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2" autoFilterDateGrouping="1"/>
  </bookViews>
  <sheets>
    <sheet name="Expiries" sheetId="1" state="visible" r:id="rId1"/>
    <sheet name="Div by Expiry" sheetId="2" state="visible" r:id="rId2"/>
    <sheet name="Futures FV" sheetId="3" state="visible" r:id="rId3"/>
    <sheet name="Field Check" sheetId="4" state="visible" r:id="rId4"/>
    <sheet name="AS51" sheetId="5" state="visible" r:id="rId5"/>
    <sheet name="MXAU" sheetId="6" state="visible" r:id="rId6"/>
    <sheet name="Dvd Calendar" sheetId="7" state="visible" r:id="rId7"/>
    <sheet name="Accrual" sheetId="8" state="visible" r:id="rId8"/>
    <sheet name="Override" sheetId="9" state="visible" r:id="rId9"/>
    <sheet name="Index Summary" sheetId="10" state="visible" r:id="rId10"/>
    <sheet name="Sector" sheetId="11" state="visible" r:id="rId11"/>
  </sheets>
  <definedNames/>
  <calcPr calcId="191029" fullCalcOnLoad="1" calcOnSave="0"/>
</workbook>
</file>

<file path=xl/styles.xml><?xml version="1.0" encoding="utf-8"?>
<styleSheet xmlns="http://schemas.openxmlformats.org/spreadsheetml/2006/main">
  <numFmts count="25">
    <numFmt numFmtId="164" formatCode="dd\-mmm\-yy"/>
    <numFmt numFmtId="165" formatCode="#,##0.0"/>
    <numFmt numFmtId="166" formatCode="0.000%"/>
    <numFmt numFmtId="167" formatCode="0.0%"/>
    <numFmt numFmtId="168" formatCode="0.0000"/>
    <numFmt numFmtId="169" formatCode="0.00;;"/>
    <numFmt numFmtId="170" formatCode="0;;"/>
    <numFmt numFmtId="171" formatCode="dd\-mmm\-yy;;"/>
    <numFmt numFmtId="172" formatCode="dd\-mmm;;"/>
    <numFmt numFmtId="173" formatCode="0.000;;"/>
    <numFmt numFmtId="174" formatCode="#,##0.00;;"/>
    <numFmt numFmtId="175" formatCode="0.000"/>
    <numFmt numFmtId="176" formatCode="\+0.000;\-0.000;;"/>
    <numFmt numFmtId="177" formatCode="[&gt;30000]dd\-mmm\-yy;0.####"/>
    <numFmt numFmtId="178" formatCode="#,##0.000"/>
    <numFmt numFmtId="179" formatCode="0.####"/>
    <numFmt numFmtId="180" formatCode="\+#,##0.0;\-#,##0.0"/>
    <numFmt numFmtId="181" formatCode="\+0.0%;\-0.0%"/>
    <numFmt numFmtId="182" formatCode="\+#,##0.00;\-#,##0.00"/>
    <numFmt numFmtId="183" formatCode="dd-mmm-yy"/>
    <numFmt numFmtId="184" formatCode="+#,##0.0;-#,##0.0"/>
    <numFmt numFmtId="185" formatCode="+0.0%;-0.0%"/>
    <numFmt numFmtId="186" formatCode="+#,##0.00;-#,##0.00"/>
    <numFmt numFmtId="187" formatCode="[&gt;30000]dd-mmm-yy;0.####"/>
    <numFmt numFmtId="188" formatCode="0.0"/>
  </numFmts>
  <fonts count="21">
    <font>
      <name val="Calibri"/>
      <family val="2"/>
      <color theme="1"/>
      <sz val="11"/>
      <scheme val="minor"/>
    </font>
    <font>
      <name val="Arial"/>
      <family val="2"/>
      <b val="1"/>
      <sz val="13"/>
    </font>
    <font>
      <name val="Arial"/>
      <family val="2"/>
      <i val="1"/>
      <color rgb="FF808080"/>
      <sz val="9"/>
    </font>
    <font>
      <name val="Arial"/>
      <family val="2"/>
      <b val="1"/>
      <sz val="10"/>
    </font>
    <font>
      <name val="Arial"/>
      <family val="2"/>
      <b val="1"/>
      <color rgb="FF006100"/>
      <sz val="10"/>
    </font>
    <font>
      <name val="Arial"/>
      <family val="2"/>
      <sz val="10"/>
    </font>
    <font>
      <name val="Arial"/>
      <family val="2"/>
      <b val="1"/>
      <color rgb="FFC00000"/>
      <sz val="10"/>
    </font>
    <font>
      <name val="Arial"/>
      <family val="2"/>
      <color rgb="FF0000FF"/>
      <sz val="10"/>
    </font>
    <font>
      <name val="Arial"/>
      <family val="2"/>
      <color rgb="FF008000"/>
      <sz val="10"/>
    </font>
    <font>
      <name val="Arial"/>
      <family val="2"/>
      <b val="1"/>
      <color rgb="FFFFFFFF"/>
      <sz val="10"/>
    </font>
    <font>
      <name val="Arial"/>
      <family val="2"/>
      <b val="1"/>
      <color rgb="FF0000FF"/>
      <sz val="11"/>
    </font>
    <font>
      <name val="Arial"/>
      <family val="2"/>
      <color rgb="FF006100"/>
      <sz val="10"/>
    </font>
    <font>
      <name val="Arial"/>
      <b val="1"/>
      <sz val="13"/>
    </font>
    <font>
      <name val="Arial"/>
      <i val="1"/>
      <color rgb="00808080"/>
      <sz val="9"/>
    </font>
    <font>
      <name val="Arial"/>
      <sz val="10"/>
    </font>
    <font>
      <name val="Arial"/>
      <b val="1"/>
      <sz val="10"/>
    </font>
    <font>
      <name val="Arial"/>
      <color rgb="00006100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b val="1"/>
      <color rgb="00C00000"/>
      <sz val="10"/>
    </font>
    <font>
      <name val="Arial"/>
      <b val="1"/>
      <color rgb="00006100"/>
      <sz val="10"/>
    </font>
  </fonts>
  <fills count="14">
    <fill>
      <patternFill/>
    </fill>
    <fill>
      <patternFill patternType="gray125"/>
    </fill>
    <fill>
      <patternFill patternType="solid">
        <fgColor rgb="FFFFFF00"/>
      </patternFill>
    </fill>
    <fill>
      <patternFill patternType="solid">
        <fgColor rgb="FFDDEBF7"/>
      </patternFill>
    </fill>
    <fill>
      <patternFill patternType="solid">
        <fgColor rgb="FFC6EFCE"/>
      </patternFill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375623"/>
      </patternFill>
    </fill>
    <fill>
      <patternFill patternType="solid">
        <fgColor rgb="FFFFE699"/>
      </patternFill>
    </fill>
    <fill>
      <patternFill patternType="solid">
        <fgColor rgb="00FFFF00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1F3864"/>
      </patternFill>
    </fill>
    <fill>
      <patternFill patternType="solid">
        <fgColor rgb="00375623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1" pivotButton="0" quotePrefix="0" xfId="0"/>
    <xf numFmtId="0" fontId="7" fillId="4" borderId="1" pivotButton="0" quotePrefix="0" xfId="0"/>
    <xf numFmtId="0" fontId="9" fillId="5" borderId="1" applyAlignment="1" pivotButton="0" quotePrefix="0" xfId="0">
      <alignment horizontal="center"/>
    </xf>
    <xf numFmtId="0" fontId="3" fillId="6" borderId="0" pivotButton="0" quotePrefix="0" xfId="0"/>
    <xf numFmtId="0" fontId="0" fillId="6" borderId="0" pivotButton="0" quotePrefix="0" xfId="0"/>
    <xf numFmtId="0" fontId="7" fillId="0" borderId="1" pivotButton="0" quotePrefix="0" xfId="0"/>
    <xf numFmtId="0" fontId="5" fillId="0" borderId="1" pivotButton="0" quotePrefix="0" xfId="0"/>
    <xf numFmtId="0" fontId="2" fillId="0" borderId="1" pivotButton="0" quotePrefix="0" xfId="0"/>
    <xf numFmtId="0" fontId="9" fillId="5" borderId="1" pivotButton="0" quotePrefix="0" xfId="0"/>
    <xf numFmtId="0" fontId="3" fillId="0" borderId="1" pivotButton="0" quotePrefix="0" xfId="0"/>
    <xf numFmtId="3" fontId="3" fillId="6" borderId="1" pivotButton="0" quotePrefix="0" xfId="0"/>
    <xf numFmtId="0" fontId="5" fillId="2" borderId="1" pivotButton="0" quotePrefix="0" xfId="0"/>
    <xf numFmtId="10" fontId="3" fillId="6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5" fillId="6" borderId="1" pivotButton="0" quotePrefix="0" xfId="0"/>
    <xf numFmtId="4" fontId="5" fillId="6" borderId="1" pivotButton="0" quotePrefix="0" xfId="0"/>
    <xf numFmtId="2" fontId="5" fillId="6" borderId="1" pivotButton="0" quotePrefix="0" xfId="0"/>
    <xf numFmtId="10" fontId="5" fillId="6" borderId="1" pivotButton="0" quotePrefix="0" xfId="0"/>
    <xf numFmtId="0" fontId="5" fillId="6" borderId="1" applyAlignment="1" pivotButton="0" quotePrefix="0" xfId="0">
      <alignment horizontal="center"/>
    </xf>
    <xf numFmtId="4" fontId="5" fillId="0" borderId="1" pivotButton="0" quotePrefix="0" xfId="0"/>
    <xf numFmtId="2" fontId="5" fillId="0" borderId="1" pivotButton="0" quotePrefix="0" xfId="0"/>
    <xf numFmtId="10" fontId="5" fillId="0" borderId="1" pivotButton="0" quotePrefix="0" xfId="0"/>
    <xf numFmtId="0" fontId="5" fillId="0" borderId="1" applyAlignment="1" pivotButton="0" quotePrefix="0" xfId="0">
      <alignment horizontal="center"/>
    </xf>
    <xf numFmtId="10" fontId="8" fillId="0" borderId="1" applyAlignment="1" pivotButton="0" quotePrefix="0" xfId="0">
      <alignment horizontal="center"/>
    </xf>
    <xf numFmtId="10" fontId="5" fillId="0" borderId="1" applyAlignment="1" pivotButton="0" quotePrefix="0" xfId="0">
      <alignment horizontal="center"/>
    </xf>
    <xf numFmtId="3" fontId="8" fillId="0" borderId="1" applyAlignment="1" pivotButton="0" quotePrefix="0" xfId="0">
      <alignment horizontal="center"/>
    </xf>
    <xf numFmtId="0" fontId="7" fillId="6" borderId="1" pivotButton="0" quotePrefix="0" xfId="0"/>
    <xf numFmtId="164" fontId="7" fillId="3" borderId="3" pivotButton="0" quotePrefix="0" xfId="0"/>
    <xf numFmtId="1" fontId="7" fillId="3" borderId="3" pivotButton="0" quotePrefix="0" xfId="0"/>
    <xf numFmtId="17" fontId="5" fillId="6" borderId="3" pivotButton="0" quotePrefix="0" xfId="0"/>
    <xf numFmtId="164" fontId="3" fillId="2" borderId="3" pivotButton="0" quotePrefix="0" xfId="0"/>
    <xf numFmtId="1" fontId="5" fillId="6" borderId="3" pivotButton="0" quotePrefix="0" xfId="0"/>
    <xf numFmtId="0" fontId="9" fillId="5" borderId="3" applyAlignment="1" pivotButton="0" quotePrefix="0" xfId="0">
      <alignment horizontal="center" vertical="center" wrapText="1"/>
    </xf>
    <xf numFmtId="0" fontId="5" fillId="6" borderId="3" pivotButton="0" quotePrefix="0" xfId="0"/>
    <xf numFmtId="164" fontId="5" fillId="6" borderId="3" pivotButton="0" quotePrefix="0" xfId="0"/>
    <xf numFmtId="164" fontId="3" fillId="6" borderId="3" pivotButton="0" quotePrefix="0" xfId="0"/>
    <xf numFmtId="0" fontId="5" fillId="6" borderId="3" applyAlignment="1" pivotButton="0" quotePrefix="0" xfId="0">
      <alignment horizontal="center"/>
    </xf>
    <xf numFmtId="165" fontId="5" fillId="6" borderId="3" pivotButton="0" quotePrefix="0" xfId="0"/>
    <xf numFmtId="4" fontId="5" fillId="6" borderId="3" pivotButton="0" quotePrefix="0" xfId="0"/>
    <xf numFmtId="0" fontId="3" fillId="2" borderId="3" pivotButton="0" quotePrefix="0" xfId="0"/>
    <xf numFmtId="3" fontId="5" fillId="6" borderId="3" pivotButton="0" quotePrefix="0" xfId="0"/>
    <xf numFmtId="2" fontId="5" fillId="6" borderId="3" pivotButton="0" quotePrefix="0" xfId="0"/>
    <xf numFmtId="166" fontId="5" fillId="6" borderId="3" pivotButton="0" quotePrefix="0" xfId="0"/>
    <xf numFmtId="165" fontId="3" fillId="6" borderId="3" pivotButton="0" quotePrefix="0" xfId="0"/>
    <xf numFmtId="166" fontId="3" fillId="6" borderId="3" pivotButton="0" quotePrefix="0" xfId="0"/>
    <xf numFmtId="4" fontId="3" fillId="6" borderId="3" pivotButton="0" quotePrefix="0" xfId="0"/>
    <xf numFmtId="165" fontId="3" fillId="2" borderId="3" pivotButton="0" quotePrefix="0" xfId="0"/>
    <xf numFmtId="0" fontId="2" fillId="0" borderId="3" applyAlignment="1" pivotButton="0" quotePrefix="0" xfId="0">
      <alignment horizontal="center"/>
    </xf>
    <xf numFmtId="0" fontId="9" fillId="7" borderId="3" applyAlignment="1" pivotButton="0" quotePrefix="0" xfId="0">
      <alignment horizontal="center" vertical="center" wrapText="1"/>
    </xf>
    <xf numFmtId="167" fontId="5" fillId="6" borderId="3" pivotButton="0" quotePrefix="0" xfId="0"/>
    <xf numFmtId="0" fontId="7" fillId="4" borderId="3" pivotButton="0" quotePrefix="0" xfId="0"/>
    <xf numFmtId="14" fontId="5" fillId="0" borderId="0" pivotButton="0" quotePrefix="0" xfId="0"/>
    <xf numFmtId="14" fontId="0" fillId="0" borderId="0" pivotButton="0" quotePrefix="0" xfId="0"/>
    <xf numFmtId="0" fontId="7" fillId="3" borderId="3" pivotButton="0" quotePrefix="0" xfId="0"/>
    <xf numFmtId="4" fontId="7" fillId="3" borderId="3" pivotButton="0" quotePrefix="0" xfId="0"/>
    <xf numFmtId="168" fontId="5" fillId="6" borderId="3" pivotButton="0" quotePrefix="0" xfId="0"/>
    <xf numFmtId="10" fontId="3" fillId="2" borderId="3" pivotButton="0" quotePrefix="0" xfId="0"/>
    <xf numFmtId="3" fontId="7" fillId="3" borderId="3" pivotButton="0" quotePrefix="0" xfId="0"/>
    <xf numFmtId="169" fontId="5" fillId="6" borderId="3" pivotButton="0" quotePrefix="0" xfId="0"/>
    <xf numFmtId="3" fontId="3" fillId="6" borderId="3" pivotButton="0" quotePrefix="0" xfId="0"/>
    <xf numFmtId="3" fontId="3" fillId="2" borderId="3" pivotButton="0" quotePrefix="0" xfId="0"/>
    <xf numFmtId="170" fontId="2" fillId="0" borderId="0" pivotButton="0" quotePrefix="0" xfId="0"/>
    <xf numFmtId="171" fontId="2" fillId="0" borderId="0" pivotButton="0" quotePrefix="0" xfId="0"/>
    <xf numFmtId="0" fontId="3" fillId="2" borderId="3" applyAlignment="1" pivotButton="0" quotePrefix="0" xfId="0">
      <alignment horizontal="center"/>
    </xf>
    <xf numFmtId="172" fontId="2" fillId="0" borderId="0" applyAlignment="1" pivotButton="0" quotePrefix="0" xfId="0">
      <alignment horizontal="center"/>
    </xf>
    <xf numFmtId="171" fontId="3" fillId="6" borderId="3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3" fontId="5" fillId="0" borderId="0" pivotButton="0" quotePrefix="0" xfId="0"/>
    <xf numFmtId="168" fontId="5" fillId="0" borderId="0" pivotButton="0" quotePrefix="0" xfId="0"/>
    <xf numFmtId="170" fontId="5" fillId="0" borderId="0" pivotButton="0" quotePrefix="0" xfId="0"/>
    <xf numFmtId="173" fontId="5" fillId="0" borderId="0" pivotButton="0" quotePrefix="0" xfId="0"/>
    <xf numFmtId="174" fontId="3" fillId="6" borderId="3" pivotButton="0" quotePrefix="0" xfId="0"/>
    <xf numFmtId="0" fontId="10" fillId="3" borderId="3" pivotButton="0" quotePrefix="0" xfId="0"/>
    <xf numFmtId="1" fontId="3" fillId="2" borderId="3" applyAlignment="1" pivotButton="0" quotePrefix="0" xfId="0">
      <alignment horizontal="center"/>
    </xf>
    <xf numFmtId="168" fontId="7" fillId="3" borderId="3" pivotButton="0" quotePrefix="0" xfId="0"/>
    <xf numFmtId="175" fontId="5" fillId="6" borderId="3" pivotButton="0" quotePrefix="0" xfId="0"/>
    <xf numFmtId="176" fontId="5" fillId="6" borderId="3" pivotButton="0" quotePrefix="0" xfId="0"/>
    <xf numFmtId="0" fontId="2" fillId="0" borderId="3" pivotButton="0" quotePrefix="0" xfId="0"/>
    <xf numFmtId="177" fontId="5" fillId="0" borderId="0" pivotButton="0" quotePrefix="0" xfId="0"/>
    <xf numFmtId="177" fontId="0" fillId="0" borderId="0" pivotButton="0" quotePrefix="0" xfId="0"/>
    <xf numFmtId="173" fontId="5" fillId="6" borderId="3" pivotButton="0" quotePrefix="0" xfId="0"/>
    <xf numFmtId="175" fontId="3" fillId="2" borderId="3" pivotButton="0" quotePrefix="0" xfId="0"/>
    <xf numFmtId="9" fontId="7" fillId="2" borderId="3" pivotButton="0" quotePrefix="0" xfId="0"/>
    <xf numFmtId="1" fontId="7" fillId="2" borderId="3" pivotButton="0" quotePrefix="0" xfId="0"/>
    <xf numFmtId="0" fontId="3" fillId="5" borderId="1" applyAlignment="1" pivotButton="0" quotePrefix="0" xfId="0">
      <alignment horizontal="center"/>
    </xf>
    <xf numFmtId="2" fontId="5" fillId="6" borderId="3" applyAlignment="1" pivotButton="0" quotePrefix="0" xfId="0">
      <alignment horizontal="center"/>
    </xf>
    <xf numFmtId="165" fontId="5" fillId="6" borderId="3" applyAlignment="1" pivotButton="0" quotePrefix="0" xfId="0">
      <alignment horizontal="center"/>
    </xf>
    <xf numFmtId="165" fontId="11" fillId="6" borderId="3" applyAlignment="1" pivotButton="0" quotePrefix="0" xfId="0">
      <alignment horizontal="center"/>
    </xf>
    <xf numFmtId="4" fontId="11" fillId="6" borderId="3" applyAlignment="1" pivotButton="0" quotePrefix="0" xfId="0">
      <alignment horizontal="center"/>
    </xf>
    <xf numFmtId="166" fontId="3" fillId="6" borderId="3" applyAlignment="1" pivotButton="0" quotePrefix="0" xfId="0">
      <alignment horizontal="center"/>
    </xf>
    <xf numFmtId="0" fontId="5" fillId="6" borderId="0" pivotButton="0" quotePrefix="0" xfId="0"/>
    <xf numFmtId="0" fontId="2" fillId="6" borderId="0" pivotButton="0" quotePrefix="0" xfId="0"/>
    <xf numFmtId="167" fontId="3" fillId="2" borderId="3" applyAlignment="1" pivotButton="0" quotePrefix="0" xfId="0">
      <alignment horizontal="center"/>
    </xf>
    <xf numFmtId="167" fontId="5" fillId="6" borderId="3" applyAlignment="1" pivotButton="0" quotePrefix="0" xfId="0">
      <alignment horizontal="center"/>
    </xf>
    <xf numFmtId="0" fontId="5" fillId="0" borderId="0" applyAlignment="1" pivotButton="0" quotePrefix="0" xfId="0">
      <alignment vertical="top" wrapText="1"/>
    </xf>
    <xf numFmtId="167" fontId="3" fillId="6" borderId="3" pivotButton="0" quotePrefix="0" xfId="0"/>
    <xf numFmtId="0" fontId="3" fillId="6" borderId="3" applyAlignment="1" pivotButton="0" quotePrefix="0" xfId="0">
      <alignment horizontal="center"/>
    </xf>
    <xf numFmtId="164" fontId="3" fillId="6" borderId="3" applyAlignment="1" pivotButton="0" quotePrefix="0" xfId="0">
      <alignment horizontal="center"/>
    </xf>
    <xf numFmtId="178" fontId="3" fillId="6" borderId="3" pivotButton="0" quotePrefix="0" xfId="0"/>
    <xf numFmtId="0" fontId="7" fillId="8" borderId="3" pivotButton="0" quotePrefix="0" xfId="0"/>
    <xf numFmtId="179" fontId="0" fillId="0" borderId="0" pivotButton="0" quotePrefix="0" xfId="0"/>
    <xf numFmtId="171" fontId="5" fillId="6" borderId="3" applyAlignment="1" pivotButton="0" quotePrefix="0" xfId="0">
      <alignment horizontal="center"/>
    </xf>
    <xf numFmtId="175" fontId="7" fillId="3" borderId="3" pivotButton="0" quotePrefix="0" xfId="0"/>
    <xf numFmtId="165" fontId="11" fillId="6" borderId="3" pivotButton="0" quotePrefix="0" xfId="0"/>
    <xf numFmtId="4" fontId="11" fillId="6" borderId="3" pivotButton="0" quotePrefix="0" xfId="0"/>
    <xf numFmtId="165" fontId="7" fillId="3" borderId="3" pivotButton="0" quotePrefix="0" xfId="0"/>
    <xf numFmtId="4" fontId="3" fillId="2" borderId="3" pivotButton="0" quotePrefix="0" xfId="0"/>
    <xf numFmtId="2" fontId="7" fillId="3" borderId="3" pivotButton="0" quotePrefix="0" xfId="0"/>
    <xf numFmtId="180" fontId="3" fillId="6" borderId="3" pivotButton="0" quotePrefix="0" xfId="0"/>
    <xf numFmtId="181" fontId="3" fillId="2" borderId="3" pivotButton="0" quotePrefix="0" xfId="0"/>
    <xf numFmtId="180" fontId="5" fillId="6" borderId="3" pivotButton="0" quotePrefix="0" xfId="0"/>
    <xf numFmtId="182" fontId="3" fillId="6" borderId="3" pivotButton="0" quotePrefix="0" xfId="0"/>
    <xf numFmtId="180" fontId="3" fillId="2" borderId="3" pivotButton="0" quotePrefix="0" xfId="0"/>
    <xf numFmtId="177" fontId="11" fillId="0" borderId="0" pivotButton="0" quotePrefix="0" xfId="0"/>
    <xf numFmtId="0" fontId="7" fillId="0" borderId="1" pivotButton="0" quotePrefix="0" xfId="0"/>
    <xf numFmtId="0" fontId="0" fillId="0" borderId="2" pivotButton="0" quotePrefix="0" xfId="0"/>
    <xf numFmtId="0" fontId="2" fillId="0" borderId="0" applyAlignment="1" pivotButton="0" quotePrefix="0" xfId="0">
      <alignment vertical="top" wrapText="1"/>
    </xf>
    <xf numFmtId="0" fontId="0" fillId="0" borderId="0" pivotButton="0" quotePrefix="0" xfId="0"/>
    <xf numFmtId="0" fontId="5" fillId="0" borderId="1" pivotButton="0" quotePrefix="0" xfId="0"/>
    <xf numFmtId="0" fontId="5" fillId="0" borderId="0" pivotButton="0" quotePrefix="0" xfId="0"/>
    <xf numFmtId="0" fontId="20" fillId="0" borderId="0" pivotButton="0" quotePrefix="0" xfId="0"/>
    <xf numFmtId="0" fontId="18" fillId="12" borderId="6" applyAlignment="1" pivotButton="0" quotePrefix="0" xfId="0">
      <alignment horizontal="center" vertical="center" wrapText="1"/>
    </xf>
    <xf numFmtId="4" fontId="14" fillId="10" borderId="6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9" borderId="6" pivotButton="0" quotePrefix="0" xfId="0"/>
    <xf numFmtId="0" fontId="15" fillId="0" borderId="0" pivotButton="0" quotePrefix="0" xfId="0"/>
    <xf numFmtId="0" fontId="17" fillId="11" borderId="6" pivotButton="0" quotePrefix="0" xfId="0"/>
    <xf numFmtId="165" fontId="16" fillId="10" borderId="6" pivotButton="0" quotePrefix="0" xfId="0"/>
    <xf numFmtId="4" fontId="16" fillId="10" borderId="6" pivotButton="0" quotePrefix="0" xfId="0"/>
    <xf numFmtId="165" fontId="17" fillId="11" borderId="6" pivotButton="0" quotePrefix="0" xfId="0"/>
    <xf numFmtId="4" fontId="17" fillId="11" borderId="6" pivotButton="0" quotePrefix="0" xfId="0"/>
    <xf numFmtId="3" fontId="17" fillId="11" borderId="6" pivotButton="0" quotePrefix="0" xfId="0"/>
    <xf numFmtId="175" fontId="14" fillId="10" borderId="6" pivotButton="0" quotePrefix="0" xfId="0"/>
    <xf numFmtId="165" fontId="15" fillId="9" borderId="6" pivotButton="0" quotePrefix="0" xfId="0"/>
    <xf numFmtId="4" fontId="15" fillId="9" borderId="6" pivotButton="0" quotePrefix="0" xfId="0"/>
    <xf numFmtId="2" fontId="17" fillId="11" borderId="6" pivotButton="0" quotePrefix="0" xfId="0"/>
    <xf numFmtId="1" fontId="17" fillId="11" borderId="6" pivotButton="0" quotePrefix="0" xfId="0"/>
    <xf numFmtId="0" fontId="14" fillId="10" borderId="6" applyAlignment="1" pivotButton="0" quotePrefix="0" xfId="0">
      <alignment horizontal="center"/>
    </xf>
    <xf numFmtId="0" fontId="18" fillId="13" borderId="6" applyAlignment="1" pivotButton="0" quotePrefix="0" xfId="0">
      <alignment horizontal="center" vertical="center" wrapText="1"/>
    </xf>
    <xf numFmtId="0" fontId="14" fillId="10" borderId="6" pivotButton="0" quotePrefix="0" xfId="0"/>
    <xf numFmtId="183" fontId="14" fillId="10" borderId="6" pivotButton="0" quotePrefix="0" xfId="0"/>
    <xf numFmtId="3" fontId="14" fillId="10" borderId="6" pivotButton="0" quotePrefix="0" xfId="0"/>
    <xf numFmtId="165" fontId="14" fillId="10" borderId="6" pivotButton="0" quotePrefix="0" xfId="0"/>
    <xf numFmtId="165" fontId="15" fillId="10" borderId="6" pivotButton="0" quotePrefix="0" xfId="0"/>
    <xf numFmtId="184" fontId="15" fillId="10" borderId="6" pivotButton="0" quotePrefix="0" xfId="0"/>
    <xf numFmtId="185" fontId="15" fillId="9" borderId="6" pivotButton="0" quotePrefix="0" xfId="0"/>
    <xf numFmtId="184" fontId="14" fillId="10" borderId="6" pivotButton="0" quotePrefix="0" xfId="0"/>
    <xf numFmtId="4" fontId="15" fillId="10" borderId="6" pivotButton="0" quotePrefix="0" xfId="0"/>
    <xf numFmtId="186" fontId="15" fillId="10" borderId="6" pivotButton="0" quotePrefix="0" xfId="0"/>
    <xf numFmtId="184" fontId="15" fillId="9" borderId="6" pivotButton="0" quotePrefix="0" xfId="0"/>
    <xf numFmtId="0" fontId="19" fillId="0" borderId="0" pivotButton="0" quotePrefix="0" xfId="0"/>
    <xf numFmtId="187" fontId="16" fillId="0" borderId="0" pivotButton="0" quotePrefix="0" xfId="0"/>
    <xf numFmtId="187" fontId="0" fillId="0" borderId="0" pivotButton="0" quotePrefix="0" xfId="0"/>
    <xf numFmtId="183" fontId="13" fillId="0" borderId="0" pivotButton="0" quotePrefix="0" xfId="0"/>
    <xf numFmtId="178" fontId="14" fillId="10" borderId="6" pivotButton="0" quotePrefix="0" xfId="0"/>
    <xf numFmtId="0" fontId="15" fillId="10" borderId="6" pivotButton="0" quotePrefix="0" xfId="0"/>
    <xf numFmtId="188" fontId="13" fillId="0" borderId="0" pivotButton="0" quotePrefix="0" xfId="0"/>
    <xf numFmtId="185" fontId="14" fillId="10" borderId="6" pivotButton="0" quotePrefix="0" xfId="0"/>
  </cellXfs>
  <cellStyles count="1">
    <cellStyle name="Normal" xfId="0" builtinId="0"/>
  </cellStyles>
  <dxfs count="2">
    <dxf>
      <fill>
        <patternFill patternType="solid">
          <fgColor rgb="FFFFC000"/>
        </patternFill>
      </fill>
    </dxf>
    <dxf>
      <fill>
        <patternFill patternType="solid">
          <fgColor rgb="FFFFC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N33"/>
  <sheetViews>
    <sheetView workbookViewId="0">
      <selection activeCell="A1" sqref="A1"/>
    </sheetView>
  </sheetViews>
  <sheetFormatPr baseColWidth="8" defaultRowHeight="15"/>
  <cols>
    <col width="3" customWidth="1" style="124" min="1" max="1"/>
    <col width="26" customWidth="1" style="124" min="2" max="2"/>
    <col width="15" customWidth="1" style="124" min="3" max="3"/>
    <col width="16" customWidth="1" style="124" min="4" max="4"/>
    <col width="13" customWidth="1" style="124" min="5" max="5"/>
    <col width="15" customWidth="1" style="124" min="6" max="6"/>
    <col width="16" customWidth="1" style="124" min="7" max="7"/>
    <col width="13" customWidth="1" style="124" min="8" max="8"/>
    <col width="15" customWidth="1" style="124" min="9" max="9"/>
    <col width="16" customWidth="1" style="124" min="10" max="11"/>
    <col width="12" customWidth="1" style="124" min="12" max="12"/>
    <col width="4" customWidth="1" style="124" min="13" max="13"/>
    <col width="64" customWidth="1" style="124" min="14" max="14"/>
  </cols>
  <sheetData>
    <row r="1">
      <c r="M1" s="3" t="inlineStr">
        <is>
          <t>START HERE</t>
        </is>
      </c>
      <c r="N1" s="2" t="inlineStr">
        <is>
          <t>1.  Paste INDEX SHARES into column B and the INDEX DIVISOR into B3 on the AS51 and MXAU tabs (blue).</t>
        </is>
      </c>
    </row>
    <row r="2" ht="16.5" customHeight="1" s="124">
      <c r="B2" s="1" t="inlineStr">
        <is>
          <t>CONTRACT EXPIRY CALENDAR - MASTER CONTROL</t>
        </is>
      </c>
      <c r="N2" s="2" t="inlineStr">
        <is>
          <t>2.  Set the two inputs below, then refresh on a Bloomberg terminal (Ctrl+Alt+F9).</t>
        </is>
      </c>
    </row>
    <row r="3">
      <c r="B3" s="2" t="inlineStr">
        <is>
          <t>Everything downstream keys off this tab. Change the two inputs here, nothing else.</t>
        </is>
      </c>
      <c r="N3" s="2" t="inlineStr">
        <is>
          <t>3.  Read Div by Expiry for the dividend points and spreads; Futures FV to price a contract; Override to put your own numbers in.</t>
        </is>
      </c>
    </row>
    <row r="5">
      <c r="B5" s="3" t="inlineStr">
        <is>
          <t>INPUTS</t>
        </is>
      </c>
    </row>
    <row r="6">
      <c r="B6" s="126" t="inlineStr">
        <is>
          <t>Valuation date</t>
        </is>
      </c>
      <c r="C6" s="34">
        <f>TODAY()</f>
        <v/>
      </c>
      <c r="N6" s="2" t="inlineStr">
        <is>
          <t>Today by default. Type a date to freeze the study.</t>
        </is>
      </c>
    </row>
    <row r="7">
      <c r="B7" s="126" t="inlineStr">
        <is>
          <t>Contracts to build</t>
        </is>
      </c>
      <c r="C7" s="35" t="n">
        <v>13</v>
      </c>
      <c r="N7" s="2" t="inlineStr">
        <is>
          <t>13 = a full year of monthly expiries. Max 16.</t>
        </is>
      </c>
    </row>
    <row r="9">
      <c r="B9" s="3" t="inlineStr">
        <is>
          <t>AUTO</t>
        </is>
      </c>
    </row>
    <row r="10">
      <c r="B10" s="126" t="inlineStr">
        <is>
          <t>First contract month</t>
        </is>
      </c>
      <c r="C10" s="36">
        <f>IF(DATE(YEAR($C$6),MONTH($C$6),1)+MOD(5-WEEKDAY(DATE(YEAR($C$6),MONTH($C$6),1),1)+7,7)+14&gt;=$C$6,DATE(YEAR($C$6),MONTH($C$6),1),EDATE(DATE(YEAR($C$6),MONTH($C$6),1),1))</f>
        <v/>
      </c>
      <c r="N10" s="2" t="inlineStr">
        <is>
          <t>Rolls to the next month once the front expiry has passed.</t>
        </is>
      </c>
    </row>
    <row r="11">
      <c r="B11" s="126" t="inlineStr">
        <is>
          <t>Projections run to</t>
        </is>
      </c>
      <c r="C11" s="37">
        <f>'Dvd Calendar'!$K$3</f>
        <v/>
      </c>
      <c r="N11" s="2" t="inlineStr">
        <is>
          <t>Last projected ex-date found in the data. Contracts expiring after it are flagged CHECK.</t>
        </is>
      </c>
    </row>
    <row r="12">
      <c r="B12" s="126" t="inlineStr">
        <is>
          <t>Contracts covered</t>
        </is>
      </c>
      <c r="C12" s="38">
        <f>COUNTIF($L$16:$L$31,"OK")</f>
        <v/>
      </c>
    </row>
    <row r="13">
      <c r="B13" s="126" t="inlineStr">
        <is>
          <t>Contracts flagged CHECK</t>
        </is>
      </c>
      <c r="C13" s="38">
        <f>COUNTIF($L$16:$L$31,"CHECK")</f>
        <v/>
      </c>
      <c r="N13" s="2" t="inlineStr">
        <is>
          <t>CHECK = Bloomberg's projections stop before that expiry, so its dividends are understated.</t>
        </is>
      </c>
    </row>
    <row r="15" ht="25.5" customHeight="1" s="124">
      <c r="B15" s="39" t="inlineStr">
        <is>
          <t>#</t>
        </is>
      </c>
      <c r="C15" s="39" t="inlineStr">
        <is>
          <t>Contract</t>
        </is>
      </c>
      <c r="D15" s="39" t="inlineStr">
        <is>
          <t>AS51 expiry
(auto 3rd Thu)</t>
        </is>
      </c>
      <c r="E15" s="39" t="inlineStr">
        <is>
          <t>Override</t>
        </is>
      </c>
      <c r="F15" s="39" t="inlineStr">
        <is>
          <t>AS51 EXPIRY</t>
        </is>
      </c>
      <c r="G15" s="39" t="inlineStr">
        <is>
          <t>MXAU expiry
(auto 3rd Fri)</t>
        </is>
      </c>
      <c r="H15" s="39" t="inlineStr">
        <is>
          <t>Override</t>
        </is>
      </c>
      <c r="I15" s="39" t="inlineStr">
        <is>
          <t>MXAU EXPIRY</t>
        </is>
      </c>
      <c r="J15" s="39" t="inlineStr">
        <is>
          <t>AS51 window
start</t>
        </is>
      </c>
      <c r="K15" s="39" t="inlineStr">
        <is>
          <t>MXAU window
start</t>
        </is>
      </c>
      <c r="L15" s="39" t="inlineStr">
        <is>
          <t>Covered?</t>
        </is>
      </c>
      <c r="N15" s="2" t="inlineStr">
        <is>
          <t>Blue cells are optional. Fill one only if your contract expires on a different day.</t>
        </is>
      </c>
    </row>
    <row r="16">
      <c r="B16" s="38">
        <f>IF(1&gt;$C$7,"",1)</f>
        <v/>
      </c>
      <c r="C16" s="40">
        <f>IF($B16="","",UPPER(TEXT(EDATE($C$10,$B16-1),"mmmyy")))</f>
        <v/>
      </c>
      <c r="D16" s="41">
        <f>IF($B16="","",EDATE($C$10,$B16-1)+MOD(5-WEEKDAY(EDATE($C$10,$B16-1),1)+7,7)+14)</f>
        <v/>
      </c>
      <c r="E16" s="34" t="n"/>
      <c r="F16" s="42">
        <f>IF($B16="","",IF($E16="",$D16,$E16))</f>
        <v/>
      </c>
      <c r="G16" s="41">
        <f>IF($B16="","",EDATE($C$10,$B16-1)+MOD(6-WEEKDAY(EDATE($C$10,$B16-1),1)+7,7)+14)</f>
        <v/>
      </c>
      <c r="H16" s="34" t="n"/>
      <c r="I16" s="42">
        <f>IF($B16="","",IF($H16="",$G16,$H16))</f>
        <v/>
      </c>
      <c r="J16" s="41">
        <f>IF($B16="","",IF($B16=1,$C$6,$F15))</f>
        <v/>
      </c>
      <c r="K16" s="41">
        <f>IF($B16="","",IF($B16=1,$C$6,$I15))</f>
        <v/>
      </c>
      <c r="L16" s="43">
        <f>IF($B16="","",IF($C$11="","CHECK",IF($F16&lt;=$C$11,"OK","CHECK")))</f>
        <v/>
      </c>
    </row>
    <row r="17">
      <c r="B17" s="38">
        <f>IF(2&gt;$C$7,"",2)</f>
        <v/>
      </c>
      <c r="C17" s="40">
        <f>IF($B17="","",UPPER(TEXT(EDATE($C$10,$B17-1),"mmmyy")))</f>
        <v/>
      </c>
      <c r="D17" s="41">
        <f>IF($B17="","",EDATE($C$10,$B17-1)+MOD(5-WEEKDAY(EDATE($C$10,$B17-1),1)+7,7)+14)</f>
        <v/>
      </c>
      <c r="E17" s="34" t="n"/>
      <c r="F17" s="42">
        <f>IF($B17="","",IF($E17="",$D17,$E17))</f>
        <v/>
      </c>
      <c r="G17" s="41">
        <f>IF($B17="","",EDATE($C$10,$B17-1)+MOD(6-WEEKDAY(EDATE($C$10,$B17-1),1)+7,7)+14)</f>
        <v/>
      </c>
      <c r="H17" s="34" t="n"/>
      <c r="I17" s="42">
        <f>IF($B17="","",IF($H17="",$G17,$H17))</f>
        <v/>
      </c>
      <c r="J17" s="41">
        <f>IF($B17="","",IF($B17=1,$C$6,$F16))</f>
        <v/>
      </c>
      <c r="K17" s="41">
        <f>IF($B17="","",IF($B17=1,$C$6,$I16))</f>
        <v/>
      </c>
      <c r="L17" s="43">
        <f>IF($B17="","",IF($C$11="","CHECK",IF($F17&lt;=$C$11,"OK","CHECK")))</f>
        <v/>
      </c>
    </row>
    <row r="18">
      <c r="B18" s="38">
        <f>IF(3&gt;$C$7,"",3)</f>
        <v/>
      </c>
      <c r="C18" s="40">
        <f>IF($B18="","",UPPER(TEXT(EDATE($C$10,$B18-1),"mmmyy")))</f>
        <v/>
      </c>
      <c r="D18" s="41">
        <f>IF($B18="","",EDATE($C$10,$B18-1)+MOD(5-WEEKDAY(EDATE($C$10,$B18-1),1)+7,7)+14)</f>
        <v/>
      </c>
      <c r="E18" s="34" t="n"/>
      <c r="F18" s="42">
        <f>IF($B18="","",IF($E18="",$D18,$E18))</f>
        <v/>
      </c>
      <c r="G18" s="41">
        <f>IF($B18="","",EDATE($C$10,$B18-1)+MOD(6-WEEKDAY(EDATE($C$10,$B18-1),1)+7,7)+14)</f>
        <v/>
      </c>
      <c r="H18" s="34" t="n"/>
      <c r="I18" s="42">
        <f>IF($B18="","",IF($H18="",$G18,$H18))</f>
        <v/>
      </c>
      <c r="J18" s="41">
        <f>IF($B18="","",IF($B18=1,$C$6,$F17))</f>
        <v/>
      </c>
      <c r="K18" s="41">
        <f>IF($B18="","",IF($B18=1,$C$6,$I17))</f>
        <v/>
      </c>
      <c r="L18" s="43">
        <f>IF($B18="","",IF($C$11="","CHECK",IF($F18&lt;=$C$11,"OK","CHECK")))</f>
        <v/>
      </c>
    </row>
    <row r="19">
      <c r="B19" s="38">
        <f>IF(4&gt;$C$7,"",4)</f>
        <v/>
      </c>
      <c r="C19" s="40">
        <f>IF($B19="","",UPPER(TEXT(EDATE($C$10,$B19-1),"mmmyy")))</f>
        <v/>
      </c>
      <c r="D19" s="41">
        <f>IF($B19="","",EDATE($C$10,$B19-1)+MOD(5-WEEKDAY(EDATE($C$10,$B19-1),1)+7,7)+14)</f>
        <v/>
      </c>
      <c r="E19" s="34" t="n"/>
      <c r="F19" s="42">
        <f>IF($B19="","",IF($E19="",$D19,$E19))</f>
        <v/>
      </c>
      <c r="G19" s="41">
        <f>IF($B19="","",EDATE($C$10,$B19-1)+MOD(6-WEEKDAY(EDATE($C$10,$B19-1),1)+7,7)+14)</f>
        <v/>
      </c>
      <c r="H19" s="34" t="n"/>
      <c r="I19" s="42">
        <f>IF($B19="","",IF($H19="",$G19,$H19))</f>
        <v/>
      </c>
      <c r="J19" s="41">
        <f>IF($B19="","",IF($B19=1,$C$6,$F18))</f>
        <v/>
      </c>
      <c r="K19" s="41">
        <f>IF($B19="","",IF($B19=1,$C$6,$I18))</f>
        <v/>
      </c>
      <c r="L19" s="43">
        <f>IF($B19="","",IF($C$11="","CHECK",IF($F19&lt;=$C$11,"OK","CHECK")))</f>
        <v/>
      </c>
    </row>
    <row r="20">
      <c r="B20" s="38">
        <f>IF(5&gt;$C$7,"",5)</f>
        <v/>
      </c>
      <c r="C20" s="40">
        <f>IF($B20="","",UPPER(TEXT(EDATE($C$10,$B20-1),"mmmyy")))</f>
        <v/>
      </c>
      <c r="D20" s="41">
        <f>IF($B20="","",EDATE($C$10,$B20-1)+MOD(5-WEEKDAY(EDATE($C$10,$B20-1),1)+7,7)+14)</f>
        <v/>
      </c>
      <c r="E20" s="34" t="n"/>
      <c r="F20" s="42">
        <f>IF($B20="","",IF($E20="",$D20,$E20))</f>
        <v/>
      </c>
      <c r="G20" s="41">
        <f>IF($B20="","",EDATE($C$10,$B20-1)+MOD(6-WEEKDAY(EDATE($C$10,$B20-1),1)+7,7)+14)</f>
        <v/>
      </c>
      <c r="H20" s="34" t="n"/>
      <c r="I20" s="42">
        <f>IF($B20="","",IF($H20="",$G20,$H20))</f>
        <v/>
      </c>
      <c r="J20" s="41">
        <f>IF($B20="","",IF($B20=1,$C$6,$F19))</f>
        <v/>
      </c>
      <c r="K20" s="41">
        <f>IF($B20="","",IF($B20=1,$C$6,$I19))</f>
        <v/>
      </c>
      <c r="L20" s="43">
        <f>IF($B20="","",IF($C$11="","CHECK",IF($F20&lt;=$C$11,"OK","CHECK")))</f>
        <v/>
      </c>
    </row>
    <row r="21">
      <c r="B21" s="38">
        <f>IF(6&gt;$C$7,"",6)</f>
        <v/>
      </c>
      <c r="C21" s="40">
        <f>IF($B21="","",UPPER(TEXT(EDATE($C$10,$B21-1),"mmmyy")))</f>
        <v/>
      </c>
      <c r="D21" s="41">
        <f>IF($B21="","",EDATE($C$10,$B21-1)+MOD(5-WEEKDAY(EDATE($C$10,$B21-1),1)+7,7)+14)</f>
        <v/>
      </c>
      <c r="E21" s="34" t="n"/>
      <c r="F21" s="42">
        <f>IF($B21="","",IF($E21="",$D21,$E21))</f>
        <v/>
      </c>
      <c r="G21" s="41">
        <f>IF($B21="","",EDATE($C$10,$B21-1)+MOD(6-WEEKDAY(EDATE($C$10,$B21-1),1)+7,7)+14)</f>
        <v/>
      </c>
      <c r="H21" s="34" t="n"/>
      <c r="I21" s="42">
        <f>IF($B21="","",IF($H21="",$G21,$H21))</f>
        <v/>
      </c>
      <c r="J21" s="41">
        <f>IF($B21="","",IF($B21=1,$C$6,$F20))</f>
        <v/>
      </c>
      <c r="K21" s="41">
        <f>IF($B21="","",IF($B21=1,$C$6,$I20))</f>
        <v/>
      </c>
      <c r="L21" s="43">
        <f>IF($B21="","",IF($C$11="","CHECK",IF($F21&lt;=$C$11,"OK","CHECK")))</f>
        <v/>
      </c>
    </row>
    <row r="22">
      <c r="B22" s="38">
        <f>IF(7&gt;$C$7,"",7)</f>
        <v/>
      </c>
      <c r="C22" s="40">
        <f>IF($B22="","",UPPER(TEXT(EDATE($C$10,$B22-1),"mmmyy")))</f>
        <v/>
      </c>
      <c r="D22" s="41">
        <f>IF($B22="","",EDATE($C$10,$B22-1)+MOD(5-WEEKDAY(EDATE($C$10,$B22-1),1)+7,7)+14)</f>
        <v/>
      </c>
      <c r="E22" s="34" t="n"/>
      <c r="F22" s="42">
        <f>IF($B22="","",IF($E22="",$D22,$E22))</f>
        <v/>
      </c>
      <c r="G22" s="41">
        <f>IF($B22="","",EDATE($C$10,$B22-1)+MOD(6-WEEKDAY(EDATE($C$10,$B22-1),1)+7,7)+14)</f>
        <v/>
      </c>
      <c r="H22" s="34" t="n"/>
      <c r="I22" s="42">
        <f>IF($B22="","",IF($H22="",$G22,$H22))</f>
        <v/>
      </c>
      <c r="J22" s="41">
        <f>IF($B22="","",IF($B22=1,$C$6,$F21))</f>
        <v/>
      </c>
      <c r="K22" s="41">
        <f>IF($B22="","",IF($B22=1,$C$6,$I21))</f>
        <v/>
      </c>
      <c r="L22" s="43">
        <f>IF($B22="","",IF($C$11="","CHECK",IF($F22&lt;=$C$11,"OK","CHECK")))</f>
        <v/>
      </c>
    </row>
    <row r="23">
      <c r="B23" s="38">
        <f>IF(8&gt;$C$7,"",8)</f>
        <v/>
      </c>
      <c r="C23" s="40">
        <f>IF($B23="","",UPPER(TEXT(EDATE($C$10,$B23-1),"mmmyy")))</f>
        <v/>
      </c>
      <c r="D23" s="41">
        <f>IF($B23="","",EDATE($C$10,$B23-1)+MOD(5-WEEKDAY(EDATE($C$10,$B23-1),1)+7,7)+14)</f>
        <v/>
      </c>
      <c r="E23" s="34" t="n"/>
      <c r="F23" s="42">
        <f>IF($B23="","",IF($E23="",$D23,$E23))</f>
        <v/>
      </c>
      <c r="G23" s="41">
        <f>IF($B23="","",EDATE($C$10,$B23-1)+MOD(6-WEEKDAY(EDATE($C$10,$B23-1),1)+7,7)+14)</f>
        <v/>
      </c>
      <c r="H23" s="34" t="n"/>
      <c r="I23" s="42">
        <f>IF($B23="","",IF($H23="",$G23,$H23))</f>
        <v/>
      </c>
      <c r="J23" s="41">
        <f>IF($B23="","",IF($B23=1,$C$6,$F22))</f>
        <v/>
      </c>
      <c r="K23" s="41">
        <f>IF($B23="","",IF($B23=1,$C$6,$I22))</f>
        <v/>
      </c>
      <c r="L23" s="43">
        <f>IF($B23="","",IF($C$11="","CHECK",IF($F23&lt;=$C$11,"OK","CHECK")))</f>
        <v/>
      </c>
    </row>
    <row r="24">
      <c r="B24" s="38">
        <f>IF(9&gt;$C$7,"",9)</f>
        <v/>
      </c>
      <c r="C24" s="40">
        <f>IF($B24="","",UPPER(TEXT(EDATE($C$10,$B24-1),"mmmyy")))</f>
        <v/>
      </c>
      <c r="D24" s="41">
        <f>IF($B24="","",EDATE($C$10,$B24-1)+MOD(5-WEEKDAY(EDATE($C$10,$B24-1),1)+7,7)+14)</f>
        <v/>
      </c>
      <c r="E24" s="34" t="n"/>
      <c r="F24" s="42">
        <f>IF($B24="","",IF($E24="",$D24,$E24))</f>
        <v/>
      </c>
      <c r="G24" s="41">
        <f>IF($B24="","",EDATE($C$10,$B24-1)+MOD(6-WEEKDAY(EDATE($C$10,$B24-1),1)+7,7)+14)</f>
        <v/>
      </c>
      <c r="H24" s="34" t="n"/>
      <c r="I24" s="42">
        <f>IF($B24="","",IF($H24="",$G24,$H24))</f>
        <v/>
      </c>
      <c r="J24" s="41">
        <f>IF($B24="","",IF($B24=1,$C$6,$F23))</f>
        <v/>
      </c>
      <c r="K24" s="41">
        <f>IF($B24="","",IF($B24=1,$C$6,$I23))</f>
        <v/>
      </c>
      <c r="L24" s="43">
        <f>IF($B24="","",IF($C$11="","CHECK",IF($F24&lt;=$C$11,"OK","CHECK")))</f>
        <v/>
      </c>
    </row>
    <row r="25">
      <c r="B25" s="38">
        <f>IF(10&gt;$C$7,"",10)</f>
        <v/>
      </c>
      <c r="C25" s="40">
        <f>IF($B25="","",UPPER(TEXT(EDATE($C$10,$B25-1),"mmmyy")))</f>
        <v/>
      </c>
      <c r="D25" s="41">
        <f>IF($B25="","",EDATE($C$10,$B25-1)+MOD(5-WEEKDAY(EDATE($C$10,$B25-1),1)+7,7)+14)</f>
        <v/>
      </c>
      <c r="E25" s="34" t="n"/>
      <c r="F25" s="42">
        <f>IF($B25="","",IF($E25="",$D25,$E25))</f>
        <v/>
      </c>
      <c r="G25" s="41">
        <f>IF($B25="","",EDATE($C$10,$B25-1)+MOD(6-WEEKDAY(EDATE($C$10,$B25-1),1)+7,7)+14)</f>
        <v/>
      </c>
      <c r="H25" s="34" t="n"/>
      <c r="I25" s="42">
        <f>IF($B25="","",IF($H25="",$G25,$H25))</f>
        <v/>
      </c>
      <c r="J25" s="41">
        <f>IF($B25="","",IF($B25=1,$C$6,$F24))</f>
        <v/>
      </c>
      <c r="K25" s="41">
        <f>IF($B25="","",IF($B25=1,$C$6,$I24))</f>
        <v/>
      </c>
      <c r="L25" s="43">
        <f>IF($B25="","",IF($C$11="","CHECK",IF($F25&lt;=$C$11,"OK","CHECK")))</f>
        <v/>
      </c>
    </row>
    <row r="26">
      <c r="B26" s="38">
        <f>IF(11&gt;$C$7,"",11)</f>
        <v/>
      </c>
      <c r="C26" s="40">
        <f>IF($B26="","",UPPER(TEXT(EDATE($C$10,$B26-1),"mmmyy")))</f>
        <v/>
      </c>
      <c r="D26" s="41">
        <f>IF($B26="","",EDATE($C$10,$B26-1)+MOD(5-WEEKDAY(EDATE($C$10,$B26-1),1)+7,7)+14)</f>
        <v/>
      </c>
      <c r="E26" s="34" t="n"/>
      <c r="F26" s="42">
        <f>IF($B26="","",IF($E26="",$D26,$E26))</f>
        <v/>
      </c>
      <c r="G26" s="41">
        <f>IF($B26="","",EDATE($C$10,$B26-1)+MOD(6-WEEKDAY(EDATE($C$10,$B26-1),1)+7,7)+14)</f>
        <v/>
      </c>
      <c r="H26" s="34" t="n"/>
      <c r="I26" s="42">
        <f>IF($B26="","",IF($H26="",$G26,$H26))</f>
        <v/>
      </c>
      <c r="J26" s="41">
        <f>IF($B26="","",IF($B26=1,$C$6,$F25))</f>
        <v/>
      </c>
      <c r="K26" s="41">
        <f>IF($B26="","",IF($B26=1,$C$6,$I25))</f>
        <v/>
      </c>
      <c r="L26" s="43">
        <f>IF($B26="","",IF($C$11="","CHECK",IF($F26&lt;=$C$11,"OK","CHECK")))</f>
        <v/>
      </c>
    </row>
    <row r="27">
      <c r="B27" s="38">
        <f>IF(12&gt;$C$7,"",12)</f>
        <v/>
      </c>
      <c r="C27" s="40">
        <f>IF($B27="","",UPPER(TEXT(EDATE($C$10,$B27-1),"mmmyy")))</f>
        <v/>
      </c>
      <c r="D27" s="41">
        <f>IF($B27="","",EDATE($C$10,$B27-1)+MOD(5-WEEKDAY(EDATE($C$10,$B27-1),1)+7,7)+14)</f>
        <v/>
      </c>
      <c r="E27" s="34" t="n"/>
      <c r="F27" s="42">
        <f>IF($B27="","",IF($E27="",$D27,$E27))</f>
        <v/>
      </c>
      <c r="G27" s="41">
        <f>IF($B27="","",EDATE($C$10,$B27-1)+MOD(6-WEEKDAY(EDATE($C$10,$B27-1),1)+7,7)+14)</f>
        <v/>
      </c>
      <c r="H27" s="34" t="n"/>
      <c r="I27" s="42">
        <f>IF($B27="","",IF($H27="",$G27,$H27))</f>
        <v/>
      </c>
      <c r="J27" s="41">
        <f>IF($B27="","",IF($B27=1,$C$6,$F26))</f>
        <v/>
      </c>
      <c r="K27" s="41">
        <f>IF($B27="","",IF($B27=1,$C$6,$I26))</f>
        <v/>
      </c>
      <c r="L27" s="43">
        <f>IF($B27="","",IF($C$11="","CHECK",IF($F27&lt;=$C$11,"OK","CHECK")))</f>
        <v/>
      </c>
    </row>
    <row r="28">
      <c r="B28" s="38">
        <f>IF(13&gt;$C$7,"",13)</f>
        <v/>
      </c>
      <c r="C28" s="40">
        <f>IF($B28="","",UPPER(TEXT(EDATE($C$10,$B28-1),"mmmyy")))</f>
        <v/>
      </c>
      <c r="D28" s="41">
        <f>IF($B28="","",EDATE($C$10,$B28-1)+MOD(5-WEEKDAY(EDATE($C$10,$B28-1),1)+7,7)+14)</f>
        <v/>
      </c>
      <c r="E28" s="34" t="n"/>
      <c r="F28" s="42">
        <f>IF($B28="","",IF($E28="",$D28,$E28))</f>
        <v/>
      </c>
      <c r="G28" s="41">
        <f>IF($B28="","",EDATE($C$10,$B28-1)+MOD(6-WEEKDAY(EDATE($C$10,$B28-1),1)+7,7)+14)</f>
        <v/>
      </c>
      <c r="H28" s="34" t="n"/>
      <c r="I28" s="42">
        <f>IF($B28="","",IF($H28="",$G28,$H28))</f>
        <v/>
      </c>
      <c r="J28" s="41">
        <f>IF($B28="","",IF($B28=1,$C$6,$F27))</f>
        <v/>
      </c>
      <c r="K28" s="41">
        <f>IF($B28="","",IF($B28=1,$C$6,$I27))</f>
        <v/>
      </c>
      <c r="L28" s="43">
        <f>IF($B28="","",IF($C$11="","CHECK",IF($F28&lt;=$C$11,"OK","CHECK")))</f>
        <v/>
      </c>
    </row>
    <row r="29">
      <c r="B29" s="38">
        <f>IF(14&gt;$C$7,"",14)</f>
        <v/>
      </c>
      <c r="C29" s="40">
        <f>IF($B29="","",UPPER(TEXT(EDATE($C$10,$B29-1),"mmmyy")))</f>
        <v/>
      </c>
      <c r="D29" s="41">
        <f>IF($B29="","",EDATE($C$10,$B29-1)+MOD(5-WEEKDAY(EDATE($C$10,$B29-1),1)+7,7)+14)</f>
        <v/>
      </c>
      <c r="E29" s="34" t="n"/>
      <c r="F29" s="42">
        <f>IF($B29="","",IF($E29="",$D29,$E29))</f>
        <v/>
      </c>
      <c r="G29" s="41">
        <f>IF($B29="","",EDATE($C$10,$B29-1)+MOD(6-WEEKDAY(EDATE($C$10,$B29-1),1)+7,7)+14)</f>
        <v/>
      </c>
      <c r="H29" s="34" t="n"/>
      <c r="I29" s="42">
        <f>IF($B29="","",IF($H29="",$G29,$H29))</f>
        <v/>
      </c>
      <c r="J29" s="41">
        <f>IF($B29="","",IF($B29=1,$C$6,$F28))</f>
        <v/>
      </c>
      <c r="K29" s="41">
        <f>IF($B29="","",IF($B29=1,$C$6,$I28))</f>
        <v/>
      </c>
      <c r="L29" s="43">
        <f>IF($B29="","",IF($C$11="","CHECK",IF($F29&lt;=$C$11,"OK","CHECK")))</f>
        <v/>
      </c>
    </row>
    <row r="30">
      <c r="B30" s="38">
        <f>IF(15&gt;$C$7,"",15)</f>
        <v/>
      </c>
      <c r="C30" s="40">
        <f>IF($B30="","",UPPER(TEXT(EDATE($C$10,$B30-1),"mmmyy")))</f>
        <v/>
      </c>
      <c r="D30" s="41">
        <f>IF($B30="","",EDATE($C$10,$B30-1)+MOD(5-WEEKDAY(EDATE($C$10,$B30-1),1)+7,7)+14)</f>
        <v/>
      </c>
      <c r="E30" s="34" t="n"/>
      <c r="F30" s="42">
        <f>IF($B30="","",IF($E30="",$D30,$E30))</f>
        <v/>
      </c>
      <c r="G30" s="41">
        <f>IF($B30="","",EDATE($C$10,$B30-1)+MOD(6-WEEKDAY(EDATE($C$10,$B30-1),1)+7,7)+14)</f>
        <v/>
      </c>
      <c r="H30" s="34" t="n"/>
      <c r="I30" s="42">
        <f>IF($B30="","",IF($H30="",$G30,$H30))</f>
        <v/>
      </c>
      <c r="J30" s="41">
        <f>IF($B30="","",IF($B30=1,$C$6,$F29))</f>
        <v/>
      </c>
      <c r="K30" s="41">
        <f>IF($B30="","",IF($B30=1,$C$6,$I29))</f>
        <v/>
      </c>
      <c r="L30" s="43">
        <f>IF($B30="","",IF($C$11="","CHECK",IF($F30&lt;=$C$11,"OK","CHECK")))</f>
        <v/>
      </c>
    </row>
    <row r="31">
      <c r="B31" s="38">
        <f>IF(16&gt;$C$7,"",16)</f>
        <v/>
      </c>
      <c r="C31" s="40">
        <f>IF($B31="","",UPPER(TEXT(EDATE($C$10,$B31-1),"mmmyy")))</f>
        <v/>
      </c>
      <c r="D31" s="41">
        <f>IF($B31="","",EDATE($C$10,$B31-1)+MOD(5-WEEKDAY(EDATE($C$10,$B31-1),1)+7,7)+14)</f>
        <v/>
      </c>
      <c r="E31" s="34" t="n"/>
      <c r="F31" s="42">
        <f>IF($B31="","",IF($E31="",$D31,$E31))</f>
        <v/>
      </c>
      <c r="G31" s="41">
        <f>IF($B31="","",EDATE($C$10,$B31-1)+MOD(6-WEEKDAY(EDATE($C$10,$B31-1),1)+7,7)+14)</f>
        <v/>
      </c>
      <c r="H31" s="34" t="n"/>
      <c r="I31" s="42">
        <f>IF($B31="","",IF($H31="",$G31,$H31))</f>
        <v/>
      </c>
      <c r="J31" s="41">
        <f>IF($B31="","",IF($B31=1,$C$6,$F30))</f>
        <v/>
      </c>
      <c r="K31" s="41">
        <f>IF($B31="","",IF($B31=1,$C$6,$I30))</f>
        <v/>
      </c>
      <c r="L31" s="43">
        <f>IF($B31="","",IF($C$11="","CHECK",IF($F31&lt;=$C$11,"OK","CHECK")))</f>
        <v/>
      </c>
    </row>
    <row r="33">
      <c r="B33" s="3" t="inlineStr">
        <is>
          <t>Window</t>
        </is>
      </c>
      <c r="C33" s="2" t="inlineStr">
        <is>
          <t>A contract holds the dividends with an ex-date after the previous expiry and on or before its own. The front contract's window opens on the valuation date, so it carries only what is still to come.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A56"/>
  <sheetViews>
    <sheetView workbookViewId="0">
      <selection activeCell="G19" sqref="G19"/>
    </sheetView>
  </sheetViews>
  <sheetFormatPr baseColWidth="8" defaultRowHeight="15"/>
  <cols>
    <col width="3" customWidth="1" style="124" min="1" max="1"/>
    <col width="11" customWidth="1" style="124" min="2" max="2"/>
    <col width="13" customWidth="1" style="124" min="3" max="3"/>
    <col width="7" customWidth="1" style="124" min="4" max="4"/>
    <col width="13" customWidth="1" style="124" min="5" max="5"/>
    <col width="12" customWidth="1" style="124" min="6" max="6"/>
    <col width="13" customWidth="1" style="124" min="7" max="7"/>
    <col width="12" customWidth="1" style="124" min="8" max="9"/>
    <col width="13" customWidth="1" style="124" min="10" max="11"/>
    <col width="12" customWidth="1" style="124" min="12" max="12"/>
    <col width="13" customWidth="1" style="124" min="13" max="13"/>
    <col width="12" customWidth="1" style="124" min="14" max="15"/>
    <col width="13" customWidth="1" style="124" min="16" max="16"/>
    <col width="12" customWidth="1" style="124" min="17" max="17"/>
    <col width="10" customWidth="1" style="124" min="18" max="18"/>
    <col width="4" customWidth="1" style="124" min="19" max="19"/>
    <col width="56" customWidth="1" style="124" min="20" max="20"/>
  </cols>
  <sheetData>
    <row r="1"/>
    <row r="2" ht="16.5" customHeight="1" s="124">
      <c r="B2" s="1" t="inlineStr">
        <is>
          <t>INDEX DIVIDEND BY FUTURES EXPIRY</t>
        </is>
      </c>
    </row>
    <row r="3">
      <c r="B3" s="2" t="inlineStr">
        <is>
          <t>Projected dividends bucketed into each contract window - index points, yield and annualized yield, both indices, and the spread between them.</t>
        </is>
      </c>
    </row>
    <row r="4"/>
    <row r="5">
      <c r="B5" s="126" t="inlineStr">
        <is>
          <t>AS51 index level</t>
        </is>
      </c>
      <c r="C5" s="44">
        <f>_xll.BDP('AS51'!$B$2,"LAST_PRICE")</f>
        <v/>
      </c>
      <c r="E5" s="2" t="inlineStr">
        <is>
          <t>MXAU is quoted in USD, so its points are USD points. Yields and the bps spreads are currency-consistent - each index is divided by its own level.</t>
        </is>
      </c>
    </row>
    <row r="6">
      <c r="B6" s="126" t="inlineStr">
        <is>
          <t>MXAU index level</t>
        </is>
      </c>
      <c r="C6" s="45">
        <f>_xll.BDP(MXAU!$B$2,"LAST_PRICE")</f>
        <v/>
      </c>
      <c r="E6" s="2" t="inlineStr">
        <is>
          <t>Everything here is Bloomberg's BDVD projection (plus your overrides when ON). Covered? flags contracts past the projected horizon.</t>
        </is>
      </c>
    </row>
    <row r="7">
      <c r="B7" s="126" t="inlineStr">
        <is>
          <t>Valuation date</t>
        </is>
      </c>
      <c r="C7" s="41">
        <f>Expiries!$C$6</f>
        <v/>
      </c>
      <c r="E7" s="2" t="inlineStr">
        <is>
          <t>Ann. = cum yield x 365 / days to that expiry (ACT/365, per leg). The front contract divides by only a few days - noisy, read with care.</t>
        </is>
      </c>
    </row>
    <row r="8">
      <c r="B8" s="126" t="inlineStr">
        <is>
          <t>Projections run to</t>
        </is>
      </c>
      <c r="C8" s="37">
        <f>Expiries!$C$11</f>
        <v/>
      </c>
    </row>
    <row r="9">
      <c r="B9" s="126" t="inlineStr">
        <is>
          <t>Overrides</t>
        </is>
      </c>
      <c r="C9" s="46">
        <f>IF(Override!$C$4="ON","ON - "&amp;Override!$E$4&amp;" row(s) live - Accrual uses YOUR numbers where set (Override tab).","OFF - pure Bloomberg projections.")</f>
        <v/>
      </c>
    </row>
    <row r="10"/>
    <row r="11">
      <c r="E11" s="3" t="inlineStr">
        <is>
          <t>S&amp;P/ASX 200 (AS51)</t>
        </is>
      </c>
      <c r="K11" s="3" t="inlineStr">
        <is>
          <t>MSCI AUSTRALIA (MXAU)</t>
        </is>
      </c>
      <c r="P11" s="3" t="inlineStr">
        <is>
          <t>SPREAD</t>
        </is>
      </c>
    </row>
    <row r="12" ht="25.5" customHeight="1" s="124">
      <c r="B12" s="39" t="inlineStr">
        <is>
          <t>Contract</t>
        </is>
      </c>
      <c r="C12" s="39" t="inlineStr">
        <is>
          <t>Expiry</t>
        </is>
      </c>
      <c r="D12" s="39" t="inlineStr">
        <is>
          <t>Days</t>
        </is>
      </c>
      <c r="E12" s="39" t="inlineStr">
        <is>
          <t>Period DPS
(pts)</t>
        </is>
      </c>
      <c r="F12" s="39" t="inlineStr">
        <is>
          <t>Period yld
(%)</t>
        </is>
      </c>
      <c r="G12" s="39" t="inlineStr">
        <is>
          <t>Cum DPS
(pts)</t>
        </is>
      </c>
      <c r="H12" s="39" t="inlineStr">
        <is>
          <t>Cum yld
(%)</t>
        </is>
      </c>
      <c r="I12" s="39" t="inlineStr">
        <is>
          <t>Ann cum
yld (%)</t>
        </is>
      </c>
      <c r="J12" s="39" t="inlineStr">
        <is>
          <t>Expiry</t>
        </is>
      </c>
      <c r="K12" s="39" t="inlineStr">
        <is>
          <t>Period DPS
(pts)</t>
        </is>
      </c>
      <c r="L12" s="39" t="inlineStr">
        <is>
          <t>Period yld
(%)</t>
        </is>
      </c>
      <c r="M12" s="39" t="inlineStr">
        <is>
          <t>Cum DPS
(pts)</t>
        </is>
      </c>
      <c r="N12" s="39" t="inlineStr">
        <is>
          <t>Cum yld
(%)</t>
        </is>
      </c>
      <c r="O12" s="39" t="inlineStr">
        <is>
          <t>Ann cum
yld (%)</t>
        </is>
      </c>
      <c r="P12" s="39" t="inlineStr">
        <is>
          <t>AS51-MXAU
cum (bps)</t>
        </is>
      </c>
      <c r="Q12" s="39" t="inlineStr">
        <is>
          <t>Ann sprd
(bps)</t>
        </is>
      </c>
      <c r="R12" s="39" t="inlineStr">
        <is>
          <t>Covered?</t>
        </is>
      </c>
    </row>
    <row r="13">
      <c r="B13" s="40">
        <f>IF(Expiries!$B16="","",Expiries!$C16)</f>
        <v/>
      </c>
      <c r="C13" s="41">
        <f>IF($B13="","",Expiries!$F16)</f>
        <v/>
      </c>
      <c r="D13" s="47">
        <f>IF($B13="","",$C13-$C$7)</f>
        <v/>
      </c>
      <c r="E13" s="48">
        <f>IF($B13="","",IFERROR(Accrual!F$221,""))</f>
        <v/>
      </c>
      <c r="F13" s="49">
        <f>IF($B13="","",IFERROR($E13/$C$5,""))</f>
        <v/>
      </c>
      <c r="G13" s="50">
        <f>IF($B13="","",SUM($E$13:$E13))</f>
        <v/>
      </c>
      <c r="H13" s="51">
        <f>IF($B13="","",IFERROR($G13/$C$5,""))</f>
        <v/>
      </c>
      <c r="I13" s="51">
        <f>IF($B13="","",IFERROR($H13*365/$D13,""))</f>
        <v/>
      </c>
      <c r="J13" s="41">
        <f>IF($B13="","",Expiries!$I16)</f>
        <v/>
      </c>
      <c r="K13" s="48">
        <f>IF($B13="","",IFERROR(Accrual!F$309,""))</f>
        <v/>
      </c>
      <c r="L13" s="49">
        <f>IF($B13="","",IFERROR($K13/$C$6,""))</f>
        <v/>
      </c>
      <c r="M13" s="52">
        <f>IF($B13="","",SUM($K$13:$K13))</f>
        <v/>
      </c>
      <c r="N13" s="51">
        <f>IF($B13="","",IFERROR($M13/$C$6,""))</f>
        <v/>
      </c>
      <c r="O13" s="51">
        <f>IF($B13="","",IFERROR($N13*365/($J13-$C$7),""))</f>
        <v/>
      </c>
      <c r="P13" s="53">
        <f>IF($B13="","",IFERROR(($H13-$N13)*10000,""))</f>
        <v/>
      </c>
      <c r="Q13" s="53">
        <f>IF($B13="","",IFERROR(($I13-$O13)*10000,""))</f>
        <v/>
      </c>
      <c r="R13" s="54">
        <f>IF($B13="","",Expiries!$L16)</f>
        <v/>
      </c>
    </row>
    <row r="14">
      <c r="B14" s="40">
        <f>IF(Expiries!$B17="","",Expiries!$C17)</f>
        <v/>
      </c>
      <c r="C14" s="41">
        <f>IF($B14="","",Expiries!$F17)</f>
        <v/>
      </c>
      <c r="D14" s="47">
        <f>IF($B14="","",$C14-$C$7)</f>
        <v/>
      </c>
      <c r="E14" s="48">
        <f>IF($B14="","",IFERROR(Accrual!G$221,""))</f>
        <v/>
      </c>
      <c r="F14" s="49">
        <f>IF($B14="","",IFERROR($E14/$C$5,""))</f>
        <v/>
      </c>
      <c r="G14" s="50">
        <f>IF($B14="","",SUM($E$13:$E14))</f>
        <v/>
      </c>
      <c r="H14" s="51">
        <f>IF($B14="","",IFERROR($G14/$C$5,""))</f>
        <v/>
      </c>
      <c r="I14" s="51">
        <f>IF($B14="","",IFERROR($H14*365/$D14,""))</f>
        <v/>
      </c>
      <c r="J14" s="41">
        <f>IF($B14="","",Expiries!$I17)</f>
        <v/>
      </c>
      <c r="K14" s="48">
        <f>IF($B14="","",IFERROR(Accrual!G$309,""))</f>
        <v/>
      </c>
      <c r="L14" s="49">
        <f>IF($B14="","",IFERROR($K14/$C$6,""))</f>
        <v/>
      </c>
      <c r="M14" s="52">
        <f>IF($B14="","",SUM($K$13:$K14))</f>
        <v/>
      </c>
      <c r="N14" s="51">
        <f>IF($B14="","",IFERROR($M14/$C$6,""))</f>
        <v/>
      </c>
      <c r="O14" s="51">
        <f>IF($B14="","",IFERROR($N14*365/($J14-$C$7),""))</f>
        <v/>
      </c>
      <c r="P14" s="53">
        <f>IF($B14="","",IFERROR(($H14-$N14)*10000,""))</f>
        <v/>
      </c>
      <c r="Q14" s="53">
        <f>IF($B14="","",IFERROR(($I14-$O14)*10000,""))</f>
        <v/>
      </c>
      <c r="R14" s="54">
        <f>IF($B14="","",Expiries!$L17)</f>
        <v/>
      </c>
    </row>
    <row r="15">
      <c r="B15" s="40">
        <f>IF(Expiries!$B18="","",Expiries!$C18)</f>
        <v/>
      </c>
      <c r="C15" s="41">
        <f>IF($B15="","",Expiries!$F18)</f>
        <v/>
      </c>
      <c r="D15" s="47">
        <f>IF($B15="","",$C15-$C$7)</f>
        <v/>
      </c>
      <c r="E15" s="48">
        <f>IF($B15="","",IFERROR(Accrual!H$221,""))</f>
        <v/>
      </c>
      <c r="F15" s="49">
        <f>IF($B15="","",IFERROR($E15/$C$5,""))</f>
        <v/>
      </c>
      <c r="G15" s="50">
        <f>IF($B15="","",SUM($E$13:$E15))</f>
        <v/>
      </c>
      <c r="H15" s="51">
        <f>IF($B15="","",IFERROR($G15/$C$5,""))</f>
        <v/>
      </c>
      <c r="I15" s="51">
        <f>IF($B15="","",IFERROR($H15*365/$D15,""))</f>
        <v/>
      </c>
      <c r="J15" s="41">
        <f>IF($B15="","",Expiries!$I18)</f>
        <v/>
      </c>
      <c r="K15" s="48">
        <f>IF($B15="","",IFERROR(Accrual!H$309,""))</f>
        <v/>
      </c>
      <c r="L15" s="49">
        <f>IF($B15="","",IFERROR($K15/$C$6,""))</f>
        <v/>
      </c>
      <c r="M15" s="52">
        <f>IF($B15="","",SUM($K$13:$K15))</f>
        <v/>
      </c>
      <c r="N15" s="51">
        <f>IF($B15="","",IFERROR($M15/$C$6,""))</f>
        <v/>
      </c>
      <c r="O15" s="51">
        <f>IF($B15="","",IFERROR($N15*365/($J15-$C$7),""))</f>
        <v/>
      </c>
      <c r="P15" s="53">
        <f>IF($B15="","",IFERROR(($H15-$N15)*10000,""))</f>
        <v/>
      </c>
      <c r="Q15" s="53">
        <f>IF($B15="","",IFERROR(($I15-$O15)*10000,""))</f>
        <v/>
      </c>
      <c r="R15" s="54">
        <f>IF($B15="","",Expiries!$L18)</f>
        <v/>
      </c>
    </row>
    <row r="16">
      <c r="B16" s="40">
        <f>IF(Expiries!$B19="","",Expiries!$C19)</f>
        <v/>
      </c>
      <c r="C16" s="41">
        <f>IF($B16="","",Expiries!$F19)</f>
        <v/>
      </c>
      <c r="D16" s="47">
        <f>IF($B16="","",$C16-$C$7)</f>
        <v/>
      </c>
      <c r="E16" s="48">
        <f>IF($B16="","",IFERROR(Accrual!I$221,""))</f>
        <v/>
      </c>
      <c r="F16" s="49">
        <f>IF($B16="","",IFERROR($E16/$C$5,""))</f>
        <v/>
      </c>
      <c r="G16" s="50">
        <f>IF($B16="","",SUM($E$13:$E16))</f>
        <v/>
      </c>
      <c r="H16" s="51">
        <f>IF($B16="","",IFERROR($G16/$C$5,""))</f>
        <v/>
      </c>
      <c r="I16" s="51">
        <f>IF($B16="","",IFERROR($H16*365/$D16,""))</f>
        <v/>
      </c>
      <c r="J16" s="41">
        <f>IF($B16="","",Expiries!$I19)</f>
        <v/>
      </c>
      <c r="K16" s="48">
        <f>IF($B16="","",IFERROR(Accrual!I$309,""))</f>
        <v/>
      </c>
      <c r="L16" s="49">
        <f>IF($B16="","",IFERROR($K16/$C$6,""))</f>
        <v/>
      </c>
      <c r="M16" s="52">
        <f>IF($B16="","",SUM($K$13:$K16))</f>
        <v/>
      </c>
      <c r="N16" s="51">
        <f>IF($B16="","",IFERROR($M16/$C$6,""))</f>
        <v/>
      </c>
      <c r="O16" s="51">
        <f>IF($B16="","",IFERROR($N16*365/($J16-$C$7),""))</f>
        <v/>
      </c>
      <c r="P16" s="53">
        <f>IF($B16="","",IFERROR(($H16-$N16)*10000,""))</f>
        <v/>
      </c>
      <c r="Q16" s="53">
        <f>IF($B16="","",IFERROR(($I16-$O16)*10000,""))</f>
        <v/>
      </c>
      <c r="R16" s="54">
        <f>IF($B16="","",Expiries!$L19)</f>
        <v/>
      </c>
    </row>
    <row r="17">
      <c r="B17" s="40">
        <f>IF(Expiries!$B20="","",Expiries!$C20)</f>
        <v/>
      </c>
      <c r="C17" s="41">
        <f>IF($B17="","",Expiries!$F20)</f>
        <v/>
      </c>
      <c r="D17" s="47">
        <f>IF($B17="","",$C17-$C$7)</f>
        <v/>
      </c>
      <c r="E17" s="48">
        <f>IF($B17="","",IFERROR(Accrual!J$221,""))</f>
        <v/>
      </c>
      <c r="F17" s="49">
        <f>IF($B17="","",IFERROR($E17/$C$5,""))</f>
        <v/>
      </c>
      <c r="G17" s="50">
        <f>IF($B17="","",SUM($E$13:$E17))</f>
        <v/>
      </c>
      <c r="H17" s="51">
        <f>IF($B17="","",IFERROR($G17/$C$5,""))</f>
        <v/>
      </c>
      <c r="I17" s="51">
        <f>IF($B17="","",IFERROR($H17*365/$D17,""))</f>
        <v/>
      </c>
      <c r="J17" s="41">
        <f>IF($B17="","",Expiries!$I20)</f>
        <v/>
      </c>
      <c r="K17" s="48">
        <f>IF($B17="","",IFERROR(Accrual!J$309,""))</f>
        <v/>
      </c>
      <c r="L17" s="49">
        <f>IF($B17="","",IFERROR($K17/$C$6,""))</f>
        <v/>
      </c>
      <c r="M17" s="52">
        <f>IF($B17="","",SUM($K$13:$K17))</f>
        <v/>
      </c>
      <c r="N17" s="51">
        <f>IF($B17="","",IFERROR($M17/$C$6,""))</f>
        <v/>
      </c>
      <c r="O17" s="51">
        <f>IF($B17="","",IFERROR($N17*365/($J17-$C$7),""))</f>
        <v/>
      </c>
      <c r="P17" s="53">
        <f>IF($B17="","",IFERROR(($H17-$N17)*10000,""))</f>
        <v/>
      </c>
      <c r="Q17" s="53">
        <f>IF($B17="","",IFERROR(($I17-$O17)*10000,""))</f>
        <v/>
      </c>
      <c r="R17" s="54">
        <f>IF($B17="","",Expiries!$L20)</f>
        <v/>
      </c>
    </row>
    <row r="18">
      <c r="B18" s="40">
        <f>IF(Expiries!$B21="","",Expiries!$C21)</f>
        <v/>
      </c>
      <c r="C18" s="41">
        <f>IF($B18="","",Expiries!$F21)</f>
        <v/>
      </c>
      <c r="D18" s="47">
        <f>IF($B18="","",$C18-$C$7)</f>
        <v/>
      </c>
      <c r="E18" s="48">
        <f>IF($B18="","",IFERROR(Accrual!K$221,""))</f>
        <v/>
      </c>
      <c r="F18" s="49">
        <f>IF($B18="","",IFERROR($E18/$C$5,""))</f>
        <v/>
      </c>
      <c r="G18" s="50">
        <f>IF($B18="","",SUM($E$13:$E18))</f>
        <v/>
      </c>
      <c r="H18" s="51">
        <f>IF($B18="","",IFERROR($G18/$C$5,""))</f>
        <v/>
      </c>
      <c r="I18" s="51">
        <f>IF($B18="","",IFERROR($H18*365/$D18,""))</f>
        <v/>
      </c>
      <c r="J18" s="41">
        <f>IF($B18="","",Expiries!$I21)</f>
        <v/>
      </c>
      <c r="K18" s="48">
        <f>IF($B18="","",IFERROR(Accrual!K$309,""))</f>
        <v/>
      </c>
      <c r="L18" s="49">
        <f>IF($B18="","",IFERROR($K18/$C$6,""))</f>
        <v/>
      </c>
      <c r="M18" s="52">
        <f>IF($B18="","",SUM($K$13:$K18))</f>
        <v/>
      </c>
      <c r="N18" s="51">
        <f>IF($B18="","",IFERROR($M18/$C$6,""))</f>
        <v/>
      </c>
      <c r="O18" s="51">
        <f>IF($B18="","",IFERROR($N18*365/($J18-$C$7),""))</f>
        <v/>
      </c>
      <c r="P18" s="53">
        <f>IF($B18="","",IFERROR(($H18-$N18)*10000,""))</f>
        <v/>
      </c>
      <c r="Q18" s="53">
        <f>IF($B18="","",IFERROR(($I18-$O18)*10000,""))</f>
        <v/>
      </c>
      <c r="R18" s="54">
        <f>IF($B18="","",Expiries!$L21)</f>
        <v/>
      </c>
    </row>
    <row r="19">
      <c r="B19" s="40">
        <f>IF(Expiries!$B22="","",Expiries!$C22)</f>
        <v/>
      </c>
      <c r="C19" s="41">
        <f>IF($B19="","",Expiries!$F22)</f>
        <v/>
      </c>
      <c r="D19" s="47">
        <f>IF($B19="","",$C19-$C$7)</f>
        <v/>
      </c>
      <c r="E19" s="48">
        <f>IF($B19="","",IFERROR(Accrual!L$221,""))</f>
        <v/>
      </c>
      <c r="F19" s="49">
        <f>IF($B19="","",IFERROR($E19/$C$5,""))</f>
        <v/>
      </c>
      <c r="G19" s="50">
        <f>IF($B19="","",SUM($E$13:$E19))</f>
        <v/>
      </c>
      <c r="H19" s="51">
        <f>IF($B19="","",IFERROR($G19/$C$5,""))</f>
        <v/>
      </c>
      <c r="I19" s="51">
        <f>IF($B19="","",IFERROR($H19*365/$D19,""))</f>
        <v/>
      </c>
      <c r="J19" s="41">
        <f>IF($B19="","",Expiries!$I22)</f>
        <v/>
      </c>
      <c r="K19" s="48">
        <f>IF($B19="","",IFERROR(Accrual!L$309,""))</f>
        <v/>
      </c>
      <c r="L19" s="49">
        <f>IF($B19="","",IFERROR($K19/$C$6,""))</f>
        <v/>
      </c>
      <c r="M19" s="52">
        <f>IF($B19="","",SUM($K$13:$K19))</f>
        <v/>
      </c>
      <c r="N19" s="51">
        <f>IF($B19="","",IFERROR($M19/$C$6,""))</f>
        <v/>
      </c>
      <c r="O19" s="51">
        <f>IF($B19="","",IFERROR($N19*365/($J19-$C$7),""))</f>
        <v/>
      </c>
      <c r="P19" s="53">
        <f>IF($B19="","",IFERROR(($H19-$N19)*10000,""))</f>
        <v/>
      </c>
      <c r="Q19" s="53">
        <f>IF($B19="","",IFERROR(($I19-$O19)*10000,""))</f>
        <v/>
      </c>
      <c r="R19" s="54">
        <f>IF($B19="","",Expiries!$L22)</f>
        <v/>
      </c>
    </row>
    <row r="20">
      <c r="B20" s="40">
        <f>IF(Expiries!$B23="","",Expiries!$C23)</f>
        <v/>
      </c>
      <c r="C20" s="41">
        <f>IF($B20="","",Expiries!$F23)</f>
        <v/>
      </c>
      <c r="D20" s="47">
        <f>IF($B20="","",$C20-$C$7)</f>
        <v/>
      </c>
      <c r="E20" s="48">
        <f>IF($B20="","",IFERROR(Accrual!M$221,""))</f>
        <v/>
      </c>
      <c r="F20" s="49">
        <f>IF($B20="","",IFERROR($E20/$C$5,""))</f>
        <v/>
      </c>
      <c r="G20" s="50">
        <f>IF($B20="","",SUM($E$13:$E20))</f>
        <v/>
      </c>
      <c r="H20" s="51">
        <f>IF($B20="","",IFERROR($G20/$C$5,""))</f>
        <v/>
      </c>
      <c r="I20" s="51">
        <f>IF($B20="","",IFERROR($H20*365/$D20,""))</f>
        <v/>
      </c>
      <c r="J20" s="41">
        <f>IF($B20="","",Expiries!$I23)</f>
        <v/>
      </c>
      <c r="K20" s="48">
        <f>IF($B20="","",IFERROR(Accrual!M$309,""))</f>
        <v/>
      </c>
      <c r="L20" s="49">
        <f>IF($B20="","",IFERROR($K20/$C$6,""))</f>
        <v/>
      </c>
      <c r="M20" s="52">
        <f>IF($B20="","",SUM($K$13:$K20))</f>
        <v/>
      </c>
      <c r="N20" s="51">
        <f>IF($B20="","",IFERROR($M20/$C$6,""))</f>
        <v/>
      </c>
      <c r="O20" s="51">
        <f>IF($B20="","",IFERROR($N20*365/($J20-$C$7),""))</f>
        <v/>
      </c>
      <c r="P20" s="53">
        <f>IF($B20="","",IFERROR(($H20-$N20)*10000,""))</f>
        <v/>
      </c>
      <c r="Q20" s="53">
        <f>IF($B20="","",IFERROR(($I20-$O20)*10000,""))</f>
        <v/>
      </c>
      <c r="R20" s="54">
        <f>IF($B20="","",Expiries!$L23)</f>
        <v/>
      </c>
    </row>
    <row r="21">
      <c r="B21" s="40">
        <f>IF(Expiries!$B24="","",Expiries!$C24)</f>
        <v/>
      </c>
      <c r="C21" s="41">
        <f>IF($B21="","",Expiries!$F24)</f>
        <v/>
      </c>
      <c r="D21" s="47">
        <f>IF($B21="","",$C21-$C$7)</f>
        <v/>
      </c>
      <c r="E21" s="48">
        <f>IF($B21="","",IFERROR(Accrual!N$221,""))</f>
        <v/>
      </c>
      <c r="F21" s="49">
        <f>IF($B21="","",IFERROR($E21/$C$5,""))</f>
        <v/>
      </c>
      <c r="G21" s="50">
        <f>IF($B21="","",SUM($E$13:$E21))</f>
        <v/>
      </c>
      <c r="H21" s="51">
        <f>IF($B21="","",IFERROR($G21/$C$5,""))</f>
        <v/>
      </c>
      <c r="I21" s="51">
        <f>IF($B21="","",IFERROR($H21*365/$D21,""))</f>
        <v/>
      </c>
      <c r="J21" s="41">
        <f>IF($B21="","",Expiries!$I24)</f>
        <v/>
      </c>
      <c r="K21" s="48">
        <f>IF($B21="","",IFERROR(Accrual!N$309,""))</f>
        <v/>
      </c>
      <c r="L21" s="49">
        <f>IF($B21="","",IFERROR($K21/$C$6,""))</f>
        <v/>
      </c>
      <c r="M21" s="52">
        <f>IF($B21="","",SUM($K$13:$K21))</f>
        <v/>
      </c>
      <c r="N21" s="51">
        <f>IF($B21="","",IFERROR($M21/$C$6,""))</f>
        <v/>
      </c>
      <c r="O21" s="51">
        <f>IF($B21="","",IFERROR($N21*365/($J21-$C$7),""))</f>
        <v/>
      </c>
      <c r="P21" s="53">
        <f>IF($B21="","",IFERROR(($H21-$N21)*10000,""))</f>
        <v/>
      </c>
      <c r="Q21" s="53">
        <f>IF($B21="","",IFERROR(($I21-$O21)*10000,""))</f>
        <v/>
      </c>
      <c r="R21" s="54">
        <f>IF($B21="","",Expiries!$L24)</f>
        <v/>
      </c>
    </row>
    <row r="22">
      <c r="B22" s="40">
        <f>IF(Expiries!$B25="","",Expiries!$C25)</f>
        <v/>
      </c>
      <c r="C22" s="41">
        <f>IF($B22="","",Expiries!$F25)</f>
        <v/>
      </c>
      <c r="D22" s="47">
        <f>IF($B22="","",$C22-$C$7)</f>
        <v/>
      </c>
      <c r="E22" s="48">
        <f>IF($B22="","",IFERROR(Accrual!O$221,""))</f>
        <v/>
      </c>
      <c r="F22" s="49">
        <f>IF($B22="","",IFERROR($E22/$C$5,""))</f>
        <v/>
      </c>
      <c r="G22" s="50">
        <f>IF($B22="","",SUM($E$13:$E22))</f>
        <v/>
      </c>
      <c r="H22" s="51">
        <f>IF($B22="","",IFERROR($G22/$C$5,""))</f>
        <v/>
      </c>
      <c r="I22" s="51">
        <f>IF($B22="","",IFERROR($H22*365/$D22,""))</f>
        <v/>
      </c>
      <c r="J22" s="41">
        <f>IF($B22="","",Expiries!$I25)</f>
        <v/>
      </c>
      <c r="K22" s="48">
        <f>IF($B22="","",IFERROR(Accrual!O$309,""))</f>
        <v/>
      </c>
      <c r="L22" s="49">
        <f>IF($B22="","",IFERROR($K22/$C$6,""))</f>
        <v/>
      </c>
      <c r="M22" s="52">
        <f>IF($B22="","",SUM($K$13:$K22))</f>
        <v/>
      </c>
      <c r="N22" s="51">
        <f>IF($B22="","",IFERROR($M22/$C$6,""))</f>
        <v/>
      </c>
      <c r="O22" s="51">
        <f>IF($B22="","",IFERROR($N22*365/($J22-$C$7),""))</f>
        <v/>
      </c>
      <c r="P22" s="53">
        <f>IF($B22="","",IFERROR(($H22-$N22)*10000,""))</f>
        <v/>
      </c>
      <c r="Q22" s="53">
        <f>IF($B22="","",IFERROR(($I22-$O22)*10000,""))</f>
        <v/>
      </c>
      <c r="R22" s="54">
        <f>IF($B22="","",Expiries!$L25)</f>
        <v/>
      </c>
    </row>
    <row r="23">
      <c r="B23" s="40">
        <f>IF(Expiries!$B26="","",Expiries!$C26)</f>
        <v/>
      </c>
      <c r="C23" s="41">
        <f>IF($B23="","",Expiries!$F26)</f>
        <v/>
      </c>
      <c r="D23" s="47">
        <f>IF($B23="","",$C23-$C$7)</f>
        <v/>
      </c>
      <c r="E23" s="48">
        <f>IF($B23="","",IFERROR(Accrual!P$221,""))</f>
        <v/>
      </c>
      <c r="F23" s="49">
        <f>IF($B23="","",IFERROR($E23/$C$5,""))</f>
        <v/>
      </c>
      <c r="G23" s="50">
        <f>IF($B23="","",SUM($E$13:$E23))</f>
        <v/>
      </c>
      <c r="H23" s="51">
        <f>IF($B23="","",IFERROR($G23/$C$5,""))</f>
        <v/>
      </c>
      <c r="I23" s="51">
        <f>IF($B23="","",IFERROR($H23*365/$D23,""))</f>
        <v/>
      </c>
      <c r="J23" s="41">
        <f>IF($B23="","",Expiries!$I26)</f>
        <v/>
      </c>
      <c r="K23" s="48">
        <f>IF($B23="","",IFERROR(Accrual!P$309,""))</f>
        <v/>
      </c>
      <c r="L23" s="49">
        <f>IF($B23="","",IFERROR($K23/$C$6,""))</f>
        <v/>
      </c>
      <c r="M23" s="52">
        <f>IF($B23="","",SUM($K$13:$K23))</f>
        <v/>
      </c>
      <c r="N23" s="51">
        <f>IF($B23="","",IFERROR($M23/$C$6,""))</f>
        <v/>
      </c>
      <c r="O23" s="51">
        <f>IF($B23="","",IFERROR($N23*365/($J23-$C$7),""))</f>
        <v/>
      </c>
      <c r="P23" s="53">
        <f>IF($B23="","",IFERROR(($H23-$N23)*10000,""))</f>
        <v/>
      </c>
      <c r="Q23" s="53">
        <f>IF($B23="","",IFERROR(($I23-$O23)*10000,""))</f>
        <v/>
      </c>
      <c r="R23" s="54">
        <f>IF($B23="","",Expiries!$L26)</f>
        <v/>
      </c>
    </row>
    <row r="24">
      <c r="B24" s="40">
        <f>IF(Expiries!$B27="","",Expiries!$C27)</f>
        <v/>
      </c>
      <c r="C24" s="41">
        <f>IF($B24="","",Expiries!$F27)</f>
        <v/>
      </c>
      <c r="D24" s="47">
        <f>IF($B24="","",$C24-$C$7)</f>
        <v/>
      </c>
      <c r="E24" s="48">
        <f>IF($B24="","",IFERROR(Accrual!Q$221,""))</f>
        <v/>
      </c>
      <c r="F24" s="49">
        <f>IF($B24="","",IFERROR($E24/$C$5,""))</f>
        <v/>
      </c>
      <c r="G24" s="50">
        <f>IF($B24="","",SUM($E$13:$E24))</f>
        <v/>
      </c>
      <c r="H24" s="51">
        <f>IF($B24="","",IFERROR($G24/$C$5,""))</f>
        <v/>
      </c>
      <c r="I24" s="51">
        <f>IF($B24="","",IFERROR($H24*365/$D24,""))</f>
        <v/>
      </c>
      <c r="J24" s="41">
        <f>IF($B24="","",Expiries!$I27)</f>
        <v/>
      </c>
      <c r="K24" s="48">
        <f>IF($B24="","",IFERROR(Accrual!Q$309,""))</f>
        <v/>
      </c>
      <c r="L24" s="49">
        <f>IF($B24="","",IFERROR($K24/$C$6,""))</f>
        <v/>
      </c>
      <c r="M24" s="52">
        <f>IF($B24="","",SUM($K$13:$K24))</f>
        <v/>
      </c>
      <c r="N24" s="51">
        <f>IF($B24="","",IFERROR($M24/$C$6,""))</f>
        <v/>
      </c>
      <c r="O24" s="51">
        <f>IF($B24="","",IFERROR($N24*365/($J24-$C$7),""))</f>
        <v/>
      </c>
      <c r="P24" s="53">
        <f>IF($B24="","",IFERROR(($H24-$N24)*10000,""))</f>
        <v/>
      </c>
      <c r="Q24" s="53">
        <f>IF($B24="","",IFERROR(($I24-$O24)*10000,""))</f>
        <v/>
      </c>
      <c r="R24" s="54">
        <f>IF($B24="","",Expiries!$L27)</f>
        <v/>
      </c>
    </row>
    <row r="25">
      <c r="B25" s="40">
        <f>IF(Expiries!$B28="","",Expiries!$C28)</f>
        <v/>
      </c>
      <c r="C25" s="41">
        <f>IF($B25="","",Expiries!$F28)</f>
        <v/>
      </c>
      <c r="D25" s="47">
        <f>IF($B25="","",$C25-$C$7)</f>
        <v/>
      </c>
      <c r="E25" s="48">
        <f>IF($B25="","",IFERROR(Accrual!R$221,""))</f>
        <v/>
      </c>
      <c r="F25" s="49">
        <f>IF($B25="","",IFERROR($E25/$C$5,""))</f>
        <v/>
      </c>
      <c r="G25" s="50">
        <f>IF($B25="","",SUM($E$13:$E25))</f>
        <v/>
      </c>
      <c r="H25" s="51">
        <f>IF($B25="","",IFERROR($G25/$C$5,""))</f>
        <v/>
      </c>
      <c r="I25" s="51">
        <f>IF($B25="","",IFERROR($H25*365/$D25,""))</f>
        <v/>
      </c>
      <c r="J25" s="41">
        <f>IF($B25="","",Expiries!$I28)</f>
        <v/>
      </c>
      <c r="K25" s="48">
        <f>IF($B25="","",IFERROR(Accrual!R$309,""))</f>
        <v/>
      </c>
      <c r="L25" s="49">
        <f>IF($B25="","",IFERROR($K25/$C$6,""))</f>
        <v/>
      </c>
      <c r="M25" s="52">
        <f>IF($B25="","",SUM($K$13:$K25))</f>
        <v/>
      </c>
      <c r="N25" s="51">
        <f>IF($B25="","",IFERROR($M25/$C$6,""))</f>
        <v/>
      </c>
      <c r="O25" s="51">
        <f>IF($B25="","",IFERROR($N25*365/($J25-$C$7),""))</f>
        <v/>
      </c>
      <c r="P25" s="53">
        <f>IF($B25="","",IFERROR(($H25-$N25)*10000,""))</f>
        <v/>
      </c>
      <c r="Q25" s="53">
        <f>IF($B25="","",IFERROR(($I25-$O25)*10000,""))</f>
        <v/>
      </c>
      <c r="R25" s="54">
        <f>IF($B25="","",Expiries!$L28)</f>
        <v/>
      </c>
    </row>
    <row r="26">
      <c r="B26" s="40">
        <f>IF(Expiries!$B29="","",Expiries!$C29)</f>
        <v/>
      </c>
      <c r="C26" s="41">
        <f>IF($B26="","",Expiries!$F29)</f>
        <v/>
      </c>
      <c r="D26" s="47">
        <f>IF($B26="","",$C26-$C$7)</f>
        <v/>
      </c>
      <c r="E26" s="48">
        <f>IF($B26="","",IFERROR(Accrual!S$221,""))</f>
        <v/>
      </c>
      <c r="F26" s="49">
        <f>IF($B26="","",IFERROR($E26/$C$5,""))</f>
        <v/>
      </c>
      <c r="G26" s="50">
        <f>IF($B26="","",SUM($E$13:$E26))</f>
        <v/>
      </c>
      <c r="H26" s="51">
        <f>IF($B26="","",IFERROR($G26/$C$5,""))</f>
        <v/>
      </c>
      <c r="I26" s="51">
        <f>IF($B26="","",IFERROR($H26*365/$D26,""))</f>
        <v/>
      </c>
      <c r="J26" s="41">
        <f>IF($B26="","",Expiries!$I29)</f>
        <v/>
      </c>
      <c r="K26" s="48">
        <f>IF($B26="","",IFERROR(Accrual!S$309,""))</f>
        <v/>
      </c>
      <c r="L26" s="49">
        <f>IF($B26="","",IFERROR($K26/$C$6,""))</f>
        <v/>
      </c>
      <c r="M26" s="52">
        <f>IF($B26="","",SUM($K$13:$K26))</f>
        <v/>
      </c>
      <c r="N26" s="51">
        <f>IF($B26="","",IFERROR($M26/$C$6,""))</f>
        <v/>
      </c>
      <c r="O26" s="51">
        <f>IF($B26="","",IFERROR($N26*365/($J26-$C$7),""))</f>
        <v/>
      </c>
      <c r="P26" s="53">
        <f>IF($B26="","",IFERROR(($H26-$N26)*10000,""))</f>
        <v/>
      </c>
      <c r="Q26" s="53">
        <f>IF($B26="","",IFERROR(($I26-$O26)*10000,""))</f>
        <v/>
      </c>
      <c r="R26" s="54">
        <f>IF($B26="","",Expiries!$L29)</f>
        <v/>
      </c>
    </row>
    <row r="27">
      <c r="B27" s="40">
        <f>IF(Expiries!$B30="","",Expiries!$C30)</f>
        <v/>
      </c>
      <c r="C27" s="41">
        <f>IF($B27="","",Expiries!$F30)</f>
        <v/>
      </c>
      <c r="D27" s="47">
        <f>IF($B27="","",$C27-$C$7)</f>
        <v/>
      </c>
      <c r="E27" s="48">
        <f>IF($B27="","",IFERROR(Accrual!T$221,""))</f>
        <v/>
      </c>
      <c r="F27" s="49">
        <f>IF($B27="","",IFERROR($E27/$C$5,""))</f>
        <v/>
      </c>
      <c r="G27" s="50">
        <f>IF($B27="","",SUM($E$13:$E27))</f>
        <v/>
      </c>
      <c r="H27" s="51">
        <f>IF($B27="","",IFERROR($G27/$C$5,""))</f>
        <v/>
      </c>
      <c r="I27" s="51">
        <f>IF($B27="","",IFERROR($H27*365/$D27,""))</f>
        <v/>
      </c>
      <c r="J27" s="41">
        <f>IF($B27="","",Expiries!$I30)</f>
        <v/>
      </c>
      <c r="K27" s="48">
        <f>IF($B27="","",IFERROR(Accrual!T$309,""))</f>
        <v/>
      </c>
      <c r="L27" s="49">
        <f>IF($B27="","",IFERROR($K27/$C$6,""))</f>
        <v/>
      </c>
      <c r="M27" s="52">
        <f>IF($B27="","",SUM($K$13:$K27))</f>
        <v/>
      </c>
      <c r="N27" s="51">
        <f>IF($B27="","",IFERROR($M27/$C$6,""))</f>
        <v/>
      </c>
      <c r="O27" s="51">
        <f>IF($B27="","",IFERROR($N27*365/($J27-$C$7),""))</f>
        <v/>
      </c>
      <c r="P27" s="53">
        <f>IF($B27="","",IFERROR(($H27-$N27)*10000,""))</f>
        <v/>
      </c>
      <c r="Q27" s="53">
        <f>IF($B27="","",IFERROR(($I27-$O27)*10000,""))</f>
        <v/>
      </c>
      <c r="R27" s="54">
        <f>IF($B27="","",Expiries!$L30)</f>
        <v/>
      </c>
    </row>
    <row r="28">
      <c r="B28" s="40">
        <f>IF(Expiries!$B31="","",Expiries!$C31)</f>
        <v/>
      </c>
      <c r="C28" s="41">
        <f>IF($B28="","",Expiries!$F31)</f>
        <v/>
      </c>
      <c r="D28" s="47">
        <f>IF($B28="","",$C28-$C$7)</f>
        <v/>
      </c>
      <c r="E28" s="48">
        <f>IF($B28="","",IFERROR(Accrual!U$221,""))</f>
        <v/>
      </c>
      <c r="F28" s="49">
        <f>IF($B28="","",IFERROR($E28/$C$5,""))</f>
        <v/>
      </c>
      <c r="G28" s="50">
        <f>IF($B28="","",SUM($E$13:$E28))</f>
        <v/>
      </c>
      <c r="H28" s="51">
        <f>IF($B28="","",IFERROR($G28/$C$5,""))</f>
        <v/>
      </c>
      <c r="I28" s="51">
        <f>IF($B28="","",IFERROR($H28*365/$D28,""))</f>
        <v/>
      </c>
      <c r="J28" s="41">
        <f>IF($B28="","",Expiries!$I31)</f>
        <v/>
      </c>
      <c r="K28" s="48">
        <f>IF($B28="","",IFERROR(Accrual!U$309,""))</f>
        <v/>
      </c>
      <c r="L28" s="49">
        <f>IF($B28="","",IFERROR($K28/$C$6,""))</f>
        <v/>
      </c>
      <c r="M28" s="52">
        <f>IF($B28="","",SUM($K$13:$K28))</f>
        <v/>
      </c>
      <c r="N28" s="51">
        <f>IF($B28="","",IFERROR($M28/$C$6,""))</f>
        <v/>
      </c>
      <c r="O28" s="51">
        <f>IF($B28="","",IFERROR($N28*365/($J28-$C$7),""))</f>
        <v/>
      </c>
      <c r="P28" s="53">
        <f>IF($B28="","",IFERROR(($H28-$N28)*10000,""))</f>
        <v/>
      </c>
      <c r="Q28" s="53">
        <f>IF($B28="","",IFERROR(($I28-$O28)*10000,""))</f>
        <v/>
      </c>
      <c r="R28" s="54">
        <f>IF($B28="","",Expiries!$L31)</f>
        <v/>
      </c>
    </row>
    <row r="29"/>
    <row r="30"/>
    <row r="31"/>
    <row r="32">
      <c r="B32" s="3" t="inlineStr">
        <is>
          <t>FRANKING VIEW - CREDIT VALUE BY CONTRACT</t>
        </is>
      </c>
    </row>
    <row r="33">
      <c r="B33" s="2" t="inlineStr">
        <is>
          <t>Franked share uses each stock's company-level franked % (blank = 100%). Credit = franked dividend x t/(1-t) with t = 'Index Summary'!C6. Grossed-up = cash + credit.</t>
        </is>
      </c>
    </row>
    <row r="34">
      <c r="C34" s="3" t="inlineStr">
        <is>
          <t>S&amp;P/ASX 200 (AS51)</t>
        </is>
      </c>
      <c r="H34" s="3" t="inlineStr">
        <is>
          <t>MSCI AUSTRALIA (MXAU)</t>
        </is>
      </c>
      <c r="M34" s="3" t="inlineStr">
        <is>
          <t>SPREAD</t>
        </is>
      </c>
      <c r="T34" s="127" t="inlineStr">
        <is>
          <t>o/w SPECIALS + CAPITAL RETURNS (divisor-adjusted: the index does not drop; futures FV excludes them unless toggled on)</t>
        </is>
      </c>
    </row>
    <row r="35" ht="38.25" customHeight="1" s="124">
      <c r="B35" s="55" t="inlineStr">
        <is>
          <t>Contract</t>
        </is>
      </c>
      <c r="C35" s="55" t="inlineStr">
        <is>
          <t>Franked
(% of dvd)</t>
        </is>
      </c>
      <c r="D35" s="55" t="inlineStr">
        <is>
          <t>Credit
(pts)</t>
        </is>
      </c>
      <c r="E35" s="55" t="inlineStr">
        <is>
          <t>Cum credit
(pts)</t>
        </is>
      </c>
      <c r="F35" s="55" t="inlineStr">
        <is>
          <t>Grossed cum
yld (%)</t>
        </is>
      </c>
      <c r="G35" s="55" t="inlineStr">
        <is>
          <t>Ann grossed
yld (%)</t>
        </is>
      </c>
      <c r="H35" s="55" t="inlineStr">
        <is>
          <t>Franked
(% of dvd)</t>
        </is>
      </c>
      <c r="I35" s="55" t="inlineStr">
        <is>
          <t>Credit
(pts)</t>
        </is>
      </c>
      <c r="J35" s="55" t="inlineStr">
        <is>
          <t>Cum credit
(pts)</t>
        </is>
      </c>
      <c r="K35" s="55" t="inlineStr">
        <is>
          <t>Grossed cum
yld (%)</t>
        </is>
      </c>
      <c r="L35" s="55" t="inlineStr">
        <is>
          <t>Ann grossed
yld (%)</t>
        </is>
      </c>
      <c r="M35" s="55" t="inlineStr">
        <is>
          <t>Grossed sprd
(bps)</t>
        </is>
      </c>
      <c r="N35" s="55" t="inlineStr">
        <is>
          <t>Ann grossed
sprd (bps)</t>
        </is>
      </c>
      <c r="T35" s="128" t="inlineStr">
        <is>
          <t>A: period
sp (pts)</t>
        </is>
      </c>
      <c r="U35" s="128" t="inlineStr">
        <is>
          <t>A: cum
sp (pts)</t>
        </is>
      </c>
      <c r="V35" s="128" t="inlineStr">
        <is>
          <t>A: period sp
credits (pts)</t>
        </is>
      </c>
      <c r="W35" s="128" t="inlineStr">
        <is>
          <t>A: cum sp
credits (pts)</t>
        </is>
      </c>
      <c r="X35" s="128" t="inlineStr">
        <is>
          <t>M: period
sp (pts)</t>
        </is>
      </c>
      <c r="Y35" s="128" t="inlineStr">
        <is>
          <t>M: cum
sp (pts)</t>
        </is>
      </c>
      <c r="Z35" s="128" t="inlineStr">
        <is>
          <t>M: period sp
credits (pts)</t>
        </is>
      </c>
      <c r="AA35" s="128" t="inlineStr">
        <is>
          <t>M: cum sp
credits (pts)</t>
        </is>
      </c>
    </row>
    <row r="36">
      <c r="B36" s="40">
        <f>IF(Expiries!$B16="","",Expiries!$C16)</f>
        <v/>
      </c>
      <c r="C36" s="56">
        <f>IF($B36="","",IFERROR(Accrual!W$221/Accrual!F$221,""))</f>
        <v/>
      </c>
      <c r="D36" s="48">
        <f>IF($B36="","",IFERROR(Accrual!W$221*'Index Summary'!$C$6/(1-'Index Summary'!$C$6),""))</f>
        <v/>
      </c>
      <c r="E36" s="44">
        <f>IF($B36="","",SUM($D$36:$D36))</f>
        <v/>
      </c>
      <c r="F36" s="51">
        <f>IF($B36="","",IFERROR(($G13+$E36)/$C$5,""))</f>
        <v/>
      </c>
      <c r="G36" s="51">
        <f>IF($B36="","",IFERROR($F36*365/$D13,""))</f>
        <v/>
      </c>
      <c r="H36" s="56">
        <f>IF($B36="","",IFERROR(Accrual!W$309/Accrual!F$309,""))</f>
        <v/>
      </c>
      <c r="I36" s="48">
        <f>IF($B36="","",IFERROR(Accrual!W$309*'Index Summary'!$C$6/(1-'Index Summary'!$C$6),""))</f>
        <v/>
      </c>
      <c r="J36" s="45">
        <f>IF($B36="","",SUM($I$36:$I36))</f>
        <v/>
      </c>
      <c r="K36" s="51">
        <f>IF($B36="","",IFERROR(($M13+$J36)/$C$6,""))</f>
        <v/>
      </c>
      <c r="L36" s="51">
        <f>IF($B36="","",IFERROR($K36*365/($J13-$C$7),""))</f>
        <v/>
      </c>
      <c r="M36" s="53">
        <f>IF($B36="","",IFERROR(($F36-$K36)*10000,""))</f>
        <v/>
      </c>
      <c r="N36" s="53">
        <f>IF($B36="","",IFERROR(($G36-$L36)*10000,""))</f>
        <v/>
      </c>
      <c r="T36" s="129">
        <f>IF($B36="","",IFERROR(Accrual!AQ$221,""))</f>
        <v/>
      </c>
      <c r="U36" s="129">
        <f>IF($B36="","",SUM($T$36:$T36))</f>
        <v/>
      </c>
      <c r="V36" s="129">
        <f>IF($B36="","",IFERROR(Accrual!BH$221*'Index Summary'!$C$6/(1-'Index Summary'!$C$6),""))</f>
        <v/>
      </c>
      <c r="W36" s="129">
        <f>IF($B36="","",SUM($V$36:$V36))</f>
        <v/>
      </c>
      <c r="X36" s="129">
        <f>IF($B36="","",IFERROR(Accrual!AQ$309,""))</f>
        <v/>
      </c>
      <c r="Y36" s="129">
        <f>IF($B36="","",SUM($X$36:$X36))</f>
        <v/>
      </c>
      <c r="Z36" s="129">
        <f>IF($B36="","",IFERROR(Accrual!BH$309*'Index Summary'!$C$6/(1-'Index Summary'!$C$6),""))</f>
        <v/>
      </c>
      <c r="AA36" s="129">
        <f>IF($B36="","",SUM($Z$36:$Z36))</f>
        <v/>
      </c>
    </row>
    <row r="37">
      <c r="B37" s="40">
        <f>IF(Expiries!$B17="","",Expiries!$C17)</f>
        <v/>
      </c>
      <c r="C37" s="56">
        <f>IF($B37="","",IFERROR(Accrual!X$221/Accrual!G$221,""))</f>
        <v/>
      </c>
      <c r="D37" s="48">
        <f>IF($B37="","",IFERROR(Accrual!X$221*'Index Summary'!$C$6/(1-'Index Summary'!$C$6),""))</f>
        <v/>
      </c>
      <c r="E37" s="44">
        <f>IF($B37="","",SUM($D$36:$D37))</f>
        <v/>
      </c>
      <c r="F37" s="51">
        <f>IF($B37="","",IFERROR(($G14+$E37)/$C$5,""))</f>
        <v/>
      </c>
      <c r="G37" s="51">
        <f>IF($B37="","",IFERROR($F37*365/$D14,""))</f>
        <v/>
      </c>
      <c r="H37" s="56">
        <f>IF($B37="","",IFERROR(Accrual!X$309/Accrual!G$309,""))</f>
        <v/>
      </c>
      <c r="I37" s="48">
        <f>IF($B37="","",IFERROR(Accrual!X$309*'Index Summary'!$C$6/(1-'Index Summary'!$C$6),""))</f>
        <v/>
      </c>
      <c r="J37" s="45">
        <f>IF($B37="","",SUM($I$36:$I37))</f>
        <v/>
      </c>
      <c r="K37" s="51">
        <f>IF($B37="","",IFERROR(($M14+$J37)/$C$6,""))</f>
        <v/>
      </c>
      <c r="L37" s="51">
        <f>IF($B37="","",IFERROR($K37*365/($J14-$C$7),""))</f>
        <v/>
      </c>
      <c r="M37" s="53">
        <f>IF($B37="","",IFERROR(($F37-$K37)*10000,""))</f>
        <v/>
      </c>
      <c r="N37" s="53">
        <f>IF($B37="","",IFERROR(($G37-$L37)*10000,""))</f>
        <v/>
      </c>
      <c r="T37" s="129">
        <f>IF($B37="","",IFERROR(Accrual!AR$221,""))</f>
        <v/>
      </c>
      <c r="U37" s="129">
        <f>IF($B37="","",SUM($T$36:$T37))</f>
        <v/>
      </c>
      <c r="V37" s="129">
        <f>IF($B37="","",IFERROR(Accrual!BI$221*'Index Summary'!$C$6/(1-'Index Summary'!$C$6),""))</f>
        <v/>
      </c>
      <c r="W37" s="129">
        <f>IF($B37="","",SUM($V$36:$V37))</f>
        <v/>
      </c>
      <c r="X37" s="129">
        <f>IF($B37="","",IFERROR(Accrual!AR$309,""))</f>
        <v/>
      </c>
      <c r="Y37" s="129">
        <f>IF($B37="","",SUM($X$36:$X37))</f>
        <v/>
      </c>
      <c r="Z37" s="129">
        <f>IF($B37="","",IFERROR(Accrual!BI$309*'Index Summary'!$C$6/(1-'Index Summary'!$C$6),""))</f>
        <v/>
      </c>
      <c r="AA37" s="129">
        <f>IF($B37="","",SUM($Z$36:$Z37))</f>
        <v/>
      </c>
    </row>
    <row r="38">
      <c r="B38" s="40">
        <f>IF(Expiries!$B18="","",Expiries!$C18)</f>
        <v/>
      </c>
      <c r="C38" s="56">
        <f>IF($B38="","",IFERROR(Accrual!Y$221/Accrual!H$221,""))</f>
        <v/>
      </c>
      <c r="D38" s="48">
        <f>IF($B38="","",IFERROR(Accrual!Y$221*'Index Summary'!$C$6/(1-'Index Summary'!$C$6),""))</f>
        <v/>
      </c>
      <c r="E38" s="44">
        <f>IF($B38="","",SUM($D$36:$D38))</f>
        <v/>
      </c>
      <c r="F38" s="51">
        <f>IF($B38="","",IFERROR(($G15+$E38)/$C$5,""))</f>
        <v/>
      </c>
      <c r="G38" s="51">
        <f>IF($B38="","",IFERROR($F38*365/$D15,""))</f>
        <v/>
      </c>
      <c r="H38" s="56">
        <f>IF($B38="","",IFERROR(Accrual!Y$309/Accrual!H$309,""))</f>
        <v/>
      </c>
      <c r="I38" s="48">
        <f>IF($B38="","",IFERROR(Accrual!Y$309*'Index Summary'!$C$6/(1-'Index Summary'!$C$6),""))</f>
        <v/>
      </c>
      <c r="J38" s="45">
        <f>IF($B38="","",SUM($I$36:$I38))</f>
        <v/>
      </c>
      <c r="K38" s="51">
        <f>IF($B38="","",IFERROR(($M15+$J38)/$C$6,""))</f>
        <v/>
      </c>
      <c r="L38" s="51">
        <f>IF($B38="","",IFERROR($K38*365/($J15-$C$7),""))</f>
        <v/>
      </c>
      <c r="M38" s="53">
        <f>IF($B38="","",IFERROR(($F38-$K38)*10000,""))</f>
        <v/>
      </c>
      <c r="N38" s="53">
        <f>IF($B38="","",IFERROR(($G38-$L38)*10000,""))</f>
        <v/>
      </c>
      <c r="T38" s="129">
        <f>IF($B38="","",IFERROR(Accrual!AS$221,""))</f>
        <v/>
      </c>
      <c r="U38" s="129">
        <f>IF($B38="","",SUM($T$36:$T38))</f>
        <v/>
      </c>
      <c r="V38" s="129">
        <f>IF($B38="","",IFERROR(Accrual!BJ$221*'Index Summary'!$C$6/(1-'Index Summary'!$C$6),""))</f>
        <v/>
      </c>
      <c r="W38" s="129">
        <f>IF($B38="","",SUM($V$36:$V38))</f>
        <v/>
      </c>
      <c r="X38" s="129">
        <f>IF($B38="","",IFERROR(Accrual!AS$309,""))</f>
        <v/>
      </c>
      <c r="Y38" s="129">
        <f>IF($B38="","",SUM($X$36:$X38))</f>
        <v/>
      </c>
      <c r="Z38" s="129">
        <f>IF($B38="","",IFERROR(Accrual!BJ$309*'Index Summary'!$C$6/(1-'Index Summary'!$C$6),""))</f>
        <v/>
      </c>
      <c r="AA38" s="129">
        <f>IF($B38="","",SUM($Z$36:$Z38))</f>
        <v/>
      </c>
    </row>
    <row r="39">
      <c r="B39" s="40">
        <f>IF(Expiries!$B19="","",Expiries!$C19)</f>
        <v/>
      </c>
      <c r="C39" s="56">
        <f>IF($B39="","",IFERROR(Accrual!Z$221/Accrual!I$221,""))</f>
        <v/>
      </c>
      <c r="D39" s="48">
        <f>IF($B39="","",IFERROR(Accrual!Z$221*'Index Summary'!$C$6/(1-'Index Summary'!$C$6),""))</f>
        <v/>
      </c>
      <c r="E39" s="44">
        <f>IF($B39="","",SUM($D$36:$D39))</f>
        <v/>
      </c>
      <c r="F39" s="51">
        <f>IF($B39="","",IFERROR(($G16+$E39)/$C$5,""))</f>
        <v/>
      </c>
      <c r="G39" s="51">
        <f>IF($B39="","",IFERROR($F39*365/$D16,""))</f>
        <v/>
      </c>
      <c r="H39" s="56">
        <f>IF($B39="","",IFERROR(Accrual!Z$309/Accrual!I$309,""))</f>
        <v/>
      </c>
      <c r="I39" s="48">
        <f>IF($B39="","",IFERROR(Accrual!Z$309*'Index Summary'!$C$6/(1-'Index Summary'!$C$6),""))</f>
        <v/>
      </c>
      <c r="J39" s="45">
        <f>IF($B39="","",SUM($I$36:$I39))</f>
        <v/>
      </c>
      <c r="K39" s="51">
        <f>IF($B39="","",IFERROR(($M16+$J39)/$C$6,""))</f>
        <v/>
      </c>
      <c r="L39" s="51">
        <f>IF($B39="","",IFERROR($K39*365/($J16-$C$7),""))</f>
        <v/>
      </c>
      <c r="M39" s="53">
        <f>IF($B39="","",IFERROR(($F39-$K39)*10000,""))</f>
        <v/>
      </c>
      <c r="N39" s="53">
        <f>IF($B39="","",IFERROR(($G39-$L39)*10000,""))</f>
        <v/>
      </c>
      <c r="T39" s="129">
        <f>IF($B39="","",IFERROR(Accrual!AT$221,""))</f>
        <v/>
      </c>
      <c r="U39" s="129">
        <f>IF($B39="","",SUM($T$36:$T39))</f>
        <v/>
      </c>
      <c r="V39" s="129">
        <f>IF($B39="","",IFERROR(Accrual!BK$221*'Index Summary'!$C$6/(1-'Index Summary'!$C$6),""))</f>
        <v/>
      </c>
      <c r="W39" s="129">
        <f>IF($B39="","",SUM($V$36:$V39))</f>
        <v/>
      </c>
      <c r="X39" s="129">
        <f>IF($B39="","",IFERROR(Accrual!AT$309,""))</f>
        <v/>
      </c>
      <c r="Y39" s="129">
        <f>IF($B39="","",SUM($X$36:$X39))</f>
        <v/>
      </c>
      <c r="Z39" s="129">
        <f>IF($B39="","",IFERROR(Accrual!BK$309*'Index Summary'!$C$6/(1-'Index Summary'!$C$6),""))</f>
        <v/>
      </c>
      <c r="AA39" s="129">
        <f>IF($B39="","",SUM($Z$36:$Z39))</f>
        <v/>
      </c>
    </row>
    <row r="40">
      <c r="B40" s="40">
        <f>IF(Expiries!$B20="","",Expiries!$C20)</f>
        <v/>
      </c>
      <c r="C40" s="56">
        <f>IF($B40="","",IFERROR(Accrual!AA$221/Accrual!J$221,""))</f>
        <v/>
      </c>
      <c r="D40" s="48">
        <f>IF($B40="","",IFERROR(Accrual!AA$221*'Index Summary'!$C$6/(1-'Index Summary'!$C$6),""))</f>
        <v/>
      </c>
      <c r="E40" s="44">
        <f>IF($B40="","",SUM($D$36:$D40))</f>
        <v/>
      </c>
      <c r="F40" s="51">
        <f>IF($B40="","",IFERROR(($G17+$E40)/$C$5,""))</f>
        <v/>
      </c>
      <c r="G40" s="51">
        <f>IF($B40="","",IFERROR($F40*365/$D17,""))</f>
        <v/>
      </c>
      <c r="H40" s="56">
        <f>IF($B40="","",IFERROR(Accrual!AA$309/Accrual!J$309,""))</f>
        <v/>
      </c>
      <c r="I40" s="48">
        <f>IF($B40="","",IFERROR(Accrual!AA$309*'Index Summary'!$C$6/(1-'Index Summary'!$C$6),""))</f>
        <v/>
      </c>
      <c r="J40" s="45">
        <f>IF($B40="","",SUM($I$36:$I40))</f>
        <v/>
      </c>
      <c r="K40" s="51">
        <f>IF($B40="","",IFERROR(($M17+$J40)/$C$6,""))</f>
        <v/>
      </c>
      <c r="L40" s="51">
        <f>IF($B40="","",IFERROR($K40*365/($J17-$C$7),""))</f>
        <v/>
      </c>
      <c r="M40" s="53">
        <f>IF($B40="","",IFERROR(($F40-$K40)*10000,""))</f>
        <v/>
      </c>
      <c r="N40" s="53">
        <f>IF($B40="","",IFERROR(($G40-$L40)*10000,""))</f>
        <v/>
      </c>
      <c r="T40" s="129">
        <f>IF($B40="","",IFERROR(Accrual!AU$221,""))</f>
        <v/>
      </c>
      <c r="U40" s="129">
        <f>IF($B40="","",SUM($T$36:$T40))</f>
        <v/>
      </c>
      <c r="V40" s="129">
        <f>IF($B40="","",IFERROR(Accrual!BL$221*'Index Summary'!$C$6/(1-'Index Summary'!$C$6),""))</f>
        <v/>
      </c>
      <c r="W40" s="129">
        <f>IF($B40="","",SUM($V$36:$V40))</f>
        <v/>
      </c>
      <c r="X40" s="129">
        <f>IF($B40="","",IFERROR(Accrual!AU$309,""))</f>
        <v/>
      </c>
      <c r="Y40" s="129">
        <f>IF($B40="","",SUM($X$36:$X40))</f>
        <v/>
      </c>
      <c r="Z40" s="129">
        <f>IF($B40="","",IFERROR(Accrual!BL$309*'Index Summary'!$C$6/(1-'Index Summary'!$C$6),""))</f>
        <v/>
      </c>
      <c r="AA40" s="129">
        <f>IF($B40="","",SUM($Z$36:$Z40))</f>
        <v/>
      </c>
    </row>
    <row r="41">
      <c r="B41" s="40">
        <f>IF(Expiries!$B21="","",Expiries!$C21)</f>
        <v/>
      </c>
      <c r="C41" s="56">
        <f>IF($B41="","",IFERROR(Accrual!AB$221/Accrual!K$221,""))</f>
        <v/>
      </c>
      <c r="D41" s="48">
        <f>IF($B41="","",IFERROR(Accrual!AB$221*'Index Summary'!$C$6/(1-'Index Summary'!$C$6),""))</f>
        <v/>
      </c>
      <c r="E41" s="44">
        <f>IF($B41="","",SUM($D$36:$D41))</f>
        <v/>
      </c>
      <c r="F41" s="51">
        <f>IF($B41="","",IFERROR(($G18+$E41)/$C$5,""))</f>
        <v/>
      </c>
      <c r="G41" s="51">
        <f>IF($B41="","",IFERROR($F41*365/$D18,""))</f>
        <v/>
      </c>
      <c r="H41" s="56">
        <f>IF($B41="","",IFERROR(Accrual!AB$309/Accrual!K$309,""))</f>
        <v/>
      </c>
      <c r="I41" s="48">
        <f>IF($B41="","",IFERROR(Accrual!AB$309*'Index Summary'!$C$6/(1-'Index Summary'!$C$6),""))</f>
        <v/>
      </c>
      <c r="J41" s="45">
        <f>IF($B41="","",SUM($I$36:$I41))</f>
        <v/>
      </c>
      <c r="K41" s="51">
        <f>IF($B41="","",IFERROR(($M18+$J41)/$C$6,""))</f>
        <v/>
      </c>
      <c r="L41" s="51">
        <f>IF($B41="","",IFERROR($K41*365/($J18-$C$7),""))</f>
        <v/>
      </c>
      <c r="M41" s="53">
        <f>IF($B41="","",IFERROR(($F41-$K41)*10000,""))</f>
        <v/>
      </c>
      <c r="N41" s="53">
        <f>IF($B41="","",IFERROR(($G41-$L41)*10000,""))</f>
        <v/>
      </c>
      <c r="T41" s="129">
        <f>IF($B41="","",IFERROR(Accrual!AV$221,""))</f>
        <v/>
      </c>
      <c r="U41" s="129">
        <f>IF($B41="","",SUM($T$36:$T41))</f>
        <v/>
      </c>
      <c r="V41" s="129">
        <f>IF($B41="","",IFERROR(Accrual!BM$221*'Index Summary'!$C$6/(1-'Index Summary'!$C$6),""))</f>
        <v/>
      </c>
      <c r="W41" s="129">
        <f>IF($B41="","",SUM($V$36:$V41))</f>
        <v/>
      </c>
      <c r="X41" s="129">
        <f>IF($B41="","",IFERROR(Accrual!AV$309,""))</f>
        <v/>
      </c>
      <c r="Y41" s="129">
        <f>IF($B41="","",SUM($X$36:$X41))</f>
        <v/>
      </c>
      <c r="Z41" s="129">
        <f>IF($B41="","",IFERROR(Accrual!BM$309*'Index Summary'!$C$6/(1-'Index Summary'!$C$6),""))</f>
        <v/>
      </c>
      <c r="AA41" s="129">
        <f>IF($B41="","",SUM($Z$36:$Z41))</f>
        <v/>
      </c>
    </row>
    <row r="42">
      <c r="B42" s="40">
        <f>IF(Expiries!$B22="","",Expiries!$C22)</f>
        <v/>
      </c>
      <c r="C42" s="56">
        <f>IF($B42="","",IFERROR(Accrual!AC$221/Accrual!L$221,""))</f>
        <v/>
      </c>
      <c r="D42" s="48">
        <f>IF($B42="","",IFERROR(Accrual!AC$221*'Index Summary'!$C$6/(1-'Index Summary'!$C$6),""))</f>
        <v/>
      </c>
      <c r="E42" s="44">
        <f>IF($B42="","",SUM($D$36:$D42))</f>
        <v/>
      </c>
      <c r="F42" s="51">
        <f>IF($B42="","",IFERROR(($G19+$E42)/$C$5,""))</f>
        <v/>
      </c>
      <c r="G42" s="51">
        <f>IF($B42="","",IFERROR($F42*365/$D19,""))</f>
        <v/>
      </c>
      <c r="H42" s="56">
        <f>IF($B42="","",IFERROR(Accrual!AC$309/Accrual!L$309,""))</f>
        <v/>
      </c>
      <c r="I42" s="48">
        <f>IF($B42="","",IFERROR(Accrual!AC$309*'Index Summary'!$C$6/(1-'Index Summary'!$C$6),""))</f>
        <v/>
      </c>
      <c r="J42" s="45">
        <f>IF($B42="","",SUM($I$36:$I42))</f>
        <v/>
      </c>
      <c r="K42" s="51">
        <f>IF($B42="","",IFERROR(($M19+$J42)/$C$6,""))</f>
        <v/>
      </c>
      <c r="L42" s="51">
        <f>IF($B42="","",IFERROR($K42*365/($J19-$C$7),""))</f>
        <v/>
      </c>
      <c r="M42" s="53">
        <f>IF($B42="","",IFERROR(($F42-$K42)*10000,""))</f>
        <v/>
      </c>
      <c r="N42" s="53">
        <f>IF($B42="","",IFERROR(($G42-$L42)*10000,""))</f>
        <v/>
      </c>
      <c r="T42" s="129">
        <f>IF($B42="","",IFERROR(Accrual!AW$221,""))</f>
        <v/>
      </c>
      <c r="U42" s="129">
        <f>IF($B42="","",SUM($T$36:$T42))</f>
        <v/>
      </c>
      <c r="V42" s="129">
        <f>IF($B42="","",IFERROR(Accrual!BN$221*'Index Summary'!$C$6/(1-'Index Summary'!$C$6),""))</f>
        <v/>
      </c>
      <c r="W42" s="129">
        <f>IF($B42="","",SUM($V$36:$V42))</f>
        <v/>
      </c>
      <c r="X42" s="129">
        <f>IF($B42="","",IFERROR(Accrual!AW$309,""))</f>
        <v/>
      </c>
      <c r="Y42" s="129">
        <f>IF($B42="","",SUM($X$36:$X42))</f>
        <v/>
      </c>
      <c r="Z42" s="129">
        <f>IF($B42="","",IFERROR(Accrual!BN$309*'Index Summary'!$C$6/(1-'Index Summary'!$C$6),""))</f>
        <v/>
      </c>
      <c r="AA42" s="129">
        <f>IF($B42="","",SUM($Z$36:$Z42))</f>
        <v/>
      </c>
    </row>
    <row r="43">
      <c r="B43" s="40">
        <f>IF(Expiries!$B23="","",Expiries!$C23)</f>
        <v/>
      </c>
      <c r="C43" s="56">
        <f>IF($B43="","",IFERROR(Accrual!AD$221/Accrual!M$221,""))</f>
        <v/>
      </c>
      <c r="D43" s="48">
        <f>IF($B43="","",IFERROR(Accrual!AD$221*'Index Summary'!$C$6/(1-'Index Summary'!$C$6),""))</f>
        <v/>
      </c>
      <c r="E43" s="44">
        <f>IF($B43="","",SUM($D$36:$D43))</f>
        <v/>
      </c>
      <c r="F43" s="51">
        <f>IF($B43="","",IFERROR(($G20+$E43)/$C$5,""))</f>
        <v/>
      </c>
      <c r="G43" s="51">
        <f>IF($B43="","",IFERROR($F43*365/$D20,""))</f>
        <v/>
      </c>
      <c r="H43" s="56">
        <f>IF($B43="","",IFERROR(Accrual!AD$309/Accrual!M$309,""))</f>
        <v/>
      </c>
      <c r="I43" s="48">
        <f>IF($B43="","",IFERROR(Accrual!AD$309*'Index Summary'!$C$6/(1-'Index Summary'!$C$6),""))</f>
        <v/>
      </c>
      <c r="J43" s="45">
        <f>IF($B43="","",SUM($I$36:$I43))</f>
        <v/>
      </c>
      <c r="K43" s="51">
        <f>IF($B43="","",IFERROR(($M20+$J43)/$C$6,""))</f>
        <v/>
      </c>
      <c r="L43" s="51">
        <f>IF($B43="","",IFERROR($K43*365/($J20-$C$7),""))</f>
        <v/>
      </c>
      <c r="M43" s="53">
        <f>IF($B43="","",IFERROR(($F43-$K43)*10000,""))</f>
        <v/>
      </c>
      <c r="N43" s="53">
        <f>IF($B43="","",IFERROR(($G43-$L43)*10000,""))</f>
        <v/>
      </c>
      <c r="T43" s="129">
        <f>IF($B43="","",IFERROR(Accrual!AX$221,""))</f>
        <v/>
      </c>
      <c r="U43" s="129">
        <f>IF($B43="","",SUM($T$36:$T43))</f>
        <v/>
      </c>
      <c r="V43" s="129">
        <f>IF($B43="","",IFERROR(Accrual!BO$221*'Index Summary'!$C$6/(1-'Index Summary'!$C$6),""))</f>
        <v/>
      </c>
      <c r="W43" s="129">
        <f>IF($B43="","",SUM($V$36:$V43))</f>
        <v/>
      </c>
      <c r="X43" s="129">
        <f>IF($B43="","",IFERROR(Accrual!AX$309,""))</f>
        <v/>
      </c>
      <c r="Y43" s="129">
        <f>IF($B43="","",SUM($X$36:$X43))</f>
        <v/>
      </c>
      <c r="Z43" s="129">
        <f>IF($B43="","",IFERROR(Accrual!BO$309*'Index Summary'!$C$6/(1-'Index Summary'!$C$6),""))</f>
        <v/>
      </c>
      <c r="AA43" s="129">
        <f>IF($B43="","",SUM($Z$36:$Z43))</f>
        <v/>
      </c>
    </row>
    <row r="44">
      <c r="B44" s="40">
        <f>IF(Expiries!$B24="","",Expiries!$C24)</f>
        <v/>
      </c>
      <c r="C44" s="56">
        <f>IF($B44="","",IFERROR(Accrual!AE$221/Accrual!N$221,""))</f>
        <v/>
      </c>
      <c r="D44" s="48">
        <f>IF($B44="","",IFERROR(Accrual!AE$221*'Index Summary'!$C$6/(1-'Index Summary'!$C$6),""))</f>
        <v/>
      </c>
      <c r="E44" s="44">
        <f>IF($B44="","",SUM($D$36:$D44))</f>
        <v/>
      </c>
      <c r="F44" s="51">
        <f>IF($B44="","",IFERROR(($G21+$E44)/$C$5,""))</f>
        <v/>
      </c>
      <c r="G44" s="51">
        <f>IF($B44="","",IFERROR($F44*365/$D21,""))</f>
        <v/>
      </c>
      <c r="H44" s="56">
        <f>IF($B44="","",IFERROR(Accrual!AE$309/Accrual!N$309,""))</f>
        <v/>
      </c>
      <c r="I44" s="48">
        <f>IF($B44="","",IFERROR(Accrual!AE$309*'Index Summary'!$C$6/(1-'Index Summary'!$C$6),""))</f>
        <v/>
      </c>
      <c r="J44" s="45">
        <f>IF($B44="","",SUM($I$36:$I44))</f>
        <v/>
      </c>
      <c r="K44" s="51">
        <f>IF($B44="","",IFERROR(($M21+$J44)/$C$6,""))</f>
        <v/>
      </c>
      <c r="L44" s="51">
        <f>IF($B44="","",IFERROR($K44*365/($J21-$C$7),""))</f>
        <v/>
      </c>
      <c r="M44" s="53">
        <f>IF($B44="","",IFERROR(($F44-$K44)*10000,""))</f>
        <v/>
      </c>
      <c r="N44" s="53">
        <f>IF($B44="","",IFERROR(($G44-$L44)*10000,""))</f>
        <v/>
      </c>
      <c r="T44" s="129">
        <f>IF($B44="","",IFERROR(Accrual!AY$221,""))</f>
        <v/>
      </c>
      <c r="U44" s="129">
        <f>IF($B44="","",SUM($T$36:$T44))</f>
        <v/>
      </c>
      <c r="V44" s="129">
        <f>IF($B44="","",IFERROR(Accrual!BP$221*'Index Summary'!$C$6/(1-'Index Summary'!$C$6),""))</f>
        <v/>
      </c>
      <c r="W44" s="129">
        <f>IF($B44="","",SUM($V$36:$V44))</f>
        <v/>
      </c>
      <c r="X44" s="129">
        <f>IF($B44="","",IFERROR(Accrual!AY$309,""))</f>
        <v/>
      </c>
      <c r="Y44" s="129">
        <f>IF($B44="","",SUM($X$36:$X44))</f>
        <v/>
      </c>
      <c r="Z44" s="129">
        <f>IF($B44="","",IFERROR(Accrual!BP$309*'Index Summary'!$C$6/(1-'Index Summary'!$C$6),""))</f>
        <v/>
      </c>
      <c r="AA44" s="129">
        <f>IF($B44="","",SUM($Z$36:$Z44))</f>
        <v/>
      </c>
    </row>
    <row r="45">
      <c r="B45" s="40">
        <f>IF(Expiries!$B25="","",Expiries!$C25)</f>
        <v/>
      </c>
      <c r="C45" s="56">
        <f>IF($B45="","",IFERROR(Accrual!AF$221/Accrual!O$221,""))</f>
        <v/>
      </c>
      <c r="D45" s="48">
        <f>IF($B45="","",IFERROR(Accrual!AF$221*'Index Summary'!$C$6/(1-'Index Summary'!$C$6),""))</f>
        <v/>
      </c>
      <c r="E45" s="44">
        <f>IF($B45="","",SUM($D$36:$D45))</f>
        <v/>
      </c>
      <c r="F45" s="51">
        <f>IF($B45="","",IFERROR(($G22+$E45)/$C$5,""))</f>
        <v/>
      </c>
      <c r="G45" s="51">
        <f>IF($B45="","",IFERROR($F45*365/$D22,""))</f>
        <v/>
      </c>
      <c r="H45" s="56">
        <f>IF($B45="","",IFERROR(Accrual!AF$309/Accrual!O$309,""))</f>
        <v/>
      </c>
      <c r="I45" s="48">
        <f>IF($B45="","",IFERROR(Accrual!AF$309*'Index Summary'!$C$6/(1-'Index Summary'!$C$6),""))</f>
        <v/>
      </c>
      <c r="J45" s="45">
        <f>IF($B45="","",SUM($I$36:$I45))</f>
        <v/>
      </c>
      <c r="K45" s="51">
        <f>IF($B45="","",IFERROR(($M22+$J45)/$C$6,""))</f>
        <v/>
      </c>
      <c r="L45" s="51">
        <f>IF($B45="","",IFERROR($K45*365/($J22-$C$7),""))</f>
        <v/>
      </c>
      <c r="M45" s="53">
        <f>IF($B45="","",IFERROR(($F45-$K45)*10000,""))</f>
        <v/>
      </c>
      <c r="N45" s="53">
        <f>IF($B45="","",IFERROR(($G45-$L45)*10000,""))</f>
        <v/>
      </c>
      <c r="T45" s="129">
        <f>IF($B45="","",IFERROR(Accrual!AZ$221,""))</f>
        <v/>
      </c>
      <c r="U45" s="129">
        <f>IF($B45="","",SUM($T$36:$T45))</f>
        <v/>
      </c>
      <c r="V45" s="129">
        <f>IF($B45="","",IFERROR(Accrual!BQ$221*'Index Summary'!$C$6/(1-'Index Summary'!$C$6),""))</f>
        <v/>
      </c>
      <c r="W45" s="129">
        <f>IF($B45="","",SUM($V$36:$V45))</f>
        <v/>
      </c>
      <c r="X45" s="129">
        <f>IF($B45="","",IFERROR(Accrual!AZ$309,""))</f>
        <v/>
      </c>
      <c r="Y45" s="129">
        <f>IF($B45="","",SUM($X$36:$X45))</f>
        <v/>
      </c>
      <c r="Z45" s="129">
        <f>IF($B45="","",IFERROR(Accrual!BQ$309*'Index Summary'!$C$6/(1-'Index Summary'!$C$6),""))</f>
        <v/>
      </c>
      <c r="AA45" s="129">
        <f>IF($B45="","",SUM($Z$36:$Z45))</f>
        <v/>
      </c>
    </row>
    <row r="46">
      <c r="B46" s="40">
        <f>IF(Expiries!$B26="","",Expiries!$C26)</f>
        <v/>
      </c>
      <c r="C46" s="56">
        <f>IF($B46="","",IFERROR(Accrual!AG$221/Accrual!P$221,""))</f>
        <v/>
      </c>
      <c r="D46" s="48">
        <f>IF($B46="","",IFERROR(Accrual!AG$221*'Index Summary'!$C$6/(1-'Index Summary'!$C$6),""))</f>
        <v/>
      </c>
      <c r="E46" s="44">
        <f>IF($B46="","",SUM($D$36:$D46))</f>
        <v/>
      </c>
      <c r="F46" s="51">
        <f>IF($B46="","",IFERROR(($G23+$E46)/$C$5,""))</f>
        <v/>
      </c>
      <c r="G46" s="51">
        <f>IF($B46="","",IFERROR($F46*365/$D23,""))</f>
        <v/>
      </c>
      <c r="H46" s="56">
        <f>IF($B46="","",IFERROR(Accrual!AG$309/Accrual!P$309,""))</f>
        <v/>
      </c>
      <c r="I46" s="48">
        <f>IF($B46="","",IFERROR(Accrual!AG$309*'Index Summary'!$C$6/(1-'Index Summary'!$C$6),""))</f>
        <v/>
      </c>
      <c r="J46" s="45">
        <f>IF($B46="","",SUM($I$36:$I46))</f>
        <v/>
      </c>
      <c r="K46" s="51">
        <f>IF($B46="","",IFERROR(($M23+$J46)/$C$6,""))</f>
        <v/>
      </c>
      <c r="L46" s="51">
        <f>IF($B46="","",IFERROR($K46*365/($J23-$C$7),""))</f>
        <v/>
      </c>
      <c r="M46" s="53">
        <f>IF($B46="","",IFERROR(($F46-$K46)*10000,""))</f>
        <v/>
      </c>
      <c r="N46" s="53">
        <f>IF($B46="","",IFERROR(($G46-$L46)*10000,""))</f>
        <v/>
      </c>
      <c r="T46" s="129">
        <f>IF($B46="","",IFERROR(Accrual!BA$221,""))</f>
        <v/>
      </c>
      <c r="U46" s="129">
        <f>IF($B46="","",SUM($T$36:$T46))</f>
        <v/>
      </c>
      <c r="V46" s="129">
        <f>IF($B46="","",IFERROR(Accrual!BR$221*'Index Summary'!$C$6/(1-'Index Summary'!$C$6),""))</f>
        <v/>
      </c>
      <c r="W46" s="129">
        <f>IF($B46="","",SUM($V$36:$V46))</f>
        <v/>
      </c>
      <c r="X46" s="129">
        <f>IF($B46="","",IFERROR(Accrual!BA$309,""))</f>
        <v/>
      </c>
      <c r="Y46" s="129">
        <f>IF($B46="","",SUM($X$36:$X46))</f>
        <v/>
      </c>
      <c r="Z46" s="129">
        <f>IF($B46="","",IFERROR(Accrual!BR$309*'Index Summary'!$C$6/(1-'Index Summary'!$C$6),""))</f>
        <v/>
      </c>
      <c r="AA46" s="129">
        <f>IF($B46="","",SUM($Z$36:$Z46))</f>
        <v/>
      </c>
    </row>
    <row r="47">
      <c r="B47" s="40">
        <f>IF(Expiries!$B27="","",Expiries!$C27)</f>
        <v/>
      </c>
      <c r="C47" s="56">
        <f>IF($B47="","",IFERROR(Accrual!AH$221/Accrual!Q$221,""))</f>
        <v/>
      </c>
      <c r="D47" s="48">
        <f>IF($B47="","",IFERROR(Accrual!AH$221*'Index Summary'!$C$6/(1-'Index Summary'!$C$6),""))</f>
        <v/>
      </c>
      <c r="E47" s="44">
        <f>IF($B47="","",SUM($D$36:$D47))</f>
        <v/>
      </c>
      <c r="F47" s="51">
        <f>IF($B47="","",IFERROR(($G24+$E47)/$C$5,""))</f>
        <v/>
      </c>
      <c r="G47" s="51">
        <f>IF($B47="","",IFERROR($F47*365/$D24,""))</f>
        <v/>
      </c>
      <c r="H47" s="56">
        <f>IF($B47="","",IFERROR(Accrual!AH$309/Accrual!Q$309,""))</f>
        <v/>
      </c>
      <c r="I47" s="48">
        <f>IF($B47="","",IFERROR(Accrual!AH$309*'Index Summary'!$C$6/(1-'Index Summary'!$C$6),""))</f>
        <v/>
      </c>
      <c r="J47" s="45">
        <f>IF($B47="","",SUM($I$36:$I47))</f>
        <v/>
      </c>
      <c r="K47" s="51">
        <f>IF($B47="","",IFERROR(($M24+$J47)/$C$6,""))</f>
        <v/>
      </c>
      <c r="L47" s="51">
        <f>IF($B47="","",IFERROR($K47*365/($J24-$C$7),""))</f>
        <v/>
      </c>
      <c r="M47" s="53">
        <f>IF($B47="","",IFERROR(($F47-$K47)*10000,""))</f>
        <v/>
      </c>
      <c r="N47" s="53">
        <f>IF($B47="","",IFERROR(($G47-$L47)*10000,""))</f>
        <v/>
      </c>
      <c r="T47" s="129">
        <f>IF($B47="","",IFERROR(Accrual!BB$221,""))</f>
        <v/>
      </c>
      <c r="U47" s="129">
        <f>IF($B47="","",SUM($T$36:$T47))</f>
        <v/>
      </c>
      <c r="V47" s="129">
        <f>IF($B47="","",IFERROR(Accrual!BS$221*'Index Summary'!$C$6/(1-'Index Summary'!$C$6),""))</f>
        <v/>
      </c>
      <c r="W47" s="129">
        <f>IF($B47="","",SUM($V$36:$V47))</f>
        <v/>
      </c>
      <c r="X47" s="129">
        <f>IF($B47="","",IFERROR(Accrual!BB$309,""))</f>
        <v/>
      </c>
      <c r="Y47" s="129">
        <f>IF($B47="","",SUM($X$36:$X47))</f>
        <v/>
      </c>
      <c r="Z47" s="129">
        <f>IF($B47="","",IFERROR(Accrual!BS$309*'Index Summary'!$C$6/(1-'Index Summary'!$C$6),""))</f>
        <v/>
      </c>
      <c r="AA47" s="129">
        <f>IF($B47="","",SUM($Z$36:$Z47))</f>
        <v/>
      </c>
    </row>
    <row r="48">
      <c r="B48" s="40">
        <f>IF(Expiries!$B28="","",Expiries!$C28)</f>
        <v/>
      </c>
      <c r="C48" s="56">
        <f>IF($B48="","",IFERROR(Accrual!AI$221/Accrual!R$221,""))</f>
        <v/>
      </c>
      <c r="D48" s="48">
        <f>IF($B48="","",IFERROR(Accrual!AI$221*'Index Summary'!$C$6/(1-'Index Summary'!$C$6),""))</f>
        <v/>
      </c>
      <c r="E48" s="44">
        <f>IF($B48="","",SUM($D$36:$D48))</f>
        <v/>
      </c>
      <c r="F48" s="51">
        <f>IF($B48="","",IFERROR(($G25+$E48)/$C$5,""))</f>
        <v/>
      </c>
      <c r="G48" s="51">
        <f>IF($B48="","",IFERROR($F48*365/$D25,""))</f>
        <v/>
      </c>
      <c r="H48" s="56">
        <f>IF($B48="","",IFERROR(Accrual!AI$309/Accrual!R$309,""))</f>
        <v/>
      </c>
      <c r="I48" s="48">
        <f>IF($B48="","",IFERROR(Accrual!AI$309*'Index Summary'!$C$6/(1-'Index Summary'!$C$6),""))</f>
        <v/>
      </c>
      <c r="J48" s="45">
        <f>IF($B48="","",SUM($I$36:$I48))</f>
        <v/>
      </c>
      <c r="K48" s="51">
        <f>IF($B48="","",IFERROR(($M25+$J48)/$C$6,""))</f>
        <v/>
      </c>
      <c r="L48" s="51">
        <f>IF($B48="","",IFERROR($K48*365/($J25-$C$7),""))</f>
        <v/>
      </c>
      <c r="M48" s="53">
        <f>IF($B48="","",IFERROR(($F48-$K48)*10000,""))</f>
        <v/>
      </c>
      <c r="N48" s="53">
        <f>IF($B48="","",IFERROR(($G48-$L48)*10000,""))</f>
        <v/>
      </c>
      <c r="T48" s="129">
        <f>IF($B48="","",IFERROR(Accrual!BC$221,""))</f>
        <v/>
      </c>
      <c r="U48" s="129">
        <f>IF($B48="","",SUM($T$36:$T48))</f>
        <v/>
      </c>
      <c r="V48" s="129">
        <f>IF($B48="","",IFERROR(Accrual!BT$221*'Index Summary'!$C$6/(1-'Index Summary'!$C$6),""))</f>
        <v/>
      </c>
      <c r="W48" s="129">
        <f>IF($B48="","",SUM($V$36:$V48))</f>
        <v/>
      </c>
      <c r="X48" s="129">
        <f>IF($B48="","",IFERROR(Accrual!BC$309,""))</f>
        <v/>
      </c>
      <c r="Y48" s="129">
        <f>IF($B48="","",SUM($X$36:$X48))</f>
        <v/>
      </c>
      <c r="Z48" s="129">
        <f>IF($B48="","",IFERROR(Accrual!BT$309*'Index Summary'!$C$6/(1-'Index Summary'!$C$6),""))</f>
        <v/>
      </c>
      <c r="AA48" s="129">
        <f>IF($B48="","",SUM($Z$36:$Z48))</f>
        <v/>
      </c>
    </row>
    <row r="49">
      <c r="B49" s="40">
        <f>IF(Expiries!$B29="","",Expiries!$C29)</f>
        <v/>
      </c>
      <c r="C49" s="56">
        <f>IF($B49="","",IFERROR(Accrual!AJ$221/Accrual!S$221,""))</f>
        <v/>
      </c>
      <c r="D49" s="48">
        <f>IF($B49="","",IFERROR(Accrual!AJ$221*'Index Summary'!$C$6/(1-'Index Summary'!$C$6),""))</f>
        <v/>
      </c>
      <c r="E49" s="44">
        <f>IF($B49="","",SUM($D$36:$D49))</f>
        <v/>
      </c>
      <c r="F49" s="51">
        <f>IF($B49="","",IFERROR(($G26+$E49)/$C$5,""))</f>
        <v/>
      </c>
      <c r="G49" s="51">
        <f>IF($B49="","",IFERROR($F49*365/$D26,""))</f>
        <v/>
      </c>
      <c r="H49" s="56">
        <f>IF($B49="","",IFERROR(Accrual!AJ$309/Accrual!S$309,""))</f>
        <v/>
      </c>
      <c r="I49" s="48">
        <f>IF($B49="","",IFERROR(Accrual!AJ$309*'Index Summary'!$C$6/(1-'Index Summary'!$C$6),""))</f>
        <v/>
      </c>
      <c r="J49" s="45">
        <f>IF($B49="","",SUM($I$36:$I49))</f>
        <v/>
      </c>
      <c r="K49" s="51">
        <f>IF($B49="","",IFERROR(($M26+$J49)/$C$6,""))</f>
        <v/>
      </c>
      <c r="L49" s="51">
        <f>IF($B49="","",IFERROR($K49*365/($J26-$C$7),""))</f>
        <v/>
      </c>
      <c r="M49" s="53">
        <f>IF($B49="","",IFERROR(($F49-$K49)*10000,""))</f>
        <v/>
      </c>
      <c r="N49" s="53">
        <f>IF($B49="","",IFERROR(($G49-$L49)*10000,""))</f>
        <v/>
      </c>
      <c r="T49" s="129">
        <f>IF($B49="","",IFERROR(Accrual!BD$221,""))</f>
        <v/>
      </c>
      <c r="U49" s="129">
        <f>IF($B49="","",SUM($T$36:$T49))</f>
        <v/>
      </c>
      <c r="V49" s="129">
        <f>IF($B49="","",IFERROR(Accrual!BU$221*'Index Summary'!$C$6/(1-'Index Summary'!$C$6),""))</f>
        <v/>
      </c>
      <c r="W49" s="129">
        <f>IF($B49="","",SUM($V$36:$V49))</f>
        <v/>
      </c>
      <c r="X49" s="129">
        <f>IF($B49="","",IFERROR(Accrual!BD$309,""))</f>
        <v/>
      </c>
      <c r="Y49" s="129">
        <f>IF($B49="","",SUM($X$36:$X49))</f>
        <v/>
      </c>
      <c r="Z49" s="129">
        <f>IF($B49="","",IFERROR(Accrual!BU$309*'Index Summary'!$C$6/(1-'Index Summary'!$C$6),""))</f>
        <v/>
      </c>
      <c r="AA49" s="129">
        <f>IF($B49="","",SUM($Z$36:$Z49))</f>
        <v/>
      </c>
    </row>
    <row r="50">
      <c r="B50" s="40">
        <f>IF(Expiries!$B30="","",Expiries!$C30)</f>
        <v/>
      </c>
      <c r="C50" s="56">
        <f>IF($B50="","",IFERROR(Accrual!AK$221/Accrual!T$221,""))</f>
        <v/>
      </c>
      <c r="D50" s="48">
        <f>IF($B50="","",IFERROR(Accrual!AK$221*'Index Summary'!$C$6/(1-'Index Summary'!$C$6),""))</f>
        <v/>
      </c>
      <c r="E50" s="44">
        <f>IF($B50="","",SUM($D$36:$D50))</f>
        <v/>
      </c>
      <c r="F50" s="51">
        <f>IF($B50="","",IFERROR(($G27+$E50)/$C$5,""))</f>
        <v/>
      </c>
      <c r="G50" s="51">
        <f>IF($B50="","",IFERROR($F50*365/$D27,""))</f>
        <v/>
      </c>
      <c r="H50" s="56">
        <f>IF($B50="","",IFERROR(Accrual!AK$309/Accrual!T$309,""))</f>
        <v/>
      </c>
      <c r="I50" s="48">
        <f>IF($B50="","",IFERROR(Accrual!AK$309*'Index Summary'!$C$6/(1-'Index Summary'!$C$6),""))</f>
        <v/>
      </c>
      <c r="J50" s="45">
        <f>IF($B50="","",SUM($I$36:$I50))</f>
        <v/>
      </c>
      <c r="K50" s="51">
        <f>IF($B50="","",IFERROR(($M27+$J50)/$C$6,""))</f>
        <v/>
      </c>
      <c r="L50" s="51">
        <f>IF($B50="","",IFERROR($K50*365/($J27-$C$7),""))</f>
        <v/>
      </c>
      <c r="M50" s="53">
        <f>IF($B50="","",IFERROR(($F50-$K50)*10000,""))</f>
        <v/>
      </c>
      <c r="N50" s="53">
        <f>IF($B50="","",IFERROR(($G50-$L50)*10000,""))</f>
        <v/>
      </c>
      <c r="T50" s="129">
        <f>IF($B50="","",IFERROR(Accrual!BE$221,""))</f>
        <v/>
      </c>
      <c r="U50" s="129">
        <f>IF($B50="","",SUM($T$36:$T50))</f>
        <v/>
      </c>
      <c r="V50" s="129">
        <f>IF($B50="","",IFERROR(Accrual!BV$221*'Index Summary'!$C$6/(1-'Index Summary'!$C$6),""))</f>
        <v/>
      </c>
      <c r="W50" s="129">
        <f>IF($B50="","",SUM($V$36:$V50))</f>
        <v/>
      </c>
      <c r="X50" s="129">
        <f>IF($B50="","",IFERROR(Accrual!BE$309,""))</f>
        <v/>
      </c>
      <c r="Y50" s="129">
        <f>IF($B50="","",SUM($X$36:$X50))</f>
        <v/>
      </c>
      <c r="Z50" s="129">
        <f>IF($B50="","",IFERROR(Accrual!BV$309*'Index Summary'!$C$6/(1-'Index Summary'!$C$6),""))</f>
        <v/>
      </c>
      <c r="AA50" s="129">
        <f>IF($B50="","",SUM($Z$36:$Z50))</f>
        <v/>
      </c>
    </row>
    <row r="51">
      <c r="B51" s="40">
        <f>IF(Expiries!$B31="","",Expiries!$C31)</f>
        <v/>
      </c>
      <c r="C51" s="56">
        <f>IF($B51="","",IFERROR(Accrual!AL$221/Accrual!U$221,""))</f>
        <v/>
      </c>
      <c r="D51" s="48">
        <f>IF($B51="","",IFERROR(Accrual!AL$221*'Index Summary'!$C$6/(1-'Index Summary'!$C$6),""))</f>
        <v/>
      </c>
      <c r="E51" s="44">
        <f>IF($B51="","",SUM($D$36:$D51))</f>
        <v/>
      </c>
      <c r="F51" s="51">
        <f>IF($B51="","",IFERROR(($G28+$E51)/$C$5,""))</f>
        <v/>
      </c>
      <c r="G51" s="51">
        <f>IF($B51="","",IFERROR($F51*365/$D28,""))</f>
        <v/>
      </c>
      <c r="H51" s="56">
        <f>IF($B51="","",IFERROR(Accrual!AL$309/Accrual!U$309,""))</f>
        <v/>
      </c>
      <c r="I51" s="48">
        <f>IF($B51="","",IFERROR(Accrual!AL$309*'Index Summary'!$C$6/(1-'Index Summary'!$C$6),""))</f>
        <v/>
      </c>
      <c r="J51" s="45">
        <f>IF($B51="","",SUM($I$36:$I51))</f>
        <v/>
      </c>
      <c r="K51" s="51">
        <f>IF($B51="","",IFERROR(($M28+$J51)/$C$6,""))</f>
        <v/>
      </c>
      <c r="L51" s="51">
        <f>IF($B51="","",IFERROR($K51*365/($J28-$C$7),""))</f>
        <v/>
      </c>
      <c r="M51" s="53">
        <f>IF($B51="","",IFERROR(($F51-$K51)*10000,""))</f>
        <v/>
      </c>
      <c r="N51" s="53">
        <f>IF($B51="","",IFERROR(($G51-$L51)*10000,""))</f>
        <v/>
      </c>
      <c r="T51" s="129">
        <f>IF($B51="","",IFERROR(Accrual!BF$221,""))</f>
        <v/>
      </c>
      <c r="U51" s="129">
        <f>IF($B51="","",SUM($T$36:$T51))</f>
        <v/>
      </c>
      <c r="V51" s="129">
        <f>IF($B51="","",IFERROR(Accrual!BW$221*'Index Summary'!$C$6/(1-'Index Summary'!$C$6),""))</f>
        <v/>
      </c>
      <c r="W51" s="129">
        <f>IF($B51="","",SUM($V$36:$V51))</f>
        <v/>
      </c>
      <c r="X51" s="129">
        <f>IF($B51="","",IFERROR(Accrual!BF$309,""))</f>
        <v/>
      </c>
      <c r="Y51" s="129">
        <f>IF($B51="","",SUM($X$36:$X51))</f>
        <v/>
      </c>
      <c r="Z51" s="129">
        <f>IF($B51="","",IFERROR(Accrual!BW$309*'Index Summary'!$C$6/(1-'Index Summary'!$C$6),""))</f>
        <v/>
      </c>
      <c r="AA51" s="129">
        <f>IF($B51="","",SUM($Z$36:$Z51))</f>
        <v/>
      </c>
    </row>
    <row r="52"/>
    <row r="53">
      <c r="B53" s="6" t="inlineStr">
        <is>
          <t>BEFORE YOU TRADE OFF THIS</t>
        </is>
      </c>
    </row>
    <row r="54">
      <c r="B54" s="126" t="inlineStr">
        <is>
          <t>-</t>
        </is>
      </c>
      <c r="C54" s="2" t="inlineStr">
        <is>
          <t>The front contract annualizes off a handful of days - use the annualized spread (Q) across contracts.</t>
        </is>
      </c>
    </row>
    <row r="55">
      <c r="B55" s="126" t="inlineStr">
        <is>
          <t>-</t>
        </is>
      </c>
      <c r="C55" s="2" t="inlineStr">
        <is>
          <t>Covered? = CHECK means Bloomberg's projections stop before that expiry: its dividends are understated.</t>
        </is>
      </c>
    </row>
    <row r="56">
      <c r="B56" s="126" t="inlineStr">
        <is>
          <t>-</t>
        </is>
      </c>
      <c r="C56" s="2" t="inlineStr">
        <is>
          <t>The Futures FV tab turns this into trade form: implied dividends from each traded futures price against these columns, and the franking % the market is paying. Fill the market prices there.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AX66"/>
  <sheetViews>
    <sheetView workbookViewId="0">
      <pane xSplit="2" ySplit="18" topLeftCell="C1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style="124" min="1" max="1"/>
    <col width="11" customWidth="1" style="124" min="2" max="2"/>
    <col width="13" customWidth="1" style="124" min="3" max="3"/>
    <col width="7" customWidth="1" style="124" min="4" max="4"/>
    <col width="10" customWidth="1" style="124" min="5" max="5"/>
    <col width="10" customWidth="1" style="124" min="6" max="6"/>
    <col width="10" customWidth="1" style="124" min="7" max="7"/>
    <col width="11" customWidth="1" style="124" min="8" max="8"/>
    <col width="11" customWidth="1" style="124" min="9" max="9"/>
    <col width="11" customWidth="1" style="124" min="10" max="10"/>
    <col width="11" customWidth="1" style="124" min="11" max="11"/>
    <col width="11" customWidth="1" style="124" min="12" max="12"/>
    <col width="11" customWidth="1" style="124" min="13" max="13"/>
    <col width="11" customWidth="1" style="124" min="14" max="14"/>
    <col width="11" customWidth="1" style="124" min="15" max="15"/>
    <col width="10" customWidth="1" style="124" min="16" max="16"/>
    <col width="3" customWidth="1" style="124" min="17" max="17"/>
    <col width="13" customWidth="1" style="124" min="18" max="18"/>
    <col width="7" customWidth="1" style="124" min="19" max="19"/>
    <col width="10" customWidth="1" style="124" min="20" max="20"/>
    <col width="10" customWidth="1" style="124" min="21" max="21"/>
    <col width="10" customWidth="1" style="124" min="22" max="22"/>
    <col width="11" customWidth="1" style="124" min="23" max="23"/>
    <col width="11" customWidth="1" style="124" min="24" max="24"/>
    <col width="11" customWidth="1" style="124" min="25" max="25"/>
    <col width="11" customWidth="1" style="124" min="26" max="26"/>
    <col width="11" customWidth="1" style="124" min="27" max="27"/>
    <col width="11" customWidth="1" style="124" min="28" max="28"/>
    <col width="11" customWidth="1" style="124" min="29" max="29"/>
    <col width="11" customWidth="1" style="124" min="30" max="30"/>
    <col width="10" customWidth="1" style="124" min="31" max="31"/>
    <col width="3" customWidth="1" style="124" min="32" max="32"/>
    <col width="11" customWidth="1" style="124" min="33" max="33"/>
    <col width="3" customWidth="1" style="124" min="34" max="34"/>
    <col width="10" customWidth="1" style="124" min="35" max="35"/>
    <col width="10" customWidth="1" style="124" min="36" max="36"/>
    <col width="8" customWidth="1" style="124" min="37" max="37"/>
    <col width="7" customWidth="1" style="124" min="38" max="38"/>
    <col width="15" customWidth="1" style="124" min="39" max="39"/>
    <col width="9" customWidth="1" style="124" min="40" max="40"/>
    <col width="9" customWidth="1" style="124" min="41" max="41"/>
    <col width="13" customWidth="1" style="124" min="42" max="42"/>
    <col width="11" customWidth="1" style="124" min="43" max="43"/>
    <col width="12" customWidth="1" style="124" min="44" max="44"/>
    <col width="10" customWidth="1" style="124" min="45" max="45"/>
    <col width="10" customWidth="1" style="124" min="46" max="46"/>
    <col width="2" customWidth="1" style="124" min="47" max="47"/>
    <col width="12" customWidth="1" style="124" min="48" max="48"/>
    <col width="12" customWidth="1" style="124" min="49" max="49"/>
    <col width="30" customWidth="1" style="124" min="50" max="50"/>
  </cols>
  <sheetData>
    <row r="2">
      <c r="B2" s="130" t="inlineStr">
        <is>
          <t>FUTURES FAIR VALUE - AND THE FRANKING CREDIT PRICED IN</t>
        </is>
      </c>
    </row>
    <row r="3">
      <c r="B3" s="131" t="inlineStr">
        <is>
          <t>Fair value = spot x (1 + rate x days/basis) - dividends to expiry. Type the traded futures price per contract: implied dividends = spot + carry - price, and the excess over your CASH dividend forecast, as a share of the franking credits available, is the franking the market is paying for.</t>
        </is>
      </c>
    </row>
    <row r="4">
      <c r="B4" s="132" t="inlineStr">
        <is>
          <t>Overrides</t>
        </is>
      </c>
      <c r="C4" s="133">
        <f>IF(Override!$C$4="ON","ON - "&amp;Override!$E$4&amp;" row(s) live - the dividend columns below include YOUR numbers.","OFF - pure Bloomberg projections.")</f>
        <v/>
      </c>
    </row>
    <row r="5">
      <c r="AK5" s="134" t="inlineStr">
        <is>
          <t>AUD OIS CURVE (ICVS 159)</t>
        </is>
      </c>
      <c r="AP5" s="134" t="inlineStr">
        <is>
          <t>SPI FUTURES ROOT</t>
        </is>
      </c>
    </row>
    <row r="6">
      <c r="B6" s="134" t="inlineStr">
        <is>
          <t>INPUTS</t>
        </is>
      </c>
      <c r="C6" s="134" t="inlineStr">
        <is>
          <t>AS51 (SPI, AUD)</t>
        </is>
      </c>
      <c r="D6" s="134" t="inlineStr">
        <is>
          <t>MXAU (USD)</t>
        </is>
      </c>
      <c r="AK6" s="132" t="inlineStr">
        <is>
          <t>curve tkr</t>
        </is>
      </c>
      <c r="AL6" s="135" t="inlineStr">
        <is>
          <t>YCSW0159 Index</t>
        </is>
      </c>
      <c r="AP6" s="132" t="inlineStr">
        <is>
          <t>root</t>
        </is>
      </c>
      <c r="AQ6" s="135" t="inlineStr">
        <is>
          <t>XP</t>
        </is>
      </c>
    </row>
    <row r="7">
      <c r="B7" s="132" t="inlineStr">
        <is>
          <t>Spot - live (from Div by Expiry)</t>
        </is>
      </c>
      <c r="C7" s="136">
        <f>'Div by Expiry'!$C$5</f>
        <v/>
      </c>
      <c r="D7" s="137">
        <f>'Div by Expiry'!$C$6</f>
        <v/>
      </c>
      <c r="AK7" s="128" t="inlineStr">
        <is>
          <t>Tenor</t>
        </is>
      </c>
      <c r="AL7" s="128" t="inlineStr">
        <is>
          <t>Days</t>
        </is>
      </c>
      <c r="AM7" s="128" t="inlineStr">
        <is>
          <t>Ticker</t>
        </is>
      </c>
      <c r="AN7" s="128" t="inlineStr">
        <is>
          <t>% (live)</t>
        </is>
      </c>
      <c r="AO7" s="128" t="inlineStr">
        <is>
          <t>% zero</t>
        </is>
      </c>
    </row>
    <row r="8">
      <c r="B8" s="132" t="inlineStr">
        <is>
          <t>Spot - override (optional)</t>
        </is>
      </c>
      <c r="C8" s="138" t="n"/>
      <c r="D8" s="139" t="n"/>
      <c r="G8" s="131" t="inlineStr">
        <is>
          <t>Type a spot here to match the moment you marked the futures - basis noise otherwise.</t>
        </is>
      </c>
      <c r="AK8" s="135" t="inlineStr">
        <is>
          <t>1W</t>
        </is>
      </c>
      <c r="AL8" s="140" t="n">
        <v>7</v>
      </c>
      <c r="AM8" s="135" t="inlineStr">
        <is>
          <t>ADSO1Z Curncy</t>
        </is>
      </c>
      <c r="AN8" s="141">
        <f>IF($AM8="","",BDP($AM8,"PX_LAST"))</f>
        <v/>
      </c>
      <c r="AO8" s="141">
        <f>IF($AN8="","",IF($AL8&lt;=365,$AN8,IFERROR((1/((1-$AN8/100*(1/(1+INDEX($AN$8:$AN$17,MATCH(365,$AL$8:$AL$17,0))/100)))/(1+$AN8/100*($AL8-365)/365))-1)*365/$AL8*100,"")))</f>
        <v/>
      </c>
    </row>
    <row r="9">
      <c r="B9" s="134" t="inlineStr">
        <is>
          <t>SPOT USED</t>
        </is>
      </c>
      <c r="C9" s="142">
        <f>IF(ISNUMBER($C$8),$C$8,$C$7)</f>
        <v/>
      </c>
      <c r="D9" s="143">
        <f>IF(ISNUMBER($D$8),$D$8,$D$7)</f>
        <v/>
      </c>
      <c r="AK9" s="135" t="inlineStr">
        <is>
          <t>1M</t>
        </is>
      </c>
      <c r="AL9" s="140" t="n">
        <v>30</v>
      </c>
      <c r="AM9" s="135" t="inlineStr">
        <is>
          <t>ADSOA Curncy</t>
        </is>
      </c>
      <c r="AN9" s="141">
        <f>IF($AM9="","",BDP($AM9,"PX_LAST"))</f>
        <v/>
      </c>
      <c r="AO9" s="141">
        <f>IF($AN9="","",IF($AL9&lt;=365,$AN9,IFERROR((1/((1-$AN9/100*(1/(1+INDEX($AN$8:$AN$17,MATCH(365,$AL$8:$AL$17,0))/100)))/(1+$AN9/100*($AL9-365)/365))-1)*365/$AL9*100,"")))</f>
        <v/>
      </c>
    </row>
    <row r="10">
      <c r="B10" s="132" t="inlineStr">
        <is>
          <t>Funding (% p.a.) - blank = AUD OIS curve</t>
        </is>
      </c>
      <c r="C10" s="144" t="n"/>
      <c r="D10" s="144" t="n"/>
      <c r="G10" s="131" t="inlineStr">
        <is>
          <t>BOTH legs price off the AUD OIS curve at the right, interpolated to each contract's own days (cols AI / AJ) - your MXAU basket is AUD-denominated. Type a number here to force one flat rate for that leg (this is how you replicate the exact rate a FAIR screen shows). Your bank's funding for a SPECIFIC expiry goes in the 'YOUR funding %' columns at the far right - a number there beats everything else for that contract only.</t>
        </is>
      </c>
      <c r="AK10" s="135" t="inlineStr">
        <is>
          <t>2M</t>
        </is>
      </c>
      <c r="AL10" s="140" t="n">
        <v>61</v>
      </c>
      <c r="AM10" s="135" t="inlineStr">
        <is>
          <t>ADSOB Curncy</t>
        </is>
      </c>
      <c r="AN10" s="141">
        <f>IF($AM10="","",BDP($AM10,"PX_LAST"))</f>
        <v/>
      </c>
      <c r="AO10" s="141">
        <f>IF($AN10="","",IF($AL10&lt;=365,$AN10,IFERROR((1/((1-$AN10/100*(1/(1+INDEX($AN$8:$AN$17,MATCH(365,$AL$8:$AL$17,0))/100)))/(1+$AN10/100*($AL10-365)/365))-1)*365/$AL10*100,"")))</f>
        <v/>
      </c>
    </row>
    <row r="11">
      <c r="B11" s="132" t="inlineStr">
        <is>
          <t>Day-count basis</t>
        </is>
      </c>
      <c r="C11" s="145" t="n">
        <v>365</v>
      </c>
      <c r="D11" s="145" t="n">
        <v>365</v>
      </c>
      <c r="G11" s="131" t="inlineStr">
        <is>
          <t>AUD convention ACT/365 - both legs (the MXAU basket is AUD now).</t>
        </is>
      </c>
      <c r="AK11" s="135" t="inlineStr">
        <is>
          <t>3M</t>
        </is>
      </c>
      <c r="AL11" s="140" t="n">
        <v>91</v>
      </c>
      <c r="AM11" s="135" t="inlineStr">
        <is>
          <t>ADSOC Curncy</t>
        </is>
      </c>
      <c r="AN11" s="141">
        <f>IF($AM11="","",BDP($AM11,"PX_LAST"))</f>
        <v/>
      </c>
      <c r="AO11" s="141">
        <f>IF($AN11="","",IF($AL11&lt;=365,$AN11,IFERROR((1/((1-$AN11/100*(1/(1+INDEX($AN$8:$AN$17,MATCH(365,$AL$8:$AL$17,0))/100)))/(1+$AN11/100*($AL11-365)/365))-1)*365/$AL11*100,"")))</f>
        <v/>
      </c>
    </row>
    <row r="12">
      <c r="B12" s="132" t="inlineStr">
        <is>
          <t>YOUR franking assumption (% of credits, 0-100)</t>
        </is>
      </c>
      <c r="C12" s="145" t="n">
        <v>0</v>
      </c>
      <c r="D12" s="145" t="n">
        <v>0</v>
      </c>
      <c r="G12" s="131" t="inlineStr">
        <is>
          <t>Drives the 'FV at your %' and 'mispricing' columns only. The offshore marginal investor in MXAU futures cannot use franking - 0 is the natural starting point there.</t>
        </is>
      </c>
      <c r="AK12" s="135" t="inlineStr">
        <is>
          <t>4M</t>
        </is>
      </c>
      <c r="AL12" s="140" t="n">
        <v>122</v>
      </c>
      <c r="AM12" s="135" t="inlineStr">
        <is>
          <t>ADSOD Curncy</t>
        </is>
      </c>
      <c r="AN12" s="141">
        <f>IF($AM12="","",BDP($AM12,"PX_LAST"))</f>
        <v/>
      </c>
      <c r="AO12" s="141">
        <f>IF($AN12="","",IF($AL12&lt;=365,$AN12,IFERROR((1/((1-$AN12/100*(1/(1+INDEX($AN$8:$AN$17,MATCH(365,$AL$8:$AL$17,0))/100)))/(1+$AN12/100*($AL12-365)/365))-1)*365/$AL12*100,"")))</f>
        <v/>
      </c>
    </row>
    <row r="13">
      <c r="B13" s="132" t="inlineStr">
        <is>
          <t>Carry dividends to expiry? (Y/N)</t>
        </is>
      </c>
      <c r="C13" s="135" t="inlineStr">
        <is>
          <t>N</t>
        </is>
      </c>
      <c r="D13" s="146">
        <f>$C$13</f>
        <v/>
      </c>
      <c r="G13" s="131" t="inlineStr">
        <is>
          <t>One toggle for both legs (the MXAU cell mirrors it). Y future-values each period's dividends from the middle of its window to expiry at the funding rate - a few points on the far contracts. N is the plain desk convention.</t>
        </is>
      </c>
      <c r="AK13" s="135" t="inlineStr">
        <is>
          <t>5M</t>
        </is>
      </c>
      <c r="AL13" s="140" t="n">
        <v>152</v>
      </c>
      <c r="AM13" s="135" t="inlineStr">
        <is>
          <t>ADSOE Curncy</t>
        </is>
      </c>
      <c r="AN13" s="141">
        <f>IF($AM13="","",BDP($AM13,"PX_LAST"))</f>
        <v/>
      </c>
      <c r="AO13" s="141">
        <f>IF($AN13="","",IF($AL13&lt;=365,$AN13,IFERROR((1/((1-$AN13/100*(1/(1+INDEX($AN$8:$AN$17,MATCH(365,$AL$8:$AL$17,0))/100)))/(1+$AN13/100*($AL13-365)/365))-1)*365/$AL13*100,"")))</f>
        <v/>
      </c>
    </row>
    <row r="14">
      <c r="B14" s="132" t="inlineStr">
        <is>
          <t>Funding spread over OIS (bp)</t>
        </is>
      </c>
      <c r="C14" s="145" t="n">
        <v>0</v>
      </c>
      <c r="D14" s="145" t="n">
        <v>0</v>
      </c>
      <c r="G14" s="131" t="inlineStr">
        <is>
          <t>Added on top of the interpolated OIS zero (ignored when a flat rate is typed above). Your real repo / TRS funding goes here; screen fair values often run off a bank-bill style rate ~10-25bp above OIS.</t>
        </is>
      </c>
      <c r="AK14" s="135" t="inlineStr">
        <is>
          <t>6M</t>
        </is>
      </c>
      <c r="AL14" s="140" t="n">
        <v>183</v>
      </c>
      <c r="AM14" s="135" t="inlineStr">
        <is>
          <t>ADSOF Curncy</t>
        </is>
      </c>
      <c r="AN14" s="141">
        <f>IF($AM14="","",BDP($AM14,"PX_LAST"))</f>
        <v/>
      </c>
      <c r="AO14" s="141">
        <f>IF($AN14="","",IF($AL14&lt;=365,$AN14,IFERROR((1/((1-$AN14/100*(1/(1+INDEX($AN$8:$AN$17,MATCH(365,$AL$8:$AL$17,0))/100)))/(1+$AN14/100*($AL14-365)/365))-1)*365/$AL14*100,"")))</f>
        <v/>
      </c>
    </row>
    <row r="15">
      <c r="B15" s="131" t="inlineStr">
        <is>
          <t>MARKET price per row = your manual price (col AQ, far right) if typed, else the LIVE pull on the auto-built SPI ticker (root XP + month code F G H J K M N Q U V X Z + year digit: Aug26 = XPQ6). Serial months list on ASX but the volume sits in Mar / Jun / Sep / Dec.</t>
        </is>
      </c>
      <c r="T15" s="131" t="inlineStr">
        <is>
          <t>MXAU: NO listed price-index future exists. Eurex FMAU (ZTOA Index, USD) tracks MSCI Australia NET TOTAL RETURN - dividends are reinvested in it, so it prices no dividends and cannot be compared to these fair values. Type OTC / dealer price-index forward quotes only.</t>
        </is>
      </c>
      <c r="AK15" s="135" t="inlineStr">
        <is>
          <t>9M</t>
        </is>
      </c>
      <c r="AL15" s="140" t="n">
        <v>274</v>
      </c>
      <c r="AM15" s="135" t="inlineStr">
        <is>
          <t>ADSOI Curncy</t>
        </is>
      </c>
      <c r="AN15" s="141">
        <f>IF($AM15="","",BDP($AM15,"PX_LAST"))</f>
        <v/>
      </c>
      <c r="AO15" s="141">
        <f>IF($AN15="","",IF($AL15&lt;=365,$AN15,IFERROR((1/((1-$AN15/100*(1/(1+INDEX($AN$8:$AN$17,MATCH(365,$AL$8:$AL$17,0))/100)))/(1+$AN15/100*($AL15-365)/365))-1)*365/$AL15*100,"")))</f>
        <v/>
      </c>
    </row>
    <row r="16">
      <c r="B16" s="132" t="inlineStr">
        <is>
          <t>Count SPECIAL dividends in FV? (Y/N)</t>
        </is>
      </c>
      <c r="C16" s="135" t="inlineStr">
        <is>
          <t>N</t>
        </is>
      </c>
      <c r="D16" s="135" t="inlineStr">
        <is>
          <t>N</t>
        </is>
      </c>
      <c r="G16" s="131" t="inlineStr">
        <is>
          <t>S&amp;P and MSCI adjust the index DIVISOR for special dividends and capital returns - the index does not drop, so futures never price them: N excludes them (Div by Expiry keeps them, with an 'o/w specials' block showing exactly how much). MSCI only adjusts specials &gt;=5% of the share price - set the MXAU cell to Y if the specials in window are small.</t>
        </is>
      </c>
      <c r="AK16" s="135" t="inlineStr">
        <is>
          <t>1Y</t>
        </is>
      </c>
      <c r="AL16" s="140" t="n">
        <v>365</v>
      </c>
      <c r="AM16" s="135" t="inlineStr">
        <is>
          <t>ADSO1 Curncy</t>
        </is>
      </c>
      <c r="AN16" s="141">
        <f>IF($AM16="","",BDP($AM16,"PX_LAST"))</f>
        <v/>
      </c>
      <c r="AO16" s="141">
        <f>IF($AN16="","",IF($AL16&lt;=365,$AN16,IFERROR((1/((1-$AN16/100*(1/(1+INDEX($AN$8:$AN$17,MATCH(365,$AL$8:$AL$17,0))/100)))/(1+$AN16/100*($AL16-365)/365))-1)*365/$AL16*100,"")))</f>
        <v/>
      </c>
    </row>
    <row r="17">
      <c r="E17" s="134" t="inlineStr">
        <is>
          <t>S&amp;P/ASX 200 (AS51 / SPI)</t>
        </is>
      </c>
      <c r="T17" s="134" t="inlineStr">
        <is>
          <t>MSCI AUSTRALIA (MXAU)</t>
        </is>
      </c>
      <c r="AG17" s="134" t="inlineStr">
        <is>
          <t>A vs M</t>
        </is>
      </c>
      <c r="AK17" s="135" t="inlineStr">
        <is>
          <t>18M</t>
        </is>
      </c>
      <c r="AL17" s="140" t="n">
        <v>548</v>
      </c>
      <c r="AM17" s="135" t="inlineStr">
        <is>
          <t>ADSO1F Curncy</t>
        </is>
      </c>
      <c r="AN17" s="141">
        <f>IF($AM17="","",BDP($AM17,"PX_LAST"))</f>
        <v/>
      </c>
      <c r="AO17" s="141">
        <f>IF($AN17="","",IF($AL17&lt;=365,$AN17,IFERROR((1/((1-$AN17/100*(1/(1+INDEX($AN$8:$AN$17,MATCH(365,$AL$8:$AL$17,0))/100)))/(1+$AN17/100*($AL17-365)/365))-1)*365/$AL17*100,"")))</f>
        <v/>
      </c>
      <c r="AP17" s="134" t="inlineStr">
        <is>
          <t>SPI PRICE FEED</t>
        </is>
      </c>
    </row>
    <row r="18">
      <c r="B18" s="128" t="inlineStr">
        <is>
          <t>Contract</t>
        </is>
      </c>
      <c r="C18" s="128" t="inlineStr">
        <is>
          <t>Expiry</t>
        </is>
      </c>
      <c r="D18" s="128" t="inlineStr">
        <is>
          <t>Days</t>
        </is>
      </c>
      <c r="E18" s="128" t="inlineStr">
        <is>
          <t>Carry
(pts)</t>
        </is>
      </c>
      <c r="F18" s="128" t="inlineStr">
        <is>
          <t>Divs to
expiry (pts)</t>
        </is>
      </c>
      <c r="G18" s="128" t="inlineStr">
        <is>
          <t>Credits to
expiry (pts)</t>
        </is>
      </c>
      <c r="H18" s="128" t="inlineStr">
        <is>
          <t>FV - no
franking</t>
        </is>
      </c>
      <c r="I18" s="128" t="inlineStr">
        <is>
          <t>FV - full
franking</t>
        </is>
      </c>
      <c r="J18" s="128" t="inlineStr">
        <is>
          <t>FV at
YOUR %</t>
        </is>
      </c>
      <c r="K18" s="128" t="inlineStr">
        <is>
          <t>MARKET
price</t>
        </is>
      </c>
      <c r="L18" s="128" t="inlineStr">
        <is>
          <t>Implied divs
(pts)</t>
        </is>
      </c>
      <c r="M18" s="147" t="inlineStr">
        <is>
          <t>Franking
priced (pts)</t>
        </is>
      </c>
      <c r="N18" s="147" t="inlineStr">
        <is>
          <t>FRANKING
PRICED (%)</t>
        </is>
      </c>
      <c r="O18" s="128" t="inlineStr">
        <is>
          <t>Rich(+) / Cheap(-)
vs your % (pts)</t>
        </is>
      </c>
      <c r="P18" s="128" t="inlineStr">
        <is>
          <t>same
(bps)</t>
        </is>
      </c>
      <c r="R18" s="128" t="inlineStr">
        <is>
          <t>Expiry</t>
        </is>
      </c>
      <c r="S18" s="128" t="inlineStr">
        <is>
          <t>Days</t>
        </is>
      </c>
      <c r="T18" s="128" t="inlineStr">
        <is>
          <t>Carry
(pts)</t>
        </is>
      </c>
      <c r="U18" s="128" t="inlineStr">
        <is>
          <t>Divs to
expiry (pts)</t>
        </is>
      </c>
      <c r="V18" s="128" t="inlineStr">
        <is>
          <t>Credits to
expiry (pts)</t>
        </is>
      </c>
      <c r="W18" s="128" t="inlineStr">
        <is>
          <t>FV - no
franking</t>
        </is>
      </c>
      <c r="X18" s="128" t="inlineStr">
        <is>
          <t>FV - full
franking</t>
        </is>
      </c>
      <c r="Y18" s="128" t="inlineStr">
        <is>
          <t>FV at
YOUR %</t>
        </is>
      </c>
      <c r="Z18" s="128" t="inlineStr">
        <is>
          <t>MARKET
price</t>
        </is>
      </c>
      <c r="AA18" s="128" t="inlineStr">
        <is>
          <t>Implied divs
(pts)</t>
        </is>
      </c>
      <c r="AB18" s="147" t="inlineStr">
        <is>
          <t>Franking
priced (pts)</t>
        </is>
      </c>
      <c r="AC18" s="147" t="inlineStr">
        <is>
          <t>FRANKING
PRICED (%)</t>
        </is>
      </c>
      <c r="AD18" s="128" t="inlineStr">
        <is>
          <t>Rich(+) / Cheap(-)
vs your % (pts)</t>
        </is>
      </c>
      <c r="AE18" s="128" t="inlineStr">
        <is>
          <t>same
(bps)</t>
        </is>
      </c>
      <c r="AG18" s="147" t="inlineStr">
        <is>
          <t>Franking %
A - M (pp)</t>
        </is>
      </c>
      <c r="AI18" s="128" t="inlineStr">
        <is>
          <t>AUD OIS %
(AS51 exp)</t>
        </is>
      </c>
      <c r="AJ18" s="128" t="inlineStr">
        <is>
          <t>AUD OIS %
(MXAU exp)</t>
        </is>
      </c>
      <c r="AK18" s="131" t="inlineStr">
        <is>
          <t>Tickers/days editable (blue) - confirm each ticker against the curve pull below or ICVS 159; keep Days ascending. '% zero' = the rate the maths uses: equal to the quote up to 1Y (AUD OIS pays once at maturity, ACT/365), bootstrapped past 1Y (annual coupon).</t>
        </is>
      </c>
      <c r="AP18" s="128" t="inlineStr">
        <is>
          <t>SPI ticker
(auto)</t>
        </is>
      </c>
      <c r="AQ18" s="128" t="inlineStr">
        <is>
          <t>manual px
(wins)</t>
        </is>
      </c>
      <c r="AR18" s="128" t="inlineStr">
        <is>
          <t>live px
(LAST_PRICE)</t>
        </is>
      </c>
      <c r="AS18" s="128" t="inlineStr">
        <is>
          <t>YOUR funding %
(AS51 exp)</t>
        </is>
      </c>
      <c r="AT18" s="128" t="inlineStr">
        <is>
          <t>YOUR funding %
(MXAU exp)</t>
        </is>
      </c>
      <c r="AV18" s="147" t="inlineStr">
        <is>
          <t>net edge
cash&amp;carry (pts)</t>
        </is>
      </c>
      <c r="AW18" s="147" t="inlineStr">
        <is>
          <t>net edge
reverse (pts)</t>
        </is>
      </c>
      <c r="AX18" s="147" t="inlineStr">
        <is>
          <t>ACTION
(after costs)</t>
        </is>
      </c>
    </row>
    <row r="19">
      <c r="B19" s="148">
        <f>IF('Div by Expiry'!$B13="","",'Div by Expiry'!$B13)</f>
        <v/>
      </c>
      <c r="C19" s="149">
        <f>IF($B19="","",'Div by Expiry'!$C13)</f>
        <v/>
      </c>
      <c r="D19" s="150">
        <f>IF($B19="","",'Div by Expiry'!$D13)</f>
        <v/>
      </c>
      <c r="E19" s="151">
        <f>IF($B19="","",IF($AI19="","",$C$9*$AI19/100*$D19/$C$11))</f>
        <v/>
      </c>
      <c r="F19" s="151">
        <f>IF($B19="","",IF($C$13="N",'Div by Expiry'!$G13-IF($C$16="Y",0,'Div by Expiry'!$U36),IF($AI19="","",SUMPRODUCT('Div by Expiry'!$E$13:$E13,1+$AI19/100*($C19-(Expiries!$J$16:$J16+Expiries!$F$16:$F16)/2)/$C$11)-IF($C$16="Y",0,SUMPRODUCT('Div by Expiry'!$T$36:$T36,1+$AI19/100*($C19-(Expiries!$J$16:$J16+Expiries!$F$16:$F16)/2)/$C$11)))))</f>
        <v/>
      </c>
      <c r="G19" s="151">
        <f>IF($B19="","",IF($C$13="N",'Div by Expiry'!$E36-IF($C$16="Y",0,'Div by Expiry'!$W36),IF($AI19="","",SUMPRODUCT('Div by Expiry'!$D$36:$D36,1+$AI19/100*($C19-(Expiries!$J$16:$J16+Expiries!$F$16:$F16)/2)/$C$11)-IF($C$16="Y",0,SUMPRODUCT('Div by Expiry'!$V$36:$V36,1+$AI19/100*($C19-(Expiries!$J$16:$J16+Expiries!$F$16:$F16)/2)/$C$11)))))</f>
        <v/>
      </c>
      <c r="H19" s="151">
        <f>IF($B19="","",IF($E19="","",$C$9+$E19-$F19))</f>
        <v/>
      </c>
      <c r="I19" s="151">
        <f>IF($B19="","",IF($H19="","",$H19-$G19))</f>
        <v/>
      </c>
      <c r="J19" s="152">
        <f>IF($B19="","",IF($H19="","",$H19-$C$12/100*$G19))</f>
        <v/>
      </c>
      <c r="K19" s="152">
        <f>IF($B19="","",IF(ISNUMBER($AQ19),$AQ19,IF(ISNUMBER($AR19),$AR19,"")))</f>
        <v/>
      </c>
      <c r="L19" s="151">
        <f>IF($B19="","",IF(N($K19)=0,"",IF($E19="","",$C$9+$E19-$K19)))</f>
        <v/>
      </c>
      <c r="M19" s="153">
        <f>IF($L19="","",$L19-$F19)</f>
        <v/>
      </c>
      <c r="N19" s="154">
        <f>IF($L19="","",IF($G19=0,"",$M19/$G19))</f>
        <v/>
      </c>
      <c r="O19" s="153">
        <f>IF($L19="","",$K19-$J19)</f>
        <v/>
      </c>
      <c r="P19" s="155">
        <f>IF($L19="","",$O19/$C$9*10000)</f>
        <v/>
      </c>
      <c r="R19" s="149">
        <f>IF($B19="","",'Div by Expiry'!$J13)</f>
        <v/>
      </c>
      <c r="S19" s="150">
        <f>IF($B19="","",$R19-'Div by Expiry'!$C$7)</f>
        <v/>
      </c>
      <c r="T19" s="129">
        <f>IF($B19="","",IF($AJ19="","",$D$9*$AJ19/100*$S19/$D$11))</f>
        <v/>
      </c>
      <c r="U19" s="129">
        <f>IF($B19="","",IF($C$13="N",'Div by Expiry'!$M13-IF($D$16="Y",0,'Div by Expiry'!$Y36),IF($AJ19="","",SUMPRODUCT('Div by Expiry'!$K$13:$K13,1+$AJ19/100*($R19-(Expiries!$K$16:$K16+Expiries!$I$16:$I16)/2)/$D$11)-IF($D$16="Y",0,SUMPRODUCT('Div by Expiry'!$X$36:$X36,1+$AJ19/100*($R19-(Expiries!$K$16:$K16+Expiries!$I$16:$I16)/2)/$D$11)))))</f>
        <v/>
      </c>
      <c r="V19" s="129">
        <f>IF($B19="","",IF($C$13="N",'Div by Expiry'!$J36-IF($D$16="Y",0,'Div by Expiry'!$AA36),IF($AJ19="","",SUMPRODUCT('Div by Expiry'!$I$36:$I36,1+$AJ19/100*($R19-(Expiries!$K$16:$K16+Expiries!$I$16:$I16)/2)/$D$11)-IF($D$16="Y",0,SUMPRODUCT('Div by Expiry'!$Z$36:$Z36,1+$AJ19/100*($R19-(Expiries!$K$16:$K16+Expiries!$I$16:$I16)/2)/$D$11)))))</f>
        <v/>
      </c>
      <c r="W19" s="129">
        <f>IF($B19="","",IF($T19="","",$D$9+$T19-$U19))</f>
        <v/>
      </c>
      <c r="X19" s="129">
        <f>IF($B19="","",IF($W19="","",$W19-$V19))</f>
        <v/>
      </c>
      <c r="Y19" s="156">
        <f>IF($B19="","",IF($W19="","",$W19-$D$12/100*$V19))</f>
        <v/>
      </c>
      <c r="Z19" s="139" t="n"/>
      <c r="AA19" s="129">
        <f>IF($B19="","",IF(N($Z19)=0,"",IF($T19="","",$D$9+$T19-$Z19)))</f>
        <v/>
      </c>
      <c r="AB19" s="157">
        <f>IF($AA19="","",$AA19-$U19)</f>
        <v/>
      </c>
      <c r="AC19" s="154">
        <f>IF($AA19="","",IF($V19=0,"",$AB19/$V19))</f>
        <v/>
      </c>
      <c r="AD19" s="157">
        <f>IF($AA19="","",$Z19-$Y19)</f>
        <v/>
      </c>
      <c r="AE19" s="155">
        <f>IF($AA19="","",$AD19/$D$9*10000)</f>
        <v/>
      </c>
      <c r="AG19" s="158">
        <f>IF($N19="","",IF($AC19="","",($N19-$AC19)*100))</f>
        <v/>
      </c>
      <c r="AI19" s="141">
        <f>IF($B19="","",IF(ISNUMBER($AS19),$AS19,IF(ISNUMBER($C$10),$C$10,IFERROR(IF(COUNTIF($AL$8:$AL$17,"&lt;="&amp;$D19)=0,$AO$8,IF(COUNTIF($AL$8:$AL$17,"&lt;="&amp;$D19)&gt;=COUNT($AL$8:$AL$17),INDEX($AO$8:$AO$17,COUNT($AL$8:$AL$17)),INDEX($AO$8:$AO$17,COUNTIF($AL$8:$AL$17,"&lt;="&amp;$D19))+(INDEX($AO$8:$AO$17,COUNTIF($AL$8:$AL$17,"&lt;="&amp;$D19)+1)-INDEX($AO$8:$AO$17,COUNTIF($AL$8:$AL$17,"&lt;="&amp;$D19)))*($D19-INDEX($AL$8:$AL$17,COUNTIF($AL$8:$AL$17,"&lt;="&amp;$D19)))/(INDEX($AL$8:$AL$17,COUNTIF($AL$8:$AL$17,"&lt;="&amp;$D19)+1)-INDEX($AL$8:$AL$17,COUNTIF($AL$8:$AL$17,"&lt;="&amp;$D19)))))+N($C$14)/100,""))))</f>
        <v/>
      </c>
      <c r="AJ19" s="141">
        <f>IF($B19="","",IF(ISNUMBER($AT19),$AT19,IF(ISNUMBER($D$10),$D$10,IFERROR(IF(COUNTIF($AL$8:$AL$17,"&lt;="&amp;$S19)=0,$AO$8,IF(COUNTIF($AL$8:$AL$17,"&lt;="&amp;$S19)&gt;=COUNT($AL$8:$AL$17),INDEX($AO$8:$AO$17,COUNT($AL$8:$AL$17)),INDEX($AO$8:$AO$17,COUNTIF($AL$8:$AL$17,"&lt;="&amp;$S19))+(INDEX($AO$8:$AO$17,COUNTIF($AL$8:$AL$17,"&lt;="&amp;$S19)+1)-INDEX($AO$8:$AO$17,COUNTIF($AL$8:$AL$17,"&lt;="&amp;$S19)))*($S19-INDEX($AL$8:$AL$17,COUNTIF($AL$8:$AL$17,"&lt;="&amp;$S19)))/(INDEX($AL$8:$AL$17,COUNTIF($AL$8:$AL$17,"&lt;="&amp;$S19)+1)-INDEX($AL$8:$AL$17,COUNTIF($AL$8:$AL$17,"&lt;="&amp;$S19)))))+N($D$14)/100,""))))</f>
        <v/>
      </c>
      <c r="AP19" s="148">
        <f>IF($B19="","",$AQ$6&amp;CHOOSE(MONTH($C19),"F","G","H","J","K","M","N","Q","U","V","X","Z")&amp;RIGHT(YEAR($C19),1)&amp;" Index")</f>
        <v/>
      </c>
      <c r="AQ19" s="138" t="n"/>
      <c r="AR19" s="151">
        <f>IF($AP19="","",BDP($AP19,"LAST_PRICE"))</f>
        <v/>
      </c>
      <c r="AS19" s="144" t="n"/>
      <c r="AT19" s="144" t="n"/>
      <c r="AV19" s="155">
        <f>IF($L19="","",$O19-$C$49)</f>
        <v/>
      </c>
      <c r="AW19" s="155">
        <f>IF($L19="","",$H19-$K19-$C$50-$C$45/10000*$C$9*$D19/365)</f>
        <v/>
      </c>
      <c r="AX19" s="164">
        <f>IF($L19="","",IF($AV19&gt;0,"SELL FUT / BUY CASH  +"&amp;TEXT($AV19,"0.0")&amp;" pts net",IF($AW19&gt;0,"BUY FUT / SHORT CASH  +"&amp;TEXT($AW19,"0.0")&amp;" pts net","no edge after costs")))</f>
        <v/>
      </c>
    </row>
    <row r="20">
      <c r="B20" s="148">
        <f>IF('Div by Expiry'!$B14="","",'Div by Expiry'!$B14)</f>
        <v/>
      </c>
      <c r="C20" s="149">
        <f>IF($B20="","",'Div by Expiry'!$C14)</f>
        <v/>
      </c>
      <c r="D20" s="150">
        <f>IF($B20="","",'Div by Expiry'!$D14)</f>
        <v/>
      </c>
      <c r="E20" s="151">
        <f>IF($B20="","",IF($AI20="","",$C$9*$AI20/100*$D20/$C$11))</f>
        <v/>
      </c>
      <c r="F20" s="151">
        <f>IF($B20="","",IF($C$13="N",'Div by Expiry'!$G14-IF($C$16="Y",0,'Div by Expiry'!$U37),IF($AI20="","",SUMPRODUCT('Div by Expiry'!$E$13:$E14,1+$AI20/100*($C20-(Expiries!$J$16:$J17+Expiries!$F$16:$F17)/2)/$C$11)-IF($C$16="Y",0,SUMPRODUCT('Div by Expiry'!$T$36:$T37,1+$AI20/100*($C20-(Expiries!$J$16:$J17+Expiries!$F$16:$F17)/2)/$C$11)))))</f>
        <v/>
      </c>
      <c r="G20" s="151">
        <f>IF($B20="","",IF($C$13="N",'Div by Expiry'!$E37-IF($C$16="Y",0,'Div by Expiry'!$W37),IF($AI20="","",SUMPRODUCT('Div by Expiry'!$D$36:$D37,1+$AI20/100*($C20-(Expiries!$J$16:$J17+Expiries!$F$16:$F17)/2)/$C$11)-IF($C$16="Y",0,SUMPRODUCT('Div by Expiry'!$V$36:$V37,1+$AI20/100*($C20-(Expiries!$J$16:$J17+Expiries!$F$16:$F17)/2)/$C$11)))))</f>
        <v/>
      </c>
      <c r="H20" s="151">
        <f>IF($B20="","",IF($E20="","",$C$9+$E20-$F20))</f>
        <v/>
      </c>
      <c r="I20" s="151">
        <f>IF($B20="","",IF($H20="","",$H20-$G20))</f>
        <v/>
      </c>
      <c r="J20" s="152">
        <f>IF($B20="","",IF($H20="","",$H20-$C$12/100*$G20))</f>
        <v/>
      </c>
      <c r="K20" s="152">
        <f>IF($B20="","",IF(ISNUMBER($AQ20),$AQ20,IF(ISNUMBER($AR20),$AR20,"")))</f>
        <v/>
      </c>
      <c r="L20" s="151">
        <f>IF($B20="","",IF(N($K20)=0,"",IF($E20="","",$C$9+$E20-$K20)))</f>
        <v/>
      </c>
      <c r="M20" s="153">
        <f>IF($L20="","",$L20-$F20)</f>
        <v/>
      </c>
      <c r="N20" s="154">
        <f>IF($L20="","",IF($G20=0,"",$M20/$G20))</f>
        <v/>
      </c>
      <c r="O20" s="153">
        <f>IF($L20="","",$K20-$J20)</f>
        <v/>
      </c>
      <c r="P20" s="155">
        <f>IF($L20="","",$O20/$C$9*10000)</f>
        <v/>
      </c>
      <c r="R20" s="149">
        <f>IF($B20="","",'Div by Expiry'!$J14)</f>
        <v/>
      </c>
      <c r="S20" s="150">
        <f>IF($B20="","",$R20-'Div by Expiry'!$C$7)</f>
        <v/>
      </c>
      <c r="T20" s="129">
        <f>IF($B20="","",IF($AJ20="","",$D$9*$AJ20/100*$S20/$D$11))</f>
        <v/>
      </c>
      <c r="U20" s="129">
        <f>IF($B20="","",IF($C$13="N",'Div by Expiry'!$M14-IF($D$16="Y",0,'Div by Expiry'!$Y37),IF($AJ20="","",SUMPRODUCT('Div by Expiry'!$K$13:$K14,1+$AJ20/100*($R20-(Expiries!$K$16:$K17+Expiries!$I$16:$I17)/2)/$D$11)-IF($D$16="Y",0,SUMPRODUCT('Div by Expiry'!$X$36:$X37,1+$AJ20/100*($R20-(Expiries!$K$16:$K17+Expiries!$I$16:$I17)/2)/$D$11)))))</f>
        <v/>
      </c>
      <c r="V20" s="129">
        <f>IF($B20="","",IF($C$13="N",'Div by Expiry'!$J37-IF($D$16="Y",0,'Div by Expiry'!$AA37),IF($AJ20="","",SUMPRODUCT('Div by Expiry'!$I$36:$I37,1+$AJ20/100*($R20-(Expiries!$K$16:$K17+Expiries!$I$16:$I17)/2)/$D$11)-IF($D$16="Y",0,SUMPRODUCT('Div by Expiry'!$Z$36:$Z37,1+$AJ20/100*($R20-(Expiries!$K$16:$K17+Expiries!$I$16:$I17)/2)/$D$11)))))</f>
        <v/>
      </c>
      <c r="W20" s="129">
        <f>IF($B20="","",IF($T20="","",$D$9+$T20-$U20))</f>
        <v/>
      </c>
      <c r="X20" s="129">
        <f>IF($B20="","",IF($W20="","",$W20-$V20))</f>
        <v/>
      </c>
      <c r="Y20" s="156">
        <f>IF($B20="","",IF($W20="","",$W20-$D$12/100*$V20))</f>
        <v/>
      </c>
      <c r="Z20" s="139" t="n"/>
      <c r="AA20" s="129">
        <f>IF($B20="","",IF(N($Z20)=0,"",IF($T20="","",$D$9+$T20-$Z20)))</f>
        <v/>
      </c>
      <c r="AB20" s="157">
        <f>IF($AA20="","",$AA20-$U20)</f>
        <v/>
      </c>
      <c r="AC20" s="154">
        <f>IF($AA20="","",IF($V20=0,"",$AB20/$V20))</f>
        <v/>
      </c>
      <c r="AD20" s="157">
        <f>IF($AA20="","",$Z20-$Y20)</f>
        <v/>
      </c>
      <c r="AE20" s="155">
        <f>IF($AA20="","",$AD20/$D$9*10000)</f>
        <v/>
      </c>
      <c r="AG20" s="158">
        <f>IF($N20="","",IF($AC20="","",($N20-$AC20)*100))</f>
        <v/>
      </c>
      <c r="AI20" s="141">
        <f>IF($B20="","",IF(ISNUMBER($AS20),$AS20,IF(ISNUMBER($C$10),$C$10,IFERROR(IF(COUNTIF($AL$8:$AL$17,"&lt;="&amp;$D20)=0,$AO$8,IF(COUNTIF($AL$8:$AL$17,"&lt;="&amp;$D20)&gt;=COUNT($AL$8:$AL$17),INDEX($AO$8:$AO$17,COUNT($AL$8:$AL$17)),INDEX($AO$8:$AO$17,COUNTIF($AL$8:$AL$17,"&lt;="&amp;$D20))+(INDEX($AO$8:$AO$17,COUNTIF($AL$8:$AL$17,"&lt;="&amp;$D20)+1)-INDEX($AO$8:$AO$17,COUNTIF($AL$8:$AL$17,"&lt;="&amp;$D20)))*($D20-INDEX($AL$8:$AL$17,COUNTIF($AL$8:$AL$17,"&lt;="&amp;$D20)))/(INDEX($AL$8:$AL$17,COUNTIF($AL$8:$AL$17,"&lt;="&amp;$D20)+1)-INDEX($AL$8:$AL$17,COUNTIF($AL$8:$AL$17,"&lt;="&amp;$D20)))))+N($C$14)/100,""))))</f>
        <v/>
      </c>
      <c r="AJ20" s="141">
        <f>IF($B20="","",IF(ISNUMBER($AT20),$AT20,IF(ISNUMBER($D$10),$D$10,IFERROR(IF(COUNTIF($AL$8:$AL$17,"&lt;="&amp;$S20)=0,$AO$8,IF(COUNTIF($AL$8:$AL$17,"&lt;="&amp;$S20)&gt;=COUNT($AL$8:$AL$17),INDEX($AO$8:$AO$17,COUNT($AL$8:$AL$17)),INDEX($AO$8:$AO$17,COUNTIF($AL$8:$AL$17,"&lt;="&amp;$S20))+(INDEX($AO$8:$AO$17,COUNTIF($AL$8:$AL$17,"&lt;="&amp;$S20)+1)-INDEX($AO$8:$AO$17,COUNTIF($AL$8:$AL$17,"&lt;="&amp;$S20)))*($S20-INDEX($AL$8:$AL$17,COUNTIF($AL$8:$AL$17,"&lt;="&amp;$S20)))/(INDEX($AL$8:$AL$17,COUNTIF($AL$8:$AL$17,"&lt;="&amp;$S20)+1)-INDEX($AL$8:$AL$17,COUNTIF($AL$8:$AL$17,"&lt;="&amp;$S20)))))+N($D$14)/100,""))))</f>
        <v/>
      </c>
      <c r="AP20" s="148">
        <f>IF($B20="","",$AQ$6&amp;CHOOSE(MONTH($C20),"F","G","H","J","K","M","N","Q","U","V","X","Z")&amp;RIGHT(YEAR($C20),1)&amp;" Index")</f>
        <v/>
      </c>
      <c r="AQ20" s="138" t="n"/>
      <c r="AR20" s="151">
        <f>IF($AP20="","",BDP($AP20,"LAST_PRICE"))</f>
        <v/>
      </c>
      <c r="AS20" s="144" t="n"/>
      <c r="AT20" s="144" t="n"/>
      <c r="AV20" s="155">
        <f>IF($L20="","",$O20-$C$49)</f>
        <v/>
      </c>
      <c r="AW20" s="155">
        <f>IF($L20="","",$H20-$K20-$C$50-$C$45/10000*$C$9*$D20/365)</f>
        <v/>
      </c>
      <c r="AX20" s="164">
        <f>IF($L20="","",IF($AV20&gt;0,"SELL FUT / BUY CASH  +"&amp;TEXT($AV20,"0.0")&amp;" pts net",IF($AW20&gt;0,"BUY FUT / SHORT CASH  +"&amp;TEXT($AW20,"0.0")&amp;" pts net","no edge after costs")))</f>
        <v/>
      </c>
    </row>
    <row r="21">
      <c r="B21" s="148">
        <f>IF('Div by Expiry'!$B15="","",'Div by Expiry'!$B15)</f>
        <v/>
      </c>
      <c r="C21" s="149">
        <f>IF($B21="","",'Div by Expiry'!$C15)</f>
        <v/>
      </c>
      <c r="D21" s="150">
        <f>IF($B21="","",'Div by Expiry'!$D15)</f>
        <v/>
      </c>
      <c r="E21" s="151">
        <f>IF($B21="","",IF($AI21="","",$C$9*$AI21/100*$D21/$C$11))</f>
        <v/>
      </c>
      <c r="F21" s="151">
        <f>IF($B21="","",IF($C$13="N",'Div by Expiry'!$G15-IF($C$16="Y",0,'Div by Expiry'!$U38),IF($AI21="","",SUMPRODUCT('Div by Expiry'!$E$13:$E15,1+$AI21/100*($C21-(Expiries!$J$16:$J18+Expiries!$F$16:$F18)/2)/$C$11)-IF($C$16="Y",0,SUMPRODUCT('Div by Expiry'!$T$36:$T38,1+$AI21/100*($C21-(Expiries!$J$16:$J18+Expiries!$F$16:$F18)/2)/$C$11)))))</f>
        <v/>
      </c>
      <c r="G21" s="151">
        <f>IF($B21="","",IF($C$13="N",'Div by Expiry'!$E38-IF($C$16="Y",0,'Div by Expiry'!$W38),IF($AI21="","",SUMPRODUCT('Div by Expiry'!$D$36:$D38,1+$AI21/100*($C21-(Expiries!$J$16:$J18+Expiries!$F$16:$F18)/2)/$C$11)-IF($C$16="Y",0,SUMPRODUCT('Div by Expiry'!$V$36:$V38,1+$AI21/100*($C21-(Expiries!$J$16:$J18+Expiries!$F$16:$F18)/2)/$C$11)))))</f>
        <v/>
      </c>
      <c r="H21" s="151">
        <f>IF($B21="","",IF($E21="","",$C$9+$E21-$F21))</f>
        <v/>
      </c>
      <c r="I21" s="151">
        <f>IF($B21="","",IF($H21="","",$H21-$G21))</f>
        <v/>
      </c>
      <c r="J21" s="152">
        <f>IF($B21="","",IF($H21="","",$H21-$C$12/100*$G21))</f>
        <v/>
      </c>
      <c r="K21" s="152">
        <f>IF($B21="","",IF(ISNUMBER($AQ21),$AQ21,IF(ISNUMBER($AR21),$AR21,"")))</f>
        <v/>
      </c>
      <c r="L21" s="151">
        <f>IF($B21="","",IF(N($K21)=0,"",IF($E21="","",$C$9+$E21-$K21)))</f>
        <v/>
      </c>
      <c r="M21" s="153">
        <f>IF($L21="","",$L21-$F21)</f>
        <v/>
      </c>
      <c r="N21" s="154">
        <f>IF($L21="","",IF($G21=0,"",$M21/$G21))</f>
        <v/>
      </c>
      <c r="O21" s="153">
        <f>IF($L21="","",$K21-$J21)</f>
        <v/>
      </c>
      <c r="P21" s="155">
        <f>IF($L21="","",$O21/$C$9*10000)</f>
        <v/>
      </c>
      <c r="R21" s="149">
        <f>IF($B21="","",'Div by Expiry'!$J15)</f>
        <v/>
      </c>
      <c r="S21" s="150">
        <f>IF($B21="","",$R21-'Div by Expiry'!$C$7)</f>
        <v/>
      </c>
      <c r="T21" s="129">
        <f>IF($B21="","",IF($AJ21="","",$D$9*$AJ21/100*$S21/$D$11))</f>
        <v/>
      </c>
      <c r="U21" s="129">
        <f>IF($B21="","",IF($C$13="N",'Div by Expiry'!$M15-IF($D$16="Y",0,'Div by Expiry'!$Y38),IF($AJ21="","",SUMPRODUCT('Div by Expiry'!$K$13:$K15,1+$AJ21/100*($R21-(Expiries!$K$16:$K18+Expiries!$I$16:$I18)/2)/$D$11)-IF($D$16="Y",0,SUMPRODUCT('Div by Expiry'!$X$36:$X38,1+$AJ21/100*($R21-(Expiries!$K$16:$K18+Expiries!$I$16:$I18)/2)/$D$11)))))</f>
        <v/>
      </c>
      <c r="V21" s="129">
        <f>IF($B21="","",IF($C$13="N",'Div by Expiry'!$J38-IF($D$16="Y",0,'Div by Expiry'!$AA38),IF($AJ21="","",SUMPRODUCT('Div by Expiry'!$I$36:$I38,1+$AJ21/100*($R21-(Expiries!$K$16:$K18+Expiries!$I$16:$I18)/2)/$D$11)-IF($D$16="Y",0,SUMPRODUCT('Div by Expiry'!$Z$36:$Z38,1+$AJ21/100*($R21-(Expiries!$K$16:$K18+Expiries!$I$16:$I18)/2)/$D$11)))))</f>
        <v/>
      </c>
      <c r="W21" s="129">
        <f>IF($B21="","",IF($T21="","",$D$9+$T21-$U21))</f>
        <v/>
      </c>
      <c r="X21" s="129">
        <f>IF($B21="","",IF($W21="","",$W21-$V21))</f>
        <v/>
      </c>
      <c r="Y21" s="156">
        <f>IF($B21="","",IF($W21="","",$W21-$D$12/100*$V21))</f>
        <v/>
      </c>
      <c r="Z21" s="139" t="n"/>
      <c r="AA21" s="129">
        <f>IF($B21="","",IF(N($Z21)=0,"",IF($T21="","",$D$9+$T21-$Z21)))</f>
        <v/>
      </c>
      <c r="AB21" s="157">
        <f>IF($AA21="","",$AA21-$U21)</f>
        <v/>
      </c>
      <c r="AC21" s="154">
        <f>IF($AA21="","",IF($V21=0,"",$AB21/$V21))</f>
        <v/>
      </c>
      <c r="AD21" s="157">
        <f>IF($AA21="","",$Z21-$Y21)</f>
        <v/>
      </c>
      <c r="AE21" s="155">
        <f>IF($AA21="","",$AD21/$D$9*10000)</f>
        <v/>
      </c>
      <c r="AG21" s="158">
        <f>IF($N21="","",IF($AC21="","",($N21-$AC21)*100))</f>
        <v/>
      </c>
      <c r="AI21" s="141">
        <f>IF($B21="","",IF(ISNUMBER($AS21),$AS21,IF(ISNUMBER($C$10),$C$10,IFERROR(IF(COUNTIF($AL$8:$AL$17,"&lt;="&amp;$D21)=0,$AO$8,IF(COUNTIF($AL$8:$AL$17,"&lt;="&amp;$D21)&gt;=COUNT($AL$8:$AL$17),INDEX($AO$8:$AO$17,COUNT($AL$8:$AL$17)),INDEX($AO$8:$AO$17,COUNTIF($AL$8:$AL$17,"&lt;="&amp;$D21))+(INDEX($AO$8:$AO$17,COUNTIF($AL$8:$AL$17,"&lt;="&amp;$D21)+1)-INDEX($AO$8:$AO$17,COUNTIF($AL$8:$AL$17,"&lt;="&amp;$D21)))*($D21-INDEX($AL$8:$AL$17,COUNTIF($AL$8:$AL$17,"&lt;="&amp;$D21)))/(INDEX($AL$8:$AL$17,COUNTIF($AL$8:$AL$17,"&lt;="&amp;$D21)+1)-INDEX($AL$8:$AL$17,COUNTIF($AL$8:$AL$17,"&lt;="&amp;$D21)))))+N($C$14)/100,""))))</f>
        <v/>
      </c>
      <c r="AJ21" s="141">
        <f>IF($B21="","",IF(ISNUMBER($AT21),$AT21,IF(ISNUMBER($D$10),$D$10,IFERROR(IF(COUNTIF($AL$8:$AL$17,"&lt;="&amp;$S21)=0,$AO$8,IF(COUNTIF($AL$8:$AL$17,"&lt;="&amp;$S21)&gt;=COUNT($AL$8:$AL$17),INDEX($AO$8:$AO$17,COUNT($AL$8:$AL$17)),INDEX($AO$8:$AO$17,COUNTIF($AL$8:$AL$17,"&lt;="&amp;$S21))+(INDEX($AO$8:$AO$17,COUNTIF($AL$8:$AL$17,"&lt;="&amp;$S21)+1)-INDEX($AO$8:$AO$17,COUNTIF($AL$8:$AL$17,"&lt;="&amp;$S21)))*($S21-INDEX($AL$8:$AL$17,COUNTIF($AL$8:$AL$17,"&lt;="&amp;$S21)))/(INDEX($AL$8:$AL$17,COUNTIF($AL$8:$AL$17,"&lt;="&amp;$S21)+1)-INDEX($AL$8:$AL$17,COUNTIF($AL$8:$AL$17,"&lt;="&amp;$S21)))))+N($D$14)/100,""))))</f>
        <v/>
      </c>
      <c r="AP21" s="148">
        <f>IF($B21="","",$AQ$6&amp;CHOOSE(MONTH($C21),"F","G","H","J","K","M","N","Q","U","V","X","Z")&amp;RIGHT(YEAR($C21),1)&amp;" Index")</f>
        <v/>
      </c>
      <c r="AQ21" s="138" t="n"/>
      <c r="AR21" s="151">
        <f>IF($AP21="","",BDP($AP21,"LAST_PRICE"))</f>
        <v/>
      </c>
      <c r="AS21" s="144" t="n"/>
      <c r="AT21" s="144" t="n"/>
      <c r="AV21" s="155">
        <f>IF($L21="","",$O21-$C$49)</f>
        <v/>
      </c>
      <c r="AW21" s="155">
        <f>IF($L21="","",$H21-$K21-$C$50-$C$45/10000*$C$9*$D21/365)</f>
        <v/>
      </c>
      <c r="AX21" s="164">
        <f>IF($L21="","",IF($AV21&gt;0,"SELL FUT / BUY CASH  +"&amp;TEXT($AV21,"0.0")&amp;" pts net",IF($AW21&gt;0,"BUY FUT / SHORT CASH  +"&amp;TEXT($AW21,"0.0")&amp;" pts net","no edge after costs")))</f>
        <v/>
      </c>
    </row>
    <row r="22">
      <c r="B22" s="148">
        <f>IF('Div by Expiry'!$B16="","",'Div by Expiry'!$B16)</f>
        <v/>
      </c>
      <c r="C22" s="149">
        <f>IF($B22="","",'Div by Expiry'!$C16)</f>
        <v/>
      </c>
      <c r="D22" s="150">
        <f>IF($B22="","",'Div by Expiry'!$D16)</f>
        <v/>
      </c>
      <c r="E22" s="151">
        <f>IF($B22="","",IF($AI22="","",$C$9*$AI22/100*$D22/$C$11))</f>
        <v/>
      </c>
      <c r="F22" s="151">
        <f>IF($B22="","",IF($C$13="N",'Div by Expiry'!$G16-IF($C$16="Y",0,'Div by Expiry'!$U39),IF($AI22="","",SUMPRODUCT('Div by Expiry'!$E$13:$E16,1+$AI22/100*($C22-(Expiries!$J$16:$J19+Expiries!$F$16:$F19)/2)/$C$11)-IF($C$16="Y",0,SUMPRODUCT('Div by Expiry'!$T$36:$T39,1+$AI22/100*($C22-(Expiries!$J$16:$J19+Expiries!$F$16:$F19)/2)/$C$11)))))</f>
        <v/>
      </c>
      <c r="G22" s="151">
        <f>IF($B22="","",IF($C$13="N",'Div by Expiry'!$E39-IF($C$16="Y",0,'Div by Expiry'!$W39),IF($AI22="","",SUMPRODUCT('Div by Expiry'!$D$36:$D39,1+$AI22/100*($C22-(Expiries!$J$16:$J19+Expiries!$F$16:$F19)/2)/$C$11)-IF($C$16="Y",0,SUMPRODUCT('Div by Expiry'!$V$36:$V39,1+$AI22/100*($C22-(Expiries!$J$16:$J19+Expiries!$F$16:$F19)/2)/$C$11)))))</f>
        <v/>
      </c>
      <c r="H22" s="151">
        <f>IF($B22="","",IF($E22="","",$C$9+$E22-$F22))</f>
        <v/>
      </c>
      <c r="I22" s="151">
        <f>IF($B22="","",IF($H22="","",$H22-$G22))</f>
        <v/>
      </c>
      <c r="J22" s="152">
        <f>IF($B22="","",IF($H22="","",$H22-$C$12/100*$G22))</f>
        <v/>
      </c>
      <c r="K22" s="152">
        <f>IF($B22="","",IF(ISNUMBER($AQ22),$AQ22,IF(ISNUMBER($AR22),$AR22,"")))</f>
        <v/>
      </c>
      <c r="L22" s="151">
        <f>IF($B22="","",IF(N($K22)=0,"",IF($E22="","",$C$9+$E22-$K22)))</f>
        <v/>
      </c>
      <c r="M22" s="153">
        <f>IF($L22="","",$L22-$F22)</f>
        <v/>
      </c>
      <c r="N22" s="154">
        <f>IF($L22="","",IF($G22=0,"",$M22/$G22))</f>
        <v/>
      </c>
      <c r="O22" s="153">
        <f>IF($L22="","",$K22-$J22)</f>
        <v/>
      </c>
      <c r="P22" s="155">
        <f>IF($L22="","",$O22/$C$9*10000)</f>
        <v/>
      </c>
      <c r="R22" s="149">
        <f>IF($B22="","",'Div by Expiry'!$J16)</f>
        <v/>
      </c>
      <c r="S22" s="150">
        <f>IF($B22="","",$R22-'Div by Expiry'!$C$7)</f>
        <v/>
      </c>
      <c r="T22" s="129">
        <f>IF($B22="","",IF($AJ22="","",$D$9*$AJ22/100*$S22/$D$11))</f>
        <v/>
      </c>
      <c r="U22" s="129">
        <f>IF($B22="","",IF($C$13="N",'Div by Expiry'!$M16-IF($D$16="Y",0,'Div by Expiry'!$Y39),IF($AJ22="","",SUMPRODUCT('Div by Expiry'!$K$13:$K16,1+$AJ22/100*($R22-(Expiries!$K$16:$K19+Expiries!$I$16:$I19)/2)/$D$11)-IF($D$16="Y",0,SUMPRODUCT('Div by Expiry'!$X$36:$X39,1+$AJ22/100*($R22-(Expiries!$K$16:$K19+Expiries!$I$16:$I19)/2)/$D$11)))))</f>
        <v/>
      </c>
      <c r="V22" s="129">
        <f>IF($B22="","",IF($C$13="N",'Div by Expiry'!$J39-IF($D$16="Y",0,'Div by Expiry'!$AA39),IF($AJ22="","",SUMPRODUCT('Div by Expiry'!$I$36:$I39,1+$AJ22/100*($R22-(Expiries!$K$16:$K19+Expiries!$I$16:$I19)/2)/$D$11)-IF($D$16="Y",0,SUMPRODUCT('Div by Expiry'!$Z$36:$Z39,1+$AJ22/100*($R22-(Expiries!$K$16:$K19+Expiries!$I$16:$I19)/2)/$D$11)))))</f>
        <v/>
      </c>
      <c r="W22" s="129">
        <f>IF($B22="","",IF($T22="","",$D$9+$T22-$U22))</f>
        <v/>
      </c>
      <c r="X22" s="129">
        <f>IF($B22="","",IF($W22="","",$W22-$V22))</f>
        <v/>
      </c>
      <c r="Y22" s="156">
        <f>IF($B22="","",IF($W22="","",$W22-$D$12/100*$V22))</f>
        <v/>
      </c>
      <c r="Z22" s="139" t="n"/>
      <c r="AA22" s="129">
        <f>IF($B22="","",IF(N($Z22)=0,"",IF($T22="","",$D$9+$T22-$Z22)))</f>
        <v/>
      </c>
      <c r="AB22" s="157">
        <f>IF($AA22="","",$AA22-$U22)</f>
        <v/>
      </c>
      <c r="AC22" s="154">
        <f>IF($AA22="","",IF($V22=0,"",$AB22/$V22))</f>
        <v/>
      </c>
      <c r="AD22" s="157">
        <f>IF($AA22="","",$Z22-$Y22)</f>
        <v/>
      </c>
      <c r="AE22" s="155">
        <f>IF($AA22="","",$AD22/$D$9*10000)</f>
        <v/>
      </c>
      <c r="AG22" s="158">
        <f>IF($N22="","",IF($AC22="","",($N22-$AC22)*100))</f>
        <v/>
      </c>
      <c r="AI22" s="141">
        <f>IF($B22="","",IF(ISNUMBER($AS22),$AS22,IF(ISNUMBER($C$10),$C$10,IFERROR(IF(COUNTIF($AL$8:$AL$17,"&lt;="&amp;$D22)=0,$AO$8,IF(COUNTIF($AL$8:$AL$17,"&lt;="&amp;$D22)&gt;=COUNT($AL$8:$AL$17),INDEX($AO$8:$AO$17,COUNT($AL$8:$AL$17)),INDEX($AO$8:$AO$17,COUNTIF($AL$8:$AL$17,"&lt;="&amp;$D22))+(INDEX($AO$8:$AO$17,COUNTIF($AL$8:$AL$17,"&lt;="&amp;$D22)+1)-INDEX($AO$8:$AO$17,COUNTIF($AL$8:$AL$17,"&lt;="&amp;$D22)))*($D22-INDEX($AL$8:$AL$17,COUNTIF($AL$8:$AL$17,"&lt;="&amp;$D22)))/(INDEX($AL$8:$AL$17,COUNTIF($AL$8:$AL$17,"&lt;="&amp;$D22)+1)-INDEX($AL$8:$AL$17,COUNTIF($AL$8:$AL$17,"&lt;="&amp;$D22)))))+N($C$14)/100,""))))</f>
        <v/>
      </c>
      <c r="AJ22" s="141">
        <f>IF($B22="","",IF(ISNUMBER($AT22),$AT22,IF(ISNUMBER($D$10),$D$10,IFERROR(IF(COUNTIF($AL$8:$AL$17,"&lt;="&amp;$S22)=0,$AO$8,IF(COUNTIF($AL$8:$AL$17,"&lt;="&amp;$S22)&gt;=COUNT($AL$8:$AL$17),INDEX($AO$8:$AO$17,COUNT($AL$8:$AL$17)),INDEX($AO$8:$AO$17,COUNTIF($AL$8:$AL$17,"&lt;="&amp;$S22))+(INDEX($AO$8:$AO$17,COUNTIF($AL$8:$AL$17,"&lt;="&amp;$S22)+1)-INDEX($AO$8:$AO$17,COUNTIF($AL$8:$AL$17,"&lt;="&amp;$S22)))*($S22-INDEX($AL$8:$AL$17,COUNTIF($AL$8:$AL$17,"&lt;="&amp;$S22)))/(INDEX($AL$8:$AL$17,COUNTIF($AL$8:$AL$17,"&lt;="&amp;$S22)+1)-INDEX($AL$8:$AL$17,COUNTIF($AL$8:$AL$17,"&lt;="&amp;$S22)))))+N($D$14)/100,""))))</f>
        <v/>
      </c>
      <c r="AP22" s="148">
        <f>IF($B22="","",$AQ$6&amp;CHOOSE(MONTH($C22),"F","G","H","J","K","M","N","Q","U","V","X","Z")&amp;RIGHT(YEAR($C22),1)&amp;" Index")</f>
        <v/>
      </c>
      <c r="AQ22" s="138" t="n"/>
      <c r="AR22" s="151">
        <f>IF($AP22="","",BDP($AP22,"LAST_PRICE"))</f>
        <v/>
      </c>
      <c r="AS22" s="144" t="n"/>
      <c r="AT22" s="144" t="n"/>
      <c r="AV22" s="155">
        <f>IF($L22="","",$O22-$C$49)</f>
        <v/>
      </c>
      <c r="AW22" s="155">
        <f>IF($L22="","",$H22-$K22-$C$50-$C$45/10000*$C$9*$D22/365)</f>
        <v/>
      </c>
      <c r="AX22" s="164">
        <f>IF($L22="","",IF($AV22&gt;0,"SELL FUT / BUY CASH  +"&amp;TEXT($AV22,"0.0")&amp;" pts net",IF($AW22&gt;0,"BUY FUT / SHORT CASH  +"&amp;TEXT($AW22,"0.0")&amp;" pts net","no edge after costs")))</f>
        <v/>
      </c>
    </row>
    <row r="23">
      <c r="B23" s="148">
        <f>IF('Div by Expiry'!$B17="","",'Div by Expiry'!$B17)</f>
        <v/>
      </c>
      <c r="C23" s="149">
        <f>IF($B23="","",'Div by Expiry'!$C17)</f>
        <v/>
      </c>
      <c r="D23" s="150">
        <f>IF($B23="","",'Div by Expiry'!$D17)</f>
        <v/>
      </c>
      <c r="E23" s="151">
        <f>IF($B23="","",IF($AI23="","",$C$9*$AI23/100*$D23/$C$11))</f>
        <v/>
      </c>
      <c r="F23" s="151">
        <f>IF($B23="","",IF($C$13="N",'Div by Expiry'!$G17-IF($C$16="Y",0,'Div by Expiry'!$U40),IF($AI23="","",SUMPRODUCT('Div by Expiry'!$E$13:$E17,1+$AI23/100*($C23-(Expiries!$J$16:$J20+Expiries!$F$16:$F20)/2)/$C$11)-IF($C$16="Y",0,SUMPRODUCT('Div by Expiry'!$T$36:$T40,1+$AI23/100*($C23-(Expiries!$J$16:$J20+Expiries!$F$16:$F20)/2)/$C$11)))))</f>
        <v/>
      </c>
      <c r="G23" s="151">
        <f>IF($B23="","",IF($C$13="N",'Div by Expiry'!$E40-IF($C$16="Y",0,'Div by Expiry'!$W40),IF($AI23="","",SUMPRODUCT('Div by Expiry'!$D$36:$D40,1+$AI23/100*($C23-(Expiries!$J$16:$J20+Expiries!$F$16:$F20)/2)/$C$11)-IF($C$16="Y",0,SUMPRODUCT('Div by Expiry'!$V$36:$V40,1+$AI23/100*($C23-(Expiries!$J$16:$J20+Expiries!$F$16:$F20)/2)/$C$11)))))</f>
        <v/>
      </c>
      <c r="H23" s="151">
        <f>IF($B23="","",IF($E23="","",$C$9+$E23-$F23))</f>
        <v/>
      </c>
      <c r="I23" s="151">
        <f>IF($B23="","",IF($H23="","",$H23-$G23))</f>
        <v/>
      </c>
      <c r="J23" s="152">
        <f>IF($B23="","",IF($H23="","",$H23-$C$12/100*$G23))</f>
        <v/>
      </c>
      <c r="K23" s="152">
        <f>IF($B23="","",IF(ISNUMBER($AQ23),$AQ23,IF(ISNUMBER($AR23),$AR23,"")))</f>
        <v/>
      </c>
      <c r="L23" s="151">
        <f>IF($B23="","",IF(N($K23)=0,"",IF($E23="","",$C$9+$E23-$K23)))</f>
        <v/>
      </c>
      <c r="M23" s="153">
        <f>IF($L23="","",$L23-$F23)</f>
        <v/>
      </c>
      <c r="N23" s="154">
        <f>IF($L23="","",IF($G23=0,"",$M23/$G23))</f>
        <v/>
      </c>
      <c r="O23" s="153">
        <f>IF($L23="","",$K23-$J23)</f>
        <v/>
      </c>
      <c r="P23" s="155">
        <f>IF($L23="","",$O23/$C$9*10000)</f>
        <v/>
      </c>
      <c r="R23" s="149">
        <f>IF($B23="","",'Div by Expiry'!$J17)</f>
        <v/>
      </c>
      <c r="S23" s="150">
        <f>IF($B23="","",$R23-'Div by Expiry'!$C$7)</f>
        <v/>
      </c>
      <c r="T23" s="129">
        <f>IF($B23="","",IF($AJ23="","",$D$9*$AJ23/100*$S23/$D$11))</f>
        <v/>
      </c>
      <c r="U23" s="129">
        <f>IF($B23="","",IF($C$13="N",'Div by Expiry'!$M17-IF($D$16="Y",0,'Div by Expiry'!$Y40),IF($AJ23="","",SUMPRODUCT('Div by Expiry'!$K$13:$K17,1+$AJ23/100*($R23-(Expiries!$K$16:$K20+Expiries!$I$16:$I20)/2)/$D$11)-IF($D$16="Y",0,SUMPRODUCT('Div by Expiry'!$X$36:$X40,1+$AJ23/100*($R23-(Expiries!$K$16:$K20+Expiries!$I$16:$I20)/2)/$D$11)))))</f>
        <v/>
      </c>
      <c r="V23" s="129">
        <f>IF($B23="","",IF($C$13="N",'Div by Expiry'!$J40-IF($D$16="Y",0,'Div by Expiry'!$AA40),IF($AJ23="","",SUMPRODUCT('Div by Expiry'!$I$36:$I40,1+$AJ23/100*($R23-(Expiries!$K$16:$K20+Expiries!$I$16:$I20)/2)/$D$11)-IF($D$16="Y",0,SUMPRODUCT('Div by Expiry'!$Z$36:$Z40,1+$AJ23/100*($R23-(Expiries!$K$16:$K20+Expiries!$I$16:$I20)/2)/$D$11)))))</f>
        <v/>
      </c>
      <c r="W23" s="129">
        <f>IF($B23="","",IF($T23="","",$D$9+$T23-$U23))</f>
        <v/>
      </c>
      <c r="X23" s="129">
        <f>IF($B23="","",IF($W23="","",$W23-$V23))</f>
        <v/>
      </c>
      <c r="Y23" s="156">
        <f>IF($B23="","",IF($W23="","",$W23-$D$12/100*$V23))</f>
        <v/>
      </c>
      <c r="Z23" s="139" t="n"/>
      <c r="AA23" s="129">
        <f>IF($B23="","",IF(N($Z23)=0,"",IF($T23="","",$D$9+$T23-$Z23)))</f>
        <v/>
      </c>
      <c r="AB23" s="157">
        <f>IF($AA23="","",$AA23-$U23)</f>
        <v/>
      </c>
      <c r="AC23" s="154">
        <f>IF($AA23="","",IF($V23=0,"",$AB23/$V23))</f>
        <v/>
      </c>
      <c r="AD23" s="157">
        <f>IF($AA23="","",$Z23-$Y23)</f>
        <v/>
      </c>
      <c r="AE23" s="155">
        <f>IF($AA23="","",$AD23/$D$9*10000)</f>
        <v/>
      </c>
      <c r="AG23" s="158">
        <f>IF($N23="","",IF($AC23="","",($N23-$AC23)*100))</f>
        <v/>
      </c>
      <c r="AI23" s="141">
        <f>IF($B23="","",IF(ISNUMBER($AS23),$AS23,IF(ISNUMBER($C$10),$C$10,IFERROR(IF(COUNTIF($AL$8:$AL$17,"&lt;="&amp;$D23)=0,$AO$8,IF(COUNTIF($AL$8:$AL$17,"&lt;="&amp;$D23)&gt;=COUNT($AL$8:$AL$17),INDEX($AO$8:$AO$17,COUNT($AL$8:$AL$17)),INDEX($AO$8:$AO$17,COUNTIF($AL$8:$AL$17,"&lt;="&amp;$D23))+(INDEX($AO$8:$AO$17,COUNTIF($AL$8:$AL$17,"&lt;="&amp;$D23)+1)-INDEX($AO$8:$AO$17,COUNTIF($AL$8:$AL$17,"&lt;="&amp;$D23)))*($D23-INDEX($AL$8:$AL$17,COUNTIF($AL$8:$AL$17,"&lt;="&amp;$D23)))/(INDEX($AL$8:$AL$17,COUNTIF($AL$8:$AL$17,"&lt;="&amp;$D23)+1)-INDEX($AL$8:$AL$17,COUNTIF($AL$8:$AL$17,"&lt;="&amp;$D23)))))+N($C$14)/100,""))))</f>
        <v/>
      </c>
      <c r="AJ23" s="141">
        <f>IF($B23="","",IF(ISNUMBER($AT23),$AT23,IF(ISNUMBER($D$10),$D$10,IFERROR(IF(COUNTIF($AL$8:$AL$17,"&lt;="&amp;$S23)=0,$AO$8,IF(COUNTIF($AL$8:$AL$17,"&lt;="&amp;$S23)&gt;=COUNT($AL$8:$AL$17),INDEX($AO$8:$AO$17,COUNT($AL$8:$AL$17)),INDEX($AO$8:$AO$17,COUNTIF($AL$8:$AL$17,"&lt;="&amp;$S23))+(INDEX($AO$8:$AO$17,COUNTIF($AL$8:$AL$17,"&lt;="&amp;$S23)+1)-INDEX($AO$8:$AO$17,COUNTIF($AL$8:$AL$17,"&lt;="&amp;$S23)))*($S23-INDEX($AL$8:$AL$17,COUNTIF($AL$8:$AL$17,"&lt;="&amp;$S23)))/(INDEX($AL$8:$AL$17,COUNTIF($AL$8:$AL$17,"&lt;="&amp;$S23)+1)-INDEX($AL$8:$AL$17,COUNTIF($AL$8:$AL$17,"&lt;="&amp;$S23)))))+N($D$14)/100,""))))</f>
        <v/>
      </c>
      <c r="AP23" s="148">
        <f>IF($B23="","",$AQ$6&amp;CHOOSE(MONTH($C23),"F","G","H","J","K","M","N","Q","U","V","X","Z")&amp;RIGHT(YEAR($C23),1)&amp;" Index")</f>
        <v/>
      </c>
      <c r="AQ23" s="138" t="n"/>
      <c r="AR23" s="151">
        <f>IF($AP23="","",BDP($AP23,"LAST_PRICE"))</f>
        <v/>
      </c>
      <c r="AS23" s="144" t="n"/>
      <c r="AT23" s="144" t="n"/>
      <c r="AV23" s="155">
        <f>IF($L23="","",$O23-$C$49)</f>
        <v/>
      </c>
      <c r="AW23" s="155">
        <f>IF($L23="","",$H23-$K23-$C$50-$C$45/10000*$C$9*$D23/365)</f>
        <v/>
      </c>
      <c r="AX23" s="164">
        <f>IF($L23="","",IF($AV23&gt;0,"SELL FUT / BUY CASH  +"&amp;TEXT($AV23,"0.0")&amp;" pts net",IF($AW23&gt;0,"BUY FUT / SHORT CASH  +"&amp;TEXT($AW23,"0.0")&amp;" pts net","no edge after costs")))</f>
        <v/>
      </c>
    </row>
    <row r="24">
      <c r="B24" s="148">
        <f>IF('Div by Expiry'!$B18="","",'Div by Expiry'!$B18)</f>
        <v/>
      </c>
      <c r="C24" s="149">
        <f>IF($B24="","",'Div by Expiry'!$C18)</f>
        <v/>
      </c>
      <c r="D24" s="150">
        <f>IF($B24="","",'Div by Expiry'!$D18)</f>
        <v/>
      </c>
      <c r="E24" s="151">
        <f>IF($B24="","",IF($AI24="","",$C$9*$AI24/100*$D24/$C$11))</f>
        <v/>
      </c>
      <c r="F24" s="151">
        <f>IF($B24="","",IF($C$13="N",'Div by Expiry'!$G18-IF($C$16="Y",0,'Div by Expiry'!$U41),IF($AI24="","",SUMPRODUCT('Div by Expiry'!$E$13:$E18,1+$AI24/100*($C24-(Expiries!$J$16:$J21+Expiries!$F$16:$F21)/2)/$C$11)-IF($C$16="Y",0,SUMPRODUCT('Div by Expiry'!$T$36:$T41,1+$AI24/100*($C24-(Expiries!$J$16:$J21+Expiries!$F$16:$F21)/2)/$C$11)))))</f>
        <v/>
      </c>
      <c r="G24" s="151">
        <f>IF($B24="","",IF($C$13="N",'Div by Expiry'!$E41-IF($C$16="Y",0,'Div by Expiry'!$W41),IF($AI24="","",SUMPRODUCT('Div by Expiry'!$D$36:$D41,1+$AI24/100*($C24-(Expiries!$J$16:$J21+Expiries!$F$16:$F21)/2)/$C$11)-IF($C$16="Y",0,SUMPRODUCT('Div by Expiry'!$V$36:$V41,1+$AI24/100*($C24-(Expiries!$J$16:$J21+Expiries!$F$16:$F21)/2)/$C$11)))))</f>
        <v/>
      </c>
      <c r="H24" s="151">
        <f>IF($B24="","",IF($E24="","",$C$9+$E24-$F24))</f>
        <v/>
      </c>
      <c r="I24" s="151">
        <f>IF($B24="","",IF($H24="","",$H24-$G24))</f>
        <v/>
      </c>
      <c r="J24" s="152">
        <f>IF($B24="","",IF($H24="","",$H24-$C$12/100*$G24))</f>
        <v/>
      </c>
      <c r="K24" s="152">
        <f>IF($B24="","",IF(ISNUMBER($AQ24),$AQ24,IF(ISNUMBER($AR24),$AR24,"")))</f>
        <v/>
      </c>
      <c r="L24" s="151">
        <f>IF($B24="","",IF(N($K24)=0,"",IF($E24="","",$C$9+$E24-$K24)))</f>
        <v/>
      </c>
      <c r="M24" s="153">
        <f>IF($L24="","",$L24-$F24)</f>
        <v/>
      </c>
      <c r="N24" s="154">
        <f>IF($L24="","",IF($G24=0,"",$M24/$G24))</f>
        <v/>
      </c>
      <c r="O24" s="153">
        <f>IF($L24="","",$K24-$J24)</f>
        <v/>
      </c>
      <c r="P24" s="155">
        <f>IF($L24="","",$O24/$C$9*10000)</f>
        <v/>
      </c>
      <c r="R24" s="149">
        <f>IF($B24="","",'Div by Expiry'!$J18)</f>
        <v/>
      </c>
      <c r="S24" s="150">
        <f>IF($B24="","",$R24-'Div by Expiry'!$C$7)</f>
        <v/>
      </c>
      <c r="T24" s="129">
        <f>IF($B24="","",IF($AJ24="","",$D$9*$AJ24/100*$S24/$D$11))</f>
        <v/>
      </c>
      <c r="U24" s="129">
        <f>IF($B24="","",IF($C$13="N",'Div by Expiry'!$M18-IF($D$16="Y",0,'Div by Expiry'!$Y41),IF($AJ24="","",SUMPRODUCT('Div by Expiry'!$K$13:$K18,1+$AJ24/100*($R24-(Expiries!$K$16:$K21+Expiries!$I$16:$I21)/2)/$D$11)-IF($D$16="Y",0,SUMPRODUCT('Div by Expiry'!$X$36:$X41,1+$AJ24/100*($R24-(Expiries!$K$16:$K21+Expiries!$I$16:$I21)/2)/$D$11)))))</f>
        <v/>
      </c>
      <c r="V24" s="129">
        <f>IF($B24="","",IF($C$13="N",'Div by Expiry'!$J41-IF($D$16="Y",0,'Div by Expiry'!$AA41),IF($AJ24="","",SUMPRODUCT('Div by Expiry'!$I$36:$I41,1+$AJ24/100*($R24-(Expiries!$K$16:$K21+Expiries!$I$16:$I21)/2)/$D$11)-IF($D$16="Y",0,SUMPRODUCT('Div by Expiry'!$Z$36:$Z41,1+$AJ24/100*($R24-(Expiries!$K$16:$K21+Expiries!$I$16:$I21)/2)/$D$11)))))</f>
        <v/>
      </c>
      <c r="W24" s="129">
        <f>IF($B24="","",IF($T24="","",$D$9+$T24-$U24))</f>
        <v/>
      </c>
      <c r="X24" s="129">
        <f>IF($B24="","",IF($W24="","",$W24-$V24))</f>
        <v/>
      </c>
      <c r="Y24" s="156">
        <f>IF($B24="","",IF($W24="","",$W24-$D$12/100*$V24))</f>
        <v/>
      </c>
      <c r="Z24" s="139" t="n"/>
      <c r="AA24" s="129">
        <f>IF($B24="","",IF(N($Z24)=0,"",IF($T24="","",$D$9+$T24-$Z24)))</f>
        <v/>
      </c>
      <c r="AB24" s="157">
        <f>IF($AA24="","",$AA24-$U24)</f>
        <v/>
      </c>
      <c r="AC24" s="154">
        <f>IF($AA24="","",IF($V24=0,"",$AB24/$V24))</f>
        <v/>
      </c>
      <c r="AD24" s="157">
        <f>IF($AA24="","",$Z24-$Y24)</f>
        <v/>
      </c>
      <c r="AE24" s="155">
        <f>IF($AA24="","",$AD24/$D$9*10000)</f>
        <v/>
      </c>
      <c r="AG24" s="158">
        <f>IF($N24="","",IF($AC24="","",($N24-$AC24)*100))</f>
        <v/>
      </c>
      <c r="AI24" s="141">
        <f>IF($B24="","",IF(ISNUMBER($AS24),$AS24,IF(ISNUMBER($C$10),$C$10,IFERROR(IF(COUNTIF($AL$8:$AL$17,"&lt;="&amp;$D24)=0,$AO$8,IF(COUNTIF($AL$8:$AL$17,"&lt;="&amp;$D24)&gt;=COUNT($AL$8:$AL$17),INDEX($AO$8:$AO$17,COUNT($AL$8:$AL$17)),INDEX($AO$8:$AO$17,COUNTIF($AL$8:$AL$17,"&lt;="&amp;$D24))+(INDEX($AO$8:$AO$17,COUNTIF($AL$8:$AL$17,"&lt;="&amp;$D24)+1)-INDEX($AO$8:$AO$17,COUNTIF($AL$8:$AL$17,"&lt;="&amp;$D24)))*($D24-INDEX($AL$8:$AL$17,COUNTIF($AL$8:$AL$17,"&lt;="&amp;$D24)))/(INDEX($AL$8:$AL$17,COUNTIF($AL$8:$AL$17,"&lt;="&amp;$D24)+1)-INDEX($AL$8:$AL$17,COUNTIF($AL$8:$AL$17,"&lt;="&amp;$D24)))))+N($C$14)/100,""))))</f>
        <v/>
      </c>
      <c r="AJ24" s="141">
        <f>IF($B24="","",IF(ISNUMBER($AT24),$AT24,IF(ISNUMBER($D$10),$D$10,IFERROR(IF(COUNTIF($AL$8:$AL$17,"&lt;="&amp;$S24)=0,$AO$8,IF(COUNTIF($AL$8:$AL$17,"&lt;="&amp;$S24)&gt;=COUNT($AL$8:$AL$17),INDEX($AO$8:$AO$17,COUNT($AL$8:$AL$17)),INDEX($AO$8:$AO$17,COUNTIF($AL$8:$AL$17,"&lt;="&amp;$S24))+(INDEX($AO$8:$AO$17,COUNTIF($AL$8:$AL$17,"&lt;="&amp;$S24)+1)-INDEX($AO$8:$AO$17,COUNTIF($AL$8:$AL$17,"&lt;="&amp;$S24)))*($S24-INDEX($AL$8:$AL$17,COUNTIF($AL$8:$AL$17,"&lt;="&amp;$S24)))/(INDEX($AL$8:$AL$17,COUNTIF($AL$8:$AL$17,"&lt;="&amp;$S24)+1)-INDEX($AL$8:$AL$17,COUNTIF($AL$8:$AL$17,"&lt;="&amp;$S24)))))+N($D$14)/100,""))))</f>
        <v/>
      </c>
      <c r="AP24" s="148">
        <f>IF($B24="","",$AQ$6&amp;CHOOSE(MONTH($C24),"F","G","H","J","K","M","N","Q","U","V","X","Z")&amp;RIGHT(YEAR($C24),1)&amp;" Index")</f>
        <v/>
      </c>
      <c r="AQ24" s="138" t="n"/>
      <c r="AR24" s="151">
        <f>IF($AP24="","",BDP($AP24,"LAST_PRICE"))</f>
        <v/>
      </c>
      <c r="AS24" s="144" t="n"/>
      <c r="AT24" s="144" t="n"/>
      <c r="AV24" s="155">
        <f>IF($L24="","",$O24-$C$49)</f>
        <v/>
      </c>
      <c r="AW24" s="155">
        <f>IF($L24="","",$H24-$K24-$C$50-$C$45/10000*$C$9*$D24/365)</f>
        <v/>
      </c>
      <c r="AX24" s="164">
        <f>IF($L24="","",IF($AV24&gt;0,"SELL FUT / BUY CASH  +"&amp;TEXT($AV24,"0.0")&amp;" pts net",IF($AW24&gt;0,"BUY FUT / SHORT CASH  +"&amp;TEXT($AW24,"0.0")&amp;" pts net","no edge after costs")))</f>
        <v/>
      </c>
    </row>
    <row r="25">
      <c r="B25" s="148">
        <f>IF('Div by Expiry'!$B19="","",'Div by Expiry'!$B19)</f>
        <v/>
      </c>
      <c r="C25" s="149">
        <f>IF($B25="","",'Div by Expiry'!$C19)</f>
        <v/>
      </c>
      <c r="D25" s="150">
        <f>IF($B25="","",'Div by Expiry'!$D19)</f>
        <v/>
      </c>
      <c r="E25" s="151">
        <f>IF($B25="","",IF($AI25="","",$C$9*$AI25/100*$D25/$C$11))</f>
        <v/>
      </c>
      <c r="F25" s="151">
        <f>IF($B25="","",IF($C$13="N",'Div by Expiry'!$G19-IF($C$16="Y",0,'Div by Expiry'!$U42),IF($AI25="","",SUMPRODUCT('Div by Expiry'!$E$13:$E19,1+$AI25/100*($C25-(Expiries!$J$16:$J22+Expiries!$F$16:$F22)/2)/$C$11)-IF($C$16="Y",0,SUMPRODUCT('Div by Expiry'!$T$36:$T42,1+$AI25/100*($C25-(Expiries!$J$16:$J22+Expiries!$F$16:$F22)/2)/$C$11)))))</f>
        <v/>
      </c>
      <c r="G25" s="151">
        <f>IF($B25="","",IF($C$13="N",'Div by Expiry'!$E42-IF($C$16="Y",0,'Div by Expiry'!$W42),IF($AI25="","",SUMPRODUCT('Div by Expiry'!$D$36:$D42,1+$AI25/100*($C25-(Expiries!$J$16:$J22+Expiries!$F$16:$F22)/2)/$C$11)-IF($C$16="Y",0,SUMPRODUCT('Div by Expiry'!$V$36:$V42,1+$AI25/100*($C25-(Expiries!$J$16:$J22+Expiries!$F$16:$F22)/2)/$C$11)))))</f>
        <v/>
      </c>
      <c r="H25" s="151">
        <f>IF($B25="","",IF($E25="","",$C$9+$E25-$F25))</f>
        <v/>
      </c>
      <c r="I25" s="151">
        <f>IF($B25="","",IF($H25="","",$H25-$G25))</f>
        <v/>
      </c>
      <c r="J25" s="152">
        <f>IF($B25="","",IF($H25="","",$H25-$C$12/100*$G25))</f>
        <v/>
      </c>
      <c r="K25" s="152">
        <f>IF($B25="","",IF(ISNUMBER($AQ25),$AQ25,IF(ISNUMBER($AR25),$AR25,"")))</f>
        <v/>
      </c>
      <c r="L25" s="151">
        <f>IF($B25="","",IF(N($K25)=0,"",IF($E25="","",$C$9+$E25-$K25)))</f>
        <v/>
      </c>
      <c r="M25" s="153">
        <f>IF($L25="","",$L25-$F25)</f>
        <v/>
      </c>
      <c r="N25" s="154">
        <f>IF($L25="","",IF($G25=0,"",$M25/$G25))</f>
        <v/>
      </c>
      <c r="O25" s="153">
        <f>IF($L25="","",$K25-$J25)</f>
        <v/>
      </c>
      <c r="P25" s="155">
        <f>IF($L25="","",$O25/$C$9*10000)</f>
        <v/>
      </c>
      <c r="R25" s="149">
        <f>IF($B25="","",'Div by Expiry'!$J19)</f>
        <v/>
      </c>
      <c r="S25" s="150">
        <f>IF($B25="","",$R25-'Div by Expiry'!$C$7)</f>
        <v/>
      </c>
      <c r="T25" s="129">
        <f>IF($B25="","",IF($AJ25="","",$D$9*$AJ25/100*$S25/$D$11))</f>
        <v/>
      </c>
      <c r="U25" s="129">
        <f>IF($B25="","",IF($C$13="N",'Div by Expiry'!$M19-IF($D$16="Y",0,'Div by Expiry'!$Y42),IF($AJ25="","",SUMPRODUCT('Div by Expiry'!$K$13:$K19,1+$AJ25/100*($R25-(Expiries!$K$16:$K22+Expiries!$I$16:$I22)/2)/$D$11)-IF($D$16="Y",0,SUMPRODUCT('Div by Expiry'!$X$36:$X42,1+$AJ25/100*($R25-(Expiries!$K$16:$K22+Expiries!$I$16:$I22)/2)/$D$11)))))</f>
        <v/>
      </c>
      <c r="V25" s="129">
        <f>IF($B25="","",IF($C$13="N",'Div by Expiry'!$J42-IF($D$16="Y",0,'Div by Expiry'!$AA42),IF($AJ25="","",SUMPRODUCT('Div by Expiry'!$I$36:$I42,1+$AJ25/100*($R25-(Expiries!$K$16:$K22+Expiries!$I$16:$I22)/2)/$D$11)-IF($D$16="Y",0,SUMPRODUCT('Div by Expiry'!$Z$36:$Z42,1+$AJ25/100*($R25-(Expiries!$K$16:$K22+Expiries!$I$16:$I22)/2)/$D$11)))))</f>
        <v/>
      </c>
      <c r="W25" s="129">
        <f>IF($B25="","",IF($T25="","",$D$9+$T25-$U25))</f>
        <v/>
      </c>
      <c r="X25" s="129">
        <f>IF($B25="","",IF($W25="","",$W25-$V25))</f>
        <v/>
      </c>
      <c r="Y25" s="156">
        <f>IF($B25="","",IF($W25="","",$W25-$D$12/100*$V25))</f>
        <v/>
      </c>
      <c r="Z25" s="139" t="n"/>
      <c r="AA25" s="129">
        <f>IF($B25="","",IF(N($Z25)=0,"",IF($T25="","",$D$9+$T25-$Z25)))</f>
        <v/>
      </c>
      <c r="AB25" s="157">
        <f>IF($AA25="","",$AA25-$U25)</f>
        <v/>
      </c>
      <c r="AC25" s="154">
        <f>IF($AA25="","",IF($V25=0,"",$AB25/$V25))</f>
        <v/>
      </c>
      <c r="AD25" s="157">
        <f>IF($AA25="","",$Z25-$Y25)</f>
        <v/>
      </c>
      <c r="AE25" s="155">
        <f>IF($AA25="","",$AD25/$D$9*10000)</f>
        <v/>
      </c>
      <c r="AG25" s="158">
        <f>IF($N25="","",IF($AC25="","",($N25-$AC25)*100))</f>
        <v/>
      </c>
      <c r="AI25" s="141">
        <f>IF($B25="","",IF(ISNUMBER($AS25),$AS25,IF(ISNUMBER($C$10),$C$10,IFERROR(IF(COUNTIF($AL$8:$AL$17,"&lt;="&amp;$D25)=0,$AO$8,IF(COUNTIF($AL$8:$AL$17,"&lt;="&amp;$D25)&gt;=COUNT($AL$8:$AL$17),INDEX($AO$8:$AO$17,COUNT($AL$8:$AL$17)),INDEX($AO$8:$AO$17,COUNTIF($AL$8:$AL$17,"&lt;="&amp;$D25))+(INDEX($AO$8:$AO$17,COUNTIF($AL$8:$AL$17,"&lt;="&amp;$D25)+1)-INDEX($AO$8:$AO$17,COUNTIF($AL$8:$AL$17,"&lt;="&amp;$D25)))*($D25-INDEX($AL$8:$AL$17,COUNTIF($AL$8:$AL$17,"&lt;="&amp;$D25)))/(INDEX($AL$8:$AL$17,COUNTIF($AL$8:$AL$17,"&lt;="&amp;$D25)+1)-INDEX($AL$8:$AL$17,COUNTIF($AL$8:$AL$17,"&lt;="&amp;$D25)))))+N($C$14)/100,""))))</f>
        <v/>
      </c>
      <c r="AJ25" s="141">
        <f>IF($B25="","",IF(ISNUMBER($AT25),$AT25,IF(ISNUMBER($D$10),$D$10,IFERROR(IF(COUNTIF($AL$8:$AL$17,"&lt;="&amp;$S25)=0,$AO$8,IF(COUNTIF($AL$8:$AL$17,"&lt;="&amp;$S25)&gt;=COUNT($AL$8:$AL$17),INDEX($AO$8:$AO$17,COUNT($AL$8:$AL$17)),INDEX($AO$8:$AO$17,COUNTIF($AL$8:$AL$17,"&lt;="&amp;$S25))+(INDEX($AO$8:$AO$17,COUNTIF($AL$8:$AL$17,"&lt;="&amp;$S25)+1)-INDEX($AO$8:$AO$17,COUNTIF($AL$8:$AL$17,"&lt;="&amp;$S25)))*($S25-INDEX($AL$8:$AL$17,COUNTIF($AL$8:$AL$17,"&lt;="&amp;$S25)))/(INDEX($AL$8:$AL$17,COUNTIF($AL$8:$AL$17,"&lt;="&amp;$S25)+1)-INDEX($AL$8:$AL$17,COUNTIF($AL$8:$AL$17,"&lt;="&amp;$S25)))))+N($D$14)/100,""))))</f>
        <v/>
      </c>
      <c r="AP25" s="148">
        <f>IF($B25="","",$AQ$6&amp;CHOOSE(MONTH($C25),"F","G","H","J","K","M","N","Q","U","V","X","Z")&amp;RIGHT(YEAR($C25),1)&amp;" Index")</f>
        <v/>
      </c>
      <c r="AQ25" s="138" t="n"/>
      <c r="AR25" s="151">
        <f>IF($AP25="","",BDP($AP25,"LAST_PRICE"))</f>
        <v/>
      </c>
      <c r="AS25" s="144" t="n"/>
      <c r="AT25" s="144" t="n"/>
      <c r="AV25" s="155">
        <f>IF($L25="","",$O25-$C$49)</f>
        <v/>
      </c>
      <c r="AW25" s="155">
        <f>IF($L25="","",$H25-$K25-$C$50-$C$45/10000*$C$9*$D25/365)</f>
        <v/>
      </c>
      <c r="AX25" s="164">
        <f>IF($L25="","",IF($AV25&gt;0,"SELL FUT / BUY CASH  +"&amp;TEXT($AV25,"0.0")&amp;" pts net",IF($AW25&gt;0,"BUY FUT / SHORT CASH  +"&amp;TEXT($AW25,"0.0")&amp;" pts net","no edge after costs")))</f>
        <v/>
      </c>
    </row>
    <row r="26">
      <c r="B26" s="148">
        <f>IF('Div by Expiry'!$B20="","",'Div by Expiry'!$B20)</f>
        <v/>
      </c>
      <c r="C26" s="149">
        <f>IF($B26="","",'Div by Expiry'!$C20)</f>
        <v/>
      </c>
      <c r="D26" s="150">
        <f>IF($B26="","",'Div by Expiry'!$D20)</f>
        <v/>
      </c>
      <c r="E26" s="151">
        <f>IF($B26="","",IF($AI26="","",$C$9*$AI26/100*$D26/$C$11))</f>
        <v/>
      </c>
      <c r="F26" s="151">
        <f>IF($B26="","",IF($C$13="N",'Div by Expiry'!$G20-IF($C$16="Y",0,'Div by Expiry'!$U43),IF($AI26="","",SUMPRODUCT('Div by Expiry'!$E$13:$E20,1+$AI26/100*($C26-(Expiries!$J$16:$J23+Expiries!$F$16:$F23)/2)/$C$11)-IF($C$16="Y",0,SUMPRODUCT('Div by Expiry'!$T$36:$T43,1+$AI26/100*($C26-(Expiries!$J$16:$J23+Expiries!$F$16:$F23)/2)/$C$11)))))</f>
        <v/>
      </c>
      <c r="G26" s="151">
        <f>IF($B26="","",IF($C$13="N",'Div by Expiry'!$E43-IF($C$16="Y",0,'Div by Expiry'!$W43),IF($AI26="","",SUMPRODUCT('Div by Expiry'!$D$36:$D43,1+$AI26/100*($C26-(Expiries!$J$16:$J23+Expiries!$F$16:$F23)/2)/$C$11)-IF($C$16="Y",0,SUMPRODUCT('Div by Expiry'!$V$36:$V43,1+$AI26/100*($C26-(Expiries!$J$16:$J23+Expiries!$F$16:$F23)/2)/$C$11)))))</f>
        <v/>
      </c>
      <c r="H26" s="151">
        <f>IF($B26="","",IF($E26="","",$C$9+$E26-$F26))</f>
        <v/>
      </c>
      <c r="I26" s="151">
        <f>IF($B26="","",IF($H26="","",$H26-$G26))</f>
        <v/>
      </c>
      <c r="J26" s="152">
        <f>IF($B26="","",IF($H26="","",$H26-$C$12/100*$G26))</f>
        <v/>
      </c>
      <c r="K26" s="152">
        <f>IF($B26="","",IF(ISNUMBER($AQ26),$AQ26,IF(ISNUMBER($AR26),$AR26,"")))</f>
        <v/>
      </c>
      <c r="L26" s="151">
        <f>IF($B26="","",IF(N($K26)=0,"",IF($E26="","",$C$9+$E26-$K26)))</f>
        <v/>
      </c>
      <c r="M26" s="153">
        <f>IF($L26="","",$L26-$F26)</f>
        <v/>
      </c>
      <c r="N26" s="154">
        <f>IF($L26="","",IF($G26=0,"",$M26/$G26))</f>
        <v/>
      </c>
      <c r="O26" s="153">
        <f>IF($L26="","",$K26-$J26)</f>
        <v/>
      </c>
      <c r="P26" s="155">
        <f>IF($L26="","",$O26/$C$9*10000)</f>
        <v/>
      </c>
      <c r="R26" s="149">
        <f>IF($B26="","",'Div by Expiry'!$J20)</f>
        <v/>
      </c>
      <c r="S26" s="150">
        <f>IF($B26="","",$R26-'Div by Expiry'!$C$7)</f>
        <v/>
      </c>
      <c r="T26" s="129">
        <f>IF($B26="","",IF($AJ26="","",$D$9*$AJ26/100*$S26/$D$11))</f>
        <v/>
      </c>
      <c r="U26" s="129">
        <f>IF($B26="","",IF($C$13="N",'Div by Expiry'!$M20-IF($D$16="Y",0,'Div by Expiry'!$Y43),IF($AJ26="","",SUMPRODUCT('Div by Expiry'!$K$13:$K20,1+$AJ26/100*($R26-(Expiries!$K$16:$K23+Expiries!$I$16:$I23)/2)/$D$11)-IF($D$16="Y",0,SUMPRODUCT('Div by Expiry'!$X$36:$X43,1+$AJ26/100*($R26-(Expiries!$K$16:$K23+Expiries!$I$16:$I23)/2)/$D$11)))))</f>
        <v/>
      </c>
      <c r="V26" s="129">
        <f>IF($B26="","",IF($C$13="N",'Div by Expiry'!$J43-IF($D$16="Y",0,'Div by Expiry'!$AA43),IF($AJ26="","",SUMPRODUCT('Div by Expiry'!$I$36:$I43,1+$AJ26/100*($R26-(Expiries!$K$16:$K23+Expiries!$I$16:$I23)/2)/$D$11)-IF($D$16="Y",0,SUMPRODUCT('Div by Expiry'!$Z$36:$Z43,1+$AJ26/100*($R26-(Expiries!$K$16:$K23+Expiries!$I$16:$I23)/2)/$D$11)))))</f>
        <v/>
      </c>
      <c r="W26" s="129">
        <f>IF($B26="","",IF($T26="","",$D$9+$T26-$U26))</f>
        <v/>
      </c>
      <c r="X26" s="129">
        <f>IF($B26="","",IF($W26="","",$W26-$V26))</f>
        <v/>
      </c>
      <c r="Y26" s="156">
        <f>IF($B26="","",IF($W26="","",$W26-$D$12/100*$V26))</f>
        <v/>
      </c>
      <c r="Z26" s="139" t="n"/>
      <c r="AA26" s="129">
        <f>IF($B26="","",IF(N($Z26)=0,"",IF($T26="","",$D$9+$T26-$Z26)))</f>
        <v/>
      </c>
      <c r="AB26" s="157">
        <f>IF($AA26="","",$AA26-$U26)</f>
        <v/>
      </c>
      <c r="AC26" s="154">
        <f>IF($AA26="","",IF($V26=0,"",$AB26/$V26))</f>
        <v/>
      </c>
      <c r="AD26" s="157">
        <f>IF($AA26="","",$Z26-$Y26)</f>
        <v/>
      </c>
      <c r="AE26" s="155">
        <f>IF($AA26="","",$AD26/$D$9*10000)</f>
        <v/>
      </c>
      <c r="AG26" s="158">
        <f>IF($N26="","",IF($AC26="","",($N26-$AC26)*100))</f>
        <v/>
      </c>
      <c r="AI26" s="141">
        <f>IF($B26="","",IF(ISNUMBER($AS26),$AS26,IF(ISNUMBER($C$10),$C$10,IFERROR(IF(COUNTIF($AL$8:$AL$17,"&lt;="&amp;$D26)=0,$AO$8,IF(COUNTIF($AL$8:$AL$17,"&lt;="&amp;$D26)&gt;=COUNT($AL$8:$AL$17),INDEX($AO$8:$AO$17,COUNT($AL$8:$AL$17)),INDEX($AO$8:$AO$17,COUNTIF($AL$8:$AL$17,"&lt;="&amp;$D26))+(INDEX($AO$8:$AO$17,COUNTIF($AL$8:$AL$17,"&lt;="&amp;$D26)+1)-INDEX($AO$8:$AO$17,COUNTIF($AL$8:$AL$17,"&lt;="&amp;$D26)))*($D26-INDEX($AL$8:$AL$17,COUNTIF($AL$8:$AL$17,"&lt;="&amp;$D26)))/(INDEX($AL$8:$AL$17,COUNTIF($AL$8:$AL$17,"&lt;="&amp;$D26)+1)-INDEX($AL$8:$AL$17,COUNTIF($AL$8:$AL$17,"&lt;="&amp;$D26)))))+N($C$14)/100,""))))</f>
        <v/>
      </c>
      <c r="AJ26" s="141">
        <f>IF($B26="","",IF(ISNUMBER($AT26),$AT26,IF(ISNUMBER($D$10),$D$10,IFERROR(IF(COUNTIF($AL$8:$AL$17,"&lt;="&amp;$S26)=0,$AO$8,IF(COUNTIF($AL$8:$AL$17,"&lt;="&amp;$S26)&gt;=COUNT($AL$8:$AL$17),INDEX($AO$8:$AO$17,COUNT($AL$8:$AL$17)),INDEX($AO$8:$AO$17,COUNTIF($AL$8:$AL$17,"&lt;="&amp;$S26))+(INDEX($AO$8:$AO$17,COUNTIF($AL$8:$AL$17,"&lt;="&amp;$S26)+1)-INDEX($AO$8:$AO$17,COUNTIF($AL$8:$AL$17,"&lt;="&amp;$S26)))*($S26-INDEX($AL$8:$AL$17,COUNTIF($AL$8:$AL$17,"&lt;="&amp;$S26)))/(INDEX($AL$8:$AL$17,COUNTIF($AL$8:$AL$17,"&lt;="&amp;$S26)+1)-INDEX($AL$8:$AL$17,COUNTIF($AL$8:$AL$17,"&lt;="&amp;$S26)))))+N($D$14)/100,""))))</f>
        <v/>
      </c>
      <c r="AP26" s="148">
        <f>IF($B26="","",$AQ$6&amp;CHOOSE(MONTH($C26),"F","G","H","J","K","M","N","Q","U","V","X","Z")&amp;RIGHT(YEAR($C26),1)&amp;" Index")</f>
        <v/>
      </c>
      <c r="AQ26" s="138" t="n"/>
      <c r="AR26" s="151">
        <f>IF($AP26="","",BDP($AP26,"LAST_PRICE"))</f>
        <v/>
      </c>
      <c r="AS26" s="144" t="n"/>
      <c r="AT26" s="144" t="n"/>
      <c r="AV26" s="155">
        <f>IF($L26="","",$O26-$C$49)</f>
        <v/>
      </c>
      <c r="AW26" s="155">
        <f>IF($L26="","",$H26-$K26-$C$50-$C$45/10000*$C$9*$D26/365)</f>
        <v/>
      </c>
      <c r="AX26" s="164">
        <f>IF($L26="","",IF($AV26&gt;0,"SELL FUT / BUY CASH  +"&amp;TEXT($AV26,"0.0")&amp;" pts net",IF($AW26&gt;0,"BUY FUT / SHORT CASH  +"&amp;TEXT($AW26,"0.0")&amp;" pts net","no edge after costs")))</f>
        <v/>
      </c>
    </row>
    <row r="27">
      <c r="B27" s="148">
        <f>IF('Div by Expiry'!$B21="","",'Div by Expiry'!$B21)</f>
        <v/>
      </c>
      <c r="C27" s="149">
        <f>IF($B27="","",'Div by Expiry'!$C21)</f>
        <v/>
      </c>
      <c r="D27" s="150">
        <f>IF($B27="","",'Div by Expiry'!$D21)</f>
        <v/>
      </c>
      <c r="E27" s="151">
        <f>IF($B27="","",IF($AI27="","",$C$9*$AI27/100*$D27/$C$11))</f>
        <v/>
      </c>
      <c r="F27" s="151">
        <f>IF($B27="","",IF($C$13="N",'Div by Expiry'!$G21-IF($C$16="Y",0,'Div by Expiry'!$U44),IF($AI27="","",SUMPRODUCT('Div by Expiry'!$E$13:$E21,1+$AI27/100*($C27-(Expiries!$J$16:$J24+Expiries!$F$16:$F24)/2)/$C$11)-IF($C$16="Y",0,SUMPRODUCT('Div by Expiry'!$T$36:$T44,1+$AI27/100*($C27-(Expiries!$J$16:$J24+Expiries!$F$16:$F24)/2)/$C$11)))))</f>
        <v/>
      </c>
      <c r="G27" s="151">
        <f>IF($B27="","",IF($C$13="N",'Div by Expiry'!$E44-IF($C$16="Y",0,'Div by Expiry'!$W44),IF($AI27="","",SUMPRODUCT('Div by Expiry'!$D$36:$D44,1+$AI27/100*($C27-(Expiries!$J$16:$J24+Expiries!$F$16:$F24)/2)/$C$11)-IF($C$16="Y",0,SUMPRODUCT('Div by Expiry'!$V$36:$V44,1+$AI27/100*($C27-(Expiries!$J$16:$J24+Expiries!$F$16:$F24)/2)/$C$11)))))</f>
        <v/>
      </c>
      <c r="H27" s="151">
        <f>IF($B27="","",IF($E27="","",$C$9+$E27-$F27))</f>
        <v/>
      </c>
      <c r="I27" s="151">
        <f>IF($B27="","",IF($H27="","",$H27-$G27))</f>
        <v/>
      </c>
      <c r="J27" s="152">
        <f>IF($B27="","",IF($H27="","",$H27-$C$12/100*$G27))</f>
        <v/>
      </c>
      <c r="K27" s="152">
        <f>IF($B27="","",IF(ISNUMBER($AQ27),$AQ27,IF(ISNUMBER($AR27),$AR27,"")))</f>
        <v/>
      </c>
      <c r="L27" s="151">
        <f>IF($B27="","",IF(N($K27)=0,"",IF($E27="","",$C$9+$E27-$K27)))</f>
        <v/>
      </c>
      <c r="M27" s="153">
        <f>IF($L27="","",$L27-$F27)</f>
        <v/>
      </c>
      <c r="N27" s="154">
        <f>IF($L27="","",IF($G27=0,"",$M27/$G27))</f>
        <v/>
      </c>
      <c r="O27" s="153">
        <f>IF($L27="","",$K27-$J27)</f>
        <v/>
      </c>
      <c r="P27" s="155">
        <f>IF($L27="","",$O27/$C$9*10000)</f>
        <v/>
      </c>
      <c r="R27" s="149">
        <f>IF($B27="","",'Div by Expiry'!$J21)</f>
        <v/>
      </c>
      <c r="S27" s="150">
        <f>IF($B27="","",$R27-'Div by Expiry'!$C$7)</f>
        <v/>
      </c>
      <c r="T27" s="129">
        <f>IF($B27="","",IF($AJ27="","",$D$9*$AJ27/100*$S27/$D$11))</f>
        <v/>
      </c>
      <c r="U27" s="129">
        <f>IF($B27="","",IF($C$13="N",'Div by Expiry'!$M21-IF($D$16="Y",0,'Div by Expiry'!$Y44),IF($AJ27="","",SUMPRODUCT('Div by Expiry'!$K$13:$K21,1+$AJ27/100*($R27-(Expiries!$K$16:$K24+Expiries!$I$16:$I24)/2)/$D$11)-IF($D$16="Y",0,SUMPRODUCT('Div by Expiry'!$X$36:$X44,1+$AJ27/100*($R27-(Expiries!$K$16:$K24+Expiries!$I$16:$I24)/2)/$D$11)))))</f>
        <v/>
      </c>
      <c r="V27" s="129">
        <f>IF($B27="","",IF($C$13="N",'Div by Expiry'!$J44-IF($D$16="Y",0,'Div by Expiry'!$AA44),IF($AJ27="","",SUMPRODUCT('Div by Expiry'!$I$36:$I44,1+$AJ27/100*($R27-(Expiries!$K$16:$K24+Expiries!$I$16:$I24)/2)/$D$11)-IF($D$16="Y",0,SUMPRODUCT('Div by Expiry'!$Z$36:$Z44,1+$AJ27/100*($R27-(Expiries!$K$16:$K24+Expiries!$I$16:$I24)/2)/$D$11)))))</f>
        <v/>
      </c>
      <c r="W27" s="129">
        <f>IF($B27="","",IF($T27="","",$D$9+$T27-$U27))</f>
        <v/>
      </c>
      <c r="X27" s="129">
        <f>IF($B27="","",IF($W27="","",$W27-$V27))</f>
        <v/>
      </c>
      <c r="Y27" s="156">
        <f>IF($B27="","",IF($W27="","",$W27-$D$12/100*$V27))</f>
        <v/>
      </c>
      <c r="Z27" s="139" t="n"/>
      <c r="AA27" s="129">
        <f>IF($B27="","",IF(N($Z27)=0,"",IF($T27="","",$D$9+$T27-$Z27)))</f>
        <v/>
      </c>
      <c r="AB27" s="157">
        <f>IF($AA27="","",$AA27-$U27)</f>
        <v/>
      </c>
      <c r="AC27" s="154">
        <f>IF($AA27="","",IF($V27=0,"",$AB27/$V27))</f>
        <v/>
      </c>
      <c r="AD27" s="157">
        <f>IF($AA27="","",$Z27-$Y27)</f>
        <v/>
      </c>
      <c r="AE27" s="155">
        <f>IF($AA27="","",$AD27/$D$9*10000)</f>
        <v/>
      </c>
      <c r="AG27" s="158">
        <f>IF($N27="","",IF($AC27="","",($N27-$AC27)*100))</f>
        <v/>
      </c>
      <c r="AI27" s="141">
        <f>IF($B27="","",IF(ISNUMBER($AS27),$AS27,IF(ISNUMBER($C$10),$C$10,IFERROR(IF(COUNTIF($AL$8:$AL$17,"&lt;="&amp;$D27)=0,$AO$8,IF(COUNTIF($AL$8:$AL$17,"&lt;="&amp;$D27)&gt;=COUNT($AL$8:$AL$17),INDEX($AO$8:$AO$17,COUNT($AL$8:$AL$17)),INDEX($AO$8:$AO$17,COUNTIF($AL$8:$AL$17,"&lt;="&amp;$D27))+(INDEX($AO$8:$AO$17,COUNTIF($AL$8:$AL$17,"&lt;="&amp;$D27)+1)-INDEX($AO$8:$AO$17,COUNTIF($AL$8:$AL$17,"&lt;="&amp;$D27)))*($D27-INDEX($AL$8:$AL$17,COUNTIF($AL$8:$AL$17,"&lt;="&amp;$D27)))/(INDEX($AL$8:$AL$17,COUNTIF($AL$8:$AL$17,"&lt;="&amp;$D27)+1)-INDEX($AL$8:$AL$17,COUNTIF($AL$8:$AL$17,"&lt;="&amp;$D27)))))+N($C$14)/100,""))))</f>
        <v/>
      </c>
      <c r="AJ27" s="141">
        <f>IF($B27="","",IF(ISNUMBER($AT27),$AT27,IF(ISNUMBER($D$10),$D$10,IFERROR(IF(COUNTIF($AL$8:$AL$17,"&lt;="&amp;$S27)=0,$AO$8,IF(COUNTIF($AL$8:$AL$17,"&lt;="&amp;$S27)&gt;=COUNT($AL$8:$AL$17),INDEX($AO$8:$AO$17,COUNT($AL$8:$AL$17)),INDEX($AO$8:$AO$17,COUNTIF($AL$8:$AL$17,"&lt;="&amp;$S27))+(INDEX($AO$8:$AO$17,COUNTIF($AL$8:$AL$17,"&lt;="&amp;$S27)+1)-INDEX($AO$8:$AO$17,COUNTIF($AL$8:$AL$17,"&lt;="&amp;$S27)))*($S27-INDEX($AL$8:$AL$17,COUNTIF($AL$8:$AL$17,"&lt;="&amp;$S27)))/(INDEX($AL$8:$AL$17,COUNTIF($AL$8:$AL$17,"&lt;="&amp;$S27)+1)-INDEX($AL$8:$AL$17,COUNTIF($AL$8:$AL$17,"&lt;="&amp;$S27)))))+N($D$14)/100,""))))</f>
        <v/>
      </c>
      <c r="AP27" s="148">
        <f>IF($B27="","",$AQ$6&amp;CHOOSE(MONTH($C27),"F","G","H","J","K","M","N","Q","U","V","X","Z")&amp;RIGHT(YEAR($C27),1)&amp;" Index")</f>
        <v/>
      </c>
      <c r="AQ27" s="138" t="n"/>
      <c r="AR27" s="151">
        <f>IF($AP27="","",BDP($AP27,"LAST_PRICE"))</f>
        <v/>
      </c>
      <c r="AS27" s="144" t="n"/>
      <c r="AT27" s="144" t="n"/>
      <c r="AV27" s="155">
        <f>IF($L27="","",$O27-$C$49)</f>
        <v/>
      </c>
      <c r="AW27" s="155">
        <f>IF($L27="","",$H27-$K27-$C$50-$C$45/10000*$C$9*$D27/365)</f>
        <v/>
      </c>
      <c r="AX27" s="164">
        <f>IF($L27="","",IF($AV27&gt;0,"SELL FUT / BUY CASH  +"&amp;TEXT($AV27,"0.0")&amp;" pts net",IF($AW27&gt;0,"BUY FUT / SHORT CASH  +"&amp;TEXT($AW27,"0.0")&amp;" pts net","no edge after costs")))</f>
        <v/>
      </c>
    </row>
    <row r="28">
      <c r="B28" s="148">
        <f>IF('Div by Expiry'!$B22="","",'Div by Expiry'!$B22)</f>
        <v/>
      </c>
      <c r="C28" s="149">
        <f>IF($B28="","",'Div by Expiry'!$C22)</f>
        <v/>
      </c>
      <c r="D28" s="150">
        <f>IF($B28="","",'Div by Expiry'!$D22)</f>
        <v/>
      </c>
      <c r="E28" s="151">
        <f>IF($B28="","",IF($AI28="","",$C$9*$AI28/100*$D28/$C$11))</f>
        <v/>
      </c>
      <c r="F28" s="151">
        <f>IF($B28="","",IF($C$13="N",'Div by Expiry'!$G22-IF($C$16="Y",0,'Div by Expiry'!$U45),IF($AI28="","",SUMPRODUCT('Div by Expiry'!$E$13:$E22,1+$AI28/100*($C28-(Expiries!$J$16:$J25+Expiries!$F$16:$F25)/2)/$C$11)-IF($C$16="Y",0,SUMPRODUCT('Div by Expiry'!$T$36:$T45,1+$AI28/100*($C28-(Expiries!$J$16:$J25+Expiries!$F$16:$F25)/2)/$C$11)))))</f>
        <v/>
      </c>
      <c r="G28" s="151">
        <f>IF($B28="","",IF($C$13="N",'Div by Expiry'!$E45-IF($C$16="Y",0,'Div by Expiry'!$W45),IF($AI28="","",SUMPRODUCT('Div by Expiry'!$D$36:$D45,1+$AI28/100*($C28-(Expiries!$J$16:$J25+Expiries!$F$16:$F25)/2)/$C$11)-IF($C$16="Y",0,SUMPRODUCT('Div by Expiry'!$V$36:$V45,1+$AI28/100*($C28-(Expiries!$J$16:$J25+Expiries!$F$16:$F25)/2)/$C$11)))))</f>
        <v/>
      </c>
      <c r="H28" s="151">
        <f>IF($B28="","",IF($E28="","",$C$9+$E28-$F28))</f>
        <v/>
      </c>
      <c r="I28" s="151">
        <f>IF($B28="","",IF($H28="","",$H28-$G28))</f>
        <v/>
      </c>
      <c r="J28" s="152">
        <f>IF($B28="","",IF($H28="","",$H28-$C$12/100*$G28))</f>
        <v/>
      </c>
      <c r="K28" s="152">
        <f>IF($B28="","",IF(ISNUMBER($AQ28),$AQ28,IF(ISNUMBER($AR28),$AR28,"")))</f>
        <v/>
      </c>
      <c r="L28" s="151">
        <f>IF($B28="","",IF(N($K28)=0,"",IF($E28="","",$C$9+$E28-$K28)))</f>
        <v/>
      </c>
      <c r="M28" s="153">
        <f>IF($L28="","",$L28-$F28)</f>
        <v/>
      </c>
      <c r="N28" s="154">
        <f>IF($L28="","",IF($G28=0,"",$M28/$G28))</f>
        <v/>
      </c>
      <c r="O28" s="153">
        <f>IF($L28="","",$K28-$J28)</f>
        <v/>
      </c>
      <c r="P28" s="155">
        <f>IF($L28="","",$O28/$C$9*10000)</f>
        <v/>
      </c>
      <c r="R28" s="149">
        <f>IF($B28="","",'Div by Expiry'!$J22)</f>
        <v/>
      </c>
      <c r="S28" s="150">
        <f>IF($B28="","",$R28-'Div by Expiry'!$C$7)</f>
        <v/>
      </c>
      <c r="T28" s="129">
        <f>IF($B28="","",IF($AJ28="","",$D$9*$AJ28/100*$S28/$D$11))</f>
        <v/>
      </c>
      <c r="U28" s="129">
        <f>IF($B28="","",IF($C$13="N",'Div by Expiry'!$M22-IF($D$16="Y",0,'Div by Expiry'!$Y45),IF($AJ28="","",SUMPRODUCT('Div by Expiry'!$K$13:$K22,1+$AJ28/100*($R28-(Expiries!$K$16:$K25+Expiries!$I$16:$I25)/2)/$D$11)-IF($D$16="Y",0,SUMPRODUCT('Div by Expiry'!$X$36:$X45,1+$AJ28/100*($R28-(Expiries!$K$16:$K25+Expiries!$I$16:$I25)/2)/$D$11)))))</f>
        <v/>
      </c>
      <c r="V28" s="129">
        <f>IF($B28="","",IF($C$13="N",'Div by Expiry'!$J45-IF($D$16="Y",0,'Div by Expiry'!$AA45),IF($AJ28="","",SUMPRODUCT('Div by Expiry'!$I$36:$I45,1+$AJ28/100*($R28-(Expiries!$K$16:$K25+Expiries!$I$16:$I25)/2)/$D$11)-IF($D$16="Y",0,SUMPRODUCT('Div by Expiry'!$Z$36:$Z45,1+$AJ28/100*($R28-(Expiries!$K$16:$K25+Expiries!$I$16:$I25)/2)/$D$11)))))</f>
        <v/>
      </c>
      <c r="W28" s="129">
        <f>IF($B28="","",IF($T28="","",$D$9+$T28-$U28))</f>
        <v/>
      </c>
      <c r="X28" s="129">
        <f>IF($B28="","",IF($W28="","",$W28-$V28))</f>
        <v/>
      </c>
      <c r="Y28" s="156">
        <f>IF($B28="","",IF($W28="","",$W28-$D$12/100*$V28))</f>
        <v/>
      </c>
      <c r="Z28" s="139" t="n"/>
      <c r="AA28" s="129">
        <f>IF($B28="","",IF(N($Z28)=0,"",IF($T28="","",$D$9+$T28-$Z28)))</f>
        <v/>
      </c>
      <c r="AB28" s="157">
        <f>IF($AA28="","",$AA28-$U28)</f>
        <v/>
      </c>
      <c r="AC28" s="154">
        <f>IF($AA28="","",IF($V28=0,"",$AB28/$V28))</f>
        <v/>
      </c>
      <c r="AD28" s="157">
        <f>IF($AA28="","",$Z28-$Y28)</f>
        <v/>
      </c>
      <c r="AE28" s="155">
        <f>IF($AA28="","",$AD28/$D$9*10000)</f>
        <v/>
      </c>
      <c r="AG28" s="158">
        <f>IF($N28="","",IF($AC28="","",($N28-$AC28)*100))</f>
        <v/>
      </c>
      <c r="AI28" s="141">
        <f>IF($B28="","",IF(ISNUMBER($AS28),$AS28,IF(ISNUMBER($C$10),$C$10,IFERROR(IF(COUNTIF($AL$8:$AL$17,"&lt;="&amp;$D28)=0,$AO$8,IF(COUNTIF($AL$8:$AL$17,"&lt;="&amp;$D28)&gt;=COUNT($AL$8:$AL$17),INDEX($AO$8:$AO$17,COUNT($AL$8:$AL$17)),INDEX($AO$8:$AO$17,COUNTIF($AL$8:$AL$17,"&lt;="&amp;$D28))+(INDEX($AO$8:$AO$17,COUNTIF($AL$8:$AL$17,"&lt;="&amp;$D28)+1)-INDEX($AO$8:$AO$17,COUNTIF($AL$8:$AL$17,"&lt;="&amp;$D28)))*($D28-INDEX($AL$8:$AL$17,COUNTIF($AL$8:$AL$17,"&lt;="&amp;$D28)))/(INDEX($AL$8:$AL$17,COUNTIF($AL$8:$AL$17,"&lt;="&amp;$D28)+1)-INDEX($AL$8:$AL$17,COUNTIF($AL$8:$AL$17,"&lt;="&amp;$D28)))))+N($C$14)/100,""))))</f>
        <v/>
      </c>
      <c r="AJ28" s="141">
        <f>IF($B28="","",IF(ISNUMBER($AT28),$AT28,IF(ISNUMBER($D$10),$D$10,IFERROR(IF(COUNTIF($AL$8:$AL$17,"&lt;="&amp;$S28)=0,$AO$8,IF(COUNTIF($AL$8:$AL$17,"&lt;="&amp;$S28)&gt;=COUNT($AL$8:$AL$17),INDEX($AO$8:$AO$17,COUNT($AL$8:$AL$17)),INDEX($AO$8:$AO$17,COUNTIF($AL$8:$AL$17,"&lt;="&amp;$S28))+(INDEX($AO$8:$AO$17,COUNTIF($AL$8:$AL$17,"&lt;="&amp;$S28)+1)-INDEX($AO$8:$AO$17,COUNTIF($AL$8:$AL$17,"&lt;="&amp;$S28)))*($S28-INDEX($AL$8:$AL$17,COUNTIF($AL$8:$AL$17,"&lt;="&amp;$S28)))/(INDEX($AL$8:$AL$17,COUNTIF($AL$8:$AL$17,"&lt;="&amp;$S28)+1)-INDEX($AL$8:$AL$17,COUNTIF($AL$8:$AL$17,"&lt;="&amp;$S28)))))+N($D$14)/100,""))))</f>
        <v/>
      </c>
      <c r="AP28" s="148">
        <f>IF($B28="","",$AQ$6&amp;CHOOSE(MONTH($C28),"F","G","H","J","K","M","N","Q","U","V","X","Z")&amp;RIGHT(YEAR($C28),1)&amp;" Index")</f>
        <v/>
      </c>
      <c r="AQ28" s="138" t="n"/>
      <c r="AR28" s="151">
        <f>IF($AP28="","",BDP($AP28,"LAST_PRICE"))</f>
        <v/>
      </c>
      <c r="AS28" s="144" t="n"/>
      <c r="AT28" s="144" t="n"/>
      <c r="AV28" s="155">
        <f>IF($L28="","",$O28-$C$49)</f>
        <v/>
      </c>
      <c r="AW28" s="155">
        <f>IF($L28="","",$H28-$K28-$C$50-$C$45/10000*$C$9*$D28/365)</f>
        <v/>
      </c>
      <c r="AX28" s="164">
        <f>IF($L28="","",IF($AV28&gt;0,"SELL FUT / BUY CASH  +"&amp;TEXT($AV28,"0.0")&amp;" pts net",IF($AW28&gt;0,"BUY FUT / SHORT CASH  +"&amp;TEXT($AW28,"0.0")&amp;" pts net","no edge after costs")))</f>
        <v/>
      </c>
    </row>
    <row r="29">
      <c r="B29" s="148">
        <f>IF('Div by Expiry'!$B23="","",'Div by Expiry'!$B23)</f>
        <v/>
      </c>
      <c r="C29" s="149">
        <f>IF($B29="","",'Div by Expiry'!$C23)</f>
        <v/>
      </c>
      <c r="D29" s="150">
        <f>IF($B29="","",'Div by Expiry'!$D23)</f>
        <v/>
      </c>
      <c r="E29" s="151">
        <f>IF($B29="","",IF($AI29="","",$C$9*$AI29/100*$D29/$C$11))</f>
        <v/>
      </c>
      <c r="F29" s="151">
        <f>IF($B29="","",IF($C$13="N",'Div by Expiry'!$G23-IF($C$16="Y",0,'Div by Expiry'!$U46),IF($AI29="","",SUMPRODUCT('Div by Expiry'!$E$13:$E23,1+$AI29/100*($C29-(Expiries!$J$16:$J26+Expiries!$F$16:$F26)/2)/$C$11)-IF($C$16="Y",0,SUMPRODUCT('Div by Expiry'!$T$36:$T46,1+$AI29/100*($C29-(Expiries!$J$16:$J26+Expiries!$F$16:$F26)/2)/$C$11)))))</f>
        <v/>
      </c>
      <c r="G29" s="151">
        <f>IF($B29="","",IF($C$13="N",'Div by Expiry'!$E46-IF($C$16="Y",0,'Div by Expiry'!$W46),IF($AI29="","",SUMPRODUCT('Div by Expiry'!$D$36:$D46,1+$AI29/100*($C29-(Expiries!$J$16:$J26+Expiries!$F$16:$F26)/2)/$C$11)-IF($C$16="Y",0,SUMPRODUCT('Div by Expiry'!$V$36:$V46,1+$AI29/100*($C29-(Expiries!$J$16:$J26+Expiries!$F$16:$F26)/2)/$C$11)))))</f>
        <v/>
      </c>
      <c r="H29" s="151">
        <f>IF($B29="","",IF($E29="","",$C$9+$E29-$F29))</f>
        <v/>
      </c>
      <c r="I29" s="151">
        <f>IF($B29="","",IF($H29="","",$H29-$G29))</f>
        <v/>
      </c>
      <c r="J29" s="152">
        <f>IF($B29="","",IF($H29="","",$H29-$C$12/100*$G29))</f>
        <v/>
      </c>
      <c r="K29" s="152">
        <f>IF($B29="","",IF(ISNUMBER($AQ29),$AQ29,IF(ISNUMBER($AR29),$AR29,"")))</f>
        <v/>
      </c>
      <c r="L29" s="151">
        <f>IF($B29="","",IF(N($K29)=0,"",IF($E29="","",$C$9+$E29-$K29)))</f>
        <v/>
      </c>
      <c r="M29" s="153">
        <f>IF($L29="","",$L29-$F29)</f>
        <v/>
      </c>
      <c r="N29" s="154">
        <f>IF($L29="","",IF($G29=0,"",$M29/$G29))</f>
        <v/>
      </c>
      <c r="O29" s="153">
        <f>IF($L29="","",$K29-$J29)</f>
        <v/>
      </c>
      <c r="P29" s="155">
        <f>IF($L29="","",$O29/$C$9*10000)</f>
        <v/>
      </c>
      <c r="R29" s="149">
        <f>IF($B29="","",'Div by Expiry'!$J23)</f>
        <v/>
      </c>
      <c r="S29" s="150">
        <f>IF($B29="","",$R29-'Div by Expiry'!$C$7)</f>
        <v/>
      </c>
      <c r="T29" s="129">
        <f>IF($B29="","",IF($AJ29="","",$D$9*$AJ29/100*$S29/$D$11))</f>
        <v/>
      </c>
      <c r="U29" s="129">
        <f>IF($B29="","",IF($C$13="N",'Div by Expiry'!$M23-IF($D$16="Y",0,'Div by Expiry'!$Y46),IF($AJ29="","",SUMPRODUCT('Div by Expiry'!$K$13:$K23,1+$AJ29/100*($R29-(Expiries!$K$16:$K26+Expiries!$I$16:$I26)/2)/$D$11)-IF($D$16="Y",0,SUMPRODUCT('Div by Expiry'!$X$36:$X46,1+$AJ29/100*($R29-(Expiries!$K$16:$K26+Expiries!$I$16:$I26)/2)/$D$11)))))</f>
        <v/>
      </c>
      <c r="V29" s="129">
        <f>IF($B29="","",IF($C$13="N",'Div by Expiry'!$J46-IF($D$16="Y",0,'Div by Expiry'!$AA46),IF($AJ29="","",SUMPRODUCT('Div by Expiry'!$I$36:$I46,1+$AJ29/100*($R29-(Expiries!$K$16:$K26+Expiries!$I$16:$I26)/2)/$D$11)-IF($D$16="Y",0,SUMPRODUCT('Div by Expiry'!$Z$36:$Z46,1+$AJ29/100*($R29-(Expiries!$K$16:$K26+Expiries!$I$16:$I26)/2)/$D$11)))))</f>
        <v/>
      </c>
      <c r="W29" s="129">
        <f>IF($B29="","",IF($T29="","",$D$9+$T29-$U29))</f>
        <v/>
      </c>
      <c r="X29" s="129">
        <f>IF($B29="","",IF($W29="","",$W29-$V29))</f>
        <v/>
      </c>
      <c r="Y29" s="156">
        <f>IF($B29="","",IF($W29="","",$W29-$D$12/100*$V29))</f>
        <v/>
      </c>
      <c r="Z29" s="139" t="n"/>
      <c r="AA29" s="129">
        <f>IF($B29="","",IF(N($Z29)=0,"",IF($T29="","",$D$9+$T29-$Z29)))</f>
        <v/>
      </c>
      <c r="AB29" s="157">
        <f>IF($AA29="","",$AA29-$U29)</f>
        <v/>
      </c>
      <c r="AC29" s="154">
        <f>IF($AA29="","",IF($V29=0,"",$AB29/$V29))</f>
        <v/>
      </c>
      <c r="AD29" s="157">
        <f>IF($AA29="","",$Z29-$Y29)</f>
        <v/>
      </c>
      <c r="AE29" s="155">
        <f>IF($AA29="","",$AD29/$D$9*10000)</f>
        <v/>
      </c>
      <c r="AG29" s="158">
        <f>IF($N29="","",IF($AC29="","",($N29-$AC29)*100))</f>
        <v/>
      </c>
      <c r="AI29" s="141">
        <f>IF($B29="","",IF(ISNUMBER($AS29),$AS29,IF(ISNUMBER($C$10),$C$10,IFERROR(IF(COUNTIF($AL$8:$AL$17,"&lt;="&amp;$D29)=0,$AO$8,IF(COUNTIF($AL$8:$AL$17,"&lt;="&amp;$D29)&gt;=COUNT($AL$8:$AL$17),INDEX($AO$8:$AO$17,COUNT($AL$8:$AL$17)),INDEX($AO$8:$AO$17,COUNTIF($AL$8:$AL$17,"&lt;="&amp;$D29))+(INDEX($AO$8:$AO$17,COUNTIF($AL$8:$AL$17,"&lt;="&amp;$D29)+1)-INDEX($AO$8:$AO$17,COUNTIF($AL$8:$AL$17,"&lt;="&amp;$D29)))*($D29-INDEX($AL$8:$AL$17,COUNTIF($AL$8:$AL$17,"&lt;="&amp;$D29)))/(INDEX($AL$8:$AL$17,COUNTIF($AL$8:$AL$17,"&lt;="&amp;$D29)+1)-INDEX($AL$8:$AL$17,COUNTIF($AL$8:$AL$17,"&lt;="&amp;$D29)))))+N($C$14)/100,""))))</f>
        <v/>
      </c>
      <c r="AJ29" s="141">
        <f>IF($B29="","",IF(ISNUMBER($AT29),$AT29,IF(ISNUMBER($D$10),$D$10,IFERROR(IF(COUNTIF($AL$8:$AL$17,"&lt;="&amp;$S29)=0,$AO$8,IF(COUNTIF($AL$8:$AL$17,"&lt;="&amp;$S29)&gt;=COUNT($AL$8:$AL$17),INDEX($AO$8:$AO$17,COUNT($AL$8:$AL$17)),INDEX($AO$8:$AO$17,COUNTIF($AL$8:$AL$17,"&lt;="&amp;$S29))+(INDEX($AO$8:$AO$17,COUNTIF($AL$8:$AL$17,"&lt;="&amp;$S29)+1)-INDEX($AO$8:$AO$17,COUNTIF($AL$8:$AL$17,"&lt;="&amp;$S29)))*($S29-INDEX($AL$8:$AL$17,COUNTIF($AL$8:$AL$17,"&lt;="&amp;$S29)))/(INDEX($AL$8:$AL$17,COUNTIF($AL$8:$AL$17,"&lt;="&amp;$S29)+1)-INDEX($AL$8:$AL$17,COUNTIF($AL$8:$AL$17,"&lt;="&amp;$S29)))))+N($D$14)/100,""))))</f>
        <v/>
      </c>
      <c r="AP29" s="148">
        <f>IF($B29="","",$AQ$6&amp;CHOOSE(MONTH($C29),"F","G","H","J","K","M","N","Q","U","V","X","Z")&amp;RIGHT(YEAR($C29),1)&amp;" Index")</f>
        <v/>
      </c>
      <c r="AQ29" s="138" t="n"/>
      <c r="AR29" s="151">
        <f>IF($AP29="","",BDP($AP29,"LAST_PRICE"))</f>
        <v/>
      </c>
      <c r="AS29" s="144" t="n"/>
      <c r="AT29" s="144" t="n"/>
      <c r="AV29" s="155">
        <f>IF($L29="","",$O29-$C$49)</f>
        <v/>
      </c>
      <c r="AW29" s="155">
        <f>IF($L29="","",$H29-$K29-$C$50-$C$45/10000*$C$9*$D29/365)</f>
        <v/>
      </c>
      <c r="AX29" s="164">
        <f>IF($L29="","",IF($AV29&gt;0,"SELL FUT / BUY CASH  +"&amp;TEXT($AV29,"0.0")&amp;" pts net",IF($AW29&gt;0,"BUY FUT / SHORT CASH  +"&amp;TEXT($AW29,"0.0")&amp;" pts net","no edge after costs")))</f>
        <v/>
      </c>
    </row>
    <row r="30">
      <c r="B30" s="148">
        <f>IF('Div by Expiry'!$B24="","",'Div by Expiry'!$B24)</f>
        <v/>
      </c>
      <c r="C30" s="149">
        <f>IF($B30="","",'Div by Expiry'!$C24)</f>
        <v/>
      </c>
      <c r="D30" s="150">
        <f>IF($B30="","",'Div by Expiry'!$D24)</f>
        <v/>
      </c>
      <c r="E30" s="151">
        <f>IF($B30="","",IF($AI30="","",$C$9*$AI30/100*$D30/$C$11))</f>
        <v/>
      </c>
      <c r="F30" s="151">
        <f>IF($B30="","",IF($C$13="N",'Div by Expiry'!$G24-IF($C$16="Y",0,'Div by Expiry'!$U47),IF($AI30="","",SUMPRODUCT('Div by Expiry'!$E$13:$E24,1+$AI30/100*($C30-(Expiries!$J$16:$J27+Expiries!$F$16:$F27)/2)/$C$11)-IF($C$16="Y",0,SUMPRODUCT('Div by Expiry'!$T$36:$T47,1+$AI30/100*($C30-(Expiries!$J$16:$J27+Expiries!$F$16:$F27)/2)/$C$11)))))</f>
        <v/>
      </c>
      <c r="G30" s="151">
        <f>IF($B30="","",IF($C$13="N",'Div by Expiry'!$E47-IF($C$16="Y",0,'Div by Expiry'!$W47),IF($AI30="","",SUMPRODUCT('Div by Expiry'!$D$36:$D47,1+$AI30/100*($C30-(Expiries!$J$16:$J27+Expiries!$F$16:$F27)/2)/$C$11)-IF($C$16="Y",0,SUMPRODUCT('Div by Expiry'!$V$36:$V47,1+$AI30/100*($C30-(Expiries!$J$16:$J27+Expiries!$F$16:$F27)/2)/$C$11)))))</f>
        <v/>
      </c>
      <c r="H30" s="151">
        <f>IF($B30="","",IF($E30="","",$C$9+$E30-$F30))</f>
        <v/>
      </c>
      <c r="I30" s="151">
        <f>IF($B30="","",IF($H30="","",$H30-$G30))</f>
        <v/>
      </c>
      <c r="J30" s="152">
        <f>IF($B30="","",IF($H30="","",$H30-$C$12/100*$G30))</f>
        <v/>
      </c>
      <c r="K30" s="152">
        <f>IF($B30="","",IF(ISNUMBER($AQ30),$AQ30,IF(ISNUMBER($AR30),$AR30,"")))</f>
        <v/>
      </c>
      <c r="L30" s="151">
        <f>IF($B30="","",IF(N($K30)=0,"",IF($E30="","",$C$9+$E30-$K30)))</f>
        <v/>
      </c>
      <c r="M30" s="153">
        <f>IF($L30="","",$L30-$F30)</f>
        <v/>
      </c>
      <c r="N30" s="154">
        <f>IF($L30="","",IF($G30=0,"",$M30/$G30))</f>
        <v/>
      </c>
      <c r="O30" s="153">
        <f>IF($L30="","",$K30-$J30)</f>
        <v/>
      </c>
      <c r="P30" s="155">
        <f>IF($L30="","",$O30/$C$9*10000)</f>
        <v/>
      </c>
      <c r="R30" s="149">
        <f>IF($B30="","",'Div by Expiry'!$J24)</f>
        <v/>
      </c>
      <c r="S30" s="150">
        <f>IF($B30="","",$R30-'Div by Expiry'!$C$7)</f>
        <v/>
      </c>
      <c r="T30" s="129">
        <f>IF($B30="","",IF($AJ30="","",$D$9*$AJ30/100*$S30/$D$11))</f>
        <v/>
      </c>
      <c r="U30" s="129">
        <f>IF($B30="","",IF($C$13="N",'Div by Expiry'!$M24-IF($D$16="Y",0,'Div by Expiry'!$Y47),IF($AJ30="","",SUMPRODUCT('Div by Expiry'!$K$13:$K24,1+$AJ30/100*($R30-(Expiries!$K$16:$K27+Expiries!$I$16:$I27)/2)/$D$11)-IF($D$16="Y",0,SUMPRODUCT('Div by Expiry'!$X$36:$X47,1+$AJ30/100*($R30-(Expiries!$K$16:$K27+Expiries!$I$16:$I27)/2)/$D$11)))))</f>
        <v/>
      </c>
      <c r="V30" s="129">
        <f>IF($B30="","",IF($C$13="N",'Div by Expiry'!$J47-IF($D$16="Y",0,'Div by Expiry'!$AA47),IF($AJ30="","",SUMPRODUCT('Div by Expiry'!$I$36:$I47,1+$AJ30/100*($R30-(Expiries!$K$16:$K27+Expiries!$I$16:$I27)/2)/$D$11)-IF($D$16="Y",0,SUMPRODUCT('Div by Expiry'!$Z$36:$Z47,1+$AJ30/100*($R30-(Expiries!$K$16:$K27+Expiries!$I$16:$I27)/2)/$D$11)))))</f>
        <v/>
      </c>
      <c r="W30" s="129">
        <f>IF($B30="","",IF($T30="","",$D$9+$T30-$U30))</f>
        <v/>
      </c>
      <c r="X30" s="129">
        <f>IF($B30="","",IF($W30="","",$W30-$V30))</f>
        <v/>
      </c>
      <c r="Y30" s="156">
        <f>IF($B30="","",IF($W30="","",$W30-$D$12/100*$V30))</f>
        <v/>
      </c>
      <c r="Z30" s="139" t="n"/>
      <c r="AA30" s="129">
        <f>IF($B30="","",IF(N($Z30)=0,"",IF($T30="","",$D$9+$T30-$Z30)))</f>
        <v/>
      </c>
      <c r="AB30" s="157">
        <f>IF($AA30="","",$AA30-$U30)</f>
        <v/>
      </c>
      <c r="AC30" s="154">
        <f>IF($AA30="","",IF($V30=0,"",$AB30/$V30))</f>
        <v/>
      </c>
      <c r="AD30" s="157">
        <f>IF($AA30="","",$Z30-$Y30)</f>
        <v/>
      </c>
      <c r="AE30" s="155">
        <f>IF($AA30="","",$AD30/$D$9*10000)</f>
        <v/>
      </c>
      <c r="AG30" s="158">
        <f>IF($N30="","",IF($AC30="","",($N30-$AC30)*100))</f>
        <v/>
      </c>
      <c r="AI30" s="141">
        <f>IF($B30="","",IF(ISNUMBER($AS30),$AS30,IF(ISNUMBER($C$10),$C$10,IFERROR(IF(COUNTIF($AL$8:$AL$17,"&lt;="&amp;$D30)=0,$AO$8,IF(COUNTIF($AL$8:$AL$17,"&lt;="&amp;$D30)&gt;=COUNT($AL$8:$AL$17),INDEX($AO$8:$AO$17,COUNT($AL$8:$AL$17)),INDEX($AO$8:$AO$17,COUNTIF($AL$8:$AL$17,"&lt;="&amp;$D30))+(INDEX($AO$8:$AO$17,COUNTIF($AL$8:$AL$17,"&lt;="&amp;$D30)+1)-INDEX($AO$8:$AO$17,COUNTIF($AL$8:$AL$17,"&lt;="&amp;$D30)))*($D30-INDEX($AL$8:$AL$17,COUNTIF($AL$8:$AL$17,"&lt;="&amp;$D30)))/(INDEX($AL$8:$AL$17,COUNTIF($AL$8:$AL$17,"&lt;="&amp;$D30)+1)-INDEX($AL$8:$AL$17,COUNTIF($AL$8:$AL$17,"&lt;="&amp;$D30)))))+N($C$14)/100,""))))</f>
        <v/>
      </c>
      <c r="AJ30" s="141">
        <f>IF($B30="","",IF(ISNUMBER($AT30),$AT30,IF(ISNUMBER($D$10),$D$10,IFERROR(IF(COUNTIF($AL$8:$AL$17,"&lt;="&amp;$S30)=0,$AO$8,IF(COUNTIF($AL$8:$AL$17,"&lt;="&amp;$S30)&gt;=COUNT($AL$8:$AL$17),INDEX($AO$8:$AO$17,COUNT($AL$8:$AL$17)),INDEX($AO$8:$AO$17,COUNTIF($AL$8:$AL$17,"&lt;="&amp;$S30))+(INDEX($AO$8:$AO$17,COUNTIF($AL$8:$AL$17,"&lt;="&amp;$S30)+1)-INDEX($AO$8:$AO$17,COUNTIF($AL$8:$AL$17,"&lt;="&amp;$S30)))*($S30-INDEX($AL$8:$AL$17,COUNTIF($AL$8:$AL$17,"&lt;="&amp;$S30)))/(INDEX($AL$8:$AL$17,COUNTIF($AL$8:$AL$17,"&lt;="&amp;$S30)+1)-INDEX($AL$8:$AL$17,COUNTIF($AL$8:$AL$17,"&lt;="&amp;$S30)))))+N($D$14)/100,""))))</f>
        <v/>
      </c>
      <c r="AP30" s="148">
        <f>IF($B30="","",$AQ$6&amp;CHOOSE(MONTH($C30),"F","G","H","J","K","M","N","Q","U","V","X","Z")&amp;RIGHT(YEAR($C30),1)&amp;" Index")</f>
        <v/>
      </c>
      <c r="AQ30" s="138" t="n"/>
      <c r="AR30" s="151">
        <f>IF($AP30="","",BDP($AP30,"LAST_PRICE"))</f>
        <v/>
      </c>
      <c r="AS30" s="144" t="n"/>
      <c r="AT30" s="144" t="n"/>
      <c r="AV30" s="155">
        <f>IF($L30="","",$O30-$C$49)</f>
        <v/>
      </c>
      <c r="AW30" s="155">
        <f>IF($L30="","",$H30-$K30-$C$50-$C$45/10000*$C$9*$D30/365)</f>
        <v/>
      </c>
      <c r="AX30" s="164">
        <f>IF($L30="","",IF($AV30&gt;0,"SELL FUT / BUY CASH  +"&amp;TEXT($AV30,"0.0")&amp;" pts net",IF($AW30&gt;0,"BUY FUT / SHORT CASH  +"&amp;TEXT($AW30,"0.0")&amp;" pts net","no edge after costs")))</f>
        <v/>
      </c>
    </row>
    <row r="31">
      <c r="B31" s="148">
        <f>IF('Div by Expiry'!$B25="","",'Div by Expiry'!$B25)</f>
        <v/>
      </c>
      <c r="C31" s="149">
        <f>IF($B31="","",'Div by Expiry'!$C25)</f>
        <v/>
      </c>
      <c r="D31" s="150">
        <f>IF($B31="","",'Div by Expiry'!$D25)</f>
        <v/>
      </c>
      <c r="E31" s="151">
        <f>IF($B31="","",IF($AI31="","",$C$9*$AI31/100*$D31/$C$11))</f>
        <v/>
      </c>
      <c r="F31" s="151">
        <f>IF($B31="","",IF($C$13="N",'Div by Expiry'!$G25-IF($C$16="Y",0,'Div by Expiry'!$U48),IF($AI31="","",SUMPRODUCT('Div by Expiry'!$E$13:$E25,1+$AI31/100*($C31-(Expiries!$J$16:$J28+Expiries!$F$16:$F28)/2)/$C$11)-IF($C$16="Y",0,SUMPRODUCT('Div by Expiry'!$T$36:$T48,1+$AI31/100*($C31-(Expiries!$J$16:$J28+Expiries!$F$16:$F28)/2)/$C$11)))))</f>
        <v/>
      </c>
      <c r="G31" s="151">
        <f>IF($B31="","",IF($C$13="N",'Div by Expiry'!$E48-IF($C$16="Y",0,'Div by Expiry'!$W48),IF($AI31="","",SUMPRODUCT('Div by Expiry'!$D$36:$D48,1+$AI31/100*($C31-(Expiries!$J$16:$J28+Expiries!$F$16:$F28)/2)/$C$11)-IF($C$16="Y",0,SUMPRODUCT('Div by Expiry'!$V$36:$V48,1+$AI31/100*($C31-(Expiries!$J$16:$J28+Expiries!$F$16:$F28)/2)/$C$11)))))</f>
        <v/>
      </c>
      <c r="H31" s="151">
        <f>IF($B31="","",IF($E31="","",$C$9+$E31-$F31))</f>
        <v/>
      </c>
      <c r="I31" s="151">
        <f>IF($B31="","",IF($H31="","",$H31-$G31))</f>
        <v/>
      </c>
      <c r="J31" s="152">
        <f>IF($B31="","",IF($H31="","",$H31-$C$12/100*$G31))</f>
        <v/>
      </c>
      <c r="K31" s="152">
        <f>IF($B31="","",IF(ISNUMBER($AQ31),$AQ31,IF(ISNUMBER($AR31),$AR31,"")))</f>
        <v/>
      </c>
      <c r="L31" s="151">
        <f>IF($B31="","",IF(N($K31)=0,"",IF($E31="","",$C$9+$E31-$K31)))</f>
        <v/>
      </c>
      <c r="M31" s="153">
        <f>IF($L31="","",$L31-$F31)</f>
        <v/>
      </c>
      <c r="N31" s="154">
        <f>IF($L31="","",IF($G31=0,"",$M31/$G31))</f>
        <v/>
      </c>
      <c r="O31" s="153">
        <f>IF($L31="","",$K31-$J31)</f>
        <v/>
      </c>
      <c r="P31" s="155">
        <f>IF($L31="","",$O31/$C$9*10000)</f>
        <v/>
      </c>
      <c r="R31" s="149">
        <f>IF($B31="","",'Div by Expiry'!$J25)</f>
        <v/>
      </c>
      <c r="S31" s="150">
        <f>IF($B31="","",$R31-'Div by Expiry'!$C$7)</f>
        <v/>
      </c>
      <c r="T31" s="129">
        <f>IF($B31="","",IF($AJ31="","",$D$9*$AJ31/100*$S31/$D$11))</f>
        <v/>
      </c>
      <c r="U31" s="129">
        <f>IF($B31="","",IF($C$13="N",'Div by Expiry'!$M25-IF($D$16="Y",0,'Div by Expiry'!$Y48),IF($AJ31="","",SUMPRODUCT('Div by Expiry'!$K$13:$K25,1+$AJ31/100*($R31-(Expiries!$K$16:$K28+Expiries!$I$16:$I28)/2)/$D$11)-IF($D$16="Y",0,SUMPRODUCT('Div by Expiry'!$X$36:$X48,1+$AJ31/100*($R31-(Expiries!$K$16:$K28+Expiries!$I$16:$I28)/2)/$D$11)))))</f>
        <v/>
      </c>
      <c r="V31" s="129">
        <f>IF($B31="","",IF($C$13="N",'Div by Expiry'!$J48-IF($D$16="Y",0,'Div by Expiry'!$AA48),IF($AJ31="","",SUMPRODUCT('Div by Expiry'!$I$36:$I48,1+$AJ31/100*($R31-(Expiries!$K$16:$K28+Expiries!$I$16:$I28)/2)/$D$11)-IF($D$16="Y",0,SUMPRODUCT('Div by Expiry'!$Z$36:$Z48,1+$AJ31/100*($R31-(Expiries!$K$16:$K28+Expiries!$I$16:$I28)/2)/$D$11)))))</f>
        <v/>
      </c>
      <c r="W31" s="129">
        <f>IF($B31="","",IF($T31="","",$D$9+$T31-$U31))</f>
        <v/>
      </c>
      <c r="X31" s="129">
        <f>IF($B31="","",IF($W31="","",$W31-$V31))</f>
        <v/>
      </c>
      <c r="Y31" s="156">
        <f>IF($B31="","",IF($W31="","",$W31-$D$12/100*$V31))</f>
        <v/>
      </c>
      <c r="Z31" s="139" t="n"/>
      <c r="AA31" s="129">
        <f>IF($B31="","",IF(N($Z31)=0,"",IF($T31="","",$D$9+$T31-$Z31)))</f>
        <v/>
      </c>
      <c r="AB31" s="157">
        <f>IF($AA31="","",$AA31-$U31)</f>
        <v/>
      </c>
      <c r="AC31" s="154">
        <f>IF($AA31="","",IF($V31=0,"",$AB31/$V31))</f>
        <v/>
      </c>
      <c r="AD31" s="157">
        <f>IF($AA31="","",$Z31-$Y31)</f>
        <v/>
      </c>
      <c r="AE31" s="155">
        <f>IF($AA31="","",$AD31/$D$9*10000)</f>
        <v/>
      </c>
      <c r="AG31" s="158">
        <f>IF($N31="","",IF($AC31="","",($N31-$AC31)*100))</f>
        <v/>
      </c>
      <c r="AI31" s="141">
        <f>IF($B31="","",IF(ISNUMBER($AS31),$AS31,IF(ISNUMBER($C$10),$C$10,IFERROR(IF(COUNTIF($AL$8:$AL$17,"&lt;="&amp;$D31)=0,$AO$8,IF(COUNTIF($AL$8:$AL$17,"&lt;="&amp;$D31)&gt;=COUNT($AL$8:$AL$17),INDEX($AO$8:$AO$17,COUNT($AL$8:$AL$17)),INDEX($AO$8:$AO$17,COUNTIF($AL$8:$AL$17,"&lt;="&amp;$D31))+(INDEX($AO$8:$AO$17,COUNTIF($AL$8:$AL$17,"&lt;="&amp;$D31)+1)-INDEX($AO$8:$AO$17,COUNTIF($AL$8:$AL$17,"&lt;="&amp;$D31)))*($D31-INDEX($AL$8:$AL$17,COUNTIF($AL$8:$AL$17,"&lt;="&amp;$D31)))/(INDEX($AL$8:$AL$17,COUNTIF($AL$8:$AL$17,"&lt;="&amp;$D31)+1)-INDEX($AL$8:$AL$17,COUNTIF($AL$8:$AL$17,"&lt;="&amp;$D31)))))+N($C$14)/100,""))))</f>
        <v/>
      </c>
      <c r="AJ31" s="141">
        <f>IF($B31="","",IF(ISNUMBER($AT31),$AT31,IF(ISNUMBER($D$10),$D$10,IFERROR(IF(COUNTIF($AL$8:$AL$17,"&lt;="&amp;$S31)=0,$AO$8,IF(COUNTIF($AL$8:$AL$17,"&lt;="&amp;$S31)&gt;=COUNT($AL$8:$AL$17),INDEX($AO$8:$AO$17,COUNT($AL$8:$AL$17)),INDEX($AO$8:$AO$17,COUNTIF($AL$8:$AL$17,"&lt;="&amp;$S31))+(INDEX($AO$8:$AO$17,COUNTIF($AL$8:$AL$17,"&lt;="&amp;$S31)+1)-INDEX($AO$8:$AO$17,COUNTIF($AL$8:$AL$17,"&lt;="&amp;$S31)))*($S31-INDEX($AL$8:$AL$17,COUNTIF($AL$8:$AL$17,"&lt;="&amp;$S31)))/(INDEX($AL$8:$AL$17,COUNTIF($AL$8:$AL$17,"&lt;="&amp;$S31)+1)-INDEX($AL$8:$AL$17,COUNTIF($AL$8:$AL$17,"&lt;="&amp;$S31)))))+N($D$14)/100,""))))</f>
        <v/>
      </c>
      <c r="AP31" s="148">
        <f>IF($B31="","",$AQ$6&amp;CHOOSE(MONTH($C31),"F","G","H","J","K","M","N","Q","U","V","X","Z")&amp;RIGHT(YEAR($C31),1)&amp;" Index")</f>
        <v/>
      </c>
      <c r="AQ31" s="138" t="n"/>
      <c r="AR31" s="151">
        <f>IF($AP31="","",BDP($AP31,"LAST_PRICE"))</f>
        <v/>
      </c>
      <c r="AS31" s="144" t="n"/>
      <c r="AT31" s="144" t="n"/>
      <c r="AV31" s="155">
        <f>IF($L31="","",$O31-$C$49)</f>
        <v/>
      </c>
      <c r="AW31" s="155">
        <f>IF($L31="","",$H31-$K31-$C$50-$C$45/10000*$C$9*$D31/365)</f>
        <v/>
      </c>
      <c r="AX31" s="164">
        <f>IF($L31="","",IF($AV31&gt;0,"SELL FUT / BUY CASH  +"&amp;TEXT($AV31,"0.0")&amp;" pts net",IF($AW31&gt;0,"BUY FUT / SHORT CASH  +"&amp;TEXT($AW31,"0.0")&amp;" pts net","no edge after costs")))</f>
        <v/>
      </c>
    </row>
    <row r="32">
      <c r="B32" s="148">
        <f>IF('Div by Expiry'!$B26="","",'Div by Expiry'!$B26)</f>
        <v/>
      </c>
      <c r="C32" s="149">
        <f>IF($B32="","",'Div by Expiry'!$C26)</f>
        <v/>
      </c>
      <c r="D32" s="150">
        <f>IF($B32="","",'Div by Expiry'!$D26)</f>
        <v/>
      </c>
      <c r="E32" s="151">
        <f>IF($B32="","",IF($AI32="","",$C$9*$AI32/100*$D32/$C$11))</f>
        <v/>
      </c>
      <c r="F32" s="151">
        <f>IF($B32="","",IF($C$13="N",'Div by Expiry'!$G26-IF($C$16="Y",0,'Div by Expiry'!$U49),IF($AI32="","",SUMPRODUCT('Div by Expiry'!$E$13:$E26,1+$AI32/100*($C32-(Expiries!$J$16:$J29+Expiries!$F$16:$F29)/2)/$C$11)-IF($C$16="Y",0,SUMPRODUCT('Div by Expiry'!$T$36:$T49,1+$AI32/100*($C32-(Expiries!$J$16:$J29+Expiries!$F$16:$F29)/2)/$C$11)))))</f>
        <v/>
      </c>
      <c r="G32" s="151">
        <f>IF($B32="","",IF($C$13="N",'Div by Expiry'!$E49-IF($C$16="Y",0,'Div by Expiry'!$W49),IF($AI32="","",SUMPRODUCT('Div by Expiry'!$D$36:$D49,1+$AI32/100*($C32-(Expiries!$J$16:$J29+Expiries!$F$16:$F29)/2)/$C$11)-IF($C$16="Y",0,SUMPRODUCT('Div by Expiry'!$V$36:$V49,1+$AI32/100*($C32-(Expiries!$J$16:$J29+Expiries!$F$16:$F29)/2)/$C$11)))))</f>
        <v/>
      </c>
      <c r="H32" s="151">
        <f>IF($B32="","",IF($E32="","",$C$9+$E32-$F32))</f>
        <v/>
      </c>
      <c r="I32" s="151">
        <f>IF($B32="","",IF($H32="","",$H32-$G32))</f>
        <v/>
      </c>
      <c r="J32" s="152">
        <f>IF($B32="","",IF($H32="","",$H32-$C$12/100*$G32))</f>
        <v/>
      </c>
      <c r="K32" s="152">
        <f>IF($B32="","",IF(ISNUMBER($AQ32),$AQ32,IF(ISNUMBER($AR32),$AR32,"")))</f>
        <v/>
      </c>
      <c r="L32" s="151">
        <f>IF($B32="","",IF(N($K32)=0,"",IF($E32="","",$C$9+$E32-$K32)))</f>
        <v/>
      </c>
      <c r="M32" s="153">
        <f>IF($L32="","",$L32-$F32)</f>
        <v/>
      </c>
      <c r="N32" s="154">
        <f>IF($L32="","",IF($G32=0,"",$M32/$G32))</f>
        <v/>
      </c>
      <c r="O32" s="153">
        <f>IF($L32="","",$K32-$J32)</f>
        <v/>
      </c>
      <c r="P32" s="155">
        <f>IF($L32="","",$O32/$C$9*10000)</f>
        <v/>
      </c>
      <c r="R32" s="149">
        <f>IF($B32="","",'Div by Expiry'!$J26)</f>
        <v/>
      </c>
      <c r="S32" s="150">
        <f>IF($B32="","",$R32-'Div by Expiry'!$C$7)</f>
        <v/>
      </c>
      <c r="T32" s="129">
        <f>IF($B32="","",IF($AJ32="","",$D$9*$AJ32/100*$S32/$D$11))</f>
        <v/>
      </c>
      <c r="U32" s="129">
        <f>IF($B32="","",IF($C$13="N",'Div by Expiry'!$M26-IF($D$16="Y",0,'Div by Expiry'!$Y49),IF($AJ32="","",SUMPRODUCT('Div by Expiry'!$K$13:$K26,1+$AJ32/100*($R32-(Expiries!$K$16:$K29+Expiries!$I$16:$I29)/2)/$D$11)-IF($D$16="Y",0,SUMPRODUCT('Div by Expiry'!$X$36:$X49,1+$AJ32/100*($R32-(Expiries!$K$16:$K29+Expiries!$I$16:$I29)/2)/$D$11)))))</f>
        <v/>
      </c>
      <c r="V32" s="129">
        <f>IF($B32="","",IF($C$13="N",'Div by Expiry'!$J49-IF($D$16="Y",0,'Div by Expiry'!$AA49),IF($AJ32="","",SUMPRODUCT('Div by Expiry'!$I$36:$I49,1+$AJ32/100*($R32-(Expiries!$K$16:$K29+Expiries!$I$16:$I29)/2)/$D$11)-IF($D$16="Y",0,SUMPRODUCT('Div by Expiry'!$Z$36:$Z49,1+$AJ32/100*($R32-(Expiries!$K$16:$K29+Expiries!$I$16:$I29)/2)/$D$11)))))</f>
        <v/>
      </c>
      <c r="W32" s="129">
        <f>IF($B32="","",IF($T32="","",$D$9+$T32-$U32))</f>
        <v/>
      </c>
      <c r="X32" s="129">
        <f>IF($B32="","",IF($W32="","",$W32-$V32))</f>
        <v/>
      </c>
      <c r="Y32" s="156">
        <f>IF($B32="","",IF($W32="","",$W32-$D$12/100*$V32))</f>
        <v/>
      </c>
      <c r="Z32" s="139" t="n"/>
      <c r="AA32" s="129">
        <f>IF($B32="","",IF(N($Z32)=0,"",IF($T32="","",$D$9+$T32-$Z32)))</f>
        <v/>
      </c>
      <c r="AB32" s="157">
        <f>IF($AA32="","",$AA32-$U32)</f>
        <v/>
      </c>
      <c r="AC32" s="154">
        <f>IF($AA32="","",IF($V32=0,"",$AB32/$V32))</f>
        <v/>
      </c>
      <c r="AD32" s="157">
        <f>IF($AA32="","",$Z32-$Y32)</f>
        <v/>
      </c>
      <c r="AE32" s="155">
        <f>IF($AA32="","",$AD32/$D$9*10000)</f>
        <v/>
      </c>
      <c r="AG32" s="158">
        <f>IF($N32="","",IF($AC32="","",($N32-$AC32)*100))</f>
        <v/>
      </c>
      <c r="AI32" s="141">
        <f>IF($B32="","",IF(ISNUMBER($AS32),$AS32,IF(ISNUMBER($C$10),$C$10,IFERROR(IF(COUNTIF($AL$8:$AL$17,"&lt;="&amp;$D32)=0,$AO$8,IF(COUNTIF($AL$8:$AL$17,"&lt;="&amp;$D32)&gt;=COUNT($AL$8:$AL$17),INDEX($AO$8:$AO$17,COUNT($AL$8:$AL$17)),INDEX($AO$8:$AO$17,COUNTIF($AL$8:$AL$17,"&lt;="&amp;$D32))+(INDEX($AO$8:$AO$17,COUNTIF($AL$8:$AL$17,"&lt;="&amp;$D32)+1)-INDEX($AO$8:$AO$17,COUNTIF($AL$8:$AL$17,"&lt;="&amp;$D32)))*($D32-INDEX($AL$8:$AL$17,COUNTIF($AL$8:$AL$17,"&lt;="&amp;$D32)))/(INDEX($AL$8:$AL$17,COUNTIF($AL$8:$AL$17,"&lt;="&amp;$D32)+1)-INDEX($AL$8:$AL$17,COUNTIF($AL$8:$AL$17,"&lt;="&amp;$D32)))))+N($C$14)/100,""))))</f>
        <v/>
      </c>
      <c r="AJ32" s="141">
        <f>IF($B32="","",IF(ISNUMBER($AT32),$AT32,IF(ISNUMBER($D$10),$D$10,IFERROR(IF(COUNTIF($AL$8:$AL$17,"&lt;="&amp;$S32)=0,$AO$8,IF(COUNTIF($AL$8:$AL$17,"&lt;="&amp;$S32)&gt;=COUNT($AL$8:$AL$17),INDEX($AO$8:$AO$17,COUNT($AL$8:$AL$17)),INDEX($AO$8:$AO$17,COUNTIF($AL$8:$AL$17,"&lt;="&amp;$S32))+(INDEX($AO$8:$AO$17,COUNTIF($AL$8:$AL$17,"&lt;="&amp;$S32)+1)-INDEX($AO$8:$AO$17,COUNTIF($AL$8:$AL$17,"&lt;="&amp;$S32)))*($S32-INDEX($AL$8:$AL$17,COUNTIF($AL$8:$AL$17,"&lt;="&amp;$S32)))/(INDEX($AL$8:$AL$17,COUNTIF($AL$8:$AL$17,"&lt;="&amp;$S32)+1)-INDEX($AL$8:$AL$17,COUNTIF($AL$8:$AL$17,"&lt;="&amp;$S32)))))+N($D$14)/100,""))))</f>
        <v/>
      </c>
      <c r="AP32" s="148">
        <f>IF($B32="","",$AQ$6&amp;CHOOSE(MONTH($C32),"F","G","H","J","K","M","N","Q","U","V","X","Z")&amp;RIGHT(YEAR($C32),1)&amp;" Index")</f>
        <v/>
      </c>
      <c r="AQ32" s="138" t="n"/>
      <c r="AR32" s="151">
        <f>IF($AP32="","",BDP($AP32,"LAST_PRICE"))</f>
        <v/>
      </c>
      <c r="AS32" s="144" t="n"/>
      <c r="AT32" s="144" t="n"/>
      <c r="AV32" s="155">
        <f>IF($L32="","",$O32-$C$49)</f>
        <v/>
      </c>
      <c r="AW32" s="155">
        <f>IF($L32="","",$H32-$K32-$C$50-$C$45/10000*$C$9*$D32/365)</f>
        <v/>
      </c>
      <c r="AX32" s="164">
        <f>IF($L32="","",IF($AV32&gt;0,"SELL FUT / BUY CASH  +"&amp;TEXT($AV32,"0.0")&amp;" pts net",IF($AW32&gt;0,"BUY FUT / SHORT CASH  +"&amp;TEXT($AW32,"0.0")&amp;" pts net","no edge after costs")))</f>
        <v/>
      </c>
    </row>
    <row r="33">
      <c r="B33" s="148">
        <f>IF('Div by Expiry'!$B27="","",'Div by Expiry'!$B27)</f>
        <v/>
      </c>
      <c r="C33" s="149">
        <f>IF($B33="","",'Div by Expiry'!$C27)</f>
        <v/>
      </c>
      <c r="D33" s="150">
        <f>IF($B33="","",'Div by Expiry'!$D27)</f>
        <v/>
      </c>
      <c r="E33" s="151">
        <f>IF($B33="","",IF($AI33="","",$C$9*$AI33/100*$D33/$C$11))</f>
        <v/>
      </c>
      <c r="F33" s="151">
        <f>IF($B33="","",IF($C$13="N",'Div by Expiry'!$G27-IF($C$16="Y",0,'Div by Expiry'!$U50),IF($AI33="","",SUMPRODUCT('Div by Expiry'!$E$13:$E27,1+$AI33/100*($C33-(Expiries!$J$16:$J30+Expiries!$F$16:$F30)/2)/$C$11)-IF($C$16="Y",0,SUMPRODUCT('Div by Expiry'!$T$36:$T50,1+$AI33/100*($C33-(Expiries!$J$16:$J30+Expiries!$F$16:$F30)/2)/$C$11)))))</f>
        <v/>
      </c>
      <c r="G33" s="151">
        <f>IF($B33="","",IF($C$13="N",'Div by Expiry'!$E50-IF($C$16="Y",0,'Div by Expiry'!$W50),IF($AI33="","",SUMPRODUCT('Div by Expiry'!$D$36:$D50,1+$AI33/100*($C33-(Expiries!$J$16:$J30+Expiries!$F$16:$F30)/2)/$C$11)-IF($C$16="Y",0,SUMPRODUCT('Div by Expiry'!$V$36:$V50,1+$AI33/100*($C33-(Expiries!$J$16:$J30+Expiries!$F$16:$F30)/2)/$C$11)))))</f>
        <v/>
      </c>
      <c r="H33" s="151">
        <f>IF($B33="","",IF($E33="","",$C$9+$E33-$F33))</f>
        <v/>
      </c>
      <c r="I33" s="151">
        <f>IF($B33="","",IF($H33="","",$H33-$G33))</f>
        <v/>
      </c>
      <c r="J33" s="152">
        <f>IF($B33="","",IF($H33="","",$H33-$C$12/100*$G33))</f>
        <v/>
      </c>
      <c r="K33" s="152">
        <f>IF($B33="","",IF(ISNUMBER($AQ33),$AQ33,IF(ISNUMBER($AR33),$AR33,"")))</f>
        <v/>
      </c>
      <c r="L33" s="151">
        <f>IF($B33="","",IF(N($K33)=0,"",IF($E33="","",$C$9+$E33-$K33)))</f>
        <v/>
      </c>
      <c r="M33" s="153">
        <f>IF($L33="","",$L33-$F33)</f>
        <v/>
      </c>
      <c r="N33" s="154">
        <f>IF($L33="","",IF($G33=0,"",$M33/$G33))</f>
        <v/>
      </c>
      <c r="O33" s="153">
        <f>IF($L33="","",$K33-$J33)</f>
        <v/>
      </c>
      <c r="P33" s="155">
        <f>IF($L33="","",$O33/$C$9*10000)</f>
        <v/>
      </c>
      <c r="R33" s="149">
        <f>IF($B33="","",'Div by Expiry'!$J27)</f>
        <v/>
      </c>
      <c r="S33" s="150">
        <f>IF($B33="","",$R33-'Div by Expiry'!$C$7)</f>
        <v/>
      </c>
      <c r="T33" s="129">
        <f>IF($B33="","",IF($AJ33="","",$D$9*$AJ33/100*$S33/$D$11))</f>
        <v/>
      </c>
      <c r="U33" s="129">
        <f>IF($B33="","",IF($C$13="N",'Div by Expiry'!$M27-IF($D$16="Y",0,'Div by Expiry'!$Y50),IF($AJ33="","",SUMPRODUCT('Div by Expiry'!$K$13:$K27,1+$AJ33/100*($R33-(Expiries!$K$16:$K30+Expiries!$I$16:$I30)/2)/$D$11)-IF($D$16="Y",0,SUMPRODUCT('Div by Expiry'!$X$36:$X50,1+$AJ33/100*($R33-(Expiries!$K$16:$K30+Expiries!$I$16:$I30)/2)/$D$11)))))</f>
        <v/>
      </c>
      <c r="V33" s="129">
        <f>IF($B33="","",IF($C$13="N",'Div by Expiry'!$J50-IF($D$16="Y",0,'Div by Expiry'!$AA50),IF($AJ33="","",SUMPRODUCT('Div by Expiry'!$I$36:$I50,1+$AJ33/100*($R33-(Expiries!$K$16:$K30+Expiries!$I$16:$I30)/2)/$D$11)-IF($D$16="Y",0,SUMPRODUCT('Div by Expiry'!$Z$36:$Z50,1+$AJ33/100*($R33-(Expiries!$K$16:$K30+Expiries!$I$16:$I30)/2)/$D$11)))))</f>
        <v/>
      </c>
      <c r="W33" s="129">
        <f>IF($B33="","",IF($T33="","",$D$9+$T33-$U33))</f>
        <v/>
      </c>
      <c r="X33" s="129">
        <f>IF($B33="","",IF($W33="","",$W33-$V33))</f>
        <v/>
      </c>
      <c r="Y33" s="156">
        <f>IF($B33="","",IF($W33="","",$W33-$D$12/100*$V33))</f>
        <v/>
      </c>
      <c r="Z33" s="139" t="n"/>
      <c r="AA33" s="129">
        <f>IF($B33="","",IF(N($Z33)=0,"",IF($T33="","",$D$9+$T33-$Z33)))</f>
        <v/>
      </c>
      <c r="AB33" s="157">
        <f>IF($AA33="","",$AA33-$U33)</f>
        <v/>
      </c>
      <c r="AC33" s="154">
        <f>IF($AA33="","",IF($V33=0,"",$AB33/$V33))</f>
        <v/>
      </c>
      <c r="AD33" s="157">
        <f>IF($AA33="","",$Z33-$Y33)</f>
        <v/>
      </c>
      <c r="AE33" s="155">
        <f>IF($AA33="","",$AD33/$D$9*10000)</f>
        <v/>
      </c>
      <c r="AG33" s="158">
        <f>IF($N33="","",IF($AC33="","",($N33-$AC33)*100))</f>
        <v/>
      </c>
      <c r="AI33" s="141">
        <f>IF($B33="","",IF(ISNUMBER($AS33),$AS33,IF(ISNUMBER($C$10),$C$10,IFERROR(IF(COUNTIF($AL$8:$AL$17,"&lt;="&amp;$D33)=0,$AO$8,IF(COUNTIF($AL$8:$AL$17,"&lt;="&amp;$D33)&gt;=COUNT($AL$8:$AL$17),INDEX($AO$8:$AO$17,COUNT($AL$8:$AL$17)),INDEX($AO$8:$AO$17,COUNTIF($AL$8:$AL$17,"&lt;="&amp;$D33))+(INDEX($AO$8:$AO$17,COUNTIF($AL$8:$AL$17,"&lt;="&amp;$D33)+1)-INDEX($AO$8:$AO$17,COUNTIF($AL$8:$AL$17,"&lt;="&amp;$D33)))*($D33-INDEX($AL$8:$AL$17,COUNTIF($AL$8:$AL$17,"&lt;="&amp;$D33)))/(INDEX($AL$8:$AL$17,COUNTIF($AL$8:$AL$17,"&lt;="&amp;$D33)+1)-INDEX($AL$8:$AL$17,COUNTIF($AL$8:$AL$17,"&lt;="&amp;$D33)))))+N($C$14)/100,""))))</f>
        <v/>
      </c>
      <c r="AJ33" s="141">
        <f>IF($B33="","",IF(ISNUMBER($AT33),$AT33,IF(ISNUMBER($D$10),$D$10,IFERROR(IF(COUNTIF($AL$8:$AL$17,"&lt;="&amp;$S33)=0,$AO$8,IF(COUNTIF($AL$8:$AL$17,"&lt;="&amp;$S33)&gt;=COUNT($AL$8:$AL$17),INDEX($AO$8:$AO$17,COUNT($AL$8:$AL$17)),INDEX($AO$8:$AO$17,COUNTIF($AL$8:$AL$17,"&lt;="&amp;$S33))+(INDEX($AO$8:$AO$17,COUNTIF($AL$8:$AL$17,"&lt;="&amp;$S33)+1)-INDEX($AO$8:$AO$17,COUNTIF($AL$8:$AL$17,"&lt;="&amp;$S33)))*($S33-INDEX($AL$8:$AL$17,COUNTIF($AL$8:$AL$17,"&lt;="&amp;$S33)))/(INDEX($AL$8:$AL$17,COUNTIF($AL$8:$AL$17,"&lt;="&amp;$S33)+1)-INDEX($AL$8:$AL$17,COUNTIF($AL$8:$AL$17,"&lt;="&amp;$S33)))))+N($D$14)/100,""))))</f>
        <v/>
      </c>
      <c r="AP33" s="148">
        <f>IF($B33="","",$AQ$6&amp;CHOOSE(MONTH($C33),"F","G","H","J","K","M","N","Q","U","V","X","Z")&amp;RIGHT(YEAR($C33),1)&amp;" Index")</f>
        <v/>
      </c>
      <c r="AQ33" s="138" t="n"/>
      <c r="AR33" s="151">
        <f>IF($AP33="","",BDP($AP33,"LAST_PRICE"))</f>
        <v/>
      </c>
      <c r="AS33" s="144" t="n"/>
      <c r="AT33" s="144" t="n"/>
      <c r="AV33" s="155">
        <f>IF($L33="","",$O33-$C$49)</f>
        <v/>
      </c>
      <c r="AW33" s="155">
        <f>IF($L33="","",$H33-$K33-$C$50-$C$45/10000*$C$9*$D33/365)</f>
        <v/>
      </c>
      <c r="AX33" s="164">
        <f>IF($L33="","",IF($AV33&gt;0,"SELL FUT / BUY CASH  +"&amp;TEXT($AV33,"0.0")&amp;" pts net",IF($AW33&gt;0,"BUY FUT / SHORT CASH  +"&amp;TEXT($AW33,"0.0")&amp;" pts net","no edge after costs")))</f>
        <v/>
      </c>
    </row>
    <row r="34">
      <c r="B34" s="148">
        <f>IF('Div by Expiry'!$B28="","",'Div by Expiry'!$B28)</f>
        <v/>
      </c>
      <c r="C34" s="149">
        <f>IF($B34="","",'Div by Expiry'!$C28)</f>
        <v/>
      </c>
      <c r="D34" s="150">
        <f>IF($B34="","",'Div by Expiry'!$D28)</f>
        <v/>
      </c>
      <c r="E34" s="151">
        <f>IF($B34="","",IF($AI34="","",$C$9*$AI34/100*$D34/$C$11))</f>
        <v/>
      </c>
      <c r="F34" s="151">
        <f>IF($B34="","",IF($C$13="N",'Div by Expiry'!$G28-IF($C$16="Y",0,'Div by Expiry'!$U51),IF($AI34="","",SUMPRODUCT('Div by Expiry'!$E$13:$E28,1+$AI34/100*($C34-(Expiries!$J$16:$J31+Expiries!$F$16:$F31)/2)/$C$11)-IF($C$16="Y",0,SUMPRODUCT('Div by Expiry'!$T$36:$T51,1+$AI34/100*($C34-(Expiries!$J$16:$J31+Expiries!$F$16:$F31)/2)/$C$11)))))</f>
        <v/>
      </c>
      <c r="G34" s="151">
        <f>IF($B34="","",IF($C$13="N",'Div by Expiry'!$E51-IF($C$16="Y",0,'Div by Expiry'!$W51),IF($AI34="","",SUMPRODUCT('Div by Expiry'!$D$36:$D51,1+$AI34/100*($C34-(Expiries!$J$16:$J31+Expiries!$F$16:$F31)/2)/$C$11)-IF($C$16="Y",0,SUMPRODUCT('Div by Expiry'!$V$36:$V51,1+$AI34/100*($C34-(Expiries!$J$16:$J31+Expiries!$F$16:$F31)/2)/$C$11)))))</f>
        <v/>
      </c>
      <c r="H34" s="151">
        <f>IF($B34="","",IF($E34="","",$C$9+$E34-$F34))</f>
        <v/>
      </c>
      <c r="I34" s="151">
        <f>IF($B34="","",IF($H34="","",$H34-$G34))</f>
        <v/>
      </c>
      <c r="J34" s="152">
        <f>IF($B34="","",IF($H34="","",$H34-$C$12/100*$G34))</f>
        <v/>
      </c>
      <c r="K34" s="152">
        <f>IF($B34="","",IF(ISNUMBER($AQ34),$AQ34,IF(ISNUMBER($AR34),$AR34,"")))</f>
        <v/>
      </c>
      <c r="L34" s="151">
        <f>IF($B34="","",IF(N($K34)=0,"",IF($E34="","",$C$9+$E34-$K34)))</f>
        <v/>
      </c>
      <c r="M34" s="153">
        <f>IF($L34="","",$L34-$F34)</f>
        <v/>
      </c>
      <c r="N34" s="154">
        <f>IF($L34="","",IF($G34=0,"",$M34/$G34))</f>
        <v/>
      </c>
      <c r="O34" s="153">
        <f>IF($L34="","",$K34-$J34)</f>
        <v/>
      </c>
      <c r="P34" s="155">
        <f>IF($L34="","",$O34/$C$9*10000)</f>
        <v/>
      </c>
      <c r="R34" s="149">
        <f>IF($B34="","",'Div by Expiry'!$J28)</f>
        <v/>
      </c>
      <c r="S34" s="150">
        <f>IF($B34="","",$R34-'Div by Expiry'!$C$7)</f>
        <v/>
      </c>
      <c r="T34" s="129">
        <f>IF($B34="","",IF($AJ34="","",$D$9*$AJ34/100*$S34/$D$11))</f>
        <v/>
      </c>
      <c r="U34" s="129">
        <f>IF($B34="","",IF($C$13="N",'Div by Expiry'!$M28-IF($D$16="Y",0,'Div by Expiry'!$Y51),IF($AJ34="","",SUMPRODUCT('Div by Expiry'!$K$13:$K28,1+$AJ34/100*($R34-(Expiries!$K$16:$K31+Expiries!$I$16:$I31)/2)/$D$11)-IF($D$16="Y",0,SUMPRODUCT('Div by Expiry'!$X$36:$X51,1+$AJ34/100*($R34-(Expiries!$K$16:$K31+Expiries!$I$16:$I31)/2)/$D$11)))))</f>
        <v/>
      </c>
      <c r="V34" s="129">
        <f>IF($B34="","",IF($C$13="N",'Div by Expiry'!$J51-IF($D$16="Y",0,'Div by Expiry'!$AA51),IF($AJ34="","",SUMPRODUCT('Div by Expiry'!$I$36:$I51,1+$AJ34/100*($R34-(Expiries!$K$16:$K31+Expiries!$I$16:$I31)/2)/$D$11)-IF($D$16="Y",0,SUMPRODUCT('Div by Expiry'!$Z$36:$Z51,1+$AJ34/100*($R34-(Expiries!$K$16:$K31+Expiries!$I$16:$I31)/2)/$D$11)))))</f>
        <v/>
      </c>
      <c r="W34" s="129">
        <f>IF($B34="","",IF($T34="","",$D$9+$T34-$U34))</f>
        <v/>
      </c>
      <c r="X34" s="129">
        <f>IF($B34="","",IF($W34="","",$W34-$V34))</f>
        <v/>
      </c>
      <c r="Y34" s="156">
        <f>IF($B34="","",IF($W34="","",$W34-$D$12/100*$V34))</f>
        <v/>
      </c>
      <c r="Z34" s="139" t="n"/>
      <c r="AA34" s="129">
        <f>IF($B34="","",IF(N($Z34)=0,"",IF($T34="","",$D$9+$T34-$Z34)))</f>
        <v/>
      </c>
      <c r="AB34" s="157">
        <f>IF($AA34="","",$AA34-$U34)</f>
        <v/>
      </c>
      <c r="AC34" s="154">
        <f>IF($AA34="","",IF($V34=0,"",$AB34/$V34))</f>
        <v/>
      </c>
      <c r="AD34" s="157">
        <f>IF($AA34="","",$Z34-$Y34)</f>
        <v/>
      </c>
      <c r="AE34" s="155">
        <f>IF($AA34="","",$AD34/$D$9*10000)</f>
        <v/>
      </c>
      <c r="AG34" s="158">
        <f>IF($N34="","",IF($AC34="","",($N34-$AC34)*100))</f>
        <v/>
      </c>
      <c r="AI34" s="141">
        <f>IF($B34="","",IF(ISNUMBER($AS34),$AS34,IF(ISNUMBER($C$10),$C$10,IFERROR(IF(COUNTIF($AL$8:$AL$17,"&lt;="&amp;$D34)=0,$AO$8,IF(COUNTIF($AL$8:$AL$17,"&lt;="&amp;$D34)&gt;=COUNT($AL$8:$AL$17),INDEX($AO$8:$AO$17,COUNT($AL$8:$AL$17)),INDEX($AO$8:$AO$17,COUNTIF($AL$8:$AL$17,"&lt;="&amp;$D34))+(INDEX($AO$8:$AO$17,COUNTIF($AL$8:$AL$17,"&lt;="&amp;$D34)+1)-INDEX($AO$8:$AO$17,COUNTIF($AL$8:$AL$17,"&lt;="&amp;$D34)))*($D34-INDEX($AL$8:$AL$17,COUNTIF($AL$8:$AL$17,"&lt;="&amp;$D34)))/(INDEX($AL$8:$AL$17,COUNTIF($AL$8:$AL$17,"&lt;="&amp;$D34)+1)-INDEX($AL$8:$AL$17,COUNTIF($AL$8:$AL$17,"&lt;="&amp;$D34)))))+N($C$14)/100,""))))</f>
        <v/>
      </c>
      <c r="AJ34" s="141">
        <f>IF($B34="","",IF(ISNUMBER($AT34),$AT34,IF(ISNUMBER($D$10),$D$10,IFERROR(IF(COUNTIF($AL$8:$AL$17,"&lt;="&amp;$S34)=0,$AO$8,IF(COUNTIF($AL$8:$AL$17,"&lt;="&amp;$S34)&gt;=COUNT($AL$8:$AL$17),INDEX($AO$8:$AO$17,COUNT($AL$8:$AL$17)),INDEX($AO$8:$AO$17,COUNTIF($AL$8:$AL$17,"&lt;="&amp;$S34))+(INDEX($AO$8:$AO$17,COUNTIF($AL$8:$AL$17,"&lt;="&amp;$S34)+1)-INDEX($AO$8:$AO$17,COUNTIF($AL$8:$AL$17,"&lt;="&amp;$S34)))*($S34-INDEX($AL$8:$AL$17,COUNTIF($AL$8:$AL$17,"&lt;="&amp;$S34)))/(INDEX($AL$8:$AL$17,COUNTIF($AL$8:$AL$17,"&lt;="&amp;$S34)+1)-INDEX($AL$8:$AL$17,COUNTIF($AL$8:$AL$17,"&lt;="&amp;$S34)))))+N($D$14)/100,""))))</f>
        <v/>
      </c>
      <c r="AP34" s="148">
        <f>IF($B34="","",$AQ$6&amp;CHOOSE(MONTH($C34),"F","G","H","J","K","M","N","Q","U","V","X","Z")&amp;RIGHT(YEAR($C34),1)&amp;" Index")</f>
        <v/>
      </c>
      <c r="AQ34" s="138" t="n"/>
      <c r="AR34" s="151">
        <f>IF($AP34="","",BDP($AP34,"LAST_PRICE"))</f>
        <v/>
      </c>
      <c r="AS34" s="144" t="n"/>
      <c r="AT34" s="144" t="n"/>
      <c r="AV34" s="155">
        <f>IF($L34="","",$O34-$C$49)</f>
        <v/>
      </c>
      <c r="AW34" s="155">
        <f>IF($L34="","",$H34-$K34-$C$50-$C$45/10000*$C$9*$D34/365)</f>
        <v/>
      </c>
      <c r="AX34" s="164">
        <f>IF($L34="","",IF($AV34&gt;0,"SELL FUT / BUY CASH  +"&amp;TEXT($AV34,"0.0")&amp;" pts net",IF($AW34&gt;0,"BUY FUT / SHORT CASH  +"&amp;TEXT($AW34,"0.0")&amp;" pts net","no edge after costs")))</f>
        <v/>
      </c>
    </row>
    <row r="36">
      <c r="B36" s="159" t="inlineStr">
        <is>
          <t>READ BEFORE TRADING</t>
        </is>
      </c>
    </row>
    <row r="37">
      <c r="B37" s="132" t="inlineStr">
        <is>
          <t>-</t>
        </is>
      </c>
      <c r="C37" s="131" t="inlineStr">
        <is>
          <t>FRANKING PRICED is a residual - it also absorbs any gap between your dividend forecast and the market's, so a negative number means the market sees FEWER dividends than you, not negative franking.</t>
        </is>
      </c>
    </row>
    <row r="38">
      <c r="B38" s="132" t="inlineStr">
        <is>
          <t>-</t>
        </is>
      </c>
      <c r="C38" s="131" t="inlineStr">
        <is>
          <t>Even a domestic holder values credits below face (tax timing, 45-day rule) - do not expect 100%.</t>
        </is>
      </c>
    </row>
    <row r="41">
      <c r="B41" s="134" t="inlineStr">
        <is>
          <t>TRANSACTION COSTS - INDEX POINTS (SPI leg)</t>
        </is>
      </c>
      <c r="G41" s="131" t="inlineStr">
        <is>
          <t>Same panel as Bloomberg FAIR, entered in INDEX POINTS (the bp-of-spot equivalent shows beside each). Everything starts at zero - until you type your desk's numbers the ACTION column just reflects raw mispricing. FAIR's panel values port straight in. MXAU gets no cost columns: there is no listed price-index future to execute against.</t>
        </is>
      </c>
      <c r="AK41" s="131" t="inlineStr">
        <is>
          <t>Full curve pull - reference and ticker check. Add "CURVE_DATE=YYYY-MM-DD" inside the BDS for a historical snapshot.</t>
        </is>
      </c>
    </row>
    <row r="42">
      <c r="C42" s="134" t="inlineStr">
        <is>
          <t>pts (type)</t>
        </is>
      </c>
      <c r="D42" s="131">
        <f> bp of spot</f>
        <v/>
      </c>
      <c r="AK42" s="160">
        <f>BDS($AL$6,"CURVE_TENOR_RATES","headers=y")</f>
        <v/>
      </c>
      <c r="AL42" s="161" t="n"/>
      <c r="AM42" s="161" t="n"/>
      <c r="AN42" s="161" t="n"/>
      <c r="AO42" s="161" t="n"/>
      <c r="AP42" s="161" t="n"/>
      <c r="AQ42" s="161" t="n"/>
      <c r="AR42" s="161" t="n"/>
    </row>
    <row r="43">
      <c r="B43" s="132" t="inlineStr">
        <is>
          <t>Stk bid/ask sprd</t>
        </is>
      </c>
      <c r="C43" s="139" t="n">
        <v>0</v>
      </c>
      <c r="D43" s="165">
        <f>IF(N($C43)=0,"",$C43/$C$9*10000)</f>
        <v/>
      </c>
      <c r="AK43" s="161" t="n"/>
      <c r="AL43" s="161" t="n"/>
      <c r="AM43" s="161" t="n"/>
      <c r="AN43" s="161" t="n"/>
      <c r="AO43" s="161" t="n"/>
      <c r="AP43" s="161" t="n"/>
      <c r="AQ43" s="161" t="n"/>
      <c r="AR43" s="161" t="n"/>
    </row>
    <row r="44">
      <c r="B44" s="132" t="inlineStr">
        <is>
          <t>Stk commission</t>
        </is>
      </c>
      <c r="C44" s="139" t="n">
        <v>0</v>
      </c>
      <c r="D44" s="165">
        <f>IF(N($C44)=0,"",$C44/$C$9*10000)</f>
        <v/>
      </c>
      <c r="AK44" s="161" t="n"/>
      <c r="AL44" s="161" t="n"/>
      <c r="AM44" s="161" t="n"/>
      <c r="AN44" s="161" t="n"/>
      <c r="AO44" s="161" t="n"/>
      <c r="AP44" s="161" t="n"/>
      <c r="AQ44" s="161" t="n"/>
      <c r="AR44" s="161" t="n"/>
    </row>
    <row r="45">
      <c r="B45" s="132" t="inlineStr">
        <is>
          <t>Stk borrowing cost (ANNUAL bp)</t>
        </is>
      </c>
      <c r="C45" s="140" t="n">
        <v>0</v>
      </c>
      <c r="D45" s="131" t="inlineStr">
        <is>
          <t>accrues by days into the reverse edge</t>
        </is>
      </c>
      <c r="AK45" s="161" t="n"/>
      <c r="AL45" s="161" t="n"/>
      <c r="AM45" s="161" t="n"/>
      <c r="AN45" s="161" t="n"/>
      <c r="AO45" s="161" t="n"/>
      <c r="AP45" s="161" t="n"/>
      <c r="AQ45" s="161" t="n"/>
      <c r="AR45" s="161" t="n"/>
    </row>
    <row r="46">
      <c r="B46" s="132" t="inlineStr">
        <is>
          <t>Fut bid/ask sprd</t>
        </is>
      </c>
      <c r="C46" s="139" t="n">
        <v>0</v>
      </c>
      <c r="D46" s="165">
        <f>IF(N($C46)=0,"",$C46/$C$9*10000)</f>
        <v/>
      </c>
      <c r="AK46" s="161" t="n"/>
      <c r="AL46" s="161" t="n"/>
      <c r="AM46" s="161" t="n"/>
      <c r="AN46" s="161" t="n"/>
      <c r="AO46" s="161" t="n"/>
      <c r="AP46" s="161" t="n"/>
      <c r="AQ46" s="161" t="n"/>
      <c r="AR46" s="161" t="n"/>
    </row>
    <row r="47">
      <c r="B47" s="132" t="inlineStr">
        <is>
          <t>Fut commission</t>
        </is>
      </c>
      <c r="C47" s="139" t="n">
        <v>0</v>
      </c>
      <c r="D47" s="165">
        <f>IF(N($C47)=0,"",$C47/$C$9*10000)</f>
        <v/>
      </c>
      <c r="AK47" s="161" t="n"/>
      <c r="AL47" s="161" t="n"/>
      <c r="AM47" s="161" t="n"/>
      <c r="AN47" s="161" t="n"/>
      <c r="AO47" s="161" t="n"/>
      <c r="AP47" s="161" t="n"/>
      <c r="AQ47" s="161" t="n"/>
      <c r="AR47" s="161" t="n"/>
    </row>
    <row r="48">
      <c r="B48" s="132" t="inlineStr">
        <is>
          <t>Other</t>
        </is>
      </c>
      <c r="C48" s="139" t="n">
        <v>0</v>
      </c>
      <c r="D48" s="165">
        <f>IF(N($C48)=0,"",$C48/$C$9*10000)</f>
        <v/>
      </c>
      <c r="AK48" s="161" t="n"/>
      <c r="AL48" s="161" t="n"/>
      <c r="AM48" s="161" t="n"/>
      <c r="AN48" s="161" t="n"/>
      <c r="AO48" s="161" t="n"/>
      <c r="AP48" s="161" t="n"/>
      <c r="AQ48" s="161" t="n"/>
      <c r="AR48" s="161" t="n"/>
    </row>
    <row r="49">
      <c r="B49" s="134" t="inlineStr">
        <is>
          <t>BUY CASH / SELL FUTURES (pts)</t>
        </is>
      </c>
      <c r="C49" s="156">
        <f>$C$43+$C$44+$C$46+$C$47+$C$48</f>
        <v/>
      </c>
      <c r="D49" s="165">
        <f>IF(N($C49)=0,"",$C49/$C$9*10000)</f>
        <v/>
      </c>
      <c r="AK49" s="161" t="n"/>
      <c r="AL49" s="161" t="n"/>
      <c r="AM49" s="161" t="n"/>
      <c r="AN49" s="161" t="n"/>
      <c r="AO49" s="161" t="n"/>
      <c r="AP49" s="161" t="n"/>
      <c r="AQ49" s="161" t="n"/>
      <c r="AR49" s="161" t="n"/>
    </row>
    <row r="50">
      <c r="B50" s="134" t="inlineStr">
        <is>
          <t>SELL CASH / BUY FUTURES (pts, ex-borrow)</t>
        </is>
      </c>
      <c r="C50" s="156">
        <f>$C$49</f>
        <v/>
      </c>
      <c r="G50" s="131" t="inlineStr">
        <is>
          <t>The reverse trade pays the same spreads/commissions PLUS the borrow, which grows with days to expiry - so the borrow is added per contract inside the 'net edge reverse' column, not here.</t>
        </is>
      </c>
      <c r="AK50" s="161" t="n"/>
      <c r="AL50" s="161" t="n"/>
      <c r="AM50" s="161" t="n"/>
      <c r="AN50" s="161" t="n"/>
      <c r="AO50" s="161" t="n"/>
      <c r="AP50" s="161" t="n"/>
      <c r="AQ50" s="161" t="n"/>
      <c r="AR50" s="161" t="n"/>
    </row>
    <row r="51">
      <c r="B51" s="134" t="inlineStr">
        <is>
          <t>TOTAL ROLL FUTURES (pts)</t>
        </is>
      </c>
      <c r="C51" s="156">
        <f>2*($C$46+$C$47)</f>
        <v/>
      </c>
      <c r="G51" s="131" t="inlineStr">
        <is>
          <t>Out of the front + into the back = futures spread and commission twice. Type a number over this to hardcode your roll cost.</t>
        </is>
      </c>
      <c r="AK51" s="161" t="n"/>
      <c r="AL51" s="161" t="n"/>
      <c r="AM51" s="161" t="n"/>
      <c r="AN51" s="161" t="n"/>
      <c r="AO51" s="161" t="n"/>
      <c r="AP51" s="161" t="n"/>
      <c r="AQ51" s="161" t="n"/>
      <c r="AR51" s="161" t="n"/>
    </row>
    <row r="52">
      <c r="B52" s="132" t="inlineStr">
        <is>
          <t>-</t>
        </is>
      </c>
      <c r="C52" s="131" t="inlineStr">
        <is>
          <t>Net edges and the ACTION verdict sit per contract at the far right of the table (cols AV / AW / AX).</t>
        </is>
      </c>
      <c r="AK52" s="161" t="n"/>
      <c r="AL52" s="161" t="n"/>
      <c r="AM52" s="161" t="n"/>
      <c r="AN52" s="161" t="n"/>
      <c r="AO52" s="161" t="n"/>
      <c r="AP52" s="161" t="n"/>
      <c r="AQ52" s="161" t="n"/>
      <c r="AR52" s="161" t="n"/>
    </row>
    <row r="53">
      <c r="AK53" s="161" t="n"/>
      <c r="AL53" s="161" t="n"/>
      <c r="AM53" s="161" t="n"/>
      <c r="AN53" s="161" t="n"/>
      <c r="AO53" s="161" t="n"/>
      <c r="AP53" s="161" t="n"/>
      <c r="AQ53" s="161" t="n"/>
      <c r="AR53" s="161" t="n"/>
    </row>
    <row r="54">
      <c r="AK54" s="161" t="n"/>
      <c r="AL54" s="161" t="n"/>
      <c r="AM54" s="161" t="n"/>
      <c r="AN54" s="161" t="n"/>
      <c r="AO54" s="161" t="n"/>
      <c r="AP54" s="161" t="n"/>
      <c r="AQ54" s="161" t="n"/>
      <c r="AR54" s="161" t="n"/>
    </row>
    <row r="55">
      <c r="B55" s="134" t="inlineStr">
        <is>
          <t>CALENDAR SPREAD - futures vs futures</t>
        </is>
      </c>
      <c r="G55" s="131" t="inlineStr">
        <is>
          <t>Both legs are futures, so no basket, no borrow, no franking monetization - the only dividend risk is the window BETWEEN the two expiries, and funding cancels except its slope (the carry differential). EDGE &gt; 0 means the market spread is too wide: SELL the back / BUY the front. Costs = one roll.</t>
        </is>
      </c>
      <c r="AK55" s="161" t="n"/>
      <c r="AL55" s="161" t="n"/>
      <c r="AM55" s="161" t="n"/>
      <c r="AN55" s="161" t="n"/>
      <c r="AO55" s="161" t="n"/>
      <c r="AP55" s="161" t="n"/>
      <c r="AQ55" s="161" t="n"/>
      <c r="AR55" s="161" t="n"/>
    </row>
    <row r="56">
      <c r="B56" s="132" t="inlineStr">
        <is>
          <t>Front contract #</t>
        </is>
      </c>
      <c r="C56" s="145" t="n">
        <v>1</v>
      </c>
      <c r="E56" s="132" t="inlineStr">
        <is>
          <t>Back contract #</t>
        </is>
      </c>
      <c r="F56" s="145" t="n">
        <v>2</v>
      </c>
      <c r="AK56" s="161" t="n"/>
      <c r="AL56" s="161" t="n"/>
      <c r="AM56" s="161" t="n"/>
      <c r="AN56" s="161" t="n"/>
      <c r="AO56" s="161" t="n"/>
      <c r="AP56" s="161" t="n"/>
      <c r="AQ56" s="161" t="n"/>
      <c r="AR56" s="161" t="n"/>
    </row>
    <row r="57">
      <c r="B57" s="132" t="inlineStr">
        <is>
          <t>Contract / expiry</t>
        </is>
      </c>
      <c r="C57" s="148">
        <f>IFERROR(INDEX($B$19:$B$34,$C$56),"")</f>
        <v/>
      </c>
      <c r="D57" s="149">
        <f>IFERROR(INDEX($C$19:$C$34,$C$56),"")</f>
        <v/>
      </c>
      <c r="E57" s="148">
        <f>IFERROR(INDEX($B$19:$B$34,$F$56),"")</f>
        <v/>
      </c>
      <c r="F57" s="149">
        <f>IFERROR(INDEX($C$19:$C$34,$F$56),"")</f>
        <v/>
      </c>
      <c r="AK57" s="161" t="n"/>
      <c r="AL57" s="161" t="n"/>
      <c r="AM57" s="161" t="n"/>
      <c r="AN57" s="161" t="n"/>
      <c r="AO57" s="161" t="n"/>
      <c r="AP57" s="161" t="n"/>
      <c r="AQ57" s="161" t="n"/>
      <c r="AR57" s="161" t="n"/>
    </row>
    <row r="58">
      <c r="B58" s="132" t="inlineStr">
        <is>
          <t>Market spread, back - front (pts)</t>
        </is>
      </c>
      <c r="C58" s="155">
        <f>IF(OR(NOT(ISNUMBER(INDEX($K$19:$K$34,$C$56))),NOT(ISNUMBER(INDEX($K$19:$K$34,$F$56)))),"",INDEX($K$19:$K$34,$F$56)-INDEX($K$19:$K$34,$C$56))</f>
        <v/>
      </c>
      <c r="G58" s="131" t="inlineStr">
        <is>
          <t>Needs a market price on BOTH rows (manual or live).</t>
        </is>
      </c>
      <c r="AK58" s="161" t="n"/>
      <c r="AL58" s="161" t="n"/>
      <c r="AM58" s="161" t="n"/>
      <c r="AN58" s="161" t="n"/>
      <c r="AO58" s="161" t="n"/>
      <c r="AP58" s="161" t="n"/>
      <c r="AQ58" s="161" t="n"/>
      <c r="AR58" s="161" t="n"/>
    </row>
    <row r="59">
      <c r="B59" s="132" t="inlineStr">
        <is>
          <t>Model spread at YOUR % (pts)</t>
        </is>
      </c>
      <c r="C59" s="155">
        <f>IF(OR(NOT(ISNUMBER(INDEX($J$19:$J$34,$C$56))),NOT(ISNUMBER(INDEX($J$19:$J$34,$F$56)))),"",INDEX($J$19:$J$34,$F$56)-INDEX($J$19:$J$34,$C$56))</f>
        <v/>
      </c>
      <c r="AK59" s="161" t="n"/>
      <c r="AL59" s="161" t="n"/>
      <c r="AM59" s="161" t="n"/>
      <c r="AN59" s="161" t="n"/>
      <c r="AO59" s="161" t="n"/>
      <c r="AP59" s="161" t="n"/>
      <c r="AQ59" s="161" t="n"/>
      <c r="AR59" s="161" t="n"/>
    </row>
    <row r="60">
      <c r="B60" s="134" t="inlineStr">
        <is>
          <t>EDGE  market - model (pts)</t>
        </is>
      </c>
      <c r="C60" s="158">
        <f>IF(OR($C58="",$C59=""),"",$C58-$C59)</f>
        <v/>
      </c>
      <c r="AK60" s="161" t="n"/>
      <c r="AL60" s="161" t="n"/>
      <c r="AM60" s="161" t="n"/>
      <c r="AN60" s="161" t="n"/>
      <c r="AO60" s="161" t="n"/>
      <c r="AP60" s="161" t="n"/>
      <c r="AQ60" s="161" t="n"/>
      <c r="AR60" s="161" t="n"/>
    </row>
    <row r="61">
      <c r="B61" s="132" t="inlineStr">
        <is>
          <t xml:space="preserve">   carry differential (pts)</t>
        </is>
      </c>
      <c r="C61" s="155">
        <f>IF(OR(NOT(ISNUMBER(INDEX($E$19:$E$34,$C$56))),NOT(ISNUMBER(INDEX($E$19:$E$34,$F$56)))),"",INDEX($E$19:$E$34,$F$56)-INDEX($E$19:$E$34,$C$56))</f>
        <v/>
      </c>
      <c r="AK61" s="161" t="n"/>
      <c r="AL61" s="161" t="n"/>
      <c r="AM61" s="161" t="n"/>
      <c r="AN61" s="161" t="n"/>
      <c r="AO61" s="161" t="n"/>
      <c r="AP61" s="161" t="n"/>
      <c r="AQ61" s="161" t="n"/>
      <c r="AR61" s="161" t="n"/>
    </row>
    <row r="62">
      <c r="B62" s="132" t="inlineStr">
        <is>
          <t xml:space="preserve">   dividends in the window (pts)</t>
        </is>
      </c>
      <c r="C62" s="155">
        <f>IF(OR(NOT(ISNUMBER(INDEX($F$19:$F$34,$C$56))),NOT(ISNUMBER(INDEX($F$19:$F$34,$F$56)))),"",INDEX($F$19:$F$34,$F$56)-INDEX($F$19:$F$34,$C$56))</f>
        <v/>
      </c>
      <c r="G62" s="131" t="inlineStr">
        <is>
          <t>The dividend exposure of the spread is ONLY this between-expiries window - usually far better known than a full year.</t>
        </is>
      </c>
      <c r="AK62" s="161" t="n"/>
      <c r="AL62" s="161" t="n"/>
      <c r="AM62" s="161" t="n"/>
      <c r="AN62" s="161" t="n"/>
      <c r="AO62" s="161" t="n"/>
      <c r="AP62" s="161" t="n"/>
      <c r="AQ62" s="161" t="n"/>
      <c r="AR62" s="161" t="n"/>
    </row>
    <row r="63">
      <c r="B63" s="132" t="inlineStr">
        <is>
          <t xml:space="preserve">   credits in the window (pts)</t>
        </is>
      </c>
      <c r="C63" s="155">
        <f>IF(OR(NOT(ISNUMBER(INDEX($G$19:$G$34,$C$56))),NOT(ISNUMBER(INDEX($G$19:$G$34,$F$56)))),"",INDEX($G$19:$G$34,$F$56)-INDEX($G$19:$G$34,$C$56))</f>
        <v/>
      </c>
      <c r="AK63" s="161" t="n"/>
      <c r="AL63" s="161" t="n"/>
      <c r="AM63" s="161" t="n"/>
      <c r="AN63" s="161" t="n"/>
      <c r="AO63" s="161" t="n"/>
      <c r="AP63" s="161" t="n"/>
      <c r="AQ63" s="161" t="n"/>
      <c r="AR63" s="161" t="n"/>
    </row>
    <row r="64">
      <c r="B64" s="132" t="inlineStr">
        <is>
          <t>Franking priced, front / back</t>
        </is>
      </c>
      <c r="C64" s="166">
        <f>IF(NOT(ISNUMBER(INDEX($N$19:$N$34,$C$56))),"",INDEX($N$19:$N$34,$C$56))</f>
        <v/>
      </c>
      <c r="D64" s="166">
        <f>IF(NOT(ISNUMBER(INDEX($N$19:$N$34,$F$56))),"",INDEX($N$19:$N$34,$F$56))</f>
        <v/>
      </c>
      <c r="AK64" s="161" t="n"/>
      <c r="AL64" s="161" t="n"/>
      <c r="AM64" s="161" t="n"/>
      <c r="AN64" s="161" t="n"/>
      <c r="AO64" s="161" t="n"/>
      <c r="AP64" s="161" t="n"/>
      <c r="AQ64" s="161" t="n"/>
      <c r="AR64" s="161" t="n"/>
    </row>
    <row r="65">
      <c r="B65" s="132" t="inlineStr">
        <is>
          <t>Total roll cost (pts)</t>
        </is>
      </c>
      <c r="C65" s="129">
        <f>$C$51</f>
        <v/>
      </c>
      <c r="AK65" s="161" t="n"/>
      <c r="AL65" s="161" t="n"/>
      <c r="AM65" s="161" t="n"/>
      <c r="AN65" s="161" t="n"/>
      <c r="AO65" s="161" t="n"/>
      <c r="AP65" s="161" t="n"/>
      <c r="AQ65" s="161" t="n"/>
      <c r="AR65" s="161" t="n"/>
    </row>
    <row r="66">
      <c r="B66" s="134" t="inlineStr">
        <is>
          <t>NET EDGE after roll (pts)</t>
        </is>
      </c>
      <c r="C66" s="158">
        <f>IF($C60="","",ABS($C60)-$C65)</f>
        <v/>
      </c>
      <c r="D66" s="164">
        <f>IF($C66="","",IF($C66&lt;=0,"costs exceed the edge",IF($C60&gt;0,"SELL back / BUY front","BUY back / SELL front")))</f>
        <v/>
      </c>
      <c r="AK66" s="161" t="n"/>
      <c r="AL66" s="161" t="n"/>
      <c r="AM66" s="161" t="n"/>
      <c r="AN66" s="161" t="n"/>
      <c r="AO66" s="161" t="n"/>
      <c r="AP66" s="161" t="n"/>
      <c r="AQ66" s="161" t="n"/>
      <c r="AR66" s="161" t="n"/>
    </row>
  </sheetData>
  <dataValidations count="3">
    <dataValidation sqref="C13 C16 D16" showDropDown="0" showInputMessage="0" showErrorMessage="0" allowBlank="0" type="list">
      <formula1>"Y,N"</formula1>
    </dataValidation>
    <dataValidation sqref="C12 D12" showDropDown="0" showInputMessage="0" showErrorMessage="0" allowBlank="1" type="decimal" operator="between">
      <formula1>0</formula1>
      <formula2>100</formula2>
    </dataValidation>
    <dataValidation sqref="C56 F56" showDropDown="0" showInputMessage="0" showErrorMessage="0" allowBlank="1" type="whole" operator="between">
      <formula1>1</formula1>
      <formula2>16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CZ70"/>
  <sheetViews>
    <sheetView showGridLines="0" workbookViewId="0">
      <selection activeCell="A1" sqref="A1"/>
    </sheetView>
  </sheetViews>
  <sheetFormatPr baseColWidth="8" defaultRowHeight="15"/>
  <cols>
    <col width="3" customWidth="1" style="124" min="1" max="1"/>
    <col width="32" customWidth="1" style="124" min="2" max="2"/>
    <col width="20" customWidth="1" style="124" min="3" max="3"/>
    <col width="22" customWidth="1" style="124" min="4" max="4"/>
    <col width="78" customWidth="1" style="124" min="5" max="5"/>
  </cols>
  <sheetData>
    <row r="2" ht="16.5" customHeight="1" s="124">
      <c r="B2" s="1" t="inlineStr">
        <is>
          <t>FIELD MNEMONIC TESTER</t>
        </is>
      </c>
    </row>
    <row r="3">
      <c r="B3" s="3" t="inlineStr">
        <is>
          <t>Test ticker</t>
        </is>
      </c>
      <c r="C3" s="7" t="inlineStr">
        <is>
          <t>BHP AU Equity</t>
        </is>
      </c>
      <c r="E3" s="2" t="inlineStr">
        <is>
          <t>BHP pays fully franked dividends, so a working franking field should return 100 here.</t>
        </is>
      </c>
    </row>
    <row r="4">
      <c r="B4" s="4" t="inlineStr">
        <is>
          <t>FRANKING FIELD (CONFIRMED)</t>
        </is>
      </c>
      <c r="C4" s="8" t="inlineStr">
        <is>
          <t>EQY_DVD_PCT_FRANKED</t>
        </is>
      </c>
      <c r="E4" s="4" t="inlineStr">
        <is>
          <t>Confirmed working on terminal. Both data tabs read their franking mnemonic from this cell - change it here and it flows everywhere.</t>
        </is>
      </c>
    </row>
    <row r="7">
      <c r="B7" s="9" t="inlineStr">
        <is>
          <t>Field</t>
        </is>
      </c>
      <c r="C7" s="9" t="inlineStr">
        <is>
          <t>Result</t>
        </is>
      </c>
      <c r="D7" s="9" t="inlineStr">
        <is>
          <t>Status</t>
        </is>
      </c>
      <c r="E7" s="9" t="inlineStr">
        <is>
          <t>Notes</t>
        </is>
      </c>
    </row>
    <row r="8">
      <c r="B8" s="10" t="inlineStr">
        <is>
          <t>--- IN USE (all confirmed working) ---</t>
        </is>
      </c>
      <c r="C8" s="11" t="n"/>
      <c r="D8" s="11" t="n"/>
      <c r="E8" s="11" t="n"/>
    </row>
    <row r="9">
      <c r="B9" s="121" t="inlineStr">
        <is>
          <t>EQY_DVD_PCT_FRANKED</t>
        </is>
      </c>
      <c r="C9" s="125">
        <f>_xll.BDP($C$3,$B9)</f>
        <v/>
      </c>
      <c r="D9" s="125">
        <f>IF(ISNUMBER(C9),"OK - numeric",IF(C9="","blank / no data",IF(ISTEXT(C9),"OK - text","INVALID or error")))</f>
        <v/>
      </c>
      <c r="E9" s="14" t="inlineStr">
        <is>
          <t>Franked %. Returns 100 for fully franked. Confirmed.</t>
        </is>
      </c>
    </row>
    <row r="10">
      <c r="B10" s="121" t="inlineStr">
        <is>
          <t>EQY_DVD_SH_12M</t>
        </is>
      </c>
      <c r="C10" s="125">
        <f>_xll.BDP($C$3,$B10)</f>
        <v/>
      </c>
      <c r="D10" s="125">
        <f>IF(ISNUMBER(C10),"OK - numeric",IF(C10="","blank / no data",IF(ISTEXT(C10),"OK - text","INVALID or error")))</f>
        <v/>
      </c>
      <c r="E10" s="14" t="inlineStr">
        <is>
          <t>Gross DPS paid over trailing 12 months, in trading currency.</t>
        </is>
      </c>
    </row>
    <row r="11">
      <c r="B11" s="121" t="inlineStr">
        <is>
          <t>EQY_DVD_YLD_12M</t>
        </is>
      </c>
      <c r="C11" s="125">
        <f>_xll.BDP($C$3,$B11)</f>
        <v/>
      </c>
      <c r="D11" s="125">
        <f>IF(ISNUMBER(C11),"OK - numeric",IF(C11="","blank / no data",IF(ISTEXT(C11),"OK - text","INVALID or error")))</f>
        <v/>
      </c>
      <c r="E11" s="14" t="inlineStr">
        <is>
          <t>Trailing 12-month gross dividend yield, %.</t>
        </is>
      </c>
    </row>
    <row r="12">
      <c r="B12" s="121" t="inlineStr">
        <is>
          <t>EQY_DVD_YLD_IND</t>
        </is>
      </c>
      <c r="C12" s="125">
        <f>_xll.BDP($C$3,$B12)</f>
        <v/>
      </c>
      <c r="D12" s="125">
        <f>IF(ISNUMBER(C12),"OK - numeric",IF(C12="","blank / no data",IF(ISTEXT(C12),"OK - text","INVALID or error")))</f>
        <v/>
      </c>
      <c r="E12" s="14" t="inlineStr">
        <is>
          <t>Indicated gross dividend yield, %. Primary bottom-up input.</t>
        </is>
      </c>
    </row>
    <row r="13">
      <c r="B13" s="121" t="inlineStr">
        <is>
          <t>NAME</t>
        </is>
      </c>
      <c r="C13" s="125">
        <f>_xll.BDP($C$3,$B13)</f>
        <v/>
      </c>
      <c r="D13" s="125">
        <f>IF(ISNUMBER(C13),"OK - numeric",IF(C13="","blank / no data",IF(ISTEXT(C13),"OK - text","INVALID or error")))</f>
        <v/>
      </c>
      <c r="E13" s="14" t="inlineStr">
        <is>
          <t>Company name. If this fails, the ticker or the add-in is the problem, not the field.</t>
        </is>
      </c>
    </row>
    <row r="14">
      <c r="B14" s="10" t="inlineStr">
        <is>
          <t>--- NEXT / UPCOMING DIVIDEND: RESOLVED - see the v4 block below ---</t>
        </is>
      </c>
      <c r="C14" s="11" t="n"/>
      <c r="D14" s="11" t="n"/>
      <c r="E14" s="11" t="n"/>
    </row>
    <row r="15">
      <c r="B15" s="121" t="inlineStr">
        <is>
          <t>BDVD_PROJ_DIV_AMT</t>
        </is>
      </c>
      <c r="C15" s="125">
        <f>_xll.BDP($C$3,$B15)</f>
        <v/>
      </c>
      <c r="D15" s="125">
        <f>IF(ISNUMBER(C15),"OK - numeric",IF(C15="","blank / no data",IF(ISTEXT(C15),"OK - text","INVALID or error")))</f>
        <v/>
      </c>
      <c r="E15" s="14" t="inlineStr">
        <is>
          <t>Single next projected amount. Superseded by BDVD_ALL_PROJECTIONS, which returns the full schedule.</t>
        </is>
      </c>
    </row>
    <row r="16">
      <c r="B16" s="121" t="inlineStr">
        <is>
          <t>BDVD_PROJ_DIV_EX_DT</t>
        </is>
      </c>
      <c r="C16" s="125">
        <f>_xll.BDP($C$3,$B16)</f>
        <v/>
      </c>
      <c r="D16" s="125">
        <f>IF(ISNUMBER(C16),"OK - numeric",IF(C16="","blank / no data",IF(ISTEXT(C16),"OK - text","INVALID or error")))</f>
        <v/>
      </c>
      <c r="E16" s="14" t="inlineStr">
        <is>
          <t>Projected ex-date to go with the above.</t>
        </is>
      </c>
    </row>
    <row r="17">
      <c r="B17" s="121" t="inlineStr">
        <is>
          <t>EQY_DVD_SH_LAST</t>
        </is>
      </c>
      <c r="C17" s="125">
        <f>_xll.BDP($C$3,$B17)</f>
        <v/>
      </c>
      <c r="D17" s="125">
        <f>IF(ISNUMBER(C17),"OK - numeric",IF(C17="","blank / no data",IF(ISTEXT(C17),"OK - text","INVALID or error")))</f>
        <v/>
      </c>
      <c r="E17" s="14" t="inlineStr">
        <is>
          <t>Most recent declared gross DPS. Not forward-looking, but it always works and is often close enough.</t>
        </is>
      </c>
    </row>
    <row r="18">
      <c r="B18" s="121" t="inlineStr">
        <is>
          <t>DVD_SH_LAST</t>
        </is>
      </c>
      <c r="C18" s="125">
        <f>_xll.BDP($C$3,$B18)</f>
        <v/>
      </c>
      <c r="D18" s="125">
        <f>IF(ISNUMBER(C18),"OK - numeric",IF(C18="","blank / no data",IF(ISTEXT(C18),"OK - text","INVALID or error")))</f>
        <v/>
      </c>
      <c r="E18" s="14" t="inlineStr">
        <is>
          <t>Shorter variant of the above - test which one your terminal takes.</t>
        </is>
      </c>
    </row>
    <row r="19">
      <c r="B19" s="121" t="inlineStr">
        <is>
          <t>EQY_DVD_SH_NEXT</t>
        </is>
      </c>
      <c r="C19" s="125">
        <f>_xll.BDP($C$3,$B19)</f>
        <v/>
      </c>
      <c r="D19" s="125">
        <f>IF(ISNUMBER(C19),"OK - numeric",IF(C19="","blank / no data",IF(ISTEXT(C19),"OK - text","INVALID or error")))</f>
        <v/>
      </c>
      <c r="E19" s="14" t="inlineStr">
        <is>
          <t>YOUR ATTEMPT - returns Invalid Field. Kept here only so nobody retries it.</t>
        </is>
      </c>
    </row>
    <row r="20">
      <c r="B20" s="10" t="inlineStr">
        <is>
          <t>--- CONTEXT FROM V2 ---</t>
        </is>
      </c>
      <c r="C20" s="11" t="n"/>
      <c r="D20" s="11" t="n"/>
      <c r="E20" s="11" t="n"/>
    </row>
    <row r="21">
      <c r="B21" s="2" t="inlineStr">
        <is>
          <t>GICS_SECTOR_NAME</t>
        </is>
      </c>
      <c r="D21" s="2" t="inlineStr">
        <is>
          <t>not pulled</t>
        </is>
      </c>
      <c r="E21" s="2" t="inlineStr">
        <is>
          <t>Pulled on the data tabs (column E) and rolled up on the Sector tab.</t>
        </is>
      </c>
    </row>
    <row r="22">
      <c r="B22" s="2" t="inlineStr">
        <is>
          <t>CUR_MKT_CAP / PX_LAST / CRNCY</t>
        </is>
      </c>
      <c r="D22" s="2" t="inlineStr">
        <is>
          <t>not pulled</t>
        </is>
      </c>
      <c r="E22" s="2" t="inlineStr">
        <is>
          <t>Not used by any calculation. Weights now come from your pasted index shares and divisor (v4).</t>
        </is>
      </c>
    </row>
    <row r="23">
      <c r="B23" s="2" t="inlineStr">
        <is>
          <t>BEST_DIV_YLD / DVD_PAYOUT_RATIO</t>
        </is>
      </c>
      <c r="D23" s="2" t="inlineStr">
        <is>
          <t>not pulled</t>
        </is>
      </c>
      <c r="E23" s="2" t="inlineStr">
        <is>
          <t>Forward and context metrics. Not part of steps 1-4.</t>
        </is>
      </c>
    </row>
    <row r="25">
      <c r="B25" s="4" t="inlineStr">
        <is>
          <t>FORWARD DIVIDENDS - RESOLVED</t>
        </is>
      </c>
    </row>
    <row r="26" ht="26.1" customHeight="1" s="124">
      <c r="B26" s="126" t="inlineStr">
        <is>
          <t>-</t>
        </is>
      </c>
      <c r="C26" s="123" t="inlineStr">
        <is>
          <t>BDVD_ALL_PROJECTIONS (v4 block below) returns the full projected schedule - ex-dates and amounts running years out. Needs the BDVD entitlement; the single-value candidates above are superseded.</t>
        </is>
      </c>
    </row>
    <row r="27" ht="26.1" customHeight="1" s="124">
      <c r="B27" s="2" t="n"/>
      <c r="C27" s="123" t="n"/>
    </row>
    <row r="28" ht="26.1" customHeight="1" s="124">
      <c r="B28" s="2" t="n"/>
      <c r="C28" s="123" t="n"/>
    </row>
    <row r="29" ht="26.1" customHeight="1" s="124">
      <c r="B29" s="2" t="n"/>
      <c r="C29" s="123" t="n"/>
    </row>
    <row r="31">
      <c r="B31" s="3" t="inlineStr">
        <is>
          <t>OTHER SYNTAX</t>
        </is>
      </c>
    </row>
    <row r="32">
      <c r="B32" s="15" t="inlineStr">
        <is>
          <t>Purpose</t>
        </is>
      </c>
      <c r="C32" s="15" t="inlineStr">
        <is>
          <t>Formula</t>
        </is>
      </c>
      <c r="D32" s="15" t="inlineStr">
        <is>
          <t>Notes</t>
        </is>
      </c>
    </row>
    <row r="33">
      <c r="B33" s="125" t="inlineStr">
        <is>
          <t>Members (names only)</t>
        </is>
      </c>
      <c r="C33" s="125" t="inlineStr">
        <is>
          <t>'=BDS("AS51 Index","INDX_MEMBERS")</t>
        </is>
      </c>
      <c r="D33" s="122" t="n"/>
      <c r="E33" s="14" t="inlineStr">
        <is>
          <t>What the data tabs use - no weight entitlement needed. Weights come from your pasted shares.</t>
        </is>
      </c>
    </row>
    <row r="34">
      <c r="B34" s="16" t="inlineStr">
        <is>
          <t>Dividend history</t>
        </is>
      </c>
      <c r="C34" s="121" t="inlineStr">
        <is>
          <t>'=BDS($C$3,"DVD_HIST_ALL","DVD_START_DT","20250801","DVD_END_DT","20260803")</t>
        </is>
      </c>
      <c r="D34" s="122" t="n"/>
      <c r="E34" s="14" t="inlineStr">
        <is>
          <t>Dividend history. The calendar pulls this per stock (7 rows, horizontal) alongside the projections - see the confirmed field and live sample below.</t>
        </is>
      </c>
    </row>
    <row r="35">
      <c r="B35" s="125" t="inlineStr">
        <is>
          <t>Index yield now (12M)</t>
        </is>
      </c>
      <c r="C35" s="125" t="inlineStr">
        <is>
          <t>'=BDP("AS51 Index","EQY_DVD_YLD_12M")</t>
        </is>
      </c>
      <c r="D35" s="122" t="n"/>
      <c r="E35" s="14" t="inlineStr">
        <is>
          <t>EQY_DVD_YLD_IND returns N/A at index level - 12M is the field that works.</t>
        </is>
      </c>
    </row>
    <row r="36">
      <c r="B36" s="16" t="inlineStr">
        <is>
          <t>Suppress errors at source</t>
        </is>
      </c>
      <c r="C36" s="121" t="inlineStr">
        <is>
          <t>'=IFERROR(BDP($C$3,"EQY_DVD_YLD_IND"),0)</t>
        </is>
      </c>
      <c r="D36" s="122" t="n"/>
      <c r="E36" s="14" t="inlineStr">
        <is>
          <t>Excel-side, always works. Preferred over Bloomberg's own fill parameters, which vary by add-in version.</t>
        </is>
      </c>
    </row>
    <row r="37">
      <c r="B37" s="126" t="inlineStr">
        <is>
          <t>Index yield, point-in-time</t>
        </is>
      </c>
      <c r="C37" s="126" t="inlineStr">
        <is>
          <t>'=BDH("AS51 Index","EQY_DVD_YLD_12M","20260630","20260630")</t>
        </is>
      </c>
    </row>
    <row r="38">
      <c r="B38" s="126" t="inlineStr">
        <is>
          <t>Index yield, monthly history</t>
        </is>
      </c>
      <c r="C38" s="126" t="inlineStr">
        <is>
          <t>'=BDH("AS51 Index","EQY_DVD_YLD_12M","20150101","20260804","per=m")</t>
        </is>
      </c>
      <c r="E38" s="2" t="inlineStr">
        <is>
          <t>Spills down - park it on a scratch sheet, not here.</t>
        </is>
      </c>
    </row>
    <row r="39">
      <c r="B39" s="2" t="inlineStr">
        <is>
          <t>Formulas shown as text - copy and drop the leading apostrophe.</t>
        </is>
      </c>
    </row>
    <row r="41">
      <c r="B41" s="4" t="inlineStr">
        <is>
          <t>FIELDS THE BOOK USES</t>
        </is>
      </c>
    </row>
    <row r="42">
      <c r="B42" s="126" t="inlineStr">
        <is>
          <t>Projected dividends (BDS)</t>
        </is>
      </c>
      <c r="C42" s="57" t="inlineStr">
        <is>
          <t>BDVD_ALL_PROJECTIONS</t>
        </is>
      </c>
      <c r="E42" s="2" t="inlineStr">
        <is>
          <t>Confirmed working. Full projected schedule; Dvd Calendar reads this cell - a wrong mnemonic is a one-cell fix.</t>
        </is>
      </c>
    </row>
    <row r="43">
      <c r="B43" s="126" t="inlineStr">
        <is>
          <t>Dividend currency (BDP)</t>
        </is>
      </c>
      <c r="C43" s="57" t="inlineStr">
        <is>
          <t>EQY_DVD_CRNCY</t>
        </is>
      </c>
      <c r="E43" s="2" t="inlineStr">
        <is>
          <t>Confirmed working. Feeds the Dvd FX column on the data tabs.</t>
        </is>
      </c>
    </row>
    <row r="44">
      <c r="B44" s="126" t="inlineStr">
        <is>
          <t>Dividend history (BDS)</t>
        </is>
      </c>
      <c r="C44" s="57" t="inlineStr">
        <is>
          <t>DVD_HIST_ALL</t>
        </is>
      </c>
      <c r="E44" s="2" t="inlineStr">
        <is>
          <t>Confirmed working, incl. DVD_START_DT / DVD_END_DT overrides (YYYYMMDD). The Override workbench pulls it for the picked stock.</t>
        </is>
      </c>
    </row>
    <row r="45">
      <c r="B45" s="126" t="inlineStr">
        <is>
          <t>Next earnings date (BDP)</t>
        </is>
      </c>
      <c r="C45" s="106" t="inlineStr">
        <is>
          <t>EXPECTED_REPORT_DT</t>
        </is>
      </c>
      <c r="D45" s="41">
        <f>_xll.BDP($C$3,$C$45)</f>
        <v/>
      </c>
      <c r="E45" s="70">
        <f>IF(ISNUMBER($D$45),"OK","check field")</f>
        <v/>
      </c>
      <c r="F45" s="2" t="inlineStr">
        <is>
          <t>Candidate - feeds the Next earnings column on the data tabs. Alternates: NEXT_ANN_DT, EXPECTED_REPORT_DATE.</t>
        </is>
      </c>
    </row>
    <row r="46">
      <c r="B46" s="3" t="n"/>
      <c r="E46" s="2" t="n"/>
    </row>
    <row r="47">
      <c r="B47" s="3" t="inlineStr">
        <is>
          <t>LIVE SAMPLE 1 - the projections pull (3 rows: Projected Declared / Ex / Amount)</t>
        </is>
      </c>
      <c r="C47" s="58" t="n"/>
      <c r="D47" s="59" t="n"/>
      <c r="E47" s="59" t="n"/>
      <c r="F47" s="59" t="n"/>
      <c r="G47" s="59" t="n"/>
      <c r="H47" s="59" t="n"/>
      <c r="I47" s="59" t="n"/>
      <c r="J47" s="59" t="n"/>
      <c r="K47" s="59" t="n"/>
      <c r="L47" s="59" t="n"/>
      <c r="M47" s="59" t="n"/>
      <c r="N47" s="59" t="n"/>
      <c r="O47" s="59" t="n"/>
      <c r="P47" s="59" t="n"/>
      <c r="Q47" s="59" t="n"/>
      <c r="R47" s="59" t="n"/>
      <c r="S47" s="59" t="n"/>
      <c r="T47" s="59" t="n"/>
      <c r="U47" s="59" t="n"/>
      <c r="V47" s="59" t="n"/>
      <c r="W47" s="59" t="n"/>
      <c r="X47" s="59" t="n"/>
      <c r="Y47" s="59" t="n"/>
      <c r="Z47" s="59" t="n"/>
      <c r="AA47" s="59" t="n"/>
      <c r="AB47" s="59" t="n"/>
      <c r="AC47" s="59" t="n"/>
      <c r="AD47" s="59" t="n"/>
      <c r="AE47" s="59" t="n"/>
      <c r="AF47" s="59" t="n"/>
      <c r="AG47" s="59" t="n"/>
      <c r="AH47" s="59" t="n"/>
      <c r="AI47" s="59" t="n"/>
      <c r="AJ47" s="59" t="n"/>
      <c r="AK47" s="59" t="n"/>
      <c r="AL47" s="59" t="n"/>
      <c r="AM47" s="59" t="n"/>
      <c r="AN47" s="59" t="n"/>
      <c r="AO47" s="59" t="n"/>
      <c r="AP47" s="59" t="n"/>
      <c r="AQ47" s="59" t="n"/>
      <c r="AR47" s="59" t="n"/>
      <c r="AS47" s="59" t="n"/>
      <c r="AT47" s="59" t="n"/>
      <c r="AU47" s="59" t="n"/>
      <c r="AV47" s="59" t="n"/>
      <c r="AW47" s="59" t="n"/>
      <c r="AX47" s="59" t="n"/>
      <c r="AY47" s="59" t="n"/>
      <c r="AZ47" s="59" t="n"/>
      <c r="BA47" s="59" t="n"/>
      <c r="BB47" s="59" t="n"/>
      <c r="BC47" s="59" t="n"/>
      <c r="BD47" s="59" t="n"/>
      <c r="BE47" s="59" t="n"/>
      <c r="BF47" s="59" t="n"/>
      <c r="BG47" s="59" t="n"/>
      <c r="BH47" s="59" t="n"/>
      <c r="BI47" s="59" t="n"/>
      <c r="BJ47" s="59" t="n"/>
      <c r="BK47" s="59" t="n"/>
      <c r="BL47" s="59" t="n"/>
      <c r="BM47" s="59" t="n"/>
      <c r="BN47" s="59" t="n"/>
      <c r="BO47" s="59" t="n"/>
      <c r="BP47" s="59" t="n"/>
      <c r="BQ47" s="59" t="n"/>
      <c r="BR47" s="59" t="n"/>
      <c r="BS47" s="59" t="n"/>
      <c r="BT47" s="59" t="n"/>
      <c r="BU47" s="59" t="n"/>
      <c r="BV47" s="59" t="n"/>
      <c r="BW47" s="59" t="n"/>
      <c r="BX47" s="59" t="n"/>
      <c r="BY47" s="59" t="n"/>
      <c r="BZ47" s="59" t="n"/>
      <c r="CA47" s="59" t="n"/>
      <c r="CB47" s="59" t="n"/>
      <c r="CC47" s="59" t="n"/>
      <c r="CD47" s="59" t="n"/>
      <c r="CE47" s="59" t="n"/>
      <c r="CF47" s="59" t="n"/>
      <c r="CG47" s="59" t="n"/>
      <c r="CH47" s="59" t="n"/>
      <c r="CI47" s="59" t="n"/>
      <c r="CJ47" s="59" t="n"/>
      <c r="CK47" s="59" t="n"/>
      <c r="CL47" s="59" t="n"/>
      <c r="CM47" s="59" t="n"/>
      <c r="CN47" s="59" t="n"/>
      <c r="CO47" s="59" t="n"/>
      <c r="CP47" s="59" t="n"/>
      <c r="CQ47" s="59" t="n"/>
      <c r="CR47" s="59" t="n"/>
      <c r="CS47" s="59" t="n"/>
      <c r="CT47" s="59" t="n"/>
      <c r="CU47" s="59" t="n"/>
      <c r="CV47" s="59" t="n"/>
      <c r="CW47" s="59" t="n"/>
      <c r="CX47" s="59" t="n"/>
      <c r="CY47" s="59" t="n"/>
      <c r="CZ47" s="59" t="n"/>
    </row>
    <row r="48">
      <c r="C48" s="126">
        <f>_xll.BDS($C$3,$C$42,"headers=y","startcol=1","endcol=3","dir=h")</f>
        <v/>
      </c>
      <c r="D48" s="59" t="n"/>
      <c r="E48" s="59" t="n"/>
      <c r="F48" s="59" t="n"/>
      <c r="G48" s="59" t="n"/>
      <c r="H48" s="59" t="n"/>
      <c r="I48" s="59" t="n"/>
      <c r="J48" s="59" t="n"/>
      <c r="K48" s="59" t="n"/>
      <c r="L48" s="59" t="n"/>
      <c r="M48" s="59" t="n"/>
      <c r="N48" s="59" t="n"/>
      <c r="O48" s="59" t="n"/>
      <c r="P48" s="59" t="n"/>
      <c r="Q48" s="59" t="n"/>
      <c r="R48" s="59" t="n"/>
      <c r="S48" s="59" t="n"/>
      <c r="T48" s="59" t="n"/>
      <c r="U48" s="59" t="n"/>
      <c r="V48" s="59" t="n"/>
      <c r="W48" s="59" t="n"/>
      <c r="X48" s="59" t="n"/>
      <c r="Y48" s="59" t="n"/>
      <c r="Z48" s="59" t="n"/>
      <c r="AA48" s="59" t="n"/>
      <c r="AB48" s="59" t="n"/>
      <c r="AC48" s="59" t="n"/>
      <c r="AD48" s="59" t="n"/>
      <c r="AE48" s="59" t="n"/>
      <c r="AF48" s="59" t="n"/>
      <c r="AG48" s="59" t="n"/>
      <c r="AH48" s="59" t="n"/>
      <c r="AI48" s="59" t="n"/>
      <c r="AJ48" s="59" t="n"/>
      <c r="AK48" s="59" t="n"/>
      <c r="AL48" s="59" t="n"/>
      <c r="AM48" s="59" t="n"/>
      <c r="AN48" s="59" t="n"/>
      <c r="AO48" s="59" t="n"/>
      <c r="AP48" s="59" t="n"/>
      <c r="AQ48" s="59" t="n"/>
      <c r="AR48" s="59" t="n"/>
      <c r="AS48" s="59" t="n"/>
      <c r="AT48" s="59" t="n"/>
      <c r="AU48" s="59" t="n"/>
      <c r="AV48" s="59" t="n"/>
      <c r="AW48" s="59" t="n"/>
      <c r="AX48" s="59" t="n"/>
      <c r="AY48" s="59" t="n"/>
      <c r="AZ48" s="59" t="n"/>
      <c r="BA48" s="59" t="n"/>
      <c r="BB48" s="59" t="n"/>
      <c r="BC48" s="59" t="n"/>
      <c r="BD48" s="59" t="n"/>
      <c r="BE48" s="59" t="n"/>
      <c r="BF48" s="59" t="n"/>
      <c r="BG48" s="59" t="n"/>
      <c r="BH48" s="59" t="n"/>
      <c r="BI48" s="59" t="n"/>
      <c r="BJ48" s="59" t="n"/>
      <c r="BK48" s="59" t="n"/>
      <c r="BL48" s="59" t="n"/>
      <c r="BM48" s="59" t="n"/>
      <c r="BN48" s="59" t="n"/>
      <c r="BO48" s="59" t="n"/>
      <c r="BP48" s="59" t="n"/>
      <c r="BQ48" s="59" t="n"/>
      <c r="BR48" s="59" t="n"/>
      <c r="BS48" s="59" t="n"/>
      <c r="BT48" s="59" t="n"/>
      <c r="BU48" s="59" t="n"/>
      <c r="BV48" s="59" t="n"/>
      <c r="BW48" s="59" t="n"/>
      <c r="BX48" s="59" t="n"/>
      <c r="BY48" s="59" t="n"/>
      <c r="BZ48" s="59" t="n"/>
      <c r="CA48" s="59" t="n"/>
      <c r="CB48" s="59" t="n"/>
      <c r="CC48" s="59" t="n"/>
      <c r="CD48" s="59" t="n"/>
      <c r="CE48" s="59" t="n"/>
      <c r="CF48" s="59" t="n"/>
      <c r="CG48" s="59" t="n"/>
      <c r="CH48" s="59" t="n"/>
      <c r="CI48" s="59" t="n"/>
      <c r="CJ48" s="59" t="n"/>
      <c r="CK48" s="59" t="n"/>
      <c r="CL48" s="59" t="n"/>
      <c r="CM48" s="59" t="n"/>
      <c r="CN48" s="59" t="n"/>
      <c r="CO48" s="59" t="n"/>
      <c r="CP48" s="59" t="n"/>
      <c r="CQ48" s="59" t="n"/>
      <c r="CR48" s="59" t="n"/>
      <c r="CS48" s="59" t="n"/>
      <c r="CT48" s="59" t="n"/>
      <c r="CU48" s="59" t="n"/>
      <c r="CV48" s="59" t="n"/>
      <c r="CW48" s="59" t="n"/>
      <c r="CX48" s="59" t="n"/>
      <c r="CY48" s="59" t="n"/>
      <c r="CZ48" s="59" t="n"/>
    </row>
    <row r="49">
      <c r="D49" s="59" t="n"/>
      <c r="E49" s="59" t="n"/>
      <c r="F49" s="59" t="n"/>
      <c r="G49" s="59" t="n"/>
      <c r="H49" s="59" t="n"/>
      <c r="I49" s="59" t="n"/>
      <c r="J49" s="59" t="n"/>
      <c r="K49" s="59" t="n"/>
      <c r="L49" s="59" t="n"/>
      <c r="M49" s="59" t="n"/>
      <c r="N49" s="59" t="n"/>
      <c r="O49" s="59" t="n"/>
      <c r="P49" s="59" t="n"/>
      <c r="Q49" s="59" t="n"/>
      <c r="R49" s="59" t="n"/>
      <c r="S49" s="59" t="n"/>
      <c r="T49" s="59" t="n"/>
      <c r="U49" s="59" t="n"/>
      <c r="V49" s="59" t="n"/>
      <c r="W49" s="59" t="n"/>
      <c r="X49" s="59" t="n"/>
      <c r="Y49" s="59" t="n"/>
      <c r="Z49" s="59" t="n"/>
      <c r="AA49" s="59" t="n"/>
      <c r="AB49" s="59" t="n"/>
      <c r="AC49" s="59" t="n"/>
      <c r="AD49" s="59" t="n"/>
      <c r="AE49" s="59" t="n"/>
      <c r="AF49" s="59" t="n"/>
      <c r="AG49" s="59" t="n"/>
      <c r="AH49" s="59" t="n"/>
      <c r="AI49" s="59" t="n"/>
      <c r="AJ49" s="59" t="n"/>
      <c r="AK49" s="59" t="n"/>
      <c r="AL49" s="59" t="n"/>
      <c r="AM49" s="59" t="n"/>
      <c r="AN49" s="59" t="n"/>
      <c r="AO49" s="59" t="n"/>
      <c r="AP49" s="59" t="n"/>
      <c r="AQ49" s="59" t="n"/>
      <c r="AR49" s="59" t="n"/>
      <c r="AS49" s="59" t="n"/>
      <c r="AT49" s="59" t="n"/>
      <c r="AU49" s="59" t="n"/>
      <c r="AV49" s="59" t="n"/>
      <c r="AW49" s="59" t="n"/>
      <c r="AX49" s="59" t="n"/>
      <c r="AY49" s="59" t="n"/>
      <c r="AZ49" s="59" t="n"/>
      <c r="BA49" s="59" t="n"/>
      <c r="BB49" s="59" t="n"/>
      <c r="BC49" s="59" t="n"/>
      <c r="BD49" s="59" t="n"/>
      <c r="BE49" s="59" t="n"/>
      <c r="BF49" s="59" t="n"/>
      <c r="BG49" s="59" t="n"/>
      <c r="BH49" s="59" t="n"/>
      <c r="BI49" s="59" t="n"/>
      <c r="BJ49" s="59" t="n"/>
      <c r="BK49" s="59" t="n"/>
      <c r="BL49" s="59" t="n"/>
      <c r="BM49" s="59" t="n"/>
      <c r="BN49" s="59" t="n"/>
      <c r="BO49" s="59" t="n"/>
      <c r="BP49" s="59" t="n"/>
      <c r="BQ49" s="59" t="n"/>
      <c r="BR49" s="59" t="n"/>
      <c r="BS49" s="59" t="n"/>
      <c r="BT49" s="59" t="n"/>
      <c r="BU49" s="59" t="n"/>
      <c r="BV49" s="59" t="n"/>
      <c r="BW49" s="59" t="n"/>
      <c r="BX49" s="59" t="n"/>
      <c r="BY49" s="59" t="n"/>
      <c r="BZ49" s="59" t="n"/>
      <c r="CA49" s="59" t="n"/>
      <c r="CB49" s="59" t="n"/>
      <c r="CC49" s="59" t="n"/>
      <c r="CD49" s="59" t="n"/>
      <c r="CE49" s="59" t="n"/>
      <c r="CF49" s="59" t="n"/>
      <c r="CG49" s="59" t="n"/>
      <c r="CH49" s="59" t="n"/>
      <c r="CI49" s="59" t="n"/>
      <c r="CJ49" s="59" t="n"/>
      <c r="CK49" s="59" t="n"/>
      <c r="CL49" s="59" t="n"/>
      <c r="CM49" s="59" t="n"/>
      <c r="CN49" s="59" t="n"/>
      <c r="CO49" s="59" t="n"/>
      <c r="CP49" s="59" t="n"/>
      <c r="CQ49" s="59" t="n"/>
      <c r="CR49" s="59" t="n"/>
      <c r="CS49" s="59" t="n"/>
      <c r="CT49" s="59" t="n"/>
      <c r="CU49" s="59" t="n"/>
      <c r="CV49" s="59" t="n"/>
      <c r="CW49" s="59" t="n"/>
      <c r="CX49" s="59" t="n"/>
      <c r="CY49" s="59" t="n"/>
      <c r="CZ49" s="59" t="n"/>
    </row>
    <row r="50">
      <c r="B50" s="2" t="n"/>
      <c r="D50" s="107" t="n"/>
      <c r="E50" s="107" t="n"/>
      <c r="F50" s="107" t="n"/>
      <c r="G50" s="107" t="n"/>
      <c r="H50" s="107" t="n"/>
      <c r="I50" s="107" t="n"/>
      <c r="J50" s="107" t="n"/>
      <c r="K50" s="107" t="n"/>
      <c r="L50" s="107" t="n"/>
      <c r="M50" s="107" t="n"/>
      <c r="N50" s="107" t="n"/>
      <c r="O50" s="107" t="n"/>
      <c r="P50" s="107" t="n"/>
      <c r="Q50" s="107" t="n"/>
      <c r="R50" s="107" t="n"/>
      <c r="S50" s="107" t="n"/>
      <c r="T50" s="107" t="n"/>
      <c r="U50" s="107" t="n"/>
      <c r="V50" s="107" t="n"/>
      <c r="W50" s="107" t="n"/>
      <c r="X50" s="107" t="n"/>
      <c r="Y50" s="107" t="n"/>
      <c r="Z50" s="107" t="n"/>
      <c r="AA50" s="107" t="n"/>
      <c r="AB50" s="107" t="n"/>
      <c r="AC50" s="107" t="n"/>
      <c r="AD50" s="107" t="n"/>
      <c r="AE50" s="107" t="n"/>
      <c r="AF50" s="107" t="n"/>
      <c r="AG50" s="107" t="n"/>
      <c r="AH50" s="107" t="n"/>
      <c r="AI50" s="107" t="n"/>
      <c r="AJ50" s="107" t="n"/>
      <c r="AK50" s="107" t="n"/>
      <c r="AL50" s="107" t="n"/>
      <c r="AM50" s="107" t="n"/>
      <c r="AN50" s="107" t="n"/>
      <c r="AO50" s="107" t="n"/>
      <c r="AP50" s="107" t="n"/>
      <c r="AQ50" s="107" t="n"/>
      <c r="AR50" s="107" t="n"/>
      <c r="AS50" s="107" t="n"/>
      <c r="AT50" s="107" t="n"/>
      <c r="AU50" s="107" t="n"/>
      <c r="AV50" s="107" t="n"/>
      <c r="AW50" s="107" t="n"/>
      <c r="AX50" s="107" t="n"/>
      <c r="AY50" s="107" t="n"/>
      <c r="AZ50" s="107" t="n"/>
      <c r="BA50" s="107" t="n"/>
      <c r="BB50" s="107" t="n"/>
      <c r="BC50" s="107" t="n"/>
      <c r="BD50" s="107" t="n"/>
      <c r="BE50" s="107" t="n"/>
      <c r="BF50" s="107" t="n"/>
      <c r="BG50" s="107" t="n"/>
      <c r="BH50" s="107" t="n"/>
      <c r="BI50" s="107" t="n"/>
      <c r="BJ50" s="107" t="n"/>
      <c r="BK50" s="107" t="n"/>
      <c r="BL50" s="107" t="n"/>
      <c r="BM50" s="107" t="n"/>
      <c r="BN50" s="107" t="n"/>
      <c r="BO50" s="107" t="n"/>
      <c r="BP50" s="107" t="n"/>
      <c r="BQ50" s="107" t="n"/>
      <c r="BR50" s="107" t="n"/>
      <c r="BS50" s="107" t="n"/>
      <c r="BT50" s="107" t="n"/>
      <c r="BU50" s="107" t="n"/>
      <c r="BV50" s="107" t="n"/>
      <c r="BW50" s="107" t="n"/>
      <c r="BX50" s="107" t="n"/>
      <c r="BY50" s="107" t="n"/>
      <c r="BZ50" s="107" t="n"/>
      <c r="CA50" s="107" t="n"/>
      <c r="CB50" s="107" t="n"/>
      <c r="CC50" s="107" t="n"/>
      <c r="CD50" s="107" t="n"/>
      <c r="CE50" s="107" t="n"/>
      <c r="CF50" s="107" t="n"/>
      <c r="CG50" s="107" t="n"/>
      <c r="CH50" s="107" t="n"/>
      <c r="CI50" s="107" t="n"/>
      <c r="CJ50" s="107" t="n"/>
      <c r="CK50" s="107" t="n"/>
      <c r="CL50" s="107" t="n"/>
      <c r="CM50" s="107" t="n"/>
      <c r="CN50" s="107" t="n"/>
      <c r="CO50" s="107" t="n"/>
      <c r="CP50" s="107" t="n"/>
      <c r="CQ50" s="107" t="n"/>
      <c r="CR50" s="107" t="n"/>
      <c r="CS50" s="107" t="n"/>
      <c r="CT50" s="107" t="n"/>
      <c r="CU50" s="107" t="n"/>
      <c r="CV50" s="107" t="n"/>
      <c r="CW50" s="107" t="n"/>
      <c r="CX50" s="107" t="n"/>
      <c r="CY50" s="107" t="n"/>
      <c r="CZ50" s="107" t="n"/>
    </row>
    <row r="52">
      <c r="B52" s="3" t="inlineStr">
        <is>
          <t>DIVIDEND TYPES THAT COUNT AS CASH (history rows carry a type; anything not listed is ignored)</t>
        </is>
      </c>
      <c r="F52" s="2" t="inlineStr">
        <is>
          <t>Excluded by omission: Spinoff, Bonus, Stock Split, Rights Issue, Entitlement, Omitted, Discontinued. Specials stay IN for index points - blank a cell to drop that type.</t>
        </is>
      </c>
    </row>
    <row r="53">
      <c r="B53" s="126" t="inlineStr">
        <is>
          <t>Cash type 1</t>
        </is>
      </c>
      <c r="C53" s="60" t="inlineStr">
        <is>
          <t>Final</t>
        </is>
      </c>
    </row>
    <row r="54">
      <c r="B54" s="126" t="inlineStr">
        <is>
          <t>Cash type 2</t>
        </is>
      </c>
      <c r="C54" s="60" t="inlineStr">
        <is>
          <t>Interim</t>
        </is>
      </c>
    </row>
    <row r="55">
      <c r="B55" s="126" t="inlineStr">
        <is>
          <t>Cash type 3</t>
        </is>
      </c>
      <c r="C55" s="60" t="inlineStr">
        <is>
          <t>Regular Cash</t>
        </is>
      </c>
    </row>
    <row r="56">
      <c r="B56" s="126" t="inlineStr">
        <is>
          <t>Cash type 4</t>
        </is>
      </c>
      <c r="C56" s="60" t="inlineStr">
        <is>
          <t>Special Cash</t>
        </is>
      </c>
    </row>
    <row r="57">
      <c r="B57" s="126" t="inlineStr">
        <is>
          <t>Cash type 5</t>
        </is>
      </c>
      <c r="C57" s="60" t="inlineStr">
        <is>
          <t>Return of Capital</t>
        </is>
      </c>
    </row>
    <row r="59">
      <c r="B59" s="2" t="inlineStr">
        <is>
          <t>History pull window (auto)</t>
        </is>
      </c>
      <c r="C59" s="40">
        <f>TEXT(Expiries!$C$6-90,"yyyymmdd")</f>
        <v/>
      </c>
      <c r="D59" s="40">
        <f>TEXT(Expiries!$C$6+560,"yyyymmdd")</f>
        <v/>
      </c>
      <c r="F59" s="2" t="inlineStr">
        <is>
          <t>~3 months back and 18 months forward - past the last contract even at the 16-contract maximum, so a declared dividend cannot fall outside the pull whichever date Bloomberg filters it on.</t>
        </is>
      </c>
    </row>
    <row r="61">
      <c r="B61" s="3" t="inlineStr">
        <is>
          <t>LIVE SAMPLE 2 - the history pull (7 rows: the AMOUNT is the 5th)</t>
        </is>
      </c>
    </row>
    <row r="62">
      <c r="C62" s="126">
        <f>_xll.BDS($C$3,$C$44,"headers=y","startcol=1","endcol=7","dir=h","DVD_START_DT",$C$59,"DVD_END_DT",$D$59)</f>
        <v/>
      </c>
    </row>
    <row r="70">
      <c r="B70" s="2" t="inlineStr">
        <is>
          <t>Keep the rows to the right of both samples clear - they spill as far as they need.</t>
        </is>
      </c>
    </row>
  </sheetData>
  <mergeCells count="8">
    <mergeCell ref="C34:D34"/>
    <mergeCell ref="C28:E28"/>
    <mergeCell ref="C27:E27"/>
    <mergeCell ref="C33:D33"/>
    <mergeCell ref="C36:D36"/>
    <mergeCell ref="C26:E26"/>
    <mergeCell ref="C29:E29"/>
    <mergeCell ref="C35:D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75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B3" sqref="B3"/>
    </sheetView>
  </sheetViews>
  <sheetFormatPr baseColWidth="8" defaultRowHeight="15"/>
  <cols>
    <col width="14" customWidth="1" style="124" min="1" max="1"/>
    <col width="13.85546875" bestFit="1" customWidth="1" style="124" min="2" max="2"/>
    <col width="18" customWidth="1" style="124" min="3" max="3"/>
    <col width="28" customWidth="1" style="124" min="4" max="4"/>
    <col width="24" customWidth="1" style="124" min="5" max="5"/>
    <col width="12" customWidth="1" style="124" min="6" max="6"/>
    <col width="13" customWidth="1" style="124" min="7" max="9"/>
    <col width="12" customWidth="1" style="124" min="10" max="12"/>
    <col width="16" customWidth="1" style="124" min="13" max="13"/>
    <col width="15" customWidth="1" style="124" min="14" max="14"/>
    <col width="9" customWidth="1" style="124" min="16" max="16"/>
    <col width="10" customWidth="1" style="124" min="17" max="17"/>
    <col width="11" customWidth="1" style="124" min="19" max="19"/>
  </cols>
  <sheetData>
    <row r="1" ht="16.5" customHeight="1" s="124">
      <c r="A1" s="1" t="inlineStr">
        <is>
          <t>S&amp;P/ASX 200 (AS51) - MEMBERS, DIVIDENDS &amp; FRANKING</t>
        </is>
      </c>
    </row>
    <row r="2">
      <c r="A2" s="3" t="inlineStr">
        <is>
          <t>Index ticker</t>
        </is>
      </c>
      <c r="B2" s="7" t="inlineStr">
        <is>
          <t>AS51 Index</t>
        </is>
      </c>
      <c r="C2" s="3" t="inlineStr">
        <is>
          <t>Index ccy</t>
        </is>
      </c>
      <c r="D2" s="60" t="inlineStr">
        <is>
          <t>AUD</t>
        </is>
      </c>
      <c r="E2" s="3" t="inlineStr">
        <is>
          <t>Members returned</t>
        </is>
      </c>
      <c r="H2" s="17">
        <f>SUMPRODUCT(($A$6:$A$275&lt;&gt;"")*1)</f>
        <v/>
      </c>
      <c r="J2" s="3" t="inlineStr">
        <is>
          <t>No dividend</t>
        </is>
      </c>
      <c r="L2" s="17">
        <f>COUNTIF($N$6:$N$275,"No dividend")</f>
        <v/>
      </c>
      <c r="M2" s="126">
        <f>IF($H$2=$H$3+$L$2,"reconciles","CHECK: status counts do not sum to members")</f>
        <v/>
      </c>
      <c r="O2" s="2" t="inlineStr">
        <is>
          <t>Paste INDEX SHARES in column B and the official INDEX DIVISOR in B3 (blue). A refresh can reshuffle members - your pasted shares do NOT move with them.</t>
        </is>
      </c>
    </row>
    <row r="3">
      <c r="A3" s="3" t="inlineStr">
        <is>
          <t>Index divisor</t>
        </is>
      </c>
      <c r="B3" s="61" t="n">
        <v>303032079.654154</v>
      </c>
      <c r="C3" s="3" t="inlineStr">
        <is>
          <t>AUD -&gt; index ccy</t>
        </is>
      </c>
      <c r="D3" s="62">
        <f>IF($D$2="AUD",1,_xll.BDP("AUD"&amp;$D$2&amp;" Curncy","PX_LAST"))</f>
        <v/>
      </c>
      <c r="E3" s="3" t="inlineStr">
        <is>
          <t>Dividend payers</t>
        </is>
      </c>
      <c r="H3" s="17">
        <f>COUNTIF($N$6:$N$275,"OK")+COUNTIF($N$6:$N$275,"Frank assumed")</f>
        <v/>
      </c>
      <c r="J3" s="3" t="inlineStr">
        <is>
          <t>Frank assumed</t>
        </is>
      </c>
      <c r="L3" s="17">
        <f>COUNTIF($N$6:$N$275,"Frank assumed")</f>
        <v/>
      </c>
      <c r="M3" s="126" t="inlineStr">
        <is>
          <t>&lt;- no franking value returned, taken as 100% franked.</t>
        </is>
      </c>
      <c r="O3" s="2" t="inlineStr">
        <is>
          <t>D3 converts the reference DPS column (AUD) into the index currency for the points maths.</t>
        </is>
      </c>
    </row>
    <row r="4">
      <c r="A4" s="3" t="inlineStr">
        <is>
          <t>TOTALS</t>
        </is>
      </c>
      <c r="J4" s="50">
        <f>IFERROR(SUM($J$6:$J$275),"")</f>
        <v/>
      </c>
      <c r="K4" s="50">
        <f>IFERROR(SUM($K$6:$K$275),"")</f>
        <v/>
      </c>
      <c r="L4" s="50">
        <f>IFERROR(SUM($L$6:$L$275),"")</f>
        <v/>
      </c>
      <c r="M4" s="19" t="n"/>
      <c r="N4" s="63">
        <f>IFERROR(SUMIF($N$6:$N$275,"OK",$J$6:$J$275)/$J$4,"")</f>
        <v/>
      </c>
      <c r="O4" s="6" t="inlineStr">
        <is>
          <t>&lt;- FRANKING REPORTED: share of 12M dividend points where Bloomberg returned a franking value. The rest are assumed fully franked.</t>
        </is>
      </c>
    </row>
    <row r="5" ht="32.1" customHeight="1" s="124">
      <c r="A5" s="20" t="inlineStr">
        <is>
          <t>Member
Ticker</t>
        </is>
      </c>
      <c r="B5" s="39" t="inlineStr">
        <is>
          <t>Index
Shares</t>
        </is>
      </c>
      <c r="C5" s="20" t="inlineStr">
        <is>
          <t>Bloomberg Ticker</t>
        </is>
      </c>
      <c r="D5" s="20" t="inlineStr">
        <is>
          <t>Company Name</t>
        </is>
      </c>
      <c r="E5" s="20" t="inlineStr">
        <is>
          <t>GICS Sector</t>
        </is>
      </c>
      <c r="F5" s="20" t="inlineStr">
        <is>
          <t>DPS 12M</t>
        </is>
      </c>
      <c r="G5" s="20" t="inlineStr">
        <is>
          <t>Div Yld
12M (%)</t>
        </is>
      </c>
      <c r="H5" s="20" t="inlineStr">
        <is>
          <t>Div Yld
Ind (%)</t>
        </is>
      </c>
      <c r="I5" s="20" t="inlineStr">
        <is>
          <t>Franked
(%)</t>
        </is>
      </c>
      <c r="J5" s="39" t="inlineStr">
        <is>
          <t>Dvd 12M
(pts)</t>
        </is>
      </c>
      <c r="K5" s="39" t="inlineStr">
        <is>
          <t>Franked
(pts)</t>
        </is>
      </c>
      <c r="L5" s="39" t="inlineStr">
        <is>
          <t>Unfranked
(pts)</t>
        </is>
      </c>
      <c r="M5" s="20" t="n"/>
      <c r="N5" s="20" t="inlineStr">
        <is>
          <t>Status</t>
        </is>
      </c>
      <c r="P5" s="39" t="inlineStr">
        <is>
          <t>Dvd
CCY</t>
        </is>
      </c>
      <c r="Q5" s="39" t="inlineStr">
        <is>
          <t>Dvd FX</t>
        </is>
      </c>
      <c r="S5" s="39" t="inlineStr">
        <is>
          <t>Next
earnings</t>
        </is>
      </c>
    </row>
    <row r="6">
      <c r="A6" s="125">
        <f>_xll.BDS($B$2,"INDX_MEMBERS","cols=1;rows=200")</f>
        <v/>
      </c>
      <c r="B6" s="64" t="n">
        <v>170700811</v>
      </c>
      <c r="C6" s="21">
        <f>IF($A6="","",$A6&amp;" Equity")</f>
        <v/>
      </c>
      <c r="D6" s="21">
        <f>IF($A6="","",_xll.BDP($C6,"NAME"))</f>
        <v/>
      </c>
      <c r="E6" s="21">
        <f>IF($A6="","",_xll.BDP($C6,"GICS_SECTOR_NAME"))</f>
        <v/>
      </c>
      <c r="F6" s="22">
        <f>IF($A6="","",_xll.BDP($C6,"EQY_DVD_SH_12M"))</f>
        <v/>
      </c>
      <c r="G6" s="23">
        <f>IF($A6="","",_xll.BDP($C6,"EQY_DVD_YLD_12M"))</f>
        <v/>
      </c>
      <c r="H6" s="23">
        <f>IF($A6="","",_xll.BDP($C6,"EQY_DVD_YLD_IND"))</f>
        <v/>
      </c>
      <c r="I6" s="23">
        <f>IF($A6="","",_xll.BDP($C6,'Field Check'!$C$4))</f>
        <v/>
      </c>
      <c r="J6" s="65">
        <f>IFERROR(IF($B6="","",IF(ISNUMBER($F6),$B6*$F6*$D$3/$B$3,0)),"")</f>
        <v/>
      </c>
      <c r="K6" s="65">
        <f>IFERROR(IF($J6="","",$J6*IF(ISNUMBER($I6),$I6,'Index Summary'!$C$7)/100),"")</f>
        <v/>
      </c>
      <c r="L6" s="65">
        <f>IFERROR(IF($K6="","",$J6-$K6),"")</f>
        <v/>
      </c>
      <c r="M6" s="24" t="n"/>
      <c r="N6" s="25">
        <f>IF($C6="","",IF(NOT(ISNUMBER($F6)),"No dividend",IF($F6=0,"No dividend",IF(ISNUMBER($I6),"OK","Frank assumed"))))</f>
        <v/>
      </c>
      <c r="P6" s="43">
        <f>IF($N6="No dividend","",IF($C6="","",_xll.BDP($C6,'Field Check'!$C$43)))</f>
        <v/>
      </c>
      <c r="Q6" s="62">
        <f>IFERROR(IF(LEN($P6)&lt;&gt;3,1,IF($P6=$D$2,1,_xll.BDP($P6&amp;$D$2&amp;" Curncy","PX_LAST"))),1)</f>
        <v/>
      </c>
      <c r="S6" s="108">
        <f>IF($C6="","",_xll.BDP($C6,'Field Check'!$C$45))</f>
        <v/>
      </c>
    </row>
    <row r="7">
      <c r="A7" s="125" t="inlineStr">
        <is>
          <t>4DX AT</t>
        </is>
      </c>
      <c r="B7" s="64" t="n">
        <v>505754250</v>
      </c>
      <c r="C7" s="125">
        <f>IF($A7="","",$A7&amp;" Equity")</f>
        <v/>
      </c>
      <c r="D7" s="125">
        <f>IF($A7="","",_xll.BDP($C7,"NAME"))</f>
        <v/>
      </c>
      <c r="E7" s="125">
        <f>IF($A7="","",_xll.BDP($C7,"GICS_SECTOR_NAME"))</f>
        <v/>
      </c>
      <c r="F7" s="26">
        <f>IF($A7="","",_xll.BDP($C7,"EQY_DVD_SH_12M"))</f>
        <v/>
      </c>
      <c r="G7" s="27">
        <f>IF($A7="","",_xll.BDP($C7,"EQY_DVD_YLD_12M"))</f>
        <v/>
      </c>
      <c r="H7" s="27">
        <f>IF($A7="","",_xll.BDP($C7,"EQY_DVD_YLD_IND"))</f>
        <v/>
      </c>
      <c r="I7" s="27">
        <f>IF($A7="","",_xll.BDP($C7,'Field Check'!$C$4))</f>
        <v/>
      </c>
      <c r="J7" s="65">
        <f>IFERROR(IF($B7="","",IF(ISNUMBER($F7),$B7*$F7*$D$3/$B$3,0)),"")</f>
        <v/>
      </c>
      <c r="K7" s="65">
        <f>IFERROR(IF($J7="","",$J7*IF(ISNUMBER($I7),$I7,'Index Summary'!$C$7)/100),"")</f>
        <v/>
      </c>
      <c r="L7" s="65">
        <f>IFERROR(IF($K7="","",$J7-$K7),"")</f>
        <v/>
      </c>
      <c r="M7" s="28" t="n"/>
      <c r="N7" s="29">
        <f>IF($C7="","",IF(NOT(ISNUMBER($F7)),"No dividend",IF($F7=0,"No dividend",IF(ISNUMBER($I7),"OK","Frank assumed"))))</f>
        <v/>
      </c>
      <c r="P7" s="43">
        <f>IF($N7="No dividend","",IF($C7="","",_xll.BDP($C7,'Field Check'!$C$43)))</f>
        <v/>
      </c>
      <c r="Q7" s="62">
        <f>IFERROR(IF(LEN($P7)&lt;&gt;3,1,IF($P7=$D$2,1,_xll.BDP($P7&amp;$D$2&amp;" Curncy","PX_LAST"))),1)</f>
        <v/>
      </c>
      <c r="S7" s="108">
        <f>IF($C7="","",_xll.BDP($C7,'Field Check'!$C$45))</f>
        <v/>
      </c>
    </row>
    <row r="8">
      <c r="A8" s="21" t="inlineStr">
        <is>
          <t>A2M AT</t>
        </is>
      </c>
      <c r="B8" s="64" t="n">
        <v>725376000</v>
      </c>
      <c r="C8" s="21">
        <f>IF($A8="","",$A8&amp;" Equity")</f>
        <v/>
      </c>
      <c r="D8" s="21">
        <f>IF($A8="","",_xll.BDP($C8,"NAME"))</f>
        <v/>
      </c>
      <c r="E8" s="21">
        <f>IF($A8="","",_xll.BDP($C8,"GICS_SECTOR_NAME"))</f>
        <v/>
      </c>
      <c r="F8" s="22">
        <f>IF($A8="","",_xll.BDP($C8,"EQY_DVD_SH_12M"))</f>
        <v/>
      </c>
      <c r="G8" s="23">
        <f>IF($A8="","",_xll.BDP($C8,"EQY_DVD_YLD_12M"))</f>
        <v/>
      </c>
      <c r="H8" s="23">
        <f>IF($A8="","",_xll.BDP($C8,"EQY_DVD_YLD_IND"))</f>
        <v/>
      </c>
      <c r="I8" s="23">
        <f>IF($A8="","",_xll.BDP($C8,'Field Check'!$C$4))</f>
        <v/>
      </c>
      <c r="J8" s="65">
        <f>IFERROR(IF($B8="","",IF(ISNUMBER($F8),$B8*$F8*$D$3/$B$3,0)),"")</f>
        <v/>
      </c>
      <c r="K8" s="65">
        <f>IFERROR(IF($J8="","",$J8*IF(ISNUMBER($I8),$I8,'Index Summary'!$C$7)/100),"")</f>
        <v/>
      </c>
      <c r="L8" s="65">
        <f>IFERROR(IF($K8="","",$J8-$K8),"")</f>
        <v/>
      </c>
      <c r="M8" s="24" t="n"/>
      <c r="N8" s="25">
        <f>IF($C8="","",IF(NOT(ISNUMBER($F8)),"No dividend",IF($F8=0,"No dividend",IF(ISNUMBER($I8),"OK","Frank assumed"))))</f>
        <v/>
      </c>
      <c r="P8" s="43">
        <f>IF($N8="No dividend","",IF($C8="","",_xll.BDP($C8,'Field Check'!$C$43)))</f>
        <v/>
      </c>
      <c r="Q8" s="62">
        <f>IFERROR(IF(LEN($P8)&lt;&gt;3,1,IF($P8=$D$2,1,_xll.BDP($P8&amp;$D$2&amp;" Curncy","PX_LAST"))),1)</f>
        <v/>
      </c>
      <c r="S8" s="108">
        <f>IF($C8="","",_xll.BDP($C8,'Field Check'!$C$45))</f>
        <v/>
      </c>
    </row>
    <row r="9">
      <c r="A9" s="125" t="inlineStr">
        <is>
          <t>AAI AT</t>
        </is>
      </c>
      <c r="B9" s="64" t="n">
        <v>37378206</v>
      </c>
      <c r="C9" s="125">
        <f>IF($A9="","",$A9&amp;" Equity")</f>
        <v/>
      </c>
      <c r="D9" s="125">
        <f>IF($A9="","",_xll.BDP($C9,"NAME"))</f>
        <v/>
      </c>
      <c r="E9" s="125">
        <f>IF($A9="","",_xll.BDP($C9,"GICS_SECTOR_NAME"))</f>
        <v/>
      </c>
      <c r="F9" s="26">
        <f>IF($A9="","",_xll.BDP($C9,"EQY_DVD_SH_12M"))</f>
        <v/>
      </c>
      <c r="G9" s="27">
        <f>IF($A9="","",_xll.BDP($C9,"EQY_DVD_YLD_12M"))</f>
        <v/>
      </c>
      <c r="H9" s="27">
        <f>IF($A9="","",_xll.BDP($C9,"EQY_DVD_YLD_IND"))</f>
        <v/>
      </c>
      <c r="I9" s="27">
        <f>IF($A9="","",_xll.BDP($C9,'Field Check'!$C$4))</f>
        <v/>
      </c>
      <c r="J9" s="65">
        <f>IFERROR(IF($B9="","",IF(ISNUMBER($F9),$B9*$F9*$D$3/$B$3,0)),"")</f>
        <v/>
      </c>
      <c r="K9" s="65">
        <f>IFERROR(IF($J9="","",$J9*IF(ISNUMBER($I9),$I9,'Index Summary'!$C$7)/100),"")</f>
        <v/>
      </c>
      <c r="L9" s="65">
        <f>IFERROR(IF($K9="","",$J9-$K9),"")</f>
        <v/>
      </c>
      <c r="M9" s="28" t="n"/>
      <c r="N9" s="29">
        <f>IF($C9="","",IF(NOT(ISNUMBER($F9)),"No dividend",IF($F9=0,"No dividend",IF(ISNUMBER($I9),"OK","Frank assumed"))))</f>
        <v/>
      </c>
      <c r="P9" s="43">
        <f>IF($N9="No dividend","",IF($C9="","",_xll.BDP($C9,'Field Check'!$C$43)))</f>
        <v/>
      </c>
      <c r="Q9" s="62">
        <f>IFERROR(IF(LEN($P9)&lt;&gt;3,1,IF($P9=$D$2,1,_xll.BDP($P9&amp;$D$2&amp;" Curncy","PX_LAST"))),1)</f>
        <v/>
      </c>
      <c r="S9" s="108">
        <f>IF($C9="","",_xll.BDP($C9,'Field Check'!$C$45))</f>
        <v/>
      </c>
    </row>
    <row r="10">
      <c r="A10" s="21" t="inlineStr">
        <is>
          <t>ABB AT</t>
        </is>
      </c>
      <c r="B10" s="64" t="n">
        <v>278724300</v>
      </c>
      <c r="C10" s="21">
        <f>IF($A10="","",$A10&amp;" Equity")</f>
        <v/>
      </c>
      <c r="D10" s="21">
        <f>IF($A10="","",_xll.BDP($C10,"NAME"))</f>
        <v/>
      </c>
      <c r="E10" s="21">
        <f>IF($A10="","",_xll.BDP($C10,"GICS_SECTOR_NAME"))</f>
        <v/>
      </c>
      <c r="F10" s="22">
        <f>IF($A10="","",_xll.BDP($C10,"EQY_DVD_SH_12M"))</f>
        <v/>
      </c>
      <c r="G10" s="23">
        <f>IF($A10="","",_xll.BDP($C10,"EQY_DVD_YLD_12M"))</f>
        <v/>
      </c>
      <c r="H10" s="23">
        <f>IF($A10="","",_xll.BDP($C10,"EQY_DVD_YLD_IND"))</f>
        <v/>
      </c>
      <c r="I10" s="23">
        <f>IF($A10="","",_xll.BDP($C10,'Field Check'!$C$4))</f>
        <v/>
      </c>
      <c r="J10" s="65">
        <f>IFERROR(IF($B10="","",IF(ISNUMBER($F10),$B10*$F10*$D$3/$B$3,0)),"")</f>
        <v/>
      </c>
      <c r="K10" s="65">
        <f>IFERROR(IF($J10="","",$J10*IF(ISNUMBER($I10),$I10,'Index Summary'!$C$7)/100),"")</f>
        <v/>
      </c>
      <c r="L10" s="65">
        <f>IFERROR(IF($K10="","",$J10-$K10),"")</f>
        <v/>
      </c>
      <c r="M10" s="24" t="n"/>
      <c r="N10" s="25">
        <f>IF($C10="","",IF(NOT(ISNUMBER($F10)),"No dividend",IF($F10=0,"No dividend",IF(ISNUMBER($I10),"OK","Frank assumed"))))</f>
        <v/>
      </c>
      <c r="P10" s="43">
        <f>IF($N10="No dividend","",IF($C10="","",_xll.BDP($C10,'Field Check'!$C$43)))</f>
        <v/>
      </c>
      <c r="Q10" s="62">
        <f>IFERROR(IF(LEN($P10)&lt;&gt;3,1,IF($P10=$D$2,1,_xll.BDP($P10&amp;$D$2&amp;" Curncy","PX_LAST"))),1)</f>
        <v/>
      </c>
      <c r="S10" s="108">
        <f>IF($C10="","",_xll.BDP($C10,'Field Check'!$C$45))</f>
        <v/>
      </c>
    </row>
    <row r="11">
      <c r="A11" s="125" t="inlineStr">
        <is>
          <t>AGL AT</t>
        </is>
      </c>
      <c r="B11" s="64" t="n">
        <v>598744830</v>
      </c>
      <c r="C11" s="125">
        <f>IF($A11="","",$A11&amp;" Equity")</f>
        <v/>
      </c>
      <c r="D11" s="125">
        <f>IF($A11="","",_xll.BDP($C11,"NAME"))</f>
        <v/>
      </c>
      <c r="E11" s="125">
        <f>IF($A11="","",_xll.BDP($C11,"GICS_SECTOR_NAME"))</f>
        <v/>
      </c>
      <c r="F11" s="26">
        <f>IF($A11="","",_xll.BDP($C11,"EQY_DVD_SH_12M"))</f>
        <v/>
      </c>
      <c r="G11" s="27">
        <f>IF($A11="","",_xll.BDP($C11,"EQY_DVD_YLD_12M"))</f>
        <v/>
      </c>
      <c r="H11" s="27">
        <f>IF($A11="","",_xll.BDP($C11,"EQY_DVD_YLD_IND"))</f>
        <v/>
      </c>
      <c r="I11" s="27">
        <f>IF($A11="","",_xll.BDP($C11,'Field Check'!$C$4))</f>
        <v/>
      </c>
      <c r="J11" s="65">
        <f>IFERROR(IF($B11="","",IF(ISNUMBER($F11),$B11*$F11*$D$3/$B$3,0)),"")</f>
        <v/>
      </c>
      <c r="K11" s="65">
        <f>IFERROR(IF($J11="","",$J11*IF(ISNUMBER($I11),$I11,'Index Summary'!$C$7)/100),"")</f>
        <v/>
      </c>
      <c r="L11" s="65">
        <f>IFERROR(IF($K11="","",$J11-$K11),"")</f>
        <v/>
      </c>
      <c r="M11" s="28" t="n"/>
      <c r="N11" s="29">
        <f>IF($C11="","",IF(NOT(ISNUMBER($F11)),"No dividend",IF($F11=0,"No dividend",IF(ISNUMBER($I11),"OK","Frank assumed"))))</f>
        <v/>
      </c>
      <c r="P11" s="43">
        <f>IF($N11="No dividend","",IF($C11="","",_xll.BDP($C11,'Field Check'!$C$43)))</f>
        <v/>
      </c>
      <c r="Q11" s="62">
        <f>IFERROR(IF(LEN($P11)&lt;&gt;3,1,IF($P11=$D$2,1,_xll.BDP($P11&amp;$D$2&amp;" Curncy","PX_LAST"))),1)</f>
        <v/>
      </c>
      <c r="S11" s="108">
        <f>IF($C11="","",_xll.BDP($C11,'Field Check'!$C$45))</f>
        <v/>
      </c>
    </row>
    <row r="12">
      <c r="A12" s="21" t="inlineStr">
        <is>
          <t>AIA AT</t>
        </is>
      </c>
      <c r="B12" s="64" t="n">
        <v>393740000</v>
      </c>
      <c r="C12" s="21">
        <f>IF($A12="","",$A12&amp;" Equity")</f>
        <v/>
      </c>
      <c r="D12" s="21">
        <f>IF($A12="","",_xll.BDP($C12,"NAME"))</f>
        <v/>
      </c>
      <c r="E12" s="21">
        <f>IF($A12="","",_xll.BDP($C12,"GICS_SECTOR_NAME"))</f>
        <v/>
      </c>
      <c r="F12" s="22">
        <f>IF($A12="","",_xll.BDP($C12,"EQY_DVD_SH_12M"))</f>
        <v/>
      </c>
      <c r="G12" s="23">
        <f>IF($A12="","",_xll.BDP($C12,"EQY_DVD_YLD_12M"))</f>
        <v/>
      </c>
      <c r="H12" s="23">
        <f>IF($A12="","",_xll.BDP($C12,"EQY_DVD_YLD_IND"))</f>
        <v/>
      </c>
      <c r="I12" s="23">
        <f>IF($A12="","",_xll.BDP($C12,'Field Check'!$C$4))</f>
        <v/>
      </c>
      <c r="J12" s="65">
        <f>IFERROR(IF($B12="","",IF(ISNUMBER($F12),$B12*$F12*$D$3/$B$3,0)),"")</f>
        <v/>
      </c>
      <c r="K12" s="65">
        <f>IFERROR(IF($J12="","",$J12*IF(ISNUMBER($I12),$I12,'Index Summary'!$C$7)/100),"")</f>
        <v/>
      </c>
      <c r="L12" s="65">
        <f>IFERROR(IF($K12="","",$J12-$K12),"")</f>
        <v/>
      </c>
      <c r="M12" s="24" t="n"/>
      <c r="N12" s="25">
        <f>IF($C12="","",IF(NOT(ISNUMBER($F12)),"No dividend",IF($F12=0,"No dividend",IF(ISNUMBER($I12),"OK","Frank assumed"))))</f>
        <v/>
      </c>
      <c r="P12" s="43">
        <f>IF($N12="No dividend","",IF($C12="","",_xll.BDP($C12,'Field Check'!$C$43)))</f>
        <v/>
      </c>
      <c r="Q12" s="62">
        <f>IFERROR(IF(LEN($P12)&lt;&gt;3,1,IF($P12=$D$2,1,_xll.BDP($P12&amp;$D$2&amp;" Curncy","PX_LAST"))),1)</f>
        <v/>
      </c>
      <c r="S12" s="108">
        <f>IF($C12="","",_xll.BDP($C12,'Field Check'!$C$45))</f>
        <v/>
      </c>
    </row>
    <row r="13">
      <c r="A13" s="125" t="inlineStr">
        <is>
          <t>ALD AT</t>
        </is>
      </c>
      <c r="B13" s="64" t="n">
        <v>238302000</v>
      </c>
      <c r="C13" s="125">
        <f>IF($A13="","",$A13&amp;" Equity")</f>
        <v/>
      </c>
      <c r="D13" s="125">
        <f>IF($A13="","",_xll.BDP($C13,"NAME"))</f>
        <v/>
      </c>
      <c r="E13" s="125">
        <f>IF($A13="","",_xll.BDP($C13,"GICS_SECTOR_NAME"))</f>
        <v/>
      </c>
      <c r="F13" s="26">
        <f>IF($A13="","",_xll.BDP($C13,"EQY_DVD_SH_12M"))</f>
        <v/>
      </c>
      <c r="G13" s="27">
        <f>IF($A13="","",_xll.BDP($C13,"EQY_DVD_YLD_12M"))</f>
        <v/>
      </c>
      <c r="H13" s="27">
        <f>IF($A13="","",_xll.BDP($C13,"EQY_DVD_YLD_IND"))</f>
        <v/>
      </c>
      <c r="I13" s="27">
        <f>IF($A13="","",_xll.BDP($C13,'Field Check'!$C$4))</f>
        <v/>
      </c>
      <c r="J13" s="65">
        <f>IFERROR(IF($B13="","",IF(ISNUMBER($F13),$B13*$F13*$D$3/$B$3,0)),"")</f>
        <v/>
      </c>
      <c r="K13" s="65">
        <f>IFERROR(IF($J13="","",$J13*IF(ISNUMBER($I13),$I13,'Index Summary'!$C$7)/100),"")</f>
        <v/>
      </c>
      <c r="L13" s="65">
        <f>IFERROR(IF($K13="","",$J13-$K13),"")</f>
        <v/>
      </c>
      <c r="M13" s="28" t="n"/>
      <c r="N13" s="29">
        <f>IF($C13="","",IF(NOT(ISNUMBER($F13)),"No dividend",IF($F13=0,"No dividend",IF(ISNUMBER($I13),"OK","Frank assumed"))))</f>
        <v/>
      </c>
      <c r="P13" s="43">
        <f>IF($N13="No dividend","",IF($C13="","",_xll.BDP($C13,'Field Check'!$C$43)))</f>
        <v/>
      </c>
      <c r="Q13" s="62">
        <f>IFERROR(IF(LEN($P13)&lt;&gt;3,1,IF($P13=$D$2,1,_xll.BDP($P13&amp;$D$2&amp;" Curncy","PX_LAST"))),1)</f>
        <v/>
      </c>
      <c r="S13" s="108">
        <f>IF($C13="","",_xll.BDP($C13,'Field Check'!$C$45))</f>
        <v/>
      </c>
    </row>
    <row r="14">
      <c r="A14" s="21" t="inlineStr">
        <is>
          <t>ALK AT</t>
        </is>
      </c>
      <c r="B14" s="64" t="n">
        <v>1079301950</v>
      </c>
      <c r="C14" s="21">
        <f>IF($A14="","",$A14&amp;" Equity")</f>
        <v/>
      </c>
      <c r="D14" s="21">
        <f>IF($A14="","",_xll.BDP($C14,"NAME"))</f>
        <v/>
      </c>
      <c r="E14" s="21">
        <f>IF($A14="","",_xll.BDP($C14,"GICS_SECTOR_NAME"))</f>
        <v/>
      </c>
      <c r="F14" s="22">
        <f>IF($A14="","",_xll.BDP($C14,"EQY_DVD_SH_12M"))</f>
        <v/>
      </c>
      <c r="G14" s="23">
        <f>IF($A14="","",_xll.BDP($C14,"EQY_DVD_YLD_12M"))</f>
        <v/>
      </c>
      <c r="H14" s="23">
        <f>IF($A14="","",_xll.BDP($C14,"EQY_DVD_YLD_IND"))</f>
        <v/>
      </c>
      <c r="I14" s="23">
        <f>IF($A14="","",_xll.BDP($C14,'Field Check'!$C$4))</f>
        <v/>
      </c>
      <c r="J14" s="65">
        <f>IFERROR(IF($B14="","",IF(ISNUMBER($F14),$B14*$F14*$D$3/$B$3,0)),"")</f>
        <v/>
      </c>
      <c r="K14" s="65">
        <f>IFERROR(IF($J14="","",$J14*IF(ISNUMBER($I14),$I14,'Index Summary'!$C$7)/100),"")</f>
        <v/>
      </c>
      <c r="L14" s="65">
        <f>IFERROR(IF($K14="","",$J14-$K14),"")</f>
        <v/>
      </c>
      <c r="M14" s="24" t="n"/>
      <c r="N14" s="25">
        <f>IF($C14="","",IF(NOT(ISNUMBER($F14)),"No dividend",IF($F14=0,"No dividend",IF(ISNUMBER($I14),"OK","Frank assumed"))))</f>
        <v/>
      </c>
      <c r="P14" s="43">
        <f>IF($N14="No dividend","",IF($C14="","",_xll.BDP($C14,'Field Check'!$C$43)))</f>
        <v/>
      </c>
      <c r="Q14" s="62">
        <f>IFERROR(IF(LEN($P14)&lt;&gt;3,1,IF($P14=$D$2,1,_xll.BDP($P14&amp;$D$2&amp;" Curncy","PX_LAST"))),1)</f>
        <v/>
      </c>
      <c r="S14" s="108">
        <f>IF($C14="","",_xll.BDP($C14,'Field Check'!$C$45))</f>
        <v/>
      </c>
    </row>
    <row r="15">
      <c r="A15" s="125" t="inlineStr">
        <is>
          <t>ALL AT</t>
        </is>
      </c>
      <c r="B15" s="64" t="n">
        <v>603067000</v>
      </c>
      <c r="C15" s="125">
        <f>IF($A15="","",$A15&amp;" Equity")</f>
        <v/>
      </c>
      <c r="D15" s="125">
        <f>IF($A15="","",_xll.BDP($C15,"NAME"))</f>
        <v/>
      </c>
      <c r="E15" s="125">
        <f>IF($A15="","",_xll.BDP($C15,"GICS_SECTOR_NAME"))</f>
        <v/>
      </c>
      <c r="F15" s="26">
        <f>IF($A15="","",_xll.BDP($C15,"EQY_DVD_SH_12M"))</f>
        <v/>
      </c>
      <c r="G15" s="27">
        <f>IF($A15="","",_xll.BDP($C15,"EQY_DVD_YLD_12M"))</f>
        <v/>
      </c>
      <c r="H15" s="27">
        <f>IF($A15="","",_xll.BDP($C15,"EQY_DVD_YLD_IND"))</f>
        <v/>
      </c>
      <c r="I15" s="27">
        <f>IF($A15="","",_xll.BDP($C15,'Field Check'!$C$4))</f>
        <v/>
      </c>
      <c r="J15" s="65">
        <f>IFERROR(IF($B15="","",IF(ISNUMBER($F15),$B15*$F15*$D$3/$B$3,0)),"")</f>
        <v/>
      </c>
      <c r="K15" s="65">
        <f>IFERROR(IF($J15="","",$J15*IF(ISNUMBER($I15),$I15,'Index Summary'!$C$7)/100),"")</f>
        <v/>
      </c>
      <c r="L15" s="65">
        <f>IFERROR(IF($K15="","",$J15-$K15),"")</f>
        <v/>
      </c>
      <c r="M15" s="28" t="n"/>
      <c r="N15" s="29">
        <f>IF($C15="","",IF(NOT(ISNUMBER($F15)),"No dividend",IF($F15=0,"No dividend",IF(ISNUMBER($I15),"OK","Frank assumed"))))</f>
        <v/>
      </c>
      <c r="P15" s="43">
        <f>IF($N15="No dividend","",IF($C15="","",_xll.BDP($C15,'Field Check'!$C$43)))</f>
        <v/>
      </c>
      <c r="Q15" s="62">
        <f>IFERROR(IF(LEN($P15)&lt;&gt;3,1,IF($P15=$D$2,1,_xll.BDP($P15&amp;$D$2&amp;" Curncy","PX_LAST"))),1)</f>
        <v/>
      </c>
      <c r="S15" s="108">
        <f>IF($C15="","",_xll.BDP($C15,'Field Check'!$C$45))</f>
        <v/>
      </c>
    </row>
    <row r="16">
      <c r="A16" s="21" t="inlineStr">
        <is>
          <t>ALQ AT</t>
        </is>
      </c>
      <c r="B16" s="64" t="n">
        <v>507543000</v>
      </c>
      <c r="C16" s="21">
        <f>IF($A16="","",$A16&amp;" Equity")</f>
        <v/>
      </c>
      <c r="D16" s="21">
        <f>IF($A16="","",_xll.BDP($C16,"NAME"))</f>
        <v/>
      </c>
      <c r="E16" s="21">
        <f>IF($A16="","",_xll.BDP($C16,"GICS_SECTOR_NAME"))</f>
        <v/>
      </c>
      <c r="F16" s="22">
        <f>IF($A16="","",_xll.BDP($C16,"EQY_DVD_SH_12M"))</f>
        <v/>
      </c>
      <c r="G16" s="23">
        <f>IF($A16="","",_xll.BDP($C16,"EQY_DVD_YLD_12M"))</f>
        <v/>
      </c>
      <c r="H16" s="23">
        <f>IF($A16="","",_xll.BDP($C16,"EQY_DVD_YLD_IND"))</f>
        <v/>
      </c>
      <c r="I16" s="23">
        <f>IF($A16="","",_xll.BDP($C16,'Field Check'!$C$4))</f>
        <v/>
      </c>
      <c r="J16" s="65">
        <f>IFERROR(IF($B16="","",IF(ISNUMBER($F16),$B16*$F16*$D$3/$B$3,0)),"")</f>
        <v/>
      </c>
      <c r="K16" s="65">
        <f>IFERROR(IF($J16="","",$J16*IF(ISNUMBER($I16),$I16,'Index Summary'!$C$7)/100),"")</f>
        <v/>
      </c>
      <c r="L16" s="65">
        <f>IFERROR(IF($K16="","",$J16-$K16),"")</f>
        <v/>
      </c>
      <c r="M16" s="24" t="n"/>
      <c r="N16" s="25">
        <f>IF($C16="","",IF(NOT(ISNUMBER($F16)),"No dividend",IF($F16=0,"No dividend",IF(ISNUMBER($I16),"OK","Frank assumed"))))</f>
        <v/>
      </c>
      <c r="P16" s="43">
        <f>IF($N16="No dividend","",IF($C16="","",_xll.BDP($C16,'Field Check'!$C$43)))</f>
        <v/>
      </c>
      <c r="Q16" s="62">
        <f>IFERROR(IF(LEN($P16)&lt;&gt;3,1,IF($P16=$D$2,1,_xll.BDP($P16&amp;$D$2&amp;" Curncy","PX_LAST"))),1)</f>
        <v/>
      </c>
      <c r="S16" s="108">
        <f>IF($C16="","",_xll.BDP($C16,'Field Check'!$C$45))</f>
        <v/>
      </c>
    </row>
    <row r="17">
      <c r="A17" s="125" t="inlineStr">
        <is>
          <t>ALX AT</t>
        </is>
      </c>
      <c r="B17" s="64" t="n">
        <v>464329280</v>
      </c>
      <c r="C17" s="125">
        <f>IF($A17="","",$A17&amp;" Equity")</f>
        <v/>
      </c>
      <c r="D17" s="125">
        <f>IF($A17="","",_xll.BDP($C17,"NAME"))</f>
        <v/>
      </c>
      <c r="E17" s="125">
        <f>IF($A17="","",_xll.BDP($C17,"GICS_SECTOR_NAME"))</f>
        <v/>
      </c>
      <c r="F17" s="26">
        <f>IF($A17="","",_xll.BDP($C17,"EQY_DVD_SH_12M"))</f>
        <v/>
      </c>
      <c r="G17" s="27">
        <f>IF($A17="","",_xll.BDP($C17,"EQY_DVD_YLD_12M"))</f>
        <v/>
      </c>
      <c r="H17" s="27">
        <f>IF($A17="","",_xll.BDP($C17,"EQY_DVD_YLD_IND"))</f>
        <v/>
      </c>
      <c r="I17" s="27">
        <f>IF($A17="","",_xll.BDP($C17,'Field Check'!$C$4))</f>
        <v/>
      </c>
      <c r="J17" s="65">
        <f>IFERROR(IF($B17="","",IF(ISNUMBER($F17),$B17*$F17*$D$3/$B$3,0)),"")</f>
        <v/>
      </c>
      <c r="K17" s="65">
        <f>IFERROR(IF($J17="","",$J17*IF(ISNUMBER($I17),$I17,'Index Summary'!$C$7)/100),"")</f>
        <v/>
      </c>
      <c r="L17" s="65">
        <f>IFERROR(IF($K17="","",$J17-$K17),"")</f>
        <v/>
      </c>
      <c r="M17" s="28" t="n"/>
      <c r="N17" s="29">
        <f>IF($C17="","",IF(NOT(ISNUMBER($F17)),"No dividend",IF($F17=0,"No dividend",IF(ISNUMBER($I17),"OK","Frank assumed"))))</f>
        <v/>
      </c>
      <c r="P17" s="43">
        <f>IF($N17="No dividend","",IF($C17="","",_xll.BDP($C17,'Field Check'!$C$43)))</f>
        <v/>
      </c>
      <c r="Q17" s="62">
        <f>IFERROR(IF(LEN($P17)&lt;&gt;3,1,IF($P17=$D$2,1,_xll.BDP($P17&amp;$D$2&amp;" Curncy","PX_LAST"))),1)</f>
        <v/>
      </c>
      <c r="S17" s="108">
        <f>IF($C17="","",_xll.BDP($C17,'Field Check'!$C$45))</f>
        <v/>
      </c>
    </row>
    <row r="18">
      <c r="A18" s="21" t="inlineStr">
        <is>
          <t>AMC AT</t>
        </is>
      </c>
      <c r="B18" s="64" t="n">
        <v>129179400</v>
      </c>
      <c r="C18" s="21">
        <f>IF($A18="","",$A18&amp;" Equity")</f>
        <v/>
      </c>
      <c r="D18" s="21">
        <f>IF($A18="","",_xll.BDP($C18,"NAME"))</f>
        <v/>
      </c>
      <c r="E18" s="21">
        <f>IF($A18="","",_xll.BDP($C18,"GICS_SECTOR_NAME"))</f>
        <v/>
      </c>
      <c r="F18" s="22">
        <f>IF($A18="","",_xll.BDP($C18,"EQY_DVD_SH_12M"))</f>
        <v/>
      </c>
      <c r="G18" s="23">
        <f>IF($A18="","",_xll.BDP($C18,"EQY_DVD_YLD_12M"))</f>
        <v/>
      </c>
      <c r="H18" s="23">
        <f>IF($A18="","",_xll.BDP($C18,"EQY_DVD_YLD_IND"))</f>
        <v/>
      </c>
      <c r="I18" s="23">
        <f>IF($A18="","",_xll.BDP($C18,'Field Check'!$C$4))</f>
        <v/>
      </c>
      <c r="J18" s="65">
        <f>IFERROR(IF($B18="","",IF(ISNUMBER($F18),$B18*$F18*$D$3/$B$3,0)),"")</f>
        <v/>
      </c>
      <c r="K18" s="65">
        <f>IFERROR(IF($J18="","",$J18*IF(ISNUMBER($I18),$I18,'Index Summary'!$C$7)/100),"")</f>
        <v/>
      </c>
      <c r="L18" s="65">
        <f>IFERROR(IF($K18="","",$J18-$K18),"")</f>
        <v/>
      </c>
      <c r="M18" s="24" t="n"/>
      <c r="N18" s="25">
        <f>IF($C18="","",IF(NOT(ISNUMBER($F18)),"No dividend",IF($F18=0,"No dividend",IF(ISNUMBER($I18),"OK","Frank assumed"))))</f>
        <v/>
      </c>
      <c r="P18" s="43">
        <f>IF($N18="No dividend","",IF($C18="","",_xll.BDP($C18,'Field Check'!$C$43)))</f>
        <v/>
      </c>
      <c r="Q18" s="62">
        <f>IFERROR(IF(LEN($P18)&lt;&gt;3,1,IF($P18=$D$2,1,_xll.BDP($P18&amp;$D$2&amp;" Curncy","PX_LAST"))),1)</f>
        <v/>
      </c>
      <c r="S18" s="108">
        <f>IF($C18="","",_xll.BDP($C18,'Field Check'!$C$45))</f>
        <v/>
      </c>
    </row>
    <row r="19">
      <c r="A19" s="125" t="inlineStr">
        <is>
          <t>AMP AT</t>
        </is>
      </c>
      <c r="B19" s="64" t="n">
        <v>2531740000</v>
      </c>
      <c r="C19" s="125">
        <f>IF($A19="","",$A19&amp;" Equity")</f>
        <v/>
      </c>
      <c r="D19" s="125">
        <f>IF($A19="","",_xll.BDP($C19,"NAME"))</f>
        <v/>
      </c>
      <c r="E19" s="125">
        <f>IF($A19="","",_xll.BDP($C19,"GICS_SECTOR_NAME"))</f>
        <v/>
      </c>
      <c r="F19" s="26">
        <f>IF($A19="","",_xll.BDP($C19,"EQY_DVD_SH_12M"))</f>
        <v/>
      </c>
      <c r="G19" s="27">
        <f>IF($A19="","",_xll.BDP($C19,"EQY_DVD_YLD_12M"))</f>
        <v/>
      </c>
      <c r="H19" s="27">
        <f>IF($A19="","",_xll.BDP($C19,"EQY_DVD_YLD_IND"))</f>
        <v/>
      </c>
      <c r="I19" s="27">
        <f>IF($A19="","",_xll.BDP($C19,'Field Check'!$C$4))</f>
        <v/>
      </c>
      <c r="J19" s="65">
        <f>IFERROR(IF($B19="","",IF(ISNUMBER($F19),$B19*$F19*$D$3/$B$3,0)),"")</f>
        <v/>
      </c>
      <c r="K19" s="65">
        <f>IFERROR(IF($J19="","",$J19*IF(ISNUMBER($I19),$I19,'Index Summary'!$C$7)/100),"")</f>
        <v/>
      </c>
      <c r="L19" s="65">
        <f>IFERROR(IF($K19="","",$J19-$K19),"")</f>
        <v/>
      </c>
      <c r="M19" s="28" t="n"/>
      <c r="N19" s="29">
        <f>IF($C19="","",IF(NOT(ISNUMBER($F19)),"No dividend",IF($F19=0,"No dividend",IF(ISNUMBER($I19),"OK","Frank assumed"))))</f>
        <v/>
      </c>
      <c r="P19" s="43">
        <f>IF($N19="No dividend","",IF($C19="","",_xll.BDP($C19,'Field Check'!$C$43)))</f>
        <v/>
      </c>
      <c r="Q19" s="62">
        <f>IFERROR(IF(LEN($P19)&lt;&gt;3,1,IF($P19=$D$2,1,_xll.BDP($P19&amp;$D$2&amp;" Curncy","PX_LAST"))),1)</f>
        <v/>
      </c>
      <c r="S19" s="108">
        <f>IF($C19="","",_xll.BDP($C19,'Field Check'!$C$45))</f>
        <v/>
      </c>
    </row>
    <row r="20">
      <c r="A20" s="21" t="inlineStr">
        <is>
          <t>ANN AT</t>
        </is>
      </c>
      <c r="B20" s="64" t="n">
        <v>141255000</v>
      </c>
      <c r="C20" s="21">
        <f>IF($A20="","",$A20&amp;" Equity")</f>
        <v/>
      </c>
      <c r="D20" s="21">
        <f>IF($A20="","",_xll.BDP($C20,"NAME"))</f>
        <v/>
      </c>
      <c r="E20" s="21">
        <f>IF($A20="","",_xll.BDP($C20,"GICS_SECTOR_NAME"))</f>
        <v/>
      </c>
      <c r="F20" s="22">
        <f>IF($A20="","",_xll.BDP($C20,"EQY_DVD_SH_12M"))</f>
        <v/>
      </c>
      <c r="G20" s="23">
        <f>IF($A20="","",_xll.BDP($C20,"EQY_DVD_YLD_12M"))</f>
        <v/>
      </c>
      <c r="H20" s="23">
        <f>IF($A20="","",_xll.BDP($C20,"EQY_DVD_YLD_IND"))</f>
        <v/>
      </c>
      <c r="I20" s="23">
        <f>IF($A20="","",_xll.BDP($C20,'Field Check'!$C$4))</f>
        <v/>
      </c>
      <c r="J20" s="65">
        <f>IFERROR(IF($B20="","",IF(ISNUMBER($F20),$B20*$F20*$D$3/$B$3,0)),"")</f>
        <v/>
      </c>
      <c r="K20" s="65">
        <f>IFERROR(IF($J20="","",$J20*IF(ISNUMBER($I20),$I20,'Index Summary'!$C$7)/100),"")</f>
        <v/>
      </c>
      <c r="L20" s="65">
        <f>IFERROR(IF($K20="","",$J20-$K20),"")</f>
        <v/>
      </c>
      <c r="M20" s="24" t="n"/>
      <c r="N20" s="25">
        <f>IF($C20="","",IF(NOT(ISNUMBER($F20)),"No dividend",IF($F20=0,"No dividend",IF(ISNUMBER($I20),"OK","Frank assumed"))))</f>
        <v/>
      </c>
      <c r="P20" s="43">
        <f>IF($N20="No dividend","",IF($C20="","",_xll.BDP($C20,'Field Check'!$C$43)))</f>
        <v/>
      </c>
      <c r="Q20" s="62">
        <f>IFERROR(IF(LEN($P20)&lt;&gt;3,1,IF($P20=$D$2,1,_xll.BDP($P20&amp;$D$2&amp;" Curncy","PX_LAST"))),1)</f>
        <v/>
      </c>
      <c r="S20" s="108">
        <f>IF($C20="","",_xll.BDP($C20,'Field Check'!$C$45))</f>
        <v/>
      </c>
    </row>
    <row r="21">
      <c r="A21" s="125" t="inlineStr">
        <is>
          <t>ANZ AT</t>
        </is>
      </c>
      <c r="B21" s="64" t="n">
        <v>3014199000</v>
      </c>
      <c r="C21" s="125">
        <f>IF($A21="","",$A21&amp;" Equity")</f>
        <v/>
      </c>
      <c r="D21" s="125">
        <f>IF($A21="","",_xll.BDP($C21,"NAME"))</f>
        <v/>
      </c>
      <c r="E21" s="125">
        <f>IF($A21="","",_xll.BDP($C21,"GICS_SECTOR_NAME"))</f>
        <v/>
      </c>
      <c r="F21" s="26">
        <f>IF($A21="","",_xll.BDP($C21,"EQY_DVD_SH_12M"))</f>
        <v/>
      </c>
      <c r="G21" s="27">
        <f>IF($A21="","",_xll.BDP($C21,"EQY_DVD_YLD_12M"))</f>
        <v/>
      </c>
      <c r="H21" s="27">
        <f>IF($A21="","",_xll.BDP($C21,"EQY_DVD_YLD_IND"))</f>
        <v/>
      </c>
      <c r="I21" s="27">
        <f>IF($A21="","",_xll.BDP($C21,'Field Check'!$C$4))</f>
        <v/>
      </c>
      <c r="J21" s="65">
        <f>IFERROR(IF($B21="","",IF(ISNUMBER($F21),$B21*$F21*$D$3/$B$3,0)),"")</f>
        <v/>
      </c>
      <c r="K21" s="65">
        <f>IFERROR(IF($J21="","",$J21*IF(ISNUMBER($I21),$I21,'Index Summary'!$C$7)/100),"")</f>
        <v/>
      </c>
      <c r="L21" s="65">
        <f>IFERROR(IF($K21="","",$J21-$K21),"")</f>
        <v/>
      </c>
      <c r="M21" s="28" t="n"/>
      <c r="N21" s="29">
        <f>IF($C21="","",IF(NOT(ISNUMBER($F21)),"No dividend",IF($F21=0,"No dividend",IF(ISNUMBER($I21),"OK","Frank assumed"))))</f>
        <v/>
      </c>
      <c r="P21" s="43">
        <f>IF($N21="No dividend","",IF($C21="","",_xll.BDP($C21,'Field Check'!$C$43)))</f>
        <v/>
      </c>
      <c r="Q21" s="62">
        <f>IFERROR(IF(LEN($P21)&lt;&gt;3,1,IF($P21=$D$2,1,_xll.BDP($P21&amp;$D$2&amp;" Curncy","PX_LAST"))),1)</f>
        <v/>
      </c>
      <c r="S21" s="108">
        <f>IF($C21="","",_xll.BDP($C21,'Field Check'!$C$45))</f>
        <v/>
      </c>
    </row>
    <row r="22">
      <c r="A22" s="21" t="inlineStr">
        <is>
          <t>APA AT</t>
        </is>
      </c>
      <c r="B22" s="64" t="n">
        <v>1323751000</v>
      </c>
      <c r="C22" s="21">
        <f>IF($A22="","",$A22&amp;" Equity")</f>
        <v/>
      </c>
      <c r="D22" s="21">
        <f>IF($A22="","",_xll.BDP($C22,"NAME"))</f>
        <v/>
      </c>
      <c r="E22" s="21">
        <f>IF($A22="","",_xll.BDP($C22,"GICS_SECTOR_NAME"))</f>
        <v/>
      </c>
      <c r="F22" s="22">
        <f>IF($A22="","",_xll.BDP($C22,"EQY_DVD_SH_12M"))</f>
        <v/>
      </c>
      <c r="G22" s="23">
        <f>IF($A22="","",_xll.BDP($C22,"EQY_DVD_YLD_12M"))</f>
        <v/>
      </c>
      <c r="H22" s="23">
        <f>IF($A22="","",_xll.BDP($C22,"EQY_DVD_YLD_IND"))</f>
        <v/>
      </c>
      <c r="I22" s="23">
        <f>IF($A22="","",_xll.BDP($C22,'Field Check'!$C$4))</f>
        <v/>
      </c>
      <c r="J22" s="65">
        <f>IFERROR(IF($B22="","",IF(ISNUMBER($F22),$B22*$F22*$D$3/$B$3,0)),"")</f>
        <v/>
      </c>
      <c r="K22" s="65">
        <f>IFERROR(IF($J22="","",$J22*IF(ISNUMBER($I22),$I22,'Index Summary'!$C$7)/100),"")</f>
        <v/>
      </c>
      <c r="L22" s="65">
        <f>IFERROR(IF($K22="","",$J22-$K22),"")</f>
        <v/>
      </c>
      <c r="M22" s="24" t="n"/>
      <c r="N22" s="25">
        <f>IF($C22="","",IF(NOT(ISNUMBER($F22)),"No dividend",IF($F22=0,"No dividend",IF(ISNUMBER($I22),"OK","Frank assumed"))))</f>
        <v/>
      </c>
      <c r="P22" s="43">
        <f>IF($N22="No dividend","",IF($C22="","",_xll.BDP($C22,'Field Check'!$C$43)))</f>
        <v/>
      </c>
      <c r="Q22" s="62">
        <f>IFERROR(IF(LEN($P22)&lt;&gt;3,1,IF($P22=$D$2,1,_xll.BDP($P22&amp;$D$2&amp;" Curncy","PX_LAST"))),1)</f>
        <v/>
      </c>
      <c r="S22" s="108">
        <f>IF($C22="","",_xll.BDP($C22,'Field Check'!$C$45))</f>
        <v/>
      </c>
    </row>
    <row r="23">
      <c r="A23" s="125" t="inlineStr">
        <is>
          <t>APE AT</t>
        </is>
      </c>
      <c r="B23" s="64" t="n">
        <v>197654800</v>
      </c>
      <c r="C23" s="125">
        <f>IF($A23="","",$A23&amp;" Equity")</f>
        <v/>
      </c>
      <c r="D23" s="125">
        <f>IF($A23="","",_xll.BDP($C23,"NAME"))</f>
        <v/>
      </c>
      <c r="E23" s="125">
        <f>IF($A23="","",_xll.BDP($C23,"GICS_SECTOR_NAME"))</f>
        <v/>
      </c>
      <c r="F23" s="26">
        <f>IF($A23="","",_xll.BDP($C23,"EQY_DVD_SH_12M"))</f>
        <v/>
      </c>
      <c r="G23" s="27">
        <f>IF($A23="","",_xll.BDP($C23,"EQY_DVD_YLD_12M"))</f>
        <v/>
      </c>
      <c r="H23" s="27">
        <f>IF($A23="","",_xll.BDP($C23,"EQY_DVD_YLD_IND"))</f>
        <v/>
      </c>
      <c r="I23" s="27">
        <f>IF($A23="","",_xll.BDP($C23,'Field Check'!$C$4))</f>
        <v/>
      </c>
      <c r="J23" s="65">
        <f>IFERROR(IF($B23="","",IF(ISNUMBER($F23),$B23*$F23*$D$3/$B$3,0)),"")</f>
        <v/>
      </c>
      <c r="K23" s="65">
        <f>IFERROR(IF($J23="","",$J23*IF(ISNUMBER($I23),$I23,'Index Summary'!$C$7)/100),"")</f>
        <v/>
      </c>
      <c r="L23" s="65">
        <f>IFERROR(IF($K23="","",$J23-$K23),"")</f>
        <v/>
      </c>
      <c r="M23" s="28" t="n"/>
      <c r="N23" s="29">
        <f>IF($C23="","",IF(NOT(ISNUMBER($F23)),"No dividend",IF($F23=0,"No dividend",IF(ISNUMBER($I23),"OK","Frank assumed"))))</f>
        <v/>
      </c>
      <c r="P23" s="43">
        <f>IF($N23="No dividend","",IF($C23="","",_xll.BDP($C23,'Field Check'!$C$43)))</f>
        <v/>
      </c>
      <c r="Q23" s="62">
        <f>IFERROR(IF(LEN($P23)&lt;&gt;3,1,IF($P23=$D$2,1,_xll.BDP($P23&amp;$D$2&amp;" Curncy","PX_LAST"))),1)</f>
        <v/>
      </c>
      <c r="S23" s="108">
        <f>IF($C23="","",_xll.BDP($C23,'Field Check'!$C$45))</f>
        <v/>
      </c>
    </row>
    <row r="24">
      <c r="A24" s="21" t="inlineStr">
        <is>
          <t>ARB AT</t>
        </is>
      </c>
      <c r="B24" s="64" t="n">
        <v>78640400</v>
      </c>
      <c r="C24" s="21">
        <f>IF($A24="","",$A24&amp;" Equity")</f>
        <v/>
      </c>
      <c r="D24" s="21">
        <f>IF($A24="","",_xll.BDP($C24,"NAME"))</f>
        <v/>
      </c>
      <c r="E24" s="21">
        <f>IF($A24="","",_xll.BDP($C24,"GICS_SECTOR_NAME"))</f>
        <v/>
      </c>
      <c r="F24" s="22">
        <f>IF($A24="","",_xll.BDP($C24,"EQY_DVD_SH_12M"))</f>
        <v/>
      </c>
      <c r="G24" s="23">
        <f>IF($A24="","",_xll.BDP($C24,"EQY_DVD_YLD_12M"))</f>
        <v/>
      </c>
      <c r="H24" s="23">
        <f>IF($A24="","",_xll.BDP($C24,"EQY_DVD_YLD_IND"))</f>
        <v/>
      </c>
      <c r="I24" s="23">
        <f>IF($A24="","",_xll.BDP($C24,'Field Check'!$C$4))</f>
        <v/>
      </c>
      <c r="J24" s="65">
        <f>IFERROR(IF($B24="","",IF(ISNUMBER($F24),$B24*$F24*$D$3/$B$3,0)),"")</f>
        <v/>
      </c>
      <c r="K24" s="65">
        <f>IFERROR(IF($J24="","",$J24*IF(ISNUMBER($I24),$I24,'Index Summary'!$C$7)/100),"")</f>
        <v/>
      </c>
      <c r="L24" s="65">
        <f>IFERROR(IF($K24="","",$J24-$K24),"")</f>
        <v/>
      </c>
      <c r="M24" s="24" t="n"/>
      <c r="N24" s="25">
        <f>IF($C24="","",IF(NOT(ISNUMBER($F24)),"No dividend",IF($F24=0,"No dividend",IF(ISNUMBER($I24),"OK","Frank assumed"))))</f>
        <v/>
      </c>
      <c r="P24" s="43">
        <f>IF($N24="No dividend","",IF($C24="","",_xll.BDP($C24,'Field Check'!$C$43)))</f>
        <v/>
      </c>
      <c r="Q24" s="62">
        <f>IFERROR(IF(LEN($P24)&lt;&gt;3,1,IF($P24=$D$2,1,_xll.BDP($P24&amp;$D$2&amp;" Curncy","PX_LAST"))),1)</f>
        <v/>
      </c>
      <c r="S24" s="108">
        <f>IF($C24="","",_xll.BDP($C24,'Field Check'!$C$45))</f>
        <v/>
      </c>
    </row>
    <row r="25">
      <c r="A25" s="125" t="inlineStr">
        <is>
          <t>ARF AT</t>
        </is>
      </c>
      <c r="B25" s="64" t="n">
        <v>406635000</v>
      </c>
      <c r="C25" s="125">
        <f>IF($A25="","",$A25&amp;" Equity")</f>
        <v/>
      </c>
      <c r="D25" s="125">
        <f>IF($A25="","",_xll.BDP($C25,"NAME"))</f>
        <v/>
      </c>
      <c r="E25" s="125">
        <f>IF($A25="","",_xll.BDP($C25,"GICS_SECTOR_NAME"))</f>
        <v/>
      </c>
      <c r="F25" s="26">
        <f>IF($A25="","",_xll.BDP($C25,"EQY_DVD_SH_12M"))</f>
        <v/>
      </c>
      <c r="G25" s="27">
        <f>IF($A25="","",_xll.BDP($C25,"EQY_DVD_YLD_12M"))</f>
        <v/>
      </c>
      <c r="H25" s="27">
        <f>IF($A25="","",_xll.BDP($C25,"EQY_DVD_YLD_IND"))</f>
        <v/>
      </c>
      <c r="I25" s="27">
        <f>IF($A25="","",_xll.BDP($C25,'Field Check'!$C$4))</f>
        <v/>
      </c>
      <c r="J25" s="65">
        <f>IFERROR(IF($B25="","",IF(ISNUMBER($F25),$B25*$F25*$D$3/$B$3,0)),"")</f>
        <v/>
      </c>
      <c r="K25" s="65">
        <f>IFERROR(IF($J25="","",$J25*IF(ISNUMBER($I25),$I25,'Index Summary'!$C$7)/100),"")</f>
        <v/>
      </c>
      <c r="L25" s="65">
        <f>IFERROR(IF($K25="","",$J25-$K25),"")</f>
        <v/>
      </c>
      <c r="M25" s="28" t="n"/>
      <c r="N25" s="29">
        <f>IF($C25="","",IF(NOT(ISNUMBER($F25)),"No dividend",IF($F25=0,"No dividend",IF(ISNUMBER($I25),"OK","Frank assumed"))))</f>
        <v/>
      </c>
      <c r="P25" s="43">
        <f>IF($N25="No dividend","",IF($C25="","",_xll.BDP($C25,'Field Check'!$C$43)))</f>
        <v/>
      </c>
      <c r="Q25" s="62">
        <f>IFERROR(IF(LEN($P25)&lt;&gt;3,1,IF($P25=$D$2,1,_xll.BDP($P25&amp;$D$2&amp;" Curncy","PX_LAST"))),1)</f>
        <v/>
      </c>
      <c r="S25" s="108">
        <f>IF($C25="","",_xll.BDP($C25,'Field Check'!$C$45))</f>
        <v/>
      </c>
    </row>
    <row r="26">
      <c r="A26" s="21" t="inlineStr">
        <is>
          <t>ASB AT</t>
        </is>
      </c>
      <c r="B26" s="64" t="n">
        <v>308096500</v>
      </c>
      <c r="C26" s="21">
        <f>IF($A26="","",$A26&amp;" Equity")</f>
        <v/>
      </c>
      <c r="D26" s="21">
        <f>IF($A26="","",_xll.BDP($C26,"NAME"))</f>
        <v/>
      </c>
      <c r="E26" s="21">
        <f>IF($A26="","",_xll.BDP($C26,"GICS_SECTOR_NAME"))</f>
        <v/>
      </c>
      <c r="F26" s="22">
        <f>IF($A26="","",_xll.BDP($C26,"EQY_DVD_SH_12M"))</f>
        <v/>
      </c>
      <c r="G26" s="23">
        <f>IF($A26="","",_xll.BDP($C26,"EQY_DVD_YLD_12M"))</f>
        <v/>
      </c>
      <c r="H26" s="23">
        <f>IF($A26="","",_xll.BDP($C26,"EQY_DVD_YLD_IND"))</f>
        <v/>
      </c>
      <c r="I26" s="23">
        <f>IF($A26="","",_xll.BDP($C26,'Field Check'!$C$4))</f>
        <v/>
      </c>
      <c r="J26" s="65">
        <f>IFERROR(IF($B26="","",IF(ISNUMBER($F26),$B26*$F26*$D$3/$B$3,0)),"")</f>
        <v/>
      </c>
      <c r="K26" s="65">
        <f>IFERROR(IF($J26="","",$J26*IF(ISNUMBER($I26),$I26,'Index Summary'!$C$7)/100),"")</f>
        <v/>
      </c>
      <c r="L26" s="65">
        <f>IFERROR(IF($K26="","",$J26-$K26),"")</f>
        <v/>
      </c>
      <c r="M26" s="24" t="n"/>
      <c r="N26" s="25">
        <f>IF($C26="","",IF(NOT(ISNUMBER($F26)),"No dividend",IF($F26=0,"No dividend",IF(ISNUMBER($I26),"OK","Frank assumed"))))</f>
        <v/>
      </c>
      <c r="P26" s="43">
        <f>IF($N26="No dividend","",IF($C26="","",_xll.BDP($C26,'Field Check'!$C$43)))</f>
        <v/>
      </c>
      <c r="Q26" s="62">
        <f>IFERROR(IF(LEN($P26)&lt;&gt;3,1,IF($P26=$D$2,1,_xll.BDP($P26&amp;$D$2&amp;" Curncy","PX_LAST"))),1)</f>
        <v/>
      </c>
      <c r="S26" s="108">
        <f>IF($C26="","",_xll.BDP($C26,'Field Check'!$C$45))</f>
        <v/>
      </c>
    </row>
    <row r="27">
      <c r="A27" s="125" t="inlineStr">
        <is>
          <t>ASX AT</t>
        </is>
      </c>
      <c r="B27" s="64" t="n">
        <v>195220000</v>
      </c>
      <c r="C27" s="125">
        <f>IF($A27="","",$A27&amp;" Equity")</f>
        <v/>
      </c>
      <c r="D27" s="125">
        <f>IF($A27="","",_xll.BDP($C27,"NAME"))</f>
        <v/>
      </c>
      <c r="E27" s="125">
        <f>IF($A27="","",_xll.BDP($C27,"GICS_SECTOR_NAME"))</f>
        <v/>
      </c>
      <c r="F27" s="26">
        <f>IF($A27="","",_xll.BDP($C27,"EQY_DVD_SH_12M"))</f>
        <v/>
      </c>
      <c r="G27" s="27">
        <f>IF($A27="","",_xll.BDP($C27,"EQY_DVD_YLD_12M"))</f>
        <v/>
      </c>
      <c r="H27" s="27">
        <f>IF($A27="","",_xll.BDP($C27,"EQY_DVD_YLD_IND"))</f>
        <v/>
      </c>
      <c r="I27" s="27">
        <f>IF($A27="","",_xll.BDP($C27,'Field Check'!$C$4))</f>
        <v/>
      </c>
      <c r="J27" s="65">
        <f>IFERROR(IF($B27="","",IF(ISNUMBER($F27),$B27*$F27*$D$3/$B$3,0)),"")</f>
        <v/>
      </c>
      <c r="K27" s="65">
        <f>IFERROR(IF($J27="","",$J27*IF(ISNUMBER($I27),$I27,'Index Summary'!$C$7)/100),"")</f>
        <v/>
      </c>
      <c r="L27" s="65">
        <f>IFERROR(IF($K27="","",$J27-$K27),"")</f>
        <v/>
      </c>
      <c r="M27" s="28" t="n"/>
      <c r="N27" s="29">
        <f>IF($C27="","",IF(NOT(ISNUMBER($F27)),"No dividend",IF($F27=0,"No dividend",IF(ISNUMBER($I27),"OK","Frank assumed"))))</f>
        <v/>
      </c>
      <c r="P27" s="43">
        <f>IF($N27="No dividend","",IF($C27="","",_xll.BDP($C27,'Field Check'!$C$43)))</f>
        <v/>
      </c>
      <c r="Q27" s="62">
        <f>IFERROR(IF(LEN($P27)&lt;&gt;3,1,IF($P27=$D$2,1,_xll.BDP($P27&amp;$D$2&amp;" Curncy","PX_LAST"))),1)</f>
        <v/>
      </c>
      <c r="S27" s="108">
        <f>IF($C27="","",_xll.BDP($C27,'Field Check'!$C$45))</f>
        <v/>
      </c>
    </row>
    <row r="28">
      <c r="A28" s="21" t="inlineStr">
        <is>
          <t>AUB AT</t>
        </is>
      </c>
      <c r="B28" s="64" t="n">
        <v>130641000</v>
      </c>
      <c r="C28" s="21">
        <f>IF($A28="","",$A28&amp;" Equity")</f>
        <v/>
      </c>
      <c r="D28" s="21">
        <f>IF($A28="","",_xll.BDP($C28,"NAME"))</f>
        <v/>
      </c>
      <c r="E28" s="21">
        <f>IF($A28="","",_xll.BDP($C28,"GICS_SECTOR_NAME"))</f>
        <v/>
      </c>
      <c r="F28" s="22">
        <f>IF($A28="","",_xll.BDP($C28,"EQY_DVD_SH_12M"))</f>
        <v/>
      </c>
      <c r="G28" s="23">
        <f>IF($A28="","",_xll.BDP($C28,"EQY_DVD_YLD_12M"))</f>
        <v/>
      </c>
      <c r="H28" s="23">
        <f>IF($A28="","",_xll.BDP($C28,"EQY_DVD_YLD_IND"))</f>
        <v/>
      </c>
      <c r="I28" s="23">
        <f>IF($A28="","",_xll.BDP($C28,'Field Check'!$C$4))</f>
        <v/>
      </c>
      <c r="J28" s="65">
        <f>IFERROR(IF($B28="","",IF(ISNUMBER($F28),$B28*$F28*$D$3/$B$3,0)),"")</f>
        <v/>
      </c>
      <c r="K28" s="65">
        <f>IFERROR(IF($J28="","",$J28*IF(ISNUMBER($I28),$I28,'Index Summary'!$C$7)/100),"")</f>
        <v/>
      </c>
      <c r="L28" s="65">
        <f>IFERROR(IF($K28="","",$J28-$K28),"")</f>
        <v/>
      </c>
      <c r="M28" s="24" t="n"/>
      <c r="N28" s="25">
        <f>IF($C28="","",IF(NOT(ISNUMBER($F28)),"No dividend",IF($F28=0,"No dividend",IF(ISNUMBER($I28),"OK","Frank assumed"))))</f>
        <v/>
      </c>
      <c r="P28" s="43">
        <f>IF($N28="No dividend","",IF($C28="","",_xll.BDP($C28,'Field Check'!$C$43)))</f>
        <v/>
      </c>
      <c r="Q28" s="62">
        <f>IFERROR(IF(LEN($P28)&lt;&gt;3,1,IF($P28=$D$2,1,_xll.BDP($P28&amp;$D$2&amp;" Curncy","PX_LAST"))),1)</f>
        <v/>
      </c>
      <c r="S28" s="108">
        <f>IF($C28="","",_xll.BDP($C28,'Field Check'!$C$45))</f>
        <v/>
      </c>
    </row>
    <row r="29">
      <c r="A29" s="125" t="inlineStr">
        <is>
          <t>AZJ AT</t>
        </is>
      </c>
      <c r="B29" s="64" t="n">
        <v>1683307000</v>
      </c>
      <c r="C29" s="125">
        <f>IF($A29="","",$A29&amp;" Equity")</f>
        <v/>
      </c>
      <c r="D29" s="125">
        <f>IF($A29="","",_xll.BDP($C29,"NAME"))</f>
        <v/>
      </c>
      <c r="E29" s="125">
        <f>IF($A29="","",_xll.BDP($C29,"GICS_SECTOR_NAME"))</f>
        <v/>
      </c>
      <c r="F29" s="26">
        <f>IF($A29="","",_xll.BDP($C29,"EQY_DVD_SH_12M"))</f>
        <v/>
      </c>
      <c r="G29" s="27">
        <f>IF($A29="","",_xll.BDP($C29,"EQY_DVD_YLD_12M"))</f>
        <v/>
      </c>
      <c r="H29" s="27">
        <f>IF($A29="","",_xll.BDP($C29,"EQY_DVD_YLD_IND"))</f>
        <v/>
      </c>
      <c r="I29" s="27">
        <f>IF($A29="","",_xll.BDP($C29,'Field Check'!$C$4))</f>
        <v/>
      </c>
      <c r="J29" s="65">
        <f>IFERROR(IF($B29="","",IF(ISNUMBER($F29),$B29*$F29*$D$3/$B$3,0)),"")</f>
        <v/>
      </c>
      <c r="K29" s="65">
        <f>IFERROR(IF($J29="","",$J29*IF(ISNUMBER($I29),$I29,'Index Summary'!$C$7)/100),"")</f>
        <v/>
      </c>
      <c r="L29" s="65">
        <f>IFERROR(IF($K29="","",$J29-$K29),"")</f>
        <v/>
      </c>
      <c r="M29" s="28" t="n"/>
      <c r="N29" s="29">
        <f>IF($C29="","",IF(NOT(ISNUMBER($F29)),"No dividend",IF($F29=0,"No dividend",IF(ISNUMBER($I29),"OK","Frank assumed"))))</f>
        <v/>
      </c>
      <c r="P29" s="43">
        <f>IF($N29="No dividend","",IF($C29="","",_xll.BDP($C29,'Field Check'!$C$43)))</f>
        <v/>
      </c>
      <c r="Q29" s="62">
        <f>IFERROR(IF(LEN($P29)&lt;&gt;3,1,IF($P29=$D$2,1,_xll.BDP($P29&amp;$D$2&amp;" Curncy","PX_LAST"))),1)</f>
        <v/>
      </c>
      <c r="S29" s="108">
        <f>IF($C29="","",_xll.BDP($C29,'Field Check'!$C$45))</f>
        <v/>
      </c>
    </row>
    <row r="30">
      <c r="A30" s="21" t="inlineStr">
        <is>
          <t>BEN AT</t>
        </is>
      </c>
      <c r="B30" s="64" t="n">
        <v>580092000</v>
      </c>
      <c r="C30" s="21">
        <f>IF($A30="","",$A30&amp;" Equity")</f>
        <v/>
      </c>
      <c r="D30" s="21">
        <f>IF($A30="","",_xll.BDP($C30,"NAME"))</f>
        <v/>
      </c>
      <c r="E30" s="21">
        <f>IF($A30="","",_xll.BDP($C30,"GICS_SECTOR_NAME"))</f>
        <v/>
      </c>
      <c r="F30" s="22">
        <f>IF($A30="","",_xll.BDP($C30,"EQY_DVD_SH_12M"))</f>
        <v/>
      </c>
      <c r="G30" s="23">
        <f>IF($A30="","",_xll.BDP($C30,"EQY_DVD_YLD_12M"))</f>
        <v/>
      </c>
      <c r="H30" s="23">
        <f>IF($A30="","",_xll.BDP($C30,"EQY_DVD_YLD_IND"))</f>
        <v/>
      </c>
      <c r="I30" s="23">
        <f>IF($A30="","",_xll.BDP($C30,'Field Check'!$C$4))</f>
        <v/>
      </c>
      <c r="J30" s="65">
        <f>IFERROR(IF($B30="","",IF(ISNUMBER($F30),$B30*$F30*$D$3/$B$3,0)),"")</f>
        <v/>
      </c>
      <c r="K30" s="65">
        <f>IFERROR(IF($J30="","",$J30*IF(ISNUMBER($I30),$I30,'Index Summary'!$C$7)/100),"")</f>
        <v/>
      </c>
      <c r="L30" s="65">
        <f>IFERROR(IF($K30="","",$J30-$K30),"")</f>
        <v/>
      </c>
      <c r="M30" s="24" t="n"/>
      <c r="N30" s="25">
        <f>IF($C30="","",IF(NOT(ISNUMBER($F30)),"No dividend",IF($F30=0,"No dividend",IF(ISNUMBER($I30),"OK","Frank assumed"))))</f>
        <v/>
      </c>
      <c r="P30" s="43">
        <f>IF($N30="No dividend","",IF($C30="","",_xll.BDP($C30,'Field Check'!$C$43)))</f>
        <v/>
      </c>
      <c r="Q30" s="62">
        <f>IFERROR(IF(LEN($P30)&lt;&gt;3,1,IF($P30=$D$2,1,_xll.BDP($P30&amp;$D$2&amp;" Curncy","PX_LAST"))),1)</f>
        <v/>
      </c>
      <c r="S30" s="108">
        <f>IF($C30="","",_xll.BDP($C30,'Field Check'!$C$45))</f>
        <v/>
      </c>
    </row>
    <row r="31">
      <c r="A31" s="125" t="inlineStr">
        <is>
          <t>BGA AT</t>
        </is>
      </c>
      <c r="B31" s="64" t="n">
        <v>271959970</v>
      </c>
      <c r="C31" s="125">
        <f>IF($A31="","",$A31&amp;" Equity")</f>
        <v/>
      </c>
      <c r="D31" s="125">
        <f>IF($A31="","",_xll.BDP($C31,"NAME"))</f>
        <v/>
      </c>
      <c r="E31" s="125">
        <f>IF($A31="","",_xll.BDP($C31,"GICS_SECTOR_NAME"))</f>
        <v/>
      </c>
      <c r="F31" s="26">
        <f>IF($A31="","",_xll.BDP($C31,"EQY_DVD_SH_12M"))</f>
        <v/>
      </c>
      <c r="G31" s="27">
        <f>IF($A31="","",_xll.BDP($C31,"EQY_DVD_YLD_12M"))</f>
        <v/>
      </c>
      <c r="H31" s="27">
        <f>IF($A31="","",_xll.BDP($C31,"EQY_DVD_YLD_IND"))</f>
        <v/>
      </c>
      <c r="I31" s="27">
        <f>IF($A31="","",_xll.BDP($C31,'Field Check'!$C$4))</f>
        <v/>
      </c>
      <c r="J31" s="65">
        <f>IFERROR(IF($B31="","",IF(ISNUMBER($F31),$B31*$F31*$D$3/$B$3,0)),"")</f>
        <v/>
      </c>
      <c r="K31" s="65">
        <f>IFERROR(IF($J31="","",$J31*IF(ISNUMBER($I31),$I31,'Index Summary'!$C$7)/100),"")</f>
        <v/>
      </c>
      <c r="L31" s="65">
        <f>IFERROR(IF($K31="","",$J31-$K31),"")</f>
        <v/>
      </c>
      <c r="M31" s="28" t="n"/>
      <c r="N31" s="29">
        <f>IF($C31="","",IF(NOT(ISNUMBER($F31)),"No dividend",IF($F31=0,"No dividend",IF(ISNUMBER($I31),"OK","Frank assumed"))))</f>
        <v/>
      </c>
      <c r="P31" s="43">
        <f>IF($N31="No dividend","",IF($C31="","",_xll.BDP($C31,'Field Check'!$C$43)))</f>
        <v/>
      </c>
      <c r="Q31" s="62">
        <f>IFERROR(IF(LEN($P31)&lt;&gt;3,1,IF($P31=$D$2,1,_xll.BDP($P31&amp;$D$2&amp;" Curncy","PX_LAST"))),1)</f>
        <v/>
      </c>
      <c r="S31" s="108">
        <f>IF($C31="","",_xll.BDP($C31,'Field Check'!$C$45))</f>
        <v/>
      </c>
    </row>
    <row r="32">
      <c r="A32" s="21" t="inlineStr">
        <is>
          <t>BGL AT</t>
        </is>
      </c>
      <c r="B32" s="64" t="n">
        <v>1490656000</v>
      </c>
      <c r="C32" s="21">
        <f>IF($A32="","",$A32&amp;" Equity")</f>
        <v/>
      </c>
      <c r="D32" s="21">
        <f>IF($A32="","",_xll.BDP($C32,"NAME"))</f>
        <v/>
      </c>
      <c r="E32" s="21">
        <f>IF($A32="","",_xll.BDP($C32,"GICS_SECTOR_NAME"))</f>
        <v/>
      </c>
      <c r="F32" s="22">
        <f>IF($A32="","",_xll.BDP($C32,"EQY_DVD_SH_12M"))</f>
        <v/>
      </c>
      <c r="G32" s="23">
        <f>IF($A32="","",_xll.BDP($C32,"EQY_DVD_YLD_12M"))</f>
        <v/>
      </c>
      <c r="H32" s="23">
        <f>IF($A32="","",_xll.BDP($C32,"EQY_DVD_YLD_IND"))</f>
        <v/>
      </c>
      <c r="I32" s="23">
        <f>IF($A32="","",_xll.BDP($C32,'Field Check'!$C$4))</f>
        <v/>
      </c>
      <c r="J32" s="65">
        <f>IFERROR(IF($B32="","",IF(ISNUMBER($F32),$B32*$F32*$D$3/$B$3,0)),"")</f>
        <v/>
      </c>
      <c r="K32" s="65">
        <f>IFERROR(IF($J32="","",$J32*IF(ISNUMBER($I32),$I32,'Index Summary'!$C$7)/100),"")</f>
        <v/>
      </c>
      <c r="L32" s="65">
        <f>IFERROR(IF($K32="","",$J32-$K32),"")</f>
        <v/>
      </c>
      <c r="M32" s="24" t="n"/>
      <c r="N32" s="25">
        <f>IF($C32="","",IF(NOT(ISNUMBER($F32)),"No dividend",IF($F32=0,"No dividend",IF(ISNUMBER($I32),"OK","Frank assumed"))))</f>
        <v/>
      </c>
      <c r="P32" s="43">
        <f>IF($N32="No dividend","",IF($C32="","",_xll.BDP($C32,'Field Check'!$C$43)))</f>
        <v/>
      </c>
      <c r="Q32" s="62">
        <f>IFERROR(IF(LEN($P32)&lt;&gt;3,1,IF($P32=$D$2,1,_xll.BDP($P32&amp;$D$2&amp;" Curncy","PX_LAST"))),1)</f>
        <v/>
      </c>
      <c r="S32" s="108">
        <f>IF($C32="","",_xll.BDP($C32,'Field Check'!$C$45))</f>
        <v/>
      </c>
    </row>
    <row r="33">
      <c r="A33" s="125" t="inlineStr">
        <is>
          <t>BHP AT</t>
        </is>
      </c>
      <c r="B33" s="64" t="n">
        <v>5081392000</v>
      </c>
      <c r="C33" s="125">
        <f>IF($A33="","",$A33&amp;" Equity")</f>
        <v/>
      </c>
      <c r="D33" s="125">
        <f>IF($A33="","",_xll.BDP($C33,"NAME"))</f>
        <v/>
      </c>
      <c r="E33" s="125">
        <f>IF($A33="","",_xll.BDP($C33,"GICS_SECTOR_NAME"))</f>
        <v/>
      </c>
      <c r="F33" s="26">
        <f>IF($A33="","",_xll.BDP($C33,"EQY_DVD_SH_12M"))</f>
        <v/>
      </c>
      <c r="G33" s="27">
        <f>IF($A33="","",_xll.BDP($C33,"EQY_DVD_YLD_12M"))</f>
        <v/>
      </c>
      <c r="H33" s="27">
        <f>IF($A33="","",_xll.BDP($C33,"EQY_DVD_YLD_IND"))</f>
        <v/>
      </c>
      <c r="I33" s="27">
        <f>IF($A33="","",_xll.BDP($C33,'Field Check'!$C$4))</f>
        <v/>
      </c>
      <c r="J33" s="65">
        <f>IFERROR(IF($B33="","",IF(ISNUMBER($F33),$B33*$F33*$D$3/$B$3,0)),"")</f>
        <v/>
      </c>
      <c r="K33" s="65">
        <f>IFERROR(IF($J33="","",$J33*IF(ISNUMBER($I33),$I33,'Index Summary'!$C$7)/100),"")</f>
        <v/>
      </c>
      <c r="L33" s="65">
        <f>IFERROR(IF($K33="","",$J33-$K33),"")</f>
        <v/>
      </c>
      <c r="M33" s="28" t="n"/>
      <c r="N33" s="29">
        <f>IF($C33="","",IF(NOT(ISNUMBER($F33)),"No dividend",IF($F33=0,"No dividend",IF(ISNUMBER($I33),"OK","Frank assumed"))))</f>
        <v/>
      </c>
      <c r="P33" s="43">
        <f>IF($N33="No dividend","",IF($C33="","",_xll.BDP($C33,'Field Check'!$C$43)))</f>
        <v/>
      </c>
      <c r="Q33" s="62">
        <f>IFERROR(IF(LEN($P33)&lt;&gt;3,1,IF($P33=$D$2,1,_xll.BDP($P33&amp;$D$2&amp;" Curncy","PX_LAST"))),1)</f>
        <v/>
      </c>
      <c r="S33" s="108">
        <f>IF($C33="","",_xll.BDP($C33,'Field Check'!$C$45))</f>
        <v/>
      </c>
    </row>
    <row r="34">
      <c r="A34" s="21" t="inlineStr">
        <is>
          <t>BOQ AT</t>
        </is>
      </c>
      <c r="B34" s="64" t="n">
        <v>661469000</v>
      </c>
      <c r="C34" s="21">
        <f>IF($A34="","",$A34&amp;" Equity")</f>
        <v/>
      </c>
      <c r="D34" s="21">
        <f>IF($A34="","",_xll.BDP($C34,"NAME"))</f>
        <v/>
      </c>
      <c r="E34" s="21">
        <f>IF($A34="","",_xll.BDP($C34,"GICS_SECTOR_NAME"))</f>
        <v/>
      </c>
      <c r="F34" s="22">
        <f>IF($A34="","",_xll.BDP($C34,"EQY_DVD_SH_12M"))</f>
        <v/>
      </c>
      <c r="G34" s="23">
        <f>IF($A34="","",_xll.BDP($C34,"EQY_DVD_YLD_12M"))</f>
        <v/>
      </c>
      <c r="H34" s="23">
        <f>IF($A34="","",_xll.BDP($C34,"EQY_DVD_YLD_IND"))</f>
        <v/>
      </c>
      <c r="I34" s="23">
        <f>IF($A34="","",_xll.BDP($C34,'Field Check'!$C$4))</f>
        <v/>
      </c>
      <c r="J34" s="65">
        <f>IFERROR(IF($B34="","",IF(ISNUMBER($F34),$B34*$F34*$D$3/$B$3,0)),"")</f>
        <v/>
      </c>
      <c r="K34" s="65">
        <f>IFERROR(IF($J34="","",$J34*IF(ISNUMBER($I34),$I34,'Index Summary'!$C$7)/100),"")</f>
        <v/>
      </c>
      <c r="L34" s="65">
        <f>IFERROR(IF($K34="","",$J34-$K34),"")</f>
        <v/>
      </c>
      <c r="M34" s="24" t="n"/>
      <c r="N34" s="25">
        <f>IF($C34="","",IF(NOT(ISNUMBER($F34)),"No dividend",IF($F34=0,"No dividend",IF(ISNUMBER($I34),"OK","Frank assumed"))))</f>
        <v/>
      </c>
      <c r="P34" s="43">
        <f>IF($N34="No dividend","",IF($C34="","",_xll.BDP($C34,'Field Check'!$C$43)))</f>
        <v/>
      </c>
      <c r="Q34" s="62">
        <f>IFERROR(IF(LEN($P34)&lt;&gt;3,1,IF($P34=$D$2,1,_xll.BDP($P34&amp;$D$2&amp;" Curncy","PX_LAST"))),1)</f>
        <v/>
      </c>
      <c r="S34" s="108">
        <f>IF($C34="","",_xll.BDP($C34,'Field Check'!$C$45))</f>
        <v/>
      </c>
    </row>
    <row r="35">
      <c r="A35" s="125" t="inlineStr">
        <is>
          <t>BPT AT</t>
        </is>
      </c>
      <c r="B35" s="64" t="n">
        <v>1596933800</v>
      </c>
      <c r="C35" s="125">
        <f>IF($A35="","",$A35&amp;" Equity")</f>
        <v/>
      </c>
      <c r="D35" s="125">
        <f>IF($A35="","",_xll.BDP($C35,"NAME"))</f>
        <v/>
      </c>
      <c r="E35" s="125">
        <f>IF($A35="","",_xll.BDP($C35,"GICS_SECTOR_NAME"))</f>
        <v/>
      </c>
      <c r="F35" s="26">
        <f>IF($A35="","",_xll.BDP($C35,"EQY_DVD_SH_12M"))</f>
        <v/>
      </c>
      <c r="G35" s="27">
        <f>IF($A35="","",_xll.BDP($C35,"EQY_DVD_YLD_12M"))</f>
        <v/>
      </c>
      <c r="H35" s="27">
        <f>IF($A35="","",_xll.BDP($C35,"EQY_DVD_YLD_IND"))</f>
        <v/>
      </c>
      <c r="I35" s="27">
        <f>IF($A35="","",_xll.BDP($C35,'Field Check'!$C$4))</f>
        <v/>
      </c>
      <c r="J35" s="65">
        <f>IFERROR(IF($B35="","",IF(ISNUMBER($F35),$B35*$F35*$D$3/$B$3,0)),"")</f>
        <v/>
      </c>
      <c r="K35" s="65">
        <f>IFERROR(IF($J35="","",$J35*IF(ISNUMBER($I35),$I35,'Index Summary'!$C$7)/100),"")</f>
        <v/>
      </c>
      <c r="L35" s="65">
        <f>IFERROR(IF($K35="","",$J35-$K35),"")</f>
        <v/>
      </c>
      <c r="M35" s="28" t="n"/>
      <c r="N35" s="29">
        <f>IF($C35="","",IF(NOT(ISNUMBER($F35)),"No dividend",IF($F35=0,"No dividend",IF(ISNUMBER($I35),"OK","Frank assumed"))))</f>
        <v/>
      </c>
      <c r="P35" s="43">
        <f>IF($N35="No dividend","",IF($C35="","",_xll.BDP($C35,'Field Check'!$C$43)))</f>
        <v/>
      </c>
      <c r="Q35" s="62">
        <f>IFERROR(IF(LEN($P35)&lt;&gt;3,1,IF($P35=$D$2,1,_xll.BDP($P35&amp;$D$2&amp;" Curncy","PX_LAST"))),1)</f>
        <v/>
      </c>
      <c r="S35" s="108">
        <f>IF($C35="","",_xll.BDP($C35,'Field Check'!$C$45))</f>
        <v/>
      </c>
    </row>
    <row r="36">
      <c r="A36" s="21" t="inlineStr">
        <is>
          <t>BRG AT</t>
        </is>
      </c>
      <c r="B36" s="64" t="n">
        <v>101387300</v>
      </c>
      <c r="C36" s="21">
        <f>IF($A36="","",$A36&amp;" Equity")</f>
        <v/>
      </c>
      <c r="D36" s="21">
        <f>IF($A36="","",_xll.BDP($C36,"NAME"))</f>
        <v/>
      </c>
      <c r="E36" s="21">
        <f>IF($A36="","",_xll.BDP($C36,"GICS_SECTOR_NAME"))</f>
        <v/>
      </c>
      <c r="F36" s="22">
        <f>IF($A36="","",_xll.BDP($C36,"EQY_DVD_SH_12M"))</f>
        <v/>
      </c>
      <c r="G36" s="23">
        <f>IF($A36="","",_xll.BDP($C36,"EQY_DVD_YLD_12M"))</f>
        <v/>
      </c>
      <c r="H36" s="23">
        <f>IF($A36="","",_xll.BDP($C36,"EQY_DVD_YLD_IND"))</f>
        <v/>
      </c>
      <c r="I36" s="23">
        <f>IF($A36="","",_xll.BDP($C36,'Field Check'!$C$4))</f>
        <v/>
      </c>
      <c r="J36" s="65">
        <f>IFERROR(IF($B36="","",IF(ISNUMBER($F36),$B36*$F36*$D$3/$B$3,0)),"")</f>
        <v/>
      </c>
      <c r="K36" s="65">
        <f>IFERROR(IF($J36="","",$J36*IF(ISNUMBER($I36),$I36,'Index Summary'!$C$7)/100),"")</f>
        <v/>
      </c>
      <c r="L36" s="65">
        <f>IFERROR(IF($K36="","",$J36-$K36),"")</f>
        <v/>
      </c>
      <c r="M36" s="24" t="n"/>
      <c r="N36" s="25">
        <f>IF($C36="","",IF(NOT(ISNUMBER($F36)),"No dividend",IF($F36=0,"No dividend",IF(ISNUMBER($I36),"OK","Frank assumed"))))</f>
        <v/>
      </c>
      <c r="P36" s="43">
        <f>IF($N36="No dividend","",IF($C36="","",_xll.BDP($C36,'Field Check'!$C$43)))</f>
        <v/>
      </c>
      <c r="Q36" s="62">
        <f>IFERROR(IF(LEN($P36)&lt;&gt;3,1,IF($P36=$D$2,1,_xll.BDP($P36&amp;$D$2&amp;" Curncy","PX_LAST"))),1)</f>
        <v/>
      </c>
      <c r="S36" s="108">
        <f>IF($C36="","",_xll.BDP($C36,'Field Check'!$C$45))</f>
        <v/>
      </c>
    </row>
    <row r="37">
      <c r="A37" s="125" t="inlineStr">
        <is>
          <t>BSL AT</t>
        </is>
      </c>
      <c r="B37" s="64" t="n">
        <v>438077000</v>
      </c>
      <c r="C37" s="125">
        <f>IF($A37="","",$A37&amp;" Equity")</f>
        <v/>
      </c>
      <c r="D37" s="125">
        <f>IF($A37="","",_xll.BDP($C37,"NAME"))</f>
        <v/>
      </c>
      <c r="E37" s="125">
        <f>IF($A37="","",_xll.BDP($C37,"GICS_SECTOR_NAME"))</f>
        <v/>
      </c>
      <c r="F37" s="26">
        <f>IF($A37="","",_xll.BDP($C37,"EQY_DVD_SH_12M"))</f>
        <v/>
      </c>
      <c r="G37" s="27">
        <f>IF($A37="","",_xll.BDP($C37,"EQY_DVD_YLD_12M"))</f>
        <v/>
      </c>
      <c r="H37" s="27">
        <f>IF($A37="","",_xll.BDP($C37,"EQY_DVD_YLD_IND"))</f>
        <v/>
      </c>
      <c r="I37" s="27">
        <f>IF($A37="","",_xll.BDP($C37,'Field Check'!$C$4))</f>
        <v/>
      </c>
      <c r="J37" s="65">
        <f>IFERROR(IF($B37="","",IF(ISNUMBER($F37),$B37*$F37*$D$3/$B$3,0)),"")</f>
        <v/>
      </c>
      <c r="K37" s="65">
        <f>IFERROR(IF($J37="","",$J37*IF(ISNUMBER($I37),$I37,'Index Summary'!$C$7)/100),"")</f>
        <v/>
      </c>
      <c r="L37" s="65">
        <f>IFERROR(IF($K37="","",$J37-$K37),"")</f>
        <v/>
      </c>
      <c r="M37" s="28" t="n"/>
      <c r="N37" s="29">
        <f>IF($C37="","",IF(NOT(ISNUMBER($F37)),"No dividend",IF($F37=0,"No dividend",IF(ISNUMBER($I37),"OK","Frank assumed"))))</f>
        <v/>
      </c>
      <c r="P37" s="43">
        <f>IF($N37="No dividend","",IF($C37="","",_xll.BDP($C37,'Field Check'!$C$43)))</f>
        <v/>
      </c>
      <c r="Q37" s="62">
        <f>IFERROR(IF(LEN($P37)&lt;&gt;3,1,IF($P37=$D$2,1,_xll.BDP($P37&amp;$D$2&amp;" Curncy","PX_LAST"))),1)</f>
        <v/>
      </c>
      <c r="S37" s="108">
        <f>IF($C37="","",_xll.BDP($C37,'Field Check'!$C$45))</f>
        <v/>
      </c>
    </row>
    <row r="38">
      <c r="A38" s="21" t="inlineStr">
        <is>
          <t>BWP AT</t>
        </is>
      </c>
      <c r="B38" s="64" t="n">
        <v>612399060</v>
      </c>
      <c r="C38" s="21">
        <f>IF($A38="","",$A38&amp;" Equity")</f>
        <v/>
      </c>
      <c r="D38" s="21">
        <f>IF($A38="","",_xll.BDP($C38,"NAME"))</f>
        <v/>
      </c>
      <c r="E38" s="21">
        <f>IF($A38="","",_xll.BDP($C38,"GICS_SECTOR_NAME"))</f>
        <v/>
      </c>
      <c r="F38" s="22">
        <f>IF($A38="","",_xll.BDP($C38,"EQY_DVD_SH_12M"))</f>
        <v/>
      </c>
      <c r="G38" s="23">
        <f>IF($A38="","",_xll.BDP($C38,"EQY_DVD_YLD_12M"))</f>
        <v/>
      </c>
      <c r="H38" s="23">
        <f>IF($A38="","",_xll.BDP($C38,"EQY_DVD_YLD_IND"))</f>
        <v/>
      </c>
      <c r="I38" s="23">
        <f>IF($A38="","",_xll.BDP($C38,'Field Check'!$C$4))</f>
        <v/>
      </c>
      <c r="J38" s="65">
        <f>IFERROR(IF($B38="","",IF(ISNUMBER($F38),$B38*$F38*$D$3/$B$3,0)),"")</f>
        <v/>
      </c>
      <c r="K38" s="65">
        <f>IFERROR(IF($J38="","",$J38*IF(ISNUMBER($I38),$I38,'Index Summary'!$C$7)/100),"")</f>
        <v/>
      </c>
      <c r="L38" s="65">
        <f>IFERROR(IF($K38="","",$J38-$K38),"")</f>
        <v/>
      </c>
      <c r="M38" s="24" t="n"/>
      <c r="N38" s="25">
        <f>IF($C38="","",IF(NOT(ISNUMBER($F38)),"No dividend",IF($F38=0,"No dividend",IF(ISNUMBER($I38),"OK","Frank assumed"))))</f>
        <v/>
      </c>
      <c r="P38" s="43">
        <f>IF($N38="No dividend","",IF($C38="","",_xll.BDP($C38,'Field Check'!$C$43)))</f>
        <v/>
      </c>
      <c r="Q38" s="62">
        <f>IFERROR(IF(LEN($P38)&lt;&gt;3,1,IF($P38=$D$2,1,_xll.BDP($P38&amp;$D$2&amp;" Curncy","PX_LAST"))),1)</f>
        <v/>
      </c>
      <c r="S38" s="108">
        <f>IF($C38="","",_xll.BDP($C38,'Field Check'!$C$45))</f>
        <v/>
      </c>
    </row>
    <row r="39">
      <c r="A39" s="125" t="inlineStr">
        <is>
          <t>BXB AT</t>
        </is>
      </c>
      <c r="B39" s="64" t="n">
        <v>1346642000</v>
      </c>
      <c r="C39" s="125">
        <f>IF($A39="","",$A39&amp;" Equity")</f>
        <v/>
      </c>
      <c r="D39" s="125">
        <f>IF($A39="","",_xll.BDP($C39,"NAME"))</f>
        <v/>
      </c>
      <c r="E39" s="125">
        <f>IF($A39="","",_xll.BDP($C39,"GICS_SECTOR_NAME"))</f>
        <v/>
      </c>
      <c r="F39" s="26">
        <f>IF($A39="","",_xll.BDP($C39,"EQY_DVD_SH_12M"))</f>
        <v/>
      </c>
      <c r="G39" s="27">
        <f>IF($A39="","",_xll.BDP($C39,"EQY_DVD_YLD_12M"))</f>
        <v/>
      </c>
      <c r="H39" s="27">
        <f>IF($A39="","",_xll.BDP($C39,"EQY_DVD_YLD_IND"))</f>
        <v/>
      </c>
      <c r="I39" s="27">
        <f>IF($A39="","",_xll.BDP($C39,'Field Check'!$C$4))</f>
        <v/>
      </c>
      <c r="J39" s="65">
        <f>IFERROR(IF($B39="","",IF(ISNUMBER($F39),$B39*$F39*$D$3/$B$3,0)),"")</f>
        <v/>
      </c>
      <c r="K39" s="65">
        <f>IFERROR(IF($J39="","",$J39*IF(ISNUMBER($I39),$I39,'Index Summary'!$C$7)/100),"")</f>
        <v/>
      </c>
      <c r="L39" s="65">
        <f>IFERROR(IF($K39="","",$J39-$K39),"")</f>
        <v/>
      </c>
      <c r="M39" s="28" t="n"/>
      <c r="N39" s="29">
        <f>IF($C39="","",IF(NOT(ISNUMBER($F39)),"No dividend",IF($F39=0,"No dividend",IF(ISNUMBER($I39),"OK","Frank assumed"))))</f>
        <v/>
      </c>
      <c r="P39" s="43">
        <f>IF($N39="No dividend","",IF($C39="","",_xll.BDP($C39,'Field Check'!$C$43)))</f>
        <v/>
      </c>
      <c r="Q39" s="62">
        <f>IFERROR(IF(LEN($P39)&lt;&gt;3,1,IF($P39=$D$2,1,_xll.BDP($P39&amp;$D$2&amp;" Curncy","PX_LAST"))),1)</f>
        <v/>
      </c>
      <c r="S39" s="108">
        <f>IF($C39="","",_xll.BDP($C39,'Field Check'!$C$45))</f>
        <v/>
      </c>
    </row>
    <row r="40">
      <c r="A40" s="21" t="inlineStr">
        <is>
          <t>CAR AT</t>
        </is>
      </c>
      <c r="B40" s="64" t="n">
        <v>378859000</v>
      </c>
      <c r="C40" s="21">
        <f>IF($A40="","",$A40&amp;" Equity")</f>
        <v/>
      </c>
      <c r="D40" s="21">
        <f>IF($A40="","",_xll.BDP($C40,"NAME"))</f>
        <v/>
      </c>
      <c r="E40" s="21">
        <f>IF($A40="","",_xll.BDP($C40,"GICS_SECTOR_NAME"))</f>
        <v/>
      </c>
      <c r="F40" s="22">
        <f>IF($A40="","",_xll.BDP($C40,"EQY_DVD_SH_12M"))</f>
        <v/>
      </c>
      <c r="G40" s="23">
        <f>IF($A40="","",_xll.BDP($C40,"EQY_DVD_YLD_12M"))</f>
        <v/>
      </c>
      <c r="H40" s="23">
        <f>IF($A40="","",_xll.BDP($C40,"EQY_DVD_YLD_IND"))</f>
        <v/>
      </c>
      <c r="I40" s="23">
        <f>IF($A40="","",_xll.BDP($C40,'Field Check'!$C$4))</f>
        <v/>
      </c>
      <c r="J40" s="65">
        <f>IFERROR(IF($B40="","",IF(ISNUMBER($F40),$B40*$F40*$D$3/$B$3,0)),"")</f>
        <v/>
      </c>
      <c r="K40" s="65">
        <f>IFERROR(IF($J40="","",$J40*IF(ISNUMBER($I40),$I40,'Index Summary'!$C$7)/100),"")</f>
        <v/>
      </c>
      <c r="L40" s="65">
        <f>IFERROR(IF($K40="","",$J40-$K40),"")</f>
        <v/>
      </c>
      <c r="M40" s="24" t="n"/>
      <c r="N40" s="25">
        <f>IF($C40="","",IF(NOT(ISNUMBER($F40)),"No dividend",IF($F40=0,"No dividend",IF(ISNUMBER($I40),"OK","Frank assumed"))))</f>
        <v/>
      </c>
      <c r="P40" s="43">
        <f>IF($N40="No dividend","",IF($C40="","",_xll.BDP($C40,'Field Check'!$C$43)))</f>
        <v/>
      </c>
      <c r="Q40" s="62">
        <f>IFERROR(IF(LEN($P40)&lt;&gt;3,1,IF($P40=$D$2,1,_xll.BDP($P40&amp;$D$2&amp;" Curncy","PX_LAST"))),1)</f>
        <v/>
      </c>
      <c r="S40" s="108">
        <f>IF($C40="","",_xll.BDP($C40,'Field Check'!$C$45))</f>
        <v/>
      </c>
    </row>
    <row r="41">
      <c r="A41" s="125" t="inlineStr">
        <is>
          <t>CBA AT</t>
        </is>
      </c>
      <c r="B41" s="64" t="n">
        <v>1673462000</v>
      </c>
      <c r="C41" s="125">
        <f>IF($A41="","",$A41&amp;" Equity")</f>
        <v/>
      </c>
      <c r="D41" s="125">
        <f>IF($A41="","",_xll.BDP($C41,"NAME"))</f>
        <v/>
      </c>
      <c r="E41" s="125">
        <f>IF($A41="","",_xll.BDP($C41,"GICS_SECTOR_NAME"))</f>
        <v/>
      </c>
      <c r="F41" s="26">
        <f>IF($A41="","",_xll.BDP($C41,"EQY_DVD_SH_12M"))</f>
        <v/>
      </c>
      <c r="G41" s="27">
        <f>IF($A41="","",_xll.BDP($C41,"EQY_DVD_YLD_12M"))</f>
        <v/>
      </c>
      <c r="H41" s="27">
        <f>IF($A41="","",_xll.BDP($C41,"EQY_DVD_YLD_IND"))</f>
        <v/>
      </c>
      <c r="I41" s="27">
        <f>IF($A41="","",_xll.BDP($C41,'Field Check'!$C$4))</f>
        <v/>
      </c>
      <c r="J41" s="65">
        <f>IFERROR(IF($B41="","",IF(ISNUMBER($F41),$B41*$F41*$D$3/$B$3,0)),"")</f>
        <v/>
      </c>
      <c r="K41" s="65">
        <f>IFERROR(IF($J41="","",$J41*IF(ISNUMBER($I41),$I41,'Index Summary'!$C$7)/100),"")</f>
        <v/>
      </c>
      <c r="L41" s="65">
        <f>IFERROR(IF($K41="","",$J41-$K41),"")</f>
        <v/>
      </c>
      <c r="M41" s="28" t="n"/>
      <c r="N41" s="29">
        <f>IF($C41="","",IF(NOT(ISNUMBER($F41)),"No dividend",IF($F41=0,"No dividend",IF(ISNUMBER($I41),"OK","Frank assumed"))))</f>
        <v/>
      </c>
      <c r="P41" s="43">
        <f>IF($N41="No dividend","",IF($C41="","",_xll.BDP($C41,'Field Check'!$C$43)))</f>
        <v/>
      </c>
      <c r="Q41" s="62">
        <f>IFERROR(IF(LEN($P41)&lt;&gt;3,1,IF($P41=$D$2,1,_xll.BDP($P41&amp;$D$2&amp;" Curncy","PX_LAST"))),1)</f>
        <v/>
      </c>
      <c r="S41" s="108">
        <f>IF($C41="","",_xll.BDP($C41,'Field Check'!$C$45))</f>
        <v/>
      </c>
    </row>
    <row r="42">
      <c r="A42" s="21" t="inlineStr">
        <is>
          <t>CDA AT</t>
        </is>
      </c>
      <c r="B42" s="64" t="n">
        <v>118218750</v>
      </c>
      <c r="C42" s="21">
        <f>IF($A42="","",$A42&amp;" Equity")</f>
        <v/>
      </c>
      <c r="D42" s="21">
        <f>IF($A42="","",_xll.BDP($C42,"NAME"))</f>
        <v/>
      </c>
      <c r="E42" s="21">
        <f>IF($A42="","",_xll.BDP($C42,"GICS_SECTOR_NAME"))</f>
        <v/>
      </c>
      <c r="F42" s="22">
        <f>IF($A42="","",_xll.BDP($C42,"EQY_DVD_SH_12M"))</f>
        <v/>
      </c>
      <c r="G42" s="23">
        <f>IF($A42="","",_xll.BDP($C42,"EQY_DVD_YLD_12M"))</f>
        <v/>
      </c>
      <c r="H42" s="23">
        <f>IF($A42="","",_xll.BDP($C42,"EQY_DVD_YLD_IND"))</f>
        <v/>
      </c>
      <c r="I42" s="23">
        <f>IF($A42="","",_xll.BDP($C42,'Field Check'!$C$4))</f>
        <v/>
      </c>
      <c r="J42" s="65">
        <f>IFERROR(IF($B42="","",IF(ISNUMBER($F42),$B42*$F42*$D$3/$B$3,0)),"")</f>
        <v/>
      </c>
      <c r="K42" s="65">
        <f>IFERROR(IF($J42="","",$J42*IF(ISNUMBER($I42),$I42,'Index Summary'!$C$7)/100),"")</f>
        <v/>
      </c>
      <c r="L42" s="65">
        <f>IFERROR(IF($K42="","",$J42-$K42),"")</f>
        <v/>
      </c>
      <c r="M42" s="24" t="n"/>
      <c r="N42" s="25">
        <f>IF($C42="","",IF(NOT(ISNUMBER($F42)),"No dividend",IF($F42=0,"No dividend",IF(ISNUMBER($I42),"OK","Frank assumed"))))</f>
        <v/>
      </c>
      <c r="P42" s="43">
        <f>IF($N42="No dividend","",IF($C42="","",_xll.BDP($C42,'Field Check'!$C$43)))</f>
        <v/>
      </c>
      <c r="Q42" s="62">
        <f>IFERROR(IF(LEN($P42)&lt;&gt;3,1,IF($P42=$D$2,1,_xll.BDP($P42&amp;$D$2&amp;" Curncy","PX_LAST"))),1)</f>
        <v/>
      </c>
      <c r="S42" s="108">
        <f>IF($C42="","",_xll.BDP($C42,'Field Check'!$C$45))</f>
        <v/>
      </c>
    </row>
    <row r="43">
      <c r="A43" s="125" t="inlineStr">
        <is>
          <t>CGF AT</t>
        </is>
      </c>
      <c r="B43" s="64" t="n">
        <v>551649600</v>
      </c>
      <c r="C43" s="125">
        <f>IF($A43="","",$A43&amp;" Equity")</f>
        <v/>
      </c>
      <c r="D43" s="125">
        <f>IF($A43="","",_xll.BDP($C43,"NAME"))</f>
        <v/>
      </c>
      <c r="E43" s="125">
        <f>IF($A43="","",_xll.BDP($C43,"GICS_SECTOR_NAME"))</f>
        <v/>
      </c>
      <c r="F43" s="26">
        <f>IF($A43="","",_xll.BDP($C43,"EQY_DVD_SH_12M"))</f>
        <v/>
      </c>
      <c r="G43" s="27">
        <f>IF($A43="","",_xll.BDP($C43,"EQY_DVD_YLD_12M"))</f>
        <v/>
      </c>
      <c r="H43" s="27">
        <f>IF($A43="","",_xll.BDP($C43,"EQY_DVD_YLD_IND"))</f>
        <v/>
      </c>
      <c r="I43" s="27">
        <f>IF($A43="","",_xll.BDP($C43,'Field Check'!$C$4))</f>
        <v/>
      </c>
      <c r="J43" s="65">
        <f>IFERROR(IF($B43="","",IF(ISNUMBER($F43),$B43*$F43*$D$3/$B$3,0)),"")</f>
        <v/>
      </c>
      <c r="K43" s="65">
        <f>IFERROR(IF($J43="","",$J43*IF(ISNUMBER($I43),$I43,'Index Summary'!$C$7)/100),"")</f>
        <v/>
      </c>
      <c r="L43" s="65">
        <f>IFERROR(IF($K43="","",$J43-$K43),"")</f>
        <v/>
      </c>
      <c r="M43" s="28" t="n"/>
      <c r="N43" s="29">
        <f>IF($C43="","",IF(NOT(ISNUMBER($F43)),"No dividend",IF($F43=0,"No dividend",IF(ISNUMBER($I43),"OK","Frank assumed"))))</f>
        <v/>
      </c>
      <c r="P43" s="43">
        <f>IF($N43="No dividend","",IF($C43="","",_xll.BDP($C43,'Field Check'!$C$43)))</f>
        <v/>
      </c>
      <c r="Q43" s="62">
        <f>IFERROR(IF(LEN($P43)&lt;&gt;3,1,IF($P43=$D$2,1,_xll.BDP($P43&amp;$D$2&amp;" Curncy","PX_LAST"))),1)</f>
        <v/>
      </c>
      <c r="S43" s="108">
        <f>IF($C43="","",_xll.BDP($C43,'Field Check'!$C$45))</f>
        <v/>
      </c>
    </row>
    <row r="44">
      <c r="A44" s="21" t="inlineStr">
        <is>
          <t>CHC AT</t>
        </is>
      </c>
      <c r="B44" s="64" t="n">
        <v>472997000</v>
      </c>
      <c r="C44" s="21">
        <f>IF($A44="","",$A44&amp;" Equity")</f>
        <v/>
      </c>
      <c r="D44" s="21">
        <f>IF($A44="","",_xll.BDP($C44,"NAME"))</f>
        <v/>
      </c>
      <c r="E44" s="21">
        <f>IF($A44="","",_xll.BDP($C44,"GICS_SECTOR_NAME"))</f>
        <v/>
      </c>
      <c r="F44" s="22">
        <f>IF($A44="","",_xll.BDP($C44,"EQY_DVD_SH_12M"))</f>
        <v/>
      </c>
      <c r="G44" s="23">
        <f>IF($A44="","",_xll.BDP($C44,"EQY_DVD_YLD_12M"))</f>
        <v/>
      </c>
      <c r="H44" s="23">
        <f>IF($A44="","",_xll.BDP($C44,"EQY_DVD_YLD_IND"))</f>
        <v/>
      </c>
      <c r="I44" s="23">
        <f>IF($A44="","",_xll.BDP($C44,'Field Check'!$C$4))</f>
        <v/>
      </c>
      <c r="J44" s="65">
        <f>IFERROR(IF($B44="","",IF(ISNUMBER($F44),$B44*$F44*$D$3/$B$3,0)),"")</f>
        <v/>
      </c>
      <c r="K44" s="65">
        <f>IFERROR(IF($J44="","",$J44*IF(ISNUMBER($I44),$I44,'Index Summary'!$C$7)/100),"")</f>
        <v/>
      </c>
      <c r="L44" s="65">
        <f>IFERROR(IF($K44="","",$J44-$K44),"")</f>
        <v/>
      </c>
      <c r="M44" s="24" t="n"/>
      <c r="N44" s="25">
        <f>IF($C44="","",IF(NOT(ISNUMBER($F44)),"No dividend",IF($F44=0,"No dividend",IF(ISNUMBER($I44),"OK","Frank assumed"))))</f>
        <v/>
      </c>
      <c r="P44" s="43">
        <f>IF($N44="No dividend","",IF($C44="","",_xll.BDP($C44,'Field Check'!$C$43)))</f>
        <v/>
      </c>
      <c r="Q44" s="62">
        <f>IFERROR(IF(LEN($P44)&lt;&gt;3,1,IF($P44=$D$2,1,_xll.BDP($P44&amp;$D$2&amp;" Curncy","PX_LAST"))),1)</f>
        <v/>
      </c>
      <c r="S44" s="108">
        <f>IF($C44="","",_xll.BDP($C44,'Field Check'!$C$45))</f>
        <v/>
      </c>
    </row>
    <row r="45">
      <c r="A45" s="125" t="inlineStr">
        <is>
          <t>CIA AT</t>
        </is>
      </c>
      <c r="B45" s="64" t="n">
        <v>425635720</v>
      </c>
      <c r="C45" s="125">
        <f>IF($A45="","",$A45&amp;" Equity")</f>
        <v/>
      </c>
      <c r="D45" s="125">
        <f>IF($A45="","",_xll.BDP($C45,"NAME"))</f>
        <v/>
      </c>
      <c r="E45" s="125">
        <f>IF($A45="","",_xll.BDP($C45,"GICS_SECTOR_NAME"))</f>
        <v/>
      </c>
      <c r="F45" s="26">
        <f>IF($A45="","",_xll.BDP($C45,"EQY_DVD_SH_12M"))</f>
        <v/>
      </c>
      <c r="G45" s="27">
        <f>IF($A45="","",_xll.BDP($C45,"EQY_DVD_YLD_12M"))</f>
        <v/>
      </c>
      <c r="H45" s="27">
        <f>IF($A45="","",_xll.BDP($C45,"EQY_DVD_YLD_IND"))</f>
        <v/>
      </c>
      <c r="I45" s="27">
        <f>IF($A45="","",_xll.BDP($C45,'Field Check'!$C$4))</f>
        <v/>
      </c>
      <c r="J45" s="65">
        <f>IFERROR(IF($B45="","",IF(ISNUMBER($F45),$B45*$F45*$D$3/$B$3,0)),"")</f>
        <v/>
      </c>
      <c r="K45" s="65">
        <f>IFERROR(IF($J45="","",$J45*IF(ISNUMBER($I45),$I45,'Index Summary'!$C$7)/100),"")</f>
        <v/>
      </c>
      <c r="L45" s="65">
        <f>IFERROR(IF($K45="","",$J45-$K45),"")</f>
        <v/>
      </c>
      <c r="M45" s="28" t="n"/>
      <c r="N45" s="29">
        <f>IF($C45="","",IF(NOT(ISNUMBER($F45)),"No dividend",IF($F45=0,"No dividend",IF(ISNUMBER($I45),"OK","Frank assumed"))))</f>
        <v/>
      </c>
      <c r="P45" s="43">
        <f>IF($N45="No dividend","",IF($C45="","",_xll.BDP($C45,'Field Check'!$C$43)))</f>
        <v/>
      </c>
      <c r="Q45" s="62">
        <f>IFERROR(IF(LEN($P45)&lt;&gt;3,1,IF($P45=$D$2,1,_xll.BDP($P45&amp;$D$2&amp;" Curncy","PX_LAST"))),1)</f>
        <v/>
      </c>
      <c r="S45" s="108">
        <f>IF($C45="","",_xll.BDP($C45,'Field Check'!$C$45))</f>
        <v/>
      </c>
    </row>
    <row r="46">
      <c r="A46" s="21" t="inlineStr">
        <is>
          <t>CIP AT</t>
        </is>
      </c>
      <c r="B46" s="64" t="n">
        <v>524485920</v>
      </c>
      <c r="C46" s="21">
        <f>IF($A46="","",$A46&amp;" Equity")</f>
        <v/>
      </c>
      <c r="D46" s="21">
        <f>IF($A46="","",_xll.BDP($C46,"NAME"))</f>
        <v/>
      </c>
      <c r="E46" s="21">
        <f>IF($A46="","",_xll.BDP($C46,"GICS_SECTOR_NAME"))</f>
        <v/>
      </c>
      <c r="F46" s="22">
        <f>IF($A46="","",_xll.BDP($C46,"EQY_DVD_SH_12M"))</f>
        <v/>
      </c>
      <c r="G46" s="23">
        <f>IF($A46="","",_xll.BDP($C46,"EQY_DVD_YLD_12M"))</f>
        <v/>
      </c>
      <c r="H46" s="23">
        <f>IF($A46="","",_xll.BDP($C46,"EQY_DVD_YLD_IND"))</f>
        <v/>
      </c>
      <c r="I46" s="23">
        <f>IF($A46="","",_xll.BDP($C46,'Field Check'!$C$4))</f>
        <v/>
      </c>
      <c r="J46" s="65">
        <f>IFERROR(IF($B46="","",IF(ISNUMBER($F46),$B46*$F46*$D$3/$B$3,0)),"")</f>
        <v/>
      </c>
      <c r="K46" s="65">
        <f>IFERROR(IF($J46="","",$J46*IF(ISNUMBER($I46),$I46,'Index Summary'!$C$7)/100),"")</f>
        <v/>
      </c>
      <c r="L46" s="65">
        <f>IFERROR(IF($K46="","",$J46-$K46),"")</f>
        <v/>
      </c>
      <c r="M46" s="24" t="n"/>
      <c r="N46" s="25">
        <f>IF($C46="","",IF(NOT(ISNUMBER($F46)),"No dividend",IF($F46=0,"No dividend",IF(ISNUMBER($I46),"OK","Frank assumed"))))</f>
        <v/>
      </c>
      <c r="P46" s="43">
        <f>IF($N46="No dividend","",IF($C46="","",_xll.BDP($C46,'Field Check'!$C$43)))</f>
        <v/>
      </c>
      <c r="Q46" s="62">
        <f>IFERROR(IF(LEN($P46)&lt;&gt;3,1,IF($P46=$D$2,1,_xll.BDP($P46&amp;$D$2&amp;" Curncy","PX_LAST"))),1)</f>
        <v/>
      </c>
      <c r="S46" s="108">
        <f>IF($C46="","",_xll.BDP($C46,'Field Check'!$C$45))</f>
        <v/>
      </c>
    </row>
    <row r="47">
      <c r="A47" s="125" t="inlineStr">
        <is>
          <t>CLW AT</t>
        </is>
      </c>
      <c r="B47" s="64" t="n">
        <v>661661240</v>
      </c>
      <c r="C47" s="125">
        <f>IF($A47="","",$A47&amp;" Equity")</f>
        <v/>
      </c>
      <c r="D47" s="125">
        <f>IF($A47="","",_xll.BDP($C47,"NAME"))</f>
        <v/>
      </c>
      <c r="E47" s="125">
        <f>IF($A47="","",_xll.BDP($C47,"GICS_SECTOR_NAME"))</f>
        <v/>
      </c>
      <c r="F47" s="26">
        <f>IF($A47="","",_xll.BDP($C47,"EQY_DVD_SH_12M"))</f>
        <v/>
      </c>
      <c r="G47" s="27">
        <f>IF($A47="","",_xll.BDP($C47,"EQY_DVD_YLD_12M"))</f>
        <v/>
      </c>
      <c r="H47" s="27">
        <f>IF($A47="","",_xll.BDP($C47,"EQY_DVD_YLD_IND"))</f>
        <v/>
      </c>
      <c r="I47" s="27">
        <f>IF($A47="","",_xll.BDP($C47,'Field Check'!$C$4))</f>
        <v/>
      </c>
      <c r="J47" s="65">
        <f>IFERROR(IF($B47="","",IF(ISNUMBER($F47),$B47*$F47*$D$3/$B$3,0)),"")</f>
        <v/>
      </c>
      <c r="K47" s="65">
        <f>IFERROR(IF($J47="","",$J47*IF(ISNUMBER($I47),$I47,'Index Summary'!$C$7)/100),"")</f>
        <v/>
      </c>
      <c r="L47" s="65">
        <f>IFERROR(IF($K47="","",$J47-$K47),"")</f>
        <v/>
      </c>
      <c r="M47" s="28" t="n"/>
      <c r="N47" s="29">
        <f>IF($C47="","",IF(NOT(ISNUMBER($F47)),"No dividend",IF($F47=0,"No dividend",IF(ISNUMBER($I47),"OK","Frank assumed"))))</f>
        <v/>
      </c>
      <c r="P47" s="43">
        <f>IF($N47="No dividend","",IF($C47="","",_xll.BDP($C47,'Field Check'!$C$43)))</f>
        <v/>
      </c>
      <c r="Q47" s="62">
        <f>IFERROR(IF(LEN($P47)&lt;&gt;3,1,IF($P47=$D$2,1,_xll.BDP($P47&amp;$D$2&amp;" Curncy","PX_LAST"))),1)</f>
        <v/>
      </c>
      <c r="S47" s="108">
        <f>IF($C47="","",_xll.BDP($C47,'Field Check'!$C$45))</f>
        <v/>
      </c>
    </row>
    <row r="48">
      <c r="A48" s="21" t="inlineStr">
        <is>
          <t>CMM AT</t>
        </is>
      </c>
      <c r="B48" s="64" t="n">
        <v>456782000</v>
      </c>
      <c r="C48" s="21">
        <f>IF($A48="","",$A48&amp;" Equity")</f>
        <v/>
      </c>
      <c r="D48" s="21">
        <f>IF($A48="","",_xll.BDP($C48,"NAME"))</f>
        <v/>
      </c>
      <c r="E48" s="21">
        <f>IF($A48="","",_xll.BDP($C48,"GICS_SECTOR_NAME"))</f>
        <v/>
      </c>
      <c r="F48" s="22">
        <f>IF($A48="","",_xll.BDP($C48,"EQY_DVD_SH_12M"))</f>
        <v/>
      </c>
      <c r="G48" s="23">
        <f>IF($A48="","",_xll.BDP($C48,"EQY_DVD_YLD_12M"))</f>
        <v/>
      </c>
      <c r="H48" s="23">
        <f>IF($A48="","",_xll.BDP($C48,"EQY_DVD_YLD_IND"))</f>
        <v/>
      </c>
      <c r="I48" s="23">
        <f>IF($A48="","",_xll.BDP($C48,'Field Check'!$C$4))</f>
        <v/>
      </c>
      <c r="J48" s="65">
        <f>IFERROR(IF($B48="","",IF(ISNUMBER($F48),$B48*$F48*$D$3/$B$3,0)),"")</f>
        <v/>
      </c>
      <c r="K48" s="65">
        <f>IFERROR(IF($J48="","",$J48*IF(ISNUMBER($I48),$I48,'Index Summary'!$C$7)/100),"")</f>
        <v/>
      </c>
      <c r="L48" s="65">
        <f>IFERROR(IF($K48="","",$J48-$K48),"")</f>
        <v/>
      </c>
      <c r="M48" s="24" t="n"/>
      <c r="N48" s="25">
        <f>IF($C48="","",IF(NOT(ISNUMBER($F48)),"No dividend",IF($F48=0,"No dividend",IF(ISNUMBER($I48),"OK","Frank assumed"))))</f>
        <v/>
      </c>
      <c r="P48" s="43">
        <f>IF($N48="No dividend","",IF($C48="","",_xll.BDP($C48,'Field Check'!$C$43)))</f>
        <v/>
      </c>
      <c r="Q48" s="62">
        <f>IFERROR(IF(LEN($P48)&lt;&gt;3,1,IF($P48=$D$2,1,_xll.BDP($P48&amp;$D$2&amp;" Curncy","PX_LAST"))),1)</f>
        <v/>
      </c>
      <c r="S48" s="108">
        <f>IF($C48="","",_xll.BDP($C48,'Field Check'!$C$45))</f>
        <v/>
      </c>
    </row>
    <row r="49">
      <c r="A49" s="125" t="inlineStr">
        <is>
          <t>CNI AT</t>
        </is>
      </c>
      <c r="B49" s="64" t="n">
        <v>901476000</v>
      </c>
      <c r="C49" s="125">
        <f>IF($A49="","",$A49&amp;" Equity")</f>
        <v/>
      </c>
      <c r="D49" s="125">
        <f>IF($A49="","",_xll.BDP($C49,"NAME"))</f>
        <v/>
      </c>
      <c r="E49" s="125">
        <f>IF($A49="","",_xll.BDP($C49,"GICS_SECTOR_NAME"))</f>
        <v/>
      </c>
      <c r="F49" s="26">
        <f>IF($A49="","",_xll.BDP($C49,"EQY_DVD_SH_12M"))</f>
        <v/>
      </c>
      <c r="G49" s="27">
        <f>IF($A49="","",_xll.BDP($C49,"EQY_DVD_YLD_12M"))</f>
        <v/>
      </c>
      <c r="H49" s="27">
        <f>IF($A49="","",_xll.BDP($C49,"EQY_DVD_YLD_IND"))</f>
        <v/>
      </c>
      <c r="I49" s="27">
        <f>IF($A49="","",_xll.BDP($C49,'Field Check'!$C$4))</f>
        <v/>
      </c>
      <c r="J49" s="65">
        <f>IFERROR(IF($B49="","",IF(ISNUMBER($F49),$B49*$F49*$D$3/$B$3,0)),"")</f>
        <v/>
      </c>
      <c r="K49" s="65">
        <f>IFERROR(IF($J49="","",$J49*IF(ISNUMBER($I49),$I49,'Index Summary'!$C$7)/100),"")</f>
        <v/>
      </c>
      <c r="L49" s="65">
        <f>IFERROR(IF($K49="","",$J49-$K49),"")</f>
        <v/>
      </c>
      <c r="M49" s="28" t="n"/>
      <c r="N49" s="29">
        <f>IF($C49="","",IF(NOT(ISNUMBER($F49)),"No dividend",IF($F49=0,"No dividend",IF(ISNUMBER($I49),"OK","Frank assumed"))))</f>
        <v/>
      </c>
      <c r="P49" s="43">
        <f>IF($N49="No dividend","",IF($C49="","",_xll.BDP($C49,'Field Check'!$C$43)))</f>
        <v/>
      </c>
      <c r="Q49" s="62">
        <f>IFERROR(IF(LEN($P49)&lt;&gt;3,1,IF($P49=$D$2,1,_xll.BDP($P49&amp;$D$2&amp;" Curncy","PX_LAST"))),1)</f>
        <v/>
      </c>
      <c r="S49" s="108">
        <f>IF($C49="","",_xll.BDP($C49,'Field Check'!$C$45))</f>
        <v/>
      </c>
    </row>
    <row r="50">
      <c r="A50" s="21" t="inlineStr">
        <is>
          <t>CNU AT</t>
        </is>
      </c>
      <c r="B50" s="64" t="n">
        <v>433887000</v>
      </c>
      <c r="C50" s="21">
        <f>IF($A50="","",$A50&amp;" Equity")</f>
        <v/>
      </c>
      <c r="D50" s="21">
        <f>IF($A50="","",_xll.BDP($C50,"NAME"))</f>
        <v/>
      </c>
      <c r="E50" s="21">
        <f>IF($A50="","",_xll.BDP($C50,"GICS_SECTOR_NAME"))</f>
        <v/>
      </c>
      <c r="F50" s="22">
        <f>IF($A50="","",_xll.BDP($C50,"EQY_DVD_SH_12M"))</f>
        <v/>
      </c>
      <c r="G50" s="23">
        <f>IF($A50="","",_xll.BDP($C50,"EQY_DVD_YLD_12M"))</f>
        <v/>
      </c>
      <c r="H50" s="23">
        <f>IF($A50="","",_xll.BDP($C50,"EQY_DVD_YLD_IND"))</f>
        <v/>
      </c>
      <c r="I50" s="23">
        <f>IF($A50="","",_xll.BDP($C50,'Field Check'!$C$4))</f>
        <v/>
      </c>
      <c r="J50" s="65">
        <f>IFERROR(IF($B50="","",IF(ISNUMBER($F50),$B50*$F50*$D$3/$B$3,0)),"")</f>
        <v/>
      </c>
      <c r="K50" s="65">
        <f>IFERROR(IF($J50="","",$J50*IF(ISNUMBER($I50),$I50,'Index Summary'!$C$7)/100),"")</f>
        <v/>
      </c>
      <c r="L50" s="65">
        <f>IFERROR(IF($K50="","",$J50-$K50),"")</f>
        <v/>
      </c>
      <c r="M50" s="24" t="n"/>
      <c r="N50" s="25">
        <f>IF($C50="","",IF(NOT(ISNUMBER($F50)),"No dividend",IF($F50=0,"No dividend",IF(ISNUMBER($I50),"OK","Frank assumed"))))</f>
        <v/>
      </c>
      <c r="P50" s="43">
        <f>IF($N50="No dividend","",IF($C50="","",_xll.BDP($C50,'Field Check'!$C$43)))</f>
        <v/>
      </c>
      <c r="Q50" s="62">
        <f>IFERROR(IF(LEN($P50)&lt;&gt;3,1,IF($P50=$D$2,1,_xll.BDP($P50&amp;$D$2&amp;" Curncy","PX_LAST"))),1)</f>
        <v/>
      </c>
      <c r="S50" s="108">
        <f>IF($C50="","",_xll.BDP($C50,'Field Check'!$C$45))</f>
        <v/>
      </c>
    </row>
    <row r="51">
      <c r="A51" s="125" t="inlineStr">
        <is>
          <t>COH AT</t>
        </is>
      </c>
      <c r="B51" s="64" t="n">
        <v>65399000</v>
      </c>
      <c r="C51" s="125">
        <f>IF($A51="","",$A51&amp;" Equity")</f>
        <v/>
      </c>
      <c r="D51" s="125">
        <f>IF($A51="","",_xll.BDP($C51,"NAME"))</f>
        <v/>
      </c>
      <c r="E51" s="125">
        <f>IF($A51="","",_xll.BDP($C51,"GICS_SECTOR_NAME"))</f>
        <v/>
      </c>
      <c r="F51" s="26">
        <f>IF($A51="","",_xll.BDP($C51,"EQY_DVD_SH_12M"))</f>
        <v/>
      </c>
      <c r="G51" s="27">
        <f>IF($A51="","",_xll.BDP($C51,"EQY_DVD_YLD_12M"))</f>
        <v/>
      </c>
      <c r="H51" s="27">
        <f>IF($A51="","",_xll.BDP($C51,"EQY_DVD_YLD_IND"))</f>
        <v/>
      </c>
      <c r="I51" s="27">
        <f>IF($A51="","",_xll.BDP($C51,'Field Check'!$C$4))</f>
        <v/>
      </c>
      <c r="J51" s="65">
        <f>IFERROR(IF($B51="","",IF(ISNUMBER($F51),$B51*$F51*$D$3/$B$3,0)),"")</f>
        <v/>
      </c>
      <c r="K51" s="65">
        <f>IFERROR(IF($J51="","",$J51*IF(ISNUMBER($I51),$I51,'Index Summary'!$C$7)/100),"")</f>
        <v/>
      </c>
      <c r="L51" s="65">
        <f>IFERROR(IF($K51="","",$J51-$K51),"")</f>
        <v/>
      </c>
      <c r="M51" s="28" t="n"/>
      <c r="N51" s="29">
        <f>IF($C51="","",IF(NOT(ISNUMBER($F51)),"No dividend",IF($F51=0,"No dividend",IF(ISNUMBER($I51),"OK","Frank assumed"))))</f>
        <v/>
      </c>
      <c r="P51" s="43">
        <f>IF($N51="No dividend","",IF($C51="","",_xll.BDP($C51,'Field Check'!$C$43)))</f>
        <v/>
      </c>
      <c r="Q51" s="62">
        <f>IFERROR(IF(LEN($P51)&lt;&gt;3,1,IF($P51=$D$2,1,_xll.BDP($P51&amp;$D$2&amp;" Curncy","PX_LAST"))),1)</f>
        <v/>
      </c>
      <c r="S51" s="108">
        <f>IF($C51="","",_xll.BDP($C51,'Field Check'!$C$45))</f>
        <v/>
      </c>
    </row>
    <row r="52">
      <c r="A52" s="21" t="inlineStr">
        <is>
          <t>COL AT</t>
        </is>
      </c>
      <c r="B52" s="64" t="n">
        <v>1343143000</v>
      </c>
      <c r="C52" s="21">
        <f>IF($A52="","",$A52&amp;" Equity")</f>
        <v/>
      </c>
      <c r="D52" s="21">
        <f>IF($A52="","",_xll.BDP($C52,"NAME"))</f>
        <v/>
      </c>
      <c r="E52" s="21">
        <f>IF($A52="","",_xll.BDP($C52,"GICS_SECTOR_NAME"))</f>
        <v/>
      </c>
      <c r="F52" s="22">
        <f>IF($A52="","",_xll.BDP($C52,"EQY_DVD_SH_12M"))</f>
        <v/>
      </c>
      <c r="G52" s="23">
        <f>IF($A52="","",_xll.BDP($C52,"EQY_DVD_YLD_12M"))</f>
        <v/>
      </c>
      <c r="H52" s="23">
        <f>IF($A52="","",_xll.BDP($C52,"EQY_DVD_YLD_IND"))</f>
        <v/>
      </c>
      <c r="I52" s="23">
        <f>IF($A52="","",_xll.BDP($C52,'Field Check'!$C$4))</f>
        <v/>
      </c>
      <c r="J52" s="65">
        <f>IFERROR(IF($B52="","",IF(ISNUMBER($F52),$B52*$F52*$D$3/$B$3,0)),"")</f>
        <v/>
      </c>
      <c r="K52" s="65">
        <f>IFERROR(IF($J52="","",$J52*IF(ISNUMBER($I52),$I52,'Index Summary'!$C$7)/100),"")</f>
        <v/>
      </c>
      <c r="L52" s="65">
        <f>IFERROR(IF($K52="","",$J52-$K52),"")</f>
        <v/>
      </c>
      <c r="M52" s="24" t="n"/>
      <c r="N52" s="25">
        <f>IF($C52="","",IF(NOT(ISNUMBER($F52)),"No dividend",IF($F52=0,"No dividend",IF(ISNUMBER($I52),"OK","Frank assumed"))))</f>
        <v/>
      </c>
      <c r="P52" s="43">
        <f>IF($N52="No dividend","",IF($C52="","",_xll.BDP($C52,'Field Check'!$C$43)))</f>
        <v/>
      </c>
      <c r="Q52" s="62">
        <f>IFERROR(IF(LEN($P52)&lt;&gt;3,1,IF($P52=$D$2,1,_xll.BDP($P52&amp;$D$2&amp;" Curncy","PX_LAST"))),1)</f>
        <v/>
      </c>
      <c r="S52" s="108">
        <f>IF($C52="","",_xll.BDP($C52,'Field Check'!$C$45))</f>
        <v/>
      </c>
    </row>
    <row r="53">
      <c r="A53" s="125" t="inlineStr">
        <is>
          <t>CPU AT</t>
        </is>
      </c>
      <c r="B53" s="64" t="n">
        <v>543683780</v>
      </c>
      <c r="C53" s="125">
        <f>IF($A53="","",$A53&amp;" Equity")</f>
        <v/>
      </c>
      <c r="D53" s="125">
        <f>IF($A53="","",_xll.BDP($C53,"NAME"))</f>
        <v/>
      </c>
      <c r="E53" s="125">
        <f>IF($A53="","",_xll.BDP($C53,"GICS_SECTOR_NAME"))</f>
        <v/>
      </c>
      <c r="F53" s="26">
        <f>IF($A53="","",_xll.BDP($C53,"EQY_DVD_SH_12M"))</f>
        <v/>
      </c>
      <c r="G53" s="27">
        <f>IF($A53="","",_xll.BDP($C53,"EQY_DVD_YLD_12M"))</f>
        <v/>
      </c>
      <c r="H53" s="27">
        <f>IF($A53="","",_xll.BDP($C53,"EQY_DVD_YLD_IND"))</f>
        <v/>
      </c>
      <c r="I53" s="27">
        <f>IF($A53="","",_xll.BDP($C53,'Field Check'!$C$4))</f>
        <v/>
      </c>
      <c r="J53" s="65">
        <f>IFERROR(IF($B53="","",IF(ISNUMBER($F53),$B53*$F53*$D$3/$B$3,0)),"")</f>
        <v/>
      </c>
      <c r="K53" s="65">
        <f>IFERROR(IF($J53="","",$J53*IF(ISNUMBER($I53),$I53,'Index Summary'!$C$7)/100),"")</f>
        <v/>
      </c>
      <c r="L53" s="65">
        <f>IFERROR(IF($K53="","",$J53-$K53),"")</f>
        <v/>
      </c>
      <c r="M53" s="28" t="n"/>
      <c r="N53" s="29">
        <f>IF($C53="","",IF(NOT(ISNUMBER($F53)),"No dividend",IF($F53=0,"No dividend",IF(ISNUMBER($I53),"OK","Frank assumed"))))</f>
        <v/>
      </c>
      <c r="P53" s="43">
        <f>IF($N53="No dividend","",IF($C53="","",_xll.BDP($C53,'Field Check'!$C$43)))</f>
        <v/>
      </c>
      <c r="Q53" s="62">
        <f>IFERROR(IF(LEN($P53)&lt;&gt;3,1,IF($P53=$D$2,1,_xll.BDP($P53&amp;$D$2&amp;" Curncy","PX_LAST"))),1)</f>
        <v/>
      </c>
      <c r="S53" s="108">
        <f>IF($C53="","",_xll.BDP($C53,'Field Check'!$C$45))</f>
        <v/>
      </c>
    </row>
    <row r="54">
      <c r="A54" s="21" t="inlineStr">
        <is>
          <t>CQR AT</t>
        </is>
      </c>
      <c r="B54" s="64" t="n">
        <v>505670100</v>
      </c>
      <c r="C54" s="21">
        <f>IF($A54="","",$A54&amp;" Equity")</f>
        <v/>
      </c>
      <c r="D54" s="21">
        <f>IF($A54="","",_xll.BDP($C54,"NAME"))</f>
        <v/>
      </c>
      <c r="E54" s="21">
        <f>IF($A54="","",_xll.BDP($C54,"GICS_SECTOR_NAME"))</f>
        <v/>
      </c>
      <c r="F54" s="22">
        <f>IF($A54="","",_xll.BDP($C54,"EQY_DVD_SH_12M"))</f>
        <v/>
      </c>
      <c r="G54" s="23">
        <f>IF($A54="","",_xll.BDP($C54,"EQY_DVD_YLD_12M"))</f>
        <v/>
      </c>
      <c r="H54" s="23">
        <f>IF($A54="","",_xll.BDP($C54,"EQY_DVD_YLD_IND"))</f>
        <v/>
      </c>
      <c r="I54" s="23">
        <f>IF($A54="","",_xll.BDP($C54,'Field Check'!$C$4))</f>
        <v/>
      </c>
      <c r="J54" s="65">
        <f>IFERROR(IF($B54="","",IF(ISNUMBER($F54),$B54*$F54*$D$3/$B$3,0)),"")</f>
        <v/>
      </c>
      <c r="K54" s="65">
        <f>IFERROR(IF($J54="","",$J54*IF(ISNUMBER($I54),$I54,'Index Summary'!$C$7)/100),"")</f>
        <v/>
      </c>
      <c r="L54" s="65">
        <f>IFERROR(IF($K54="","",$J54-$K54),"")</f>
        <v/>
      </c>
      <c r="M54" s="24" t="n"/>
      <c r="N54" s="25">
        <f>IF($C54="","",IF(NOT(ISNUMBER($F54)),"No dividend",IF($F54=0,"No dividend",IF(ISNUMBER($I54),"OK","Frank assumed"))))</f>
        <v/>
      </c>
      <c r="P54" s="43">
        <f>IF($N54="No dividend","",IF($C54="","",_xll.BDP($C54,'Field Check'!$C$43)))</f>
        <v/>
      </c>
      <c r="Q54" s="62">
        <f>IFERROR(IF(LEN($P54)&lt;&gt;3,1,IF($P54=$D$2,1,_xll.BDP($P54&amp;$D$2&amp;" Curncy","PX_LAST"))),1)</f>
        <v/>
      </c>
      <c r="S54" s="108">
        <f>IF($C54="","",_xll.BDP($C54,'Field Check'!$C$45))</f>
        <v/>
      </c>
    </row>
    <row r="55">
      <c r="A55" s="125" t="inlineStr">
        <is>
          <t>CSC AT</t>
        </is>
      </c>
      <c r="B55" s="64" t="n">
        <v>177565293</v>
      </c>
      <c r="C55" s="125">
        <f>IF($A55="","",$A55&amp;" Equity")</f>
        <v/>
      </c>
      <c r="D55" s="125">
        <f>IF($A55="","",_xll.BDP($C55,"NAME"))</f>
        <v/>
      </c>
      <c r="E55" s="125">
        <f>IF($A55="","",_xll.BDP($C55,"GICS_SECTOR_NAME"))</f>
        <v/>
      </c>
      <c r="F55" s="26">
        <f>IF($A55="","",_xll.BDP($C55,"EQY_DVD_SH_12M"))</f>
        <v/>
      </c>
      <c r="G55" s="27">
        <f>IF($A55="","",_xll.BDP($C55,"EQY_DVD_YLD_12M"))</f>
        <v/>
      </c>
      <c r="H55" s="27">
        <f>IF($A55="","",_xll.BDP($C55,"EQY_DVD_YLD_IND"))</f>
        <v/>
      </c>
      <c r="I55" s="27">
        <f>IF($A55="","",_xll.BDP($C55,'Field Check'!$C$4))</f>
        <v/>
      </c>
      <c r="J55" s="65">
        <f>IFERROR(IF($B55="","",IF(ISNUMBER($F55),$B55*$F55*$D$3/$B$3,0)),"")</f>
        <v/>
      </c>
      <c r="K55" s="65">
        <f>IFERROR(IF($J55="","",$J55*IF(ISNUMBER($I55),$I55,'Index Summary'!$C$7)/100),"")</f>
        <v/>
      </c>
      <c r="L55" s="65">
        <f>IFERROR(IF($K55="","",$J55-$K55),"")</f>
        <v/>
      </c>
      <c r="M55" s="28" t="n"/>
      <c r="N55" s="29">
        <f>IF($C55="","",IF(NOT(ISNUMBER($F55)),"No dividend",IF($F55=0,"No dividend",IF(ISNUMBER($I55),"OK","Frank assumed"))))</f>
        <v/>
      </c>
      <c r="P55" s="43">
        <f>IF($N55="No dividend","",IF($C55="","",_xll.BDP($C55,'Field Check'!$C$43)))</f>
        <v/>
      </c>
      <c r="Q55" s="62">
        <f>IFERROR(IF(LEN($P55)&lt;&gt;3,1,IF($P55=$D$2,1,_xll.BDP($P55&amp;$D$2&amp;" Curncy","PX_LAST"))),1)</f>
        <v/>
      </c>
      <c r="S55" s="108">
        <f>IF($C55="","",_xll.BDP($C55,'Field Check'!$C$45))</f>
        <v/>
      </c>
    </row>
    <row r="56">
      <c r="A56" s="21" t="inlineStr">
        <is>
          <t>CSL AT</t>
        </is>
      </c>
      <c r="B56" s="64" t="n">
        <v>485319000</v>
      </c>
      <c r="C56" s="21">
        <f>IF($A56="","",$A56&amp;" Equity")</f>
        <v/>
      </c>
      <c r="D56" s="21">
        <f>IF($A56="","",_xll.BDP($C56,"NAME"))</f>
        <v/>
      </c>
      <c r="E56" s="21">
        <f>IF($A56="","",_xll.BDP($C56,"GICS_SECTOR_NAME"))</f>
        <v/>
      </c>
      <c r="F56" s="22">
        <f>IF($A56="","",_xll.BDP($C56,"EQY_DVD_SH_12M"))</f>
        <v/>
      </c>
      <c r="G56" s="23">
        <f>IF($A56="","",_xll.BDP($C56,"EQY_DVD_YLD_12M"))</f>
        <v/>
      </c>
      <c r="H56" s="23">
        <f>IF($A56="","",_xll.BDP($C56,"EQY_DVD_YLD_IND"))</f>
        <v/>
      </c>
      <c r="I56" s="23">
        <f>IF($A56="","",_xll.BDP($C56,'Field Check'!$C$4))</f>
        <v/>
      </c>
      <c r="J56" s="65">
        <f>IFERROR(IF($B56="","",IF(ISNUMBER($F56),$B56*$F56*$D$3/$B$3,0)),"")</f>
        <v/>
      </c>
      <c r="K56" s="65">
        <f>IFERROR(IF($J56="","",$J56*IF(ISNUMBER($I56),$I56,'Index Summary'!$C$7)/100),"")</f>
        <v/>
      </c>
      <c r="L56" s="65">
        <f>IFERROR(IF($K56="","",$J56-$K56),"")</f>
        <v/>
      </c>
      <c r="M56" s="24" t="n"/>
      <c r="N56" s="25">
        <f>IF($C56="","",IF(NOT(ISNUMBER($F56)),"No dividend",IF($F56=0,"No dividend",IF(ISNUMBER($I56),"OK","Frank assumed"))))</f>
        <v/>
      </c>
      <c r="P56" s="43">
        <f>IF($N56="No dividend","",IF($C56="","",_xll.BDP($C56,'Field Check'!$C$43)))</f>
        <v/>
      </c>
      <c r="Q56" s="62">
        <f>IFERROR(IF(LEN($P56)&lt;&gt;3,1,IF($P56=$D$2,1,_xll.BDP($P56&amp;$D$2&amp;" Curncy","PX_LAST"))),1)</f>
        <v/>
      </c>
      <c r="S56" s="108">
        <f>IF($C56="","",_xll.BDP($C56,'Field Check'!$C$45))</f>
        <v/>
      </c>
    </row>
    <row r="57">
      <c r="A57" s="125" t="inlineStr">
        <is>
          <t>CWY AT</t>
        </is>
      </c>
      <c r="B57" s="64" t="n">
        <v>2241210000</v>
      </c>
      <c r="C57" s="125">
        <f>IF($A57="","",$A57&amp;" Equity")</f>
        <v/>
      </c>
      <c r="D57" s="125">
        <f>IF($A57="","",_xll.BDP($C57,"NAME"))</f>
        <v/>
      </c>
      <c r="E57" s="125">
        <f>IF($A57="","",_xll.BDP($C57,"GICS_SECTOR_NAME"))</f>
        <v/>
      </c>
      <c r="F57" s="26">
        <f>IF($A57="","",_xll.BDP($C57,"EQY_DVD_SH_12M"))</f>
        <v/>
      </c>
      <c r="G57" s="27">
        <f>IF($A57="","",_xll.BDP($C57,"EQY_DVD_YLD_12M"))</f>
        <v/>
      </c>
      <c r="H57" s="27">
        <f>IF($A57="","",_xll.BDP($C57,"EQY_DVD_YLD_IND"))</f>
        <v/>
      </c>
      <c r="I57" s="27">
        <f>IF($A57="","",_xll.BDP($C57,'Field Check'!$C$4))</f>
        <v/>
      </c>
      <c r="J57" s="65">
        <f>IFERROR(IF($B57="","",IF(ISNUMBER($F57),$B57*$F57*$D$3/$B$3,0)),"")</f>
        <v/>
      </c>
      <c r="K57" s="65">
        <f>IFERROR(IF($J57="","",$J57*IF(ISNUMBER($I57),$I57,'Index Summary'!$C$7)/100),"")</f>
        <v/>
      </c>
      <c r="L57" s="65">
        <f>IFERROR(IF($K57="","",$J57-$K57),"")</f>
        <v/>
      </c>
      <c r="M57" s="28" t="n"/>
      <c r="N57" s="29">
        <f>IF($C57="","",IF(NOT(ISNUMBER($F57)),"No dividend",IF($F57=0,"No dividend",IF(ISNUMBER($I57),"OK","Frank assumed"))))</f>
        <v/>
      </c>
      <c r="P57" s="43">
        <f>IF($N57="No dividend","",IF($C57="","",_xll.BDP($C57,'Field Check'!$C$43)))</f>
        <v/>
      </c>
      <c r="Q57" s="62">
        <f>IFERROR(IF(LEN($P57)&lt;&gt;3,1,IF($P57=$D$2,1,_xll.BDP($P57&amp;$D$2&amp;" Curncy","PX_LAST"))),1)</f>
        <v/>
      </c>
      <c r="S57" s="108">
        <f>IF($C57="","",_xll.BDP($C57,'Field Check'!$C$45))</f>
        <v/>
      </c>
    </row>
    <row r="58">
      <c r="A58" s="21" t="inlineStr">
        <is>
          <t>CYL AT</t>
        </is>
      </c>
      <c r="B58" s="64" t="n">
        <v>260945000</v>
      </c>
      <c r="C58" s="21">
        <f>IF($A58="","",$A58&amp;" Equity")</f>
        <v/>
      </c>
      <c r="D58" s="21">
        <f>IF($A58="","",_xll.BDP($C58,"NAME"))</f>
        <v/>
      </c>
      <c r="E58" s="21">
        <f>IF($A58="","",_xll.BDP($C58,"GICS_SECTOR_NAME"))</f>
        <v/>
      </c>
      <c r="F58" s="22">
        <f>IF($A58="","",_xll.BDP($C58,"EQY_DVD_SH_12M"))</f>
        <v/>
      </c>
      <c r="G58" s="23">
        <f>IF($A58="","",_xll.BDP($C58,"EQY_DVD_YLD_12M"))</f>
        <v/>
      </c>
      <c r="H58" s="23">
        <f>IF($A58="","",_xll.BDP($C58,"EQY_DVD_YLD_IND"))</f>
        <v/>
      </c>
      <c r="I58" s="23">
        <f>IF($A58="","",_xll.BDP($C58,'Field Check'!$C$4))</f>
        <v/>
      </c>
      <c r="J58" s="65">
        <f>IFERROR(IF($B58="","",IF(ISNUMBER($F58),$B58*$F58*$D$3/$B$3,0)),"")</f>
        <v/>
      </c>
      <c r="K58" s="65">
        <f>IFERROR(IF($J58="","",$J58*IF(ISNUMBER($I58),$I58,'Index Summary'!$C$7)/100),"")</f>
        <v/>
      </c>
      <c r="L58" s="65">
        <f>IFERROR(IF($K58="","",$J58-$K58),"")</f>
        <v/>
      </c>
      <c r="M58" s="24" t="n"/>
      <c r="N58" s="25">
        <f>IF($C58="","",IF(NOT(ISNUMBER($F58)),"No dividend",IF($F58=0,"No dividend",IF(ISNUMBER($I58),"OK","Frank assumed"))))</f>
        <v/>
      </c>
      <c r="P58" s="43">
        <f>IF($N58="No dividend","",IF($C58="","",_xll.BDP($C58,'Field Check'!$C$43)))</f>
        <v/>
      </c>
      <c r="Q58" s="62">
        <f>IFERROR(IF(LEN($P58)&lt;&gt;3,1,IF($P58=$D$2,1,_xll.BDP($P58&amp;$D$2&amp;" Curncy","PX_LAST"))),1)</f>
        <v/>
      </c>
      <c r="S58" s="108">
        <f>IF($C58="","",_xll.BDP($C58,'Field Check'!$C$45))</f>
        <v/>
      </c>
    </row>
    <row r="59">
      <c r="A59" s="125" t="inlineStr">
        <is>
          <t>DBI AT</t>
        </is>
      </c>
      <c r="B59" s="64" t="n">
        <v>495762000</v>
      </c>
      <c r="C59" s="125">
        <f>IF($A59="","",$A59&amp;" Equity")</f>
        <v/>
      </c>
      <c r="D59" s="125">
        <f>IF($A59="","",_xll.BDP($C59,"NAME"))</f>
        <v/>
      </c>
      <c r="E59" s="125">
        <f>IF($A59="","",_xll.BDP($C59,"GICS_SECTOR_NAME"))</f>
        <v/>
      </c>
      <c r="F59" s="26">
        <f>IF($A59="","",_xll.BDP($C59,"EQY_DVD_SH_12M"))</f>
        <v/>
      </c>
      <c r="G59" s="27">
        <f>IF($A59="","",_xll.BDP($C59,"EQY_DVD_YLD_12M"))</f>
        <v/>
      </c>
      <c r="H59" s="27">
        <f>IF($A59="","",_xll.BDP($C59,"EQY_DVD_YLD_IND"))</f>
        <v/>
      </c>
      <c r="I59" s="27">
        <f>IF($A59="","",_xll.BDP($C59,'Field Check'!$C$4))</f>
        <v/>
      </c>
      <c r="J59" s="65">
        <f>IFERROR(IF($B59="","",IF(ISNUMBER($F59),$B59*$F59*$D$3/$B$3,0)),"")</f>
        <v/>
      </c>
      <c r="K59" s="65">
        <f>IFERROR(IF($J59="","",$J59*IF(ISNUMBER($I59),$I59,'Index Summary'!$C$7)/100),"")</f>
        <v/>
      </c>
      <c r="L59" s="65">
        <f>IFERROR(IF($K59="","",$J59-$K59),"")</f>
        <v/>
      </c>
      <c r="M59" s="28" t="n"/>
      <c r="N59" s="29">
        <f>IF($C59="","",IF(NOT(ISNUMBER($F59)),"No dividend",IF($F59=0,"No dividend",IF(ISNUMBER($I59),"OK","Frank assumed"))))</f>
        <v/>
      </c>
      <c r="P59" s="43">
        <f>IF($N59="No dividend","",IF($C59="","",_xll.BDP($C59,'Field Check'!$C$43)))</f>
        <v/>
      </c>
      <c r="Q59" s="62">
        <f>IFERROR(IF(LEN($P59)&lt;&gt;3,1,IF($P59=$D$2,1,_xll.BDP($P59&amp;$D$2&amp;" Curncy","PX_LAST"))),1)</f>
        <v/>
      </c>
      <c r="S59" s="108">
        <f>IF($C59="","",_xll.BDP($C59,'Field Check'!$C$45))</f>
        <v/>
      </c>
    </row>
    <row r="60">
      <c r="A60" s="21" t="inlineStr">
        <is>
          <t>DMP AT</t>
        </is>
      </c>
      <c r="B60" s="64" t="n">
        <v>69165310</v>
      </c>
      <c r="C60" s="21">
        <f>IF($A60="","",$A60&amp;" Equity")</f>
        <v/>
      </c>
      <c r="D60" s="21">
        <f>IF($A60="","",_xll.BDP($C60,"NAME"))</f>
        <v/>
      </c>
      <c r="E60" s="21">
        <f>IF($A60="","",_xll.BDP($C60,"GICS_SECTOR_NAME"))</f>
        <v/>
      </c>
      <c r="F60" s="22">
        <f>IF($A60="","",_xll.BDP($C60,"EQY_DVD_SH_12M"))</f>
        <v/>
      </c>
      <c r="G60" s="23">
        <f>IF($A60="","",_xll.BDP($C60,"EQY_DVD_YLD_12M"))</f>
        <v/>
      </c>
      <c r="H60" s="23">
        <f>IF($A60="","",_xll.BDP($C60,"EQY_DVD_YLD_IND"))</f>
        <v/>
      </c>
      <c r="I60" s="23">
        <f>IF($A60="","",_xll.BDP($C60,'Field Check'!$C$4))</f>
        <v/>
      </c>
      <c r="J60" s="65">
        <f>IFERROR(IF($B60="","",IF(ISNUMBER($F60),$B60*$F60*$D$3/$B$3,0)),"")</f>
        <v/>
      </c>
      <c r="K60" s="65">
        <f>IFERROR(IF($J60="","",$J60*IF(ISNUMBER($I60),$I60,'Index Summary'!$C$7)/100),"")</f>
        <v/>
      </c>
      <c r="L60" s="65">
        <f>IFERROR(IF($K60="","",$J60-$K60),"")</f>
        <v/>
      </c>
      <c r="M60" s="24" t="n"/>
      <c r="N60" s="25">
        <f>IF($C60="","",IF(NOT(ISNUMBER($F60)),"No dividend",IF($F60=0,"No dividend",IF(ISNUMBER($I60),"OK","Frank assumed"))))</f>
        <v/>
      </c>
      <c r="P60" s="43">
        <f>IF($N60="No dividend","",IF($C60="","",_xll.BDP($C60,'Field Check'!$C$43)))</f>
        <v/>
      </c>
      <c r="Q60" s="62">
        <f>IFERROR(IF(LEN($P60)&lt;&gt;3,1,IF($P60=$D$2,1,_xll.BDP($P60&amp;$D$2&amp;" Curncy","PX_LAST"))),1)</f>
        <v/>
      </c>
      <c r="S60" s="108">
        <f>IF($C60="","",_xll.BDP($C60,'Field Check'!$C$45))</f>
        <v/>
      </c>
    </row>
    <row r="61">
      <c r="A61" s="125" t="inlineStr">
        <is>
          <t>DNL AT</t>
        </is>
      </c>
      <c r="B61" s="64" t="n">
        <v>1597594180</v>
      </c>
      <c r="C61" s="125">
        <f>IF($A61="","",$A61&amp;" Equity")</f>
        <v/>
      </c>
      <c r="D61" s="125">
        <f>IF($A61="","",_xll.BDP($C61,"NAME"))</f>
        <v/>
      </c>
      <c r="E61" s="125">
        <f>IF($A61="","",_xll.BDP($C61,"GICS_SECTOR_NAME"))</f>
        <v/>
      </c>
      <c r="F61" s="26">
        <f>IF($A61="","",_xll.BDP($C61,"EQY_DVD_SH_12M"))</f>
        <v/>
      </c>
      <c r="G61" s="27">
        <f>IF($A61="","",_xll.BDP($C61,"EQY_DVD_YLD_12M"))</f>
        <v/>
      </c>
      <c r="H61" s="27">
        <f>IF($A61="","",_xll.BDP($C61,"EQY_DVD_YLD_IND"))</f>
        <v/>
      </c>
      <c r="I61" s="27">
        <f>IF($A61="","",_xll.BDP($C61,'Field Check'!$C$4))</f>
        <v/>
      </c>
      <c r="J61" s="65">
        <f>IFERROR(IF($B61="","",IF(ISNUMBER($F61),$B61*$F61*$D$3/$B$3,0)),"")</f>
        <v/>
      </c>
      <c r="K61" s="65">
        <f>IFERROR(IF($J61="","",$J61*IF(ISNUMBER($I61),$I61,'Index Summary'!$C$7)/100),"")</f>
        <v/>
      </c>
      <c r="L61" s="65">
        <f>IFERROR(IF($K61="","",$J61-$K61),"")</f>
        <v/>
      </c>
      <c r="M61" s="28" t="n"/>
      <c r="N61" s="29">
        <f>IF($C61="","",IF(NOT(ISNUMBER($F61)),"No dividend",IF($F61=0,"No dividend",IF(ISNUMBER($I61),"OK","Frank assumed"))))</f>
        <v/>
      </c>
      <c r="P61" s="43">
        <f>IF($N61="No dividend","",IF($C61="","",_xll.BDP($C61,'Field Check'!$C$43)))</f>
        <v/>
      </c>
      <c r="Q61" s="62">
        <f>IFERROR(IF(LEN($P61)&lt;&gt;3,1,IF($P61=$D$2,1,_xll.BDP($P61&amp;$D$2&amp;" Curncy","PX_LAST"))),1)</f>
        <v/>
      </c>
      <c r="S61" s="108">
        <f>IF($C61="","",_xll.BDP($C61,'Field Check'!$C$45))</f>
        <v/>
      </c>
    </row>
    <row r="62">
      <c r="A62" s="21" t="inlineStr">
        <is>
          <t>DOW AT</t>
        </is>
      </c>
      <c r="B62" s="64" t="n">
        <v>661635000</v>
      </c>
      <c r="C62" s="21">
        <f>IF($A62="","",$A62&amp;" Equity")</f>
        <v/>
      </c>
      <c r="D62" s="21">
        <f>IF($A62="","",_xll.BDP($C62,"NAME"))</f>
        <v/>
      </c>
      <c r="E62" s="21">
        <f>IF($A62="","",_xll.BDP($C62,"GICS_SECTOR_NAME"))</f>
        <v/>
      </c>
      <c r="F62" s="22">
        <f>IF($A62="","",_xll.BDP($C62,"EQY_DVD_SH_12M"))</f>
        <v/>
      </c>
      <c r="G62" s="23">
        <f>IF($A62="","",_xll.BDP($C62,"EQY_DVD_YLD_12M"))</f>
        <v/>
      </c>
      <c r="H62" s="23">
        <f>IF($A62="","",_xll.BDP($C62,"EQY_DVD_YLD_IND"))</f>
        <v/>
      </c>
      <c r="I62" s="23">
        <f>IF($A62="","",_xll.BDP($C62,'Field Check'!$C$4))</f>
        <v/>
      </c>
      <c r="J62" s="65">
        <f>IFERROR(IF($B62="","",IF(ISNUMBER($F62),$B62*$F62*$D$3/$B$3,0)),"")</f>
        <v/>
      </c>
      <c r="K62" s="65">
        <f>IFERROR(IF($J62="","",$J62*IF(ISNUMBER($I62),$I62,'Index Summary'!$C$7)/100),"")</f>
        <v/>
      </c>
      <c r="L62" s="65">
        <f>IFERROR(IF($K62="","",$J62-$K62),"")</f>
        <v/>
      </c>
      <c r="M62" s="24" t="n"/>
      <c r="N62" s="25">
        <f>IF($C62="","",IF(NOT(ISNUMBER($F62)),"No dividend",IF($F62=0,"No dividend",IF(ISNUMBER($I62),"OK","Frank assumed"))))</f>
        <v/>
      </c>
      <c r="P62" s="43">
        <f>IF($N62="No dividend","",IF($C62="","",_xll.BDP($C62,'Field Check'!$C$43)))</f>
        <v/>
      </c>
      <c r="Q62" s="62">
        <f>IFERROR(IF(LEN($P62)&lt;&gt;3,1,IF($P62=$D$2,1,_xll.BDP($P62&amp;$D$2&amp;" Curncy","PX_LAST"))),1)</f>
        <v/>
      </c>
      <c r="S62" s="108">
        <f>IF($C62="","",_xll.BDP($C62,'Field Check'!$C$45))</f>
        <v/>
      </c>
    </row>
    <row r="63">
      <c r="A63" s="125" t="inlineStr">
        <is>
          <t>DRO AT</t>
        </is>
      </c>
      <c r="B63" s="64" t="n">
        <v>923253000</v>
      </c>
      <c r="C63" s="125">
        <f>IF($A63="","",$A63&amp;" Equity")</f>
        <v/>
      </c>
      <c r="D63" s="125">
        <f>IF($A63="","",_xll.BDP($C63,"NAME"))</f>
        <v/>
      </c>
      <c r="E63" s="125">
        <f>IF($A63="","",_xll.BDP($C63,"GICS_SECTOR_NAME"))</f>
        <v/>
      </c>
      <c r="F63" s="26">
        <f>IF($A63="","",_xll.BDP($C63,"EQY_DVD_SH_12M"))</f>
        <v/>
      </c>
      <c r="G63" s="27">
        <f>IF($A63="","",_xll.BDP($C63,"EQY_DVD_YLD_12M"))</f>
        <v/>
      </c>
      <c r="H63" s="27">
        <f>IF($A63="","",_xll.BDP($C63,"EQY_DVD_YLD_IND"))</f>
        <v/>
      </c>
      <c r="I63" s="27">
        <f>IF($A63="","",_xll.BDP($C63,'Field Check'!$C$4))</f>
        <v/>
      </c>
      <c r="J63" s="65">
        <f>IFERROR(IF($B63="","",IF(ISNUMBER($F63),$B63*$F63*$D$3/$B$3,0)),"")</f>
        <v/>
      </c>
      <c r="K63" s="65">
        <f>IFERROR(IF($J63="","",$J63*IF(ISNUMBER($I63),$I63,'Index Summary'!$C$7)/100),"")</f>
        <v/>
      </c>
      <c r="L63" s="65">
        <f>IFERROR(IF($K63="","",$J63-$K63),"")</f>
        <v/>
      </c>
      <c r="M63" s="28" t="n"/>
      <c r="N63" s="29">
        <f>IF($C63="","",IF(NOT(ISNUMBER($F63)),"No dividend",IF($F63=0,"No dividend",IF(ISNUMBER($I63),"OK","Frank assumed"))))</f>
        <v/>
      </c>
      <c r="P63" s="43">
        <f>IF($N63="No dividend","",IF($C63="","",_xll.BDP($C63,'Field Check'!$C$43)))</f>
        <v/>
      </c>
      <c r="Q63" s="62">
        <f>IFERROR(IF(LEN($P63)&lt;&gt;3,1,IF($P63=$D$2,1,_xll.BDP($P63&amp;$D$2&amp;" Curncy","PX_LAST"))),1)</f>
        <v/>
      </c>
      <c r="S63" s="108">
        <f>IF($C63="","",_xll.BDP($C63,'Field Check'!$C$45))</f>
        <v/>
      </c>
    </row>
    <row r="64">
      <c r="A64" s="21" t="inlineStr">
        <is>
          <t>DRR AT</t>
        </is>
      </c>
      <c r="B64" s="64" t="n">
        <v>423565600</v>
      </c>
      <c r="C64" s="21">
        <f>IF($A64="","",$A64&amp;" Equity")</f>
        <v/>
      </c>
      <c r="D64" s="21">
        <f>IF($A64="","",_xll.BDP($C64,"NAME"))</f>
        <v/>
      </c>
      <c r="E64" s="21">
        <f>IF($A64="","",_xll.BDP($C64,"GICS_SECTOR_NAME"))</f>
        <v/>
      </c>
      <c r="F64" s="22">
        <f>IF($A64="","",_xll.BDP($C64,"EQY_DVD_SH_12M"))</f>
        <v/>
      </c>
      <c r="G64" s="23">
        <f>IF($A64="","",_xll.BDP($C64,"EQY_DVD_YLD_12M"))</f>
        <v/>
      </c>
      <c r="H64" s="23">
        <f>IF($A64="","",_xll.BDP($C64,"EQY_DVD_YLD_IND"))</f>
        <v/>
      </c>
      <c r="I64" s="23">
        <f>IF($A64="","",_xll.BDP($C64,'Field Check'!$C$4))</f>
        <v/>
      </c>
      <c r="J64" s="65">
        <f>IFERROR(IF($B64="","",IF(ISNUMBER($F64),$B64*$F64*$D$3/$B$3,0)),"")</f>
        <v/>
      </c>
      <c r="K64" s="65">
        <f>IFERROR(IF($J64="","",$J64*IF(ISNUMBER($I64),$I64,'Index Summary'!$C$7)/100),"")</f>
        <v/>
      </c>
      <c r="L64" s="65">
        <f>IFERROR(IF($K64="","",$J64-$K64),"")</f>
        <v/>
      </c>
      <c r="M64" s="24" t="n"/>
      <c r="N64" s="25">
        <f>IF($C64="","",IF(NOT(ISNUMBER($F64)),"No dividend",IF($F64=0,"No dividend",IF(ISNUMBER($I64),"OK","Frank assumed"))))</f>
        <v/>
      </c>
      <c r="P64" s="43">
        <f>IF($N64="No dividend","",IF($C64="","",_xll.BDP($C64,'Field Check'!$C$43)))</f>
        <v/>
      </c>
      <c r="Q64" s="62">
        <f>IFERROR(IF(LEN($P64)&lt;&gt;3,1,IF($P64=$D$2,1,_xll.BDP($P64&amp;$D$2&amp;" Curncy","PX_LAST"))),1)</f>
        <v/>
      </c>
      <c r="S64" s="108">
        <f>IF($C64="","",_xll.BDP($C64,'Field Check'!$C$45))</f>
        <v/>
      </c>
    </row>
    <row r="65">
      <c r="A65" s="125" t="inlineStr">
        <is>
          <t>DTL AT</t>
        </is>
      </c>
      <c r="B65" s="64" t="n">
        <v>155078000</v>
      </c>
      <c r="C65" s="125">
        <f>IF($A65="","",$A65&amp;" Equity")</f>
        <v/>
      </c>
      <c r="D65" s="125">
        <f>IF($A65="","",_xll.BDP($C65,"NAME"))</f>
        <v/>
      </c>
      <c r="E65" s="125">
        <f>IF($A65="","",_xll.BDP($C65,"GICS_SECTOR_NAME"))</f>
        <v/>
      </c>
      <c r="F65" s="26">
        <f>IF($A65="","",_xll.BDP($C65,"EQY_DVD_SH_12M"))</f>
        <v/>
      </c>
      <c r="G65" s="27">
        <f>IF($A65="","",_xll.BDP($C65,"EQY_DVD_YLD_12M"))</f>
        <v/>
      </c>
      <c r="H65" s="27">
        <f>IF($A65="","",_xll.BDP($C65,"EQY_DVD_YLD_IND"))</f>
        <v/>
      </c>
      <c r="I65" s="27">
        <f>IF($A65="","",_xll.BDP($C65,'Field Check'!$C$4))</f>
        <v/>
      </c>
      <c r="J65" s="65">
        <f>IFERROR(IF($B65="","",IF(ISNUMBER($F65),$B65*$F65*$D$3/$B$3,0)),"")</f>
        <v/>
      </c>
      <c r="K65" s="65">
        <f>IFERROR(IF($J65="","",$J65*IF(ISNUMBER($I65),$I65,'Index Summary'!$C$7)/100),"")</f>
        <v/>
      </c>
      <c r="L65" s="65">
        <f>IFERROR(IF($K65="","",$J65-$K65),"")</f>
        <v/>
      </c>
      <c r="M65" s="28" t="n"/>
      <c r="N65" s="29">
        <f>IF($C65="","",IF(NOT(ISNUMBER($F65)),"No dividend",IF($F65=0,"No dividend",IF(ISNUMBER($I65),"OK","Frank assumed"))))</f>
        <v/>
      </c>
      <c r="P65" s="43">
        <f>IF($N65="No dividend","",IF($C65="","",_xll.BDP($C65,'Field Check'!$C$43)))</f>
        <v/>
      </c>
      <c r="Q65" s="62">
        <f>IFERROR(IF(LEN($P65)&lt;&gt;3,1,IF($P65=$D$2,1,_xll.BDP($P65&amp;$D$2&amp;" Curncy","PX_LAST"))),1)</f>
        <v/>
      </c>
      <c r="S65" s="108">
        <f>IF($C65="","",_xll.BDP($C65,'Field Check'!$C$45))</f>
        <v/>
      </c>
    </row>
    <row r="66">
      <c r="A66" s="21" t="inlineStr">
        <is>
          <t>DVP AT</t>
        </is>
      </c>
      <c r="B66" s="64" t="n">
        <v>263988000</v>
      </c>
      <c r="C66" s="21">
        <f>IF($A66="","",$A66&amp;" Equity")</f>
        <v/>
      </c>
      <c r="D66" s="21">
        <f>IF($A66="","",_xll.BDP($C66,"NAME"))</f>
        <v/>
      </c>
      <c r="E66" s="21">
        <f>IF($A66="","",_xll.BDP($C66,"GICS_SECTOR_NAME"))</f>
        <v/>
      </c>
      <c r="F66" s="22">
        <f>IF($A66="","",_xll.BDP($C66,"EQY_DVD_SH_12M"))</f>
        <v/>
      </c>
      <c r="G66" s="23">
        <f>IF($A66="","",_xll.BDP($C66,"EQY_DVD_YLD_12M"))</f>
        <v/>
      </c>
      <c r="H66" s="23">
        <f>IF($A66="","",_xll.BDP($C66,"EQY_DVD_YLD_IND"))</f>
        <v/>
      </c>
      <c r="I66" s="23">
        <f>IF($A66="","",_xll.BDP($C66,'Field Check'!$C$4))</f>
        <v/>
      </c>
      <c r="J66" s="65">
        <f>IFERROR(IF($B66="","",IF(ISNUMBER($F66),$B66*$F66*$D$3/$B$3,0)),"")</f>
        <v/>
      </c>
      <c r="K66" s="65">
        <f>IFERROR(IF($J66="","",$J66*IF(ISNUMBER($I66),$I66,'Index Summary'!$C$7)/100),"")</f>
        <v/>
      </c>
      <c r="L66" s="65">
        <f>IFERROR(IF($K66="","",$J66-$K66),"")</f>
        <v/>
      </c>
      <c r="M66" s="24" t="n"/>
      <c r="N66" s="25">
        <f>IF($C66="","",IF(NOT(ISNUMBER($F66)),"No dividend",IF($F66=0,"No dividend",IF(ISNUMBER($I66),"OK","Frank assumed"))))</f>
        <v/>
      </c>
      <c r="P66" s="43">
        <f>IF($N66="No dividend","",IF($C66="","",_xll.BDP($C66,'Field Check'!$C$43)))</f>
        <v/>
      </c>
      <c r="Q66" s="62">
        <f>IFERROR(IF(LEN($P66)&lt;&gt;3,1,IF($P66=$D$2,1,_xll.BDP($P66&amp;$D$2&amp;" Curncy","PX_LAST"))),1)</f>
        <v/>
      </c>
      <c r="S66" s="108">
        <f>IF($C66="","",_xll.BDP($C66,'Field Check'!$C$45))</f>
        <v/>
      </c>
    </row>
    <row r="67">
      <c r="A67" s="125" t="inlineStr">
        <is>
          <t>DXS AT</t>
        </is>
      </c>
      <c r="B67" s="64" t="n">
        <v>1072590000</v>
      </c>
      <c r="C67" s="125">
        <f>IF($A67="","",$A67&amp;" Equity")</f>
        <v/>
      </c>
      <c r="D67" s="125">
        <f>IF($A67="","",_xll.BDP($C67,"NAME"))</f>
        <v/>
      </c>
      <c r="E67" s="125">
        <f>IF($A67="","",_xll.BDP($C67,"GICS_SECTOR_NAME"))</f>
        <v/>
      </c>
      <c r="F67" s="26">
        <f>IF($A67="","",_xll.BDP($C67,"EQY_DVD_SH_12M"))</f>
        <v/>
      </c>
      <c r="G67" s="27">
        <f>IF($A67="","",_xll.BDP($C67,"EQY_DVD_YLD_12M"))</f>
        <v/>
      </c>
      <c r="H67" s="27">
        <f>IF($A67="","",_xll.BDP($C67,"EQY_DVD_YLD_IND"))</f>
        <v/>
      </c>
      <c r="I67" s="27">
        <f>IF($A67="","",_xll.BDP($C67,'Field Check'!$C$4))</f>
        <v/>
      </c>
      <c r="J67" s="65">
        <f>IFERROR(IF($B67="","",IF(ISNUMBER($F67),$B67*$F67*$D$3/$B$3,0)),"")</f>
        <v/>
      </c>
      <c r="K67" s="65">
        <f>IFERROR(IF($J67="","",$J67*IF(ISNUMBER($I67),$I67,'Index Summary'!$C$7)/100),"")</f>
        <v/>
      </c>
      <c r="L67" s="65">
        <f>IFERROR(IF($K67="","",$J67-$K67),"")</f>
        <v/>
      </c>
      <c r="M67" s="28" t="n"/>
      <c r="N67" s="29">
        <f>IF($C67="","",IF(NOT(ISNUMBER($F67)),"No dividend",IF($F67=0,"No dividend",IF(ISNUMBER($I67),"OK","Frank assumed"))))</f>
        <v/>
      </c>
      <c r="P67" s="43">
        <f>IF($N67="No dividend","",IF($C67="","",_xll.BDP($C67,'Field Check'!$C$43)))</f>
        <v/>
      </c>
      <c r="Q67" s="62">
        <f>IFERROR(IF(LEN($P67)&lt;&gt;3,1,IF($P67=$D$2,1,_xll.BDP($P67&amp;$D$2&amp;" Curncy","PX_LAST"))),1)</f>
        <v/>
      </c>
      <c r="S67" s="108">
        <f>IF($C67="","",_xll.BDP($C67,'Field Check'!$C$45))</f>
        <v/>
      </c>
    </row>
    <row r="68">
      <c r="A68" s="21" t="inlineStr">
        <is>
          <t>DYL AT</t>
        </is>
      </c>
      <c r="B68" s="64" t="n">
        <v>975535000</v>
      </c>
      <c r="C68" s="21">
        <f>IF($A68="","",$A68&amp;" Equity")</f>
        <v/>
      </c>
      <c r="D68" s="21">
        <f>IF($A68="","",_xll.BDP($C68,"NAME"))</f>
        <v/>
      </c>
      <c r="E68" s="21">
        <f>IF($A68="","",_xll.BDP($C68,"GICS_SECTOR_NAME"))</f>
        <v/>
      </c>
      <c r="F68" s="22">
        <f>IF($A68="","",_xll.BDP($C68,"EQY_DVD_SH_12M"))</f>
        <v/>
      </c>
      <c r="G68" s="23">
        <f>IF($A68="","",_xll.BDP($C68,"EQY_DVD_YLD_12M"))</f>
        <v/>
      </c>
      <c r="H68" s="23">
        <f>IF($A68="","",_xll.BDP($C68,"EQY_DVD_YLD_IND"))</f>
        <v/>
      </c>
      <c r="I68" s="23">
        <f>IF($A68="","",_xll.BDP($C68,'Field Check'!$C$4))</f>
        <v/>
      </c>
      <c r="J68" s="65">
        <f>IFERROR(IF($B68="","",IF(ISNUMBER($F68),$B68*$F68*$D$3/$B$3,0)),"")</f>
        <v/>
      </c>
      <c r="K68" s="65">
        <f>IFERROR(IF($J68="","",$J68*IF(ISNUMBER($I68),$I68,'Index Summary'!$C$7)/100),"")</f>
        <v/>
      </c>
      <c r="L68" s="65">
        <f>IFERROR(IF($K68="","",$J68-$K68),"")</f>
        <v/>
      </c>
      <c r="M68" s="24" t="n"/>
      <c r="N68" s="25">
        <f>IF($C68="","",IF(NOT(ISNUMBER($F68)),"No dividend",IF($F68=0,"No dividend",IF(ISNUMBER($I68),"OK","Frank assumed"))))</f>
        <v/>
      </c>
      <c r="P68" s="43">
        <f>IF($N68="No dividend","",IF($C68="","",_xll.BDP($C68,'Field Check'!$C$43)))</f>
        <v/>
      </c>
      <c r="Q68" s="62">
        <f>IFERROR(IF(LEN($P68)&lt;&gt;3,1,IF($P68=$D$2,1,_xll.BDP($P68&amp;$D$2&amp;" Curncy","PX_LAST"))),1)</f>
        <v/>
      </c>
      <c r="S68" s="108">
        <f>IF($C68="","",_xll.BDP($C68,'Field Check'!$C$45))</f>
        <v/>
      </c>
    </row>
    <row r="69">
      <c r="A69" s="125" t="inlineStr">
        <is>
          <t>EDV AT</t>
        </is>
      </c>
      <c r="B69" s="64" t="n">
        <v>1526367100</v>
      </c>
      <c r="C69" s="125">
        <f>IF($A69="","",$A69&amp;" Equity")</f>
        <v/>
      </c>
      <c r="D69" s="125">
        <f>IF($A69="","",_xll.BDP($C69,"NAME"))</f>
        <v/>
      </c>
      <c r="E69" s="125">
        <f>IF($A69="","",_xll.BDP($C69,"GICS_SECTOR_NAME"))</f>
        <v/>
      </c>
      <c r="F69" s="26">
        <f>IF($A69="","",_xll.BDP($C69,"EQY_DVD_SH_12M"))</f>
        <v/>
      </c>
      <c r="G69" s="27">
        <f>IF($A69="","",_xll.BDP($C69,"EQY_DVD_YLD_12M"))</f>
        <v/>
      </c>
      <c r="H69" s="27">
        <f>IF($A69="","",_xll.BDP($C69,"EQY_DVD_YLD_IND"))</f>
        <v/>
      </c>
      <c r="I69" s="27">
        <f>IF($A69="","",_xll.BDP($C69,'Field Check'!$C$4))</f>
        <v/>
      </c>
      <c r="J69" s="65">
        <f>IFERROR(IF($B69="","",IF(ISNUMBER($F69),$B69*$F69*$D$3/$B$3,0)),"")</f>
        <v/>
      </c>
      <c r="K69" s="65">
        <f>IFERROR(IF($J69="","",$J69*IF(ISNUMBER($I69),$I69,'Index Summary'!$C$7)/100),"")</f>
        <v/>
      </c>
      <c r="L69" s="65">
        <f>IFERROR(IF($K69="","",$J69-$K69),"")</f>
        <v/>
      </c>
      <c r="M69" s="28" t="n"/>
      <c r="N69" s="29">
        <f>IF($C69="","",IF(NOT(ISNUMBER($F69)),"No dividend",IF($F69=0,"No dividend",IF(ISNUMBER($I69),"OK","Frank assumed"))))</f>
        <v/>
      </c>
      <c r="P69" s="43">
        <f>IF($N69="No dividend","",IF($C69="","",_xll.BDP($C69,'Field Check'!$C$43)))</f>
        <v/>
      </c>
      <c r="Q69" s="62">
        <f>IFERROR(IF(LEN($P69)&lt;&gt;3,1,IF($P69=$D$2,1,_xll.BDP($P69&amp;$D$2&amp;" Curncy","PX_LAST"))),1)</f>
        <v/>
      </c>
      <c r="S69" s="108">
        <f>IF($C69="","",_xll.BDP($C69,'Field Check'!$C$45))</f>
        <v/>
      </c>
    </row>
    <row r="70">
      <c r="A70" s="21" t="inlineStr">
        <is>
          <t>ELD AT</t>
        </is>
      </c>
      <c r="B70" s="64" t="n">
        <v>193031100</v>
      </c>
      <c r="C70" s="21">
        <f>IF($A70="","",$A70&amp;" Equity")</f>
        <v/>
      </c>
      <c r="D70" s="21">
        <f>IF($A70="","",_xll.BDP($C70,"NAME"))</f>
        <v/>
      </c>
      <c r="E70" s="21">
        <f>IF($A70="","",_xll.BDP($C70,"GICS_SECTOR_NAME"))</f>
        <v/>
      </c>
      <c r="F70" s="22">
        <f>IF($A70="","",_xll.BDP($C70,"EQY_DVD_SH_12M"))</f>
        <v/>
      </c>
      <c r="G70" s="23">
        <f>IF($A70="","",_xll.BDP($C70,"EQY_DVD_YLD_12M"))</f>
        <v/>
      </c>
      <c r="H70" s="23">
        <f>IF($A70="","",_xll.BDP($C70,"EQY_DVD_YLD_IND"))</f>
        <v/>
      </c>
      <c r="I70" s="23">
        <f>IF($A70="","",_xll.BDP($C70,'Field Check'!$C$4))</f>
        <v/>
      </c>
      <c r="J70" s="65">
        <f>IFERROR(IF($B70="","",IF(ISNUMBER($F70),$B70*$F70*$D$3/$B$3,0)),"")</f>
        <v/>
      </c>
      <c r="K70" s="65">
        <f>IFERROR(IF($J70="","",$J70*IF(ISNUMBER($I70),$I70,'Index Summary'!$C$7)/100),"")</f>
        <v/>
      </c>
      <c r="L70" s="65">
        <f>IFERROR(IF($K70="","",$J70-$K70),"")</f>
        <v/>
      </c>
      <c r="M70" s="24" t="n"/>
      <c r="N70" s="25">
        <f>IF($C70="","",IF(NOT(ISNUMBER($F70)),"No dividend",IF($F70=0,"No dividend",IF(ISNUMBER($I70),"OK","Frank assumed"))))</f>
        <v/>
      </c>
      <c r="P70" s="43">
        <f>IF($N70="No dividend","",IF($C70="","",_xll.BDP($C70,'Field Check'!$C$43)))</f>
        <v/>
      </c>
      <c r="Q70" s="62">
        <f>IFERROR(IF(LEN($P70)&lt;&gt;3,1,IF($P70=$D$2,1,_xll.BDP($P70&amp;$D$2&amp;" Curncy","PX_LAST"))),1)</f>
        <v/>
      </c>
      <c r="S70" s="108">
        <f>IF($C70="","",_xll.BDP($C70,'Field Check'!$C$45))</f>
        <v/>
      </c>
    </row>
    <row r="71">
      <c r="A71" s="125" t="inlineStr">
        <is>
          <t>ELV AT</t>
        </is>
      </c>
      <c r="B71" s="64" t="n">
        <v>171538600</v>
      </c>
      <c r="C71" s="125">
        <f>IF($A71="","",$A71&amp;" Equity")</f>
        <v/>
      </c>
      <c r="D71" s="125">
        <f>IF($A71="","",_xll.BDP($C71,"NAME"))</f>
        <v/>
      </c>
      <c r="E71" s="125">
        <f>IF($A71="","",_xll.BDP($C71,"GICS_SECTOR_NAME"))</f>
        <v/>
      </c>
      <c r="F71" s="26">
        <f>IF($A71="","",_xll.BDP($C71,"EQY_DVD_SH_12M"))</f>
        <v/>
      </c>
      <c r="G71" s="27">
        <f>IF($A71="","",_xll.BDP($C71,"EQY_DVD_YLD_12M"))</f>
        <v/>
      </c>
      <c r="H71" s="27">
        <f>IF($A71="","",_xll.BDP($C71,"EQY_DVD_YLD_IND"))</f>
        <v/>
      </c>
      <c r="I71" s="27">
        <f>IF($A71="","",_xll.BDP($C71,'Field Check'!$C$4))</f>
        <v/>
      </c>
      <c r="J71" s="65">
        <f>IFERROR(IF($B71="","",IF(ISNUMBER($F71),$B71*$F71*$D$3/$B$3,0)),"")</f>
        <v/>
      </c>
      <c r="K71" s="65">
        <f>IFERROR(IF($J71="","",$J71*IF(ISNUMBER($I71),$I71,'Index Summary'!$C$7)/100),"")</f>
        <v/>
      </c>
      <c r="L71" s="65">
        <f>IFERROR(IF($K71="","",$J71-$K71),"")</f>
        <v/>
      </c>
      <c r="M71" s="28" t="n"/>
      <c r="N71" s="29">
        <f>IF($C71="","",IF(NOT(ISNUMBER($F71)),"No dividend",IF($F71=0,"No dividend",IF(ISNUMBER($I71),"OK","Frank assumed"))))</f>
        <v/>
      </c>
      <c r="P71" s="43">
        <f>IF($N71="No dividend","",IF($C71="","",_xll.BDP($C71,'Field Check'!$C$43)))</f>
        <v/>
      </c>
      <c r="Q71" s="62">
        <f>IFERROR(IF(LEN($P71)&lt;&gt;3,1,IF($P71=$D$2,1,_xll.BDP($P71&amp;$D$2&amp;" Curncy","PX_LAST"))),1)</f>
        <v/>
      </c>
      <c r="S71" s="108">
        <f>IF($C71="","",_xll.BDP($C71,'Field Check'!$C$45))</f>
        <v/>
      </c>
    </row>
    <row r="72">
      <c r="A72" s="21" t="inlineStr">
        <is>
          <t>EMR AT</t>
        </is>
      </c>
      <c r="B72" s="64" t="n">
        <v>581482880</v>
      </c>
      <c r="C72" s="21">
        <f>IF($A72="","",$A72&amp;" Equity")</f>
        <v/>
      </c>
      <c r="D72" s="21">
        <f>IF($A72="","",_xll.BDP($C72,"NAME"))</f>
        <v/>
      </c>
      <c r="E72" s="21">
        <f>IF($A72="","",_xll.BDP($C72,"GICS_SECTOR_NAME"))</f>
        <v/>
      </c>
      <c r="F72" s="22">
        <f>IF($A72="","",_xll.BDP($C72,"EQY_DVD_SH_12M"))</f>
        <v/>
      </c>
      <c r="G72" s="23">
        <f>IF($A72="","",_xll.BDP($C72,"EQY_DVD_YLD_12M"))</f>
        <v/>
      </c>
      <c r="H72" s="23">
        <f>IF($A72="","",_xll.BDP($C72,"EQY_DVD_YLD_IND"))</f>
        <v/>
      </c>
      <c r="I72" s="23">
        <f>IF($A72="","",_xll.BDP($C72,'Field Check'!$C$4))</f>
        <v/>
      </c>
      <c r="J72" s="65">
        <f>IFERROR(IF($B72="","",IF(ISNUMBER($F72),$B72*$F72*$D$3/$B$3,0)),"")</f>
        <v/>
      </c>
      <c r="K72" s="65">
        <f>IFERROR(IF($J72="","",$J72*IF(ISNUMBER($I72),$I72,'Index Summary'!$C$7)/100),"")</f>
        <v/>
      </c>
      <c r="L72" s="65">
        <f>IFERROR(IF($K72="","",$J72-$K72),"")</f>
        <v/>
      </c>
      <c r="M72" s="24" t="n"/>
      <c r="N72" s="25">
        <f>IF($C72="","",IF(NOT(ISNUMBER($F72)),"No dividend",IF($F72=0,"No dividend",IF(ISNUMBER($I72),"OK","Frank assumed"))))</f>
        <v/>
      </c>
      <c r="P72" s="43">
        <f>IF($N72="No dividend","",IF($C72="","",_xll.BDP($C72,'Field Check'!$C$43)))</f>
        <v/>
      </c>
      <c r="Q72" s="62">
        <f>IFERROR(IF(LEN($P72)&lt;&gt;3,1,IF($P72=$D$2,1,_xll.BDP($P72&amp;$D$2&amp;" Curncy","PX_LAST"))),1)</f>
        <v/>
      </c>
      <c r="S72" s="108">
        <f>IF($C72="","",_xll.BDP($C72,'Field Check'!$C$45))</f>
        <v/>
      </c>
    </row>
    <row r="73">
      <c r="A73" s="125" t="inlineStr">
        <is>
          <t>EOS AT</t>
        </is>
      </c>
      <c r="B73" s="64" t="n">
        <v>169797760</v>
      </c>
      <c r="C73" s="125">
        <f>IF($A73="","",$A73&amp;" Equity")</f>
        <v/>
      </c>
      <c r="D73" s="125">
        <f>IF($A73="","",_xll.BDP($C73,"NAME"))</f>
        <v/>
      </c>
      <c r="E73" s="125">
        <f>IF($A73="","",_xll.BDP($C73,"GICS_SECTOR_NAME"))</f>
        <v/>
      </c>
      <c r="F73" s="26">
        <f>IF($A73="","",_xll.BDP($C73,"EQY_DVD_SH_12M"))</f>
        <v/>
      </c>
      <c r="G73" s="27">
        <f>IF($A73="","",_xll.BDP($C73,"EQY_DVD_YLD_12M"))</f>
        <v/>
      </c>
      <c r="H73" s="27">
        <f>IF($A73="","",_xll.BDP($C73,"EQY_DVD_YLD_IND"))</f>
        <v/>
      </c>
      <c r="I73" s="27">
        <f>IF($A73="","",_xll.BDP($C73,'Field Check'!$C$4))</f>
        <v/>
      </c>
      <c r="J73" s="65">
        <f>IFERROR(IF($B73="","",IF(ISNUMBER($F73),$B73*$F73*$D$3/$B$3,0)),"")</f>
        <v/>
      </c>
      <c r="K73" s="65">
        <f>IFERROR(IF($J73="","",$J73*IF(ISNUMBER($I73),$I73,'Index Summary'!$C$7)/100),"")</f>
        <v/>
      </c>
      <c r="L73" s="65">
        <f>IFERROR(IF($K73="","",$J73-$K73),"")</f>
        <v/>
      </c>
      <c r="M73" s="28" t="n"/>
      <c r="N73" s="29">
        <f>IF($C73="","",IF(NOT(ISNUMBER($F73)),"No dividend",IF($F73=0,"No dividend",IF(ISNUMBER($I73),"OK","Frank assumed"))))</f>
        <v/>
      </c>
      <c r="P73" s="43">
        <f>IF($N73="No dividend","",IF($C73="","",_xll.BDP($C73,'Field Check'!$C$43)))</f>
        <v/>
      </c>
      <c r="Q73" s="62">
        <f>IFERROR(IF(LEN($P73)&lt;&gt;3,1,IF($P73=$D$2,1,_xll.BDP($P73&amp;$D$2&amp;" Curncy","PX_LAST"))),1)</f>
        <v/>
      </c>
      <c r="S73" s="108">
        <f>IF($C73="","",_xll.BDP($C73,'Field Check'!$C$45))</f>
        <v/>
      </c>
    </row>
    <row r="74">
      <c r="A74" s="21" t="inlineStr">
        <is>
          <t>EVN AT</t>
        </is>
      </c>
      <c r="B74" s="64" t="n">
        <v>2031091000</v>
      </c>
      <c r="C74" s="21">
        <f>IF($A74="","",$A74&amp;" Equity")</f>
        <v/>
      </c>
      <c r="D74" s="21">
        <f>IF($A74="","",_xll.BDP($C74,"NAME"))</f>
        <v/>
      </c>
      <c r="E74" s="21">
        <f>IF($A74="","",_xll.BDP($C74,"GICS_SECTOR_NAME"))</f>
        <v/>
      </c>
      <c r="F74" s="22">
        <f>IF($A74="","",_xll.BDP($C74,"EQY_DVD_SH_12M"))</f>
        <v/>
      </c>
      <c r="G74" s="23">
        <f>IF($A74="","",_xll.BDP($C74,"EQY_DVD_YLD_12M"))</f>
        <v/>
      </c>
      <c r="H74" s="23">
        <f>IF($A74="","",_xll.BDP($C74,"EQY_DVD_YLD_IND"))</f>
        <v/>
      </c>
      <c r="I74" s="23">
        <f>IF($A74="","",_xll.BDP($C74,'Field Check'!$C$4))</f>
        <v/>
      </c>
      <c r="J74" s="65">
        <f>IFERROR(IF($B74="","",IF(ISNUMBER($F74),$B74*$F74*$D$3/$B$3,0)),"")</f>
        <v/>
      </c>
      <c r="K74" s="65">
        <f>IFERROR(IF($J74="","",$J74*IF(ISNUMBER($I74),$I74,'Index Summary'!$C$7)/100),"")</f>
        <v/>
      </c>
      <c r="L74" s="65">
        <f>IFERROR(IF($K74="","",$J74-$K74),"")</f>
        <v/>
      </c>
      <c r="M74" s="24" t="n"/>
      <c r="N74" s="25">
        <f>IF($C74="","",IF(NOT(ISNUMBER($F74)),"No dividend",IF($F74=0,"No dividend",IF(ISNUMBER($I74),"OK","Frank assumed"))))</f>
        <v/>
      </c>
      <c r="P74" s="43">
        <f>IF($N74="No dividend","",IF($C74="","",_xll.BDP($C74,'Field Check'!$C$43)))</f>
        <v/>
      </c>
      <c r="Q74" s="62">
        <f>IFERROR(IF(LEN($P74)&lt;&gt;3,1,IF($P74=$D$2,1,_xll.BDP($P74&amp;$D$2&amp;" Curncy","PX_LAST"))),1)</f>
        <v/>
      </c>
      <c r="S74" s="108">
        <f>IF($C74="","",_xll.BDP($C74,'Field Check'!$C$45))</f>
        <v/>
      </c>
    </row>
    <row r="75">
      <c r="A75" s="125" t="inlineStr">
        <is>
          <t>EVT AT</t>
        </is>
      </c>
      <c r="B75" s="64" t="n">
        <v>105639300</v>
      </c>
      <c r="C75" s="125">
        <f>IF($A75="","",$A75&amp;" Equity")</f>
        <v/>
      </c>
      <c r="D75" s="125">
        <f>IF($A75="","",_xll.BDP($C75,"NAME"))</f>
        <v/>
      </c>
      <c r="E75" s="125">
        <f>IF($A75="","",_xll.BDP($C75,"GICS_SECTOR_NAME"))</f>
        <v/>
      </c>
      <c r="F75" s="26">
        <f>IF($A75="","",_xll.BDP($C75,"EQY_DVD_SH_12M"))</f>
        <v/>
      </c>
      <c r="G75" s="27">
        <f>IF($A75="","",_xll.BDP($C75,"EQY_DVD_YLD_12M"))</f>
        <v/>
      </c>
      <c r="H75" s="27">
        <f>IF($A75="","",_xll.BDP($C75,"EQY_DVD_YLD_IND"))</f>
        <v/>
      </c>
      <c r="I75" s="27">
        <f>IF($A75="","",_xll.BDP($C75,'Field Check'!$C$4))</f>
        <v/>
      </c>
      <c r="J75" s="65">
        <f>IFERROR(IF($B75="","",IF(ISNUMBER($F75),$B75*$F75*$D$3/$B$3,0)),"")</f>
        <v/>
      </c>
      <c r="K75" s="65">
        <f>IFERROR(IF($J75="","",$J75*IF(ISNUMBER($I75),$I75,'Index Summary'!$C$7)/100),"")</f>
        <v/>
      </c>
      <c r="L75" s="65">
        <f>IFERROR(IF($K75="","",$J75-$K75),"")</f>
        <v/>
      </c>
      <c r="M75" s="28" t="n"/>
      <c r="N75" s="29">
        <f>IF($C75="","",IF(NOT(ISNUMBER($F75)),"No dividend",IF($F75=0,"No dividend",IF(ISNUMBER($I75),"OK","Frank assumed"))))</f>
        <v/>
      </c>
      <c r="P75" s="43">
        <f>IF($N75="No dividend","",IF($C75="","",_xll.BDP($C75,'Field Check'!$C$43)))</f>
        <v/>
      </c>
      <c r="Q75" s="62">
        <f>IFERROR(IF(LEN($P75)&lt;&gt;3,1,IF($P75=$D$2,1,_xll.BDP($P75&amp;$D$2&amp;" Curncy","PX_LAST"))),1)</f>
        <v/>
      </c>
      <c r="S75" s="108">
        <f>IF($C75="","",_xll.BDP($C75,'Field Check'!$C$45))</f>
        <v/>
      </c>
    </row>
    <row r="76">
      <c r="A76" s="21" t="inlineStr">
        <is>
          <t>FBU AT</t>
        </is>
      </c>
      <c r="B76" s="64" t="n">
        <v>484495000</v>
      </c>
      <c r="C76" s="21">
        <f>IF($A76="","",$A76&amp;" Equity")</f>
        <v/>
      </c>
      <c r="D76" s="21">
        <f>IF($A76="","",_xll.BDP($C76,"NAME"))</f>
        <v/>
      </c>
      <c r="E76" s="21">
        <f>IF($A76="","",_xll.BDP($C76,"GICS_SECTOR_NAME"))</f>
        <v/>
      </c>
      <c r="F76" s="22">
        <f>IF($A76="","",_xll.BDP($C76,"EQY_DVD_SH_12M"))</f>
        <v/>
      </c>
      <c r="G76" s="23">
        <f>IF($A76="","",_xll.BDP($C76,"EQY_DVD_YLD_12M"))</f>
        <v/>
      </c>
      <c r="H76" s="23">
        <f>IF($A76="","",_xll.BDP($C76,"EQY_DVD_YLD_IND"))</f>
        <v/>
      </c>
      <c r="I76" s="23">
        <f>IF($A76="","",_xll.BDP($C76,'Field Check'!$C$4))</f>
        <v/>
      </c>
      <c r="J76" s="65">
        <f>IFERROR(IF($B76="","",IF(ISNUMBER($F76),$B76*$F76*$D$3/$B$3,0)),"")</f>
        <v/>
      </c>
      <c r="K76" s="65">
        <f>IFERROR(IF($J76="","",$J76*IF(ISNUMBER($I76),$I76,'Index Summary'!$C$7)/100),"")</f>
        <v/>
      </c>
      <c r="L76" s="65">
        <f>IFERROR(IF($K76="","",$J76-$K76),"")</f>
        <v/>
      </c>
      <c r="M76" s="24" t="n"/>
      <c r="N76" s="25">
        <f>IF($C76="","",IF(NOT(ISNUMBER($F76)),"No dividend",IF($F76=0,"No dividend",IF(ISNUMBER($I76),"OK","Frank assumed"))))</f>
        <v/>
      </c>
      <c r="P76" s="43">
        <f>IF($N76="No dividend","",IF($C76="","",_xll.BDP($C76,'Field Check'!$C$43)))</f>
        <v/>
      </c>
      <c r="Q76" s="62">
        <f>IFERROR(IF(LEN($P76)&lt;&gt;3,1,IF($P76=$D$2,1,_xll.BDP($P76&amp;$D$2&amp;" Curncy","PX_LAST"))),1)</f>
        <v/>
      </c>
      <c r="S76" s="108">
        <f>IF($C76="","",_xll.BDP($C76,'Field Check'!$C$45))</f>
        <v/>
      </c>
    </row>
    <row r="77">
      <c r="A77" s="125" t="inlineStr">
        <is>
          <t>FFM AT</t>
        </is>
      </c>
      <c r="B77" s="64" t="n">
        <v>768786000</v>
      </c>
      <c r="C77" s="125">
        <f>IF($A77="","",$A77&amp;" Equity")</f>
        <v/>
      </c>
      <c r="D77" s="125">
        <f>IF($A77="","",_xll.BDP($C77,"NAME"))</f>
        <v/>
      </c>
      <c r="E77" s="125">
        <f>IF($A77="","",_xll.BDP($C77,"GICS_SECTOR_NAME"))</f>
        <v/>
      </c>
      <c r="F77" s="26">
        <f>IF($A77="","",_xll.BDP($C77,"EQY_DVD_SH_12M"))</f>
        <v/>
      </c>
      <c r="G77" s="27">
        <f>IF($A77="","",_xll.BDP($C77,"EQY_DVD_YLD_12M"))</f>
        <v/>
      </c>
      <c r="H77" s="27">
        <f>IF($A77="","",_xll.BDP($C77,"EQY_DVD_YLD_IND"))</f>
        <v/>
      </c>
      <c r="I77" s="27">
        <f>IF($A77="","",_xll.BDP($C77,'Field Check'!$C$4))</f>
        <v/>
      </c>
      <c r="J77" s="65">
        <f>IFERROR(IF($B77="","",IF(ISNUMBER($F77),$B77*$F77*$D$3/$B$3,0)),"")</f>
        <v/>
      </c>
      <c r="K77" s="65">
        <f>IFERROR(IF($J77="","",$J77*IF(ISNUMBER($I77),$I77,'Index Summary'!$C$7)/100),"")</f>
        <v/>
      </c>
      <c r="L77" s="65">
        <f>IFERROR(IF($K77="","",$J77-$K77),"")</f>
        <v/>
      </c>
      <c r="M77" s="28" t="n"/>
      <c r="N77" s="29">
        <f>IF($C77="","",IF(NOT(ISNUMBER($F77)),"No dividend",IF($F77=0,"No dividend",IF(ISNUMBER($I77),"OK","Frank assumed"))))</f>
        <v/>
      </c>
      <c r="P77" s="43">
        <f>IF($N77="No dividend","",IF($C77="","",_xll.BDP($C77,'Field Check'!$C$43)))</f>
        <v/>
      </c>
      <c r="Q77" s="62">
        <f>IFERROR(IF(LEN($P77)&lt;&gt;3,1,IF($P77=$D$2,1,_xll.BDP($P77&amp;$D$2&amp;" Curncy","PX_LAST"))),1)</f>
        <v/>
      </c>
      <c r="S77" s="108">
        <f>IF($C77="","",_xll.BDP($C77,'Field Check'!$C$45))</f>
        <v/>
      </c>
    </row>
    <row r="78">
      <c r="A78" s="21" t="inlineStr">
        <is>
          <t>FLT AT</t>
        </is>
      </c>
      <c r="B78" s="64" t="n">
        <v>179355720</v>
      </c>
      <c r="C78" s="21">
        <f>IF($A78="","",$A78&amp;" Equity")</f>
        <v/>
      </c>
      <c r="D78" s="21">
        <f>IF($A78="","",_xll.BDP($C78,"NAME"))</f>
        <v/>
      </c>
      <c r="E78" s="21">
        <f>IF($A78="","",_xll.BDP($C78,"GICS_SECTOR_NAME"))</f>
        <v/>
      </c>
      <c r="F78" s="22">
        <f>IF($A78="","",_xll.BDP($C78,"EQY_DVD_SH_12M"))</f>
        <v/>
      </c>
      <c r="G78" s="23">
        <f>IF($A78="","",_xll.BDP($C78,"EQY_DVD_YLD_12M"))</f>
        <v/>
      </c>
      <c r="H78" s="23">
        <f>IF($A78="","",_xll.BDP($C78,"EQY_DVD_YLD_IND"))</f>
        <v/>
      </c>
      <c r="I78" s="23">
        <f>IF($A78="","",_xll.BDP($C78,'Field Check'!$C$4))</f>
        <v/>
      </c>
      <c r="J78" s="65">
        <f>IFERROR(IF($B78="","",IF(ISNUMBER($F78),$B78*$F78*$D$3/$B$3,0)),"")</f>
        <v/>
      </c>
      <c r="K78" s="65">
        <f>IFERROR(IF($J78="","",$J78*IF(ISNUMBER($I78),$I78,'Index Summary'!$C$7)/100),"")</f>
        <v/>
      </c>
      <c r="L78" s="65">
        <f>IFERROR(IF($K78="","",$J78-$K78),"")</f>
        <v/>
      </c>
      <c r="M78" s="24" t="n"/>
      <c r="N78" s="25">
        <f>IF($C78="","",IF(NOT(ISNUMBER($F78)),"No dividend",IF($F78=0,"No dividend",IF(ISNUMBER($I78),"OK","Frank assumed"))))</f>
        <v/>
      </c>
      <c r="P78" s="43">
        <f>IF($N78="No dividend","",IF($C78="","",_xll.BDP($C78,'Field Check'!$C$43)))</f>
        <v/>
      </c>
      <c r="Q78" s="62">
        <f>IFERROR(IF(LEN($P78)&lt;&gt;3,1,IF($P78=$D$2,1,_xll.BDP($P78&amp;$D$2&amp;" Curncy","PX_LAST"))),1)</f>
        <v/>
      </c>
      <c r="S78" s="108">
        <f>IF($C78="","",_xll.BDP($C78,'Field Check'!$C$45))</f>
        <v/>
      </c>
    </row>
    <row r="79">
      <c r="A79" s="125" t="inlineStr">
        <is>
          <t>FMG AT</t>
        </is>
      </c>
      <c r="B79" s="64" t="n">
        <v>1662641100</v>
      </c>
      <c r="C79" s="125">
        <f>IF($A79="","",$A79&amp;" Equity")</f>
        <v/>
      </c>
      <c r="D79" s="125">
        <f>IF($A79="","",_xll.BDP($C79,"NAME"))</f>
        <v/>
      </c>
      <c r="E79" s="125">
        <f>IF($A79="","",_xll.BDP($C79,"GICS_SECTOR_NAME"))</f>
        <v/>
      </c>
      <c r="F79" s="26">
        <f>IF($A79="","",_xll.BDP($C79,"EQY_DVD_SH_12M"))</f>
        <v/>
      </c>
      <c r="G79" s="27">
        <f>IF($A79="","",_xll.BDP($C79,"EQY_DVD_YLD_12M"))</f>
        <v/>
      </c>
      <c r="H79" s="27">
        <f>IF($A79="","",_xll.BDP($C79,"EQY_DVD_YLD_IND"))</f>
        <v/>
      </c>
      <c r="I79" s="27">
        <f>IF($A79="","",_xll.BDP($C79,'Field Check'!$C$4))</f>
        <v/>
      </c>
      <c r="J79" s="65">
        <f>IFERROR(IF($B79="","",IF(ISNUMBER($F79),$B79*$F79*$D$3/$B$3,0)),"")</f>
        <v/>
      </c>
      <c r="K79" s="65">
        <f>IFERROR(IF($J79="","",$J79*IF(ISNUMBER($I79),$I79,'Index Summary'!$C$7)/100),"")</f>
        <v/>
      </c>
      <c r="L79" s="65">
        <f>IFERROR(IF($K79="","",$J79-$K79),"")</f>
        <v/>
      </c>
      <c r="M79" s="28" t="n"/>
      <c r="N79" s="29">
        <f>IF($C79="","",IF(NOT(ISNUMBER($F79)),"No dividend",IF($F79=0,"No dividend",IF(ISNUMBER($I79),"OK","Frank assumed"))))</f>
        <v/>
      </c>
      <c r="P79" s="43">
        <f>IF($N79="No dividend","",IF($C79="","",_xll.BDP($C79,'Field Check'!$C$43)))</f>
        <v/>
      </c>
      <c r="Q79" s="62">
        <f>IFERROR(IF(LEN($P79)&lt;&gt;3,1,IF($P79=$D$2,1,_xll.BDP($P79&amp;$D$2&amp;" Curncy","PX_LAST"))),1)</f>
        <v/>
      </c>
      <c r="S79" s="108">
        <f>IF($C79="","",_xll.BDP($C79,'Field Check'!$C$45))</f>
        <v/>
      </c>
    </row>
    <row r="80">
      <c r="A80" s="21" t="inlineStr">
        <is>
          <t>FPH AT</t>
        </is>
      </c>
      <c r="B80" s="64" t="n">
        <v>196990000</v>
      </c>
      <c r="C80" s="21">
        <f>IF($A80="","",$A80&amp;" Equity")</f>
        <v/>
      </c>
      <c r="D80" s="21">
        <f>IF($A80="","",_xll.BDP($C80,"NAME"))</f>
        <v/>
      </c>
      <c r="E80" s="21">
        <f>IF($A80="","",_xll.BDP($C80,"GICS_SECTOR_NAME"))</f>
        <v/>
      </c>
      <c r="F80" s="22">
        <f>IF($A80="","",_xll.BDP($C80,"EQY_DVD_SH_12M"))</f>
        <v/>
      </c>
      <c r="G80" s="23">
        <f>IF($A80="","",_xll.BDP($C80,"EQY_DVD_YLD_12M"))</f>
        <v/>
      </c>
      <c r="H80" s="23">
        <f>IF($A80="","",_xll.BDP($C80,"EQY_DVD_YLD_IND"))</f>
        <v/>
      </c>
      <c r="I80" s="23">
        <f>IF($A80="","",_xll.BDP($C80,'Field Check'!$C$4))</f>
        <v/>
      </c>
      <c r="J80" s="65">
        <f>IFERROR(IF($B80="","",IF(ISNUMBER($F80),$B80*$F80*$D$3/$B$3,0)),"")</f>
        <v/>
      </c>
      <c r="K80" s="65">
        <f>IFERROR(IF($J80="","",$J80*IF(ISNUMBER($I80),$I80,'Index Summary'!$C$7)/100),"")</f>
        <v/>
      </c>
      <c r="L80" s="65">
        <f>IFERROR(IF($K80="","",$J80-$K80),"")</f>
        <v/>
      </c>
      <c r="M80" s="24" t="n"/>
      <c r="N80" s="25">
        <f>IF($C80="","",IF(NOT(ISNUMBER($F80)),"No dividend",IF($F80=0,"No dividend",IF(ISNUMBER($I80),"OK","Frank assumed"))))</f>
        <v/>
      </c>
      <c r="P80" s="43">
        <f>IF($N80="No dividend","",IF($C80="","",_xll.BDP($C80,'Field Check'!$C$43)))</f>
        <v/>
      </c>
      <c r="Q80" s="62">
        <f>IFERROR(IF(LEN($P80)&lt;&gt;3,1,IF($P80=$D$2,1,_xll.BDP($P80&amp;$D$2&amp;" Curncy","PX_LAST"))),1)</f>
        <v/>
      </c>
      <c r="S80" s="108">
        <f>IF($C80="","",_xll.BDP($C80,'Field Check'!$C$45))</f>
        <v/>
      </c>
    </row>
    <row r="81">
      <c r="A81" s="125" t="inlineStr">
        <is>
          <t>GDG AT</t>
        </is>
      </c>
      <c r="B81" s="64" t="n">
        <v>359926200</v>
      </c>
      <c r="C81" s="125">
        <f>IF($A81="","",$A81&amp;" Equity")</f>
        <v/>
      </c>
      <c r="D81" s="125">
        <f>IF($A81="","",_xll.BDP($C81,"NAME"))</f>
        <v/>
      </c>
      <c r="E81" s="125">
        <f>IF($A81="","",_xll.BDP($C81,"GICS_SECTOR_NAME"))</f>
        <v/>
      </c>
      <c r="F81" s="26">
        <f>IF($A81="","",_xll.BDP($C81,"EQY_DVD_SH_12M"))</f>
        <v/>
      </c>
      <c r="G81" s="27">
        <f>IF($A81="","",_xll.BDP($C81,"EQY_DVD_YLD_12M"))</f>
        <v/>
      </c>
      <c r="H81" s="27">
        <f>IF($A81="","",_xll.BDP($C81,"EQY_DVD_YLD_IND"))</f>
        <v/>
      </c>
      <c r="I81" s="27">
        <f>IF($A81="","",_xll.BDP($C81,'Field Check'!$C$4))</f>
        <v/>
      </c>
      <c r="J81" s="65">
        <f>IFERROR(IF($B81="","",IF(ISNUMBER($F81),$B81*$F81*$D$3/$B$3,0)),"")</f>
        <v/>
      </c>
      <c r="K81" s="65">
        <f>IFERROR(IF($J81="","",$J81*IF(ISNUMBER($I81),$I81,'Index Summary'!$C$7)/100),"")</f>
        <v/>
      </c>
      <c r="L81" s="65">
        <f>IFERROR(IF($K81="","",$J81-$K81),"")</f>
        <v/>
      </c>
      <c r="M81" s="28" t="n"/>
      <c r="N81" s="29">
        <f>IF($C81="","",IF(NOT(ISNUMBER($F81)),"No dividend",IF($F81=0,"No dividend",IF(ISNUMBER($I81),"OK","Frank assumed"))))</f>
        <v/>
      </c>
      <c r="P81" s="43">
        <f>IF($N81="No dividend","",IF($C81="","",_xll.BDP($C81,'Field Check'!$C$43)))</f>
        <v/>
      </c>
      <c r="Q81" s="62">
        <f>IFERROR(IF(LEN($P81)&lt;&gt;3,1,IF($P81=$D$2,1,_xll.BDP($P81&amp;$D$2&amp;" Curncy","PX_LAST"))),1)</f>
        <v/>
      </c>
      <c r="S81" s="108">
        <f>IF($C81="","",_xll.BDP($C81,'Field Check'!$C$45))</f>
        <v/>
      </c>
    </row>
    <row r="82">
      <c r="A82" s="21" t="inlineStr">
        <is>
          <t>GGP AT</t>
        </is>
      </c>
      <c r="B82" s="64" t="n">
        <v>524867460</v>
      </c>
      <c r="C82" s="21">
        <f>IF($A82="","",$A82&amp;" Equity")</f>
        <v/>
      </c>
      <c r="D82" s="21">
        <f>IF($A82="","",_xll.BDP($C82,"NAME"))</f>
        <v/>
      </c>
      <c r="E82" s="21">
        <f>IF($A82="","",_xll.BDP($C82,"GICS_SECTOR_NAME"))</f>
        <v/>
      </c>
      <c r="F82" s="22">
        <f>IF($A82="","",_xll.BDP($C82,"EQY_DVD_SH_12M"))</f>
        <v/>
      </c>
      <c r="G82" s="23">
        <f>IF($A82="","",_xll.BDP($C82,"EQY_DVD_YLD_12M"))</f>
        <v/>
      </c>
      <c r="H82" s="23">
        <f>IF($A82="","",_xll.BDP($C82,"EQY_DVD_YLD_IND"))</f>
        <v/>
      </c>
      <c r="I82" s="23">
        <f>IF($A82="","",_xll.BDP($C82,'Field Check'!$C$4))</f>
        <v/>
      </c>
      <c r="J82" s="65">
        <f>IFERROR(IF($B82="","",IF(ISNUMBER($F82),$B82*$F82*$D$3/$B$3,0)),"")</f>
        <v/>
      </c>
      <c r="K82" s="65">
        <f>IFERROR(IF($J82="","",$J82*IF(ISNUMBER($I82),$I82,'Index Summary'!$C$7)/100),"")</f>
        <v/>
      </c>
      <c r="L82" s="65">
        <f>IFERROR(IF($K82="","",$J82-$K82),"")</f>
        <v/>
      </c>
      <c r="M82" s="24" t="n"/>
      <c r="N82" s="25">
        <f>IF($C82="","",IF(NOT(ISNUMBER($F82)),"No dividend",IF($F82=0,"No dividend",IF(ISNUMBER($I82),"OK","Frank assumed"))))</f>
        <v/>
      </c>
      <c r="P82" s="43">
        <f>IF($N82="No dividend","",IF($C82="","",_xll.BDP($C82,'Field Check'!$C$43)))</f>
        <v/>
      </c>
      <c r="Q82" s="62">
        <f>IFERROR(IF(LEN($P82)&lt;&gt;3,1,IF($P82=$D$2,1,_xll.BDP($P82&amp;$D$2&amp;" Curncy","PX_LAST"))),1)</f>
        <v/>
      </c>
      <c r="S82" s="108">
        <f>IF($C82="","",_xll.BDP($C82,'Field Check'!$C$45))</f>
        <v/>
      </c>
    </row>
    <row r="83">
      <c r="A83" s="125" t="inlineStr">
        <is>
          <t>GMD AT</t>
        </is>
      </c>
      <c r="B83" s="64" t="n">
        <v>1156440008.79</v>
      </c>
      <c r="C83" s="125">
        <f>IF($A83="","",$A83&amp;" Equity")</f>
        <v/>
      </c>
      <c r="D83" s="125">
        <f>IF($A83="","",_xll.BDP($C83,"NAME"))</f>
        <v/>
      </c>
      <c r="E83" s="125">
        <f>IF($A83="","",_xll.BDP($C83,"GICS_SECTOR_NAME"))</f>
        <v/>
      </c>
      <c r="F83" s="26">
        <f>IF($A83="","",_xll.BDP($C83,"EQY_DVD_SH_12M"))</f>
        <v/>
      </c>
      <c r="G83" s="27">
        <f>IF($A83="","",_xll.BDP($C83,"EQY_DVD_YLD_12M"))</f>
        <v/>
      </c>
      <c r="H83" s="27">
        <f>IF($A83="","",_xll.BDP($C83,"EQY_DVD_YLD_IND"))</f>
        <v/>
      </c>
      <c r="I83" s="27">
        <f>IF($A83="","",_xll.BDP($C83,'Field Check'!$C$4))</f>
        <v/>
      </c>
      <c r="J83" s="65">
        <f>IFERROR(IF($B83="","",IF(ISNUMBER($F83),$B83*$F83*$D$3/$B$3,0)),"")</f>
        <v/>
      </c>
      <c r="K83" s="65">
        <f>IFERROR(IF($J83="","",$J83*IF(ISNUMBER($I83),$I83,'Index Summary'!$C$7)/100),"")</f>
        <v/>
      </c>
      <c r="L83" s="65">
        <f>IFERROR(IF($K83="","",$J83-$K83),"")</f>
        <v/>
      </c>
      <c r="M83" s="28" t="n"/>
      <c r="N83" s="29">
        <f>IF($C83="","",IF(NOT(ISNUMBER($F83)),"No dividend",IF($F83=0,"No dividend",IF(ISNUMBER($I83),"OK","Frank assumed"))))</f>
        <v/>
      </c>
      <c r="P83" s="43">
        <f>IF($N83="No dividend","",IF($C83="","",_xll.BDP($C83,'Field Check'!$C$43)))</f>
        <v/>
      </c>
      <c r="Q83" s="62">
        <f>IFERROR(IF(LEN($P83)&lt;&gt;3,1,IF($P83=$D$2,1,_xll.BDP($P83&amp;$D$2&amp;" Curncy","PX_LAST"))),1)</f>
        <v/>
      </c>
      <c r="S83" s="108">
        <f>IF($C83="","",_xll.BDP($C83,'Field Check'!$C$45))</f>
        <v/>
      </c>
    </row>
    <row r="84">
      <c r="A84" s="21" t="inlineStr">
        <is>
          <t>GMG AT</t>
        </is>
      </c>
      <c r="B84" s="64" t="n">
        <v>2044793000</v>
      </c>
      <c r="C84" s="21">
        <f>IF($A84="","",$A84&amp;" Equity")</f>
        <v/>
      </c>
      <c r="D84" s="21">
        <f>IF($A84="","",_xll.BDP($C84,"NAME"))</f>
        <v/>
      </c>
      <c r="E84" s="21">
        <f>IF($A84="","",_xll.BDP($C84,"GICS_SECTOR_NAME"))</f>
        <v/>
      </c>
      <c r="F84" s="22">
        <f>IF($A84="","",_xll.BDP($C84,"EQY_DVD_SH_12M"))</f>
        <v/>
      </c>
      <c r="G84" s="23">
        <f>IF($A84="","",_xll.BDP($C84,"EQY_DVD_YLD_12M"))</f>
        <v/>
      </c>
      <c r="H84" s="23">
        <f>IF($A84="","",_xll.BDP($C84,"EQY_DVD_YLD_IND"))</f>
        <v/>
      </c>
      <c r="I84" s="23">
        <f>IF($A84="","",_xll.BDP($C84,'Field Check'!$C$4))</f>
        <v/>
      </c>
      <c r="J84" s="65">
        <f>IFERROR(IF($B84="","",IF(ISNUMBER($F84),$B84*$F84*$D$3/$B$3,0)),"")</f>
        <v/>
      </c>
      <c r="K84" s="65">
        <f>IFERROR(IF($J84="","",$J84*IF(ISNUMBER($I84),$I84,'Index Summary'!$C$7)/100),"")</f>
        <v/>
      </c>
      <c r="L84" s="65">
        <f>IFERROR(IF($K84="","",$J84-$K84),"")</f>
        <v/>
      </c>
      <c r="M84" s="24" t="n"/>
      <c r="N84" s="25">
        <f>IF($C84="","",IF(NOT(ISNUMBER($F84)),"No dividend",IF($F84=0,"No dividend",IF(ISNUMBER($I84),"OK","Frank assumed"))))</f>
        <v/>
      </c>
      <c r="P84" s="43">
        <f>IF($N84="No dividend","",IF($C84="","",_xll.BDP($C84,'Field Check'!$C$43)))</f>
        <v/>
      </c>
      <c r="Q84" s="62">
        <f>IFERROR(IF(LEN($P84)&lt;&gt;3,1,IF($P84=$D$2,1,_xll.BDP($P84&amp;$D$2&amp;" Curncy","PX_LAST"))),1)</f>
        <v/>
      </c>
      <c r="S84" s="108">
        <f>IF($C84="","",_xll.BDP($C84,'Field Check'!$C$45))</f>
        <v/>
      </c>
    </row>
    <row r="85">
      <c r="A85" s="125" t="inlineStr">
        <is>
          <t>GNC AT</t>
        </is>
      </c>
      <c r="B85" s="64" t="n">
        <v>222301000</v>
      </c>
      <c r="C85" s="125">
        <f>IF($A85="","",$A85&amp;" Equity")</f>
        <v/>
      </c>
      <c r="D85" s="125">
        <f>IF($A85="","",_xll.BDP($C85,"NAME"))</f>
        <v/>
      </c>
      <c r="E85" s="125">
        <f>IF($A85="","",_xll.BDP($C85,"GICS_SECTOR_NAME"))</f>
        <v/>
      </c>
      <c r="F85" s="26">
        <f>IF($A85="","",_xll.BDP($C85,"EQY_DVD_SH_12M"))</f>
        <v/>
      </c>
      <c r="G85" s="27">
        <f>IF($A85="","",_xll.BDP($C85,"EQY_DVD_YLD_12M"))</f>
        <v/>
      </c>
      <c r="H85" s="27">
        <f>IF($A85="","",_xll.BDP($C85,"EQY_DVD_YLD_IND"))</f>
        <v/>
      </c>
      <c r="I85" s="27">
        <f>IF($A85="","",_xll.BDP($C85,'Field Check'!$C$4))</f>
        <v/>
      </c>
      <c r="J85" s="65">
        <f>IFERROR(IF($B85="","",IF(ISNUMBER($F85),$B85*$F85*$D$3/$B$3,0)),"")</f>
        <v/>
      </c>
      <c r="K85" s="65">
        <f>IFERROR(IF($J85="","",$J85*IF(ISNUMBER($I85),$I85,'Index Summary'!$C$7)/100),"")</f>
        <v/>
      </c>
      <c r="L85" s="65">
        <f>IFERROR(IF($K85="","",$J85-$K85),"")</f>
        <v/>
      </c>
      <c r="M85" s="28" t="n"/>
      <c r="N85" s="29">
        <f>IF($C85="","",IF(NOT(ISNUMBER($F85)),"No dividend",IF($F85=0,"No dividend",IF(ISNUMBER($I85),"OK","Frank assumed"))))</f>
        <v/>
      </c>
      <c r="P85" s="43">
        <f>IF($N85="No dividend","",IF($C85="","",_xll.BDP($C85,'Field Check'!$C$43)))</f>
        <v/>
      </c>
      <c r="Q85" s="62">
        <f>IFERROR(IF(LEN($P85)&lt;&gt;3,1,IF($P85=$D$2,1,_xll.BDP($P85&amp;$D$2&amp;" Curncy","PX_LAST"))),1)</f>
        <v/>
      </c>
      <c r="S85" s="108">
        <f>IF($C85="","",_xll.BDP($C85,'Field Check'!$C$45))</f>
        <v/>
      </c>
    </row>
    <row r="86">
      <c r="A86" s="21" t="inlineStr">
        <is>
          <t>GPT AT</t>
        </is>
      </c>
      <c r="B86" s="64" t="n">
        <v>1915577000</v>
      </c>
      <c r="C86" s="21">
        <f>IF($A86="","",$A86&amp;" Equity")</f>
        <v/>
      </c>
      <c r="D86" s="21">
        <f>IF($A86="","",_xll.BDP($C86,"NAME"))</f>
        <v/>
      </c>
      <c r="E86" s="21">
        <f>IF($A86="","",_xll.BDP($C86,"GICS_SECTOR_NAME"))</f>
        <v/>
      </c>
      <c r="F86" s="22">
        <f>IF($A86="","",_xll.BDP($C86,"EQY_DVD_SH_12M"))</f>
        <v/>
      </c>
      <c r="G86" s="23">
        <f>IF($A86="","",_xll.BDP($C86,"EQY_DVD_YLD_12M"))</f>
        <v/>
      </c>
      <c r="H86" s="23">
        <f>IF($A86="","",_xll.BDP($C86,"EQY_DVD_YLD_IND"))</f>
        <v/>
      </c>
      <c r="I86" s="23">
        <f>IF($A86="","",_xll.BDP($C86,'Field Check'!$C$4))</f>
        <v/>
      </c>
      <c r="J86" s="65">
        <f>IFERROR(IF($B86="","",IF(ISNUMBER($F86),$B86*$F86*$D$3/$B$3,0)),"")</f>
        <v/>
      </c>
      <c r="K86" s="65">
        <f>IFERROR(IF($J86="","",$J86*IF(ISNUMBER($I86),$I86,'Index Summary'!$C$7)/100),"")</f>
        <v/>
      </c>
      <c r="L86" s="65">
        <f>IFERROR(IF($K86="","",$J86-$K86),"")</f>
        <v/>
      </c>
      <c r="M86" s="24" t="n"/>
      <c r="N86" s="25">
        <f>IF($C86="","",IF(NOT(ISNUMBER($F86)),"No dividend",IF($F86=0,"No dividend",IF(ISNUMBER($I86),"OK","Frank assumed"))))</f>
        <v/>
      </c>
      <c r="P86" s="43">
        <f>IF($N86="No dividend","",IF($C86="","",_xll.BDP($C86,'Field Check'!$C$43)))</f>
        <v/>
      </c>
      <c r="Q86" s="62">
        <f>IFERROR(IF(LEN($P86)&lt;&gt;3,1,IF($P86=$D$2,1,_xll.BDP($P86&amp;$D$2&amp;" Curncy","PX_LAST"))),1)</f>
        <v/>
      </c>
      <c r="S86" s="108">
        <f>IF($C86="","",_xll.BDP($C86,'Field Check'!$C$45))</f>
        <v/>
      </c>
    </row>
    <row r="87">
      <c r="A87" s="125" t="inlineStr">
        <is>
          <t>GQG AT</t>
        </is>
      </c>
      <c r="B87" s="64" t="n">
        <v>769083640</v>
      </c>
      <c r="C87" s="125">
        <f>IF($A87="","",$A87&amp;" Equity")</f>
        <v/>
      </c>
      <c r="D87" s="125">
        <f>IF($A87="","",_xll.BDP($C87,"NAME"))</f>
        <v/>
      </c>
      <c r="E87" s="125">
        <f>IF($A87="","",_xll.BDP($C87,"GICS_SECTOR_NAME"))</f>
        <v/>
      </c>
      <c r="F87" s="26">
        <f>IF($A87="","",_xll.BDP($C87,"EQY_DVD_SH_12M"))</f>
        <v/>
      </c>
      <c r="G87" s="27">
        <f>IF($A87="","",_xll.BDP($C87,"EQY_DVD_YLD_12M"))</f>
        <v/>
      </c>
      <c r="H87" s="27">
        <f>IF($A87="","",_xll.BDP($C87,"EQY_DVD_YLD_IND"))</f>
        <v/>
      </c>
      <c r="I87" s="27">
        <f>IF($A87="","",_xll.BDP($C87,'Field Check'!$C$4))</f>
        <v/>
      </c>
      <c r="J87" s="65">
        <f>IFERROR(IF($B87="","",IF(ISNUMBER($F87),$B87*$F87*$D$3/$B$3,0)),"")</f>
        <v/>
      </c>
      <c r="K87" s="65">
        <f>IFERROR(IF($J87="","",$J87*IF(ISNUMBER($I87),$I87,'Index Summary'!$C$7)/100),"")</f>
        <v/>
      </c>
      <c r="L87" s="65">
        <f>IFERROR(IF($K87="","",$J87-$K87),"")</f>
        <v/>
      </c>
      <c r="M87" s="28" t="n"/>
      <c r="N87" s="29">
        <f>IF($C87="","",IF(NOT(ISNUMBER($F87)),"No dividend",IF($F87=0,"No dividend",IF(ISNUMBER($I87),"OK","Frank assumed"))))</f>
        <v/>
      </c>
      <c r="P87" s="43">
        <f>IF($N87="No dividend","",IF($C87="","",_xll.BDP($C87,'Field Check'!$C$43)))</f>
        <v/>
      </c>
      <c r="Q87" s="62">
        <f>IFERROR(IF(LEN($P87)&lt;&gt;3,1,IF($P87=$D$2,1,_xll.BDP($P87&amp;$D$2&amp;" Curncy","PX_LAST"))),1)</f>
        <v/>
      </c>
      <c r="S87" s="108">
        <f>IF($C87="","",_xll.BDP($C87,'Field Check'!$C$45))</f>
        <v/>
      </c>
    </row>
    <row r="88">
      <c r="A88" s="21" t="inlineStr">
        <is>
          <t>HDN AT</t>
        </is>
      </c>
      <c r="B88" s="64" t="n">
        <v>1880369100</v>
      </c>
      <c r="C88" s="21">
        <f>IF($A88="","",$A88&amp;" Equity")</f>
        <v/>
      </c>
      <c r="D88" s="21">
        <f>IF($A88="","",_xll.BDP($C88,"NAME"))</f>
        <v/>
      </c>
      <c r="E88" s="21">
        <f>IF($A88="","",_xll.BDP($C88,"GICS_SECTOR_NAME"))</f>
        <v/>
      </c>
      <c r="F88" s="22">
        <f>IF($A88="","",_xll.BDP($C88,"EQY_DVD_SH_12M"))</f>
        <v/>
      </c>
      <c r="G88" s="23">
        <f>IF($A88="","",_xll.BDP($C88,"EQY_DVD_YLD_12M"))</f>
        <v/>
      </c>
      <c r="H88" s="23">
        <f>IF($A88="","",_xll.BDP($C88,"EQY_DVD_YLD_IND"))</f>
        <v/>
      </c>
      <c r="I88" s="23">
        <f>IF($A88="","",_xll.BDP($C88,'Field Check'!$C$4))</f>
        <v/>
      </c>
      <c r="J88" s="65">
        <f>IFERROR(IF($B88="","",IF(ISNUMBER($F88),$B88*$F88*$D$3/$B$3,0)),"")</f>
        <v/>
      </c>
      <c r="K88" s="65">
        <f>IFERROR(IF($J88="","",$J88*IF(ISNUMBER($I88),$I88,'Index Summary'!$C$7)/100),"")</f>
        <v/>
      </c>
      <c r="L88" s="65">
        <f>IFERROR(IF($K88="","",$J88-$K88),"")</f>
        <v/>
      </c>
      <c r="M88" s="24" t="n"/>
      <c r="N88" s="25">
        <f>IF($C88="","",IF(NOT(ISNUMBER($F88)),"No dividend",IF($F88=0,"No dividend",IF(ISNUMBER($I88),"OK","Frank assumed"))))</f>
        <v/>
      </c>
      <c r="P88" s="43">
        <f>IF($N88="No dividend","",IF($C88="","",_xll.BDP($C88,'Field Check'!$C$43)))</f>
        <v/>
      </c>
      <c r="Q88" s="62">
        <f>IFERROR(IF(LEN($P88)&lt;&gt;3,1,IF($P88=$D$2,1,_xll.BDP($P88&amp;$D$2&amp;" Curncy","PX_LAST"))),1)</f>
        <v/>
      </c>
      <c r="S88" s="108">
        <f>IF($C88="","",_xll.BDP($C88,'Field Check'!$C$45))</f>
        <v/>
      </c>
    </row>
    <row r="89">
      <c r="A89" s="125" t="inlineStr">
        <is>
          <t>HLI AT</t>
        </is>
      </c>
      <c r="B89" s="64" t="n">
        <v>274167000</v>
      </c>
      <c r="C89" s="125">
        <f>IF($A89="","",$A89&amp;" Equity")</f>
        <v/>
      </c>
      <c r="D89" s="125">
        <f>IF($A89="","",_xll.BDP($C89,"NAME"))</f>
        <v/>
      </c>
      <c r="E89" s="125">
        <f>IF($A89="","",_xll.BDP($C89,"GICS_SECTOR_NAME"))</f>
        <v/>
      </c>
      <c r="F89" s="26">
        <f>IF($A89="","",_xll.BDP($C89,"EQY_DVD_SH_12M"))</f>
        <v/>
      </c>
      <c r="G89" s="27">
        <f>IF($A89="","",_xll.BDP($C89,"EQY_DVD_YLD_12M"))</f>
        <v/>
      </c>
      <c r="H89" s="27">
        <f>IF($A89="","",_xll.BDP($C89,"EQY_DVD_YLD_IND"))</f>
        <v/>
      </c>
      <c r="I89" s="27">
        <f>IF($A89="","",_xll.BDP($C89,'Field Check'!$C$4))</f>
        <v/>
      </c>
      <c r="J89" s="65">
        <f>IFERROR(IF($B89="","",IF(ISNUMBER($F89),$B89*$F89*$D$3/$B$3,0)),"")</f>
        <v/>
      </c>
      <c r="K89" s="65">
        <f>IFERROR(IF($J89="","",$J89*IF(ISNUMBER($I89),$I89,'Index Summary'!$C$7)/100),"")</f>
        <v/>
      </c>
      <c r="L89" s="65">
        <f>IFERROR(IF($K89="","",$J89-$K89),"")</f>
        <v/>
      </c>
      <c r="M89" s="28" t="n"/>
      <c r="N89" s="29">
        <f>IF($C89="","",IF(NOT(ISNUMBER($F89)),"No dividend",IF($F89=0,"No dividend",IF(ISNUMBER($I89),"OK","Frank assumed"))))</f>
        <v/>
      </c>
      <c r="P89" s="43">
        <f>IF($N89="No dividend","",IF($C89="","",_xll.BDP($C89,'Field Check'!$C$43)))</f>
        <v/>
      </c>
      <c r="Q89" s="62">
        <f>IFERROR(IF(LEN($P89)&lt;&gt;3,1,IF($P89=$D$2,1,_xll.BDP($P89&amp;$D$2&amp;" Curncy","PX_LAST"))),1)</f>
        <v/>
      </c>
      <c r="S89" s="108">
        <f>IF($C89="","",_xll.BDP($C89,'Field Check'!$C$45))</f>
        <v/>
      </c>
    </row>
    <row r="90">
      <c r="A90" s="21" t="inlineStr">
        <is>
          <t>HUB AT</t>
        </is>
      </c>
      <c r="B90" s="64" t="n">
        <v>81774000</v>
      </c>
      <c r="C90" s="21">
        <f>IF($A90="","",$A90&amp;" Equity")</f>
        <v/>
      </c>
      <c r="D90" s="21">
        <f>IF($A90="","",_xll.BDP($C90,"NAME"))</f>
        <v/>
      </c>
      <c r="E90" s="21">
        <f>IF($A90="","",_xll.BDP($C90,"GICS_SECTOR_NAME"))</f>
        <v/>
      </c>
      <c r="F90" s="22">
        <f>IF($A90="","",_xll.BDP($C90,"EQY_DVD_SH_12M"))</f>
        <v/>
      </c>
      <c r="G90" s="23">
        <f>IF($A90="","",_xll.BDP($C90,"EQY_DVD_YLD_12M"))</f>
        <v/>
      </c>
      <c r="H90" s="23">
        <f>IF($A90="","",_xll.BDP($C90,"EQY_DVD_YLD_IND"))</f>
        <v/>
      </c>
      <c r="I90" s="23">
        <f>IF($A90="","",_xll.BDP($C90,'Field Check'!$C$4))</f>
        <v/>
      </c>
      <c r="J90" s="65">
        <f>IFERROR(IF($B90="","",IF(ISNUMBER($F90),$B90*$F90*$D$3/$B$3,0)),"")</f>
        <v/>
      </c>
      <c r="K90" s="65">
        <f>IFERROR(IF($J90="","",$J90*IF(ISNUMBER($I90),$I90,'Index Summary'!$C$7)/100),"")</f>
        <v/>
      </c>
      <c r="L90" s="65">
        <f>IFERROR(IF($K90="","",$J90-$K90),"")</f>
        <v/>
      </c>
      <c r="M90" s="24" t="n"/>
      <c r="N90" s="25">
        <f>IF($C90="","",IF(NOT(ISNUMBER($F90)),"No dividend",IF($F90=0,"No dividend",IF(ISNUMBER($I90),"OK","Frank assumed"))))</f>
        <v/>
      </c>
      <c r="P90" s="43">
        <f>IF($N90="No dividend","",IF($C90="","",_xll.BDP($C90,'Field Check'!$C$43)))</f>
        <v/>
      </c>
      <c r="Q90" s="62">
        <f>IFERROR(IF(LEN($P90)&lt;&gt;3,1,IF($P90=$D$2,1,_xll.BDP($P90&amp;$D$2&amp;" Curncy","PX_LAST"))),1)</f>
        <v/>
      </c>
      <c r="S90" s="108">
        <f>IF($C90="","",_xll.BDP($C90,'Field Check'!$C$45))</f>
        <v/>
      </c>
    </row>
    <row r="91">
      <c r="A91" s="125" t="inlineStr">
        <is>
          <t>HVN AT</t>
        </is>
      </c>
      <c r="B91" s="64" t="n">
        <v>560703150</v>
      </c>
      <c r="C91" s="125">
        <f>IF($A91="","",$A91&amp;" Equity")</f>
        <v/>
      </c>
      <c r="D91" s="125">
        <f>IF($A91="","",_xll.BDP($C91,"NAME"))</f>
        <v/>
      </c>
      <c r="E91" s="125">
        <f>IF($A91="","",_xll.BDP($C91,"GICS_SECTOR_NAME"))</f>
        <v/>
      </c>
      <c r="F91" s="26">
        <f>IF($A91="","",_xll.BDP($C91,"EQY_DVD_SH_12M"))</f>
        <v/>
      </c>
      <c r="G91" s="27">
        <f>IF($A91="","",_xll.BDP($C91,"EQY_DVD_YLD_12M"))</f>
        <v/>
      </c>
      <c r="H91" s="27">
        <f>IF($A91="","",_xll.BDP($C91,"EQY_DVD_YLD_IND"))</f>
        <v/>
      </c>
      <c r="I91" s="27">
        <f>IF($A91="","",_xll.BDP($C91,'Field Check'!$C$4))</f>
        <v/>
      </c>
      <c r="J91" s="65">
        <f>IFERROR(IF($B91="","",IF(ISNUMBER($F91),$B91*$F91*$D$3/$B$3,0)),"")</f>
        <v/>
      </c>
      <c r="K91" s="65">
        <f>IFERROR(IF($J91="","",$J91*IF(ISNUMBER($I91),$I91,'Index Summary'!$C$7)/100),"")</f>
        <v/>
      </c>
      <c r="L91" s="65">
        <f>IFERROR(IF($K91="","",$J91-$K91),"")</f>
        <v/>
      </c>
      <c r="M91" s="28" t="n"/>
      <c r="N91" s="29">
        <f>IF($C91="","",IF(NOT(ISNUMBER($F91)),"No dividend",IF($F91=0,"No dividend",IF(ISNUMBER($I91),"OK","Frank assumed"))))</f>
        <v/>
      </c>
      <c r="P91" s="43">
        <f>IF($N91="No dividend","",IF($C91="","",_xll.BDP($C91,'Field Check'!$C$43)))</f>
        <v/>
      </c>
      <c r="Q91" s="62">
        <f>IFERROR(IF(LEN($P91)&lt;&gt;3,1,IF($P91=$D$2,1,_xll.BDP($P91&amp;$D$2&amp;" Curncy","PX_LAST"))),1)</f>
        <v/>
      </c>
      <c r="S91" s="108">
        <f>IF($C91="","",_xll.BDP($C91,'Field Check'!$C$45))</f>
        <v/>
      </c>
    </row>
    <row r="92">
      <c r="A92" s="21" t="inlineStr">
        <is>
          <t>IAG AT</t>
        </is>
      </c>
      <c r="B92" s="64" t="n">
        <v>2350194000</v>
      </c>
      <c r="C92" s="21">
        <f>IF($A92="","",$A92&amp;" Equity")</f>
        <v/>
      </c>
      <c r="D92" s="21">
        <f>IF($A92="","",_xll.BDP($C92,"NAME"))</f>
        <v/>
      </c>
      <c r="E92" s="21">
        <f>IF($A92="","",_xll.BDP($C92,"GICS_SECTOR_NAME"))</f>
        <v/>
      </c>
      <c r="F92" s="22">
        <f>IF($A92="","",_xll.BDP($C92,"EQY_DVD_SH_12M"))</f>
        <v/>
      </c>
      <c r="G92" s="23">
        <f>IF($A92="","",_xll.BDP($C92,"EQY_DVD_YLD_12M"))</f>
        <v/>
      </c>
      <c r="H92" s="23">
        <f>IF($A92="","",_xll.BDP($C92,"EQY_DVD_YLD_IND"))</f>
        <v/>
      </c>
      <c r="I92" s="23">
        <f>IF($A92="","",_xll.BDP($C92,'Field Check'!$C$4))</f>
        <v/>
      </c>
      <c r="J92" s="65">
        <f>IFERROR(IF($B92="","",IF(ISNUMBER($F92),$B92*$F92*$D$3/$B$3,0)),"")</f>
        <v/>
      </c>
      <c r="K92" s="65">
        <f>IFERROR(IF($J92="","",$J92*IF(ISNUMBER($I92),$I92,'Index Summary'!$C$7)/100),"")</f>
        <v/>
      </c>
      <c r="L92" s="65">
        <f>IFERROR(IF($K92="","",$J92-$K92),"")</f>
        <v/>
      </c>
      <c r="M92" s="24" t="n"/>
      <c r="N92" s="25">
        <f>IF($C92="","",IF(NOT(ISNUMBER($F92)),"No dividend",IF($F92=0,"No dividend",IF(ISNUMBER($I92),"OK","Frank assumed"))))</f>
        <v/>
      </c>
      <c r="P92" s="43">
        <f>IF($N92="No dividend","",IF($C92="","",_xll.BDP($C92,'Field Check'!$C$43)))</f>
        <v/>
      </c>
      <c r="Q92" s="62">
        <f>IFERROR(IF(LEN($P92)&lt;&gt;3,1,IF($P92=$D$2,1,_xll.BDP($P92&amp;$D$2&amp;" Curncy","PX_LAST"))),1)</f>
        <v/>
      </c>
      <c r="S92" s="108">
        <f>IF($C92="","",_xll.BDP($C92,'Field Check'!$C$45))</f>
        <v/>
      </c>
    </row>
    <row r="93">
      <c r="A93" s="125" t="inlineStr">
        <is>
          <t>IFT AT</t>
        </is>
      </c>
      <c r="B93" s="64" t="n">
        <v>145637154</v>
      </c>
      <c r="C93" s="125">
        <f>IF($A93="","",$A93&amp;" Equity")</f>
        <v/>
      </c>
      <c r="D93" s="125">
        <f>IF($A93="","",_xll.BDP($C93,"NAME"))</f>
        <v/>
      </c>
      <c r="E93" s="125">
        <f>IF($A93="","",_xll.BDP($C93,"GICS_SECTOR_NAME"))</f>
        <v/>
      </c>
      <c r="F93" s="26">
        <f>IF($A93="","",_xll.BDP($C93,"EQY_DVD_SH_12M"))</f>
        <v/>
      </c>
      <c r="G93" s="27">
        <f>IF($A93="","",_xll.BDP($C93,"EQY_DVD_YLD_12M"))</f>
        <v/>
      </c>
      <c r="H93" s="27">
        <f>IF($A93="","",_xll.BDP($C93,"EQY_DVD_YLD_IND"))</f>
        <v/>
      </c>
      <c r="I93" s="27">
        <f>IF($A93="","",_xll.BDP($C93,'Field Check'!$C$4))</f>
        <v/>
      </c>
      <c r="J93" s="65">
        <f>IFERROR(IF($B93="","",IF(ISNUMBER($F93),$B93*$F93*$D$3/$B$3,0)),"")</f>
        <v/>
      </c>
      <c r="K93" s="65">
        <f>IFERROR(IF($J93="","",$J93*IF(ISNUMBER($I93),$I93,'Index Summary'!$C$7)/100),"")</f>
        <v/>
      </c>
      <c r="L93" s="65">
        <f>IFERROR(IF($K93="","",$J93-$K93),"")</f>
        <v/>
      </c>
      <c r="M93" s="28" t="n"/>
      <c r="N93" s="29">
        <f>IF($C93="","",IF(NOT(ISNUMBER($F93)),"No dividend",IF($F93=0,"No dividend",IF(ISNUMBER($I93),"OK","Frank assumed"))))</f>
        <v/>
      </c>
      <c r="P93" s="43">
        <f>IF($N93="No dividend","",IF($C93="","",_xll.BDP($C93,'Field Check'!$C$43)))</f>
        <v/>
      </c>
      <c r="Q93" s="62">
        <f>IFERROR(IF(LEN($P93)&lt;&gt;3,1,IF($P93=$D$2,1,_xll.BDP($P93&amp;$D$2&amp;" Curncy","PX_LAST"))),1)</f>
        <v/>
      </c>
      <c r="S93" s="108">
        <f>IF($C93="","",_xll.BDP($C93,'Field Check'!$C$45))</f>
        <v/>
      </c>
    </row>
    <row r="94">
      <c r="A94" s="21" t="inlineStr">
        <is>
          <t>IGO AT</t>
        </is>
      </c>
      <c r="B94" s="64" t="n">
        <v>689113880</v>
      </c>
      <c r="C94" s="21">
        <f>IF($A94="","",$A94&amp;" Equity")</f>
        <v/>
      </c>
      <c r="D94" s="21">
        <f>IF($A94="","",_xll.BDP($C94,"NAME"))</f>
        <v/>
      </c>
      <c r="E94" s="21">
        <f>IF($A94="","",_xll.BDP($C94,"GICS_SECTOR_NAME"))</f>
        <v/>
      </c>
      <c r="F94" s="22">
        <f>IF($A94="","",_xll.BDP($C94,"EQY_DVD_SH_12M"))</f>
        <v/>
      </c>
      <c r="G94" s="23">
        <f>IF($A94="","",_xll.BDP($C94,"EQY_DVD_YLD_12M"))</f>
        <v/>
      </c>
      <c r="H94" s="23">
        <f>IF($A94="","",_xll.BDP($C94,"EQY_DVD_YLD_IND"))</f>
        <v/>
      </c>
      <c r="I94" s="23">
        <f>IF($A94="","",_xll.BDP($C94,'Field Check'!$C$4))</f>
        <v/>
      </c>
      <c r="J94" s="65">
        <f>IFERROR(IF($B94="","",IF(ISNUMBER($F94),$B94*$F94*$D$3/$B$3,0)),"")</f>
        <v/>
      </c>
      <c r="K94" s="65">
        <f>IFERROR(IF($J94="","",$J94*IF(ISNUMBER($I94),$I94,'Index Summary'!$C$7)/100),"")</f>
        <v/>
      </c>
      <c r="L94" s="65">
        <f>IFERROR(IF($K94="","",$J94-$K94),"")</f>
        <v/>
      </c>
      <c r="M94" s="24" t="n"/>
      <c r="N94" s="25">
        <f>IF($C94="","",IF(NOT(ISNUMBER($F94)),"No dividend",IF($F94=0,"No dividend",IF(ISNUMBER($I94),"OK","Frank assumed"))))</f>
        <v/>
      </c>
      <c r="P94" s="43">
        <f>IF($N94="No dividend","",IF($C94="","",_xll.BDP($C94,'Field Check'!$C$43)))</f>
        <v/>
      </c>
      <c r="Q94" s="62">
        <f>IFERROR(IF(LEN($P94)&lt;&gt;3,1,IF($P94=$D$2,1,_xll.BDP($P94&amp;$D$2&amp;" Curncy","PX_LAST"))),1)</f>
        <v/>
      </c>
      <c r="S94" s="108">
        <f>IF($C94="","",_xll.BDP($C94,'Field Check'!$C$45))</f>
        <v/>
      </c>
    </row>
    <row r="95">
      <c r="A95" s="125" t="inlineStr">
        <is>
          <t>ILU AT</t>
        </is>
      </c>
      <c r="B95" s="64" t="n">
        <v>431195000</v>
      </c>
      <c r="C95" s="125">
        <f>IF($A95="","",$A95&amp;" Equity")</f>
        <v/>
      </c>
      <c r="D95" s="125">
        <f>IF($A95="","",_xll.BDP($C95,"NAME"))</f>
        <v/>
      </c>
      <c r="E95" s="125">
        <f>IF($A95="","",_xll.BDP($C95,"GICS_SECTOR_NAME"))</f>
        <v/>
      </c>
      <c r="F95" s="26">
        <f>IF($A95="","",_xll.BDP($C95,"EQY_DVD_SH_12M"))</f>
        <v/>
      </c>
      <c r="G95" s="27">
        <f>IF($A95="","",_xll.BDP($C95,"EQY_DVD_YLD_12M"))</f>
        <v/>
      </c>
      <c r="H95" s="27">
        <f>IF($A95="","",_xll.BDP($C95,"EQY_DVD_YLD_IND"))</f>
        <v/>
      </c>
      <c r="I95" s="27">
        <f>IF($A95="","",_xll.BDP($C95,'Field Check'!$C$4))</f>
        <v/>
      </c>
      <c r="J95" s="65">
        <f>IFERROR(IF($B95="","",IF(ISNUMBER($F95),$B95*$F95*$D$3/$B$3,0)),"")</f>
        <v/>
      </c>
      <c r="K95" s="65">
        <f>IFERROR(IF($J95="","",$J95*IF(ISNUMBER($I95),$I95,'Index Summary'!$C$7)/100),"")</f>
        <v/>
      </c>
      <c r="L95" s="65">
        <f>IFERROR(IF($K95="","",$J95-$K95),"")</f>
        <v/>
      </c>
      <c r="M95" s="28" t="n"/>
      <c r="N95" s="29">
        <f>IF($C95="","",IF(NOT(ISNUMBER($F95)),"No dividend",IF($F95=0,"No dividend",IF(ISNUMBER($I95),"OK","Frank assumed"))))</f>
        <v/>
      </c>
      <c r="P95" s="43">
        <f>IF($N95="No dividend","",IF($C95="","",_xll.BDP($C95,'Field Check'!$C$43)))</f>
        <v/>
      </c>
      <c r="Q95" s="62">
        <f>IFERROR(IF(LEN($P95)&lt;&gt;3,1,IF($P95=$D$2,1,_xll.BDP($P95&amp;$D$2&amp;" Curncy","PX_LAST"))),1)</f>
        <v/>
      </c>
      <c r="S95" s="108">
        <f>IF($C95="","",_xll.BDP($C95,'Field Check'!$C$45))</f>
        <v/>
      </c>
    </row>
    <row r="96">
      <c r="A96" s="21" t="inlineStr">
        <is>
          <t>IMD AT</t>
        </is>
      </c>
      <c r="B96" s="64" t="n">
        <v>511842000</v>
      </c>
      <c r="C96" s="21">
        <f>IF($A96="","",$A96&amp;" Equity")</f>
        <v/>
      </c>
      <c r="D96" s="21">
        <f>IF($A96="","",_xll.BDP($C96,"NAME"))</f>
        <v/>
      </c>
      <c r="E96" s="21">
        <f>IF($A96="","",_xll.BDP($C96,"GICS_SECTOR_NAME"))</f>
        <v/>
      </c>
      <c r="F96" s="22">
        <f>IF($A96="","",_xll.BDP($C96,"EQY_DVD_SH_12M"))</f>
        <v/>
      </c>
      <c r="G96" s="23">
        <f>IF($A96="","",_xll.BDP($C96,"EQY_DVD_YLD_12M"))</f>
        <v/>
      </c>
      <c r="H96" s="23">
        <f>IF($A96="","",_xll.BDP($C96,"EQY_DVD_YLD_IND"))</f>
        <v/>
      </c>
      <c r="I96" s="23">
        <f>IF($A96="","",_xll.BDP($C96,'Field Check'!$C$4))</f>
        <v/>
      </c>
      <c r="J96" s="65">
        <f>IFERROR(IF($B96="","",IF(ISNUMBER($F96),$B96*$F96*$D$3/$B$3,0)),"")</f>
        <v/>
      </c>
      <c r="K96" s="65">
        <f>IFERROR(IF($J96="","",$J96*IF(ISNUMBER($I96),$I96,'Index Summary'!$C$7)/100),"")</f>
        <v/>
      </c>
      <c r="L96" s="65">
        <f>IFERROR(IF($K96="","",$J96-$K96),"")</f>
        <v/>
      </c>
      <c r="M96" s="24" t="n"/>
      <c r="N96" s="25">
        <f>IF($C96="","",IF(NOT(ISNUMBER($F96)),"No dividend",IF($F96=0,"No dividend",IF(ISNUMBER($I96),"OK","Frank assumed"))))</f>
        <v/>
      </c>
      <c r="P96" s="43">
        <f>IF($N96="No dividend","",IF($C96="","",_xll.BDP($C96,'Field Check'!$C$43)))</f>
        <v/>
      </c>
      <c r="Q96" s="62">
        <f>IFERROR(IF(LEN($P96)&lt;&gt;3,1,IF($P96=$D$2,1,_xll.BDP($P96&amp;$D$2&amp;" Curncy","PX_LAST"))),1)</f>
        <v/>
      </c>
      <c r="S96" s="108">
        <f>IF($C96="","",_xll.BDP($C96,'Field Check'!$C$45))</f>
        <v/>
      </c>
    </row>
    <row r="97">
      <c r="A97" s="125" t="inlineStr">
        <is>
          <t>INA AT</t>
        </is>
      </c>
      <c r="B97" s="64" t="n">
        <v>407583000</v>
      </c>
      <c r="C97" s="125">
        <f>IF($A97="","",$A97&amp;" Equity")</f>
        <v/>
      </c>
      <c r="D97" s="125">
        <f>IF($A97="","",_xll.BDP($C97,"NAME"))</f>
        <v/>
      </c>
      <c r="E97" s="125">
        <f>IF($A97="","",_xll.BDP($C97,"GICS_SECTOR_NAME"))</f>
        <v/>
      </c>
      <c r="F97" s="26">
        <f>IF($A97="","",_xll.BDP($C97,"EQY_DVD_SH_12M"))</f>
        <v/>
      </c>
      <c r="G97" s="27">
        <f>IF($A97="","",_xll.BDP($C97,"EQY_DVD_YLD_12M"))</f>
        <v/>
      </c>
      <c r="H97" s="27">
        <f>IF($A97="","",_xll.BDP($C97,"EQY_DVD_YLD_IND"))</f>
        <v/>
      </c>
      <c r="I97" s="27">
        <f>IF($A97="","",_xll.BDP($C97,'Field Check'!$C$4))</f>
        <v/>
      </c>
      <c r="J97" s="65">
        <f>IFERROR(IF($B97="","",IF(ISNUMBER($F97),$B97*$F97*$D$3/$B$3,0)),"")</f>
        <v/>
      </c>
      <c r="K97" s="65">
        <f>IFERROR(IF($J97="","",$J97*IF(ISNUMBER($I97),$I97,'Index Summary'!$C$7)/100),"")</f>
        <v/>
      </c>
      <c r="L97" s="65">
        <f>IFERROR(IF($K97="","",$J97-$K97),"")</f>
        <v/>
      </c>
      <c r="M97" s="28" t="n"/>
      <c r="N97" s="29">
        <f>IF($C97="","",IF(NOT(ISNUMBER($F97)),"No dividend",IF($F97=0,"No dividend",IF(ISNUMBER($I97),"OK","Frank assumed"))))</f>
        <v/>
      </c>
      <c r="P97" s="43">
        <f>IF($N97="No dividend","",IF($C97="","",_xll.BDP($C97,'Field Check'!$C$43)))</f>
        <v/>
      </c>
      <c r="Q97" s="62">
        <f>IFERROR(IF(LEN($P97)&lt;&gt;3,1,IF($P97=$D$2,1,_xll.BDP($P97&amp;$D$2&amp;" Curncy","PX_LAST"))),1)</f>
        <v/>
      </c>
      <c r="S97" s="108">
        <f>IF($C97="","",_xll.BDP($C97,'Field Check'!$C$45))</f>
        <v/>
      </c>
    </row>
    <row r="98">
      <c r="A98" s="21" t="inlineStr">
        <is>
          <t>IPX AT</t>
        </is>
      </c>
      <c r="B98" s="64" t="n">
        <v>319020960</v>
      </c>
      <c r="C98" s="21">
        <f>IF($A98="","",$A98&amp;" Equity")</f>
        <v/>
      </c>
      <c r="D98" s="21">
        <f>IF($A98="","",_xll.BDP($C98,"NAME"))</f>
        <v/>
      </c>
      <c r="E98" s="21">
        <f>IF($A98="","",_xll.BDP($C98,"GICS_SECTOR_NAME"))</f>
        <v/>
      </c>
      <c r="F98" s="22">
        <f>IF($A98="","",_xll.BDP($C98,"EQY_DVD_SH_12M"))</f>
        <v/>
      </c>
      <c r="G98" s="23">
        <f>IF($A98="","",_xll.BDP($C98,"EQY_DVD_YLD_12M"))</f>
        <v/>
      </c>
      <c r="H98" s="23">
        <f>IF($A98="","",_xll.BDP($C98,"EQY_DVD_YLD_IND"))</f>
        <v/>
      </c>
      <c r="I98" s="23">
        <f>IF($A98="","",_xll.BDP($C98,'Field Check'!$C$4))</f>
        <v/>
      </c>
      <c r="J98" s="65">
        <f>IFERROR(IF($B98="","",IF(ISNUMBER($F98),$B98*$F98*$D$3/$B$3,0)),"")</f>
        <v/>
      </c>
      <c r="K98" s="65">
        <f>IFERROR(IF($J98="","",$J98*IF(ISNUMBER($I98),$I98,'Index Summary'!$C$7)/100),"")</f>
        <v/>
      </c>
      <c r="L98" s="65">
        <f>IFERROR(IF($K98="","",$J98-$K98),"")</f>
        <v/>
      </c>
      <c r="M98" s="24" t="n"/>
      <c r="N98" s="25">
        <f>IF($C98="","",IF(NOT(ISNUMBER($F98)),"No dividend",IF($F98=0,"No dividend",IF(ISNUMBER($I98),"OK","Frank assumed"))))</f>
        <v/>
      </c>
      <c r="P98" s="43">
        <f>IF($N98="No dividend","",IF($C98="","",_xll.BDP($C98,'Field Check'!$C$43)))</f>
        <v/>
      </c>
      <c r="Q98" s="62">
        <f>IFERROR(IF(LEN($P98)&lt;&gt;3,1,IF($P98=$D$2,1,_xll.BDP($P98&amp;$D$2&amp;" Curncy","PX_LAST"))),1)</f>
        <v/>
      </c>
      <c r="S98" s="108">
        <f>IF($C98="","",_xll.BDP($C98,'Field Check'!$C$45))</f>
        <v/>
      </c>
    </row>
    <row r="99">
      <c r="A99" s="125" t="inlineStr">
        <is>
          <t>IRE AT</t>
        </is>
      </c>
      <c r="B99" s="64" t="n">
        <v>186789000</v>
      </c>
      <c r="C99" s="125">
        <f>IF($A99="","",$A99&amp;" Equity")</f>
        <v/>
      </c>
      <c r="D99" s="125">
        <f>IF($A99="","",_xll.BDP($C99,"NAME"))</f>
        <v/>
      </c>
      <c r="E99" s="125">
        <f>IF($A99="","",_xll.BDP($C99,"GICS_SECTOR_NAME"))</f>
        <v/>
      </c>
      <c r="F99" s="26">
        <f>IF($A99="","",_xll.BDP($C99,"EQY_DVD_SH_12M"))</f>
        <v/>
      </c>
      <c r="G99" s="27">
        <f>IF($A99="","",_xll.BDP($C99,"EQY_DVD_YLD_12M"))</f>
        <v/>
      </c>
      <c r="H99" s="27">
        <f>IF($A99="","",_xll.BDP($C99,"EQY_DVD_YLD_IND"))</f>
        <v/>
      </c>
      <c r="I99" s="27">
        <f>IF($A99="","",_xll.BDP($C99,'Field Check'!$C$4))</f>
        <v/>
      </c>
      <c r="J99" s="65">
        <f>IFERROR(IF($B99="","",IF(ISNUMBER($F99),$B99*$F99*$D$3/$B$3,0)),"")</f>
        <v/>
      </c>
      <c r="K99" s="65">
        <f>IFERROR(IF($J99="","",$J99*IF(ISNUMBER($I99),$I99,'Index Summary'!$C$7)/100),"")</f>
        <v/>
      </c>
      <c r="L99" s="65">
        <f>IFERROR(IF($K99="","",$J99-$K99),"")</f>
        <v/>
      </c>
      <c r="M99" s="28" t="n"/>
      <c r="N99" s="29">
        <f>IF($C99="","",IF(NOT(ISNUMBER($F99)),"No dividend",IF($F99=0,"No dividend",IF(ISNUMBER($I99),"OK","Frank assumed"))))</f>
        <v/>
      </c>
      <c r="P99" s="43">
        <f>IF($N99="No dividend","",IF($C99="","",_xll.BDP($C99,'Field Check'!$C$43)))</f>
        <v/>
      </c>
      <c r="Q99" s="62">
        <f>IFERROR(IF(LEN($P99)&lt;&gt;3,1,IF($P99=$D$2,1,_xll.BDP($P99&amp;$D$2&amp;" Curncy","PX_LAST"))),1)</f>
        <v/>
      </c>
      <c r="S99" s="108">
        <f>IF($C99="","",_xll.BDP($C99,'Field Check'!$C$45))</f>
        <v/>
      </c>
    </row>
    <row r="100">
      <c r="A100" s="21" t="inlineStr">
        <is>
          <t>JBH AT</t>
        </is>
      </c>
      <c r="B100" s="64" t="n">
        <v>109334000</v>
      </c>
      <c r="C100" s="21">
        <f>IF($A100="","",$A100&amp;" Equity")</f>
        <v/>
      </c>
      <c r="D100" s="21">
        <f>IF($A100="","",_xll.BDP($C100,"NAME"))</f>
        <v/>
      </c>
      <c r="E100" s="21">
        <f>IF($A100="","",_xll.BDP($C100,"GICS_SECTOR_NAME"))</f>
        <v/>
      </c>
      <c r="F100" s="22">
        <f>IF($A100="","",_xll.BDP($C100,"EQY_DVD_SH_12M"))</f>
        <v/>
      </c>
      <c r="G100" s="23">
        <f>IF($A100="","",_xll.BDP($C100,"EQY_DVD_YLD_12M"))</f>
        <v/>
      </c>
      <c r="H100" s="23">
        <f>IF($A100="","",_xll.BDP($C100,"EQY_DVD_YLD_IND"))</f>
        <v/>
      </c>
      <c r="I100" s="23">
        <f>IF($A100="","",_xll.BDP($C100,'Field Check'!$C$4))</f>
        <v/>
      </c>
      <c r="J100" s="65">
        <f>IFERROR(IF($B100="","",IF(ISNUMBER($F100),$B100*$F100*$D$3/$B$3,0)),"")</f>
        <v/>
      </c>
      <c r="K100" s="65">
        <f>IFERROR(IF($J100="","",$J100*IF(ISNUMBER($I100),$I100,'Index Summary'!$C$7)/100),"")</f>
        <v/>
      </c>
      <c r="L100" s="65">
        <f>IFERROR(IF($K100="","",$J100-$K100),"")</f>
        <v/>
      </c>
      <c r="M100" s="24" t="n"/>
      <c r="N100" s="25">
        <f>IF($C100="","",IF(NOT(ISNUMBER($F100)),"No dividend",IF($F100=0,"No dividend",IF(ISNUMBER($I100),"OK","Frank assumed"))))</f>
        <v/>
      </c>
      <c r="P100" s="43">
        <f>IF($N100="No dividend","",IF($C100="","",_xll.BDP($C100,'Field Check'!$C$43)))</f>
        <v/>
      </c>
      <c r="Q100" s="62">
        <f>IFERROR(IF(LEN($P100)&lt;&gt;3,1,IF($P100=$D$2,1,_xll.BDP($P100&amp;$D$2&amp;" Curncy","PX_LAST"))),1)</f>
        <v/>
      </c>
      <c r="S100" s="108">
        <f>IF($C100="","",_xll.BDP($C100,'Field Check'!$C$45))</f>
        <v/>
      </c>
    </row>
    <row r="101">
      <c r="A101" s="125" t="inlineStr">
        <is>
          <t>JDO AT</t>
        </is>
      </c>
      <c r="B101" s="64" t="n">
        <v>1121284000</v>
      </c>
      <c r="C101" s="125">
        <f>IF($A101="","",$A101&amp;" Equity")</f>
        <v/>
      </c>
      <c r="D101" s="125">
        <f>IF($A101="","",_xll.BDP($C101,"NAME"))</f>
        <v/>
      </c>
      <c r="E101" s="125">
        <f>IF($A101="","",_xll.BDP($C101,"GICS_SECTOR_NAME"))</f>
        <v/>
      </c>
      <c r="F101" s="26">
        <f>IF($A101="","",_xll.BDP($C101,"EQY_DVD_SH_12M"))</f>
        <v/>
      </c>
      <c r="G101" s="27">
        <f>IF($A101="","",_xll.BDP($C101,"EQY_DVD_YLD_12M"))</f>
        <v/>
      </c>
      <c r="H101" s="27">
        <f>IF($A101="","",_xll.BDP($C101,"EQY_DVD_YLD_IND"))</f>
        <v/>
      </c>
      <c r="I101" s="27">
        <f>IF($A101="","",_xll.BDP($C101,'Field Check'!$C$4))</f>
        <v/>
      </c>
      <c r="J101" s="65">
        <f>IFERROR(IF($B101="","",IF(ISNUMBER($F101),$B101*$F101*$D$3/$B$3,0)),"")</f>
        <v/>
      </c>
      <c r="K101" s="65">
        <f>IFERROR(IF($J101="","",$J101*IF(ISNUMBER($I101),$I101,'Index Summary'!$C$7)/100),"")</f>
        <v/>
      </c>
      <c r="L101" s="65">
        <f>IFERROR(IF($K101="","",$J101-$K101),"")</f>
        <v/>
      </c>
      <c r="M101" s="28" t="n"/>
      <c r="N101" s="29">
        <f>IF($C101="","",IF(NOT(ISNUMBER($F101)),"No dividend",IF($F101=0,"No dividend",IF(ISNUMBER($I101),"OK","Frank assumed"))))</f>
        <v/>
      </c>
      <c r="P101" s="43">
        <f>IF($N101="No dividend","",IF($C101="","",_xll.BDP($C101,'Field Check'!$C$43)))</f>
        <v/>
      </c>
      <c r="Q101" s="62">
        <f>IFERROR(IF(LEN($P101)&lt;&gt;3,1,IF($P101=$D$2,1,_xll.BDP($P101&amp;$D$2&amp;" Curncy","PX_LAST"))),1)</f>
        <v/>
      </c>
      <c r="S101" s="108">
        <f>IF($C101="","",_xll.BDP($C101,'Field Check'!$C$45))</f>
        <v/>
      </c>
    </row>
    <row r="102">
      <c r="A102" s="21" t="inlineStr">
        <is>
          <t>JHX AT</t>
        </is>
      </c>
      <c r="B102" s="64" t="n">
        <v>332647496</v>
      </c>
      <c r="C102" s="21">
        <f>IF($A102="","",$A102&amp;" Equity")</f>
        <v/>
      </c>
      <c r="D102" s="21">
        <f>IF($A102="","",_xll.BDP($C102,"NAME"))</f>
        <v/>
      </c>
      <c r="E102" s="21">
        <f>IF($A102="","",_xll.BDP($C102,"GICS_SECTOR_NAME"))</f>
        <v/>
      </c>
      <c r="F102" s="22">
        <f>IF($A102="","",_xll.BDP($C102,"EQY_DVD_SH_12M"))</f>
        <v/>
      </c>
      <c r="G102" s="23">
        <f>IF($A102="","",_xll.BDP($C102,"EQY_DVD_YLD_12M"))</f>
        <v/>
      </c>
      <c r="H102" s="23">
        <f>IF($A102="","",_xll.BDP($C102,"EQY_DVD_YLD_IND"))</f>
        <v/>
      </c>
      <c r="I102" s="23">
        <f>IF($A102="","",_xll.BDP($C102,'Field Check'!$C$4))</f>
        <v/>
      </c>
      <c r="J102" s="65">
        <f>IFERROR(IF($B102="","",IF(ISNUMBER($F102),$B102*$F102*$D$3/$B$3,0)),"")</f>
        <v/>
      </c>
      <c r="K102" s="65">
        <f>IFERROR(IF($J102="","",$J102*IF(ISNUMBER($I102),$I102,'Index Summary'!$C$7)/100),"")</f>
        <v/>
      </c>
      <c r="L102" s="65">
        <f>IFERROR(IF($K102="","",$J102-$K102),"")</f>
        <v/>
      </c>
      <c r="M102" s="24" t="n"/>
      <c r="N102" s="25">
        <f>IF($C102="","",IF(NOT(ISNUMBER($F102)),"No dividend",IF($F102=0,"No dividend",IF(ISNUMBER($I102),"OK","Frank assumed"))))</f>
        <v/>
      </c>
      <c r="P102" s="43">
        <f>IF($N102="No dividend","",IF($C102="","",_xll.BDP($C102,'Field Check'!$C$43)))</f>
        <v/>
      </c>
      <c r="Q102" s="62">
        <f>IFERROR(IF(LEN($P102)&lt;&gt;3,1,IF($P102=$D$2,1,_xll.BDP($P102&amp;$D$2&amp;" Curncy","PX_LAST"))),1)</f>
        <v/>
      </c>
      <c r="S102" s="108">
        <f>IF($C102="","",_xll.BDP($C102,'Field Check'!$C$45))</f>
        <v/>
      </c>
    </row>
    <row r="103">
      <c r="A103" s="125" t="inlineStr">
        <is>
          <t>KAR AT</t>
        </is>
      </c>
      <c r="B103" s="64" t="n">
        <v>710915000</v>
      </c>
      <c r="C103" s="125">
        <f>IF($A103="","",$A103&amp;" Equity")</f>
        <v/>
      </c>
      <c r="D103" s="125">
        <f>IF($A103="","",_xll.BDP($C103,"NAME"))</f>
        <v/>
      </c>
      <c r="E103" s="125">
        <f>IF($A103="","",_xll.BDP($C103,"GICS_SECTOR_NAME"))</f>
        <v/>
      </c>
      <c r="F103" s="26">
        <f>IF($A103="","",_xll.BDP($C103,"EQY_DVD_SH_12M"))</f>
        <v/>
      </c>
      <c r="G103" s="27">
        <f>IF($A103="","",_xll.BDP($C103,"EQY_DVD_YLD_12M"))</f>
        <v/>
      </c>
      <c r="H103" s="27">
        <f>IF($A103="","",_xll.BDP($C103,"EQY_DVD_YLD_IND"))</f>
        <v/>
      </c>
      <c r="I103" s="27">
        <f>IF($A103="","",_xll.BDP($C103,'Field Check'!$C$4))</f>
        <v/>
      </c>
      <c r="J103" s="65">
        <f>IFERROR(IF($B103="","",IF(ISNUMBER($F103),$B103*$F103*$D$3/$B$3,0)),"")</f>
        <v/>
      </c>
      <c r="K103" s="65">
        <f>IFERROR(IF($J103="","",$J103*IF(ISNUMBER($I103),$I103,'Index Summary'!$C$7)/100),"")</f>
        <v/>
      </c>
      <c r="L103" s="65">
        <f>IFERROR(IF($K103="","",$J103-$K103),"")</f>
        <v/>
      </c>
      <c r="M103" s="28" t="n"/>
      <c r="N103" s="29">
        <f>IF($C103="","",IF(NOT(ISNUMBER($F103)),"No dividend",IF($F103=0,"No dividend",IF(ISNUMBER($I103),"OK","Frank assumed"))))</f>
        <v/>
      </c>
      <c r="P103" s="43">
        <f>IF($N103="No dividend","",IF($C103="","",_xll.BDP($C103,'Field Check'!$C$43)))</f>
        <v/>
      </c>
      <c r="Q103" s="62">
        <f>IFERROR(IF(LEN($P103)&lt;&gt;3,1,IF($P103=$D$2,1,_xll.BDP($P103&amp;$D$2&amp;" Curncy","PX_LAST"))),1)</f>
        <v/>
      </c>
      <c r="S103" s="108">
        <f>IF($C103="","",_xll.BDP($C103,'Field Check'!$C$45))</f>
        <v/>
      </c>
    </row>
    <row r="104">
      <c r="A104" s="21" t="inlineStr">
        <is>
          <t>KCN AT</t>
        </is>
      </c>
      <c r="B104" s="64" t="n">
        <v>266048000</v>
      </c>
      <c r="C104" s="21">
        <f>IF($A104="","",$A104&amp;" Equity")</f>
        <v/>
      </c>
      <c r="D104" s="21">
        <f>IF($A104="","",_xll.BDP($C104,"NAME"))</f>
        <v/>
      </c>
      <c r="E104" s="21">
        <f>IF($A104="","",_xll.BDP($C104,"GICS_SECTOR_NAME"))</f>
        <v/>
      </c>
      <c r="F104" s="22">
        <f>IF($A104="","",_xll.BDP($C104,"EQY_DVD_SH_12M"))</f>
        <v/>
      </c>
      <c r="G104" s="23">
        <f>IF($A104="","",_xll.BDP($C104,"EQY_DVD_YLD_12M"))</f>
        <v/>
      </c>
      <c r="H104" s="23">
        <f>IF($A104="","",_xll.BDP($C104,"EQY_DVD_YLD_IND"))</f>
        <v/>
      </c>
      <c r="I104" s="23">
        <f>IF($A104="","",_xll.BDP($C104,'Field Check'!$C$4))</f>
        <v/>
      </c>
      <c r="J104" s="65">
        <f>IFERROR(IF($B104="","",IF(ISNUMBER($F104),$B104*$F104*$D$3/$B$3,0)),"")</f>
        <v/>
      </c>
      <c r="K104" s="65">
        <f>IFERROR(IF($J104="","",$J104*IF(ISNUMBER($I104),$I104,'Index Summary'!$C$7)/100),"")</f>
        <v/>
      </c>
      <c r="L104" s="65">
        <f>IFERROR(IF($K104="","",$J104-$K104),"")</f>
        <v/>
      </c>
      <c r="M104" s="24" t="n"/>
      <c r="N104" s="25">
        <f>IF($C104="","",IF(NOT(ISNUMBER($F104)),"No dividend",IF($F104=0,"No dividend",IF(ISNUMBER($I104),"OK","Frank assumed"))))</f>
        <v/>
      </c>
      <c r="P104" s="43">
        <f>IF($N104="No dividend","",IF($C104="","",_xll.BDP($C104,'Field Check'!$C$43)))</f>
        <v/>
      </c>
      <c r="Q104" s="62">
        <f>IFERROR(IF(LEN($P104)&lt;&gt;3,1,IF($P104=$D$2,1,_xll.BDP($P104&amp;$D$2&amp;" Curncy","PX_LAST"))),1)</f>
        <v/>
      </c>
      <c r="S104" s="108">
        <f>IF($C104="","",_xll.BDP($C104,'Field Check'!$C$45))</f>
        <v/>
      </c>
    </row>
    <row r="105">
      <c r="A105" s="125" t="inlineStr">
        <is>
          <t>LLC AT</t>
        </is>
      </c>
      <c r="B105" s="64" t="n">
        <v>656346450</v>
      </c>
      <c r="C105" s="125">
        <f>IF($A105="","",$A105&amp;" Equity")</f>
        <v/>
      </c>
      <c r="D105" s="125">
        <f>IF($A105="","",_xll.BDP($C105,"NAME"))</f>
        <v/>
      </c>
      <c r="E105" s="125">
        <f>IF($A105="","",_xll.BDP($C105,"GICS_SECTOR_NAME"))</f>
        <v/>
      </c>
      <c r="F105" s="26">
        <f>IF($A105="","",_xll.BDP($C105,"EQY_DVD_SH_12M"))</f>
        <v/>
      </c>
      <c r="G105" s="27">
        <f>IF($A105="","",_xll.BDP($C105,"EQY_DVD_YLD_12M"))</f>
        <v/>
      </c>
      <c r="H105" s="27">
        <f>IF($A105="","",_xll.BDP($C105,"EQY_DVD_YLD_IND"))</f>
        <v/>
      </c>
      <c r="I105" s="27">
        <f>IF($A105="","",_xll.BDP($C105,'Field Check'!$C$4))</f>
        <v/>
      </c>
      <c r="J105" s="65">
        <f>IFERROR(IF($B105="","",IF(ISNUMBER($F105),$B105*$F105*$D$3/$B$3,0)),"")</f>
        <v/>
      </c>
      <c r="K105" s="65">
        <f>IFERROR(IF($J105="","",$J105*IF(ISNUMBER($I105),$I105,'Index Summary'!$C$7)/100),"")</f>
        <v/>
      </c>
      <c r="L105" s="65">
        <f>IFERROR(IF($K105="","",$J105-$K105),"")</f>
        <v/>
      </c>
      <c r="M105" s="28" t="n"/>
      <c r="N105" s="29">
        <f>IF($C105="","",IF(NOT(ISNUMBER($F105)),"No dividend",IF($F105=0,"No dividend",IF(ISNUMBER($I105),"OK","Frank assumed"))))</f>
        <v/>
      </c>
      <c r="P105" s="43">
        <f>IF($N105="No dividend","",IF($C105="","",_xll.BDP($C105,'Field Check'!$C$43)))</f>
        <v/>
      </c>
      <c r="Q105" s="62">
        <f>IFERROR(IF(LEN($P105)&lt;&gt;3,1,IF($P105=$D$2,1,_xll.BDP($P105&amp;$D$2&amp;" Curncy","PX_LAST"))),1)</f>
        <v/>
      </c>
      <c r="S105" s="108">
        <f>IF($C105="","",_xll.BDP($C105,'Field Check'!$C$45))</f>
        <v/>
      </c>
    </row>
    <row r="106">
      <c r="A106" s="21" t="inlineStr">
        <is>
          <t>LNW AT</t>
        </is>
      </c>
      <c r="B106" s="64" t="n">
        <v>81184000</v>
      </c>
      <c r="C106" s="21">
        <f>IF($A106="","",$A106&amp;" Equity")</f>
        <v/>
      </c>
      <c r="D106" s="21">
        <f>IF($A106="","",_xll.BDP($C106,"NAME"))</f>
        <v/>
      </c>
      <c r="E106" s="21">
        <f>IF($A106="","",_xll.BDP($C106,"GICS_SECTOR_NAME"))</f>
        <v/>
      </c>
      <c r="F106" s="22">
        <f>IF($A106="","",_xll.BDP($C106,"EQY_DVD_SH_12M"))</f>
        <v/>
      </c>
      <c r="G106" s="23">
        <f>IF($A106="","",_xll.BDP($C106,"EQY_DVD_YLD_12M"))</f>
        <v/>
      </c>
      <c r="H106" s="23">
        <f>IF($A106="","",_xll.BDP($C106,"EQY_DVD_YLD_IND"))</f>
        <v/>
      </c>
      <c r="I106" s="23">
        <f>IF($A106="","",_xll.BDP($C106,'Field Check'!$C$4))</f>
        <v/>
      </c>
      <c r="J106" s="65">
        <f>IFERROR(IF($B106="","",IF(ISNUMBER($F106),$B106*$F106*$D$3/$B$3,0)),"")</f>
        <v/>
      </c>
      <c r="K106" s="65">
        <f>IFERROR(IF($J106="","",$J106*IF(ISNUMBER($I106),$I106,'Index Summary'!$C$7)/100),"")</f>
        <v/>
      </c>
      <c r="L106" s="65">
        <f>IFERROR(IF($K106="","",$J106-$K106),"")</f>
        <v/>
      </c>
      <c r="M106" s="24" t="n"/>
      <c r="N106" s="25">
        <f>IF($C106="","",IF(NOT(ISNUMBER($F106)),"No dividend",IF($F106=0,"No dividend",IF(ISNUMBER($I106),"OK","Frank assumed"))))</f>
        <v/>
      </c>
      <c r="P106" s="43">
        <f>IF($N106="No dividend","",IF($C106="","",_xll.BDP($C106,'Field Check'!$C$43)))</f>
        <v/>
      </c>
      <c r="Q106" s="62">
        <f>IFERROR(IF(LEN($P106)&lt;&gt;3,1,IF($P106=$D$2,1,_xll.BDP($P106&amp;$D$2&amp;" Curncy","PX_LAST"))),1)</f>
        <v/>
      </c>
      <c r="S106" s="108">
        <f>IF($C106="","",_xll.BDP($C106,'Field Check'!$C$45))</f>
        <v/>
      </c>
    </row>
    <row r="107">
      <c r="A107" s="125" t="inlineStr">
        <is>
          <t>LOV AT</t>
        </is>
      </c>
      <c r="B107" s="64" t="n">
        <v>66442800</v>
      </c>
      <c r="C107" s="125">
        <f>IF($A107="","",$A107&amp;" Equity")</f>
        <v/>
      </c>
      <c r="D107" s="125">
        <f>IF($A107="","",_xll.BDP($C107,"NAME"))</f>
        <v/>
      </c>
      <c r="E107" s="125">
        <f>IF($A107="","",_xll.BDP($C107,"GICS_SECTOR_NAME"))</f>
        <v/>
      </c>
      <c r="F107" s="26">
        <f>IF($A107="","",_xll.BDP($C107,"EQY_DVD_SH_12M"))</f>
        <v/>
      </c>
      <c r="G107" s="27">
        <f>IF($A107="","",_xll.BDP($C107,"EQY_DVD_YLD_12M"))</f>
        <v/>
      </c>
      <c r="H107" s="27">
        <f>IF($A107="","",_xll.BDP($C107,"EQY_DVD_YLD_IND"))</f>
        <v/>
      </c>
      <c r="I107" s="27">
        <f>IF($A107="","",_xll.BDP($C107,'Field Check'!$C$4))</f>
        <v/>
      </c>
      <c r="J107" s="65">
        <f>IFERROR(IF($B107="","",IF(ISNUMBER($F107),$B107*$F107*$D$3/$B$3,0)),"")</f>
        <v/>
      </c>
      <c r="K107" s="65">
        <f>IFERROR(IF($J107="","",$J107*IF(ISNUMBER($I107),$I107,'Index Summary'!$C$7)/100),"")</f>
        <v/>
      </c>
      <c r="L107" s="65">
        <f>IFERROR(IF($K107="","",$J107-$K107),"")</f>
        <v/>
      </c>
      <c r="M107" s="28" t="n"/>
      <c r="N107" s="29">
        <f>IF($C107="","",IF(NOT(ISNUMBER($F107)),"No dividend",IF($F107=0,"No dividend",IF(ISNUMBER($I107),"OK","Frank assumed"))))</f>
        <v/>
      </c>
      <c r="P107" s="43">
        <f>IF($N107="No dividend","",IF($C107="","",_xll.BDP($C107,'Field Check'!$C$43)))</f>
        <v/>
      </c>
      <c r="Q107" s="62">
        <f>IFERROR(IF(LEN($P107)&lt;&gt;3,1,IF($P107=$D$2,1,_xll.BDP($P107&amp;$D$2&amp;" Curncy","PX_LAST"))),1)</f>
        <v/>
      </c>
      <c r="S107" s="108">
        <f>IF($C107="","",_xll.BDP($C107,'Field Check'!$C$45))</f>
        <v/>
      </c>
    </row>
    <row r="108">
      <c r="A108" s="21" t="inlineStr">
        <is>
          <t>LTR AT</t>
        </is>
      </c>
      <c r="B108" s="64" t="n">
        <v>2288959920</v>
      </c>
      <c r="C108" s="21">
        <f>IF($A108="","",$A108&amp;" Equity")</f>
        <v/>
      </c>
      <c r="D108" s="21">
        <f>IF($A108="","",_xll.BDP($C108,"NAME"))</f>
        <v/>
      </c>
      <c r="E108" s="21">
        <f>IF($A108="","",_xll.BDP($C108,"GICS_SECTOR_NAME"))</f>
        <v/>
      </c>
      <c r="F108" s="22">
        <f>IF($A108="","",_xll.BDP($C108,"EQY_DVD_SH_12M"))</f>
        <v/>
      </c>
      <c r="G108" s="23">
        <f>IF($A108="","",_xll.BDP($C108,"EQY_DVD_YLD_12M"))</f>
        <v/>
      </c>
      <c r="H108" s="23">
        <f>IF($A108="","",_xll.BDP($C108,"EQY_DVD_YLD_IND"))</f>
        <v/>
      </c>
      <c r="I108" s="23">
        <f>IF($A108="","",_xll.BDP($C108,'Field Check'!$C$4))</f>
        <v/>
      </c>
      <c r="J108" s="65">
        <f>IFERROR(IF($B108="","",IF(ISNUMBER($F108),$B108*$F108*$D$3/$B$3,0)),"")</f>
        <v/>
      </c>
      <c r="K108" s="65">
        <f>IFERROR(IF($J108="","",$J108*IF(ISNUMBER($I108),$I108,'Index Summary'!$C$7)/100),"")</f>
        <v/>
      </c>
      <c r="L108" s="65">
        <f>IFERROR(IF($K108="","",$J108-$K108),"")</f>
        <v/>
      </c>
      <c r="M108" s="24" t="n"/>
      <c r="N108" s="25">
        <f>IF($C108="","",IF(NOT(ISNUMBER($F108)),"No dividend",IF($F108=0,"No dividend",IF(ISNUMBER($I108),"OK","Frank assumed"))))</f>
        <v/>
      </c>
      <c r="P108" s="43">
        <f>IF($N108="No dividend","",IF($C108="","",_xll.BDP($C108,'Field Check'!$C$43)))</f>
        <v/>
      </c>
      <c r="Q108" s="62">
        <f>IFERROR(IF(LEN($P108)&lt;&gt;3,1,IF($P108=$D$2,1,_xll.BDP($P108&amp;$D$2&amp;" Curncy","PX_LAST"))),1)</f>
        <v/>
      </c>
      <c r="S108" s="108">
        <f>IF($C108="","",_xll.BDP($C108,'Field Check'!$C$45))</f>
        <v/>
      </c>
    </row>
    <row r="109">
      <c r="A109" s="125" t="inlineStr">
        <is>
          <t>LYC AT</t>
        </is>
      </c>
      <c r="B109" s="64" t="n">
        <v>925982760</v>
      </c>
      <c r="C109" s="125">
        <f>IF($A109="","",$A109&amp;" Equity")</f>
        <v/>
      </c>
      <c r="D109" s="125">
        <f>IF($A109="","",_xll.BDP($C109,"NAME"))</f>
        <v/>
      </c>
      <c r="E109" s="125">
        <f>IF($A109="","",_xll.BDP($C109,"GICS_SECTOR_NAME"))</f>
        <v/>
      </c>
      <c r="F109" s="26">
        <f>IF($A109="","",_xll.BDP($C109,"EQY_DVD_SH_12M"))</f>
        <v/>
      </c>
      <c r="G109" s="27">
        <f>IF($A109="","",_xll.BDP($C109,"EQY_DVD_YLD_12M"))</f>
        <v/>
      </c>
      <c r="H109" s="27">
        <f>IF($A109="","",_xll.BDP($C109,"EQY_DVD_YLD_IND"))</f>
        <v/>
      </c>
      <c r="I109" s="27">
        <f>IF($A109="","",_xll.BDP($C109,'Field Check'!$C$4))</f>
        <v/>
      </c>
      <c r="J109" s="65">
        <f>IFERROR(IF($B109="","",IF(ISNUMBER($F109),$B109*$F109*$D$3/$B$3,0)),"")</f>
        <v/>
      </c>
      <c r="K109" s="65">
        <f>IFERROR(IF($J109="","",$J109*IF(ISNUMBER($I109),$I109,'Index Summary'!$C$7)/100),"")</f>
        <v/>
      </c>
      <c r="L109" s="65">
        <f>IFERROR(IF($K109="","",$J109-$K109),"")</f>
        <v/>
      </c>
      <c r="M109" s="28" t="n"/>
      <c r="N109" s="29">
        <f>IF($C109="","",IF(NOT(ISNUMBER($F109)),"No dividend",IF($F109=0,"No dividend",IF(ISNUMBER($I109),"OK","Frank assumed"))))</f>
        <v/>
      </c>
      <c r="P109" s="43">
        <f>IF($N109="No dividend","",IF($C109="","",_xll.BDP($C109,'Field Check'!$C$43)))</f>
        <v/>
      </c>
      <c r="Q109" s="62">
        <f>IFERROR(IF(LEN($P109)&lt;&gt;3,1,IF($P109=$D$2,1,_xll.BDP($P109&amp;$D$2&amp;" Curncy","PX_LAST"))),1)</f>
        <v/>
      </c>
      <c r="S109" s="108">
        <f>IF($C109="","",_xll.BDP($C109,'Field Check'!$C$45))</f>
        <v/>
      </c>
    </row>
    <row r="110">
      <c r="A110" s="21" t="inlineStr">
        <is>
          <t>MFG AT</t>
        </is>
      </c>
      <c r="B110" s="64" t="n">
        <v>169049790</v>
      </c>
      <c r="C110" s="21">
        <f>IF($A110="","",$A110&amp;" Equity")</f>
        <v/>
      </c>
      <c r="D110" s="21">
        <f>IF($A110="","",_xll.BDP($C110,"NAME"))</f>
        <v/>
      </c>
      <c r="E110" s="21">
        <f>IF($A110="","",_xll.BDP($C110,"GICS_SECTOR_NAME"))</f>
        <v/>
      </c>
      <c r="F110" s="22">
        <f>IF($A110="","",_xll.BDP($C110,"EQY_DVD_SH_12M"))</f>
        <v/>
      </c>
      <c r="G110" s="23">
        <f>IF($A110="","",_xll.BDP($C110,"EQY_DVD_YLD_12M"))</f>
        <v/>
      </c>
      <c r="H110" s="23">
        <f>IF($A110="","",_xll.BDP($C110,"EQY_DVD_YLD_IND"))</f>
        <v/>
      </c>
      <c r="I110" s="23">
        <f>IF($A110="","",_xll.BDP($C110,'Field Check'!$C$4))</f>
        <v/>
      </c>
      <c r="J110" s="65">
        <f>IFERROR(IF($B110="","",IF(ISNUMBER($F110),$B110*$F110*$D$3/$B$3,0)),"")</f>
        <v/>
      </c>
      <c r="K110" s="65">
        <f>IFERROR(IF($J110="","",$J110*IF(ISNUMBER($I110),$I110,'Index Summary'!$C$7)/100),"")</f>
        <v/>
      </c>
      <c r="L110" s="65">
        <f>IFERROR(IF($K110="","",$J110-$K110),"")</f>
        <v/>
      </c>
      <c r="M110" s="24" t="n"/>
      <c r="N110" s="25">
        <f>IF($C110="","",IF(NOT(ISNUMBER($F110)),"No dividend",IF($F110=0,"No dividend",IF(ISNUMBER($I110),"OK","Frank assumed"))))</f>
        <v/>
      </c>
      <c r="P110" s="43">
        <f>IF($N110="No dividend","",IF($C110="","",_xll.BDP($C110,'Field Check'!$C$43)))</f>
        <v/>
      </c>
      <c r="Q110" s="62">
        <f>IFERROR(IF(LEN($P110)&lt;&gt;3,1,IF($P110=$D$2,1,_xll.BDP($P110&amp;$D$2&amp;" Curncy","PX_LAST"))),1)</f>
        <v/>
      </c>
      <c r="S110" s="108">
        <f>IF($C110="","",_xll.BDP($C110,'Field Check'!$C$45))</f>
        <v/>
      </c>
    </row>
    <row r="111">
      <c r="A111" s="125" t="inlineStr">
        <is>
          <t>MGR AT</t>
        </is>
      </c>
      <c r="B111" s="64" t="n">
        <v>3945860000</v>
      </c>
      <c r="C111" s="125">
        <f>IF($A111="","",$A111&amp;" Equity")</f>
        <v/>
      </c>
      <c r="D111" s="125">
        <f>IF($A111="","",_xll.BDP($C111,"NAME"))</f>
        <v/>
      </c>
      <c r="E111" s="125">
        <f>IF($A111="","",_xll.BDP($C111,"GICS_SECTOR_NAME"))</f>
        <v/>
      </c>
      <c r="F111" s="26">
        <f>IF($A111="","",_xll.BDP($C111,"EQY_DVD_SH_12M"))</f>
        <v/>
      </c>
      <c r="G111" s="27">
        <f>IF($A111="","",_xll.BDP($C111,"EQY_DVD_YLD_12M"))</f>
        <v/>
      </c>
      <c r="H111" s="27">
        <f>IF($A111="","",_xll.BDP($C111,"EQY_DVD_YLD_IND"))</f>
        <v/>
      </c>
      <c r="I111" s="27">
        <f>IF($A111="","",_xll.BDP($C111,'Field Check'!$C$4))</f>
        <v/>
      </c>
      <c r="J111" s="65">
        <f>IFERROR(IF($B111="","",IF(ISNUMBER($F111),$B111*$F111*$D$3/$B$3,0)),"")</f>
        <v/>
      </c>
      <c r="K111" s="65">
        <f>IFERROR(IF($J111="","",$J111*IF(ISNUMBER($I111),$I111,'Index Summary'!$C$7)/100),"")</f>
        <v/>
      </c>
      <c r="L111" s="65">
        <f>IFERROR(IF($K111="","",$J111-$K111),"")</f>
        <v/>
      </c>
      <c r="M111" s="28" t="n"/>
      <c r="N111" s="29">
        <f>IF($C111="","",IF(NOT(ISNUMBER($F111)),"No dividend",IF($F111=0,"No dividend",IF(ISNUMBER($I111),"OK","Frank assumed"))))</f>
        <v/>
      </c>
      <c r="P111" s="43">
        <f>IF($N111="No dividend","",IF($C111="","",_xll.BDP($C111,'Field Check'!$C$43)))</f>
        <v/>
      </c>
      <c r="Q111" s="62">
        <f>IFERROR(IF(LEN($P111)&lt;&gt;3,1,IF($P111=$D$2,1,_xll.BDP($P111&amp;$D$2&amp;" Curncy","PX_LAST"))),1)</f>
        <v/>
      </c>
      <c r="S111" s="108">
        <f>IF($C111="","",_xll.BDP($C111,'Field Check'!$C$45))</f>
        <v/>
      </c>
    </row>
    <row r="112">
      <c r="A112" s="21" t="inlineStr">
        <is>
          <t>MI6 AT</t>
        </is>
      </c>
      <c r="B112" s="64" t="n">
        <v>2086698000</v>
      </c>
      <c r="C112" s="21">
        <f>IF($A112="","",$A112&amp;" Equity")</f>
        <v/>
      </c>
      <c r="D112" s="21">
        <f>IF($A112="","",_xll.BDP($C112,"NAME"))</f>
        <v/>
      </c>
      <c r="E112" s="21">
        <f>IF($A112="","",_xll.BDP($C112,"GICS_SECTOR_NAME"))</f>
        <v/>
      </c>
      <c r="F112" s="22">
        <f>IF($A112="","",_xll.BDP($C112,"EQY_DVD_SH_12M"))</f>
        <v/>
      </c>
      <c r="G112" s="23">
        <f>IF($A112="","",_xll.BDP($C112,"EQY_DVD_YLD_12M"))</f>
        <v/>
      </c>
      <c r="H112" s="23">
        <f>IF($A112="","",_xll.BDP($C112,"EQY_DVD_YLD_IND"))</f>
        <v/>
      </c>
      <c r="I112" s="23">
        <f>IF($A112="","",_xll.BDP($C112,'Field Check'!$C$4))</f>
        <v/>
      </c>
      <c r="J112" s="65">
        <f>IFERROR(IF($B112="","",IF(ISNUMBER($F112),$B112*$F112*$D$3/$B$3,0)),"")</f>
        <v/>
      </c>
      <c r="K112" s="65">
        <f>IFERROR(IF($J112="","",$J112*IF(ISNUMBER($I112),$I112,'Index Summary'!$C$7)/100),"")</f>
        <v/>
      </c>
      <c r="L112" s="65">
        <f>IFERROR(IF($K112="","",$J112-$K112),"")</f>
        <v/>
      </c>
      <c r="M112" s="24" t="n"/>
      <c r="N112" s="25">
        <f>IF($C112="","",IF(NOT(ISNUMBER($F112)),"No dividend",IF($F112=0,"No dividend",IF(ISNUMBER($I112),"OK","Frank assumed"))))</f>
        <v/>
      </c>
      <c r="P112" s="43">
        <f>IF($N112="No dividend","",IF($C112="","",_xll.BDP($C112,'Field Check'!$C$43)))</f>
        <v/>
      </c>
      <c r="Q112" s="62">
        <f>IFERROR(IF(LEN($P112)&lt;&gt;3,1,IF($P112=$D$2,1,_xll.BDP($P112&amp;$D$2&amp;" Curncy","PX_LAST"))),1)</f>
        <v/>
      </c>
      <c r="S112" s="108">
        <f>IF($C112="","",_xll.BDP($C112,'Field Check'!$C$45))</f>
        <v/>
      </c>
    </row>
    <row r="113">
      <c r="A113" s="125" t="inlineStr">
        <is>
          <t>MIN AT</t>
        </is>
      </c>
      <c r="B113" s="64" t="n">
        <v>175892480</v>
      </c>
      <c r="C113" s="125">
        <f>IF($A113="","",$A113&amp;" Equity")</f>
        <v/>
      </c>
      <c r="D113" s="125">
        <f>IF($A113="","",_xll.BDP($C113,"NAME"))</f>
        <v/>
      </c>
      <c r="E113" s="125">
        <f>IF($A113="","",_xll.BDP($C113,"GICS_SECTOR_NAME"))</f>
        <v/>
      </c>
      <c r="F113" s="26">
        <f>IF($A113="","",_xll.BDP($C113,"EQY_DVD_SH_12M"))</f>
        <v/>
      </c>
      <c r="G113" s="27">
        <f>IF($A113="","",_xll.BDP($C113,"EQY_DVD_YLD_12M"))</f>
        <v/>
      </c>
      <c r="H113" s="27">
        <f>IF($A113="","",_xll.BDP($C113,"EQY_DVD_YLD_IND"))</f>
        <v/>
      </c>
      <c r="I113" s="27">
        <f>IF($A113="","",_xll.BDP($C113,'Field Check'!$C$4))</f>
        <v/>
      </c>
      <c r="J113" s="65">
        <f>IFERROR(IF($B113="","",IF(ISNUMBER($F113),$B113*$F113*$D$3/$B$3,0)),"")</f>
        <v/>
      </c>
      <c r="K113" s="65">
        <f>IFERROR(IF($J113="","",$J113*IF(ISNUMBER($I113),$I113,'Index Summary'!$C$7)/100),"")</f>
        <v/>
      </c>
      <c r="L113" s="65">
        <f>IFERROR(IF($K113="","",$J113-$K113),"")</f>
        <v/>
      </c>
      <c r="M113" s="28" t="n"/>
      <c r="N113" s="29">
        <f>IF($C113="","",IF(NOT(ISNUMBER($F113)),"No dividend",IF($F113=0,"No dividend",IF(ISNUMBER($I113),"OK","Frank assumed"))))</f>
        <v/>
      </c>
      <c r="P113" s="43">
        <f>IF($N113="No dividend","",IF($C113="","",_xll.BDP($C113,'Field Check'!$C$43)))</f>
        <v/>
      </c>
      <c r="Q113" s="62">
        <f>IFERROR(IF(LEN($P113)&lt;&gt;3,1,IF($P113=$D$2,1,_xll.BDP($P113&amp;$D$2&amp;" Curncy","PX_LAST"))),1)</f>
        <v/>
      </c>
      <c r="S113" s="108">
        <f>IF($C113="","",_xll.BDP($C113,'Field Check'!$C$45))</f>
        <v/>
      </c>
    </row>
    <row r="114">
      <c r="A114" s="21" t="inlineStr">
        <is>
          <t>MND AT</t>
        </is>
      </c>
      <c r="B114" s="64" t="n">
        <v>100093000</v>
      </c>
      <c r="C114" s="21">
        <f>IF($A114="","",$A114&amp;" Equity")</f>
        <v/>
      </c>
      <c r="D114" s="21">
        <f>IF($A114="","",_xll.BDP($C114,"NAME"))</f>
        <v/>
      </c>
      <c r="E114" s="21">
        <f>IF($A114="","",_xll.BDP($C114,"GICS_SECTOR_NAME"))</f>
        <v/>
      </c>
      <c r="F114" s="22">
        <f>IF($A114="","",_xll.BDP($C114,"EQY_DVD_SH_12M"))</f>
        <v/>
      </c>
      <c r="G114" s="23">
        <f>IF($A114="","",_xll.BDP($C114,"EQY_DVD_YLD_12M"))</f>
        <v/>
      </c>
      <c r="H114" s="23">
        <f>IF($A114="","",_xll.BDP($C114,"EQY_DVD_YLD_IND"))</f>
        <v/>
      </c>
      <c r="I114" s="23">
        <f>IF($A114="","",_xll.BDP($C114,'Field Check'!$C$4))</f>
        <v/>
      </c>
      <c r="J114" s="65">
        <f>IFERROR(IF($B114="","",IF(ISNUMBER($F114),$B114*$F114*$D$3/$B$3,0)),"")</f>
        <v/>
      </c>
      <c r="K114" s="65">
        <f>IFERROR(IF($J114="","",$J114*IF(ISNUMBER($I114),$I114,'Index Summary'!$C$7)/100),"")</f>
        <v/>
      </c>
      <c r="L114" s="65">
        <f>IFERROR(IF($K114="","",$J114-$K114),"")</f>
        <v/>
      </c>
      <c r="M114" s="24" t="n"/>
      <c r="N114" s="25">
        <f>IF($C114="","",IF(NOT(ISNUMBER($F114)),"No dividend",IF($F114=0,"No dividend",IF(ISNUMBER($I114),"OK","Frank assumed"))))</f>
        <v/>
      </c>
      <c r="P114" s="43">
        <f>IF($N114="No dividend","",IF($C114="","",_xll.BDP($C114,'Field Check'!$C$43)))</f>
        <v/>
      </c>
      <c r="Q114" s="62">
        <f>IFERROR(IF(LEN($P114)&lt;&gt;3,1,IF($P114=$D$2,1,_xll.BDP($P114&amp;$D$2&amp;" Curncy","PX_LAST"))),1)</f>
        <v/>
      </c>
      <c r="S114" s="108">
        <f>IF($C114="","",_xll.BDP($C114,'Field Check'!$C$45))</f>
        <v/>
      </c>
    </row>
    <row r="115">
      <c r="A115" s="125" t="inlineStr">
        <is>
          <t>MP1 AT</t>
        </is>
      </c>
      <c r="B115" s="64" t="n">
        <v>235601455</v>
      </c>
      <c r="C115" s="125">
        <f>IF($A115="","",$A115&amp;" Equity")</f>
        <v/>
      </c>
      <c r="D115" s="125">
        <f>IF($A115="","",_xll.BDP($C115,"NAME"))</f>
        <v/>
      </c>
      <c r="E115" s="125">
        <f>IF($A115="","",_xll.BDP($C115,"GICS_SECTOR_NAME"))</f>
        <v/>
      </c>
      <c r="F115" s="26">
        <f>IF($A115="","",_xll.BDP($C115,"EQY_DVD_SH_12M"))</f>
        <v/>
      </c>
      <c r="G115" s="27">
        <f>IF($A115="","",_xll.BDP($C115,"EQY_DVD_YLD_12M"))</f>
        <v/>
      </c>
      <c r="H115" s="27">
        <f>IF($A115="","",_xll.BDP($C115,"EQY_DVD_YLD_IND"))</f>
        <v/>
      </c>
      <c r="I115" s="27">
        <f>IF($A115="","",_xll.BDP($C115,'Field Check'!$C$4))</f>
        <v/>
      </c>
      <c r="J115" s="65">
        <f>IFERROR(IF($B115="","",IF(ISNUMBER($F115),$B115*$F115*$D$3/$B$3,0)),"")</f>
        <v/>
      </c>
      <c r="K115" s="65">
        <f>IFERROR(IF($J115="","",$J115*IF(ISNUMBER($I115),$I115,'Index Summary'!$C$7)/100),"")</f>
        <v/>
      </c>
      <c r="L115" s="65">
        <f>IFERROR(IF($K115="","",$J115-$K115),"")</f>
        <v/>
      </c>
      <c r="M115" s="28" t="n"/>
      <c r="N115" s="29">
        <f>IF($C115="","",IF(NOT(ISNUMBER($F115)),"No dividend",IF($F115=0,"No dividend",IF(ISNUMBER($I115),"OK","Frank assumed"))))</f>
        <v/>
      </c>
      <c r="P115" s="43">
        <f>IF($N115="No dividend","",IF($C115="","",_xll.BDP($C115,'Field Check'!$C$43)))</f>
        <v/>
      </c>
      <c r="Q115" s="62">
        <f>IFERROR(IF(LEN($P115)&lt;&gt;3,1,IF($P115=$D$2,1,_xll.BDP($P115&amp;$D$2&amp;" Curncy","PX_LAST"))),1)</f>
        <v/>
      </c>
      <c r="S115" s="108">
        <f>IF($C115="","",_xll.BDP($C115,'Field Check'!$C$45))</f>
        <v/>
      </c>
    </row>
    <row r="116">
      <c r="A116" s="21" t="inlineStr">
        <is>
          <t>MPL AT</t>
        </is>
      </c>
      <c r="B116" s="64" t="n">
        <v>2754003000</v>
      </c>
      <c r="C116" s="21">
        <f>IF($A116="","",$A116&amp;" Equity")</f>
        <v/>
      </c>
      <c r="D116" s="21">
        <f>IF($A116="","",_xll.BDP($C116,"NAME"))</f>
        <v/>
      </c>
      <c r="E116" s="21">
        <f>IF($A116="","",_xll.BDP($C116,"GICS_SECTOR_NAME"))</f>
        <v/>
      </c>
      <c r="F116" s="22">
        <f>IF($A116="","",_xll.BDP($C116,"EQY_DVD_SH_12M"))</f>
        <v/>
      </c>
      <c r="G116" s="23">
        <f>IF($A116="","",_xll.BDP($C116,"EQY_DVD_YLD_12M"))</f>
        <v/>
      </c>
      <c r="H116" s="23">
        <f>IF($A116="","",_xll.BDP($C116,"EQY_DVD_YLD_IND"))</f>
        <v/>
      </c>
      <c r="I116" s="23">
        <f>IF($A116="","",_xll.BDP($C116,'Field Check'!$C$4))</f>
        <v/>
      </c>
      <c r="J116" s="65">
        <f>IFERROR(IF($B116="","",IF(ISNUMBER($F116),$B116*$F116*$D$3/$B$3,0)),"")</f>
        <v/>
      </c>
      <c r="K116" s="65">
        <f>IFERROR(IF($J116="","",$J116*IF(ISNUMBER($I116),$I116,'Index Summary'!$C$7)/100),"")</f>
        <v/>
      </c>
      <c r="L116" s="65">
        <f>IFERROR(IF($K116="","",$J116-$K116),"")</f>
        <v/>
      </c>
      <c r="M116" s="24" t="n"/>
      <c r="N116" s="25">
        <f>IF($C116="","",IF(NOT(ISNUMBER($F116)),"No dividend",IF($F116=0,"No dividend",IF(ISNUMBER($I116),"OK","Frank assumed"))))</f>
        <v/>
      </c>
      <c r="P116" s="43">
        <f>IF($N116="No dividend","",IF($C116="","",_xll.BDP($C116,'Field Check'!$C$43)))</f>
        <v/>
      </c>
      <c r="Q116" s="62">
        <f>IFERROR(IF(LEN($P116)&lt;&gt;3,1,IF($P116=$D$2,1,_xll.BDP($P116&amp;$D$2&amp;" Curncy","PX_LAST"))),1)</f>
        <v/>
      </c>
      <c r="S116" s="108">
        <f>IF($C116="","",_xll.BDP($C116,'Field Check'!$C$45))</f>
        <v/>
      </c>
    </row>
    <row r="117">
      <c r="A117" s="125" t="inlineStr">
        <is>
          <t>MQG AT</t>
        </is>
      </c>
      <c r="B117" s="64" t="n">
        <v>354458340</v>
      </c>
      <c r="C117" s="125">
        <f>IF($A117="","",$A117&amp;" Equity")</f>
        <v/>
      </c>
      <c r="D117" s="125">
        <f>IF($A117="","",_xll.BDP($C117,"NAME"))</f>
        <v/>
      </c>
      <c r="E117" s="125">
        <f>IF($A117="","",_xll.BDP($C117,"GICS_SECTOR_NAME"))</f>
        <v/>
      </c>
      <c r="F117" s="26">
        <f>IF($A117="","",_xll.BDP($C117,"EQY_DVD_SH_12M"))</f>
        <v/>
      </c>
      <c r="G117" s="27">
        <f>IF($A117="","",_xll.BDP($C117,"EQY_DVD_YLD_12M"))</f>
        <v/>
      </c>
      <c r="H117" s="27">
        <f>IF($A117="","",_xll.BDP($C117,"EQY_DVD_YLD_IND"))</f>
        <v/>
      </c>
      <c r="I117" s="27">
        <f>IF($A117="","",_xll.BDP($C117,'Field Check'!$C$4))</f>
        <v/>
      </c>
      <c r="J117" s="65">
        <f>IFERROR(IF($B117="","",IF(ISNUMBER($F117),$B117*$F117*$D$3/$B$3,0)),"")</f>
        <v/>
      </c>
      <c r="K117" s="65">
        <f>IFERROR(IF($J117="","",$J117*IF(ISNUMBER($I117),$I117,'Index Summary'!$C$7)/100),"")</f>
        <v/>
      </c>
      <c r="L117" s="65">
        <f>IFERROR(IF($K117="","",$J117-$K117),"")</f>
        <v/>
      </c>
      <c r="M117" s="28" t="n"/>
      <c r="N117" s="29">
        <f>IF($C117="","",IF(NOT(ISNUMBER($F117)),"No dividend",IF($F117=0,"No dividend",IF(ISNUMBER($I117),"OK","Frank assumed"))))</f>
        <v/>
      </c>
      <c r="P117" s="43">
        <f>IF($N117="No dividend","",IF($C117="","",_xll.BDP($C117,'Field Check'!$C$43)))</f>
        <v/>
      </c>
      <c r="Q117" s="62">
        <f>IFERROR(IF(LEN($P117)&lt;&gt;3,1,IF($P117=$D$2,1,_xll.BDP($P117&amp;$D$2&amp;" Curncy","PX_LAST"))),1)</f>
        <v/>
      </c>
      <c r="S117" s="108">
        <f>IF($C117="","",_xll.BDP($C117,'Field Check'!$C$45))</f>
        <v/>
      </c>
    </row>
    <row r="118">
      <c r="A118" s="21" t="inlineStr">
        <is>
          <t>MSB AT</t>
        </is>
      </c>
      <c r="B118" s="64" t="n">
        <v>970959750</v>
      </c>
      <c r="C118" s="21">
        <f>IF($A118="","",$A118&amp;" Equity")</f>
        <v/>
      </c>
      <c r="D118" s="21">
        <f>IF($A118="","",_xll.BDP($C118,"NAME"))</f>
        <v/>
      </c>
      <c r="E118" s="21">
        <f>IF($A118="","",_xll.BDP($C118,"GICS_SECTOR_NAME"))</f>
        <v/>
      </c>
      <c r="F118" s="22">
        <f>IF($A118="","",_xll.BDP($C118,"EQY_DVD_SH_12M"))</f>
        <v/>
      </c>
      <c r="G118" s="23">
        <f>IF($A118="","",_xll.BDP($C118,"EQY_DVD_YLD_12M"))</f>
        <v/>
      </c>
      <c r="H118" s="23">
        <f>IF($A118="","",_xll.BDP($C118,"EQY_DVD_YLD_IND"))</f>
        <v/>
      </c>
      <c r="I118" s="23">
        <f>IF($A118="","",_xll.BDP($C118,'Field Check'!$C$4))</f>
        <v/>
      </c>
      <c r="J118" s="65">
        <f>IFERROR(IF($B118="","",IF(ISNUMBER($F118),$B118*$F118*$D$3/$B$3,0)),"")</f>
        <v/>
      </c>
      <c r="K118" s="65">
        <f>IFERROR(IF($J118="","",$J118*IF(ISNUMBER($I118),$I118,'Index Summary'!$C$7)/100),"")</f>
        <v/>
      </c>
      <c r="L118" s="65">
        <f>IFERROR(IF($K118="","",$J118-$K118),"")</f>
        <v/>
      </c>
      <c r="M118" s="24" t="n"/>
      <c r="N118" s="25">
        <f>IF($C118="","",IF(NOT(ISNUMBER($F118)),"No dividend",IF($F118=0,"No dividend",IF(ISNUMBER($I118),"OK","Frank assumed"))))</f>
        <v/>
      </c>
      <c r="P118" s="43">
        <f>IF($N118="No dividend","",IF($C118="","",_xll.BDP($C118,'Field Check'!$C$43)))</f>
        <v/>
      </c>
      <c r="Q118" s="62">
        <f>IFERROR(IF(LEN($P118)&lt;&gt;3,1,IF($P118=$D$2,1,_xll.BDP($P118&amp;$D$2&amp;" Curncy","PX_LAST"))),1)</f>
        <v/>
      </c>
      <c r="S118" s="108">
        <f>IF($C118="","",_xll.BDP($C118,'Field Check'!$C$45))</f>
        <v/>
      </c>
    </row>
    <row r="119">
      <c r="A119" s="125" t="inlineStr">
        <is>
          <t>MTS AT</t>
        </is>
      </c>
      <c r="B119" s="64" t="n">
        <v>1099726000</v>
      </c>
      <c r="C119" s="125">
        <f>IF($A119="","",$A119&amp;" Equity")</f>
        <v/>
      </c>
      <c r="D119" s="125">
        <f>IF($A119="","",_xll.BDP($C119,"NAME"))</f>
        <v/>
      </c>
      <c r="E119" s="125">
        <f>IF($A119="","",_xll.BDP($C119,"GICS_SECTOR_NAME"))</f>
        <v/>
      </c>
      <c r="F119" s="26">
        <f>IF($A119="","",_xll.BDP($C119,"EQY_DVD_SH_12M"))</f>
        <v/>
      </c>
      <c r="G119" s="27">
        <f>IF($A119="","",_xll.BDP($C119,"EQY_DVD_YLD_12M"))</f>
        <v/>
      </c>
      <c r="H119" s="27">
        <f>IF($A119="","",_xll.BDP($C119,"EQY_DVD_YLD_IND"))</f>
        <v/>
      </c>
      <c r="I119" s="27">
        <f>IF($A119="","",_xll.BDP($C119,'Field Check'!$C$4))</f>
        <v/>
      </c>
      <c r="J119" s="65">
        <f>IFERROR(IF($B119="","",IF(ISNUMBER($F119),$B119*$F119*$D$3/$B$3,0)),"")</f>
        <v/>
      </c>
      <c r="K119" s="65">
        <f>IFERROR(IF($J119="","",$J119*IF(ISNUMBER($I119),$I119,'Index Summary'!$C$7)/100),"")</f>
        <v/>
      </c>
      <c r="L119" s="65">
        <f>IFERROR(IF($K119="","",$J119-$K119),"")</f>
        <v/>
      </c>
      <c r="M119" s="28" t="n"/>
      <c r="N119" s="29">
        <f>IF($C119="","",IF(NOT(ISNUMBER($F119)),"No dividend",IF($F119=0,"No dividend",IF(ISNUMBER($I119),"OK","Frank assumed"))))</f>
        <v/>
      </c>
      <c r="P119" s="43">
        <f>IF($N119="No dividend","",IF($C119="","",_xll.BDP($C119,'Field Check'!$C$43)))</f>
        <v/>
      </c>
      <c r="Q119" s="62">
        <f>IFERROR(IF(LEN($P119)&lt;&gt;3,1,IF($P119=$D$2,1,_xll.BDP($P119&amp;$D$2&amp;" Curncy","PX_LAST"))),1)</f>
        <v/>
      </c>
      <c r="S119" s="108">
        <f>IF($C119="","",_xll.BDP($C119,'Field Check'!$C$45))</f>
        <v/>
      </c>
    </row>
    <row r="120">
      <c r="A120" s="21" t="inlineStr">
        <is>
          <t>NAB AT</t>
        </is>
      </c>
      <c r="B120" s="64" t="n">
        <v>3067607000</v>
      </c>
      <c r="C120" s="21">
        <f>IF($A120="","",$A120&amp;" Equity")</f>
        <v/>
      </c>
      <c r="D120" s="21">
        <f>IF($A120="","",_xll.BDP($C120,"NAME"))</f>
        <v/>
      </c>
      <c r="E120" s="21">
        <f>IF($A120="","",_xll.BDP($C120,"GICS_SECTOR_NAME"))</f>
        <v/>
      </c>
      <c r="F120" s="22">
        <f>IF($A120="","",_xll.BDP($C120,"EQY_DVD_SH_12M"))</f>
        <v/>
      </c>
      <c r="G120" s="23">
        <f>IF($A120="","",_xll.BDP($C120,"EQY_DVD_YLD_12M"))</f>
        <v/>
      </c>
      <c r="H120" s="23">
        <f>IF($A120="","",_xll.BDP($C120,"EQY_DVD_YLD_IND"))</f>
        <v/>
      </c>
      <c r="I120" s="23">
        <f>IF($A120="","",_xll.BDP($C120,'Field Check'!$C$4))</f>
        <v/>
      </c>
      <c r="J120" s="65">
        <f>IFERROR(IF($B120="","",IF(ISNUMBER($F120),$B120*$F120*$D$3/$B$3,0)),"")</f>
        <v/>
      </c>
      <c r="K120" s="65">
        <f>IFERROR(IF($J120="","",$J120*IF(ISNUMBER($I120),$I120,'Index Summary'!$C$7)/100),"")</f>
        <v/>
      </c>
      <c r="L120" s="65">
        <f>IFERROR(IF($K120="","",$J120-$K120),"")</f>
        <v/>
      </c>
      <c r="M120" s="24" t="n"/>
      <c r="N120" s="25">
        <f>IF($C120="","",IF(NOT(ISNUMBER($F120)),"No dividend",IF($F120=0,"No dividend",IF(ISNUMBER($I120),"OK","Frank assumed"))))</f>
        <v/>
      </c>
      <c r="P120" s="43">
        <f>IF($N120="No dividend","",IF($C120="","",_xll.BDP($C120,'Field Check'!$C$43)))</f>
        <v/>
      </c>
      <c r="Q120" s="62">
        <f>IFERROR(IF(LEN($P120)&lt;&gt;3,1,IF($P120=$D$2,1,_xll.BDP($P120&amp;$D$2&amp;" Curncy","PX_LAST"))),1)</f>
        <v/>
      </c>
      <c r="S120" s="108">
        <f>IF($C120="","",_xll.BDP($C120,'Field Check'!$C$45))</f>
        <v/>
      </c>
    </row>
    <row r="121">
      <c r="A121" s="125" t="inlineStr">
        <is>
          <t>NCK AT</t>
        </is>
      </c>
      <c r="B121" s="64" t="n">
        <v>78688520</v>
      </c>
      <c r="C121" s="125">
        <f>IF($A121="","",$A121&amp;" Equity")</f>
        <v/>
      </c>
      <c r="D121" s="125">
        <f>IF($A121="","",_xll.BDP($C121,"NAME"))</f>
        <v/>
      </c>
      <c r="E121" s="125">
        <f>IF($A121="","",_xll.BDP($C121,"GICS_SECTOR_NAME"))</f>
        <v/>
      </c>
      <c r="F121" s="26">
        <f>IF($A121="","",_xll.BDP($C121,"EQY_DVD_SH_12M"))</f>
        <v/>
      </c>
      <c r="G121" s="27">
        <f>IF($A121="","",_xll.BDP($C121,"EQY_DVD_YLD_12M"))</f>
        <v/>
      </c>
      <c r="H121" s="27">
        <f>IF($A121="","",_xll.BDP($C121,"EQY_DVD_YLD_IND"))</f>
        <v/>
      </c>
      <c r="I121" s="27">
        <f>IF($A121="","",_xll.BDP($C121,'Field Check'!$C$4))</f>
        <v/>
      </c>
      <c r="J121" s="65">
        <f>IFERROR(IF($B121="","",IF(ISNUMBER($F121),$B121*$F121*$D$3/$B$3,0)),"")</f>
        <v/>
      </c>
      <c r="K121" s="65">
        <f>IFERROR(IF($J121="","",$J121*IF(ISNUMBER($I121),$I121,'Index Summary'!$C$7)/100),"")</f>
        <v/>
      </c>
      <c r="L121" s="65">
        <f>IFERROR(IF($K121="","",$J121-$K121),"")</f>
        <v/>
      </c>
      <c r="M121" s="28" t="n"/>
      <c r="N121" s="29">
        <f>IF($C121="","",IF(NOT(ISNUMBER($F121)),"No dividend",IF($F121=0,"No dividend",IF(ISNUMBER($I121),"OK","Frank assumed"))))</f>
        <v/>
      </c>
      <c r="P121" s="43">
        <f>IF($N121="No dividend","",IF($C121="","",_xll.BDP($C121,'Field Check'!$C$43)))</f>
        <v/>
      </c>
      <c r="Q121" s="62">
        <f>IFERROR(IF(LEN($P121)&lt;&gt;3,1,IF($P121=$D$2,1,_xll.BDP($P121&amp;$D$2&amp;" Curncy","PX_LAST"))),1)</f>
        <v/>
      </c>
      <c r="S121" s="108">
        <f>IF($C121="","",_xll.BDP($C121,'Field Check'!$C$45))</f>
        <v/>
      </c>
    </row>
    <row r="122">
      <c r="A122" s="21" t="inlineStr">
        <is>
          <t>NEC AT</t>
        </is>
      </c>
      <c r="B122" s="64" t="n">
        <v>1268609600</v>
      </c>
      <c r="C122" s="21">
        <f>IF($A122="","",$A122&amp;" Equity")</f>
        <v/>
      </c>
      <c r="D122" s="21">
        <f>IF($A122="","",_xll.BDP($C122,"NAME"))</f>
        <v/>
      </c>
      <c r="E122" s="21">
        <f>IF($A122="","",_xll.BDP($C122,"GICS_SECTOR_NAME"))</f>
        <v/>
      </c>
      <c r="F122" s="22">
        <f>IF($A122="","",_xll.BDP($C122,"EQY_DVD_SH_12M"))</f>
        <v/>
      </c>
      <c r="G122" s="23">
        <f>IF($A122="","",_xll.BDP($C122,"EQY_DVD_YLD_12M"))</f>
        <v/>
      </c>
      <c r="H122" s="23">
        <f>IF($A122="","",_xll.BDP($C122,"EQY_DVD_YLD_IND"))</f>
        <v/>
      </c>
      <c r="I122" s="23">
        <f>IF($A122="","",_xll.BDP($C122,'Field Check'!$C$4))</f>
        <v/>
      </c>
      <c r="J122" s="65">
        <f>IFERROR(IF($B122="","",IF(ISNUMBER($F122),$B122*$F122*$D$3/$B$3,0)),"")</f>
        <v/>
      </c>
      <c r="K122" s="65">
        <f>IFERROR(IF($J122="","",$J122*IF(ISNUMBER($I122),$I122,'Index Summary'!$C$7)/100),"")</f>
        <v/>
      </c>
      <c r="L122" s="65">
        <f>IFERROR(IF($K122="","",$J122-$K122),"")</f>
        <v/>
      </c>
      <c r="M122" s="24" t="n"/>
      <c r="N122" s="25">
        <f>IF($C122="","",IF(NOT(ISNUMBER($F122)),"No dividend",IF($F122=0,"No dividend",IF(ISNUMBER($I122),"OK","Frank assumed"))))</f>
        <v/>
      </c>
      <c r="P122" s="43">
        <f>IF($N122="No dividend","",IF($C122="","",_xll.BDP($C122,'Field Check'!$C$43)))</f>
        <v/>
      </c>
      <c r="Q122" s="62">
        <f>IFERROR(IF(LEN($P122)&lt;&gt;3,1,IF($P122=$D$2,1,_xll.BDP($P122&amp;$D$2&amp;" Curncy","PX_LAST"))),1)</f>
        <v/>
      </c>
      <c r="S122" s="108">
        <f>IF($C122="","",_xll.BDP($C122,'Field Check'!$C$45))</f>
        <v/>
      </c>
    </row>
    <row r="123">
      <c r="A123" s="125" t="inlineStr">
        <is>
          <t>NEM AT</t>
        </is>
      </c>
      <c r="B123" s="64" t="n">
        <v>78730132</v>
      </c>
      <c r="C123" s="125">
        <f>IF($A123="","",$A123&amp;" Equity")</f>
        <v/>
      </c>
      <c r="D123" s="125">
        <f>IF($A123="","",_xll.BDP($C123,"NAME"))</f>
        <v/>
      </c>
      <c r="E123" s="125">
        <f>IF($A123="","",_xll.BDP($C123,"GICS_SECTOR_NAME"))</f>
        <v/>
      </c>
      <c r="F123" s="26">
        <f>IF($A123="","",_xll.BDP($C123,"EQY_DVD_SH_12M"))</f>
        <v/>
      </c>
      <c r="G123" s="27">
        <f>IF($A123="","",_xll.BDP($C123,"EQY_DVD_YLD_12M"))</f>
        <v/>
      </c>
      <c r="H123" s="27">
        <f>IF($A123="","",_xll.BDP($C123,"EQY_DVD_YLD_IND"))</f>
        <v/>
      </c>
      <c r="I123" s="27">
        <f>IF($A123="","",_xll.BDP($C123,'Field Check'!$C$4))</f>
        <v/>
      </c>
      <c r="J123" s="65">
        <f>IFERROR(IF($B123="","",IF(ISNUMBER($F123),$B123*$F123*$D$3/$B$3,0)),"")</f>
        <v/>
      </c>
      <c r="K123" s="65">
        <f>IFERROR(IF($J123="","",$J123*IF(ISNUMBER($I123),$I123,'Index Summary'!$C$7)/100),"")</f>
        <v/>
      </c>
      <c r="L123" s="65">
        <f>IFERROR(IF($K123="","",$J123-$K123),"")</f>
        <v/>
      </c>
      <c r="M123" s="28" t="n"/>
      <c r="N123" s="29">
        <f>IF($C123="","",IF(NOT(ISNUMBER($F123)),"No dividend",IF($F123=0,"No dividend",IF(ISNUMBER($I123),"OK","Frank assumed"))))</f>
        <v/>
      </c>
      <c r="P123" s="43">
        <f>IF($N123="No dividend","",IF($C123="","",_xll.BDP($C123,'Field Check'!$C$43)))</f>
        <v/>
      </c>
      <c r="Q123" s="62">
        <f>IFERROR(IF(LEN($P123)&lt;&gt;3,1,IF($P123=$D$2,1,_xll.BDP($P123&amp;$D$2&amp;" Curncy","PX_LAST"))),1)</f>
        <v/>
      </c>
      <c r="S123" s="108">
        <f>IF($C123="","",_xll.BDP($C123,'Field Check'!$C$45))</f>
        <v/>
      </c>
    </row>
    <row r="124">
      <c r="A124" s="21" t="inlineStr">
        <is>
          <t>NEU AT</t>
        </is>
      </c>
      <c r="B124" s="64" t="n">
        <v>126418000</v>
      </c>
      <c r="C124" s="21">
        <f>IF($A124="","",$A124&amp;" Equity")</f>
        <v/>
      </c>
      <c r="D124" s="21">
        <f>IF($A124="","",_xll.BDP($C124,"NAME"))</f>
        <v/>
      </c>
      <c r="E124" s="21">
        <f>IF($A124="","",_xll.BDP($C124,"GICS_SECTOR_NAME"))</f>
        <v/>
      </c>
      <c r="F124" s="22">
        <f>IF($A124="","",_xll.BDP($C124,"EQY_DVD_SH_12M"))</f>
        <v/>
      </c>
      <c r="G124" s="23">
        <f>IF($A124="","",_xll.BDP($C124,"EQY_DVD_YLD_12M"))</f>
        <v/>
      </c>
      <c r="H124" s="23">
        <f>IF($A124="","",_xll.BDP($C124,"EQY_DVD_YLD_IND"))</f>
        <v/>
      </c>
      <c r="I124" s="23">
        <f>IF($A124="","",_xll.BDP($C124,'Field Check'!$C$4))</f>
        <v/>
      </c>
      <c r="J124" s="65">
        <f>IFERROR(IF($B124="","",IF(ISNUMBER($F124),$B124*$F124*$D$3/$B$3,0)),"")</f>
        <v/>
      </c>
      <c r="K124" s="65">
        <f>IFERROR(IF($J124="","",$J124*IF(ISNUMBER($I124),$I124,'Index Summary'!$C$7)/100),"")</f>
        <v/>
      </c>
      <c r="L124" s="65">
        <f>IFERROR(IF($K124="","",$J124-$K124),"")</f>
        <v/>
      </c>
      <c r="M124" s="24" t="n"/>
      <c r="N124" s="25">
        <f>IF($C124="","",IF(NOT(ISNUMBER($F124)),"No dividend",IF($F124=0,"No dividend",IF(ISNUMBER($I124),"OK","Frank assumed"))))</f>
        <v/>
      </c>
      <c r="P124" s="43">
        <f>IF($N124="No dividend","",IF($C124="","",_xll.BDP($C124,'Field Check'!$C$43)))</f>
        <v/>
      </c>
      <c r="Q124" s="62">
        <f>IFERROR(IF(LEN($P124)&lt;&gt;3,1,IF($P124=$D$2,1,_xll.BDP($P124&amp;$D$2&amp;" Curncy","PX_LAST"))),1)</f>
        <v/>
      </c>
      <c r="S124" s="108">
        <f>IF($C124="","",_xll.BDP($C124,'Field Check'!$C$45))</f>
        <v/>
      </c>
    </row>
    <row r="125">
      <c r="A125" s="125" t="inlineStr">
        <is>
          <t>NHC AT</t>
        </is>
      </c>
      <c r="B125" s="64" t="n">
        <v>514701530</v>
      </c>
      <c r="C125" s="125">
        <f>IF($A125="","",$A125&amp;" Equity")</f>
        <v/>
      </c>
      <c r="D125" s="125">
        <f>IF($A125="","",_xll.BDP($C125,"NAME"))</f>
        <v/>
      </c>
      <c r="E125" s="125">
        <f>IF($A125="","",_xll.BDP($C125,"GICS_SECTOR_NAME"))</f>
        <v/>
      </c>
      <c r="F125" s="26">
        <f>IF($A125="","",_xll.BDP($C125,"EQY_DVD_SH_12M"))</f>
        <v/>
      </c>
      <c r="G125" s="27">
        <f>IF($A125="","",_xll.BDP($C125,"EQY_DVD_YLD_12M"))</f>
        <v/>
      </c>
      <c r="H125" s="27">
        <f>IF($A125="","",_xll.BDP($C125,"EQY_DVD_YLD_IND"))</f>
        <v/>
      </c>
      <c r="I125" s="27">
        <f>IF($A125="","",_xll.BDP($C125,'Field Check'!$C$4))</f>
        <v/>
      </c>
      <c r="J125" s="65">
        <f>IFERROR(IF($B125="","",IF(ISNUMBER($F125),$B125*$F125*$D$3/$B$3,0)),"")</f>
        <v/>
      </c>
      <c r="K125" s="65">
        <f>IFERROR(IF($J125="","",$J125*IF(ISNUMBER($I125),$I125,'Index Summary'!$C$7)/100),"")</f>
        <v/>
      </c>
      <c r="L125" s="65">
        <f>IFERROR(IF($K125="","",$J125-$K125),"")</f>
        <v/>
      </c>
      <c r="M125" s="28" t="n"/>
      <c r="N125" s="29">
        <f>IF($C125="","",IF(NOT(ISNUMBER($F125)),"No dividend",IF($F125=0,"No dividend",IF(ISNUMBER($I125),"OK","Frank assumed"))))</f>
        <v/>
      </c>
      <c r="P125" s="43">
        <f>IF($N125="No dividend","",IF($C125="","",_xll.BDP($C125,'Field Check'!$C$43)))</f>
        <v/>
      </c>
      <c r="Q125" s="62">
        <f>IFERROR(IF(LEN($P125)&lt;&gt;3,1,IF($P125=$D$2,1,_xll.BDP($P125&amp;$D$2&amp;" Curncy","PX_LAST"))),1)</f>
        <v/>
      </c>
      <c r="S125" s="108">
        <f>IF($C125="","",_xll.BDP($C125,'Field Check'!$C$45))</f>
        <v/>
      </c>
    </row>
    <row r="126">
      <c r="A126" s="21" t="inlineStr">
        <is>
          <t>NHF AT</t>
        </is>
      </c>
      <c r="B126" s="64" t="n">
        <v>488913000</v>
      </c>
      <c r="C126" s="21">
        <f>IF($A126="","",$A126&amp;" Equity")</f>
        <v/>
      </c>
      <c r="D126" s="21">
        <f>IF($A126="","",_xll.BDP($C126,"NAME"))</f>
        <v/>
      </c>
      <c r="E126" s="21">
        <f>IF($A126="","",_xll.BDP($C126,"GICS_SECTOR_NAME"))</f>
        <v/>
      </c>
      <c r="F126" s="22">
        <f>IF($A126="","",_xll.BDP($C126,"EQY_DVD_SH_12M"))</f>
        <v/>
      </c>
      <c r="G126" s="23">
        <f>IF($A126="","",_xll.BDP($C126,"EQY_DVD_YLD_12M"))</f>
        <v/>
      </c>
      <c r="H126" s="23">
        <f>IF($A126="","",_xll.BDP($C126,"EQY_DVD_YLD_IND"))</f>
        <v/>
      </c>
      <c r="I126" s="23">
        <f>IF($A126="","",_xll.BDP($C126,'Field Check'!$C$4))</f>
        <v/>
      </c>
      <c r="J126" s="65">
        <f>IFERROR(IF($B126="","",IF(ISNUMBER($F126),$B126*$F126*$D$3/$B$3,0)),"")</f>
        <v/>
      </c>
      <c r="K126" s="65">
        <f>IFERROR(IF($J126="","",$J126*IF(ISNUMBER($I126),$I126,'Index Summary'!$C$7)/100),"")</f>
        <v/>
      </c>
      <c r="L126" s="65">
        <f>IFERROR(IF($K126="","",$J126-$K126),"")</f>
        <v/>
      </c>
      <c r="M126" s="24" t="n"/>
      <c r="N126" s="25">
        <f>IF($C126="","",IF(NOT(ISNUMBER($F126)),"No dividend",IF($F126=0,"No dividend",IF(ISNUMBER($I126),"OK","Frank assumed"))))</f>
        <v/>
      </c>
      <c r="P126" s="43">
        <f>IF($N126="No dividend","",IF($C126="","",_xll.BDP($C126,'Field Check'!$C$43)))</f>
        <v/>
      </c>
      <c r="Q126" s="62">
        <f>IFERROR(IF(LEN($P126)&lt;&gt;3,1,IF($P126=$D$2,1,_xll.BDP($P126&amp;$D$2&amp;" Curncy","PX_LAST"))),1)</f>
        <v/>
      </c>
      <c r="S126" s="108">
        <f>IF($C126="","",_xll.BDP($C126,'Field Check'!$C$45))</f>
        <v/>
      </c>
    </row>
    <row r="127">
      <c r="A127" s="125" t="inlineStr">
        <is>
          <t>NIC AT</t>
        </is>
      </c>
      <c r="B127" s="64" t="n">
        <v>2518322880</v>
      </c>
      <c r="C127" s="125">
        <f>IF($A127="","",$A127&amp;" Equity")</f>
        <v/>
      </c>
      <c r="D127" s="125">
        <f>IF($A127="","",_xll.BDP($C127,"NAME"))</f>
        <v/>
      </c>
      <c r="E127" s="125">
        <f>IF($A127="","",_xll.BDP($C127,"GICS_SECTOR_NAME"))</f>
        <v/>
      </c>
      <c r="F127" s="26">
        <f>IF($A127="","",_xll.BDP($C127,"EQY_DVD_SH_12M"))</f>
        <v/>
      </c>
      <c r="G127" s="27">
        <f>IF($A127="","",_xll.BDP($C127,"EQY_DVD_YLD_12M"))</f>
        <v/>
      </c>
      <c r="H127" s="27">
        <f>IF($A127="","",_xll.BDP($C127,"EQY_DVD_YLD_IND"))</f>
        <v/>
      </c>
      <c r="I127" s="27">
        <f>IF($A127="","",_xll.BDP($C127,'Field Check'!$C$4))</f>
        <v/>
      </c>
      <c r="J127" s="65">
        <f>IFERROR(IF($B127="","",IF(ISNUMBER($F127),$B127*$F127*$D$3/$B$3,0)),"")</f>
        <v/>
      </c>
      <c r="K127" s="65">
        <f>IFERROR(IF($J127="","",$J127*IF(ISNUMBER($I127),$I127,'Index Summary'!$C$7)/100),"")</f>
        <v/>
      </c>
      <c r="L127" s="65">
        <f>IFERROR(IF($K127="","",$J127-$K127),"")</f>
        <v/>
      </c>
      <c r="M127" s="28" t="n"/>
      <c r="N127" s="29">
        <f>IF($C127="","",IF(NOT(ISNUMBER($F127)),"No dividend",IF($F127=0,"No dividend",IF(ISNUMBER($I127),"OK","Frank assumed"))))</f>
        <v/>
      </c>
      <c r="P127" s="43">
        <f>IF($N127="No dividend","",IF($C127="","",_xll.BDP($C127,'Field Check'!$C$43)))</f>
        <v/>
      </c>
      <c r="Q127" s="62">
        <f>IFERROR(IF(LEN($P127)&lt;&gt;3,1,IF($P127=$D$2,1,_xll.BDP($P127&amp;$D$2&amp;" Curncy","PX_LAST"))),1)</f>
        <v/>
      </c>
      <c r="S127" s="108">
        <f>IF($C127="","",_xll.BDP($C127,'Field Check'!$C$45))</f>
        <v/>
      </c>
    </row>
    <row r="128">
      <c r="A128" s="21" t="inlineStr">
        <is>
          <t>NST AT</t>
        </is>
      </c>
      <c r="B128" s="64" t="n">
        <v>1429807000</v>
      </c>
      <c r="C128" s="21">
        <f>IF($A128="","",$A128&amp;" Equity")</f>
        <v/>
      </c>
      <c r="D128" s="21">
        <f>IF($A128="","",_xll.BDP($C128,"NAME"))</f>
        <v/>
      </c>
      <c r="E128" s="21">
        <f>IF($A128="","",_xll.BDP($C128,"GICS_SECTOR_NAME"))</f>
        <v/>
      </c>
      <c r="F128" s="22">
        <f>IF($A128="","",_xll.BDP($C128,"EQY_DVD_SH_12M"))</f>
        <v/>
      </c>
      <c r="G128" s="23">
        <f>IF($A128="","",_xll.BDP($C128,"EQY_DVD_YLD_12M"))</f>
        <v/>
      </c>
      <c r="H128" s="23">
        <f>IF($A128="","",_xll.BDP($C128,"EQY_DVD_YLD_IND"))</f>
        <v/>
      </c>
      <c r="I128" s="23">
        <f>IF($A128="","",_xll.BDP($C128,'Field Check'!$C$4))</f>
        <v/>
      </c>
      <c r="J128" s="65">
        <f>IFERROR(IF($B128="","",IF(ISNUMBER($F128),$B128*$F128*$D$3/$B$3,0)),"")</f>
        <v/>
      </c>
      <c r="K128" s="65">
        <f>IFERROR(IF($J128="","",$J128*IF(ISNUMBER($I128),$I128,'Index Summary'!$C$7)/100),"")</f>
        <v/>
      </c>
      <c r="L128" s="65">
        <f>IFERROR(IF($K128="","",$J128-$K128),"")</f>
        <v/>
      </c>
      <c r="M128" s="24" t="n"/>
      <c r="N128" s="25">
        <f>IF($C128="","",IF(NOT(ISNUMBER($F128)),"No dividend",IF($F128=0,"No dividend",IF(ISNUMBER($I128),"OK","Frank assumed"))))</f>
        <v/>
      </c>
      <c r="P128" s="43">
        <f>IF($N128="No dividend","",IF($C128="","",_xll.BDP($C128,'Field Check'!$C$43)))</f>
        <v/>
      </c>
      <c r="Q128" s="62">
        <f>IFERROR(IF(LEN($P128)&lt;&gt;3,1,IF($P128=$D$2,1,_xll.BDP($P128&amp;$D$2&amp;" Curncy","PX_LAST"))),1)</f>
        <v/>
      </c>
      <c r="S128" s="108">
        <f>IF($C128="","",_xll.BDP($C128,'Field Check'!$C$45))</f>
        <v/>
      </c>
    </row>
    <row r="129">
      <c r="A129" s="125" t="inlineStr">
        <is>
          <t>NWH AT</t>
        </is>
      </c>
      <c r="B129" s="64" t="n">
        <v>459467000</v>
      </c>
      <c r="C129" s="125">
        <f>IF($A129="","",$A129&amp;" Equity")</f>
        <v/>
      </c>
      <c r="D129" s="125">
        <f>IF($A129="","",_xll.BDP($C129,"NAME"))</f>
        <v/>
      </c>
      <c r="E129" s="125">
        <f>IF($A129="","",_xll.BDP($C129,"GICS_SECTOR_NAME"))</f>
        <v/>
      </c>
      <c r="F129" s="26">
        <f>IF($A129="","",_xll.BDP($C129,"EQY_DVD_SH_12M"))</f>
        <v/>
      </c>
      <c r="G129" s="27">
        <f>IF($A129="","",_xll.BDP($C129,"EQY_DVD_YLD_12M"))</f>
        <v/>
      </c>
      <c r="H129" s="27">
        <f>IF($A129="","",_xll.BDP($C129,"EQY_DVD_YLD_IND"))</f>
        <v/>
      </c>
      <c r="I129" s="27">
        <f>IF($A129="","",_xll.BDP($C129,'Field Check'!$C$4))</f>
        <v/>
      </c>
      <c r="J129" s="65">
        <f>IFERROR(IF($B129="","",IF(ISNUMBER($F129),$B129*$F129*$D$3/$B$3,0)),"")</f>
        <v/>
      </c>
      <c r="K129" s="65">
        <f>IFERROR(IF($J129="","",$J129*IF(ISNUMBER($I129),$I129,'Index Summary'!$C$7)/100),"")</f>
        <v/>
      </c>
      <c r="L129" s="65">
        <f>IFERROR(IF($K129="","",$J129-$K129),"")</f>
        <v/>
      </c>
      <c r="M129" s="28" t="n"/>
      <c r="N129" s="29">
        <f>IF($C129="","",IF(NOT(ISNUMBER($F129)),"No dividend",IF($F129=0,"No dividend",IF(ISNUMBER($I129),"OK","Frank assumed"))))</f>
        <v/>
      </c>
      <c r="P129" s="43">
        <f>IF($N129="No dividend","",IF($C129="","",_xll.BDP($C129,'Field Check'!$C$43)))</f>
        <v/>
      </c>
      <c r="Q129" s="62">
        <f>IFERROR(IF(LEN($P129)&lt;&gt;3,1,IF($P129=$D$2,1,_xll.BDP($P129&amp;$D$2&amp;" Curncy","PX_LAST"))),1)</f>
        <v/>
      </c>
      <c r="S129" s="108">
        <f>IF($C129="","",_xll.BDP($C129,'Field Check'!$C$45))</f>
        <v/>
      </c>
    </row>
    <row r="130">
      <c r="A130" s="21" t="inlineStr">
        <is>
          <t>NWL AT</t>
        </is>
      </c>
      <c r="B130" s="64" t="n">
        <v>127606440</v>
      </c>
      <c r="C130" s="21">
        <f>IF($A130="","",$A130&amp;" Equity")</f>
        <v/>
      </c>
      <c r="D130" s="21">
        <f>IF($A130="","",_xll.BDP($C130,"NAME"))</f>
        <v/>
      </c>
      <c r="E130" s="21">
        <f>IF($A130="","",_xll.BDP($C130,"GICS_SECTOR_NAME"))</f>
        <v/>
      </c>
      <c r="F130" s="22">
        <f>IF($A130="","",_xll.BDP($C130,"EQY_DVD_SH_12M"))</f>
        <v/>
      </c>
      <c r="G130" s="23">
        <f>IF($A130="","",_xll.BDP($C130,"EQY_DVD_YLD_12M"))</f>
        <v/>
      </c>
      <c r="H130" s="23">
        <f>IF($A130="","",_xll.BDP($C130,"EQY_DVD_YLD_IND"))</f>
        <v/>
      </c>
      <c r="I130" s="23">
        <f>IF($A130="","",_xll.BDP($C130,'Field Check'!$C$4))</f>
        <v/>
      </c>
      <c r="J130" s="65">
        <f>IFERROR(IF($B130="","",IF(ISNUMBER($F130),$B130*$F130*$D$3/$B$3,0)),"")</f>
        <v/>
      </c>
      <c r="K130" s="65">
        <f>IFERROR(IF($J130="","",$J130*IF(ISNUMBER($I130),$I130,'Index Summary'!$C$7)/100),"")</f>
        <v/>
      </c>
      <c r="L130" s="65">
        <f>IFERROR(IF($K130="","",$J130-$K130),"")</f>
        <v/>
      </c>
      <c r="M130" s="24" t="n"/>
      <c r="N130" s="25">
        <f>IF($C130="","",IF(NOT(ISNUMBER($F130)),"No dividend",IF($F130=0,"No dividend",IF(ISNUMBER($I130),"OK","Frank assumed"))))</f>
        <v/>
      </c>
      <c r="P130" s="43">
        <f>IF($N130="No dividend","",IF($C130="","",_xll.BDP($C130,'Field Check'!$C$43)))</f>
        <v/>
      </c>
      <c r="Q130" s="62">
        <f>IFERROR(IF(LEN($P130)&lt;&gt;3,1,IF($P130=$D$2,1,_xll.BDP($P130&amp;$D$2&amp;" Curncy","PX_LAST"))),1)</f>
        <v/>
      </c>
      <c r="S130" s="108">
        <f>IF($C130="","",_xll.BDP($C130,'Field Check'!$C$45))</f>
        <v/>
      </c>
    </row>
    <row r="131">
      <c r="A131" s="125" t="inlineStr">
        <is>
          <t>NWS AT</t>
        </is>
      </c>
      <c r="B131" s="64" t="n">
        <v>42555000</v>
      </c>
      <c r="C131" s="125">
        <f>IF($A131="","",$A131&amp;" Equity")</f>
        <v/>
      </c>
      <c r="D131" s="125">
        <f>IF($A131="","",_xll.BDP($C131,"NAME"))</f>
        <v/>
      </c>
      <c r="E131" s="125">
        <f>IF($A131="","",_xll.BDP($C131,"GICS_SECTOR_NAME"))</f>
        <v/>
      </c>
      <c r="F131" s="26">
        <f>IF($A131="","",_xll.BDP($C131,"EQY_DVD_SH_12M"))</f>
        <v/>
      </c>
      <c r="G131" s="27">
        <f>IF($A131="","",_xll.BDP($C131,"EQY_DVD_YLD_12M"))</f>
        <v/>
      </c>
      <c r="H131" s="27">
        <f>IF($A131="","",_xll.BDP($C131,"EQY_DVD_YLD_IND"))</f>
        <v/>
      </c>
      <c r="I131" s="27">
        <f>IF($A131="","",_xll.BDP($C131,'Field Check'!$C$4))</f>
        <v/>
      </c>
      <c r="J131" s="65">
        <f>IFERROR(IF($B131="","",IF(ISNUMBER($F131),$B131*$F131*$D$3/$B$3,0)),"")</f>
        <v/>
      </c>
      <c r="K131" s="65">
        <f>IFERROR(IF($J131="","",$J131*IF(ISNUMBER($I131),$I131,'Index Summary'!$C$7)/100),"")</f>
        <v/>
      </c>
      <c r="L131" s="65">
        <f>IFERROR(IF($K131="","",$J131-$K131),"")</f>
        <v/>
      </c>
      <c r="M131" s="28" t="n"/>
      <c r="N131" s="29">
        <f>IF($C131="","",IF(NOT(ISNUMBER($F131)),"No dividend",IF($F131=0,"No dividend",IF(ISNUMBER($I131),"OK","Frank assumed"))))</f>
        <v/>
      </c>
      <c r="P131" s="43">
        <f>IF($N131="No dividend","",IF($C131="","",_xll.BDP($C131,'Field Check'!$C$43)))</f>
        <v/>
      </c>
      <c r="Q131" s="62">
        <f>IFERROR(IF(LEN($P131)&lt;&gt;3,1,IF($P131=$D$2,1,_xll.BDP($P131&amp;$D$2&amp;" Curncy","PX_LAST"))),1)</f>
        <v/>
      </c>
      <c r="S131" s="108">
        <f>IF($C131="","",_xll.BDP($C131,'Field Check'!$C$45))</f>
        <v/>
      </c>
    </row>
    <row r="132">
      <c r="A132" s="21" t="inlineStr">
        <is>
          <t>NXG AT</t>
        </is>
      </c>
      <c r="B132" s="64" t="n">
        <v>129075791</v>
      </c>
      <c r="C132" s="21">
        <f>IF($A132="","",$A132&amp;" Equity")</f>
        <v/>
      </c>
      <c r="D132" s="21">
        <f>IF($A132="","",_xll.BDP($C132,"NAME"))</f>
        <v/>
      </c>
      <c r="E132" s="21">
        <f>IF($A132="","",_xll.BDP($C132,"GICS_SECTOR_NAME"))</f>
        <v/>
      </c>
      <c r="F132" s="22">
        <f>IF($A132="","",_xll.BDP($C132,"EQY_DVD_SH_12M"))</f>
        <v/>
      </c>
      <c r="G132" s="23">
        <f>IF($A132="","",_xll.BDP($C132,"EQY_DVD_YLD_12M"))</f>
        <v/>
      </c>
      <c r="H132" s="23">
        <f>IF($A132="","",_xll.BDP($C132,"EQY_DVD_YLD_IND"))</f>
        <v/>
      </c>
      <c r="I132" s="23">
        <f>IF($A132="","",_xll.BDP($C132,'Field Check'!$C$4))</f>
        <v/>
      </c>
      <c r="J132" s="65">
        <f>IFERROR(IF($B132="","",IF(ISNUMBER($F132),$B132*$F132*$D$3/$B$3,0)),"")</f>
        <v/>
      </c>
      <c r="K132" s="65">
        <f>IFERROR(IF($J132="","",$J132*IF(ISNUMBER($I132),$I132,'Index Summary'!$C$7)/100),"")</f>
        <v/>
      </c>
      <c r="L132" s="65">
        <f>IFERROR(IF($K132="","",$J132-$K132),"")</f>
        <v/>
      </c>
      <c r="M132" s="24" t="n"/>
      <c r="N132" s="25">
        <f>IF($C132="","",IF(NOT(ISNUMBER($F132)),"No dividend",IF($F132=0,"No dividend",IF(ISNUMBER($I132),"OK","Frank assumed"))))</f>
        <v/>
      </c>
      <c r="P132" s="43">
        <f>IF($N132="No dividend","",IF($C132="","",_xll.BDP($C132,'Field Check'!$C$43)))</f>
        <v/>
      </c>
      <c r="Q132" s="62">
        <f>IFERROR(IF(LEN($P132)&lt;&gt;3,1,IF($P132=$D$2,1,_xll.BDP($P132&amp;$D$2&amp;" Curncy","PX_LAST"))),1)</f>
        <v/>
      </c>
      <c r="S132" s="108">
        <f>IF($C132="","",_xll.BDP($C132,'Field Check'!$C$45))</f>
        <v/>
      </c>
    </row>
    <row r="133">
      <c r="A133" s="125" t="inlineStr">
        <is>
          <t>NXT AT</t>
        </is>
      </c>
      <c r="B133" s="64" t="n">
        <v>760548000</v>
      </c>
      <c r="C133" s="125">
        <f>IF($A133="","",$A133&amp;" Equity")</f>
        <v/>
      </c>
      <c r="D133" s="125">
        <f>IF($A133="","",_xll.BDP($C133,"NAME"))</f>
        <v/>
      </c>
      <c r="E133" s="125">
        <f>IF($A133="","",_xll.BDP($C133,"GICS_SECTOR_NAME"))</f>
        <v/>
      </c>
      <c r="F133" s="26">
        <f>IF($A133="","",_xll.BDP($C133,"EQY_DVD_SH_12M"))</f>
        <v/>
      </c>
      <c r="G133" s="27">
        <f>IF($A133="","",_xll.BDP($C133,"EQY_DVD_YLD_12M"))</f>
        <v/>
      </c>
      <c r="H133" s="27">
        <f>IF($A133="","",_xll.BDP($C133,"EQY_DVD_YLD_IND"))</f>
        <v/>
      </c>
      <c r="I133" s="27">
        <f>IF($A133="","",_xll.BDP($C133,'Field Check'!$C$4))</f>
        <v/>
      </c>
      <c r="J133" s="65">
        <f>IFERROR(IF($B133="","",IF(ISNUMBER($F133),$B133*$F133*$D$3/$B$3,0)),"")</f>
        <v/>
      </c>
      <c r="K133" s="65">
        <f>IFERROR(IF($J133="","",$J133*IF(ISNUMBER($I133),$I133,'Index Summary'!$C$7)/100),"")</f>
        <v/>
      </c>
      <c r="L133" s="65">
        <f>IFERROR(IF($K133="","",$J133-$K133),"")</f>
        <v/>
      </c>
      <c r="M133" s="28" t="n"/>
      <c r="N133" s="29">
        <f>IF($C133="","",IF(NOT(ISNUMBER($F133)),"No dividend",IF($F133=0,"No dividend",IF(ISNUMBER($I133),"OK","Frank assumed"))))</f>
        <v/>
      </c>
      <c r="P133" s="43">
        <f>IF($N133="No dividend","",IF($C133="","",_xll.BDP($C133,'Field Check'!$C$43)))</f>
        <v/>
      </c>
      <c r="Q133" s="62">
        <f>IFERROR(IF(LEN($P133)&lt;&gt;3,1,IF($P133=$D$2,1,_xll.BDP($P133&amp;$D$2&amp;" Curncy","PX_LAST"))),1)</f>
        <v/>
      </c>
      <c r="S133" s="108">
        <f>IF($C133="","",_xll.BDP($C133,'Field Check'!$C$45))</f>
        <v/>
      </c>
    </row>
    <row r="134">
      <c r="A134" s="21" t="inlineStr">
        <is>
          <t>OBM AT</t>
        </is>
      </c>
      <c r="B134" s="64" t="n">
        <v>1426145760</v>
      </c>
      <c r="C134" s="21">
        <f>IF($A134="","",$A134&amp;" Equity")</f>
        <v/>
      </c>
      <c r="D134" s="21">
        <f>IF($A134="","",_xll.BDP($C134,"NAME"))</f>
        <v/>
      </c>
      <c r="E134" s="21">
        <f>IF($A134="","",_xll.BDP($C134,"GICS_SECTOR_NAME"))</f>
        <v/>
      </c>
      <c r="F134" s="22">
        <f>IF($A134="","",_xll.BDP($C134,"EQY_DVD_SH_12M"))</f>
        <v/>
      </c>
      <c r="G134" s="23">
        <f>IF($A134="","",_xll.BDP($C134,"EQY_DVD_YLD_12M"))</f>
        <v/>
      </c>
      <c r="H134" s="23">
        <f>IF($A134="","",_xll.BDP($C134,"EQY_DVD_YLD_IND"))</f>
        <v/>
      </c>
      <c r="I134" s="23">
        <f>IF($A134="","",_xll.BDP($C134,'Field Check'!$C$4))</f>
        <v/>
      </c>
      <c r="J134" s="65">
        <f>IFERROR(IF($B134="","",IF(ISNUMBER($F134),$B134*$F134*$D$3/$B$3,0)),"")</f>
        <v/>
      </c>
      <c r="K134" s="65">
        <f>IFERROR(IF($J134="","",$J134*IF(ISNUMBER($I134),$I134,'Index Summary'!$C$7)/100),"")</f>
        <v/>
      </c>
      <c r="L134" s="65">
        <f>IFERROR(IF($K134="","",$J134-$K134),"")</f>
        <v/>
      </c>
      <c r="M134" s="24" t="n"/>
      <c r="N134" s="25">
        <f>IF($C134="","",IF(NOT(ISNUMBER($F134)),"No dividend",IF($F134=0,"No dividend",IF(ISNUMBER($I134),"OK","Frank assumed"))))</f>
        <v/>
      </c>
      <c r="P134" s="43">
        <f>IF($N134="No dividend","",IF($C134="","",_xll.BDP($C134,'Field Check'!$C$43)))</f>
        <v/>
      </c>
      <c r="Q134" s="62">
        <f>IFERROR(IF(LEN($P134)&lt;&gt;3,1,IF($P134=$D$2,1,_xll.BDP($P134&amp;$D$2&amp;" Curncy","PX_LAST"))),1)</f>
        <v/>
      </c>
      <c r="S134" s="108">
        <f>IF($C134="","",_xll.BDP($C134,'Field Check'!$C$45))</f>
        <v/>
      </c>
    </row>
    <row r="135">
      <c r="A135" s="125" t="inlineStr">
        <is>
          <t>ORA AT</t>
        </is>
      </c>
      <c r="B135" s="64" t="n">
        <v>1225343000</v>
      </c>
      <c r="C135" s="125">
        <f>IF($A135="","",$A135&amp;" Equity")</f>
        <v/>
      </c>
      <c r="D135" s="125">
        <f>IF($A135="","",_xll.BDP($C135,"NAME"))</f>
        <v/>
      </c>
      <c r="E135" s="125">
        <f>IF($A135="","",_xll.BDP($C135,"GICS_SECTOR_NAME"))</f>
        <v/>
      </c>
      <c r="F135" s="26">
        <f>IF($A135="","",_xll.BDP($C135,"EQY_DVD_SH_12M"))</f>
        <v/>
      </c>
      <c r="G135" s="27">
        <f>IF($A135="","",_xll.BDP($C135,"EQY_DVD_YLD_12M"))</f>
        <v/>
      </c>
      <c r="H135" s="27">
        <f>IF($A135="","",_xll.BDP($C135,"EQY_DVD_YLD_IND"))</f>
        <v/>
      </c>
      <c r="I135" s="27">
        <f>IF($A135="","",_xll.BDP($C135,'Field Check'!$C$4))</f>
        <v/>
      </c>
      <c r="J135" s="65">
        <f>IFERROR(IF($B135="","",IF(ISNUMBER($F135),$B135*$F135*$D$3/$B$3,0)),"")</f>
        <v/>
      </c>
      <c r="K135" s="65">
        <f>IFERROR(IF($J135="","",$J135*IF(ISNUMBER($I135),$I135,'Index Summary'!$C$7)/100),"")</f>
        <v/>
      </c>
      <c r="L135" s="65">
        <f>IFERROR(IF($K135="","",$J135-$K135),"")</f>
        <v/>
      </c>
      <c r="M135" s="28" t="n"/>
      <c r="N135" s="29">
        <f>IF($C135="","",IF(NOT(ISNUMBER($F135)),"No dividend",IF($F135=0,"No dividend",IF(ISNUMBER($I135),"OK","Frank assumed"))))</f>
        <v/>
      </c>
      <c r="P135" s="43">
        <f>IF($N135="No dividend","",IF($C135="","",_xll.BDP($C135,'Field Check'!$C$43)))</f>
        <v/>
      </c>
      <c r="Q135" s="62">
        <f>IFERROR(IF(LEN($P135)&lt;&gt;3,1,IF($P135=$D$2,1,_xll.BDP($P135&amp;$D$2&amp;" Curncy","PX_LAST"))),1)</f>
        <v/>
      </c>
      <c r="S135" s="108">
        <f>IF($C135="","",_xll.BDP($C135,'Field Check'!$C$45))</f>
        <v/>
      </c>
    </row>
    <row r="136">
      <c r="A136" s="21" t="inlineStr">
        <is>
          <t>ORG AT</t>
        </is>
      </c>
      <c r="B136" s="64" t="n">
        <v>1722748000</v>
      </c>
      <c r="C136" s="21">
        <f>IF($A136="","",$A136&amp;" Equity")</f>
        <v/>
      </c>
      <c r="D136" s="21">
        <f>IF($A136="","",_xll.BDP($C136,"NAME"))</f>
        <v/>
      </c>
      <c r="E136" s="21">
        <f>IF($A136="","",_xll.BDP($C136,"GICS_SECTOR_NAME"))</f>
        <v/>
      </c>
      <c r="F136" s="22">
        <f>IF($A136="","",_xll.BDP($C136,"EQY_DVD_SH_12M"))</f>
        <v/>
      </c>
      <c r="G136" s="23">
        <f>IF($A136="","",_xll.BDP($C136,"EQY_DVD_YLD_12M"))</f>
        <v/>
      </c>
      <c r="H136" s="23">
        <f>IF($A136="","",_xll.BDP($C136,"EQY_DVD_YLD_IND"))</f>
        <v/>
      </c>
      <c r="I136" s="23">
        <f>IF($A136="","",_xll.BDP($C136,'Field Check'!$C$4))</f>
        <v/>
      </c>
      <c r="J136" s="65">
        <f>IFERROR(IF($B136="","",IF(ISNUMBER($F136),$B136*$F136*$D$3/$B$3,0)),"")</f>
        <v/>
      </c>
      <c r="K136" s="65">
        <f>IFERROR(IF($J136="","",$J136*IF(ISNUMBER($I136),$I136,'Index Summary'!$C$7)/100),"")</f>
        <v/>
      </c>
      <c r="L136" s="65">
        <f>IFERROR(IF($K136="","",$J136-$K136),"")</f>
        <v/>
      </c>
      <c r="M136" s="24" t="n"/>
      <c r="N136" s="25">
        <f>IF($C136="","",IF(NOT(ISNUMBER($F136)),"No dividend",IF($F136=0,"No dividend",IF(ISNUMBER($I136),"OK","Frank assumed"))))</f>
        <v/>
      </c>
      <c r="P136" s="43">
        <f>IF($N136="No dividend","",IF($C136="","",_xll.BDP($C136,'Field Check'!$C$43)))</f>
        <v/>
      </c>
      <c r="Q136" s="62">
        <f>IFERROR(IF(LEN($P136)&lt;&gt;3,1,IF($P136=$D$2,1,_xll.BDP($P136&amp;$D$2&amp;" Curncy","PX_LAST"))),1)</f>
        <v/>
      </c>
      <c r="S136" s="108">
        <f>IF($C136="","",_xll.BDP($C136,'Field Check'!$C$45))</f>
        <v/>
      </c>
    </row>
    <row r="137">
      <c r="A137" s="125" t="inlineStr">
        <is>
          <t>ORI AT</t>
        </is>
      </c>
      <c r="B137" s="64" t="n">
        <v>463360000</v>
      </c>
      <c r="C137" s="125">
        <f>IF($A137="","",$A137&amp;" Equity")</f>
        <v/>
      </c>
      <c r="D137" s="125">
        <f>IF($A137="","",_xll.BDP($C137,"NAME"))</f>
        <v/>
      </c>
      <c r="E137" s="125">
        <f>IF($A137="","",_xll.BDP($C137,"GICS_SECTOR_NAME"))</f>
        <v/>
      </c>
      <c r="F137" s="26">
        <f>IF($A137="","",_xll.BDP($C137,"EQY_DVD_SH_12M"))</f>
        <v/>
      </c>
      <c r="G137" s="27">
        <f>IF($A137="","",_xll.BDP($C137,"EQY_DVD_YLD_12M"))</f>
        <v/>
      </c>
      <c r="H137" s="27">
        <f>IF($A137="","",_xll.BDP($C137,"EQY_DVD_YLD_IND"))</f>
        <v/>
      </c>
      <c r="I137" s="27">
        <f>IF($A137="","",_xll.BDP($C137,'Field Check'!$C$4))</f>
        <v/>
      </c>
      <c r="J137" s="65">
        <f>IFERROR(IF($B137="","",IF(ISNUMBER($F137),$B137*$F137*$D$3/$B$3,0)),"")</f>
        <v/>
      </c>
      <c r="K137" s="65">
        <f>IFERROR(IF($J137="","",$J137*IF(ISNUMBER($I137),$I137,'Index Summary'!$C$7)/100),"")</f>
        <v/>
      </c>
      <c r="L137" s="65">
        <f>IFERROR(IF($K137="","",$J137-$K137),"")</f>
        <v/>
      </c>
      <c r="M137" s="28" t="n"/>
      <c r="N137" s="29">
        <f>IF($C137="","",IF(NOT(ISNUMBER($F137)),"No dividend",IF($F137=0,"No dividend",IF(ISNUMBER($I137),"OK","Frank assumed"))))</f>
        <v/>
      </c>
      <c r="P137" s="43">
        <f>IF($N137="No dividend","",IF($C137="","",_xll.BDP($C137,'Field Check'!$C$43)))</f>
        <v/>
      </c>
      <c r="Q137" s="62">
        <f>IFERROR(IF(LEN($P137)&lt;&gt;3,1,IF($P137=$D$2,1,_xll.BDP($P137&amp;$D$2&amp;" Curncy","PX_LAST"))),1)</f>
        <v/>
      </c>
      <c r="S137" s="108">
        <f>IF($C137="","",_xll.BDP($C137,'Field Check'!$C$45))</f>
        <v/>
      </c>
    </row>
    <row r="138">
      <c r="A138" s="21" t="inlineStr">
        <is>
          <t>PDI AT</t>
        </is>
      </c>
      <c r="B138" s="64" t="n">
        <v>3914125600</v>
      </c>
      <c r="C138" s="21">
        <f>IF($A138="","",$A138&amp;" Equity")</f>
        <v/>
      </c>
      <c r="D138" s="21">
        <f>IF($A138="","",_xll.BDP($C138,"NAME"))</f>
        <v/>
      </c>
      <c r="E138" s="21">
        <f>IF($A138="","",_xll.BDP($C138,"GICS_SECTOR_NAME"))</f>
        <v/>
      </c>
      <c r="F138" s="22">
        <f>IF($A138="","",_xll.BDP($C138,"EQY_DVD_SH_12M"))</f>
        <v/>
      </c>
      <c r="G138" s="23">
        <f>IF($A138="","",_xll.BDP($C138,"EQY_DVD_YLD_12M"))</f>
        <v/>
      </c>
      <c r="H138" s="23">
        <f>IF($A138="","",_xll.BDP($C138,"EQY_DVD_YLD_IND"))</f>
        <v/>
      </c>
      <c r="I138" s="23">
        <f>IF($A138="","",_xll.BDP($C138,'Field Check'!$C$4))</f>
        <v/>
      </c>
      <c r="J138" s="65">
        <f>IFERROR(IF($B138="","",IF(ISNUMBER($F138),$B138*$F138*$D$3/$B$3,0)),"")</f>
        <v/>
      </c>
      <c r="K138" s="65">
        <f>IFERROR(IF($J138="","",$J138*IF(ISNUMBER($I138),$I138,'Index Summary'!$C$7)/100),"")</f>
        <v/>
      </c>
      <c r="L138" s="65">
        <f>IFERROR(IF($K138="","",$J138-$K138),"")</f>
        <v/>
      </c>
      <c r="M138" s="24" t="n"/>
      <c r="N138" s="25">
        <f>IF($C138="","",IF(NOT(ISNUMBER($F138)),"No dividend",IF($F138=0,"No dividend",IF(ISNUMBER($I138),"OK","Frank assumed"))))</f>
        <v/>
      </c>
      <c r="P138" s="43">
        <f>IF($N138="No dividend","",IF($C138="","",_xll.BDP($C138,'Field Check'!$C$43)))</f>
        <v/>
      </c>
      <c r="Q138" s="62">
        <f>IFERROR(IF(LEN($P138)&lt;&gt;3,1,IF($P138=$D$2,1,_xll.BDP($P138&amp;$D$2&amp;" Curncy","PX_LAST"))),1)</f>
        <v/>
      </c>
      <c r="S138" s="108">
        <f>IF($C138="","",_xll.BDP($C138,'Field Check'!$C$45))</f>
        <v/>
      </c>
    </row>
    <row r="139">
      <c r="A139" s="125" t="inlineStr">
        <is>
          <t>PDN AT</t>
        </is>
      </c>
      <c r="B139" s="64" t="n">
        <v>449358000</v>
      </c>
      <c r="C139" s="125">
        <f>IF($A139="","",$A139&amp;" Equity")</f>
        <v/>
      </c>
      <c r="D139" s="125">
        <f>IF($A139="","",_xll.BDP($C139,"NAME"))</f>
        <v/>
      </c>
      <c r="E139" s="125">
        <f>IF($A139="","",_xll.BDP($C139,"GICS_SECTOR_NAME"))</f>
        <v/>
      </c>
      <c r="F139" s="26">
        <f>IF($A139="","",_xll.BDP($C139,"EQY_DVD_SH_12M"))</f>
        <v/>
      </c>
      <c r="G139" s="27">
        <f>IF($A139="","",_xll.BDP($C139,"EQY_DVD_YLD_12M"))</f>
        <v/>
      </c>
      <c r="H139" s="27">
        <f>IF($A139="","",_xll.BDP($C139,"EQY_DVD_YLD_IND"))</f>
        <v/>
      </c>
      <c r="I139" s="27">
        <f>IF($A139="","",_xll.BDP($C139,'Field Check'!$C$4))</f>
        <v/>
      </c>
      <c r="J139" s="65">
        <f>IFERROR(IF($B139="","",IF(ISNUMBER($F139),$B139*$F139*$D$3/$B$3,0)),"")</f>
        <v/>
      </c>
      <c r="K139" s="65">
        <f>IFERROR(IF($J139="","",$J139*IF(ISNUMBER($I139),$I139,'Index Summary'!$C$7)/100),"")</f>
        <v/>
      </c>
      <c r="L139" s="65">
        <f>IFERROR(IF($K139="","",$J139-$K139),"")</f>
        <v/>
      </c>
      <c r="M139" s="28" t="n"/>
      <c r="N139" s="29">
        <f>IF($C139="","",IF(NOT(ISNUMBER($F139)),"No dividend",IF($F139=0,"No dividend",IF(ISNUMBER($I139),"OK","Frank assumed"))))</f>
        <v/>
      </c>
      <c r="P139" s="43">
        <f>IF($N139="No dividend","",IF($C139="","",_xll.BDP($C139,'Field Check'!$C$43)))</f>
        <v/>
      </c>
      <c r="Q139" s="62">
        <f>IFERROR(IF(LEN($P139)&lt;&gt;3,1,IF($P139=$D$2,1,_xll.BDP($P139&amp;$D$2&amp;" Curncy","PX_LAST"))),1)</f>
        <v/>
      </c>
      <c r="S139" s="108">
        <f>IF($C139="","",_xll.BDP($C139,'Field Check'!$C$45))</f>
        <v/>
      </c>
    </row>
    <row r="140">
      <c r="A140" s="21" t="inlineStr">
        <is>
          <t>PLS AT</t>
        </is>
      </c>
      <c r="B140" s="64" t="n">
        <v>3060902850</v>
      </c>
      <c r="C140" s="21">
        <f>IF($A140="","",$A140&amp;" Equity")</f>
        <v/>
      </c>
      <c r="D140" s="21">
        <f>IF($A140="","",_xll.BDP($C140,"NAME"))</f>
        <v/>
      </c>
      <c r="E140" s="21">
        <f>IF($A140="","",_xll.BDP($C140,"GICS_SECTOR_NAME"))</f>
        <v/>
      </c>
      <c r="F140" s="22">
        <f>IF($A140="","",_xll.BDP($C140,"EQY_DVD_SH_12M"))</f>
        <v/>
      </c>
      <c r="G140" s="23">
        <f>IF($A140="","",_xll.BDP($C140,"EQY_DVD_YLD_12M"))</f>
        <v/>
      </c>
      <c r="H140" s="23">
        <f>IF($A140="","",_xll.BDP($C140,"EQY_DVD_YLD_IND"))</f>
        <v/>
      </c>
      <c r="I140" s="23">
        <f>IF($A140="","",_xll.BDP($C140,'Field Check'!$C$4))</f>
        <v/>
      </c>
      <c r="J140" s="65">
        <f>IFERROR(IF($B140="","",IF(ISNUMBER($F140),$B140*$F140*$D$3/$B$3,0)),"")</f>
        <v/>
      </c>
      <c r="K140" s="65">
        <f>IFERROR(IF($J140="","",$J140*IF(ISNUMBER($I140),$I140,'Index Summary'!$C$7)/100),"")</f>
        <v/>
      </c>
      <c r="L140" s="65">
        <f>IFERROR(IF($K140="","",$J140-$K140),"")</f>
        <v/>
      </c>
      <c r="M140" s="24" t="n"/>
      <c r="N140" s="25">
        <f>IF($C140="","",IF(NOT(ISNUMBER($F140)),"No dividend",IF($F140=0,"No dividend",IF(ISNUMBER($I140),"OK","Frank assumed"))))</f>
        <v/>
      </c>
      <c r="P140" s="43">
        <f>IF($N140="No dividend","",IF($C140="","",_xll.BDP($C140,'Field Check'!$C$43)))</f>
        <v/>
      </c>
      <c r="Q140" s="62">
        <f>IFERROR(IF(LEN($P140)&lt;&gt;3,1,IF($P140=$D$2,1,_xll.BDP($P140&amp;$D$2&amp;" Curncy","PX_LAST"))),1)</f>
        <v/>
      </c>
      <c r="S140" s="108">
        <f>IF($C140="","",_xll.BDP($C140,'Field Check'!$C$45))</f>
        <v/>
      </c>
    </row>
    <row r="141">
      <c r="A141" s="125" t="inlineStr">
        <is>
          <t>PME AT</t>
        </is>
      </c>
      <c r="B141" s="64" t="n">
        <v>55369100</v>
      </c>
      <c r="C141" s="125">
        <f>IF($A141="","",$A141&amp;" Equity")</f>
        <v/>
      </c>
      <c r="D141" s="125">
        <f>IF($A141="","",_xll.BDP($C141,"NAME"))</f>
        <v/>
      </c>
      <c r="E141" s="125">
        <f>IF($A141="","",_xll.BDP($C141,"GICS_SECTOR_NAME"))</f>
        <v/>
      </c>
      <c r="F141" s="26">
        <f>IF($A141="","",_xll.BDP($C141,"EQY_DVD_SH_12M"))</f>
        <v/>
      </c>
      <c r="G141" s="27">
        <f>IF($A141="","",_xll.BDP($C141,"EQY_DVD_YLD_12M"))</f>
        <v/>
      </c>
      <c r="H141" s="27">
        <f>IF($A141="","",_xll.BDP($C141,"EQY_DVD_YLD_IND"))</f>
        <v/>
      </c>
      <c r="I141" s="27">
        <f>IF($A141="","",_xll.BDP($C141,'Field Check'!$C$4))</f>
        <v/>
      </c>
      <c r="J141" s="65">
        <f>IFERROR(IF($B141="","",IF(ISNUMBER($F141),$B141*$F141*$D$3/$B$3,0)),"")</f>
        <v/>
      </c>
      <c r="K141" s="65">
        <f>IFERROR(IF($J141="","",$J141*IF(ISNUMBER($I141),$I141,'Index Summary'!$C$7)/100),"")</f>
        <v/>
      </c>
      <c r="L141" s="65">
        <f>IFERROR(IF($K141="","",$J141-$K141),"")</f>
        <v/>
      </c>
      <c r="M141" s="28" t="n"/>
      <c r="N141" s="29">
        <f>IF($C141="","",IF(NOT(ISNUMBER($F141)),"No dividend",IF($F141=0,"No dividend",IF(ISNUMBER($I141),"OK","Frank assumed"))))</f>
        <v/>
      </c>
      <c r="P141" s="43">
        <f>IF($N141="No dividend","",IF($C141="","",_xll.BDP($C141,'Field Check'!$C$43)))</f>
        <v/>
      </c>
      <c r="Q141" s="62">
        <f>IFERROR(IF(LEN($P141)&lt;&gt;3,1,IF($P141=$D$2,1,_xll.BDP($P141&amp;$D$2&amp;" Curncy","PX_LAST"))),1)</f>
        <v/>
      </c>
      <c r="S141" s="108">
        <f>IF($C141="","",_xll.BDP($C141,'Field Check'!$C$45))</f>
        <v/>
      </c>
    </row>
    <row r="142">
      <c r="A142" s="21" t="inlineStr">
        <is>
          <t>PMV AT</t>
        </is>
      </c>
      <c r="B142" s="64" t="n">
        <v>97399920</v>
      </c>
      <c r="C142" s="21">
        <f>IF($A142="","",$A142&amp;" Equity")</f>
        <v/>
      </c>
      <c r="D142" s="21">
        <f>IF($A142="","",_xll.BDP($C142,"NAME"))</f>
        <v/>
      </c>
      <c r="E142" s="21">
        <f>IF($A142="","",_xll.BDP($C142,"GICS_SECTOR_NAME"))</f>
        <v/>
      </c>
      <c r="F142" s="22">
        <f>IF($A142="","",_xll.BDP($C142,"EQY_DVD_SH_12M"))</f>
        <v/>
      </c>
      <c r="G142" s="23">
        <f>IF($A142="","",_xll.BDP($C142,"EQY_DVD_YLD_12M"))</f>
        <v/>
      </c>
      <c r="H142" s="23">
        <f>IF($A142="","",_xll.BDP($C142,"EQY_DVD_YLD_IND"))</f>
        <v/>
      </c>
      <c r="I142" s="23">
        <f>IF($A142="","",_xll.BDP($C142,'Field Check'!$C$4))</f>
        <v/>
      </c>
      <c r="J142" s="65">
        <f>IFERROR(IF($B142="","",IF(ISNUMBER($F142),$B142*$F142*$D$3/$B$3,0)),"")</f>
        <v/>
      </c>
      <c r="K142" s="65">
        <f>IFERROR(IF($J142="","",$J142*IF(ISNUMBER($I142),$I142,'Index Summary'!$C$7)/100),"")</f>
        <v/>
      </c>
      <c r="L142" s="65">
        <f>IFERROR(IF($K142="","",$J142-$K142),"")</f>
        <v/>
      </c>
      <c r="M142" s="24" t="n"/>
      <c r="N142" s="25">
        <f>IF($C142="","",IF(NOT(ISNUMBER($F142)),"No dividend",IF($F142=0,"No dividend",IF(ISNUMBER($I142),"OK","Frank assumed"))))</f>
        <v/>
      </c>
      <c r="P142" s="43">
        <f>IF($N142="No dividend","",IF($C142="","",_xll.BDP($C142,'Field Check'!$C$43)))</f>
        <v/>
      </c>
      <c r="Q142" s="62">
        <f>IFERROR(IF(LEN($P142)&lt;&gt;3,1,IF($P142=$D$2,1,_xll.BDP($P142&amp;$D$2&amp;" Curncy","PX_LAST"))),1)</f>
        <v/>
      </c>
      <c r="S142" s="108">
        <f>IF($C142="","",_xll.BDP($C142,'Field Check'!$C$45))</f>
        <v/>
      </c>
    </row>
    <row r="143">
      <c r="A143" s="125" t="inlineStr">
        <is>
          <t>PNI AT</t>
        </is>
      </c>
      <c r="B143" s="64" t="n">
        <v>195197850</v>
      </c>
      <c r="C143" s="125">
        <f>IF($A143="","",$A143&amp;" Equity")</f>
        <v/>
      </c>
      <c r="D143" s="125">
        <f>IF($A143="","",_xll.BDP($C143,"NAME"))</f>
        <v/>
      </c>
      <c r="E143" s="125">
        <f>IF($A143="","",_xll.BDP($C143,"GICS_SECTOR_NAME"))</f>
        <v/>
      </c>
      <c r="F143" s="26">
        <f>IF($A143="","",_xll.BDP($C143,"EQY_DVD_SH_12M"))</f>
        <v/>
      </c>
      <c r="G143" s="27">
        <f>IF($A143="","",_xll.BDP($C143,"EQY_DVD_YLD_12M"))</f>
        <v/>
      </c>
      <c r="H143" s="27">
        <f>IF($A143="","",_xll.BDP($C143,"EQY_DVD_YLD_IND"))</f>
        <v/>
      </c>
      <c r="I143" s="27">
        <f>IF($A143="","",_xll.BDP($C143,'Field Check'!$C$4))</f>
        <v/>
      </c>
      <c r="J143" s="65">
        <f>IFERROR(IF($B143="","",IF(ISNUMBER($F143),$B143*$F143*$D$3/$B$3,0)),"")</f>
        <v/>
      </c>
      <c r="K143" s="65">
        <f>IFERROR(IF($J143="","",$J143*IF(ISNUMBER($I143),$I143,'Index Summary'!$C$7)/100),"")</f>
        <v/>
      </c>
      <c r="L143" s="65">
        <f>IFERROR(IF($K143="","",$J143-$K143),"")</f>
        <v/>
      </c>
      <c r="M143" s="28" t="n"/>
      <c r="N143" s="29">
        <f>IF($C143="","",IF(NOT(ISNUMBER($F143)),"No dividend",IF($F143=0,"No dividend",IF(ISNUMBER($I143),"OK","Frank assumed"))))</f>
        <v/>
      </c>
      <c r="P143" s="43">
        <f>IF($N143="No dividend","",IF($C143="","",_xll.BDP($C143,'Field Check'!$C$43)))</f>
        <v/>
      </c>
      <c r="Q143" s="62">
        <f>IFERROR(IF(LEN($P143)&lt;&gt;3,1,IF($P143=$D$2,1,_xll.BDP($P143&amp;$D$2&amp;" Curncy","PX_LAST"))),1)</f>
        <v/>
      </c>
      <c r="S143" s="108">
        <f>IF($C143="","",_xll.BDP($C143,'Field Check'!$C$45))</f>
        <v/>
      </c>
    </row>
    <row r="144">
      <c r="A144" s="21" t="inlineStr">
        <is>
          <t>PNR AT</t>
        </is>
      </c>
      <c r="B144" s="64" t="n">
        <v>341033910</v>
      </c>
      <c r="C144" s="21">
        <f>IF($A144="","",$A144&amp;" Equity")</f>
        <v/>
      </c>
      <c r="D144" s="21">
        <f>IF($A144="","",_xll.BDP($C144,"NAME"))</f>
        <v/>
      </c>
      <c r="E144" s="21">
        <f>IF($A144="","",_xll.BDP($C144,"GICS_SECTOR_NAME"))</f>
        <v/>
      </c>
      <c r="F144" s="22">
        <f>IF($A144="","",_xll.BDP($C144,"EQY_DVD_SH_12M"))</f>
        <v/>
      </c>
      <c r="G144" s="23">
        <f>IF($A144="","",_xll.BDP($C144,"EQY_DVD_YLD_12M"))</f>
        <v/>
      </c>
      <c r="H144" s="23">
        <f>IF($A144="","",_xll.BDP($C144,"EQY_DVD_YLD_IND"))</f>
        <v/>
      </c>
      <c r="I144" s="23">
        <f>IF($A144="","",_xll.BDP($C144,'Field Check'!$C$4))</f>
        <v/>
      </c>
      <c r="J144" s="65">
        <f>IFERROR(IF($B144="","",IF(ISNUMBER($F144),$B144*$F144*$D$3/$B$3,0)),"")</f>
        <v/>
      </c>
      <c r="K144" s="65">
        <f>IFERROR(IF($J144="","",$J144*IF(ISNUMBER($I144),$I144,'Index Summary'!$C$7)/100),"")</f>
        <v/>
      </c>
      <c r="L144" s="65">
        <f>IFERROR(IF($K144="","",$J144-$K144),"")</f>
        <v/>
      </c>
      <c r="M144" s="24" t="n"/>
      <c r="N144" s="25">
        <f>IF($C144="","",IF(NOT(ISNUMBER($F144)),"No dividend",IF($F144=0,"No dividend",IF(ISNUMBER($I144),"OK","Frank assumed"))))</f>
        <v/>
      </c>
      <c r="P144" s="43">
        <f>IF($N144="No dividend","",IF($C144="","",_xll.BDP($C144,'Field Check'!$C$43)))</f>
        <v/>
      </c>
      <c r="Q144" s="62">
        <f>IFERROR(IF(LEN($P144)&lt;&gt;3,1,IF($P144=$D$2,1,_xll.BDP($P144&amp;$D$2&amp;" Curncy","PX_LAST"))),1)</f>
        <v/>
      </c>
      <c r="S144" s="108">
        <f>IF($C144="","",_xll.BDP($C144,'Field Check'!$C$45))</f>
        <v/>
      </c>
    </row>
    <row r="145">
      <c r="A145" s="125" t="inlineStr">
        <is>
          <t>PPT AT</t>
        </is>
      </c>
      <c r="B145" s="64" t="n">
        <v>108711940</v>
      </c>
      <c r="C145" s="125">
        <f>IF($A145="","",$A145&amp;" Equity")</f>
        <v/>
      </c>
      <c r="D145" s="125">
        <f>IF($A145="","",_xll.BDP($C145,"NAME"))</f>
        <v/>
      </c>
      <c r="E145" s="125">
        <f>IF($A145="","",_xll.BDP($C145,"GICS_SECTOR_NAME"))</f>
        <v/>
      </c>
      <c r="F145" s="26">
        <f>IF($A145="","",_xll.BDP($C145,"EQY_DVD_SH_12M"))</f>
        <v/>
      </c>
      <c r="G145" s="27">
        <f>IF($A145="","",_xll.BDP($C145,"EQY_DVD_YLD_12M"))</f>
        <v/>
      </c>
      <c r="H145" s="27">
        <f>IF($A145="","",_xll.BDP($C145,"EQY_DVD_YLD_IND"))</f>
        <v/>
      </c>
      <c r="I145" s="27">
        <f>IF($A145="","",_xll.BDP($C145,'Field Check'!$C$4))</f>
        <v/>
      </c>
      <c r="J145" s="65">
        <f>IFERROR(IF($B145="","",IF(ISNUMBER($F145),$B145*$F145*$D$3/$B$3,0)),"")</f>
        <v/>
      </c>
      <c r="K145" s="65">
        <f>IFERROR(IF($J145="","",$J145*IF(ISNUMBER($I145),$I145,'Index Summary'!$C$7)/100),"")</f>
        <v/>
      </c>
      <c r="L145" s="65">
        <f>IFERROR(IF($K145="","",$J145-$K145),"")</f>
        <v/>
      </c>
      <c r="M145" s="28" t="n"/>
      <c r="N145" s="29">
        <f>IF($C145="","",IF(NOT(ISNUMBER($F145)),"No dividend",IF($F145=0,"No dividend",IF(ISNUMBER($I145),"OK","Frank assumed"))))</f>
        <v/>
      </c>
      <c r="P145" s="43">
        <f>IF($N145="No dividend","",IF($C145="","",_xll.BDP($C145,'Field Check'!$C$43)))</f>
        <v/>
      </c>
      <c r="Q145" s="62">
        <f>IFERROR(IF(LEN($P145)&lt;&gt;3,1,IF($P145=$D$2,1,_xll.BDP($P145&amp;$D$2&amp;" Curncy","PX_LAST"))),1)</f>
        <v/>
      </c>
      <c r="S145" s="108">
        <f>IF($C145="","",_xll.BDP($C145,'Field Check'!$C$45))</f>
        <v/>
      </c>
    </row>
    <row r="146">
      <c r="A146" s="21" t="inlineStr">
        <is>
          <t>PRN AT</t>
        </is>
      </c>
      <c r="B146" s="64" t="n">
        <v>936372000</v>
      </c>
      <c r="C146" s="21">
        <f>IF($A146="","",$A146&amp;" Equity")</f>
        <v/>
      </c>
      <c r="D146" s="21">
        <f>IF($A146="","",_xll.BDP($C146,"NAME"))</f>
        <v/>
      </c>
      <c r="E146" s="21">
        <f>IF($A146="","",_xll.BDP($C146,"GICS_SECTOR_NAME"))</f>
        <v/>
      </c>
      <c r="F146" s="22">
        <f>IF($A146="","",_xll.BDP($C146,"EQY_DVD_SH_12M"))</f>
        <v/>
      </c>
      <c r="G146" s="23">
        <f>IF($A146="","",_xll.BDP($C146,"EQY_DVD_YLD_12M"))</f>
        <v/>
      </c>
      <c r="H146" s="23">
        <f>IF($A146="","",_xll.BDP($C146,"EQY_DVD_YLD_IND"))</f>
        <v/>
      </c>
      <c r="I146" s="23">
        <f>IF($A146="","",_xll.BDP($C146,'Field Check'!$C$4))</f>
        <v/>
      </c>
      <c r="J146" s="65">
        <f>IFERROR(IF($B146="","",IF(ISNUMBER($F146),$B146*$F146*$D$3/$B$3,0)),"")</f>
        <v/>
      </c>
      <c r="K146" s="65">
        <f>IFERROR(IF($J146="","",$J146*IF(ISNUMBER($I146),$I146,'Index Summary'!$C$7)/100),"")</f>
        <v/>
      </c>
      <c r="L146" s="65">
        <f>IFERROR(IF($K146="","",$J146-$K146),"")</f>
        <v/>
      </c>
      <c r="M146" s="24" t="n"/>
      <c r="N146" s="25">
        <f>IF($C146="","",IF(NOT(ISNUMBER($F146)),"No dividend",IF($F146=0,"No dividend",IF(ISNUMBER($I146),"OK","Frank assumed"))))</f>
        <v/>
      </c>
      <c r="P146" s="43">
        <f>IF($N146="No dividend","",IF($C146="","",_xll.BDP($C146,'Field Check'!$C$43)))</f>
        <v/>
      </c>
      <c r="Q146" s="62">
        <f>IFERROR(IF(LEN($P146)&lt;&gt;3,1,IF($P146=$D$2,1,_xll.BDP($P146&amp;$D$2&amp;" Curncy","PX_LAST"))),1)</f>
        <v/>
      </c>
      <c r="S146" s="108">
        <f>IF($C146="","",_xll.BDP($C146,'Field Check'!$C$45))</f>
        <v/>
      </c>
    </row>
    <row r="147">
      <c r="A147" s="125" t="inlineStr">
        <is>
          <t>PRU AT</t>
        </is>
      </c>
      <c r="B147" s="64" t="n">
        <v>1343829000</v>
      </c>
      <c r="C147" s="125">
        <f>IF($A147="","",$A147&amp;" Equity")</f>
        <v/>
      </c>
      <c r="D147" s="125">
        <f>IF($A147="","",_xll.BDP($C147,"NAME"))</f>
        <v/>
      </c>
      <c r="E147" s="125">
        <f>IF($A147="","",_xll.BDP($C147,"GICS_SECTOR_NAME"))</f>
        <v/>
      </c>
      <c r="F147" s="26">
        <f>IF($A147="","",_xll.BDP($C147,"EQY_DVD_SH_12M"))</f>
        <v/>
      </c>
      <c r="G147" s="27">
        <f>IF($A147="","",_xll.BDP($C147,"EQY_DVD_YLD_12M"))</f>
        <v/>
      </c>
      <c r="H147" s="27">
        <f>IF($A147="","",_xll.BDP($C147,"EQY_DVD_YLD_IND"))</f>
        <v/>
      </c>
      <c r="I147" s="27">
        <f>IF($A147="","",_xll.BDP($C147,'Field Check'!$C$4))</f>
        <v/>
      </c>
      <c r="J147" s="65">
        <f>IFERROR(IF($B147="","",IF(ISNUMBER($F147),$B147*$F147*$D$3/$B$3,0)),"")</f>
        <v/>
      </c>
      <c r="K147" s="65">
        <f>IFERROR(IF($J147="","",$J147*IF(ISNUMBER($I147),$I147,'Index Summary'!$C$7)/100),"")</f>
        <v/>
      </c>
      <c r="L147" s="65">
        <f>IFERROR(IF($K147="","",$J147-$K147),"")</f>
        <v/>
      </c>
      <c r="M147" s="28" t="n"/>
      <c r="N147" s="29">
        <f>IF($C147="","",IF(NOT(ISNUMBER($F147)),"No dividend",IF($F147=0,"No dividend",IF(ISNUMBER($I147),"OK","Frank assumed"))))</f>
        <v/>
      </c>
      <c r="P147" s="43">
        <f>IF($N147="No dividend","",IF($C147="","",_xll.BDP($C147,'Field Check'!$C$43)))</f>
        <v/>
      </c>
      <c r="Q147" s="62">
        <f>IFERROR(IF(LEN($P147)&lt;&gt;3,1,IF($P147=$D$2,1,_xll.BDP($P147&amp;$D$2&amp;" Curncy","PX_LAST"))),1)</f>
        <v/>
      </c>
      <c r="S147" s="108">
        <f>IF($C147="","",_xll.BDP($C147,'Field Check'!$C$45))</f>
        <v/>
      </c>
    </row>
    <row r="148">
      <c r="A148" s="21" t="inlineStr">
        <is>
          <t>PXA AT</t>
        </is>
      </c>
      <c r="B148" s="64" t="n">
        <v>133711360</v>
      </c>
      <c r="C148" s="21">
        <f>IF($A148="","",$A148&amp;" Equity")</f>
        <v/>
      </c>
      <c r="D148" s="21">
        <f>IF($A148="","",_xll.BDP($C148,"NAME"))</f>
        <v/>
      </c>
      <c r="E148" s="21">
        <f>IF($A148="","",_xll.BDP($C148,"GICS_SECTOR_NAME"))</f>
        <v/>
      </c>
      <c r="F148" s="22">
        <f>IF($A148="","",_xll.BDP($C148,"EQY_DVD_SH_12M"))</f>
        <v/>
      </c>
      <c r="G148" s="23">
        <f>IF($A148="","",_xll.BDP($C148,"EQY_DVD_YLD_12M"))</f>
        <v/>
      </c>
      <c r="H148" s="23">
        <f>IF($A148="","",_xll.BDP($C148,"EQY_DVD_YLD_IND"))</f>
        <v/>
      </c>
      <c r="I148" s="23">
        <f>IF($A148="","",_xll.BDP($C148,'Field Check'!$C$4))</f>
        <v/>
      </c>
      <c r="J148" s="65">
        <f>IFERROR(IF($B148="","",IF(ISNUMBER($F148),$B148*$F148*$D$3/$B$3,0)),"")</f>
        <v/>
      </c>
      <c r="K148" s="65">
        <f>IFERROR(IF($J148="","",$J148*IF(ISNUMBER($I148),$I148,'Index Summary'!$C$7)/100),"")</f>
        <v/>
      </c>
      <c r="L148" s="65">
        <f>IFERROR(IF($K148="","",$J148-$K148),"")</f>
        <v/>
      </c>
      <c r="M148" s="24" t="n"/>
      <c r="N148" s="25">
        <f>IF($C148="","",IF(NOT(ISNUMBER($F148)),"No dividend",IF($F148=0,"No dividend",IF(ISNUMBER($I148),"OK","Frank assumed"))))</f>
        <v/>
      </c>
      <c r="P148" s="43">
        <f>IF($N148="No dividend","",IF($C148="","",_xll.BDP($C148,'Field Check'!$C$43)))</f>
        <v/>
      </c>
      <c r="Q148" s="62">
        <f>IFERROR(IF(LEN($P148)&lt;&gt;3,1,IF($P148=$D$2,1,_xll.BDP($P148&amp;$D$2&amp;" Curncy","PX_LAST"))),1)</f>
        <v/>
      </c>
      <c r="S148" s="108">
        <f>IF($C148="","",_xll.BDP($C148,'Field Check'!$C$45))</f>
        <v/>
      </c>
    </row>
    <row r="149">
      <c r="A149" s="125" t="inlineStr">
        <is>
          <t>QAN AT</t>
        </is>
      </c>
      <c r="B149" s="64" t="n">
        <v>1513199000</v>
      </c>
      <c r="C149" s="125">
        <f>IF($A149="","",$A149&amp;" Equity")</f>
        <v/>
      </c>
      <c r="D149" s="125">
        <f>IF($A149="","",_xll.BDP($C149,"NAME"))</f>
        <v/>
      </c>
      <c r="E149" s="125">
        <f>IF($A149="","",_xll.BDP($C149,"GICS_SECTOR_NAME"))</f>
        <v/>
      </c>
      <c r="F149" s="26">
        <f>IF($A149="","",_xll.BDP($C149,"EQY_DVD_SH_12M"))</f>
        <v/>
      </c>
      <c r="G149" s="27">
        <f>IF($A149="","",_xll.BDP($C149,"EQY_DVD_YLD_12M"))</f>
        <v/>
      </c>
      <c r="H149" s="27">
        <f>IF($A149="","",_xll.BDP($C149,"EQY_DVD_YLD_IND"))</f>
        <v/>
      </c>
      <c r="I149" s="27">
        <f>IF($A149="","",_xll.BDP($C149,'Field Check'!$C$4))</f>
        <v/>
      </c>
      <c r="J149" s="65">
        <f>IFERROR(IF($B149="","",IF(ISNUMBER($F149),$B149*$F149*$D$3/$B$3,0)),"")</f>
        <v/>
      </c>
      <c r="K149" s="65">
        <f>IFERROR(IF($J149="","",$J149*IF(ISNUMBER($I149),$I149,'Index Summary'!$C$7)/100),"")</f>
        <v/>
      </c>
      <c r="L149" s="65">
        <f>IFERROR(IF($K149="","",$J149-$K149),"")</f>
        <v/>
      </c>
      <c r="M149" s="28" t="n"/>
      <c r="N149" s="29">
        <f>IF($C149="","",IF(NOT(ISNUMBER($F149)),"No dividend",IF($F149=0,"No dividend",IF(ISNUMBER($I149),"OK","Frank assumed"))))</f>
        <v/>
      </c>
      <c r="P149" s="43">
        <f>IF($N149="No dividend","",IF($C149="","",_xll.BDP($C149,'Field Check'!$C$43)))</f>
        <v/>
      </c>
      <c r="Q149" s="62">
        <f>IFERROR(IF(LEN($P149)&lt;&gt;3,1,IF($P149=$D$2,1,_xll.BDP($P149&amp;$D$2&amp;" Curncy","PX_LAST"))),1)</f>
        <v/>
      </c>
      <c r="S149" s="108">
        <f>IF($C149="","",_xll.BDP($C149,'Field Check'!$C$45))</f>
        <v/>
      </c>
    </row>
    <row r="150">
      <c r="A150" s="21" t="inlineStr">
        <is>
          <t>QBE AT</t>
        </is>
      </c>
      <c r="B150" s="64" t="n">
        <v>1494024000</v>
      </c>
      <c r="C150" s="21">
        <f>IF($A150="","",$A150&amp;" Equity")</f>
        <v/>
      </c>
      <c r="D150" s="21">
        <f>IF($A150="","",_xll.BDP($C150,"NAME"))</f>
        <v/>
      </c>
      <c r="E150" s="21">
        <f>IF($A150="","",_xll.BDP($C150,"GICS_SECTOR_NAME"))</f>
        <v/>
      </c>
      <c r="F150" s="22">
        <f>IF($A150="","",_xll.BDP($C150,"EQY_DVD_SH_12M"))</f>
        <v/>
      </c>
      <c r="G150" s="23">
        <f>IF($A150="","",_xll.BDP($C150,"EQY_DVD_YLD_12M"))</f>
        <v/>
      </c>
      <c r="H150" s="23">
        <f>IF($A150="","",_xll.BDP($C150,"EQY_DVD_YLD_IND"))</f>
        <v/>
      </c>
      <c r="I150" s="23">
        <f>IF($A150="","",_xll.BDP($C150,'Field Check'!$C$4))</f>
        <v/>
      </c>
      <c r="J150" s="65">
        <f>IFERROR(IF($B150="","",IF(ISNUMBER($F150),$B150*$F150*$D$3/$B$3,0)),"")</f>
        <v/>
      </c>
      <c r="K150" s="65">
        <f>IFERROR(IF($J150="","",$J150*IF(ISNUMBER($I150),$I150,'Index Summary'!$C$7)/100),"")</f>
        <v/>
      </c>
      <c r="L150" s="65">
        <f>IFERROR(IF($K150="","",$J150-$K150),"")</f>
        <v/>
      </c>
      <c r="M150" s="24" t="n"/>
      <c r="N150" s="25">
        <f>IF($C150="","",IF(NOT(ISNUMBER($F150)),"No dividend",IF($F150=0,"No dividend",IF(ISNUMBER($I150),"OK","Frank assumed"))))</f>
        <v/>
      </c>
      <c r="P150" s="43">
        <f>IF($N150="No dividend","",IF($C150="","",_xll.BDP($C150,'Field Check'!$C$43)))</f>
        <v/>
      </c>
      <c r="Q150" s="62">
        <f>IFERROR(IF(LEN($P150)&lt;&gt;3,1,IF($P150=$D$2,1,_xll.BDP($P150&amp;$D$2&amp;" Curncy","PX_LAST"))),1)</f>
        <v/>
      </c>
      <c r="S150" s="108">
        <f>IF($C150="","",_xll.BDP($C150,'Field Check'!$C$45))</f>
        <v/>
      </c>
    </row>
    <row r="151">
      <c r="A151" s="125" t="inlineStr">
        <is>
          <t>REA AT</t>
        </is>
      </c>
      <c r="B151" s="64" t="n">
        <v>50025100</v>
      </c>
      <c r="C151" s="125">
        <f>IF($A151="","",$A151&amp;" Equity")</f>
        <v/>
      </c>
      <c r="D151" s="125">
        <f>IF($A151="","",_xll.BDP($C151,"NAME"))</f>
        <v/>
      </c>
      <c r="E151" s="125">
        <f>IF($A151="","",_xll.BDP($C151,"GICS_SECTOR_NAME"))</f>
        <v/>
      </c>
      <c r="F151" s="26">
        <f>IF($A151="","",_xll.BDP($C151,"EQY_DVD_SH_12M"))</f>
        <v/>
      </c>
      <c r="G151" s="27">
        <f>IF($A151="","",_xll.BDP($C151,"EQY_DVD_YLD_12M"))</f>
        <v/>
      </c>
      <c r="H151" s="27">
        <f>IF($A151="","",_xll.BDP($C151,"EQY_DVD_YLD_IND"))</f>
        <v/>
      </c>
      <c r="I151" s="27">
        <f>IF($A151="","",_xll.BDP($C151,'Field Check'!$C$4))</f>
        <v/>
      </c>
      <c r="J151" s="65">
        <f>IFERROR(IF($B151="","",IF(ISNUMBER($F151),$B151*$F151*$D$3/$B$3,0)),"")</f>
        <v/>
      </c>
      <c r="K151" s="65">
        <f>IFERROR(IF($J151="","",$J151*IF(ISNUMBER($I151),$I151,'Index Summary'!$C$7)/100),"")</f>
        <v/>
      </c>
      <c r="L151" s="65">
        <f>IFERROR(IF($K151="","",$J151-$K151),"")</f>
        <v/>
      </c>
      <c r="M151" s="28" t="n"/>
      <c r="N151" s="29">
        <f>IF($C151="","",IF(NOT(ISNUMBER($F151)),"No dividend",IF($F151=0,"No dividend",IF(ISNUMBER($I151),"OK","Frank assumed"))))</f>
        <v/>
      </c>
      <c r="P151" s="43">
        <f>IF($N151="No dividend","",IF($C151="","",_xll.BDP($C151,'Field Check'!$C$43)))</f>
        <v/>
      </c>
      <c r="Q151" s="62">
        <f>IFERROR(IF(LEN($P151)&lt;&gt;3,1,IF($P151=$D$2,1,_xll.BDP($P151&amp;$D$2&amp;" Curncy","PX_LAST"))),1)</f>
        <v/>
      </c>
      <c r="S151" s="108">
        <f>IF($C151="","",_xll.BDP($C151,'Field Check'!$C$45))</f>
        <v/>
      </c>
    </row>
    <row r="152">
      <c r="A152" s="21" t="inlineStr">
        <is>
          <t>REH AT</t>
        </is>
      </c>
      <c r="B152" s="64" t="n">
        <v>227584040</v>
      </c>
      <c r="C152" s="21">
        <f>IF($A152="","",$A152&amp;" Equity")</f>
        <v/>
      </c>
      <c r="D152" s="21">
        <f>IF($A152="","",_xll.BDP($C152,"NAME"))</f>
        <v/>
      </c>
      <c r="E152" s="21">
        <f>IF($A152="","",_xll.BDP($C152,"GICS_SECTOR_NAME"))</f>
        <v/>
      </c>
      <c r="F152" s="22">
        <f>IF($A152="","",_xll.BDP($C152,"EQY_DVD_SH_12M"))</f>
        <v/>
      </c>
      <c r="G152" s="23">
        <f>IF($A152="","",_xll.BDP($C152,"EQY_DVD_YLD_12M"))</f>
        <v/>
      </c>
      <c r="H152" s="23">
        <f>IF($A152="","",_xll.BDP($C152,"EQY_DVD_YLD_IND"))</f>
        <v/>
      </c>
      <c r="I152" s="23">
        <f>IF($A152="","",_xll.BDP($C152,'Field Check'!$C$4))</f>
        <v/>
      </c>
      <c r="J152" s="65">
        <f>IFERROR(IF($B152="","",IF(ISNUMBER($F152),$B152*$F152*$D$3/$B$3,0)),"")</f>
        <v/>
      </c>
      <c r="K152" s="65">
        <f>IFERROR(IF($J152="","",$J152*IF(ISNUMBER($I152),$I152,'Index Summary'!$C$7)/100),"")</f>
        <v/>
      </c>
      <c r="L152" s="65">
        <f>IFERROR(IF($K152="","",$J152-$K152),"")</f>
        <v/>
      </c>
      <c r="M152" s="24" t="n"/>
      <c r="N152" s="25">
        <f>IF($C152="","",IF(NOT(ISNUMBER($F152)),"No dividend",IF($F152=0,"No dividend",IF(ISNUMBER($I152),"OK","Frank assumed"))))</f>
        <v/>
      </c>
      <c r="P152" s="43">
        <f>IF($N152="No dividend","",IF($C152="","",_xll.BDP($C152,'Field Check'!$C$43)))</f>
        <v/>
      </c>
      <c r="Q152" s="62">
        <f>IFERROR(IF(LEN($P152)&lt;&gt;3,1,IF($P152=$D$2,1,_xll.BDP($P152&amp;$D$2&amp;" Curncy","PX_LAST"))),1)</f>
        <v/>
      </c>
      <c r="S152" s="108">
        <f>IF($C152="","",_xll.BDP($C152,'Field Check'!$C$45))</f>
        <v/>
      </c>
    </row>
    <row r="153">
      <c r="A153" s="125" t="inlineStr">
        <is>
          <t>RGN AT</t>
        </is>
      </c>
      <c r="B153" s="64" t="n">
        <v>1148742000</v>
      </c>
      <c r="C153" s="125">
        <f>IF($A153="","",$A153&amp;" Equity")</f>
        <v/>
      </c>
      <c r="D153" s="125">
        <f>IF($A153="","",_xll.BDP($C153,"NAME"))</f>
        <v/>
      </c>
      <c r="E153" s="125">
        <f>IF($A153="","",_xll.BDP($C153,"GICS_SECTOR_NAME"))</f>
        <v/>
      </c>
      <c r="F153" s="26">
        <f>IF($A153="","",_xll.BDP($C153,"EQY_DVD_SH_12M"))</f>
        <v/>
      </c>
      <c r="G153" s="27">
        <f>IF($A153="","",_xll.BDP($C153,"EQY_DVD_YLD_12M"))</f>
        <v/>
      </c>
      <c r="H153" s="27">
        <f>IF($A153="","",_xll.BDP($C153,"EQY_DVD_YLD_IND"))</f>
        <v/>
      </c>
      <c r="I153" s="27">
        <f>IF($A153="","",_xll.BDP($C153,'Field Check'!$C$4))</f>
        <v/>
      </c>
      <c r="J153" s="65">
        <f>IFERROR(IF($B153="","",IF(ISNUMBER($F153),$B153*$F153*$D$3/$B$3,0)),"")</f>
        <v/>
      </c>
      <c r="K153" s="65">
        <f>IFERROR(IF($J153="","",$J153*IF(ISNUMBER($I153),$I153,'Index Summary'!$C$7)/100),"")</f>
        <v/>
      </c>
      <c r="L153" s="65">
        <f>IFERROR(IF($K153="","",$J153-$K153),"")</f>
        <v/>
      </c>
      <c r="M153" s="28" t="n"/>
      <c r="N153" s="29">
        <f>IF($C153="","",IF(NOT(ISNUMBER($F153)),"No dividend",IF($F153=0,"No dividend",IF(ISNUMBER($I153),"OK","Frank assumed"))))</f>
        <v/>
      </c>
      <c r="P153" s="43">
        <f>IF($N153="No dividend","",IF($C153="","",_xll.BDP($C153,'Field Check'!$C$43)))</f>
        <v/>
      </c>
      <c r="Q153" s="62">
        <f>IFERROR(IF(LEN($P153)&lt;&gt;3,1,IF($P153=$D$2,1,_xll.BDP($P153&amp;$D$2&amp;" Curncy","PX_LAST"))),1)</f>
        <v/>
      </c>
      <c r="S153" s="108">
        <f>IF($C153="","",_xll.BDP($C153,'Field Check'!$C$45))</f>
        <v/>
      </c>
    </row>
    <row r="154">
      <c r="A154" s="21" t="inlineStr">
        <is>
          <t>RHC AT</t>
        </is>
      </c>
      <c r="B154" s="64" t="n">
        <v>189280600</v>
      </c>
      <c r="C154" s="21">
        <f>IF($A154="","",$A154&amp;" Equity")</f>
        <v/>
      </c>
      <c r="D154" s="21">
        <f>IF($A154="","",_xll.BDP($C154,"NAME"))</f>
        <v/>
      </c>
      <c r="E154" s="21">
        <f>IF($A154="","",_xll.BDP($C154,"GICS_SECTOR_NAME"))</f>
        <v/>
      </c>
      <c r="F154" s="22">
        <f>IF($A154="","",_xll.BDP($C154,"EQY_DVD_SH_12M"))</f>
        <v/>
      </c>
      <c r="G154" s="23">
        <f>IF($A154="","",_xll.BDP($C154,"EQY_DVD_YLD_12M"))</f>
        <v/>
      </c>
      <c r="H154" s="23">
        <f>IF($A154="","",_xll.BDP($C154,"EQY_DVD_YLD_IND"))</f>
        <v/>
      </c>
      <c r="I154" s="23">
        <f>IF($A154="","",_xll.BDP($C154,'Field Check'!$C$4))</f>
        <v/>
      </c>
      <c r="J154" s="65">
        <f>IFERROR(IF($B154="","",IF(ISNUMBER($F154),$B154*$F154*$D$3/$B$3,0)),"")</f>
        <v/>
      </c>
      <c r="K154" s="65">
        <f>IFERROR(IF($J154="","",$J154*IF(ISNUMBER($I154),$I154,'Index Summary'!$C$7)/100),"")</f>
        <v/>
      </c>
      <c r="L154" s="65">
        <f>IFERROR(IF($K154="","",$J154-$K154),"")</f>
        <v/>
      </c>
      <c r="M154" s="24" t="n"/>
      <c r="N154" s="25">
        <f>IF($C154="","",IF(NOT(ISNUMBER($F154)),"No dividend",IF($F154=0,"No dividend",IF(ISNUMBER($I154),"OK","Frank assumed"))))</f>
        <v/>
      </c>
      <c r="P154" s="43">
        <f>IF($N154="No dividend","",IF($C154="","",_xll.BDP($C154,'Field Check'!$C$43)))</f>
        <v/>
      </c>
      <c r="Q154" s="62">
        <f>IFERROR(IF(LEN($P154)&lt;&gt;3,1,IF($P154=$D$2,1,_xll.BDP($P154&amp;$D$2&amp;" Curncy","PX_LAST"))),1)</f>
        <v/>
      </c>
      <c r="S154" s="108">
        <f>IF($C154="","",_xll.BDP($C154,'Field Check'!$C$45))</f>
        <v/>
      </c>
    </row>
    <row r="155">
      <c r="A155" s="125" t="inlineStr">
        <is>
          <t>RIO AT</t>
        </is>
      </c>
      <c r="B155" s="64" t="n">
        <v>371821000</v>
      </c>
      <c r="C155" s="125">
        <f>IF($A155="","",$A155&amp;" Equity")</f>
        <v/>
      </c>
      <c r="D155" s="125">
        <f>IF($A155="","",_xll.BDP($C155,"NAME"))</f>
        <v/>
      </c>
      <c r="E155" s="125">
        <f>IF($A155="","",_xll.BDP($C155,"GICS_SECTOR_NAME"))</f>
        <v/>
      </c>
      <c r="F155" s="26">
        <f>IF($A155="","",_xll.BDP($C155,"EQY_DVD_SH_12M"))</f>
        <v/>
      </c>
      <c r="G155" s="27">
        <f>IF($A155="","",_xll.BDP($C155,"EQY_DVD_YLD_12M"))</f>
        <v/>
      </c>
      <c r="H155" s="27">
        <f>IF($A155="","",_xll.BDP($C155,"EQY_DVD_YLD_IND"))</f>
        <v/>
      </c>
      <c r="I155" s="27">
        <f>IF($A155="","",_xll.BDP($C155,'Field Check'!$C$4))</f>
        <v/>
      </c>
      <c r="J155" s="65">
        <f>IFERROR(IF($B155="","",IF(ISNUMBER($F155),$B155*$F155*$D$3/$B$3,0)),"")</f>
        <v/>
      </c>
      <c r="K155" s="65">
        <f>IFERROR(IF($J155="","",$J155*IF(ISNUMBER($I155),$I155,'Index Summary'!$C$7)/100),"")</f>
        <v/>
      </c>
      <c r="L155" s="65">
        <f>IFERROR(IF($K155="","",$J155-$K155),"")</f>
        <v/>
      </c>
      <c r="M155" s="28" t="n"/>
      <c r="N155" s="29">
        <f>IF($C155="","",IF(NOT(ISNUMBER($F155)),"No dividend",IF($F155=0,"No dividend",IF(ISNUMBER($I155),"OK","Frank assumed"))))</f>
        <v/>
      </c>
      <c r="P155" s="43">
        <f>IF($N155="No dividend","",IF($C155="","",_xll.BDP($C155,'Field Check'!$C$43)))</f>
        <v/>
      </c>
      <c r="Q155" s="62">
        <f>IFERROR(IF(LEN($P155)&lt;&gt;3,1,IF($P155=$D$2,1,_xll.BDP($P155&amp;$D$2&amp;" Curncy","PX_LAST"))),1)</f>
        <v/>
      </c>
      <c r="S155" s="108">
        <f>IF($C155="","",_xll.BDP($C155,'Field Check'!$C$45))</f>
        <v/>
      </c>
    </row>
    <row r="156">
      <c r="A156" s="21" t="inlineStr">
        <is>
          <t>RMD AT</t>
        </is>
      </c>
      <c r="B156" s="64" t="n">
        <v>568582000</v>
      </c>
      <c r="C156" s="21">
        <f>IF($A156="","",$A156&amp;" Equity")</f>
        <v/>
      </c>
      <c r="D156" s="21">
        <f>IF($A156="","",_xll.BDP($C156,"NAME"))</f>
        <v/>
      </c>
      <c r="E156" s="21">
        <f>IF($A156="","",_xll.BDP($C156,"GICS_SECTOR_NAME"))</f>
        <v/>
      </c>
      <c r="F156" s="22">
        <f>IF($A156="","",_xll.BDP($C156,"EQY_DVD_SH_12M"))</f>
        <v/>
      </c>
      <c r="G156" s="23">
        <f>IF($A156="","",_xll.BDP($C156,"EQY_DVD_YLD_12M"))</f>
        <v/>
      </c>
      <c r="H156" s="23">
        <f>IF($A156="","",_xll.BDP($C156,"EQY_DVD_YLD_IND"))</f>
        <v/>
      </c>
      <c r="I156" s="23">
        <f>IF($A156="","",_xll.BDP($C156,'Field Check'!$C$4))</f>
        <v/>
      </c>
      <c r="J156" s="65">
        <f>IFERROR(IF($B156="","",IF(ISNUMBER($F156),$B156*$F156*$D$3/$B$3,0)),"")</f>
        <v/>
      </c>
      <c r="K156" s="65">
        <f>IFERROR(IF($J156="","",$J156*IF(ISNUMBER($I156),$I156,'Index Summary'!$C$7)/100),"")</f>
        <v/>
      </c>
      <c r="L156" s="65">
        <f>IFERROR(IF($K156="","",$J156-$K156),"")</f>
        <v/>
      </c>
      <c r="M156" s="24" t="n"/>
      <c r="N156" s="25">
        <f>IF($C156="","",IF(NOT(ISNUMBER($F156)),"No dividend",IF($F156=0,"No dividend",IF(ISNUMBER($I156),"OK","Frank assumed"))))</f>
        <v/>
      </c>
      <c r="P156" s="43">
        <f>IF($N156="No dividend","",IF($C156="","",_xll.BDP($C156,'Field Check'!$C$43)))</f>
        <v/>
      </c>
      <c r="Q156" s="62">
        <f>IFERROR(IF(LEN($P156)&lt;&gt;3,1,IF($P156=$D$2,1,_xll.BDP($P156&amp;$D$2&amp;" Curncy","PX_LAST"))),1)</f>
        <v/>
      </c>
      <c r="S156" s="108">
        <f>IF($C156="","",_xll.BDP($C156,'Field Check'!$C$45))</f>
        <v/>
      </c>
    </row>
    <row r="157">
      <c r="A157" s="125" t="inlineStr">
        <is>
          <t>RMS AT</t>
        </is>
      </c>
      <c r="B157" s="64" t="n">
        <v>1899018000</v>
      </c>
      <c r="C157" s="125">
        <f>IF($A157="","",$A157&amp;" Equity")</f>
        <v/>
      </c>
      <c r="D157" s="125">
        <f>IF($A157="","",_xll.BDP($C157,"NAME"))</f>
        <v/>
      </c>
      <c r="E157" s="125">
        <f>IF($A157="","",_xll.BDP($C157,"GICS_SECTOR_NAME"))</f>
        <v/>
      </c>
      <c r="F157" s="26">
        <f>IF($A157="","",_xll.BDP($C157,"EQY_DVD_SH_12M"))</f>
        <v/>
      </c>
      <c r="G157" s="27">
        <f>IF($A157="","",_xll.BDP($C157,"EQY_DVD_YLD_12M"))</f>
        <v/>
      </c>
      <c r="H157" s="27">
        <f>IF($A157="","",_xll.BDP($C157,"EQY_DVD_YLD_IND"))</f>
        <v/>
      </c>
      <c r="I157" s="27">
        <f>IF($A157="","",_xll.BDP($C157,'Field Check'!$C$4))</f>
        <v/>
      </c>
      <c r="J157" s="65">
        <f>IFERROR(IF($B157="","",IF(ISNUMBER($F157),$B157*$F157*$D$3/$B$3,0)),"")</f>
        <v/>
      </c>
      <c r="K157" s="65">
        <f>IFERROR(IF($J157="","",$J157*IF(ISNUMBER($I157),$I157,'Index Summary'!$C$7)/100),"")</f>
        <v/>
      </c>
      <c r="L157" s="65">
        <f>IFERROR(IF($K157="","",$J157-$K157),"")</f>
        <v/>
      </c>
      <c r="M157" s="28" t="n"/>
      <c r="N157" s="29">
        <f>IF($C157="","",IF(NOT(ISNUMBER($F157)),"No dividend",IF($F157=0,"No dividend",IF(ISNUMBER($I157),"OK","Frank assumed"))))</f>
        <v/>
      </c>
      <c r="P157" s="43">
        <f>IF($N157="No dividend","",IF($C157="","",_xll.BDP($C157,'Field Check'!$C$43)))</f>
        <v/>
      </c>
      <c r="Q157" s="62">
        <f>IFERROR(IF(LEN($P157)&lt;&gt;3,1,IF($P157=$D$2,1,_xll.BDP($P157&amp;$D$2&amp;" Curncy","PX_LAST"))),1)</f>
        <v/>
      </c>
      <c r="S157" s="108">
        <f>IF($C157="","",_xll.BDP($C157,'Field Check'!$C$45))</f>
        <v/>
      </c>
    </row>
    <row r="158">
      <c r="A158" s="21" t="inlineStr">
        <is>
          <t>RRL AT</t>
        </is>
      </c>
      <c r="B158" s="64" t="n">
        <v>757252000</v>
      </c>
      <c r="C158" s="21">
        <f>IF($A158="","",$A158&amp;" Equity")</f>
        <v/>
      </c>
      <c r="D158" s="21">
        <f>IF($A158="","",_xll.BDP($C158,"NAME"))</f>
        <v/>
      </c>
      <c r="E158" s="21">
        <f>IF($A158="","",_xll.BDP($C158,"GICS_SECTOR_NAME"))</f>
        <v/>
      </c>
      <c r="F158" s="22">
        <f>IF($A158="","",_xll.BDP($C158,"EQY_DVD_SH_12M"))</f>
        <v/>
      </c>
      <c r="G158" s="23">
        <f>IF($A158="","",_xll.BDP($C158,"EQY_DVD_YLD_12M"))</f>
        <v/>
      </c>
      <c r="H158" s="23">
        <f>IF($A158="","",_xll.BDP($C158,"EQY_DVD_YLD_IND"))</f>
        <v/>
      </c>
      <c r="I158" s="23">
        <f>IF($A158="","",_xll.BDP($C158,'Field Check'!$C$4))</f>
        <v/>
      </c>
      <c r="J158" s="65">
        <f>IFERROR(IF($B158="","",IF(ISNUMBER($F158),$B158*$F158*$D$3/$B$3,0)),"")</f>
        <v/>
      </c>
      <c r="K158" s="65">
        <f>IFERROR(IF($J158="","",$J158*IF(ISNUMBER($I158),$I158,'Index Summary'!$C$7)/100),"")</f>
        <v/>
      </c>
      <c r="L158" s="65">
        <f>IFERROR(IF($K158="","",$J158-$K158),"")</f>
        <v/>
      </c>
      <c r="M158" s="24" t="n"/>
      <c r="N158" s="25">
        <f>IF($C158="","",IF(NOT(ISNUMBER($F158)),"No dividend",IF($F158=0,"No dividend",IF(ISNUMBER($I158),"OK","Frank assumed"))))</f>
        <v/>
      </c>
      <c r="P158" s="43">
        <f>IF($N158="No dividend","",IF($C158="","",_xll.BDP($C158,'Field Check'!$C$43)))</f>
        <v/>
      </c>
      <c r="Q158" s="62">
        <f>IFERROR(IF(LEN($P158)&lt;&gt;3,1,IF($P158=$D$2,1,_xll.BDP($P158&amp;$D$2&amp;" Curncy","PX_LAST"))),1)</f>
        <v/>
      </c>
      <c r="S158" s="108">
        <f>IF($C158="","",_xll.BDP($C158,'Field Check'!$C$45))</f>
        <v/>
      </c>
    </row>
    <row r="159">
      <c r="A159" s="125" t="inlineStr">
        <is>
          <t>RSG AT</t>
        </is>
      </c>
      <c r="B159" s="64" t="n">
        <v>2137418000</v>
      </c>
      <c r="C159" s="125">
        <f>IF($A159="","",$A159&amp;" Equity")</f>
        <v/>
      </c>
      <c r="D159" s="125">
        <f>IF($A159="","",_xll.BDP($C159,"NAME"))</f>
        <v/>
      </c>
      <c r="E159" s="125">
        <f>IF($A159="","",_xll.BDP($C159,"GICS_SECTOR_NAME"))</f>
        <v/>
      </c>
      <c r="F159" s="26">
        <f>IF($A159="","",_xll.BDP($C159,"EQY_DVD_SH_12M"))</f>
        <v/>
      </c>
      <c r="G159" s="27">
        <f>IF($A159="","",_xll.BDP($C159,"EQY_DVD_YLD_12M"))</f>
        <v/>
      </c>
      <c r="H159" s="27">
        <f>IF($A159="","",_xll.BDP($C159,"EQY_DVD_YLD_IND"))</f>
        <v/>
      </c>
      <c r="I159" s="27">
        <f>IF($A159="","",_xll.BDP($C159,'Field Check'!$C$4))</f>
        <v/>
      </c>
      <c r="J159" s="65">
        <f>IFERROR(IF($B159="","",IF(ISNUMBER($F159),$B159*$F159*$D$3/$B$3,0)),"")</f>
        <v/>
      </c>
      <c r="K159" s="65">
        <f>IFERROR(IF($J159="","",$J159*IF(ISNUMBER($I159),$I159,'Index Summary'!$C$7)/100),"")</f>
        <v/>
      </c>
      <c r="L159" s="65">
        <f>IFERROR(IF($K159="","",$J159-$K159),"")</f>
        <v/>
      </c>
      <c r="M159" s="28" t="n"/>
      <c r="N159" s="29">
        <f>IF($C159="","",IF(NOT(ISNUMBER($F159)),"No dividend",IF($F159=0,"No dividend",IF(ISNUMBER($I159),"OK","Frank assumed"))))</f>
        <v/>
      </c>
      <c r="P159" s="43">
        <f>IF($N159="No dividend","",IF($C159="","",_xll.BDP($C159,'Field Check'!$C$43)))</f>
        <v/>
      </c>
      <c r="Q159" s="62">
        <f>IFERROR(IF(LEN($P159)&lt;&gt;3,1,IF($P159=$D$2,1,_xll.BDP($P159&amp;$D$2&amp;" Curncy","PX_LAST"))),1)</f>
        <v/>
      </c>
      <c r="S159" s="108">
        <f>IF($C159="","",_xll.BDP($C159,'Field Check'!$C$45))</f>
        <v/>
      </c>
    </row>
    <row r="160">
      <c r="A160" s="21" t="inlineStr">
        <is>
          <t>RWC AT</t>
        </is>
      </c>
      <c r="B160" s="64" t="n">
        <v>748039000</v>
      </c>
      <c r="C160" s="21">
        <f>IF($A160="","",$A160&amp;" Equity")</f>
        <v/>
      </c>
      <c r="D160" s="21">
        <f>IF($A160="","",_xll.BDP($C160,"NAME"))</f>
        <v/>
      </c>
      <c r="E160" s="21">
        <f>IF($A160="","",_xll.BDP($C160,"GICS_SECTOR_NAME"))</f>
        <v/>
      </c>
      <c r="F160" s="22">
        <f>IF($A160="","",_xll.BDP($C160,"EQY_DVD_SH_12M"))</f>
        <v/>
      </c>
      <c r="G160" s="23">
        <f>IF($A160="","",_xll.BDP($C160,"EQY_DVD_YLD_12M"))</f>
        <v/>
      </c>
      <c r="H160" s="23">
        <f>IF($A160="","",_xll.BDP($C160,"EQY_DVD_YLD_IND"))</f>
        <v/>
      </c>
      <c r="I160" s="23">
        <f>IF($A160="","",_xll.BDP($C160,'Field Check'!$C$4))</f>
        <v/>
      </c>
      <c r="J160" s="65">
        <f>IFERROR(IF($B160="","",IF(ISNUMBER($F160),$B160*$F160*$D$3/$B$3,0)),"")</f>
        <v/>
      </c>
      <c r="K160" s="65">
        <f>IFERROR(IF($J160="","",$J160*IF(ISNUMBER($I160),$I160,'Index Summary'!$C$7)/100),"")</f>
        <v/>
      </c>
      <c r="L160" s="65">
        <f>IFERROR(IF($K160="","",$J160-$K160),"")</f>
        <v/>
      </c>
      <c r="M160" s="24" t="n"/>
      <c r="N160" s="25">
        <f>IF($C160="","",IF(NOT(ISNUMBER($F160)),"No dividend",IF($F160=0,"No dividend",IF(ISNUMBER($I160),"OK","Frank assumed"))))</f>
        <v/>
      </c>
      <c r="P160" s="43">
        <f>IF($N160="No dividend","",IF($C160="","",_xll.BDP($C160,'Field Check'!$C$43)))</f>
        <v/>
      </c>
      <c r="Q160" s="62">
        <f>IFERROR(IF(LEN($P160)&lt;&gt;3,1,IF($P160=$D$2,1,_xll.BDP($P160&amp;$D$2&amp;" Curncy","PX_LAST"))),1)</f>
        <v/>
      </c>
      <c r="S160" s="108">
        <f>IF($C160="","",_xll.BDP($C160,'Field Check'!$C$45))</f>
        <v/>
      </c>
    </row>
    <row r="161">
      <c r="A161" s="125" t="inlineStr">
        <is>
          <t>S32 AT</t>
        </is>
      </c>
      <c r="B161" s="64" t="n">
        <v>4486486000</v>
      </c>
      <c r="C161" s="125">
        <f>IF($A161="","",$A161&amp;" Equity")</f>
        <v/>
      </c>
      <c r="D161" s="125">
        <f>IF($A161="","",_xll.BDP($C161,"NAME"))</f>
        <v/>
      </c>
      <c r="E161" s="125">
        <f>IF($A161="","",_xll.BDP($C161,"GICS_SECTOR_NAME"))</f>
        <v/>
      </c>
      <c r="F161" s="26">
        <f>IF($A161="","",_xll.BDP($C161,"EQY_DVD_SH_12M"))</f>
        <v/>
      </c>
      <c r="G161" s="27">
        <f>IF($A161="","",_xll.BDP($C161,"EQY_DVD_YLD_12M"))</f>
        <v/>
      </c>
      <c r="H161" s="27">
        <f>IF($A161="","",_xll.BDP($C161,"EQY_DVD_YLD_IND"))</f>
        <v/>
      </c>
      <c r="I161" s="27">
        <f>IF($A161="","",_xll.BDP($C161,'Field Check'!$C$4))</f>
        <v/>
      </c>
      <c r="J161" s="65">
        <f>IFERROR(IF($B161="","",IF(ISNUMBER($F161),$B161*$F161*$D$3/$B$3,0)),"")</f>
        <v/>
      </c>
      <c r="K161" s="65">
        <f>IFERROR(IF($J161="","",$J161*IF(ISNUMBER($I161),$I161,'Index Summary'!$C$7)/100),"")</f>
        <v/>
      </c>
      <c r="L161" s="65">
        <f>IFERROR(IF($K161="","",$J161-$K161),"")</f>
        <v/>
      </c>
      <c r="M161" s="28" t="n"/>
      <c r="N161" s="29">
        <f>IF($C161="","",IF(NOT(ISNUMBER($F161)),"No dividend",IF($F161=0,"No dividend",IF(ISNUMBER($I161),"OK","Frank assumed"))))</f>
        <v/>
      </c>
      <c r="P161" s="43">
        <f>IF($N161="No dividend","",IF($C161="","",_xll.BDP($C161,'Field Check'!$C$43)))</f>
        <v/>
      </c>
      <c r="Q161" s="62">
        <f>IFERROR(IF(LEN($P161)&lt;&gt;3,1,IF($P161=$D$2,1,_xll.BDP($P161&amp;$D$2&amp;" Curncy","PX_LAST"))),1)</f>
        <v/>
      </c>
      <c r="S161" s="108">
        <f>IF($C161="","",_xll.BDP($C161,'Field Check'!$C$45))</f>
        <v/>
      </c>
    </row>
    <row r="162">
      <c r="A162" s="21" t="inlineStr">
        <is>
          <t>SCG AT</t>
        </is>
      </c>
      <c r="B162" s="64" t="n">
        <v>5222977000</v>
      </c>
      <c r="C162" s="21">
        <f>IF($A162="","",$A162&amp;" Equity")</f>
        <v/>
      </c>
      <c r="D162" s="21">
        <f>IF($A162="","",_xll.BDP($C162,"NAME"))</f>
        <v/>
      </c>
      <c r="E162" s="21">
        <f>IF($A162="","",_xll.BDP($C162,"GICS_SECTOR_NAME"))</f>
        <v/>
      </c>
      <c r="F162" s="22">
        <f>IF($A162="","",_xll.BDP($C162,"EQY_DVD_SH_12M"))</f>
        <v/>
      </c>
      <c r="G162" s="23">
        <f>IF($A162="","",_xll.BDP($C162,"EQY_DVD_YLD_12M"))</f>
        <v/>
      </c>
      <c r="H162" s="23">
        <f>IF($A162="","",_xll.BDP($C162,"EQY_DVD_YLD_IND"))</f>
        <v/>
      </c>
      <c r="I162" s="23">
        <f>IF($A162="","",_xll.BDP($C162,'Field Check'!$C$4))</f>
        <v/>
      </c>
      <c r="J162" s="65">
        <f>IFERROR(IF($B162="","",IF(ISNUMBER($F162),$B162*$F162*$D$3/$B$3,0)),"")</f>
        <v/>
      </c>
      <c r="K162" s="65">
        <f>IFERROR(IF($J162="","",$J162*IF(ISNUMBER($I162),$I162,'Index Summary'!$C$7)/100),"")</f>
        <v/>
      </c>
      <c r="L162" s="65">
        <f>IFERROR(IF($K162="","",$J162-$K162),"")</f>
        <v/>
      </c>
      <c r="M162" s="24" t="n"/>
      <c r="N162" s="25">
        <f>IF($C162="","",IF(NOT(ISNUMBER($F162)),"No dividend",IF($F162=0,"No dividend",IF(ISNUMBER($I162),"OK","Frank assumed"))))</f>
        <v/>
      </c>
      <c r="P162" s="43">
        <f>IF($N162="No dividend","",IF($C162="","",_xll.BDP($C162,'Field Check'!$C$43)))</f>
        <v/>
      </c>
      <c r="Q162" s="62">
        <f>IFERROR(IF(LEN($P162)&lt;&gt;3,1,IF($P162=$D$2,1,_xll.BDP($P162&amp;$D$2&amp;" Curncy","PX_LAST"))),1)</f>
        <v/>
      </c>
      <c r="S162" s="108">
        <f>IF($C162="","",_xll.BDP($C162,'Field Check'!$C$45))</f>
        <v/>
      </c>
    </row>
    <row r="163">
      <c r="A163" s="125" t="inlineStr">
        <is>
          <t>SDF AT</t>
        </is>
      </c>
      <c r="B163" s="64" t="n">
        <v>1111992000</v>
      </c>
      <c r="C163" s="125">
        <f>IF($A163="","",$A163&amp;" Equity")</f>
        <v/>
      </c>
      <c r="D163" s="125">
        <f>IF($A163="","",_xll.BDP($C163,"NAME"))</f>
        <v/>
      </c>
      <c r="E163" s="125">
        <f>IF($A163="","",_xll.BDP($C163,"GICS_SECTOR_NAME"))</f>
        <v/>
      </c>
      <c r="F163" s="26">
        <f>IF($A163="","",_xll.BDP($C163,"EQY_DVD_SH_12M"))</f>
        <v/>
      </c>
      <c r="G163" s="27">
        <f>IF($A163="","",_xll.BDP($C163,"EQY_DVD_YLD_12M"))</f>
        <v/>
      </c>
      <c r="H163" s="27">
        <f>IF($A163="","",_xll.BDP($C163,"EQY_DVD_YLD_IND"))</f>
        <v/>
      </c>
      <c r="I163" s="27">
        <f>IF($A163="","",_xll.BDP($C163,'Field Check'!$C$4))</f>
        <v/>
      </c>
      <c r="J163" s="65">
        <f>IFERROR(IF($B163="","",IF(ISNUMBER($F163),$B163*$F163*$D$3/$B$3,0)),"")</f>
        <v/>
      </c>
      <c r="K163" s="65">
        <f>IFERROR(IF($J163="","",$J163*IF(ISNUMBER($I163),$I163,'Index Summary'!$C$7)/100),"")</f>
        <v/>
      </c>
      <c r="L163" s="65">
        <f>IFERROR(IF($K163="","",$J163-$K163),"")</f>
        <v/>
      </c>
      <c r="M163" s="28" t="n"/>
      <c r="N163" s="29">
        <f>IF($C163="","",IF(NOT(ISNUMBER($F163)),"No dividend",IF($F163=0,"No dividend",IF(ISNUMBER($I163),"OK","Frank assumed"))))</f>
        <v/>
      </c>
      <c r="P163" s="43">
        <f>IF($N163="No dividend","",IF($C163="","",_xll.BDP($C163,'Field Check'!$C$43)))</f>
        <v/>
      </c>
      <c r="Q163" s="62">
        <f>IFERROR(IF(LEN($P163)&lt;&gt;3,1,IF($P163=$D$2,1,_xll.BDP($P163&amp;$D$2&amp;" Curncy","PX_LAST"))),1)</f>
        <v/>
      </c>
      <c r="S163" s="108">
        <f>IF($C163="","",_xll.BDP($C163,'Field Check'!$C$45))</f>
        <v/>
      </c>
    </row>
    <row r="164">
      <c r="A164" s="21" t="inlineStr">
        <is>
          <t>SEK AT</t>
        </is>
      </c>
      <c r="B164" s="64" t="n">
        <v>357220000</v>
      </c>
      <c r="C164" s="21">
        <f>IF($A164="","",$A164&amp;" Equity")</f>
        <v/>
      </c>
      <c r="D164" s="21">
        <f>IF($A164="","",_xll.BDP($C164,"NAME"))</f>
        <v/>
      </c>
      <c r="E164" s="21">
        <f>IF($A164="","",_xll.BDP($C164,"GICS_SECTOR_NAME"))</f>
        <v/>
      </c>
      <c r="F164" s="22">
        <f>IF($A164="","",_xll.BDP($C164,"EQY_DVD_SH_12M"))</f>
        <v/>
      </c>
      <c r="G164" s="23">
        <f>IF($A164="","",_xll.BDP($C164,"EQY_DVD_YLD_12M"))</f>
        <v/>
      </c>
      <c r="H164" s="23">
        <f>IF($A164="","",_xll.BDP($C164,"EQY_DVD_YLD_IND"))</f>
        <v/>
      </c>
      <c r="I164" s="23">
        <f>IF($A164="","",_xll.BDP($C164,'Field Check'!$C$4))</f>
        <v/>
      </c>
      <c r="J164" s="65">
        <f>IFERROR(IF($B164="","",IF(ISNUMBER($F164),$B164*$F164*$D$3/$B$3,0)),"")</f>
        <v/>
      </c>
      <c r="K164" s="65">
        <f>IFERROR(IF($J164="","",$J164*IF(ISNUMBER($I164),$I164,'Index Summary'!$C$7)/100),"")</f>
        <v/>
      </c>
      <c r="L164" s="65">
        <f>IFERROR(IF($K164="","",$J164-$K164),"")</f>
        <v/>
      </c>
      <c r="M164" s="24" t="n"/>
      <c r="N164" s="25">
        <f>IF($C164="","",IF(NOT(ISNUMBER($F164)),"No dividend",IF($F164=0,"No dividend",IF(ISNUMBER($I164),"OK","Frank assumed"))))</f>
        <v/>
      </c>
      <c r="P164" s="43">
        <f>IF($N164="No dividend","",IF($C164="","",_xll.BDP($C164,'Field Check'!$C$43)))</f>
        <v/>
      </c>
      <c r="Q164" s="62">
        <f>IFERROR(IF(LEN($P164)&lt;&gt;3,1,IF($P164=$D$2,1,_xll.BDP($P164&amp;$D$2&amp;" Curncy","PX_LAST"))),1)</f>
        <v/>
      </c>
      <c r="S164" s="108">
        <f>IF($C164="","",_xll.BDP($C164,'Field Check'!$C$45))</f>
        <v/>
      </c>
    </row>
    <row r="165">
      <c r="A165" s="125" t="inlineStr">
        <is>
          <t>SFR AT</t>
        </is>
      </c>
      <c r="B165" s="64" t="n">
        <v>466951000</v>
      </c>
      <c r="C165" s="125">
        <f>IF($A165="","",$A165&amp;" Equity")</f>
        <v/>
      </c>
      <c r="D165" s="125">
        <f>IF($A165="","",_xll.BDP($C165,"NAME"))</f>
        <v/>
      </c>
      <c r="E165" s="125">
        <f>IF($A165="","",_xll.BDP($C165,"GICS_SECTOR_NAME"))</f>
        <v/>
      </c>
      <c r="F165" s="26">
        <f>IF($A165="","",_xll.BDP($C165,"EQY_DVD_SH_12M"))</f>
        <v/>
      </c>
      <c r="G165" s="27">
        <f>IF($A165="","",_xll.BDP($C165,"EQY_DVD_YLD_12M"))</f>
        <v/>
      </c>
      <c r="H165" s="27">
        <f>IF($A165="","",_xll.BDP($C165,"EQY_DVD_YLD_IND"))</f>
        <v/>
      </c>
      <c r="I165" s="27">
        <f>IF($A165="","",_xll.BDP($C165,'Field Check'!$C$4))</f>
        <v/>
      </c>
      <c r="J165" s="65">
        <f>IFERROR(IF($B165="","",IF(ISNUMBER($F165),$B165*$F165*$D$3/$B$3,0)),"")</f>
        <v/>
      </c>
      <c r="K165" s="65">
        <f>IFERROR(IF($J165="","",$J165*IF(ISNUMBER($I165),$I165,'Index Summary'!$C$7)/100),"")</f>
        <v/>
      </c>
      <c r="L165" s="65">
        <f>IFERROR(IF($K165="","",$J165-$K165),"")</f>
        <v/>
      </c>
      <c r="M165" s="28" t="n"/>
      <c r="N165" s="29">
        <f>IF($C165="","",IF(NOT(ISNUMBER($F165)),"No dividend",IF($F165=0,"No dividend",IF(ISNUMBER($I165),"OK","Frank assumed"))))</f>
        <v/>
      </c>
      <c r="P165" s="43">
        <f>IF($N165="No dividend","",IF($C165="","",_xll.BDP($C165,'Field Check'!$C$43)))</f>
        <v/>
      </c>
      <c r="Q165" s="62">
        <f>IFERROR(IF(LEN($P165)&lt;&gt;3,1,IF($P165=$D$2,1,_xll.BDP($P165&amp;$D$2&amp;" Curncy","PX_LAST"))),1)</f>
        <v/>
      </c>
      <c r="S165" s="108">
        <f>IF($C165="","",_xll.BDP($C165,'Field Check'!$C$45))</f>
        <v/>
      </c>
    </row>
    <row r="166">
      <c r="A166" s="21" t="inlineStr">
        <is>
          <t>SGH AT</t>
        </is>
      </c>
      <c r="B166" s="64" t="n">
        <v>199429020</v>
      </c>
      <c r="C166" s="21">
        <f>IF($A166="","",$A166&amp;" Equity")</f>
        <v/>
      </c>
      <c r="D166" s="21">
        <f>IF($A166="","",_xll.BDP($C166,"NAME"))</f>
        <v/>
      </c>
      <c r="E166" s="21">
        <f>IF($A166="","",_xll.BDP($C166,"GICS_SECTOR_NAME"))</f>
        <v/>
      </c>
      <c r="F166" s="22">
        <f>IF($A166="","",_xll.BDP($C166,"EQY_DVD_SH_12M"))</f>
        <v/>
      </c>
      <c r="G166" s="23">
        <f>IF($A166="","",_xll.BDP($C166,"EQY_DVD_YLD_12M"))</f>
        <v/>
      </c>
      <c r="H166" s="23">
        <f>IF($A166="","",_xll.BDP($C166,"EQY_DVD_YLD_IND"))</f>
        <v/>
      </c>
      <c r="I166" s="23">
        <f>IF($A166="","",_xll.BDP($C166,'Field Check'!$C$4))</f>
        <v/>
      </c>
      <c r="J166" s="65">
        <f>IFERROR(IF($B166="","",IF(ISNUMBER($F166),$B166*$F166*$D$3/$B$3,0)),"")</f>
        <v/>
      </c>
      <c r="K166" s="65">
        <f>IFERROR(IF($J166="","",$J166*IF(ISNUMBER($I166),$I166,'Index Summary'!$C$7)/100),"")</f>
        <v/>
      </c>
      <c r="L166" s="65">
        <f>IFERROR(IF($K166="","",$J166-$K166),"")</f>
        <v/>
      </c>
      <c r="M166" s="24" t="n"/>
      <c r="N166" s="25">
        <f>IF($C166="","",IF(NOT(ISNUMBER($F166)),"No dividend",IF($F166=0,"No dividend",IF(ISNUMBER($I166),"OK","Frank assumed"))))</f>
        <v/>
      </c>
      <c r="P166" s="43">
        <f>IF($N166="No dividend","",IF($C166="","",_xll.BDP($C166,'Field Check'!$C$43)))</f>
        <v/>
      </c>
      <c r="Q166" s="62">
        <f>IFERROR(IF(LEN($P166)&lt;&gt;3,1,IF($P166=$D$2,1,_xll.BDP($P166&amp;$D$2&amp;" Curncy","PX_LAST"))),1)</f>
        <v/>
      </c>
      <c r="S166" s="108">
        <f>IF($C166="","",_xll.BDP($C166,'Field Check'!$C$45))</f>
        <v/>
      </c>
    </row>
    <row r="167">
      <c r="A167" s="125" t="inlineStr">
        <is>
          <t>SGM AT</t>
        </is>
      </c>
      <c r="B167" s="64" t="n">
        <v>160383390</v>
      </c>
      <c r="C167" s="125">
        <f>IF($A167="","",$A167&amp;" Equity")</f>
        <v/>
      </c>
      <c r="D167" s="125">
        <f>IF($A167="","",_xll.BDP($C167,"NAME"))</f>
        <v/>
      </c>
      <c r="E167" s="125">
        <f>IF($A167="","",_xll.BDP($C167,"GICS_SECTOR_NAME"))</f>
        <v/>
      </c>
      <c r="F167" s="26">
        <f>IF($A167="","",_xll.BDP($C167,"EQY_DVD_SH_12M"))</f>
        <v/>
      </c>
      <c r="G167" s="27">
        <f>IF($A167="","",_xll.BDP($C167,"EQY_DVD_YLD_12M"))</f>
        <v/>
      </c>
      <c r="H167" s="27">
        <f>IF($A167="","",_xll.BDP($C167,"EQY_DVD_YLD_IND"))</f>
        <v/>
      </c>
      <c r="I167" s="27">
        <f>IF($A167="","",_xll.BDP($C167,'Field Check'!$C$4))</f>
        <v/>
      </c>
      <c r="J167" s="65">
        <f>IFERROR(IF($B167="","",IF(ISNUMBER($F167),$B167*$F167*$D$3/$B$3,0)),"")</f>
        <v/>
      </c>
      <c r="K167" s="65">
        <f>IFERROR(IF($J167="","",$J167*IF(ISNUMBER($I167),$I167,'Index Summary'!$C$7)/100),"")</f>
        <v/>
      </c>
      <c r="L167" s="65">
        <f>IFERROR(IF($K167="","",$J167-$K167),"")</f>
        <v/>
      </c>
      <c r="M167" s="28" t="n"/>
      <c r="N167" s="29">
        <f>IF($C167="","",IF(NOT(ISNUMBER($F167)),"No dividend",IF($F167=0,"No dividend",IF(ISNUMBER($I167),"OK","Frank assumed"))))</f>
        <v/>
      </c>
      <c r="P167" s="43">
        <f>IF($N167="No dividend","",IF($C167="","",_xll.BDP($C167,'Field Check'!$C$43)))</f>
        <v/>
      </c>
      <c r="Q167" s="62">
        <f>IFERROR(IF(LEN($P167)&lt;&gt;3,1,IF($P167=$D$2,1,_xll.BDP($P167&amp;$D$2&amp;" Curncy","PX_LAST"))),1)</f>
        <v/>
      </c>
      <c r="S167" s="108">
        <f>IF($C167="","",_xll.BDP($C167,'Field Check'!$C$45))</f>
        <v/>
      </c>
    </row>
    <row r="168">
      <c r="A168" s="21" t="inlineStr">
        <is>
          <t>SGP AT</t>
        </is>
      </c>
      <c r="B168" s="64" t="n">
        <v>2431644000</v>
      </c>
      <c r="C168" s="21">
        <f>IF($A168="","",$A168&amp;" Equity")</f>
        <v/>
      </c>
      <c r="D168" s="21">
        <f>IF($A168="","",_xll.BDP($C168,"NAME"))</f>
        <v/>
      </c>
      <c r="E168" s="21">
        <f>IF($A168="","",_xll.BDP($C168,"GICS_SECTOR_NAME"))</f>
        <v/>
      </c>
      <c r="F168" s="22">
        <f>IF($A168="","",_xll.BDP($C168,"EQY_DVD_SH_12M"))</f>
        <v/>
      </c>
      <c r="G168" s="23">
        <f>IF($A168="","",_xll.BDP($C168,"EQY_DVD_YLD_12M"))</f>
        <v/>
      </c>
      <c r="H168" s="23">
        <f>IF($A168="","",_xll.BDP($C168,"EQY_DVD_YLD_IND"))</f>
        <v/>
      </c>
      <c r="I168" s="23">
        <f>IF($A168="","",_xll.BDP($C168,'Field Check'!$C$4))</f>
        <v/>
      </c>
      <c r="J168" s="65">
        <f>IFERROR(IF($B168="","",IF(ISNUMBER($F168),$B168*$F168*$D$3/$B$3,0)),"")</f>
        <v/>
      </c>
      <c r="K168" s="65">
        <f>IFERROR(IF($J168="","",$J168*IF(ISNUMBER($I168),$I168,'Index Summary'!$C$7)/100),"")</f>
        <v/>
      </c>
      <c r="L168" s="65">
        <f>IFERROR(IF($K168="","",$J168-$K168),"")</f>
        <v/>
      </c>
      <c r="M168" s="24" t="n"/>
      <c r="N168" s="25">
        <f>IF($C168="","",IF(NOT(ISNUMBER($F168)),"No dividend",IF($F168=0,"No dividend",IF(ISNUMBER($I168),"OK","Frank assumed"))))</f>
        <v/>
      </c>
      <c r="P168" s="43">
        <f>IF($N168="No dividend","",IF($C168="","",_xll.BDP($C168,'Field Check'!$C$43)))</f>
        <v/>
      </c>
      <c r="Q168" s="62">
        <f>IFERROR(IF(LEN($P168)&lt;&gt;3,1,IF($P168=$D$2,1,_xll.BDP($P168&amp;$D$2&amp;" Curncy","PX_LAST"))),1)</f>
        <v/>
      </c>
      <c r="S168" s="108">
        <f>IF($C168="","",_xll.BDP($C168,'Field Check'!$C$45))</f>
        <v/>
      </c>
    </row>
    <row r="169">
      <c r="A169" s="125" t="inlineStr">
        <is>
          <t>SHL AT</t>
        </is>
      </c>
      <c r="B169" s="64" t="n">
        <v>494238000</v>
      </c>
      <c r="C169" s="125">
        <f>IF($A169="","",$A169&amp;" Equity")</f>
        <v/>
      </c>
      <c r="D169" s="125">
        <f>IF($A169="","",_xll.BDP($C169,"NAME"))</f>
        <v/>
      </c>
      <c r="E169" s="125">
        <f>IF($A169="","",_xll.BDP($C169,"GICS_SECTOR_NAME"))</f>
        <v/>
      </c>
      <c r="F169" s="26">
        <f>IF($A169="","",_xll.BDP($C169,"EQY_DVD_SH_12M"))</f>
        <v/>
      </c>
      <c r="G169" s="27">
        <f>IF($A169="","",_xll.BDP($C169,"EQY_DVD_YLD_12M"))</f>
        <v/>
      </c>
      <c r="H169" s="27">
        <f>IF($A169="","",_xll.BDP($C169,"EQY_DVD_YLD_IND"))</f>
        <v/>
      </c>
      <c r="I169" s="27">
        <f>IF($A169="","",_xll.BDP($C169,'Field Check'!$C$4))</f>
        <v/>
      </c>
      <c r="J169" s="65">
        <f>IFERROR(IF($B169="","",IF(ISNUMBER($F169),$B169*$F169*$D$3/$B$3,0)),"")</f>
        <v/>
      </c>
      <c r="K169" s="65">
        <f>IFERROR(IF($J169="","",$J169*IF(ISNUMBER($I169),$I169,'Index Summary'!$C$7)/100),"")</f>
        <v/>
      </c>
      <c r="L169" s="65">
        <f>IFERROR(IF($K169="","",$J169-$K169),"")</f>
        <v/>
      </c>
      <c r="M169" s="28" t="n"/>
      <c r="N169" s="29">
        <f>IF($C169="","",IF(NOT(ISNUMBER($F169)),"No dividend",IF($F169=0,"No dividend",IF(ISNUMBER($I169),"OK","Frank assumed"))))</f>
        <v/>
      </c>
      <c r="P169" s="43">
        <f>IF($N169="No dividend","",IF($C169="","",_xll.BDP($C169,'Field Check'!$C$43)))</f>
        <v/>
      </c>
      <c r="Q169" s="62">
        <f>IFERROR(IF(LEN($P169)&lt;&gt;3,1,IF($P169=$D$2,1,_xll.BDP($P169&amp;$D$2&amp;" Curncy","PX_LAST"))),1)</f>
        <v/>
      </c>
      <c r="S169" s="108">
        <f>IF($C169="","",_xll.BDP($C169,'Field Check'!$C$45))</f>
        <v/>
      </c>
    </row>
    <row r="170">
      <c r="A170" s="21" t="inlineStr">
        <is>
          <t>SIG AT</t>
        </is>
      </c>
      <c r="B170" s="64" t="n">
        <v>5771851500</v>
      </c>
      <c r="C170" s="21">
        <f>IF($A170="","",$A170&amp;" Equity")</f>
        <v/>
      </c>
      <c r="D170" s="21">
        <f>IF($A170="","",_xll.BDP($C170,"NAME"))</f>
        <v/>
      </c>
      <c r="E170" s="21">
        <f>IF($A170="","",_xll.BDP($C170,"GICS_SECTOR_NAME"))</f>
        <v/>
      </c>
      <c r="F170" s="22">
        <f>IF($A170="","",_xll.BDP($C170,"EQY_DVD_SH_12M"))</f>
        <v/>
      </c>
      <c r="G170" s="23">
        <f>IF($A170="","",_xll.BDP($C170,"EQY_DVD_YLD_12M"))</f>
        <v/>
      </c>
      <c r="H170" s="23">
        <f>IF($A170="","",_xll.BDP($C170,"EQY_DVD_YLD_IND"))</f>
        <v/>
      </c>
      <c r="I170" s="23">
        <f>IF($A170="","",_xll.BDP($C170,'Field Check'!$C$4))</f>
        <v/>
      </c>
      <c r="J170" s="65">
        <f>IFERROR(IF($B170="","",IF(ISNUMBER($F170),$B170*$F170*$D$3/$B$3,0)),"")</f>
        <v/>
      </c>
      <c r="K170" s="65">
        <f>IFERROR(IF($J170="","",$J170*IF(ISNUMBER($I170),$I170,'Index Summary'!$C$7)/100),"")</f>
        <v/>
      </c>
      <c r="L170" s="65">
        <f>IFERROR(IF($K170="","",$J170-$K170),"")</f>
        <v/>
      </c>
      <c r="M170" s="24" t="n"/>
      <c r="N170" s="25">
        <f>IF($C170="","",IF(NOT(ISNUMBER($F170)),"No dividend",IF($F170=0,"No dividend",IF(ISNUMBER($I170),"OK","Frank assumed"))))</f>
        <v/>
      </c>
      <c r="P170" s="43">
        <f>IF($N170="No dividend","",IF($C170="","",_xll.BDP($C170,'Field Check'!$C$43)))</f>
        <v/>
      </c>
      <c r="Q170" s="62">
        <f>IFERROR(IF(LEN($P170)&lt;&gt;3,1,IF($P170=$D$2,1,_xll.BDP($P170&amp;$D$2&amp;" Curncy","PX_LAST"))),1)</f>
        <v/>
      </c>
      <c r="S170" s="108">
        <f>IF($C170="","",_xll.BDP($C170,'Field Check'!$C$45))</f>
        <v/>
      </c>
    </row>
    <row r="171">
      <c r="A171" s="125" t="inlineStr">
        <is>
          <t>SLC AT</t>
        </is>
      </c>
      <c r="B171" s="64" t="n">
        <v>514714000</v>
      </c>
      <c r="C171" s="125">
        <f>IF($A171="","",$A171&amp;" Equity")</f>
        <v/>
      </c>
      <c r="D171" s="125">
        <f>IF($A171="","",_xll.BDP($C171,"NAME"))</f>
        <v/>
      </c>
      <c r="E171" s="125">
        <f>IF($A171="","",_xll.BDP($C171,"GICS_SECTOR_NAME"))</f>
        <v/>
      </c>
      <c r="F171" s="26">
        <f>IF($A171="","",_xll.BDP($C171,"EQY_DVD_SH_12M"))</f>
        <v/>
      </c>
      <c r="G171" s="27">
        <f>IF($A171="","",_xll.BDP($C171,"EQY_DVD_YLD_12M"))</f>
        <v/>
      </c>
      <c r="H171" s="27">
        <f>IF($A171="","",_xll.BDP($C171,"EQY_DVD_YLD_IND"))</f>
        <v/>
      </c>
      <c r="I171" s="27">
        <f>IF($A171="","",_xll.BDP($C171,'Field Check'!$C$4))</f>
        <v/>
      </c>
      <c r="J171" s="65">
        <f>IFERROR(IF($B171="","",IF(ISNUMBER($F171),$B171*$F171*$D$3/$B$3,0)),"")</f>
        <v/>
      </c>
      <c r="K171" s="65">
        <f>IFERROR(IF($J171="","",$J171*IF(ISNUMBER($I171),$I171,'Index Summary'!$C$7)/100),"")</f>
        <v/>
      </c>
      <c r="L171" s="65">
        <f>IFERROR(IF($K171="","",$J171-$K171),"")</f>
        <v/>
      </c>
      <c r="M171" s="28" t="n"/>
      <c r="N171" s="29">
        <f>IF($C171="","",IF(NOT(ISNUMBER($F171)),"No dividend",IF($F171=0,"No dividend",IF(ISNUMBER($I171),"OK","Frank assumed"))))</f>
        <v/>
      </c>
      <c r="P171" s="43">
        <f>IF($N171="No dividend","",IF($C171="","",_xll.BDP($C171,'Field Check'!$C$43)))</f>
        <v/>
      </c>
      <c r="Q171" s="62">
        <f>IFERROR(IF(LEN($P171)&lt;&gt;3,1,IF($P171=$D$2,1,_xll.BDP($P171&amp;$D$2&amp;" Curncy","PX_LAST"))),1)</f>
        <v/>
      </c>
      <c r="S171" s="108">
        <f>IF($C171="","",_xll.BDP($C171,'Field Check'!$C$45))</f>
        <v/>
      </c>
    </row>
    <row r="172">
      <c r="A172" s="21" t="inlineStr">
        <is>
          <t>SLX AT</t>
        </is>
      </c>
      <c r="B172" s="64" t="n">
        <v>239456680</v>
      </c>
      <c r="C172" s="21">
        <f>IF($A172="","",$A172&amp;" Equity")</f>
        <v/>
      </c>
      <c r="D172" s="21">
        <f>IF($A172="","",_xll.BDP($C172,"NAME"))</f>
        <v/>
      </c>
      <c r="E172" s="21">
        <f>IF($A172="","",_xll.BDP($C172,"GICS_SECTOR_NAME"))</f>
        <v/>
      </c>
      <c r="F172" s="22">
        <f>IF($A172="","",_xll.BDP($C172,"EQY_DVD_SH_12M"))</f>
        <v/>
      </c>
      <c r="G172" s="23">
        <f>IF($A172="","",_xll.BDP($C172,"EQY_DVD_YLD_12M"))</f>
        <v/>
      </c>
      <c r="H172" s="23">
        <f>IF($A172="","",_xll.BDP($C172,"EQY_DVD_YLD_IND"))</f>
        <v/>
      </c>
      <c r="I172" s="23">
        <f>IF($A172="","",_xll.BDP($C172,'Field Check'!$C$4))</f>
        <v/>
      </c>
      <c r="J172" s="65">
        <f>IFERROR(IF($B172="","",IF(ISNUMBER($F172),$B172*$F172*$D$3/$B$3,0)),"")</f>
        <v/>
      </c>
      <c r="K172" s="65">
        <f>IFERROR(IF($J172="","",$J172*IF(ISNUMBER($I172),$I172,'Index Summary'!$C$7)/100),"")</f>
        <v/>
      </c>
      <c r="L172" s="65">
        <f>IFERROR(IF($K172="","",$J172-$K172),"")</f>
        <v/>
      </c>
      <c r="M172" s="24" t="n"/>
      <c r="N172" s="25">
        <f>IF($C172="","",IF(NOT(ISNUMBER($F172)),"No dividend",IF($F172=0,"No dividend",IF(ISNUMBER($I172),"OK","Frank assumed"))))</f>
        <v/>
      </c>
      <c r="P172" s="43">
        <f>IF($N172="No dividend","",IF($C172="","",_xll.BDP($C172,'Field Check'!$C$43)))</f>
        <v/>
      </c>
      <c r="Q172" s="62">
        <f>IFERROR(IF(LEN($P172)&lt;&gt;3,1,IF($P172=$D$2,1,_xll.BDP($P172&amp;$D$2&amp;" Curncy","PX_LAST"))),1)</f>
        <v/>
      </c>
      <c r="S172" s="108">
        <f>IF($C172="","",_xll.BDP($C172,'Field Check'!$C$45))</f>
        <v/>
      </c>
    </row>
    <row r="173">
      <c r="A173" s="125" t="inlineStr">
        <is>
          <t>SOL AT</t>
        </is>
      </c>
      <c r="B173" s="64" t="n">
        <v>357124800</v>
      </c>
      <c r="C173" s="125">
        <f>IF($A173="","",$A173&amp;" Equity")</f>
        <v/>
      </c>
      <c r="D173" s="125">
        <f>IF($A173="","",_xll.BDP($C173,"NAME"))</f>
        <v/>
      </c>
      <c r="E173" s="125">
        <f>IF($A173="","",_xll.BDP($C173,"GICS_SECTOR_NAME"))</f>
        <v/>
      </c>
      <c r="F173" s="26">
        <f>IF($A173="","",_xll.BDP($C173,"EQY_DVD_SH_12M"))</f>
        <v/>
      </c>
      <c r="G173" s="27">
        <f>IF($A173="","",_xll.BDP($C173,"EQY_DVD_YLD_12M"))</f>
        <v/>
      </c>
      <c r="H173" s="27">
        <f>IF($A173="","",_xll.BDP($C173,"EQY_DVD_YLD_IND"))</f>
        <v/>
      </c>
      <c r="I173" s="27">
        <f>IF($A173="","",_xll.BDP($C173,'Field Check'!$C$4))</f>
        <v/>
      </c>
      <c r="J173" s="65">
        <f>IFERROR(IF($B173="","",IF(ISNUMBER($F173),$B173*$F173*$D$3/$B$3,0)),"")</f>
        <v/>
      </c>
      <c r="K173" s="65">
        <f>IFERROR(IF($J173="","",$J173*IF(ISNUMBER($I173),$I173,'Index Summary'!$C$7)/100),"")</f>
        <v/>
      </c>
      <c r="L173" s="65">
        <f>IFERROR(IF($K173="","",$J173-$K173),"")</f>
        <v/>
      </c>
      <c r="M173" s="28" t="n"/>
      <c r="N173" s="29">
        <f>IF($C173="","",IF(NOT(ISNUMBER($F173)),"No dividend",IF($F173=0,"No dividend",IF(ISNUMBER($I173),"OK","Frank assumed"))))</f>
        <v/>
      </c>
      <c r="P173" s="43">
        <f>IF($N173="No dividend","",IF($C173="","",_xll.BDP($C173,'Field Check'!$C$43)))</f>
        <v/>
      </c>
      <c r="Q173" s="62">
        <f>IFERROR(IF(LEN($P173)&lt;&gt;3,1,IF($P173=$D$2,1,_xll.BDP($P173&amp;$D$2&amp;" Curncy","PX_LAST"))),1)</f>
        <v/>
      </c>
      <c r="S173" s="108">
        <f>IF($C173="","",_xll.BDP($C173,'Field Check'!$C$45))</f>
        <v/>
      </c>
    </row>
    <row r="174">
      <c r="A174" s="21" t="inlineStr">
        <is>
          <t>SRG AT</t>
        </is>
      </c>
      <c r="B174" s="64" t="n">
        <v>626592000</v>
      </c>
      <c r="C174" s="21">
        <f>IF($A174="","",$A174&amp;" Equity")</f>
        <v/>
      </c>
      <c r="D174" s="21">
        <f>IF($A174="","",_xll.BDP($C174,"NAME"))</f>
        <v/>
      </c>
      <c r="E174" s="21">
        <f>IF($A174="","",_xll.BDP($C174,"GICS_SECTOR_NAME"))</f>
        <v/>
      </c>
      <c r="F174" s="22">
        <f>IF($A174="","",_xll.BDP($C174,"EQY_DVD_SH_12M"))</f>
        <v/>
      </c>
      <c r="G174" s="23">
        <f>IF($A174="","",_xll.BDP($C174,"EQY_DVD_YLD_12M"))</f>
        <v/>
      </c>
      <c r="H174" s="23">
        <f>IF($A174="","",_xll.BDP($C174,"EQY_DVD_YLD_IND"))</f>
        <v/>
      </c>
      <c r="I174" s="23">
        <f>IF($A174="","",_xll.BDP($C174,'Field Check'!$C$4))</f>
        <v/>
      </c>
      <c r="J174" s="65">
        <f>IFERROR(IF($B174="","",IF(ISNUMBER($F174),$B174*$F174*$D$3/$B$3,0)),"")</f>
        <v/>
      </c>
      <c r="K174" s="65">
        <f>IFERROR(IF($J174="","",$J174*IF(ISNUMBER($I174),$I174,'Index Summary'!$C$7)/100),"")</f>
        <v/>
      </c>
      <c r="L174" s="65">
        <f>IFERROR(IF($K174="","",$J174-$K174),"")</f>
        <v/>
      </c>
      <c r="M174" s="24" t="n"/>
      <c r="N174" s="25">
        <f>IF($C174="","",IF(NOT(ISNUMBER($F174)),"No dividend",IF($F174=0,"No dividend",IF(ISNUMBER($I174),"OK","Frank assumed"))))</f>
        <v/>
      </c>
      <c r="P174" s="43">
        <f>IF($N174="No dividend","",IF($C174="","",_xll.BDP($C174,'Field Check'!$C$43)))</f>
        <v/>
      </c>
      <c r="Q174" s="62">
        <f>IFERROR(IF(LEN($P174)&lt;&gt;3,1,IF($P174=$D$2,1,_xll.BDP($P174&amp;$D$2&amp;" Curncy","PX_LAST"))),1)</f>
        <v/>
      </c>
      <c r="S174" s="108">
        <f>IF($C174="","",_xll.BDP($C174,'Field Check'!$C$45))</f>
        <v/>
      </c>
    </row>
    <row r="175">
      <c r="A175" s="125" t="inlineStr">
        <is>
          <t>STO AT</t>
        </is>
      </c>
      <c r="B175" s="64" t="n">
        <v>3247773000</v>
      </c>
      <c r="C175" s="125">
        <f>IF($A175="","",$A175&amp;" Equity")</f>
        <v/>
      </c>
      <c r="D175" s="125">
        <f>IF($A175="","",_xll.BDP($C175,"NAME"))</f>
        <v/>
      </c>
      <c r="E175" s="125">
        <f>IF($A175="","",_xll.BDP($C175,"GICS_SECTOR_NAME"))</f>
        <v/>
      </c>
      <c r="F175" s="26">
        <f>IF($A175="","",_xll.BDP($C175,"EQY_DVD_SH_12M"))</f>
        <v/>
      </c>
      <c r="G175" s="27">
        <f>IF($A175="","",_xll.BDP($C175,"EQY_DVD_YLD_12M"))</f>
        <v/>
      </c>
      <c r="H175" s="27">
        <f>IF($A175="","",_xll.BDP($C175,"EQY_DVD_YLD_IND"))</f>
        <v/>
      </c>
      <c r="I175" s="27">
        <f>IF($A175="","",_xll.BDP($C175,'Field Check'!$C$4))</f>
        <v/>
      </c>
      <c r="J175" s="65">
        <f>IFERROR(IF($B175="","",IF(ISNUMBER($F175),$B175*$F175*$D$3/$B$3,0)),"")</f>
        <v/>
      </c>
      <c r="K175" s="65">
        <f>IFERROR(IF($J175="","",$J175*IF(ISNUMBER($I175),$I175,'Index Summary'!$C$7)/100),"")</f>
        <v/>
      </c>
      <c r="L175" s="65">
        <f>IFERROR(IF($K175="","",$J175-$K175),"")</f>
        <v/>
      </c>
      <c r="M175" s="28" t="n"/>
      <c r="N175" s="29">
        <f>IF($C175="","",IF(NOT(ISNUMBER($F175)),"No dividend",IF($F175=0,"No dividend",IF(ISNUMBER($I175),"OK","Frank assumed"))))</f>
        <v/>
      </c>
      <c r="P175" s="43">
        <f>IF($N175="No dividend","",IF($C175="","",_xll.BDP($C175,'Field Check'!$C$43)))</f>
        <v/>
      </c>
      <c r="Q175" s="62">
        <f>IFERROR(IF(LEN($P175)&lt;&gt;3,1,IF($P175=$D$2,1,_xll.BDP($P175&amp;$D$2&amp;" Curncy","PX_LAST"))),1)</f>
        <v/>
      </c>
      <c r="S175" s="108">
        <f>IF($C175="","",_xll.BDP($C175,'Field Check'!$C$45))</f>
        <v/>
      </c>
    </row>
    <row r="176">
      <c r="A176" s="21" t="inlineStr">
        <is>
          <t>SUL AT</t>
        </is>
      </c>
      <c r="B176" s="64" t="n">
        <v>162595440</v>
      </c>
      <c r="C176" s="21">
        <f>IF($A176="","",$A176&amp;" Equity")</f>
        <v/>
      </c>
      <c r="D176" s="21">
        <f>IF($A176="","",_xll.BDP($C176,"NAME"))</f>
        <v/>
      </c>
      <c r="E176" s="21">
        <f>IF($A176="","",_xll.BDP($C176,"GICS_SECTOR_NAME"))</f>
        <v/>
      </c>
      <c r="F176" s="22">
        <f>IF($A176="","",_xll.BDP($C176,"EQY_DVD_SH_12M"))</f>
        <v/>
      </c>
      <c r="G176" s="23">
        <f>IF($A176="","",_xll.BDP($C176,"EQY_DVD_YLD_12M"))</f>
        <v/>
      </c>
      <c r="H176" s="23">
        <f>IF($A176="","",_xll.BDP($C176,"EQY_DVD_YLD_IND"))</f>
        <v/>
      </c>
      <c r="I176" s="23">
        <f>IF($A176="","",_xll.BDP($C176,'Field Check'!$C$4))</f>
        <v/>
      </c>
      <c r="J176" s="65">
        <f>IFERROR(IF($B176="","",IF(ISNUMBER($F176),$B176*$F176*$D$3/$B$3,0)),"")</f>
        <v/>
      </c>
      <c r="K176" s="65">
        <f>IFERROR(IF($J176="","",$J176*IF(ISNUMBER($I176),$I176,'Index Summary'!$C$7)/100),"")</f>
        <v/>
      </c>
      <c r="L176" s="65">
        <f>IFERROR(IF($K176="","",$J176-$K176),"")</f>
        <v/>
      </c>
      <c r="M176" s="24" t="n"/>
      <c r="N176" s="25">
        <f>IF($C176="","",IF(NOT(ISNUMBER($F176)),"No dividend",IF($F176=0,"No dividend",IF(ISNUMBER($I176),"OK","Frank assumed"))))</f>
        <v/>
      </c>
      <c r="P176" s="43">
        <f>IF($N176="No dividend","",IF($C176="","",_xll.BDP($C176,'Field Check'!$C$43)))</f>
        <v/>
      </c>
      <c r="Q176" s="62">
        <f>IFERROR(IF(LEN($P176)&lt;&gt;3,1,IF($P176=$D$2,1,_xll.BDP($P176&amp;$D$2&amp;" Curncy","PX_LAST"))),1)</f>
        <v/>
      </c>
      <c r="S176" s="108">
        <f>IF($C176="","",_xll.BDP($C176,'Field Check'!$C$45))</f>
        <v/>
      </c>
    </row>
    <row r="177">
      <c r="A177" s="125" t="inlineStr">
        <is>
          <t>SUN AT</t>
        </is>
      </c>
      <c r="B177" s="64" t="n">
        <v>1082968000</v>
      </c>
      <c r="C177" s="125">
        <f>IF($A177="","",$A177&amp;" Equity")</f>
        <v/>
      </c>
      <c r="D177" s="125">
        <f>IF($A177="","",_xll.BDP($C177,"NAME"))</f>
        <v/>
      </c>
      <c r="E177" s="125">
        <f>IF($A177="","",_xll.BDP($C177,"GICS_SECTOR_NAME"))</f>
        <v/>
      </c>
      <c r="F177" s="26">
        <f>IF($A177="","",_xll.BDP($C177,"EQY_DVD_SH_12M"))</f>
        <v/>
      </c>
      <c r="G177" s="27">
        <f>IF($A177="","",_xll.BDP($C177,"EQY_DVD_YLD_12M"))</f>
        <v/>
      </c>
      <c r="H177" s="27">
        <f>IF($A177="","",_xll.BDP($C177,"EQY_DVD_YLD_IND"))</f>
        <v/>
      </c>
      <c r="I177" s="27">
        <f>IF($A177="","",_xll.BDP($C177,'Field Check'!$C$4))</f>
        <v/>
      </c>
      <c r="J177" s="65">
        <f>IFERROR(IF($B177="","",IF(ISNUMBER($F177),$B177*$F177*$D$3/$B$3,0)),"")</f>
        <v/>
      </c>
      <c r="K177" s="65">
        <f>IFERROR(IF($J177="","",$J177*IF(ISNUMBER($I177),$I177,'Index Summary'!$C$7)/100),"")</f>
        <v/>
      </c>
      <c r="L177" s="65">
        <f>IFERROR(IF($K177="","",$J177-$K177),"")</f>
        <v/>
      </c>
      <c r="M177" s="28" t="n"/>
      <c r="N177" s="29">
        <f>IF($C177="","",IF(NOT(ISNUMBER($F177)),"No dividend",IF($F177=0,"No dividend",IF(ISNUMBER($I177),"OK","Frank assumed"))))</f>
        <v/>
      </c>
      <c r="P177" s="43">
        <f>IF($N177="No dividend","",IF($C177="","",_xll.BDP($C177,'Field Check'!$C$43)))</f>
        <v/>
      </c>
      <c r="Q177" s="62">
        <f>IFERROR(IF(LEN($P177)&lt;&gt;3,1,IF($P177=$D$2,1,_xll.BDP($P177&amp;$D$2&amp;" Curncy","PX_LAST"))),1)</f>
        <v/>
      </c>
      <c r="S177" s="108">
        <f>IF($C177="","",_xll.BDP($C177,'Field Check'!$C$45))</f>
        <v/>
      </c>
    </row>
    <row r="178">
      <c r="A178" s="21" t="inlineStr">
        <is>
          <t>TAH AT</t>
        </is>
      </c>
      <c r="B178" s="64" t="n">
        <v>2292644000</v>
      </c>
      <c r="C178" s="21">
        <f>IF($A178="","",$A178&amp;" Equity")</f>
        <v/>
      </c>
      <c r="D178" s="21">
        <f>IF($A178="","",_xll.BDP($C178,"NAME"))</f>
        <v/>
      </c>
      <c r="E178" s="21">
        <f>IF($A178="","",_xll.BDP($C178,"GICS_SECTOR_NAME"))</f>
        <v/>
      </c>
      <c r="F178" s="22">
        <f>IF($A178="","",_xll.BDP($C178,"EQY_DVD_SH_12M"))</f>
        <v/>
      </c>
      <c r="G178" s="23">
        <f>IF($A178="","",_xll.BDP($C178,"EQY_DVD_YLD_12M"))</f>
        <v/>
      </c>
      <c r="H178" s="23">
        <f>IF($A178="","",_xll.BDP($C178,"EQY_DVD_YLD_IND"))</f>
        <v/>
      </c>
      <c r="I178" s="23">
        <f>IF($A178="","",_xll.BDP($C178,'Field Check'!$C$4))</f>
        <v/>
      </c>
      <c r="J178" s="65">
        <f>IFERROR(IF($B178="","",IF(ISNUMBER($F178),$B178*$F178*$D$3/$B$3,0)),"")</f>
        <v/>
      </c>
      <c r="K178" s="65">
        <f>IFERROR(IF($J178="","",$J178*IF(ISNUMBER($I178),$I178,'Index Summary'!$C$7)/100),"")</f>
        <v/>
      </c>
      <c r="L178" s="65">
        <f>IFERROR(IF($K178="","",$J178-$K178),"")</f>
        <v/>
      </c>
      <c r="M178" s="24" t="n"/>
      <c r="N178" s="25">
        <f>IF($C178="","",IF(NOT(ISNUMBER($F178)),"No dividend",IF($F178=0,"No dividend",IF(ISNUMBER($I178),"OK","Frank assumed"))))</f>
        <v/>
      </c>
      <c r="P178" s="43">
        <f>IF($N178="No dividend","",IF($C178="","",_xll.BDP($C178,'Field Check'!$C$43)))</f>
        <v/>
      </c>
      <c r="Q178" s="62">
        <f>IFERROR(IF(LEN($P178)&lt;&gt;3,1,IF($P178=$D$2,1,_xll.BDP($P178&amp;$D$2&amp;" Curncy","PX_LAST"))),1)</f>
        <v/>
      </c>
      <c r="S178" s="108">
        <f>IF($C178="","",_xll.BDP($C178,'Field Check'!$C$45))</f>
        <v/>
      </c>
    </row>
    <row r="179">
      <c r="A179" s="125" t="inlineStr">
        <is>
          <t>TCL AT</t>
        </is>
      </c>
      <c r="B179" s="64" t="n">
        <v>3120184000</v>
      </c>
      <c r="C179" s="125">
        <f>IF($A179="","",$A179&amp;" Equity")</f>
        <v/>
      </c>
      <c r="D179" s="125">
        <f>IF($A179="","",_xll.BDP($C179,"NAME"))</f>
        <v/>
      </c>
      <c r="E179" s="125">
        <f>IF($A179="","",_xll.BDP($C179,"GICS_SECTOR_NAME"))</f>
        <v/>
      </c>
      <c r="F179" s="26">
        <f>IF($A179="","",_xll.BDP($C179,"EQY_DVD_SH_12M"))</f>
        <v/>
      </c>
      <c r="G179" s="27">
        <f>IF($A179="","",_xll.BDP($C179,"EQY_DVD_YLD_12M"))</f>
        <v/>
      </c>
      <c r="H179" s="27">
        <f>IF($A179="","",_xll.BDP($C179,"EQY_DVD_YLD_IND"))</f>
        <v/>
      </c>
      <c r="I179" s="27">
        <f>IF($A179="","",_xll.BDP($C179,'Field Check'!$C$4))</f>
        <v/>
      </c>
      <c r="J179" s="65">
        <f>IFERROR(IF($B179="","",IF(ISNUMBER($F179),$B179*$F179*$D$3/$B$3,0)),"")</f>
        <v/>
      </c>
      <c r="K179" s="65">
        <f>IFERROR(IF($J179="","",$J179*IF(ISNUMBER($I179),$I179,'Index Summary'!$C$7)/100),"")</f>
        <v/>
      </c>
      <c r="L179" s="65">
        <f>IFERROR(IF($K179="","",$J179-$K179),"")</f>
        <v/>
      </c>
      <c r="M179" s="28" t="n"/>
      <c r="N179" s="29">
        <f>IF($C179="","",IF(NOT(ISNUMBER($F179)),"No dividend",IF($F179=0,"No dividend",IF(ISNUMBER($I179),"OK","Frank assumed"))))</f>
        <v/>
      </c>
      <c r="P179" s="43">
        <f>IF($N179="No dividend","",IF($C179="","",_xll.BDP($C179,'Field Check'!$C$43)))</f>
        <v/>
      </c>
      <c r="Q179" s="62">
        <f>IFERROR(IF(LEN($P179)&lt;&gt;3,1,IF($P179=$D$2,1,_xll.BDP($P179&amp;$D$2&amp;" Curncy","PX_LAST"))),1)</f>
        <v/>
      </c>
      <c r="S179" s="108">
        <f>IF($C179="","",_xll.BDP($C179,'Field Check'!$C$45))</f>
        <v/>
      </c>
    </row>
    <row r="180">
      <c r="A180" s="21" t="inlineStr">
        <is>
          <t>TLC AT</t>
        </is>
      </c>
      <c r="B180" s="64" t="n">
        <v>2225772000</v>
      </c>
      <c r="C180" s="21">
        <f>IF($A180="","",$A180&amp;" Equity")</f>
        <v/>
      </c>
      <c r="D180" s="21">
        <f>IF($A180="","",_xll.BDP($C180,"NAME"))</f>
        <v/>
      </c>
      <c r="E180" s="21">
        <f>IF($A180="","",_xll.BDP($C180,"GICS_SECTOR_NAME"))</f>
        <v/>
      </c>
      <c r="F180" s="22">
        <f>IF($A180="","",_xll.BDP($C180,"EQY_DVD_SH_12M"))</f>
        <v/>
      </c>
      <c r="G180" s="23">
        <f>IF($A180="","",_xll.BDP($C180,"EQY_DVD_YLD_12M"))</f>
        <v/>
      </c>
      <c r="H180" s="23">
        <f>IF($A180="","",_xll.BDP($C180,"EQY_DVD_YLD_IND"))</f>
        <v/>
      </c>
      <c r="I180" s="23">
        <f>IF($A180="","",_xll.BDP($C180,'Field Check'!$C$4))</f>
        <v/>
      </c>
      <c r="J180" s="65">
        <f>IFERROR(IF($B180="","",IF(ISNUMBER($F180),$B180*$F180*$D$3/$B$3,0)),"")</f>
        <v/>
      </c>
      <c r="K180" s="65">
        <f>IFERROR(IF($J180="","",$J180*IF(ISNUMBER($I180),$I180,'Index Summary'!$C$7)/100),"")</f>
        <v/>
      </c>
      <c r="L180" s="65">
        <f>IFERROR(IF($K180="","",$J180-$K180),"")</f>
        <v/>
      </c>
      <c r="M180" s="24" t="n"/>
      <c r="N180" s="25">
        <f>IF($C180="","",IF(NOT(ISNUMBER($F180)),"No dividend",IF($F180=0,"No dividend",IF(ISNUMBER($I180),"OK","Frank assumed"))))</f>
        <v/>
      </c>
      <c r="P180" s="43">
        <f>IF($N180="No dividend","",IF($C180="","",_xll.BDP($C180,'Field Check'!$C$43)))</f>
        <v/>
      </c>
      <c r="Q180" s="62">
        <f>IFERROR(IF(LEN($P180)&lt;&gt;3,1,IF($P180=$D$2,1,_xll.BDP($P180&amp;$D$2&amp;" Curncy","PX_LAST"))),1)</f>
        <v/>
      </c>
      <c r="S180" s="108">
        <f>IF($C180="","",_xll.BDP($C180,'Field Check'!$C$45))</f>
        <v/>
      </c>
    </row>
    <row r="181">
      <c r="A181" s="125" t="inlineStr">
        <is>
          <t>TLS AT</t>
        </is>
      </c>
      <c r="B181" s="64" t="n">
        <v>11189517000</v>
      </c>
      <c r="C181" s="125">
        <f>IF($A181="","",$A181&amp;" Equity")</f>
        <v/>
      </c>
      <c r="D181" s="125">
        <f>IF($A181="","",_xll.BDP($C181,"NAME"))</f>
        <v/>
      </c>
      <c r="E181" s="125">
        <f>IF($A181="","",_xll.BDP($C181,"GICS_SECTOR_NAME"))</f>
        <v/>
      </c>
      <c r="F181" s="26">
        <f>IF($A181="","",_xll.BDP($C181,"EQY_DVD_SH_12M"))</f>
        <v/>
      </c>
      <c r="G181" s="27">
        <f>IF($A181="","",_xll.BDP($C181,"EQY_DVD_YLD_12M"))</f>
        <v/>
      </c>
      <c r="H181" s="27">
        <f>IF($A181="","",_xll.BDP($C181,"EQY_DVD_YLD_IND"))</f>
        <v/>
      </c>
      <c r="I181" s="27">
        <f>IF($A181="","",_xll.BDP($C181,'Field Check'!$C$4))</f>
        <v/>
      </c>
      <c r="J181" s="65">
        <f>IFERROR(IF($B181="","",IF(ISNUMBER($F181),$B181*$F181*$D$3/$B$3,0)),"")</f>
        <v/>
      </c>
      <c r="K181" s="65">
        <f>IFERROR(IF($J181="","",$J181*IF(ISNUMBER($I181),$I181,'Index Summary'!$C$7)/100),"")</f>
        <v/>
      </c>
      <c r="L181" s="65">
        <f>IFERROR(IF($K181="","",$J181-$K181),"")</f>
        <v/>
      </c>
      <c r="M181" s="28" t="n"/>
      <c r="N181" s="29">
        <f>IF($C181="","",IF(NOT(ISNUMBER($F181)),"No dividend",IF($F181=0,"No dividend",IF(ISNUMBER($I181),"OK","Frank assumed"))))</f>
        <v/>
      </c>
      <c r="P181" s="43">
        <f>IF($N181="No dividend","",IF($C181="","",_xll.BDP($C181,'Field Check'!$C$43)))</f>
        <v/>
      </c>
      <c r="Q181" s="62">
        <f>IFERROR(IF(LEN($P181)&lt;&gt;3,1,IF($P181=$D$2,1,_xll.BDP($P181&amp;$D$2&amp;" Curncy","PX_LAST"))),1)</f>
        <v/>
      </c>
      <c r="S181" s="108">
        <f>IF($C181="","",_xll.BDP($C181,'Field Check'!$C$45))</f>
        <v/>
      </c>
    </row>
    <row r="182">
      <c r="A182" s="21" t="inlineStr">
        <is>
          <t>TLX AT</t>
        </is>
      </c>
      <c r="B182" s="64" t="n">
        <v>291865940</v>
      </c>
      <c r="C182" s="21">
        <f>IF($A182="","",$A182&amp;" Equity")</f>
        <v/>
      </c>
      <c r="D182" s="21">
        <f>IF($A182="","",_xll.BDP($C182,"NAME"))</f>
        <v/>
      </c>
      <c r="E182" s="21">
        <f>IF($A182="","",_xll.BDP($C182,"GICS_SECTOR_NAME"))</f>
        <v/>
      </c>
      <c r="F182" s="22">
        <f>IF($A182="","",_xll.BDP($C182,"EQY_DVD_SH_12M"))</f>
        <v/>
      </c>
      <c r="G182" s="23">
        <f>IF($A182="","",_xll.BDP($C182,"EQY_DVD_YLD_12M"))</f>
        <v/>
      </c>
      <c r="H182" s="23">
        <f>IF($A182="","",_xll.BDP($C182,"EQY_DVD_YLD_IND"))</f>
        <v/>
      </c>
      <c r="I182" s="23">
        <f>IF($A182="","",_xll.BDP($C182,'Field Check'!$C$4))</f>
        <v/>
      </c>
      <c r="J182" s="65">
        <f>IFERROR(IF($B182="","",IF(ISNUMBER($F182),$B182*$F182*$D$3/$B$3,0)),"")</f>
        <v/>
      </c>
      <c r="K182" s="65">
        <f>IFERROR(IF($J182="","",$J182*IF(ISNUMBER($I182),$I182,'Index Summary'!$C$7)/100),"")</f>
        <v/>
      </c>
      <c r="L182" s="65">
        <f>IFERROR(IF($K182="","",$J182-$K182),"")</f>
        <v/>
      </c>
      <c r="M182" s="24" t="n"/>
      <c r="N182" s="25">
        <f>IF($C182="","",IF(NOT(ISNUMBER($F182)),"No dividend",IF($F182=0,"No dividend",IF(ISNUMBER($I182),"OK","Frank assumed"))))</f>
        <v/>
      </c>
      <c r="P182" s="43">
        <f>IF($N182="No dividend","",IF($C182="","",_xll.BDP($C182,'Field Check'!$C$43)))</f>
        <v/>
      </c>
      <c r="Q182" s="62">
        <f>IFERROR(IF(LEN($P182)&lt;&gt;3,1,IF($P182=$D$2,1,_xll.BDP($P182&amp;$D$2&amp;" Curncy","PX_LAST"))),1)</f>
        <v/>
      </c>
      <c r="S182" s="108">
        <f>IF($C182="","",_xll.BDP($C182,'Field Check'!$C$45))</f>
        <v/>
      </c>
    </row>
    <row r="183">
      <c r="A183" s="125" t="inlineStr">
        <is>
          <t>TNE AT</t>
        </is>
      </c>
      <c r="B183" s="64" t="n">
        <v>304453170</v>
      </c>
      <c r="C183" s="125">
        <f>IF($A183="","",$A183&amp;" Equity")</f>
        <v/>
      </c>
      <c r="D183" s="125">
        <f>IF($A183="","",_xll.BDP($C183,"NAME"))</f>
        <v/>
      </c>
      <c r="E183" s="125">
        <f>IF($A183="","",_xll.BDP($C183,"GICS_SECTOR_NAME"))</f>
        <v/>
      </c>
      <c r="F183" s="26">
        <f>IF($A183="","",_xll.BDP($C183,"EQY_DVD_SH_12M"))</f>
        <v/>
      </c>
      <c r="G183" s="27">
        <f>IF($A183="","",_xll.BDP($C183,"EQY_DVD_YLD_12M"))</f>
        <v/>
      </c>
      <c r="H183" s="27">
        <f>IF($A183="","",_xll.BDP($C183,"EQY_DVD_YLD_IND"))</f>
        <v/>
      </c>
      <c r="I183" s="27">
        <f>IF($A183="","",_xll.BDP($C183,'Field Check'!$C$4))</f>
        <v/>
      </c>
      <c r="J183" s="65">
        <f>IFERROR(IF($B183="","",IF(ISNUMBER($F183),$B183*$F183*$D$3/$B$3,0)),"")</f>
        <v/>
      </c>
      <c r="K183" s="65">
        <f>IFERROR(IF($J183="","",$J183*IF(ISNUMBER($I183),$I183,'Index Summary'!$C$7)/100),"")</f>
        <v/>
      </c>
      <c r="L183" s="65">
        <f>IFERROR(IF($K183="","",$J183-$K183),"")</f>
        <v/>
      </c>
      <c r="M183" s="28" t="n"/>
      <c r="N183" s="29">
        <f>IF($C183="","",IF(NOT(ISNUMBER($F183)),"No dividend",IF($F183=0,"No dividend",IF(ISNUMBER($I183),"OK","Frank assumed"))))</f>
        <v/>
      </c>
      <c r="P183" s="43">
        <f>IF($N183="No dividend","",IF($C183="","",_xll.BDP($C183,'Field Check'!$C$43)))</f>
        <v/>
      </c>
      <c r="Q183" s="62">
        <f>IFERROR(IF(LEN($P183)&lt;&gt;3,1,IF($P183=$D$2,1,_xll.BDP($P183&amp;$D$2&amp;" Curncy","PX_LAST"))),1)</f>
        <v/>
      </c>
      <c r="S183" s="108">
        <f>IF($C183="","",_xll.BDP($C183,'Field Check'!$C$45))</f>
        <v/>
      </c>
    </row>
    <row r="184">
      <c r="A184" s="21" t="inlineStr">
        <is>
          <t>TPG AT</t>
        </is>
      </c>
      <c r="B184" s="64" t="n">
        <v>451496670</v>
      </c>
      <c r="C184" s="21">
        <f>IF($A184="","",$A184&amp;" Equity")</f>
        <v/>
      </c>
      <c r="D184" s="21">
        <f>IF($A184="","",_xll.BDP($C184,"NAME"))</f>
        <v/>
      </c>
      <c r="E184" s="21">
        <f>IF($A184="","",_xll.BDP($C184,"GICS_SECTOR_NAME"))</f>
        <v/>
      </c>
      <c r="F184" s="22">
        <f>IF($A184="","",_xll.BDP($C184,"EQY_DVD_SH_12M"))</f>
        <v/>
      </c>
      <c r="G184" s="23">
        <f>IF($A184="","",_xll.BDP($C184,"EQY_DVD_YLD_12M"))</f>
        <v/>
      </c>
      <c r="H184" s="23">
        <f>IF($A184="","",_xll.BDP($C184,"EQY_DVD_YLD_IND"))</f>
        <v/>
      </c>
      <c r="I184" s="23">
        <f>IF($A184="","",_xll.BDP($C184,'Field Check'!$C$4))</f>
        <v/>
      </c>
      <c r="J184" s="65">
        <f>IFERROR(IF($B184="","",IF(ISNUMBER($F184),$B184*$F184*$D$3/$B$3,0)),"")</f>
        <v/>
      </c>
      <c r="K184" s="65">
        <f>IFERROR(IF($J184="","",$J184*IF(ISNUMBER($I184),$I184,'Index Summary'!$C$7)/100),"")</f>
        <v/>
      </c>
      <c r="L184" s="65">
        <f>IFERROR(IF($K184="","",$J184-$K184),"")</f>
        <v/>
      </c>
      <c r="M184" s="24" t="n"/>
      <c r="N184" s="25">
        <f>IF($C184="","",IF(NOT(ISNUMBER($F184)),"No dividend",IF($F184=0,"No dividend",IF(ISNUMBER($I184),"OK","Frank assumed"))))</f>
        <v/>
      </c>
      <c r="P184" s="43">
        <f>IF($N184="No dividend","",IF($C184="","",_xll.BDP($C184,'Field Check'!$C$43)))</f>
        <v/>
      </c>
      <c r="Q184" s="62">
        <f>IFERROR(IF(LEN($P184)&lt;&gt;3,1,IF($P184=$D$2,1,_xll.BDP($P184&amp;$D$2&amp;" Curncy","PX_LAST"))),1)</f>
        <v/>
      </c>
      <c r="S184" s="108">
        <f>IF($C184="","",_xll.BDP($C184,'Field Check'!$C$45))</f>
        <v/>
      </c>
    </row>
    <row r="185">
      <c r="A185" s="125" t="inlineStr">
        <is>
          <t>TUA AT</t>
        </is>
      </c>
      <c r="B185" s="64" t="n">
        <v>290649880</v>
      </c>
      <c r="C185" s="125">
        <f>IF($A185="","",$A185&amp;" Equity")</f>
        <v/>
      </c>
      <c r="D185" s="125">
        <f>IF($A185="","",_xll.BDP($C185,"NAME"))</f>
        <v/>
      </c>
      <c r="E185" s="125">
        <f>IF($A185="","",_xll.BDP($C185,"GICS_SECTOR_NAME"))</f>
        <v/>
      </c>
      <c r="F185" s="26">
        <f>IF($A185="","",_xll.BDP($C185,"EQY_DVD_SH_12M"))</f>
        <v/>
      </c>
      <c r="G185" s="27">
        <f>IF($A185="","",_xll.BDP($C185,"EQY_DVD_YLD_12M"))</f>
        <v/>
      </c>
      <c r="H185" s="27">
        <f>IF($A185="","",_xll.BDP($C185,"EQY_DVD_YLD_IND"))</f>
        <v/>
      </c>
      <c r="I185" s="27">
        <f>IF($A185="","",_xll.BDP($C185,'Field Check'!$C$4))</f>
        <v/>
      </c>
      <c r="J185" s="65">
        <f>IFERROR(IF($B185="","",IF(ISNUMBER($F185),$B185*$F185*$D$3/$B$3,0)),"")</f>
        <v/>
      </c>
      <c r="K185" s="65">
        <f>IFERROR(IF($J185="","",$J185*IF(ISNUMBER($I185),$I185,'Index Summary'!$C$7)/100),"")</f>
        <v/>
      </c>
      <c r="L185" s="65">
        <f>IFERROR(IF($K185="","",$J185-$K185),"")</f>
        <v/>
      </c>
      <c r="M185" s="28" t="n"/>
      <c r="N185" s="29">
        <f>IF($C185="","",IF(NOT(ISNUMBER($F185)),"No dividend",IF($F185=0,"No dividend",IF(ISNUMBER($I185),"OK","Frank assumed"))))</f>
        <v/>
      </c>
      <c r="P185" s="43">
        <f>IF($N185="No dividend","",IF($C185="","",_xll.BDP($C185,'Field Check'!$C$43)))</f>
        <v/>
      </c>
      <c r="Q185" s="62">
        <f>IFERROR(IF(LEN($P185)&lt;&gt;3,1,IF($P185=$D$2,1,_xll.BDP($P185&amp;$D$2&amp;" Curncy","PX_LAST"))),1)</f>
        <v/>
      </c>
      <c r="S185" s="108">
        <f>IF($C185="","",_xll.BDP($C185,'Field Check'!$C$45))</f>
        <v/>
      </c>
    </row>
    <row r="186">
      <c r="A186" s="21" t="inlineStr">
        <is>
          <t>TWE AT</t>
        </is>
      </c>
      <c r="B186" s="64" t="n">
        <v>807437000</v>
      </c>
      <c r="C186" s="21">
        <f>IF($A186="","",$A186&amp;" Equity")</f>
        <v/>
      </c>
      <c r="D186" s="21">
        <f>IF($A186="","",_xll.BDP($C186,"NAME"))</f>
        <v/>
      </c>
      <c r="E186" s="21">
        <f>IF($A186="","",_xll.BDP($C186,"GICS_SECTOR_NAME"))</f>
        <v/>
      </c>
      <c r="F186" s="22">
        <f>IF($A186="","",_xll.BDP($C186,"EQY_DVD_SH_12M"))</f>
        <v/>
      </c>
      <c r="G186" s="23">
        <f>IF($A186="","",_xll.BDP($C186,"EQY_DVD_YLD_12M"))</f>
        <v/>
      </c>
      <c r="H186" s="23">
        <f>IF($A186="","",_xll.BDP($C186,"EQY_DVD_YLD_IND"))</f>
        <v/>
      </c>
      <c r="I186" s="23">
        <f>IF($A186="","",_xll.BDP($C186,'Field Check'!$C$4))</f>
        <v/>
      </c>
      <c r="J186" s="65">
        <f>IFERROR(IF($B186="","",IF(ISNUMBER($F186),$B186*$F186*$D$3/$B$3,0)),"")</f>
        <v/>
      </c>
      <c r="K186" s="65">
        <f>IFERROR(IF($J186="","",$J186*IF(ISNUMBER($I186),$I186,'Index Summary'!$C$7)/100),"")</f>
        <v/>
      </c>
      <c r="L186" s="65">
        <f>IFERROR(IF($K186="","",$J186-$K186),"")</f>
        <v/>
      </c>
      <c r="M186" s="24" t="n"/>
      <c r="N186" s="25">
        <f>IF($C186="","",IF(NOT(ISNUMBER($F186)),"No dividend",IF($F186=0,"No dividend",IF(ISNUMBER($I186),"OK","Frank assumed"))))</f>
        <v/>
      </c>
      <c r="P186" s="43">
        <f>IF($N186="No dividend","",IF($C186="","",_xll.BDP($C186,'Field Check'!$C$43)))</f>
        <v/>
      </c>
      <c r="Q186" s="62">
        <f>IFERROR(IF(LEN($P186)&lt;&gt;3,1,IF($P186=$D$2,1,_xll.BDP($P186&amp;$D$2&amp;" Curncy","PX_LAST"))),1)</f>
        <v/>
      </c>
      <c r="S186" s="108">
        <f>IF($C186="","",_xll.BDP($C186,'Field Check'!$C$45))</f>
        <v/>
      </c>
    </row>
    <row r="187">
      <c r="A187" s="125" t="inlineStr">
        <is>
          <t>VAU AT</t>
        </is>
      </c>
      <c r="B187" s="64" t="n">
        <v>1034566000</v>
      </c>
      <c r="C187" s="125">
        <f>IF($A187="","",$A187&amp;" Equity")</f>
        <v/>
      </c>
      <c r="D187" s="125">
        <f>IF($A187="","",_xll.BDP($C187,"NAME"))</f>
        <v/>
      </c>
      <c r="E187" s="125">
        <f>IF($A187="","",_xll.BDP($C187,"GICS_SECTOR_NAME"))</f>
        <v/>
      </c>
      <c r="F187" s="26">
        <f>IF($A187="","",_xll.BDP($C187,"EQY_DVD_SH_12M"))</f>
        <v/>
      </c>
      <c r="G187" s="27">
        <f>IF($A187="","",_xll.BDP($C187,"EQY_DVD_YLD_12M"))</f>
        <v/>
      </c>
      <c r="H187" s="27">
        <f>IF($A187="","",_xll.BDP($C187,"EQY_DVD_YLD_IND"))</f>
        <v/>
      </c>
      <c r="I187" s="27">
        <f>IF($A187="","",_xll.BDP($C187,'Field Check'!$C$4))</f>
        <v/>
      </c>
      <c r="J187" s="65">
        <f>IFERROR(IF($B187="","",IF(ISNUMBER($F187),$B187*$F187*$D$3/$B$3,0)),"")</f>
        <v/>
      </c>
      <c r="K187" s="65">
        <f>IFERROR(IF($J187="","",$J187*IF(ISNUMBER($I187),$I187,'Index Summary'!$C$7)/100),"")</f>
        <v/>
      </c>
      <c r="L187" s="65">
        <f>IFERROR(IF($K187="","",$J187-$K187),"")</f>
        <v/>
      </c>
      <c r="M187" s="28" t="n"/>
      <c r="N187" s="29">
        <f>IF($C187="","",IF(NOT(ISNUMBER($F187)),"No dividend",IF($F187=0,"No dividend",IF(ISNUMBER($I187),"OK","Frank assumed"))))</f>
        <v/>
      </c>
      <c r="P187" s="43">
        <f>IF($N187="No dividend","",IF($C187="","",_xll.BDP($C187,'Field Check'!$C$43)))</f>
        <v/>
      </c>
      <c r="Q187" s="62">
        <f>IFERROR(IF(LEN($P187)&lt;&gt;3,1,IF($P187=$D$2,1,_xll.BDP($P187&amp;$D$2&amp;" Curncy","PX_LAST"))),1)</f>
        <v/>
      </c>
      <c r="S187" s="108">
        <f>IF($C187="","",_xll.BDP($C187,'Field Check'!$C$45))</f>
        <v/>
      </c>
    </row>
    <row r="188">
      <c r="A188" s="21" t="inlineStr">
        <is>
          <t>VCX AT</t>
        </is>
      </c>
      <c r="B188" s="64" t="n">
        <v>3944285600</v>
      </c>
      <c r="C188" s="21">
        <f>IF($A188="","",$A188&amp;" Equity")</f>
        <v/>
      </c>
      <c r="D188" s="21">
        <f>IF($A188="","",_xll.BDP($C188,"NAME"))</f>
        <v/>
      </c>
      <c r="E188" s="21">
        <f>IF($A188="","",_xll.BDP($C188,"GICS_SECTOR_NAME"))</f>
        <v/>
      </c>
      <c r="F188" s="22">
        <f>IF($A188="","",_xll.BDP($C188,"EQY_DVD_SH_12M"))</f>
        <v/>
      </c>
      <c r="G188" s="23">
        <f>IF($A188="","",_xll.BDP($C188,"EQY_DVD_YLD_12M"))</f>
        <v/>
      </c>
      <c r="H188" s="23">
        <f>IF($A188="","",_xll.BDP($C188,"EQY_DVD_YLD_IND"))</f>
        <v/>
      </c>
      <c r="I188" s="23">
        <f>IF($A188="","",_xll.BDP($C188,'Field Check'!$C$4))</f>
        <v/>
      </c>
      <c r="J188" s="65">
        <f>IFERROR(IF($B188="","",IF(ISNUMBER($F188),$B188*$F188*$D$3/$B$3,0)),"")</f>
        <v/>
      </c>
      <c r="K188" s="65">
        <f>IFERROR(IF($J188="","",$J188*IF(ISNUMBER($I188),$I188,'Index Summary'!$C$7)/100),"")</f>
        <v/>
      </c>
      <c r="L188" s="65">
        <f>IFERROR(IF($K188="","",$J188-$K188),"")</f>
        <v/>
      </c>
      <c r="M188" s="24" t="n"/>
      <c r="N188" s="25">
        <f>IF($C188="","",IF(NOT(ISNUMBER($F188)),"No dividend",IF($F188=0,"No dividend",IF(ISNUMBER($I188),"OK","Frank assumed"))))</f>
        <v/>
      </c>
      <c r="P188" s="43">
        <f>IF($N188="No dividend","",IF($C188="","",_xll.BDP($C188,'Field Check'!$C$43)))</f>
        <v/>
      </c>
      <c r="Q188" s="62">
        <f>IFERROR(IF(LEN($P188)&lt;&gt;3,1,IF($P188=$D$2,1,_xll.BDP($P188&amp;$D$2&amp;" Curncy","PX_LAST"))),1)</f>
        <v/>
      </c>
      <c r="S188" s="108">
        <f>IF($C188="","",_xll.BDP($C188,'Field Check'!$C$45))</f>
        <v/>
      </c>
    </row>
    <row r="189">
      <c r="A189" s="125" t="inlineStr">
        <is>
          <t>VEA AT</t>
        </is>
      </c>
      <c r="B189" s="64" t="n">
        <v>1149764700</v>
      </c>
      <c r="C189" s="125">
        <f>IF($A189="","",$A189&amp;" Equity")</f>
        <v/>
      </c>
      <c r="D189" s="125">
        <f>IF($A189="","",_xll.BDP($C189,"NAME"))</f>
        <v/>
      </c>
      <c r="E189" s="125">
        <f>IF($A189="","",_xll.BDP($C189,"GICS_SECTOR_NAME"))</f>
        <v/>
      </c>
      <c r="F189" s="26">
        <f>IF($A189="","",_xll.BDP($C189,"EQY_DVD_SH_12M"))</f>
        <v/>
      </c>
      <c r="G189" s="27">
        <f>IF($A189="","",_xll.BDP($C189,"EQY_DVD_YLD_12M"))</f>
        <v/>
      </c>
      <c r="H189" s="27">
        <f>IF($A189="","",_xll.BDP($C189,"EQY_DVD_YLD_IND"))</f>
        <v/>
      </c>
      <c r="I189" s="27">
        <f>IF($A189="","",_xll.BDP($C189,'Field Check'!$C$4))</f>
        <v/>
      </c>
      <c r="J189" s="65">
        <f>IFERROR(IF($B189="","",IF(ISNUMBER($F189),$B189*$F189*$D$3/$B$3,0)),"")</f>
        <v/>
      </c>
      <c r="K189" s="65">
        <f>IFERROR(IF($J189="","",$J189*IF(ISNUMBER($I189),$I189,'Index Summary'!$C$7)/100),"")</f>
        <v/>
      </c>
      <c r="L189" s="65">
        <f>IFERROR(IF($K189="","",$J189-$K189),"")</f>
        <v/>
      </c>
      <c r="M189" s="28" t="n"/>
      <c r="N189" s="29">
        <f>IF($C189="","",IF(NOT(ISNUMBER($F189)),"No dividend",IF($F189=0,"No dividend",IF(ISNUMBER($I189),"OK","Frank assumed"))))</f>
        <v/>
      </c>
      <c r="P189" s="43">
        <f>IF($N189="No dividend","",IF($C189="","",_xll.BDP($C189,'Field Check'!$C$43)))</f>
        <v/>
      </c>
      <c r="Q189" s="62">
        <f>IFERROR(IF(LEN($P189)&lt;&gt;3,1,IF($P189=$D$2,1,_xll.BDP($P189&amp;$D$2&amp;" Curncy","PX_LAST"))),1)</f>
        <v/>
      </c>
      <c r="S189" s="108">
        <f>IF($C189="","",_xll.BDP($C189,'Field Check'!$C$45))</f>
        <v/>
      </c>
    </row>
    <row r="190">
      <c r="A190" s="21" t="inlineStr">
        <is>
          <t>VNT AT</t>
        </is>
      </c>
      <c r="B190" s="64" t="n">
        <v>821165000</v>
      </c>
      <c r="C190" s="21">
        <f>IF($A190="","",$A190&amp;" Equity")</f>
        <v/>
      </c>
      <c r="D190" s="21">
        <f>IF($A190="","",_xll.BDP($C190,"NAME"))</f>
        <v/>
      </c>
      <c r="E190" s="21">
        <f>IF($A190="","",_xll.BDP($C190,"GICS_SECTOR_NAME"))</f>
        <v/>
      </c>
      <c r="F190" s="22">
        <f>IF($A190="","",_xll.BDP($C190,"EQY_DVD_SH_12M"))</f>
        <v/>
      </c>
      <c r="G190" s="23">
        <f>IF($A190="","",_xll.BDP($C190,"EQY_DVD_YLD_12M"))</f>
        <v/>
      </c>
      <c r="H190" s="23">
        <f>IF($A190="","",_xll.BDP($C190,"EQY_DVD_YLD_IND"))</f>
        <v/>
      </c>
      <c r="I190" s="23">
        <f>IF($A190="","",_xll.BDP($C190,'Field Check'!$C$4))</f>
        <v/>
      </c>
      <c r="J190" s="65">
        <f>IFERROR(IF($B190="","",IF(ISNUMBER($F190),$B190*$F190*$D$3/$B$3,0)),"")</f>
        <v/>
      </c>
      <c r="K190" s="65">
        <f>IFERROR(IF($J190="","",$J190*IF(ISNUMBER($I190),$I190,'Index Summary'!$C$7)/100),"")</f>
        <v/>
      </c>
      <c r="L190" s="65">
        <f>IFERROR(IF($K190="","",$J190-$K190),"")</f>
        <v/>
      </c>
      <c r="M190" s="24" t="n"/>
      <c r="N190" s="25">
        <f>IF($C190="","",IF(NOT(ISNUMBER($F190)),"No dividend",IF($F190=0,"No dividend",IF(ISNUMBER($I190),"OK","Frank assumed"))))</f>
        <v/>
      </c>
      <c r="P190" s="43">
        <f>IF($N190="No dividend","",IF($C190="","",_xll.BDP($C190,'Field Check'!$C$43)))</f>
        <v/>
      </c>
      <c r="Q190" s="62">
        <f>IFERROR(IF(LEN($P190)&lt;&gt;3,1,IF($P190=$D$2,1,_xll.BDP($P190&amp;$D$2&amp;" Curncy","PX_LAST"))),1)</f>
        <v/>
      </c>
      <c r="S190" s="108">
        <f>IF($C190="","",_xll.BDP($C190,'Field Check'!$C$45))</f>
        <v/>
      </c>
    </row>
    <row r="191">
      <c r="A191" s="125" t="inlineStr">
        <is>
          <t>VUL AT</t>
        </is>
      </c>
      <c r="B191" s="64" t="n">
        <v>406217550</v>
      </c>
      <c r="C191" s="125">
        <f>IF($A191="","",$A191&amp;" Equity")</f>
        <v/>
      </c>
      <c r="D191" s="125">
        <f>IF($A191="","",_xll.BDP($C191,"NAME"))</f>
        <v/>
      </c>
      <c r="E191" s="125">
        <f>IF($A191="","",_xll.BDP($C191,"GICS_SECTOR_NAME"))</f>
        <v/>
      </c>
      <c r="F191" s="26">
        <f>IF($A191="","",_xll.BDP($C191,"EQY_DVD_SH_12M"))</f>
        <v/>
      </c>
      <c r="G191" s="27">
        <f>IF($A191="","",_xll.BDP($C191,"EQY_DVD_YLD_12M"))</f>
        <v/>
      </c>
      <c r="H191" s="27">
        <f>IF($A191="","",_xll.BDP($C191,"EQY_DVD_YLD_IND"))</f>
        <v/>
      </c>
      <c r="I191" s="27">
        <f>IF($A191="","",_xll.BDP($C191,'Field Check'!$C$4))</f>
        <v/>
      </c>
      <c r="J191" s="65">
        <f>IFERROR(IF($B191="","",IF(ISNUMBER($F191),$B191*$F191*$D$3/$B$3,0)),"")</f>
        <v/>
      </c>
      <c r="K191" s="65">
        <f>IFERROR(IF($J191="","",$J191*IF(ISNUMBER($I191),$I191,'Index Summary'!$C$7)/100),"")</f>
        <v/>
      </c>
      <c r="L191" s="65">
        <f>IFERROR(IF($K191="","",$J191-$K191),"")</f>
        <v/>
      </c>
      <c r="M191" s="28" t="n"/>
      <c r="N191" s="29">
        <f>IF($C191="","",IF(NOT(ISNUMBER($F191)),"No dividend",IF($F191=0,"No dividend",IF(ISNUMBER($I191),"OK","Frank assumed"))))</f>
        <v/>
      </c>
      <c r="P191" s="43">
        <f>IF($N191="No dividend","",IF($C191="","",_xll.BDP($C191,'Field Check'!$C$43)))</f>
        <v/>
      </c>
      <c r="Q191" s="62">
        <f>IFERROR(IF(LEN($P191)&lt;&gt;3,1,IF($P191=$D$2,1,_xll.BDP($P191&amp;$D$2&amp;" Curncy","PX_LAST"))),1)</f>
        <v/>
      </c>
      <c r="S191" s="108">
        <f>IF($C191="","",_xll.BDP($C191,'Field Check'!$C$45))</f>
        <v/>
      </c>
    </row>
    <row r="192">
      <c r="A192" s="21" t="inlineStr">
        <is>
          <t>WAF AT</t>
        </is>
      </c>
      <c r="B192" s="64" t="n">
        <v>1143563000</v>
      </c>
      <c r="C192" s="21">
        <f>IF($A192="","",$A192&amp;" Equity")</f>
        <v/>
      </c>
      <c r="D192" s="21">
        <f>IF($A192="","",_xll.BDP($C192,"NAME"))</f>
        <v/>
      </c>
      <c r="E192" s="21">
        <f>IF($A192="","",_xll.BDP($C192,"GICS_SECTOR_NAME"))</f>
        <v/>
      </c>
      <c r="F192" s="22">
        <f>IF($A192="","",_xll.BDP($C192,"EQY_DVD_SH_12M"))</f>
        <v/>
      </c>
      <c r="G192" s="23">
        <f>IF($A192="","",_xll.BDP($C192,"EQY_DVD_YLD_12M"))</f>
        <v/>
      </c>
      <c r="H192" s="23">
        <f>IF($A192="","",_xll.BDP($C192,"EQY_DVD_YLD_IND"))</f>
        <v/>
      </c>
      <c r="I192" s="23">
        <f>IF($A192="","",_xll.BDP($C192,'Field Check'!$C$4))</f>
        <v/>
      </c>
      <c r="J192" s="65">
        <f>IFERROR(IF($B192="","",IF(ISNUMBER($F192),$B192*$F192*$D$3/$B$3,0)),"")</f>
        <v/>
      </c>
      <c r="K192" s="65">
        <f>IFERROR(IF($J192="","",$J192*IF(ISNUMBER($I192),$I192,'Index Summary'!$C$7)/100),"")</f>
        <v/>
      </c>
      <c r="L192" s="65">
        <f>IFERROR(IF($K192="","",$J192-$K192),"")</f>
        <v/>
      </c>
      <c r="M192" s="24" t="n"/>
      <c r="N192" s="25">
        <f>IF($C192="","",IF(NOT(ISNUMBER($F192)),"No dividend",IF($F192=0,"No dividend",IF(ISNUMBER($I192),"OK","Frank assumed"))))</f>
        <v/>
      </c>
      <c r="P192" s="43">
        <f>IF($N192="No dividend","",IF($C192="","",_xll.BDP($C192,'Field Check'!$C$43)))</f>
        <v/>
      </c>
      <c r="Q192" s="62">
        <f>IFERROR(IF(LEN($P192)&lt;&gt;3,1,IF($P192=$D$2,1,_xll.BDP($P192&amp;$D$2&amp;" Curncy","PX_LAST"))),1)</f>
        <v/>
      </c>
      <c r="S192" s="108">
        <f>IF($C192="","",_xll.BDP($C192,'Field Check'!$C$45))</f>
        <v/>
      </c>
    </row>
    <row r="193">
      <c r="A193" s="125" t="inlineStr">
        <is>
          <t>WBC AT</t>
        </is>
      </c>
      <c r="B193" s="64" t="n">
        <v>3420303000</v>
      </c>
      <c r="C193" s="125">
        <f>IF($A193="","",$A193&amp;" Equity")</f>
        <v/>
      </c>
      <c r="D193" s="125">
        <f>IF($A193="","",_xll.BDP($C193,"NAME"))</f>
        <v/>
      </c>
      <c r="E193" s="125">
        <f>IF($A193="","",_xll.BDP($C193,"GICS_SECTOR_NAME"))</f>
        <v/>
      </c>
      <c r="F193" s="26">
        <f>IF($A193="","",_xll.BDP($C193,"EQY_DVD_SH_12M"))</f>
        <v/>
      </c>
      <c r="G193" s="27">
        <f>IF($A193="","",_xll.BDP($C193,"EQY_DVD_YLD_12M"))</f>
        <v/>
      </c>
      <c r="H193" s="27">
        <f>IF($A193="","",_xll.BDP($C193,"EQY_DVD_YLD_IND"))</f>
        <v/>
      </c>
      <c r="I193" s="27">
        <f>IF($A193="","",_xll.BDP($C193,'Field Check'!$C$4))</f>
        <v/>
      </c>
      <c r="J193" s="65">
        <f>IFERROR(IF($B193="","",IF(ISNUMBER($F193),$B193*$F193*$D$3/$B$3,0)),"")</f>
        <v/>
      </c>
      <c r="K193" s="65">
        <f>IFERROR(IF($J193="","",$J193*IF(ISNUMBER($I193),$I193,'Index Summary'!$C$7)/100),"")</f>
        <v/>
      </c>
      <c r="L193" s="65">
        <f>IFERROR(IF($K193="","",$J193-$K193),"")</f>
        <v/>
      </c>
      <c r="M193" s="28" t="n"/>
      <c r="N193" s="29">
        <f>IF($C193="","",IF(NOT(ISNUMBER($F193)),"No dividend",IF($F193=0,"No dividend",IF(ISNUMBER($I193),"OK","Frank assumed"))))</f>
        <v/>
      </c>
      <c r="P193" s="43">
        <f>IF($N193="No dividend","",IF($C193="","",_xll.BDP($C193,'Field Check'!$C$43)))</f>
        <v/>
      </c>
      <c r="Q193" s="62">
        <f>IFERROR(IF(LEN($P193)&lt;&gt;3,1,IF($P193=$D$2,1,_xll.BDP($P193&amp;$D$2&amp;" Curncy","PX_LAST"))),1)</f>
        <v/>
      </c>
      <c r="S193" s="108">
        <f>IF($C193="","",_xll.BDP($C193,'Field Check'!$C$45))</f>
        <v/>
      </c>
    </row>
    <row r="194">
      <c r="A194" s="21" t="inlineStr">
        <is>
          <t>WDS AT</t>
        </is>
      </c>
      <c r="B194" s="64" t="n">
        <v>1901100000</v>
      </c>
      <c r="C194" s="21">
        <f>IF($A194="","",$A194&amp;" Equity")</f>
        <v/>
      </c>
      <c r="D194" s="21">
        <f>IF($A194="","",_xll.BDP($C194,"NAME"))</f>
        <v/>
      </c>
      <c r="E194" s="21">
        <f>IF($A194="","",_xll.BDP($C194,"GICS_SECTOR_NAME"))</f>
        <v/>
      </c>
      <c r="F194" s="22">
        <f>IF($A194="","",_xll.BDP($C194,"EQY_DVD_SH_12M"))</f>
        <v/>
      </c>
      <c r="G194" s="23">
        <f>IF($A194="","",_xll.BDP($C194,"EQY_DVD_YLD_12M"))</f>
        <v/>
      </c>
      <c r="H194" s="23">
        <f>IF($A194="","",_xll.BDP($C194,"EQY_DVD_YLD_IND"))</f>
        <v/>
      </c>
      <c r="I194" s="23">
        <f>IF($A194="","",_xll.BDP($C194,'Field Check'!$C$4))</f>
        <v/>
      </c>
      <c r="J194" s="65">
        <f>IFERROR(IF($B194="","",IF(ISNUMBER($F194),$B194*$F194*$D$3/$B$3,0)),"")</f>
        <v/>
      </c>
      <c r="K194" s="65">
        <f>IFERROR(IF($J194="","",$J194*IF(ISNUMBER($I194),$I194,'Index Summary'!$C$7)/100),"")</f>
        <v/>
      </c>
      <c r="L194" s="65">
        <f>IFERROR(IF($K194="","",$J194-$K194),"")</f>
        <v/>
      </c>
      <c r="M194" s="24" t="n"/>
      <c r="N194" s="25">
        <f>IF($C194="","",IF(NOT(ISNUMBER($F194)),"No dividend",IF($F194=0,"No dividend",IF(ISNUMBER($I194),"OK","Frank assumed"))))</f>
        <v/>
      </c>
      <c r="P194" s="43">
        <f>IF($N194="No dividend","",IF($C194="","",_xll.BDP($C194,'Field Check'!$C$43)))</f>
        <v/>
      </c>
      <c r="Q194" s="62">
        <f>IFERROR(IF(LEN($P194)&lt;&gt;3,1,IF($P194=$D$2,1,_xll.BDP($P194&amp;$D$2&amp;" Curncy","PX_LAST"))),1)</f>
        <v/>
      </c>
      <c r="S194" s="108">
        <f>IF($C194="","",_xll.BDP($C194,'Field Check'!$C$45))</f>
        <v/>
      </c>
    </row>
    <row r="195">
      <c r="A195" s="125" t="inlineStr">
        <is>
          <t>WES AT</t>
        </is>
      </c>
      <c r="B195" s="64" t="n">
        <v>1135283000</v>
      </c>
      <c r="C195" s="125">
        <f>IF($A195="","",$A195&amp;" Equity")</f>
        <v/>
      </c>
      <c r="D195" s="125">
        <f>IF($A195="","",_xll.BDP($C195,"NAME"))</f>
        <v/>
      </c>
      <c r="E195" s="125">
        <f>IF($A195="","",_xll.BDP($C195,"GICS_SECTOR_NAME"))</f>
        <v/>
      </c>
      <c r="F195" s="26">
        <f>IF($A195="","",_xll.BDP($C195,"EQY_DVD_SH_12M"))</f>
        <v/>
      </c>
      <c r="G195" s="27">
        <f>IF($A195="","",_xll.BDP($C195,"EQY_DVD_YLD_12M"))</f>
        <v/>
      </c>
      <c r="H195" s="27">
        <f>IF($A195="","",_xll.BDP($C195,"EQY_DVD_YLD_IND"))</f>
        <v/>
      </c>
      <c r="I195" s="27">
        <f>IF($A195="","",_xll.BDP($C195,'Field Check'!$C$4))</f>
        <v/>
      </c>
      <c r="J195" s="65">
        <f>IFERROR(IF($B195="","",IF(ISNUMBER($F195),$B195*$F195*$D$3/$B$3,0)),"")</f>
        <v/>
      </c>
      <c r="K195" s="65">
        <f>IFERROR(IF($J195="","",$J195*IF(ISNUMBER($I195),$I195,'Index Summary'!$C$7)/100),"")</f>
        <v/>
      </c>
      <c r="L195" s="65">
        <f>IFERROR(IF($K195="","",$J195-$K195),"")</f>
        <v/>
      </c>
      <c r="M195" s="28" t="n"/>
      <c r="N195" s="29">
        <f>IF($C195="","",IF(NOT(ISNUMBER($F195)),"No dividend",IF($F195=0,"No dividend",IF(ISNUMBER($I195),"OK","Frank assumed"))))</f>
        <v/>
      </c>
      <c r="P195" s="43">
        <f>IF($N195="No dividend","",IF($C195="","",_xll.BDP($C195,'Field Check'!$C$43)))</f>
        <v/>
      </c>
      <c r="Q195" s="62">
        <f>IFERROR(IF(LEN($P195)&lt;&gt;3,1,IF($P195=$D$2,1,_xll.BDP($P195&amp;$D$2&amp;" Curncy","PX_LAST"))),1)</f>
        <v/>
      </c>
      <c r="S195" s="108">
        <f>IF($C195="","",_xll.BDP($C195,'Field Check'!$C$45))</f>
        <v/>
      </c>
    </row>
    <row r="196">
      <c r="A196" s="21" t="inlineStr">
        <is>
          <t>WGX AT</t>
        </is>
      </c>
      <c r="B196" s="64" t="n">
        <v>944832000</v>
      </c>
      <c r="C196" s="21">
        <f>IF($A196="","",$A196&amp;" Equity")</f>
        <v/>
      </c>
      <c r="D196" s="21">
        <f>IF($A196="","",_xll.BDP($C196,"NAME"))</f>
        <v/>
      </c>
      <c r="E196" s="21">
        <f>IF($A196="","",_xll.BDP($C196,"GICS_SECTOR_NAME"))</f>
        <v/>
      </c>
      <c r="F196" s="22">
        <f>IF($A196="","",_xll.BDP($C196,"EQY_DVD_SH_12M"))</f>
        <v/>
      </c>
      <c r="G196" s="23">
        <f>IF($A196="","",_xll.BDP($C196,"EQY_DVD_YLD_12M"))</f>
        <v/>
      </c>
      <c r="H196" s="23">
        <f>IF($A196="","",_xll.BDP($C196,"EQY_DVD_YLD_IND"))</f>
        <v/>
      </c>
      <c r="I196" s="23">
        <f>IF($A196="","",_xll.BDP($C196,'Field Check'!$C$4))</f>
        <v/>
      </c>
      <c r="J196" s="65">
        <f>IFERROR(IF($B196="","",IF(ISNUMBER($F196),$B196*$F196*$D$3/$B$3,0)),"")</f>
        <v/>
      </c>
      <c r="K196" s="65">
        <f>IFERROR(IF($J196="","",$J196*IF(ISNUMBER($I196),$I196,'Index Summary'!$C$7)/100),"")</f>
        <v/>
      </c>
      <c r="L196" s="65">
        <f>IFERROR(IF($K196="","",$J196-$K196),"")</f>
        <v/>
      </c>
      <c r="M196" s="24" t="n"/>
      <c r="N196" s="25">
        <f>IF($C196="","",IF(NOT(ISNUMBER($F196)),"No dividend",IF($F196=0,"No dividend",IF(ISNUMBER($I196),"OK","Frank assumed"))))</f>
        <v/>
      </c>
      <c r="P196" s="43">
        <f>IF($N196="No dividend","",IF($C196="","",_xll.BDP($C196,'Field Check'!$C$43)))</f>
        <v/>
      </c>
      <c r="Q196" s="62">
        <f>IFERROR(IF(LEN($P196)&lt;&gt;3,1,IF($P196=$D$2,1,_xll.BDP($P196&amp;$D$2&amp;" Curncy","PX_LAST"))),1)</f>
        <v/>
      </c>
      <c r="S196" s="108">
        <f>IF($C196="","",_xll.BDP($C196,'Field Check'!$C$45))</f>
        <v/>
      </c>
    </row>
    <row r="197">
      <c r="A197" s="125" t="inlineStr">
        <is>
          <t>WHC AT</t>
        </is>
      </c>
      <c r="B197" s="64" t="n">
        <v>824728000</v>
      </c>
      <c r="C197" s="125">
        <f>IF($A197="","",$A197&amp;" Equity")</f>
        <v/>
      </c>
      <c r="D197" s="125">
        <f>IF($A197="","",_xll.BDP($C197,"NAME"))</f>
        <v/>
      </c>
      <c r="E197" s="125">
        <f>IF($A197="","",_xll.BDP($C197,"GICS_SECTOR_NAME"))</f>
        <v/>
      </c>
      <c r="F197" s="26">
        <f>IF($A197="","",_xll.BDP($C197,"EQY_DVD_SH_12M"))</f>
        <v/>
      </c>
      <c r="G197" s="27">
        <f>IF($A197="","",_xll.BDP($C197,"EQY_DVD_YLD_12M"))</f>
        <v/>
      </c>
      <c r="H197" s="27">
        <f>IF($A197="","",_xll.BDP($C197,"EQY_DVD_YLD_IND"))</f>
        <v/>
      </c>
      <c r="I197" s="27">
        <f>IF($A197="","",_xll.BDP($C197,'Field Check'!$C$4))</f>
        <v/>
      </c>
      <c r="J197" s="65">
        <f>IFERROR(IF($B197="","",IF(ISNUMBER($F197),$B197*$F197*$D$3/$B$3,0)),"")</f>
        <v/>
      </c>
      <c r="K197" s="65">
        <f>IFERROR(IF($J197="","",$J197*IF(ISNUMBER($I197),$I197,'Index Summary'!$C$7)/100),"")</f>
        <v/>
      </c>
      <c r="L197" s="65">
        <f>IFERROR(IF($K197="","",$J197-$K197),"")</f>
        <v/>
      </c>
      <c r="M197" s="28" t="n"/>
      <c r="N197" s="29">
        <f>IF($C197="","",IF(NOT(ISNUMBER($F197)),"No dividend",IF($F197=0,"No dividend",IF(ISNUMBER($I197),"OK","Frank assumed"))))</f>
        <v/>
      </c>
      <c r="P197" s="43">
        <f>IF($N197="No dividend","",IF($C197="","",_xll.BDP($C197,'Field Check'!$C$43)))</f>
        <v/>
      </c>
      <c r="Q197" s="62">
        <f>IFERROR(IF(LEN($P197)&lt;&gt;3,1,IF($P197=$D$2,1,_xll.BDP($P197&amp;$D$2&amp;" Curncy","PX_LAST"))),1)</f>
        <v/>
      </c>
      <c r="S197" s="108">
        <f>IF($C197="","",_xll.BDP($C197,'Field Check'!$C$45))</f>
        <v/>
      </c>
    </row>
    <row r="198">
      <c r="A198" s="21" t="inlineStr">
        <is>
          <t>WOR AT</t>
        </is>
      </c>
      <c r="B198" s="64" t="n">
        <v>460621620</v>
      </c>
      <c r="C198" s="21">
        <f>IF($A198="","",$A198&amp;" Equity")</f>
        <v/>
      </c>
      <c r="D198" s="21">
        <f>IF($A198="","",_xll.BDP($C198,"NAME"))</f>
        <v/>
      </c>
      <c r="E198" s="21">
        <f>IF($A198="","",_xll.BDP($C198,"GICS_SECTOR_NAME"))</f>
        <v/>
      </c>
      <c r="F198" s="22">
        <f>IF($A198="","",_xll.BDP($C198,"EQY_DVD_SH_12M"))</f>
        <v/>
      </c>
      <c r="G198" s="23">
        <f>IF($A198="","",_xll.BDP($C198,"EQY_DVD_YLD_12M"))</f>
        <v/>
      </c>
      <c r="H198" s="23">
        <f>IF($A198="","",_xll.BDP($C198,"EQY_DVD_YLD_IND"))</f>
        <v/>
      </c>
      <c r="I198" s="23">
        <f>IF($A198="","",_xll.BDP($C198,'Field Check'!$C$4))</f>
        <v/>
      </c>
      <c r="J198" s="65">
        <f>IFERROR(IF($B198="","",IF(ISNUMBER($F198),$B198*$F198*$D$3/$B$3,0)),"")</f>
        <v/>
      </c>
      <c r="K198" s="65">
        <f>IFERROR(IF($J198="","",$J198*IF(ISNUMBER($I198),$I198,'Index Summary'!$C$7)/100),"")</f>
        <v/>
      </c>
      <c r="L198" s="65">
        <f>IFERROR(IF($K198="","",$J198-$K198),"")</f>
        <v/>
      </c>
      <c r="M198" s="24" t="n"/>
      <c r="N198" s="25">
        <f>IF($C198="","",IF(NOT(ISNUMBER($F198)),"No dividend",IF($F198=0,"No dividend",IF(ISNUMBER($I198),"OK","Frank assumed"))))</f>
        <v/>
      </c>
      <c r="P198" s="43">
        <f>IF($N198="No dividend","",IF($C198="","",_xll.BDP($C198,'Field Check'!$C$43)))</f>
        <v/>
      </c>
      <c r="Q198" s="62">
        <f>IFERROR(IF(LEN($P198)&lt;&gt;3,1,IF($P198=$D$2,1,_xll.BDP($P198&amp;$D$2&amp;" Curncy","PX_LAST"))),1)</f>
        <v/>
      </c>
      <c r="S198" s="108">
        <f>IF($C198="","",_xll.BDP($C198,'Field Check'!$C$45))</f>
        <v/>
      </c>
    </row>
    <row r="199">
      <c r="A199" s="125" t="inlineStr">
        <is>
          <t>WOW AT</t>
        </is>
      </c>
      <c r="B199" s="64" t="n">
        <v>1221599000</v>
      </c>
      <c r="C199" s="125">
        <f>IF($A199="","",$A199&amp;" Equity")</f>
        <v/>
      </c>
      <c r="D199" s="125">
        <f>IF($A199="","",_xll.BDP($C199,"NAME"))</f>
        <v/>
      </c>
      <c r="E199" s="125">
        <f>IF($A199="","",_xll.BDP($C199,"GICS_SECTOR_NAME"))</f>
        <v/>
      </c>
      <c r="F199" s="26">
        <f>IF($A199="","",_xll.BDP($C199,"EQY_DVD_SH_12M"))</f>
        <v/>
      </c>
      <c r="G199" s="27">
        <f>IF($A199="","",_xll.BDP($C199,"EQY_DVD_YLD_12M"))</f>
        <v/>
      </c>
      <c r="H199" s="27">
        <f>IF($A199="","",_xll.BDP($C199,"EQY_DVD_YLD_IND"))</f>
        <v/>
      </c>
      <c r="I199" s="27">
        <f>IF($A199="","",_xll.BDP($C199,'Field Check'!$C$4))</f>
        <v/>
      </c>
      <c r="J199" s="65">
        <f>IFERROR(IF($B199="","",IF(ISNUMBER($F199),$B199*$F199*$D$3/$B$3,0)),"")</f>
        <v/>
      </c>
      <c r="K199" s="65">
        <f>IFERROR(IF($J199="","",$J199*IF(ISNUMBER($I199),$I199,'Index Summary'!$C$7)/100),"")</f>
        <v/>
      </c>
      <c r="L199" s="65">
        <f>IFERROR(IF($K199="","",$J199-$K199),"")</f>
        <v/>
      </c>
      <c r="M199" s="28" t="n"/>
      <c r="N199" s="29">
        <f>IF($C199="","",IF(NOT(ISNUMBER($F199)),"No dividend",IF($F199=0,"No dividend",IF(ISNUMBER($I199),"OK","Frank assumed"))))</f>
        <v/>
      </c>
      <c r="P199" s="43">
        <f>IF($N199="No dividend","",IF($C199="","",_xll.BDP($C199,'Field Check'!$C$43)))</f>
        <v/>
      </c>
      <c r="Q199" s="62">
        <f>IFERROR(IF(LEN($P199)&lt;&gt;3,1,IF($P199=$D$2,1,_xll.BDP($P199&amp;$D$2&amp;" Curncy","PX_LAST"))),1)</f>
        <v/>
      </c>
      <c r="S199" s="108">
        <f>IF($C199="","",_xll.BDP($C199,'Field Check'!$C$45))</f>
        <v/>
      </c>
    </row>
    <row r="200">
      <c r="A200" s="21" t="inlineStr">
        <is>
          <t>WPR AT</t>
        </is>
      </c>
      <c r="B200" s="64" t="n">
        <v>653074000</v>
      </c>
      <c r="C200" s="21">
        <f>IF($A200="","",$A200&amp;" Equity")</f>
        <v/>
      </c>
      <c r="D200" s="21">
        <f>IF($A200="","",_xll.BDP($C200,"NAME"))</f>
        <v/>
      </c>
      <c r="E200" s="21">
        <f>IF($A200="","",_xll.BDP($C200,"GICS_SECTOR_NAME"))</f>
        <v/>
      </c>
      <c r="F200" s="22">
        <f>IF($A200="","",_xll.BDP($C200,"EQY_DVD_SH_12M"))</f>
        <v/>
      </c>
      <c r="G200" s="23">
        <f>IF($A200="","",_xll.BDP($C200,"EQY_DVD_YLD_12M"))</f>
        <v/>
      </c>
      <c r="H200" s="23">
        <f>IF($A200="","",_xll.BDP($C200,"EQY_DVD_YLD_IND"))</f>
        <v/>
      </c>
      <c r="I200" s="23">
        <f>IF($A200="","",_xll.BDP($C200,'Field Check'!$C$4))</f>
        <v/>
      </c>
      <c r="J200" s="65">
        <f>IFERROR(IF($B200="","",IF(ISNUMBER($F200),$B200*$F200*$D$3/$B$3,0)),"")</f>
        <v/>
      </c>
      <c r="K200" s="65">
        <f>IFERROR(IF($J200="","",$J200*IF(ISNUMBER($I200),$I200,'Index Summary'!$C$7)/100),"")</f>
        <v/>
      </c>
      <c r="L200" s="65">
        <f>IFERROR(IF($K200="","",$J200-$K200),"")</f>
        <v/>
      </c>
      <c r="M200" s="24" t="n"/>
      <c r="N200" s="25">
        <f>IF($C200="","",IF(NOT(ISNUMBER($F200)),"No dividend",IF($F200=0,"No dividend",IF(ISNUMBER($I200),"OK","Frank assumed"))))</f>
        <v/>
      </c>
      <c r="P200" s="43">
        <f>IF($N200="No dividend","",IF($C200="","",_xll.BDP($C200,'Field Check'!$C$43)))</f>
        <v/>
      </c>
      <c r="Q200" s="62">
        <f>IFERROR(IF(LEN($P200)&lt;&gt;3,1,IF($P200=$D$2,1,_xll.BDP($P200&amp;$D$2&amp;" Curncy","PX_LAST"))),1)</f>
        <v/>
      </c>
      <c r="S200" s="108">
        <f>IF($C200="","",_xll.BDP($C200,'Field Check'!$C$45))</f>
        <v/>
      </c>
    </row>
    <row r="201">
      <c r="A201" s="125" t="inlineStr">
        <is>
          <t>WTC AT</t>
        </is>
      </c>
      <c r="B201" s="64" t="n">
        <v>211748670</v>
      </c>
      <c r="C201" s="125">
        <f>IF($A201="","",$A201&amp;" Equity")</f>
        <v/>
      </c>
      <c r="D201" s="125">
        <f>IF($A201="","",_xll.BDP($C201,"NAME"))</f>
        <v/>
      </c>
      <c r="E201" s="125">
        <f>IF($A201="","",_xll.BDP($C201,"GICS_SECTOR_NAME"))</f>
        <v/>
      </c>
      <c r="F201" s="26">
        <f>IF($A201="","",_xll.BDP($C201,"EQY_DVD_SH_12M"))</f>
        <v/>
      </c>
      <c r="G201" s="27">
        <f>IF($A201="","",_xll.BDP($C201,"EQY_DVD_YLD_12M"))</f>
        <v/>
      </c>
      <c r="H201" s="27">
        <f>IF($A201="","",_xll.BDP($C201,"EQY_DVD_YLD_IND"))</f>
        <v/>
      </c>
      <c r="I201" s="27">
        <f>IF($A201="","",_xll.BDP($C201,'Field Check'!$C$4))</f>
        <v/>
      </c>
      <c r="J201" s="65">
        <f>IFERROR(IF($B201="","",IF(ISNUMBER($F201),$B201*$F201*$D$3/$B$3,0)),"")</f>
        <v/>
      </c>
      <c r="K201" s="65">
        <f>IFERROR(IF($J201="","",$J201*IF(ISNUMBER($I201),$I201,'Index Summary'!$C$7)/100),"")</f>
        <v/>
      </c>
      <c r="L201" s="65">
        <f>IFERROR(IF($K201="","",$J201-$K201),"")</f>
        <v/>
      </c>
      <c r="M201" s="28" t="n"/>
      <c r="N201" s="29">
        <f>IF($C201="","",IF(NOT(ISNUMBER($F201)),"No dividend",IF($F201=0,"No dividend",IF(ISNUMBER($I201),"OK","Frank assumed"))))</f>
        <v/>
      </c>
      <c r="P201" s="43">
        <f>IF($N201="No dividend","",IF($C201="","",_xll.BDP($C201,'Field Check'!$C$43)))</f>
        <v/>
      </c>
      <c r="Q201" s="62">
        <f>IFERROR(IF(LEN($P201)&lt;&gt;3,1,IF($P201=$D$2,1,_xll.BDP($P201&amp;$D$2&amp;" Curncy","PX_LAST"))),1)</f>
        <v/>
      </c>
      <c r="S201" s="108">
        <f>IF($C201="","",_xll.BDP($C201,'Field Check'!$C$45))</f>
        <v/>
      </c>
    </row>
    <row r="202">
      <c r="A202" s="21" t="inlineStr">
        <is>
          <t>XRO AT</t>
        </is>
      </c>
      <c r="B202" s="64" t="n">
        <v>170599000</v>
      </c>
      <c r="C202" s="21">
        <f>IF($A202="","",$A202&amp;" Equity")</f>
        <v/>
      </c>
      <c r="D202" s="21">
        <f>IF($A202="","",_xll.BDP($C202,"NAME"))</f>
        <v/>
      </c>
      <c r="E202" s="21">
        <f>IF($A202="","",_xll.BDP($C202,"GICS_SECTOR_NAME"))</f>
        <v/>
      </c>
      <c r="F202" s="22">
        <f>IF($A202="","",_xll.BDP($C202,"EQY_DVD_SH_12M"))</f>
        <v/>
      </c>
      <c r="G202" s="23">
        <f>IF($A202="","",_xll.BDP($C202,"EQY_DVD_YLD_12M"))</f>
        <v/>
      </c>
      <c r="H202" s="23">
        <f>IF($A202="","",_xll.BDP($C202,"EQY_DVD_YLD_IND"))</f>
        <v/>
      </c>
      <c r="I202" s="23">
        <f>IF($A202="","",_xll.BDP($C202,'Field Check'!$C$4))</f>
        <v/>
      </c>
      <c r="J202" s="65">
        <f>IFERROR(IF($B202="","",IF(ISNUMBER($F202),$B202*$F202*$D$3/$B$3,0)),"")</f>
        <v/>
      </c>
      <c r="K202" s="65">
        <f>IFERROR(IF($J202="","",$J202*IF(ISNUMBER($I202),$I202,'Index Summary'!$C$7)/100),"")</f>
        <v/>
      </c>
      <c r="L202" s="65">
        <f>IFERROR(IF($K202="","",$J202-$K202),"")</f>
        <v/>
      </c>
      <c r="M202" s="24" t="n"/>
      <c r="N202" s="25">
        <f>IF($C202="","",IF(NOT(ISNUMBER($F202)),"No dividend",IF($F202=0,"No dividend",IF(ISNUMBER($I202),"OK","Frank assumed"))))</f>
        <v/>
      </c>
      <c r="P202" s="43">
        <f>IF($N202="No dividend","",IF($C202="","",_xll.BDP($C202,'Field Check'!$C$43)))</f>
        <v/>
      </c>
      <c r="Q202" s="62">
        <f>IFERROR(IF(LEN($P202)&lt;&gt;3,1,IF($P202=$D$2,1,_xll.BDP($P202&amp;$D$2&amp;" Curncy","PX_LAST"))),1)</f>
        <v/>
      </c>
      <c r="S202" s="108">
        <f>IF($C202="","",_xll.BDP($C202,'Field Check'!$C$45))</f>
        <v/>
      </c>
    </row>
    <row r="203">
      <c r="A203" s="125" t="inlineStr">
        <is>
          <t>XYZ AT</t>
        </is>
      </c>
      <c r="B203" s="64" t="n">
        <v>38325675</v>
      </c>
      <c r="C203" s="125">
        <f>IF($A203="","",$A203&amp;" Equity")</f>
        <v/>
      </c>
      <c r="D203" s="125">
        <f>IF($A203="","",_xll.BDP($C203,"NAME"))</f>
        <v/>
      </c>
      <c r="E203" s="125">
        <f>IF($A203="","",_xll.BDP($C203,"GICS_SECTOR_NAME"))</f>
        <v/>
      </c>
      <c r="F203" s="26">
        <f>IF($A203="","",_xll.BDP($C203,"EQY_DVD_SH_12M"))</f>
        <v/>
      </c>
      <c r="G203" s="27">
        <f>IF($A203="","",_xll.BDP($C203,"EQY_DVD_YLD_12M"))</f>
        <v/>
      </c>
      <c r="H203" s="27">
        <f>IF($A203="","",_xll.BDP($C203,"EQY_DVD_YLD_IND"))</f>
        <v/>
      </c>
      <c r="I203" s="27">
        <f>IF($A203="","",_xll.BDP($C203,'Field Check'!$C$4))</f>
        <v/>
      </c>
      <c r="J203" s="65">
        <f>IFERROR(IF($B203="","",IF(ISNUMBER($F203),$B203*$F203*$D$3/$B$3,0)),"")</f>
        <v/>
      </c>
      <c r="K203" s="65">
        <f>IFERROR(IF($J203="","",$J203*IF(ISNUMBER($I203),$I203,'Index Summary'!$C$7)/100),"")</f>
        <v/>
      </c>
      <c r="L203" s="65">
        <f>IFERROR(IF($K203="","",$J203-$K203),"")</f>
        <v/>
      </c>
      <c r="M203" s="28" t="n"/>
      <c r="N203" s="29">
        <f>IF($C203="","",IF(NOT(ISNUMBER($F203)),"No dividend",IF($F203=0,"No dividend",IF(ISNUMBER($I203),"OK","Frank assumed"))))</f>
        <v/>
      </c>
      <c r="P203" s="43">
        <f>IF($N203="No dividend","",IF($C203="","",_xll.BDP($C203,'Field Check'!$C$43)))</f>
        <v/>
      </c>
      <c r="Q203" s="62">
        <f>IFERROR(IF(LEN($P203)&lt;&gt;3,1,IF($P203=$D$2,1,_xll.BDP($P203&amp;$D$2&amp;" Curncy","PX_LAST"))),1)</f>
        <v/>
      </c>
      <c r="S203" s="108">
        <f>IF($C203="","",_xll.BDP($C203,'Field Check'!$C$45))</f>
        <v/>
      </c>
    </row>
    <row r="204">
      <c r="A204" s="21" t="inlineStr">
        <is>
          <t>YAL AT</t>
        </is>
      </c>
      <c r="B204" s="64" t="n">
        <v>396131700</v>
      </c>
      <c r="C204" s="21">
        <f>IF($A204="","",$A204&amp;" Equity")</f>
        <v/>
      </c>
      <c r="D204" s="21">
        <f>IF($A204="","",_xll.BDP($C204,"NAME"))</f>
        <v/>
      </c>
      <c r="E204" s="21">
        <f>IF($A204="","",_xll.BDP($C204,"GICS_SECTOR_NAME"))</f>
        <v/>
      </c>
      <c r="F204" s="22">
        <f>IF($A204="","",_xll.BDP($C204,"EQY_DVD_SH_12M"))</f>
        <v/>
      </c>
      <c r="G204" s="23">
        <f>IF($A204="","",_xll.BDP($C204,"EQY_DVD_YLD_12M"))</f>
        <v/>
      </c>
      <c r="H204" s="23">
        <f>IF($A204="","",_xll.BDP($C204,"EQY_DVD_YLD_IND"))</f>
        <v/>
      </c>
      <c r="I204" s="23">
        <f>IF($A204="","",_xll.BDP($C204,'Field Check'!$C$4))</f>
        <v/>
      </c>
      <c r="J204" s="65">
        <f>IFERROR(IF($B204="","",IF(ISNUMBER($F204),$B204*$F204*$D$3/$B$3,0)),"")</f>
        <v/>
      </c>
      <c r="K204" s="65">
        <f>IFERROR(IF($J204="","",$J204*IF(ISNUMBER($I204),$I204,'Index Summary'!$C$7)/100),"")</f>
        <v/>
      </c>
      <c r="L204" s="65">
        <f>IFERROR(IF($K204="","",$J204-$K204),"")</f>
        <v/>
      </c>
      <c r="M204" s="24" t="n"/>
      <c r="N204" s="25">
        <f>IF($C204="","",IF(NOT(ISNUMBER($F204)),"No dividend",IF($F204=0,"No dividend",IF(ISNUMBER($I204),"OK","Frank assumed"))))</f>
        <v/>
      </c>
      <c r="P204" s="43">
        <f>IF($N204="No dividend","",IF($C204="","",_xll.BDP($C204,'Field Check'!$C$43)))</f>
        <v/>
      </c>
      <c r="Q204" s="62">
        <f>IFERROR(IF(LEN($P204)&lt;&gt;3,1,IF($P204=$D$2,1,_xll.BDP($P204&amp;$D$2&amp;" Curncy","PX_LAST"))),1)</f>
        <v/>
      </c>
      <c r="S204" s="108">
        <f>IF($C204="","",_xll.BDP($C204,'Field Check'!$C$45))</f>
        <v/>
      </c>
    </row>
    <row r="205">
      <c r="A205" s="125" t="inlineStr">
        <is>
          <t>ZIP AT</t>
        </is>
      </c>
      <c r="B205" s="64" t="n">
        <v>1256897000</v>
      </c>
      <c r="C205" s="125">
        <f>IF($A205="","",$A205&amp;" Equity")</f>
        <v/>
      </c>
      <c r="D205" s="125">
        <f>IF($A205="","",_xll.BDP($C205,"NAME"))</f>
        <v/>
      </c>
      <c r="E205" s="125">
        <f>IF($A205="","",_xll.BDP($C205,"GICS_SECTOR_NAME"))</f>
        <v/>
      </c>
      <c r="F205" s="26">
        <f>IF($A205="","",_xll.BDP($C205,"EQY_DVD_SH_12M"))</f>
        <v/>
      </c>
      <c r="G205" s="27">
        <f>IF($A205="","",_xll.BDP($C205,"EQY_DVD_YLD_12M"))</f>
        <v/>
      </c>
      <c r="H205" s="27">
        <f>IF($A205="","",_xll.BDP($C205,"EQY_DVD_YLD_IND"))</f>
        <v/>
      </c>
      <c r="I205" s="27">
        <f>IF($A205="","",_xll.BDP($C205,'Field Check'!$C$4))</f>
        <v/>
      </c>
      <c r="J205" s="65">
        <f>IFERROR(IF($B205="","",IF(ISNUMBER($F205),$B205*$F205*$D$3/$B$3,0)),"")</f>
        <v/>
      </c>
      <c r="K205" s="65">
        <f>IFERROR(IF($J205="","",$J205*IF(ISNUMBER($I205),$I205,'Index Summary'!$C$7)/100),"")</f>
        <v/>
      </c>
      <c r="L205" s="65">
        <f>IFERROR(IF($K205="","",$J205-$K205),"")</f>
        <v/>
      </c>
      <c r="M205" s="28" t="n"/>
      <c r="N205" s="29">
        <f>IF($C205="","",IF(NOT(ISNUMBER($F205)),"No dividend",IF($F205=0,"No dividend",IF(ISNUMBER($I205),"OK","Frank assumed"))))</f>
        <v/>
      </c>
      <c r="P205" s="43">
        <f>IF($N205="No dividend","",IF($C205="","",_xll.BDP($C205,'Field Check'!$C$43)))</f>
        <v/>
      </c>
      <c r="Q205" s="62">
        <f>IFERROR(IF(LEN($P205)&lt;&gt;3,1,IF($P205=$D$2,1,_xll.BDP($P205&amp;$D$2&amp;" Curncy","PX_LAST"))),1)</f>
        <v/>
      </c>
      <c r="S205" s="108">
        <f>IF($C205="","",_xll.BDP($C205,'Field Check'!$C$45))</f>
        <v/>
      </c>
    </row>
    <row r="206">
      <c r="A206" s="21" t="n"/>
      <c r="B206" s="64" t="n"/>
      <c r="C206" s="21">
        <f>IF($A206="","",$A206&amp;" Equity")</f>
        <v/>
      </c>
      <c r="D206" s="21">
        <f>IF($A206="","",_xll.BDP($C206,"NAME"))</f>
        <v/>
      </c>
      <c r="E206" s="21">
        <f>IF($A206="","",_xll.BDP($C206,"GICS_SECTOR_NAME"))</f>
        <v/>
      </c>
      <c r="F206" s="22">
        <f>IF($A206="","",_xll.BDP($C206,"EQY_DVD_SH_12M"))</f>
        <v/>
      </c>
      <c r="G206" s="23">
        <f>IF($A206="","",_xll.BDP($C206,"EQY_DVD_YLD_12M"))</f>
        <v/>
      </c>
      <c r="H206" s="23">
        <f>IF($A206="","",_xll.BDP($C206,"EQY_DVD_YLD_IND"))</f>
        <v/>
      </c>
      <c r="I206" s="23">
        <f>IF($A206="","",_xll.BDP($C206,'Field Check'!$C$4))</f>
        <v/>
      </c>
      <c r="J206" s="65">
        <f>IFERROR(IF($B206="","",IF(ISNUMBER($F206),$B206*$F206*$D$3/$B$3,0)),"")</f>
        <v/>
      </c>
      <c r="K206" s="65">
        <f>IFERROR(IF($J206="","",$J206*IF(ISNUMBER($I206),$I206,'Index Summary'!$C$7)/100),"")</f>
        <v/>
      </c>
      <c r="L206" s="65">
        <f>IFERROR(IF($K206="","",$J206-$K206),"")</f>
        <v/>
      </c>
      <c r="M206" s="24" t="n"/>
      <c r="N206" s="25">
        <f>IF($C206="","",IF(NOT(ISNUMBER($F206)),"No dividend",IF($F206=0,"No dividend",IF(ISNUMBER($I206),"OK","Frank assumed"))))</f>
        <v/>
      </c>
      <c r="P206" s="43">
        <f>IF($N206="No dividend","",IF($C206="","",_xll.BDP($C206,'Field Check'!$C$43)))</f>
        <v/>
      </c>
      <c r="Q206" s="62">
        <f>IFERROR(IF(LEN($P206)&lt;&gt;3,1,IF($P206=$D$2,1,_xll.BDP($P206&amp;$D$2&amp;" Curncy","PX_LAST"))),1)</f>
        <v/>
      </c>
      <c r="S206" s="108">
        <f>IF($C206="","",_xll.BDP($C206,'Field Check'!$C$45))</f>
        <v/>
      </c>
    </row>
    <row r="207">
      <c r="A207" s="125" t="n"/>
      <c r="B207" s="64" t="n"/>
      <c r="C207" s="125">
        <f>IF($A207="","",$A207&amp;" Equity")</f>
        <v/>
      </c>
      <c r="D207" s="125">
        <f>IF($A207="","",_xll.BDP($C207,"NAME"))</f>
        <v/>
      </c>
      <c r="E207" s="125">
        <f>IF($A207="","",_xll.BDP($C207,"GICS_SECTOR_NAME"))</f>
        <v/>
      </c>
      <c r="F207" s="26">
        <f>IF($A207="","",_xll.BDP($C207,"EQY_DVD_SH_12M"))</f>
        <v/>
      </c>
      <c r="G207" s="27">
        <f>IF($A207="","",_xll.BDP($C207,"EQY_DVD_YLD_12M"))</f>
        <v/>
      </c>
      <c r="H207" s="27">
        <f>IF($A207="","",_xll.BDP($C207,"EQY_DVD_YLD_IND"))</f>
        <v/>
      </c>
      <c r="I207" s="27">
        <f>IF($A207="","",_xll.BDP($C207,'Field Check'!$C$4))</f>
        <v/>
      </c>
      <c r="J207" s="65">
        <f>IFERROR(IF($B207="","",IF(ISNUMBER($F207),$B207*$F207*$D$3/$B$3,0)),"")</f>
        <v/>
      </c>
      <c r="K207" s="65">
        <f>IFERROR(IF($J207="","",$J207*IF(ISNUMBER($I207),$I207,'Index Summary'!$C$7)/100),"")</f>
        <v/>
      </c>
      <c r="L207" s="65">
        <f>IFERROR(IF($K207="","",$J207-$K207),"")</f>
        <v/>
      </c>
      <c r="M207" s="28" t="n"/>
      <c r="N207" s="29">
        <f>IF($C207="","",IF(NOT(ISNUMBER($F207)),"No dividend",IF($F207=0,"No dividend",IF(ISNUMBER($I207),"OK","Frank assumed"))))</f>
        <v/>
      </c>
      <c r="P207" s="43">
        <f>IF($N207="No dividend","",IF($C207="","",_xll.BDP($C207,'Field Check'!$C$43)))</f>
        <v/>
      </c>
      <c r="Q207" s="62">
        <f>IFERROR(IF(LEN($P207)&lt;&gt;3,1,IF($P207=$D$2,1,_xll.BDP($P207&amp;$D$2&amp;" Curncy","PX_LAST"))),1)</f>
        <v/>
      </c>
      <c r="S207" s="108">
        <f>IF($C207="","",_xll.BDP($C207,'Field Check'!$C$45))</f>
        <v/>
      </c>
    </row>
    <row r="208">
      <c r="A208" s="21" t="n"/>
      <c r="B208" s="64" t="n"/>
      <c r="C208" s="21">
        <f>IF($A208="","",$A208&amp;" Equity")</f>
        <v/>
      </c>
      <c r="D208" s="21">
        <f>IF($A208="","",_xll.BDP($C208,"NAME"))</f>
        <v/>
      </c>
      <c r="E208" s="21">
        <f>IF($A208="","",_xll.BDP($C208,"GICS_SECTOR_NAME"))</f>
        <v/>
      </c>
      <c r="F208" s="22">
        <f>IF($A208="","",_xll.BDP($C208,"EQY_DVD_SH_12M"))</f>
        <v/>
      </c>
      <c r="G208" s="23">
        <f>IF($A208="","",_xll.BDP($C208,"EQY_DVD_YLD_12M"))</f>
        <v/>
      </c>
      <c r="H208" s="23">
        <f>IF($A208="","",_xll.BDP($C208,"EQY_DVD_YLD_IND"))</f>
        <v/>
      </c>
      <c r="I208" s="23">
        <f>IF($A208="","",_xll.BDP($C208,'Field Check'!$C$4))</f>
        <v/>
      </c>
      <c r="J208" s="65">
        <f>IFERROR(IF($B208="","",IF(ISNUMBER($F208),$B208*$F208*$D$3/$B$3,0)),"")</f>
        <v/>
      </c>
      <c r="K208" s="65">
        <f>IFERROR(IF($J208="","",$J208*IF(ISNUMBER($I208),$I208,'Index Summary'!$C$7)/100),"")</f>
        <v/>
      </c>
      <c r="L208" s="65">
        <f>IFERROR(IF($K208="","",$J208-$K208),"")</f>
        <v/>
      </c>
      <c r="M208" s="24" t="n"/>
      <c r="N208" s="25">
        <f>IF($C208="","",IF(NOT(ISNUMBER($F208)),"No dividend",IF($F208=0,"No dividend",IF(ISNUMBER($I208),"OK","Frank assumed"))))</f>
        <v/>
      </c>
      <c r="P208" s="43">
        <f>IF($N208="No dividend","",IF($C208="","",_xll.BDP($C208,'Field Check'!$C$43)))</f>
        <v/>
      </c>
      <c r="Q208" s="62">
        <f>IFERROR(IF(LEN($P208)&lt;&gt;3,1,IF($P208=$D$2,1,_xll.BDP($P208&amp;$D$2&amp;" Curncy","PX_LAST"))),1)</f>
        <v/>
      </c>
      <c r="S208" s="108">
        <f>IF($C208="","",_xll.BDP($C208,'Field Check'!$C$45))</f>
        <v/>
      </c>
    </row>
    <row r="209">
      <c r="A209" s="125" t="n"/>
      <c r="B209" s="64" t="n"/>
      <c r="C209" s="125">
        <f>IF($A209="","",$A209&amp;" Equity")</f>
        <v/>
      </c>
      <c r="D209" s="125">
        <f>IF($A209="","",_xll.BDP($C209,"NAME"))</f>
        <v/>
      </c>
      <c r="E209" s="125">
        <f>IF($A209="","",_xll.BDP($C209,"GICS_SECTOR_NAME"))</f>
        <v/>
      </c>
      <c r="F209" s="26">
        <f>IF($A209="","",_xll.BDP($C209,"EQY_DVD_SH_12M"))</f>
        <v/>
      </c>
      <c r="G209" s="27">
        <f>IF($A209="","",_xll.BDP($C209,"EQY_DVD_YLD_12M"))</f>
        <v/>
      </c>
      <c r="H209" s="27">
        <f>IF($A209="","",_xll.BDP($C209,"EQY_DVD_YLD_IND"))</f>
        <v/>
      </c>
      <c r="I209" s="27">
        <f>IF($A209="","",_xll.BDP($C209,'Field Check'!$C$4))</f>
        <v/>
      </c>
      <c r="J209" s="65">
        <f>IFERROR(IF($B209="","",IF(ISNUMBER($F209),$B209*$F209*$D$3/$B$3,0)),"")</f>
        <v/>
      </c>
      <c r="K209" s="65">
        <f>IFERROR(IF($J209="","",$J209*IF(ISNUMBER($I209),$I209,'Index Summary'!$C$7)/100),"")</f>
        <v/>
      </c>
      <c r="L209" s="65">
        <f>IFERROR(IF($K209="","",$J209-$K209),"")</f>
        <v/>
      </c>
      <c r="M209" s="28" t="n"/>
      <c r="N209" s="29">
        <f>IF($C209="","",IF(NOT(ISNUMBER($F209)),"No dividend",IF($F209=0,"No dividend",IF(ISNUMBER($I209),"OK","Frank assumed"))))</f>
        <v/>
      </c>
      <c r="P209" s="43">
        <f>IF($N209="No dividend","",IF($C209="","",_xll.BDP($C209,'Field Check'!$C$43)))</f>
        <v/>
      </c>
      <c r="Q209" s="62">
        <f>IFERROR(IF(LEN($P209)&lt;&gt;3,1,IF($P209=$D$2,1,_xll.BDP($P209&amp;$D$2&amp;" Curncy","PX_LAST"))),1)</f>
        <v/>
      </c>
      <c r="S209" s="108">
        <f>IF($C209="","",_xll.BDP($C209,'Field Check'!$C$45))</f>
        <v/>
      </c>
    </row>
    <row r="210">
      <c r="A210" s="21" t="n"/>
      <c r="B210" s="64" t="n"/>
      <c r="C210" s="21">
        <f>IF($A210="","",$A210&amp;" Equity")</f>
        <v/>
      </c>
      <c r="D210" s="21">
        <f>IF($A210="","",_xll.BDP($C210,"NAME"))</f>
        <v/>
      </c>
      <c r="E210" s="21">
        <f>IF($A210="","",_xll.BDP($C210,"GICS_SECTOR_NAME"))</f>
        <v/>
      </c>
      <c r="F210" s="22">
        <f>IF($A210="","",_xll.BDP($C210,"EQY_DVD_SH_12M"))</f>
        <v/>
      </c>
      <c r="G210" s="23">
        <f>IF($A210="","",_xll.BDP($C210,"EQY_DVD_YLD_12M"))</f>
        <v/>
      </c>
      <c r="H210" s="23">
        <f>IF($A210="","",_xll.BDP($C210,"EQY_DVD_YLD_IND"))</f>
        <v/>
      </c>
      <c r="I210" s="23">
        <f>IF($A210="","",_xll.BDP($C210,'Field Check'!$C$4))</f>
        <v/>
      </c>
      <c r="J210" s="65">
        <f>IFERROR(IF($B210="","",IF(ISNUMBER($F210),$B210*$F210*$D$3/$B$3,0)),"")</f>
        <v/>
      </c>
      <c r="K210" s="65">
        <f>IFERROR(IF($J210="","",$J210*IF(ISNUMBER($I210),$I210,'Index Summary'!$C$7)/100),"")</f>
        <v/>
      </c>
      <c r="L210" s="65">
        <f>IFERROR(IF($K210="","",$J210-$K210),"")</f>
        <v/>
      </c>
      <c r="M210" s="24" t="n"/>
      <c r="N210" s="25">
        <f>IF($C210="","",IF(NOT(ISNUMBER($F210)),"No dividend",IF($F210=0,"No dividend",IF(ISNUMBER($I210),"OK","Frank assumed"))))</f>
        <v/>
      </c>
      <c r="P210" s="43">
        <f>IF($N210="No dividend","",IF($C210="","",_xll.BDP($C210,'Field Check'!$C$43)))</f>
        <v/>
      </c>
      <c r="Q210" s="62">
        <f>IFERROR(IF(LEN($P210)&lt;&gt;3,1,IF($P210=$D$2,1,_xll.BDP($P210&amp;$D$2&amp;" Curncy","PX_LAST"))),1)</f>
        <v/>
      </c>
      <c r="S210" s="108">
        <f>IF($C210="","",_xll.BDP($C210,'Field Check'!$C$45))</f>
        <v/>
      </c>
    </row>
    <row r="211">
      <c r="A211" s="125" t="n"/>
      <c r="B211" s="64" t="n"/>
      <c r="C211" s="125">
        <f>IF($A211="","",$A211&amp;" Equity")</f>
        <v/>
      </c>
      <c r="D211" s="125">
        <f>IF($A211="","",_xll.BDP($C211,"NAME"))</f>
        <v/>
      </c>
      <c r="E211" s="125">
        <f>IF($A211="","",_xll.BDP($C211,"GICS_SECTOR_NAME"))</f>
        <v/>
      </c>
      <c r="F211" s="26">
        <f>IF($A211="","",_xll.BDP($C211,"EQY_DVD_SH_12M"))</f>
        <v/>
      </c>
      <c r="G211" s="27">
        <f>IF($A211="","",_xll.BDP($C211,"EQY_DVD_YLD_12M"))</f>
        <v/>
      </c>
      <c r="H211" s="27">
        <f>IF($A211="","",_xll.BDP($C211,"EQY_DVD_YLD_IND"))</f>
        <v/>
      </c>
      <c r="I211" s="27">
        <f>IF($A211="","",_xll.BDP($C211,'Field Check'!$C$4))</f>
        <v/>
      </c>
      <c r="J211" s="65">
        <f>IFERROR(IF($B211="","",IF(ISNUMBER($F211),$B211*$F211*$D$3/$B$3,0)),"")</f>
        <v/>
      </c>
      <c r="K211" s="65">
        <f>IFERROR(IF($J211="","",$J211*IF(ISNUMBER($I211),$I211,'Index Summary'!$C$7)/100),"")</f>
        <v/>
      </c>
      <c r="L211" s="65">
        <f>IFERROR(IF($K211="","",$J211-$K211),"")</f>
        <v/>
      </c>
      <c r="M211" s="28" t="n"/>
      <c r="N211" s="29">
        <f>IF($C211="","",IF(NOT(ISNUMBER($F211)),"No dividend",IF($F211=0,"No dividend",IF(ISNUMBER($I211),"OK","Frank assumed"))))</f>
        <v/>
      </c>
      <c r="P211" s="43">
        <f>IF($N211="No dividend","",IF($C211="","",_xll.BDP($C211,'Field Check'!$C$43)))</f>
        <v/>
      </c>
      <c r="Q211" s="62">
        <f>IFERROR(IF(LEN($P211)&lt;&gt;3,1,IF($P211=$D$2,1,_xll.BDP($P211&amp;$D$2&amp;" Curncy","PX_LAST"))),1)</f>
        <v/>
      </c>
      <c r="S211" s="108">
        <f>IF($C211="","",_xll.BDP($C211,'Field Check'!$C$45))</f>
        <v/>
      </c>
    </row>
    <row r="212">
      <c r="A212" s="21" t="n"/>
      <c r="B212" s="64" t="n"/>
      <c r="C212" s="21">
        <f>IF($A212="","",$A212&amp;" Equity")</f>
        <v/>
      </c>
      <c r="D212" s="21">
        <f>IF($A212="","",_xll.BDP($C212,"NAME"))</f>
        <v/>
      </c>
      <c r="E212" s="21">
        <f>IF($A212="","",_xll.BDP($C212,"GICS_SECTOR_NAME"))</f>
        <v/>
      </c>
      <c r="F212" s="22">
        <f>IF($A212="","",_xll.BDP($C212,"EQY_DVD_SH_12M"))</f>
        <v/>
      </c>
      <c r="G212" s="23">
        <f>IF($A212="","",_xll.BDP($C212,"EQY_DVD_YLD_12M"))</f>
        <v/>
      </c>
      <c r="H212" s="23">
        <f>IF($A212="","",_xll.BDP($C212,"EQY_DVD_YLD_IND"))</f>
        <v/>
      </c>
      <c r="I212" s="23">
        <f>IF($A212="","",_xll.BDP($C212,'Field Check'!$C$4))</f>
        <v/>
      </c>
      <c r="J212" s="65">
        <f>IFERROR(IF($B212="","",IF(ISNUMBER($F212),$B212*$F212*$D$3/$B$3,0)),"")</f>
        <v/>
      </c>
      <c r="K212" s="65">
        <f>IFERROR(IF($J212="","",$J212*IF(ISNUMBER($I212),$I212,'Index Summary'!$C$7)/100),"")</f>
        <v/>
      </c>
      <c r="L212" s="65">
        <f>IFERROR(IF($K212="","",$J212-$K212),"")</f>
        <v/>
      </c>
      <c r="M212" s="24" t="n"/>
      <c r="N212" s="25">
        <f>IF($C212="","",IF(NOT(ISNUMBER($F212)),"No dividend",IF($F212=0,"No dividend",IF(ISNUMBER($I212),"OK","Frank assumed"))))</f>
        <v/>
      </c>
      <c r="P212" s="43">
        <f>IF($N212="No dividend","",IF($C212="","",_xll.BDP($C212,'Field Check'!$C$43)))</f>
        <v/>
      </c>
      <c r="Q212" s="62">
        <f>IFERROR(IF(LEN($P212)&lt;&gt;3,1,IF($P212=$D$2,1,_xll.BDP($P212&amp;$D$2&amp;" Curncy","PX_LAST"))),1)</f>
        <v/>
      </c>
      <c r="S212" s="108">
        <f>IF($C212="","",_xll.BDP($C212,'Field Check'!$C$45))</f>
        <v/>
      </c>
    </row>
    <row r="213">
      <c r="A213" s="125" t="n"/>
      <c r="B213" s="64" t="n"/>
      <c r="C213" s="125">
        <f>IF($A213="","",$A213&amp;" Equity")</f>
        <v/>
      </c>
      <c r="D213" s="125">
        <f>IF($A213="","",_xll.BDP($C213,"NAME"))</f>
        <v/>
      </c>
      <c r="E213" s="125">
        <f>IF($A213="","",_xll.BDP($C213,"GICS_SECTOR_NAME"))</f>
        <v/>
      </c>
      <c r="F213" s="26">
        <f>IF($A213="","",_xll.BDP($C213,"EQY_DVD_SH_12M"))</f>
        <v/>
      </c>
      <c r="G213" s="27">
        <f>IF($A213="","",_xll.BDP($C213,"EQY_DVD_YLD_12M"))</f>
        <v/>
      </c>
      <c r="H213" s="27">
        <f>IF($A213="","",_xll.BDP($C213,"EQY_DVD_YLD_IND"))</f>
        <v/>
      </c>
      <c r="I213" s="27">
        <f>IF($A213="","",_xll.BDP($C213,'Field Check'!$C$4))</f>
        <v/>
      </c>
      <c r="J213" s="65">
        <f>IFERROR(IF($B213="","",IF(ISNUMBER($F213),$B213*$F213*$D$3/$B$3,0)),"")</f>
        <v/>
      </c>
      <c r="K213" s="65">
        <f>IFERROR(IF($J213="","",$J213*IF(ISNUMBER($I213),$I213,'Index Summary'!$C$7)/100),"")</f>
        <v/>
      </c>
      <c r="L213" s="65">
        <f>IFERROR(IF($K213="","",$J213-$K213),"")</f>
        <v/>
      </c>
      <c r="M213" s="28" t="n"/>
      <c r="N213" s="29">
        <f>IF($C213="","",IF(NOT(ISNUMBER($F213)),"No dividend",IF($F213=0,"No dividend",IF(ISNUMBER($I213),"OK","Frank assumed"))))</f>
        <v/>
      </c>
      <c r="P213" s="43">
        <f>IF($N213="No dividend","",IF($C213="","",_xll.BDP($C213,'Field Check'!$C$43)))</f>
        <v/>
      </c>
      <c r="Q213" s="62">
        <f>IFERROR(IF(LEN($P213)&lt;&gt;3,1,IF($P213=$D$2,1,_xll.BDP($P213&amp;$D$2&amp;" Curncy","PX_LAST"))),1)</f>
        <v/>
      </c>
      <c r="S213" s="108">
        <f>IF($C213="","",_xll.BDP($C213,'Field Check'!$C$45))</f>
        <v/>
      </c>
    </row>
    <row r="214">
      <c r="A214" s="21" t="n"/>
      <c r="B214" s="64" t="n"/>
      <c r="C214" s="21">
        <f>IF($A214="","",$A214&amp;" Equity")</f>
        <v/>
      </c>
      <c r="D214" s="21">
        <f>IF($A214="","",_xll.BDP($C214,"NAME"))</f>
        <v/>
      </c>
      <c r="E214" s="21">
        <f>IF($A214="","",_xll.BDP($C214,"GICS_SECTOR_NAME"))</f>
        <v/>
      </c>
      <c r="F214" s="22">
        <f>IF($A214="","",_xll.BDP($C214,"EQY_DVD_SH_12M"))</f>
        <v/>
      </c>
      <c r="G214" s="23">
        <f>IF($A214="","",_xll.BDP($C214,"EQY_DVD_YLD_12M"))</f>
        <v/>
      </c>
      <c r="H214" s="23">
        <f>IF($A214="","",_xll.BDP($C214,"EQY_DVD_YLD_IND"))</f>
        <v/>
      </c>
      <c r="I214" s="23">
        <f>IF($A214="","",_xll.BDP($C214,'Field Check'!$C$4))</f>
        <v/>
      </c>
      <c r="J214" s="65">
        <f>IFERROR(IF($B214="","",IF(ISNUMBER($F214),$B214*$F214*$D$3/$B$3,0)),"")</f>
        <v/>
      </c>
      <c r="K214" s="65">
        <f>IFERROR(IF($J214="","",$J214*IF(ISNUMBER($I214),$I214,'Index Summary'!$C$7)/100),"")</f>
        <v/>
      </c>
      <c r="L214" s="65">
        <f>IFERROR(IF($K214="","",$J214-$K214),"")</f>
        <v/>
      </c>
      <c r="M214" s="24" t="n"/>
      <c r="N214" s="25">
        <f>IF($C214="","",IF(NOT(ISNUMBER($F214)),"No dividend",IF($F214=0,"No dividend",IF(ISNUMBER($I214),"OK","Frank assumed"))))</f>
        <v/>
      </c>
      <c r="P214" s="43">
        <f>IF($N214="No dividend","",IF($C214="","",_xll.BDP($C214,'Field Check'!$C$43)))</f>
        <v/>
      </c>
      <c r="Q214" s="62">
        <f>IFERROR(IF(LEN($P214)&lt;&gt;3,1,IF($P214=$D$2,1,_xll.BDP($P214&amp;$D$2&amp;" Curncy","PX_LAST"))),1)</f>
        <v/>
      </c>
      <c r="S214" s="108">
        <f>IF($C214="","",_xll.BDP($C214,'Field Check'!$C$45))</f>
        <v/>
      </c>
    </row>
    <row r="215">
      <c r="A215" s="125" t="n"/>
      <c r="B215" s="64" t="n"/>
      <c r="C215" s="125">
        <f>IF($A215="","",$A215&amp;" Equity")</f>
        <v/>
      </c>
      <c r="D215" s="125">
        <f>IF($A215="","",_xll.BDP($C215,"NAME"))</f>
        <v/>
      </c>
      <c r="E215" s="125">
        <f>IF($A215="","",_xll.BDP($C215,"GICS_SECTOR_NAME"))</f>
        <v/>
      </c>
      <c r="F215" s="26">
        <f>IF($A215="","",_xll.BDP($C215,"EQY_DVD_SH_12M"))</f>
        <v/>
      </c>
      <c r="G215" s="27">
        <f>IF($A215="","",_xll.BDP($C215,"EQY_DVD_YLD_12M"))</f>
        <v/>
      </c>
      <c r="H215" s="27">
        <f>IF($A215="","",_xll.BDP($C215,"EQY_DVD_YLD_IND"))</f>
        <v/>
      </c>
      <c r="I215" s="27">
        <f>IF($A215="","",_xll.BDP($C215,'Field Check'!$C$4))</f>
        <v/>
      </c>
      <c r="J215" s="65">
        <f>IFERROR(IF($B215="","",IF(ISNUMBER($F215),$B215*$F215*$D$3/$B$3,0)),"")</f>
        <v/>
      </c>
      <c r="K215" s="65">
        <f>IFERROR(IF($J215="","",$J215*IF(ISNUMBER($I215),$I215,'Index Summary'!$C$7)/100),"")</f>
        <v/>
      </c>
      <c r="L215" s="65">
        <f>IFERROR(IF($K215="","",$J215-$K215),"")</f>
        <v/>
      </c>
      <c r="M215" s="28" t="n"/>
      <c r="N215" s="29">
        <f>IF($C215="","",IF(NOT(ISNUMBER($F215)),"No dividend",IF($F215=0,"No dividend",IF(ISNUMBER($I215),"OK","Frank assumed"))))</f>
        <v/>
      </c>
      <c r="P215" s="43">
        <f>IF($N215="No dividend","",IF($C215="","",_xll.BDP($C215,'Field Check'!$C$43)))</f>
        <v/>
      </c>
      <c r="Q215" s="62">
        <f>IFERROR(IF(LEN($P215)&lt;&gt;3,1,IF($P215=$D$2,1,_xll.BDP($P215&amp;$D$2&amp;" Curncy","PX_LAST"))),1)</f>
        <v/>
      </c>
      <c r="S215" s="108">
        <f>IF($C215="","",_xll.BDP($C215,'Field Check'!$C$45))</f>
        <v/>
      </c>
    </row>
    <row r="216">
      <c r="A216" s="21" t="n"/>
      <c r="B216" s="64" t="n"/>
      <c r="C216" s="21">
        <f>IF($A216="","",$A216&amp;" Equity")</f>
        <v/>
      </c>
      <c r="D216" s="21">
        <f>IF($A216="","",_xll.BDP($C216,"NAME"))</f>
        <v/>
      </c>
      <c r="E216" s="21">
        <f>IF($A216="","",_xll.BDP($C216,"GICS_SECTOR_NAME"))</f>
        <v/>
      </c>
      <c r="F216" s="22">
        <f>IF($A216="","",_xll.BDP($C216,"EQY_DVD_SH_12M"))</f>
        <v/>
      </c>
      <c r="G216" s="23">
        <f>IF($A216="","",_xll.BDP($C216,"EQY_DVD_YLD_12M"))</f>
        <v/>
      </c>
      <c r="H216" s="23">
        <f>IF($A216="","",_xll.BDP($C216,"EQY_DVD_YLD_IND"))</f>
        <v/>
      </c>
      <c r="I216" s="23">
        <f>IF($A216="","",_xll.BDP($C216,'Field Check'!$C$4))</f>
        <v/>
      </c>
      <c r="J216" s="65">
        <f>IFERROR(IF($B216="","",IF(ISNUMBER($F216),$B216*$F216*$D$3/$B$3,0)),"")</f>
        <v/>
      </c>
      <c r="K216" s="65">
        <f>IFERROR(IF($J216="","",$J216*IF(ISNUMBER($I216),$I216,'Index Summary'!$C$7)/100),"")</f>
        <v/>
      </c>
      <c r="L216" s="65">
        <f>IFERROR(IF($K216="","",$J216-$K216),"")</f>
        <v/>
      </c>
      <c r="M216" s="24" t="n"/>
      <c r="N216" s="25">
        <f>IF($C216="","",IF(NOT(ISNUMBER($F216)),"No dividend",IF($F216=0,"No dividend",IF(ISNUMBER($I216),"OK","Frank assumed"))))</f>
        <v/>
      </c>
      <c r="P216" s="43">
        <f>IF($N216="No dividend","",IF($C216="","",_xll.BDP($C216,'Field Check'!$C$43)))</f>
        <v/>
      </c>
      <c r="Q216" s="62">
        <f>IFERROR(IF(LEN($P216)&lt;&gt;3,1,IF($P216=$D$2,1,_xll.BDP($P216&amp;$D$2&amp;" Curncy","PX_LAST"))),1)</f>
        <v/>
      </c>
      <c r="S216" s="108">
        <f>IF($C216="","",_xll.BDP($C216,'Field Check'!$C$45))</f>
        <v/>
      </c>
    </row>
    <row r="217">
      <c r="A217" s="125" t="n"/>
      <c r="B217" s="64" t="n"/>
      <c r="C217" s="125">
        <f>IF($A217="","",$A217&amp;" Equity")</f>
        <v/>
      </c>
      <c r="D217" s="125">
        <f>IF($A217="","",_xll.BDP($C217,"NAME"))</f>
        <v/>
      </c>
      <c r="E217" s="125">
        <f>IF($A217="","",_xll.BDP($C217,"GICS_SECTOR_NAME"))</f>
        <v/>
      </c>
      <c r="F217" s="26">
        <f>IF($A217="","",_xll.BDP($C217,"EQY_DVD_SH_12M"))</f>
        <v/>
      </c>
      <c r="G217" s="27">
        <f>IF($A217="","",_xll.BDP($C217,"EQY_DVD_YLD_12M"))</f>
        <v/>
      </c>
      <c r="H217" s="27">
        <f>IF($A217="","",_xll.BDP($C217,"EQY_DVD_YLD_IND"))</f>
        <v/>
      </c>
      <c r="I217" s="27">
        <f>IF($A217="","",_xll.BDP($C217,'Field Check'!$C$4))</f>
        <v/>
      </c>
      <c r="J217" s="65">
        <f>IFERROR(IF($B217="","",IF(ISNUMBER($F217),$B217*$F217*$D$3/$B$3,0)),"")</f>
        <v/>
      </c>
      <c r="K217" s="65">
        <f>IFERROR(IF($J217="","",$J217*IF(ISNUMBER($I217),$I217,'Index Summary'!$C$7)/100),"")</f>
        <v/>
      </c>
      <c r="L217" s="65">
        <f>IFERROR(IF($K217="","",$J217-$K217),"")</f>
        <v/>
      </c>
      <c r="M217" s="28" t="n"/>
      <c r="N217" s="29">
        <f>IF($C217="","",IF(NOT(ISNUMBER($F217)),"No dividend",IF($F217=0,"No dividend",IF(ISNUMBER($I217),"OK","Frank assumed"))))</f>
        <v/>
      </c>
      <c r="P217" s="43">
        <f>IF($N217="No dividend","",IF($C217="","",_xll.BDP($C217,'Field Check'!$C$43)))</f>
        <v/>
      </c>
      <c r="Q217" s="62">
        <f>IFERROR(IF(LEN($P217)&lt;&gt;3,1,IF($P217=$D$2,1,_xll.BDP($P217&amp;$D$2&amp;" Curncy","PX_LAST"))),1)</f>
        <v/>
      </c>
      <c r="S217" s="108">
        <f>IF($C217="","",_xll.BDP($C217,'Field Check'!$C$45))</f>
        <v/>
      </c>
    </row>
    <row r="218">
      <c r="A218" s="21" t="n"/>
      <c r="B218" s="64" t="n"/>
      <c r="C218" s="21">
        <f>IF($A218="","",$A218&amp;" Equity")</f>
        <v/>
      </c>
      <c r="D218" s="21">
        <f>IF($A218="","",_xll.BDP($C218,"NAME"))</f>
        <v/>
      </c>
      <c r="E218" s="21">
        <f>IF($A218="","",_xll.BDP($C218,"GICS_SECTOR_NAME"))</f>
        <v/>
      </c>
      <c r="F218" s="22">
        <f>IF($A218="","",_xll.BDP($C218,"EQY_DVD_SH_12M"))</f>
        <v/>
      </c>
      <c r="G218" s="23">
        <f>IF($A218="","",_xll.BDP($C218,"EQY_DVD_YLD_12M"))</f>
        <v/>
      </c>
      <c r="H218" s="23">
        <f>IF($A218="","",_xll.BDP($C218,"EQY_DVD_YLD_IND"))</f>
        <v/>
      </c>
      <c r="I218" s="23">
        <f>IF($A218="","",_xll.BDP($C218,'Field Check'!$C$4))</f>
        <v/>
      </c>
      <c r="J218" s="65">
        <f>IFERROR(IF($B218="","",IF(ISNUMBER($F218),$B218*$F218*$D$3/$B$3,0)),"")</f>
        <v/>
      </c>
      <c r="K218" s="65">
        <f>IFERROR(IF($J218="","",$J218*IF(ISNUMBER($I218),$I218,'Index Summary'!$C$7)/100),"")</f>
        <v/>
      </c>
      <c r="L218" s="65">
        <f>IFERROR(IF($K218="","",$J218-$K218),"")</f>
        <v/>
      </c>
      <c r="M218" s="24" t="n"/>
      <c r="N218" s="25">
        <f>IF($C218="","",IF(NOT(ISNUMBER($F218)),"No dividend",IF($F218=0,"No dividend",IF(ISNUMBER($I218),"OK","Frank assumed"))))</f>
        <v/>
      </c>
      <c r="P218" s="43">
        <f>IF($N218="No dividend","",IF($C218="","",_xll.BDP($C218,'Field Check'!$C$43)))</f>
        <v/>
      </c>
      <c r="Q218" s="62">
        <f>IFERROR(IF(LEN($P218)&lt;&gt;3,1,IF($P218=$D$2,1,_xll.BDP($P218&amp;$D$2&amp;" Curncy","PX_LAST"))),1)</f>
        <v/>
      </c>
      <c r="S218" s="108">
        <f>IF($C218="","",_xll.BDP($C218,'Field Check'!$C$45))</f>
        <v/>
      </c>
    </row>
    <row r="219">
      <c r="A219" s="125" t="n"/>
      <c r="B219" s="64" t="n"/>
      <c r="C219" s="125">
        <f>IF($A219="","",$A219&amp;" Equity")</f>
        <v/>
      </c>
      <c r="D219" s="125">
        <f>IF($A219="","",_xll.BDP($C219,"NAME"))</f>
        <v/>
      </c>
      <c r="E219" s="125">
        <f>IF($A219="","",_xll.BDP($C219,"GICS_SECTOR_NAME"))</f>
        <v/>
      </c>
      <c r="F219" s="26">
        <f>IF($A219="","",_xll.BDP($C219,"EQY_DVD_SH_12M"))</f>
        <v/>
      </c>
      <c r="G219" s="27">
        <f>IF($A219="","",_xll.BDP($C219,"EQY_DVD_YLD_12M"))</f>
        <v/>
      </c>
      <c r="H219" s="27">
        <f>IF($A219="","",_xll.BDP($C219,"EQY_DVD_YLD_IND"))</f>
        <v/>
      </c>
      <c r="I219" s="27">
        <f>IF($A219="","",_xll.BDP($C219,'Field Check'!$C$4))</f>
        <v/>
      </c>
      <c r="J219" s="65">
        <f>IFERROR(IF($B219="","",IF(ISNUMBER($F219),$B219*$F219*$D$3/$B$3,0)),"")</f>
        <v/>
      </c>
      <c r="K219" s="65">
        <f>IFERROR(IF($J219="","",$J219*IF(ISNUMBER($I219),$I219,'Index Summary'!$C$7)/100),"")</f>
        <v/>
      </c>
      <c r="L219" s="65">
        <f>IFERROR(IF($K219="","",$J219-$K219),"")</f>
        <v/>
      </c>
      <c r="M219" s="28" t="n"/>
      <c r="N219" s="29">
        <f>IF($C219="","",IF(NOT(ISNUMBER($F219)),"No dividend",IF($F219=0,"No dividend",IF(ISNUMBER($I219),"OK","Frank assumed"))))</f>
        <v/>
      </c>
      <c r="P219" s="43">
        <f>IF($N219="No dividend","",IF($C219="","",_xll.BDP($C219,'Field Check'!$C$43)))</f>
        <v/>
      </c>
      <c r="Q219" s="62">
        <f>IFERROR(IF(LEN($P219)&lt;&gt;3,1,IF($P219=$D$2,1,_xll.BDP($P219&amp;$D$2&amp;" Curncy","PX_LAST"))),1)</f>
        <v/>
      </c>
      <c r="S219" s="108">
        <f>IF($C219="","",_xll.BDP($C219,'Field Check'!$C$45))</f>
        <v/>
      </c>
    </row>
    <row r="220">
      <c r="A220" s="21" t="n"/>
      <c r="B220" s="64" t="n"/>
      <c r="C220" s="21">
        <f>IF($A220="","",$A220&amp;" Equity")</f>
        <v/>
      </c>
      <c r="D220" s="21">
        <f>IF($A220="","",_xll.BDP($C220,"NAME"))</f>
        <v/>
      </c>
      <c r="E220" s="21">
        <f>IF($A220="","",_xll.BDP($C220,"GICS_SECTOR_NAME"))</f>
        <v/>
      </c>
      <c r="F220" s="22">
        <f>IF($A220="","",_xll.BDP($C220,"EQY_DVD_SH_12M"))</f>
        <v/>
      </c>
      <c r="G220" s="23">
        <f>IF($A220="","",_xll.BDP($C220,"EQY_DVD_YLD_12M"))</f>
        <v/>
      </c>
      <c r="H220" s="23">
        <f>IF($A220="","",_xll.BDP($C220,"EQY_DVD_YLD_IND"))</f>
        <v/>
      </c>
      <c r="I220" s="23">
        <f>IF($A220="","",_xll.BDP($C220,'Field Check'!$C$4))</f>
        <v/>
      </c>
      <c r="J220" s="65">
        <f>IFERROR(IF($B220="","",IF(ISNUMBER($F220),$B220*$F220*$D$3/$B$3,0)),"")</f>
        <v/>
      </c>
      <c r="K220" s="65">
        <f>IFERROR(IF($J220="","",$J220*IF(ISNUMBER($I220),$I220,'Index Summary'!$C$7)/100),"")</f>
        <v/>
      </c>
      <c r="L220" s="65">
        <f>IFERROR(IF($K220="","",$J220-$K220),"")</f>
        <v/>
      </c>
      <c r="M220" s="24" t="n"/>
      <c r="N220" s="25">
        <f>IF($C220="","",IF(NOT(ISNUMBER($F220)),"No dividend",IF($F220=0,"No dividend",IF(ISNUMBER($I220),"OK","Frank assumed"))))</f>
        <v/>
      </c>
      <c r="P220" s="43">
        <f>IF($N220="No dividend","",IF($C220="","",_xll.BDP($C220,'Field Check'!$C$43)))</f>
        <v/>
      </c>
      <c r="Q220" s="62">
        <f>IFERROR(IF(LEN($P220)&lt;&gt;3,1,IF($P220=$D$2,1,_xll.BDP($P220&amp;$D$2&amp;" Curncy","PX_LAST"))),1)</f>
        <v/>
      </c>
      <c r="S220" s="108">
        <f>IF($C220="","",_xll.BDP($C220,'Field Check'!$C$45))</f>
        <v/>
      </c>
    </row>
    <row r="221">
      <c r="A221" s="125" t="n"/>
      <c r="B221" s="64" t="n"/>
      <c r="C221" s="125">
        <f>IF($A221="","",$A221&amp;" Equity")</f>
        <v/>
      </c>
      <c r="D221" s="125">
        <f>IF($A221="","",_xll.BDP($C221,"NAME"))</f>
        <v/>
      </c>
      <c r="E221" s="125">
        <f>IF($A221="","",_xll.BDP($C221,"GICS_SECTOR_NAME"))</f>
        <v/>
      </c>
      <c r="F221" s="26">
        <f>IF($A221="","",_xll.BDP($C221,"EQY_DVD_SH_12M"))</f>
        <v/>
      </c>
      <c r="G221" s="27">
        <f>IF($A221="","",_xll.BDP($C221,"EQY_DVD_YLD_12M"))</f>
        <v/>
      </c>
      <c r="H221" s="27">
        <f>IF($A221="","",_xll.BDP($C221,"EQY_DVD_YLD_IND"))</f>
        <v/>
      </c>
      <c r="I221" s="27">
        <f>IF($A221="","",_xll.BDP($C221,'Field Check'!$C$4))</f>
        <v/>
      </c>
      <c r="J221" s="65">
        <f>IFERROR(IF($B221="","",IF(ISNUMBER($F221),$B221*$F221*$D$3/$B$3,0)),"")</f>
        <v/>
      </c>
      <c r="K221" s="65">
        <f>IFERROR(IF($J221="","",$J221*IF(ISNUMBER($I221),$I221,'Index Summary'!$C$7)/100),"")</f>
        <v/>
      </c>
      <c r="L221" s="65">
        <f>IFERROR(IF($K221="","",$J221-$K221),"")</f>
        <v/>
      </c>
      <c r="M221" s="28" t="n"/>
      <c r="N221" s="29">
        <f>IF($C221="","",IF(NOT(ISNUMBER($F221)),"No dividend",IF($F221=0,"No dividend",IF(ISNUMBER($I221),"OK","Frank assumed"))))</f>
        <v/>
      </c>
      <c r="P221" s="43">
        <f>IF($N221="No dividend","",IF($C221="","",_xll.BDP($C221,'Field Check'!$C$43)))</f>
        <v/>
      </c>
      <c r="Q221" s="62">
        <f>IFERROR(IF(LEN($P221)&lt;&gt;3,1,IF($P221=$D$2,1,_xll.BDP($P221&amp;$D$2&amp;" Curncy","PX_LAST"))),1)</f>
        <v/>
      </c>
      <c r="S221" s="108">
        <f>IF($C221="","",_xll.BDP($C221,'Field Check'!$C$45))</f>
        <v/>
      </c>
    </row>
    <row r="222">
      <c r="A222" s="21" t="n"/>
      <c r="B222" s="64" t="n"/>
      <c r="C222" s="21">
        <f>IF($A222="","",$A222&amp;" Equity")</f>
        <v/>
      </c>
      <c r="D222" s="21">
        <f>IF($A222="","",_xll.BDP($C222,"NAME"))</f>
        <v/>
      </c>
      <c r="E222" s="21">
        <f>IF($A222="","",_xll.BDP($C222,"GICS_SECTOR_NAME"))</f>
        <v/>
      </c>
      <c r="F222" s="22">
        <f>IF($A222="","",_xll.BDP($C222,"EQY_DVD_SH_12M"))</f>
        <v/>
      </c>
      <c r="G222" s="23">
        <f>IF($A222="","",_xll.BDP($C222,"EQY_DVD_YLD_12M"))</f>
        <v/>
      </c>
      <c r="H222" s="23">
        <f>IF($A222="","",_xll.BDP($C222,"EQY_DVD_YLD_IND"))</f>
        <v/>
      </c>
      <c r="I222" s="23">
        <f>IF($A222="","",_xll.BDP($C222,'Field Check'!$C$4))</f>
        <v/>
      </c>
      <c r="J222" s="65">
        <f>IFERROR(IF($B222="","",IF(ISNUMBER($F222),$B222*$F222*$D$3/$B$3,0)),"")</f>
        <v/>
      </c>
      <c r="K222" s="65">
        <f>IFERROR(IF($J222="","",$J222*IF(ISNUMBER($I222),$I222,'Index Summary'!$C$7)/100),"")</f>
        <v/>
      </c>
      <c r="L222" s="65">
        <f>IFERROR(IF($K222="","",$J222-$K222),"")</f>
        <v/>
      </c>
      <c r="M222" s="24" t="n"/>
      <c r="N222" s="25">
        <f>IF($C222="","",IF(NOT(ISNUMBER($F222)),"No dividend",IF($F222=0,"No dividend",IF(ISNUMBER($I222),"OK","Frank assumed"))))</f>
        <v/>
      </c>
      <c r="P222" s="43">
        <f>IF($N222="No dividend","",IF($C222="","",_xll.BDP($C222,'Field Check'!$C$43)))</f>
        <v/>
      </c>
      <c r="Q222" s="62">
        <f>IFERROR(IF(LEN($P222)&lt;&gt;3,1,IF($P222=$D$2,1,_xll.BDP($P222&amp;$D$2&amp;" Curncy","PX_LAST"))),1)</f>
        <v/>
      </c>
      <c r="S222" s="108">
        <f>IF($C222="","",_xll.BDP($C222,'Field Check'!$C$45))</f>
        <v/>
      </c>
    </row>
    <row r="223">
      <c r="A223" s="125" t="n"/>
      <c r="B223" s="64" t="n"/>
      <c r="C223" s="125">
        <f>IF($A223="","",$A223&amp;" Equity")</f>
        <v/>
      </c>
      <c r="D223" s="125">
        <f>IF($A223="","",_xll.BDP($C223,"NAME"))</f>
        <v/>
      </c>
      <c r="E223" s="125">
        <f>IF($A223="","",_xll.BDP($C223,"GICS_SECTOR_NAME"))</f>
        <v/>
      </c>
      <c r="F223" s="26">
        <f>IF($A223="","",_xll.BDP($C223,"EQY_DVD_SH_12M"))</f>
        <v/>
      </c>
      <c r="G223" s="27">
        <f>IF($A223="","",_xll.BDP($C223,"EQY_DVD_YLD_12M"))</f>
        <v/>
      </c>
      <c r="H223" s="27">
        <f>IF($A223="","",_xll.BDP($C223,"EQY_DVD_YLD_IND"))</f>
        <v/>
      </c>
      <c r="I223" s="27">
        <f>IF($A223="","",_xll.BDP($C223,'Field Check'!$C$4))</f>
        <v/>
      </c>
      <c r="J223" s="65">
        <f>IFERROR(IF($B223="","",IF(ISNUMBER($F223),$B223*$F223*$D$3/$B$3,0)),"")</f>
        <v/>
      </c>
      <c r="K223" s="65">
        <f>IFERROR(IF($J223="","",$J223*IF(ISNUMBER($I223),$I223,'Index Summary'!$C$7)/100),"")</f>
        <v/>
      </c>
      <c r="L223" s="65">
        <f>IFERROR(IF($K223="","",$J223-$K223),"")</f>
        <v/>
      </c>
      <c r="M223" s="28" t="n"/>
      <c r="N223" s="29">
        <f>IF($C223="","",IF(NOT(ISNUMBER($F223)),"No dividend",IF($F223=0,"No dividend",IF(ISNUMBER($I223),"OK","Frank assumed"))))</f>
        <v/>
      </c>
      <c r="P223" s="43">
        <f>IF($N223="No dividend","",IF($C223="","",_xll.BDP($C223,'Field Check'!$C$43)))</f>
        <v/>
      </c>
      <c r="Q223" s="62">
        <f>IFERROR(IF(LEN($P223)&lt;&gt;3,1,IF($P223=$D$2,1,_xll.BDP($P223&amp;$D$2&amp;" Curncy","PX_LAST"))),1)</f>
        <v/>
      </c>
      <c r="S223" s="108">
        <f>IF($C223="","",_xll.BDP($C223,'Field Check'!$C$45))</f>
        <v/>
      </c>
    </row>
    <row r="224">
      <c r="A224" s="21" t="n"/>
      <c r="B224" s="64" t="n"/>
      <c r="C224" s="21">
        <f>IF($A224="","",$A224&amp;" Equity")</f>
        <v/>
      </c>
      <c r="D224" s="21">
        <f>IF($A224="","",_xll.BDP($C224,"NAME"))</f>
        <v/>
      </c>
      <c r="E224" s="21">
        <f>IF($A224="","",_xll.BDP($C224,"GICS_SECTOR_NAME"))</f>
        <v/>
      </c>
      <c r="F224" s="22">
        <f>IF($A224="","",_xll.BDP($C224,"EQY_DVD_SH_12M"))</f>
        <v/>
      </c>
      <c r="G224" s="23">
        <f>IF($A224="","",_xll.BDP($C224,"EQY_DVD_YLD_12M"))</f>
        <v/>
      </c>
      <c r="H224" s="23">
        <f>IF($A224="","",_xll.BDP($C224,"EQY_DVD_YLD_IND"))</f>
        <v/>
      </c>
      <c r="I224" s="23">
        <f>IF($A224="","",_xll.BDP($C224,'Field Check'!$C$4))</f>
        <v/>
      </c>
      <c r="J224" s="65">
        <f>IFERROR(IF($B224="","",IF(ISNUMBER($F224),$B224*$F224*$D$3/$B$3,0)),"")</f>
        <v/>
      </c>
      <c r="K224" s="65">
        <f>IFERROR(IF($J224="","",$J224*IF(ISNUMBER($I224),$I224,'Index Summary'!$C$7)/100),"")</f>
        <v/>
      </c>
      <c r="L224" s="65">
        <f>IFERROR(IF($K224="","",$J224-$K224),"")</f>
        <v/>
      </c>
      <c r="M224" s="24" t="n"/>
      <c r="N224" s="25">
        <f>IF($C224="","",IF(NOT(ISNUMBER($F224)),"No dividend",IF($F224=0,"No dividend",IF(ISNUMBER($I224),"OK","Frank assumed"))))</f>
        <v/>
      </c>
      <c r="P224" s="43">
        <f>IF($N224="No dividend","",IF($C224="","",_xll.BDP($C224,'Field Check'!$C$43)))</f>
        <v/>
      </c>
      <c r="Q224" s="62">
        <f>IFERROR(IF(LEN($P224)&lt;&gt;3,1,IF($P224=$D$2,1,_xll.BDP($P224&amp;$D$2&amp;" Curncy","PX_LAST"))),1)</f>
        <v/>
      </c>
      <c r="S224" s="108">
        <f>IF($C224="","",_xll.BDP($C224,'Field Check'!$C$45))</f>
        <v/>
      </c>
    </row>
    <row r="225">
      <c r="A225" s="125" t="n"/>
      <c r="B225" s="64" t="n"/>
      <c r="C225" s="125">
        <f>IF($A225="","",$A225&amp;" Equity")</f>
        <v/>
      </c>
      <c r="D225" s="125">
        <f>IF($A225="","",_xll.BDP($C225,"NAME"))</f>
        <v/>
      </c>
      <c r="E225" s="125">
        <f>IF($A225="","",_xll.BDP($C225,"GICS_SECTOR_NAME"))</f>
        <v/>
      </c>
      <c r="F225" s="26">
        <f>IF($A225="","",_xll.BDP($C225,"EQY_DVD_SH_12M"))</f>
        <v/>
      </c>
      <c r="G225" s="27">
        <f>IF($A225="","",_xll.BDP($C225,"EQY_DVD_YLD_12M"))</f>
        <v/>
      </c>
      <c r="H225" s="27">
        <f>IF($A225="","",_xll.BDP($C225,"EQY_DVD_YLD_IND"))</f>
        <v/>
      </c>
      <c r="I225" s="27">
        <f>IF($A225="","",_xll.BDP($C225,'Field Check'!$C$4))</f>
        <v/>
      </c>
      <c r="J225" s="65">
        <f>IFERROR(IF($B225="","",IF(ISNUMBER($F225),$B225*$F225*$D$3/$B$3,0)),"")</f>
        <v/>
      </c>
      <c r="K225" s="65">
        <f>IFERROR(IF($J225="","",$J225*IF(ISNUMBER($I225),$I225,'Index Summary'!$C$7)/100),"")</f>
        <v/>
      </c>
      <c r="L225" s="65">
        <f>IFERROR(IF($K225="","",$J225-$K225),"")</f>
        <v/>
      </c>
      <c r="M225" s="28" t="n"/>
      <c r="N225" s="29">
        <f>IF($C225="","",IF(NOT(ISNUMBER($F225)),"No dividend",IF($F225=0,"No dividend",IF(ISNUMBER($I225),"OK","Frank assumed"))))</f>
        <v/>
      </c>
      <c r="P225" s="43">
        <f>IF($N225="No dividend","",IF($C225="","",_xll.BDP($C225,'Field Check'!$C$43)))</f>
        <v/>
      </c>
      <c r="Q225" s="62">
        <f>IFERROR(IF(LEN($P225)&lt;&gt;3,1,IF($P225=$D$2,1,_xll.BDP($P225&amp;$D$2&amp;" Curncy","PX_LAST"))),1)</f>
        <v/>
      </c>
      <c r="S225" s="108">
        <f>IF($C225="","",_xll.BDP($C225,'Field Check'!$C$45))</f>
        <v/>
      </c>
    </row>
    <row r="226">
      <c r="A226" s="21" t="n"/>
      <c r="B226" s="64" t="n"/>
      <c r="C226" s="21">
        <f>IF($A226="","",$A226&amp;" Equity")</f>
        <v/>
      </c>
      <c r="D226" s="21">
        <f>IF($A226="","",_xll.BDP($C226,"NAME"))</f>
        <v/>
      </c>
      <c r="E226" s="21">
        <f>IF($A226="","",_xll.BDP($C226,"GICS_SECTOR_NAME"))</f>
        <v/>
      </c>
      <c r="F226" s="22">
        <f>IF($A226="","",_xll.BDP($C226,"EQY_DVD_SH_12M"))</f>
        <v/>
      </c>
      <c r="G226" s="23">
        <f>IF($A226="","",_xll.BDP($C226,"EQY_DVD_YLD_12M"))</f>
        <v/>
      </c>
      <c r="H226" s="23">
        <f>IF($A226="","",_xll.BDP($C226,"EQY_DVD_YLD_IND"))</f>
        <v/>
      </c>
      <c r="I226" s="23">
        <f>IF($A226="","",_xll.BDP($C226,'Field Check'!$C$4))</f>
        <v/>
      </c>
      <c r="J226" s="65">
        <f>IFERROR(IF($B226="","",IF(ISNUMBER($F226),$B226*$F226*$D$3/$B$3,0)),"")</f>
        <v/>
      </c>
      <c r="K226" s="65">
        <f>IFERROR(IF($J226="","",$J226*IF(ISNUMBER($I226),$I226,'Index Summary'!$C$7)/100),"")</f>
        <v/>
      </c>
      <c r="L226" s="65">
        <f>IFERROR(IF($K226="","",$J226-$K226),"")</f>
        <v/>
      </c>
      <c r="M226" s="24" t="n"/>
      <c r="N226" s="25">
        <f>IF($C226="","",IF(NOT(ISNUMBER($F226)),"No dividend",IF($F226=0,"No dividend",IF(ISNUMBER($I226),"OK","Frank assumed"))))</f>
        <v/>
      </c>
      <c r="P226" s="43">
        <f>IF($N226="No dividend","",IF($C226="","",_xll.BDP($C226,'Field Check'!$C$43)))</f>
        <v/>
      </c>
      <c r="Q226" s="62">
        <f>IFERROR(IF(LEN($P226)&lt;&gt;3,1,IF($P226=$D$2,1,_xll.BDP($P226&amp;$D$2&amp;" Curncy","PX_LAST"))),1)</f>
        <v/>
      </c>
      <c r="S226" s="108">
        <f>IF($C226="","",_xll.BDP($C226,'Field Check'!$C$45))</f>
        <v/>
      </c>
    </row>
    <row r="227">
      <c r="A227" s="125" t="n"/>
      <c r="B227" s="64" t="n"/>
      <c r="C227" s="125">
        <f>IF($A227="","",$A227&amp;" Equity")</f>
        <v/>
      </c>
      <c r="D227" s="125">
        <f>IF($A227="","",_xll.BDP($C227,"NAME"))</f>
        <v/>
      </c>
      <c r="E227" s="125">
        <f>IF($A227="","",_xll.BDP($C227,"GICS_SECTOR_NAME"))</f>
        <v/>
      </c>
      <c r="F227" s="26">
        <f>IF($A227="","",_xll.BDP($C227,"EQY_DVD_SH_12M"))</f>
        <v/>
      </c>
      <c r="G227" s="27">
        <f>IF($A227="","",_xll.BDP($C227,"EQY_DVD_YLD_12M"))</f>
        <v/>
      </c>
      <c r="H227" s="27">
        <f>IF($A227="","",_xll.BDP($C227,"EQY_DVD_YLD_IND"))</f>
        <v/>
      </c>
      <c r="I227" s="27">
        <f>IF($A227="","",_xll.BDP($C227,'Field Check'!$C$4))</f>
        <v/>
      </c>
      <c r="J227" s="65">
        <f>IFERROR(IF($B227="","",IF(ISNUMBER($F227),$B227*$F227*$D$3/$B$3,0)),"")</f>
        <v/>
      </c>
      <c r="K227" s="65">
        <f>IFERROR(IF($J227="","",$J227*IF(ISNUMBER($I227),$I227,'Index Summary'!$C$7)/100),"")</f>
        <v/>
      </c>
      <c r="L227" s="65">
        <f>IFERROR(IF($K227="","",$J227-$K227),"")</f>
        <v/>
      </c>
      <c r="M227" s="28" t="n"/>
      <c r="N227" s="29">
        <f>IF($C227="","",IF(NOT(ISNUMBER($F227)),"No dividend",IF($F227=0,"No dividend",IF(ISNUMBER($I227),"OK","Frank assumed"))))</f>
        <v/>
      </c>
      <c r="P227" s="43">
        <f>IF($N227="No dividend","",IF($C227="","",_xll.BDP($C227,'Field Check'!$C$43)))</f>
        <v/>
      </c>
      <c r="Q227" s="62">
        <f>IFERROR(IF(LEN($P227)&lt;&gt;3,1,IF($P227=$D$2,1,_xll.BDP($P227&amp;$D$2&amp;" Curncy","PX_LAST"))),1)</f>
        <v/>
      </c>
      <c r="S227" s="108">
        <f>IF($C227="","",_xll.BDP($C227,'Field Check'!$C$45))</f>
        <v/>
      </c>
    </row>
    <row r="228">
      <c r="A228" s="21" t="n"/>
      <c r="B228" s="64" t="n"/>
      <c r="C228" s="21">
        <f>IF($A228="","",$A228&amp;" Equity")</f>
        <v/>
      </c>
      <c r="D228" s="21">
        <f>IF($A228="","",_xll.BDP($C228,"NAME"))</f>
        <v/>
      </c>
      <c r="E228" s="21">
        <f>IF($A228="","",_xll.BDP($C228,"GICS_SECTOR_NAME"))</f>
        <v/>
      </c>
      <c r="F228" s="22">
        <f>IF($A228="","",_xll.BDP($C228,"EQY_DVD_SH_12M"))</f>
        <v/>
      </c>
      <c r="G228" s="23">
        <f>IF($A228="","",_xll.BDP($C228,"EQY_DVD_YLD_12M"))</f>
        <v/>
      </c>
      <c r="H228" s="23">
        <f>IF($A228="","",_xll.BDP($C228,"EQY_DVD_YLD_IND"))</f>
        <v/>
      </c>
      <c r="I228" s="23">
        <f>IF($A228="","",_xll.BDP($C228,'Field Check'!$C$4))</f>
        <v/>
      </c>
      <c r="J228" s="65">
        <f>IFERROR(IF($B228="","",IF(ISNUMBER($F228),$B228*$F228*$D$3/$B$3,0)),"")</f>
        <v/>
      </c>
      <c r="K228" s="65">
        <f>IFERROR(IF($J228="","",$J228*IF(ISNUMBER($I228),$I228,'Index Summary'!$C$7)/100),"")</f>
        <v/>
      </c>
      <c r="L228" s="65">
        <f>IFERROR(IF($K228="","",$J228-$K228),"")</f>
        <v/>
      </c>
      <c r="M228" s="24" t="n"/>
      <c r="N228" s="25">
        <f>IF($C228="","",IF(NOT(ISNUMBER($F228)),"No dividend",IF($F228=0,"No dividend",IF(ISNUMBER($I228),"OK","Frank assumed"))))</f>
        <v/>
      </c>
      <c r="P228" s="43">
        <f>IF($N228="No dividend","",IF($C228="","",_xll.BDP($C228,'Field Check'!$C$43)))</f>
        <v/>
      </c>
      <c r="Q228" s="62">
        <f>IFERROR(IF(LEN($P228)&lt;&gt;3,1,IF($P228=$D$2,1,_xll.BDP($P228&amp;$D$2&amp;" Curncy","PX_LAST"))),1)</f>
        <v/>
      </c>
      <c r="S228" s="108">
        <f>IF($C228="","",_xll.BDP($C228,'Field Check'!$C$45))</f>
        <v/>
      </c>
    </row>
    <row r="229">
      <c r="A229" s="125" t="n"/>
      <c r="B229" s="64" t="n"/>
      <c r="C229" s="125">
        <f>IF($A229="","",$A229&amp;" Equity")</f>
        <v/>
      </c>
      <c r="D229" s="125">
        <f>IF($A229="","",_xll.BDP($C229,"NAME"))</f>
        <v/>
      </c>
      <c r="E229" s="125">
        <f>IF($A229="","",_xll.BDP($C229,"GICS_SECTOR_NAME"))</f>
        <v/>
      </c>
      <c r="F229" s="26">
        <f>IF($A229="","",_xll.BDP($C229,"EQY_DVD_SH_12M"))</f>
        <v/>
      </c>
      <c r="G229" s="27">
        <f>IF($A229="","",_xll.BDP($C229,"EQY_DVD_YLD_12M"))</f>
        <v/>
      </c>
      <c r="H229" s="27">
        <f>IF($A229="","",_xll.BDP($C229,"EQY_DVD_YLD_IND"))</f>
        <v/>
      </c>
      <c r="I229" s="27">
        <f>IF($A229="","",_xll.BDP($C229,'Field Check'!$C$4))</f>
        <v/>
      </c>
      <c r="J229" s="65">
        <f>IFERROR(IF($B229="","",IF(ISNUMBER($F229),$B229*$F229*$D$3/$B$3,0)),"")</f>
        <v/>
      </c>
      <c r="K229" s="65">
        <f>IFERROR(IF($J229="","",$J229*IF(ISNUMBER($I229),$I229,'Index Summary'!$C$7)/100),"")</f>
        <v/>
      </c>
      <c r="L229" s="65">
        <f>IFERROR(IF($K229="","",$J229-$K229),"")</f>
        <v/>
      </c>
      <c r="M229" s="28" t="n"/>
      <c r="N229" s="29">
        <f>IF($C229="","",IF(NOT(ISNUMBER($F229)),"No dividend",IF($F229=0,"No dividend",IF(ISNUMBER($I229),"OK","Frank assumed"))))</f>
        <v/>
      </c>
      <c r="P229" s="43">
        <f>IF($N229="No dividend","",IF($C229="","",_xll.BDP($C229,'Field Check'!$C$43)))</f>
        <v/>
      </c>
      <c r="Q229" s="62">
        <f>IFERROR(IF(LEN($P229)&lt;&gt;3,1,IF($P229=$D$2,1,_xll.BDP($P229&amp;$D$2&amp;" Curncy","PX_LAST"))),1)</f>
        <v/>
      </c>
      <c r="S229" s="108">
        <f>IF($C229="","",_xll.BDP($C229,'Field Check'!$C$45))</f>
        <v/>
      </c>
    </row>
    <row r="230">
      <c r="A230" s="21" t="n"/>
      <c r="B230" s="64" t="n"/>
      <c r="C230" s="21">
        <f>IF($A230="","",$A230&amp;" Equity")</f>
        <v/>
      </c>
      <c r="D230" s="21">
        <f>IF($A230="","",_xll.BDP($C230,"NAME"))</f>
        <v/>
      </c>
      <c r="E230" s="21">
        <f>IF($A230="","",_xll.BDP($C230,"GICS_SECTOR_NAME"))</f>
        <v/>
      </c>
      <c r="F230" s="22">
        <f>IF($A230="","",_xll.BDP($C230,"EQY_DVD_SH_12M"))</f>
        <v/>
      </c>
      <c r="G230" s="23">
        <f>IF($A230="","",_xll.BDP($C230,"EQY_DVD_YLD_12M"))</f>
        <v/>
      </c>
      <c r="H230" s="23">
        <f>IF($A230="","",_xll.BDP($C230,"EQY_DVD_YLD_IND"))</f>
        <v/>
      </c>
      <c r="I230" s="23">
        <f>IF($A230="","",_xll.BDP($C230,'Field Check'!$C$4))</f>
        <v/>
      </c>
      <c r="J230" s="65">
        <f>IFERROR(IF($B230="","",IF(ISNUMBER($F230),$B230*$F230*$D$3/$B$3,0)),"")</f>
        <v/>
      </c>
      <c r="K230" s="65">
        <f>IFERROR(IF($J230="","",$J230*IF(ISNUMBER($I230),$I230,'Index Summary'!$C$7)/100),"")</f>
        <v/>
      </c>
      <c r="L230" s="65">
        <f>IFERROR(IF($K230="","",$J230-$K230),"")</f>
        <v/>
      </c>
      <c r="M230" s="24" t="n"/>
      <c r="N230" s="25">
        <f>IF($C230="","",IF(NOT(ISNUMBER($F230)),"No dividend",IF($F230=0,"No dividend",IF(ISNUMBER($I230),"OK","Frank assumed"))))</f>
        <v/>
      </c>
      <c r="P230" s="43">
        <f>IF($N230="No dividend","",IF($C230="","",_xll.BDP($C230,'Field Check'!$C$43)))</f>
        <v/>
      </c>
      <c r="Q230" s="62">
        <f>IFERROR(IF(LEN($P230)&lt;&gt;3,1,IF($P230=$D$2,1,_xll.BDP($P230&amp;$D$2&amp;" Curncy","PX_LAST"))),1)</f>
        <v/>
      </c>
      <c r="S230" s="108">
        <f>IF($C230="","",_xll.BDP($C230,'Field Check'!$C$45))</f>
        <v/>
      </c>
    </row>
    <row r="231">
      <c r="A231" s="125" t="n"/>
      <c r="B231" s="64" t="n"/>
      <c r="C231" s="125">
        <f>IF($A231="","",$A231&amp;" Equity")</f>
        <v/>
      </c>
      <c r="D231" s="125">
        <f>IF($A231="","",_xll.BDP($C231,"NAME"))</f>
        <v/>
      </c>
      <c r="E231" s="125">
        <f>IF($A231="","",_xll.BDP($C231,"GICS_SECTOR_NAME"))</f>
        <v/>
      </c>
      <c r="F231" s="26">
        <f>IF($A231="","",_xll.BDP($C231,"EQY_DVD_SH_12M"))</f>
        <v/>
      </c>
      <c r="G231" s="27">
        <f>IF($A231="","",_xll.BDP($C231,"EQY_DVD_YLD_12M"))</f>
        <v/>
      </c>
      <c r="H231" s="27">
        <f>IF($A231="","",_xll.BDP($C231,"EQY_DVD_YLD_IND"))</f>
        <v/>
      </c>
      <c r="I231" s="27">
        <f>IF($A231="","",_xll.BDP($C231,'Field Check'!$C$4))</f>
        <v/>
      </c>
      <c r="J231" s="65">
        <f>IFERROR(IF($B231="","",IF(ISNUMBER($F231),$B231*$F231*$D$3/$B$3,0)),"")</f>
        <v/>
      </c>
      <c r="K231" s="65">
        <f>IFERROR(IF($J231="","",$J231*IF(ISNUMBER($I231),$I231,'Index Summary'!$C$7)/100),"")</f>
        <v/>
      </c>
      <c r="L231" s="65">
        <f>IFERROR(IF($K231="","",$J231-$K231),"")</f>
        <v/>
      </c>
      <c r="M231" s="28" t="n"/>
      <c r="N231" s="29">
        <f>IF($C231="","",IF(NOT(ISNUMBER($F231)),"No dividend",IF($F231=0,"No dividend",IF(ISNUMBER($I231),"OK","Frank assumed"))))</f>
        <v/>
      </c>
      <c r="P231" s="43">
        <f>IF($N231="No dividend","",IF($C231="","",_xll.BDP($C231,'Field Check'!$C$43)))</f>
        <v/>
      </c>
      <c r="Q231" s="62">
        <f>IFERROR(IF(LEN($P231)&lt;&gt;3,1,IF($P231=$D$2,1,_xll.BDP($P231&amp;$D$2&amp;" Curncy","PX_LAST"))),1)</f>
        <v/>
      </c>
      <c r="S231" s="108">
        <f>IF($C231="","",_xll.BDP($C231,'Field Check'!$C$45))</f>
        <v/>
      </c>
    </row>
    <row r="232">
      <c r="A232" s="21" t="n"/>
      <c r="B232" s="64" t="n"/>
      <c r="C232" s="21">
        <f>IF($A232="","",$A232&amp;" Equity")</f>
        <v/>
      </c>
      <c r="D232" s="21">
        <f>IF($A232="","",_xll.BDP($C232,"NAME"))</f>
        <v/>
      </c>
      <c r="E232" s="21">
        <f>IF($A232="","",_xll.BDP($C232,"GICS_SECTOR_NAME"))</f>
        <v/>
      </c>
      <c r="F232" s="22">
        <f>IF($A232="","",_xll.BDP($C232,"EQY_DVD_SH_12M"))</f>
        <v/>
      </c>
      <c r="G232" s="23">
        <f>IF($A232="","",_xll.BDP($C232,"EQY_DVD_YLD_12M"))</f>
        <v/>
      </c>
      <c r="H232" s="23">
        <f>IF($A232="","",_xll.BDP($C232,"EQY_DVD_YLD_IND"))</f>
        <v/>
      </c>
      <c r="I232" s="23">
        <f>IF($A232="","",_xll.BDP($C232,'Field Check'!$C$4))</f>
        <v/>
      </c>
      <c r="J232" s="65">
        <f>IFERROR(IF($B232="","",IF(ISNUMBER($F232),$B232*$F232*$D$3/$B$3,0)),"")</f>
        <v/>
      </c>
      <c r="K232" s="65">
        <f>IFERROR(IF($J232="","",$J232*IF(ISNUMBER($I232),$I232,'Index Summary'!$C$7)/100),"")</f>
        <v/>
      </c>
      <c r="L232" s="65">
        <f>IFERROR(IF($K232="","",$J232-$K232),"")</f>
        <v/>
      </c>
      <c r="M232" s="24" t="n"/>
      <c r="N232" s="25">
        <f>IF($C232="","",IF(NOT(ISNUMBER($F232)),"No dividend",IF($F232=0,"No dividend",IF(ISNUMBER($I232),"OK","Frank assumed"))))</f>
        <v/>
      </c>
      <c r="P232" s="43">
        <f>IF($N232="No dividend","",IF($C232="","",_xll.BDP($C232,'Field Check'!$C$43)))</f>
        <v/>
      </c>
      <c r="Q232" s="62">
        <f>IFERROR(IF(LEN($P232)&lt;&gt;3,1,IF($P232=$D$2,1,_xll.BDP($P232&amp;$D$2&amp;" Curncy","PX_LAST"))),1)</f>
        <v/>
      </c>
      <c r="S232" s="108">
        <f>IF($C232="","",_xll.BDP($C232,'Field Check'!$C$45))</f>
        <v/>
      </c>
    </row>
    <row r="233">
      <c r="A233" s="125" t="n"/>
      <c r="B233" s="64" t="n"/>
      <c r="C233" s="125">
        <f>IF($A233="","",$A233&amp;" Equity")</f>
        <v/>
      </c>
      <c r="D233" s="125">
        <f>IF($A233="","",_xll.BDP($C233,"NAME"))</f>
        <v/>
      </c>
      <c r="E233" s="125">
        <f>IF($A233="","",_xll.BDP($C233,"GICS_SECTOR_NAME"))</f>
        <v/>
      </c>
      <c r="F233" s="26">
        <f>IF($A233="","",_xll.BDP($C233,"EQY_DVD_SH_12M"))</f>
        <v/>
      </c>
      <c r="G233" s="27">
        <f>IF($A233="","",_xll.BDP($C233,"EQY_DVD_YLD_12M"))</f>
        <v/>
      </c>
      <c r="H233" s="27">
        <f>IF($A233="","",_xll.BDP($C233,"EQY_DVD_YLD_IND"))</f>
        <v/>
      </c>
      <c r="I233" s="27">
        <f>IF($A233="","",_xll.BDP($C233,'Field Check'!$C$4))</f>
        <v/>
      </c>
      <c r="J233" s="65">
        <f>IFERROR(IF($B233="","",IF(ISNUMBER($F233),$B233*$F233*$D$3/$B$3,0)),"")</f>
        <v/>
      </c>
      <c r="K233" s="65">
        <f>IFERROR(IF($J233="","",$J233*IF(ISNUMBER($I233),$I233,'Index Summary'!$C$7)/100),"")</f>
        <v/>
      </c>
      <c r="L233" s="65">
        <f>IFERROR(IF($K233="","",$J233-$K233),"")</f>
        <v/>
      </c>
      <c r="M233" s="28" t="n"/>
      <c r="N233" s="29">
        <f>IF($C233="","",IF(NOT(ISNUMBER($F233)),"No dividend",IF($F233=0,"No dividend",IF(ISNUMBER($I233),"OK","Frank assumed"))))</f>
        <v/>
      </c>
      <c r="P233" s="43">
        <f>IF($N233="No dividend","",IF($C233="","",_xll.BDP($C233,'Field Check'!$C$43)))</f>
        <v/>
      </c>
      <c r="Q233" s="62">
        <f>IFERROR(IF(LEN($P233)&lt;&gt;3,1,IF($P233=$D$2,1,_xll.BDP($P233&amp;$D$2&amp;" Curncy","PX_LAST"))),1)</f>
        <v/>
      </c>
      <c r="S233" s="108">
        <f>IF($C233="","",_xll.BDP($C233,'Field Check'!$C$45))</f>
        <v/>
      </c>
    </row>
    <row r="234">
      <c r="A234" s="21" t="n"/>
      <c r="B234" s="64" t="n"/>
      <c r="C234" s="21">
        <f>IF($A234="","",$A234&amp;" Equity")</f>
        <v/>
      </c>
      <c r="D234" s="21">
        <f>IF($A234="","",_xll.BDP($C234,"NAME"))</f>
        <v/>
      </c>
      <c r="E234" s="21">
        <f>IF($A234="","",_xll.BDP($C234,"GICS_SECTOR_NAME"))</f>
        <v/>
      </c>
      <c r="F234" s="22">
        <f>IF($A234="","",_xll.BDP($C234,"EQY_DVD_SH_12M"))</f>
        <v/>
      </c>
      <c r="G234" s="23">
        <f>IF($A234="","",_xll.BDP($C234,"EQY_DVD_YLD_12M"))</f>
        <v/>
      </c>
      <c r="H234" s="23">
        <f>IF($A234="","",_xll.BDP($C234,"EQY_DVD_YLD_IND"))</f>
        <v/>
      </c>
      <c r="I234" s="23">
        <f>IF($A234="","",_xll.BDP($C234,'Field Check'!$C$4))</f>
        <v/>
      </c>
      <c r="J234" s="65">
        <f>IFERROR(IF($B234="","",IF(ISNUMBER($F234),$B234*$F234*$D$3/$B$3,0)),"")</f>
        <v/>
      </c>
      <c r="K234" s="65">
        <f>IFERROR(IF($J234="","",$J234*IF(ISNUMBER($I234),$I234,'Index Summary'!$C$7)/100),"")</f>
        <v/>
      </c>
      <c r="L234" s="65">
        <f>IFERROR(IF($K234="","",$J234-$K234),"")</f>
        <v/>
      </c>
      <c r="M234" s="24" t="n"/>
      <c r="N234" s="25">
        <f>IF($C234="","",IF(NOT(ISNUMBER($F234)),"No dividend",IF($F234=0,"No dividend",IF(ISNUMBER($I234),"OK","Frank assumed"))))</f>
        <v/>
      </c>
      <c r="P234" s="43">
        <f>IF($N234="No dividend","",IF($C234="","",_xll.BDP($C234,'Field Check'!$C$43)))</f>
        <v/>
      </c>
      <c r="Q234" s="62">
        <f>IFERROR(IF(LEN($P234)&lt;&gt;3,1,IF($P234=$D$2,1,_xll.BDP($P234&amp;$D$2&amp;" Curncy","PX_LAST"))),1)</f>
        <v/>
      </c>
      <c r="S234" s="108">
        <f>IF($C234="","",_xll.BDP($C234,'Field Check'!$C$45))</f>
        <v/>
      </c>
    </row>
    <row r="235">
      <c r="A235" s="125" t="n"/>
      <c r="B235" s="64" t="n"/>
      <c r="C235" s="125">
        <f>IF($A235="","",$A235&amp;" Equity")</f>
        <v/>
      </c>
      <c r="D235" s="125">
        <f>IF($A235="","",_xll.BDP($C235,"NAME"))</f>
        <v/>
      </c>
      <c r="E235" s="125">
        <f>IF($A235="","",_xll.BDP($C235,"GICS_SECTOR_NAME"))</f>
        <v/>
      </c>
      <c r="F235" s="26">
        <f>IF($A235="","",_xll.BDP($C235,"EQY_DVD_SH_12M"))</f>
        <v/>
      </c>
      <c r="G235" s="27">
        <f>IF($A235="","",_xll.BDP($C235,"EQY_DVD_YLD_12M"))</f>
        <v/>
      </c>
      <c r="H235" s="27">
        <f>IF($A235="","",_xll.BDP($C235,"EQY_DVD_YLD_IND"))</f>
        <v/>
      </c>
      <c r="I235" s="27">
        <f>IF($A235="","",_xll.BDP($C235,'Field Check'!$C$4))</f>
        <v/>
      </c>
      <c r="J235" s="65">
        <f>IFERROR(IF($B235="","",IF(ISNUMBER($F235),$B235*$F235*$D$3/$B$3,0)),"")</f>
        <v/>
      </c>
      <c r="K235" s="65">
        <f>IFERROR(IF($J235="","",$J235*IF(ISNUMBER($I235),$I235,'Index Summary'!$C$7)/100),"")</f>
        <v/>
      </c>
      <c r="L235" s="65">
        <f>IFERROR(IF($K235="","",$J235-$K235),"")</f>
        <v/>
      </c>
      <c r="M235" s="28" t="n"/>
      <c r="N235" s="29">
        <f>IF($C235="","",IF(NOT(ISNUMBER($F235)),"No dividend",IF($F235=0,"No dividend",IF(ISNUMBER($I235),"OK","Frank assumed"))))</f>
        <v/>
      </c>
      <c r="P235" s="43">
        <f>IF($N235="No dividend","",IF($C235="","",_xll.BDP($C235,'Field Check'!$C$43)))</f>
        <v/>
      </c>
      <c r="Q235" s="62">
        <f>IFERROR(IF(LEN($P235)&lt;&gt;3,1,IF($P235=$D$2,1,_xll.BDP($P235&amp;$D$2&amp;" Curncy","PX_LAST"))),1)</f>
        <v/>
      </c>
      <c r="S235" s="108">
        <f>IF($C235="","",_xll.BDP($C235,'Field Check'!$C$45))</f>
        <v/>
      </c>
    </row>
    <row r="236">
      <c r="A236" s="21" t="n"/>
      <c r="B236" s="64" t="n"/>
      <c r="C236" s="21">
        <f>IF($A236="","",$A236&amp;" Equity")</f>
        <v/>
      </c>
      <c r="D236" s="21">
        <f>IF($A236="","",_xll.BDP($C236,"NAME"))</f>
        <v/>
      </c>
      <c r="E236" s="21">
        <f>IF($A236="","",_xll.BDP($C236,"GICS_SECTOR_NAME"))</f>
        <v/>
      </c>
      <c r="F236" s="22">
        <f>IF($A236="","",_xll.BDP($C236,"EQY_DVD_SH_12M"))</f>
        <v/>
      </c>
      <c r="G236" s="23">
        <f>IF($A236="","",_xll.BDP($C236,"EQY_DVD_YLD_12M"))</f>
        <v/>
      </c>
      <c r="H236" s="23">
        <f>IF($A236="","",_xll.BDP($C236,"EQY_DVD_YLD_IND"))</f>
        <v/>
      </c>
      <c r="I236" s="23">
        <f>IF($A236="","",_xll.BDP($C236,'Field Check'!$C$4))</f>
        <v/>
      </c>
      <c r="J236" s="65">
        <f>IFERROR(IF($B236="","",IF(ISNUMBER($F236),$B236*$F236*$D$3/$B$3,0)),"")</f>
        <v/>
      </c>
      <c r="K236" s="65">
        <f>IFERROR(IF($J236="","",$J236*IF(ISNUMBER($I236),$I236,'Index Summary'!$C$7)/100),"")</f>
        <v/>
      </c>
      <c r="L236" s="65">
        <f>IFERROR(IF($K236="","",$J236-$K236),"")</f>
        <v/>
      </c>
      <c r="M236" s="24" t="n"/>
      <c r="N236" s="25">
        <f>IF($C236="","",IF(NOT(ISNUMBER($F236)),"No dividend",IF($F236=0,"No dividend",IF(ISNUMBER($I236),"OK","Frank assumed"))))</f>
        <v/>
      </c>
      <c r="P236" s="43">
        <f>IF($N236="No dividend","",IF($C236="","",_xll.BDP($C236,'Field Check'!$C$43)))</f>
        <v/>
      </c>
      <c r="Q236" s="62">
        <f>IFERROR(IF(LEN($P236)&lt;&gt;3,1,IF($P236=$D$2,1,_xll.BDP($P236&amp;$D$2&amp;" Curncy","PX_LAST"))),1)</f>
        <v/>
      </c>
      <c r="S236" s="108">
        <f>IF($C236="","",_xll.BDP($C236,'Field Check'!$C$45))</f>
        <v/>
      </c>
    </row>
    <row r="237">
      <c r="A237" s="125" t="n"/>
      <c r="B237" s="64" t="n"/>
      <c r="C237" s="125">
        <f>IF($A237="","",$A237&amp;" Equity")</f>
        <v/>
      </c>
      <c r="D237" s="125">
        <f>IF($A237="","",_xll.BDP($C237,"NAME"))</f>
        <v/>
      </c>
      <c r="E237" s="125">
        <f>IF($A237="","",_xll.BDP($C237,"GICS_SECTOR_NAME"))</f>
        <v/>
      </c>
      <c r="F237" s="26">
        <f>IF($A237="","",_xll.BDP($C237,"EQY_DVD_SH_12M"))</f>
        <v/>
      </c>
      <c r="G237" s="27">
        <f>IF($A237="","",_xll.BDP($C237,"EQY_DVD_YLD_12M"))</f>
        <v/>
      </c>
      <c r="H237" s="27">
        <f>IF($A237="","",_xll.BDP($C237,"EQY_DVD_YLD_IND"))</f>
        <v/>
      </c>
      <c r="I237" s="27">
        <f>IF($A237="","",_xll.BDP($C237,'Field Check'!$C$4))</f>
        <v/>
      </c>
      <c r="J237" s="65">
        <f>IFERROR(IF($B237="","",IF(ISNUMBER($F237),$B237*$F237*$D$3/$B$3,0)),"")</f>
        <v/>
      </c>
      <c r="K237" s="65">
        <f>IFERROR(IF($J237="","",$J237*IF(ISNUMBER($I237),$I237,'Index Summary'!$C$7)/100),"")</f>
        <v/>
      </c>
      <c r="L237" s="65">
        <f>IFERROR(IF($K237="","",$J237-$K237),"")</f>
        <v/>
      </c>
      <c r="M237" s="28" t="n"/>
      <c r="N237" s="29">
        <f>IF($C237="","",IF(NOT(ISNUMBER($F237)),"No dividend",IF($F237=0,"No dividend",IF(ISNUMBER($I237),"OK","Frank assumed"))))</f>
        <v/>
      </c>
      <c r="P237" s="43">
        <f>IF($N237="No dividend","",IF($C237="","",_xll.BDP($C237,'Field Check'!$C$43)))</f>
        <v/>
      </c>
      <c r="Q237" s="62">
        <f>IFERROR(IF(LEN($P237)&lt;&gt;3,1,IF($P237=$D$2,1,_xll.BDP($P237&amp;$D$2&amp;" Curncy","PX_LAST"))),1)</f>
        <v/>
      </c>
      <c r="S237" s="108">
        <f>IF($C237="","",_xll.BDP($C237,'Field Check'!$C$45))</f>
        <v/>
      </c>
    </row>
    <row r="238">
      <c r="A238" s="21" t="n"/>
      <c r="B238" s="64" t="n"/>
      <c r="C238" s="21">
        <f>IF($A238="","",$A238&amp;" Equity")</f>
        <v/>
      </c>
      <c r="D238" s="21">
        <f>IF($A238="","",_xll.BDP($C238,"NAME"))</f>
        <v/>
      </c>
      <c r="E238" s="21">
        <f>IF($A238="","",_xll.BDP($C238,"GICS_SECTOR_NAME"))</f>
        <v/>
      </c>
      <c r="F238" s="22">
        <f>IF($A238="","",_xll.BDP($C238,"EQY_DVD_SH_12M"))</f>
        <v/>
      </c>
      <c r="G238" s="23">
        <f>IF($A238="","",_xll.BDP($C238,"EQY_DVD_YLD_12M"))</f>
        <v/>
      </c>
      <c r="H238" s="23">
        <f>IF($A238="","",_xll.BDP($C238,"EQY_DVD_YLD_IND"))</f>
        <v/>
      </c>
      <c r="I238" s="23">
        <f>IF($A238="","",_xll.BDP($C238,'Field Check'!$C$4))</f>
        <v/>
      </c>
      <c r="J238" s="65">
        <f>IFERROR(IF($B238="","",IF(ISNUMBER($F238),$B238*$F238*$D$3/$B$3,0)),"")</f>
        <v/>
      </c>
      <c r="K238" s="65">
        <f>IFERROR(IF($J238="","",$J238*IF(ISNUMBER($I238),$I238,'Index Summary'!$C$7)/100),"")</f>
        <v/>
      </c>
      <c r="L238" s="65">
        <f>IFERROR(IF($K238="","",$J238-$K238),"")</f>
        <v/>
      </c>
      <c r="M238" s="24" t="n"/>
      <c r="N238" s="25">
        <f>IF($C238="","",IF(NOT(ISNUMBER($F238)),"No dividend",IF($F238=0,"No dividend",IF(ISNUMBER($I238),"OK","Frank assumed"))))</f>
        <v/>
      </c>
      <c r="P238" s="43">
        <f>IF($N238="No dividend","",IF($C238="","",_xll.BDP($C238,'Field Check'!$C$43)))</f>
        <v/>
      </c>
      <c r="Q238" s="62">
        <f>IFERROR(IF(LEN($P238)&lt;&gt;3,1,IF($P238=$D$2,1,_xll.BDP($P238&amp;$D$2&amp;" Curncy","PX_LAST"))),1)</f>
        <v/>
      </c>
      <c r="S238" s="108">
        <f>IF($C238="","",_xll.BDP($C238,'Field Check'!$C$45))</f>
        <v/>
      </c>
    </row>
    <row r="239">
      <c r="A239" s="125" t="n"/>
      <c r="B239" s="64" t="n"/>
      <c r="C239" s="125">
        <f>IF($A239="","",$A239&amp;" Equity")</f>
        <v/>
      </c>
      <c r="D239" s="125">
        <f>IF($A239="","",_xll.BDP($C239,"NAME"))</f>
        <v/>
      </c>
      <c r="E239" s="125">
        <f>IF($A239="","",_xll.BDP($C239,"GICS_SECTOR_NAME"))</f>
        <v/>
      </c>
      <c r="F239" s="26">
        <f>IF($A239="","",_xll.BDP($C239,"EQY_DVD_SH_12M"))</f>
        <v/>
      </c>
      <c r="G239" s="27">
        <f>IF($A239="","",_xll.BDP($C239,"EQY_DVD_YLD_12M"))</f>
        <v/>
      </c>
      <c r="H239" s="27">
        <f>IF($A239="","",_xll.BDP($C239,"EQY_DVD_YLD_IND"))</f>
        <v/>
      </c>
      <c r="I239" s="27">
        <f>IF($A239="","",_xll.BDP($C239,'Field Check'!$C$4))</f>
        <v/>
      </c>
      <c r="J239" s="65">
        <f>IFERROR(IF($B239="","",IF(ISNUMBER($F239),$B239*$F239*$D$3/$B$3,0)),"")</f>
        <v/>
      </c>
      <c r="K239" s="65">
        <f>IFERROR(IF($J239="","",$J239*IF(ISNUMBER($I239),$I239,'Index Summary'!$C$7)/100),"")</f>
        <v/>
      </c>
      <c r="L239" s="65">
        <f>IFERROR(IF($K239="","",$J239-$K239),"")</f>
        <v/>
      </c>
      <c r="M239" s="28" t="n"/>
      <c r="N239" s="29">
        <f>IF($C239="","",IF(NOT(ISNUMBER($F239)),"No dividend",IF($F239=0,"No dividend",IF(ISNUMBER($I239),"OK","Frank assumed"))))</f>
        <v/>
      </c>
      <c r="P239" s="43">
        <f>IF($N239="No dividend","",IF($C239="","",_xll.BDP($C239,'Field Check'!$C$43)))</f>
        <v/>
      </c>
      <c r="Q239" s="62">
        <f>IFERROR(IF(LEN($P239)&lt;&gt;3,1,IF($P239=$D$2,1,_xll.BDP($P239&amp;$D$2&amp;" Curncy","PX_LAST"))),1)</f>
        <v/>
      </c>
      <c r="S239" s="108">
        <f>IF($C239="","",_xll.BDP($C239,'Field Check'!$C$45))</f>
        <v/>
      </c>
    </row>
    <row r="240">
      <c r="A240" s="21" t="n"/>
      <c r="B240" s="64" t="n"/>
      <c r="C240" s="21">
        <f>IF($A240="","",$A240&amp;" Equity")</f>
        <v/>
      </c>
      <c r="D240" s="21">
        <f>IF($A240="","",_xll.BDP($C240,"NAME"))</f>
        <v/>
      </c>
      <c r="E240" s="21">
        <f>IF($A240="","",_xll.BDP($C240,"GICS_SECTOR_NAME"))</f>
        <v/>
      </c>
      <c r="F240" s="22">
        <f>IF($A240="","",_xll.BDP($C240,"EQY_DVD_SH_12M"))</f>
        <v/>
      </c>
      <c r="G240" s="23">
        <f>IF($A240="","",_xll.BDP($C240,"EQY_DVD_YLD_12M"))</f>
        <v/>
      </c>
      <c r="H240" s="23">
        <f>IF($A240="","",_xll.BDP($C240,"EQY_DVD_YLD_IND"))</f>
        <v/>
      </c>
      <c r="I240" s="23">
        <f>IF($A240="","",_xll.BDP($C240,'Field Check'!$C$4))</f>
        <v/>
      </c>
      <c r="J240" s="65">
        <f>IFERROR(IF($B240="","",IF(ISNUMBER($F240),$B240*$F240*$D$3/$B$3,0)),"")</f>
        <v/>
      </c>
      <c r="K240" s="65">
        <f>IFERROR(IF($J240="","",$J240*IF(ISNUMBER($I240),$I240,'Index Summary'!$C$7)/100),"")</f>
        <v/>
      </c>
      <c r="L240" s="65">
        <f>IFERROR(IF($K240="","",$J240-$K240),"")</f>
        <v/>
      </c>
      <c r="M240" s="24" t="n"/>
      <c r="N240" s="25">
        <f>IF($C240="","",IF(NOT(ISNUMBER($F240)),"No dividend",IF($F240=0,"No dividend",IF(ISNUMBER($I240),"OK","Frank assumed"))))</f>
        <v/>
      </c>
      <c r="P240" s="43">
        <f>IF($N240="No dividend","",IF($C240="","",_xll.BDP($C240,'Field Check'!$C$43)))</f>
        <v/>
      </c>
      <c r="Q240" s="62">
        <f>IFERROR(IF(LEN($P240)&lt;&gt;3,1,IF($P240=$D$2,1,_xll.BDP($P240&amp;$D$2&amp;" Curncy","PX_LAST"))),1)</f>
        <v/>
      </c>
      <c r="S240" s="108">
        <f>IF($C240="","",_xll.BDP($C240,'Field Check'!$C$45))</f>
        <v/>
      </c>
    </row>
    <row r="241">
      <c r="A241" s="125" t="n"/>
      <c r="B241" s="64" t="n"/>
      <c r="C241" s="125">
        <f>IF($A241="","",$A241&amp;" Equity")</f>
        <v/>
      </c>
      <c r="D241" s="125">
        <f>IF($A241="","",_xll.BDP($C241,"NAME"))</f>
        <v/>
      </c>
      <c r="E241" s="125">
        <f>IF($A241="","",_xll.BDP($C241,"GICS_SECTOR_NAME"))</f>
        <v/>
      </c>
      <c r="F241" s="26">
        <f>IF($A241="","",_xll.BDP($C241,"EQY_DVD_SH_12M"))</f>
        <v/>
      </c>
      <c r="G241" s="27">
        <f>IF($A241="","",_xll.BDP($C241,"EQY_DVD_YLD_12M"))</f>
        <v/>
      </c>
      <c r="H241" s="27">
        <f>IF($A241="","",_xll.BDP($C241,"EQY_DVD_YLD_IND"))</f>
        <v/>
      </c>
      <c r="I241" s="27">
        <f>IF($A241="","",_xll.BDP($C241,'Field Check'!$C$4))</f>
        <v/>
      </c>
      <c r="J241" s="65">
        <f>IFERROR(IF($B241="","",IF(ISNUMBER($F241),$B241*$F241*$D$3/$B$3,0)),"")</f>
        <v/>
      </c>
      <c r="K241" s="65">
        <f>IFERROR(IF($J241="","",$J241*IF(ISNUMBER($I241),$I241,'Index Summary'!$C$7)/100),"")</f>
        <v/>
      </c>
      <c r="L241" s="65">
        <f>IFERROR(IF($K241="","",$J241-$K241),"")</f>
        <v/>
      </c>
      <c r="M241" s="28" t="n"/>
      <c r="N241" s="29">
        <f>IF($C241="","",IF(NOT(ISNUMBER($F241)),"No dividend",IF($F241=0,"No dividend",IF(ISNUMBER($I241),"OK","Frank assumed"))))</f>
        <v/>
      </c>
      <c r="P241" s="43">
        <f>IF($N241="No dividend","",IF($C241="","",_xll.BDP($C241,'Field Check'!$C$43)))</f>
        <v/>
      </c>
      <c r="Q241" s="62">
        <f>IFERROR(IF(LEN($P241)&lt;&gt;3,1,IF($P241=$D$2,1,_xll.BDP($P241&amp;$D$2&amp;" Curncy","PX_LAST"))),1)</f>
        <v/>
      </c>
      <c r="S241" s="108">
        <f>IF($C241="","",_xll.BDP($C241,'Field Check'!$C$45))</f>
        <v/>
      </c>
    </row>
    <row r="242">
      <c r="A242" s="21" t="n"/>
      <c r="B242" s="64" t="n"/>
      <c r="C242" s="21">
        <f>IF($A242="","",$A242&amp;" Equity")</f>
        <v/>
      </c>
      <c r="D242" s="21">
        <f>IF($A242="","",_xll.BDP($C242,"NAME"))</f>
        <v/>
      </c>
      <c r="E242" s="21">
        <f>IF($A242="","",_xll.BDP($C242,"GICS_SECTOR_NAME"))</f>
        <v/>
      </c>
      <c r="F242" s="22">
        <f>IF($A242="","",_xll.BDP($C242,"EQY_DVD_SH_12M"))</f>
        <v/>
      </c>
      <c r="G242" s="23">
        <f>IF($A242="","",_xll.BDP($C242,"EQY_DVD_YLD_12M"))</f>
        <v/>
      </c>
      <c r="H242" s="23">
        <f>IF($A242="","",_xll.BDP($C242,"EQY_DVD_YLD_IND"))</f>
        <v/>
      </c>
      <c r="I242" s="23">
        <f>IF($A242="","",_xll.BDP($C242,'Field Check'!$C$4))</f>
        <v/>
      </c>
      <c r="J242" s="65">
        <f>IFERROR(IF($B242="","",IF(ISNUMBER($F242),$B242*$F242*$D$3/$B$3,0)),"")</f>
        <v/>
      </c>
      <c r="K242" s="65">
        <f>IFERROR(IF($J242="","",$J242*IF(ISNUMBER($I242),$I242,'Index Summary'!$C$7)/100),"")</f>
        <v/>
      </c>
      <c r="L242" s="65">
        <f>IFERROR(IF($K242="","",$J242-$K242),"")</f>
        <v/>
      </c>
      <c r="M242" s="24" t="n"/>
      <c r="N242" s="25">
        <f>IF($C242="","",IF(NOT(ISNUMBER($F242)),"No dividend",IF($F242=0,"No dividend",IF(ISNUMBER($I242),"OK","Frank assumed"))))</f>
        <v/>
      </c>
      <c r="P242" s="43">
        <f>IF($N242="No dividend","",IF($C242="","",_xll.BDP($C242,'Field Check'!$C$43)))</f>
        <v/>
      </c>
      <c r="Q242" s="62">
        <f>IFERROR(IF(LEN($P242)&lt;&gt;3,1,IF($P242=$D$2,1,_xll.BDP($P242&amp;$D$2&amp;" Curncy","PX_LAST"))),1)</f>
        <v/>
      </c>
      <c r="S242" s="108">
        <f>IF($C242="","",_xll.BDP($C242,'Field Check'!$C$45))</f>
        <v/>
      </c>
    </row>
    <row r="243">
      <c r="A243" s="125" t="n"/>
      <c r="B243" s="64" t="n"/>
      <c r="C243" s="125">
        <f>IF($A243="","",$A243&amp;" Equity")</f>
        <v/>
      </c>
      <c r="D243" s="125">
        <f>IF($A243="","",_xll.BDP($C243,"NAME"))</f>
        <v/>
      </c>
      <c r="E243" s="125">
        <f>IF($A243="","",_xll.BDP($C243,"GICS_SECTOR_NAME"))</f>
        <v/>
      </c>
      <c r="F243" s="26">
        <f>IF($A243="","",_xll.BDP($C243,"EQY_DVD_SH_12M"))</f>
        <v/>
      </c>
      <c r="G243" s="27">
        <f>IF($A243="","",_xll.BDP($C243,"EQY_DVD_YLD_12M"))</f>
        <v/>
      </c>
      <c r="H243" s="27">
        <f>IF($A243="","",_xll.BDP($C243,"EQY_DVD_YLD_IND"))</f>
        <v/>
      </c>
      <c r="I243" s="27">
        <f>IF($A243="","",_xll.BDP($C243,'Field Check'!$C$4))</f>
        <v/>
      </c>
      <c r="J243" s="65">
        <f>IFERROR(IF($B243="","",IF(ISNUMBER($F243),$B243*$F243*$D$3/$B$3,0)),"")</f>
        <v/>
      </c>
      <c r="K243" s="65">
        <f>IFERROR(IF($J243="","",$J243*IF(ISNUMBER($I243),$I243,'Index Summary'!$C$7)/100),"")</f>
        <v/>
      </c>
      <c r="L243" s="65">
        <f>IFERROR(IF($K243="","",$J243-$K243),"")</f>
        <v/>
      </c>
      <c r="M243" s="28" t="n"/>
      <c r="N243" s="29">
        <f>IF($C243="","",IF(NOT(ISNUMBER($F243)),"No dividend",IF($F243=0,"No dividend",IF(ISNUMBER($I243),"OK","Frank assumed"))))</f>
        <v/>
      </c>
      <c r="P243" s="43">
        <f>IF($N243="No dividend","",IF($C243="","",_xll.BDP($C243,'Field Check'!$C$43)))</f>
        <v/>
      </c>
      <c r="Q243" s="62">
        <f>IFERROR(IF(LEN($P243)&lt;&gt;3,1,IF($P243=$D$2,1,_xll.BDP($P243&amp;$D$2&amp;" Curncy","PX_LAST"))),1)</f>
        <v/>
      </c>
      <c r="S243" s="108">
        <f>IF($C243="","",_xll.BDP($C243,'Field Check'!$C$45))</f>
        <v/>
      </c>
    </row>
    <row r="244">
      <c r="A244" s="21" t="n"/>
      <c r="B244" s="64" t="n"/>
      <c r="C244" s="21">
        <f>IF($A244="","",$A244&amp;" Equity")</f>
        <v/>
      </c>
      <c r="D244" s="21">
        <f>IF($A244="","",_xll.BDP($C244,"NAME"))</f>
        <v/>
      </c>
      <c r="E244" s="21">
        <f>IF($A244="","",_xll.BDP($C244,"GICS_SECTOR_NAME"))</f>
        <v/>
      </c>
      <c r="F244" s="22">
        <f>IF($A244="","",_xll.BDP($C244,"EQY_DVD_SH_12M"))</f>
        <v/>
      </c>
      <c r="G244" s="23">
        <f>IF($A244="","",_xll.BDP($C244,"EQY_DVD_YLD_12M"))</f>
        <v/>
      </c>
      <c r="H244" s="23">
        <f>IF($A244="","",_xll.BDP($C244,"EQY_DVD_YLD_IND"))</f>
        <v/>
      </c>
      <c r="I244" s="23">
        <f>IF($A244="","",_xll.BDP($C244,'Field Check'!$C$4))</f>
        <v/>
      </c>
      <c r="J244" s="65">
        <f>IFERROR(IF($B244="","",IF(ISNUMBER($F244),$B244*$F244*$D$3/$B$3,0)),"")</f>
        <v/>
      </c>
      <c r="K244" s="65">
        <f>IFERROR(IF($J244="","",$J244*IF(ISNUMBER($I244),$I244,'Index Summary'!$C$7)/100),"")</f>
        <v/>
      </c>
      <c r="L244" s="65">
        <f>IFERROR(IF($K244="","",$J244-$K244),"")</f>
        <v/>
      </c>
      <c r="M244" s="24" t="n"/>
      <c r="N244" s="25">
        <f>IF($C244="","",IF(NOT(ISNUMBER($F244)),"No dividend",IF($F244=0,"No dividend",IF(ISNUMBER($I244),"OK","Frank assumed"))))</f>
        <v/>
      </c>
      <c r="P244" s="43">
        <f>IF($N244="No dividend","",IF($C244="","",_xll.BDP($C244,'Field Check'!$C$43)))</f>
        <v/>
      </c>
      <c r="Q244" s="62">
        <f>IFERROR(IF(LEN($P244)&lt;&gt;3,1,IF($P244=$D$2,1,_xll.BDP($P244&amp;$D$2&amp;" Curncy","PX_LAST"))),1)</f>
        <v/>
      </c>
      <c r="S244" s="108">
        <f>IF($C244="","",_xll.BDP($C244,'Field Check'!$C$45))</f>
        <v/>
      </c>
    </row>
    <row r="245">
      <c r="A245" s="125" t="n"/>
      <c r="B245" s="64" t="n"/>
      <c r="C245" s="125">
        <f>IF($A245="","",$A245&amp;" Equity")</f>
        <v/>
      </c>
      <c r="D245" s="125">
        <f>IF($A245="","",_xll.BDP($C245,"NAME"))</f>
        <v/>
      </c>
      <c r="E245" s="125">
        <f>IF($A245="","",_xll.BDP($C245,"GICS_SECTOR_NAME"))</f>
        <v/>
      </c>
      <c r="F245" s="26">
        <f>IF($A245="","",_xll.BDP($C245,"EQY_DVD_SH_12M"))</f>
        <v/>
      </c>
      <c r="G245" s="27">
        <f>IF($A245="","",_xll.BDP($C245,"EQY_DVD_YLD_12M"))</f>
        <v/>
      </c>
      <c r="H245" s="27">
        <f>IF($A245="","",_xll.BDP($C245,"EQY_DVD_YLD_IND"))</f>
        <v/>
      </c>
      <c r="I245" s="27">
        <f>IF($A245="","",_xll.BDP($C245,'Field Check'!$C$4))</f>
        <v/>
      </c>
      <c r="J245" s="65">
        <f>IFERROR(IF($B245="","",IF(ISNUMBER($F245),$B245*$F245*$D$3/$B$3,0)),"")</f>
        <v/>
      </c>
      <c r="K245" s="65">
        <f>IFERROR(IF($J245="","",$J245*IF(ISNUMBER($I245),$I245,'Index Summary'!$C$7)/100),"")</f>
        <v/>
      </c>
      <c r="L245" s="65">
        <f>IFERROR(IF($K245="","",$J245-$K245),"")</f>
        <v/>
      </c>
      <c r="M245" s="28" t="n"/>
      <c r="N245" s="29">
        <f>IF($C245="","",IF(NOT(ISNUMBER($F245)),"No dividend",IF($F245=0,"No dividend",IF(ISNUMBER($I245),"OK","Frank assumed"))))</f>
        <v/>
      </c>
      <c r="P245" s="43">
        <f>IF($N245="No dividend","",IF($C245="","",_xll.BDP($C245,'Field Check'!$C$43)))</f>
        <v/>
      </c>
      <c r="Q245" s="62">
        <f>IFERROR(IF(LEN($P245)&lt;&gt;3,1,IF($P245=$D$2,1,_xll.BDP($P245&amp;$D$2&amp;" Curncy","PX_LAST"))),1)</f>
        <v/>
      </c>
      <c r="S245" s="108">
        <f>IF($C245="","",_xll.BDP($C245,'Field Check'!$C$45))</f>
        <v/>
      </c>
    </row>
    <row r="246">
      <c r="A246" s="21" t="n"/>
      <c r="B246" s="64" t="n"/>
      <c r="C246" s="21">
        <f>IF($A246="","",$A246&amp;" Equity")</f>
        <v/>
      </c>
      <c r="D246" s="21">
        <f>IF($A246="","",_xll.BDP($C246,"NAME"))</f>
        <v/>
      </c>
      <c r="E246" s="21">
        <f>IF($A246="","",_xll.BDP($C246,"GICS_SECTOR_NAME"))</f>
        <v/>
      </c>
      <c r="F246" s="22">
        <f>IF($A246="","",_xll.BDP($C246,"EQY_DVD_SH_12M"))</f>
        <v/>
      </c>
      <c r="G246" s="23">
        <f>IF($A246="","",_xll.BDP($C246,"EQY_DVD_YLD_12M"))</f>
        <v/>
      </c>
      <c r="H246" s="23">
        <f>IF($A246="","",_xll.BDP($C246,"EQY_DVD_YLD_IND"))</f>
        <v/>
      </c>
      <c r="I246" s="23">
        <f>IF($A246="","",_xll.BDP($C246,'Field Check'!$C$4))</f>
        <v/>
      </c>
      <c r="J246" s="65">
        <f>IFERROR(IF($B246="","",IF(ISNUMBER($F246),$B246*$F246*$D$3/$B$3,0)),"")</f>
        <v/>
      </c>
      <c r="K246" s="65">
        <f>IFERROR(IF($J246="","",$J246*IF(ISNUMBER($I246),$I246,'Index Summary'!$C$7)/100),"")</f>
        <v/>
      </c>
      <c r="L246" s="65">
        <f>IFERROR(IF($K246="","",$J246-$K246),"")</f>
        <v/>
      </c>
      <c r="M246" s="24" t="n"/>
      <c r="N246" s="25">
        <f>IF($C246="","",IF(NOT(ISNUMBER($F246)),"No dividend",IF($F246=0,"No dividend",IF(ISNUMBER($I246),"OK","Frank assumed"))))</f>
        <v/>
      </c>
      <c r="P246" s="43">
        <f>IF($N246="No dividend","",IF($C246="","",_xll.BDP($C246,'Field Check'!$C$43)))</f>
        <v/>
      </c>
      <c r="Q246" s="62">
        <f>IFERROR(IF(LEN($P246)&lt;&gt;3,1,IF($P246=$D$2,1,_xll.BDP($P246&amp;$D$2&amp;" Curncy","PX_LAST"))),1)</f>
        <v/>
      </c>
      <c r="S246" s="108">
        <f>IF($C246="","",_xll.BDP($C246,'Field Check'!$C$45))</f>
        <v/>
      </c>
    </row>
    <row r="247">
      <c r="A247" s="125" t="n"/>
      <c r="B247" s="64" t="n"/>
      <c r="C247" s="125">
        <f>IF($A247="","",$A247&amp;" Equity")</f>
        <v/>
      </c>
      <c r="D247" s="125">
        <f>IF($A247="","",_xll.BDP($C247,"NAME"))</f>
        <v/>
      </c>
      <c r="E247" s="125">
        <f>IF($A247="","",_xll.BDP($C247,"GICS_SECTOR_NAME"))</f>
        <v/>
      </c>
      <c r="F247" s="26">
        <f>IF($A247="","",_xll.BDP($C247,"EQY_DVD_SH_12M"))</f>
        <v/>
      </c>
      <c r="G247" s="27">
        <f>IF($A247="","",_xll.BDP($C247,"EQY_DVD_YLD_12M"))</f>
        <v/>
      </c>
      <c r="H247" s="27">
        <f>IF($A247="","",_xll.BDP($C247,"EQY_DVD_YLD_IND"))</f>
        <v/>
      </c>
      <c r="I247" s="27">
        <f>IF($A247="","",_xll.BDP($C247,'Field Check'!$C$4))</f>
        <v/>
      </c>
      <c r="J247" s="65">
        <f>IFERROR(IF($B247="","",IF(ISNUMBER($F247),$B247*$F247*$D$3/$B$3,0)),"")</f>
        <v/>
      </c>
      <c r="K247" s="65">
        <f>IFERROR(IF($J247="","",$J247*IF(ISNUMBER($I247),$I247,'Index Summary'!$C$7)/100),"")</f>
        <v/>
      </c>
      <c r="L247" s="65">
        <f>IFERROR(IF($K247="","",$J247-$K247),"")</f>
        <v/>
      </c>
      <c r="M247" s="28" t="n"/>
      <c r="N247" s="29">
        <f>IF($C247="","",IF(NOT(ISNUMBER($F247)),"No dividend",IF($F247=0,"No dividend",IF(ISNUMBER($I247),"OK","Frank assumed"))))</f>
        <v/>
      </c>
      <c r="P247" s="43">
        <f>IF($N247="No dividend","",IF($C247="","",_xll.BDP($C247,'Field Check'!$C$43)))</f>
        <v/>
      </c>
      <c r="Q247" s="62">
        <f>IFERROR(IF(LEN($P247)&lt;&gt;3,1,IF($P247=$D$2,1,_xll.BDP($P247&amp;$D$2&amp;" Curncy","PX_LAST"))),1)</f>
        <v/>
      </c>
      <c r="S247" s="108">
        <f>IF($C247="","",_xll.BDP($C247,'Field Check'!$C$45))</f>
        <v/>
      </c>
    </row>
    <row r="248">
      <c r="A248" s="21" t="n"/>
      <c r="B248" s="64" t="n"/>
      <c r="C248" s="21">
        <f>IF($A248="","",$A248&amp;" Equity")</f>
        <v/>
      </c>
      <c r="D248" s="21">
        <f>IF($A248="","",_xll.BDP($C248,"NAME"))</f>
        <v/>
      </c>
      <c r="E248" s="21">
        <f>IF($A248="","",_xll.BDP($C248,"GICS_SECTOR_NAME"))</f>
        <v/>
      </c>
      <c r="F248" s="22">
        <f>IF($A248="","",_xll.BDP($C248,"EQY_DVD_SH_12M"))</f>
        <v/>
      </c>
      <c r="G248" s="23">
        <f>IF($A248="","",_xll.BDP($C248,"EQY_DVD_YLD_12M"))</f>
        <v/>
      </c>
      <c r="H248" s="23">
        <f>IF($A248="","",_xll.BDP($C248,"EQY_DVD_YLD_IND"))</f>
        <v/>
      </c>
      <c r="I248" s="23">
        <f>IF($A248="","",_xll.BDP($C248,'Field Check'!$C$4))</f>
        <v/>
      </c>
      <c r="J248" s="65">
        <f>IFERROR(IF($B248="","",IF(ISNUMBER($F248),$B248*$F248*$D$3/$B$3,0)),"")</f>
        <v/>
      </c>
      <c r="K248" s="65">
        <f>IFERROR(IF($J248="","",$J248*IF(ISNUMBER($I248),$I248,'Index Summary'!$C$7)/100),"")</f>
        <v/>
      </c>
      <c r="L248" s="65">
        <f>IFERROR(IF($K248="","",$J248-$K248),"")</f>
        <v/>
      </c>
      <c r="M248" s="24" t="n"/>
      <c r="N248" s="25">
        <f>IF($C248="","",IF(NOT(ISNUMBER($F248)),"No dividend",IF($F248=0,"No dividend",IF(ISNUMBER($I248),"OK","Frank assumed"))))</f>
        <v/>
      </c>
      <c r="P248" s="43">
        <f>IF($N248="No dividend","",IF($C248="","",_xll.BDP($C248,'Field Check'!$C$43)))</f>
        <v/>
      </c>
      <c r="Q248" s="62">
        <f>IFERROR(IF(LEN($P248)&lt;&gt;3,1,IF($P248=$D$2,1,_xll.BDP($P248&amp;$D$2&amp;" Curncy","PX_LAST"))),1)</f>
        <v/>
      </c>
      <c r="S248" s="108">
        <f>IF($C248="","",_xll.BDP($C248,'Field Check'!$C$45))</f>
        <v/>
      </c>
    </row>
    <row r="249">
      <c r="A249" s="125" t="n"/>
      <c r="B249" s="64" t="n"/>
      <c r="C249" s="125">
        <f>IF($A249="","",$A249&amp;" Equity")</f>
        <v/>
      </c>
      <c r="D249" s="125">
        <f>IF($A249="","",_xll.BDP($C249,"NAME"))</f>
        <v/>
      </c>
      <c r="E249" s="125">
        <f>IF($A249="","",_xll.BDP($C249,"GICS_SECTOR_NAME"))</f>
        <v/>
      </c>
      <c r="F249" s="26">
        <f>IF($A249="","",_xll.BDP($C249,"EQY_DVD_SH_12M"))</f>
        <v/>
      </c>
      <c r="G249" s="27">
        <f>IF($A249="","",_xll.BDP($C249,"EQY_DVD_YLD_12M"))</f>
        <v/>
      </c>
      <c r="H249" s="27">
        <f>IF($A249="","",_xll.BDP($C249,"EQY_DVD_YLD_IND"))</f>
        <v/>
      </c>
      <c r="I249" s="27">
        <f>IF($A249="","",_xll.BDP($C249,'Field Check'!$C$4))</f>
        <v/>
      </c>
      <c r="J249" s="65">
        <f>IFERROR(IF($B249="","",IF(ISNUMBER($F249),$B249*$F249*$D$3/$B$3,0)),"")</f>
        <v/>
      </c>
      <c r="K249" s="65">
        <f>IFERROR(IF($J249="","",$J249*IF(ISNUMBER($I249),$I249,'Index Summary'!$C$7)/100),"")</f>
        <v/>
      </c>
      <c r="L249" s="65">
        <f>IFERROR(IF($K249="","",$J249-$K249),"")</f>
        <v/>
      </c>
      <c r="M249" s="28" t="n"/>
      <c r="N249" s="29">
        <f>IF($C249="","",IF(NOT(ISNUMBER($F249)),"No dividend",IF($F249=0,"No dividend",IF(ISNUMBER($I249),"OK","Frank assumed"))))</f>
        <v/>
      </c>
      <c r="P249" s="43">
        <f>IF($N249="No dividend","",IF($C249="","",_xll.BDP($C249,'Field Check'!$C$43)))</f>
        <v/>
      </c>
      <c r="Q249" s="62">
        <f>IFERROR(IF(LEN($P249)&lt;&gt;3,1,IF($P249=$D$2,1,_xll.BDP($P249&amp;$D$2&amp;" Curncy","PX_LAST"))),1)</f>
        <v/>
      </c>
      <c r="S249" s="108">
        <f>IF($C249="","",_xll.BDP($C249,'Field Check'!$C$45))</f>
        <v/>
      </c>
    </row>
    <row r="250">
      <c r="A250" s="21" t="n"/>
      <c r="B250" s="64" t="n"/>
      <c r="C250" s="21">
        <f>IF($A250="","",$A250&amp;" Equity")</f>
        <v/>
      </c>
      <c r="D250" s="21">
        <f>IF($A250="","",_xll.BDP($C250,"NAME"))</f>
        <v/>
      </c>
      <c r="E250" s="21">
        <f>IF($A250="","",_xll.BDP($C250,"GICS_SECTOR_NAME"))</f>
        <v/>
      </c>
      <c r="F250" s="22">
        <f>IF($A250="","",_xll.BDP($C250,"EQY_DVD_SH_12M"))</f>
        <v/>
      </c>
      <c r="G250" s="23">
        <f>IF($A250="","",_xll.BDP($C250,"EQY_DVD_YLD_12M"))</f>
        <v/>
      </c>
      <c r="H250" s="23">
        <f>IF($A250="","",_xll.BDP($C250,"EQY_DVD_YLD_IND"))</f>
        <v/>
      </c>
      <c r="I250" s="23">
        <f>IF($A250="","",_xll.BDP($C250,'Field Check'!$C$4))</f>
        <v/>
      </c>
      <c r="J250" s="65">
        <f>IFERROR(IF($B250="","",IF(ISNUMBER($F250),$B250*$F250*$D$3/$B$3,0)),"")</f>
        <v/>
      </c>
      <c r="K250" s="65">
        <f>IFERROR(IF($J250="","",$J250*IF(ISNUMBER($I250),$I250,'Index Summary'!$C$7)/100),"")</f>
        <v/>
      </c>
      <c r="L250" s="65">
        <f>IFERROR(IF($K250="","",$J250-$K250),"")</f>
        <v/>
      </c>
      <c r="M250" s="24" t="n"/>
      <c r="N250" s="25">
        <f>IF($C250="","",IF(NOT(ISNUMBER($F250)),"No dividend",IF($F250=0,"No dividend",IF(ISNUMBER($I250),"OK","Frank assumed"))))</f>
        <v/>
      </c>
      <c r="P250" s="43">
        <f>IF($N250="No dividend","",IF($C250="","",_xll.BDP($C250,'Field Check'!$C$43)))</f>
        <v/>
      </c>
      <c r="Q250" s="62">
        <f>IFERROR(IF(LEN($P250)&lt;&gt;3,1,IF($P250=$D$2,1,_xll.BDP($P250&amp;$D$2&amp;" Curncy","PX_LAST"))),1)</f>
        <v/>
      </c>
      <c r="S250" s="108">
        <f>IF($C250="","",_xll.BDP($C250,'Field Check'!$C$45))</f>
        <v/>
      </c>
    </row>
    <row r="251">
      <c r="A251" s="125" t="n"/>
      <c r="B251" s="64" t="n"/>
      <c r="C251" s="125">
        <f>IF($A251="","",$A251&amp;" Equity")</f>
        <v/>
      </c>
      <c r="D251" s="125">
        <f>IF($A251="","",_xll.BDP($C251,"NAME"))</f>
        <v/>
      </c>
      <c r="E251" s="125">
        <f>IF($A251="","",_xll.BDP($C251,"GICS_SECTOR_NAME"))</f>
        <v/>
      </c>
      <c r="F251" s="26">
        <f>IF($A251="","",_xll.BDP($C251,"EQY_DVD_SH_12M"))</f>
        <v/>
      </c>
      <c r="G251" s="27">
        <f>IF($A251="","",_xll.BDP($C251,"EQY_DVD_YLD_12M"))</f>
        <v/>
      </c>
      <c r="H251" s="27">
        <f>IF($A251="","",_xll.BDP($C251,"EQY_DVD_YLD_IND"))</f>
        <v/>
      </c>
      <c r="I251" s="27">
        <f>IF($A251="","",_xll.BDP($C251,'Field Check'!$C$4))</f>
        <v/>
      </c>
      <c r="J251" s="65">
        <f>IFERROR(IF($B251="","",IF(ISNUMBER($F251),$B251*$F251*$D$3/$B$3,0)),"")</f>
        <v/>
      </c>
      <c r="K251" s="65">
        <f>IFERROR(IF($J251="","",$J251*IF(ISNUMBER($I251),$I251,'Index Summary'!$C$7)/100),"")</f>
        <v/>
      </c>
      <c r="L251" s="65">
        <f>IFERROR(IF($K251="","",$J251-$K251),"")</f>
        <v/>
      </c>
      <c r="M251" s="28" t="n"/>
      <c r="N251" s="29">
        <f>IF($C251="","",IF(NOT(ISNUMBER($F251)),"No dividend",IF($F251=0,"No dividend",IF(ISNUMBER($I251),"OK","Frank assumed"))))</f>
        <v/>
      </c>
      <c r="P251" s="43">
        <f>IF($N251="No dividend","",IF($C251="","",_xll.BDP($C251,'Field Check'!$C$43)))</f>
        <v/>
      </c>
      <c r="Q251" s="62">
        <f>IFERROR(IF(LEN($P251)&lt;&gt;3,1,IF($P251=$D$2,1,_xll.BDP($P251&amp;$D$2&amp;" Curncy","PX_LAST"))),1)</f>
        <v/>
      </c>
      <c r="S251" s="108">
        <f>IF($C251="","",_xll.BDP($C251,'Field Check'!$C$45))</f>
        <v/>
      </c>
    </row>
    <row r="252">
      <c r="A252" s="21" t="n"/>
      <c r="B252" s="64" t="n"/>
      <c r="C252" s="21">
        <f>IF($A252="","",$A252&amp;" Equity")</f>
        <v/>
      </c>
      <c r="D252" s="21">
        <f>IF($A252="","",_xll.BDP($C252,"NAME"))</f>
        <v/>
      </c>
      <c r="E252" s="21">
        <f>IF($A252="","",_xll.BDP($C252,"GICS_SECTOR_NAME"))</f>
        <v/>
      </c>
      <c r="F252" s="22">
        <f>IF($A252="","",_xll.BDP($C252,"EQY_DVD_SH_12M"))</f>
        <v/>
      </c>
      <c r="G252" s="23">
        <f>IF($A252="","",_xll.BDP($C252,"EQY_DVD_YLD_12M"))</f>
        <v/>
      </c>
      <c r="H252" s="23">
        <f>IF($A252="","",_xll.BDP($C252,"EQY_DVD_YLD_IND"))</f>
        <v/>
      </c>
      <c r="I252" s="23">
        <f>IF($A252="","",_xll.BDP($C252,'Field Check'!$C$4))</f>
        <v/>
      </c>
      <c r="J252" s="65">
        <f>IFERROR(IF($B252="","",IF(ISNUMBER($F252),$B252*$F252*$D$3/$B$3,0)),"")</f>
        <v/>
      </c>
      <c r="K252" s="65">
        <f>IFERROR(IF($J252="","",$J252*IF(ISNUMBER($I252),$I252,'Index Summary'!$C$7)/100),"")</f>
        <v/>
      </c>
      <c r="L252" s="65">
        <f>IFERROR(IF($K252="","",$J252-$K252),"")</f>
        <v/>
      </c>
      <c r="M252" s="24" t="n"/>
      <c r="N252" s="25">
        <f>IF($C252="","",IF(NOT(ISNUMBER($F252)),"No dividend",IF($F252=0,"No dividend",IF(ISNUMBER($I252),"OK","Frank assumed"))))</f>
        <v/>
      </c>
      <c r="P252" s="43">
        <f>IF($N252="No dividend","",IF($C252="","",_xll.BDP($C252,'Field Check'!$C$43)))</f>
        <v/>
      </c>
      <c r="Q252" s="62">
        <f>IFERROR(IF(LEN($P252)&lt;&gt;3,1,IF($P252=$D$2,1,_xll.BDP($P252&amp;$D$2&amp;" Curncy","PX_LAST"))),1)</f>
        <v/>
      </c>
      <c r="S252" s="108">
        <f>IF($C252="","",_xll.BDP($C252,'Field Check'!$C$45))</f>
        <v/>
      </c>
    </row>
    <row r="253">
      <c r="A253" s="125" t="n"/>
      <c r="B253" s="64" t="n"/>
      <c r="C253" s="125">
        <f>IF($A253="","",$A253&amp;" Equity")</f>
        <v/>
      </c>
      <c r="D253" s="125">
        <f>IF($A253="","",_xll.BDP($C253,"NAME"))</f>
        <v/>
      </c>
      <c r="E253" s="125">
        <f>IF($A253="","",_xll.BDP($C253,"GICS_SECTOR_NAME"))</f>
        <v/>
      </c>
      <c r="F253" s="26">
        <f>IF($A253="","",_xll.BDP($C253,"EQY_DVD_SH_12M"))</f>
        <v/>
      </c>
      <c r="G253" s="27">
        <f>IF($A253="","",_xll.BDP($C253,"EQY_DVD_YLD_12M"))</f>
        <v/>
      </c>
      <c r="H253" s="27">
        <f>IF($A253="","",_xll.BDP($C253,"EQY_DVD_YLD_IND"))</f>
        <v/>
      </c>
      <c r="I253" s="27">
        <f>IF($A253="","",_xll.BDP($C253,'Field Check'!$C$4))</f>
        <v/>
      </c>
      <c r="J253" s="65">
        <f>IFERROR(IF($B253="","",IF(ISNUMBER($F253),$B253*$F253*$D$3/$B$3,0)),"")</f>
        <v/>
      </c>
      <c r="K253" s="65">
        <f>IFERROR(IF($J253="","",$J253*IF(ISNUMBER($I253),$I253,'Index Summary'!$C$7)/100),"")</f>
        <v/>
      </c>
      <c r="L253" s="65">
        <f>IFERROR(IF($K253="","",$J253-$K253),"")</f>
        <v/>
      </c>
      <c r="M253" s="28" t="n"/>
      <c r="N253" s="29">
        <f>IF($C253="","",IF(NOT(ISNUMBER($F253)),"No dividend",IF($F253=0,"No dividend",IF(ISNUMBER($I253),"OK","Frank assumed"))))</f>
        <v/>
      </c>
      <c r="P253" s="43">
        <f>IF($N253="No dividend","",IF($C253="","",_xll.BDP($C253,'Field Check'!$C$43)))</f>
        <v/>
      </c>
      <c r="Q253" s="62">
        <f>IFERROR(IF(LEN($P253)&lt;&gt;3,1,IF($P253=$D$2,1,_xll.BDP($P253&amp;$D$2&amp;" Curncy","PX_LAST"))),1)</f>
        <v/>
      </c>
      <c r="S253" s="108">
        <f>IF($C253="","",_xll.BDP($C253,'Field Check'!$C$45))</f>
        <v/>
      </c>
    </row>
    <row r="254">
      <c r="A254" s="21" t="n"/>
      <c r="B254" s="64" t="n"/>
      <c r="C254" s="21">
        <f>IF($A254="","",$A254&amp;" Equity")</f>
        <v/>
      </c>
      <c r="D254" s="21">
        <f>IF($A254="","",_xll.BDP($C254,"NAME"))</f>
        <v/>
      </c>
      <c r="E254" s="21">
        <f>IF($A254="","",_xll.BDP($C254,"GICS_SECTOR_NAME"))</f>
        <v/>
      </c>
      <c r="F254" s="22">
        <f>IF($A254="","",_xll.BDP($C254,"EQY_DVD_SH_12M"))</f>
        <v/>
      </c>
      <c r="G254" s="23">
        <f>IF($A254="","",_xll.BDP($C254,"EQY_DVD_YLD_12M"))</f>
        <v/>
      </c>
      <c r="H254" s="23">
        <f>IF($A254="","",_xll.BDP($C254,"EQY_DVD_YLD_IND"))</f>
        <v/>
      </c>
      <c r="I254" s="23">
        <f>IF($A254="","",_xll.BDP($C254,'Field Check'!$C$4))</f>
        <v/>
      </c>
      <c r="J254" s="65">
        <f>IFERROR(IF($B254="","",IF(ISNUMBER($F254),$B254*$F254*$D$3/$B$3,0)),"")</f>
        <v/>
      </c>
      <c r="K254" s="65">
        <f>IFERROR(IF($J254="","",$J254*IF(ISNUMBER($I254),$I254,'Index Summary'!$C$7)/100),"")</f>
        <v/>
      </c>
      <c r="L254" s="65">
        <f>IFERROR(IF($K254="","",$J254-$K254),"")</f>
        <v/>
      </c>
      <c r="M254" s="24" t="n"/>
      <c r="N254" s="25">
        <f>IF($C254="","",IF(NOT(ISNUMBER($F254)),"No dividend",IF($F254=0,"No dividend",IF(ISNUMBER($I254),"OK","Frank assumed"))))</f>
        <v/>
      </c>
      <c r="P254" s="43">
        <f>IF($N254="No dividend","",IF($C254="","",_xll.BDP($C254,'Field Check'!$C$43)))</f>
        <v/>
      </c>
      <c r="Q254" s="62">
        <f>IFERROR(IF(LEN($P254)&lt;&gt;3,1,IF($P254=$D$2,1,_xll.BDP($P254&amp;$D$2&amp;" Curncy","PX_LAST"))),1)</f>
        <v/>
      </c>
      <c r="S254" s="108">
        <f>IF($C254="","",_xll.BDP($C254,'Field Check'!$C$45))</f>
        <v/>
      </c>
    </row>
    <row r="255">
      <c r="A255" s="125" t="n"/>
      <c r="B255" s="64" t="n"/>
      <c r="C255" s="125">
        <f>IF($A255="","",$A255&amp;" Equity")</f>
        <v/>
      </c>
      <c r="D255" s="125">
        <f>IF($A255="","",_xll.BDP($C255,"NAME"))</f>
        <v/>
      </c>
      <c r="E255" s="125">
        <f>IF($A255="","",_xll.BDP($C255,"GICS_SECTOR_NAME"))</f>
        <v/>
      </c>
      <c r="F255" s="26">
        <f>IF($A255="","",_xll.BDP($C255,"EQY_DVD_SH_12M"))</f>
        <v/>
      </c>
      <c r="G255" s="27">
        <f>IF($A255="","",_xll.BDP($C255,"EQY_DVD_YLD_12M"))</f>
        <v/>
      </c>
      <c r="H255" s="27">
        <f>IF($A255="","",_xll.BDP($C255,"EQY_DVD_YLD_IND"))</f>
        <v/>
      </c>
      <c r="I255" s="27">
        <f>IF($A255="","",_xll.BDP($C255,'Field Check'!$C$4))</f>
        <v/>
      </c>
      <c r="J255" s="65">
        <f>IFERROR(IF($B255="","",IF(ISNUMBER($F255),$B255*$F255*$D$3/$B$3,0)),"")</f>
        <v/>
      </c>
      <c r="K255" s="65">
        <f>IFERROR(IF($J255="","",$J255*IF(ISNUMBER($I255),$I255,'Index Summary'!$C$7)/100),"")</f>
        <v/>
      </c>
      <c r="L255" s="65">
        <f>IFERROR(IF($K255="","",$J255-$K255),"")</f>
        <v/>
      </c>
      <c r="M255" s="28" t="n"/>
      <c r="N255" s="29">
        <f>IF($C255="","",IF(NOT(ISNUMBER($F255)),"No dividend",IF($F255=0,"No dividend",IF(ISNUMBER($I255),"OK","Frank assumed"))))</f>
        <v/>
      </c>
      <c r="P255" s="43">
        <f>IF($N255="No dividend","",IF($C255="","",_xll.BDP($C255,'Field Check'!$C$43)))</f>
        <v/>
      </c>
      <c r="Q255" s="62">
        <f>IFERROR(IF(LEN($P255)&lt;&gt;3,1,IF($P255=$D$2,1,_xll.BDP($P255&amp;$D$2&amp;" Curncy","PX_LAST"))),1)</f>
        <v/>
      </c>
      <c r="S255" s="108">
        <f>IF($C255="","",_xll.BDP($C255,'Field Check'!$C$45))</f>
        <v/>
      </c>
    </row>
    <row r="256">
      <c r="A256" s="21" t="n"/>
      <c r="B256" s="64" t="n"/>
      <c r="C256" s="21">
        <f>IF($A256="","",$A256&amp;" Equity")</f>
        <v/>
      </c>
      <c r="D256" s="21">
        <f>IF($A256="","",_xll.BDP($C256,"NAME"))</f>
        <v/>
      </c>
      <c r="E256" s="21">
        <f>IF($A256="","",_xll.BDP($C256,"GICS_SECTOR_NAME"))</f>
        <v/>
      </c>
      <c r="F256" s="22">
        <f>IF($A256="","",_xll.BDP($C256,"EQY_DVD_SH_12M"))</f>
        <v/>
      </c>
      <c r="G256" s="23">
        <f>IF($A256="","",_xll.BDP($C256,"EQY_DVD_YLD_12M"))</f>
        <v/>
      </c>
      <c r="H256" s="23">
        <f>IF($A256="","",_xll.BDP($C256,"EQY_DVD_YLD_IND"))</f>
        <v/>
      </c>
      <c r="I256" s="23">
        <f>IF($A256="","",_xll.BDP($C256,'Field Check'!$C$4))</f>
        <v/>
      </c>
      <c r="J256" s="65">
        <f>IFERROR(IF($B256="","",IF(ISNUMBER($F256),$B256*$F256*$D$3/$B$3,0)),"")</f>
        <v/>
      </c>
      <c r="K256" s="65">
        <f>IFERROR(IF($J256="","",$J256*IF(ISNUMBER($I256),$I256,'Index Summary'!$C$7)/100),"")</f>
        <v/>
      </c>
      <c r="L256" s="65">
        <f>IFERROR(IF($K256="","",$J256-$K256),"")</f>
        <v/>
      </c>
      <c r="M256" s="24" t="n"/>
      <c r="N256" s="25">
        <f>IF($C256="","",IF(NOT(ISNUMBER($F256)),"No dividend",IF($F256=0,"No dividend",IF(ISNUMBER($I256),"OK","Frank assumed"))))</f>
        <v/>
      </c>
      <c r="P256" s="43">
        <f>IF($N256="No dividend","",IF($C256="","",_xll.BDP($C256,'Field Check'!$C$43)))</f>
        <v/>
      </c>
      <c r="Q256" s="62">
        <f>IFERROR(IF(LEN($P256)&lt;&gt;3,1,IF($P256=$D$2,1,_xll.BDP($P256&amp;$D$2&amp;" Curncy","PX_LAST"))),1)</f>
        <v/>
      </c>
      <c r="S256" s="108">
        <f>IF($C256="","",_xll.BDP($C256,'Field Check'!$C$45))</f>
        <v/>
      </c>
    </row>
    <row r="257">
      <c r="A257" s="125" t="n"/>
      <c r="B257" s="64" t="n"/>
      <c r="C257" s="125">
        <f>IF($A257="","",$A257&amp;" Equity")</f>
        <v/>
      </c>
      <c r="D257" s="125">
        <f>IF($A257="","",_xll.BDP($C257,"NAME"))</f>
        <v/>
      </c>
      <c r="E257" s="125">
        <f>IF($A257="","",_xll.BDP($C257,"GICS_SECTOR_NAME"))</f>
        <v/>
      </c>
      <c r="F257" s="26">
        <f>IF($A257="","",_xll.BDP($C257,"EQY_DVD_SH_12M"))</f>
        <v/>
      </c>
      <c r="G257" s="27">
        <f>IF($A257="","",_xll.BDP($C257,"EQY_DVD_YLD_12M"))</f>
        <v/>
      </c>
      <c r="H257" s="27">
        <f>IF($A257="","",_xll.BDP($C257,"EQY_DVD_YLD_IND"))</f>
        <v/>
      </c>
      <c r="I257" s="27">
        <f>IF($A257="","",_xll.BDP($C257,'Field Check'!$C$4))</f>
        <v/>
      </c>
      <c r="J257" s="65">
        <f>IFERROR(IF($B257="","",IF(ISNUMBER($F257),$B257*$F257*$D$3/$B$3,0)),"")</f>
        <v/>
      </c>
      <c r="K257" s="65">
        <f>IFERROR(IF($J257="","",$J257*IF(ISNUMBER($I257),$I257,'Index Summary'!$C$7)/100),"")</f>
        <v/>
      </c>
      <c r="L257" s="65">
        <f>IFERROR(IF($K257="","",$J257-$K257),"")</f>
        <v/>
      </c>
      <c r="M257" s="28" t="n"/>
      <c r="N257" s="29">
        <f>IF($C257="","",IF(NOT(ISNUMBER($F257)),"No dividend",IF($F257=0,"No dividend",IF(ISNUMBER($I257),"OK","Frank assumed"))))</f>
        <v/>
      </c>
      <c r="P257" s="43">
        <f>IF($N257="No dividend","",IF($C257="","",_xll.BDP($C257,'Field Check'!$C$43)))</f>
        <v/>
      </c>
      <c r="Q257" s="62">
        <f>IFERROR(IF(LEN($P257)&lt;&gt;3,1,IF($P257=$D$2,1,_xll.BDP($P257&amp;$D$2&amp;" Curncy","PX_LAST"))),1)</f>
        <v/>
      </c>
      <c r="S257" s="108">
        <f>IF($C257="","",_xll.BDP($C257,'Field Check'!$C$45))</f>
        <v/>
      </c>
    </row>
    <row r="258">
      <c r="A258" s="21" t="n"/>
      <c r="B258" s="64" t="n"/>
      <c r="C258" s="21">
        <f>IF($A258="","",$A258&amp;" Equity")</f>
        <v/>
      </c>
      <c r="D258" s="21">
        <f>IF($A258="","",_xll.BDP($C258,"NAME"))</f>
        <v/>
      </c>
      <c r="E258" s="21">
        <f>IF($A258="","",_xll.BDP($C258,"GICS_SECTOR_NAME"))</f>
        <v/>
      </c>
      <c r="F258" s="22">
        <f>IF($A258="","",_xll.BDP($C258,"EQY_DVD_SH_12M"))</f>
        <v/>
      </c>
      <c r="G258" s="23">
        <f>IF($A258="","",_xll.BDP($C258,"EQY_DVD_YLD_12M"))</f>
        <v/>
      </c>
      <c r="H258" s="23">
        <f>IF($A258="","",_xll.BDP($C258,"EQY_DVD_YLD_IND"))</f>
        <v/>
      </c>
      <c r="I258" s="23">
        <f>IF($A258="","",_xll.BDP($C258,'Field Check'!$C$4))</f>
        <v/>
      </c>
      <c r="J258" s="65">
        <f>IFERROR(IF($B258="","",IF(ISNUMBER($F258),$B258*$F258*$D$3/$B$3,0)),"")</f>
        <v/>
      </c>
      <c r="K258" s="65">
        <f>IFERROR(IF($J258="","",$J258*IF(ISNUMBER($I258),$I258,'Index Summary'!$C$7)/100),"")</f>
        <v/>
      </c>
      <c r="L258" s="65">
        <f>IFERROR(IF($K258="","",$J258-$K258),"")</f>
        <v/>
      </c>
      <c r="M258" s="24" t="n"/>
      <c r="N258" s="25">
        <f>IF($C258="","",IF(NOT(ISNUMBER($F258)),"No dividend",IF($F258=0,"No dividend",IF(ISNUMBER($I258),"OK","Frank assumed"))))</f>
        <v/>
      </c>
      <c r="P258" s="43">
        <f>IF($N258="No dividend","",IF($C258="","",_xll.BDP($C258,'Field Check'!$C$43)))</f>
        <v/>
      </c>
      <c r="Q258" s="62">
        <f>IFERROR(IF(LEN($P258)&lt;&gt;3,1,IF($P258=$D$2,1,_xll.BDP($P258&amp;$D$2&amp;" Curncy","PX_LAST"))),1)</f>
        <v/>
      </c>
      <c r="S258" s="108">
        <f>IF($C258="","",_xll.BDP($C258,'Field Check'!$C$45))</f>
        <v/>
      </c>
    </row>
    <row r="259">
      <c r="A259" s="125" t="n"/>
      <c r="B259" s="64" t="n"/>
      <c r="C259" s="125">
        <f>IF($A259="","",$A259&amp;" Equity")</f>
        <v/>
      </c>
      <c r="D259" s="125">
        <f>IF($A259="","",_xll.BDP($C259,"NAME"))</f>
        <v/>
      </c>
      <c r="E259" s="125">
        <f>IF($A259="","",_xll.BDP($C259,"GICS_SECTOR_NAME"))</f>
        <v/>
      </c>
      <c r="F259" s="26">
        <f>IF($A259="","",_xll.BDP($C259,"EQY_DVD_SH_12M"))</f>
        <v/>
      </c>
      <c r="G259" s="27">
        <f>IF($A259="","",_xll.BDP($C259,"EQY_DVD_YLD_12M"))</f>
        <v/>
      </c>
      <c r="H259" s="27">
        <f>IF($A259="","",_xll.BDP($C259,"EQY_DVD_YLD_IND"))</f>
        <v/>
      </c>
      <c r="I259" s="27">
        <f>IF($A259="","",_xll.BDP($C259,'Field Check'!$C$4))</f>
        <v/>
      </c>
      <c r="J259" s="65">
        <f>IFERROR(IF($B259="","",IF(ISNUMBER($F259),$B259*$F259*$D$3/$B$3,0)),"")</f>
        <v/>
      </c>
      <c r="K259" s="65">
        <f>IFERROR(IF($J259="","",$J259*IF(ISNUMBER($I259),$I259,'Index Summary'!$C$7)/100),"")</f>
        <v/>
      </c>
      <c r="L259" s="65">
        <f>IFERROR(IF($K259="","",$J259-$K259),"")</f>
        <v/>
      </c>
      <c r="M259" s="28" t="n"/>
      <c r="N259" s="29">
        <f>IF($C259="","",IF(NOT(ISNUMBER($F259)),"No dividend",IF($F259=0,"No dividend",IF(ISNUMBER($I259),"OK","Frank assumed"))))</f>
        <v/>
      </c>
      <c r="P259" s="43">
        <f>IF($N259="No dividend","",IF($C259="","",_xll.BDP($C259,'Field Check'!$C$43)))</f>
        <v/>
      </c>
      <c r="Q259" s="62">
        <f>IFERROR(IF(LEN($P259)&lt;&gt;3,1,IF($P259=$D$2,1,_xll.BDP($P259&amp;$D$2&amp;" Curncy","PX_LAST"))),1)</f>
        <v/>
      </c>
      <c r="S259" s="108">
        <f>IF($C259="","",_xll.BDP($C259,'Field Check'!$C$45))</f>
        <v/>
      </c>
    </row>
    <row r="260">
      <c r="A260" s="21" t="n"/>
      <c r="B260" s="64" t="n"/>
      <c r="C260" s="21">
        <f>IF($A260="","",$A260&amp;" Equity")</f>
        <v/>
      </c>
      <c r="D260" s="21">
        <f>IF($A260="","",_xll.BDP($C260,"NAME"))</f>
        <v/>
      </c>
      <c r="E260" s="21">
        <f>IF($A260="","",_xll.BDP($C260,"GICS_SECTOR_NAME"))</f>
        <v/>
      </c>
      <c r="F260" s="22">
        <f>IF($A260="","",_xll.BDP($C260,"EQY_DVD_SH_12M"))</f>
        <v/>
      </c>
      <c r="G260" s="23">
        <f>IF($A260="","",_xll.BDP($C260,"EQY_DVD_YLD_12M"))</f>
        <v/>
      </c>
      <c r="H260" s="23">
        <f>IF($A260="","",_xll.BDP($C260,"EQY_DVD_YLD_IND"))</f>
        <v/>
      </c>
      <c r="I260" s="23">
        <f>IF($A260="","",_xll.BDP($C260,'Field Check'!$C$4))</f>
        <v/>
      </c>
      <c r="J260" s="65">
        <f>IFERROR(IF($B260="","",IF(ISNUMBER($F260),$B260*$F260*$D$3/$B$3,0)),"")</f>
        <v/>
      </c>
      <c r="K260" s="65">
        <f>IFERROR(IF($J260="","",$J260*IF(ISNUMBER($I260),$I260,'Index Summary'!$C$7)/100),"")</f>
        <v/>
      </c>
      <c r="L260" s="65">
        <f>IFERROR(IF($K260="","",$J260-$K260),"")</f>
        <v/>
      </c>
      <c r="M260" s="24" t="n"/>
      <c r="N260" s="25">
        <f>IF($C260="","",IF(NOT(ISNUMBER($F260)),"No dividend",IF($F260=0,"No dividend",IF(ISNUMBER($I260),"OK","Frank assumed"))))</f>
        <v/>
      </c>
      <c r="P260" s="43">
        <f>IF($N260="No dividend","",IF($C260="","",_xll.BDP($C260,'Field Check'!$C$43)))</f>
        <v/>
      </c>
      <c r="Q260" s="62">
        <f>IFERROR(IF(LEN($P260)&lt;&gt;3,1,IF($P260=$D$2,1,_xll.BDP($P260&amp;$D$2&amp;" Curncy","PX_LAST"))),1)</f>
        <v/>
      </c>
      <c r="S260" s="108">
        <f>IF($C260="","",_xll.BDP($C260,'Field Check'!$C$45))</f>
        <v/>
      </c>
    </row>
    <row r="261">
      <c r="A261" s="125" t="n"/>
      <c r="B261" s="64" t="n"/>
      <c r="C261" s="125">
        <f>IF($A261="","",$A261&amp;" Equity")</f>
        <v/>
      </c>
      <c r="D261" s="125">
        <f>IF($A261="","",_xll.BDP($C261,"NAME"))</f>
        <v/>
      </c>
      <c r="E261" s="125">
        <f>IF($A261="","",_xll.BDP($C261,"GICS_SECTOR_NAME"))</f>
        <v/>
      </c>
      <c r="F261" s="26">
        <f>IF($A261="","",_xll.BDP($C261,"EQY_DVD_SH_12M"))</f>
        <v/>
      </c>
      <c r="G261" s="27">
        <f>IF($A261="","",_xll.BDP($C261,"EQY_DVD_YLD_12M"))</f>
        <v/>
      </c>
      <c r="H261" s="27">
        <f>IF($A261="","",_xll.BDP($C261,"EQY_DVD_YLD_IND"))</f>
        <v/>
      </c>
      <c r="I261" s="27">
        <f>IF($A261="","",_xll.BDP($C261,'Field Check'!$C$4))</f>
        <v/>
      </c>
      <c r="J261" s="65">
        <f>IFERROR(IF($B261="","",IF(ISNUMBER($F261),$B261*$F261*$D$3/$B$3,0)),"")</f>
        <v/>
      </c>
      <c r="K261" s="65">
        <f>IFERROR(IF($J261="","",$J261*IF(ISNUMBER($I261),$I261,'Index Summary'!$C$7)/100),"")</f>
        <v/>
      </c>
      <c r="L261" s="65">
        <f>IFERROR(IF($K261="","",$J261-$K261),"")</f>
        <v/>
      </c>
      <c r="M261" s="28" t="n"/>
      <c r="N261" s="29">
        <f>IF($C261="","",IF(NOT(ISNUMBER($F261)),"No dividend",IF($F261=0,"No dividend",IF(ISNUMBER($I261),"OK","Frank assumed"))))</f>
        <v/>
      </c>
      <c r="P261" s="43">
        <f>IF($N261="No dividend","",IF($C261="","",_xll.BDP($C261,'Field Check'!$C$43)))</f>
        <v/>
      </c>
      <c r="Q261" s="62">
        <f>IFERROR(IF(LEN($P261)&lt;&gt;3,1,IF($P261=$D$2,1,_xll.BDP($P261&amp;$D$2&amp;" Curncy","PX_LAST"))),1)</f>
        <v/>
      </c>
      <c r="S261" s="108">
        <f>IF($C261="","",_xll.BDP($C261,'Field Check'!$C$45))</f>
        <v/>
      </c>
    </row>
    <row r="262">
      <c r="A262" s="21" t="n"/>
      <c r="B262" s="64" t="n"/>
      <c r="C262" s="21">
        <f>IF($A262="","",$A262&amp;" Equity")</f>
        <v/>
      </c>
      <c r="D262" s="21">
        <f>IF($A262="","",_xll.BDP($C262,"NAME"))</f>
        <v/>
      </c>
      <c r="E262" s="21">
        <f>IF($A262="","",_xll.BDP($C262,"GICS_SECTOR_NAME"))</f>
        <v/>
      </c>
      <c r="F262" s="22">
        <f>IF($A262="","",_xll.BDP($C262,"EQY_DVD_SH_12M"))</f>
        <v/>
      </c>
      <c r="G262" s="23">
        <f>IF($A262="","",_xll.BDP($C262,"EQY_DVD_YLD_12M"))</f>
        <v/>
      </c>
      <c r="H262" s="23">
        <f>IF($A262="","",_xll.BDP($C262,"EQY_DVD_YLD_IND"))</f>
        <v/>
      </c>
      <c r="I262" s="23">
        <f>IF($A262="","",_xll.BDP($C262,'Field Check'!$C$4))</f>
        <v/>
      </c>
      <c r="J262" s="65">
        <f>IFERROR(IF($B262="","",IF(ISNUMBER($F262),$B262*$F262*$D$3/$B$3,0)),"")</f>
        <v/>
      </c>
      <c r="K262" s="65">
        <f>IFERROR(IF($J262="","",$J262*IF(ISNUMBER($I262),$I262,'Index Summary'!$C$7)/100),"")</f>
        <v/>
      </c>
      <c r="L262" s="65">
        <f>IFERROR(IF($K262="","",$J262-$K262),"")</f>
        <v/>
      </c>
      <c r="M262" s="24" t="n"/>
      <c r="N262" s="25">
        <f>IF($C262="","",IF(NOT(ISNUMBER($F262)),"No dividend",IF($F262=0,"No dividend",IF(ISNUMBER($I262),"OK","Frank assumed"))))</f>
        <v/>
      </c>
      <c r="P262" s="43">
        <f>IF($N262="No dividend","",IF($C262="","",_xll.BDP($C262,'Field Check'!$C$43)))</f>
        <v/>
      </c>
      <c r="Q262" s="62">
        <f>IFERROR(IF(LEN($P262)&lt;&gt;3,1,IF($P262=$D$2,1,_xll.BDP($P262&amp;$D$2&amp;" Curncy","PX_LAST"))),1)</f>
        <v/>
      </c>
      <c r="S262" s="108">
        <f>IF($C262="","",_xll.BDP($C262,'Field Check'!$C$45))</f>
        <v/>
      </c>
    </row>
    <row r="263">
      <c r="A263" s="125" t="n"/>
      <c r="B263" s="64" t="n"/>
      <c r="C263" s="125">
        <f>IF($A263="","",$A263&amp;" Equity")</f>
        <v/>
      </c>
      <c r="D263" s="125">
        <f>IF($A263="","",_xll.BDP($C263,"NAME"))</f>
        <v/>
      </c>
      <c r="E263" s="125">
        <f>IF($A263="","",_xll.BDP($C263,"GICS_SECTOR_NAME"))</f>
        <v/>
      </c>
      <c r="F263" s="26">
        <f>IF($A263="","",_xll.BDP($C263,"EQY_DVD_SH_12M"))</f>
        <v/>
      </c>
      <c r="G263" s="27">
        <f>IF($A263="","",_xll.BDP($C263,"EQY_DVD_YLD_12M"))</f>
        <v/>
      </c>
      <c r="H263" s="27">
        <f>IF($A263="","",_xll.BDP($C263,"EQY_DVD_YLD_IND"))</f>
        <v/>
      </c>
      <c r="I263" s="27">
        <f>IF($A263="","",_xll.BDP($C263,'Field Check'!$C$4))</f>
        <v/>
      </c>
      <c r="J263" s="65">
        <f>IFERROR(IF($B263="","",IF(ISNUMBER($F263),$B263*$F263*$D$3/$B$3,0)),"")</f>
        <v/>
      </c>
      <c r="K263" s="65">
        <f>IFERROR(IF($J263="","",$J263*IF(ISNUMBER($I263),$I263,'Index Summary'!$C$7)/100),"")</f>
        <v/>
      </c>
      <c r="L263" s="65">
        <f>IFERROR(IF($K263="","",$J263-$K263),"")</f>
        <v/>
      </c>
      <c r="M263" s="28" t="n"/>
      <c r="N263" s="29">
        <f>IF($C263="","",IF(NOT(ISNUMBER($F263)),"No dividend",IF($F263=0,"No dividend",IF(ISNUMBER($I263),"OK","Frank assumed"))))</f>
        <v/>
      </c>
      <c r="P263" s="43">
        <f>IF($N263="No dividend","",IF($C263="","",_xll.BDP($C263,'Field Check'!$C$43)))</f>
        <v/>
      </c>
      <c r="Q263" s="62">
        <f>IFERROR(IF(LEN($P263)&lt;&gt;3,1,IF($P263=$D$2,1,_xll.BDP($P263&amp;$D$2&amp;" Curncy","PX_LAST"))),1)</f>
        <v/>
      </c>
      <c r="S263" s="108">
        <f>IF($C263="","",_xll.BDP($C263,'Field Check'!$C$45))</f>
        <v/>
      </c>
    </row>
    <row r="264">
      <c r="A264" s="21" t="n"/>
      <c r="B264" s="64" t="n"/>
      <c r="C264" s="21">
        <f>IF($A264="","",$A264&amp;" Equity")</f>
        <v/>
      </c>
      <c r="D264" s="21">
        <f>IF($A264="","",_xll.BDP($C264,"NAME"))</f>
        <v/>
      </c>
      <c r="E264" s="21">
        <f>IF($A264="","",_xll.BDP($C264,"GICS_SECTOR_NAME"))</f>
        <v/>
      </c>
      <c r="F264" s="22">
        <f>IF($A264="","",_xll.BDP($C264,"EQY_DVD_SH_12M"))</f>
        <v/>
      </c>
      <c r="G264" s="23">
        <f>IF($A264="","",_xll.BDP($C264,"EQY_DVD_YLD_12M"))</f>
        <v/>
      </c>
      <c r="H264" s="23">
        <f>IF($A264="","",_xll.BDP($C264,"EQY_DVD_YLD_IND"))</f>
        <v/>
      </c>
      <c r="I264" s="23">
        <f>IF($A264="","",_xll.BDP($C264,'Field Check'!$C$4))</f>
        <v/>
      </c>
      <c r="J264" s="65">
        <f>IFERROR(IF($B264="","",IF(ISNUMBER($F264),$B264*$F264*$D$3/$B$3,0)),"")</f>
        <v/>
      </c>
      <c r="K264" s="65">
        <f>IFERROR(IF($J264="","",$J264*IF(ISNUMBER($I264),$I264,'Index Summary'!$C$7)/100),"")</f>
        <v/>
      </c>
      <c r="L264" s="65">
        <f>IFERROR(IF($K264="","",$J264-$K264),"")</f>
        <v/>
      </c>
      <c r="M264" s="24" t="n"/>
      <c r="N264" s="25">
        <f>IF($C264="","",IF(NOT(ISNUMBER($F264)),"No dividend",IF($F264=0,"No dividend",IF(ISNUMBER($I264),"OK","Frank assumed"))))</f>
        <v/>
      </c>
      <c r="P264" s="43">
        <f>IF($N264="No dividend","",IF($C264="","",_xll.BDP($C264,'Field Check'!$C$43)))</f>
        <v/>
      </c>
      <c r="Q264" s="62">
        <f>IFERROR(IF(LEN($P264)&lt;&gt;3,1,IF($P264=$D$2,1,_xll.BDP($P264&amp;$D$2&amp;" Curncy","PX_LAST"))),1)</f>
        <v/>
      </c>
      <c r="S264" s="108">
        <f>IF($C264="","",_xll.BDP($C264,'Field Check'!$C$45))</f>
        <v/>
      </c>
    </row>
    <row r="265">
      <c r="A265" s="125" t="n"/>
      <c r="B265" s="64" t="n"/>
      <c r="C265" s="125">
        <f>IF($A265="","",$A265&amp;" Equity")</f>
        <v/>
      </c>
      <c r="D265" s="125">
        <f>IF($A265="","",_xll.BDP($C265,"NAME"))</f>
        <v/>
      </c>
      <c r="E265" s="125">
        <f>IF($A265="","",_xll.BDP($C265,"GICS_SECTOR_NAME"))</f>
        <v/>
      </c>
      <c r="F265" s="26">
        <f>IF($A265="","",_xll.BDP($C265,"EQY_DVD_SH_12M"))</f>
        <v/>
      </c>
      <c r="G265" s="27">
        <f>IF($A265="","",_xll.BDP($C265,"EQY_DVD_YLD_12M"))</f>
        <v/>
      </c>
      <c r="H265" s="27">
        <f>IF($A265="","",_xll.BDP($C265,"EQY_DVD_YLD_IND"))</f>
        <v/>
      </c>
      <c r="I265" s="27">
        <f>IF($A265="","",_xll.BDP($C265,'Field Check'!$C$4))</f>
        <v/>
      </c>
      <c r="J265" s="65">
        <f>IFERROR(IF($B265="","",IF(ISNUMBER($F265),$B265*$F265*$D$3/$B$3,0)),"")</f>
        <v/>
      </c>
      <c r="K265" s="65">
        <f>IFERROR(IF($J265="","",$J265*IF(ISNUMBER($I265),$I265,'Index Summary'!$C$7)/100),"")</f>
        <v/>
      </c>
      <c r="L265" s="65">
        <f>IFERROR(IF($K265="","",$J265-$K265),"")</f>
        <v/>
      </c>
      <c r="M265" s="28" t="n"/>
      <c r="N265" s="29">
        <f>IF($C265="","",IF(NOT(ISNUMBER($F265)),"No dividend",IF($F265=0,"No dividend",IF(ISNUMBER($I265),"OK","Frank assumed"))))</f>
        <v/>
      </c>
      <c r="P265" s="43">
        <f>IF($N265="No dividend","",IF($C265="","",_xll.BDP($C265,'Field Check'!$C$43)))</f>
        <v/>
      </c>
      <c r="Q265" s="62">
        <f>IFERROR(IF(LEN($P265)&lt;&gt;3,1,IF($P265=$D$2,1,_xll.BDP($P265&amp;$D$2&amp;" Curncy","PX_LAST"))),1)</f>
        <v/>
      </c>
      <c r="S265" s="108">
        <f>IF($C265="","",_xll.BDP($C265,'Field Check'!$C$45))</f>
        <v/>
      </c>
    </row>
    <row r="266">
      <c r="A266" s="21" t="n"/>
      <c r="B266" s="64" t="n"/>
      <c r="C266" s="21">
        <f>IF($A266="","",$A266&amp;" Equity")</f>
        <v/>
      </c>
      <c r="D266" s="21">
        <f>IF($A266="","",_xll.BDP($C266,"NAME"))</f>
        <v/>
      </c>
      <c r="E266" s="21">
        <f>IF($A266="","",_xll.BDP($C266,"GICS_SECTOR_NAME"))</f>
        <v/>
      </c>
      <c r="F266" s="22">
        <f>IF($A266="","",_xll.BDP($C266,"EQY_DVD_SH_12M"))</f>
        <v/>
      </c>
      <c r="G266" s="23">
        <f>IF($A266="","",_xll.BDP($C266,"EQY_DVD_YLD_12M"))</f>
        <v/>
      </c>
      <c r="H266" s="23">
        <f>IF($A266="","",_xll.BDP($C266,"EQY_DVD_YLD_IND"))</f>
        <v/>
      </c>
      <c r="I266" s="23">
        <f>IF($A266="","",_xll.BDP($C266,'Field Check'!$C$4))</f>
        <v/>
      </c>
      <c r="J266" s="65">
        <f>IFERROR(IF($B266="","",IF(ISNUMBER($F266),$B266*$F266*$D$3/$B$3,0)),"")</f>
        <v/>
      </c>
      <c r="K266" s="65">
        <f>IFERROR(IF($J266="","",$J266*IF(ISNUMBER($I266),$I266,'Index Summary'!$C$7)/100),"")</f>
        <v/>
      </c>
      <c r="L266" s="65">
        <f>IFERROR(IF($K266="","",$J266-$K266),"")</f>
        <v/>
      </c>
      <c r="M266" s="24" t="n"/>
      <c r="N266" s="25">
        <f>IF($C266="","",IF(NOT(ISNUMBER($F266)),"No dividend",IF($F266=0,"No dividend",IF(ISNUMBER($I266),"OK","Frank assumed"))))</f>
        <v/>
      </c>
      <c r="P266" s="43">
        <f>IF($N266="No dividend","",IF($C266="","",_xll.BDP($C266,'Field Check'!$C$43)))</f>
        <v/>
      </c>
      <c r="Q266" s="62">
        <f>IFERROR(IF(LEN($P266)&lt;&gt;3,1,IF($P266=$D$2,1,_xll.BDP($P266&amp;$D$2&amp;" Curncy","PX_LAST"))),1)</f>
        <v/>
      </c>
      <c r="S266" s="108">
        <f>IF($C266="","",_xll.BDP($C266,'Field Check'!$C$45))</f>
        <v/>
      </c>
    </row>
    <row r="267">
      <c r="A267" s="125" t="n"/>
      <c r="B267" s="64" t="n"/>
      <c r="C267" s="125">
        <f>IF($A267="","",$A267&amp;" Equity")</f>
        <v/>
      </c>
      <c r="D267" s="125">
        <f>IF($A267="","",_xll.BDP($C267,"NAME"))</f>
        <v/>
      </c>
      <c r="E267" s="125">
        <f>IF($A267="","",_xll.BDP($C267,"GICS_SECTOR_NAME"))</f>
        <v/>
      </c>
      <c r="F267" s="26">
        <f>IF($A267="","",_xll.BDP($C267,"EQY_DVD_SH_12M"))</f>
        <v/>
      </c>
      <c r="G267" s="27">
        <f>IF($A267="","",_xll.BDP($C267,"EQY_DVD_YLD_12M"))</f>
        <v/>
      </c>
      <c r="H267" s="27">
        <f>IF($A267="","",_xll.BDP($C267,"EQY_DVD_YLD_IND"))</f>
        <v/>
      </c>
      <c r="I267" s="27">
        <f>IF($A267="","",_xll.BDP($C267,'Field Check'!$C$4))</f>
        <v/>
      </c>
      <c r="J267" s="65">
        <f>IFERROR(IF($B267="","",IF(ISNUMBER($F267),$B267*$F267*$D$3/$B$3,0)),"")</f>
        <v/>
      </c>
      <c r="K267" s="65">
        <f>IFERROR(IF($J267="","",$J267*IF(ISNUMBER($I267),$I267,'Index Summary'!$C$7)/100),"")</f>
        <v/>
      </c>
      <c r="L267" s="65">
        <f>IFERROR(IF($K267="","",$J267-$K267),"")</f>
        <v/>
      </c>
      <c r="M267" s="28" t="n"/>
      <c r="N267" s="29">
        <f>IF($C267="","",IF(NOT(ISNUMBER($F267)),"No dividend",IF($F267=0,"No dividend",IF(ISNUMBER($I267),"OK","Frank assumed"))))</f>
        <v/>
      </c>
      <c r="P267" s="43">
        <f>IF($N267="No dividend","",IF($C267="","",_xll.BDP($C267,'Field Check'!$C$43)))</f>
        <v/>
      </c>
      <c r="Q267" s="62">
        <f>IFERROR(IF(LEN($P267)&lt;&gt;3,1,IF($P267=$D$2,1,_xll.BDP($P267&amp;$D$2&amp;" Curncy","PX_LAST"))),1)</f>
        <v/>
      </c>
      <c r="S267" s="108">
        <f>IF($C267="","",_xll.BDP($C267,'Field Check'!$C$45))</f>
        <v/>
      </c>
    </row>
    <row r="268">
      <c r="A268" s="21" t="n"/>
      <c r="B268" s="64" t="n"/>
      <c r="C268" s="21">
        <f>IF($A268="","",$A268&amp;" Equity")</f>
        <v/>
      </c>
      <c r="D268" s="21">
        <f>IF($A268="","",_xll.BDP($C268,"NAME"))</f>
        <v/>
      </c>
      <c r="E268" s="21">
        <f>IF($A268="","",_xll.BDP($C268,"GICS_SECTOR_NAME"))</f>
        <v/>
      </c>
      <c r="F268" s="22">
        <f>IF($A268="","",_xll.BDP($C268,"EQY_DVD_SH_12M"))</f>
        <v/>
      </c>
      <c r="G268" s="23">
        <f>IF($A268="","",_xll.BDP($C268,"EQY_DVD_YLD_12M"))</f>
        <v/>
      </c>
      <c r="H268" s="23">
        <f>IF($A268="","",_xll.BDP($C268,"EQY_DVD_YLD_IND"))</f>
        <v/>
      </c>
      <c r="I268" s="23">
        <f>IF($A268="","",_xll.BDP($C268,'Field Check'!$C$4))</f>
        <v/>
      </c>
      <c r="J268" s="65">
        <f>IFERROR(IF($B268="","",IF(ISNUMBER($F268),$B268*$F268*$D$3/$B$3,0)),"")</f>
        <v/>
      </c>
      <c r="K268" s="65">
        <f>IFERROR(IF($J268="","",$J268*IF(ISNUMBER($I268),$I268,'Index Summary'!$C$7)/100),"")</f>
        <v/>
      </c>
      <c r="L268" s="65">
        <f>IFERROR(IF($K268="","",$J268-$K268),"")</f>
        <v/>
      </c>
      <c r="M268" s="24" t="n"/>
      <c r="N268" s="25">
        <f>IF($C268="","",IF(NOT(ISNUMBER($F268)),"No dividend",IF($F268=0,"No dividend",IF(ISNUMBER($I268),"OK","Frank assumed"))))</f>
        <v/>
      </c>
      <c r="P268" s="43">
        <f>IF($N268="No dividend","",IF($C268="","",_xll.BDP($C268,'Field Check'!$C$43)))</f>
        <v/>
      </c>
      <c r="Q268" s="62">
        <f>IFERROR(IF(LEN($P268)&lt;&gt;3,1,IF($P268=$D$2,1,_xll.BDP($P268&amp;$D$2&amp;" Curncy","PX_LAST"))),1)</f>
        <v/>
      </c>
      <c r="S268" s="108">
        <f>IF($C268="","",_xll.BDP($C268,'Field Check'!$C$45))</f>
        <v/>
      </c>
    </row>
    <row r="269">
      <c r="A269" s="125" t="n"/>
      <c r="B269" s="64" t="n"/>
      <c r="C269" s="125">
        <f>IF($A269="","",$A269&amp;" Equity")</f>
        <v/>
      </c>
      <c r="D269" s="125">
        <f>IF($A269="","",_xll.BDP($C269,"NAME"))</f>
        <v/>
      </c>
      <c r="E269" s="125">
        <f>IF($A269="","",_xll.BDP($C269,"GICS_SECTOR_NAME"))</f>
        <v/>
      </c>
      <c r="F269" s="26">
        <f>IF($A269="","",_xll.BDP($C269,"EQY_DVD_SH_12M"))</f>
        <v/>
      </c>
      <c r="G269" s="27">
        <f>IF($A269="","",_xll.BDP($C269,"EQY_DVD_YLD_12M"))</f>
        <v/>
      </c>
      <c r="H269" s="27">
        <f>IF($A269="","",_xll.BDP($C269,"EQY_DVD_YLD_IND"))</f>
        <v/>
      </c>
      <c r="I269" s="27">
        <f>IF($A269="","",_xll.BDP($C269,'Field Check'!$C$4))</f>
        <v/>
      </c>
      <c r="J269" s="65">
        <f>IFERROR(IF($B269="","",IF(ISNUMBER($F269),$B269*$F269*$D$3/$B$3,0)),"")</f>
        <v/>
      </c>
      <c r="K269" s="65">
        <f>IFERROR(IF($J269="","",$J269*IF(ISNUMBER($I269),$I269,'Index Summary'!$C$7)/100),"")</f>
        <v/>
      </c>
      <c r="L269" s="65">
        <f>IFERROR(IF($K269="","",$J269-$K269),"")</f>
        <v/>
      </c>
      <c r="M269" s="28" t="n"/>
      <c r="N269" s="29">
        <f>IF($C269="","",IF(NOT(ISNUMBER($F269)),"No dividend",IF($F269=0,"No dividend",IF(ISNUMBER($I269),"OK","Frank assumed"))))</f>
        <v/>
      </c>
      <c r="P269" s="43">
        <f>IF($N269="No dividend","",IF($C269="","",_xll.BDP($C269,'Field Check'!$C$43)))</f>
        <v/>
      </c>
      <c r="Q269" s="62">
        <f>IFERROR(IF(LEN($P269)&lt;&gt;3,1,IF($P269=$D$2,1,_xll.BDP($P269&amp;$D$2&amp;" Curncy","PX_LAST"))),1)</f>
        <v/>
      </c>
      <c r="S269" s="108">
        <f>IF($C269="","",_xll.BDP($C269,'Field Check'!$C$45))</f>
        <v/>
      </c>
    </row>
    <row r="270">
      <c r="A270" s="21" t="n"/>
      <c r="B270" s="64" t="n"/>
      <c r="C270" s="21">
        <f>IF($A270="","",$A270&amp;" Equity")</f>
        <v/>
      </c>
      <c r="D270" s="21">
        <f>IF($A270="","",_xll.BDP($C270,"NAME"))</f>
        <v/>
      </c>
      <c r="E270" s="21">
        <f>IF($A270="","",_xll.BDP($C270,"GICS_SECTOR_NAME"))</f>
        <v/>
      </c>
      <c r="F270" s="22">
        <f>IF($A270="","",_xll.BDP($C270,"EQY_DVD_SH_12M"))</f>
        <v/>
      </c>
      <c r="G270" s="23">
        <f>IF($A270="","",_xll.BDP($C270,"EQY_DVD_YLD_12M"))</f>
        <v/>
      </c>
      <c r="H270" s="23">
        <f>IF($A270="","",_xll.BDP($C270,"EQY_DVD_YLD_IND"))</f>
        <v/>
      </c>
      <c r="I270" s="23">
        <f>IF($A270="","",_xll.BDP($C270,'Field Check'!$C$4))</f>
        <v/>
      </c>
      <c r="J270" s="65">
        <f>IFERROR(IF($B270="","",IF(ISNUMBER($F270),$B270*$F270*$D$3/$B$3,0)),"")</f>
        <v/>
      </c>
      <c r="K270" s="65">
        <f>IFERROR(IF($J270="","",$J270*IF(ISNUMBER($I270),$I270,'Index Summary'!$C$7)/100),"")</f>
        <v/>
      </c>
      <c r="L270" s="65">
        <f>IFERROR(IF($K270="","",$J270-$K270),"")</f>
        <v/>
      </c>
      <c r="M270" s="24" t="n"/>
      <c r="N270" s="25">
        <f>IF($C270="","",IF(NOT(ISNUMBER($F270)),"No dividend",IF($F270=0,"No dividend",IF(ISNUMBER($I270),"OK","Frank assumed"))))</f>
        <v/>
      </c>
      <c r="P270" s="43">
        <f>IF($N270="No dividend","",IF($C270="","",_xll.BDP($C270,'Field Check'!$C$43)))</f>
        <v/>
      </c>
      <c r="Q270" s="62">
        <f>IFERROR(IF(LEN($P270)&lt;&gt;3,1,IF($P270=$D$2,1,_xll.BDP($P270&amp;$D$2&amp;" Curncy","PX_LAST"))),1)</f>
        <v/>
      </c>
      <c r="S270" s="108">
        <f>IF($C270="","",_xll.BDP($C270,'Field Check'!$C$45))</f>
        <v/>
      </c>
    </row>
    <row r="271">
      <c r="A271" s="125" t="n"/>
      <c r="B271" s="64" t="n"/>
      <c r="C271" s="125">
        <f>IF($A271="","",$A271&amp;" Equity")</f>
        <v/>
      </c>
      <c r="D271" s="125">
        <f>IF($A271="","",_xll.BDP($C271,"NAME"))</f>
        <v/>
      </c>
      <c r="E271" s="125">
        <f>IF($A271="","",_xll.BDP($C271,"GICS_SECTOR_NAME"))</f>
        <v/>
      </c>
      <c r="F271" s="26">
        <f>IF($A271="","",_xll.BDP($C271,"EQY_DVD_SH_12M"))</f>
        <v/>
      </c>
      <c r="G271" s="27">
        <f>IF($A271="","",_xll.BDP($C271,"EQY_DVD_YLD_12M"))</f>
        <v/>
      </c>
      <c r="H271" s="27">
        <f>IF($A271="","",_xll.BDP($C271,"EQY_DVD_YLD_IND"))</f>
        <v/>
      </c>
      <c r="I271" s="27">
        <f>IF($A271="","",_xll.BDP($C271,'Field Check'!$C$4))</f>
        <v/>
      </c>
      <c r="J271" s="65">
        <f>IFERROR(IF($B271="","",IF(ISNUMBER($F271),$B271*$F271*$D$3/$B$3,0)),"")</f>
        <v/>
      </c>
      <c r="K271" s="65">
        <f>IFERROR(IF($J271="","",$J271*IF(ISNUMBER($I271),$I271,'Index Summary'!$C$7)/100),"")</f>
        <v/>
      </c>
      <c r="L271" s="65">
        <f>IFERROR(IF($K271="","",$J271-$K271),"")</f>
        <v/>
      </c>
      <c r="M271" s="28" t="n"/>
      <c r="N271" s="29">
        <f>IF($C271="","",IF(NOT(ISNUMBER($F271)),"No dividend",IF($F271=0,"No dividend",IF(ISNUMBER($I271),"OK","Frank assumed"))))</f>
        <v/>
      </c>
      <c r="P271" s="43">
        <f>IF($N271="No dividend","",IF($C271="","",_xll.BDP($C271,'Field Check'!$C$43)))</f>
        <v/>
      </c>
      <c r="Q271" s="62">
        <f>IFERROR(IF(LEN($P271)&lt;&gt;3,1,IF($P271=$D$2,1,_xll.BDP($P271&amp;$D$2&amp;" Curncy","PX_LAST"))),1)</f>
        <v/>
      </c>
      <c r="S271" s="108">
        <f>IF($C271="","",_xll.BDP($C271,'Field Check'!$C$45))</f>
        <v/>
      </c>
    </row>
    <row r="272">
      <c r="A272" s="21" t="n"/>
      <c r="B272" s="64" t="n"/>
      <c r="C272" s="21">
        <f>IF($A272="","",$A272&amp;" Equity")</f>
        <v/>
      </c>
      <c r="D272" s="21">
        <f>IF($A272="","",_xll.BDP($C272,"NAME"))</f>
        <v/>
      </c>
      <c r="E272" s="21">
        <f>IF($A272="","",_xll.BDP($C272,"GICS_SECTOR_NAME"))</f>
        <v/>
      </c>
      <c r="F272" s="22">
        <f>IF($A272="","",_xll.BDP($C272,"EQY_DVD_SH_12M"))</f>
        <v/>
      </c>
      <c r="G272" s="23">
        <f>IF($A272="","",_xll.BDP($C272,"EQY_DVD_YLD_12M"))</f>
        <v/>
      </c>
      <c r="H272" s="23">
        <f>IF($A272="","",_xll.BDP($C272,"EQY_DVD_YLD_IND"))</f>
        <v/>
      </c>
      <c r="I272" s="23">
        <f>IF($A272="","",_xll.BDP($C272,'Field Check'!$C$4))</f>
        <v/>
      </c>
      <c r="J272" s="65">
        <f>IFERROR(IF($B272="","",IF(ISNUMBER($F272),$B272*$F272*$D$3/$B$3,0)),"")</f>
        <v/>
      </c>
      <c r="K272" s="65">
        <f>IFERROR(IF($J272="","",$J272*IF(ISNUMBER($I272),$I272,'Index Summary'!$C$7)/100),"")</f>
        <v/>
      </c>
      <c r="L272" s="65">
        <f>IFERROR(IF($K272="","",$J272-$K272),"")</f>
        <v/>
      </c>
      <c r="M272" s="24" t="n"/>
      <c r="N272" s="25">
        <f>IF($C272="","",IF(NOT(ISNUMBER($F272)),"No dividend",IF($F272=0,"No dividend",IF(ISNUMBER($I272),"OK","Frank assumed"))))</f>
        <v/>
      </c>
      <c r="P272" s="43">
        <f>IF($N272="No dividend","",IF($C272="","",_xll.BDP($C272,'Field Check'!$C$43)))</f>
        <v/>
      </c>
      <c r="Q272" s="62">
        <f>IFERROR(IF(LEN($P272)&lt;&gt;3,1,IF($P272=$D$2,1,_xll.BDP($P272&amp;$D$2&amp;" Curncy","PX_LAST"))),1)</f>
        <v/>
      </c>
      <c r="S272" s="108">
        <f>IF($C272="","",_xll.BDP($C272,'Field Check'!$C$45))</f>
        <v/>
      </c>
    </row>
    <row r="273">
      <c r="A273" s="125" t="n"/>
      <c r="B273" s="64" t="n"/>
      <c r="C273" s="125">
        <f>IF($A273="","",$A273&amp;" Equity")</f>
        <v/>
      </c>
      <c r="D273" s="125">
        <f>IF($A273="","",_xll.BDP($C273,"NAME"))</f>
        <v/>
      </c>
      <c r="E273" s="125">
        <f>IF($A273="","",_xll.BDP($C273,"GICS_SECTOR_NAME"))</f>
        <v/>
      </c>
      <c r="F273" s="26">
        <f>IF($A273="","",_xll.BDP($C273,"EQY_DVD_SH_12M"))</f>
        <v/>
      </c>
      <c r="G273" s="27">
        <f>IF($A273="","",_xll.BDP($C273,"EQY_DVD_YLD_12M"))</f>
        <v/>
      </c>
      <c r="H273" s="27">
        <f>IF($A273="","",_xll.BDP($C273,"EQY_DVD_YLD_IND"))</f>
        <v/>
      </c>
      <c r="I273" s="27">
        <f>IF($A273="","",_xll.BDP($C273,'Field Check'!$C$4))</f>
        <v/>
      </c>
      <c r="J273" s="65">
        <f>IFERROR(IF($B273="","",IF(ISNUMBER($F273),$B273*$F273*$D$3/$B$3,0)),"")</f>
        <v/>
      </c>
      <c r="K273" s="65">
        <f>IFERROR(IF($J273="","",$J273*IF(ISNUMBER($I273),$I273,'Index Summary'!$C$7)/100),"")</f>
        <v/>
      </c>
      <c r="L273" s="65">
        <f>IFERROR(IF($K273="","",$J273-$K273),"")</f>
        <v/>
      </c>
      <c r="M273" s="28" t="n"/>
      <c r="N273" s="29">
        <f>IF($C273="","",IF(NOT(ISNUMBER($F273)),"No dividend",IF($F273=0,"No dividend",IF(ISNUMBER($I273),"OK","Frank assumed"))))</f>
        <v/>
      </c>
      <c r="P273" s="43">
        <f>IF($N273="No dividend","",IF($C273="","",_xll.BDP($C273,'Field Check'!$C$43)))</f>
        <v/>
      </c>
      <c r="Q273" s="62">
        <f>IFERROR(IF(LEN($P273)&lt;&gt;3,1,IF($P273=$D$2,1,_xll.BDP($P273&amp;$D$2&amp;" Curncy","PX_LAST"))),1)</f>
        <v/>
      </c>
      <c r="S273" s="108">
        <f>IF($C273="","",_xll.BDP($C273,'Field Check'!$C$45))</f>
        <v/>
      </c>
    </row>
    <row r="274">
      <c r="A274" s="21" t="n"/>
      <c r="B274" s="64" t="n"/>
      <c r="C274" s="21">
        <f>IF($A274="","",$A274&amp;" Equity")</f>
        <v/>
      </c>
      <c r="D274" s="21">
        <f>IF($A274="","",_xll.BDP($C274,"NAME"))</f>
        <v/>
      </c>
      <c r="E274" s="21">
        <f>IF($A274="","",_xll.BDP($C274,"GICS_SECTOR_NAME"))</f>
        <v/>
      </c>
      <c r="F274" s="22">
        <f>IF($A274="","",_xll.BDP($C274,"EQY_DVD_SH_12M"))</f>
        <v/>
      </c>
      <c r="G274" s="23">
        <f>IF($A274="","",_xll.BDP($C274,"EQY_DVD_YLD_12M"))</f>
        <v/>
      </c>
      <c r="H274" s="23">
        <f>IF($A274="","",_xll.BDP($C274,"EQY_DVD_YLD_IND"))</f>
        <v/>
      </c>
      <c r="I274" s="23">
        <f>IF($A274="","",_xll.BDP($C274,'Field Check'!$C$4))</f>
        <v/>
      </c>
      <c r="J274" s="65">
        <f>IFERROR(IF($B274="","",IF(ISNUMBER($F274),$B274*$F274*$D$3/$B$3,0)),"")</f>
        <v/>
      </c>
      <c r="K274" s="65">
        <f>IFERROR(IF($J274="","",$J274*IF(ISNUMBER($I274),$I274,'Index Summary'!$C$7)/100),"")</f>
        <v/>
      </c>
      <c r="L274" s="65">
        <f>IFERROR(IF($K274="","",$J274-$K274),"")</f>
        <v/>
      </c>
      <c r="M274" s="24" t="n"/>
      <c r="N274" s="25">
        <f>IF($C274="","",IF(NOT(ISNUMBER($F274)),"No dividend",IF($F274=0,"No dividend",IF(ISNUMBER($I274),"OK","Frank assumed"))))</f>
        <v/>
      </c>
      <c r="P274" s="43">
        <f>IF($N274="No dividend","",IF($C274="","",_xll.BDP($C274,'Field Check'!$C$43)))</f>
        <v/>
      </c>
      <c r="Q274" s="62">
        <f>IFERROR(IF(LEN($P274)&lt;&gt;3,1,IF($P274=$D$2,1,_xll.BDP($P274&amp;$D$2&amp;" Curncy","PX_LAST"))),1)</f>
        <v/>
      </c>
      <c r="S274" s="108">
        <f>IF($C274="","",_xll.BDP($C274,'Field Check'!$C$45))</f>
        <v/>
      </c>
    </row>
    <row r="275">
      <c r="A275" s="125" t="n"/>
      <c r="B275" s="64" t="n"/>
      <c r="C275" s="125">
        <f>IF($A275="","",$A275&amp;" Equity")</f>
        <v/>
      </c>
      <c r="D275" s="125">
        <f>IF($A275="","",_xll.BDP($C275,"NAME"))</f>
        <v/>
      </c>
      <c r="E275" s="125">
        <f>IF($A275="","",_xll.BDP($C275,"GICS_SECTOR_NAME"))</f>
        <v/>
      </c>
      <c r="F275" s="26">
        <f>IF($A275="","",_xll.BDP($C275,"EQY_DVD_SH_12M"))</f>
        <v/>
      </c>
      <c r="G275" s="27">
        <f>IF($A275="","",_xll.BDP($C275,"EQY_DVD_YLD_12M"))</f>
        <v/>
      </c>
      <c r="H275" s="27">
        <f>IF($A275="","",_xll.BDP($C275,"EQY_DVD_YLD_IND"))</f>
        <v/>
      </c>
      <c r="I275" s="27">
        <f>IF($A275="","",_xll.BDP($C275,'Field Check'!$C$4))</f>
        <v/>
      </c>
      <c r="J275" s="65">
        <f>IFERROR(IF($B275="","",IF(ISNUMBER($F275),$B275*$F275*$D$3/$B$3,0)),"")</f>
        <v/>
      </c>
      <c r="K275" s="65">
        <f>IFERROR(IF($J275="","",$J275*IF(ISNUMBER($I275),$I275,'Index Summary'!$C$7)/100),"")</f>
        <v/>
      </c>
      <c r="L275" s="65">
        <f>IFERROR(IF($K275="","",$J275-$K275),"")</f>
        <v/>
      </c>
      <c r="M275" s="28" t="n"/>
      <c r="N275" s="29">
        <f>IF($C275="","",IF(NOT(ISNUMBER($F275)),"No dividend",IF($F275=0,"No dividend",IF(ISNUMBER($I275),"OK","Frank assumed"))))</f>
        <v/>
      </c>
      <c r="P275" s="43">
        <f>IF($N275="No dividend","",IF($C275="","",_xll.BDP($C275,'Field Check'!$C$43)))</f>
        <v/>
      </c>
      <c r="Q275" s="62">
        <f>IFERROR(IF(LEN($P275)&lt;&gt;3,1,IF($P275=$D$2,1,_xll.BDP($P275&amp;$D$2&amp;" Curncy","PX_LAST"))),1)</f>
        <v/>
      </c>
      <c r="S275" s="108">
        <f>IF($C275="","",_xll.BDP($C275,'Field Check'!$C$45))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75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T7" sqref="T7"/>
    </sheetView>
  </sheetViews>
  <sheetFormatPr baseColWidth="8" defaultRowHeight="15"/>
  <cols>
    <col width="14" customWidth="1" style="124" min="1" max="1"/>
    <col width="13" customWidth="1" style="124" min="2" max="2"/>
    <col width="18" customWidth="1" style="124" min="3" max="3"/>
    <col width="28" customWidth="1" style="124" min="4" max="4"/>
    <col width="24" customWidth="1" style="124" min="5" max="5"/>
    <col width="12" customWidth="1" style="124" min="6" max="6"/>
    <col width="13" customWidth="1" style="124" min="7" max="9"/>
    <col width="12" customWidth="1" style="124" min="10" max="12"/>
    <col width="16" customWidth="1" style="124" min="13" max="13"/>
    <col width="15" customWidth="1" style="124" min="14" max="14"/>
    <col width="9" customWidth="1" style="124" min="16" max="16"/>
    <col width="10" customWidth="1" style="124" min="17" max="17"/>
    <col width="11" customWidth="1" style="124" min="19" max="19"/>
    <col width="9" customWidth="1" style="124" min="20" max="20"/>
    <col width="10" customWidth="1" style="124" min="21" max="21"/>
  </cols>
  <sheetData>
    <row r="1" ht="16.5" customHeight="1" s="124">
      <c r="A1" s="1" t="inlineStr">
        <is>
          <t>MSCI Australia (MXAU) - MEMBERS, DIVIDENDS &amp; FRANKING</t>
        </is>
      </c>
    </row>
    <row r="2">
      <c r="A2" s="3" t="inlineStr">
        <is>
          <t>Index ticker</t>
        </is>
      </c>
      <c r="B2" s="7" t="inlineStr">
        <is>
          <t>MXAU Index</t>
        </is>
      </c>
      <c r="C2" s="3" t="inlineStr">
        <is>
          <t>Index ccy</t>
        </is>
      </c>
      <c r="D2" s="60" t="inlineStr">
        <is>
          <t>AUD</t>
        </is>
      </c>
      <c r="E2" s="3" t="inlineStr">
        <is>
          <t>Members returned</t>
        </is>
      </c>
      <c r="H2" s="17">
        <f>SUMPRODUCT(($A$6:$A$175&lt;&gt;"")*1)</f>
        <v/>
      </c>
      <c r="J2" s="3" t="inlineStr">
        <is>
          <t>No dividend</t>
        </is>
      </c>
      <c r="L2" s="17">
        <f>COUNTIF($N$6:$N$175,"No dividend")</f>
        <v/>
      </c>
      <c r="M2" s="126">
        <f>IF($H$2=$H$3+$L$2,"reconciles","CHECK: status counts do not sum to members")</f>
        <v/>
      </c>
      <c r="O2" s="2" t="inlineStr">
        <is>
          <t>No shares data needed: paste WEIGHT % (T) and snapshot PRICE (U) per stock, the index level at that snapshot (U2), and the price-ccy -&gt; USD cross (U3; leave blank if prices are already USD). Shares derive automatically - the divisor cancels out of the maths.</t>
        </is>
      </c>
      <c r="T2" s="3" t="inlineStr">
        <is>
          <t>Level @ snapshot</t>
        </is>
      </c>
      <c r="U2" s="61" t="n">
        <v>1826.12</v>
      </c>
    </row>
    <row r="3">
      <c r="A3" s="3" t="inlineStr">
        <is>
          <t>Index divisor</t>
        </is>
      </c>
      <c r="B3" s="38" t="n">
        <v>1</v>
      </c>
      <c r="C3" s="3" t="inlineStr">
        <is>
          <t>AUD -&gt; index ccy</t>
        </is>
      </c>
      <c r="D3" s="62">
        <f>IF($D$2="AUD",1,_xll.BDP("AUD"&amp;$D$2&amp;" Curncy","PX_LAST"))</f>
        <v/>
      </c>
      <c r="E3" s="3" t="inlineStr">
        <is>
          <t>Dividend payers</t>
        </is>
      </c>
      <c r="H3" s="17">
        <f>COUNTIF($N$6:$N$175,"OK")+COUNTIF($N$6:$N$175,"Frank assumed")</f>
        <v/>
      </c>
      <c r="J3" s="3" t="inlineStr">
        <is>
          <t>Frank assumed</t>
        </is>
      </c>
      <c r="L3" s="17">
        <f>COUNTIF($N$6:$N$175,"Frank assumed")</f>
        <v/>
      </c>
      <c r="M3" s="126" t="inlineStr">
        <is>
          <t>&lt;- no franking value returned, taken as 100% franked.</t>
        </is>
      </c>
      <c r="O3" s="2" t="inlineStr">
        <is>
          <t>D3 converts the reference DPS column (AUD) into the index currency for the points maths.</t>
        </is>
      </c>
      <c r="T3" s="3" t="inlineStr">
        <is>
          <t>price ccy -&gt; USD</t>
        </is>
      </c>
      <c r="U3" s="81" t="n"/>
    </row>
    <row r="4">
      <c r="A4" s="3" t="inlineStr">
        <is>
          <t>TOTALS</t>
        </is>
      </c>
      <c r="J4" s="50">
        <f>IFERROR(SUM($J$6:$J$175),"")</f>
        <v/>
      </c>
      <c r="K4" s="50">
        <f>IFERROR(SUM($K$6:$K$175),"")</f>
        <v/>
      </c>
      <c r="L4" s="50">
        <f>IFERROR(SUM($L$6:$L$175),"")</f>
        <v/>
      </c>
      <c r="M4" s="19" t="n"/>
      <c r="N4" s="63">
        <f>IFERROR(SUMIF($N$6:$N$175,"OK",$J$6:$J$175)/$J$4,"")</f>
        <v/>
      </c>
      <c r="O4" s="6" t="inlineStr">
        <is>
          <t>&lt;- FRANKING REPORTED: share of 12M dividend points where Bloomberg returned a franking value. The rest are assumed fully franked.</t>
        </is>
      </c>
    </row>
    <row r="5" ht="32.1" customHeight="1" s="124">
      <c r="A5" s="20" t="inlineStr">
        <is>
          <t>Member
Ticker</t>
        </is>
      </c>
      <c r="B5" s="39" t="inlineStr">
        <is>
          <t>Eff. shares
(auto)</t>
        </is>
      </c>
      <c r="C5" s="20" t="inlineStr">
        <is>
          <t>Bloomberg Ticker</t>
        </is>
      </c>
      <c r="D5" s="20" t="inlineStr">
        <is>
          <t>Company Name</t>
        </is>
      </c>
      <c r="E5" s="20" t="inlineStr">
        <is>
          <t>GICS Sector</t>
        </is>
      </c>
      <c r="F5" s="20" t="inlineStr">
        <is>
          <t>DPS 12M</t>
        </is>
      </c>
      <c r="G5" s="20" t="inlineStr">
        <is>
          <t>Div Yld
12M (%)</t>
        </is>
      </c>
      <c r="H5" s="20" t="inlineStr">
        <is>
          <t>Div Yld
Ind (%)</t>
        </is>
      </c>
      <c r="I5" s="20" t="inlineStr">
        <is>
          <t>Franked
(%)</t>
        </is>
      </c>
      <c r="J5" s="39" t="inlineStr">
        <is>
          <t>Dvd 12M
(pts)</t>
        </is>
      </c>
      <c r="K5" s="39" t="inlineStr">
        <is>
          <t>Franked
(pts)</t>
        </is>
      </c>
      <c r="L5" s="39" t="inlineStr">
        <is>
          <t>Unfranked
(pts)</t>
        </is>
      </c>
      <c r="M5" s="20" t="n"/>
      <c r="N5" s="20" t="inlineStr">
        <is>
          <t>Status</t>
        </is>
      </c>
      <c r="P5" s="39" t="inlineStr">
        <is>
          <t>Dvd
CCY</t>
        </is>
      </c>
      <c r="Q5" s="39" t="inlineStr">
        <is>
          <t>Dvd FX</t>
        </is>
      </c>
      <c r="S5" s="39" t="inlineStr">
        <is>
          <t>Next
earnings</t>
        </is>
      </c>
      <c r="T5" s="39" t="inlineStr">
        <is>
          <t>Weight
(%)</t>
        </is>
      </c>
      <c r="U5" s="39" t="inlineStr">
        <is>
          <t>Price @
snapshot</t>
        </is>
      </c>
    </row>
    <row r="6">
      <c r="A6" s="125" t="inlineStr">
        <is>
          <t>N/A</t>
        </is>
      </c>
      <c r="B6" s="62">
        <f>IF(COUNT($T6,$U6)=2,$U$2*$T6/100/($U6*IF($U$3="",1,$U$3)),"")</f>
        <v/>
      </c>
      <c r="C6" s="21" t="inlineStr">
        <is>
          <t>FMG AT Equity</t>
        </is>
      </c>
      <c r="D6" s="21">
        <f>IF($A6="","",_xll.BDP($C6,"NAME"))</f>
        <v/>
      </c>
      <c r="E6" s="21">
        <f>IF($A6="","",_xll.BDP($C6,"GICS_SECTOR_NAME"))</f>
        <v/>
      </c>
      <c r="F6" s="22">
        <f>IF($A6="","",_xll.BDP($C6,"EQY_DVD_SH_12M"))</f>
        <v/>
      </c>
      <c r="G6" s="23">
        <f>IF($A6="","",_xll.BDP($C6,"EQY_DVD_YLD_12M"))</f>
        <v/>
      </c>
      <c r="H6" s="23">
        <f>IF($A6="","",_xll.BDP($C6,"EQY_DVD_YLD_IND"))</f>
        <v/>
      </c>
      <c r="I6" s="23">
        <f>IF($A6="","",_xll.BDP($C6,'Field Check'!$C$4))</f>
        <v/>
      </c>
      <c r="J6" s="65">
        <f>IFERROR(IF($B6="","",IF(ISNUMBER($F6),$B6*$F6*$D$3/$B$3,0)),"")</f>
        <v/>
      </c>
      <c r="K6" s="65">
        <f>IFERROR(IF($J6="","",$J6*IF(ISNUMBER($I6),$I6,'Index Summary'!$C$7)/100),"")</f>
        <v/>
      </c>
      <c r="L6" s="65">
        <f>IFERROR(IF($K6="","",$J6-$K6),"")</f>
        <v/>
      </c>
      <c r="M6" s="24" t="n"/>
      <c r="N6" s="25">
        <f>IF($C6="","",IF(NOT(ISNUMBER($F6)),"No dividend",IF($F6=0,"No dividend",IF(ISNUMBER($I6),"OK","Frank assumed"))))</f>
        <v/>
      </c>
      <c r="P6" s="43">
        <f>IF($N6="No dividend","",IF($C6="","",_xll.BDP($C6,'Field Check'!$C$43)))</f>
        <v/>
      </c>
      <c r="Q6" s="62">
        <f>IFERROR(IF(LEN($P6)&lt;&gt;3,1,IF($P6=$D$2,1,_xll.BDP($P6&amp;$D$2&amp;" Curncy","PX_LAST"))),1)</f>
        <v/>
      </c>
      <c r="S6" s="108">
        <f>IF($C6="","",_xll.BDP($C6,'Field Check'!$C$45))</f>
        <v/>
      </c>
      <c r="T6" s="109" t="n">
        <v>1.36138920220541</v>
      </c>
      <c r="U6" s="61" t="n">
        <v>18.02</v>
      </c>
    </row>
    <row r="7">
      <c r="A7" s="125" t="inlineStr">
        <is>
          <t>N/A</t>
        </is>
      </c>
      <c r="B7" s="62">
        <f>IF(COUNT($T7,$U7)=2,$U$2*$T7/100/($U7*IF($U$3="",1,$U$3)),"")</f>
        <v/>
      </c>
      <c r="C7" s="125" t="inlineStr">
        <is>
          <t>IAG AT Equity</t>
        </is>
      </c>
      <c r="D7" s="125">
        <f>IF($A7="","",_xll.BDP($C7,"NAME"))</f>
        <v/>
      </c>
      <c r="E7" s="125">
        <f>IF($A7="","",_xll.BDP($C7,"GICS_SECTOR_NAME"))</f>
        <v/>
      </c>
      <c r="F7" s="26">
        <f>IF($A7="","",_xll.BDP($C7,"EQY_DVD_SH_12M"))</f>
        <v/>
      </c>
      <c r="G7" s="27">
        <f>IF($A7="","",_xll.BDP($C7,"EQY_DVD_YLD_12M"))</f>
        <v/>
      </c>
      <c r="H7" s="27">
        <f>IF($A7="","",_xll.BDP($C7,"EQY_DVD_YLD_IND"))</f>
        <v/>
      </c>
      <c r="I7" s="27">
        <f>IF($A7="","",_xll.BDP($C7,'Field Check'!$C$4))</f>
        <v/>
      </c>
      <c r="J7" s="65">
        <f>IFERROR(IF($B7="","",IF(ISNUMBER($F7),$B7*$F7*$D$3/$B$3,0)),"")</f>
        <v/>
      </c>
      <c r="K7" s="65">
        <f>IFERROR(IF($J7="","",$J7*IF(ISNUMBER($I7),$I7,'Index Summary'!$C$7)/100),"")</f>
        <v/>
      </c>
      <c r="L7" s="65">
        <f>IFERROR(IF($K7="","",$J7-$K7),"")</f>
        <v/>
      </c>
      <c r="M7" s="28" t="n"/>
      <c r="N7" s="29">
        <f>IF($C7="","",IF(NOT(ISNUMBER($F7)),"No dividend",IF($F7=0,"No dividend",IF(ISNUMBER($I7),"OK","Frank assumed"))))</f>
        <v/>
      </c>
      <c r="P7" s="43">
        <f>IF($N7="No dividend","",IF($C7="","",_xll.BDP($C7,'Field Check'!$C$43)))</f>
        <v/>
      </c>
      <c r="Q7" s="62">
        <f>IFERROR(IF(LEN($P7)&lt;&gt;3,1,IF($P7=$D$2,1,_xll.BDP($P7&amp;$D$2&amp;" Curncy","PX_LAST"))),1)</f>
        <v/>
      </c>
      <c r="S7" s="108">
        <f>IF($C7="","",_xll.BDP($C7,'Field Check'!$C$45))</f>
        <v/>
      </c>
      <c r="T7" s="109" t="n">
        <v>0.900536882510434</v>
      </c>
      <c r="U7" s="61" t="n">
        <v>8.630000000000001</v>
      </c>
    </row>
    <row r="8">
      <c r="A8" s="125" t="inlineStr">
        <is>
          <t>N/A</t>
        </is>
      </c>
      <c r="B8" s="62">
        <f>IF(COUNT($T8,$U8)=2,$U$2*$T8/100/($U8*IF($U$3="",1,$U$3)),"")</f>
        <v/>
      </c>
      <c r="C8" s="21" t="inlineStr">
        <is>
          <t>SUN AT Equity</t>
        </is>
      </c>
      <c r="D8" s="21">
        <f>IF($A8="","",_xll.BDP($C8,"NAME"))</f>
        <v/>
      </c>
      <c r="E8" s="21">
        <f>IF($A8="","",_xll.BDP($C8,"GICS_SECTOR_NAME"))</f>
        <v/>
      </c>
      <c r="F8" s="22">
        <f>IF($A8="","",_xll.BDP($C8,"EQY_DVD_SH_12M"))</f>
        <v/>
      </c>
      <c r="G8" s="23">
        <f>IF($A8="","",_xll.BDP($C8,"EQY_DVD_YLD_12M"))</f>
        <v/>
      </c>
      <c r="H8" s="23">
        <f>IF($A8="","",_xll.BDP($C8,"EQY_DVD_YLD_IND"))</f>
        <v/>
      </c>
      <c r="I8" s="23">
        <f>IF($A8="","",_xll.BDP($C8,'Field Check'!$C$4))</f>
        <v/>
      </c>
      <c r="J8" s="65">
        <f>IFERROR(IF($B8="","",IF(ISNUMBER($F8),$B8*$F8*$D$3/$B$3,0)),"")</f>
        <v/>
      </c>
      <c r="K8" s="65">
        <f>IFERROR(IF($J8="","",$J8*IF(ISNUMBER($I8),$I8,'Index Summary'!$C$7)/100),"")</f>
        <v/>
      </c>
      <c r="L8" s="65">
        <f>IFERROR(IF($K8="","",$J8-$K8),"")</f>
        <v/>
      </c>
      <c r="M8" s="24" t="n"/>
      <c r="N8" s="25">
        <f>IF($C8="","",IF(NOT(ISNUMBER($F8)),"No dividend",IF($F8=0,"No dividend",IF(ISNUMBER($I8),"OK","Frank assumed"))))</f>
        <v/>
      </c>
      <c r="P8" s="43">
        <f>IF($N8="No dividend","",IF($C8="","",_xll.BDP($C8,'Field Check'!$C$43)))</f>
        <v/>
      </c>
      <c r="Q8" s="62">
        <f>IFERROR(IF(LEN($P8)&lt;&gt;3,1,IF($P8=$D$2,1,_xll.BDP($P8&amp;$D$2&amp;" Curncy","PX_LAST"))),1)</f>
        <v/>
      </c>
      <c r="S8" s="108">
        <f>IF($C8="","",_xll.BDP($C8,'Field Check'!$C$45))</f>
        <v/>
      </c>
      <c r="T8" s="109" t="n">
        <v>0.978803585331133</v>
      </c>
      <c r="U8" s="61" t="n">
        <v>19.34</v>
      </c>
    </row>
    <row r="9">
      <c r="A9" s="125" t="inlineStr">
        <is>
          <t>N/A</t>
        </is>
      </c>
      <c r="B9" s="62">
        <f>IF(COUNT($T9,$U9)=2,$U$2*$T9/100/($U9*IF($U$3="",1,$U$3)),"")</f>
        <v/>
      </c>
      <c r="C9" s="125" t="inlineStr">
        <is>
          <t>ASX AT Equity</t>
        </is>
      </c>
      <c r="D9" s="125">
        <f>IF($A9="","",_xll.BDP($C9,"NAME"))</f>
        <v/>
      </c>
      <c r="E9" s="125">
        <f>IF($A9="","",_xll.BDP($C9,"GICS_SECTOR_NAME"))</f>
        <v/>
      </c>
      <c r="F9" s="26">
        <f>IF($A9="","",_xll.BDP($C9,"EQY_DVD_SH_12M"))</f>
        <v/>
      </c>
      <c r="G9" s="27">
        <f>IF($A9="","",_xll.BDP($C9,"EQY_DVD_YLD_12M"))</f>
        <v/>
      </c>
      <c r="H9" s="27">
        <f>IF($A9="","",_xll.BDP($C9,"EQY_DVD_YLD_IND"))</f>
        <v/>
      </c>
      <c r="I9" s="27">
        <f>IF($A9="","",_xll.BDP($C9,'Field Check'!$C$4))</f>
        <v/>
      </c>
      <c r="J9" s="65">
        <f>IFERROR(IF($B9="","",IF(ISNUMBER($F9),$B9*$F9*$D$3/$B$3,0)),"")</f>
        <v/>
      </c>
      <c r="K9" s="65">
        <f>IFERROR(IF($J9="","",$J9*IF(ISNUMBER($I9),$I9,'Index Summary'!$C$7)/100),"")</f>
        <v/>
      </c>
      <c r="L9" s="65">
        <f>IFERROR(IF($K9="","",$J9-$K9),"")</f>
        <v/>
      </c>
      <c r="M9" s="28" t="n"/>
      <c r="N9" s="29">
        <f>IF($C9="","",IF(NOT(ISNUMBER($F9)),"No dividend",IF($F9=0,"No dividend",IF(ISNUMBER($I9),"OK","Frank assumed"))))</f>
        <v/>
      </c>
      <c r="P9" s="43">
        <f>IF($N9="No dividend","",IF($C9="","",_xll.BDP($C9,'Field Check'!$C$43)))</f>
        <v/>
      </c>
      <c r="Q9" s="62">
        <f>IFERROR(IF(LEN($P9)&lt;&gt;3,1,IF($P9=$D$2,1,_xll.BDP($P9&amp;$D$2&amp;" Curncy","PX_LAST"))),1)</f>
        <v/>
      </c>
      <c r="S9" s="108">
        <f>IF($C9="","",_xll.BDP($C9,'Field Check'!$C$45))</f>
        <v/>
      </c>
      <c r="T9" s="109" t="n">
        <v>0.526056515162694</v>
      </c>
      <c r="U9" s="61" t="n">
        <v>57.6</v>
      </c>
    </row>
    <row r="10">
      <c r="A10" s="125" t="inlineStr">
        <is>
          <t>N/A</t>
        </is>
      </c>
      <c r="B10" s="62">
        <f>IF(COUNT($T10,$U10)=2,$U$2*$T10/100/($U10*IF($U$3="",1,$U$3)),"")</f>
        <v/>
      </c>
      <c r="C10" s="21" t="inlineStr">
        <is>
          <t>BHP AT Equity</t>
        </is>
      </c>
      <c r="D10" s="21">
        <f>IF($A10="","",_xll.BDP($C10,"NAME"))</f>
        <v/>
      </c>
      <c r="E10" s="21">
        <f>IF($A10="","",_xll.BDP($C10,"GICS_SECTOR_NAME"))</f>
        <v/>
      </c>
      <c r="F10" s="22">
        <f>IF($A10="","",_xll.BDP($C10,"EQY_DVD_SH_12M"))</f>
        <v/>
      </c>
      <c r="G10" s="23">
        <f>IF($A10="","",_xll.BDP($C10,"EQY_DVD_YLD_12M"))</f>
        <v/>
      </c>
      <c r="H10" s="23">
        <f>IF($A10="","",_xll.BDP($C10,"EQY_DVD_YLD_IND"))</f>
        <v/>
      </c>
      <c r="I10" s="23">
        <f>IF($A10="","",_xll.BDP($C10,'Field Check'!$C$4))</f>
        <v/>
      </c>
      <c r="J10" s="65">
        <f>IFERROR(IF($B10="","",IF(ISNUMBER($F10),$B10*$F10*$D$3/$B$3,0)),"")</f>
        <v/>
      </c>
      <c r="K10" s="65">
        <f>IFERROR(IF($J10="","",$J10*IF(ISNUMBER($I10),$I10,'Index Summary'!$C$7)/100),"")</f>
        <v/>
      </c>
      <c r="L10" s="65">
        <f>IFERROR(IF($K10="","",$J10-$K10),"")</f>
        <v/>
      </c>
      <c r="M10" s="24" t="n"/>
      <c r="N10" s="25">
        <f>IF($C10="","",IF(NOT(ISNUMBER($F10)),"No dividend",IF($F10=0,"No dividend",IF(ISNUMBER($I10),"OK","Frank assumed"))))</f>
        <v/>
      </c>
      <c r="P10" s="43">
        <f>IF($N10="No dividend","",IF($C10="","",_xll.BDP($C10,'Field Check'!$C$43)))</f>
        <v/>
      </c>
      <c r="Q10" s="62">
        <f>IFERROR(IF(LEN($P10)&lt;&gt;3,1,IF($P10=$D$2,1,_xll.BDP($P10&amp;$D$2&amp;" Curncy","PX_LAST"))),1)</f>
        <v/>
      </c>
      <c r="S10" s="108">
        <f>IF($C10="","",_xll.BDP($C10,'Field Check'!$C$45))</f>
        <v/>
      </c>
      <c r="T10" s="109" t="n">
        <v>14.9547734673473</v>
      </c>
      <c r="U10" s="61" t="n">
        <v>62.97</v>
      </c>
    </row>
    <row r="11">
      <c r="A11" s="125" t="inlineStr">
        <is>
          <t>N/A</t>
        </is>
      </c>
      <c r="B11" s="62">
        <f>IF(COUNT($T11,$U11)=2,$U$2*$T11/100/($U11*IF($U$3="",1,$U$3)),"")</f>
        <v/>
      </c>
      <c r="C11" s="125" t="inlineStr">
        <is>
          <t>ANZ AT Equity</t>
        </is>
      </c>
      <c r="D11" s="125">
        <f>IF($A11="","",_xll.BDP($C11,"NAME"))</f>
        <v/>
      </c>
      <c r="E11" s="125">
        <f>IF($A11="","",_xll.BDP($C11,"GICS_SECTOR_NAME"))</f>
        <v/>
      </c>
      <c r="F11" s="26">
        <f>IF($A11="","",_xll.BDP($C11,"EQY_DVD_SH_12M"))</f>
        <v/>
      </c>
      <c r="G11" s="27">
        <f>IF($A11="","",_xll.BDP($C11,"EQY_DVD_YLD_12M"))</f>
        <v/>
      </c>
      <c r="H11" s="27">
        <f>IF($A11="","",_xll.BDP($C11,"EQY_DVD_YLD_IND"))</f>
        <v/>
      </c>
      <c r="I11" s="27">
        <f>IF($A11="","",_xll.BDP($C11,'Field Check'!$C$4))</f>
        <v/>
      </c>
      <c r="J11" s="65">
        <f>IFERROR(IF($B11="","",IF(ISNUMBER($F11),$B11*$F11*$D$3/$B$3,0)),"")</f>
        <v/>
      </c>
      <c r="K11" s="65">
        <f>IFERROR(IF($J11="","",$J11*IF(ISNUMBER($I11),$I11,'Index Summary'!$C$7)/100),"")</f>
        <v/>
      </c>
      <c r="L11" s="65">
        <f>IFERROR(IF($K11="","",$J11-$K11),"")</f>
        <v/>
      </c>
      <c r="M11" s="28" t="n"/>
      <c r="N11" s="29">
        <f>IF($C11="","",IF(NOT(ISNUMBER($F11)),"No dividend",IF($F11=0,"No dividend",IF(ISNUMBER($I11),"OK","Frank assumed"))))</f>
        <v/>
      </c>
      <c r="P11" s="43">
        <f>IF($N11="No dividend","",IF($C11="","",_xll.BDP($C11,'Field Check'!$C$43)))</f>
        <v/>
      </c>
      <c r="Q11" s="62">
        <f>IFERROR(IF(LEN($P11)&lt;&gt;3,1,IF($P11=$D$2,1,_xll.BDP($P11&amp;$D$2&amp;" Curncy","PX_LAST"))),1)</f>
        <v/>
      </c>
      <c r="S11" s="108">
        <f>IF($C11="","",_xll.BDP($C11,'Field Check'!$C$45))</f>
        <v/>
      </c>
      <c r="T11" s="109" t="n">
        <v>5.31523135421823</v>
      </c>
      <c r="U11" s="61" t="n">
        <v>37.73</v>
      </c>
    </row>
    <row r="12">
      <c r="A12" s="125" t="inlineStr">
        <is>
          <t>N/A</t>
        </is>
      </c>
      <c r="B12" s="62">
        <f>IF(COUNT($T12,$U12)=2,$U$2*$T12/100/($U12*IF($U$3="",1,$U$3)),"")</f>
        <v/>
      </c>
      <c r="C12" s="21" t="inlineStr">
        <is>
          <t>BXB AT Equity</t>
        </is>
      </c>
      <c r="D12" s="21">
        <f>IF($A12="","",_xll.BDP($C12,"NAME"))</f>
        <v/>
      </c>
      <c r="E12" s="21">
        <f>IF($A12="","",_xll.BDP($C12,"GICS_SECTOR_NAME"))</f>
        <v/>
      </c>
      <c r="F12" s="22">
        <f>IF($A12="","",_xll.BDP($C12,"EQY_DVD_SH_12M"))</f>
        <v/>
      </c>
      <c r="G12" s="23">
        <f>IF($A12="","",_xll.BDP($C12,"EQY_DVD_YLD_12M"))</f>
        <v/>
      </c>
      <c r="H12" s="23">
        <f>IF($A12="","",_xll.BDP($C12,"EQY_DVD_YLD_IND"))</f>
        <v/>
      </c>
      <c r="I12" s="23">
        <f>IF($A12="","",_xll.BDP($C12,'Field Check'!$C$4))</f>
        <v/>
      </c>
      <c r="J12" s="65">
        <f>IFERROR(IF($B12="","",IF(ISNUMBER($F12),$B12*$F12*$D$3/$B$3,0)),"")</f>
        <v/>
      </c>
      <c r="K12" s="65">
        <f>IFERROR(IF($J12="","",$J12*IF(ISNUMBER($I12),$I12,'Index Summary'!$C$7)/100),"")</f>
        <v/>
      </c>
      <c r="L12" s="65">
        <f>IFERROR(IF($K12="","",$J12-$K12),"")</f>
        <v/>
      </c>
      <c r="M12" s="24" t="n"/>
      <c r="N12" s="25">
        <f>IF($C12="","",IF(NOT(ISNUMBER($F12)),"No dividend",IF($F12=0,"No dividend",IF(ISNUMBER($I12),"OK","Frank assumed"))))</f>
        <v/>
      </c>
      <c r="P12" s="43">
        <f>IF($N12="No dividend","",IF($C12="","",_xll.BDP($C12,'Field Check'!$C$43)))</f>
        <v/>
      </c>
      <c r="Q12" s="62">
        <f>IFERROR(IF(LEN($P12)&lt;&gt;3,1,IF($P12=$D$2,1,_xll.BDP($P12&amp;$D$2&amp;" Curncy","PX_LAST"))),1)</f>
        <v/>
      </c>
      <c r="S12" s="108">
        <f>IF($C12="","",_xll.BDP($C12,'Field Check'!$C$45))</f>
        <v/>
      </c>
      <c r="T12" s="109" t="n">
        <v>1.2841308667117</v>
      </c>
      <c r="U12" s="61" t="n">
        <v>20.35</v>
      </c>
    </row>
    <row r="13">
      <c r="A13" s="125" t="inlineStr">
        <is>
          <t>N/A</t>
        </is>
      </c>
      <c r="B13" s="62">
        <f>IF(COUNT($T13,$U13)=2,$U$2*$T13/100/($U13*IF($U$3="",1,$U$3)),"")</f>
        <v/>
      </c>
      <c r="C13" s="125" t="inlineStr">
        <is>
          <t>CBA AT Equity</t>
        </is>
      </c>
      <c r="D13" s="125">
        <f>IF($A13="","",_xll.BDP($C13,"NAME"))</f>
        <v/>
      </c>
      <c r="E13" s="125">
        <f>IF($A13="","",_xll.BDP($C13,"GICS_SECTOR_NAME"))</f>
        <v/>
      </c>
      <c r="F13" s="26">
        <f>IF($A13="","",_xll.BDP($C13,"EQY_DVD_SH_12M"))</f>
        <v/>
      </c>
      <c r="G13" s="27">
        <f>IF($A13="","",_xll.BDP($C13,"EQY_DVD_YLD_12M"))</f>
        <v/>
      </c>
      <c r="H13" s="27">
        <f>IF($A13="","",_xll.BDP($C13,"EQY_DVD_YLD_IND"))</f>
        <v/>
      </c>
      <c r="I13" s="27">
        <f>IF($A13="","",_xll.BDP($C13,'Field Check'!$C$4))</f>
        <v/>
      </c>
      <c r="J13" s="65">
        <f>IFERROR(IF($B13="","",IF(ISNUMBER($F13),$B13*$F13*$D$3/$B$3,0)),"")</f>
        <v/>
      </c>
      <c r="K13" s="65">
        <f>IFERROR(IF($J13="","",$J13*IF(ISNUMBER($I13),$I13,'Index Summary'!$C$7)/100),"")</f>
        <v/>
      </c>
      <c r="L13" s="65">
        <f>IFERROR(IF($K13="","",$J13-$K13),"")</f>
        <v/>
      </c>
      <c r="M13" s="28" t="n"/>
      <c r="N13" s="29">
        <f>IF($C13="","",IF(NOT(ISNUMBER($F13)),"No dividend",IF($F13=0,"No dividend",IF(ISNUMBER($I13),"OK","Frank assumed"))))</f>
        <v/>
      </c>
      <c r="P13" s="43">
        <f>IF($N13="No dividend","",IF($C13="","",_xll.BDP($C13,'Field Check'!$C$43)))</f>
        <v/>
      </c>
      <c r="Q13" s="62">
        <f>IFERROR(IF(LEN($P13)&lt;&gt;3,1,IF($P13=$D$2,1,_xll.BDP($P13&amp;$D$2&amp;" Curncy","PX_LAST"))),1)</f>
        <v/>
      </c>
      <c r="S13" s="108">
        <f>IF($C13="","",_xll.BDP($C13,'Field Check'!$C$45))</f>
        <v/>
      </c>
      <c r="T13" s="109" t="n">
        <v>13.9227113499877</v>
      </c>
      <c r="U13" s="61" t="n">
        <v>178.01</v>
      </c>
    </row>
    <row r="14">
      <c r="A14" s="125" t="inlineStr">
        <is>
          <t>N/A</t>
        </is>
      </c>
      <c r="B14" s="62">
        <f>IF(COUNT($T14,$U14)=2,$U$2*$T14/100/($U14*IF($U$3="",1,$U$3)),"")</f>
        <v/>
      </c>
      <c r="C14" s="21" t="inlineStr">
        <is>
          <t>COH AT Equity</t>
        </is>
      </c>
      <c r="D14" s="21">
        <f>IF($A14="","",_xll.BDP($C14,"NAME"))</f>
        <v/>
      </c>
      <c r="E14" s="21">
        <f>IF($A14="","",_xll.BDP($C14,"GICS_SECTOR_NAME"))</f>
        <v/>
      </c>
      <c r="F14" s="22">
        <f>IF($A14="","",_xll.BDP($C14,"EQY_DVD_SH_12M"))</f>
        <v/>
      </c>
      <c r="G14" s="23">
        <f>IF($A14="","",_xll.BDP($C14,"EQY_DVD_YLD_12M"))</f>
        <v/>
      </c>
      <c r="H14" s="23">
        <f>IF($A14="","",_xll.BDP($C14,"EQY_DVD_YLD_IND"))</f>
        <v/>
      </c>
      <c r="I14" s="23">
        <f>IF($A14="","",_xll.BDP($C14,'Field Check'!$C$4))</f>
        <v/>
      </c>
      <c r="J14" s="65">
        <f>IFERROR(IF($B14="","",IF(ISNUMBER($F14),$B14*$F14*$D$3/$B$3,0)),"")</f>
        <v/>
      </c>
      <c r="K14" s="65">
        <f>IFERROR(IF($J14="","",$J14*IF(ISNUMBER($I14),$I14,'Index Summary'!$C$7)/100),"")</f>
        <v/>
      </c>
      <c r="L14" s="65">
        <f>IFERROR(IF($K14="","",$J14-$K14),"")</f>
        <v/>
      </c>
      <c r="M14" s="24" t="n"/>
      <c r="N14" s="25">
        <f>IF($C14="","",IF(NOT(ISNUMBER($F14)),"No dividend",IF($F14=0,"No dividend",IF(ISNUMBER($I14),"OK","Frank assumed"))))</f>
        <v/>
      </c>
      <c r="P14" s="43">
        <f>IF($N14="No dividend","",IF($C14="","",_xll.BDP($C14,'Field Check'!$C$43)))</f>
        <v/>
      </c>
      <c r="Q14" s="62">
        <f>IFERROR(IF(LEN($P14)&lt;&gt;3,1,IF($P14=$D$2,1,_xll.BDP($P14&amp;$D$2&amp;" Curncy","PX_LAST"))),1)</f>
        <v/>
      </c>
      <c r="S14" s="108">
        <f>IF($C14="","",_xll.BDP($C14,'Field Check'!$C$45))</f>
        <v/>
      </c>
      <c r="T14" s="109" t="n">
        <v>0.381642863470981</v>
      </c>
      <c r="U14" s="61" t="n">
        <v>124.86</v>
      </c>
    </row>
    <row r="15">
      <c r="A15" s="125" t="inlineStr">
        <is>
          <t>N/A</t>
        </is>
      </c>
      <c r="B15" s="62">
        <f>IF(COUNT($T15,$U15)=2,$U$2*$T15/100/($U15*IF($U$3="",1,$U$3)),"")</f>
        <v/>
      </c>
      <c r="C15" s="125" t="inlineStr">
        <is>
          <t>VCX AT Equity</t>
        </is>
      </c>
      <c r="D15" s="125">
        <f>IF($A15="","",_xll.BDP($C15,"NAME"))</f>
        <v/>
      </c>
      <c r="E15" s="125">
        <f>IF($A15="","",_xll.BDP($C15,"GICS_SECTOR_NAME"))</f>
        <v/>
      </c>
      <c r="F15" s="26">
        <f>IF($A15="","",_xll.BDP($C15,"EQY_DVD_SH_12M"))</f>
        <v/>
      </c>
      <c r="G15" s="27">
        <f>IF($A15="","",_xll.BDP($C15,"EQY_DVD_YLD_12M"))</f>
        <v/>
      </c>
      <c r="H15" s="27">
        <f>IF($A15="","",_xll.BDP($C15,"EQY_DVD_YLD_IND"))</f>
        <v/>
      </c>
      <c r="I15" s="27">
        <f>IF($A15="","",_xll.BDP($C15,'Field Check'!$C$4))</f>
        <v/>
      </c>
      <c r="J15" s="65">
        <f>IFERROR(IF($B15="","",IF(ISNUMBER($F15),$B15*$F15*$D$3/$B$3,0)),"")</f>
        <v/>
      </c>
      <c r="K15" s="65">
        <f>IFERROR(IF($J15="","",$J15*IF(ISNUMBER($I15),$I15,'Index Summary'!$C$7)/100),"")</f>
        <v/>
      </c>
      <c r="L15" s="65">
        <f>IFERROR(IF($K15="","",$J15-$K15),"")</f>
        <v/>
      </c>
      <c r="M15" s="28" t="n"/>
      <c r="N15" s="29">
        <f>IF($C15="","",IF(NOT(ISNUMBER($F15)),"No dividend",IF($F15=0,"No dividend",IF(ISNUMBER($I15),"OK","Frank assumed"))))</f>
        <v/>
      </c>
      <c r="P15" s="43">
        <f>IF($N15="No dividend","",IF($C15="","",_xll.BDP($C15,'Field Check'!$C$43)))</f>
        <v/>
      </c>
      <c r="Q15" s="62">
        <f>IFERROR(IF(LEN($P15)&lt;&gt;3,1,IF($P15=$D$2,1,_xll.BDP($P15&amp;$D$2&amp;" Curncy","PX_LAST"))),1)</f>
        <v/>
      </c>
      <c r="S15" s="108">
        <f>IF($C15="","",_xll.BDP($C15,'Field Check'!$C$45))</f>
        <v/>
      </c>
      <c r="T15" s="109" t="n">
        <v>0.499575510695351</v>
      </c>
      <c r="U15" s="61" t="n">
        <v>2.71</v>
      </c>
    </row>
    <row r="16">
      <c r="A16" s="125" t="inlineStr">
        <is>
          <t>N/A</t>
        </is>
      </c>
      <c r="B16" s="62">
        <f>IF(COUNT($T16,$U16)=2,$U$2*$T16/100/($U16*IF($U$3="",1,$U$3)),"")</f>
        <v/>
      </c>
      <c r="C16" s="21" t="inlineStr">
        <is>
          <t>CAR AT Equity</t>
        </is>
      </c>
      <c r="D16" s="21">
        <f>IF($A16="","",_xll.BDP($C16,"NAME"))</f>
        <v/>
      </c>
      <c r="E16" s="21">
        <f>IF($A16="","",_xll.BDP($C16,"GICS_SECTOR_NAME"))</f>
        <v/>
      </c>
      <c r="F16" s="22">
        <f>IF($A16="","",_xll.BDP($C16,"EQY_DVD_SH_12M"))</f>
        <v/>
      </c>
      <c r="G16" s="23">
        <f>IF($A16="","",_xll.BDP($C16,"EQY_DVD_YLD_12M"))</f>
        <v/>
      </c>
      <c r="H16" s="23">
        <f>IF($A16="","",_xll.BDP($C16,"EQY_DVD_YLD_IND"))</f>
        <v/>
      </c>
      <c r="I16" s="23">
        <f>IF($A16="","",_xll.BDP($C16,'Field Check'!$C$4))</f>
        <v/>
      </c>
      <c r="J16" s="65">
        <f>IFERROR(IF($B16="","",IF(ISNUMBER($F16),$B16*$F16*$D$3/$B$3,0)),"")</f>
        <v/>
      </c>
      <c r="K16" s="65">
        <f>IFERROR(IF($J16="","",$J16*IF(ISNUMBER($I16),$I16,'Index Summary'!$C$7)/100),"")</f>
        <v/>
      </c>
      <c r="L16" s="65">
        <f>IFERROR(IF($K16="","",$J16-$K16),"")</f>
        <v/>
      </c>
      <c r="M16" s="24" t="n"/>
      <c r="N16" s="25">
        <f>IF($C16="","",IF(NOT(ISNUMBER($F16)),"No dividend",IF($F16=0,"No dividend",IF(ISNUMBER($I16),"OK","Frank assumed"))))</f>
        <v/>
      </c>
      <c r="P16" s="43">
        <f>IF($N16="No dividend","",IF($C16="","",_xll.BDP($C16,'Field Check'!$C$43)))</f>
        <v/>
      </c>
      <c r="Q16" s="62">
        <f>IFERROR(IF(LEN($P16)&lt;&gt;3,1,IF($P16=$D$2,1,_xll.BDP($P16&amp;$D$2&amp;" Curncy","PX_LAST"))),1)</f>
        <v/>
      </c>
      <c r="S16" s="108">
        <f>IF($C16="","",_xll.BDP($C16,'Field Check'!$C$45))</f>
        <v/>
      </c>
      <c r="T16" s="109" t="n">
        <v>0.454503158097692</v>
      </c>
      <c r="U16" s="61" t="n">
        <v>27.02</v>
      </c>
    </row>
    <row r="17">
      <c r="A17" s="125" t="inlineStr">
        <is>
          <t>N/A</t>
        </is>
      </c>
      <c r="B17" s="62">
        <f>IF(COUNT($T17,$U17)=2,$U$2*$T17/100/($U17*IF($U$3="",1,$U$3)),"")</f>
        <v/>
      </c>
      <c r="C17" s="125" t="inlineStr">
        <is>
          <t>GMG AT Equity</t>
        </is>
      </c>
      <c r="D17" s="125">
        <f>IF($A17="","",_xll.BDP($C17,"NAME"))</f>
        <v/>
      </c>
      <c r="E17" s="125">
        <f>IF($A17="","",_xll.BDP($C17,"GICS_SECTOR_NAME"))</f>
        <v/>
      </c>
      <c r="F17" s="26">
        <f>IF($A17="","",_xll.BDP($C17,"EQY_DVD_SH_12M"))</f>
        <v/>
      </c>
      <c r="G17" s="27">
        <f>IF($A17="","",_xll.BDP($C17,"EQY_DVD_YLD_12M"))</f>
        <v/>
      </c>
      <c r="H17" s="27">
        <f>IF($A17="","",_xll.BDP($C17,"EQY_DVD_YLD_IND"))</f>
        <v/>
      </c>
      <c r="I17" s="27">
        <f>IF($A17="","",_xll.BDP($C17,'Field Check'!$C$4))</f>
        <v/>
      </c>
      <c r="J17" s="65">
        <f>IFERROR(IF($B17="","",IF(ISNUMBER($F17),$B17*$F17*$D$3/$B$3,0)),"")</f>
        <v/>
      </c>
      <c r="K17" s="65">
        <f>IFERROR(IF($J17="","",$J17*IF(ISNUMBER($I17),$I17,'Index Summary'!$C$7)/100),"")</f>
        <v/>
      </c>
      <c r="L17" s="65">
        <f>IFERROR(IF($K17="","",$J17-$K17),"")</f>
        <v/>
      </c>
      <c r="M17" s="28" t="n"/>
      <c r="N17" s="29">
        <f>IF($C17="","",IF(NOT(ISNUMBER($F17)),"No dividend",IF($F17=0,"No dividend",IF(ISNUMBER($I17),"OK","Frank assumed"))))</f>
        <v/>
      </c>
      <c r="P17" s="43">
        <f>IF($N17="No dividend","",IF($C17="","",_xll.BDP($C17,'Field Check'!$C$43)))</f>
        <v/>
      </c>
      <c r="Q17" s="62">
        <f>IFERROR(IF(LEN($P17)&lt;&gt;3,1,IF($P17=$D$2,1,_xll.BDP($P17&amp;$D$2&amp;" Curncy","PX_LAST"))),1)</f>
        <v/>
      </c>
      <c r="S17" s="108">
        <f>IF($C17="","",_xll.BDP($C17,'Field Check'!$C$45))</f>
        <v/>
      </c>
      <c r="T17" s="109" t="n">
        <v>2.79070718757141</v>
      </c>
      <c r="U17" s="61" t="n">
        <v>29.95</v>
      </c>
    </row>
    <row r="18">
      <c r="A18" s="125" t="inlineStr">
        <is>
          <t>N/A</t>
        </is>
      </c>
      <c r="B18" s="62">
        <f>IF(COUNT($T18,$U18)=2,$U$2*$T18/100/($U18*IF($U$3="",1,$U$3)),"")</f>
        <v/>
      </c>
      <c r="C18" s="21" t="inlineStr">
        <is>
          <t>MQG AT Equity</t>
        </is>
      </c>
      <c r="D18" s="21">
        <f>IF($A18="","",_xll.BDP($C18,"NAME"))</f>
        <v/>
      </c>
      <c r="E18" s="21">
        <f>IF($A18="","",_xll.BDP($C18,"GICS_SECTOR_NAME"))</f>
        <v/>
      </c>
      <c r="F18" s="22">
        <f>IF($A18="","",_xll.BDP($C18,"EQY_DVD_SH_12M"))</f>
        <v/>
      </c>
      <c r="G18" s="23">
        <f>IF($A18="","",_xll.BDP($C18,"EQY_DVD_YLD_12M"))</f>
        <v/>
      </c>
      <c r="H18" s="23">
        <f>IF($A18="","",_xll.BDP($C18,"EQY_DVD_YLD_IND"))</f>
        <v/>
      </c>
      <c r="I18" s="23">
        <f>IF($A18="","",_xll.BDP($C18,'Field Check'!$C$4))</f>
        <v/>
      </c>
      <c r="J18" s="65">
        <f>IFERROR(IF($B18="","",IF(ISNUMBER($F18),$B18*$F18*$D$3/$B$3,0)),"")</f>
        <v/>
      </c>
      <c r="K18" s="65">
        <f>IFERROR(IF($J18="","",$J18*IF(ISNUMBER($I18),$I18,'Index Summary'!$C$7)/100),"")</f>
        <v/>
      </c>
      <c r="L18" s="65">
        <f>IFERROR(IF($K18="","",$J18-$K18),"")</f>
        <v/>
      </c>
      <c r="M18" s="24" t="n"/>
      <c r="N18" s="25">
        <f>IF($C18="","",IF(NOT(ISNUMBER($F18)),"No dividend",IF($F18=0,"No dividend",IF(ISNUMBER($I18),"OK","Frank assumed"))))</f>
        <v/>
      </c>
      <c r="P18" s="43">
        <f>IF($N18="No dividend","",IF($C18="","",_xll.BDP($C18,'Field Check'!$C$43)))</f>
        <v/>
      </c>
      <c r="Q18" s="62">
        <f>IFERROR(IF(LEN($P18)&lt;&gt;3,1,IF($P18=$D$2,1,_xll.BDP($P18&amp;$D$2&amp;" Curncy","PX_LAST"))),1)</f>
        <v/>
      </c>
      <c r="S18" s="108">
        <f>IF($C18="","",_xll.BDP($C18,'Field Check'!$C$45))</f>
        <v/>
      </c>
      <c r="T18" s="109" t="n">
        <v>4.47520950396305</v>
      </c>
      <c r="U18" s="61" t="n">
        <v>264.45</v>
      </c>
    </row>
    <row r="19">
      <c r="A19" s="125" t="inlineStr">
        <is>
          <t>N/A</t>
        </is>
      </c>
      <c r="B19" s="62">
        <f>IF(COUNT($T19,$U19)=2,$U$2*$T19/100/($U19*IF($U$3="",1,$U$3)),"")</f>
        <v/>
      </c>
      <c r="C19" s="125" t="inlineStr">
        <is>
          <t>NAB AT Equity</t>
        </is>
      </c>
      <c r="D19" s="125">
        <f>IF($A19="","",_xll.BDP($C19,"NAME"))</f>
        <v/>
      </c>
      <c r="E19" s="125">
        <f>IF($A19="","",_xll.BDP($C19,"GICS_SECTOR_NAME"))</f>
        <v/>
      </c>
      <c r="F19" s="26">
        <f>IF($A19="","",_xll.BDP($C19,"EQY_DVD_SH_12M"))</f>
        <v/>
      </c>
      <c r="G19" s="27">
        <f>IF($A19="","",_xll.BDP($C19,"EQY_DVD_YLD_12M"))</f>
        <v/>
      </c>
      <c r="H19" s="27">
        <f>IF($A19="","",_xll.BDP($C19,"EQY_DVD_YLD_IND"))</f>
        <v/>
      </c>
      <c r="I19" s="27">
        <f>IF($A19="","",_xll.BDP($C19,'Field Check'!$C$4))</f>
        <v/>
      </c>
      <c r="J19" s="65">
        <f>IFERROR(IF($B19="","",IF(ISNUMBER($F19),$B19*$F19*$D$3/$B$3,0)),"")</f>
        <v/>
      </c>
      <c r="K19" s="65">
        <f>IFERROR(IF($J19="","",$J19*IF(ISNUMBER($I19),$I19,'Index Summary'!$C$7)/100),"")</f>
        <v/>
      </c>
      <c r="L19" s="65">
        <f>IFERROR(IF($K19="","",$J19-$K19),"")</f>
        <v/>
      </c>
      <c r="M19" s="28" t="n"/>
      <c r="N19" s="29">
        <f>IF($C19="","",IF(NOT(ISNUMBER($F19)),"No dividend",IF($F19=0,"No dividend",IF(ISNUMBER($I19),"OK","Frank assumed"))))</f>
        <v/>
      </c>
      <c r="P19" s="43">
        <f>IF($N19="No dividend","",IF($C19="","",_xll.BDP($C19,'Field Check'!$C$43)))</f>
        <v/>
      </c>
      <c r="Q19" s="62">
        <f>IFERROR(IF(LEN($P19)&lt;&gt;3,1,IF($P19=$D$2,1,_xll.BDP($P19&amp;$D$2&amp;" Curncy","PX_LAST"))),1)</f>
        <v/>
      </c>
      <c r="S19" s="108">
        <f>IF($C19="","",_xll.BDP($C19,'Field Check'!$C$45))</f>
        <v/>
      </c>
      <c r="T19" s="109" t="n">
        <v>6.0545636689179</v>
      </c>
      <c r="U19" s="61" t="n">
        <v>42.23</v>
      </c>
    </row>
    <row r="20">
      <c r="A20" s="125" t="inlineStr">
        <is>
          <t>N/A</t>
        </is>
      </c>
      <c r="B20" s="62">
        <f>IF(COUNT($T20,$U20)=2,$U$2*$T20/100/($U20*IF($U$3="",1,$U$3)),"")</f>
        <v/>
      </c>
      <c r="C20" s="21" t="inlineStr">
        <is>
          <t>CPU AT Equity</t>
        </is>
      </c>
      <c r="D20" s="21">
        <f>IF($A20="","",_xll.BDP($C20,"NAME"))</f>
        <v/>
      </c>
      <c r="E20" s="21">
        <f>IF($A20="","",_xll.BDP($C20,"GICS_SECTOR_NAME"))</f>
        <v/>
      </c>
      <c r="F20" s="22">
        <f>IF($A20="","",_xll.BDP($C20,"EQY_DVD_SH_12M"))</f>
        <v/>
      </c>
      <c r="G20" s="23">
        <f>IF($A20="","",_xll.BDP($C20,"EQY_DVD_YLD_12M"))</f>
        <v/>
      </c>
      <c r="H20" s="23">
        <f>IF($A20="","",_xll.BDP($C20,"EQY_DVD_YLD_IND"))</f>
        <v/>
      </c>
      <c r="I20" s="23">
        <f>IF($A20="","",_xll.BDP($C20,'Field Check'!$C$4))</f>
        <v/>
      </c>
      <c r="J20" s="65">
        <f>IFERROR(IF($B20="","",IF(ISNUMBER($F20),$B20*$F20*$D$3/$B$3,0)),"")</f>
        <v/>
      </c>
      <c r="K20" s="65">
        <f>IFERROR(IF($J20="","",$J20*IF(ISNUMBER($I20),$I20,'Index Summary'!$C$7)/100),"")</f>
        <v/>
      </c>
      <c r="L20" s="65">
        <f>IFERROR(IF($K20="","",$J20-$K20),"")</f>
        <v/>
      </c>
      <c r="M20" s="24" t="n"/>
      <c r="N20" s="25">
        <f>IF($C20="","",IF(NOT(ISNUMBER($F20)),"No dividend",IF($F20=0,"No dividend",IF(ISNUMBER($I20),"OK","Frank assumed"))))</f>
        <v/>
      </c>
      <c r="P20" s="43">
        <f>IF($N20="No dividend","",IF($C20="","",_xll.BDP($C20,'Field Check'!$C$43)))</f>
        <v/>
      </c>
      <c r="Q20" s="62">
        <f>IFERROR(IF(LEN($P20)&lt;&gt;3,1,IF($P20=$D$2,1,_xll.BDP($P20&amp;$D$2&amp;" Curncy","PX_LAST"))),1)</f>
        <v/>
      </c>
      <c r="S20" s="108">
        <f>IF($C20="","",_xll.BDP($C20,'Field Check'!$C$45))</f>
        <v/>
      </c>
      <c r="T20" s="109" t="n">
        <v>1.04420139594299</v>
      </c>
      <c r="U20" s="61" t="n">
        <v>42.92</v>
      </c>
    </row>
    <row r="21">
      <c r="A21" s="125" t="inlineStr">
        <is>
          <t>N/A</t>
        </is>
      </c>
      <c r="B21" s="62">
        <f>IF(COUNT($T21,$U21)=2,$U$2*$T21/100/($U21*IF($U$3="",1,$U$3)),"")</f>
        <v/>
      </c>
      <c r="C21" s="125" t="inlineStr">
        <is>
          <t>CSL AT Equity</t>
        </is>
      </c>
      <c r="D21" s="125">
        <f>IF($A21="","",_xll.BDP($C21,"NAME"))</f>
        <v/>
      </c>
      <c r="E21" s="125">
        <f>IF($A21="","",_xll.BDP($C21,"GICS_SECTOR_NAME"))</f>
        <v/>
      </c>
      <c r="F21" s="26">
        <f>IF($A21="","",_xll.BDP($C21,"EQY_DVD_SH_12M"))</f>
        <v/>
      </c>
      <c r="G21" s="27">
        <f>IF($A21="","",_xll.BDP($C21,"EQY_DVD_YLD_12M"))</f>
        <v/>
      </c>
      <c r="H21" s="27">
        <f>IF($A21="","",_xll.BDP($C21,"EQY_DVD_YLD_IND"))</f>
        <v/>
      </c>
      <c r="I21" s="27">
        <f>IF($A21="","",_xll.BDP($C21,'Field Check'!$C$4))</f>
        <v/>
      </c>
      <c r="J21" s="65">
        <f>IFERROR(IF($B21="","",IF(ISNUMBER($F21),$B21*$F21*$D$3/$B$3,0)),"")</f>
        <v/>
      </c>
      <c r="K21" s="65">
        <f>IFERROR(IF($J21="","",$J21*IF(ISNUMBER($I21),$I21,'Index Summary'!$C$7)/100),"")</f>
        <v/>
      </c>
      <c r="L21" s="65">
        <f>IFERROR(IF($K21="","",$J21-$K21),"")</f>
        <v/>
      </c>
      <c r="M21" s="28" t="n"/>
      <c r="N21" s="29">
        <f>IF($C21="","",IF(NOT(ISNUMBER($F21)),"No dividend",IF($F21=0,"No dividend",IF(ISNUMBER($I21),"OK","Frank assumed"))))</f>
        <v/>
      </c>
      <c r="P21" s="43">
        <f>IF($N21="No dividend","",IF($C21="","",_xll.BDP($C21,'Field Check'!$C$43)))</f>
        <v/>
      </c>
      <c r="Q21" s="62">
        <f>IFERROR(IF(LEN($P21)&lt;&gt;3,1,IF($P21=$D$2,1,_xll.BDP($P21&amp;$D$2&amp;" Curncy","PX_LAST"))),1)</f>
        <v/>
      </c>
      <c r="S21" s="108">
        <f>IF($C21="","",_xll.BDP($C21,'Field Check'!$C$45))</f>
        <v/>
      </c>
      <c r="T21" s="109" t="n">
        <v>2.99839833112729</v>
      </c>
      <c r="U21" s="61" t="n">
        <v>132.19</v>
      </c>
    </row>
    <row r="22">
      <c r="A22" s="125" t="inlineStr">
        <is>
          <t>N/A</t>
        </is>
      </c>
      <c r="B22" s="62">
        <f>IF(COUNT($T22,$U22)=2,$U$2*$T22/100/($U22*IF($U$3="",1,$U$3)),"")</f>
        <v/>
      </c>
      <c r="C22" s="21" t="inlineStr">
        <is>
          <t>LYC AT Equity</t>
        </is>
      </c>
      <c r="D22" s="21">
        <f>IF($A22="","",_xll.BDP($C22,"NAME"))</f>
        <v/>
      </c>
      <c r="E22" s="21">
        <f>IF($A22="","",_xll.BDP($C22,"GICS_SECTOR_NAME"))</f>
        <v/>
      </c>
      <c r="F22" s="22">
        <f>IF($A22="","",_xll.BDP($C22,"EQY_DVD_SH_12M"))</f>
        <v/>
      </c>
      <c r="G22" s="23">
        <f>IF($A22="","",_xll.BDP($C22,"EQY_DVD_YLD_12M"))</f>
        <v/>
      </c>
      <c r="H22" s="23">
        <f>IF($A22="","",_xll.BDP($C22,"EQY_DVD_YLD_IND"))</f>
        <v/>
      </c>
      <c r="I22" s="23">
        <f>IF($A22="","",_xll.BDP($C22,'Field Check'!$C$4))</f>
        <v/>
      </c>
      <c r="J22" s="65">
        <f>IFERROR(IF($B22="","",IF(ISNUMBER($F22),$B22*$F22*$D$3/$B$3,0)),"")</f>
        <v/>
      </c>
      <c r="K22" s="65">
        <f>IFERROR(IF($J22="","",$J22*IF(ISNUMBER($I22),$I22,'Index Summary'!$C$7)/100),"")</f>
        <v/>
      </c>
      <c r="L22" s="65">
        <f>IFERROR(IF($K22="","",$J22-$K22),"")</f>
        <v/>
      </c>
      <c r="M22" s="24" t="n"/>
      <c r="N22" s="25">
        <f>IF($C22="","",IF(NOT(ISNUMBER($F22)),"No dividend",IF($F22=0,"No dividend",IF(ISNUMBER($I22),"OK","Frank assumed"))))</f>
        <v/>
      </c>
      <c r="P22" s="43">
        <f>IF($N22="No dividend","",IF($C22="","",_xll.BDP($C22,'Field Check'!$C$43)))</f>
        <v/>
      </c>
      <c r="Q22" s="62">
        <f>IFERROR(IF(LEN($P22)&lt;&gt;3,1,IF($P22=$D$2,1,_xll.BDP($P22&amp;$D$2&amp;" Curncy","PX_LAST"))),1)</f>
        <v/>
      </c>
      <c r="S22" s="108">
        <f>IF($C22="","",_xll.BDP($C22,'Field Check'!$C$45))</f>
        <v/>
      </c>
      <c r="T22" s="109" t="n">
        <v>0.687977503809699</v>
      </c>
      <c r="U22" s="61" t="n">
        <v>16.25</v>
      </c>
    </row>
    <row r="23">
      <c r="A23" s="125" t="inlineStr">
        <is>
          <t>N/A</t>
        </is>
      </c>
      <c r="B23" s="62">
        <f>IF(COUNT($T23,$U23)=2,$U$2*$T23/100/($U23*IF($U$3="",1,$U$3)),"")</f>
        <v/>
      </c>
      <c r="C23" s="125" t="inlineStr">
        <is>
          <t>ORG AT Equity</t>
        </is>
      </c>
      <c r="D23" s="125">
        <f>IF($A23="","",_xll.BDP($C23,"NAME"))</f>
        <v/>
      </c>
      <c r="E23" s="125">
        <f>IF($A23="","",_xll.BDP($C23,"GICS_SECTOR_NAME"))</f>
        <v/>
      </c>
      <c r="F23" s="26">
        <f>IF($A23="","",_xll.BDP($C23,"EQY_DVD_SH_12M"))</f>
        <v/>
      </c>
      <c r="G23" s="27">
        <f>IF($A23="","",_xll.BDP($C23,"EQY_DVD_YLD_12M"))</f>
        <v/>
      </c>
      <c r="H23" s="27">
        <f>IF($A23="","",_xll.BDP($C23,"EQY_DVD_YLD_IND"))</f>
        <v/>
      </c>
      <c r="I23" s="27">
        <f>IF($A23="","",_xll.BDP($C23,'Field Check'!$C$4))</f>
        <v/>
      </c>
      <c r="J23" s="65">
        <f>IFERROR(IF($B23="","",IF(ISNUMBER($F23),$B23*$F23*$D$3/$B$3,0)),"")</f>
        <v/>
      </c>
      <c r="K23" s="65">
        <f>IFERROR(IF($J23="","",$J23*IF(ISNUMBER($I23),$I23,'Index Summary'!$C$7)/100),"")</f>
        <v/>
      </c>
      <c r="L23" s="65">
        <f>IFERROR(IF($K23="","",$J23-$K23),"")</f>
        <v/>
      </c>
      <c r="M23" s="28" t="n"/>
      <c r="N23" s="29">
        <f>IF($C23="","",IF(NOT(ISNUMBER($F23)),"No dividend",IF($F23=0,"No dividend",IF(ISNUMBER($I23),"OK","Frank assumed"))))</f>
        <v/>
      </c>
      <c r="P23" s="43">
        <f>IF($N23="No dividend","",IF($C23="","",_xll.BDP($C23,'Field Check'!$C$43)))</f>
        <v/>
      </c>
      <c r="Q23" s="62">
        <f>IFERROR(IF(LEN($P23)&lt;&gt;3,1,IF($P23=$D$2,1,_xll.BDP($P23&amp;$D$2&amp;" Curncy","PX_LAST"))),1)</f>
        <v/>
      </c>
      <c r="S23" s="108">
        <f>IF($C23="","",_xll.BDP($C23,'Field Check'!$C$45))</f>
        <v/>
      </c>
      <c r="T23" s="109" t="n">
        <v>0.87118904039884</v>
      </c>
      <c r="U23" s="61" t="n">
        <v>10.82</v>
      </c>
    </row>
    <row r="24">
      <c r="A24" s="125" t="inlineStr">
        <is>
          <t>N/A</t>
        </is>
      </c>
      <c r="B24" s="62">
        <f>IF(COUNT($T24,$U24)=2,$U$2*$T24/100/($U24*IF($U$3="",1,$U$3)),"")</f>
        <v/>
      </c>
      <c r="C24" s="21" t="inlineStr">
        <is>
          <t>PME AT Equity</t>
        </is>
      </c>
      <c r="D24" s="21">
        <f>IF($A24="","",_xll.BDP($C24,"NAME"))</f>
        <v/>
      </c>
      <c r="E24" s="21">
        <f>IF($A24="","",_xll.BDP($C24,"GICS_SECTOR_NAME"))</f>
        <v/>
      </c>
      <c r="F24" s="22">
        <f>IF($A24="","",_xll.BDP($C24,"EQY_DVD_SH_12M"))</f>
        <v/>
      </c>
      <c r="G24" s="23">
        <f>IF($A24="","",_xll.BDP($C24,"EQY_DVD_YLD_12M"))</f>
        <v/>
      </c>
      <c r="H24" s="23">
        <f>IF($A24="","",_xll.BDP($C24,"EQY_DVD_YLD_IND"))</f>
        <v/>
      </c>
      <c r="I24" s="23">
        <f>IF($A24="","",_xll.BDP($C24,'Field Check'!$C$4))</f>
        <v/>
      </c>
      <c r="J24" s="65">
        <f>IFERROR(IF($B24="","",IF(ISNUMBER($F24),$B24*$F24*$D$3/$B$3,0)),"")</f>
        <v/>
      </c>
      <c r="K24" s="65">
        <f>IFERROR(IF($J24="","",$J24*IF(ISNUMBER($I24),$I24,'Index Summary'!$C$7)/100),"")</f>
        <v/>
      </c>
      <c r="L24" s="65">
        <f>IFERROR(IF($K24="","",$J24-$K24),"")</f>
        <v/>
      </c>
      <c r="M24" s="24" t="n"/>
      <c r="N24" s="25">
        <f>IF($C24="","",IF(NOT(ISNUMBER($F24)),"No dividend",IF($F24=0,"No dividend",IF(ISNUMBER($I24),"OK","Frank assumed"))))</f>
        <v/>
      </c>
      <c r="P24" s="43">
        <f>IF($N24="No dividend","",IF($C24="","",_xll.BDP($C24,'Field Check'!$C$43)))</f>
        <v/>
      </c>
      <c r="Q24" s="62">
        <f>IFERROR(IF(LEN($P24)&lt;&gt;3,1,IF($P24=$D$2,1,_xll.BDP($P24&amp;$D$2&amp;" Curncy","PX_LAST"))),1)</f>
        <v/>
      </c>
      <c r="S24" s="108">
        <f>IF($C24="","",_xll.BDP($C24,'Field Check'!$C$45))</f>
        <v/>
      </c>
      <c r="T24" s="109" t="n">
        <v>0.472854613896005</v>
      </c>
      <c r="U24" s="61" t="n">
        <v>176.08</v>
      </c>
    </row>
    <row r="25">
      <c r="A25" s="125" t="inlineStr">
        <is>
          <t>N/A</t>
        </is>
      </c>
      <c r="B25" s="62">
        <f>IF(COUNT($T25,$U25)=2,$U$2*$T25/100/($U25*IF($U$3="",1,$U$3)),"")</f>
        <v/>
      </c>
      <c r="C25" s="125" t="inlineStr">
        <is>
          <t>REA AT Equity</t>
        </is>
      </c>
      <c r="D25" s="125">
        <f>IF($A25="","",_xll.BDP($C25,"NAME"))</f>
        <v/>
      </c>
      <c r="E25" s="125">
        <f>IF($A25="","",_xll.BDP($C25,"GICS_SECTOR_NAME"))</f>
        <v/>
      </c>
      <c r="F25" s="26">
        <f>IF($A25="","",_xll.BDP($C25,"EQY_DVD_SH_12M"))</f>
        <v/>
      </c>
      <c r="G25" s="27">
        <f>IF($A25="","",_xll.BDP($C25,"EQY_DVD_YLD_12M"))</f>
        <v/>
      </c>
      <c r="H25" s="27">
        <f>IF($A25="","",_xll.BDP($C25,"EQY_DVD_YLD_IND"))</f>
        <v/>
      </c>
      <c r="I25" s="27">
        <f>IF($A25="","",_xll.BDP($C25,'Field Check'!$C$4))</f>
        <v/>
      </c>
      <c r="J25" s="65">
        <f>IFERROR(IF($B25="","",IF(ISNUMBER($F25),$B25*$F25*$D$3/$B$3,0)),"")</f>
        <v/>
      </c>
      <c r="K25" s="65">
        <f>IFERROR(IF($J25="","",$J25*IF(ISNUMBER($I25),$I25,'Index Summary'!$C$7)/100),"")</f>
        <v/>
      </c>
      <c r="L25" s="65">
        <f>IFERROR(IF($K25="","",$J25-$K25),"")</f>
        <v/>
      </c>
      <c r="M25" s="28" t="n"/>
      <c r="N25" s="29">
        <f>IF($C25="","",IF(NOT(ISNUMBER($F25)),"No dividend",IF($F25=0,"No dividend",IF(ISNUMBER($I25),"OK","Frank assumed"))))</f>
        <v/>
      </c>
      <c r="P25" s="43">
        <f>IF($N25="No dividend","",IF($C25="","",_xll.BDP($C25,'Field Check'!$C$43)))</f>
        <v/>
      </c>
      <c r="Q25" s="62">
        <f>IFERROR(IF(LEN($P25)&lt;&gt;3,1,IF($P25=$D$2,1,_xll.BDP($P25&amp;$D$2&amp;" Curncy","PX_LAST"))),1)</f>
        <v/>
      </c>
      <c r="S25" s="108">
        <f>IF($C25="","",_xll.BDP($C25,'Field Check'!$C$45))</f>
        <v/>
      </c>
      <c r="T25" s="109" t="n">
        <v>0.427022777744321</v>
      </c>
      <c r="U25" s="61" t="n">
        <v>173.51</v>
      </c>
    </row>
    <row r="26">
      <c r="A26" s="125" t="inlineStr">
        <is>
          <t>N/A</t>
        </is>
      </c>
      <c r="B26" s="62">
        <f>IF(COUNT($T26,$U26)=2,$U$2*$T26/100/($U26*IF($U$3="",1,$U$3)),"")</f>
        <v/>
      </c>
      <c r="C26" s="21" t="inlineStr">
        <is>
          <t>QAN AT Equity</t>
        </is>
      </c>
      <c r="D26" s="21">
        <f>IF($A26="","",_xll.BDP($C26,"NAME"))</f>
        <v/>
      </c>
      <c r="E26" s="21">
        <f>IF($A26="","",_xll.BDP($C26,"GICS_SECTOR_NAME"))</f>
        <v/>
      </c>
      <c r="F26" s="22">
        <f>IF($A26="","",_xll.BDP($C26,"EQY_DVD_SH_12M"))</f>
        <v/>
      </c>
      <c r="G26" s="23">
        <f>IF($A26="","",_xll.BDP($C26,"EQY_DVD_YLD_12M"))</f>
        <v/>
      </c>
      <c r="H26" s="23">
        <f>IF($A26="","",_xll.BDP($C26,"EQY_DVD_YLD_IND"))</f>
        <v/>
      </c>
      <c r="I26" s="23">
        <f>IF($A26="","",_xll.BDP($C26,'Field Check'!$C$4))</f>
        <v/>
      </c>
      <c r="J26" s="65">
        <f>IFERROR(IF($B26="","",IF(ISNUMBER($F26),$B26*$F26*$D$3/$B$3,0)),"")</f>
        <v/>
      </c>
      <c r="K26" s="65">
        <f>IFERROR(IF($J26="","",$J26*IF(ISNUMBER($I26),$I26,'Index Summary'!$C$7)/100),"")</f>
        <v/>
      </c>
      <c r="L26" s="65">
        <f>IFERROR(IF($K26="","",$J26-$K26),"")</f>
        <v/>
      </c>
      <c r="M26" s="24" t="n"/>
      <c r="N26" s="25">
        <f>IF($C26="","",IF(NOT(ISNUMBER($F26)),"No dividend",IF($F26=0,"No dividend",IF(ISNUMBER($I26),"OK","Frank assumed"))))</f>
        <v/>
      </c>
      <c r="P26" s="43">
        <f>IF($N26="No dividend","",IF($C26="","",_xll.BDP($C26,'Field Check'!$C$43)))</f>
        <v/>
      </c>
      <c r="Q26" s="62">
        <f>IFERROR(IF(LEN($P26)&lt;&gt;3,1,IF($P26=$D$2,1,_xll.BDP($P26&amp;$D$2&amp;" Curncy","PX_LAST"))),1)</f>
        <v/>
      </c>
      <c r="S26" s="108">
        <f>IF($C26="","",_xll.BDP($C26,'Field Check'!$C$45))</f>
        <v/>
      </c>
      <c r="T26" s="109" t="n">
        <v>0.366294724734473</v>
      </c>
      <c r="U26" s="61" t="n">
        <v>10.57</v>
      </c>
    </row>
    <row r="27">
      <c r="A27" s="125" t="inlineStr">
        <is>
          <t>N/A</t>
        </is>
      </c>
      <c r="B27" s="62">
        <f>IF(COUNT($T27,$U27)=2,$U$2*$T27/100/($U27*IF($U$3="",1,$U$3)),"")</f>
        <v/>
      </c>
      <c r="C27" s="125" t="inlineStr">
        <is>
          <t>QBE AT Equity</t>
        </is>
      </c>
      <c r="D27" s="125">
        <f>IF($A27="","",_xll.BDP($C27,"NAME"))</f>
        <v/>
      </c>
      <c r="E27" s="125">
        <f>IF($A27="","",_xll.BDP($C27,"GICS_SECTOR_NAME"))</f>
        <v/>
      </c>
      <c r="F27" s="26">
        <f>IF($A27="","",_xll.BDP($C27,"EQY_DVD_SH_12M"))</f>
        <v/>
      </c>
      <c r="G27" s="27">
        <f>IF($A27="","",_xll.BDP($C27,"EQY_DVD_YLD_12M"))</f>
        <v/>
      </c>
      <c r="H27" s="27">
        <f>IF($A27="","",_xll.BDP($C27,"EQY_DVD_YLD_IND"))</f>
        <v/>
      </c>
      <c r="I27" s="27">
        <f>IF($A27="","",_xll.BDP($C27,'Field Check'!$C$4))</f>
        <v/>
      </c>
      <c r="J27" s="65">
        <f>IFERROR(IF($B27="","",IF(ISNUMBER($F27),$B27*$F27*$D$3/$B$3,0)),"")</f>
        <v/>
      </c>
      <c r="K27" s="65">
        <f>IFERROR(IF($J27="","",$J27*IF(ISNUMBER($I27),$I27,'Index Summary'!$C$7)/100),"")</f>
        <v/>
      </c>
      <c r="L27" s="65">
        <f>IFERROR(IF($K27="","",$J27-$K27),"")</f>
        <v/>
      </c>
      <c r="M27" s="28" t="n"/>
      <c r="N27" s="29">
        <f>IF($C27="","",IF(NOT(ISNUMBER($F27)),"No dividend",IF($F27=0,"No dividend",IF(ISNUMBER($I27),"OK","Frank assumed"))))</f>
        <v/>
      </c>
      <c r="P27" s="43">
        <f>IF($N27="No dividend","",IF($C27="","",_xll.BDP($C27,'Field Check'!$C$43)))</f>
        <v/>
      </c>
      <c r="Q27" s="62">
        <f>IFERROR(IF(LEN($P27)&lt;&gt;3,1,IF($P27=$D$2,1,_xll.BDP($P27&amp;$D$2&amp;" Curncy","PX_LAST"))),1)</f>
        <v/>
      </c>
      <c r="S27" s="108">
        <f>IF($C27="","",_xll.BDP($C27,'Field Check'!$C$45))</f>
        <v/>
      </c>
      <c r="T27" s="109" t="n">
        <v>1.71403159798588</v>
      </c>
      <c r="U27" s="61" t="n">
        <v>24.42</v>
      </c>
    </row>
    <row r="28">
      <c r="A28" s="125" t="inlineStr">
        <is>
          <t>N/A</t>
        </is>
      </c>
      <c r="B28" s="62">
        <f>IF(COUNT($T28,$U28)=2,$U$2*$T28/100/($U28*IF($U$3="",1,$U$3)),"")</f>
        <v/>
      </c>
      <c r="C28" s="21" t="inlineStr">
        <is>
          <t>RIO AT Equity</t>
        </is>
      </c>
      <c r="D28" s="21">
        <f>IF($A28="","",_xll.BDP($C28,"NAME"))</f>
        <v/>
      </c>
      <c r="E28" s="21">
        <f>IF($A28="","",_xll.BDP($C28,"GICS_SECTOR_NAME"))</f>
        <v/>
      </c>
      <c r="F28" s="22">
        <f>IF($A28="","",_xll.BDP($C28,"EQY_DVD_SH_12M"))</f>
        <v/>
      </c>
      <c r="G28" s="23">
        <f>IF($A28="","",_xll.BDP($C28,"EQY_DVD_YLD_12M"))</f>
        <v/>
      </c>
      <c r="H28" s="23">
        <f>IF($A28="","",_xll.BDP($C28,"EQY_DVD_YLD_IND"))</f>
        <v/>
      </c>
      <c r="I28" s="23">
        <f>IF($A28="","",_xll.BDP($C28,'Field Check'!$C$4))</f>
        <v/>
      </c>
      <c r="J28" s="65">
        <f>IFERROR(IF($B28="","",IF(ISNUMBER($F28),$B28*$F28*$D$3/$B$3,0)),"")</f>
        <v/>
      </c>
      <c r="K28" s="65">
        <f>IFERROR(IF($J28="","",$J28*IF(ISNUMBER($I28),$I28,'Index Summary'!$C$7)/100),"")</f>
        <v/>
      </c>
      <c r="L28" s="65">
        <f>IFERROR(IF($K28="","",$J28-$K28),"")</f>
        <v/>
      </c>
      <c r="M28" s="24" t="n"/>
      <c r="N28" s="25">
        <f>IF($C28="","",IF(NOT(ISNUMBER($F28)),"No dividend",IF($F28=0,"No dividend",IF(ISNUMBER($I28),"OK","Frank assumed"))))</f>
        <v/>
      </c>
      <c r="P28" s="43">
        <f>IF($N28="No dividend","",IF($C28="","",_xll.BDP($C28,'Field Check'!$C$43)))</f>
        <v/>
      </c>
      <c r="Q28" s="62">
        <f>IFERROR(IF(LEN($P28)&lt;&gt;3,1,IF($P28=$D$2,1,_xll.BDP($P28&amp;$D$2&amp;" Curncy","PX_LAST"))),1)</f>
        <v/>
      </c>
      <c r="S28" s="108">
        <f>IF($C28="","",_xll.BDP($C28,'Field Check'!$C$45))</f>
        <v/>
      </c>
      <c r="T28" s="109" t="n">
        <v>3.08788148153584</v>
      </c>
      <c r="U28" s="61" t="n">
        <v>177.69</v>
      </c>
    </row>
    <row r="29">
      <c r="A29" s="125" t="inlineStr">
        <is>
          <t>N/A</t>
        </is>
      </c>
      <c r="B29" s="62">
        <f>IF(COUNT($T29,$U29)=2,$U$2*$T29/100/($U29*IF($U$3="",1,$U$3)),"")</f>
        <v/>
      </c>
      <c r="C29" s="125" t="inlineStr">
        <is>
          <t>SGP AT Equity</t>
        </is>
      </c>
      <c r="D29" s="125">
        <f>IF($A29="","",_xll.BDP($C29,"NAME"))</f>
        <v/>
      </c>
      <c r="E29" s="125">
        <f>IF($A29="","",_xll.BDP($C29,"GICS_SECTOR_NAME"))</f>
        <v/>
      </c>
      <c r="F29" s="26">
        <f>IF($A29="","",_xll.BDP($C29,"EQY_DVD_SH_12M"))</f>
        <v/>
      </c>
      <c r="G29" s="27">
        <f>IF($A29="","",_xll.BDP($C29,"EQY_DVD_YLD_12M"))</f>
        <v/>
      </c>
      <c r="H29" s="27">
        <f>IF($A29="","",_xll.BDP($C29,"EQY_DVD_YLD_IND"))</f>
        <v/>
      </c>
      <c r="I29" s="27">
        <f>IF($A29="","",_xll.BDP($C29,'Field Check'!$C$4))</f>
        <v/>
      </c>
      <c r="J29" s="65">
        <f>IFERROR(IF($B29="","",IF(ISNUMBER($F29),$B29*$F29*$D$3/$B$3,0)),"")</f>
        <v/>
      </c>
      <c r="K29" s="65">
        <f>IFERROR(IF($J29="","",$J29*IF(ISNUMBER($I29),$I29,'Index Summary'!$C$7)/100),"")</f>
        <v/>
      </c>
      <c r="L29" s="65">
        <f>IFERROR(IF($K29="","",$J29-$K29),"")</f>
        <v/>
      </c>
      <c r="M29" s="28" t="n"/>
      <c r="N29" s="29">
        <f>IF($C29="","",IF(NOT(ISNUMBER($F29)),"No dividend",IF($F29=0,"No dividend",IF(ISNUMBER($I29),"OK","Frank assumed"))))</f>
        <v/>
      </c>
      <c r="P29" s="43">
        <f>IF($N29="No dividend","",IF($C29="","",_xll.BDP($C29,'Field Check'!$C$43)))</f>
        <v/>
      </c>
      <c r="Q29" s="62">
        <f>IFERROR(IF(LEN($P29)&lt;&gt;3,1,IF($P29=$D$2,1,_xll.BDP($P29&amp;$D$2&amp;" Curncy","PX_LAST"))),1)</f>
        <v/>
      </c>
      <c r="S29" s="108">
        <f>IF($C29="","",_xll.BDP($C29,'Field Check'!$C$45))</f>
        <v/>
      </c>
      <c r="T29" s="109" t="n">
        <v>0.486824264611753</v>
      </c>
      <c r="U29" s="61" t="n">
        <v>4.3</v>
      </c>
    </row>
    <row r="30">
      <c r="A30" s="125" t="inlineStr">
        <is>
          <t>N/A</t>
        </is>
      </c>
      <c r="B30" s="62">
        <f>IF(COUNT($T30,$U30)=2,$U$2*$T30/100/($U30*IF($U$3="",1,$U$3)),"")</f>
        <v/>
      </c>
      <c r="C30" s="21" t="inlineStr">
        <is>
          <t>SHL AT Equity</t>
        </is>
      </c>
      <c r="D30" s="21">
        <f>IF($A30="","",_xll.BDP($C30,"NAME"))</f>
        <v/>
      </c>
      <c r="E30" s="21">
        <f>IF($A30="","",_xll.BDP($C30,"GICS_SECTOR_NAME"))</f>
        <v/>
      </c>
      <c r="F30" s="22">
        <f>IF($A30="","",_xll.BDP($C30,"EQY_DVD_SH_12M"))</f>
        <v/>
      </c>
      <c r="G30" s="23">
        <f>IF($A30="","",_xll.BDP($C30,"EQY_DVD_YLD_12M"))</f>
        <v/>
      </c>
      <c r="H30" s="23">
        <f>IF($A30="","",_xll.BDP($C30,"EQY_DVD_YLD_IND"))</f>
        <v/>
      </c>
      <c r="I30" s="23">
        <f>IF($A30="","",_xll.BDP($C30,'Field Check'!$C$4))</f>
        <v/>
      </c>
      <c r="J30" s="65">
        <f>IFERROR(IF($B30="","",IF(ISNUMBER($F30),$B30*$F30*$D$3/$B$3,0)),"")</f>
        <v/>
      </c>
      <c r="K30" s="65">
        <f>IFERROR(IF($J30="","",$J30*IF(ISNUMBER($I30),$I30,'Index Summary'!$C$7)/100),"")</f>
        <v/>
      </c>
      <c r="L30" s="65">
        <f>IFERROR(IF($K30="","",$J30-$K30),"")</f>
        <v/>
      </c>
      <c r="M30" s="24" t="n"/>
      <c r="N30" s="25">
        <f>IF($C30="","",IF(NOT(ISNUMBER($F30)),"No dividend",IF($F30=0,"No dividend",IF(ISNUMBER($I30),"OK","Frank assumed"))))</f>
        <v/>
      </c>
      <c r="P30" s="43">
        <f>IF($N30="No dividend","",IF($C30="","",_xll.BDP($C30,'Field Check'!$C$43)))</f>
        <v/>
      </c>
      <c r="Q30" s="62">
        <f>IFERROR(IF(LEN($P30)&lt;&gt;3,1,IF($P30=$D$2,1,_xll.BDP($P30&amp;$D$2&amp;" Curncy","PX_LAST"))),1)</f>
        <v/>
      </c>
      <c r="S30" s="108">
        <f>IF($C30="","",_xll.BDP($C30,'Field Check'!$C$45))</f>
        <v/>
      </c>
      <c r="T30" s="109" t="n">
        <v>0.475413282656012</v>
      </c>
      <c r="U30" s="61" t="n">
        <v>22.25</v>
      </c>
    </row>
    <row r="31">
      <c r="A31" s="125" t="inlineStr">
        <is>
          <t>N/A</t>
        </is>
      </c>
      <c r="B31" s="62">
        <f>IF(COUNT($T31,$U31)=2,$U$2*$T31/100/($U31*IF($U$3="",1,$U$3)),"")</f>
        <v/>
      </c>
      <c r="C31" s="125" t="inlineStr">
        <is>
          <t>SOL AT Equity</t>
        </is>
      </c>
      <c r="D31" s="125">
        <f>IF($A31="","",_xll.BDP($C31,"NAME"))</f>
        <v/>
      </c>
      <c r="E31" s="125">
        <f>IF($A31="","",_xll.BDP($C31,"GICS_SECTOR_NAME"))</f>
        <v/>
      </c>
      <c r="F31" s="26">
        <f>IF($A31="","",_xll.BDP($C31,"EQY_DVD_SH_12M"))</f>
        <v/>
      </c>
      <c r="G31" s="27">
        <f>IF($A31="","",_xll.BDP($C31,"EQY_DVD_YLD_12M"))</f>
        <v/>
      </c>
      <c r="H31" s="27">
        <f>IF($A31="","",_xll.BDP($C31,"EQY_DVD_YLD_IND"))</f>
        <v/>
      </c>
      <c r="I31" s="27">
        <f>IF($A31="","",_xll.BDP($C31,'Field Check'!$C$4))</f>
        <v/>
      </c>
      <c r="J31" s="65">
        <f>IFERROR(IF($B31="","",IF(ISNUMBER($F31),$B31*$F31*$D$3/$B$3,0)),"")</f>
        <v/>
      </c>
      <c r="K31" s="65">
        <f>IFERROR(IF($J31="","",$J31*IF(ISNUMBER($I31),$I31,'Index Summary'!$C$7)/100),"")</f>
        <v/>
      </c>
      <c r="L31" s="65">
        <f>IFERROR(IF($K31="","",$J31-$K31),"")</f>
        <v/>
      </c>
      <c r="M31" s="28" t="n"/>
      <c r="N31" s="29">
        <f>IF($C31="","",IF(NOT(ISNUMBER($F31)),"No dividend",IF($F31=0,"No dividend",IF(ISNUMBER($I31),"OK","Frank assumed"))))</f>
        <v/>
      </c>
      <c r="P31" s="43">
        <f>IF($N31="No dividend","",IF($C31="","",_xll.BDP($C31,'Field Check'!$C$43)))</f>
        <v/>
      </c>
      <c r="Q31" s="62">
        <f>IFERROR(IF(LEN($P31)&lt;&gt;3,1,IF($P31=$D$2,1,_xll.BDP($P31&amp;$D$2&amp;" Curncy","PX_LAST"))),1)</f>
        <v/>
      </c>
      <c r="S31" s="108">
        <f>IF($C31="","",_xll.BDP($C31,'Field Check'!$C$45))</f>
        <v/>
      </c>
      <c r="T31" s="109" t="n">
        <v>0.746941314582216</v>
      </c>
      <c r="U31" s="61" t="n">
        <v>46.74</v>
      </c>
    </row>
    <row r="32">
      <c r="A32" s="125" t="inlineStr">
        <is>
          <t>N/A</t>
        </is>
      </c>
      <c r="B32" s="62">
        <f>IF(COUNT($T32,$U32)=2,$U$2*$T32/100/($U32*IF($U$3="",1,$U$3)),"")</f>
        <v/>
      </c>
      <c r="C32" s="21" t="inlineStr">
        <is>
          <t>TLS AT Equity</t>
        </is>
      </c>
      <c r="D32" s="21">
        <f>IF($A32="","",_xll.BDP($C32,"NAME"))</f>
        <v/>
      </c>
      <c r="E32" s="21">
        <f>IF($A32="","",_xll.BDP($C32,"GICS_SECTOR_NAME"))</f>
        <v/>
      </c>
      <c r="F32" s="22">
        <f>IF($A32="","",_xll.BDP($C32,"EQY_DVD_SH_12M"))</f>
        <v/>
      </c>
      <c r="G32" s="23">
        <f>IF($A32="","",_xll.BDP($C32,"EQY_DVD_YLD_12M"))</f>
        <v/>
      </c>
      <c r="H32" s="23">
        <f>IF($A32="","",_xll.BDP($C32,"EQY_DVD_YLD_IND"))</f>
        <v/>
      </c>
      <c r="I32" s="23">
        <f>IF($A32="","",_xll.BDP($C32,'Field Check'!$C$4))</f>
        <v/>
      </c>
      <c r="J32" s="65">
        <f>IFERROR(IF($B32="","",IF(ISNUMBER($F32),$B32*$F32*$D$3/$B$3,0)),"")</f>
        <v/>
      </c>
      <c r="K32" s="65">
        <f>IFERROR(IF($J32="","",$J32*IF(ISNUMBER($I32),$I32,'Index Summary'!$C$7)/100),"")</f>
        <v/>
      </c>
      <c r="L32" s="65">
        <f>IFERROR(IF($K32="","",$J32-$K32),"")</f>
        <v/>
      </c>
      <c r="M32" s="24" t="n"/>
      <c r="N32" s="25">
        <f>IF($C32="","",IF(NOT(ISNUMBER($F32)),"No dividend",IF($F32=0,"No dividend",IF(ISNUMBER($I32),"OK","Frank assumed"))))</f>
        <v/>
      </c>
      <c r="P32" s="43">
        <f>IF($N32="No dividend","",IF($C32="","",_xll.BDP($C32,'Field Check'!$C$43)))</f>
        <v/>
      </c>
      <c r="Q32" s="62">
        <f>IFERROR(IF(LEN($P32)&lt;&gt;3,1,IF($P32=$D$2,1,_xll.BDP($P32&amp;$D$2&amp;" Curncy","PX_LAST"))),1)</f>
        <v/>
      </c>
      <c r="S32" s="108">
        <f>IF($C32="","",_xll.BDP($C32,'Field Check'!$C$45))</f>
        <v/>
      </c>
      <c r="T32" s="109" t="n">
        <v>0.915417444019084</v>
      </c>
      <c r="U32" s="61" t="n">
        <v>4.98</v>
      </c>
    </row>
    <row r="33">
      <c r="A33" s="125" t="inlineStr">
        <is>
          <t>N/A</t>
        </is>
      </c>
      <c r="B33" s="62">
        <f>IF(COUNT($T33,$U33)=2,$U$2*$T33/100/($U33*IF($U$3="",1,$U$3)),"")</f>
        <v/>
      </c>
      <c r="C33" s="125" t="inlineStr">
        <is>
          <t>ALL AT Equity</t>
        </is>
      </c>
      <c r="D33" s="125">
        <f>IF($A33="","",_xll.BDP($C33,"NAME"))</f>
        <v/>
      </c>
      <c r="E33" s="125">
        <f>IF($A33="","",_xll.BDP($C33,"GICS_SECTOR_NAME"))</f>
        <v/>
      </c>
      <c r="F33" s="26">
        <f>IF($A33="","",_xll.BDP($C33,"EQY_DVD_SH_12M"))</f>
        <v/>
      </c>
      <c r="G33" s="27">
        <f>IF($A33="","",_xll.BDP($C33,"EQY_DVD_YLD_12M"))</f>
        <v/>
      </c>
      <c r="H33" s="27">
        <f>IF($A33="","",_xll.BDP($C33,"EQY_DVD_YLD_IND"))</f>
        <v/>
      </c>
      <c r="I33" s="27">
        <f>IF($A33="","",_xll.BDP($C33,'Field Check'!$C$4))</f>
        <v/>
      </c>
      <c r="J33" s="65">
        <f>IFERROR(IF($B33="","",IF(ISNUMBER($F33),$B33*$F33*$D$3/$B$3,0)),"")</f>
        <v/>
      </c>
      <c r="K33" s="65">
        <f>IFERROR(IF($J33="","",$J33*IF(ISNUMBER($I33),$I33,'Index Summary'!$C$7)/100),"")</f>
        <v/>
      </c>
      <c r="L33" s="65">
        <f>IFERROR(IF($K33="","",$J33-$K33),"")</f>
        <v/>
      </c>
      <c r="M33" s="28" t="n"/>
      <c r="N33" s="29">
        <f>IF($C33="","",IF(NOT(ISNUMBER($F33)),"No dividend",IF($F33=0,"No dividend",IF(ISNUMBER($I33),"OK","Frank assumed"))))</f>
        <v/>
      </c>
      <c r="P33" s="43">
        <f>IF($N33="No dividend","",IF($C33="","",_xll.BDP($C33,'Field Check'!$C$43)))</f>
        <v/>
      </c>
      <c r="Q33" s="62">
        <f>IFERROR(IF(LEN($P33)&lt;&gt;3,1,IF($P33=$D$2,1,_xll.BDP($P33&amp;$D$2&amp;" Curncy","PX_LAST"))),1)</f>
        <v/>
      </c>
      <c r="S33" s="108">
        <f>IF($C33="","",_xll.BDP($C33,'Field Check'!$C$45))</f>
        <v/>
      </c>
      <c r="T33" s="109" t="n">
        <v>1.6630689329007</v>
      </c>
      <c r="U33" s="61" t="n">
        <v>65.56</v>
      </c>
    </row>
    <row r="34">
      <c r="A34" s="125" t="inlineStr">
        <is>
          <t>N/A</t>
        </is>
      </c>
      <c r="B34" s="62">
        <f>IF(COUNT($T34,$U34)=2,$U$2*$T34/100/($U34*IF($U$3="",1,$U$3)),"")</f>
        <v/>
      </c>
      <c r="C34" s="21" t="inlineStr">
        <is>
          <t>STO AT Equity</t>
        </is>
      </c>
      <c r="D34" s="21">
        <f>IF($A34="","",_xll.BDP($C34,"NAME"))</f>
        <v/>
      </c>
      <c r="E34" s="21">
        <f>IF($A34="","",_xll.BDP($C34,"GICS_SECTOR_NAME"))</f>
        <v/>
      </c>
      <c r="F34" s="22">
        <f>IF($A34="","",_xll.BDP($C34,"EQY_DVD_SH_12M"))</f>
        <v/>
      </c>
      <c r="G34" s="23">
        <f>IF($A34="","",_xll.BDP($C34,"EQY_DVD_YLD_12M"))</f>
        <v/>
      </c>
      <c r="H34" s="23">
        <f>IF($A34="","",_xll.BDP($C34,"EQY_DVD_YLD_IND"))</f>
        <v/>
      </c>
      <c r="I34" s="23">
        <f>IF($A34="","",_xll.BDP($C34,'Field Check'!$C$4))</f>
        <v/>
      </c>
      <c r="J34" s="65">
        <f>IFERROR(IF($B34="","",IF(ISNUMBER($F34),$B34*$F34*$D$3/$B$3,0)),"")</f>
        <v/>
      </c>
      <c r="K34" s="65">
        <f>IFERROR(IF($J34="","",$J34*IF(ISNUMBER($I34),$I34,'Index Summary'!$C$7)/100),"")</f>
        <v/>
      </c>
      <c r="L34" s="65">
        <f>IFERROR(IF($K34="","",$J34-$K34),"")</f>
        <v/>
      </c>
      <c r="M34" s="24" t="n"/>
      <c r="N34" s="25">
        <f>IF($C34="","",IF(NOT(ISNUMBER($F34)),"No dividend",IF($F34=0,"No dividend",IF(ISNUMBER($I34),"OK","Frank assumed"))))</f>
        <v/>
      </c>
      <c r="P34" s="43">
        <f>IF($N34="No dividend","",IF($C34="","",_xll.BDP($C34,'Field Check'!$C$43)))</f>
        <v/>
      </c>
      <c r="Q34" s="62">
        <f>IFERROR(IF(LEN($P34)&lt;&gt;3,1,IF($P34=$D$2,1,_xll.BDP($P34&amp;$D$2&amp;" Curncy","PX_LAST"))),1)</f>
        <v/>
      </c>
      <c r="S34" s="108">
        <f>IF($C34="","",_xll.BDP($C34,'Field Check'!$C$45))</f>
        <v/>
      </c>
      <c r="T34" s="109" t="n">
        <v>1.1627309685509</v>
      </c>
      <c r="U34" s="61" t="n">
        <v>7.66</v>
      </c>
    </row>
    <row r="35">
      <c r="A35" s="125" t="inlineStr">
        <is>
          <t>N/A</t>
        </is>
      </c>
      <c r="B35" s="62">
        <f>IF(COUNT($T35,$U35)=2,$U$2*$T35/100/($U35*IF($U$3="",1,$U$3)),"")</f>
        <v/>
      </c>
      <c r="C35" s="125" t="inlineStr">
        <is>
          <t>SGH AT Equity</t>
        </is>
      </c>
      <c r="D35" s="125">
        <f>IF($A35="","",_xll.BDP($C35,"NAME"))</f>
        <v/>
      </c>
      <c r="E35" s="125">
        <f>IF($A35="","",_xll.BDP($C35,"GICS_SECTOR_NAME"))</f>
        <v/>
      </c>
      <c r="F35" s="26">
        <f>IF($A35="","",_xll.BDP($C35,"EQY_DVD_SH_12M"))</f>
        <v/>
      </c>
      <c r="G35" s="27">
        <f>IF($A35="","",_xll.BDP($C35,"EQY_DVD_YLD_12M"))</f>
        <v/>
      </c>
      <c r="H35" s="27">
        <f>IF($A35="","",_xll.BDP($C35,"EQY_DVD_YLD_IND"))</f>
        <v/>
      </c>
      <c r="I35" s="27">
        <f>IF($A35="","",_xll.BDP($C35,'Field Check'!$C$4))</f>
        <v/>
      </c>
      <c r="J35" s="65">
        <f>IFERROR(IF($B35="","",IF(ISNUMBER($F35),$B35*$F35*$D$3/$B$3,0)),"")</f>
        <v/>
      </c>
      <c r="K35" s="65">
        <f>IFERROR(IF($J35="","",$J35*IF(ISNUMBER($I35),$I35,'Index Summary'!$C$7)/100),"")</f>
        <v/>
      </c>
      <c r="L35" s="65">
        <f>IFERROR(IF($K35="","",$J35-$K35),"")</f>
        <v/>
      </c>
      <c r="M35" s="28" t="n"/>
      <c r="N35" s="29">
        <f>IF($C35="","",IF(NOT(ISNUMBER($F35)),"No dividend",IF($F35=0,"No dividend",IF(ISNUMBER($I35),"OK","Frank assumed"))))</f>
        <v/>
      </c>
      <c r="P35" s="43">
        <f>IF($N35="No dividend","",IF($C35="","",_xll.BDP($C35,'Field Check'!$C$43)))</f>
        <v/>
      </c>
      <c r="Q35" s="62">
        <f>IFERROR(IF(LEN($P35)&lt;&gt;3,1,IF($P35=$D$2,1,_xll.BDP($P35&amp;$D$2&amp;" Curncy","PX_LAST"))),1)</f>
        <v/>
      </c>
      <c r="S35" s="108">
        <f>IF($C35="","",_xll.BDP($C35,'Field Check'!$C$45))</f>
        <v/>
      </c>
      <c r="T35" s="109" t="n">
        <v>0.436269315911784</v>
      </c>
      <c r="U35" s="61" t="n">
        <v>45.87</v>
      </c>
    </row>
    <row r="36">
      <c r="A36" s="125" t="inlineStr">
        <is>
          <t>N/A</t>
        </is>
      </c>
      <c r="B36" s="62">
        <f>IF(COUNT($T36,$U36)=2,$U$2*$T36/100/($U36*IF($U$3="",1,$U$3)),"")</f>
        <v/>
      </c>
      <c r="C36" s="21" t="inlineStr">
        <is>
          <t>TCL AT Equity</t>
        </is>
      </c>
      <c r="D36" s="21">
        <f>IF($A36="","",_xll.BDP($C36,"NAME"))</f>
        <v/>
      </c>
      <c r="E36" s="21">
        <f>IF($A36="","",_xll.BDP($C36,"GICS_SECTOR_NAME"))</f>
        <v/>
      </c>
      <c r="F36" s="22">
        <f>IF($A36="","",_xll.BDP($C36,"EQY_DVD_SH_12M"))</f>
        <v/>
      </c>
      <c r="G36" s="23">
        <f>IF($A36="","",_xll.BDP($C36,"EQY_DVD_YLD_12M"))</f>
        <v/>
      </c>
      <c r="H36" s="23">
        <f>IF($A36="","",_xll.BDP($C36,"EQY_DVD_YLD_IND"))</f>
        <v/>
      </c>
      <c r="I36" s="23">
        <f>IF($A36="","",_xll.BDP($C36,'Field Check'!$C$4))</f>
        <v/>
      </c>
      <c r="J36" s="65">
        <f>IFERROR(IF($B36="","",IF(ISNUMBER($F36),$B36*$F36*$D$3/$B$3,0)),"")</f>
        <v/>
      </c>
      <c r="K36" s="65">
        <f>IFERROR(IF($J36="","",$J36*IF(ISNUMBER($I36),$I36,'Index Summary'!$C$7)/100),"")</f>
        <v/>
      </c>
      <c r="L36" s="65">
        <f>IFERROR(IF($K36="","",$J36-$K36),"")</f>
        <v/>
      </c>
      <c r="M36" s="24" t="n"/>
      <c r="N36" s="25">
        <f>IF($C36="","",IF(NOT(ISNUMBER($F36)),"No dividend",IF($F36=0,"No dividend",IF(ISNUMBER($I36),"OK","Frank assumed"))))</f>
        <v/>
      </c>
      <c r="P36" s="43">
        <f>IF($N36="No dividend","",IF($C36="","",_xll.BDP($C36,'Field Check'!$C$43)))</f>
        <v/>
      </c>
      <c r="Q36" s="62">
        <f>IFERROR(IF(LEN($P36)&lt;&gt;3,1,IF($P36=$D$2,1,_xll.BDP($P36&amp;$D$2&amp;" Curncy","PX_LAST"))),1)</f>
        <v/>
      </c>
      <c r="S36" s="108">
        <f>IF($C36="","",_xll.BDP($C36,'Field Check'!$C$45))</f>
        <v/>
      </c>
      <c r="T36" s="109" t="n">
        <v>2.11597755615016</v>
      </c>
      <c r="U36" s="61" t="n">
        <v>14.51</v>
      </c>
    </row>
    <row r="37">
      <c r="A37" s="125" t="inlineStr">
        <is>
          <t>N/A</t>
        </is>
      </c>
      <c r="B37" s="62">
        <f>IF(COUNT($T37,$U37)=2,$U$2*$T37/100/($U37*IF($U$3="",1,$U$3)),"")</f>
        <v/>
      </c>
      <c r="C37" s="125" t="inlineStr">
        <is>
          <t>WBC AT Equity</t>
        </is>
      </c>
      <c r="D37" s="125">
        <f>IF($A37="","",_xll.BDP($C37,"NAME"))</f>
        <v/>
      </c>
      <c r="E37" s="125">
        <f>IF($A37="","",_xll.BDP($C37,"GICS_SECTOR_NAME"))</f>
        <v/>
      </c>
      <c r="F37" s="26">
        <f>IF($A37="","",_xll.BDP($C37,"EQY_DVD_SH_12M"))</f>
        <v/>
      </c>
      <c r="G37" s="27">
        <f>IF($A37="","",_xll.BDP($C37,"EQY_DVD_YLD_12M"))</f>
        <v/>
      </c>
      <c r="H37" s="27">
        <f>IF($A37="","",_xll.BDP($C37,"EQY_DVD_YLD_IND"))</f>
        <v/>
      </c>
      <c r="I37" s="27">
        <f>IF($A37="","",_xll.BDP($C37,'Field Check'!$C$4))</f>
        <v/>
      </c>
      <c r="J37" s="65">
        <f>IFERROR(IF($B37="","",IF(ISNUMBER($F37),$B37*$F37*$D$3/$B$3,0)),"")</f>
        <v/>
      </c>
      <c r="K37" s="65">
        <f>IFERROR(IF($J37="","",$J37*IF(ISNUMBER($I37),$I37,'Index Summary'!$C$7)/100),"")</f>
        <v/>
      </c>
      <c r="L37" s="65">
        <f>IFERROR(IF($K37="","",$J37-$K37),"")</f>
        <v/>
      </c>
      <c r="M37" s="28" t="n"/>
      <c r="N37" s="29">
        <f>IF($C37="","",IF(NOT(ISNUMBER($F37)),"No dividend",IF($F37=0,"No dividend",IF(ISNUMBER($I37),"OK","Frank assumed"))))</f>
        <v/>
      </c>
      <c r="P37" s="43">
        <f>IF($N37="No dividend","",IF($C37="","",_xll.BDP($C37,'Field Check'!$C$43)))</f>
        <v/>
      </c>
      <c r="Q37" s="62">
        <f>IFERROR(IF(LEN($P37)&lt;&gt;3,1,IF($P37=$D$2,1,_xll.BDP($P37&amp;$D$2&amp;" Curncy","PX_LAST"))),1)</f>
        <v/>
      </c>
      <c r="S37" s="108">
        <f>IF($C37="","",_xll.BDP($C37,'Field Check'!$C$45))</f>
        <v/>
      </c>
      <c r="T37" s="109" t="n">
        <v>6.06332620622634</v>
      </c>
      <c r="U37" s="61" t="n">
        <v>37.93</v>
      </c>
    </row>
    <row r="38">
      <c r="A38" s="125" t="inlineStr">
        <is>
          <t>N/A</t>
        </is>
      </c>
      <c r="B38" s="62">
        <f>IF(COUNT($T38,$U38)=2,$U$2*$T38/100/($U38*IF($U$3="",1,$U$3)),"")</f>
        <v/>
      </c>
      <c r="C38" s="21" t="inlineStr">
        <is>
          <t>WES AT Equity</t>
        </is>
      </c>
      <c r="D38" s="21">
        <f>IF($A38="","",_xll.BDP($C38,"NAME"))</f>
        <v/>
      </c>
      <c r="E38" s="21">
        <f>IF($A38="","",_xll.BDP($C38,"GICS_SECTOR_NAME"))</f>
        <v/>
      </c>
      <c r="F38" s="22">
        <f>IF($A38="","",_xll.BDP($C38,"EQY_DVD_SH_12M"))</f>
        <v/>
      </c>
      <c r="G38" s="23">
        <f>IF($A38="","",_xll.BDP($C38,"EQY_DVD_YLD_12M"))</f>
        <v/>
      </c>
      <c r="H38" s="23">
        <f>IF($A38="","",_xll.BDP($C38,"EQY_DVD_YLD_IND"))</f>
        <v/>
      </c>
      <c r="I38" s="23">
        <f>IF($A38="","",_xll.BDP($C38,'Field Check'!$C$4))</f>
        <v/>
      </c>
      <c r="J38" s="65">
        <f>IFERROR(IF($B38="","",IF(ISNUMBER($F38),$B38*$F38*$D$3/$B$3,0)),"")</f>
        <v/>
      </c>
      <c r="K38" s="65">
        <f>IFERROR(IF($J38="","",$J38*IF(ISNUMBER($I38),$I38,'Index Summary'!$C$7)/100),"")</f>
        <v/>
      </c>
      <c r="L38" s="65">
        <f>IFERROR(IF($K38="","",$J38-$K38),"")</f>
        <v/>
      </c>
      <c r="M38" s="24" t="n"/>
      <c r="N38" s="25">
        <f>IF($C38="","",IF(NOT(ISNUMBER($F38)),"No dividend",IF($F38=0,"No dividend",IF(ISNUMBER($I38),"OK","Frank assumed"))))</f>
        <v/>
      </c>
      <c r="P38" s="43">
        <f>IF($N38="No dividend","",IF($C38="","",_xll.BDP($C38,'Field Check'!$C$43)))</f>
        <v/>
      </c>
      <c r="Q38" s="62">
        <f>IFERROR(IF(LEN($P38)&lt;&gt;3,1,IF($P38=$D$2,1,_xll.BDP($P38&amp;$D$2&amp;" Curncy","PX_LAST"))),1)</f>
        <v/>
      </c>
      <c r="S38" s="108">
        <f>IF($C38="","",_xll.BDP($C38,'Field Check'!$C$45))</f>
        <v/>
      </c>
      <c r="T38" s="109" t="n">
        <v>4.78070881893106</v>
      </c>
      <c r="U38" s="61" t="n">
        <v>90.09999999999999</v>
      </c>
    </row>
    <row r="39">
      <c r="A39" s="125" t="inlineStr">
        <is>
          <t>N/A</t>
        </is>
      </c>
      <c r="B39" s="62">
        <f>IF(COUNT($T39,$U39)=2,$U$2*$T39/100/($U39*IF($U$3="",1,$U$3)),"")</f>
        <v/>
      </c>
      <c r="C39" s="125" t="inlineStr">
        <is>
          <t>WOW AT Equity</t>
        </is>
      </c>
      <c r="D39" s="125">
        <f>IF($A39="","",_xll.BDP($C39,"NAME"))</f>
        <v/>
      </c>
      <c r="E39" s="125">
        <f>IF($A39="","",_xll.BDP($C39,"GICS_SECTOR_NAME"))</f>
        <v/>
      </c>
      <c r="F39" s="26">
        <f>IF($A39="","",_xll.BDP($C39,"EQY_DVD_SH_12M"))</f>
        <v/>
      </c>
      <c r="G39" s="27">
        <f>IF($A39="","",_xll.BDP($C39,"EQY_DVD_YLD_12M"))</f>
        <v/>
      </c>
      <c r="H39" s="27">
        <f>IF($A39="","",_xll.BDP($C39,"EQY_DVD_YLD_IND"))</f>
        <v/>
      </c>
      <c r="I39" s="27">
        <f>IF($A39="","",_xll.BDP($C39,'Field Check'!$C$4))</f>
        <v/>
      </c>
      <c r="J39" s="65">
        <f>IFERROR(IF($B39="","",IF(ISNUMBER($F39),$B39*$F39*$D$3/$B$3,0)),"")</f>
        <v/>
      </c>
      <c r="K39" s="65">
        <f>IFERROR(IF($J39="","",$J39*IF(ISNUMBER($I39),$I39,'Index Summary'!$C$7)/100),"")</f>
        <v/>
      </c>
      <c r="L39" s="65">
        <f>IFERROR(IF($K39="","",$J39-$K39),"")</f>
        <v/>
      </c>
      <c r="M39" s="28" t="n"/>
      <c r="N39" s="29">
        <f>IF($C39="","",IF(NOT(ISNUMBER($F39)),"No dividend",IF($F39=0,"No dividend",IF(ISNUMBER($I39),"OK","Frank assumed"))))</f>
        <v/>
      </c>
      <c r="P39" s="43">
        <f>IF($N39="No dividend","",IF($C39="","",_xll.BDP($C39,'Field Check'!$C$43)))</f>
        <v/>
      </c>
      <c r="Q39" s="62">
        <f>IFERROR(IF(LEN($P39)&lt;&gt;3,1,IF($P39=$D$2,1,_xll.BDP($P39&amp;$D$2&amp;" Curncy","PX_LAST"))),1)</f>
        <v/>
      </c>
      <c r="S39" s="108">
        <f>IF($C39="","",_xll.BDP($C39,'Field Check'!$C$45))</f>
        <v/>
      </c>
      <c r="T39" s="109" t="n">
        <v>2.29975551911155</v>
      </c>
      <c r="U39" s="61" t="n">
        <v>40.28</v>
      </c>
    </row>
    <row r="40">
      <c r="A40" s="125" t="inlineStr">
        <is>
          <t>N/A</t>
        </is>
      </c>
      <c r="B40" s="62">
        <f>IF(COUNT($T40,$U40)=2,$U$2*$T40/100/($U40*IF($U$3="",1,$U$3)),"")</f>
        <v/>
      </c>
      <c r="C40" s="21" t="inlineStr">
        <is>
          <t>WDS AT Equity</t>
        </is>
      </c>
      <c r="D40" s="21">
        <f>IF($A40="","",_xll.BDP($C40,"NAME"))</f>
        <v/>
      </c>
      <c r="E40" s="21">
        <f>IF($A40="","",_xll.BDP($C40,"GICS_SECTOR_NAME"))</f>
        <v/>
      </c>
      <c r="F40" s="22">
        <f>IF($A40="","",_xll.BDP($C40,"EQY_DVD_SH_12M"))</f>
        <v/>
      </c>
      <c r="G40" s="23">
        <f>IF($A40="","",_xll.BDP($C40,"EQY_DVD_YLD_12M"))</f>
        <v/>
      </c>
      <c r="H40" s="23">
        <f>IF($A40="","",_xll.BDP($C40,"EQY_DVD_YLD_IND"))</f>
        <v/>
      </c>
      <c r="I40" s="23">
        <f>IF($A40="","",_xll.BDP($C40,'Field Check'!$C$4))</f>
        <v/>
      </c>
      <c r="J40" s="65">
        <f>IFERROR(IF($B40="","",IF(ISNUMBER($F40),$B40*$F40*$D$3/$B$3,0)),"")</f>
        <v/>
      </c>
      <c r="K40" s="65">
        <f>IFERROR(IF($J40="","",$J40*IF(ISNUMBER($I40),$I40,'Index Summary'!$C$7)/100),"")</f>
        <v/>
      </c>
      <c r="L40" s="65">
        <f>IFERROR(IF($K40="","",$J40-$K40),"")</f>
        <v/>
      </c>
      <c r="M40" s="24" t="n"/>
      <c r="N40" s="25">
        <f>IF($C40="","",IF(NOT(ISNUMBER($F40)),"No dividend",IF($F40=0,"No dividend",IF(ISNUMBER($I40),"OK","Frank assumed"))))</f>
        <v/>
      </c>
      <c r="P40" s="43">
        <f>IF($N40="No dividend","",IF($C40="","",_xll.BDP($C40,'Field Check'!$C$43)))</f>
        <v/>
      </c>
      <c r="Q40" s="62">
        <f>IFERROR(IF(LEN($P40)&lt;&gt;3,1,IF($P40=$D$2,1,_xll.BDP($P40&amp;$D$2&amp;" Curncy","PX_LAST"))),1)</f>
        <v/>
      </c>
      <c r="S40" s="108">
        <f>IF($C40="","",_xll.BDP($C40,'Field Check'!$C$45))</f>
        <v/>
      </c>
      <c r="T40" s="109" t="n">
        <v>2.83260996301085</v>
      </c>
      <c r="U40" s="61" t="n">
        <v>31.88</v>
      </c>
    </row>
    <row r="41">
      <c r="A41" s="125" t="inlineStr">
        <is>
          <t>N/A</t>
        </is>
      </c>
      <c r="B41" s="62">
        <f>IF(COUNT($T41,$U41)=2,$U$2*$T41/100/($U41*IF($U$3="",1,$U$3)),"")</f>
        <v/>
      </c>
      <c r="C41" s="125" t="inlineStr">
        <is>
          <t>SIG AT Equity</t>
        </is>
      </c>
      <c r="D41" s="125">
        <f>IF($A41="","",_xll.BDP($C41,"NAME"))</f>
        <v/>
      </c>
      <c r="E41" s="125">
        <f>IF($A41="","",_xll.BDP($C41,"GICS_SECTOR_NAME"))</f>
        <v/>
      </c>
      <c r="F41" s="26">
        <f>IF($A41="","",_xll.BDP($C41,"EQY_DVD_SH_12M"))</f>
        <v/>
      </c>
      <c r="G41" s="27">
        <f>IF($A41="","",_xll.BDP($C41,"EQY_DVD_YLD_12M"))</f>
        <v/>
      </c>
      <c r="H41" s="27">
        <f>IF($A41="","",_xll.BDP($C41,"EQY_DVD_YLD_IND"))</f>
        <v/>
      </c>
      <c r="I41" s="27">
        <f>IF($A41="","",_xll.BDP($C41,'Field Check'!$C$4))</f>
        <v/>
      </c>
      <c r="J41" s="65">
        <f>IFERROR(IF($B41="","",IF(ISNUMBER($F41),$B41*$F41*$D$3/$B$3,0)),"")</f>
        <v/>
      </c>
      <c r="K41" s="65">
        <f>IFERROR(IF($J41="","",$J41*IF(ISNUMBER($I41),$I41,'Index Summary'!$C$7)/100),"")</f>
        <v/>
      </c>
      <c r="L41" s="65">
        <f>IFERROR(IF($K41="","",$J41-$K41),"")</f>
        <v/>
      </c>
      <c r="M41" s="28" t="n"/>
      <c r="N41" s="29">
        <f>IF($C41="","",IF(NOT(ISNUMBER($F41)),"No dividend",IF($F41=0,"No dividend",IF(ISNUMBER($I41),"OK","Frank assumed"))))</f>
        <v/>
      </c>
      <c r="P41" s="43">
        <f>IF($N41="No dividend","",IF($C41="","",_xll.BDP($C41,'Field Check'!$C$43)))</f>
        <v/>
      </c>
      <c r="Q41" s="62">
        <f>IFERROR(IF(LEN($P41)&lt;&gt;3,1,IF($P41=$D$2,1,_xll.BDP($P41&amp;$D$2&amp;" Curncy","PX_LAST"))),1)</f>
        <v/>
      </c>
      <c r="S41" s="108">
        <f>IF($C41="","",_xll.BDP($C41,'Field Check'!$C$45))</f>
        <v/>
      </c>
      <c r="T41" s="109" t="n">
        <v>0.723498087354435</v>
      </c>
      <c r="U41" s="61" t="n">
        <v>2.98</v>
      </c>
    </row>
    <row r="42">
      <c r="A42" s="125" t="inlineStr">
        <is>
          <t>N/A</t>
        </is>
      </c>
      <c r="B42" s="62">
        <f>IF(COUNT($T42,$U42)=2,$U$2*$T42/100/($U42*IF($U$3="",1,$U$3)),"")</f>
        <v/>
      </c>
      <c r="C42" s="21" t="inlineStr">
        <is>
          <t>APA AT Equity</t>
        </is>
      </c>
      <c r="D42" s="21">
        <f>IF($A42="","",_xll.BDP($C42,"NAME"))</f>
        <v/>
      </c>
      <c r="E42" s="21">
        <f>IF($A42="","",_xll.BDP($C42,"GICS_SECTOR_NAME"))</f>
        <v/>
      </c>
      <c r="F42" s="22">
        <f>IF($A42="","",_xll.BDP($C42,"EQY_DVD_SH_12M"))</f>
        <v/>
      </c>
      <c r="G42" s="23">
        <f>IF($A42="","",_xll.BDP($C42,"EQY_DVD_YLD_12M"))</f>
        <v/>
      </c>
      <c r="H42" s="23">
        <f>IF($A42="","",_xll.BDP($C42,"EQY_DVD_YLD_IND"))</f>
        <v/>
      </c>
      <c r="I42" s="23">
        <f>IF($A42="","",_xll.BDP($C42,'Field Check'!$C$4))</f>
        <v/>
      </c>
      <c r="J42" s="65">
        <f>IFERROR(IF($B42="","",IF(ISNUMBER($F42),$B42*$F42*$D$3/$B$3,0)),"")</f>
        <v/>
      </c>
      <c r="K42" s="65">
        <f>IFERROR(IF($J42="","",$J42*IF(ISNUMBER($I42),$I42,'Index Summary'!$C$7)/100),"")</f>
        <v/>
      </c>
      <c r="L42" s="65">
        <f>IFERROR(IF($K42="","",$J42-$K42),"")</f>
        <v/>
      </c>
      <c r="M42" s="24" t="n"/>
      <c r="N42" s="25">
        <f>IF($C42="","",IF(NOT(ISNUMBER($F42)),"No dividend",IF($F42=0,"No dividend",IF(ISNUMBER($I42),"OK","Frank assumed"))))</f>
        <v/>
      </c>
      <c r="P42" s="43">
        <f>IF($N42="No dividend","",IF($C42="","",_xll.BDP($C42,'Field Check'!$C$43)))</f>
        <v/>
      </c>
      <c r="Q42" s="62">
        <f>IFERROR(IF(LEN($P42)&lt;&gt;3,1,IF($P42=$D$2,1,_xll.BDP($P42&amp;$D$2&amp;" Curncy","PX_LAST"))),1)</f>
        <v/>
      </c>
      <c r="S42" s="108">
        <f>IF($C42="","",_xll.BDP($C42,'Field Check'!$C$45))</f>
        <v/>
      </c>
      <c r="T42" s="109" t="n">
        <v>0.613117288322545</v>
      </c>
      <c r="U42" s="61" t="n">
        <v>9.91</v>
      </c>
    </row>
    <row r="43">
      <c r="A43" s="125" t="inlineStr">
        <is>
          <t>N/A</t>
        </is>
      </c>
      <c r="B43" s="62">
        <f>IF(COUNT($T43,$U43)=2,$U$2*$T43/100/($U43*IF($U$3="",1,$U$3)),"")</f>
        <v/>
      </c>
      <c r="C43" s="125" t="inlineStr">
        <is>
          <t>EVN AT Equity</t>
        </is>
      </c>
      <c r="D43" s="125">
        <f>IF($A43="","",_xll.BDP($C43,"NAME"))</f>
        <v/>
      </c>
      <c r="E43" s="125">
        <f>IF($A43="","",_xll.BDP($C43,"GICS_SECTOR_NAME"))</f>
        <v/>
      </c>
      <c r="F43" s="26">
        <f>IF($A43="","",_xll.BDP($C43,"EQY_DVD_SH_12M"))</f>
        <v/>
      </c>
      <c r="G43" s="27">
        <f>IF($A43="","",_xll.BDP($C43,"EQY_DVD_YLD_12M"))</f>
        <v/>
      </c>
      <c r="H43" s="27">
        <f>IF($A43="","",_xll.BDP($C43,"EQY_DVD_YLD_IND"))</f>
        <v/>
      </c>
      <c r="I43" s="27">
        <f>IF($A43="","",_xll.BDP($C43,'Field Check'!$C$4))</f>
        <v/>
      </c>
      <c r="J43" s="65">
        <f>IFERROR(IF($B43="","",IF(ISNUMBER($F43),$B43*$F43*$D$3/$B$3,0)),"")</f>
        <v/>
      </c>
      <c r="K43" s="65">
        <f>IFERROR(IF($J43="","",$J43*IF(ISNUMBER($I43),$I43,'Index Summary'!$C$7)/100),"")</f>
        <v/>
      </c>
      <c r="L43" s="65">
        <f>IFERROR(IF($K43="","",$J43-$K43),"")</f>
        <v/>
      </c>
      <c r="M43" s="28" t="n"/>
      <c r="N43" s="29">
        <f>IF($C43="","",IF(NOT(ISNUMBER($F43)),"No dividend",IF($F43=0,"No dividend",IF(ISNUMBER($I43),"OK","Frank assumed"))))</f>
        <v/>
      </c>
      <c r="P43" s="43">
        <f>IF($N43="No dividend","",IF($C43="","",_xll.BDP($C43,'Field Check'!$C$43)))</f>
        <v/>
      </c>
      <c r="Q43" s="62">
        <f>IFERROR(IF(LEN($P43)&lt;&gt;3,1,IF($P43=$D$2,1,_xll.BDP($P43&amp;$D$2&amp;" Curncy","PX_LAST"))),1)</f>
        <v/>
      </c>
      <c r="S43" s="108">
        <f>IF($C43="","",_xll.BDP($C43,'Field Check'!$C$45))</f>
        <v/>
      </c>
      <c r="T43" s="109" t="n">
        <v>1.27203058377014</v>
      </c>
      <c r="U43" s="61" t="n">
        <v>13.4</v>
      </c>
    </row>
    <row r="44">
      <c r="A44" s="125" t="inlineStr">
        <is>
          <t>N/A</t>
        </is>
      </c>
      <c r="B44" s="62">
        <f>IF(COUNT($T44,$U44)=2,$U$2*$T44/100/($U44*IF($U$3="",1,$U$3)),"")</f>
        <v/>
      </c>
      <c r="C44" s="21" t="inlineStr">
        <is>
          <t>NST AT Equity</t>
        </is>
      </c>
      <c r="D44" s="21">
        <f>IF($A44="","",_xll.BDP($C44,"NAME"))</f>
        <v/>
      </c>
      <c r="E44" s="21">
        <f>IF($A44="","",_xll.BDP($C44,"GICS_SECTOR_NAME"))</f>
        <v/>
      </c>
      <c r="F44" s="22">
        <f>IF($A44="","",_xll.BDP($C44,"EQY_DVD_SH_12M"))</f>
        <v/>
      </c>
      <c r="G44" s="23">
        <f>IF($A44="","",_xll.BDP($C44,"EQY_DVD_YLD_12M"))</f>
        <v/>
      </c>
      <c r="H44" s="23">
        <f>IF($A44="","",_xll.BDP($C44,"EQY_DVD_YLD_IND"))</f>
        <v/>
      </c>
      <c r="I44" s="23">
        <f>IF($A44="","",_xll.BDP($C44,'Field Check'!$C$4))</f>
        <v/>
      </c>
      <c r="J44" s="65">
        <f>IFERROR(IF($B44="","",IF(ISNUMBER($F44),$B44*$F44*$D$3/$B$3,0)),"")</f>
        <v/>
      </c>
      <c r="K44" s="65">
        <f>IFERROR(IF($J44="","",$J44*IF(ISNUMBER($I44),$I44,'Index Summary'!$C$7)/100),"")</f>
        <v/>
      </c>
      <c r="L44" s="65">
        <f>IFERROR(IF($K44="","",$J44-$K44),"")</f>
        <v/>
      </c>
      <c r="M44" s="24" t="n"/>
      <c r="N44" s="25">
        <f>IF($C44="","",IF(NOT(ISNUMBER($F44)),"No dividend",IF($F44=0,"No dividend",IF(ISNUMBER($I44),"OK","Frank assumed"))))</f>
        <v/>
      </c>
      <c r="P44" s="43">
        <f>IF($N44="No dividend","",IF($C44="","",_xll.BDP($C44,'Field Check'!$C$43)))</f>
        <v/>
      </c>
      <c r="Q44" s="62">
        <f>IFERROR(IF(LEN($P44)&lt;&gt;3,1,IF($P44=$D$2,1,_xll.BDP($P44&amp;$D$2&amp;" Curncy","PX_LAST"))),1)</f>
        <v/>
      </c>
      <c r="S44" s="108">
        <f>IF($C44="","",_xll.BDP($C44,'Field Check'!$C$45))</f>
        <v/>
      </c>
      <c r="T44" s="109" t="n">
        <v>1.44241444162236</v>
      </c>
      <c r="U44" s="61" t="n">
        <v>22.7</v>
      </c>
    </row>
    <row r="45">
      <c r="A45" s="125" t="inlineStr">
        <is>
          <t>N/A</t>
        </is>
      </c>
      <c r="B45" s="62">
        <f>IF(COUNT($T45,$U45)=2,$U$2*$T45/100/($U45*IF($U$3="",1,$U$3)),"")</f>
        <v/>
      </c>
      <c r="C45" s="125" t="inlineStr">
        <is>
          <t>PLS AT Equity</t>
        </is>
      </c>
      <c r="D45" s="125">
        <f>IF($A45="","",_xll.BDP($C45,"NAME"))</f>
        <v/>
      </c>
      <c r="E45" s="125">
        <f>IF($A45="","",_xll.BDP($C45,"GICS_SECTOR_NAME"))</f>
        <v/>
      </c>
      <c r="F45" s="26">
        <f>IF($A45="","",_xll.BDP($C45,"EQY_DVD_SH_12M"))</f>
        <v/>
      </c>
      <c r="G45" s="27">
        <f>IF($A45="","",_xll.BDP($C45,"EQY_DVD_YLD_12M"))</f>
        <v/>
      </c>
      <c r="H45" s="27">
        <f>IF($A45="","",_xll.BDP($C45,"EQY_DVD_YLD_IND"))</f>
        <v/>
      </c>
      <c r="I45" s="27">
        <f>IF($A45="","",_xll.BDP($C45,'Field Check'!$C$4))</f>
        <v/>
      </c>
      <c r="J45" s="65">
        <f>IFERROR(IF($B45="","",IF(ISNUMBER($F45),$B45*$F45*$D$3/$B$3,0)),"")</f>
        <v/>
      </c>
      <c r="K45" s="65">
        <f>IFERROR(IF($J45="","",$J45*IF(ISNUMBER($I45),$I45,'Index Summary'!$C$7)/100),"")</f>
        <v/>
      </c>
      <c r="L45" s="65">
        <f>IFERROR(IF($K45="","",$J45-$K45),"")</f>
        <v/>
      </c>
      <c r="M45" s="28" t="n"/>
      <c r="N45" s="29">
        <f>IF($C45="","",IF(NOT(ISNUMBER($F45)),"No dividend",IF($F45=0,"No dividend",IF(ISNUMBER($I45),"OK","Frank assumed"))))</f>
        <v/>
      </c>
      <c r="P45" s="43">
        <f>IF($N45="No dividend","",IF($C45="","",_xll.BDP($C45,'Field Check'!$C$43)))</f>
        <v/>
      </c>
      <c r="Q45" s="62">
        <f>IFERROR(IF(LEN($P45)&lt;&gt;3,1,IF($P45=$D$2,1,_xll.BDP($P45&amp;$D$2&amp;" Curncy","PX_LAST"))),1)</f>
        <v/>
      </c>
      <c r="S45" s="108">
        <f>IF($C45="","",_xll.BDP($C45,'Field Check'!$C$45))</f>
        <v/>
      </c>
      <c r="T45" s="109" t="n">
        <v>0.672449303965223</v>
      </c>
      <c r="U45" s="61" t="n">
        <v>4.58</v>
      </c>
    </row>
    <row r="46">
      <c r="A46" s="125" t="inlineStr">
        <is>
          <t>N/A</t>
        </is>
      </c>
      <c r="B46" s="62">
        <f>IF(COUNT($T46,$U46)=2,$U$2*$T46/100/($U46*IF($U$3="",1,$U$3)),"")</f>
        <v/>
      </c>
      <c r="C46" s="21" t="inlineStr">
        <is>
          <t>XRO AT Equity</t>
        </is>
      </c>
      <c r="D46" s="21">
        <f>IF($A46="","",_xll.BDP($C46,"NAME"))</f>
        <v/>
      </c>
      <c r="E46" s="21">
        <f>IF($A46="","",_xll.BDP($C46,"GICS_SECTOR_NAME"))</f>
        <v/>
      </c>
      <c r="F46" s="22">
        <f>IF($A46="","",_xll.BDP($C46,"EQY_DVD_SH_12M"))</f>
        <v/>
      </c>
      <c r="G46" s="23">
        <f>IF($A46="","",_xll.BDP($C46,"EQY_DVD_YLD_12M"))</f>
        <v/>
      </c>
      <c r="H46" s="23">
        <f>IF($A46="","",_xll.BDP($C46,"EQY_DVD_YLD_IND"))</f>
        <v/>
      </c>
      <c r="I46" s="23">
        <f>IF($A46="","",_xll.BDP($C46,'Field Check'!$C$4))</f>
        <v/>
      </c>
      <c r="J46" s="65">
        <f>IFERROR(IF($B46="","",IF(ISNUMBER($F46),$B46*$F46*$D$3/$B$3,0)),"")</f>
        <v/>
      </c>
      <c r="K46" s="65">
        <f>IFERROR(IF($J46="","",$J46*IF(ISNUMBER($I46),$I46,'Index Summary'!$C$7)/100),"")</f>
        <v/>
      </c>
      <c r="L46" s="65">
        <f>IFERROR(IF($K46="","",$J46-$K46),"")</f>
        <v/>
      </c>
      <c r="M46" s="24" t="n"/>
      <c r="N46" s="25">
        <f>IF($C46="","",IF(NOT(ISNUMBER($F46)),"No dividend",IF($F46=0,"No dividend",IF(ISNUMBER($I46),"OK","Frank assumed"))))</f>
        <v/>
      </c>
      <c r="P46" s="43">
        <f>IF($N46="No dividend","",IF($C46="","",_xll.BDP($C46,'Field Check'!$C$43)))</f>
        <v/>
      </c>
      <c r="Q46" s="62">
        <f>IFERROR(IF(LEN($P46)&lt;&gt;3,1,IF($P46=$D$2,1,_xll.BDP($P46&amp;$D$2&amp;" Curncy","PX_LAST"))),1)</f>
        <v/>
      </c>
      <c r="S46" s="108">
        <f>IF($C46="","",_xll.BDP($C46,'Field Check'!$C$45))</f>
        <v/>
      </c>
      <c r="T46" s="109" t="n">
        <v>0.579890694402611</v>
      </c>
      <c r="U46" s="61" t="n">
        <v>76.56</v>
      </c>
    </row>
    <row r="47">
      <c r="A47" s="125" t="inlineStr">
        <is>
          <t>N/A</t>
        </is>
      </c>
      <c r="B47" s="62">
        <f>IF(COUNT($T47,$U47)=2,$U$2*$T47/100/($U47*IF($U$3="",1,$U$3)),"")</f>
        <v/>
      </c>
      <c r="C47" s="125" t="inlineStr">
        <is>
          <t>SCG AT Equity</t>
        </is>
      </c>
      <c r="D47" s="125">
        <f>IF($A47="","",_xll.BDP($C47,"NAME"))</f>
        <v/>
      </c>
      <c r="E47" s="125">
        <f>IF($A47="","",_xll.BDP($C47,"GICS_SECTOR_NAME"))</f>
        <v/>
      </c>
      <c r="F47" s="26">
        <f>IF($A47="","",_xll.BDP($C47,"EQY_DVD_SH_12M"))</f>
        <v/>
      </c>
      <c r="G47" s="27">
        <f>IF($A47="","",_xll.BDP($C47,"EQY_DVD_YLD_12M"))</f>
        <v/>
      </c>
      <c r="H47" s="27">
        <f>IF($A47="","",_xll.BDP($C47,"EQY_DVD_YLD_IND"))</f>
        <v/>
      </c>
      <c r="I47" s="27">
        <f>IF($A47="","",_xll.BDP($C47,'Field Check'!$C$4))</f>
        <v/>
      </c>
      <c r="J47" s="65">
        <f>IFERROR(IF($B47="","",IF(ISNUMBER($F47),$B47*$F47*$D$3/$B$3,0)),"")</f>
        <v/>
      </c>
      <c r="K47" s="65">
        <f>IFERROR(IF($J47="","",$J47*IF(ISNUMBER($I47),$I47,'Index Summary'!$C$7)/100),"")</f>
        <v/>
      </c>
      <c r="L47" s="65">
        <f>IFERROR(IF($K47="","",$J47-$K47),"")</f>
        <v/>
      </c>
      <c r="M47" s="28" t="n"/>
      <c r="N47" s="29">
        <f>IF($C47="","",IF(NOT(ISNUMBER($F47)),"No dividend",IF($F47=0,"No dividend",IF(ISNUMBER($I47),"OK","Frank assumed"))))</f>
        <v/>
      </c>
      <c r="P47" s="43">
        <f>IF($N47="No dividend","",IF($C47="","",_xll.BDP($C47,'Field Check'!$C$43)))</f>
        <v/>
      </c>
      <c r="Q47" s="62">
        <f>IFERROR(IF(LEN($P47)&lt;&gt;3,1,IF($P47=$D$2,1,_xll.BDP($P47&amp;$D$2&amp;" Curncy","PX_LAST"))),1)</f>
        <v/>
      </c>
      <c r="S47" s="108">
        <f>IF($C47="","",_xll.BDP($C47,'Field Check'!$C$45))</f>
        <v/>
      </c>
      <c r="T47" s="109" t="n">
        <v>0.971548899381658</v>
      </c>
      <c r="U47" s="61" t="n">
        <v>3.98</v>
      </c>
    </row>
    <row r="48">
      <c r="A48" s="125" t="inlineStr">
        <is>
          <t>N/A</t>
        </is>
      </c>
      <c r="B48" s="62">
        <f>IF(COUNT($T48,$U48)=2,$U$2*$T48/100/($U48*IF($U$3="",1,$U$3)),"")</f>
        <v/>
      </c>
      <c r="C48" s="21" t="inlineStr">
        <is>
          <t>MPL AT Equity</t>
        </is>
      </c>
      <c r="D48" s="21">
        <f>IF($A48="","",_xll.BDP($C48,"NAME"))</f>
        <v/>
      </c>
      <c r="E48" s="21">
        <f>IF($A48="","",_xll.BDP($C48,"GICS_SECTOR_NAME"))</f>
        <v/>
      </c>
      <c r="F48" s="22">
        <f>IF($A48="","",_xll.BDP($C48,"EQY_DVD_SH_12M"))</f>
        <v/>
      </c>
      <c r="G48" s="23">
        <f>IF($A48="","",_xll.BDP($C48,"EQY_DVD_YLD_12M"))</f>
        <v/>
      </c>
      <c r="H48" s="23">
        <f>IF($A48="","",_xll.BDP($C48,"EQY_DVD_YLD_IND"))</f>
        <v/>
      </c>
      <c r="I48" s="23">
        <f>IF($A48="","",_xll.BDP($C48,'Field Check'!$C$4))</f>
        <v/>
      </c>
      <c r="J48" s="65">
        <f>IFERROR(IF($B48="","",IF(ISNUMBER($F48),$B48*$F48*$D$3/$B$3,0)),"")</f>
        <v/>
      </c>
      <c r="K48" s="65">
        <f>IFERROR(IF($J48="","",$J48*IF(ISNUMBER($I48),$I48,'Index Summary'!$C$7)/100),"")</f>
        <v/>
      </c>
      <c r="L48" s="65">
        <f>IFERROR(IF($K48="","",$J48-$K48),"")</f>
        <v/>
      </c>
      <c r="M48" s="24" t="n"/>
      <c r="N48" s="25">
        <f>IF($C48="","",IF(NOT(ISNUMBER($F48)),"No dividend",IF($F48=0,"No dividend",IF(ISNUMBER($I48),"OK","Frank assumed"))))</f>
        <v/>
      </c>
      <c r="P48" s="43">
        <f>IF($N48="No dividend","",IF($C48="","",_xll.BDP($C48,'Field Check'!$C$43)))</f>
        <v/>
      </c>
      <c r="Q48" s="62">
        <f>IFERROR(IF(LEN($P48)&lt;&gt;3,1,IF($P48=$D$2,1,_xll.BDP($P48&amp;$D$2&amp;" Curncy","PX_LAST"))),1)</f>
        <v/>
      </c>
      <c r="S48" s="108">
        <f>IF($C48="","",_xll.BDP($C48,'Field Check'!$C$45))</f>
        <v/>
      </c>
      <c r="T48" s="109" t="n">
        <v>0.6796132547628509</v>
      </c>
      <c r="U48" s="61" t="n">
        <v>5.28</v>
      </c>
    </row>
    <row r="49">
      <c r="A49" s="125" t="inlineStr">
        <is>
          <t>N/A</t>
        </is>
      </c>
      <c r="B49" s="62">
        <f>IF(COUNT($T49,$U49)=2,$U$2*$T49/100/($U49*IF($U$3="",1,$U$3)),"")</f>
        <v/>
      </c>
      <c r="C49" s="125" t="inlineStr">
        <is>
          <t>S32 AT Equity</t>
        </is>
      </c>
      <c r="D49" s="125">
        <f>IF($A49="","",_xll.BDP($C49,"NAME"))</f>
        <v/>
      </c>
      <c r="E49" s="125">
        <f>IF($A49="","",_xll.BDP($C49,"GICS_SECTOR_NAME"))</f>
        <v/>
      </c>
      <c r="F49" s="26">
        <f>IF($A49="","",_xll.BDP($C49,"EQY_DVD_SH_12M"))</f>
        <v/>
      </c>
      <c r="G49" s="27">
        <f>IF($A49="","",_xll.BDP($C49,"EQY_DVD_YLD_12M"))</f>
        <v/>
      </c>
      <c r="H49" s="27">
        <f>IF($A49="","",_xll.BDP($C49,"EQY_DVD_YLD_IND"))</f>
        <v/>
      </c>
      <c r="I49" s="27">
        <f>IF($A49="","",_xll.BDP($C49,'Field Check'!$C$4))</f>
        <v/>
      </c>
      <c r="J49" s="65">
        <f>IFERROR(IF($B49="","",IF(ISNUMBER($F49),$B49*$F49*$D$3/$B$3,0)),"")</f>
        <v/>
      </c>
      <c r="K49" s="65">
        <f>IFERROR(IF($J49="","",$J49*IF(ISNUMBER($I49),$I49,'Index Summary'!$C$7)/100),"")</f>
        <v/>
      </c>
      <c r="L49" s="65">
        <f>IFERROR(IF($K49="","",$J49-$K49),"")</f>
        <v/>
      </c>
      <c r="M49" s="28" t="n"/>
      <c r="N49" s="29">
        <f>IF($C49="","",IF(NOT(ISNUMBER($F49)),"No dividend",IF($F49=0,"No dividend",IF(ISNUMBER($I49),"OK","Frank assumed"))))</f>
        <v/>
      </c>
      <c r="P49" s="43">
        <f>IF($N49="No dividend","",IF($C49="","",_xll.BDP($C49,'Field Check'!$C$43)))</f>
        <v/>
      </c>
      <c r="Q49" s="62">
        <f>IFERROR(IF(LEN($P49)&lt;&gt;3,1,IF($P49=$D$2,1,_xll.BDP($P49&amp;$D$2&amp;" Curncy","PX_LAST"))),1)</f>
        <v/>
      </c>
      <c r="S49" s="108">
        <f>IF($C49="","",_xll.BDP($C49,'Field Check'!$C$45))</f>
        <v/>
      </c>
      <c r="T49" s="109" t="n">
        <v>1.04004334432443</v>
      </c>
      <c r="U49" s="61" t="n">
        <v>4.96</v>
      </c>
    </row>
    <row r="50">
      <c r="A50" s="125" t="inlineStr">
        <is>
          <t>N/A</t>
        </is>
      </c>
      <c r="B50" s="62">
        <f>IF(COUNT($T50,$U50)=2,$U$2*$T50/100/($U50*IF($U$3="",1,$U$3)),"")</f>
        <v/>
      </c>
      <c r="C50" s="21" t="inlineStr">
        <is>
          <t>WTC AT Equity</t>
        </is>
      </c>
      <c r="D50" s="21">
        <f>IF($A50="","",_xll.BDP($C50,"NAME"))</f>
        <v/>
      </c>
      <c r="E50" s="21">
        <f>IF($A50="","",_xll.BDP($C50,"GICS_SECTOR_NAME"))</f>
        <v/>
      </c>
      <c r="F50" s="22">
        <f>IF($A50="","",_xll.BDP($C50,"EQY_DVD_SH_12M"))</f>
        <v/>
      </c>
      <c r="G50" s="23">
        <f>IF($A50="","",_xll.BDP($C50,"EQY_DVD_YLD_12M"))</f>
        <v/>
      </c>
      <c r="H50" s="23">
        <f>IF($A50="","",_xll.BDP($C50,"EQY_DVD_YLD_IND"))</f>
        <v/>
      </c>
      <c r="I50" s="23">
        <f>IF($A50="","",_xll.BDP($C50,'Field Check'!$C$4))</f>
        <v/>
      </c>
      <c r="J50" s="65">
        <f>IFERROR(IF($B50="","",IF(ISNUMBER($F50),$B50*$F50*$D$3/$B$3,0)),"")</f>
        <v/>
      </c>
      <c r="K50" s="65">
        <f>IFERROR(IF($J50="","",$J50*IF(ISNUMBER($I50),$I50,'Index Summary'!$C$7)/100),"")</f>
        <v/>
      </c>
      <c r="L50" s="65">
        <f>IFERROR(IF($K50="","",$J50-$K50),"")</f>
        <v/>
      </c>
      <c r="M50" s="24" t="n"/>
      <c r="N50" s="25">
        <f>IF($C50="","",IF(NOT(ISNUMBER($F50)),"No dividend",IF($F50=0,"No dividend",IF(ISNUMBER($I50),"OK","Frank assumed"))))</f>
        <v/>
      </c>
      <c r="P50" s="43">
        <f>IF($N50="No dividend","",IF($C50="","",_xll.BDP($C50,'Field Check'!$C$43)))</f>
        <v/>
      </c>
      <c r="Q50" s="62">
        <f>IFERROR(IF(LEN($P50)&lt;&gt;3,1,IF($P50=$D$2,1,_xll.BDP($P50&amp;$D$2&amp;" Curncy","PX_LAST"))),1)</f>
        <v/>
      </c>
      <c r="S50" s="108">
        <f>IF($C50="","",_xll.BDP($C50,'Field Check'!$C$45))</f>
        <v/>
      </c>
      <c r="T50" s="109" t="n">
        <v>0.370154825559233</v>
      </c>
      <c r="U50" s="61" t="n">
        <v>40.98</v>
      </c>
    </row>
    <row r="51">
      <c r="A51" s="125" t="inlineStr">
        <is>
          <t>N/A</t>
        </is>
      </c>
      <c r="B51" s="62">
        <f>IF(COUNT($T51,$U51)=2,$U$2*$T51/100/($U51*IF($U$3="",1,$U$3)),"")</f>
        <v/>
      </c>
      <c r="C51" s="125" t="inlineStr">
        <is>
          <t>COL AT Equity</t>
        </is>
      </c>
      <c r="D51" s="125">
        <f>IF($A51="","",_xll.BDP($C51,"NAME"))</f>
        <v/>
      </c>
      <c r="E51" s="125">
        <f>IF($A51="","",_xll.BDP($C51,"GICS_SECTOR_NAME"))</f>
        <v/>
      </c>
      <c r="F51" s="26">
        <f>IF($A51="","",_xll.BDP($C51,"EQY_DVD_SH_12M"))</f>
        <v/>
      </c>
      <c r="G51" s="27">
        <f>IF($A51="","",_xll.BDP($C51,"EQY_DVD_YLD_12M"))</f>
        <v/>
      </c>
      <c r="H51" s="27">
        <f>IF($A51="","",_xll.BDP($C51,"EQY_DVD_YLD_IND"))</f>
        <v/>
      </c>
      <c r="I51" s="27">
        <f>IF($A51="","",_xll.BDP($C51,'Field Check'!$C$4))</f>
        <v/>
      </c>
      <c r="J51" s="65">
        <f>IFERROR(IF($B51="","",IF(ISNUMBER($F51),$B51*$F51*$D$3/$B$3,0)),"")</f>
        <v/>
      </c>
      <c r="K51" s="65">
        <f>IFERROR(IF($J51="","",$J51*IF(ISNUMBER($I51),$I51,'Index Summary'!$C$7)/100),"")</f>
        <v/>
      </c>
      <c r="L51" s="65">
        <f>IFERROR(IF($K51="","",$J51-$K51),"")</f>
        <v/>
      </c>
      <c r="M51" s="28" t="n"/>
      <c r="N51" s="29">
        <f>IF($C51="","",IF(NOT(ISNUMBER($F51)),"No dividend",IF($F51=0,"No dividend",IF(ISNUMBER($I51),"OK","Frank assumed"))))</f>
        <v/>
      </c>
      <c r="P51" s="43">
        <f>IF($N51="No dividend","",IF($C51="","",_xll.BDP($C51,'Field Check'!$C$43)))</f>
        <v/>
      </c>
      <c r="Q51" s="62">
        <f>IFERROR(IF(LEN($P51)&lt;&gt;3,1,IF($P51=$D$2,1,_xll.BDP($P51&amp;$D$2&amp;" Curncy","PX_LAST"))),1)</f>
        <v/>
      </c>
      <c r="S51" s="108">
        <f>IF($C51="","",_xll.BDP($C51,'Field Check'!$C$45))</f>
        <v/>
      </c>
      <c r="T51" s="109" t="n">
        <v>1.51852428427702</v>
      </c>
      <c r="U51" s="61" t="n">
        <v>24.19</v>
      </c>
    </row>
    <row r="52">
      <c r="A52" s="125" t="inlineStr">
        <is>
          <t>N/A</t>
        </is>
      </c>
      <c r="B52" s="62">
        <f>IF(COUNT($T52,$U52)=2,$U$2*$T52/100/($U52*IF($U$3="",1,$U$3)),"")</f>
        <v/>
      </c>
      <c r="C52" s="21" t="inlineStr">
        <is>
          <t>TLC AT Equity</t>
        </is>
      </c>
      <c r="D52" s="21">
        <f>IF($A52="","",_xll.BDP($C52,"NAME"))</f>
        <v/>
      </c>
      <c r="E52" s="21">
        <f>IF($A52="","",_xll.BDP($C52,"GICS_SECTOR_NAME"))</f>
        <v/>
      </c>
      <c r="F52" s="22">
        <f>IF($A52="","",_xll.BDP($C52,"EQY_DVD_SH_12M"))</f>
        <v/>
      </c>
      <c r="G52" s="23">
        <f>IF($A52="","",_xll.BDP($C52,"EQY_DVD_YLD_12M"))</f>
        <v/>
      </c>
      <c r="H52" s="23">
        <f>IF($A52="","",_xll.BDP($C52,"EQY_DVD_YLD_IND"))</f>
        <v/>
      </c>
      <c r="I52" s="23">
        <f>IF($A52="","",_xll.BDP($C52,'Field Check'!$C$4))</f>
        <v/>
      </c>
      <c r="J52" s="65">
        <f>IFERROR(IF($B52="","",IF(ISNUMBER($F52),$B52*$F52*$D$3/$B$3,0)),"")</f>
        <v/>
      </c>
      <c r="K52" s="65">
        <f>IFERROR(IF($J52="","",$J52*IF(ISNUMBER($I52),$I52,'Index Summary'!$C$7)/100),"")</f>
        <v/>
      </c>
      <c r="L52" s="65">
        <f>IFERROR(IF($K52="","",$J52-$K52),"")</f>
        <v/>
      </c>
      <c r="M52" s="24" t="n"/>
      <c r="N52" s="25">
        <f>IF($C52="","",IF(NOT(ISNUMBER($F52)),"No dividend",IF($F52=0,"No dividend",IF(ISNUMBER($I52),"OK","Frank assumed"))))</f>
        <v/>
      </c>
      <c r="P52" s="43">
        <f>IF($N52="No dividend","",IF($C52="","",_xll.BDP($C52,'Field Check'!$C$43)))</f>
        <v/>
      </c>
      <c r="Q52" s="62">
        <f>IFERROR(IF(LEN($P52)&lt;&gt;3,1,IF($P52=$D$2,1,_xll.BDP($P52&amp;$D$2&amp;" Curncy","PX_LAST"))),1)</f>
        <v/>
      </c>
      <c r="S52" s="108">
        <f>IF($C52="","",_xll.BDP($C52,'Field Check'!$C$45))</f>
        <v/>
      </c>
      <c r="T52" s="109" t="n">
        <v>0.567984822228584</v>
      </c>
      <c r="U52" s="61" t="n">
        <v>5.46</v>
      </c>
    </row>
    <row r="53">
      <c r="A53" s="125" t="n"/>
      <c r="B53" s="62">
        <f>IF(COUNT($T53,$U53)=2,$U$2*$T53/($U53*IF($U$3="",1,$U$3)),"")</f>
        <v/>
      </c>
      <c r="C53" s="125">
        <f>IF($A53="","",$A53&amp;" Equity")</f>
        <v/>
      </c>
      <c r="D53" s="125">
        <f>IF($A53="","",_xll.BDP($C53,"NAME"))</f>
        <v/>
      </c>
      <c r="E53" s="125">
        <f>IF($A53="","",_xll.BDP($C53,"GICS_SECTOR_NAME"))</f>
        <v/>
      </c>
      <c r="F53" s="26">
        <f>IF($A53="","",_xll.BDP($C53,"EQY_DVD_SH_12M"))</f>
        <v/>
      </c>
      <c r="G53" s="27">
        <f>IF($A53="","",_xll.BDP($C53,"EQY_DVD_YLD_12M"))</f>
        <v/>
      </c>
      <c r="H53" s="27">
        <f>IF($A53="","",_xll.BDP($C53,"EQY_DVD_YLD_IND"))</f>
        <v/>
      </c>
      <c r="I53" s="27">
        <f>IF($A53="","",_xll.BDP($C53,'Field Check'!$C$4))</f>
        <v/>
      </c>
      <c r="J53" s="65">
        <f>IFERROR(IF($B53="","",IF(ISNUMBER($F53),$B53*$F53*$D$3/$B$3,0)),"")</f>
        <v/>
      </c>
      <c r="K53" s="65">
        <f>IFERROR(IF($J53="","",$J53*IF(ISNUMBER($I53),$I53,'Index Summary'!$C$7)/100),"")</f>
        <v/>
      </c>
      <c r="L53" s="65">
        <f>IFERROR(IF($K53="","",$J53-$K53),"")</f>
        <v/>
      </c>
      <c r="M53" s="28" t="n"/>
      <c r="N53" s="29">
        <f>IF($C53="","",IF(NOT(ISNUMBER($F53)),"No dividend",IF($F53=0,"No dividend",IF(ISNUMBER($I53),"OK","Frank assumed"))))</f>
        <v/>
      </c>
      <c r="P53" s="43">
        <f>IF($N53="No dividend","",IF($C53="","",_xll.BDP($C53,'Field Check'!$C$43)))</f>
        <v/>
      </c>
      <c r="Q53" s="62">
        <f>IFERROR(IF(LEN($P53)&lt;&gt;3,1,IF($P53=$D$2,1,_xll.BDP($P53&amp;$D$2&amp;" Curncy","PX_LAST"))),1)</f>
        <v/>
      </c>
      <c r="S53" s="108">
        <f>IF($C53="","",_xll.BDP($C53,'Field Check'!$C$45))</f>
        <v/>
      </c>
      <c r="T53" s="109" t="n"/>
      <c r="U53" s="61" t="n"/>
    </row>
    <row r="54">
      <c r="A54" s="21" t="n"/>
      <c r="B54" s="62">
        <f>IF(COUNT($T54,$U54)=2,$U$2*$T54/($U54*IF($U$3="",1,$U$3)),"")</f>
        <v/>
      </c>
      <c r="C54" s="21">
        <f>IF($A54="","",$A54&amp;" Equity")</f>
        <v/>
      </c>
      <c r="D54" s="21">
        <f>IF($A54="","",_xll.BDP($C54,"NAME"))</f>
        <v/>
      </c>
      <c r="E54" s="21">
        <f>IF($A54="","",_xll.BDP($C54,"GICS_SECTOR_NAME"))</f>
        <v/>
      </c>
      <c r="F54" s="22">
        <f>IF($A54="","",_xll.BDP($C54,"EQY_DVD_SH_12M"))</f>
        <v/>
      </c>
      <c r="G54" s="23">
        <f>IF($A54="","",_xll.BDP($C54,"EQY_DVD_YLD_12M"))</f>
        <v/>
      </c>
      <c r="H54" s="23">
        <f>IF($A54="","",_xll.BDP($C54,"EQY_DVD_YLD_IND"))</f>
        <v/>
      </c>
      <c r="I54" s="23">
        <f>IF($A54="","",_xll.BDP($C54,'Field Check'!$C$4))</f>
        <v/>
      </c>
      <c r="J54" s="65">
        <f>IFERROR(IF($B54="","",IF(ISNUMBER($F54),$B54*$F54*$D$3/$B$3,0)),"")</f>
        <v/>
      </c>
      <c r="K54" s="65">
        <f>IFERROR(IF($J54="","",$J54*IF(ISNUMBER($I54),$I54,'Index Summary'!$C$7)/100),"")</f>
        <v/>
      </c>
      <c r="L54" s="65">
        <f>IFERROR(IF($K54="","",$J54-$K54),"")</f>
        <v/>
      </c>
      <c r="M54" s="24" t="n"/>
      <c r="N54" s="25">
        <f>IF($C54="","",IF(NOT(ISNUMBER($F54)),"No dividend",IF($F54=0,"No dividend",IF(ISNUMBER($I54),"OK","Frank assumed"))))</f>
        <v/>
      </c>
      <c r="P54" s="43">
        <f>IF($N54="No dividend","",IF($C54="","",_xll.BDP($C54,'Field Check'!$C$43)))</f>
        <v/>
      </c>
      <c r="Q54" s="62">
        <f>IFERROR(IF(LEN($P54)&lt;&gt;3,1,IF($P54=$D$2,1,_xll.BDP($P54&amp;$D$2&amp;" Curncy","PX_LAST"))),1)</f>
        <v/>
      </c>
      <c r="S54" s="108">
        <f>IF($C54="","",_xll.BDP($C54,'Field Check'!$C$45))</f>
        <v/>
      </c>
      <c r="T54" s="109" t="n"/>
      <c r="U54" s="61" t="n"/>
    </row>
    <row r="55">
      <c r="A55" s="125" t="n"/>
      <c r="B55" s="62">
        <f>IF(COUNT($T55,$U55)=2,$U$2*$T55/($U55*IF($U$3="",1,$U$3)),"")</f>
        <v/>
      </c>
      <c r="C55" s="125">
        <f>IF($A55="","",$A55&amp;" Equity")</f>
        <v/>
      </c>
      <c r="D55" s="125">
        <f>IF($A55="","",_xll.BDP($C55,"NAME"))</f>
        <v/>
      </c>
      <c r="E55" s="125">
        <f>IF($A55="","",_xll.BDP($C55,"GICS_SECTOR_NAME"))</f>
        <v/>
      </c>
      <c r="F55" s="26">
        <f>IF($A55="","",_xll.BDP($C55,"EQY_DVD_SH_12M"))</f>
        <v/>
      </c>
      <c r="G55" s="27">
        <f>IF($A55="","",_xll.BDP($C55,"EQY_DVD_YLD_12M"))</f>
        <v/>
      </c>
      <c r="H55" s="27">
        <f>IF($A55="","",_xll.BDP($C55,"EQY_DVD_YLD_IND"))</f>
        <v/>
      </c>
      <c r="I55" s="27">
        <f>IF($A55="","",_xll.BDP($C55,'Field Check'!$C$4))</f>
        <v/>
      </c>
      <c r="J55" s="65">
        <f>IFERROR(IF($B55="","",IF(ISNUMBER($F55),$B55*$F55*$D$3/$B$3,0)),"")</f>
        <v/>
      </c>
      <c r="K55" s="65">
        <f>IFERROR(IF($J55="","",$J55*IF(ISNUMBER($I55),$I55,'Index Summary'!$C$7)/100),"")</f>
        <v/>
      </c>
      <c r="L55" s="65">
        <f>IFERROR(IF($K55="","",$J55-$K55),"")</f>
        <v/>
      </c>
      <c r="M55" s="28" t="n"/>
      <c r="N55" s="29">
        <f>IF($C55="","",IF(NOT(ISNUMBER($F55)),"No dividend",IF($F55=0,"No dividend",IF(ISNUMBER($I55),"OK","Frank assumed"))))</f>
        <v/>
      </c>
      <c r="P55" s="43">
        <f>IF($N55="No dividend","",IF($C55="","",_xll.BDP($C55,'Field Check'!$C$43)))</f>
        <v/>
      </c>
      <c r="Q55" s="62">
        <f>IFERROR(IF(LEN($P55)&lt;&gt;3,1,IF($P55=$D$2,1,_xll.BDP($P55&amp;$D$2&amp;" Curncy","PX_LAST"))),1)</f>
        <v/>
      </c>
      <c r="S55" s="108">
        <f>IF($C55="","",_xll.BDP($C55,'Field Check'!$C$45))</f>
        <v/>
      </c>
      <c r="T55" s="109" t="n"/>
      <c r="U55" s="61" t="n"/>
    </row>
    <row r="56">
      <c r="A56" s="21" t="n"/>
      <c r="B56" s="62">
        <f>IF(COUNT($T56,$U56)=2,$U$2*$T56/($U56*IF($U$3="",1,$U$3)),"")</f>
        <v/>
      </c>
      <c r="C56" s="21">
        <f>IF($A56="","",$A56&amp;" Equity")</f>
        <v/>
      </c>
      <c r="D56" s="21">
        <f>IF($A56="","",_xll.BDP($C56,"NAME"))</f>
        <v/>
      </c>
      <c r="E56" s="21">
        <f>IF($A56="","",_xll.BDP($C56,"GICS_SECTOR_NAME"))</f>
        <v/>
      </c>
      <c r="F56" s="22">
        <f>IF($A56="","",_xll.BDP($C56,"EQY_DVD_SH_12M"))</f>
        <v/>
      </c>
      <c r="G56" s="23">
        <f>IF($A56="","",_xll.BDP($C56,"EQY_DVD_YLD_12M"))</f>
        <v/>
      </c>
      <c r="H56" s="23">
        <f>IF($A56="","",_xll.BDP($C56,"EQY_DVD_YLD_IND"))</f>
        <v/>
      </c>
      <c r="I56" s="23">
        <f>IF($A56="","",_xll.BDP($C56,'Field Check'!$C$4))</f>
        <v/>
      </c>
      <c r="J56" s="65">
        <f>IFERROR(IF($B56="","",IF(ISNUMBER($F56),$B56*$F56*$D$3/$B$3,0)),"")</f>
        <v/>
      </c>
      <c r="K56" s="65">
        <f>IFERROR(IF($J56="","",$J56*IF(ISNUMBER($I56),$I56,'Index Summary'!$C$7)/100),"")</f>
        <v/>
      </c>
      <c r="L56" s="65">
        <f>IFERROR(IF($K56="","",$J56-$K56),"")</f>
        <v/>
      </c>
      <c r="M56" s="24" t="n"/>
      <c r="N56" s="25">
        <f>IF($C56="","",IF(NOT(ISNUMBER($F56)),"No dividend",IF($F56=0,"No dividend",IF(ISNUMBER($I56),"OK","Frank assumed"))))</f>
        <v/>
      </c>
      <c r="P56" s="43">
        <f>IF($N56="No dividend","",IF($C56="","",_xll.BDP($C56,'Field Check'!$C$43)))</f>
        <v/>
      </c>
      <c r="Q56" s="62">
        <f>IFERROR(IF(LEN($P56)&lt;&gt;3,1,IF($P56=$D$2,1,_xll.BDP($P56&amp;$D$2&amp;" Curncy","PX_LAST"))),1)</f>
        <v/>
      </c>
      <c r="S56" s="108">
        <f>IF($C56="","",_xll.BDP($C56,'Field Check'!$C$45))</f>
        <v/>
      </c>
      <c r="T56" s="109" t="n"/>
      <c r="U56" s="61" t="n"/>
    </row>
    <row r="57">
      <c r="A57" s="125" t="n"/>
      <c r="B57" s="62">
        <f>IF(COUNT($T57,$U57)=2,$U$2*$T57/($U57*IF($U$3="",1,$U$3)),"")</f>
        <v/>
      </c>
      <c r="C57" s="125">
        <f>IF($A57="","",$A57&amp;" Equity")</f>
        <v/>
      </c>
      <c r="D57" s="125">
        <f>IF($A57="","",_xll.BDP($C57,"NAME"))</f>
        <v/>
      </c>
      <c r="E57" s="125">
        <f>IF($A57="","",_xll.BDP($C57,"GICS_SECTOR_NAME"))</f>
        <v/>
      </c>
      <c r="F57" s="26">
        <f>IF($A57="","",_xll.BDP($C57,"EQY_DVD_SH_12M"))</f>
        <v/>
      </c>
      <c r="G57" s="27">
        <f>IF($A57="","",_xll.BDP($C57,"EQY_DVD_YLD_12M"))</f>
        <v/>
      </c>
      <c r="H57" s="27">
        <f>IF($A57="","",_xll.BDP($C57,"EQY_DVD_YLD_IND"))</f>
        <v/>
      </c>
      <c r="I57" s="27">
        <f>IF($A57="","",_xll.BDP($C57,'Field Check'!$C$4))</f>
        <v/>
      </c>
      <c r="J57" s="65">
        <f>IFERROR(IF($B57="","",IF(ISNUMBER($F57),$B57*$F57*$D$3/$B$3,0)),"")</f>
        <v/>
      </c>
      <c r="K57" s="65">
        <f>IFERROR(IF($J57="","",$J57*IF(ISNUMBER($I57),$I57,'Index Summary'!$C$7)/100),"")</f>
        <v/>
      </c>
      <c r="L57" s="65">
        <f>IFERROR(IF($K57="","",$J57-$K57),"")</f>
        <v/>
      </c>
      <c r="M57" s="28" t="n"/>
      <c r="N57" s="29">
        <f>IF($C57="","",IF(NOT(ISNUMBER($F57)),"No dividend",IF($F57=0,"No dividend",IF(ISNUMBER($I57),"OK","Frank assumed"))))</f>
        <v/>
      </c>
      <c r="P57" s="43">
        <f>IF($N57="No dividend","",IF($C57="","",_xll.BDP($C57,'Field Check'!$C$43)))</f>
        <v/>
      </c>
      <c r="Q57" s="62">
        <f>IFERROR(IF(LEN($P57)&lt;&gt;3,1,IF($P57=$D$2,1,_xll.BDP($P57&amp;$D$2&amp;" Curncy","PX_LAST"))),1)</f>
        <v/>
      </c>
      <c r="S57" s="108">
        <f>IF($C57="","",_xll.BDP($C57,'Field Check'!$C$45))</f>
        <v/>
      </c>
      <c r="T57" s="109" t="n"/>
      <c r="U57" s="61" t="n"/>
    </row>
    <row r="58">
      <c r="A58" s="21" t="n"/>
      <c r="B58" s="62">
        <f>IF(COUNT($T58,$U58)=2,$U$2*$T58/($U58*IF($U$3="",1,$U$3)),"")</f>
        <v/>
      </c>
      <c r="C58" s="21">
        <f>IF($A58="","",$A58&amp;" Equity")</f>
        <v/>
      </c>
      <c r="D58" s="21">
        <f>IF($A58="","",_xll.BDP($C58,"NAME"))</f>
        <v/>
      </c>
      <c r="E58" s="21">
        <f>IF($A58="","",_xll.BDP($C58,"GICS_SECTOR_NAME"))</f>
        <v/>
      </c>
      <c r="F58" s="22">
        <f>IF($A58="","",_xll.BDP($C58,"EQY_DVD_SH_12M"))</f>
        <v/>
      </c>
      <c r="G58" s="23">
        <f>IF($A58="","",_xll.BDP($C58,"EQY_DVD_YLD_12M"))</f>
        <v/>
      </c>
      <c r="H58" s="23">
        <f>IF($A58="","",_xll.BDP($C58,"EQY_DVD_YLD_IND"))</f>
        <v/>
      </c>
      <c r="I58" s="23">
        <f>IF($A58="","",_xll.BDP($C58,'Field Check'!$C$4))</f>
        <v/>
      </c>
      <c r="J58" s="65">
        <f>IFERROR(IF($B58="","",IF(ISNUMBER($F58),$B58*$F58*$D$3/$B$3,0)),"")</f>
        <v/>
      </c>
      <c r="K58" s="65">
        <f>IFERROR(IF($J58="","",$J58*IF(ISNUMBER($I58),$I58,'Index Summary'!$C$7)/100),"")</f>
        <v/>
      </c>
      <c r="L58" s="65">
        <f>IFERROR(IF($K58="","",$J58-$K58),"")</f>
        <v/>
      </c>
      <c r="M58" s="24" t="n"/>
      <c r="N58" s="25">
        <f>IF($C58="","",IF(NOT(ISNUMBER($F58)),"No dividend",IF($F58=0,"No dividend",IF(ISNUMBER($I58),"OK","Frank assumed"))))</f>
        <v/>
      </c>
      <c r="P58" s="43">
        <f>IF($N58="No dividend","",IF($C58="","",_xll.BDP($C58,'Field Check'!$C$43)))</f>
        <v/>
      </c>
      <c r="Q58" s="62">
        <f>IFERROR(IF(LEN($P58)&lt;&gt;3,1,IF($P58=$D$2,1,_xll.BDP($P58&amp;$D$2&amp;" Curncy","PX_LAST"))),1)</f>
        <v/>
      </c>
      <c r="S58" s="108">
        <f>IF($C58="","",_xll.BDP($C58,'Field Check'!$C$45))</f>
        <v/>
      </c>
      <c r="T58" s="109" t="n"/>
      <c r="U58" s="61" t="n"/>
    </row>
    <row r="59">
      <c r="A59" s="125" t="n"/>
      <c r="B59" s="62">
        <f>IF(COUNT($T59,$U59)=2,$U$2*$T59/($U59*IF($U$3="",1,$U$3)),"")</f>
        <v/>
      </c>
      <c r="C59" s="125">
        <f>IF($A59="","",$A59&amp;" Equity")</f>
        <v/>
      </c>
      <c r="D59" s="125">
        <f>IF($A59="","",_xll.BDP($C59,"NAME"))</f>
        <v/>
      </c>
      <c r="E59" s="125">
        <f>IF($A59="","",_xll.BDP($C59,"GICS_SECTOR_NAME"))</f>
        <v/>
      </c>
      <c r="F59" s="26">
        <f>IF($A59="","",_xll.BDP($C59,"EQY_DVD_SH_12M"))</f>
        <v/>
      </c>
      <c r="G59" s="27">
        <f>IF($A59="","",_xll.BDP($C59,"EQY_DVD_YLD_12M"))</f>
        <v/>
      </c>
      <c r="H59" s="27">
        <f>IF($A59="","",_xll.BDP($C59,"EQY_DVD_YLD_IND"))</f>
        <v/>
      </c>
      <c r="I59" s="27">
        <f>IF($A59="","",_xll.BDP($C59,'Field Check'!$C$4))</f>
        <v/>
      </c>
      <c r="J59" s="65">
        <f>IFERROR(IF($B59="","",IF(ISNUMBER($F59),$B59*$F59*$D$3/$B$3,0)),"")</f>
        <v/>
      </c>
      <c r="K59" s="65">
        <f>IFERROR(IF($J59="","",$J59*IF(ISNUMBER($I59),$I59,'Index Summary'!$C$7)/100),"")</f>
        <v/>
      </c>
      <c r="L59" s="65">
        <f>IFERROR(IF($K59="","",$J59-$K59),"")</f>
        <v/>
      </c>
      <c r="M59" s="28" t="n"/>
      <c r="N59" s="29">
        <f>IF($C59="","",IF(NOT(ISNUMBER($F59)),"No dividend",IF($F59=0,"No dividend",IF(ISNUMBER($I59),"OK","Frank assumed"))))</f>
        <v/>
      </c>
      <c r="P59" s="43">
        <f>IF($N59="No dividend","",IF($C59="","",_xll.BDP($C59,'Field Check'!$C$43)))</f>
        <v/>
      </c>
      <c r="Q59" s="62">
        <f>IFERROR(IF(LEN($P59)&lt;&gt;3,1,IF($P59=$D$2,1,_xll.BDP($P59&amp;$D$2&amp;" Curncy","PX_LAST"))),1)</f>
        <v/>
      </c>
      <c r="S59" s="108">
        <f>IF($C59="","",_xll.BDP($C59,'Field Check'!$C$45))</f>
        <v/>
      </c>
      <c r="T59" s="109" t="n"/>
      <c r="U59" s="61" t="n"/>
    </row>
    <row r="60">
      <c r="A60" s="21" t="n"/>
      <c r="B60" s="62">
        <f>IF(COUNT($T60,$U60)=2,$U$2*$T60/($U60*IF($U$3="",1,$U$3)),"")</f>
        <v/>
      </c>
      <c r="C60" s="21">
        <f>IF($A60="","",$A60&amp;" Equity")</f>
        <v/>
      </c>
      <c r="D60" s="21">
        <f>IF($A60="","",_xll.BDP($C60,"NAME"))</f>
        <v/>
      </c>
      <c r="E60" s="21">
        <f>IF($A60="","",_xll.BDP($C60,"GICS_SECTOR_NAME"))</f>
        <v/>
      </c>
      <c r="F60" s="22">
        <f>IF($A60="","",_xll.BDP($C60,"EQY_DVD_SH_12M"))</f>
        <v/>
      </c>
      <c r="G60" s="23">
        <f>IF($A60="","",_xll.BDP($C60,"EQY_DVD_YLD_12M"))</f>
        <v/>
      </c>
      <c r="H60" s="23">
        <f>IF($A60="","",_xll.BDP($C60,"EQY_DVD_YLD_IND"))</f>
        <v/>
      </c>
      <c r="I60" s="23">
        <f>IF($A60="","",_xll.BDP($C60,'Field Check'!$C$4))</f>
        <v/>
      </c>
      <c r="J60" s="65">
        <f>IFERROR(IF($B60="","",IF(ISNUMBER($F60),$B60*$F60*$D$3/$B$3,0)),"")</f>
        <v/>
      </c>
      <c r="K60" s="65">
        <f>IFERROR(IF($J60="","",$J60*IF(ISNUMBER($I60),$I60,'Index Summary'!$C$7)/100),"")</f>
        <v/>
      </c>
      <c r="L60" s="65">
        <f>IFERROR(IF($K60="","",$J60-$K60),"")</f>
        <v/>
      </c>
      <c r="M60" s="24" t="n"/>
      <c r="N60" s="25">
        <f>IF($C60="","",IF(NOT(ISNUMBER($F60)),"No dividend",IF($F60=0,"No dividend",IF(ISNUMBER($I60),"OK","Frank assumed"))))</f>
        <v/>
      </c>
      <c r="P60" s="43">
        <f>IF($N60="No dividend","",IF($C60="","",_xll.BDP($C60,'Field Check'!$C$43)))</f>
        <v/>
      </c>
      <c r="Q60" s="62">
        <f>IFERROR(IF(LEN($P60)&lt;&gt;3,1,IF($P60=$D$2,1,_xll.BDP($P60&amp;$D$2&amp;" Curncy","PX_LAST"))),1)</f>
        <v/>
      </c>
      <c r="S60" s="108">
        <f>IF($C60="","",_xll.BDP($C60,'Field Check'!$C$45))</f>
        <v/>
      </c>
      <c r="T60" s="109" t="n"/>
      <c r="U60" s="61" t="n"/>
    </row>
    <row r="61">
      <c r="A61" s="125" t="n"/>
      <c r="B61" s="62">
        <f>IF(COUNT($T61,$U61)=2,$U$2*$T61/($U61*IF($U$3="",1,$U$3)),"")</f>
        <v/>
      </c>
      <c r="C61" s="125">
        <f>IF($A61="","",$A61&amp;" Equity")</f>
        <v/>
      </c>
      <c r="D61" s="125">
        <f>IF($A61="","",_xll.BDP($C61,"NAME"))</f>
        <v/>
      </c>
      <c r="E61" s="125">
        <f>IF($A61="","",_xll.BDP($C61,"GICS_SECTOR_NAME"))</f>
        <v/>
      </c>
      <c r="F61" s="26">
        <f>IF($A61="","",_xll.BDP($C61,"EQY_DVD_SH_12M"))</f>
        <v/>
      </c>
      <c r="G61" s="27">
        <f>IF($A61="","",_xll.BDP($C61,"EQY_DVD_YLD_12M"))</f>
        <v/>
      </c>
      <c r="H61" s="27">
        <f>IF($A61="","",_xll.BDP($C61,"EQY_DVD_YLD_IND"))</f>
        <v/>
      </c>
      <c r="I61" s="27">
        <f>IF($A61="","",_xll.BDP($C61,'Field Check'!$C$4))</f>
        <v/>
      </c>
      <c r="J61" s="65">
        <f>IFERROR(IF($B61="","",IF(ISNUMBER($F61),$B61*$F61*$D$3/$B$3,0)),"")</f>
        <v/>
      </c>
      <c r="K61" s="65">
        <f>IFERROR(IF($J61="","",$J61*IF(ISNUMBER($I61),$I61,'Index Summary'!$C$7)/100),"")</f>
        <v/>
      </c>
      <c r="L61" s="65">
        <f>IFERROR(IF($K61="","",$J61-$K61),"")</f>
        <v/>
      </c>
      <c r="M61" s="28" t="n"/>
      <c r="N61" s="29">
        <f>IF($C61="","",IF(NOT(ISNUMBER($F61)),"No dividend",IF($F61=0,"No dividend",IF(ISNUMBER($I61),"OK","Frank assumed"))))</f>
        <v/>
      </c>
      <c r="P61" s="43">
        <f>IF($N61="No dividend","",IF($C61="","",_xll.BDP($C61,'Field Check'!$C$43)))</f>
        <v/>
      </c>
      <c r="Q61" s="62">
        <f>IFERROR(IF(LEN($P61)&lt;&gt;3,1,IF($P61=$D$2,1,_xll.BDP($P61&amp;$D$2&amp;" Curncy","PX_LAST"))),1)</f>
        <v/>
      </c>
      <c r="S61" s="108">
        <f>IF($C61="","",_xll.BDP($C61,'Field Check'!$C$45))</f>
        <v/>
      </c>
      <c r="T61" s="109" t="n"/>
      <c r="U61" s="61" t="n"/>
    </row>
    <row r="62">
      <c r="A62" s="21" t="n"/>
      <c r="B62" s="62">
        <f>IF(COUNT($T62,$U62)=2,$U$2*$T62/($U62*IF($U$3="",1,$U$3)),"")</f>
        <v/>
      </c>
      <c r="C62" s="21">
        <f>IF($A62="","",$A62&amp;" Equity")</f>
        <v/>
      </c>
      <c r="D62" s="21">
        <f>IF($A62="","",_xll.BDP($C62,"NAME"))</f>
        <v/>
      </c>
      <c r="E62" s="21">
        <f>IF($A62="","",_xll.BDP($C62,"GICS_SECTOR_NAME"))</f>
        <v/>
      </c>
      <c r="F62" s="22">
        <f>IF($A62="","",_xll.BDP($C62,"EQY_DVD_SH_12M"))</f>
        <v/>
      </c>
      <c r="G62" s="23">
        <f>IF($A62="","",_xll.BDP($C62,"EQY_DVD_YLD_12M"))</f>
        <v/>
      </c>
      <c r="H62" s="23">
        <f>IF($A62="","",_xll.BDP($C62,"EQY_DVD_YLD_IND"))</f>
        <v/>
      </c>
      <c r="I62" s="23">
        <f>IF($A62="","",_xll.BDP($C62,'Field Check'!$C$4))</f>
        <v/>
      </c>
      <c r="J62" s="65">
        <f>IFERROR(IF($B62="","",IF(ISNUMBER($F62),$B62*$F62*$D$3/$B$3,0)),"")</f>
        <v/>
      </c>
      <c r="K62" s="65">
        <f>IFERROR(IF($J62="","",$J62*IF(ISNUMBER($I62),$I62,'Index Summary'!$C$7)/100),"")</f>
        <v/>
      </c>
      <c r="L62" s="65">
        <f>IFERROR(IF($K62="","",$J62-$K62),"")</f>
        <v/>
      </c>
      <c r="M62" s="24" t="n"/>
      <c r="N62" s="25">
        <f>IF($C62="","",IF(NOT(ISNUMBER($F62)),"No dividend",IF($F62=0,"No dividend",IF(ISNUMBER($I62),"OK","Frank assumed"))))</f>
        <v/>
      </c>
      <c r="P62" s="43">
        <f>IF($N62="No dividend","",IF($C62="","",_xll.BDP($C62,'Field Check'!$C$43)))</f>
        <v/>
      </c>
      <c r="Q62" s="62">
        <f>IFERROR(IF(LEN($P62)&lt;&gt;3,1,IF($P62=$D$2,1,_xll.BDP($P62&amp;$D$2&amp;" Curncy","PX_LAST"))),1)</f>
        <v/>
      </c>
      <c r="S62" s="108">
        <f>IF($C62="","",_xll.BDP($C62,'Field Check'!$C$45))</f>
        <v/>
      </c>
      <c r="T62" s="109" t="n"/>
      <c r="U62" s="61" t="n"/>
    </row>
    <row r="63">
      <c r="A63" s="125" t="n"/>
      <c r="B63" s="62">
        <f>IF(COUNT($T63,$U63)=2,$U$2*$T63/($U63*IF($U$3="",1,$U$3)),"")</f>
        <v/>
      </c>
      <c r="C63" s="125">
        <f>IF($A63="","",$A63&amp;" Equity")</f>
        <v/>
      </c>
      <c r="D63" s="125">
        <f>IF($A63="","",_xll.BDP($C63,"NAME"))</f>
        <v/>
      </c>
      <c r="E63" s="125">
        <f>IF($A63="","",_xll.BDP($C63,"GICS_SECTOR_NAME"))</f>
        <v/>
      </c>
      <c r="F63" s="26">
        <f>IF($A63="","",_xll.BDP($C63,"EQY_DVD_SH_12M"))</f>
        <v/>
      </c>
      <c r="G63" s="27">
        <f>IF($A63="","",_xll.BDP($C63,"EQY_DVD_YLD_12M"))</f>
        <v/>
      </c>
      <c r="H63" s="27">
        <f>IF($A63="","",_xll.BDP($C63,"EQY_DVD_YLD_IND"))</f>
        <v/>
      </c>
      <c r="I63" s="27">
        <f>IF($A63="","",_xll.BDP($C63,'Field Check'!$C$4))</f>
        <v/>
      </c>
      <c r="J63" s="65">
        <f>IFERROR(IF($B63="","",IF(ISNUMBER($F63),$B63*$F63*$D$3/$B$3,0)),"")</f>
        <v/>
      </c>
      <c r="K63" s="65">
        <f>IFERROR(IF($J63="","",$J63*IF(ISNUMBER($I63),$I63,'Index Summary'!$C$7)/100),"")</f>
        <v/>
      </c>
      <c r="L63" s="65">
        <f>IFERROR(IF($K63="","",$J63-$K63),"")</f>
        <v/>
      </c>
      <c r="M63" s="28" t="n"/>
      <c r="N63" s="29">
        <f>IF($C63="","",IF(NOT(ISNUMBER($F63)),"No dividend",IF($F63=0,"No dividend",IF(ISNUMBER($I63),"OK","Frank assumed"))))</f>
        <v/>
      </c>
      <c r="P63" s="43">
        <f>IF($N63="No dividend","",IF($C63="","",_xll.BDP($C63,'Field Check'!$C$43)))</f>
        <v/>
      </c>
      <c r="Q63" s="62">
        <f>IFERROR(IF(LEN($P63)&lt;&gt;3,1,IF($P63=$D$2,1,_xll.BDP($P63&amp;$D$2&amp;" Curncy","PX_LAST"))),1)</f>
        <v/>
      </c>
      <c r="S63" s="108">
        <f>IF($C63="","",_xll.BDP($C63,'Field Check'!$C$45))</f>
        <v/>
      </c>
      <c r="T63" s="109" t="n"/>
      <c r="U63" s="61" t="n"/>
    </row>
    <row r="64">
      <c r="A64" s="21" t="n"/>
      <c r="B64" s="62">
        <f>IF(COUNT($T64,$U64)=2,$U$2*$T64/($U64*IF($U$3="",1,$U$3)),"")</f>
        <v/>
      </c>
      <c r="C64" s="21">
        <f>IF($A64="","",$A64&amp;" Equity")</f>
        <v/>
      </c>
      <c r="D64" s="21">
        <f>IF($A64="","",_xll.BDP($C64,"NAME"))</f>
        <v/>
      </c>
      <c r="E64" s="21">
        <f>IF($A64="","",_xll.BDP($C64,"GICS_SECTOR_NAME"))</f>
        <v/>
      </c>
      <c r="F64" s="22">
        <f>IF($A64="","",_xll.BDP($C64,"EQY_DVD_SH_12M"))</f>
        <v/>
      </c>
      <c r="G64" s="23">
        <f>IF($A64="","",_xll.BDP($C64,"EQY_DVD_YLD_12M"))</f>
        <v/>
      </c>
      <c r="H64" s="23">
        <f>IF($A64="","",_xll.BDP($C64,"EQY_DVD_YLD_IND"))</f>
        <v/>
      </c>
      <c r="I64" s="23">
        <f>IF($A64="","",_xll.BDP($C64,'Field Check'!$C$4))</f>
        <v/>
      </c>
      <c r="J64" s="65">
        <f>IFERROR(IF($B64="","",IF(ISNUMBER($F64),$B64*$F64*$D$3/$B$3,0)),"")</f>
        <v/>
      </c>
      <c r="K64" s="65">
        <f>IFERROR(IF($J64="","",$J64*IF(ISNUMBER($I64),$I64,'Index Summary'!$C$7)/100),"")</f>
        <v/>
      </c>
      <c r="L64" s="65">
        <f>IFERROR(IF($K64="","",$J64-$K64),"")</f>
        <v/>
      </c>
      <c r="M64" s="24" t="n"/>
      <c r="N64" s="25">
        <f>IF($C64="","",IF(NOT(ISNUMBER($F64)),"No dividend",IF($F64=0,"No dividend",IF(ISNUMBER($I64),"OK","Frank assumed"))))</f>
        <v/>
      </c>
      <c r="P64" s="43">
        <f>IF($N64="No dividend","",IF($C64="","",_xll.BDP($C64,'Field Check'!$C$43)))</f>
        <v/>
      </c>
      <c r="Q64" s="62">
        <f>IFERROR(IF(LEN($P64)&lt;&gt;3,1,IF($P64=$D$2,1,_xll.BDP($P64&amp;$D$2&amp;" Curncy","PX_LAST"))),1)</f>
        <v/>
      </c>
      <c r="S64" s="108">
        <f>IF($C64="","",_xll.BDP($C64,'Field Check'!$C$45))</f>
        <v/>
      </c>
      <c r="T64" s="109" t="n"/>
      <c r="U64" s="61" t="n"/>
    </row>
    <row r="65">
      <c r="A65" s="125" t="n"/>
      <c r="B65" s="62">
        <f>IF(COUNT($T65,$U65)=2,$U$2*$T65/($U65*IF($U$3="",1,$U$3)),"")</f>
        <v/>
      </c>
      <c r="C65" s="125">
        <f>IF($A65="","",$A65&amp;" Equity")</f>
        <v/>
      </c>
      <c r="D65" s="125">
        <f>IF($A65="","",_xll.BDP($C65,"NAME"))</f>
        <v/>
      </c>
      <c r="E65" s="125">
        <f>IF($A65="","",_xll.BDP($C65,"GICS_SECTOR_NAME"))</f>
        <v/>
      </c>
      <c r="F65" s="26">
        <f>IF($A65="","",_xll.BDP($C65,"EQY_DVD_SH_12M"))</f>
        <v/>
      </c>
      <c r="G65" s="27">
        <f>IF($A65="","",_xll.BDP($C65,"EQY_DVD_YLD_12M"))</f>
        <v/>
      </c>
      <c r="H65" s="27">
        <f>IF($A65="","",_xll.BDP($C65,"EQY_DVD_YLD_IND"))</f>
        <v/>
      </c>
      <c r="I65" s="27">
        <f>IF($A65="","",_xll.BDP($C65,'Field Check'!$C$4))</f>
        <v/>
      </c>
      <c r="J65" s="65">
        <f>IFERROR(IF($B65="","",IF(ISNUMBER($F65),$B65*$F65*$D$3/$B$3,0)),"")</f>
        <v/>
      </c>
      <c r="K65" s="65">
        <f>IFERROR(IF($J65="","",$J65*IF(ISNUMBER($I65),$I65,'Index Summary'!$C$7)/100),"")</f>
        <v/>
      </c>
      <c r="L65" s="65">
        <f>IFERROR(IF($K65="","",$J65-$K65),"")</f>
        <v/>
      </c>
      <c r="M65" s="28" t="n"/>
      <c r="N65" s="29">
        <f>IF($C65="","",IF(NOT(ISNUMBER($F65)),"No dividend",IF($F65=0,"No dividend",IF(ISNUMBER($I65),"OK","Frank assumed"))))</f>
        <v/>
      </c>
      <c r="P65" s="43">
        <f>IF($N65="No dividend","",IF($C65="","",_xll.BDP($C65,'Field Check'!$C$43)))</f>
        <v/>
      </c>
      <c r="Q65" s="62">
        <f>IFERROR(IF(LEN($P65)&lt;&gt;3,1,IF($P65=$D$2,1,_xll.BDP($P65&amp;$D$2&amp;" Curncy","PX_LAST"))),1)</f>
        <v/>
      </c>
      <c r="S65" s="108">
        <f>IF($C65="","",_xll.BDP($C65,'Field Check'!$C$45))</f>
        <v/>
      </c>
      <c r="T65" s="109" t="n"/>
      <c r="U65" s="61" t="n"/>
    </row>
    <row r="66">
      <c r="A66" s="21" t="n"/>
      <c r="B66" s="62">
        <f>IF(COUNT($T66,$U66)=2,$U$2*$T66/($U66*IF($U$3="",1,$U$3)),"")</f>
        <v/>
      </c>
      <c r="C66" s="21">
        <f>IF($A66="","",$A66&amp;" Equity")</f>
        <v/>
      </c>
      <c r="D66" s="21">
        <f>IF($A66="","",_xll.BDP($C66,"NAME"))</f>
        <v/>
      </c>
      <c r="E66" s="21">
        <f>IF($A66="","",_xll.BDP($C66,"GICS_SECTOR_NAME"))</f>
        <v/>
      </c>
      <c r="F66" s="22">
        <f>IF($A66="","",_xll.BDP($C66,"EQY_DVD_SH_12M"))</f>
        <v/>
      </c>
      <c r="G66" s="23">
        <f>IF($A66="","",_xll.BDP($C66,"EQY_DVD_YLD_12M"))</f>
        <v/>
      </c>
      <c r="H66" s="23">
        <f>IF($A66="","",_xll.BDP($C66,"EQY_DVD_YLD_IND"))</f>
        <v/>
      </c>
      <c r="I66" s="23">
        <f>IF($A66="","",_xll.BDP($C66,'Field Check'!$C$4))</f>
        <v/>
      </c>
      <c r="J66" s="65">
        <f>IFERROR(IF($B66="","",IF(ISNUMBER($F66),$B66*$F66*$D$3/$B$3,0)),"")</f>
        <v/>
      </c>
      <c r="K66" s="65">
        <f>IFERROR(IF($J66="","",$J66*IF(ISNUMBER($I66),$I66,'Index Summary'!$C$7)/100),"")</f>
        <v/>
      </c>
      <c r="L66" s="65">
        <f>IFERROR(IF($K66="","",$J66-$K66),"")</f>
        <v/>
      </c>
      <c r="M66" s="24" t="n"/>
      <c r="N66" s="25">
        <f>IF($C66="","",IF(NOT(ISNUMBER($F66)),"No dividend",IF($F66=0,"No dividend",IF(ISNUMBER($I66),"OK","Frank assumed"))))</f>
        <v/>
      </c>
      <c r="P66" s="43">
        <f>IF($N66="No dividend","",IF($C66="","",_xll.BDP($C66,'Field Check'!$C$43)))</f>
        <v/>
      </c>
      <c r="Q66" s="62">
        <f>IFERROR(IF(LEN($P66)&lt;&gt;3,1,IF($P66=$D$2,1,_xll.BDP($P66&amp;$D$2&amp;" Curncy","PX_LAST"))),1)</f>
        <v/>
      </c>
      <c r="S66" s="108">
        <f>IF($C66="","",_xll.BDP($C66,'Field Check'!$C$45))</f>
        <v/>
      </c>
      <c r="T66" s="109" t="n"/>
      <c r="U66" s="61" t="n"/>
    </row>
    <row r="67">
      <c r="A67" s="125" t="n"/>
      <c r="B67" s="62">
        <f>IF(COUNT($T67,$U67)=2,$U$2*$T67/($U67*IF($U$3="",1,$U$3)),"")</f>
        <v/>
      </c>
      <c r="C67" s="125">
        <f>IF($A67="","",$A67&amp;" Equity")</f>
        <v/>
      </c>
      <c r="D67" s="125">
        <f>IF($A67="","",_xll.BDP($C67,"NAME"))</f>
        <v/>
      </c>
      <c r="E67" s="125">
        <f>IF($A67="","",_xll.BDP($C67,"GICS_SECTOR_NAME"))</f>
        <v/>
      </c>
      <c r="F67" s="26">
        <f>IF($A67="","",_xll.BDP($C67,"EQY_DVD_SH_12M"))</f>
        <v/>
      </c>
      <c r="G67" s="27">
        <f>IF($A67="","",_xll.BDP($C67,"EQY_DVD_YLD_12M"))</f>
        <v/>
      </c>
      <c r="H67" s="27">
        <f>IF($A67="","",_xll.BDP($C67,"EQY_DVD_YLD_IND"))</f>
        <v/>
      </c>
      <c r="I67" s="27">
        <f>IF($A67="","",_xll.BDP($C67,'Field Check'!$C$4))</f>
        <v/>
      </c>
      <c r="J67" s="65">
        <f>IFERROR(IF($B67="","",IF(ISNUMBER($F67),$B67*$F67*$D$3/$B$3,0)),"")</f>
        <v/>
      </c>
      <c r="K67" s="65">
        <f>IFERROR(IF($J67="","",$J67*IF(ISNUMBER($I67),$I67,'Index Summary'!$C$7)/100),"")</f>
        <v/>
      </c>
      <c r="L67" s="65">
        <f>IFERROR(IF($K67="","",$J67-$K67),"")</f>
        <v/>
      </c>
      <c r="M67" s="28" t="n"/>
      <c r="N67" s="29">
        <f>IF($C67="","",IF(NOT(ISNUMBER($F67)),"No dividend",IF($F67=0,"No dividend",IF(ISNUMBER($I67),"OK","Frank assumed"))))</f>
        <v/>
      </c>
      <c r="P67" s="43">
        <f>IF($N67="No dividend","",IF($C67="","",_xll.BDP($C67,'Field Check'!$C$43)))</f>
        <v/>
      </c>
      <c r="Q67" s="62">
        <f>IFERROR(IF(LEN($P67)&lt;&gt;3,1,IF($P67=$D$2,1,_xll.BDP($P67&amp;$D$2&amp;" Curncy","PX_LAST"))),1)</f>
        <v/>
      </c>
      <c r="S67" s="108">
        <f>IF($C67="","",_xll.BDP($C67,'Field Check'!$C$45))</f>
        <v/>
      </c>
      <c r="T67" s="109" t="n"/>
      <c r="U67" s="61" t="n"/>
    </row>
    <row r="68">
      <c r="A68" s="21" t="n"/>
      <c r="B68" s="62">
        <f>IF(COUNT($T68,$U68)=2,$U$2*$T68/($U68*IF($U$3="",1,$U$3)),"")</f>
        <v/>
      </c>
      <c r="C68" s="21">
        <f>IF($A68="","",$A68&amp;" Equity")</f>
        <v/>
      </c>
      <c r="D68" s="21">
        <f>IF($A68="","",_xll.BDP($C68,"NAME"))</f>
        <v/>
      </c>
      <c r="E68" s="21">
        <f>IF($A68="","",_xll.BDP($C68,"GICS_SECTOR_NAME"))</f>
        <v/>
      </c>
      <c r="F68" s="22">
        <f>IF($A68="","",_xll.BDP($C68,"EQY_DVD_SH_12M"))</f>
        <v/>
      </c>
      <c r="G68" s="23">
        <f>IF($A68="","",_xll.BDP($C68,"EQY_DVD_YLD_12M"))</f>
        <v/>
      </c>
      <c r="H68" s="23">
        <f>IF($A68="","",_xll.BDP($C68,"EQY_DVD_YLD_IND"))</f>
        <v/>
      </c>
      <c r="I68" s="23">
        <f>IF($A68="","",_xll.BDP($C68,'Field Check'!$C$4))</f>
        <v/>
      </c>
      <c r="J68" s="65">
        <f>IFERROR(IF($B68="","",IF(ISNUMBER($F68),$B68*$F68*$D$3/$B$3,0)),"")</f>
        <v/>
      </c>
      <c r="K68" s="65">
        <f>IFERROR(IF($J68="","",$J68*IF(ISNUMBER($I68),$I68,'Index Summary'!$C$7)/100),"")</f>
        <v/>
      </c>
      <c r="L68" s="65">
        <f>IFERROR(IF($K68="","",$J68-$K68),"")</f>
        <v/>
      </c>
      <c r="M68" s="24" t="n"/>
      <c r="N68" s="25">
        <f>IF($C68="","",IF(NOT(ISNUMBER($F68)),"No dividend",IF($F68=0,"No dividend",IF(ISNUMBER($I68),"OK","Frank assumed"))))</f>
        <v/>
      </c>
      <c r="P68" s="43">
        <f>IF($N68="No dividend","",IF($C68="","",_xll.BDP($C68,'Field Check'!$C$43)))</f>
        <v/>
      </c>
      <c r="Q68" s="62">
        <f>IFERROR(IF(LEN($P68)&lt;&gt;3,1,IF($P68=$D$2,1,_xll.BDP($P68&amp;$D$2&amp;" Curncy","PX_LAST"))),1)</f>
        <v/>
      </c>
      <c r="S68" s="108">
        <f>IF($C68="","",_xll.BDP($C68,'Field Check'!$C$45))</f>
        <v/>
      </c>
      <c r="T68" s="109" t="n"/>
      <c r="U68" s="61" t="n"/>
    </row>
    <row r="69">
      <c r="A69" s="125" t="n"/>
      <c r="B69" s="62">
        <f>IF(COUNT($T69,$U69)=2,$U$2*$T69/($U69*IF($U$3="",1,$U$3)),"")</f>
        <v/>
      </c>
      <c r="C69" s="125">
        <f>IF($A69="","",$A69&amp;" Equity")</f>
        <v/>
      </c>
      <c r="D69" s="125">
        <f>IF($A69="","",_xll.BDP($C69,"NAME"))</f>
        <v/>
      </c>
      <c r="E69" s="125">
        <f>IF($A69="","",_xll.BDP($C69,"GICS_SECTOR_NAME"))</f>
        <v/>
      </c>
      <c r="F69" s="26">
        <f>IF($A69="","",_xll.BDP($C69,"EQY_DVD_SH_12M"))</f>
        <v/>
      </c>
      <c r="G69" s="27">
        <f>IF($A69="","",_xll.BDP($C69,"EQY_DVD_YLD_12M"))</f>
        <v/>
      </c>
      <c r="H69" s="27">
        <f>IF($A69="","",_xll.BDP($C69,"EQY_DVD_YLD_IND"))</f>
        <v/>
      </c>
      <c r="I69" s="27">
        <f>IF($A69="","",_xll.BDP($C69,'Field Check'!$C$4))</f>
        <v/>
      </c>
      <c r="J69" s="65">
        <f>IFERROR(IF($B69="","",IF(ISNUMBER($F69),$B69*$F69*$D$3/$B$3,0)),"")</f>
        <v/>
      </c>
      <c r="K69" s="65">
        <f>IFERROR(IF($J69="","",$J69*IF(ISNUMBER($I69),$I69,'Index Summary'!$C$7)/100),"")</f>
        <v/>
      </c>
      <c r="L69" s="65">
        <f>IFERROR(IF($K69="","",$J69-$K69),"")</f>
        <v/>
      </c>
      <c r="M69" s="28" t="n"/>
      <c r="N69" s="29">
        <f>IF($C69="","",IF(NOT(ISNUMBER($F69)),"No dividend",IF($F69=0,"No dividend",IF(ISNUMBER($I69),"OK","Frank assumed"))))</f>
        <v/>
      </c>
      <c r="P69" s="43">
        <f>IF($N69="No dividend","",IF($C69="","",_xll.BDP($C69,'Field Check'!$C$43)))</f>
        <v/>
      </c>
      <c r="Q69" s="62">
        <f>IFERROR(IF(LEN($P69)&lt;&gt;3,1,IF($P69=$D$2,1,_xll.BDP($P69&amp;$D$2&amp;" Curncy","PX_LAST"))),1)</f>
        <v/>
      </c>
      <c r="S69" s="108">
        <f>IF($C69="","",_xll.BDP($C69,'Field Check'!$C$45))</f>
        <v/>
      </c>
      <c r="T69" s="109" t="n"/>
      <c r="U69" s="61" t="n"/>
    </row>
    <row r="70">
      <c r="A70" s="21" t="n"/>
      <c r="B70" s="62">
        <f>IF(COUNT($T70,$U70)=2,$U$2*$T70/($U70*IF($U$3="",1,$U$3)),"")</f>
        <v/>
      </c>
      <c r="C70" s="21">
        <f>IF($A70="","",$A70&amp;" Equity")</f>
        <v/>
      </c>
      <c r="D70" s="21">
        <f>IF($A70="","",_xll.BDP($C70,"NAME"))</f>
        <v/>
      </c>
      <c r="E70" s="21">
        <f>IF($A70="","",_xll.BDP($C70,"GICS_SECTOR_NAME"))</f>
        <v/>
      </c>
      <c r="F70" s="22">
        <f>IF($A70="","",_xll.BDP($C70,"EQY_DVD_SH_12M"))</f>
        <v/>
      </c>
      <c r="G70" s="23">
        <f>IF($A70="","",_xll.BDP($C70,"EQY_DVD_YLD_12M"))</f>
        <v/>
      </c>
      <c r="H70" s="23">
        <f>IF($A70="","",_xll.BDP($C70,"EQY_DVD_YLD_IND"))</f>
        <v/>
      </c>
      <c r="I70" s="23">
        <f>IF($A70="","",_xll.BDP($C70,'Field Check'!$C$4))</f>
        <v/>
      </c>
      <c r="J70" s="65">
        <f>IFERROR(IF($B70="","",IF(ISNUMBER($F70),$B70*$F70*$D$3/$B$3,0)),"")</f>
        <v/>
      </c>
      <c r="K70" s="65">
        <f>IFERROR(IF($J70="","",$J70*IF(ISNUMBER($I70),$I70,'Index Summary'!$C$7)/100),"")</f>
        <v/>
      </c>
      <c r="L70" s="65">
        <f>IFERROR(IF($K70="","",$J70-$K70),"")</f>
        <v/>
      </c>
      <c r="M70" s="24" t="n"/>
      <c r="N70" s="25">
        <f>IF($C70="","",IF(NOT(ISNUMBER($F70)),"No dividend",IF($F70=0,"No dividend",IF(ISNUMBER($I70),"OK","Frank assumed"))))</f>
        <v/>
      </c>
      <c r="P70" s="43">
        <f>IF($N70="No dividend","",IF($C70="","",_xll.BDP($C70,'Field Check'!$C$43)))</f>
        <v/>
      </c>
      <c r="Q70" s="62">
        <f>IFERROR(IF(LEN($P70)&lt;&gt;3,1,IF($P70=$D$2,1,_xll.BDP($P70&amp;$D$2&amp;" Curncy","PX_LAST"))),1)</f>
        <v/>
      </c>
      <c r="S70" s="108">
        <f>IF($C70="","",_xll.BDP($C70,'Field Check'!$C$45))</f>
        <v/>
      </c>
      <c r="T70" s="109" t="n"/>
      <c r="U70" s="61" t="n"/>
    </row>
    <row r="71">
      <c r="A71" s="125" t="n"/>
      <c r="B71" s="62">
        <f>IF(COUNT($T71,$U71)=2,$U$2*$T71/($U71*IF($U$3="",1,$U$3)),"")</f>
        <v/>
      </c>
      <c r="C71" s="125">
        <f>IF($A71="","",$A71&amp;" Equity")</f>
        <v/>
      </c>
      <c r="D71" s="125">
        <f>IF($A71="","",_xll.BDP($C71,"NAME"))</f>
        <v/>
      </c>
      <c r="E71" s="125">
        <f>IF($A71="","",_xll.BDP($C71,"GICS_SECTOR_NAME"))</f>
        <v/>
      </c>
      <c r="F71" s="26">
        <f>IF($A71="","",_xll.BDP($C71,"EQY_DVD_SH_12M"))</f>
        <v/>
      </c>
      <c r="G71" s="27">
        <f>IF($A71="","",_xll.BDP($C71,"EQY_DVD_YLD_12M"))</f>
        <v/>
      </c>
      <c r="H71" s="27">
        <f>IF($A71="","",_xll.BDP($C71,"EQY_DVD_YLD_IND"))</f>
        <v/>
      </c>
      <c r="I71" s="27">
        <f>IF($A71="","",_xll.BDP($C71,'Field Check'!$C$4))</f>
        <v/>
      </c>
      <c r="J71" s="65">
        <f>IFERROR(IF($B71="","",IF(ISNUMBER($F71),$B71*$F71*$D$3/$B$3,0)),"")</f>
        <v/>
      </c>
      <c r="K71" s="65">
        <f>IFERROR(IF($J71="","",$J71*IF(ISNUMBER($I71),$I71,'Index Summary'!$C$7)/100),"")</f>
        <v/>
      </c>
      <c r="L71" s="65">
        <f>IFERROR(IF($K71="","",$J71-$K71),"")</f>
        <v/>
      </c>
      <c r="M71" s="28" t="n"/>
      <c r="N71" s="29">
        <f>IF($C71="","",IF(NOT(ISNUMBER($F71)),"No dividend",IF($F71=0,"No dividend",IF(ISNUMBER($I71),"OK","Frank assumed"))))</f>
        <v/>
      </c>
      <c r="P71" s="43">
        <f>IF($N71="No dividend","",IF($C71="","",_xll.BDP($C71,'Field Check'!$C$43)))</f>
        <v/>
      </c>
      <c r="Q71" s="62">
        <f>IFERROR(IF(LEN($P71)&lt;&gt;3,1,IF($P71=$D$2,1,_xll.BDP($P71&amp;$D$2&amp;" Curncy","PX_LAST"))),1)</f>
        <v/>
      </c>
      <c r="S71" s="108">
        <f>IF($C71="","",_xll.BDP($C71,'Field Check'!$C$45))</f>
        <v/>
      </c>
      <c r="T71" s="109" t="n"/>
      <c r="U71" s="61" t="n"/>
    </row>
    <row r="72">
      <c r="A72" s="21" t="n"/>
      <c r="B72" s="62">
        <f>IF(COUNT($T72,$U72)=2,$U$2*$T72/($U72*IF($U$3="",1,$U$3)),"")</f>
        <v/>
      </c>
      <c r="C72" s="21">
        <f>IF($A72="","",$A72&amp;" Equity")</f>
        <v/>
      </c>
      <c r="D72" s="21">
        <f>IF($A72="","",_xll.BDP($C72,"NAME"))</f>
        <v/>
      </c>
      <c r="E72" s="21">
        <f>IF($A72="","",_xll.BDP($C72,"GICS_SECTOR_NAME"))</f>
        <v/>
      </c>
      <c r="F72" s="22">
        <f>IF($A72="","",_xll.BDP($C72,"EQY_DVD_SH_12M"))</f>
        <v/>
      </c>
      <c r="G72" s="23">
        <f>IF($A72="","",_xll.BDP($C72,"EQY_DVD_YLD_12M"))</f>
        <v/>
      </c>
      <c r="H72" s="23">
        <f>IF($A72="","",_xll.BDP($C72,"EQY_DVD_YLD_IND"))</f>
        <v/>
      </c>
      <c r="I72" s="23">
        <f>IF($A72="","",_xll.BDP($C72,'Field Check'!$C$4))</f>
        <v/>
      </c>
      <c r="J72" s="65">
        <f>IFERROR(IF($B72="","",IF(ISNUMBER($F72),$B72*$F72*$D$3/$B$3,0)),"")</f>
        <v/>
      </c>
      <c r="K72" s="65">
        <f>IFERROR(IF($J72="","",$J72*IF(ISNUMBER($I72),$I72,'Index Summary'!$C$7)/100),"")</f>
        <v/>
      </c>
      <c r="L72" s="65">
        <f>IFERROR(IF($K72="","",$J72-$K72),"")</f>
        <v/>
      </c>
      <c r="M72" s="24" t="n"/>
      <c r="N72" s="25">
        <f>IF($C72="","",IF(NOT(ISNUMBER($F72)),"No dividend",IF($F72=0,"No dividend",IF(ISNUMBER($I72),"OK","Frank assumed"))))</f>
        <v/>
      </c>
      <c r="P72" s="43">
        <f>IF($N72="No dividend","",IF($C72="","",_xll.BDP($C72,'Field Check'!$C$43)))</f>
        <v/>
      </c>
      <c r="Q72" s="62">
        <f>IFERROR(IF(LEN($P72)&lt;&gt;3,1,IF($P72=$D$2,1,_xll.BDP($P72&amp;$D$2&amp;" Curncy","PX_LAST"))),1)</f>
        <v/>
      </c>
      <c r="S72" s="108">
        <f>IF($C72="","",_xll.BDP($C72,'Field Check'!$C$45))</f>
        <v/>
      </c>
      <c r="T72" s="109" t="n"/>
      <c r="U72" s="61" t="n"/>
    </row>
    <row r="73">
      <c r="A73" s="125" t="n"/>
      <c r="B73" s="62">
        <f>IF(COUNT($T73,$U73)=2,$U$2*$T73/($U73*IF($U$3="",1,$U$3)),"")</f>
        <v/>
      </c>
      <c r="C73" s="125">
        <f>IF($A73="","",$A73&amp;" Equity")</f>
        <v/>
      </c>
      <c r="D73" s="125">
        <f>IF($A73="","",_xll.BDP($C73,"NAME"))</f>
        <v/>
      </c>
      <c r="E73" s="125">
        <f>IF($A73="","",_xll.BDP($C73,"GICS_SECTOR_NAME"))</f>
        <v/>
      </c>
      <c r="F73" s="26">
        <f>IF($A73="","",_xll.BDP($C73,"EQY_DVD_SH_12M"))</f>
        <v/>
      </c>
      <c r="G73" s="27">
        <f>IF($A73="","",_xll.BDP($C73,"EQY_DVD_YLD_12M"))</f>
        <v/>
      </c>
      <c r="H73" s="27">
        <f>IF($A73="","",_xll.BDP($C73,"EQY_DVD_YLD_IND"))</f>
        <v/>
      </c>
      <c r="I73" s="27">
        <f>IF($A73="","",_xll.BDP($C73,'Field Check'!$C$4))</f>
        <v/>
      </c>
      <c r="J73" s="65">
        <f>IFERROR(IF($B73="","",IF(ISNUMBER($F73),$B73*$F73*$D$3/$B$3,0)),"")</f>
        <v/>
      </c>
      <c r="K73" s="65">
        <f>IFERROR(IF($J73="","",$J73*IF(ISNUMBER($I73),$I73,'Index Summary'!$C$7)/100),"")</f>
        <v/>
      </c>
      <c r="L73" s="65">
        <f>IFERROR(IF($K73="","",$J73-$K73),"")</f>
        <v/>
      </c>
      <c r="M73" s="28" t="n"/>
      <c r="N73" s="29">
        <f>IF($C73="","",IF(NOT(ISNUMBER($F73)),"No dividend",IF($F73=0,"No dividend",IF(ISNUMBER($I73),"OK","Frank assumed"))))</f>
        <v/>
      </c>
      <c r="P73" s="43">
        <f>IF($N73="No dividend","",IF($C73="","",_xll.BDP($C73,'Field Check'!$C$43)))</f>
        <v/>
      </c>
      <c r="Q73" s="62">
        <f>IFERROR(IF(LEN($P73)&lt;&gt;3,1,IF($P73=$D$2,1,_xll.BDP($P73&amp;$D$2&amp;" Curncy","PX_LAST"))),1)</f>
        <v/>
      </c>
      <c r="S73" s="108">
        <f>IF($C73="","",_xll.BDP($C73,'Field Check'!$C$45))</f>
        <v/>
      </c>
      <c r="T73" s="109" t="n"/>
      <c r="U73" s="61" t="n"/>
    </row>
    <row r="74">
      <c r="A74" s="21" t="n"/>
      <c r="B74" s="62">
        <f>IF(COUNT($T74,$U74)=2,$U$2*$T74/($U74*IF($U$3="",1,$U$3)),"")</f>
        <v/>
      </c>
      <c r="C74" s="21">
        <f>IF($A74="","",$A74&amp;" Equity")</f>
        <v/>
      </c>
      <c r="D74" s="21">
        <f>IF($A74="","",_xll.BDP($C74,"NAME"))</f>
        <v/>
      </c>
      <c r="E74" s="21">
        <f>IF($A74="","",_xll.BDP($C74,"GICS_SECTOR_NAME"))</f>
        <v/>
      </c>
      <c r="F74" s="22">
        <f>IF($A74="","",_xll.BDP($C74,"EQY_DVD_SH_12M"))</f>
        <v/>
      </c>
      <c r="G74" s="23">
        <f>IF($A74="","",_xll.BDP($C74,"EQY_DVD_YLD_12M"))</f>
        <v/>
      </c>
      <c r="H74" s="23">
        <f>IF($A74="","",_xll.BDP($C74,"EQY_DVD_YLD_IND"))</f>
        <v/>
      </c>
      <c r="I74" s="23">
        <f>IF($A74="","",_xll.BDP($C74,'Field Check'!$C$4))</f>
        <v/>
      </c>
      <c r="J74" s="65">
        <f>IFERROR(IF($B74="","",IF(ISNUMBER($F74),$B74*$F74*$D$3/$B$3,0)),"")</f>
        <v/>
      </c>
      <c r="K74" s="65">
        <f>IFERROR(IF($J74="","",$J74*IF(ISNUMBER($I74),$I74,'Index Summary'!$C$7)/100),"")</f>
        <v/>
      </c>
      <c r="L74" s="65">
        <f>IFERROR(IF($K74="","",$J74-$K74),"")</f>
        <v/>
      </c>
      <c r="M74" s="24" t="n"/>
      <c r="N74" s="25">
        <f>IF($C74="","",IF(NOT(ISNUMBER($F74)),"No dividend",IF($F74=0,"No dividend",IF(ISNUMBER($I74),"OK","Frank assumed"))))</f>
        <v/>
      </c>
      <c r="P74" s="43">
        <f>IF($N74="No dividend","",IF($C74="","",_xll.BDP($C74,'Field Check'!$C$43)))</f>
        <v/>
      </c>
      <c r="Q74" s="62">
        <f>IFERROR(IF(LEN($P74)&lt;&gt;3,1,IF($P74=$D$2,1,_xll.BDP($P74&amp;$D$2&amp;" Curncy","PX_LAST"))),1)</f>
        <v/>
      </c>
      <c r="S74" s="108">
        <f>IF($C74="","",_xll.BDP($C74,'Field Check'!$C$45))</f>
        <v/>
      </c>
      <c r="T74" s="109" t="n"/>
      <c r="U74" s="61" t="n"/>
    </row>
    <row r="75">
      <c r="A75" s="125" t="n"/>
      <c r="B75" s="62">
        <f>IF(COUNT($T75,$U75)=2,$U$2*$T75/($U75*IF($U$3="",1,$U$3)),"")</f>
        <v/>
      </c>
      <c r="C75" s="125">
        <f>IF($A75="","",$A75&amp;" Equity")</f>
        <v/>
      </c>
      <c r="D75" s="125">
        <f>IF($A75="","",_xll.BDP($C75,"NAME"))</f>
        <v/>
      </c>
      <c r="E75" s="125">
        <f>IF($A75="","",_xll.BDP($C75,"GICS_SECTOR_NAME"))</f>
        <v/>
      </c>
      <c r="F75" s="26">
        <f>IF($A75="","",_xll.BDP($C75,"EQY_DVD_SH_12M"))</f>
        <v/>
      </c>
      <c r="G75" s="27">
        <f>IF($A75="","",_xll.BDP($C75,"EQY_DVD_YLD_12M"))</f>
        <v/>
      </c>
      <c r="H75" s="27">
        <f>IF($A75="","",_xll.BDP($C75,"EQY_DVD_YLD_IND"))</f>
        <v/>
      </c>
      <c r="I75" s="27">
        <f>IF($A75="","",_xll.BDP($C75,'Field Check'!$C$4))</f>
        <v/>
      </c>
      <c r="J75" s="65">
        <f>IFERROR(IF($B75="","",IF(ISNUMBER($F75),$B75*$F75*$D$3/$B$3,0)),"")</f>
        <v/>
      </c>
      <c r="K75" s="65">
        <f>IFERROR(IF($J75="","",$J75*IF(ISNUMBER($I75),$I75,'Index Summary'!$C$7)/100),"")</f>
        <v/>
      </c>
      <c r="L75" s="65">
        <f>IFERROR(IF($K75="","",$J75-$K75),"")</f>
        <v/>
      </c>
      <c r="M75" s="28" t="n"/>
      <c r="N75" s="29">
        <f>IF($C75="","",IF(NOT(ISNUMBER($F75)),"No dividend",IF($F75=0,"No dividend",IF(ISNUMBER($I75),"OK","Frank assumed"))))</f>
        <v/>
      </c>
      <c r="P75" s="43">
        <f>IF($N75="No dividend","",IF($C75="","",_xll.BDP($C75,'Field Check'!$C$43)))</f>
        <v/>
      </c>
      <c r="Q75" s="62">
        <f>IFERROR(IF(LEN($P75)&lt;&gt;3,1,IF($P75=$D$2,1,_xll.BDP($P75&amp;$D$2&amp;" Curncy","PX_LAST"))),1)</f>
        <v/>
      </c>
      <c r="S75" s="108">
        <f>IF($C75="","",_xll.BDP($C75,'Field Check'!$C$45))</f>
        <v/>
      </c>
      <c r="T75" s="109" t="n"/>
      <c r="U75" s="61" t="n"/>
    </row>
    <row r="76">
      <c r="A76" s="21" t="n"/>
      <c r="B76" s="62">
        <f>IF(COUNT($T76,$U76)=2,$U$2*$T76/($U76*IF($U$3="",1,$U$3)),"")</f>
        <v/>
      </c>
      <c r="C76" s="21">
        <f>IF($A76="","",$A76&amp;" Equity")</f>
        <v/>
      </c>
      <c r="D76" s="21">
        <f>IF($A76="","",_xll.BDP($C76,"NAME"))</f>
        <v/>
      </c>
      <c r="E76" s="21">
        <f>IF($A76="","",_xll.BDP($C76,"GICS_SECTOR_NAME"))</f>
        <v/>
      </c>
      <c r="F76" s="22">
        <f>IF($A76="","",_xll.BDP($C76,"EQY_DVD_SH_12M"))</f>
        <v/>
      </c>
      <c r="G76" s="23">
        <f>IF($A76="","",_xll.BDP($C76,"EQY_DVD_YLD_12M"))</f>
        <v/>
      </c>
      <c r="H76" s="23">
        <f>IF($A76="","",_xll.BDP($C76,"EQY_DVD_YLD_IND"))</f>
        <v/>
      </c>
      <c r="I76" s="23">
        <f>IF($A76="","",_xll.BDP($C76,'Field Check'!$C$4))</f>
        <v/>
      </c>
      <c r="J76" s="65">
        <f>IFERROR(IF($B76="","",IF(ISNUMBER($F76),$B76*$F76*$D$3/$B$3,0)),"")</f>
        <v/>
      </c>
      <c r="K76" s="65">
        <f>IFERROR(IF($J76="","",$J76*IF(ISNUMBER($I76),$I76,'Index Summary'!$C$7)/100),"")</f>
        <v/>
      </c>
      <c r="L76" s="65">
        <f>IFERROR(IF($K76="","",$J76-$K76),"")</f>
        <v/>
      </c>
      <c r="M76" s="24" t="n"/>
      <c r="N76" s="25">
        <f>IF($C76="","",IF(NOT(ISNUMBER($F76)),"No dividend",IF($F76=0,"No dividend",IF(ISNUMBER($I76),"OK","Frank assumed"))))</f>
        <v/>
      </c>
      <c r="P76" s="43">
        <f>IF($N76="No dividend","",IF($C76="","",_xll.BDP($C76,'Field Check'!$C$43)))</f>
        <v/>
      </c>
      <c r="Q76" s="62">
        <f>IFERROR(IF(LEN($P76)&lt;&gt;3,1,IF($P76=$D$2,1,_xll.BDP($P76&amp;$D$2&amp;" Curncy","PX_LAST"))),1)</f>
        <v/>
      </c>
      <c r="S76" s="108">
        <f>IF($C76="","",_xll.BDP($C76,'Field Check'!$C$45))</f>
        <v/>
      </c>
      <c r="T76" s="109" t="n"/>
      <c r="U76" s="61" t="n"/>
    </row>
    <row r="77">
      <c r="A77" s="125" t="n"/>
      <c r="B77" s="62">
        <f>IF(COUNT($T77,$U77)=2,$U$2*$T77/($U77*IF($U$3="",1,$U$3)),"")</f>
        <v/>
      </c>
      <c r="C77" s="125">
        <f>IF($A77="","",$A77&amp;" Equity")</f>
        <v/>
      </c>
      <c r="D77" s="125">
        <f>IF($A77="","",_xll.BDP($C77,"NAME"))</f>
        <v/>
      </c>
      <c r="E77" s="125">
        <f>IF($A77="","",_xll.BDP($C77,"GICS_SECTOR_NAME"))</f>
        <v/>
      </c>
      <c r="F77" s="26">
        <f>IF($A77="","",_xll.BDP($C77,"EQY_DVD_SH_12M"))</f>
        <v/>
      </c>
      <c r="G77" s="27">
        <f>IF($A77="","",_xll.BDP($C77,"EQY_DVD_YLD_12M"))</f>
        <v/>
      </c>
      <c r="H77" s="27">
        <f>IF($A77="","",_xll.BDP($C77,"EQY_DVD_YLD_IND"))</f>
        <v/>
      </c>
      <c r="I77" s="27">
        <f>IF($A77="","",_xll.BDP($C77,'Field Check'!$C$4))</f>
        <v/>
      </c>
      <c r="J77" s="65">
        <f>IFERROR(IF($B77="","",IF(ISNUMBER($F77),$B77*$F77*$D$3/$B$3,0)),"")</f>
        <v/>
      </c>
      <c r="K77" s="65">
        <f>IFERROR(IF($J77="","",$J77*IF(ISNUMBER($I77),$I77,'Index Summary'!$C$7)/100),"")</f>
        <v/>
      </c>
      <c r="L77" s="65">
        <f>IFERROR(IF($K77="","",$J77-$K77),"")</f>
        <v/>
      </c>
      <c r="M77" s="28" t="n"/>
      <c r="N77" s="29">
        <f>IF($C77="","",IF(NOT(ISNUMBER($F77)),"No dividend",IF($F77=0,"No dividend",IF(ISNUMBER($I77),"OK","Frank assumed"))))</f>
        <v/>
      </c>
      <c r="P77" s="43">
        <f>IF($N77="No dividend","",IF($C77="","",_xll.BDP($C77,'Field Check'!$C$43)))</f>
        <v/>
      </c>
      <c r="Q77" s="62">
        <f>IFERROR(IF(LEN($P77)&lt;&gt;3,1,IF($P77=$D$2,1,_xll.BDP($P77&amp;$D$2&amp;" Curncy","PX_LAST"))),1)</f>
        <v/>
      </c>
      <c r="S77" s="108">
        <f>IF($C77="","",_xll.BDP($C77,'Field Check'!$C$45))</f>
        <v/>
      </c>
      <c r="T77" s="109" t="n"/>
      <c r="U77" s="61" t="n"/>
    </row>
    <row r="78">
      <c r="A78" s="21" t="n"/>
      <c r="B78" s="62">
        <f>IF(COUNT($T78,$U78)=2,$U$2*$T78/($U78*IF($U$3="",1,$U$3)),"")</f>
        <v/>
      </c>
      <c r="C78" s="21">
        <f>IF($A78="","",$A78&amp;" Equity")</f>
        <v/>
      </c>
      <c r="D78" s="21">
        <f>IF($A78="","",_xll.BDP($C78,"NAME"))</f>
        <v/>
      </c>
      <c r="E78" s="21">
        <f>IF($A78="","",_xll.BDP($C78,"GICS_SECTOR_NAME"))</f>
        <v/>
      </c>
      <c r="F78" s="22">
        <f>IF($A78="","",_xll.BDP($C78,"EQY_DVD_SH_12M"))</f>
        <v/>
      </c>
      <c r="G78" s="23">
        <f>IF($A78="","",_xll.BDP($C78,"EQY_DVD_YLD_12M"))</f>
        <v/>
      </c>
      <c r="H78" s="23">
        <f>IF($A78="","",_xll.BDP($C78,"EQY_DVD_YLD_IND"))</f>
        <v/>
      </c>
      <c r="I78" s="23">
        <f>IF($A78="","",_xll.BDP($C78,'Field Check'!$C$4))</f>
        <v/>
      </c>
      <c r="J78" s="65">
        <f>IFERROR(IF($B78="","",IF(ISNUMBER($F78),$B78*$F78*$D$3/$B$3,0)),"")</f>
        <v/>
      </c>
      <c r="K78" s="65">
        <f>IFERROR(IF($J78="","",$J78*IF(ISNUMBER($I78),$I78,'Index Summary'!$C$7)/100),"")</f>
        <v/>
      </c>
      <c r="L78" s="65">
        <f>IFERROR(IF($K78="","",$J78-$K78),"")</f>
        <v/>
      </c>
      <c r="M78" s="24" t="n"/>
      <c r="N78" s="25">
        <f>IF($C78="","",IF(NOT(ISNUMBER($F78)),"No dividend",IF($F78=0,"No dividend",IF(ISNUMBER($I78),"OK","Frank assumed"))))</f>
        <v/>
      </c>
      <c r="P78" s="43">
        <f>IF($N78="No dividend","",IF($C78="","",_xll.BDP($C78,'Field Check'!$C$43)))</f>
        <v/>
      </c>
      <c r="Q78" s="62">
        <f>IFERROR(IF(LEN($P78)&lt;&gt;3,1,IF($P78=$D$2,1,_xll.BDP($P78&amp;$D$2&amp;" Curncy","PX_LAST"))),1)</f>
        <v/>
      </c>
      <c r="S78" s="108">
        <f>IF($C78="","",_xll.BDP($C78,'Field Check'!$C$45))</f>
        <v/>
      </c>
      <c r="T78" s="109" t="n"/>
      <c r="U78" s="61" t="n"/>
    </row>
    <row r="79">
      <c r="A79" s="125" t="n"/>
      <c r="B79" s="62">
        <f>IF(COUNT($T79,$U79)=2,$U$2*$T79/($U79*IF($U$3="",1,$U$3)),"")</f>
        <v/>
      </c>
      <c r="C79" s="125">
        <f>IF($A79="","",$A79&amp;" Equity")</f>
        <v/>
      </c>
      <c r="D79" s="125">
        <f>IF($A79="","",_xll.BDP($C79,"NAME"))</f>
        <v/>
      </c>
      <c r="E79" s="125">
        <f>IF($A79="","",_xll.BDP($C79,"GICS_SECTOR_NAME"))</f>
        <v/>
      </c>
      <c r="F79" s="26">
        <f>IF($A79="","",_xll.BDP($C79,"EQY_DVD_SH_12M"))</f>
        <v/>
      </c>
      <c r="G79" s="27">
        <f>IF($A79="","",_xll.BDP($C79,"EQY_DVD_YLD_12M"))</f>
        <v/>
      </c>
      <c r="H79" s="27">
        <f>IF($A79="","",_xll.BDP($C79,"EQY_DVD_YLD_IND"))</f>
        <v/>
      </c>
      <c r="I79" s="27">
        <f>IF($A79="","",_xll.BDP($C79,'Field Check'!$C$4))</f>
        <v/>
      </c>
      <c r="J79" s="65">
        <f>IFERROR(IF($B79="","",IF(ISNUMBER($F79),$B79*$F79*$D$3/$B$3,0)),"")</f>
        <v/>
      </c>
      <c r="K79" s="65">
        <f>IFERROR(IF($J79="","",$J79*IF(ISNUMBER($I79),$I79,'Index Summary'!$C$7)/100),"")</f>
        <v/>
      </c>
      <c r="L79" s="65">
        <f>IFERROR(IF($K79="","",$J79-$K79),"")</f>
        <v/>
      </c>
      <c r="M79" s="28" t="n"/>
      <c r="N79" s="29">
        <f>IF($C79="","",IF(NOT(ISNUMBER($F79)),"No dividend",IF($F79=0,"No dividend",IF(ISNUMBER($I79),"OK","Frank assumed"))))</f>
        <v/>
      </c>
      <c r="P79" s="43">
        <f>IF($N79="No dividend","",IF($C79="","",_xll.BDP($C79,'Field Check'!$C$43)))</f>
        <v/>
      </c>
      <c r="Q79" s="62">
        <f>IFERROR(IF(LEN($P79)&lt;&gt;3,1,IF($P79=$D$2,1,_xll.BDP($P79&amp;$D$2&amp;" Curncy","PX_LAST"))),1)</f>
        <v/>
      </c>
      <c r="S79" s="108">
        <f>IF($C79="","",_xll.BDP($C79,'Field Check'!$C$45))</f>
        <v/>
      </c>
      <c r="T79" s="109" t="n"/>
      <c r="U79" s="61" t="n"/>
    </row>
    <row r="80">
      <c r="A80" s="21" t="n"/>
      <c r="B80" s="62">
        <f>IF(COUNT($T80,$U80)=2,$U$2*$T80/($U80*IF($U$3="",1,$U$3)),"")</f>
        <v/>
      </c>
      <c r="C80" s="21">
        <f>IF($A80="","",$A80&amp;" Equity")</f>
        <v/>
      </c>
      <c r="D80" s="21">
        <f>IF($A80="","",_xll.BDP($C80,"NAME"))</f>
        <v/>
      </c>
      <c r="E80" s="21">
        <f>IF($A80="","",_xll.BDP($C80,"GICS_SECTOR_NAME"))</f>
        <v/>
      </c>
      <c r="F80" s="22">
        <f>IF($A80="","",_xll.BDP($C80,"EQY_DVD_SH_12M"))</f>
        <v/>
      </c>
      <c r="G80" s="23">
        <f>IF($A80="","",_xll.BDP($C80,"EQY_DVD_YLD_12M"))</f>
        <v/>
      </c>
      <c r="H80" s="23">
        <f>IF($A80="","",_xll.BDP($C80,"EQY_DVD_YLD_IND"))</f>
        <v/>
      </c>
      <c r="I80" s="23">
        <f>IF($A80="","",_xll.BDP($C80,'Field Check'!$C$4))</f>
        <v/>
      </c>
      <c r="J80" s="65">
        <f>IFERROR(IF($B80="","",IF(ISNUMBER($F80),$B80*$F80*$D$3/$B$3,0)),"")</f>
        <v/>
      </c>
      <c r="K80" s="65">
        <f>IFERROR(IF($J80="","",$J80*IF(ISNUMBER($I80),$I80,'Index Summary'!$C$7)/100),"")</f>
        <v/>
      </c>
      <c r="L80" s="65">
        <f>IFERROR(IF($K80="","",$J80-$K80),"")</f>
        <v/>
      </c>
      <c r="M80" s="24" t="n"/>
      <c r="N80" s="25">
        <f>IF($C80="","",IF(NOT(ISNUMBER($F80)),"No dividend",IF($F80=0,"No dividend",IF(ISNUMBER($I80),"OK","Frank assumed"))))</f>
        <v/>
      </c>
      <c r="P80" s="43">
        <f>IF($N80="No dividend","",IF($C80="","",_xll.BDP($C80,'Field Check'!$C$43)))</f>
        <v/>
      </c>
      <c r="Q80" s="62">
        <f>IFERROR(IF(LEN($P80)&lt;&gt;3,1,IF($P80=$D$2,1,_xll.BDP($P80&amp;$D$2&amp;" Curncy","PX_LAST"))),1)</f>
        <v/>
      </c>
      <c r="S80" s="108">
        <f>IF($C80="","",_xll.BDP($C80,'Field Check'!$C$45))</f>
        <v/>
      </c>
      <c r="T80" s="109" t="n"/>
      <c r="U80" s="61" t="n"/>
    </row>
    <row r="81">
      <c r="A81" s="125" t="n"/>
      <c r="B81" s="62">
        <f>IF(COUNT($T81,$U81)=2,$U$2*$T81/($U81*IF($U$3="",1,$U$3)),"")</f>
        <v/>
      </c>
      <c r="C81" s="125">
        <f>IF($A81="","",$A81&amp;" Equity")</f>
        <v/>
      </c>
      <c r="D81" s="125">
        <f>IF($A81="","",_xll.BDP($C81,"NAME"))</f>
        <v/>
      </c>
      <c r="E81" s="125">
        <f>IF($A81="","",_xll.BDP($C81,"GICS_SECTOR_NAME"))</f>
        <v/>
      </c>
      <c r="F81" s="26">
        <f>IF($A81="","",_xll.BDP($C81,"EQY_DVD_SH_12M"))</f>
        <v/>
      </c>
      <c r="G81" s="27">
        <f>IF($A81="","",_xll.BDP($C81,"EQY_DVD_YLD_12M"))</f>
        <v/>
      </c>
      <c r="H81" s="27">
        <f>IF($A81="","",_xll.BDP($C81,"EQY_DVD_YLD_IND"))</f>
        <v/>
      </c>
      <c r="I81" s="27">
        <f>IF($A81="","",_xll.BDP($C81,'Field Check'!$C$4))</f>
        <v/>
      </c>
      <c r="J81" s="65">
        <f>IFERROR(IF($B81="","",IF(ISNUMBER($F81),$B81*$F81*$D$3/$B$3,0)),"")</f>
        <v/>
      </c>
      <c r="K81" s="65">
        <f>IFERROR(IF($J81="","",$J81*IF(ISNUMBER($I81),$I81,'Index Summary'!$C$7)/100),"")</f>
        <v/>
      </c>
      <c r="L81" s="65">
        <f>IFERROR(IF($K81="","",$J81-$K81),"")</f>
        <v/>
      </c>
      <c r="M81" s="28" t="n"/>
      <c r="N81" s="29">
        <f>IF($C81="","",IF(NOT(ISNUMBER($F81)),"No dividend",IF($F81=0,"No dividend",IF(ISNUMBER($I81),"OK","Frank assumed"))))</f>
        <v/>
      </c>
      <c r="P81" s="43">
        <f>IF($N81="No dividend","",IF($C81="","",_xll.BDP($C81,'Field Check'!$C$43)))</f>
        <v/>
      </c>
      <c r="Q81" s="62">
        <f>IFERROR(IF(LEN($P81)&lt;&gt;3,1,IF($P81=$D$2,1,_xll.BDP($P81&amp;$D$2&amp;" Curncy","PX_LAST"))),1)</f>
        <v/>
      </c>
      <c r="S81" s="108">
        <f>IF($C81="","",_xll.BDP($C81,'Field Check'!$C$45))</f>
        <v/>
      </c>
      <c r="T81" s="109" t="n"/>
      <c r="U81" s="61" t="n"/>
    </row>
    <row r="82">
      <c r="A82" s="21" t="n"/>
      <c r="B82" s="62">
        <f>IF(COUNT($T82,$U82)=2,$U$2*$T82/($U82*IF($U$3="",1,$U$3)),"")</f>
        <v/>
      </c>
      <c r="C82" s="21">
        <f>IF($A82="","",$A82&amp;" Equity")</f>
        <v/>
      </c>
      <c r="D82" s="21">
        <f>IF($A82="","",_xll.BDP($C82,"NAME"))</f>
        <v/>
      </c>
      <c r="E82" s="21">
        <f>IF($A82="","",_xll.BDP($C82,"GICS_SECTOR_NAME"))</f>
        <v/>
      </c>
      <c r="F82" s="22">
        <f>IF($A82="","",_xll.BDP($C82,"EQY_DVD_SH_12M"))</f>
        <v/>
      </c>
      <c r="G82" s="23">
        <f>IF($A82="","",_xll.BDP($C82,"EQY_DVD_YLD_12M"))</f>
        <v/>
      </c>
      <c r="H82" s="23">
        <f>IF($A82="","",_xll.BDP($C82,"EQY_DVD_YLD_IND"))</f>
        <v/>
      </c>
      <c r="I82" s="23">
        <f>IF($A82="","",_xll.BDP($C82,'Field Check'!$C$4))</f>
        <v/>
      </c>
      <c r="J82" s="65">
        <f>IFERROR(IF($B82="","",IF(ISNUMBER($F82),$B82*$F82*$D$3/$B$3,0)),"")</f>
        <v/>
      </c>
      <c r="K82" s="65">
        <f>IFERROR(IF($J82="","",$J82*IF(ISNUMBER($I82),$I82,'Index Summary'!$C$7)/100),"")</f>
        <v/>
      </c>
      <c r="L82" s="65">
        <f>IFERROR(IF($K82="","",$J82-$K82),"")</f>
        <v/>
      </c>
      <c r="M82" s="24" t="n"/>
      <c r="N82" s="25">
        <f>IF($C82="","",IF(NOT(ISNUMBER($F82)),"No dividend",IF($F82=0,"No dividend",IF(ISNUMBER($I82),"OK","Frank assumed"))))</f>
        <v/>
      </c>
      <c r="P82" s="43">
        <f>IF($N82="No dividend","",IF($C82="","",_xll.BDP($C82,'Field Check'!$C$43)))</f>
        <v/>
      </c>
      <c r="Q82" s="62">
        <f>IFERROR(IF(LEN($P82)&lt;&gt;3,1,IF($P82=$D$2,1,_xll.BDP($P82&amp;$D$2&amp;" Curncy","PX_LAST"))),1)</f>
        <v/>
      </c>
      <c r="S82" s="108">
        <f>IF($C82="","",_xll.BDP($C82,'Field Check'!$C$45))</f>
        <v/>
      </c>
      <c r="T82" s="109" t="n"/>
      <c r="U82" s="61" t="n"/>
    </row>
    <row r="83">
      <c r="A83" s="125" t="n"/>
      <c r="B83" s="62">
        <f>IF(COUNT($T83,$U83)=2,$U$2*$T83/($U83*IF($U$3="",1,$U$3)),"")</f>
        <v/>
      </c>
      <c r="C83" s="125">
        <f>IF($A83="","",$A83&amp;" Equity")</f>
        <v/>
      </c>
      <c r="D83" s="125">
        <f>IF($A83="","",_xll.BDP($C83,"NAME"))</f>
        <v/>
      </c>
      <c r="E83" s="125">
        <f>IF($A83="","",_xll.BDP($C83,"GICS_SECTOR_NAME"))</f>
        <v/>
      </c>
      <c r="F83" s="26">
        <f>IF($A83="","",_xll.BDP($C83,"EQY_DVD_SH_12M"))</f>
        <v/>
      </c>
      <c r="G83" s="27">
        <f>IF($A83="","",_xll.BDP($C83,"EQY_DVD_YLD_12M"))</f>
        <v/>
      </c>
      <c r="H83" s="27">
        <f>IF($A83="","",_xll.BDP($C83,"EQY_DVD_YLD_IND"))</f>
        <v/>
      </c>
      <c r="I83" s="27">
        <f>IF($A83="","",_xll.BDP($C83,'Field Check'!$C$4))</f>
        <v/>
      </c>
      <c r="J83" s="65">
        <f>IFERROR(IF($B83="","",IF(ISNUMBER($F83),$B83*$F83*$D$3/$B$3,0)),"")</f>
        <v/>
      </c>
      <c r="K83" s="65">
        <f>IFERROR(IF($J83="","",$J83*IF(ISNUMBER($I83),$I83,'Index Summary'!$C$7)/100),"")</f>
        <v/>
      </c>
      <c r="L83" s="65">
        <f>IFERROR(IF($K83="","",$J83-$K83),"")</f>
        <v/>
      </c>
      <c r="M83" s="28" t="n"/>
      <c r="N83" s="29">
        <f>IF($C83="","",IF(NOT(ISNUMBER($F83)),"No dividend",IF($F83=0,"No dividend",IF(ISNUMBER($I83),"OK","Frank assumed"))))</f>
        <v/>
      </c>
      <c r="P83" s="43">
        <f>IF($N83="No dividend","",IF($C83="","",_xll.BDP($C83,'Field Check'!$C$43)))</f>
        <v/>
      </c>
      <c r="Q83" s="62">
        <f>IFERROR(IF(LEN($P83)&lt;&gt;3,1,IF($P83=$D$2,1,_xll.BDP($P83&amp;$D$2&amp;" Curncy","PX_LAST"))),1)</f>
        <v/>
      </c>
      <c r="S83" s="108">
        <f>IF($C83="","",_xll.BDP($C83,'Field Check'!$C$45))</f>
        <v/>
      </c>
      <c r="T83" s="109" t="n"/>
      <c r="U83" s="61" t="n"/>
    </row>
    <row r="84">
      <c r="A84" s="21" t="n"/>
      <c r="B84" s="62">
        <f>IF(COUNT($T84,$U84)=2,$U$2*$T84/($U84*IF($U$3="",1,$U$3)),"")</f>
        <v/>
      </c>
      <c r="C84" s="21">
        <f>IF($A84="","",$A84&amp;" Equity")</f>
        <v/>
      </c>
      <c r="D84" s="21">
        <f>IF($A84="","",_xll.BDP($C84,"NAME"))</f>
        <v/>
      </c>
      <c r="E84" s="21">
        <f>IF($A84="","",_xll.BDP($C84,"GICS_SECTOR_NAME"))</f>
        <v/>
      </c>
      <c r="F84" s="22">
        <f>IF($A84="","",_xll.BDP($C84,"EQY_DVD_SH_12M"))</f>
        <v/>
      </c>
      <c r="G84" s="23">
        <f>IF($A84="","",_xll.BDP($C84,"EQY_DVD_YLD_12M"))</f>
        <v/>
      </c>
      <c r="H84" s="23">
        <f>IF($A84="","",_xll.BDP($C84,"EQY_DVD_YLD_IND"))</f>
        <v/>
      </c>
      <c r="I84" s="23">
        <f>IF($A84="","",_xll.BDP($C84,'Field Check'!$C$4))</f>
        <v/>
      </c>
      <c r="J84" s="65">
        <f>IFERROR(IF($B84="","",IF(ISNUMBER($F84),$B84*$F84*$D$3/$B$3,0)),"")</f>
        <v/>
      </c>
      <c r="K84" s="65">
        <f>IFERROR(IF($J84="","",$J84*IF(ISNUMBER($I84),$I84,'Index Summary'!$C$7)/100),"")</f>
        <v/>
      </c>
      <c r="L84" s="65">
        <f>IFERROR(IF($K84="","",$J84-$K84),"")</f>
        <v/>
      </c>
      <c r="M84" s="24" t="n"/>
      <c r="N84" s="25">
        <f>IF($C84="","",IF(NOT(ISNUMBER($F84)),"No dividend",IF($F84=0,"No dividend",IF(ISNUMBER($I84),"OK","Frank assumed"))))</f>
        <v/>
      </c>
      <c r="P84" s="43">
        <f>IF($N84="No dividend","",IF($C84="","",_xll.BDP($C84,'Field Check'!$C$43)))</f>
        <v/>
      </c>
      <c r="Q84" s="62">
        <f>IFERROR(IF(LEN($P84)&lt;&gt;3,1,IF($P84=$D$2,1,_xll.BDP($P84&amp;$D$2&amp;" Curncy","PX_LAST"))),1)</f>
        <v/>
      </c>
      <c r="S84" s="108">
        <f>IF($C84="","",_xll.BDP($C84,'Field Check'!$C$45))</f>
        <v/>
      </c>
      <c r="T84" s="109" t="n"/>
      <c r="U84" s="61" t="n"/>
    </row>
    <row r="85">
      <c r="A85" s="125" t="n"/>
      <c r="B85" s="62">
        <f>IF(COUNT($T85,$U85)=2,$U$2*$T85/($U85*IF($U$3="",1,$U$3)),"")</f>
        <v/>
      </c>
      <c r="C85" s="125">
        <f>IF($A85="","",$A85&amp;" Equity")</f>
        <v/>
      </c>
      <c r="D85" s="125">
        <f>IF($A85="","",_xll.BDP($C85,"NAME"))</f>
        <v/>
      </c>
      <c r="E85" s="125">
        <f>IF($A85="","",_xll.BDP($C85,"GICS_SECTOR_NAME"))</f>
        <v/>
      </c>
      <c r="F85" s="26">
        <f>IF($A85="","",_xll.BDP($C85,"EQY_DVD_SH_12M"))</f>
        <v/>
      </c>
      <c r="G85" s="27">
        <f>IF($A85="","",_xll.BDP($C85,"EQY_DVD_YLD_12M"))</f>
        <v/>
      </c>
      <c r="H85" s="27">
        <f>IF($A85="","",_xll.BDP($C85,"EQY_DVD_YLD_IND"))</f>
        <v/>
      </c>
      <c r="I85" s="27">
        <f>IF($A85="","",_xll.BDP($C85,'Field Check'!$C$4))</f>
        <v/>
      </c>
      <c r="J85" s="65">
        <f>IFERROR(IF($B85="","",IF(ISNUMBER($F85),$B85*$F85*$D$3/$B$3,0)),"")</f>
        <v/>
      </c>
      <c r="K85" s="65">
        <f>IFERROR(IF($J85="","",$J85*IF(ISNUMBER($I85),$I85,'Index Summary'!$C$7)/100),"")</f>
        <v/>
      </c>
      <c r="L85" s="65">
        <f>IFERROR(IF($K85="","",$J85-$K85),"")</f>
        <v/>
      </c>
      <c r="M85" s="28" t="n"/>
      <c r="N85" s="29">
        <f>IF($C85="","",IF(NOT(ISNUMBER($F85)),"No dividend",IF($F85=0,"No dividend",IF(ISNUMBER($I85),"OK","Frank assumed"))))</f>
        <v/>
      </c>
      <c r="P85" s="43">
        <f>IF($N85="No dividend","",IF($C85="","",_xll.BDP($C85,'Field Check'!$C$43)))</f>
        <v/>
      </c>
      <c r="Q85" s="62">
        <f>IFERROR(IF(LEN($P85)&lt;&gt;3,1,IF($P85=$D$2,1,_xll.BDP($P85&amp;$D$2&amp;" Curncy","PX_LAST"))),1)</f>
        <v/>
      </c>
      <c r="S85" s="108">
        <f>IF($C85="","",_xll.BDP($C85,'Field Check'!$C$45))</f>
        <v/>
      </c>
      <c r="T85" s="109" t="n"/>
      <c r="U85" s="61" t="n"/>
    </row>
    <row r="86">
      <c r="A86" s="21" t="n"/>
      <c r="B86" s="62">
        <f>IF(COUNT($T86,$U86)=2,$U$2*$T86/($U86*IF($U$3="",1,$U$3)),"")</f>
        <v/>
      </c>
      <c r="C86" s="21">
        <f>IF($A86="","",$A86&amp;" Equity")</f>
        <v/>
      </c>
      <c r="D86" s="21">
        <f>IF($A86="","",_xll.BDP($C86,"NAME"))</f>
        <v/>
      </c>
      <c r="E86" s="21">
        <f>IF($A86="","",_xll.BDP($C86,"GICS_SECTOR_NAME"))</f>
        <v/>
      </c>
      <c r="F86" s="22">
        <f>IF($A86="","",_xll.BDP($C86,"EQY_DVD_SH_12M"))</f>
        <v/>
      </c>
      <c r="G86" s="23">
        <f>IF($A86="","",_xll.BDP($C86,"EQY_DVD_YLD_12M"))</f>
        <v/>
      </c>
      <c r="H86" s="23">
        <f>IF($A86="","",_xll.BDP($C86,"EQY_DVD_YLD_IND"))</f>
        <v/>
      </c>
      <c r="I86" s="23">
        <f>IF($A86="","",_xll.BDP($C86,'Field Check'!$C$4))</f>
        <v/>
      </c>
      <c r="J86" s="65">
        <f>IFERROR(IF($B86="","",IF(ISNUMBER($F86),$B86*$F86*$D$3/$B$3,0)),"")</f>
        <v/>
      </c>
      <c r="K86" s="65">
        <f>IFERROR(IF($J86="","",$J86*IF(ISNUMBER($I86),$I86,'Index Summary'!$C$7)/100),"")</f>
        <v/>
      </c>
      <c r="L86" s="65">
        <f>IFERROR(IF($K86="","",$J86-$K86),"")</f>
        <v/>
      </c>
      <c r="M86" s="24" t="n"/>
      <c r="N86" s="25">
        <f>IF($C86="","",IF(NOT(ISNUMBER($F86)),"No dividend",IF($F86=0,"No dividend",IF(ISNUMBER($I86),"OK","Frank assumed"))))</f>
        <v/>
      </c>
      <c r="P86" s="43">
        <f>IF($N86="No dividend","",IF($C86="","",_xll.BDP($C86,'Field Check'!$C$43)))</f>
        <v/>
      </c>
      <c r="Q86" s="62">
        <f>IFERROR(IF(LEN($P86)&lt;&gt;3,1,IF($P86=$D$2,1,_xll.BDP($P86&amp;$D$2&amp;" Curncy","PX_LAST"))),1)</f>
        <v/>
      </c>
      <c r="S86" s="108">
        <f>IF($C86="","",_xll.BDP($C86,'Field Check'!$C$45))</f>
        <v/>
      </c>
      <c r="T86" s="109" t="n"/>
      <c r="U86" s="61" t="n"/>
    </row>
    <row r="87">
      <c r="A87" s="125" t="n"/>
      <c r="B87" s="62">
        <f>IF(COUNT($T87,$U87)=2,$U$2*$T87/($U87*IF($U$3="",1,$U$3)),"")</f>
        <v/>
      </c>
      <c r="C87" s="125">
        <f>IF($A87="","",$A87&amp;" Equity")</f>
        <v/>
      </c>
      <c r="D87" s="125">
        <f>IF($A87="","",_xll.BDP($C87,"NAME"))</f>
        <v/>
      </c>
      <c r="E87" s="125">
        <f>IF($A87="","",_xll.BDP($C87,"GICS_SECTOR_NAME"))</f>
        <v/>
      </c>
      <c r="F87" s="26">
        <f>IF($A87="","",_xll.BDP($C87,"EQY_DVD_SH_12M"))</f>
        <v/>
      </c>
      <c r="G87" s="27">
        <f>IF($A87="","",_xll.BDP($C87,"EQY_DVD_YLD_12M"))</f>
        <v/>
      </c>
      <c r="H87" s="27">
        <f>IF($A87="","",_xll.BDP($C87,"EQY_DVD_YLD_IND"))</f>
        <v/>
      </c>
      <c r="I87" s="27">
        <f>IF($A87="","",_xll.BDP($C87,'Field Check'!$C$4))</f>
        <v/>
      </c>
      <c r="J87" s="65">
        <f>IFERROR(IF($B87="","",IF(ISNUMBER($F87),$B87*$F87*$D$3/$B$3,0)),"")</f>
        <v/>
      </c>
      <c r="K87" s="65">
        <f>IFERROR(IF($J87="","",$J87*IF(ISNUMBER($I87),$I87,'Index Summary'!$C$7)/100),"")</f>
        <v/>
      </c>
      <c r="L87" s="65">
        <f>IFERROR(IF($K87="","",$J87-$K87),"")</f>
        <v/>
      </c>
      <c r="M87" s="28" t="n"/>
      <c r="N87" s="29">
        <f>IF($C87="","",IF(NOT(ISNUMBER($F87)),"No dividend",IF($F87=0,"No dividend",IF(ISNUMBER($I87),"OK","Frank assumed"))))</f>
        <v/>
      </c>
      <c r="P87" s="43">
        <f>IF($N87="No dividend","",IF($C87="","",_xll.BDP($C87,'Field Check'!$C$43)))</f>
        <v/>
      </c>
      <c r="Q87" s="62">
        <f>IFERROR(IF(LEN($P87)&lt;&gt;3,1,IF($P87=$D$2,1,_xll.BDP($P87&amp;$D$2&amp;" Curncy","PX_LAST"))),1)</f>
        <v/>
      </c>
      <c r="S87" s="108">
        <f>IF($C87="","",_xll.BDP($C87,'Field Check'!$C$45))</f>
        <v/>
      </c>
      <c r="T87" s="109" t="n"/>
      <c r="U87" s="61" t="n"/>
    </row>
    <row r="88">
      <c r="A88" s="21" t="n"/>
      <c r="B88" s="62">
        <f>IF(COUNT($T88,$U88)=2,$U$2*$T88/($U88*IF($U$3="",1,$U$3)),"")</f>
        <v/>
      </c>
      <c r="C88" s="21">
        <f>IF($A88="","",$A88&amp;" Equity")</f>
        <v/>
      </c>
      <c r="D88" s="21">
        <f>IF($A88="","",_xll.BDP($C88,"NAME"))</f>
        <v/>
      </c>
      <c r="E88" s="21">
        <f>IF($A88="","",_xll.BDP($C88,"GICS_SECTOR_NAME"))</f>
        <v/>
      </c>
      <c r="F88" s="22">
        <f>IF($A88="","",_xll.BDP($C88,"EQY_DVD_SH_12M"))</f>
        <v/>
      </c>
      <c r="G88" s="23">
        <f>IF($A88="","",_xll.BDP($C88,"EQY_DVD_YLD_12M"))</f>
        <v/>
      </c>
      <c r="H88" s="23">
        <f>IF($A88="","",_xll.BDP($C88,"EQY_DVD_YLD_IND"))</f>
        <v/>
      </c>
      <c r="I88" s="23">
        <f>IF($A88="","",_xll.BDP($C88,'Field Check'!$C$4))</f>
        <v/>
      </c>
      <c r="J88" s="65">
        <f>IFERROR(IF($B88="","",IF(ISNUMBER($F88),$B88*$F88*$D$3/$B$3,0)),"")</f>
        <v/>
      </c>
      <c r="K88" s="65">
        <f>IFERROR(IF($J88="","",$J88*IF(ISNUMBER($I88),$I88,'Index Summary'!$C$7)/100),"")</f>
        <v/>
      </c>
      <c r="L88" s="65">
        <f>IFERROR(IF($K88="","",$J88-$K88),"")</f>
        <v/>
      </c>
      <c r="M88" s="24" t="n"/>
      <c r="N88" s="25">
        <f>IF($C88="","",IF(NOT(ISNUMBER($F88)),"No dividend",IF($F88=0,"No dividend",IF(ISNUMBER($I88),"OK","Frank assumed"))))</f>
        <v/>
      </c>
      <c r="P88" s="43">
        <f>IF($N88="No dividend","",IF($C88="","",_xll.BDP($C88,'Field Check'!$C$43)))</f>
        <v/>
      </c>
      <c r="Q88" s="62">
        <f>IFERROR(IF(LEN($P88)&lt;&gt;3,1,IF($P88=$D$2,1,_xll.BDP($P88&amp;$D$2&amp;" Curncy","PX_LAST"))),1)</f>
        <v/>
      </c>
      <c r="S88" s="108">
        <f>IF($C88="","",_xll.BDP($C88,'Field Check'!$C$45))</f>
        <v/>
      </c>
      <c r="T88" s="109" t="n"/>
      <c r="U88" s="61" t="n"/>
    </row>
    <row r="89">
      <c r="A89" s="125" t="n"/>
      <c r="B89" s="62">
        <f>IF(COUNT($T89,$U89)=2,$U$2*$T89/($U89*IF($U$3="",1,$U$3)),"")</f>
        <v/>
      </c>
      <c r="C89" s="125">
        <f>IF($A89="","",$A89&amp;" Equity")</f>
        <v/>
      </c>
      <c r="D89" s="125">
        <f>IF($A89="","",_xll.BDP($C89,"NAME"))</f>
        <v/>
      </c>
      <c r="E89" s="125">
        <f>IF($A89="","",_xll.BDP($C89,"GICS_SECTOR_NAME"))</f>
        <v/>
      </c>
      <c r="F89" s="26">
        <f>IF($A89="","",_xll.BDP($C89,"EQY_DVD_SH_12M"))</f>
        <v/>
      </c>
      <c r="G89" s="27">
        <f>IF($A89="","",_xll.BDP($C89,"EQY_DVD_YLD_12M"))</f>
        <v/>
      </c>
      <c r="H89" s="27">
        <f>IF($A89="","",_xll.BDP($C89,"EQY_DVD_YLD_IND"))</f>
        <v/>
      </c>
      <c r="I89" s="27">
        <f>IF($A89="","",_xll.BDP($C89,'Field Check'!$C$4))</f>
        <v/>
      </c>
      <c r="J89" s="65">
        <f>IFERROR(IF($B89="","",IF(ISNUMBER($F89),$B89*$F89*$D$3/$B$3,0)),"")</f>
        <v/>
      </c>
      <c r="K89" s="65">
        <f>IFERROR(IF($J89="","",$J89*IF(ISNUMBER($I89),$I89,'Index Summary'!$C$7)/100),"")</f>
        <v/>
      </c>
      <c r="L89" s="65">
        <f>IFERROR(IF($K89="","",$J89-$K89),"")</f>
        <v/>
      </c>
      <c r="M89" s="28" t="n"/>
      <c r="N89" s="29">
        <f>IF($C89="","",IF(NOT(ISNUMBER($F89)),"No dividend",IF($F89=0,"No dividend",IF(ISNUMBER($I89),"OK","Frank assumed"))))</f>
        <v/>
      </c>
      <c r="P89" s="43">
        <f>IF($N89="No dividend","",IF($C89="","",_xll.BDP($C89,'Field Check'!$C$43)))</f>
        <v/>
      </c>
      <c r="Q89" s="62">
        <f>IFERROR(IF(LEN($P89)&lt;&gt;3,1,IF($P89=$D$2,1,_xll.BDP($P89&amp;$D$2&amp;" Curncy","PX_LAST"))),1)</f>
        <v/>
      </c>
      <c r="S89" s="108">
        <f>IF($C89="","",_xll.BDP($C89,'Field Check'!$C$45))</f>
        <v/>
      </c>
      <c r="T89" s="109" t="n"/>
      <c r="U89" s="61" t="n"/>
    </row>
    <row r="90">
      <c r="A90" s="21" t="n"/>
      <c r="B90" s="62">
        <f>IF(COUNT($T90,$U90)=2,$U$2*$T90/($U90*IF($U$3="",1,$U$3)),"")</f>
        <v/>
      </c>
      <c r="C90" s="21">
        <f>IF($A90="","",$A90&amp;" Equity")</f>
        <v/>
      </c>
      <c r="D90" s="21">
        <f>IF($A90="","",_xll.BDP($C90,"NAME"))</f>
        <v/>
      </c>
      <c r="E90" s="21">
        <f>IF($A90="","",_xll.BDP($C90,"GICS_SECTOR_NAME"))</f>
        <v/>
      </c>
      <c r="F90" s="22">
        <f>IF($A90="","",_xll.BDP($C90,"EQY_DVD_SH_12M"))</f>
        <v/>
      </c>
      <c r="G90" s="23">
        <f>IF($A90="","",_xll.BDP($C90,"EQY_DVD_YLD_12M"))</f>
        <v/>
      </c>
      <c r="H90" s="23">
        <f>IF($A90="","",_xll.BDP($C90,"EQY_DVD_YLD_IND"))</f>
        <v/>
      </c>
      <c r="I90" s="23">
        <f>IF($A90="","",_xll.BDP($C90,'Field Check'!$C$4))</f>
        <v/>
      </c>
      <c r="J90" s="65">
        <f>IFERROR(IF($B90="","",IF(ISNUMBER($F90),$B90*$F90*$D$3/$B$3,0)),"")</f>
        <v/>
      </c>
      <c r="K90" s="65">
        <f>IFERROR(IF($J90="","",$J90*IF(ISNUMBER($I90),$I90,'Index Summary'!$C$7)/100),"")</f>
        <v/>
      </c>
      <c r="L90" s="65">
        <f>IFERROR(IF($K90="","",$J90-$K90),"")</f>
        <v/>
      </c>
      <c r="M90" s="24" t="n"/>
      <c r="N90" s="25">
        <f>IF($C90="","",IF(NOT(ISNUMBER($F90)),"No dividend",IF($F90=0,"No dividend",IF(ISNUMBER($I90),"OK","Frank assumed"))))</f>
        <v/>
      </c>
      <c r="P90" s="43">
        <f>IF($N90="No dividend","",IF($C90="","",_xll.BDP($C90,'Field Check'!$C$43)))</f>
        <v/>
      </c>
      <c r="Q90" s="62">
        <f>IFERROR(IF(LEN($P90)&lt;&gt;3,1,IF($P90=$D$2,1,_xll.BDP($P90&amp;$D$2&amp;" Curncy","PX_LAST"))),1)</f>
        <v/>
      </c>
      <c r="S90" s="108">
        <f>IF($C90="","",_xll.BDP($C90,'Field Check'!$C$45))</f>
        <v/>
      </c>
      <c r="T90" s="109" t="n"/>
      <c r="U90" s="61" t="n"/>
    </row>
    <row r="91">
      <c r="A91" s="125" t="n"/>
      <c r="B91" s="62">
        <f>IF(COUNT($T91,$U91)=2,$U$2*$T91/($U91*IF($U$3="",1,$U$3)),"")</f>
        <v/>
      </c>
      <c r="C91" s="125">
        <f>IF($A91="","",$A91&amp;" Equity")</f>
        <v/>
      </c>
      <c r="D91" s="125">
        <f>IF($A91="","",_xll.BDP($C91,"NAME"))</f>
        <v/>
      </c>
      <c r="E91" s="125">
        <f>IF($A91="","",_xll.BDP($C91,"GICS_SECTOR_NAME"))</f>
        <v/>
      </c>
      <c r="F91" s="26">
        <f>IF($A91="","",_xll.BDP($C91,"EQY_DVD_SH_12M"))</f>
        <v/>
      </c>
      <c r="G91" s="27">
        <f>IF($A91="","",_xll.BDP($C91,"EQY_DVD_YLD_12M"))</f>
        <v/>
      </c>
      <c r="H91" s="27">
        <f>IF($A91="","",_xll.BDP($C91,"EQY_DVD_YLD_IND"))</f>
        <v/>
      </c>
      <c r="I91" s="27">
        <f>IF($A91="","",_xll.BDP($C91,'Field Check'!$C$4))</f>
        <v/>
      </c>
      <c r="J91" s="65">
        <f>IFERROR(IF($B91="","",IF(ISNUMBER($F91),$B91*$F91*$D$3/$B$3,0)),"")</f>
        <v/>
      </c>
      <c r="K91" s="65">
        <f>IFERROR(IF($J91="","",$J91*IF(ISNUMBER($I91),$I91,'Index Summary'!$C$7)/100),"")</f>
        <v/>
      </c>
      <c r="L91" s="65">
        <f>IFERROR(IF($K91="","",$J91-$K91),"")</f>
        <v/>
      </c>
      <c r="M91" s="28" t="n"/>
      <c r="N91" s="29">
        <f>IF($C91="","",IF(NOT(ISNUMBER($F91)),"No dividend",IF($F91=0,"No dividend",IF(ISNUMBER($I91),"OK","Frank assumed"))))</f>
        <v/>
      </c>
      <c r="P91" s="43">
        <f>IF($N91="No dividend","",IF($C91="","",_xll.BDP($C91,'Field Check'!$C$43)))</f>
        <v/>
      </c>
      <c r="Q91" s="62">
        <f>IFERROR(IF(LEN($P91)&lt;&gt;3,1,IF($P91=$D$2,1,_xll.BDP($P91&amp;$D$2&amp;" Curncy","PX_LAST"))),1)</f>
        <v/>
      </c>
      <c r="S91" s="108">
        <f>IF($C91="","",_xll.BDP($C91,'Field Check'!$C$45))</f>
        <v/>
      </c>
      <c r="T91" s="109" t="n"/>
      <c r="U91" s="61" t="n"/>
    </row>
    <row r="92">
      <c r="A92" s="21" t="n"/>
      <c r="B92" s="62">
        <f>IF(COUNT($T92,$U92)=2,$U$2*$T92/($U92*IF($U$3="",1,$U$3)),"")</f>
        <v/>
      </c>
      <c r="C92" s="21">
        <f>IF($A92="","",$A92&amp;" Equity")</f>
        <v/>
      </c>
      <c r="D92" s="21">
        <f>IF($A92="","",_xll.BDP($C92,"NAME"))</f>
        <v/>
      </c>
      <c r="E92" s="21">
        <f>IF($A92="","",_xll.BDP($C92,"GICS_SECTOR_NAME"))</f>
        <v/>
      </c>
      <c r="F92" s="22">
        <f>IF($A92="","",_xll.BDP($C92,"EQY_DVD_SH_12M"))</f>
        <v/>
      </c>
      <c r="G92" s="23">
        <f>IF($A92="","",_xll.BDP($C92,"EQY_DVD_YLD_12M"))</f>
        <v/>
      </c>
      <c r="H92" s="23">
        <f>IF($A92="","",_xll.BDP($C92,"EQY_DVD_YLD_IND"))</f>
        <v/>
      </c>
      <c r="I92" s="23">
        <f>IF($A92="","",_xll.BDP($C92,'Field Check'!$C$4))</f>
        <v/>
      </c>
      <c r="J92" s="65">
        <f>IFERROR(IF($B92="","",IF(ISNUMBER($F92),$B92*$F92*$D$3/$B$3,0)),"")</f>
        <v/>
      </c>
      <c r="K92" s="65">
        <f>IFERROR(IF($J92="","",$J92*IF(ISNUMBER($I92),$I92,'Index Summary'!$C$7)/100),"")</f>
        <v/>
      </c>
      <c r="L92" s="65">
        <f>IFERROR(IF($K92="","",$J92-$K92),"")</f>
        <v/>
      </c>
      <c r="M92" s="24" t="n"/>
      <c r="N92" s="25">
        <f>IF($C92="","",IF(NOT(ISNUMBER($F92)),"No dividend",IF($F92=0,"No dividend",IF(ISNUMBER($I92),"OK","Frank assumed"))))</f>
        <v/>
      </c>
      <c r="P92" s="43">
        <f>IF($N92="No dividend","",IF($C92="","",_xll.BDP($C92,'Field Check'!$C$43)))</f>
        <v/>
      </c>
      <c r="Q92" s="62">
        <f>IFERROR(IF(LEN($P92)&lt;&gt;3,1,IF($P92=$D$2,1,_xll.BDP($P92&amp;$D$2&amp;" Curncy","PX_LAST"))),1)</f>
        <v/>
      </c>
      <c r="S92" s="108">
        <f>IF($C92="","",_xll.BDP($C92,'Field Check'!$C$45))</f>
        <v/>
      </c>
      <c r="T92" s="109" t="n"/>
      <c r="U92" s="61" t="n"/>
    </row>
    <row r="93">
      <c r="A93" s="125" t="n"/>
      <c r="B93" s="62">
        <f>IF(COUNT($T93,$U93)=2,$U$2*$T93/($U93*IF($U$3="",1,$U$3)),"")</f>
        <v/>
      </c>
      <c r="C93" s="125">
        <f>IF($A93="","",$A93&amp;" Equity")</f>
        <v/>
      </c>
      <c r="D93" s="125">
        <f>IF($A93="","",_xll.BDP($C93,"NAME"))</f>
        <v/>
      </c>
      <c r="E93" s="125">
        <f>IF($A93="","",_xll.BDP($C93,"GICS_SECTOR_NAME"))</f>
        <v/>
      </c>
      <c r="F93" s="26">
        <f>IF($A93="","",_xll.BDP($C93,"EQY_DVD_SH_12M"))</f>
        <v/>
      </c>
      <c r="G93" s="27">
        <f>IF($A93="","",_xll.BDP($C93,"EQY_DVD_YLD_12M"))</f>
        <v/>
      </c>
      <c r="H93" s="27">
        <f>IF($A93="","",_xll.BDP($C93,"EQY_DVD_YLD_IND"))</f>
        <v/>
      </c>
      <c r="I93" s="27">
        <f>IF($A93="","",_xll.BDP($C93,'Field Check'!$C$4))</f>
        <v/>
      </c>
      <c r="J93" s="65">
        <f>IFERROR(IF($B93="","",IF(ISNUMBER($F93),$B93*$F93*$D$3/$B$3,0)),"")</f>
        <v/>
      </c>
      <c r="K93" s="65">
        <f>IFERROR(IF($J93="","",$J93*IF(ISNUMBER($I93),$I93,'Index Summary'!$C$7)/100),"")</f>
        <v/>
      </c>
      <c r="L93" s="65">
        <f>IFERROR(IF($K93="","",$J93-$K93),"")</f>
        <v/>
      </c>
      <c r="M93" s="28" t="n"/>
      <c r="N93" s="29">
        <f>IF($C93="","",IF(NOT(ISNUMBER($F93)),"No dividend",IF($F93=0,"No dividend",IF(ISNUMBER($I93),"OK","Frank assumed"))))</f>
        <v/>
      </c>
      <c r="P93" s="43">
        <f>IF($N93="No dividend","",IF($C93="","",_xll.BDP($C93,'Field Check'!$C$43)))</f>
        <v/>
      </c>
      <c r="Q93" s="62">
        <f>IFERROR(IF(LEN($P93)&lt;&gt;3,1,IF($P93=$D$2,1,_xll.BDP($P93&amp;$D$2&amp;" Curncy","PX_LAST"))),1)</f>
        <v/>
      </c>
      <c r="S93" s="108">
        <f>IF($C93="","",_xll.BDP($C93,'Field Check'!$C$45))</f>
        <v/>
      </c>
      <c r="T93" s="109" t="n"/>
      <c r="U93" s="61" t="n"/>
    </row>
    <row r="94">
      <c r="A94" s="21" t="n"/>
      <c r="B94" s="62">
        <f>IF(COUNT($T94,$U94)=2,$U$2*$T94/($U94*IF($U$3="",1,$U$3)),"")</f>
        <v/>
      </c>
      <c r="C94" s="21">
        <f>IF($A94="","",$A94&amp;" Equity")</f>
        <v/>
      </c>
      <c r="D94" s="21">
        <f>IF($A94="","",_xll.BDP($C94,"NAME"))</f>
        <v/>
      </c>
      <c r="E94" s="21">
        <f>IF($A94="","",_xll.BDP($C94,"GICS_SECTOR_NAME"))</f>
        <v/>
      </c>
      <c r="F94" s="22">
        <f>IF($A94="","",_xll.BDP($C94,"EQY_DVD_SH_12M"))</f>
        <v/>
      </c>
      <c r="G94" s="23">
        <f>IF($A94="","",_xll.BDP($C94,"EQY_DVD_YLD_12M"))</f>
        <v/>
      </c>
      <c r="H94" s="23">
        <f>IF($A94="","",_xll.BDP($C94,"EQY_DVD_YLD_IND"))</f>
        <v/>
      </c>
      <c r="I94" s="23">
        <f>IF($A94="","",_xll.BDP($C94,'Field Check'!$C$4))</f>
        <v/>
      </c>
      <c r="J94" s="65">
        <f>IFERROR(IF($B94="","",IF(ISNUMBER($F94),$B94*$F94*$D$3/$B$3,0)),"")</f>
        <v/>
      </c>
      <c r="K94" s="65">
        <f>IFERROR(IF($J94="","",$J94*IF(ISNUMBER($I94),$I94,'Index Summary'!$C$7)/100),"")</f>
        <v/>
      </c>
      <c r="L94" s="65">
        <f>IFERROR(IF($K94="","",$J94-$K94),"")</f>
        <v/>
      </c>
      <c r="M94" s="24" t="n"/>
      <c r="N94" s="25">
        <f>IF($C94="","",IF(NOT(ISNUMBER($F94)),"No dividend",IF($F94=0,"No dividend",IF(ISNUMBER($I94),"OK","Frank assumed"))))</f>
        <v/>
      </c>
      <c r="P94" s="43">
        <f>IF($N94="No dividend","",IF($C94="","",_xll.BDP($C94,'Field Check'!$C$43)))</f>
        <v/>
      </c>
      <c r="Q94" s="62">
        <f>IFERROR(IF(LEN($P94)&lt;&gt;3,1,IF($P94=$D$2,1,_xll.BDP($P94&amp;$D$2&amp;" Curncy","PX_LAST"))),1)</f>
        <v/>
      </c>
      <c r="S94" s="108">
        <f>IF($C94="","",_xll.BDP($C94,'Field Check'!$C$45))</f>
        <v/>
      </c>
      <c r="T94" s="109" t="n"/>
      <c r="U94" s="61" t="n"/>
    </row>
    <row r="95">
      <c r="A95" s="125" t="n"/>
      <c r="B95" s="62">
        <f>IF(COUNT($T95,$U95)=2,$U$2*$T95/($U95*IF($U$3="",1,$U$3)),"")</f>
        <v/>
      </c>
      <c r="C95" s="125">
        <f>IF($A95="","",$A95&amp;" Equity")</f>
        <v/>
      </c>
      <c r="D95" s="125">
        <f>IF($A95="","",_xll.BDP($C95,"NAME"))</f>
        <v/>
      </c>
      <c r="E95" s="125">
        <f>IF($A95="","",_xll.BDP($C95,"GICS_SECTOR_NAME"))</f>
        <v/>
      </c>
      <c r="F95" s="26">
        <f>IF($A95="","",_xll.BDP($C95,"EQY_DVD_SH_12M"))</f>
        <v/>
      </c>
      <c r="G95" s="27">
        <f>IF($A95="","",_xll.BDP($C95,"EQY_DVD_YLD_12M"))</f>
        <v/>
      </c>
      <c r="H95" s="27">
        <f>IF($A95="","",_xll.BDP($C95,"EQY_DVD_YLD_IND"))</f>
        <v/>
      </c>
      <c r="I95" s="27">
        <f>IF($A95="","",_xll.BDP($C95,'Field Check'!$C$4))</f>
        <v/>
      </c>
      <c r="J95" s="65">
        <f>IFERROR(IF($B95="","",IF(ISNUMBER($F95),$B95*$F95*$D$3/$B$3,0)),"")</f>
        <v/>
      </c>
      <c r="K95" s="65">
        <f>IFERROR(IF($J95="","",$J95*IF(ISNUMBER($I95),$I95,'Index Summary'!$C$7)/100),"")</f>
        <v/>
      </c>
      <c r="L95" s="65">
        <f>IFERROR(IF($K95="","",$J95-$K95),"")</f>
        <v/>
      </c>
      <c r="M95" s="28" t="n"/>
      <c r="N95" s="29">
        <f>IF($C95="","",IF(NOT(ISNUMBER($F95)),"No dividend",IF($F95=0,"No dividend",IF(ISNUMBER($I95),"OK","Frank assumed"))))</f>
        <v/>
      </c>
      <c r="P95" s="43">
        <f>IF($N95="No dividend","",IF($C95="","",_xll.BDP($C95,'Field Check'!$C$43)))</f>
        <v/>
      </c>
      <c r="Q95" s="62">
        <f>IFERROR(IF(LEN($P95)&lt;&gt;3,1,IF($P95=$D$2,1,_xll.BDP($P95&amp;$D$2&amp;" Curncy","PX_LAST"))),1)</f>
        <v/>
      </c>
      <c r="S95" s="108">
        <f>IF($C95="","",_xll.BDP($C95,'Field Check'!$C$45))</f>
        <v/>
      </c>
      <c r="T95" s="109" t="n"/>
      <c r="U95" s="61" t="n"/>
    </row>
    <row r="96">
      <c r="A96" s="21" t="n"/>
      <c r="B96" s="62">
        <f>IF(COUNT($T96,$U96)=2,$U$2*$T96/($U96*IF($U$3="",1,$U$3)),"")</f>
        <v/>
      </c>
      <c r="C96" s="21">
        <f>IF($A96="","",$A96&amp;" Equity")</f>
        <v/>
      </c>
      <c r="D96" s="21">
        <f>IF($A96="","",_xll.BDP($C96,"NAME"))</f>
        <v/>
      </c>
      <c r="E96" s="21">
        <f>IF($A96="","",_xll.BDP($C96,"GICS_SECTOR_NAME"))</f>
        <v/>
      </c>
      <c r="F96" s="22">
        <f>IF($A96="","",_xll.BDP($C96,"EQY_DVD_SH_12M"))</f>
        <v/>
      </c>
      <c r="G96" s="23">
        <f>IF($A96="","",_xll.BDP($C96,"EQY_DVD_YLD_12M"))</f>
        <v/>
      </c>
      <c r="H96" s="23">
        <f>IF($A96="","",_xll.BDP($C96,"EQY_DVD_YLD_IND"))</f>
        <v/>
      </c>
      <c r="I96" s="23">
        <f>IF($A96="","",_xll.BDP($C96,'Field Check'!$C$4))</f>
        <v/>
      </c>
      <c r="J96" s="65">
        <f>IFERROR(IF($B96="","",IF(ISNUMBER($F96),$B96*$F96*$D$3/$B$3,0)),"")</f>
        <v/>
      </c>
      <c r="K96" s="65">
        <f>IFERROR(IF($J96="","",$J96*IF(ISNUMBER($I96),$I96,'Index Summary'!$C$7)/100),"")</f>
        <v/>
      </c>
      <c r="L96" s="65">
        <f>IFERROR(IF($K96="","",$J96-$K96),"")</f>
        <v/>
      </c>
      <c r="M96" s="24" t="n"/>
      <c r="N96" s="25">
        <f>IF($C96="","",IF(NOT(ISNUMBER($F96)),"No dividend",IF($F96=0,"No dividend",IF(ISNUMBER($I96),"OK","Frank assumed"))))</f>
        <v/>
      </c>
      <c r="P96" s="43">
        <f>IF($N96="No dividend","",IF($C96="","",_xll.BDP($C96,'Field Check'!$C$43)))</f>
        <v/>
      </c>
      <c r="Q96" s="62">
        <f>IFERROR(IF(LEN($P96)&lt;&gt;3,1,IF($P96=$D$2,1,_xll.BDP($P96&amp;$D$2&amp;" Curncy","PX_LAST"))),1)</f>
        <v/>
      </c>
      <c r="S96" s="108">
        <f>IF($C96="","",_xll.BDP($C96,'Field Check'!$C$45))</f>
        <v/>
      </c>
      <c r="T96" s="109" t="n"/>
      <c r="U96" s="61" t="n"/>
    </row>
    <row r="97">
      <c r="A97" s="125" t="n"/>
      <c r="B97" s="62">
        <f>IF(COUNT($T97,$U97)=2,$U$2*$T97/($U97*IF($U$3="",1,$U$3)),"")</f>
        <v/>
      </c>
      <c r="C97" s="125">
        <f>IF($A97="","",$A97&amp;" Equity")</f>
        <v/>
      </c>
      <c r="D97" s="125">
        <f>IF($A97="","",_xll.BDP($C97,"NAME"))</f>
        <v/>
      </c>
      <c r="E97" s="125">
        <f>IF($A97="","",_xll.BDP($C97,"GICS_SECTOR_NAME"))</f>
        <v/>
      </c>
      <c r="F97" s="26">
        <f>IF($A97="","",_xll.BDP($C97,"EQY_DVD_SH_12M"))</f>
        <v/>
      </c>
      <c r="G97" s="27">
        <f>IF($A97="","",_xll.BDP($C97,"EQY_DVD_YLD_12M"))</f>
        <v/>
      </c>
      <c r="H97" s="27">
        <f>IF($A97="","",_xll.BDP($C97,"EQY_DVD_YLD_IND"))</f>
        <v/>
      </c>
      <c r="I97" s="27">
        <f>IF($A97="","",_xll.BDP($C97,'Field Check'!$C$4))</f>
        <v/>
      </c>
      <c r="J97" s="65">
        <f>IFERROR(IF($B97="","",IF(ISNUMBER($F97),$B97*$F97*$D$3/$B$3,0)),"")</f>
        <v/>
      </c>
      <c r="K97" s="65">
        <f>IFERROR(IF($J97="","",$J97*IF(ISNUMBER($I97),$I97,'Index Summary'!$C$7)/100),"")</f>
        <v/>
      </c>
      <c r="L97" s="65">
        <f>IFERROR(IF($K97="","",$J97-$K97),"")</f>
        <v/>
      </c>
      <c r="M97" s="28" t="n"/>
      <c r="N97" s="29">
        <f>IF($C97="","",IF(NOT(ISNUMBER($F97)),"No dividend",IF($F97=0,"No dividend",IF(ISNUMBER($I97),"OK","Frank assumed"))))</f>
        <v/>
      </c>
      <c r="P97" s="43">
        <f>IF($N97="No dividend","",IF($C97="","",_xll.BDP($C97,'Field Check'!$C$43)))</f>
        <v/>
      </c>
      <c r="Q97" s="62">
        <f>IFERROR(IF(LEN($P97)&lt;&gt;3,1,IF($P97=$D$2,1,_xll.BDP($P97&amp;$D$2&amp;" Curncy","PX_LAST"))),1)</f>
        <v/>
      </c>
      <c r="S97" s="108">
        <f>IF($C97="","",_xll.BDP($C97,'Field Check'!$C$45))</f>
        <v/>
      </c>
      <c r="T97" s="109" t="n"/>
      <c r="U97" s="61" t="n"/>
    </row>
    <row r="98">
      <c r="A98" s="21" t="n"/>
      <c r="B98" s="62">
        <f>IF(COUNT($T98,$U98)=2,$U$2*$T98/($U98*IF($U$3="",1,$U$3)),"")</f>
        <v/>
      </c>
      <c r="C98" s="21">
        <f>IF($A98="","",$A98&amp;" Equity")</f>
        <v/>
      </c>
      <c r="D98" s="21">
        <f>IF($A98="","",_xll.BDP($C98,"NAME"))</f>
        <v/>
      </c>
      <c r="E98" s="21">
        <f>IF($A98="","",_xll.BDP($C98,"GICS_SECTOR_NAME"))</f>
        <v/>
      </c>
      <c r="F98" s="22">
        <f>IF($A98="","",_xll.BDP($C98,"EQY_DVD_SH_12M"))</f>
        <v/>
      </c>
      <c r="G98" s="23">
        <f>IF($A98="","",_xll.BDP($C98,"EQY_DVD_YLD_12M"))</f>
        <v/>
      </c>
      <c r="H98" s="23">
        <f>IF($A98="","",_xll.BDP($C98,"EQY_DVD_YLD_IND"))</f>
        <v/>
      </c>
      <c r="I98" s="23">
        <f>IF($A98="","",_xll.BDP($C98,'Field Check'!$C$4))</f>
        <v/>
      </c>
      <c r="J98" s="65">
        <f>IFERROR(IF($B98="","",IF(ISNUMBER($F98),$B98*$F98*$D$3/$B$3,0)),"")</f>
        <v/>
      </c>
      <c r="K98" s="65">
        <f>IFERROR(IF($J98="","",$J98*IF(ISNUMBER($I98),$I98,'Index Summary'!$C$7)/100),"")</f>
        <v/>
      </c>
      <c r="L98" s="65">
        <f>IFERROR(IF($K98="","",$J98-$K98),"")</f>
        <v/>
      </c>
      <c r="M98" s="24" t="n"/>
      <c r="N98" s="25">
        <f>IF($C98="","",IF(NOT(ISNUMBER($F98)),"No dividend",IF($F98=0,"No dividend",IF(ISNUMBER($I98),"OK","Frank assumed"))))</f>
        <v/>
      </c>
      <c r="P98" s="43">
        <f>IF($N98="No dividend","",IF($C98="","",_xll.BDP($C98,'Field Check'!$C$43)))</f>
        <v/>
      </c>
      <c r="Q98" s="62">
        <f>IFERROR(IF(LEN($P98)&lt;&gt;3,1,IF($P98=$D$2,1,_xll.BDP($P98&amp;$D$2&amp;" Curncy","PX_LAST"))),1)</f>
        <v/>
      </c>
      <c r="S98" s="108">
        <f>IF($C98="","",_xll.BDP($C98,'Field Check'!$C$45))</f>
        <v/>
      </c>
      <c r="T98" s="109" t="n"/>
      <c r="U98" s="61" t="n"/>
    </row>
    <row r="99">
      <c r="A99" s="125" t="n"/>
      <c r="B99" s="62">
        <f>IF(COUNT($T99,$U99)=2,$U$2*$T99/($U99*IF($U$3="",1,$U$3)),"")</f>
        <v/>
      </c>
      <c r="C99" s="125">
        <f>IF($A99="","",$A99&amp;" Equity")</f>
        <v/>
      </c>
      <c r="D99" s="125">
        <f>IF($A99="","",_xll.BDP($C99,"NAME"))</f>
        <v/>
      </c>
      <c r="E99" s="125">
        <f>IF($A99="","",_xll.BDP($C99,"GICS_SECTOR_NAME"))</f>
        <v/>
      </c>
      <c r="F99" s="26">
        <f>IF($A99="","",_xll.BDP($C99,"EQY_DVD_SH_12M"))</f>
        <v/>
      </c>
      <c r="G99" s="27">
        <f>IF($A99="","",_xll.BDP($C99,"EQY_DVD_YLD_12M"))</f>
        <v/>
      </c>
      <c r="H99" s="27">
        <f>IF($A99="","",_xll.BDP($C99,"EQY_DVD_YLD_IND"))</f>
        <v/>
      </c>
      <c r="I99" s="27">
        <f>IF($A99="","",_xll.BDP($C99,'Field Check'!$C$4))</f>
        <v/>
      </c>
      <c r="J99" s="65">
        <f>IFERROR(IF($B99="","",IF(ISNUMBER($F99),$B99*$F99*$D$3/$B$3,0)),"")</f>
        <v/>
      </c>
      <c r="K99" s="65">
        <f>IFERROR(IF($J99="","",$J99*IF(ISNUMBER($I99),$I99,'Index Summary'!$C$7)/100),"")</f>
        <v/>
      </c>
      <c r="L99" s="65">
        <f>IFERROR(IF($K99="","",$J99-$K99),"")</f>
        <v/>
      </c>
      <c r="M99" s="28" t="n"/>
      <c r="N99" s="29">
        <f>IF($C99="","",IF(NOT(ISNUMBER($F99)),"No dividend",IF($F99=0,"No dividend",IF(ISNUMBER($I99),"OK","Frank assumed"))))</f>
        <v/>
      </c>
      <c r="P99" s="43">
        <f>IF($N99="No dividend","",IF($C99="","",_xll.BDP($C99,'Field Check'!$C$43)))</f>
        <v/>
      </c>
      <c r="Q99" s="62">
        <f>IFERROR(IF(LEN($P99)&lt;&gt;3,1,IF($P99=$D$2,1,_xll.BDP($P99&amp;$D$2&amp;" Curncy","PX_LAST"))),1)</f>
        <v/>
      </c>
      <c r="S99" s="108">
        <f>IF($C99="","",_xll.BDP($C99,'Field Check'!$C$45))</f>
        <v/>
      </c>
      <c r="T99" s="109" t="n"/>
      <c r="U99" s="61" t="n"/>
    </row>
    <row r="100">
      <c r="A100" s="21" t="n"/>
      <c r="B100" s="62">
        <f>IF(COUNT($T100,$U100)=2,$U$2*$T100/($U100*IF($U$3="",1,$U$3)),"")</f>
        <v/>
      </c>
      <c r="C100" s="21">
        <f>IF($A100="","",$A100&amp;" Equity")</f>
        <v/>
      </c>
      <c r="D100" s="21">
        <f>IF($A100="","",_xll.BDP($C100,"NAME"))</f>
        <v/>
      </c>
      <c r="E100" s="21">
        <f>IF($A100="","",_xll.BDP($C100,"GICS_SECTOR_NAME"))</f>
        <v/>
      </c>
      <c r="F100" s="22">
        <f>IF($A100="","",_xll.BDP($C100,"EQY_DVD_SH_12M"))</f>
        <v/>
      </c>
      <c r="G100" s="23">
        <f>IF($A100="","",_xll.BDP($C100,"EQY_DVD_YLD_12M"))</f>
        <v/>
      </c>
      <c r="H100" s="23">
        <f>IF($A100="","",_xll.BDP($C100,"EQY_DVD_YLD_IND"))</f>
        <v/>
      </c>
      <c r="I100" s="23">
        <f>IF($A100="","",_xll.BDP($C100,'Field Check'!$C$4))</f>
        <v/>
      </c>
      <c r="J100" s="65">
        <f>IFERROR(IF($B100="","",IF(ISNUMBER($F100),$B100*$F100*$D$3/$B$3,0)),"")</f>
        <v/>
      </c>
      <c r="K100" s="65">
        <f>IFERROR(IF($J100="","",$J100*IF(ISNUMBER($I100),$I100,'Index Summary'!$C$7)/100),"")</f>
        <v/>
      </c>
      <c r="L100" s="65">
        <f>IFERROR(IF($K100="","",$J100-$K100),"")</f>
        <v/>
      </c>
      <c r="M100" s="24" t="n"/>
      <c r="N100" s="25">
        <f>IF($C100="","",IF(NOT(ISNUMBER($F100)),"No dividend",IF($F100=0,"No dividend",IF(ISNUMBER($I100),"OK","Frank assumed"))))</f>
        <v/>
      </c>
      <c r="P100" s="43">
        <f>IF($N100="No dividend","",IF($C100="","",_xll.BDP($C100,'Field Check'!$C$43)))</f>
        <v/>
      </c>
      <c r="Q100" s="62">
        <f>IFERROR(IF(LEN($P100)&lt;&gt;3,1,IF($P100=$D$2,1,_xll.BDP($P100&amp;$D$2&amp;" Curncy","PX_LAST"))),1)</f>
        <v/>
      </c>
      <c r="S100" s="108">
        <f>IF($C100="","",_xll.BDP($C100,'Field Check'!$C$45))</f>
        <v/>
      </c>
      <c r="T100" s="109" t="n"/>
      <c r="U100" s="61" t="n"/>
    </row>
    <row r="101">
      <c r="A101" s="125" t="n"/>
      <c r="B101" s="62">
        <f>IF(COUNT($T101,$U101)=2,$U$2*$T101/($U101*IF($U$3="",1,$U$3)),"")</f>
        <v/>
      </c>
      <c r="C101" s="125">
        <f>IF($A101="","",$A101&amp;" Equity")</f>
        <v/>
      </c>
      <c r="D101" s="125">
        <f>IF($A101="","",_xll.BDP($C101,"NAME"))</f>
        <v/>
      </c>
      <c r="E101" s="125">
        <f>IF($A101="","",_xll.BDP($C101,"GICS_SECTOR_NAME"))</f>
        <v/>
      </c>
      <c r="F101" s="26">
        <f>IF($A101="","",_xll.BDP($C101,"EQY_DVD_SH_12M"))</f>
        <v/>
      </c>
      <c r="G101" s="27">
        <f>IF($A101="","",_xll.BDP($C101,"EQY_DVD_YLD_12M"))</f>
        <v/>
      </c>
      <c r="H101" s="27">
        <f>IF($A101="","",_xll.BDP($C101,"EQY_DVD_YLD_IND"))</f>
        <v/>
      </c>
      <c r="I101" s="27">
        <f>IF($A101="","",_xll.BDP($C101,'Field Check'!$C$4))</f>
        <v/>
      </c>
      <c r="J101" s="65">
        <f>IFERROR(IF($B101="","",IF(ISNUMBER($F101),$B101*$F101*$D$3/$B$3,0)),"")</f>
        <v/>
      </c>
      <c r="K101" s="65">
        <f>IFERROR(IF($J101="","",$J101*IF(ISNUMBER($I101),$I101,'Index Summary'!$C$7)/100),"")</f>
        <v/>
      </c>
      <c r="L101" s="65">
        <f>IFERROR(IF($K101="","",$J101-$K101),"")</f>
        <v/>
      </c>
      <c r="M101" s="28" t="n"/>
      <c r="N101" s="29">
        <f>IF($C101="","",IF(NOT(ISNUMBER($F101)),"No dividend",IF($F101=0,"No dividend",IF(ISNUMBER($I101),"OK","Frank assumed"))))</f>
        <v/>
      </c>
      <c r="P101" s="43">
        <f>IF($N101="No dividend","",IF($C101="","",_xll.BDP($C101,'Field Check'!$C$43)))</f>
        <v/>
      </c>
      <c r="Q101" s="62">
        <f>IFERROR(IF(LEN($P101)&lt;&gt;3,1,IF($P101=$D$2,1,_xll.BDP($P101&amp;$D$2&amp;" Curncy","PX_LAST"))),1)</f>
        <v/>
      </c>
      <c r="S101" s="108">
        <f>IF($C101="","",_xll.BDP($C101,'Field Check'!$C$45))</f>
        <v/>
      </c>
      <c r="T101" s="109" t="n"/>
      <c r="U101" s="61" t="n"/>
    </row>
    <row r="102">
      <c r="A102" s="21" t="n"/>
      <c r="B102" s="62">
        <f>IF(COUNT($T102,$U102)=2,$U$2*$T102/($U102*IF($U$3="",1,$U$3)),"")</f>
        <v/>
      </c>
      <c r="C102" s="21">
        <f>IF($A102="","",$A102&amp;" Equity")</f>
        <v/>
      </c>
      <c r="D102" s="21">
        <f>IF($A102="","",_xll.BDP($C102,"NAME"))</f>
        <v/>
      </c>
      <c r="E102" s="21">
        <f>IF($A102="","",_xll.BDP($C102,"GICS_SECTOR_NAME"))</f>
        <v/>
      </c>
      <c r="F102" s="22">
        <f>IF($A102="","",_xll.BDP($C102,"EQY_DVD_SH_12M"))</f>
        <v/>
      </c>
      <c r="G102" s="23">
        <f>IF($A102="","",_xll.BDP($C102,"EQY_DVD_YLD_12M"))</f>
        <v/>
      </c>
      <c r="H102" s="23">
        <f>IF($A102="","",_xll.BDP($C102,"EQY_DVD_YLD_IND"))</f>
        <v/>
      </c>
      <c r="I102" s="23">
        <f>IF($A102="","",_xll.BDP($C102,'Field Check'!$C$4))</f>
        <v/>
      </c>
      <c r="J102" s="65">
        <f>IFERROR(IF($B102="","",IF(ISNUMBER($F102),$B102*$F102*$D$3/$B$3,0)),"")</f>
        <v/>
      </c>
      <c r="K102" s="65">
        <f>IFERROR(IF($J102="","",$J102*IF(ISNUMBER($I102),$I102,'Index Summary'!$C$7)/100),"")</f>
        <v/>
      </c>
      <c r="L102" s="65">
        <f>IFERROR(IF($K102="","",$J102-$K102),"")</f>
        <v/>
      </c>
      <c r="M102" s="24" t="n"/>
      <c r="N102" s="25">
        <f>IF($C102="","",IF(NOT(ISNUMBER($F102)),"No dividend",IF($F102=0,"No dividend",IF(ISNUMBER($I102),"OK","Frank assumed"))))</f>
        <v/>
      </c>
      <c r="P102" s="43">
        <f>IF($N102="No dividend","",IF($C102="","",_xll.BDP($C102,'Field Check'!$C$43)))</f>
        <v/>
      </c>
      <c r="Q102" s="62">
        <f>IFERROR(IF(LEN($P102)&lt;&gt;3,1,IF($P102=$D$2,1,_xll.BDP($P102&amp;$D$2&amp;" Curncy","PX_LAST"))),1)</f>
        <v/>
      </c>
      <c r="S102" s="108">
        <f>IF($C102="","",_xll.BDP($C102,'Field Check'!$C$45))</f>
        <v/>
      </c>
      <c r="T102" s="109" t="n"/>
      <c r="U102" s="61" t="n"/>
    </row>
    <row r="103">
      <c r="A103" s="125" t="n"/>
      <c r="B103" s="62">
        <f>IF(COUNT($T103,$U103)=2,$U$2*$T103/($U103*IF($U$3="",1,$U$3)),"")</f>
        <v/>
      </c>
      <c r="C103" s="125">
        <f>IF($A103="","",$A103&amp;" Equity")</f>
        <v/>
      </c>
      <c r="D103" s="125">
        <f>IF($A103="","",_xll.BDP($C103,"NAME"))</f>
        <v/>
      </c>
      <c r="E103" s="125">
        <f>IF($A103="","",_xll.BDP($C103,"GICS_SECTOR_NAME"))</f>
        <v/>
      </c>
      <c r="F103" s="26">
        <f>IF($A103="","",_xll.BDP($C103,"EQY_DVD_SH_12M"))</f>
        <v/>
      </c>
      <c r="G103" s="27">
        <f>IF($A103="","",_xll.BDP($C103,"EQY_DVD_YLD_12M"))</f>
        <v/>
      </c>
      <c r="H103" s="27">
        <f>IF($A103="","",_xll.BDP($C103,"EQY_DVD_YLD_IND"))</f>
        <v/>
      </c>
      <c r="I103" s="27">
        <f>IF($A103="","",_xll.BDP($C103,'Field Check'!$C$4))</f>
        <v/>
      </c>
      <c r="J103" s="65">
        <f>IFERROR(IF($B103="","",IF(ISNUMBER($F103),$B103*$F103*$D$3/$B$3,0)),"")</f>
        <v/>
      </c>
      <c r="K103" s="65">
        <f>IFERROR(IF($J103="","",$J103*IF(ISNUMBER($I103),$I103,'Index Summary'!$C$7)/100),"")</f>
        <v/>
      </c>
      <c r="L103" s="65">
        <f>IFERROR(IF($K103="","",$J103-$K103),"")</f>
        <v/>
      </c>
      <c r="M103" s="28" t="n"/>
      <c r="N103" s="29">
        <f>IF($C103="","",IF(NOT(ISNUMBER($F103)),"No dividend",IF($F103=0,"No dividend",IF(ISNUMBER($I103),"OK","Frank assumed"))))</f>
        <v/>
      </c>
      <c r="P103" s="43">
        <f>IF($N103="No dividend","",IF($C103="","",_xll.BDP($C103,'Field Check'!$C$43)))</f>
        <v/>
      </c>
      <c r="Q103" s="62">
        <f>IFERROR(IF(LEN($P103)&lt;&gt;3,1,IF($P103=$D$2,1,_xll.BDP($P103&amp;$D$2&amp;" Curncy","PX_LAST"))),1)</f>
        <v/>
      </c>
      <c r="S103" s="108">
        <f>IF($C103="","",_xll.BDP($C103,'Field Check'!$C$45))</f>
        <v/>
      </c>
      <c r="T103" s="109" t="n"/>
      <c r="U103" s="61" t="n"/>
    </row>
    <row r="104">
      <c r="A104" s="21" t="n"/>
      <c r="B104" s="62">
        <f>IF(COUNT($T104,$U104)=2,$U$2*$T104/($U104*IF($U$3="",1,$U$3)),"")</f>
        <v/>
      </c>
      <c r="C104" s="21">
        <f>IF($A104="","",$A104&amp;" Equity")</f>
        <v/>
      </c>
      <c r="D104" s="21">
        <f>IF($A104="","",_xll.BDP($C104,"NAME"))</f>
        <v/>
      </c>
      <c r="E104" s="21">
        <f>IF($A104="","",_xll.BDP($C104,"GICS_SECTOR_NAME"))</f>
        <v/>
      </c>
      <c r="F104" s="22">
        <f>IF($A104="","",_xll.BDP($C104,"EQY_DVD_SH_12M"))</f>
        <v/>
      </c>
      <c r="G104" s="23">
        <f>IF($A104="","",_xll.BDP($C104,"EQY_DVD_YLD_12M"))</f>
        <v/>
      </c>
      <c r="H104" s="23">
        <f>IF($A104="","",_xll.BDP($C104,"EQY_DVD_YLD_IND"))</f>
        <v/>
      </c>
      <c r="I104" s="23">
        <f>IF($A104="","",_xll.BDP($C104,'Field Check'!$C$4))</f>
        <v/>
      </c>
      <c r="J104" s="65">
        <f>IFERROR(IF($B104="","",IF(ISNUMBER($F104),$B104*$F104*$D$3/$B$3,0)),"")</f>
        <v/>
      </c>
      <c r="K104" s="65">
        <f>IFERROR(IF($J104="","",$J104*IF(ISNUMBER($I104),$I104,'Index Summary'!$C$7)/100),"")</f>
        <v/>
      </c>
      <c r="L104" s="65">
        <f>IFERROR(IF($K104="","",$J104-$K104),"")</f>
        <v/>
      </c>
      <c r="M104" s="24" t="n"/>
      <c r="N104" s="25">
        <f>IF($C104="","",IF(NOT(ISNUMBER($F104)),"No dividend",IF($F104=0,"No dividend",IF(ISNUMBER($I104),"OK","Frank assumed"))))</f>
        <v/>
      </c>
      <c r="P104" s="43">
        <f>IF($N104="No dividend","",IF($C104="","",_xll.BDP($C104,'Field Check'!$C$43)))</f>
        <v/>
      </c>
      <c r="Q104" s="62">
        <f>IFERROR(IF(LEN($P104)&lt;&gt;3,1,IF($P104=$D$2,1,_xll.BDP($P104&amp;$D$2&amp;" Curncy","PX_LAST"))),1)</f>
        <v/>
      </c>
      <c r="S104" s="108">
        <f>IF($C104="","",_xll.BDP($C104,'Field Check'!$C$45))</f>
        <v/>
      </c>
      <c r="T104" s="109" t="n"/>
      <c r="U104" s="61" t="n"/>
    </row>
    <row r="105">
      <c r="A105" s="125" t="n"/>
      <c r="B105" s="62">
        <f>IF(COUNT($T105,$U105)=2,$U$2*$T105/($U105*IF($U$3="",1,$U$3)),"")</f>
        <v/>
      </c>
      <c r="C105" s="125">
        <f>IF($A105="","",$A105&amp;" Equity")</f>
        <v/>
      </c>
      <c r="D105" s="125">
        <f>IF($A105="","",_xll.BDP($C105,"NAME"))</f>
        <v/>
      </c>
      <c r="E105" s="125">
        <f>IF($A105="","",_xll.BDP($C105,"GICS_SECTOR_NAME"))</f>
        <v/>
      </c>
      <c r="F105" s="26">
        <f>IF($A105="","",_xll.BDP($C105,"EQY_DVD_SH_12M"))</f>
        <v/>
      </c>
      <c r="G105" s="27">
        <f>IF($A105="","",_xll.BDP($C105,"EQY_DVD_YLD_12M"))</f>
        <v/>
      </c>
      <c r="H105" s="27">
        <f>IF($A105="","",_xll.BDP($C105,"EQY_DVD_YLD_IND"))</f>
        <v/>
      </c>
      <c r="I105" s="27">
        <f>IF($A105="","",_xll.BDP($C105,'Field Check'!$C$4))</f>
        <v/>
      </c>
      <c r="J105" s="65">
        <f>IFERROR(IF($B105="","",IF(ISNUMBER($F105),$B105*$F105*$D$3/$B$3,0)),"")</f>
        <v/>
      </c>
      <c r="K105" s="65">
        <f>IFERROR(IF($J105="","",$J105*IF(ISNUMBER($I105),$I105,'Index Summary'!$C$7)/100),"")</f>
        <v/>
      </c>
      <c r="L105" s="65">
        <f>IFERROR(IF($K105="","",$J105-$K105),"")</f>
        <v/>
      </c>
      <c r="M105" s="28" t="n"/>
      <c r="N105" s="29">
        <f>IF($C105="","",IF(NOT(ISNUMBER($F105)),"No dividend",IF($F105=0,"No dividend",IF(ISNUMBER($I105),"OK","Frank assumed"))))</f>
        <v/>
      </c>
      <c r="P105" s="43">
        <f>IF($N105="No dividend","",IF($C105="","",_xll.BDP($C105,'Field Check'!$C$43)))</f>
        <v/>
      </c>
      <c r="Q105" s="62">
        <f>IFERROR(IF(LEN($P105)&lt;&gt;3,1,IF($P105=$D$2,1,_xll.BDP($P105&amp;$D$2&amp;" Curncy","PX_LAST"))),1)</f>
        <v/>
      </c>
      <c r="S105" s="108">
        <f>IF($C105="","",_xll.BDP($C105,'Field Check'!$C$45))</f>
        <v/>
      </c>
      <c r="T105" s="109" t="n"/>
      <c r="U105" s="61" t="n"/>
    </row>
    <row r="106">
      <c r="A106" s="21" t="n"/>
      <c r="B106" s="62">
        <f>IF(COUNT($T106,$U106)=2,$U$2*$T106/($U106*IF($U$3="",1,$U$3)),"")</f>
        <v/>
      </c>
      <c r="C106" s="21">
        <f>IF($A106="","",$A106&amp;" Equity")</f>
        <v/>
      </c>
      <c r="D106" s="21">
        <f>IF($A106="","",_xll.BDP($C106,"NAME"))</f>
        <v/>
      </c>
      <c r="E106" s="21">
        <f>IF($A106="","",_xll.BDP($C106,"GICS_SECTOR_NAME"))</f>
        <v/>
      </c>
      <c r="F106" s="22">
        <f>IF($A106="","",_xll.BDP($C106,"EQY_DVD_SH_12M"))</f>
        <v/>
      </c>
      <c r="G106" s="23">
        <f>IF($A106="","",_xll.BDP($C106,"EQY_DVD_YLD_12M"))</f>
        <v/>
      </c>
      <c r="H106" s="23">
        <f>IF($A106="","",_xll.BDP($C106,"EQY_DVD_YLD_IND"))</f>
        <v/>
      </c>
      <c r="I106" s="23">
        <f>IF($A106="","",_xll.BDP($C106,'Field Check'!$C$4))</f>
        <v/>
      </c>
      <c r="J106" s="65">
        <f>IFERROR(IF($B106="","",IF(ISNUMBER($F106),$B106*$F106*$D$3/$B$3,0)),"")</f>
        <v/>
      </c>
      <c r="K106" s="65">
        <f>IFERROR(IF($J106="","",$J106*IF(ISNUMBER($I106),$I106,'Index Summary'!$C$7)/100),"")</f>
        <v/>
      </c>
      <c r="L106" s="65">
        <f>IFERROR(IF($K106="","",$J106-$K106),"")</f>
        <v/>
      </c>
      <c r="M106" s="24" t="n"/>
      <c r="N106" s="25">
        <f>IF($C106="","",IF(NOT(ISNUMBER($F106)),"No dividend",IF($F106=0,"No dividend",IF(ISNUMBER($I106),"OK","Frank assumed"))))</f>
        <v/>
      </c>
      <c r="P106" s="43">
        <f>IF($N106="No dividend","",IF($C106="","",_xll.BDP($C106,'Field Check'!$C$43)))</f>
        <v/>
      </c>
      <c r="Q106" s="62">
        <f>IFERROR(IF(LEN($P106)&lt;&gt;3,1,IF($P106=$D$2,1,_xll.BDP($P106&amp;$D$2&amp;" Curncy","PX_LAST"))),1)</f>
        <v/>
      </c>
      <c r="S106" s="108">
        <f>IF($C106="","",_xll.BDP($C106,'Field Check'!$C$45))</f>
        <v/>
      </c>
      <c r="T106" s="109" t="n"/>
      <c r="U106" s="61" t="n"/>
    </row>
    <row r="107">
      <c r="A107" s="125" t="n"/>
      <c r="B107" s="62">
        <f>IF(COUNT($T107,$U107)=2,$U$2*$T107/($U107*IF($U$3="",1,$U$3)),"")</f>
        <v/>
      </c>
      <c r="C107" s="125">
        <f>IF($A107="","",$A107&amp;" Equity")</f>
        <v/>
      </c>
      <c r="D107" s="125">
        <f>IF($A107="","",_xll.BDP($C107,"NAME"))</f>
        <v/>
      </c>
      <c r="E107" s="125">
        <f>IF($A107="","",_xll.BDP($C107,"GICS_SECTOR_NAME"))</f>
        <v/>
      </c>
      <c r="F107" s="26">
        <f>IF($A107="","",_xll.BDP($C107,"EQY_DVD_SH_12M"))</f>
        <v/>
      </c>
      <c r="G107" s="27">
        <f>IF($A107="","",_xll.BDP($C107,"EQY_DVD_YLD_12M"))</f>
        <v/>
      </c>
      <c r="H107" s="27">
        <f>IF($A107="","",_xll.BDP($C107,"EQY_DVD_YLD_IND"))</f>
        <v/>
      </c>
      <c r="I107" s="27">
        <f>IF($A107="","",_xll.BDP($C107,'Field Check'!$C$4))</f>
        <v/>
      </c>
      <c r="J107" s="65">
        <f>IFERROR(IF($B107="","",IF(ISNUMBER($F107),$B107*$F107*$D$3/$B$3,0)),"")</f>
        <v/>
      </c>
      <c r="K107" s="65">
        <f>IFERROR(IF($J107="","",$J107*IF(ISNUMBER($I107),$I107,'Index Summary'!$C$7)/100),"")</f>
        <v/>
      </c>
      <c r="L107" s="65">
        <f>IFERROR(IF($K107="","",$J107-$K107),"")</f>
        <v/>
      </c>
      <c r="M107" s="28" t="n"/>
      <c r="N107" s="29">
        <f>IF($C107="","",IF(NOT(ISNUMBER($F107)),"No dividend",IF($F107=0,"No dividend",IF(ISNUMBER($I107),"OK","Frank assumed"))))</f>
        <v/>
      </c>
      <c r="P107" s="43">
        <f>IF($N107="No dividend","",IF($C107="","",_xll.BDP($C107,'Field Check'!$C$43)))</f>
        <v/>
      </c>
      <c r="Q107" s="62">
        <f>IFERROR(IF(LEN($P107)&lt;&gt;3,1,IF($P107=$D$2,1,_xll.BDP($P107&amp;$D$2&amp;" Curncy","PX_LAST"))),1)</f>
        <v/>
      </c>
      <c r="S107" s="108">
        <f>IF($C107="","",_xll.BDP($C107,'Field Check'!$C$45))</f>
        <v/>
      </c>
      <c r="T107" s="109" t="n"/>
      <c r="U107" s="61" t="n"/>
    </row>
    <row r="108">
      <c r="A108" s="21" t="n"/>
      <c r="B108" s="62">
        <f>IF(COUNT($T108,$U108)=2,$U$2*$T108/($U108*IF($U$3="",1,$U$3)),"")</f>
        <v/>
      </c>
      <c r="C108" s="21">
        <f>IF($A108="","",$A108&amp;" Equity")</f>
        <v/>
      </c>
      <c r="D108" s="21">
        <f>IF($A108="","",_xll.BDP($C108,"NAME"))</f>
        <v/>
      </c>
      <c r="E108" s="21">
        <f>IF($A108="","",_xll.BDP($C108,"GICS_SECTOR_NAME"))</f>
        <v/>
      </c>
      <c r="F108" s="22">
        <f>IF($A108="","",_xll.BDP($C108,"EQY_DVD_SH_12M"))</f>
        <v/>
      </c>
      <c r="G108" s="23">
        <f>IF($A108="","",_xll.BDP($C108,"EQY_DVD_YLD_12M"))</f>
        <v/>
      </c>
      <c r="H108" s="23">
        <f>IF($A108="","",_xll.BDP($C108,"EQY_DVD_YLD_IND"))</f>
        <v/>
      </c>
      <c r="I108" s="23">
        <f>IF($A108="","",_xll.BDP($C108,'Field Check'!$C$4))</f>
        <v/>
      </c>
      <c r="J108" s="65">
        <f>IFERROR(IF($B108="","",IF(ISNUMBER($F108),$B108*$F108*$D$3/$B$3,0)),"")</f>
        <v/>
      </c>
      <c r="K108" s="65">
        <f>IFERROR(IF($J108="","",$J108*IF(ISNUMBER($I108),$I108,'Index Summary'!$C$7)/100),"")</f>
        <v/>
      </c>
      <c r="L108" s="65">
        <f>IFERROR(IF($K108="","",$J108-$K108),"")</f>
        <v/>
      </c>
      <c r="M108" s="24" t="n"/>
      <c r="N108" s="25">
        <f>IF($C108="","",IF(NOT(ISNUMBER($F108)),"No dividend",IF($F108=0,"No dividend",IF(ISNUMBER($I108),"OK","Frank assumed"))))</f>
        <v/>
      </c>
      <c r="P108" s="43">
        <f>IF($N108="No dividend","",IF($C108="","",_xll.BDP($C108,'Field Check'!$C$43)))</f>
        <v/>
      </c>
      <c r="Q108" s="62">
        <f>IFERROR(IF(LEN($P108)&lt;&gt;3,1,IF($P108=$D$2,1,_xll.BDP($P108&amp;$D$2&amp;" Curncy","PX_LAST"))),1)</f>
        <v/>
      </c>
      <c r="S108" s="108">
        <f>IF($C108="","",_xll.BDP($C108,'Field Check'!$C$45))</f>
        <v/>
      </c>
      <c r="T108" s="109" t="n"/>
      <c r="U108" s="61" t="n"/>
    </row>
    <row r="109">
      <c r="A109" s="125" t="n"/>
      <c r="B109" s="62">
        <f>IF(COUNT($T109,$U109)=2,$U$2*$T109/($U109*IF($U$3="",1,$U$3)),"")</f>
        <v/>
      </c>
      <c r="C109" s="125">
        <f>IF($A109="","",$A109&amp;" Equity")</f>
        <v/>
      </c>
      <c r="D109" s="125">
        <f>IF($A109="","",_xll.BDP($C109,"NAME"))</f>
        <v/>
      </c>
      <c r="E109" s="125">
        <f>IF($A109="","",_xll.BDP($C109,"GICS_SECTOR_NAME"))</f>
        <v/>
      </c>
      <c r="F109" s="26">
        <f>IF($A109="","",_xll.BDP($C109,"EQY_DVD_SH_12M"))</f>
        <v/>
      </c>
      <c r="G109" s="27">
        <f>IF($A109="","",_xll.BDP($C109,"EQY_DVD_YLD_12M"))</f>
        <v/>
      </c>
      <c r="H109" s="27">
        <f>IF($A109="","",_xll.BDP($C109,"EQY_DVD_YLD_IND"))</f>
        <v/>
      </c>
      <c r="I109" s="27">
        <f>IF($A109="","",_xll.BDP($C109,'Field Check'!$C$4))</f>
        <v/>
      </c>
      <c r="J109" s="65">
        <f>IFERROR(IF($B109="","",IF(ISNUMBER($F109),$B109*$F109*$D$3/$B$3,0)),"")</f>
        <v/>
      </c>
      <c r="K109" s="65">
        <f>IFERROR(IF($J109="","",$J109*IF(ISNUMBER($I109),$I109,'Index Summary'!$C$7)/100),"")</f>
        <v/>
      </c>
      <c r="L109" s="65">
        <f>IFERROR(IF($K109="","",$J109-$K109),"")</f>
        <v/>
      </c>
      <c r="M109" s="28" t="n"/>
      <c r="N109" s="29">
        <f>IF($C109="","",IF(NOT(ISNUMBER($F109)),"No dividend",IF($F109=0,"No dividend",IF(ISNUMBER($I109),"OK","Frank assumed"))))</f>
        <v/>
      </c>
      <c r="P109" s="43">
        <f>IF($N109="No dividend","",IF($C109="","",_xll.BDP($C109,'Field Check'!$C$43)))</f>
        <v/>
      </c>
      <c r="Q109" s="62">
        <f>IFERROR(IF(LEN($P109)&lt;&gt;3,1,IF($P109=$D$2,1,_xll.BDP($P109&amp;$D$2&amp;" Curncy","PX_LAST"))),1)</f>
        <v/>
      </c>
      <c r="S109" s="108">
        <f>IF($C109="","",_xll.BDP($C109,'Field Check'!$C$45))</f>
        <v/>
      </c>
      <c r="T109" s="109" t="n"/>
      <c r="U109" s="61" t="n"/>
    </row>
    <row r="110">
      <c r="A110" s="21" t="n"/>
      <c r="B110" s="62">
        <f>IF(COUNT($T110,$U110)=2,$U$2*$T110/($U110*IF($U$3="",1,$U$3)),"")</f>
        <v/>
      </c>
      <c r="C110" s="21">
        <f>IF($A110="","",$A110&amp;" Equity")</f>
        <v/>
      </c>
      <c r="D110" s="21">
        <f>IF($A110="","",_xll.BDP($C110,"NAME"))</f>
        <v/>
      </c>
      <c r="E110" s="21">
        <f>IF($A110="","",_xll.BDP($C110,"GICS_SECTOR_NAME"))</f>
        <v/>
      </c>
      <c r="F110" s="22">
        <f>IF($A110="","",_xll.BDP($C110,"EQY_DVD_SH_12M"))</f>
        <v/>
      </c>
      <c r="G110" s="23">
        <f>IF($A110="","",_xll.BDP($C110,"EQY_DVD_YLD_12M"))</f>
        <v/>
      </c>
      <c r="H110" s="23">
        <f>IF($A110="","",_xll.BDP($C110,"EQY_DVD_YLD_IND"))</f>
        <v/>
      </c>
      <c r="I110" s="23">
        <f>IF($A110="","",_xll.BDP($C110,'Field Check'!$C$4))</f>
        <v/>
      </c>
      <c r="J110" s="65">
        <f>IFERROR(IF($B110="","",IF(ISNUMBER($F110),$B110*$F110*$D$3/$B$3,0)),"")</f>
        <v/>
      </c>
      <c r="K110" s="65">
        <f>IFERROR(IF($J110="","",$J110*IF(ISNUMBER($I110),$I110,'Index Summary'!$C$7)/100),"")</f>
        <v/>
      </c>
      <c r="L110" s="65">
        <f>IFERROR(IF($K110="","",$J110-$K110),"")</f>
        <v/>
      </c>
      <c r="M110" s="24" t="n"/>
      <c r="N110" s="25">
        <f>IF($C110="","",IF(NOT(ISNUMBER($F110)),"No dividend",IF($F110=0,"No dividend",IF(ISNUMBER($I110),"OK","Frank assumed"))))</f>
        <v/>
      </c>
      <c r="P110" s="43">
        <f>IF($N110="No dividend","",IF($C110="","",_xll.BDP($C110,'Field Check'!$C$43)))</f>
        <v/>
      </c>
      <c r="Q110" s="62">
        <f>IFERROR(IF(LEN($P110)&lt;&gt;3,1,IF($P110=$D$2,1,_xll.BDP($P110&amp;$D$2&amp;" Curncy","PX_LAST"))),1)</f>
        <v/>
      </c>
      <c r="S110" s="108">
        <f>IF($C110="","",_xll.BDP($C110,'Field Check'!$C$45))</f>
        <v/>
      </c>
      <c r="T110" s="109" t="n"/>
      <c r="U110" s="61" t="n"/>
    </row>
    <row r="111">
      <c r="A111" s="125" t="n"/>
      <c r="B111" s="62">
        <f>IF(COUNT($T111,$U111)=2,$U$2*$T111/($U111*IF($U$3="",1,$U$3)),"")</f>
        <v/>
      </c>
      <c r="C111" s="125">
        <f>IF($A111="","",$A111&amp;" Equity")</f>
        <v/>
      </c>
      <c r="D111" s="125">
        <f>IF($A111="","",_xll.BDP($C111,"NAME"))</f>
        <v/>
      </c>
      <c r="E111" s="125">
        <f>IF($A111="","",_xll.BDP($C111,"GICS_SECTOR_NAME"))</f>
        <v/>
      </c>
      <c r="F111" s="26">
        <f>IF($A111="","",_xll.BDP($C111,"EQY_DVD_SH_12M"))</f>
        <v/>
      </c>
      <c r="G111" s="27">
        <f>IF($A111="","",_xll.BDP($C111,"EQY_DVD_YLD_12M"))</f>
        <v/>
      </c>
      <c r="H111" s="27">
        <f>IF($A111="","",_xll.BDP($C111,"EQY_DVD_YLD_IND"))</f>
        <v/>
      </c>
      <c r="I111" s="27">
        <f>IF($A111="","",_xll.BDP($C111,'Field Check'!$C$4))</f>
        <v/>
      </c>
      <c r="J111" s="65">
        <f>IFERROR(IF($B111="","",IF(ISNUMBER($F111),$B111*$F111*$D$3/$B$3,0)),"")</f>
        <v/>
      </c>
      <c r="K111" s="65">
        <f>IFERROR(IF($J111="","",$J111*IF(ISNUMBER($I111),$I111,'Index Summary'!$C$7)/100),"")</f>
        <v/>
      </c>
      <c r="L111" s="65">
        <f>IFERROR(IF($K111="","",$J111-$K111),"")</f>
        <v/>
      </c>
      <c r="M111" s="28" t="n"/>
      <c r="N111" s="29">
        <f>IF($C111="","",IF(NOT(ISNUMBER($F111)),"No dividend",IF($F111=0,"No dividend",IF(ISNUMBER($I111),"OK","Frank assumed"))))</f>
        <v/>
      </c>
      <c r="P111" s="43">
        <f>IF($N111="No dividend","",IF($C111="","",_xll.BDP($C111,'Field Check'!$C$43)))</f>
        <v/>
      </c>
      <c r="Q111" s="62">
        <f>IFERROR(IF(LEN($P111)&lt;&gt;3,1,IF($P111=$D$2,1,_xll.BDP($P111&amp;$D$2&amp;" Curncy","PX_LAST"))),1)</f>
        <v/>
      </c>
      <c r="S111" s="108">
        <f>IF($C111="","",_xll.BDP($C111,'Field Check'!$C$45))</f>
        <v/>
      </c>
      <c r="T111" s="109" t="n"/>
      <c r="U111" s="61" t="n"/>
    </row>
    <row r="112">
      <c r="A112" s="21" t="n"/>
      <c r="B112" s="62">
        <f>IF(COUNT($T112,$U112)=2,$U$2*$T112/($U112*IF($U$3="",1,$U$3)),"")</f>
        <v/>
      </c>
      <c r="C112" s="21">
        <f>IF($A112="","",$A112&amp;" Equity")</f>
        <v/>
      </c>
      <c r="D112" s="21">
        <f>IF($A112="","",_xll.BDP($C112,"NAME"))</f>
        <v/>
      </c>
      <c r="E112" s="21">
        <f>IF($A112="","",_xll.BDP($C112,"GICS_SECTOR_NAME"))</f>
        <v/>
      </c>
      <c r="F112" s="22">
        <f>IF($A112="","",_xll.BDP($C112,"EQY_DVD_SH_12M"))</f>
        <v/>
      </c>
      <c r="G112" s="23">
        <f>IF($A112="","",_xll.BDP($C112,"EQY_DVD_YLD_12M"))</f>
        <v/>
      </c>
      <c r="H112" s="23">
        <f>IF($A112="","",_xll.BDP($C112,"EQY_DVD_YLD_IND"))</f>
        <v/>
      </c>
      <c r="I112" s="23">
        <f>IF($A112="","",_xll.BDP($C112,'Field Check'!$C$4))</f>
        <v/>
      </c>
      <c r="J112" s="65">
        <f>IFERROR(IF($B112="","",IF(ISNUMBER($F112),$B112*$F112*$D$3/$B$3,0)),"")</f>
        <v/>
      </c>
      <c r="K112" s="65">
        <f>IFERROR(IF($J112="","",$J112*IF(ISNUMBER($I112),$I112,'Index Summary'!$C$7)/100),"")</f>
        <v/>
      </c>
      <c r="L112" s="65">
        <f>IFERROR(IF($K112="","",$J112-$K112),"")</f>
        <v/>
      </c>
      <c r="M112" s="24" t="n"/>
      <c r="N112" s="25">
        <f>IF($C112="","",IF(NOT(ISNUMBER($F112)),"No dividend",IF($F112=0,"No dividend",IF(ISNUMBER($I112),"OK","Frank assumed"))))</f>
        <v/>
      </c>
      <c r="P112" s="43">
        <f>IF($N112="No dividend","",IF($C112="","",_xll.BDP($C112,'Field Check'!$C$43)))</f>
        <v/>
      </c>
      <c r="Q112" s="62">
        <f>IFERROR(IF(LEN($P112)&lt;&gt;3,1,IF($P112=$D$2,1,_xll.BDP($P112&amp;$D$2&amp;" Curncy","PX_LAST"))),1)</f>
        <v/>
      </c>
      <c r="S112" s="108">
        <f>IF($C112="","",_xll.BDP($C112,'Field Check'!$C$45))</f>
        <v/>
      </c>
      <c r="T112" s="109" t="n"/>
      <c r="U112" s="61" t="n"/>
    </row>
    <row r="113">
      <c r="A113" s="125" t="n"/>
      <c r="B113" s="62">
        <f>IF(COUNT($T113,$U113)=2,$U$2*$T113/($U113*IF($U$3="",1,$U$3)),"")</f>
        <v/>
      </c>
      <c r="C113" s="125">
        <f>IF($A113="","",$A113&amp;" Equity")</f>
        <v/>
      </c>
      <c r="D113" s="125">
        <f>IF($A113="","",_xll.BDP($C113,"NAME"))</f>
        <v/>
      </c>
      <c r="E113" s="125">
        <f>IF($A113="","",_xll.BDP($C113,"GICS_SECTOR_NAME"))</f>
        <v/>
      </c>
      <c r="F113" s="26">
        <f>IF($A113="","",_xll.BDP($C113,"EQY_DVD_SH_12M"))</f>
        <v/>
      </c>
      <c r="G113" s="27">
        <f>IF($A113="","",_xll.BDP($C113,"EQY_DVD_YLD_12M"))</f>
        <v/>
      </c>
      <c r="H113" s="27">
        <f>IF($A113="","",_xll.BDP($C113,"EQY_DVD_YLD_IND"))</f>
        <v/>
      </c>
      <c r="I113" s="27">
        <f>IF($A113="","",_xll.BDP($C113,'Field Check'!$C$4))</f>
        <v/>
      </c>
      <c r="J113" s="65">
        <f>IFERROR(IF($B113="","",IF(ISNUMBER($F113),$B113*$F113*$D$3/$B$3,0)),"")</f>
        <v/>
      </c>
      <c r="K113" s="65">
        <f>IFERROR(IF($J113="","",$J113*IF(ISNUMBER($I113),$I113,'Index Summary'!$C$7)/100),"")</f>
        <v/>
      </c>
      <c r="L113" s="65">
        <f>IFERROR(IF($K113="","",$J113-$K113),"")</f>
        <v/>
      </c>
      <c r="M113" s="28" t="n"/>
      <c r="N113" s="29">
        <f>IF($C113="","",IF(NOT(ISNUMBER($F113)),"No dividend",IF($F113=0,"No dividend",IF(ISNUMBER($I113),"OK","Frank assumed"))))</f>
        <v/>
      </c>
      <c r="P113" s="43">
        <f>IF($N113="No dividend","",IF($C113="","",_xll.BDP($C113,'Field Check'!$C$43)))</f>
        <v/>
      </c>
      <c r="Q113" s="62">
        <f>IFERROR(IF(LEN($P113)&lt;&gt;3,1,IF($P113=$D$2,1,_xll.BDP($P113&amp;$D$2&amp;" Curncy","PX_LAST"))),1)</f>
        <v/>
      </c>
      <c r="S113" s="108">
        <f>IF($C113="","",_xll.BDP($C113,'Field Check'!$C$45))</f>
        <v/>
      </c>
      <c r="T113" s="109" t="n"/>
      <c r="U113" s="61" t="n"/>
    </row>
    <row r="114">
      <c r="A114" s="21" t="n"/>
      <c r="B114" s="62">
        <f>IF(COUNT($T114,$U114)=2,$U$2*$T114/($U114*IF($U$3="",1,$U$3)),"")</f>
        <v/>
      </c>
      <c r="C114" s="21">
        <f>IF($A114="","",$A114&amp;" Equity")</f>
        <v/>
      </c>
      <c r="D114" s="21">
        <f>IF($A114="","",_xll.BDP($C114,"NAME"))</f>
        <v/>
      </c>
      <c r="E114" s="21">
        <f>IF($A114="","",_xll.BDP($C114,"GICS_SECTOR_NAME"))</f>
        <v/>
      </c>
      <c r="F114" s="22">
        <f>IF($A114="","",_xll.BDP($C114,"EQY_DVD_SH_12M"))</f>
        <v/>
      </c>
      <c r="G114" s="23">
        <f>IF($A114="","",_xll.BDP($C114,"EQY_DVD_YLD_12M"))</f>
        <v/>
      </c>
      <c r="H114" s="23">
        <f>IF($A114="","",_xll.BDP($C114,"EQY_DVD_YLD_IND"))</f>
        <v/>
      </c>
      <c r="I114" s="23">
        <f>IF($A114="","",_xll.BDP($C114,'Field Check'!$C$4))</f>
        <v/>
      </c>
      <c r="J114" s="65">
        <f>IFERROR(IF($B114="","",IF(ISNUMBER($F114),$B114*$F114*$D$3/$B$3,0)),"")</f>
        <v/>
      </c>
      <c r="K114" s="65">
        <f>IFERROR(IF($J114="","",$J114*IF(ISNUMBER($I114),$I114,'Index Summary'!$C$7)/100),"")</f>
        <v/>
      </c>
      <c r="L114" s="65">
        <f>IFERROR(IF($K114="","",$J114-$K114),"")</f>
        <v/>
      </c>
      <c r="M114" s="24" t="n"/>
      <c r="N114" s="25">
        <f>IF($C114="","",IF(NOT(ISNUMBER($F114)),"No dividend",IF($F114=0,"No dividend",IF(ISNUMBER($I114),"OK","Frank assumed"))))</f>
        <v/>
      </c>
      <c r="P114" s="43">
        <f>IF($N114="No dividend","",IF($C114="","",_xll.BDP($C114,'Field Check'!$C$43)))</f>
        <v/>
      </c>
      <c r="Q114" s="62">
        <f>IFERROR(IF(LEN($P114)&lt;&gt;3,1,IF($P114=$D$2,1,_xll.BDP($P114&amp;$D$2&amp;" Curncy","PX_LAST"))),1)</f>
        <v/>
      </c>
      <c r="S114" s="108">
        <f>IF($C114="","",_xll.BDP($C114,'Field Check'!$C$45))</f>
        <v/>
      </c>
      <c r="T114" s="109" t="n"/>
      <c r="U114" s="61" t="n"/>
    </row>
    <row r="115">
      <c r="A115" s="125" t="n"/>
      <c r="B115" s="62">
        <f>IF(COUNT($T115,$U115)=2,$U$2*$T115/($U115*IF($U$3="",1,$U$3)),"")</f>
        <v/>
      </c>
      <c r="C115" s="125">
        <f>IF($A115="","",$A115&amp;" Equity")</f>
        <v/>
      </c>
      <c r="D115" s="125">
        <f>IF($A115="","",_xll.BDP($C115,"NAME"))</f>
        <v/>
      </c>
      <c r="E115" s="125">
        <f>IF($A115="","",_xll.BDP($C115,"GICS_SECTOR_NAME"))</f>
        <v/>
      </c>
      <c r="F115" s="26">
        <f>IF($A115="","",_xll.BDP($C115,"EQY_DVD_SH_12M"))</f>
        <v/>
      </c>
      <c r="G115" s="27">
        <f>IF($A115="","",_xll.BDP($C115,"EQY_DVD_YLD_12M"))</f>
        <v/>
      </c>
      <c r="H115" s="27">
        <f>IF($A115="","",_xll.BDP($C115,"EQY_DVD_YLD_IND"))</f>
        <v/>
      </c>
      <c r="I115" s="27">
        <f>IF($A115="","",_xll.BDP($C115,'Field Check'!$C$4))</f>
        <v/>
      </c>
      <c r="J115" s="65">
        <f>IFERROR(IF($B115="","",IF(ISNUMBER($F115),$B115*$F115*$D$3/$B$3,0)),"")</f>
        <v/>
      </c>
      <c r="K115" s="65">
        <f>IFERROR(IF($J115="","",$J115*IF(ISNUMBER($I115),$I115,'Index Summary'!$C$7)/100),"")</f>
        <v/>
      </c>
      <c r="L115" s="65">
        <f>IFERROR(IF($K115="","",$J115-$K115),"")</f>
        <v/>
      </c>
      <c r="M115" s="28" t="n"/>
      <c r="N115" s="29">
        <f>IF($C115="","",IF(NOT(ISNUMBER($F115)),"No dividend",IF($F115=0,"No dividend",IF(ISNUMBER($I115),"OK","Frank assumed"))))</f>
        <v/>
      </c>
      <c r="P115" s="43">
        <f>IF($N115="No dividend","",IF($C115="","",_xll.BDP($C115,'Field Check'!$C$43)))</f>
        <v/>
      </c>
      <c r="Q115" s="62">
        <f>IFERROR(IF(LEN($P115)&lt;&gt;3,1,IF($P115=$D$2,1,_xll.BDP($P115&amp;$D$2&amp;" Curncy","PX_LAST"))),1)</f>
        <v/>
      </c>
      <c r="S115" s="108">
        <f>IF($C115="","",_xll.BDP($C115,'Field Check'!$C$45))</f>
        <v/>
      </c>
      <c r="T115" s="109" t="n"/>
      <c r="U115" s="61" t="n"/>
    </row>
    <row r="116">
      <c r="A116" s="21" t="n"/>
      <c r="B116" s="62">
        <f>IF(COUNT($T116,$U116)=2,$U$2*$T116/($U116*IF($U$3="",1,$U$3)),"")</f>
        <v/>
      </c>
      <c r="C116" s="21">
        <f>IF($A116="","",$A116&amp;" Equity")</f>
        <v/>
      </c>
      <c r="D116" s="21">
        <f>IF($A116="","",_xll.BDP($C116,"NAME"))</f>
        <v/>
      </c>
      <c r="E116" s="21">
        <f>IF($A116="","",_xll.BDP($C116,"GICS_SECTOR_NAME"))</f>
        <v/>
      </c>
      <c r="F116" s="22">
        <f>IF($A116="","",_xll.BDP($C116,"EQY_DVD_SH_12M"))</f>
        <v/>
      </c>
      <c r="G116" s="23">
        <f>IF($A116="","",_xll.BDP($C116,"EQY_DVD_YLD_12M"))</f>
        <v/>
      </c>
      <c r="H116" s="23">
        <f>IF($A116="","",_xll.BDP($C116,"EQY_DVD_YLD_IND"))</f>
        <v/>
      </c>
      <c r="I116" s="23">
        <f>IF($A116="","",_xll.BDP($C116,'Field Check'!$C$4))</f>
        <v/>
      </c>
      <c r="J116" s="65">
        <f>IFERROR(IF($B116="","",IF(ISNUMBER($F116),$B116*$F116*$D$3/$B$3,0)),"")</f>
        <v/>
      </c>
      <c r="K116" s="65">
        <f>IFERROR(IF($J116="","",$J116*IF(ISNUMBER($I116),$I116,'Index Summary'!$C$7)/100),"")</f>
        <v/>
      </c>
      <c r="L116" s="65">
        <f>IFERROR(IF($K116="","",$J116-$K116),"")</f>
        <v/>
      </c>
      <c r="M116" s="24" t="n"/>
      <c r="N116" s="25">
        <f>IF($C116="","",IF(NOT(ISNUMBER($F116)),"No dividend",IF($F116=0,"No dividend",IF(ISNUMBER($I116),"OK","Frank assumed"))))</f>
        <v/>
      </c>
      <c r="P116" s="43">
        <f>IF($N116="No dividend","",IF($C116="","",_xll.BDP($C116,'Field Check'!$C$43)))</f>
        <v/>
      </c>
      <c r="Q116" s="62">
        <f>IFERROR(IF(LEN($P116)&lt;&gt;3,1,IF($P116=$D$2,1,_xll.BDP($P116&amp;$D$2&amp;" Curncy","PX_LAST"))),1)</f>
        <v/>
      </c>
      <c r="S116" s="108">
        <f>IF($C116="","",_xll.BDP($C116,'Field Check'!$C$45))</f>
        <v/>
      </c>
      <c r="T116" s="109" t="n"/>
      <c r="U116" s="61" t="n"/>
    </row>
    <row r="117">
      <c r="A117" s="125" t="n"/>
      <c r="B117" s="62">
        <f>IF(COUNT($T117,$U117)=2,$U$2*$T117/($U117*IF($U$3="",1,$U$3)),"")</f>
        <v/>
      </c>
      <c r="C117" s="125">
        <f>IF($A117="","",$A117&amp;" Equity")</f>
        <v/>
      </c>
      <c r="D117" s="125">
        <f>IF($A117="","",_xll.BDP($C117,"NAME"))</f>
        <v/>
      </c>
      <c r="E117" s="125">
        <f>IF($A117="","",_xll.BDP($C117,"GICS_SECTOR_NAME"))</f>
        <v/>
      </c>
      <c r="F117" s="26">
        <f>IF($A117="","",_xll.BDP($C117,"EQY_DVD_SH_12M"))</f>
        <v/>
      </c>
      <c r="G117" s="27">
        <f>IF($A117="","",_xll.BDP($C117,"EQY_DVD_YLD_12M"))</f>
        <v/>
      </c>
      <c r="H117" s="27">
        <f>IF($A117="","",_xll.BDP($C117,"EQY_DVD_YLD_IND"))</f>
        <v/>
      </c>
      <c r="I117" s="27">
        <f>IF($A117="","",_xll.BDP($C117,'Field Check'!$C$4))</f>
        <v/>
      </c>
      <c r="J117" s="65">
        <f>IFERROR(IF($B117="","",IF(ISNUMBER($F117),$B117*$F117*$D$3/$B$3,0)),"")</f>
        <v/>
      </c>
      <c r="K117" s="65">
        <f>IFERROR(IF($J117="","",$J117*IF(ISNUMBER($I117),$I117,'Index Summary'!$C$7)/100),"")</f>
        <v/>
      </c>
      <c r="L117" s="65">
        <f>IFERROR(IF($K117="","",$J117-$K117),"")</f>
        <v/>
      </c>
      <c r="M117" s="28" t="n"/>
      <c r="N117" s="29">
        <f>IF($C117="","",IF(NOT(ISNUMBER($F117)),"No dividend",IF($F117=0,"No dividend",IF(ISNUMBER($I117),"OK","Frank assumed"))))</f>
        <v/>
      </c>
      <c r="P117" s="43">
        <f>IF($N117="No dividend","",IF($C117="","",_xll.BDP($C117,'Field Check'!$C$43)))</f>
        <v/>
      </c>
      <c r="Q117" s="62">
        <f>IFERROR(IF(LEN($P117)&lt;&gt;3,1,IF($P117=$D$2,1,_xll.BDP($P117&amp;$D$2&amp;" Curncy","PX_LAST"))),1)</f>
        <v/>
      </c>
      <c r="S117" s="108">
        <f>IF($C117="","",_xll.BDP($C117,'Field Check'!$C$45))</f>
        <v/>
      </c>
      <c r="T117" s="109" t="n"/>
      <c r="U117" s="61" t="n"/>
    </row>
    <row r="118">
      <c r="A118" s="21" t="n"/>
      <c r="B118" s="62">
        <f>IF(COUNT($T118,$U118)=2,$U$2*$T118/($U118*IF($U$3="",1,$U$3)),"")</f>
        <v/>
      </c>
      <c r="C118" s="21">
        <f>IF($A118="","",$A118&amp;" Equity")</f>
        <v/>
      </c>
      <c r="D118" s="21">
        <f>IF($A118="","",_xll.BDP($C118,"NAME"))</f>
        <v/>
      </c>
      <c r="E118" s="21">
        <f>IF($A118="","",_xll.BDP($C118,"GICS_SECTOR_NAME"))</f>
        <v/>
      </c>
      <c r="F118" s="22">
        <f>IF($A118="","",_xll.BDP($C118,"EQY_DVD_SH_12M"))</f>
        <v/>
      </c>
      <c r="G118" s="23">
        <f>IF($A118="","",_xll.BDP($C118,"EQY_DVD_YLD_12M"))</f>
        <v/>
      </c>
      <c r="H118" s="23">
        <f>IF($A118="","",_xll.BDP($C118,"EQY_DVD_YLD_IND"))</f>
        <v/>
      </c>
      <c r="I118" s="23">
        <f>IF($A118="","",_xll.BDP($C118,'Field Check'!$C$4))</f>
        <v/>
      </c>
      <c r="J118" s="65">
        <f>IFERROR(IF($B118="","",IF(ISNUMBER($F118),$B118*$F118*$D$3/$B$3,0)),"")</f>
        <v/>
      </c>
      <c r="K118" s="65">
        <f>IFERROR(IF($J118="","",$J118*IF(ISNUMBER($I118),$I118,'Index Summary'!$C$7)/100),"")</f>
        <v/>
      </c>
      <c r="L118" s="65">
        <f>IFERROR(IF($K118="","",$J118-$K118),"")</f>
        <v/>
      </c>
      <c r="M118" s="24" t="n"/>
      <c r="N118" s="25">
        <f>IF($C118="","",IF(NOT(ISNUMBER($F118)),"No dividend",IF($F118=0,"No dividend",IF(ISNUMBER($I118),"OK","Frank assumed"))))</f>
        <v/>
      </c>
      <c r="P118" s="43">
        <f>IF($N118="No dividend","",IF($C118="","",_xll.BDP($C118,'Field Check'!$C$43)))</f>
        <v/>
      </c>
      <c r="Q118" s="62">
        <f>IFERROR(IF(LEN($P118)&lt;&gt;3,1,IF($P118=$D$2,1,_xll.BDP($P118&amp;$D$2&amp;" Curncy","PX_LAST"))),1)</f>
        <v/>
      </c>
      <c r="S118" s="108">
        <f>IF($C118="","",_xll.BDP($C118,'Field Check'!$C$45))</f>
        <v/>
      </c>
      <c r="T118" s="109" t="n"/>
      <c r="U118" s="61" t="n"/>
    </row>
    <row r="119">
      <c r="A119" s="125" t="n"/>
      <c r="B119" s="62">
        <f>IF(COUNT($T119,$U119)=2,$U$2*$T119/($U119*IF($U$3="",1,$U$3)),"")</f>
        <v/>
      </c>
      <c r="C119" s="125">
        <f>IF($A119="","",$A119&amp;" Equity")</f>
        <v/>
      </c>
      <c r="D119" s="125">
        <f>IF($A119="","",_xll.BDP($C119,"NAME"))</f>
        <v/>
      </c>
      <c r="E119" s="125">
        <f>IF($A119="","",_xll.BDP($C119,"GICS_SECTOR_NAME"))</f>
        <v/>
      </c>
      <c r="F119" s="26">
        <f>IF($A119="","",_xll.BDP($C119,"EQY_DVD_SH_12M"))</f>
        <v/>
      </c>
      <c r="G119" s="27">
        <f>IF($A119="","",_xll.BDP($C119,"EQY_DVD_YLD_12M"))</f>
        <v/>
      </c>
      <c r="H119" s="27">
        <f>IF($A119="","",_xll.BDP($C119,"EQY_DVD_YLD_IND"))</f>
        <v/>
      </c>
      <c r="I119" s="27">
        <f>IF($A119="","",_xll.BDP($C119,'Field Check'!$C$4))</f>
        <v/>
      </c>
      <c r="J119" s="65">
        <f>IFERROR(IF($B119="","",IF(ISNUMBER($F119),$B119*$F119*$D$3/$B$3,0)),"")</f>
        <v/>
      </c>
      <c r="K119" s="65">
        <f>IFERROR(IF($J119="","",$J119*IF(ISNUMBER($I119),$I119,'Index Summary'!$C$7)/100),"")</f>
        <v/>
      </c>
      <c r="L119" s="65">
        <f>IFERROR(IF($K119="","",$J119-$K119),"")</f>
        <v/>
      </c>
      <c r="M119" s="28" t="n"/>
      <c r="N119" s="29">
        <f>IF($C119="","",IF(NOT(ISNUMBER($F119)),"No dividend",IF($F119=0,"No dividend",IF(ISNUMBER($I119),"OK","Frank assumed"))))</f>
        <v/>
      </c>
      <c r="P119" s="43">
        <f>IF($N119="No dividend","",IF($C119="","",_xll.BDP($C119,'Field Check'!$C$43)))</f>
        <v/>
      </c>
      <c r="Q119" s="62">
        <f>IFERROR(IF(LEN($P119)&lt;&gt;3,1,IF($P119=$D$2,1,_xll.BDP($P119&amp;$D$2&amp;" Curncy","PX_LAST"))),1)</f>
        <v/>
      </c>
      <c r="S119" s="108">
        <f>IF($C119="","",_xll.BDP($C119,'Field Check'!$C$45))</f>
        <v/>
      </c>
      <c r="T119" s="109" t="n"/>
      <c r="U119" s="61" t="n"/>
    </row>
    <row r="120">
      <c r="A120" s="21" t="n"/>
      <c r="B120" s="62">
        <f>IF(COUNT($T120,$U120)=2,$U$2*$T120/($U120*IF($U$3="",1,$U$3)),"")</f>
        <v/>
      </c>
      <c r="C120" s="21">
        <f>IF($A120="","",$A120&amp;" Equity")</f>
        <v/>
      </c>
      <c r="D120" s="21">
        <f>IF($A120="","",_xll.BDP($C120,"NAME"))</f>
        <v/>
      </c>
      <c r="E120" s="21">
        <f>IF($A120="","",_xll.BDP($C120,"GICS_SECTOR_NAME"))</f>
        <v/>
      </c>
      <c r="F120" s="22">
        <f>IF($A120="","",_xll.BDP($C120,"EQY_DVD_SH_12M"))</f>
        <v/>
      </c>
      <c r="G120" s="23">
        <f>IF($A120="","",_xll.BDP($C120,"EQY_DVD_YLD_12M"))</f>
        <v/>
      </c>
      <c r="H120" s="23">
        <f>IF($A120="","",_xll.BDP($C120,"EQY_DVD_YLD_IND"))</f>
        <v/>
      </c>
      <c r="I120" s="23">
        <f>IF($A120="","",_xll.BDP($C120,'Field Check'!$C$4))</f>
        <v/>
      </c>
      <c r="J120" s="65">
        <f>IFERROR(IF($B120="","",IF(ISNUMBER($F120),$B120*$F120*$D$3/$B$3,0)),"")</f>
        <v/>
      </c>
      <c r="K120" s="65">
        <f>IFERROR(IF($J120="","",$J120*IF(ISNUMBER($I120),$I120,'Index Summary'!$C$7)/100),"")</f>
        <v/>
      </c>
      <c r="L120" s="65">
        <f>IFERROR(IF($K120="","",$J120-$K120),"")</f>
        <v/>
      </c>
      <c r="M120" s="24" t="n"/>
      <c r="N120" s="25">
        <f>IF($C120="","",IF(NOT(ISNUMBER($F120)),"No dividend",IF($F120=0,"No dividend",IF(ISNUMBER($I120),"OK","Frank assumed"))))</f>
        <v/>
      </c>
      <c r="P120" s="43">
        <f>IF($N120="No dividend","",IF($C120="","",_xll.BDP($C120,'Field Check'!$C$43)))</f>
        <v/>
      </c>
      <c r="Q120" s="62">
        <f>IFERROR(IF(LEN($P120)&lt;&gt;3,1,IF($P120=$D$2,1,_xll.BDP($P120&amp;$D$2&amp;" Curncy","PX_LAST"))),1)</f>
        <v/>
      </c>
      <c r="S120" s="108">
        <f>IF($C120="","",_xll.BDP($C120,'Field Check'!$C$45))</f>
        <v/>
      </c>
      <c r="T120" s="109" t="n"/>
      <c r="U120" s="61" t="n"/>
    </row>
    <row r="121">
      <c r="A121" s="125" t="n"/>
      <c r="B121" s="62">
        <f>IF(COUNT($T121,$U121)=2,$U$2*$T121/($U121*IF($U$3="",1,$U$3)),"")</f>
        <v/>
      </c>
      <c r="C121" s="125">
        <f>IF($A121="","",$A121&amp;" Equity")</f>
        <v/>
      </c>
      <c r="D121" s="125">
        <f>IF($A121="","",_xll.BDP($C121,"NAME"))</f>
        <v/>
      </c>
      <c r="E121" s="125">
        <f>IF($A121="","",_xll.BDP($C121,"GICS_SECTOR_NAME"))</f>
        <v/>
      </c>
      <c r="F121" s="26">
        <f>IF($A121="","",_xll.BDP($C121,"EQY_DVD_SH_12M"))</f>
        <v/>
      </c>
      <c r="G121" s="27">
        <f>IF($A121="","",_xll.BDP($C121,"EQY_DVD_YLD_12M"))</f>
        <v/>
      </c>
      <c r="H121" s="27">
        <f>IF($A121="","",_xll.BDP($C121,"EQY_DVD_YLD_IND"))</f>
        <v/>
      </c>
      <c r="I121" s="27">
        <f>IF($A121="","",_xll.BDP($C121,'Field Check'!$C$4))</f>
        <v/>
      </c>
      <c r="J121" s="65">
        <f>IFERROR(IF($B121="","",IF(ISNUMBER($F121),$B121*$F121*$D$3/$B$3,0)),"")</f>
        <v/>
      </c>
      <c r="K121" s="65">
        <f>IFERROR(IF($J121="","",$J121*IF(ISNUMBER($I121),$I121,'Index Summary'!$C$7)/100),"")</f>
        <v/>
      </c>
      <c r="L121" s="65">
        <f>IFERROR(IF($K121="","",$J121-$K121),"")</f>
        <v/>
      </c>
      <c r="M121" s="28" t="n"/>
      <c r="N121" s="29">
        <f>IF($C121="","",IF(NOT(ISNUMBER($F121)),"No dividend",IF($F121=0,"No dividend",IF(ISNUMBER($I121),"OK","Frank assumed"))))</f>
        <v/>
      </c>
      <c r="P121" s="43">
        <f>IF($N121="No dividend","",IF($C121="","",_xll.BDP($C121,'Field Check'!$C$43)))</f>
        <v/>
      </c>
      <c r="Q121" s="62">
        <f>IFERROR(IF(LEN($P121)&lt;&gt;3,1,IF($P121=$D$2,1,_xll.BDP($P121&amp;$D$2&amp;" Curncy","PX_LAST"))),1)</f>
        <v/>
      </c>
      <c r="S121" s="108">
        <f>IF($C121="","",_xll.BDP($C121,'Field Check'!$C$45))</f>
        <v/>
      </c>
      <c r="T121" s="109" t="n"/>
      <c r="U121" s="61" t="n"/>
    </row>
    <row r="122">
      <c r="A122" s="21" t="n"/>
      <c r="B122" s="62">
        <f>IF(COUNT($T122,$U122)=2,$U$2*$T122/($U122*IF($U$3="",1,$U$3)),"")</f>
        <v/>
      </c>
      <c r="C122" s="21">
        <f>IF($A122="","",$A122&amp;" Equity")</f>
        <v/>
      </c>
      <c r="D122" s="21">
        <f>IF($A122="","",_xll.BDP($C122,"NAME"))</f>
        <v/>
      </c>
      <c r="E122" s="21">
        <f>IF($A122="","",_xll.BDP($C122,"GICS_SECTOR_NAME"))</f>
        <v/>
      </c>
      <c r="F122" s="22">
        <f>IF($A122="","",_xll.BDP($C122,"EQY_DVD_SH_12M"))</f>
        <v/>
      </c>
      <c r="G122" s="23">
        <f>IF($A122="","",_xll.BDP($C122,"EQY_DVD_YLD_12M"))</f>
        <v/>
      </c>
      <c r="H122" s="23">
        <f>IF($A122="","",_xll.BDP($C122,"EQY_DVD_YLD_IND"))</f>
        <v/>
      </c>
      <c r="I122" s="23">
        <f>IF($A122="","",_xll.BDP($C122,'Field Check'!$C$4))</f>
        <v/>
      </c>
      <c r="J122" s="65">
        <f>IFERROR(IF($B122="","",IF(ISNUMBER($F122),$B122*$F122*$D$3/$B$3,0)),"")</f>
        <v/>
      </c>
      <c r="K122" s="65">
        <f>IFERROR(IF($J122="","",$J122*IF(ISNUMBER($I122),$I122,'Index Summary'!$C$7)/100),"")</f>
        <v/>
      </c>
      <c r="L122" s="65">
        <f>IFERROR(IF($K122="","",$J122-$K122),"")</f>
        <v/>
      </c>
      <c r="M122" s="24" t="n"/>
      <c r="N122" s="25">
        <f>IF($C122="","",IF(NOT(ISNUMBER($F122)),"No dividend",IF($F122=0,"No dividend",IF(ISNUMBER($I122),"OK","Frank assumed"))))</f>
        <v/>
      </c>
      <c r="P122" s="43">
        <f>IF($N122="No dividend","",IF($C122="","",_xll.BDP($C122,'Field Check'!$C$43)))</f>
        <v/>
      </c>
      <c r="Q122" s="62">
        <f>IFERROR(IF(LEN($P122)&lt;&gt;3,1,IF($P122=$D$2,1,_xll.BDP($P122&amp;$D$2&amp;" Curncy","PX_LAST"))),1)</f>
        <v/>
      </c>
      <c r="S122" s="108">
        <f>IF($C122="","",_xll.BDP($C122,'Field Check'!$C$45))</f>
        <v/>
      </c>
      <c r="T122" s="109" t="n"/>
      <c r="U122" s="61" t="n"/>
    </row>
    <row r="123">
      <c r="A123" s="125" t="n"/>
      <c r="B123" s="62">
        <f>IF(COUNT($T123,$U123)=2,$U$2*$T123/($U123*IF($U$3="",1,$U$3)),"")</f>
        <v/>
      </c>
      <c r="C123" s="125">
        <f>IF($A123="","",$A123&amp;" Equity")</f>
        <v/>
      </c>
      <c r="D123" s="125">
        <f>IF($A123="","",_xll.BDP($C123,"NAME"))</f>
        <v/>
      </c>
      <c r="E123" s="125">
        <f>IF($A123="","",_xll.BDP($C123,"GICS_SECTOR_NAME"))</f>
        <v/>
      </c>
      <c r="F123" s="26">
        <f>IF($A123="","",_xll.BDP($C123,"EQY_DVD_SH_12M"))</f>
        <v/>
      </c>
      <c r="G123" s="27">
        <f>IF($A123="","",_xll.BDP($C123,"EQY_DVD_YLD_12M"))</f>
        <v/>
      </c>
      <c r="H123" s="27">
        <f>IF($A123="","",_xll.BDP($C123,"EQY_DVD_YLD_IND"))</f>
        <v/>
      </c>
      <c r="I123" s="27">
        <f>IF($A123="","",_xll.BDP($C123,'Field Check'!$C$4))</f>
        <v/>
      </c>
      <c r="J123" s="65">
        <f>IFERROR(IF($B123="","",IF(ISNUMBER($F123),$B123*$F123*$D$3/$B$3,0)),"")</f>
        <v/>
      </c>
      <c r="K123" s="65">
        <f>IFERROR(IF($J123="","",$J123*IF(ISNUMBER($I123),$I123,'Index Summary'!$C$7)/100),"")</f>
        <v/>
      </c>
      <c r="L123" s="65">
        <f>IFERROR(IF($K123="","",$J123-$K123),"")</f>
        <v/>
      </c>
      <c r="M123" s="28" t="n"/>
      <c r="N123" s="29">
        <f>IF($C123="","",IF(NOT(ISNUMBER($F123)),"No dividend",IF($F123=0,"No dividend",IF(ISNUMBER($I123),"OK","Frank assumed"))))</f>
        <v/>
      </c>
      <c r="P123" s="43">
        <f>IF($N123="No dividend","",IF($C123="","",_xll.BDP($C123,'Field Check'!$C$43)))</f>
        <v/>
      </c>
      <c r="Q123" s="62">
        <f>IFERROR(IF(LEN($P123)&lt;&gt;3,1,IF($P123=$D$2,1,_xll.BDP($P123&amp;$D$2&amp;" Curncy","PX_LAST"))),1)</f>
        <v/>
      </c>
      <c r="S123" s="108">
        <f>IF($C123="","",_xll.BDP($C123,'Field Check'!$C$45))</f>
        <v/>
      </c>
      <c r="T123" s="109" t="n"/>
      <c r="U123" s="61" t="n"/>
    </row>
    <row r="124">
      <c r="A124" s="21" t="n"/>
      <c r="B124" s="62">
        <f>IF(COUNT($T124,$U124)=2,$U$2*$T124/($U124*IF($U$3="",1,$U$3)),"")</f>
        <v/>
      </c>
      <c r="C124" s="21">
        <f>IF($A124="","",$A124&amp;" Equity")</f>
        <v/>
      </c>
      <c r="D124" s="21">
        <f>IF($A124="","",_xll.BDP($C124,"NAME"))</f>
        <v/>
      </c>
      <c r="E124" s="21">
        <f>IF($A124="","",_xll.BDP($C124,"GICS_SECTOR_NAME"))</f>
        <v/>
      </c>
      <c r="F124" s="22">
        <f>IF($A124="","",_xll.BDP($C124,"EQY_DVD_SH_12M"))</f>
        <v/>
      </c>
      <c r="G124" s="23">
        <f>IF($A124="","",_xll.BDP($C124,"EQY_DVD_YLD_12M"))</f>
        <v/>
      </c>
      <c r="H124" s="23">
        <f>IF($A124="","",_xll.BDP($C124,"EQY_DVD_YLD_IND"))</f>
        <v/>
      </c>
      <c r="I124" s="23">
        <f>IF($A124="","",_xll.BDP($C124,'Field Check'!$C$4))</f>
        <v/>
      </c>
      <c r="J124" s="65">
        <f>IFERROR(IF($B124="","",IF(ISNUMBER($F124),$B124*$F124*$D$3/$B$3,0)),"")</f>
        <v/>
      </c>
      <c r="K124" s="65">
        <f>IFERROR(IF($J124="","",$J124*IF(ISNUMBER($I124),$I124,'Index Summary'!$C$7)/100),"")</f>
        <v/>
      </c>
      <c r="L124" s="65">
        <f>IFERROR(IF($K124="","",$J124-$K124),"")</f>
        <v/>
      </c>
      <c r="M124" s="24" t="n"/>
      <c r="N124" s="25">
        <f>IF($C124="","",IF(NOT(ISNUMBER($F124)),"No dividend",IF($F124=0,"No dividend",IF(ISNUMBER($I124),"OK","Frank assumed"))))</f>
        <v/>
      </c>
      <c r="P124" s="43">
        <f>IF($N124="No dividend","",IF($C124="","",_xll.BDP($C124,'Field Check'!$C$43)))</f>
        <v/>
      </c>
      <c r="Q124" s="62">
        <f>IFERROR(IF(LEN($P124)&lt;&gt;3,1,IF($P124=$D$2,1,_xll.BDP($P124&amp;$D$2&amp;" Curncy","PX_LAST"))),1)</f>
        <v/>
      </c>
      <c r="S124" s="108">
        <f>IF($C124="","",_xll.BDP($C124,'Field Check'!$C$45))</f>
        <v/>
      </c>
      <c r="T124" s="109" t="n"/>
      <c r="U124" s="61" t="n"/>
    </row>
    <row r="125">
      <c r="A125" s="125" t="n"/>
      <c r="B125" s="62">
        <f>IF(COUNT($T125,$U125)=2,$U$2*$T125/($U125*IF($U$3="",1,$U$3)),"")</f>
        <v/>
      </c>
      <c r="C125" s="125">
        <f>IF($A125="","",$A125&amp;" Equity")</f>
        <v/>
      </c>
      <c r="D125" s="125">
        <f>IF($A125="","",_xll.BDP($C125,"NAME"))</f>
        <v/>
      </c>
      <c r="E125" s="125">
        <f>IF($A125="","",_xll.BDP($C125,"GICS_SECTOR_NAME"))</f>
        <v/>
      </c>
      <c r="F125" s="26">
        <f>IF($A125="","",_xll.BDP($C125,"EQY_DVD_SH_12M"))</f>
        <v/>
      </c>
      <c r="G125" s="27">
        <f>IF($A125="","",_xll.BDP($C125,"EQY_DVD_YLD_12M"))</f>
        <v/>
      </c>
      <c r="H125" s="27">
        <f>IF($A125="","",_xll.BDP($C125,"EQY_DVD_YLD_IND"))</f>
        <v/>
      </c>
      <c r="I125" s="27">
        <f>IF($A125="","",_xll.BDP($C125,'Field Check'!$C$4))</f>
        <v/>
      </c>
      <c r="J125" s="65">
        <f>IFERROR(IF($B125="","",IF(ISNUMBER($F125),$B125*$F125*$D$3/$B$3,0)),"")</f>
        <v/>
      </c>
      <c r="K125" s="65">
        <f>IFERROR(IF($J125="","",$J125*IF(ISNUMBER($I125),$I125,'Index Summary'!$C$7)/100),"")</f>
        <v/>
      </c>
      <c r="L125" s="65">
        <f>IFERROR(IF($K125="","",$J125-$K125),"")</f>
        <v/>
      </c>
      <c r="M125" s="28" t="n"/>
      <c r="N125" s="29">
        <f>IF($C125="","",IF(NOT(ISNUMBER($F125)),"No dividend",IF($F125=0,"No dividend",IF(ISNUMBER($I125),"OK","Frank assumed"))))</f>
        <v/>
      </c>
      <c r="P125" s="43">
        <f>IF($N125="No dividend","",IF($C125="","",_xll.BDP($C125,'Field Check'!$C$43)))</f>
        <v/>
      </c>
      <c r="Q125" s="62">
        <f>IFERROR(IF(LEN($P125)&lt;&gt;3,1,IF($P125=$D$2,1,_xll.BDP($P125&amp;$D$2&amp;" Curncy","PX_LAST"))),1)</f>
        <v/>
      </c>
      <c r="S125" s="108">
        <f>IF($C125="","",_xll.BDP($C125,'Field Check'!$C$45))</f>
        <v/>
      </c>
      <c r="T125" s="109" t="n"/>
      <c r="U125" s="61" t="n"/>
    </row>
    <row r="126">
      <c r="A126" s="21" t="n"/>
      <c r="B126" s="62">
        <f>IF(COUNT($T126,$U126)=2,$U$2*$T126/($U126*IF($U$3="",1,$U$3)),"")</f>
        <v/>
      </c>
      <c r="C126" s="21">
        <f>IF($A126="","",$A126&amp;" Equity")</f>
        <v/>
      </c>
      <c r="D126" s="21">
        <f>IF($A126="","",_xll.BDP($C126,"NAME"))</f>
        <v/>
      </c>
      <c r="E126" s="21">
        <f>IF($A126="","",_xll.BDP($C126,"GICS_SECTOR_NAME"))</f>
        <v/>
      </c>
      <c r="F126" s="22">
        <f>IF($A126="","",_xll.BDP($C126,"EQY_DVD_SH_12M"))</f>
        <v/>
      </c>
      <c r="G126" s="23">
        <f>IF($A126="","",_xll.BDP($C126,"EQY_DVD_YLD_12M"))</f>
        <v/>
      </c>
      <c r="H126" s="23">
        <f>IF($A126="","",_xll.BDP($C126,"EQY_DVD_YLD_IND"))</f>
        <v/>
      </c>
      <c r="I126" s="23">
        <f>IF($A126="","",_xll.BDP($C126,'Field Check'!$C$4))</f>
        <v/>
      </c>
      <c r="J126" s="65">
        <f>IFERROR(IF($B126="","",IF(ISNUMBER($F126),$B126*$F126*$D$3/$B$3,0)),"")</f>
        <v/>
      </c>
      <c r="K126" s="65">
        <f>IFERROR(IF($J126="","",$J126*IF(ISNUMBER($I126),$I126,'Index Summary'!$C$7)/100),"")</f>
        <v/>
      </c>
      <c r="L126" s="65">
        <f>IFERROR(IF($K126="","",$J126-$K126),"")</f>
        <v/>
      </c>
      <c r="M126" s="24" t="n"/>
      <c r="N126" s="25">
        <f>IF($C126="","",IF(NOT(ISNUMBER($F126)),"No dividend",IF($F126=0,"No dividend",IF(ISNUMBER($I126),"OK","Frank assumed"))))</f>
        <v/>
      </c>
      <c r="P126" s="43">
        <f>IF($N126="No dividend","",IF($C126="","",_xll.BDP($C126,'Field Check'!$C$43)))</f>
        <v/>
      </c>
      <c r="Q126" s="62">
        <f>IFERROR(IF(LEN($P126)&lt;&gt;3,1,IF($P126=$D$2,1,_xll.BDP($P126&amp;$D$2&amp;" Curncy","PX_LAST"))),1)</f>
        <v/>
      </c>
      <c r="S126" s="108">
        <f>IF($C126="","",_xll.BDP($C126,'Field Check'!$C$45))</f>
        <v/>
      </c>
      <c r="T126" s="109" t="n"/>
      <c r="U126" s="61" t="n"/>
    </row>
    <row r="127">
      <c r="A127" s="125" t="n"/>
      <c r="B127" s="62">
        <f>IF(COUNT($T127,$U127)=2,$U$2*$T127/($U127*IF($U$3="",1,$U$3)),"")</f>
        <v/>
      </c>
      <c r="C127" s="125">
        <f>IF($A127="","",$A127&amp;" Equity")</f>
        <v/>
      </c>
      <c r="D127" s="125">
        <f>IF($A127="","",_xll.BDP($C127,"NAME"))</f>
        <v/>
      </c>
      <c r="E127" s="125">
        <f>IF($A127="","",_xll.BDP($C127,"GICS_SECTOR_NAME"))</f>
        <v/>
      </c>
      <c r="F127" s="26">
        <f>IF($A127="","",_xll.BDP($C127,"EQY_DVD_SH_12M"))</f>
        <v/>
      </c>
      <c r="G127" s="27">
        <f>IF($A127="","",_xll.BDP($C127,"EQY_DVD_YLD_12M"))</f>
        <v/>
      </c>
      <c r="H127" s="27">
        <f>IF($A127="","",_xll.BDP($C127,"EQY_DVD_YLD_IND"))</f>
        <v/>
      </c>
      <c r="I127" s="27">
        <f>IF($A127="","",_xll.BDP($C127,'Field Check'!$C$4))</f>
        <v/>
      </c>
      <c r="J127" s="65">
        <f>IFERROR(IF($B127="","",IF(ISNUMBER($F127),$B127*$F127*$D$3/$B$3,0)),"")</f>
        <v/>
      </c>
      <c r="K127" s="65">
        <f>IFERROR(IF($J127="","",$J127*IF(ISNUMBER($I127),$I127,'Index Summary'!$C$7)/100),"")</f>
        <v/>
      </c>
      <c r="L127" s="65">
        <f>IFERROR(IF($K127="","",$J127-$K127),"")</f>
        <v/>
      </c>
      <c r="M127" s="28" t="n"/>
      <c r="N127" s="29">
        <f>IF($C127="","",IF(NOT(ISNUMBER($F127)),"No dividend",IF($F127=0,"No dividend",IF(ISNUMBER($I127),"OK","Frank assumed"))))</f>
        <v/>
      </c>
      <c r="P127" s="43">
        <f>IF($N127="No dividend","",IF($C127="","",_xll.BDP($C127,'Field Check'!$C$43)))</f>
        <v/>
      </c>
      <c r="Q127" s="62">
        <f>IFERROR(IF(LEN($P127)&lt;&gt;3,1,IF($P127=$D$2,1,_xll.BDP($P127&amp;$D$2&amp;" Curncy","PX_LAST"))),1)</f>
        <v/>
      </c>
      <c r="S127" s="108">
        <f>IF($C127="","",_xll.BDP($C127,'Field Check'!$C$45))</f>
        <v/>
      </c>
      <c r="T127" s="109" t="n"/>
      <c r="U127" s="61" t="n"/>
    </row>
    <row r="128">
      <c r="A128" s="21" t="n"/>
      <c r="B128" s="62">
        <f>IF(COUNT($T128,$U128)=2,$U$2*$T128/($U128*IF($U$3="",1,$U$3)),"")</f>
        <v/>
      </c>
      <c r="C128" s="21">
        <f>IF($A128="","",$A128&amp;" Equity")</f>
        <v/>
      </c>
      <c r="D128" s="21">
        <f>IF($A128="","",_xll.BDP($C128,"NAME"))</f>
        <v/>
      </c>
      <c r="E128" s="21">
        <f>IF($A128="","",_xll.BDP($C128,"GICS_SECTOR_NAME"))</f>
        <v/>
      </c>
      <c r="F128" s="22">
        <f>IF($A128="","",_xll.BDP($C128,"EQY_DVD_SH_12M"))</f>
        <v/>
      </c>
      <c r="G128" s="23">
        <f>IF($A128="","",_xll.BDP($C128,"EQY_DVD_YLD_12M"))</f>
        <v/>
      </c>
      <c r="H128" s="23">
        <f>IF($A128="","",_xll.BDP($C128,"EQY_DVD_YLD_IND"))</f>
        <v/>
      </c>
      <c r="I128" s="23">
        <f>IF($A128="","",_xll.BDP($C128,'Field Check'!$C$4))</f>
        <v/>
      </c>
      <c r="J128" s="65">
        <f>IFERROR(IF($B128="","",IF(ISNUMBER($F128),$B128*$F128*$D$3/$B$3,0)),"")</f>
        <v/>
      </c>
      <c r="K128" s="65">
        <f>IFERROR(IF($J128="","",$J128*IF(ISNUMBER($I128),$I128,'Index Summary'!$C$7)/100),"")</f>
        <v/>
      </c>
      <c r="L128" s="65">
        <f>IFERROR(IF($K128="","",$J128-$K128),"")</f>
        <v/>
      </c>
      <c r="M128" s="24" t="n"/>
      <c r="N128" s="25">
        <f>IF($C128="","",IF(NOT(ISNUMBER($F128)),"No dividend",IF($F128=0,"No dividend",IF(ISNUMBER($I128),"OK","Frank assumed"))))</f>
        <v/>
      </c>
      <c r="P128" s="43">
        <f>IF($N128="No dividend","",IF($C128="","",_xll.BDP($C128,'Field Check'!$C$43)))</f>
        <v/>
      </c>
      <c r="Q128" s="62">
        <f>IFERROR(IF(LEN($P128)&lt;&gt;3,1,IF($P128=$D$2,1,_xll.BDP($P128&amp;$D$2&amp;" Curncy","PX_LAST"))),1)</f>
        <v/>
      </c>
      <c r="S128" s="108">
        <f>IF($C128="","",_xll.BDP($C128,'Field Check'!$C$45))</f>
        <v/>
      </c>
      <c r="T128" s="109" t="n"/>
      <c r="U128" s="61" t="n"/>
    </row>
    <row r="129">
      <c r="A129" s="125" t="n"/>
      <c r="B129" s="62">
        <f>IF(COUNT($T129,$U129)=2,$U$2*$T129/($U129*IF($U$3="",1,$U$3)),"")</f>
        <v/>
      </c>
      <c r="C129" s="125">
        <f>IF($A129="","",$A129&amp;" Equity")</f>
        <v/>
      </c>
      <c r="D129" s="125">
        <f>IF($A129="","",_xll.BDP($C129,"NAME"))</f>
        <v/>
      </c>
      <c r="E129" s="125">
        <f>IF($A129="","",_xll.BDP($C129,"GICS_SECTOR_NAME"))</f>
        <v/>
      </c>
      <c r="F129" s="26">
        <f>IF($A129="","",_xll.BDP($C129,"EQY_DVD_SH_12M"))</f>
        <v/>
      </c>
      <c r="G129" s="27">
        <f>IF($A129="","",_xll.BDP($C129,"EQY_DVD_YLD_12M"))</f>
        <v/>
      </c>
      <c r="H129" s="27">
        <f>IF($A129="","",_xll.BDP($C129,"EQY_DVD_YLD_IND"))</f>
        <v/>
      </c>
      <c r="I129" s="27">
        <f>IF($A129="","",_xll.BDP($C129,'Field Check'!$C$4))</f>
        <v/>
      </c>
      <c r="J129" s="65">
        <f>IFERROR(IF($B129="","",IF(ISNUMBER($F129),$B129*$F129*$D$3/$B$3,0)),"")</f>
        <v/>
      </c>
      <c r="K129" s="65">
        <f>IFERROR(IF($J129="","",$J129*IF(ISNUMBER($I129),$I129,'Index Summary'!$C$7)/100),"")</f>
        <v/>
      </c>
      <c r="L129" s="65">
        <f>IFERROR(IF($K129="","",$J129-$K129),"")</f>
        <v/>
      </c>
      <c r="M129" s="28" t="n"/>
      <c r="N129" s="29">
        <f>IF($C129="","",IF(NOT(ISNUMBER($F129)),"No dividend",IF($F129=0,"No dividend",IF(ISNUMBER($I129),"OK","Frank assumed"))))</f>
        <v/>
      </c>
      <c r="P129" s="43">
        <f>IF($N129="No dividend","",IF($C129="","",_xll.BDP($C129,'Field Check'!$C$43)))</f>
        <v/>
      </c>
      <c r="Q129" s="62">
        <f>IFERROR(IF(LEN($P129)&lt;&gt;3,1,IF($P129=$D$2,1,_xll.BDP($P129&amp;$D$2&amp;" Curncy","PX_LAST"))),1)</f>
        <v/>
      </c>
      <c r="S129" s="108">
        <f>IF($C129="","",_xll.BDP($C129,'Field Check'!$C$45))</f>
        <v/>
      </c>
      <c r="T129" s="109" t="n"/>
      <c r="U129" s="61" t="n"/>
    </row>
    <row r="130">
      <c r="A130" s="21" t="n"/>
      <c r="B130" s="62">
        <f>IF(COUNT($T130,$U130)=2,$U$2*$T130/($U130*IF($U$3="",1,$U$3)),"")</f>
        <v/>
      </c>
      <c r="C130" s="21">
        <f>IF($A130="","",$A130&amp;" Equity")</f>
        <v/>
      </c>
      <c r="D130" s="21">
        <f>IF($A130="","",_xll.BDP($C130,"NAME"))</f>
        <v/>
      </c>
      <c r="E130" s="21">
        <f>IF($A130="","",_xll.BDP($C130,"GICS_SECTOR_NAME"))</f>
        <v/>
      </c>
      <c r="F130" s="22">
        <f>IF($A130="","",_xll.BDP($C130,"EQY_DVD_SH_12M"))</f>
        <v/>
      </c>
      <c r="G130" s="23">
        <f>IF($A130="","",_xll.BDP($C130,"EQY_DVD_YLD_12M"))</f>
        <v/>
      </c>
      <c r="H130" s="23">
        <f>IF($A130="","",_xll.BDP($C130,"EQY_DVD_YLD_IND"))</f>
        <v/>
      </c>
      <c r="I130" s="23">
        <f>IF($A130="","",_xll.BDP($C130,'Field Check'!$C$4))</f>
        <v/>
      </c>
      <c r="J130" s="65">
        <f>IFERROR(IF($B130="","",IF(ISNUMBER($F130),$B130*$F130*$D$3/$B$3,0)),"")</f>
        <v/>
      </c>
      <c r="K130" s="65">
        <f>IFERROR(IF($J130="","",$J130*IF(ISNUMBER($I130),$I130,'Index Summary'!$C$7)/100),"")</f>
        <v/>
      </c>
      <c r="L130" s="65">
        <f>IFERROR(IF($K130="","",$J130-$K130),"")</f>
        <v/>
      </c>
      <c r="M130" s="24" t="n"/>
      <c r="N130" s="25">
        <f>IF($C130="","",IF(NOT(ISNUMBER($F130)),"No dividend",IF($F130=0,"No dividend",IF(ISNUMBER($I130),"OK","Frank assumed"))))</f>
        <v/>
      </c>
      <c r="P130" s="43">
        <f>IF($N130="No dividend","",IF($C130="","",_xll.BDP($C130,'Field Check'!$C$43)))</f>
        <v/>
      </c>
      <c r="Q130" s="62">
        <f>IFERROR(IF(LEN($P130)&lt;&gt;3,1,IF($P130=$D$2,1,_xll.BDP($P130&amp;$D$2&amp;" Curncy","PX_LAST"))),1)</f>
        <v/>
      </c>
      <c r="S130" s="108">
        <f>IF($C130="","",_xll.BDP($C130,'Field Check'!$C$45))</f>
        <v/>
      </c>
      <c r="T130" s="109" t="n"/>
      <c r="U130" s="61" t="n"/>
    </row>
    <row r="131">
      <c r="A131" s="125" t="n"/>
      <c r="B131" s="62">
        <f>IF(COUNT($T131,$U131)=2,$U$2*$T131/($U131*IF($U$3="",1,$U$3)),"")</f>
        <v/>
      </c>
      <c r="C131" s="125">
        <f>IF($A131="","",$A131&amp;" Equity")</f>
        <v/>
      </c>
      <c r="D131" s="125">
        <f>IF($A131="","",_xll.BDP($C131,"NAME"))</f>
        <v/>
      </c>
      <c r="E131" s="125">
        <f>IF($A131="","",_xll.BDP($C131,"GICS_SECTOR_NAME"))</f>
        <v/>
      </c>
      <c r="F131" s="26">
        <f>IF($A131="","",_xll.BDP($C131,"EQY_DVD_SH_12M"))</f>
        <v/>
      </c>
      <c r="G131" s="27">
        <f>IF($A131="","",_xll.BDP($C131,"EQY_DVD_YLD_12M"))</f>
        <v/>
      </c>
      <c r="H131" s="27">
        <f>IF($A131="","",_xll.BDP($C131,"EQY_DVD_YLD_IND"))</f>
        <v/>
      </c>
      <c r="I131" s="27">
        <f>IF($A131="","",_xll.BDP($C131,'Field Check'!$C$4))</f>
        <v/>
      </c>
      <c r="J131" s="65">
        <f>IFERROR(IF($B131="","",IF(ISNUMBER($F131),$B131*$F131*$D$3/$B$3,0)),"")</f>
        <v/>
      </c>
      <c r="K131" s="65">
        <f>IFERROR(IF($J131="","",$J131*IF(ISNUMBER($I131),$I131,'Index Summary'!$C$7)/100),"")</f>
        <v/>
      </c>
      <c r="L131" s="65">
        <f>IFERROR(IF($K131="","",$J131-$K131),"")</f>
        <v/>
      </c>
      <c r="M131" s="28" t="n"/>
      <c r="N131" s="29">
        <f>IF($C131="","",IF(NOT(ISNUMBER($F131)),"No dividend",IF($F131=0,"No dividend",IF(ISNUMBER($I131),"OK","Frank assumed"))))</f>
        <v/>
      </c>
      <c r="P131" s="43">
        <f>IF($N131="No dividend","",IF($C131="","",_xll.BDP($C131,'Field Check'!$C$43)))</f>
        <v/>
      </c>
      <c r="Q131" s="62">
        <f>IFERROR(IF(LEN($P131)&lt;&gt;3,1,IF($P131=$D$2,1,_xll.BDP($P131&amp;$D$2&amp;" Curncy","PX_LAST"))),1)</f>
        <v/>
      </c>
      <c r="S131" s="108">
        <f>IF($C131="","",_xll.BDP($C131,'Field Check'!$C$45))</f>
        <v/>
      </c>
      <c r="T131" s="109" t="n"/>
      <c r="U131" s="61" t="n"/>
    </row>
    <row r="132">
      <c r="A132" s="21" t="n"/>
      <c r="B132" s="62">
        <f>IF(COUNT($T132,$U132)=2,$U$2*$T132/($U132*IF($U$3="",1,$U$3)),"")</f>
        <v/>
      </c>
      <c r="C132" s="21">
        <f>IF($A132="","",$A132&amp;" Equity")</f>
        <v/>
      </c>
      <c r="D132" s="21">
        <f>IF($A132="","",_xll.BDP($C132,"NAME"))</f>
        <v/>
      </c>
      <c r="E132" s="21">
        <f>IF($A132="","",_xll.BDP($C132,"GICS_SECTOR_NAME"))</f>
        <v/>
      </c>
      <c r="F132" s="22">
        <f>IF($A132="","",_xll.BDP($C132,"EQY_DVD_SH_12M"))</f>
        <v/>
      </c>
      <c r="G132" s="23">
        <f>IF($A132="","",_xll.BDP($C132,"EQY_DVD_YLD_12M"))</f>
        <v/>
      </c>
      <c r="H132" s="23">
        <f>IF($A132="","",_xll.BDP($C132,"EQY_DVD_YLD_IND"))</f>
        <v/>
      </c>
      <c r="I132" s="23">
        <f>IF($A132="","",_xll.BDP($C132,'Field Check'!$C$4))</f>
        <v/>
      </c>
      <c r="J132" s="65">
        <f>IFERROR(IF($B132="","",IF(ISNUMBER($F132),$B132*$F132*$D$3/$B$3,0)),"")</f>
        <v/>
      </c>
      <c r="K132" s="65">
        <f>IFERROR(IF($J132="","",$J132*IF(ISNUMBER($I132),$I132,'Index Summary'!$C$7)/100),"")</f>
        <v/>
      </c>
      <c r="L132" s="65">
        <f>IFERROR(IF($K132="","",$J132-$K132),"")</f>
        <v/>
      </c>
      <c r="M132" s="24" t="n"/>
      <c r="N132" s="25">
        <f>IF($C132="","",IF(NOT(ISNUMBER($F132)),"No dividend",IF($F132=0,"No dividend",IF(ISNUMBER($I132),"OK","Frank assumed"))))</f>
        <v/>
      </c>
      <c r="P132" s="43">
        <f>IF($N132="No dividend","",IF($C132="","",_xll.BDP($C132,'Field Check'!$C$43)))</f>
        <v/>
      </c>
      <c r="Q132" s="62">
        <f>IFERROR(IF(LEN($P132)&lt;&gt;3,1,IF($P132=$D$2,1,_xll.BDP($P132&amp;$D$2&amp;" Curncy","PX_LAST"))),1)</f>
        <v/>
      </c>
      <c r="S132" s="108">
        <f>IF($C132="","",_xll.BDP($C132,'Field Check'!$C$45))</f>
        <v/>
      </c>
      <c r="T132" s="109" t="n"/>
      <c r="U132" s="61" t="n"/>
    </row>
    <row r="133">
      <c r="A133" s="125" t="n"/>
      <c r="B133" s="62">
        <f>IF(COUNT($T133,$U133)=2,$U$2*$T133/($U133*IF($U$3="",1,$U$3)),"")</f>
        <v/>
      </c>
      <c r="C133" s="125">
        <f>IF($A133="","",$A133&amp;" Equity")</f>
        <v/>
      </c>
      <c r="D133" s="125">
        <f>IF($A133="","",_xll.BDP($C133,"NAME"))</f>
        <v/>
      </c>
      <c r="E133" s="125">
        <f>IF($A133="","",_xll.BDP($C133,"GICS_SECTOR_NAME"))</f>
        <v/>
      </c>
      <c r="F133" s="26">
        <f>IF($A133="","",_xll.BDP($C133,"EQY_DVD_SH_12M"))</f>
        <v/>
      </c>
      <c r="G133" s="27">
        <f>IF($A133="","",_xll.BDP($C133,"EQY_DVD_YLD_12M"))</f>
        <v/>
      </c>
      <c r="H133" s="27">
        <f>IF($A133="","",_xll.BDP($C133,"EQY_DVD_YLD_IND"))</f>
        <v/>
      </c>
      <c r="I133" s="27">
        <f>IF($A133="","",_xll.BDP($C133,'Field Check'!$C$4))</f>
        <v/>
      </c>
      <c r="J133" s="65">
        <f>IFERROR(IF($B133="","",IF(ISNUMBER($F133),$B133*$F133*$D$3/$B$3,0)),"")</f>
        <v/>
      </c>
      <c r="K133" s="65">
        <f>IFERROR(IF($J133="","",$J133*IF(ISNUMBER($I133),$I133,'Index Summary'!$C$7)/100),"")</f>
        <v/>
      </c>
      <c r="L133" s="65">
        <f>IFERROR(IF($K133="","",$J133-$K133),"")</f>
        <v/>
      </c>
      <c r="M133" s="28" t="n"/>
      <c r="N133" s="29">
        <f>IF($C133="","",IF(NOT(ISNUMBER($F133)),"No dividend",IF($F133=0,"No dividend",IF(ISNUMBER($I133),"OK","Frank assumed"))))</f>
        <v/>
      </c>
      <c r="P133" s="43">
        <f>IF($N133="No dividend","",IF($C133="","",_xll.BDP($C133,'Field Check'!$C$43)))</f>
        <v/>
      </c>
      <c r="Q133" s="62">
        <f>IFERROR(IF(LEN($P133)&lt;&gt;3,1,IF($P133=$D$2,1,_xll.BDP($P133&amp;$D$2&amp;" Curncy","PX_LAST"))),1)</f>
        <v/>
      </c>
      <c r="S133" s="108">
        <f>IF($C133="","",_xll.BDP($C133,'Field Check'!$C$45))</f>
        <v/>
      </c>
      <c r="T133" s="109" t="n"/>
      <c r="U133" s="61" t="n"/>
    </row>
    <row r="134">
      <c r="A134" s="21" t="n"/>
      <c r="B134" s="62">
        <f>IF(COUNT($T134,$U134)=2,$U$2*$T134/($U134*IF($U$3="",1,$U$3)),"")</f>
        <v/>
      </c>
      <c r="C134" s="21">
        <f>IF($A134="","",$A134&amp;" Equity")</f>
        <v/>
      </c>
      <c r="D134" s="21">
        <f>IF($A134="","",_xll.BDP($C134,"NAME"))</f>
        <v/>
      </c>
      <c r="E134" s="21">
        <f>IF($A134="","",_xll.BDP($C134,"GICS_SECTOR_NAME"))</f>
        <v/>
      </c>
      <c r="F134" s="22">
        <f>IF($A134="","",_xll.BDP($C134,"EQY_DVD_SH_12M"))</f>
        <v/>
      </c>
      <c r="G134" s="23">
        <f>IF($A134="","",_xll.BDP($C134,"EQY_DVD_YLD_12M"))</f>
        <v/>
      </c>
      <c r="H134" s="23">
        <f>IF($A134="","",_xll.BDP($C134,"EQY_DVD_YLD_IND"))</f>
        <v/>
      </c>
      <c r="I134" s="23">
        <f>IF($A134="","",_xll.BDP($C134,'Field Check'!$C$4))</f>
        <v/>
      </c>
      <c r="J134" s="65">
        <f>IFERROR(IF($B134="","",IF(ISNUMBER($F134),$B134*$F134*$D$3/$B$3,0)),"")</f>
        <v/>
      </c>
      <c r="K134" s="65">
        <f>IFERROR(IF($J134="","",$J134*IF(ISNUMBER($I134),$I134,'Index Summary'!$C$7)/100),"")</f>
        <v/>
      </c>
      <c r="L134" s="65">
        <f>IFERROR(IF($K134="","",$J134-$K134),"")</f>
        <v/>
      </c>
      <c r="M134" s="24" t="n"/>
      <c r="N134" s="25">
        <f>IF($C134="","",IF(NOT(ISNUMBER($F134)),"No dividend",IF($F134=0,"No dividend",IF(ISNUMBER($I134),"OK","Frank assumed"))))</f>
        <v/>
      </c>
      <c r="P134" s="43">
        <f>IF($N134="No dividend","",IF($C134="","",_xll.BDP($C134,'Field Check'!$C$43)))</f>
        <v/>
      </c>
      <c r="Q134" s="62">
        <f>IFERROR(IF(LEN($P134)&lt;&gt;3,1,IF($P134=$D$2,1,_xll.BDP($P134&amp;$D$2&amp;" Curncy","PX_LAST"))),1)</f>
        <v/>
      </c>
      <c r="S134" s="108">
        <f>IF($C134="","",_xll.BDP($C134,'Field Check'!$C$45))</f>
        <v/>
      </c>
      <c r="T134" s="109" t="n"/>
      <c r="U134" s="61" t="n"/>
    </row>
    <row r="135">
      <c r="A135" s="125" t="n"/>
      <c r="B135" s="62">
        <f>IF(COUNT($T135,$U135)=2,$U$2*$T135/($U135*IF($U$3="",1,$U$3)),"")</f>
        <v/>
      </c>
      <c r="C135" s="125">
        <f>IF($A135="","",$A135&amp;" Equity")</f>
        <v/>
      </c>
      <c r="D135" s="125">
        <f>IF($A135="","",_xll.BDP($C135,"NAME"))</f>
        <v/>
      </c>
      <c r="E135" s="125">
        <f>IF($A135="","",_xll.BDP($C135,"GICS_SECTOR_NAME"))</f>
        <v/>
      </c>
      <c r="F135" s="26">
        <f>IF($A135="","",_xll.BDP($C135,"EQY_DVD_SH_12M"))</f>
        <v/>
      </c>
      <c r="G135" s="27">
        <f>IF($A135="","",_xll.BDP($C135,"EQY_DVD_YLD_12M"))</f>
        <v/>
      </c>
      <c r="H135" s="27">
        <f>IF($A135="","",_xll.BDP($C135,"EQY_DVD_YLD_IND"))</f>
        <v/>
      </c>
      <c r="I135" s="27">
        <f>IF($A135="","",_xll.BDP($C135,'Field Check'!$C$4))</f>
        <v/>
      </c>
      <c r="J135" s="65">
        <f>IFERROR(IF($B135="","",IF(ISNUMBER($F135),$B135*$F135*$D$3/$B$3,0)),"")</f>
        <v/>
      </c>
      <c r="K135" s="65">
        <f>IFERROR(IF($J135="","",$J135*IF(ISNUMBER($I135),$I135,'Index Summary'!$C$7)/100),"")</f>
        <v/>
      </c>
      <c r="L135" s="65">
        <f>IFERROR(IF($K135="","",$J135-$K135),"")</f>
        <v/>
      </c>
      <c r="M135" s="28" t="n"/>
      <c r="N135" s="29">
        <f>IF($C135="","",IF(NOT(ISNUMBER($F135)),"No dividend",IF($F135=0,"No dividend",IF(ISNUMBER($I135),"OK","Frank assumed"))))</f>
        <v/>
      </c>
      <c r="P135" s="43">
        <f>IF($N135="No dividend","",IF($C135="","",_xll.BDP($C135,'Field Check'!$C$43)))</f>
        <v/>
      </c>
      <c r="Q135" s="62">
        <f>IFERROR(IF(LEN($P135)&lt;&gt;3,1,IF($P135=$D$2,1,_xll.BDP($P135&amp;$D$2&amp;" Curncy","PX_LAST"))),1)</f>
        <v/>
      </c>
      <c r="S135" s="108">
        <f>IF($C135="","",_xll.BDP($C135,'Field Check'!$C$45))</f>
        <v/>
      </c>
      <c r="T135" s="109" t="n"/>
      <c r="U135" s="61" t="n"/>
    </row>
    <row r="136">
      <c r="A136" s="21" t="n"/>
      <c r="B136" s="62">
        <f>IF(COUNT($T136,$U136)=2,$U$2*$T136/($U136*IF($U$3="",1,$U$3)),"")</f>
        <v/>
      </c>
      <c r="C136" s="21">
        <f>IF($A136="","",$A136&amp;" Equity")</f>
        <v/>
      </c>
      <c r="D136" s="21">
        <f>IF($A136="","",_xll.BDP($C136,"NAME"))</f>
        <v/>
      </c>
      <c r="E136" s="21">
        <f>IF($A136="","",_xll.BDP($C136,"GICS_SECTOR_NAME"))</f>
        <v/>
      </c>
      <c r="F136" s="22">
        <f>IF($A136="","",_xll.BDP($C136,"EQY_DVD_SH_12M"))</f>
        <v/>
      </c>
      <c r="G136" s="23">
        <f>IF($A136="","",_xll.BDP($C136,"EQY_DVD_YLD_12M"))</f>
        <v/>
      </c>
      <c r="H136" s="23">
        <f>IF($A136="","",_xll.BDP($C136,"EQY_DVD_YLD_IND"))</f>
        <v/>
      </c>
      <c r="I136" s="23">
        <f>IF($A136="","",_xll.BDP($C136,'Field Check'!$C$4))</f>
        <v/>
      </c>
      <c r="J136" s="65">
        <f>IFERROR(IF($B136="","",IF(ISNUMBER($F136),$B136*$F136*$D$3/$B$3,0)),"")</f>
        <v/>
      </c>
      <c r="K136" s="65">
        <f>IFERROR(IF($J136="","",$J136*IF(ISNUMBER($I136),$I136,'Index Summary'!$C$7)/100),"")</f>
        <v/>
      </c>
      <c r="L136" s="65">
        <f>IFERROR(IF($K136="","",$J136-$K136),"")</f>
        <v/>
      </c>
      <c r="M136" s="24" t="n"/>
      <c r="N136" s="25">
        <f>IF($C136="","",IF(NOT(ISNUMBER($F136)),"No dividend",IF($F136=0,"No dividend",IF(ISNUMBER($I136),"OK","Frank assumed"))))</f>
        <v/>
      </c>
      <c r="P136" s="43">
        <f>IF($N136="No dividend","",IF($C136="","",_xll.BDP($C136,'Field Check'!$C$43)))</f>
        <v/>
      </c>
      <c r="Q136" s="62">
        <f>IFERROR(IF(LEN($P136)&lt;&gt;3,1,IF($P136=$D$2,1,_xll.BDP($P136&amp;$D$2&amp;" Curncy","PX_LAST"))),1)</f>
        <v/>
      </c>
      <c r="S136" s="108">
        <f>IF($C136="","",_xll.BDP($C136,'Field Check'!$C$45))</f>
        <v/>
      </c>
      <c r="T136" s="109" t="n"/>
      <c r="U136" s="61" t="n"/>
    </row>
    <row r="137">
      <c r="A137" s="125" t="n"/>
      <c r="B137" s="62">
        <f>IF(COUNT($T137,$U137)=2,$U$2*$T137/($U137*IF($U$3="",1,$U$3)),"")</f>
        <v/>
      </c>
      <c r="C137" s="125">
        <f>IF($A137="","",$A137&amp;" Equity")</f>
        <v/>
      </c>
      <c r="D137" s="125">
        <f>IF($A137="","",_xll.BDP($C137,"NAME"))</f>
        <v/>
      </c>
      <c r="E137" s="125">
        <f>IF($A137="","",_xll.BDP($C137,"GICS_SECTOR_NAME"))</f>
        <v/>
      </c>
      <c r="F137" s="26">
        <f>IF($A137="","",_xll.BDP($C137,"EQY_DVD_SH_12M"))</f>
        <v/>
      </c>
      <c r="G137" s="27">
        <f>IF($A137="","",_xll.BDP($C137,"EQY_DVD_YLD_12M"))</f>
        <v/>
      </c>
      <c r="H137" s="27">
        <f>IF($A137="","",_xll.BDP($C137,"EQY_DVD_YLD_IND"))</f>
        <v/>
      </c>
      <c r="I137" s="27">
        <f>IF($A137="","",_xll.BDP($C137,'Field Check'!$C$4))</f>
        <v/>
      </c>
      <c r="J137" s="65">
        <f>IFERROR(IF($B137="","",IF(ISNUMBER($F137),$B137*$F137*$D$3/$B$3,0)),"")</f>
        <v/>
      </c>
      <c r="K137" s="65">
        <f>IFERROR(IF($J137="","",$J137*IF(ISNUMBER($I137),$I137,'Index Summary'!$C$7)/100),"")</f>
        <v/>
      </c>
      <c r="L137" s="65">
        <f>IFERROR(IF($K137="","",$J137-$K137),"")</f>
        <v/>
      </c>
      <c r="M137" s="28" t="n"/>
      <c r="N137" s="29">
        <f>IF($C137="","",IF(NOT(ISNUMBER($F137)),"No dividend",IF($F137=0,"No dividend",IF(ISNUMBER($I137),"OK","Frank assumed"))))</f>
        <v/>
      </c>
      <c r="P137" s="43">
        <f>IF($N137="No dividend","",IF($C137="","",_xll.BDP($C137,'Field Check'!$C$43)))</f>
        <v/>
      </c>
      <c r="Q137" s="62">
        <f>IFERROR(IF(LEN($P137)&lt;&gt;3,1,IF($P137=$D$2,1,_xll.BDP($P137&amp;$D$2&amp;" Curncy","PX_LAST"))),1)</f>
        <v/>
      </c>
      <c r="S137" s="108">
        <f>IF($C137="","",_xll.BDP($C137,'Field Check'!$C$45))</f>
        <v/>
      </c>
      <c r="T137" s="109" t="n"/>
      <c r="U137" s="61" t="n"/>
    </row>
    <row r="138">
      <c r="A138" s="21" t="n"/>
      <c r="B138" s="62">
        <f>IF(COUNT($T138,$U138)=2,$U$2*$T138/($U138*IF($U$3="",1,$U$3)),"")</f>
        <v/>
      </c>
      <c r="C138" s="21">
        <f>IF($A138="","",$A138&amp;" Equity")</f>
        <v/>
      </c>
      <c r="D138" s="21">
        <f>IF($A138="","",_xll.BDP($C138,"NAME"))</f>
        <v/>
      </c>
      <c r="E138" s="21">
        <f>IF($A138="","",_xll.BDP($C138,"GICS_SECTOR_NAME"))</f>
        <v/>
      </c>
      <c r="F138" s="22">
        <f>IF($A138="","",_xll.BDP($C138,"EQY_DVD_SH_12M"))</f>
        <v/>
      </c>
      <c r="G138" s="23">
        <f>IF($A138="","",_xll.BDP($C138,"EQY_DVD_YLD_12M"))</f>
        <v/>
      </c>
      <c r="H138" s="23">
        <f>IF($A138="","",_xll.BDP($C138,"EQY_DVD_YLD_IND"))</f>
        <v/>
      </c>
      <c r="I138" s="23">
        <f>IF($A138="","",_xll.BDP($C138,'Field Check'!$C$4))</f>
        <v/>
      </c>
      <c r="J138" s="65">
        <f>IFERROR(IF($B138="","",IF(ISNUMBER($F138),$B138*$F138*$D$3/$B$3,0)),"")</f>
        <v/>
      </c>
      <c r="K138" s="65">
        <f>IFERROR(IF($J138="","",$J138*IF(ISNUMBER($I138),$I138,'Index Summary'!$C$7)/100),"")</f>
        <v/>
      </c>
      <c r="L138" s="65">
        <f>IFERROR(IF($K138="","",$J138-$K138),"")</f>
        <v/>
      </c>
      <c r="M138" s="24" t="n"/>
      <c r="N138" s="25">
        <f>IF($C138="","",IF(NOT(ISNUMBER($F138)),"No dividend",IF($F138=0,"No dividend",IF(ISNUMBER($I138),"OK","Frank assumed"))))</f>
        <v/>
      </c>
      <c r="P138" s="43">
        <f>IF($N138="No dividend","",IF($C138="","",_xll.BDP($C138,'Field Check'!$C$43)))</f>
        <v/>
      </c>
      <c r="Q138" s="62">
        <f>IFERROR(IF(LEN($P138)&lt;&gt;3,1,IF($P138=$D$2,1,_xll.BDP($P138&amp;$D$2&amp;" Curncy","PX_LAST"))),1)</f>
        <v/>
      </c>
      <c r="S138" s="108">
        <f>IF($C138="","",_xll.BDP($C138,'Field Check'!$C$45))</f>
        <v/>
      </c>
      <c r="T138" s="109" t="n"/>
      <c r="U138" s="61" t="n"/>
    </row>
    <row r="139">
      <c r="A139" s="125" t="n"/>
      <c r="B139" s="62">
        <f>IF(COUNT($T139,$U139)=2,$U$2*$T139/($U139*IF($U$3="",1,$U$3)),"")</f>
        <v/>
      </c>
      <c r="C139" s="125">
        <f>IF($A139="","",$A139&amp;" Equity")</f>
        <v/>
      </c>
      <c r="D139" s="125">
        <f>IF($A139="","",_xll.BDP($C139,"NAME"))</f>
        <v/>
      </c>
      <c r="E139" s="125">
        <f>IF($A139="","",_xll.BDP($C139,"GICS_SECTOR_NAME"))</f>
        <v/>
      </c>
      <c r="F139" s="26">
        <f>IF($A139="","",_xll.BDP($C139,"EQY_DVD_SH_12M"))</f>
        <v/>
      </c>
      <c r="G139" s="27">
        <f>IF($A139="","",_xll.BDP($C139,"EQY_DVD_YLD_12M"))</f>
        <v/>
      </c>
      <c r="H139" s="27">
        <f>IF($A139="","",_xll.BDP($C139,"EQY_DVD_YLD_IND"))</f>
        <v/>
      </c>
      <c r="I139" s="27">
        <f>IF($A139="","",_xll.BDP($C139,'Field Check'!$C$4))</f>
        <v/>
      </c>
      <c r="J139" s="65">
        <f>IFERROR(IF($B139="","",IF(ISNUMBER($F139),$B139*$F139*$D$3/$B$3,0)),"")</f>
        <v/>
      </c>
      <c r="K139" s="65">
        <f>IFERROR(IF($J139="","",$J139*IF(ISNUMBER($I139),$I139,'Index Summary'!$C$7)/100),"")</f>
        <v/>
      </c>
      <c r="L139" s="65">
        <f>IFERROR(IF($K139="","",$J139-$K139),"")</f>
        <v/>
      </c>
      <c r="M139" s="28" t="n"/>
      <c r="N139" s="29">
        <f>IF($C139="","",IF(NOT(ISNUMBER($F139)),"No dividend",IF($F139=0,"No dividend",IF(ISNUMBER($I139),"OK","Frank assumed"))))</f>
        <v/>
      </c>
      <c r="P139" s="43">
        <f>IF($N139="No dividend","",IF($C139="","",_xll.BDP($C139,'Field Check'!$C$43)))</f>
        <v/>
      </c>
      <c r="Q139" s="62">
        <f>IFERROR(IF(LEN($P139)&lt;&gt;3,1,IF($P139=$D$2,1,_xll.BDP($P139&amp;$D$2&amp;" Curncy","PX_LAST"))),1)</f>
        <v/>
      </c>
      <c r="S139" s="108">
        <f>IF($C139="","",_xll.BDP($C139,'Field Check'!$C$45))</f>
        <v/>
      </c>
      <c r="T139" s="109" t="n"/>
      <c r="U139" s="61" t="n"/>
    </row>
    <row r="140">
      <c r="A140" s="21" t="n"/>
      <c r="B140" s="62">
        <f>IF(COUNT($T140,$U140)=2,$U$2*$T140/($U140*IF($U$3="",1,$U$3)),"")</f>
        <v/>
      </c>
      <c r="C140" s="21">
        <f>IF($A140="","",$A140&amp;" Equity")</f>
        <v/>
      </c>
      <c r="D140" s="21">
        <f>IF($A140="","",_xll.BDP($C140,"NAME"))</f>
        <v/>
      </c>
      <c r="E140" s="21">
        <f>IF($A140="","",_xll.BDP($C140,"GICS_SECTOR_NAME"))</f>
        <v/>
      </c>
      <c r="F140" s="22">
        <f>IF($A140="","",_xll.BDP($C140,"EQY_DVD_SH_12M"))</f>
        <v/>
      </c>
      <c r="G140" s="23">
        <f>IF($A140="","",_xll.BDP($C140,"EQY_DVD_YLD_12M"))</f>
        <v/>
      </c>
      <c r="H140" s="23">
        <f>IF($A140="","",_xll.BDP($C140,"EQY_DVD_YLD_IND"))</f>
        <v/>
      </c>
      <c r="I140" s="23">
        <f>IF($A140="","",_xll.BDP($C140,'Field Check'!$C$4))</f>
        <v/>
      </c>
      <c r="J140" s="65">
        <f>IFERROR(IF($B140="","",IF(ISNUMBER($F140),$B140*$F140*$D$3/$B$3,0)),"")</f>
        <v/>
      </c>
      <c r="K140" s="65">
        <f>IFERROR(IF($J140="","",$J140*IF(ISNUMBER($I140),$I140,'Index Summary'!$C$7)/100),"")</f>
        <v/>
      </c>
      <c r="L140" s="65">
        <f>IFERROR(IF($K140="","",$J140-$K140),"")</f>
        <v/>
      </c>
      <c r="M140" s="24" t="n"/>
      <c r="N140" s="25">
        <f>IF($C140="","",IF(NOT(ISNUMBER($F140)),"No dividend",IF($F140=0,"No dividend",IF(ISNUMBER($I140),"OK","Frank assumed"))))</f>
        <v/>
      </c>
      <c r="P140" s="43">
        <f>IF($N140="No dividend","",IF($C140="","",_xll.BDP($C140,'Field Check'!$C$43)))</f>
        <v/>
      </c>
      <c r="Q140" s="62">
        <f>IFERROR(IF(LEN($P140)&lt;&gt;3,1,IF($P140=$D$2,1,_xll.BDP($P140&amp;$D$2&amp;" Curncy","PX_LAST"))),1)</f>
        <v/>
      </c>
      <c r="S140" s="108">
        <f>IF($C140="","",_xll.BDP($C140,'Field Check'!$C$45))</f>
        <v/>
      </c>
      <c r="T140" s="109" t="n"/>
      <c r="U140" s="61" t="n"/>
    </row>
    <row r="141">
      <c r="A141" s="125" t="n"/>
      <c r="B141" s="62">
        <f>IF(COUNT($T141,$U141)=2,$U$2*$T141/($U141*IF($U$3="",1,$U$3)),"")</f>
        <v/>
      </c>
      <c r="C141" s="125">
        <f>IF($A141="","",$A141&amp;" Equity")</f>
        <v/>
      </c>
      <c r="D141" s="125">
        <f>IF($A141="","",_xll.BDP($C141,"NAME"))</f>
        <v/>
      </c>
      <c r="E141" s="125">
        <f>IF($A141="","",_xll.BDP($C141,"GICS_SECTOR_NAME"))</f>
        <v/>
      </c>
      <c r="F141" s="26">
        <f>IF($A141="","",_xll.BDP($C141,"EQY_DVD_SH_12M"))</f>
        <v/>
      </c>
      <c r="G141" s="27">
        <f>IF($A141="","",_xll.BDP($C141,"EQY_DVD_YLD_12M"))</f>
        <v/>
      </c>
      <c r="H141" s="27">
        <f>IF($A141="","",_xll.BDP($C141,"EQY_DVD_YLD_IND"))</f>
        <v/>
      </c>
      <c r="I141" s="27">
        <f>IF($A141="","",_xll.BDP($C141,'Field Check'!$C$4))</f>
        <v/>
      </c>
      <c r="J141" s="65">
        <f>IFERROR(IF($B141="","",IF(ISNUMBER($F141),$B141*$F141*$D$3/$B$3,0)),"")</f>
        <v/>
      </c>
      <c r="K141" s="65">
        <f>IFERROR(IF($J141="","",$J141*IF(ISNUMBER($I141),$I141,'Index Summary'!$C$7)/100),"")</f>
        <v/>
      </c>
      <c r="L141" s="65">
        <f>IFERROR(IF($K141="","",$J141-$K141),"")</f>
        <v/>
      </c>
      <c r="M141" s="28" t="n"/>
      <c r="N141" s="29">
        <f>IF($C141="","",IF(NOT(ISNUMBER($F141)),"No dividend",IF($F141=0,"No dividend",IF(ISNUMBER($I141),"OK","Frank assumed"))))</f>
        <v/>
      </c>
      <c r="P141" s="43">
        <f>IF($N141="No dividend","",IF($C141="","",_xll.BDP($C141,'Field Check'!$C$43)))</f>
        <v/>
      </c>
      <c r="Q141" s="62">
        <f>IFERROR(IF(LEN($P141)&lt;&gt;3,1,IF($P141=$D$2,1,_xll.BDP($P141&amp;$D$2&amp;" Curncy","PX_LAST"))),1)</f>
        <v/>
      </c>
      <c r="S141" s="108">
        <f>IF($C141="","",_xll.BDP($C141,'Field Check'!$C$45))</f>
        <v/>
      </c>
      <c r="T141" s="109" t="n"/>
      <c r="U141" s="61" t="n"/>
    </row>
    <row r="142">
      <c r="A142" s="21" t="n"/>
      <c r="B142" s="62">
        <f>IF(COUNT($T142,$U142)=2,$U$2*$T142/($U142*IF($U$3="",1,$U$3)),"")</f>
        <v/>
      </c>
      <c r="C142" s="21">
        <f>IF($A142="","",$A142&amp;" Equity")</f>
        <v/>
      </c>
      <c r="D142" s="21">
        <f>IF($A142="","",_xll.BDP($C142,"NAME"))</f>
        <v/>
      </c>
      <c r="E142" s="21">
        <f>IF($A142="","",_xll.BDP($C142,"GICS_SECTOR_NAME"))</f>
        <v/>
      </c>
      <c r="F142" s="22">
        <f>IF($A142="","",_xll.BDP($C142,"EQY_DVD_SH_12M"))</f>
        <v/>
      </c>
      <c r="G142" s="23">
        <f>IF($A142="","",_xll.BDP($C142,"EQY_DVD_YLD_12M"))</f>
        <v/>
      </c>
      <c r="H142" s="23">
        <f>IF($A142="","",_xll.BDP($C142,"EQY_DVD_YLD_IND"))</f>
        <v/>
      </c>
      <c r="I142" s="23">
        <f>IF($A142="","",_xll.BDP($C142,'Field Check'!$C$4))</f>
        <v/>
      </c>
      <c r="J142" s="65">
        <f>IFERROR(IF($B142="","",IF(ISNUMBER($F142),$B142*$F142*$D$3/$B$3,0)),"")</f>
        <v/>
      </c>
      <c r="K142" s="65">
        <f>IFERROR(IF($J142="","",$J142*IF(ISNUMBER($I142),$I142,'Index Summary'!$C$7)/100),"")</f>
        <v/>
      </c>
      <c r="L142" s="65">
        <f>IFERROR(IF($K142="","",$J142-$K142),"")</f>
        <v/>
      </c>
      <c r="M142" s="24" t="n"/>
      <c r="N142" s="25">
        <f>IF($C142="","",IF(NOT(ISNUMBER($F142)),"No dividend",IF($F142=0,"No dividend",IF(ISNUMBER($I142),"OK","Frank assumed"))))</f>
        <v/>
      </c>
      <c r="P142" s="43">
        <f>IF($N142="No dividend","",IF($C142="","",_xll.BDP($C142,'Field Check'!$C$43)))</f>
        <v/>
      </c>
      <c r="Q142" s="62">
        <f>IFERROR(IF(LEN($P142)&lt;&gt;3,1,IF($P142=$D$2,1,_xll.BDP($P142&amp;$D$2&amp;" Curncy","PX_LAST"))),1)</f>
        <v/>
      </c>
      <c r="S142" s="108">
        <f>IF($C142="","",_xll.BDP($C142,'Field Check'!$C$45))</f>
        <v/>
      </c>
      <c r="T142" s="109" t="n"/>
      <c r="U142" s="61" t="n"/>
    </row>
    <row r="143">
      <c r="A143" s="125" t="n"/>
      <c r="B143" s="62">
        <f>IF(COUNT($T143,$U143)=2,$U$2*$T143/($U143*IF($U$3="",1,$U$3)),"")</f>
        <v/>
      </c>
      <c r="C143" s="125">
        <f>IF($A143="","",$A143&amp;" Equity")</f>
        <v/>
      </c>
      <c r="D143" s="125">
        <f>IF($A143="","",_xll.BDP($C143,"NAME"))</f>
        <v/>
      </c>
      <c r="E143" s="125">
        <f>IF($A143="","",_xll.BDP($C143,"GICS_SECTOR_NAME"))</f>
        <v/>
      </c>
      <c r="F143" s="26">
        <f>IF($A143="","",_xll.BDP($C143,"EQY_DVD_SH_12M"))</f>
        <v/>
      </c>
      <c r="G143" s="27">
        <f>IF($A143="","",_xll.BDP($C143,"EQY_DVD_YLD_12M"))</f>
        <v/>
      </c>
      <c r="H143" s="27">
        <f>IF($A143="","",_xll.BDP($C143,"EQY_DVD_YLD_IND"))</f>
        <v/>
      </c>
      <c r="I143" s="27">
        <f>IF($A143="","",_xll.BDP($C143,'Field Check'!$C$4))</f>
        <v/>
      </c>
      <c r="J143" s="65">
        <f>IFERROR(IF($B143="","",IF(ISNUMBER($F143),$B143*$F143*$D$3/$B$3,0)),"")</f>
        <v/>
      </c>
      <c r="K143" s="65">
        <f>IFERROR(IF($J143="","",$J143*IF(ISNUMBER($I143),$I143,'Index Summary'!$C$7)/100),"")</f>
        <v/>
      </c>
      <c r="L143" s="65">
        <f>IFERROR(IF($K143="","",$J143-$K143),"")</f>
        <v/>
      </c>
      <c r="M143" s="28" t="n"/>
      <c r="N143" s="29">
        <f>IF($C143="","",IF(NOT(ISNUMBER($F143)),"No dividend",IF($F143=0,"No dividend",IF(ISNUMBER($I143),"OK","Frank assumed"))))</f>
        <v/>
      </c>
      <c r="P143" s="43">
        <f>IF($N143="No dividend","",IF($C143="","",_xll.BDP($C143,'Field Check'!$C$43)))</f>
        <v/>
      </c>
      <c r="Q143" s="62">
        <f>IFERROR(IF(LEN($P143)&lt;&gt;3,1,IF($P143=$D$2,1,_xll.BDP($P143&amp;$D$2&amp;" Curncy","PX_LAST"))),1)</f>
        <v/>
      </c>
      <c r="S143" s="108">
        <f>IF($C143="","",_xll.BDP($C143,'Field Check'!$C$45))</f>
        <v/>
      </c>
      <c r="T143" s="109" t="n"/>
      <c r="U143" s="61" t="n"/>
    </row>
    <row r="144">
      <c r="A144" s="21" t="n"/>
      <c r="B144" s="62">
        <f>IF(COUNT($T144,$U144)=2,$U$2*$T144/($U144*IF($U$3="",1,$U$3)),"")</f>
        <v/>
      </c>
      <c r="C144" s="21">
        <f>IF($A144="","",$A144&amp;" Equity")</f>
        <v/>
      </c>
      <c r="D144" s="21">
        <f>IF($A144="","",_xll.BDP($C144,"NAME"))</f>
        <v/>
      </c>
      <c r="E144" s="21">
        <f>IF($A144="","",_xll.BDP($C144,"GICS_SECTOR_NAME"))</f>
        <v/>
      </c>
      <c r="F144" s="22">
        <f>IF($A144="","",_xll.BDP($C144,"EQY_DVD_SH_12M"))</f>
        <v/>
      </c>
      <c r="G144" s="23">
        <f>IF($A144="","",_xll.BDP($C144,"EQY_DVD_YLD_12M"))</f>
        <v/>
      </c>
      <c r="H144" s="23">
        <f>IF($A144="","",_xll.BDP($C144,"EQY_DVD_YLD_IND"))</f>
        <v/>
      </c>
      <c r="I144" s="23">
        <f>IF($A144="","",_xll.BDP($C144,'Field Check'!$C$4))</f>
        <v/>
      </c>
      <c r="J144" s="65">
        <f>IFERROR(IF($B144="","",IF(ISNUMBER($F144),$B144*$F144*$D$3/$B$3,0)),"")</f>
        <v/>
      </c>
      <c r="K144" s="65">
        <f>IFERROR(IF($J144="","",$J144*IF(ISNUMBER($I144),$I144,'Index Summary'!$C$7)/100),"")</f>
        <v/>
      </c>
      <c r="L144" s="65">
        <f>IFERROR(IF($K144="","",$J144-$K144),"")</f>
        <v/>
      </c>
      <c r="M144" s="24" t="n"/>
      <c r="N144" s="25">
        <f>IF($C144="","",IF(NOT(ISNUMBER($F144)),"No dividend",IF($F144=0,"No dividend",IF(ISNUMBER($I144),"OK","Frank assumed"))))</f>
        <v/>
      </c>
      <c r="P144" s="43">
        <f>IF($N144="No dividend","",IF($C144="","",_xll.BDP($C144,'Field Check'!$C$43)))</f>
        <v/>
      </c>
      <c r="Q144" s="62">
        <f>IFERROR(IF(LEN($P144)&lt;&gt;3,1,IF($P144=$D$2,1,_xll.BDP($P144&amp;$D$2&amp;" Curncy","PX_LAST"))),1)</f>
        <v/>
      </c>
      <c r="S144" s="108">
        <f>IF($C144="","",_xll.BDP($C144,'Field Check'!$C$45))</f>
        <v/>
      </c>
      <c r="T144" s="109" t="n"/>
      <c r="U144" s="61" t="n"/>
    </row>
    <row r="145">
      <c r="A145" s="125" t="n"/>
      <c r="B145" s="62">
        <f>IF(COUNT($T145,$U145)=2,$U$2*$T145/($U145*IF($U$3="",1,$U$3)),"")</f>
        <v/>
      </c>
      <c r="C145" s="125">
        <f>IF($A145="","",$A145&amp;" Equity")</f>
        <v/>
      </c>
      <c r="D145" s="125">
        <f>IF($A145="","",_xll.BDP($C145,"NAME"))</f>
        <v/>
      </c>
      <c r="E145" s="125">
        <f>IF($A145="","",_xll.BDP($C145,"GICS_SECTOR_NAME"))</f>
        <v/>
      </c>
      <c r="F145" s="26">
        <f>IF($A145="","",_xll.BDP($C145,"EQY_DVD_SH_12M"))</f>
        <v/>
      </c>
      <c r="G145" s="27">
        <f>IF($A145="","",_xll.BDP($C145,"EQY_DVD_YLD_12M"))</f>
        <v/>
      </c>
      <c r="H145" s="27">
        <f>IF($A145="","",_xll.BDP($C145,"EQY_DVD_YLD_IND"))</f>
        <v/>
      </c>
      <c r="I145" s="27">
        <f>IF($A145="","",_xll.BDP($C145,'Field Check'!$C$4))</f>
        <v/>
      </c>
      <c r="J145" s="65">
        <f>IFERROR(IF($B145="","",IF(ISNUMBER($F145),$B145*$F145*$D$3/$B$3,0)),"")</f>
        <v/>
      </c>
      <c r="K145" s="65">
        <f>IFERROR(IF($J145="","",$J145*IF(ISNUMBER($I145),$I145,'Index Summary'!$C$7)/100),"")</f>
        <v/>
      </c>
      <c r="L145" s="65">
        <f>IFERROR(IF($K145="","",$J145-$K145),"")</f>
        <v/>
      </c>
      <c r="M145" s="28" t="n"/>
      <c r="N145" s="29">
        <f>IF($C145="","",IF(NOT(ISNUMBER($F145)),"No dividend",IF($F145=0,"No dividend",IF(ISNUMBER($I145),"OK","Frank assumed"))))</f>
        <v/>
      </c>
      <c r="P145" s="43">
        <f>IF($N145="No dividend","",IF($C145="","",_xll.BDP($C145,'Field Check'!$C$43)))</f>
        <v/>
      </c>
      <c r="Q145" s="62">
        <f>IFERROR(IF(LEN($P145)&lt;&gt;3,1,IF($P145=$D$2,1,_xll.BDP($P145&amp;$D$2&amp;" Curncy","PX_LAST"))),1)</f>
        <v/>
      </c>
      <c r="S145" s="108">
        <f>IF($C145="","",_xll.BDP($C145,'Field Check'!$C$45))</f>
        <v/>
      </c>
      <c r="T145" s="109" t="n"/>
      <c r="U145" s="61" t="n"/>
    </row>
    <row r="146">
      <c r="A146" s="21" t="n"/>
      <c r="B146" s="62">
        <f>IF(COUNT($T146,$U146)=2,$U$2*$T146/($U146*IF($U$3="",1,$U$3)),"")</f>
        <v/>
      </c>
      <c r="C146" s="21">
        <f>IF($A146="","",$A146&amp;" Equity")</f>
        <v/>
      </c>
      <c r="D146" s="21">
        <f>IF($A146="","",_xll.BDP($C146,"NAME"))</f>
        <v/>
      </c>
      <c r="E146" s="21">
        <f>IF($A146="","",_xll.BDP($C146,"GICS_SECTOR_NAME"))</f>
        <v/>
      </c>
      <c r="F146" s="22">
        <f>IF($A146="","",_xll.BDP($C146,"EQY_DVD_SH_12M"))</f>
        <v/>
      </c>
      <c r="G146" s="23">
        <f>IF($A146="","",_xll.BDP($C146,"EQY_DVD_YLD_12M"))</f>
        <v/>
      </c>
      <c r="H146" s="23">
        <f>IF($A146="","",_xll.BDP($C146,"EQY_DVD_YLD_IND"))</f>
        <v/>
      </c>
      <c r="I146" s="23">
        <f>IF($A146="","",_xll.BDP($C146,'Field Check'!$C$4))</f>
        <v/>
      </c>
      <c r="J146" s="65">
        <f>IFERROR(IF($B146="","",IF(ISNUMBER($F146),$B146*$F146*$D$3/$B$3,0)),"")</f>
        <v/>
      </c>
      <c r="K146" s="65">
        <f>IFERROR(IF($J146="","",$J146*IF(ISNUMBER($I146),$I146,'Index Summary'!$C$7)/100),"")</f>
        <v/>
      </c>
      <c r="L146" s="65">
        <f>IFERROR(IF($K146="","",$J146-$K146),"")</f>
        <v/>
      </c>
      <c r="M146" s="24" t="n"/>
      <c r="N146" s="25">
        <f>IF($C146="","",IF(NOT(ISNUMBER($F146)),"No dividend",IF($F146=0,"No dividend",IF(ISNUMBER($I146),"OK","Frank assumed"))))</f>
        <v/>
      </c>
      <c r="P146" s="43">
        <f>IF($N146="No dividend","",IF($C146="","",_xll.BDP($C146,'Field Check'!$C$43)))</f>
        <v/>
      </c>
      <c r="Q146" s="62">
        <f>IFERROR(IF(LEN($P146)&lt;&gt;3,1,IF($P146=$D$2,1,_xll.BDP($P146&amp;$D$2&amp;" Curncy","PX_LAST"))),1)</f>
        <v/>
      </c>
      <c r="S146" s="108">
        <f>IF($C146="","",_xll.BDP($C146,'Field Check'!$C$45))</f>
        <v/>
      </c>
      <c r="T146" s="109" t="n"/>
      <c r="U146" s="61" t="n"/>
    </row>
    <row r="147">
      <c r="A147" s="125" t="n"/>
      <c r="B147" s="62">
        <f>IF(COUNT($T147,$U147)=2,$U$2*$T147/($U147*IF($U$3="",1,$U$3)),"")</f>
        <v/>
      </c>
      <c r="C147" s="125">
        <f>IF($A147="","",$A147&amp;" Equity")</f>
        <v/>
      </c>
      <c r="D147" s="125">
        <f>IF($A147="","",_xll.BDP($C147,"NAME"))</f>
        <v/>
      </c>
      <c r="E147" s="125">
        <f>IF($A147="","",_xll.BDP($C147,"GICS_SECTOR_NAME"))</f>
        <v/>
      </c>
      <c r="F147" s="26">
        <f>IF($A147="","",_xll.BDP($C147,"EQY_DVD_SH_12M"))</f>
        <v/>
      </c>
      <c r="G147" s="27">
        <f>IF($A147="","",_xll.BDP($C147,"EQY_DVD_YLD_12M"))</f>
        <v/>
      </c>
      <c r="H147" s="27">
        <f>IF($A147="","",_xll.BDP($C147,"EQY_DVD_YLD_IND"))</f>
        <v/>
      </c>
      <c r="I147" s="27">
        <f>IF($A147="","",_xll.BDP($C147,'Field Check'!$C$4))</f>
        <v/>
      </c>
      <c r="J147" s="65">
        <f>IFERROR(IF($B147="","",IF(ISNUMBER($F147),$B147*$F147*$D$3/$B$3,0)),"")</f>
        <v/>
      </c>
      <c r="K147" s="65">
        <f>IFERROR(IF($J147="","",$J147*IF(ISNUMBER($I147),$I147,'Index Summary'!$C$7)/100),"")</f>
        <v/>
      </c>
      <c r="L147" s="65">
        <f>IFERROR(IF($K147="","",$J147-$K147),"")</f>
        <v/>
      </c>
      <c r="M147" s="28" t="n"/>
      <c r="N147" s="29">
        <f>IF($C147="","",IF(NOT(ISNUMBER($F147)),"No dividend",IF($F147=0,"No dividend",IF(ISNUMBER($I147),"OK","Frank assumed"))))</f>
        <v/>
      </c>
      <c r="P147" s="43">
        <f>IF($N147="No dividend","",IF($C147="","",_xll.BDP($C147,'Field Check'!$C$43)))</f>
        <v/>
      </c>
      <c r="Q147" s="62">
        <f>IFERROR(IF(LEN($P147)&lt;&gt;3,1,IF($P147=$D$2,1,_xll.BDP($P147&amp;$D$2&amp;" Curncy","PX_LAST"))),1)</f>
        <v/>
      </c>
      <c r="S147" s="108">
        <f>IF($C147="","",_xll.BDP($C147,'Field Check'!$C$45))</f>
        <v/>
      </c>
      <c r="T147" s="109" t="n"/>
      <c r="U147" s="61" t="n"/>
    </row>
    <row r="148">
      <c r="A148" s="21" t="n"/>
      <c r="B148" s="62">
        <f>IF(COUNT($T148,$U148)=2,$U$2*$T148/($U148*IF($U$3="",1,$U$3)),"")</f>
        <v/>
      </c>
      <c r="C148" s="21">
        <f>IF($A148="","",$A148&amp;" Equity")</f>
        <v/>
      </c>
      <c r="D148" s="21">
        <f>IF($A148="","",_xll.BDP($C148,"NAME"))</f>
        <v/>
      </c>
      <c r="E148" s="21">
        <f>IF($A148="","",_xll.BDP($C148,"GICS_SECTOR_NAME"))</f>
        <v/>
      </c>
      <c r="F148" s="22">
        <f>IF($A148="","",_xll.BDP($C148,"EQY_DVD_SH_12M"))</f>
        <v/>
      </c>
      <c r="G148" s="23">
        <f>IF($A148="","",_xll.BDP($C148,"EQY_DVD_YLD_12M"))</f>
        <v/>
      </c>
      <c r="H148" s="23">
        <f>IF($A148="","",_xll.BDP($C148,"EQY_DVD_YLD_IND"))</f>
        <v/>
      </c>
      <c r="I148" s="23">
        <f>IF($A148="","",_xll.BDP($C148,'Field Check'!$C$4))</f>
        <v/>
      </c>
      <c r="J148" s="65">
        <f>IFERROR(IF($B148="","",IF(ISNUMBER($F148),$B148*$F148*$D$3/$B$3,0)),"")</f>
        <v/>
      </c>
      <c r="K148" s="65">
        <f>IFERROR(IF($J148="","",$J148*IF(ISNUMBER($I148),$I148,'Index Summary'!$C$7)/100),"")</f>
        <v/>
      </c>
      <c r="L148" s="65">
        <f>IFERROR(IF($K148="","",$J148-$K148),"")</f>
        <v/>
      </c>
      <c r="M148" s="24" t="n"/>
      <c r="N148" s="25">
        <f>IF($C148="","",IF(NOT(ISNUMBER($F148)),"No dividend",IF($F148=0,"No dividend",IF(ISNUMBER($I148),"OK","Frank assumed"))))</f>
        <v/>
      </c>
      <c r="P148" s="43">
        <f>IF($N148="No dividend","",IF($C148="","",_xll.BDP($C148,'Field Check'!$C$43)))</f>
        <v/>
      </c>
      <c r="Q148" s="62">
        <f>IFERROR(IF(LEN($P148)&lt;&gt;3,1,IF($P148=$D$2,1,_xll.BDP($P148&amp;$D$2&amp;" Curncy","PX_LAST"))),1)</f>
        <v/>
      </c>
      <c r="S148" s="108">
        <f>IF($C148="","",_xll.BDP($C148,'Field Check'!$C$45))</f>
        <v/>
      </c>
      <c r="T148" s="109" t="n"/>
      <c r="U148" s="61" t="n"/>
    </row>
    <row r="149">
      <c r="A149" s="125" t="n"/>
      <c r="B149" s="62">
        <f>IF(COUNT($T149,$U149)=2,$U$2*$T149/($U149*IF($U$3="",1,$U$3)),"")</f>
        <v/>
      </c>
      <c r="C149" s="125">
        <f>IF($A149="","",$A149&amp;" Equity")</f>
        <v/>
      </c>
      <c r="D149" s="125">
        <f>IF($A149="","",_xll.BDP($C149,"NAME"))</f>
        <v/>
      </c>
      <c r="E149" s="125">
        <f>IF($A149="","",_xll.BDP($C149,"GICS_SECTOR_NAME"))</f>
        <v/>
      </c>
      <c r="F149" s="26">
        <f>IF($A149="","",_xll.BDP($C149,"EQY_DVD_SH_12M"))</f>
        <v/>
      </c>
      <c r="G149" s="27">
        <f>IF($A149="","",_xll.BDP($C149,"EQY_DVD_YLD_12M"))</f>
        <v/>
      </c>
      <c r="H149" s="27">
        <f>IF($A149="","",_xll.BDP($C149,"EQY_DVD_YLD_IND"))</f>
        <v/>
      </c>
      <c r="I149" s="27">
        <f>IF($A149="","",_xll.BDP($C149,'Field Check'!$C$4))</f>
        <v/>
      </c>
      <c r="J149" s="65">
        <f>IFERROR(IF($B149="","",IF(ISNUMBER($F149),$B149*$F149*$D$3/$B$3,0)),"")</f>
        <v/>
      </c>
      <c r="K149" s="65">
        <f>IFERROR(IF($J149="","",$J149*IF(ISNUMBER($I149),$I149,'Index Summary'!$C$7)/100),"")</f>
        <v/>
      </c>
      <c r="L149" s="65">
        <f>IFERROR(IF($K149="","",$J149-$K149),"")</f>
        <v/>
      </c>
      <c r="M149" s="28" t="n"/>
      <c r="N149" s="29">
        <f>IF($C149="","",IF(NOT(ISNUMBER($F149)),"No dividend",IF($F149=0,"No dividend",IF(ISNUMBER($I149),"OK","Frank assumed"))))</f>
        <v/>
      </c>
      <c r="P149" s="43">
        <f>IF($N149="No dividend","",IF($C149="","",_xll.BDP($C149,'Field Check'!$C$43)))</f>
        <v/>
      </c>
      <c r="Q149" s="62">
        <f>IFERROR(IF(LEN($P149)&lt;&gt;3,1,IF($P149=$D$2,1,_xll.BDP($P149&amp;$D$2&amp;" Curncy","PX_LAST"))),1)</f>
        <v/>
      </c>
      <c r="S149" s="108">
        <f>IF($C149="","",_xll.BDP($C149,'Field Check'!$C$45))</f>
        <v/>
      </c>
      <c r="T149" s="109" t="n"/>
      <c r="U149" s="61" t="n"/>
    </row>
    <row r="150">
      <c r="A150" s="21" t="n"/>
      <c r="B150" s="62">
        <f>IF(COUNT($T150,$U150)=2,$U$2*$T150/($U150*IF($U$3="",1,$U$3)),"")</f>
        <v/>
      </c>
      <c r="C150" s="21">
        <f>IF($A150="","",$A150&amp;" Equity")</f>
        <v/>
      </c>
      <c r="D150" s="21">
        <f>IF($A150="","",_xll.BDP($C150,"NAME"))</f>
        <v/>
      </c>
      <c r="E150" s="21">
        <f>IF($A150="","",_xll.BDP($C150,"GICS_SECTOR_NAME"))</f>
        <v/>
      </c>
      <c r="F150" s="22">
        <f>IF($A150="","",_xll.BDP($C150,"EQY_DVD_SH_12M"))</f>
        <v/>
      </c>
      <c r="G150" s="23">
        <f>IF($A150="","",_xll.BDP($C150,"EQY_DVD_YLD_12M"))</f>
        <v/>
      </c>
      <c r="H150" s="23">
        <f>IF($A150="","",_xll.BDP($C150,"EQY_DVD_YLD_IND"))</f>
        <v/>
      </c>
      <c r="I150" s="23">
        <f>IF($A150="","",_xll.BDP($C150,'Field Check'!$C$4))</f>
        <v/>
      </c>
      <c r="J150" s="65">
        <f>IFERROR(IF($B150="","",IF(ISNUMBER($F150),$B150*$F150*$D$3/$B$3,0)),"")</f>
        <v/>
      </c>
      <c r="K150" s="65">
        <f>IFERROR(IF($J150="","",$J150*IF(ISNUMBER($I150),$I150,'Index Summary'!$C$7)/100),"")</f>
        <v/>
      </c>
      <c r="L150" s="65">
        <f>IFERROR(IF($K150="","",$J150-$K150),"")</f>
        <v/>
      </c>
      <c r="M150" s="24" t="n"/>
      <c r="N150" s="25">
        <f>IF($C150="","",IF(NOT(ISNUMBER($F150)),"No dividend",IF($F150=0,"No dividend",IF(ISNUMBER($I150),"OK","Frank assumed"))))</f>
        <v/>
      </c>
      <c r="P150" s="43">
        <f>IF($N150="No dividend","",IF($C150="","",_xll.BDP($C150,'Field Check'!$C$43)))</f>
        <v/>
      </c>
      <c r="Q150" s="62">
        <f>IFERROR(IF(LEN($P150)&lt;&gt;3,1,IF($P150=$D$2,1,_xll.BDP($P150&amp;$D$2&amp;" Curncy","PX_LAST"))),1)</f>
        <v/>
      </c>
      <c r="S150" s="108">
        <f>IF($C150="","",_xll.BDP($C150,'Field Check'!$C$45))</f>
        <v/>
      </c>
      <c r="T150" s="109" t="n"/>
      <c r="U150" s="61" t="n"/>
    </row>
    <row r="151">
      <c r="A151" s="125" t="n"/>
      <c r="B151" s="62">
        <f>IF(COUNT($T151,$U151)=2,$U$2*$T151/($U151*IF($U$3="",1,$U$3)),"")</f>
        <v/>
      </c>
      <c r="C151" s="125">
        <f>IF($A151="","",$A151&amp;" Equity")</f>
        <v/>
      </c>
      <c r="D151" s="125">
        <f>IF($A151="","",_xll.BDP($C151,"NAME"))</f>
        <v/>
      </c>
      <c r="E151" s="125">
        <f>IF($A151="","",_xll.BDP($C151,"GICS_SECTOR_NAME"))</f>
        <v/>
      </c>
      <c r="F151" s="26">
        <f>IF($A151="","",_xll.BDP($C151,"EQY_DVD_SH_12M"))</f>
        <v/>
      </c>
      <c r="G151" s="27">
        <f>IF($A151="","",_xll.BDP($C151,"EQY_DVD_YLD_12M"))</f>
        <v/>
      </c>
      <c r="H151" s="27">
        <f>IF($A151="","",_xll.BDP($C151,"EQY_DVD_YLD_IND"))</f>
        <v/>
      </c>
      <c r="I151" s="27">
        <f>IF($A151="","",_xll.BDP($C151,'Field Check'!$C$4))</f>
        <v/>
      </c>
      <c r="J151" s="65">
        <f>IFERROR(IF($B151="","",IF(ISNUMBER($F151),$B151*$F151*$D$3/$B$3,0)),"")</f>
        <v/>
      </c>
      <c r="K151" s="65">
        <f>IFERROR(IF($J151="","",$J151*IF(ISNUMBER($I151),$I151,'Index Summary'!$C$7)/100),"")</f>
        <v/>
      </c>
      <c r="L151" s="65">
        <f>IFERROR(IF($K151="","",$J151-$K151),"")</f>
        <v/>
      </c>
      <c r="M151" s="28" t="n"/>
      <c r="N151" s="29">
        <f>IF($C151="","",IF(NOT(ISNUMBER($F151)),"No dividend",IF($F151=0,"No dividend",IF(ISNUMBER($I151),"OK","Frank assumed"))))</f>
        <v/>
      </c>
      <c r="P151" s="43">
        <f>IF($N151="No dividend","",IF($C151="","",_xll.BDP($C151,'Field Check'!$C$43)))</f>
        <v/>
      </c>
      <c r="Q151" s="62">
        <f>IFERROR(IF(LEN($P151)&lt;&gt;3,1,IF($P151=$D$2,1,_xll.BDP($P151&amp;$D$2&amp;" Curncy","PX_LAST"))),1)</f>
        <v/>
      </c>
      <c r="S151" s="108">
        <f>IF($C151="","",_xll.BDP($C151,'Field Check'!$C$45))</f>
        <v/>
      </c>
      <c r="T151" s="109" t="n"/>
      <c r="U151" s="61" t="n"/>
    </row>
    <row r="152">
      <c r="A152" s="21" t="n"/>
      <c r="B152" s="62">
        <f>IF(COUNT($T152,$U152)=2,$U$2*$T152/($U152*IF($U$3="",1,$U$3)),"")</f>
        <v/>
      </c>
      <c r="C152" s="21">
        <f>IF($A152="","",$A152&amp;" Equity")</f>
        <v/>
      </c>
      <c r="D152" s="21">
        <f>IF($A152="","",_xll.BDP($C152,"NAME"))</f>
        <v/>
      </c>
      <c r="E152" s="21">
        <f>IF($A152="","",_xll.BDP($C152,"GICS_SECTOR_NAME"))</f>
        <v/>
      </c>
      <c r="F152" s="22">
        <f>IF($A152="","",_xll.BDP($C152,"EQY_DVD_SH_12M"))</f>
        <v/>
      </c>
      <c r="G152" s="23">
        <f>IF($A152="","",_xll.BDP($C152,"EQY_DVD_YLD_12M"))</f>
        <v/>
      </c>
      <c r="H152" s="23">
        <f>IF($A152="","",_xll.BDP($C152,"EQY_DVD_YLD_IND"))</f>
        <v/>
      </c>
      <c r="I152" s="23">
        <f>IF($A152="","",_xll.BDP($C152,'Field Check'!$C$4))</f>
        <v/>
      </c>
      <c r="J152" s="65">
        <f>IFERROR(IF($B152="","",IF(ISNUMBER($F152),$B152*$F152*$D$3/$B$3,0)),"")</f>
        <v/>
      </c>
      <c r="K152" s="65">
        <f>IFERROR(IF($J152="","",$J152*IF(ISNUMBER($I152),$I152,'Index Summary'!$C$7)/100),"")</f>
        <v/>
      </c>
      <c r="L152" s="65">
        <f>IFERROR(IF($K152="","",$J152-$K152),"")</f>
        <v/>
      </c>
      <c r="M152" s="24" t="n"/>
      <c r="N152" s="25">
        <f>IF($C152="","",IF(NOT(ISNUMBER($F152)),"No dividend",IF($F152=0,"No dividend",IF(ISNUMBER($I152),"OK","Frank assumed"))))</f>
        <v/>
      </c>
      <c r="P152" s="43">
        <f>IF($N152="No dividend","",IF($C152="","",_xll.BDP($C152,'Field Check'!$C$43)))</f>
        <v/>
      </c>
      <c r="Q152" s="62">
        <f>IFERROR(IF(LEN($P152)&lt;&gt;3,1,IF($P152=$D$2,1,_xll.BDP($P152&amp;$D$2&amp;" Curncy","PX_LAST"))),1)</f>
        <v/>
      </c>
      <c r="S152" s="108">
        <f>IF($C152="","",_xll.BDP($C152,'Field Check'!$C$45))</f>
        <v/>
      </c>
      <c r="T152" s="109" t="n"/>
      <c r="U152" s="61" t="n"/>
    </row>
    <row r="153">
      <c r="A153" s="125" t="n"/>
      <c r="B153" s="62">
        <f>IF(COUNT($T153,$U153)=2,$U$2*$T153/($U153*IF($U$3="",1,$U$3)),"")</f>
        <v/>
      </c>
      <c r="C153" s="125">
        <f>IF($A153="","",$A153&amp;" Equity")</f>
        <v/>
      </c>
      <c r="D153" s="125">
        <f>IF($A153="","",_xll.BDP($C153,"NAME"))</f>
        <v/>
      </c>
      <c r="E153" s="125">
        <f>IF($A153="","",_xll.BDP($C153,"GICS_SECTOR_NAME"))</f>
        <v/>
      </c>
      <c r="F153" s="26">
        <f>IF($A153="","",_xll.BDP($C153,"EQY_DVD_SH_12M"))</f>
        <v/>
      </c>
      <c r="G153" s="27">
        <f>IF($A153="","",_xll.BDP($C153,"EQY_DVD_YLD_12M"))</f>
        <v/>
      </c>
      <c r="H153" s="27">
        <f>IF($A153="","",_xll.BDP($C153,"EQY_DVD_YLD_IND"))</f>
        <v/>
      </c>
      <c r="I153" s="27">
        <f>IF($A153="","",_xll.BDP($C153,'Field Check'!$C$4))</f>
        <v/>
      </c>
      <c r="J153" s="65">
        <f>IFERROR(IF($B153="","",IF(ISNUMBER($F153),$B153*$F153*$D$3/$B$3,0)),"")</f>
        <v/>
      </c>
      <c r="K153" s="65">
        <f>IFERROR(IF($J153="","",$J153*IF(ISNUMBER($I153),$I153,'Index Summary'!$C$7)/100),"")</f>
        <v/>
      </c>
      <c r="L153" s="65">
        <f>IFERROR(IF($K153="","",$J153-$K153),"")</f>
        <v/>
      </c>
      <c r="M153" s="28" t="n"/>
      <c r="N153" s="29">
        <f>IF($C153="","",IF(NOT(ISNUMBER($F153)),"No dividend",IF($F153=0,"No dividend",IF(ISNUMBER($I153),"OK","Frank assumed"))))</f>
        <v/>
      </c>
      <c r="P153" s="43">
        <f>IF($N153="No dividend","",IF($C153="","",_xll.BDP($C153,'Field Check'!$C$43)))</f>
        <v/>
      </c>
      <c r="Q153" s="62">
        <f>IFERROR(IF(LEN($P153)&lt;&gt;3,1,IF($P153=$D$2,1,_xll.BDP($P153&amp;$D$2&amp;" Curncy","PX_LAST"))),1)</f>
        <v/>
      </c>
      <c r="S153" s="108">
        <f>IF($C153="","",_xll.BDP($C153,'Field Check'!$C$45))</f>
        <v/>
      </c>
      <c r="T153" s="109" t="n"/>
      <c r="U153" s="61" t="n"/>
    </row>
    <row r="154">
      <c r="A154" s="21" t="n"/>
      <c r="B154" s="62">
        <f>IF(COUNT($T154,$U154)=2,$U$2*$T154/($U154*IF($U$3="",1,$U$3)),"")</f>
        <v/>
      </c>
      <c r="C154" s="21">
        <f>IF($A154="","",$A154&amp;" Equity")</f>
        <v/>
      </c>
      <c r="D154" s="21">
        <f>IF($A154="","",_xll.BDP($C154,"NAME"))</f>
        <v/>
      </c>
      <c r="E154" s="21">
        <f>IF($A154="","",_xll.BDP($C154,"GICS_SECTOR_NAME"))</f>
        <v/>
      </c>
      <c r="F154" s="22">
        <f>IF($A154="","",_xll.BDP($C154,"EQY_DVD_SH_12M"))</f>
        <v/>
      </c>
      <c r="G154" s="23">
        <f>IF($A154="","",_xll.BDP($C154,"EQY_DVD_YLD_12M"))</f>
        <v/>
      </c>
      <c r="H154" s="23">
        <f>IF($A154="","",_xll.BDP($C154,"EQY_DVD_YLD_IND"))</f>
        <v/>
      </c>
      <c r="I154" s="23">
        <f>IF($A154="","",_xll.BDP($C154,'Field Check'!$C$4))</f>
        <v/>
      </c>
      <c r="J154" s="65">
        <f>IFERROR(IF($B154="","",IF(ISNUMBER($F154),$B154*$F154*$D$3/$B$3,0)),"")</f>
        <v/>
      </c>
      <c r="K154" s="65">
        <f>IFERROR(IF($J154="","",$J154*IF(ISNUMBER($I154),$I154,'Index Summary'!$C$7)/100),"")</f>
        <v/>
      </c>
      <c r="L154" s="65">
        <f>IFERROR(IF($K154="","",$J154-$K154),"")</f>
        <v/>
      </c>
      <c r="M154" s="24" t="n"/>
      <c r="N154" s="25">
        <f>IF($C154="","",IF(NOT(ISNUMBER($F154)),"No dividend",IF($F154=0,"No dividend",IF(ISNUMBER($I154),"OK","Frank assumed"))))</f>
        <v/>
      </c>
      <c r="P154" s="43">
        <f>IF($N154="No dividend","",IF($C154="","",_xll.BDP($C154,'Field Check'!$C$43)))</f>
        <v/>
      </c>
      <c r="Q154" s="62">
        <f>IFERROR(IF(LEN($P154)&lt;&gt;3,1,IF($P154=$D$2,1,_xll.BDP($P154&amp;$D$2&amp;" Curncy","PX_LAST"))),1)</f>
        <v/>
      </c>
      <c r="S154" s="108">
        <f>IF($C154="","",_xll.BDP($C154,'Field Check'!$C$45))</f>
        <v/>
      </c>
      <c r="T154" s="109" t="n"/>
      <c r="U154" s="61" t="n"/>
    </row>
    <row r="155">
      <c r="A155" s="125" t="n"/>
      <c r="B155" s="62">
        <f>IF(COUNT($T155,$U155)=2,$U$2*$T155/($U155*IF($U$3="",1,$U$3)),"")</f>
        <v/>
      </c>
      <c r="C155" s="125">
        <f>IF($A155="","",$A155&amp;" Equity")</f>
        <v/>
      </c>
      <c r="D155" s="125">
        <f>IF($A155="","",_xll.BDP($C155,"NAME"))</f>
        <v/>
      </c>
      <c r="E155" s="125">
        <f>IF($A155="","",_xll.BDP($C155,"GICS_SECTOR_NAME"))</f>
        <v/>
      </c>
      <c r="F155" s="26">
        <f>IF($A155="","",_xll.BDP($C155,"EQY_DVD_SH_12M"))</f>
        <v/>
      </c>
      <c r="G155" s="27">
        <f>IF($A155="","",_xll.BDP($C155,"EQY_DVD_YLD_12M"))</f>
        <v/>
      </c>
      <c r="H155" s="27">
        <f>IF($A155="","",_xll.BDP($C155,"EQY_DVD_YLD_IND"))</f>
        <v/>
      </c>
      <c r="I155" s="27">
        <f>IF($A155="","",_xll.BDP($C155,'Field Check'!$C$4))</f>
        <v/>
      </c>
      <c r="J155" s="65">
        <f>IFERROR(IF($B155="","",IF(ISNUMBER($F155),$B155*$F155*$D$3/$B$3,0)),"")</f>
        <v/>
      </c>
      <c r="K155" s="65">
        <f>IFERROR(IF($J155="","",$J155*IF(ISNUMBER($I155),$I155,'Index Summary'!$C$7)/100),"")</f>
        <v/>
      </c>
      <c r="L155" s="65">
        <f>IFERROR(IF($K155="","",$J155-$K155),"")</f>
        <v/>
      </c>
      <c r="M155" s="28" t="n"/>
      <c r="N155" s="29">
        <f>IF($C155="","",IF(NOT(ISNUMBER($F155)),"No dividend",IF($F155=0,"No dividend",IF(ISNUMBER($I155),"OK","Frank assumed"))))</f>
        <v/>
      </c>
      <c r="P155" s="43">
        <f>IF($N155="No dividend","",IF($C155="","",_xll.BDP($C155,'Field Check'!$C$43)))</f>
        <v/>
      </c>
      <c r="Q155" s="62">
        <f>IFERROR(IF(LEN($P155)&lt;&gt;3,1,IF($P155=$D$2,1,_xll.BDP($P155&amp;$D$2&amp;" Curncy","PX_LAST"))),1)</f>
        <v/>
      </c>
      <c r="S155" s="108">
        <f>IF($C155="","",_xll.BDP($C155,'Field Check'!$C$45))</f>
        <v/>
      </c>
      <c r="T155" s="109" t="n"/>
      <c r="U155" s="61" t="n"/>
    </row>
    <row r="156">
      <c r="A156" s="21" t="n"/>
      <c r="B156" s="62">
        <f>IF(COUNT($T156,$U156)=2,$U$2*$T156/($U156*IF($U$3="",1,$U$3)),"")</f>
        <v/>
      </c>
      <c r="C156" s="21">
        <f>IF($A156="","",$A156&amp;" Equity")</f>
        <v/>
      </c>
      <c r="D156" s="21">
        <f>IF($A156="","",_xll.BDP($C156,"NAME"))</f>
        <v/>
      </c>
      <c r="E156" s="21">
        <f>IF($A156="","",_xll.BDP($C156,"GICS_SECTOR_NAME"))</f>
        <v/>
      </c>
      <c r="F156" s="22">
        <f>IF($A156="","",_xll.BDP($C156,"EQY_DVD_SH_12M"))</f>
        <v/>
      </c>
      <c r="G156" s="23">
        <f>IF($A156="","",_xll.BDP($C156,"EQY_DVD_YLD_12M"))</f>
        <v/>
      </c>
      <c r="H156" s="23">
        <f>IF($A156="","",_xll.BDP($C156,"EQY_DVD_YLD_IND"))</f>
        <v/>
      </c>
      <c r="I156" s="23">
        <f>IF($A156="","",_xll.BDP($C156,'Field Check'!$C$4))</f>
        <v/>
      </c>
      <c r="J156" s="65">
        <f>IFERROR(IF($B156="","",IF(ISNUMBER($F156),$B156*$F156*$D$3/$B$3,0)),"")</f>
        <v/>
      </c>
      <c r="K156" s="65">
        <f>IFERROR(IF($J156="","",$J156*IF(ISNUMBER($I156),$I156,'Index Summary'!$C$7)/100),"")</f>
        <v/>
      </c>
      <c r="L156" s="65">
        <f>IFERROR(IF($K156="","",$J156-$K156),"")</f>
        <v/>
      </c>
      <c r="M156" s="24" t="n"/>
      <c r="N156" s="25">
        <f>IF($C156="","",IF(NOT(ISNUMBER($F156)),"No dividend",IF($F156=0,"No dividend",IF(ISNUMBER($I156),"OK","Frank assumed"))))</f>
        <v/>
      </c>
      <c r="P156" s="43">
        <f>IF($N156="No dividend","",IF($C156="","",_xll.BDP($C156,'Field Check'!$C$43)))</f>
        <v/>
      </c>
      <c r="Q156" s="62">
        <f>IFERROR(IF(LEN($P156)&lt;&gt;3,1,IF($P156=$D$2,1,_xll.BDP($P156&amp;$D$2&amp;" Curncy","PX_LAST"))),1)</f>
        <v/>
      </c>
      <c r="S156" s="108">
        <f>IF($C156="","",_xll.BDP($C156,'Field Check'!$C$45))</f>
        <v/>
      </c>
      <c r="T156" s="109" t="n"/>
      <c r="U156" s="61" t="n"/>
    </row>
    <row r="157">
      <c r="A157" s="125" t="n"/>
      <c r="B157" s="62">
        <f>IF(COUNT($T157,$U157)=2,$U$2*$T157/($U157*IF($U$3="",1,$U$3)),"")</f>
        <v/>
      </c>
      <c r="C157" s="125">
        <f>IF($A157="","",$A157&amp;" Equity")</f>
        <v/>
      </c>
      <c r="D157" s="125">
        <f>IF($A157="","",_xll.BDP($C157,"NAME"))</f>
        <v/>
      </c>
      <c r="E157" s="125">
        <f>IF($A157="","",_xll.BDP($C157,"GICS_SECTOR_NAME"))</f>
        <v/>
      </c>
      <c r="F157" s="26">
        <f>IF($A157="","",_xll.BDP($C157,"EQY_DVD_SH_12M"))</f>
        <v/>
      </c>
      <c r="G157" s="27">
        <f>IF($A157="","",_xll.BDP($C157,"EQY_DVD_YLD_12M"))</f>
        <v/>
      </c>
      <c r="H157" s="27">
        <f>IF($A157="","",_xll.BDP($C157,"EQY_DVD_YLD_IND"))</f>
        <v/>
      </c>
      <c r="I157" s="27">
        <f>IF($A157="","",_xll.BDP($C157,'Field Check'!$C$4))</f>
        <v/>
      </c>
      <c r="J157" s="65">
        <f>IFERROR(IF($B157="","",IF(ISNUMBER($F157),$B157*$F157*$D$3/$B$3,0)),"")</f>
        <v/>
      </c>
      <c r="K157" s="65">
        <f>IFERROR(IF($J157="","",$J157*IF(ISNUMBER($I157),$I157,'Index Summary'!$C$7)/100),"")</f>
        <v/>
      </c>
      <c r="L157" s="65">
        <f>IFERROR(IF($K157="","",$J157-$K157),"")</f>
        <v/>
      </c>
      <c r="M157" s="28" t="n"/>
      <c r="N157" s="29">
        <f>IF($C157="","",IF(NOT(ISNUMBER($F157)),"No dividend",IF($F157=0,"No dividend",IF(ISNUMBER($I157),"OK","Frank assumed"))))</f>
        <v/>
      </c>
      <c r="P157" s="43">
        <f>IF($N157="No dividend","",IF($C157="","",_xll.BDP($C157,'Field Check'!$C$43)))</f>
        <v/>
      </c>
      <c r="Q157" s="62">
        <f>IFERROR(IF(LEN($P157)&lt;&gt;3,1,IF($P157=$D$2,1,_xll.BDP($P157&amp;$D$2&amp;" Curncy","PX_LAST"))),1)</f>
        <v/>
      </c>
      <c r="S157" s="108">
        <f>IF($C157="","",_xll.BDP($C157,'Field Check'!$C$45))</f>
        <v/>
      </c>
      <c r="T157" s="109" t="n"/>
      <c r="U157" s="61" t="n"/>
    </row>
    <row r="158">
      <c r="A158" s="21" t="n"/>
      <c r="B158" s="62">
        <f>IF(COUNT($T158,$U158)=2,$U$2*$T158/($U158*IF($U$3="",1,$U$3)),"")</f>
        <v/>
      </c>
      <c r="C158" s="21">
        <f>IF($A158="","",$A158&amp;" Equity")</f>
        <v/>
      </c>
      <c r="D158" s="21">
        <f>IF($A158="","",_xll.BDP($C158,"NAME"))</f>
        <v/>
      </c>
      <c r="E158" s="21">
        <f>IF($A158="","",_xll.BDP($C158,"GICS_SECTOR_NAME"))</f>
        <v/>
      </c>
      <c r="F158" s="22">
        <f>IF($A158="","",_xll.BDP($C158,"EQY_DVD_SH_12M"))</f>
        <v/>
      </c>
      <c r="G158" s="23">
        <f>IF($A158="","",_xll.BDP($C158,"EQY_DVD_YLD_12M"))</f>
        <v/>
      </c>
      <c r="H158" s="23">
        <f>IF($A158="","",_xll.BDP($C158,"EQY_DVD_YLD_IND"))</f>
        <v/>
      </c>
      <c r="I158" s="23">
        <f>IF($A158="","",_xll.BDP($C158,'Field Check'!$C$4))</f>
        <v/>
      </c>
      <c r="J158" s="65">
        <f>IFERROR(IF($B158="","",IF(ISNUMBER($F158),$B158*$F158*$D$3/$B$3,0)),"")</f>
        <v/>
      </c>
      <c r="K158" s="65">
        <f>IFERROR(IF($J158="","",$J158*IF(ISNUMBER($I158),$I158,'Index Summary'!$C$7)/100),"")</f>
        <v/>
      </c>
      <c r="L158" s="65">
        <f>IFERROR(IF($K158="","",$J158-$K158),"")</f>
        <v/>
      </c>
      <c r="M158" s="24" t="n"/>
      <c r="N158" s="25">
        <f>IF($C158="","",IF(NOT(ISNUMBER($F158)),"No dividend",IF($F158=0,"No dividend",IF(ISNUMBER($I158),"OK","Frank assumed"))))</f>
        <v/>
      </c>
      <c r="P158" s="43">
        <f>IF($N158="No dividend","",IF($C158="","",_xll.BDP($C158,'Field Check'!$C$43)))</f>
        <v/>
      </c>
      <c r="Q158" s="62">
        <f>IFERROR(IF(LEN($P158)&lt;&gt;3,1,IF($P158=$D$2,1,_xll.BDP($P158&amp;$D$2&amp;" Curncy","PX_LAST"))),1)</f>
        <v/>
      </c>
      <c r="S158" s="108">
        <f>IF($C158="","",_xll.BDP($C158,'Field Check'!$C$45))</f>
        <v/>
      </c>
      <c r="T158" s="109" t="n"/>
      <c r="U158" s="61" t="n"/>
    </row>
    <row r="159">
      <c r="A159" s="125" t="n"/>
      <c r="B159" s="62">
        <f>IF(COUNT($T159,$U159)=2,$U$2*$T159/($U159*IF($U$3="",1,$U$3)),"")</f>
        <v/>
      </c>
      <c r="C159" s="125">
        <f>IF($A159="","",$A159&amp;" Equity")</f>
        <v/>
      </c>
      <c r="D159" s="125">
        <f>IF($A159="","",_xll.BDP($C159,"NAME"))</f>
        <v/>
      </c>
      <c r="E159" s="125">
        <f>IF($A159="","",_xll.BDP($C159,"GICS_SECTOR_NAME"))</f>
        <v/>
      </c>
      <c r="F159" s="26">
        <f>IF($A159="","",_xll.BDP($C159,"EQY_DVD_SH_12M"))</f>
        <v/>
      </c>
      <c r="G159" s="27">
        <f>IF($A159="","",_xll.BDP($C159,"EQY_DVD_YLD_12M"))</f>
        <v/>
      </c>
      <c r="H159" s="27">
        <f>IF($A159="","",_xll.BDP($C159,"EQY_DVD_YLD_IND"))</f>
        <v/>
      </c>
      <c r="I159" s="27">
        <f>IF($A159="","",_xll.BDP($C159,'Field Check'!$C$4))</f>
        <v/>
      </c>
      <c r="J159" s="65">
        <f>IFERROR(IF($B159="","",IF(ISNUMBER($F159),$B159*$F159*$D$3/$B$3,0)),"")</f>
        <v/>
      </c>
      <c r="K159" s="65">
        <f>IFERROR(IF($J159="","",$J159*IF(ISNUMBER($I159),$I159,'Index Summary'!$C$7)/100),"")</f>
        <v/>
      </c>
      <c r="L159" s="65">
        <f>IFERROR(IF($K159="","",$J159-$K159),"")</f>
        <v/>
      </c>
      <c r="M159" s="28" t="n"/>
      <c r="N159" s="29">
        <f>IF($C159="","",IF(NOT(ISNUMBER($F159)),"No dividend",IF($F159=0,"No dividend",IF(ISNUMBER($I159),"OK","Frank assumed"))))</f>
        <v/>
      </c>
      <c r="P159" s="43">
        <f>IF($N159="No dividend","",IF($C159="","",_xll.BDP($C159,'Field Check'!$C$43)))</f>
        <v/>
      </c>
      <c r="Q159" s="62">
        <f>IFERROR(IF(LEN($P159)&lt;&gt;3,1,IF($P159=$D$2,1,_xll.BDP($P159&amp;$D$2&amp;" Curncy","PX_LAST"))),1)</f>
        <v/>
      </c>
      <c r="S159" s="108">
        <f>IF($C159="","",_xll.BDP($C159,'Field Check'!$C$45))</f>
        <v/>
      </c>
      <c r="T159" s="109" t="n"/>
      <c r="U159" s="61" t="n"/>
    </row>
    <row r="160">
      <c r="A160" s="21" t="n"/>
      <c r="B160" s="62">
        <f>IF(COUNT($T160,$U160)=2,$U$2*$T160/($U160*IF($U$3="",1,$U$3)),"")</f>
        <v/>
      </c>
      <c r="C160" s="21">
        <f>IF($A160="","",$A160&amp;" Equity")</f>
        <v/>
      </c>
      <c r="D160" s="21">
        <f>IF($A160="","",_xll.BDP($C160,"NAME"))</f>
        <v/>
      </c>
      <c r="E160" s="21">
        <f>IF($A160="","",_xll.BDP($C160,"GICS_SECTOR_NAME"))</f>
        <v/>
      </c>
      <c r="F160" s="22">
        <f>IF($A160="","",_xll.BDP($C160,"EQY_DVD_SH_12M"))</f>
        <v/>
      </c>
      <c r="G160" s="23">
        <f>IF($A160="","",_xll.BDP($C160,"EQY_DVD_YLD_12M"))</f>
        <v/>
      </c>
      <c r="H160" s="23">
        <f>IF($A160="","",_xll.BDP($C160,"EQY_DVD_YLD_IND"))</f>
        <v/>
      </c>
      <c r="I160" s="23">
        <f>IF($A160="","",_xll.BDP($C160,'Field Check'!$C$4))</f>
        <v/>
      </c>
      <c r="J160" s="65">
        <f>IFERROR(IF($B160="","",IF(ISNUMBER($F160),$B160*$F160*$D$3/$B$3,0)),"")</f>
        <v/>
      </c>
      <c r="K160" s="65">
        <f>IFERROR(IF($J160="","",$J160*IF(ISNUMBER($I160),$I160,'Index Summary'!$C$7)/100),"")</f>
        <v/>
      </c>
      <c r="L160" s="65">
        <f>IFERROR(IF($K160="","",$J160-$K160),"")</f>
        <v/>
      </c>
      <c r="M160" s="24" t="n"/>
      <c r="N160" s="25">
        <f>IF($C160="","",IF(NOT(ISNUMBER($F160)),"No dividend",IF($F160=0,"No dividend",IF(ISNUMBER($I160),"OK","Frank assumed"))))</f>
        <v/>
      </c>
      <c r="P160" s="43">
        <f>IF($N160="No dividend","",IF($C160="","",_xll.BDP($C160,'Field Check'!$C$43)))</f>
        <v/>
      </c>
      <c r="Q160" s="62">
        <f>IFERROR(IF(LEN($P160)&lt;&gt;3,1,IF($P160=$D$2,1,_xll.BDP($P160&amp;$D$2&amp;" Curncy","PX_LAST"))),1)</f>
        <v/>
      </c>
      <c r="S160" s="108">
        <f>IF($C160="","",_xll.BDP($C160,'Field Check'!$C$45))</f>
        <v/>
      </c>
      <c r="T160" s="109" t="n"/>
      <c r="U160" s="61" t="n"/>
    </row>
    <row r="161">
      <c r="A161" s="125" t="n"/>
      <c r="B161" s="62">
        <f>IF(COUNT($T161,$U161)=2,$U$2*$T161/($U161*IF($U$3="",1,$U$3)),"")</f>
        <v/>
      </c>
      <c r="C161" s="125">
        <f>IF($A161="","",$A161&amp;" Equity")</f>
        <v/>
      </c>
      <c r="D161" s="125">
        <f>IF($A161="","",_xll.BDP($C161,"NAME"))</f>
        <v/>
      </c>
      <c r="E161" s="125">
        <f>IF($A161="","",_xll.BDP($C161,"GICS_SECTOR_NAME"))</f>
        <v/>
      </c>
      <c r="F161" s="26">
        <f>IF($A161="","",_xll.BDP($C161,"EQY_DVD_SH_12M"))</f>
        <v/>
      </c>
      <c r="G161" s="27">
        <f>IF($A161="","",_xll.BDP($C161,"EQY_DVD_YLD_12M"))</f>
        <v/>
      </c>
      <c r="H161" s="27">
        <f>IF($A161="","",_xll.BDP($C161,"EQY_DVD_YLD_IND"))</f>
        <v/>
      </c>
      <c r="I161" s="27">
        <f>IF($A161="","",_xll.BDP($C161,'Field Check'!$C$4))</f>
        <v/>
      </c>
      <c r="J161" s="65">
        <f>IFERROR(IF($B161="","",IF(ISNUMBER($F161),$B161*$F161*$D$3/$B$3,0)),"")</f>
        <v/>
      </c>
      <c r="K161" s="65">
        <f>IFERROR(IF($J161="","",$J161*IF(ISNUMBER($I161),$I161,'Index Summary'!$C$7)/100),"")</f>
        <v/>
      </c>
      <c r="L161" s="65">
        <f>IFERROR(IF($K161="","",$J161-$K161),"")</f>
        <v/>
      </c>
      <c r="M161" s="28" t="n"/>
      <c r="N161" s="29">
        <f>IF($C161="","",IF(NOT(ISNUMBER($F161)),"No dividend",IF($F161=0,"No dividend",IF(ISNUMBER($I161),"OK","Frank assumed"))))</f>
        <v/>
      </c>
      <c r="P161" s="43">
        <f>IF($N161="No dividend","",IF($C161="","",_xll.BDP($C161,'Field Check'!$C$43)))</f>
        <v/>
      </c>
      <c r="Q161" s="62">
        <f>IFERROR(IF(LEN($P161)&lt;&gt;3,1,IF($P161=$D$2,1,_xll.BDP($P161&amp;$D$2&amp;" Curncy","PX_LAST"))),1)</f>
        <v/>
      </c>
      <c r="S161" s="108">
        <f>IF($C161="","",_xll.BDP($C161,'Field Check'!$C$45))</f>
        <v/>
      </c>
      <c r="T161" s="109" t="n"/>
      <c r="U161" s="61" t="n"/>
    </row>
    <row r="162">
      <c r="A162" s="21" t="n"/>
      <c r="B162" s="62">
        <f>IF(COUNT($T162,$U162)=2,$U$2*$T162/($U162*IF($U$3="",1,$U$3)),"")</f>
        <v/>
      </c>
      <c r="C162" s="21">
        <f>IF($A162="","",$A162&amp;" Equity")</f>
        <v/>
      </c>
      <c r="D162" s="21">
        <f>IF($A162="","",_xll.BDP($C162,"NAME"))</f>
        <v/>
      </c>
      <c r="E162" s="21">
        <f>IF($A162="","",_xll.BDP($C162,"GICS_SECTOR_NAME"))</f>
        <v/>
      </c>
      <c r="F162" s="22">
        <f>IF($A162="","",_xll.BDP($C162,"EQY_DVD_SH_12M"))</f>
        <v/>
      </c>
      <c r="G162" s="23">
        <f>IF($A162="","",_xll.BDP($C162,"EQY_DVD_YLD_12M"))</f>
        <v/>
      </c>
      <c r="H162" s="23">
        <f>IF($A162="","",_xll.BDP($C162,"EQY_DVD_YLD_IND"))</f>
        <v/>
      </c>
      <c r="I162" s="23">
        <f>IF($A162="","",_xll.BDP($C162,'Field Check'!$C$4))</f>
        <v/>
      </c>
      <c r="J162" s="65">
        <f>IFERROR(IF($B162="","",IF(ISNUMBER($F162),$B162*$F162*$D$3/$B$3,0)),"")</f>
        <v/>
      </c>
      <c r="K162" s="65">
        <f>IFERROR(IF($J162="","",$J162*IF(ISNUMBER($I162),$I162,'Index Summary'!$C$7)/100),"")</f>
        <v/>
      </c>
      <c r="L162" s="65">
        <f>IFERROR(IF($K162="","",$J162-$K162),"")</f>
        <v/>
      </c>
      <c r="M162" s="24" t="n"/>
      <c r="N162" s="25">
        <f>IF($C162="","",IF(NOT(ISNUMBER($F162)),"No dividend",IF($F162=0,"No dividend",IF(ISNUMBER($I162),"OK","Frank assumed"))))</f>
        <v/>
      </c>
      <c r="P162" s="43">
        <f>IF($N162="No dividend","",IF($C162="","",_xll.BDP($C162,'Field Check'!$C$43)))</f>
        <v/>
      </c>
      <c r="Q162" s="62">
        <f>IFERROR(IF(LEN($P162)&lt;&gt;3,1,IF($P162=$D$2,1,_xll.BDP($P162&amp;$D$2&amp;" Curncy","PX_LAST"))),1)</f>
        <v/>
      </c>
      <c r="S162" s="108">
        <f>IF($C162="","",_xll.BDP($C162,'Field Check'!$C$45))</f>
        <v/>
      </c>
      <c r="T162" s="109" t="n"/>
      <c r="U162" s="61" t="n"/>
    </row>
    <row r="163">
      <c r="A163" s="125" t="n"/>
      <c r="B163" s="62">
        <f>IF(COUNT($T163,$U163)=2,$U$2*$T163/($U163*IF($U$3="",1,$U$3)),"")</f>
        <v/>
      </c>
      <c r="C163" s="125">
        <f>IF($A163="","",$A163&amp;" Equity")</f>
        <v/>
      </c>
      <c r="D163" s="125">
        <f>IF($A163="","",_xll.BDP($C163,"NAME"))</f>
        <v/>
      </c>
      <c r="E163" s="125">
        <f>IF($A163="","",_xll.BDP($C163,"GICS_SECTOR_NAME"))</f>
        <v/>
      </c>
      <c r="F163" s="26">
        <f>IF($A163="","",_xll.BDP($C163,"EQY_DVD_SH_12M"))</f>
        <v/>
      </c>
      <c r="G163" s="27">
        <f>IF($A163="","",_xll.BDP($C163,"EQY_DVD_YLD_12M"))</f>
        <v/>
      </c>
      <c r="H163" s="27">
        <f>IF($A163="","",_xll.BDP($C163,"EQY_DVD_YLD_IND"))</f>
        <v/>
      </c>
      <c r="I163" s="27">
        <f>IF($A163="","",_xll.BDP($C163,'Field Check'!$C$4))</f>
        <v/>
      </c>
      <c r="J163" s="65">
        <f>IFERROR(IF($B163="","",IF(ISNUMBER($F163),$B163*$F163*$D$3/$B$3,0)),"")</f>
        <v/>
      </c>
      <c r="K163" s="65">
        <f>IFERROR(IF($J163="","",$J163*IF(ISNUMBER($I163),$I163,'Index Summary'!$C$7)/100),"")</f>
        <v/>
      </c>
      <c r="L163" s="65">
        <f>IFERROR(IF($K163="","",$J163-$K163),"")</f>
        <v/>
      </c>
      <c r="M163" s="28" t="n"/>
      <c r="N163" s="29">
        <f>IF($C163="","",IF(NOT(ISNUMBER($F163)),"No dividend",IF($F163=0,"No dividend",IF(ISNUMBER($I163),"OK","Frank assumed"))))</f>
        <v/>
      </c>
      <c r="P163" s="43">
        <f>IF($N163="No dividend","",IF($C163="","",_xll.BDP($C163,'Field Check'!$C$43)))</f>
        <v/>
      </c>
      <c r="Q163" s="62">
        <f>IFERROR(IF(LEN($P163)&lt;&gt;3,1,IF($P163=$D$2,1,_xll.BDP($P163&amp;$D$2&amp;" Curncy","PX_LAST"))),1)</f>
        <v/>
      </c>
      <c r="S163" s="108">
        <f>IF($C163="","",_xll.BDP($C163,'Field Check'!$C$45))</f>
        <v/>
      </c>
      <c r="T163" s="109" t="n"/>
      <c r="U163" s="61" t="n"/>
    </row>
    <row r="164">
      <c r="A164" s="21" t="n"/>
      <c r="B164" s="62">
        <f>IF(COUNT($T164,$U164)=2,$U$2*$T164/($U164*IF($U$3="",1,$U$3)),"")</f>
        <v/>
      </c>
      <c r="C164" s="21">
        <f>IF($A164="","",$A164&amp;" Equity")</f>
        <v/>
      </c>
      <c r="D164" s="21">
        <f>IF($A164="","",_xll.BDP($C164,"NAME"))</f>
        <v/>
      </c>
      <c r="E164" s="21">
        <f>IF($A164="","",_xll.BDP($C164,"GICS_SECTOR_NAME"))</f>
        <v/>
      </c>
      <c r="F164" s="22">
        <f>IF($A164="","",_xll.BDP($C164,"EQY_DVD_SH_12M"))</f>
        <v/>
      </c>
      <c r="G164" s="23">
        <f>IF($A164="","",_xll.BDP($C164,"EQY_DVD_YLD_12M"))</f>
        <v/>
      </c>
      <c r="H164" s="23">
        <f>IF($A164="","",_xll.BDP($C164,"EQY_DVD_YLD_IND"))</f>
        <v/>
      </c>
      <c r="I164" s="23">
        <f>IF($A164="","",_xll.BDP($C164,'Field Check'!$C$4))</f>
        <v/>
      </c>
      <c r="J164" s="65">
        <f>IFERROR(IF($B164="","",IF(ISNUMBER($F164),$B164*$F164*$D$3/$B$3,0)),"")</f>
        <v/>
      </c>
      <c r="K164" s="65">
        <f>IFERROR(IF($J164="","",$J164*IF(ISNUMBER($I164),$I164,'Index Summary'!$C$7)/100),"")</f>
        <v/>
      </c>
      <c r="L164" s="65">
        <f>IFERROR(IF($K164="","",$J164-$K164),"")</f>
        <v/>
      </c>
      <c r="M164" s="24" t="n"/>
      <c r="N164" s="25">
        <f>IF($C164="","",IF(NOT(ISNUMBER($F164)),"No dividend",IF($F164=0,"No dividend",IF(ISNUMBER($I164),"OK","Frank assumed"))))</f>
        <v/>
      </c>
      <c r="P164" s="43">
        <f>IF($N164="No dividend","",IF($C164="","",_xll.BDP($C164,'Field Check'!$C$43)))</f>
        <v/>
      </c>
      <c r="Q164" s="62">
        <f>IFERROR(IF(LEN($P164)&lt;&gt;3,1,IF($P164=$D$2,1,_xll.BDP($P164&amp;$D$2&amp;" Curncy","PX_LAST"))),1)</f>
        <v/>
      </c>
      <c r="S164" s="108">
        <f>IF($C164="","",_xll.BDP($C164,'Field Check'!$C$45))</f>
        <v/>
      </c>
      <c r="T164" s="109" t="n"/>
      <c r="U164" s="61" t="n"/>
    </row>
    <row r="165">
      <c r="A165" s="125" t="n"/>
      <c r="B165" s="62">
        <f>IF(COUNT($T165,$U165)=2,$U$2*$T165/($U165*IF($U$3="",1,$U$3)),"")</f>
        <v/>
      </c>
      <c r="C165" s="125">
        <f>IF($A165="","",$A165&amp;" Equity")</f>
        <v/>
      </c>
      <c r="D165" s="125">
        <f>IF($A165="","",_xll.BDP($C165,"NAME"))</f>
        <v/>
      </c>
      <c r="E165" s="125">
        <f>IF($A165="","",_xll.BDP($C165,"GICS_SECTOR_NAME"))</f>
        <v/>
      </c>
      <c r="F165" s="26">
        <f>IF($A165="","",_xll.BDP($C165,"EQY_DVD_SH_12M"))</f>
        <v/>
      </c>
      <c r="G165" s="27">
        <f>IF($A165="","",_xll.BDP($C165,"EQY_DVD_YLD_12M"))</f>
        <v/>
      </c>
      <c r="H165" s="27">
        <f>IF($A165="","",_xll.BDP($C165,"EQY_DVD_YLD_IND"))</f>
        <v/>
      </c>
      <c r="I165" s="27">
        <f>IF($A165="","",_xll.BDP($C165,'Field Check'!$C$4))</f>
        <v/>
      </c>
      <c r="J165" s="65">
        <f>IFERROR(IF($B165="","",IF(ISNUMBER($F165),$B165*$F165*$D$3/$B$3,0)),"")</f>
        <v/>
      </c>
      <c r="K165" s="65">
        <f>IFERROR(IF($J165="","",$J165*IF(ISNUMBER($I165),$I165,'Index Summary'!$C$7)/100),"")</f>
        <v/>
      </c>
      <c r="L165" s="65">
        <f>IFERROR(IF($K165="","",$J165-$K165),"")</f>
        <v/>
      </c>
      <c r="M165" s="28" t="n"/>
      <c r="N165" s="29">
        <f>IF($C165="","",IF(NOT(ISNUMBER($F165)),"No dividend",IF($F165=0,"No dividend",IF(ISNUMBER($I165),"OK","Frank assumed"))))</f>
        <v/>
      </c>
      <c r="P165" s="43">
        <f>IF($N165="No dividend","",IF($C165="","",_xll.BDP($C165,'Field Check'!$C$43)))</f>
        <v/>
      </c>
      <c r="Q165" s="62">
        <f>IFERROR(IF(LEN($P165)&lt;&gt;3,1,IF($P165=$D$2,1,_xll.BDP($P165&amp;$D$2&amp;" Curncy","PX_LAST"))),1)</f>
        <v/>
      </c>
      <c r="S165" s="108">
        <f>IF($C165="","",_xll.BDP($C165,'Field Check'!$C$45))</f>
        <v/>
      </c>
      <c r="T165" s="109" t="n"/>
      <c r="U165" s="61" t="n"/>
    </row>
    <row r="166">
      <c r="A166" s="21" t="n"/>
      <c r="B166" s="62">
        <f>IF(COUNT($T166,$U166)=2,$U$2*$T166/($U166*IF($U$3="",1,$U$3)),"")</f>
        <v/>
      </c>
      <c r="C166" s="21">
        <f>IF($A166="","",$A166&amp;" Equity")</f>
        <v/>
      </c>
      <c r="D166" s="21">
        <f>IF($A166="","",_xll.BDP($C166,"NAME"))</f>
        <v/>
      </c>
      <c r="E166" s="21">
        <f>IF($A166="","",_xll.BDP($C166,"GICS_SECTOR_NAME"))</f>
        <v/>
      </c>
      <c r="F166" s="22">
        <f>IF($A166="","",_xll.BDP($C166,"EQY_DVD_SH_12M"))</f>
        <v/>
      </c>
      <c r="G166" s="23">
        <f>IF($A166="","",_xll.BDP($C166,"EQY_DVD_YLD_12M"))</f>
        <v/>
      </c>
      <c r="H166" s="23">
        <f>IF($A166="","",_xll.BDP($C166,"EQY_DVD_YLD_IND"))</f>
        <v/>
      </c>
      <c r="I166" s="23">
        <f>IF($A166="","",_xll.BDP($C166,'Field Check'!$C$4))</f>
        <v/>
      </c>
      <c r="J166" s="65">
        <f>IFERROR(IF($B166="","",IF(ISNUMBER($F166),$B166*$F166*$D$3/$B$3,0)),"")</f>
        <v/>
      </c>
      <c r="K166" s="65">
        <f>IFERROR(IF($J166="","",$J166*IF(ISNUMBER($I166),$I166,'Index Summary'!$C$7)/100),"")</f>
        <v/>
      </c>
      <c r="L166" s="65">
        <f>IFERROR(IF($K166="","",$J166-$K166),"")</f>
        <v/>
      </c>
      <c r="M166" s="24" t="n"/>
      <c r="N166" s="25">
        <f>IF($C166="","",IF(NOT(ISNUMBER($F166)),"No dividend",IF($F166=0,"No dividend",IF(ISNUMBER($I166),"OK","Frank assumed"))))</f>
        <v/>
      </c>
      <c r="P166" s="43">
        <f>IF($N166="No dividend","",IF($C166="","",_xll.BDP($C166,'Field Check'!$C$43)))</f>
        <v/>
      </c>
      <c r="Q166" s="62">
        <f>IFERROR(IF(LEN($P166)&lt;&gt;3,1,IF($P166=$D$2,1,_xll.BDP($P166&amp;$D$2&amp;" Curncy","PX_LAST"))),1)</f>
        <v/>
      </c>
      <c r="S166" s="108">
        <f>IF($C166="","",_xll.BDP($C166,'Field Check'!$C$45))</f>
        <v/>
      </c>
      <c r="T166" s="109" t="n"/>
      <c r="U166" s="61" t="n"/>
    </row>
    <row r="167">
      <c r="A167" s="125" t="n"/>
      <c r="B167" s="62">
        <f>IF(COUNT($T167,$U167)=2,$U$2*$T167/($U167*IF($U$3="",1,$U$3)),"")</f>
        <v/>
      </c>
      <c r="C167" s="125">
        <f>IF($A167="","",$A167&amp;" Equity")</f>
        <v/>
      </c>
      <c r="D167" s="125">
        <f>IF($A167="","",_xll.BDP($C167,"NAME"))</f>
        <v/>
      </c>
      <c r="E167" s="125">
        <f>IF($A167="","",_xll.BDP($C167,"GICS_SECTOR_NAME"))</f>
        <v/>
      </c>
      <c r="F167" s="26">
        <f>IF($A167="","",_xll.BDP($C167,"EQY_DVD_SH_12M"))</f>
        <v/>
      </c>
      <c r="G167" s="27">
        <f>IF($A167="","",_xll.BDP($C167,"EQY_DVD_YLD_12M"))</f>
        <v/>
      </c>
      <c r="H167" s="27">
        <f>IF($A167="","",_xll.BDP($C167,"EQY_DVD_YLD_IND"))</f>
        <v/>
      </c>
      <c r="I167" s="27">
        <f>IF($A167="","",_xll.BDP($C167,'Field Check'!$C$4))</f>
        <v/>
      </c>
      <c r="J167" s="65">
        <f>IFERROR(IF($B167="","",IF(ISNUMBER($F167),$B167*$F167*$D$3/$B$3,0)),"")</f>
        <v/>
      </c>
      <c r="K167" s="65">
        <f>IFERROR(IF($J167="","",$J167*IF(ISNUMBER($I167),$I167,'Index Summary'!$C$7)/100),"")</f>
        <v/>
      </c>
      <c r="L167" s="65">
        <f>IFERROR(IF($K167="","",$J167-$K167),"")</f>
        <v/>
      </c>
      <c r="M167" s="28" t="n"/>
      <c r="N167" s="29">
        <f>IF($C167="","",IF(NOT(ISNUMBER($F167)),"No dividend",IF($F167=0,"No dividend",IF(ISNUMBER($I167),"OK","Frank assumed"))))</f>
        <v/>
      </c>
      <c r="P167" s="43">
        <f>IF($N167="No dividend","",IF($C167="","",_xll.BDP($C167,'Field Check'!$C$43)))</f>
        <v/>
      </c>
      <c r="Q167" s="62">
        <f>IFERROR(IF(LEN($P167)&lt;&gt;3,1,IF($P167=$D$2,1,_xll.BDP($P167&amp;$D$2&amp;" Curncy","PX_LAST"))),1)</f>
        <v/>
      </c>
      <c r="S167" s="108">
        <f>IF($C167="","",_xll.BDP($C167,'Field Check'!$C$45))</f>
        <v/>
      </c>
      <c r="T167" s="109" t="n"/>
      <c r="U167" s="61" t="n"/>
    </row>
    <row r="168">
      <c r="A168" s="21" t="n"/>
      <c r="B168" s="62">
        <f>IF(COUNT($T168,$U168)=2,$U$2*$T168/($U168*IF($U$3="",1,$U$3)),"")</f>
        <v/>
      </c>
      <c r="C168" s="21">
        <f>IF($A168="","",$A168&amp;" Equity")</f>
        <v/>
      </c>
      <c r="D168" s="21">
        <f>IF($A168="","",_xll.BDP($C168,"NAME"))</f>
        <v/>
      </c>
      <c r="E168" s="21">
        <f>IF($A168="","",_xll.BDP($C168,"GICS_SECTOR_NAME"))</f>
        <v/>
      </c>
      <c r="F168" s="22">
        <f>IF($A168="","",_xll.BDP($C168,"EQY_DVD_SH_12M"))</f>
        <v/>
      </c>
      <c r="G168" s="23">
        <f>IF($A168="","",_xll.BDP($C168,"EQY_DVD_YLD_12M"))</f>
        <v/>
      </c>
      <c r="H168" s="23">
        <f>IF($A168="","",_xll.BDP($C168,"EQY_DVD_YLD_IND"))</f>
        <v/>
      </c>
      <c r="I168" s="23">
        <f>IF($A168="","",_xll.BDP($C168,'Field Check'!$C$4))</f>
        <v/>
      </c>
      <c r="J168" s="65">
        <f>IFERROR(IF($B168="","",IF(ISNUMBER($F168),$B168*$F168*$D$3/$B$3,0)),"")</f>
        <v/>
      </c>
      <c r="K168" s="65">
        <f>IFERROR(IF($J168="","",$J168*IF(ISNUMBER($I168),$I168,'Index Summary'!$C$7)/100),"")</f>
        <v/>
      </c>
      <c r="L168" s="65">
        <f>IFERROR(IF($K168="","",$J168-$K168),"")</f>
        <v/>
      </c>
      <c r="M168" s="24" t="n"/>
      <c r="N168" s="25">
        <f>IF($C168="","",IF(NOT(ISNUMBER($F168)),"No dividend",IF($F168=0,"No dividend",IF(ISNUMBER($I168),"OK","Frank assumed"))))</f>
        <v/>
      </c>
      <c r="P168" s="43">
        <f>IF($N168="No dividend","",IF($C168="","",_xll.BDP($C168,'Field Check'!$C$43)))</f>
        <v/>
      </c>
      <c r="Q168" s="62">
        <f>IFERROR(IF(LEN($P168)&lt;&gt;3,1,IF($P168=$D$2,1,_xll.BDP($P168&amp;$D$2&amp;" Curncy","PX_LAST"))),1)</f>
        <v/>
      </c>
      <c r="S168" s="108">
        <f>IF($C168="","",_xll.BDP($C168,'Field Check'!$C$45))</f>
        <v/>
      </c>
      <c r="T168" s="109" t="n"/>
      <c r="U168" s="61" t="n"/>
    </row>
    <row r="169">
      <c r="A169" s="125" t="n"/>
      <c r="B169" s="62">
        <f>IF(COUNT($T169,$U169)=2,$U$2*$T169/($U169*IF($U$3="",1,$U$3)),"")</f>
        <v/>
      </c>
      <c r="C169" s="125">
        <f>IF($A169="","",$A169&amp;" Equity")</f>
        <v/>
      </c>
      <c r="D169" s="125">
        <f>IF($A169="","",_xll.BDP($C169,"NAME"))</f>
        <v/>
      </c>
      <c r="E169" s="125">
        <f>IF($A169="","",_xll.BDP($C169,"GICS_SECTOR_NAME"))</f>
        <v/>
      </c>
      <c r="F169" s="26">
        <f>IF($A169="","",_xll.BDP($C169,"EQY_DVD_SH_12M"))</f>
        <v/>
      </c>
      <c r="G169" s="27">
        <f>IF($A169="","",_xll.BDP($C169,"EQY_DVD_YLD_12M"))</f>
        <v/>
      </c>
      <c r="H169" s="27">
        <f>IF($A169="","",_xll.BDP($C169,"EQY_DVD_YLD_IND"))</f>
        <v/>
      </c>
      <c r="I169" s="27">
        <f>IF($A169="","",_xll.BDP($C169,'Field Check'!$C$4))</f>
        <v/>
      </c>
      <c r="J169" s="65">
        <f>IFERROR(IF($B169="","",IF(ISNUMBER($F169),$B169*$F169*$D$3/$B$3,0)),"")</f>
        <v/>
      </c>
      <c r="K169" s="65">
        <f>IFERROR(IF($J169="","",$J169*IF(ISNUMBER($I169),$I169,'Index Summary'!$C$7)/100),"")</f>
        <v/>
      </c>
      <c r="L169" s="65">
        <f>IFERROR(IF($K169="","",$J169-$K169),"")</f>
        <v/>
      </c>
      <c r="M169" s="28" t="n"/>
      <c r="N169" s="29">
        <f>IF($C169="","",IF(NOT(ISNUMBER($F169)),"No dividend",IF($F169=0,"No dividend",IF(ISNUMBER($I169),"OK","Frank assumed"))))</f>
        <v/>
      </c>
      <c r="P169" s="43">
        <f>IF($N169="No dividend","",IF($C169="","",_xll.BDP($C169,'Field Check'!$C$43)))</f>
        <v/>
      </c>
      <c r="Q169" s="62">
        <f>IFERROR(IF(LEN($P169)&lt;&gt;3,1,IF($P169=$D$2,1,_xll.BDP($P169&amp;$D$2&amp;" Curncy","PX_LAST"))),1)</f>
        <v/>
      </c>
      <c r="S169" s="108">
        <f>IF($C169="","",_xll.BDP($C169,'Field Check'!$C$45))</f>
        <v/>
      </c>
      <c r="T169" s="109" t="n"/>
      <c r="U169" s="61" t="n"/>
    </row>
    <row r="170">
      <c r="A170" s="21" t="n"/>
      <c r="B170" s="62">
        <f>IF(COUNT($T170,$U170)=2,$U$2*$T170/($U170*IF($U$3="",1,$U$3)),"")</f>
        <v/>
      </c>
      <c r="C170" s="21">
        <f>IF($A170="","",$A170&amp;" Equity")</f>
        <v/>
      </c>
      <c r="D170" s="21">
        <f>IF($A170="","",_xll.BDP($C170,"NAME"))</f>
        <v/>
      </c>
      <c r="E170" s="21">
        <f>IF($A170="","",_xll.BDP($C170,"GICS_SECTOR_NAME"))</f>
        <v/>
      </c>
      <c r="F170" s="22">
        <f>IF($A170="","",_xll.BDP($C170,"EQY_DVD_SH_12M"))</f>
        <v/>
      </c>
      <c r="G170" s="23">
        <f>IF($A170="","",_xll.BDP($C170,"EQY_DVD_YLD_12M"))</f>
        <v/>
      </c>
      <c r="H170" s="23">
        <f>IF($A170="","",_xll.BDP($C170,"EQY_DVD_YLD_IND"))</f>
        <v/>
      </c>
      <c r="I170" s="23">
        <f>IF($A170="","",_xll.BDP($C170,'Field Check'!$C$4))</f>
        <v/>
      </c>
      <c r="J170" s="65">
        <f>IFERROR(IF($B170="","",IF(ISNUMBER($F170),$B170*$F170*$D$3/$B$3,0)),"")</f>
        <v/>
      </c>
      <c r="K170" s="65">
        <f>IFERROR(IF($J170="","",$J170*IF(ISNUMBER($I170),$I170,'Index Summary'!$C$7)/100),"")</f>
        <v/>
      </c>
      <c r="L170" s="65">
        <f>IFERROR(IF($K170="","",$J170-$K170),"")</f>
        <v/>
      </c>
      <c r="M170" s="24" t="n"/>
      <c r="N170" s="25">
        <f>IF($C170="","",IF(NOT(ISNUMBER($F170)),"No dividend",IF($F170=0,"No dividend",IF(ISNUMBER($I170),"OK","Frank assumed"))))</f>
        <v/>
      </c>
      <c r="P170" s="43">
        <f>IF($N170="No dividend","",IF($C170="","",_xll.BDP($C170,'Field Check'!$C$43)))</f>
        <v/>
      </c>
      <c r="Q170" s="62">
        <f>IFERROR(IF(LEN($P170)&lt;&gt;3,1,IF($P170=$D$2,1,_xll.BDP($P170&amp;$D$2&amp;" Curncy","PX_LAST"))),1)</f>
        <v/>
      </c>
      <c r="S170" s="108">
        <f>IF($C170="","",_xll.BDP($C170,'Field Check'!$C$45))</f>
        <v/>
      </c>
      <c r="T170" s="109" t="n"/>
      <c r="U170" s="61" t="n"/>
    </row>
    <row r="171">
      <c r="A171" s="125" t="n"/>
      <c r="B171" s="62">
        <f>IF(COUNT($T171,$U171)=2,$U$2*$T171/($U171*IF($U$3="",1,$U$3)),"")</f>
        <v/>
      </c>
      <c r="C171" s="125">
        <f>IF($A171="","",$A171&amp;" Equity")</f>
        <v/>
      </c>
      <c r="D171" s="125">
        <f>IF($A171="","",_xll.BDP($C171,"NAME"))</f>
        <v/>
      </c>
      <c r="E171" s="125">
        <f>IF($A171="","",_xll.BDP($C171,"GICS_SECTOR_NAME"))</f>
        <v/>
      </c>
      <c r="F171" s="26">
        <f>IF($A171="","",_xll.BDP($C171,"EQY_DVD_SH_12M"))</f>
        <v/>
      </c>
      <c r="G171" s="27">
        <f>IF($A171="","",_xll.BDP($C171,"EQY_DVD_YLD_12M"))</f>
        <v/>
      </c>
      <c r="H171" s="27">
        <f>IF($A171="","",_xll.BDP($C171,"EQY_DVD_YLD_IND"))</f>
        <v/>
      </c>
      <c r="I171" s="27">
        <f>IF($A171="","",_xll.BDP($C171,'Field Check'!$C$4))</f>
        <v/>
      </c>
      <c r="J171" s="65">
        <f>IFERROR(IF($B171="","",IF(ISNUMBER($F171),$B171*$F171*$D$3/$B$3,0)),"")</f>
        <v/>
      </c>
      <c r="K171" s="65">
        <f>IFERROR(IF($J171="","",$J171*IF(ISNUMBER($I171),$I171,'Index Summary'!$C$7)/100),"")</f>
        <v/>
      </c>
      <c r="L171" s="65">
        <f>IFERROR(IF($K171="","",$J171-$K171),"")</f>
        <v/>
      </c>
      <c r="M171" s="28" t="n"/>
      <c r="N171" s="29">
        <f>IF($C171="","",IF(NOT(ISNUMBER($F171)),"No dividend",IF($F171=0,"No dividend",IF(ISNUMBER($I171),"OK","Frank assumed"))))</f>
        <v/>
      </c>
      <c r="P171" s="43">
        <f>IF($N171="No dividend","",IF($C171="","",_xll.BDP($C171,'Field Check'!$C$43)))</f>
        <v/>
      </c>
      <c r="Q171" s="62">
        <f>IFERROR(IF(LEN($P171)&lt;&gt;3,1,IF($P171=$D$2,1,_xll.BDP($P171&amp;$D$2&amp;" Curncy","PX_LAST"))),1)</f>
        <v/>
      </c>
      <c r="S171" s="108">
        <f>IF($C171="","",_xll.BDP($C171,'Field Check'!$C$45))</f>
        <v/>
      </c>
      <c r="T171" s="109" t="n"/>
      <c r="U171" s="61" t="n"/>
    </row>
    <row r="172">
      <c r="A172" s="21" t="n"/>
      <c r="B172" s="62">
        <f>IF(COUNT($T172,$U172)=2,$U$2*$T172/($U172*IF($U$3="",1,$U$3)),"")</f>
        <v/>
      </c>
      <c r="C172" s="21">
        <f>IF($A172="","",$A172&amp;" Equity")</f>
        <v/>
      </c>
      <c r="D172" s="21">
        <f>IF($A172="","",_xll.BDP($C172,"NAME"))</f>
        <v/>
      </c>
      <c r="E172" s="21">
        <f>IF($A172="","",_xll.BDP($C172,"GICS_SECTOR_NAME"))</f>
        <v/>
      </c>
      <c r="F172" s="22">
        <f>IF($A172="","",_xll.BDP($C172,"EQY_DVD_SH_12M"))</f>
        <v/>
      </c>
      <c r="G172" s="23">
        <f>IF($A172="","",_xll.BDP($C172,"EQY_DVD_YLD_12M"))</f>
        <v/>
      </c>
      <c r="H172" s="23">
        <f>IF($A172="","",_xll.BDP($C172,"EQY_DVD_YLD_IND"))</f>
        <v/>
      </c>
      <c r="I172" s="23">
        <f>IF($A172="","",_xll.BDP($C172,'Field Check'!$C$4))</f>
        <v/>
      </c>
      <c r="J172" s="65">
        <f>IFERROR(IF($B172="","",IF(ISNUMBER($F172),$B172*$F172*$D$3/$B$3,0)),"")</f>
        <v/>
      </c>
      <c r="K172" s="65">
        <f>IFERROR(IF($J172="","",$J172*IF(ISNUMBER($I172),$I172,'Index Summary'!$C$7)/100),"")</f>
        <v/>
      </c>
      <c r="L172" s="65">
        <f>IFERROR(IF($K172="","",$J172-$K172),"")</f>
        <v/>
      </c>
      <c r="M172" s="24" t="n"/>
      <c r="N172" s="25">
        <f>IF($C172="","",IF(NOT(ISNUMBER($F172)),"No dividend",IF($F172=0,"No dividend",IF(ISNUMBER($I172),"OK","Frank assumed"))))</f>
        <v/>
      </c>
      <c r="P172" s="43">
        <f>IF($N172="No dividend","",IF($C172="","",_xll.BDP($C172,'Field Check'!$C$43)))</f>
        <v/>
      </c>
      <c r="Q172" s="62">
        <f>IFERROR(IF(LEN($P172)&lt;&gt;3,1,IF($P172=$D$2,1,_xll.BDP($P172&amp;$D$2&amp;" Curncy","PX_LAST"))),1)</f>
        <v/>
      </c>
      <c r="S172" s="108">
        <f>IF($C172="","",_xll.BDP($C172,'Field Check'!$C$45))</f>
        <v/>
      </c>
      <c r="T172" s="109" t="n"/>
      <c r="U172" s="61" t="n"/>
    </row>
    <row r="173">
      <c r="A173" s="125" t="n"/>
      <c r="B173" s="62">
        <f>IF(COUNT($T173,$U173)=2,$U$2*$T173/($U173*IF($U$3="",1,$U$3)),"")</f>
        <v/>
      </c>
      <c r="C173" s="125">
        <f>IF($A173="","",$A173&amp;" Equity")</f>
        <v/>
      </c>
      <c r="D173" s="125">
        <f>IF($A173="","",_xll.BDP($C173,"NAME"))</f>
        <v/>
      </c>
      <c r="E173" s="125">
        <f>IF($A173="","",_xll.BDP($C173,"GICS_SECTOR_NAME"))</f>
        <v/>
      </c>
      <c r="F173" s="26">
        <f>IF($A173="","",_xll.BDP($C173,"EQY_DVD_SH_12M"))</f>
        <v/>
      </c>
      <c r="G173" s="27">
        <f>IF($A173="","",_xll.BDP($C173,"EQY_DVD_YLD_12M"))</f>
        <v/>
      </c>
      <c r="H173" s="27">
        <f>IF($A173="","",_xll.BDP($C173,"EQY_DVD_YLD_IND"))</f>
        <v/>
      </c>
      <c r="I173" s="27">
        <f>IF($A173="","",_xll.BDP($C173,'Field Check'!$C$4))</f>
        <v/>
      </c>
      <c r="J173" s="65">
        <f>IFERROR(IF($B173="","",IF(ISNUMBER($F173),$B173*$F173*$D$3/$B$3,0)),"")</f>
        <v/>
      </c>
      <c r="K173" s="65">
        <f>IFERROR(IF($J173="","",$J173*IF(ISNUMBER($I173),$I173,'Index Summary'!$C$7)/100),"")</f>
        <v/>
      </c>
      <c r="L173" s="65">
        <f>IFERROR(IF($K173="","",$J173-$K173),"")</f>
        <v/>
      </c>
      <c r="M173" s="28" t="n"/>
      <c r="N173" s="29">
        <f>IF($C173="","",IF(NOT(ISNUMBER($F173)),"No dividend",IF($F173=0,"No dividend",IF(ISNUMBER($I173),"OK","Frank assumed"))))</f>
        <v/>
      </c>
      <c r="P173" s="43">
        <f>IF($N173="No dividend","",IF($C173="","",_xll.BDP($C173,'Field Check'!$C$43)))</f>
        <v/>
      </c>
      <c r="Q173" s="62">
        <f>IFERROR(IF(LEN($P173)&lt;&gt;3,1,IF($P173=$D$2,1,_xll.BDP($P173&amp;$D$2&amp;" Curncy","PX_LAST"))),1)</f>
        <v/>
      </c>
      <c r="S173" s="108">
        <f>IF($C173="","",_xll.BDP($C173,'Field Check'!$C$45))</f>
        <v/>
      </c>
      <c r="T173" s="109" t="n"/>
      <c r="U173" s="61" t="n"/>
    </row>
    <row r="174">
      <c r="A174" s="21" t="n"/>
      <c r="B174" s="62">
        <f>IF(COUNT($T174,$U174)=2,$U$2*$T174/($U174*IF($U$3="",1,$U$3)),"")</f>
        <v/>
      </c>
      <c r="C174" s="21">
        <f>IF($A174="","",$A174&amp;" Equity")</f>
        <v/>
      </c>
      <c r="D174" s="21">
        <f>IF($A174="","",_xll.BDP($C174,"NAME"))</f>
        <v/>
      </c>
      <c r="E174" s="21">
        <f>IF($A174="","",_xll.BDP($C174,"GICS_SECTOR_NAME"))</f>
        <v/>
      </c>
      <c r="F174" s="22">
        <f>IF($A174="","",_xll.BDP($C174,"EQY_DVD_SH_12M"))</f>
        <v/>
      </c>
      <c r="G174" s="23">
        <f>IF($A174="","",_xll.BDP($C174,"EQY_DVD_YLD_12M"))</f>
        <v/>
      </c>
      <c r="H174" s="23">
        <f>IF($A174="","",_xll.BDP($C174,"EQY_DVD_YLD_IND"))</f>
        <v/>
      </c>
      <c r="I174" s="23">
        <f>IF($A174="","",_xll.BDP($C174,'Field Check'!$C$4))</f>
        <v/>
      </c>
      <c r="J174" s="65">
        <f>IFERROR(IF($B174="","",IF(ISNUMBER($F174),$B174*$F174*$D$3/$B$3,0)),"")</f>
        <v/>
      </c>
      <c r="K174" s="65">
        <f>IFERROR(IF($J174="","",$J174*IF(ISNUMBER($I174),$I174,'Index Summary'!$C$7)/100),"")</f>
        <v/>
      </c>
      <c r="L174" s="65">
        <f>IFERROR(IF($K174="","",$J174-$K174),"")</f>
        <v/>
      </c>
      <c r="M174" s="24" t="n"/>
      <c r="N174" s="25">
        <f>IF($C174="","",IF(NOT(ISNUMBER($F174)),"No dividend",IF($F174=0,"No dividend",IF(ISNUMBER($I174),"OK","Frank assumed"))))</f>
        <v/>
      </c>
      <c r="P174" s="43">
        <f>IF($N174="No dividend","",IF($C174="","",_xll.BDP($C174,'Field Check'!$C$43)))</f>
        <v/>
      </c>
      <c r="Q174" s="62">
        <f>IFERROR(IF(LEN($P174)&lt;&gt;3,1,IF($P174=$D$2,1,_xll.BDP($P174&amp;$D$2&amp;" Curncy","PX_LAST"))),1)</f>
        <v/>
      </c>
      <c r="S174" s="108">
        <f>IF($C174="","",_xll.BDP($C174,'Field Check'!$C$45))</f>
        <v/>
      </c>
      <c r="T174" s="109" t="n"/>
      <c r="U174" s="61" t="n"/>
    </row>
    <row r="175">
      <c r="A175" s="125" t="n"/>
      <c r="B175" s="62">
        <f>IF(COUNT($T175,$U175)=2,$U$2*$T175/($U175*IF($U$3="",1,$U$3)),"")</f>
        <v/>
      </c>
      <c r="C175" s="125">
        <f>IF($A175="","",$A175&amp;" Equity")</f>
        <v/>
      </c>
      <c r="D175" s="125">
        <f>IF($A175="","",_xll.BDP($C175,"NAME"))</f>
        <v/>
      </c>
      <c r="E175" s="125">
        <f>IF($A175="","",_xll.BDP($C175,"GICS_SECTOR_NAME"))</f>
        <v/>
      </c>
      <c r="F175" s="26">
        <f>IF($A175="","",_xll.BDP($C175,"EQY_DVD_SH_12M"))</f>
        <v/>
      </c>
      <c r="G175" s="27">
        <f>IF($A175="","",_xll.BDP($C175,"EQY_DVD_YLD_12M"))</f>
        <v/>
      </c>
      <c r="H175" s="27">
        <f>IF($A175="","",_xll.BDP($C175,"EQY_DVD_YLD_IND"))</f>
        <v/>
      </c>
      <c r="I175" s="27">
        <f>IF($A175="","",_xll.BDP($C175,'Field Check'!$C$4))</f>
        <v/>
      </c>
      <c r="J175" s="65">
        <f>IFERROR(IF($B175="","",IF(ISNUMBER($F175),$B175*$F175*$D$3/$B$3,0)),"")</f>
        <v/>
      </c>
      <c r="K175" s="65">
        <f>IFERROR(IF($J175="","",$J175*IF(ISNUMBER($I175),$I175,'Index Summary'!$C$7)/100),"")</f>
        <v/>
      </c>
      <c r="L175" s="65">
        <f>IFERROR(IF($K175="","",$J175-$K175),"")</f>
        <v/>
      </c>
      <c r="M175" s="28" t="n"/>
      <c r="N175" s="29">
        <f>IF($C175="","",IF(NOT(ISNUMBER($F175)),"No dividend",IF($F175=0,"No dividend",IF(ISNUMBER($I175),"OK","Frank assumed"))))</f>
        <v/>
      </c>
      <c r="P175" s="43">
        <f>IF($N175="No dividend","",IF($C175="","",_xll.BDP($C175,'Field Check'!$C$43)))</f>
        <v/>
      </c>
      <c r="Q175" s="62">
        <f>IFERROR(IF(LEN($P175)&lt;&gt;3,1,IF($P175=$D$2,1,_xll.BDP($P175&amp;$D$2&amp;" Curncy","PX_LAST"))),1)</f>
        <v/>
      </c>
      <c r="S175" s="108">
        <f>IF($C175="","",_xll.BDP($C175,'Field Check'!$C$45))</f>
        <v/>
      </c>
      <c r="T175" s="109" t="n"/>
      <c r="U175" s="6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Z3143"/>
  <sheetViews>
    <sheetView workbookViewId="0">
      <pane xSplit="4" ySplit="6" topLeftCell="E181" activePane="bottomRight" state="frozen"/>
      <selection pane="topRight" activeCell="A1" sqref="A1"/>
      <selection pane="bottomLeft" activeCell="A1" sqref="A1"/>
      <selection pane="bottomRight" activeCell="F110" sqref="F110"/>
    </sheetView>
  </sheetViews>
  <sheetFormatPr baseColWidth="8" defaultRowHeight="15"/>
  <cols>
    <col width="18" customWidth="1" style="124" min="1" max="1"/>
    <col width="8" customWidth="1" style="124" min="2" max="2"/>
    <col width="12" customWidth="1" style="124" min="3" max="3"/>
    <col width="14" customWidth="1" style="124" min="4" max="4"/>
  </cols>
  <sheetData>
    <row r="1" ht="16.5" customHeight="1" s="124">
      <c r="A1" s="1" t="inlineStr">
        <is>
          <t>DIVIDEND CALENDAR - TWO BLOOMBERG PULLS PER STOCK.  NEVER EDIT, NEVER SORT.</t>
        </is>
      </c>
    </row>
    <row r="2">
      <c r="A2" s="2" t="inlineStr">
        <is>
          <t>Per stock: HISTORY (7 rows) then PROJECTIONS (3 rows). Windows take the union of the two, each ex-date once, cash types only.</t>
        </is>
      </c>
    </row>
    <row r="3">
      <c r="B3" s="3" t="inlineStr">
        <is>
          <t>CHECKS</t>
        </is>
      </c>
      <c r="C3" s="2" t="inlineStr">
        <is>
          <t>events read</t>
        </is>
      </c>
      <c r="D3" s="66">
        <f>SUM($B$7:$B$2261)+SUM($B$2265:$B$3144)</f>
        <v/>
      </c>
      <c r="G3" s="2" t="inlineStr">
        <is>
          <t>stocks with 0 projections</t>
        </is>
      </c>
      <c r="I3" s="67">
        <f>COUNTIFS($A$7:$A$2261,"   projections",$B$7:$B$2261,0)+COUNTIFS($A$2265:$A$3144,"   projections",$B$2265:$B$3144,0)</f>
        <v/>
      </c>
      <c r="J3" s="2" t="inlineStr">
        <is>
          <t>last projected ex-date</t>
        </is>
      </c>
      <c r="K3" s="37">
        <f>IFERROR(IF(MAX($C$7:$C$2261,$C$2265:$C$3144)=0,"",MAX($C$7:$C$2261,$C$2265:$C$3144)),"")</f>
        <v/>
      </c>
    </row>
    <row r="5">
      <c r="A5" s="3" t="inlineStr">
        <is>
          <t>S&amp;P/ASX 200 (AS51)</t>
        </is>
      </c>
    </row>
    <row r="6" ht="25.5" customHeight="1" s="124">
      <c r="A6" s="39" t="inlineStr">
        <is>
          <t>Ticker</t>
        </is>
      </c>
      <c r="B6" s="39" t="inlineStr">
        <is>
          <t>Events</t>
        </is>
      </c>
      <c r="C6" s="39" t="inlineStr">
        <is>
          <t>Last ex</t>
        </is>
      </c>
      <c r="D6" s="39" t="inlineStr">
        <is>
          <t>Bloomberg spill -&gt;</t>
        </is>
      </c>
    </row>
    <row r="7">
      <c r="A7" s="126">
        <f>IF('AS51'!$C$6="","",'AS51'!$C$6)</f>
        <v/>
      </c>
      <c r="B7" s="68">
        <f>IF($A7="",0,COUNT($E8:$CZ8))</f>
        <v/>
      </c>
      <c r="C7" s="69">
        <f>IF($B7=0,0,MAX($E8:$CZ8))</f>
        <v/>
      </c>
      <c r="D7" s="58">
        <f>_xll.BDS($A7,'Field Check'!$C$44,"headers=y","startcol=1","endcol=7","dir=h","DVD_START_DT",'Field Check'!$C$59,"DVD_END_DT",'Field Check'!$D$59)</f>
        <v/>
      </c>
      <c r="E7" s="59" t="n"/>
      <c r="F7" s="59" t="n"/>
      <c r="G7" s="59" t="n"/>
      <c r="H7" s="59" t="n"/>
      <c r="I7" s="59" t="n"/>
      <c r="J7" s="59" t="n"/>
      <c r="K7" s="59" t="n"/>
      <c r="L7" s="59" t="n"/>
      <c r="M7" s="59" t="n"/>
      <c r="N7" s="59" t="n"/>
      <c r="O7" s="59" t="n"/>
      <c r="P7" s="59" t="n"/>
      <c r="Q7" s="59" t="n"/>
      <c r="R7" s="59" t="n"/>
      <c r="S7" s="59" t="n"/>
      <c r="T7" s="59" t="n"/>
      <c r="U7" s="59" t="n"/>
      <c r="V7" s="59" t="n"/>
      <c r="W7" s="59" t="n"/>
      <c r="X7" s="59" t="n"/>
      <c r="Y7" s="59" t="n"/>
      <c r="Z7" s="59" t="n"/>
      <c r="AA7" s="59" t="n"/>
      <c r="AB7" s="59" t="n"/>
      <c r="AC7" s="59" t="n"/>
      <c r="AD7" s="59" t="n"/>
      <c r="AE7" s="59" t="n"/>
      <c r="AF7" s="59" t="n"/>
      <c r="AG7" s="59" t="n"/>
      <c r="AH7" s="59" t="n"/>
      <c r="AI7" s="59" t="n"/>
      <c r="AJ7" s="59" t="n"/>
      <c r="AK7" s="59" t="n"/>
      <c r="AL7" s="59" t="n"/>
      <c r="AM7" s="59" t="n"/>
      <c r="AN7" s="59" t="n"/>
      <c r="AO7" s="59" t="n"/>
      <c r="AP7" s="59" t="n"/>
      <c r="AQ7" s="59" t="n"/>
      <c r="AR7" s="59" t="n"/>
      <c r="AS7" s="59" t="n"/>
      <c r="AT7" s="59" t="n"/>
      <c r="AU7" s="59" t="n"/>
      <c r="AV7" s="59" t="n"/>
      <c r="AW7" s="59" t="n"/>
      <c r="AX7" s="59" t="n"/>
      <c r="AY7" s="59" t="n"/>
      <c r="AZ7" s="59" t="n"/>
      <c r="BA7" s="59" t="n"/>
      <c r="BB7" s="59" t="n"/>
      <c r="BC7" s="59" t="n"/>
      <c r="BD7" s="59" t="n"/>
      <c r="BE7" s="59" t="n"/>
      <c r="BF7" s="59" t="n"/>
      <c r="BG7" s="59" t="n"/>
      <c r="BH7" s="59" t="n"/>
      <c r="BI7" s="59" t="n"/>
      <c r="BJ7" s="59" t="n"/>
      <c r="BK7" s="59" t="n"/>
      <c r="BL7" s="59" t="n"/>
      <c r="BM7" s="59" t="n"/>
      <c r="BN7" s="59" t="n"/>
      <c r="BO7" s="59" t="n"/>
      <c r="BP7" s="59" t="n"/>
      <c r="BQ7" s="59" t="n"/>
      <c r="BR7" s="59" t="n"/>
      <c r="BS7" s="59" t="n"/>
      <c r="BT7" s="59" t="n"/>
      <c r="BU7" s="59" t="n"/>
      <c r="BV7" s="59" t="n"/>
      <c r="BW7" s="59" t="n"/>
      <c r="BX7" s="59" t="n"/>
      <c r="BY7" s="59" t="n"/>
      <c r="BZ7" s="59" t="n"/>
      <c r="CA7" s="59" t="n"/>
      <c r="CB7" s="59" t="n"/>
      <c r="CC7" s="59" t="n"/>
      <c r="CD7" s="59" t="n"/>
      <c r="CE7" s="59" t="n"/>
      <c r="CF7" s="59" t="n"/>
      <c r="CG7" s="59" t="n"/>
      <c r="CH7" s="59" t="n"/>
      <c r="CI7" s="59" t="n"/>
      <c r="CJ7" s="59" t="n"/>
      <c r="CK7" s="59" t="n"/>
      <c r="CL7" s="59" t="n"/>
      <c r="CM7" s="59" t="n"/>
      <c r="CN7" s="59" t="n"/>
      <c r="CO7" s="59" t="n"/>
      <c r="CP7" s="59" t="n"/>
      <c r="CQ7" s="59" t="n"/>
      <c r="CR7" s="59" t="n"/>
      <c r="CS7" s="59" t="n"/>
      <c r="CT7" s="59" t="n"/>
      <c r="CU7" s="59" t="n"/>
      <c r="CV7" s="59" t="n"/>
      <c r="CW7" s="59" t="n"/>
      <c r="CX7" s="59" t="n"/>
      <c r="CY7" s="59" t="n"/>
      <c r="CZ7" s="59" t="n"/>
    </row>
    <row r="8">
      <c r="D8" s="59" t="n"/>
      <c r="E8" s="59" t="n"/>
      <c r="F8" s="59" t="n"/>
      <c r="G8" s="59" t="n"/>
      <c r="H8" s="59" t="n"/>
      <c r="I8" s="59" t="n"/>
      <c r="J8" s="59" t="n"/>
      <c r="K8" s="59" t="n"/>
      <c r="L8" s="59" t="n"/>
      <c r="M8" s="59" t="n"/>
      <c r="N8" s="59" t="n"/>
      <c r="O8" s="59" t="n"/>
      <c r="P8" s="59" t="n"/>
      <c r="Q8" s="59" t="n"/>
      <c r="R8" s="59" t="n"/>
      <c r="S8" s="59" t="n"/>
      <c r="T8" s="59" t="n"/>
      <c r="U8" s="59" t="n"/>
      <c r="V8" s="59" t="n"/>
      <c r="W8" s="59" t="n"/>
      <c r="X8" s="59" t="n"/>
      <c r="Y8" s="59" t="n"/>
      <c r="Z8" s="59" t="n"/>
      <c r="AA8" s="59" t="n"/>
      <c r="AB8" s="59" t="n"/>
      <c r="AC8" s="59" t="n"/>
      <c r="AD8" s="59" t="n"/>
      <c r="AE8" s="59" t="n"/>
      <c r="AF8" s="59" t="n"/>
      <c r="AG8" s="59" t="n"/>
      <c r="AH8" s="59" t="n"/>
      <c r="AI8" s="59" t="n"/>
      <c r="AJ8" s="59" t="n"/>
      <c r="AK8" s="59" t="n"/>
      <c r="AL8" s="59" t="n"/>
      <c r="AM8" s="59" t="n"/>
      <c r="AN8" s="59" t="n"/>
      <c r="AO8" s="59" t="n"/>
      <c r="AP8" s="59" t="n"/>
      <c r="AQ8" s="59" t="n"/>
      <c r="AR8" s="59" t="n"/>
      <c r="AS8" s="59" t="n"/>
      <c r="AT8" s="59" t="n"/>
      <c r="AU8" s="59" t="n"/>
      <c r="AV8" s="59" t="n"/>
      <c r="AW8" s="59" t="n"/>
      <c r="AX8" s="59" t="n"/>
      <c r="AY8" s="59" t="n"/>
      <c r="AZ8" s="59" t="n"/>
      <c r="BA8" s="59" t="n"/>
      <c r="BB8" s="59" t="n"/>
      <c r="BC8" s="59" t="n"/>
      <c r="BD8" s="59" t="n"/>
      <c r="BE8" s="59" t="n"/>
      <c r="BF8" s="59" t="n"/>
      <c r="BG8" s="59" t="n"/>
      <c r="BH8" s="59" t="n"/>
      <c r="BI8" s="59" t="n"/>
      <c r="BJ8" s="59" t="n"/>
      <c r="BK8" s="59" t="n"/>
      <c r="BL8" s="59" t="n"/>
      <c r="BM8" s="59" t="n"/>
      <c r="BN8" s="59" t="n"/>
      <c r="BO8" s="59" t="n"/>
      <c r="BP8" s="59" t="n"/>
      <c r="BQ8" s="59" t="n"/>
      <c r="BR8" s="59" t="n"/>
      <c r="BS8" s="59" t="n"/>
      <c r="BT8" s="59" t="n"/>
      <c r="BU8" s="59" t="n"/>
      <c r="BV8" s="59" t="n"/>
      <c r="BW8" s="59" t="n"/>
      <c r="BX8" s="59" t="n"/>
      <c r="BY8" s="59" t="n"/>
      <c r="BZ8" s="59" t="n"/>
      <c r="CA8" s="59" t="n"/>
      <c r="CB8" s="59" t="n"/>
      <c r="CC8" s="59" t="n"/>
      <c r="CD8" s="59" t="n"/>
      <c r="CE8" s="59" t="n"/>
      <c r="CF8" s="59" t="n"/>
      <c r="CG8" s="59" t="n"/>
      <c r="CH8" s="59" t="n"/>
      <c r="CI8" s="59" t="n"/>
      <c r="CJ8" s="59" t="n"/>
      <c r="CK8" s="59" t="n"/>
      <c r="CL8" s="59" t="n"/>
      <c r="CM8" s="59" t="n"/>
      <c r="CN8" s="59" t="n"/>
      <c r="CO8" s="59" t="n"/>
      <c r="CP8" s="59" t="n"/>
      <c r="CQ8" s="59" t="n"/>
      <c r="CR8" s="59" t="n"/>
      <c r="CS8" s="59" t="n"/>
      <c r="CT8" s="59" t="n"/>
      <c r="CU8" s="59" t="n"/>
      <c r="CV8" s="59" t="n"/>
      <c r="CW8" s="59" t="n"/>
      <c r="CX8" s="59" t="n"/>
      <c r="CY8" s="59" t="n"/>
      <c r="CZ8" s="59" t="n"/>
    </row>
    <row r="9">
      <c r="D9" s="59" t="n"/>
      <c r="E9" s="59" t="n"/>
      <c r="F9" s="59" t="n"/>
      <c r="G9" s="59" t="n"/>
      <c r="H9" s="59" t="n"/>
      <c r="I9" s="59" t="n"/>
      <c r="J9" s="59" t="n"/>
      <c r="K9" s="59" t="n"/>
      <c r="L9" s="59" t="n"/>
      <c r="M9" s="59" t="n"/>
      <c r="N9" s="59" t="n"/>
      <c r="O9" s="59" t="n"/>
      <c r="P9" s="59" t="n"/>
      <c r="Q9" s="59" t="n"/>
      <c r="R9" s="59" t="n"/>
      <c r="S9" s="59" t="n"/>
      <c r="T9" s="59" t="n"/>
      <c r="U9" s="59" t="n"/>
      <c r="V9" s="59" t="n"/>
      <c r="W9" s="59" t="n"/>
      <c r="X9" s="59" t="n"/>
      <c r="Y9" s="59" t="n"/>
      <c r="Z9" s="59" t="n"/>
      <c r="AA9" s="59" t="n"/>
      <c r="AB9" s="59" t="n"/>
      <c r="AC9" s="59" t="n"/>
      <c r="AD9" s="59" t="n"/>
      <c r="AE9" s="59" t="n"/>
      <c r="AF9" s="59" t="n"/>
      <c r="AG9" s="59" t="n"/>
      <c r="AH9" s="59" t="n"/>
      <c r="AI9" s="59" t="n"/>
      <c r="AJ9" s="59" t="n"/>
      <c r="AK9" s="59" t="n"/>
      <c r="AL9" s="59" t="n"/>
      <c r="AM9" s="59" t="n"/>
      <c r="AN9" s="59" t="n"/>
      <c r="AO9" s="59" t="n"/>
      <c r="AP9" s="59" t="n"/>
      <c r="AQ9" s="59" t="n"/>
      <c r="AR9" s="59" t="n"/>
      <c r="AS9" s="59" t="n"/>
      <c r="AT9" s="59" t="n"/>
      <c r="AU9" s="59" t="n"/>
      <c r="AV9" s="59" t="n"/>
      <c r="AW9" s="59" t="n"/>
      <c r="AX9" s="59" t="n"/>
      <c r="AY9" s="59" t="n"/>
      <c r="AZ9" s="59" t="n"/>
      <c r="BA9" s="59" t="n"/>
      <c r="BB9" s="59" t="n"/>
      <c r="BC9" s="59" t="n"/>
      <c r="BD9" s="59" t="n"/>
      <c r="BE9" s="59" t="n"/>
      <c r="BF9" s="59" t="n"/>
      <c r="BG9" s="59" t="n"/>
      <c r="BH9" s="59" t="n"/>
      <c r="BI9" s="59" t="n"/>
      <c r="BJ9" s="59" t="n"/>
      <c r="BK9" s="59" t="n"/>
      <c r="BL9" s="59" t="n"/>
      <c r="BM9" s="59" t="n"/>
      <c r="BN9" s="59" t="n"/>
      <c r="BO9" s="59" t="n"/>
      <c r="BP9" s="59" t="n"/>
      <c r="BQ9" s="59" t="n"/>
      <c r="BR9" s="59" t="n"/>
      <c r="BS9" s="59" t="n"/>
      <c r="BT9" s="59" t="n"/>
      <c r="BU9" s="59" t="n"/>
      <c r="BV9" s="59" t="n"/>
      <c r="BW9" s="59" t="n"/>
      <c r="BX9" s="59" t="n"/>
      <c r="BY9" s="59" t="n"/>
      <c r="BZ9" s="59" t="n"/>
      <c r="CA9" s="59" t="n"/>
      <c r="CB9" s="59" t="n"/>
      <c r="CC9" s="59" t="n"/>
      <c r="CD9" s="59" t="n"/>
      <c r="CE9" s="59" t="n"/>
      <c r="CF9" s="59" t="n"/>
      <c r="CG9" s="59" t="n"/>
      <c r="CH9" s="59" t="n"/>
      <c r="CI9" s="59" t="n"/>
      <c r="CJ9" s="59" t="n"/>
      <c r="CK9" s="59" t="n"/>
      <c r="CL9" s="59" t="n"/>
      <c r="CM9" s="59" t="n"/>
      <c r="CN9" s="59" t="n"/>
      <c r="CO9" s="59" t="n"/>
      <c r="CP9" s="59" t="n"/>
      <c r="CQ9" s="59" t="n"/>
      <c r="CR9" s="59" t="n"/>
      <c r="CS9" s="59" t="n"/>
      <c r="CT9" s="59" t="n"/>
      <c r="CU9" s="59" t="n"/>
      <c r="CV9" s="59" t="n"/>
      <c r="CW9" s="59" t="n"/>
      <c r="CX9" s="59" t="n"/>
      <c r="CY9" s="59" t="n"/>
      <c r="CZ9" s="59" t="n"/>
    </row>
    <row r="10">
      <c r="D10" s="59" t="n"/>
      <c r="E10" s="59" t="n"/>
      <c r="F10" s="59" t="n"/>
      <c r="G10" s="59" t="n"/>
      <c r="H10" s="59" t="n"/>
      <c r="I10" s="59" t="n"/>
      <c r="J10" s="59" t="n"/>
      <c r="K10" s="59" t="n"/>
      <c r="L10" s="59" t="n"/>
      <c r="M10" s="59" t="n"/>
      <c r="N10" s="59" t="n"/>
      <c r="O10" s="59" t="n"/>
      <c r="P10" s="59" t="n"/>
      <c r="Q10" s="59" t="n"/>
      <c r="R10" s="59" t="n"/>
      <c r="S10" s="59" t="n"/>
      <c r="T10" s="59" t="n"/>
      <c r="U10" s="59" t="n"/>
      <c r="V10" s="59" t="n"/>
      <c r="W10" s="59" t="n"/>
      <c r="X10" s="59" t="n"/>
      <c r="Y10" s="59" t="n"/>
      <c r="Z10" s="59" t="n"/>
      <c r="AA10" s="59" t="n"/>
      <c r="AB10" s="59" t="n"/>
      <c r="AC10" s="59" t="n"/>
      <c r="AD10" s="59" t="n"/>
      <c r="AE10" s="59" t="n"/>
      <c r="AF10" s="59" t="n"/>
      <c r="AG10" s="59" t="n"/>
      <c r="AH10" s="59" t="n"/>
      <c r="AI10" s="59" t="n"/>
      <c r="AJ10" s="59" t="n"/>
      <c r="AK10" s="59" t="n"/>
      <c r="AL10" s="59" t="n"/>
      <c r="AM10" s="59" t="n"/>
      <c r="AN10" s="59" t="n"/>
      <c r="AO10" s="59" t="n"/>
      <c r="AP10" s="59" t="n"/>
      <c r="AQ10" s="59" t="n"/>
      <c r="AR10" s="59" t="n"/>
      <c r="AS10" s="59" t="n"/>
      <c r="AT10" s="59" t="n"/>
      <c r="AU10" s="59" t="n"/>
      <c r="AV10" s="59" t="n"/>
      <c r="AW10" s="59" t="n"/>
      <c r="AX10" s="59" t="n"/>
      <c r="AY10" s="59" t="n"/>
      <c r="AZ10" s="59" t="n"/>
      <c r="BA10" s="59" t="n"/>
      <c r="BB10" s="59" t="n"/>
      <c r="BC10" s="59" t="n"/>
      <c r="BD10" s="59" t="n"/>
      <c r="BE10" s="59" t="n"/>
      <c r="BF10" s="59" t="n"/>
      <c r="BG10" s="59" t="n"/>
      <c r="BH10" s="59" t="n"/>
      <c r="BI10" s="59" t="n"/>
      <c r="BJ10" s="59" t="n"/>
      <c r="BK10" s="59" t="n"/>
      <c r="BL10" s="59" t="n"/>
      <c r="BM10" s="59" t="n"/>
      <c r="BN10" s="59" t="n"/>
      <c r="BO10" s="59" t="n"/>
      <c r="BP10" s="59" t="n"/>
      <c r="BQ10" s="59" t="n"/>
      <c r="BR10" s="59" t="n"/>
      <c r="BS10" s="59" t="n"/>
      <c r="BT10" s="59" t="n"/>
      <c r="BU10" s="59" t="n"/>
      <c r="BV10" s="59" t="n"/>
      <c r="BW10" s="59" t="n"/>
      <c r="BX10" s="59" t="n"/>
      <c r="BY10" s="59" t="n"/>
      <c r="BZ10" s="59" t="n"/>
      <c r="CA10" s="59" t="n"/>
      <c r="CB10" s="59" t="n"/>
      <c r="CC10" s="59" t="n"/>
      <c r="CD10" s="59" t="n"/>
      <c r="CE10" s="59" t="n"/>
      <c r="CF10" s="59" t="n"/>
      <c r="CG10" s="59" t="n"/>
      <c r="CH10" s="59" t="n"/>
      <c r="CI10" s="59" t="n"/>
      <c r="CJ10" s="59" t="n"/>
      <c r="CK10" s="59" t="n"/>
      <c r="CL10" s="59" t="n"/>
      <c r="CM10" s="59" t="n"/>
      <c r="CN10" s="59" t="n"/>
      <c r="CO10" s="59" t="n"/>
      <c r="CP10" s="59" t="n"/>
      <c r="CQ10" s="59" t="n"/>
      <c r="CR10" s="59" t="n"/>
      <c r="CS10" s="59" t="n"/>
      <c r="CT10" s="59" t="n"/>
      <c r="CU10" s="59" t="n"/>
      <c r="CV10" s="59" t="n"/>
      <c r="CW10" s="59" t="n"/>
      <c r="CX10" s="59" t="n"/>
      <c r="CY10" s="59" t="n"/>
      <c r="CZ10" s="59" t="n"/>
    </row>
    <row r="11">
      <c r="D11" s="107" t="n"/>
      <c r="E11" s="107" t="n"/>
      <c r="F11" s="107" t="n"/>
      <c r="G11" s="107" t="n"/>
      <c r="H11" s="107" t="n"/>
      <c r="I11" s="107" t="n"/>
      <c r="J11" s="107" t="n"/>
      <c r="K11" s="107" t="n"/>
      <c r="L11" s="107" t="n"/>
      <c r="M11" s="107" t="n"/>
      <c r="N11" s="107" t="n"/>
      <c r="O11" s="107" t="n"/>
      <c r="P11" s="107" t="n"/>
      <c r="Q11" s="107" t="n"/>
      <c r="R11" s="107" t="n"/>
      <c r="S11" s="107" t="n"/>
      <c r="T11" s="107" t="n"/>
      <c r="U11" s="107" t="n"/>
      <c r="V11" s="107" t="n"/>
      <c r="W11" s="107" t="n"/>
      <c r="X11" s="107" t="n"/>
      <c r="Y11" s="107" t="n"/>
      <c r="Z11" s="107" t="n"/>
      <c r="AA11" s="107" t="n"/>
      <c r="AB11" s="107" t="n"/>
      <c r="AC11" s="107" t="n"/>
      <c r="AD11" s="107" t="n"/>
      <c r="AE11" s="107" t="n"/>
      <c r="AF11" s="107" t="n"/>
      <c r="AG11" s="107" t="n"/>
      <c r="AH11" s="107" t="n"/>
      <c r="AI11" s="107" t="n"/>
      <c r="AJ11" s="107" t="n"/>
      <c r="AK11" s="107" t="n"/>
      <c r="AL11" s="107" t="n"/>
      <c r="AM11" s="107" t="n"/>
      <c r="AN11" s="107" t="n"/>
      <c r="AO11" s="107" t="n"/>
      <c r="AP11" s="107" t="n"/>
      <c r="AQ11" s="107" t="n"/>
      <c r="AR11" s="107" t="n"/>
      <c r="AS11" s="107" t="n"/>
      <c r="AT11" s="107" t="n"/>
      <c r="AU11" s="107" t="n"/>
      <c r="AV11" s="107" t="n"/>
      <c r="AW11" s="107" t="n"/>
      <c r="AX11" s="107" t="n"/>
      <c r="AY11" s="107" t="n"/>
      <c r="AZ11" s="107" t="n"/>
      <c r="BA11" s="107" t="n"/>
      <c r="BB11" s="107" t="n"/>
      <c r="BC11" s="107" t="n"/>
      <c r="BD11" s="107" t="n"/>
      <c r="BE11" s="107" t="n"/>
      <c r="BF11" s="107" t="n"/>
      <c r="BG11" s="107" t="n"/>
      <c r="BH11" s="107" t="n"/>
      <c r="BI11" s="107" t="n"/>
      <c r="BJ11" s="107" t="n"/>
      <c r="BK11" s="107" t="n"/>
      <c r="BL11" s="107" t="n"/>
      <c r="BM11" s="107" t="n"/>
      <c r="BN11" s="107" t="n"/>
      <c r="BO11" s="107" t="n"/>
      <c r="BP11" s="107" t="n"/>
      <c r="BQ11" s="107" t="n"/>
      <c r="BR11" s="107" t="n"/>
      <c r="BS11" s="107" t="n"/>
      <c r="BT11" s="107" t="n"/>
      <c r="BU11" s="107" t="n"/>
      <c r="BV11" s="107" t="n"/>
      <c r="BW11" s="107" t="n"/>
      <c r="BX11" s="107" t="n"/>
      <c r="BY11" s="107" t="n"/>
      <c r="BZ11" s="107" t="n"/>
      <c r="CA11" s="107" t="n"/>
      <c r="CB11" s="107" t="n"/>
      <c r="CC11" s="107" t="n"/>
      <c r="CD11" s="107" t="n"/>
      <c r="CE11" s="107" t="n"/>
      <c r="CF11" s="107" t="n"/>
      <c r="CG11" s="107" t="n"/>
      <c r="CH11" s="107" t="n"/>
      <c r="CI11" s="107" t="n"/>
      <c r="CJ11" s="107" t="n"/>
      <c r="CK11" s="107" t="n"/>
      <c r="CL11" s="107" t="n"/>
      <c r="CM11" s="107" t="n"/>
      <c r="CN11" s="107" t="n"/>
      <c r="CO11" s="107" t="n"/>
      <c r="CP11" s="107" t="n"/>
      <c r="CQ11" s="107" t="n"/>
      <c r="CR11" s="107" t="n"/>
      <c r="CS11" s="107" t="n"/>
      <c r="CT11" s="107" t="n"/>
      <c r="CU11" s="107" t="n"/>
      <c r="CV11" s="107" t="n"/>
      <c r="CW11" s="107" t="n"/>
      <c r="CX11" s="107" t="n"/>
      <c r="CY11" s="107" t="n"/>
      <c r="CZ11" s="107" t="n"/>
    </row>
    <row r="14">
      <c r="A14" s="2">
        <f>IF($A7="","","   projections")</f>
        <v/>
      </c>
      <c r="B14" s="68">
        <f>IF($A7="",0,COUNT($E15:$CZ15))</f>
        <v/>
      </c>
      <c r="C14" s="69">
        <f>IF($B14=0,0,MAX($E15:$CZ15))</f>
        <v/>
      </c>
      <c r="D14" s="58">
        <f>_xll.BDS($A7,'Field Check'!$C$42,"headers=y","startcol=1","endcol=3","dir=h")</f>
        <v/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  <c r="U14" s="59" t="n"/>
      <c r="V14" s="59" t="n"/>
      <c r="W14" s="59" t="n"/>
      <c r="X14" s="59" t="n"/>
      <c r="Y14" s="59" t="n"/>
      <c r="Z14" s="59" t="n"/>
      <c r="AA14" s="59" t="n"/>
      <c r="AB14" s="59" t="n"/>
      <c r="AC14" s="59" t="n"/>
      <c r="AD14" s="59" t="n"/>
      <c r="AE14" s="59" t="n"/>
      <c r="AF14" s="59" t="n"/>
      <c r="AG14" s="59" t="n"/>
      <c r="AH14" s="59" t="n"/>
      <c r="AI14" s="59" t="n"/>
      <c r="AJ14" s="59" t="n"/>
      <c r="AK14" s="59" t="n"/>
      <c r="AL14" s="59" t="n"/>
      <c r="AM14" s="59" t="n"/>
      <c r="AN14" s="59" t="n"/>
      <c r="AO14" s="59" t="n"/>
      <c r="AP14" s="59" t="n"/>
      <c r="AQ14" s="59" t="n"/>
      <c r="AR14" s="59" t="n"/>
      <c r="AS14" s="59" t="n"/>
      <c r="AT14" s="59" t="n"/>
      <c r="AU14" s="59" t="n"/>
      <c r="AV14" s="59" t="n"/>
      <c r="AW14" s="59" t="n"/>
      <c r="AX14" s="59" t="n"/>
      <c r="AY14" s="59" t="n"/>
      <c r="AZ14" s="59" t="n"/>
      <c r="BA14" s="59" t="n"/>
      <c r="BB14" s="59" t="n"/>
      <c r="BC14" s="59" t="n"/>
      <c r="BD14" s="59" t="n"/>
      <c r="BE14" s="59" t="n"/>
      <c r="BF14" s="59" t="n"/>
      <c r="BG14" s="59" t="n"/>
      <c r="BH14" s="59" t="n"/>
      <c r="BI14" s="59" t="n"/>
      <c r="BJ14" s="59" t="n"/>
      <c r="BK14" s="59" t="n"/>
      <c r="BL14" s="59" t="n"/>
      <c r="BM14" s="59" t="n"/>
      <c r="BN14" s="59" t="n"/>
      <c r="BO14" s="59" t="n"/>
      <c r="BP14" s="59" t="n"/>
      <c r="BQ14" s="59" t="n"/>
      <c r="BR14" s="59" t="n"/>
      <c r="BS14" s="59" t="n"/>
      <c r="BT14" s="59" t="n"/>
      <c r="BU14" s="59" t="n"/>
      <c r="BV14" s="59" t="n"/>
      <c r="BW14" s="59" t="n"/>
      <c r="BX14" s="59" t="n"/>
      <c r="BY14" s="59" t="n"/>
      <c r="BZ14" s="59" t="n"/>
      <c r="CA14" s="59" t="n"/>
      <c r="CB14" s="59" t="n"/>
      <c r="CC14" s="59" t="n"/>
      <c r="CD14" s="59" t="n"/>
      <c r="CE14" s="59" t="n"/>
      <c r="CF14" s="59" t="n"/>
      <c r="CG14" s="59" t="n"/>
      <c r="CH14" s="59" t="n"/>
      <c r="CI14" s="59" t="n"/>
      <c r="CJ14" s="59" t="n"/>
      <c r="CK14" s="59" t="n"/>
      <c r="CL14" s="59" t="n"/>
      <c r="CM14" s="59" t="n"/>
      <c r="CN14" s="59" t="n"/>
      <c r="CO14" s="59" t="n"/>
      <c r="CP14" s="59" t="n"/>
      <c r="CQ14" s="59" t="n"/>
      <c r="CR14" s="59" t="n"/>
      <c r="CS14" s="59" t="n"/>
      <c r="CT14" s="59" t="n"/>
      <c r="CU14" s="59" t="n"/>
      <c r="CV14" s="59" t="n"/>
      <c r="CW14" s="59" t="n"/>
      <c r="CX14" s="59" t="n"/>
      <c r="CY14" s="59" t="n"/>
      <c r="CZ14" s="59" t="n"/>
    </row>
    <row r="15">
      <c r="D15" s="59" t="n"/>
      <c r="E15" s="59" t="n"/>
      <c r="F15" s="59" t="n"/>
      <c r="G15" s="59" t="n"/>
      <c r="H15" s="59" t="n"/>
      <c r="I15" s="59" t="n"/>
      <c r="J15" s="59" t="n"/>
      <c r="K15" s="59" t="n"/>
      <c r="L15" s="59" t="n"/>
      <c r="M15" s="59" t="n"/>
      <c r="N15" s="59" t="n"/>
      <c r="O15" s="59" t="n"/>
      <c r="P15" s="59" t="n"/>
      <c r="Q15" s="59" t="n"/>
      <c r="R15" s="59" t="n"/>
      <c r="S15" s="59" t="n"/>
      <c r="T15" s="59" t="n"/>
      <c r="U15" s="59" t="n"/>
      <c r="V15" s="59" t="n"/>
      <c r="W15" s="59" t="n"/>
      <c r="X15" s="59" t="n"/>
      <c r="Y15" s="59" t="n"/>
      <c r="Z15" s="59" t="n"/>
      <c r="AA15" s="59" t="n"/>
      <c r="AB15" s="59" t="n"/>
      <c r="AC15" s="59" t="n"/>
      <c r="AD15" s="59" t="n"/>
      <c r="AE15" s="59" t="n"/>
      <c r="AF15" s="59" t="n"/>
      <c r="AG15" s="59" t="n"/>
      <c r="AH15" s="59" t="n"/>
      <c r="AI15" s="59" t="n"/>
      <c r="AJ15" s="59" t="n"/>
      <c r="AK15" s="59" t="n"/>
      <c r="AL15" s="59" t="n"/>
      <c r="AM15" s="59" t="n"/>
      <c r="AN15" s="59" t="n"/>
      <c r="AO15" s="59" t="n"/>
      <c r="AP15" s="59" t="n"/>
      <c r="AQ15" s="59" t="n"/>
      <c r="AR15" s="59" t="n"/>
      <c r="AS15" s="59" t="n"/>
      <c r="AT15" s="59" t="n"/>
      <c r="AU15" s="59" t="n"/>
      <c r="AV15" s="59" t="n"/>
      <c r="AW15" s="59" t="n"/>
      <c r="AX15" s="59" t="n"/>
      <c r="AY15" s="59" t="n"/>
      <c r="AZ15" s="59" t="n"/>
      <c r="BA15" s="59" t="n"/>
      <c r="BB15" s="59" t="n"/>
      <c r="BC15" s="59" t="n"/>
      <c r="BD15" s="59" t="n"/>
      <c r="BE15" s="59" t="n"/>
      <c r="BF15" s="59" t="n"/>
      <c r="BG15" s="59" t="n"/>
      <c r="BH15" s="59" t="n"/>
      <c r="BI15" s="59" t="n"/>
      <c r="BJ15" s="59" t="n"/>
      <c r="BK15" s="59" t="n"/>
      <c r="BL15" s="59" t="n"/>
      <c r="BM15" s="59" t="n"/>
      <c r="BN15" s="59" t="n"/>
      <c r="BO15" s="59" t="n"/>
      <c r="BP15" s="59" t="n"/>
      <c r="BQ15" s="59" t="n"/>
      <c r="BR15" s="59" t="n"/>
      <c r="BS15" s="59" t="n"/>
      <c r="BT15" s="59" t="n"/>
      <c r="BU15" s="59" t="n"/>
      <c r="BV15" s="59" t="n"/>
      <c r="BW15" s="59" t="n"/>
      <c r="BX15" s="59" t="n"/>
      <c r="BY15" s="59" t="n"/>
      <c r="BZ15" s="59" t="n"/>
      <c r="CA15" s="59" t="n"/>
      <c r="CB15" s="59" t="n"/>
      <c r="CC15" s="59" t="n"/>
      <c r="CD15" s="59" t="n"/>
      <c r="CE15" s="59" t="n"/>
      <c r="CF15" s="59" t="n"/>
      <c r="CG15" s="59" t="n"/>
      <c r="CH15" s="59" t="n"/>
      <c r="CI15" s="59" t="n"/>
      <c r="CJ15" s="59" t="n"/>
      <c r="CK15" s="59" t="n"/>
      <c r="CL15" s="59" t="n"/>
      <c r="CM15" s="59" t="n"/>
      <c r="CN15" s="59" t="n"/>
      <c r="CO15" s="59" t="n"/>
      <c r="CP15" s="59" t="n"/>
      <c r="CQ15" s="59" t="n"/>
      <c r="CR15" s="59" t="n"/>
      <c r="CS15" s="59" t="n"/>
      <c r="CT15" s="59" t="n"/>
      <c r="CU15" s="59" t="n"/>
      <c r="CV15" s="59" t="n"/>
      <c r="CW15" s="59" t="n"/>
      <c r="CX15" s="59" t="n"/>
      <c r="CY15" s="59" t="n"/>
      <c r="CZ15" s="59" t="n"/>
    </row>
    <row r="16">
      <c r="D16" s="107" t="n"/>
      <c r="E16" s="107" t="n"/>
      <c r="F16" s="107" t="n"/>
      <c r="G16" s="107" t="n"/>
      <c r="H16" s="107" t="n"/>
      <c r="I16" s="107" t="n"/>
      <c r="J16" s="107" t="n"/>
      <c r="K16" s="107" t="n"/>
      <c r="L16" s="107" t="n"/>
      <c r="M16" s="107" t="n"/>
      <c r="N16" s="107" t="n"/>
      <c r="O16" s="107" t="n"/>
      <c r="P16" s="107" t="n"/>
      <c r="Q16" s="107" t="n"/>
      <c r="R16" s="107" t="n"/>
      <c r="S16" s="107" t="n"/>
      <c r="T16" s="107" t="n"/>
      <c r="U16" s="107" t="n"/>
      <c r="V16" s="107" t="n"/>
      <c r="W16" s="107" t="n"/>
      <c r="X16" s="107" t="n"/>
      <c r="Y16" s="107" t="n"/>
      <c r="Z16" s="107" t="n"/>
      <c r="AA16" s="107" t="n"/>
      <c r="AB16" s="107" t="n"/>
      <c r="AC16" s="107" t="n"/>
      <c r="AD16" s="107" t="n"/>
      <c r="AE16" s="107" t="n"/>
      <c r="AF16" s="107" t="n"/>
      <c r="AG16" s="107" t="n"/>
      <c r="AH16" s="107" t="n"/>
      <c r="AI16" s="107" t="n"/>
      <c r="AJ16" s="107" t="n"/>
      <c r="AK16" s="107" t="n"/>
      <c r="AL16" s="107" t="n"/>
      <c r="AM16" s="107" t="n"/>
      <c r="AN16" s="107" t="n"/>
      <c r="AO16" s="107" t="n"/>
      <c r="AP16" s="107" t="n"/>
      <c r="AQ16" s="107" t="n"/>
      <c r="AR16" s="107" t="n"/>
      <c r="AS16" s="107" t="n"/>
      <c r="AT16" s="107" t="n"/>
      <c r="AU16" s="107" t="n"/>
      <c r="AV16" s="107" t="n"/>
      <c r="AW16" s="107" t="n"/>
      <c r="AX16" s="107" t="n"/>
      <c r="AY16" s="107" t="n"/>
      <c r="AZ16" s="107" t="n"/>
      <c r="BA16" s="107" t="n"/>
      <c r="BB16" s="107" t="n"/>
      <c r="BC16" s="107" t="n"/>
      <c r="BD16" s="107" t="n"/>
      <c r="BE16" s="107" t="n"/>
      <c r="BF16" s="107" t="n"/>
      <c r="BG16" s="107" t="n"/>
      <c r="BH16" s="107" t="n"/>
      <c r="BI16" s="107" t="n"/>
      <c r="BJ16" s="107" t="n"/>
      <c r="BK16" s="107" t="n"/>
      <c r="BL16" s="107" t="n"/>
      <c r="BM16" s="107" t="n"/>
      <c r="BN16" s="107" t="n"/>
      <c r="BO16" s="107" t="n"/>
      <c r="BP16" s="107" t="n"/>
      <c r="BQ16" s="107" t="n"/>
      <c r="BR16" s="107" t="n"/>
      <c r="BS16" s="107" t="n"/>
      <c r="BT16" s="107" t="n"/>
      <c r="BU16" s="107" t="n"/>
      <c r="BV16" s="107" t="n"/>
      <c r="BW16" s="107" t="n"/>
      <c r="BX16" s="107" t="n"/>
      <c r="BY16" s="107" t="n"/>
      <c r="BZ16" s="107" t="n"/>
      <c r="CA16" s="107" t="n"/>
      <c r="CB16" s="107" t="n"/>
      <c r="CC16" s="107" t="n"/>
      <c r="CD16" s="107" t="n"/>
      <c r="CE16" s="107" t="n"/>
      <c r="CF16" s="107" t="n"/>
      <c r="CG16" s="107" t="n"/>
      <c r="CH16" s="107" t="n"/>
      <c r="CI16" s="107" t="n"/>
      <c r="CJ16" s="107" t="n"/>
      <c r="CK16" s="107" t="n"/>
      <c r="CL16" s="107" t="n"/>
      <c r="CM16" s="107" t="n"/>
      <c r="CN16" s="107" t="n"/>
      <c r="CO16" s="107" t="n"/>
      <c r="CP16" s="107" t="n"/>
      <c r="CQ16" s="107" t="n"/>
      <c r="CR16" s="107" t="n"/>
      <c r="CS16" s="107" t="n"/>
      <c r="CT16" s="107" t="n"/>
      <c r="CU16" s="107" t="n"/>
      <c r="CV16" s="107" t="n"/>
      <c r="CW16" s="107" t="n"/>
      <c r="CX16" s="107" t="n"/>
      <c r="CY16" s="107" t="n"/>
      <c r="CZ16" s="107" t="n"/>
    </row>
    <row r="18">
      <c r="A18" s="126">
        <f>IF('AS51'!$C$7="","",'AS51'!$C$7)</f>
        <v/>
      </c>
      <c r="B18" s="68">
        <f>IF($A18="",0,COUNT($E19:$CZ19))</f>
        <v/>
      </c>
      <c r="C18" s="69">
        <f>IF($B18=0,0,MAX($E19:$CZ19))</f>
        <v/>
      </c>
      <c r="D18" s="58">
        <f>_xll.BDS($A18,'Field Check'!$C$44,"headers=y","startcol=1","endcol=7","dir=h","DVD_START_DT",'Field Check'!$C$59,"DVD_END_DT",'Field Check'!$D$59)</f>
        <v/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59" t="n"/>
      <c r="N18" s="59" t="n"/>
      <c r="O18" s="59" t="n"/>
      <c r="P18" s="59" t="n"/>
      <c r="Q18" s="59" t="n"/>
      <c r="R18" s="59" t="n"/>
      <c r="S18" s="59" t="n"/>
      <c r="T18" s="59" t="n"/>
      <c r="U18" s="59" t="n"/>
      <c r="V18" s="59" t="n"/>
      <c r="W18" s="59" t="n"/>
      <c r="X18" s="59" t="n"/>
      <c r="Y18" s="59" t="n"/>
      <c r="Z18" s="59" t="n"/>
      <c r="AA18" s="59" t="n"/>
      <c r="AB18" s="59" t="n"/>
      <c r="AC18" s="59" t="n"/>
      <c r="AD18" s="59" t="n"/>
      <c r="AE18" s="59" t="n"/>
      <c r="AF18" s="59" t="n"/>
      <c r="AG18" s="59" t="n"/>
      <c r="AH18" s="59" t="n"/>
      <c r="AI18" s="59" t="n"/>
      <c r="AJ18" s="59" t="n"/>
      <c r="AK18" s="59" t="n"/>
      <c r="AL18" s="59" t="n"/>
      <c r="AM18" s="59" t="n"/>
      <c r="AN18" s="59" t="n"/>
      <c r="AO18" s="59" t="n"/>
      <c r="AP18" s="59" t="n"/>
      <c r="AQ18" s="59" t="n"/>
      <c r="AR18" s="59" t="n"/>
      <c r="AS18" s="59" t="n"/>
      <c r="AT18" s="59" t="n"/>
      <c r="AU18" s="59" t="n"/>
      <c r="AV18" s="59" t="n"/>
      <c r="AW18" s="59" t="n"/>
      <c r="AX18" s="59" t="n"/>
      <c r="AY18" s="59" t="n"/>
      <c r="AZ18" s="59" t="n"/>
      <c r="BA18" s="59" t="n"/>
      <c r="BB18" s="59" t="n"/>
      <c r="BC18" s="59" t="n"/>
      <c r="BD18" s="59" t="n"/>
      <c r="BE18" s="59" t="n"/>
      <c r="BF18" s="59" t="n"/>
      <c r="BG18" s="59" t="n"/>
      <c r="BH18" s="59" t="n"/>
      <c r="BI18" s="59" t="n"/>
      <c r="BJ18" s="59" t="n"/>
      <c r="BK18" s="59" t="n"/>
      <c r="BL18" s="59" t="n"/>
      <c r="BM18" s="59" t="n"/>
      <c r="BN18" s="59" t="n"/>
      <c r="BO18" s="59" t="n"/>
      <c r="BP18" s="59" t="n"/>
      <c r="BQ18" s="59" t="n"/>
      <c r="BR18" s="59" t="n"/>
      <c r="BS18" s="59" t="n"/>
      <c r="BT18" s="59" t="n"/>
      <c r="BU18" s="59" t="n"/>
      <c r="BV18" s="59" t="n"/>
      <c r="BW18" s="59" t="n"/>
      <c r="BX18" s="59" t="n"/>
      <c r="BY18" s="59" t="n"/>
      <c r="BZ18" s="59" t="n"/>
      <c r="CA18" s="59" t="n"/>
      <c r="CB18" s="59" t="n"/>
      <c r="CC18" s="59" t="n"/>
      <c r="CD18" s="59" t="n"/>
      <c r="CE18" s="59" t="n"/>
      <c r="CF18" s="59" t="n"/>
      <c r="CG18" s="59" t="n"/>
      <c r="CH18" s="59" t="n"/>
      <c r="CI18" s="59" t="n"/>
      <c r="CJ18" s="59" t="n"/>
      <c r="CK18" s="59" t="n"/>
      <c r="CL18" s="59" t="n"/>
      <c r="CM18" s="59" t="n"/>
      <c r="CN18" s="59" t="n"/>
      <c r="CO18" s="59" t="n"/>
      <c r="CP18" s="59" t="n"/>
      <c r="CQ18" s="59" t="n"/>
      <c r="CR18" s="59" t="n"/>
      <c r="CS18" s="59" t="n"/>
      <c r="CT18" s="59" t="n"/>
      <c r="CU18" s="59" t="n"/>
      <c r="CV18" s="59" t="n"/>
      <c r="CW18" s="59" t="n"/>
      <c r="CX18" s="59" t="n"/>
      <c r="CY18" s="59" t="n"/>
      <c r="CZ18" s="59" t="n"/>
    </row>
    <row r="19">
      <c r="D19" s="59" t="n"/>
      <c r="E19" s="59" t="n"/>
      <c r="F19" s="59" t="n"/>
      <c r="G19" s="59" t="n"/>
      <c r="H19" s="59" t="n"/>
      <c r="I19" s="59" t="n"/>
      <c r="J19" s="59" t="n"/>
      <c r="K19" s="59" t="n"/>
      <c r="L19" s="59" t="n"/>
      <c r="M19" s="59" t="n"/>
      <c r="N19" s="59" t="n"/>
      <c r="O19" s="59" t="n"/>
      <c r="P19" s="59" t="n"/>
      <c r="Q19" s="59" t="n"/>
      <c r="R19" s="59" t="n"/>
      <c r="S19" s="59" t="n"/>
      <c r="T19" s="59" t="n"/>
      <c r="U19" s="59" t="n"/>
      <c r="V19" s="59" t="n"/>
      <c r="W19" s="59" t="n"/>
      <c r="X19" s="59" t="n"/>
      <c r="Y19" s="59" t="n"/>
      <c r="Z19" s="59" t="n"/>
      <c r="AA19" s="59" t="n"/>
      <c r="AB19" s="59" t="n"/>
      <c r="AC19" s="59" t="n"/>
      <c r="AD19" s="59" t="n"/>
      <c r="AE19" s="59" t="n"/>
      <c r="AF19" s="59" t="n"/>
      <c r="AG19" s="59" t="n"/>
      <c r="AH19" s="59" t="n"/>
      <c r="AI19" s="59" t="n"/>
      <c r="AJ19" s="59" t="n"/>
      <c r="AK19" s="59" t="n"/>
      <c r="AL19" s="59" t="n"/>
      <c r="AM19" s="59" t="n"/>
      <c r="AN19" s="59" t="n"/>
      <c r="AO19" s="59" t="n"/>
      <c r="AP19" s="59" t="n"/>
      <c r="AQ19" s="59" t="n"/>
      <c r="AR19" s="59" t="n"/>
      <c r="AS19" s="59" t="n"/>
      <c r="AT19" s="59" t="n"/>
      <c r="AU19" s="59" t="n"/>
      <c r="AV19" s="59" t="n"/>
      <c r="AW19" s="59" t="n"/>
      <c r="AX19" s="59" t="n"/>
      <c r="AY19" s="59" t="n"/>
      <c r="AZ19" s="59" t="n"/>
      <c r="BA19" s="59" t="n"/>
      <c r="BB19" s="59" t="n"/>
      <c r="BC19" s="59" t="n"/>
      <c r="BD19" s="59" t="n"/>
      <c r="BE19" s="59" t="n"/>
      <c r="BF19" s="59" t="n"/>
      <c r="BG19" s="59" t="n"/>
      <c r="BH19" s="59" t="n"/>
      <c r="BI19" s="59" t="n"/>
      <c r="BJ19" s="59" t="n"/>
      <c r="BK19" s="59" t="n"/>
      <c r="BL19" s="59" t="n"/>
      <c r="BM19" s="59" t="n"/>
      <c r="BN19" s="59" t="n"/>
      <c r="BO19" s="59" t="n"/>
      <c r="BP19" s="59" t="n"/>
      <c r="BQ19" s="59" t="n"/>
      <c r="BR19" s="59" t="n"/>
      <c r="BS19" s="59" t="n"/>
      <c r="BT19" s="59" t="n"/>
      <c r="BU19" s="59" t="n"/>
      <c r="BV19" s="59" t="n"/>
      <c r="BW19" s="59" t="n"/>
      <c r="BX19" s="59" t="n"/>
      <c r="BY19" s="59" t="n"/>
      <c r="BZ19" s="59" t="n"/>
      <c r="CA19" s="59" t="n"/>
      <c r="CB19" s="59" t="n"/>
      <c r="CC19" s="59" t="n"/>
      <c r="CD19" s="59" t="n"/>
      <c r="CE19" s="59" t="n"/>
      <c r="CF19" s="59" t="n"/>
      <c r="CG19" s="59" t="n"/>
      <c r="CH19" s="59" t="n"/>
      <c r="CI19" s="59" t="n"/>
      <c r="CJ19" s="59" t="n"/>
      <c r="CK19" s="59" t="n"/>
      <c r="CL19" s="59" t="n"/>
      <c r="CM19" s="59" t="n"/>
      <c r="CN19" s="59" t="n"/>
      <c r="CO19" s="59" t="n"/>
      <c r="CP19" s="59" t="n"/>
      <c r="CQ19" s="59" t="n"/>
      <c r="CR19" s="59" t="n"/>
      <c r="CS19" s="59" t="n"/>
      <c r="CT19" s="59" t="n"/>
      <c r="CU19" s="59" t="n"/>
      <c r="CV19" s="59" t="n"/>
      <c r="CW19" s="59" t="n"/>
      <c r="CX19" s="59" t="n"/>
      <c r="CY19" s="59" t="n"/>
      <c r="CZ19" s="59" t="n"/>
    </row>
    <row r="20">
      <c r="D20" s="59" t="n"/>
      <c r="E20" s="59" t="n"/>
      <c r="F20" s="59" t="n"/>
      <c r="G20" s="59" t="n"/>
      <c r="H20" s="59" t="n"/>
      <c r="I20" s="59" t="n"/>
      <c r="J20" s="59" t="n"/>
      <c r="K20" s="59" t="n"/>
      <c r="L20" s="59" t="n"/>
      <c r="M20" s="59" t="n"/>
      <c r="N20" s="59" t="n"/>
      <c r="O20" s="59" t="n"/>
      <c r="P20" s="59" t="n"/>
      <c r="Q20" s="59" t="n"/>
      <c r="R20" s="59" t="n"/>
      <c r="S20" s="59" t="n"/>
      <c r="T20" s="59" t="n"/>
      <c r="U20" s="59" t="n"/>
      <c r="V20" s="59" t="n"/>
      <c r="W20" s="59" t="n"/>
      <c r="X20" s="59" t="n"/>
      <c r="Y20" s="59" t="n"/>
      <c r="Z20" s="59" t="n"/>
      <c r="AA20" s="59" t="n"/>
      <c r="AB20" s="59" t="n"/>
      <c r="AC20" s="59" t="n"/>
      <c r="AD20" s="59" t="n"/>
      <c r="AE20" s="59" t="n"/>
      <c r="AF20" s="59" t="n"/>
      <c r="AG20" s="59" t="n"/>
      <c r="AH20" s="59" t="n"/>
      <c r="AI20" s="59" t="n"/>
      <c r="AJ20" s="59" t="n"/>
      <c r="AK20" s="59" t="n"/>
      <c r="AL20" s="59" t="n"/>
      <c r="AM20" s="59" t="n"/>
      <c r="AN20" s="59" t="n"/>
      <c r="AO20" s="59" t="n"/>
      <c r="AP20" s="59" t="n"/>
      <c r="AQ20" s="59" t="n"/>
      <c r="AR20" s="59" t="n"/>
      <c r="AS20" s="59" t="n"/>
      <c r="AT20" s="59" t="n"/>
      <c r="AU20" s="59" t="n"/>
      <c r="AV20" s="59" t="n"/>
      <c r="AW20" s="59" t="n"/>
      <c r="AX20" s="59" t="n"/>
      <c r="AY20" s="59" t="n"/>
      <c r="AZ20" s="59" t="n"/>
      <c r="BA20" s="59" t="n"/>
      <c r="BB20" s="59" t="n"/>
      <c r="BC20" s="59" t="n"/>
      <c r="BD20" s="59" t="n"/>
      <c r="BE20" s="59" t="n"/>
      <c r="BF20" s="59" t="n"/>
      <c r="BG20" s="59" t="n"/>
      <c r="BH20" s="59" t="n"/>
      <c r="BI20" s="59" t="n"/>
      <c r="BJ20" s="59" t="n"/>
      <c r="BK20" s="59" t="n"/>
      <c r="BL20" s="59" t="n"/>
      <c r="BM20" s="59" t="n"/>
      <c r="BN20" s="59" t="n"/>
      <c r="BO20" s="59" t="n"/>
      <c r="BP20" s="59" t="n"/>
      <c r="BQ20" s="59" t="n"/>
      <c r="BR20" s="59" t="n"/>
      <c r="BS20" s="59" t="n"/>
      <c r="BT20" s="59" t="n"/>
      <c r="BU20" s="59" t="n"/>
      <c r="BV20" s="59" t="n"/>
      <c r="BW20" s="59" t="n"/>
      <c r="BX20" s="59" t="n"/>
      <c r="BY20" s="59" t="n"/>
      <c r="BZ20" s="59" t="n"/>
      <c r="CA20" s="59" t="n"/>
      <c r="CB20" s="59" t="n"/>
      <c r="CC20" s="59" t="n"/>
      <c r="CD20" s="59" t="n"/>
      <c r="CE20" s="59" t="n"/>
      <c r="CF20" s="59" t="n"/>
      <c r="CG20" s="59" t="n"/>
      <c r="CH20" s="59" t="n"/>
      <c r="CI20" s="59" t="n"/>
      <c r="CJ20" s="59" t="n"/>
      <c r="CK20" s="59" t="n"/>
      <c r="CL20" s="59" t="n"/>
      <c r="CM20" s="59" t="n"/>
      <c r="CN20" s="59" t="n"/>
      <c r="CO20" s="59" t="n"/>
      <c r="CP20" s="59" t="n"/>
      <c r="CQ20" s="59" t="n"/>
      <c r="CR20" s="59" t="n"/>
      <c r="CS20" s="59" t="n"/>
      <c r="CT20" s="59" t="n"/>
      <c r="CU20" s="59" t="n"/>
      <c r="CV20" s="59" t="n"/>
      <c r="CW20" s="59" t="n"/>
      <c r="CX20" s="59" t="n"/>
      <c r="CY20" s="59" t="n"/>
      <c r="CZ20" s="59" t="n"/>
    </row>
    <row r="21">
      <c r="D21" s="59" t="n"/>
      <c r="E21" s="59" t="n"/>
      <c r="F21" s="59" t="n"/>
      <c r="G21" s="59" t="n"/>
      <c r="H21" s="59" t="n"/>
      <c r="I21" s="59" t="n"/>
      <c r="J21" s="59" t="n"/>
      <c r="K21" s="59" t="n"/>
      <c r="L21" s="59" t="n"/>
      <c r="M21" s="59" t="n"/>
      <c r="N21" s="59" t="n"/>
      <c r="O21" s="59" t="n"/>
      <c r="P21" s="59" t="n"/>
      <c r="Q21" s="59" t="n"/>
      <c r="R21" s="59" t="n"/>
      <c r="S21" s="59" t="n"/>
      <c r="T21" s="59" t="n"/>
      <c r="U21" s="59" t="n"/>
      <c r="V21" s="59" t="n"/>
      <c r="W21" s="59" t="n"/>
      <c r="X21" s="59" t="n"/>
      <c r="Y21" s="59" t="n"/>
      <c r="Z21" s="59" t="n"/>
      <c r="AA21" s="59" t="n"/>
      <c r="AB21" s="59" t="n"/>
      <c r="AC21" s="59" t="n"/>
      <c r="AD21" s="59" t="n"/>
      <c r="AE21" s="59" t="n"/>
      <c r="AF21" s="59" t="n"/>
      <c r="AG21" s="59" t="n"/>
      <c r="AH21" s="59" t="n"/>
      <c r="AI21" s="59" t="n"/>
      <c r="AJ21" s="59" t="n"/>
      <c r="AK21" s="59" t="n"/>
      <c r="AL21" s="59" t="n"/>
      <c r="AM21" s="59" t="n"/>
      <c r="AN21" s="59" t="n"/>
      <c r="AO21" s="59" t="n"/>
      <c r="AP21" s="59" t="n"/>
      <c r="AQ21" s="59" t="n"/>
      <c r="AR21" s="59" t="n"/>
      <c r="AS21" s="59" t="n"/>
      <c r="AT21" s="59" t="n"/>
      <c r="AU21" s="59" t="n"/>
      <c r="AV21" s="59" t="n"/>
      <c r="AW21" s="59" t="n"/>
      <c r="AX21" s="59" t="n"/>
      <c r="AY21" s="59" t="n"/>
      <c r="AZ21" s="59" t="n"/>
      <c r="BA21" s="59" t="n"/>
      <c r="BB21" s="59" t="n"/>
      <c r="BC21" s="59" t="n"/>
      <c r="BD21" s="59" t="n"/>
      <c r="BE21" s="59" t="n"/>
      <c r="BF21" s="59" t="n"/>
      <c r="BG21" s="59" t="n"/>
      <c r="BH21" s="59" t="n"/>
      <c r="BI21" s="59" t="n"/>
      <c r="BJ21" s="59" t="n"/>
      <c r="BK21" s="59" t="n"/>
      <c r="BL21" s="59" t="n"/>
      <c r="BM21" s="59" t="n"/>
      <c r="BN21" s="59" t="n"/>
      <c r="BO21" s="59" t="n"/>
      <c r="BP21" s="59" t="n"/>
      <c r="BQ21" s="59" t="n"/>
      <c r="BR21" s="59" t="n"/>
      <c r="BS21" s="59" t="n"/>
      <c r="BT21" s="59" t="n"/>
      <c r="BU21" s="59" t="n"/>
      <c r="BV21" s="59" t="n"/>
      <c r="BW21" s="59" t="n"/>
      <c r="BX21" s="59" t="n"/>
      <c r="BY21" s="59" t="n"/>
      <c r="BZ21" s="59" t="n"/>
      <c r="CA21" s="59" t="n"/>
      <c r="CB21" s="59" t="n"/>
      <c r="CC21" s="59" t="n"/>
      <c r="CD21" s="59" t="n"/>
      <c r="CE21" s="59" t="n"/>
      <c r="CF21" s="59" t="n"/>
      <c r="CG21" s="59" t="n"/>
      <c r="CH21" s="59" t="n"/>
      <c r="CI21" s="59" t="n"/>
      <c r="CJ21" s="59" t="n"/>
      <c r="CK21" s="59" t="n"/>
      <c r="CL21" s="59" t="n"/>
      <c r="CM21" s="59" t="n"/>
      <c r="CN21" s="59" t="n"/>
      <c r="CO21" s="59" t="n"/>
      <c r="CP21" s="59" t="n"/>
      <c r="CQ21" s="59" t="n"/>
      <c r="CR21" s="59" t="n"/>
      <c r="CS21" s="59" t="n"/>
      <c r="CT21" s="59" t="n"/>
      <c r="CU21" s="59" t="n"/>
      <c r="CV21" s="59" t="n"/>
      <c r="CW21" s="59" t="n"/>
      <c r="CX21" s="59" t="n"/>
      <c r="CY21" s="59" t="n"/>
      <c r="CZ21" s="59" t="n"/>
    </row>
    <row r="22">
      <c r="D22" s="107" t="n"/>
      <c r="E22" s="107" t="n"/>
      <c r="F22" s="107" t="n"/>
      <c r="G22" s="107" t="n"/>
      <c r="H22" s="107" t="n"/>
      <c r="I22" s="107" t="n"/>
      <c r="J22" s="107" t="n"/>
      <c r="K22" s="107" t="n"/>
      <c r="L22" s="107" t="n"/>
      <c r="M22" s="107" t="n"/>
      <c r="N22" s="107" t="n"/>
      <c r="O22" s="107" t="n"/>
      <c r="P22" s="107" t="n"/>
      <c r="Q22" s="107" t="n"/>
      <c r="R22" s="107" t="n"/>
      <c r="S22" s="107" t="n"/>
      <c r="T22" s="107" t="n"/>
      <c r="U22" s="107" t="n"/>
      <c r="V22" s="107" t="n"/>
      <c r="W22" s="107" t="n"/>
      <c r="X22" s="107" t="n"/>
      <c r="Y22" s="107" t="n"/>
      <c r="Z22" s="107" t="n"/>
      <c r="AA22" s="107" t="n"/>
      <c r="AB22" s="107" t="n"/>
      <c r="AC22" s="107" t="n"/>
      <c r="AD22" s="107" t="n"/>
      <c r="AE22" s="107" t="n"/>
      <c r="AF22" s="107" t="n"/>
      <c r="AG22" s="107" t="n"/>
      <c r="AH22" s="107" t="n"/>
      <c r="AI22" s="107" t="n"/>
      <c r="AJ22" s="107" t="n"/>
      <c r="AK22" s="107" t="n"/>
      <c r="AL22" s="107" t="n"/>
      <c r="AM22" s="107" t="n"/>
      <c r="AN22" s="107" t="n"/>
      <c r="AO22" s="107" t="n"/>
      <c r="AP22" s="107" t="n"/>
      <c r="AQ22" s="107" t="n"/>
      <c r="AR22" s="107" t="n"/>
      <c r="AS22" s="107" t="n"/>
      <c r="AT22" s="107" t="n"/>
      <c r="AU22" s="107" t="n"/>
      <c r="AV22" s="107" t="n"/>
      <c r="AW22" s="107" t="n"/>
      <c r="AX22" s="107" t="n"/>
      <c r="AY22" s="107" t="n"/>
      <c r="AZ22" s="107" t="n"/>
      <c r="BA22" s="107" t="n"/>
      <c r="BB22" s="107" t="n"/>
      <c r="BC22" s="107" t="n"/>
      <c r="BD22" s="107" t="n"/>
      <c r="BE22" s="107" t="n"/>
      <c r="BF22" s="107" t="n"/>
      <c r="BG22" s="107" t="n"/>
      <c r="BH22" s="107" t="n"/>
      <c r="BI22" s="107" t="n"/>
      <c r="BJ22" s="107" t="n"/>
      <c r="BK22" s="107" t="n"/>
      <c r="BL22" s="107" t="n"/>
      <c r="BM22" s="107" t="n"/>
      <c r="BN22" s="107" t="n"/>
      <c r="BO22" s="107" t="n"/>
      <c r="BP22" s="107" t="n"/>
      <c r="BQ22" s="107" t="n"/>
      <c r="BR22" s="107" t="n"/>
      <c r="BS22" s="107" t="n"/>
      <c r="BT22" s="107" t="n"/>
      <c r="BU22" s="107" t="n"/>
      <c r="BV22" s="107" t="n"/>
      <c r="BW22" s="107" t="n"/>
      <c r="BX22" s="107" t="n"/>
      <c r="BY22" s="107" t="n"/>
      <c r="BZ22" s="107" t="n"/>
      <c r="CA22" s="107" t="n"/>
      <c r="CB22" s="107" t="n"/>
      <c r="CC22" s="107" t="n"/>
      <c r="CD22" s="107" t="n"/>
      <c r="CE22" s="107" t="n"/>
      <c r="CF22" s="107" t="n"/>
      <c r="CG22" s="107" t="n"/>
      <c r="CH22" s="107" t="n"/>
      <c r="CI22" s="107" t="n"/>
      <c r="CJ22" s="107" t="n"/>
      <c r="CK22" s="107" t="n"/>
      <c r="CL22" s="107" t="n"/>
      <c r="CM22" s="107" t="n"/>
      <c r="CN22" s="107" t="n"/>
      <c r="CO22" s="107" t="n"/>
      <c r="CP22" s="107" t="n"/>
      <c r="CQ22" s="107" t="n"/>
      <c r="CR22" s="107" t="n"/>
      <c r="CS22" s="107" t="n"/>
      <c r="CT22" s="107" t="n"/>
      <c r="CU22" s="107" t="n"/>
      <c r="CV22" s="107" t="n"/>
      <c r="CW22" s="107" t="n"/>
      <c r="CX22" s="107" t="n"/>
      <c r="CY22" s="107" t="n"/>
      <c r="CZ22" s="107" t="n"/>
    </row>
    <row r="25">
      <c r="A25" s="2">
        <f>IF($A18="","","   projections")</f>
        <v/>
      </c>
      <c r="B25" s="68">
        <f>IF($A18="",0,COUNT($E26:$CZ26))</f>
        <v/>
      </c>
      <c r="C25" s="69">
        <f>IF($B25=0,0,MAX($E26:$CZ26))</f>
        <v/>
      </c>
      <c r="D25" s="58">
        <f>_xll.BDS($A18,'Field Check'!$C$42,"headers=y","startcol=1","endcol=3","dir=h")</f>
        <v/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59" t="n"/>
      <c r="N25" s="59" t="n"/>
      <c r="O25" s="59" t="n"/>
      <c r="P25" s="59" t="n"/>
      <c r="Q25" s="59" t="n"/>
      <c r="R25" s="59" t="n"/>
      <c r="S25" s="59" t="n"/>
      <c r="T25" s="59" t="n"/>
      <c r="U25" s="59" t="n"/>
      <c r="V25" s="59" t="n"/>
      <c r="W25" s="59" t="n"/>
      <c r="X25" s="59" t="n"/>
      <c r="Y25" s="59" t="n"/>
      <c r="Z25" s="59" t="n"/>
      <c r="AA25" s="59" t="n"/>
      <c r="AB25" s="59" t="n"/>
      <c r="AC25" s="59" t="n"/>
      <c r="AD25" s="59" t="n"/>
      <c r="AE25" s="59" t="n"/>
      <c r="AF25" s="59" t="n"/>
      <c r="AG25" s="59" t="n"/>
      <c r="AH25" s="59" t="n"/>
      <c r="AI25" s="59" t="n"/>
      <c r="AJ25" s="59" t="n"/>
      <c r="AK25" s="59" t="n"/>
      <c r="AL25" s="59" t="n"/>
      <c r="AM25" s="59" t="n"/>
      <c r="AN25" s="59" t="n"/>
      <c r="AO25" s="59" t="n"/>
      <c r="AP25" s="59" t="n"/>
      <c r="AQ25" s="59" t="n"/>
      <c r="AR25" s="59" t="n"/>
      <c r="AS25" s="59" t="n"/>
      <c r="AT25" s="59" t="n"/>
      <c r="AU25" s="59" t="n"/>
      <c r="AV25" s="59" t="n"/>
      <c r="AW25" s="59" t="n"/>
      <c r="AX25" s="59" t="n"/>
      <c r="AY25" s="59" t="n"/>
      <c r="AZ25" s="59" t="n"/>
      <c r="BA25" s="59" t="n"/>
      <c r="BB25" s="59" t="n"/>
      <c r="BC25" s="59" t="n"/>
      <c r="BD25" s="59" t="n"/>
      <c r="BE25" s="59" t="n"/>
      <c r="BF25" s="59" t="n"/>
      <c r="BG25" s="59" t="n"/>
      <c r="BH25" s="59" t="n"/>
      <c r="BI25" s="59" t="n"/>
      <c r="BJ25" s="59" t="n"/>
      <c r="BK25" s="59" t="n"/>
      <c r="BL25" s="59" t="n"/>
      <c r="BM25" s="59" t="n"/>
      <c r="BN25" s="59" t="n"/>
      <c r="BO25" s="59" t="n"/>
      <c r="BP25" s="59" t="n"/>
      <c r="BQ25" s="59" t="n"/>
      <c r="BR25" s="59" t="n"/>
      <c r="BS25" s="59" t="n"/>
      <c r="BT25" s="59" t="n"/>
      <c r="BU25" s="59" t="n"/>
      <c r="BV25" s="59" t="n"/>
      <c r="BW25" s="59" t="n"/>
      <c r="BX25" s="59" t="n"/>
      <c r="BY25" s="59" t="n"/>
      <c r="BZ25" s="59" t="n"/>
      <c r="CA25" s="59" t="n"/>
      <c r="CB25" s="59" t="n"/>
      <c r="CC25" s="59" t="n"/>
      <c r="CD25" s="59" t="n"/>
      <c r="CE25" s="59" t="n"/>
      <c r="CF25" s="59" t="n"/>
      <c r="CG25" s="59" t="n"/>
      <c r="CH25" s="59" t="n"/>
      <c r="CI25" s="59" t="n"/>
      <c r="CJ25" s="59" t="n"/>
      <c r="CK25" s="59" t="n"/>
      <c r="CL25" s="59" t="n"/>
      <c r="CM25" s="59" t="n"/>
      <c r="CN25" s="59" t="n"/>
      <c r="CO25" s="59" t="n"/>
      <c r="CP25" s="59" t="n"/>
      <c r="CQ25" s="59" t="n"/>
      <c r="CR25" s="59" t="n"/>
      <c r="CS25" s="59" t="n"/>
      <c r="CT25" s="59" t="n"/>
      <c r="CU25" s="59" t="n"/>
      <c r="CV25" s="59" t="n"/>
      <c r="CW25" s="59" t="n"/>
      <c r="CX25" s="59" t="n"/>
      <c r="CY25" s="59" t="n"/>
      <c r="CZ25" s="59" t="n"/>
    </row>
    <row r="26">
      <c r="D26" s="59" t="n"/>
      <c r="E26" s="59" t="n"/>
      <c r="F26" s="59" t="n"/>
      <c r="G26" s="59" t="n"/>
      <c r="H26" s="59" t="n"/>
      <c r="I26" s="59" t="n"/>
      <c r="J26" s="59" t="n"/>
      <c r="K26" s="59" t="n"/>
      <c r="L26" s="59" t="n"/>
      <c r="M26" s="59" t="n"/>
      <c r="N26" s="59" t="n"/>
      <c r="O26" s="59" t="n"/>
      <c r="P26" s="59" t="n"/>
      <c r="Q26" s="59" t="n"/>
      <c r="R26" s="59" t="n"/>
      <c r="S26" s="59" t="n"/>
      <c r="T26" s="59" t="n"/>
      <c r="U26" s="59" t="n"/>
      <c r="V26" s="59" t="n"/>
      <c r="W26" s="59" t="n"/>
      <c r="X26" s="59" t="n"/>
      <c r="Y26" s="59" t="n"/>
      <c r="Z26" s="59" t="n"/>
      <c r="AA26" s="59" t="n"/>
      <c r="AB26" s="59" t="n"/>
      <c r="AC26" s="59" t="n"/>
      <c r="AD26" s="59" t="n"/>
      <c r="AE26" s="59" t="n"/>
      <c r="AF26" s="59" t="n"/>
      <c r="AG26" s="59" t="n"/>
      <c r="AH26" s="59" t="n"/>
      <c r="AI26" s="59" t="n"/>
      <c r="AJ26" s="59" t="n"/>
      <c r="AK26" s="59" t="n"/>
      <c r="AL26" s="59" t="n"/>
      <c r="AM26" s="59" t="n"/>
      <c r="AN26" s="59" t="n"/>
      <c r="AO26" s="59" t="n"/>
      <c r="AP26" s="59" t="n"/>
      <c r="AQ26" s="59" t="n"/>
      <c r="AR26" s="59" t="n"/>
      <c r="AS26" s="59" t="n"/>
      <c r="AT26" s="59" t="n"/>
      <c r="AU26" s="59" t="n"/>
      <c r="AV26" s="59" t="n"/>
      <c r="AW26" s="59" t="n"/>
      <c r="AX26" s="59" t="n"/>
      <c r="AY26" s="59" t="n"/>
      <c r="AZ26" s="59" t="n"/>
      <c r="BA26" s="59" t="n"/>
      <c r="BB26" s="59" t="n"/>
      <c r="BC26" s="59" t="n"/>
      <c r="BD26" s="59" t="n"/>
      <c r="BE26" s="59" t="n"/>
      <c r="BF26" s="59" t="n"/>
      <c r="BG26" s="59" t="n"/>
      <c r="BH26" s="59" t="n"/>
      <c r="BI26" s="59" t="n"/>
      <c r="BJ26" s="59" t="n"/>
      <c r="BK26" s="59" t="n"/>
      <c r="BL26" s="59" t="n"/>
      <c r="BM26" s="59" t="n"/>
      <c r="BN26" s="59" t="n"/>
      <c r="BO26" s="59" t="n"/>
      <c r="BP26" s="59" t="n"/>
      <c r="BQ26" s="59" t="n"/>
      <c r="BR26" s="59" t="n"/>
      <c r="BS26" s="59" t="n"/>
      <c r="BT26" s="59" t="n"/>
      <c r="BU26" s="59" t="n"/>
      <c r="BV26" s="59" t="n"/>
      <c r="BW26" s="59" t="n"/>
      <c r="BX26" s="59" t="n"/>
      <c r="BY26" s="59" t="n"/>
      <c r="BZ26" s="59" t="n"/>
      <c r="CA26" s="59" t="n"/>
      <c r="CB26" s="59" t="n"/>
      <c r="CC26" s="59" t="n"/>
      <c r="CD26" s="59" t="n"/>
      <c r="CE26" s="59" t="n"/>
      <c r="CF26" s="59" t="n"/>
      <c r="CG26" s="59" t="n"/>
      <c r="CH26" s="59" t="n"/>
      <c r="CI26" s="59" t="n"/>
      <c r="CJ26" s="59" t="n"/>
      <c r="CK26" s="59" t="n"/>
      <c r="CL26" s="59" t="n"/>
      <c r="CM26" s="59" t="n"/>
      <c r="CN26" s="59" t="n"/>
      <c r="CO26" s="59" t="n"/>
      <c r="CP26" s="59" t="n"/>
      <c r="CQ26" s="59" t="n"/>
      <c r="CR26" s="59" t="n"/>
      <c r="CS26" s="59" t="n"/>
      <c r="CT26" s="59" t="n"/>
      <c r="CU26" s="59" t="n"/>
      <c r="CV26" s="59" t="n"/>
      <c r="CW26" s="59" t="n"/>
      <c r="CX26" s="59" t="n"/>
      <c r="CY26" s="59" t="n"/>
      <c r="CZ26" s="59" t="n"/>
    </row>
    <row r="27">
      <c r="D27" s="107" t="n"/>
      <c r="E27" s="107" t="n"/>
      <c r="F27" s="107" t="n"/>
      <c r="G27" s="107" t="n"/>
      <c r="H27" s="107" t="n"/>
      <c r="I27" s="107" t="n"/>
      <c r="J27" s="107" t="n"/>
      <c r="K27" s="107" t="n"/>
      <c r="L27" s="107" t="n"/>
      <c r="M27" s="107" t="n"/>
      <c r="N27" s="107" t="n"/>
      <c r="O27" s="107" t="n"/>
      <c r="P27" s="107" t="n"/>
      <c r="Q27" s="107" t="n"/>
      <c r="R27" s="107" t="n"/>
      <c r="S27" s="107" t="n"/>
      <c r="T27" s="107" t="n"/>
      <c r="U27" s="107" t="n"/>
      <c r="V27" s="107" t="n"/>
      <c r="W27" s="107" t="n"/>
      <c r="X27" s="107" t="n"/>
      <c r="Y27" s="107" t="n"/>
      <c r="Z27" s="107" t="n"/>
      <c r="AA27" s="107" t="n"/>
      <c r="AB27" s="107" t="n"/>
      <c r="AC27" s="107" t="n"/>
      <c r="AD27" s="107" t="n"/>
      <c r="AE27" s="107" t="n"/>
      <c r="AF27" s="107" t="n"/>
      <c r="AG27" s="107" t="n"/>
      <c r="AH27" s="107" t="n"/>
      <c r="AI27" s="107" t="n"/>
      <c r="AJ27" s="107" t="n"/>
      <c r="AK27" s="107" t="n"/>
      <c r="AL27" s="107" t="n"/>
      <c r="AM27" s="107" t="n"/>
      <c r="AN27" s="107" t="n"/>
      <c r="AO27" s="107" t="n"/>
      <c r="AP27" s="107" t="n"/>
      <c r="AQ27" s="107" t="n"/>
      <c r="AR27" s="107" t="n"/>
      <c r="AS27" s="107" t="n"/>
      <c r="AT27" s="107" t="n"/>
      <c r="AU27" s="107" t="n"/>
      <c r="AV27" s="107" t="n"/>
      <c r="AW27" s="107" t="n"/>
      <c r="AX27" s="107" t="n"/>
      <c r="AY27" s="107" t="n"/>
      <c r="AZ27" s="107" t="n"/>
      <c r="BA27" s="107" t="n"/>
      <c r="BB27" s="107" t="n"/>
      <c r="BC27" s="107" t="n"/>
      <c r="BD27" s="107" t="n"/>
      <c r="BE27" s="107" t="n"/>
      <c r="BF27" s="107" t="n"/>
      <c r="BG27" s="107" t="n"/>
      <c r="BH27" s="107" t="n"/>
      <c r="BI27" s="107" t="n"/>
      <c r="BJ27" s="107" t="n"/>
      <c r="BK27" s="107" t="n"/>
      <c r="BL27" s="107" t="n"/>
      <c r="BM27" s="107" t="n"/>
      <c r="BN27" s="107" t="n"/>
      <c r="BO27" s="107" t="n"/>
      <c r="BP27" s="107" t="n"/>
      <c r="BQ27" s="107" t="n"/>
      <c r="BR27" s="107" t="n"/>
      <c r="BS27" s="107" t="n"/>
      <c r="BT27" s="107" t="n"/>
      <c r="BU27" s="107" t="n"/>
      <c r="BV27" s="107" t="n"/>
      <c r="BW27" s="107" t="n"/>
      <c r="BX27" s="107" t="n"/>
      <c r="BY27" s="107" t="n"/>
      <c r="BZ27" s="107" t="n"/>
      <c r="CA27" s="107" t="n"/>
      <c r="CB27" s="107" t="n"/>
      <c r="CC27" s="107" t="n"/>
      <c r="CD27" s="107" t="n"/>
      <c r="CE27" s="107" t="n"/>
      <c r="CF27" s="107" t="n"/>
      <c r="CG27" s="107" t="n"/>
      <c r="CH27" s="107" t="n"/>
      <c r="CI27" s="107" t="n"/>
      <c r="CJ27" s="107" t="n"/>
      <c r="CK27" s="107" t="n"/>
      <c r="CL27" s="107" t="n"/>
      <c r="CM27" s="107" t="n"/>
      <c r="CN27" s="107" t="n"/>
      <c r="CO27" s="107" t="n"/>
      <c r="CP27" s="107" t="n"/>
      <c r="CQ27" s="107" t="n"/>
      <c r="CR27" s="107" t="n"/>
      <c r="CS27" s="107" t="n"/>
      <c r="CT27" s="107" t="n"/>
      <c r="CU27" s="107" t="n"/>
      <c r="CV27" s="107" t="n"/>
      <c r="CW27" s="107" t="n"/>
      <c r="CX27" s="107" t="n"/>
      <c r="CY27" s="107" t="n"/>
      <c r="CZ27" s="107" t="n"/>
    </row>
    <row r="29">
      <c r="A29" s="126">
        <f>IF('AS51'!$C$8="","",'AS51'!$C$8)</f>
        <v/>
      </c>
      <c r="B29" s="68">
        <f>IF($A29="",0,COUNT($E30:$CZ30))</f>
        <v/>
      </c>
      <c r="C29" s="69">
        <f>IF($B29=0,0,MAX($E30:$CZ30))</f>
        <v/>
      </c>
      <c r="D29" s="58">
        <f>_xll.BDS($A29,'Field Check'!$C$44,"headers=y","startcol=1","endcol=7","dir=h","DVD_START_DT",'Field Check'!$C$59,"DVD_END_DT",'Field Check'!$D$59,"cols=2;rows=7")</f>
        <v/>
      </c>
      <c r="E29" s="59" t="n">
        <v>46198</v>
      </c>
      <c r="F29" s="59" t="n"/>
      <c r="G29" s="59" t="n"/>
      <c r="H29" s="59" t="n"/>
      <c r="I29" s="59" t="n"/>
      <c r="J29" s="59" t="n"/>
      <c r="K29" s="59" t="n"/>
      <c r="L29" s="59" t="n"/>
      <c r="M29" s="59" t="n"/>
      <c r="N29" s="59" t="n"/>
      <c r="O29" s="59" t="n"/>
      <c r="P29" s="59" t="n"/>
      <c r="Q29" s="59" t="n"/>
      <c r="R29" s="59" t="n"/>
      <c r="S29" s="59" t="n"/>
      <c r="T29" s="59" t="n"/>
      <c r="U29" s="59" t="n"/>
      <c r="V29" s="59" t="n"/>
      <c r="W29" s="59" t="n"/>
      <c r="X29" s="59" t="n"/>
      <c r="Y29" s="59" t="n"/>
      <c r="Z29" s="59" t="n"/>
      <c r="AA29" s="59" t="n"/>
      <c r="AB29" s="59" t="n"/>
      <c r="AC29" s="59" t="n"/>
      <c r="AD29" s="59" t="n"/>
      <c r="AE29" s="59" t="n"/>
      <c r="AF29" s="59" t="n"/>
      <c r="AG29" s="59" t="n"/>
      <c r="AH29" s="59" t="n"/>
      <c r="AI29" s="59" t="n"/>
      <c r="AJ29" s="59" t="n"/>
      <c r="AK29" s="59" t="n"/>
      <c r="AL29" s="59" t="n"/>
      <c r="AM29" s="59" t="n"/>
      <c r="AN29" s="59" t="n"/>
      <c r="AO29" s="59" t="n"/>
      <c r="AP29" s="59" t="n"/>
      <c r="AQ29" s="59" t="n"/>
      <c r="AR29" s="59" t="n"/>
      <c r="AS29" s="59" t="n"/>
      <c r="AT29" s="59" t="n"/>
      <c r="AU29" s="59" t="n"/>
      <c r="AV29" s="59" t="n"/>
      <c r="AW29" s="59" t="n"/>
      <c r="AX29" s="59" t="n"/>
      <c r="AY29" s="59" t="n"/>
      <c r="AZ29" s="59" t="n"/>
      <c r="BA29" s="59" t="n"/>
      <c r="BB29" s="59" t="n"/>
      <c r="BC29" s="59" t="n"/>
      <c r="BD29" s="59" t="n"/>
      <c r="BE29" s="59" t="n"/>
      <c r="BF29" s="59" t="n"/>
      <c r="BG29" s="59" t="n"/>
      <c r="BH29" s="59" t="n"/>
      <c r="BI29" s="59" t="n"/>
      <c r="BJ29" s="59" t="n"/>
      <c r="BK29" s="59" t="n"/>
      <c r="BL29" s="59" t="n"/>
      <c r="BM29" s="59" t="n"/>
      <c r="BN29" s="59" t="n"/>
      <c r="BO29" s="59" t="n"/>
      <c r="BP29" s="59" t="n"/>
      <c r="BQ29" s="59" t="n"/>
      <c r="BR29" s="59" t="n"/>
      <c r="BS29" s="59" t="n"/>
      <c r="BT29" s="59" t="n"/>
      <c r="BU29" s="59" t="n"/>
      <c r="BV29" s="59" t="n"/>
      <c r="BW29" s="59" t="n"/>
      <c r="BX29" s="59" t="n"/>
      <c r="BY29" s="59" t="n"/>
      <c r="BZ29" s="59" t="n"/>
      <c r="CA29" s="59" t="n"/>
      <c r="CB29" s="59" t="n"/>
      <c r="CC29" s="59" t="n"/>
      <c r="CD29" s="59" t="n"/>
      <c r="CE29" s="59" t="n"/>
      <c r="CF29" s="59" t="n"/>
      <c r="CG29" s="59" t="n"/>
      <c r="CH29" s="59" t="n"/>
      <c r="CI29" s="59" t="n"/>
      <c r="CJ29" s="59" t="n"/>
      <c r="CK29" s="59" t="n"/>
      <c r="CL29" s="59" t="n"/>
      <c r="CM29" s="59" t="n"/>
      <c r="CN29" s="59" t="n"/>
      <c r="CO29" s="59" t="n"/>
      <c r="CP29" s="59" t="n"/>
      <c r="CQ29" s="59" t="n"/>
      <c r="CR29" s="59" t="n"/>
      <c r="CS29" s="59" t="n"/>
      <c r="CT29" s="59" t="n"/>
      <c r="CU29" s="59" t="n"/>
      <c r="CV29" s="59" t="n"/>
      <c r="CW29" s="59" t="n"/>
      <c r="CX29" s="59" t="n"/>
      <c r="CY29" s="59" t="n"/>
      <c r="CZ29" s="59" t="n"/>
    </row>
    <row r="30">
      <c r="D30" s="59" t="inlineStr">
        <is>
          <t>Ex-Date</t>
        </is>
      </c>
      <c r="E30" s="59" t="n">
        <v>46211</v>
      </c>
      <c r="F30" s="59" t="n"/>
      <c r="G30" s="59" t="n"/>
      <c r="H30" s="59" t="n"/>
      <c r="I30" s="59" t="n"/>
      <c r="J30" s="59" t="n"/>
      <c r="K30" s="59" t="n"/>
      <c r="L30" s="59" t="n"/>
      <c r="M30" s="59" t="n"/>
      <c r="N30" s="59" t="n"/>
      <c r="O30" s="59" t="n"/>
      <c r="P30" s="59" t="n"/>
      <c r="Q30" s="59" t="n"/>
      <c r="R30" s="59" t="n"/>
      <c r="S30" s="59" t="n"/>
      <c r="T30" s="59" t="n"/>
      <c r="U30" s="59" t="n"/>
      <c r="V30" s="59" t="n"/>
      <c r="W30" s="59" t="n"/>
      <c r="X30" s="59" t="n"/>
      <c r="Y30" s="59" t="n"/>
      <c r="Z30" s="59" t="n"/>
      <c r="AA30" s="59" t="n"/>
      <c r="AB30" s="59" t="n"/>
      <c r="AC30" s="59" t="n"/>
      <c r="AD30" s="59" t="n"/>
      <c r="AE30" s="59" t="n"/>
      <c r="AF30" s="59" t="n"/>
      <c r="AG30" s="59" t="n"/>
      <c r="AH30" s="59" t="n"/>
      <c r="AI30" s="59" t="n"/>
      <c r="AJ30" s="59" t="n"/>
      <c r="AK30" s="59" t="n"/>
      <c r="AL30" s="59" t="n"/>
      <c r="AM30" s="59" t="n"/>
      <c r="AN30" s="59" t="n"/>
      <c r="AO30" s="59" t="n"/>
      <c r="AP30" s="59" t="n"/>
      <c r="AQ30" s="59" t="n"/>
      <c r="AR30" s="59" t="n"/>
      <c r="AS30" s="59" t="n"/>
      <c r="AT30" s="59" t="n"/>
      <c r="AU30" s="59" t="n"/>
      <c r="AV30" s="59" t="n"/>
      <c r="AW30" s="59" t="n"/>
      <c r="AX30" s="59" t="n"/>
      <c r="AY30" s="59" t="n"/>
      <c r="AZ30" s="59" t="n"/>
      <c r="BA30" s="59" t="n"/>
      <c r="BB30" s="59" t="n"/>
      <c r="BC30" s="59" t="n"/>
      <c r="BD30" s="59" t="n"/>
      <c r="BE30" s="59" t="n"/>
      <c r="BF30" s="59" t="n"/>
      <c r="BG30" s="59" t="n"/>
      <c r="BH30" s="59" t="n"/>
      <c r="BI30" s="59" t="n"/>
      <c r="BJ30" s="59" t="n"/>
      <c r="BK30" s="59" t="n"/>
      <c r="BL30" s="59" t="n"/>
      <c r="BM30" s="59" t="n"/>
      <c r="BN30" s="59" t="n"/>
      <c r="BO30" s="59" t="n"/>
      <c r="BP30" s="59" t="n"/>
      <c r="BQ30" s="59" t="n"/>
      <c r="BR30" s="59" t="n"/>
      <c r="BS30" s="59" t="n"/>
      <c r="BT30" s="59" t="n"/>
      <c r="BU30" s="59" t="n"/>
      <c r="BV30" s="59" t="n"/>
      <c r="BW30" s="59" t="n"/>
      <c r="BX30" s="59" t="n"/>
      <c r="BY30" s="59" t="n"/>
      <c r="BZ30" s="59" t="n"/>
      <c r="CA30" s="59" t="n"/>
      <c r="CB30" s="59" t="n"/>
      <c r="CC30" s="59" t="n"/>
      <c r="CD30" s="59" t="n"/>
      <c r="CE30" s="59" t="n"/>
      <c r="CF30" s="59" t="n"/>
      <c r="CG30" s="59" t="n"/>
      <c r="CH30" s="59" t="n"/>
      <c r="CI30" s="59" t="n"/>
      <c r="CJ30" s="59" t="n"/>
      <c r="CK30" s="59" t="n"/>
      <c r="CL30" s="59" t="n"/>
      <c r="CM30" s="59" t="n"/>
      <c r="CN30" s="59" t="n"/>
      <c r="CO30" s="59" t="n"/>
      <c r="CP30" s="59" t="n"/>
      <c r="CQ30" s="59" t="n"/>
      <c r="CR30" s="59" t="n"/>
      <c r="CS30" s="59" t="n"/>
      <c r="CT30" s="59" t="n"/>
      <c r="CU30" s="59" t="n"/>
      <c r="CV30" s="59" t="n"/>
      <c r="CW30" s="59" t="n"/>
      <c r="CX30" s="59" t="n"/>
      <c r="CY30" s="59" t="n"/>
      <c r="CZ30" s="59" t="n"/>
    </row>
    <row r="31">
      <c r="D31" s="59" t="inlineStr">
        <is>
          <t>Record Date</t>
        </is>
      </c>
      <c r="E31" s="59" t="n">
        <v>46212</v>
      </c>
      <c r="F31" s="59" t="n"/>
      <c r="G31" s="59" t="n"/>
      <c r="H31" s="59" t="n"/>
      <c r="I31" s="59" t="n"/>
      <c r="J31" s="59" t="n"/>
      <c r="K31" s="59" t="n"/>
      <c r="L31" s="59" t="n"/>
      <c r="M31" s="59" t="n"/>
      <c r="N31" s="59" t="n"/>
      <c r="O31" s="59" t="n"/>
      <c r="P31" s="59" t="n"/>
      <c r="Q31" s="59" t="n"/>
      <c r="R31" s="59" t="n"/>
      <c r="S31" s="59" t="n"/>
      <c r="T31" s="59" t="n"/>
      <c r="U31" s="59" t="n"/>
      <c r="V31" s="59" t="n"/>
      <c r="W31" s="59" t="n"/>
      <c r="X31" s="59" t="n"/>
      <c r="Y31" s="59" t="n"/>
      <c r="Z31" s="59" t="n"/>
      <c r="AA31" s="59" t="n"/>
      <c r="AB31" s="59" t="n"/>
      <c r="AC31" s="59" t="n"/>
      <c r="AD31" s="59" t="n"/>
      <c r="AE31" s="59" t="n"/>
      <c r="AF31" s="59" t="n"/>
      <c r="AG31" s="59" t="n"/>
      <c r="AH31" s="59" t="n"/>
      <c r="AI31" s="59" t="n"/>
      <c r="AJ31" s="59" t="n"/>
      <c r="AK31" s="59" t="n"/>
      <c r="AL31" s="59" t="n"/>
      <c r="AM31" s="59" t="n"/>
      <c r="AN31" s="59" t="n"/>
      <c r="AO31" s="59" t="n"/>
      <c r="AP31" s="59" t="n"/>
      <c r="AQ31" s="59" t="n"/>
      <c r="AR31" s="59" t="n"/>
      <c r="AS31" s="59" t="n"/>
      <c r="AT31" s="59" t="n"/>
      <c r="AU31" s="59" t="n"/>
      <c r="AV31" s="59" t="n"/>
      <c r="AW31" s="59" t="n"/>
      <c r="AX31" s="59" t="n"/>
      <c r="AY31" s="59" t="n"/>
      <c r="AZ31" s="59" t="n"/>
      <c r="BA31" s="59" t="n"/>
      <c r="BB31" s="59" t="n"/>
      <c r="BC31" s="59" t="n"/>
      <c r="BD31" s="59" t="n"/>
      <c r="BE31" s="59" t="n"/>
      <c r="BF31" s="59" t="n"/>
      <c r="BG31" s="59" t="n"/>
      <c r="BH31" s="59" t="n"/>
      <c r="BI31" s="59" t="n"/>
      <c r="BJ31" s="59" t="n"/>
      <c r="BK31" s="59" t="n"/>
      <c r="BL31" s="59" t="n"/>
      <c r="BM31" s="59" t="n"/>
      <c r="BN31" s="59" t="n"/>
      <c r="BO31" s="59" t="n"/>
      <c r="BP31" s="59" t="n"/>
      <c r="BQ31" s="59" t="n"/>
      <c r="BR31" s="59" t="n"/>
      <c r="BS31" s="59" t="n"/>
      <c r="BT31" s="59" t="n"/>
      <c r="BU31" s="59" t="n"/>
      <c r="BV31" s="59" t="n"/>
      <c r="BW31" s="59" t="n"/>
      <c r="BX31" s="59" t="n"/>
      <c r="BY31" s="59" t="n"/>
      <c r="BZ31" s="59" t="n"/>
      <c r="CA31" s="59" t="n"/>
      <c r="CB31" s="59" t="n"/>
      <c r="CC31" s="59" t="n"/>
      <c r="CD31" s="59" t="n"/>
      <c r="CE31" s="59" t="n"/>
      <c r="CF31" s="59" t="n"/>
      <c r="CG31" s="59" t="n"/>
      <c r="CH31" s="59" t="n"/>
      <c r="CI31" s="59" t="n"/>
      <c r="CJ31" s="59" t="n"/>
      <c r="CK31" s="59" t="n"/>
      <c r="CL31" s="59" t="n"/>
      <c r="CM31" s="59" t="n"/>
      <c r="CN31" s="59" t="n"/>
      <c r="CO31" s="59" t="n"/>
      <c r="CP31" s="59" t="n"/>
      <c r="CQ31" s="59" t="n"/>
      <c r="CR31" s="59" t="n"/>
      <c r="CS31" s="59" t="n"/>
      <c r="CT31" s="59" t="n"/>
      <c r="CU31" s="59" t="n"/>
      <c r="CV31" s="59" t="n"/>
      <c r="CW31" s="59" t="n"/>
      <c r="CX31" s="59" t="n"/>
      <c r="CY31" s="59" t="n"/>
      <c r="CZ31" s="59" t="n"/>
    </row>
    <row r="32">
      <c r="D32" s="59" t="inlineStr">
        <is>
          <t>Payable Date</t>
        </is>
      </c>
      <c r="E32" s="59" t="n">
        <v>46227</v>
      </c>
      <c r="F32" s="59" t="n"/>
      <c r="G32" s="59" t="n"/>
      <c r="H32" s="59" t="n"/>
      <c r="I32" s="59" t="n"/>
      <c r="J32" s="59" t="n"/>
      <c r="K32" s="59" t="n"/>
      <c r="L32" s="59" t="n"/>
      <c r="M32" s="59" t="n"/>
      <c r="N32" s="59" t="n"/>
      <c r="O32" s="59" t="n"/>
      <c r="P32" s="59" t="n"/>
      <c r="Q32" s="59" t="n"/>
      <c r="R32" s="59" t="n"/>
      <c r="S32" s="59" t="n"/>
      <c r="T32" s="59" t="n"/>
      <c r="U32" s="59" t="n"/>
      <c r="V32" s="59" t="n"/>
      <c r="W32" s="59" t="n"/>
      <c r="X32" s="59" t="n"/>
      <c r="Y32" s="59" t="n"/>
      <c r="Z32" s="59" t="n"/>
      <c r="AA32" s="59" t="n"/>
      <c r="AB32" s="59" t="n"/>
      <c r="AC32" s="59" t="n"/>
      <c r="AD32" s="59" t="n"/>
      <c r="AE32" s="59" t="n"/>
      <c r="AF32" s="59" t="n"/>
      <c r="AG32" s="59" t="n"/>
      <c r="AH32" s="59" t="n"/>
      <c r="AI32" s="59" t="n"/>
      <c r="AJ32" s="59" t="n"/>
      <c r="AK32" s="59" t="n"/>
      <c r="AL32" s="59" t="n"/>
      <c r="AM32" s="59" t="n"/>
      <c r="AN32" s="59" t="n"/>
      <c r="AO32" s="59" t="n"/>
      <c r="AP32" s="59" t="n"/>
      <c r="AQ32" s="59" t="n"/>
      <c r="AR32" s="59" t="n"/>
      <c r="AS32" s="59" t="n"/>
      <c r="AT32" s="59" t="n"/>
      <c r="AU32" s="59" t="n"/>
      <c r="AV32" s="59" t="n"/>
      <c r="AW32" s="59" t="n"/>
      <c r="AX32" s="59" t="n"/>
      <c r="AY32" s="59" t="n"/>
      <c r="AZ32" s="59" t="n"/>
      <c r="BA32" s="59" t="n"/>
      <c r="BB32" s="59" t="n"/>
      <c r="BC32" s="59" t="n"/>
      <c r="BD32" s="59" t="n"/>
      <c r="BE32" s="59" t="n"/>
      <c r="BF32" s="59" t="n"/>
      <c r="BG32" s="59" t="n"/>
      <c r="BH32" s="59" t="n"/>
      <c r="BI32" s="59" t="n"/>
      <c r="BJ32" s="59" t="n"/>
      <c r="BK32" s="59" t="n"/>
      <c r="BL32" s="59" t="n"/>
      <c r="BM32" s="59" t="n"/>
      <c r="BN32" s="59" t="n"/>
      <c r="BO32" s="59" t="n"/>
      <c r="BP32" s="59" t="n"/>
      <c r="BQ32" s="59" t="n"/>
      <c r="BR32" s="59" t="n"/>
      <c r="BS32" s="59" t="n"/>
      <c r="BT32" s="59" t="n"/>
      <c r="BU32" s="59" t="n"/>
      <c r="BV32" s="59" t="n"/>
      <c r="BW32" s="59" t="n"/>
      <c r="BX32" s="59" t="n"/>
      <c r="BY32" s="59" t="n"/>
      <c r="BZ32" s="59" t="n"/>
      <c r="CA32" s="59" t="n"/>
      <c r="CB32" s="59" t="n"/>
      <c r="CC32" s="59" t="n"/>
      <c r="CD32" s="59" t="n"/>
      <c r="CE32" s="59" t="n"/>
      <c r="CF32" s="59" t="n"/>
      <c r="CG32" s="59" t="n"/>
      <c r="CH32" s="59" t="n"/>
      <c r="CI32" s="59" t="n"/>
      <c r="CJ32" s="59" t="n"/>
      <c r="CK32" s="59" t="n"/>
      <c r="CL32" s="59" t="n"/>
      <c r="CM32" s="59" t="n"/>
      <c r="CN32" s="59" t="n"/>
      <c r="CO32" s="59" t="n"/>
      <c r="CP32" s="59" t="n"/>
      <c r="CQ32" s="59" t="n"/>
      <c r="CR32" s="59" t="n"/>
      <c r="CS32" s="59" t="n"/>
      <c r="CT32" s="59" t="n"/>
      <c r="CU32" s="59" t="n"/>
      <c r="CV32" s="59" t="n"/>
      <c r="CW32" s="59" t="n"/>
      <c r="CX32" s="59" t="n"/>
      <c r="CY32" s="59" t="n"/>
      <c r="CZ32" s="59" t="n"/>
    </row>
    <row r="33">
      <c r="D33" s="107" t="inlineStr">
        <is>
          <t>Dividend Amount</t>
        </is>
      </c>
      <c r="E33" s="107" t="n">
        <v>0.41355</v>
      </c>
      <c r="F33" s="107" t="n"/>
      <c r="G33" s="107" t="n"/>
      <c r="H33" s="107" t="n"/>
      <c r="I33" s="107" t="n"/>
      <c r="J33" s="107" t="n"/>
      <c r="K33" s="107" t="n"/>
      <c r="L33" s="107" t="n"/>
      <c r="M33" s="107" t="n"/>
      <c r="N33" s="107" t="n"/>
      <c r="O33" s="107" t="n"/>
      <c r="P33" s="107" t="n"/>
      <c r="Q33" s="107" t="n"/>
      <c r="R33" s="107" t="n"/>
      <c r="S33" s="107" t="n"/>
      <c r="T33" s="107" t="n"/>
      <c r="U33" s="107" t="n"/>
      <c r="V33" s="107" t="n"/>
      <c r="W33" s="107" t="n"/>
      <c r="X33" s="107" t="n"/>
      <c r="Y33" s="107" t="n"/>
      <c r="Z33" s="107" t="n"/>
      <c r="AA33" s="107" t="n"/>
      <c r="AB33" s="107" t="n"/>
      <c r="AC33" s="107" t="n"/>
      <c r="AD33" s="107" t="n"/>
      <c r="AE33" s="107" t="n"/>
      <c r="AF33" s="107" t="n"/>
      <c r="AG33" s="107" t="n"/>
      <c r="AH33" s="107" t="n"/>
      <c r="AI33" s="107" t="n"/>
      <c r="AJ33" s="107" t="n"/>
      <c r="AK33" s="107" t="n"/>
      <c r="AL33" s="107" t="n"/>
      <c r="AM33" s="107" t="n"/>
      <c r="AN33" s="107" t="n"/>
      <c r="AO33" s="107" t="n"/>
      <c r="AP33" s="107" t="n"/>
      <c r="AQ33" s="107" t="n"/>
      <c r="AR33" s="107" t="n"/>
      <c r="AS33" s="107" t="n"/>
      <c r="AT33" s="107" t="n"/>
      <c r="AU33" s="107" t="n"/>
      <c r="AV33" s="107" t="n"/>
      <c r="AW33" s="107" t="n"/>
      <c r="AX33" s="107" t="n"/>
      <c r="AY33" s="107" t="n"/>
      <c r="AZ33" s="107" t="n"/>
      <c r="BA33" s="107" t="n"/>
      <c r="BB33" s="107" t="n"/>
      <c r="BC33" s="107" t="n"/>
      <c r="BD33" s="107" t="n"/>
      <c r="BE33" s="107" t="n"/>
      <c r="BF33" s="107" t="n"/>
      <c r="BG33" s="107" t="n"/>
      <c r="BH33" s="107" t="n"/>
      <c r="BI33" s="107" t="n"/>
      <c r="BJ33" s="107" t="n"/>
      <c r="BK33" s="107" t="n"/>
      <c r="BL33" s="107" t="n"/>
      <c r="BM33" s="107" t="n"/>
      <c r="BN33" s="107" t="n"/>
      <c r="BO33" s="107" t="n"/>
      <c r="BP33" s="107" t="n"/>
      <c r="BQ33" s="107" t="n"/>
      <c r="BR33" s="107" t="n"/>
      <c r="BS33" s="107" t="n"/>
      <c r="BT33" s="107" t="n"/>
      <c r="BU33" s="107" t="n"/>
      <c r="BV33" s="107" t="n"/>
      <c r="BW33" s="107" t="n"/>
      <c r="BX33" s="107" t="n"/>
      <c r="BY33" s="107" t="n"/>
      <c r="BZ33" s="107" t="n"/>
      <c r="CA33" s="107" t="n"/>
      <c r="CB33" s="107" t="n"/>
      <c r="CC33" s="107" t="n"/>
      <c r="CD33" s="107" t="n"/>
      <c r="CE33" s="107" t="n"/>
      <c r="CF33" s="107" t="n"/>
      <c r="CG33" s="107" t="n"/>
      <c r="CH33" s="107" t="n"/>
      <c r="CI33" s="107" t="n"/>
      <c r="CJ33" s="107" t="n"/>
      <c r="CK33" s="107" t="n"/>
      <c r="CL33" s="107" t="n"/>
      <c r="CM33" s="107" t="n"/>
      <c r="CN33" s="107" t="n"/>
      <c r="CO33" s="107" t="n"/>
      <c r="CP33" s="107" t="n"/>
      <c r="CQ33" s="107" t="n"/>
      <c r="CR33" s="107" t="n"/>
      <c r="CS33" s="107" t="n"/>
      <c r="CT33" s="107" t="n"/>
      <c r="CU33" s="107" t="n"/>
      <c r="CV33" s="107" t="n"/>
      <c r="CW33" s="107" t="n"/>
      <c r="CX33" s="107" t="n"/>
      <c r="CY33" s="107" t="n"/>
      <c r="CZ33" s="107" t="n"/>
    </row>
    <row r="34">
      <c r="D34" t="inlineStr">
        <is>
          <t>Dividend Frequency</t>
        </is>
      </c>
      <c r="E34" t="inlineStr">
        <is>
          <t>None</t>
        </is>
      </c>
    </row>
    <row r="35">
      <c r="D35" t="inlineStr">
        <is>
          <t>Dividend Type</t>
        </is>
      </c>
      <c r="E35" t="inlineStr">
        <is>
          <t>Special Cash</t>
        </is>
      </c>
    </row>
    <row r="36">
      <c r="A36" s="2">
        <f>IF($A29="","","   projections")</f>
        <v/>
      </c>
      <c r="B36" s="68">
        <f>IF($A29="",0,COUNT($E37:$CZ37))</f>
        <v/>
      </c>
      <c r="C36" s="69">
        <f>IF($B36=0,0,MAX($E37:$CZ37))</f>
        <v/>
      </c>
      <c r="D36" s="58">
        <f>_xll.BDS($A29,'Field Check'!$C$42,"headers=y","startcol=1","endcol=3","dir=h","cols=20;rows=3")</f>
        <v/>
      </c>
      <c r="E36" s="59" t="n">
        <v>46251</v>
      </c>
      <c r="F36" s="59" t="n">
        <v>46434</v>
      </c>
      <c r="G36" s="59" t="n">
        <v>46615</v>
      </c>
      <c r="H36" s="59" t="n">
        <v>46798</v>
      </c>
      <c r="I36" s="59" t="n">
        <v>46979</v>
      </c>
      <c r="J36" s="59" t="n">
        <v>47169</v>
      </c>
      <c r="K36" s="59" t="n">
        <v>47350</v>
      </c>
      <c r="L36" s="59" t="n">
        <v>47533</v>
      </c>
      <c r="M36" s="59" t="n">
        <v>47714</v>
      </c>
      <c r="N36" s="59" t="n">
        <v>47897</v>
      </c>
      <c r="O36" s="59" t="n">
        <v>48078</v>
      </c>
      <c r="P36" s="59" t="n">
        <v>48261</v>
      </c>
      <c r="Q36" s="59" t="n">
        <v>48442</v>
      </c>
      <c r="R36" s="59" t="n">
        <v>48625</v>
      </c>
      <c r="S36" s="59" t="n">
        <v>48806</v>
      </c>
      <c r="T36" s="59" t="n">
        <v>48989</v>
      </c>
      <c r="U36" s="59" t="n">
        <v>49170</v>
      </c>
      <c r="V36" s="59" t="n">
        <v>49360</v>
      </c>
      <c r="W36" s="59" t="n">
        <v>49541</v>
      </c>
      <c r="X36" s="59" t="n"/>
      <c r="Y36" s="59" t="n"/>
      <c r="Z36" s="59" t="n"/>
      <c r="AA36" s="59" t="n"/>
      <c r="AB36" s="59" t="n"/>
      <c r="AC36" s="59" t="n"/>
      <c r="AD36" s="59" t="n"/>
      <c r="AE36" s="59" t="n"/>
      <c r="AF36" s="59" t="n"/>
      <c r="AG36" s="59" t="n"/>
      <c r="AH36" s="59" t="n"/>
      <c r="AI36" s="59" t="n"/>
      <c r="AJ36" s="59" t="n"/>
      <c r="AK36" s="59" t="n"/>
      <c r="AL36" s="59" t="n"/>
      <c r="AM36" s="59" t="n"/>
      <c r="AN36" s="59" t="n"/>
      <c r="AO36" s="59" t="n"/>
      <c r="AP36" s="59" t="n"/>
      <c r="AQ36" s="59" t="n"/>
      <c r="AR36" s="59" t="n"/>
      <c r="AS36" s="59" t="n"/>
      <c r="AT36" s="59" t="n"/>
      <c r="AU36" s="59" t="n"/>
      <c r="AV36" s="59" t="n"/>
      <c r="AW36" s="59" t="n"/>
      <c r="AX36" s="59" t="n"/>
      <c r="AY36" s="59" t="n"/>
      <c r="AZ36" s="59" t="n"/>
      <c r="BA36" s="59" t="n"/>
      <c r="BB36" s="59" t="n"/>
      <c r="BC36" s="59" t="n"/>
      <c r="BD36" s="59" t="n"/>
      <c r="BE36" s="59" t="n"/>
      <c r="BF36" s="59" t="n"/>
      <c r="BG36" s="59" t="n"/>
      <c r="BH36" s="59" t="n"/>
      <c r="BI36" s="59" t="n"/>
      <c r="BJ36" s="59" t="n"/>
      <c r="BK36" s="59" t="n"/>
      <c r="BL36" s="59" t="n"/>
      <c r="BM36" s="59" t="n"/>
      <c r="BN36" s="59" t="n"/>
      <c r="BO36" s="59" t="n"/>
      <c r="BP36" s="59" t="n"/>
      <c r="BQ36" s="59" t="n"/>
      <c r="BR36" s="59" t="n"/>
      <c r="BS36" s="59" t="n"/>
      <c r="BT36" s="59" t="n"/>
      <c r="BU36" s="59" t="n"/>
      <c r="BV36" s="59" t="n"/>
      <c r="BW36" s="59" t="n"/>
      <c r="BX36" s="59" t="n"/>
      <c r="BY36" s="59" t="n"/>
      <c r="BZ36" s="59" t="n"/>
      <c r="CA36" s="59" t="n"/>
      <c r="CB36" s="59" t="n"/>
      <c r="CC36" s="59" t="n"/>
      <c r="CD36" s="59" t="n"/>
      <c r="CE36" s="59" t="n"/>
      <c r="CF36" s="59" t="n"/>
      <c r="CG36" s="59" t="n"/>
      <c r="CH36" s="59" t="n"/>
      <c r="CI36" s="59" t="n"/>
      <c r="CJ36" s="59" t="n"/>
      <c r="CK36" s="59" t="n"/>
      <c r="CL36" s="59" t="n"/>
      <c r="CM36" s="59" t="n"/>
      <c r="CN36" s="59" t="n"/>
      <c r="CO36" s="59" t="n"/>
      <c r="CP36" s="59" t="n"/>
      <c r="CQ36" s="59" t="n"/>
      <c r="CR36" s="59" t="n"/>
      <c r="CS36" s="59" t="n"/>
      <c r="CT36" s="59" t="n"/>
      <c r="CU36" s="59" t="n"/>
      <c r="CV36" s="59" t="n"/>
      <c r="CW36" s="59" t="n"/>
      <c r="CX36" s="59" t="n"/>
      <c r="CY36" s="59" t="n"/>
      <c r="CZ36" s="59" t="n"/>
    </row>
    <row r="37">
      <c r="D37" s="59" t="inlineStr">
        <is>
          <t>Ex-Date</t>
        </is>
      </c>
      <c r="E37" s="59" t="n">
        <v>46283</v>
      </c>
      <c r="F37" s="59" t="n">
        <v>46465</v>
      </c>
      <c r="G37" s="59" t="n">
        <v>46647</v>
      </c>
      <c r="H37" s="59" t="n">
        <v>46829</v>
      </c>
      <c r="I37" s="59" t="n">
        <v>47011</v>
      </c>
      <c r="J37" s="59" t="n">
        <v>47200</v>
      </c>
      <c r="K37" s="59" t="n">
        <v>47382</v>
      </c>
      <c r="L37" s="59" t="n">
        <v>47564</v>
      </c>
      <c r="M37" s="59" t="n">
        <v>47746</v>
      </c>
      <c r="N37" s="59" t="n">
        <v>47928</v>
      </c>
      <c r="O37" s="59" t="n">
        <v>48110</v>
      </c>
      <c r="P37" s="59" t="n">
        <v>48292</v>
      </c>
      <c r="Q37" s="59" t="n">
        <v>48474</v>
      </c>
      <c r="R37" s="59" t="n">
        <v>48656</v>
      </c>
      <c r="S37" s="59" t="n">
        <v>48838</v>
      </c>
      <c r="T37" s="59" t="n">
        <v>49020</v>
      </c>
      <c r="U37" s="59" t="n">
        <v>49202</v>
      </c>
      <c r="V37" s="59" t="n">
        <v>49390</v>
      </c>
      <c r="W37" s="59" t="n">
        <v>49573</v>
      </c>
      <c r="X37" s="59" t="n"/>
      <c r="Y37" s="59" t="n"/>
      <c r="Z37" s="59" t="n"/>
      <c r="AA37" s="59" t="n"/>
      <c r="AB37" s="59" t="n"/>
      <c r="AC37" s="59" t="n"/>
      <c r="AD37" s="59" t="n"/>
      <c r="AE37" s="59" t="n"/>
      <c r="AF37" s="59" t="n"/>
      <c r="AG37" s="59" t="n"/>
      <c r="AH37" s="59" t="n"/>
      <c r="AI37" s="59" t="n"/>
      <c r="AJ37" s="59" t="n"/>
      <c r="AK37" s="59" t="n"/>
      <c r="AL37" s="59" t="n"/>
      <c r="AM37" s="59" t="n"/>
      <c r="AN37" s="59" t="n"/>
      <c r="AO37" s="59" t="n"/>
      <c r="AP37" s="59" t="n"/>
      <c r="AQ37" s="59" t="n"/>
      <c r="AR37" s="59" t="n"/>
      <c r="AS37" s="59" t="n"/>
      <c r="AT37" s="59" t="n"/>
      <c r="AU37" s="59" t="n"/>
      <c r="AV37" s="59" t="n"/>
      <c r="AW37" s="59" t="n"/>
      <c r="AX37" s="59" t="n"/>
      <c r="AY37" s="59" t="n"/>
      <c r="AZ37" s="59" t="n"/>
      <c r="BA37" s="59" t="n"/>
      <c r="BB37" s="59" t="n"/>
      <c r="BC37" s="59" t="n"/>
      <c r="BD37" s="59" t="n"/>
      <c r="BE37" s="59" t="n"/>
      <c r="BF37" s="59" t="n"/>
      <c r="BG37" s="59" t="n"/>
      <c r="BH37" s="59" t="n"/>
      <c r="BI37" s="59" t="n"/>
      <c r="BJ37" s="59" t="n"/>
      <c r="BK37" s="59" t="n"/>
      <c r="BL37" s="59" t="n"/>
      <c r="BM37" s="59" t="n"/>
      <c r="BN37" s="59" t="n"/>
      <c r="BO37" s="59" t="n"/>
      <c r="BP37" s="59" t="n"/>
      <c r="BQ37" s="59" t="n"/>
      <c r="BR37" s="59" t="n"/>
      <c r="BS37" s="59" t="n"/>
      <c r="BT37" s="59" t="n"/>
      <c r="BU37" s="59" t="n"/>
      <c r="BV37" s="59" t="n"/>
      <c r="BW37" s="59" t="n"/>
      <c r="BX37" s="59" t="n"/>
      <c r="BY37" s="59" t="n"/>
      <c r="BZ37" s="59" t="n"/>
      <c r="CA37" s="59" t="n"/>
      <c r="CB37" s="59" t="n"/>
      <c r="CC37" s="59" t="n"/>
      <c r="CD37" s="59" t="n"/>
      <c r="CE37" s="59" t="n"/>
      <c r="CF37" s="59" t="n"/>
      <c r="CG37" s="59" t="n"/>
      <c r="CH37" s="59" t="n"/>
      <c r="CI37" s="59" t="n"/>
      <c r="CJ37" s="59" t="n"/>
      <c r="CK37" s="59" t="n"/>
      <c r="CL37" s="59" t="n"/>
      <c r="CM37" s="59" t="n"/>
      <c r="CN37" s="59" t="n"/>
      <c r="CO37" s="59" t="n"/>
      <c r="CP37" s="59" t="n"/>
      <c r="CQ37" s="59" t="n"/>
      <c r="CR37" s="59" t="n"/>
      <c r="CS37" s="59" t="n"/>
      <c r="CT37" s="59" t="n"/>
      <c r="CU37" s="59" t="n"/>
      <c r="CV37" s="59" t="n"/>
      <c r="CW37" s="59" t="n"/>
      <c r="CX37" s="59" t="n"/>
      <c r="CY37" s="59" t="n"/>
      <c r="CZ37" s="59" t="n"/>
    </row>
    <row r="38">
      <c r="D38" s="107" t="inlineStr">
        <is>
          <t>Amount Per Share</t>
        </is>
      </c>
      <c r="E38" s="107" t="n">
        <v>0.12</v>
      </c>
      <c r="F38" s="107" t="n">
        <v>0.12</v>
      </c>
      <c r="G38" s="107" t="n">
        <v>0.12</v>
      </c>
      <c r="H38" s="107" t="n">
        <v>0.12</v>
      </c>
      <c r="I38" s="107" t="n">
        <v>0.15</v>
      </c>
      <c r="J38" s="107" t="n">
        <v>0.15</v>
      </c>
      <c r="K38" s="107" t="n">
        <v>0.15</v>
      </c>
      <c r="L38" s="107" t="n">
        <v>0.15</v>
      </c>
      <c r="M38" s="107" t="n">
        <v>0.15</v>
      </c>
      <c r="N38" s="107" t="n">
        <v>0.17</v>
      </c>
      <c r="O38" s="107" t="n">
        <v>0.17</v>
      </c>
      <c r="P38" s="107" t="n">
        <v>0.17</v>
      </c>
      <c r="Q38" s="107" t="n">
        <v>0.17</v>
      </c>
      <c r="R38" s="107" t="n">
        <v>0.17</v>
      </c>
      <c r="S38" s="107" t="n">
        <v>0.17</v>
      </c>
      <c r="T38" s="107" t="n">
        <v>0.2</v>
      </c>
      <c r="U38" s="107" t="n">
        <v>0.2</v>
      </c>
      <c r="V38" s="107" t="n">
        <v>0.2</v>
      </c>
      <c r="W38" s="107" t="n">
        <v>0.2</v>
      </c>
      <c r="X38" s="107" t="n"/>
      <c r="Y38" s="107" t="n"/>
      <c r="Z38" s="107" t="n"/>
      <c r="AA38" s="107" t="n"/>
      <c r="AB38" s="107" t="n"/>
      <c r="AC38" s="107" t="n"/>
      <c r="AD38" s="107" t="n"/>
      <c r="AE38" s="107" t="n"/>
      <c r="AF38" s="107" t="n"/>
      <c r="AG38" s="107" t="n"/>
      <c r="AH38" s="107" t="n"/>
      <c r="AI38" s="107" t="n"/>
      <c r="AJ38" s="107" t="n"/>
      <c r="AK38" s="107" t="n"/>
      <c r="AL38" s="107" t="n"/>
      <c r="AM38" s="107" t="n"/>
      <c r="AN38" s="107" t="n"/>
      <c r="AO38" s="107" t="n"/>
      <c r="AP38" s="107" t="n"/>
      <c r="AQ38" s="107" t="n"/>
      <c r="AR38" s="107" t="n"/>
      <c r="AS38" s="107" t="n"/>
      <c r="AT38" s="107" t="n"/>
      <c r="AU38" s="107" t="n"/>
      <c r="AV38" s="107" t="n"/>
      <c r="AW38" s="107" t="n"/>
      <c r="AX38" s="107" t="n"/>
      <c r="AY38" s="107" t="n"/>
      <c r="AZ38" s="107" t="n"/>
      <c r="BA38" s="107" t="n"/>
      <c r="BB38" s="107" t="n"/>
      <c r="BC38" s="107" t="n"/>
      <c r="BD38" s="107" t="n"/>
      <c r="BE38" s="107" t="n"/>
      <c r="BF38" s="107" t="n"/>
      <c r="BG38" s="107" t="n"/>
      <c r="BH38" s="107" t="n"/>
      <c r="BI38" s="107" t="n"/>
      <c r="BJ38" s="107" t="n"/>
      <c r="BK38" s="107" t="n"/>
      <c r="BL38" s="107" t="n"/>
      <c r="BM38" s="107" t="n"/>
      <c r="BN38" s="107" t="n"/>
      <c r="BO38" s="107" t="n"/>
      <c r="BP38" s="107" t="n"/>
      <c r="BQ38" s="107" t="n"/>
      <c r="BR38" s="107" t="n"/>
      <c r="BS38" s="107" t="n"/>
      <c r="BT38" s="107" t="n"/>
      <c r="BU38" s="107" t="n"/>
      <c r="BV38" s="107" t="n"/>
      <c r="BW38" s="107" t="n"/>
      <c r="BX38" s="107" t="n"/>
      <c r="BY38" s="107" t="n"/>
      <c r="BZ38" s="107" t="n"/>
      <c r="CA38" s="107" t="n"/>
      <c r="CB38" s="107" t="n"/>
      <c r="CC38" s="107" t="n"/>
      <c r="CD38" s="107" t="n"/>
      <c r="CE38" s="107" t="n"/>
      <c r="CF38" s="107" t="n"/>
      <c r="CG38" s="107" t="n"/>
      <c r="CH38" s="107" t="n"/>
      <c r="CI38" s="107" t="n"/>
      <c r="CJ38" s="107" t="n"/>
      <c r="CK38" s="107" t="n"/>
      <c r="CL38" s="107" t="n"/>
      <c r="CM38" s="107" t="n"/>
      <c r="CN38" s="107" t="n"/>
      <c r="CO38" s="107" t="n"/>
      <c r="CP38" s="107" t="n"/>
      <c r="CQ38" s="107" t="n"/>
      <c r="CR38" s="107" t="n"/>
      <c r="CS38" s="107" t="n"/>
      <c r="CT38" s="107" t="n"/>
      <c r="CU38" s="107" t="n"/>
      <c r="CV38" s="107" t="n"/>
      <c r="CW38" s="107" t="n"/>
      <c r="CX38" s="107" t="n"/>
      <c r="CY38" s="107" t="n"/>
      <c r="CZ38" s="107" t="n"/>
    </row>
    <row r="40">
      <c r="A40" s="126">
        <f>IF('AS51'!$C$9="","",'AS51'!$C$9)</f>
        <v/>
      </c>
      <c r="B40" s="68">
        <f>IF($A40="",0,COUNT($E41:$CZ41))</f>
        <v/>
      </c>
      <c r="C40" s="69">
        <f>IF($B40=0,0,MAX($E41:$CZ41))</f>
        <v/>
      </c>
      <c r="D40" s="58">
        <f>_xll.BDS($A40,'Field Check'!$C$44,"headers=y","startcol=1","endcol=7","dir=h","DVD_START_DT",'Field Check'!$C$59,"DVD_END_DT",'Field Check'!$D$59,"cols=3;rows=7")</f>
        <v/>
      </c>
      <c r="E40" s="59" t="n">
        <v>46234</v>
      </c>
      <c r="F40" s="59" t="n">
        <v>46150</v>
      </c>
      <c r="G40" s="59" t="n"/>
      <c r="H40" s="59" t="n"/>
      <c r="I40" s="59" t="n"/>
      <c r="J40" s="59" t="n"/>
      <c r="K40" s="59" t="n"/>
      <c r="L40" s="59" t="n"/>
      <c r="M40" s="59" t="n"/>
      <c r="N40" s="59" t="n"/>
      <c r="O40" s="59" t="n"/>
      <c r="P40" s="59" t="n"/>
      <c r="Q40" s="59" t="n"/>
      <c r="R40" s="59" t="n"/>
      <c r="S40" s="59" t="n"/>
      <c r="T40" s="59" t="n"/>
      <c r="U40" s="59" t="n"/>
      <c r="V40" s="59" t="n"/>
      <c r="W40" s="59" t="n"/>
      <c r="X40" s="59" t="n"/>
      <c r="Y40" s="59" t="n"/>
      <c r="Z40" s="59" t="n"/>
      <c r="AA40" s="59" t="n"/>
      <c r="AB40" s="59" t="n"/>
      <c r="AC40" s="59" t="n"/>
      <c r="AD40" s="59" t="n"/>
      <c r="AE40" s="59" t="n"/>
      <c r="AF40" s="59" t="n"/>
      <c r="AG40" s="59" t="n"/>
      <c r="AH40" s="59" t="n"/>
      <c r="AI40" s="59" t="n"/>
      <c r="AJ40" s="59" t="n"/>
      <c r="AK40" s="59" t="n"/>
      <c r="AL40" s="59" t="n"/>
      <c r="AM40" s="59" t="n"/>
      <c r="AN40" s="59" t="n"/>
      <c r="AO40" s="59" t="n"/>
      <c r="AP40" s="59" t="n"/>
      <c r="AQ40" s="59" t="n"/>
      <c r="AR40" s="59" t="n"/>
      <c r="AS40" s="59" t="n"/>
      <c r="AT40" s="59" t="n"/>
      <c r="AU40" s="59" t="n"/>
      <c r="AV40" s="59" t="n"/>
      <c r="AW40" s="59" t="n"/>
      <c r="AX40" s="59" t="n"/>
      <c r="AY40" s="59" t="n"/>
      <c r="AZ40" s="59" t="n"/>
      <c r="BA40" s="59" t="n"/>
      <c r="BB40" s="59" t="n"/>
      <c r="BC40" s="59" t="n"/>
      <c r="BD40" s="59" t="n"/>
      <c r="BE40" s="59" t="n"/>
      <c r="BF40" s="59" t="n"/>
      <c r="BG40" s="59" t="n"/>
      <c r="BH40" s="59" t="n"/>
      <c r="BI40" s="59" t="n"/>
      <c r="BJ40" s="59" t="n"/>
      <c r="BK40" s="59" t="n"/>
      <c r="BL40" s="59" t="n"/>
      <c r="BM40" s="59" t="n"/>
      <c r="BN40" s="59" t="n"/>
      <c r="BO40" s="59" t="n"/>
      <c r="BP40" s="59" t="n"/>
      <c r="BQ40" s="59" t="n"/>
      <c r="BR40" s="59" t="n"/>
      <c r="BS40" s="59" t="n"/>
      <c r="BT40" s="59" t="n"/>
      <c r="BU40" s="59" t="n"/>
      <c r="BV40" s="59" t="n"/>
      <c r="BW40" s="59" t="n"/>
      <c r="BX40" s="59" t="n"/>
      <c r="BY40" s="59" t="n"/>
      <c r="BZ40" s="59" t="n"/>
      <c r="CA40" s="59" t="n"/>
      <c r="CB40" s="59" t="n"/>
      <c r="CC40" s="59" t="n"/>
      <c r="CD40" s="59" t="n"/>
      <c r="CE40" s="59" t="n"/>
      <c r="CF40" s="59" t="n"/>
      <c r="CG40" s="59" t="n"/>
      <c r="CH40" s="59" t="n"/>
      <c r="CI40" s="59" t="n"/>
      <c r="CJ40" s="59" t="n"/>
      <c r="CK40" s="59" t="n"/>
      <c r="CL40" s="59" t="n"/>
      <c r="CM40" s="59" t="n"/>
      <c r="CN40" s="59" t="n"/>
      <c r="CO40" s="59" t="n"/>
      <c r="CP40" s="59" t="n"/>
      <c r="CQ40" s="59" t="n"/>
      <c r="CR40" s="59" t="n"/>
      <c r="CS40" s="59" t="n"/>
      <c r="CT40" s="59" t="n"/>
      <c r="CU40" s="59" t="n"/>
      <c r="CV40" s="59" t="n"/>
      <c r="CW40" s="59" t="n"/>
      <c r="CX40" s="59" t="n"/>
      <c r="CY40" s="59" t="n"/>
      <c r="CZ40" s="59" t="n"/>
    </row>
    <row r="41">
      <c r="D41" s="59" t="inlineStr">
        <is>
          <t>Ex-Date</t>
        </is>
      </c>
      <c r="E41" s="59" t="n">
        <v>46244</v>
      </c>
      <c r="F41" s="59" t="n">
        <v>46160</v>
      </c>
      <c r="G41" s="59" t="n"/>
      <c r="H41" s="59" t="n"/>
      <c r="I41" s="59" t="n"/>
      <c r="J41" s="59" t="n"/>
      <c r="K41" s="59" t="n"/>
      <c r="L41" s="59" t="n"/>
      <c r="M41" s="59" t="n"/>
      <c r="N41" s="59" t="n"/>
      <c r="O41" s="59" t="n"/>
      <c r="P41" s="59" t="n"/>
      <c r="Q41" s="59" t="n"/>
      <c r="R41" s="59" t="n"/>
      <c r="S41" s="59" t="n"/>
      <c r="T41" s="59" t="n"/>
      <c r="U41" s="59" t="n"/>
      <c r="V41" s="59" t="n"/>
      <c r="W41" s="59" t="n"/>
      <c r="X41" s="59" t="n"/>
      <c r="Y41" s="59" t="n"/>
      <c r="Z41" s="59" t="n"/>
      <c r="AA41" s="59" t="n"/>
      <c r="AB41" s="59" t="n"/>
      <c r="AC41" s="59" t="n"/>
      <c r="AD41" s="59" t="n"/>
      <c r="AE41" s="59" t="n"/>
      <c r="AF41" s="59" t="n"/>
      <c r="AG41" s="59" t="n"/>
      <c r="AH41" s="59" t="n"/>
      <c r="AI41" s="59" t="n"/>
      <c r="AJ41" s="59" t="n"/>
      <c r="AK41" s="59" t="n"/>
      <c r="AL41" s="59" t="n"/>
      <c r="AM41" s="59" t="n"/>
      <c r="AN41" s="59" t="n"/>
      <c r="AO41" s="59" t="n"/>
      <c r="AP41" s="59" t="n"/>
      <c r="AQ41" s="59" t="n"/>
      <c r="AR41" s="59" t="n"/>
      <c r="AS41" s="59" t="n"/>
      <c r="AT41" s="59" t="n"/>
      <c r="AU41" s="59" t="n"/>
      <c r="AV41" s="59" t="n"/>
      <c r="AW41" s="59" t="n"/>
      <c r="AX41" s="59" t="n"/>
      <c r="AY41" s="59" t="n"/>
      <c r="AZ41" s="59" t="n"/>
      <c r="BA41" s="59" t="n"/>
      <c r="BB41" s="59" t="n"/>
      <c r="BC41" s="59" t="n"/>
      <c r="BD41" s="59" t="n"/>
      <c r="BE41" s="59" t="n"/>
      <c r="BF41" s="59" t="n"/>
      <c r="BG41" s="59" t="n"/>
      <c r="BH41" s="59" t="n"/>
      <c r="BI41" s="59" t="n"/>
      <c r="BJ41" s="59" t="n"/>
      <c r="BK41" s="59" t="n"/>
      <c r="BL41" s="59" t="n"/>
      <c r="BM41" s="59" t="n"/>
      <c r="BN41" s="59" t="n"/>
      <c r="BO41" s="59" t="n"/>
      <c r="BP41" s="59" t="n"/>
      <c r="BQ41" s="59" t="n"/>
      <c r="BR41" s="59" t="n"/>
      <c r="BS41" s="59" t="n"/>
      <c r="BT41" s="59" t="n"/>
      <c r="BU41" s="59" t="n"/>
      <c r="BV41" s="59" t="n"/>
      <c r="BW41" s="59" t="n"/>
      <c r="BX41" s="59" t="n"/>
      <c r="BY41" s="59" t="n"/>
      <c r="BZ41" s="59" t="n"/>
      <c r="CA41" s="59" t="n"/>
      <c r="CB41" s="59" t="n"/>
      <c r="CC41" s="59" t="n"/>
      <c r="CD41" s="59" t="n"/>
      <c r="CE41" s="59" t="n"/>
      <c r="CF41" s="59" t="n"/>
      <c r="CG41" s="59" t="n"/>
      <c r="CH41" s="59" t="n"/>
      <c r="CI41" s="59" t="n"/>
      <c r="CJ41" s="59" t="n"/>
      <c r="CK41" s="59" t="n"/>
      <c r="CL41" s="59" t="n"/>
      <c r="CM41" s="59" t="n"/>
      <c r="CN41" s="59" t="n"/>
      <c r="CO41" s="59" t="n"/>
      <c r="CP41" s="59" t="n"/>
      <c r="CQ41" s="59" t="n"/>
      <c r="CR41" s="59" t="n"/>
      <c r="CS41" s="59" t="n"/>
      <c r="CT41" s="59" t="n"/>
      <c r="CU41" s="59" t="n"/>
      <c r="CV41" s="59" t="n"/>
      <c r="CW41" s="59" t="n"/>
      <c r="CX41" s="59" t="n"/>
      <c r="CY41" s="59" t="n"/>
      <c r="CZ41" s="59" t="n"/>
    </row>
    <row r="42">
      <c r="D42" s="59" t="inlineStr">
        <is>
          <t>Record Date</t>
        </is>
      </c>
      <c r="E42" s="59" t="n">
        <v>46245</v>
      </c>
      <c r="F42" s="59" t="n">
        <v>46161</v>
      </c>
      <c r="G42" s="59" t="n"/>
      <c r="H42" s="59" t="n"/>
      <c r="I42" s="59" t="n"/>
      <c r="J42" s="59" t="n"/>
      <c r="K42" s="59" t="n"/>
      <c r="L42" s="59" t="n"/>
      <c r="M42" s="59" t="n"/>
      <c r="N42" s="59" t="n"/>
      <c r="O42" s="59" t="n"/>
      <c r="P42" s="59" t="n"/>
      <c r="Q42" s="59" t="n"/>
      <c r="R42" s="59" t="n"/>
      <c r="S42" s="59" t="n"/>
      <c r="T42" s="59" t="n"/>
      <c r="U42" s="59" t="n"/>
      <c r="V42" s="59" t="n"/>
      <c r="W42" s="59" t="n"/>
      <c r="X42" s="59" t="n"/>
      <c r="Y42" s="59" t="n"/>
      <c r="Z42" s="59" t="n"/>
      <c r="AA42" s="59" t="n"/>
      <c r="AB42" s="59" t="n"/>
      <c r="AC42" s="59" t="n"/>
      <c r="AD42" s="59" t="n"/>
      <c r="AE42" s="59" t="n"/>
      <c r="AF42" s="59" t="n"/>
      <c r="AG42" s="59" t="n"/>
      <c r="AH42" s="59" t="n"/>
      <c r="AI42" s="59" t="n"/>
      <c r="AJ42" s="59" t="n"/>
      <c r="AK42" s="59" t="n"/>
      <c r="AL42" s="59" t="n"/>
      <c r="AM42" s="59" t="n"/>
      <c r="AN42" s="59" t="n"/>
      <c r="AO42" s="59" t="n"/>
      <c r="AP42" s="59" t="n"/>
      <c r="AQ42" s="59" t="n"/>
      <c r="AR42" s="59" t="n"/>
      <c r="AS42" s="59" t="n"/>
      <c r="AT42" s="59" t="n"/>
      <c r="AU42" s="59" t="n"/>
      <c r="AV42" s="59" t="n"/>
      <c r="AW42" s="59" t="n"/>
      <c r="AX42" s="59" t="n"/>
      <c r="AY42" s="59" t="n"/>
      <c r="AZ42" s="59" t="n"/>
      <c r="BA42" s="59" t="n"/>
      <c r="BB42" s="59" t="n"/>
      <c r="BC42" s="59" t="n"/>
      <c r="BD42" s="59" t="n"/>
      <c r="BE42" s="59" t="n"/>
      <c r="BF42" s="59" t="n"/>
      <c r="BG42" s="59" t="n"/>
      <c r="BH42" s="59" t="n"/>
      <c r="BI42" s="59" t="n"/>
      <c r="BJ42" s="59" t="n"/>
      <c r="BK42" s="59" t="n"/>
      <c r="BL42" s="59" t="n"/>
      <c r="BM42" s="59" t="n"/>
      <c r="BN42" s="59" t="n"/>
      <c r="BO42" s="59" t="n"/>
      <c r="BP42" s="59" t="n"/>
      <c r="BQ42" s="59" t="n"/>
      <c r="BR42" s="59" t="n"/>
      <c r="BS42" s="59" t="n"/>
      <c r="BT42" s="59" t="n"/>
      <c r="BU42" s="59" t="n"/>
      <c r="BV42" s="59" t="n"/>
      <c r="BW42" s="59" t="n"/>
      <c r="BX42" s="59" t="n"/>
      <c r="BY42" s="59" t="n"/>
      <c r="BZ42" s="59" t="n"/>
      <c r="CA42" s="59" t="n"/>
      <c r="CB42" s="59" t="n"/>
      <c r="CC42" s="59" t="n"/>
      <c r="CD42" s="59" t="n"/>
      <c r="CE42" s="59" t="n"/>
      <c r="CF42" s="59" t="n"/>
      <c r="CG42" s="59" t="n"/>
      <c r="CH42" s="59" t="n"/>
      <c r="CI42" s="59" t="n"/>
      <c r="CJ42" s="59" t="n"/>
      <c r="CK42" s="59" t="n"/>
      <c r="CL42" s="59" t="n"/>
      <c r="CM42" s="59" t="n"/>
      <c r="CN42" s="59" t="n"/>
      <c r="CO42" s="59" t="n"/>
      <c r="CP42" s="59" t="n"/>
      <c r="CQ42" s="59" t="n"/>
      <c r="CR42" s="59" t="n"/>
      <c r="CS42" s="59" t="n"/>
      <c r="CT42" s="59" t="n"/>
      <c r="CU42" s="59" t="n"/>
      <c r="CV42" s="59" t="n"/>
      <c r="CW42" s="59" t="n"/>
      <c r="CX42" s="59" t="n"/>
      <c r="CY42" s="59" t="n"/>
      <c r="CZ42" s="59" t="n"/>
    </row>
    <row r="43">
      <c r="D43" s="59" t="inlineStr">
        <is>
          <t>Payable Date</t>
        </is>
      </c>
      <c r="E43" s="59" t="n">
        <v>46261</v>
      </c>
      <c r="F43" s="59" t="n">
        <v>46178</v>
      </c>
      <c r="G43" s="59" t="n"/>
      <c r="H43" s="59" t="n"/>
      <c r="I43" s="59" t="n"/>
      <c r="J43" s="59" t="n"/>
      <c r="K43" s="59" t="n"/>
      <c r="L43" s="59" t="n"/>
      <c r="M43" s="59" t="n"/>
      <c r="N43" s="59" t="n"/>
      <c r="O43" s="59" t="n"/>
      <c r="P43" s="59" t="n"/>
      <c r="Q43" s="59" t="n"/>
      <c r="R43" s="59" t="n"/>
      <c r="S43" s="59" t="n"/>
      <c r="T43" s="59" t="n"/>
      <c r="U43" s="59" t="n"/>
      <c r="V43" s="59" t="n"/>
      <c r="W43" s="59" t="n"/>
      <c r="X43" s="59" t="n"/>
      <c r="Y43" s="59" t="n"/>
      <c r="Z43" s="59" t="n"/>
      <c r="AA43" s="59" t="n"/>
      <c r="AB43" s="59" t="n"/>
      <c r="AC43" s="59" t="n"/>
      <c r="AD43" s="59" t="n"/>
      <c r="AE43" s="59" t="n"/>
      <c r="AF43" s="59" t="n"/>
      <c r="AG43" s="59" t="n"/>
      <c r="AH43" s="59" t="n"/>
      <c r="AI43" s="59" t="n"/>
      <c r="AJ43" s="59" t="n"/>
      <c r="AK43" s="59" t="n"/>
      <c r="AL43" s="59" t="n"/>
      <c r="AM43" s="59" t="n"/>
      <c r="AN43" s="59" t="n"/>
      <c r="AO43" s="59" t="n"/>
      <c r="AP43" s="59" t="n"/>
      <c r="AQ43" s="59" t="n"/>
      <c r="AR43" s="59" t="n"/>
      <c r="AS43" s="59" t="n"/>
      <c r="AT43" s="59" t="n"/>
      <c r="AU43" s="59" t="n"/>
      <c r="AV43" s="59" t="n"/>
      <c r="AW43" s="59" t="n"/>
      <c r="AX43" s="59" t="n"/>
      <c r="AY43" s="59" t="n"/>
      <c r="AZ43" s="59" t="n"/>
      <c r="BA43" s="59" t="n"/>
      <c r="BB43" s="59" t="n"/>
      <c r="BC43" s="59" t="n"/>
      <c r="BD43" s="59" t="n"/>
      <c r="BE43" s="59" t="n"/>
      <c r="BF43" s="59" t="n"/>
      <c r="BG43" s="59" t="n"/>
      <c r="BH43" s="59" t="n"/>
      <c r="BI43" s="59" t="n"/>
      <c r="BJ43" s="59" t="n"/>
      <c r="BK43" s="59" t="n"/>
      <c r="BL43" s="59" t="n"/>
      <c r="BM43" s="59" t="n"/>
      <c r="BN43" s="59" t="n"/>
      <c r="BO43" s="59" t="n"/>
      <c r="BP43" s="59" t="n"/>
      <c r="BQ43" s="59" t="n"/>
      <c r="BR43" s="59" t="n"/>
      <c r="BS43" s="59" t="n"/>
      <c r="BT43" s="59" t="n"/>
      <c r="BU43" s="59" t="n"/>
      <c r="BV43" s="59" t="n"/>
      <c r="BW43" s="59" t="n"/>
      <c r="BX43" s="59" t="n"/>
      <c r="BY43" s="59" t="n"/>
      <c r="BZ43" s="59" t="n"/>
      <c r="CA43" s="59" t="n"/>
      <c r="CB43" s="59" t="n"/>
      <c r="CC43" s="59" t="n"/>
      <c r="CD43" s="59" t="n"/>
      <c r="CE43" s="59" t="n"/>
      <c r="CF43" s="59" t="n"/>
      <c r="CG43" s="59" t="n"/>
      <c r="CH43" s="59" t="n"/>
      <c r="CI43" s="59" t="n"/>
      <c r="CJ43" s="59" t="n"/>
      <c r="CK43" s="59" t="n"/>
      <c r="CL43" s="59" t="n"/>
      <c r="CM43" s="59" t="n"/>
      <c r="CN43" s="59" t="n"/>
      <c r="CO43" s="59" t="n"/>
      <c r="CP43" s="59" t="n"/>
      <c r="CQ43" s="59" t="n"/>
      <c r="CR43" s="59" t="n"/>
      <c r="CS43" s="59" t="n"/>
      <c r="CT43" s="59" t="n"/>
      <c r="CU43" s="59" t="n"/>
      <c r="CV43" s="59" t="n"/>
      <c r="CW43" s="59" t="n"/>
      <c r="CX43" s="59" t="n"/>
      <c r="CY43" s="59" t="n"/>
      <c r="CZ43" s="59" t="n"/>
    </row>
    <row r="44">
      <c r="D44" s="107" t="inlineStr">
        <is>
          <t>Dividend Amount</t>
        </is>
      </c>
      <c r="E44" s="107" t="n">
        <v>0.1</v>
      </c>
      <c r="F44" s="107" t="n">
        <v>0.1</v>
      </c>
      <c r="G44" s="107" t="n"/>
      <c r="H44" s="107" t="n"/>
      <c r="I44" s="107" t="n"/>
      <c r="J44" s="107" t="n"/>
      <c r="K44" s="107" t="n"/>
      <c r="L44" s="107" t="n"/>
      <c r="M44" s="107" t="n"/>
      <c r="N44" s="107" t="n"/>
      <c r="O44" s="107" t="n"/>
      <c r="P44" s="107" t="n"/>
      <c r="Q44" s="107" t="n"/>
      <c r="R44" s="107" t="n"/>
      <c r="S44" s="107" t="n"/>
      <c r="T44" s="107" t="n"/>
      <c r="U44" s="107" t="n"/>
      <c r="V44" s="107" t="n"/>
      <c r="W44" s="107" t="n"/>
      <c r="X44" s="107" t="n"/>
      <c r="Y44" s="107" t="n"/>
      <c r="Z44" s="107" t="n"/>
      <c r="AA44" s="107" t="n"/>
      <c r="AB44" s="107" t="n"/>
      <c r="AC44" s="107" t="n"/>
      <c r="AD44" s="107" t="n"/>
      <c r="AE44" s="107" t="n"/>
      <c r="AF44" s="107" t="n"/>
      <c r="AG44" s="107" t="n"/>
      <c r="AH44" s="107" t="n"/>
      <c r="AI44" s="107" t="n"/>
      <c r="AJ44" s="107" t="n"/>
      <c r="AK44" s="107" t="n"/>
      <c r="AL44" s="107" t="n"/>
      <c r="AM44" s="107" t="n"/>
      <c r="AN44" s="107" t="n"/>
      <c r="AO44" s="107" t="n"/>
      <c r="AP44" s="107" t="n"/>
      <c r="AQ44" s="107" t="n"/>
      <c r="AR44" s="107" t="n"/>
      <c r="AS44" s="107" t="n"/>
      <c r="AT44" s="107" t="n"/>
      <c r="AU44" s="107" t="n"/>
      <c r="AV44" s="107" t="n"/>
      <c r="AW44" s="107" t="n"/>
      <c r="AX44" s="107" t="n"/>
      <c r="AY44" s="107" t="n"/>
      <c r="AZ44" s="107" t="n"/>
      <c r="BA44" s="107" t="n"/>
      <c r="BB44" s="107" t="n"/>
      <c r="BC44" s="107" t="n"/>
      <c r="BD44" s="107" t="n"/>
      <c r="BE44" s="107" t="n"/>
      <c r="BF44" s="107" t="n"/>
      <c r="BG44" s="107" t="n"/>
      <c r="BH44" s="107" t="n"/>
      <c r="BI44" s="107" t="n"/>
      <c r="BJ44" s="107" t="n"/>
      <c r="BK44" s="107" t="n"/>
      <c r="BL44" s="107" t="n"/>
      <c r="BM44" s="107" t="n"/>
      <c r="BN44" s="107" t="n"/>
      <c r="BO44" s="107" t="n"/>
      <c r="BP44" s="107" t="n"/>
      <c r="BQ44" s="107" t="n"/>
      <c r="BR44" s="107" t="n"/>
      <c r="BS44" s="107" t="n"/>
      <c r="BT44" s="107" t="n"/>
      <c r="BU44" s="107" t="n"/>
      <c r="BV44" s="107" t="n"/>
      <c r="BW44" s="107" t="n"/>
      <c r="BX44" s="107" t="n"/>
      <c r="BY44" s="107" t="n"/>
      <c r="BZ44" s="107" t="n"/>
      <c r="CA44" s="107" t="n"/>
      <c r="CB44" s="107" t="n"/>
      <c r="CC44" s="107" t="n"/>
      <c r="CD44" s="107" t="n"/>
      <c r="CE44" s="107" t="n"/>
      <c r="CF44" s="107" t="n"/>
      <c r="CG44" s="107" t="n"/>
      <c r="CH44" s="107" t="n"/>
      <c r="CI44" s="107" t="n"/>
      <c r="CJ44" s="107" t="n"/>
      <c r="CK44" s="107" t="n"/>
      <c r="CL44" s="107" t="n"/>
      <c r="CM44" s="107" t="n"/>
      <c r="CN44" s="107" t="n"/>
      <c r="CO44" s="107" t="n"/>
      <c r="CP44" s="107" t="n"/>
      <c r="CQ44" s="107" t="n"/>
      <c r="CR44" s="107" t="n"/>
      <c r="CS44" s="107" t="n"/>
      <c r="CT44" s="107" t="n"/>
      <c r="CU44" s="107" t="n"/>
      <c r="CV44" s="107" t="n"/>
      <c r="CW44" s="107" t="n"/>
      <c r="CX44" s="107" t="n"/>
      <c r="CY44" s="107" t="n"/>
      <c r="CZ44" s="107" t="n"/>
    </row>
    <row r="45">
      <c r="D45" t="inlineStr">
        <is>
          <t>Dividend Frequency</t>
        </is>
      </c>
      <c r="E45" t="inlineStr">
        <is>
          <t>Quarter</t>
        </is>
      </c>
      <c r="F45" t="inlineStr">
        <is>
          <t>Quarter</t>
        </is>
      </c>
    </row>
    <row r="46">
      <c r="D46" t="inlineStr">
        <is>
          <t>Dividend Type</t>
        </is>
      </c>
      <c r="E46" t="inlineStr">
        <is>
          <t>Regular Cash</t>
        </is>
      </c>
      <c r="F46" t="inlineStr">
        <is>
          <t>Regular Cash</t>
        </is>
      </c>
    </row>
    <row r="47">
      <c r="A47" s="2">
        <f>IF($A40="","","   projections")</f>
        <v/>
      </c>
      <c r="B47" s="68">
        <f>IF($A40="",0,COUNT($E48:$CZ48))</f>
        <v/>
      </c>
      <c r="C47" s="69">
        <f>IF($B47=0,0,MAX($E48:$CZ48))</f>
        <v/>
      </c>
      <c r="D47" s="58">
        <f>_xll.BDS($A40,'Field Check'!$C$42,"headers=y","startcol=1","endcol=3","dir=h","cols=38;rows=3")</f>
        <v/>
      </c>
      <c r="E47" s="59" t="n">
        <v>46316</v>
      </c>
      <c r="F47" s="59" t="n">
        <v>46443</v>
      </c>
      <c r="G47" s="59" t="n">
        <v>46513</v>
      </c>
      <c r="H47" s="59" t="n">
        <v>46597</v>
      </c>
      <c r="I47" s="59" t="n">
        <v>46673</v>
      </c>
      <c r="J47" s="59" t="n">
        <v>46807</v>
      </c>
      <c r="K47" s="59" t="n">
        <v>46884</v>
      </c>
      <c r="L47" s="59" t="n">
        <v>46961</v>
      </c>
      <c r="M47" s="59" t="n">
        <v>47044</v>
      </c>
      <c r="N47" s="59" t="n">
        <v>47171</v>
      </c>
      <c r="O47" s="59" t="n">
        <v>47248</v>
      </c>
      <c r="P47" s="59" t="n">
        <v>47325</v>
      </c>
      <c r="Q47" s="59" t="n">
        <v>47408</v>
      </c>
      <c r="R47" s="59" t="n">
        <v>47535</v>
      </c>
      <c r="S47" s="59" t="n">
        <v>47612</v>
      </c>
      <c r="T47" s="59" t="n">
        <v>47696</v>
      </c>
      <c r="U47" s="59" t="n">
        <v>47772</v>
      </c>
      <c r="V47" s="59" t="n">
        <v>47899</v>
      </c>
      <c r="W47" s="59" t="n">
        <v>47976</v>
      </c>
      <c r="X47" s="59" t="n">
        <v>48060</v>
      </c>
      <c r="Y47" s="59" t="n">
        <v>48137</v>
      </c>
      <c r="Z47" s="59" t="n">
        <v>48263</v>
      </c>
      <c r="AA47" s="59" t="n">
        <v>48340</v>
      </c>
      <c r="AB47" s="59" t="n">
        <v>48424</v>
      </c>
      <c r="AC47" s="59" t="n">
        <v>48500</v>
      </c>
      <c r="AD47" s="59" t="n">
        <v>48627</v>
      </c>
      <c r="AE47" s="59" t="n">
        <v>48704</v>
      </c>
      <c r="AF47" s="59" t="n">
        <v>48788</v>
      </c>
      <c r="AG47" s="59" t="n">
        <v>48871</v>
      </c>
      <c r="AH47" s="59" t="n">
        <v>48998</v>
      </c>
      <c r="AI47" s="59" t="n">
        <v>49075</v>
      </c>
      <c r="AJ47" s="59" t="n">
        <v>49152</v>
      </c>
      <c r="AK47" s="59" t="n">
        <v>49235</v>
      </c>
      <c r="AL47" s="59" t="n">
        <v>49369</v>
      </c>
      <c r="AM47" s="59" t="n">
        <v>49446</v>
      </c>
      <c r="AN47" s="59" t="n">
        <v>49523</v>
      </c>
      <c r="AO47" s="59" t="n">
        <v>49606</v>
      </c>
      <c r="AP47" s="59" t="n"/>
      <c r="AQ47" s="59" t="n"/>
      <c r="AR47" s="59" t="n"/>
      <c r="AS47" s="59" t="n"/>
      <c r="AT47" s="59" t="n"/>
      <c r="AU47" s="59" t="n"/>
      <c r="AV47" s="59" t="n"/>
      <c r="AW47" s="59" t="n"/>
      <c r="AX47" s="59" t="n"/>
      <c r="AY47" s="59" t="n"/>
      <c r="AZ47" s="59" t="n"/>
      <c r="BA47" s="59" t="n"/>
      <c r="BB47" s="59" t="n"/>
      <c r="BC47" s="59" t="n"/>
      <c r="BD47" s="59" t="n"/>
      <c r="BE47" s="59" t="n"/>
      <c r="BF47" s="59" t="n"/>
      <c r="BG47" s="59" t="n"/>
      <c r="BH47" s="59" t="n"/>
      <c r="BI47" s="59" t="n"/>
      <c r="BJ47" s="59" t="n"/>
      <c r="BK47" s="59" t="n"/>
      <c r="BL47" s="59" t="n"/>
      <c r="BM47" s="59" t="n"/>
      <c r="BN47" s="59" t="n"/>
      <c r="BO47" s="59" t="n"/>
      <c r="BP47" s="59" t="n"/>
      <c r="BQ47" s="59" t="n"/>
      <c r="BR47" s="59" t="n"/>
      <c r="BS47" s="59" t="n"/>
      <c r="BT47" s="59" t="n"/>
      <c r="BU47" s="59" t="n"/>
      <c r="BV47" s="59" t="n"/>
      <c r="BW47" s="59" t="n"/>
      <c r="BX47" s="59" t="n"/>
      <c r="BY47" s="59" t="n"/>
      <c r="BZ47" s="59" t="n"/>
      <c r="CA47" s="59" t="n"/>
      <c r="CB47" s="59" t="n"/>
      <c r="CC47" s="59" t="n"/>
      <c r="CD47" s="59" t="n"/>
      <c r="CE47" s="59" t="n"/>
      <c r="CF47" s="59" t="n"/>
      <c r="CG47" s="59" t="n"/>
      <c r="CH47" s="59" t="n"/>
      <c r="CI47" s="59" t="n"/>
      <c r="CJ47" s="59" t="n"/>
      <c r="CK47" s="59" t="n"/>
      <c r="CL47" s="59" t="n"/>
      <c r="CM47" s="59" t="n"/>
      <c r="CN47" s="59" t="n"/>
      <c r="CO47" s="59" t="n"/>
      <c r="CP47" s="59" t="n"/>
      <c r="CQ47" s="59" t="n"/>
      <c r="CR47" s="59" t="n"/>
      <c r="CS47" s="59" t="n"/>
      <c r="CT47" s="59" t="n"/>
      <c r="CU47" s="59" t="n"/>
      <c r="CV47" s="59" t="n"/>
      <c r="CW47" s="59" t="n"/>
      <c r="CX47" s="59" t="n"/>
      <c r="CY47" s="59" t="n"/>
      <c r="CZ47" s="59" t="n"/>
    </row>
    <row r="48">
      <c r="D48" s="59" t="inlineStr">
        <is>
          <t>Ex-Date</t>
        </is>
      </c>
      <c r="E48" s="59" t="n">
        <v>46328</v>
      </c>
      <c r="F48" s="59" t="n">
        <v>46454</v>
      </c>
      <c r="G48" s="59" t="n">
        <v>46524</v>
      </c>
      <c r="H48" s="59" t="n">
        <v>46605</v>
      </c>
      <c r="I48" s="59" t="n">
        <v>46685</v>
      </c>
      <c r="J48" s="59" t="n">
        <v>46818</v>
      </c>
      <c r="K48" s="59" t="n">
        <v>46895</v>
      </c>
      <c r="L48" s="59" t="n">
        <v>46969</v>
      </c>
      <c r="M48" s="59" t="n">
        <v>47056</v>
      </c>
      <c r="N48" s="59" t="n">
        <v>47182</v>
      </c>
      <c r="O48" s="59" t="n">
        <v>47259</v>
      </c>
      <c r="P48" s="59" t="n">
        <v>47333</v>
      </c>
      <c r="Q48" s="59" t="n">
        <v>47420</v>
      </c>
      <c r="R48" s="59" t="n">
        <v>47546</v>
      </c>
      <c r="S48" s="59" t="n">
        <v>47623</v>
      </c>
      <c r="T48" s="59" t="n">
        <v>47704</v>
      </c>
      <c r="U48" s="59" t="n">
        <v>47784</v>
      </c>
      <c r="V48" s="59" t="n">
        <v>47910</v>
      </c>
      <c r="W48" s="59" t="n">
        <v>47987</v>
      </c>
      <c r="X48" s="59" t="n">
        <v>48068</v>
      </c>
      <c r="Y48" s="59" t="n">
        <v>48148</v>
      </c>
      <c r="Z48" s="59" t="n">
        <v>48274</v>
      </c>
      <c r="AA48" s="59" t="n">
        <v>48351</v>
      </c>
      <c r="AB48" s="59" t="n">
        <v>48432</v>
      </c>
      <c r="AC48" s="59" t="n">
        <v>48512</v>
      </c>
      <c r="AD48" s="59" t="n">
        <v>48638</v>
      </c>
      <c r="AE48" s="59" t="n">
        <v>48715</v>
      </c>
      <c r="AF48" s="59" t="n">
        <v>48796</v>
      </c>
      <c r="AG48" s="59" t="n">
        <v>48883</v>
      </c>
      <c r="AH48" s="59" t="n">
        <v>49009</v>
      </c>
      <c r="AI48" s="59" t="n">
        <v>49086</v>
      </c>
      <c r="AJ48" s="59" t="n">
        <v>49160</v>
      </c>
      <c r="AK48" s="59" t="n">
        <v>49247</v>
      </c>
      <c r="AL48" s="59" t="n">
        <v>49380</v>
      </c>
      <c r="AM48" s="59" t="n">
        <v>49457</v>
      </c>
      <c r="AN48" s="59" t="n">
        <v>49531</v>
      </c>
      <c r="AO48" s="59" t="n">
        <v>49618</v>
      </c>
      <c r="AP48" s="59" t="n"/>
      <c r="AQ48" s="59" t="n"/>
      <c r="AR48" s="59" t="n"/>
      <c r="AS48" s="59" t="n"/>
      <c r="AT48" s="59" t="n"/>
      <c r="AU48" s="59" t="n"/>
      <c r="AV48" s="59" t="n"/>
      <c r="AW48" s="59" t="n"/>
      <c r="AX48" s="59" t="n"/>
      <c r="AY48" s="59" t="n"/>
      <c r="AZ48" s="59" t="n"/>
      <c r="BA48" s="59" t="n"/>
      <c r="BB48" s="59" t="n"/>
      <c r="BC48" s="59" t="n"/>
      <c r="BD48" s="59" t="n"/>
      <c r="BE48" s="59" t="n"/>
      <c r="BF48" s="59" t="n"/>
      <c r="BG48" s="59" t="n"/>
      <c r="BH48" s="59" t="n"/>
      <c r="BI48" s="59" t="n"/>
      <c r="BJ48" s="59" t="n"/>
      <c r="BK48" s="59" t="n"/>
      <c r="BL48" s="59" t="n"/>
      <c r="BM48" s="59" t="n"/>
      <c r="BN48" s="59" t="n"/>
      <c r="BO48" s="59" t="n"/>
      <c r="BP48" s="59" t="n"/>
      <c r="BQ48" s="59" t="n"/>
      <c r="BR48" s="59" t="n"/>
      <c r="BS48" s="59" t="n"/>
      <c r="BT48" s="59" t="n"/>
      <c r="BU48" s="59" t="n"/>
      <c r="BV48" s="59" t="n"/>
      <c r="BW48" s="59" t="n"/>
      <c r="BX48" s="59" t="n"/>
      <c r="BY48" s="59" t="n"/>
      <c r="BZ48" s="59" t="n"/>
      <c r="CA48" s="59" t="n"/>
      <c r="CB48" s="59" t="n"/>
      <c r="CC48" s="59" t="n"/>
      <c r="CD48" s="59" t="n"/>
      <c r="CE48" s="59" t="n"/>
      <c r="CF48" s="59" t="n"/>
      <c r="CG48" s="59" t="n"/>
      <c r="CH48" s="59" t="n"/>
      <c r="CI48" s="59" t="n"/>
      <c r="CJ48" s="59" t="n"/>
      <c r="CK48" s="59" t="n"/>
      <c r="CL48" s="59" t="n"/>
      <c r="CM48" s="59" t="n"/>
      <c r="CN48" s="59" t="n"/>
      <c r="CO48" s="59" t="n"/>
      <c r="CP48" s="59" t="n"/>
      <c r="CQ48" s="59" t="n"/>
      <c r="CR48" s="59" t="n"/>
      <c r="CS48" s="59" t="n"/>
      <c r="CT48" s="59" t="n"/>
      <c r="CU48" s="59" t="n"/>
      <c r="CV48" s="59" t="n"/>
      <c r="CW48" s="59" t="n"/>
      <c r="CX48" s="59" t="n"/>
      <c r="CY48" s="59" t="n"/>
      <c r="CZ48" s="59" t="n"/>
    </row>
    <row r="49">
      <c r="D49" s="107" t="inlineStr">
        <is>
          <t>Amount Per Share</t>
        </is>
      </c>
      <c r="E49" s="107" t="n">
        <v>0.1</v>
      </c>
      <c r="F49" s="107" t="n">
        <v>0.1</v>
      </c>
      <c r="G49" s="107" t="n">
        <v>0.1</v>
      </c>
      <c r="H49" s="107" t="n">
        <v>0.1</v>
      </c>
      <c r="I49" s="107" t="n">
        <v>0.1</v>
      </c>
      <c r="J49" s="107" t="n">
        <v>0.1</v>
      </c>
      <c r="K49" s="107" t="n">
        <v>0.1</v>
      </c>
      <c r="L49" s="107" t="n">
        <v>0.1</v>
      </c>
      <c r="M49" s="107" t="n">
        <v>0.11</v>
      </c>
      <c r="N49" s="107" t="n">
        <v>0.11</v>
      </c>
      <c r="O49" s="107" t="n">
        <v>0.11</v>
      </c>
      <c r="P49" s="107" t="n">
        <v>0.11</v>
      </c>
      <c r="Q49" s="107" t="n">
        <v>0.11</v>
      </c>
      <c r="R49" s="107" t="n">
        <v>0.11</v>
      </c>
      <c r="S49" s="107" t="n">
        <v>0.11</v>
      </c>
      <c r="T49" s="107" t="n">
        <v>0.11</v>
      </c>
      <c r="U49" s="107" t="n">
        <v>0.11</v>
      </c>
      <c r="V49" s="107" t="n">
        <v>0.11</v>
      </c>
      <c r="W49" s="107" t="n">
        <v>0.11</v>
      </c>
      <c r="X49" s="107" t="n">
        <v>0.11</v>
      </c>
      <c r="Y49" s="107" t="n">
        <v>0.12</v>
      </c>
      <c r="Z49" s="107" t="n">
        <v>0.12</v>
      </c>
      <c r="AA49" s="107" t="n">
        <v>0.12</v>
      </c>
      <c r="AB49" s="107" t="n">
        <v>0.12</v>
      </c>
      <c r="AC49" s="107" t="n">
        <v>0.12</v>
      </c>
      <c r="AD49" s="107" t="n">
        <v>0.12</v>
      </c>
      <c r="AE49" s="107" t="n">
        <v>0.12</v>
      </c>
      <c r="AF49" s="107" t="n">
        <v>0.12</v>
      </c>
      <c r="AG49" s="107" t="n">
        <v>0.12</v>
      </c>
      <c r="AH49" s="107" t="n">
        <v>0.12</v>
      </c>
      <c r="AI49" s="107" t="n">
        <v>0.12</v>
      </c>
      <c r="AJ49" s="107" t="n">
        <v>0.12</v>
      </c>
      <c r="AK49" s="107" t="n">
        <v>0.12</v>
      </c>
      <c r="AL49" s="107" t="n">
        <v>0.12</v>
      </c>
      <c r="AM49" s="107" t="n">
        <v>0.12</v>
      </c>
      <c r="AN49" s="107" t="n">
        <v>0.12</v>
      </c>
      <c r="AO49" s="107" t="n">
        <v>0.12</v>
      </c>
      <c r="AP49" s="107" t="n"/>
      <c r="AQ49" s="107" t="n"/>
      <c r="AR49" s="107" t="n"/>
      <c r="AS49" s="107" t="n"/>
      <c r="AT49" s="107" t="n"/>
      <c r="AU49" s="107" t="n"/>
      <c r="AV49" s="107" t="n"/>
      <c r="AW49" s="107" t="n"/>
      <c r="AX49" s="107" t="n"/>
      <c r="AY49" s="107" t="n"/>
      <c r="AZ49" s="107" t="n"/>
      <c r="BA49" s="107" t="n"/>
      <c r="BB49" s="107" t="n"/>
      <c r="BC49" s="107" t="n"/>
      <c r="BD49" s="107" t="n"/>
      <c r="BE49" s="107" t="n"/>
      <c r="BF49" s="107" t="n"/>
      <c r="BG49" s="107" t="n"/>
      <c r="BH49" s="107" t="n"/>
      <c r="BI49" s="107" t="n"/>
      <c r="BJ49" s="107" t="n"/>
      <c r="BK49" s="107" t="n"/>
      <c r="BL49" s="107" t="n"/>
      <c r="BM49" s="107" t="n"/>
      <c r="BN49" s="107" t="n"/>
      <c r="BO49" s="107" t="n"/>
      <c r="BP49" s="107" t="n"/>
      <c r="BQ49" s="107" t="n"/>
      <c r="BR49" s="107" t="n"/>
      <c r="BS49" s="107" t="n"/>
      <c r="BT49" s="107" t="n"/>
      <c r="BU49" s="107" t="n"/>
      <c r="BV49" s="107" t="n"/>
      <c r="BW49" s="107" t="n"/>
      <c r="BX49" s="107" t="n"/>
      <c r="BY49" s="107" t="n"/>
      <c r="BZ49" s="107" t="n"/>
      <c r="CA49" s="107" t="n"/>
      <c r="CB49" s="107" t="n"/>
      <c r="CC49" s="107" t="n"/>
      <c r="CD49" s="107" t="n"/>
      <c r="CE49" s="107" t="n"/>
      <c r="CF49" s="107" t="n"/>
      <c r="CG49" s="107" t="n"/>
      <c r="CH49" s="107" t="n"/>
      <c r="CI49" s="107" t="n"/>
      <c r="CJ49" s="107" t="n"/>
      <c r="CK49" s="107" t="n"/>
      <c r="CL49" s="107" t="n"/>
      <c r="CM49" s="107" t="n"/>
      <c r="CN49" s="107" t="n"/>
      <c r="CO49" s="107" t="n"/>
      <c r="CP49" s="107" t="n"/>
      <c r="CQ49" s="107" t="n"/>
      <c r="CR49" s="107" t="n"/>
      <c r="CS49" s="107" t="n"/>
      <c r="CT49" s="107" t="n"/>
      <c r="CU49" s="107" t="n"/>
      <c r="CV49" s="107" t="n"/>
      <c r="CW49" s="107" t="n"/>
      <c r="CX49" s="107" t="n"/>
      <c r="CY49" s="107" t="n"/>
      <c r="CZ49" s="107" t="n"/>
    </row>
    <row r="51">
      <c r="A51" s="126">
        <f>IF('AS51'!$C$10="","",'AS51'!$C$10)</f>
        <v/>
      </c>
      <c r="B51" s="68">
        <f>IF($A51="",0,COUNT($E52:$CZ52))</f>
        <v/>
      </c>
      <c r="C51" s="69">
        <f>IF($B51=0,0,MAX($E52:$CZ52))</f>
        <v/>
      </c>
      <c r="D51" s="58">
        <f>_xll.BDS($A51,'Field Check'!$C$44,"headers=y","startcol=1","endcol=7","dir=h","DVD_START_DT",'Field Check'!$C$59,"DVD_END_DT",'Field Check'!$D$59)</f>
        <v/>
      </c>
      <c r="E51" s="59" t="n"/>
      <c r="F51" s="59" t="n"/>
      <c r="G51" s="59" t="n"/>
      <c r="H51" s="59" t="n"/>
      <c r="I51" s="59" t="n"/>
      <c r="J51" s="59" t="n"/>
      <c r="K51" s="59" t="n"/>
      <c r="L51" s="59" t="n"/>
      <c r="M51" s="59" t="n"/>
      <c r="N51" s="59" t="n"/>
      <c r="O51" s="59" t="n"/>
      <c r="P51" s="59" t="n"/>
      <c r="Q51" s="59" t="n"/>
      <c r="R51" s="59" t="n"/>
      <c r="S51" s="59" t="n"/>
      <c r="T51" s="59" t="n"/>
      <c r="U51" s="59" t="n"/>
      <c r="V51" s="59" t="n"/>
      <c r="W51" s="59" t="n"/>
      <c r="X51" s="59" t="n"/>
      <c r="Y51" s="59" t="n"/>
      <c r="Z51" s="59" t="n"/>
      <c r="AA51" s="59" t="n"/>
      <c r="AB51" s="59" t="n"/>
      <c r="AC51" s="59" t="n"/>
      <c r="AD51" s="59" t="n"/>
      <c r="AE51" s="59" t="n"/>
      <c r="AF51" s="59" t="n"/>
      <c r="AG51" s="59" t="n"/>
      <c r="AH51" s="59" t="n"/>
      <c r="AI51" s="59" t="n"/>
      <c r="AJ51" s="59" t="n"/>
      <c r="AK51" s="59" t="n"/>
      <c r="AL51" s="59" t="n"/>
      <c r="AM51" s="59" t="n"/>
      <c r="AN51" s="59" t="n"/>
      <c r="AO51" s="59" t="n"/>
      <c r="AP51" s="59" t="n"/>
      <c r="AQ51" s="59" t="n"/>
      <c r="AR51" s="59" t="n"/>
      <c r="AS51" s="59" t="n"/>
      <c r="AT51" s="59" t="n"/>
      <c r="AU51" s="59" t="n"/>
      <c r="AV51" s="59" t="n"/>
      <c r="AW51" s="59" t="n"/>
      <c r="AX51" s="59" t="n"/>
      <c r="AY51" s="59" t="n"/>
      <c r="AZ51" s="59" t="n"/>
      <c r="BA51" s="59" t="n"/>
      <c r="BB51" s="59" t="n"/>
      <c r="BC51" s="59" t="n"/>
      <c r="BD51" s="59" t="n"/>
      <c r="BE51" s="59" t="n"/>
      <c r="BF51" s="59" t="n"/>
      <c r="BG51" s="59" t="n"/>
      <c r="BH51" s="59" t="n"/>
      <c r="BI51" s="59" t="n"/>
      <c r="BJ51" s="59" t="n"/>
      <c r="BK51" s="59" t="n"/>
      <c r="BL51" s="59" t="n"/>
      <c r="BM51" s="59" t="n"/>
      <c r="BN51" s="59" t="n"/>
      <c r="BO51" s="59" t="n"/>
      <c r="BP51" s="59" t="n"/>
      <c r="BQ51" s="59" t="n"/>
      <c r="BR51" s="59" t="n"/>
      <c r="BS51" s="59" t="n"/>
      <c r="BT51" s="59" t="n"/>
      <c r="BU51" s="59" t="n"/>
      <c r="BV51" s="59" t="n"/>
      <c r="BW51" s="59" t="n"/>
      <c r="BX51" s="59" t="n"/>
      <c r="BY51" s="59" t="n"/>
      <c r="BZ51" s="59" t="n"/>
      <c r="CA51" s="59" t="n"/>
      <c r="CB51" s="59" t="n"/>
      <c r="CC51" s="59" t="n"/>
      <c r="CD51" s="59" t="n"/>
      <c r="CE51" s="59" t="n"/>
      <c r="CF51" s="59" t="n"/>
      <c r="CG51" s="59" t="n"/>
      <c r="CH51" s="59" t="n"/>
      <c r="CI51" s="59" t="n"/>
      <c r="CJ51" s="59" t="n"/>
      <c r="CK51" s="59" t="n"/>
      <c r="CL51" s="59" t="n"/>
      <c r="CM51" s="59" t="n"/>
      <c r="CN51" s="59" t="n"/>
      <c r="CO51" s="59" t="n"/>
      <c r="CP51" s="59" t="n"/>
      <c r="CQ51" s="59" t="n"/>
      <c r="CR51" s="59" t="n"/>
      <c r="CS51" s="59" t="n"/>
      <c r="CT51" s="59" t="n"/>
      <c r="CU51" s="59" t="n"/>
      <c r="CV51" s="59" t="n"/>
      <c r="CW51" s="59" t="n"/>
      <c r="CX51" s="59" t="n"/>
      <c r="CY51" s="59" t="n"/>
      <c r="CZ51" s="59" t="n"/>
    </row>
    <row r="52">
      <c r="D52" s="59" t="n"/>
      <c r="E52" s="59" t="n"/>
      <c r="F52" s="59" t="n"/>
      <c r="G52" s="59" t="n"/>
      <c r="H52" s="59" t="n"/>
      <c r="I52" s="59" t="n"/>
      <c r="J52" s="59" t="n"/>
      <c r="K52" s="59" t="n"/>
      <c r="L52" s="59" t="n"/>
      <c r="M52" s="59" t="n"/>
      <c r="N52" s="59" t="n"/>
      <c r="O52" s="59" t="n"/>
      <c r="P52" s="59" t="n"/>
      <c r="Q52" s="59" t="n"/>
      <c r="R52" s="59" t="n"/>
      <c r="S52" s="59" t="n"/>
      <c r="T52" s="59" t="n"/>
      <c r="U52" s="59" t="n"/>
      <c r="V52" s="59" t="n"/>
      <c r="W52" s="59" t="n"/>
      <c r="X52" s="59" t="n"/>
      <c r="Y52" s="59" t="n"/>
      <c r="Z52" s="59" t="n"/>
      <c r="AA52" s="59" t="n"/>
      <c r="AB52" s="59" t="n"/>
      <c r="AC52" s="59" t="n"/>
      <c r="AD52" s="59" t="n"/>
      <c r="AE52" s="59" t="n"/>
      <c r="AF52" s="59" t="n"/>
      <c r="AG52" s="59" t="n"/>
      <c r="AH52" s="59" t="n"/>
      <c r="AI52" s="59" t="n"/>
      <c r="AJ52" s="59" t="n"/>
      <c r="AK52" s="59" t="n"/>
      <c r="AL52" s="59" t="n"/>
      <c r="AM52" s="59" t="n"/>
      <c r="AN52" s="59" t="n"/>
      <c r="AO52" s="59" t="n"/>
      <c r="AP52" s="59" t="n"/>
      <c r="AQ52" s="59" t="n"/>
      <c r="AR52" s="59" t="n"/>
      <c r="AS52" s="59" t="n"/>
      <c r="AT52" s="59" t="n"/>
      <c r="AU52" s="59" t="n"/>
      <c r="AV52" s="59" t="n"/>
      <c r="AW52" s="59" t="n"/>
      <c r="AX52" s="59" t="n"/>
      <c r="AY52" s="59" t="n"/>
      <c r="AZ52" s="59" t="n"/>
      <c r="BA52" s="59" t="n"/>
      <c r="BB52" s="59" t="n"/>
      <c r="BC52" s="59" t="n"/>
      <c r="BD52" s="59" t="n"/>
      <c r="BE52" s="59" t="n"/>
      <c r="BF52" s="59" t="n"/>
      <c r="BG52" s="59" t="n"/>
      <c r="BH52" s="59" t="n"/>
      <c r="BI52" s="59" t="n"/>
      <c r="BJ52" s="59" t="n"/>
      <c r="BK52" s="59" t="n"/>
      <c r="BL52" s="59" t="n"/>
      <c r="BM52" s="59" t="n"/>
      <c r="BN52" s="59" t="n"/>
      <c r="BO52" s="59" t="n"/>
      <c r="BP52" s="59" t="n"/>
      <c r="BQ52" s="59" t="n"/>
      <c r="BR52" s="59" t="n"/>
      <c r="BS52" s="59" t="n"/>
      <c r="BT52" s="59" t="n"/>
      <c r="BU52" s="59" t="n"/>
      <c r="BV52" s="59" t="n"/>
      <c r="BW52" s="59" t="n"/>
      <c r="BX52" s="59" t="n"/>
      <c r="BY52" s="59" t="n"/>
      <c r="BZ52" s="59" t="n"/>
      <c r="CA52" s="59" t="n"/>
      <c r="CB52" s="59" t="n"/>
      <c r="CC52" s="59" t="n"/>
      <c r="CD52" s="59" t="n"/>
      <c r="CE52" s="59" t="n"/>
      <c r="CF52" s="59" t="n"/>
      <c r="CG52" s="59" t="n"/>
      <c r="CH52" s="59" t="n"/>
      <c r="CI52" s="59" t="n"/>
      <c r="CJ52" s="59" t="n"/>
      <c r="CK52" s="59" t="n"/>
      <c r="CL52" s="59" t="n"/>
      <c r="CM52" s="59" t="n"/>
      <c r="CN52" s="59" t="n"/>
      <c r="CO52" s="59" t="n"/>
      <c r="CP52" s="59" t="n"/>
      <c r="CQ52" s="59" t="n"/>
      <c r="CR52" s="59" t="n"/>
      <c r="CS52" s="59" t="n"/>
      <c r="CT52" s="59" t="n"/>
      <c r="CU52" s="59" t="n"/>
      <c r="CV52" s="59" t="n"/>
      <c r="CW52" s="59" t="n"/>
      <c r="CX52" s="59" t="n"/>
      <c r="CY52" s="59" t="n"/>
      <c r="CZ52" s="59" t="n"/>
    </row>
    <row r="53">
      <c r="D53" s="59" t="n"/>
      <c r="E53" s="59" t="n"/>
      <c r="F53" s="59" t="n"/>
      <c r="G53" s="59" t="n"/>
      <c r="H53" s="59" t="n"/>
      <c r="I53" s="59" t="n"/>
      <c r="J53" s="59" t="n"/>
      <c r="K53" s="59" t="n"/>
      <c r="L53" s="59" t="n"/>
      <c r="M53" s="59" t="n"/>
      <c r="N53" s="59" t="n"/>
      <c r="O53" s="59" t="n"/>
      <c r="P53" s="59" t="n"/>
      <c r="Q53" s="59" t="n"/>
      <c r="R53" s="59" t="n"/>
      <c r="S53" s="59" t="n"/>
      <c r="T53" s="59" t="n"/>
      <c r="U53" s="59" t="n"/>
      <c r="V53" s="59" t="n"/>
      <c r="W53" s="59" t="n"/>
      <c r="X53" s="59" t="n"/>
      <c r="Y53" s="59" t="n"/>
      <c r="Z53" s="59" t="n"/>
      <c r="AA53" s="59" t="n"/>
      <c r="AB53" s="59" t="n"/>
      <c r="AC53" s="59" t="n"/>
      <c r="AD53" s="59" t="n"/>
      <c r="AE53" s="59" t="n"/>
      <c r="AF53" s="59" t="n"/>
      <c r="AG53" s="59" t="n"/>
      <c r="AH53" s="59" t="n"/>
      <c r="AI53" s="59" t="n"/>
      <c r="AJ53" s="59" t="n"/>
      <c r="AK53" s="59" t="n"/>
      <c r="AL53" s="59" t="n"/>
      <c r="AM53" s="59" t="n"/>
      <c r="AN53" s="59" t="n"/>
      <c r="AO53" s="59" t="n"/>
      <c r="AP53" s="59" t="n"/>
      <c r="AQ53" s="59" t="n"/>
      <c r="AR53" s="59" t="n"/>
      <c r="AS53" s="59" t="n"/>
      <c r="AT53" s="59" t="n"/>
      <c r="AU53" s="59" t="n"/>
      <c r="AV53" s="59" t="n"/>
      <c r="AW53" s="59" t="n"/>
      <c r="AX53" s="59" t="n"/>
      <c r="AY53" s="59" t="n"/>
      <c r="AZ53" s="59" t="n"/>
      <c r="BA53" s="59" t="n"/>
      <c r="BB53" s="59" t="n"/>
      <c r="BC53" s="59" t="n"/>
      <c r="BD53" s="59" t="n"/>
      <c r="BE53" s="59" t="n"/>
      <c r="BF53" s="59" t="n"/>
      <c r="BG53" s="59" t="n"/>
      <c r="BH53" s="59" t="n"/>
      <c r="BI53" s="59" t="n"/>
      <c r="BJ53" s="59" t="n"/>
      <c r="BK53" s="59" t="n"/>
      <c r="BL53" s="59" t="n"/>
      <c r="BM53" s="59" t="n"/>
      <c r="BN53" s="59" t="n"/>
      <c r="BO53" s="59" t="n"/>
      <c r="BP53" s="59" t="n"/>
      <c r="BQ53" s="59" t="n"/>
      <c r="BR53" s="59" t="n"/>
      <c r="BS53" s="59" t="n"/>
      <c r="BT53" s="59" t="n"/>
      <c r="BU53" s="59" t="n"/>
      <c r="BV53" s="59" t="n"/>
      <c r="BW53" s="59" t="n"/>
      <c r="BX53" s="59" t="n"/>
      <c r="BY53" s="59" t="n"/>
      <c r="BZ53" s="59" t="n"/>
      <c r="CA53" s="59" t="n"/>
      <c r="CB53" s="59" t="n"/>
      <c r="CC53" s="59" t="n"/>
      <c r="CD53" s="59" t="n"/>
      <c r="CE53" s="59" t="n"/>
      <c r="CF53" s="59" t="n"/>
      <c r="CG53" s="59" t="n"/>
      <c r="CH53" s="59" t="n"/>
      <c r="CI53" s="59" t="n"/>
      <c r="CJ53" s="59" t="n"/>
      <c r="CK53" s="59" t="n"/>
      <c r="CL53" s="59" t="n"/>
      <c r="CM53" s="59" t="n"/>
      <c r="CN53" s="59" t="n"/>
      <c r="CO53" s="59" t="n"/>
      <c r="CP53" s="59" t="n"/>
      <c r="CQ53" s="59" t="n"/>
      <c r="CR53" s="59" t="n"/>
      <c r="CS53" s="59" t="n"/>
      <c r="CT53" s="59" t="n"/>
      <c r="CU53" s="59" t="n"/>
      <c r="CV53" s="59" t="n"/>
      <c r="CW53" s="59" t="n"/>
      <c r="CX53" s="59" t="n"/>
      <c r="CY53" s="59" t="n"/>
      <c r="CZ53" s="59" t="n"/>
    </row>
    <row r="54">
      <c r="D54" s="59" t="n"/>
      <c r="E54" s="59" t="n"/>
      <c r="F54" s="59" t="n"/>
      <c r="G54" s="59" t="n"/>
      <c r="H54" s="59" t="n"/>
      <c r="I54" s="59" t="n"/>
      <c r="J54" s="59" t="n"/>
      <c r="K54" s="59" t="n"/>
      <c r="L54" s="59" t="n"/>
      <c r="M54" s="59" t="n"/>
      <c r="N54" s="59" t="n"/>
      <c r="O54" s="59" t="n"/>
      <c r="P54" s="59" t="n"/>
      <c r="Q54" s="59" t="n"/>
      <c r="R54" s="59" t="n"/>
      <c r="S54" s="59" t="n"/>
      <c r="T54" s="59" t="n"/>
      <c r="U54" s="59" t="n"/>
      <c r="V54" s="59" t="n"/>
      <c r="W54" s="59" t="n"/>
      <c r="X54" s="59" t="n"/>
      <c r="Y54" s="59" t="n"/>
      <c r="Z54" s="59" t="n"/>
      <c r="AA54" s="59" t="n"/>
      <c r="AB54" s="59" t="n"/>
      <c r="AC54" s="59" t="n"/>
      <c r="AD54" s="59" t="n"/>
      <c r="AE54" s="59" t="n"/>
      <c r="AF54" s="59" t="n"/>
      <c r="AG54" s="59" t="n"/>
      <c r="AH54" s="59" t="n"/>
      <c r="AI54" s="59" t="n"/>
      <c r="AJ54" s="59" t="n"/>
      <c r="AK54" s="59" t="n"/>
      <c r="AL54" s="59" t="n"/>
      <c r="AM54" s="59" t="n"/>
      <c r="AN54" s="59" t="n"/>
      <c r="AO54" s="59" t="n"/>
      <c r="AP54" s="59" t="n"/>
      <c r="AQ54" s="59" t="n"/>
      <c r="AR54" s="59" t="n"/>
      <c r="AS54" s="59" t="n"/>
      <c r="AT54" s="59" t="n"/>
      <c r="AU54" s="59" t="n"/>
      <c r="AV54" s="59" t="n"/>
      <c r="AW54" s="59" t="n"/>
      <c r="AX54" s="59" t="n"/>
      <c r="AY54" s="59" t="n"/>
      <c r="AZ54" s="59" t="n"/>
      <c r="BA54" s="59" t="n"/>
      <c r="BB54" s="59" t="n"/>
      <c r="BC54" s="59" t="n"/>
      <c r="BD54" s="59" t="n"/>
      <c r="BE54" s="59" t="n"/>
      <c r="BF54" s="59" t="n"/>
      <c r="BG54" s="59" t="n"/>
      <c r="BH54" s="59" t="n"/>
      <c r="BI54" s="59" t="n"/>
      <c r="BJ54" s="59" t="n"/>
      <c r="BK54" s="59" t="n"/>
      <c r="BL54" s="59" t="n"/>
      <c r="BM54" s="59" t="n"/>
      <c r="BN54" s="59" t="n"/>
      <c r="BO54" s="59" t="n"/>
      <c r="BP54" s="59" t="n"/>
      <c r="BQ54" s="59" t="n"/>
      <c r="BR54" s="59" t="n"/>
      <c r="BS54" s="59" t="n"/>
      <c r="BT54" s="59" t="n"/>
      <c r="BU54" s="59" t="n"/>
      <c r="BV54" s="59" t="n"/>
      <c r="BW54" s="59" t="n"/>
      <c r="BX54" s="59" t="n"/>
      <c r="BY54" s="59" t="n"/>
      <c r="BZ54" s="59" t="n"/>
      <c r="CA54" s="59" t="n"/>
      <c r="CB54" s="59" t="n"/>
      <c r="CC54" s="59" t="n"/>
      <c r="CD54" s="59" t="n"/>
      <c r="CE54" s="59" t="n"/>
      <c r="CF54" s="59" t="n"/>
      <c r="CG54" s="59" t="n"/>
      <c r="CH54" s="59" t="n"/>
      <c r="CI54" s="59" t="n"/>
      <c r="CJ54" s="59" t="n"/>
      <c r="CK54" s="59" t="n"/>
      <c r="CL54" s="59" t="n"/>
      <c r="CM54" s="59" t="n"/>
      <c r="CN54" s="59" t="n"/>
      <c r="CO54" s="59" t="n"/>
      <c r="CP54" s="59" t="n"/>
      <c r="CQ54" s="59" t="n"/>
      <c r="CR54" s="59" t="n"/>
      <c r="CS54" s="59" t="n"/>
      <c r="CT54" s="59" t="n"/>
      <c r="CU54" s="59" t="n"/>
      <c r="CV54" s="59" t="n"/>
      <c r="CW54" s="59" t="n"/>
      <c r="CX54" s="59" t="n"/>
      <c r="CY54" s="59" t="n"/>
      <c r="CZ54" s="59" t="n"/>
    </row>
    <row r="55">
      <c r="D55" s="107" t="n"/>
      <c r="E55" s="107" t="n"/>
      <c r="F55" s="107" t="n"/>
      <c r="G55" s="107" t="n"/>
      <c r="H55" s="107" t="n"/>
      <c r="I55" s="107" t="n"/>
      <c r="J55" s="107" t="n"/>
      <c r="K55" s="107" t="n"/>
      <c r="L55" s="107" t="n"/>
      <c r="M55" s="107" t="n"/>
      <c r="N55" s="107" t="n"/>
      <c r="O55" s="107" t="n"/>
      <c r="P55" s="107" t="n"/>
      <c r="Q55" s="107" t="n"/>
      <c r="R55" s="107" t="n"/>
      <c r="S55" s="107" t="n"/>
      <c r="T55" s="107" t="n"/>
      <c r="U55" s="107" t="n"/>
      <c r="V55" s="107" t="n"/>
      <c r="W55" s="107" t="n"/>
      <c r="X55" s="107" t="n"/>
      <c r="Y55" s="107" t="n"/>
      <c r="Z55" s="107" t="n"/>
      <c r="AA55" s="107" t="n"/>
      <c r="AB55" s="107" t="n"/>
      <c r="AC55" s="107" t="n"/>
      <c r="AD55" s="107" t="n"/>
      <c r="AE55" s="107" t="n"/>
      <c r="AF55" s="107" t="n"/>
      <c r="AG55" s="107" t="n"/>
      <c r="AH55" s="107" t="n"/>
      <c r="AI55" s="107" t="n"/>
      <c r="AJ55" s="107" t="n"/>
      <c r="AK55" s="107" t="n"/>
      <c r="AL55" s="107" t="n"/>
      <c r="AM55" s="107" t="n"/>
      <c r="AN55" s="107" t="n"/>
      <c r="AO55" s="107" t="n"/>
      <c r="AP55" s="107" t="n"/>
      <c r="AQ55" s="107" t="n"/>
      <c r="AR55" s="107" t="n"/>
      <c r="AS55" s="107" t="n"/>
      <c r="AT55" s="107" t="n"/>
      <c r="AU55" s="107" t="n"/>
      <c r="AV55" s="107" t="n"/>
      <c r="AW55" s="107" t="n"/>
      <c r="AX55" s="107" t="n"/>
      <c r="AY55" s="107" t="n"/>
      <c r="AZ55" s="107" t="n"/>
      <c r="BA55" s="107" t="n"/>
      <c r="BB55" s="107" t="n"/>
      <c r="BC55" s="107" t="n"/>
      <c r="BD55" s="107" t="n"/>
      <c r="BE55" s="107" t="n"/>
      <c r="BF55" s="107" t="n"/>
      <c r="BG55" s="107" t="n"/>
      <c r="BH55" s="107" t="n"/>
      <c r="BI55" s="107" t="n"/>
      <c r="BJ55" s="107" t="n"/>
      <c r="BK55" s="107" t="n"/>
      <c r="BL55" s="107" t="n"/>
      <c r="BM55" s="107" t="n"/>
      <c r="BN55" s="107" t="n"/>
      <c r="BO55" s="107" t="n"/>
      <c r="BP55" s="107" t="n"/>
      <c r="BQ55" s="107" t="n"/>
      <c r="BR55" s="107" t="n"/>
      <c r="BS55" s="107" t="n"/>
      <c r="BT55" s="107" t="n"/>
      <c r="BU55" s="107" t="n"/>
      <c r="BV55" s="107" t="n"/>
      <c r="BW55" s="107" t="n"/>
      <c r="BX55" s="107" t="n"/>
      <c r="BY55" s="107" t="n"/>
      <c r="BZ55" s="107" t="n"/>
      <c r="CA55" s="107" t="n"/>
      <c r="CB55" s="107" t="n"/>
      <c r="CC55" s="107" t="n"/>
      <c r="CD55" s="107" t="n"/>
      <c r="CE55" s="107" t="n"/>
      <c r="CF55" s="107" t="n"/>
      <c r="CG55" s="107" t="n"/>
      <c r="CH55" s="107" t="n"/>
      <c r="CI55" s="107" t="n"/>
      <c r="CJ55" s="107" t="n"/>
      <c r="CK55" s="107" t="n"/>
      <c r="CL55" s="107" t="n"/>
      <c r="CM55" s="107" t="n"/>
      <c r="CN55" s="107" t="n"/>
      <c r="CO55" s="107" t="n"/>
      <c r="CP55" s="107" t="n"/>
      <c r="CQ55" s="107" t="n"/>
      <c r="CR55" s="107" t="n"/>
      <c r="CS55" s="107" t="n"/>
      <c r="CT55" s="107" t="n"/>
      <c r="CU55" s="107" t="n"/>
      <c r="CV55" s="107" t="n"/>
      <c r="CW55" s="107" t="n"/>
      <c r="CX55" s="107" t="n"/>
      <c r="CY55" s="107" t="n"/>
      <c r="CZ55" s="107" t="n"/>
    </row>
    <row r="58">
      <c r="A58" s="2">
        <f>IF($A51="","","   projections")</f>
        <v/>
      </c>
      <c r="B58" s="68">
        <f>IF($A51="",0,COUNT($E59:$CZ59))</f>
        <v/>
      </c>
      <c r="C58" s="69">
        <f>IF($B58=0,0,MAX($E59:$CZ59))</f>
        <v/>
      </c>
      <c r="D58" s="58">
        <f>_xll.BDS($A51,'Field Check'!$C$42,"headers=y","startcol=1","endcol=3","dir=h","cols=21;rows=3")</f>
        <v/>
      </c>
      <c r="E58" s="59" t="n">
        <v>46258</v>
      </c>
      <c r="F58" s="59" t="n">
        <v>46441</v>
      </c>
      <c r="G58" s="59" t="n">
        <v>46622</v>
      </c>
      <c r="H58" s="59" t="n">
        <v>46804</v>
      </c>
      <c r="I58" s="59" t="n">
        <v>46986</v>
      </c>
      <c r="J58" s="59" t="n">
        <v>47168</v>
      </c>
      <c r="K58" s="59" t="n">
        <v>47357</v>
      </c>
      <c r="L58" s="59" t="n">
        <v>47539</v>
      </c>
      <c r="M58" s="59" t="n">
        <v>47721</v>
      </c>
      <c r="N58" s="59" t="n">
        <v>47903</v>
      </c>
      <c r="O58" s="59" t="n">
        <v>48085</v>
      </c>
      <c r="P58" s="59" t="n">
        <v>48267</v>
      </c>
      <c r="Q58" s="59" t="n">
        <v>48449</v>
      </c>
      <c r="R58" s="59" t="n">
        <v>48631</v>
      </c>
      <c r="S58" s="59" t="n">
        <v>48813</v>
      </c>
      <c r="T58" s="59" t="n">
        <v>48995</v>
      </c>
      <c r="U58" s="59" t="n">
        <v>49177</v>
      </c>
      <c r="V58" s="59" t="n">
        <v>49359</v>
      </c>
      <c r="W58" s="59" t="n">
        <v>49548</v>
      </c>
      <c r="X58" s="59" t="n">
        <v>49730</v>
      </c>
      <c r="Y58" s="59" t="n"/>
      <c r="Z58" s="59" t="n"/>
      <c r="AA58" s="59" t="n"/>
      <c r="AB58" s="59" t="n"/>
      <c r="AC58" s="59" t="n"/>
      <c r="AD58" s="59" t="n"/>
      <c r="AE58" s="59" t="n"/>
      <c r="AF58" s="59" t="n"/>
      <c r="AG58" s="59" t="n"/>
      <c r="AH58" s="59" t="n"/>
      <c r="AI58" s="59" t="n"/>
      <c r="AJ58" s="59" t="n"/>
      <c r="AK58" s="59" t="n"/>
      <c r="AL58" s="59" t="n"/>
      <c r="AM58" s="59" t="n"/>
      <c r="AN58" s="59" t="n"/>
      <c r="AO58" s="59" t="n"/>
      <c r="AP58" s="59" t="n"/>
      <c r="AQ58" s="59" t="n"/>
      <c r="AR58" s="59" t="n"/>
      <c r="AS58" s="59" t="n"/>
      <c r="AT58" s="59" t="n"/>
      <c r="AU58" s="59" t="n"/>
      <c r="AV58" s="59" t="n"/>
      <c r="AW58" s="59" t="n"/>
      <c r="AX58" s="59" t="n"/>
      <c r="AY58" s="59" t="n"/>
      <c r="AZ58" s="59" t="n"/>
      <c r="BA58" s="59" t="n"/>
      <c r="BB58" s="59" t="n"/>
      <c r="BC58" s="59" t="n"/>
      <c r="BD58" s="59" t="n"/>
      <c r="BE58" s="59" t="n"/>
      <c r="BF58" s="59" t="n"/>
      <c r="BG58" s="59" t="n"/>
      <c r="BH58" s="59" t="n"/>
      <c r="BI58" s="59" t="n"/>
      <c r="BJ58" s="59" t="n"/>
      <c r="BK58" s="59" t="n"/>
      <c r="BL58" s="59" t="n"/>
      <c r="BM58" s="59" t="n"/>
      <c r="BN58" s="59" t="n"/>
      <c r="BO58" s="59" t="n"/>
      <c r="BP58" s="59" t="n"/>
      <c r="BQ58" s="59" t="n"/>
      <c r="BR58" s="59" t="n"/>
      <c r="BS58" s="59" t="n"/>
      <c r="BT58" s="59" t="n"/>
      <c r="BU58" s="59" t="n"/>
      <c r="BV58" s="59" t="n"/>
      <c r="BW58" s="59" t="n"/>
      <c r="BX58" s="59" t="n"/>
      <c r="BY58" s="59" t="n"/>
      <c r="BZ58" s="59" t="n"/>
      <c r="CA58" s="59" t="n"/>
      <c r="CB58" s="59" t="n"/>
      <c r="CC58" s="59" t="n"/>
      <c r="CD58" s="59" t="n"/>
      <c r="CE58" s="59" t="n"/>
      <c r="CF58" s="59" t="n"/>
      <c r="CG58" s="59" t="n"/>
      <c r="CH58" s="59" t="n"/>
      <c r="CI58" s="59" t="n"/>
      <c r="CJ58" s="59" t="n"/>
      <c r="CK58" s="59" t="n"/>
      <c r="CL58" s="59" t="n"/>
      <c r="CM58" s="59" t="n"/>
      <c r="CN58" s="59" t="n"/>
      <c r="CO58" s="59" t="n"/>
      <c r="CP58" s="59" t="n"/>
      <c r="CQ58" s="59" t="n"/>
      <c r="CR58" s="59" t="n"/>
      <c r="CS58" s="59" t="n"/>
      <c r="CT58" s="59" t="n"/>
      <c r="CU58" s="59" t="n"/>
      <c r="CV58" s="59" t="n"/>
      <c r="CW58" s="59" t="n"/>
      <c r="CX58" s="59" t="n"/>
      <c r="CY58" s="59" t="n"/>
      <c r="CZ58" s="59" t="n"/>
    </row>
    <row r="59">
      <c r="D59" s="59" t="inlineStr">
        <is>
          <t>Ex-Date</t>
        </is>
      </c>
      <c r="E59" s="59" t="n">
        <v>46269</v>
      </c>
      <c r="F59" s="59" t="n">
        <v>46454</v>
      </c>
      <c r="G59" s="59" t="n">
        <v>46633</v>
      </c>
      <c r="H59" s="59" t="n">
        <v>46815</v>
      </c>
      <c r="I59" s="59" t="n">
        <v>46997</v>
      </c>
      <c r="J59" s="59" t="n">
        <v>47179</v>
      </c>
      <c r="K59" s="59" t="n">
        <v>47368</v>
      </c>
      <c r="L59" s="59" t="n">
        <v>47550</v>
      </c>
      <c r="M59" s="59" t="n">
        <v>47732</v>
      </c>
      <c r="N59" s="59" t="n">
        <v>47914</v>
      </c>
      <c r="O59" s="59" t="n">
        <v>48096</v>
      </c>
      <c r="P59" s="59" t="n">
        <v>48278</v>
      </c>
      <c r="Q59" s="59" t="n">
        <v>48460</v>
      </c>
      <c r="R59" s="59" t="n">
        <v>48642</v>
      </c>
      <c r="S59" s="59" t="n">
        <v>48824</v>
      </c>
      <c r="T59" s="59" t="n">
        <v>49006</v>
      </c>
      <c r="U59" s="59" t="n">
        <v>49188</v>
      </c>
      <c r="V59" s="59" t="n">
        <v>49370</v>
      </c>
      <c r="W59" s="59" t="n">
        <v>49559</v>
      </c>
      <c r="X59" s="59" t="n">
        <v>49741</v>
      </c>
      <c r="Y59" s="59" t="n"/>
      <c r="Z59" s="59" t="n"/>
      <c r="AA59" s="59" t="n"/>
      <c r="AB59" s="59" t="n"/>
      <c r="AC59" s="59" t="n"/>
      <c r="AD59" s="59" t="n"/>
      <c r="AE59" s="59" t="n"/>
      <c r="AF59" s="59" t="n"/>
      <c r="AG59" s="59" t="n"/>
      <c r="AH59" s="59" t="n"/>
      <c r="AI59" s="59" t="n"/>
      <c r="AJ59" s="59" t="n"/>
      <c r="AK59" s="59" t="n"/>
      <c r="AL59" s="59" t="n"/>
      <c r="AM59" s="59" t="n"/>
      <c r="AN59" s="59" t="n"/>
      <c r="AO59" s="59" t="n"/>
      <c r="AP59" s="59" t="n"/>
      <c r="AQ59" s="59" t="n"/>
      <c r="AR59" s="59" t="n"/>
      <c r="AS59" s="59" t="n"/>
      <c r="AT59" s="59" t="n"/>
      <c r="AU59" s="59" t="n"/>
      <c r="AV59" s="59" t="n"/>
      <c r="AW59" s="59" t="n"/>
      <c r="AX59" s="59" t="n"/>
      <c r="AY59" s="59" t="n"/>
      <c r="AZ59" s="59" t="n"/>
      <c r="BA59" s="59" t="n"/>
      <c r="BB59" s="59" t="n"/>
      <c r="BC59" s="59" t="n"/>
      <c r="BD59" s="59" t="n"/>
      <c r="BE59" s="59" t="n"/>
      <c r="BF59" s="59" t="n"/>
      <c r="BG59" s="59" t="n"/>
      <c r="BH59" s="59" t="n"/>
      <c r="BI59" s="59" t="n"/>
      <c r="BJ59" s="59" t="n"/>
      <c r="BK59" s="59" t="n"/>
      <c r="BL59" s="59" t="n"/>
      <c r="BM59" s="59" t="n"/>
      <c r="BN59" s="59" t="n"/>
      <c r="BO59" s="59" t="n"/>
      <c r="BP59" s="59" t="n"/>
      <c r="BQ59" s="59" t="n"/>
      <c r="BR59" s="59" t="n"/>
      <c r="BS59" s="59" t="n"/>
      <c r="BT59" s="59" t="n"/>
      <c r="BU59" s="59" t="n"/>
      <c r="BV59" s="59" t="n"/>
      <c r="BW59" s="59" t="n"/>
      <c r="BX59" s="59" t="n"/>
      <c r="BY59" s="59" t="n"/>
      <c r="BZ59" s="59" t="n"/>
      <c r="CA59" s="59" t="n"/>
      <c r="CB59" s="59" t="n"/>
      <c r="CC59" s="59" t="n"/>
      <c r="CD59" s="59" t="n"/>
      <c r="CE59" s="59" t="n"/>
      <c r="CF59" s="59" t="n"/>
      <c r="CG59" s="59" t="n"/>
      <c r="CH59" s="59" t="n"/>
      <c r="CI59" s="59" t="n"/>
      <c r="CJ59" s="59" t="n"/>
      <c r="CK59" s="59" t="n"/>
      <c r="CL59" s="59" t="n"/>
      <c r="CM59" s="59" t="n"/>
      <c r="CN59" s="59" t="n"/>
      <c r="CO59" s="59" t="n"/>
      <c r="CP59" s="59" t="n"/>
      <c r="CQ59" s="59" t="n"/>
      <c r="CR59" s="59" t="n"/>
      <c r="CS59" s="59" t="n"/>
      <c r="CT59" s="59" t="n"/>
      <c r="CU59" s="59" t="n"/>
      <c r="CV59" s="59" t="n"/>
      <c r="CW59" s="59" t="n"/>
      <c r="CX59" s="59" t="n"/>
      <c r="CY59" s="59" t="n"/>
      <c r="CZ59" s="59" t="n"/>
    </row>
    <row r="60">
      <c r="D60" s="107" t="inlineStr">
        <is>
          <t>Amount Per Share</t>
        </is>
      </c>
      <c r="E60" s="107" t="n">
        <v>0.024</v>
      </c>
      <c r="F60" s="107" t="n">
        <v>0.024</v>
      </c>
      <c r="G60" s="107" t="n">
        <v>0.024</v>
      </c>
      <c r="H60" s="107" t="n">
        <v>0.024</v>
      </c>
      <c r="I60" s="107" t="n">
        <v>0.024</v>
      </c>
      <c r="J60" s="107" t="n">
        <v>0.024</v>
      </c>
      <c r="K60" s="107" t="n">
        <v>0.024</v>
      </c>
      <c r="L60" s="107" t="n">
        <v>0.024</v>
      </c>
      <c r="M60" s="107" t="n">
        <v>0.024</v>
      </c>
      <c r="N60" s="107" t="n">
        <v>0.024</v>
      </c>
      <c r="O60" s="107" t="n">
        <v>0.024</v>
      </c>
      <c r="P60" s="107" t="n">
        <v>0.024</v>
      </c>
      <c r="Q60" s="107" t="n">
        <v>0.024</v>
      </c>
      <c r="R60" s="107" t="n">
        <v>0.024</v>
      </c>
      <c r="S60" s="107" t="n">
        <v>0.024</v>
      </c>
      <c r="T60" s="107" t="n">
        <v>0.024</v>
      </c>
      <c r="U60" s="107" t="n">
        <v>0.024</v>
      </c>
      <c r="V60" s="107" t="n">
        <v>0.024</v>
      </c>
      <c r="W60" s="107" t="n">
        <v>0.024</v>
      </c>
      <c r="X60" s="107" t="n">
        <v>0.024</v>
      </c>
      <c r="Y60" s="107" t="n"/>
      <c r="Z60" s="107" t="n"/>
      <c r="AA60" s="107" t="n"/>
      <c r="AB60" s="107" t="n"/>
      <c r="AC60" s="107" t="n"/>
      <c r="AD60" s="107" t="n"/>
      <c r="AE60" s="107" t="n"/>
      <c r="AF60" s="107" t="n"/>
      <c r="AG60" s="107" t="n"/>
      <c r="AH60" s="107" t="n"/>
      <c r="AI60" s="107" t="n"/>
      <c r="AJ60" s="107" t="n"/>
      <c r="AK60" s="107" t="n"/>
      <c r="AL60" s="107" t="n"/>
      <c r="AM60" s="107" t="n"/>
      <c r="AN60" s="107" t="n"/>
      <c r="AO60" s="107" t="n"/>
      <c r="AP60" s="107" t="n"/>
      <c r="AQ60" s="107" t="n"/>
      <c r="AR60" s="107" t="n"/>
      <c r="AS60" s="107" t="n"/>
      <c r="AT60" s="107" t="n"/>
      <c r="AU60" s="107" t="n"/>
      <c r="AV60" s="107" t="n"/>
      <c r="AW60" s="107" t="n"/>
      <c r="AX60" s="107" t="n"/>
      <c r="AY60" s="107" t="n"/>
      <c r="AZ60" s="107" t="n"/>
      <c r="BA60" s="107" t="n"/>
      <c r="BB60" s="107" t="n"/>
      <c r="BC60" s="107" t="n"/>
      <c r="BD60" s="107" t="n"/>
      <c r="BE60" s="107" t="n"/>
      <c r="BF60" s="107" t="n"/>
      <c r="BG60" s="107" t="n"/>
      <c r="BH60" s="107" t="n"/>
      <c r="BI60" s="107" t="n"/>
      <c r="BJ60" s="107" t="n"/>
      <c r="BK60" s="107" t="n"/>
      <c r="BL60" s="107" t="n"/>
      <c r="BM60" s="107" t="n"/>
      <c r="BN60" s="107" t="n"/>
      <c r="BO60" s="107" t="n"/>
      <c r="BP60" s="107" t="n"/>
      <c r="BQ60" s="107" t="n"/>
      <c r="BR60" s="107" t="n"/>
      <c r="BS60" s="107" t="n"/>
      <c r="BT60" s="107" t="n"/>
      <c r="BU60" s="107" t="n"/>
      <c r="BV60" s="107" t="n"/>
      <c r="BW60" s="107" t="n"/>
      <c r="BX60" s="107" t="n"/>
      <c r="BY60" s="107" t="n"/>
      <c r="BZ60" s="107" t="n"/>
      <c r="CA60" s="107" t="n"/>
      <c r="CB60" s="107" t="n"/>
      <c r="CC60" s="107" t="n"/>
      <c r="CD60" s="107" t="n"/>
      <c r="CE60" s="107" t="n"/>
      <c r="CF60" s="107" t="n"/>
      <c r="CG60" s="107" t="n"/>
      <c r="CH60" s="107" t="n"/>
      <c r="CI60" s="107" t="n"/>
      <c r="CJ60" s="107" t="n"/>
      <c r="CK60" s="107" t="n"/>
      <c r="CL60" s="107" t="n"/>
      <c r="CM60" s="107" t="n"/>
      <c r="CN60" s="107" t="n"/>
      <c r="CO60" s="107" t="n"/>
      <c r="CP60" s="107" t="n"/>
      <c r="CQ60" s="107" t="n"/>
      <c r="CR60" s="107" t="n"/>
      <c r="CS60" s="107" t="n"/>
      <c r="CT60" s="107" t="n"/>
      <c r="CU60" s="107" t="n"/>
      <c r="CV60" s="107" t="n"/>
      <c r="CW60" s="107" t="n"/>
      <c r="CX60" s="107" t="n"/>
      <c r="CY60" s="107" t="n"/>
      <c r="CZ60" s="107" t="n"/>
    </row>
    <row r="62">
      <c r="A62" s="126">
        <f>IF('AS51'!$C$11="","",'AS51'!$C$11)</f>
        <v/>
      </c>
      <c r="B62" s="68">
        <f>IF($A62="",0,COUNT($E63:$CZ63))</f>
        <v/>
      </c>
      <c r="C62" s="69">
        <f>IF($B62=0,0,MAX($E63:$CZ63))</f>
        <v/>
      </c>
      <c r="D62" s="58">
        <f>_xll.BDS($A62,'Field Check'!$C$44,"headers=y","startcol=1","endcol=7","dir=h","DVD_START_DT",'Field Check'!$C$59,"DVD_END_DT",'Field Check'!$D$59,"cols=2;rows=7")</f>
        <v/>
      </c>
      <c r="E62" s="59" t="n">
        <v>46246</v>
      </c>
      <c r="F62" s="59" t="n"/>
      <c r="G62" s="59" t="n"/>
      <c r="H62" s="59" t="n"/>
      <c r="I62" s="59" t="n"/>
      <c r="J62" s="59" t="n"/>
      <c r="K62" s="59" t="n"/>
      <c r="L62" s="59" t="n"/>
      <c r="M62" s="59" t="n"/>
      <c r="N62" s="59" t="n"/>
      <c r="O62" s="59" t="n"/>
      <c r="P62" s="59" t="n"/>
      <c r="Q62" s="59" t="n"/>
      <c r="R62" s="59" t="n"/>
      <c r="S62" s="59" t="n"/>
      <c r="T62" s="59" t="n"/>
      <c r="U62" s="59" t="n"/>
      <c r="V62" s="59" t="n"/>
      <c r="W62" s="59" t="n"/>
      <c r="X62" s="59" t="n"/>
      <c r="Y62" s="59" t="n"/>
      <c r="Z62" s="59" t="n"/>
      <c r="AA62" s="59" t="n"/>
      <c r="AB62" s="59" t="n"/>
      <c r="AC62" s="59" t="n"/>
      <c r="AD62" s="59" t="n"/>
      <c r="AE62" s="59" t="n"/>
      <c r="AF62" s="59" t="n"/>
      <c r="AG62" s="59" t="n"/>
      <c r="AH62" s="59" t="n"/>
      <c r="AI62" s="59" t="n"/>
      <c r="AJ62" s="59" t="n"/>
      <c r="AK62" s="59" t="n"/>
      <c r="AL62" s="59" t="n"/>
      <c r="AM62" s="59" t="n"/>
      <c r="AN62" s="59" t="n"/>
      <c r="AO62" s="59" t="n"/>
      <c r="AP62" s="59" t="n"/>
      <c r="AQ62" s="59" t="n"/>
      <c r="AR62" s="59" t="n"/>
      <c r="AS62" s="59" t="n"/>
      <c r="AT62" s="59" t="n"/>
      <c r="AU62" s="59" t="n"/>
      <c r="AV62" s="59" t="n"/>
      <c r="AW62" s="59" t="n"/>
      <c r="AX62" s="59" t="n"/>
      <c r="AY62" s="59" t="n"/>
      <c r="AZ62" s="59" t="n"/>
      <c r="BA62" s="59" t="n"/>
      <c r="BB62" s="59" t="n"/>
      <c r="BC62" s="59" t="n"/>
      <c r="BD62" s="59" t="n"/>
      <c r="BE62" s="59" t="n"/>
      <c r="BF62" s="59" t="n"/>
      <c r="BG62" s="59" t="n"/>
      <c r="BH62" s="59" t="n"/>
      <c r="BI62" s="59" t="n"/>
      <c r="BJ62" s="59" t="n"/>
      <c r="BK62" s="59" t="n"/>
      <c r="BL62" s="59" t="n"/>
      <c r="BM62" s="59" t="n"/>
      <c r="BN62" s="59" t="n"/>
      <c r="BO62" s="59" t="n"/>
      <c r="BP62" s="59" t="n"/>
      <c r="BQ62" s="59" t="n"/>
      <c r="BR62" s="59" t="n"/>
      <c r="BS62" s="59" t="n"/>
      <c r="BT62" s="59" t="n"/>
      <c r="BU62" s="59" t="n"/>
      <c r="BV62" s="59" t="n"/>
      <c r="BW62" s="59" t="n"/>
      <c r="BX62" s="59" t="n"/>
      <c r="BY62" s="59" t="n"/>
      <c r="BZ62" s="59" t="n"/>
      <c r="CA62" s="59" t="n"/>
      <c r="CB62" s="59" t="n"/>
      <c r="CC62" s="59" t="n"/>
      <c r="CD62" s="59" t="n"/>
      <c r="CE62" s="59" t="n"/>
      <c r="CF62" s="59" t="n"/>
      <c r="CG62" s="59" t="n"/>
      <c r="CH62" s="59" t="n"/>
      <c r="CI62" s="59" t="n"/>
      <c r="CJ62" s="59" t="n"/>
      <c r="CK62" s="59" t="n"/>
      <c r="CL62" s="59" t="n"/>
      <c r="CM62" s="59" t="n"/>
      <c r="CN62" s="59" t="n"/>
      <c r="CO62" s="59" t="n"/>
      <c r="CP62" s="59" t="n"/>
      <c r="CQ62" s="59" t="n"/>
      <c r="CR62" s="59" t="n"/>
      <c r="CS62" s="59" t="n"/>
      <c r="CT62" s="59" t="n"/>
      <c r="CU62" s="59" t="n"/>
      <c r="CV62" s="59" t="n"/>
      <c r="CW62" s="59" t="n"/>
      <c r="CX62" s="59" t="n"/>
      <c r="CY62" s="59" t="n"/>
      <c r="CZ62" s="59" t="n"/>
    </row>
    <row r="63">
      <c r="D63" s="59" t="inlineStr">
        <is>
          <t>Ex-Date</t>
        </is>
      </c>
      <c r="E63" s="59" t="n">
        <v>46259</v>
      </c>
      <c r="F63" s="59" t="n"/>
      <c r="G63" s="59" t="n"/>
      <c r="H63" s="59" t="n"/>
      <c r="I63" s="59" t="n"/>
      <c r="J63" s="59" t="n"/>
      <c r="K63" s="59" t="n"/>
      <c r="L63" s="59" t="n"/>
      <c r="M63" s="59" t="n"/>
      <c r="N63" s="59" t="n"/>
      <c r="O63" s="59" t="n"/>
      <c r="P63" s="59" t="n"/>
      <c r="Q63" s="59" t="n"/>
      <c r="R63" s="59" t="n"/>
      <c r="S63" s="59" t="n"/>
      <c r="T63" s="59" t="n"/>
      <c r="U63" s="59" t="n"/>
      <c r="V63" s="59" t="n"/>
      <c r="W63" s="59" t="n"/>
      <c r="X63" s="59" t="n"/>
      <c r="Y63" s="59" t="n"/>
      <c r="Z63" s="59" t="n"/>
      <c r="AA63" s="59" t="n"/>
      <c r="AB63" s="59" t="n"/>
      <c r="AC63" s="59" t="n"/>
      <c r="AD63" s="59" t="n"/>
      <c r="AE63" s="59" t="n"/>
      <c r="AF63" s="59" t="n"/>
      <c r="AG63" s="59" t="n"/>
      <c r="AH63" s="59" t="n"/>
      <c r="AI63" s="59" t="n"/>
      <c r="AJ63" s="59" t="n"/>
      <c r="AK63" s="59" t="n"/>
      <c r="AL63" s="59" t="n"/>
      <c r="AM63" s="59" t="n"/>
      <c r="AN63" s="59" t="n"/>
      <c r="AO63" s="59" t="n"/>
      <c r="AP63" s="59" t="n"/>
      <c r="AQ63" s="59" t="n"/>
      <c r="AR63" s="59" t="n"/>
      <c r="AS63" s="59" t="n"/>
      <c r="AT63" s="59" t="n"/>
      <c r="AU63" s="59" t="n"/>
      <c r="AV63" s="59" t="n"/>
      <c r="AW63" s="59" t="n"/>
      <c r="AX63" s="59" t="n"/>
      <c r="AY63" s="59" t="n"/>
      <c r="AZ63" s="59" t="n"/>
      <c r="BA63" s="59" t="n"/>
      <c r="BB63" s="59" t="n"/>
      <c r="BC63" s="59" t="n"/>
      <c r="BD63" s="59" t="n"/>
      <c r="BE63" s="59" t="n"/>
      <c r="BF63" s="59" t="n"/>
      <c r="BG63" s="59" t="n"/>
      <c r="BH63" s="59" t="n"/>
      <c r="BI63" s="59" t="n"/>
      <c r="BJ63" s="59" t="n"/>
      <c r="BK63" s="59" t="n"/>
      <c r="BL63" s="59" t="n"/>
      <c r="BM63" s="59" t="n"/>
      <c r="BN63" s="59" t="n"/>
      <c r="BO63" s="59" t="n"/>
      <c r="BP63" s="59" t="n"/>
      <c r="BQ63" s="59" t="n"/>
      <c r="BR63" s="59" t="n"/>
      <c r="BS63" s="59" t="n"/>
      <c r="BT63" s="59" t="n"/>
      <c r="BU63" s="59" t="n"/>
      <c r="BV63" s="59" t="n"/>
      <c r="BW63" s="59" t="n"/>
      <c r="BX63" s="59" t="n"/>
      <c r="BY63" s="59" t="n"/>
      <c r="BZ63" s="59" t="n"/>
      <c r="CA63" s="59" t="n"/>
      <c r="CB63" s="59" t="n"/>
      <c r="CC63" s="59" t="n"/>
      <c r="CD63" s="59" t="n"/>
      <c r="CE63" s="59" t="n"/>
      <c r="CF63" s="59" t="n"/>
      <c r="CG63" s="59" t="n"/>
      <c r="CH63" s="59" t="n"/>
      <c r="CI63" s="59" t="n"/>
      <c r="CJ63" s="59" t="n"/>
      <c r="CK63" s="59" t="n"/>
      <c r="CL63" s="59" t="n"/>
      <c r="CM63" s="59" t="n"/>
      <c r="CN63" s="59" t="n"/>
      <c r="CO63" s="59" t="n"/>
      <c r="CP63" s="59" t="n"/>
      <c r="CQ63" s="59" t="n"/>
      <c r="CR63" s="59" t="n"/>
      <c r="CS63" s="59" t="n"/>
      <c r="CT63" s="59" t="n"/>
      <c r="CU63" s="59" t="n"/>
      <c r="CV63" s="59" t="n"/>
      <c r="CW63" s="59" t="n"/>
      <c r="CX63" s="59" t="n"/>
      <c r="CY63" s="59" t="n"/>
      <c r="CZ63" s="59" t="n"/>
    </row>
    <row r="64">
      <c r="D64" s="59" t="inlineStr">
        <is>
          <t>Record Date</t>
        </is>
      </c>
      <c r="E64" s="59" t="n">
        <v>46260</v>
      </c>
      <c r="F64" s="59" t="n"/>
      <c r="G64" s="59" t="n"/>
      <c r="H64" s="59" t="n"/>
      <c r="I64" s="59" t="n"/>
      <c r="J64" s="59" t="n"/>
      <c r="K64" s="59" t="n"/>
      <c r="L64" s="59" t="n"/>
      <c r="M64" s="59" t="n"/>
      <c r="N64" s="59" t="n"/>
      <c r="O64" s="59" t="n"/>
      <c r="P64" s="59" t="n"/>
      <c r="Q64" s="59" t="n"/>
      <c r="R64" s="59" t="n"/>
      <c r="S64" s="59" t="n"/>
      <c r="T64" s="59" t="n"/>
      <c r="U64" s="59" t="n"/>
      <c r="V64" s="59" t="n"/>
      <c r="W64" s="59" t="n"/>
      <c r="X64" s="59" t="n"/>
      <c r="Y64" s="59" t="n"/>
      <c r="Z64" s="59" t="n"/>
      <c r="AA64" s="59" t="n"/>
      <c r="AB64" s="59" t="n"/>
      <c r="AC64" s="59" t="n"/>
      <c r="AD64" s="59" t="n"/>
      <c r="AE64" s="59" t="n"/>
      <c r="AF64" s="59" t="n"/>
      <c r="AG64" s="59" t="n"/>
      <c r="AH64" s="59" t="n"/>
      <c r="AI64" s="59" t="n"/>
      <c r="AJ64" s="59" t="n"/>
      <c r="AK64" s="59" t="n"/>
      <c r="AL64" s="59" t="n"/>
      <c r="AM64" s="59" t="n"/>
      <c r="AN64" s="59" t="n"/>
      <c r="AO64" s="59" t="n"/>
      <c r="AP64" s="59" t="n"/>
      <c r="AQ64" s="59" t="n"/>
      <c r="AR64" s="59" t="n"/>
      <c r="AS64" s="59" t="n"/>
      <c r="AT64" s="59" t="n"/>
      <c r="AU64" s="59" t="n"/>
      <c r="AV64" s="59" t="n"/>
      <c r="AW64" s="59" t="n"/>
      <c r="AX64" s="59" t="n"/>
      <c r="AY64" s="59" t="n"/>
      <c r="AZ64" s="59" t="n"/>
      <c r="BA64" s="59" t="n"/>
      <c r="BB64" s="59" t="n"/>
      <c r="BC64" s="59" t="n"/>
      <c r="BD64" s="59" t="n"/>
      <c r="BE64" s="59" t="n"/>
      <c r="BF64" s="59" t="n"/>
      <c r="BG64" s="59" t="n"/>
      <c r="BH64" s="59" t="n"/>
      <c r="BI64" s="59" t="n"/>
      <c r="BJ64" s="59" t="n"/>
      <c r="BK64" s="59" t="n"/>
      <c r="BL64" s="59" t="n"/>
      <c r="BM64" s="59" t="n"/>
      <c r="BN64" s="59" t="n"/>
      <c r="BO64" s="59" t="n"/>
      <c r="BP64" s="59" t="n"/>
      <c r="BQ64" s="59" t="n"/>
      <c r="BR64" s="59" t="n"/>
      <c r="BS64" s="59" t="n"/>
      <c r="BT64" s="59" t="n"/>
      <c r="BU64" s="59" t="n"/>
      <c r="BV64" s="59" t="n"/>
      <c r="BW64" s="59" t="n"/>
      <c r="BX64" s="59" t="n"/>
      <c r="BY64" s="59" t="n"/>
      <c r="BZ64" s="59" t="n"/>
      <c r="CA64" s="59" t="n"/>
      <c r="CB64" s="59" t="n"/>
      <c r="CC64" s="59" t="n"/>
      <c r="CD64" s="59" t="n"/>
      <c r="CE64" s="59" t="n"/>
      <c r="CF64" s="59" t="n"/>
      <c r="CG64" s="59" t="n"/>
      <c r="CH64" s="59" t="n"/>
      <c r="CI64" s="59" t="n"/>
      <c r="CJ64" s="59" t="n"/>
      <c r="CK64" s="59" t="n"/>
      <c r="CL64" s="59" t="n"/>
      <c r="CM64" s="59" t="n"/>
      <c r="CN64" s="59" t="n"/>
      <c r="CO64" s="59" t="n"/>
      <c r="CP64" s="59" t="n"/>
      <c r="CQ64" s="59" t="n"/>
      <c r="CR64" s="59" t="n"/>
      <c r="CS64" s="59" t="n"/>
      <c r="CT64" s="59" t="n"/>
      <c r="CU64" s="59" t="n"/>
      <c r="CV64" s="59" t="n"/>
      <c r="CW64" s="59" t="n"/>
      <c r="CX64" s="59" t="n"/>
      <c r="CY64" s="59" t="n"/>
      <c r="CZ64" s="59" t="n"/>
    </row>
    <row r="65">
      <c r="D65" s="59" t="inlineStr">
        <is>
          <t>Payable Date</t>
        </is>
      </c>
      <c r="E65" s="59" t="n">
        <v>46289</v>
      </c>
      <c r="F65" s="59" t="n"/>
      <c r="G65" s="59" t="n"/>
      <c r="H65" s="59" t="n"/>
      <c r="I65" s="59" t="n"/>
      <c r="J65" s="59" t="n"/>
      <c r="K65" s="59" t="n"/>
      <c r="L65" s="59" t="n"/>
      <c r="M65" s="59" t="n"/>
      <c r="N65" s="59" t="n"/>
      <c r="O65" s="59" t="n"/>
      <c r="P65" s="59" t="n"/>
      <c r="Q65" s="59" t="n"/>
      <c r="R65" s="59" t="n"/>
      <c r="S65" s="59" t="n"/>
      <c r="T65" s="59" t="n"/>
      <c r="U65" s="59" t="n"/>
      <c r="V65" s="59" t="n"/>
      <c r="W65" s="59" t="n"/>
      <c r="X65" s="59" t="n"/>
      <c r="Y65" s="59" t="n"/>
      <c r="Z65" s="59" t="n"/>
      <c r="AA65" s="59" t="n"/>
      <c r="AB65" s="59" t="n"/>
      <c r="AC65" s="59" t="n"/>
      <c r="AD65" s="59" t="n"/>
      <c r="AE65" s="59" t="n"/>
      <c r="AF65" s="59" t="n"/>
      <c r="AG65" s="59" t="n"/>
      <c r="AH65" s="59" t="n"/>
      <c r="AI65" s="59" t="n"/>
      <c r="AJ65" s="59" t="n"/>
      <c r="AK65" s="59" t="n"/>
      <c r="AL65" s="59" t="n"/>
      <c r="AM65" s="59" t="n"/>
      <c r="AN65" s="59" t="n"/>
      <c r="AO65" s="59" t="n"/>
      <c r="AP65" s="59" t="n"/>
      <c r="AQ65" s="59" t="n"/>
      <c r="AR65" s="59" t="n"/>
      <c r="AS65" s="59" t="n"/>
      <c r="AT65" s="59" t="n"/>
      <c r="AU65" s="59" t="n"/>
      <c r="AV65" s="59" t="n"/>
      <c r="AW65" s="59" t="n"/>
      <c r="AX65" s="59" t="n"/>
      <c r="AY65" s="59" t="n"/>
      <c r="AZ65" s="59" t="n"/>
      <c r="BA65" s="59" t="n"/>
      <c r="BB65" s="59" t="n"/>
      <c r="BC65" s="59" t="n"/>
      <c r="BD65" s="59" t="n"/>
      <c r="BE65" s="59" t="n"/>
      <c r="BF65" s="59" t="n"/>
      <c r="BG65" s="59" t="n"/>
      <c r="BH65" s="59" t="n"/>
      <c r="BI65" s="59" t="n"/>
      <c r="BJ65" s="59" t="n"/>
      <c r="BK65" s="59" t="n"/>
      <c r="BL65" s="59" t="n"/>
      <c r="BM65" s="59" t="n"/>
      <c r="BN65" s="59" t="n"/>
      <c r="BO65" s="59" t="n"/>
      <c r="BP65" s="59" t="n"/>
      <c r="BQ65" s="59" t="n"/>
      <c r="BR65" s="59" t="n"/>
      <c r="BS65" s="59" t="n"/>
      <c r="BT65" s="59" t="n"/>
      <c r="BU65" s="59" t="n"/>
      <c r="BV65" s="59" t="n"/>
      <c r="BW65" s="59" t="n"/>
      <c r="BX65" s="59" t="n"/>
      <c r="BY65" s="59" t="n"/>
      <c r="BZ65" s="59" t="n"/>
      <c r="CA65" s="59" t="n"/>
      <c r="CB65" s="59" t="n"/>
      <c r="CC65" s="59" t="n"/>
      <c r="CD65" s="59" t="n"/>
      <c r="CE65" s="59" t="n"/>
      <c r="CF65" s="59" t="n"/>
      <c r="CG65" s="59" t="n"/>
      <c r="CH65" s="59" t="n"/>
      <c r="CI65" s="59" t="n"/>
      <c r="CJ65" s="59" t="n"/>
      <c r="CK65" s="59" t="n"/>
      <c r="CL65" s="59" t="n"/>
      <c r="CM65" s="59" t="n"/>
      <c r="CN65" s="59" t="n"/>
      <c r="CO65" s="59" t="n"/>
      <c r="CP65" s="59" t="n"/>
      <c r="CQ65" s="59" t="n"/>
      <c r="CR65" s="59" t="n"/>
      <c r="CS65" s="59" t="n"/>
      <c r="CT65" s="59" t="n"/>
      <c r="CU65" s="59" t="n"/>
      <c r="CV65" s="59" t="n"/>
      <c r="CW65" s="59" t="n"/>
      <c r="CX65" s="59" t="n"/>
      <c r="CY65" s="59" t="n"/>
      <c r="CZ65" s="59" t="n"/>
    </row>
    <row r="66">
      <c r="D66" s="107" t="inlineStr">
        <is>
          <t>Dividend Amount</t>
        </is>
      </c>
      <c r="E66" s="107" t="n">
        <v>0.26</v>
      </c>
      <c r="F66" s="107" t="n"/>
      <c r="G66" s="107" t="n"/>
      <c r="H66" s="107" t="n"/>
      <c r="I66" s="107" t="n"/>
      <c r="J66" s="107" t="n"/>
      <c r="K66" s="107" t="n"/>
      <c r="L66" s="107" t="n"/>
      <c r="M66" s="107" t="n"/>
      <c r="N66" s="107" t="n"/>
      <c r="O66" s="107" t="n"/>
      <c r="P66" s="107" t="n"/>
      <c r="Q66" s="107" t="n"/>
      <c r="R66" s="107" t="n"/>
      <c r="S66" s="107" t="n"/>
      <c r="T66" s="107" t="n"/>
      <c r="U66" s="107" t="n"/>
      <c r="V66" s="107" t="n"/>
      <c r="W66" s="107" t="n"/>
      <c r="X66" s="107" t="n"/>
      <c r="Y66" s="107" t="n"/>
      <c r="Z66" s="107" t="n"/>
      <c r="AA66" s="107" t="n"/>
      <c r="AB66" s="107" t="n"/>
      <c r="AC66" s="107" t="n"/>
      <c r="AD66" s="107" t="n"/>
      <c r="AE66" s="107" t="n"/>
      <c r="AF66" s="107" t="n"/>
      <c r="AG66" s="107" t="n"/>
      <c r="AH66" s="107" t="n"/>
      <c r="AI66" s="107" t="n"/>
      <c r="AJ66" s="107" t="n"/>
      <c r="AK66" s="107" t="n"/>
      <c r="AL66" s="107" t="n"/>
      <c r="AM66" s="107" t="n"/>
      <c r="AN66" s="107" t="n"/>
      <c r="AO66" s="107" t="n"/>
      <c r="AP66" s="107" t="n"/>
      <c r="AQ66" s="107" t="n"/>
      <c r="AR66" s="107" t="n"/>
      <c r="AS66" s="107" t="n"/>
      <c r="AT66" s="107" t="n"/>
      <c r="AU66" s="107" t="n"/>
      <c r="AV66" s="107" t="n"/>
      <c r="AW66" s="107" t="n"/>
      <c r="AX66" s="107" t="n"/>
      <c r="AY66" s="107" t="n"/>
      <c r="AZ66" s="107" t="n"/>
      <c r="BA66" s="107" t="n"/>
      <c r="BB66" s="107" t="n"/>
      <c r="BC66" s="107" t="n"/>
      <c r="BD66" s="107" t="n"/>
      <c r="BE66" s="107" t="n"/>
      <c r="BF66" s="107" t="n"/>
      <c r="BG66" s="107" t="n"/>
      <c r="BH66" s="107" t="n"/>
      <c r="BI66" s="107" t="n"/>
      <c r="BJ66" s="107" t="n"/>
      <c r="BK66" s="107" t="n"/>
      <c r="BL66" s="107" t="n"/>
      <c r="BM66" s="107" t="n"/>
      <c r="BN66" s="107" t="n"/>
      <c r="BO66" s="107" t="n"/>
      <c r="BP66" s="107" t="n"/>
      <c r="BQ66" s="107" t="n"/>
      <c r="BR66" s="107" t="n"/>
      <c r="BS66" s="107" t="n"/>
      <c r="BT66" s="107" t="n"/>
      <c r="BU66" s="107" t="n"/>
      <c r="BV66" s="107" t="n"/>
      <c r="BW66" s="107" t="n"/>
      <c r="BX66" s="107" t="n"/>
      <c r="BY66" s="107" t="n"/>
      <c r="BZ66" s="107" t="n"/>
      <c r="CA66" s="107" t="n"/>
      <c r="CB66" s="107" t="n"/>
      <c r="CC66" s="107" t="n"/>
      <c r="CD66" s="107" t="n"/>
      <c r="CE66" s="107" t="n"/>
      <c r="CF66" s="107" t="n"/>
      <c r="CG66" s="107" t="n"/>
      <c r="CH66" s="107" t="n"/>
      <c r="CI66" s="107" t="n"/>
      <c r="CJ66" s="107" t="n"/>
      <c r="CK66" s="107" t="n"/>
      <c r="CL66" s="107" t="n"/>
      <c r="CM66" s="107" t="n"/>
      <c r="CN66" s="107" t="n"/>
      <c r="CO66" s="107" t="n"/>
      <c r="CP66" s="107" t="n"/>
      <c r="CQ66" s="107" t="n"/>
      <c r="CR66" s="107" t="n"/>
      <c r="CS66" s="107" t="n"/>
      <c r="CT66" s="107" t="n"/>
      <c r="CU66" s="107" t="n"/>
      <c r="CV66" s="107" t="n"/>
      <c r="CW66" s="107" t="n"/>
      <c r="CX66" s="107" t="n"/>
      <c r="CY66" s="107" t="n"/>
      <c r="CZ66" s="107" t="n"/>
    </row>
    <row r="67">
      <c r="D67" t="inlineStr">
        <is>
          <t>Dividend Frequency</t>
        </is>
      </c>
      <c r="E67" t="inlineStr">
        <is>
          <t>Semi-Anl</t>
        </is>
      </c>
    </row>
    <row r="68">
      <c r="D68" t="inlineStr">
        <is>
          <t>Dividend Type</t>
        </is>
      </c>
      <c r="E68" t="inlineStr">
        <is>
          <t>Final</t>
        </is>
      </c>
    </row>
    <row r="69">
      <c r="A69" s="2">
        <f>IF($A62="","","   projections")</f>
        <v/>
      </c>
      <c r="B69" s="68">
        <f>IF($A62="",0,COUNT($E70:$CZ70))</f>
        <v/>
      </c>
      <c r="C69" s="69">
        <f>IF($B69=0,0,MAX($E70:$CZ70))</f>
        <v/>
      </c>
      <c r="D69" s="58">
        <f>_xll.BDS($A62,'Field Check'!$C$42,"headers=y","startcol=1","endcol=3","dir=h","cols=21;rows=3")</f>
        <v/>
      </c>
      <c r="E69" s="59" t="n">
        <v>46428</v>
      </c>
      <c r="F69" s="59" t="n">
        <v>46610</v>
      </c>
      <c r="G69" s="59" t="n">
        <v>46792</v>
      </c>
      <c r="H69" s="59" t="n">
        <v>46974</v>
      </c>
      <c r="I69" s="59" t="n">
        <v>47163</v>
      </c>
      <c r="J69" s="59" t="n">
        <v>47345</v>
      </c>
      <c r="K69" s="59" t="n">
        <v>47527</v>
      </c>
      <c r="L69" s="59" t="n">
        <v>47709</v>
      </c>
      <c r="M69" s="59" t="n">
        <v>47891</v>
      </c>
      <c r="N69" s="59" t="n">
        <v>48073</v>
      </c>
      <c r="O69" s="59" t="n">
        <v>48255</v>
      </c>
      <c r="P69" s="59" t="n">
        <v>48437</v>
      </c>
      <c r="Q69" s="59" t="n">
        <v>48619</v>
      </c>
      <c r="R69" s="59" t="n">
        <v>48801</v>
      </c>
      <c r="S69" s="59" t="n">
        <v>48983</v>
      </c>
      <c r="T69" s="59" t="n">
        <v>49165</v>
      </c>
      <c r="U69" s="59" t="n">
        <v>49354</v>
      </c>
      <c r="V69" s="59" t="n">
        <v>49536</v>
      </c>
      <c r="W69" s="59" t="n">
        <v>49718</v>
      </c>
      <c r="X69" s="59" t="n">
        <v>49900</v>
      </c>
      <c r="Y69" s="59" t="n"/>
      <c r="Z69" s="59" t="n"/>
      <c r="AA69" s="59" t="n"/>
      <c r="AB69" s="59" t="n"/>
      <c r="AC69" s="59" t="n"/>
      <c r="AD69" s="59" t="n"/>
      <c r="AE69" s="59" t="n"/>
      <c r="AF69" s="59" t="n"/>
      <c r="AG69" s="59" t="n"/>
      <c r="AH69" s="59" t="n"/>
      <c r="AI69" s="59" t="n"/>
      <c r="AJ69" s="59" t="n"/>
      <c r="AK69" s="59" t="n"/>
      <c r="AL69" s="59" t="n"/>
      <c r="AM69" s="59" t="n"/>
      <c r="AN69" s="59" t="n"/>
      <c r="AO69" s="59" t="n"/>
      <c r="AP69" s="59" t="n"/>
      <c r="AQ69" s="59" t="n"/>
      <c r="AR69" s="59" t="n"/>
      <c r="AS69" s="59" t="n"/>
      <c r="AT69" s="59" t="n"/>
      <c r="AU69" s="59" t="n"/>
      <c r="AV69" s="59" t="n"/>
      <c r="AW69" s="59" t="n"/>
      <c r="AX69" s="59" t="n"/>
      <c r="AY69" s="59" t="n"/>
      <c r="AZ69" s="59" t="n"/>
      <c r="BA69" s="59" t="n"/>
      <c r="BB69" s="59" t="n"/>
      <c r="BC69" s="59" t="n"/>
      <c r="BD69" s="59" t="n"/>
      <c r="BE69" s="59" t="n"/>
      <c r="BF69" s="59" t="n"/>
      <c r="BG69" s="59" t="n"/>
      <c r="BH69" s="59" t="n"/>
      <c r="BI69" s="59" t="n"/>
      <c r="BJ69" s="59" t="n"/>
      <c r="BK69" s="59" t="n"/>
      <c r="BL69" s="59" t="n"/>
      <c r="BM69" s="59" t="n"/>
      <c r="BN69" s="59" t="n"/>
      <c r="BO69" s="59" t="n"/>
      <c r="BP69" s="59" t="n"/>
      <c r="BQ69" s="59" t="n"/>
      <c r="BR69" s="59" t="n"/>
      <c r="BS69" s="59" t="n"/>
      <c r="BT69" s="59" t="n"/>
      <c r="BU69" s="59" t="n"/>
      <c r="BV69" s="59" t="n"/>
      <c r="BW69" s="59" t="n"/>
      <c r="BX69" s="59" t="n"/>
      <c r="BY69" s="59" t="n"/>
      <c r="BZ69" s="59" t="n"/>
      <c r="CA69" s="59" t="n"/>
      <c r="CB69" s="59" t="n"/>
      <c r="CC69" s="59" t="n"/>
      <c r="CD69" s="59" t="n"/>
      <c r="CE69" s="59" t="n"/>
      <c r="CF69" s="59" t="n"/>
      <c r="CG69" s="59" t="n"/>
      <c r="CH69" s="59" t="n"/>
      <c r="CI69" s="59" t="n"/>
      <c r="CJ69" s="59" t="n"/>
      <c r="CK69" s="59" t="n"/>
      <c r="CL69" s="59" t="n"/>
      <c r="CM69" s="59" t="n"/>
      <c r="CN69" s="59" t="n"/>
      <c r="CO69" s="59" t="n"/>
      <c r="CP69" s="59" t="n"/>
      <c r="CQ69" s="59" t="n"/>
      <c r="CR69" s="59" t="n"/>
      <c r="CS69" s="59" t="n"/>
      <c r="CT69" s="59" t="n"/>
      <c r="CU69" s="59" t="n"/>
      <c r="CV69" s="59" t="n"/>
      <c r="CW69" s="59" t="n"/>
      <c r="CX69" s="59" t="n"/>
      <c r="CY69" s="59" t="n"/>
      <c r="CZ69" s="59" t="n"/>
    </row>
    <row r="70">
      <c r="D70" s="59" t="inlineStr">
        <is>
          <t>Ex-Date</t>
        </is>
      </c>
      <c r="E70" s="59" t="n">
        <v>46441</v>
      </c>
      <c r="F70" s="59" t="n">
        <v>46623</v>
      </c>
      <c r="G70" s="59" t="n">
        <v>46805</v>
      </c>
      <c r="H70" s="59" t="n">
        <v>46987</v>
      </c>
      <c r="I70" s="59" t="n">
        <v>47176</v>
      </c>
      <c r="J70" s="59" t="n">
        <v>47358</v>
      </c>
      <c r="K70" s="59" t="n">
        <v>47540</v>
      </c>
      <c r="L70" s="59" t="n">
        <v>47722</v>
      </c>
      <c r="M70" s="59" t="n">
        <v>47904</v>
      </c>
      <c r="N70" s="59" t="n">
        <v>48086</v>
      </c>
      <c r="O70" s="59" t="n">
        <v>48268</v>
      </c>
      <c r="P70" s="59" t="n">
        <v>48450</v>
      </c>
      <c r="Q70" s="59" t="n">
        <v>48632</v>
      </c>
      <c r="R70" s="59" t="n">
        <v>48814</v>
      </c>
      <c r="S70" s="59" t="n">
        <v>48996</v>
      </c>
      <c r="T70" s="59" t="n">
        <v>49178</v>
      </c>
      <c r="U70" s="59" t="n">
        <v>49367</v>
      </c>
      <c r="V70" s="59" t="n">
        <v>49549</v>
      </c>
      <c r="W70" s="59" t="n">
        <v>49731</v>
      </c>
      <c r="X70" s="59" t="n">
        <v>49913</v>
      </c>
      <c r="Y70" s="59" t="n"/>
      <c r="Z70" s="59" t="n"/>
      <c r="AA70" s="59" t="n"/>
      <c r="AB70" s="59" t="n"/>
      <c r="AC70" s="59" t="n"/>
      <c r="AD70" s="59" t="n"/>
      <c r="AE70" s="59" t="n"/>
      <c r="AF70" s="59" t="n"/>
      <c r="AG70" s="59" t="n"/>
      <c r="AH70" s="59" t="n"/>
      <c r="AI70" s="59" t="n"/>
      <c r="AJ70" s="59" t="n"/>
      <c r="AK70" s="59" t="n"/>
      <c r="AL70" s="59" t="n"/>
      <c r="AM70" s="59" t="n"/>
      <c r="AN70" s="59" t="n"/>
      <c r="AO70" s="59" t="n"/>
      <c r="AP70" s="59" t="n"/>
      <c r="AQ70" s="59" t="n"/>
      <c r="AR70" s="59" t="n"/>
      <c r="AS70" s="59" t="n"/>
      <c r="AT70" s="59" t="n"/>
      <c r="AU70" s="59" t="n"/>
      <c r="AV70" s="59" t="n"/>
      <c r="AW70" s="59" t="n"/>
      <c r="AX70" s="59" t="n"/>
      <c r="AY70" s="59" t="n"/>
      <c r="AZ70" s="59" t="n"/>
      <c r="BA70" s="59" t="n"/>
      <c r="BB70" s="59" t="n"/>
      <c r="BC70" s="59" t="n"/>
      <c r="BD70" s="59" t="n"/>
      <c r="BE70" s="59" t="n"/>
      <c r="BF70" s="59" t="n"/>
      <c r="BG70" s="59" t="n"/>
      <c r="BH70" s="59" t="n"/>
      <c r="BI70" s="59" t="n"/>
      <c r="BJ70" s="59" t="n"/>
      <c r="BK70" s="59" t="n"/>
      <c r="BL70" s="59" t="n"/>
      <c r="BM70" s="59" t="n"/>
      <c r="BN70" s="59" t="n"/>
      <c r="BO70" s="59" t="n"/>
      <c r="BP70" s="59" t="n"/>
      <c r="BQ70" s="59" t="n"/>
      <c r="BR70" s="59" t="n"/>
      <c r="BS70" s="59" t="n"/>
      <c r="BT70" s="59" t="n"/>
      <c r="BU70" s="59" t="n"/>
      <c r="BV70" s="59" t="n"/>
      <c r="BW70" s="59" t="n"/>
      <c r="BX70" s="59" t="n"/>
      <c r="BY70" s="59" t="n"/>
      <c r="BZ70" s="59" t="n"/>
      <c r="CA70" s="59" t="n"/>
      <c r="CB70" s="59" t="n"/>
      <c r="CC70" s="59" t="n"/>
      <c r="CD70" s="59" t="n"/>
      <c r="CE70" s="59" t="n"/>
      <c r="CF70" s="59" t="n"/>
      <c r="CG70" s="59" t="n"/>
      <c r="CH70" s="59" t="n"/>
      <c r="CI70" s="59" t="n"/>
      <c r="CJ70" s="59" t="n"/>
      <c r="CK70" s="59" t="n"/>
      <c r="CL70" s="59" t="n"/>
      <c r="CM70" s="59" t="n"/>
      <c r="CN70" s="59" t="n"/>
      <c r="CO70" s="59" t="n"/>
      <c r="CP70" s="59" t="n"/>
      <c r="CQ70" s="59" t="n"/>
      <c r="CR70" s="59" t="n"/>
      <c r="CS70" s="59" t="n"/>
      <c r="CT70" s="59" t="n"/>
      <c r="CU70" s="59" t="n"/>
      <c r="CV70" s="59" t="n"/>
      <c r="CW70" s="59" t="n"/>
      <c r="CX70" s="59" t="n"/>
      <c r="CY70" s="59" t="n"/>
      <c r="CZ70" s="59" t="n"/>
    </row>
    <row r="71">
      <c r="D71" s="107" t="inlineStr">
        <is>
          <t>Amount Per Share</t>
        </is>
      </c>
      <c r="E71" s="107" t="n">
        <v>0.23</v>
      </c>
      <c r="F71" s="107" t="n">
        <v>0.27</v>
      </c>
      <c r="G71" s="107" t="n">
        <v>0.23</v>
      </c>
      <c r="H71" s="107" t="n">
        <v>0.28</v>
      </c>
      <c r="I71" s="107" t="n">
        <v>0.23</v>
      </c>
      <c r="J71" s="107" t="n">
        <v>0.29</v>
      </c>
      <c r="K71" s="107" t="n">
        <v>0.23</v>
      </c>
      <c r="L71" s="107" t="n">
        <v>0.3</v>
      </c>
      <c r="M71" s="107" t="n">
        <v>0.23</v>
      </c>
      <c r="N71" s="107" t="n">
        <v>0.31</v>
      </c>
      <c r="O71" s="107" t="n">
        <v>0.23</v>
      </c>
      <c r="P71" s="107" t="n">
        <v>0.32</v>
      </c>
      <c r="Q71" s="107" t="n">
        <v>0.23</v>
      </c>
      <c r="R71" s="107" t="n">
        <v>0.33</v>
      </c>
      <c r="S71" s="107" t="n">
        <v>0.23</v>
      </c>
      <c r="T71" s="107" t="n">
        <v>0.34</v>
      </c>
      <c r="U71" s="107" t="n">
        <v>0.23</v>
      </c>
      <c r="V71" s="107" t="n">
        <v>0.35</v>
      </c>
      <c r="W71" s="107" t="n">
        <v>0.23</v>
      </c>
      <c r="X71" s="107" t="n">
        <v>0.35</v>
      </c>
      <c r="Y71" s="107" t="n"/>
      <c r="Z71" s="107" t="n"/>
      <c r="AA71" s="107" t="n"/>
      <c r="AB71" s="107" t="n"/>
      <c r="AC71" s="107" t="n"/>
      <c r="AD71" s="107" t="n"/>
      <c r="AE71" s="107" t="n"/>
      <c r="AF71" s="107" t="n"/>
      <c r="AG71" s="107" t="n"/>
      <c r="AH71" s="107" t="n"/>
      <c r="AI71" s="107" t="n"/>
      <c r="AJ71" s="107" t="n"/>
      <c r="AK71" s="107" t="n"/>
      <c r="AL71" s="107" t="n"/>
      <c r="AM71" s="107" t="n"/>
      <c r="AN71" s="107" t="n"/>
      <c r="AO71" s="107" t="n"/>
      <c r="AP71" s="107" t="n"/>
      <c r="AQ71" s="107" t="n"/>
      <c r="AR71" s="107" t="n"/>
      <c r="AS71" s="107" t="n"/>
      <c r="AT71" s="107" t="n"/>
      <c r="AU71" s="107" t="n"/>
      <c r="AV71" s="107" t="n"/>
      <c r="AW71" s="107" t="n"/>
      <c r="AX71" s="107" t="n"/>
      <c r="AY71" s="107" t="n"/>
      <c r="AZ71" s="107" t="n"/>
      <c r="BA71" s="107" t="n"/>
      <c r="BB71" s="107" t="n"/>
      <c r="BC71" s="107" t="n"/>
      <c r="BD71" s="107" t="n"/>
      <c r="BE71" s="107" t="n"/>
      <c r="BF71" s="107" t="n"/>
      <c r="BG71" s="107" t="n"/>
      <c r="BH71" s="107" t="n"/>
      <c r="BI71" s="107" t="n"/>
      <c r="BJ71" s="107" t="n"/>
      <c r="BK71" s="107" t="n"/>
      <c r="BL71" s="107" t="n"/>
      <c r="BM71" s="107" t="n"/>
      <c r="BN71" s="107" t="n"/>
      <c r="BO71" s="107" t="n"/>
      <c r="BP71" s="107" t="n"/>
      <c r="BQ71" s="107" t="n"/>
      <c r="BR71" s="107" t="n"/>
      <c r="BS71" s="107" t="n"/>
      <c r="BT71" s="107" t="n"/>
      <c r="BU71" s="107" t="n"/>
      <c r="BV71" s="107" t="n"/>
      <c r="BW71" s="107" t="n"/>
      <c r="BX71" s="107" t="n"/>
      <c r="BY71" s="107" t="n"/>
      <c r="BZ71" s="107" t="n"/>
      <c r="CA71" s="107" t="n"/>
      <c r="CB71" s="107" t="n"/>
      <c r="CC71" s="107" t="n"/>
      <c r="CD71" s="107" t="n"/>
      <c r="CE71" s="107" t="n"/>
      <c r="CF71" s="107" t="n"/>
      <c r="CG71" s="107" t="n"/>
      <c r="CH71" s="107" t="n"/>
      <c r="CI71" s="107" t="n"/>
      <c r="CJ71" s="107" t="n"/>
      <c r="CK71" s="107" t="n"/>
      <c r="CL71" s="107" t="n"/>
      <c r="CM71" s="107" t="n"/>
      <c r="CN71" s="107" t="n"/>
      <c r="CO71" s="107" t="n"/>
      <c r="CP71" s="107" t="n"/>
      <c r="CQ71" s="107" t="n"/>
      <c r="CR71" s="107" t="n"/>
      <c r="CS71" s="107" t="n"/>
      <c r="CT71" s="107" t="n"/>
      <c r="CU71" s="107" t="n"/>
      <c r="CV71" s="107" t="n"/>
      <c r="CW71" s="107" t="n"/>
      <c r="CX71" s="107" t="n"/>
      <c r="CY71" s="107" t="n"/>
      <c r="CZ71" s="107" t="n"/>
    </row>
    <row r="73">
      <c r="A73" s="126">
        <f>IF('AS51'!$C$12="","",'AS51'!$C$12)</f>
        <v/>
      </c>
      <c r="B73" s="68">
        <f>IF($A73="",0,COUNT($E74:$CZ74))</f>
        <v/>
      </c>
      <c r="C73" s="69">
        <f>IF($B73=0,0,MAX($E74:$CZ74))</f>
        <v/>
      </c>
      <c r="D73" s="58">
        <f>_xll.BDS($A73,'Field Check'!$C$44,"headers=y","startcol=1","endcol=7","dir=h","DVD_START_DT",'Field Check'!$C$59,"DVD_END_DT",'Field Check'!$D$59)</f>
        <v/>
      </c>
      <c r="E73" s="59" t="n"/>
      <c r="F73" s="59" t="n"/>
      <c r="G73" s="59" t="n"/>
      <c r="H73" s="59" t="n"/>
      <c r="I73" s="59" t="n"/>
      <c r="J73" s="59" t="n"/>
      <c r="K73" s="59" t="n"/>
      <c r="L73" s="59" t="n"/>
      <c r="M73" s="59" t="n"/>
      <c r="N73" s="59" t="n"/>
      <c r="O73" s="59" t="n"/>
      <c r="P73" s="59" t="n"/>
      <c r="Q73" s="59" t="n"/>
      <c r="R73" s="59" t="n"/>
      <c r="S73" s="59" t="n"/>
      <c r="T73" s="59" t="n"/>
      <c r="U73" s="59" t="n"/>
      <c r="V73" s="59" t="n"/>
      <c r="W73" s="59" t="n"/>
      <c r="X73" s="59" t="n"/>
      <c r="Y73" s="59" t="n"/>
      <c r="Z73" s="59" t="n"/>
      <c r="AA73" s="59" t="n"/>
      <c r="AB73" s="59" t="n"/>
      <c r="AC73" s="59" t="n"/>
      <c r="AD73" s="59" t="n"/>
      <c r="AE73" s="59" t="n"/>
      <c r="AF73" s="59" t="n"/>
      <c r="AG73" s="59" t="n"/>
      <c r="AH73" s="59" t="n"/>
      <c r="AI73" s="59" t="n"/>
      <c r="AJ73" s="59" t="n"/>
      <c r="AK73" s="59" t="n"/>
      <c r="AL73" s="59" t="n"/>
      <c r="AM73" s="59" t="n"/>
      <c r="AN73" s="59" t="n"/>
      <c r="AO73" s="59" t="n"/>
      <c r="AP73" s="59" t="n"/>
      <c r="AQ73" s="59" t="n"/>
      <c r="AR73" s="59" t="n"/>
      <c r="AS73" s="59" t="n"/>
      <c r="AT73" s="59" t="n"/>
      <c r="AU73" s="59" t="n"/>
      <c r="AV73" s="59" t="n"/>
      <c r="AW73" s="59" t="n"/>
      <c r="AX73" s="59" t="n"/>
      <c r="AY73" s="59" t="n"/>
      <c r="AZ73" s="59" t="n"/>
      <c r="BA73" s="59" t="n"/>
      <c r="BB73" s="59" t="n"/>
      <c r="BC73" s="59" t="n"/>
      <c r="BD73" s="59" t="n"/>
      <c r="BE73" s="59" t="n"/>
      <c r="BF73" s="59" t="n"/>
      <c r="BG73" s="59" t="n"/>
      <c r="BH73" s="59" t="n"/>
      <c r="BI73" s="59" t="n"/>
      <c r="BJ73" s="59" t="n"/>
      <c r="BK73" s="59" t="n"/>
      <c r="BL73" s="59" t="n"/>
      <c r="BM73" s="59" t="n"/>
      <c r="BN73" s="59" t="n"/>
      <c r="BO73" s="59" t="n"/>
      <c r="BP73" s="59" t="n"/>
      <c r="BQ73" s="59" t="n"/>
      <c r="BR73" s="59" t="n"/>
      <c r="BS73" s="59" t="n"/>
      <c r="BT73" s="59" t="n"/>
      <c r="BU73" s="59" t="n"/>
      <c r="BV73" s="59" t="n"/>
      <c r="BW73" s="59" t="n"/>
      <c r="BX73" s="59" t="n"/>
      <c r="BY73" s="59" t="n"/>
      <c r="BZ73" s="59" t="n"/>
      <c r="CA73" s="59" t="n"/>
      <c r="CB73" s="59" t="n"/>
      <c r="CC73" s="59" t="n"/>
      <c r="CD73" s="59" t="n"/>
      <c r="CE73" s="59" t="n"/>
      <c r="CF73" s="59" t="n"/>
      <c r="CG73" s="59" t="n"/>
      <c r="CH73" s="59" t="n"/>
      <c r="CI73" s="59" t="n"/>
      <c r="CJ73" s="59" t="n"/>
      <c r="CK73" s="59" t="n"/>
      <c r="CL73" s="59" t="n"/>
      <c r="CM73" s="59" t="n"/>
      <c r="CN73" s="59" t="n"/>
      <c r="CO73" s="59" t="n"/>
      <c r="CP73" s="59" t="n"/>
      <c r="CQ73" s="59" t="n"/>
      <c r="CR73" s="59" t="n"/>
      <c r="CS73" s="59" t="n"/>
      <c r="CT73" s="59" t="n"/>
      <c r="CU73" s="59" t="n"/>
      <c r="CV73" s="59" t="n"/>
      <c r="CW73" s="59" t="n"/>
      <c r="CX73" s="59" t="n"/>
      <c r="CY73" s="59" t="n"/>
      <c r="CZ73" s="59" t="n"/>
    </row>
    <row r="74">
      <c r="D74" s="59" t="n"/>
      <c r="E74" s="59" t="n"/>
      <c r="F74" s="59" t="n"/>
      <c r="G74" s="59" t="n"/>
      <c r="H74" s="59" t="n"/>
      <c r="I74" s="59" t="n"/>
      <c r="J74" s="59" t="n"/>
      <c r="K74" s="59" t="n"/>
      <c r="L74" s="59" t="n"/>
      <c r="M74" s="59" t="n"/>
      <c r="N74" s="59" t="n"/>
      <c r="O74" s="59" t="n"/>
      <c r="P74" s="59" t="n"/>
      <c r="Q74" s="59" t="n"/>
      <c r="R74" s="59" t="n"/>
      <c r="S74" s="59" t="n"/>
      <c r="T74" s="59" t="n"/>
      <c r="U74" s="59" t="n"/>
      <c r="V74" s="59" t="n"/>
      <c r="W74" s="59" t="n"/>
      <c r="X74" s="59" t="n"/>
      <c r="Y74" s="59" t="n"/>
      <c r="Z74" s="59" t="n"/>
      <c r="AA74" s="59" t="n"/>
      <c r="AB74" s="59" t="n"/>
      <c r="AC74" s="59" t="n"/>
      <c r="AD74" s="59" t="n"/>
      <c r="AE74" s="59" t="n"/>
      <c r="AF74" s="59" t="n"/>
      <c r="AG74" s="59" t="n"/>
      <c r="AH74" s="59" t="n"/>
      <c r="AI74" s="59" t="n"/>
      <c r="AJ74" s="59" t="n"/>
      <c r="AK74" s="59" t="n"/>
      <c r="AL74" s="59" t="n"/>
      <c r="AM74" s="59" t="n"/>
      <c r="AN74" s="59" t="n"/>
      <c r="AO74" s="59" t="n"/>
      <c r="AP74" s="59" t="n"/>
      <c r="AQ74" s="59" t="n"/>
      <c r="AR74" s="59" t="n"/>
      <c r="AS74" s="59" t="n"/>
      <c r="AT74" s="59" t="n"/>
      <c r="AU74" s="59" t="n"/>
      <c r="AV74" s="59" t="n"/>
      <c r="AW74" s="59" t="n"/>
      <c r="AX74" s="59" t="n"/>
      <c r="AY74" s="59" t="n"/>
      <c r="AZ74" s="59" t="n"/>
      <c r="BA74" s="59" t="n"/>
      <c r="BB74" s="59" t="n"/>
      <c r="BC74" s="59" t="n"/>
      <c r="BD74" s="59" t="n"/>
      <c r="BE74" s="59" t="n"/>
      <c r="BF74" s="59" t="n"/>
      <c r="BG74" s="59" t="n"/>
      <c r="BH74" s="59" t="n"/>
      <c r="BI74" s="59" t="n"/>
      <c r="BJ74" s="59" t="n"/>
      <c r="BK74" s="59" t="n"/>
      <c r="BL74" s="59" t="n"/>
      <c r="BM74" s="59" t="n"/>
      <c r="BN74" s="59" t="n"/>
      <c r="BO74" s="59" t="n"/>
      <c r="BP74" s="59" t="n"/>
      <c r="BQ74" s="59" t="n"/>
      <c r="BR74" s="59" t="n"/>
      <c r="BS74" s="59" t="n"/>
      <c r="BT74" s="59" t="n"/>
      <c r="BU74" s="59" t="n"/>
      <c r="BV74" s="59" t="n"/>
      <c r="BW74" s="59" t="n"/>
      <c r="BX74" s="59" t="n"/>
      <c r="BY74" s="59" t="n"/>
      <c r="BZ74" s="59" t="n"/>
      <c r="CA74" s="59" t="n"/>
      <c r="CB74" s="59" t="n"/>
      <c r="CC74" s="59" t="n"/>
      <c r="CD74" s="59" t="n"/>
      <c r="CE74" s="59" t="n"/>
      <c r="CF74" s="59" t="n"/>
      <c r="CG74" s="59" t="n"/>
      <c r="CH74" s="59" t="n"/>
      <c r="CI74" s="59" t="n"/>
      <c r="CJ74" s="59" t="n"/>
      <c r="CK74" s="59" t="n"/>
      <c r="CL74" s="59" t="n"/>
      <c r="CM74" s="59" t="n"/>
      <c r="CN74" s="59" t="n"/>
      <c r="CO74" s="59" t="n"/>
      <c r="CP74" s="59" t="n"/>
      <c r="CQ74" s="59" t="n"/>
      <c r="CR74" s="59" t="n"/>
      <c r="CS74" s="59" t="n"/>
      <c r="CT74" s="59" t="n"/>
      <c r="CU74" s="59" t="n"/>
      <c r="CV74" s="59" t="n"/>
      <c r="CW74" s="59" t="n"/>
      <c r="CX74" s="59" t="n"/>
      <c r="CY74" s="59" t="n"/>
      <c r="CZ74" s="59" t="n"/>
    </row>
    <row r="75">
      <c r="D75" s="59" t="n"/>
      <c r="E75" s="59" t="n"/>
      <c r="F75" s="59" t="n"/>
      <c r="G75" s="59" t="n"/>
      <c r="H75" s="59" t="n"/>
      <c r="I75" s="59" t="n"/>
      <c r="J75" s="59" t="n"/>
      <c r="K75" s="59" t="n"/>
      <c r="L75" s="59" t="n"/>
      <c r="M75" s="59" t="n"/>
      <c r="N75" s="59" t="n"/>
      <c r="O75" s="59" t="n"/>
      <c r="P75" s="59" t="n"/>
      <c r="Q75" s="59" t="n"/>
      <c r="R75" s="59" t="n"/>
      <c r="S75" s="59" t="n"/>
      <c r="T75" s="59" t="n"/>
      <c r="U75" s="59" t="n"/>
      <c r="V75" s="59" t="n"/>
      <c r="W75" s="59" t="n"/>
      <c r="X75" s="59" t="n"/>
      <c r="Y75" s="59" t="n"/>
      <c r="Z75" s="59" t="n"/>
      <c r="AA75" s="59" t="n"/>
      <c r="AB75" s="59" t="n"/>
      <c r="AC75" s="59" t="n"/>
      <c r="AD75" s="59" t="n"/>
      <c r="AE75" s="59" t="n"/>
      <c r="AF75" s="59" t="n"/>
      <c r="AG75" s="59" t="n"/>
      <c r="AH75" s="59" t="n"/>
      <c r="AI75" s="59" t="n"/>
      <c r="AJ75" s="59" t="n"/>
      <c r="AK75" s="59" t="n"/>
      <c r="AL75" s="59" t="n"/>
      <c r="AM75" s="59" t="n"/>
      <c r="AN75" s="59" t="n"/>
      <c r="AO75" s="59" t="n"/>
      <c r="AP75" s="59" t="n"/>
      <c r="AQ75" s="59" t="n"/>
      <c r="AR75" s="59" t="n"/>
      <c r="AS75" s="59" t="n"/>
      <c r="AT75" s="59" t="n"/>
      <c r="AU75" s="59" t="n"/>
      <c r="AV75" s="59" t="n"/>
      <c r="AW75" s="59" t="n"/>
      <c r="AX75" s="59" t="n"/>
      <c r="AY75" s="59" t="n"/>
      <c r="AZ75" s="59" t="n"/>
      <c r="BA75" s="59" t="n"/>
      <c r="BB75" s="59" t="n"/>
      <c r="BC75" s="59" t="n"/>
      <c r="BD75" s="59" t="n"/>
      <c r="BE75" s="59" t="n"/>
      <c r="BF75" s="59" t="n"/>
      <c r="BG75" s="59" t="n"/>
      <c r="BH75" s="59" t="n"/>
      <c r="BI75" s="59" t="n"/>
      <c r="BJ75" s="59" t="n"/>
      <c r="BK75" s="59" t="n"/>
      <c r="BL75" s="59" t="n"/>
      <c r="BM75" s="59" t="n"/>
      <c r="BN75" s="59" t="n"/>
      <c r="BO75" s="59" t="n"/>
      <c r="BP75" s="59" t="n"/>
      <c r="BQ75" s="59" t="n"/>
      <c r="BR75" s="59" t="n"/>
      <c r="BS75" s="59" t="n"/>
      <c r="BT75" s="59" t="n"/>
      <c r="BU75" s="59" t="n"/>
      <c r="BV75" s="59" t="n"/>
      <c r="BW75" s="59" t="n"/>
      <c r="BX75" s="59" t="n"/>
      <c r="BY75" s="59" t="n"/>
      <c r="BZ75" s="59" t="n"/>
      <c r="CA75" s="59" t="n"/>
      <c r="CB75" s="59" t="n"/>
      <c r="CC75" s="59" t="n"/>
      <c r="CD75" s="59" t="n"/>
      <c r="CE75" s="59" t="n"/>
      <c r="CF75" s="59" t="n"/>
      <c r="CG75" s="59" t="n"/>
      <c r="CH75" s="59" t="n"/>
      <c r="CI75" s="59" t="n"/>
      <c r="CJ75" s="59" t="n"/>
      <c r="CK75" s="59" t="n"/>
      <c r="CL75" s="59" t="n"/>
      <c r="CM75" s="59" t="n"/>
      <c r="CN75" s="59" t="n"/>
      <c r="CO75" s="59" t="n"/>
      <c r="CP75" s="59" t="n"/>
      <c r="CQ75" s="59" t="n"/>
      <c r="CR75" s="59" t="n"/>
      <c r="CS75" s="59" t="n"/>
      <c r="CT75" s="59" t="n"/>
      <c r="CU75" s="59" t="n"/>
      <c r="CV75" s="59" t="n"/>
      <c r="CW75" s="59" t="n"/>
      <c r="CX75" s="59" t="n"/>
      <c r="CY75" s="59" t="n"/>
      <c r="CZ75" s="59" t="n"/>
    </row>
    <row r="76">
      <c r="D76" s="59" t="n"/>
      <c r="E76" s="59" t="n"/>
      <c r="F76" s="59" t="n"/>
      <c r="G76" s="59" t="n"/>
      <c r="H76" s="59" t="n"/>
      <c r="I76" s="59" t="n"/>
      <c r="J76" s="59" t="n"/>
      <c r="K76" s="59" t="n"/>
      <c r="L76" s="59" t="n"/>
      <c r="M76" s="59" t="n"/>
      <c r="N76" s="59" t="n"/>
      <c r="O76" s="59" t="n"/>
      <c r="P76" s="59" t="n"/>
      <c r="Q76" s="59" t="n"/>
      <c r="R76" s="59" t="n"/>
      <c r="S76" s="59" t="n"/>
      <c r="T76" s="59" t="n"/>
      <c r="U76" s="59" t="n"/>
      <c r="V76" s="59" t="n"/>
      <c r="W76" s="59" t="n"/>
      <c r="X76" s="59" t="n"/>
      <c r="Y76" s="59" t="n"/>
      <c r="Z76" s="59" t="n"/>
      <c r="AA76" s="59" t="n"/>
      <c r="AB76" s="59" t="n"/>
      <c r="AC76" s="59" t="n"/>
      <c r="AD76" s="59" t="n"/>
      <c r="AE76" s="59" t="n"/>
      <c r="AF76" s="59" t="n"/>
      <c r="AG76" s="59" t="n"/>
      <c r="AH76" s="59" t="n"/>
      <c r="AI76" s="59" t="n"/>
      <c r="AJ76" s="59" t="n"/>
      <c r="AK76" s="59" t="n"/>
      <c r="AL76" s="59" t="n"/>
      <c r="AM76" s="59" t="n"/>
      <c r="AN76" s="59" t="n"/>
      <c r="AO76" s="59" t="n"/>
      <c r="AP76" s="59" t="n"/>
      <c r="AQ76" s="59" t="n"/>
      <c r="AR76" s="59" t="n"/>
      <c r="AS76" s="59" t="n"/>
      <c r="AT76" s="59" t="n"/>
      <c r="AU76" s="59" t="n"/>
      <c r="AV76" s="59" t="n"/>
      <c r="AW76" s="59" t="n"/>
      <c r="AX76" s="59" t="n"/>
      <c r="AY76" s="59" t="n"/>
      <c r="AZ76" s="59" t="n"/>
      <c r="BA76" s="59" t="n"/>
      <c r="BB76" s="59" t="n"/>
      <c r="BC76" s="59" t="n"/>
      <c r="BD76" s="59" t="n"/>
      <c r="BE76" s="59" t="n"/>
      <c r="BF76" s="59" t="n"/>
      <c r="BG76" s="59" t="n"/>
      <c r="BH76" s="59" t="n"/>
      <c r="BI76" s="59" t="n"/>
      <c r="BJ76" s="59" t="n"/>
      <c r="BK76" s="59" t="n"/>
      <c r="BL76" s="59" t="n"/>
      <c r="BM76" s="59" t="n"/>
      <c r="BN76" s="59" t="n"/>
      <c r="BO76" s="59" t="n"/>
      <c r="BP76" s="59" t="n"/>
      <c r="BQ76" s="59" t="n"/>
      <c r="BR76" s="59" t="n"/>
      <c r="BS76" s="59" t="n"/>
      <c r="BT76" s="59" t="n"/>
      <c r="BU76" s="59" t="n"/>
      <c r="BV76" s="59" t="n"/>
      <c r="BW76" s="59" t="n"/>
      <c r="BX76" s="59" t="n"/>
      <c r="BY76" s="59" t="n"/>
      <c r="BZ76" s="59" t="n"/>
      <c r="CA76" s="59" t="n"/>
      <c r="CB76" s="59" t="n"/>
      <c r="CC76" s="59" t="n"/>
      <c r="CD76" s="59" t="n"/>
      <c r="CE76" s="59" t="n"/>
      <c r="CF76" s="59" t="n"/>
      <c r="CG76" s="59" t="n"/>
      <c r="CH76" s="59" t="n"/>
      <c r="CI76" s="59" t="n"/>
      <c r="CJ76" s="59" t="n"/>
      <c r="CK76" s="59" t="n"/>
      <c r="CL76" s="59" t="n"/>
      <c r="CM76" s="59" t="n"/>
      <c r="CN76" s="59" t="n"/>
      <c r="CO76" s="59" t="n"/>
      <c r="CP76" s="59" t="n"/>
      <c r="CQ76" s="59" t="n"/>
      <c r="CR76" s="59" t="n"/>
      <c r="CS76" s="59" t="n"/>
      <c r="CT76" s="59" t="n"/>
      <c r="CU76" s="59" t="n"/>
      <c r="CV76" s="59" t="n"/>
      <c r="CW76" s="59" t="n"/>
      <c r="CX76" s="59" t="n"/>
      <c r="CY76" s="59" t="n"/>
      <c r="CZ76" s="59" t="n"/>
    </row>
    <row r="77">
      <c r="D77" s="107" t="n"/>
      <c r="E77" s="107" t="n"/>
      <c r="F77" s="107" t="n"/>
      <c r="G77" s="107" t="n"/>
      <c r="H77" s="107" t="n"/>
      <c r="I77" s="107" t="n"/>
      <c r="J77" s="107" t="n"/>
      <c r="K77" s="107" t="n"/>
      <c r="L77" s="107" t="n"/>
      <c r="M77" s="107" t="n"/>
      <c r="N77" s="107" t="n"/>
      <c r="O77" s="107" t="n"/>
      <c r="P77" s="107" t="n"/>
      <c r="Q77" s="107" t="n"/>
      <c r="R77" s="107" t="n"/>
      <c r="S77" s="107" t="n"/>
      <c r="T77" s="107" t="n"/>
      <c r="U77" s="107" t="n"/>
      <c r="V77" s="107" t="n"/>
      <c r="W77" s="107" t="n"/>
      <c r="X77" s="107" t="n"/>
      <c r="Y77" s="107" t="n"/>
      <c r="Z77" s="107" t="n"/>
      <c r="AA77" s="107" t="n"/>
      <c r="AB77" s="107" t="n"/>
      <c r="AC77" s="107" t="n"/>
      <c r="AD77" s="107" t="n"/>
      <c r="AE77" s="107" t="n"/>
      <c r="AF77" s="107" t="n"/>
      <c r="AG77" s="107" t="n"/>
      <c r="AH77" s="107" t="n"/>
      <c r="AI77" s="107" t="n"/>
      <c r="AJ77" s="107" t="n"/>
      <c r="AK77" s="107" t="n"/>
      <c r="AL77" s="107" t="n"/>
      <c r="AM77" s="107" t="n"/>
      <c r="AN77" s="107" t="n"/>
      <c r="AO77" s="107" t="n"/>
      <c r="AP77" s="107" t="n"/>
      <c r="AQ77" s="107" t="n"/>
      <c r="AR77" s="107" t="n"/>
      <c r="AS77" s="107" t="n"/>
      <c r="AT77" s="107" t="n"/>
      <c r="AU77" s="107" t="n"/>
      <c r="AV77" s="107" t="n"/>
      <c r="AW77" s="107" t="n"/>
      <c r="AX77" s="107" t="n"/>
      <c r="AY77" s="107" t="n"/>
      <c r="AZ77" s="107" t="n"/>
      <c r="BA77" s="107" t="n"/>
      <c r="BB77" s="107" t="n"/>
      <c r="BC77" s="107" t="n"/>
      <c r="BD77" s="107" t="n"/>
      <c r="BE77" s="107" t="n"/>
      <c r="BF77" s="107" t="n"/>
      <c r="BG77" s="107" t="n"/>
      <c r="BH77" s="107" t="n"/>
      <c r="BI77" s="107" t="n"/>
      <c r="BJ77" s="107" t="n"/>
      <c r="BK77" s="107" t="n"/>
      <c r="BL77" s="107" t="n"/>
      <c r="BM77" s="107" t="n"/>
      <c r="BN77" s="107" t="n"/>
      <c r="BO77" s="107" t="n"/>
      <c r="BP77" s="107" t="n"/>
      <c r="BQ77" s="107" t="n"/>
      <c r="BR77" s="107" t="n"/>
      <c r="BS77" s="107" t="n"/>
      <c r="BT77" s="107" t="n"/>
      <c r="BU77" s="107" t="n"/>
      <c r="BV77" s="107" t="n"/>
      <c r="BW77" s="107" t="n"/>
      <c r="BX77" s="107" t="n"/>
      <c r="BY77" s="107" t="n"/>
      <c r="BZ77" s="107" t="n"/>
      <c r="CA77" s="107" t="n"/>
      <c r="CB77" s="107" t="n"/>
      <c r="CC77" s="107" t="n"/>
      <c r="CD77" s="107" t="n"/>
      <c r="CE77" s="107" t="n"/>
      <c r="CF77" s="107" t="n"/>
      <c r="CG77" s="107" t="n"/>
      <c r="CH77" s="107" t="n"/>
      <c r="CI77" s="107" t="n"/>
      <c r="CJ77" s="107" t="n"/>
      <c r="CK77" s="107" t="n"/>
      <c r="CL77" s="107" t="n"/>
      <c r="CM77" s="107" t="n"/>
      <c r="CN77" s="107" t="n"/>
      <c r="CO77" s="107" t="n"/>
      <c r="CP77" s="107" t="n"/>
      <c r="CQ77" s="107" t="n"/>
      <c r="CR77" s="107" t="n"/>
      <c r="CS77" s="107" t="n"/>
      <c r="CT77" s="107" t="n"/>
      <c r="CU77" s="107" t="n"/>
      <c r="CV77" s="107" t="n"/>
      <c r="CW77" s="107" t="n"/>
      <c r="CX77" s="107" t="n"/>
      <c r="CY77" s="107" t="n"/>
      <c r="CZ77" s="107" t="n"/>
    </row>
    <row r="80">
      <c r="A80" s="2">
        <f>IF($A73="","","   projections")</f>
        <v/>
      </c>
      <c r="B80" s="68">
        <f>IF($A73="",0,COUNT($E81:$CZ81))</f>
        <v/>
      </c>
      <c r="C80" s="69">
        <f>IF($B80=0,0,MAX($E81:$CZ81))</f>
        <v/>
      </c>
      <c r="D80" s="58">
        <f>_xll.BDS($A73,'Field Check'!$C$42,"headers=y","startcol=1","endcol=3","dir=h","cols=21;rows=3")</f>
        <v/>
      </c>
      <c r="E80" s="59" t="n">
        <v>46254</v>
      </c>
      <c r="F80" s="59" t="n">
        <v>46437</v>
      </c>
      <c r="G80" s="59" t="n">
        <v>46618</v>
      </c>
      <c r="H80" s="59" t="n">
        <v>46800</v>
      </c>
      <c r="I80" s="59" t="n">
        <v>46982</v>
      </c>
      <c r="J80" s="59" t="n">
        <v>47164</v>
      </c>
      <c r="K80" s="59" t="n">
        <v>47353</v>
      </c>
      <c r="L80" s="59" t="n">
        <v>47535</v>
      </c>
      <c r="M80" s="59" t="n">
        <v>47717</v>
      </c>
      <c r="N80" s="59" t="n">
        <v>47899</v>
      </c>
      <c r="O80" s="59" t="n">
        <v>48081</v>
      </c>
      <c r="P80" s="59" t="n">
        <v>48263</v>
      </c>
      <c r="Q80" s="59" t="n">
        <v>48445</v>
      </c>
      <c r="R80" s="59" t="n">
        <v>48627</v>
      </c>
      <c r="S80" s="59" t="n">
        <v>48809</v>
      </c>
      <c r="T80" s="59" t="n">
        <v>48991</v>
      </c>
      <c r="U80" s="59" t="n">
        <v>49173</v>
      </c>
      <c r="V80" s="59" t="n">
        <v>49362</v>
      </c>
      <c r="W80" s="59" t="n">
        <v>49544</v>
      </c>
      <c r="X80" s="59" t="n">
        <v>49726</v>
      </c>
      <c r="Y80" s="59" t="n"/>
      <c r="Z80" s="59" t="n"/>
      <c r="AA80" s="59" t="n"/>
      <c r="AB80" s="59" t="n"/>
      <c r="AC80" s="59" t="n"/>
      <c r="AD80" s="59" t="n"/>
      <c r="AE80" s="59" t="n"/>
      <c r="AF80" s="59" t="n"/>
      <c r="AG80" s="59" t="n"/>
      <c r="AH80" s="59" t="n"/>
      <c r="AI80" s="59" t="n"/>
      <c r="AJ80" s="59" t="n"/>
      <c r="AK80" s="59" t="n"/>
      <c r="AL80" s="59" t="n"/>
      <c r="AM80" s="59" t="n"/>
      <c r="AN80" s="59" t="n"/>
      <c r="AO80" s="59" t="n"/>
      <c r="AP80" s="59" t="n"/>
      <c r="AQ80" s="59" t="n"/>
      <c r="AR80" s="59" t="n"/>
      <c r="AS80" s="59" t="n"/>
      <c r="AT80" s="59" t="n"/>
      <c r="AU80" s="59" t="n"/>
      <c r="AV80" s="59" t="n"/>
      <c r="AW80" s="59" t="n"/>
      <c r="AX80" s="59" t="n"/>
      <c r="AY80" s="59" t="n"/>
      <c r="AZ80" s="59" t="n"/>
      <c r="BA80" s="59" t="n"/>
      <c r="BB80" s="59" t="n"/>
      <c r="BC80" s="59" t="n"/>
      <c r="BD80" s="59" t="n"/>
      <c r="BE80" s="59" t="n"/>
      <c r="BF80" s="59" t="n"/>
      <c r="BG80" s="59" t="n"/>
      <c r="BH80" s="59" t="n"/>
      <c r="BI80" s="59" t="n"/>
      <c r="BJ80" s="59" t="n"/>
      <c r="BK80" s="59" t="n"/>
      <c r="BL80" s="59" t="n"/>
      <c r="BM80" s="59" t="n"/>
      <c r="BN80" s="59" t="n"/>
      <c r="BO80" s="59" t="n"/>
      <c r="BP80" s="59" t="n"/>
      <c r="BQ80" s="59" t="n"/>
      <c r="BR80" s="59" t="n"/>
      <c r="BS80" s="59" t="n"/>
      <c r="BT80" s="59" t="n"/>
      <c r="BU80" s="59" t="n"/>
      <c r="BV80" s="59" t="n"/>
      <c r="BW80" s="59" t="n"/>
      <c r="BX80" s="59" t="n"/>
      <c r="BY80" s="59" t="n"/>
      <c r="BZ80" s="59" t="n"/>
      <c r="CA80" s="59" t="n"/>
      <c r="CB80" s="59" t="n"/>
      <c r="CC80" s="59" t="n"/>
      <c r="CD80" s="59" t="n"/>
      <c r="CE80" s="59" t="n"/>
      <c r="CF80" s="59" t="n"/>
      <c r="CG80" s="59" t="n"/>
      <c r="CH80" s="59" t="n"/>
      <c r="CI80" s="59" t="n"/>
      <c r="CJ80" s="59" t="n"/>
      <c r="CK80" s="59" t="n"/>
      <c r="CL80" s="59" t="n"/>
      <c r="CM80" s="59" t="n"/>
      <c r="CN80" s="59" t="n"/>
      <c r="CO80" s="59" t="n"/>
      <c r="CP80" s="59" t="n"/>
      <c r="CQ80" s="59" t="n"/>
      <c r="CR80" s="59" t="n"/>
      <c r="CS80" s="59" t="n"/>
      <c r="CT80" s="59" t="n"/>
      <c r="CU80" s="59" t="n"/>
      <c r="CV80" s="59" t="n"/>
      <c r="CW80" s="59" t="n"/>
      <c r="CX80" s="59" t="n"/>
      <c r="CY80" s="59" t="n"/>
      <c r="CZ80" s="59" t="n"/>
    </row>
    <row r="81">
      <c r="D81" s="59" t="inlineStr">
        <is>
          <t>Ex-Date</t>
        </is>
      </c>
      <c r="E81" s="59" t="n">
        <v>46281</v>
      </c>
      <c r="F81" s="59" t="n">
        <v>46463</v>
      </c>
      <c r="G81" s="59" t="n">
        <v>46645</v>
      </c>
      <c r="H81" s="59" t="n">
        <v>46827</v>
      </c>
      <c r="I81" s="59" t="n">
        <v>47009</v>
      </c>
      <c r="J81" s="59" t="n">
        <v>47191</v>
      </c>
      <c r="K81" s="59" t="n">
        <v>47380</v>
      </c>
      <c r="L81" s="59" t="n">
        <v>47562</v>
      </c>
      <c r="M81" s="59" t="n">
        <v>47744</v>
      </c>
      <c r="N81" s="59" t="n">
        <v>47926</v>
      </c>
      <c r="O81" s="59" t="n">
        <v>48108</v>
      </c>
      <c r="P81" s="59" t="n">
        <v>48290</v>
      </c>
      <c r="Q81" s="59" t="n">
        <v>48472</v>
      </c>
      <c r="R81" s="59" t="n">
        <v>48654</v>
      </c>
      <c r="S81" s="59" t="n">
        <v>48836</v>
      </c>
      <c r="T81" s="59" t="n">
        <v>49018</v>
      </c>
      <c r="U81" s="59" t="n">
        <v>49200</v>
      </c>
      <c r="V81" s="59" t="n">
        <v>49389</v>
      </c>
      <c r="W81" s="59" t="n">
        <v>49571</v>
      </c>
      <c r="X81" s="59" t="n">
        <v>49753</v>
      </c>
      <c r="Y81" s="59" t="n"/>
      <c r="Z81" s="59" t="n"/>
      <c r="AA81" s="59" t="n"/>
      <c r="AB81" s="59" t="n"/>
      <c r="AC81" s="59" t="n"/>
      <c r="AD81" s="59" t="n"/>
      <c r="AE81" s="59" t="n"/>
      <c r="AF81" s="59" t="n"/>
      <c r="AG81" s="59" t="n"/>
      <c r="AH81" s="59" t="n"/>
      <c r="AI81" s="59" t="n"/>
      <c r="AJ81" s="59" t="n"/>
      <c r="AK81" s="59" t="n"/>
      <c r="AL81" s="59" t="n"/>
      <c r="AM81" s="59" t="n"/>
      <c r="AN81" s="59" t="n"/>
      <c r="AO81" s="59" t="n"/>
      <c r="AP81" s="59" t="n"/>
      <c r="AQ81" s="59" t="n"/>
      <c r="AR81" s="59" t="n"/>
      <c r="AS81" s="59" t="n"/>
      <c r="AT81" s="59" t="n"/>
      <c r="AU81" s="59" t="n"/>
      <c r="AV81" s="59" t="n"/>
      <c r="AW81" s="59" t="n"/>
      <c r="AX81" s="59" t="n"/>
      <c r="AY81" s="59" t="n"/>
      <c r="AZ81" s="59" t="n"/>
      <c r="BA81" s="59" t="n"/>
      <c r="BB81" s="59" t="n"/>
      <c r="BC81" s="59" t="n"/>
      <c r="BD81" s="59" t="n"/>
      <c r="BE81" s="59" t="n"/>
      <c r="BF81" s="59" t="n"/>
      <c r="BG81" s="59" t="n"/>
      <c r="BH81" s="59" t="n"/>
      <c r="BI81" s="59" t="n"/>
      <c r="BJ81" s="59" t="n"/>
      <c r="BK81" s="59" t="n"/>
      <c r="BL81" s="59" t="n"/>
      <c r="BM81" s="59" t="n"/>
      <c r="BN81" s="59" t="n"/>
      <c r="BO81" s="59" t="n"/>
      <c r="BP81" s="59" t="n"/>
      <c r="BQ81" s="59" t="n"/>
      <c r="BR81" s="59" t="n"/>
      <c r="BS81" s="59" t="n"/>
      <c r="BT81" s="59" t="n"/>
      <c r="BU81" s="59" t="n"/>
      <c r="BV81" s="59" t="n"/>
      <c r="BW81" s="59" t="n"/>
      <c r="BX81" s="59" t="n"/>
      <c r="BY81" s="59" t="n"/>
      <c r="BZ81" s="59" t="n"/>
      <c r="CA81" s="59" t="n"/>
      <c r="CB81" s="59" t="n"/>
      <c r="CC81" s="59" t="n"/>
      <c r="CD81" s="59" t="n"/>
      <c r="CE81" s="59" t="n"/>
      <c r="CF81" s="59" t="n"/>
      <c r="CG81" s="59" t="n"/>
      <c r="CH81" s="59" t="n"/>
      <c r="CI81" s="59" t="n"/>
      <c r="CJ81" s="59" t="n"/>
      <c r="CK81" s="59" t="n"/>
      <c r="CL81" s="59" t="n"/>
      <c r="CM81" s="59" t="n"/>
      <c r="CN81" s="59" t="n"/>
      <c r="CO81" s="59" t="n"/>
      <c r="CP81" s="59" t="n"/>
      <c r="CQ81" s="59" t="n"/>
      <c r="CR81" s="59" t="n"/>
      <c r="CS81" s="59" t="n"/>
      <c r="CT81" s="59" t="n"/>
      <c r="CU81" s="59" t="n"/>
      <c r="CV81" s="59" t="n"/>
      <c r="CW81" s="59" t="n"/>
      <c r="CX81" s="59" t="n"/>
      <c r="CY81" s="59" t="n"/>
      <c r="CZ81" s="59" t="n"/>
    </row>
    <row r="82">
      <c r="D82" s="107" t="inlineStr">
        <is>
          <t>Amount Per Share</t>
        </is>
      </c>
      <c r="E82" s="107" t="n">
        <v>0.065</v>
      </c>
      <c r="F82" s="107" t="n">
        <v>0.065</v>
      </c>
      <c r="G82" s="107" t="n">
        <v>0.07000000000000001</v>
      </c>
      <c r="H82" s="107" t="n">
        <v>0.0725</v>
      </c>
      <c r="I82" s="107" t="n">
        <v>0.0825</v>
      </c>
      <c r="J82" s="107" t="n">
        <v>0.08749999999999999</v>
      </c>
      <c r="K82" s="107" t="n">
        <v>0.0975</v>
      </c>
      <c r="L82" s="107" t="n">
        <v>0.08749999999999999</v>
      </c>
      <c r="M82" s="107" t="n">
        <v>0.0975</v>
      </c>
      <c r="N82" s="107" t="n">
        <v>0.09</v>
      </c>
      <c r="O82" s="107" t="n">
        <v>0.1</v>
      </c>
      <c r="P82" s="107" t="n">
        <v>0.0925</v>
      </c>
      <c r="Q82" s="107" t="n">
        <v>0.1025</v>
      </c>
      <c r="R82" s="107" t="n">
        <v>0.095</v>
      </c>
      <c r="S82" s="107" t="n">
        <v>0.105</v>
      </c>
      <c r="T82" s="107" t="n">
        <v>0.0975</v>
      </c>
      <c r="U82" s="107" t="n">
        <v>0.1075</v>
      </c>
      <c r="V82" s="107" t="n">
        <v>0.1</v>
      </c>
      <c r="W82" s="107" t="n">
        <v>0.11</v>
      </c>
      <c r="X82" s="107" t="n">
        <v>0.1025</v>
      </c>
      <c r="Y82" s="107" t="n"/>
      <c r="Z82" s="107" t="n"/>
      <c r="AA82" s="107" t="n"/>
      <c r="AB82" s="107" t="n"/>
      <c r="AC82" s="107" t="n"/>
      <c r="AD82" s="107" t="n"/>
      <c r="AE82" s="107" t="n"/>
      <c r="AF82" s="107" t="n"/>
      <c r="AG82" s="107" t="n"/>
      <c r="AH82" s="107" t="n"/>
      <c r="AI82" s="107" t="n"/>
      <c r="AJ82" s="107" t="n"/>
      <c r="AK82" s="107" t="n"/>
      <c r="AL82" s="107" t="n"/>
      <c r="AM82" s="107" t="n"/>
      <c r="AN82" s="107" t="n"/>
      <c r="AO82" s="107" t="n"/>
      <c r="AP82" s="107" t="n"/>
      <c r="AQ82" s="107" t="n"/>
      <c r="AR82" s="107" t="n"/>
      <c r="AS82" s="107" t="n"/>
      <c r="AT82" s="107" t="n"/>
      <c r="AU82" s="107" t="n"/>
      <c r="AV82" s="107" t="n"/>
      <c r="AW82" s="107" t="n"/>
      <c r="AX82" s="107" t="n"/>
      <c r="AY82" s="107" t="n"/>
      <c r="AZ82" s="107" t="n"/>
      <c r="BA82" s="107" t="n"/>
      <c r="BB82" s="107" t="n"/>
      <c r="BC82" s="107" t="n"/>
      <c r="BD82" s="107" t="n"/>
      <c r="BE82" s="107" t="n"/>
      <c r="BF82" s="107" t="n"/>
      <c r="BG82" s="107" t="n"/>
      <c r="BH82" s="107" t="n"/>
      <c r="BI82" s="107" t="n"/>
      <c r="BJ82" s="107" t="n"/>
      <c r="BK82" s="107" t="n"/>
      <c r="BL82" s="107" t="n"/>
      <c r="BM82" s="107" t="n"/>
      <c r="BN82" s="107" t="n"/>
      <c r="BO82" s="107" t="n"/>
      <c r="BP82" s="107" t="n"/>
      <c r="BQ82" s="107" t="n"/>
      <c r="BR82" s="107" t="n"/>
      <c r="BS82" s="107" t="n"/>
      <c r="BT82" s="107" t="n"/>
      <c r="BU82" s="107" t="n"/>
      <c r="BV82" s="107" t="n"/>
      <c r="BW82" s="107" t="n"/>
      <c r="BX82" s="107" t="n"/>
      <c r="BY82" s="107" t="n"/>
      <c r="BZ82" s="107" t="n"/>
      <c r="CA82" s="107" t="n"/>
      <c r="CB82" s="107" t="n"/>
      <c r="CC82" s="107" t="n"/>
      <c r="CD82" s="107" t="n"/>
      <c r="CE82" s="107" t="n"/>
      <c r="CF82" s="107" t="n"/>
      <c r="CG82" s="107" t="n"/>
      <c r="CH82" s="107" t="n"/>
      <c r="CI82" s="107" t="n"/>
      <c r="CJ82" s="107" t="n"/>
      <c r="CK82" s="107" t="n"/>
      <c r="CL82" s="107" t="n"/>
      <c r="CM82" s="107" t="n"/>
      <c r="CN82" s="107" t="n"/>
      <c r="CO82" s="107" t="n"/>
      <c r="CP82" s="107" t="n"/>
      <c r="CQ82" s="107" t="n"/>
      <c r="CR82" s="107" t="n"/>
      <c r="CS82" s="107" t="n"/>
      <c r="CT82" s="107" t="n"/>
      <c r="CU82" s="107" t="n"/>
      <c r="CV82" s="107" t="n"/>
      <c r="CW82" s="107" t="n"/>
      <c r="CX82" s="107" t="n"/>
      <c r="CY82" s="107" t="n"/>
      <c r="CZ82" s="107" t="n"/>
    </row>
    <row r="84">
      <c r="A84" s="126">
        <f>IF('AS51'!$C$13="","",'AS51'!$C$13)</f>
        <v/>
      </c>
      <c r="B84" s="68">
        <f>IF($A84="",0,COUNT($E85:$CZ85))</f>
        <v/>
      </c>
      <c r="C84" s="69">
        <f>IF($B84=0,0,MAX($E85:$CZ85))</f>
        <v/>
      </c>
      <c r="D84" s="58">
        <f>_xll.BDS($A84,'Field Check'!$C$44,"headers=y","startcol=1","endcol=7","dir=h","DVD_START_DT",'Field Check'!$C$59,"DVD_END_DT",'Field Check'!$D$59)</f>
        <v/>
      </c>
      <c r="E84" s="59" t="n"/>
      <c r="F84" s="59" t="n"/>
      <c r="G84" s="59" t="n"/>
      <c r="H84" s="59" t="n"/>
      <c r="I84" s="59" t="n"/>
      <c r="J84" s="59" t="n"/>
      <c r="K84" s="59" t="n"/>
      <c r="L84" s="59" t="n"/>
      <c r="M84" s="59" t="n"/>
      <c r="N84" s="59" t="n"/>
      <c r="O84" s="59" t="n"/>
      <c r="P84" s="59" t="n"/>
      <c r="Q84" s="59" t="n"/>
      <c r="R84" s="59" t="n"/>
      <c r="S84" s="59" t="n"/>
      <c r="T84" s="59" t="n"/>
      <c r="U84" s="59" t="n"/>
      <c r="V84" s="59" t="n"/>
      <c r="W84" s="59" t="n"/>
      <c r="X84" s="59" t="n"/>
      <c r="Y84" s="59" t="n"/>
      <c r="Z84" s="59" t="n"/>
      <c r="AA84" s="59" t="n"/>
      <c r="AB84" s="59" t="n"/>
      <c r="AC84" s="59" t="n"/>
      <c r="AD84" s="59" t="n"/>
      <c r="AE84" s="59" t="n"/>
      <c r="AF84" s="59" t="n"/>
      <c r="AG84" s="59" t="n"/>
      <c r="AH84" s="59" t="n"/>
      <c r="AI84" s="59" t="n"/>
      <c r="AJ84" s="59" t="n"/>
      <c r="AK84" s="59" t="n"/>
      <c r="AL84" s="59" t="n"/>
      <c r="AM84" s="59" t="n"/>
      <c r="AN84" s="59" t="n"/>
      <c r="AO84" s="59" t="n"/>
      <c r="AP84" s="59" t="n"/>
      <c r="AQ84" s="59" t="n"/>
      <c r="AR84" s="59" t="n"/>
      <c r="AS84" s="59" t="n"/>
      <c r="AT84" s="59" t="n"/>
      <c r="AU84" s="59" t="n"/>
      <c r="AV84" s="59" t="n"/>
      <c r="AW84" s="59" t="n"/>
      <c r="AX84" s="59" t="n"/>
      <c r="AY84" s="59" t="n"/>
      <c r="AZ84" s="59" t="n"/>
      <c r="BA84" s="59" t="n"/>
      <c r="BB84" s="59" t="n"/>
      <c r="BC84" s="59" t="n"/>
      <c r="BD84" s="59" t="n"/>
      <c r="BE84" s="59" t="n"/>
      <c r="BF84" s="59" t="n"/>
      <c r="BG84" s="59" t="n"/>
      <c r="BH84" s="59" t="n"/>
      <c r="BI84" s="59" t="n"/>
      <c r="BJ84" s="59" t="n"/>
      <c r="BK84" s="59" t="n"/>
      <c r="BL84" s="59" t="n"/>
      <c r="BM84" s="59" t="n"/>
      <c r="BN84" s="59" t="n"/>
      <c r="BO84" s="59" t="n"/>
      <c r="BP84" s="59" t="n"/>
      <c r="BQ84" s="59" t="n"/>
      <c r="BR84" s="59" t="n"/>
      <c r="BS84" s="59" t="n"/>
      <c r="BT84" s="59" t="n"/>
      <c r="BU84" s="59" t="n"/>
      <c r="BV84" s="59" t="n"/>
      <c r="BW84" s="59" t="n"/>
      <c r="BX84" s="59" t="n"/>
      <c r="BY84" s="59" t="n"/>
      <c r="BZ84" s="59" t="n"/>
      <c r="CA84" s="59" t="n"/>
      <c r="CB84" s="59" t="n"/>
      <c r="CC84" s="59" t="n"/>
      <c r="CD84" s="59" t="n"/>
      <c r="CE84" s="59" t="n"/>
      <c r="CF84" s="59" t="n"/>
      <c r="CG84" s="59" t="n"/>
      <c r="CH84" s="59" t="n"/>
      <c r="CI84" s="59" t="n"/>
      <c r="CJ84" s="59" t="n"/>
      <c r="CK84" s="59" t="n"/>
      <c r="CL84" s="59" t="n"/>
      <c r="CM84" s="59" t="n"/>
      <c r="CN84" s="59" t="n"/>
      <c r="CO84" s="59" t="n"/>
      <c r="CP84" s="59" t="n"/>
      <c r="CQ84" s="59" t="n"/>
      <c r="CR84" s="59" t="n"/>
      <c r="CS84" s="59" t="n"/>
      <c r="CT84" s="59" t="n"/>
      <c r="CU84" s="59" t="n"/>
      <c r="CV84" s="59" t="n"/>
      <c r="CW84" s="59" t="n"/>
      <c r="CX84" s="59" t="n"/>
      <c r="CY84" s="59" t="n"/>
      <c r="CZ84" s="59" t="n"/>
    </row>
    <row r="85">
      <c r="D85" s="59" t="n"/>
      <c r="E85" s="59" t="n"/>
      <c r="F85" s="59" t="n"/>
      <c r="G85" s="59" t="n"/>
      <c r="H85" s="59" t="n"/>
      <c r="I85" s="59" t="n"/>
      <c r="J85" s="59" t="n"/>
      <c r="K85" s="59" t="n"/>
      <c r="L85" s="59" t="n"/>
      <c r="M85" s="59" t="n"/>
      <c r="N85" s="59" t="n"/>
      <c r="O85" s="59" t="n"/>
      <c r="P85" s="59" t="n"/>
      <c r="Q85" s="59" t="n"/>
      <c r="R85" s="59" t="n"/>
      <c r="S85" s="59" t="n"/>
      <c r="T85" s="59" t="n"/>
      <c r="U85" s="59" t="n"/>
      <c r="V85" s="59" t="n"/>
      <c r="W85" s="59" t="n"/>
      <c r="X85" s="59" t="n"/>
      <c r="Y85" s="59" t="n"/>
      <c r="Z85" s="59" t="n"/>
      <c r="AA85" s="59" t="n"/>
      <c r="AB85" s="59" t="n"/>
      <c r="AC85" s="59" t="n"/>
      <c r="AD85" s="59" t="n"/>
      <c r="AE85" s="59" t="n"/>
      <c r="AF85" s="59" t="n"/>
      <c r="AG85" s="59" t="n"/>
      <c r="AH85" s="59" t="n"/>
      <c r="AI85" s="59" t="n"/>
      <c r="AJ85" s="59" t="n"/>
      <c r="AK85" s="59" t="n"/>
      <c r="AL85" s="59" t="n"/>
      <c r="AM85" s="59" t="n"/>
      <c r="AN85" s="59" t="n"/>
      <c r="AO85" s="59" t="n"/>
      <c r="AP85" s="59" t="n"/>
      <c r="AQ85" s="59" t="n"/>
      <c r="AR85" s="59" t="n"/>
      <c r="AS85" s="59" t="n"/>
      <c r="AT85" s="59" t="n"/>
      <c r="AU85" s="59" t="n"/>
      <c r="AV85" s="59" t="n"/>
      <c r="AW85" s="59" t="n"/>
      <c r="AX85" s="59" t="n"/>
      <c r="AY85" s="59" t="n"/>
      <c r="AZ85" s="59" t="n"/>
      <c r="BA85" s="59" t="n"/>
      <c r="BB85" s="59" t="n"/>
      <c r="BC85" s="59" t="n"/>
      <c r="BD85" s="59" t="n"/>
      <c r="BE85" s="59" t="n"/>
      <c r="BF85" s="59" t="n"/>
      <c r="BG85" s="59" t="n"/>
      <c r="BH85" s="59" t="n"/>
      <c r="BI85" s="59" t="n"/>
      <c r="BJ85" s="59" t="n"/>
      <c r="BK85" s="59" t="n"/>
      <c r="BL85" s="59" t="n"/>
      <c r="BM85" s="59" t="n"/>
      <c r="BN85" s="59" t="n"/>
      <c r="BO85" s="59" t="n"/>
      <c r="BP85" s="59" t="n"/>
      <c r="BQ85" s="59" t="n"/>
      <c r="BR85" s="59" t="n"/>
      <c r="BS85" s="59" t="n"/>
      <c r="BT85" s="59" t="n"/>
      <c r="BU85" s="59" t="n"/>
      <c r="BV85" s="59" t="n"/>
      <c r="BW85" s="59" t="n"/>
      <c r="BX85" s="59" t="n"/>
      <c r="BY85" s="59" t="n"/>
      <c r="BZ85" s="59" t="n"/>
      <c r="CA85" s="59" t="n"/>
      <c r="CB85" s="59" t="n"/>
      <c r="CC85" s="59" t="n"/>
      <c r="CD85" s="59" t="n"/>
      <c r="CE85" s="59" t="n"/>
      <c r="CF85" s="59" t="n"/>
      <c r="CG85" s="59" t="n"/>
      <c r="CH85" s="59" t="n"/>
      <c r="CI85" s="59" t="n"/>
      <c r="CJ85" s="59" t="n"/>
      <c r="CK85" s="59" t="n"/>
      <c r="CL85" s="59" t="n"/>
      <c r="CM85" s="59" t="n"/>
      <c r="CN85" s="59" t="n"/>
      <c r="CO85" s="59" t="n"/>
      <c r="CP85" s="59" t="n"/>
      <c r="CQ85" s="59" t="n"/>
      <c r="CR85" s="59" t="n"/>
      <c r="CS85" s="59" t="n"/>
      <c r="CT85" s="59" t="n"/>
      <c r="CU85" s="59" t="n"/>
      <c r="CV85" s="59" t="n"/>
      <c r="CW85" s="59" t="n"/>
      <c r="CX85" s="59" t="n"/>
      <c r="CY85" s="59" t="n"/>
      <c r="CZ85" s="59" t="n"/>
    </row>
    <row r="86">
      <c r="D86" s="59" t="n"/>
      <c r="E86" s="59" t="n"/>
      <c r="F86" s="59" t="n"/>
      <c r="G86" s="59" t="n"/>
      <c r="H86" s="59" t="n"/>
      <c r="I86" s="59" t="n"/>
      <c r="J86" s="59" t="n"/>
      <c r="K86" s="59" t="n"/>
      <c r="L86" s="59" t="n"/>
      <c r="M86" s="59" t="n"/>
      <c r="N86" s="59" t="n"/>
      <c r="O86" s="59" t="n"/>
      <c r="P86" s="59" t="n"/>
      <c r="Q86" s="59" t="n"/>
      <c r="R86" s="59" t="n"/>
      <c r="S86" s="59" t="n"/>
      <c r="T86" s="59" t="n"/>
      <c r="U86" s="59" t="n"/>
      <c r="V86" s="59" t="n"/>
      <c r="W86" s="59" t="n"/>
      <c r="X86" s="59" t="n"/>
      <c r="Y86" s="59" t="n"/>
      <c r="Z86" s="59" t="n"/>
      <c r="AA86" s="59" t="n"/>
      <c r="AB86" s="59" t="n"/>
      <c r="AC86" s="59" t="n"/>
      <c r="AD86" s="59" t="n"/>
      <c r="AE86" s="59" t="n"/>
      <c r="AF86" s="59" t="n"/>
      <c r="AG86" s="59" t="n"/>
      <c r="AH86" s="59" t="n"/>
      <c r="AI86" s="59" t="n"/>
      <c r="AJ86" s="59" t="n"/>
      <c r="AK86" s="59" t="n"/>
      <c r="AL86" s="59" t="n"/>
      <c r="AM86" s="59" t="n"/>
      <c r="AN86" s="59" t="n"/>
      <c r="AO86" s="59" t="n"/>
      <c r="AP86" s="59" t="n"/>
      <c r="AQ86" s="59" t="n"/>
      <c r="AR86" s="59" t="n"/>
      <c r="AS86" s="59" t="n"/>
      <c r="AT86" s="59" t="n"/>
      <c r="AU86" s="59" t="n"/>
      <c r="AV86" s="59" t="n"/>
      <c r="AW86" s="59" t="n"/>
      <c r="AX86" s="59" t="n"/>
      <c r="AY86" s="59" t="n"/>
      <c r="AZ86" s="59" t="n"/>
      <c r="BA86" s="59" t="n"/>
      <c r="BB86" s="59" t="n"/>
      <c r="BC86" s="59" t="n"/>
      <c r="BD86" s="59" t="n"/>
      <c r="BE86" s="59" t="n"/>
      <c r="BF86" s="59" t="n"/>
      <c r="BG86" s="59" t="n"/>
      <c r="BH86" s="59" t="n"/>
      <c r="BI86" s="59" t="n"/>
      <c r="BJ86" s="59" t="n"/>
      <c r="BK86" s="59" t="n"/>
      <c r="BL86" s="59" t="n"/>
      <c r="BM86" s="59" t="n"/>
      <c r="BN86" s="59" t="n"/>
      <c r="BO86" s="59" t="n"/>
      <c r="BP86" s="59" t="n"/>
      <c r="BQ86" s="59" t="n"/>
      <c r="BR86" s="59" t="n"/>
      <c r="BS86" s="59" t="n"/>
      <c r="BT86" s="59" t="n"/>
      <c r="BU86" s="59" t="n"/>
      <c r="BV86" s="59" t="n"/>
      <c r="BW86" s="59" t="n"/>
      <c r="BX86" s="59" t="n"/>
      <c r="BY86" s="59" t="n"/>
      <c r="BZ86" s="59" t="n"/>
      <c r="CA86" s="59" t="n"/>
      <c r="CB86" s="59" t="n"/>
      <c r="CC86" s="59" t="n"/>
      <c r="CD86" s="59" t="n"/>
      <c r="CE86" s="59" t="n"/>
      <c r="CF86" s="59" t="n"/>
      <c r="CG86" s="59" t="n"/>
      <c r="CH86" s="59" t="n"/>
      <c r="CI86" s="59" t="n"/>
      <c r="CJ86" s="59" t="n"/>
      <c r="CK86" s="59" t="n"/>
      <c r="CL86" s="59" t="n"/>
      <c r="CM86" s="59" t="n"/>
      <c r="CN86" s="59" t="n"/>
      <c r="CO86" s="59" t="n"/>
      <c r="CP86" s="59" t="n"/>
      <c r="CQ86" s="59" t="n"/>
      <c r="CR86" s="59" t="n"/>
      <c r="CS86" s="59" t="n"/>
      <c r="CT86" s="59" t="n"/>
      <c r="CU86" s="59" t="n"/>
      <c r="CV86" s="59" t="n"/>
      <c r="CW86" s="59" t="n"/>
      <c r="CX86" s="59" t="n"/>
      <c r="CY86" s="59" t="n"/>
      <c r="CZ86" s="59" t="n"/>
    </row>
    <row r="87">
      <c r="D87" s="59" t="n"/>
      <c r="E87" s="59" t="n"/>
      <c r="F87" s="59" t="n"/>
      <c r="G87" s="59" t="n"/>
      <c r="H87" s="59" t="n"/>
      <c r="I87" s="59" t="n"/>
      <c r="J87" s="59" t="n"/>
      <c r="K87" s="59" t="n"/>
      <c r="L87" s="59" t="n"/>
      <c r="M87" s="59" t="n"/>
      <c r="N87" s="59" t="n"/>
      <c r="O87" s="59" t="n"/>
      <c r="P87" s="59" t="n"/>
      <c r="Q87" s="59" t="n"/>
      <c r="R87" s="59" t="n"/>
      <c r="S87" s="59" t="n"/>
      <c r="T87" s="59" t="n"/>
      <c r="U87" s="59" t="n"/>
      <c r="V87" s="59" t="n"/>
      <c r="W87" s="59" t="n"/>
      <c r="X87" s="59" t="n"/>
      <c r="Y87" s="59" t="n"/>
      <c r="Z87" s="59" t="n"/>
      <c r="AA87" s="59" t="n"/>
      <c r="AB87" s="59" t="n"/>
      <c r="AC87" s="59" t="n"/>
      <c r="AD87" s="59" t="n"/>
      <c r="AE87" s="59" t="n"/>
      <c r="AF87" s="59" t="n"/>
      <c r="AG87" s="59" t="n"/>
      <c r="AH87" s="59" t="n"/>
      <c r="AI87" s="59" t="n"/>
      <c r="AJ87" s="59" t="n"/>
      <c r="AK87" s="59" t="n"/>
      <c r="AL87" s="59" t="n"/>
      <c r="AM87" s="59" t="n"/>
      <c r="AN87" s="59" t="n"/>
      <c r="AO87" s="59" t="n"/>
      <c r="AP87" s="59" t="n"/>
      <c r="AQ87" s="59" t="n"/>
      <c r="AR87" s="59" t="n"/>
      <c r="AS87" s="59" t="n"/>
      <c r="AT87" s="59" t="n"/>
      <c r="AU87" s="59" t="n"/>
      <c r="AV87" s="59" t="n"/>
      <c r="AW87" s="59" t="n"/>
      <c r="AX87" s="59" t="n"/>
      <c r="AY87" s="59" t="n"/>
      <c r="AZ87" s="59" t="n"/>
      <c r="BA87" s="59" t="n"/>
      <c r="BB87" s="59" t="n"/>
      <c r="BC87" s="59" t="n"/>
      <c r="BD87" s="59" t="n"/>
      <c r="BE87" s="59" t="n"/>
      <c r="BF87" s="59" t="n"/>
      <c r="BG87" s="59" t="n"/>
      <c r="BH87" s="59" t="n"/>
      <c r="BI87" s="59" t="n"/>
      <c r="BJ87" s="59" t="n"/>
      <c r="BK87" s="59" t="n"/>
      <c r="BL87" s="59" t="n"/>
      <c r="BM87" s="59" t="n"/>
      <c r="BN87" s="59" t="n"/>
      <c r="BO87" s="59" t="n"/>
      <c r="BP87" s="59" t="n"/>
      <c r="BQ87" s="59" t="n"/>
      <c r="BR87" s="59" t="n"/>
      <c r="BS87" s="59" t="n"/>
      <c r="BT87" s="59" t="n"/>
      <c r="BU87" s="59" t="n"/>
      <c r="BV87" s="59" t="n"/>
      <c r="BW87" s="59" t="n"/>
      <c r="BX87" s="59" t="n"/>
      <c r="BY87" s="59" t="n"/>
      <c r="BZ87" s="59" t="n"/>
      <c r="CA87" s="59" t="n"/>
      <c r="CB87" s="59" t="n"/>
      <c r="CC87" s="59" t="n"/>
      <c r="CD87" s="59" t="n"/>
      <c r="CE87" s="59" t="n"/>
      <c r="CF87" s="59" t="n"/>
      <c r="CG87" s="59" t="n"/>
      <c r="CH87" s="59" t="n"/>
      <c r="CI87" s="59" t="n"/>
      <c r="CJ87" s="59" t="n"/>
      <c r="CK87" s="59" t="n"/>
      <c r="CL87" s="59" t="n"/>
      <c r="CM87" s="59" t="n"/>
      <c r="CN87" s="59" t="n"/>
      <c r="CO87" s="59" t="n"/>
      <c r="CP87" s="59" t="n"/>
      <c r="CQ87" s="59" t="n"/>
      <c r="CR87" s="59" t="n"/>
      <c r="CS87" s="59" t="n"/>
      <c r="CT87" s="59" t="n"/>
      <c r="CU87" s="59" t="n"/>
      <c r="CV87" s="59" t="n"/>
      <c r="CW87" s="59" t="n"/>
      <c r="CX87" s="59" t="n"/>
      <c r="CY87" s="59" t="n"/>
      <c r="CZ87" s="59" t="n"/>
    </row>
    <row r="88">
      <c r="D88" s="107" t="n"/>
      <c r="E88" s="107" t="n"/>
      <c r="F88" s="107" t="n"/>
      <c r="G88" s="107" t="n"/>
      <c r="H88" s="107" t="n"/>
      <c r="I88" s="107" t="n"/>
      <c r="J88" s="107" t="n"/>
      <c r="K88" s="107" t="n"/>
      <c r="L88" s="107" t="n"/>
      <c r="M88" s="107" t="n"/>
      <c r="N88" s="107" t="n"/>
      <c r="O88" s="107" t="n"/>
      <c r="P88" s="107" t="n"/>
      <c r="Q88" s="107" t="n"/>
      <c r="R88" s="107" t="n"/>
      <c r="S88" s="107" t="n"/>
      <c r="T88" s="107" t="n"/>
      <c r="U88" s="107" t="n"/>
      <c r="V88" s="107" t="n"/>
      <c r="W88" s="107" t="n"/>
      <c r="X88" s="107" t="n"/>
      <c r="Y88" s="107" t="n"/>
      <c r="Z88" s="107" t="n"/>
      <c r="AA88" s="107" t="n"/>
      <c r="AB88" s="107" t="n"/>
      <c r="AC88" s="107" t="n"/>
      <c r="AD88" s="107" t="n"/>
      <c r="AE88" s="107" t="n"/>
      <c r="AF88" s="107" t="n"/>
      <c r="AG88" s="107" t="n"/>
      <c r="AH88" s="107" t="n"/>
      <c r="AI88" s="107" t="n"/>
      <c r="AJ88" s="107" t="n"/>
      <c r="AK88" s="107" t="n"/>
      <c r="AL88" s="107" t="n"/>
      <c r="AM88" s="107" t="n"/>
      <c r="AN88" s="107" t="n"/>
      <c r="AO88" s="107" t="n"/>
      <c r="AP88" s="107" t="n"/>
      <c r="AQ88" s="107" t="n"/>
      <c r="AR88" s="107" t="n"/>
      <c r="AS88" s="107" t="n"/>
      <c r="AT88" s="107" t="n"/>
      <c r="AU88" s="107" t="n"/>
      <c r="AV88" s="107" t="n"/>
      <c r="AW88" s="107" t="n"/>
      <c r="AX88" s="107" t="n"/>
      <c r="AY88" s="107" t="n"/>
      <c r="AZ88" s="107" t="n"/>
      <c r="BA88" s="107" t="n"/>
      <c r="BB88" s="107" t="n"/>
      <c r="BC88" s="107" t="n"/>
      <c r="BD88" s="107" t="n"/>
      <c r="BE88" s="107" t="n"/>
      <c r="BF88" s="107" t="n"/>
      <c r="BG88" s="107" t="n"/>
      <c r="BH88" s="107" t="n"/>
      <c r="BI88" s="107" t="n"/>
      <c r="BJ88" s="107" t="n"/>
      <c r="BK88" s="107" t="n"/>
      <c r="BL88" s="107" t="n"/>
      <c r="BM88" s="107" t="n"/>
      <c r="BN88" s="107" t="n"/>
      <c r="BO88" s="107" t="n"/>
      <c r="BP88" s="107" t="n"/>
      <c r="BQ88" s="107" t="n"/>
      <c r="BR88" s="107" t="n"/>
      <c r="BS88" s="107" t="n"/>
      <c r="BT88" s="107" t="n"/>
      <c r="BU88" s="107" t="n"/>
      <c r="BV88" s="107" t="n"/>
      <c r="BW88" s="107" t="n"/>
      <c r="BX88" s="107" t="n"/>
      <c r="BY88" s="107" t="n"/>
      <c r="BZ88" s="107" t="n"/>
      <c r="CA88" s="107" t="n"/>
      <c r="CB88" s="107" t="n"/>
      <c r="CC88" s="107" t="n"/>
      <c r="CD88" s="107" t="n"/>
      <c r="CE88" s="107" t="n"/>
      <c r="CF88" s="107" t="n"/>
      <c r="CG88" s="107" t="n"/>
      <c r="CH88" s="107" t="n"/>
      <c r="CI88" s="107" t="n"/>
      <c r="CJ88" s="107" t="n"/>
      <c r="CK88" s="107" t="n"/>
      <c r="CL88" s="107" t="n"/>
      <c r="CM88" s="107" t="n"/>
      <c r="CN88" s="107" t="n"/>
      <c r="CO88" s="107" t="n"/>
      <c r="CP88" s="107" t="n"/>
      <c r="CQ88" s="107" t="n"/>
      <c r="CR88" s="107" t="n"/>
      <c r="CS88" s="107" t="n"/>
      <c r="CT88" s="107" t="n"/>
      <c r="CU88" s="107" t="n"/>
      <c r="CV88" s="107" t="n"/>
      <c r="CW88" s="107" t="n"/>
      <c r="CX88" s="107" t="n"/>
      <c r="CY88" s="107" t="n"/>
      <c r="CZ88" s="107" t="n"/>
    </row>
    <row r="91">
      <c r="A91" s="2">
        <f>IF($A84="","","   projections")</f>
        <v/>
      </c>
      <c r="B91" s="68">
        <f>IF($A84="",0,COUNT($E92:$CZ92))</f>
        <v/>
      </c>
      <c r="C91" s="69">
        <f>IF($B91=0,0,MAX($E92:$CZ92))</f>
        <v/>
      </c>
      <c r="D91" s="58">
        <f>_xll.BDS($A84,'Field Check'!$C$42,"headers=y","startcol=1","endcol=3","dir=h","cols=21;rows=3")</f>
        <v/>
      </c>
      <c r="E91" s="59" t="n">
        <v>46258</v>
      </c>
      <c r="F91" s="59" t="n">
        <v>46440</v>
      </c>
      <c r="G91" s="59" t="n">
        <v>46622</v>
      </c>
      <c r="H91" s="59" t="n">
        <v>46804</v>
      </c>
      <c r="I91" s="59" t="n">
        <v>46986</v>
      </c>
      <c r="J91" s="59" t="n">
        <v>47168</v>
      </c>
      <c r="K91" s="59" t="n">
        <v>47350</v>
      </c>
      <c r="L91" s="59" t="n">
        <v>47532</v>
      </c>
      <c r="M91" s="59" t="n">
        <v>47714</v>
      </c>
      <c r="N91" s="59" t="n">
        <v>47903</v>
      </c>
      <c r="O91" s="59" t="n">
        <v>48078</v>
      </c>
      <c r="P91" s="59" t="n">
        <v>48267</v>
      </c>
      <c r="Q91" s="59" t="n">
        <v>48449</v>
      </c>
      <c r="R91" s="59" t="n">
        <v>48631</v>
      </c>
      <c r="S91" s="59" t="n">
        <v>48813</v>
      </c>
      <c r="T91" s="59" t="n">
        <v>48995</v>
      </c>
      <c r="U91" s="59" t="n">
        <v>49177</v>
      </c>
      <c r="V91" s="59" t="n">
        <v>49359</v>
      </c>
      <c r="W91" s="59" t="n">
        <v>49541</v>
      </c>
      <c r="X91" s="59" t="n">
        <v>49730</v>
      </c>
      <c r="Y91" s="59" t="n"/>
      <c r="Z91" s="59" t="n"/>
      <c r="AA91" s="59" t="n"/>
      <c r="AB91" s="59" t="n"/>
      <c r="AC91" s="59" t="n"/>
      <c r="AD91" s="59" t="n"/>
      <c r="AE91" s="59" t="n"/>
      <c r="AF91" s="59" t="n"/>
      <c r="AG91" s="59" t="n"/>
      <c r="AH91" s="59" t="n"/>
      <c r="AI91" s="59" t="n"/>
      <c r="AJ91" s="59" t="n"/>
      <c r="AK91" s="59" t="n"/>
      <c r="AL91" s="59" t="n"/>
      <c r="AM91" s="59" t="n"/>
      <c r="AN91" s="59" t="n"/>
      <c r="AO91" s="59" t="n"/>
      <c r="AP91" s="59" t="n"/>
      <c r="AQ91" s="59" t="n"/>
      <c r="AR91" s="59" t="n"/>
      <c r="AS91" s="59" t="n"/>
      <c r="AT91" s="59" t="n"/>
      <c r="AU91" s="59" t="n"/>
      <c r="AV91" s="59" t="n"/>
      <c r="AW91" s="59" t="n"/>
      <c r="AX91" s="59" t="n"/>
      <c r="AY91" s="59" t="n"/>
      <c r="AZ91" s="59" t="n"/>
      <c r="BA91" s="59" t="n"/>
      <c r="BB91" s="59" t="n"/>
      <c r="BC91" s="59" t="n"/>
      <c r="BD91" s="59" t="n"/>
      <c r="BE91" s="59" t="n"/>
      <c r="BF91" s="59" t="n"/>
      <c r="BG91" s="59" t="n"/>
      <c r="BH91" s="59" t="n"/>
      <c r="BI91" s="59" t="n"/>
      <c r="BJ91" s="59" t="n"/>
      <c r="BK91" s="59" t="n"/>
      <c r="BL91" s="59" t="n"/>
      <c r="BM91" s="59" t="n"/>
      <c r="BN91" s="59" t="n"/>
      <c r="BO91" s="59" t="n"/>
      <c r="BP91" s="59" t="n"/>
      <c r="BQ91" s="59" t="n"/>
      <c r="BR91" s="59" t="n"/>
      <c r="BS91" s="59" t="n"/>
      <c r="BT91" s="59" t="n"/>
      <c r="BU91" s="59" t="n"/>
      <c r="BV91" s="59" t="n"/>
      <c r="BW91" s="59" t="n"/>
      <c r="BX91" s="59" t="n"/>
      <c r="BY91" s="59" t="n"/>
      <c r="BZ91" s="59" t="n"/>
      <c r="CA91" s="59" t="n"/>
      <c r="CB91" s="59" t="n"/>
      <c r="CC91" s="59" t="n"/>
      <c r="CD91" s="59" t="n"/>
      <c r="CE91" s="59" t="n"/>
      <c r="CF91" s="59" t="n"/>
      <c r="CG91" s="59" t="n"/>
      <c r="CH91" s="59" t="n"/>
      <c r="CI91" s="59" t="n"/>
      <c r="CJ91" s="59" t="n"/>
      <c r="CK91" s="59" t="n"/>
      <c r="CL91" s="59" t="n"/>
      <c r="CM91" s="59" t="n"/>
      <c r="CN91" s="59" t="n"/>
      <c r="CO91" s="59" t="n"/>
      <c r="CP91" s="59" t="n"/>
      <c r="CQ91" s="59" t="n"/>
      <c r="CR91" s="59" t="n"/>
      <c r="CS91" s="59" t="n"/>
      <c r="CT91" s="59" t="n"/>
      <c r="CU91" s="59" t="n"/>
      <c r="CV91" s="59" t="n"/>
      <c r="CW91" s="59" t="n"/>
      <c r="CX91" s="59" t="n"/>
      <c r="CY91" s="59" t="n"/>
      <c r="CZ91" s="59" t="n"/>
    </row>
    <row r="92">
      <c r="D92" s="59" t="inlineStr">
        <is>
          <t>Ex-Date</t>
        </is>
      </c>
      <c r="E92" s="59" t="n">
        <v>46269</v>
      </c>
      <c r="F92" s="59" t="n">
        <v>46451</v>
      </c>
      <c r="G92" s="59" t="n">
        <v>46633</v>
      </c>
      <c r="H92" s="59" t="n">
        <v>46815</v>
      </c>
      <c r="I92" s="59" t="n">
        <v>46997</v>
      </c>
      <c r="J92" s="59" t="n">
        <v>47179</v>
      </c>
      <c r="K92" s="59" t="n">
        <v>47361</v>
      </c>
      <c r="L92" s="59" t="n">
        <v>47543</v>
      </c>
      <c r="M92" s="59" t="n">
        <v>47725</v>
      </c>
      <c r="N92" s="59" t="n">
        <v>47914</v>
      </c>
      <c r="O92" s="59" t="n">
        <v>48089</v>
      </c>
      <c r="P92" s="59" t="n">
        <v>48278</v>
      </c>
      <c r="Q92" s="59" t="n">
        <v>48460</v>
      </c>
      <c r="R92" s="59" t="n">
        <v>48642</v>
      </c>
      <c r="S92" s="59" t="n">
        <v>48824</v>
      </c>
      <c r="T92" s="59" t="n">
        <v>49006</v>
      </c>
      <c r="U92" s="59" t="n">
        <v>49188</v>
      </c>
      <c r="V92" s="59" t="n">
        <v>49370</v>
      </c>
      <c r="W92" s="59" t="n">
        <v>49552</v>
      </c>
      <c r="X92" s="59" t="n">
        <v>49741</v>
      </c>
      <c r="Y92" s="59" t="n"/>
      <c r="Z92" s="59" t="n"/>
      <c r="AA92" s="59" t="n"/>
      <c r="AB92" s="59" t="n"/>
      <c r="AC92" s="59" t="n"/>
      <c r="AD92" s="59" t="n"/>
      <c r="AE92" s="59" t="n"/>
      <c r="AF92" s="59" t="n"/>
      <c r="AG92" s="59" t="n"/>
      <c r="AH92" s="59" t="n"/>
      <c r="AI92" s="59" t="n"/>
      <c r="AJ92" s="59" t="n"/>
      <c r="AK92" s="59" t="n"/>
      <c r="AL92" s="59" t="n"/>
      <c r="AM92" s="59" t="n"/>
      <c r="AN92" s="59" t="n"/>
      <c r="AO92" s="59" t="n"/>
      <c r="AP92" s="59" t="n"/>
      <c r="AQ92" s="59" t="n"/>
      <c r="AR92" s="59" t="n"/>
      <c r="AS92" s="59" t="n"/>
      <c r="AT92" s="59" t="n"/>
      <c r="AU92" s="59" t="n"/>
      <c r="AV92" s="59" t="n"/>
      <c r="AW92" s="59" t="n"/>
      <c r="AX92" s="59" t="n"/>
      <c r="AY92" s="59" t="n"/>
      <c r="AZ92" s="59" t="n"/>
      <c r="BA92" s="59" t="n"/>
      <c r="BB92" s="59" t="n"/>
      <c r="BC92" s="59" t="n"/>
      <c r="BD92" s="59" t="n"/>
      <c r="BE92" s="59" t="n"/>
      <c r="BF92" s="59" t="n"/>
      <c r="BG92" s="59" t="n"/>
      <c r="BH92" s="59" t="n"/>
      <c r="BI92" s="59" t="n"/>
      <c r="BJ92" s="59" t="n"/>
      <c r="BK92" s="59" t="n"/>
      <c r="BL92" s="59" t="n"/>
      <c r="BM92" s="59" t="n"/>
      <c r="BN92" s="59" t="n"/>
      <c r="BO92" s="59" t="n"/>
      <c r="BP92" s="59" t="n"/>
      <c r="BQ92" s="59" t="n"/>
      <c r="BR92" s="59" t="n"/>
      <c r="BS92" s="59" t="n"/>
      <c r="BT92" s="59" t="n"/>
      <c r="BU92" s="59" t="n"/>
      <c r="BV92" s="59" t="n"/>
      <c r="BW92" s="59" t="n"/>
      <c r="BX92" s="59" t="n"/>
      <c r="BY92" s="59" t="n"/>
      <c r="BZ92" s="59" t="n"/>
      <c r="CA92" s="59" t="n"/>
      <c r="CB92" s="59" t="n"/>
      <c r="CC92" s="59" t="n"/>
      <c r="CD92" s="59" t="n"/>
      <c r="CE92" s="59" t="n"/>
      <c r="CF92" s="59" t="n"/>
      <c r="CG92" s="59" t="n"/>
      <c r="CH92" s="59" t="n"/>
      <c r="CI92" s="59" t="n"/>
      <c r="CJ92" s="59" t="n"/>
      <c r="CK92" s="59" t="n"/>
      <c r="CL92" s="59" t="n"/>
      <c r="CM92" s="59" t="n"/>
      <c r="CN92" s="59" t="n"/>
      <c r="CO92" s="59" t="n"/>
      <c r="CP92" s="59" t="n"/>
      <c r="CQ92" s="59" t="n"/>
      <c r="CR92" s="59" t="n"/>
      <c r="CS92" s="59" t="n"/>
      <c r="CT92" s="59" t="n"/>
      <c r="CU92" s="59" t="n"/>
      <c r="CV92" s="59" t="n"/>
      <c r="CW92" s="59" t="n"/>
      <c r="CX92" s="59" t="n"/>
      <c r="CY92" s="59" t="n"/>
      <c r="CZ92" s="59" t="n"/>
    </row>
    <row r="93">
      <c r="D93" s="107" t="inlineStr">
        <is>
          <t>Amount Per Share</t>
        </is>
      </c>
      <c r="E93" s="107" t="n">
        <v>1</v>
      </c>
      <c r="F93" s="107" t="n">
        <v>1</v>
      </c>
      <c r="G93" s="107" t="n">
        <v>0.8</v>
      </c>
      <c r="H93" s="107" t="n">
        <v>0.8</v>
      </c>
      <c r="I93" s="107" t="n">
        <v>0.8</v>
      </c>
      <c r="J93" s="107" t="n">
        <v>0.85</v>
      </c>
      <c r="K93" s="107" t="n">
        <v>0.85</v>
      </c>
      <c r="L93" s="107" t="n">
        <v>0.9</v>
      </c>
      <c r="M93" s="107" t="n">
        <v>0.9</v>
      </c>
      <c r="N93" s="107" t="n">
        <v>0.9</v>
      </c>
      <c r="O93" s="107" t="n">
        <v>0.9</v>
      </c>
      <c r="P93" s="107" t="n">
        <v>0.9</v>
      </c>
      <c r="Q93" s="107" t="n">
        <v>0.9</v>
      </c>
      <c r="R93" s="107" t="n">
        <v>0.9</v>
      </c>
      <c r="S93" s="107" t="n">
        <v>0.93</v>
      </c>
      <c r="T93" s="107" t="n">
        <v>0.93</v>
      </c>
      <c r="U93" s="107" t="n">
        <v>0.95</v>
      </c>
      <c r="V93" s="107" t="n">
        <v>0.95</v>
      </c>
      <c r="W93" s="107" t="n">
        <v>0.95</v>
      </c>
      <c r="X93" s="107" t="n">
        <v>0.95</v>
      </c>
      <c r="Y93" s="107" t="n"/>
      <c r="Z93" s="107" t="n"/>
      <c r="AA93" s="107" t="n"/>
      <c r="AB93" s="107" t="n"/>
      <c r="AC93" s="107" t="n"/>
      <c r="AD93" s="107" t="n"/>
      <c r="AE93" s="107" t="n"/>
      <c r="AF93" s="107" t="n"/>
      <c r="AG93" s="107" t="n"/>
      <c r="AH93" s="107" t="n"/>
      <c r="AI93" s="107" t="n"/>
      <c r="AJ93" s="107" t="n"/>
      <c r="AK93" s="107" t="n"/>
      <c r="AL93" s="107" t="n"/>
      <c r="AM93" s="107" t="n"/>
      <c r="AN93" s="107" t="n"/>
      <c r="AO93" s="107" t="n"/>
      <c r="AP93" s="107" t="n"/>
      <c r="AQ93" s="107" t="n"/>
      <c r="AR93" s="107" t="n"/>
      <c r="AS93" s="107" t="n"/>
      <c r="AT93" s="107" t="n"/>
      <c r="AU93" s="107" t="n"/>
      <c r="AV93" s="107" t="n"/>
      <c r="AW93" s="107" t="n"/>
      <c r="AX93" s="107" t="n"/>
      <c r="AY93" s="107" t="n"/>
      <c r="AZ93" s="107" t="n"/>
      <c r="BA93" s="107" t="n"/>
      <c r="BB93" s="107" t="n"/>
      <c r="BC93" s="107" t="n"/>
      <c r="BD93" s="107" t="n"/>
      <c r="BE93" s="107" t="n"/>
      <c r="BF93" s="107" t="n"/>
      <c r="BG93" s="107" t="n"/>
      <c r="BH93" s="107" t="n"/>
      <c r="BI93" s="107" t="n"/>
      <c r="BJ93" s="107" t="n"/>
      <c r="BK93" s="107" t="n"/>
      <c r="BL93" s="107" t="n"/>
      <c r="BM93" s="107" t="n"/>
      <c r="BN93" s="107" t="n"/>
      <c r="BO93" s="107" t="n"/>
      <c r="BP93" s="107" t="n"/>
      <c r="BQ93" s="107" t="n"/>
      <c r="BR93" s="107" t="n"/>
      <c r="BS93" s="107" t="n"/>
      <c r="BT93" s="107" t="n"/>
      <c r="BU93" s="107" t="n"/>
      <c r="BV93" s="107" t="n"/>
      <c r="BW93" s="107" t="n"/>
      <c r="BX93" s="107" t="n"/>
      <c r="BY93" s="107" t="n"/>
      <c r="BZ93" s="107" t="n"/>
      <c r="CA93" s="107" t="n"/>
      <c r="CB93" s="107" t="n"/>
      <c r="CC93" s="107" t="n"/>
      <c r="CD93" s="107" t="n"/>
      <c r="CE93" s="107" t="n"/>
      <c r="CF93" s="107" t="n"/>
      <c r="CG93" s="107" t="n"/>
      <c r="CH93" s="107" t="n"/>
      <c r="CI93" s="107" t="n"/>
      <c r="CJ93" s="107" t="n"/>
      <c r="CK93" s="107" t="n"/>
      <c r="CL93" s="107" t="n"/>
      <c r="CM93" s="107" t="n"/>
      <c r="CN93" s="107" t="n"/>
      <c r="CO93" s="107" t="n"/>
      <c r="CP93" s="107" t="n"/>
      <c r="CQ93" s="107" t="n"/>
      <c r="CR93" s="107" t="n"/>
      <c r="CS93" s="107" t="n"/>
      <c r="CT93" s="107" t="n"/>
      <c r="CU93" s="107" t="n"/>
      <c r="CV93" s="107" t="n"/>
      <c r="CW93" s="107" t="n"/>
      <c r="CX93" s="107" t="n"/>
      <c r="CY93" s="107" t="n"/>
      <c r="CZ93" s="107" t="n"/>
    </row>
    <row r="95">
      <c r="A95" s="126">
        <f>IF('AS51'!$C$14="","",'AS51'!$C$14)</f>
        <v/>
      </c>
      <c r="B95" s="68">
        <f>IF($A95="",0,COUNT($E96:$CZ96))</f>
        <v/>
      </c>
      <c r="C95" s="69">
        <f>IF($B95=0,0,MAX($E96:$CZ96))</f>
        <v/>
      </c>
      <c r="D95" s="58">
        <f>_xll.BDS($A95,'Field Check'!$C$44,"headers=y","startcol=1","endcol=7","dir=h","DVD_START_DT",'Field Check'!$C$59,"DVD_END_DT",'Field Check'!$D$59,"cols=2;rows=7")</f>
        <v/>
      </c>
      <c r="E95" s="59" t="n">
        <v>46224</v>
      </c>
      <c r="F95" s="59" t="n"/>
      <c r="G95" s="59" t="n"/>
      <c r="H95" s="59" t="n"/>
      <c r="I95" s="59" t="n"/>
      <c r="J95" s="59" t="n"/>
      <c r="K95" s="59" t="n"/>
      <c r="L95" s="59" t="n"/>
      <c r="M95" s="59" t="n"/>
      <c r="N95" s="59" t="n"/>
      <c r="O95" s="59" t="n"/>
      <c r="P95" s="59" t="n"/>
      <c r="Q95" s="59" t="n"/>
      <c r="R95" s="59" t="n"/>
      <c r="S95" s="59" t="n"/>
      <c r="T95" s="59" t="n"/>
      <c r="U95" s="59" t="n"/>
      <c r="V95" s="59" t="n"/>
      <c r="W95" s="59" t="n"/>
      <c r="X95" s="59" t="n"/>
      <c r="Y95" s="59" t="n"/>
      <c r="Z95" s="59" t="n"/>
      <c r="AA95" s="59" t="n"/>
      <c r="AB95" s="59" t="n"/>
      <c r="AC95" s="59" t="n"/>
      <c r="AD95" s="59" t="n"/>
      <c r="AE95" s="59" t="n"/>
      <c r="AF95" s="59" t="n"/>
      <c r="AG95" s="59" t="n"/>
      <c r="AH95" s="59" t="n"/>
      <c r="AI95" s="59" t="n"/>
      <c r="AJ95" s="59" t="n"/>
      <c r="AK95" s="59" t="n"/>
      <c r="AL95" s="59" t="n"/>
      <c r="AM95" s="59" t="n"/>
      <c r="AN95" s="59" t="n"/>
      <c r="AO95" s="59" t="n"/>
      <c r="AP95" s="59" t="n"/>
      <c r="AQ95" s="59" t="n"/>
      <c r="AR95" s="59" t="n"/>
      <c r="AS95" s="59" t="n"/>
      <c r="AT95" s="59" t="n"/>
      <c r="AU95" s="59" t="n"/>
      <c r="AV95" s="59" t="n"/>
      <c r="AW95" s="59" t="n"/>
      <c r="AX95" s="59" t="n"/>
      <c r="AY95" s="59" t="n"/>
      <c r="AZ95" s="59" t="n"/>
      <c r="BA95" s="59" t="n"/>
      <c r="BB95" s="59" t="n"/>
      <c r="BC95" s="59" t="n"/>
      <c r="BD95" s="59" t="n"/>
      <c r="BE95" s="59" t="n"/>
      <c r="BF95" s="59" t="n"/>
      <c r="BG95" s="59" t="n"/>
      <c r="BH95" s="59" t="n"/>
      <c r="BI95" s="59" t="n"/>
      <c r="BJ95" s="59" t="n"/>
      <c r="BK95" s="59" t="n"/>
      <c r="BL95" s="59" t="n"/>
      <c r="BM95" s="59" t="n"/>
      <c r="BN95" s="59" t="n"/>
      <c r="BO95" s="59" t="n"/>
      <c r="BP95" s="59" t="n"/>
      <c r="BQ95" s="59" t="n"/>
      <c r="BR95" s="59" t="n"/>
      <c r="BS95" s="59" t="n"/>
      <c r="BT95" s="59" t="n"/>
      <c r="BU95" s="59" t="n"/>
      <c r="BV95" s="59" t="n"/>
      <c r="BW95" s="59" t="n"/>
      <c r="BX95" s="59" t="n"/>
      <c r="BY95" s="59" t="n"/>
      <c r="BZ95" s="59" t="n"/>
      <c r="CA95" s="59" t="n"/>
      <c r="CB95" s="59" t="n"/>
      <c r="CC95" s="59" t="n"/>
      <c r="CD95" s="59" t="n"/>
      <c r="CE95" s="59" t="n"/>
      <c r="CF95" s="59" t="n"/>
      <c r="CG95" s="59" t="n"/>
      <c r="CH95" s="59" t="n"/>
      <c r="CI95" s="59" t="n"/>
      <c r="CJ95" s="59" t="n"/>
      <c r="CK95" s="59" t="n"/>
      <c r="CL95" s="59" t="n"/>
      <c r="CM95" s="59" t="n"/>
      <c r="CN95" s="59" t="n"/>
      <c r="CO95" s="59" t="n"/>
      <c r="CP95" s="59" t="n"/>
      <c r="CQ95" s="59" t="n"/>
      <c r="CR95" s="59" t="n"/>
      <c r="CS95" s="59" t="n"/>
      <c r="CT95" s="59" t="n"/>
      <c r="CU95" s="59" t="n"/>
      <c r="CV95" s="59" t="n"/>
      <c r="CW95" s="59" t="n"/>
      <c r="CX95" s="59" t="n"/>
      <c r="CY95" s="59" t="n"/>
      <c r="CZ95" s="59" t="n"/>
    </row>
    <row r="96">
      <c r="D96" s="59" t="inlineStr">
        <is>
          <t>Ex-Date</t>
        </is>
      </c>
      <c r="E96" s="59" t="inlineStr">
        <is>
          <t>#N/A N/A</t>
        </is>
      </c>
      <c r="F96" s="59" t="n"/>
      <c r="G96" s="59" t="n"/>
      <c r="H96" s="59" t="n"/>
      <c r="I96" s="59" t="n"/>
      <c r="J96" s="59" t="n"/>
      <c r="K96" s="59" t="n"/>
      <c r="L96" s="59" t="n"/>
      <c r="M96" s="59" t="n"/>
      <c r="N96" s="59" t="n"/>
      <c r="O96" s="59" t="n"/>
      <c r="P96" s="59" t="n"/>
      <c r="Q96" s="59" t="n"/>
      <c r="R96" s="59" t="n"/>
      <c r="S96" s="59" t="n"/>
      <c r="T96" s="59" t="n"/>
      <c r="U96" s="59" t="n"/>
      <c r="V96" s="59" t="n"/>
      <c r="W96" s="59" t="n"/>
      <c r="X96" s="59" t="n"/>
      <c r="Y96" s="59" t="n"/>
      <c r="Z96" s="59" t="n"/>
      <c r="AA96" s="59" t="n"/>
      <c r="AB96" s="59" t="n"/>
      <c r="AC96" s="59" t="n"/>
      <c r="AD96" s="59" t="n"/>
      <c r="AE96" s="59" t="n"/>
      <c r="AF96" s="59" t="n"/>
      <c r="AG96" s="59" t="n"/>
      <c r="AH96" s="59" t="n"/>
      <c r="AI96" s="59" t="n"/>
      <c r="AJ96" s="59" t="n"/>
      <c r="AK96" s="59" t="n"/>
      <c r="AL96" s="59" t="n"/>
      <c r="AM96" s="59" t="n"/>
      <c r="AN96" s="59" t="n"/>
      <c r="AO96" s="59" t="n"/>
      <c r="AP96" s="59" t="n"/>
      <c r="AQ96" s="59" t="n"/>
      <c r="AR96" s="59" t="n"/>
      <c r="AS96" s="59" t="n"/>
      <c r="AT96" s="59" t="n"/>
      <c r="AU96" s="59" t="n"/>
      <c r="AV96" s="59" t="n"/>
      <c r="AW96" s="59" t="n"/>
      <c r="AX96" s="59" t="n"/>
      <c r="AY96" s="59" t="n"/>
      <c r="AZ96" s="59" t="n"/>
      <c r="BA96" s="59" t="n"/>
      <c r="BB96" s="59" t="n"/>
      <c r="BC96" s="59" t="n"/>
      <c r="BD96" s="59" t="n"/>
      <c r="BE96" s="59" t="n"/>
      <c r="BF96" s="59" t="n"/>
      <c r="BG96" s="59" t="n"/>
      <c r="BH96" s="59" t="n"/>
      <c r="BI96" s="59" t="n"/>
      <c r="BJ96" s="59" t="n"/>
      <c r="BK96" s="59" t="n"/>
      <c r="BL96" s="59" t="n"/>
      <c r="BM96" s="59" t="n"/>
      <c r="BN96" s="59" t="n"/>
      <c r="BO96" s="59" t="n"/>
      <c r="BP96" s="59" t="n"/>
      <c r="BQ96" s="59" t="n"/>
      <c r="BR96" s="59" t="n"/>
      <c r="BS96" s="59" t="n"/>
      <c r="BT96" s="59" t="n"/>
      <c r="BU96" s="59" t="n"/>
      <c r="BV96" s="59" t="n"/>
      <c r="BW96" s="59" t="n"/>
      <c r="BX96" s="59" t="n"/>
      <c r="BY96" s="59" t="n"/>
      <c r="BZ96" s="59" t="n"/>
      <c r="CA96" s="59" t="n"/>
      <c r="CB96" s="59" t="n"/>
      <c r="CC96" s="59" t="n"/>
      <c r="CD96" s="59" t="n"/>
      <c r="CE96" s="59" t="n"/>
      <c r="CF96" s="59" t="n"/>
      <c r="CG96" s="59" t="n"/>
      <c r="CH96" s="59" t="n"/>
      <c r="CI96" s="59" t="n"/>
      <c r="CJ96" s="59" t="n"/>
      <c r="CK96" s="59" t="n"/>
      <c r="CL96" s="59" t="n"/>
      <c r="CM96" s="59" t="n"/>
      <c r="CN96" s="59" t="n"/>
      <c r="CO96" s="59" t="n"/>
      <c r="CP96" s="59" t="n"/>
      <c r="CQ96" s="59" t="n"/>
      <c r="CR96" s="59" t="n"/>
      <c r="CS96" s="59" t="n"/>
      <c r="CT96" s="59" t="n"/>
      <c r="CU96" s="59" t="n"/>
      <c r="CV96" s="59" t="n"/>
      <c r="CW96" s="59" t="n"/>
      <c r="CX96" s="59" t="n"/>
      <c r="CY96" s="59" t="n"/>
      <c r="CZ96" s="59" t="n"/>
    </row>
    <row r="97">
      <c r="D97" s="59" t="inlineStr">
        <is>
          <t>Record Date</t>
        </is>
      </c>
      <c r="E97" s="59" t="inlineStr">
        <is>
          <t>#N/A N/A</t>
        </is>
      </c>
      <c r="F97" s="59" t="n"/>
      <c r="G97" s="59" t="n"/>
      <c r="H97" s="59" t="n"/>
      <c r="I97" s="59" t="n"/>
      <c r="J97" s="59" t="n"/>
      <c r="K97" s="59" t="n"/>
      <c r="L97" s="59" t="n"/>
      <c r="M97" s="59" t="n"/>
      <c r="N97" s="59" t="n"/>
      <c r="O97" s="59" t="n"/>
      <c r="P97" s="59" t="n"/>
      <c r="Q97" s="59" t="n"/>
      <c r="R97" s="59" t="n"/>
      <c r="S97" s="59" t="n"/>
      <c r="T97" s="59" t="n"/>
      <c r="U97" s="59" t="n"/>
      <c r="V97" s="59" t="n"/>
      <c r="W97" s="59" t="n"/>
      <c r="X97" s="59" t="n"/>
      <c r="Y97" s="59" t="n"/>
      <c r="Z97" s="59" t="n"/>
      <c r="AA97" s="59" t="n"/>
      <c r="AB97" s="59" t="n"/>
      <c r="AC97" s="59" t="n"/>
      <c r="AD97" s="59" t="n"/>
      <c r="AE97" s="59" t="n"/>
      <c r="AF97" s="59" t="n"/>
      <c r="AG97" s="59" t="n"/>
      <c r="AH97" s="59" t="n"/>
      <c r="AI97" s="59" t="n"/>
      <c r="AJ97" s="59" t="n"/>
      <c r="AK97" s="59" t="n"/>
      <c r="AL97" s="59" t="n"/>
      <c r="AM97" s="59" t="n"/>
      <c r="AN97" s="59" t="n"/>
      <c r="AO97" s="59" t="n"/>
      <c r="AP97" s="59" t="n"/>
      <c r="AQ97" s="59" t="n"/>
      <c r="AR97" s="59" t="n"/>
      <c r="AS97" s="59" t="n"/>
      <c r="AT97" s="59" t="n"/>
      <c r="AU97" s="59" t="n"/>
      <c r="AV97" s="59" t="n"/>
      <c r="AW97" s="59" t="n"/>
      <c r="AX97" s="59" t="n"/>
      <c r="AY97" s="59" t="n"/>
      <c r="AZ97" s="59" t="n"/>
      <c r="BA97" s="59" t="n"/>
      <c r="BB97" s="59" t="n"/>
      <c r="BC97" s="59" t="n"/>
      <c r="BD97" s="59" t="n"/>
      <c r="BE97" s="59" t="n"/>
      <c r="BF97" s="59" t="n"/>
      <c r="BG97" s="59" t="n"/>
      <c r="BH97" s="59" t="n"/>
      <c r="BI97" s="59" t="n"/>
      <c r="BJ97" s="59" t="n"/>
      <c r="BK97" s="59" t="n"/>
      <c r="BL97" s="59" t="n"/>
      <c r="BM97" s="59" t="n"/>
      <c r="BN97" s="59" t="n"/>
      <c r="BO97" s="59" t="n"/>
      <c r="BP97" s="59" t="n"/>
      <c r="BQ97" s="59" t="n"/>
      <c r="BR97" s="59" t="n"/>
      <c r="BS97" s="59" t="n"/>
      <c r="BT97" s="59" t="n"/>
      <c r="BU97" s="59" t="n"/>
      <c r="BV97" s="59" t="n"/>
      <c r="BW97" s="59" t="n"/>
      <c r="BX97" s="59" t="n"/>
      <c r="BY97" s="59" t="n"/>
      <c r="BZ97" s="59" t="n"/>
      <c r="CA97" s="59" t="n"/>
      <c r="CB97" s="59" t="n"/>
      <c r="CC97" s="59" t="n"/>
      <c r="CD97" s="59" t="n"/>
      <c r="CE97" s="59" t="n"/>
      <c r="CF97" s="59" t="n"/>
      <c r="CG97" s="59" t="n"/>
      <c r="CH97" s="59" t="n"/>
      <c r="CI97" s="59" t="n"/>
      <c r="CJ97" s="59" t="n"/>
      <c r="CK97" s="59" t="n"/>
      <c r="CL97" s="59" t="n"/>
      <c r="CM97" s="59" t="n"/>
      <c r="CN97" s="59" t="n"/>
      <c r="CO97" s="59" t="n"/>
      <c r="CP97" s="59" t="n"/>
      <c r="CQ97" s="59" t="n"/>
      <c r="CR97" s="59" t="n"/>
      <c r="CS97" s="59" t="n"/>
      <c r="CT97" s="59" t="n"/>
      <c r="CU97" s="59" t="n"/>
      <c r="CV97" s="59" t="n"/>
      <c r="CW97" s="59" t="n"/>
      <c r="CX97" s="59" t="n"/>
      <c r="CY97" s="59" t="n"/>
      <c r="CZ97" s="59" t="n"/>
    </row>
    <row r="98">
      <c r="D98" s="59" t="inlineStr">
        <is>
          <t>Payable Date</t>
        </is>
      </c>
      <c r="E98" s="59" t="inlineStr">
        <is>
          <t>#N/A N/A</t>
        </is>
      </c>
      <c r="F98" s="59" t="n"/>
      <c r="G98" s="59" t="n"/>
      <c r="H98" s="59" t="n"/>
      <c r="I98" s="59" t="n"/>
      <c r="J98" s="59" t="n"/>
      <c r="K98" s="59" t="n"/>
      <c r="L98" s="59" t="n"/>
      <c r="M98" s="59" t="n"/>
      <c r="N98" s="59" t="n"/>
      <c r="O98" s="59" t="n"/>
      <c r="P98" s="59" t="n"/>
      <c r="Q98" s="59" t="n"/>
      <c r="R98" s="59" t="n"/>
      <c r="S98" s="59" t="n"/>
      <c r="T98" s="59" t="n"/>
      <c r="U98" s="59" t="n"/>
      <c r="V98" s="59" t="n"/>
      <c r="W98" s="59" t="n"/>
      <c r="X98" s="59" t="n"/>
      <c r="Y98" s="59" t="n"/>
      <c r="Z98" s="59" t="n"/>
      <c r="AA98" s="59" t="n"/>
      <c r="AB98" s="59" t="n"/>
      <c r="AC98" s="59" t="n"/>
      <c r="AD98" s="59" t="n"/>
      <c r="AE98" s="59" t="n"/>
      <c r="AF98" s="59" t="n"/>
      <c r="AG98" s="59" t="n"/>
      <c r="AH98" s="59" t="n"/>
      <c r="AI98" s="59" t="n"/>
      <c r="AJ98" s="59" t="n"/>
      <c r="AK98" s="59" t="n"/>
      <c r="AL98" s="59" t="n"/>
      <c r="AM98" s="59" t="n"/>
      <c r="AN98" s="59" t="n"/>
      <c r="AO98" s="59" t="n"/>
      <c r="AP98" s="59" t="n"/>
      <c r="AQ98" s="59" t="n"/>
      <c r="AR98" s="59" t="n"/>
      <c r="AS98" s="59" t="n"/>
      <c r="AT98" s="59" t="n"/>
      <c r="AU98" s="59" t="n"/>
      <c r="AV98" s="59" t="n"/>
      <c r="AW98" s="59" t="n"/>
      <c r="AX98" s="59" t="n"/>
      <c r="AY98" s="59" t="n"/>
      <c r="AZ98" s="59" t="n"/>
      <c r="BA98" s="59" t="n"/>
      <c r="BB98" s="59" t="n"/>
      <c r="BC98" s="59" t="n"/>
      <c r="BD98" s="59" t="n"/>
      <c r="BE98" s="59" t="n"/>
      <c r="BF98" s="59" t="n"/>
      <c r="BG98" s="59" t="n"/>
      <c r="BH98" s="59" t="n"/>
      <c r="BI98" s="59" t="n"/>
      <c r="BJ98" s="59" t="n"/>
      <c r="BK98" s="59" t="n"/>
      <c r="BL98" s="59" t="n"/>
      <c r="BM98" s="59" t="n"/>
      <c r="BN98" s="59" t="n"/>
      <c r="BO98" s="59" t="n"/>
      <c r="BP98" s="59" t="n"/>
      <c r="BQ98" s="59" t="n"/>
      <c r="BR98" s="59" t="n"/>
      <c r="BS98" s="59" t="n"/>
      <c r="BT98" s="59" t="n"/>
      <c r="BU98" s="59" t="n"/>
      <c r="BV98" s="59" t="n"/>
      <c r="BW98" s="59" t="n"/>
      <c r="BX98" s="59" t="n"/>
      <c r="BY98" s="59" t="n"/>
      <c r="BZ98" s="59" t="n"/>
      <c r="CA98" s="59" t="n"/>
      <c r="CB98" s="59" t="n"/>
      <c r="CC98" s="59" t="n"/>
      <c r="CD98" s="59" t="n"/>
      <c r="CE98" s="59" t="n"/>
      <c r="CF98" s="59" t="n"/>
      <c r="CG98" s="59" t="n"/>
      <c r="CH98" s="59" t="n"/>
      <c r="CI98" s="59" t="n"/>
      <c r="CJ98" s="59" t="n"/>
      <c r="CK98" s="59" t="n"/>
      <c r="CL98" s="59" t="n"/>
      <c r="CM98" s="59" t="n"/>
      <c r="CN98" s="59" t="n"/>
      <c r="CO98" s="59" t="n"/>
      <c r="CP98" s="59" t="n"/>
      <c r="CQ98" s="59" t="n"/>
      <c r="CR98" s="59" t="n"/>
      <c r="CS98" s="59" t="n"/>
      <c r="CT98" s="59" t="n"/>
      <c r="CU98" s="59" t="n"/>
      <c r="CV98" s="59" t="n"/>
      <c r="CW98" s="59" t="n"/>
      <c r="CX98" s="59" t="n"/>
      <c r="CY98" s="59" t="n"/>
      <c r="CZ98" s="59" t="n"/>
    </row>
    <row r="99">
      <c r="D99" s="107" t="inlineStr">
        <is>
          <t>Dividend Amount</t>
        </is>
      </c>
      <c r="E99" s="107" t="n">
        <v>0.02</v>
      </c>
      <c r="F99" s="107" t="n"/>
      <c r="G99" s="107" t="n"/>
      <c r="H99" s="107" t="n"/>
      <c r="I99" s="107" t="n"/>
      <c r="J99" s="107" t="n"/>
      <c r="K99" s="107" t="n"/>
      <c r="L99" s="107" t="n"/>
      <c r="M99" s="107" t="n"/>
      <c r="N99" s="107" t="n"/>
      <c r="O99" s="107" t="n"/>
      <c r="P99" s="107" t="n"/>
      <c r="Q99" s="107" t="n"/>
      <c r="R99" s="107" t="n"/>
      <c r="S99" s="107" t="n"/>
      <c r="T99" s="107" t="n"/>
      <c r="U99" s="107" t="n"/>
      <c r="V99" s="107" t="n"/>
      <c r="W99" s="107" t="n"/>
      <c r="X99" s="107" t="n"/>
      <c r="Y99" s="107" t="n"/>
      <c r="Z99" s="107" t="n"/>
      <c r="AA99" s="107" t="n"/>
      <c r="AB99" s="107" t="n"/>
      <c r="AC99" s="107" t="n"/>
      <c r="AD99" s="107" t="n"/>
      <c r="AE99" s="107" t="n"/>
      <c r="AF99" s="107" t="n"/>
      <c r="AG99" s="107" t="n"/>
      <c r="AH99" s="107" t="n"/>
      <c r="AI99" s="107" t="n"/>
      <c r="AJ99" s="107" t="n"/>
      <c r="AK99" s="107" t="n"/>
      <c r="AL99" s="107" t="n"/>
      <c r="AM99" s="107" t="n"/>
      <c r="AN99" s="107" t="n"/>
      <c r="AO99" s="107" t="n"/>
      <c r="AP99" s="107" t="n"/>
      <c r="AQ99" s="107" t="n"/>
      <c r="AR99" s="107" t="n"/>
      <c r="AS99" s="107" t="n"/>
      <c r="AT99" s="107" t="n"/>
      <c r="AU99" s="107" t="n"/>
      <c r="AV99" s="107" t="n"/>
      <c r="AW99" s="107" t="n"/>
      <c r="AX99" s="107" t="n"/>
      <c r="AY99" s="107" t="n"/>
      <c r="AZ99" s="107" t="n"/>
      <c r="BA99" s="107" t="n"/>
      <c r="BB99" s="107" t="n"/>
      <c r="BC99" s="107" t="n"/>
      <c r="BD99" s="107" t="n"/>
      <c r="BE99" s="107" t="n"/>
      <c r="BF99" s="107" t="n"/>
      <c r="BG99" s="107" t="n"/>
      <c r="BH99" s="107" t="n"/>
      <c r="BI99" s="107" t="n"/>
      <c r="BJ99" s="107" t="n"/>
      <c r="BK99" s="107" t="n"/>
      <c r="BL99" s="107" t="n"/>
      <c r="BM99" s="107" t="n"/>
      <c r="BN99" s="107" t="n"/>
      <c r="BO99" s="107" t="n"/>
      <c r="BP99" s="107" t="n"/>
      <c r="BQ99" s="107" t="n"/>
      <c r="BR99" s="107" t="n"/>
      <c r="BS99" s="107" t="n"/>
      <c r="BT99" s="107" t="n"/>
      <c r="BU99" s="107" t="n"/>
      <c r="BV99" s="107" t="n"/>
      <c r="BW99" s="107" t="n"/>
      <c r="BX99" s="107" t="n"/>
      <c r="BY99" s="107" t="n"/>
      <c r="BZ99" s="107" t="n"/>
      <c r="CA99" s="107" t="n"/>
      <c r="CB99" s="107" t="n"/>
      <c r="CC99" s="107" t="n"/>
      <c r="CD99" s="107" t="n"/>
      <c r="CE99" s="107" t="n"/>
      <c r="CF99" s="107" t="n"/>
      <c r="CG99" s="107" t="n"/>
      <c r="CH99" s="107" t="n"/>
      <c r="CI99" s="107" t="n"/>
      <c r="CJ99" s="107" t="n"/>
      <c r="CK99" s="107" t="n"/>
      <c r="CL99" s="107" t="n"/>
      <c r="CM99" s="107" t="n"/>
      <c r="CN99" s="107" t="n"/>
      <c r="CO99" s="107" t="n"/>
      <c r="CP99" s="107" t="n"/>
      <c r="CQ99" s="107" t="n"/>
      <c r="CR99" s="107" t="n"/>
      <c r="CS99" s="107" t="n"/>
      <c r="CT99" s="107" t="n"/>
      <c r="CU99" s="107" t="n"/>
      <c r="CV99" s="107" t="n"/>
      <c r="CW99" s="107" t="n"/>
      <c r="CX99" s="107" t="n"/>
      <c r="CY99" s="107" t="n"/>
      <c r="CZ99" s="107" t="n"/>
    </row>
    <row r="100">
      <c r="D100" t="inlineStr">
        <is>
          <t>Dividend Frequency</t>
        </is>
      </c>
      <c r="E100" t="inlineStr">
        <is>
          <t>Irreg</t>
        </is>
      </c>
    </row>
    <row r="101">
      <c r="D101" t="inlineStr">
        <is>
          <t>Dividend Type</t>
        </is>
      </c>
      <c r="E101" t="inlineStr">
        <is>
          <t>Regular Cash</t>
        </is>
      </c>
    </row>
    <row r="102">
      <c r="A102" s="2">
        <f>IF($A95="","","   projections")</f>
        <v/>
      </c>
      <c r="B102" s="68">
        <f>IF($A95="",0,COUNT($E103:$CZ103))</f>
        <v/>
      </c>
      <c r="C102" s="69">
        <f>IF($B102=0,0,MAX($E103:$CZ103))</f>
        <v/>
      </c>
      <c r="D102" s="58">
        <f>_xll.BDS($A95,'Field Check'!$C$42,"headers=y","startcol=1","endcol=3","dir=h")</f>
        <v/>
      </c>
      <c r="E102" s="59" t="n"/>
      <c r="F102" s="59" t="n"/>
      <c r="G102" s="59" t="n"/>
      <c r="H102" s="59" t="n"/>
      <c r="I102" s="59" t="n"/>
      <c r="J102" s="59" t="n"/>
      <c r="K102" s="59" t="n"/>
      <c r="L102" s="59" t="n"/>
      <c r="M102" s="59" t="n"/>
      <c r="N102" s="59" t="n"/>
      <c r="O102" s="59" t="n"/>
      <c r="P102" s="59" t="n"/>
      <c r="Q102" s="59" t="n"/>
      <c r="R102" s="59" t="n"/>
      <c r="S102" s="59" t="n"/>
      <c r="T102" s="59" t="n"/>
      <c r="U102" s="59" t="n"/>
      <c r="V102" s="59" t="n"/>
      <c r="W102" s="59" t="n"/>
      <c r="X102" s="59" t="n"/>
      <c r="Y102" s="59" t="n"/>
      <c r="Z102" s="59" t="n"/>
      <c r="AA102" s="59" t="n"/>
      <c r="AB102" s="59" t="n"/>
      <c r="AC102" s="59" t="n"/>
      <c r="AD102" s="59" t="n"/>
      <c r="AE102" s="59" t="n"/>
      <c r="AF102" s="59" t="n"/>
      <c r="AG102" s="59" t="n"/>
      <c r="AH102" s="59" t="n"/>
      <c r="AI102" s="59" t="n"/>
      <c r="AJ102" s="59" t="n"/>
      <c r="AK102" s="59" t="n"/>
      <c r="AL102" s="59" t="n"/>
      <c r="AM102" s="59" t="n"/>
      <c r="AN102" s="59" t="n"/>
      <c r="AO102" s="59" t="n"/>
      <c r="AP102" s="59" t="n"/>
      <c r="AQ102" s="59" t="n"/>
      <c r="AR102" s="59" t="n"/>
      <c r="AS102" s="59" t="n"/>
      <c r="AT102" s="59" t="n"/>
      <c r="AU102" s="59" t="n"/>
      <c r="AV102" s="59" t="n"/>
      <c r="AW102" s="59" t="n"/>
      <c r="AX102" s="59" t="n"/>
      <c r="AY102" s="59" t="n"/>
      <c r="AZ102" s="59" t="n"/>
      <c r="BA102" s="59" t="n"/>
      <c r="BB102" s="59" t="n"/>
      <c r="BC102" s="59" t="n"/>
      <c r="BD102" s="59" t="n"/>
      <c r="BE102" s="59" t="n"/>
      <c r="BF102" s="59" t="n"/>
      <c r="BG102" s="59" t="n"/>
      <c r="BH102" s="59" t="n"/>
      <c r="BI102" s="59" t="n"/>
      <c r="BJ102" s="59" t="n"/>
      <c r="BK102" s="59" t="n"/>
      <c r="BL102" s="59" t="n"/>
      <c r="BM102" s="59" t="n"/>
      <c r="BN102" s="59" t="n"/>
      <c r="BO102" s="59" t="n"/>
      <c r="BP102" s="59" t="n"/>
      <c r="BQ102" s="59" t="n"/>
      <c r="BR102" s="59" t="n"/>
      <c r="BS102" s="59" t="n"/>
      <c r="BT102" s="59" t="n"/>
      <c r="BU102" s="59" t="n"/>
      <c r="BV102" s="59" t="n"/>
      <c r="BW102" s="59" t="n"/>
      <c r="BX102" s="59" t="n"/>
      <c r="BY102" s="59" t="n"/>
      <c r="BZ102" s="59" t="n"/>
      <c r="CA102" s="59" t="n"/>
      <c r="CB102" s="59" t="n"/>
      <c r="CC102" s="59" t="n"/>
      <c r="CD102" s="59" t="n"/>
      <c r="CE102" s="59" t="n"/>
      <c r="CF102" s="59" t="n"/>
      <c r="CG102" s="59" t="n"/>
      <c r="CH102" s="59" t="n"/>
      <c r="CI102" s="59" t="n"/>
      <c r="CJ102" s="59" t="n"/>
      <c r="CK102" s="59" t="n"/>
      <c r="CL102" s="59" t="n"/>
      <c r="CM102" s="59" t="n"/>
      <c r="CN102" s="59" t="n"/>
      <c r="CO102" s="59" t="n"/>
      <c r="CP102" s="59" t="n"/>
      <c r="CQ102" s="59" t="n"/>
      <c r="CR102" s="59" t="n"/>
      <c r="CS102" s="59" t="n"/>
      <c r="CT102" s="59" t="n"/>
      <c r="CU102" s="59" t="n"/>
      <c r="CV102" s="59" t="n"/>
      <c r="CW102" s="59" t="n"/>
      <c r="CX102" s="59" t="n"/>
      <c r="CY102" s="59" t="n"/>
      <c r="CZ102" s="59" t="n"/>
    </row>
    <row r="103">
      <c r="D103" s="59" t="n"/>
      <c r="E103" s="59" t="n"/>
      <c r="F103" s="59" t="n"/>
      <c r="G103" s="59" t="n"/>
      <c r="H103" s="59" t="n"/>
      <c r="I103" s="59" t="n"/>
      <c r="J103" s="59" t="n"/>
      <c r="K103" s="59" t="n"/>
      <c r="L103" s="59" t="n"/>
      <c r="M103" s="59" t="n"/>
      <c r="N103" s="59" t="n"/>
      <c r="O103" s="59" t="n"/>
      <c r="P103" s="59" t="n"/>
      <c r="Q103" s="59" t="n"/>
      <c r="R103" s="59" t="n"/>
      <c r="S103" s="59" t="n"/>
      <c r="T103" s="59" t="n"/>
      <c r="U103" s="59" t="n"/>
      <c r="V103" s="59" t="n"/>
      <c r="W103" s="59" t="n"/>
      <c r="X103" s="59" t="n"/>
      <c r="Y103" s="59" t="n"/>
      <c r="Z103" s="59" t="n"/>
      <c r="AA103" s="59" t="n"/>
      <c r="AB103" s="59" t="n"/>
      <c r="AC103" s="59" t="n"/>
      <c r="AD103" s="59" t="n"/>
      <c r="AE103" s="59" t="n"/>
      <c r="AF103" s="59" t="n"/>
      <c r="AG103" s="59" t="n"/>
      <c r="AH103" s="59" t="n"/>
      <c r="AI103" s="59" t="n"/>
      <c r="AJ103" s="59" t="n"/>
      <c r="AK103" s="59" t="n"/>
      <c r="AL103" s="59" t="n"/>
      <c r="AM103" s="59" t="n"/>
      <c r="AN103" s="59" t="n"/>
      <c r="AO103" s="59" t="n"/>
      <c r="AP103" s="59" t="n"/>
      <c r="AQ103" s="59" t="n"/>
      <c r="AR103" s="59" t="n"/>
      <c r="AS103" s="59" t="n"/>
      <c r="AT103" s="59" t="n"/>
      <c r="AU103" s="59" t="n"/>
      <c r="AV103" s="59" t="n"/>
      <c r="AW103" s="59" t="n"/>
      <c r="AX103" s="59" t="n"/>
      <c r="AY103" s="59" t="n"/>
      <c r="AZ103" s="59" t="n"/>
      <c r="BA103" s="59" t="n"/>
      <c r="BB103" s="59" t="n"/>
      <c r="BC103" s="59" t="n"/>
      <c r="BD103" s="59" t="n"/>
      <c r="BE103" s="59" t="n"/>
      <c r="BF103" s="59" t="n"/>
      <c r="BG103" s="59" t="n"/>
      <c r="BH103" s="59" t="n"/>
      <c r="BI103" s="59" t="n"/>
      <c r="BJ103" s="59" t="n"/>
      <c r="BK103" s="59" t="n"/>
      <c r="BL103" s="59" t="n"/>
      <c r="BM103" s="59" t="n"/>
      <c r="BN103" s="59" t="n"/>
      <c r="BO103" s="59" t="n"/>
      <c r="BP103" s="59" t="n"/>
      <c r="BQ103" s="59" t="n"/>
      <c r="BR103" s="59" t="n"/>
      <c r="BS103" s="59" t="n"/>
      <c r="BT103" s="59" t="n"/>
      <c r="BU103" s="59" t="n"/>
      <c r="BV103" s="59" t="n"/>
      <c r="BW103" s="59" t="n"/>
      <c r="BX103" s="59" t="n"/>
      <c r="BY103" s="59" t="n"/>
      <c r="BZ103" s="59" t="n"/>
      <c r="CA103" s="59" t="n"/>
      <c r="CB103" s="59" t="n"/>
      <c r="CC103" s="59" t="n"/>
      <c r="CD103" s="59" t="n"/>
      <c r="CE103" s="59" t="n"/>
      <c r="CF103" s="59" t="n"/>
      <c r="CG103" s="59" t="n"/>
      <c r="CH103" s="59" t="n"/>
      <c r="CI103" s="59" t="n"/>
      <c r="CJ103" s="59" t="n"/>
      <c r="CK103" s="59" t="n"/>
      <c r="CL103" s="59" t="n"/>
      <c r="CM103" s="59" t="n"/>
      <c r="CN103" s="59" t="n"/>
      <c r="CO103" s="59" t="n"/>
      <c r="CP103" s="59" t="n"/>
      <c r="CQ103" s="59" t="n"/>
      <c r="CR103" s="59" t="n"/>
      <c r="CS103" s="59" t="n"/>
      <c r="CT103" s="59" t="n"/>
      <c r="CU103" s="59" t="n"/>
      <c r="CV103" s="59" t="n"/>
      <c r="CW103" s="59" t="n"/>
      <c r="CX103" s="59" t="n"/>
      <c r="CY103" s="59" t="n"/>
      <c r="CZ103" s="59" t="n"/>
    </row>
    <row r="104">
      <c r="D104" s="107" t="n"/>
      <c r="E104" s="107" t="n"/>
      <c r="F104" s="107" t="n"/>
      <c r="G104" s="107" t="n"/>
      <c r="H104" s="107" t="n"/>
      <c r="I104" s="107" t="n"/>
      <c r="J104" s="107" t="n"/>
      <c r="K104" s="107" t="n"/>
      <c r="L104" s="107" t="n"/>
      <c r="M104" s="107" t="n"/>
      <c r="N104" s="107" t="n"/>
      <c r="O104" s="107" t="n"/>
      <c r="P104" s="107" t="n"/>
      <c r="Q104" s="107" t="n"/>
      <c r="R104" s="107" t="n"/>
      <c r="S104" s="107" t="n"/>
      <c r="T104" s="107" t="n"/>
      <c r="U104" s="107" t="n"/>
      <c r="V104" s="107" t="n"/>
      <c r="W104" s="107" t="n"/>
      <c r="X104" s="107" t="n"/>
      <c r="Y104" s="107" t="n"/>
      <c r="Z104" s="107" t="n"/>
      <c r="AA104" s="107" t="n"/>
      <c r="AB104" s="107" t="n"/>
      <c r="AC104" s="107" t="n"/>
      <c r="AD104" s="107" t="n"/>
      <c r="AE104" s="107" t="n"/>
      <c r="AF104" s="107" t="n"/>
      <c r="AG104" s="107" t="n"/>
      <c r="AH104" s="107" t="n"/>
      <c r="AI104" s="107" t="n"/>
      <c r="AJ104" s="107" t="n"/>
      <c r="AK104" s="107" t="n"/>
      <c r="AL104" s="107" t="n"/>
      <c r="AM104" s="107" t="n"/>
      <c r="AN104" s="107" t="n"/>
      <c r="AO104" s="107" t="n"/>
      <c r="AP104" s="107" t="n"/>
      <c r="AQ104" s="107" t="n"/>
      <c r="AR104" s="107" t="n"/>
      <c r="AS104" s="107" t="n"/>
      <c r="AT104" s="107" t="n"/>
      <c r="AU104" s="107" t="n"/>
      <c r="AV104" s="107" t="n"/>
      <c r="AW104" s="107" t="n"/>
      <c r="AX104" s="107" t="n"/>
      <c r="AY104" s="107" t="n"/>
      <c r="AZ104" s="107" t="n"/>
      <c r="BA104" s="107" t="n"/>
      <c r="BB104" s="107" t="n"/>
      <c r="BC104" s="107" t="n"/>
      <c r="BD104" s="107" t="n"/>
      <c r="BE104" s="107" t="n"/>
      <c r="BF104" s="107" t="n"/>
      <c r="BG104" s="107" t="n"/>
      <c r="BH104" s="107" t="n"/>
      <c r="BI104" s="107" t="n"/>
      <c r="BJ104" s="107" t="n"/>
      <c r="BK104" s="107" t="n"/>
      <c r="BL104" s="107" t="n"/>
      <c r="BM104" s="107" t="n"/>
      <c r="BN104" s="107" t="n"/>
      <c r="BO104" s="107" t="n"/>
      <c r="BP104" s="107" t="n"/>
      <c r="BQ104" s="107" t="n"/>
      <c r="BR104" s="107" t="n"/>
      <c r="BS104" s="107" t="n"/>
      <c r="BT104" s="107" t="n"/>
      <c r="BU104" s="107" t="n"/>
      <c r="BV104" s="107" t="n"/>
      <c r="BW104" s="107" t="n"/>
      <c r="BX104" s="107" t="n"/>
      <c r="BY104" s="107" t="n"/>
      <c r="BZ104" s="107" t="n"/>
      <c r="CA104" s="107" t="n"/>
      <c r="CB104" s="107" t="n"/>
      <c r="CC104" s="107" t="n"/>
      <c r="CD104" s="107" t="n"/>
      <c r="CE104" s="107" t="n"/>
      <c r="CF104" s="107" t="n"/>
      <c r="CG104" s="107" t="n"/>
      <c r="CH104" s="107" t="n"/>
      <c r="CI104" s="107" t="n"/>
      <c r="CJ104" s="107" t="n"/>
      <c r="CK104" s="107" t="n"/>
      <c r="CL104" s="107" t="n"/>
      <c r="CM104" s="107" t="n"/>
      <c r="CN104" s="107" t="n"/>
      <c r="CO104" s="107" t="n"/>
      <c r="CP104" s="107" t="n"/>
      <c r="CQ104" s="107" t="n"/>
      <c r="CR104" s="107" t="n"/>
      <c r="CS104" s="107" t="n"/>
      <c r="CT104" s="107" t="n"/>
      <c r="CU104" s="107" t="n"/>
      <c r="CV104" s="107" t="n"/>
      <c r="CW104" s="107" t="n"/>
      <c r="CX104" s="107" t="n"/>
      <c r="CY104" s="107" t="n"/>
      <c r="CZ104" s="107" t="n"/>
    </row>
    <row r="106">
      <c r="A106" s="126">
        <f>IF('AS51'!$C$15="","",'AS51'!$C$15)</f>
        <v/>
      </c>
      <c r="B106" s="68">
        <f>IF($A106="",0,COUNT($E107:$CZ107))</f>
        <v/>
      </c>
      <c r="C106" s="69">
        <f>IF($B106=0,0,MAX($E107:$CZ107))</f>
        <v/>
      </c>
      <c r="D106" s="58">
        <f>_xll.BDS($A106,'Field Check'!$C$44,"headers=y","startcol=1","endcol=7","dir=h","DVD_START_DT",'Field Check'!$C$59,"DVD_END_DT",'Field Check'!$D$59,"cols=2;rows=7")</f>
        <v/>
      </c>
      <c r="E106" s="59" t="n">
        <v>46155</v>
      </c>
      <c r="F106" s="59" t="n"/>
      <c r="G106" s="59" t="n"/>
      <c r="H106" s="59" t="n"/>
      <c r="I106" s="59" t="n"/>
      <c r="J106" s="59" t="n"/>
      <c r="K106" s="59" t="n"/>
      <c r="L106" s="59" t="n"/>
      <c r="M106" s="59" t="n"/>
      <c r="N106" s="59" t="n"/>
      <c r="O106" s="59" t="n"/>
      <c r="P106" s="59" t="n"/>
      <c r="Q106" s="59" t="n"/>
      <c r="R106" s="59" t="n"/>
      <c r="S106" s="59" t="n"/>
      <c r="T106" s="59" t="n"/>
      <c r="U106" s="59" t="n"/>
      <c r="V106" s="59" t="n"/>
      <c r="W106" s="59" t="n"/>
      <c r="X106" s="59" t="n"/>
      <c r="Y106" s="59" t="n"/>
      <c r="Z106" s="59" t="n"/>
      <c r="AA106" s="59" t="n"/>
      <c r="AB106" s="59" t="n"/>
      <c r="AC106" s="59" t="n"/>
      <c r="AD106" s="59" t="n"/>
      <c r="AE106" s="59" t="n"/>
      <c r="AF106" s="59" t="n"/>
      <c r="AG106" s="59" t="n"/>
      <c r="AH106" s="59" t="n"/>
      <c r="AI106" s="59" t="n"/>
      <c r="AJ106" s="59" t="n"/>
      <c r="AK106" s="59" t="n"/>
      <c r="AL106" s="59" t="n"/>
      <c r="AM106" s="59" t="n"/>
      <c r="AN106" s="59" t="n"/>
      <c r="AO106" s="59" t="n"/>
      <c r="AP106" s="59" t="n"/>
      <c r="AQ106" s="59" t="n"/>
      <c r="AR106" s="59" t="n"/>
      <c r="AS106" s="59" t="n"/>
      <c r="AT106" s="59" t="n"/>
      <c r="AU106" s="59" t="n"/>
      <c r="AV106" s="59" t="n"/>
      <c r="AW106" s="59" t="n"/>
      <c r="AX106" s="59" t="n"/>
      <c r="AY106" s="59" t="n"/>
      <c r="AZ106" s="59" t="n"/>
      <c r="BA106" s="59" t="n"/>
      <c r="BB106" s="59" t="n"/>
      <c r="BC106" s="59" t="n"/>
      <c r="BD106" s="59" t="n"/>
      <c r="BE106" s="59" t="n"/>
      <c r="BF106" s="59" t="n"/>
      <c r="BG106" s="59" t="n"/>
      <c r="BH106" s="59" t="n"/>
      <c r="BI106" s="59" t="n"/>
      <c r="BJ106" s="59" t="n"/>
      <c r="BK106" s="59" t="n"/>
      <c r="BL106" s="59" t="n"/>
      <c r="BM106" s="59" t="n"/>
      <c r="BN106" s="59" t="n"/>
      <c r="BO106" s="59" t="n"/>
      <c r="BP106" s="59" t="n"/>
      <c r="BQ106" s="59" t="n"/>
      <c r="BR106" s="59" t="n"/>
      <c r="BS106" s="59" t="n"/>
      <c r="BT106" s="59" t="n"/>
      <c r="BU106" s="59" t="n"/>
      <c r="BV106" s="59" t="n"/>
      <c r="BW106" s="59" t="n"/>
      <c r="BX106" s="59" t="n"/>
      <c r="BY106" s="59" t="n"/>
      <c r="BZ106" s="59" t="n"/>
      <c r="CA106" s="59" t="n"/>
      <c r="CB106" s="59" t="n"/>
      <c r="CC106" s="59" t="n"/>
      <c r="CD106" s="59" t="n"/>
      <c r="CE106" s="59" t="n"/>
      <c r="CF106" s="59" t="n"/>
      <c r="CG106" s="59" t="n"/>
      <c r="CH106" s="59" t="n"/>
      <c r="CI106" s="59" t="n"/>
      <c r="CJ106" s="59" t="n"/>
      <c r="CK106" s="59" t="n"/>
      <c r="CL106" s="59" t="n"/>
      <c r="CM106" s="59" t="n"/>
      <c r="CN106" s="59" t="n"/>
      <c r="CO106" s="59" t="n"/>
      <c r="CP106" s="59" t="n"/>
      <c r="CQ106" s="59" t="n"/>
      <c r="CR106" s="59" t="n"/>
      <c r="CS106" s="59" t="n"/>
      <c r="CT106" s="59" t="n"/>
      <c r="CU106" s="59" t="n"/>
      <c r="CV106" s="59" t="n"/>
      <c r="CW106" s="59" t="n"/>
      <c r="CX106" s="59" t="n"/>
      <c r="CY106" s="59" t="n"/>
      <c r="CZ106" s="59" t="n"/>
    </row>
    <row r="107">
      <c r="D107" s="59" t="inlineStr">
        <is>
          <t>Ex-Date</t>
        </is>
      </c>
      <c r="E107" s="59" t="n">
        <v>46167</v>
      </c>
      <c r="F107" s="59" t="n"/>
      <c r="G107" s="59" t="n"/>
      <c r="H107" s="59" t="n"/>
      <c r="I107" s="59" t="n"/>
      <c r="J107" s="59" t="n"/>
      <c r="K107" s="59" t="n"/>
      <c r="L107" s="59" t="n"/>
      <c r="M107" s="59" t="n"/>
      <c r="N107" s="59" t="n"/>
      <c r="O107" s="59" t="n"/>
      <c r="P107" s="59" t="n"/>
      <c r="Q107" s="59" t="n"/>
      <c r="R107" s="59" t="n"/>
      <c r="S107" s="59" t="n"/>
      <c r="T107" s="59" t="n"/>
      <c r="U107" s="59" t="n"/>
      <c r="V107" s="59" t="n"/>
      <c r="W107" s="59" t="n"/>
      <c r="X107" s="59" t="n"/>
      <c r="Y107" s="59" t="n"/>
      <c r="Z107" s="59" t="n"/>
      <c r="AA107" s="59" t="n"/>
      <c r="AB107" s="59" t="n"/>
      <c r="AC107" s="59" t="n"/>
      <c r="AD107" s="59" t="n"/>
      <c r="AE107" s="59" t="n"/>
      <c r="AF107" s="59" t="n"/>
      <c r="AG107" s="59" t="n"/>
      <c r="AH107" s="59" t="n"/>
      <c r="AI107" s="59" t="n"/>
      <c r="AJ107" s="59" t="n"/>
      <c r="AK107" s="59" t="n"/>
      <c r="AL107" s="59" t="n"/>
      <c r="AM107" s="59" t="n"/>
      <c r="AN107" s="59" t="n"/>
      <c r="AO107" s="59" t="n"/>
      <c r="AP107" s="59" t="n"/>
      <c r="AQ107" s="59" t="n"/>
      <c r="AR107" s="59" t="n"/>
      <c r="AS107" s="59" t="n"/>
      <c r="AT107" s="59" t="n"/>
      <c r="AU107" s="59" t="n"/>
      <c r="AV107" s="59" t="n"/>
      <c r="AW107" s="59" t="n"/>
      <c r="AX107" s="59" t="n"/>
      <c r="AY107" s="59" t="n"/>
      <c r="AZ107" s="59" t="n"/>
      <c r="BA107" s="59" t="n"/>
      <c r="BB107" s="59" t="n"/>
      <c r="BC107" s="59" t="n"/>
      <c r="BD107" s="59" t="n"/>
      <c r="BE107" s="59" t="n"/>
      <c r="BF107" s="59" t="n"/>
      <c r="BG107" s="59" t="n"/>
      <c r="BH107" s="59" t="n"/>
      <c r="BI107" s="59" t="n"/>
      <c r="BJ107" s="59" t="n"/>
      <c r="BK107" s="59" t="n"/>
      <c r="BL107" s="59" t="n"/>
      <c r="BM107" s="59" t="n"/>
      <c r="BN107" s="59" t="n"/>
      <c r="BO107" s="59" t="n"/>
      <c r="BP107" s="59" t="n"/>
      <c r="BQ107" s="59" t="n"/>
      <c r="BR107" s="59" t="n"/>
      <c r="BS107" s="59" t="n"/>
      <c r="BT107" s="59" t="n"/>
      <c r="BU107" s="59" t="n"/>
      <c r="BV107" s="59" t="n"/>
      <c r="BW107" s="59" t="n"/>
      <c r="BX107" s="59" t="n"/>
      <c r="BY107" s="59" t="n"/>
      <c r="BZ107" s="59" t="n"/>
      <c r="CA107" s="59" t="n"/>
      <c r="CB107" s="59" t="n"/>
      <c r="CC107" s="59" t="n"/>
      <c r="CD107" s="59" t="n"/>
      <c r="CE107" s="59" t="n"/>
      <c r="CF107" s="59" t="n"/>
      <c r="CG107" s="59" t="n"/>
      <c r="CH107" s="59" t="n"/>
      <c r="CI107" s="59" t="n"/>
      <c r="CJ107" s="59" t="n"/>
      <c r="CK107" s="59" t="n"/>
      <c r="CL107" s="59" t="n"/>
      <c r="CM107" s="59" t="n"/>
      <c r="CN107" s="59" t="n"/>
      <c r="CO107" s="59" t="n"/>
      <c r="CP107" s="59" t="n"/>
      <c r="CQ107" s="59" t="n"/>
      <c r="CR107" s="59" t="n"/>
      <c r="CS107" s="59" t="n"/>
      <c r="CT107" s="59" t="n"/>
      <c r="CU107" s="59" t="n"/>
      <c r="CV107" s="59" t="n"/>
      <c r="CW107" s="59" t="n"/>
      <c r="CX107" s="59" t="n"/>
      <c r="CY107" s="59" t="n"/>
      <c r="CZ107" s="59" t="n"/>
    </row>
    <row r="108">
      <c r="D108" s="59" t="inlineStr">
        <is>
          <t>Record Date</t>
        </is>
      </c>
      <c r="E108" s="59" t="n">
        <v>46168</v>
      </c>
      <c r="F108" s="59" t="n"/>
      <c r="G108" s="59" t="n"/>
      <c r="H108" s="59" t="n"/>
      <c r="I108" s="59" t="n"/>
      <c r="J108" s="59" t="n"/>
      <c r="K108" s="59" t="n"/>
      <c r="L108" s="59" t="n"/>
      <c r="M108" s="59" t="n"/>
      <c r="N108" s="59" t="n"/>
      <c r="O108" s="59" t="n"/>
      <c r="P108" s="59" t="n"/>
      <c r="Q108" s="59" t="n"/>
      <c r="R108" s="59" t="n"/>
      <c r="S108" s="59" t="n"/>
      <c r="T108" s="59" t="n"/>
      <c r="U108" s="59" t="n"/>
      <c r="V108" s="59" t="n"/>
      <c r="W108" s="59" t="n"/>
      <c r="X108" s="59" t="n"/>
      <c r="Y108" s="59" t="n"/>
      <c r="Z108" s="59" t="n"/>
      <c r="AA108" s="59" t="n"/>
      <c r="AB108" s="59" t="n"/>
      <c r="AC108" s="59" t="n"/>
      <c r="AD108" s="59" t="n"/>
      <c r="AE108" s="59" t="n"/>
      <c r="AF108" s="59" t="n"/>
      <c r="AG108" s="59" t="n"/>
      <c r="AH108" s="59" t="n"/>
      <c r="AI108" s="59" t="n"/>
      <c r="AJ108" s="59" t="n"/>
      <c r="AK108" s="59" t="n"/>
      <c r="AL108" s="59" t="n"/>
      <c r="AM108" s="59" t="n"/>
      <c r="AN108" s="59" t="n"/>
      <c r="AO108" s="59" t="n"/>
      <c r="AP108" s="59" t="n"/>
      <c r="AQ108" s="59" t="n"/>
      <c r="AR108" s="59" t="n"/>
      <c r="AS108" s="59" t="n"/>
      <c r="AT108" s="59" t="n"/>
      <c r="AU108" s="59" t="n"/>
      <c r="AV108" s="59" t="n"/>
      <c r="AW108" s="59" t="n"/>
      <c r="AX108" s="59" t="n"/>
      <c r="AY108" s="59" t="n"/>
      <c r="AZ108" s="59" t="n"/>
      <c r="BA108" s="59" t="n"/>
      <c r="BB108" s="59" t="n"/>
      <c r="BC108" s="59" t="n"/>
      <c r="BD108" s="59" t="n"/>
      <c r="BE108" s="59" t="n"/>
      <c r="BF108" s="59" t="n"/>
      <c r="BG108" s="59" t="n"/>
      <c r="BH108" s="59" t="n"/>
      <c r="BI108" s="59" t="n"/>
      <c r="BJ108" s="59" t="n"/>
      <c r="BK108" s="59" t="n"/>
      <c r="BL108" s="59" t="n"/>
      <c r="BM108" s="59" t="n"/>
      <c r="BN108" s="59" t="n"/>
      <c r="BO108" s="59" t="n"/>
      <c r="BP108" s="59" t="n"/>
      <c r="BQ108" s="59" t="n"/>
      <c r="BR108" s="59" t="n"/>
      <c r="BS108" s="59" t="n"/>
      <c r="BT108" s="59" t="n"/>
      <c r="BU108" s="59" t="n"/>
      <c r="BV108" s="59" t="n"/>
      <c r="BW108" s="59" t="n"/>
      <c r="BX108" s="59" t="n"/>
      <c r="BY108" s="59" t="n"/>
      <c r="BZ108" s="59" t="n"/>
      <c r="CA108" s="59" t="n"/>
      <c r="CB108" s="59" t="n"/>
      <c r="CC108" s="59" t="n"/>
      <c r="CD108" s="59" t="n"/>
      <c r="CE108" s="59" t="n"/>
      <c r="CF108" s="59" t="n"/>
      <c r="CG108" s="59" t="n"/>
      <c r="CH108" s="59" t="n"/>
      <c r="CI108" s="59" t="n"/>
      <c r="CJ108" s="59" t="n"/>
      <c r="CK108" s="59" t="n"/>
      <c r="CL108" s="59" t="n"/>
      <c r="CM108" s="59" t="n"/>
      <c r="CN108" s="59" t="n"/>
      <c r="CO108" s="59" t="n"/>
      <c r="CP108" s="59" t="n"/>
      <c r="CQ108" s="59" t="n"/>
      <c r="CR108" s="59" t="n"/>
      <c r="CS108" s="59" t="n"/>
      <c r="CT108" s="59" t="n"/>
      <c r="CU108" s="59" t="n"/>
      <c r="CV108" s="59" t="n"/>
      <c r="CW108" s="59" t="n"/>
      <c r="CX108" s="59" t="n"/>
      <c r="CY108" s="59" t="n"/>
      <c r="CZ108" s="59" t="n"/>
    </row>
    <row r="109">
      <c r="D109" s="59" t="inlineStr">
        <is>
          <t>Payable Date</t>
        </is>
      </c>
      <c r="E109" s="59" t="n">
        <v>46204</v>
      </c>
      <c r="F109" s="59" t="n"/>
      <c r="G109" s="59" t="n"/>
      <c r="H109" s="59" t="n"/>
      <c r="I109" s="59" t="n"/>
      <c r="J109" s="59" t="n"/>
      <c r="K109" s="59" t="n"/>
      <c r="L109" s="59" t="n"/>
      <c r="M109" s="59" t="n"/>
      <c r="N109" s="59" t="n"/>
      <c r="O109" s="59" t="n"/>
      <c r="P109" s="59" t="n"/>
      <c r="Q109" s="59" t="n"/>
      <c r="R109" s="59" t="n"/>
      <c r="S109" s="59" t="n"/>
      <c r="T109" s="59" t="n"/>
      <c r="U109" s="59" t="n"/>
      <c r="V109" s="59" t="n"/>
      <c r="W109" s="59" t="n"/>
      <c r="X109" s="59" t="n"/>
      <c r="Y109" s="59" t="n"/>
      <c r="Z109" s="59" t="n"/>
      <c r="AA109" s="59" t="n"/>
      <c r="AB109" s="59" t="n"/>
      <c r="AC109" s="59" t="n"/>
      <c r="AD109" s="59" t="n"/>
      <c r="AE109" s="59" t="n"/>
      <c r="AF109" s="59" t="n"/>
      <c r="AG109" s="59" t="n"/>
      <c r="AH109" s="59" t="n"/>
      <c r="AI109" s="59" t="n"/>
      <c r="AJ109" s="59" t="n"/>
      <c r="AK109" s="59" t="n"/>
      <c r="AL109" s="59" t="n"/>
      <c r="AM109" s="59" t="n"/>
      <c r="AN109" s="59" t="n"/>
      <c r="AO109" s="59" t="n"/>
      <c r="AP109" s="59" t="n"/>
      <c r="AQ109" s="59" t="n"/>
      <c r="AR109" s="59" t="n"/>
      <c r="AS109" s="59" t="n"/>
      <c r="AT109" s="59" t="n"/>
      <c r="AU109" s="59" t="n"/>
      <c r="AV109" s="59" t="n"/>
      <c r="AW109" s="59" t="n"/>
      <c r="AX109" s="59" t="n"/>
      <c r="AY109" s="59" t="n"/>
      <c r="AZ109" s="59" t="n"/>
      <c r="BA109" s="59" t="n"/>
      <c r="BB109" s="59" t="n"/>
      <c r="BC109" s="59" t="n"/>
      <c r="BD109" s="59" t="n"/>
      <c r="BE109" s="59" t="n"/>
      <c r="BF109" s="59" t="n"/>
      <c r="BG109" s="59" t="n"/>
      <c r="BH109" s="59" t="n"/>
      <c r="BI109" s="59" t="n"/>
      <c r="BJ109" s="59" t="n"/>
      <c r="BK109" s="59" t="n"/>
      <c r="BL109" s="59" t="n"/>
      <c r="BM109" s="59" t="n"/>
      <c r="BN109" s="59" t="n"/>
      <c r="BO109" s="59" t="n"/>
      <c r="BP109" s="59" t="n"/>
      <c r="BQ109" s="59" t="n"/>
      <c r="BR109" s="59" t="n"/>
      <c r="BS109" s="59" t="n"/>
      <c r="BT109" s="59" t="n"/>
      <c r="BU109" s="59" t="n"/>
      <c r="BV109" s="59" t="n"/>
      <c r="BW109" s="59" t="n"/>
      <c r="BX109" s="59" t="n"/>
      <c r="BY109" s="59" t="n"/>
      <c r="BZ109" s="59" t="n"/>
      <c r="CA109" s="59" t="n"/>
      <c r="CB109" s="59" t="n"/>
      <c r="CC109" s="59" t="n"/>
      <c r="CD109" s="59" t="n"/>
      <c r="CE109" s="59" t="n"/>
      <c r="CF109" s="59" t="n"/>
      <c r="CG109" s="59" t="n"/>
      <c r="CH109" s="59" t="n"/>
      <c r="CI109" s="59" t="n"/>
      <c r="CJ109" s="59" t="n"/>
      <c r="CK109" s="59" t="n"/>
      <c r="CL109" s="59" t="n"/>
      <c r="CM109" s="59" t="n"/>
      <c r="CN109" s="59" t="n"/>
      <c r="CO109" s="59" t="n"/>
      <c r="CP109" s="59" t="n"/>
      <c r="CQ109" s="59" t="n"/>
      <c r="CR109" s="59" t="n"/>
      <c r="CS109" s="59" t="n"/>
      <c r="CT109" s="59" t="n"/>
      <c r="CU109" s="59" t="n"/>
      <c r="CV109" s="59" t="n"/>
      <c r="CW109" s="59" t="n"/>
      <c r="CX109" s="59" t="n"/>
      <c r="CY109" s="59" t="n"/>
      <c r="CZ109" s="59" t="n"/>
    </row>
    <row r="110">
      <c r="D110" s="107" t="inlineStr">
        <is>
          <t>Dividend Amount</t>
        </is>
      </c>
      <c r="E110" s="107" t="n">
        <v>0.5</v>
      </c>
      <c r="F110" s="107" t="n"/>
      <c r="G110" s="107" t="n"/>
      <c r="H110" s="107" t="n"/>
      <c r="I110" s="107" t="n"/>
      <c r="J110" s="107" t="n"/>
      <c r="K110" s="107" t="n"/>
      <c r="L110" s="107" t="n"/>
      <c r="M110" s="107" t="n"/>
      <c r="N110" s="107" t="n"/>
      <c r="O110" s="107" t="n"/>
      <c r="P110" s="107" t="n"/>
      <c r="Q110" s="107" t="n"/>
      <c r="R110" s="107" t="n"/>
      <c r="S110" s="107" t="n"/>
      <c r="T110" s="107" t="n"/>
      <c r="U110" s="107" t="n"/>
      <c r="V110" s="107" t="n"/>
      <c r="W110" s="107" t="n"/>
      <c r="X110" s="107" t="n"/>
      <c r="Y110" s="107" t="n"/>
      <c r="Z110" s="107" t="n"/>
      <c r="AA110" s="107" t="n"/>
      <c r="AB110" s="107" t="n"/>
      <c r="AC110" s="107" t="n"/>
      <c r="AD110" s="107" t="n"/>
      <c r="AE110" s="107" t="n"/>
      <c r="AF110" s="107" t="n"/>
      <c r="AG110" s="107" t="n"/>
      <c r="AH110" s="107" t="n"/>
      <c r="AI110" s="107" t="n"/>
      <c r="AJ110" s="107" t="n"/>
      <c r="AK110" s="107" t="n"/>
      <c r="AL110" s="107" t="n"/>
      <c r="AM110" s="107" t="n"/>
      <c r="AN110" s="107" t="n"/>
      <c r="AO110" s="107" t="n"/>
      <c r="AP110" s="107" t="n"/>
      <c r="AQ110" s="107" t="n"/>
      <c r="AR110" s="107" t="n"/>
      <c r="AS110" s="107" t="n"/>
      <c r="AT110" s="107" t="n"/>
      <c r="AU110" s="107" t="n"/>
      <c r="AV110" s="107" t="n"/>
      <c r="AW110" s="107" t="n"/>
      <c r="AX110" s="107" t="n"/>
      <c r="AY110" s="107" t="n"/>
      <c r="AZ110" s="107" t="n"/>
      <c r="BA110" s="107" t="n"/>
      <c r="BB110" s="107" t="n"/>
      <c r="BC110" s="107" t="n"/>
      <c r="BD110" s="107" t="n"/>
      <c r="BE110" s="107" t="n"/>
      <c r="BF110" s="107" t="n"/>
      <c r="BG110" s="107" t="n"/>
      <c r="BH110" s="107" t="n"/>
      <c r="BI110" s="107" t="n"/>
      <c r="BJ110" s="107" t="n"/>
      <c r="BK110" s="107" t="n"/>
      <c r="BL110" s="107" t="n"/>
      <c r="BM110" s="107" t="n"/>
      <c r="BN110" s="107" t="n"/>
      <c r="BO110" s="107" t="n"/>
      <c r="BP110" s="107" t="n"/>
      <c r="BQ110" s="107" t="n"/>
      <c r="BR110" s="107" t="n"/>
      <c r="BS110" s="107" t="n"/>
      <c r="BT110" s="107" t="n"/>
      <c r="BU110" s="107" t="n"/>
      <c r="BV110" s="107" t="n"/>
      <c r="BW110" s="107" t="n"/>
      <c r="BX110" s="107" t="n"/>
      <c r="BY110" s="107" t="n"/>
      <c r="BZ110" s="107" t="n"/>
      <c r="CA110" s="107" t="n"/>
      <c r="CB110" s="107" t="n"/>
      <c r="CC110" s="107" t="n"/>
      <c r="CD110" s="107" t="n"/>
      <c r="CE110" s="107" t="n"/>
      <c r="CF110" s="107" t="n"/>
      <c r="CG110" s="107" t="n"/>
      <c r="CH110" s="107" t="n"/>
      <c r="CI110" s="107" t="n"/>
      <c r="CJ110" s="107" t="n"/>
      <c r="CK110" s="107" t="n"/>
      <c r="CL110" s="107" t="n"/>
      <c r="CM110" s="107" t="n"/>
      <c r="CN110" s="107" t="n"/>
      <c r="CO110" s="107" t="n"/>
      <c r="CP110" s="107" t="n"/>
      <c r="CQ110" s="107" t="n"/>
      <c r="CR110" s="107" t="n"/>
      <c r="CS110" s="107" t="n"/>
      <c r="CT110" s="107" t="n"/>
      <c r="CU110" s="107" t="n"/>
      <c r="CV110" s="107" t="n"/>
      <c r="CW110" s="107" t="n"/>
      <c r="CX110" s="107" t="n"/>
      <c r="CY110" s="107" t="n"/>
      <c r="CZ110" s="107" t="n"/>
    </row>
    <row r="111">
      <c r="D111" t="inlineStr">
        <is>
          <t>Dividend Frequency</t>
        </is>
      </c>
      <c r="E111" t="inlineStr">
        <is>
          <t>Semi-Anl</t>
        </is>
      </c>
    </row>
    <row r="112">
      <c r="D112" t="inlineStr">
        <is>
          <t>Dividend Type</t>
        </is>
      </c>
      <c r="E112" t="inlineStr">
        <is>
          <t>Interim</t>
        </is>
      </c>
    </row>
    <row r="113">
      <c r="A113" s="2">
        <f>IF($A106="","","   projections")</f>
        <v/>
      </c>
      <c r="B113" s="68">
        <f>IF($A106="",0,COUNT($E114:$CZ114))</f>
        <v/>
      </c>
      <c r="C113" s="69">
        <f>IF($B113=0,0,MAX($E114:$CZ114))</f>
        <v/>
      </c>
      <c r="D113" s="58">
        <f>_xll.BDS($A106,'Field Check'!$C$42,"headers=y","startcol=1","endcol=3","dir=h","cols=20;rows=3")</f>
        <v/>
      </c>
      <c r="E113" s="59" t="n">
        <v>46344</v>
      </c>
      <c r="F113" s="59" t="n">
        <v>46519</v>
      </c>
      <c r="G113" s="59" t="n">
        <v>46708</v>
      </c>
      <c r="H113" s="59" t="n">
        <v>46883</v>
      </c>
      <c r="I113" s="59" t="n">
        <v>47073</v>
      </c>
      <c r="J113" s="59" t="n">
        <v>47247</v>
      </c>
      <c r="K113" s="59" t="n">
        <v>47437</v>
      </c>
      <c r="L113" s="59" t="n">
        <v>47611</v>
      </c>
      <c r="M113" s="59" t="n">
        <v>47801</v>
      </c>
      <c r="N113" s="59" t="n">
        <v>47975</v>
      </c>
      <c r="O113" s="59" t="n">
        <v>48165</v>
      </c>
      <c r="P113" s="59" t="n">
        <v>48339</v>
      </c>
      <c r="Q113" s="59" t="n">
        <v>48529</v>
      </c>
      <c r="R113" s="59" t="n">
        <v>48710</v>
      </c>
      <c r="S113" s="59" t="n">
        <v>48893</v>
      </c>
      <c r="T113" s="59" t="n">
        <v>49074</v>
      </c>
      <c r="U113" s="59" t="n">
        <v>49257</v>
      </c>
      <c r="V113" s="59" t="n">
        <v>49445</v>
      </c>
      <c r="W113" s="59" t="n">
        <v>49628</v>
      </c>
      <c r="X113" s="59" t="n"/>
      <c r="Y113" s="59" t="n"/>
      <c r="Z113" s="59" t="n"/>
      <c r="AA113" s="59" t="n"/>
      <c r="AB113" s="59" t="n"/>
      <c r="AC113" s="59" t="n"/>
      <c r="AD113" s="59" t="n"/>
      <c r="AE113" s="59" t="n"/>
      <c r="AF113" s="59" t="n"/>
      <c r="AG113" s="59" t="n"/>
      <c r="AH113" s="59" t="n"/>
      <c r="AI113" s="59" t="n"/>
      <c r="AJ113" s="59" t="n"/>
      <c r="AK113" s="59" t="n"/>
      <c r="AL113" s="59" t="n"/>
      <c r="AM113" s="59" t="n"/>
      <c r="AN113" s="59" t="n"/>
      <c r="AO113" s="59" t="n"/>
      <c r="AP113" s="59" t="n"/>
      <c r="AQ113" s="59" t="n"/>
      <c r="AR113" s="59" t="n"/>
      <c r="AS113" s="59" t="n"/>
      <c r="AT113" s="59" t="n"/>
      <c r="AU113" s="59" t="n"/>
      <c r="AV113" s="59" t="n"/>
      <c r="AW113" s="59" t="n"/>
      <c r="AX113" s="59" t="n"/>
      <c r="AY113" s="59" t="n"/>
      <c r="AZ113" s="59" t="n"/>
      <c r="BA113" s="59" t="n"/>
      <c r="BB113" s="59" t="n"/>
      <c r="BC113" s="59" t="n"/>
      <c r="BD113" s="59" t="n"/>
      <c r="BE113" s="59" t="n"/>
      <c r="BF113" s="59" t="n"/>
      <c r="BG113" s="59" t="n"/>
      <c r="BH113" s="59" t="n"/>
      <c r="BI113" s="59" t="n"/>
      <c r="BJ113" s="59" t="n"/>
      <c r="BK113" s="59" t="n"/>
      <c r="BL113" s="59" t="n"/>
      <c r="BM113" s="59" t="n"/>
      <c r="BN113" s="59" t="n"/>
      <c r="BO113" s="59" t="n"/>
      <c r="BP113" s="59" t="n"/>
      <c r="BQ113" s="59" t="n"/>
      <c r="BR113" s="59" t="n"/>
      <c r="BS113" s="59" t="n"/>
      <c r="BT113" s="59" t="n"/>
      <c r="BU113" s="59" t="n"/>
      <c r="BV113" s="59" t="n"/>
      <c r="BW113" s="59" t="n"/>
      <c r="BX113" s="59" t="n"/>
      <c r="BY113" s="59" t="n"/>
      <c r="BZ113" s="59" t="n"/>
      <c r="CA113" s="59" t="n"/>
      <c r="CB113" s="59" t="n"/>
      <c r="CC113" s="59" t="n"/>
      <c r="CD113" s="59" t="n"/>
      <c r="CE113" s="59" t="n"/>
      <c r="CF113" s="59" t="n"/>
      <c r="CG113" s="59" t="n"/>
      <c r="CH113" s="59" t="n"/>
      <c r="CI113" s="59" t="n"/>
      <c r="CJ113" s="59" t="n"/>
      <c r="CK113" s="59" t="n"/>
      <c r="CL113" s="59" t="n"/>
      <c r="CM113" s="59" t="n"/>
      <c r="CN113" s="59" t="n"/>
      <c r="CO113" s="59" t="n"/>
      <c r="CP113" s="59" t="n"/>
      <c r="CQ113" s="59" t="n"/>
      <c r="CR113" s="59" t="n"/>
      <c r="CS113" s="59" t="n"/>
      <c r="CT113" s="59" t="n"/>
      <c r="CU113" s="59" t="n"/>
      <c r="CV113" s="59" t="n"/>
      <c r="CW113" s="59" t="n"/>
      <c r="CX113" s="59" t="n"/>
      <c r="CY113" s="59" t="n"/>
      <c r="CZ113" s="59" t="n"/>
    </row>
    <row r="114">
      <c r="D114" s="59" t="inlineStr">
        <is>
          <t>Ex-Date</t>
        </is>
      </c>
      <c r="E114" s="59" t="n">
        <v>46352</v>
      </c>
      <c r="F114" s="59" t="n">
        <v>46524</v>
      </c>
      <c r="G114" s="59" t="n">
        <v>46721</v>
      </c>
      <c r="H114" s="59" t="n">
        <v>46888</v>
      </c>
      <c r="I114" s="59" t="n">
        <v>47087</v>
      </c>
      <c r="J114" s="59" t="n">
        <v>47252</v>
      </c>
      <c r="K114" s="59" t="n">
        <v>47452</v>
      </c>
      <c r="L114" s="59" t="n">
        <v>47616</v>
      </c>
      <c r="M114" s="59" t="n">
        <v>47816</v>
      </c>
      <c r="N114" s="59" t="n">
        <v>47980</v>
      </c>
      <c r="O114" s="59" t="n">
        <v>48180</v>
      </c>
      <c r="P114" s="59" t="n">
        <v>48344</v>
      </c>
      <c r="Q114" s="59" t="n">
        <v>48548</v>
      </c>
      <c r="R114" s="59" t="n">
        <v>48715</v>
      </c>
      <c r="S114" s="59" t="n">
        <v>48912</v>
      </c>
      <c r="T114" s="59" t="n">
        <v>49079</v>
      </c>
      <c r="U114" s="59" t="n">
        <v>49276</v>
      </c>
      <c r="V114" s="59" t="n">
        <v>49450</v>
      </c>
      <c r="W114" s="59" t="n">
        <v>49640</v>
      </c>
      <c r="X114" s="59" t="n"/>
      <c r="Y114" s="59" t="n"/>
      <c r="Z114" s="59" t="n"/>
      <c r="AA114" s="59" t="n"/>
      <c r="AB114" s="59" t="n"/>
      <c r="AC114" s="59" t="n"/>
      <c r="AD114" s="59" t="n"/>
      <c r="AE114" s="59" t="n"/>
      <c r="AF114" s="59" t="n"/>
      <c r="AG114" s="59" t="n"/>
      <c r="AH114" s="59" t="n"/>
      <c r="AI114" s="59" t="n"/>
      <c r="AJ114" s="59" t="n"/>
      <c r="AK114" s="59" t="n"/>
      <c r="AL114" s="59" t="n"/>
      <c r="AM114" s="59" t="n"/>
      <c r="AN114" s="59" t="n"/>
      <c r="AO114" s="59" t="n"/>
      <c r="AP114" s="59" t="n"/>
      <c r="AQ114" s="59" t="n"/>
      <c r="AR114" s="59" t="n"/>
      <c r="AS114" s="59" t="n"/>
      <c r="AT114" s="59" t="n"/>
      <c r="AU114" s="59" t="n"/>
      <c r="AV114" s="59" t="n"/>
      <c r="AW114" s="59" t="n"/>
      <c r="AX114" s="59" t="n"/>
      <c r="AY114" s="59" t="n"/>
      <c r="AZ114" s="59" t="n"/>
      <c r="BA114" s="59" t="n"/>
      <c r="BB114" s="59" t="n"/>
      <c r="BC114" s="59" t="n"/>
      <c r="BD114" s="59" t="n"/>
      <c r="BE114" s="59" t="n"/>
      <c r="BF114" s="59" t="n"/>
      <c r="BG114" s="59" t="n"/>
      <c r="BH114" s="59" t="n"/>
      <c r="BI114" s="59" t="n"/>
      <c r="BJ114" s="59" t="n"/>
      <c r="BK114" s="59" t="n"/>
      <c r="BL114" s="59" t="n"/>
      <c r="BM114" s="59" t="n"/>
      <c r="BN114" s="59" t="n"/>
      <c r="BO114" s="59" t="n"/>
      <c r="BP114" s="59" t="n"/>
      <c r="BQ114" s="59" t="n"/>
      <c r="BR114" s="59" t="n"/>
      <c r="BS114" s="59" t="n"/>
      <c r="BT114" s="59" t="n"/>
      <c r="BU114" s="59" t="n"/>
      <c r="BV114" s="59" t="n"/>
      <c r="BW114" s="59" t="n"/>
      <c r="BX114" s="59" t="n"/>
      <c r="BY114" s="59" t="n"/>
      <c r="BZ114" s="59" t="n"/>
      <c r="CA114" s="59" t="n"/>
      <c r="CB114" s="59" t="n"/>
      <c r="CC114" s="59" t="n"/>
      <c r="CD114" s="59" t="n"/>
      <c r="CE114" s="59" t="n"/>
      <c r="CF114" s="59" t="n"/>
      <c r="CG114" s="59" t="n"/>
      <c r="CH114" s="59" t="n"/>
      <c r="CI114" s="59" t="n"/>
      <c r="CJ114" s="59" t="n"/>
      <c r="CK114" s="59" t="n"/>
      <c r="CL114" s="59" t="n"/>
      <c r="CM114" s="59" t="n"/>
      <c r="CN114" s="59" t="n"/>
      <c r="CO114" s="59" t="n"/>
      <c r="CP114" s="59" t="n"/>
      <c r="CQ114" s="59" t="n"/>
      <c r="CR114" s="59" t="n"/>
      <c r="CS114" s="59" t="n"/>
      <c r="CT114" s="59" t="n"/>
      <c r="CU114" s="59" t="n"/>
      <c r="CV114" s="59" t="n"/>
      <c r="CW114" s="59" t="n"/>
      <c r="CX114" s="59" t="n"/>
      <c r="CY114" s="59" t="n"/>
      <c r="CZ114" s="59" t="n"/>
    </row>
    <row r="115">
      <c r="D115" s="107" t="inlineStr">
        <is>
          <t>Amount Per Share</t>
        </is>
      </c>
      <c r="E115" s="107" t="n">
        <v>0.52</v>
      </c>
      <c r="F115" s="107" t="n">
        <v>0.51</v>
      </c>
      <c r="G115" s="107" t="n">
        <v>0.55</v>
      </c>
      <c r="H115" s="107" t="n">
        <v>0.55</v>
      </c>
      <c r="I115" s="107" t="n">
        <v>0.55</v>
      </c>
      <c r="J115" s="107" t="n">
        <v>0.55</v>
      </c>
      <c r="K115" s="107" t="n">
        <v>0.55</v>
      </c>
      <c r="L115" s="107" t="n">
        <v>0.55</v>
      </c>
      <c r="M115" s="107" t="n">
        <v>0.55</v>
      </c>
      <c r="N115" s="107" t="n">
        <v>0.55</v>
      </c>
      <c r="O115" s="107" t="n">
        <v>0.55</v>
      </c>
      <c r="P115" s="107" t="n">
        <v>0.55</v>
      </c>
      <c r="Q115" s="107" t="n">
        <v>0.55</v>
      </c>
      <c r="R115" s="107" t="n">
        <v>0.55</v>
      </c>
      <c r="S115" s="107" t="n">
        <v>0.55</v>
      </c>
      <c r="T115" s="107" t="n">
        <v>0.55</v>
      </c>
      <c r="U115" s="107" t="n">
        <v>0.55</v>
      </c>
      <c r="V115" s="107" t="n">
        <v>0.55</v>
      </c>
      <c r="W115" s="107" t="n">
        <v>0.55</v>
      </c>
      <c r="X115" s="107" t="n"/>
      <c r="Y115" s="107" t="n"/>
      <c r="Z115" s="107" t="n"/>
      <c r="AA115" s="107" t="n"/>
      <c r="AB115" s="107" t="n"/>
      <c r="AC115" s="107" t="n"/>
      <c r="AD115" s="107" t="n"/>
      <c r="AE115" s="107" t="n"/>
      <c r="AF115" s="107" t="n"/>
      <c r="AG115" s="107" t="n"/>
      <c r="AH115" s="107" t="n"/>
      <c r="AI115" s="107" t="n"/>
      <c r="AJ115" s="107" t="n"/>
      <c r="AK115" s="107" t="n"/>
      <c r="AL115" s="107" t="n"/>
      <c r="AM115" s="107" t="n"/>
      <c r="AN115" s="107" t="n"/>
      <c r="AO115" s="107" t="n"/>
      <c r="AP115" s="107" t="n"/>
      <c r="AQ115" s="107" t="n"/>
      <c r="AR115" s="107" t="n"/>
      <c r="AS115" s="107" t="n"/>
      <c r="AT115" s="107" t="n"/>
      <c r="AU115" s="107" t="n"/>
      <c r="AV115" s="107" t="n"/>
      <c r="AW115" s="107" t="n"/>
      <c r="AX115" s="107" t="n"/>
      <c r="AY115" s="107" t="n"/>
      <c r="AZ115" s="107" t="n"/>
      <c r="BA115" s="107" t="n"/>
      <c r="BB115" s="107" t="n"/>
      <c r="BC115" s="107" t="n"/>
      <c r="BD115" s="107" t="n"/>
      <c r="BE115" s="107" t="n"/>
      <c r="BF115" s="107" t="n"/>
      <c r="BG115" s="107" t="n"/>
      <c r="BH115" s="107" t="n"/>
      <c r="BI115" s="107" t="n"/>
      <c r="BJ115" s="107" t="n"/>
      <c r="BK115" s="107" t="n"/>
      <c r="BL115" s="107" t="n"/>
      <c r="BM115" s="107" t="n"/>
      <c r="BN115" s="107" t="n"/>
      <c r="BO115" s="107" t="n"/>
      <c r="BP115" s="107" t="n"/>
      <c r="BQ115" s="107" t="n"/>
      <c r="BR115" s="107" t="n"/>
      <c r="BS115" s="107" t="n"/>
      <c r="BT115" s="107" t="n"/>
      <c r="BU115" s="107" t="n"/>
      <c r="BV115" s="107" t="n"/>
      <c r="BW115" s="107" t="n"/>
      <c r="BX115" s="107" t="n"/>
      <c r="BY115" s="107" t="n"/>
      <c r="BZ115" s="107" t="n"/>
      <c r="CA115" s="107" t="n"/>
      <c r="CB115" s="107" t="n"/>
      <c r="CC115" s="107" t="n"/>
      <c r="CD115" s="107" t="n"/>
      <c r="CE115" s="107" t="n"/>
      <c r="CF115" s="107" t="n"/>
      <c r="CG115" s="107" t="n"/>
      <c r="CH115" s="107" t="n"/>
      <c r="CI115" s="107" t="n"/>
      <c r="CJ115" s="107" t="n"/>
      <c r="CK115" s="107" t="n"/>
      <c r="CL115" s="107" t="n"/>
      <c r="CM115" s="107" t="n"/>
      <c r="CN115" s="107" t="n"/>
      <c r="CO115" s="107" t="n"/>
      <c r="CP115" s="107" t="n"/>
      <c r="CQ115" s="107" t="n"/>
      <c r="CR115" s="107" t="n"/>
      <c r="CS115" s="107" t="n"/>
      <c r="CT115" s="107" t="n"/>
      <c r="CU115" s="107" t="n"/>
      <c r="CV115" s="107" t="n"/>
      <c r="CW115" s="107" t="n"/>
      <c r="CX115" s="107" t="n"/>
      <c r="CY115" s="107" t="n"/>
      <c r="CZ115" s="107" t="n"/>
    </row>
    <row r="117">
      <c r="A117" s="126">
        <f>IF('AS51'!$C$16="","",'AS51'!$C$16)</f>
        <v/>
      </c>
      <c r="B117" s="68">
        <f>IF($A117="",0,COUNT($E118:$CZ118))</f>
        <v/>
      </c>
      <c r="C117" s="69">
        <f>IF($B117=0,0,MAX($E118:$CZ118))</f>
        <v/>
      </c>
      <c r="D117" s="58">
        <f>_xll.BDS($A117,'Field Check'!$C$44,"headers=y","startcol=1","endcol=7","dir=h","DVD_START_DT",'Field Check'!$C$59,"DVD_END_DT",'Field Check'!$D$59,"cols=2;rows=7")</f>
        <v/>
      </c>
      <c r="E117" s="59" t="n">
        <v>46160</v>
      </c>
      <c r="F117" s="59" t="n"/>
      <c r="G117" s="59" t="n"/>
      <c r="H117" s="59" t="n"/>
      <c r="I117" s="59" t="n"/>
      <c r="J117" s="59" t="n"/>
      <c r="K117" s="59" t="n"/>
      <c r="L117" s="59" t="n"/>
      <c r="M117" s="59" t="n"/>
      <c r="N117" s="59" t="n"/>
      <c r="O117" s="59" t="n"/>
      <c r="P117" s="59" t="n"/>
      <c r="Q117" s="59" t="n"/>
      <c r="R117" s="59" t="n"/>
      <c r="S117" s="59" t="n"/>
      <c r="T117" s="59" t="n"/>
      <c r="U117" s="59" t="n"/>
      <c r="V117" s="59" t="n"/>
      <c r="W117" s="59" t="n"/>
      <c r="X117" s="59" t="n"/>
      <c r="Y117" s="59" t="n"/>
      <c r="Z117" s="59" t="n"/>
      <c r="AA117" s="59" t="n"/>
      <c r="AB117" s="59" t="n"/>
      <c r="AC117" s="59" t="n"/>
      <c r="AD117" s="59" t="n"/>
      <c r="AE117" s="59" t="n"/>
      <c r="AF117" s="59" t="n"/>
      <c r="AG117" s="59" t="n"/>
      <c r="AH117" s="59" t="n"/>
      <c r="AI117" s="59" t="n"/>
      <c r="AJ117" s="59" t="n"/>
      <c r="AK117" s="59" t="n"/>
      <c r="AL117" s="59" t="n"/>
      <c r="AM117" s="59" t="n"/>
      <c r="AN117" s="59" t="n"/>
      <c r="AO117" s="59" t="n"/>
      <c r="AP117" s="59" t="n"/>
      <c r="AQ117" s="59" t="n"/>
      <c r="AR117" s="59" t="n"/>
      <c r="AS117" s="59" t="n"/>
      <c r="AT117" s="59" t="n"/>
      <c r="AU117" s="59" t="n"/>
      <c r="AV117" s="59" t="n"/>
      <c r="AW117" s="59" t="n"/>
      <c r="AX117" s="59" t="n"/>
      <c r="AY117" s="59" t="n"/>
      <c r="AZ117" s="59" t="n"/>
      <c r="BA117" s="59" t="n"/>
      <c r="BB117" s="59" t="n"/>
      <c r="BC117" s="59" t="n"/>
      <c r="BD117" s="59" t="n"/>
      <c r="BE117" s="59" t="n"/>
      <c r="BF117" s="59" t="n"/>
      <c r="BG117" s="59" t="n"/>
      <c r="BH117" s="59" t="n"/>
      <c r="BI117" s="59" t="n"/>
      <c r="BJ117" s="59" t="n"/>
      <c r="BK117" s="59" t="n"/>
      <c r="BL117" s="59" t="n"/>
      <c r="BM117" s="59" t="n"/>
      <c r="BN117" s="59" t="n"/>
      <c r="BO117" s="59" t="n"/>
      <c r="BP117" s="59" t="n"/>
      <c r="BQ117" s="59" t="n"/>
      <c r="BR117" s="59" t="n"/>
      <c r="BS117" s="59" t="n"/>
      <c r="BT117" s="59" t="n"/>
      <c r="BU117" s="59" t="n"/>
      <c r="BV117" s="59" t="n"/>
      <c r="BW117" s="59" t="n"/>
      <c r="BX117" s="59" t="n"/>
      <c r="BY117" s="59" t="n"/>
      <c r="BZ117" s="59" t="n"/>
      <c r="CA117" s="59" t="n"/>
      <c r="CB117" s="59" t="n"/>
      <c r="CC117" s="59" t="n"/>
      <c r="CD117" s="59" t="n"/>
      <c r="CE117" s="59" t="n"/>
      <c r="CF117" s="59" t="n"/>
      <c r="CG117" s="59" t="n"/>
      <c r="CH117" s="59" t="n"/>
      <c r="CI117" s="59" t="n"/>
      <c r="CJ117" s="59" t="n"/>
      <c r="CK117" s="59" t="n"/>
      <c r="CL117" s="59" t="n"/>
      <c r="CM117" s="59" t="n"/>
      <c r="CN117" s="59" t="n"/>
      <c r="CO117" s="59" t="n"/>
      <c r="CP117" s="59" t="n"/>
      <c r="CQ117" s="59" t="n"/>
      <c r="CR117" s="59" t="n"/>
      <c r="CS117" s="59" t="n"/>
      <c r="CT117" s="59" t="n"/>
      <c r="CU117" s="59" t="n"/>
      <c r="CV117" s="59" t="n"/>
      <c r="CW117" s="59" t="n"/>
      <c r="CX117" s="59" t="n"/>
      <c r="CY117" s="59" t="n"/>
      <c r="CZ117" s="59" t="n"/>
    </row>
    <row r="118">
      <c r="D118" s="59" t="inlineStr">
        <is>
          <t>Ex-Date</t>
        </is>
      </c>
      <c r="E118" s="59" t="n">
        <v>46185</v>
      </c>
      <c r="F118" s="59" t="n"/>
      <c r="G118" s="59" t="n"/>
      <c r="H118" s="59" t="n"/>
      <c r="I118" s="59" t="n"/>
      <c r="J118" s="59" t="n"/>
      <c r="K118" s="59" t="n"/>
      <c r="L118" s="59" t="n"/>
      <c r="M118" s="59" t="n"/>
      <c r="N118" s="59" t="n"/>
      <c r="O118" s="59" t="n"/>
      <c r="P118" s="59" t="n"/>
      <c r="Q118" s="59" t="n"/>
      <c r="R118" s="59" t="n"/>
      <c r="S118" s="59" t="n"/>
      <c r="T118" s="59" t="n"/>
      <c r="U118" s="59" t="n"/>
      <c r="V118" s="59" t="n"/>
      <c r="W118" s="59" t="n"/>
      <c r="X118" s="59" t="n"/>
      <c r="Y118" s="59" t="n"/>
      <c r="Z118" s="59" t="n"/>
      <c r="AA118" s="59" t="n"/>
      <c r="AB118" s="59" t="n"/>
      <c r="AC118" s="59" t="n"/>
      <c r="AD118" s="59" t="n"/>
      <c r="AE118" s="59" t="n"/>
      <c r="AF118" s="59" t="n"/>
      <c r="AG118" s="59" t="n"/>
      <c r="AH118" s="59" t="n"/>
      <c r="AI118" s="59" t="n"/>
      <c r="AJ118" s="59" t="n"/>
      <c r="AK118" s="59" t="n"/>
      <c r="AL118" s="59" t="n"/>
      <c r="AM118" s="59" t="n"/>
      <c r="AN118" s="59" t="n"/>
      <c r="AO118" s="59" t="n"/>
      <c r="AP118" s="59" t="n"/>
      <c r="AQ118" s="59" t="n"/>
      <c r="AR118" s="59" t="n"/>
      <c r="AS118" s="59" t="n"/>
      <c r="AT118" s="59" t="n"/>
      <c r="AU118" s="59" t="n"/>
      <c r="AV118" s="59" t="n"/>
      <c r="AW118" s="59" t="n"/>
      <c r="AX118" s="59" t="n"/>
      <c r="AY118" s="59" t="n"/>
      <c r="AZ118" s="59" t="n"/>
      <c r="BA118" s="59" t="n"/>
      <c r="BB118" s="59" t="n"/>
      <c r="BC118" s="59" t="n"/>
      <c r="BD118" s="59" t="n"/>
      <c r="BE118" s="59" t="n"/>
      <c r="BF118" s="59" t="n"/>
      <c r="BG118" s="59" t="n"/>
      <c r="BH118" s="59" t="n"/>
      <c r="BI118" s="59" t="n"/>
      <c r="BJ118" s="59" t="n"/>
      <c r="BK118" s="59" t="n"/>
      <c r="BL118" s="59" t="n"/>
      <c r="BM118" s="59" t="n"/>
      <c r="BN118" s="59" t="n"/>
      <c r="BO118" s="59" t="n"/>
      <c r="BP118" s="59" t="n"/>
      <c r="BQ118" s="59" t="n"/>
      <c r="BR118" s="59" t="n"/>
      <c r="BS118" s="59" t="n"/>
      <c r="BT118" s="59" t="n"/>
      <c r="BU118" s="59" t="n"/>
      <c r="BV118" s="59" t="n"/>
      <c r="BW118" s="59" t="n"/>
      <c r="BX118" s="59" t="n"/>
      <c r="BY118" s="59" t="n"/>
      <c r="BZ118" s="59" t="n"/>
      <c r="CA118" s="59" t="n"/>
      <c r="CB118" s="59" t="n"/>
      <c r="CC118" s="59" t="n"/>
      <c r="CD118" s="59" t="n"/>
      <c r="CE118" s="59" t="n"/>
      <c r="CF118" s="59" t="n"/>
      <c r="CG118" s="59" t="n"/>
      <c r="CH118" s="59" t="n"/>
      <c r="CI118" s="59" t="n"/>
      <c r="CJ118" s="59" t="n"/>
      <c r="CK118" s="59" t="n"/>
      <c r="CL118" s="59" t="n"/>
      <c r="CM118" s="59" t="n"/>
      <c r="CN118" s="59" t="n"/>
      <c r="CO118" s="59" t="n"/>
      <c r="CP118" s="59" t="n"/>
      <c r="CQ118" s="59" t="n"/>
      <c r="CR118" s="59" t="n"/>
      <c r="CS118" s="59" t="n"/>
      <c r="CT118" s="59" t="n"/>
      <c r="CU118" s="59" t="n"/>
      <c r="CV118" s="59" t="n"/>
      <c r="CW118" s="59" t="n"/>
      <c r="CX118" s="59" t="n"/>
      <c r="CY118" s="59" t="n"/>
      <c r="CZ118" s="59" t="n"/>
    </row>
    <row r="119">
      <c r="D119" s="59" t="inlineStr">
        <is>
          <t>Record Date</t>
        </is>
      </c>
      <c r="E119" s="59" t="n">
        <v>46188</v>
      </c>
      <c r="F119" s="59" t="n"/>
      <c r="G119" s="59" t="n"/>
      <c r="H119" s="59" t="n"/>
      <c r="I119" s="59" t="n"/>
      <c r="J119" s="59" t="n"/>
      <c r="K119" s="59" t="n"/>
      <c r="L119" s="59" t="n"/>
      <c r="M119" s="59" t="n"/>
      <c r="N119" s="59" t="n"/>
      <c r="O119" s="59" t="n"/>
      <c r="P119" s="59" t="n"/>
      <c r="Q119" s="59" t="n"/>
      <c r="R119" s="59" t="n"/>
      <c r="S119" s="59" t="n"/>
      <c r="T119" s="59" t="n"/>
      <c r="U119" s="59" t="n"/>
      <c r="V119" s="59" t="n"/>
      <c r="W119" s="59" t="n"/>
      <c r="X119" s="59" t="n"/>
      <c r="Y119" s="59" t="n"/>
      <c r="Z119" s="59" t="n"/>
      <c r="AA119" s="59" t="n"/>
      <c r="AB119" s="59" t="n"/>
      <c r="AC119" s="59" t="n"/>
      <c r="AD119" s="59" t="n"/>
      <c r="AE119" s="59" t="n"/>
      <c r="AF119" s="59" t="n"/>
      <c r="AG119" s="59" t="n"/>
      <c r="AH119" s="59" t="n"/>
      <c r="AI119" s="59" t="n"/>
      <c r="AJ119" s="59" t="n"/>
      <c r="AK119" s="59" t="n"/>
      <c r="AL119" s="59" t="n"/>
      <c r="AM119" s="59" t="n"/>
      <c r="AN119" s="59" t="n"/>
      <c r="AO119" s="59" t="n"/>
      <c r="AP119" s="59" t="n"/>
      <c r="AQ119" s="59" t="n"/>
      <c r="AR119" s="59" t="n"/>
      <c r="AS119" s="59" t="n"/>
      <c r="AT119" s="59" t="n"/>
      <c r="AU119" s="59" t="n"/>
      <c r="AV119" s="59" t="n"/>
      <c r="AW119" s="59" t="n"/>
      <c r="AX119" s="59" t="n"/>
      <c r="AY119" s="59" t="n"/>
      <c r="AZ119" s="59" t="n"/>
      <c r="BA119" s="59" t="n"/>
      <c r="BB119" s="59" t="n"/>
      <c r="BC119" s="59" t="n"/>
      <c r="BD119" s="59" t="n"/>
      <c r="BE119" s="59" t="n"/>
      <c r="BF119" s="59" t="n"/>
      <c r="BG119" s="59" t="n"/>
      <c r="BH119" s="59" t="n"/>
      <c r="BI119" s="59" t="n"/>
      <c r="BJ119" s="59" t="n"/>
      <c r="BK119" s="59" t="n"/>
      <c r="BL119" s="59" t="n"/>
      <c r="BM119" s="59" t="n"/>
      <c r="BN119" s="59" t="n"/>
      <c r="BO119" s="59" t="n"/>
      <c r="BP119" s="59" t="n"/>
      <c r="BQ119" s="59" t="n"/>
      <c r="BR119" s="59" t="n"/>
      <c r="BS119" s="59" t="n"/>
      <c r="BT119" s="59" t="n"/>
      <c r="BU119" s="59" t="n"/>
      <c r="BV119" s="59" t="n"/>
      <c r="BW119" s="59" t="n"/>
      <c r="BX119" s="59" t="n"/>
      <c r="BY119" s="59" t="n"/>
      <c r="BZ119" s="59" t="n"/>
      <c r="CA119" s="59" t="n"/>
      <c r="CB119" s="59" t="n"/>
      <c r="CC119" s="59" t="n"/>
      <c r="CD119" s="59" t="n"/>
      <c r="CE119" s="59" t="n"/>
      <c r="CF119" s="59" t="n"/>
      <c r="CG119" s="59" t="n"/>
      <c r="CH119" s="59" t="n"/>
      <c r="CI119" s="59" t="n"/>
      <c r="CJ119" s="59" t="n"/>
      <c r="CK119" s="59" t="n"/>
      <c r="CL119" s="59" t="n"/>
      <c r="CM119" s="59" t="n"/>
      <c r="CN119" s="59" t="n"/>
      <c r="CO119" s="59" t="n"/>
      <c r="CP119" s="59" t="n"/>
      <c r="CQ119" s="59" t="n"/>
      <c r="CR119" s="59" t="n"/>
      <c r="CS119" s="59" t="n"/>
      <c r="CT119" s="59" t="n"/>
      <c r="CU119" s="59" t="n"/>
      <c r="CV119" s="59" t="n"/>
      <c r="CW119" s="59" t="n"/>
      <c r="CX119" s="59" t="n"/>
      <c r="CY119" s="59" t="n"/>
      <c r="CZ119" s="59" t="n"/>
    </row>
    <row r="120">
      <c r="D120" s="59" t="inlineStr">
        <is>
          <t>Payable Date</t>
        </is>
      </c>
      <c r="E120" s="59" t="n">
        <v>46206</v>
      </c>
      <c r="F120" s="59" t="n"/>
      <c r="G120" s="59" t="n"/>
      <c r="H120" s="59" t="n"/>
      <c r="I120" s="59" t="n"/>
      <c r="J120" s="59" t="n"/>
      <c r="K120" s="59" t="n"/>
      <c r="L120" s="59" t="n"/>
      <c r="M120" s="59" t="n"/>
      <c r="N120" s="59" t="n"/>
      <c r="O120" s="59" t="n"/>
      <c r="P120" s="59" t="n"/>
      <c r="Q120" s="59" t="n"/>
      <c r="R120" s="59" t="n"/>
      <c r="S120" s="59" t="n"/>
      <c r="T120" s="59" t="n"/>
      <c r="U120" s="59" t="n"/>
      <c r="V120" s="59" t="n"/>
      <c r="W120" s="59" t="n"/>
      <c r="X120" s="59" t="n"/>
      <c r="Y120" s="59" t="n"/>
      <c r="Z120" s="59" t="n"/>
      <c r="AA120" s="59" t="n"/>
      <c r="AB120" s="59" t="n"/>
      <c r="AC120" s="59" t="n"/>
      <c r="AD120" s="59" t="n"/>
      <c r="AE120" s="59" t="n"/>
      <c r="AF120" s="59" t="n"/>
      <c r="AG120" s="59" t="n"/>
      <c r="AH120" s="59" t="n"/>
      <c r="AI120" s="59" t="n"/>
      <c r="AJ120" s="59" t="n"/>
      <c r="AK120" s="59" t="n"/>
      <c r="AL120" s="59" t="n"/>
      <c r="AM120" s="59" t="n"/>
      <c r="AN120" s="59" t="n"/>
      <c r="AO120" s="59" t="n"/>
      <c r="AP120" s="59" t="n"/>
      <c r="AQ120" s="59" t="n"/>
      <c r="AR120" s="59" t="n"/>
      <c r="AS120" s="59" t="n"/>
      <c r="AT120" s="59" t="n"/>
      <c r="AU120" s="59" t="n"/>
      <c r="AV120" s="59" t="n"/>
      <c r="AW120" s="59" t="n"/>
      <c r="AX120" s="59" t="n"/>
      <c r="AY120" s="59" t="n"/>
      <c r="AZ120" s="59" t="n"/>
      <c r="BA120" s="59" t="n"/>
      <c r="BB120" s="59" t="n"/>
      <c r="BC120" s="59" t="n"/>
      <c r="BD120" s="59" t="n"/>
      <c r="BE120" s="59" t="n"/>
      <c r="BF120" s="59" t="n"/>
      <c r="BG120" s="59" t="n"/>
      <c r="BH120" s="59" t="n"/>
      <c r="BI120" s="59" t="n"/>
      <c r="BJ120" s="59" t="n"/>
      <c r="BK120" s="59" t="n"/>
      <c r="BL120" s="59" t="n"/>
      <c r="BM120" s="59" t="n"/>
      <c r="BN120" s="59" t="n"/>
      <c r="BO120" s="59" t="n"/>
      <c r="BP120" s="59" t="n"/>
      <c r="BQ120" s="59" t="n"/>
      <c r="BR120" s="59" t="n"/>
      <c r="BS120" s="59" t="n"/>
      <c r="BT120" s="59" t="n"/>
      <c r="BU120" s="59" t="n"/>
      <c r="BV120" s="59" t="n"/>
      <c r="BW120" s="59" t="n"/>
      <c r="BX120" s="59" t="n"/>
      <c r="BY120" s="59" t="n"/>
      <c r="BZ120" s="59" t="n"/>
      <c r="CA120" s="59" t="n"/>
      <c r="CB120" s="59" t="n"/>
      <c r="CC120" s="59" t="n"/>
      <c r="CD120" s="59" t="n"/>
      <c r="CE120" s="59" t="n"/>
      <c r="CF120" s="59" t="n"/>
      <c r="CG120" s="59" t="n"/>
      <c r="CH120" s="59" t="n"/>
      <c r="CI120" s="59" t="n"/>
      <c r="CJ120" s="59" t="n"/>
      <c r="CK120" s="59" t="n"/>
      <c r="CL120" s="59" t="n"/>
      <c r="CM120" s="59" t="n"/>
      <c r="CN120" s="59" t="n"/>
      <c r="CO120" s="59" t="n"/>
      <c r="CP120" s="59" t="n"/>
      <c r="CQ120" s="59" t="n"/>
      <c r="CR120" s="59" t="n"/>
      <c r="CS120" s="59" t="n"/>
      <c r="CT120" s="59" t="n"/>
      <c r="CU120" s="59" t="n"/>
      <c r="CV120" s="59" t="n"/>
      <c r="CW120" s="59" t="n"/>
      <c r="CX120" s="59" t="n"/>
      <c r="CY120" s="59" t="n"/>
      <c r="CZ120" s="59" t="n"/>
    </row>
    <row r="121">
      <c r="D121" s="107" t="inlineStr">
        <is>
          <t>Dividend Amount</t>
        </is>
      </c>
      <c r="E121" s="107" t="n">
        <v>0.231</v>
      </c>
      <c r="F121" s="107" t="n"/>
      <c r="G121" s="107" t="n"/>
      <c r="H121" s="107" t="n"/>
      <c r="I121" s="107" t="n"/>
      <c r="J121" s="107" t="n"/>
      <c r="K121" s="107" t="n"/>
      <c r="L121" s="107" t="n"/>
      <c r="M121" s="107" t="n"/>
      <c r="N121" s="107" t="n"/>
      <c r="O121" s="107" t="n"/>
      <c r="P121" s="107" t="n"/>
      <c r="Q121" s="107" t="n"/>
      <c r="R121" s="107" t="n"/>
      <c r="S121" s="107" t="n"/>
      <c r="T121" s="107" t="n"/>
      <c r="U121" s="107" t="n"/>
      <c r="V121" s="107" t="n"/>
      <c r="W121" s="107" t="n"/>
      <c r="X121" s="107" t="n"/>
      <c r="Y121" s="107" t="n"/>
      <c r="Z121" s="107" t="n"/>
      <c r="AA121" s="107" t="n"/>
      <c r="AB121" s="107" t="n"/>
      <c r="AC121" s="107" t="n"/>
      <c r="AD121" s="107" t="n"/>
      <c r="AE121" s="107" t="n"/>
      <c r="AF121" s="107" t="n"/>
      <c r="AG121" s="107" t="n"/>
      <c r="AH121" s="107" t="n"/>
      <c r="AI121" s="107" t="n"/>
      <c r="AJ121" s="107" t="n"/>
      <c r="AK121" s="107" t="n"/>
      <c r="AL121" s="107" t="n"/>
      <c r="AM121" s="107" t="n"/>
      <c r="AN121" s="107" t="n"/>
      <c r="AO121" s="107" t="n"/>
      <c r="AP121" s="107" t="n"/>
      <c r="AQ121" s="107" t="n"/>
      <c r="AR121" s="107" t="n"/>
      <c r="AS121" s="107" t="n"/>
      <c r="AT121" s="107" t="n"/>
      <c r="AU121" s="107" t="n"/>
      <c r="AV121" s="107" t="n"/>
      <c r="AW121" s="107" t="n"/>
      <c r="AX121" s="107" t="n"/>
      <c r="AY121" s="107" t="n"/>
      <c r="AZ121" s="107" t="n"/>
      <c r="BA121" s="107" t="n"/>
      <c r="BB121" s="107" t="n"/>
      <c r="BC121" s="107" t="n"/>
      <c r="BD121" s="107" t="n"/>
      <c r="BE121" s="107" t="n"/>
      <c r="BF121" s="107" t="n"/>
      <c r="BG121" s="107" t="n"/>
      <c r="BH121" s="107" t="n"/>
      <c r="BI121" s="107" t="n"/>
      <c r="BJ121" s="107" t="n"/>
      <c r="BK121" s="107" t="n"/>
      <c r="BL121" s="107" t="n"/>
      <c r="BM121" s="107" t="n"/>
      <c r="BN121" s="107" t="n"/>
      <c r="BO121" s="107" t="n"/>
      <c r="BP121" s="107" t="n"/>
      <c r="BQ121" s="107" t="n"/>
      <c r="BR121" s="107" t="n"/>
      <c r="BS121" s="107" t="n"/>
      <c r="BT121" s="107" t="n"/>
      <c r="BU121" s="107" t="n"/>
      <c r="BV121" s="107" t="n"/>
      <c r="BW121" s="107" t="n"/>
      <c r="BX121" s="107" t="n"/>
      <c r="BY121" s="107" t="n"/>
      <c r="BZ121" s="107" t="n"/>
      <c r="CA121" s="107" t="n"/>
      <c r="CB121" s="107" t="n"/>
      <c r="CC121" s="107" t="n"/>
      <c r="CD121" s="107" t="n"/>
      <c r="CE121" s="107" t="n"/>
      <c r="CF121" s="107" t="n"/>
      <c r="CG121" s="107" t="n"/>
      <c r="CH121" s="107" t="n"/>
      <c r="CI121" s="107" t="n"/>
      <c r="CJ121" s="107" t="n"/>
      <c r="CK121" s="107" t="n"/>
      <c r="CL121" s="107" t="n"/>
      <c r="CM121" s="107" t="n"/>
      <c r="CN121" s="107" t="n"/>
      <c r="CO121" s="107" t="n"/>
      <c r="CP121" s="107" t="n"/>
      <c r="CQ121" s="107" t="n"/>
      <c r="CR121" s="107" t="n"/>
      <c r="CS121" s="107" t="n"/>
      <c r="CT121" s="107" t="n"/>
      <c r="CU121" s="107" t="n"/>
      <c r="CV121" s="107" t="n"/>
      <c r="CW121" s="107" t="n"/>
      <c r="CX121" s="107" t="n"/>
      <c r="CY121" s="107" t="n"/>
      <c r="CZ121" s="107" t="n"/>
    </row>
    <row r="122">
      <c r="D122" t="inlineStr">
        <is>
          <t>Dividend Frequency</t>
        </is>
      </c>
      <c r="E122" t="inlineStr">
        <is>
          <t>Semi-Anl</t>
        </is>
      </c>
    </row>
    <row r="123">
      <c r="D123" t="inlineStr">
        <is>
          <t>Dividend Type</t>
        </is>
      </c>
      <c r="E123" t="inlineStr">
        <is>
          <t>Final</t>
        </is>
      </c>
    </row>
    <row r="124">
      <c r="A124" s="2">
        <f>IF($A117="","","   projections")</f>
        <v/>
      </c>
      <c r="B124" s="68">
        <f>IF($A117="",0,COUNT($E125:$CZ125))</f>
        <v/>
      </c>
      <c r="C124" s="69">
        <f>IF($B124=0,0,MAX($E125:$CZ125))</f>
        <v/>
      </c>
      <c r="D124" s="58">
        <f>_xll.BDS($A117,'Field Check'!$C$42,"headers=y","startcol=1","endcol=3","dir=h","cols=21;rows=3")</f>
        <v/>
      </c>
      <c r="E124" s="59" t="n">
        <v>46349</v>
      </c>
      <c r="F124" s="59" t="n">
        <v>46524</v>
      </c>
      <c r="G124" s="59" t="n">
        <v>46707</v>
      </c>
      <c r="H124" s="59" t="n">
        <v>46896</v>
      </c>
      <c r="I124" s="59" t="n">
        <v>47078</v>
      </c>
      <c r="J124" s="59" t="n">
        <v>47267</v>
      </c>
      <c r="K124" s="59" t="n">
        <v>47442</v>
      </c>
      <c r="L124" s="59" t="n">
        <v>47631</v>
      </c>
      <c r="M124" s="59" t="n">
        <v>47806</v>
      </c>
      <c r="N124" s="59" t="n">
        <v>47995</v>
      </c>
      <c r="O124" s="59" t="n">
        <v>48170</v>
      </c>
      <c r="P124" s="59" t="n">
        <v>48359</v>
      </c>
      <c r="Q124" s="59" t="n">
        <v>48534</v>
      </c>
      <c r="R124" s="59" t="n">
        <v>48723</v>
      </c>
      <c r="S124" s="59" t="n">
        <v>48898</v>
      </c>
      <c r="T124" s="59" t="n">
        <v>49094</v>
      </c>
      <c r="U124" s="59" t="n">
        <v>49269</v>
      </c>
      <c r="V124" s="59" t="n">
        <v>49458</v>
      </c>
      <c r="W124" s="59" t="n">
        <v>49633</v>
      </c>
      <c r="X124" s="59" t="n">
        <v>49822</v>
      </c>
      <c r="Y124" s="59" t="n"/>
      <c r="Z124" s="59" t="n"/>
      <c r="AA124" s="59" t="n"/>
      <c r="AB124" s="59" t="n"/>
      <c r="AC124" s="59" t="n"/>
      <c r="AD124" s="59" t="n"/>
      <c r="AE124" s="59" t="n"/>
      <c r="AF124" s="59" t="n"/>
      <c r="AG124" s="59" t="n"/>
      <c r="AH124" s="59" t="n"/>
      <c r="AI124" s="59" t="n"/>
      <c r="AJ124" s="59" t="n"/>
      <c r="AK124" s="59" t="n"/>
      <c r="AL124" s="59" t="n"/>
      <c r="AM124" s="59" t="n"/>
      <c r="AN124" s="59" t="n"/>
      <c r="AO124" s="59" t="n"/>
      <c r="AP124" s="59" t="n"/>
      <c r="AQ124" s="59" t="n"/>
      <c r="AR124" s="59" t="n"/>
      <c r="AS124" s="59" t="n"/>
      <c r="AT124" s="59" t="n"/>
      <c r="AU124" s="59" t="n"/>
      <c r="AV124" s="59" t="n"/>
      <c r="AW124" s="59" t="n"/>
      <c r="AX124" s="59" t="n"/>
      <c r="AY124" s="59" t="n"/>
      <c r="AZ124" s="59" t="n"/>
      <c r="BA124" s="59" t="n"/>
      <c r="BB124" s="59" t="n"/>
      <c r="BC124" s="59" t="n"/>
      <c r="BD124" s="59" t="n"/>
      <c r="BE124" s="59" t="n"/>
      <c r="BF124" s="59" t="n"/>
      <c r="BG124" s="59" t="n"/>
      <c r="BH124" s="59" t="n"/>
      <c r="BI124" s="59" t="n"/>
      <c r="BJ124" s="59" t="n"/>
      <c r="BK124" s="59" t="n"/>
      <c r="BL124" s="59" t="n"/>
      <c r="BM124" s="59" t="n"/>
      <c r="BN124" s="59" t="n"/>
      <c r="BO124" s="59" t="n"/>
      <c r="BP124" s="59" t="n"/>
      <c r="BQ124" s="59" t="n"/>
      <c r="BR124" s="59" t="n"/>
      <c r="BS124" s="59" t="n"/>
      <c r="BT124" s="59" t="n"/>
      <c r="BU124" s="59" t="n"/>
      <c r="BV124" s="59" t="n"/>
      <c r="BW124" s="59" t="n"/>
      <c r="BX124" s="59" t="n"/>
      <c r="BY124" s="59" t="n"/>
      <c r="BZ124" s="59" t="n"/>
      <c r="CA124" s="59" t="n"/>
      <c r="CB124" s="59" t="n"/>
      <c r="CC124" s="59" t="n"/>
      <c r="CD124" s="59" t="n"/>
      <c r="CE124" s="59" t="n"/>
      <c r="CF124" s="59" t="n"/>
      <c r="CG124" s="59" t="n"/>
      <c r="CH124" s="59" t="n"/>
      <c r="CI124" s="59" t="n"/>
      <c r="CJ124" s="59" t="n"/>
      <c r="CK124" s="59" t="n"/>
      <c r="CL124" s="59" t="n"/>
      <c r="CM124" s="59" t="n"/>
      <c r="CN124" s="59" t="n"/>
      <c r="CO124" s="59" t="n"/>
      <c r="CP124" s="59" t="n"/>
      <c r="CQ124" s="59" t="n"/>
      <c r="CR124" s="59" t="n"/>
      <c r="CS124" s="59" t="n"/>
      <c r="CT124" s="59" t="n"/>
      <c r="CU124" s="59" t="n"/>
      <c r="CV124" s="59" t="n"/>
      <c r="CW124" s="59" t="n"/>
      <c r="CX124" s="59" t="n"/>
      <c r="CY124" s="59" t="n"/>
      <c r="CZ124" s="59" t="n"/>
    </row>
    <row r="125">
      <c r="D125" s="59" t="inlineStr">
        <is>
          <t>Ex-Date</t>
        </is>
      </c>
      <c r="E125" s="59" t="n">
        <v>46357</v>
      </c>
      <c r="F125" s="59" t="n">
        <v>46549</v>
      </c>
      <c r="G125" s="59" t="n">
        <v>46715</v>
      </c>
      <c r="H125" s="59" t="n">
        <v>46933</v>
      </c>
      <c r="I125" s="59" t="n">
        <v>47086</v>
      </c>
      <c r="J125" s="59" t="n">
        <v>47304</v>
      </c>
      <c r="K125" s="59" t="n">
        <v>47450</v>
      </c>
      <c r="L125" s="59" t="n">
        <v>47668</v>
      </c>
      <c r="M125" s="59" t="n">
        <v>47814</v>
      </c>
      <c r="N125" s="59" t="n">
        <v>48032</v>
      </c>
      <c r="O125" s="59" t="n">
        <v>48178</v>
      </c>
      <c r="P125" s="59" t="n">
        <v>48396</v>
      </c>
      <c r="Q125" s="59" t="n">
        <v>48542</v>
      </c>
      <c r="R125" s="59" t="n">
        <v>48760</v>
      </c>
      <c r="S125" s="59" t="n">
        <v>48906</v>
      </c>
      <c r="T125" s="59" t="n">
        <v>49131</v>
      </c>
      <c r="U125" s="59" t="n">
        <v>49277</v>
      </c>
      <c r="V125" s="59" t="n">
        <v>49495</v>
      </c>
      <c r="W125" s="59" t="n">
        <v>49641</v>
      </c>
      <c r="X125" s="59" t="n">
        <v>49859</v>
      </c>
      <c r="Y125" s="59" t="n"/>
      <c r="Z125" s="59" t="n"/>
      <c r="AA125" s="59" t="n"/>
      <c r="AB125" s="59" t="n"/>
      <c r="AC125" s="59" t="n"/>
      <c r="AD125" s="59" t="n"/>
      <c r="AE125" s="59" t="n"/>
      <c r="AF125" s="59" t="n"/>
      <c r="AG125" s="59" t="n"/>
      <c r="AH125" s="59" t="n"/>
      <c r="AI125" s="59" t="n"/>
      <c r="AJ125" s="59" t="n"/>
      <c r="AK125" s="59" t="n"/>
      <c r="AL125" s="59" t="n"/>
      <c r="AM125" s="59" t="n"/>
      <c r="AN125" s="59" t="n"/>
      <c r="AO125" s="59" t="n"/>
      <c r="AP125" s="59" t="n"/>
      <c r="AQ125" s="59" t="n"/>
      <c r="AR125" s="59" t="n"/>
      <c r="AS125" s="59" t="n"/>
      <c r="AT125" s="59" t="n"/>
      <c r="AU125" s="59" t="n"/>
      <c r="AV125" s="59" t="n"/>
      <c r="AW125" s="59" t="n"/>
      <c r="AX125" s="59" t="n"/>
      <c r="AY125" s="59" t="n"/>
      <c r="AZ125" s="59" t="n"/>
      <c r="BA125" s="59" t="n"/>
      <c r="BB125" s="59" t="n"/>
      <c r="BC125" s="59" t="n"/>
      <c r="BD125" s="59" t="n"/>
      <c r="BE125" s="59" t="n"/>
      <c r="BF125" s="59" t="n"/>
      <c r="BG125" s="59" t="n"/>
      <c r="BH125" s="59" t="n"/>
      <c r="BI125" s="59" t="n"/>
      <c r="BJ125" s="59" t="n"/>
      <c r="BK125" s="59" t="n"/>
      <c r="BL125" s="59" t="n"/>
      <c r="BM125" s="59" t="n"/>
      <c r="BN125" s="59" t="n"/>
      <c r="BO125" s="59" t="n"/>
      <c r="BP125" s="59" t="n"/>
      <c r="BQ125" s="59" t="n"/>
      <c r="BR125" s="59" t="n"/>
      <c r="BS125" s="59" t="n"/>
      <c r="BT125" s="59" t="n"/>
      <c r="BU125" s="59" t="n"/>
      <c r="BV125" s="59" t="n"/>
      <c r="BW125" s="59" t="n"/>
      <c r="BX125" s="59" t="n"/>
      <c r="BY125" s="59" t="n"/>
      <c r="BZ125" s="59" t="n"/>
      <c r="CA125" s="59" t="n"/>
      <c r="CB125" s="59" t="n"/>
      <c r="CC125" s="59" t="n"/>
      <c r="CD125" s="59" t="n"/>
      <c r="CE125" s="59" t="n"/>
      <c r="CF125" s="59" t="n"/>
      <c r="CG125" s="59" t="n"/>
      <c r="CH125" s="59" t="n"/>
      <c r="CI125" s="59" t="n"/>
      <c r="CJ125" s="59" t="n"/>
      <c r="CK125" s="59" t="n"/>
      <c r="CL125" s="59" t="n"/>
      <c r="CM125" s="59" t="n"/>
      <c r="CN125" s="59" t="n"/>
      <c r="CO125" s="59" t="n"/>
      <c r="CP125" s="59" t="n"/>
      <c r="CQ125" s="59" t="n"/>
      <c r="CR125" s="59" t="n"/>
      <c r="CS125" s="59" t="n"/>
      <c r="CT125" s="59" t="n"/>
      <c r="CU125" s="59" t="n"/>
      <c r="CV125" s="59" t="n"/>
      <c r="CW125" s="59" t="n"/>
      <c r="CX125" s="59" t="n"/>
      <c r="CY125" s="59" t="n"/>
      <c r="CZ125" s="59" t="n"/>
    </row>
    <row r="126">
      <c r="D126" s="107" t="inlineStr">
        <is>
          <t>Amount Per Share</t>
        </is>
      </c>
      <c r="E126" s="107" t="n">
        <v>0.241</v>
      </c>
      <c r="F126" s="107" t="n">
        <v>0.251</v>
      </c>
      <c r="G126" s="107" t="n">
        <v>0.262</v>
      </c>
      <c r="H126" s="107" t="n">
        <v>0.273</v>
      </c>
      <c r="I126" s="107" t="n">
        <v>0.283</v>
      </c>
      <c r="J126" s="107" t="n">
        <v>0.295</v>
      </c>
      <c r="K126" s="107" t="n">
        <v>0.3</v>
      </c>
      <c r="L126" s="107" t="n">
        <v>0.313</v>
      </c>
      <c r="M126" s="107" t="n">
        <v>0.318</v>
      </c>
      <c r="N126" s="107" t="n">
        <v>0.332</v>
      </c>
      <c r="O126" s="107" t="n">
        <v>0.318</v>
      </c>
      <c r="P126" s="107" t="n">
        <v>0.332</v>
      </c>
      <c r="Q126" s="107" t="n">
        <v>0.318</v>
      </c>
      <c r="R126" s="107" t="n">
        <v>0.332</v>
      </c>
      <c r="S126" s="107" t="n">
        <v>0.318</v>
      </c>
      <c r="T126" s="107" t="n">
        <v>0.332</v>
      </c>
      <c r="U126" s="107" t="n">
        <v>0.318</v>
      </c>
      <c r="V126" s="107" t="n">
        <v>0.332</v>
      </c>
      <c r="W126" s="107" t="n">
        <v>0.318</v>
      </c>
      <c r="X126" s="107" t="n">
        <v>0.332</v>
      </c>
      <c r="Y126" s="107" t="n"/>
      <c r="Z126" s="107" t="n"/>
      <c r="AA126" s="107" t="n"/>
      <c r="AB126" s="107" t="n"/>
      <c r="AC126" s="107" t="n"/>
      <c r="AD126" s="107" t="n"/>
      <c r="AE126" s="107" t="n"/>
      <c r="AF126" s="107" t="n"/>
      <c r="AG126" s="107" t="n"/>
      <c r="AH126" s="107" t="n"/>
      <c r="AI126" s="107" t="n"/>
      <c r="AJ126" s="107" t="n"/>
      <c r="AK126" s="107" t="n"/>
      <c r="AL126" s="107" t="n"/>
      <c r="AM126" s="107" t="n"/>
      <c r="AN126" s="107" t="n"/>
      <c r="AO126" s="107" t="n"/>
      <c r="AP126" s="107" t="n"/>
      <c r="AQ126" s="107" t="n"/>
      <c r="AR126" s="107" t="n"/>
      <c r="AS126" s="107" t="n"/>
      <c r="AT126" s="107" t="n"/>
      <c r="AU126" s="107" t="n"/>
      <c r="AV126" s="107" t="n"/>
      <c r="AW126" s="107" t="n"/>
      <c r="AX126" s="107" t="n"/>
      <c r="AY126" s="107" t="n"/>
      <c r="AZ126" s="107" t="n"/>
      <c r="BA126" s="107" t="n"/>
      <c r="BB126" s="107" t="n"/>
      <c r="BC126" s="107" t="n"/>
      <c r="BD126" s="107" t="n"/>
      <c r="BE126" s="107" t="n"/>
      <c r="BF126" s="107" t="n"/>
      <c r="BG126" s="107" t="n"/>
      <c r="BH126" s="107" t="n"/>
      <c r="BI126" s="107" t="n"/>
      <c r="BJ126" s="107" t="n"/>
      <c r="BK126" s="107" t="n"/>
      <c r="BL126" s="107" t="n"/>
      <c r="BM126" s="107" t="n"/>
      <c r="BN126" s="107" t="n"/>
      <c r="BO126" s="107" t="n"/>
      <c r="BP126" s="107" t="n"/>
      <c r="BQ126" s="107" t="n"/>
      <c r="BR126" s="107" t="n"/>
      <c r="BS126" s="107" t="n"/>
      <c r="BT126" s="107" t="n"/>
      <c r="BU126" s="107" t="n"/>
      <c r="BV126" s="107" t="n"/>
      <c r="BW126" s="107" t="n"/>
      <c r="BX126" s="107" t="n"/>
      <c r="BY126" s="107" t="n"/>
      <c r="BZ126" s="107" t="n"/>
      <c r="CA126" s="107" t="n"/>
      <c r="CB126" s="107" t="n"/>
      <c r="CC126" s="107" t="n"/>
      <c r="CD126" s="107" t="n"/>
      <c r="CE126" s="107" t="n"/>
      <c r="CF126" s="107" t="n"/>
      <c r="CG126" s="107" t="n"/>
      <c r="CH126" s="107" t="n"/>
      <c r="CI126" s="107" t="n"/>
      <c r="CJ126" s="107" t="n"/>
      <c r="CK126" s="107" t="n"/>
      <c r="CL126" s="107" t="n"/>
      <c r="CM126" s="107" t="n"/>
      <c r="CN126" s="107" t="n"/>
      <c r="CO126" s="107" t="n"/>
      <c r="CP126" s="107" t="n"/>
      <c r="CQ126" s="107" t="n"/>
      <c r="CR126" s="107" t="n"/>
      <c r="CS126" s="107" t="n"/>
      <c r="CT126" s="107" t="n"/>
      <c r="CU126" s="107" t="n"/>
      <c r="CV126" s="107" t="n"/>
      <c r="CW126" s="107" t="n"/>
      <c r="CX126" s="107" t="n"/>
      <c r="CY126" s="107" t="n"/>
      <c r="CZ126" s="107" t="n"/>
    </row>
    <row r="128">
      <c r="A128" s="126">
        <f>IF('AS51'!$C$17="","",'AS51'!$C$17)</f>
        <v/>
      </c>
      <c r="B128" s="68">
        <f>IF($A128="",0,COUNT($E129:$CZ129))</f>
        <v/>
      </c>
      <c r="C128" s="69">
        <f>IF($B128=0,0,MAX($E129:$CZ129))</f>
        <v/>
      </c>
      <c r="D128" s="58">
        <f>_xll.BDS($A128,'Field Check'!$C$44,"headers=y","startcol=1","endcol=7","dir=h","DVD_START_DT",'Field Check'!$C$59,"DVD_END_DT",'Field Check'!$D$59)</f>
        <v/>
      </c>
      <c r="E128" s="59" t="n"/>
      <c r="F128" s="59" t="n"/>
      <c r="G128" s="59" t="n"/>
      <c r="H128" s="59" t="n"/>
      <c r="I128" s="59" t="n"/>
      <c r="J128" s="59" t="n"/>
      <c r="K128" s="59" t="n"/>
      <c r="L128" s="59" t="n"/>
      <c r="M128" s="59" t="n"/>
      <c r="N128" s="59" t="n"/>
      <c r="O128" s="59" t="n"/>
      <c r="P128" s="59" t="n"/>
      <c r="Q128" s="59" t="n"/>
      <c r="R128" s="59" t="n"/>
      <c r="S128" s="59" t="n"/>
      <c r="T128" s="59" t="n"/>
      <c r="U128" s="59" t="n"/>
      <c r="V128" s="59" t="n"/>
      <c r="W128" s="59" t="n"/>
      <c r="X128" s="59" t="n"/>
      <c r="Y128" s="59" t="n"/>
      <c r="Z128" s="59" t="n"/>
      <c r="AA128" s="59" t="n"/>
      <c r="AB128" s="59" t="n"/>
      <c r="AC128" s="59" t="n"/>
      <c r="AD128" s="59" t="n"/>
      <c r="AE128" s="59" t="n"/>
      <c r="AF128" s="59" t="n"/>
      <c r="AG128" s="59" t="n"/>
      <c r="AH128" s="59" t="n"/>
      <c r="AI128" s="59" t="n"/>
      <c r="AJ128" s="59" t="n"/>
      <c r="AK128" s="59" t="n"/>
      <c r="AL128" s="59" t="n"/>
      <c r="AM128" s="59" t="n"/>
      <c r="AN128" s="59" t="n"/>
      <c r="AO128" s="59" t="n"/>
      <c r="AP128" s="59" t="n"/>
      <c r="AQ128" s="59" t="n"/>
      <c r="AR128" s="59" t="n"/>
      <c r="AS128" s="59" t="n"/>
      <c r="AT128" s="59" t="n"/>
      <c r="AU128" s="59" t="n"/>
      <c r="AV128" s="59" t="n"/>
      <c r="AW128" s="59" t="n"/>
      <c r="AX128" s="59" t="n"/>
      <c r="AY128" s="59" t="n"/>
      <c r="AZ128" s="59" t="n"/>
      <c r="BA128" s="59" t="n"/>
      <c r="BB128" s="59" t="n"/>
      <c r="BC128" s="59" t="n"/>
      <c r="BD128" s="59" t="n"/>
      <c r="BE128" s="59" t="n"/>
      <c r="BF128" s="59" t="n"/>
      <c r="BG128" s="59" t="n"/>
      <c r="BH128" s="59" t="n"/>
      <c r="BI128" s="59" t="n"/>
      <c r="BJ128" s="59" t="n"/>
      <c r="BK128" s="59" t="n"/>
      <c r="BL128" s="59" t="n"/>
      <c r="BM128" s="59" t="n"/>
      <c r="BN128" s="59" t="n"/>
      <c r="BO128" s="59" t="n"/>
      <c r="BP128" s="59" t="n"/>
      <c r="BQ128" s="59" t="n"/>
      <c r="BR128" s="59" t="n"/>
      <c r="BS128" s="59" t="n"/>
      <c r="BT128" s="59" t="n"/>
      <c r="BU128" s="59" t="n"/>
      <c r="BV128" s="59" t="n"/>
      <c r="BW128" s="59" t="n"/>
      <c r="BX128" s="59" t="n"/>
      <c r="BY128" s="59" t="n"/>
      <c r="BZ128" s="59" t="n"/>
      <c r="CA128" s="59" t="n"/>
      <c r="CB128" s="59" t="n"/>
      <c r="CC128" s="59" t="n"/>
      <c r="CD128" s="59" t="n"/>
      <c r="CE128" s="59" t="n"/>
      <c r="CF128" s="59" t="n"/>
      <c r="CG128" s="59" t="n"/>
      <c r="CH128" s="59" t="n"/>
      <c r="CI128" s="59" t="n"/>
      <c r="CJ128" s="59" t="n"/>
      <c r="CK128" s="59" t="n"/>
      <c r="CL128" s="59" t="n"/>
      <c r="CM128" s="59" t="n"/>
      <c r="CN128" s="59" t="n"/>
      <c r="CO128" s="59" t="n"/>
      <c r="CP128" s="59" t="n"/>
      <c r="CQ128" s="59" t="n"/>
      <c r="CR128" s="59" t="n"/>
      <c r="CS128" s="59" t="n"/>
      <c r="CT128" s="59" t="n"/>
      <c r="CU128" s="59" t="n"/>
      <c r="CV128" s="59" t="n"/>
      <c r="CW128" s="59" t="n"/>
      <c r="CX128" s="59" t="n"/>
      <c r="CY128" s="59" t="n"/>
      <c r="CZ128" s="59" t="n"/>
    </row>
    <row r="129">
      <c r="D129" s="59" t="n"/>
      <c r="E129" s="59" t="n"/>
      <c r="F129" s="59" t="n"/>
      <c r="G129" s="59" t="n"/>
      <c r="H129" s="59" t="n"/>
      <c r="I129" s="59" t="n"/>
      <c r="J129" s="59" t="n"/>
      <c r="K129" s="59" t="n"/>
      <c r="L129" s="59" t="n"/>
      <c r="M129" s="59" t="n"/>
      <c r="N129" s="59" t="n"/>
      <c r="O129" s="59" t="n"/>
      <c r="P129" s="59" t="n"/>
      <c r="Q129" s="59" t="n"/>
      <c r="R129" s="59" t="n"/>
      <c r="S129" s="59" t="n"/>
      <c r="T129" s="59" t="n"/>
      <c r="U129" s="59" t="n"/>
      <c r="V129" s="59" t="n"/>
      <c r="W129" s="59" t="n"/>
      <c r="X129" s="59" t="n"/>
      <c r="Y129" s="59" t="n"/>
      <c r="Z129" s="59" t="n"/>
      <c r="AA129" s="59" t="n"/>
      <c r="AB129" s="59" t="n"/>
      <c r="AC129" s="59" t="n"/>
      <c r="AD129" s="59" t="n"/>
      <c r="AE129" s="59" t="n"/>
      <c r="AF129" s="59" t="n"/>
      <c r="AG129" s="59" t="n"/>
      <c r="AH129" s="59" t="n"/>
      <c r="AI129" s="59" t="n"/>
      <c r="AJ129" s="59" t="n"/>
      <c r="AK129" s="59" t="n"/>
      <c r="AL129" s="59" t="n"/>
      <c r="AM129" s="59" t="n"/>
      <c r="AN129" s="59" t="n"/>
      <c r="AO129" s="59" t="n"/>
      <c r="AP129" s="59" t="n"/>
      <c r="AQ129" s="59" t="n"/>
      <c r="AR129" s="59" t="n"/>
      <c r="AS129" s="59" t="n"/>
      <c r="AT129" s="59" t="n"/>
      <c r="AU129" s="59" t="n"/>
      <c r="AV129" s="59" t="n"/>
      <c r="AW129" s="59" t="n"/>
      <c r="AX129" s="59" t="n"/>
      <c r="AY129" s="59" t="n"/>
      <c r="AZ129" s="59" t="n"/>
      <c r="BA129" s="59" t="n"/>
      <c r="BB129" s="59" t="n"/>
      <c r="BC129" s="59" t="n"/>
      <c r="BD129" s="59" t="n"/>
      <c r="BE129" s="59" t="n"/>
      <c r="BF129" s="59" t="n"/>
      <c r="BG129" s="59" t="n"/>
      <c r="BH129" s="59" t="n"/>
      <c r="BI129" s="59" t="n"/>
      <c r="BJ129" s="59" t="n"/>
      <c r="BK129" s="59" t="n"/>
      <c r="BL129" s="59" t="n"/>
      <c r="BM129" s="59" t="n"/>
      <c r="BN129" s="59" t="n"/>
      <c r="BO129" s="59" t="n"/>
      <c r="BP129" s="59" t="n"/>
      <c r="BQ129" s="59" t="n"/>
      <c r="BR129" s="59" t="n"/>
      <c r="BS129" s="59" t="n"/>
      <c r="BT129" s="59" t="n"/>
      <c r="BU129" s="59" t="n"/>
      <c r="BV129" s="59" t="n"/>
      <c r="BW129" s="59" t="n"/>
      <c r="BX129" s="59" t="n"/>
      <c r="BY129" s="59" t="n"/>
      <c r="BZ129" s="59" t="n"/>
      <c r="CA129" s="59" t="n"/>
      <c r="CB129" s="59" t="n"/>
      <c r="CC129" s="59" t="n"/>
      <c r="CD129" s="59" t="n"/>
      <c r="CE129" s="59" t="n"/>
      <c r="CF129" s="59" t="n"/>
      <c r="CG129" s="59" t="n"/>
      <c r="CH129" s="59" t="n"/>
      <c r="CI129" s="59" t="n"/>
      <c r="CJ129" s="59" t="n"/>
      <c r="CK129" s="59" t="n"/>
      <c r="CL129" s="59" t="n"/>
      <c r="CM129" s="59" t="n"/>
      <c r="CN129" s="59" t="n"/>
      <c r="CO129" s="59" t="n"/>
      <c r="CP129" s="59" t="n"/>
      <c r="CQ129" s="59" t="n"/>
      <c r="CR129" s="59" t="n"/>
      <c r="CS129" s="59" t="n"/>
      <c r="CT129" s="59" t="n"/>
      <c r="CU129" s="59" t="n"/>
      <c r="CV129" s="59" t="n"/>
      <c r="CW129" s="59" t="n"/>
      <c r="CX129" s="59" t="n"/>
      <c r="CY129" s="59" t="n"/>
      <c r="CZ129" s="59" t="n"/>
    </row>
    <row r="130">
      <c r="D130" s="59" t="n"/>
      <c r="E130" s="59" t="n"/>
      <c r="F130" s="59" t="n"/>
      <c r="G130" s="59" t="n"/>
      <c r="H130" s="59" t="n"/>
      <c r="I130" s="59" t="n"/>
      <c r="J130" s="59" t="n"/>
      <c r="K130" s="59" t="n"/>
      <c r="L130" s="59" t="n"/>
      <c r="M130" s="59" t="n"/>
      <c r="N130" s="59" t="n"/>
      <c r="O130" s="59" t="n"/>
      <c r="P130" s="59" t="n"/>
      <c r="Q130" s="59" t="n"/>
      <c r="R130" s="59" t="n"/>
      <c r="S130" s="59" t="n"/>
      <c r="T130" s="59" t="n"/>
      <c r="U130" s="59" t="n"/>
      <c r="V130" s="59" t="n"/>
      <c r="W130" s="59" t="n"/>
      <c r="X130" s="59" t="n"/>
      <c r="Y130" s="59" t="n"/>
      <c r="Z130" s="59" t="n"/>
      <c r="AA130" s="59" t="n"/>
      <c r="AB130" s="59" t="n"/>
      <c r="AC130" s="59" t="n"/>
      <c r="AD130" s="59" t="n"/>
      <c r="AE130" s="59" t="n"/>
      <c r="AF130" s="59" t="n"/>
      <c r="AG130" s="59" t="n"/>
      <c r="AH130" s="59" t="n"/>
      <c r="AI130" s="59" t="n"/>
      <c r="AJ130" s="59" t="n"/>
      <c r="AK130" s="59" t="n"/>
      <c r="AL130" s="59" t="n"/>
      <c r="AM130" s="59" t="n"/>
      <c r="AN130" s="59" t="n"/>
      <c r="AO130" s="59" t="n"/>
      <c r="AP130" s="59" t="n"/>
      <c r="AQ130" s="59" t="n"/>
      <c r="AR130" s="59" t="n"/>
      <c r="AS130" s="59" t="n"/>
      <c r="AT130" s="59" t="n"/>
      <c r="AU130" s="59" t="n"/>
      <c r="AV130" s="59" t="n"/>
      <c r="AW130" s="59" t="n"/>
      <c r="AX130" s="59" t="n"/>
      <c r="AY130" s="59" t="n"/>
      <c r="AZ130" s="59" t="n"/>
      <c r="BA130" s="59" t="n"/>
      <c r="BB130" s="59" t="n"/>
      <c r="BC130" s="59" t="n"/>
      <c r="BD130" s="59" t="n"/>
      <c r="BE130" s="59" t="n"/>
      <c r="BF130" s="59" t="n"/>
      <c r="BG130" s="59" t="n"/>
      <c r="BH130" s="59" t="n"/>
      <c r="BI130" s="59" t="n"/>
      <c r="BJ130" s="59" t="n"/>
      <c r="BK130" s="59" t="n"/>
      <c r="BL130" s="59" t="n"/>
      <c r="BM130" s="59" t="n"/>
      <c r="BN130" s="59" t="n"/>
      <c r="BO130" s="59" t="n"/>
      <c r="BP130" s="59" t="n"/>
      <c r="BQ130" s="59" t="n"/>
      <c r="BR130" s="59" t="n"/>
      <c r="BS130" s="59" t="n"/>
      <c r="BT130" s="59" t="n"/>
      <c r="BU130" s="59" t="n"/>
      <c r="BV130" s="59" t="n"/>
      <c r="BW130" s="59" t="n"/>
      <c r="BX130" s="59" t="n"/>
      <c r="BY130" s="59" t="n"/>
      <c r="BZ130" s="59" t="n"/>
      <c r="CA130" s="59" t="n"/>
      <c r="CB130" s="59" t="n"/>
      <c r="CC130" s="59" t="n"/>
      <c r="CD130" s="59" t="n"/>
      <c r="CE130" s="59" t="n"/>
      <c r="CF130" s="59" t="n"/>
      <c r="CG130" s="59" t="n"/>
      <c r="CH130" s="59" t="n"/>
      <c r="CI130" s="59" t="n"/>
      <c r="CJ130" s="59" t="n"/>
      <c r="CK130" s="59" t="n"/>
      <c r="CL130" s="59" t="n"/>
      <c r="CM130" s="59" t="n"/>
      <c r="CN130" s="59" t="n"/>
      <c r="CO130" s="59" t="n"/>
      <c r="CP130" s="59" t="n"/>
      <c r="CQ130" s="59" t="n"/>
      <c r="CR130" s="59" t="n"/>
      <c r="CS130" s="59" t="n"/>
      <c r="CT130" s="59" t="n"/>
      <c r="CU130" s="59" t="n"/>
      <c r="CV130" s="59" t="n"/>
      <c r="CW130" s="59" t="n"/>
      <c r="CX130" s="59" t="n"/>
      <c r="CY130" s="59" t="n"/>
      <c r="CZ130" s="59" t="n"/>
    </row>
    <row r="131">
      <c r="D131" s="59" t="n"/>
      <c r="E131" s="59" t="n"/>
      <c r="F131" s="59" t="n"/>
      <c r="G131" s="59" t="n"/>
      <c r="H131" s="59" t="n"/>
      <c r="I131" s="59" t="n"/>
      <c r="J131" s="59" t="n"/>
      <c r="K131" s="59" t="n"/>
      <c r="L131" s="59" t="n"/>
      <c r="M131" s="59" t="n"/>
      <c r="N131" s="59" t="n"/>
      <c r="O131" s="59" t="n"/>
      <c r="P131" s="59" t="n"/>
      <c r="Q131" s="59" t="n"/>
      <c r="R131" s="59" t="n"/>
      <c r="S131" s="59" t="n"/>
      <c r="T131" s="59" t="n"/>
      <c r="U131" s="59" t="n"/>
      <c r="V131" s="59" t="n"/>
      <c r="W131" s="59" t="n"/>
      <c r="X131" s="59" t="n"/>
      <c r="Y131" s="59" t="n"/>
      <c r="Z131" s="59" t="n"/>
      <c r="AA131" s="59" t="n"/>
      <c r="AB131" s="59" t="n"/>
      <c r="AC131" s="59" t="n"/>
      <c r="AD131" s="59" t="n"/>
      <c r="AE131" s="59" t="n"/>
      <c r="AF131" s="59" t="n"/>
      <c r="AG131" s="59" t="n"/>
      <c r="AH131" s="59" t="n"/>
      <c r="AI131" s="59" t="n"/>
      <c r="AJ131" s="59" t="n"/>
      <c r="AK131" s="59" t="n"/>
      <c r="AL131" s="59" t="n"/>
      <c r="AM131" s="59" t="n"/>
      <c r="AN131" s="59" t="n"/>
      <c r="AO131" s="59" t="n"/>
      <c r="AP131" s="59" t="n"/>
      <c r="AQ131" s="59" t="n"/>
      <c r="AR131" s="59" t="n"/>
      <c r="AS131" s="59" t="n"/>
      <c r="AT131" s="59" t="n"/>
      <c r="AU131" s="59" t="n"/>
      <c r="AV131" s="59" t="n"/>
      <c r="AW131" s="59" t="n"/>
      <c r="AX131" s="59" t="n"/>
      <c r="AY131" s="59" t="n"/>
      <c r="AZ131" s="59" t="n"/>
      <c r="BA131" s="59" t="n"/>
      <c r="BB131" s="59" t="n"/>
      <c r="BC131" s="59" t="n"/>
      <c r="BD131" s="59" t="n"/>
      <c r="BE131" s="59" t="n"/>
      <c r="BF131" s="59" t="n"/>
      <c r="BG131" s="59" t="n"/>
      <c r="BH131" s="59" t="n"/>
      <c r="BI131" s="59" t="n"/>
      <c r="BJ131" s="59" t="n"/>
      <c r="BK131" s="59" t="n"/>
      <c r="BL131" s="59" t="n"/>
      <c r="BM131" s="59" t="n"/>
      <c r="BN131" s="59" t="n"/>
      <c r="BO131" s="59" t="n"/>
      <c r="BP131" s="59" t="n"/>
      <c r="BQ131" s="59" t="n"/>
      <c r="BR131" s="59" t="n"/>
      <c r="BS131" s="59" t="n"/>
      <c r="BT131" s="59" t="n"/>
      <c r="BU131" s="59" t="n"/>
      <c r="BV131" s="59" t="n"/>
      <c r="BW131" s="59" t="n"/>
      <c r="BX131" s="59" t="n"/>
      <c r="BY131" s="59" t="n"/>
      <c r="BZ131" s="59" t="n"/>
      <c r="CA131" s="59" t="n"/>
      <c r="CB131" s="59" t="n"/>
      <c r="CC131" s="59" t="n"/>
      <c r="CD131" s="59" t="n"/>
      <c r="CE131" s="59" t="n"/>
      <c r="CF131" s="59" t="n"/>
      <c r="CG131" s="59" t="n"/>
      <c r="CH131" s="59" t="n"/>
      <c r="CI131" s="59" t="n"/>
      <c r="CJ131" s="59" t="n"/>
      <c r="CK131" s="59" t="n"/>
      <c r="CL131" s="59" t="n"/>
      <c r="CM131" s="59" t="n"/>
      <c r="CN131" s="59" t="n"/>
      <c r="CO131" s="59" t="n"/>
      <c r="CP131" s="59" t="n"/>
      <c r="CQ131" s="59" t="n"/>
      <c r="CR131" s="59" t="n"/>
      <c r="CS131" s="59" t="n"/>
      <c r="CT131" s="59" t="n"/>
      <c r="CU131" s="59" t="n"/>
      <c r="CV131" s="59" t="n"/>
      <c r="CW131" s="59" t="n"/>
      <c r="CX131" s="59" t="n"/>
      <c r="CY131" s="59" t="n"/>
      <c r="CZ131" s="59" t="n"/>
    </row>
    <row r="132">
      <c r="D132" s="107" t="n"/>
      <c r="E132" s="107" t="n"/>
      <c r="F132" s="107" t="n"/>
      <c r="G132" s="107" t="n"/>
      <c r="H132" s="107" t="n"/>
      <c r="I132" s="107" t="n"/>
      <c r="J132" s="107" t="n"/>
      <c r="K132" s="107" t="n"/>
      <c r="L132" s="107" t="n"/>
      <c r="M132" s="107" t="n"/>
      <c r="N132" s="107" t="n"/>
      <c r="O132" s="107" t="n"/>
      <c r="P132" s="107" t="n"/>
      <c r="Q132" s="107" t="n"/>
      <c r="R132" s="107" t="n"/>
      <c r="S132" s="107" t="n"/>
      <c r="T132" s="107" t="n"/>
      <c r="U132" s="107" t="n"/>
      <c r="V132" s="107" t="n"/>
      <c r="W132" s="107" t="n"/>
      <c r="X132" s="107" t="n"/>
      <c r="Y132" s="107" t="n"/>
      <c r="Z132" s="107" t="n"/>
      <c r="AA132" s="107" t="n"/>
      <c r="AB132" s="107" t="n"/>
      <c r="AC132" s="107" t="n"/>
      <c r="AD132" s="107" t="n"/>
      <c r="AE132" s="107" t="n"/>
      <c r="AF132" s="107" t="n"/>
      <c r="AG132" s="107" t="n"/>
      <c r="AH132" s="107" t="n"/>
      <c r="AI132" s="107" t="n"/>
      <c r="AJ132" s="107" t="n"/>
      <c r="AK132" s="107" t="n"/>
      <c r="AL132" s="107" t="n"/>
      <c r="AM132" s="107" t="n"/>
      <c r="AN132" s="107" t="n"/>
      <c r="AO132" s="107" t="n"/>
      <c r="AP132" s="107" t="n"/>
      <c r="AQ132" s="107" t="n"/>
      <c r="AR132" s="107" t="n"/>
      <c r="AS132" s="107" t="n"/>
      <c r="AT132" s="107" t="n"/>
      <c r="AU132" s="107" t="n"/>
      <c r="AV132" s="107" t="n"/>
      <c r="AW132" s="107" t="n"/>
      <c r="AX132" s="107" t="n"/>
      <c r="AY132" s="107" t="n"/>
      <c r="AZ132" s="107" t="n"/>
      <c r="BA132" s="107" t="n"/>
      <c r="BB132" s="107" t="n"/>
      <c r="BC132" s="107" t="n"/>
      <c r="BD132" s="107" t="n"/>
      <c r="BE132" s="107" t="n"/>
      <c r="BF132" s="107" t="n"/>
      <c r="BG132" s="107" t="n"/>
      <c r="BH132" s="107" t="n"/>
      <c r="BI132" s="107" t="n"/>
      <c r="BJ132" s="107" t="n"/>
      <c r="BK132" s="107" t="n"/>
      <c r="BL132" s="107" t="n"/>
      <c r="BM132" s="107" t="n"/>
      <c r="BN132" s="107" t="n"/>
      <c r="BO132" s="107" t="n"/>
      <c r="BP132" s="107" t="n"/>
      <c r="BQ132" s="107" t="n"/>
      <c r="BR132" s="107" t="n"/>
      <c r="BS132" s="107" t="n"/>
      <c r="BT132" s="107" t="n"/>
      <c r="BU132" s="107" t="n"/>
      <c r="BV132" s="107" t="n"/>
      <c r="BW132" s="107" t="n"/>
      <c r="BX132" s="107" t="n"/>
      <c r="BY132" s="107" t="n"/>
      <c r="BZ132" s="107" t="n"/>
      <c r="CA132" s="107" t="n"/>
      <c r="CB132" s="107" t="n"/>
      <c r="CC132" s="107" t="n"/>
      <c r="CD132" s="107" t="n"/>
      <c r="CE132" s="107" t="n"/>
      <c r="CF132" s="107" t="n"/>
      <c r="CG132" s="107" t="n"/>
      <c r="CH132" s="107" t="n"/>
      <c r="CI132" s="107" t="n"/>
      <c r="CJ132" s="107" t="n"/>
      <c r="CK132" s="107" t="n"/>
      <c r="CL132" s="107" t="n"/>
      <c r="CM132" s="107" t="n"/>
      <c r="CN132" s="107" t="n"/>
      <c r="CO132" s="107" t="n"/>
      <c r="CP132" s="107" t="n"/>
      <c r="CQ132" s="107" t="n"/>
      <c r="CR132" s="107" t="n"/>
      <c r="CS132" s="107" t="n"/>
      <c r="CT132" s="107" t="n"/>
      <c r="CU132" s="107" t="n"/>
      <c r="CV132" s="107" t="n"/>
      <c r="CW132" s="107" t="n"/>
      <c r="CX132" s="107" t="n"/>
      <c r="CY132" s="107" t="n"/>
      <c r="CZ132" s="107" t="n"/>
    </row>
    <row r="135">
      <c r="A135" s="2">
        <f>IF($A128="","","   projections")</f>
        <v/>
      </c>
      <c r="B135" s="68">
        <f>IF($A128="",0,COUNT($E136:$CZ136))</f>
        <v/>
      </c>
      <c r="C135" s="69">
        <f>IF($B135=0,0,MAX($E136:$CZ136))</f>
        <v/>
      </c>
      <c r="D135" s="58">
        <f>_xll.BDS($A128,'Field Check'!$C$42,"headers=y","startcol=1","endcol=3","dir=h","cols=20;rows=3")</f>
        <v/>
      </c>
      <c r="E135" s="59" t="n">
        <v>46283</v>
      </c>
      <c r="F135" s="59" t="n">
        <v>46471</v>
      </c>
      <c r="G135" s="59" t="n">
        <v>46647</v>
      </c>
      <c r="H135" s="59" t="n">
        <v>46835</v>
      </c>
      <c r="I135" s="59" t="n">
        <v>47018</v>
      </c>
      <c r="J135" s="59" t="n">
        <v>47199</v>
      </c>
      <c r="K135" s="59" t="n">
        <v>47382</v>
      </c>
      <c r="L135" s="59" t="n">
        <v>47563</v>
      </c>
      <c r="M135" s="59" t="n">
        <v>47746</v>
      </c>
      <c r="N135" s="59" t="n">
        <v>47927</v>
      </c>
      <c r="O135" s="59" t="n">
        <v>48110</v>
      </c>
      <c r="P135" s="59" t="n">
        <v>48298</v>
      </c>
      <c r="Q135" s="59" t="n">
        <v>48474</v>
      </c>
      <c r="R135" s="59" t="n">
        <v>48662</v>
      </c>
      <c r="S135" s="59" t="n">
        <v>48838</v>
      </c>
      <c r="T135" s="59" t="n">
        <v>49026</v>
      </c>
      <c r="U135" s="59" t="n">
        <v>49209</v>
      </c>
      <c r="V135" s="59" t="n">
        <v>49390</v>
      </c>
      <c r="W135" s="59" t="n">
        <v>49573</v>
      </c>
      <c r="X135" s="59" t="n"/>
      <c r="Y135" s="59" t="n"/>
      <c r="Z135" s="59" t="n"/>
      <c r="AA135" s="59" t="n"/>
      <c r="AB135" s="59" t="n"/>
      <c r="AC135" s="59" t="n"/>
      <c r="AD135" s="59" t="n"/>
      <c r="AE135" s="59" t="n"/>
      <c r="AF135" s="59" t="n"/>
      <c r="AG135" s="59" t="n"/>
      <c r="AH135" s="59" t="n"/>
      <c r="AI135" s="59" t="n"/>
      <c r="AJ135" s="59" t="n"/>
      <c r="AK135" s="59" t="n"/>
      <c r="AL135" s="59" t="n"/>
      <c r="AM135" s="59" t="n"/>
      <c r="AN135" s="59" t="n"/>
      <c r="AO135" s="59" t="n"/>
      <c r="AP135" s="59" t="n"/>
      <c r="AQ135" s="59" t="n"/>
      <c r="AR135" s="59" t="n"/>
      <c r="AS135" s="59" t="n"/>
      <c r="AT135" s="59" t="n"/>
      <c r="AU135" s="59" t="n"/>
      <c r="AV135" s="59" t="n"/>
      <c r="AW135" s="59" t="n"/>
      <c r="AX135" s="59" t="n"/>
      <c r="AY135" s="59" t="n"/>
      <c r="AZ135" s="59" t="n"/>
      <c r="BA135" s="59" t="n"/>
      <c r="BB135" s="59" t="n"/>
      <c r="BC135" s="59" t="n"/>
      <c r="BD135" s="59" t="n"/>
      <c r="BE135" s="59" t="n"/>
      <c r="BF135" s="59" t="n"/>
      <c r="BG135" s="59" t="n"/>
      <c r="BH135" s="59" t="n"/>
      <c r="BI135" s="59" t="n"/>
      <c r="BJ135" s="59" t="n"/>
      <c r="BK135" s="59" t="n"/>
      <c r="BL135" s="59" t="n"/>
      <c r="BM135" s="59" t="n"/>
      <c r="BN135" s="59" t="n"/>
      <c r="BO135" s="59" t="n"/>
      <c r="BP135" s="59" t="n"/>
      <c r="BQ135" s="59" t="n"/>
      <c r="BR135" s="59" t="n"/>
      <c r="BS135" s="59" t="n"/>
      <c r="BT135" s="59" t="n"/>
      <c r="BU135" s="59" t="n"/>
      <c r="BV135" s="59" t="n"/>
      <c r="BW135" s="59" t="n"/>
      <c r="BX135" s="59" t="n"/>
      <c r="BY135" s="59" t="n"/>
      <c r="BZ135" s="59" t="n"/>
      <c r="CA135" s="59" t="n"/>
      <c r="CB135" s="59" t="n"/>
      <c r="CC135" s="59" t="n"/>
      <c r="CD135" s="59" t="n"/>
      <c r="CE135" s="59" t="n"/>
      <c r="CF135" s="59" t="n"/>
      <c r="CG135" s="59" t="n"/>
      <c r="CH135" s="59" t="n"/>
      <c r="CI135" s="59" t="n"/>
      <c r="CJ135" s="59" t="n"/>
      <c r="CK135" s="59" t="n"/>
      <c r="CL135" s="59" t="n"/>
      <c r="CM135" s="59" t="n"/>
      <c r="CN135" s="59" t="n"/>
      <c r="CO135" s="59" t="n"/>
      <c r="CP135" s="59" t="n"/>
      <c r="CQ135" s="59" t="n"/>
      <c r="CR135" s="59" t="n"/>
      <c r="CS135" s="59" t="n"/>
      <c r="CT135" s="59" t="n"/>
      <c r="CU135" s="59" t="n"/>
      <c r="CV135" s="59" t="n"/>
      <c r="CW135" s="59" t="n"/>
      <c r="CX135" s="59" t="n"/>
      <c r="CY135" s="59" t="n"/>
      <c r="CZ135" s="59" t="n"/>
    </row>
    <row r="136">
      <c r="D136" s="59" t="inlineStr">
        <is>
          <t>Ex-Date</t>
        </is>
      </c>
      <c r="E136" s="59" t="n">
        <v>46288</v>
      </c>
      <c r="F136" s="59" t="n">
        <v>46476</v>
      </c>
      <c r="G136" s="59" t="n">
        <v>46652</v>
      </c>
      <c r="H136" s="59" t="n">
        <v>46840</v>
      </c>
      <c r="I136" s="59" t="n">
        <v>47023</v>
      </c>
      <c r="J136" s="59" t="n">
        <v>47204</v>
      </c>
      <c r="K136" s="59" t="n">
        <v>47387</v>
      </c>
      <c r="L136" s="59" t="n">
        <v>47568</v>
      </c>
      <c r="M136" s="59" t="n">
        <v>47751</v>
      </c>
      <c r="N136" s="59" t="n">
        <v>47932</v>
      </c>
      <c r="O136" s="59" t="n">
        <v>48115</v>
      </c>
      <c r="P136" s="59" t="n">
        <v>48303</v>
      </c>
      <c r="Q136" s="59" t="n">
        <v>48479</v>
      </c>
      <c r="R136" s="59" t="n">
        <v>48667</v>
      </c>
      <c r="S136" s="59" t="n">
        <v>48843</v>
      </c>
      <c r="T136" s="59" t="n">
        <v>49031</v>
      </c>
      <c r="U136" s="59" t="n">
        <v>49214</v>
      </c>
      <c r="V136" s="59" t="n">
        <v>49395</v>
      </c>
      <c r="W136" s="59" t="n">
        <v>49578</v>
      </c>
      <c r="X136" s="59" t="n"/>
      <c r="Y136" s="59" t="n"/>
      <c r="Z136" s="59" t="n"/>
      <c r="AA136" s="59" t="n"/>
      <c r="AB136" s="59" t="n"/>
      <c r="AC136" s="59" t="n"/>
      <c r="AD136" s="59" t="n"/>
      <c r="AE136" s="59" t="n"/>
      <c r="AF136" s="59" t="n"/>
      <c r="AG136" s="59" t="n"/>
      <c r="AH136" s="59" t="n"/>
      <c r="AI136" s="59" t="n"/>
      <c r="AJ136" s="59" t="n"/>
      <c r="AK136" s="59" t="n"/>
      <c r="AL136" s="59" t="n"/>
      <c r="AM136" s="59" t="n"/>
      <c r="AN136" s="59" t="n"/>
      <c r="AO136" s="59" t="n"/>
      <c r="AP136" s="59" t="n"/>
      <c r="AQ136" s="59" t="n"/>
      <c r="AR136" s="59" t="n"/>
      <c r="AS136" s="59" t="n"/>
      <c r="AT136" s="59" t="n"/>
      <c r="AU136" s="59" t="n"/>
      <c r="AV136" s="59" t="n"/>
      <c r="AW136" s="59" t="n"/>
      <c r="AX136" s="59" t="n"/>
      <c r="AY136" s="59" t="n"/>
      <c r="AZ136" s="59" t="n"/>
      <c r="BA136" s="59" t="n"/>
      <c r="BB136" s="59" t="n"/>
      <c r="BC136" s="59" t="n"/>
      <c r="BD136" s="59" t="n"/>
      <c r="BE136" s="59" t="n"/>
      <c r="BF136" s="59" t="n"/>
      <c r="BG136" s="59" t="n"/>
      <c r="BH136" s="59" t="n"/>
      <c r="BI136" s="59" t="n"/>
      <c r="BJ136" s="59" t="n"/>
      <c r="BK136" s="59" t="n"/>
      <c r="BL136" s="59" t="n"/>
      <c r="BM136" s="59" t="n"/>
      <c r="BN136" s="59" t="n"/>
      <c r="BO136" s="59" t="n"/>
      <c r="BP136" s="59" t="n"/>
      <c r="BQ136" s="59" t="n"/>
      <c r="BR136" s="59" t="n"/>
      <c r="BS136" s="59" t="n"/>
      <c r="BT136" s="59" t="n"/>
      <c r="BU136" s="59" t="n"/>
      <c r="BV136" s="59" t="n"/>
      <c r="BW136" s="59" t="n"/>
      <c r="BX136" s="59" t="n"/>
      <c r="BY136" s="59" t="n"/>
      <c r="BZ136" s="59" t="n"/>
      <c r="CA136" s="59" t="n"/>
      <c r="CB136" s="59" t="n"/>
      <c r="CC136" s="59" t="n"/>
      <c r="CD136" s="59" t="n"/>
      <c r="CE136" s="59" t="n"/>
      <c r="CF136" s="59" t="n"/>
      <c r="CG136" s="59" t="n"/>
      <c r="CH136" s="59" t="n"/>
      <c r="CI136" s="59" t="n"/>
      <c r="CJ136" s="59" t="n"/>
      <c r="CK136" s="59" t="n"/>
      <c r="CL136" s="59" t="n"/>
      <c r="CM136" s="59" t="n"/>
      <c r="CN136" s="59" t="n"/>
      <c r="CO136" s="59" t="n"/>
      <c r="CP136" s="59" t="n"/>
      <c r="CQ136" s="59" t="n"/>
      <c r="CR136" s="59" t="n"/>
      <c r="CS136" s="59" t="n"/>
      <c r="CT136" s="59" t="n"/>
      <c r="CU136" s="59" t="n"/>
      <c r="CV136" s="59" t="n"/>
      <c r="CW136" s="59" t="n"/>
      <c r="CX136" s="59" t="n"/>
      <c r="CY136" s="59" t="n"/>
      <c r="CZ136" s="59" t="n"/>
    </row>
    <row r="137">
      <c r="D137" s="107" t="inlineStr">
        <is>
          <t>Amount Per Share</t>
        </is>
      </c>
      <c r="E137" s="107" t="n">
        <v>0.2</v>
      </c>
      <c r="F137" s="107" t="n">
        <v>0.2</v>
      </c>
      <c r="G137" s="107" t="n">
        <v>0.2</v>
      </c>
      <c r="H137" s="107" t="n">
        <v>0.22</v>
      </c>
      <c r="I137" s="107" t="n">
        <v>0.22</v>
      </c>
      <c r="J137" s="107" t="n">
        <v>0.22</v>
      </c>
      <c r="K137" s="107" t="n">
        <v>0.22</v>
      </c>
      <c r="L137" s="107" t="n">
        <v>0.22</v>
      </c>
      <c r="M137" s="107" t="n">
        <v>0.22</v>
      </c>
      <c r="N137" s="107" t="n">
        <v>0.22</v>
      </c>
      <c r="O137" s="107" t="n">
        <v>0.22</v>
      </c>
      <c r="P137" s="107" t="n">
        <v>0.22</v>
      </c>
      <c r="Q137" s="107" t="n">
        <v>0.22</v>
      </c>
      <c r="R137" s="107" t="n">
        <v>0.22</v>
      </c>
      <c r="S137" s="107" t="n">
        <v>0.22</v>
      </c>
      <c r="T137" s="107" t="n">
        <v>0.22</v>
      </c>
      <c r="U137" s="107" t="n">
        <v>0.22</v>
      </c>
      <c r="V137" s="107" t="n">
        <v>0.22</v>
      </c>
      <c r="W137" s="107" t="n">
        <v>0.22</v>
      </c>
      <c r="X137" s="107" t="n"/>
      <c r="Y137" s="107" t="n"/>
      <c r="Z137" s="107" t="n"/>
      <c r="AA137" s="107" t="n"/>
      <c r="AB137" s="107" t="n"/>
      <c r="AC137" s="107" t="n"/>
      <c r="AD137" s="107" t="n"/>
      <c r="AE137" s="107" t="n"/>
      <c r="AF137" s="107" t="n"/>
      <c r="AG137" s="107" t="n"/>
      <c r="AH137" s="107" t="n"/>
      <c r="AI137" s="107" t="n"/>
      <c r="AJ137" s="107" t="n"/>
      <c r="AK137" s="107" t="n"/>
      <c r="AL137" s="107" t="n"/>
      <c r="AM137" s="107" t="n"/>
      <c r="AN137" s="107" t="n"/>
      <c r="AO137" s="107" t="n"/>
      <c r="AP137" s="107" t="n"/>
      <c r="AQ137" s="107" t="n"/>
      <c r="AR137" s="107" t="n"/>
      <c r="AS137" s="107" t="n"/>
      <c r="AT137" s="107" t="n"/>
      <c r="AU137" s="107" t="n"/>
      <c r="AV137" s="107" t="n"/>
      <c r="AW137" s="107" t="n"/>
      <c r="AX137" s="107" t="n"/>
      <c r="AY137" s="107" t="n"/>
      <c r="AZ137" s="107" t="n"/>
      <c r="BA137" s="107" t="n"/>
      <c r="BB137" s="107" t="n"/>
      <c r="BC137" s="107" t="n"/>
      <c r="BD137" s="107" t="n"/>
      <c r="BE137" s="107" t="n"/>
      <c r="BF137" s="107" t="n"/>
      <c r="BG137" s="107" t="n"/>
      <c r="BH137" s="107" t="n"/>
      <c r="BI137" s="107" t="n"/>
      <c r="BJ137" s="107" t="n"/>
      <c r="BK137" s="107" t="n"/>
      <c r="BL137" s="107" t="n"/>
      <c r="BM137" s="107" t="n"/>
      <c r="BN137" s="107" t="n"/>
      <c r="BO137" s="107" t="n"/>
      <c r="BP137" s="107" t="n"/>
      <c r="BQ137" s="107" t="n"/>
      <c r="BR137" s="107" t="n"/>
      <c r="BS137" s="107" t="n"/>
      <c r="BT137" s="107" t="n"/>
      <c r="BU137" s="107" t="n"/>
      <c r="BV137" s="107" t="n"/>
      <c r="BW137" s="107" t="n"/>
      <c r="BX137" s="107" t="n"/>
      <c r="BY137" s="107" t="n"/>
      <c r="BZ137" s="107" t="n"/>
      <c r="CA137" s="107" t="n"/>
      <c r="CB137" s="107" t="n"/>
      <c r="CC137" s="107" t="n"/>
      <c r="CD137" s="107" t="n"/>
      <c r="CE137" s="107" t="n"/>
      <c r="CF137" s="107" t="n"/>
      <c r="CG137" s="107" t="n"/>
      <c r="CH137" s="107" t="n"/>
      <c r="CI137" s="107" t="n"/>
      <c r="CJ137" s="107" t="n"/>
      <c r="CK137" s="107" t="n"/>
      <c r="CL137" s="107" t="n"/>
      <c r="CM137" s="107" t="n"/>
      <c r="CN137" s="107" t="n"/>
      <c r="CO137" s="107" t="n"/>
      <c r="CP137" s="107" t="n"/>
      <c r="CQ137" s="107" t="n"/>
      <c r="CR137" s="107" t="n"/>
      <c r="CS137" s="107" t="n"/>
      <c r="CT137" s="107" t="n"/>
      <c r="CU137" s="107" t="n"/>
      <c r="CV137" s="107" t="n"/>
      <c r="CW137" s="107" t="n"/>
      <c r="CX137" s="107" t="n"/>
      <c r="CY137" s="107" t="n"/>
      <c r="CZ137" s="107" t="n"/>
    </row>
    <row r="139">
      <c r="A139" s="126">
        <f>IF('AS51'!$C$18="","",'AS51'!$C$18)</f>
        <v/>
      </c>
      <c r="B139" s="68">
        <f>IF($A139="",0,COUNT($E140:$CZ140))</f>
        <v/>
      </c>
      <c r="C139" s="69">
        <f>IF($B139=0,0,MAX($E140:$CZ140))</f>
        <v/>
      </c>
      <c r="D139" s="58">
        <f>_xll.BDS($A139,'Field Check'!$C$44,"headers=y","startcol=1","endcol=7","dir=h","DVD_START_DT",'Field Check'!$C$59,"DVD_END_DT",'Field Check'!$D$59,"cols=3;rows=7")</f>
        <v/>
      </c>
      <c r="E139" s="59" t="n">
        <v>46246</v>
      </c>
      <c r="F139" s="59" t="n">
        <v>46149</v>
      </c>
      <c r="G139" s="59" t="n"/>
      <c r="H139" s="59" t="n"/>
      <c r="I139" s="59" t="n"/>
      <c r="J139" s="59" t="n"/>
      <c r="K139" s="59" t="n"/>
      <c r="L139" s="59" t="n"/>
      <c r="M139" s="59" t="n"/>
      <c r="N139" s="59" t="n"/>
      <c r="O139" s="59" t="n"/>
      <c r="P139" s="59" t="n"/>
      <c r="Q139" s="59" t="n"/>
      <c r="R139" s="59" t="n"/>
      <c r="S139" s="59" t="n"/>
      <c r="T139" s="59" t="n"/>
      <c r="U139" s="59" t="n"/>
      <c r="V139" s="59" t="n"/>
      <c r="W139" s="59" t="n"/>
      <c r="X139" s="59" t="n"/>
      <c r="Y139" s="59" t="n"/>
      <c r="Z139" s="59" t="n"/>
      <c r="AA139" s="59" t="n"/>
      <c r="AB139" s="59" t="n"/>
      <c r="AC139" s="59" t="n"/>
      <c r="AD139" s="59" t="n"/>
      <c r="AE139" s="59" t="n"/>
      <c r="AF139" s="59" t="n"/>
      <c r="AG139" s="59" t="n"/>
      <c r="AH139" s="59" t="n"/>
      <c r="AI139" s="59" t="n"/>
      <c r="AJ139" s="59" t="n"/>
      <c r="AK139" s="59" t="n"/>
      <c r="AL139" s="59" t="n"/>
      <c r="AM139" s="59" t="n"/>
      <c r="AN139" s="59" t="n"/>
      <c r="AO139" s="59" t="n"/>
      <c r="AP139" s="59" t="n"/>
      <c r="AQ139" s="59" t="n"/>
      <c r="AR139" s="59" t="n"/>
      <c r="AS139" s="59" t="n"/>
      <c r="AT139" s="59" t="n"/>
      <c r="AU139" s="59" t="n"/>
      <c r="AV139" s="59" t="n"/>
      <c r="AW139" s="59" t="n"/>
      <c r="AX139" s="59" t="n"/>
      <c r="AY139" s="59" t="n"/>
      <c r="AZ139" s="59" t="n"/>
      <c r="BA139" s="59" t="n"/>
      <c r="BB139" s="59" t="n"/>
      <c r="BC139" s="59" t="n"/>
      <c r="BD139" s="59" t="n"/>
      <c r="BE139" s="59" t="n"/>
      <c r="BF139" s="59" t="n"/>
      <c r="BG139" s="59" t="n"/>
      <c r="BH139" s="59" t="n"/>
      <c r="BI139" s="59" t="n"/>
      <c r="BJ139" s="59" t="n"/>
      <c r="BK139" s="59" t="n"/>
      <c r="BL139" s="59" t="n"/>
      <c r="BM139" s="59" t="n"/>
      <c r="BN139" s="59" t="n"/>
      <c r="BO139" s="59" t="n"/>
      <c r="BP139" s="59" t="n"/>
      <c r="BQ139" s="59" t="n"/>
      <c r="BR139" s="59" t="n"/>
      <c r="BS139" s="59" t="n"/>
      <c r="BT139" s="59" t="n"/>
      <c r="BU139" s="59" t="n"/>
      <c r="BV139" s="59" t="n"/>
      <c r="BW139" s="59" t="n"/>
      <c r="BX139" s="59" t="n"/>
      <c r="BY139" s="59" t="n"/>
      <c r="BZ139" s="59" t="n"/>
      <c r="CA139" s="59" t="n"/>
      <c r="CB139" s="59" t="n"/>
      <c r="CC139" s="59" t="n"/>
      <c r="CD139" s="59" t="n"/>
      <c r="CE139" s="59" t="n"/>
      <c r="CF139" s="59" t="n"/>
      <c r="CG139" s="59" t="n"/>
      <c r="CH139" s="59" t="n"/>
      <c r="CI139" s="59" t="n"/>
      <c r="CJ139" s="59" t="n"/>
      <c r="CK139" s="59" t="n"/>
      <c r="CL139" s="59" t="n"/>
      <c r="CM139" s="59" t="n"/>
      <c r="CN139" s="59" t="n"/>
      <c r="CO139" s="59" t="n"/>
      <c r="CP139" s="59" t="n"/>
      <c r="CQ139" s="59" t="n"/>
      <c r="CR139" s="59" t="n"/>
      <c r="CS139" s="59" t="n"/>
      <c r="CT139" s="59" t="n"/>
      <c r="CU139" s="59" t="n"/>
      <c r="CV139" s="59" t="n"/>
      <c r="CW139" s="59" t="n"/>
      <c r="CX139" s="59" t="n"/>
      <c r="CY139" s="59" t="n"/>
      <c r="CZ139" s="59" t="n"/>
    </row>
    <row r="140">
      <c r="D140" s="59" t="inlineStr">
        <is>
          <t>Ex-Date</t>
        </is>
      </c>
      <c r="E140" s="59" t="n">
        <v>46268</v>
      </c>
      <c r="F140" s="59" t="n">
        <v>46169</v>
      </c>
      <c r="G140" s="59" t="n"/>
      <c r="H140" s="59" t="n"/>
      <c r="I140" s="59" t="n"/>
      <c r="J140" s="59" t="n"/>
      <c r="K140" s="59" t="n"/>
      <c r="L140" s="59" t="n"/>
      <c r="M140" s="59" t="n"/>
      <c r="N140" s="59" t="n"/>
      <c r="O140" s="59" t="n"/>
      <c r="P140" s="59" t="n"/>
      <c r="Q140" s="59" t="n"/>
      <c r="R140" s="59" t="n"/>
      <c r="S140" s="59" t="n"/>
      <c r="T140" s="59" t="n"/>
      <c r="U140" s="59" t="n"/>
      <c r="V140" s="59" t="n"/>
      <c r="W140" s="59" t="n"/>
      <c r="X140" s="59" t="n"/>
      <c r="Y140" s="59" t="n"/>
      <c r="Z140" s="59" t="n"/>
      <c r="AA140" s="59" t="n"/>
      <c r="AB140" s="59" t="n"/>
      <c r="AC140" s="59" t="n"/>
      <c r="AD140" s="59" t="n"/>
      <c r="AE140" s="59" t="n"/>
      <c r="AF140" s="59" t="n"/>
      <c r="AG140" s="59" t="n"/>
      <c r="AH140" s="59" t="n"/>
      <c r="AI140" s="59" t="n"/>
      <c r="AJ140" s="59" t="n"/>
      <c r="AK140" s="59" t="n"/>
      <c r="AL140" s="59" t="n"/>
      <c r="AM140" s="59" t="n"/>
      <c r="AN140" s="59" t="n"/>
      <c r="AO140" s="59" t="n"/>
      <c r="AP140" s="59" t="n"/>
      <c r="AQ140" s="59" t="n"/>
      <c r="AR140" s="59" t="n"/>
      <c r="AS140" s="59" t="n"/>
      <c r="AT140" s="59" t="n"/>
      <c r="AU140" s="59" t="n"/>
      <c r="AV140" s="59" t="n"/>
      <c r="AW140" s="59" t="n"/>
      <c r="AX140" s="59" t="n"/>
      <c r="AY140" s="59" t="n"/>
      <c r="AZ140" s="59" t="n"/>
      <c r="BA140" s="59" t="n"/>
      <c r="BB140" s="59" t="n"/>
      <c r="BC140" s="59" t="n"/>
      <c r="BD140" s="59" t="n"/>
      <c r="BE140" s="59" t="n"/>
      <c r="BF140" s="59" t="n"/>
      <c r="BG140" s="59" t="n"/>
      <c r="BH140" s="59" t="n"/>
      <c r="BI140" s="59" t="n"/>
      <c r="BJ140" s="59" t="n"/>
      <c r="BK140" s="59" t="n"/>
      <c r="BL140" s="59" t="n"/>
      <c r="BM140" s="59" t="n"/>
      <c r="BN140" s="59" t="n"/>
      <c r="BO140" s="59" t="n"/>
      <c r="BP140" s="59" t="n"/>
      <c r="BQ140" s="59" t="n"/>
      <c r="BR140" s="59" t="n"/>
      <c r="BS140" s="59" t="n"/>
      <c r="BT140" s="59" t="n"/>
      <c r="BU140" s="59" t="n"/>
      <c r="BV140" s="59" t="n"/>
      <c r="BW140" s="59" t="n"/>
      <c r="BX140" s="59" t="n"/>
      <c r="BY140" s="59" t="n"/>
      <c r="BZ140" s="59" t="n"/>
      <c r="CA140" s="59" t="n"/>
      <c r="CB140" s="59" t="n"/>
      <c r="CC140" s="59" t="n"/>
      <c r="CD140" s="59" t="n"/>
      <c r="CE140" s="59" t="n"/>
      <c r="CF140" s="59" t="n"/>
      <c r="CG140" s="59" t="n"/>
      <c r="CH140" s="59" t="n"/>
      <c r="CI140" s="59" t="n"/>
      <c r="CJ140" s="59" t="n"/>
      <c r="CK140" s="59" t="n"/>
      <c r="CL140" s="59" t="n"/>
      <c r="CM140" s="59" t="n"/>
      <c r="CN140" s="59" t="n"/>
      <c r="CO140" s="59" t="n"/>
      <c r="CP140" s="59" t="n"/>
      <c r="CQ140" s="59" t="n"/>
      <c r="CR140" s="59" t="n"/>
      <c r="CS140" s="59" t="n"/>
      <c r="CT140" s="59" t="n"/>
      <c r="CU140" s="59" t="n"/>
      <c r="CV140" s="59" t="n"/>
      <c r="CW140" s="59" t="n"/>
      <c r="CX140" s="59" t="n"/>
      <c r="CY140" s="59" t="n"/>
      <c r="CZ140" s="59" t="n"/>
    </row>
    <row r="141">
      <c r="D141" s="59" t="inlineStr">
        <is>
          <t>Record Date</t>
        </is>
      </c>
      <c r="E141" s="59" t="n">
        <v>46269</v>
      </c>
      <c r="F141" s="59" t="n">
        <v>46170</v>
      </c>
      <c r="G141" s="59" t="n"/>
      <c r="H141" s="59" t="n"/>
      <c r="I141" s="59" t="n"/>
      <c r="J141" s="59" t="n"/>
      <c r="K141" s="59" t="n"/>
      <c r="L141" s="59" t="n"/>
      <c r="M141" s="59" t="n"/>
      <c r="N141" s="59" t="n"/>
      <c r="O141" s="59" t="n"/>
      <c r="P141" s="59" t="n"/>
      <c r="Q141" s="59" t="n"/>
      <c r="R141" s="59" t="n"/>
      <c r="S141" s="59" t="n"/>
      <c r="T141" s="59" t="n"/>
      <c r="U141" s="59" t="n"/>
      <c r="V141" s="59" t="n"/>
      <c r="W141" s="59" t="n"/>
      <c r="X141" s="59" t="n"/>
      <c r="Y141" s="59" t="n"/>
      <c r="Z141" s="59" t="n"/>
      <c r="AA141" s="59" t="n"/>
      <c r="AB141" s="59" t="n"/>
      <c r="AC141" s="59" t="n"/>
      <c r="AD141" s="59" t="n"/>
      <c r="AE141" s="59" t="n"/>
      <c r="AF141" s="59" t="n"/>
      <c r="AG141" s="59" t="n"/>
      <c r="AH141" s="59" t="n"/>
      <c r="AI141" s="59" t="n"/>
      <c r="AJ141" s="59" t="n"/>
      <c r="AK141" s="59" t="n"/>
      <c r="AL141" s="59" t="n"/>
      <c r="AM141" s="59" t="n"/>
      <c r="AN141" s="59" t="n"/>
      <c r="AO141" s="59" t="n"/>
      <c r="AP141" s="59" t="n"/>
      <c r="AQ141" s="59" t="n"/>
      <c r="AR141" s="59" t="n"/>
      <c r="AS141" s="59" t="n"/>
      <c r="AT141" s="59" t="n"/>
      <c r="AU141" s="59" t="n"/>
      <c r="AV141" s="59" t="n"/>
      <c r="AW141" s="59" t="n"/>
      <c r="AX141" s="59" t="n"/>
      <c r="AY141" s="59" t="n"/>
      <c r="AZ141" s="59" t="n"/>
      <c r="BA141" s="59" t="n"/>
      <c r="BB141" s="59" t="n"/>
      <c r="BC141" s="59" t="n"/>
      <c r="BD141" s="59" t="n"/>
      <c r="BE141" s="59" t="n"/>
      <c r="BF141" s="59" t="n"/>
      <c r="BG141" s="59" t="n"/>
      <c r="BH141" s="59" t="n"/>
      <c r="BI141" s="59" t="n"/>
      <c r="BJ141" s="59" t="n"/>
      <c r="BK141" s="59" t="n"/>
      <c r="BL141" s="59" t="n"/>
      <c r="BM141" s="59" t="n"/>
      <c r="BN141" s="59" t="n"/>
      <c r="BO141" s="59" t="n"/>
      <c r="BP141" s="59" t="n"/>
      <c r="BQ141" s="59" t="n"/>
      <c r="BR141" s="59" t="n"/>
      <c r="BS141" s="59" t="n"/>
      <c r="BT141" s="59" t="n"/>
      <c r="BU141" s="59" t="n"/>
      <c r="BV141" s="59" t="n"/>
      <c r="BW141" s="59" t="n"/>
      <c r="BX141" s="59" t="n"/>
      <c r="BY141" s="59" t="n"/>
      <c r="BZ141" s="59" t="n"/>
      <c r="CA141" s="59" t="n"/>
      <c r="CB141" s="59" t="n"/>
      <c r="CC141" s="59" t="n"/>
      <c r="CD141" s="59" t="n"/>
      <c r="CE141" s="59" t="n"/>
      <c r="CF141" s="59" t="n"/>
      <c r="CG141" s="59" t="n"/>
      <c r="CH141" s="59" t="n"/>
      <c r="CI141" s="59" t="n"/>
      <c r="CJ141" s="59" t="n"/>
      <c r="CK141" s="59" t="n"/>
      <c r="CL141" s="59" t="n"/>
      <c r="CM141" s="59" t="n"/>
      <c r="CN141" s="59" t="n"/>
      <c r="CO141" s="59" t="n"/>
      <c r="CP141" s="59" t="n"/>
      <c r="CQ141" s="59" t="n"/>
      <c r="CR141" s="59" t="n"/>
      <c r="CS141" s="59" t="n"/>
      <c r="CT141" s="59" t="n"/>
      <c r="CU141" s="59" t="n"/>
      <c r="CV141" s="59" t="n"/>
      <c r="CW141" s="59" t="n"/>
      <c r="CX141" s="59" t="n"/>
      <c r="CY141" s="59" t="n"/>
      <c r="CZ141" s="59" t="n"/>
    </row>
    <row r="142">
      <c r="D142" s="59" t="inlineStr">
        <is>
          <t>Payable Date</t>
        </is>
      </c>
      <c r="E142" s="59" t="n">
        <v>46289</v>
      </c>
      <c r="F142" s="59" t="n">
        <v>46190</v>
      </c>
      <c r="G142" s="59" t="n"/>
      <c r="H142" s="59" t="n"/>
      <c r="I142" s="59" t="n"/>
      <c r="J142" s="59" t="n"/>
      <c r="K142" s="59" t="n"/>
      <c r="L142" s="59" t="n"/>
      <c r="M142" s="59" t="n"/>
      <c r="N142" s="59" t="n"/>
      <c r="O142" s="59" t="n"/>
      <c r="P142" s="59" t="n"/>
      <c r="Q142" s="59" t="n"/>
      <c r="R142" s="59" t="n"/>
      <c r="S142" s="59" t="n"/>
      <c r="T142" s="59" t="n"/>
      <c r="U142" s="59" t="n"/>
      <c r="V142" s="59" t="n"/>
      <c r="W142" s="59" t="n"/>
      <c r="X142" s="59" t="n"/>
      <c r="Y142" s="59" t="n"/>
      <c r="Z142" s="59" t="n"/>
      <c r="AA142" s="59" t="n"/>
      <c r="AB142" s="59" t="n"/>
      <c r="AC142" s="59" t="n"/>
      <c r="AD142" s="59" t="n"/>
      <c r="AE142" s="59" t="n"/>
      <c r="AF142" s="59" t="n"/>
      <c r="AG142" s="59" t="n"/>
      <c r="AH142" s="59" t="n"/>
      <c r="AI142" s="59" t="n"/>
      <c r="AJ142" s="59" t="n"/>
      <c r="AK142" s="59" t="n"/>
      <c r="AL142" s="59" t="n"/>
      <c r="AM142" s="59" t="n"/>
      <c r="AN142" s="59" t="n"/>
      <c r="AO142" s="59" t="n"/>
      <c r="AP142" s="59" t="n"/>
      <c r="AQ142" s="59" t="n"/>
      <c r="AR142" s="59" t="n"/>
      <c r="AS142" s="59" t="n"/>
      <c r="AT142" s="59" t="n"/>
      <c r="AU142" s="59" t="n"/>
      <c r="AV142" s="59" t="n"/>
      <c r="AW142" s="59" t="n"/>
      <c r="AX142" s="59" t="n"/>
      <c r="AY142" s="59" t="n"/>
      <c r="AZ142" s="59" t="n"/>
      <c r="BA142" s="59" t="n"/>
      <c r="BB142" s="59" t="n"/>
      <c r="BC142" s="59" t="n"/>
      <c r="BD142" s="59" t="n"/>
      <c r="BE142" s="59" t="n"/>
      <c r="BF142" s="59" t="n"/>
      <c r="BG142" s="59" t="n"/>
      <c r="BH142" s="59" t="n"/>
      <c r="BI142" s="59" t="n"/>
      <c r="BJ142" s="59" t="n"/>
      <c r="BK142" s="59" t="n"/>
      <c r="BL142" s="59" t="n"/>
      <c r="BM142" s="59" t="n"/>
      <c r="BN142" s="59" t="n"/>
      <c r="BO142" s="59" t="n"/>
      <c r="BP142" s="59" t="n"/>
      <c r="BQ142" s="59" t="n"/>
      <c r="BR142" s="59" t="n"/>
      <c r="BS142" s="59" t="n"/>
      <c r="BT142" s="59" t="n"/>
      <c r="BU142" s="59" t="n"/>
      <c r="BV142" s="59" t="n"/>
      <c r="BW142" s="59" t="n"/>
      <c r="BX142" s="59" t="n"/>
      <c r="BY142" s="59" t="n"/>
      <c r="BZ142" s="59" t="n"/>
      <c r="CA142" s="59" t="n"/>
      <c r="CB142" s="59" t="n"/>
      <c r="CC142" s="59" t="n"/>
      <c r="CD142" s="59" t="n"/>
      <c r="CE142" s="59" t="n"/>
      <c r="CF142" s="59" t="n"/>
      <c r="CG142" s="59" t="n"/>
      <c r="CH142" s="59" t="n"/>
      <c r="CI142" s="59" t="n"/>
      <c r="CJ142" s="59" t="n"/>
      <c r="CK142" s="59" t="n"/>
      <c r="CL142" s="59" t="n"/>
      <c r="CM142" s="59" t="n"/>
      <c r="CN142" s="59" t="n"/>
      <c r="CO142" s="59" t="n"/>
      <c r="CP142" s="59" t="n"/>
      <c r="CQ142" s="59" t="n"/>
      <c r="CR142" s="59" t="n"/>
      <c r="CS142" s="59" t="n"/>
      <c r="CT142" s="59" t="n"/>
      <c r="CU142" s="59" t="n"/>
      <c r="CV142" s="59" t="n"/>
      <c r="CW142" s="59" t="n"/>
      <c r="CX142" s="59" t="n"/>
      <c r="CY142" s="59" t="n"/>
      <c r="CZ142" s="59" t="n"/>
    </row>
    <row r="143">
      <c r="D143" s="107" t="inlineStr">
        <is>
          <t>Dividend Amount</t>
        </is>
      </c>
      <c r="E143" s="107" t="n">
        <v>0.65</v>
      </c>
      <c r="F143" s="107" t="n">
        <v>0.65</v>
      </c>
      <c r="G143" s="107" t="n"/>
      <c r="H143" s="107" t="n"/>
      <c r="I143" s="107" t="n"/>
      <c r="J143" s="107" t="n"/>
      <c r="K143" s="107" t="n"/>
      <c r="L143" s="107" t="n"/>
      <c r="M143" s="107" t="n"/>
      <c r="N143" s="107" t="n"/>
      <c r="O143" s="107" t="n"/>
      <c r="P143" s="107" t="n"/>
      <c r="Q143" s="107" t="n"/>
      <c r="R143" s="107" t="n"/>
      <c r="S143" s="107" t="n"/>
      <c r="T143" s="107" t="n"/>
      <c r="U143" s="107" t="n"/>
      <c r="V143" s="107" t="n"/>
      <c r="W143" s="107" t="n"/>
      <c r="X143" s="107" t="n"/>
      <c r="Y143" s="107" t="n"/>
      <c r="Z143" s="107" t="n"/>
      <c r="AA143" s="107" t="n"/>
      <c r="AB143" s="107" t="n"/>
      <c r="AC143" s="107" t="n"/>
      <c r="AD143" s="107" t="n"/>
      <c r="AE143" s="107" t="n"/>
      <c r="AF143" s="107" t="n"/>
      <c r="AG143" s="107" t="n"/>
      <c r="AH143" s="107" t="n"/>
      <c r="AI143" s="107" t="n"/>
      <c r="AJ143" s="107" t="n"/>
      <c r="AK143" s="107" t="n"/>
      <c r="AL143" s="107" t="n"/>
      <c r="AM143" s="107" t="n"/>
      <c r="AN143" s="107" t="n"/>
      <c r="AO143" s="107" t="n"/>
      <c r="AP143" s="107" t="n"/>
      <c r="AQ143" s="107" t="n"/>
      <c r="AR143" s="107" t="n"/>
      <c r="AS143" s="107" t="n"/>
      <c r="AT143" s="107" t="n"/>
      <c r="AU143" s="107" t="n"/>
      <c r="AV143" s="107" t="n"/>
      <c r="AW143" s="107" t="n"/>
      <c r="AX143" s="107" t="n"/>
      <c r="AY143" s="107" t="n"/>
      <c r="AZ143" s="107" t="n"/>
      <c r="BA143" s="107" t="n"/>
      <c r="BB143" s="107" t="n"/>
      <c r="BC143" s="107" t="n"/>
      <c r="BD143" s="107" t="n"/>
      <c r="BE143" s="107" t="n"/>
      <c r="BF143" s="107" t="n"/>
      <c r="BG143" s="107" t="n"/>
      <c r="BH143" s="107" t="n"/>
      <c r="BI143" s="107" t="n"/>
      <c r="BJ143" s="107" t="n"/>
      <c r="BK143" s="107" t="n"/>
      <c r="BL143" s="107" t="n"/>
      <c r="BM143" s="107" t="n"/>
      <c r="BN143" s="107" t="n"/>
      <c r="BO143" s="107" t="n"/>
      <c r="BP143" s="107" t="n"/>
      <c r="BQ143" s="107" t="n"/>
      <c r="BR143" s="107" t="n"/>
      <c r="BS143" s="107" t="n"/>
      <c r="BT143" s="107" t="n"/>
      <c r="BU143" s="107" t="n"/>
      <c r="BV143" s="107" t="n"/>
      <c r="BW143" s="107" t="n"/>
      <c r="BX143" s="107" t="n"/>
      <c r="BY143" s="107" t="n"/>
      <c r="BZ143" s="107" t="n"/>
      <c r="CA143" s="107" t="n"/>
      <c r="CB143" s="107" t="n"/>
      <c r="CC143" s="107" t="n"/>
      <c r="CD143" s="107" t="n"/>
      <c r="CE143" s="107" t="n"/>
      <c r="CF143" s="107" t="n"/>
      <c r="CG143" s="107" t="n"/>
      <c r="CH143" s="107" t="n"/>
      <c r="CI143" s="107" t="n"/>
      <c r="CJ143" s="107" t="n"/>
      <c r="CK143" s="107" t="n"/>
      <c r="CL143" s="107" t="n"/>
      <c r="CM143" s="107" t="n"/>
      <c r="CN143" s="107" t="n"/>
      <c r="CO143" s="107" t="n"/>
      <c r="CP143" s="107" t="n"/>
      <c r="CQ143" s="107" t="n"/>
      <c r="CR143" s="107" t="n"/>
      <c r="CS143" s="107" t="n"/>
      <c r="CT143" s="107" t="n"/>
      <c r="CU143" s="107" t="n"/>
      <c r="CV143" s="107" t="n"/>
      <c r="CW143" s="107" t="n"/>
      <c r="CX143" s="107" t="n"/>
      <c r="CY143" s="107" t="n"/>
      <c r="CZ143" s="107" t="n"/>
    </row>
    <row r="144">
      <c r="D144" t="inlineStr">
        <is>
          <t>Dividend Frequency</t>
        </is>
      </c>
      <c r="E144" t="inlineStr">
        <is>
          <t>Quarter</t>
        </is>
      </c>
      <c r="F144" t="inlineStr">
        <is>
          <t>Quarter</t>
        </is>
      </c>
    </row>
    <row r="145">
      <c r="D145" t="inlineStr">
        <is>
          <t>Dividend Type</t>
        </is>
      </c>
      <c r="E145" t="inlineStr">
        <is>
          <t>Final</t>
        </is>
      </c>
      <c r="F145" t="inlineStr">
        <is>
          <t>Interim</t>
        </is>
      </c>
    </row>
    <row r="146">
      <c r="A146" s="2">
        <f>IF($A139="","","   projections")</f>
        <v/>
      </c>
      <c r="B146" s="68">
        <f>IF($A139="",0,COUNT($E147:$CZ147))</f>
        <v/>
      </c>
      <c r="C146" s="69">
        <f>IF($B146=0,0,MAX($E147:$CZ147))</f>
        <v/>
      </c>
      <c r="D146" s="58">
        <f>_xll.BDS($A139,'Field Check'!$C$42,"headers=y","startcol=1","endcol=3","dir=h","cols=41;rows=3")</f>
        <v/>
      </c>
      <c r="E146" s="59" t="n">
        <v>46330</v>
      </c>
      <c r="F146" s="59" t="n">
        <v>46420</v>
      </c>
      <c r="G146" s="59" t="n">
        <v>46510</v>
      </c>
      <c r="H146" s="59" t="n">
        <v>46604</v>
      </c>
      <c r="I146" s="59" t="n">
        <v>46686</v>
      </c>
      <c r="J146" s="59" t="n">
        <v>46791</v>
      </c>
      <c r="K146" s="59" t="n">
        <v>46875</v>
      </c>
      <c r="L146" s="59" t="n">
        <v>46975</v>
      </c>
      <c r="M146" s="59" t="n">
        <v>47057</v>
      </c>
      <c r="N146" s="59" t="n">
        <v>47155</v>
      </c>
      <c r="O146" s="59" t="n">
        <v>47240</v>
      </c>
      <c r="P146" s="59" t="n">
        <v>47339</v>
      </c>
      <c r="Q146" s="59" t="n">
        <v>47421</v>
      </c>
      <c r="R146" s="59" t="n">
        <v>47519</v>
      </c>
      <c r="S146" s="59" t="n">
        <v>47605</v>
      </c>
      <c r="T146" s="59" t="n">
        <v>47703</v>
      </c>
      <c r="U146" s="59" t="n">
        <v>47785</v>
      </c>
      <c r="V146" s="59" t="n">
        <v>47883</v>
      </c>
      <c r="W146" s="59" t="n">
        <v>47970</v>
      </c>
      <c r="X146" s="59" t="n">
        <v>48067</v>
      </c>
      <c r="Y146" s="59" t="n">
        <v>48149</v>
      </c>
      <c r="Z146" s="59" t="n">
        <v>48247</v>
      </c>
      <c r="AA146" s="59" t="n">
        <v>48337</v>
      </c>
      <c r="AB146" s="59" t="n">
        <v>48431</v>
      </c>
      <c r="AC146" s="59" t="n">
        <v>48513</v>
      </c>
      <c r="AD146" s="59" t="n">
        <v>48618</v>
      </c>
      <c r="AE146" s="59" t="n">
        <v>48701</v>
      </c>
      <c r="AF146" s="59" t="n">
        <v>48802</v>
      </c>
      <c r="AG146" s="59" t="n">
        <v>48877</v>
      </c>
      <c r="AH146" s="59" t="n">
        <v>48982</v>
      </c>
      <c r="AI146" s="59" t="n">
        <v>49065</v>
      </c>
      <c r="AJ146" s="59" t="n">
        <v>49166</v>
      </c>
      <c r="AK146" s="59" t="n">
        <v>49241</v>
      </c>
      <c r="AL146" s="59" t="n">
        <v>49353</v>
      </c>
      <c r="AM146" s="59" t="n">
        <v>49436</v>
      </c>
      <c r="AN146" s="59" t="n">
        <v>49537</v>
      </c>
      <c r="AO146" s="59" t="n">
        <v>49612</v>
      </c>
      <c r="AP146" s="59" t="n">
        <v>49717</v>
      </c>
      <c r="AQ146" s="59" t="n">
        <v>49800</v>
      </c>
      <c r="AR146" s="59" t="n">
        <v>49901</v>
      </c>
      <c r="AS146" s="59" t="n"/>
      <c r="AT146" s="59" t="n"/>
      <c r="AU146" s="59" t="n"/>
      <c r="AV146" s="59" t="n"/>
      <c r="AW146" s="59" t="n"/>
      <c r="AX146" s="59" t="n"/>
      <c r="AY146" s="59" t="n"/>
      <c r="AZ146" s="59" t="n"/>
      <c r="BA146" s="59" t="n"/>
      <c r="BB146" s="59" t="n"/>
      <c r="BC146" s="59" t="n"/>
      <c r="BD146" s="59" t="n"/>
      <c r="BE146" s="59" t="n"/>
      <c r="BF146" s="59" t="n"/>
      <c r="BG146" s="59" t="n"/>
      <c r="BH146" s="59" t="n"/>
      <c r="BI146" s="59" t="n"/>
      <c r="BJ146" s="59" t="n"/>
      <c r="BK146" s="59" t="n"/>
      <c r="BL146" s="59" t="n"/>
      <c r="BM146" s="59" t="n"/>
      <c r="BN146" s="59" t="n"/>
      <c r="BO146" s="59" t="n"/>
      <c r="BP146" s="59" t="n"/>
      <c r="BQ146" s="59" t="n"/>
      <c r="BR146" s="59" t="n"/>
      <c r="BS146" s="59" t="n"/>
      <c r="BT146" s="59" t="n"/>
      <c r="BU146" s="59" t="n"/>
      <c r="BV146" s="59" t="n"/>
      <c r="BW146" s="59" t="n"/>
      <c r="BX146" s="59" t="n"/>
      <c r="BY146" s="59" t="n"/>
      <c r="BZ146" s="59" t="n"/>
      <c r="CA146" s="59" t="n"/>
      <c r="CB146" s="59" t="n"/>
      <c r="CC146" s="59" t="n"/>
      <c r="CD146" s="59" t="n"/>
      <c r="CE146" s="59" t="n"/>
      <c r="CF146" s="59" t="n"/>
      <c r="CG146" s="59" t="n"/>
      <c r="CH146" s="59" t="n"/>
      <c r="CI146" s="59" t="n"/>
      <c r="CJ146" s="59" t="n"/>
      <c r="CK146" s="59" t="n"/>
      <c r="CL146" s="59" t="n"/>
      <c r="CM146" s="59" t="n"/>
      <c r="CN146" s="59" t="n"/>
      <c r="CO146" s="59" t="n"/>
      <c r="CP146" s="59" t="n"/>
      <c r="CQ146" s="59" t="n"/>
      <c r="CR146" s="59" t="n"/>
      <c r="CS146" s="59" t="n"/>
      <c r="CT146" s="59" t="n"/>
      <c r="CU146" s="59" t="n"/>
      <c r="CV146" s="59" t="n"/>
      <c r="CW146" s="59" t="n"/>
      <c r="CX146" s="59" t="n"/>
      <c r="CY146" s="59" t="n"/>
      <c r="CZ146" s="59" t="n"/>
    </row>
    <row r="147">
      <c r="D147" s="59" t="inlineStr">
        <is>
          <t>Ex-Date</t>
        </is>
      </c>
      <c r="E147" s="59" t="n">
        <v>46352</v>
      </c>
      <c r="F147" s="59" t="n">
        <v>46441</v>
      </c>
      <c r="G147" s="59" t="n">
        <v>46531</v>
      </c>
      <c r="H147" s="59" t="n">
        <v>46636</v>
      </c>
      <c r="I147" s="59" t="n">
        <v>46707</v>
      </c>
      <c r="J147" s="59" t="n">
        <v>46812</v>
      </c>
      <c r="K147" s="59" t="n">
        <v>46896</v>
      </c>
      <c r="L147" s="59" t="n">
        <v>47002</v>
      </c>
      <c r="M147" s="59" t="n">
        <v>47078</v>
      </c>
      <c r="N147" s="59" t="n">
        <v>47176</v>
      </c>
      <c r="O147" s="59" t="n">
        <v>47261</v>
      </c>
      <c r="P147" s="59" t="n">
        <v>47367</v>
      </c>
      <c r="Q147" s="59" t="n">
        <v>47442</v>
      </c>
      <c r="R147" s="59" t="n">
        <v>47540</v>
      </c>
      <c r="S147" s="59" t="n">
        <v>47626</v>
      </c>
      <c r="T147" s="59" t="n">
        <v>47731</v>
      </c>
      <c r="U147" s="59" t="n">
        <v>47806</v>
      </c>
      <c r="V147" s="59" t="n">
        <v>47904</v>
      </c>
      <c r="W147" s="59" t="n">
        <v>47990</v>
      </c>
      <c r="X147" s="59" t="n">
        <v>48095</v>
      </c>
      <c r="Y147" s="59" t="n">
        <v>48170</v>
      </c>
      <c r="Z147" s="59" t="n">
        <v>48268</v>
      </c>
      <c r="AA147" s="59" t="n">
        <v>48358</v>
      </c>
      <c r="AB147" s="59" t="n">
        <v>48463</v>
      </c>
      <c r="AC147" s="59" t="n">
        <v>48534</v>
      </c>
      <c r="AD147" s="59" t="n">
        <v>48639</v>
      </c>
      <c r="AE147" s="59" t="n">
        <v>48722</v>
      </c>
      <c r="AF147" s="59" t="n">
        <v>48828</v>
      </c>
      <c r="AG147" s="59" t="n">
        <v>48898</v>
      </c>
      <c r="AH147" s="59" t="n">
        <v>49003</v>
      </c>
      <c r="AI147" s="59" t="n">
        <v>49086</v>
      </c>
      <c r="AJ147" s="59" t="n">
        <v>49192</v>
      </c>
      <c r="AK147" s="59" t="n">
        <v>49262</v>
      </c>
      <c r="AL147" s="59" t="n">
        <v>49374</v>
      </c>
      <c r="AM147" s="59" t="n">
        <v>49457</v>
      </c>
      <c r="AN147" s="59" t="n">
        <v>49563</v>
      </c>
      <c r="AO147" s="59" t="n">
        <v>49633</v>
      </c>
      <c r="AP147" s="59" t="n">
        <v>49738</v>
      </c>
      <c r="AQ147" s="59" t="n">
        <v>49821</v>
      </c>
      <c r="AR147" s="59" t="n">
        <v>49927</v>
      </c>
      <c r="AS147" s="59" t="n"/>
      <c r="AT147" s="59" t="n"/>
      <c r="AU147" s="59" t="n"/>
      <c r="AV147" s="59" t="n"/>
      <c r="AW147" s="59" t="n"/>
      <c r="AX147" s="59" t="n"/>
      <c r="AY147" s="59" t="n"/>
      <c r="AZ147" s="59" t="n"/>
      <c r="BA147" s="59" t="n"/>
      <c r="BB147" s="59" t="n"/>
      <c r="BC147" s="59" t="n"/>
      <c r="BD147" s="59" t="n"/>
      <c r="BE147" s="59" t="n"/>
      <c r="BF147" s="59" t="n"/>
      <c r="BG147" s="59" t="n"/>
      <c r="BH147" s="59" t="n"/>
      <c r="BI147" s="59" t="n"/>
      <c r="BJ147" s="59" t="n"/>
      <c r="BK147" s="59" t="n"/>
      <c r="BL147" s="59" t="n"/>
      <c r="BM147" s="59" t="n"/>
      <c r="BN147" s="59" t="n"/>
      <c r="BO147" s="59" t="n"/>
      <c r="BP147" s="59" t="n"/>
      <c r="BQ147" s="59" t="n"/>
      <c r="BR147" s="59" t="n"/>
      <c r="BS147" s="59" t="n"/>
      <c r="BT147" s="59" t="n"/>
      <c r="BU147" s="59" t="n"/>
      <c r="BV147" s="59" t="n"/>
      <c r="BW147" s="59" t="n"/>
      <c r="BX147" s="59" t="n"/>
      <c r="BY147" s="59" t="n"/>
      <c r="BZ147" s="59" t="n"/>
      <c r="CA147" s="59" t="n"/>
      <c r="CB147" s="59" t="n"/>
      <c r="CC147" s="59" t="n"/>
      <c r="CD147" s="59" t="n"/>
      <c r="CE147" s="59" t="n"/>
      <c r="CF147" s="59" t="n"/>
      <c r="CG147" s="59" t="n"/>
      <c r="CH147" s="59" t="n"/>
      <c r="CI147" s="59" t="n"/>
      <c r="CJ147" s="59" t="n"/>
      <c r="CK147" s="59" t="n"/>
      <c r="CL147" s="59" t="n"/>
      <c r="CM147" s="59" t="n"/>
      <c r="CN147" s="59" t="n"/>
      <c r="CO147" s="59" t="n"/>
      <c r="CP147" s="59" t="n"/>
      <c r="CQ147" s="59" t="n"/>
      <c r="CR147" s="59" t="n"/>
      <c r="CS147" s="59" t="n"/>
      <c r="CT147" s="59" t="n"/>
      <c r="CU147" s="59" t="n"/>
      <c r="CV147" s="59" t="n"/>
      <c r="CW147" s="59" t="n"/>
      <c r="CX147" s="59" t="n"/>
      <c r="CY147" s="59" t="n"/>
      <c r="CZ147" s="59" t="n"/>
    </row>
    <row r="148">
      <c r="D148" s="107" t="inlineStr">
        <is>
          <t>Amount Per Share</t>
        </is>
      </c>
      <c r="E148" s="107" t="n">
        <v>0.6625</v>
      </c>
      <c r="F148" s="107" t="n">
        <v>0.6625</v>
      </c>
      <c r="G148" s="107" t="n">
        <v>0.6625</v>
      </c>
      <c r="H148" s="107" t="n">
        <v>0.6625</v>
      </c>
      <c r="I148" s="107" t="n">
        <v>0.675</v>
      </c>
      <c r="J148" s="107" t="n">
        <v>0.675</v>
      </c>
      <c r="K148" s="107" t="n">
        <v>0.675</v>
      </c>
      <c r="L148" s="107" t="n">
        <v>0.675</v>
      </c>
      <c r="M148" s="107" t="n">
        <v>0.6875</v>
      </c>
      <c r="N148" s="107" t="n">
        <v>0.6875</v>
      </c>
      <c r="O148" s="107" t="n">
        <v>0.6875</v>
      </c>
      <c r="P148" s="107" t="n">
        <v>0.6875</v>
      </c>
      <c r="Q148" s="107" t="n">
        <v>0.7</v>
      </c>
      <c r="R148" s="107" t="n">
        <v>0.7</v>
      </c>
      <c r="S148" s="107" t="n">
        <v>0.7</v>
      </c>
      <c r="T148" s="107" t="n">
        <v>0.7</v>
      </c>
      <c r="U148" s="107" t="n">
        <v>0.7125</v>
      </c>
      <c r="V148" s="107" t="n">
        <v>0.7125</v>
      </c>
      <c r="W148" s="107" t="n">
        <v>0.7125</v>
      </c>
      <c r="X148" s="107" t="n">
        <v>0.7125</v>
      </c>
      <c r="Y148" s="107" t="n">
        <v>0.725</v>
      </c>
      <c r="Z148" s="107" t="n">
        <v>0.725</v>
      </c>
      <c r="AA148" s="107" t="n">
        <v>0.725</v>
      </c>
      <c r="AB148" s="107" t="n">
        <v>0.725</v>
      </c>
      <c r="AC148" s="107" t="n">
        <v>0.7375</v>
      </c>
      <c r="AD148" s="107" t="n">
        <v>0.7375</v>
      </c>
      <c r="AE148" s="107" t="n">
        <v>0.7375</v>
      </c>
      <c r="AF148" s="107" t="n">
        <v>0.7375</v>
      </c>
      <c r="AG148" s="107" t="n">
        <v>0.75</v>
      </c>
      <c r="AH148" s="107" t="n">
        <v>0.75</v>
      </c>
      <c r="AI148" s="107" t="n">
        <v>0.75</v>
      </c>
      <c r="AJ148" s="107" t="n">
        <v>0.75</v>
      </c>
      <c r="AK148" s="107" t="n">
        <v>0.7625</v>
      </c>
      <c r="AL148" s="107" t="n">
        <v>0.7625</v>
      </c>
      <c r="AM148" s="107" t="n">
        <v>0.7625</v>
      </c>
      <c r="AN148" s="107" t="n">
        <v>0.7625</v>
      </c>
      <c r="AO148" s="107" t="n">
        <v>0.7625</v>
      </c>
      <c r="AP148" s="107" t="n">
        <v>0.7625</v>
      </c>
      <c r="AQ148" s="107" t="n">
        <v>0.7625</v>
      </c>
      <c r="AR148" s="107" t="n">
        <v>0.7625</v>
      </c>
      <c r="AS148" s="107" t="n"/>
      <c r="AT148" s="107" t="n"/>
      <c r="AU148" s="107" t="n"/>
      <c r="AV148" s="107" t="n"/>
      <c r="AW148" s="107" t="n"/>
      <c r="AX148" s="107" t="n"/>
      <c r="AY148" s="107" t="n"/>
      <c r="AZ148" s="107" t="n"/>
      <c r="BA148" s="107" t="n"/>
      <c r="BB148" s="107" t="n"/>
      <c r="BC148" s="107" t="n"/>
      <c r="BD148" s="107" t="n"/>
      <c r="BE148" s="107" t="n"/>
      <c r="BF148" s="107" t="n"/>
      <c r="BG148" s="107" t="n"/>
      <c r="BH148" s="107" t="n"/>
      <c r="BI148" s="107" t="n"/>
      <c r="BJ148" s="107" t="n"/>
      <c r="BK148" s="107" t="n"/>
      <c r="BL148" s="107" t="n"/>
      <c r="BM148" s="107" t="n"/>
      <c r="BN148" s="107" t="n"/>
      <c r="BO148" s="107" t="n"/>
      <c r="BP148" s="107" t="n"/>
      <c r="BQ148" s="107" t="n"/>
      <c r="BR148" s="107" t="n"/>
      <c r="BS148" s="107" t="n"/>
      <c r="BT148" s="107" t="n"/>
      <c r="BU148" s="107" t="n"/>
      <c r="BV148" s="107" t="n"/>
      <c r="BW148" s="107" t="n"/>
      <c r="BX148" s="107" t="n"/>
      <c r="BY148" s="107" t="n"/>
      <c r="BZ148" s="107" t="n"/>
      <c r="CA148" s="107" t="n"/>
      <c r="CB148" s="107" t="n"/>
      <c r="CC148" s="107" t="n"/>
      <c r="CD148" s="107" t="n"/>
      <c r="CE148" s="107" t="n"/>
      <c r="CF148" s="107" t="n"/>
      <c r="CG148" s="107" t="n"/>
      <c r="CH148" s="107" t="n"/>
      <c r="CI148" s="107" t="n"/>
      <c r="CJ148" s="107" t="n"/>
      <c r="CK148" s="107" t="n"/>
      <c r="CL148" s="107" t="n"/>
      <c r="CM148" s="107" t="n"/>
      <c r="CN148" s="107" t="n"/>
      <c r="CO148" s="107" t="n"/>
      <c r="CP148" s="107" t="n"/>
      <c r="CQ148" s="107" t="n"/>
      <c r="CR148" s="107" t="n"/>
      <c r="CS148" s="107" t="n"/>
      <c r="CT148" s="107" t="n"/>
      <c r="CU148" s="107" t="n"/>
      <c r="CV148" s="107" t="n"/>
      <c r="CW148" s="107" t="n"/>
      <c r="CX148" s="107" t="n"/>
      <c r="CY148" s="107" t="n"/>
      <c r="CZ148" s="107" t="n"/>
    </row>
    <row r="150">
      <c r="A150" s="126">
        <f>IF('AS51'!$C$19="","",'AS51'!$C$19)</f>
        <v/>
      </c>
      <c r="B150" s="68">
        <f>IF($A150="",0,COUNT($E151:$CZ151))</f>
        <v/>
      </c>
      <c r="C150" s="69">
        <f>IF($B150=0,0,MAX($E151:$CZ151))</f>
        <v/>
      </c>
      <c r="D150" s="58">
        <f>_xll.BDS($A150,'Field Check'!$C$44,"headers=y","startcol=1","endcol=7","dir=h","DVD_START_DT",'Field Check'!$C$59,"DVD_END_DT",'Field Check'!$D$59,"cols=2;rows=7")</f>
        <v/>
      </c>
      <c r="E150" s="59" t="n">
        <v>46240</v>
      </c>
      <c r="F150" s="59" t="n"/>
      <c r="G150" s="59" t="n"/>
      <c r="H150" s="59" t="n"/>
      <c r="I150" s="59" t="n"/>
      <c r="J150" s="59" t="n"/>
      <c r="K150" s="59" t="n"/>
      <c r="L150" s="59" t="n"/>
      <c r="M150" s="59" t="n"/>
      <c r="N150" s="59" t="n"/>
      <c r="O150" s="59" t="n"/>
      <c r="P150" s="59" t="n"/>
      <c r="Q150" s="59" t="n"/>
      <c r="R150" s="59" t="n"/>
      <c r="S150" s="59" t="n"/>
      <c r="T150" s="59" t="n"/>
      <c r="U150" s="59" t="n"/>
      <c r="V150" s="59" t="n"/>
      <c r="W150" s="59" t="n"/>
      <c r="X150" s="59" t="n"/>
      <c r="Y150" s="59" t="n"/>
      <c r="Z150" s="59" t="n"/>
      <c r="AA150" s="59" t="n"/>
      <c r="AB150" s="59" t="n"/>
      <c r="AC150" s="59" t="n"/>
      <c r="AD150" s="59" t="n"/>
      <c r="AE150" s="59" t="n"/>
      <c r="AF150" s="59" t="n"/>
      <c r="AG150" s="59" t="n"/>
      <c r="AH150" s="59" t="n"/>
      <c r="AI150" s="59" t="n"/>
      <c r="AJ150" s="59" t="n"/>
      <c r="AK150" s="59" t="n"/>
      <c r="AL150" s="59" t="n"/>
      <c r="AM150" s="59" t="n"/>
      <c r="AN150" s="59" t="n"/>
      <c r="AO150" s="59" t="n"/>
      <c r="AP150" s="59" t="n"/>
      <c r="AQ150" s="59" t="n"/>
      <c r="AR150" s="59" t="n"/>
      <c r="AS150" s="59" t="n"/>
      <c r="AT150" s="59" t="n"/>
      <c r="AU150" s="59" t="n"/>
      <c r="AV150" s="59" t="n"/>
      <c r="AW150" s="59" t="n"/>
      <c r="AX150" s="59" t="n"/>
      <c r="AY150" s="59" t="n"/>
      <c r="AZ150" s="59" t="n"/>
      <c r="BA150" s="59" t="n"/>
      <c r="BB150" s="59" t="n"/>
      <c r="BC150" s="59" t="n"/>
      <c r="BD150" s="59" t="n"/>
      <c r="BE150" s="59" t="n"/>
      <c r="BF150" s="59" t="n"/>
      <c r="BG150" s="59" t="n"/>
      <c r="BH150" s="59" t="n"/>
      <c r="BI150" s="59" t="n"/>
      <c r="BJ150" s="59" t="n"/>
      <c r="BK150" s="59" t="n"/>
      <c r="BL150" s="59" t="n"/>
      <c r="BM150" s="59" t="n"/>
      <c r="BN150" s="59" t="n"/>
      <c r="BO150" s="59" t="n"/>
      <c r="BP150" s="59" t="n"/>
      <c r="BQ150" s="59" t="n"/>
      <c r="BR150" s="59" t="n"/>
      <c r="BS150" s="59" t="n"/>
      <c r="BT150" s="59" t="n"/>
      <c r="BU150" s="59" t="n"/>
      <c r="BV150" s="59" t="n"/>
      <c r="BW150" s="59" t="n"/>
      <c r="BX150" s="59" t="n"/>
      <c r="BY150" s="59" t="n"/>
      <c r="BZ150" s="59" t="n"/>
      <c r="CA150" s="59" t="n"/>
      <c r="CB150" s="59" t="n"/>
      <c r="CC150" s="59" t="n"/>
      <c r="CD150" s="59" t="n"/>
      <c r="CE150" s="59" t="n"/>
      <c r="CF150" s="59" t="n"/>
      <c r="CG150" s="59" t="n"/>
      <c r="CH150" s="59" t="n"/>
      <c r="CI150" s="59" t="n"/>
      <c r="CJ150" s="59" t="n"/>
      <c r="CK150" s="59" t="n"/>
      <c r="CL150" s="59" t="n"/>
      <c r="CM150" s="59" t="n"/>
      <c r="CN150" s="59" t="n"/>
      <c r="CO150" s="59" t="n"/>
      <c r="CP150" s="59" t="n"/>
      <c r="CQ150" s="59" t="n"/>
      <c r="CR150" s="59" t="n"/>
      <c r="CS150" s="59" t="n"/>
      <c r="CT150" s="59" t="n"/>
      <c r="CU150" s="59" t="n"/>
      <c r="CV150" s="59" t="n"/>
      <c r="CW150" s="59" t="n"/>
      <c r="CX150" s="59" t="n"/>
      <c r="CY150" s="59" t="n"/>
      <c r="CZ150" s="59" t="n"/>
    </row>
    <row r="151">
      <c r="D151" s="59" t="inlineStr">
        <is>
          <t>Ex-Date</t>
        </is>
      </c>
      <c r="E151" s="59" t="n">
        <v>46254</v>
      </c>
      <c r="F151" s="59" t="n"/>
      <c r="G151" s="59" t="n"/>
      <c r="H151" s="59" t="n"/>
      <c r="I151" s="59" t="n"/>
      <c r="J151" s="59" t="n"/>
      <c r="K151" s="59" t="n"/>
      <c r="L151" s="59" t="n"/>
      <c r="M151" s="59" t="n"/>
      <c r="N151" s="59" t="n"/>
      <c r="O151" s="59" t="n"/>
      <c r="P151" s="59" t="n"/>
      <c r="Q151" s="59" t="n"/>
      <c r="R151" s="59" t="n"/>
      <c r="S151" s="59" t="n"/>
      <c r="T151" s="59" t="n"/>
      <c r="U151" s="59" t="n"/>
      <c r="V151" s="59" t="n"/>
      <c r="W151" s="59" t="n"/>
      <c r="X151" s="59" t="n"/>
      <c r="Y151" s="59" t="n"/>
      <c r="Z151" s="59" t="n"/>
      <c r="AA151" s="59" t="n"/>
      <c r="AB151" s="59" t="n"/>
      <c r="AC151" s="59" t="n"/>
      <c r="AD151" s="59" t="n"/>
      <c r="AE151" s="59" t="n"/>
      <c r="AF151" s="59" t="n"/>
      <c r="AG151" s="59" t="n"/>
      <c r="AH151" s="59" t="n"/>
      <c r="AI151" s="59" t="n"/>
      <c r="AJ151" s="59" t="n"/>
      <c r="AK151" s="59" t="n"/>
      <c r="AL151" s="59" t="n"/>
      <c r="AM151" s="59" t="n"/>
      <c r="AN151" s="59" t="n"/>
      <c r="AO151" s="59" t="n"/>
      <c r="AP151" s="59" t="n"/>
      <c r="AQ151" s="59" t="n"/>
      <c r="AR151" s="59" t="n"/>
      <c r="AS151" s="59" t="n"/>
      <c r="AT151" s="59" t="n"/>
      <c r="AU151" s="59" t="n"/>
      <c r="AV151" s="59" t="n"/>
      <c r="AW151" s="59" t="n"/>
      <c r="AX151" s="59" t="n"/>
      <c r="AY151" s="59" t="n"/>
      <c r="AZ151" s="59" t="n"/>
      <c r="BA151" s="59" t="n"/>
      <c r="BB151" s="59" t="n"/>
      <c r="BC151" s="59" t="n"/>
      <c r="BD151" s="59" t="n"/>
      <c r="BE151" s="59" t="n"/>
      <c r="BF151" s="59" t="n"/>
      <c r="BG151" s="59" t="n"/>
      <c r="BH151" s="59" t="n"/>
      <c r="BI151" s="59" t="n"/>
      <c r="BJ151" s="59" t="n"/>
      <c r="BK151" s="59" t="n"/>
      <c r="BL151" s="59" t="n"/>
      <c r="BM151" s="59" t="n"/>
      <c r="BN151" s="59" t="n"/>
      <c r="BO151" s="59" t="n"/>
      <c r="BP151" s="59" t="n"/>
      <c r="BQ151" s="59" t="n"/>
      <c r="BR151" s="59" t="n"/>
      <c r="BS151" s="59" t="n"/>
      <c r="BT151" s="59" t="n"/>
      <c r="BU151" s="59" t="n"/>
      <c r="BV151" s="59" t="n"/>
      <c r="BW151" s="59" t="n"/>
      <c r="BX151" s="59" t="n"/>
      <c r="BY151" s="59" t="n"/>
      <c r="BZ151" s="59" t="n"/>
      <c r="CA151" s="59" t="n"/>
      <c r="CB151" s="59" t="n"/>
      <c r="CC151" s="59" t="n"/>
      <c r="CD151" s="59" t="n"/>
      <c r="CE151" s="59" t="n"/>
      <c r="CF151" s="59" t="n"/>
      <c r="CG151" s="59" t="n"/>
      <c r="CH151" s="59" t="n"/>
      <c r="CI151" s="59" t="n"/>
      <c r="CJ151" s="59" t="n"/>
      <c r="CK151" s="59" t="n"/>
      <c r="CL151" s="59" t="n"/>
      <c r="CM151" s="59" t="n"/>
      <c r="CN151" s="59" t="n"/>
      <c r="CO151" s="59" t="n"/>
      <c r="CP151" s="59" t="n"/>
      <c r="CQ151" s="59" t="n"/>
      <c r="CR151" s="59" t="n"/>
      <c r="CS151" s="59" t="n"/>
      <c r="CT151" s="59" t="n"/>
      <c r="CU151" s="59" t="n"/>
      <c r="CV151" s="59" t="n"/>
      <c r="CW151" s="59" t="n"/>
      <c r="CX151" s="59" t="n"/>
      <c r="CY151" s="59" t="n"/>
      <c r="CZ151" s="59" t="n"/>
    </row>
    <row r="152">
      <c r="D152" s="59" t="inlineStr">
        <is>
          <t>Record Date</t>
        </is>
      </c>
      <c r="E152" s="59" t="n">
        <v>46255</v>
      </c>
      <c r="F152" s="59" t="n"/>
      <c r="G152" s="59" t="n"/>
      <c r="H152" s="59" t="n"/>
      <c r="I152" s="59" t="n"/>
      <c r="J152" s="59" t="n"/>
      <c r="K152" s="59" t="n"/>
      <c r="L152" s="59" t="n"/>
      <c r="M152" s="59" t="n"/>
      <c r="N152" s="59" t="n"/>
      <c r="O152" s="59" t="n"/>
      <c r="P152" s="59" t="n"/>
      <c r="Q152" s="59" t="n"/>
      <c r="R152" s="59" t="n"/>
      <c r="S152" s="59" t="n"/>
      <c r="T152" s="59" t="n"/>
      <c r="U152" s="59" t="n"/>
      <c r="V152" s="59" t="n"/>
      <c r="W152" s="59" t="n"/>
      <c r="X152" s="59" t="n"/>
      <c r="Y152" s="59" t="n"/>
      <c r="Z152" s="59" t="n"/>
      <c r="AA152" s="59" t="n"/>
      <c r="AB152" s="59" t="n"/>
      <c r="AC152" s="59" t="n"/>
      <c r="AD152" s="59" t="n"/>
      <c r="AE152" s="59" t="n"/>
      <c r="AF152" s="59" t="n"/>
      <c r="AG152" s="59" t="n"/>
      <c r="AH152" s="59" t="n"/>
      <c r="AI152" s="59" t="n"/>
      <c r="AJ152" s="59" t="n"/>
      <c r="AK152" s="59" t="n"/>
      <c r="AL152" s="59" t="n"/>
      <c r="AM152" s="59" t="n"/>
      <c r="AN152" s="59" t="n"/>
      <c r="AO152" s="59" t="n"/>
      <c r="AP152" s="59" t="n"/>
      <c r="AQ152" s="59" t="n"/>
      <c r="AR152" s="59" t="n"/>
      <c r="AS152" s="59" t="n"/>
      <c r="AT152" s="59" t="n"/>
      <c r="AU152" s="59" t="n"/>
      <c r="AV152" s="59" t="n"/>
      <c r="AW152" s="59" t="n"/>
      <c r="AX152" s="59" t="n"/>
      <c r="AY152" s="59" t="n"/>
      <c r="AZ152" s="59" t="n"/>
      <c r="BA152" s="59" t="n"/>
      <c r="BB152" s="59" t="n"/>
      <c r="BC152" s="59" t="n"/>
      <c r="BD152" s="59" t="n"/>
      <c r="BE152" s="59" t="n"/>
      <c r="BF152" s="59" t="n"/>
      <c r="BG152" s="59" t="n"/>
      <c r="BH152" s="59" t="n"/>
      <c r="BI152" s="59" t="n"/>
      <c r="BJ152" s="59" t="n"/>
      <c r="BK152" s="59" t="n"/>
      <c r="BL152" s="59" t="n"/>
      <c r="BM152" s="59" t="n"/>
      <c r="BN152" s="59" t="n"/>
      <c r="BO152" s="59" t="n"/>
      <c r="BP152" s="59" t="n"/>
      <c r="BQ152" s="59" t="n"/>
      <c r="BR152" s="59" t="n"/>
      <c r="BS152" s="59" t="n"/>
      <c r="BT152" s="59" t="n"/>
      <c r="BU152" s="59" t="n"/>
      <c r="BV152" s="59" t="n"/>
      <c r="BW152" s="59" t="n"/>
      <c r="BX152" s="59" t="n"/>
      <c r="BY152" s="59" t="n"/>
      <c r="BZ152" s="59" t="n"/>
      <c r="CA152" s="59" t="n"/>
      <c r="CB152" s="59" t="n"/>
      <c r="CC152" s="59" t="n"/>
      <c r="CD152" s="59" t="n"/>
      <c r="CE152" s="59" t="n"/>
      <c r="CF152" s="59" t="n"/>
      <c r="CG152" s="59" t="n"/>
      <c r="CH152" s="59" t="n"/>
      <c r="CI152" s="59" t="n"/>
      <c r="CJ152" s="59" t="n"/>
      <c r="CK152" s="59" t="n"/>
      <c r="CL152" s="59" t="n"/>
      <c r="CM152" s="59" t="n"/>
      <c r="CN152" s="59" t="n"/>
      <c r="CO152" s="59" t="n"/>
      <c r="CP152" s="59" t="n"/>
      <c r="CQ152" s="59" t="n"/>
      <c r="CR152" s="59" t="n"/>
      <c r="CS152" s="59" t="n"/>
      <c r="CT152" s="59" t="n"/>
      <c r="CU152" s="59" t="n"/>
      <c r="CV152" s="59" t="n"/>
      <c r="CW152" s="59" t="n"/>
      <c r="CX152" s="59" t="n"/>
      <c r="CY152" s="59" t="n"/>
      <c r="CZ152" s="59" t="n"/>
    </row>
    <row r="153">
      <c r="D153" s="59" t="inlineStr">
        <is>
          <t>Payable Date</t>
        </is>
      </c>
      <c r="E153" s="59" t="n">
        <v>46290</v>
      </c>
      <c r="F153" s="59" t="n"/>
      <c r="G153" s="59" t="n"/>
      <c r="H153" s="59" t="n"/>
      <c r="I153" s="59" t="n"/>
      <c r="J153" s="59" t="n"/>
      <c r="K153" s="59" t="n"/>
      <c r="L153" s="59" t="n"/>
      <c r="M153" s="59" t="n"/>
      <c r="N153" s="59" t="n"/>
      <c r="O153" s="59" t="n"/>
      <c r="P153" s="59" t="n"/>
      <c r="Q153" s="59" t="n"/>
      <c r="R153" s="59" t="n"/>
      <c r="S153" s="59" t="n"/>
      <c r="T153" s="59" t="n"/>
      <c r="U153" s="59" t="n"/>
      <c r="V153" s="59" t="n"/>
      <c r="W153" s="59" t="n"/>
      <c r="X153" s="59" t="n"/>
      <c r="Y153" s="59" t="n"/>
      <c r="Z153" s="59" t="n"/>
      <c r="AA153" s="59" t="n"/>
      <c r="AB153" s="59" t="n"/>
      <c r="AC153" s="59" t="n"/>
      <c r="AD153" s="59" t="n"/>
      <c r="AE153" s="59" t="n"/>
      <c r="AF153" s="59" t="n"/>
      <c r="AG153" s="59" t="n"/>
      <c r="AH153" s="59" t="n"/>
      <c r="AI153" s="59" t="n"/>
      <c r="AJ153" s="59" t="n"/>
      <c r="AK153" s="59" t="n"/>
      <c r="AL153" s="59" t="n"/>
      <c r="AM153" s="59" t="n"/>
      <c r="AN153" s="59" t="n"/>
      <c r="AO153" s="59" t="n"/>
      <c r="AP153" s="59" t="n"/>
      <c r="AQ153" s="59" t="n"/>
      <c r="AR153" s="59" t="n"/>
      <c r="AS153" s="59" t="n"/>
      <c r="AT153" s="59" t="n"/>
      <c r="AU153" s="59" t="n"/>
      <c r="AV153" s="59" t="n"/>
      <c r="AW153" s="59" t="n"/>
      <c r="AX153" s="59" t="n"/>
      <c r="AY153" s="59" t="n"/>
      <c r="AZ153" s="59" t="n"/>
      <c r="BA153" s="59" t="n"/>
      <c r="BB153" s="59" t="n"/>
      <c r="BC153" s="59" t="n"/>
      <c r="BD153" s="59" t="n"/>
      <c r="BE153" s="59" t="n"/>
      <c r="BF153" s="59" t="n"/>
      <c r="BG153" s="59" t="n"/>
      <c r="BH153" s="59" t="n"/>
      <c r="BI153" s="59" t="n"/>
      <c r="BJ153" s="59" t="n"/>
      <c r="BK153" s="59" t="n"/>
      <c r="BL153" s="59" t="n"/>
      <c r="BM153" s="59" t="n"/>
      <c r="BN153" s="59" t="n"/>
      <c r="BO153" s="59" t="n"/>
      <c r="BP153" s="59" t="n"/>
      <c r="BQ153" s="59" t="n"/>
      <c r="BR153" s="59" t="n"/>
      <c r="BS153" s="59" t="n"/>
      <c r="BT153" s="59" t="n"/>
      <c r="BU153" s="59" t="n"/>
      <c r="BV153" s="59" t="n"/>
      <c r="BW153" s="59" t="n"/>
      <c r="BX153" s="59" t="n"/>
      <c r="BY153" s="59" t="n"/>
      <c r="BZ153" s="59" t="n"/>
      <c r="CA153" s="59" t="n"/>
      <c r="CB153" s="59" t="n"/>
      <c r="CC153" s="59" t="n"/>
      <c r="CD153" s="59" t="n"/>
      <c r="CE153" s="59" t="n"/>
      <c r="CF153" s="59" t="n"/>
      <c r="CG153" s="59" t="n"/>
      <c r="CH153" s="59" t="n"/>
      <c r="CI153" s="59" t="n"/>
      <c r="CJ153" s="59" t="n"/>
      <c r="CK153" s="59" t="n"/>
      <c r="CL153" s="59" t="n"/>
      <c r="CM153" s="59" t="n"/>
      <c r="CN153" s="59" t="n"/>
      <c r="CO153" s="59" t="n"/>
      <c r="CP153" s="59" t="n"/>
      <c r="CQ153" s="59" t="n"/>
      <c r="CR153" s="59" t="n"/>
      <c r="CS153" s="59" t="n"/>
      <c r="CT153" s="59" t="n"/>
      <c r="CU153" s="59" t="n"/>
      <c r="CV153" s="59" t="n"/>
      <c r="CW153" s="59" t="n"/>
      <c r="CX153" s="59" t="n"/>
      <c r="CY153" s="59" t="n"/>
      <c r="CZ153" s="59" t="n"/>
    </row>
    <row r="154">
      <c r="D154" s="107" t="inlineStr">
        <is>
          <t>Dividend Amount</t>
        </is>
      </c>
      <c r="E154" s="107" t="n">
        <v>0.03</v>
      </c>
      <c r="F154" s="107" t="n"/>
      <c r="G154" s="107" t="n"/>
      <c r="H154" s="107" t="n"/>
      <c r="I154" s="107" t="n"/>
      <c r="J154" s="107" t="n"/>
      <c r="K154" s="107" t="n"/>
      <c r="L154" s="107" t="n"/>
      <c r="M154" s="107" t="n"/>
      <c r="N154" s="107" t="n"/>
      <c r="O154" s="107" t="n"/>
      <c r="P154" s="107" t="n"/>
      <c r="Q154" s="107" t="n"/>
      <c r="R154" s="107" t="n"/>
      <c r="S154" s="107" t="n"/>
      <c r="T154" s="107" t="n"/>
      <c r="U154" s="107" t="n"/>
      <c r="V154" s="107" t="n"/>
      <c r="W154" s="107" t="n"/>
      <c r="X154" s="107" t="n"/>
      <c r="Y154" s="107" t="n"/>
      <c r="Z154" s="107" t="n"/>
      <c r="AA154" s="107" t="n"/>
      <c r="AB154" s="107" t="n"/>
      <c r="AC154" s="107" t="n"/>
      <c r="AD154" s="107" t="n"/>
      <c r="AE154" s="107" t="n"/>
      <c r="AF154" s="107" t="n"/>
      <c r="AG154" s="107" t="n"/>
      <c r="AH154" s="107" t="n"/>
      <c r="AI154" s="107" t="n"/>
      <c r="AJ154" s="107" t="n"/>
      <c r="AK154" s="107" t="n"/>
      <c r="AL154" s="107" t="n"/>
      <c r="AM154" s="107" t="n"/>
      <c r="AN154" s="107" t="n"/>
      <c r="AO154" s="107" t="n"/>
      <c r="AP154" s="107" t="n"/>
      <c r="AQ154" s="107" t="n"/>
      <c r="AR154" s="107" t="n"/>
      <c r="AS154" s="107" t="n"/>
      <c r="AT154" s="107" t="n"/>
      <c r="AU154" s="107" t="n"/>
      <c r="AV154" s="107" t="n"/>
      <c r="AW154" s="107" t="n"/>
      <c r="AX154" s="107" t="n"/>
      <c r="AY154" s="107" t="n"/>
      <c r="AZ154" s="107" t="n"/>
      <c r="BA154" s="107" t="n"/>
      <c r="BB154" s="107" t="n"/>
      <c r="BC154" s="107" t="n"/>
      <c r="BD154" s="107" t="n"/>
      <c r="BE154" s="107" t="n"/>
      <c r="BF154" s="107" t="n"/>
      <c r="BG154" s="107" t="n"/>
      <c r="BH154" s="107" t="n"/>
      <c r="BI154" s="107" t="n"/>
      <c r="BJ154" s="107" t="n"/>
      <c r="BK154" s="107" t="n"/>
      <c r="BL154" s="107" t="n"/>
      <c r="BM154" s="107" t="n"/>
      <c r="BN154" s="107" t="n"/>
      <c r="BO154" s="107" t="n"/>
      <c r="BP154" s="107" t="n"/>
      <c r="BQ154" s="107" t="n"/>
      <c r="BR154" s="107" t="n"/>
      <c r="BS154" s="107" t="n"/>
      <c r="BT154" s="107" t="n"/>
      <c r="BU154" s="107" t="n"/>
      <c r="BV154" s="107" t="n"/>
      <c r="BW154" s="107" t="n"/>
      <c r="BX154" s="107" t="n"/>
      <c r="BY154" s="107" t="n"/>
      <c r="BZ154" s="107" t="n"/>
      <c r="CA154" s="107" t="n"/>
      <c r="CB154" s="107" t="n"/>
      <c r="CC154" s="107" t="n"/>
      <c r="CD154" s="107" t="n"/>
      <c r="CE154" s="107" t="n"/>
      <c r="CF154" s="107" t="n"/>
      <c r="CG154" s="107" t="n"/>
      <c r="CH154" s="107" t="n"/>
      <c r="CI154" s="107" t="n"/>
      <c r="CJ154" s="107" t="n"/>
      <c r="CK154" s="107" t="n"/>
      <c r="CL154" s="107" t="n"/>
      <c r="CM154" s="107" t="n"/>
      <c r="CN154" s="107" t="n"/>
      <c r="CO154" s="107" t="n"/>
      <c r="CP154" s="107" t="n"/>
      <c r="CQ154" s="107" t="n"/>
      <c r="CR154" s="107" t="n"/>
      <c r="CS154" s="107" t="n"/>
      <c r="CT154" s="107" t="n"/>
      <c r="CU154" s="107" t="n"/>
      <c r="CV154" s="107" t="n"/>
      <c r="CW154" s="107" t="n"/>
      <c r="CX154" s="107" t="n"/>
      <c r="CY154" s="107" t="n"/>
      <c r="CZ154" s="107" t="n"/>
    </row>
    <row r="155">
      <c r="D155" t="inlineStr">
        <is>
          <t>Dividend Frequency</t>
        </is>
      </c>
      <c r="E155" t="inlineStr">
        <is>
          <t>Semi-Anl</t>
        </is>
      </c>
    </row>
    <row r="156">
      <c r="D156" t="inlineStr">
        <is>
          <t>Dividend Type</t>
        </is>
      </c>
      <c r="E156" t="inlineStr">
        <is>
          <t>Interim</t>
        </is>
      </c>
    </row>
    <row r="157">
      <c r="A157" s="2">
        <f>IF($A150="","","   projections")</f>
        <v/>
      </c>
      <c r="B157" s="68">
        <f>IF($A150="",0,COUNT($E158:$CZ158))</f>
        <v/>
      </c>
      <c r="C157" s="69">
        <f>IF($B157=0,0,MAX($E158:$CZ158))</f>
        <v/>
      </c>
      <c r="D157" s="58">
        <f>_xll.BDS($A150,'Field Check'!$C$42,"headers=y","startcol=1","endcol=3","dir=h","cols=19;rows=3")</f>
        <v/>
      </c>
      <c r="E157" s="59" t="n">
        <v>46428</v>
      </c>
      <c r="F157" s="59" t="n">
        <v>46604</v>
      </c>
      <c r="G157" s="59" t="n">
        <v>46790</v>
      </c>
      <c r="H157" s="59" t="n">
        <v>46972</v>
      </c>
      <c r="I157" s="59" t="n">
        <v>47156</v>
      </c>
      <c r="J157" s="59" t="n">
        <v>47338</v>
      </c>
      <c r="K157" s="59" t="n">
        <v>47521</v>
      </c>
      <c r="L157" s="59" t="n">
        <v>47703</v>
      </c>
      <c r="M157" s="59" t="n">
        <v>47886</v>
      </c>
      <c r="N157" s="59" t="n">
        <v>48068</v>
      </c>
      <c r="O157" s="59" t="n">
        <v>48253</v>
      </c>
      <c r="P157" s="59" t="n">
        <v>48435</v>
      </c>
      <c r="Q157" s="59" t="n">
        <v>48617</v>
      </c>
      <c r="R157" s="59" t="n">
        <v>48799</v>
      </c>
      <c r="S157" s="59" t="n">
        <v>48981</v>
      </c>
      <c r="T157" s="59" t="n">
        <v>49163</v>
      </c>
      <c r="U157" s="59" t="n">
        <v>49352</v>
      </c>
      <c r="V157" s="59" t="n">
        <v>49527</v>
      </c>
      <c r="W157" s="59" t="n"/>
      <c r="X157" s="59" t="n"/>
      <c r="Y157" s="59" t="n"/>
      <c r="Z157" s="59" t="n"/>
      <c r="AA157" s="59" t="n"/>
      <c r="AB157" s="59" t="n"/>
      <c r="AC157" s="59" t="n"/>
      <c r="AD157" s="59" t="n"/>
      <c r="AE157" s="59" t="n"/>
      <c r="AF157" s="59" t="n"/>
      <c r="AG157" s="59" t="n"/>
      <c r="AH157" s="59" t="n"/>
      <c r="AI157" s="59" t="n"/>
      <c r="AJ157" s="59" t="n"/>
      <c r="AK157" s="59" t="n"/>
      <c r="AL157" s="59" t="n"/>
      <c r="AM157" s="59" t="n"/>
      <c r="AN157" s="59" t="n"/>
      <c r="AO157" s="59" t="n"/>
      <c r="AP157" s="59" t="n"/>
      <c r="AQ157" s="59" t="n"/>
      <c r="AR157" s="59" t="n"/>
      <c r="AS157" s="59" t="n"/>
      <c r="AT157" s="59" t="n"/>
      <c r="AU157" s="59" t="n"/>
      <c r="AV157" s="59" t="n"/>
      <c r="AW157" s="59" t="n"/>
      <c r="AX157" s="59" t="n"/>
      <c r="AY157" s="59" t="n"/>
      <c r="AZ157" s="59" t="n"/>
      <c r="BA157" s="59" t="n"/>
      <c r="BB157" s="59" t="n"/>
      <c r="BC157" s="59" t="n"/>
      <c r="BD157" s="59" t="n"/>
      <c r="BE157" s="59" t="n"/>
      <c r="BF157" s="59" t="n"/>
      <c r="BG157" s="59" t="n"/>
      <c r="BH157" s="59" t="n"/>
      <c r="BI157" s="59" t="n"/>
      <c r="BJ157" s="59" t="n"/>
      <c r="BK157" s="59" t="n"/>
      <c r="BL157" s="59" t="n"/>
      <c r="BM157" s="59" t="n"/>
      <c r="BN157" s="59" t="n"/>
      <c r="BO157" s="59" t="n"/>
      <c r="BP157" s="59" t="n"/>
      <c r="BQ157" s="59" t="n"/>
      <c r="BR157" s="59" t="n"/>
      <c r="BS157" s="59" t="n"/>
      <c r="BT157" s="59" t="n"/>
      <c r="BU157" s="59" t="n"/>
      <c r="BV157" s="59" t="n"/>
      <c r="BW157" s="59" t="n"/>
      <c r="BX157" s="59" t="n"/>
      <c r="BY157" s="59" t="n"/>
      <c r="BZ157" s="59" t="n"/>
      <c r="CA157" s="59" t="n"/>
      <c r="CB157" s="59" t="n"/>
      <c r="CC157" s="59" t="n"/>
      <c r="CD157" s="59" t="n"/>
      <c r="CE157" s="59" t="n"/>
      <c r="CF157" s="59" t="n"/>
      <c r="CG157" s="59" t="n"/>
      <c r="CH157" s="59" t="n"/>
      <c r="CI157" s="59" t="n"/>
      <c r="CJ157" s="59" t="n"/>
      <c r="CK157" s="59" t="n"/>
      <c r="CL157" s="59" t="n"/>
      <c r="CM157" s="59" t="n"/>
      <c r="CN157" s="59" t="n"/>
      <c r="CO157" s="59" t="n"/>
      <c r="CP157" s="59" t="n"/>
      <c r="CQ157" s="59" t="n"/>
      <c r="CR157" s="59" t="n"/>
      <c r="CS157" s="59" t="n"/>
      <c r="CT157" s="59" t="n"/>
      <c r="CU157" s="59" t="n"/>
      <c r="CV157" s="59" t="n"/>
      <c r="CW157" s="59" t="n"/>
      <c r="CX157" s="59" t="n"/>
      <c r="CY157" s="59" t="n"/>
      <c r="CZ157" s="59" t="n"/>
    </row>
    <row r="158">
      <c r="D158" s="59" t="inlineStr">
        <is>
          <t>Ex-Date</t>
        </is>
      </c>
      <c r="E158" s="59" t="n">
        <v>46442</v>
      </c>
      <c r="F158" s="59" t="n">
        <v>46624</v>
      </c>
      <c r="G158" s="59" t="n">
        <v>46804</v>
      </c>
      <c r="H158" s="59" t="n">
        <v>46986</v>
      </c>
      <c r="I158" s="59" t="n">
        <v>47170</v>
      </c>
      <c r="J158" s="59" t="n">
        <v>47352</v>
      </c>
      <c r="K158" s="59" t="n">
        <v>47536</v>
      </c>
      <c r="L158" s="59" t="n">
        <v>47717</v>
      </c>
      <c r="M158" s="59" t="n">
        <v>47900</v>
      </c>
      <c r="N158" s="59" t="n">
        <v>48082</v>
      </c>
      <c r="O158" s="59" t="n">
        <v>48267</v>
      </c>
      <c r="P158" s="59" t="n">
        <v>48449</v>
      </c>
      <c r="Q158" s="59" t="n">
        <v>48631</v>
      </c>
      <c r="R158" s="59" t="n">
        <v>48813</v>
      </c>
      <c r="S158" s="59" t="n">
        <v>48995</v>
      </c>
      <c r="T158" s="59" t="n">
        <v>49177</v>
      </c>
      <c r="U158" s="59" t="n">
        <v>49366</v>
      </c>
      <c r="V158" s="59" t="n">
        <v>49548</v>
      </c>
      <c r="W158" s="59" t="n"/>
      <c r="X158" s="59" t="n"/>
      <c r="Y158" s="59" t="n"/>
      <c r="Z158" s="59" t="n"/>
      <c r="AA158" s="59" t="n"/>
      <c r="AB158" s="59" t="n"/>
      <c r="AC158" s="59" t="n"/>
      <c r="AD158" s="59" t="n"/>
      <c r="AE158" s="59" t="n"/>
      <c r="AF158" s="59" t="n"/>
      <c r="AG158" s="59" t="n"/>
      <c r="AH158" s="59" t="n"/>
      <c r="AI158" s="59" t="n"/>
      <c r="AJ158" s="59" t="n"/>
      <c r="AK158" s="59" t="n"/>
      <c r="AL158" s="59" t="n"/>
      <c r="AM158" s="59" t="n"/>
      <c r="AN158" s="59" t="n"/>
      <c r="AO158" s="59" t="n"/>
      <c r="AP158" s="59" t="n"/>
      <c r="AQ158" s="59" t="n"/>
      <c r="AR158" s="59" t="n"/>
      <c r="AS158" s="59" t="n"/>
      <c r="AT158" s="59" t="n"/>
      <c r="AU158" s="59" t="n"/>
      <c r="AV158" s="59" t="n"/>
      <c r="AW158" s="59" t="n"/>
      <c r="AX158" s="59" t="n"/>
      <c r="AY158" s="59" t="n"/>
      <c r="AZ158" s="59" t="n"/>
      <c r="BA158" s="59" t="n"/>
      <c r="BB158" s="59" t="n"/>
      <c r="BC158" s="59" t="n"/>
      <c r="BD158" s="59" t="n"/>
      <c r="BE158" s="59" t="n"/>
      <c r="BF158" s="59" t="n"/>
      <c r="BG158" s="59" t="n"/>
      <c r="BH158" s="59" t="n"/>
      <c r="BI158" s="59" t="n"/>
      <c r="BJ158" s="59" t="n"/>
      <c r="BK158" s="59" t="n"/>
      <c r="BL158" s="59" t="n"/>
      <c r="BM158" s="59" t="n"/>
      <c r="BN158" s="59" t="n"/>
      <c r="BO158" s="59" t="n"/>
      <c r="BP158" s="59" t="n"/>
      <c r="BQ158" s="59" t="n"/>
      <c r="BR158" s="59" t="n"/>
      <c r="BS158" s="59" t="n"/>
      <c r="BT158" s="59" t="n"/>
      <c r="BU158" s="59" t="n"/>
      <c r="BV158" s="59" t="n"/>
      <c r="BW158" s="59" t="n"/>
      <c r="BX158" s="59" t="n"/>
      <c r="BY158" s="59" t="n"/>
      <c r="BZ158" s="59" t="n"/>
      <c r="CA158" s="59" t="n"/>
      <c r="CB158" s="59" t="n"/>
      <c r="CC158" s="59" t="n"/>
      <c r="CD158" s="59" t="n"/>
      <c r="CE158" s="59" t="n"/>
      <c r="CF158" s="59" t="n"/>
      <c r="CG158" s="59" t="n"/>
      <c r="CH158" s="59" t="n"/>
      <c r="CI158" s="59" t="n"/>
      <c r="CJ158" s="59" t="n"/>
      <c r="CK158" s="59" t="n"/>
      <c r="CL158" s="59" t="n"/>
      <c r="CM158" s="59" t="n"/>
      <c r="CN158" s="59" t="n"/>
      <c r="CO158" s="59" t="n"/>
      <c r="CP158" s="59" t="n"/>
      <c r="CQ158" s="59" t="n"/>
      <c r="CR158" s="59" t="n"/>
      <c r="CS158" s="59" t="n"/>
      <c r="CT158" s="59" t="n"/>
      <c r="CU158" s="59" t="n"/>
      <c r="CV158" s="59" t="n"/>
      <c r="CW158" s="59" t="n"/>
      <c r="CX158" s="59" t="n"/>
      <c r="CY158" s="59" t="n"/>
      <c r="CZ158" s="59" t="n"/>
    </row>
    <row r="159">
      <c r="D159" s="107" t="inlineStr">
        <is>
          <t>Amount Per Share</t>
        </is>
      </c>
      <c r="E159" s="107" t="n">
        <v>0.03</v>
      </c>
      <c r="F159" s="107" t="n">
        <v>0.03</v>
      </c>
      <c r="G159" s="107" t="n">
        <v>0.035</v>
      </c>
      <c r="H159" s="107" t="n">
        <v>0.035</v>
      </c>
      <c r="I159" s="107" t="n">
        <v>0.035</v>
      </c>
      <c r="J159" s="107" t="n">
        <v>0.035</v>
      </c>
      <c r="K159" s="107" t="n">
        <v>0.035</v>
      </c>
      <c r="L159" s="107" t="n">
        <v>0.035</v>
      </c>
      <c r="M159" s="107" t="n">
        <v>0.04</v>
      </c>
      <c r="N159" s="107" t="n">
        <v>0.04</v>
      </c>
      <c r="O159" s="107" t="n">
        <v>0.04</v>
      </c>
      <c r="P159" s="107" t="n">
        <v>0.04</v>
      </c>
      <c r="Q159" s="107" t="n">
        <v>0.04</v>
      </c>
      <c r="R159" s="107" t="n">
        <v>0.04</v>
      </c>
      <c r="S159" s="107" t="n">
        <v>0.04</v>
      </c>
      <c r="T159" s="107" t="n">
        <v>0.045</v>
      </c>
      <c r="U159" s="107" t="n">
        <v>0.045</v>
      </c>
      <c r="V159" s="107" t="n">
        <v>0.045</v>
      </c>
      <c r="W159" s="107" t="n"/>
      <c r="X159" s="107" t="n"/>
      <c r="Y159" s="107" t="n"/>
      <c r="Z159" s="107" t="n"/>
      <c r="AA159" s="107" t="n"/>
      <c r="AB159" s="107" t="n"/>
      <c r="AC159" s="107" t="n"/>
      <c r="AD159" s="107" t="n"/>
      <c r="AE159" s="107" t="n"/>
      <c r="AF159" s="107" t="n"/>
      <c r="AG159" s="107" t="n"/>
      <c r="AH159" s="107" t="n"/>
      <c r="AI159" s="107" t="n"/>
      <c r="AJ159" s="107" t="n"/>
      <c r="AK159" s="107" t="n"/>
      <c r="AL159" s="107" t="n"/>
      <c r="AM159" s="107" t="n"/>
      <c r="AN159" s="107" t="n"/>
      <c r="AO159" s="107" t="n"/>
      <c r="AP159" s="107" t="n"/>
      <c r="AQ159" s="107" t="n"/>
      <c r="AR159" s="107" t="n"/>
      <c r="AS159" s="107" t="n"/>
      <c r="AT159" s="107" t="n"/>
      <c r="AU159" s="107" t="n"/>
      <c r="AV159" s="107" t="n"/>
      <c r="AW159" s="107" t="n"/>
      <c r="AX159" s="107" t="n"/>
      <c r="AY159" s="107" t="n"/>
      <c r="AZ159" s="107" t="n"/>
      <c r="BA159" s="107" t="n"/>
      <c r="BB159" s="107" t="n"/>
      <c r="BC159" s="107" t="n"/>
      <c r="BD159" s="107" t="n"/>
      <c r="BE159" s="107" t="n"/>
      <c r="BF159" s="107" t="n"/>
      <c r="BG159" s="107" t="n"/>
      <c r="BH159" s="107" t="n"/>
      <c r="BI159" s="107" t="n"/>
      <c r="BJ159" s="107" t="n"/>
      <c r="BK159" s="107" t="n"/>
      <c r="BL159" s="107" t="n"/>
      <c r="BM159" s="107" t="n"/>
      <c r="BN159" s="107" t="n"/>
      <c r="BO159" s="107" t="n"/>
      <c r="BP159" s="107" t="n"/>
      <c r="BQ159" s="107" t="n"/>
      <c r="BR159" s="107" t="n"/>
      <c r="BS159" s="107" t="n"/>
      <c r="BT159" s="107" t="n"/>
      <c r="BU159" s="107" t="n"/>
      <c r="BV159" s="107" t="n"/>
      <c r="BW159" s="107" t="n"/>
      <c r="BX159" s="107" t="n"/>
      <c r="BY159" s="107" t="n"/>
      <c r="BZ159" s="107" t="n"/>
      <c r="CA159" s="107" t="n"/>
      <c r="CB159" s="107" t="n"/>
      <c r="CC159" s="107" t="n"/>
      <c r="CD159" s="107" t="n"/>
      <c r="CE159" s="107" t="n"/>
      <c r="CF159" s="107" t="n"/>
      <c r="CG159" s="107" t="n"/>
      <c r="CH159" s="107" t="n"/>
      <c r="CI159" s="107" t="n"/>
      <c r="CJ159" s="107" t="n"/>
      <c r="CK159" s="107" t="n"/>
      <c r="CL159" s="107" t="n"/>
      <c r="CM159" s="107" t="n"/>
      <c r="CN159" s="107" t="n"/>
      <c r="CO159" s="107" t="n"/>
      <c r="CP159" s="107" t="n"/>
      <c r="CQ159" s="107" t="n"/>
      <c r="CR159" s="107" t="n"/>
      <c r="CS159" s="107" t="n"/>
      <c r="CT159" s="107" t="n"/>
      <c r="CU159" s="107" t="n"/>
      <c r="CV159" s="107" t="n"/>
      <c r="CW159" s="107" t="n"/>
      <c r="CX159" s="107" t="n"/>
      <c r="CY159" s="107" t="n"/>
      <c r="CZ159" s="107" t="n"/>
    </row>
    <row r="161">
      <c r="A161" s="126">
        <f>IF('AS51'!$C$20="","",'AS51'!$C$20)</f>
        <v/>
      </c>
      <c r="B161" s="68">
        <f>IF($A161="",0,COUNT($E162:$CZ162))</f>
        <v/>
      </c>
      <c r="C161" s="69">
        <f>IF($B161=0,0,MAX($E162:$CZ162))</f>
        <v/>
      </c>
      <c r="D161" s="58">
        <f>_xll.BDS($A161,'Field Check'!$C$44,"headers=y","startcol=1","endcol=7","dir=h","DVD_START_DT",'Field Check'!$C$59,"DVD_END_DT",'Field Check'!$D$59)</f>
        <v/>
      </c>
      <c r="E161" s="59" t="n"/>
      <c r="F161" s="59" t="n"/>
      <c r="G161" s="59" t="n"/>
      <c r="H161" s="59" t="n"/>
      <c r="I161" s="59" t="n"/>
      <c r="J161" s="59" t="n"/>
      <c r="K161" s="59" t="n"/>
      <c r="L161" s="59" t="n"/>
      <c r="M161" s="59" t="n"/>
      <c r="N161" s="59" t="n"/>
      <c r="O161" s="59" t="n"/>
      <c r="P161" s="59" t="n"/>
      <c r="Q161" s="59" t="n"/>
      <c r="R161" s="59" t="n"/>
      <c r="S161" s="59" t="n"/>
      <c r="T161" s="59" t="n"/>
      <c r="U161" s="59" t="n"/>
      <c r="V161" s="59" t="n"/>
      <c r="W161" s="59" t="n"/>
      <c r="X161" s="59" t="n"/>
      <c r="Y161" s="59" t="n"/>
      <c r="Z161" s="59" t="n"/>
      <c r="AA161" s="59" t="n"/>
      <c r="AB161" s="59" t="n"/>
      <c r="AC161" s="59" t="n"/>
      <c r="AD161" s="59" t="n"/>
      <c r="AE161" s="59" t="n"/>
      <c r="AF161" s="59" t="n"/>
      <c r="AG161" s="59" t="n"/>
      <c r="AH161" s="59" t="n"/>
      <c r="AI161" s="59" t="n"/>
      <c r="AJ161" s="59" t="n"/>
      <c r="AK161" s="59" t="n"/>
      <c r="AL161" s="59" t="n"/>
      <c r="AM161" s="59" t="n"/>
      <c r="AN161" s="59" t="n"/>
      <c r="AO161" s="59" t="n"/>
      <c r="AP161" s="59" t="n"/>
      <c r="AQ161" s="59" t="n"/>
      <c r="AR161" s="59" t="n"/>
      <c r="AS161" s="59" t="n"/>
      <c r="AT161" s="59" t="n"/>
      <c r="AU161" s="59" t="n"/>
      <c r="AV161" s="59" t="n"/>
      <c r="AW161" s="59" t="n"/>
      <c r="AX161" s="59" t="n"/>
      <c r="AY161" s="59" t="n"/>
      <c r="AZ161" s="59" t="n"/>
      <c r="BA161" s="59" t="n"/>
      <c r="BB161" s="59" t="n"/>
      <c r="BC161" s="59" t="n"/>
      <c r="BD161" s="59" t="n"/>
      <c r="BE161" s="59" t="n"/>
      <c r="BF161" s="59" t="n"/>
      <c r="BG161" s="59" t="n"/>
      <c r="BH161" s="59" t="n"/>
      <c r="BI161" s="59" t="n"/>
      <c r="BJ161" s="59" t="n"/>
      <c r="BK161" s="59" t="n"/>
      <c r="BL161" s="59" t="n"/>
      <c r="BM161" s="59" t="n"/>
      <c r="BN161" s="59" t="n"/>
      <c r="BO161" s="59" t="n"/>
      <c r="BP161" s="59" t="n"/>
      <c r="BQ161" s="59" t="n"/>
      <c r="BR161" s="59" t="n"/>
      <c r="BS161" s="59" t="n"/>
      <c r="BT161" s="59" t="n"/>
      <c r="BU161" s="59" t="n"/>
      <c r="BV161" s="59" t="n"/>
      <c r="BW161" s="59" t="n"/>
      <c r="BX161" s="59" t="n"/>
      <c r="BY161" s="59" t="n"/>
      <c r="BZ161" s="59" t="n"/>
      <c r="CA161" s="59" t="n"/>
      <c r="CB161" s="59" t="n"/>
      <c r="CC161" s="59" t="n"/>
      <c r="CD161" s="59" t="n"/>
      <c r="CE161" s="59" t="n"/>
      <c r="CF161" s="59" t="n"/>
      <c r="CG161" s="59" t="n"/>
      <c r="CH161" s="59" t="n"/>
      <c r="CI161" s="59" t="n"/>
      <c r="CJ161" s="59" t="n"/>
      <c r="CK161" s="59" t="n"/>
      <c r="CL161" s="59" t="n"/>
      <c r="CM161" s="59" t="n"/>
      <c r="CN161" s="59" t="n"/>
      <c r="CO161" s="59" t="n"/>
      <c r="CP161" s="59" t="n"/>
      <c r="CQ161" s="59" t="n"/>
      <c r="CR161" s="59" t="n"/>
      <c r="CS161" s="59" t="n"/>
      <c r="CT161" s="59" t="n"/>
      <c r="CU161" s="59" t="n"/>
      <c r="CV161" s="59" t="n"/>
      <c r="CW161" s="59" t="n"/>
      <c r="CX161" s="59" t="n"/>
      <c r="CY161" s="59" t="n"/>
      <c r="CZ161" s="59" t="n"/>
    </row>
    <row r="162">
      <c r="D162" s="59" t="n"/>
      <c r="E162" s="59" t="n"/>
      <c r="F162" s="59" t="n"/>
      <c r="G162" s="59" t="n"/>
      <c r="H162" s="59" t="n"/>
      <c r="I162" s="59" t="n"/>
      <c r="J162" s="59" t="n"/>
      <c r="K162" s="59" t="n"/>
      <c r="L162" s="59" t="n"/>
      <c r="M162" s="59" t="n"/>
      <c r="N162" s="59" t="n"/>
      <c r="O162" s="59" t="n"/>
      <c r="P162" s="59" t="n"/>
      <c r="Q162" s="59" t="n"/>
      <c r="R162" s="59" t="n"/>
      <c r="S162" s="59" t="n"/>
      <c r="T162" s="59" t="n"/>
      <c r="U162" s="59" t="n"/>
      <c r="V162" s="59" t="n"/>
      <c r="W162" s="59" t="n"/>
      <c r="X162" s="59" t="n"/>
      <c r="Y162" s="59" t="n"/>
      <c r="Z162" s="59" t="n"/>
      <c r="AA162" s="59" t="n"/>
      <c r="AB162" s="59" t="n"/>
      <c r="AC162" s="59" t="n"/>
      <c r="AD162" s="59" t="n"/>
      <c r="AE162" s="59" t="n"/>
      <c r="AF162" s="59" t="n"/>
      <c r="AG162" s="59" t="n"/>
      <c r="AH162" s="59" t="n"/>
      <c r="AI162" s="59" t="n"/>
      <c r="AJ162" s="59" t="n"/>
      <c r="AK162" s="59" t="n"/>
      <c r="AL162" s="59" t="n"/>
      <c r="AM162" s="59" t="n"/>
      <c r="AN162" s="59" t="n"/>
      <c r="AO162" s="59" t="n"/>
      <c r="AP162" s="59" t="n"/>
      <c r="AQ162" s="59" t="n"/>
      <c r="AR162" s="59" t="n"/>
      <c r="AS162" s="59" t="n"/>
      <c r="AT162" s="59" t="n"/>
      <c r="AU162" s="59" t="n"/>
      <c r="AV162" s="59" t="n"/>
      <c r="AW162" s="59" t="n"/>
      <c r="AX162" s="59" t="n"/>
      <c r="AY162" s="59" t="n"/>
      <c r="AZ162" s="59" t="n"/>
      <c r="BA162" s="59" t="n"/>
      <c r="BB162" s="59" t="n"/>
      <c r="BC162" s="59" t="n"/>
      <c r="BD162" s="59" t="n"/>
      <c r="BE162" s="59" t="n"/>
      <c r="BF162" s="59" t="n"/>
      <c r="BG162" s="59" t="n"/>
      <c r="BH162" s="59" t="n"/>
      <c r="BI162" s="59" t="n"/>
      <c r="BJ162" s="59" t="n"/>
      <c r="BK162" s="59" t="n"/>
      <c r="BL162" s="59" t="n"/>
      <c r="BM162" s="59" t="n"/>
      <c r="BN162" s="59" t="n"/>
      <c r="BO162" s="59" t="n"/>
      <c r="BP162" s="59" t="n"/>
      <c r="BQ162" s="59" t="n"/>
      <c r="BR162" s="59" t="n"/>
      <c r="BS162" s="59" t="n"/>
      <c r="BT162" s="59" t="n"/>
      <c r="BU162" s="59" t="n"/>
      <c r="BV162" s="59" t="n"/>
      <c r="BW162" s="59" t="n"/>
      <c r="BX162" s="59" t="n"/>
      <c r="BY162" s="59" t="n"/>
      <c r="BZ162" s="59" t="n"/>
      <c r="CA162" s="59" t="n"/>
      <c r="CB162" s="59" t="n"/>
      <c r="CC162" s="59" t="n"/>
      <c r="CD162" s="59" t="n"/>
      <c r="CE162" s="59" t="n"/>
      <c r="CF162" s="59" t="n"/>
      <c r="CG162" s="59" t="n"/>
      <c r="CH162" s="59" t="n"/>
      <c r="CI162" s="59" t="n"/>
      <c r="CJ162" s="59" t="n"/>
      <c r="CK162" s="59" t="n"/>
      <c r="CL162" s="59" t="n"/>
      <c r="CM162" s="59" t="n"/>
      <c r="CN162" s="59" t="n"/>
      <c r="CO162" s="59" t="n"/>
      <c r="CP162" s="59" t="n"/>
      <c r="CQ162" s="59" t="n"/>
      <c r="CR162" s="59" t="n"/>
      <c r="CS162" s="59" t="n"/>
      <c r="CT162" s="59" t="n"/>
      <c r="CU162" s="59" t="n"/>
      <c r="CV162" s="59" t="n"/>
      <c r="CW162" s="59" t="n"/>
      <c r="CX162" s="59" t="n"/>
      <c r="CY162" s="59" t="n"/>
      <c r="CZ162" s="59" t="n"/>
    </row>
    <row r="163">
      <c r="D163" s="59" t="n"/>
      <c r="E163" s="59" t="n"/>
      <c r="F163" s="59" t="n"/>
      <c r="G163" s="59" t="n"/>
      <c r="H163" s="59" t="n"/>
      <c r="I163" s="59" t="n"/>
      <c r="J163" s="59" t="n"/>
      <c r="K163" s="59" t="n"/>
      <c r="L163" s="59" t="n"/>
      <c r="M163" s="59" t="n"/>
      <c r="N163" s="59" t="n"/>
      <c r="O163" s="59" t="n"/>
      <c r="P163" s="59" t="n"/>
      <c r="Q163" s="59" t="n"/>
      <c r="R163" s="59" t="n"/>
      <c r="S163" s="59" t="n"/>
      <c r="T163" s="59" t="n"/>
      <c r="U163" s="59" t="n"/>
      <c r="V163" s="59" t="n"/>
      <c r="W163" s="59" t="n"/>
      <c r="X163" s="59" t="n"/>
      <c r="Y163" s="59" t="n"/>
      <c r="Z163" s="59" t="n"/>
      <c r="AA163" s="59" t="n"/>
      <c r="AB163" s="59" t="n"/>
      <c r="AC163" s="59" t="n"/>
      <c r="AD163" s="59" t="n"/>
      <c r="AE163" s="59" t="n"/>
      <c r="AF163" s="59" t="n"/>
      <c r="AG163" s="59" t="n"/>
      <c r="AH163" s="59" t="n"/>
      <c r="AI163" s="59" t="n"/>
      <c r="AJ163" s="59" t="n"/>
      <c r="AK163" s="59" t="n"/>
      <c r="AL163" s="59" t="n"/>
      <c r="AM163" s="59" t="n"/>
      <c r="AN163" s="59" t="n"/>
      <c r="AO163" s="59" t="n"/>
      <c r="AP163" s="59" t="n"/>
      <c r="AQ163" s="59" t="n"/>
      <c r="AR163" s="59" t="n"/>
      <c r="AS163" s="59" t="n"/>
      <c r="AT163" s="59" t="n"/>
      <c r="AU163" s="59" t="n"/>
      <c r="AV163" s="59" t="n"/>
      <c r="AW163" s="59" t="n"/>
      <c r="AX163" s="59" t="n"/>
      <c r="AY163" s="59" t="n"/>
      <c r="AZ163" s="59" t="n"/>
      <c r="BA163" s="59" t="n"/>
      <c r="BB163" s="59" t="n"/>
      <c r="BC163" s="59" t="n"/>
      <c r="BD163" s="59" t="n"/>
      <c r="BE163" s="59" t="n"/>
      <c r="BF163" s="59" t="n"/>
      <c r="BG163" s="59" t="n"/>
      <c r="BH163" s="59" t="n"/>
      <c r="BI163" s="59" t="n"/>
      <c r="BJ163" s="59" t="n"/>
      <c r="BK163" s="59" t="n"/>
      <c r="BL163" s="59" t="n"/>
      <c r="BM163" s="59" t="n"/>
      <c r="BN163" s="59" t="n"/>
      <c r="BO163" s="59" t="n"/>
      <c r="BP163" s="59" t="n"/>
      <c r="BQ163" s="59" t="n"/>
      <c r="BR163" s="59" t="n"/>
      <c r="BS163" s="59" t="n"/>
      <c r="BT163" s="59" t="n"/>
      <c r="BU163" s="59" t="n"/>
      <c r="BV163" s="59" t="n"/>
      <c r="BW163" s="59" t="n"/>
      <c r="BX163" s="59" t="n"/>
      <c r="BY163" s="59" t="n"/>
      <c r="BZ163" s="59" t="n"/>
      <c r="CA163" s="59" t="n"/>
      <c r="CB163" s="59" t="n"/>
      <c r="CC163" s="59" t="n"/>
      <c r="CD163" s="59" t="n"/>
      <c r="CE163" s="59" t="n"/>
      <c r="CF163" s="59" t="n"/>
      <c r="CG163" s="59" t="n"/>
      <c r="CH163" s="59" t="n"/>
      <c r="CI163" s="59" t="n"/>
      <c r="CJ163" s="59" t="n"/>
      <c r="CK163" s="59" t="n"/>
      <c r="CL163" s="59" t="n"/>
      <c r="CM163" s="59" t="n"/>
      <c r="CN163" s="59" t="n"/>
      <c r="CO163" s="59" t="n"/>
      <c r="CP163" s="59" t="n"/>
      <c r="CQ163" s="59" t="n"/>
      <c r="CR163" s="59" t="n"/>
      <c r="CS163" s="59" t="n"/>
      <c r="CT163" s="59" t="n"/>
      <c r="CU163" s="59" t="n"/>
      <c r="CV163" s="59" t="n"/>
      <c r="CW163" s="59" t="n"/>
      <c r="CX163" s="59" t="n"/>
      <c r="CY163" s="59" t="n"/>
      <c r="CZ163" s="59" t="n"/>
    </row>
    <row r="164">
      <c r="D164" s="59" t="n"/>
      <c r="E164" s="59" t="n"/>
      <c r="F164" s="59" t="n"/>
      <c r="G164" s="59" t="n"/>
      <c r="H164" s="59" t="n"/>
      <c r="I164" s="59" t="n"/>
      <c r="J164" s="59" t="n"/>
      <c r="K164" s="59" t="n"/>
      <c r="L164" s="59" t="n"/>
      <c r="M164" s="59" t="n"/>
      <c r="N164" s="59" t="n"/>
      <c r="O164" s="59" t="n"/>
      <c r="P164" s="59" t="n"/>
      <c r="Q164" s="59" t="n"/>
      <c r="R164" s="59" t="n"/>
      <c r="S164" s="59" t="n"/>
      <c r="T164" s="59" t="n"/>
      <c r="U164" s="59" t="n"/>
      <c r="V164" s="59" t="n"/>
      <c r="W164" s="59" t="n"/>
      <c r="X164" s="59" t="n"/>
      <c r="Y164" s="59" t="n"/>
      <c r="Z164" s="59" t="n"/>
      <c r="AA164" s="59" t="n"/>
      <c r="AB164" s="59" t="n"/>
      <c r="AC164" s="59" t="n"/>
      <c r="AD164" s="59" t="n"/>
      <c r="AE164" s="59" t="n"/>
      <c r="AF164" s="59" t="n"/>
      <c r="AG164" s="59" t="n"/>
      <c r="AH164" s="59" t="n"/>
      <c r="AI164" s="59" t="n"/>
      <c r="AJ164" s="59" t="n"/>
      <c r="AK164" s="59" t="n"/>
      <c r="AL164" s="59" t="n"/>
      <c r="AM164" s="59" t="n"/>
      <c r="AN164" s="59" t="n"/>
      <c r="AO164" s="59" t="n"/>
      <c r="AP164" s="59" t="n"/>
      <c r="AQ164" s="59" t="n"/>
      <c r="AR164" s="59" t="n"/>
      <c r="AS164" s="59" t="n"/>
      <c r="AT164" s="59" t="n"/>
      <c r="AU164" s="59" t="n"/>
      <c r="AV164" s="59" t="n"/>
      <c r="AW164" s="59" t="n"/>
      <c r="AX164" s="59" t="n"/>
      <c r="AY164" s="59" t="n"/>
      <c r="AZ164" s="59" t="n"/>
      <c r="BA164" s="59" t="n"/>
      <c r="BB164" s="59" t="n"/>
      <c r="BC164" s="59" t="n"/>
      <c r="BD164" s="59" t="n"/>
      <c r="BE164" s="59" t="n"/>
      <c r="BF164" s="59" t="n"/>
      <c r="BG164" s="59" t="n"/>
      <c r="BH164" s="59" t="n"/>
      <c r="BI164" s="59" t="n"/>
      <c r="BJ164" s="59" t="n"/>
      <c r="BK164" s="59" t="n"/>
      <c r="BL164" s="59" t="n"/>
      <c r="BM164" s="59" t="n"/>
      <c r="BN164" s="59" t="n"/>
      <c r="BO164" s="59" t="n"/>
      <c r="BP164" s="59" t="n"/>
      <c r="BQ164" s="59" t="n"/>
      <c r="BR164" s="59" t="n"/>
      <c r="BS164" s="59" t="n"/>
      <c r="BT164" s="59" t="n"/>
      <c r="BU164" s="59" t="n"/>
      <c r="BV164" s="59" t="n"/>
      <c r="BW164" s="59" t="n"/>
      <c r="BX164" s="59" t="n"/>
      <c r="BY164" s="59" t="n"/>
      <c r="BZ164" s="59" t="n"/>
      <c r="CA164" s="59" t="n"/>
      <c r="CB164" s="59" t="n"/>
      <c r="CC164" s="59" t="n"/>
      <c r="CD164" s="59" t="n"/>
      <c r="CE164" s="59" t="n"/>
      <c r="CF164" s="59" t="n"/>
      <c r="CG164" s="59" t="n"/>
      <c r="CH164" s="59" t="n"/>
      <c r="CI164" s="59" t="n"/>
      <c r="CJ164" s="59" t="n"/>
      <c r="CK164" s="59" t="n"/>
      <c r="CL164" s="59" t="n"/>
      <c r="CM164" s="59" t="n"/>
      <c r="CN164" s="59" t="n"/>
      <c r="CO164" s="59" t="n"/>
      <c r="CP164" s="59" t="n"/>
      <c r="CQ164" s="59" t="n"/>
      <c r="CR164" s="59" t="n"/>
      <c r="CS164" s="59" t="n"/>
      <c r="CT164" s="59" t="n"/>
      <c r="CU164" s="59" t="n"/>
      <c r="CV164" s="59" t="n"/>
      <c r="CW164" s="59" t="n"/>
      <c r="CX164" s="59" t="n"/>
      <c r="CY164" s="59" t="n"/>
      <c r="CZ164" s="59" t="n"/>
    </row>
    <row r="165">
      <c r="D165" s="107" t="n"/>
      <c r="E165" s="107" t="n"/>
      <c r="F165" s="107" t="n"/>
      <c r="G165" s="107" t="n"/>
      <c r="H165" s="107" t="n"/>
      <c r="I165" s="107" t="n"/>
      <c r="J165" s="107" t="n"/>
      <c r="K165" s="107" t="n"/>
      <c r="L165" s="107" t="n"/>
      <c r="M165" s="107" t="n"/>
      <c r="N165" s="107" t="n"/>
      <c r="O165" s="107" t="n"/>
      <c r="P165" s="107" t="n"/>
      <c r="Q165" s="107" t="n"/>
      <c r="R165" s="107" t="n"/>
      <c r="S165" s="107" t="n"/>
      <c r="T165" s="107" t="n"/>
      <c r="U165" s="107" t="n"/>
      <c r="V165" s="107" t="n"/>
      <c r="W165" s="107" t="n"/>
      <c r="X165" s="107" t="n"/>
      <c r="Y165" s="107" t="n"/>
      <c r="Z165" s="107" t="n"/>
      <c r="AA165" s="107" t="n"/>
      <c r="AB165" s="107" t="n"/>
      <c r="AC165" s="107" t="n"/>
      <c r="AD165" s="107" t="n"/>
      <c r="AE165" s="107" t="n"/>
      <c r="AF165" s="107" t="n"/>
      <c r="AG165" s="107" t="n"/>
      <c r="AH165" s="107" t="n"/>
      <c r="AI165" s="107" t="n"/>
      <c r="AJ165" s="107" t="n"/>
      <c r="AK165" s="107" t="n"/>
      <c r="AL165" s="107" t="n"/>
      <c r="AM165" s="107" t="n"/>
      <c r="AN165" s="107" t="n"/>
      <c r="AO165" s="107" t="n"/>
      <c r="AP165" s="107" t="n"/>
      <c r="AQ165" s="107" t="n"/>
      <c r="AR165" s="107" t="n"/>
      <c r="AS165" s="107" t="n"/>
      <c r="AT165" s="107" t="n"/>
      <c r="AU165" s="107" t="n"/>
      <c r="AV165" s="107" t="n"/>
      <c r="AW165" s="107" t="n"/>
      <c r="AX165" s="107" t="n"/>
      <c r="AY165" s="107" t="n"/>
      <c r="AZ165" s="107" t="n"/>
      <c r="BA165" s="107" t="n"/>
      <c r="BB165" s="107" t="n"/>
      <c r="BC165" s="107" t="n"/>
      <c r="BD165" s="107" t="n"/>
      <c r="BE165" s="107" t="n"/>
      <c r="BF165" s="107" t="n"/>
      <c r="BG165" s="107" t="n"/>
      <c r="BH165" s="107" t="n"/>
      <c r="BI165" s="107" t="n"/>
      <c r="BJ165" s="107" t="n"/>
      <c r="BK165" s="107" t="n"/>
      <c r="BL165" s="107" t="n"/>
      <c r="BM165" s="107" t="n"/>
      <c r="BN165" s="107" t="n"/>
      <c r="BO165" s="107" t="n"/>
      <c r="BP165" s="107" t="n"/>
      <c r="BQ165" s="107" t="n"/>
      <c r="BR165" s="107" t="n"/>
      <c r="BS165" s="107" t="n"/>
      <c r="BT165" s="107" t="n"/>
      <c r="BU165" s="107" t="n"/>
      <c r="BV165" s="107" t="n"/>
      <c r="BW165" s="107" t="n"/>
      <c r="BX165" s="107" t="n"/>
      <c r="BY165" s="107" t="n"/>
      <c r="BZ165" s="107" t="n"/>
      <c r="CA165" s="107" t="n"/>
      <c r="CB165" s="107" t="n"/>
      <c r="CC165" s="107" t="n"/>
      <c r="CD165" s="107" t="n"/>
      <c r="CE165" s="107" t="n"/>
      <c r="CF165" s="107" t="n"/>
      <c r="CG165" s="107" t="n"/>
      <c r="CH165" s="107" t="n"/>
      <c r="CI165" s="107" t="n"/>
      <c r="CJ165" s="107" t="n"/>
      <c r="CK165" s="107" t="n"/>
      <c r="CL165" s="107" t="n"/>
      <c r="CM165" s="107" t="n"/>
      <c r="CN165" s="107" t="n"/>
      <c r="CO165" s="107" t="n"/>
      <c r="CP165" s="107" t="n"/>
      <c r="CQ165" s="107" t="n"/>
      <c r="CR165" s="107" t="n"/>
      <c r="CS165" s="107" t="n"/>
      <c r="CT165" s="107" t="n"/>
      <c r="CU165" s="107" t="n"/>
      <c r="CV165" s="107" t="n"/>
      <c r="CW165" s="107" t="n"/>
      <c r="CX165" s="107" t="n"/>
      <c r="CY165" s="107" t="n"/>
      <c r="CZ165" s="107" t="n"/>
    </row>
    <row r="168">
      <c r="A168" s="2">
        <f>IF($A161="","","   projections")</f>
        <v/>
      </c>
      <c r="B168" s="68">
        <f>IF($A161="",0,COUNT($E169:$CZ169))</f>
        <v/>
      </c>
      <c r="C168" s="69">
        <f>IF($B168=0,0,MAX($E169:$CZ169))</f>
        <v/>
      </c>
      <c r="D168" s="58">
        <f>_xll.BDS($A161,'Field Check'!$C$42,"headers=y","startcol=1","endcol=3","dir=h","cols=20;rows=3")</f>
        <v/>
      </c>
      <c r="E168" s="59" t="n">
        <v>46259</v>
      </c>
      <c r="F168" s="59" t="n">
        <v>46428</v>
      </c>
      <c r="G168" s="59" t="n">
        <v>46610</v>
      </c>
      <c r="H168" s="59" t="n">
        <v>46799</v>
      </c>
      <c r="I168" s="59" t="n">
        <v>46981</v>
      </c>
      <c r="J168" s="59" t="n">
        <v>47163</v>
      </c>
      <c r="K168" s="59" t="n">
        <v>47345</v>
      </c>
      <c r="L168" s="59" t="n">
        <v>47527</v>
      </c>
      <c r="M168" s="59" t="n">
        <v>47709</v>
      </c>
      <c r="N168" s="59" t="n">
        <v>47891</v>
      </c>
      <c r="O168" s="59" t="n">
        <v>48073</v>
      </c>
      <c r="P168" s="59" t="n">
        <v>48255</v>
      </c>
      <c r="Q168" s="59" t="n">
        <v>48437</v>
      </c>
      <c r="R168" s="59" t="n">
        <v>48626</v>
      </c>
      <c r="S168" s="59" t="n">
        <v>48808</v>
      </c>
      <c r="T168" s="59" t="n">
        <v>48990</v>
      </c>
      <c r="U168" s="59" t="n">
        <v>49172</v>
      </c>
      <c r="V168" s="59" t="n">
        <v>49361</v>
      </c>
      <c r="W168" s="59" t="n">
        <v>49543</v>
      </c>
      <c r="X168" s="59" t="n"/>
      <c r="Y168" s="59" t="n"/>
      <c r="Z168" s="59" t="n"/>
      <c r="AA168" s="59" t="n"/>
      <c r="AB168" s="59" t="n"/>
      <c r="AC168" s="59" t="n"/>
      <c r="AD168" s="59" t="n"/>
      <c r="AE168" s="59" t="n"/>
      <c r="AF168" s="59" t="n"/>
      <c r="AG168" s="59" t="n"/>
      <c r="AH168" s="59" t="n"/>
      <c r="AI168" s="59" t="n"/>
      <c r="AJ168" s="59" t="n"/>
      <c r="AK168" s="59" t="n"/>
      <c r="AL168" s="59" t="n"/>
      <c r="AM168" s="59" t="n"/>
      <c r="AN168" s="59" t="n"/>
      <c r="AO168" s="59" t="n"/>
      <c r="AP168" s="59" t="n"/>
      <c r="AQ168" s="59" t="n"/>
      <c r="AR168" s="59" t="n"/>
      <c r="AS168" s="59" t="n"/>
      <c r="AT168" s="59" t="n"/>
      <c r="AU168" s="59" t="n"/>
      <c r="AV168" s="59" t="n"/>
      <c r="AW168" s="59" t="n"/>
      <c r="AX168" s="59" t="n"/>
      <c r="AY168" s="59" t="n"/>
      <c r="AZ168" s="59" t="n"/>
      <c r="BA168" s="59" t="n"/>
      <c r="BB168" s="59" t="n"/>
      <c r="BC168" s="59" t="n"/>
      <c r="BD168" s="59" t="n"/>
      <c r="BE168" s="59" t="n"/>
      <c r="BF168" s="59" t="n"/>
      <c r="BG168" s="59" t="n"/>
      <c r="BH168" s="59" t="n"/>
      <c r="BI168" s="59" t="n"/>
      <c r="BJ168" s="59" t="n"/>
      <c r="BK168" s="59" t="n"/>
      <c r="BL168" s="59" t="n"/>
      <c r="BM168" s="59" t="n"/>
      <c r="BN168" s="59" t="n"/>
      <c r="BO168" s="59" t="n"/>
      <c r="BP168" s="59" t="n"/>
      <c r="BQ168" s="59" t="n"/>
      <c r="BR168" s="59" t="n"/>
      <c r="BS168" s="59" t="n"/>
      <c r="BT168" s="59" t="n"/>
      <c r="BU168" s="59" t="n"/>
      <c r="BV168" s="59" t="n"/>
      <c r="BW168" s="59" t="n"/>
      <c r="BX168" s="59" t="n"/>
      <c r="BY168" s="59" t="n"/>
      <c r="BZ168" s="59" t="n"/>
      <c r="CA168" s="59" t="n"/>
      <c r="CB168" s="59" t="n"/>
      <c r="CC168" s="59" t="n"/>
      <c r="CD168" s="59" t="n"/>
      <c r="CE168" s="59" t="n"/>
      <c r="CF168" s="59" t="n"/>
      <c r="CG168" s="59" t="n"/>
      <c r="CH168" s="59" t="n"/>
      <c r="CI168" s="59" t="n"/>
      <c r="CJ168" s="59" t="n"/>
      <c r="CK168" s="59" t="n"/>
      <c r="CL168" s="59" t="n"/>
      <c r="CM168" s="59" t="n"/>
      <c r="CN168" s="59" t="n"/>
      <c r="CO168" s="59" t="n"/>
      <c r="CP168" s="59" t="n"/>
      <c r="CQ168" s="59" t="n"/>
      <c r="CR168" s="59" t="n"/>
      <c r="CS168" s="59" t="n"/>
      <c r="CT168" s="59" t="n"/>
      <c r="CU168" s="59" t="n"/>
      <c r="CV168" s="59" t="n"/>
      <c r="CW168" s="59" t="n"/>
      <c r="CX168" s="59" t="n"/>
      <c r="CY168" s="59" t="n"/>
      <c r="CZ168" s="59" t="n"/>
    </row>
    <row r="169">
      <c r="D169" s="59" t="inlineStr">
        <is>
          <t>Ex-Date</t>
        </is>
      </c>
      <c r="E169" s="59" t="n">
        <v>46265</v>
      </c>
      <c r="F169" s="59" t="n">
        <v>46440</v>
      </c>
      <c r="G169" s="59" t="n">
        <v>46629</v>
      </c>
      <c r="H169" s="59" t="n">
        <v>46804</v>
      </c>
      <c r="I169" s="59" t="n">
        <v>46993</v>
      </c>
      <c r="J169" s="59" t="n">
        <v>47168</v>
      </c>
      <c r="K169" s="59" t="n">
        <v>47357</v>
      </c>
      <c r="L169" s="59" t="n">
        <v>47532</v>
      </c>
      <c r="M169" s="59" t="n">
        <v>47721</v>
      </c>
      <c r="N169" s="59" t="n">
        <v>47896</v>
      </c>
      <c r="O169" s="59" t="n">
        <v>48085</v>
      </c>
      <c r="P169" s="59" t="n">
        <v>48260</v>
      </c>
      <c r="Q169" s="59" t="n">
        <v>48449</v>
      </c>
      <c r="R169" s="59" t="n">
        <v>48631</v>
      </c>
      <c r="S169" s="59" t="n">
        <v>48820</v>
      </c>
      <c r="T169" s="59" t="n">
        <v>48995</v>
      </c>
      <c r="U169" s="59" t="n">
        <v>49184</v>
      </c>
      <c r="V169" s="59" t="n">
        <v>49366</v>
      </c>
      <c r="W169" s="59" t="n">
        <v>49548</v>
      </c>
      <c r="X169" s="59" t="n"/>
      <c r="Y169" s="59" t="n"/>
      <c r="Z169" s="59" t="n"/>
      <c r="AA169" s="59" t="n"/>
      <c r="AB169" s="59" t="n"/>
      <c r="AC169" s="59" t="n"/>
      <c r="AD169" s="59" t="n"/>
      <c r="AE169" s="59" t="n"/>
      <c r="AF169" s="59" t="n"/>
      <c r="AG169" s="59" t="n"/>
      <c r="AH169" s="59" t="n"/>
      <c r="AI169" s="59" t="n"/>
      <c r="AJ169" s="59" t="n"/>
      <c r="AK169" s="59" t="n"/>
      <c r="AL169" s="59" t="n"/>
      <c r="AM169" s="59" t="n"/>
      <c r="AN169" s="59" t="n"/>
      <c r="AO169" s="59" t="n"/>
      <c r="AP169" s="59" t="n"/>
      <c r="AQ169" s="59" t="n"/>
      <c r="AR169" s="59" t="n"/>
      <c r="AS169" s="59" t="n"/>
      <c r="AT169" s="59" t="n"/>
      <c r="AU169" s="59" t="n"/>
      <c r="AV169" s="59" t="n"/>
      <c r="AW169" s="59" t="n"/>
      <c r="AX169" s="59" t="n"/>
      <c r="AY169" s="59" t="n"/>
      <c r="AZ169" s="59" t="n"/>
      <c r="BA169" s="59" t="n"/>
      <c r="BB169" s="59" t="n"/>
      <c r="BC169" s="59" t="n"/>
      <c r="BD169" s="59" t="n"/>
      <c r="BE169" s="59" t="n"/>
      <c r="BF169" s="59" t="n"/>
      <c r="BG169" s="59" t="n"/>
      <c r="BH169" s="59" t="n"/>
      <c r="BI169" s="59" t="n"/>
      <c r="BJ169" s="59" t="n"/>
      <c r="BK169" s="59" t="n"/>
      <c r="BL169" s="59" t="n"/>
      <c r="BM169" s="59" t="n"/>
      <c r="BN169" s="59" t="n"/>
      <c r="BO169" s="59" t="n"/>
      <c r="BP169" s="59" t="n"/>
      <c r="BQ169" s="59" t="n"/>
      <c r="BR169" s="59" t="n"/>
      <c r="BS169" s="59" t="n"/>
      <c r="BT169" s="59" t="n"/>
      <c r="BU169" s="59" t="n"/>
      <c r="BV169" s="59" t="n"/>
      <c r="BW169" s="59" t="n"/>
      <c r="BX169" s="59" t="n"/>
      <c r="BY169" s="59" t="n"/>
      <c r="BZ169" s="59" t="n"/>
      <c r="CA169" s="59" t="n"/>
      <c r="CB169" s="59" t="n"/>
      <c r="CC169" s="59" t="n"/>
      <c r="CD169" s="59" t="n"/>
      <c r="CE169" s="59" t="n"/>
      <c r="CF169" s="59" t="n"/>
      <c r="CG169" s="59" t="n"/>
      <c r="CH169" s="59" t="n"/>
      <c r="CI169" s="59" t="n"/>
      <c r="CJ169" s="59" t="n"/>
      <c r="CK169" s="59" t="n"/>
      <c r="CL169" s="59" t="n"/>
      <c r="CM169" s="59" t="n"/>
      <c r="CN169" s="59" t="n"/>
      <c r="CO169" s="59" t="n"/>
      <c r="CP169" s="59" t="n"/>
      <c r="CQ169" s="59" t="n"/>
      <c r="CR169" s="59" t="n"/>
      <c r="CS169" s="59" t="n"/>
      <c r="CT169" s="59" t="n"/>
      <c r="CU169" s="59" t="n"/>
      <c r="CV169" s="59" t="n"/>
      <c r="CW169" s="59" t="n"/>
      <c r="CX169" s="59" t="n"/>
      <c r="CY169" s="59" t="n"/>
      <c r="CZ169" s="59" t="n"/>
    </row>
    <row r="170">
      <c r="D170" s="107" t="inlineStr">
        <is>
          <t>Amount Per Share</t>
        </is>
      </c>
      <c r="E170" s="107" t="n">
        <v>0.38</v>
      </c>
      <c r="F170" s="107" t="n">
        <v>0.269</v>
      </c>
      <c r="G170" s="107" t="n">
        <v>0.396</v>
      </c>
      <c r="H170" s="107" t="n">
        <v>0.2775</v>
      </c>
      <c r="I170" s="107" t="n">
        <v>0.434</v>
      </c>
      <c r="J170" s="107" t="n">
        <v>0.278</v>
      </c>
      <c r="K170" s="107" t="n">
        <v>0.474</v>
      </c>
      <c r="L170" s="107" t="n">
        <v>0.3465</v>
      </c>
      <c r="M170" s="107" t="n">
        <v>0.468</v>
      </c>
      <c r="N170" s="107" t="n">
        <v>0.332</v>
      </c>
      <c r="O170" s="107" t="n">
        <v>0.452</v>
      </c>
      <c r="P170" s="107" t="n">
        <v>0.333</v>
      </c>
      <c r="Q170" s="107" t="n">
        <v>0.464</v>
      </c>
      <c r="R170" s="107" t="n">
        <v>0.3445</v>
      </c>
      <c r="S170" s="107" t="n">
        <v>0.502</v>
      </c>
      <c r="T170" s="107" t="n">
        <v>0.3445</v>
      </c>
      <c r="U170" s="107" t="n">
        <v>0.502</v>
      </c>
      <c r="V170" s="107" t="n">
        <v>0.3445</v>
      </c>
      <c r="W170" s="107" t="n">
        <v>0.502</v>
      </c>
      <c r="X170" s="107" t="n"/>
      <c r="Y170" s="107" t="n"/>
      <c r="Z170" s="107" t="n"/>
      <c r="AA170" s="107" t="n"/>
      <c r="AB170" s="107" t="n"/>
      <c r="AC170" s="107" t="n"/>
      <c r="AD170" s="107" t="n"/>
      <c r="AE170" s="107" t="n"/>
      <c r="AF170" s="107" t="n"/>
      <c r="AG170" s="107" t="n"/>
      <c r="AH170" s="107" t="n"/>
      <c r="AI170" s="107" t="n"/>
      <c r="AJ170" s="107" t="n"/>
      <c r="AK170" s="107" t="n"/>
      <c r="AL170" s="107" t="n"/>
      <c r="AM170" s="107" t="n"/>
      <c r="AN170" s="107" t="n"/>
      <c r="AO170" s="107" t="n"/>
      <c r="AP170" s="107" t="n"/>
      <c r="AQ170" s="107" t="n"/>
      <c r="AR170" s="107" t="n"/>
      <c r="AS170" s="107" t="n"/>
      <c r="AT170" s="107" t="n"/>
      <c r="AU170" s="107" t="n"/>
      <c r="AV170" s="107" t="n"/>
      <c r="AW170" s="107" t="n"/>
      <c r="AX170" s="107" t="n"/>
      <c r="AY170" s="107" t="n"/>
      <c r="AZ170" s="107" t="n"/>
      <c r="BA170" s="107" t="n"/>
      <c r="BB170" s="107" t="n"/>
      <c r="BC170" s="107" t="n"/>
      <c r="BD170" s="107" t="n"/>
      <c r="BE170" s="107" t="n"/>
      <c r="BF170" s="107" t="n"/>
      <c r="BG170" s="107" t="n"/>
      <c r="BH170" s="107" t="n"/>
      <c r="BI170" s="107" t="n"/>
      <c r="BJ170" s="107" t="n"/>
      <c r="BK170" s="107" t="n"/>
      <c r="BL170" s="107" t="n"/>
      <c r="BM170" s="107" t="n"/>
      <c r="BN170" s="107" t="n"/>
      <c r="BO170" s="107" t="n"/>
      <c r="BP170" s="107" t="n"/>
      <c r="BQ170" s="107" t="n"/>
      <c r="BR170" s="107" t="n"/>
      <c r="BS170" s="107" t="n"/>
      <c r="BT170" s="107" t="n"/>
      <c r="BU170" s="107" t="n"/>
      <c r="BV170" s="107" t="n"/>
      <c r="BW170" s="107" t="n"/>
      <c r="BX170" s="107" t="n"/>
      <c r="BY170" s="107" t="n"/>
      <c r="BZ170" s="107" t="n"/>
      <c r="CA170" s="107" t="n"/>
      <c r="CB170" s="107" t="n"/>
      <c r="CC170" s="107" t="n"/>
      <c r="CD170" s="107" t="n"/>
      <c r="CE170" s="107" t="n"/>
      <c r="CF170" s="107" t="n"/>
      <c r="CG170" s="107" t="n"/>
      <c r="CH170" s="107" t="n"/>
      <c r="CI170" s="107" t="n"/>
      <c r="CJ170" s="107" t="n"/>
      <c r="CK170" s="107" t="n"/>
      <c r="CL170" s="107" t="n"/>
      <c r="CM170" s="107" t="n"/>
      <c r="CN170" s="107" t="n"/>
      <c r="CO170" s="107" t="n"/>
      <c r="CP170" s="107" t="n"/>
      <c r="CQ170" s="107" t="n"/>
      <c r="CR170" s="107" t="n"/>
      <c r="CS170" s="107" t="n"/>
      <c r="CT170" s="107" t="n"/>
      <c r="CU170" s="107" t="n"/>
      <c r="CV170" s="107" t="n"/>
      <c r="CW170" s="107" t="n"/>
      <c r="CX170" s="107" t="n"/>
      <c r="CY170" s="107" t="n"/>
      <c r="CZ170" s="107" t="n"/>
    </row>
    <row r="172">
      <c r="A172" s="126">
        <f>IF('AS51'!$C$21="","",'AS51'!$C$21)</f>
        <v/>
      </c>
      <c r="B172" s="68">
        <f>IF($A172="",0,COUNT($E173:$CZ173))</f>
        <v/>
      </c>
      <c r="C172" s="69">
        <f>IF($B172=0,0,MAX($E173:$CZ173))</f>
        <v/>
      </c>
      <c r="D172" s="58">
        <f>_xll.BDS($A172,'Field Check'!$C$44,"headers=y","startcol=1","endcol=7","dir=h","DVD_START_DT",'Field Check'!$C$59,"DVD_END_DT",'Field Check'!$D$59)</f>
        <v/>
      </c>
      <c r="E172" s="59" t="n"/>
      <c r="F172" s="59" t="n"/>
      <c r="G172" s="59" t="n"/>
      <c r="H172" s="59" t="n"/>
      <c r="I172" s="59" t="n"/>
      <c r="J172" s="59" t="n"/>
      <c r="K172" s="59" t="n"/>
      <c r="L172" s="59" t="n"/>
      <c r="M172" s="59" t="n"/>
      <c r="N172" s="59" t="n"/>
      <c r="O172" s="59" t="n"/>
      <c r="P172" s="59" t="n"/>
      <c r="Q172" s="59" t="n"/>
      <c r="R172" s="59" t="n"/>
      <c r="S172" s="59" t="n"/>
      <c r="T172" s="59" t="n"/>
      <c r="U172" s="59" t="n"/>
      <c r="V172" s="59" t="n"/>
      <c r="W172" s="59" t="n"/>
      <c r="X172" s="59" t="n"/>
      <c r="Y172" s="59" t="n"/>
      <c r="Z172" s="59" t="n"/>
      <c r="AA172" s="59" t="n"/>
      <c r="AB172" s="59" t="n"/>
      <c r="AC172" s="59" t="n"/>
      <c r="AD172" s="59" t="n"/>
      <c r="AE172" s="59" t="n"/>
      <c r="AF172" s="59" t="n"/>
      <c r="AG172" s="59" t="n"/>
      <c r="AH172" s="59" t="n"/>
      <c r="AI172" s="59" t="n"/>
      <c r="AJ172" s="59" t="n"/>
      <c r="AK172" s="59" t="n"/>
      <c r="AL172" s="59" t="n"/>
      <c r="AM172" s="59" t="n"/>
      <c r="AN172" s="59" t="n"/>
      <c r="AO172" s="59" t="n"/>
      <c r="AP172" s="59" t="n"/>
      <c r="AQ172" s="59" t="n"/>
      <c r="AR172" s="59" t="n"/>
      <c r="AS172" s="59" t="n"/>
      <c r="AT172" s="59" t="n"/>
      <c r="AU172" s="59" t="n"/>
      <c r="AV172" s="59" t="n"/>
      <c r="AW172" s="59" t="n"/>
      <c r="AX172" s="59" t="n"/>
      <c r="AY172" s="59" t="n"/>
      <c r="AZ172" s="59" t="n"/>
      <c r="BA172" s="59" t="n"/>
      <c r="BB172" s="59" t="n"/>
      <c r="BC172" s="59" t="n"/>
      <c r="BD172" s="59" t="n"/>
      <c r="BE172" s="59" t="n"/>
      <c r="BF172" s="59" t="n"/>
      <c r="BG172" s="59" t="n"/>
      <c r="BH172" s="59" t="n"/>
      <c r="BI172" s="59" t="n"/>
      <c r="BJ172" s="59" t="n"/>
      <c r="BK172" s="59" t="n"/>
      <c r="BL172" s="59" t="n"/>
      <c r="BM172" s="59" t="n"/>
      <c r="BN172" s="59" t="n"/>
      <c r="BO172" s="59" t="n"/>
      <c r="BP172" s="59" t="n"/>
      <c r="BQ172" s="59" t="n"/>
      <c r="BR172" s="59" t="n"/>
      <c r="BS172" s="59" t="n"/>
      <c r="BT172" s="59" t="n"/>
      <c r="BU172" s="59" t="n"/>
      <c r="BV172" s="59" t="n"/>
      <c r="BW172" s="59" t="n"/>
      <c r="BX172" s="59" t="n"/>
      <c r="BY172" s="59" t="n"/>
      <c r="BZ172" s="59" t="n"/>
      <c r="CA172" s="59" t="n"/>
      <c r="CB172" s="59" t="n"/>
      <c r="CC172" s="59" t="n"/>
      <c r="CD172" s="59" t="n"/>
      <c r="CE172" s="59" t="n"/>
      <c r="CF172" s="59" t="n"/>
      <c r="CG172" s="59" t="n"/>
      <c r="CH172" s="59" t="n"/>
      <c r="CI172" s="59" t="n"/>
      <c r="CJ172" s="59" t="n"/>
      <c r="CK172" s="59" t="n"/>
      <c r="CL172" s="59" t="n"/>
      <c r="CM172" s="59" t="n"/>
      <c r="CN172" s="59" t="n"/>
      <c r="CO172" s="59" t="n"/>
      <c r="CP172" s="59" t="n"/>
      <c r="CQ172" s="59" t="n"/>
      <c r="CR172" s="59" t="n"/>
      <c r="CS172" s="59" t="n"/>
      <c r="CT172" s="59" t="n"/>
      <c r="CU172" s="59" t="n"/>
      <c r="CV172" s="59" t="n"/>
      <c r="CW172" s="59" t="n"/>
      <c r="CX172" s="59" t="n"/>
      <c r="CY172" s="59" t="n"/>
      <c r="CZ172" s="59" t="n"/>
    </row>
    <row r="173">
      <c r="D173" s="59" t="n"/>
      <c r="E173" s="59" t="n"/>
      <c r="F173" s="59" t="n"/>
      <c r="G173" s="59" t="n"/>
      <c r="H173" s="59" t="n"/>
      <c r="I173" s="59" t="n"/>
      <c r="J173" s="59" t="n"/>
      <c r="K173" s="59" t="n"/>
      <c r="L173" s="59" t="n"/>
      <c r="M173" s="59" t="n"/>
      <c r="N173" s="59" t="n"/>
      <c r="O173" s="59" t="n"/>
      <c r="P173" s="59" t="n"/>
      <c r="Q173" s="59" t="n"/>
      <c r="R173" s="59" t="n"/>
      <c r="S173" s="59" t="n"/>
      <c r="T173" s="59" t="n"/>
      <c r="U173" s="59" t="n"/>
      <c r="V173" s="59" t="n"/>
      <c r="W173" s="59" t="n"/>
      <c r="X173" s="59" t="n"/>
      <c r="Y173" s="59" t="n"/>
      <c r="Z173" s="59" t="n"/>
      <c r="AA173" s="59" t="n"/>
      <c r="AB173" s="59" t="n"/>
      <c r="AC173" s="59" t="n"/>
      <c r="AD173" s="59" t="n"/>
      <c r="AE173" s="59" t="n"/>
      <c r="AF173" s="59" t="n"/>
      <c r="AG173" s="59" t="n"/>
      <c r="AH173" s="59" t="n"/>
      <c r="AI173" s="59" t="n"/>
      <c r="AJ173" s="59" t="n"/>
      <c r="AK173" s="59" t="n"/>
      <c r="AL173" s="59" t="n"/>
      <c r="AM173" s="59" t="n"/>
      <c r="AN173" s="59" t="n"/>
      <c r="AO173" s="59" t="n"/>
      <c r="AP173" s="59" t="n"/>
      <c r="AQ173" s="59" t="n"/>
      <c r="AR173" s="59" t="n"/>
      <c r="AS173" s="59" t="n"/>
      <c r="AT173" s="59" t="n"/>
      <c r="AU173" s="59" t="n"/>
      <c r="AV173" s="59" t="n"/>
      <c r="AW173" s="59" t="n"/>
      <c r="AX173" s="59" t="n"/>
      <c r="AY173" s="59" t="n"/>
      <c r="AZ173" s="59" t="n"/>
      <c r="BA173" s="59" t="n"/>
      <c r="BB173" s="59" t="n"/>
      <c r="BC173" s="59" t="n"/>
      <c r="BD173" s="59" t="n"/>
      <c r="BE173" s="59" t="n"/>
      <c r="BF173" s="59" t="n"/>
      <c r="BG173" s="59" t="n"/>
      <c r="BH173" s="59" t="n"/>
      <c r="BI173" s="59" t="n"/>
      <c r="BJ173" s="59" t="n"/>
      <c r="BK173" s="59" t="n"/>
      <c r="BL173" s="59" t="n"/>
      <c r="BM173" s="59" t="n"/>
      <c r="BN173" s="59" t="n"/>
      <c r="BO173" s="59" t="n"/>
      <c r="BP173" s="59" t="n"/>
      <c r="BQ173" s="59" t="n"/>
      <c r="BR173" s="59" t="n"/>
      <c r="BS173" s="59" t="n"/>
      <c r="BT173" s="59" t="n"/>
      <c r="BU173" s="59" t="n"/>
      <c r="BV173" s="59" t="n"/>
      <c r="BW173" s="59" t="n"/>
      <c r="BX173" s="59" t="n"/>
      <c r="BY173" s="59" t="n"/>
      <c r="BZ173" s="59" t="n"/>
      <c r="CA173" s="59" t="n"/>
      <c r="CB173" s="59" t="n"/>
      <c r="CC173" s="59" t="n"/>
      <c r="CD173" s="59" t="n"/>
      <c r="CE173" s="59" t="n"/>
      <c r="CF173" s="59" t="n"/>
      <c r="CG173" s="59" t="n"/>
      <c r="CH173" s="59" t="n"/>
      <c r="CI173" s="59" t="n"/>
      <c r="CJ173" s="59" t="n"/>
      <c r="CK173" s="59" t="n"/>
      <c r="CL173" s="59" t="n"/>
      <c r="CM173" s="59" t="n"/>
      <c r="CN173" s="59" t="n"/>
      <c r="CO173" s="59" t="n"/>
      <c r="CP173" s="59" t="n"/>
      <c r="CQ173" s="59" t="n"/>
      <c r="CR173" s="59" t="n"/>
      <c r="CS173" s="59" t="n"/>
      <c r="CT173" s="59" t="n"/>
      <c r="CU173" s="59" t="n"/>
      <c r="CV173" s="59" t="n"/>
      <c r="CW173" s="59" t="n"/>
      <c r="CX173" s="59" t="n"/>
      <c r="CY173" s="59" t="n"/>
      <c r="CZ173" s="59" t="n"/>
    </row>
    <row r="174">
      <c r="D174" s="59" t="n"/>
      <c r="E174" s="59" t="n"/>
      <c r="F174" s="59" t="n"/>
      <c r="G174" s="59" t="n"/>
      <c r="H174" s="59" t="n"/>
      <c r="I174" s="59" t="n"/>
      <c r="J174" s="59" t="n"/>
      <c r="K174" s="59" t="n"/>
      <c r="L174" s="59" t="n"/>
      <c r="M174" s="59" t="n"/>
      <c r="N174" s="59" t="n"/>
      <c r="O174" s="59" t="n"/>
      <c r="P174" s="59" t="n"/>
      <c r="Q174" s="59" t="n"/>
      <c r="R174" s="59" t="n"/>
      <c r="S174" s="59" t="n"/>
      <c r="T174" s="59" t="n"/>
      <c r="U174" s="59" t="n"/>
      <c r="V174" s="59" t="n"/>
      <c r="W174" s="59" t="n"/>
      <c r="X174" s="59" t="n"/>
      <c r="Y174" s="59" t="n"/>
      <c r="Z174" s="59" t="n"/>
      <c r="AA174" s="59" t="n"/>
      <c r="AB174" s="59" t="n"/>
      <c r="AC174" s="59" t="n"/>
      <c r="AD174" s="59" t="n"/>
      <c r="AE174" s="59" t="n"/>
      <c r="AF174" s="59" t="n"/>
      <c r="AG174" s="59" t="n"/>
      <c r="AH174" s="59" t="n"/>
      <c r="AI174" s="59" t="n"/>
      <c r="AJ174" s="59" t="n"/>
      <c r="AK174" s="59" t="n"/>
      <c r="AL174" s="59" t="n"/>
      <c r="AM174" s="59" t="n"/>
      <c r="AN174" s="59" t="n"/>
      <c r="AO174" s="59" t="n"/>
      <c r="AP174" s="59" t="n"/>
      <c r="AQ174" s="59" t="n"/>
      <c r="AR174" s="59" t="n"/>
      <c r="AS174" s="59" t="n"/>
      <c r="AT174" s="59" t="n"/>
      <c r="AU174" s="59" t="n"/>
      <c r="AV174" s="59" t="n"/>
      <c r="AW174" s="59" t="n"/>
      <c r="AX174" s="59" t="n"/>
      <c r="AY174" s="59" t="n"/>
      <c r="AZ174" s="59" t="n"/>
      <c r="BA174" s="59" t="n"/>
      <c r="BB174" s="59" t="n"/>
      <c r="BC174" s="59" t="n"/>
      <c r="BD174" s="59" t="n"/>
      <c r="BE174" s="59" t="n"/>
      <c r="BF174" s="59" t="n"/>
      <c r="BG174" s="59" t="n"/>
      <c r="BH174" s="59" t="n"/>
      <c r="BI174" s="59" t="n"/>
      <c r="BJ174" s="59" t="n"/>
      <c r="BK174" s="59" t="n"/>
      <c r="BL174" s="59" t="n"/>
      <c r="BM174" s="59" t="n"/>
      <c r="BN174" s="59" t="n"/>
      <c r="BO174" s="59" t="n"/>
      <c r="BP174" s="59" t="n"/>
      <c r="BQ174" s="59" t="n"/>
      <c r="BR174" s="59" t="n"/>
      <c r="BS174" s="59" t="n"/>
      <c r="BT174" s="59" t="n"/>
      <c r="BU174" s="59" t="n"/>
      <c r="BV174" s="59" t="n"/>
      <c r="BW174" s="59" t="n"/>
      <c r="BX174" s="59" t="n"/>
      <c r="BY174" s="59" t="n"/>
      <c r="BZ174" s="59" t="n"/>
      <c r="CA174" s="59" t="n"/>
      <c r="CB174" s="59" t="n"/>
      <c r="CC174" s="59" t="n"/>
      <c r="CD174" s="59" t="n"/>
      <c r="CE174" s="59" t="n"/>
      <c r="CF174" s="59" t="n"/>
      <c r="CG174" s="59" t="n"/>
      <c r="CH174" s="59" t="n"/>
      <c r="CI174" s="59" t="n"/>
      <c r="CJ174" s="59" t="n"/>
      <c r="CK174" s="59" t="n"/>
      <c r="CL174" s="59" t="n"/>
      <c r="CM174" s="59" t="n"/>
      <c r="CN174" s="59" t="n"/>
      <c r="CO174" s="59" t="n"/>
      <c r="CP174" s="59" t="n"/>
      <c r="CQ174" s="59" t="n"/>
      <c r="CR174" s="59" t="n"/>
      <c r="CS174" s="59" t="n"/>
      <c r="CT174" s="59" t="n"/>
      <c r="CU174" s="59" t="n"/>
      <c r="CV174" s="59" t="n"/>
      <c r="CW174" s="59" t="n"/>
      <c r="CX174" s="59" t="n"/>
      <c r="CY174" s="59" t="n"/>
      <c r="CZ174" s="59" t="n"/>
    </row>
    <row r="175">
      <c r="D175" s="59" t="n"/>
      <c r="E175" s="59" t="n"/>
      <c r="F175" s="59" t="n"/>
      <c r="G175" s="59" t="n"/>
      <c r="H175" s="59" t="n"/>
      <c r="I175" s="59" t="n"/>
      <c r="J175" s="59" t="n"/>
      <c r="K175" s="59" t="n"/>
      <c r="L175" s="59" t="n"/>
      <c r="M175" s="59" t="n"/>
      <c r="N175" s="59" t="n"/>
      <c r="O175" s="59" t="n"/>
      <c r="P175" s="59" t="n"/>
      <c r="Q175" s="59" t="n"/>
      <c r="R175" s="59" t="n"/>
      <c r="S175" s="59" t="n"/>
      <c r="T175" s="59" t="n"/>
      <c r="U175" s="59" t="n"/>
      <c r="V175" s="59" t="n"/>
      <c r="W175" s="59" t="n"/>
      <c r="X175" s="59" t="n"/>
      <c r="Y175" s="59" t="n"/>
      <c r="Z175" s="59" t="n"/>
      <c r="AA175" s="59" t="n"/>
      <c r="AB175" s="59" t="n"/>
      <c r="AC175" s="59" t="n"/>
      <c r="AD175" s="59" t="n"/>
      <c r="AE175" s="59" t="n"/>
      <c r="AF175" s="59" t="n"/>
      <c r="AG175" s="59" t="n"/>
      <c r="AH175" s="59" t="n"/>
      <c r="AI175" s="59" t="n"/>
      <c r="AJ175" s="59" t="n"/>
      <c r="AK175" s="59" t="n"/>
      <c r="AL175" s="59" t="n"/>
      <c r="AM175" s="59" t="n"/>
      <c r="AN175" s="59" t="n"/>
      <c r="AO175" s="59" t="n"/>
      <c r="AP175" s="59" t="n"/>
      <c r="AQ175" s="59" t="n"/>
      <c r="AR175" s="59" t="n"/>
      <c r="AS175" s="59" t="n"/>
      <c r="AT175" s="59" t="n"/>
      <c r="AU175" s="59" t="n"/>
      <c r="AV175" s="59" t="n"/>
      <c r="AW175" s="59" t="n"/>
      <c r="AX175" s="59" t="n"/>
      <c r="AY175" s="59" t="n"/>
      <c r="AZ175" s="59" t="n"/>
      <c r="BA175" s="59" t="n"/>
      <c r="BB175" s="59" t="n"/>
      <c r="BC175" s="59" t="n"/>
      <c r="BD175" s="59" t="n"/>
      <c r="BE175" s="59" t="n"/>
      <c r="BF175" s="59" t="n"/>
      <c r="BG175" s="59" t="n"/>
      <c r="BH175" s="59" t="n"/>
      <c r="BI175" s="59" t="n"/>
      <c r="BJ175" s="59" t="n"/>
      <c r="BK175" s="59" t="n"/>
      <c r="BL175" s="59" t="n"/>
      <c r="BM175" s="59" t="n"/>
      <c r="BN175" s="59" t="n"/>
      <c r="BO175" s="59" t="n"/>
      <c r="BP175" s="59" t="n"/>
      <c r="BQ175" s="59" t="n"/>
      <c r="BR175" s="59" t="n"/>
      <c r="BS175" s="59" t="n"/>
      <c r="BT175" s="59" t="n"/>
      <c r="BU175" s="59" t="n"/>
      <c r="BV175" s="59" t="n"/>
      <c r="BW175" s="59" t="n"/>
      <c r="BX175" s="59" t="n"/>
      <c r="BY175" s="59" t="n"/>
      <c r="BZ175" s="59" t="n"/>
      <c r="CA175" s="59" t="n"/>
      <c r="CB175" s="59" t="n"/>
      <c r="CC175" s="59" t="n"/>
      <c r="CD175" s="59" t="n"/>
      <c r="CE175" s="59" t="n"/>
      <c r="CF175" s="59" t="n"/>
      <c r="CG175" s="59" t="n"/>
      <c r="CH175" s="59" t="n"/>
      <c r="CI175" s="59" t="n"/>
      <c r="CJ175" s="59" t="n"/>
      <c r="CK175" s="59" t="n"/>
      <c r="CL175" s="59" t="n"/>
      <c r="CM175" s="59" t="n"/>
      <c r="CN175" s="59" t="n"/>
      <c r="CO175" s="59" t="n"/>
      <c r="CP175" s="59" t="n"/>
      <c r="CQ175" s="59" t="n"/>
      <c r="CR175" s="59" t="n"/>
      <c r="CS175" s="59" t="n"/>
      <c r="CT175" s="59" t="n"/>
      <c r="CU175" s="59" t="n"/>
      <c r="CV175" s="59" t="n"/>
      <c r="CW175" s="59" t="n"/>
      <c r="CX175" s="59" t="n"/>
      <c r="CY175" s="59" t="n"/>
      <c r="CZ175" s="59" t="n"/>
    </row>
    <row r="176">
      <c r="D176" s="107" t="n"/>
      <c r="E176" s="107" t="n"/>
      <c r="F176" s="107" t="n"/>
      <c r="G176" s="107" t="n"/>
      <c r="H176" s="107" t="n"/>
      <c r="I176" s="107" t="n"/>
      <c r="J176" s="107" t="n"/>
      <c r="K176" s="107" t="n"/>
      <c r="L176" s="107" t="n"/>
      <c r="M176" s="107" t="n"/>
      <c r="N176" s="107" t="n"/>
      <c r="O176" s="107" t="n"/>
      <c r="P176" s="107" t="n"/>
      <c r="Q176" s="107" t="n"/>
      <c r="R176" s="107" t="n"/>
      <c r="S176" s="107" t="n"/>
      <c r="T176" s="107" t="n"/>
      <c r="U176" s="107" t="n"/>
      <c r="V176" s="107" t="n"/>
      <c r="W176" s="107" t="n"/>
      <c r="X176" s="107" t="n"/>
      <c r="Y176" s="107" t="n"/>
      <c r="Z176" s="107" t="n"/>
      <c r="AA176" s="107" t="n"/>
      <c r="AB176" s="107" t="n"/>
      <c r="AC176" s="107" t="n"/>
      <c r="AD176" s="107" t="n"/>
      <c r="AE176" s="107" t="n"/>
      <c r="AF176" s="107" t="n"/>
      <c r="AG176" s="107" t="n"/>
      <c r="AH176" s="107" t="n"/>
      <c r="AI176" s="107" t="n"/>
      <c r="AJ176" s="107" t="n"/>
      <c r="AK176" s="107" t="n"/>
      <c r="AL176" s="107" t="n"/>
      <c r="AM176" s="107" t="n"/>
      <c r="AN176" s="107" t="n"/>
      <c r="AO176" s="107" t="n"/>
      <c r="AP176" s="107" t="n"/>
      <c r="AQ176" s="107" t="n"/>
      <c r="AR176" s="107" t="n"/>
      <c r="AS176" s="107" t="n"/>
      <c r="AT176" s="107" t="n"/>
      <c r="AU176" s="107" t="n"/>
      <c r="AV176" s="107" t="n"/>
      <c r="AW176" s="107" t="n"/>
      <c r="AX176" s="107" t="n"/>
      <c r="AY176" s="107" t="n"/>
      <c r="AZ176" s="107" t="n"/>
      <c r="BA176" s="107" t="n"/>
      <c r="BB176" s="107" t="n"/>
      <c r="BC176" s="107" t="n"/>
      <c r="BD176" s="107" t="n"/>
      <c r="BE176" s="107" t="n"/>
      <c r="BF176" s="107" t="n"/>
      <c r="BG176" s="107" t="n"/>
      <c r="BH176" s="107" t="n"/>
      <c r="BI176" s="107" t="n"/>
      <c r="BJ176" s="107" t="n"/>
      <c r="BK176" s="107" t="n"/>
      <c r="BL176" s="107" t="n"/>
      <c r="BM176" s="107" t="n"/>
      <c r="BN176" s="107" t="n"/>
      <c r="BO176" s="107" t="n"/>
      <c r="BP176" s="107" t="n"/>
      <c r="BQ176" s="107" t="n"/>
      <c r="BR176" s="107" t="n"/>
      <c r="BS176" s="107" t="n"/>
      <c r="BT176" s="107" t="n"/>
      <c r="BU176" s="107" t="n"/>
      <c r="BV176" s="107" t="n"/>
      <c r="BW176" s="107" t="n"/>
      <c r="BX176" s="107" t="n"/>
      <c r="BY176" s="107" t="n"/>
      <c r="BZ176" s="107" t="n"/>
      <c r="CA176" s="107" t="n"/>
      <c r="CB176" s="107" t="n"/>
      <c r="CC176" s="107" t="n"/>
      <c r="CD176" s="107" t="n"/>
      <c r="CE176" s="107" t="n"/>
      <c r="CF176" s="107" t="n"/>
      <c r="CG176" s="107" t="n"/>
      <c r="CH176" s="107" t="n"/>
      <c r="CI176" s="107" t="n"/>
      <c r="CJ176" s="107" t="n"/>
      <c r="CK176" s="107" t="n"/>
      <c r="CL176" s="107" t="n"/>
      <c r="CM176" s="107" t="n"/>
      <c r="CN176" s="107" t="n"/>
      <c r="CO176" s="107" t="n"/>
      <c r="CP176" s="107" t="n"/>
      <c r="CQ176" s="107" t="n"/>
      <c r="CR176" s="107" t="n"/>
      <c r="CS176" s="107" t="n"/>
      <c r="CT176" s="107" t="n"/>
      <c r="CU176" s="107" t="n"/>
      <c r="CV176" s="107" t="n"/>
      <c r="CW176" s="107" t="n"/>
      <c r="CX176" s="107" t="n"/>
      <c r="CY176" s="107" t="n"/>
      <c r="CZ176" s="107" t="n"/>
    </row>
    <row r="179">
      <c r="A179" s="2">
        <f>IF($A172="","","   projections")</f>
        <v/>
      </c>
      <c r="B179" s="68">
        <f>IF($A172="",0,COUNT($E180:$CZ180))</f>
        <v/>
      </c>
      <c r="C179" s="69">
        <f>IF($B179=0,0,MAX($E180:$CZ180))</f>
        <v/>
      </c>
      <c r="D179" s="58">
        <f>_xll.BDS($A172,'Field Check'!$C$42,"headers=y","startcol=1","endcol=3","dir=h","cols=20;rows=3")</f>
        <v/>
      </c>
      <c r="E179" s="59" t="n">
        <v>46335</v>
      </c>
      <c r="F179" s="59" t="n">
        <v>46513</v>
      </c>
      <c r="G179" s="59" t="n">
        <v>46700</v>
      </c>
      <c r="H179" s="59" t="n">
        <v>46877</v>
      </c>
      <c r="I179" s="59" t="n">
        <v>47066</v>
      </c>
      <c r="J179" s="59" t="n">
        <v>47246</v>
      </c>
      <c r="K179" s="59" t="n">
        <v>47431</v>
      </c>
      <c r="L179" s="59" t="n">
        <v>47610</v>
      </c>
      <c r="M179" s="59" t="n">
        <v>47795</v>
      </c>
      <c r="N179" s="59" t="n">
        <v>47974</v>
      </c>
      <c r="O179" s="59" t="n">
        <v>48162</v>
      </c>
      <c r="P179" s="59" t="n">
        <v>48338</v>
      </c>
      <c r="Q179" s="59" t="n">
        <v>48527</v>
      </c>
      <c r="R179" s="59" t="n">
        <v>48708</v>
      </c>
      <c r="S179" s="59" t="n">
        <v>48892</v>
      </c>
      <c r="T179" s="59" t="n">
        <v>49072</v>
      </c>
      <c r="U179" s="59" t="n">
        <v>49257</v>
      </c>
      <c r="V179" s="59" t="n">
        <v>49443</v>
      </c>
      <c r="W179" s="59" t="n">
        <v>49622</v>
      </c>
      <c r="X179" s="59" t="n"/>
      <c r="Y179" s="59" t="n"/>
      <c r="Z179" s="59" t="n"/>
      <c r="AA179" s="59" t="n"/>
      <c r="AB179" s="59" t="n"/>
      <c r="AC179" s="59" t="n"/>
      <c r="AD179" s="59" t="n"/>
      <c r="AE179" s="59" t="n"/>
      <c r="AF179" s="59" t="n"/>
      <c r="AG179" s="59" t="n"/>
      <c r="AH179" s="59" t="n"/>
      <c r="AI179" s="59" t="n"/>
      <c r="AJ179" s="59" t="n"/>
      <c r="AK179" s="59" t="n"/>
      <c r="AL179" s="59" t="n"/>
      <c r="AM179" s="59" t="n"/>
      <c r="AN179" s="59" t="n"/>
      <c r="AO179" s="59" t="n"/>
      <c r="AP179" s="59" t="n"/>
      <c r="AQ179" s="59" t="n"/>
      <c r="AR179" s="59" t="n"/>
      <c r="AS179" s="59" t="n"/>
      <c r="AT179" s="59" t="n"/>
      <c r="AU179" s="59" t="n"/>
      <c r="AV179" s="59" t="n"/>
      <c r="AW179" s="59" t="n"/>
      <c r="AX179" s="59" t="n"/>
      <c r="AY179" s="59" t="n"/>
      <c r="AZ179" s="59" t="n"/>
      <c r="BA179" s="59" t="n"/>
      <c r="BB179" s="59" t="n"/>
      <c r="BC179" s="59" t="n"/>
      <c r="BD179" s="59" t="n"/>
      <c r="BE179" s="59" t="n"/>
      <c r="BF179" s="59" t="n"/>
      <c r="BG179" s="59" t="n"/>
      <c r="BH179" s="59" t="n"/>
      <c r="BI179" s="59" t="n"/>
      <c r="BJ179" s="59" t="n"/>
      <c r="BK179" s="59" t="n"/>
      <c r="BL179" s="59" t="n"/>
      <c r="BM179" s="59" t="n"/>
      <c r="BN179" s="59" t="n"/>
      <c r="BO179" s="59" t="n"/>
      <c r="BP179" s="59" t="n"/>
      <c r="BQ179" s="59" t="n"/>
      <c r="BR179" s="59" t="n"/>
      <c r="BS179" s="59" t="n"/>
      <c r="BT179" s="59" t="n"/>
      <c r="BU179" s="59" t="n"/>
      <c r="BV179" s="59" t="n"/>
      <c r="BW179" s="59" t="n"/>
      <c r="BX179" s="59" t="n"/>
      <c r="BY179" s="59" t="n"/>
      <c r="BZ179" s="59" t="n"/>
      <c r="CA179" s="59" t="n"/>
      <c r="CB179" s="59" t="n"/>
      <c r="CC179" s="59" t="n"/>
      <c r="CD179" s="59" t="n"/>
      <c r="CE179" s="59" t="n"/>
      <c r="CF179" s="59" t="n"/>
      <c r="CG179" s="59" t="n"/>
      <c r="CH179" s="59" t="n"/>
      <c r="CI179" s="59" t="n"/>
      <c r="CJ179" s="59" t="n"/>
      <c r="CK179" s="59" t="n"/>
      <c r="CL179" s="59" t="n"/>
      <c r="CM179" s="59" t="n"/>
      <c r="CN179" s="59" t="n"/>
      <c r="CO179" s="59" t="n"/>
      <c r="CP179" s="59" t="n"/>
      <c r="CQ179" s="59" t="n"/>
      <c r="CR179" s="59" t="n"/>
      <c r="CS179" s="59" t="n"/>
      <c r="CT179" s="59" t="n"/>
      <c r="CU179" s="59" t="n"/>
      <c r="CV179" s="59" t="n"/>
      <c r="CW179" s="59" t="n"/>
      <c r="CX179" s="59" t="n"/>
      <c r="CY179" s="59" t="n"/>
      <c r="CZ179" s="59" t="n"/>
    </row>
    <row r="180">
      <c r="D180" s="59" t="inlineStr">
        <is>
          <t>Ex-Date</t>
        </is>
      </c>
      <c r="E180" s="59" t="n">
        <v>46338</v>
      </c>
      <c r="F180" s="59" t="n">
        <v>46524</v>
      </c>
      <c r="G180" s="59" t="n">
        <v>46702</v>
      </c>
      <c r="H180" s="59" t="n">
        <v>46888</v>
      </c>
      <c r="I180" s="59" t="n">
        <v>47066</v>
      </c>
      <c r="J180" s="59" t="n">
        <v>47252</v>
      </c>
      <c r="K180" s="59" t="n">
        <v>47434</v>
      </c>
      <c r="L180" s="59" t="n">
        <v>47623</v>
      </c>
      <c r="M180" s="59" t="n">
        <v>47799</v>
      </c>
      <c r="N180" s="59" t="n">
        <v>47987</v>
      </c>
      <c r="O180" s="59" t="n">
        <v>48164</v>
      </c>
      <c r="P180" s="59" t="n">
        <v>48351</v>
      </c>
      <c r="Q180" s="59" t="n">
        <v>48529</v>
      </c>
      <c r="R180" s="59" t="n">
        <v>48715</v>
      </c>
      <c r="S180" s="59" t="n">
        <v>48893</v>
      </c>
      <c r="T180" s="59" t="n">
        <v>49079</v>
      </c>
      <c r="U180" s="59" t="n">
        <v>49257</v>
      </c>
      <c r="V180" s="59" t="n">
        <v>49450</v>
      </c>
      <c r="W180" s="59" t="n">
        <v>49625</v>
      </c>
      <c r="X180" s="59" t="n"/>
      <c r="Y180" s="59" t="n"/>
      <c r="Z180" s="59" t="n"/>
      <c r="AA180" s="59" t="n"/>
      <c r="AB180" s="59" t="n"/>
      <c r="AC180" s="59" t="n"/>
      <c r="AD180" s="59" t="n"/>
      <c r="AE180" s="59" t="n"/>
      <c r="AF180" s="59" t="n"/>
      <c r="AG180" s="59" t="n"/>
      <c r="AH180" s="59" t="n"/>
      <c r="AI180" s="59" t="n"/>
      <c r="AJ180" s="59" t="n"/>
      <c r="AK180" s="59" t="n"/>
      <c r="AL180" s="59" t="n"/>
      <c r="AM180" s="59" t="n"/>
      <c r="AN180" s="59" t="n"/>
      <c r="AO180" s="59" t="n"/>
      <c r="AP180" s="59" t="n"/>
      <c r="AQ180" s="59" t="n"/>
      <c r="AR180" s="59" t="n"/>
      <c r="AS180" s="59" t="n"/>
      <c r="AT180" s="59" t="n"/>
      <c r="AU180" s="59" t="n"/>
      <c r="AV180" s="59" t="n"/>
      <c r="AW180" s="59" t="n"/>
      <c r="AX180" s="59" t="n"/>
      <c r="AY180" s="59" t="n"/>
      <c r="AZ180" s="59" t="n"/>
      <c r="BA180" s="59" t="n"/>
      <c r="BB180" s="59" t="n"/>
      <c r="BC180" s="59" t="n"/>
      <c r="BD180" s="59" t="n"/>
      <c r="BE180" s="59" t="n"/>
      <c r="BF180" s="59" t="n"/>
      <c r="BG180" s="59" t="n"/>
      <c r="BH180" s="59" t="n"/>
      <c r="BI180" s="59" t="n"/>
      <c r="BJ180" s="59" t="n"/>
      <c r="BK180" s="59" t="n"/>
      <c r="BL180" s="59" t="n"/>
      <c r="BM180" s="59" t="n"/>
      <c r="BN180" s="59" t="n"/>
      <c r="BO180" s="59" t="n"/>
      <c r="BP180" s="59" t="n"/>
      <c r="BQ180" s="59" t="n"/>
      <c r="BR180" s="59" t="n"/>
      <c r="BS180" s="59" t="n"/>
      <c r="BT180" s="59" t="n"/>
      <c r="BU180" s="59" t="n"/>
      <c r="BV180" s="59" t="n"/>
      <c r="BW180" s="59" t="n"/>
      <c r="BX180" s="59" t="n"/>
      <c r="BY180" s="59" t="n"/>
      <c r="BZ180" s="59" t="n"/>
      <c r="CA180" s="59" t="n"/>
      <c r="CB180" s="59" t="n"/>
      <c r="CC180" s="59" t="n"/>
      <c r="CD180" s="59" t="n"/>
      <c r="CE180" s="59" t="n"/>
      <c r="CF180" s="59" t="n"/>
      <c r="CG180" s="59" t="n"/>
      <c r="CH180" s="59" t="n"/>
      <c r="CI180" s="59" t="n"/>
      <c r="CJ180" s="59" t="n"/>
      <c r="CK180" s="59" t="n"/>
      <c r="CL180" s="59" t="n"/>
      <c r="CM180" s="59" t="n"/>
      <c r="CN180" s="59" t="n"/>
      <c r="CO180" s="59" t="n"/>
      <c r="CP180" s="59" t="n"/>
      <c r="CQ180" s="59" t="n"/>
      <c r="CR180" s="59" t="n"/>
      <c r="CS180" s="59" t="n"/>
      <c r="CT180" s="59" t="n"/>
      <c r="CU180" s="59" t="n"/>
      <c r="CV180" s="59" t="n"/>
      <c r="CW180" s="59" t="n"/>
      <c r="CX180" s="59" t="n"/>
      <c r="CY180" s="59" t="n"/>
      <c r="CZ180" s="59" t="n"/>
    </row>
    <row r="181">
      <c r="D181" s="107" t="inlineStr">
        <is>
          <t>Amount Per Share</t>
        </is>
      </c>
      <c r="E181" s="107" t="n">
        <v>0.83</v>
      </c>
      <c r="F181" s="107" t="n">
        <v>0.85</v>
      </c>
      <c r="G181" s="107" t="n">
        <v>0.85</v>
      </c>
      <c r="H181" s="107" t="n">
        <v>0.85</v>
      </c>
      <c r="I181" s="107" t="n">
        <v>0.85</v>
      </c>
      <c r="J181" s="107" t="n">
        <v>0.86</v>
      </c>
      <c r="K181" s="107" t="n">
        <v>0.86</v>
      </c>
      <c r="L181" s="107" t="n">
        <v>0.86</v>
      </c>
      <c r="M181" s="107" t="n">
        <v>0.86</v>
      </c>
      <c r="N181" s="107" t="n">
        <v>0.87</v>
      </c>
      <c r="O181" s="107" t="n">
        <v>0.87</v>
      </c>
      <c r="P181" s="107" t="n">
        <v>0.87</v>
      </c>
      <c r="Q181" s="107" t="n">
        <v>0.87</v>
      </c>
      <c r="R181" s="107" t="n">
        <v>0.88</v>
      </c>
      <c r="S181" s="107" t="n">
        <v>0.88</v>
      </c>
      <c r="T181" s="107" t="n">
        <v>0.88</v>
      </c>
      <c r="U181" s="107" t="n">
        <v>0.88</v>
      </c>
      <c r="V181" s="107" t="n">
        <v>0.89</v>
      </c>
      <c r="W181" s="107" t="n">
        <v>0.89</v>
      </c>
      <c r="X181" s="107" t="n"/>
      <c r="Y181" s="107" t="n"/>
      <c r="Z181" s="107" t="n"/>
      <c r="AA181" s="107" t="n"/>
      <c r="AB181" s="107" t="n"/>
      <c r="AC181" s="107" t="n"/>
      <c r="AD181" s="107" t="n"/>
      <c r="AE181" s="107" t="n"/>
      <c r="AF181" s="107" t="n"/>
      <c r="AG181" s="107" t="n"/>
      <c r="AH181" s="107" t="n"/>
      <c r="AI181" s="107" t="n"/>
      <c r="AJ181" s="107" t="n"/>
      <c r="AK181" s="107" t="n"/>
      <c r="AL181" s="107" t="n"/>
      <c r="AM181" s="107" t="n"/>
      <c r="AN181" s="107" t="n"/>
      <c r="AO181" s="107" t="n"/>
      <c r="AP181" s="107" t="n"/>
      <c r="AQ181" s="107" t="n"/>
      <c r="AR181" s="107" t="n"/>
      <c r="AS181" s="107" t="n"/>
      <c r="AT181" s="107" t="n"/>
      <c r="AU181" s="107" t="n"/>
      <c r="AV181" s="107" t="n"/>
      <c r="AW181" s="107" t="n"/>
      <c r="AX181" s="107" t="n"/>
      <c r="AY181" s="107" t="n"/>
      <c r="AZ181" s="107" t="n"/>
      <c r="BA181" s="107" t="n"/>
      <c r="BB181" s="107" t="n"/>
      <c r="BC181" s="107" t="n"/>
      <c r="BD181" s="107" t="n"/>
      <c r="BE181" s="107" t="n"/>
      <c r="BF181" s="107" t="n"/>
      <c r="BG181" s="107" t="n"/>
      <c r="BH181" s="107" t="n"/>
      <c r="BI181" s="107" t="n"/>
      <c r="BJ181" s="107" t="n"/>
      <c r="BK181" s="107" t="n"/>
      <c r="BL181" s="107" t="n"/>
      <c r="BM181" s="107" t="n"/>
      <c r="BN181" s="107" t="n"/>
      <c r="BO181" s="107" t="n"/>
      <c r="BP181" s="107" t="n"/>
      <c r="BQ181" s="107" t="n"/>
      <c r="BR181" s="107" t="n"/>
      <c r="BS181" s="107" t="n"/>
      <c r="BT181" s="107" t="n"/>
      <c r="BU181" s="107" t="n"/>
      <c r="BV181" s="107" t="n"/>
      <c r="BW181" s="107" t="n"/>
      <c r="BX181" s="107" t="n"/>
      <c r="BY181" s="107" t="n"/>
      <c r="BZ181" s="107" t="n"/>
      <c r="CA181" s="107" t="n"/>
      <c r="CB181" s="107" t="n"/>
      <c r="CC181" s="107" t="n"/>
      <c r="CD181" s="107" t="n"/>
      <c r="CE181" s="107" t="n"/>
      <c r="CF181" s="107" t="n"/>
      <c r="CG181" s="107" t="n"/>
      <c r="CH181" s="107" t="n"/>
      <c r="CI181" s="107" t="n"/>
      <c r="CJ181" s="107" t="n"/>
      <c r="CK181" s="107" t="n"/>
      <c r="CL181" s="107" t="n"/>
      <c r="CM181" s="107" t="n"/>
      <c r="CN181" s="107" t="n"/>
      <c r="CO181" s="107" t="n"/>
      <c r="CP181" s="107" t="n"/>
      <c r="CQ181" s="107" t="n"/>
      <c r="CR181" s="107" t="n"/>
      <c r="CS181" s="107" t="n"/>
      <c r="CT181" s="107" t="n"/>
      <c r="CU181" s="107" t="n"/>
      <c r="CV181" s="107" t="n"/>
      <c r="CW181" s="107" t="n"/>
      <c r="CX181" s="107" t="n"/>
      <c r="CY181" s="107" t="n"/>
      <c r="CZ181" s="107" t="n"/>
    </row>
    <row r="183">
      <c r="A183" s="126">
        <f>IF('AS51'!$C$22="","",'AS51'!$C$22)</f>
        <v/>
      </c>
      <c r="B183" s="68">
        <f>IF($A183="",0,COUNT($E184:$CZ184))</f>
        <v/>
      </c>
      <c r="C183" s="69">
        <f>IF($B183=0,0,MAX($E184:$CZ184))</f>
        <v/>
      </c>
      <c r="D183" s="58">
        <f>_xll.BDS($A183,'Field Check'!$C$44,"headers=y","startcol=1","endcol=7","dir=h","DVD_START_DT",'Field Check'!$C$59,"DVD_END_DT",'Field Check'!$D$59,"cols=2;rows=7")</f>
        <v/>
      </c>
      <c r="E183" s="59" t="n">
        <v>46192</v>
      </c>
      <c r="F183" s="59" t="n"/>
      <c r="G183" s="59" t="n"/>
      <c r="H183" s="59" t="n"/>
      <c r="I183" s="59" t="n"/>
      <c r="J183" s="59" t="n"/>
      <c r="K183" s="59" t="n"/>
      <c r="L183" s="59" t="n"/>
      <c r="M183" s="59" t="n"/>
      <c r="N183" s="59" t="n"/>
      <c r="O183" s="59" t="n"/>
      <c r="P183" s="59" t="n"/>
      <c r="Q183" s="59" t="n"/>
      <c r="R183" s="59" t="n"/>
      <c r="S183" s="59" t="n"/>
      <c r="T183" s="59" t="n"/>
      <c r="U183" s="59" t="n"/>
      <c r="V183" s="59" t="n"/>
      <c r="W183" s="59" t="n"/>
      <c r="X183" s="59" t="n"/>
      <c r="Y183" s="59" t="n"/>
      <c r="Z183" s="59" t="n"/>
      <c r="AA183" s="59" t="n"/>
      <c r="AB183" s="59" t="n"/>
      <c r="AC183" s="59" t="n"/>
      <c r="AD183" s="59" t="n"/>
      <c r="AE183" s="59" t="n"/>
      <c r="AF183" s="59" t="n"/>
      <c r="AG183" s="59" t="n"/>
      <c r="AH183" s="59" t="n"/>
      <c r="AI183" s="59" t="n"/>
      <c r="AJ183" s="59" t="n"/>
      <c r="AK183" s="59" t="n"/>
      <c r="AL183" s="59" t="n"/>
      <c r="AM183" s="59" t="n"/>
      <c r="AN183" s="59" t="n"/>
      <c r="AO183" s="59" t="n"/>
      <c r="AP183" s="59" t="n"/>
      <c r="AQ183" s="59" t="n"/>
      <c r="AR183" s="59" t="n"/>
      <c r="AS183" s="59" t="n"/>
      <c r="AT183" s="59" t="n"/>
      <c r="AU183" s="59" t="n"/>
      <c r="AV183" s="59" t="n"/>
      <c r="AW183" s="59" t="n"/>
      <c r="AX183" s="59" t="n"/>
      <c r="AY183" s="59" t="n"/>
      <c r="AZ183" s="59" t="n"/>
      <c r="BA183" s="59" t="n"/>
      <c r="BB183" s="59" t="n"/>
      <c r="BC183" s="59" t="n"/>
      <c r="BD183" s="59" t="n"/>
      <c r="BE183" s="59" t="n"/>
      <c r="BF183" s="59" t="n"/>
      <c r="BG183" s="59" t="n"/>
      <c r="BH183" s="59" t="n"/>
      <c r="BI183" s="59" t="n"/>
      <c r="BJ183" s="59" t="n"/>
      <c r="BK183" s="59" t="n"/>
      <c r="BL183" s="59" t="n"/>
      <c r="BM183" s="59" t="n"/>
      <c r="BN183" s="59" t="n"/>
      <c r="BO183" s="59" t="n"/>
      <c r="BP183" s="59" t="n"/>
      <c r="BQ183" s="59" t="n"/>
      <c r="BR183" s="59" t="n"/>
      <c r="BS183" s="59" t="n"/>
      <c r="BT183" s="59" t="n"/>
      <c r="BU183" s="59" t="n"/>
      <c r="BV183" s="59" t="n"/>
      <c r="BW183" s="59" t="n"/>
      <c r="BX183" s="59" t="n"/>
      <c r="BY183" s="59" t="n"/>
      <c r="BZ183" s="59" t="n"/>
      <c r="CA183" s="59" t="n"/>
      <c r="CB183" s="59" t="n"/>
      <c r="CC183" s="59" t="n"/>
      <c r="CD183" s="59" t="n"/>
      <c r="CE183" s="59" t="n"/>
      <c r="CF183" s="59" t="n"/>
      <c r="CG183" s="59" t="n"/>
      <c r="CH183" s="59" t="n"/>
      <c r="CI183" s="59" t="n"/>
      <c r="CJ183" s="59" t="n"/>
      <c r="CK183" s="59" t="n"/>
      <c r="CL183" s="59" t="n"/>
      <c r="CM183" s="59" t="n"/>
      <c r="CN183" s="59" t="n"/>
      <c r="CO183" s="59" t="n"/>
      <c r="CP183" s="59" t="n"/>
      <c r="CQ183" s="59" t="n"/>
      <c r="CR183" s="59" t="n"/>
      <c r="CS183" s="59" t="n"/>
      <c r="CT183" s="59" t="n"/>
      <c r="CU183" s="59" t="n"/>
      <c r="CV183" s="59" t="n"/>
      <c r="CW183" s="59" t="n"/>
      <c r="CX183" s="59" t="n"/>
      <c r="CY183" s="59" t="n"/>
      <c r="CZ183" s="59" t="n"/>
    </row>
    <row r="184">
      <c r="D184" s="59" t="inlineStr">
        <is>
          <t>Ex-Date</t>
        </is>
      </c>
      <c r="E184" s="59" t="n">
        <v>46202</v>
      </c>
      <c r="F184" s="59" t="n"/>
      <c r="G184" s="59" t="n"/>
      <c r="H184" s="59" t="n"/>
      <c r="I184" s="59" t="n"/>
      <c r="J184" s="59" t="n"/>
      <c r="K184" s="59" t="n"/>
      <c r="L184" s="59" t="n"/>
      <c r="M184" s="59" t="n"/>
      <c r="N184" s="59" t="n"/>
      <c r="O184" s="59" t="n"/>
      <c r="P184" s="59" t="n"/>
      <c r="Q184" s="59" t="n"/>
      <c r="R184" s="59" t="n"/>
      <c r="S184" s="59" t="n"/>
      <c r="T184" s="59" t="n"/>
      <c r="U184" s="59" t="n"/>
      <c r="V184" s="59" t="n"/>
      <c r="W184" s="59" t="n"/>
      <c r="X184" s="59" t="n"/>
      <c r="Y184" s="59" t="n"/>
      <c r="Z184" s="59" t="n"/>
      <c r="AA184" s="59" t="n"/>
      <c r="AB184" s="59" t="n"/>
      <c r="AC184" s="59" t="n"/>
      <c r="AD184" s="59" t="n"/>
      <c r="AE184" s="59" t="n"/>
      <c r="AF184" s="59" t="n"/>
      <c r="AG184" s="59" t="n"/>
      <c r="AH184" s="59" t="n"/>
      <c r="AI184" s="59" t="n"/>
      <c r="AJ184" s="59" t="n"/>
      <c r="AK184" s="59" t="n"/>
      <c r="AL184" s="59" t="n"/>
      <c r="AM184" s="59" t="n"/>
      <c r="AN184" s="59" t="n"/>
      <c r="AO184" s="59" t="n"/>
      <c r="AP184" s="59" t="n"/>
      <c r="AQ184" s="59" t="n"/>
      <c r="AR184" s="59" t="n"/>
      <c r="AS184" s="59" t="n"/>
      <c r="AT184" s="59" t="n"/>
      <c r="AU184" s="59" t="n"/>
      <c r="AV184" s="59" t="n"/>
      <c r="AW184" s="59" t="n"/>
      <c r="AX184" s="59" t="n"/>
      <c r="AY184" s="59" t="n"/>
      <c r="AZ184" s="59" t="n"/>
      <c r="BA184" s="59" t="n"/>
      <c r="BB184" s="59" t="n"/>
      <c r="BC184" s="59" t="n"/>
      <c r="BD184" s="59" t="n"/>
      <c r="BE184" s="59" t="n"/>
      <c r="BF184" s="59" t="n"/>
      <c r="BG184" s="59" t="n"/>
      <c r="BH184" s="59" t="n"/>
      <c r="BI184" s="59" t="n"/>
      <c r="BJ184" s="59" t="n"/>
      <c r="BK184" s="59" t="n"/>
      <c r="BL184" s="59" t="n"/>
      <c r="BM184" s="59" t="n"/>
      <c r="BN184" s="59" t="n"/>
      <c r="BO184" s="59" t="n"/>
      <c r="BP184" s="59" t="n"/>
      <c r="BQ184" s="59" t="n"/>
      <c r="BR184" s="59" t="n"/>
      <c r="BS184" s="59" t="n"/>
      <c r="BT184" s="59" t="n"/>
      <c r="BU184" s="59" t="n"/>
      <c r="BV184" s="59" t="n"/>
      <c r="BW184" s="59" t="n"/>
      <c r="BX184" s="59" t="n"/>
      <c r="BY184" s="59" t="n"/>
      <c r="BZ184" s="59" t="n"/>
      <c r="CA184" s="59" t="n"/>
      <c r="CB184" s="59" t="n"/>
      <c r="CC184" s="59" t="n"/>
      <c r="CD184" s="59" t="n"/>
      <c r="CE184" s="59" t="n"/>
      <c r="CF184" s="59" t="n"/>
      <c r="CG184" s="59" t="n"/>
      <c r="CH184" s="59" t="n"/>
      <c r="CI184" s="59" t="n"/>
      <c r="CJ184" s="59" t="n"/>
      <c r="CK184" s="59" t="n"/>
      <c r="CL184" s="59" t="n"/>
      <c r="CM184" s="59" t="n"/>
      <c r="CN184" s="59" t="n"/>
      <c r="CO184" s="59" t="n"/>
      <c r="CP184" s="59" t="n"/>
      <c r="CQ184" s="59" t="n"/>
      <c r="CR184" s="59" t="n"/>
      <c r="CS184" s="59" t="n"/>
      <c r="CT184" s="59" t="n"/>
      <c r="CU184" s="59" t="n"/>
      <c r="CV184" s="59" t="n"/>
      <c r="CW184" s="59" t="n"/>
      <c r="CX184" s="59" t="n"/>
      <c r="CY184" s="59" t="n"/>
      <c r="CZ184" s="59" t="n"/>
    </row>
    <row r="185">
      <c r="D185" s="59" t="inlineStr">
        <is>
          <t>Record Date</t>
        </is>
      </c>
      <c r="E185" s="59" t="n">
        <v>46203</v>
      </c>
      <c r="F185" s="59" t="n"/>
      <c r="G185" s="59" t="n"/>
      <c r="H185" s="59" t="n"/>
      <c r="I185" s="59" t="n"/>
      <c r="J185" s="59" t="n"/>
      <c r="K185" s="59" t="n"/>
      <c r="L185" s="59" t="n"/>
      <c r="M185" s="59" t="n"/>
      <c r="N185" s="59" t="n"/>
      <c r="O185" s="59" t="n"/>
      <c r="P185" s="59" t="n"/>
      <c r="Q185" s="59" t="n"/>
      <c r="R185" s="59" t="n"/>
      <c r="S185" s="59" t="n"/>
      <c r="T185" s="59" t="n"/>
      <c r="U185" s="59" t="n"/>
      <c r="V185" s="59" t="n"/>
      <c r="W185" s="59" t="n"/>
      <c r="X185" s="59" t="n"/>
      <c r="Y185" s="59" t="n"/>
      <c r="Z185" s="59" t="n"/>
      <c r="AA185" s="59" t="n"/>
      <c r="AB185" s="59" t="n"/>
      <c r="AC185" s="59" t="n"/>
      <c r="AD185" s="59" t="n"/>
      <c r="AE185" s="59" t="n"/>
      <c r="AF185" s="59" t="n"/>
      <c r="AG185" s="59" t="n"/>
      <c r="AH185" s="59" t="n"/>
      <c r="AI185" s="59" t="n"/>
      <c r="AJ185" s="59" t="n"/>
      <c r="AK185" s="59" t="n"/>
      <c r="AL185" s="59" t="n"/>
      <c r="AM185" s="59" t="n"/>
      <c r="AN185" s="59" t="n"/>
      <c r="AO185" s="59" t="n"/>
      <c r="AP185" s="59" t="n"/>
      <c r="AQ185" s="59" t="n"/>
      <c r="AR185" s="59" t="n"/>
      <c r="AS185" s="59" t="n"/>
      <c r="AT185" s="59" t="n"/>
      <c r="AU185" s="59" t="n"/>
      <c r="AV185" s="59" t="n"/>
      <c r="AW185" s="59" t="n"/>
      <c r="AX185" s="59" t="n"/>
      <c r="AY185" s="59" t="n"/>
      <c r="AZ185" s="59" t="n"/>
      <c r="BA185" s="59" t="n"/>
      <c r="BB185" s="59" t="n"/>
      <c r="BC185" s="59" t="n"/>
      <c r="BD185" s="59" t="n"/>
      <c r="BE185" s="59" t="n"/>
      <c r="BF185" s="59" t="n"/>
      <c r="BG185" s="59" t="n"/>
      <c r="BH185" s="59" t="n"/>
      <c r="BI185" s="59" t="n"/>
      <c r="BJ185" s="59" t="n"/>
      <c r="BK185" s="59" t="n"/>
      <c r="BL185" s="59" t="n"/>
      <c r="BM185" s="59" t="n"/>
      <c r="BN185" s="59" t="n"/>
      <c r="BO185" s="59" t="n"/>
      <c r="BP185" s="59" t="n"/>
      <c r="BQ185" s="59" t="n"/>
      <c r="BR185" s="59" t="n"/>
      <c r="BS185" s="59" t="n"/>
      <c r="BT185" s="59" t="n"/>
      <c r="BU185" s="59" t="n"/>
      <c r="BV185" s="59" t="n"/>
      <c r="BW185" s="59" t="n"/>
      <c r="BX185" s="59" t="n"/>
      <c r="BY185" s="59" t="n"/>
      <c r="BZ185" s="59" t="n"/>
      <c r="CA185" s="59" t="n"/>
      <c r="CB185" s="59" t="n"/>
      <c r="CC185" s="59" t="n"/>
      <c r="CD185" s="59" t="n"/>
      <c r="CE185" s="59" t="n"/>
      <c r="CF185" s="59" t="n"/>
      <c r="CG185" s="59" t="n"/>
      <c r="CH185" s="59" t="n"/>
      <c r="CI185" s="59" t="n"/>
      <c r="CJ185" s="59" t="n"/>
      <c r="CK185" s="59" t="n"/>
      <c r="CL185" s="59" t="n"/>
      <c r="CM185" s="59" t="n"/>
      <c r="CN185" s="59" t="n"/>
      <c r="CO185" s="59" t="n"/>
      <c r="CP185" s="59" t="n"/>
      <c r="CQ185" s="59" t="n"/>
      <c r="CR185" s="59" t="n"/>
      <c r="CS185" s="59" t="n"/>
      <c r="CT185" s="59" t="n"/>
      <c r="CU185" s="59" t="n"/>
      <c r="CV185" s="59" t="n"/>
      <c r="CW185" s="59" t="n"/>
      <c r="CX185" s="59" t="n"/>
      <c r="CY185" s="59" t="n"/>
      <c r="CZ185" s="59" t="n"/>
    </row>
    <row r="186">
      <c r="D186" s="59" t="inlineStr">
        <is>
          <t>Payable Date</t>
        </is>
      </c>
      <c r="E186" s="59" t="n">
        <v>46281</v>
      </c>
      <c r="F186" s="59" t="n"/>
      <c r="G186" s="59" t="n"/>
      <c r="H186" s="59" t="n"/>
      <c r="I186" s="59" t="n"/>
      <c r="J186" s="59" t="n"/>
      <c r="K186" s="59" t="n"/>
      <c r="L186" s="59" t="n"/>
      <c r="M186" s="59" t="n"/>
      <c r="N186" s="59" t="n"/>
      <c r="O186" s="59" t="n"/>
      <c r="P186" s="59" t="n"/>
      <c r="Q186" s="59" t="n"/>
      <c r="R186" s="59" t="n"/>
      <c r="S186" s="59" t="n"/>
      <c r="T186" s="59" t="n"/>
      <c r="U186" s="59" t="n"/>
      <c r="V186" s="59" t="n"/>
      <c r="W186" s="59" t="n"/>
      <c r="X186" s="59" t="n"/>
      <c r="Y186" s="59" t="n"/>
      <c r="Z186" s="59" t="n"/>
      <c r="AA186" s="59" t="n"/>
      <c r="AB186" s="59" t="n"/>
      <c r="AC186" s="59" t="n"/>
      <c r="AD186" s="59" t="n"/>
      <c r="AE186" s="59" t="n"/>
      <c r="AF186" s="59" t="n"/>
      <c r="AG186" s="59" t="n"/>
      <c r="AH186" s="59" t="n"/>
      <c r="AI186" s="59" t="n"/>
      <c r="AJ186" s="59" t="n"/>
      <c r="AK186" s="59" t="n"/>
      <c r="AL186" s="59" t="n"/>
      <c r="AM186" s="59" t="n"/>
      <c r="AN186" s="59" t="n"/>
      <c r="AO186" s="59" t="n"/>
      <c r="AP186" s="59" t="n"/>
      <c r="AQ186" s="59" t="n"/>
      <c r="AR186" s="59" t="n"/>
      <c r="AS186" s="59" t="n"/>
      <c r="AT186" s="59" t="n"/>
      <c r="AU186" s="59" t="n"/>
      <c r="AV186" s="59" t="n"/>
      <c r="AW186" s="59" t="n"/>
      <c r="AX186" s="59" t="n"/>
      <c r="AY186" s="59" t="n"/>
      <c r="AZ186" s="59" t="n"/>
      <c r="BA186" s="59" t="n"/>
      <c r="BB186" s="59" t="n"/>
      <c r="BC186" s="59" t="n"/>
      <c r="BD186" s="59" t="n"/>
      <c r="BE186" s="59" t="n"/>
      <c r="BF186" s="59" t="n"/>
      <c r="BG186" s="59" t="n"/>
      <c r="BH186" s="59" t="n"/>
      <c r="BI186" s="59" t="n"/>
      <c r="BJ186" s="59" t="n"/>
      <c r="BK186" s="59" t="n"/>
      <c r="BL186" s="59" t="n"/>
      <c r="BM186" s="59" t="n"/>
      <c r="BN186" s="59" t="n"/>
      <c r="BO186" s="59" t="n"/>
      <c r="BP186" s="59" t="n"/>
      <c r="BQ186" s="59" t="n"/>
      <c r="BR186" s="59" t="n"/>
      <c r="BS186" s="59" t="n"/>
      <c r="BT186" s="59" t="n"/>
      <c r="BU186" s="59" t="n"/>
      <c r="BV186" s="59" t="n"/>
      <c r="BW186" s="59" t="n"/>
      <c r="BX186" s="59" t="n"/>
      <c r="BY186" s="59" t="n"/>
      <c r="BZ186" s="59" t="n"/>
      <c r="CA186" s="59" t="n"/>
      <c r="CB186" s="59" t="n"/>
      <c r="CC186" s="59" t="n"/>
      <c r="CD186" s="59" t="n"/>
      <c r="CE186" s="59" t="n"/>
      <c r="CF186" s="59" t="n"/>
      <c r="CG186" s="59" t="n"/>
      <c r="CH186" s="59" t="n"/>
      <c r="CI186" s="59" t="n"/>
      <c r="CJ186" s="59" t="n"/>
      <c r="CK186" s="59" t="n"/>
      <c r="CL186" s="59" t="n"/>
      <c r="CM186" s="59" t="n"/>
      <c r="CN186" s="59" t="n"/>
      <c r="CO186" s="59" t="n"/>
      <c r="CP186" s="59" t="n"/>
      <c r="CQ186" s="59" t="n"/>
      <c r="CR186" s="59" t="n"/>
      <c r="CS186" s="59" t="n"/>
      <c r="CT186" s="59" t="n"/>
      <c r="CU186" s="59" t="n"/>
      <c r="CV186" s="59" t="n"/>
      <c r="CW186" s="59" t="n"/>
      <c r="CX186" s="59" t="n"/>
      <c r="CY186" s="59" t="n"/>
      <c r="CZ186" s="59" t="n"/>
    </row>
    <row r="187">
      <c r="D187" s="107" t="inlineStr">
        <is>
          <t>Dividend Amount</t>
        </is>
      </c>
      <c r="E187" s="107" t="n">
        <v>0.305</v>
      </c>
      <c r="F187" s="107" t="n"/>
      <c r="G187" s="107" t="n"/>
      <c r="H187" s="107" t="n"/>
      <c r="I187" s="107" t="n"/>
      <c r="J187" s="107" t="n"/>
      <c r="K187" s="107" t="n"/>
      <c r="L187" s="107" t="n"/>
      <c r="M187" s="107" t="n"/>
      <c r="N187" s="107" t="n"/>
      <c r="O187" s="107" t="n"/>
      <c r="P187" s="107" t="n"/>
      <c r="Q187" s="107" t="n"/>
      <c r="R187" s="107" t="n"/>
      <c r="S187" s="107" t="n"/>
      <c r="T187" s="107" t="n"/>
      <c r="U187" s="107" t="n"/>
      <c r="V187" s="107" t="n"/>
      <c r="W187" s="107" t="n"/>
      <c r="X187" s="107" t="n"/>
      <c r="Y187" s="107" t="n"/>
      <c r="Z187" s="107" t="n"/>
      <c r="AA187" s="107" t="n"/>
      <c r="AB187" s="107" t="n"/>
      <c r="AC187" s="107" t="n"/>
      <c r="AD187" s="107" t="n"/>
      <c r="AE187" s="107" t="n"/>
      <c r="AF187" s="107" t="n"/>
      <c r="AG187" s="107" t="n"/>
      <c r="AH187" s="107" t="n"/>
      <c r="AI187" s="107" t="n"/>
      <c r="AJ187" s="107" t="n"/>
      <c r="AK187" s="107" t="n"/>
      <c r="AL187" s="107" t="n"/>
      <c r="AM187" s="107" t="n"/>
      <c r="AN187" s="107" t="n"/>
      <c r="AO187" s="107" t="n"/>
      <c r="AP187" s="107" t="n"/>
      <c r="AQ187" s="107" t="n"/>
      <c r="AR187" s="107" t="n"/>
      <c r="AS187" s="107" t="n"/>
      <c r="AT187" s="107" t="n"/>
      <c r="AU187" s="107" t="n"/>
      <c r="AV187" s="107" t="n"/>
      <c r="AW187" s="107" t="n"/>
      <c r="AX187" s="107" t="n"/>
      <c r="AY187" s="107" t="n"/>
      <c r="AZ187" s="107" t="n"/>
      <c r="BA187" s="107" t="n"/>
      <c r="BB187" s="107" t="n"/>
      <c r="BC187" s="107" t="n"/>
      <c r="BD187" s="107" t="n"/>
      <c r="BE187" s="107" t="n"/>
      <c r="BF187" s="107" t="n"/>
      <c r="BG187" s="107" t="n"/>
      <c r="BH187" s="107" t="n"/>
      <c r="BI187" s="107" t="n"/>
      <c r="BJ187" s="107" t="n"/>
      <c r="BK187" s="107" t="n"/>
      <c r="BL187" s="107" t="n"/>
      <c r="BM187" s="107" t="n"/>
      <c r="BN187" s="107" t="n"/>
      <c r="BO187" s="107" t="n"/>
      <c r="BP187" s="107" t="n"/>
      <c r="BQ187" s="107" t="n"/>
      <c r="BR187" s="107" t="n"/>
      <c r="BS187" s="107" t="n"/>
      <c r="BT187" s="107" t="n"/>
      <c r="BU187" s="107" t="n"/>
      <c r="BV187" s="107" t="n"/>
      <c r="BW187" s="107" t="n"/>
      <c r="BX187" s="107" t="n"/>
      <c r="BY187" s="107" t="n"/>
      <c r="BZ187" s="107" t="n"/>
      <c r="CA187" s="107" t="n"/>
      <c r="CB187" s="107" t="n"/>
      <c r="CC187" s="107" t="n"/>
      <c r="CD187" s="107" t="n"/>
      <c r="CE187" s="107" t="n"/>
      <c r="CF187" s="107" t="n"/>
      <c r="CG187" s="107" t="n"/>
      <c r="CH187" s="107" t="n"/>
      <c r="CI187" s="107" t="n"/>
      <c r="CJ187" s="107" t="n"/>
      <c r="CK187" s="107" t="n"/>
      <c r="CL187" s="107" t="n"/>
      <c r="CM187" s="107" t="n"/>
      <c r="CN187" s="107" t="n"/>
      <c r="CO187" s="107" t="n"/>
      <c r="CP187" s="107" t="n"/>
      <c r="CQ187" s="107" t="n"/>
      <c r="CR187" s="107" t="n"/>
      <c r="CS187" s="107" t="n"/>
      <c r="CT187" s="107" t="n"/>
      <c r="CU187" s="107" t="n"/>
      <c r="CV187" s="107" t="n"/>
      <c r="CW187" s="107" t="n"/>
      <c r="CX187" s="107" t="n"/>
      <c r="CY187" s="107" t="n"/>
      <c r="CZ187" s="107" t="n"/>
    </row>
    <row r="188">
      <c r="D188" t="inlineStr">
        <is>
          <t>Dividend Frequency</t>
        </is>
      </c>
      <c r="E188" t="inlineStr">
        <is>
          <t>Semi-Anl</t>
        </is>
      </c>
    </row>
    <row r="189">
      <c r="D189" t="inlineStr">
        <is>
          <t>Dividend Type</t>
        </is>
      </c>
      <c r="E189" t="inlineStr">
        <is>
          <t>Final</t>
        </is>
      </c>
    </row>
    <row r="190">
      <c r="A190" s="2">
        <f>IF($A183="","","   projections")</f>
        <v/>
      </c>
      <c r="B190" s="68">
        <f>IF($A183="",0,COUNT($E191:$CZ191))</f>
        <v/>
      </c>
      <c r="C190" s="69">
        <f>IF($B190=0,0,MAX($E191:$CZ191))</f>
        <v/>
      </c>
      <c r="D190" s="58">
        <f>_xll.BDS($A183,'Field Check'!$C$42,"headers=y","startcol=1","endcol=3","dir=h","cols=21;rows=3")</f>
        <v/>
      </c>
      <c r="E190" s="59" t="n">
        <v>46371</v>
      </c>
      <c r="F190" s="59" t="n">
        <v>46560</v>
      </c>
      <c r="G190" s="59" t="n">
        <v>46736</v>
      </c>
      <c r="H190" s="59" t="n">
        <v>46926</v>
      </c>
      <c r="I190" s="59" t="n">
        <v>47102</v>
      </c>
      <c r="J190" s="59" t="n">
        <v>47290</v>
      </c>
      <c r="K190" s="59" t="n">
        <v>47473</v>
      </c>
      <c r="L190" s="59" t="n">
        <v>47654</v>
      </c>
      <c r="M190" s="59" t="n">
        <v>47837</v>
      </c>
      <c r="N190" s="59" t="n">
        <v>48018</v>
      </c>
      <c r="O190" s="59" t="n">
        <v>48201</v>
      </c>
      <c r="P190" s="59" t="n">
        <v>48382</v>
      </c>
      <c r="Q190" s="59" t="n">
        <v>48565</v>
      </c>
      <c r="R190" s="59" t="n">
        <v>48753</v>
      </c>
      <c r="S190" s="59" t="n">
        <v>48929</v>
      </c>
      <c r="T190" s="59" t="n">
        <v>49117</v>
      </c>
      <c r="U190" s="59" t="n">
        <v>49293</v>
      </c>
      <c r="V190" s="59" t="n">
        <v>49482</v>
      </c>
      <c r="W190" s="59" t="n">
        <v>49664</v>
      </c>
      <c r="X190" s="59" t="n">
        <v>49846</v>
      </c>
      <c r="Y190" s="59" t="n"/>
      <c r="Z190" s="59" t="n"/>
      <c r="AA190" s="59" t="n"/>
      <c r="AB190" s="59" t="n"/>
      <c r="AC190" s="59" t="n"/>
      <c r="AD190" s="59" t="n"/>
      <c r="AE190" s="59" t="n"/>
      <c r="AF190" s="59" t="n"/>
      <c r="AG190" s="59" t="n"/>
      <c r="AH190" s="59" t="n"/>
      <c r="AI190" s="59" t="n"/>
      <c r="AJ190" s="59" t="n"/>
      <c r="AK190" s="59" t="n"/>
      <c r="AL190" s="59" t="n"/>
      <c r="AM190" s="59" t="n"/>
      <c r="AN190" s="59" t="n"/>
      <c r="AO190" s="59" t="n"/>
      <c r="AP190" s="59" t="n"/>
      <c r="AQ190" s="59" t="n"/>
      <c r="AR190" s="59" t="n"/>
      <c r="AS190" s="59" t="n"/>
      <c r="AT190" s="59" t="n"/>
      <c r="AU190" s="59" t="n"/>
      <c r="AV190" s="59" t="n"/>
      <c r="AW190" s="59" t="n"/>
      <c r="AX190" s="59" t="n"/>
      <c r="AY190" s="59" t="n"/>
      <c r="AZ190" s="59" t="n"/>
      <c r="BA190" s="59" t="n"/>
      <c r="BB190" s="59" t="n"/>
      <c r="BC190" s="59" t="n"/>
      <c r="BD190" s="59" t="n"/>
      <c r="BE190" s="59" t="n"/>
      <c r="BF190" s="59" t="n"/>
      <c r="BG190" s="59" t="n"/>
      <c r="BH190" s="59" t="n"/>
      <c r="BI190" s="59" t="n"/>
      <c r="BJ190" s="59" t="n"/>
      <c r="BK190" s="59" t="n"/>
      <c r="BL190" s="59" t="n"/>
      <c r="BM190" s="59" t="n"/>
      <c r="BN190" s="59" t="n"/>
      <c r="BO190" s="59" t="n"/>
      <c r="BP190" s="59" t="n"/>
      <c r="BQ190" s="59" t="n"/>
      <c r="BR190" s="59" t="n"/>
      <c r="BS190" s="59" t="n"/>
      <c r="BT190" s="59" t="n"/>
      <c r="BU190" s="59" t="n"/>
      <c r="BV190" s="59" t="n"/>
      <c r="BW190" s="59" t="n"/>
      <c r="BX190" s="59" t="n"/>
      <c r="BY190" s="59" t="n"/>
      <c r="BZ190" s="59" t="n"/>
      <c r="CA190" s="59" t="n"/>
      <c r="CB190" s="59" t="n"/>
      <c r="CC190" s="59" t="n"/>
      <c r="CD190" s="59" t="n"/>
      <c r="CE190" s="59" t="n"/>
      <c r="CF190" s="59" t="n"/>
      <c r="CG190" s="59" t="n"/>
      <c r="CH190" s="59" t="n"/>
      <c r="CI190" s="59" t="n"/>
      <c r="CJ190" s="59" t="n"/>
      <c r="CK190" s="59" t="n"/>
      <c r="CL190" s="59" t="n"/>
      <c r="CM190" s="59" t="n"/>
      <c r="CN190" s="59" t="n"/>
      <c r="CO190" s="59" t="n"/>
      <c r="CP190" s="59" t="n"/>
      <c r="CQ190" s="59" t="n"/>
      <c r="CR190" s="59" t="n"/>
      <c r="CS190" s="59" t="n"/>
      <c r="CT190" s="59" t="n"/>
      <c r="CU190" s="59" t="n"/>
      <c r="CV190" s="59" t="n"/>
      <c r="CW190" s="59" t="n"/>
      <c r="CX190" s="59" t="n"/>
      <c r="CY190" s="59" t="n"/>
      <c r="CZ190" s="59" t="n"/>
    </row>
    <row r="191">
      <c r="D191" s="59" t="inlineStr">
        <is>
          <t>Ex-Date</t>
        </is>
      </c>
      <c r="E191" s="59" t="n">
        <v>46386</v>
      </c>
      <c r="F191" s="59" t="n">
        <v>46567</v>
      </c>
      <c r="G191" s="59" t="n">
        <v>46751</v>
      </c>
      <c r="H191" s="59" t="n">
        <v>46933</v>
      </c>
      <c r="I191" s="59" t="n">
        <v>47115</v>
      </c>
      <c r="J191" s="59" t="n">
        <v>47297</v>
      </c>
      <c r="K191" s="59" t="n">
        <v>47480</v>
      </c>
      <c r="L191" s="59" t="n">
        <v>47661</v>
      </c>
      <c r="M191" s="59" t="n">
        <v>47847</v>
      </c>
      <c r="N191" s="59" t="n">
        <v>48026</v>
      </c>
      <c r="O191" s="59" t="n">
        <v>48211</v>
      </c>
      <c r="P191" s="59" t="n">
        <v>48390</v>
      </c>
      <c r="Q191" s="59" t="n">
        <v>48577</v>
      </c>
      <c r="R191" s="59" t="n">
        <v>48759</v>
      </c>
      <c r="S191" s="59" t="n">
        <v>48941</v>
      </c>
      <c r="T191" s="59" t="n">
        <v>49123</v>
      </c>
      <c r="U191" s="59" t="n">
        <v>49306</v>
      </c>
      <c r="V191" s="59" t="n">
        <v>49488</v>
      </c>
      <c r="W191" s="59" t="n">
        <v>49671</v>
      </c>
      <c r="X191" s="59" t="n">
        <v>49853</v>
      </c>
      <c r="Y191" s="59" t="n"/>
      <c r="Z191" s="59" t="n"/>
      <c r="AA191" s="59" t="n"/>
      <c r="AB191" s="59" t="n"/>
      <c r="AC191" s="59" t="n"/>
      <c r="AD191" s="59" t="n"/>
      <c r="AE191" s="59" t="n"/>
      <c r="AF191" s="59" t="n"/>
      <c r="AG191" s="59" t="n"/>
      <c r="AH191" s="59" t="n"/>
      <c r="AI191" s="59" t="n"/>
      <c r="AJ191" s="59" t="n"/>
      <c r="AK191" s="59" t="n"/>
      <c r="AL191" s="59" t="n"/>
      <c r="AM191" s="59" t="n"/>
      <c r="AN191" s="59" t="n"/>
      <c r="AO191" s="59" t="n"/>
      <c r="AP191" s="59" t="n"/>
      <c r="AQ191" s="59" t="n"/>
      <c r="AR191" s="59" t="n"/>
      <c r="AS191" s="59" t="n"/>
      <c r="AT191" s="59" t="n"/>
      <c r="AU191" s="59" t="n"/>
      <c r="AV191" s="59" t="n"/>
      <c r="AW191" s="59" t="n"/>
      <c r="AX191" s="59" t="n"/>
      <c r="AY191" s="59" t="n"/>
      <c r="AZ191" s="59" t="n"/>
      <c r="BA191" s="59" t="n"/>
      <c r="BB191" s="59" t="n"/>
      <c r="BC191" s="59" t="n"/>
      <c r="BD191" s="59" t="n"/>
      <c r="BE191" s="59" t="n"/>
      <c r="BF191" s="59" t="n"/>
      <c r="BG191" s="59" t="n"/>
      <c r="BH191" s="59" t="n"/>
      <c r="BI191" s="59" t="n"/>
      <c r="BJ191" s="59" t="n"/>
      <c r="BK191" s="59" t="n"/>
      <c r="BL191" s="59" t="n"/>
      <c r="BM191" s="59" t="n"/>
      <c r="BN191" s="59" t="n"/>
      <c r="BO191" s="59" t="n"/>
      <c r="BP191" s="59" t="n"/>
      <c r="BQ191" s="59" t="n"/>
      <c r="BR191" s="59" t="n"/>
      <c r="BS191" s="59" t="n"/>
      <c r="BT191" s="59" t="n"/>
      <c r="BU191" s="59" t="n"/>
      <c r="BV191" s="59" t="n"/>
      <c r="BW191" s="59" t="n"/>
      <c r="BX191" s="59" t="n"/>
      <c r="BY191" s="59" t="n"/>
      <c r="BZ191" s="59" t="n"/>
      <c r="CA191" s="59" t="n"/>
      <c r="CB191" s="59" t="n"/>
      <c r="CC191" s="59" t="n"/>
      <c r="CD191" s="59" t="n"/>
      <c r="CE191" s="59" t="n"/>
      <c r="CF191" s="59" t="n"/>
      <c r="CG191" s="59" t="n"/>
      <c r="CH191" s="59" t="n"/>
      <c r="CI191" s="59" t="n"/>
      <c r="CJ191" s="59" t="n"/>
      <c r="CK191" s="59" t="n"/>
      <c r="CL191" s="59" t="n"/>
      <c r="CM191" s="59" t="n"/>
      <c r="CN191" s="59" t="n"/>
      <c r="CO191" s="59" t="n"/>
      <c r="CP191" s="59" t="n"/>
      <c r="CQ191" s="59" t="n"/>
      <c r="CR191" s="59" t="n"/>
      <c r="CS191" s="59" t="n"/>
      <c r="CT191" s="59" t="n"/>
      <c r="CU191" s="59" t="n"/>
      <c r="CV191" s="59" t="n"/>
      <c r="CW191" s="59" t="n"/>
      <c r="CX191" s="59" t="n"/>
      <c r="CY191" s="59" t="n"/>
      <c r="CZ191" s="59" t="n"/>
    </row>
    <row r="192">
      <c r="D192" s="107" t="inlineStr">
        <is>
          <t>Amount Per Share</t>
        </is>
      </c>
      <c r="E192" s="107" t="n">
        <v>0.28</v>
      </c>
      <c r="F192" s="107" t="n">
        <v>0.31</v>
      </c>
      <c r="G192" s="107" t="n">
        <v>0.285</v>
      </c>
      <c r="H192" s="107" t="n">
        <v>0.315</v>
      </c>
      <c r="I192" s="107" t="n">
        <v>0.29</v>
      </c>
      <c r="J192" s="107" t="n">
        <v>0.32</v>
      </c>
      <c r="K192" s="107" t="n">
        <v>0.295</v>
      </c>
      <c r="L192" s="107" t="n">
        <v>0.325</v>
      </c>
      <c r="M192" s="107" t="n">
        <v>0.3</v>
      </c>
      <c r="N192" s="107" t="n">
        <v>0.33</v>
      </c>
      <c r="O192" s="107" t="n">
        <v>0.305</v>
      </c>
      <c r="P192" s="107" t="n">
        <v>0.335</v>
      </c>
      <c r="Q192" s="107" t="n">
        <v>0.31</v>
      </c>
      <c r="R192" s="107" t="n">
        <v>0.34</v>
      </c>
      <c r="S192" s="107" t="n">
        <v>0.315</v>
      </c>
      <c r="T192" s="107" t="n">
        <v>0.345</v>
      </c>
      <c r="U192" s="107" t="n">
        <v>0.32</v>
      </c>
      <c r="V192" s="107" t="n">
        <v>0.35</v>
      </c>
      <c r="W192" s="107" t="n">
        <v>0.325</v>
      </c>
      <c r="X192" s="107" t="n">
        <v>0.355</v>
      </c>
      <c r="Y192" s="107" t="n"/>
      <c r="Z192" s="107" t="n"/>
      <c r="AA192" s="107" t="n"/>
      <c r="AB192" s="107" t="n"/>
      <c r="AC192" s="107" t="n"/>
      <c r="AD192" s="107" t="n"/>
      <c r="AE192" s="107" t="n"/>
      <c r="AF192" s="107" t="n"/>
      <c r="AG192" s="107" t="n"/>
      <c r="AH192" s="107" t="n"/>
      <c r="AI192" s="107" t="n"/>
      <c r="AJ192" s="107" t="n"/>
      <c r="AK192" s="107" t="n"/>
      <c r="AL192" s="107" t="n"/>
      <c r="AM192" s="107" t="n"/>
      <c r="AN192" s="107" t="n"/>
      <c r="AO192" s="107" t="n"/>
      <c r="AP192" s="107" t="n"/>
      <c r="AQ192" s="107" t="n"/>
      <c r="AR192" s="107" t="n"/>
      <c r="AS192" s="107" t="n"/>
      <c r="AT192" s="107" t="n"/>
      <c r="AU192" s="107" t="n"/>
      <c r="AV192" s="107" t="n"/>
      <c r="AW192" s="107" t="n"/>
      <c r="AX192" s="107" t="n"/>
      <c r="AY192" s="107" t="n"/>
      <c r="AZ192" s="107" t="n"/>
      <c r="BA192" s="107" t="n"/>
      <c r="BB192" s="107" t="n"/>
      <c r="BC192" s="107" t="n"/>
      <c r="BD192" s="107" t="n"/>
      <c r="BE192" s="107" t="n"/>
      <c r="BF192" s="107" t="n"/>
      <c r="BG192" s="107" t="n"/>
      <c r="BH192" s="107" t="n"/>
      <c r="BI192" s="107" t="n"/>
      <c r="BJ192" s="107" t="n"/>
      <c r="BK192" s="107" t="n"/>
      <c r="BL192" s="107" t="n"/>
      <c r="BM192" s="107" t="n"/>
      <c r="BN192" s="107" t="n"/>
      <c r="BO192" s="107" t="n"/>
      <c r="BP192" s="107" t="n"/>
      <c r="BQ192" s="107" t="n"/>
      <c r="BR192" s="107" t="n"/>
      <c r="BS192" s="107" t="n"/>
      <c r="BT192" s="107" t="n"/>
      <c r="BU192" s="107" t="n"/>
      <c r="BV192" s="107" t="n"/>
      <c r="BW192" s="107" t="n"/>
      <c r="BX192" s="107" t="n"/>
      <c r="BY192" s="107" t="n"/>
      <c r="BZ192" s="107" t="n"/>
      <c r="CA192" s="107" t="n"/>
      <c r="CB192" s="107" t="n"/>
      <c r="CC192" s="107" t="n"/>
      <c r="CD192" s="107" t="n"/>
      <c r="CE192" s="107" t="n"/>
      <c r="CF192" s="107" t="n"/>
      <c r="CG192" s="107" t="n"/>
      <c r="CH192" s="107" t="n"/>
      <c r="CI192" s="107" t="n"/>
      <c r="CJ192" s="107" t="n"/>
      <c r="CK192" s="107" t="n"/>
      <c r="CL192" s="107" t="n"/>
      <c r="CM192" s="107" t="n"/>
      <c r="CN192" s="107" t="n"/>
      <c r="CO192" s="107" t="n"/>
      <c r="CP192" s="107" t="n"/>
      <c r="CQ192" s="107" t="n"/>
      <c r="CR192" s="107" t="n"/>
      <c r="CS192" s="107" t="n"/>
      <c r="CT192" s="107" t="n"/>
      <c r="CU192" s="107" t="n"/>
      <c r="CV192" s="107" t="n"/>
      <c r="CW192" s="107" t="n"/>
      <c r="CX192" s="107" t="n"/>
      <c r="CY192" s="107" t="n"/>
      <c r="CZ192" s="107" t="n"/>
    </row>
    <row r="194">
      <c r="A194" s="126">
        <f>IF('AS51'!$C$23="","",'AS51'!$C$23)</f>
        <v/>
      </c>
      <c r="B194" s="68">
        <f>IF($A194="",0,COUNT($E195:$CZ195))</f>
        <v/>
      </c>
      <c r="C194" s="69">
        <f>IF($B194=0,0,MAX($E195:$CZ195))</f>
        <v/>
      </c>
      <c r="D194" s="58">
        <f>_xll.BDS($A194,'Field Check'!$C$44,"headers=y","startcol=1","endcol=7","dir=h","DVD_START_DT",'Field Check'!$C$59,"DVD_END_DT",'Field Check'!$D$59)</f>
        <v/>
      </c>
      <c r="E194" s="59" t="n"/>
      <c r="F194" s="59" t="n"/>
      <c r="G194" s="59" t="n"/>
      <c r="H194" s="59" t="n"/>
      <c r="I194" s="59" t="n"/>
      <c r="J194" s="59" t="n"/>
      <c r="K194" s="59" t="n"/>
      <c r="L194" s="59" t="n"/>
      <c r="M194" s="59" t="n"/>
      <c r="N194" s="59" t="n"/>
      <c r="O194" s="59" t="n"/>
      <c r="P194" s="59" t="n"/>
      <c r="Q194" s="59" t="n"/>
      <c r="R194" s="59" t="n"/>
      <c r="S194" s="59" t="n"/>
      <c r="T194" s="59" t="n"/>
      <c r="U194" s="59" t="n"/>
      <c r="V194" s="59" t="n"/>
      <c r="W194" s="59" t="n"/>
      <c r="X194" s="59" t="n"/>
      <c r="Y194" s="59" t="n"/>
      <c r="Z194" s="59" t="n"/>
      <c r="AA194" s="59" t="n"/>
      <c r="AB194" s="59" t="n"/>
      <c r="AC194" s="59" t="n"/>
      <c r="AD194" s="59" t="n"/>
      <c r="AE194" s="59" t="n"/>
      <c r="AF194" s="59" t="n"/>
      <c r="AG194" s="59" t="n"/>
      <c r="AH194" s="59" t="n"/>
      <c r="AI194" s="59" t="n"/>
      <c r="AJ194" s="59" t="n"/>
      <c r="AK194" s="59" t="n"/>
      <c r="AL194" s="59" t="n"/>
      <c r="AM194" s="59" t="n"/>
      <c r="AN194" s="59" t="n"/>
      <c r="AO194" s="59" t="n"/>
      <c r="AP194" s="59" t="n"/>
      <c r="AQ194" s="59" t="n"/>
      <c r="AR194" s="59" t="n"/>
      <c r="AS194" s="59" t="n"/>
      <c r="AT194" s="59" t="n"/>
      <c r="AU194" s="59" t="n"/>
      <c r="AV194" s="59" t="n"/>
      <c r="AW194" s="59" t="n"/>
      <c r="AX194" s="59" t="n"/>
      <c r="AY194" s="59" t="n"/>
      <c r="AZ194" s="59" t="n"/>
      <c r="BA194" s="59" t="n"/>
      <c r="BB194" s="59" t="n"/>
      <c r="BC194" s="59" t="n"/>
      <c r="BD194" s="59" t="n"/>
      <c r="BE194" s="59" t="n"/>
      <c r="BF194" s="59" t="n"/>
      <c r="BG194" s="59" t="n"/>
      <c r="BH194" s="59" t="n"/>
      <c r="BI194" s="59" t="n"/>
      <c r="BJ194" s="59" t="n"/>
      <c r="BK194" s="59" t="n"/>
      <c r="BL194" s="59" t="n"/>
      <c r="BM194" s="59" t="n"/>
      <c r="BN194" s="59" t="n"/>
      <c r="BO194" s="59" t="n"/>
      <c r="BP194" s="59" t="n"/>
      <c r="BQ194" s="59" t="n"/>
      <c r="BR194" s="59" t="n"/>
      <c r="BS194" s="59" t="n"/>
      <c r="BT194" s="59" t="n"/>
      <c r="BU194" s="59" t="n"/>
      <c r="BV194" s="59" t="n"/>
      <c r="BW194" s="59" t="n"/>
      <c r="BX194" s="59" t="n"/>
      <c r="BY194" s="59" t="n"/>
      <c r="BZ194" s="59" t="n"/>
      <c r="CA194" s="59" t="n"/>
      <c r="CB194" s="59" t="n"/>
      <c r="CC194" s="59" t="n"/>
      <c r="CD194" s="59" t="n"/>
      <c r="CE194" s="59" t="n"/>
      <c r="CF194" s="59" t="n"/>
      <c r="CG194" s="59" t="n"/>
      <c r="CH194" s="59" t="n"/>
      <c r="CI194" s="59" t="n"/>
      <c r="CJ194" s="59" t="n"/>
      <c r="CK194" s="59" t="n"/>
      <c r="CL194" s="59" t="n"/>
      <c r="CM194" s="59" t="n"/>
      <c r="CN194" s="59" t="n"/>
      <c r="CO194" s="59" t="n"/>
      <c r="CP194" s="59" t="n"/>
      <c r="CQ194" s="59" t="n"/>
      <c r="CR194" s="59" t="n"/>
      <c r="CS194" s="59" t="n"/>
      <c r="CT194" s="59" t="n"/>
      <c r="CU194" s="59" t="n"/>
      <c r="CV194" s="59" t="n"/>
      <c r="CW194" s="59" t="n"/>
      <c r="CX194" s="59" t="n"/>
      <c r="CY194" s="59" t="n"/>
      <c r="CZ194" s="59" t="n"/>
    </row>
    <row r="195">
      <c r="D195" s="59" t="n"/>
      <c r="E195" s="59" t="n"/>
      <c r="F195" s="59" t="n"/>
      <c r="G195" s="59" t="n"/>
      <c r="H195" s="59" t="n"/>
      <c r="I195" s="59" t="n"/>
      <c r="J195" s="59" t="n"/>
      <c r="K195" s="59" t="n"/>
      <c r="L195" s="59" t="n"/>
      <c r="M195" s="59" t="n"/>
      <c r="N195" s="59" t="n"/>
      <c r="O195" s="59" t="n"/>
      <c r="P195" s="59" t="n"/>
      <c r="Q195" s="59" t="n"/>
      <c r="R195" s="59" t="n"/>
      <c r="S195" s="59" t="n"/>
      <c r="T195" s="59" t="n"/>
      <c r="U195" s="59" t="n"/>
      <c r="V195" s="59" t="n"/>
      <c r="W195" s="59" t="n"/>
      <c r="X195" s="59" t="n"/>
      <c r="Y195" s="59" t="n"/>
      <c r="Z195" s="59" t="n"/>
      <c r="AA195" s="59" t="n"/>
      <c r="AB195" s="59" t="n"/>
      <c r="AC195" s="59" t="n"/>
      <c r="AD195" s="59" t="n"/>
      <c r="AE195" s="59" t="n"/>
      <c r="AF195" s="59" t="n"/>
      <c r="AG195" s="59" t="n"/>
      <c r="AH195" s="59" t="n"/>
      <c r="AI195" s="59" t="n"/>
      <c r="AJ195" s="59" t="n"/>
      <c r="AK195" s="59" t="n"/>
      <c r="AL195" s="59" t="n"/>
      <c r="AM195" s="59" t="n"/>
      <c r="AN195" s="59" t="n"/>
      <c r="AO195" s="59" t="n"/>
      <c r="AP195" s="59" t="n"/>
      <c r="AQ195" s="59" t="n"/>
      <c r="AR195" s="59" t="n"/>
      <c r="AS195" s="59" t="n"/>
      <c r="AT195" s="59" t="n"/>
      <c r="AU195" s="59" t="n"/>
      <c r="AV195" s="59" t="n"/>
      <c r="AW195" s="59" t="n"/>
      <c r="AX195" s="59" t="n"/>
      <c r="AY195" s="59" t="n"/>
      <c r="AZ195" s="59" t="n"/>
      <c r="BA195" s="59" t="n"/>
      <c r="BB195" s="59" t="n"/>
      <c r="BC195" s="59" t="n"/>
      <c r="BD195" s="59" t="n"/>
      <c r="BE195" s="59" t="n"/>
      <c r="BF195" s="59" t="n"/>
      <c r="BG195" s="59" t="n"/>
      <c r="BH195" s="59" t="n"/>
      <c r="BI195" s="59" t="n"/>
      <c r="BJ195" s="59" t="n"/>
      <c r="BK195" s="59" t="n"/>
      <c r="BL195" s="59" t="n"/>
      <c r="BM195" s="59" t="n"/>
      <c r="BN195" s="59" t="n"/>
      <c r="BO195" s="59" t="n"/>
      <c r="BP195" s="59" t="n"/>
      <c r="BQ195" s="59" t="n"/>
      <c r="BR195" s="59" t="n"/>
      <c r="BS195" s="59" t="n"/>
      <c r="BT195" s="59" t="n"/>
      <c r="BU195" s="59" t="n"/>
      <c r="BV195" s="59" t="n"/>
      <c r="BW195" s="59" t="n"/>
      <c r="BX195" s="59" t="n"/>
      <c r="BY195" s="59" t="n"/>
      <c r="BZ195" s="59" t="n"/>
      <c r="CA195" s="59" t="n"/>
      <c r="CB195" s="59" t="n"/>
      <c r="CC195" s="59" t="n"/>
      <c r="CD195" s="59" t="n"/>
      <c r="CE195" s="59" t="n"/>
      <c r="CF195" s="59" t="n"/>
      <c r="CG195" s="59" t="n"/>
      <c r="CH195" s="59" t="n"/>
      <c r="CI195" s="59" t="n"/>
      <c r="CJ195" s="59" t="n"/>
      <c r="CK195" s="59" t="n"/>
      <c r="CL195" s="59" t="n"/>
      <c r="CM195" s="59" t="n"/>
      <c r="CN195" s="59" t="n"/>
      <c r="CO195" s="59" t="n"/>
      <c r="CP195" s="59" t="n"/>
      <c r="CQ195" s="59" t="n"/>
      <c r="CR195" s="59" t="n"/>
      <c r="CS195" s="59" t="n"/>
      <c r="CT195" s="59" t="n"/>
      <c r="CU195" s="59" t="n"/>
      <c r="CV195" s="59" t="n"/>
      <c r="CW195" s="59" t="n"/>
      <c r="CX195" s="59" t="n"/>
      <c r="CY195" s="59" t="n"/>
      <c r="CZ195" s="59" t="n"/>
    </row>
    <row r="196">
      <c r="D196" s="59" t="n"/>
      <c r="E196" s="59" t="n"/>
      <c r="F196" s="59" t="n"/>
      <c r="G196" s="59" t="n"/>
      <c r="H196" s="59" t="n"/>
      <c r="I196" s="59" t="n"/>
      <c r="J196" s="59" t="n"/>
      <c r="K196" s="59" t="n"/>
      <c r="L196" s="59" t="n"/>
      <c r="M196" s="59" t="n"/>
      <c r="N196" s="59" t="n"/>
      <c r="O196" s="59" t="n"/>
      <c r="P196" s="59" t="n"/>
      <c r="Q196" s="59" t="n"/>
      <c r="R196" s="59" t="n"/>
      <c r="S196" s="59" t="n"/>
      <c r="T196" s="59" t="n"/>
      <c r="U196" s="59" t="n"/>
      <c r="V196" s="59" t="n"/>
      <c r="W196" s="59" t="n"/>
      <c r="X196" s="59" t="n"/>
      <c r="Y196" s="59" t="n"/>
      <c r="Z196" s="59" t="n"/>
      <c r="AA196" s="59" t="n"/>
      <c r="AB196" s="59" t="n"/>
      <c r="AC196" s="59" t="n"/>
      <c r="AD196" s="59" t="n"/>
      <c r="AE196" s="59" t="n"/>
      <c r="AF196" s="59" t="n"/>
      <c r="AG196" s="59" t="n"/>
      <c r="AH196" s="59" t="n"/>
      <c r="AI196" s="59" t="n"/>
      <c r="AJ196" s="59" t="n"/>
      <c r="AK196" s="59" t="n"/>
      <c r="AL196" s="59" t="n"/>
      <c r="AM196" s="59" t="n"/>
      <c r="AN196" s="59" t="n"/>
      <c r="AO196" s="59" t="n"/>
      <c r="AP196" s="59" t="n"/>
      <c r="AQ196" s="59" t="n"/>
      <c r="AR196" s="59" t="n"/>
      <c r="AS196" s="59" t="n"/>
      <c r="AT196" s="59" t="n"/>
      <c r="AU196" s="59" t="n"/>
      <c r="AV196" s="59" t="n"/>
      <c r="AW196" s="59" t="n"/>
      <c r="AX196" s="59" t="n"/>
      <c r="AY196" s="59" t="n"/>
      <c r="AZ196" s="59" t="n"/>
      <c r="BA196" s="59" t="n"/>
      <c r="BB196" s="59" t="n"/>
      <c r="BC196" s="59" t="n"/>
      <c r="BD196" s="59" t="n"/>
      <c r="BE196" s="59" t="n"/>
      <c r="BF196" s="59" t="n"/>
      <c r="BG196" s="59" t="n"/>
      <c r="BH196" s="59" t="n"/>
      <c r="BI196" s="59" t="n"/>
      <c r="BJ196" s="59" t="n"/>
      <c r="BK196" s="59" t="n"/>
      <c r="BL196" s="59" t="n"/>
      <c r="BM196" s="59" t="n"/>
      <c r="BN196" s="59" t="n"/>
      <c r="BO196" s="59" t="n"/>
      <c r="BP196" s="59" t="n"/>
      <c r="BQ196" s="59" t="n"/>
      <c r="BR196" s="59" t="n"/>
      <c r="BS196" s="59" t="n"/>
      <c r="BT196" s="59" t="n"/>
      <c r="BU196" s="59" t="n"/>
      <c r="BV196" s="59" t="n"/>
      <c r="BW196" s="59" t="n"/>
      <c r="BX196" s="59" t="n"/>
      <c r="BY196" s="59" t="n"/>
      <c r="BZ196" s="59" t="n"/>
      <c r="CA196" s="59" t="n"/>
      <c r="CB196" s="59" t="n"/>
      <c r="CC196" s="59" t="n"/>
      <c r="CD196" s="59" t="n"/>
      <c r="CE196" s="59" t="n"/>
      <c r="CF196" s="59" t="n"/>
      <c r="CG196" s="59" t="n"/>
      <c r="CH196" s="59" t="n"/>
      <c r="CI196" s="59" t="n"/>
      <c r="CJ196" s="59" t="n"/>
      <c r="CK196" s="59" t="n"/>
      <c r="CL196" s="59" t="n"/>
      <c r="CM196" s="59" t="n"/>
      <c r="CN196" s="59" t="n"/>
      <c r="CO196" s="59" t="n"/>
      <c r="CP196" s="59" t="n"/>
      <c r="CQ196" s="59" t="n"/>
      <c r="CR196" s="59" t="n"/>
      <c r="CS196" s="59" t="n"/>
      <c r="CT196" s="59" t="n"/>
      <c r="CU196" s="59" t="n"/>
      <c r="CV196" s="59" t="n"/>
      <c r="CW196" s="59" t="n"/>
      <c r="CX196" s="59" t="n"/>
      <c r="CY196" s="59" t="n"/>
      <c r="CZ196" s="59" t="n"/>
    </row>
    <row r="197">
      <c r="D197" s="59" t="n"/>
      <c r="E197" s="59" t="n"/>
      <c r="F197" s="59" t="n"/>
      <c r="G197" s="59" t="n"/>
      <c r="H197" s="59" t="n"/>
      <c r="I197" s="59" t="n"/>
      <c r="J197" s="59" t="n"/>
      <c r="K197" s="59" t="n"/>
      <c r="L197" s="59" t="n"/>
      <c r="M197" s="59" t="n"/>
      <c r="N197" s="59" t="n"/>
      <c r="O197" s="59" t="n"/>
      <c r="P197" s="59" t="n"/>
      <c r="Q197" s="59" t="n"/>
      <c r="R197" s="59" t="n"/>
      <c r="S197" s="59" t="n"/>
      <c r="T197" s="59" t="n"/>
      <c r="U197" s="59" t="n"/>
      <c r="V197" s="59" t="n"/>
      <c r="W197" s="59" t="n"/>
      <c r="X197" s="59" t="n"/>
      <c r="Y197" s="59" t="n"/>
      <c r="Z197" s="59" t="n"/>
      <c r="AA197" s="59" t="n"/>
      <c r="AB197" s="59" t="n"/>
      <c r="AC197" s="59" t="n"/>
      <c r="AD197" s="59" t="n"/>
      <c r="AE197" s="59" t="n"/>
      <c r="AF197" s="59" t="n"/>
      <c r="AG197" s="59" t="n"/>
      <c r="AH197" s="59" t="n"/>
      <c r="AI197" s="59" t="n"/>
      <c r="AJ197" s="59" t="n"/>
      <c r="AK197" s="59" t="n"/>
      <c r="AL197" s="59" t="n"/>
      <c r="AM197" s="59" t="n"/>
      <c r="AN197" s="59" t="n"/>
      <c r="AO197" s="59" t="n"/>
      <c r="AP197" s="59" t="n"/>
      <c r="AQ197" s="59" t="n"/>
      <c r="AR197" s="59" t="n"/>
      <c r="AS197" s="59" t="n"/>
      <c r="AT197" s="59" t="n"/>
      <c r="AU197" s="59" t="n"/>
      <c r="AV197" s="59" t="n"/>
      <c r="AW197" s="59" t="n"/>
      <c r="AX197" s="59" t="n"/>
      <c r="AY197" s="59" t="n"/>
      <c r="AZ197" s="59" t="n"/>
      <c r="BA197" s="59" t="n"/>
      <c r="BB197" s="59" t="n"/>
      <c r="BC197" s="59" t="n"/>
      <c r="BD197" s="59" t="n"/>
      <c r="BE197" s="59" t="n"/>
      <c r="BF197" s="59" t="n"/>
      <c r="BG197" s="59" t="n"/>
      <c r="BH197" s="59" t="n"/>
      <c r="BI197" s="59" t="n"/>
      <c r="BJ197" s="59" t="n"/>
      <c r="BK197" s="59" t="n"/>
      <c r="BL197" s="59" t="n"/>
      <c r="BM197" s="59" t="n"/>
      <c r="BN197" s="59" t="n"/>
      <c r="BO197" s="59" t="n"/>
      <c r="BP197" s="59" t="n"/>
      <c r="BQ197" s="59" t="n"/>
      <c r="BR197" s="59" t="n"/>
      <c r="BS197" s="59" t="n"/>
      <c r="BT197" s="59" t="n"/>
      <c r="BU197" s="59" t="n"/>
      <c r="BV197" s="59" t="n"/>
      <c r="BW197" s="59" t="n"/>
      <c r="BX197" s="59" t="n"/>
      <c r="BY197" s="59" t="n"/>
      <c r="BZ197" s="59" t="n"/>
      <c r="CA197" s="59" t="n"/>
      <c r="CB197" s="59" t="n"/>
      <c r="CC197" s="59" t="n"/>
      <c r="CD197" s="59" t="n"/>
      <c r="CE197" s="59" t="n"/>
      <c r="CF197" s="59" t="n"/>
      <c r="CG197" s="59" t="n"/>
      <c r="CH197" s="59" t="n"/>
      <c r="CI197" s="59" t="n"/>
      <c r="CJ197" s="59" t="n"/>
      <c r="CK197" s="59" t="n"/>
      <c r="CL197" s="59" t="n"/>
      <c r="CM197" s="59" t="n"/>
      <c r="CN197" s="59" t="n"/>
      <c r="CO197" s="59" t="n"/>
      <c r="CP197" s="59" t="n"/>
      <c r="CQ197" s="59" t="n"/>
      <c r="CR197" s="59" t="n"/>
      <c r="CS197" s="59" t="n"/>
      <c r="CT197" s="59" t="n"/>
      <c r="CU197" s="59" t="n"/>
      <c r="CV197" s="59" t="n"/>
      <c r="CW197" s="59" t="n"/>
      <c r="CX197" s="59" t="n"/>
      <c r="CY197" s="59" t="n"/>
      <c r="CZ197" s="59" t="n"/>
    </row>
    <row r="198">
      <c r="D198" s="107" t="n"/>
      <c r="E198" s="107" t="n"/>
      <c r="F198" s="107" t="n"/>
      <c r="G198" s="107" t="n"/>
      <c r="H198" s="107" t="n"/>
      <c r="I198" s="107" t="n"/>
      <c r="J198" s="107" t="n"/>
      <c r="K198" s="107" t="n"/>
      <c r="L198" s="107" t="n"/>
      <c r="M198" s="107" t="n"/>
      <c r="N198" s="107" t="n"/>
      <c r="O198" s="107" t="n"/>
      <c r="P198" s="107" t="n"/>
      <c r="Q198" s="107" t="n"/>
      <c r="R198" s="107" t="n"/>
      <c r="S198" s="107" t="n"/>
      <c r="T198" s="107" t="n"/>
      <c r="U198" s="107" t="n"/>
      <c r="V198" s="107" t="n"/>
      <c r="W198" s="107" t="n"/>
      <c r="X198" s="107" t="n"/>
      <c r="Y198" s="107" t="n"/>
      <c r="Z198" s="107" t="n"/>
      <c r="AA198" s="107" t="n"/>
      <c r="AB198" s="107" t="n"/>
      <c r="AC198" s="107" t="n"/>
      <c r="AD198" s="107" t="n"/>
      <c r="AE198" s="107" t="n"/>
      <c r="AF198" s="107" t="n"/>
      <c r="AG198" s="107" t="n"/>
      <c r="AH198" s="107" t="n"/>
      <c r="AI198" s="107" t="n"/>
      <c r="AJ198" s="107" t="n"/>
      <c r="AK198" s="107" t="n"/>
      <c r="AL198" s="107" t="n"/>
      <c r="AM198" s="107" t="n"/>
      <c r="AN198" s="107" t="n"/>
      <c r="AO198" s="107" t="n"/>
      <c r="AP198" s="107" t="n"/>
      <c r="AQ198" s="107" t="n"/>
      <c r="AR198" s="107" t="n"/>
      <c r="AS198" s="107" t="n"/>
      <c r="AT198" s="107" t="n"/>
      <c r="AU198" s="107" t="n"/>
      <c r="AV198" s="107" t="n"/>
      <c r="AW198" s="107" t="n"/>
      <c r="AX198" s="107" t="n"/>
      <c r="AY198" s="107" t="n"/>
      <c r="AZ198" s="107" t="n"/>
      <c r="BA198" s="107" t="n"/>
      <c r="BB198" s="107" t="n"/>
      <c r="BC198" s="107" t="n"/>
      <c r="BD198" s="107" t="n"/>
      <c r="BE198" s="107" t="n"/>
      <c r="BF198" s="107" t="n"/>
      <c r="BG198" s="107" t="n"/>
      <c r="BH198" s="107" t="n"/>
      <c r="BI198" s="107" t="n"/>
      <c r="BJ198" s="107" t="n"/>
      <c r="BK198" s="107" t="n"/>
      <c r="BL198" s="107" t="n"/>
      <c r="BM198" s="107" t="n"/>
      <c r="BN198" s="107" t="n"/>
      <c r="BO198" s="107" t="n"/>
      <c r="BP198" s="107" t="n"/>
      <c r="BQ198" s="107" t="n"/>
      <c r="BR198" s="107" t="n"/>
      <c r="BS198" s="107" t="n"/>
      <c r="BT198" s="107" t="n"/>
      <c r="BU198" s="107" t="n"/>
      <c r="BV198" s="107" t="n"/>
      <c r="BW198" s="107" t="n"/>
      <c r="BX198" s="107" t="n"/>
      <c r="BY198" s="107" t="n"/>
      <c r="BZ198" s="107" t="n"/>
      <c r="CA198" s="107" t="n"/>
      <c r="CB198" s="107" t="n"/>
      <c r="CC198" s="107" t="n"/>
      <c r="CD198" s="107" t="n"/>
      <c r="CE198" s="107" t="n"/>
      <c r="CF198" s="107" t="n"/>
      <c r="CG198" s="107" t="n"/>
      <c r="CH198" s="107" t="n"/>
      <c r="CI198" s="107" t="n"/>
      <c r="CJ198" s="107" t="n"/>
      <c r="CK198" s="107" t="n"/>
      <c r="CL198" s="107" t="n"/>
      <c r="CM198" s="107" t="n"/>
      <c r="CN198" s="107" t="n"/>
      <c r="CO198" s="107" t="n"/>
      <c r="CP198" s="107" t="n"/>
      <c r="CQ198" s="107" t="n"/>
      <c r="CR198" s="107" t="n"/>
      <c r="CS198" s="107" t="n"/>
      <c r="CT198" s="107" t="n"/>
      <c r="CU198" s="107" t="n"/>
      <c r="CV198" s="107" t="n"/>
      <c r="CW198" s="107" t="n"/>
      <c r="CX198" s="107" t="n"/>
      <c r="CY198" s="107" t="n"/>
      <c r="CZ198" s="107" t="n"/>
    </row>
    <row r="201">
      <c r="A201" s="2">
        <f>IF($A194="","","   projections")</f>
        <v/>
      </c>
      <c r="B201" s="68">
        <f>IF($A194="",0,COUNT($E202:$CZ202))</f>
        <v/>
      </c>
      <c r="C201" s="69">
        <f>IF($B201=0,0,MAX($E202:$CZ202))</f>
        <v/>
      </c>
      <c r="D201" s="58">
        <f>_xll.BDS($A194,'Field Check'!$C$42,"headers=y","startcol=1","endcol=3","dir=h","cols=21;rows=3")</f>
        <v/>
      </c>
      <c r="E201" s="59" t="n">
        <v>46262</v>
      </c>
      <c r="F201" s="59" t="n">
        <v>46440</v>
      </c>
      <c r="G201" s="59" t="n">
        <v>46625</v>
      </c>
      <c r="H201" s="59" t="n">
        <v>46800</v>
      </c>
      <c r="I201" s="59" t="n">
        <v>46989</v>
      </c>
      <c r="J201" s="59" t="n">
        <v>47164</v>
      </c>
      <c r="K201" s="59" t="n">
        <v>47360</v>
      </c>
      <c r="L201" s="59" t="n">
        <v>47535</v>
      </c>
      <c r="M201" s="59" t="n">
        <v>47724</v>
      </c>
      <c r="N201" s="59" t="n">
        <v>47899</v>
      </c>
      <c r="O201" s="59" t="n">
        <v>48088</v>
      </c>
      <c r="P201" s="59" t="n">
        <v>48263</v>
      </c>
      <c r="Q201" s="59" t="n">
        <v>48452</v>
      </c>
      <c r="R201" s="59" t="n">
        <v>48627</v>
      </c>
      <c r="S201" s="59" t="n">
        <v>48816</v>
      </c>
      <c r="T201" s="59" t="n">
        <v>48991</v>
      </c>
      <c r="U201" s="59" t="n">
        <v>49180</v>
      </c>
      <c r="V201" s="59" t="n">
        <v>49355</v>
      </c>
      <c r="W201" s="59" t="n">
        <v>49551</v>
      </c>
      <c r="X201" s="59" t="n">
        <v>49726</v>
      </c>
      <c r="Y201" s="59" t="n"/>
      <c r="Z201" s="59" t="n"/>
      <c r="AA201" s="59" t="n"/>
      <c r="AB201" s="59" t="n"/>
      <c r="AC201" s="59" t="n"/>
      <c r="AD201" s="59" t="n"/>
      <c r="AE201" s="59" t="n"/>
      <c r="AF201" s="59" t="n"/>
      <c r="AG201" s="59" t="n"/>
      <c r="AH201" s="59" t="n"/>
      <c r="AI201" s="59" t="n"/>
      <c r="AJ201" s="59" t="n"/>
      <c r="AK201" s="59" t="n"/>
      <c r="AL201" s="59" t="n"/>
      <c r="AM201" s="59" t="n"/>
      <c r="AN201" s="59" t="n"/>
      <c r="AO201" s="59" t="n"/>
      <c r="AP201" s="59" t="n"/>
      <c r="AQ201" s="59" t="n"/>
      <c r="AR201" s="59" t="n"/>
      <c r="AS201" s="59" t="n"/>
      <c r="AT201" s="59" t="n"/>
      <c r="AU201" s="59" t="n"/>
      <c r="AV201" s="59" t="n"/>
      <c r="AW201" s="59" t="n"/>
      <c r="AX201" s="59" t="n"/>
      <c r="AY201" s="59" t="n"/>
      <c r="AZ201" s="59" t="n"/>
      <c r="BA201" s="59" t="n"/>
      <c r="BB201" s="59" t="n"/>
      <c r="BC201" s="59" t="n"/>
      <c r="BD201" s="59" t="n"/>
      <c r="BE201" s="59" t="n"/>
      <c r="BF201" s="59" t="n"/>
      <c r="BG201" s="59" t="n"/>
      <c r="BH201" s="59" t="n"/>
      <c r="BI201" s="59" t="n"/>
      <c r="BJ201" s="59" t="n"/>
      <c r="BK201" s="59" t="n"/>
      <c r="BL201" s="59" t="n"/>
      <c r="BM201" s="59" t="n"/>
      <c r="BN201" s="59" t="n"/>
      <c r="BO201" s="59" t="n"/>
      <c r="BP201" s="59" t="n"/>
      <c r="BQ201" s="59" t="n"/>
      <c r="BR201" s="59" t="n"/>
      <c r="BS201" s="59" t="n"/>
      <c r="BT201" s="59" t="n"/>
      <c r="BU201" s="59" t="n"/>
      <c r="BV201" s="59" t="n"/>
      <c r="BW201" s="59" t="n"/>
      <c r="BX201" s="59" t="n"/>
      <c r="BY201" s="59" t="n"/>
      <c r="BZ201" s="59" t="n"/>
      <c r="CA201" s="59" t="n"/>
      <c r="CB201" s="59" t="n"/>
      <c r="CC201" s="59" t="n"/>
      <c r="CD201" s="59" t="n"/>
      <c r="CE201" s="59" t="n"/>
      <c r="CF201" s="59" t="n"/>
      <c r="CG201" s="59" t="n"/>
      <c r="CH201" s="59" t="n"/>
      <c r="CI201" s="59" t="n"/>
      <c r="CJ201" s="59" t="n"/>
      <c r="CK201" s="59" t="n"/>
      <c r="CL201" s="59" t="n"/>
      <c r="CM201" s="59" t="n"/>
      <c r="CN201" s="59" t="n"/>
      <c r="CO201" s="59" t="n"/>
      <c r="CP201" s="59" t="n"/>
      <c r="CQ201" s="59" t="n"/>
      <c r="CR201" s="59" t="n"/>
      <c r="CS201" s="59" t="n"/>
      <c r="CT201" s="59" t="n"/>
      <c r="CU201" s="59" t="n"/>
      <c r="CV201" s="59" t="n"/>
      <c r="CW201" s="59" t="n"/>
      <c r="CX201" s="59" t="n"/>
      <c r="CY201" s="59" t="n"/>
      <c r="CZ201" s="59" t="n"/>
    </row>
    <row r="202">
      <c r="D202" s="59" t="inlineStr">
        <is>
          <t>Ex-Date</t>
        </is>
      </c>
      <c r="E202" s="59" t="n">
        <v>46272</v>
      </c>
      <c r="F202" s="59" t="n">
        <v>46450</v>
      </c>
      <c r="G202" s="59" t="n">
        <v>46633</v>
      </c>
      <c r="H202" s="59" t="n">
        <v>46814</v>
      </c>
      <c r="I202" s="59" t="n">
        <v>46997</v>
      </c>
      <c r="J202" s="59" t="n">
        <v>47178</v>
      </c>
      <c r="K202" s="59" t="n">
        <v>47368</v>
      </c>
      <c r="L202" s="59" t="n">
        <v>47549</v>
      </c>
      <c r="M202" s="59" t="n">
        <v>47732</v>
      </c>
      <c r="N202" s="59" t="n">
        <v>47913</v>
      </c>
      <c r="O202" s="59" t="n">
        <v>48096</v>
      </c>
      <c r="P202" s="59" t="n">
        <v>48277</v>
      </c>
      <c r="Q202" s="59" t="n">
        <v>48460</v>
      </c>
      <c r="R202" s="59" t="n">
        <v>48641</v>
      </c>
      <c r="S202" s="59" t="n">
        <v>48824</v>
      </c>
      <c r="T202" s="59" t="n">
        <v>49005</v>
      </c>
      <c r="U202" s="59" t="n">
        <v>49188</v>
      </c>
      <c r="V202" s="59" t="n">
        <v>49369</v>
      </c>
      <c r="W202" s="59" t="n">
        <v>49559</v>
      </c>
      <c r="X202" s="59" t="n">
        <v>49740</v>
      </c>
      <c r="Y202" s="59" t="n"/>
      <c r="Z202" s="59" t="n"/>
      <c r="AA202" s="59" t="n"/>
      <c r="AB202" s="59" t="n"/>
      <c r="AC202" s="59" t="n"/>
      <c r="AD202" s="59" t="n"/>
      <c r="AE202" s="59" t="n"/>
      <c r="AF202" s="59" t="n"/>
      <c r="AG202" s="59" t="n"/>
      <c r="AH202" s="59" t="n"/>
      <c r="AI202" s="59" t="n"/>
      <c r="AJ202" s="59" t="n"/>
      <c r="AK202" s="59" t="n"/>
      <c r="AL202" s="59" t="n"/>
      <c r="AM202" s="59" t="n"/>
      <c r="AN202" s="59" t="n"/>
      <c r="AO202" s="59" t="n"/>
      <c r="AP202" s="59" t="n"/>
      <c r="AQ202" s="59" t="n"/>
      <c r="AR202" s="59" t="n"/>
      <c r="AS202" s="59" t="n"/>
      <c r="AT202" s="59" t="n"/>
      <c r="AU202" s="59" t="n"/>
      <c r="AV202" s="59" t="n"/>
      <c r="AW202" s="59" t="n"/>
      <c r="AX202" s="59" t="n"/>
      <c r="AY202" s="59" t="n"/>
      <c r="AZ202" s="59" t="n"/>
      <c r="BA202" s="59" t="n"/>
      <c r="BB202" s="59" t="n"/>
      <c r="BC202" s="59" t="n"/>
      <c r="BD202" s="59" t="n"/>
      <c r="BE202" s="59" t="n"/>
      <c r="BF202" s="59" t="n"/>
      <c r="BG202" s="59" t="n"/>
      <c r="BH202" s="59" t="n"/>
      <c r="BI202" s="59" t="n"/>
      <c r="BJ202" s="59" t="n"/>
      <c r="BK202" s="59" t="n"/>
      <c r="BL202" s="59" t="n"/>
      <c r="BM202" s="59" t="n"/>
      <c r="BN202" s="59" t="n"/>
      <c r="BO202" s="59" t="n"/>
      <c r="BP202" s="59" t="n"/>
      <c r="BQ202" s="59" t="n"/>
      <c r="BR202" s="59" t="n"/>
      <c r="BS202" s="59" t="n"/>
      <c r="BT202" s="59" t="n"/>
      <c r="BU202" s="59" t="n"/>
      <c r="BV202" s="59" t="n"/>
      <c r="BW202" s="59" t="n"/>
      <c r="BX202" s="59" t="n"/>
      <c r="BY202" s="59" t="n"/>
      <c r="BZ202" s="59" t="n"/>
      <c r="CA202" s="59" t="n"/>
      <c r="CB202" s="59" t="n"/>
      <c r="CC202" s="59" t="n"/>
      <c r="CD202" s="59" t="n"/>
      <c r="CE202" s="59" t="n"/>
      <c r="CF202" s="59" t="n"/>
      <c r="CG202" s="59" t="n"/>
      <c r="CH202" s="59" t="n"/>
      <c r="CI202" s="59" t="n"/>
      <c r="CJ202" s="59" t="n"/>
      <c r="CK202" s="59" t="n"/>
      <c r="CL202" s="59" t="n"/>
      <c r="CM202" s="59" t="n"/>
      <c r="CN202" s="59" t="n"/>
      <c r="CO202" s="59" t="n"/>
      <c r="CP202" s="59" t="n"/>
      <c r="CQ202" s="59" t="n"/>
      <c r="CR202" s="59" t="n"/>
      <c r="CS202" s="59" t="n"/>
      <c r="CT202" s="59" t="n"/>
      <c r="CU202" s="59" t="n"/>
      <c r="CV202" s="59" t="n"/>
      <c r="CW202" s="59" t="n"/>
      <c r="CX202" s="59" t="n"/>
      <c r="CY202" s="59" t="n"/>
      <c r="CZ202" s="59" t="n"/>
    </row>
    <row r="203">
      <c r="D203" s="107" t="inlineStr">
        <is>
          <t>Amount Per Share</t>
        </is>
      </c>
      <c r="E203" s="107" t="n">
        <v>0.24</v>
      </c>
      <c r="F203" s="107" t="n">
        <v>0.51</v>
      </c>
      <c r="G203" s="107" t="n">
        <v>0.25</v>
      </c>
      <c r="H203" s="107" t="n">
        <v>0.52</v>
      </c>
      <c r="I203" s="107" t="n">
        <v>0.26</v>
      </c>
      <c r="J203" s="107" t="n">
        <v>0.53</v>
      </c>
      <c r="K203" s="107" t="n">
        <v>0.27</v>
      </c>
      <c r="L203" s="107" t="n">
        <v>0.54</v>
      </c>
      <c r="M203" s="107" t="n">
        <v>0.28</v>
      </c>
      <c r="N203" s="107" t="n">
        <v>0.55</v>
      </c>
      <c r="O203" s="107" t="n">
        <v>0.29</v>
      </c>
      <c r="P203" s="107" t="n">
        <v>0.5600000000000001</v>
      </c>
      <c r="Q203" s="107" t="n">
        <v>0.3</v>
      </c>
      <c r="R203" s="107" t="n">
        <v>0.57</v>
      </c>
      <c r="S203" s="107" t="n">
        <v>0.31</v>
      </c>
      <c r="T203" s="107" t="n">
        <v>0.58</v>
      </c>
      <c r="U203" s="107" t="n">
        <v>0.32</v>
      </c>
      <c r="V203" s="107" t="n">
        <v>0.59</v>
      </c>
      <c r="W203" s="107" t="n">
        <v>0.33</v>
      </c>
      <c r="X203" s="107" t="n">
        <v>0.6</v>
      </c>
      <c r="Y203" s="107" t="n"/>
      <c r="Z203" s="107" t="n"/>
      <c r="AA203" s="107" t="n"/>
      <c r="AB203" s="107" t="n"/>
      <c r="AC203" s="107" t="n"/>
      <c r="AD203" s="107" t="n"/>
      <c r="AE203" s="107" t="n"/>
      <c r="AF203" s="107" t="n"/>
      <c r="AG203" s="107" t="n"/>
      <c r="AH203" s="107" t="n"/>
      <c r="AI203" s="107" t="n"/>
      <c r="AJ203" s="107" t="n"/>
      <c r="AK203" s="107" t="n"/>
      <c r="AL203" s="107" t="n"/>
      <c r="AM203" s="107" t="n"/>
      <c r="AN203" s="107" t="n"/>
      <c r="AO203" s="107" t="n"/>
      <c r="AP203" s="107" t="n"/>
      <c r="AQ203" s="107" t="n"/>
      <c r="AR203" s="107" t="n"/>
      <c r="AS203" s="107" t="n"/>
      <c r="AT203" s="107" t="n"/>
      <c r="AU203" s="107" t="n"/>
      <c r="AV203" s="107" t="n"/>
      <c r="AW203" s="107" t="n"/>
      <c r="AX203" s="107" t="n"/>
      <c r="AY203" s="107" t="n"/>
      <c r="AZ203" s="107" t="n"/>
      <c r="BA203" s="107" t="n"/>
      <c r="BB203" s="107" t="n"/>
      <c r="BC203" s="107" t="n"/>
      <c r="BD203" s="107" t="n"/>
      <c r="BE203" s="107" t="n"/>
      <c r="BF203" s="107" t="n"/>
      <c r="BG203" s="107" t="n"/>
      <c r="BH203" s="107" t="n"/>
      <c r="BI203" s="107" t="n"/>
      <c r="BJ203" s="107" t="n"/>
      <c r="BK203" s="107" t="n"/>
      <c r="BL203" s="107" t="n"/>
      <c r="BM203" s="107" t="n"/>
      <c r="BN203" s="107" t="n"/>
      <c r="BO203" s="107" t="n"/>
      <c r="BP203" s="107" t="n"/>
      <c r="BQ203" s="107" t="n"/>
      <c r="BR203" s="107" t="n"/>
      <c r="BS203" s="107" t="n"/>
      <c r="BT203" s="107" t="n"/>
      <c r="BU203" s="107" t="n"/>
      <c r="BV203" s="107" t="n"/>
      <c r="BW203" s="107" t="n"/>
      <c r="BX203" s="107" t="n"/>
      <c r="BY203" s="107" t="n"/>
      <c r="BZ203" s="107" t="n"/>
      <c r="CA203" s="107" t="n"/>
      <c r="CB203" s="107" t="n"/>
      <c r="CC203" s="107" t="n"/>
      <c r="CD203" s="107" t="n"/>
      <c r="CE203" s="107" t="n"/>
      <c r="CF203" s="107" t="n"/>
      <c r="CG203" s="107" t="n"/>
      <c r="CH203" s="107" t="n"/>
      <c r="CI203" s="107" t="n"/>
      <c r="CJ203" s="107" t="n"/>
      <c r="CK203" s="107" t="n"/>
      <c r="CL203" s="107" t="n"/>
      <c r="CM203" s="107" t="n"/>
      <c r="CN203" s="107" t="n"/>
      <c r="CO203" s="107" t="n"/>
      <c r="CP203" s="107" t="n"/>
      <c r="CQ203" s="107" t="n"/>
      <c r="CR203" s="107" t="n"/>
      <c r="CS203" s="107" t="n"/>
      <c r="CT203" s="107" t="n"/>
      <c r="CU203" s="107" t="n"/>
      <c r="CV203" s="107" t="n"/>
      <c r="CW203" s="107" t="n"/>
      <c r="CX203" s="107" t="n"/>
      <c r="CY203" s="107" t="n"/>
      <c r="CZ203" s="107" t="n"/>
    </row>
    <row r="205">
      <c r="A205" s="126">
        <f>IF('AS51'!$C$24="","",'AS51'!$C$24)</f>
        <v/>
      </c>
      <c r="B205" s="68">
        <f>IF($A205="",0,COUNT($E206:$CZ206))</f>
        <v/>
      </c>
      <c r="C205" s="69">
        <f>IF($B205=0,0,MAX($E206:$CZ206))</f>
        <v/>
      </c>
      <c r="D205" s="58">
        <f>_xll.BDS($A205,'Field Check'!$C$44,"headers=y","startcol=1","endcol=7","dir=h","DVD_START_DT",'Field Check'!$C$59,"DVD_END_DT",'Field Check'!$D$59)</f>
        <v/>
      </c>
      <c r="E205" s="59" t="n"/>
      <c r="F205" s="59" t="n"/>
      <c r="G205" s="59" t="n"/>
      <c r="H205" s="59" t="n"/>
      <c r="I205" s="59" t="n"/>
      <c r="J205" s="59" t="n"/>
      <c r="K205" s="59" t="n"/>
      <c r="L205" s="59" t="n"/>
      <c r="M205" s="59" t="n"/>
      <c r="N205" s="59" t="n"/>
      <c r="O205" s="59" t="n"/>
      <c r="P205" s="59" t="n"/>
      <c r="Q205" s="59" t="n"/>
      <c r="R205" s="59" t="n"/>
      <c r="S205" s="59" t="n"/>
      <c r="T205" s="59" t="n"/>
      <c r="U205" s="59" t="n"/>
      <c r="V205" s="59" t="n"/>
      <c r="W205" s="59" t="n"/>
      <c r="X205" s="59" t="n"/>
      <c r="Y205" s="59" t="n"/>
      <c r="Z205" s="59" t="n"/>
      <c r="AA205" s="59" t="n"/>
      <c r="AB205" s="59" t="n"/>
      <c r="AC205" s="59" t="n"/>
      <c r="AD205" s="59" t="n"/>
      <c r="AE205" s="59" t="n"/>
      <c r="AF205" s="59" t="n"/>
      <c r="AG205" s="59" t="n"/>
      <c r="AH205" s="59" t="n"/>
      <c r="AI205" s="59" t="n"/>
      <c r="AJ205" s="59" t="n"/>
      <c r="AK205" s="59" t="n"/>
      <c r="AL205" s="59" t="n"/>
      <c r="AM205" s="59" t="n"/>
      <c r="AN205" s="59" t="n"/>
      <c r="AO205" s="59" t="n"/>
      <c r="AP205" s="59" t="n"/>
      <c r="AQ205" s="59" t="n"/>
      <c r="AR205" s="59" t="n"/>
      <c r="AS205" s="59" t="n"/>
      <c r="AT205" s="59" t="n"/>
      <c r="AU205" s="59" t="n"/>
      <c r="AV205" s="59" t="n"/>
      <c r="AW205" s="59" t="n"/>
      <c r="AX205" s="59" t="n"/>
      <c r="AY205" s="59" t="n"/>
      <c r="AZ205" s="59" t="n"/>
      <c r="BA205" s="59" t="n"/>
      <c r="BB205" s="59" t="n"/>
      <c r="BC205" s="59" t="n"/>
      <c r="BD205" s="59" t="n"/>
      <c r="BE205" s="59" t="n"/>
      <c r="BF205" s="59" t="n"/>
      <c r="BG205" s="59" t="n"/>
      <c r="BH205" s="59" t="n"/>
      <c r="BI205" s="59" t="n"/>
      <c r="BJ205" s="59" t="n"/>
      <c r="BK205" s="59" t="n"/>
      <c r="BL205" s="59" t="n"/>
      <c r="BM205" s="59" t="n"/>
      <c r="BN205" s="59" t="n"/>
      <c r="BO205" s="59" t="n"/>
      <c r="BP205" s="59" t="n"/>
      <c r="BQ205" s="59" t="n"/>
      <c r="BR205" s="59" t="n"/>
      <c r="BS205" s="59" t="n"/>
      <c r="BT205" s="59" t="n"/>
      <c r="BU205" s="59" t="n"/>
      <c r="BV205" s="59" t="n"/>
      <c r="BW205" s="59" t="n"/>
      <c r="BX205" s="59" t="n"/>
      <c r="BY205" s="59" t="n"/>
      <c r="BZ205" s="59" t="n"/>
      <c r="CA205" s="59" t="n"/>
      <c r="CB205" s="59" t="n"/>
      <c r="CC205" s="59" t="n"/>
      <c r="CD205" s="59" t="n"/>
      <c r="CE205" s="59" t="n"/>
      <c r="CF205" s="59" t="n"/>
      <c r="CG205" s="59" t="n"/>
      <c r="CH205" s="59" t="n"/>
      <c r="CI205" s="59" t="n"/>
      <c r="CJ205" s="59" t="n"/>
      <c r="CK205" s="59" t="n"/>
      <c r="CL205" s="59" t="n"/>
      <c r="CM205" s="59" t="n"/>
      <c r="CN205" s="59" t="n"/>
      <c r="CO205" s="59" t="n"/>
      <c r="CP205" s="59" t="n"/>
      <c r="CQ205" s="59" t="n"/>
      <c r="CR205" s="59" t="n"/>
      <c r="CS205" s="59" t="n"/>
      <c r="CT205" s="59" t="n"/>
      <c r="CU205" s="59" t="n"/>
      <c r="CV205" s="59" t="n"/>
      <c r="CW205" s="59" t="n"/>
      <c r="CX205" s="59" t="n"/>
      <c r="CY205" s="59" t="n"/>
      <c r="CZ205" s="59" t="n"/>
    </row>
    <row r="206">
      <c r="D206" s="59" t="n"/>
      <c r="E206" s="59" t="n"/>
      <c r="F206" s="59" t="n"/>
      <c r="G206" s="59" t="n"/>
      <c r="H206" s="59" t="n"/>
      <c r="I206" s="59" t="n"/>
      <c r="J206" s="59" t="n"/>
      <c r="K206" s="59" t="n"/>
      <c r="L206" s="59" t="n"/>
      <c r="M206" s="59" t="n"/>
      <c r="N206" s="59" t="n"/>
      <c r="O206" s="59" t="n"/>
      <c r="P206" s="59" t="n"/>
      <c r="Q206" s="59" t="n"/>
      <c r="R206" s="59" t="n"/>
      <c r="S206" s="59" t="n"/>
      <c r="T206" s="59" t="n"/>
      <c r="U206" s="59" t="n"/>
      <c r="V206" s="59" t="n"/>
      <c r="W206" s="59" t="n"/>
      <c r="X206" s="59" t="n"/>
      <c r="Y206" s="59" t="n"/>
      <c r="Z206" s="59" t="n"/>
      <c r="AA206" s="59" t="n"/>
      <c r="AB206" s="59" t="n"/>
      <c r="AC206" s="59" t="n"/>
      <c r="AD206" s="59" t="n"/>
      <c r="AE206" s="59" t="n"/>
      <c r="AF206" s="59" t="n"/>
      <c r="AG206" s="59" t="n"/>
      <c r="AH206" s="59" t="n"/>
      <c r="AI206" s="59" t="n"/>
      <c r="AJ206" s="59" t="n"/>
      <c r="AK206" s="59" t="n"/>
      <c r="AL206" s="59" t="n"/>
      <c r="AM206" s="59" t="n"/>
      <c r="AN206" s="59" t="n"/>
      <c r="AO206" s="59" t="n"/>
      <c r="AP206" s="59" t="n"/>
      <c r="AQ206" s="59" t="n"/>
      <c r="AR206" s="59" t="n"/>
      <c r="AS206" s="59" t="n"/>
      <c r="AT206" s="59" t="n"/>
      <c r="AU206" s="59" t="n"/>
      <c r="AV206" s="59" t="n"/>
      <c r="AW206" s="59" t="n"/>
      <c r="AX206" s="59" t="n"/>
      <c r="AY206" s="59" t="n"/>
      <c r="AZ206" s="59" t="n"/>
      <c r="BA206" s="59" t="n"/>
      <c r="BB206" s="59" t="n"/>
      <c r="BC206" s="59" t="n"/>
      <c r="BD206" s="59" t="n"/>
      <c r="BE206" s="59" t="n"/>
      <c r="BF206" s="59" t="n"/>
      <c r="BG206" s="59" t="n"/>
      <c r="BH206" s="59" t="n"/>
      <c r="BI206" s="59" t="n"/>
      <c r="BJ206" s="59" t="n"/>
      <c r="BK206" s="59" t="n"/>
      <c r="BL206" s="59" t="n"/>
      <c r="BM206" s="59" t="n"/>
      <c r="BN206" s="59" t="n"/>
      <c r="BO206" s="59" t="n"/>
      <c r="BP206" s="59" t="n"/>
      <c r="BQ206" s="59" t="n"/>
      <c r="BR206" s="59" t="n"/>
      <c r="BS206" s="59" t="n"/>
      <c r="BT206" s="59" t="n"/>
      <c r="BU206" s="59" t="n"/>
      <c r="BV206" s="59" t="n"/>
      <c r="BW206" s="59" t="n"/>
      <c r="BX206" s="59" t="n"/>
      <c r="BY206" s="59" t="n"/>
      <c r="BZ206" s="59" t="n"/>
      <c r="CA206" s="59" t="n"/>
      <c r="CB206" s="59" t="n"/>
      <c r="CC206" s="59" t="n"/>
      <c r="CD206" s="59" t="n"/>
      <c r="CE206" s="59" t="n"/>
      <c r="CF206" s="59" t="n"/>
      <c r="CG206" s="59" t="n"/>
      <c r="CH206" s="59" t="n"/>
      <c r="CI206" s="59" t="n"/>
      <c r="CJ206" s="59" t="n"/>
      <c r="CK206" s="59" t="n"/>
      <c r="CL206" s="59" t="n"/>
      <c r="CM206" s="59" t="n"/>
      <c r="CN206" s="59" t="n"/>
      <c r="CO206" s="59" t="n"/>
      <c r="CP206" s="59" t="n"/>
      <c r="CQ206" s="59" t="n"/>
      <c r="CR206" s="59" t="n"/>
      <c r="CS206" s="59" t="n"/>
      <c r="CT206" s="59" t="n"/>
      <c r="CU206" s="59" t="n"/>
      <c r="CV206" s="59" t="n"/>
      <c r="CW206" s="59" t="n"/>
      <c r="CX206" s="59" t="n"/>
      <c r="CY206" s="59" t="n"/>
      <c r="CZ206" s="59" t="n"/>
    </row>
    <row r="207">
      <c r="D207" s="59" t="n"/>
      <c r="E207" s="59" t="n"/>
      <c r="F207" s="59" t="n"/>
      <c r="G207" s="59" t="n"/>
      <c r="H207" s="59" t="n"/>
      <c r="I207" s="59" t="n"/>
      <c r="J207" s="59" t="n"/>
      <c r="K207" s="59" t="n"/>
      <c r="L207" s="59" t="n"/>
      <c r="M207" s="59" t="n"/>
      <c r="N207" s="59" t="n"/>
      <c r="O207" s="59" t="n"/>
      <c r="P207" s="59" t="n"/>
      <c r="Q207" s="59" t="n"/>
      <c r="R207" s="59" t="n"/>
      <c r="S207" s="59" t="n"/>
      <c r="T207" s="59" t="n"/>
      <c r="U207" s="59" t="n"/>
      <c r="V207" s="59" t="n"/>
      <c r="W207" s="59" t="n"/>
      <c r="X207" s="59" t="n"/>
      <c r="Y207" s="59" t="n"/>
      <c r="Z207" s="59" t="n"/>
      <c r="AA207" s="59" t="n"/>
      <c r="AB207" s="59" t="n"/>
      <c r="AC207" s="59" t="n"/>
      <c r="AD207" s="59" t="n"/>
      <c r="AE207" s="59" t="n"/>
      <c r="AF207" s="59" t="n"/>
      <c r="AG207" s="59" t="n"/>
      <c r="AH207" s="59" t="n"/>
      <c r="AI207" s="59" t="n"/>
      <c r="AJ207" s="59" t="n"/>
      <c r="AK207" s="59" t="n"/>
      <c r="AL207" s="59" t="n"/>
      <c r="AM207" s="59" t="n"/>
      <c r="AN207" s="59" t="n"/>
      <c r="AO207" s="59" t="n"/>
      <c r="AP207" s="59" t="n"/>
      <c r="AQ207" s="59" t="n"/>
      <c r="AR207" s="59" t="n"/>
      <c r="AS207" s="59" t="n"/>
      <c r="AT207" s="59" t="n"/>
      <c r="AU207" s="59" t="n"/>
      <c r="AV207" s="59" t="n"/>
      <c r="AW207" s="59" t="n"/>
      <c r="AX207" s="59" t="n"/>
      <c r="AY207" s="59" t="n"/>
      <c r="AZ207" s="59" t="n"/>
      <c r="BA207" s="59" t="n"/>
      <c r="BB207" s="59" t="n"/>
      <c r="BC207" s="59" t="n"/>
      <c r="BD207" s="59" t="n"/>
      <c r="BE207" s="59" t="n"/>
      <c r="BF207" s="59" t="n"/>
      <c r="BG207" s="59" t="n"/>
      <c r="BH207" s="59" t="n"/>
      <c r="BI207" s="59" t="n"/>
      <c r="BJ207" s="59" t="n"/>
      <c r="BK207" s="59" t="n"/>
      <c r="BL207" s="59" t="n"/>
      <c r="BM207" s="59" t="n"/>
      <c r="BN207" s="59" t="n"/>
      <c r="BO207" s="59" t="n"/>
      <c r="BP207" s="59" t="n"/>
      <c r="BQ207" s="59" t="n"/>
      <c r="BR207" s="59" t="n"/>
      <c r="BS207" s="59" t="n"/>
      <c r="BT207" s="59" t="n"/>
      <c r="BU207" s="59" t="n"/>
      <c r="BV207" s="59" t="n"/>
      <c r="BW207" s="59" t="n"/>
      <c r="BX207" s="59" t="n"/>
      <c r="BY207" s="59" t="n"/>
      <c r="BZ207" s="59" t="n"/>
      <c r="CA207" s="59" t="n"/>
      <c r="CB207" s="59" t="n"/>
      <c r="CC207" s="59" t="n"/>
      <c r="CD207" s="59" t="n"/>
      <c r="CE207" s="59" t="n"/>
      <c r="CF207" s="59" t="n"/>
      <c r="CG207" s="59" t="n"/>
      <c r="CH207" s="59" t="n"/>
      <c r="CI207" s="59" t="n"/>
      <c r="CJ207" s="59" t="n"/>
      <c r="CK207" s="59" t="n"/>
      <c r="CL207" s="59" t="n"/>
      <c r="CM207" s="59" t="n"/>
      <c r="CN207" s="59" t="n"/>
      <c r="CO207" s="59" t="n"/>
      <c r="CP207" s="59" t="n"/>
      <c r="CQ207" s="59" t="n"/>
      <c r="CR207" s="59" t="n"/>
      <c r="CS207" s="59" t="n"/>
      <c r="CT207" s="59" t="n"/>
      <c r="CU207" s="59" t="n"/>
      <c r="CV207" s="59" t="n"/>
      <c r="CW207" s="59" t="n"/>
      <c r="CX207" s="59" t="n"/>
      <c r="CY207" s="59" t="n"/>
      <c r="CZ207" s="59" t="n"/>
    </row>
    <row r="208">
      <c r="D208" s="59" t="n"/>
      <c r="E208" s="59" t="n"/>
      <c r="F208" s="59" t="n"/>
      <c r="G208" s="59" t="n"/>
      <c r="H208" s="59" t="n"/>
      <c r="I208" s="59" t="n"/>
      <c r="J208" s="59" t="n"/>
      <c r="K208" s="59" t="n"/>
      <c r="L208" s="59" t="n"/>
      <c r="M208" s="59" t="n"/>
      <c r="N208" s="59" t="n"/>
      <c r="O208" s="59" t="n"/>
      <c r="P208" s="59" t="n"/>
      <c r="Q208" s="59" t="n"/>
      <c r="R208" s="59" t="n"/>
      <c r="S208" s="59" t="n"/>
      <c r="T208" s="59" t="n"/>
      <c r="U208" s="59" t="n"/>
      <c r="V208" s="59" t="n"/>
      <c r="W208" s="59" t="n"/>
      <c r="X208" s="59" t="n"/>
      <c r="Y208" s="59" t="n"/>
      <c r="Z208" s="59" t="n"/>
      <c r="AA208" s="59" t="n"/>
      <c r="AB208" s="59" t="n"/>
      <c r="AC208" s="59" t="n"/>
      <c r="AD208" s="59" t="n"/>
      <c r="AE208" s="59" t="n"/>
      <c r="AF208" s="59" t="n"/>
      <c r="AG208" s="59" t="n"/>
      <c r="AH208" s="59" t="n"/>
      <c r="AI208" s="59" t="n"/>
      <c r="AJ208" s="59" t="n"/>
      <c r="AK208" s="59" t="n"/>
      <c r="AL208" s="59" t="n"/>
      <c r="AM208" s="59" t="n"/>
      <c r="AN208" s="59" t="n"/>
      <c r="AO208" s="59" t="n"/>
      <c r="AP208" s="59" t="n"/>
      <c r="AQ208" s="59" t="n"/>
      <c r="AR208" s="59" t="n"/>
      <c r="AS208" s="59" t="n"/>
      <c r="AT208" s="59" t="n"/>
      <c r="AU208" s="59" t="n"/>
      <c r="AV208" s="59" t="n"/>
      <c r="AW208" s="59" t="n"/>
      <c r="AX208" s="59" t="n"/>
      <c r="AY208" s="59" t="n"/>
      <c r="AZ208" s="59" t="n"/>
      <c r="BA208" s="59" t="n"/>
      <c r="BB208" s="59" t="n"/>
      <c r="BC208" s="59" t="n"/>
      <c r="BD208" s="59" t="n"/>
      <c r="BE208" s="59" t="n"/>
      <c r="BF208" s="59" t="n"/>
      <c r="BG208" s="59" t="n"/>
      <c r="BH208" s="59" t="n"/>
      <c r="BI208" s="59" t="n"/>
      <c r="BJ208" s="59" t="n"/>
      <c r="BK208" s="59" t="n"/>
      <c r="BL208" s="59" t="n"/>
      <c r="BM208" s="59" t="n"/>
      <c r="BN208" s="59" t="n"/>
      <c r="BO208" s="59" t="n"/>
      <c r="BP208" s="59" t="n"/>
      <c r="BQ208" s="59" t="n"/>
      <c r="BR208" s="59" t="n"/>
      <c r="BS208" s="59" t="n"/>
      <c r="BT208" s="59" t="n"/>
      <c r="BU208" s="59" t="n"/>
      <c r="BV208" s="59" t="n"/>
      <c r="BW208" s="59" t="n"/>
      <c r="BX208" s="59" t="n"/>
      <c r="BY208" s="59" t="n"/>
      <c r="BZ208" s="59" t="n"/>
      <c r="CA208" s="59" t="n"/>
      <c r="CB208" s="59" t="n"/>
      <c r="CC208" s="59" t="n"/>
      <c r="CD208" s="59" t="n"/>
      <c r="CE208" s="59" t="n"/>
      <c r="CF208" s="59" t="n"/>
      <c r="CG208" s="59" t="n"/>
      <c r="CH208" s="59" t="n"/>
      <c r="CI208" s="59" t="n"/>
      <c r="CJ208" s="59" t="n"/>
      <c r="CK208" s="59" t="n"/>
      <c r="CL208" s="59" t="n"/>
      <c r="CM208" s="59" t="n"/>
      <c r="CN208" s="59" t="n"/>
      <c r="CO208" s="59" t="n"/>
      <c r="CP208" s="59" t="n"/>
      <c r="CQ208" s="59" t="n"/>
      <c r="CR208" s="59" t="n"/>
      <c r="CS208" s="59" t="n"/>
      <c r="CT208" s="59" t="n"/>
      <c r="CU208" s="59" t="n"/>
      <c r="CV208" s="59" t="n"/>
      <c r="CW208" s="59" t="n"/>
      <c r="CX208" s="59" t="n"/>
      <c r="CY208" s="59" t="n"/>
      <c r="CZ208" s="59" t="n"/>
    </row>
    <row r="209">
      <c r="D209" s="107" t="n"/>
      <c r="E209" s="107" t="n"/>
      <c r="F209" s="107" t="n"/>
      <c r="G209" s="107" t="n"/>
      <c r="H209" s="107" t="n"/>
      <c r="I209" s="107" t="n"/>
      <c r="J209" s="107" t="n"/>
      <c r="K209" s="107" t="n"/>
      <c r="L209" s="107" t="n"/>
      <c r="M209" s="107" t="n"/>
      <c r="N209" s="107" t="n"/>
      <c r="O209" s="107" t="n"/>
      <c r="P209" s="107" t="n"/>
      <c r="Q209" s="107" t="n"/>
      <c r="R209" s="107" t="n"/>
      <c r="S209" s="107" t="n"/>
      <c r="T209" s="107" t="n"/>
      <c r="U209" s="107" t="n"/>
      <c r="V209" s="107" t="n"/>
      <c r="W209" s="107" t="n"/>
      <c r="X209" s="107" t="n"/>
      <c r="Y209" s="107" t="n"/>
      <c r="Z209" s="107" t="n"/>
      <c r="AA209" s="107" t="n"/>
      <c r="AB209" s="107" t="n"/>
      <c r="AC209" s="107" t="n"/>
      <c r="AD209" s="107" t="n"/>
      <c r="AE209" s="107" t="n"/>
      <c r="AF209" s="107" t="n"/>
      <c r="AG209" s="107" t="n"/>
      <c r="AH209" s="107" t="n"/>
      <c r="AI209" s="107" t="n"/>
      <c r="AJ209" s="107" t="n"/>
      <c r="AK209" s="107" t="n"/>
      <c r="AL209" s="107" t="n"/>
      <c r="AM209" s="107" t="n"/>
      <c r="AN209" s="107" t="n"/>
      <c r="AO209" s="107" t="n"/>
      <c r="AP209" s="107" t="n"/>
      <c r="AQ209" s="107" t="n"/>
      <c r="AR209" s="107" t="n"/>
      <c r="AS209" s="107" t="n"/>
      <c r="AT209" s="107" t="n"/>
      <c r="AU209" s="107" t="n"/>
      <c r="AV209" s="107" t="n"/>
      <c r="AW209" s="107" t="n"/>
      <c r="AX209" s="107" t="n"/>
      <c r="AY209" s="107" t="n"/>
      <c r="AZ209" s="107" t="n"/>
      <c r="BA209" s="107" t="n"/>
      <c r="BB209" s="107" t="n"/>
      <c r="BC209" s="107" t="n"/>
      <c r="BD209" s="107" t="n"/>
      <c r="BE209" s="107" t="n"/>
      <c r="BF209" s="107" t="n"/>
      <c r="BG209" s="107" t="n"/>
      <c r="BH209" s="107" t="n"/>
      <c r="BI209" s="107" t="n"/>
      <c r="BJ209" s="107" t="n"/>
      <c r="BK209" s="107" t="n"/>
      <c r="BL209" s="107" t="n"/>
      <c r="BM209" s="107" t="n"/>
      <c r="BN209" s="107" t="n"/>
      <c r="BO209" s="107" t="n"/>
      <c r="BP209" s="107" t="n"/>
      <c r="BQ209" s="107" t="n"/>
      <c r="BR209" s="107" t="n"/>
      <c r="BS209" s="107" t="n"/>
      <c r="BT209" s="107" t="n"/>
      <c r="BU209" s="107" t="n"/>
      <c r="BV209" s="107" t="n"/>
      <c r="BW209" s="107" t="n"/>
      <c r="BX209" s="107" t="n"/>
      <c r="BY209" s="107" t="n"/>
      <c r="BZ209" s="107" t="n"/>
      <c r="CA209" s="107" t="n"/>
      <c r="CB209" s="107" t="n"/>
      <c r="CC209" s="107" t="n"/>
      <c r="CD209" s="107" t="n"/>
      <c r="CE209" s="107" t="n"/>
      <c r="CF209" s="107" t="n"/>
      <c r="CG209" s="107" t="n"/>
      <c r="CH209" s="107" t="n"/>
      <c r="CI209" s="107" t="n"/>
      <c r="CJ209" s="107" t="n"/>
      <c r="CK209" s="107" t="n"/>
      <c r="CL209" s="107" t="n"/>
      <c r="CM209" s="107" t="n"/>
      <c r="CN209" s="107" t="n"/>
      <c r="CO209" s="107" t="n"/>
      <c r="CP209" s="107" t="n"/>
      <c r="CQ209" s="107" t="n"/>
      <c r="CR209" s="107" t="n"/>
      <c r="CS209" s="107" t="n"/>
      <c r="CT209" s="107" t="n"/>
      <c r="CU209" s="107" t="n"/>
      <c r="CV209" s="107" t="n"/>
      <c r="CW209" s="107" t="n"/>
      <c r="CX209" s="107" t="n"/>
      <c r="CY209" s="107" t="n"/>
      <c r="CZ209" s="107" t="n"/>
    </row>
    <row r="212">
      <c r="A212" s="2">
        <f>IF($A205="","","   projections")</f>
        <v/>
      </c>
      <c r="B212" s="68">
        <f>IF($A205="",0,COUNT($E213:$CZ213))</f>
        <v/>
      </c>
      <c r="C212" s="69">
        <f>IF($B212=0,0,MAX($E213:$CZ213))</f>
        <v/>
      </c>
      <c r="D212" s="58">
        <f>_xll.BDS($A205,'Field Check'!$C$42,"headers=y","startcol=1","endcol=3","dir=h","cols=20;rows=3")</f>
        <v/>
      </c>
      <c r="E212" s="59" t="n">
        <v>46251</v>
      </c>
      <c r="F212" s="59" t="n">
        <v>46434</v>
      </c>
      <c r="G212" s="59" t="n">
        <v>46615</v>
      </c>
      <c r="H212" s="59" t="n">
        <v>46798</v>
      </c>
      <c r="I212" s="59" t="n">
        <v>46986</v>
      </c>
      <c r="J212" s="59" t="n">
        <v>47169</v>
      </c>
      <c r="K212" s="59" t="n">
        <v>47350</v>
      </c>
      <c r="L212" s="59" t="n">
        <v>47533</v>
      </c>
      <c r="M212" s="59" t="n">
        <v>47714</v>
      </c>
      <c r="N212" s="59" t="n">
        <v>47897</v>
      </c>
      <c r="O212" s="59" t="n">
        <v>48078</v>
      </c>
      <c r="P212" s="59" t="n">
        <v>48261</v>
      </c>
      <c r="Q212" s="59" t="n">
        <v>48442</v>
      </c>
      <c r="R212" s="59" t="n">
        <v>48625</v>
      </c>
      <c r="S212" s="59" t="n">
        <v>48806</v>
      </c>
      <c r="T212" s="59" t="n">
        <v>48989</v>
      </c>
      <c r="U212" s="59" t="n">
        <v>49170</v>
      </c>
      <c r="V212" s="59" t="n">
        <v>49360</v>
      </c>
      <c r="W212" s="59" t="n">
        <v>49541</v>
      </c>
      <c r="X212" s="59" t="n"/>
      <c r="Y212" s="59" t="n"/>
      <c r="Z212" s="59" t="n"/>
      <c r="AA212" s="59" t="n"/>
      <c r="AB212" s="59" t="n"/>
      <c r="AC212" s="59" t="n"/>
      <c r="AD212" s="59" t="n"/>
      <c r="AE212" s="59" t="n"/>
      <c r="AF212" s="59" t="n"/>
      <c r="AG212" s="59" t="n"/>
      <c r="AH212" s="59" t="n"/>
      <c r="AI212" s="59" t="n"/>
      <c r="AJ212" s="59" t="n"/>
      <c r="AK212" s="59" t="n"/>
      <c r="AL212" s="59" t="n"/>
      <c r="AM212" s="59" t="n"/>
      <c r="AN212" s="59" t="n"/>
      <c r="AO212" s="59" t="n"/>
      <c r="AP212" s="59" t="n"/>
      <c r="AQ212" s="59" t="n"/>
      <c r="AR212" s="59" t="n"/>
      <c r="AS212" s="59" t="n"/>
      <c r="AT212" s="59" t="n"/>
      <c r="AU212" s="59" t="n"/>
      <c r="AV212" s="59" t="n"/>
      <c r="AW212" s="59" t="n"/>
      <c r="AX212" s="59" t="n"/>
      <c r="AY212" s="59" t="n"/>
      <c r="AZ212" s="59" t="n"/>
      <c r="BA212" s="59" t="n"/>
      <c r="BB212" s="59" t="n"/>
      <c r="BC212" s="59" t="n"/>
      <c r="BD212" s="59" t="n"/>
      <c r="BE212" s="59" t="n"/>
      <c r="BF212" s="59" t="n"/>
      <c r="BG212" s="59" t="n"/>
      <c r="BH212" s="59" t="n"/>
      <c r="BI212" s="59" t="n"/>
      <c r="BJ212" s="59" t="n"/>
      <c r="BK212" s="59" t="n"/>
      <c r="BL212" s="59" t="n"/>
      <c r="BM212" s="59" t="n"/>
      <c r="BN212" s="59" t="n"/>
      <c r="BO212" s="59" t="n"/>
      <c r="BP212" s="59" t="n"/>
      <c r="BQ212" s="59" t="n"/>
      <c r="BR212" s="59" t="n"/>
      <c r="BS212" s="59" t="n"/>
      <c r="BT212" s="59" t="n"/>
      <c r="BU212" s="59" t="n"/>
      <c r="BV212" s="59" t="n"/>
      <c r="BW212" s="59" t="n"/>
      <c r="BX212" s="59" t="n"/>
      <c r="BY212" s="59" t="n"/>
      <c r="BZ212" s="59" t="n"/>
      <c r="CA212" s="59" t="n"/>
      <c r="CB212" s="59" t="n"/>
      <c r="CC212" s="59" t="n"/>
      <c r="CD212" s="59" t="n"/>
      <c r="CE212" s="59" t="n"/>
      <c r="CF212" s="59" t="n"/>
      <c r="CG212" s="59" t="n"/>
      <c r="CH212" s="59" t="n"/>
      <c r="CI212" s="59" t="n"/>
      <c r="CJ212" s="59" t="n"/>
      <c r="CK212" s="59" t="n"/>
      <c r="CL212" s="59" t="n"/>
      <c r="CM212" s="59" t="n"/>
      <c r="CN212" s="59" t="n"/>
      <c r="CO212" s="59" t="n"/>
      <c r="CP212" s="59" t="n"/>
      <c r="CQ212" s="59" t="n"/>
      <c r="CR212" s="59" t="n"/>
      <c r="CS212" s="59" t="n"/>
      <c r="CT212" s="59" t="n"/>
      <c r="CU212" s="59" t="n"/>
      <c r="CV212" s="59" t="n"/>
      <c r="CW212" s="59" t="n"/>
      <c r="CX212" s="59" t="n"/>
      <c r="CY212" s="59" t="n"/>
      <c r="CZ212" s="59" t="n"/>
    </row>
    <row r="213">
      <c r="D213" s="59" t="inlineStr">
        <is>
          <t>Ex-Date</t>
        </is>
      </c>
      <c r="E213" s="59" t="n">
        <v>46303</v>
      </c>
      <c r="F213" s="59" t="n">
        <v>46484</v>
      </c>
      <c r="G213" s="59" t="n">
        <v>46667</v>
      </c>
      <c r="H213" s="59" t="n">
        <v>46848</v>
      </c>
      <c r="I213" s="59" t="n">
        <v>47031</v>
      </c>
      <c r="J213" s="59" t="n">
        <v>47212</v>
      </c>
      <c r="K213" s="59" t="n">
        <v>47395</v>
      </c>
      <c r="L213" s="59" t="n">
        <v>47576</v>
      </c>
      <c r="M213" s="59" t="n">
        <v>47759</v>
      </c>
      <c r="N213" s="59" t="n">
        <v>47940</v>
      </c>
      <c r="O213" s="59" t="n">
        <v>48123</v>
      </c>
      <c r="P213" s="59" t="n">
        <v>48311</v>
      </c>
      <c r="Q213" s="59" t="n">
        <v>48494</v>
      </c>
      <c r="R213" s="59" t="n">
        <v>48675</v>
      </c>
      <c r="S213" s="59" t="n">
        <v>48858</v>
      </c>
      <c r="T213" s="59" t="n">
        <v>49039</v>
      </c>
      <c r="U213" s="59" t="n">
        <v>49222</v>
      </c>
      <c r="V213" s="59" t="n">
        <v>49410</v>
      </c>
      <c r="W213" s="59" t="n">
        <v>49593</v>
      </c>
      <c r="X213" s="59" t="n"/>
      <c r="Y213" s="59" t="n"/>
      <c r="Z213" s="59" t="n"/>
      <c r="AA213" s="59" t="n"/>
      <c r="AB213" s="59" t="n"/>
      <c r="AC213" s="59" t="n"/>
      <c r="AD213" s="59" t="n"/>
      <c r="AE213" s="59" t="n"/>
      <c r="AF213" s="59" t="n"/>
      <c r="AG213" s="59" t="n"/>
      <c r="AH213" s="59" t="n"/>
      <c r="AI213" s="59" t="n"/>
      <c r="AJ213" s="59" t="n"/>
      <c r="AK213" s="59" t="n"/>
      <c r="AL213" s="59" t="n"/>
      <c r="AM213" s="59" t="n"/>
      <c r="AN213" s="59" t="n"/>
      <c r="AO213" s="59" t="n"/>
      <c r="AP213" s="59" t="n"/>
      <c r="AQ213" s="59" t="n"/>
      <c r="AR213" s="59" t="n"/>
      <c r="AS213" s="59" t="n"/>
      <c r="AT213" s="59" t="n"/>
      <c r="AU213" s="59" t="n"/>
      <c r="AV213" s="59" t="n"/>
      <c r="AW213" s="59" t="n"/>
      <c r="AX213" s="59" t="n"/>
      <c r="AY213" s="59" t="n"/>
      <c r="AZ213" s="59" t="n"/>
      <c r="BA213" s="59" t="n"/>
      <c r="BB213" s="59" t="n"/>
      <c r="BC213" s="59" t="n"/>
      <c r="BD213" s="59" t="n"/>
      <c r="BE213" s="59" t="n"/>
      <c r="BF213" s="59" t="n"/>
      <c r="BG213" s="59" t="n"/>
      <c r="BH213" s="59" t="n"/>
      <c r="BI213" s="59" t="n"/>
      <c r="BJ213" s="59" t="n"/>
      <c r="BK213" s="59" t="n"/>
      <c r="BL213" s="59" t="n"/>
      <c r="BM213" s="59" t="n"/>
      <c r="BN213" s="59" t="n"/>
      <c r="BO213" s="59" t="n"/>
      <c r="BP213" s="59" t="n"/>
      <c r="BQ213" s="59" t="n"/>
      <c r="BR213" s="59" t="n"/>
      <c r="BS213" s="59" t="n"/>
      <c r="BT213" s="59" t="n"/>
      <c r="BU213" s="59" t="n"/>
      <c r="BV213" s="59" t="n"/>
      <c r="BW213" s="59" t="n"/>
      <c r="BX213" s="59" t="n"/>
      <c r="BY213" s="59" t="n"/>
      <c r="BZ213" s="59" t="n"/>
      <c r="CA213" s="59" t="n"/>
      <c r="CB213" s="59" t="n"/>
      <c r="CC213" s="59" t="n"/>
      <c r="CD213" s="59" t="n"/>
      <c r="CE213" s="59" t="n"/>
      <c r="CF213" s="59" t="n"/>
      <c r="CG213" s="59" t="n"/>
      <c r="CH213" s="59" t="n"/>
      <c r="CI213" s="59" t="n"/>
      <c r="CJ213" s="59" t="n"/>
      <c r="CK213" s="59" t="n"/>
      <c r="CL213" s="59" t="n"/>
      <c r="CM213" s="59" t="n"/>
      <c r="CN213" s="59" t="n"/>
      <c r="CO213" s="59" t="n"/>
      <c r="CP213" s="59" t="n"/>
      <c r="CQ213" s="59" t="n"/>
      <c r="CR213" s="59" t="n"/>
      <c r="CS213" s="59" t="n"/>
      <c r="CT213" s="59" t="n"/>
      <c r="CU213" s="59" t="n"/>
      <c r="CV213" s="59" t="n"/>
      <c r="CW213" s="59" t="n"/>
      <c r="CX213" s="59" t="n"/>
      <c r="CY213" s="59" t="n"/>
      <c r="CZ213" s="59" t="n"/>
    </row>
    <row r="214">
      <c r="D214" s="107" t="inlineStr">
        <is>
          <t>Amount Per Share</t>
        </is>
      </c>
      <c r="E214" s="107" t="n">
        <v>0.35</v>
      </c>
      <c r="F214" s="107" t="n">
        <v>0.34</v>
      </c>
      <c r="G214" s="107" t="n">
        <v>0.35</v>
      </c>
      <c r="H214" s="107" t="n">
        <v>0.34</v>
      </c>
      <c r="I214" s="107" t="n">
        <v>0.35</v>
      </c>
      <c r="J214" s="107" t="n">
        <v>0.34</v>
      </c>
      <c r="K214" s="107" t="n">
        <v>0.35</v>
      </c>
      <c r="L214" s="107" t="n">
        <v>0.34</v>
      </c>
      <c r="M214" s="107" t="n">
        <v>0.35</v>
      </c>
      <c r="N214" s="107" t="n">
        <v>0.34</v>
      </c>
      <c r="O214" s="107" t="n">
        <v>0.35</v>
      </c>
      <c r="P214" s="107" t="n">
        <v>0.34</v>
      </c>
      <c r="Q214" s="107" t="n">
        <v>0.35</v>
      </c>
      <c r="R214" s="107" t="n">
        <v>0.34</v>
      </c>
      <c r="S214" s="107" t="n">
        <v>0.35</v>
      </c>
      <c r="T214" s="107" t="n">
        <v>0.34</v>
      </c>
      <c r="U214" s="107" t="n">
        <v>0.35</v>
      </c>
      <c r="V214" s="107" t="n">
        <v>0.34</v>
      </c>
      <c r="W214" s="107" t="n">
        <v>0.35</v>
      </c>
      <c r="X214" s="107" t="n"/>
      <c r="Y214" s="107" t="n"/>
      <c r="Z214" s="107" t="n"/>
      <c r="AA214" s="107" t="n"/>
      <c r="AB214" s="107" t="n"/>
      <c r="AC214" s="107" t="n"/>
      <c r="AD214" s="107" t="n"/>
      <c r="AE214" s="107" t="n"/>
      <c r="AF214" s="107" t="n"/>
      <c r="AG214" s="107" t="n"/>
      <c r="AH214" s="107" t="n"/>
      <c r="AI214" s="107" t="n"/>
      <c r="AJ214" s="107" t="n"/>
      <c r="AK214" s="107" t="n"/>
      <c r="AL214" s="107" t="n"/>
      <c r="AM214" s="107" t="n"/>
      <c r="AN214" s="107" t="n"/>
      <c r="AO214" s="107" t="n"/>
      <c r="AP214" s="107" t="n"/>
      <c r="AQ214" s="107" t="n"/>
      <c r="AR214" s="107" t="n"/>
      <c r="AS214" s="107" t="n"/>
      <c r="AT214" s="107" t="n"/>
      <c r="AU214" s="107" t="n"/>
      <c r="AV214" s="107" t="n"/>
      <c r="AW214" s="107" t="n"/>
      <c r="AX214" s="107" t="n"/>
      <c r="AY214" s="107" t="n"/>
      <c r="AZ214" s="107" t="n"/>
      <c r="BA214" s="107" t="n"/>
      <c r="BB214" s="107" t="n"/>
      <c r="BC214" s="107" t="n"/>
      <c r="BD214" s="107" t="n"/>
      <c r="BE214" s="107" t="n"/>
      <c r="BF214" s="107" t="n"/>
      <c r="BG214" s="107" t="n"/>
      <c r="BH214" s="107" t="n"/>
      <c r="BI214" s="107" t="n"/>
      <c r="BJ214" s="107" t="n"/>
      <c r="BK214" s="107" t="n"/>
      <c r="BL214" s="107" t="n"/>
      <c r="BM214" s="107" t="n"/>
      <c r="BN214" s="107" t="n"/>
      <c r="BO214" s="107" t="n"/>
      <c r="BP214" s="107" t="n"/>
      <c r="BQ214" s="107" t="n"/>
      <c r="BR214" s="107" t="n"/>
      <c r="BS214" s="107" t="n"/>
      <c r="BT214" s="107" t="n"/>
      <c r="BU214" s="107" t="n"/>
      <c r="BV214" s="107" t="n"/>
      <c r="BW214" s="107" t="n"/>
      <c r="BX214" s="107" t="n"/>
      <c r="BY214" s="107" t="n"/>
      <c r="BZ214" s="107" t="n"/>
      <c r="CA214" s="107" t="n"/>
      <c r="CB214" s="107" t="n"/>
      <c r="CC214" s="107" t="n"/>
      <c r="CD214" s="107" t="n"/>
      <c r="CE214" s="107" t="n"/>
      <c r="CF214" s="107" t="n"/>
      <c r="CG214" s="107" t="n"/>
      <c r="CH214" s="107" t="n"/>
      <c r="CI214" s="107" t="n"/>
      <c r="CJ214" s="107" t="n"/>
      <c r="CK214" s="107" t="n"/>
      <c r="CL214" s="107" t="n"/>
      <c r="CM214" s="107" t="n"/>
      <c r="CN214" s="107" t="n"/>
      <c r="CO214" s="107" t="n"/>
      <c r="CP214" s="107" t="n"/>
      <c r="CQ214" s="107" t="n"/>
      <c r="CR214" s="107" t="n"/>
      <c r="CS214" s="107" t="n"/>
      <c r="CT214" s="107" t="n"/>
      <c r="CU214" s="107" t="n"/>
      <c r="CV214" s="107" t="n"/>
      <c r="CW214" s="107" t="n"/>
      <c r="CX214" s="107" t="n"/>
      <c r="CY214" s="107" t="n"/>
      <c r="CZ214" s="107" t="n"/>
    </row>
    <row r="216">
      <c r="A216" s="126">
        <f>IF('AS51'!$C$25="","",'AS51'!$C$25)</f>
        <v/>
      </c>
      <c r="B216" s="68">
        <f>IF($A216="",0,COUNT($E217:$CZ217))</f>
        <v/>
      </c>
      <c r="C216" s="69">
        <f>IF($B216=0,0,MAX($E217:$CZ217))</f>
        <v/>
      </c>
      <c r="D216" s="58">
        <f>_xll.BDS($A216,'Field Check'!$C$44,"headers=y","startcol=1","endcol=7","dir=h","DVD_START_DT",'Field Check'!$C$59,"DVD_END_DT",'Field Check'!$D$59,"cols=2;rows=7")</f>
        <v/>
      </c>
      <c r="E216" s="59" t="n">
        <v>46191</v>
      </c>
      <c r="F216" s="59" t="n"/>
      <c r="G216" s="59" t="n"/>
      <c r="H216" s="59" t="n"/>
      <c r="I216" s="59" t="n"/>
      <c r="J216" s="59" t="n"/>
      <c r="K216" s="59" t="n"/>
      <c r="L216" s="59" t="n"/>
      <c r="M216" s="59" t="n"/>
      <c r="N216" s="59" t="n"/>
      <c r="O216" s="59" t="n"/>
      <c r="P216" s="59" t="n"/>
      <c r="Q216" s="59" t="n"/>
      <c r="R216" s="59" t="n"/>
      <c r="S216" s="59" t="n"/>
      <c r="T216" s="59" t="n"/>
      <c r="U216" s="59" t="n"/>
      <c r="V216" s="59" t="n"/>
      <c r="W216" s="59" t="n"/>
      <c r="X216" s="59" t="n"/>
      <c r="Y216" s="59" t="n"/>
      <c r="Z216" s="59" t="n"/>
      <c r="AA216" s="59" t="n"/>
      <c r="AB216" s="59" t="n"/>
      <c r="AC216" s="59" t="n"/>
      <c r="AD216" s="59" t="n"/>
      <c r="AE216" s="59" t="n"/>
      <c r="AF216" s="59" t="n"/>
      <c r="AG216" s="59" t="n"/>
      <c r="AH216" s="59" t="n"/>
      <c r="AI216" s="59" t="n"/>
      <c r="AJ216" s="59" t="n"/>
      <c r="AK216" s="59" t="n"/>
      <c r="AL216" s="59" t="n"/>
      <c r="AM216" s="59" t="n"/>
      <c r="AN216" s="59" t="n"/>
      <c r="AO216" s="59" t="n"/>
      <c r="AP216" s="59" t="n"/>
      <c r="AQ216" s="59" t="n"/>
      <c r="AR216" s="59" t="n"/>
      <c r="AS216" s="59" t="n"/>
      <c r="AT216" s="59" t="n"/>
      <c r="AU216" s="59" t="n"/>
      <c r="AV216" s="59" t="n"/>
      <c r="AW216" s="59" t="n"/>
      <c r="AX216" s="59" t="n"/>
      <c r="AY216" s="59" t="n"/>
      <c r="AZ216" s="59" t="n"/>
      <c r="BA216" s="59" t="n"/>
      <c r="BB216" s="59" t="n"/>
      <c r="BC216" s="59" t="n"/>
      <c r="BD216" s="59" t="n"/>
      <c r="BE216" s="59" t="n"/>
      <c r="BF216" s="59" t="n"/>
      <c r="BG216" s="59" t="n"/>
      <c r="BH216" s="59" t="n"/>
      <c r="BI216" s="59" t="n"/>
      <c r="BJ216" s="59" t="n"/>
      <c r="BK216" s="59" t="n"/>
      <c r="BL216" s="59" t="n"/>
      <c r="BM216" s="59" t="n"/>
      <c r="BN216" s="59" t="n"/>
      <c r="BO216" s="59" t="n"/>
      <c r="BP216" s="59" t="n"/>
      <c r="BQ216" s="59" t="n"/>
      <c r="BR216" s="59" t="n"/>
      <c r="BS216" s="59" t="n"/>
      <c r="BT216" s="59" t="n"/>
      <c r="BU216" s="59" t="n"/>
      <c r="BV216" s="59" t="n"/>
      <c r="BW216" s="59" t="n"/>
      <c r="BX216" s="59" t="n"/>
      <c r="BY216" s="59" t="n"/>
      <c r="BZ216" s="59" t="n"/>
      <c r="CA216" s="59" t="n"/>
      <c r="CB216" s="59" t="n"/>
      <c r="CC216" s="59" t="n"/>
      <c r="CD216" s="59" t="n"/>
      <c r="CE216" s="59" t="n"/>
      <c r="CF216" s="59" t="n"/>
      <c r="CG216" s="59" t="n"/>
      <c r="CH216" s="59" t="n"/>
      <c r="CI216" s="59" t="n"/>
      <c r="CJ216" s="59" t="n"/>
      <c r="CK216" s="59" t="n"/>
      <c r="CL216" s="59" t="n"/>
      <c r="CM216" s="59" t="n"/>
      <c r="CN216" s="59" t="n"/>
      <c r="CO216" s="59" t="n"/>
      <c r="CP216" s="59" t="n"/>
      <c r="CQ216" s="59" t="n"/>
      <c r="CR216" s="59" t="n"/>
      <c r="CS216" s="59" t="n"/>
      <c r="CT216" s="59" t="n"/>
      <c r="CU216" s="59" t="n"/>
      <c r="CV216" s="59" t="n"/>
      <c r="CW216" s="59" t="n"/>
      <c r="CX216" s="59" t="n"/>
      <c r="CY216" s="59" t="n"/>
      <c r="CZ216" s="59" t="n"/>
    </row>
    <row r="217">
      <c r="D217" s="59" t="inlineStr">
        <is>
          <t>Ex-Date</t>
        </is>
      </c>
      <c r="E217" s="59" t="n">
        <v>46202</v>
      </c>
      <c r="F217" s="59" t="n"/>
      <c r="G217" s="59" t="n"/>
      <c r="H217" s="59" t="n"/>
      <c r="I217" s="59" t="n"/>
      <c r="J217" s="59" t="n"/>
      <c r="K217" s="59" t="n"/>
      <c r="L217" s="59" t="n"/>
      <c r="M217" s="59" t="n"/>
      <c r="N217" s="59" t="n"/>
      <c r="O217" s="59" t="n"/>
      <c r="P217" s="59" t="n"/>
      <c r="Q217" s="59" t="n"/>
      <c r="R217" s="59" t="n"/>
      <c r="S217" s="59" t="n"/>
      <c r="T217" s="59" t="n"/>
      <c r="U217" s="59" t="n"/>
      <c r="V217" s="59" t="n"/>
      <c r="W217" s="59" t="n"/>
      <c r="X217" s="59" t="n"/>
      <c r="Y217" s="59" t="n"/>
      <c r="Z217" s="59" t="n"/>
      <c r="AA217" s="59" t="n"/>
      <c r="AB217" s="59" t="n"/>
      <c r="AC217" s="59" t="n"/>
      <c r="AD217" s="59" t="n"/>
      <c r="AE217" s="59" t="n"/>
      <c r="AF217" s="59" t="n"/>
      <c r="AG217" s="59" t="n"/>
      <c r="AH217" s="59" t="n"/>
      <c r="AI217" s="59" t="n"/>
      <c r="AJ217" s="59" t="n"/>
      <c r="AK217" s="59" t="n"/>
      <c r="AL217" s="59" t="n"/>
      <c r="AM217" s="59" t="n"/>
      <c r="AN217" s="59" t="n"/>
      <c r="AO217" s="59" t="n"/>
      <c r="AP217" s="59" t="n"/>
      <c r="AQ217" s="59" t="n"/>
      <c r="AR217" s="59" t="n"/>
      <c r="AS217" s="59" t="n"/>
      <c r="AT217" s="59" t="n"/>
      <c r="AU217" s="59" t="n"/>
      <c r="AV217" s="59" t="n"/>
      <c r="AW217" s="59" t="n"/>
      <c r="AX217" s="59" t="n"/>
      <c r="AY217" s="59" t="n"/>
      <c r="AZ217" s="59" t="n"/>
      <c r="BA217" s="59" t="n"/>
      <c r="BB217" s="59" t="n"/>
      <c r="BC217" s="59" t="n"/>
      <c r="BD217" s="59" t="n"/>
      <c r="BE217" s="59" t="n"/>
      <c r="BF217" s="59" t="n"/>
      <c r="BG217" s="59" t="n"/>
      <c r="BH217" s="59" t="n"/>
      <c r="BI217" s="59" t="n"/>
      <c r="BJ217" s="59" t="n"/>
      <c r="BK217" s="59" t="n"/>
      <c r="BL217" s="59" t="n"/>
      <c r="BM217" s="59" t="n"/>
      <c r="BN217" s="59" t="n"/>
      <c r="BO217" s="59" t="n"/>
      <c r="BP217" s="59" t="n"/>
      <c r="BQ217" s="59" t="n"/>
      <c r="BR217" s="59" t="n"/>
      <c r="BS217" s="59" t="n"/>
      <c r="BT217" s="59" t="n"/>
      <c r="BU217" s="59" t="n"/>
      <c r="BV217" s="59" t="n"/>
      <c r="BW217" s="59" t="n"/>
      <c r="BX217" s="59" t="n"/>
      <c r="BY217" s="59" t="n"/>
      <c r="BZ217" s="59" t="n"/>
      <c r="CA217" s="59" t="n"/>
      <c r="CB217" s="59" t="n"/>
      <c r="CC217" s="59" t="n"/>
      <c r="CD217" s="59" t="n"/>
      <c r="CE217" s="59" t="n"/>
      <c r="CF217" s="59" t="n"/>
      <c r="CG217" s="59" t="n"/>
      <c r="CH217" s="59" t="n"/>
      <c r="CI217" s="59" t="n"/>
      <c r="CJ217" s="59" t="n"/>
      <c r="CK217" s="59" t="n"/>
      <c r="CL217" s="59" t="n"/>
      <c r="CM217" s="59" t="n"/>
      <c r="CN217" s="59" t="n"/>
      <c r="CO217" s="59" t="n"/>
      <c r="CP217" s="59" t="n"/>
      <c r="CQ217" s="59" t="n"/>
      <c r="CR217" s="59" t="n"/>
      <c r="CS217" s="59" t="n"/>
      <c r="CT217" s="59" t="n"/>
      <c r="CU217" s="59" t="n"/>
      <c r="CV217" s="59" t="n"/>
      <c r="CW217" s="59" t="n"/>
      <c r="CX217" s="59" t="n"/>
      <c r="CY217" s="59" t="n"/>
      <c r="CZ217" s="59" t="n"/>
    </row>
    <row r="218">
      <c r="D218" s="59" t="inlineStr">
        <is>
          <t>Record Date</t>
        </is>
      </c>
      <c r="E218" s="59" t="n">
        <v>46203</v>
      </c>
      <c r="F218" s="59" t="n"/>
      <c r="G218" s="59" t="n"/>
      <c r="H218" s="59" t="n"/>
      <c r="I218" s="59" t="n"/>
      <c r="J218" s="59" t="n"/>
      <c r="K218" s="59" t="n"/>
      <c r="L218" s="59" t="n"/>
      <c r="M218" s="59" t="n"/>
      <c r="N218" s="59" t="n"/>
      <c r="O218" s="59" t="n"/>
      <c r="P218" s="59" t="n"/>
      <c r="Q218" s="59" t="n"/>
      <c r="R218" s="59" t="n"/>
      <c r="S218" s="59" t="n"/>
      <c r="T218" s="59" t="n"/>
      <c r="U218" s="59" t="n"/>
      <c r="V218" s="59" t="n"/>
      <c r="W218" s="59" t="n"/>
      <c r="X218" s="59" t="n"/>
      <c r="Y218" s="59" t="n"/>
      <c r="Z218" s="59" t="n"/>
      <c r="AA218" s="59" t="n"/>
      <c r="AB218" s="59" t="n"/>
      <c r="AC218" s="59" t="n"/>
      <c r="AD218" s="59" t="n"/>
      <c r="AE218" s="59" t="n"/>
      <c r="AF218" s="59" t="n"/>
      <c r="AG218" s="59" t="n"/>
      <c r="AH218" s="59" t="n"/>
      <c r="AI218" s="59" t="n"/>
      <c r="AJ218" s="59" t="n"/>
      <c r="AK218" s="59" t="n"/>
      <c r="AL218" s="59" t="n"/>
      <c r="AM218" s="59" t="n"/>
      <c r="AN218" s="59" t="n"/>
      <c r="AO218" s="59" t="n"/>
      <c r="AP218" s="59" t="n"/>
      <c r="AQ218" s="59" t="n"/>
      <c r="AR218" s="59" t="n"/>
      <c r="AS218" s="59" t="n"/>
      <c r="AT218" s="59" t="n"/>
      <c r="AU218" s="59" t="n"/>
      <c r="AV218" s="59" t="n"/>
      <c r="AW218" s="59" t="n"/>
      <c r="AX218" s="59" t="n"/>
      <c r="AY218" s="59" t="n"/>
      <c r="AZ218" s="59" t="n"/>
      <c r="BA218" s="59" t="n"/>
      <c r="BB218" s="59" t="n"/>
      <c r="BC218" s="59" t="n"/>
      <c r="BD218" s="59" t="n"/>
      <c r="BE218" s="59" t="n"/>
      <c r="BF218" s="59" t="n"/>
      <c r="BG218" s="59" t="n"/>
      <c r="BH218" s="59" t="n"/>
      <c r="BI218" s="59" t="n"/>
      <c r="BJ218" s="59" t="n"/>
      <c r="BK218" s="59" t="n"/>
      <c r="BL218" s="59" t="n"/>
      <c r="BM218" s="59" t="n"/>
      <c r="BN218" s="59" t="n"/>
      <c r="BO218" s="59" t="n"/>
      <c r="BP218" s="59" t="n"/>
      <c r="BQ218" s="59" t="n"/>
      <c r="BR218" s="59" t="n"/>
      <c r="BS218" s="59" t="n"/>
      <c r="BT218" s="59" t="n"/>
      <c r="BU218" s="59" t="n"/>
      <c r="BV218" s="59" t="n"/>
      <c r="BW218" s="59" t="n"/>
      <c r="BX218" s="59" t="n"/>
      <c r="BY218" s="59" t="n"/>
      <c r="BZ218" s="59" t="n"/>
      <c r="CA218" s="59" t="n"/>
      <c r="CB218" s="59" t="n"/>
      <c r="CC218" s="59" t="n"/>
      <c r="CD218" s="59" t="n"/>
      <c r="CE218" s="59" t="n"/>
      <c r="CF218" s="59" t="n"/>
      <c r="CG218" s="59" t="n"/>
      <c r="CH218" s="59" t="n"/>
      <c r="CI218" s="59" t="n"/>
      <c r="CJ218" s="59" t="n"/>
      <c r="CK218" s="59" t="n"/>
      <c r="CL218" s="59" t="n"/>
      <c r="CM218" s="59" t="n"/>
      <c r="CN218" s="59" t="n"/>
      <c r="CO218" s="59" t="n"/>
      <c r="CP218" s="59" t="n"/>
      <c r="CQ218" s="59" t="n"/>
      <c r="CR218" s="59" t="n"/>
      <c r="CS218" s="59" t="n"/>
      <c r="CT218" s="59" t="n"/>
      <c r="CU218" s="59" t="n"/>
      <c r="CV218" s="59" t="n"/>
      <c r="CW218" s="59" t="n"/>
      <c r="CX218" s="59" t="n"/>
      <c r="CY218" s="59" t="n"/>
      <c r="CZ218" s="59" t="n"/>
    </row>
    <row r="219">
      <c r="D219" s="59" t="inlineStr">
        <is>
          <t>Payable Date</t>
        </is>
      </c>
      <c r="E219" s="59" t="n">
        <v>46240</v>
      </c>
      <c r="F219" s="59" t="n"/>
      <c r="G219" s="59" t="n"/>
      <c r="H219" s="59" t="n"/>
      <c r="I219" s="59" t="n"/>
      <c r="J219" s="59" t="n"/>
      <c r="K219" s="59" t="n"/>
      <c r="L219" s="59" t="n"/>
      <c r="M219" s="59" t="n"/>
      <c r="N219" s="59" t="n"/>
      <c r="O219" s="59" t="n"/>
      <c r="P219" s="59" t="n"/>
      <c r="Q219" s="59" t="n"/>
      <c r="R219" s="59" t="n"/>
      <c r="S219" s="59" t="n"/>
      <c r="T219" s="59" t="n"/>
      <c r="U219" s="59" t="n"/>
      <c r="V219" s="59" t="n"/>
      <c r="W219" s="59" t="n"/>
      <c r="X219" s="59" t="n"/>
      <c r="Y219" s="59" t="n"/>
      <c r="Z219" s="59" t="n"/>
      <c r="AA219" s="59" t="n"/>
      <c r="AB219" s="59" t="n"/>
      <c r="AC219" s="59" t="n"/>
      <c r="AD219" s="59" t="n"/>
      <c r="AE219" s="59" t="n"/>
      <c r="AF219" s="59" t="n"/>
      <c r="AG219" s="59" t="n"/>
      <c r="AH219" s="59" t="n"/>
      <c r="AI219" s="59" t="n"/>
      <c r="AJ219" s="59" t="n"/>
      <c r="AK219" s="59" t="n"/>
      <c r="AL219" s="59" t="n"/>
      <c r="AM219" s="59" t="n"/>
      <c r="AN219" s="59" t="n"/>
      <c r="AO219" s="59" t="n"/>
      <c r="AP219" s="59" t="n"/>
      <c r="AQ219" s="59" t="n"/>
      <c r="AR219" s="59" t="n"/>
      <c r="AS219" s="59" t="n"/>
      <c r="AT219" s="59" t="n"/>
      <c r="AU219" s="59" t="n"/>
      <c r="AV219" s="59" t="n"/>
      <c r="AW219" s="59" t="n"/>
      <c r="AX219" s="59" t="n"/>
      <c r="AY219" s="59" t="n"/>
      <c r="AZ219" s="59" t="n"/>
      <c r="BA219" s="59" t="n"/>
      <c r="BB219" s="59" t="n"/>
      <c r="BC219" s="59" t="n"/>
      <c r="BD219" s="59" t="n"/>
      <c r="BE219" s="59" t="n"/>
      <c r="BF219" s="59" t="n"/>
      <c r="BG219" s="59" t="n"/>
      <c r="BH219" s="59" t="n"/>
      <c r="BI219" s="59" t="n"/>
      <c r="BJ219" s="59" t="n"/>
      <c r="BK219" s="59" t="n"/>
      <c r="BL219" s="59" t="n"/>
      <c r="BM219" s="59" t="n"/>
      <c r="BN219" s="59" t="n"/>
      <c r="BO219" s="59" t="n"/>
      <c r="BP219" s="59" t="n"/>
      <c r="BQ219" s="59" t="n"/>
      <c r="BR219" s="59" t="n"/>
      <c r="BS219" s="59" t="n"/>
      <c r="BT219" s="59" t="n"/>
      <c r="BU219" s="59" t="n"/>
      <c r="BV219" s="59" t="n"/>
      <c r="BW219" s="59" t="n"/>
      <c r="BX219" s="59" t="n"/>
      <c r="BY219" s="59" t="n"/>
      <c r="BZ219" s="59" t="n"/>
      <c r="CA219" s="59" t="n"/>
      <c r="CB219" s="59" t="n"/>
      <c r="CC219" s="59" t="n"/>
      <c r="CD219" s="59" t="n"/>
      <c r="CE219" s="59" t="n"/>
      <c r="CF219" s="59" t="n"/>
      <c r="CG219" s="59" t="n"/>
      <c r="CH219" s="59" t="n"/>
      <c r="CI219" s="59" t="n"/>
      <c r="CJ219" s="59" t="n"/>
      <c r="CK219" s="59" t="n"/>
      <c r="CL219" s="59" t="n"/>
      <c r="CM219" s="59" t="n"/>
      <c r="CN219" s="59" t="n"/>
      <c r="CO219" s="59" t="n"/>
      <c r="CP219" s="59" t="n"/>
      <c r="CQ219" s="59" t="n"/>
      <c r="CR219" s="59" t="n"/>
      <c r="CS219" s="59" t="n"/>
      <c r="CT219" s="59" t="n"/>
      <c r="CU219" s="59" t="n"/>
      <c r="CV219" s="59" t="n"/>
      <c r="CW219" s="59" t="n"/>
      <c r="CX219" s="59" t="n"/>
      <c r="CY219" s="59" t="n"/>
      <c r="CZ219" s="59" t="n"/>
    </row>
    <row r="220">
      <c r="D220" s="107" t="inlineStr">
        <is>
          <t>Dividend Amount</t>
        </is>
      </c>
      <c r="E220" s="107" t="n">
        <v>0.048125</v>
      </c>
      <c r="F220" s="107" t="n"/>
      <c r="G220" s="107" t="n"/>
      <c r="H220" s="107" t="n"/>
      <c r="I220" s="107" t="n"/>
      <c r="J220" s="107" t="n"/>
      <c r="K220" s="107" t="n"/>
      <c r="L220" s="107" t="n"/>
      <c r="M220" s="107" t="n"/>
      <c r="N220" s="107" t="n"/>
      <c r="O220" s="107" t="n"/>
      <c r="P220" s="107" t="n"/>
      <c r="Q220" s="107" t="n"/>
      <c r="R220" s="107" t="n"/>
      <c r="S220" s="107" t="n"/>
      <c r="T220" s="107" t="n"/>
      <c r="U220" s="107" t="n"/>
      <c r="V220" s="107" t="n"/>
      <c r="W220" s="107" t="n"/>
      <c r="X220" s="107" t="n"/>
      <c r="Y220" s="107" t="n"/>
      <c r="Z220" s="107" t="n"/>
      <c r="AA220" s="107" t="n"/>
      <c r="AB220" s="107" t="n"/>
      <c r="AC220" s="107" t="n"/>
      <c r="AD220" s="107" t="n"/>
      <c r="AE220" s="107" t="n"/>
      <c r="AF220" s="107" t="n"/>
      <c r="AG220" s="107" t="n"/>
      <c r="AH220" s="107" t="n"/>
      <c r="AI220" s="107" t="n"/>
      <c r="AJ220" s="107" t="n"/>
      <c r="AK220" s="107" t="n"/>
      <c r="AL220" s="107" t="n"/>
      <c r="AM220" s="107" t="n"/>
      <c r="AN220" s="107" t="n"/>
      <c r="AO220" s="107" t="n"/>
      <c r="AP220" s="107" t="n"/>
      <c r="AQ220" s="107" t="n"/>
      <c r="AR220" s="107" t="n"/>
      <c r="AS220" s="107" t="n"/>
      <c r="AT220" s="107" t="n"/>
      <c r="AU220" s="107" t="n"/>
      <c r="AV220" s="107" t="n"/>
      <c r="AW220" s="107" t="n"/>
      <c r="AX220" s="107" t="n"/>
      <c r="AY220" s="107" t="n"/>
      <c r="AZ220" s="107" t="n"/>
      <c r="BA220" s="107" t="n"/>
      <c r="BB220" s="107" t="n"/>
      <c r="BC220" s="107" t="n"/>
      <c r="BD220" s="107" t="n"/>
      <c r="BE220" s="107" t="n"/>
      <c r="BF220" s="107" t="n"/>
      <c r="BG220" s="107" t="n"/>
      <c r="BH220" s="107" t="n"/>
      <c r="BI220" s="107" t="n"/>
      <c r="BJ220" s="107" t="n"/>
      <c r="BK220" s="107" t="n"/>
      <c r="BL220" s="107" t="n"/>
      <c r="BM220" s="107" t="n"/>
      <c r="BN220" s="107" t="n"/>
      <c r="BO220" s="107" t="n"/>
      <c r="BP220" s="107" t="n"/>
      <c r="BQ220" s="107" t="n"/>
      <c r="BR220" s="107" t="n"/>
      <c r="BS220" s="107" t="n"/>
      <c r="BT220" s="107" t="n"/>
      <c r="BU220" s="107" t="n"/>
      <c r="BV220" s="107" t="n"/>
      <c r="BW220" s="107" t="n"/>
      <c r="BX220" s="107" t="n"/>
      <c r="BY220" s="107" t="n"/>
      <c r="BZ220" s="107" t="n"/>
      <c r="CA220" s="107" t="n"/>
      <c r="CB220" s="107" t="n"/>
      <c r="CC220" s="107" t="n"/>
      <c r="CD220" s="107" t="n"/>
      <c r="CE220" s="107" t="n"/>
      <c r="CF220" s="107" t="n"/>
      <c r="CG220" s="107" t="n"/>
      <c r="CH220" s="107" t="n"/>
      <c r="CI220" s="107" t="n"/>
      <c r="CJ220" s="107" t="n"/>
      <c r="CK220" s="107" t="n"/>
      <c r="CL220" s="107" t="n"/>
      <c r="CM220" s="107" t="n"/>
      <c r="CN220" s="107" t="n"/>
      <c r="CO220" s="107" t="n"/>
      <c r="CP220" s="107" t="n"/>
      <c r="CQ220" s="107" t="n"/>
      <c r="CR220" s="107" t="n"/>
      <c r="CS220" s="107" t="n"/>
      <c r="CT220" s="107" t="n"/>
      <c r="CU220" s="107" t="n"/>
      <c r="CV220" s="107" t="n"/>
      <c r="CW220" s="107" t="n"/>
      <c r="CX220" s="107" t="n"/>
      <c r="CY220" s="107" t="n"/>
      <c r="CZ220" s="107" t="n"/>
    </row>
    <row r="221">
      <c r="D221" t="inlineStr">
        <is>
          <t>Dividend Frequency</t>
        </is>
      </c>
      <c r="E221" t="inlineStr">
        <is>
          <t>Quarter</t>
        </is>
      </c>
    </row>
    <row r="222">
      <c r="D222" t="inlineStr">
        <is>
          <t>Dividend Type</t>
        </is>
      </c>
      <c r="E222" t="inlineStr">
        <is>
          <t>Distribution</t>
        </is>
      </c>
    </row>
    <row r="223">
      <c r="A223" s="2">
        <f>IF($A216="","","   projections")</f>
        <v/>
      </c>
      <c r="B223" s="68">
        <f>IF($A216="",0,COUNT($E224:$CZ224))</f>
        <v/>
      </c>
      <c r="C223" s="69">
        <f>IF($B223=0,0,MAX($E224:$CZ224))</f>
        <v/>
      </c>
      <c r="D223" s="58">
        <f>_xll.BDS($A216,'Field Check'!$C$42,"headers=y","startcol=1","endcol=3","dir=h","cols=41;rows=3")</f>
        <v/>
      </c>
      <c r="E223" s="59" t="n">
        <v>46283</v>
      </c>
      <c r="F223" s="59" t="n">
        <v>46373</v>
      </c>
      <c r="G223" s="59" t="n">
        <v>46465</v>
      </c>
      <c r="H223" s="59" t="n">
        <v>46554</v>
      </c>
      <c r="I223" s="59" t="n">
        <v>46647</v>
      </c>
      <c r="J223" s="59" t="n">
        <v>46737</v>
      </c>
      <c r="K223" s="59" t="n">
        <v>46832</v>
      </c>
      <c r="L223" s="59" t="n">
        <v>46925</v>
      </c>
      <c r="M223" s="59" t="n">
        <v>47014</v>
      </c>
      <c r="N223" s="59" t="n">
        <v>47101</v>
      </c>
      <c r="O223" s="59" t="n">
        <v>47197</v>
      </c>
      <c r="P223" s="59" t="n">
        <v>47289</v>
      </c>
      <c r="Q223" s="59" t="n">
        <v>47379</v>
      </c>
      <c r="R223" s="59" t="n">
        <v>47472</v>
      </c>
      <c r="S223" s="59" t="n">
        <v>47562</v>
      </c>
      <c r="T223" s="59" t="n">
        <v>47653</v>
      </c>
      <c r="U223" s="59" t="n">
        <v>47744</v>
      </c>
      <c r="V223" s="59" t="n">
        <v>47836</v>
      </c>
      <c r="W223" s="59" t="n">
        <v>47927</v>
      </c>
      <c r="X223" s="59" t="n">
        <v>48017</v>
      </c>
      <c r="Y223" s="59" t="n">
        <v>48109</v>
      </c>
      <c r="Z223" s="59" t="n">
        <v>48200</v>
      </c>
      <c r="AA223" s="59" t="n">
        <v>48292</v>
      </c>
      <c r="AB223" s="59" t="n">
        <v>48381</v>
      </c>
      <c r="AC223" s="59" t="n">
        <v>48474</v>
      </c>
      <c r="AD223" s="59" t="n">
        <v>48564</v>
      </c>
      <c r="AE223" s="59" t="n">
        <v>48656</v>
      </c>
      <c r="AF223" s="59" t="n">
        <v>48752</v>
      </c>
      <c r="AG223" s="59" t="n">
        <v>48838</v>
      </c>
      <c r="AH223" s="59" t="n">
        <v>48928</v>
      </c>
      <c r="AI223" s="59" t="n">
        <v>49023</v>
      </c>
      <c r="AJ223" s="59" t="n">
        <v>49116</v>
      </c>
      <c r="AK223" s="59" t="n">
        <v>49205</v>
      </c>
      <c r="AL223" s="59" t="n">
        <v>49292</v>
      </c>
      <c r="AM223" s="59" t="n">
        <v>49388</v>
      </c>
      <c r="AN223" s="59" t="n">
        <v>49480</v>
      </c>
      <c r="AO223" s="59" t="n">
        <v>49569</v>
      </c>
      <c r="AP223" s="59" t="n">
        <v>49663</v>
      </c>
      <c r="AQ223" s="59" t="n">
        <v>49752</v>
      </c>
      <c r="AR223" s="59" t="n">
        <v>49844</v>
      </c>
      <c r="AS223" s="59" t="n"/>
      <c r="AT223" s="59" t="n"/>
      <c r="AU223" s="59" t="n"/>
      <c r="AV223" s="59" t="n"/>
      <c r="AW223" s="59" t="n"/>
      <c r="AX223" s="59" t="n"/>
      <c r="AY223" s="59" t="n"/>
      <c r="AZ223" s="59" t="n"/>
      <c r="BA223" s="59" t="n"/>
      <c r="BB223" s="59" t="n"/>
      <c r="BC223" s="59" t="n"/>
      <c r="BD223" s="59" t="n"/>
      <c r="BE223" s="59" t="n"/>
      <c r="BF223" s="59" t="n"/>
      <c r="BG223" s="59" t="n"/>
      <c r="BH223" s="59" t="n"/>
      <c r="BI223" s="59" t="n"/>
      <c r="BJ223" s="59" t="n"/>
      <c r="BK223" s="59" t="n"/>
      <c r="BL223" s="59" t="n"/>
      <c r="BM223" s="59" t="n"/>
      <c r="BN223" s="59" t="n"/>
      <c r="BO223" s="59" t="n"/>
      <c r="BP223" s="59" t="n"/>
      <c r="BQ223" s="59" t="n"/>
      <c r="BR223" s="59" t="n"/>
      <c r="BS223" s="59" t="n"/>
      <c r="BT223" s="59" t="n"/>
      <c r="BU223" s="59" t="n"/>
      <c r="BV223" s="59" t="n"/>
      <c r="BW223" s="59" t="n"/>
      <c r="BX223" s="59" t="n"/>
      <c r="BY223" s="59" t="n"/>
      <c r="BZ223" s="59" t="n"/>
      <c r="CA223" s="59" t="n"/>
      <c r="CB223" s="59" t="n"/>
      <c r="CC223" s="59" t="n"/>
      <c r="CD223" s="59" t="n"/>
      <c r="CE223" s="59" t="n"/>
      <c r="CF223" s="59" t="n"/>
      <c r="CG223" s="59" t="n"/>
      <c r="CH223" s="59" t="n"/>
      <c r="CI223" s="59" t="n"/>
      <c r="CJ223" s="59" t="n"/>
      <c r="CK223" s="59" t="n"/>
      <c r="CL223" s="59" t="n"/>
      <c r="CM223" s="59" t="n"/>
      <c r="CN223" s="59" t="n"/>
      <c r="CO223" s="59" t="n"/>
      <c r="CP223" s="59" t="n"/>
      <c r="CQ223" s="59" t="n"/>
      <c r="CR223" s="59" t="n"/>
      <c r="CS223" s="59" t="n"/>
      <c r="CT223" s="59" t="n"/>
      <c r="CU223" s="59" t="n"/>
      <c r="CV223" s="59" t="n"/>
      <c r="CW223" s="59" t="n"/>
      <c r="CX223" s="59" t="n"/>
      <c r="CY223" s="59" t="n"/>
      <c r="CZ223" s="59" t="n"/>
    </row>
    <row r="224">
      <c r="D224" s="59" t="inlineStr">
        <is>
          <t>Ex-Date</t>
        </is>
      </c>
      <c r="E224" s="59" t="n">
        <v>46294</v>
      </c>
      <c r="F224" s="59" t="n">
        <v>46386</v>
      </c>
      <c r="G224" s="59" t="n">
        <v>46476</v>
      </c>
      <c r="H224" s="59" t="n">
        <v>46567</v>
      </c>
      <c r="I224" s="59" t="n">
        <v>46659</v>
      </c>
      <c r="J224" s="59" t="n">
        <v>46751</v>
      </c>
      <c r="K224" s="59" t="n">
        <v>46842</v>
      </c>
      <c r="L224" s="59" t="n">
        <v>46933</v>
      </c>
      <c r="M224" s="59" t="n">
        <v>47024</v>
      </c>
      <c r="N224" s="59" t="n">
        <v>47115</v>
      </c>
      <c r="O224" s="59" t="n">
        <v>47205</v>
      </c>
      <c r="P224" s="59" t="n">
        <v>47297</v>
      </c>
      <c r="Q224" s="59" t="n">
        <v>47388</v>
      </c>
      <c r="R224" s="59" t="n">
        <v>47480</v>
      </c>
      <c r="S224" s="59" t="n">
        <v>47570</v>
      </c>
      <c r="T224" s="59" t="n">
        <v>47661</v>
      </c>
      <c r="U224" s="59" t="n">
        <v>47753</v>
      </c>
      <c r="V224" s="59" t="n">
        <v>47847</v>
      </c>
      <c r="W224" s="59" t="n">
        <v>47935</v>
      </c>
      <c r="X224" s="59" t="n">
        <v>48026</v>
      </c>
      <c r="Y224" s="59" t="n">
        <v>48120</v>
      </c>
      <c r="Z224" s="59" t="n">
        <v>48212</v>
      </c>
      <c r="AA224" s="59" t="n">
        <v>48303</v>
      </c>
      <c r="AB224" s="59" t="n">
        <v>48394</v>
      </c>
      <c r="AC224" s="59" t="n">
        <v>48486</v>
      </c>
      <c r="AD224" s="59" t="n">
        <v>48578</v>
      </c>
      <c r="AE224" s="59" t="n">
        <v>48668</v>
      </c>
      <c r="AF224" s="59" t="n">
        <v>48759</v>
      </c>
      <c r="AG224" s="59" t="n">
        <v>48851</v>
      </c>
      <c r="AH224" s="59" t="n">
        <v>48942</v>
      </c>
      <c r="AI224" s="59" t="n">
        <v>49033</v>
      </c>
      <c r="AJ224" s="59" t="n">
        <v>49124</v>
      </c>
      <c r="AK224" s="59" t="n">
        <v>49215</v>
      </c>
      <c r="AL224" s="59" t="n">
        <v>49306</v>
      </c>
      <c r="AM224" s="59" t="n">
        <v>49397</v>
      </c>
      <c r="AN224" s="59" t="n">
        <v>49488</v>
      </c>
      <c r="AO224" s="59" t="n">
        <v>49579</v>
      </c>
      <c r="AP224" s="59" t="n">
        <v>49671</v>
      </c>
      <c r="AQ224" s="59" t="n">
        <v>49762</v>
      </c>
      <c r="AR224" s="59" t="n">
        <v>49853</v>
      </c>
      <c r="AS224" s="59" t="n"/>
      <c r="AT224" s="59" t="n"/>
      <c r="AU224" s="59" t="n"/>
      <c r="AV224" s="59" t="n"/>
      <c r="AW224" s="59" t="n"/>
      <c r="AX224" s="59" t="n"/>
      <c r="AY224" s="59" t="n"/>
      <c r="AZ224" s="59" t="n"/>
      <c r="BA224" s="59" t="n"/>
      <c r="BB224" s="59" t="n"/>
      <c r="BC224" s="59" t="n"/>
      <c r="BD224" s="59" t="n"/>
      <c r="BE224" s="59" t="n"/>
      <c r="BF224" s="59" t="n"/>
      <c r="BG224" s="59" t="n"/>
      <c r="BH224" s="59" t="n"/>
      <c r="BI224" s="59" t="n"/>
      <c r="BJ224" s="59" t="n"/>
      <c r="BK224" s="59" t="n"/>
      <c r="BL224" s="59" t="n"/>
      <c r="BM224" s="59" t="n"/>
      <c r="BN224" s="59" t="n"/>
      <c r="BO224" s="59" t="n"/>
      <c r="BP224" s="59" t="n"/>
      <c r="BQ224" s="59" t="n"/>
      <c r="BR224" s="59" t="n"/>
      <c r="BS224" s="59" t="n"/>
      <c r="BT224" s="59" t="n"/>
      <c r="BU224" s="59" t="n"/>
      <c r="BV224" s="59" t="n"/>
      <c r="BW224" s="59" t="n"/>
      <c r="BX224" s="59" t="n"/>
      <c r="BY224" s="59" t="n"/>
      <c r="BZ224" s="59" t="n"/>
      <c r="CA224" s="59" t="n"/>
      <c r="CB224" s="59" t="n"/>
      <c r="CC224" s="59" t="n"/>
      <c r="CD224" s="59" t="n"/>
      <c r="CE224" s="59" t="n"/>
      <c r="CF224" s="59" t="n"/>
      <c r="CG224" s="59" t="n"/>
      <c r="CH224" s="59" t="n"/>
      <c r="CI224" s="59" t="n"/>
      <c r="CJ224" s="59" t="n"/>
      <c r="CK224" s="59" t="n"/>
      <c r="CL224" s="59" t="n"/>
      <c r="CM224" s="59" t="n"/>
      <c r="CN224" s="59" t="n"/>
      <c r="CO224" s="59" t="n"/>
      <c r="CP224" s="59" t="n"/>
      <c r="CQ224" s="59" t="n"/>
      <c r="CR224" s="59" t="n"/>
      <c r="CS224" s="59" t="n"/>
      <c r="CT224" s="59" t="n"/>
      <c r="CU224" s="59" t="n"/>
      <c r="CV224" s="59" t="n"/>
      <c r="CW224" s="59" t="n"/>
      <c r="CX224" s="59" t="n"/>
      <c r="CY224" s="59" t="n"/>
      <c r="CZ224" s="59" t="n"/>
    </row>
    <row r="225">
      <c r="D225" s="107" t="inlineStr">
        <is>
          <t>Amount Per Share</t>
        </is>
      </c>
      <c r="E225" s="107" t="n">
        <v>0.05</v>
      </c>
      <c r="F225" s="107" t="n">
        <v>0.05</v>
      </c>
      <c r="G225" s="107" t="n">
        <v>0.05</v>
      </c>
      <c r="H225" s="107" t="n">
        <v>0.05</v>
      </c>
      <c r="I225" s="107" t="n">
        <v>0.05315</v>
      </c>
      <c r="J225" s="107" t="n">
        <v>0.05315</v>
      </c>
      <c r="K225" s="107" t="n">
        <v>0.05315</v>
      </c>
      <c r="L225" s="107" t="n">
        <v>0.05315</v>
      </c>
      <c r="M225" s="107" t="n">
        <v>0.055</v>
      </c>
      <c r="N225" s="107" t="n">
        <v>0.055</v>
      </c>
      <c r="O225" s="107" t="n">
        <v>0.055</v>
      </c>
      <c r="P225" s="107" t="n">
        <v>0.055</v>
      </c>
      <c r="Q225" s="107" t="n">
        <v>0.0565</v>
      </c>
      <c r="R225" s="107" t="n">
        <v>0.0565</v>
      </c>
      <c r="S225" s="107" t="n">
        <v>0.0565</v>
      </c>
      <c r="T225" s="107" t="n">
        <v>0.0565</v>
      </c>
      <c r="U225" s="107" t="n">
        <v>0.058</v>
      </c>
      <c r="V225" s="107" t="n">
        <v>0.058</v>
      </c>
      <c r="W225" s="107" t="n">
        <v>0.058</v>
      </c>
      <c r="X225" s="107" t="n">
        <v>0.058</v>
      </c>
      <c r="Y225" s="107" t="n">
        <v>0.0595</v>
      </c>
      <c r="Z225" s="107" t="n">
        <v>0.0595</v>
      </c>
      <c r="AA225" s="107" t="n">
        <v>0.0595</v>
      </c>
      <c r="AB225" s="107" t="n">
        <v>0.0595</v>
      </c>
      <c r="AC225" s="107" t="n">
        <v>0.061</v>
      </c>
      <c r="AD225" s="107" t="n">
        <v>0.061</v>
      </c>
      <c r="AE225" s="107" t="n">
        <v>0.061</v>
      </c>
      <c r="AF225" s="107" t="n">
        <v>0.061</v>
      </c>
      <c r="AG225" s="107" t="n">
        <v>0.0625</v>
      </c>
      <c r="AH225" s="107" t="n">
        <v>0.0625</v>
      </c>
      <c r="AI225" s="107" t="n">
        <v>0.0625</v>
      </c>
      <c r="AJ225" s="107" t="n">
        <v>0.0625</v>
      </c>
      <c r="AK225" s="107" t="n">
        <v>0.064</v>
      </c>
      <c r="AL225" s="107" t="n">
        <v>0.064</v>
      </c>
      <c r="AM225" s="107" t="n">
        <v>0.064</v>
      </c>
      <c r="AN225" s="107" t="n">
        <v>0.064</v>
      </c>
      <c r="AO225" s="107" t="n">
        <v>0.064</v>
      </c>
      <c r="AP225" s="107" t="n">
        <v>0.064</v>
      </c>
      <c r="AQ225" s="107" t="n">
        <v>0.064</v>
      </c>
      <c r="AR225" s="107" t="n">
        <v>0.064</v>
      </c>
      <c r="AS225" s="107" t="n"/>
      <c r="AT225" s="107" t="n"/>
      <c r="AU225" s="107" t="n"/>
      <c r="AV225" s="107" t="n"/>
      <c r="AW225" s="107" t="n"/>
      <c r="AX225" s="107" t="n"/>
      <c r="AY225" s="107" t="n"/>
      <c r="AZ225" s="107" t="n"/>
      <c r="BA225" s="107" t="n"/>
      <c r="BB225" s="107" t="n"/>
      <c r="BC225" s="107" t="n"/>
      <c r="BD225" s="107" t="n"/>
      <c r="BE225" s="107" t="n"/>
      <c r="BF225" s="107" t="n"/>
      <c r="BG225" s="107" t="n"/>
      <c r="BH225" s="107" t="n"/>
      <c r="BI225" s="107" t="n"/>
      <c r="BJ225" s="107" t="n"/>
      <c r="BK225" s="107" t="n"/>
      <c r="BL225" s="107" t="n"/>
      <c r="BM225" s="107" t="n"/>
      <c r="BN225" s="107" t="n"/>
      <c r="BO225" s="107" t="n"/>
      <c r="BP225" s="107" t="n"/>
      <c r="BQ225" s="107" t="n"/>
      <c r="BR225" s="107" t="n"/>
      <c r="BS225" s="107" t="n"/>
      <c r="BT225" s="107" t="n"/>
      <c r="BU225" s="107" t="n"/>
      <c r="BV225" s="107" t="n"/>
      <c r="BW225" s="107" t="n"/>
      <c r="BX225" s="107" t="n"/>
      <c r="BY225" s="107" t="n"/>
      <c r="BZ225" s="107" t="n"/>
      <c r="CA225" s="107" t="n"/>
      <c r="CB225" s="107" t="n"/>
      <c r="CC225" s="107" t="n"/>
      <c r="CD225" s="107" t="n"/>
      <c r="CE225" s="107" t="n"/>
      <c r="CF225" s="107" t="n"/>
      <c r="CG225" s="107" t="n"/>
      <c r="CH225" s="107" t="n"/>
      <c r="CI225" s="107" t="n"/>
      <c r="CJ225" s="107" t="n"/>
      <c r="CK225" s="107" t="n"/>
      <c r="CL225" s="107" t="n"/>
      <c r="CM225" s="107" t="n"/>
      <c r="CN225" s="107" t="n"/>
      <c r="CO225" s="107" t="n"/>
      <c r="CP225" s="107" t="n"/>
      <c r="CQ225" s="107" t="n"/>
      <c r="CR225" s="107" t="n"/>
      <c r="CS225" s="107" t="n"/>
      <c r="CT225" s="107" t="n"/>
      <c r="CU225" s="107" t="n"/>
      <c r="CV225" s="107" t="n"/>
      <c r="CW225" s="107" t="n"/>
      <c r="CX225" s="107" t="n"/>
      <c r="CY225" s="107" t="n"/>
      <c r="CZ225" s="107" t="n"/>
    </row>
    <row r="227">
      <c r="A227" s="126">
        <f>IF('AS51'!$C$26="","",'AS51'!$C$26)</f>
        <v/>
      </c>
      <c r="B227" s="68">
        <f>IF($A227="",0,COUNT($E228:$CZ228))</f>
        <v/>
      </c>
      <c r="C227" s="69">
        <f>IF($B227=0,0,MAX($E228:$CZ228))</f>
        <v/>
      </c>
      <c r="D227" s="58">
        <f>_xll.BDS($A227,'Field Check'!$C$44,"headers=y","startcol=1","endcol=7","dir=h","DVD_START_DT",'Field Check'!$C$59,"DVD_END_DT",'Field Check'!$D$59)</f>
        <v/>
      </c>
      <c r="E227" s="59" t="n"/>
      <c r="F227" s="59" t="n"/>
      <c r="G227" s="59" t="n"/>
      <c r="H227" s="59" t="n"/>
      <c r="I227" s="59" t="n"/>
      <c r="J227" s="59" t="n"/>
      <c r="K227" s="59" t="n"/>
      <c r="L227" s="59" t="n"/>
      <c r="M227" s="59" t="n"/>
      <c r="N227" s="59" t="n"/>
      <c r="O227" s="59" t="n"/>
      <c r="P227" s="59" t="n"/>
      <c r="Q227" s="59" t="n"/>
      <c r="R227" s="59" t="n"/>
      <c r="S227" s="59" t="n"/>
      <c r="T227" s="59" t="n"/>
      <c r="U227" s="59" t="n"/>
      <c r="V227" s="59" t="n"/>
      <c r="W227" s="59" t="n"/>
      <c r="X227" s="59" t="n"/>
      <c r="Y227" s="59" t="n"/>
      <c r="Z227" s="59" t="n"/>
      <c r="AA227" s="59" t="n"/>
      <c r="AB227" s="59" t="n"/>
      <c r="AC227" s="59" t="n"/>
      <c r="AD227" s="59" t="n"/>
      <c r="AE227" s="59" t="n"/>
      <c r="AF227" s="59" t="n"/>
      <c r="AG227" s="59" t="n"/>
      <c r="AH227" s="59" t="n"/>
      <c r="AI227" s="59" t="n"/>
      <c r="AJ227" s="59" t="n"/>
      <c r="AK227" s="59" t="n"/>
      <c r="AL227" s="59" t="n"/>
      <c r="AM227" s="59" t="n"/>
      <c r="AN227" s="59" t="n"/>
      <c r="AO227" s="59" t="n"/>
      <c r="AP227" s="59" t="n"/>
      <c r="AQ227" s="59" t="n"/>
      <c r="AR227" s="59" t="n"/>
      <c r="AS227" s="59" t="n"/>
      <c r="AT227" s="59" t="n"/>
      <c r="AU227" s="59" t="n"/>
      <c r="AV227" s="59" t="n"/>
      <c r="AW227" s="59" t="n"/>
      <c r="AX227" s="59" t="n"/>
      <c r="AY227" s="59" t="n"/>
      <c r="AZ227" s="59" t="n"/>
      <c r="BA227" s="59" t="n"/>
      <c r="BB227" s="59" t="n"/>
      <c r="BC227" s="59" t="n"/>
      <c r="BD227" s="59" t="n"/>
      <c r="BE227" s="59" t="n"/>
      <c r="BF227" s="59" t="n"/>
      <c r="BG227" s="59" t="n"/>
      <c r="BH227" s="59" t="n"/>
      <c r="BI227" s="59" t="n"/>
      <c r="BJ227" s="59" t="n"/>
      <c r="BK227" s="59" t="n"/>
      <c r="BL227" s="59" t="n"/>
      <c r="BM227" s="59" t="n"/>
      <c r="BN227" s="59" t="n"/>
      <c r="BO227" s="59" t="n"/>
      <c r="BP227" s="59" t="n"/>
      <c r="BQ227" s="59" t="n"/>
      <c r="BR227" s="59" t="n"/>
      <c r="BS227" s="59" t="n"/>
      <c r="BT227" s="59" t="n"/>
      <c r="BU227" s="59" t="n"/>
      <c r="BV227" s="59" t="n"/>
      <c r="BW227" s="59" t="n"/>
      <c r="BX227" s="59" t="n"/>
      <c r="BY227" s="59" t="n"/>
      <c r="BZ227" s="59" t="n"/>
      <c r="CA227" s="59" t="n"/>
      <c r="CB227" s="59" t="n"/>
      <c r="CC227" s="59" t="n"/>
      <c r="CD227" s="59" t="n"/>
      <c r="CE227" s="59" t="n"/>
      <c r="CF227" s="59" t="n"/>
      <c r="CG227" s="59" t="n"/>
      <c r="CH227" s="59" t="n"/>
      <c r="CI227" s="59" t="n"/>
      <c r="CJ227" s="59" t="n"/>
      <c r="CK227" s="59" t="n"/>
      <c r="CL227" s="59" t="n"/>
      <c r="CM227" s="59" t="n"/>
      <c r="CN227" s="59" t="n"/>
      <c r="CO227" s="59" t="n"/>
      <c r="CP227" s="59" t="n"/>
      <c r="CQ227" s="59" t="n"/>
      <c r="CR227" s="59" t="n"/>
      <c r="CS227" s="59" t="n"/>
      <c r="CT227" s="59" t="n"/>
      <c r="CU227" s="59" t="n"/>
      <c r="CV227" s="59" t="n"/>
      <c r="CW227" s="59" t="n"/>
      <c r="CX227" s="59" t="n"/>
      <c r="CY227" s="59" t="n"/>
      <c r="CZ227" s="59" t="n"/>
    </row>
    <row r="228">
      <c r="D228" s="59" t="n"/>
      <c r="E228" s="59" t="n"/>
      <c r="F228" s="59" t="n"/>
      <c r="G228" s="59" t="n"/>
      <c r="H228" s="59" t="n"/>
      <c r="I228" s="59" t="n"/>
      <c r="J228" s="59" t="n"/>
      <c r="K228" s="59" t="n"/>
      <c r="L228" s="59" t="n"/>
      <c r="M228" s="59" t="n"/>
      <c r="N228" s="59" t="n"/>
      <c r="O228" s="59" t="n"/>
      <c r="P228" s="59" t="n"/>
      <c r="Q228" s="59" t="n"/>
      <c r="R228" s="59" t="n"/>
      <c r="S228" s="59" t="n"/>
      <c r="T228" s="59" t="n"/>
      <c r="U228" s="59" t="n"/>
      <c r="V228" s="59" t="n"/>
      <c r="W228" s="59" t="n"/>
      <c r="X228" s="59" t="n"/>
      <c r="Y228" s="59" t="n"/>
      <c r="Z228" s="59" t="n"/>
      <c r="AA228" s="59" t="n"/>
      <c r="AB228" s="59" t="n"/>
      <c r="AC228" s="59" t="n"/>
      <c r="AD228" s="59" t="n"/>
      <c r="AE228" s="59" t="n"/>
      <c r="AF228" s="59" t="n"/>
      <c r="AG228" s="59" t="n"/>
      <c r="AH228" s="59" t="n"/>
      <c r="AI228" s="59" t="n"/>
      <c r="AJ228" s="59" t="n"/>
      <c r="AK228" s="59" t="n"/>
      <c r="AL228" s="59" t="n"/>
      <c r="AM228" s="59" t="n"/>
      <c r="AN228" s="59" t="n"/>
      <c r="AO228" s="59" t="n"/>
      <c r="AP228" s="59" t="n"/>
      <c r="AQ228" s="59" t="n"/>
      <c r="AR228" s="59" t="n"/>
      <c r="AS228" s="59" t="n"/>
      <c r="AT228" s="59" t="n"/>
      <c r="AU228" s="59" t="n"/>
      <c r="AV228" s="59" t="n"/>
      <c r="AW228" s="59" t="n"/>
      <c r="AX228" s="59" t="n"/>
      <c r="AY228" s="59" t="n"/>
      <c r="AZ228" s="59" t="n"/>
      <c r="BA228" s="59" t="n"/>
      <c r="BB228" s="59" t="n"/>
      <c r="BC228" s="59" t="n"/>
      <c r="BD228" s="59" t="n"/>
      <c r="BE228" s="59" t="n"/>
      <c r="BF228" s="59" t="n"/>
      <c r="BG228" s="59" t="n"/>
      <c r="BH228" s="59" t="n"/>
      <c r="BI228" s="59" t="n"/>
      <c r="BJ228" s="59" t="n"/>
      <c r="BK228" s="59" t="n"/>
      <c r="BL228" s="59" t="n"/>
      <c r="BM228" s="59" t="n"/>
      <c r="BN228" s="59" t="n"/>
      <c r="BO228" s="59" t="n"/>
      <c r="BP228" s="59" t="n"/>
      <c r="BQ228" s="59" t="n"/>
      <c r="BR228" s="59" t="n"/>
      <c r="BS228" s="59" t="n"/>
      <c r="BT228" s="59" t="n"/>
      <c r="BU228" s="59" t="n"/>
      <c r="BV228" s="59" t="n"/>
      <c r="BW228" s="59" t="n"/>
      <c r="BX228" s="59" t="n"/>
      <c r="BY228" s="59" t="n"/>
      <c r="BZ228" s="59" t="n"/>
      <c r="CA228" s="59" t="n"/>
      <c r="CB228" s="59" t="n"/>
      <c r="CC228" s="59" t="n"/>
      <c r="CD228" s="59" t="n"/>
      <c r="CE228" s="59" t="n"/>
      <c r="CF228" s="59" t="n"/>
      <c r="CG228" s="59" t="n"/>
      <c r="CH228" s="59" t="n"/>
      <c r="CI228" s="59" t="n"/>
      <c r="CJ228" s="59" t="n"/>
      <c r="CK228" s="59" t="n"/>
      <c r="CL228" s="59" t="n"/>
      <c r="CM228" s="59" t="n"/>
      <c r="CN228" s="59" t="n"/>
      <c r="CO228" s="59" t="n"/>
      <c r="CP228" s="59" t="n"/>
      <c r="CQ228" s="59" t="n"/>
      <c r="CR228" s="59" t="n"/>
      <c r="CS228" s="59" t="n"/>
      <c r="CT228" s="59" t="n"/>
      <c r="CU228" s="59" t="n"/>
      <c r="CV228" s="59" t="n"/>
      <c r="CW228" s="59" t="n"/>
      <c r="CX228" s="59" t="n"/>
      <c r="CY228" s="59" t="n"/>
      <c r="CZ228" s="59" t="n"/>
    </row>
    <row r="229">
      <c r="D229" s="59" t="n"/>
      <c r="E229" s="59" t="n"/>
      <c r="F229" s="59" t="n"/>
      <c r="G229" s="59" t="n"/>
      <c r="H229" s="59" t="n"/>
      <c r="I229" s="59" t="n"/>
      <c r="J229" s="59" t="n"/>
      <c r="K229" s="59" t="n"/>
      <c r="L229" s="59" t="n"/>
      <c r="M229" s="59" t="n"/>
      <c r="N229" s="59" t="n"/>
      <c r="O229" s="59" t="n"/>
      <c r="P229" s="59" t="n"/>
      <c r="Q229" s="59" t="n"/>
      <c r="R229" s="59" t="n"/>
      <c r="S229" s="59" t="n"/>
      <c r="T229" s="59" t="n"/>
      <c r="U229" s="59" t="n"/>
      <c r="V229" s="59" t="n"/>
      <c r="W229" s="59" t="n"/>
      <c r="X229" s="59" t="n"/>
      <c r="Y229" s="59" t="n"/>
      <c r="Z229" s="59" t="n"/>
      <c r="AA229" s="59" t="n"/>
      <c r="AB229" s="59" t="n"/>
      <c r="AC229" s="59" t="n"/>
      <c r="AD229" s="59" t="n"/>
      <c r="AE229" s="59" t="n"/>
      <c r="AF229" s="59" t="n"/>
      <c r="AG229" s="59" t="n"/>
      <c r="AH229" s="59" t="n"/>
      <c r="AI229" s="59" t="n"/>
      <c r="AJ229" s="59" t="n"/>
      <c r="AK229" s="59" t="n"/>
      <c r="AL229" s="59" t="n"/>
      <c r="AM229" s="59" t="n"/>
      <c r="AN229" s="59" t="n"/>
      <c r="AO229" s="59" t="n"/>
      <c r="AP229" s="59" t="n"/>
      <c r="AQ229" s="59" t="n"/>
      <c r="AR229" s="59" t="n"/>
      <c r="AS229" s="59" t="n"/>
      <c r="AT229" s="59" t="n"/>
      <c r="AU229" s="59" t="n"/>
      <c r="AV229" s="59" t="n"/>
      <c r="AW229" s="59" t="n"/>
      <c r="AX229" s="59" t="n"/>
      <c r="AY229" s="59" t="n"/>
      <c r="AZ229" s="59" t="n"/>
      <c r="BA229" s="59" t="n"/>
      <c r="BB229" s="59" t="n"/>
      <c r="BC229" s="59" t="n"/>
      <c r="BD229" s="59" t="n"/>
      <c r="BE229" s="59" t="n"/>
      <c r="BF229" s="59" t="n"/>
      <c r="BG229" s="59" t="n"/>
      <c r="BH229" s="59" t="n"/>
      <c r="BI229" s="59" t="n"/>
      <c r="BJ229" s="59" t="n"/>
      <c r="BK229" s="59" t="n"/>
      <c r="BL229" s="59" t="n"/>
      <c r="BM229" s="59" t="n"/>
      <c r="BN229" s="59" t="n"/>
      <c r="BO229" s="59" t="n"/>
      <c r="BP229" s="59" t="n"/>
      <c r="BQ229" s="59" t="n"/>
      <c r="BR229" s="59" t="n"/>
      <c r="BS229" s="59" t="n"/>
      <c r="BT229" s="59" t="n"/>
      <c r="BU229" s="59" t="n"/>
      <c r="BV229" s="59" t="n"/>
      <c r="BW229" s="59" t="n"/>
      <c r="BX229" s="59" t="n"/>
      <c r="BY229" s="59" t="n"/>
      <c r="BZ229" s="59" t="n"/>
      <c r="CA229" s="59" t="n"/>
      <c r="CB229" s="59" t="n"/>
      <c r="CC229" s="59" t="n"/>
      <c r="CD229" s="59" t="n"/>
      <c r="CE229" s="59" t="n"/>
      <c r="CF229" s="59" t="n"/>
      <c r="CG229" s="59" t="n"/>
      <c r="CH229" s="59" t="n"/>
      <c r="CI229" s="59" t="n"/>
      <c r="CJ229" s="59" t="n"/>
      <c r="CK229" s="59" t="n"/>
      <c r="CL229" s="59" t="n"/>
      <c r="CM229" s="59" t="n"/>
      <c r="CN229" s="59" t="n"/>
      <c r="CO229" s="59" t="n"/>
      <c r="CP229" s="59" t="n"/>
      <c r="CQ229" s="59" t="n"/>
      <c r="CR229" s="59" t="n"/>
      <c r="CS229" s="59" t="n"/>
      <c r="CT229" s="59" t="n"/>
      <c r="CU229" s="59" t="n"/>
      <c r="CV229" s="59" t="n"/>
      <c r="CW229" s="59" t="n"/>
      <c r="CX229" s="59" t="n"/>
      <c r="CY229" s="59" t="n"/>
      <c r="CZ229" s="59" t="n"/>
    </row>
    <row r="230">
      <c r="D230" s="59" t="n"/>
      <c r="E230" s="59" t="n"/>
      <c r="F230" s="59" t="n"/>
      <c r="G230" s="59" t="n"/>
      <c r="H230" s="59" t="n"/>
      <c r="I230" s="59" t="n"/>
      <c r="J230" s="59" t="n"/>
      <c r="K230" s="59" t="n"/>
      <c r="L230" s="59" t="n"/>
      <c r="M230" s="59" t="n"/>
      <c r="N230" s="59" t="n"/>
      <c r="O230" s="59" t="n"/>
      <c r="P230" s="59" t="n"/>
      <c r="Q230" s="59" t="n"/>
      <c r="R230" s="59" t="n"/>
      <c r="S230" s="59" t="n"/>
      <c r="T230" s="59" t="n"/>
      <c r="U230" s="59" t="n"/>
      <c r="V230" s="59" t="n"/>
      <c r="W230" s="59" t="n"/>
      <c r="X230" s="59" t="n"/>
      <c r="Y230" s="59" t="n"/>
      <c r="Z230" s="59" t="n"/>
      <c r="AA230" s="59" t="n"/>
      <c r="AB230" s="59" t="n"/>
      <c r="AC230" s="59" t="n"/>
      <c r="AD230" s="59" t="n"/>
      <c r="AE230" s="59" t="n"/>
      <c r="AF230" s="59" t="n"/>
      <c r="AG230" s="59" t="n"/>
      <c r="AH230" s="59" t="n"/>
      <c r="AI230" s="59" t="n"/>
      <c r="AJ230" s="59" t="n"/>
      <c r="AK230" s="59" t="n"/>
      <c r="AL230" s="59" t="n"/>
      <c r="AM230" s="59" t="n"/>
      <c r="AN230" s="59" t="n"/>
      <c r="AO230" s="59" t="n"/>
      <c r="AP230" s="59" t="n"/>
      <c r="AQ230" s="59" t="n"/>
      <c r="AR230" s="59" t="n"/>
      <c r="AS230" s="59" t="n"/>
      <c r="AT230" s="59" t="n"/>
      <c r="AU230" s="59" t="n"/>
      <c r="AV230" s="59" t="n"/>
      <c r="AW230" s="59" t="n"/>
      <c r="AX230" s="59" t="n"/>
      <c r="AY230" s="59" t="n"/>
      <c r="AZ230" s="59" t="n"/>
      <c r="BA230" s="59" t="n"/>
      <c r="BB230" s="59" t="n"/>
      <c r="BC230" s="59" t="n"/>
      <c r="BD230" s="59" t="n"/>
      <c r="BE230" s="59" t="n"/>
      <c r="BF230" s="59" t="n"/>
      <c r="BG230" s="59" t="n"/>
      <c r="BH230" s="59" t="n"/>
      <c r="BI230" s="59" t="n"/>
      <c r="BJ230" s="59" t="n"/>
      <c r="BK230" s="59" t="n"/>
      <c r="BL230" s="59" t="n"/>
      <c r="BM230" s="59" t="n"/>
      <c r="BN230" s="59" t="n"/>
      <c r="BO230" s="59" t="n"/>
      <c r="BP230" s="59" t="n"/>
      <c r="BQ230" s="59" t="n"/>
      <c r="BR230" s="59" t="n"/>
      <c r="BS230" s="59" t="n"/>
      <c r="BT230" s="59" t="n"/>
      <c r="BU230" s="59" t="n"/>
      <c r="BV230" s="59" t="n"/>
      <c r="BW230" s="59" t="n"/>
      <c r="BX230" s="59" t="n"/>
      <c r="BY230" s="59" t="n"/>
      <c r="BZ230" s="59" t="n"/>
      <c r="CA230" s="59" t="n"/>
      <c r="CB230" s="59" t="n"/>
      <c r="CC230" s="59" t="n"/>
      <c r="CD230" s="59" t="n"/>
      <c r="CE230" s="59" t="n"/>
      <c r="CF230" s="59" t="n"/>
      <c r="CG230" s="59" t="n"/>
      <c r="CH230" s="59" t="n"/>
      <c r="CI230" s="59" t="n"/>
      <c r="CJ230" s="59" t="n"/>
      <c r="CK230" s="59" t="n"/>
      <c r="CL230" s="59" t="n"/>
      <c r="CM230" s="59" t="n"/>
      <c r="CN230" s="59" t="n"/>
      <c r="CO230" s="59" t="n"/>
      <c r="CP230" s="59" t="n"/>
      <c r="CQ230" s="59" t="n"/>
      <c r="CR230" s="59" t="n"/>
      <c r="CS230" s="59" t="n"/>
      <c r="CT230" s="59" t="n"/>
      <c r="CU230" s="59" t="n"/>
      <c r="CV230" s="59" t="n"/>
      <c r="CW230" s="59" t="n"/>
      <c r="CX230" s="59" t="n"/>
      <c r="CY230" s="59" t="n"/>
      <c r="CZ230" s="59" t="n"/>
    </row>
    <row r="231">
      <c r="D231" s="107" t="n"/>
      <c r="E231" s="107" t="n"/>
      <c r="F231" s="107" t="n"/>
      <c r="G231" s="107" t="n"/>
      <c r="H231" s="107" t="n"/>
      <c r="I231" s="107" t="n"/>
      <c r="J231" s="107" t="n"/>
      <c r="K231" s="107" t="n"/>
      <c r="L231" s="107" t="n"/>
      <c r="M231" s="107" t="n"/>
      <c r="N231" s="107" t="n"/>
      <c r="O231" s="107" t="n"/>
      <c r="P231" s="107" t="n"/>
      <c r="Q231" s="107" t="n"/>
      <c r="R231" s="107" t="n"/>
      <c r="S231" s="107" t="n"/>
      <c r="T231" s="107" t="n"/>
      <c r="U231" s="107" t="n"/>
      <c r="V231" s="107" t="n"/>
      <c r="W231" s="107" t="n"/>
      <c r="X231" s="107" t="n"/>
      <c r="Y231" s="107" t="n"/>
      <c r="Z231" s="107" t="n"/>
      <c r="AA231" s="107" t="n"/>
      <c r="AB231" s="107" t="n"/>
      <c r="AC231" s="107" t="n"/>
      <c r="AD231" s="107" t="n"/>
      <c r="AE231" s="107" t="n"/>
      <c r="AF231" s="107" t="n"/>
      <c r="AG231" s="107" t="n"/>
      <c r="AH231" s="107" t="n"/>
      <c r="AI231" s="107" t="n"/>
      <c r="AJ231" s="107" t="n"/>
      <c r="AK231" s="107" t="n"/>
      <c r="AL231" s="107" t="n"/>
      <c r="AM231" s="107" t="n"/>
      <c r="AN231" s="107" t="n"/>
      <c r="AO231" s="107" t="n"/>
      <c r="AP231" s="107" t="n"/>
      <c r="AQ231" s="107" t="n"/>
      <c r="AR231" s="107" t="n"/>
      <c r="AS231" s="107" t="n"/>
      <c r="AT231" s="107" t="n"/>
      <c r="AU231" s="107" t="n"/>
      <c r="AV231" s="107" t="n"/>
      <c r="AW231" s="107" t="n"/>
      <c r="AX231" s="107" t="n"/>
      <c r="AY231" s="107" t="n"/>
      <c r="AZ231" s="107" t="n"/>
      <c r="BA231" s="107" t="n"/>
      <c r="BB231" s="107" t="n"/>
      <c r="BC231" s="107" t="n"/>
      <c r="BD231" s="107" t="n"/>
      <c r="BE231" s="107" t="n"/>
      <c r="BF231" s="107" t="n"/>
      <c r="BG231" s="107" t="n"/>
      <c r="BH231" s="107" t="n"/>
      <c r="BI231" s="107" t="n"/>
      <c r="BJ231" s="107" t="n"/>
      <c r="BK231" s="107" t="n"/>
      <c r="BL231" s="107" t="n"/>
      <c r="BM231" s="107" t="n"/>
      <c r="BN231" s="107" t="n"/>
      <c r="BO231" s="107" t="n"/>
      <c r="BP231" s="107" t="n"/>
      <c r="BQ231" s="107" t="n"/>
      <c r="BR231" s="107" t="n"/>
      <c r="BS231" s="107" t="n"/>
      <c r="BT231" s="107" t="n"/>
      <c r="BU231" s="107" t="n"/>
      <c r="BV231" s="107" t="n"/>
      <c r="BW231" s="107" t="n"/>
      <c r="BX231" s="107" t="n"/>
      <c r="BY231" s="107" t="n"/>
      <c r="BZ231" s="107" t="n"/>
      <c r="CA231" s="107" t="n"/>
      <c r="CB231" s="107" t="n"/>
      <c r="CC231" s="107" t="n"/>
      <c r="CD231" s="107" t="n"/>
      <c r="CE231" s="107" t="n"/>
      <c r="CF231" s="107" t="n"/>
      <c r="CG231" s="107" t="n"/>
      <c r="CH231" s="107" t="n"/>
      <c r="CI231" s="107" t="n"/>
      <c r="CJ231" s="107" t="n"/>
      <c r="CK231" s="107" t="n"/>
      <c r="CL231" s="107" t="n"/>
      <c r="CM231" s="107" t="n"/>
      <c r="CN231" s="107" t="n"/>
      <c r="CO231" s="107" t="n"/>
      <c r="CP231" s="107" t="n"/>
      <c r="CQ231" s="107" t="n"/>
      <c r="CR231" s="107" t="n"/>
      <c r="CS231" s="107" t="n"/>
      <c r="CT231" s="107" t="n"/>
      <c r="CU231" s="107" t="n"/>
      <c r="CV231" s="107" t="n"/>
      <c r="CW231" s="107" t="n"/>
      <c r="CX231" s="107" t="n"/>
      <c r="CY231" s="107" t="n"/>
      <c r="CZ231" s="107" t="n"/>
    </row>
    <row r="234">
      <c r="A234" s="2">
        <f>IF($A227="","","   projections")</f>
        <v/>
      </c>
      <c r="B234" s="68">
        <f>IF($A227="",0,COUNT($E235:$CZ235))</f>
        <v/>
      </c>
      <c r="C234" s="69">
        <f>IF($B234=0,0,MAX($E235:$CZ235))</f>
        <v/>
      </c>
      <c r="D234" s="58">
        <f>_xll.BDS($A227,'Field Check'!$C$42,"headers=y","startcol=1","endcol=3","dir=h","cols=18;rows=3")</f>
        <v/>
      </c>
      <c r="E234" s="59" t="n">
        <v>46262</v>
      </c>
      <c r="F234" s="59" t="n">
        <v>46442</v>
      </c>
      <c r="G234" s="59" t="n">
        <v>46629</v>
      </c>
      <c r="H234" s="59" t="n">
        <v>46807</v>
      </c>
      <c r="I234" s="59" t="n">
        <v>46995</v>
      </c>
      <c r="J234" s="59" t="n">
        <v>47172</v>
      </c>
      <c r="K234" s="59" t="n">
        <v>47360</v>
      </c>
      <c r="L234" s="59" t="n">
        <v>47536</v>
      </c>
      <c r="M234" s="59" t="n">
        <v>47725</v>
      </c>
      <c r="N234" s="59" t="n">
        <v>47903</v>
      </c>
      <c r="O234" s="59" t="n">
        <v>48089</v>
      </c>
      <c r="P234" s="59" t="n">
        <v>48268</v>
      </c>
      <c r="Q234" s="59" t="n">
        <v>48456</v>
      </c>
      <c r="R234" s="59" t="n">
        <v>48634</v>
      </c>
      <c r="S234" s="59" t="n">
        <v>48821</v>
      </c>
      <c r="T234" s="59" t="n">
        <v>48998</v>
      </c>
      <c r="U234" s="59" t="n">
        <v>49185</v>
      </c>
      <c r="V234" s="59" t="n"/>
      <c r="W234" s="59" t="n"/>
      <c r="X234" s="59" t="n"/>
      <c r="Y234" s="59" t="n"/>
      <c r="Z234" s="59" t="n"/>
      <c r="AA234" s="59" t="n"/>
      <c r="AB234" s="59" t="n"/>
      <c r="AC234" s="59" t="n"/>
      <c r="AD234" s="59" t="n"/>
      <c r="AE234" s="59" t="n"/>
      <c r="AF234" s="59" t="n"/>
      <c r="AG234" s="59" t="n"/>
      <c r="AH234" s="59" t="n"/>
      <c r="AI234" s="59" t="n"/>
      <c r="AJ234" s="59" t="n"/>
      <c r="AK234" s="59" t="n"/>
      <c r="AL234" s="59" t="n"/>
      <c r="AM234" s="59" t="n"/>
      <c r="AN234" s="59" t="n"/>
      <c r="AO234" s="59" t="n"/>
      <c r="AP234" s="59" t="n"/>
      <c r="AQ234" s="59" t="n"/>
      <c r="AR234" s="59" t="n"/>
      <c r="AS234" s="59" t="n"/>
      <c r="AT234" s="59" t="n"/>
      <c r="AU234" s="59" t="n"/>
      <c r="AV234" s="59" t="n"/>
      <c r="AW234" s="59" t="n"/>
      <c r="AX234" s="59" t="n"/>
      <c r="AY234" s="59" t="n"/>
      <c r="AZ234" s="59" t="n"/>
      <c r="BA234" s="59" t="n"/>
      <c r="BB234" s="59" t="n"/>
      <c r="BC234" s="59" t="n"/>
      <c r="BD234" s="59" t="n"/>
      <c r="BE234" s="59" t="n"/>
      <c r="BF234" s="59" t="n"/>
      <c r="BG234" s="59" t="n"/>
      <c r="BH234" s="59" t="n"/>
      <c r="BI234" s="59" t="n"/>
      <c r="BJ234" s="59" t="n"/>
      <c r="BK234" s="59" t="n"/>
      <c r="BL234" s="59" t="n"/>
      <c r="BM234" s="59" t="n"/>
      <c r="BN234" s="59" t="n"/>
      <c r="BO234" s="59" t="n"/>
      <c r="BP234" s="59" t="n"/>
      <c r="BQ234" s="59" t="n"/>
      <c r="BR234" s="59" t="n"/>
      <c r="BS234" s="59" t="n"/>
      <c r="BT234" s="59" t="n"/>
      <c r="BU234" s="59" t="n"/>
      <c r="BV234" s="59" t="n"/>
      <c r="BW234" s="59" t="n"/>
      <c r="BX234" s="59" t="n"/>
      <c r="BY234" s="59" t="n"/>
      <c r="BZ234" s="59" t="n"/>
      <c r="CA234" s="59" t="n"/>
      <c r="CB234" s="59" t="n"/>
      <c r="CC234" s="59" t="n"/>
      <c r="CD234" s="59" t="n"/>
      <c r="CE234" s="59" t="n"/>
      <c r="CF234" s="59" t="n"/>
      <c r="CG234" s="59" t="n"/>
      <c r="CH234" s="59" t="n"/>
      <c r="CI234" s="59" t="n"/>
      <c r="CJ234" s="59" t="n"/>
      <c r="CK234" s="59" t="n"/>
      <c r="CL234" s="59" t="n"/>
      <c r="CM234" s="59" t="n"/>
      <c r="CN234" s="59" t="n"/>
      <c r="CO234" s="59" t="n"/>
      <c r="CP234" s="59" t="n"/>
      <c r="CQ234" s="59" t="n"/>
      <c r="CR234" s="59" t="n"/>
      <c r="CS234" s="59" t="n"/>
      <c r="CT234" s="59" t="n"/>
      <c r="CU234" s="59" t="n"/>
      <c r="CV234" s="59" t="n"/>
      <c r="CW234" s="59" t="n"/>
      <c r="CX234" s="59" t="n"/>
      <c r="CY234" s="59" t="n"/>
      <c r="CZ234" s="59" t="n"/>
    </row>
    <row r="235">
      <c r="D235" s="59" t="inlineStr">
        <is>
          <t>Ex-Date</t>
        </is>
      </c>
      <c r="E235" s="59" t="n">
        <v>46275</v>
      </c>
      <c r="F235" s="59" t="n">
        <v>46461</v>
      </c>
      <c r="G235" s="59" t="n">
        <v>46639</v>
      </c>
      <c r="H235" s="59" t="n">
        <v>46827</v>
      </c>
      <c r="I235" s="59" t="n">
        <v>47010</v>
      </c>
      <c r="J235" s="59" t="n">
        <v>47192</v>
      </c>
      <c r="K235" s="59" t="n">
        <v>47374</v>
      </c>
      <c r="L235" s="59" t="n">
        <v>47556</v>
      </c>
      <c r="M235" s="59" t="n">
        <v>47738</v>
      </c>
      <c r="N235" s="59" t="n">
        <v>47920</v>
      </c>
      <c r="O235" s="59" t="n">
        <v>48102</v>
      </c>
      <c r="P235" s="59" t="n">
        <v>48288</v>
      </c>
      <c r="Q235" s="59" t="n">
        <v>48466</v>
      </c>
      <c r="R235" s="59" t="n">
        <v>48653</v>
      </c>
      <c r="S235" s="59" t="n">
        <v>48837</v>
      </c>
      <c r="T235" s="59" t="n">
        <v>49017</v>
      </c>
      <c r="U235" s="59" t="n">
        <v>49201</v>
      </c>
      <c r="V235" s="59" t="n"/>
      <c r="W235" s="59" t="n"/>
      <c r="X235" s="59" t="n"/>
      <c r="Y235" s="59" t="n"/>
      <c r="Z235" s="59" t="n"/>
      <c r="AA235" s="59" t="n"/>
      <c r="AB235" s="59" t="n"/>
      <c r="AC235" s="59" t="n"/>
      <c r="AD235" s="59" t="n"/>
      <c r="AE235" s="59" t="n"/>
      <c r="AF235" s="59" t="n"/>
      <c r="AG235" s="59" t="n"/>
      <c r="AH235" s="59" t="n"/>
      <c r="AI235" s="59" t="n"/>
      <c r="AJ235" s="59" t="n"/>
      <c r="AK235" s="59" t="n"/>
      <c r="AL235" s="59" t="n"/>
      <c r="AM235" s="59" t="n"/>
      <c r="AN235" s="59" t="n"/>
      <c r="AO235" s="59" t="n"/>
      <c r="AP235" s="59" t="n"/>
      <c r="AQ235" s="59" t="n"/>
      <c r="AR235" s="59" t="n"/>
      <c r="AS235" s="59" t="n"/>
      <c r="AT235" s="59" t="n"/>
      <c r="AU235" s="59" t="n"/>
      <c r="AV235" s="59" t="n"/>
      <c r="AW235" s="59" t="n"/>
      <c r="AX235" s="59" t="n"/>
      <c r="AY235" s="59" t="n"/>
      <c r="AZ235" s="59" t="n"/>
      <c r="BA235" s="59" t="n"/>
      <c r="BB235" s="59" t="n"/>
      <c r="BC235" s="59" t="n"/>
      <c r="BD235" s="59" t="n"/>
      <c r="BE235" s="59" t="n"/>
      <c r="BF235" s="59" t="n"/>
      <c r="BG235" s="59" t="n"/>
      <c r="BH235" s="59" t="n"/>
      <c r="BI235" s="59" t="n"/>
      <c r="BJ235" s="59" t="n"/>
      <c r="BK235" s="59" t="n"/>
      <c r="BL235" s="59" t="n"/>
      <c r="BM235" s="59" t="n"/>
      <c r="BN235" s="59" t="n"/>
      <c r="BO235" s="59" t="n"/>
      <c r="BP235" s="59" t="n"/>
      <c r="BQ235" s="59" t="n"/>
      <c r="BR235" s="59" t="n"/>
      <c r="BS235" s="59" t="n"/>
      <c r="BT235" s="59" t="n"/>
      <c r="BU235" s="59" t="n"/>
      <c r="BV235" s="59" t="n"/>
      <c r="BW235" s="59" t="n"/>
      <c r="BX235" s="59" t="n"/>
      <c r="BY235" s="59" t="n"/>
      <c r="BZ235" s="59" t="n"/>
      <c r="CA235" s="59" t="n"/>
      <c r="CB235" s="59" t="n"/>
      <c r="CC235" s="59" t="n"/>
      <c r="CD235" s="59" t="n"/>
      <c r="CE235" s="59" t="n"/>
      <c r="CF235" s="59" t="n"/>
      <c r="CG235" s="59" t="n"/>
      <c r="CH235" s="59" t="n"/>
      <c r="CI235" s="59" t="n"/>
      <c r="CJ235" s="59" t="n"/>
      <c r="CK235" s="59" t="n"/>
      <c r="CL235" s="59" t="n"/>
      <c r="CM235" s="59" t="n"/>
      <c r="CN235" s="59" t="n"/>
      <c r="CO235" s="59" t="n"/>
      <c r="CP235" s="59" t="n"/>
      <c r="CQ235" s="59" t="n"/>
      <c r="CR235" s="59" t="n"/>
      <c r="CS235" s="59" t="n"/>
      <c r="CT235" s="59" t="n"/>
      <c r="CU235" s="59" t="n"/>
      <c r="CV235" s="59" t="n"/>
      <c r="CW235" s="59" t="n"/>
      <c r="CX235" s="59" t="n"/>
      <c r="CY235" s="59" t="n"/>
      <c r="CZ235" s="59" t="n"/>
    </row>
    <row r="236">
      <c r="D236" s="107" t="inlineStr">
        <is>
          <t>Amount Per Share</t>
        </is>
      </c>
      <c r="E236" s="107" t="n">
        <v>0</v>
      </c>
      <c r="F236" s="107" t="n">
        <v>0.03</v>
      </c>
      <c r="G236" s="107" t="n">
        <v>0.04</v>
      </c>
      <c r="H236" s="107" t="n">
        <v>0.045</v>
      </c>
      <c r="I236" s="107" t="n">
        <v>0.045</v>
      </c>
      <c r="J236" s="107" t="n">
        <v>0.05</v>
      </c>
      <c r="K236" s="107" t="n">
        <v>0.05</v>
      </c>
      <c r="L236" s="107" t="n">
        <v>0.055</v>
      </c>
      <c r="M236" s="107" t="n">
        <v>0.055</v>
      </c>
      <c r="N236" s="107" t="n">
        <v>0.06</v>
      </c>
      <c r="O236" s="107" t="n">
        <v>0.06</v>
      </c>
      <c r="P236" s="107" t="n">
        <v>0.065</v>
      </c>
      <c r="Q236" s="107" t="n">
        <v>0.065</v>
      </c>
      <c r="R236" s="107" t="n">
        <v>0.07000000000000001</v>
      </c>
      <c r="S236" s="107" t="n">
        <v>0.07000000000000001</v>
      </c>
      <c r="T236" s="107" t="n">
        <v>0.075</v>
      </c>
      <c r="U236" s="107" t="n">
        <v>0.075</v>
      </c>
      <c r="V236" s="107" t="n"/>
      <c r="W236" s="107" t="n"/>
      <c r="X236" s="107" t="n"/>
      <c r="Y236" s="107" t="n"/>
      <c r="Z236" s="107" t="n"/>
      <c r="AA236" s="107" t="n"/>
      <c r="AB236" s="107" t="n"/>
      <c r="AC236" s="107" t="n"/>
      <c r="AD236" s="107" t="n"/>
      <c r="AE236" s="107" t="n"/>
      <c r="AF236" s="107" t="n"/>
      <c r="AG236" s="107" t="n"/>
      <c r="AH236" s="107" t="n"/>
      <c r="AI236" s="107" t="n"/>
      <c r="AJ236" s="107" t="n"/>
      <c r="AK236" s="107" t="n"/>
      <c r="AL236" s="107" t="n"/>
      <c r="AM236" s="107" t="n"/>
      <c r="AN236" s="107" t="n"/>
      <c r="AO236" s="107" t="n"/>
      <c r="AP236" s="107" t="n"/>
      <c r="AQ236" s="107" t="n"/>
      <c r="AR236" s="107" t="n"/>
      <c r="AS236" s="107" t="n"/>
      <c r="AT236" s="107" t="n"/>
      <c r="AU236" s="107" t="n"/>
      <c r="AV236" s="107" t="n"/>
      <c r="AW236" s="107" t="n"/>
      <c r="AX236" s="107" t="n"/>
      <c r="AY236" s="107" t="n"/>
      <c r="AZ236" s="107" t="n"/>
      <c r="BA236" s="107" t="n"/>
      <c r="BB236" s="107" t="n"/>
      <c r="BC236" s="107" t="n"/>
      <c r="BD236" s="107" t="n"/>
      <c r="BE236" s="107" t="n"/>
      <c r="BF236" s="107" t="n"/>
      <c r="BG236" s="107" t="n"/>
      <c r="BH236" s="107" t="n"/>
      <c r="BI236" s="107" t="n"/>
      <c r="BJ236" s="107" t="n"/>
      <c r="BK236" s="107" t="n"/>
      <c r="BL236" s="107" t="n"/>
      <c r="BM236" s="107" t="n"/>
      <c r="BN236" s="107" t="n"/>
      <c r="BO236" s="107" t="n"/>
      <c r="BP236" s="107" t="n"/>
      <c r="BQ236" s="107" t="n"/>
      <c r="BR236" s="107" t="n"/>
      <c r="BS236" s="107" t="n"/>
      <c r="BT236" s="107" t="n"/>
      <c r="BU236" s="107" t="n"/>
      <c r="BV236" s="107" t="n"/>
      <c r="BW236" s="107" t="n"/>
      <c r="BX236" s="107" t="n"/>
      <c r="BY236" s="107" t="n"/>
      <c r="BZ236" s="107" t="n"/>
      <c r="CA236" s="107" t="n"/>
      <c r="CB236" s="107" t="n"/>
      <c r="CC236" s="107" t="n"/>
      <c r="CD236" s="107" t="n"/>
      <c r="CE236" s="107" t="n"/>
      <c r="CF236" s="107" t="n"/>
      <c r="CG236" s="107" t="n"/>
      <c r="CH236" s="107" t="n"/>
      <c r="CI236" s="107" t="n"/>
      <c r="CJ236" s="107" t="n"/>
      <c r="CK236" s="107" t="n"/>
      <c r="CL236" s="107" t="n"/>
      <c r="CM236" s="107" t="n"/>
      <c r="CN236" s="107" t="n"/>
      <c r="CO236" s="107" t="n"/>
      <c r="CP236" s="107" t="n"/>
      <c r="CQ236" s="107" t="n"/>
      <c r="CR236" s="107" t="n"/>
      <c r="CS236" s="107" t="n"/>
      <c r="CT236" s="107" t="n"/>
      <c r="CU236" s="107" t="n"/>
      <c r="CV236" s="107" t="n"/>
      <c r="CW236" s="107" t="n"/>
      <c r="CX236" s="107" t="n"/>
      <c r="CY236" s="107" t="n"/>
      <c r="CZ236" s="107" t="n"/>
    </row>
    <row r="238">
      <c r="A238" s="126">
        <f>IF('AS51'!$C$27="","",'AS51'!$C$27)</f>
        <v/>
      </c>
      <c r="B238" s="68">
        <f>IF($A238="",0,COUNT($E239:$CZ239))</f>
        <v/>
      </c>
      <c r="C238" s="69">
        <f>IF($B238=0,0,MAX($E239:$CZ239))</f>
        <v/>
      </c>
      <c r="D238" s="58">
        <f>_xll.BDS($A238,'Field Check'!$C$44,"headers=y","startcol=1","endcol=7","dir=h","DVD_START_DT",'Field Check'!$C$59,"DVD_END_DT",'Field Check'!$D$59,"cols=2;rows=7")</f>
        <v/>
      </c>
      <c r="E238" s="59" t="n">
        <v>46247</v>
      </c>
      <c r="F238" s="59" t="n"/>
      <c r="G238" s="59" t="n"/>
      <c r="H238" s="59" t="n"/>
      <c r="I238" s="59" t="n"/>
      <c r="J238" s="59" t="n"/>
      <c r="K238" s="59" t="n"/>
      <c r="L238" s="59" t="n"/>
      <c r="M238" s="59" t="n"/>
      <c r="N238" s="59" t="n"/>
      <c r="O238" s="59" t="n"/>
      <c r="P238" s="59" t="n"/>
      <c r="Q238" s="59" t="n"/>
      <c r="R238" s="59" t="n"/>
      <c r="S238" s="59" t="n"/>
      <c r="T238" s="59" t="n"/>
      <c r="U238" s="59" t="n"/>
      <c r="V238" s="59" t="n"/>
      <c r="W238" s="59" t="n"/>
      <c r="X238" s="59" t="n"/>
      <c r="Y238" s="59" t="n"/>
      <c r="Z238" s="59" t="n"/>
      <c r="AA238" s="59" t="n"/>
      <c r="AB238" s="59" t="n"/>
      <c r="AC238" s="59" t="n"/>
      <c r="AD238" s="59" t="n"/>
      <c r="AE238" s="59" t="n"/>
      <c r="AF238" s="59" t="n"/>
      <c r="AG238" s="59" t="n"/>
      <c r="AH238" s="59" t="n"/>
      <c r="AI238" s="59" t="n"/>
      <c r="AJ238" s="59" t="n"/>
      <c r="AK238" s="59" t="n"/>
      <c r="AL238" s="59" t="n"/>
      <c r="AM238" s="59" t="n"/>
      <c r="AN238" s="59" t="n"/>
      <c r="AO238" s="59" t="n"/>
      <c r="AP238" s="59" t="n"/>
      <c r="AQ238" s="59" t="n"/>
      <c r="AR238" s="59" t="n"/>
      <c r="AS238" s="59" t="n"/>
      <c r="AT238" s="59" t="n"/>
      <c r="AU238" s="59" t="n"/>
      <c r="AV238" s="59" t="n"/>
      <c r="AW238" s="59" t="n"/>
      <c r="AX238" s="59" t="n"/>
      <c r="AY238" s="59" t="n"/>
      <c r="AZ238" s="59" t="n"/>
      <c r="BA238" s="59" t="n"/>
      <c r="BB238" s="59" t="n"/>
      <c r="BC238" s="59" t="n"/>
      <c r="BD238" s="59" t="n"/>
      <c r="BE238" s="59" t="n"/>
      <c r="BF238" s="59" t="n"/>
      <c r="BG238" s="59" t="n"/>
      <c r="BH238" s="59" t="n"/>
      <c r="BI238" s="59" t="n"/>
      <c r="BJ238" s="59" t="n"/>
      <c r="BK238" s="59" t="n"/>
      <c r="BL238" s="59" t="n"/>
      <c r="BM238" s="59" t="n"/>
      <c r="BN238" s="59" t="n"/>
      <c r="BO238" s="59" t="n"/>
      <c r="BP238" s="59" t="n"/>
      <c r="BQ238" s="59" t="n"/>
      <c r="BR238" s="59" t="n"/>
      <c r="BS238" s="59" t="n"/>
      <c r="BT238" s="59" t="n"/>
      <c r="BU238" s="59" t="n"/>
      <c r="BV238" s="59" t="n"/>
      <c r="BW238" s="59" t="n"/>
      <c r="BX238" s="59" t="n"/>
      <c r="BY238" s="59" t="n"/>
      <c r="BZ238" s="59" t="n"/>
      <c r="CA238" s="59" t="n"/>
      <c r="CB238" s="59" t="n"/>
      <c r="CC238" s="59" t="n"/>
      <c r="CD238" s="59" t="n"/>
      <c r="CE238" s="59" t="n"/>
      <c r="CF238" s="59" t="n"/>
      <c r="CG238" s="59" t="n"/>
      <c r="CH238" s="59" t="n"/>
      <c r="CI238" s="59" t="n"/>
      <c r="CJ238" s="59" t="n"/>
      <c r="CK238" s="59" t="n"/>
      <c r="CL238" s="59" t="n"/>
      <c r="CM238" s="59" t="n"/>
      <c r="CN238" s="59" t="n"/>
      <c r="CO238" s="59" t="n"/>
      <c r="CP238" s="59" t="n"/>
      <c r="CQ238" s="59" t="n"/>
      <c r="CR238" s="59" t="n"/>
      <c r="CS238" s="59" t="n"/>
      <c r="CT238" s="59" t="n"/>
      <c r="CU238" s="59" t="n"/>
      <c r="CV238" s="59" t="n"/>
      <c r="CW238" s="59" t="n"/>
      <c r="CX238" s="59" t="n"/>
      <c r="CY238" s="59" t="n"/>
      <c r="CZ238" s="59" t="n"/>
    </row>
    <row r="239">
      <c r="D239" s="59" t="inlineStr">
        <is>
          <t>Ex-Date</t>
        </is>
      </c>
      <c r="E239" s="59" t="n">
        <v>46255</v>
      </c>
      <c r="F239" s="59" t="n"/>
      <c r="G239" s="59" t="n"/>
      <c r="H239" s="59" t="n"/>
      <c r="I239" s="59" t="n"/>
      <c r="J239" s="59" t="n"/>
      <c r="K239" s="59" t="n"/>
      <c r="L239" s="59" t="n"/>
      <c r="M239" s="59" t="n"/>
      <c r="N239" s="59" t="n"/>
      <c r="O239" s="59" t="n"/>
      <c r="P239" s="59" t="n"/>
      <c r="Q239" s="59" t="n"/>
      <c r="R239" s="59" t="n"/>
      <c r="S239" s="59" t="n"/>
      <c r="T239" s="59" t="n"/>
      <c r="U239" s="59" t="n"/>
      <c r="V239" s="59" t="n"/>
      <c r="W239" s="59" t="n"/>
      <c r="X239" s="59" t="n"/>
      <c r="Y239" s="59" t="n"/>
      <c r="Z239" s="59" t="n"/>
      <c r="AA239" s="59" t="n"/>
      <c r="AB239" s="59" t="n"/>
      <c r="AC239" s="59" t="n"/>
      <c r="AD239" s="59" t="n"/>
      <c r="AE239" s="59" t="n"/>
      <c r="AF239" s="59" t="n"/>
      <c r="AG239" s="59" t="n"/>
      <c r="AH239" s="59" t="n"/>
      <c r="AI239" s="59" t="n"/>
      <c r="AJ239" s="59" t="n"/>
      <c r="AK239" s="59" t="n"/>
      <c r="AL239" s="59" t="n"/>
      <c r="AM239" s="59" t="n"/>
      <c r="AN239" s="59" t="n"/>
      <c r="AO239" s="59" t="n"/>
      <c r="AP239" s="59" t="n"/>
      <c r="AQ239" s="59" t="n"/>
      <c r="AR239" s="59" t="n"/>
      <c r="AS239" s="59" t="n"/>
      <c r="AT239" s="59" t="n"/>
      <c r="AU239" s="59" t="n"/>
      <c r="AV239" s="59" t="n"/>
      <c r="AW239" s="59" t="n"/>
      <c r="AX239" s="59" t="n"/>
      <c r="AY239" s="59" t="n"/>
      <c r="AZ239" s="59" t="n"/>
      <c r="BA239" s="59" t="n"/>
      <c r="BB239" s="59" t="n"/>
      <c r="BC239" s="59" t="n"/>
      <c r="BD239" s="59" t="n"/>
      <c r="BE239" s="59" t="n"/>
      <c r="BF239" s="59" t="n"/>
      <c r="BG239" s="59" t="n"/>
      <c r="BH239" s="59" t="n"/>
      <c r="BI239" s="59" t="n"/>
      <c r="BJ239" s="59" t="n"/>
      <c r="BK239" s="59" t="n"/>
      <c r="BL239" s="59" t="n"/>
      <c r="BM239" s="59" t="n"/>
      <c r="BN239" s="59" t="n"/>
      <c r="BO239" s="59" t="n"/>
      <c r="BP239" s="59" t="n"/>
      <c r="BQ239" s="59" t="n"/>
      <c r="BR239" s="59" t="n"/>
      <c r="BS239" s="59" t="n"/>
      <c r="BT239" s="59" t="n"/>
      <c r="BU239" s="59" t="n"/>
      <c r="BV239" s="59" t="n"/>
      <c r="BW239" s="59" t="n"/>
      <c r="BX239" s="59" t="n"/>
      <c r="BY239" s="59" t="n"/>
      <c r="BZ239" s="59" t="n"/>
      <c r="CA239" s="59" t="n"/>
      <c r="CB239" s="59" t="n"/>
      <c r="CC239" s="59" t="n"/>
      <c r="CD239" s="59" t="n"/>
      <c r="CE239" s="59" t="n"/>
      <c r="CF239" s="59" t="n"/>
      <c r="CG239" s="59" t="n"/>
      <c r="CH239" s="59" t="n"/>
      <c r="CI239" s="59" t="n"/>
      <c r="CJ239" s="59" t="n"/>
      <c r="CK239" s="59" t="n"/>
      <c r="CL239" s="59" t="n"/>
      <c r="CM239" s="59" t="n"/>
      <c r="CN239" s="59" t="n"/>
      <c r="CO239" s="59" t="n"/>
      <c r="CP239" s="59" t="n"/>
      <c r="CQ239" s="59" t="n"/>
      <c r="CR239" s="59" t="n"/>
      <c r="CS239" s="59" t="n"/>
      <c r="CT239" s="59" t="n"/>
      <c r="CU239" s="59" t="n"/>
      <c r="CV239" s="59" t="n"/>
      <c r="CW239" s="59" t="n"/>
      <c r="CX239" s="59" t="n"/>
      <c r="CY239" s="59" t="n"/>
      <c r="CZ239" s="59" t="n"/>
    </row>
    <row r="240">
      <c r="D240" s="59" t="inlineStr">
        <is>
          <t>Record Date</t>
        </is>
      </c>
      <c r="E240" s="59" t="n">
        <v>46258</v>
      </c>
      <c r="F240" s="59" t="n"/>
      <c r="G240" s="59" t="n"/>
      <c r="H240" s="59" t="n"/>
      <c r="I240" s="59" t="n"/>
      <c r="J240" s="59" t="n"/>
      <c r="K240" s="59" t="n"/>
      <c r="L240" s="59" t="n"/>
      <c r="M240" s="59" t="n"/>
      <c r="N240" s="59" t="n"/>
      <c r="O240" s="59" t="n"/>
      <c r="P240" s="59" t="n"/>
      <c r="Q240" s="59" t="n"/>
      <c r="R240" s="59" t="n"/>
      <c r="S240" s="59" t="n"/>
      <c r="T240" s="59" t="n"/>
      <c r="U240" s="59" t="n"/>
      <c r="V240" s="59" t="n"/>
      <c r="W240" s="59" t="n"/>
      <c r="X240" s="59" t="n"/>
      <c r="Y240" s="59" t="n"/>
      <c r="Z240" s="59" t="n"/>
      <c r="AA240" s="59" t="n"/>
      <c r="AB240" s="59" t="n"/>
      <c r="AC240" s="59" t="n"/>
      <c r="AD240" s="59" t="n"/>
      <c r="AE240" s="59" t="n"/>
      <c r="AF240" s="59" t="n"/>
      <c r="AG240" s="59" t="n"/>
      <c r="AH240" s="59" t="n"/>
      <c r="AI240" s="59" t="n"/>
      <c r="AJ240" s="59" t="n"/>
      <c r="AK240" s="59" t="n"/>
      <c r="AL240" s="59" t="n"/>
      <c r="AM240" s="59" t="n"/>
      <c r="AN240" s="59" t="n"/>
      <c r="AO240" s="59" t="n"/>
      <c r="AP240" s="59" t="n"/>
      <c r="AQ240" s="59" t="n"/>
      <c r="AR240" s="59" t="n"/>
      <c r="AS240" s="59" t="n"/>
      <c r="AT240" s="59" t="n"/>
      <c r="AU240" s="59" t="n"/>
      <c r="AV240" s="59" t="n"/>
      <c r="AW240" s="59" t="n"/>
      <c r="AX240" s="59" t="n"/>
      <c r="AY240" s="59" t="n"/>
      <c r="AZ240" s="59" t="n"/>
      <c r="BA240" s="59" t="n"/>
      <c r="BB240" s="59" t="n"/>
      <c r="BC240" s="59" t="n"/>
      <c r="BD240" s="59" t="n"/>
      <c r="BE240" s="59" t="n"/>
      <c r="BF240" s="59" t="n"/>
      <c r="BG240" s="59" t="n"/>
      <c r="BH240" s="59" t="n"/>
      <c r="BI240" s="59" t="n"/>
      <c r="BJ240" s="59" t="n"/>
      <c r="BK240" s="59" t="n"/>
      <c r="BL240" s="59" t="n"/>
      <c r="BM240" s="59" t="n"/>
      <c r="BN240" s="59" t="n"/>
      <c r="BO240" s="59" t="n"/>
      <c r="BP240" s="59" t="n"/>
      <c r="BQ240" s="59" t="n"/>
      <c r="BR240" s="59" t="n"/>
      <c r="BS240" s="59" t="n"/>
      <c r="BT240" s="59" t="n"/>
      <c r="BU240" s="59" t="n"/>
      <c r="BV240" s="59" t="n"/>
      <c r="BW240" s="59" t="n"/>
      <c r="BX240" s="59" t="n"/>
      <c r="BY240" s="59" t="n"/>
      <c r="BZ240" s="59" t="n"/>
      <c r="CA240" s="59" t="n"/>
      <c r="CB240" s="59" t="n"/>
      <c r="CC240" s="59" t="n"/>
      <c r="CD240" s="59" t="n"/>
      <c r="CE240" s="59" t="n"/>
      <c r="CF240" s="59" t="n"/>
      <c r="CG240" s="59" t="n"/>
      <c r="CH240" s="59" t="n"/>
      <c r="CI240" s="59" t="n"/>
      <c r="CJ240" s="59" t="n"/>
      <c r="CK240" s="59" t="n"/>
      <c r="CL240" s="59" t="n"/>
      <c r="CM240" s="59" t="n"/>
      <c r="CN240" s="59" t="n"/>
      <c r="CO240" s="59" t="n"/>
      <c r="CP240" s="59" t="n"/>
      <c r="CQ240" s="59" t="n"/>
      <c r="CR240" s="59" t="n"/>
      <c r="CS240" s="59" t="n"/>
      <c r="CT240" s="59" t="n"/>
      <c r="CU240" s="59" t="n"/>
      <c r="CV240" s="59" t="n"/>
      <c r="CW240" s="59" t="n"/>
      <c r="CX240" s="59" t="n"/>
      <c r="CY240" s="59" t="n"/>
      <c r="CZ240" s="59" t="n"/>
    </row>
    <row r="241">
      <c r="D241" s="59" t="inlineStr">
        <is>
          <t>Payable Date</t>
        </is>
      </c>
      <c r="E241" s="59" t="n">
        <v>46286</v>
      </c>
      <c r="F241" s="59" t="n"/>
      <c r="G241" s="59" t="n"/>
      <c r="H241" s="59" t="n"/>
      <c r="I241" s="59" t="n"/>
      <c r="J241" s="59" t="n"/>
      <c r="K241" s="59" t="n"/>
      <c r="L241" s="59" t="n"/>
      <c r="M241" s="59" t="n"/>
      <c r="N241" s="59" t="n"/>
      <c r="O241" s="59" t="n"/>
      <c r="P241" s="59" t="n"/>
      <c r="Q241" s="59" t="n"/>
      <c r="R241" s="59" t="n"/>
      <c r="S241" s="59" t="n"/>
      <c r="T241" s="59" t="n"/>
      <c r="U241" s="59" t="n"/>
      <c r="V241" s="59" t="n"/>
      <c r="W241" s="59" t="n"/>
      <c r="X241" s="59" t="n"/>
      <c r="Y241" s="59" t="n"/>
      <c r="Z241" s="59" t="n"/>
      <c r="AA241" s="59" t="n"/>
      <c r="AB241" s="59" t="n"/>
      <c r="AC241" s="59" t="n"/>
      <c r="AD241" s="59" t="n"/>
      <c r="AE241" s="59" t="n"/>
      <c r="AF241" s="59" t="n"/>
      <c r="AG241" s="59" t="n"/>
      <c r="AH241" s="59" t="n"/>
      <c r="AI241" s="59" t="n"/>
      <c r="AJ241" s="59" t="n"/>
      <c r="AK241" s="59" t="n"/>
      <c r="AL241" s="59" t="n"/>
      <c r="AM241" s="59" t="n"/>
      <c r="AN241" s="59" t="n"/>
      <c r="AO241" s="59" t="n"/>
      <c r="AP241" s="59" t="n"/>
      <c r="AQ241" s="59" t="n"/>
      <c r="AR241" s="59" t="n"/>
      <c r="AS241" s="59" t="n"/>
      <c r="AT241" s="59" t="n"/>
      <c r="AU241" s="59" t="n"/>
      <c r="AV241" s="59" t="n"/>
      <c r="AW241" s="59" t="n"/>
      <c r="AX241" s="59" t="n"/>
      <c r="AY241" s="59" t="n"/>
      <c r="AZ241" s="59" t="n"/>
      <c r="BA241" s="59" t="n"/>
      <c r="BB241" s="59" t="n"/>
      <c r="BC241" s="59" t="n"/>
      <c r="BD241" s="59" t="n"/>
      <c r="BE241" s="59" t="n"/>
      <c r="BF241" s="59" t="n"/>
      <c r="BG241" s="59" t="n"/>
      <c r="BH241" s="59" t="n"/>
      <c r="BI241" s="59" t="n"/>
      <c r="BJ241" s="59" t="n"/>
      <c r="BK241" s="59" t="n"/>
      <c r="BL241" s="59" t="n"/>
      <c r="BM241" s="59" t="n"/>
      <c r="BN241" s="59" t="n"/>
      <c r="BO241" s="59" t="n"/>
      <c r="BP241" s="59" t="n"/>
      <c r="BQ241" s="59" t="n"/>
      <c r="BR241" s="59" t="n"/>
      <c r="BS241" s="59" t="n"/>
      <c r="BT241" s="59" t="n"/>
      <c r="BU241" s="59" t="n"/>
      <c r="BV241" s="59" t="n"/>
      <c r="BW241" s="59" t="n"/>
      <c r="BX241" s="59" t="n"/>
      <c r="BY241" s="59" t="n"/>
      <c r="BZ241" s="59" t="n"/>
      <c r="CA241" s="59" t="n"/>
      <c r="CB241" s="59" t="n"/>
      <c r="CC241" s="59" t="n"/>
      <c r="CD241" s="59" t="n"/>
      <c r="CE241" s="59" t="n"/>
      <c r="CF241" s="59" t="n"/>
      <c r="CG241" s="59" t="n"/>
      <c r="CH241" s="59" t="n"/>
      <c r="CI241" s="59" t="n"/>
      <c r="CJ241" s="59" t="n"/>
      <c r="CK241" s="59" t="n"/>
      <c r="CL241" s="59" t="n"/>
      <c r="CM241" s="59" t="n"/>
      <c r="CN241" s="59" t="n"/>
      <c r="CO241" s="59" t="n"/>
      <c r="CP241" s="59" t="n"/>
      <c r="CQ241" s="59" t="n"/>
      <c r="CR241" s="59" t="n"/>
      <c r="CS241" s="59" t="n"/>
      <c r="CT241" s="59" t="n"/>
      <c r="CU241" s="59" t="n"/>
      <c r="CV241" s="59" t="n"/>
      <c r="CW241" s="59" t="n"/>
      <c r="CX241" s="59" t="n"/>
      <c r="CY241" s="59" t="n"/>
      <c r="CZ241" s="59" t="n"/>
    </row>
    <row r="242">
      <c r="D242" s="107" t="inlineStr">
        <is>
          <t>Dividend Amount</t>
        </is>
      </c>
      <c r="E242" s="107" t="n">
        <v>1.047</v>
      </c>
      <c r="F242" s="107" t="n"/>
      <c r="G242" s="107" t="n"/>
      <c r="H242" s="107" t="n"/>
      <c r="I242" s="107" t="n"/>
      <c r="J242" s="107" t="n"/>
      <c r="K242" s="107" t="n"/>
      <c r="L242" s="107" t="n"/>
      <c r="M242" s="107" t="n"/>
      <c r="N242" s="107" t="n"/>
      <c r="O242" s="107" t="n"/>
      <c r="P242" s="107" t="n"/>
      <c r="Q242" s="107" t="n"/>
      <c r="R242" s="107" t="n"/>
      <c r="S242" s="107" t="n"/>
      <c r="T242" s="107" t="n"/>
      <c r="U242" s="107" t="n"/>
      <c r="V242" s="107" t="n"/>
      <c r="W242" s="107" t="n"/>
      <c r="X242" s="107" t="n"/>
      <c r="Y242" s="107" t="n"/>
      <c r="Z242" s="107" t="n"/>
      <c r="AA242" s="107" t="n"/>
      <c r="AB242" s="107" t="n"/>
      <c r="AC242" s="107" t="n"/>
      <c r="AD242" s="107" t="n"/>
      <c r="AE242" s="107" t="n"/>
      <c r="AF242" s="107" t="n"/>
      <c r="AG242" s="107" t="n"/>
      <c r="AH242" s="107" t="n"/>
      <c r="AI242" s="107" t="n"/>
      <c r="AJ242" s="107" t="n"/>
      <c r="AK242" s="107" t="n"/>
      <c r="AL242" s="107" t="n"/>
      <c r="AM242" s="107" t="n"/>
      <c r="AN242" s="107" t="n"/>
      <c r="AO242" s="107" t="n"/>
      <c r="AP242" s="107" t="n"/>
      <c r="AQ242" s="107" t="n"/>
      <c r="AR242" s="107" t="n"/>
      <c r="AS242" s="107" t="n"/>
      <c r="AT242" s="107" t="n"/>
      <c r="AU242" s="107" t="n"/>
      <c r="AV242" s="107" t="n"/>
      <c r="AW242" s="107" t="n"/>
      <c r="AX242" s="107" t="n"/>
      <c r="AY242" s="107" t="n"/>
      <c r="AZ242" s="107" t="n"/>
      <c r="BA242" s="107" t="n"/>
      <c r="BB242" s="107" t="n"/>
      <c r="BC242" s="107" t="n"/>
      <c r="BD242" s="107" t="n"/>
      <c r="BE242" s="107" t="n"/>
      <c r="BF242" s="107" t="n"/>
      <c r="BG242" s="107" t="n"/>
      <c r="BH242" s="107" t="n"/>
      <c r="BI242" s="107" t="n"/>
      <c r="BJ242" s="107" t="n"/>
      <c r="BK242" s="107" t="n"/>
      <c r="BL242" s="107" t="n"/>
      <c r="BM242" s="107" t="n"/>
      <c r="BN242" s="107" t="n"/>
      <c r="BO242" s="107" t="n"/>
      <c r="BP242" s="107" t="n"/>
      <c r="BQ242" s="107" t="n"/>
      <c r="BR242" s="107" t="n"/>
      <c r="BS242" s="107" t="n"/>
      <c r="BT242" s="107" t="n"/>
      <c r="BU242" s="107" t="n"/>
      <c r="BV242" s="107" t="n"/>
      <c r="BW242" s="107" t="n"/>
      <c r="BX242" s="107" t="n"/>
      <c r="BY242" s="107" t="n"/>
      <c r="BZ242" s="107" t="n"/>
      <c r="CA242" s="107" t="n"/>
      <c r="CB242" s="107" t="n"/>
      <c r="CC242" s="107" t="n"/>
      <c r="CD242" s="107" t="n"/>
      <c r="CE242" s="107" t="n"/>
      <c r="CF242" s="107" t="n"/>
      <c r="CG242" s="107" t="n"/>
      <c r="CH242" s="107" t="n"/>
      <c r="CI242" s="107" t="n"/>
      <c r="CJ242" s="107" t="n"/>
      <c r="CK242" s="107" t="n"/>
      <c r="CL242" s="107" t="n"/>
      <c r="CM242" s="107" t="n"/>
      <c r="CN242" s="107" t="n"/>
      <c r="CO242" s="107" t="n"/>
      <c r="CP242" s="107" t="n"/>
      <c r="CQ242" s="107" t="n"/>
      <c r="CR242" s="107" t="n"/>
      <c r="CS242" s="107" t="n"/>
      <c r="CT242" s="107" t="n"/>
      <c r="CU242" s="107" t="n"/>
      <c r="CV242" s="107" t="n"/>
      <c r="CW242" s="107" t="n"/>
      <c r="CX242" s="107" t="n"/>
      <c r="CY242" s="107" t="n"/>
      <c r="CZ242" s="107" t="n"/>
    </row>
    <row r="243">
      <c r="D243" t="inlineStr">
        <is>
          <t>Dividend Frequency</t>
        </is>
      </c>
      <c r="E243" t="inlineStr">
        <is>
          <t>Semi-Anl</t>
        </is>
      </c>
    </row>
    <row r="244">
      <c r="D244" t="inlineStr">
        <is>
          <t>Dividend Type</t>
        </is>
      </c>
      <c r="E244" t="inlineStr">
        <is>
          <t>Final</t>
        </is>
      </c>
    </row>
    <row r="245">
      <c r="A245" s="2">
        <f>IF($A238="","","   projections")</f>
        <v/>
      </c>
      <c r="B245" s="68">
        <f>IF($A238="",0,COUNT($E246:$CZ246))</f>
        <v/>
      </c>
      <c r="C245" s="69">
        <f>IF($B245=0,0,MAX($E246:$CZ246))</f>
        <v/>
      </c>
      <c r="D245" s="58">
        <f>_xll.BDS($A238,'Field Check'!$C$42,"headers=y","startcol=1","endcol=3","dir=h","cols=21;rows=3")</f>
        <v/>
      </c>
      <c r="E245" s="59" t="n">
        <v>46429</v>
      </c>
      <c r="F245" s="59" t="n">
        <v>46612</v>
      </c>
      <c r="G245" s="59" t="n">
        <v>46800</v>
      </c>
      <c r="H245" s="59" t="n">
        <v>46979</v>
      </c>
      <c r="I245" s="59" t="n">
        <v>47164</v>
      </c>
      <c r="J245" s="59" t="n">
        <v>47344</v>
      </c>
      <c r="K245" s="59" t="n">
        <v>47528</v>
      </c>
      <c r="L245" s="59" t="n">
        <v>47709</v>
      </c>
      <c r="M245" s="59" t="n">
        <v>47892</v>
      </c>
      <c r="N245" s="59" t="n">
        <v>48074</v>
      </c>
      <c r="O245" s="59" t="n">
        <v>48256</v>
      </c>
      <c r="P245" s="59" t="n">
        <v>48439</v>
      </c>
      <c r="Q245" s="59" t="n">
        <v>48627</v>
      </c>
      <c r="R245" s="59" t="n">
        <v>48803</v>
      </c>
      <c r="S245" s="59" t="n">
        <v>48991</v>
      </c>
      <c r="T245" s="59" t="n">
        <v>49170</v>
      </c>
      <c r="U245" s="59" t="n">
        <v>49362</v>
      </c>
      <c r="V245" s="59" t="n">
        <v>49541</v>
      </c>
      <c r="W245" s="59" t="n">
        <v>49726</v>
      </c>
      <c r="X245" s="59" t="n">
        <v>49905</v>
      </c>
      <c r="Y245" s="59" t="n"/>
      <c r="Z245" s="59" t="n"/>
      <c r="AA245" s="59" t="n"/>
      <c r="AB245" s="59" t="n"/>
      <c r="AC245" s="59" t="n"/>
      <c r="AD245" s="59" t="n"/>
      <c r="AE245" s="59" t="n"/>
      <c r="AF245" s="59" t="n"/>
      <c r="AG245" s="59" t="n"/>
      <c r="AH245" s="59" t="n"/>
      <c r="AI245" s="59" t="n"/>
      <c r="AJ245" s="59" t="n"/>
      <c r="AK245" s="59" t="n"/>
      <c r="AL245" s="59" t="n"/>
      <c r="AM245" s="59" t="n"/>
      <c r="AN245" s="59" t="n"/>
      <c r="AO245" s="59" t="n"/>
      <c r="AP245" s="59" t="n"/>
      <c r="AQ245" s="59" t="n"/>
      <c r="AR245" s="59" t="n"/>
      <c r="AS245" s="59" t="n"/>
      <c r="AT245" s="59" t="n"/>
      <c r="AU245" s="59" t="n"/>
      <c r="AV245" s="59" t="n"/>
      <c r="AW245" s="59" t="n"/>
      <c r="AX245" s="59" t="n"/>
      <c r="AY245" s="59" t="n"/>
      <c r="AZ245" s="59" t="n"/>
      <c r="BA245" s="59" t="n"/>
      <c r="BB245" s="59" t="n"/>
      <c r="BC245" s="59" t="n"/>
      <c r="BD245" s="59" t="n"/>
      <c r="BE245" s="59" t="n"/>
      <c r="BF245" s="59" t="n"/>
      <c r="BG245" s="59" t="n"/>
      <c r="BH245" s="59" t="n"/>
      <c r="BI245" s="59" t="n"/>
      <c r="BJ245" s="59" t="n"/>
      <c r="BK245" s="59" t="n"/>
      <c r="BL245" s="59" t="n"/>
      <c r="BM245" s="59" t="n"/>
      <c r="BN245" s="59" t="n"/>
      <c r="BO245" s="59" t="n"/>
      <c r="BP245" s="59" t="n"/>
      <c r="BQ245" s="59" t="n"/>
      <c r="BR245" s="59" t="n"/>
      <c r="BS245" s="59" t="n"/>
      <c r="BT245" s="59" t="n"/>
      <c r="BU245" s="59" t="n"/>
      <c r="BV245" s="59" t="n"/>
      <c r="BW245" s="59" t="n"/>
      <c r="BX245" s="59" t="n"/>
      <c r="BY245" s="59" t="n"/>
      <c r="BZ245" s="59" t="n"/>
      <c r="CA245" s="59" t="n"/>
      <c r="CB245" s="59" t="n"/>
      <c r="CC245" s="59" t="n"/>
      <c r="CD245" s="59" t="n"/>
      <c r="CE245" s="59" t="n"/>
      <c r="CF245" s="59" t="n"/>
      <c r="CG245" s="59" t="n"/>
      <c r="CH245" s="59" t="n"/>
      <c r="CI245" s="59" t="n"/>
      <c r="CJ245" s="59" t="n"/>
      <c r="CK245" s="59" t="n"/>
      <c r="CL245" s="59" t="n"/>
      <c r="CM245" s="59" t="n"/>
      <c r="CN245" s="59" t="n"/>
      <c r="CO245" s="59" t="n"/>
      <c r="CP245" s="59" t="n"/>
      <c r="CQ245" s="59" t="n"/>
      <c r="CR245" s="59" t="n"/>
      <c r="CS245" s="59" t="n"/>
      <c r="CT245" s="59" t="n"/>
      <c r="CU245" s="59" t="n"/>
      <c r="CV245" s="59" t="n"/>
      <c r="CW245" s="59" t="n"/>
      <c r="CX245" s="59" t="n"/>
      <c r="CY245" s="59" t="n"/>
      <c r="CZ245" s="59" t="n"/>
    </row>
    <row r="246">
      <c r="D246" s="59" t="inlineStr">
        <is>
          <t>Ex-Date</t>
        </is>
      </c>
      <c r="E246" s="59" t="n">
        <v>46437</v>
      </c>
      <c r="F246" s="59" t="n">
        <v>46619</v>
      </c>
      <c r="G246" s="59" t="n">
        <v>46808</v>
      </c>
      <c r="H246" s="59" t="n">
        <v>46987</v>
      </c>
      <c r="I246" s="59" t="n">
        <v>47172</v>
      </c>
      <c r="J246" s="59" t="n">
        <v>47352</v>
      </c>
      <c r="K246" s="59" t="n">
        <v>47536</v>
      </c>
      <c r="L246" s="59" t="n">
        <v>47717</v>
      </c>
      <c r="M246" s="59" t="n">
        <v>47900</v>
      </c>
      <c r="N246" s="59" t="n">
        <v>48082</v>
      </c>
      <c r="O246" s="59" t="n">
        <v>48264</v>
      </c>
      <c r="P246" s="59" t="n">
        <v>48446</v>
      </c>
      <c r="Q246" s="59" t="n">
        <v>48635</v>
      </c>
      <c r="R246" s="59" t="n">
        <v>48813</v>
      </c>
      <c r="S246" s="59" t="n">
        <v>48999</v>
      </c>
      <c r="T246" s="59" t="n">
        <v>49178</v>
      </c>
      <c r="U246" s="59" t="n">
        <v>49370</v>
      </c>
      <c r="V246" s="59" t="n">
        <v>49549</v>
      </c>
      <c r="W246" s="59" t="n">
        <v>49734</v>
      </c>
      <c r="X246" s="59" t="n">
        <v>49913</v>
      </c>
      <c r="Y246" s="59" t="n"/>
      <c r="Z246" s="59" t="n"/>
      <c r="AA246" s="59" t="n"/>
      <c r="AB246" s="59" t="n"/>
      <c r="AC246" s="59" t="n"/>
      <c r="AD246" s="59" t="n"/>
      <c r="AE246" s="59" t="n"/>
      <c r="AF246" s="59" t="n"/>
      <c r="AG246" s="59" t="n"/>
      <c r="AH246" s="59" t="n"/>
      <c r="AI246" s="59" t="n"/>
      <c r="AJ246" s="59" t="n"/>
      <c r="AK246" s="59" t="n"/>
      <c r="AL246" s="59" t="n"/>
      <c r="AM246" s="59" t="n"/>
      <c r="AN246" s="59" t="n"/>
      <c r="AO246" s="59" t="n"/>
      <c r="AP246" s="59" t="n"/>
      <c r="AQ246" s="59" t="n"/>
      <c r="AR246" s="59" t="n"/>
      <c r="AS246" s="59" t="n"/>
      <c r="AT246" s="59" t="n"/>
      <c r="AU246" s="59" t="n"/>
      <c r="AV246" s="59" t="n"/>
      <c r="AW246" s="59" t="n"/>
      <c r="AX246" s="59" t="n"/>
      <c r="AY246" s="59" t="n"/>
      <c r="AZ246" s="59" t="n"/>
      <c r="BA246" s="59" t="n"/>
      <c r="BB246" s="59" t="n"/>
      <c r="BC246" s="59" t="n"/>
      <c r="BD246" s="59" t="n"/>
      <c r="BE246" s="59" t="n"/>
      <c r="BF246" s="59" t="n"/>
      <c r="BG246" s="59" t="n"/>
      <c r="BH246" s="59" t="n"/>
      <c r="BI246" s="59" t="n"/>
      <c r="BJ246" s="59" t="n"/>
      <c r="BK246" s="59" t="n"/>
      <c r="BL246" s="59" t="n"/>
      <c r="BM246" s="59" t="n"/>
      <c r="BN246" s="59" t="n"/>
      <c r="BO246" s="59" t="n"/>
      <c r="BP246" s="59" t="n"/>
      <c r="BQ246" s="59" t="n"/>
      <c r="BR246" s="59" t="n"/>
      <c r="BS246" s="59" t="n"/>
      <c r="BT246" s="59" t="n"/>
      <c r="BU246" s="59" t="n"/>
      <c r="BV246" s="59" t="n"/>
      <c r="BW246" s="59" t="n"/>
      <c r="BX246" s="59" t="n"/>
      <c r="BY246" s="59" t="n"/>
      <c r="BZ246" s="59" t="n"/>
      <c r="CA246" s="59" t="n"/>
      <c r="CB246" s="59" t="n"/>
      <c r="CC246" s="59" t="n"/>
      <c r="CD246" s="59" t="n"/>
      <c r="CE246" s="59" t="n"/>
      <c r="CF246" s="59" t="n"/>
      <c r="CG246" s="59" t="n"/>
      <c r="CH246" s="59" t="n"/>
      <c r="CI246" s="59" t="n"/>
      <c r="CJ246" s="59" t="n"/>
      <c r="CK246" s="59" t="n"/>
      <c r="CL246" s="59" t="n"/>
      <c r="CM246" s="59" t="n"/>
      <c r="CN246" s="59" t="n"/>
      <c r="CO246" s="59" t="n"/>
      <c r="CP246" s="59" t="n"/>
      <c r="CQ246" s="59" t="n"/>
      <c r="CR246" s="59" t="n"/>
      <c r="CS246" s="59" t="n"/>
      <c r="CT246" s="59" t="n"/>
      <c r="CU246" s="59" t="n"/>
      <c r="CV246" s="59" t="n"/>
      <c r="CW246" s="59" t="n"/>
      <c r="CX246" s="59" t="n"/>
      <c r="CY246" s="59" t="n"/>
      <c r="CZ246" s="59" t="n"/>
    </row>
    <row r="247">
      <c r="D247" s="107" t="inlineStr">
        <is>
          <t>Amount Per Share</t>
        </is>
      </c>
      <c r="E247" s="107" t="n">
        <v>1.08</v>
      </c>
      <c r="F247" s="107" t="n">
        <v>1.08</v>
      </c>
      <c r="G247" s="107" t="n">
        <v>1.1</v>
      </c>
      <c r="H247" s="107" t="n">
        <v>1.1</v>
      </c>
      <c r="I247" s="107" t="n">
        <v>1.1</v>
      </c>
      <c r="J247" s="107" t="n">
        <v>1.1</v>
      </c>
      <c r="K247" s="107" t="n">
        <v>1.12</v>
      </c>
      <c r="L247" s="107" t="n">
        <v>1.2</v>
      </c>
      <c r="M247" s="107" t="n">
        <v>1.12</v>
      </c>
      <c r="N247" s="107" t="n">
        <v>1.2</v>
      </c>
      <c r="O247" s="107" t="n">
        <v>1.12</v>
      </c>
      <c r="P247" s="107" t="n">
        <v>1.2</v>
      </c>
      <c r="Q247" s="107" t="n">
        <v>1.14</v>
      </c>
      <c r="R247" s="107" t="n">
        <v>1.3</v>
      </c>
      <c r="S247" s="107" t="n">
        <v>1.14</v>
      </c>
      <c r="T247" s="107" t="n">
        <v>1.3</v>
      </c>
      <c r="U247" s="107" t="n">
        <v>1.14</v>
      </c>
      <c r="V247" s="107" t="n">
        <v>1.3</v>
      </c>
      <c r="W247" s="107" t="n">
        <v>1.14</v>
      </c>
      <c r="X247" s="107" t="n">
        <v>1.3</v>
      </c>
      <c r="Y247" s="107" t="n"/>
      <c r="Z247" s="107" t="n"/>
      <c r="AA247" s="107" t="n"/>
      <c r="AB247" s="107" t="n"/>
      <c r="AC247" s="107" t="n"/>
      <c r="AD247" s="107" t="n"/>
      <c r="AE247" s="107" t="n"/>
      <c r="AF247" s="107" t="n"/>
      <c r="AG247" s="107" t="n"/>
      <c r="AH247" s="107" t="n"/>
      <c r="AI247" s="107" t="n"/>
      <c r="AJ247" s="107" t="n"/>
      <c r="AK247" s="107" t="n"/>
      <c r="AL247" s="107" t="n"/>
      <c r="AM247" s="107" t="n"/>
      <c r="AN247" s="107" t="n"/>
      <c r="AO247" s="107" t="n"/>
      <c r="AP247" s="107" t="n"/>
      <c r="AQ247" s="107" t="n"/>
      <c r="AR247" s="107" t="n"/>
      <c r="AS247" s="107" t="n"/>
      <c r="AT247" s="107" t="n"/>
      <c r="AU247" s="107" t="n"/>
      <c r="AV247" s="107" t="n"/>
      <c r="AW247" s="107" t="n"/>
      <c r="AX247" s="107" t="n"/>
      <c r="AY247" s="107" t="n"/>
      <c r="AZ247" s="107" t="n"/>
      <c r="BA247" s="107" t="n"/>
      <c r="BB247" s="107" t="n"/>
      <c r="BC247" s="107" t="n"/>
      <c r="BD247" s="107" t="n"/>
      <c r="BE247" s="107" t="n"/>
      <c r="BF247" s="107" t="n"/>
      <c r="BG247" s="107" t="n"/>
      <c r="BH247" s="107" t="n"/>
      <c r="BI247" s="107" t="n"/>
      <c r="BJ247" s="107" t="n"/>
      <c r="BK247" s="107" t="n"/>
      <c r="BL247" s="107" t="n"/>
      <c r="BM247" s="107" t="n"/>
      <c r="BN247" s="107" t="n"/>
      <c r="BO247" s="107" t="n"/>
      <c r="BP247" s="107" t="n"/>
      <c r="BQ247" s="107" t="n"/>
      <c r="BR247" s="107" t="n"/>
      <c r="BS247" s="107" t="n"/>
      <c r="BT247" s="107" t="n"/>
      <c r="BU247" s="107" t="n"/>
      <c r="BV247" s="107" t="n"/>
      <c r="BW247" s="107" t="n"/>
      <c r="BX247" s="107" t="n"/>
      <c r="BY247" s="107" t="n"/>
      <c r="BZ247" s="107" t="n"/>
      <c r="CA247" s="107" t="n"/>
      <c r="CB247" s="107" t="n"/>
      <c r="CC247" s="107" t="n"/>
      <c r="CD247" s="107" t="n"/>
      <c r="CE247" s="107" t="n"/>
      <c r="CF247" s="107" t="n"/>
      <c r="CG247" s="107" t="n"/>
      <c r="CH247" s="107" t="n"/>
      <c r="CI247" s="107" t="n"/>
      <c r="CJ247" s="107" t="n"/>
      <c r="CK247" s="107" t="n"/>
      <c r="CL247" s="107" t="n"/>
      <c r="CM247" s="107" t="n"/>
      <c r="CN247" s="107" t="n"/>
      <c r="CO247" s="107" t="n"/>
      <c r="CP247" s="107" t="n"/>
      <c r="CQ247" s="107" t="n"/>
      <c r="CR247" s="107" t="n"/>
      <c r="CS247" s="107" t="n"/>
      <c r="CT247" s="107" t="n"/>
      <c r="CU247" s="107" t="n"/>
      <c r="CV247" s="107" t="n"/>
      <c r="CW247" s="107" t="n"/>
      <c r="CX247" s="107" t="n"/>
      <c r="CY247" s="107" t="n"/>
      <c r="CZ247" s="107" t="n"/>
    </row>
    <row r="249">
      <c r="A249" s="126">
        <f>IF('AS51'!$C$28="","",'AS51'!$C$28)</f>
        <v/>
      </c>
      <c r="B249" s="68">
        <f>IF($A249="",0,COUNT($E250:$CZ250))</f>
        <v/>
      </c>
      <c r="C249" s="69">
        <f>IF($B249=0,0,MAX($E250:$CZ250))</f>
        <v/>
      </c>
      <c r="D249" s="58">
        <f>_xll.BDS($A249,'Field Check'!$C$44,"headers=y","startcol=1","endcol=7","dir=h","DVD_START_DT",'Field Check'!$C$59,"DVD_END_DT",'Field Check'!$D$59)</f>
        <v/>
      </c>
      <c r="E249" s="59" t="n"/>
      <c r="F249" s="59" t="n"/>
      <c r="G249" s="59" t="n"/>
      <c r="H249" s="59" t="n"/>
      <c r="I249" s="59" t="n"/>
      <c r="J249" s="59" t="n"/>
      <c r="K249" s="59" t="n"/>
      <c r="L249" s="59" t="n"/>
      <c r="M249" s="59" t="n"/>
      <c r="N249" s="59" t="n"/>
      <c r="O249" s="59" t="n"/>
      <c r="P249" s="59" t="n"/>
      <c r="Q249" s="59" t="n"/>
      <c r="R249" s="59" t="n"/>
      <c r="S249" s="59" t="n"/>
      <c r="T249" s="59" t="n"/>
      <c r="U249" s="59" t="n"/>
      <c r="V249" s="59" t="n"/>
      <c r="W249" s="59" t="n"/>
      <c r="X249" s="59" t="n"/>
      <c r="Y249" s="59" t="n"/>
      <c r="Z249" s="59" t="n"/>
      <c r="AA249" s="59" t="n"/>
      <c r="AB249" s="59" t="n"/>
      <c r="AC249" s="59" t="n"/>
      <c r="AD249" s="59" t="n"/>
      <c r="AE249" s="59" t="n"/>
      <c r="AF249" s="59" t="n"/>
      <c r="AG249" s="59" t="n"/>
      <c r="AH249" s="59" t="n"/>
      <c r="AI249" s="59" t="n"/>
      <c r="AJ249" s="59" t="n"/>
      <c r="AK249" s="59" t="n"/>
      <c r="AL249" s="59" t="n"/>
      <c r="AM249" s="59" t="n"/>
      <c r="AN249" s="59" t="n"/>
      <c r="AO249" s="59" t="n"/>
      <c r="AP249" s="59" t="n"/>
      <c r="AQ249" s="59" t="n"/>
      <c r="AR249" s="59" t="n"/>
      <c r="AS249" s="59" t="n"/>
      <c r="AT249" s="59" t="n"/>
      <c r="AU249" s="59" t="n"/>
      <c r="AV249" s="59" t="n"/>
      <c r="AW249" s="59" t="n"/>
      <c r="AX249" s="59" t="n"/>
      <c r="AY249" s="59" t="n"/>
      <c r="AZ249" s="59" t="n"/>
      <c r="BA249" s="59" t="n"/>
      <c r="BB249" s="59" t="n"/>
      <c r="BC249" s="59" t="n"/>
      <c r="BD249" s="59" t="n"/>
      <c r="BE249" s="59" t="n"/>
      <c r="BF249" s="59" t="n"/>
      <c r="BG249" s="59" t="n"/>
      <c r="BH249" s="59" t="n"/>
      <c r="BI249" s="59" t="n"/>
      <c r="BJ249" s="59" t="n"/>
      <c r="BK249" s="59" t="n"/>
      <c r="BL249" s="59" t="n"/>
      <c r="BM249" s="59" t="n"/>
      <c r="BN249" s="59" t="n"/>
      <c r="BO249" s="59" t="n"/>
      <c r="BP249" s="59" t="n"/>
      <c r="BQ249" s="59" t="n"/>
      <c r="BR249" s="59" t="n"/>
      <c r="BS249" s="59" t="n"/>
      <c r="BT249" s="59" t="n"/>
      <c r="BU249" s="59" t="n"/>
      <c r="BV249" s="59" t="n"/>
      <c r="BW249" s="59" t="n"/>
      <c r="BX249" s="59" t="n"/>
      <c r="BY249" s="59" t="n"/>
      <c r="BZ249" s="59" t="n"/>
      <c r="CA249" s="59" t="n"/>
      <c r="CB249" s="59" t="n"/>
      <c r="CC249" s="59" t="n"/>
      <c r="CD249" s="59" t="n"/>
      <c r="CE249" s="59" t="n"/>
      <c r="CF249" s="59" t="n"/>
      <c r="CG249" s="59" t="n"/>
      <c r="CH249" s="59" t="n"/>
      <c r="CI249" s="59" t="n"/>
      <c r="CJ249" s="59" t="n"/>
      <c r="CK249" s="59" t="n"/>
      <c r="CL249" s="59" t="n"/>
      <c r="CM249" s="59" t="n"/>
      <c r="CN249" s="59" t="n"/>
      <c r="CO249" s="59" t="n"/>
      <c r="CP249" s="59" t="n"/>
      <c r="CQ249" s="59" t="n"/>
      <c r="CR249" s="59" t="n"/>
      <c r="CS249" s="59" t="n"/>
      <c r="CT249" s="59" t="n"/>
      <c r="CU249" s="59" t="n"/>
      <c r="CV249" s="59" t="n"/>
      <c r="CW249" s="59" t="n"/>
      <c r="CX249" s="59" t="n"/>
      <c r="CY249" s="59" t="n"/>
      <c r="CZ249" s="59" t="n"/>
    </row>
    <row r="250">
      <c r="D250" s="59" t="n"/>
      <c r="E250" s="59" t="n"/>
      <c r="F250" s="59" t="n"/>
      <c r="G250" s="59" t="n"/>
      <c r="H250" s="59" t="n"/>
      <c r="I250" s="59" t="n"/>
      <c r="J250" s="59" t="n"/>
      <c r="K250" s="59" t="n"/>
      <c r="L250" s="59" t="n"/>
      <c r="M250" s="59" t="n"/>
      <c r="N250" s="59" t="n"/>
      <c r="O250" s="59" t="n"/>
      <c r="P250" s="59" t="n"/>
      <c r="Q250" s="59" t="n"/>
      <c r="R250" s="59" t="n"/>
      <c r="S250" s="59" t="n"/>
      <c r="T250" s="59" t="n"/>
      <c r="U250" s="59" t="n"/>
      <c r="V250" s="59" t="n"/>
      <c r="W250" s="59" t="n"/>
      <c r="X250" s="59" t="n"/>
      <c r="Y250" s="59" t="n"/>
      <c r="Z250" s="59" t="n"/>
      <c r="AA250" s="59" t="n"/>
      <c r="AB250" s="59" t="n"/>
      <c r="AC250" s="59" t="n"/>
      <c r="AD250" s="59" t="n"/>
      <c r="AE250" s="59" t="n"/>
      <c r="AF250" s="59" t="n"/>
      <c r="AG250" s="59" t="n"/>
      <c r="AH250" s="59" t="n"/>
      <c r="AI250" s="59" t="n"/>
      <c r="AJ250" s="59" t="n"/>
      <c r="AK250" s="59" t="n"/>
      <c r="AL250" s="59" t="n"/>
      <c r="AM250" s="59" t="n"/>
      <c r="AN250" s="59" t="n"/>
      <c r="AO250" s="59" t="n"/>
      <c r="AP250" s="59" t="n"/>
      <c r="AQ250" s="59" t="n"/>
      <c r="AR250" s="59" t="n"/>
      <c r="AS250" s="59" t="n"/>
      <c r="AT250" s="59" t="n"/>
      <c r="AU250" s="59" t="n"/>
      <c r="AV250" s="59" t="n"/>
      <c r="AW250" s="59" t="n"/>
      <c r="AX250" s="59" t="n"/>
      <c r="AY250" s="59" t="n"/>
      <c r="AZ250" s="59" t="n"/>
      <c r="BA250" s="59" t="n"/>
      <c r="BB250" s="59" t="n"/>
      <c r="BC250" s="59" t="n"/>
      <c r="BD250" s="59" t="n"/>
      <c r="BE250" s="59" t="n"/>
      <c r="BF250" s="59" t="n"/>
      <c r="BG250" s="59" t="n"/>
      <c r="BH250" s="59" t="n"/>
      <c r="BI250" s="59" t="n"/>
      <c r="BJ250" s="59" t="n"/>
      <c r="BK250" s="59" t="n"/>
      <c r="BL250" s="59" t="n"/>
      <c r="BM250" s="59" t="n"/>
      <c r="BN250" s="59" t="n"/>
      <c r="BO250" s="59" t="n"/>
      <c r="BP250" s="59" t="n"/>
      <c r="BQ250" s="59" t="n"/>
      <c r="BR250" s="59" t="n"/>
      <c r="BS250" s="59" t="n"/>
      <c r="BT250" s="59" t="n"/>
      <c r="BU250" s="59" t="n"/>
      <c r="BV250" s="59" t="n"/>
      <c r="BW250" s="59" t="n"/>
      <c r="BX250" s="59" t="n"/>
      <c r="BY250" s="59" t="n"/>
      <c r="BZ250" s="59" t="n"/>
      <c r="CA250" s="59" t="n"/>
      <c r="CB250" s="59" t="n"/>
      <c r="CC250" s="59" t="n"/>
      <c r="CD250" s="59" t="n"/>
      <c r="CE250" s="59" t="n"/>
      <c r="CF250" s="59" t="n"/>
      <c r="CG250" s="59" t="n"/>
      <c r="CH250" s="59" t="n"/>
      <c r="CI250" s="59" t="n"/>
      <c r="CJ250" s="59" t="n"/>
      <c r="CK250" s="59" t="n"/>
      <c r="CL250" s="59" t="n"/>
      <c r="CM250" s="59" t="n"/>
      <c r="CN250" s="59" t="n"/>
      <c r="CO250" s="59" t="n"/>
      <c r="CP250" s="59" t="n"/>
      <c r="CQ250" s="59" t="n"/>
      <c r="CR250" s="59" t="n"/>
      <c r="CS250" s="59" t="n"/>
      <c r="CT250" s="59" t="n"/>
      <c r="CU250" s="59" t="n"/>
      <c r="CV250" s="59" t="n"/>
      <c r="CW250" s="59" t="n"/>
      <c r="CX250" s="59" t="n"/>
      <c r="CY250" s="59" t="n"/>
      <c r="CZ250" s="59" t="n"/>
    </row>
    <row r="251">
      <c r="D251" s="59" t="n"/>
      <c r="E251" s="59" t="n"/>
      <c r="F251" s="59" t="n"/>
      <c r="G251" s="59" t="n"/>
      <c r="H251" s="59" t="n"/>
      <c r="I251" s="59" t="n"/>
      <c r="J251" s="59" t="n"/>
      <c r="K251" s="59" t="n"/>
      <c r="L251" s="59" t="n"/>
      <c r="M251" s="59" t="n"/>
      <c r="N251" s="59" t="n"/>
      <c r="O251" s="59" t="n"/>
      <c r="P251" s="59" t="n"/>
      <c r="Q251" s="59" t="n"/>
      <c r="R251" s="59" t="n"/>
      <c r="S251" s="59" t="n"/>
      <c r="T251" s="59" t="n"/>
      <c r="U251" s="59" t="n"/>
      <c r="V251" s="59" t="n"/>
      <c r="W251" s="59" t="n"/>
      <c r="X251" s="59" t="n"/>
      <c r="Y251" s="59" t="n"/>
      <c r="Z251" s="59" t="n"/>
      <c r="AA251" s="59" t="n"/>
      <c r="AB251" s="59" t="n"/>
      <c r="AC251" s="59" t="n"/>
      <c r="AD251" s="59" t="n"/>
      <c r="AE251" s="59" t="n"/>
      <c r="AF251" s="59" t="n"/>
      <c r="AG251" s="59" t="n"/>
      <c r="AH251" s="59" t="n"/>
      <c r="AI251" s="59" t="n"/>
      <c r="AJ251" s="59" t="n"/>
      <c r="AK251" s="59" t="n"/>
      <c r="AL251" s="59" t="n"/>
      <c r="AM251" s="59" t="n"/>
      <c r="AN251" s="59" t="n"/>
      <c r="AO251" s="59" t="n"/>
      <c r="AP251" s="59" t="n"/>
      <c r="AQ251" s="59" t="n"/>
      <c r="AR251" s="59" t="n"/>
      <c r="AS251" s="59" t="n"/>
      <c r="AT251" s="59" t="n"/>
      <c r="AU251" s="59" t="n"/>
      <c r="AV251" s="59" t="n"/>
      <c r="AW251" s="59" t="n"/>
      <c r="AX251" s="59" t="n"/>
      <c r="AY251" s="59" t="n"/>
      <c r="AZ251" s="59" t="n"/>
      <c r="BA251" s="59" t="n"/>
      <c r="BB251" s="59" t="n"/>
      <c r="BC251" s="59" t="n"/>
      <c r="BD251" s="59" t="n"/>
      <c r="BE251" s="59" t="n"/>
      <c r="BF251" s="59" t="n"/>
      <c r="BG251" s="59" t="n"/>
      <c r="BH251" s="59" t="n"/>
      <c r="BI251" s="59" t="n"/>
      <c r="BJ251" s="59" t="n"/>
      <c r="BK251" s="59" t="n"/>
      <c r="BL251" s="59" t="n"/>
      <c r="BM251" s="59" t="n"/>
      <c r="BN251" s="59" t="n"/>
      <c r="BO251" s="59" t="n"/>
      <c r="BP251" s="59" t="n"/>
      <c r="BQ251" s="59" t="n"/>
      <c r="BR251" s="59" t="n"/>
      <c r="BS251" s="59" t="n"/>
      <c r="BT251" s="59" t="n"/>
      <c r="BU251" s="59" t="n"/>
      <c r="BV251" s="59" t="n"/>
      <c r="BW251" s="59" t="n"/>
      <c r="BX251" s="59" t="n"/>
      <c r="BY251" s="59" t="n"/>
      <c r="BZ251" s="59" t="n"/>
      <c r="CA251" s="59" t="n"/>
      <c r="CB251" s="59" t="n"/>
      <c r="CC251" s="59" t="n"/>
      <c r="CD251" s="59" t="n"/>
      <c r="CE251" s="59" t="n"/>
      <c r="CF251" s="59" t="n"/>
      <c r="CG251" s="59" t="n"/>
      <c r="CH251" s="59" t="n"/>
      <c r="CI251" s="59" t="n"/>
      <c r="CJ251" s="59" t="n"/>
      <c r="CK251" s="59" t="n"/>
      <c r="CL251" s="59" t="n"/>
      <c r="CM251" s="59" t="n"/>
      <c r="CN251" s="59" t="n"/>
      <c r="CO251" s="59" t="n"/>
      <c r="CP251" s="59" t="n"/>
      <c r="CQ251" s="59" t="n"/>
      <c r="CR251" s="59" t="n"/>
      <c r="CS251" s="59" t="n"/>
      <c r="CT251" s="59" t="n"/>
      <c r="CU251" s="59" t="n"/>
      <c r="CV251" s="59" t="n"/>
      <c r="CW251" s="59" t="n"/>
      <c r="CX251" s="59" t="n"/>
      <c r="CY251" s="59" t="n"/>
      <c r="CZ251" s="59" t="n"/>
    </row>
    <row r="252">
      <c r="D252" s="59" t="n"/>
      <c r="E252" s="59" t="n"/>
      <c r="F252" s="59" t="n"/>
      <c r="G252" s="59" t="n"/>
      <c r="H252" s="59" t="n"/>
      <c r="I252" s="59" t="n"/>
      <c r="J252" s="59" t="n"/>
      <c r="K252" s="59" t="n"/>
      <c r="L252" s="59" t="n"/>
      <c r="M252" s="59" t="n"/>
      <c r="N252" s="59" t="n"/>
      <c r="O252" s="59" t="n"/>
      <c r="P252" s="59" t="n"/>
      <c r="Q252" s="59" t="n"/>
      <c r="R252" s="59" t="n"/>
      <c r="S252" s="59" t="n"/>
      <c r="T252" s="59" t="n"/>
      <c r="U252" s="59" t="n"/>
      <c r="V252" s="59" t="n"/>
      <c r="W252" s="59" t="n"/>
      <c r="X252" s="59" t="n"/>
      <c r="Y252" s="59" t="n"/>
      <c r="Z252" s="59" t="n"/>
      <c r="AA252" s="59" t="n"/>
      <c r="AB252" s="59" t="n"/>
      <c r="AC252" s="59" t="n"/>
      <c r="AD252" s="59" t="n"/>
      <c r="AE252" s="59" t="n"/>
      <c r="AF252" s="59" t="n"/>
      <c r="AG252" s="59" t="n"/>
      <c r="AH252" s="59" t="n"/>
      <c r="AI252" s="59" t="n"/>
      <c r="AJ252" s="59" t="n"/>
      <c r="AK252" s="59" t="n"/>
      <c r="AL252" s="59" t="n"/>
      <c r="AM252" s="59" t="n"/>
      <c r="AN252" s="59" t="n"/>
      <c r="AO252" s="59" t="n"/>
      <c r="AP252" s="59" t="n"/>
      <c r="AQ252" s="59" t="n"/>
      <c r="AR252" s="59" t="n"/>
      <c r="AS252" s="59" t="n"/>
      <c r="AT252" s="59" t="n"/>
      <c r="AU252" s="59" t="n"/>
      <c r="AV252" s="59" t="n"/>
      <c r="AW252" s="59" t="n"/>
      <c r="AX252" s="59" t="n"/>
      <c r="AY252" s="59" t="n"/>
      <c r="AZ252" s="59" t="n"/>
      <c r="BA252" s="59" t="n"/>
      <c r="BB252" s="59" t="n"/>
      <c r="BC252" s="59" t="n"/>
      <c r="BD252" s="59" t="n"/>
      <c r="BE252" s="59" t="n"/>
      <c r="BF252" s="59" t="n"/>
      <c r="BG252" s="59" t="n"/>
      <c r="BH252" s="59" t="n"/>
      <c r="BI252" s="59" t="n"/>
      <c r="BJ252" s="59" t="n"/>
      <c r="BK252" s="59" t="n"/>
      <c r="BL252" s="59" t="n"/>
      <c r="BM252" s="59" t="n"/>
      <c r="BN252" s="59" t="n"/>
      <c r="BO252" s="59" t="n"/>
      <c r="BP252" s="59" t="n"/>
      <c r="BQ252" s="59" t="n"/>
      <c r="BR252" s="59" t="n"/>
      <c r="BS252" s="59" t="n"/>
      <c r="BT252" s="59" t="n"/>
      <c r="BU252" s="59" t="n"/>
      <c r="BV252" s="59" t="n"/>
      <c r="BW252" s="59" t="n"/>
      <c r="BX252" s="59" t="n"/>
      <c r="BY252" s="59" t="n"/>
      <c r="BZ252" s="59" t="n"/>
      <c r="CA252" s="59" t="n"/>
      <c r="CB252" s="59" t="n"/>
      <c r="CC252" s="59" t="n"/>
      <c r="CD252" s="59" t="n"/>
      <c r="CE252" s="59" t="n"/>
      <c r="CF252" s="59" t="n"/>
      <c r="CG252" s="59" t="n"/>
      <c r="CH252" s="59" t="n"/>
      <c r="CI252" s="59" t="n"/>
      <c r="CJ252" s="59" t="n"/>
      <c r="CK252" s="59" t="n"/>
      <c r="CL252" s="59" t="n"/>
      <c r="CM252" s="59" t="n"/>
      <c r="CN252" s="59" t="n"/>
      <c r="CO252" s="59" t="n"/>
      <c r="CP252" s="59" t="n"/>
      <c r="CQ252" s="59" t="n"/>
      <c r="CR252" s="59" t="n"/>
      <c r="CS252" s="59" t="n"/>
      <c r="CT252" s="59" t="n"/>
      <c r="CU252" s="59" t="n"/>
      <c r="CV252" s="59" t="n"/>
      <c r="CW252" s="59" t="n"/>
      <c r="CX252" s="59" t="n"/>
      <c r="CY252" s="59" t="n"/>
      <c r="CZ252" s="59" t="n"/>
    </row>
    <row r="253">
      <c r="D253" s="107" t="n"/>
      <c r="E253" s="107" t="n"/>
      <c r="F253" s="107" t="n"/>
      <c r="G253" s="107" t="n"/>
      <c r="H253" s="107" t="n"/>
      <c r="I253" s="107" t="n"/>
      <c r="J253" s="107" t="n"/>
      <c r="K253" s="107" t="n"/>
      <c r="L253" s="107" t="n"/>
      <c r="M253" s="107" t="n"/>
      <c r="N253" s="107" t="n"/>
      <c r="O253" s="107" t="n"/>
      <c r="P253" s="107" t="n"/>
      <c r="Q253" s="107" t="n"/>
      <c r="R253" s="107" t="n"/>
      <c r="S253" s="107" t="n"/>
      <c r="T253" s="107" t="n"/>
      <c r="U253" s="107" t="n"/>
      <c r="V253" s="107" t="n"/>
      <c r="W253" s="107" t="n"/>
      <c r="X253" s="107" t="n"/>
      <c r="Y253" s="107" t="n"/>
      <c r="Z253" s="107" t="n"/>
      <c r="AA253" s="107" t="n"/>
      <c r="AB253" s="107" t="n"/>
      <c r="AC253" s="107" t="n"/>
      <c r="AD253" s="107" t="n"/>
      <c r="AE253" s="107" t="n"/>
      <c r="AF253" s="107" t="n"/>
      <c r="AG253" s="107" t="n"/>
      <c r="AH253" s="107" t="n"/>
      <c r="AI253" s="107" t="n"/>
      <c r="AJ253" s="107" t="n"/>
      <c r="AK253" s="107" t="n"/>
      <c r="AL253" s="107" t="n"/>
      <c r="AM253" s="107" t="n"/>
      <c r="AN253" s="107" t="n"/>
      <c r="AO253" s="107" t="n"/>
      <c r="AP253" s="107" t="n"/>
      <c r="AQ253" s="107" t="n"/>
      <c r="AR253" s="107" t="n"/>
      <c r="AS253" s="107" t="n"/>
      <c r="AT253" s="107" t="n"/>
      <c r="AU253" s="107" t="n"/>
      <c r="AV253" s="107" t="n"/>
      <c r="AW253" s="107" t="n"/>
      <c r="AX253" s="107" t="n"/>
      <c r="AY253" s="107" t="n"/>
      <c r="AZ253" s="107" t="n"/>
      <c r="BA253" s="107" t="n"/>
      <c r="BB253" s="107" t="n"/>
      <c r="BC253" s="107" t="n"/>
      <c r="BD253" s="107" t="n"/>
      <c r="BE253" s="107" t="n"/>
      <c r="BF253" s="107" t="n"/>
      <c r="BG253" s="107" t="n"/>
      <c r="BH253" s="107" t="n"/>
      <c r="BI253" s="107" t="n"/>
      <c r="BJ253" s="107" t="n"/>
      <c r="BK253" s="107" t="n"/>
      <c r="BL253" s="107" t="n"/>
      <c r="BM253" s="107" t="n"/>
      <c r="BN253" s="107" t="n"/>
      <c r="BO253" s="107" t="n"/>
      <c r="BP253" s="107" t="n"/>
      <c r="BQ253" s="107" t="n"/>
      <c r="BR253" s="107" t="n"/>
      <c r="BS253" s="107" t="n"/>
      <c r="BT253" s="107" t="n"/>
      <c r="BU253" s="107" t="n"/>
      <c r="BV253" s="107" t="n"/>
      <c r="BW253" s="107" t="n"/>
      <c r="BX253" s="107" t="n"/>
      <c r="BY253" s="107" t="n"/>
      <c r="BZ253" s="107" t="n"/>
      <c r="CA253" s="107" t="n"/>
      <c r="CB253" s="107" t="n"/>
      <c r="CC253" s="107" t="n"/>
      <c r="CD253" s="107" t="n"/>
      <c r="CE253" s="107" t="n"/>
      <c r="CF253" s="107" t="n"/>
      <c r="CG253" s="107" t="n"/>
      <c r="CH253" s="107" t="n"/>
      <c r="CI253" s="107" t="n"/>
      <c r="CJ253" s="107" t="n"/>
      <c r="CK253" s="107" t="n"/>
      <c r="CL253" s="107" t="n"/>
      <c r="CM253" s="107" t="n"/>
      <c r="CN253" s="107" t="n"/>
      <c r="CO253" s="107" t="n"/>
      <c r="CP253" s="107" t="n"/>
      <c r="CQ253" s="107" t="n"/>
      <c r="CR253" s="107" t="n"/>
      <c r="CS253" s="107" t="n"/>
      <c r="CT253" s="107" t="n"/>
      <c r="CU253" s="107" t="n"/>
      <c r="CV253" s="107" t="n"/>
      <c r="CW253" s="107" t="n"/>
      <c r="CX253" s="107" t="n"/>
      <c r="CY253" s="107" t="n"/>
      <c r="CZ253" s="107" t="n"/>
    </row>
    <row r="256">
      <c r="A256" s="2">
        <f>IF($A249="","","   projections")</f>
        <v/>
      </c>
      <c r="B256" s="68">
        <f>IF($A249="",0,COUNT($E257:$CZ257))</f>
        <v/>
      </c>
      <c r="C256" s="69">
        <f>IF($B256=0,0,MAX($E257:$CZ257))</f>
        <v/>
      </c>
      <c r="D256" s="58">
        <f>_xll.BDS($A249,'Field Check'!$C$42,"headers=y","startcol=1","endcol=3","dir=h","cols=21;rows=3")</f>
        <v/>
      </c>
      <c r="E256" s="59" t="n">
        <v>46260</v>
      </c>
      <c r="F256" s="59" t="n">
        <v>46443</v>
      </c>
      <c r="G256" s="59" t="n">
        <v>46623</v>
      </c>
      <c r="H256" s="59" t="n">
        <v>46805</v>
      </c>
      <c r="I256" s="59" t="n">
        <v>46987</v>
      </c>
      <c r="J256" s="59" t="n">
        <v>47169</v>
      </c>
      <c r="K256" s="59" t="n">
        <v>47358</v>
      </c>
      <c r="L256" s="59" t="n">
        <v>47540</v>
      </c>
      <c r="M256" s="59" t="n">
        <v>47722</v>
      </c>
      <c r="N256" s="59" t="n">
        <v>47904</v>
      </c>
      <c r="O256" s="59" t="n">
        <v>48086</v>
      </c>
      <c r="P256" s="59" t="n">
        <v>48268</v>
      </c>
      <c r="Q256" s="59" t="n">
        <v>48450</v>
      </c>
      <c r="R256" s="59" t="n">
        <v>48632</v>
      </c>
      <c r="S256" s="59" t="n">
        <v>48814</v>
      </c>
      <c r="T256" s="59" t="n">
        <v>48996</v>
      </c>
      <c r="U256" s="59" t="n">
        <v>49178</v>
      </c>
      <c r="V256" s="59" t="n">
        <v>49360</v>
      </c>
      <c r="W256" s="59" t="n">
        <v>49549</v>
      </c>
      <c r="X256" s="59" t="n">
        <v>49731</v>
      </c>
      <c r="Y256" s="59" t="n"/>
      <c r="Z256" s="59" t="n"/>
      <c r="AA256" s="59" t="n"/>
      <c r="AB256" s="59" t="n"/>
      <c r="AC256" s="59" t="n"/>
      <c r="AD256" s="59" t="n"/>
      <c r="AE256" s="59" t="n"/>
      <c r="AF256" s="59" t="n"/>
      <c r="AG256" s="59" t="n"/>
      <c r="AH256" s="59" t="n"/>
      <c r="AI256" s="59" t="n"/>
      <c r="AJ256" s="59" t="n"/>
      <c r="AK256" s="59" t="n"/>
      <c r="AL256" s="59" t="n"/>
      <c r="AM256" s="59" t="n"/>
      <c r="AN256" s="59" t="n"/>
      <c r="AO256" s="59" t="n"/>
      <c r="AP256" s="59" t="n"/>
      <c r="AQ256" s="59" t="n"/>
      <c r="AR256" s="59" t="n"/>
      <c r="AS256" s="59" t="n"/>
      <c r="AT256" s="59" t="n"/>
      <c r="AU256" s="59" t="n"/>
      <c r="AV256" s="59" t="n"/>
      <c r="AW256" s="59" t="n"/>
      <c r="AX256" s="59" t="n"/>
      <c r="AY256" s="59" t="n"/>
      <c r="AZ256" s="59" t="n"/>
      <c r="BA256" s="59" t="n"/>
      <c r="BB256" s="59" t="n"/>
      <c r="BC256" s="59" t="n"/>
      <c r="BD256" s="59" t="n"/>
      <c r="BE256" s="59" t="n"/>
      <c r="BF256" s="59" t="n"/>
      <c r="BG256" s="59" t="n"/>
      <c r="BH256" s="59" t="n"/>
      <c r="BI256" s="59" t="n"/>
      <c r="BJ256" s="59" t="n"/>
      <c r="BK256" s="59" t="n"/>
      <c r="BL256" s="59" t="n"/>
      <c r="BM256" s="59" t="n"/>
      <c r="BN256" s="59" t="n"/>
      <c r="BO256" s="59" t="n"/>
      <c r="BP256" s="59" t="n"/>
      <c r="BQ256" s="59" t="n"/>
      <c r="BR256" s="59" t="n"/>
      <c r="BS256" s="59" t="n"/>
      <c r="BT256" s="59" t="n"/>
      <c r="BU256" s="59" t="n"/>
      <c r="BV256" s="59" t="n"/>
      <c r="BW256" s="59" t="n"/>
      <c r="BX256" s="59" t="n"/>
      <c r="BY256" s="59" t="n"/>
      <c r="BZ256" s="59" t="n"/>
      <c r="CA256" s="59" t="n"/>
      <c r="CB256" s="59" t="n"/>
      <c r="CC256" s="59" t="n"/>
      <c r="CD256" s="59" t="n"/>
      <c r="CE256" s="59" t="n"/>
      <c r="CF256" s="59" t="n"/>
      <c r="CG256" s="59" t="n"/>
      <c r="CH256" s="59" t="n"/>
      <c r="CI256" s="59" t="n"/>
      <c r="CJ256" s="59" t="n"/>
      <c r="CK256" s="59" t="n"/>
      <c r="CL256" s="59" t="n"/>
      <c r="CM256" s="59" t="n"/>
      <c r="CN256" s="59" t="n"/>
      <c r="CO256" s="59" t="n"/>
      <c r="CP256" s="59" t="n"/>
      <c r="CQ256" s="59" t="n"/>
      <c r="CR256" s="59" t="n"/>
      <c r="CS256" s="59" t="n"/>
      <c r="CT256" s="59" t="n"/>
      <c r="CU256" s="59" t="n"/>
      <c r="CV256" s="59" t="n"/>
      <c r="CW256" s="59" t="n"/>
      <c r="CX256" s="59" t="n"/>
      <c r="CY256" s="59" t="n"/>
      <c r="CZ256" s="59" t="n"/>
    </row>
    <row r="257">
      <c r="D257" s="59" t="inlineStr">
        <is>
          <t>Ex-Date</t>
        </is>
      </c>
      <c r="E257" s="59" t="n">
        <v>46272</v>
      </c>
      <c r="F257" s="59" t="n">
        <v>46457</v>
      </c>
      <c r="G257" s="59" t="n">
        <v>46636</v>
      </c>
      <c r="H257" s="59" t="n">
        <v>46821</v>
      </c>
      <c r="I257" s="59" t="n">
        <v>47000</v>
      </c>
      <c r="J257" s="59" t="n">
        <v>47185</v>
      </c>
      <c r="K257" s="59" t="n">
        <v>47364</v>
      </c>
      <c r="L257" s="59" t="n">
        <v>47556</v>
      </c>
      <c r="M257" s="59" t="n">
        <v>47728</v>
      </c>
      <c r="N257" s="59" t="n">
        <v>47920</v>
      </c>
      <c r="O257" s="59" t="n">
        <v>48092</v>
      </c>
      <c r="P257" s="59" t="n">
        <v>48284</v>
      </c>
      <c r="Q257" s="59" t="n">
        <v>48464</v>
      </c>
      <c r="R257" s="59" t="n">
        <v>48648</v>
      </c>
      <c r="S257" s="59" t="n">
        <v>48828</v>
      </c>
      <c r="T257" s="59" t="n">
        <v>49012</v>
      </c>
      <c r="U257" s="59" t="n">
        <v>49192</v>
      </c>
      <c r="V257" s="59" t="n">
        <v>49376</v>
      </c>
      <c r="W257" s="59" t="n">
        <v>49556</v>
      </c>
      <c r="X257" s="59" t="n">
        <v>49747</v>
      </c>
      <c r="Y257" s="59" t="n"/>
      <c r="Z257" s="59" t="n"/>
      <c r="AA257" s="59" t="n"/>
      <c r="AB257" s="59" t="n"/>
      <c r="AC257" s="59" t="n"/>
      <c r="AD257" s="59" t="n"/>
      <c r="AE257" s="59" t="n"/>
      <c r="AF257" s="59" t="n"/>
      <c r="AG257" s="59" t="n"/>
      <c r="AH257" s="59" t="n"/>
      <c r="AI257" s="59" t="n"/>
      <c r="AJ257" s="59" t="n"/>
      <c r="AK257" s="59" t="n"/>
      <c r="AL257" s="59" t="n"/>
      <c r="AM257" s="59" t="n"/>
      <c r="AN257" s="59" t="n"/>
      <c r="AO257" s="59" t="n"/>
      <c r="AP257" s="59" t="n"/>
      <c r="AQ257" s="59" t="n"/>
      <c r="AR257" s="59" t="n"/>
      <c r="AS257" s="59" t="n"/>
      <c r="AT257" s="59" t="n"/>
      <c r="AU257" s="59" t="n"/>
      <c r="AV257" s="59" t="n"/>
      <c r="AW257" s="59" t="n"/>
      <c r="AX257" s="59" t="n"/>
      <c r="AY257" s="59" t="n"/>
      <c r="AZ257" s="59" t="n"/>
      <c r="BA257" s="59" t="n"/>
      <c r="BB257" s="59" t="n"/>
      <c r="BC257" s="59" t="n"/>
      <c r="BD257" s="59" t="n"/>
      <c r="BE257" s="59" t="n"/>
      <c r="BF257" s="59" t="n"/>
      <c r="BG257" s="59" t="n"/>
      <c r="BH257" s="59" t="n"/>
      <c r="BI257" s="59" t="n"/>
      <c r="BJ257" s="59" t="n"/>
      <c r="BK257" s="59" t="n"/>
      <c r="BL257" s="59" t="n"/>
      <c r="BM257" s="59" t="n"/>
      <c r="BN257" s="59" t="n"/>
      <c r="BO257" s="59" t="n"/>
      <c r="BP257" s="59" t="n"/>
      <c r="BQ257" s="59" t="n"/>
      <c r="BR257" s="59" t="n"/>
      <c r="BS257" s="59" t="n"/>
      <c r="BT257" s="59" t="n"/>
      <c r="BU257" s="59" t="n"/>
      <c r="BV257" s="59" t="n"/>
      <c r="BW257" s="59" t="n"/>
      <c r="BX257" s="59" t="n"/>
      <c r="BY257" s="59" t="n"/>
      <c r="BZ257" s="59" t="n"/>
      <c r="CA257" s="59" t="n"/>
      <c r="CB257" s="59" t="n"/>
      <c r="CC257" s="59" t="n"/>
      <c r="CD257" s="59" t="n"/>
      <c r="CE257" s="59" t="n"/>
      <c r="CF257" s="59" t="n"/>
      <c r="CG257" s="59" t="n"/>
      <c r="CH257" s="59" t="n"/>
      <c r="CI257" s="59" t="n"/>
      <c r="CJ257" s="59" t="n"/>
      <c r="CK257" s="59" t="n"/>
      <c r="CL257" s="59" t="n"/>
      <c r="CM257" s="59" t="n"/>
      <c r="CN257" s="59" t="n"/>
      <c r="CO257" s="59" t="n"/>
      <c r="CP257" s="59" t="n"/>
      <c r="CQ257" s="59" t="n"/>
      <c r="CR257" s="59" t="n"/>
      <c r="CS257" s="59" t="n"/>
      <c r="CT257" s="59" t="n"/>
      <c r="CU257" s="59" t="n"/>
      <c r="CV257" s="59" t="n"/>
      <c r="CW257" s="59" t="n"/>
      <c r="CX257" s="59" t="n"/>
      <c r="CY257" s="59" t="n"/>
      <c r="CZ257" s="59" t="n"/>
    </row>
    <row r="258">
      <c r="D258" s="107" t="inlineStr">
        <is>
          <t>Amount Per Share</t>
        </is>
      </c>
      <c r="E258" s="107" t="n">
        <v>0.78</v>
      </c>
      <c r="F258" s="107" t="n">
        <v>0.31</v>
      </c>
      <c r="G258" s="107" t="n">
        <v>0.78</v>
      </c>
      <c r="H258" s="107" t="n">
        <v>0.31</v>
      </c>
      <c r="I258" s="107" t="n">
        <v>0.78</v>
      </c>
      <c r="J258" s="107" t="n">
        <v>0.31</v>
      </c>
      <c r="K258" s="107" t="n">
        <v>0.78</v>
      </c>
      <c r="L258" s="107" t="n">
        <v>0.31</v>
      </c>
      <c r="M258" s="107" t="n">
        <v>0.78</v>
      </c>
      <c r="N258" s="107" t="n">
        <v>0.31</v>
      </c>
      <c r="O258" s="107" t="n">
        <v>0.78</v>
      </c>
      <c r="P258" s="107" t="n">
        <v>0.31</v>
      </c>
      <c r="Q258" s="107" t="n">
        <v>0.78</v>
      </c>
      <c r="R258" s="107" t="n">
        <v>0.31</v>
      </c>
      <c r="S258" s="107" t="n">
        <v>0.78</v>
      </c>
      <c r="T258" s="107" t="n">
        <v>0.31</v>
      </c>
      <c r="U258" s="107" t="n">
        <v>0.78</v>
      </c>
      <c r="V258" s="107" t="n">
        <v>0.31</v>
      </c>
      <c r="W258" s="107" t="n">
        <v>0.78</v>
      </c>
      <c r="X258" s="107" t="n">
        <v>0.31</v>
      </c>
      <c r="Y258" s="107" t="n"/>
      <c r="Z258" s="107" t="n"/>
      <c r="AA258" s="107" t="n"/>
      <c r="AB258" s="107" t="n"/>
      <c r="AC258" s="107" t="n"/>
      <c r="AD258" s="107" t="n"/>
      <c r="AE258" s="107" t="n"/>
      <c r="AF258" s="107" t="n"/>
      <c r="AG258" s="107" t="n"/>
      <c r="AH258" s="107" t="n"/>
      <c r="AI258" s="107" t="n"/>
      <c r="AJ258" s="107" t="n"/>
      <c r="AK258" s="107" t="n"/>
      <c r="AL258" s="107" t="n"/>
      <c r="AM258" s="107" t="n"/>
      <c r="AN258" s="107" t="n"/>
      <c r="AO258" s="107" t="n"/>
      <c r="AP258" s="107" t="n"/>
      <c r="AQ258" s="107" t="n"/>
      <c r="AR258" s="107" t="n"/>
      <c r="AS258" s="107" t="n"/>
      <c r="AT258" s="107" t="n"/>
      <c r="AU258" s="107" t="n"/>
      <c r="AV258" s="107" t="n"/>
      <c r="AW258" s="107" t="n"/>
      <c r="AX258" s="107" t="n"/>
      <c r="AY258" s="107" t="n"/>
      <c r="AZ258" s="107" t="n"/>
      <c r="BA258" s="107" t="n"/>
      <c r="BB258" s="107" t="n"/>
      <c r="BC258" s="107" t="n"/>
      <c r="BD258" s="107" t="n"/>
      <c r="BE258" s="107" t="n"/>
      <c r="BF258" s="107" t="n"/>
      <c r="BG258" s="107" t="n"/>
      <c r="BH258" s="107" t="n"/>
      <c r="BI258" s="107" t="n"/>
      <c r="BJ258" s="107" t="n"/>
      <c r="BK258" s="107" t="n"/>
      <c r="BL258" s="107" t="n"/>
      <c r="BM258" s="107" t="n"/>
      <c r="BN258" s="107" t="n"/>
      <c r="BO258" s="107" t="n"/>
      <c r="BP258" s="107" t="n"/>
      <c r="BQ258" s="107" t="n"/>
      <c r="BR258" s="107" t="n"/>
      <c r="BS258" s="107" t="n"/>
      <c r="BT258" s="107" t="n"/>
      <c r="BU258" s="107" t="n"/>
      <c r="BV258" s="107" t="n"/>
      <c r="BW258" s="107" t="n"/>
      <c r="BX258" s="107" t="n"/>
      <c r="BY258" s="107" t="n"/>
      <c r="BZ258" s="107" t="n"/>
      <c r="CA258" s="107" t="n"/>
      <c r="CB258" s="107" t="n"/>
      <c r="CC258" s="107" t="n"/>
      <c r="CD258" s="107" t="n"/>
      <c r="CE258" s="107" t="n"/>
      <c r="CF258" s="107" t="n"/>
      <c r="CG258" s="107" t="n"/>
      <c r="CH258" s="107" t="n"/>
      <c r="CI258" s="107" t="n"/>
      <c r="CJ258" s="107" t="n"/>
      <c r="CK258" s="107" t="n"/>
      <c r="CL258" s="107" t="n"/>
      <c r="CM258" s="107" t="n"/>
      <c r="CN258" s="107" t="n"/>
      <c r="CO258" s="107" t="n"/>
      <c r="CP258" s="107" t="n"/>
      <c r="CQ258" s="107" t="n"/>
      <c r="CR258" s="107" t="n"/>
      <c r="CS258" s="107" t="n"/>
      <c r="CT258" s="107" t="n"/>
      <c r="CU258" s="107" t="n"/>
      <c r="CV258" s="107" t="n"/>
      <c r="CW258" s="107" t="n"/>
      <c r="CX258" s="107" t="n"/>
      <c r="CY258" s="107" t="n"/>
      <c r="CZ258" s="107" t="n"/>
    </row>
    <row r="260">
      <c r="A260" s="126">
        <f>IF('AS51'!$C$29="","",'AS51'!$C$29)</f>
        <v/>
      </c>
      <c r="B260" s="68">
        <f>IF($A260="",0,COUNT($E261:$CZ261))</f>
        <v/>
      </c>
      <c r="C260" s="69">
        <f>IF($B260=0,0,MAX($E261:$CZ261))</f>
        <v/>
      </c>
      <c r="D260" s="58">
        <f>_xll.BDS($A260,'Field Check'!$C$44,"headers=y","startcol=1","endcol=7","dir=h","DVD_START_DT",'Field Check'!$C$59,"DVD_END_DT",'Field Check'!$D$59)</f>
        <v/>
      </c>
      <c r="E260" s="59" t="n"/>
      <c r="F260" s="59" t="n"/>
      <c r="G260" s="59" t="n"/>
      <c r="H260" s="59" t="n"/>
      <c r="I260" s="59" t="n"/>
      <c r="J260" s="59" t="n"/>
      <c r="K260" s="59" t="n"/>
      <c r="L260" s="59" t="n"/>
      <c r="M260" s="59" t="n"/>
      <c r="N260" s="59" t="n"/>
      <c r="O260" s="59" t="n"/>
      <c r="P260" s="59" t="n"/>
      <c r="Q260" s="59" t="n"/>
      <c r="R260" s="59" t="n"/>
      <c r="S260" s="59" t="n"/>
      <c r="T260" s="59" t="n"/>
      <c r="U260" s="59" t="n"/>
      <c r="V260" s="59" t="n"/>
      <c r="W260" s="59" t="n"/>
      <c r="X260" s="59" t="n"/>
      <c r="Y260" s="59" t="n"/>
      <c r="Z260" s="59" t="n"/>
      <c r="AA260" s="59" t="n"/>
      <c r="AB260" s="59" t="n"/>
      <c r="AC260" s="59" t="n"/>
      <c r="AD260" s="59" t="n"/>
      <c r="AE260" s="59" t="n"/>
      <c r="AF260" s="59" t="n"/>
      <c r="AG260" s="59" t="n"/>
      <c r="AH260" s="59" t="n"/>
      <c r="AI260" s="59" t="n"/>
      <c r="AJ260" s="59" t="n"/>
      <c r="AK260" s="59" t="n"/>
      <c r="AL260" s="59" t="n"/>
      <c r="AM260" s="59" t="n"/>
      <c r="AN260" s="59" t="n"/>
      <c r="AO260" s="59" t="n"/>
      <c r="AP260" s="59" t="n"/>
      <c r="AQ260" s="59" t="n"/>
      <c r="AR260" s="59" t="n"/>
      <c r="AS260" s="59" t="n"/>
      <c r="AT260" s="59" t="n"/>
      <c r="AU260" s="59" t="n"/>
      <c r="AV260" s="59" t="n"/>
      <c r="AW260" s="59" t="n"/>
      <c r="AX260" s="59" t="n"/>
      <c r="AY260" s="59" t="n"/>
      <c r="AZ260" s="59" t="n"/>
      <c r="BA260" s="59" t="n"/>
      <c r="BB260" s="59" t="n"/>
      <c r="BC260" s="59" t="n"/>
      <c r="BD260" s="59" t="n"/>
      <c r="BE260" s="59" t="n"/>
      <c r="BF260" s="59" t="n"/>
      <c r="BG260" s="59" t="n"/>
      <c r="BH260" s="59" t="n"/>
      <c r="BI260" s="59" t="n"/>
      <c r="BJ260" s="59" t="n"/>
      <c r="BK260" s="59" t="n"/>
      <c r="BL260" s="59" t="n"/>
      <c r="BM260" s="59" t="n"/>
      <c r="BN260" s="59" t="n"/>
      <c r="BO260" s="59" t="n"/>
      <c r="BP260" s="59" t="n"/>
      <c r="BQ260" s="59" t="n"/>
      <c r="BR260" s="59" t="n"/>
      <c r="BS260" s="59" t="n"/>
      <c r="BT260" s="59" t="n"/>
      <c r="BU260" s="59" t="n"/>
      <c r="BV260" s="59" t="n"/>
      <c r="BW260" s="59" t="n"/>
      <c r="BX260" s="59" t="n"/>
      <c r="BY260" s="59" t="n"/>
      <c r="BZ260" s="59" t="n"/>
      <c r="CA260" s="59" t="n"/>
      <c r="CB260" s="59" t="n"/>
      <c r="CC260" s="59" t="n"/>
      <c r="CD260" s="59" t="n"/>
      <c r="CE260" s="59" t="n"/>
      <c r="CF260" s="59" t="n"/>
      <c r="CG260" s="59" t="n"/>
      <c r="CH260" s="59" t="n"/>
      <c r="CI260" s="59" t="n"/>
      <c r="CJ260" s="59" t="n"/>
      <c r="CK260" s="59" t="n"/>
      <c r="CL260" s="59" t="n"/>
      <c r="CM260" s="59" t="n"/>
      <c r="CN260" s="59" t="n"/>
      <c r="CO260" s="59" t="n"/>
      <c r="CP260" s="59" t="n"/>
      <c r="CQ260" s="59" t="n"/>
      <c r="CR260" s="59" t="n"/>
      <c r="CS260" s="59" t="n"/>
      <c r="CT260" s="59" t="n"/>
      <c r="CU260" s="59" t="n"/>
      <c r="CV260" s="59" t="n"/>
      <c r="CW260" s="59" t="n"/>
      <c r="CX260" s="59" t="n"/>
      <c r="CY260" s="59" t="n"/>
      <c r="CZ260" s="59" t="n"/>
    </row>
    <row r="261">
      <c r="D261" s="59" t="n"/>
      <c r="E261" s="59" t="n"/>
      <c r="F261" s="59" t="n"/>
      <c r="G261" s="59" t="n"/>
      <c r="H261" s="59" t="n"/>
      <c r="I261" s="59" t="n"/>
      <c r="J261" s="59" t="n"/>
      <c r="K261" s="59" t="n"/>
      <c r="L261" s="59" t="n"/>
      <c r="M261" s="59" t="n"/>
      <c r="N261" s="59" t="n"/>
      <c r="O261" s="59" t="n"/>
      <c r="P261" s="59" t="n"/>
      <c r="Q261" s="59" t="n"/>
      <c r="R261" s="59" t="n"/>
      <c r="S261" s="59" t="n"/>
      <c r="T261" s="59" t="n"/>
      <c r="U261" s="59" t="n"/>
      <c r="V261" s="59" t="n"/>
      <c r="W261" s="59" t="n"/>
      <c r="X261" s="59" t="n"/>
      <c r="Y261" s="59" t="n"/>
      <c r="Z261" s="59" t="n"/>
      <c r="AA261" s="59" t="n"/>
      <c r="AB261" s="59" t="n"/>
      <c r="AC261" s="59" t="n"/>
      <c r="AD261" s="59" t="n"/>
      <c r="AE261" s="59" t="n"/>
      <c r="AF261" s="59" t="n"/>
      <c r="AG261" s="59" t="n"/>
      <c r="AH261" s="59" t="n"/>
      <c r="AI261" s="59" t="n"/>
      <c r="AJ261" s="59" t="n"/>
      <c r="AK261" s="59" t="n"/>
      <c r="AL261" s="59" t="n"/>
      <c r="AM261" s="59" t="n"/>
      <c r="AN261" s="59" t="n"/>
      <c r="AO261" s="59" t="n"/>
      <c r="AP261" s="59" t="n"/>
      <c r="AQ261" s="59" t="n"/>
      <c r="AR261" s="59" t="n"/>
      <c r="AS261" s="59" t="n"/>
      <c r="AT261" s="59" t="n"/>
      <c r="AU261" s="59" t="n"/>
      <c r="AV261" s="59" t="n"/>
      <c r="AW261" s="59" t="n"/>
      <c r="AX261" s="59" t="n"/>
      <c r="AY261" s="59" t="n"/>
      <c r="AZ261" s="59" t="n"/>
      <c r="BA261" s="59" t="n"/>
      <c r="BB261" s="59" t="n"/>
      <c r="BC261" s="59" t="n"/>
      <c r="BD261" s="59" t="n"/>
      <c r="BE261" s="59" t="n"/>
      <c r="BF261" s="59" t="n"/>
      <c r="BG261" s="59" t="n"/>
      <c r="BH261" s="59" t="n"/>
      <c r="BI261" s="59" t="n"/>
      <c r="BJ261" s="59" t="n"/>
      <c r="BK261" s="59" t="n"/>
      <c r="BL261" s="59" t="n"/>
      <c r="BM261" s="59" t="n"/>
      <c r="BN261" s="59" t="n"/>
      <c r="BO261" s="59" t="n"/>
      <c r="BP261" s="59" t="n"/>
      <c r="BQ261" s="59" t="n"/>
      <c r="BR261" s="59" t="n"/>
      <c r="BS261" s="59" t="n"/>
      <c r="BT261" s="59" t="n"/>
      <c r="BU261" s="59" t="n"/>
      <c r="BV261" s="59" t="n"/>
      <c r="BW261" s="59" t="n"/>
      <c r="BX261" s="59" t="n"/>
      <c r="BY261" s="59" t="n"/>
      <c r="BZ261" s="59" t="n"/>
      <c r="CA261" s="59" t="n"/>
      <c r="CB261" s="59" t="n"/>
      <c r="CC261" s="59" t="n"/>
      <c r="CD261" s="59" t="n"/>
      <c r="CE261" s="59" t="n"/>
      <c r="CF261" s="59" t="n"/>
      <c r="CG261" s="59" t="n"/>
      <c r="CH261" s="59" t="n"/>
      <c r="CI261" s="59" t="n"/>
      <c r="CJ261" s="59" t="n"/>
      <c r="CK261" s="59" t="n"/>
      <c r="CL261" s="59" t="n"/>
      <c r="CM261" s="59" t="n"/>
      <c r="CN261" s="59" t="n"/>
      <c r="CO261" s="59" t="n"/>
      <c r="CP261" s="59" t="n"/>
      <c r="CQ261" s="59" t="n"/>
      <c r="CR261" s="59" t="n"/>
      <c r="CS261" s="59" t="n"/>
      <c r="CT261" s="59" t="n"/>
      <c r="CU261" s="59" t="n"/>
      <c r="CV261" s="59" t="n"/>
      <c r="CW261" s="59" t="n"/>
      <c r="CX261" s="59" t="n"/>
      <c r="CY261" s="59" t="n"/>
      <c r="CZ261" s="59" t="n"/>
    </row>
    <row r="262">
      <c r="D262" s="59" t="n"/>
      <c r="E262" s="59" t="n"/>
      <c r="F262" s="59" t="n"/>
      <c r="G262" s="59" t="n"/>
      <c r="H262" s="59" t="n"/>
      <c r="I262" s="59" t="n"/>
      <c r="J262" s="59" t="n"/>
      <c r="K262" s="59" t="n"/>
      <c r="L262" s="59" t="n"/>
      <c r="M262" s="59" t="n"/>
      <c r="N262" s="59" t="n"/>
      <c r="O262" s="59" t="n"/>
      <c r="P262" s="59" t="n"/>
      <c r="Q262" s="59" t="n"/>
      <c r="R262" s="59" t="n"/>
      <c r="S262" s="59" t="n"/>
      <c r="T262" s="59" t="n"/>
      <c r="U262" s="59" t="n"/>
      <c r="V262" s="59" t="n"/>
      <c r="W262" s="59" t="n"/>
      <c r="X262" s="59" t="n"/>
      <c r="Y262" s="59" t="n"/>
      <c r="Z262" s="59" t="n"/>
      <c r="AA262" s="59" t="n"/>
      <c r="AB262" s="59" t="n"/>
      <c r="AC262" s="59" t="n"/>
      <c r="AD262" s="59" t="n"/>
      <c r="AE262" s="59" t="n"/>
      <c r="AF262" s="59" t="n"/>
      <c r="AG262" s="59" t="n"/>
      <c r="AH262" s="59" t="n"/>
      <c r="AI262" s="59" t="n"/>
      <c r="AJ262" s="59" t="n"/>
      <c r="AK262" s="59" t="n"/>
      <c r="AL262" s="59" t="n"/>
      <c r="AM262" s="59" t="n"/>
      <c r="AN262" s="59" t="n"/>
      <c r="AO262" s="59" t="n"/>
      <c r="AP262" s="59" t="n"/>
      <c r="AQ262" s="59" t="n"/>
      <c r="AR262" s="59" t="n"/>
      <c r="AS262" s="59" t="n"/>
      <c r="AT262" s="59" t="n"/>
      <c r="AU262" s="59" t="n"/>
      <c r="AV262" s="59" t="n"/>
      <c r="AW262" s="59" t="n"/>
      <c r="AX262" s="59" t="n"/>
      <c r="AY262" s="59" t="n"/>
      <c r="AZ262" s="59" t="n"/>
      <c r="BA262" s="59" t="n"/>
      <c r="BB262" s="59" t="n"/>
      <c r="BC262" s="59" t="n"/>
      <c r="BD262" s="59" t="n"/>
      <c r="BE262" s="59" t="n"/>
      <c r="BF262" s="59" t="n"/>
      <c r="BG262" s="59" t="n"/>
      <c r="BH262" s="59" t="n"/>
      <c r="BI262" s="59" t="n"/>
      <c r="BJ262" s="59" t="n"/>
      <c r="BK262" s="59" t="n"/>
      <c r="BL262" s="59" t="n"/>
      <c r="BM262" s="59" t="n"/>
      <c r="BN262" s="59" t="n"/>
      <c r="BO262" s="59" t="n"/>
      <c r="BP262" s="59" t="n"/>
      <c r="BQ262" s="59" t="n"/>
      <c r="BR262" s="59" t="n"/>
      <c r="BS262" s="59" t="n"/>
      <c r="BT262" s="59" t="n"/>
      <c r="BU262" s="59" t="n"/>
      <c r="BV262" s="59" t="n"/>
      <c r="BW262" s="59" t="n"/>
      <c r="BX262" s="59" t="n"/>
      <c r="BY262" s="59" t="n"/>
      <c r="BZ262" s="59" t="n"/>
      <c r="CA262" s="59" t="n"/>
      <c r="CB262" s="59" t="n"/>
      <c r="CC262" s="59" t="n"/>
      <c r="CD262" s="59" t="n"/>
      <c r="CE262" s="59" t="n"/>
      <c r="CF262" s="59" t="n"/>
      <c r="CG262" s="59" t="n"/>
      <c r="CH262" s="59" t="n"/>
      <c r="CI262" s="59" t="n"/>
      <c r="CJ262" s="59" t="n"/>
      <c r="CK262" s="59" t="n"/>
      <c r="CL262" s="59" t="n"/>
      <c r="CM262" s="59" t="n"/>
      <c r="CN262" s="59" t="n"/>
      <c r="CO262" s="59" t="n"/>
      <c r="CP262" s="59" t="n"/>
      <c r="CQ262" s="59" t="n"/>
      <c r="CR262" s="59" t="n"/>
      <c r="CS262" s="59" t="n"/>
      <c r="CT262" s="59" t="n"/>
      <c r="CU262" s="59" t="n"/>
      <c r="CV262" s="59" t="n"/>
      <c r="CW262" s="59" t="n"/>
      <c r="CX262" s="59" t="n"/>
      <c r="CY262" s="59" t="n"/>
      <c r="CZ262" s="59" t="n"/>
    </row>
    <row r="263">
      <c r="D263" s="59" t="n"/>
      <c r="E263" s="59" t="n"/>
      <c r="F263" s="59" t="n"/>
      <c r="G263" s="59" t="n"/>
      <c r="H263" s="59" t="n"/>
      <c r="I263" s="59" t="n"/>
      <c r="J263" s="59" t="n"/>
      <c r="K263" s="59" t="n"/>
      <c r="L263" s="59" t="n"/>
      <c r="M263" s="59" t="n"/>
      <c r="N263" s="59" t="n"/>
      <c r="O263" s="59" t="n"/>
      <c r="P263" s="59" t="n"/>
      <c r="Q263" s="59" t="n"/>
      <c r="R263" s="59" t="n"/>
      <c r="S263" s="59" t="n"/>
      <c r="T263" s="59" t="n"/>
      <c r="U263" s="59" t="n"/>
      <c r="V263" s="59" t="n"/>
      <c r="W263" s="59" t="n"/>
      <c r="X263" s="59" t="n"/>
      <c r="Y263" s="59" t="n"/>
      <c r="Z263" s="59" t="n"/>
      <c r="AA263" s="59" t="n"/>
      <c r="AB263" s="59" t="n"/>
      <c r="AC263" s="59" t="n"/>
      <c r="AD263" s="59" t="n"/>
      <c r="AE263" s="59" t="n"/>
      <c r="AF263" s="59" t="n"/>
      <c r="AG263" s="59" t="n"/>
      <c r="AH263" s="59" t="n"/>
      <c r="AI263" s="59" t="n"/>
      <c r="AJ263" s="59" t="n"/>
      <c r="AK263" s="59" t="n"/>
      <c r="AL263" s="59" t="n"/>
      <c r="AM263" s="59" t="n"/>
      <c r="AN263" s="59" t="n"/>
      <c r="AO263" s="59" t="n"/>
      <c r="AP263" s="59" t="n"/>
      <c r="AQ263" s="59" t="n"/>
      <c r="AR263" s="59" t="n"/>
      <c r="AS263" s="59" t="n"/>
      <c r="AT263" s="59" t="n"/>
      <c r="AU263" s="59" t="n"/>
      <c r="AV263" s="59" t="n"/>
      <c r="AW263" s="59" t="n"/>
      <c r="AX263" s="59" t="n"/>
      <c r="AY263" s="59" t="n"/>
      <c r="AZ263" s="59" t="n"/>
      <c r="BA263" s="59" t="n"/>
      <c r="BB263" s="59" t="n"/>
      <c r="BC263" s="59" t="n"/>
      <c r="BD263" s="59" t="n"/>
      <c r="BE263" s="59" t="n"/>
      <c r="BF263" s="59" t="n"/>
      <c r="BG263" s="59" t="n"/>
      <c r="BH263" s="59" t="n"/>
      <c r="BI263" s="59" t="n"/>
      <c r="BJ263" s="59" t="n"/>
      <c r="BK263" s="59" t="n"/>
      <c r="BL263" s="59" t="n"/>
      <c r="BM263" s="59" t="n"/>
      <c r="BN263" s="59" t="n"/>
      <c r="BO263" s="59" t="n"/>
      <c r="BP263" s="59" t="n"/>
      <c r="BQ263" s="59" t="n"/>
      <c r="BR263" s="59" t="n"/>
      <c r="BS263" s="59" t="n"/>
      <c r="BT263" s="59" t="n"/>
      <c r="BU263" s="59" t="n"/>
      <c r="BV263" s="59" t="n"/>
      <c r="BW263" s="59" t="n"/>
      <c r="BX263" s="59" t="n"/>
      <c r="BY263" s="59" t="n"/>
      <c r="BZ263" s="59" t="n"/>
      <c r="CA263" s="59" t="n"/>
      <c r="CB263" s="59" t="n"/>
      <c r="CC263" s="59" t="n"/>
      <c r="CD263" s="59" t="n"/>
      <c r="CE263" s="59" t="n"/>
      <c r="CF263" s="59" t="n"/>
      <c r="CG263" s="59" t="n"/>
      <c r="CH263" s="59" t="n"/>
      <c r="CI263" s="59" t="n"/>
      <c r="CJ263" s="59" t="n"/>
      <c r="CK263" s="59" t="n"/>
      <c r="CL263" s="59" t="n"/>
      <c r="CM263" s="59" t="n"/>
      <c r="CN263" s="59" t="n"/>
      <c r="CO263" s="59" t="n"/>
      <c r="CP263" s="59" t="n"/>
      <c r="CQ263" s="59" t="n"/>
      <c r="CR263" s="59" t="n"/>
      <c r="CS263" s="59" t="n"/>
      <c r="CT263" s="59" t="n"/>
      <c r="CU263" s="59" t="n"/>
      <c r="CV263" s="59" t="n"/>
      <c r="CW263" s="59" t="n"/>
      <c r="CX263" s="59" t="n"/>
      <c r="CY263" s="59" t="n"/>
      <c r="CZ263" s="59" t="n"/>
    </row>
    <row r="264">
      <c r="D264" s="107" t="n"/>
      <c r="E264" s="107" t="n"/>
      <c r="F264" s="107" t="n"/>
      <c r="G264" s="107" t="n"/>
      <c r="H264" s="107" t="n"/>
      <c r="I264" s="107" t="n"/>
      <c r="J264" s="107" t="n"/>
      <c r="K264" s="107" t="n"/>
      <c r="L264" s="107" t="n"/>
      <c r="M264" s="107" t="n"/>
      <c r="N264" s="107" t="n"/>
      <c r="O264" s="107" t="n"/>
      <c r="P264" s="107" t="n"/>
      <c r="Q264" s="107" t="n"/>
      <c r="R264" s="107" t="n"/>
      <c r="S264" s="107" t="n"/>
      <c r="T264" s="107" t="n"/>
      <c r="U264" s="107" t="n"/>
      <c r="V264" s="107" t="n"/>
      <c r="W264" s="107" t="n"/>
      <c r="X264" s="107" t="n"/>
      <c r="Y264" s="107" t="n"/>
      <c r="Z264" s="107" t="n"/>
      <c r="AA264" s="107" t="n"/>
      <c r="AB264" s="107" t="n"/>
      <c r="AC264" s="107" t="n"/>
      <c r="AD264" s="107" t="n"/>
      <c r="AE264" s="107" t="n"/>
      <c r="AF264" s="107" t="n"/>
      <c r="AG264" s="107" t="n"/>
      <c r="AH264" s="107" t="n"/>
      <c r="AI264" s="107" t="n"/>
      <c r="AJ264" s="107" t="n"/>
      <c r="AK264" s="107" t="n"/>
      <c r="AL264" s="107" t="n"/>
      <c r="AM264" s="107" t="n"/>
      <c r="AN264" s="107" t="n"/>
      <c r="AO264" s="107" t="n"/>
      <c r="AP264" s="107" t="n"/>
      <c r="AQ264" s="107" t="n"/>
      <c r="AR264" s="107" t="n"/>
      <c r="AS264" s="107" t="n"/>
      <c r="AT264" s="107" t="n"/>
      <c r="AU264" s="107" t="n"/>
      <c r="AV264" s="107" t="n"/>
      <c r="AW264" s="107" t="n"/>
      <c r="AX264" s="107" t="n"/>
      <c r="AY264" s="107" t="n"/>
      <c r="AZ264" s="107" t="n"/>
      <c r="BA264" s="107" t="n"/>
      <c r="BB264" s="107" t="n"/>
      <c r="BC264" s="107" t="n"/>
      <c r="BD264" s="107" t="n"/>
      <c r="BE264" s="107" t="n"/>
      <c r="BF264" s="107" t="n"/>
      <c r="BG264" s="107" t="n"/>
      <c r="BH264" s="107" t="n"/>
      <c r="BI264" s="107" t="n"/>
      <c r="BJ264" s="107" t="n"/>
      <c r="BK264" s="107" t="n"/>
      <c r="BL264" s="107" t="n"/>
      <c r="BM264" s="107" t="n"/>
      <c r="BN264" s="107" t="n"/>
      <c r="BO264" s="107" t="n"/>
      <c r="BP264" s="107" t="n"/>
      <c r="BQ264" s="107" t="n"/>
      <c r="BR264" s="107" t="n"/>
      <c r="BS264" s="107" t="n"/>
      <c r="BT264" s="107" t="n"/>
      <c r="BU264" s="107" t="n"/>
      <c r="BV264" s="107" t="n"/>
      <c r="BW264" s="107" t="n"/>
      <c r="BX264" s="107" t="n"/>
      <c r="BY264" s="107" t="n"/>
      <c r="BZ264" s="107" t="n"/>
      <c r="CA264" s="107" t="n"/>
      <c r="CB264" s="107" t="n"/>
      <c r="CC264" s="107" t="n"/>
      <c r="CD264" s="107" t="n"/>
      <c r="CE264" s="107" t="n"/>
      <c r="CF264" s="107" t="n"/>
      <c r="CG264" s="107" t="n"/>
      <c r="CH264" s="107" t="n"/>
      <c r="CI264" s="107" t="n"/>
      <c r="CJ264" s="107" t="n"/>
      <c r="CK264" s="107" t="n"/>
      <c r="CL264" s="107" t="n"/>
      <c r="CM264" s="107" t="n"/>
      <c r="CN264" s="107" t="n"/>
      <c r="CO264" s="107" t="n"/>
      <c r="CP264" s="107" t="n"/>
      <c r="CQ264" s="107" t="n"/>
      <c r="CR264" s="107" t="n"/>
      <c r="CS264" s="107" t="n"/>
      <c r="CT264" s="107" t="n"/>
      <c r="CU264" s="107" t="n"/>
      <c r="CV264" s="107" t="n"/>
      <c r="CW264" s="107" t="n"/>
      <c r="CX264" s="107" t="n"/>
      <c r="CY264" s="107" t="n"/>
      <c r="CZ264" s="107" t="n"/>
    </row>
    <row r="267">
      <c r="A267" s="2">
        <f>IF($A260="","","   projections")</f>
        <v/>
      </c>
      <c r="B267" s="68">
        <f>IF($A260="",0,COUNT($E268:$CZ268))</f>
        <v/>
      </c>
      <c r="C267" s="69">
        <f>IF($B267=0,0,MAX($E268:$CZ268))</f>
        <v/>
      </c>
      <c r="D267" s="58">
        <f>_xll.BDS($A260,'Field Check'!$C$42,"headers=y","startcol=1","endcol=3","dir=h","cols=21;rows=3")</f>
        <v/>
      </c>
      <c r="E267" s="59" t="n">
        <v>46251</v>
      </c>
      <c r="F267" s="59" t="n">
        <v>46433</v>
      </c>
      <c r="G267" s="59" t="n">
        <v>46608</v>
      </c>
      <c r="H267" s="59" t="n">
        <v>46797</v>
      </c>
      <c r="I267" s="59" t="n">
        <v>46973</v>
      </c>
      <c r="J267" s="59" t="n">
        <v>47162</v>
      </c>
      <c r="K267" s="59" t="n">
        <v>47338</v>
      </c>
      <c r="L267" s="59" t="n">
        <v>47527</v>
      </c>
      <c r="M267" s="59" t="n">
        <v>47703</v>
      </c>
      <c r="N267" s="59" t="n">
        <v>47892</v>
      </c>
      <c r="O267" s="59" t="n">
        <v>48068</v>
      </c>
      <c r="P267" s="59" t="n">
        <v>48257</v>
      </c>
      <c r="Q267" s="59" t="n">
        <v>48435</v>
      </c>
      <c r="R267" s="59" t="n">
        <v>48621</v>
      </c>
      <c r="S267" s="59" t="n">
        <v>48801</v>
      </c>
      <c r="T267" s="59" t="n">
        <v>48985</v>
      </c>
      <c r="U267" s="59" t="n">
        <v>49165</v>
      </c>
      <c r="V267" s="59" t="n">
        <v>49356</v>
      </c>
      <c r="W267" s="59" t="n">
        <v>49536</v>
      </c>
      <c r="X267" s="59" t="n">
        <v>49720</v>
      </c>
      <c r="Y267" s="59" t="n"/>
      <c r="Z267" s="59" t="n"/>
      <c r="AA267" s="59" t="n"/>
      <c r="AB267" s="59" t="n"/>
      <c r="AC267" s="59" t="n"/>
      <c r="AD267" s="59" t="n"/>
      <c r="AE267" s="59" t="n"/>
      <c r="AF267" s="59" t="n"/>
      <c r="AG267" s="59" t="n"/>
      <c r="AH267" s="59" t="n"/>
      <c r="AI267" s="59" t="n"/>
      <c r="AJ267" s="59" t="n"/>
      <c r="AK267" s="59" t="n"/>
      <c r="AL267" s="59" t="n"/>
      <c r="AM267" s="59" t="n"/>
      <c r="AN267" s="59" t="n"/>
      <c r="AO267" s="59" t="n"/>
      <c r="AP267" s="59" t="n"/>
      <c r="AQ267" s="59" t="n"/>
      <c r="AR267" s="59" t="n"/>
      <c r="AS267" s="59" t="n"/>
      <c r="AT267" s="59" t="n"/>
      <c r="AU267" s="59" t="n"/>
      <c r="AV267" s="59" t="n"/>
      <c r="AW267" s="59" t="n"/>
      <c r="AX267" s="59" t="n"/>
      <c r="AY267" s="59" t="n"/>
      <c r="AZ267" s="59" t="n"/>
      <c r="BA267" s="59" t="n"/>
      <c r="BB267" s="59" t="n"/>
      <c r="BC267" s="59" t="n"/>
      <c r="BD267" s="59" t="n"/>
      <c r="BE267" s="59" t="n"/>
      <c r="BF267" s="59" t="n"/>
      <c r="BG267" s="59" t="n"/>
      <c r="BH267" s="59" t="n"/>
      <c r="BI267" s="59" t="n"/>
      <c r="BJ267" s="59" t="n"/>
      <c r="BK267" s="59" t="n"/>
      <c r="BL267" s="59" t="n"/>
      <c r="BM267" s="59" t="n"/>
      <c r="BN267" s="59" t="n"/>
      <c r="BO267" s="59" t="n"/>
      <c r="BP267" s="59" t="n"/>
      <c r="BQ267" s="59" t="n"/>
      <c r="BR267" s="59" t="n"/>
      <c r="BS267" s="59" t="n"/>
      <c r="BT267" s="59" t="n"/>
      <c r="BU267" s="59" t="n"/>
      <c r="BV267" s="59" t="n"/>
      <c r="BW267" s="59" t="n"/>
      <c r="BX267" s="59" t="n"/>
      <c r="BY267" s="59" t="n"/>
      <c r="BZ267" s="59" t="n"/>
      <c r="CA267" s="59" t="n"/>
      <c r="CB267" s="59" t="n"/>
      <c r="CC267" s="59" t="n"/>
      <c r="CD267" s="59" t="n"/>
      <c r="CE267" s="59" t="n"/>
      <c r="CF267" s="59" t="n"/>
      <c r="CG267" s="59" t="n"/>
      <c r="CH267" s="59" t="n"/>
      <c r="CI267" s="59" t="n"/>
      <c r="CJ267" s="59" t="n"/>
      <c r="CK267" s="59" t="n"/>
      <c r="CL267" s="59" t="n"/>
      <c r="CM267" s="59" t="n"/>
      <c r="CN267" s="59" t="n"/>
      <c r="CO267" s="59" t="n"/>
      <c r="CP267" s="59" t="n"/>
      <c r="CQ267" s="59" t="n"/>
      <c r="CR267" s="59" t="n"/>
      <c r="CS267" s="59" t="n"/>
      <c r="CT267" s="59" t="n"/>
      <c r="CU267" s="59" t="n"/>
      <c r="CV267" s="59" t="n"/>
      <c r="CW267" s="59" t="n"/>
      <c r="CX267" s="59" t="n"/>
      <c r="CY267" s="59" t="n"/>
      <c r="CZ267" s="59" t="n"/>
    </row>
    <row r="268">
      <c r="D268" s="59" t="inlineStr">
        <is>
          <t>Ex-Date</t>
        </is>
      </c>
      <c r="E268" s="59" t="n">
        <v>46265</v>
      </c>
      <c r="F268" s="59" t="n">
        <v>46440</v>
      </c>
      <c r="G268" s="59" t="n">
        <v>46629</v>
      </c>
      <c r="H268" s="59" t="n">
        <v>46811</v>
      </c>
      <c r="I268" s="59" t="n">
        <v>46993</v>
      </c>
      <c r="J268" s="59" t="n">
        <v>47175</v>
      </c>
      <c r="K268" s="59" t="n">
        <v>47357</v>
      </c>
      <c r="L268" s="59" t="n">
        <v>47539</v>
      </c>
      <c r="M268" s="59" t="n">
        <v>47721</v>
      </c>
      <c r="N268" s="59" t="n">
        <v>47903</v>
      </c>
      <c r="O268" s="59" t="n">
        <v>48085</v>
      </c>
      <c r="P268" s="59" t="n">
        <v>48267</v>
      </c>
      <c r="Q268" s="59" t="n">
        <v>48456</v>
      </c>
      <c r="R268" s="59" t="n">
        <v>48638</v>
      </c>
      <c r="S268" s="59" t="n">
        <v>48820</v>
      </c>
      <c r="T268" s="59" t="n">
        <v>49002</v>
      </c>
      <c r="U268" s="59" t="n">
        <v>49184</v>
      </c>
      <c r="V268" s="59" t="n">
        <v>49373</v>
      </c>
      <c r="W268" s="59" t="n">
        <v>49555</v>
      </c>
      <c r="X268" s="59" t="n">
        <v>49737</v>
      </c>
      <c r="Y268" s="59" t="n"/>
      <c r="Z268" s="59" t="n"/>
      <c r="AA268" s="59" t="n"/>
      <c r="AB268" s="59" t="n"/>
      <c r="AC268" s="59" t="n"/>
      <c r="AD268" s="59" t="n"/>
      <c r="AE268" s="59" t="n"/>
      <c r="AF268" s="59" t="n"/>
      <c r="AG268" s="59" t="n"/>
      <c r="AH268" s="59" t="n"/>
      <c r="AI268" s="59" t="n"/>
      <c r="AJ268" s="59" t="n"/>
      <c r="AK268" s="59" t="n"/>
      <c r="AL268" s="59" t="n"/>
      <c r="AM268" s="59" t="n"/>
      <c r="AN268" s="59" t="n"/>
      <c r="AO268" s="59" t="n"/>
      <c r="AP268" s="59" t="n"/>
      <c r="AQ268" s="59" t="n"/>
      <c r="AR268" s="59" t="n"/>
      <c r="AS268" s="59" t="n"/>
      <c r="AT268" s="59" t="n"/>
      <c r="AU268" s="59" t="n"/>
      <c r="AV268" s="59" t="n"/>
      <c r="AW268" s="59" t="n"/>
      <c r="AX268" s="59" t="n"/>
      <c r="AY268" s="59" t="n"/>
      <c r="AZ268" s="59" t="n"/>
      <c r="BA268" s="59" t="n"/>
      <c r="BB268" s="59" t="n"/>
      <c r="BC268" s="59" t="n"/>
      <c r="BD268" s="59" t="n"/>
      <c r="BE268" s="59" t="n"/>
      <c r="BF268" s="59" t="n"/>
      <c r="BG268" s="59" t="n"/>
      <c r="BH268" s="59" t="n"/>
      <c r="BI268" s="59" t="n"/>
      <c r="BJ268" s="59" t="n"/>
      <c r="BK268" s="59" t="n"/>
      <c r="BL268" s="59" t="n"/>
      <c r="BM268" s="59" t="n"/>
      <c r="BN268" s="59" t="n"/>
      <c r="BO268" s="59" t="n"/>
      <c r="BP268" s="59" t="n"/>
      <c r="BQ268" s="59" t="n"/>
      <c r="BR268" s="59" t="n"/>
      <c r="BS268" s="59" t="n"/>
      <c r="BT268" s="59" t="n"/>
      <c r="BU268" s="59" t="n"/>
      <c r="BV268" s="59" t="n"/>
      <c r="BW268" s="59" t="n"/>
      <c r="BX268" s="59" t="n"/>
      <c r="BY268" s="59" t="n"/>
      <c r="BZ268" s="59" t="n"/>
      <c r="CA268" s="59" t="n"/>
      <c r="CB268" s="59" t="n"/>
      <c r="CC268" s="59" t="n"/>
      <c r="CD268" s="59" t="n"/>
      <c r="CE268" s="59" t="n"/>
      <c r="CF268" s="59" t="n"/>
      <c r="CG268" s="59" t="n"/>
      <c r="CH268" s="59" t="n"/>
      <c r="CI268" s="59" t="n"/>
      <c r="CJ268" s="59" t="n"/>
      <c r="CK268" s="59" t="n"/>
      <c r="CL268" s="59" t="n"/>
      <c r="CM268" s="59" t="n"/>
      <c r="CN268" s="59" t="n"/>
      <c r="CO268" s="59" t="n"/>
      <c r="CP268" s="59" t="n"/>
      <c r="CQ268" s="59" t="n"/>
      <c r="CR268" s="59" t="n"/>
      <c r="CS268" s="59" t="n"/>
      <c r="CT268" s="59" t="n"/>
      <c r="CU268" s="59" t="n"/>
      <c r="CV268" s="59" t="n"/>
      <c r="CW268" s="59" t="n"/>
      <c r="CX268" s="59" t="n"/>
      <c r="CY268" s="59" t="n"/>
      <c r="CZ268" s="59" t="n"/>
    </row>
    <row r="269">
      <c r="D269" s="107" t="inlineStr">
        <is>
          <t>Amount Per Share</t>
        </is>
      </c>
      <c r="E269" s="107" t="n">
        <v>0.105</v>
      </c>
      <c r="F269" s="107" t="n">
        <v>0.11</v>
      </c>
      <c r="G269" s="107" t="n">
        <v>0.1</v>
      </c>
      <c r="H269" s="107" t="n">
        <v>0.115</v>
      </c>
      <c r="I269" s="107" t="n">
        <v>0.11</v>
      </c>
      <c r="J269" s="107" t="n">
        <v>0.12</v>
      </c>
      <c r="K269" s="107" t="n">
        <v>0.11</v>
      </c>
      <c r="L269" s="107" t="n">
        <v>0.13</v>
      </c>
      <c r="M269" s="107" t="n">
        <v>0.115</v>
      </c>
      <c r="N269" s="107" t="n">
        <v>0.14</v>
      </c>
      <c r="O269" s="107" t="n">
        <v>0.12</v>
      </c>
      <c r="P269" s="107" t="n">
        <v>0.15</v>
      </c>
      <c r="Q269" s="107" t="n">
        <v>0.12</v>
      </c>
      <c r="R269" s="107" t="n">
        <v>0.16</v>
      </c>
      <c r="S269" s="107" t="n">
        <v>0.125</v>
      </c>
      <c r="T269" s="107" t="n">
        <v>0.16</v>
      </c>
      <c r="U269" s="107" t="n">
        <v>0.125</v>
      </c>
      <c r="V269" s="107" t="n">
        <v>0.16</v>
      </c>
      <c r="W269" s="107" t="n">
        <v>0.125</v>
      </c>
      <c r="X269" s="107" t="n">
        <v>0.16</v>
      </c>
      <c r="Y269" s="107" t="n"/>
      <c r="Z269" s="107" t="n"/>
      <c r="AA269" s="107" t="n"/>
      <c r="AB269" s="107" t="n"/>
      <c r="AC269" s="107" t="n"/>
      <c r="AD269" s="107" t="n"/>
      <c r="AE269" s="107" t="n"/>
      <c r="AF269" s="107" t="n"/>
      <c r="AG269" s="107" t="n"/>
      <c r="AH269" s="107" t="n"/>
      <c r="AI269" s="107" t="n"/>
      <c r="AJ269" s="107" t="n"/>
      <c r="AK269" s="107" t="n"/>
      <c r="AL269" s="107" t="n"/>
      <c r="AM269" s="107" t="n"/>
      <c r="AN269" s="107" t="n"/>
      <c r="AO269" s="107" t="n"/>
      <c r="AP269" s="107" t="n"/>
      <c r="AQ269" s="107" t="n"/>
      <c r="AR269" s="107" t="n"/>
      <c r="AS269" s="107" t="n"/>
      <c r="AT269" s="107" t="n"/>
      <c r="AU269" s="107" t="n"/>
      <c r="AV269" s="107" t="n"/>
      <c r="AW269" s="107" t="n"/>
      <c r="AX269" s="107" t="n"/>
      <c r="AY269" s="107" t="n"/>
      <c r="AZ269" s="107" t="n"/>
      <c r="BA269" s="107" t="n"/>
      <c r="BB269" s="107" t="n"/>
      <c r="BC269" s="107" t="n"/>
      <c r="BD269" s="107" t="n"/>
      <c r="BE269" s="107" t="n"/>
      <c r="BF269" s="107" t="n"/>
      <c r="BG269" s="107" t="n"/>
      <c r="BH269" s="107" t="n"/>
      <c r="BI269" s="107" t="n"/>
      <c r="BJ269" s="107" t="n"/>
      <c r="BK269" s="107" t="n"/>
      <c r="BL269" s="107" t="n"/>
      <c r="BM269" s="107" t="n"/>
      <c r="BN269" s="107" t="n"/>
      <c r="BO269" s="107" t="n"/>
      <c r="BP269" s="107" t="n"/>
      <c r="BQ269" s="107" t="n"/>
      <c r="BR269" s="107" t="n"/>
      <c r="BS269" s="107" t="n"/>
      <c r="BT269" s="107" t="n"/>
      <c r="BU269" s="107" t="n"/>
      <c r="BV269" s="107" t="n"/>
      <c r="BW269" s="107" t="n"/>
      <c r="BX269" s="107" t="n"/>
      <c r="BY269" s="107" t="n"/>
      <c r="BZ269" s="107" t="n"/>
      <c r="CA269" s="107" t="n"/>
      <c r="CB269" s="107" t="n"/>
      <c r="CC269" s="107" t="n"/>
      <c r="CD269" s="107" t="n"/>
      <c r="CE269" s="107" t="n"/>
      <c r="CF269" s="107" t="n"/>
      <c r="CG269" s="107" t="n"/>
      <c r="CH269" s="107" t="n"/>
      <c r="CI269" s="107" t="n"/>
      <c r="CJ269" s="107" t="n"/>
      <c r="CK269" s="107" t="n"/>
      <c r="CL269" s="107" t="n"/>
      <c r="CM269" s="107" t="n"/>
      <c r="CN269" s="107" t="n"/>
      <c r="CO269" s="107" t="n"/>
      <c r="CP269" s="107" t="n"/>
      <c r="CQ269" s="107" t="n"/>
      <c r="CR269" s="107" t="n"/>
      <c r="CS269" s="107" t="n"/>
      <c r="CT269" s="107" t="n"/>
      <c r="CU269" s="107" t="n"/>
      <c r="CV269" s="107" t="n"/>
      <c r="CW269" s="107" t="n"/>
      <c r="CX269" s="107" t="n"/>
      <c r="CY269" s="107" t="n"/>
      <c r="CZ269" s="107" t="n"/>
    </row>
    <row r="271">
      <c r="A271" s="126">
        <f>IF('AS51'!$C$30="","",'AS51'!$C$30)</f>
        <v/>
      </c>
      <c r="B271" s="68">
        <f>IF($A271="",0,COUNT($E272:$CZ272))</f>
        <v/>
      </c>
      <c r="C271" s="69">
        <f>IF($B271=0,0,MAX($E272:$CZ272))</f>
        <v/>
      </c>
      <c r="D271" s="58">
        <f>_xll.BDS($A271,'Field Check'!$C$44,"headers=y","startcol=1","endcol=7","dir=h","DVD_START_DT",'Field Check'!$C$59,"DVD_END_DT",'Field Check'!$D$59)</f>
        <v/>
      </c>
      <c r="E271" s="59" t="n"/>
      <c r="F271" s="59" t="n"/>
      <c r="G271" s="59" t="n"/>
      <c r="H271" s="59" t="n"/>
      <c r="I271" s="59" t="n"/>
      <c r="J271" s="59" t="n"/>
      <c r="K271" s="59" t="n"/>
      <c r="L271" s="59" t="n"/>
      <c r="M271" s="59" t="n"/>
      <c r="N271" s="59" t="n"/>
      <c r="O271" s="59" t="n"/>
      <c r="P271" s="59" t="n"/>
      <c r="Q271" s="59" t="n"/>
      <c r="R271" s="59" t="n"/>
      <c r="S271" s="59" t="n"/>
      <c r="T271" s="59" t="n"/>
      <c r="U271" s="59" t="n"/>
      <c r="V271" s="59" t="n"/>
      <c r="W271" s="59" t="n"/>
      <c r="X271" s="59" t="n"/>
      <c r="Y271" s="59" t="n"/>
      <c r="Z271" s="59" t="n"/>
      <c r="AA271" s="59" t="n"/>
      <c r="AB271" s="59" t="n"/>
      <c r="AC271" s="59" t="n"/>
      <c r="AD271" s="59" t="n"/>
      <c r="AE271" s="59" t="n"/>
      <c r="AF271" s="59" t="n"/>
      <c r="AG271" s="59" t="n"/>
      <c r="AH271" s="59" t="n"/>
      <c r="AI271" s="59" t="n"/>
      <c r="AJ271" s="59" t="n"/>
      <c r="AK271" s="59" t="n"/>
      <c r="AL271" s="59" t="n"/>
      <c r="AM271" s="59" t="n"/>
      <c r="AN271" s="59" t="n"/>
      <c r="AO271" s="59" t="n"/>
      <c r="AP271" s="59" t="n"/>
      <c r="AQ271" s="59" t="n"/>
      <c r="AR271" s="59" t="n"/>
      <c r="AS271" s="59" t="n"/>
      <c r="AT271" s="59" t="n"/>
      <c r="AU271" s="59" t="n"/>
      <c r="AV271" s="59" t="n"/>
      <c r="AW271" s="59" t="n"/>
      <c r="AX271" s="59" t="n"/>
      <c r="AY271" s="59" t="n"/>
      <c r="AZ271" s="59" t="n"/>
      <c r="BA271" s="59" t="n"/>
      <c r="BB271" s="59" t="n"/>
      <c r="BC271" s="59" t="n"/>
      <c r="BD271" s="59" t="n"/>
      <c r="BE271" s="59" t="n"/>
      <c r="BF271" s="59" t="n"/>
      <c r="BG271" s="59" t="n"/>
      <c r="BH271" s="59" t="n"/>
      <c r="BI271" s="59" t="n"/>
      <c r="BJ271" s="59" t="n"/>
      <c r="BK271" s="59" t="n"/>
      <c r="BL271" s="59" t="n"/>
      <c r="BM271" s="59" t="n"/>
      <c r="BN271" s="59" t="n"/>
      <c r="BO271" s="59" t="n"/>
      <c r="BP271" s="59" t="n"/>
      <c r="BQ271" s="59" t="n"/>
      <c r="BR271" s="59" t="n"/>
      <c r="BS271" s="59" t="n"/>
      <c r="BT271" s="59" t="n"/>
      <c r="BU271" s="59" t="n"/>
      <c r="BV271" s="59" t="n"/>
      <c r="BW271" s="59" t="n"/>
      <c r="BX271" s="59" t="n"/>
      <c r="BY271" s="59" t="n"/>
      <c r="BZ271" s="59" t="n"/>
      <c r="CA271" s="59" t="n"/>
      <c r="CB271" s="59" t="n"/>
      <c r="CC271" s="59" t="n"/>
      <c r="CD271" s="59" t="n"/>
      <c r="CE271" s="59" t="n"/>
      <c r="CF271" s="59" t="n"/>
      <c r="CG271" s="59" t="n"/>
      <c r="CH271" s="59" t="n"/>
      <c r="CI271" s="59" t="n"/>
      <c r="CJ271" s="59" t="n"/>
      <c r="CK271" s="59" t="n"/>
      <c r="CL271" s="59" t="n"/>
      <c r="CM271" s="59" t="n"/>
      <c r="CN271" s="59" t="n"/>
      <c r="CO271" s="59" t="n"/>
      <c r="CP271" s="59" t="n"/>
      <c r="CQ271" s="59" t="n"/>
      <c r="CR271" s="59" t="n"/>
      <c r="CS271" s="59" t="n"/>
      <c r="CT271" s="59" t="n"/>
      <c r="CU271" s="59" t="n"/>
      <c r="CV271" s="59" t="n"/>
      <c r="CW271" s="59" t="n"/>
      <c r="CX271" s="59" t="n"/>
      <c r="CY271" s="59" t="n"/>
      <c r="CZ271" s="59" t="n"/>
    </row>
    <row r="272">
      <c r="D272" s="59" t="n"/>
      <c r="E272" s="59" t="n"/>
      <c r="F272" s="59" t="n"/>
      <c r="G272" s="59" t="n"/>
      <c r="H272" s="59" t="n"/>
      <c r="I272" s="59" t="n"/>
      <c r="J272" s="59" t="n"/>
      <c r="K272" s="59" t="n"/>
      <c r="L272" s="59" t="n"/>
      <c r="M272" s="59" t="n"/>
      <c r="N272" s="59" t="n"/>
      <c r="O272" s="59" t="n"/>
      <c r="P272" s="59" t="n"/>
      <c r="Q272" s="59" t="n"/>
      <c r="R272" s="59" t="n"/>
      <c r="S272" s="59" t="n"/>
      <c r="T272" s="59" t="n"/>
      <c r="U272" s="59" t="n"/>
      <c r="V272" s="59" t="n"/>
      <c r="W272" s="59" t="n"/>
      <c r="X272" s="59" t="n"/>
      <c r="Y272" s="59" t="n"/>
      <c r="Z272" s="59" t="n"/>
      <c r="AA272" s="59" t="n"/>
      <c r="AB272" s="59" t="n"/>
      <c r="AC272" s="59" t="n"/>
      <c r="AD272" s="59" t="n"/>
      <c r="AE272" s="59" t="n"/>
      <c r="AF272" s="59" t="n"/>
      <c r="AG272" s="59" t="n"/>
      <c r="AH272" s="59" t="n"/>
      <c r="AI272" s="59" t="n"/>
      <c r="AJ272" s="59" t="n"/>
      <c r="AK272" s="59" t="n"/>
      <c r="AL272" s="59" t="n"/>
      <c r="AM272" s="59" t="n"/>
      <c r="AN272" s="59" t="n"/>
      <c r="AO272" s="59" t="n"/>
      <c r="AP272" s="59" t="n"/>
      <c r="AQ272" s="59" t="n"/>
      <c r="AR272" s="59" t="n"/>
      <c r="AS272" s="59" t="n"/>
      <c r="AT272" s="59" t="n"/>
      <c r="AU272" s="59" t="n"/>
      <c r="AV272" s="59" t="n"/>
      <c r="AW272" s="59" t="n"/>
      <c r="AX272" s="59" t="n"/>
      <c r="AY272" s="59" t="n"/>
      <c r="AZ272" s="59" t="n"/>
      <c r="BA272" s="59" t="n"/>
      <c r="BB272" s="59" t="n"/>
      <c r="BC272" s="59" t="n"/>
      <c r="BD272" s="59" t="n"/>
      <c r="BE272" s="59" t="n"/>
      <c r="BF272" s="59" t="n"/>
      <c r="BG272" s="59" t="n"/>
      <c r="BH272" s="59" t="n"/>
      <c r="BI272" s="59" t="n"/>
      <c r="BJ272" s="59" t="n"/>
      <c r="BK272" s="59" t="n"/>
      <c r="BL272" s="59" t="n"/>
      <c r="BM272" s="59" t="n"/>
      <c r="BN272" s="59" t="n"/>
      <c r="BO272" s="59" t="n"/>
      <c r="BP272" s="59" t="n"/>
      <c r="BQ272" s="59" t="n"/>
      <c r="BR272" s="59" t="n"/>
      <c r="BS272" s="59" t="n"/>
      <c r="BT272" s="59" t="n"/>
      <c r="BU272" s="59" t="n"/>
      <c r="BV272" s="59" t="n"/>
      <c r="BW272" s="59" t="n"/>
      <c r="BX272" s="59" t="n"/>
      <c r="BY272" s="59" t="n"/>
      <c r="BZ272" s="59" t="n"/>
      <c r="CA272" s="59" t="n"/>
      <c r="CB272" s="59" t="n"/>
      <c r="CC272" s="59" t="n"/>
      <c r="CD272" s="59" t="n"/>
      <c r="CE272" s="59" t="n"/>
      <c r="CF272" s="59" t="n"/>
      <c r="CG272" s="59" t="n"/>
      <c r="CH272" s="59" t="n"/>
      <c r="CI272" s="59" t="n"/>
      <c r="CJ272" s="59" t="n"/>
      <c r="CK272" s="59" t="n"/>
      <c r="CL272" s="59" t="n"/>
      <c r="CM272" s="59" t="n"/>
      <c r="CN272" s="59" t="n"/>
      <c r="CO272" s="59" t="n"/>
      <c r="CP272" s="59" t="n"/>
      <c r="CQ272" s="59" t="n"/>
      <c r="CR272" s="59" t="n"/>
      <c r="CS272" s="59" t="n"/>
      <c r="CT272" s="59" t="n"/>
      <c r="CU272" s="59" t="n"/>
      <c r="CV272" s="59" t="n"/>
      <c r="CW272" s="59" t="n"/>
      <c r="CX272" s="59" t="n"/>
      <c r="CY272" s="59" t="n"/>
      <c r="CZ272" s="59" t="n"/>
    </row>
    <row r="273">
      <c r="D273" s="59" t="n"/>
      <c r="E273" s="59" t="n"/>
      <c r="F273" s="59" t="n"/>
      <c r="G273" s="59" t="n"/>
      <c r="H273" s="59" t="n"/>
      <c r="I273" s="59" t="n"/>
      <c r="J273" s="59" t="n"/>
      <c r="K273" s="59" t="n"/>
      <c r="L273" s="59" t="n"/>
      <c r="M273" s="59" t="n"/>
      <c r="N273" s="59" t="n"/>
      <c r="O273" s="59" t="n"/>
      <c r="P273" s="59" t="n"/>
      <c r="Q273" s="59" t="n"/>
      <c r="R273" s="59" t="n"/>
      <c r="S273" s="59" t="n"/>
      <c r="T273" s="59" t="n"/>
      <c r="U273" s="59" t="n"/>
      <c r="V273" s="59" t="n"/>
      <c r="W273" s="59" t="n"/>
      <c r="X273" s="59" t="n"/>
      <c r="Y273" s="59" t="n"/>
      <c r="Z273" s="59" t="n"/>
      <c r="AA273" s="59" t="n"/>
      <c r="AB273" s="59" t="n"/>
      <c r="AC273" s="59" t="n"/>
      <c r="AD273" s="59" t="n"/>
      <c r="AE273" s="59" t="n"/>
      <c r="AF273" s="59" t="n"/>
      <c r="AG273" s="59" t="n"/>
      <c r="AH273" s="59" t="n"/>
      <c r="AI273" s="59" t="n"/>
      <c r="AJ273" s="59" t="n"/>
      <c r="AK273" s="59" t="n"/>
      <c r="AL273" s="59" t="n"/>
      <c r="AM273" s="59" t="n"/>
      <c r="AN273" s="59" t="n"/>
      <c r="AO273" s="59" t="n"/>
      <c r="AP273" s="59" t="n"/>
      <c r="AQ273" s="59" t="n"/>
      <c r="AR273" s="59" t="n"/>
      <c r="AS273" s="59" t="n"/>
      <c r="AT273" s="59" t="n"/>
      <c r="AU273" s="59" t="n"/>
      <c r="AV273" s="59" t="n"/>
      <c r="AW273" s="59" t="n"/>
      <c r="AX273" s="59" t="n"/>
      <c r="AY273" s="59" t="n"/>
      <c r="AZ273" s="59" t="n"/>
      <c r="BA273" s="59" t="n"/>
      <c r="BB273" s="59" t="n"/>
      <c r="BC273" s="59" t="n"/>
      <c r="BD273" s="59" t="n"/>
      <c r="BE273" s="59" t="n"/>
      <c r="BF273" s="59" t="n"/>
      <c r="BG273" s="59" t="n"/>
      <c r="BH273" s="59" t="n"/>
      <c r="BI273" s="59" t="n"/>
      <c r="BJ273" s="59" t="n"/>
      <c r="BK273" s="59" t="n"/>
      <c r="BL273" s="59" t="n"/>
      <c r="BM273" s="59" t="n"/>
      <c r="BN273" s="59" t="n"/>
      <c r="BO273" s="59" t="n"/>
      <c r="BP273" s="59" t="n"/>
      <c r="BQ273" s="59" t="n"/>
      <c r="BR273" s="59" t="n"/>
      <c r="BS273" s="59" t="n"/>
      <c r="BT273" s="59" t="n"/>
      <c r="BU273" s="59" t="n"/>
      <c r="BV273" s="59" t="n"/>
      <c r="BW273" s="59" t="n"/>
      <c r="BX273" s="59" t="n"/>
      <c r="BY273" s="59" t="n"/>
      <c r="BZ273" s="59" t="n"/>
      <c r="CA273" s="59" t="n"/>
      <c r="CB273" s="59" t="n"/>
      <c r="CC273" s="59" t="n"/>
      <c r="CD273" s="59" t="n"/>
      <c r="CE273" s="59" t="n"/>
      <c r="CF273" s="59" t="n"/>
      <c r="CG273" s="59" t="n"/>
      <c r="CH273" s="59" t="n"/>
      <c r="CI273" s="59" t="n"/>
      <c r="CJ273" s="59" t="n"/>
      <c r="CK273" s="59" t="n"/>
      <c r="CL273" s="59" t="n"/>
      <c r="CM273" s="59" t="n"/>
      <c r="CN273" s="59" t="n"/>
      <c r="CO273" s="59" t="n"/>
      <c r="CP273" s="59" t="n"/>
      <c r="CQ273" s="59" t="n"/>
      <c r="CR273" s="59" t="n"/>
      <c r="CS273" s="59" t="n"/>
      <c r="CT273" s="59" t="n"/>
      <c r="CU273" s="59" t="n"/>
      <c r="CV273" s="59" t="n"/>
      <c r="CW273" s="59" t="n"/>
      <c r="CX273" s="59" t="n"/>
      <c r="CY273" s="59" t="n"/>
      <c r="CZ273" s="59" t="n"/>
    </row>
    <row r="274">
      <c r="D274" s="59" t="n"/>
      <c r="E274" s="59" t="n"/>
      <c r="F274" s="59" t="n"/>
      <c r="G274" s="59" t="n"/>
      <c r="H274" s="59" t="n"/>
      <c r="I274" s="59" t="n"/>
      <c r="J274" s="59" t="n"/>
      <c r="K274" s="59" t="n"/>
      <c r="L274" s="59" t="n"/>
      <c r="M274" s="59" t="n"/>
      <c r="N274" s="59" t="n"/>
      <c r="O274" s="59" t="n"/>
      <c r="P274" s="59" t="n"/>
      <c r="Q274" s="59" t="n"/>
      <c r="R274" s="59" t="n"/>
      <c r="S274" s="59" t="n"/>
      <c r="T274" s="59" t="n"/>
      <c r="U274" s="59" t="n"/>
      <c r="V274" s="59" t="n"/>
      <c r="W274" s="59" t="n"/>
      <c r="X274" s="59" t="n"/>
      <c r="Y274" s="59" t="n"/>
      <c r="Z274" s="59" t="n"/>
      <c r="AA274" s="59" t="n"/>
      <c r="AB274" s="59" t="n"/>
      <c r="AC274" s="59" t="n"/>
      <c r="AD274" s="59" t="n"/>
      <c r="AE274" s="59" t="n"/>
      <c r="AF274" s="59" t="n"/>
      <c r="AG274" s="59" t="n"/>
      <c r="AH274" s="59" t="n"/>
      <c r="AI274" s="59" t="n"/>
      <c r="AJ274" s="59" t="n"/>
      <c r="AK274" s="59" t="n"/>
      <c r="AL274" s="59" t="n"/>
      <c r="AM274" s="59" t="n"/>
      <c r="AN274" s="59" t="n"/>
      <c r="AO274" s="59" t="n"/>
      <c r="AP274" s="59" t="n"/>
      <c r="AQ274" s="59" t="n"/>
      <c r="AR274" s="59" t="n"/>
      <c r="AS274" s="59" t="n"/>
      <c r="AT274" s="59" t="n"/>
      <c r="AU274" s="59" t="n"/>
      <c r="AV274" s="59" t="n"/>
      <c r="AW274" s="59" t="n"/>
      <c r="AX274" s="59" t="n"/>
      <c r="AY274" s="59" t="n"/>
      <c r="AZ274" s="59" t="n"/>
      <c r="BA274" s="59" t="n"/>
      <c r="BB274" s="59" t="n"/>
      <c r="BC274" s="59" t="n"/>
      <c r="BD274" s="59" t="n"/>
      <c r="BE274" s="59" t="n"/>
      <c r="BF274" s="59" t="n"/>
      <c r="BG274" s="59" t="n"/>
      <c r="BH274" s="59" t="n"/>
      <c r="BI274" s="59" t="n"/>
      <c r="BJ274" s="59" t="n"/>
      <c r="BK274" s="59" t="n"/>
      <c r="BL274" s="59" t="n"/>
      <c r="BM274" s="59" t="n"/>
      <c r="BN274" s="59" t="n"/>
      <c r="BO274" s="59" t="n"/>
      <c r="BP274" s="59" t="n"/>
      <c r="BQ274" s="59" t="n"/>
      <c r="BR274" s="59" t="n"/>
      <c r="BS274" s="59" t="n"/>
      <c r="BT274" s="59" t="n"/>
      <c r="BU274" s="59" t="n"/>
      <c r="BV274" s="59" t="n"/>
      <c r="BW274" s="59" t="n"/>
      <c r="BX274" s="59" t="n"/>
      <c r="BY274" s="59" t="n"/>
      <c r="BZ274" s="59" t="n"/>
      <c r="CA274" s="59" t="n"/>
      <c r="CB274" s="59" t="n"/>
      <c r="CC274" s="59" t="n"/>
      <c r="CD274" s="59" t="n"/>
      <c r="CE274" s="59" t="n"/>
      <c r="CF274" s="59" t="n"/>
      <c r="CG274" s="59" t="n"/>
      <c r="CH274" s="59" t="n"/>
      <c r="CI274" s="59" t="n"/>
      <c r="CJ274" s="59" t="n"/>
      <c r="CK274" s="59" t="n"/>
      <c r="CL274" s="59" t="n"/>
      <c r="CM274" s="59" t="n"/>
      <c r="CN274" s="59" t="n"/>
      <c r="CO274" s="59" t="n"/>
      <c r="CP274" s="59" t="n"/>
      <c r="CQ274" s="59" t="n"/>
      <c r="CR274" s="59" t="n"/>
      <c r="CS274" s="59" t="n"/>
      <c r="CT274" s="59" t="n"/>
      <c r="CU274" s="59" t="n"/>
      <c r="CV274" s="59" t="n"/>
      <c r="CW274" s="59" t="n"/>
      <c r="CX274" s="59" t="n"/>
      <c r="CY274" s="59" t="n"/>
      <c r="CZ274" s="59" t="n"/>
    </row>
    <row r="275">
      <c r="D275" s="107" t="n"/>
      <c r="E275" s="107" t="n"/>
      <c r="F275" s="107" t="n"/>
      <c r="G275" s="107" t="n"/>
      <c r="H275" s="107" t="n"/>
      <c r="I275" s="107" t="n"/>
      <c r="J275" s="107" t="n"/>
      <c r="K275" s="107" t="n"/>
      <c r="L275" s="107" t="n"/>
      <c r="M275" s="107" t="n"/>
      <c r="N275" s="107" t="n"/>
      <c r="O275" s="107" t="n"/>
      <c r="P275" s="107" t="n"/>
      <c r="Q275" s="107" t="n"/>
      <c r="R275" s="107" t="n"/>
      <c r="S275" s="107" t="n"/>
      <c r="T275" s="107" t="n"/>
      <c r="U275" s="107" t="n"/>
      <c r="V275" s="107" t="n"/>
      <c r="W275" s="107" t="n"/>
      <c r="X275" s="107" t="n"/>
      <c r="Y275" s="107" t="n"/>
      <c r="Z275" s="107" t="n"/>
      <c r="AA275" s="107" t="n"/>
      <c r="AB275" s="107" t="n"/>
      <c r="AC275" s="107" t="n"/>
      <c r="AD275" s="107" t="n"/>
      <c r="AE275" s="107" t="n"/>
      <c r="AF275" s="107" t="n"/>
      <c r="AG275" s="107" t="n"/>
      <c r="AH275" s="107" t="n"/>
      <c r="AI275" s="107" t="n"/>
      <c r="AJ275" s="107" t="n"/>
      <c r="AK275" s="107" t="n"/>
      <c r="AL275" s="107" t="n"/>
      <c r="AM275" s="107" t="n"/>
      <c r="AN275" s="107" t="n"/>
      <c r="AO275" s="107" t="n"/>
      <c r="AP275" s="107" t="n"/>
      <c r="AQ275" s="107" t="n"/>
      <c r="AR275" s="107" t="n"/>
      <c r="AS275" s="107" t="n"/>
      <c r="AT275" s="107" t="n"/>
      <c r="AU275" s="107" t="n"/>
      <c r="AV275" s="107" t="n"/>
      <c r="AW275" s="107" t="n"/>
      <c r="AX275" s="107" t="n"/>
      <c r="AY275" s="107" t="n"/>
      <c r="AZ275" s="107" t="n"/>
      <c r="BA275" s="107" t="n"/>
      <c r="BB275" s="107" t="n"/>
      <c r="BC275" s="107" t="n"/>
      <c r="BD275" s="107" t="n"/>
      <c r="BE275" s="107" t="n"/>
      <c r="BF275" s="107" t="n"/>
      <c r="BG275" s="107" t="n"/>
      <c r="BH275" s="107" t="n"/>
      <c r="BI275" s="107" t="n"/>
      <c r="BJ275" s="107" t="n"/>
      <c r="BK275" s="107" t="n"/>
      <c r="BL275" s="107" t="n"/>
      <c r="BM275" s="107" t="n"/>
      <c r="BN275" s="107" t="n"/>
      <c r="BO275" s="107" t="n"/>
      <c r="BP275" s="107" t="n"/>
      <c r="BQ275" s="107" t="n"/>
      <c r="BR275" s="107" t="n"/>
      <c r="BS275" s="107" t="n"/>
      <c r="BT275" s="107" t="n"/>
      <c r="BU275" s="107" t="n"/>
      <c r="BV275" s="107" t="n"/>
      <c r="BW275" s="107" t="n"/>
      <c r="BX275" s="107" t="n"/>
      <c r="BY275" s="107" t="n"/>
      <c r="BZ275" s="107" t="n"/>
      <c r="CA275" s="107" t="n"/>
      <c r="CB275" s="107" t="n"/>
      <c r="CC275" s="107" t="n"/>
      <c r="CD275" s="107" t="n"/>
      <c r="CE275" s="107" t="n"/>
      <c r="CF275" s="107" t="n"/>
      <c r="CG275" s="107" t="n"/>
      <c r="CH275" s="107" t="n"/>
      <c r="CI275" s="107" t="n"/>
      <c r="CJ275" s="107" t="n"/>
      <c r="CK275" s="107" t="n"/>
      <c r="CL275" s="107" t="n"/>
      <c r="CM275" s="107" t="n"/>
      <c r="CN275" s="107" t="n"/>
      <c r="CO275" s="107" t="n"/>
      <c r="CP275" s="107" t="n"/>
      <c r="CQ275" s="107" t="n"/>
      <c r="CR275" s="107" t="n"/>
      <c r="CS275" s="107" t="n"/>
      <c r="CT275" s="107" t="n"/>
      <c r="CU275" s="107" t="n"/>
      <c r="CV275" s="107" t="n"/>
      <c r="CW275" s="107" t="n"/>
      <c r="CX275" s="107" t="n"/>
      <c r="CY275" s="107" t="n"/>
      <c r="CZ275" s="107" t="n"/>
    </row>
    <row r="278">
      <c r="A278" s="2">
        <f>IF($A271="","","   projections")</f>
        <v/>
      </c>
      <c r="B278" s="68">
        <f>IF($A271="",0,COUNT($E279:$CZ279))</f>
        <v/>
      </c>
      <c r="C278" s="69">
        <f>IF($B278=0,0,MAX($E279:$CZ279))</f>
        <v/>
      </c>
      <c r="D278" s="58">
        <f>_xll.BDS($A271,'Field Check'!$C$42,"headers=y","startcol=1","endcol=3","dir=h","cols=20;rows=3")</f>
        <v/>
      </c>
      <c r="E278" s="59" t="n">
        <v>46258</v>
      </c>
      <c r="F278" s="59" t="n">
        <v>46433</v>
      </c>
      <c r="G278" s="59" t="n">
        <v>46623</v>
      </c>
      <c r="H278" s="59" t="n">
        <v>46797</v>
      </c>
      <c r="I278" s="59" t="n">
        <v>46987</v>
      </c>
      <c r="J278" s="59" t="n">
        <v>47168</v>
      </c>
      <c r="K278" s="59" t="n">
        <v>47351</v>
      </c>
      <c r="L278" s="59" t="n">
        <v>47532</v>
      </c>
      <c r="M278" s="59" t="n">
        <v>47722</v>
      </c>
      <c r="N278" s="59" t="n">
        <v>47896</v>
      </c>
      <c r="O278" s="59" t="n">
        <v>48086</v>
      </c>
      <c r="P278" s="59" t="n">
        <v>48260</v>
      </c>
      <c r="Q278" s="59" t="n">
        <v>48450</v>
      </c>
      <c r="R278" s="59" t="n">
        <v>48631</v>
      </c>
      <c r="S278" s="59" t="n">
        <v>48814</v>
      </c>
      <c r="T278" s="59" t="n">
        <v>48995</v>
      </c>
      <c r="U278" s="59" t="n">
        <v>49178</v>
      </c>
      <c r="V278" s="59" t="n">
        <v>49366</v>
      </c>
      <c r="W278" s="59" t="n">
        <v>49549</v>
      </c>
      <c r="X278" s="59" t="n"/>
      <c r="Y278" s="59" t="n"/>
      <c r="Z278" s="59" t="n"/>
      <c r="AA278" s="59" t="n"/>
      <c r="AB278" s="59" t="n"/>
      <c r="AC278" s="59" t="n"/>
      <c r="AD278" s="59" t="n"/>
      <c r="AE278" s="59" t="n"/>
      <c r="AF278" s="59" t="n"/>
      <c r="AG278" s="59" t="n"/>
      <c r="AH278" s="59" t="n"/>
      <c r="AI278" s="59" t="n"/>
      <c r="AJ278" s="59" t="n"/>
      <c r="AK278" s="59" t="n"/>
      <c r="AL278" s="59" t="n"/>
      <c r="AM278" s="59" t="n"/>
      <c r="AN278" s="59" t="n"/>
      <c r="AO278" s="59" t="n"/>
      <c r="AP278" s="59" t="n"/>
      <c r="AQ278" s="59" t="n"/>
      <c r="AR278" s="59" t="n"/>
      <c r="AS278" s="59" t="n"/>
      <c r="AT278" s="59" t="n"/>
      <c r="AU278" s="59" t="n"/>
      <c r="AV278" s="59" t="n"/>
      <c r="AW278" s="59" t="n"/>
      <c r="AX278" s="59" t="n"/>
      <c r="AY278" s="59" t="n"/>
      <c r="AZ278" s="59" t="n"/>
      <c r="BA278" s="59" t="n"/>
      <c r="BB278" s="59" t="n"/>
      <c r="BC278" s="59" t="n"/>
      <c r="BD278" s="59" t="n"/>
      <c r="BE278" s="59" t="n"/>
      <c r="BF278" s="59" t="n"/>
      <c r="BG278" s="59" t="n"/>
      <c r="BH278" s="59" t="n"/>
      <c r="BI278" s="59" t="n"/>
      <c r="BJ278" s="59" t="n"/>
      <c r="BK278" s="59" t="n"/>
      <c r="BL278" s="59" t="n"/>
      <c r="BM278" s="59" t="n"/>
      <c r="BN278" s="59" t="n"/>
      <c r="BO278" s="59" t="n"/>
      <c r="BP278" s="59" t="n"/>
      <c r="BQ278" s="59" t="n"/>
      <c r="BR278" s="59" t="n"/>
      <c r="BS278" s="59" t="n"/>
      <c r="BT278" s="59" t="n"/>
      <c r="BU278" s="59" t="n"/>
      <c r="BV278" s="59" t="n"/>
      <c r="BW278" s="59" t="n"/>
      <c r="BX278" s="59" t="n"/>
      <c r="BY278" s="59" t="n"/>
      <c r="BZ278" s="59" t="n"/>
      <c r="CA278" s="59" t="n"/>
      <c r="CB278" s="59" t="n"/>
      <c r="CC278" s="59" t="n"/>
      <c r="CD278" s="59" t="n"/>
      <c r="CE278" s="59" t="n"/>
      <c r="CF278" s="59" t="n"/>
      <c r="CG278" s="59" t="n"/>
      <c r="CH278" s="59" t="n"/>
      <c r="CI278" s="59" t="n"/>
      <c r="CJ278" s="59" t="n"/>
      <c r="CK278" s="59" t="n"/>
      <c r="CL278" s="59" t="n"/>
      <c r="CM278" s="59" t="n"/>
      <c r="CN278" s="59" t="n"/>
      <c r="CO278" s="59" t="n"/>
      <c r="CP278" s="59" t="n"/>
      <c r="CQ278" s="59" t="n"/>
      <c r="CR278" s="59" t="n"/>
      <c r="CS278" s="59" t="n"/>
      <c r="CT278" s="59" t="n"/>
      <c r="CU278" s="59" t="n"/>
      <c r="CV278" s="59" t="n"/>
      <c r="CW278" s="59" t="n"/>
      <c r="CX278" s="59" t="n"/>
      <c r="CY278" s="59" t="n"/>
      <c r="CZ278" s="59" t="n"/>
    </row>
    <row r="279">
      <c r="D279" s="59" t="inlineStr">
        <is>
          <t>Ex-Date</t>
        </is>
      </c>
      <c r="E279" s="59" t="n">
        <v>46266</v>
      </c>
      <c r="F279" s="59" t="n">
        <v>46443</v>
      </c>
      <c r="G279" s="59" t="n">
        <v>46636</v>
      </c>
      <c r="H279" s="59" t="n">
        <v>46807</v>
      </c>
      <c r="I279" s="59" t="n">
        <v>47000</v>
      </c>
      <c r="J279" s="59" t="n">
        <v>47175</v>
      </c>
      <c r="K279" s="59" t="n">
        <v>47365</v>
      </c>
      <c r="L279" s="59" t="n">
        <v>47539</v>
      </c>
      <c r="M279" s="59" t="n">
        <v>47730</v>
      </c>
      <c r="N279" s="59" t="n">
        <v>47904</v>
      </c>
      <c r="O279" s="59" t="n">
        <v>48095</v>
      </c>
      <c r="P279" s="59" t="n">
        <v>48269</v>
      </c>
      <c r="Q279" s="59" t="n">
        <v>48463</v>
      </c>
      <c r="R279" s="59" t="n">
        <v>48634</v>
      </c>
      <c r="S279" s="59" t="n">
        <v>48827</v>
      </c>
      <c r="T279" s="59" t="n">
        <v>48998</v>
      </c>
      <c r="U279" s="59" t="n">
        <v>49191</v>
      </c>
      <c r="V279" s="59" t="n">
        <v>49369</v>
      </c>
      <c r="W279" s="59" t="n">
        <v>49562</v>
      </c>
      <c r="X279" s="59" t="n"/>
      <c r="Y279" s="59" t="n"/>
      <c r="Z279" s="59" t="n"/>
      <c r="AA279" s="59" t="n"/>
      <c r="AB279" s="59" t="n"/>
      <c r="AC279" s="59" t="n"/>
      <c r="AD279" s="59" t="n"/>
      <c r="AE279" s="59" t="n"/>
      <c r="AF279" s="59" t="n"/>
      <c r="AG279" s="59" t="n"/>
      <c r="AH279" s="59" t="n"/>
      <c r="AI279" s="59" t="n"/>
      <c r="AJ279" s="59" t="n"/>
      <c r="AK279" s="59" t="n"/>
      <c r="AL279" s="59" t="n"/>
      <c r="AM279" s="59" t="n"/>
      <c r="AN279" s="59" t="n"/>
      <c r="AO279" s="59" t="n"/>
      <c r="AP279" s="59" t="n"/>
      <c r="AQ279" s="59" t="n"/>
      <c r="AR279" s="59" t="n"/>
      <c r="AS279" s="59" t="n"/>
      <c r="AT279" s="59" t="n"/>
      <c r="AU279" s="59" t="n"/>
      <c r="AV279" s="59" t="n"/>
      <c r="AW279" s="59" t="n"/>
      <c r="AX279" s="59" t="n"/>
      <c r="AY279" s="59" t="n"/>
      <c r="AZ279" s="59" t="n"/>
      <c r="BA279" s="59" t="n"/>
      <c r="BB279" s="59" t="n"/>
      <c r="BC279" s="59" t="n"/>
      <c r="BD279" s="59" t="n"/>
      <c r="BE279" s="59" t="n"/>
      <c r="BF279" s="59" t="n"/>
      <c r="BG279" s="59" t="n"/>
      <c r="BH279" s="59" t="n"/>
      <c r="BI279" s="59" t="n"/>
      <c r="BJ279" s="59" t="n"/>
      <c r="BK279" s="59" t="n"/>
      <c r="BL279" s="59" t="n"/>
      <c r="BM279" s="59" t="n"/>
      <c r="BN279" s="59" t="n"/>
      <c r="BO279" s="59" t="n"/>
      <c r="BP279" s="59" t="n"/>
      <c r="BQ279" s="59" t="n"/>
      <c r="BR279" s="59" t="n"/>
      <c r="BS279" s="59" t="n"/>
      <c r="BT279" s="59" t="n"/>
      <c r="BU279" s="59" t="n"/>
      <c r="BV279" s="59" t="n"/>
      <c r="BW279" s="59" t="n"/>
      <c r="BX279" s="59" t="n"/>
      <c r="BY279" s="59" t="n"/>
      <c r="BZ279" s="59" t="n"/>
      <c r="CA279" s="59" t="n"/>
      <c r="CB279" s="59" t="n"/>
      <c r="CC279" s="59" t="n"/>
      <c r="CD279" s="59" t="n"/>
      <c r="CE279" s="59" t="n"/>
      <c r="CF279" s="59" t="n"/>
      <c r="CG279" s="59" t="n"/>
      <c r="CH279" s="59" t="n"/>
      <c r="CI279" s="59" t="n"/>
      <c r="CJ279" s="59" t="n"/>
      <c r="CK279" s="59" t="n"/>
      <c r="CL279" s="59" t="n"/>
      <c r="CM279" s="59" t="n"/>
      <c r="CN279" s="59" t="n"/>
      <c r="CO279" s="59" t="n"/>
      <c r="CP279" s="59" t="n"/>
      <c r="CQ279" s="59" t="n"/>
      <c r="CR279" s="59" t="n"/>
      <c r="CS279" s="59" t="n"/>
      <c r="CT279" s="59" t="n"/>
      <c r="CU279" s="59" t="n"/>
      <c r="CV279" s="59" t="n"/>
      <c r="CW279" s="59" t="n"/>
      <c r="CX279" s="59" t="n"/>
      <c r="CY279" s="59" t="n"/>
      <c r="CZ279" s="59" t="n"/>
    </row>
    <row r="280">
      <c r="D280" s="107" t="inlineStr">
        <is>
          <t>Amount Per Share</t>
        </is>
      </c>
      <c r="E280" s="107" t="n">
        <v>0.33</v>
      </c>
      <c r="F280" s="107" t="n">
        <v>0.3</v>
      </c>
      <c r="G280" s="107" t="n">
        <v>0.33</v>
      </c>
      <c r="H280" s="107" t="n">
        <v>0.3</v>
      </c>
      <c r="I280" s="107" t="n">
        <v>0.33</v>
      </c>
      <c r="J280" s="107" t="n">
        <v>0.31</v>
      </c>
      <c r="K280" s="107" t="n">
        <v>0.33</v>
      </c>
      <c r="L280" s="107" t="n">
        <v>0.31</v>
      </c>
      <c r="M280" s="107" t="n">
        <v>0.33</v>
      </c>
      <c r="N280" s="107" t="n">
        <v>0.31</v>
      </c>
      <c r="O280" s="107" t="n">
        <v>0.33</v>
      </c>
      <c r="P280" s="107" t="n">
        <v>0.32</v>
      </c>
      <c r="Q280" s="107" t="n">
        <v>0.33</v>
      </c>
      <c r="R280" s="107" t="n">
        <v>0.32</v>
      </c>
      <c r="S280" s="107" t="n">
        <v>0.33</v>
      </c>
      <c r="T280" s="107" t="n">
        <v>0.32</v>
      </c>
      <c r="U280" s="107" t="n">
        <v>0.33</v>
      </c>
      <c r="V280" s="107" t="n">
        <v>0.32</v>
      </c>
      <c r="W280" s="107" t="n">
        <v>0.33</v>
      </c>
      <c r="X280" s="107" t="n"/>
      <c r="Y280" s="107" t="n"/>
      <c r="Z280" s="107" t="n"/>
      <c r="AA280" s="107" t="n"/>
      <c r="AB280" s="107" t="n"/>
      <c r="AC280" s="107" t="n"/>
      <c r="AD280" s="107" t="n"/>
      <c r="AE280" s="107" t="n"/>
      <c r="AF280" s="107" t="n"/>
      <c r="AG280" s="107" t="n"/>
      <c r="AH280" s="107" t="n"/>
      <c r="AI280" s="107" t="n"/>
      <c r="AJ280" s="107" t="n"/>
      <c r="AK280" s="107" t="n"/>
      <c r="AL280" s="107" t="n"/>
      <c r="AM280" s="107" t="n"/>
      <c r="AN280" s="107" t="n"/>
      <c r="AO280" s="107" t="n"/>
      <c r="AP280" s="107" t="n"/>
      <c r="AQ280" s="107" t="n"/>
      <c r="AR280" s="107" t="n"/>
      <c r="AS280" s="107" t="n"/>
      <c r="AT280" s="107" t="n"/>
      <c r="AU280" s="107" t="n"/>
      <c r="AV280" s="107" t="n"/>
      <c r="AW280" s="107" t="n"/>
      <c r="AX280" s="107" t="n"/>
      <c r="AY280" s="107" t="n"/>
      <c r="AZ280" s="107" t="n"/>
      <c r="BA280" s="107" t="n"/>
      <c r="BB280" s="107" t="n"/>
      <c r="BC280" s="107" t="n"/>
      <c r="BD280" s="107" t="n"/>
      <c r="BE280" s="107" t="n"/>
      <c r="BF280" s="107" t="n"/>
      <c r="BG280" s="107" t="n"/>
      <c r="BH280" s="107" t="n"/>
      <c r="BI280" s="107" t="n"/>
      <c r="BJ280" s="107" t="n"/>
      <c r="BK280" s="107" t="n"/>
      <c r="BL280" s="107" t="n"/>
      <c r="BM280" s="107" t="n"/>
      <c r="BN280" s="107" t="n"/>
      <c r="BO280" s="107" t="n"/>
      <c r="BP280" s="107" t="n"/>
      <c r="BQ280" s="107" t="n"/>
      <c r="BR280" s="107" t="n"/>
      <c r="BS280" s="107" t="n"/>
      <c r="BT280" s="107" t="n"/>
      <c r="BU280" s="107" t="n"/>
      <c r="BV280" s="107" t="n"/>
      <c r="BW280" s="107" t="n"/>
      <c r="BX280" s="107" t="n"/>
      <c r="BY280" s="107" t="n"/>
      <c r="BZ280" s="107" t="n"/>
      <c r="CA280" s="107" t="n"/>
      <c r="CB280" s="107" t="n"/>
      <c r="CC280" s="107" t="n"/>
      <c r="CD280" s="107" t="n"/>
      <c r="CE280" s="107" t="n"/>
      <c r="CF280" s="107" t="n"/>
      <c r="CG280" s="107" t="n"/>
      <c r="CH280" s="107" t="n"/>
      <c r="CI280" s="107" t="n"/>
      <c r="CJ280" s="107" t="n"/>
      <c r="CK280" s="107" t="n"/>
      <c r="CL280" s="107" t="n"/>
      <c r="CM280" s="107" t="n"/>
      <c r="CN280" s="107" t="n"/>
      <c r="CO280" s="107" t="n"/>
      <c r="CP280" s="107" t="n"/>
      <c r="CQ280" s="107" t="n"/>
      <c r="CR280" s="107" t="n"/>
      <c r="CS280" s="107" t="n"/>
      <c r="CT280" s="107" t="n"/>
      <c r="CU280" s="107" t="n"/>
      <c r="CV280" s="107" t="n"/>
      <c r="CW280" s="107" t="n"/>
      <c r="CX280" s="107" t="n"/>
      <c r="CY280" s="107" t="n"/>
      <c r="CZ280" s="107" t="n"/>
    </row>
    <row r="282">
      <c r="A282" s="126">
        <f>IF('AS51'!$C$31="","",'AS51'!$C$31)</f>
        <v/>
      </c>
      <c r="B282" s="68">
        <f>IF($A282="",0,COUNT($E283:$CZ283))</f>
        <v/>
      </c>
      <c r="C282" s="69">
        <f>IF($B282=0,0,MAX($E283:$CZ283))</f>
        <v/>
      </c>
      <c r="D282" s="58">
        <f>_xll.BDS($A282,'Field Check'!$C$44,"headers=y","startcol=1","endcol=7","dir=h","DVD_START_DT",'Field Check'!$C$59,"DVD_END_DT",'Field Check'!$D$59)</f>
        <v/>
      </c>
      <c r="E282" s="59" t="n"/>
      <c r="F282" s="59" t="n"/>
      <c r="G282" s="59" t="n"/>
      <c r="H282" s="59" t="n"/>
      <c r="I282" s="59" t="n"/>
      <c r="J282" s="59" t="n"/>
      <c r="K282" s="59" t="n"/>
      <c r="L282" s="59" t="n"/>
      <c r="M282" s="59" t="n"/>
      <c r="N282" s="59" t="n"/>
      <c r="O282" s="59" t="n"/>
      <c r="P282" s="59" t="n"/>
      <c r="Q282" s="59" t="n"/>
      <c r="R282" s="59" t="n"/>
      <c r="S282" s="59" t="n"/>
      <c r="T282" s="59" t="n"/>
      <c r="U282" s="59" t="n"/>
      <c r="V282" s="59" t="n"/>
      <c r="W282" s="59" t="n"/>
      <c r="X282" s="59" t="n"/>
      <c r="Y282" s="59" t="n"/>
      <c r="Z282" s="59" t="n"/>
      <c r="AA282" s="59" t="n"/>
      <c r="AB282" s="59" t="n"/>
      <c r="AC282" s="59" t="n"/>
      <c r="AD282" s="59" t="n"/>
      <c r="AE282" s="59" t="n"/>
      <c r="AF282" s="59" t="n"/>
      <c r="AG282" s="59" t="n"/>
      <c r="AH282" s="59" t="n"/>
      <c r="AI282" s="59" t="n"/>
      <c r="AJ282" s="59" t="n"/>
      <c r="AK282" s="59" t="n"/>
      <c r="AL282" s="59" t="n"/>
      <c r="AM282" s="59" t="n"/>
      <c r="AN282" s="59" t="n"/>
      <c r="AO282" s="59" t="n"/>
      <c r="AP282" s="59" t="n"/>
      <c r="AQ282" s="59" t="n"/>
      <c r="AR282" s="59" t="n"/>
      <c r="AS282" s="59" t="n"/>
      <c r="AT282" s="59" t="n"/>
      <c r="AU282" s="59" t="n"/>
      <c r="AV282" s="59" t="n"/>
      <c r="AW282" s="59" t="n"/>
      <c r="AX282" s="59" t="n"/>
      <c r="AY282" s="59" t="n"/>
      <c r="AZ282" s="59" t="n"/>
      <c r="BA282" s="59" t="n"/>
      <c r="BB282" s="59" t="n"/>
      <c r="BC282" s="59" t="n"/>
      <c r="BD282" s="59" t="n"/>
      <c r="BE282" s="59" t="n"/>
      <c r="BF282" s="59" t="n"/>
      <c r="BG282" s="59" t="n"/>
      <c r="BH282" s="59" t="n"/>
      <c r="BI282" s="59" t="n"/>
      <c r="BJ282" s="59" t="n"/>
      <c r="BK282" s="59" t="n"/>
      <c r="BL282" s="59" t="n"/>
      <c r="BM282" s="59" t="n"/>
      <c r="BN282" s="59" t="n"/>
      <c r="BO282" s="59" t="n"/>
      <c r="BP282" s="59" t="n"/>
      <c r="BQ282" s="59" t="n"/>
      <c r="BR282" s="59" t="n"/>
      <c r="BS282" s="59" t="n"/>
      <c r="BT282" s="59" t="n"/>
      <c r="BU282" s="59" t="n"/>
      <c r="BV282" s="59" t="n"/>
      <c r="BW282" s="59" t="n"/>
      <c r="BX282" s="59" t="n"/>
      <c r="BY282" s="59" t="n"/>
      <c r="BZ282" s="59" t="n"/>
      <c r="CA282" s="59" t="n"/>
      <c r="CB282" s="59" t="n"/>
      <c r="CC282" s="59" t="n"/>
      <c r="CD282" s="59" t="n"/>
      <c r="CE282" s="59" t="n"/>
      <c r="CF282" s="59" t="n"/>
      <c r="CG282" s="59" t="n"/>
      <c r="CH282" s="59" t="n"/>
      <c r="CI282" s="59" t="n"/>
      <c r="CJ282" s="59" t="n"/>
      <c r="CK282" s="59" t="n"/>
      <c r="CL282" s="59" t="n"/>
      <c r="CM282" s="59" t="n"/>
      <c r="CN282" s="59" t="n"/>
      <c r="CO282" s="59" t="n"/>
      <c r="CP282" s="59" t="n"/>
      <c r="CQ282" s="59" t="n"/>
      <c r="CR282" s="59" t="n"/>
      <c r="CS282" s="59" t="n"/>
      <c r="CT282" s="59" t="n"/>
      <c r="CU282" s="59" t="n"/>
      <c r="CV282" s="59" t="n"/>
      <c r="CW282" s="59" t="n"/>
      <c r="CX282" s="59" t="n"/>
      <c r="CY282" s="59" t="n"/>
      <c r="CZ282" s="59" t="n"/>
    </row>
    <row r="283">
      <c r="D283" s="59" t="n"/>
      <c r="E283" s="59" t="n"/>
      <c r="F283" s="59" t="n"/>
      <c r="G283" s="59" t="n"/>
      <c r="H283" s="59" t="n"/>
      <c r="I283" s="59" t="n"/>
      <c r="J283" s="59" t="n"/>
      <c r="K283" s="59" t="n"/>
      <c r="L283" s="59" t="n"/>
      <c r="M283" s="59" t="n"/>
      <c r="N283" s="59" t="n"/>
      <c r="O283" s="59" t="n"/>
      <c r="P283" s="59" t="n"/>
      <c r="Q283" s="59" t="n"/>
      <c r="R283" s="59" t="n"/>
      <c r="S283" s="59" t="n"/>
      <c r="T283" s="59" t="n"/>
      <c r="U283" s="59" t="n"/>
      <c r="V283" s="59" t="n"/>
      <c r="W283" s="59" t="n"/>
      <c r="X283" s="59" t="n"/>
      <c r="Y283" s="59" t="n"/>
      <c r="Z283" s="59" t="n"/>
      <c r="AA283" s="59" t="n"/>
      <c r="AB283" s="59" t="n"/>
      <c r="AC283" s="59" t="n"/>
      <c r="AD283" s="59" t="n"/>
      <c r="AE283" s="59" t="n"/>
      <c r="AF283" s="59" t="n"/>
      <c r="AG283" s="59" t="n"/>
      <c r="AH283" s="59" t="n"/>
      <c r="AI283" s="59" t="n"/>
      <c r="AJ283" s="59" t="n"/>
      <c r="AK283" s="59" t="n"/>
      <c r="AL283" s="59" t="n"/>
      <c r="AM283" s="59" t="n"/>
      <c r="AN283" s="59" t="n"/>
      <c r="AO283" s="59" t="n"/>
      <c r="AP283" s="59" t="n"/>
      <c r="AQ283" s="59" t="n"/>
      <c r="AR283" s="59" t="n"/>
      <c r="AS283" s="59" t="n"/>
      <c r="AT283" s="59" t="n"/>
      <c r="AU283" s="59" t="n"/>
      <c r="AV283" s="59" t="n"/>
      <c r="AW283" s="59" t="n"/>
      <c r="AX283" s="59" t="n"/>
      <c r="AY283" s="59" t="n"/>
      <c r="AZ283" s="59" t="n"/>
      <c r="BA283" s="59" t="n"/>
      <c r="BB283" s="59" t="n"/>
      <c r="BC283" s="59" t="n"/>
      <c r="BD283" s="59" t="n"/>
      <c r="BE283" s="59" t="n"/>
      <c r="BF283" s="59" t="n"/>
      <c r="BG283" s="59" t="n"/>
      <c r="BH283" s="59" t="n"/>
      <c r="BI283" s="59" t="n"/>
      <c r="BJ283" s="59" t="n"/>
      <c r="BK283" s="59" t="n"/>
      <c r="BL283" s="59" t="n"/>
      <c r="BM283" s="59" t="n"/>
      <c r="BN283" s="59" t="n"/>
      <c r="BO283" s="59" t="n"/>
      <c r="BP283" s="59" t="n"/>
      <c r="BQ283" s="59" t="n"/>
      <c r="BR283" s="59" t="n"/>
      <c r="BS283" s="59" t="n"/>
      <c r="BT283" s="59" t="n"/>
      <c r="BU283" s="59" t="n"/>
      <c r="BV283" s="59" t="n"/>
      <c r="BW283" s="59" t="n"/>
      <c r="BX283" s="59" t="n"/>
      <c r="BY283" s="59" t="n"/>
      <c r="BZ283" s="59" t="n"/>
      <c r="CA283" s="59" t="n"/>
      <c r="CB283" s="59" t="n"/>
      <c r="CC283" s="59" t="n"/>
      <c r="CD283" s="59" t="n"/>
      <c r="CE283" s="59" t="n"/>
      <c r="CF283" s="59" t="n"/>
      <c r="CG283" s="59" t="n"/>
      <c r="CH283" s="59" t="n"/>
      <c r="CI283" s="59" t="n"/>
      <c r="CJ283" s="59" t="n"/>
      <c r="CK283" s="59" t="n"/>
      <c r="CL283" s="59" t="n"/>
      <c r="CM283" s="59" t="n"/>
      <c r="CN283" s="59" t="n"/>
      <c r="CO283" s="59" t="n"/>
      <c r="CP283" s="59" t="n"/>
      <c r="CQ283" s="59" t="n"/>
      <c r="CR283" s="59" t="n"/>
      <c r="CS283" s="59" t="n"/>
      <c r="CT283" s="59" t="n"/>
      <c r="CU283" s="59" t="n"/>
      <c r="CV283" s="59" t="n"/>
      <c r="CW283" s="59" t="n"/>
      <c r="CX283" s="59" t="n"/>
      <c r="CY283" s="59" t="n"/>
      <c r="CZ283" s="59" t="n"/>
    </row>
    <row r="284">
      <c r="D284" s="59" t="n"/>
      <c r="E284" s="59" t="n"/>
      <c r="F284" s="59" t="n"/>
      <c r="G284" s="59" t="n"/>
      <c r="H284" s="59" t="n"/>
      <c r="I284" s="59" t="n"/>
      <c r="J284" s="59" t="n"/>
      <c r="K284" s="59" t="n"/>
      <c r="L284" s="59" t="n"/>
      <c r="M284" s="59" t="n"/>
      <c r="N284" s="59" t="n"/>
      <c r="O284" s="59" t="n"/>
      <c r="P284" s="59" t="n"/>
      <c r="Q284" s="59" t="n"/>
      <c r="R284" s="59" t="n"/>
      <c r="S284" s="59" t="n"/>
      <c r="T284" s="59" t="n"/>
      <c r="U284" s="59" t="n"/>
      <c r="V284" s="59" t="n"/>
      <c r="W284" s="59" t="n"/>
      <c r="X284" s="59" t="n"/>
      <c r="Y284" s="59" t="n"/>
      <c r="Z284" s="59" t="n"/>
      <c r="AA284" s="59" t="n"/>
      <c r="AB284" s="59" t="n"/>
      <c r="AC284" s="59" t="n"/>
      <c r="AD284" s="59" t="n"/>
      <c r="AE284" s="59" t="n"/>
      <c r="AF284" s="59" t="n"/>
      <c r="AG284" s="59" t="n"/>
      <c r="AH284" s="59" t="n"/>
      <c r="AI284" s="59" t="n"/>
      <c r="AJ284" s="59" t="n"/>
      <c r="AK284" s="59" t="n"/>
      <c r="AL284" s="59" t="n"/>
      <c r="AM284" s="59" t="n"/>
      <c r="AN284" s="59" t="n"/>
      <c r="AO284" s="59" t="n"/>
      <c r="AP284" s="59" t="n"/>
      <c r="AQ284" s="59" t="n"/>
      <c r="AR284" s="59" t="n"/>
      <c r="AS284" s="59" t="n"/>
      <c r="AT284" s="59" t="n"/>
      <c r="AU284" s="59" t="n"/>
      <c r="AV284" s="59" t="n"/>
      <c r="AW284" s="59" t="n"/>
      <c r="AX284" s="59" t="n"/>
      <c r="AY284" s="59" t="n"/>
      <c r="AZ284" s="59" t="n"/>
      <c r="BA284" s="59" t="n"/>
      <c r="BB284" s="59" t="n"/>
      <c r="BC284" s="59" t="n"/>
      <c r="BD284" s="59" t="n"/>
      <c r="BE284" s="59" t="n"/>
      <c r="BF284" s="59" t="n"/>
      <c r="BG284" s="59" t="n"/>
      <c r="BH284" s="59" t="n"/>
      <c r="BI284" s="59" t="n"/>
      <c r="BJ284" s="59" t="n"/>
      <c r="BK284" s="59" t="n"/>
      <c r="BL284" s="59" t="n"/>
      <c r="BM284" s="59" t="n"/>
      <c r="BN284" s="59" t="n"/>
      <c r="BO284" s="59" t="n"/>
      <c r="BP284" s="59" t="n"/>
      <c r="BQ284" s="59" t="n"/>
      <c r="BR284" s="59" t="n"/>
      <c r="BS284" s="59" t="n"/>
      <c r="BT284" s="59" t="n"/>
      <c r="BU284" s="59" t="n"/>
      <c r="BV284" s="59" t="n"/>
      <c r="BW284" s="59" t="n"/>
      <c r="BX284" s="59" t="n"/>
      <c r="BY284" s="59" t="n"/>
      <c r="BZ284" s="59" t="n"/>
      <c r="CA284" s="59" t="n"/>
      <c r="CB284" s="59" t="n"/>
      <c r="CC284" s="59" t="n"/>
      <c r="CD284" s="59" t="n"/>
      <c r="CE284" s="59" t="n"/>
      <c r="CF284" s="59" t="n"/>
      <c r="CG284" s="59" t="n"/>
      <c r="CH284" s="59" t="n"/>
      <c r="CI284" s="59" t="n"/>
      <c r="CJ284" s="59" t="n"/>
      <c r="CK284" s="59" t="n"/>
      <c r="CL284" s="59" t="n"/>
      <c r="CM284" s="59" t="n"/>
      <c r="CN284" s="59" t="n"/>
      <c r="CO284" s="59" t="n"/>
      <c r="CP284" s="59" t="n"/>
      <c r="CQ284" s="59" t="n"/>
      <c r="CR284" s="59" t="n"/>
      <c r="CS284" s="59" t="n"/>
      <c r="CT284" s="59" t="n"/>
      <c r="CU284" s="59" t="n"/>
      <c r="CV284" s="59" t="n"/>
      <c r="CW284" s="59" t="n"/>
      <c r="CX284" s="59" t="n"/>
      <c r="CY284" s="59" t="n"/>
      <c r="CZ284" s="59" t="n"/>
    </row>
    <row r="285">
      <c r="D285" s="59" t="n"/>
      <c r="E285" s="59" t="n"/>
      <c r="F285" s="59" t="n"/>
      <c r="G285" s="59" t="n"/>
      <c r="H285" s="59" t="n"/>
      <c r="I285" s="59" t="n"/>
      <c r="J285" s="59" t="n"/>
      <c r="K285" s="59" t="n"/>
      <c r="L285" s="59" t="n"/>
      <c r="M285" s="59" t="n"/>
      <c r="N285" s="59" t="n"/>
      <c r="O285" s="59" t="n"/>
      <c r="P285" s="59" t="n"/>
      <c r="Q285" s="59" t="n"/>
      <c r="R285" s="59" t="n"/>
      <c r="S285" s="59" t="n"/>
      <c r="T285" s="59" t="n"/>
      <c r="U285" s="59" t="n"/>
      <c r="V285" s="59" t="n"/>
      <c r="W285" s="59" t="n"/>
      <c r="X285" s="59" t="n"/>
      <c r="Y285" s="59" t="n"/>
      <c r="Z285" s="59" t="n"/>
      <c r="AA285" s="59" t="n"/>
      <c r="AB285" s="59" t="n"/>
      <c r="AC285" s="59" t="n"/>
      <c r="AD285" s="59" t="n"/>
      <c r="AE285" s="59" t="n"/>
      <c r="AF285" s="59" t="n"/>
      <c r="AG285" s="59" t="n"/>
      <c r="AH285" s="59" t="n"/>
      <c r="AI285" s="59" t="n"/>
      <c r="AJ285" s="59" t="n"/>
      <c r="AK285" s="59" t="n"/>
      <c r="AL285" s="59" t="n"/>
      <c r="AM285" s="59" t="n"/>
      <c r="AN285" s="59" t="n"/>
      <c r="AO285" s="59" t="n"/>
      <c r="AP285" s="59" t="n"/>
      <c r="AQ285" s="59" t="n"/>
      <c r="AR285" s="59" t="n"/>
      <c r="AS285" s="59" t="n"/>
      <c r="AT285" s="59" t="n"/>
      <c r="AU285" s="59" t="n"/>
      <c r="AV285" s="59" t="n"/>
      <c r="AW285" s="59" t="n"/>
      <c r="AX285" s="59" t="n"/>
      <c r="AY285" s="59" t="n"/>
      <c r="AZ285" s="59" t="n"/>
      <c r="BA285" s="59" t="n"/>
      <c r="BB285" s="59" t="n"/>
      <c r="BC285" s="59" t="n"/>
      <c r="BD285" s="59" t="n"/>
      <c r="BE285" s="59" t="n"/>
      <c r="BF285" s="59" t="n"/>
      <c r="BG285" s="59" t="n"/>
      <c r="BH285" s="59" t="n"/>
      <c r="BI285" s="59" t="n"/>
      <c r="BJ285" s="59" t="n"/>
      <c r="BK285" s="59" t="n"/>
      <c r="BL285" s="59" t="n"/>
      <c r="BM285" s="59" t="n"/>
      <c r="BN285" s="59" t="n"/>
      <c r="BO285" s="59" t="n"/>
      <c r="BP285" s="59" t="n"/>
      <c r="BQ285" s="59" t="n"/>
      <c r="BR285" s="59" t="n"/>
      <c r="BS285" s="59" t="n"/>
      <c r="BT285" s="59" t="n"/>
      <c r="BU285" s="59" t="n"/>
      <c r="BV285" s="59" t="n"/>
      <c r="BW285" s="59" t="n"/>
      <c r="BX285" s="59" t="n"/>
      <c r="BY285" s="59" t="n"/>
      <c r="BZ285" s="59" t="n"/>
      <c r="CA285" s="59" t="n"/>
      <c r="CB285" s="59" t="n"/>
      <c r="CC285" s="59" t="n"/>
      <c r="CD285" s="59" t="n"/>
      <c r="CE285" s="59" t="n"/>
      <c r="CF285" s="59" t="n"/>
      <c r="CG285" s="59" t="n"/>
      <c r="CH285" s="59" t="n"/>
      <c r="CI285" s="59" t="n"/>
      <c r="CJ285" s="59" t="n"/>
      <c r="CK285" s="59" t="n"/>
      <c r="CL285" s="59" t="n"/>
      <c r="CM285" s="59" t="n"/>
      <c r="CN285" s="59" t="n"/>
      <c r="CO285" s="59" t="n"/>
      <c r="CP285" s="59" t="n"/>
      <c r="CQ285" s="59" t="n"/>
      <c r="CR285" s="59" t="n"/>
      <c r="CS285" s="59" t="n"/>
      <c r="CT285" s="59" t="n"/>
      <c r="CU285" s="59" t="n"/>
      <c r="CV285" s="59" t="n"/>
      <c r="CW285" s="59" t="n"/>
      <c r="CX285" s="59" t="n"/>
      <c r="CY285" s="59" t="n"/>
      <c r="CZ285" s="59" t="n"/>
    </row>
    <row r="286">
      <c r="D286" s="107" t="n"/>
      <c r="E286" s="107" t="n"/>
      <c r="F286" s="107" t="n"/>
      <c r="G286" s="107" t="n"/>
      <c r="H286" s="107" t="n"/>
      <c r="I286" s="107" t="n"/>
      <c r="J286" s="107" t="n"/>
      <c r="K286" s="107" t="n"/>
      <c r="L286" s="107" t="n"/>
      <c r="M286" s="107" t="n"/>
      <c r="N286" s="107" t="n"/>
      <c r="O286" s="107" t="n"/>
      <c r="P286" s="107" t="n"/>
      <c r="Q286" s="107" t="n"/>
      <c r="R286" s="107" t="n"/>
      <c r="S286" s="107" t="n"/>
      <c r="T286" s="107" t="n"/>
      <c r="U286" s="107" t="n"/>
      <c r="V286" s="107" t="n"/>
      <c r="W286" s="107" t="n"/>
      <c r="X286" s="107" t="n"/>
      <c r="Y286" s="107" t="n"/>
      <c r="Z286" s="107" t="n"/>
      <c r="AA286" s="107" t="n"/>
      <c r="AB286" s="107" t="n"/>
      <c r="AC286" s="107" t="n"/>
      <c r="AD286" s="107" t="n"/>
      <c r="AE286" s="107" t="n"/>
      <c r="AF286" s="107" t="n"/>
      <c r="AG286" s="107" t="n"/>
      <c r="AH286" s="107" t="n"/>
      <c r="AI286" s="107" t="n"/>
      <c r="AJ286" s="107" t="n"/>
      <c r="AK286" s="107" t="n"/>
      <c r="AL286" s="107" t="n"/>
      <c r="AM286" s="107" t="n"/>
      <c r="AN286" s="107" t="n"/>
      <c r="AO286" s="107" t="n"/>
      <c r="AP286" s="107" t="n"/>
      <c r="AQ286" s="107" t="n"/>
      <c r="AR286" s="107" t="n"/>
      <c r="AS286" s="107" t="n"/>
      <c r="AT286" s="107" t="n"/>
      <c r="AU286" s="107" t="n"/>
      <c r="AV286" s="107" t="n"/>
      <c r="AW286" s="107" t="n"/>
      <c r="AX286" s="107" t="n"/>
      <c r="AY286" s="107" t="n"/>
      <c r="AZ286" s="107" t="n"/>
      <c r="BA286" s="107" t="n"/>
      <c r="BB286" s="107" t="n"/>
      <c r="BC286" s="107" t="n"/>
      <c r="BD286" s="107" t="n"/>
      <c r="BE286" s="107" t="n"/>
      <c r="BF286" s="107" t="n"/>
      <c r="BG286" s="107" t="n"/>
      <c r="BH286" s="107" t="n"/>
      <c r="BI286" s="107" t="n"/>
      <c r="BJ286" s="107" t="n"/>
      <c r="BK286" s="107" t="n"/>
      <c r="BL286" s="107" t="n"/>
      <c r="BM286" s="107" t="n"/>
      <c r="BN286" s="107" t="n"/>
      <c r="BO286" s="107" t="n"/>
      <c r="BP286" s="107" t="n"/>
      <c r="BQ286" s="107" t="n"/>
      <c r="BR286" s="107" t="n"/>
      <c r="BS286" s="107" t="n"/>
      <c r="BT286" s="107" t="n"/>
      <c r="BU286" s="107" t="n"/>
      <c r="BV286" s="107" t="n"/>
      <c r="BW286" s="107" t="n"/>
      <c r="BX286" s="107" t="n"/>
      <c r="BY286" s="107" t="n"/>
      <c r="BZ286" s="107" t="n"/>
      <c r="CA286" s="107" t="n"/>
      <c r="CB286" s="107" t="n"/>
      <c r="CC286" s="107" t="n"/>
      <c r="CD286" s="107" t="n"/>
      <c r="CE286" s="107" t="n"/>
      <c r="CF286" s="107" t="n"/>
      <c r="CG286" s="107" t="n"/>
      <c r="CH286" s="107" t="n"/>
      <c r="CI286" s="107" t="n"/>
      <c r="CJ286" s="107" t="n"/>
      <c r="CK286" s="107" t="n"/>
      <c r="CL286" s="107" t="n"/>
      <c r="CM286" s="107" t="n"/>
      <c r="CN286" s="107" t="n"/>
      <c r="CO286" s="107" t="n"/>
      <c r="CP286" s="107" t="n"/>
      <c r="CQ286" s="107" t="n"/>
      <c r="CR286" s="107" t="n"/>
      <c r="CS286" s="107" t="n"/>
      <c r="CT286" s="107" t="n"/>
      <c r="CU286" s="107" t="n"/>
      <c r="CV286" s="107" t="n"/>
      <c r="CW286" s="107" t="n"/>
      <c r="CX286" s="107" t="n"/>
      <c r="CY286" s="107" t="n"/>
      <c r="CZ286" s="107" t="n"/>
    </row>
    <row r="289">
      <c r="A289" s="2">
        <f>IF($A282="","","   projections")</f>
        <v/>
      </c>
      <c r="B289" s="68">
        <f>IF($A282="",0,COUNT($E290:$CZ290))</f>
        <v/>
      </c>
      <c r="C289" s="69">
        <f>IF($B289=0,0,MAX($E290:$CZ290))</f>
        <v/>
      </c>
      <c r="D289" s="58">
        <f>_xll.BDS($A282,'Field Check'!$C$42,"headers=y","startcol=1","endcol=3","dir=h","cols=21;rows=3")</f>
        <v/>
      </c>
      <c r="E289" s="59" t="n">
        <v>46255</v>
      </c>
      <c r="F289" s="59" t="n">
        <v>46440</v>
      </c>
      <c r="G289" s="59" t="n">
        <v>46618</v>
      </c>
      <c r="H289" s="59" t="n">
        <v>46800</v>
      </c>
      <c r="I289" s="59" t="n">
        <v>46982</v>
      </c>
      <c r="J289" s="59" t="n">
        <v>47164</v>
      </c>
      <c r="K289" s="59" t="n">
        <v>47353</v>
      </c>
      <c r="L289" s="59" t="n">
        <v>47528</v>
      </c>
      <c r="M289" s="59" t="n">
        <v>47717</v>
      </c>
      <c r="N289" s="59" t="n">
        <v>47892</v>
      </c>
      <c r="O289" s="59" t="n">
        <v>48081</v>
      </c>
      <c r="P289" s="59" t="n">
        <v>48256</v>
      </c>
      <c r="Q289" s="59" t="n">
        <v>48445</v>
      </c>
      <c r="R289" s="59" t="n">
        <v>48620</v>
      </c>
      <c r="S289" s="59" t="n">
        <v>48809</v>
      </c>
      <c r="T289" s="59" t="n">
        <v>48984</v>
      </c>
      <c r="U289" s="59" t="n">
        <v>49173</v>
      </c>
      <c r="V289" s="59" t="n">
        <v>49348</v>
      </c>
      <c r="W289" s="59" t="n">
        <v>49544</v>
      </c>
      <c r="X289" s="59" t="n">
        <v>49719</v>
      </c>
      <c r="Y289" s="59" t="n"/>
      <c r="Z289" s="59" t="n"/>
      <c r="AA289" s="59" t="n"/>
      <c r="AB289" s="59" t="n"/>
      <c r="AC289" s="59" t="n"/>
      <c r="AD289" s="59" t="n"/>
      <c r="AE289" s="59" t="n"/>
      <c r="AF289" s="59" t="n"/>
      <c r="AG289" s="59" t="n"/>
      <c r="AH289" s="59" t="n"/>
      <c r="AI289" s="59" t="n"/>
      <c r="AJ289" s="59" t="n"/>
      <c r="AK289" s="59" t="n"/>
      <c r="AL289" s="59" t="n"/>
      <c r="AM289" s="59" t="n"/>
      <c r="AN289" s="59" t="n"/>
      <c r="AO289" s="59" t="n"/>
      <c r="AP289" s="59" t="n"/>
      <c r="AQ289" s="59" t="n"/>
      <c r="AR289" s="59" t="n"/>
      <c r="AS289" s="59" t="n"/>
      <c r="AT289" s="59" t="n"/>
      <c r="AU289" s="59" t="n"/>
      <c r="AV289" s="59" t="n"/>
      <c r="AW289" s="59" t="n"/>
      <c r="AX289" s="59" t="n"/>
      <c r="AY289" s="59" t="n"/>
      <c r="AZ289" s="59" t="n"/>
      <c r="BA289" s="59" t="n"/>
      <c r="BB289" s="59" t="n"/>
      <c r="BC289" s="59" t="n"/>
      <c r="BD289" s="59" t="n"/>
      <c r="BE289" s="59" t="n"/>
      <c r="BF289" s="59" t="n"/>
      <c r="BG289" s="59" t="n"/>
      <c r="BH289" s="59" t="n"/>
      <c r="BI289" s="59" t="n"/>
      <c r="BJ289" s="59" t="n"/>
      <c r="BK289" s="59" t="n"/>
      <c r="BL289" s="59" t="n"/>
      <c r="BM289" s="59" t="n"/>
      <c r="BN289" s="59" t="n"/>
      <c r="BO289" s="59" t="n"/>
      <c r="BP289" s="59" t="n"/>
      <c r="BQ289" s="59" t="n"/>
      <c r="BR289" s="59" t="n"/>
      <c r="BS289" s="59" t="n"/>
      <c r="BT289" s="59" t="n"/>
      <c r="BU289" s="59" t="n"/>
      <c r="BV289" s="59" t="n"/>
      <c r="BW289" s="59" t="n"/>
      <c r="BX289" s="59" t="n"/>
      <c r="BY289" s="59" t="n"/>
      <c r="BZ289" s="59" t="n"/>
      <c r="CA289" s="59" t="n"/>
      <c r="CB289" s="59" t="n"/>
      <c r="CC289" s="59" t="n"/>
      <c r="CD289" s="59" t="n"/>
      <c r="CE289" s="59" t="n"/>
      <c r="CF289" s="59" t="n"/>
      <c r="CG289" s="59" t="n"/>
      <c r="CH289" s="59" t="n"/>
      <c r="CI289" s="59" t="n"/>
      <c r="CJ289" s="59" t="n"/>
      <c r="CK289" s="59" t="n"/>
      <c r="CL289" s="59" t="n"/>
      <c r="CM289" s="59" t="n"/>
      <c r="CN289" s="59" t="n"/>
      <c r="CO289" s="59" t="n"/>
      <c r="CP289" s="59" t="n"/>
      <c r="CQ289" s="59" t="n"/>
      <c r="CR289" s="59" t="n"/>
      <c r="CS289" s="59" t="n"/>
      <c r="CT289" s="59" t="n"/>
      <c r="CU289" s="59" t="n"/>
      <c r="CV289" s="59" t="n"/>
      <c r="CW289" s="59" t="n"/>
      <c r="CX289" s="59" t="n"/>
      <c r="CY289" s="59" t="n"/>
      <c r="CZ289" s="59" t="n"/>
    </row>
    <row r="290">
      <c r="D290" s="59" t="inlineStr">
        <is>
          <t>Ex-Date</t>
        </is>
      </c>
      <c r="E290" s="59" t="n">
        <v>46260</v>
      </c>
      <c r="F290" s="59" t="n">
        <v>46443</v>
      </c>
      <c r="G290" s="59" t="n">
        <v>46623</v>
      </c>
      <c r="H290" s="59" t="n">
        <v>46805</v>
      </c>
      <c r="I290" s="59" t="n">
        <v>46987</v>
      </c>
      <c r="J290" s="59" t="n">
        <v>47169</v>
      </c>
      <c r="K290" s="59" t="n">
        <v>47358</v>
      </c>
      <c r="L290" s="59" t="n">
        <v>47533</v>
      </c>
      <c r="M290" s="59" t="n">
        <v>47722</v>
      </c>
      <c r="N290" s="59" t="n">
        <v>47904</v>
      </c>
      <c r="O290" s="59" t="n">
        <v>48086</v>
      </c>
      <c r="P290" s="59" t="n">
        <v>48268</v>
      </c>
      <c r="Q290" s="59" t="n">
        <v>48450</v>
      </c>
      <c r="R290" s="59" t="n">
        <v>48632</v>
      </c>
      <c r="S290" s="59" t="n">
        <v>48814</v>
      </c>
      <c r="T290" s="59" t="n">
        <v>48996</v>
      </c>
      <c r="U290" s="59" t="n">
        <v>49178</v>
      </c>
      <c r="V290" s="59" t="n">
        <v>49360</v>
      </c>
      <c r="W290" s="59" t="n">
        <v>49549</v>
      </c>
      <c r="X290" s="59" t="n">
        <v>49731</v>
      </c>
      <c r="Y290" s="59" t="n"/>
      <c r="Z290" s="59" t="n"/>
      <c r="AA290" s="59" t="n"/>
      <c r="AB290" s="59" t="n"/>
      <c r="AC290" s="59" t="n"/>
      <c r="AD290" s="59" t="n"/>
      <c r="AE290" s="59" t="n"/>
      <c r="AF290" s="59" t="n"/>
      <c r="AG290" s="59" t="n"/>
      <c r="AH290" s="59" t="n"/>
      <c r="AI290" s="59" t="n"/>
      <c r="AJ290" s="59" t="n"/>
      <c r="AK290" s="59" t="n"/>
      <c r="AL290" s="59" t="n"/>
      <c r="AM290" s="59" t="n"/>
      <c r="AN290" s="59" t="n"/>
      <c r="AO290" s="59" t="n"/>
      <c r="AP290" s="59" t="n"/>
      <c r="AQ290" s="59" t="n"/>
      <c r="AR290" s="59" t="n"/>
      <c r="AS290" s="59" t="n"/>
      <c r="AT290" s="59" t="n"/>
      <c r="AU290" s="59" t="n"/>
      <c r="AV290" s="59" t="n"/>
      <c r="AW290" s="59" t="n"/>
      <c r="AX290" s="59" t="n"/>
      <c r="AY290" s="59" t="n"/>
      <c r="AZ290" s="59" t="n"/>
      <c r="BA290" s="59" t="n"/>
      <c r="BB290" s="59" t="n"/>
      <c r="BC290" s="59" t="n"/>
      <c r="BD290" s="59" t="n"/>
      <c r="BE290" s="59" t="n"/>
      <c r="BF290" s="59" t="n"/>
      <c r="BG290" s="59" t="n"/>
      <c r="BH290" s="59" t="n"/>
      <c r="BI290" s="59" t="n"/>
      <c r="BJ290" s="59" t="n"/>
      <c r="BK290" s="59" t="n"/>
      <c r="BL290" s="59" t="n"/>
      <c r="BM290" s="59" t="n"/>
      <c r="BN290" s="59" t="n"/>
      <c r="BO290" s="59" t="n"/>
      <c r="BP290" s="59" t="n"/>
      <c r="BQ290" s="59" t="n"/>
      <c r="BR290" s="59" t="n"/>
      <c r="BS290" s="59" t="n"/>
      <c r="BT290" s="59" t="n"/>
      <c r="BU290" s="59" t="n"/>
      <c r="BV290" s="59" t="n"/>
      <c r="BW290" s="59" t="n"/>
      <c r="BX290" s="59" t="n"/>
      <c r="BY290" s="59" t="n"/>
      <c r="BZ290" s="59" t="n"/>
      <c r="CA290" s="59" t="n"/>
      <c r="CB290" s="59" t="n"/>
      <c r="CC290" s="59" t="n"/>
      <c r="CD290" s="59" t="n"/>
      <c r="CE290" s="59" t="n"/>
      <c r="CF290" s="59" t="n"/>
      <c r="CG290" s="59" t="n"/>
      <c r="CH290" s="59" t="n"/>
      <c r="CI290" s="59" t="n"/>
      <c r="CJ290" s="59" t="n"/>
      <c r="CK290" s="59" t="n"/>
      <c r="CL290" s="59" t="n"/>
      <c r="CM290" s="59" t="n"/>
      <c r="CN290" s="59" t="n"/>
      <c r="CO290" s="59" t="n"/>
      <c r="CP290" s="59" t="n"/>
      <c r="CQ290" s="59" t="n"/>
      <c r="CR290" s="59" t="n"/>
      <c r="CS290" s="59" t="n"/>
      <c r="CT290" s="59" t="n"/>
      <c r="CU290" s="59" t="n"/>
      <c r="CV290" s="59" t="n"/>
      <c r="CW290" s="59" t="n"/>
      <c r="CX290" s="59" t="n"/>
      <c r="CY290" s="59" t="n"/>
      <c r="CZ290" s="59" t="n"/>
    </row>
    <row r="291">
      <c r="D291" s="107" t="inlineStr">
        <is>
          <t>Amount Per Share</t>
        </is>
      </c>
      <c r="E291" s="107" t="n">
        <v>0.07000000000000001</v>
      </c>
      <c r="F291" s="107" t="n">
        <v>0.08</v>
      </c>
      <c r="G291" s="107" t="n">
        <v>0.08</v>
      </c>
      <c r="H291" s="107" t="n">
        <v>0.09</v>
      </c>
      <c r="I291" s="107" t="n">
        <v>0.09</v>
      </c>
      <c r="J291" s="107" t="n">
        <v>0.09</v>
      </c>
      <c r="K291" s="107" t="n">
        <v>0.09</v>
      </c>
      <c r="L291" s="107" t="n">
        <v>0.09</v>
      </c>
      <c r="M291" s="107" t="n">
        <v>0.09</v>
      </c>
      <c r="N291" s="107" t="n">
        <v>0.09</v>
      </c>
      <c r="O291" s="107" t="n">
        <v>0.09</v>
      </c>
      <c r="P291" s="107" t="n">
        <v>0.09</v>
      </c>
      <c r="Q291" s="107" t="n">
        <v>0.09</v>
      </c>
      <c r="R291" s="107" t="n">
        <v>0.09</v>
      </c>
      <c r="S291" s="107" t="n">
        <v>0.09</v>
      </c>
      <c r="T291" s="107" t="n">
        <v>0.09</v>
      </c>
      <c r="U291" s="107" t="n">
        <v>0.09</v>
      </c>
      <c r="V291" s="107" t="n">
        <v>0.09</v>
      </c>
      <c r="W291" s="107" t="n">
        <v>0.09</v>
      </c>
      <c r="X291" s="107" t="n">
        <v>0.09</v>
      </c>
      <c r="Y291" s="107" t="n"/>
      <c r="Z291" s="107" t="n"/>
      <c r="AA291" s="107" t="n"/>
      <c r="AB291" s="107" t="n"/>
      <c r="AC291" s="107" t="n"/>
      <c r="AD291" s="107" t="n"/>
      <c r="AE291" s="107" t="n"/>
      <c r="AF291" s="107" t="n"/>
      <c r="AG291" s="107" t="n"/>
      <c r="AH291" s="107" t="n"/>
      <c r="AI291" s="107" t="n"/>
      <c r="AJ291" s="107" t="n"/>
      <c r="AK291" s="107" t="n"/>
      <c r="AL291" s="107" t="n"/>
      <c r="AM291" s="107" t="n"/>
      <c r="AN291" s="107" t="n"/>
      <c r="AO291" s="107" t="n"/>
      <c r="AP291" s="107" t="n"/>
      <c r="AQ291" s="107" t="n"/>
      <c r="AR291" s="107" t="n"/>
      <c r="AS291" s="107" t="n"/>
      <c r="AT291" s="107" t="n"/>
      <c r="AU291" s="107" t="n"/>
      <c r="AV291" s="107" t="n"/>
      <c r="AW291" s="107" t="n"/>
      <c r="AX291" s="107" t="n"/>
      <c r="AY291" s="107" t="n"/>
      <c r="AZ291" s="107" t="n"/>
      <c r="BA291" s="107" t="n"/>
      <c r="BB291" s="107" t="n"/>
      <c r="BC291" s="107" t="n"/>
      <c r="BD291" s="107" t="n"/>
      <c r="BE291" s="107" t="n"/>
      <c r="BF291" s="107" t="n"/>
      <c r="BG291" s="107" t="n"/>
      <c r="BH291" s="107" t="n"/>
      <c r="BI291" s="107" t="n"/>
      <c r="BJ291" s="107" t="n"/>
      <c r="BK291" s="107" t="n"/>
      <c r="BL291" s="107" t="n"/>
      <c r="BM291" s="107" t="n"/>
      <c r="BN291" s="107" t="n"/>
      <c r="BO291" s="107" t="n"/>
      <c r="BP291" s="107" t="n"/>
      <c r="BQ291" s="107" t="n"/>
      <c r="BR291" s="107" t="n"/>
      <c r="BS291" s="107" t="n"/>
      <c r="BT291" s="107" t="n"/>
      <c r="BU291" s="107" t="n"/>
      <c r="BV291" s="107" t="n"/>
      <c r="BW291" s="107" t="n"/>
      <c r="BX291" s="107" t="n"/>
      <c r="BY291" s="107" t="n"/>
      <c r="BZ291" s="107" t="n"/>
      <c r="CA291" s="107" t="n"/>
      <c r="CB291" s="107" t="n"/>
      <c r="CC291" s="107" t="n"/>
      <c r="CD291" s="107" t="n"/>
      <c r="CE291" s="107" t="n"/>
      <c r="CF291" s="107" t="n"/>
      <c r="CG291" s="107" t="n"/>
      <c r="CH291" s="107" t="n"/>
      <c r="CI291" s="107" t="n"/>
      <c r="CJ291" s="107" t="n"/>
      <c r="CK291" s="107" t="n"/>
      <c r="CL291" s="107" t="n"/>
      <c r="CM291" s="107" t="n"/>
      <c r="CN291" s="107" t="n"/>
      <c r="CO291" s="107" t="n"/>
      <c r="CP291" s="107" t="n"/>
      <c r="CQ291" s="107" t="n"/>
      <c r="CR291" s="107" t="n"/>
      <c r="CS291" s="107" t="n"/>
      <c r="CT291" s="107" t="n"/>
      <c r="CU291" s="107" t="n"/>
      <c r="CV291" s="107" t="n"/>
      <c r="CW291" s="107" t="n"/>
      <c r="CX291" s="107" t="n"/>
      <c r="CY291" s="107" t="n"/>
      <c r="CZ291" s="107" t="n"/>
    </row>
    <row r="293">
      <c r="A293" s="126">
        <f>IF('AS51'!$C$32="","",'AS51'!$C$32)</f>
        <v/>
      </c>
      <c r="B293" s="68">
        <f>IF($A293="",0,COUNT($E294:$CZ294))</f>
        <v/>
      </c>
      <c r="C293" s="69">
        <f>IF($B293=0,0,MAX($E294:$CZ294))</f>
        <v/>
      </c>
      <c r="D293" s="58">
        <f>_xll.BDS($A293,'Field Check'!$C$44,"headers=y","startcol=1","endcol=7","dir=h","DVD_START_DT",'Field Check'!$C$59,"DVD_END_DT",'Field Check'!$D$59)</f>
        <v/>
      </c>
      <c r="E293" s="59" t="n"/>
      <c r="F293" s="59" t="n"/>
      <c r="G293" s="59" t="n"/>
      <c r="H293" s="59" t="n"/>
      <c r="I293" s="59" t="n"/>
      <c r="J293" s="59" t="n"/>
      <c r="K293" s="59" t="n"/>
      <c r="L293" s="59" t="n"/>
      <c r="M293" s="59" t="n"/>
      <c r="N293" s="59" t="n"/>
      <c r="O293" s="59" t="n"/>
      <c r="P293" s="59" t="n"/>
      <c r="Q293" s="59" t="n"/>
      <c r="R293" s="59" t="n"/>
      <c r="S293" s="59" t="n"/>
      <c r="T293" s="59" t="n"/>
      <c r="U293" s="59" t="n"/>
      <c r="V293" s="59" t="n"/>
      <c r="W293" s="59" t="n"/>
      <c r="X293" s="59" t="n"/>
      <c r="Y293" s="59" t="n"/>
      <c r="Z293" s="59" t="n"/>
      <c r="AA293" s="59" t="n"/>
      <c r="AB293" s="59" t="n"/>
      <c r="AC293" s="59" t="n"/>
      <c r="AD293" s="59" t="n"/>
      <c r="AE293" s="59" t="n"/>
      <c r="AF293" s="59" t="n"/>
      <c r="AG293" s="59" t="n"/>
      <c r="AH293" s="59" t="n"/>
      <c r="AI293" s="59" t="n"/>
      <c r="AJ293" s="59" t="n"/>
      <c r="AK293" s="59" t="n"/>
      <c r="AL293" s="59" t="n"/>
      <c r="AM293" s="59" t="n"/>
      <c r="AN293" s="59" t="n"/>
      <c r="AO293" s="59" t="n"/>
      <c r="AP293" s="59" t="n"/>
      <c r="AQ293" s="59" t="n"/>
      <c r="AR293" s="59" t="n"/>
      <c r="AS293" s="59" t="n"/>
      <c r="AT293" s="59" t="n"/>
      <c r="AU293" s="59" t="n"/>
      <c r="AV293" s="59" t="n"/>
      <c r="AW293" s="59" t="n"/>
      <c r="AX293" s="59" t="n"/>
      <c r="AY293" s="59" t="n"/>
      <c r="AZ293" s="59" t="n"/>
      <c r="BA293" s="59" t="n"/>
      <c r="BB293" s="59" t="n"/>
      <c r="BC293" s="59" t="n"/>
      <c r="BD293" s="59" t="n"/>
      <c r="BE293" s="59" t="n"/>
      <c r="BF293" s="59" t="n"/>
      <c r="BG293" s="59" t="n"/>
      <c r="BH293" s="59" t="n"/>
      <c r="BI293" s="59" t="n"/>
      <c r="BJ293" s="59" t="n"/>
      <c r="BK293" s="59" t="n"/>
      <c r="BL293" s="59" t="n"/>
      <c r="BM293" s="59" t="n"/>
      <c r="BN293" s="59" t="n"/>
      <c r="BO293" s="59" t="n"/>
      <c r="BP293" s="59" t="n"/>
      <c r="BQ293" s="59" t="n"/>
      <c r="BR293" s="59" t="n"/>
      <c r="BS293" s="59" t="n"/>
      <c r="BT293" s="59" t="n"/>
      <c r="BU293" s="59" t="n"/>
      <c r="BV293" s="59" t="n"/>
      <c r="BW293" s="59" t="n"/>
      <c r="BX293" s="59" t="n"/>
      <c r="BY293" s="59" t="n"/>
      <c r="BZ293" s="59" t="n"/>
      <c r="CA293" s="59" t="n"/>
      <c r="CB293" s="59" t="n"/>
      <c r="CC293" s="59" t="n"/>
      <c r="CD293" s="59" t="n"/>
      <c r="CE293" s="59" t="n"/>
      <c r="CF293" s="59" t="n"/>
      <c r="CG293" s="59" t="n"/>
      <c r="CH293" s="59" t="n"/>
      <c r="CI293" s="59" t="n"/>
      <c r="CJ293" s="59" t="n"/>
      <c r="CK293" s="59" t="n"/>
      <c r="CL293" s="59" t="n"/>
      <c r="CM293" s="59" t="n"/>
      <c r="CN293" s="59" t="n"/>
      <c r="CO293" s="59" t="n"/>
      <c r="CP293" s="59" t="n"/>
      <c r="CQ293" s="59" t="n"/>
      <c r="CR293" s="59" t="n"/>
      <c r="CS293" s="59" t="n"/>
      <c r="CT293" s="59" t="n"/>
      <c r="CU293" s="59" t="n"/>
      <c r="CV293" s="59" t="n"/>
      <c r="CW293" s="59" t="n"/>
      <c r="CX293" s="59" t="n"/>
      <c r="CY293" s="59" t="n"/>
      <c r="CZ293" s="59" t="n"/>
    </row>
    <row r="294">
      <c r="D294" s="59" t="n"/>
      <c r="E294" s="59" t="n"/>
      <c r="F294" s="59" t="n"/>
      <c r="G294" s="59" t="n"/>
      <c r="H294" s="59" t="n"/>
      <c r="I294" s="59" t="n"/>
      <c r="J294" s="59" t="n"/>
      <c r="K294" s="59" t="n"/>
      <c r="L294" s="59" t="n"/>
      <c r="M294" s="59" t="n"/>
      <c r="N294" s="59" t="n"/>
      <c r="O294" s="59" t="n"/>
      <c r="P294" s="59" t="n"/>
      <c r="Q294" s="59" t="n"/>
      <c r="R294" s="59" t="n"/>
      <c r="S294" s="59" t="n"/>
      <c r="T294" s="59" t="n"/>
      <c r="U294" s="59" t="n"/>
      <c r="V294" s="59" t="n"/>
      <c r="W294" s="59" t="n"/>
      <c r="X294" s="59" t="n"/>
      <c r="Y294" s="59" t="n"/>
      <c r="Z294" s="59" t="n"/>
      <c r="AA294" s="59" t="n"/>
      <c r="AB294" s="59" t="n"/>
      <c r="AC294" s="59" t="n"/>
      <c r="AD294" s="59" t="n"/>
      <c r="AE294" s="59" t="n"/>
      <c r="AF294" s="59" t="n"/>
      <c r="AG294" s="59" t="n"/>
      <c r="AH294" s="59" t="n"/>
      <c r="AI294" s="59" t="n"/>
      <c r="AJ294" s="59" t="n"/>
      <c r="AK294" s="59" t="n"/>
      <c r="AL294" s="59" t="n"/>
      <c r="AM294" s="59" t="n"/>
      <c r="AN294" s="59" t="n"/>
      <c r="AO294" s="59" t="n"/>
      <c r="AP294" s="59" t="n"/>
      <c r="AQ294" s="59" t="n"/>
      <c r="AR294" s="59" t="n"/>
      <c r="AS294" s="59" t="n"/>
      <c r="AT294" s="59" t="n"/>
      <c r="AU294" s="59" t="n"/>
      <c r="AV294" s="59" t="n"/>
      <c r="AW294" s="59" t="n"/>
      <c r="AX294" s="59" t="n"/>
      <c r="AY294" s="59" t="n"/>
      <c r="AZ294" s="59" t="n"/>
      <c r="BA294" s="59" t="n"/>
      <c r="BB294" s="59" t="n"/>
      <c r="BC294" s="59" t="n"/>
      <c r="BD294" s="59" t="n"/>
      <c r="BE294" s="59" t="n"/>
      <c r="BF294" s="59" t="n"/>
      <c r="BG294" s="59" t="n"/>
      <c r="BH294" s="59" t="n"/>
      <c r="BI294" s="59" t="n"/>
      <c r="BJ294" s="59" t="n"/>
      <c r="BK294" s="59" t="n"/>
      <c r="BL294" s="59" t="n"/>
      <c r="BM294" s="59" t="n"/>
      <c r="BN294" s="59" t="n"/>
      <c r="BO294" s="59" t="n"/>
      <c r="BP294" s="59" t="n"/>
      <c r="BQ294" s="59" t="n"/>
      <c r="BR294" s="59" t="n"/>
      <c r="BS294" s="59" t="n"/>
      <c r="BT294" s="59" t="n"/>
      <c r="BU294" s="59" t="n"/>
      <c r="BV294" s="59" t="n"/>
      <c r="BW294" s="59" t="n"/>
      <c r="BX294" s="59" t="n"/>
      <c r="BY294" s="59" t="n"/>
      <c r="BZ294" s="59" t="n"/>
      <c r="CA294" s="59" t="n"/>
      <c r="CB294" s="59" t="n"/>
      <c r="CC294" s="59" t="n"/>
      <c r="CD294" s="59" t="n"/>
      <c r="CE294" s="59" t="n"/>
      <c r="CF294" s="59" t="n"/>
      <c r="CG294" s="59" t="n"/>
      <c r="CH294" s="59" t="n"/>
      <c r="CI294" s="59" t="n"/>
      <c r="CJ294" s="59" t="n"/>
      <c r="CK294" s="59" t="n"/>
      <c r="CL294" s="59" t="n"/>
      <c r="CM294" s="59" t="n"/>
      <c r="CN294" s="59" t="n"/>
      <c r="CO294" s="59" t="n"/>
      <c r="CP294" s="59" t="n"/>
      <c r="CQ294" s="59" t="n"/>
      <c r="CR294" s="59" t="n"/>
      <c r="CS294" s="59" t="n"/>
      <c r="CT294" s="59" t="n"/>
      <c r="CU294" s="59" t="n"/>
      <c r="CV294" s="59" t="n"/>
      <c r="CW294" s="59" t="n"/>
      <c r="CX294" s="59" t="n"/>
      <c r="CY294" s="59" t="n"/>
      <c r="CZ294" s="59" t="n"/>
    </row>
    <row r="295">
      <c r="D295" s="59" t="n"/>
      <c r="E295" s="59" t="n"/>
      <c r="F295" s="59" t="n"/>
      <c r="G295" s="59" t="n"/>
      <c r="H295" s="59" t="n"/>
      <c r="I295" s="59" t="n"/>
      <c r="J295" s="59" t="n"/>
      <c r="K295" s="59" t="n"/>
      <c r="L295" s="59" t="n"/>
      <c r="M295" s="59" t="n"/>
      <c r="N295" s="59" t="n"/>
      <c r="O295" s="59" t="n"/>
      <c r="P295" s="59" t="n"/>
      <c r="Q295" s="59" t="n"/>
      <c r="R295" s="59" t="n"/>
      <c r="S295" s="59" t="n"/>
      <c r="T295" s="59" t="n"/>
      <c r="U295" s="59" t="n"/>
      <c r="V295" s="59" t="n"/>
      <c r="W295" s="59" t="n"/>
      <c r="X295" s="59" t="n"/>
      <c r="Y295" s="59" t="n"/>
      <c r="Z295" s="59" t="n"/>
      <c r="AA295" s="59" t="n"/>
      <c r="AB295" s="59" t="n"/>
      <c r="AC295" s="59" t="n"/>
      <c r="AD295" s="59" t="n"/>
      <c r="AE295" s="59" t="n"/>
      <c r="AF295" s="59" t="n"/>
      <c r="AG295" s="59" t="n"/>
      <c r="AH295" s="59" t="n"/>
      <c r="AI295" s="59" t="n"/>
      <c r="AJ295" s="59" t="n"/>
      <c r="AK295" s="59" t="n"/>
      <c r="AL295" s="59" t="n"/>
      <c r="AM295" s="59" t="n"/>
      <c r="AN295" s="59" t="n"/>
      <c r="AO295" s="59" t="n"/>
      <c r="AP295" s="59" t="n"/>
      <c r="AQ295" s="59" t="n"/>
      <c r="AR295" s="59" t="n"/>
      <c r="AS295" s="59" t="n"/>
      <c r="AT295" s="59" t="n"/>
      <c r="AU295" s="59" t="n"/>
      <c r="AV295" s="59" t="n"/>
      <c r="AW295" s="59" t="n"/>
      <c r="AX295" s="59" t="n"/>
      <c r="AY295" s="59" t="n"/>
      <c r="AZ295" s="59" t="n"/>
      <c r="BA295" s="59" t="n"/>
      <c r="BB295" s="59" t="n"/>
      <c r="BC295" s="59" t="n"/>
      <c r="BD295" s="59" t="n"/>
      <c r="BE295" s="59" t="n"/>
      <c r="BF295" s="59" t="n"/>
      <c r="BG295" s="59" t="n"/>
      <c r="BH295" s="59" t="n"/>
      <c r="BI295" s="59" t="n"/>
      <c r="BJ295" s="59" t="n"/>
      <c r="BK295" s="59" t="n"/>
      <c r="BL295" s="59" t="n"/>
      <c r="BM295" s="59" t="n"/>
      <c r="BN295" s="59" t="n"/>
      <c r="BO295" s="59" t="n"/>
      <c r="BP295" s="59" t="n"/>
      <c r="BQ295" s="59" t="n"/>
      <c r="BR295" s="59" t="n"/>
      <c r="BS295" s="59" t="n"/>
      <c r="BT295" s="59" t="n"/>
      <c r="BU295" s="59" t="n"/>
      <c r="BV295" s="59" t="n"/>
      <c r="BW295" s="59" t="n"/>
      <c r="BX295" s="59" t="n"/>
      <c r="BY295" s="59" t="n"/>
      <c r="BZ295" s="59" t="n"/>
      <c r="CA295" s="59" t="n"/>
      <c r="CB295" s="59" t="n"/>
      <c r="CC295" s="59" t="n"/>
      <c r="CD295" s="59" t="n"/>
      <c r="CE295" s="59" t="n"/>
      <c r="CF295" s="59" t="n"/>
      <c r="CG295" s="59" t="n"/>
      <c r="CH295" s="59" t="n"/>
      <c r="CI295" s="59" t="n"/>
      <c r="CJ295" s="59" t="n"/>
      <c r="CK295" s="59" t="n"/>
      <c r="CL295" s="59" t="n"/>
      <c r="CM295" s="59" t="n"/>
      <c r="CN295" s="59" t="n"/>
      <c r="CO295" s="59" t="n"/>
      <c r="CP295" s="59" t="n"/>
      <c r="CQ295" s="59" t="n"/>
      <c r="CR295" s="59" t="n"/>
      <c r="CS295" s="59" t="n"/>
      <c r="CT295" s="59" t="n"/>
      <c r="CU295" s="59" t="n"/>
      <c r="CV295" s="59" t="n"/>
      <c r="CW295" s="59" t="n"/>
      <c r="CX295" s="59" t="n"/>
      <c r="CY295" s="59" t="n"/>
      <c r="CZ295" s="59" t="n"/>
    </row>
    <row r="296">
      <c r="D296" s="59" t="n"/>
      <c r="E296" s="59" t="n"/>
      <c r="F296" s="59" t="n"/>
      <c r="G296" s="59" t="n"/>
      <c r="H296" s="59" t="n"/>
      <c r="I296" s="59" t="n"/>
      <c r="J296" s="59" t="n"/>
      <c r="K296" s="59" t="n"/>
      <c r="L296" s="59" t="n"/>
      <c r="M296" s="59" t="n"/>
      <c r="N296" s="59" t="n"/>
      <c r="O296" s="59" t="n"/>
      <c r="P296" s="59" t="n"/>
      <c r="Q296" s="59" t="n"/>
      <c r="R296" s="59" t="n"/>
      <c r="S296" s="59" t="n"/>
      <c r="T296" s="59" t="n"/>
      <c r="U296" s="59" t="n"/>
      <c r="V296" s="59" t="n"/>
      <c r="W296" s="59" t="n"/>
      <c r="X296" s="59" t="n"/>
      <c r="Y296" s="59" t="n"/>
      <c r="Z296" s="59" t="n"/>
      <c r="AA296" s="59" t="n"/>
      <c r="AB296" s="59" t="n"/>
      <c r="AC296" s="59" t="n"/>
      <c r="AD296" s="59" t="n"/>
      <c r="AE296" s="59" t="n"/>
      <c r="AF296" s="59" t="n"/>
      <c r="AG296" s="59" t="n"/>
      <c r="AH296" s="59" t="n"/>
      <c r="AI296" s="59" t="n"/>
      <c r="AJ296" s="59" t="n"/>
      <c r="AK296" s="59" t="n"/>
      <c r="AL296" s="59" t="n"/>
      <c r="AM296" s="59" t="n"/>
      <c r="AN296" s="59" t="n"/>
      <c r="AO296" s="59" t="n"/>
      <c r="AP296" s="59" t="n"/>
      <c r="AQ296" s="59" t="n"/>
      <c r="AR296" s="59" t="n"/>
      <c r="AS296" s="59" t="n"/>
      <c r="AT296" s="59" t="n"/>
      <c r="AU296" s="59" t="n"/>
      <c r="AV296" s="59" t="n"/>
      <c r="AW296" s="59" t="n"/>
      <c r="AX296" s="59" t="n"/>
      <c r="AY296" s="59" t="n"/>
      <c r="AZ296" s="59" t="n"/>
      <c r="BA296" s="59" t="n"/>
      <c r="BB296" s="59" t="n"/>
      <c r="BC296" s="59" t="n"/>
      <c r="BD296" s="59" t="n"/>
      <c r="BE296" s="59" t="n"/>
      <c r="BF296" s="59" t="n"/>
      <c r="BG296" s="59" t="n"/>
      <c r="BH296" s="59" t="n"/>
      <c r="BI296" s="59" t="n"/>
      <c r="BJ296" s="59" t="n"/>
      <c r="BK296" s="59" t="n"/>
      <c r="BL296" s="59" t="n"/>
      <c r="BM296" s="59" t="n"/>
      <c r="BN296" s="59" t="n"/>
      <c r="BO296" s="59" t="n"/>
      <c r="BP296" s="59" t="n"/>
      <c r="BQ296" s="59" t="n"/>
      <c r="BR296" s="59" t="n"/>
      <c r="BS296" s="59" t="n"/>
      <c r="BT296" s="59" t="n"/>
      <c r="BU296" s="59" t="n"/>
      <c r="BV296" s="59" t="n"/>
      <c r="BW296" s="59" t="n"/>
      <c r="BX296" s="59" t="n"/>
      <c r="BY296" s="59" t="n"/>
      <c r="BZ296" s="59" t="n"/>
      <c r="CA296" s="59" t="n"/>
      <c r="CB296" s="59" t="n"/>
      <c r="CC296" s="59" t="n"/>
      <c r="CD296" s="59" t="n"/>
      <c r="CE296" s="59" t="n"/>
      <c r="CF296" s="59" t="n"/>
      <c r="CG296" s="59" t="n"/>
      <c r="CH296" s="59" t="n"/>
      <c r="CI296" s="59" t="n"/>
      <c r="CJ296" s="59" t="n"/>
      <c r="CK296" s="59" t="n"/>
      <c r="CL296" s="59" t="n"/>
      <c r="CM296" s="59" t="n"/>
      <c r="CN296" s="59" t="n"/>
      <c r="CO296" s="59" t="n"/>
      <c r="CP296" s="59" t="n"/>
      <c r="CQ296" s="59" t="n"/>
      <c r="CR296" s="59" t="n"/>
      <c r="CS296" s="59" t="n"/>
      <c r="CT296" s="59" t="n"/>
      <c r="CU296" s="59" t="n"/>
      <c r="CV296" s="59" t="n"/>
      <c r="CW296" s="59" t="n"/>
      <c r="CX296" s="59" t="n"/>
      <c r="CY296" s="59" t="n"/>
      <c r="CZ296" s="59" t="n"/>
    </row>
    <row r="297">
      <c r="D297" s="107" t="n"/>
      <c r="E297" s="107" t="n"/>
      <c r="F297" s="107" t="n"/>
      <c r="G297" s="107" t="n"/>
      <c r="H297" s="107" t="n"/>
      <c r="I297" s="107" t="n"/>
      <c r="J297" s="107" t="n"/>
      <c r="K297" s="107" t="n"/>
      <c r="L297" s="107" t="n"/>
      <c r="M297" s="107" t="n"/>
      <c r="N297" s="107" t="n"/>
      <c r="O297" s="107" t="n"/>
      <c r="P297" s="107" t="n"/>
      <c r="Q297" s="107" t="n"/>
      <c r="R297" s="107" t="n"/>
      <c r="S297" s="107" t="n"/>
      <c r="T297" s="107" t="n"/>
      <c r="U297" s="107" t="n"/>
      <c r="V297" s="107" t="n"/>
      <c r="W297" s="107" t="n"/>
      <c r="X297" s="107" t="n"/>
      <c r="Y297" s="107" t="n"/>
      <c r="Z297" s="107" t="n"/>
      <c r="AA297" s="107" t="n"/>
      <c r="AB297" s="107" t="n"/>
      <c r="AC297" s="107" t="n"/>
      <c r="AD297" s="107" t="n"/>
      <c r="AE297" s="107" t="n"/>
      <c r="AF297" s="107" t="n"/>
      <c r="AG297" s="107" t="n"/>
      <c r="AH297" s="107" t="n"/>
      <c r="AI297" s="107" t="n"/>
      <c r="AJ297" s="107" t="n"/>
      <c r="AK297" s="107" t="n"/>
      <c r="AL297" s="107" t="n"/>
      <c r="AM297" s="107" t="n"/>
      <c r="AN297" s="107" t="n"/>
      <c r="AO297" s="107" t="n"/>
      <c r="AP297" s="107" t="n"/>
      <c r="AQ297" s="107" t="n"/>
      <c r="AR297" s="107" t="n"/>
      <c r="AS297" s="107" t="n"/>
      <c r="AT297" s="107" t="n"/>
      <c r="AU297" s="107" t="n"/>
      <c r="AV297" s="107" t="n"/>
      <c r="AW297" s="107" t="n"/>
      <c r="AX297" s="107" t="n"/>
      <c r="AY297" s="107" t="n"/>
      <c r="AZ297" s="107" t="n"/>
      <c r="BA297" s="107" t="n"/>
      <c r="BB297" s="107" t="n"/>
      <c r="BC297" s="107" t="n"/>
      <c r="BD297" s="107" t="n"/>
      <c r="BE297" s="107" t="n"/>
      <c r="BF297" s="107" t="n"/>
      <c r="BG297" s="107" t="n"/>
      <c r="BH297" s="107" t="n"/>
      <c r="BI297" s="107" t="n"/>
      <c r="BJ297" s="107" t="n"/>
      <c r="BK297" s="107" t="n"/>
      <c r="BL297" s="107" t="n"/>
      <c r="BM297" s="107" t="n"/>
      <c r="BN297" s="107" t="n"/>
      <c r="BO297" s="107" t="n"/>
      <c r="BP297" s="107" t="n"/>
      <c r="BQ297" s="107" t="n"/>
      <c r="BR297" s="107" t="n"/>
      <c r="BS297" s="107" t="n"/>
      <c r="BT297" s="107" t="n"/>
      <c r="BU297" s="107" t="n"/>
      <c r="BV297" s="107" t="n"/>
      <c r="BW297" s="107" t="n"/>
      <c r="BX297" s="107" t="n"/>
      <c r="BY297" s="107" t="n"/>
      <c r="BZ297" s="107" t="n"/>
      <c r="CA297" s="107" t="n"/>
      <c r="CB297" s="107" t="n"/>
      <c r="CC297" s="107" t="n"/>
      <c r="CD297" s="107" t="n"/>
      <c r="CE297" s="107" t="n"/>
      <c r="CF297" s="107" t="n"/>
      <c r="CG297" s="107" t="n"/>
      <c r="CH297" s="107" t="n"/>
      <c r="CI297" s="107" t="n"/>
      <c r="CJ297" s="107" t="n"/>
      <c r="CK297" s="107" t="n"/>
      <c r="CL297" s="107" t="n"/>
      <c r="CM297" s="107" t="n"/>
      <c r="CN297" s="107" t="n"/>
      <c r="CO297" s="107" t="n"/>
      <c r="CP297" s="107" t="n"/>
      <c r="CQ297" s="107" t="n"/>
      <c r="CR297" s="107" t="n"/>
      <c r="CS297" s="107" t="n"/>
      <c r="CT297" s="107" t="n"/>
      <c r="CU297" s="107" t="n"/>
      <c r="CV297" s="107" t="n"/>
      <c r="CW297" s="107" t="n"/>
      <c r="CX297" s="107" t="n"/>
      <c r="CY297" s="107" t="n"/>
      <c r="CZ297" s="107" t="n"/>
    </row>
    <row r="300">
      <c r="A300" s="2">
        <f>IF($A293="","","   projections")</f>
        <v/>
      </c>
      <c r="B300" s="68">
        <f>IF($A293="",0,COUNT($E301:$CZ301))</f>
        <v/>
      </c>
      <c r="C300" s="69">
        <f>IF($B300=0,0,MAX($E301:$CZ301))</f>
        <v/>
      </c>
      <c r="D300" s="58">
        <f>_xll.BDS($A293,'Field Check'!$C$42,"headers=y","startcol=1","endcol=3","dir=h")</f>
        <v/>
      </c>
      <c r="E300" s="59" t="n"/>
      <c r="F300" s="59" t="n"/>
      <c r="G300" s="59" t="n"/>
      <c r="H300" s="59" t="n"/>
      <c r="I300" s="59" t="n"/>
      <c r="J300" s="59" t="n"/>
      <c r="K300" s="59" t="n"/>
      <c r="L300" s="59" t="n"/>
      <c r="M300" s="59" t="n"/>
      <c r="N300" s="59" t="n"/>
      <c r="O300" s="59" t="n"/>
      <c r="P300" s="59" t="n"/>
      <c r="Q300" s="59" t="n"/>
      <c r="R300" s="59" t="n"/>
      <c r="S300" s="59" t="n"/>
      <c r="T300" s="59" t="n"/>
      <c r="U300" s="59" t="n"/>
      <c r="V300" s="59" t="n"/>
      <c r="W300" s="59" t="n"/>
      <c r="X300" s="59" t="n"/>
      <c r="Y300" s="59" t="n"/>
      <c r="Z300" s="59" t="n"/>
      <c r="AA300" s="59" t="n"/>
      <c r="AB300" s="59" t="n"/>
      <c r="AC300" s="59" t="n"/>
      <c r="AD300" s="59" t="n"/>
      <c r="AE300" s="59" t="n"/>
      <c r="AF300" s="59" t="n"/>
      <c r="AG300" s="59" t="n"/>
      <c r="AH300" s="59" t="n"/>
      <c r="AI300" s="59" t="n"/>
      <c r="AJ300" s="59" t="n"/>
      <c r="AK300" s="59" t="n"/>
      <c r="AL300" s="59" t="n"/>
      <c r="AM300" s="59" t="n"/>
      <c r="AN300" s="59" t="n"/>
      <c r="AO300" s="59" t="n"/>
      <c r="AP300" s="59" t="n"/>
      <c r="AQ300" s="59" t="n"/>
      <c r="AR300" s="59" t="n"/>
      <c r="AS300" s="59" t="n"/>
      <c r="AT300" s="59" t="n"/>
      <c r="AU300" s="59" t="n"/>
      <c r="AV300" s="59" t="n"/>
      <c r="AW300" s="59" t="n"/>
      <c r="AX300" s="59" t="n"/>
      <c r="AY300" s="59" t="n"/>
      <c r="AZ300" s="59" t="n"/>
      <c r="BA300" s="59" t="n"/>
      <c r="BB300" s="59" t="n"/>
      <c r="BC300" s="59" t="n"/>
      <c r="BD300" s="59" t="n"/>
      <c r="BE300" s="59" t="n"/>
      <c r="BF300" s="59" t="n"/>
      <c r="BG300" s="59" t="n"/>
      <c r="BH300" s="59" t="n"/>
      <c r="BI300" s="59" t="n"/>
      <c r="BJ300" s="59" t="n"/>
      <c r="BK300" s="59" t="n"/>
      <c r="BL300" s="59" t="n"/>
      <c r="BM300" s="59" t="n"/>
      <c r="BN300" s="59" t="n"/>
      <c r="BO300" s="59" t="n"/>
      <c r="BP300" s="59" t="n"/>
      <c r="BQ300" s="59" t="n"/>
      <c r="BR300" s="59" t="n"/>
      <c r="BS300" s="59" t="n"/>
      <c r="BT300" s="59" t="n"/>
      <c r="BU300" s="59" t="n"/>
      <c r="BV300" s="59" t="n"/>
      <c r="BW300" s="59" t="n"/>
      <c r="BX300" s="59" t="n"/>
      <c r="BY300" s="59" t="n"/>
      <c r="BZ300" s="59" t="n"/>
      <c r="CA300" s="59" t="n"/>
      <c r="CB300" s="59" t="n"/>
      <c r="CC300" s="59" t="n"/>
      <c r="CD300" s="59" t="n"/>
      <c r="CE300" s="59" t="n"/>
      <c r="CF300" s="59" t="n"/>
      <c r="CG300" s="59" t="n"/>
      <c r="CH300" s="59" t="n"/>
      <c r="CI300" s="59" t="n"/>
      <c r="CJ300" s="59" t="n"/>
      <c r="CK300" s="59" t="n"/>
      <c r="CL300" s="59" t="n"/>
      <c r="CM300" s="59" t="n"/>
      <c r="CN300" s="59" t="n"/>
      <c r="CO300" s="59" t="n"/>
      <c r="CP300" s="59" t="n"/>
      <c r="CQ300" s="59" t="n"/>
      <c r="CR300" s="59" t="n"/>
      <c r="CS300" s="59" t="n"/>
      <c r="CT300" s="59" t="n"/>
      <c r="CU300" s="59" t="n"/>
      <c r="CV300" s="59" t="n"/>
      <c r="CW300" s="59" t="n"/>
      <c r="CX300" s="59" t="n"/>
      <c r="CY300" s="59" t="n"/>
      <c r="CZ300" s="59" t="n"/>
    </row>
    <row r="301">
      <c r="D301" s="59" t="n"/>
      <c r="E301" s="59" t="n"/>
      <c r="F301" s="59" t="n"/>
      <c r="G301" s="59" t="n"/>
      <c r="H301" s="59" t="n"/>
      <c r="I301" s="59" t="n"/>
      <c r="J301" s="59" t="n"/>
      <c r="K301" s="59" t="n"/>
      <c r="L301" s="59" t="n"/>
      <c r="M301" s="59" t="n"/>
      <c r="N301" s="59" t="n"/>
      <c r="O301" s="59" t="n"/>
      <c r="P301" s="59" t="n"/>
      <c r="Q301" s="59" t="n"/>
      <c r="R301" s="59" t="n"/>
      <c r="S301" s="59" t="n"/>
      <c r="T301" s="59" t="n"/>
      <c r="U301" s="59" t="n"/>
      <c r="V301" s="59" t="n"/>
      <c r="W301" s="59" t="n"/>
      <c r="X301" s="59" t="n"/>
      <c r="Y301" s="59" t="n"/>
      <c r="Z301" s="59" t="n"/>
      <c r="AA301" s="59" t="n"/>
      <c r="AB301" s="59" t="n"/>
      <c r="AC301" s="59" t="n"/>
      <c r="AD301" s="59" t="n"/>
      <c r="AE301" s="59" t="n"/>
      <c r="AF301" s="59" t="n"/>
      <c r="AG301" s="59" t="n"/>
      <c r="AH301" s="59" t="n"/>
      <c r="AI301" s="59" t="n"/>
      <c r="AJ301" s="59" t="n"/>
      <c r="AK301" s="59" t="n"/>
      <c r="AL301" s="59" t="n"/>
      <c r="AM301" s="59" t="n"/>
      <c r="AN301" s="59" t="n"/>
      <c r="AO301" s="59" t="n"/>
      <c r="AP301" s="59" t="n"/>
      <c r="AQ301" s="59" t="n"/>
      <c r="AR301" s="59" t="n"/>
      <c r="AS301" s="59" t="n"/>
      <c r="AT301" s="59" t="n"/>
      <c r="AU301" s="59" t="n"/>
      <c r="AV301" s="59" t="n"/>
      <c r="AW301" s="59" t="n"/>
      <c r="AX301" s="59" t="n"/>
      <c r="AY301" s="59" t="n"/>
      <c r="AZ301" s="59" t="n"/>
      <c r="BA301" s="59" t="n"/>
      <c r="BB301" s="59" t="n"/>
      <c r="BC301" s="59" t="n"/>
      <c r="BD301" s="59" t="n"/>
      <c r="BE301" s="59" t="n"/>
      <c r="BF301" s="59" t="n"/>
      <c r="BG301" s="59" t="n"/>
      <c r="BH301" s="59" t="n"/>
      <c r="BI301" s="59" t="n"/>
      <c r="BJ301" s="59" t="n"/>
      <c r="BK301" s="59" t="n"/>
      <c r="BL301" s="59" t="n"/>
      <c r="BM301" s="59" t="n"/>
      <c r="BN301" s="59" t="n"/>
      <c r="BO301" s="59" t="n"/>
      <c r="BP301" s="59" t="n"/>
      <c r="BQ301" s="59" t="n"/>
      <c r="BR301" s="59" t="n"/>
      <c r="BS301" s="59" t="n"/>
      <c r="BT301" s="59" t="n"/>
      <c r="BU301" s="59" t="n"/>
      <c r="BV301" s="59" t="n"/>
      <c r="BW301" s="59" t="n"/>
      <c r="BX301" s="59" t="n"/>
      <c r="BY301" s="59" t="n"/>
      <c r="BZ301" s="59" t="n"/>
      <c r="CA301" s="59" t="n"/>
      <c r="CB301" s="59" t="n"/>
      <c r="CC301" s="59" t="n"/>
      <c r="CD301" s="59" t="n"/>
      <c r="CE301" s="59" t="n"/>
      <c r="CF301" s="59" t="n"/>
      <c r="CG301" s="59" t="n"/>
      <c r="CH301" s="59" t="n"/>
      <c r="CI301" s="59" t="n"/>
      <c r="CJ301" s="59" t="n"/>
      <c r="CK301" s="59" t="n"/>
      <c r="CL301" s="59" t="n"/>
      <c r="CM301" s="59" t="n"/>
      <c r="CN301" s="59" t="n"/>
      <c r="CO301" s="59" t="n"/>
      <c r="CP301" s="59" t="n"/>
      <c r="CQ301" s="59" t="n"/>
      <c r="CR301" s="59" t="n"/>
      <c r="CS301" s="59" t="n"/>
      <c r="CT301" s="59" t="n"/>
      <c r="CU301" s="59" t="n"/>
      <c r="CV301" s="59" t="n"/>
      <c r="CW301" s="59" t="n"/>
      <c r="CX301" s="59" t="n"/>
      <c r="CY301" s="59" t="n"/>
      <c r="CZ301" s="59" t="n"/>
    </row>
    <row r="302">
      <c r="D302" s="107" t="n"/>
      <c r="E302" s="107" t="n"/>
      <c r="F302" s="107" t="n"/>
      <c r="G302" s="107" t="n"/>
      <c r="H302" s="107" t="n"/>
      <c r="I302" s="107" t="n"/>
      <c r="J302" s="107" t="n"/>
      <c r="K302" s="107" t="n"/>
      <c r="L302" s="107" t="n"/>
      <c r="M302" s="107" t="n"/>
      <c r="N302" s="107" t="n"/>
      <c r="O302" s="107" t="n"/>
      <c r="P302" s="107" t="n"/>
      <c r="Q302" s="107" t="n"/>
      <c r="R302" s="107" t="n"/>
      <c r="S302" s="107" t="n"/>
      <c r="T302" s="107" t="n"/>
      <c r="U302" s="107" t="n"/>
      <c r="V302" s="107" t="n"/>
      <c r="W302" s="107" t="n"/>
      <c r="X302" s="107" t="n"/>
      <c r="Y302" s="107" t="n"/>
      <c r="Z302" s="107" t="n"/>
      <c r="AA302" s="107" t="n"/>
      <c r="AB302" s="107" t="n"/>
      <c r="AC302" s="107" t="n"/>
      <c r="AD302" s="107" t="n"/>
      <c r="AE302" s="107" t="n"/>
      <c r="AF302" s="107" t="n"/>
      <c r="AG302" s="107" t="n"/>
      <c r="AH302" s="107" t="n"/>
      <c r="AI302" s="107" t="n"/>
      <c r="AJ302" s="107" t="n"/>
      <c r="AK302" s="107" t="n"/>
      <c r="AL302" s="107" t="n"/>
      <c r="AM302" s="107" t="n"/>
      <c r="AN302" s="107" t="n"/>
      <c r="AO302" s="107" t="n"/>
      <c r="AP302" s="107" t="n"/>
      <c r="AQ302" s="107" t="n"/>
      <c r="AR302" s="107" t="n"/>
      <c r="AS302" s="107" t="n"/>
      <c r="AT302" s="107" t="n"/>
      <c r="AU302" s="107" t="n"/>
      <c r="AV302" s="107" t="n"/>
      <c r="AW302" s="107" t="n"/>
      <c r="AX302" s="107" t="n"/>
      <c r="AY302" s="107" t="n"/>
      <c r="AZ302" s="107" t="n"/>
      <c r="BA302" s="107" t="n"/>
      <c r="BB302" s="107" t="n"/>
      <c r="BC302" s="107" t="n"/>
      <c r="BD302" s="107" t="n"/>
      <c r="BE302" s="107" t="n"/>
      <c r="BF302" s="107" t="n"/>
      <c r="BG302" s="107" t="n"/>
      <c r="BH302" s="107" t="n"/>
      <c r="BI302" s="107" t="n"/>
      <c r="BJ302" s="107" t="n"/>
      <c r="BK302" s="107" t="n"/>
      <c r="BL302" s="107" t="n"/>
      <c r="BM302" s="107" t="n"/>
      <c r="BN302" s="107" t="n"/>
      <c r="BO302" s="107" t="n"/>
      <c r="BP302" s="107" t="n"/>
      <c r="BQ302" s="107" t="n"/>
      <c r="BR302" s="107" t="n"/>
      <c r="BS302" s="107" t="n"/>
      <c r="BT302" s="107" t="n"/>
      <c r="BU302" s="107" t="n"/>
      <c r="BV302" s="107" t="n"/>
      <c r="BW302" s="107" t="n"/>
      <c r="BX302" s="107" t="n"/>
      <c r="BY302" s="107" t="n"/>
      <c r="BZ302" s="107" t="n"/>
      <c r="CA302" s="107" t="n"/>
      <c r="CB302" s="107" t="n"/>
      <c r="CC302" s="107" t="n"/>
      <c r="CD302" s="107" t="n"/>
      <c r="CE302" s="107" t="n"/>
      <c r="CF302" s="107" t="n"/>
      <c r="CG302" s="107" t="n"/>
      <c r="CH302" s="107" t="n"/>
      <c r="CI302" s="107" t="n"/>
      <c r="CJ302" s="107" t="n"/>
      <c r="CK302" s="107" t="n"/>
      <c r="CL302" s="107" t="n"/>
      <c r="CM302" s="107" t="n"/>
      <c r="CN302" s="107" t="n"/>
      <c r="CO302" s="107" t="n"/>
      <c r="CP302" s="107" t="n"/>
      <c r="CQ302" s="107" t="n"/>
      <c r="CR302" s="107" t="n"/>
      <c r="CS302" s="107" t="n"/>
      <c r="CT302" s="107" t="n"/>
      <c r="CU302" s="107" t="n"/>
      <c r="CV302" s="107" t="n"/>
      <c r="CW302" s="107" t="n"/>
      <c r="CX302" s="107" t="n"/>
      <c r="CY302" s="107" t="n"/>
      <c r="CZ302" s="107" t="n"/>
    </row>
    <row r="304">
      <c r="A304" s="126">
        <f>IF('AS51'!$C$33="","",'AS51'!$C$33)</f>
        <v/>
      </c>
      <c r="B304" s="68">
        <f>IF($A304="",0,COUNT($E305:$CZ305))</f>
        <v/>
      </c>
      <c r="C304" s="69">
        <f>IF($B304=0,0,MAX($E305:$CZ305))</f>
        <v/>
      </c>
      <c r="D304" s="58">
        <f>_xll.BDS($A304,'Field Check'!$C$44,"headers=y","startcol=1","endcol=7","dir=h","DVD_START_DT",'Field Check'!$C$59,"DVD_END_DT",'Field Check'!$D$59)</f>
        <v/>
      </c>
      <c r="E304" s="59" t="n"/>
      <c r="F304" s="59" t="n"/>
      <c r="G304" s="59" t="n"/>
      <c r="H304" s="59" t="n"/>
      <c r="I304" s="59" t="n"/>
      <c r="J304" s="59" t="n"/>
      <c r="K304" s="59" t="n"/>
      <c r="L304" s="59" t="n"/>
      <c r="M304" s="59" t="n"/>
      <c r="N304" s="59" t="n"/>
      <c r="O304" s="59" t="n"/>
      <c r="P304" s="59" t="n"/>
      <c r="Q304" s="59" t="n"/>
      <c r="R304" s="59" t="n"/>
      <c r="S304" s="59" t="n"/>
      <c r="T304" s="59" t="n"/>
      <c r="U304" s="59" t="n"/>
      <c r="V304" s="59" t="n"/>
      <c r="W304" s="59" t="n"/>
      <c r="X304" s="59" t="n"/>
      <c r="Y304" s="59" t="n"/>
      <c r="Z304" s="59" t="n"/>
      <c r="AA304" s="59" t="n"/>
      <c r="AB304" s="59" t="n"/>
      <c r="AC304" s="59" t="n"/>
      <c r="AD304" s="59" t="n"/>
      <c r="AE304" s="59" t="n"/>
      <c r="AF304" s="59" t="n"/>
      <c r="AG304" s="59" t="n"/>
      <c r="AH304" s="59" t="n"/>
      <c r="AI304" s="59" t="n"/>
      <c r="AJ304" s="59" t="n"/>
      <c r="AK304" s="59" t="n"/>
      <c r="AL304" s="59" t="n"/>
      <c r="AM304" s="59" t="n"/>
      <c r="AN304" s="59" t="n"/>
      <c r="AO304" s="59" t="n"/>
      <c r="AP304" s="59" t="n"/>
      <c r="AQ304" s="59" t="n"/>
      <c r="AR304" s="59" t="n"/>
      <c r="AS304" s="59" t="n"/>
      <c r="AT304" s="59" t="n"/>
      <c r="AU304" s="59" t="n"/>
      <c r="AV304" s="59" t="n"/>
      <c r="AW304" s="59" t="n"/>
      <c r="AX304" s="59" t="n"/>
      <c r="AY304" s="59" t="n"/>
      <c r="AZ304" s="59" t="n"/>
      <c r="BA304" s="59" t="n"/>
      <c r="BB304" s="59" t="n"/>
      <c r="BC304" s="59" t="n"/>
      <c r="BD304" s="59" t="n"/>
      <c r="BE304" s="59" t="n"/>
      <c r="BF304" s="59" t="n"/>
      <c r="BG304" s="59" t="n"/>
      <c r="BH304" s="59" t="n"/>
      <c r="BI304" s="59" t="n"/>
      <c r="BJ304" s="59" t="n"/>
      <c r="BK304" s="59" t="n"/>
      <c r="BL304" s="59" t="n"/>
      <c r="BM304" s="59" t="n"/>
      <c r="BN304" s="59" t="n"/>
      <c r="BO304" s="59" t="n"/>
      <c r="BP304" s="59" t="n"/>
      <c r="BQ304" s="59" t="n"/>
      <c r="BR304" s="59" t="n"/>
      <c r="BS304" s="59" t="n"/>
      <c r="BT304" s="59" t="n"/>
      <c r="BU304" s="59" t="n"/>
      <c r="BV304" s="59" t="n"/>
      <c r="BW304" s="59" t="n"/>
      <c r="BX304" s="59" t="n"/>
      <c r="BY304" s="59" t="n"/>
      <c r="BZ304" s="59" t="n"/>
      <c r="CA304" s="59" t="n"/>
      <c r="CB304" s="59" t="n"/>
      <c r="CC304" s="59" t="n"/>
      <c r="CD304" s="59" t="n"/>
      <c r="CE304" s="59" t="n"/>
      <c r="CF304" s="59" t="n"/>
      <c r="CG304" s="59" t="n"/>
      <c r="CH304" s="59" t="n"/>
      <c r="CI304" s="59" t="n"/>
      <c r="CJ304" s="59" t="n"/>
      <c r="CK304" s="59" t="n"/>
      <c r="CL304" s="59" t="n"/>
      <c r="CM304" s="59" t="n"/>
      <c r="CN304" s="59" t="n"/>
      <c r="CO304" s="59" t="n"/>
      <c r="CP304" s="59" t="n"/>
      <c r="CQ304" s="59" t="n"/>
      <c r="CR304" s="59" t="n"/>
      <c r="CS304" s="59" t="n"/>
      <c r="CT304" s="59" t="n"/>
      <c r="CU304" s="59" t="n"/>
      <c r="CV304" s="59" t="n"/>
      <c r="CW304" s="59" t="n"/>
      <c r="CX304" s="59" t="n"/>
      <c r="CY304" s="59" t="n"/>
      <c r="CZ304" s="59" t="n"/>
    </row>
    <row r="305">
      <c r="D305" s="59" t="n"/>
      <c r="E305" s="59" t="n"/>
      <c r="F305" s="59" t="n"/>
      <c r="G305" s="59" t="n"/>
      <c r="H305" s="59" t="n"/>
      <c r="I305" s="59" t="n"/>
      <c r="J305" s="59" t="n"/>
      <c r="K305" s="59" t="n"/>
      <c r="L305" s="59" t="n"/>
      <c r="M305" s="59" t="n"/>
      <c r="N305" s="59" t="n"/>
      <c r="O305" s="59" t="n"/>
      <c r="P305" s="59" t="n"/>
      <c r="Q305" s="59" t="n"/>
      <c r="R305" s="59" t="n"/>
      <c r="S305" s="59" t="n"/>
      <c r="T305" s="59" t="n"/>
      <c r="U305" s="59" t="n"/>
      <c r="V305" s="59" t="n"/>
      <c r="W305" s="59" t="n"/>
      <c r="X305" s="59" t="n"/>
      <c r="Y305" s="59" t="n"/>
      <c r="Z305" s="59" t="n"/>
      <c r="AA305" s="59" t="n"/>
      <c r="AB305" s="59" t="n"/>
      <c r="AC305" s="59" t="n"/>
      <c r="AD305" s="59" t="n"/>
      <c r="AE305" s="59" t="n"/>
      <c r="AF305" s="59" t="n"/>
      <c r="AG305" s="59" t="n"/>
      <c r="AH305" s="59" t="n"/>
      <c r="AI305" s="59" t="n"/>
      <c r="AJ305" s="59" t="n"/>
      <c r="AK305" s="59" t="n"/>
      <c r="AL305" s="59" t="n"/>
      <c r="AM305" s="59" t="n"/>
      <c r="AN305" s="59" t="n"/>
      <c r="AO305" s="59" t="n"/>
      <c r="AP305" s="59" t="n"/>
      <c r="AQ305" s="59" t="n"/>
      <c r="AR305" s="59" t="n"/>
      <c r="AS305" s="59" t="n"/>
      <c r="AT305" s="59" t="n"/>
      <c r="AU305" s="59" t="n"/>
      <c r="AV305" s="59" t="n"/>
      <c r="AW305" s="59" t="n"/>
      <c r="AX305" s="59" t="n"/>
      <c r="AY305" s="59" t="n"/>
      <c r="AZ305" s="59" t="n"/>
      <c r="BA305" s="59" t="n"/>
      <c r="BB305" s="59" t="n"/>
      <c r="BC305" s="59" t="n"/>
      <c r="BD305" s="59" t="n"/>
      <c r="BE305" s="59" t="n"/>
      <c r="BF305" s="59" t="n"/>
      <c r="BG305" s="59" t="n"/>
      <c r="BH305" s="59" t="n"/>
      <c r="BI305" s="59" t="n"/>
      <c r="BJ305" s="59" t="n"/>
      <c r="BK305" s="59" t="n"/>
      <c r="BL305" s="59" t="n"/>
      <c r="BM305" s="59" t="n"/>
      <c r="BN305" s="59" t="n"/>
      <c r="BO305" s="59" t="n"/>
      <c r="BP305" s="59" t="n"/>
      <c r="BQ305" s="59" t="n"/>
      <c r="BR305" s="59" t="n"/>
      <c r="BS305" s="59" t="n"/>
      <c r="BT305" s="59" t="n"/>
      <c r="BU305" s="59" t="n"/>
      <c r="BV305" s="59" t="n"/>
      <c r="BW305" s="59" t="n"/>
      <c r="BX305" s="59" t="n"/>
      <c r="BY305" s="59" t="n"/>
      <c r="BZ305" s="59" t="n"/>
      <c r="CA305" s="59" t="n"/>
      <c r="CB305" s="59" t="n"/>
      <c r="CC305" s="59" t="n"/>
      <c r="CD305" s="59" t="n"/>
      <c r="CE305" s="59" t="n"/>
      <c r="CF305" s="59" t="n"/>
      <c r="CG305" s="59" t="n"/>
      <c r="CH305" s="59" t="n"/>
      <c r="CI305" s="59" t="n"/>
      <c r="CJ305" s="59" t="n"/>
      <c r="CK305" s="59" t="n"/>
      <c r="CL305" s="59" t="n"/>
      <c r="CM305" s="59" t="n"/>
      <c r="CN305" s="59" t="n"/>
      <c r="CO305" s="59" t="n"/>
      <c r="CP305" s="59" t="n"/>
      <c r="CQ305" s="59" t="n"/>
      <c r="CR305" s="59" t="n"/>
      <c r="CS305" s="59" t="n"/>
      <c r="CT305" s="59" t="n"/>
      <c r="CU305" s="59" t="n"/>
      <c r="CV305" s="59" t="n"/>
      <c r="CW305" s="59" t="n"/>
      <c r="CX305" s="59" t="n"/>
      <c r="CY305" s="59" t="n"/>
      <c r="CZ305" s="59" t="n"/>
    </row>
    <row r="306">
      <c r="D306" s="59" t="n"/>
      <c r="E306" s="59" t="n"/>
      <c r="F306" s="59" t="n"/>
      <c r="G306" s="59" t="n"/>
      <c r="H306" s="59" t="n"/>
      <c r="I306" s="59" t="n"/>
      <c r="J306" s="59" t="n"/>
      <c r="K306" s="59" t="n"/>
      <c r="L306" s="59" t="n"/>
      <c r="M306" s="59" t="n"/>
      <c r="N306" s="59" t="n"/>
      <c r="O306" s="59" t="n"/>
      <c r="P306" s="59" t="n"/>
      <c r="Q306" s="59" t="n"/>
      <c r="R306" s="59" t="n"/>
      <c r="S306" s="59" t="n"/>
      <c r="T306" s="59" t="n"/>
      <c r="U306" s="59" t="n"/>
      <c r="V306" s="59" t="n"/>
      <c r="W306" s="59" t="n"/>
      <c r="X306" s="59" t="n"/>
      <c r="Y306" s="59" t="n"/>
      <c r="Z306" s="59" t="n"/>
      <c r="AA306" s="59" t="n"/>
      <c r="AB306" s="59" t="n"/>
      <c r="AC306" s="59" t="n"/>
      <c r="AD306" s="59" t="n"/>
      <c r="AE306" s="59" t="n"/>
      <c r="AF306" s="59" t="n"/>
      <c r="AG306" s="59" t="n"/>
      <c r="AH306" s="59" t="n"/>
      <c r="AI306" s="59" t="n"/>
      <c r="AJ306" s="59" t="n"/>
      <c r="AK306" s="59" t="n"/>
      <c r="AL306" s="59" t="n"/>
      <c r="AM306" s="59" t="n"/>
      <c r="AN306" s="59" t="n"/>
      <c r="AO306" s="59" t="n"/>
      <c r="AP306" s="59" t="n"/>
      <c r="AQ306" s="59" t="n"/>
      <c r="AR306" s="59" t="n"/>
      <c r="AS306" s="59" t="n"/>
      <c r="AT306" s="59" t="n"/>
      <c r="AU306" s="59" t="n"/>
      <c r="AV306" s="59" t="n"/>
      <c r="AW306" s="59" t="n"/>
      <c r="AX306" s="59" t="n"/>
      <c r="AY306" s="59" t="n"/>
      <c r="AZ306" s="59" t="n"/>
      <c r="BA306" s="59" t="n"/>
      <c r="BB306" s="59" t="n"/>
      <c r="BC306" s="59" t="n"/>
      <c r="BD306" s="59" t="n"/>
      <c r="BE306" s="59" t="n"/>
      <c r="BF306" s="59" t="n"/>
      <c r="BG306" s="59" t="n"/>
      <c r="BH306" s="59" t="n"/>
      <c r="BI306" s="59" t="n"/>
      <c r="BJ306" s="59" t="n"/>
      <c r="BK306" s="59" t="n"/>
      <c r="BL306" s="59" t="n"/>
      <c r="BM306" s="59" t="n"/>
      <c r="BN306" s="59" t="n"/>
      <c r="BO306" s="59" t="n"/>
      <c r="BP306" s="59" t="n"/>
      <c r="BQ306" s="59" t="n"/>
      <c r="BR306" s="59" t="n"/>
      <c r="BS306" s="59" t="n"/>
      <c r="BT306" s="59" t="n"/>
      <c r="BU306" s="59" t="n"/>
      <c r="BV306" s="59" t="n"/>
      <c r="BW306" s="59" t="n"/>
      <c r="BX306" s="59" t="n"/>
      <c r="BY306" s="59" t="n"/>
      <c r="BZ306" s="59" t="n"/>
      <c r="CA306" s="59" t="n"/>
      <c r="CB306" s="59" t="n"/>
      <c r="CC306" s="59" t="n"/>
      <c r="CD306" s="59" t="n"/>
      <c r="CE306" s="59" t="n"/>
      <c r="CF306" s="59" t="n"/>
      <c r="CG306" s="59" t="n"/>
      <c r="CH306" s="59" t="n"/>
      <c r="CI306" s="59" t="n"/>
      <c r="CJ306" s="59" t="n"/>
      <c r="CK306" s="59" t="n"/>
      <c r="CL306" s="59" t="n"/>
      <c r="CM306" s="59" t="n"/>
      <c r="CN306" s="59" t="n"/>
      <c r="CO306" s="59" t="n"/>
      <c r="CP306" s="59" t="n"/>
      <c r="CQ306" s="59" t="n"/>
      <c r="CR306" s="59" t="n"/>
      <c r="CS306" s="59" t="n"/>
      <c r="CT306" s="59" t="n"/>
      <c r="CU306" s="59" t="n"/>
      <c r="CV306" s="59" t="n"/>
      <c r="CW306" s="59" t="n"/>
      <c r="CX306" s="59" t="n"/>
      <c r="CY306" s="59" t="n"/>
      <c r="CZ306" s="59" t="n"/>
    </row>
    <row r="307">
      <c r="D307" s="59" t="n"/>
      <c r="E307" s="59" t="n"/>
      <c r="F307" s="59" t="n"/>
      <c r="G307" s="59" t="n"/>
      <c r="H307" s="59" t="n"/>
      <c r="I307" s="59" t="n"/>
      <c r="J307" s="59" t="n"/>
      <c r="K307" s="59" t="n"/>
      <c r="L307" s="59" t="n"/>
      <c r="M307" s="59" t="n"/>
      <c r="N307" s="59" t="n"/>
      <c r="O307" s="59" t="n"/>
      <c r="P307" s="59" t="n"/>
      <c r="Q307" s="59" t="n"/>
      <c r="R307" s="59" t="n"/>
      <c r="S307" s="59" t="n"/>
      <c r="T307" s="59" t="n"/>
      <c r="U307" s="59" t="n"/>
      <c r="V307" s="59" t="n"/>
      <c r="W307" s="59" t="n"/>
      <c r="X307" s="59" t="n"/>
      <c r="Y307" s="59" t="n"/>
      <c r="Z307" s="59" t="n"/>
      <c r="AA307" s="59" t="n"/>
      <c r="AB307" s="59" t="n"/>
      <c r="AC307" s="59" t="n"/>
      <c r="AD307" s="59" t="n"/>
      <c r="AE307" s="59" t="n"/>
      <c r="AF307" s="59" t="n"/>
      <c r="AG307" s="59" t="n"/>
      <c r="AH307" s="59" t="n"/>
      <c r="AI307" s="59" t="n"/>
      <c r="AJ307" s="59" t="n"/>
      <c r="AK307" s="59" t="n"/>
      <c r="AL307" s="59" t="n"/>
      <c r="AM307" s="59" t="n"/>
      <c r="AN307" s="59" t="n"/>
      <c r="AO307" s="59" t="n"/>
      <c r="AP307" s="59" t="n"/>
      <c r="AQ307" s="59" t="n"/>
      <c r="AR307" s="59" t="n"/>
      <c r="AS307" s="59" t="n"/>
      <c r="AT307" s="59" t="n"/>
      <c r="AU307" s="59" t="n"/>
      <c r="AV307" s="59" t="n"/>
      <c r="AW307" s="59" t="n"/>
      <c r="AX307" s="59" t="n"/>
      <c r="AY307" s="59" t="n"/>
      <c r="AZ307" s="59" t="n"/>
      <c r="BA307" s="59" t="n"/>
      <c r="BB307" s="59" t="n"/>
      <c r="BC307" s="59" t="n"/>
      <c r="BD307" s="59" t="n"/>
      <c r="BE307" s="59" t="n"/>
      <c r="BF307" s="59" t="n"/>
      <c r="BG307" s="59" t="n"/>
      <c r="BH307" s="59" t="n"/>
      <c r="BI307" s="59" t="n"/>
      <c r="BJ307" s="59" t="n"/>
      <c r="BK307" s="59" t="n"/>
      <c r="BL307" s="59" t="n"/>
      <c r="BM307" s="59" t="n"/>
      <c r="BN307" s="59" t="n"/>
      <c r="BO307" s="59" t="n"/>
      <c r="BP307" s="59" t="n"/>
      <c r="BQ307" s="59" t="n"/>
      <c r="BR307" s="59" t="n"/>
      <c r="BS307" s="59" t="n"/>
      <c r="BT307" s="59" t="n"/>
      <c r="BU307" s="59" t="n"/>
      <c r="BV307" s="59" t="n"/>
      <c r="BW307" s="59" t="n"/>
      <c r="BX307" s="59" t="n"/>
      <c r="BY307" s="59" t="n"/>
      <c r="BZ307" s="59" t="n"/>
      <c r="CA307" s="59" t="n"/>
      <c r="CB307" s="59" t="n"/>
      <c r="CC307" s="59" t="n"/>
      <c r="CD307" s="59" t="n"/>
      <c r="CE307" s="59" t="n"/>
      <c r="CF307" s="59" t="n"/>
      <c r="CG307" s="59" t="n"/>
      <c r="CH307" s="59" t="n"/>
      <c r="CI307" s="59" t="n"/>
      <c r="CJ307" s="59" t="n"/>
      <c r="CK307" s="59" t="n"/>
      <c r="CL307" s="59" t="n"/>
      <c r="CM307" s="59" t="n"/>
      <c r="CN307" s="59" t="n"/>
      <c r="CO307" s="59" t="n"/>
      <c r="CP307" s="59" t="n"/>
      <c r="CQ307" s="59" t="n"/>
      <c r="CR307" s="59" t="n"/>
      <c r="CS307" s="59" t="n"/>
      <c r="CT307" s="59" t="n"/>
      <c r="CU307" s="59" t="n"/>
      <c r="CV307" s="59" t="n"/>
      <c r="CW307" s="59" t="n"/>
      <c r="CX307" s="59" t="n"/>
      <c r="CY307" s="59" t="n"/>
      <c r="CZ307" s="59" t="n"/>
    </row>
    <row r="308">
      <c r="D308" s="107" t="n"/>
      <c r="E308" s="107" t="n"/>
      <c r="F308" s="107" t="n"/>
      <c r="G308" s="107" t="n"/>
      <c r="H308" s="107" t="n"/>
      <c r="I308" s="107" t="n"/>
      <c r="J308" s="107" t="n"/>
      <c r="K308" s="107" t="n"/>
      <c r="L308" s="107" t="n"/>
      <c r="M308" s="107" t="n"/>
      <c r="N308" s="107" t="n"/>
      <c r="O308" s="107" t="n"/>
      <c r="P308" s="107" t="n"/>
      <c r="Q308" s="107" t="n"/>
      <c r="R308" s="107" t="n"/>
      <c r="S308" s="107" t="n"/>
      <c r="T308" s="107" t="n"/>
      <c r="U308" s="107" t="n"/>
      <c r="V308" s="107" t="n"/>
      <c r="W308" s="107" t="n"/>
      <c r="X308" s="107" t="n"/>
      <c r="Y308" s="107" t="n"/>
      <c r="Z308" s="107" t="n"/>
      <c r="AA308" s="107" t="n"/>
      <c r="AB308" s="107" t="n"/>
      <c r="AC308" s="107" t="n"/>
      <c r="AD308" s="107" t="n"/>
      <c r="AE308" s="107" t="n"/>
      <c r="AF308" s="107" t="n"/>
      <c r="AG308" s="107" t="n"/>
      <c r="AH308" s="107" t="n"/>
      <c r="AI308" s="107" t="n"/>
      <c r="AJ308" s="107" t="n"/>
      <c r="AK308" s="107" t="n"/>
      <c r="AL308" s="107" t="n"/>
      <c r="AM308" s="107" t="n"/>
      <c r="AN308" s="107" t="n"/>
      <c r="AO308" s="107" t="n"/>
      <c r="AP308" s="107" t="n"/>
      <c r="AQ308" s="107" t="n"/>
      <c r="AR308" s="107" t="n"/>
      <c r="AS308" s="107" t="n"/>
      <c r="AT308" s="107" t="n"/>
      <c r="AU308" s="107" t="n"/>
      <c r="AV308" s="107" t="n"/>
      <c r="AW308" s="107" t="n"/>
      <c r="AX308" s="107" t="n"/>
      <c r="AY308" s="107" t="n"/>
      <c r="AZ308" s="107" t="n"/>
      <c r="BA308" s="107" t="n"/>
      <c r="BB308" s="107" t="n"/>
      <c r="BC308" s="107" t="n"/>
      <c r="BD308" s="107" t="n"/>
      <c r="BE308" s="107" t="n"/>
      <c r="BF308" s="107" t="n"/>
      <c r="BG308" s="107" t="n"/>
      <c r="BH308" s="107" t="n"/>
      <c r="BI308" s="107" t="n"/>
      <c r="BJ308" s="107" t="n"/>
      <c r="BK308" s="107" t="n"/>
      <c r="BL308" s="107" t="n"/>
      <c r="BM308" s="107" t="n"/>
      <c r="BN308" s="107" t="n"/>
      <c r="BO308" s="107" t="n"/>
      <c r="BP308" s="107" t="n"/>
      <c r="BQ308" s="107" t="n"/>
      <c r="BR308" s="107" t="n"/>
      <c r="BS308" s="107" t="n"/>
      <c r="BT308" s="107" t="n"/>
      <c r="BU308" s="107" t="n"/>
      <c r="BV308" s="107" t="n"/>
      <c r="BW308" s="107" t="n"/>
      <c r="BX308" s="107" t="n"/>
      <c r="BY308" s="107" t="n"/>
      <c r="BZ308" s="107" t="n"/>
      <c r="CA308" s="107" t="n"/>
      <c r="CB308" s="107" t="n"/>
      <c r="CC308" s="107" t="n"/>
      <c r="CD308" s="107" t="n"/>
      <c r="CE308" s="107" t="n"/>
      <c r="CF308" s="107" t="n"/>
      <c r="CG308" s="107" t="n"/>
      <c r="CH308" s="107" t="n"/>
      <c r="CI308" s="107" t="n"/>
      <c r="CJ308" s="107" t="n"/>
      <c r="CK308" s="107" t="n"/>
      <c r="CL308" s="107" t="n"/>
      <c r="CM308" s="107" t="n"/>
      <c r="CN308" s="107" t="n"/>
      <c r="CO308" s="107" t="n"/>
      <c r="CP308" s="107" t="n"/>
      <c r="CQ308" s="107" t="n"/>
      <c r="CR308" s="107" t="n"/>
      <c r="CS308" s="107" t="n"/>
      <c r="CT308" s="107" t="n"/>
      <c r="CU308" s="107" t="n"/>
      <c r="CV308" s="107" t="n"/>
      <c r="CW308" s="107" t="n"/>
      <c r="CX308" s="107" t="n"/>
      <c r="CY308" s="107" t="n"/>
      <c r="CZ308" s="107" t="n"/>
    </row>
    <row r="311">
      <c r="A311" s="2">
        <f>IF($A304="","","   projections")</f>
        <v/>
      </c>
      <c r="B311" s="68">
        <f>IF($A304="",0,COUNT($E312:$CZ312))</f>
        <v/>
      </c>
      <c r="C311" s="69">
        <f>IF($B311=0,0,MAX($E312:$CZ312))</f>
        <v/>
      </c>
      <c r="D311" s="58">
        <f>_xll.BDS($A304,'Field Check'!$C$42,"headers=y","startcol=1","endcol=3","dir=h","cols=20;rows=3")</f>
        <v/>
      </c>
      <c r="E311" s="59" t="n">
        <v>46251</v>
      </c>
      <c r="F311" s="59" t="n">
        <v>46434</v>
      </c>
      <c r="G311" s="59" t="n">
        <v>46616</v>
      </c>
      <c r="H311" s="59" t="n">
        <v>46798</v>
      </c>
      <c r="I311" s="59" t="n">
        <v>46987</v>
      </c>
      <c r="J311" s="59" t="n">
        <v>47162</v>
      </c>
      <c r="K311" s="59" t="n">
        <v>47351</v>
      </c>
      <c r="L311" s="59" t="n">
        <v>47526</v>
      </c>
      <c r="M311" s="59" t="n">
        <v>47715</v>
      </c>
      <c r="N311" s="59" t="n">
        <v>47896</v>
      </c>
      <c r="O311" s="59" t="n">
        <v>48071</v>
      </c>
      <c r="P311" s="59" t="n">
        <v>48260</v>
      </c>
      <c r="Q311" s="59" t="n">
        <v>48435</v>
      </c>
      <c r="R311" s="59" t="n">
        <v>48624</v>
      </c>
      <c r="S311" s="59" t="n">
        <v>48799</v>
      </c>
      <c r="T311" s="59" t="n">
        <v>48988</v>
      </c>
      <c r="U311" s="59" t="n">
        <v>49163</v>
      </c>
      <c r="V311" s="59" t="n">
        <v>49359</v>
      </c>
      <c r="W311" s="59" t="n">
        <v>49534</v>
      </c>
      <c r="X311" s="59" t="n"/>
      <c r="Y311" s="59" t="n"/>
      <c r="Z311" s="59" t="n"/>
      <c r="AA311" s="59" t="n"/>
      <c r="AB311" s="59" t="n"/>
      <c r="AC311" s="59" t="n"/>
      <c r="AD311" s="59" t="n"/>
      <c r="AE311" s="59" t="n"/>
      <c r="AF311" s="59" t="n"/>
      <c r="AG311" s="59" t="n"/>
      <c r="AH311" s="59" t="n"/>
      <c r="AI311" s="59" t="n"/>
      <c r="AJ311" s="59" t="n"/>
      <c r="AK311" s="59" t="n"/>
      <c r="AL311" s="59" t="n"/>
      <c r="AM311" s="59" t="n"/>
      <c r="AN311" s="59" t="n"/>
      <c r="AO311" s="59" t="n"/>
      <c r="AP311" s="59" t="n"/>
      <c r="AQ311" s="59" t="n"/>
      <c r="AR311" s="59" t="n"/>
      <c r="AS311" s="59" t="n"/>
      <c r="AT311" s="59" t="n"/>
      <c r="AU311" s="59" t="n"/>
      <c r="AV311" s="59" t="n"/>
      <c r="AW311" s="59" t="n"/>
      <c r="AX311" s="59" t="n"/>
      <c r="AY311" s="59" t="n"/>
      <c r="AZ311" s="59" t="n"/>
      <c r="BA311" s="59" t="n"/>
      <c r="BB311" s="59" t="n"/>
      <c r="BC311" s="59" t="n"/>
      <c r="BD311" s="59" t="n"/>
      <c r="BE311" s="59" t="n"/>
      <c r="BF311" s="59" t="n"/>
      <c r="BG311" s="59" t="n"/>
      <c r="BH311" s="59" t="n"/>
      <c r="BI311" s="59" t="n"/>
      <c r="BJ311" s="59" t="n"/>
      <c r="BK311" s="59" t="n"/>
      <c r="BL311" s="59" t="n"/>
      <c r="BM311" s="59" t="n"/>
      <c r="BN311" s="59" t="n"/>
      <c r="BO311" s="59" t="n"/>
      <c r="BP311" s="59" t="n"/>
      <c r="BQ311" s="59" t="n"/>
      <c r="BR311" s="59" t="n"/>
      <c r="BS311" s="59" t="n"/>
      <c r="BT311" s="59" t="n"/>
      <c r="BU311" s="59" t="n"/>
      <c r="BV311" s="59" t="n"/>
      <c r="BW311" s="59" t="n"/>
      <c r="BX311" s="59" t="n"/>
      <c r="BY311" s="59" t="n"/>
      <c r="BZ311" s="59" t="n"/>
      <c r="CA311" s="59" t="n"/>
      <c r="CB311" s="59" t="n"/>
      <c r="CC311" s="59" t="n"/>
      <c r="CD311" s="59" t="n"/>
      <c r="CE311" s="59" t="n"/>
      <c r="CF311" s="59" t="n"/>
      <c r="CG311" s="59" t="n"/>
      <c r="CH311" s="59" t="n"/>
      <c r="CI311" s="59" t="n"/>
      <c r="CJ311" s="59" t="n"/>
      <c r="CK311" s="59" t="n"/>
      <c r="CL311" s="59" t="n"/>
      <c r="CM311" s="59" t="n"/>
      <c r="CN311" s="59" t="n"/>
      <c r="CO311" s="59" t="n"/>
      <c r="CP311" s="59" t="n"/>
      <c r="CQ311" s="59" t="n"/>
      <c r="CR311" s="59" t="n"/>
      <c r="CS311" s="59" t="n"/>
      <c r="CT311" s="59" t="n"/>
      <c r="CU311" s="59" t="n"/>
      <c r="CV311" s="59" t="n"/>
      <c r="CW311" s="59" t="n"/>
      <c r="CX311" s="59" t="n"/>
      <c r="CY311" s="59" t="n"/>
      <c r="CZ311" s="59" t="n"/>
    </row>
    <row r="312">
      <c r="D312" s="59" t="inlineStr">
        <is>
          <t>Ex-Date</t>
        </is>
      </c>
      <c r="E312" s="59" t="n">
        <v>46268</v>
      </c>
      <c r="F312" s="59" t="n">
        <v>46450</v>
      </c>
      <c r="G312" s="59" t="n">
        <v>46632</v>
      </c>
      <c r="H312" s="59" t="n">
        <v>46821</v>
      </c>
      <c r="I312" s="59" t="n">
        <v>47003</v>
      </c>
      <c r="J312" s="59" t="n">
        <v>47185</v>
      </c>
      <c r="K312" s="59" t="n">
        <v>47367</v>
      </c>
      <c r="L312" s="59" t="n">
        <v>47549</v>
      </c>
      <c r="M312" s="59" t="n">
        <v>47731</v>
      </c>
      <c r="N312" s="59" t="n">
        <v>47913</v>
      </c>
      <c r="O312" s="59" t="n">
        <v>48095</v>
      </c>
      <c r="P312" s="59" t="n">
        <v>48277</v>
      </c>
      <c r="Q312" s="59" t="n">
        <v>48459</v>
      </c>
      <c r="R312" s="59" t="n">
        <v>48641</v>
      </c>
      <c r="S312" s="59" t="n">
        <v>48823</v>
      </c>
      <c r="T312" s="59" t="n">
        <v>49005</v>
      </c>
      <c r="U312" s="59" t="n">
        <v>49194</v>
      </c>
      <c r="V312" s="59" t="n">
        <v>49376</v>
      </c>
      <c r="W312" s="59" t="n">
        <v>49558</v>
      </c>
      <c r="X312" s="59" t="n"/>
      <c r="Y312" s="59" t="n"/>
      <c r="Z312" s="59" t="n"/>
      <c r="AA312" s="59" t="n"/>
      <c r="AB312" s="59" t="n"/>
      <c r="AC312" s="59" t="n"/>
      <c r="AD312" s="59" t="n"/>
      <c r="AE312" s="59" t="n"/>
      <c r="AF312" s="59" t="n"/>
      <c r="AG312" s="59" t="n"/>
      <c r="AH312" s="59" t="n"/>
      <c r="AI312" s="59" t="n"/>
      <c r="AJ312" s="59" t="n"/>
      <c r="AK312" s="59" t="n"/>
      <c r="AL312" s="59" t="n"/>
      <c r="AM312" s="59" t="n"/>
      <c r="AN312" s="59" t="n"/>
      <c r="AO312" s="59" t="n"/>
      <c r="AP312" s="59" t="n"/>
      <c r="AQ312" s="59" t="n"/>
      <c r="AR312" s="59" t="n"/>
      <c r="AS312" s="59" t="n"/>
      <c r="AT312" s="59" t="n"/>
      <c r="AU312" s="59" t="n"/>
      <c r="AV312" s="59" t="n"/>
      <c r="AW312" s="59" t="n"/>
      <c r="AX312" s="59" t="n"/>
      <c r="AY312" s="59" t="n"/>
      <c r="AZ312" s="59" t="n"/>
      <c r="BA312" s="59" t="n"/>
      <c r="BB312" s="59" t="n"/>
      <c r="BC312" s="59" t="n"/>
      <c r="BD312" s="59" t="n"/>
      <c r="BE312" s="59" t="n"/>
      <c r="BF312" s="59" t="n"/>
      <c r="BG312" s="59" t="n"/>
      <c r="BH312" s="59" t="n"/>
      <c r="BI312" s="59" t="n"/>
      <c r="BJ312" s="59" t="n"/>
      <c r="BK312" s="59" t="n"/>
      <c r="BL312" s="59" t="n"/>
      <c r="BM312" s="59" t="n"/>
      <c r="BN312" s="59" t="n"/>
      <c r="BO312" s="59" t="n"/>
      <c r="BP312" s="59" t="n"/>
      <c r="BQ312" s="59" t="n"/>
      <c r="BR312" s="59" t="n"/>
      <c r="BS312" s="59" t="n"/>
      <c r="BT312" s="59" t="n"/>
      <c r="BU312" s="59" t="n"/>
      <c r="BV312" s="59" t="n"/>
      <c r="BW312" s="59" t="n"/>
      <c r="BX312" s="59" t="n"/>
      <c r="BY312" s="59" t="n"/>
      <c r="BZ312" s="59" t="n"/>
      <c r="CA312" s="59" t="n"/>
      <c r="CB312" s="59" t="n"/>
      <c r="CC312" s="59" t="n"/>
      <c r="CD312" s="59" t="n"/>
      <c r="CE312" s="59" t="n"/>
      <c r="CF312" s="59" t="n"/>
      <c r="CG312" s="59" t="n"/>
      <c r="CH312" s="59" t="n"/>
      <c r="CI312" s="59" t="n"/>
      <c r="CJ312" s="59" t="n"/>
      <c r="CK312" s="59" t="n"/>
      <c r="CL312" s="59" t="n"/>
      <c r="CM312" s="59" t="n"/>
      <c r="CN312" s="59" t="n"/>
      <c r="CO312" s="59" t="n"/>
      <c r="CP312" s="59" t="n"/>
      <c r="CQ312" s="59" t="n"/>
      <c r="CR312" s="59" t="n"/>
      <c r="CS312" s="59" t="n"/>
      <c r="CT312" s="59" t="n"/>
      <c r="CU312" s="59" t="n"/>
      <c r="CV312" s="59" t="n"/>
      <c r="CW312" s="59" t="n"/>
      <c r="CX312" s="59" t="n"/>
      <c r="CY312" s="59" t="n"/>
      <c r="CZ312" s="59" t="n"/>
    </row>
    <row r="313">
      <c r="D313" s="107" t="inlineStr">
        <is>
          <t>Amount Per Share</t>
        </is>
      </c>
      <c r="E313" s="107" t="n">
        <v>0.83</v>
      </c>
      <c r="F313" s="107" t="n">
        <v>0.75</v>
      </c>
      <c r="G313" s="107" t="n">
        <v>0.6</v>
      </c>
      <c r="H313" s="107" t="n">
        <v>0.75</v>
      </c>
      <c r="I313" s="107" t="n">
        <v>0.6</v>
      </c>
      <c r="J313" s="107" t="n">
        <v>0.75</v>
      </c>
      <c r="K313" s="107" t="n">
        <v>0.6</v>
      </c>
      <c r="L313" s="107" t="n">
        <v>0.75</v>
      </c>
      <c r="M313" s="107" t="n">
        <v>0.6</v>
      </c>
      <c r="N313" s="107" t="n">
        <v>0.75</v>
      </c>
      <c r="O313" s="107" t="n">
        <v>0.6</v>
      </c>
      <c r="P313" s="107" t="n">
        <v>0.75</v>
      </c>
      <c r="Q313" s="107" t="n">
        <v>0.6</v>
      </c>
      <c r="R313" s="107" t="n">
        <v>0.75</v>
      </c>
      <c r="S313" s="107" t="n">
        <v>0.6</v>
      </c>
      <c r="T313" s="107" t="n">
        <v>0.75</v>
      </c>
      <c r="U313" s="107" t="n">
        <v>0.61</v>
      </c>
      <c r="V313" s="107" t="n">
        <v>0.75</v>
      </c>
      <c r="W313" s="107" t="n">
        <v>0.61</v>
      </c>
      <c r="X313" s="107" t="n"/>
      <c r="Y313" s="107" t="n"/>
      <c r="Z313" s="107" t="n"/>
      <c r="AA313" s="107" t="n"/>
      <c r="AB313" s="107" t="n"/>
      <c r="AC313" s="107" t="n"/>
      <c r="AD313" s="107" t="n"/>
      <c r="AE313" s="107" t="n"/>
      <c r="AF313" s="107" t="n"/>
      <c r="AG313" s="107" t="n"/>
      <c r="AH313" s="107" t="n"/>
      <c r="AI313" s="107" t="n"/>
      <c r="AJ313" s="107" t="n"/>
      <c r="AK313" s="107" t="n"/>
      <c r="AL313" s="107" t="n"/>
      <c r="AM313" s="107" t="n"/>
      <c r="AN313" s="107" t="n"/>
      <c r="AO313" s="107" t="n"/>
      <c r="AP313" s="107" t="n"/>
      <c r="AQ313" s="107" t="n"/>
      <c r="AR313" s="107" t="n"/>
      <c r="AS313" s="107" t="n"/>
      <c r="AT313" s="107" t="n"/>
      <c r="AU313" s="107" t="n"/>
      <c r="AV313" s="107" t="n"/>
      <c r="AW313" s="107" t="n"/>
      <c r="AX313" s="107" t="n"/>
      <c r="AY313" s="107" t="n"/>
      <c r="AZ313" s="107" t="n"/>
      <c r="BA313" s="107" t="n"/>
      <c r="BB313" s="107" t="n"/>
      <c r="BC313" s="107" t="n"/>
      <c r="BD313" s="107" t="n"/>
      <c r="BE313" s="107" t="n"/>
      <c r="BF313" s="107" t="n"/>
      <c r="BG313" s="107" t="n"/>
      <c r="BH313" s="107" t="n"/>
      <c r="BI313" s="107" t="n"/>
      <c r="BJ313" s="107" t="n"/>
      <c r="BK313" s="107" t="n"/>
      <c r="BL313" s="107" t="n"/>
      <c r="BM313" s="107" t="n"/>
      <c r="BN313" s="107" t="n"/>
      <c r="BO313" s="107" t="n"/>
      <c r="BP313" s="107" t="n"/>
      <c r="BQ313" s="107" t="n"/>
      <c r="BR313" s="107" t="n"/>
      <c r="BS313" s="107" t="n"/>
      <c r="BT313" s="107" t="n"/>
      <c r="BU313" s="107" t="n"/>
      <c r="BV313" s="107" t="n"/>
      <c r="BW313" s="107" t="n"/>
      <c r="BX313" s="107" t="n"/>
      <c r="BY313" s="107" t="n"/>
      <c r="BZ313" s="107" t="n"/>
      <c r="CA313" s="107" t="n"/>
      <c r="CB313" s="107" t="n"/>
      <c r="CC313" s="107" t="n"/>
      <c r="CD313" s="107" t="n"/>
      <c r="CE313" s="107" t="n"/>
      <c r="CF313" s="107" t="n"/>
      <c r="CG313" s="107" t="n"/>
      <c r="CH313" s="107" t="n"/>
      <c r="CI313" s="107" t="n"/>
      <c r="CJ313" s="107" t="n"/>
      <c r="CK313" s="107" t="n"/>
      <c r="CL313" s="107" t="n"/>
      <c r="CM313" s="107" t="n"/>
      <c r="CN313" s="107" t="n"/>
      <c r="CO313" s="107" t="n"/>
      <c r="CP313" s="107" t="n"/>
      <c r="CQ313" s="107" t="n"/>
      <c r="CR313" s="107" t="n"/>
      <c r="CS313" s="107" t="n"/>
      <c r="CT313" s="107" t="n"/>
      <c r="CU313" s="107" t="n"/>
      <c r="CV313" s="107" t="n"/>
      <c r="CW313" s="107" t="n"/>
      <c r="CX313" s="107" t="n"/>
      <c r="CY313" s="107" t="n"/>
      <c r="CZ313" s="107" t="n"/>
    </row>
    <row r="315">
      <c r="A315" s="126">
        <f>IF('AS51'!$C$34="","",'AS51'!$C$34)</f>
        <v/>
      </c>
      <c r="B315" s="68">
        <f>IF($A315="",0,COUNT($E316:$CZ316))</f>
        <v/>
      </c>
      <c r="C315" s="69">
        <f>IF($B315=0,0,MAX($E316:$CZ316))</f>
        <v/>
      </c>
      <c r="D315" s="58">
        <f>_xll.BDS($A315,'Field Check'!$C$44,"headers=y","startcol=1","endcol=7","dir=h","DVD_START_DT",'Field Check'!$C$59,"DVD_END_DT",'Field Check'!$D$59,"cols=2;rows=7")</f>
        <v/>
      </c>
      <c r="E315" s="59" t="n">
        <v>46244</v>
      </c>
      <c r="F315" s="59" t="n"/>
      <c r="G315" s="59" t="n"/>
      <c r="H315" s="59" t="n"/>
      <c r="I315" s="59" t="n"/>
      <c r="J315" s="59" t="n"/>
      <c r="K315" s="59" t="n"/>
      <c r="L315" s="59" t="n"/>
      <c r="M315" s="59" t="n"/>
      <c r="N315" s="59" t="n"/>
      <c r="O315" s="59" t="n"/>
      <c r="P315" s="59" t="n"/>
      <c r="Q315" s="59" t="n"/>
      <c r="R315" s="59" t="n"/>
      <c r="S315" s="59" t="n"/>
      <c r="T315" s="59" t="n"/>
      <c r="U315" s="59" t="n"/>
      <c r="V315" s="59" t="n"/>
      <c r="W315" s="59" t="n"/>
      <c r="X315" s="59" t="n"/>
      <c r="Y315" s="59" t="n"/>
      <c r="Z315" s="59" t="n"/>
      <c r="AA315" s="59" t="n"/>
      <c r="AB315" s="59" t="n"/>
      <c r="AC315" s="59" t="n"/>
      <c r="AD315" s="59" t="n"/>
      <c r="AE315" s="59" t="n"/>
      <c r="AF315" s="59" t="n"/>
      <c r="AG315" s="59" t="n"/>
      <c r="AH315" s="59" t="n"/>
      <c r="AI315" s="59" t="n"/>
      <c r="AJ315" s="59" t="n"/>
      <c r="AK315" s="59" t="n"/>
      <c r="AL315" s="59" t="n"/>
      <c r="AM315" s="59" t="n"/>
      <c r="AN315" s="59" t="n"/>
      <c r="AO315" s="59" t="n"/>
      <c r="AP315" s="59" t="n"/>
      <c r="AQ315" s="59" t="n"/>
      <c r="AR315" s="59" t="n"/>
      <c r="AS315" s="59" t="n"/>
      <c r="AT315" s="59" t="n"/>
      <c r="AU315" s="59" t="n"/>
      <c r="AV315" s="59" t="n"/>
      <c r="AW315" s="59" t="n"/>
      <c r="AX315" s="59" t="n"/>
      <c r="AY315" s="59" t="n"/>
      <c r="AZ315" s="59" t="n"/>
      <c r="BA315" s="59" t="n"/>
      <c r="BB315" s="59" t="n"/>
      <c r="BC315" s="59" t="n"/>
      <c r="BD315" s="59" t="n"/>
      <c r="BE315" s="59" t="n"/>
      <c r="BF315" s="59" t="n"/>
      <c r="BG315" s="59" t="n"/>
      <c r="BH315" s="59" t="n"/>
      <c r="BI315" s="59" t="n"/>
      <c r="BJ315" s="59" t="n"/>
      <c r="BK315" s="59" t="n"/>
      <c r="BL315" s="59" t="n"/>
      <c r="BM315" s="59" t="n"/>
      <c r="BN315" s="59" t="n"/>
      <c r="BO315" s="59" t="n"/>
      <c r="BP315" s="59" t="n"/>
      <c r="BQ315" s="59" t="n"/>
      <c r="BR315" s="59" t="n"/>
      <c r="BS315" s="59" t="n"/>
      <c r="BT315" s="59" t="n"/>
      <c r="BU315" s="59" t="n"/>
      <c r="BV315" s="59" t="n"/>
      <c r="BW315" s="59" t="n"/>
      <c r="BX315" s="59" t="n"/>
      <c r="BY315" s="59" t="n"/>
      <c r="BZ315" s="59" t="n"/>
      <c r="CA315" s="59" t="n"/>
      <c r="CB315" s="59" t="n"/>
      <c r="CC315" s="59" t="n"/>
      <c r="CD315" s="59" t="n"/>
      <c r="CE315" s="59" t="n"/>
      <c r="CF315" s="59" t="n"/>
      <c r="CG315" s="59" t="n"/>
      <c r="CH315" s="59" t="n"/>
      <c r="CI315" s="59" t="n"/>
      <c r="CJ315" s="59" t="n"/>
      <c r="CK315" s="59" t="n"/>
      <c r="CL315" s="59" t="n"/>
      <c r="CM315" s="59" t="n"/>
      <c r="CN315" s="59" t="n"/>
      <c r="CO315" s="59" t="n"/>
      <c r="CP315" s="59" t="n"/>
      <c r="CQ315" s="59" t="n"/>
      <c r="CR315" s="59" t="n"/>
      <c r="CS315" s="59" t="n"/>
      <c r="CT315" s="59" t="n"/>
      <c r="CU315" s="59" t="n"/>
      <c r="CV315" s="59" t="n"/>
      <c r="CW315" s="59" t="n"/>
      <c r="CX315" s="59" t="n"/>
      <c r="CY315" s="59" t="n"/>
      <c r="CZ315" s="59" t="n"/>
    </row>
    <row r="316">
      <c r="D316" s="59" t="inlineStr">
        <is>
          <t>Ex-Date</t>
        </is>
      </c>
      <c r="E316" s="59" t="n">
        <v>46247</v>
      </c>
      <c r="F316" s="59" t="n"/>
      <c r="G316" s="59" t="n"/>
      <c r="H316" s="59" t="n"/>
      <c r="I316" s="59" t="n"/>
      <c r="J316" s="59" t="n"/>
      <c r="K316" s="59" t="n"/>
      <c r="L316" s="59" t="n"/>
      <c r="M316" s="59" t="n"/>
      <c r="N316" s="59" t="n"/>
      <c r="O316" s="59" t="n"/>
      <c r="P316" s="59" t="n"/>
      <c r="Q316" s="59" t="n"/>
      <c r="R316" s="59" t="n"/>
      <c r="S316" s="59" t="n"/>
      <c r="T316" s="59" t="n"/>
      <c r="U316" s="59" t="n"/>
      <c r="V316" s="59" t="n"/>
      <c r="W316" s="59" t="n"/>
      <c r="X316" s="59" t="n"/>
      <c r="Y316" s="59" t="n"/>
      <c r="Z316" s="59" t="n"/>
      <c r="AA316" s="59" t="n"/>
      <c r="AB316" s="59" t="n"/>
      <c r="AC316" s="59" t="n"/>
      <c r="AD316" s="59" t="n"/>
      <c r="AE316" s="59" t="n"/>
      <c r="AF316" s="59" t="n"/>
      <c r="AG316" s="59" t="n"/>
      <c r="AH316" s="59" t="n"/>
      <c r="AI316" s="59" t="n"/>
      <c r="AJ316" s="59" t="n"/>
      <c r="AK316" s="59" t="n"/>
      <c r="AL316" s="59" t="n"/>
      <c r="AM316" s="59" t="n"/>
      <c r="AN316" s="59" t="n"/>
      <c r="AO316" s="59" t="n"/>
      <c r="AP316" s="59" t="n"/>
      <c r="AQ316" s="59" t="n"/>
      <c r="AR316" s="59" t="n"/>
      <c r="AS316" s="59" t="n"/>
      <c r="AT316" s="59" t="n"/>
      <c r="AU316" s="59" t="n"/>
      <c r="AV316" s="59" t="n"/>
      <c r="AW316" s="59" t="n"/>
      <c r="AX316" s="59" t="n"/>
      <c r="AY316" s="59" t="n"/>
      <c r="AZ316" s="59" t="n"/>
      <c r="BA316" s="59" t="n"/>
      <c r="BB316" s="59" t="n"/>
      <c r="BC316" s="59" t="n"/>
      <c r="BD316" s="59" t="n"/>
      <c r="BE316" s="59" t="n"/>
      <c r="BF316" s="59" t="n"/>
      <c r="BG316" s="59" t="n"/>
      <c r="BH316" s="59" t="n"/>
      <c r="BI316" s="59" t="n"/>
      <c r="BJ316" s="59" t="n"/>
      <c r="BK316" s="59" t="n"/>
      <c r="BL316" s="59" t="n"/>
      <c r="BM316" s="59" t="n"/>
      <c r="BN316" s="59" t="n"/>
      <c r="BO316" s="59" t="n"/>
      <c r="BP316" s="59" t="n"/>
      <c r="BQ316" s="59" t="n"/>
      <c r="BR316" s="59" t="n"/>
      <c r="BS316" s="59" t="n"/>
      <c r="BT316" s="59" t="n"/>
      <c r="BU316" s="59" t="n"/>
      <c r="BV316" s="59" t="n"/>
      <c r="BW316" s="59" t="n"/>
      <c r="BX316" s="59" t="n"/>
      <c r="BY316" s="59" t="n"/>
      <c r="BZ316" s="59" t="n"/>
      <c r="CA316" s="59" t="n"/>
      <c r="CB316" s="59" t="n"/>
      <c r="CC316" s="59" t="n"/>
      <c r="CD316" s="59" t="n"/>
      <c r="CE316" s="59" t="n"/>
      <c r="CF316" s="59" t="n"/>
      <c r="CG316" s="59" t="n"/>
      <c r="CH316" s="59" t="n"/>
      <c r="CI316" s="59" t="n"/>
      <c r="CJ316" s="59" t="n"/>
      <c r="CK316" s="59" t="n"/>
      <c r="CL316" s="59" t="n"/>
      <c r="CM316" s="59" t="n"/>
      <c r="CN316" s="59" t="n"/>
      <c r="CO316" s="59" t="n"/>
      <c r="CP316" s="59" t="n"/>
      <c r="CQ316" s="59" t="n"/>
      <c r="CR316" s="59" t="n"/>
      <c r="CS316" s="59" t="n"/>
      <c r="CT316" s="59" t="n"/>
      <c r="CU316" s="59" t="n"/>
      <c r="CV316" s="59" t="n"/>
      <c r="CW316" s="59" t="n"/>
      <c r="CX316" s="59" t="n"/>
      <c r="CY316" s="59" t="n"/>
      <c r="CZ316" s="59" t="n"/>
    </row>
    <row r="317">
      <c r="D317" s="59" t="inlineStr">
        <is>
          <t>Record Date</t>
        </is>
      </c>
      <c r="E317" s="59" t="n">
        <v>46248</v>
      </c>
      <c r="F317" s="59" t="n"/>
      <c r="G317" s="59" t="n"/>
      <c r="H317" s="59" t="n"/>
      <c r="I317" s="59" t="n"/>
      <c r="J317" s="59" t="n"/>
      <c r="K317" s="59" t="n"/>
      <c r="L317" s="59" t="n"/>
      <c r="M317" s="59" t="n"/>
      <c r="N317" s="59" t="n"/>
      <c r="O317" s="59" t="n"/>
      <c r="P317" s="59" t="n"/>
      <c r="Q317" s="59" t="n"/>
      <c r="R317" s="59" t="n"/>
      <c r="S317" s="59" t="n"/>
      <c r="T317" s="59" t="n"/>
      <c r="U317" s="59" t="n"/>
      <c r="V317" s="59" t="n"/>
      <c r="W317" s="59" t="n"/>
      <c r="X317" s="59" t="n"/>
      <c r="Y317" s="59" t="n"/>
      <c r="Z317" s="59" t="n"/>
      <c r="AA317" s="59" t="n"/>
      <c r="AB317" s="59" t="n"/>
      <c r="AC317" s="59" t="n"/>
      <c r="AD317" s="59" t="n"/>
      <c r="AE317" s="59" t="n"/>
      <c r="AF317" s="59" t="n"/>
      <c r="AG317" s="59" t="n"/>
      <c r="AH317" s="59" t="n"/>
      <c r="AI317" s="59" t="n"/>
      <c r="AJ317" s="59" t="n"/>
      <c r="AK317" s="59" t="n"/>
      <c r="AL317" s="59" t="n"/>
      <c r="AM317" s="59" t="n"/>
      <c r="AN317" s="59" t="n"/>
      <c r="AO317" s="59" t="n"/>
      <c r="AP317" s="59" t="n"/>
      <c r="AQ317" s="59" t="n"/>
      <c r="AR317" s="59" t="n"/>
      <c r="AS317" s="59" t="n"/>
      <c r="AT317" s="59" t="n"/>
      <c r="AU317" s="59" t="n"/>
      <c r="AV317" s="59" t="n"/>
      <c r="AW317" s="59" t="n"/>
      <c r="AX317" s="59" t="n"/>
      <c r="AY317" s="59" t="n"/>
      <c r="AZ317" s="59" t="n"/>
      <c r="BA317" s="59" t="n"/>
      <c r="BB317" s="59" t="n"/>
      <c r="BC317" s="59" t="n"/>
      <c r="BD317" s="59" t="n"/>
      <c r="BE317" s="59" t="n"/>
      <c r="BF317" s="59" t="n"/>
      <c r="BG317" s="59" t="n"/>
      <c r="BH317" s="59" t="n"/>
      <c r="BI317" s="59" t="n"/>
      <c r="BJ317" s="59" t="n"/>
      <c r="BK317" s="59" t="n"/>
      <c r="BL317" s="59" t="n"/>
      <c r="BM317" s="59" t="n"/>
      <c r="BN317" s="59" t="n"/>
      <c r="BO317" s="59" t="n"/>
      <c r="BP317" s="59" t="n"/>
      <c r="BQ317" s="59" t="n"/>
      <c r="BR317" s="59" t="n"/>
      <c r="BS317" s="59" t="n"/>
      <c r="BT317" s="59" t="n"/>
      <c r="BU317" s="59" t="n"/>
      <c r="BV317" s="59" t="n"/>
      <c r="BW317" s="59" t="n"/>
      <c r="BX317" s="59" t="n"/>
      <c r="BY317" s="59" t="n"/>
      <c r="BZ317" s="59" t="n"/>
      <c r="CA317" s="59" t="n"/>
      <c r="CB317" s="59" t="n"/>
      <c r="CC317" s="59" t="n"/>
      <c r="CD317" s="59" t="n"/>
      <c r="CE317" s="59" t="n"/>
      <c r="CF317" s="59" t="n"/>
      <c r="CG317" s="59" t="n"/>
      <c r="CH317" s="59" t="n"/>
      <c r="CI317" s="59" t="n"/>
      <c r="CJ317" s="59" t="n"/>
      <c r="CK317" s="59" t="n"/>
      <c r="CL317" s="59" t="n"/>
      <c r="CM317" s="59" t="n"/>
      <c r="CN317" s="59" t="n"/>
      <c r="CO317" s="59" t="n"/>
      <c r="CP317" s="59" t="n"/>
      <c r="CQ317" s="59" t="n"/>
      <c r="CR317" s="59" t="n"/>
      <c r="CS317" s="59" t="n"/>
      <c r="CT317" s="59" t="n"/>
      <c r="CU317" s="59" t="n"/>
      <c r="CV317" s="59" t="n"/>
      <c r="CW317" s="59" t="n"/>
      <c r="CX317" s="59" t="n"/>
      <c r="CY317" s="59" t="n"/>
      <c r="CZ317" s="59" t="n"/>
    </row>
    <row r="318">
      <c r="D318" s="59" t="inlineStr">
        <is>
          <t>Payable Date</t>
        </is>
      </c>
      <c r="E318" s="59" t="n">
        <v>46258</v>
      </c>
      <c r="F318" s="59" t="n"/>
      <c r="G318" s="59" t="n"/>
      <c r="H318" s="59" t="n"/>
      <c r="I318" s="59" t="n"/>
      <c r="J318" s="59" t="n"/>
      <c r="K318" s="59" t="n"/>
      <c r="L318" s="59" t="n"/>
      <c r="M318" s="59" t="n"/>
      <c r="N318" s="59" t="n"/>
      <c r="O318" s="59" t="n"/>
      <c r="P318" s="59" t="n"/>
      <c r="Q318" s="59" t="n"/>
      <c r="R318" s="59" t="n"/>
      <c r="S318" s="59" t="n"/>
      <c r="T318" s="59" t="n"/>
      <c r="U318" s="59" t="n"/>
      <c r="V318" s="59" t="n"/>
      <c r="W318" s="59" t="n"/>
      <c r="X318" s="59" t="n"/>
      <c r="Y318" s="59" t="n"/>
      <c r="Z318" s="59" t="n"/>
      <c r="AA318" s="59" t="n"/>
      <c r="AB318" s="59" t="n"/>
      <c r="AC318" s="59" t="n"/>
      <c r="AD318" s="59" t="n"/>
      <c r="AE318" s="59" t="n"/>
      <c r="AF318" s="59" t="n"/>
      <c r="AG318" s="59" t="n"/>
      <c r="AH318" s="59" t="n"/>
      <c r="AI318" s="59" t="n"/>
      <c r="AJ318" s="59" t="n"/>
      <c r="AK318" s="59" t="n"/>
      <c r="AL318" s="59" t="n"/>
      <c r="AM318" s="59" t="n"/>
      <c r="AN318" s="59" t="n"/>
      <c r="AO318" s="59" t="n"/>
      <c r="AP318" s="59" t="n"/>
      <c r="AQ318" s="59" t="n"/>
      <c r="AR318" s="59" t="n"/>
      <c r="AS318" s="59" t="n"/>
      <c r="AT318" s="59" t="n"/>
      <c r="AU318" s="59" t="n"/>
      <c r="AV318" s="59" t="n"/>
      <c r="AW318" s="59" t="n"/>
      <c r="AX318" s="59" t="n"/>
      <c r="AY318" s="59" t="n"/>
      <c r="AZ318" s="59" t="n"/>
      <c r="BA318" s="59" t="n"/>
      <c r="BB318" s="59" t="n"/>
      <c r="BC318" s="59" t="n"/>
      <c r="BD318" s="59" t="n"/>
      <c r="BE318" s="59" t="n"/>
      <c r="BF318" s="59" t="n"/>
      <c r="BG318" s="59" t="n"/>
      <c r="BH318" s="59" t="n"/>
      <c r="BI318" s="59" t="n"/>
      <c r="BJ318" s="59" t="n"/>
      <c r="BK318" s="59" t="n"/>
      <c r="BL318" s="59" t="n"/>
      <c r="BM318" s="59" t="n"/>
      <c r="BN318" s="59" t="n"/>
      <c r="BO318" s="59" t="n"/>
      <c r="BP318" s="59" t="n"/>
      <c r="BQ318" s="59" t="n"/>
      <c r="BR318" s="59" t="n"/>
      <c r="BS318" s="59" t="n"/>
      <c r="BT318" s="59" t="n"/>
      <c r="BU318" s="59" t="n"/>
      <c r="BV318" s="59" t="n"/>
      <c r="BW318" s="59" t="n"/>
      <c r="BX318" s="59" t="n"/>
      <c r="BY318" s="59" t="n"/>
      <c r="BZ318" s="59" t="n"/>
      <c r="CA318" s="59" t="n"/>
      <c r="CB318" s="59" t="n"/>
      <c r="CC318" s="59" t="n"/>
      <c r="CD318" s="59" t="n"/>
      <c r="CE318" s="59" t="n"/>
      <c r="CF318" s="59" t="n"/>
      <c r="CG318" s="59" t="n"/>
      <c r="CH318" s="59" t="n"/>
      <c r="CI318" s="59" t="n"/>
      <c r="CJ318" s="59" t="n"/>
      <c r="CK318" s="59" t="n"/>
      <c r="CL318" s="59" t="n"/>
      <c r="CM318" s="59" t="n"/>
      <c r="CN318" s="59" t="n"/>
      <c r="CO318" s="59" t="n"/>
      <c r="CP318" s="59" t="n"/>
      <c r="CQ318" s="59" t="n"/>
      <c r="CR318" s="59" t="n"/>
      <c r="CS318" s="59" t="n"/>
      <c r="CT318" s="59" t="n"/>
      <c r="CU318" s="59" t="n"/>
      <c r="CV318" s="59" t="n"/>
      <c r="CW318" s="59" t="n"/>
      <c r="CX318" s="59" t="n"/>
      <c r="CY318" s="59" t="n"/>
      <c r="CZ318" s="59" t="n"/>
    </row>
    <row r="319">
      <c r="D319" s="107" t="inlineStr">
        <is>
          <t>Dividend Amount</t>
        </is>
      </c>
      <c r="E319" s="107" t="n">
        <v>0.15</v>
      </c>
      <c r="F319" s="107" t="n"/>
      <c r="G319" s="107" t="n"/>
      <c r="H319" s="107" t="n"/>
      <c r="I319" s="107" t="n"/>
      <c r="J319" s="107" t="n"/>
      <c r="K319" s="107" t="n"/>
      <c r="L319" s="107" t="n"/>
      <c r="M319" s="107" t="n"/>
      <c r="N319" s="107" t="n"/>
      <c r="O319" s="107" t="n"/>
      <c r="P319" s="107" t="n"/>
      <c r="Q319" s="107" t="n"/>
      <c r="R319" s="107" t="n"/>
      <c r="S319" s="107" t="n"/>
      <c r="T319" s="107" t="n"/>
      <c r="U319" s="107" t="n"/>
      <c r="V319" s="107" t="n"/>
      <c r="W319" s="107" t="n"/>
      <c r="X319" s="107" t="n"/>
      <c r="Y319" s="107" t="n"/>
      <c r="Z319" s="107" t="n"/>
      <c r="AA319" s="107" t="n"/>
      <c r="AB319" s="107" t="n"/>
      <c r="AC319" s="107" t="n"/>
      <c r="AD319" s="107" t="n"/>
      <c r="AE319" s="107" t="n"/>
      <c r="AF319" s="107" t="n"/>
      <c r="AG319" s="107" t="n"/>
      <c r="AH319" s="107" t="n"/>
      <c r="AI319" s="107" t="n"/>
      <c r="AJ319" s="107" t="n"/>
      <c r="AK319" s="107" t="n"/>
      <c r="AL319" s="107" t="n"/>
      <c r="AM319" s="107" t="n"/>
      <c r="AN319" s="107" t="n"/>
      <c r="AO319" s="107" t="n"/>
      <c r="AP319" s="107" t="n"/>
      <c r="AQ319" s="107" t="n"/>
      <c r="AR319" s="107" t="n"/>
      <c r="AS319" s="107" t="n"/>
      <c r="AT319" s="107" t="n"/>
      <c r="AU319" s="107" t="n"/>
      <c r="AV319" s="107" t="n"/>
      <c r="AW319" s="107" t="n"/>
      <c r="AX319" s="107" t="n"/>
      <c r="AY319" s="107" t="n"/>
      <c r="AZ319" s="107" t="n"/>
      <c r="BA319" s="107" t="n"/>
      <c r="BB319" s="107" t="n"/>
      <c r="BC319" s="107" t="n"/>
      <c r="BD319" s="107" t="n"/>
      <c r="BE319" s="107" t="n"/>
      <c r="BF319" s="107" t="n"/>
      <c r="BG319" s="107" t="n"/>
      <c r="BH319" s="107" t="n"/>
      <c r="BI319" s="107" t="n"/>
      <c r="BJ319" s="107" t="n"/>
      <c r="BK319" s="107" t="n"/>
      <c r="BL319" s="107" t="n"/>
      <c r="BM319" s="107" t="n"/>
      <c r="BN319" s="107" t="n"/>
      <c r="BO319" s="107" t="n"/>
      <c r="BP319" s="107" t="n"/>
      <c r="BQ319" s="107" t="n"/>
      <c r="BR319" s="107" t="n"/>
      <c r="BS319" s="107" t="n"/>
      <c r="BT319" s="107" t="n"/>
      <c r="BU319" s="107" t="n"/>
      <c r="BV319" s="107" t="n"/>
      <c r="BW319" s="107" t="n"/>
      <c r="BX319" s="107" t="n"/>
      <c r="BY319" s="107" t="n"/>
      <c r="BZ319" s="107" t="n"/>
      <c r="CA319" s="107" t="n"/>
      <c r="CB319" s="107" t="n"/>
      <c r="CC319" s="107" t="n"/>
      <c r="CD319" s="107" t="n"/>
      <c r="CE319" s="107" t="n"/>
      <c r="CF319" s="107" t="n"/>
      <c r="CG319" s="107" t="n"/>
      <c r="CH319" s="107" t="n"/>
      <c r="CI319" s="107" t="n"/>
      <c r="CJ319" s="107" t="n"/>
      <c r="CK319" s="107" t="n"/>
      <c r="CL319" s="107" t="n"/>
      <c r="CM319" s="107" t="n"/>
      <c r="CN319" s="107" t="n"/>
      <c r="CO319" s="107" t="n"/>
      <c r="CP319" s="107" t="n"/>
      <c r="CQ319" s="107" t="n"/>
      <c r="CR319" s="107" t="n"/>
      <c r="CS319" s="107" t="n"/>
      <c r="CT319" s="107" t="n"/>
      <c r="CU319" s="107" t="n"/>
      <c r="CV319" s="107" t="n"/>
      <c r="CW319" s="107" t="n"/>
      <c r="CX319" s="107" t="n"/>
      <c r="CY319" s="107" t="n"/>
      <c r="CZ319" s="107" t="n"/>
    </row>
    <row r="320">
      <c r="D320" t="inlineStr">
        <is>
          <t>Dividend Frequency</t>
        </is>
      </c>
      <c r="E320" t="inlineStr">
        <is>
          <t>None</t>
        </is>
      </c>
    </row>
    <row r="321">
      <c r="D321" t="inlineStr">
        <is>
          <t>Dividend Type</t>
        </is>
      </c>
      <c r="E321" t="inlineStr">
        <is>
          <t>Special Cash</t>
        </is>
      </c>
    </row>
    <row r="322">
      <c r="A322" s="2">
        <f>IF($A315="","","   projections")</f>
        <v/>
      </c>
      <c r="B322" s="68">
        <f>IF($A315="",0,COUNT($E323:$CZ323))</f>
        <v/>
      </c>
      <c r="C322" s="69">
        <f>IF($B322=0,0,MAX($E323:$CZ323))</f>
        <v/>
      </c>
      <c r="D322" s="58">
        <f>_xll.BDS($A315,'Field Check'!$C$42,"headers=y","startcol=1","endcol=3","dir=h","cols=20;rows=3")</f>
        <v/>
      </c>
      <c r="E322" s="59" t="n">
        <v>46310</v>
      </c>
      <c r="F322" s="59" t="n">
        <v>46498</v>
      </c>
      <c r="G322" s="59" t="n">
        <v>46675</v>
      </c>
      <c r="H322" s="59" t="n">
        <v>46862</v>
      </c>
      <c r="I322" s="59" t="n">
        <v>47042</v>
      </c>
      <c r="J322" s="59" t="n">
        <v>47234</v>
      </c>
      <c r="K322" s="59" t="n">
        <v>47406</v>
      </c>
      <c r="L322" s="59" t="n">
        <v>47597</v>
      </c>
      <c r="M322" s="59" t="n">
        <v>47771</v>
      </c>
      <c r="N322" s="59" t="n">
        <v>47961</v>
      </c>
      <c r="O322" s="59" t="n">
        <v>48136</v>
      </c>
      <c r="P322" s="59" t="n">
        <v>48325</v>
      </c>
      <c r="Q322" s="59" t="n">
        <v>48502</v>
      </c>
      <c r="R322" s="59" t="n">
        <v>48689</v>
      </c>
      <c r="S322" s="59" t="n">
        <v>48866</v>
      </c>
      <c r="T322" s="59" t="n">
        <v>49053</v>
      </c>
      <c r="U322" s="59" t="n">
        <v>49233</v>
      </c>
      <c r="V322" s="59" t="n">
        <v>49423</v>
      </c>
      <c r="W322" s="59" t="n">
        <v>49597</v>
      </c>
      <c r="X322" s="59" t="n"/>
      <c r="Y322" s="59" t="n"/>
      <c r="Z322" s="59" t="n"/>
      <c r="AA322" s="59" t="n"/>
      <c r="AB322" s="59" t="n"/>
      <c r="AC322" s="59" t="n"/>
      <c r="AD322" s="59" t="n"/>
      <c r="AE322" s="59" t="n"/>
      <c r="AF322" s="59" t="n"/>
      <c r="AG322" s="59" t="n"/>
      <c r="AH322" s="59" t="n"/>
      <c r="AI322" s="59" t="n"/>
      <c r="AJ322" s="59" t="n"/>
      <c r="AK322" s="59" t="n"/>
      <c r="AL322" s="59" t="n"/>
      <c r="AM322" s="59" t="n"/>
      <c r="AN322" s="59" t="n"/>
      <c r="AO322" s="59" t="n"/>
      <c r="AP322" s="59" t="n"/>
      <c r="AQ322" s="59" t="n"/>
      <c r="AR322" s="59" t="n"/>
      <c r="AS322" s="59" t="n"/>
      <c r="AT322" s="59" t="n"/>
      <c r="AU322" s="59" t="n"/>
      <c r="AV322" s="59" t="n"/>
      <c r="AW322" s="59" t="n"/>
      <c r="AX322" s="59" t="n"/>
      <c r="AY322" s="59" t="n"/>
      <c r="AZ322" s="59" t="n"/>
      <c r="BA322" s="59" t="n"/>
      <c r="BB322" s="59" t="n"/>
      <c r="BC322" s="59" t="n"/>
      <c r="BD322" s="59" t="n"/>
      <c r="BE322" s="59" t="n"/>
      <c r="BF322" s="59" t="n"/>
      <c r="BG322" s="59" t="n"/>
      <c r="BH322" s="59" t="n"/>
      <c r="BI322" s="59" t="n"/>
      <c r="BJ322" s="59" t="n"/>
      <c r="BK322" s="59" t="n"/>
      <c r="BL322" s="59" t="n"/>
      <c r="BM322" s="59" t="n"/>
      <c r="BN322" s="59" t="n"/>
      <c r="BO322" s="59" t="n"/>
      <c r="BP322" s="59" t="n"/>
      <c r="BQ322" s="59" t="n"/>
      <c r="BR322" s="59" t="n"/>
      <c r="BS322" s="59" t="n"/>
      <c r="BT322" s="59" t="n"/>
      <c r="BU322" s="59" t="n"/>
      <c r="BV322" s="59" t="n"/>
      <c r="BW322" s="59" t="n"/>
      <c r="BX322" s="59" t="n"/>
      <c r="BY322" s="59" t="n"/>
      <c r="BZ322" s="59" t="n"/>
      <c r="CA322" s="59" t="n"/>
      <c r="CB322" s="59" t="n"/>
      <c r="CC322" s="59" t="n"/>
      <c r="CD322" s="59" t="n"/>
      <c r="CE322" s="59" t="n"/>
      <c r="CF322" s="59" t="n"/>
      <c r="CG322" s="59" t="n"/>
      <c r="CH322" s="59" t="n"/>
      <c r="CI322" s="59" t="n"/>
      <c r="CJ322" s="59" t="n"/>
      <c r="CK322" s="59" t="n"/>
      <c r="CL322" s="59" t="n"/>
      <c r="CM322" s="59" t="n"/>
      <c r="CN322" s="59" t="n"/>
      <c r="CO322" s="59" t="n"/>
      <c r="CP322" s="59" t="n"/>
      <c r="CQ322" s="59" t="n"/>
      <c r="CR322" s="59" t="n"/>
      <c r="CS322" s="59" t="n"/>
      <c r="CT322" s="59" t="n"/>
      <c r="CU322" s="59" t="n"/>
      <c r="CV322" s="59" t="n"/>
      <c r="CW322" s="59" t="n"/>
      <c r="CX322" s="59" t="n"/>
      <c r="CY322" s="59" t="n"/>
      <c r="CZ322" s="59" t="n"/>
    </row>
    <row r="323">
      <c r="D323" s="59" t="inlineStr">
        <is>
          <t>Ex-Date</t>
        </is>
      </c>
      <c r="E323" s="59" t="n">
        <v>46322</v>
      </c>
      <c r="F323" s="59" t="n">
        <v>46510</v>
      </c>
      <c r="G323" s="59" t="n">
        <v>46682</v>
      </c>
      <c r="H323" s="59" t="n">
        <v>46874</v>
      </c>
      <c r="I323" s="59" t="n">
        <v>47046</v>
      </c>
      <c r="J323" s="59" t="n">
        <v>47238</v>
      </c>
      <c r="K323" s="59" t="n">
        <v>47410</v>
      </c>
      <c r="L323" s="59" t="n">
        <v>47603</v>
      </c>
      <c r="M323" s="59" t="n">
        <v>47774</v>
      </c>
      <c r="N323" s="59" t="n">
        <v>47968</v>
      </c>
      <c r="O323" s="59" t="n">
        <v>48138</v>
      </c>
      <c r="P323" s="59" t="n">
        <v>48337</v>
      </c>
      <c r="Q323" s="59" t="n">
        <v>48509</v>
      </c>
      <c r="R323" s="59" t="n">
        <v>48701</v>
      </c>
      <c r="S323" s="59" t="n">
        <v>48873</v>
      </c>
      <c r="T323" s="59" t="n">
        <v>49065</v>
      </c>
      <c r="U323" s="59" t="n">
        <v>49237</v>
      </c>
      <c r="V323" s="59" t="n">
        <v>49429</v>
      </c>
      <c r="W323" s="59" t="n">
        <v>49608</v>
      </c>
      <c r="X323" s="59" t="n"/>
      <c r="Y323" s="59" t="n"/>
      <c r="Z323" s="59" t="n"/>
      <c r="AA323" s="59" t="n"/>
      <c r="AB323" s="59" t="n"/>
      <c r="AC323" s="59" t="n"/>
      <c r="AD323" s="59" t="n"/>
      <c r="AE323" s="59" t="n"/>
      <c r="AF323" s="59" t="n"/>
      <c r="AG323" s="59" t="n"/>
      <c r="AH323" s="59" t="n"/>
      <c r="AI323" s="59" t="n"/>
      <c r="AJ323" s="59" t="n"/>
      <c r="AK323" s="59" t="n"/>
      <c r="AL323" s="59" t="n"/>
      <c r="AM323" s="59" t="n"/>
      <c r="AN323" s="59" t="n"/>
      <c r="AO323" s="59" t="n"/>
      <c r="AP323" s="59" t="n"/>
      <c r="AQ323" s="59" t="n"/>
      <c r="AR323" s="59" t="n"/>
      <c r="AS323" s="59" t="n"/>
      <c r="AT323" s="59" t="n"/>
      <c r="AU323" s="59" t="n"/>
      <c r="AV323" s="59" t="n"/>
      <c r="AW323" s="59" t="n"/>
      <c r="AX323" s="59" t="n"/>
      <c r="AY323" s="59" t="n"/>
      <c r="AZ323" s="59" t="n"/>
      <c r="BA323" s="59" t="n"/>
      <c r="BB323" s="59" t="n"/>
      <c r="BC323" s="59" t="n"/>
      <c r="BD323" s="59" t="n"/>
      <c r="BE323" s="59" t="n"/>
      <c r="BF323" s="59" t="n"/>
      <c r="BG323" s="59" t="n"/>
      <c r="BH323" s="59" t="n"/>
      <c r="BI323" s="59" t="n"/>
      <c r="BJ323" s="59" t="n"/>
      <c r="BK323" s="59" t="n"/>
      <c r="BL323" s="59" t="n"/>
      <c r="BM323" s="59" t="n"/>
      <c r="BN323" s="59" t="n"/>
      <c r="BO323" s="59" t="n"/>
      <c r="BP323" s="59" t="n"/>
      <c r="BQ323" s="59" t="n"/>
      <c r="BR323" s="59" t="n"/>
      <c r="BS323" s="59" t="n"/>
      <c r="BT323" s="59" t="n"/>
      <c r="BU323" s="59" t="n"/>
      <c r="BV323" s="59" t="n"/>
      <c r="BW323" s="59" t="n"/>
      <c r="BX323" s="59" t="n"/>
      <c r="BY323" s="59" t="n"/>
      <c r="BZ323" s="59" t="n"/>
      <c r="CA323" s="59" t="n"/>
      <c r="CB323" s="59" t="n"/>
      <c r="CC323" s="59" t="n"/>
      <c r="CD323" s="59" t="n"/>
      <c r="CE323" s="59" t="n"/>
      <c r="CF323" s="59" t="n"/>
      <c r="CG323" s="59" t="n"/>
      <c r="CH323" s="59" t="n"/>
      <c r="CI323" s="59" t="n"/>
      <c r="CJ323" s="59" t="n"/>
      <c r="CK323" s="59" t="n"/>
      <c r="CL323" s="59" t="n"/>
      <c r="CM323" s="59" t="n"/>
      <c r="CN323" s="59" t="n"/>
      <c r="CO323" s="59" t="n"/>
      <c r="CP323" s="59" t="n"/>
      <c r="CQ323" s="59" t="n"/>
      <c r="CR323" s="59" t="n"/>
      <c r="CS323" s="59" t="n"/>
      <c r="CT323" s="59" t="n"/>
      <c r="CU323" s="59" t="n"/>
      <c r="CV323" s="59" t="n"/>
      <c r="CW323" s="59" t="n"/>
      <c r="CX323" s="59" t="n"/>
      <c r="CY323" s="59" t="n"/>
      <c r="CZ323" s="59" t="n"/>
    </row>
    <row r="324">
      <c r="D324" s="107" t="inlineStr">
        <is>
          <t>Amount Per Share</t>
        </is>
      </c>
      <c r="E324" s="107" t="n">
        <v>0.22</v>
      </c>
      <c r="F324" s="107" t="n">
        <v>0.22</v>
      </c>
      <c r="G324" s="107" t="n">
        <v>0.23</v>
      </c>
      <c r="H324" s="107" t="n">
        <v>0.23</v>
      </c>
      <c r="I324" s="107" t="n">
        <v>0.23</v>
      </c>
      <c r="J324" s="107" t="n">
        <v>0.23</v>
      </c>
      <c r="K324" s="107" t="n">
        <v>0.24</v>
      </c>
      <c r="L324" s="107" t="n">
        <v>0.24</v>
      </c>
      <c r="M324" s="107" t="n">
        <v>0.24</v>
      </c>
      <c r="N324" s="107" t="n">
        <v>0.24</v>
      </c>
      <c r="O324" s="107" t="n">
        <v>0.25</v>
      </c>
      <c r="P324" s="107" t="n">
        <v>0.25</v>
      </c>
      <c r="Q324" s="107" t="n">
        <v>0.25</v>
      </c>
      <c r="R324" s="107" t="n">
        <v>0.25</v>
      </c>
      <c r="S324" s="107" t="n">
        <v>0.25</v>
      </c>
      <c r="T324" s="107" t="n">
        <v>0.25</v>
      </c>
      <c r="U324" s="107" t="n">
        <v>0.26</v>
      </c>
      <c r="V324" s="107" t="n">
        <v>0.26</v>
      </c>
      <c r="W324" s="107" t="n">
        <v>0.26</v>
      </c>
      <c r="X324" s="107" t="n"/>
      <c r="Y324" s="107" t="n"/>
      <c r="Z324" s="107" t="n"/>
      <c r="AA324" s="107" t="n"/>
      <c r="AB324" s="107" t="n"/>
      <c r="AC324" s="107" t="n"/>
      <c r="AD324" s="107" t="n"/>
      <c r="AE324" s="107" t="n"/>
      <c r="AF324" s="107" t="n"/>
      <c r="AG324" s="107" t="n"/>
      <c r="AH324" s="107" t="n"/>
      <c r="AI324" s="107" t="n"/>
      <c r="AJ324" s="107" t="n"/>
      <c r="AK324" s="107" t="n"/>
      <c r="AL324" s="107" t="n"/>
      <c r="AM324" s="107" t="n"/>
      <c r="AN324" s="107" t="n"/>
      <c r="AO324" s="107" t="n"/>
      <c r="AP324" s="107" t="n"/>
      <c r="AQ324" s="107" t="n"/>
      <c r="AR324" s="107" t="n"/>
      <c r="AS324" s="107" t="n"/>
      <c r="AT324" s="107" t="n"/>
      <c r="AU324" s="107" t="n"/>
      <c r="AV324" s="107" t="n"/>
      <c r="AW324" s="107" t="n"/>
      <c r="AX324" s="107" t="n"/>
      <c r="AY324" s="107" t="n"/>
      <c r="AZ324" s="107" t="n"/>
      <c r="BA324" s="107" t="n"/>
      <c r="BB324" s="107" t="n"/>
      <c r="BC324" s="107" t="n"/>
      <c r="BD324" s="107" t="n"/>
      <c r="BE324" s="107" t="n"/>
      <c r="BF324" s="107" t="n"/>
      <c r="BG324" s="107" t="n"/>
      <c r="BH324" s="107" t="n"/>
      <c r="BI324" s="107" t="n"/>
      <c r="BJ324" s="107" t="n"/>
      <c r="BK324" s="107" t="n"/>
      <c r="BL324" s="107" t="n"/>
      <c r="BM324" s="107" t="n"/>
      <c r="BN324" s="107" t="n"/>
      <c r="BO324" s="107" t="n"/>
      <c r="BP324" s="107" t="n"/>
      <c r="BQ324" s="107" t="n"/>
      <c r="BR324" s="107" t="n"/>
      <c r="BS324" s="107" t="n"/>
      <c r="BT324" s="107" t="n"/>
      <c r="BU324" s="107" t="n"/>
      <c r="BV324" s="107" t="n"/>
      <c r="BW324" s="107" t="n"/>
      <c r="BX324" s="107" t="n"/>
      <c r="BY324" s="107" t="n"/>
      <c r="BZ324" s="107" t="n"/>
      <c r="CA324" s="107" t="n"/>
      <c r="CB324" s="107" t="n"/>
      <c r="CC324" s="107" t="n"/>
      <c r="CD324" s="107" t="n"/>
      <c r="CE324" s="107" t="n"/>
      <c r="CF324" s="107" t="n"/>
      <c r="CG324" s="107" t="n"/>
      <c r="CH324" s="107" t="n"/>
      <c r="CI324" s="107" t="n"/>
      <c r="CJ324" s="107" t="n"/>
      <c r="CK324" s="107" t="n"/>
      <c r="CL324" s="107" t="n"/>
      <c r="CM324" s="107" t="n"/>
      <c r="CN324" s="107" t="n"/>
      <c r="CO324" s="107" t="n"/>
      <c r="CP324" s="107" t="n"/>
      <c r="CQ324" s="107" t="n"/>
      <c r="CR324" s="107" t="n"/>
      <c r="CS324" s="107" t="n"/>
      <c r="CT324" s="107" t="n"/>
      <c r="CU324" s="107" t="n"/>
      <c r="CV324" s="107" t="n"/>
      <c r="CW324" s="107" t="n"/>
      <c r="CX324" s="107" t="n"/>
      <c r="CY324" s="107" t="n"/>
      <c r="CZ324" s="107" t="n"/>
    </row>
    <row r="326">
      <c r="A326" s="126">
        <f>IF('AS51'!$C$35="","",'AS51'!$C$35)</f>
        <v/>
      </c>
      <c r="B326" s="68">
        <f>IF($A326="",0,COUNT($E327:$CZ327))</f>
        <v/>
      </c>
      <c r="C326" s="69">
        <f>IF($B326=0,0,MAX($E327:$CZ327))</f>
        <v/>
      </c>
      <c r="D326" s="58">
        <f>_xll.BDS($A326,'Field Check'!$C$44,"headers=y","startcol=1","endcol=7","dir=h","DVD_START_DT",'Field Check'!$C$59,"DVD_END_DT",'Field Check'!$D$59,"cols=2;rows=7")</f>
        <v/>
      </c>
      <c r="E326" s="59" t="n">
        <v>46240</v>
      </c>
      <c r="F326" s="59" t="n"/>
      <c r="G326" s="59" t="n"/>
      <c r="H326" s="59" t="n"/>
      <c r="I326" s="59" t="n"/>
      <c r="J326" s="59" t="n"/>
      <c r="K326" s="59" t="n"/>
      <c r="L326" s="59" t="n"/>
      <c r="M326" s="59" t="n"/>
      <c r="N326" s="59" t="n"/>
      <c r="O326" s="59" t="n"/>
      <c r="P326" s="59" t="n"/>
      <c r="Q326" s="59" t="n"/>
      <c r="R326" s="59" t="n"/>
      <c r="S326" s="59" t="n"/>
      <c r="T326" s="59" t="n"/>
      <c r="U326" s="59" t="n"/>
      <c r="V326" s="59" t="n"/>
      <c r="W326" s="59" t="n"/>
      <c r="X326" s="59" t="n"/>
      <c r="Y326" s="59" t="n"/>
      <c r="Z326" s="59" t="n"/>
      <c r="AA326" s="59" t="n"/>
      <c r="AB326" s="59" t="n"/>
      <c r="AC326" s="59" t="n"/>
      <c r="AD326" s="59" t="n"/>
      <c r="AE326" s="59" t="n"/>
      <c r="AF326" s="59" t="n"/>
      <c r="AG326" s="59" t="n"/>
      <c r="AH326" s="59" t="n"/>
      <c r="AI326" s="59" t="n"/>
      <c r="AJ326" s="59" t="n"/>
      <c r="AK326" s="59" t="n"/>
      <c r="AL326" s="59" t="n"/>
      <c r="AM326" s="59" t="n"/>
      <c r="AN326" s="59" t="n"/>
      <c r="AO326" s="59" t="n"/>
      <c r="AP326" s="59" t="n"/>
      <c r="AQ326" s="59" t="n"/>
      <c r="AR326" s="59" t="n"/>
      <c r="AS326" s="59" t="n"/>
      <c r="AT326" s="59" t="n"/>
      <c r="AU326" s="59" t="n"/>
      <c r="AV326" s="59" t="n"/>
      <c r="AW326" s="59" t="n"/>
      <c r="AX326" s="59" t="n"/>
      <c r="AY326" s="59" t="n"/>
      <c r="AZ326" s="59" t="n"/>
      <c r="BA326" s="59" t="n"/>
      <c r="BB326" s="59" t="n"/>
      <c r="BC326" s="59" t="n"/>
      <c r="BD326" s="59" t="n"/>
      <c r="BE326" s="59" t="n"/>
      <c r="BF326" s="59" t="n"/>
      <c r="BG326" s="59" t="n"/>
      <c r="BH326" s="59" t="n"/>
      <c r="BI326" s="59" t="n"/>
      <c r="BJ326" s="59" t="n"/>
      <c r="BK326" s="59" t="n"/>
      <c r="BL326" s="59" t="n"/>
      <c r="BM326" s="59" t="n"/>
      <c r="BN326" s="59" t="n"/>
      <c r="BO326" s="59" t="n"/>
      <c r="BP326" s="59" t="n"/>
      <c r="BQ326" s="59" t="n"/>
      <c r="BR326" s="59" t="n"/>
      <c r="BS326" s="59" t="n"/>
      <c r="BT326" s="59" t="n"/>
      <c r="BU326" s="59" t="n"/>
      <c r="BV326" s="59" t="n"/>
      <c r="BW326" s="59" t="n"/>
      <c r="BX326" s="59" t="n"/>
      <c r="BY326" s="59" t="n"/>
      <c r="BZ326" s="59" t="n"/>
      <c r="CA326" s="59" t="n"/>
      <c r="CB326" s="59" t="n"/>
      <c r="CC326" s="59" t="n"/>
      <c r="CD326" s="59" t="n"/>
      <c r="CE326" s="59" t="n"/>
      <c r="CF326" s="59" t="n"/>
      <c r="CG326" s="59" t="n"/>
      <c r="CH326" s="59" t="n"/>
      <c r="CI326" s="59" t="n"/>
      <c r="CJ326" s="59" t="n"/>
      <c r="CK326" s="59" t="n"/>
      <c r="CL326" s="59" t="n"/>
      <c r="CM326" s="59" t="n"/>
      <c r="CN326" s="59" t="n"/>
      <c r="CO326" s="59" t="n"/>
      <c r="CP326" s="59" t="n"/>
      <c r="CQ326" s="59" t="n"/>
      <c r="CR326" s="59" t="n"/>
      <c r="CS326" s="59" t="n"/>
      <c r="CT326" s="59" t="n"/>
      <c r="CU326" s="59" t="n"/>
      <c r="CV326" s="59" t="n"/>
      <c r="CW326" s="59" t="n"/>
      <c r="CX326" s="59" t="n"/>
      <c r="CY326" s="59" t="n"/>
      <c r="CZ326" s="59" t="n"/>
    </row>
    <row r="327">
      <c r="D327" s="59" t="inlineStr">
        <is>
          <t>Ex-Date</t>
        </is>
      </c>
      <c r="E327" s="59" t="n">
        <v>46262</v>
      </c>
      <c r="F327" s="59" t="n"/>
      <c r="G327" s="59" t="n"/>
      <c r="H327" s="59" t="n"/>
      <c r="I327" s="59" t="n"/>
      <c r="J327" s="59" t="n"/>
      <c r="K327" s="59" t="n"/>
      <c r="L327" s="59" t="n"/>
      <c r="M327" s="59" t="n"/>
      <c r="N327" s="59" t="n"/>
      <c r="O327" s="59" t="n"/>
      <c r="P327" s="59" t="n"/>
      <c r="Q327" s="59" t="n"/>
      <c r="R327" s="59" t="n"/>
      <c r="S327" s="59" t="n"/>
      <c r="T327" s="59" t="n"/>
      <c r="U327" s="59" t="n"/>
      <c r="V327" s="59" t="n"/>
      <c r="W327" s="59" t="n"/>
      <c r="X327" s="59" t="n"/>
      <c r="Y327" s="59" t="n"/>
      <c r="Z327" s="59" t="n"/>
      <c r="AA327" s="59" t="n"/>
      <c r="AB327" s="59" t="n"/>
      <c r="AC327" s="59" t="n"/>
      <c r="AD327" s="59" t="n"/>
      <c r="AE327" s="59" t="n"/>
      <c r="AF327" s="59" t="n"/>
      <c r="AG327" s="59" t="n"/>
      <c r="AH327" s="59" t="n"/>
      <c r="AI327" s="59" t="n"/>
      <c r="AJ327" s="59" t="n"/>
      <c r="AK327" s="59" t="n"/>
      <c r="AL327" s="59" t="n"/>
      <c r="AM327" s="59" t="n"/>
      <c r="AN327" s="59" t="n"/>
      <c r="AO327" s="59" t="n"/>
      <c r="AP327" s="59" t="n"/>
      <c r="AQ327" s="59" t="n"/>
      <c r="AR327" s="59" t="n"/>
      <c r="AS327" s="59" t="n"/>
      <c r="AT327" s="59" t="n"/>
      <c r="AU327" s="59" t="n"/>
      <c r="AV327" s="59" t="n"/>
      <c r="AW327" s="59" t="n"/>
      <c r="AX327" s="59" t="n"/>
      <c r="AY327" s="59" t="n"/>
      <c r="AZ327" s="59" t="n"/>
      <c r="BA327" s="59" t="n"/>
      <c r="BB327" s="59" t="n"/>
      <c r="BC327" s="59" t="n"/>
      <c r="BD327" s="59" t="n"/>
      <c r="BE327" s="59" t="n"/>
      <c r="BF327" s="59" t="n"/>
      <c r="BG327" s="59" t="n"/>
      <c r="BH327" s="59" t="n"/>
      <c r="BI327" s="59" t="n"/>
      <c r="BJ327" s="59" t="n"/>
      <c r="BK327" s="59" t="n"/>
      <c r="BL327" s="59" t="n"/>
      <c r="BM327" s="59" t="n"/>
      <c r="BN327" s="59" t="n"/>
      <c r="BO327" s="59" t="n"/>
      <c r="BP327" s="59" t="n"/>
      <c r="BQ327" s="59" t="n"/>
      <c r="BR327" s="59" t="n"/>
      <c r="BS327" s="59" t="n"/>
      <c r="BT327" s="59" t="n"/>
      <c r="BU327" s="59" t="n"/>
      <c r="BV327" s="59" t="n"/>
      <c r="BW327" s="59" t="n"/>
      <c r="BX327" s="59" t="n"/>
      <c r="BY327" s="59" t="n"/>
      <c r="BZ327" s="59" t="n"/>
      <c r="CA327" s="59" t="n"/>
      <c r="CB327" s="59" t="n"/>
      <c r="CC327" s="59" t="n"/>
      <c r="CD327" s="59" t="n"/>
      <c r="CE327" s="59" t="n"/>
      <c r="CF327" s="59" t="n"/>
      <c r="CG327" s="59" t="n"/>
      <c r="CH327" s="59" t="n"/>
      <c r="CI327" s="59" t="n"/>
      <c r="CJ327" s="59" t="n"/>
      <c r="CK327" s="59" t="n"/>
      <c r="CL327" s="59" t="n"/>
      <c r="CM327" s="59" t="n"/>
      <c r="CN327" s="59" t="n"/>
      <c r="CO327" s="59" t="n"/>
      <c r="CP327" s="59" t="n"/>
      <c r="CQ327" s="59" t="n"/>
      <c r="CR327" s="59" t="n"/>
      <c r="CS327" s="59" t="n"/>
      <c r="CT327" s="59" t="n"/>
      <c r="CU327" s="59" t="n"/>
      <c r="CV327" s="59" t="n"/>
      <c r="CW327" s="59" t="n"/>
      <c r="CX327" s="59" t="n"/>
      <c r="CY327" s="59" t="n"/>
      <c r="CZ327" s="59" t="n"/>
    </row>
    <row r="328">
      <c r="D328" s="59" t="inlineStr">
        <is>
          <t>Record Date</t>
        </is>
      </c>
      <c r="E328" s="59" t="n">
        <v>46265</v>
      </c>
      <c r="F328" s="59" t="n"/>
      <c r="G328" s="59" t="n"/>
      <c r="H328" s="59" t="n"/>
      <c r="I328" s="59" t="n"/>
      <c r="J328" s="59" t="n"/>
      <c r="K328" s="59" t="n"/>
      <c r="L328" s="59" t="n"/>
      <c r="M328" s="59" t="n"/>
      <c r="N328" s="59" t="n"/>
      <c r="O328" s="59" t="n"/>
      <c r="P328" s="59" t="n"/>
      <c r="Q328" s="59" t="n"/>
      <c r="R328" s="59" t="n"/>
      <c r="S328" s="59" t="n"/>
      <c r="T328" s="59" t="n"/>
      <c r="U328" s="59" t="n"/>
      <c r="V328" s="59" t="n"/>
      <c r="W328" s="59" t="n"/>
      <c r="X328" s="59" t="n"/>
      <c r="Y328" s="59" t="n"/>
      <c r="Z328" s="59" t="n"/>
      <c r="AA328" s="59" t="n"/>
      <c r="AB328" s="59" t="n"/>
      <c r="AC328" s="59" t="n"/>
      <c r="AD328" s="59" t="n"/>
      <c r="AE328" s="59" t="n"/>
      <c r="AF328" s="59" t="n"/>
      <c r="AG328" s="59" t="n"/>
      <c r="AH328" s="59" t="n"/>
      <c r="AI328" s="59" t="n"/>
      <c r="AJ328" s="59" t="n"/>
      <c r="AK328" s="59" t="n"/>
      <c r="AL328" s="59" t="n"/>
      <c r="AM328" s="59" t="n"/>
      <c r="AN328" s="59" t="n"/>
      <c r="AO328" s="59" t="n"/>
      <c r="AP328" s="59" t="n"/>
      <c r="AQ328" s="59" t="n"/>
      <c r="AR328" s="59" t="n"/>
      <c r="AS328" s="59" t="n"/>
      <c r="AT328" s="59" t="n"/>
      <c r="AU328" s="59" t="n"/>
      <c r="AV328" s="59" t="n"/>
      <c r="AW328" s="59" t="n"/>
      <c r="AX328" s="59" t="n"/>
      <c r="AY328" s="59" t="n"/>
      <c r="AZ328" s="59" t="n"/>
      <c r="BA328" s="59" t="n"/>
      <c r="BB328" s="59" t="n"/>
      <c r="BC328" s="59" t="n"/>
      <c r="BD328" s="59" t="n"/>
      <c r="BE328" s="59" t="n"/>
      <c r="BF328" s="59" t="n"/>
      <c r="BG328" s="59" t="n"/>
      <c r="BH328" s="59" t="n"/>
      <c r="BI328" s="59" t="n"/>
      <c r="BJ328" s="59" t="n"/>
      <c r="BK328" s="59" t="n"/>
      <c r="BL328" s="59" t="n"/>
      <c r="BM328" s="59" t="n"/>
      <c r="BN328" s="59" t="n"/>
      <c r="BO328" s="59" t="n"/>
      <c r="BP328" s="59" t="n"/>
      <c r="BQ328" s="59" t="n"/>
      <c r="BR328" s="59" t="n"/>
      <c r="BS328" s="59" t="n"/>
      <c r="BT328" s="59" t="n"/>
      <c r="BU328" s="59" t="n"/>
      <c r="BV328" s="59" t="n"/>
      <c r="BW328" s="59" t="n"/>
      <c r="BX328" s="59" t="n"/>
      <c r="BY328" s="59" t="n"/>
      <c r="BZ328" s="59" t="n"/>
      <c r="CA328" s="59" t="n"/>
      <c r="CB328" s="59" t="n"/>
      <c r="CC328" s="59" t="n"/>
      <c r="CD328" s="59" t="n"/>
      <c r="CE328" s="59" t="n"/>
      <c r="CF328" s="59" t="n"/>
      <c r="CG328" s="59" t="n"/>
      <c r="CH328" s="59" t="n"/>
      <c r="CI328" s="59" t="n"/>
      <c r="CJ328" s="59" t="n"/>
      <c r="CK328" s="59" t="n"/>
      <c r="CL328" s="59" t="n"/>
      <c r="CM328" s="59" t="n"/>
      <c r="CN328" s="59" t="n"/>
      <c r="CO328" s="59" t="n"/>
      <c r="CP328" s="59" t="n"/>
      <c r="CQ328" s="59" t="n"/>
      <c r="CR328" s="59" t="n"/>
      <c r="CS328" s="59" t="n"/>
      <c r="CT328" s="59" t="n"/>
      <c r="CU328" s="59" t="n"/>
      <c r="CV328" s="59" t="n"/>
      <c r="CW328" s="59" t="n"/>
      <c r="CX328" s="59" t="n"/>
      <c r="CY328" s="59" t="n"/>
      <c r="CZ328" s="59" t="n"/>
    </row>
    <row r="329">
      <c r="D329" s="59" t="inlineStr">
        <is>
          <t>Payable Date</t>
        </is>
      </c>
      <c r="E329" s="59" t="n">
        <v>46295</v>
      </c>
      <c r="F329" s="59" t="n"/>
      <c r="G329" s="59" t="n"/>
      <c r="H329" s="59" t="n"/>
      <c r="I329" s="59" t="n"/>
      <c r="J329" s="59" t="n"/>
      <c r="K329" s="59" t="n"/>
      <c r="L329" s="59" t="n"/>
      <c r="M329" s="59" t="n"/>
      <c r="N329" s="59" t="n"/>
      <c r="O329" s="59" t="n"/>
      <c r="P329" s="59" t="n"/>
      <c r="Q329" s="59" t="n"/>
      <c r="R329" s="59" t="n"/>
      <c r="S329" s="59" t="n"/>
      <c r="T329" s="59" t="n"/>
      <c r="U329" s="59" t="n"/>
      <c r="V329" s="59" t="n"/>
      <c r="W329" s="59" t="n"/>
      <c r="X329" s="59" t="n"/>
      <c r="Y329" s="59" t="n"/>
      <c r="Z329" s="59" t="n"/>
      <c r="AA329" s="59" t="n"/>
      <c r="AB329" s="59" t="n"/>
      <c r="AC329" s="59" t="n"/>
      <c r="AD329" s="59" t="n"/>
      <c r="AE329" s="59" t="n"/>
      <c r="AF329" s="59" t="n"/>
      <c r="AG329" s="59" t="n"/>
      <c r="AH329" s="59" t="n"/>
      <c r="AI329" s="59" t="n"/>
      <c r="AJ329" s="59" t="n"/>
      <c r="AK329" s="59" t="n"/>
      <c r="AL329" s="59" t="n"/>
      <c r="AM329" s="59" t="n"/>
      <c r="AN329" s="59" t="n"/>
      <c r="AO329" s="59" t="n"/>
      <c r="AP329" s="59" t="n"/>
      <c r="AQ329" s="59" t="n"/>
      <c r="AR329" s="59" t="n"/>
      <c r="AS329" s="59" t="n"/>
      <c r="AT329" s="59" t="n"/>
      <c r="AU329" s="59" t="n"/>
      <c r="AV329" s="59" t="n"/>
      <c r="AW329" s="59" t="n"/>
      <c r="AX329" s="59" t="n"/>
      <c r="AY329" s="59" t="n"/>
      <c r="AZ329" s="59" t="n"/>
      <c r="BA329" s="59" t="n"/>
      <c r="BB329" s="59" t="n"/>
      <c r="BC329" s="59" t="n"/>
      <c r="BD329" s="59" t="n"/>
      <c r="BE329" s="59" t="n"/>
      <c r="BF329" s="59" t="n"/>
      <c r="BG329" s="59" t="n"/>
      <c r="BH329" s="59" t="n"/>
      <c r="BI329" s="59" t="n"/>
      <c r="BJ329" s="59" t="n"/>
      <c r="BK329" s="59" t="n"/>
      <c r="BL329" s="59" t="n"/>
      <c r="BM329" s="59" t="n"/>
      <c r="BN329" s="59" t="n"/>
      <c r="BO329" s="59" t="n"/>
      <c r="BP329" s="59" t="n"/>
      <c r="BQ329" s="59" t="n"/>
      <c r="BR329" s="59" t="n"/>
      <c r="BS329" s="59" t="n"/>
      <c r="BT329" s="59" t="n"/>
      <c r="BU329" s="59" t="n"/>
      <c r="BV329" s="59" t="n"/>
      <c r="BW329" s="59" t="n"/>
      <c r="BX329" s="59" t="n"/>
      <c r="BY329" s="59" t="n"/>
      <c r="BZ329" s="59" t="n"/>
      <c r="CA329" s="59" t="n"/>
      <c r="CB329" s="59" t="n"/>
      <c r="CC329" s="59" t="n"/>
      <c r="CD329" s="59" t="n"/>
      <c r="CE329" s="59" t="n"/>
      <c r="CF329" s="59" t="n"/>
      <c r="CG329" s="59" t="n"/>
      <c r="CH329" s="59" t="n"/>
      <c r="CI329" s="59" t="n"/>
      <c r="CJ329" s="59" t="n"/>
      <c r="CK329" s="59" t="n"/>
      <c r="CL329" s="59" t="n"/>
      <c r="CM329" s="59" t="n"/>
      <c r="CN329" s="59" t="n"/>
      <c r="CO329" s="59" t="n"/>
      <c r="CP329" s="59" t="n"/>
      <c r="CQ329" s="59" t="n"/>
      <c r="CR329" s="59" t="n"/>
      <c r="CS329" s="59" t="n"/>
      <c r="CT329" s="59" t="n"/>
      <c r="CU329" s="59" t="n"/>
      <c r="CV329" s="59" t="n"/>
      <c r="CW329" s="59" t="n"/>
      <c r="CX329" s="59" t="n"/>
      <c r="CY329" s="59" t="n"/>
      <c r="CZ329" s="59" t="n"/>
    </row>
    <row r="330">
      <c r="D330" s="107" t="inlineStr">
        <is>
          <t>Dividend Amount</t>
        </is>
      </c>
      <c r="E330" s="107" t="n">
        <v>0.02</v>
      </c>
      <c r="F330" s="107" t="n"/>
      <c r="G330" s="107" t="n"/>
      <c r="H330" s="107" t="n"/>
      <c r="I330" s="107" t="n"/>
      <c r="J330" s="107" t="n"/>
      <c r="K330" s="107" t="n"/>
      <c r="L330" s="107" t="n"/>
      <c r="M330" s="107" t="n"/>
      <c r="N330" s="107" t="n"/>
      <c r="O330" s="107" t="n"/>
      <c r="P330" s="107" t="n"/>
      <c r="Q330" s="107" t="n"/>
      <c r="R330" s="107" t="n"/>
      <c r="S330" s="107" t="n"/>
      <c r="T330" s="107" t="n"/>
      <c r="U330" s="107" t="n"/>
      <c r="V330" s="107" t="n"/>
      <c r="W330" s="107" t="n"/>
      <c r="X330" s="107" t="n"/>
      <c r="Y330" s="107" t="n"/>
      <c r="Z330" s="107" t="n"/>
      <c r="AA330" s="107" t="n"/>
      <c r="AB330" s="107" t="n"/>
      <c r="AC330" s="107" t="n"/>
      <c r="AD330" s="107" t="n"/>
      <c r="AE330" s="107" t="n"/>
      <c r="AF330" s="107" t="n"/>
      <c r="AG330" s="107" t="n"/>
      <c r="AH330" s="107" t="n"/>
      <c r="AI330" s="107" t="n"/>
      <c r="AJ330" s="107" t="n"/>
      <c r="AK330" s="107" t="n"/>
      <c r="AL330" s="107" t="n"/>
      <c r="AM330" s="107" t="n"/>
      <c r="AN330" s="107" t="n"/>
      <c r="AO330" s="107" t="n"/>
      <c r="AP330" s="107" t="n"/>
      <c r="AQ330" s="107" t="n"/>
      <c r="AR330" s="107" t="n"/>
      <c r="AS330" s="107" t="n"/>
      <c r="AT330" s="107" t="n"/>
      <c r="AU330" s="107" t="n"/>
      <c r="AV330" s="107" t="n"/>
      <c r="AW330" s="107" t="n"/>
      <c r="AX330" s="107" t="n"/>
      <c r="AY330" s="107" t="n"/>
      <c r="AZ330" s="107" t="n"/>
      <c r="BA330" s="107" t="n"/>
      <c r="BB330" s="107" t="n"/>
      <c r="BC330" s="107" t="n"/>
      <c r="BD330" s="107" t="n"/>
      <c r="BE330" s="107" t="n"/>
      <c r="BF330" s="107" t="n"/>
      <c r="BG330" s="107" t="n"/>
      <c r="BH330" s="107" t="n"/>
      <c r="BI330" s="107" t="n"/>
      <c r="BJ330" s="107" t="n"/>
      <c r="BK330" s="107" t="n"/>
      <c r="BL330" s="107" t="n"/>
      <c r="BM330" s="107" t="n"/>
      <c r="BN330" s="107" t="n"/>
      <c r="BO330" s="107" t="n"/>
      <c r="BP330" s="107" t="n"/>
      <c r="BQ330" s="107" t="n"/>
      <c r="BR330" s="107" t="n"/>
      <c r="BS330" s="107" t="n"/>
      <c r="BT330" s="107" t="n"/>
      <c r="BU330" s="107" t="n"/>
      <c r="BV330" s="107" t="n"/>
      <c r="BW330" s="107" t="n"/>
      <c r="BX330" s="107" t="n"/>
      <c r="BY330" s="107" t="n"/>
      <c r="BZ330" s="107" t="n"/>
      <c r="CA330" s="107" t="n"/>
      <c r="CB330" s="107" t="n"/>
      <c r="CC330" s="107" t="n"/>
      <c r="CD330" s="107" t="n"/>
      <c r="CE330" s="107" t="n"/>
      <c r="CF330" s="107" t="n"/>
      <c r="CG330" s="107" t="n"/>
      <c r="CH330" s="107" t="n"/>
      <c r="CI330" s="107" t="n"/>
      <c r="CJ330" s="107" t="n"/>
      <c r="CK330" s="107" t="n"/>
      <c r="CL330" s="107" t="n"/>
      <c r="CM330" s="107" t="n"/>
      <c r="CN330" s="107" t="n"/>
      <c r="CO330" s="107" t="n"/>
      <c r="CP330" s="107" t="n"/>
      <c r="CQ330" s="107" t="n"/>
      <c r="CR330" s="107" t="n"/>
      <c r="CS330" s="107" t="n"/>
      <c r="CT330" s="107" t="n"/>
      <c r="CU330" s="107" t="n"/>
      <c r="CV330" s="107" t="n"/>
      <c r="CW330" s="107" t="n"/>
      <c r="CX330" s="107" t="n"/>
      <c r="CY330" s="107" t="n"/>
      <c r="CZ330" s="107" t="n"/>
    </row>
    <row r="331">
      <c r="D331" t="inlineStr">
        <is>
          <t>Dividend Frequency</t>
        </is>
      </c>
      <c r="E331" t="inlineStr">
        <is>
          <t>Semi-Anl</t>
        </is>
      </c>
    </row>
    <row r="332">
      <c r="D332" t="inlineStr">
        <is>
          <t>Dividend Type</t>
        </is>
      </c>
      <c r="E332" t="inlineStr">
        <is>
          <t>Final</t>
        </is>
      </c>
    </row>
    <row r="333">
      <c r="A333" s="2">
        <f>IF($A326="","","   projections")</f>
        <v/>
      </c>
      <c r="B333" s="68">
        <f>IF($A326="",0,COUNT($E334:$CZ334))</f>
        <v/>
      </c>
      <c r="C333" s="69">
        <f>IF($B333=0,0,MAX($E334:$CZ334))</f>
        <v/>
      </c>
      <c r="D333" s="58">
        <f>_xll.BDS($A326,'Field Check'!$C$42,"headers=y","startcol=1","endcol=3","dir=h","cols=21;rows=3")</f>
        <v/>
      </c>
      <c r="E333" s="59" t="n">
        <v>46433</v>
      </c>
      <c r="F333" s="59" t="n">
        <v>46615</v>
      </c>
      <c r="G333" s="59" t="n">
        <v>46797</v>
      </c>
      <c r="H333" s="59" t="n">
        <v>46979</v>
      </c>
      <c r="I333" s="59" t="n">
        <v>47161</v>
      </c>
      <c r="J333" s="59" t="n">
        <v>47343</v>
      </c>
      <c r="K333" s="59" t="n">
        <v>47525</v>
      </c>
      <c r="L333" s="59" t="n">
        <v>47707</v>
      </c>
      <c r="M333" s="59" t="n">
        <v>47889</v>
      </c>
      <c r="N333" s="59" t="n">
        <v>48071</v>
      </c>
      <c r="O333" s="59" t="n">
        <v>48260</v>
      </c>
      <c r="P333" s="59" t="n">
        <v>48442</v>
      </c>
      <c r="Q333" s="59" t="n">
        <v>48624</v>
      </c>
      <c r="R333" s="59" t="n">
        <v>48806</v>
      </c>
      <c r="S333" s="59" t="n">
        <v>48988</v>
      </c>
      <c r="T333" s="59" t="n">
        <v>49170</v>
      </c>
      <c r="U333" s="59" t="n">
        <v>49352</v>
      </c>
      <c r="V333" s="59" t="n">
        <v>49534</v>
      </c>
      <c r="W333" s="59" t="n">
        <v>49716</v>
      </c>
      <c r="X333" s="59" t="n">
        <v>49898</v>
      </c>
      <c r="Y333" s="59" t="n"/>
      <c r="Z333" s="59" t="n"/>
      <c r="AA333" s="59" t="n"/>
      <c r="AB333" s="59" t="n"/>
      <c r="AC333" s="59" t="n"/>
      <c r="AD333" s="59" t="n"/>
      <c r="AE333" s="59" t="n"/>
      <c r="AF333" s="59" t="n"/>
      <c r="AG333" s="59" t="n"/>
      <c r="AH333" s="59" t="n"/>
      <c r="AI333" s="59" t="n"/>
      <c r="AJ333" s="59" t="n"/>
      <c r="AK333" s="59" t="n"/>
      <c r="AL333" s="59" t="n"/>
      <c r="AM333" s="59" t="n"/>
      <c r="AN333" s="59" t="n"/>
      <c r="AO333" s="59" t="n"/>
      <c r="AP333" s="59" t="n"/>
      <c r="AQ333" s="59" t="n"/>
      <c r="AR333" s="59" t="n"/>
      <c r="AS333" s="59" t="n"/>
      <c r="AT333" s="59" t="n"/>
      <c r="AU333" s="59" t="n"/>
      <c r="AV333" s="59" t="n"/>
      <c r="AW333" s="59" t="n"/>
      <c r="AX333" s="59" t="n"/>
      <c r="AY333" s="59" t="n"/>
      <c r="AZ333" s="59" t="n"/>
      <c r="BA333" s="59" t="n"/>
      <c r="BB333" s="59" t="n"/>
      <c r="BC333" s="59" t="n"/>
      <c r="BD333" s="59" t="n"/>
      <c r="BE333" s="59" t="n"/>
      <c r="BF333" s="59" t="n"/>
      <c r="BG333" s="59" t="n"/>
      <c r="BH333" s="59" t="n"/>
      <c r="BI333" s="59" t="n"/>
      <c r="BJ333" s="59" t="n"/>
      <c r="BK333" s="59" t="n"/>
      <c r="BL333" s="59" t="n"/>
      <c r="BM333" s="59" t="n"/>
      <c r="BN333" s="59" t="n"/>
      <c r="BO333" s="59" t="n"/>
      <c r="BP333" s="59" t="n"/>
      <c r="BQ333" s="59" t="n"/>
      <c r="BR333" s="59" t="n"/>
      <c r="BS333" s="59" t="n"/>
      <c r="BT333" s="59" t="n"/>
      <c r="BU333" s="59" t="n"/>
      <c r="BV333" s="59" t="n"/>
      <c r="BW333" s="59" t="n"/>
      <c r="BX333" s="59" t="n"/>
      <c r="BY333" s="59" t="n"/>
      <c r="BZ333" s="59" t="n"/>
      <c r="CA333" s="59" t="n"/>
      <c r="CB333" s="59" t="n"/>
      <c r="CC333" s="59" t="n"/>
      <c r="CD333" s="59" t="n"/>
      <c r="CE333" s="59" t="n"/>
      <c r="CF333" s="59" t="n"/>
      <c r="CG333" s="59" t="n"/>
      <c r="CH333" s="59" t="n"/>
      <c r="CI333" s="59" t="n"/>
      <c r="CJ333" s="59" t="n"/>
      <c r="CK333" s="59" t="n"/>
      <c r="CL333" s="59" t="n"/>
      <c r="CM333" s="59" t="n"/>
      <c r="CN333" s="59" t="n"/>
      <c r="CO333" s="59" t="n"/>
      <c r="CP333" s="59" t="n"/>
      <c r="CQ333" s="59" t="n"/>
      <c r="CR333" s="59" t="n"/>
      <c r="CS333" s="59" t="n"/>
      <c r="CT333" s="59" t="n"/>
      <c r="CU333" s="59" t="n"/>
      <c r="CV333" s="59" t="n"/>
      <c r="CW333" s="59" t="n"/>
      <c r="CX333" s="59" t="n"/>
      <c r="CY333" s="59" t="n"/>
      <c r="CZ333" s="59" t="n"/>
    </row>
    <row r="334">
      <c r="D334" s="59" t="inlineStr">
        <is>
          <t>Ex-Date</t>
        </is>
      </c>
      <c r="E334" s="59" t="n">
        <v>46443</v>
      </c>
      <c r="F334" s="59" t="n">
        <v>46629</v>
      </c>
      <c r="G334" s="59" t="n">
        <v>46811</v>
      </c>
      <c r="H334" s="59" t="n">
        <v>46995</v>
      </c>
      <c r="I334" s="59" t="n">
        <v>47176</v>
      </c>
      <c r="J334" s="59" t="n">
        <v>47360</v>
      </c>
      <c r="K334" s="59" t="n">
        <v>47541</v>
      </c>
      <c r="L334" s="59" t="n">
        <v>47724</v>
      </c>
      <c r="M334" s="59" t="n">
        <v>47906</v>
      </c>
      <c r="N334" s="59" t="n">
        <v>48088</v>
      </c>
      <c r="O334" s="59" t="n">
        <v>48270</v>
      </c>
      <c r="P334" s="59" t="n">
        <v>48456</v>
      </c>
      <c r="Q334" s="59" t="n">
        <v>48635</v>
      </c>
      <c r="R334" s="59" t="n">
        <v>48821</v>
      </c>
      <c r="S334" s="59" t="n">
        <v>49002</v>
      </c>
      <c r="T334" s="59" t="n">
        <v>49186</v>
      </c>
      <c r="U334" s="59" t="n">
        <v>49367</v>
      </c>
      <c r="V334" s="59" t="n">
        <v>49551</v>
      </c>
      <c r="W334" s="59" t="n">
        <v>49731</v>
      </c>
      <c r="X334" s="59" t="n">
        <v>49915</v>
      </c>
      <c r="Y334" s="59" t="n"/>
      <c r="Z334" s="59" t="n"/>
      <c r="AA334" s="59" t="n"/>
      <c r="AB334" s="59" t="n"/>
      <c r="AC334" s="59" t="n"/>
      <c r="AD334" s="59" t="n"/>
      <c r="AE334" s="59" t="n"/>
      <c r="AF334" s="59" t="n"/>
      <c r="AG334" s="59" t="n"/>
      <c r="AH334" s="59" t="n"/>
      <c r="AI334" s="59" t="n"/>
      <c r="AJ334" s="59" t="n"/>
      <c r="AK334" s="59" t="n"/>
      <c r="AL334" s="59" t="n"/>
      <c r="AM334" s="59" t="n"/>
      <c r="AN334" s="59" t="n"/>
      <c r="AO334" s="59" t="n"/>
      <c r="AP334" s="59" t="n"/>
      <c r="AQ334" s="59" t="n"/>
      <c r="AR334" s="59" t="n"/>
      <c r="AS334" s="59" t="n"/>
      <c r="AT334" s="59" t="n"/>
      <c r="AU334" s="59" t="n"/>
      <c r="AV334" s="59" t="n"/>
      <c r="AW334" s="59" t="n"/>
      <c r="AX334" s="59" t="n"/>
      <c r="AY334" s="59" t="n"/>
      <c r="AZ334" s="59" t="n"/>
      <c r="BA334" s="59" t="n"/>
      <c r="BB334" s="59" t="n"/>
      <c r="BC334" s="59" t="n"/>
      <c r="BD334" s="59" t="n"/>
      <c r="BE334" s="59" t="n"/>
      <c r="BF334" s="59" t="n"/>
      <c r="BG334" s="59" t="n"/>
      <c r="BH334" s="59" t="n"/>
      <c r="BI334" s="59" t="n"/>
      <c r="BJ334" s="59" t="n"/>
      <c r="BK334" s="59" t="n"/>
      <c r="BL334" s="59" t="n"/>
      <c r="BM334" s="59" t="n"/>
      <c r="BN334" s="59" t="n"/>
      <c r="BO334" s="59" t="n"/>
      <c r="BP334" s="59" t="n"/>
      <c r="BQ334" s="59" t="n"/>
      <c r="BR334" s="59" t="n"/>
      <c r="BS334" s="59" t="n"/>
      <c r="BT334" s="59" t="n"/>
      <c r="BU334" s="59" t="n"/>
      <c r="BV334" s="59" t="n"/>
      <c r="BW334" s="59" t="n"/>
      <c r="BX334" s="59" t="n"/>
      <c r="BY334" s="59" t="n"/>
      <c r="BZ334" s="59" t="n"/>
      <c r="CA334" s="59" t="n"/>
      <c r="CB334" s="59" t="n"/>
      <c r="CC334" s="59" t="n"/>
      <c r="CD334" s="59" t="n"/>
      <c r="CE334" s="59" t="n"/>
      <c r="CF334" s="59" t="n"/>
      <c r="CG334" s="59" t="n"/>
      <c r="CH334" s="59" t="n"/>
      <c r="CI334" s="59" t="n"/>
      <c r="CJ334" s="59" t="n"/>
      <c r="CK334" s="59" t="n"/>
      <c r="CL334" s="59" t="n"/>
      <c r="CM334" s="59" t="n"/>
      <c r="CN334" s="59" t="n"/>
      <c r="CO334" s="59" t="n"/>
      <c r="CP334" s="59" t="n"/>
      <c r="CQ334" s="59" t="n"/>
      <c r="CR334" s="59" t="n"/>
      <c r="CS334" s="59" t="n"/>
      <c r="CT334" s="59" t="n"/>
      <c r="CU334" s="59" t="n"/>
      <c r="CV334" s="59" t="n"/>
      <c r="CW334" s="59" t="n"/>
      <c r="CX334" s="59" t="n"/>
      <c r="CY334" s="59" t="n"/>
      <c r="CZ334" s="59" t="n"/>
    </row>
    <row r="335">
      <c r="D335" s="107" t="inlineStr">
        <is>
          <t>Amount Per Share</t>
        </is>
      </c>
      <c r="E335" s="107" t="n">
        <v>0.02</v>
      </c>
      <c r="F335" s="107" t="n">
        <v>0.03</v>
      </c>
      <c r="G335" s="107" t="n">
        <v>0.02</v>
      </c>
      <c r="H335" s="107" t="n">
        <v>0.03</v>
      </c>
      <c r="I335" s="107" t="n">
        <v>0.02</v>
      </c>
      <c r="J335" s="107" t="n">
        <v>0.03</v>
      </c>
      <c r="K335" s="107" t="n">
        <v>0.02</v>
      </c>
      <c r="L335" s="107" t="n">
        <v>0.03</v>
      </c>
      <c r="M335" s="107" t="n">
        <v>0.03</v>
      </c>
      <c r="N335" s="107" t="n">
        <v>0.03</v>
      </c>
      <c r="O335" s="107" t="n">
        <v>0.03</v>
      </c>
      <c r="P335" s="107" t="n">
        <v>0.03</v>
      </c>
      <c r="Q335" s="107" t="n">
        <v>0.03</v>
      </c>
      <c r="R335" s="107" t="n">
        <v>0.03</v>
      </c>
      <c r="S335" s="107" t="n">
        <v>0.03</v>
      </c>
      <c r="T335" s="107" t="n">
        <v>0.03</v>
      </c>
      <c r="U335" s="107" t="n">
        <v>0.03</v>
      </c>
      <c r="V335" s="107" t="n">
        <v>0.03</v>
      </c>
      <c r="W335" s="107" t="n">
        <v>0.03</v>
      </c>
      <c r="X335" s="107" t="n">
        <v>0.03</v>
      </c>
      <c r="Y335" s="107" t="n"/>
      <c r="Z335" s="107" t="n"/>
      <c r="AA335" s="107" t="n"/>
      <c r="AB335" s="107" t="n"/>
      <c r="AC335" s="107" t="n"/>
      <c r="AD335" s="107" t="n"/>
      <c r="AE335" s="107" t="n"/>
      <c r="AF335" s="107" t="n"/>
      <c r="AG335" s="107" t="n"/>
      <c r="AH335" s="107" t="n"/>
      <c r="AI335" s="107" t="n"/>
      <c r="AJ335" s="107" t="n"/>
      <c r="AK335" s="107" t="n"/>
      <c r="AL335" s="107" t="n"/>
      <c r="AM335" s="107" t="n"/>
      <c r="AN335" s="107" t="n"/>
      <c r="AO335" s="107" t="n"/>
      <c r="AP335" s="107" t="n"/>
      <c r="AQ335" s="107" t="n"/>
      <c r="AR335" s="107" t="n"/>
      <c r="AS335" s="107" t="n"/>
      <c r="AT335" s="107" t="n"/>
      <c r="AU335" s="107" t="n"/>
      <c r="AV335" s="107" t="n"/>
      <c r="AW335" s="107" t="n"/>
      <c r="AX335" s="107" t="n"/>
      <c r="AY335" s="107" t="n"/>
      <c r="AZ335" s="107" t="n"/>
      <c r="BA335" s="107" t="n"/>
      <c r="BB335" s="107" t="n"/>
      <c r="BC335" s="107" t="n"/>
      <c r="BD335" s="107" t="n"/>
      <c r="BE335" s="107" t="n"/>
      <c r="BF335" s="107" t="n"/>
      <c r="BG335" s="107" t="n"/>
      <c r="BH335" s="107" t="n"/>
      <c r="BI335" s="107" t="n"/>
      <c r="BJ335" s="107" t="n"/>
      <c r="BK335" s="107" t="n"/>
      <c r="BL335" s="107" t="n"/>
      <c r="BM335" s="107" t="n"/>
      <c r="BN335" s="107" t="n"/>
      <c r="BO335" s="107" t="n"/>
      <c r="BP335" s="107" t="n"/>
      <c r="BQ335" s="107" t="n"/>
      <c r="BR335" s="107" t="n"/>
      <c r="BS335" s="107" t="n"/>
      <c r="BT335" s="107" t="n"/>
      <c r="BU335" s="107" t="n"/>
      <c r="BV335" s="107" t="n"/>
      <c r="BW335" s="107" t="n"/>
      <c r="BX335" s="107" t="n"/>
      <c r="BY335" s="107" t="n"/>
      <c r="BZ335" s="107" t="n"/>
      <c r="CA335" s="107" t="n"/>
      <c r="CB335" s="107" t="n"/>
      <c r="CC335" s="107" t="n"/>
      <c r="CD335" s="107" t="n"/>
      <c r="CE335" s="107" t="n"/>
      <c r="CF335" s="107" t="n"/>
      <c r="CG335" s="107" t="n"/>
      <c r="CH335" s="107" t="n"/>
      <c r="CI335" s="107" t="n"/>
      <c r="CJ335" s="107" t="n"/>
      <c r="CK335" s="107" t="n"/>
      <c r="CL335" s="107" t="n"/>
      <c r="CM335" s="107" t="n"/>
      <c r="CN335" s="107" t="n"/>
      <c r="CO335" s="107" t="n"/>
      <c r="CP335" s="107" t="n"/>
      <c r="CQ335" s="107" t="n"/>
      <c r="CR335" s="107" t="n"/>
      <c r="CS335" s="107" t="n"/>
      <c r="CT335" s="107" t="n"/>
      <c r="CU335" s="107" t="n"/>
      <c r="CV335" s="107" t="n"/>
      <c r="CW335" s="107" t="n"/>
      <c r="CX335" s="107" t="n"/>
      <c r="CY335" s="107" t="n"/>
      <c r="CZ335" s="107" t="n"/>
    </row>
    <row r="337">
      <c r="A337" s="126">
        <f>IF('AS51'!$C$36="","",'AS51'!$C$36)</f>
        <v/>
      </c>
      <c r="B337" s="68">
        <f>IF($A337="",0,COUNT($E338:$CZ338))</f>
        <v/>
      </c>
      <c r="C337" s="69">
        <f>IF($B337=0,0,MAX($E338:$CZ338))</f>
        <v/>
      </c>
      <c r="D337" s="58">
        <f>_xll.BDS($A337,'Field Check'!$C$44,"headers=y","startcol=1","endcol=7","dir=h","DVD_START_DT",'Field Check'!$C$59,"DVD_END_DT",'Field Check'!$D$59)</f>
        <v/>
      </c>
      <c r="E337" s="59" t="n"/>
      <c r="F337" s="59" t="n"/>
      <c r="G337" s="59" t="n"/>
      <c r="H337" s="59" t="n"/>
      <c r="I337" s="59" t="n"/>
      <c r="J337" s="59" t="n"/>
      <c r="K337" s="59" t="n"/>
      <c r="L337" s="59" t="n"/>
      <c r="M337" s="59" t="n"/>
      <c r="N337" s="59" t="n"/>
      <c r="O337" s="59" t="n"/>
      <c r="P337" s="59" t="n"/>
      <c r="Q337" s="59" t="n"/>
      <c r="R337" s="59" t="n"/>
      <c r="S337" s="59" t="n"/>
      <c r="T337" s="59" t="n"/>
      <c r="U337" s="59" t="n"/>
      <c r="V337" s="59" t="n"/>
      <c r="W337" s="59" t="n"/>
      <c r="X337" s="59" t="n"/>
      <c r="Y337" s="59" t="n"/>
      <c r="Z337" s="59" t="n"/>
      <c r="AA337" s="59" t="n"/>
      <c r="AB337" s="59" t="n"/>
      <c r="AC337" s="59" t="n"/>
      <c r="AD337" s="59" t="n"/>
      <c r="AE337" s="59" t="n"/>
      <c r="AF337" s="59" t="n"/>
      <c r="AG337" s="59" t="n"/>
      <c r="AH337" s="59" t="n"/>
      <c r="AI337" s="59" t="n"/>
      <c r="AJ337" s="59" t="n"/>
      <c r="AK337" s="59" t="n"/>
      <c r="AL337" s="59" t="n"/>
      <c r="AM337" s="59" t="n"/>
      <c r="AN337" s="59" t="n"/>
      <c r="AO337" s="59" t="n"/>
      <c r="AP337" s="59" t="n"/>
      <c r="AQ337" s="59" t="n"/>
      <c r="AR337" s="59" t="n"/>
      <c r="AS337" s="59" t="n"/>
      <c r="AT337" s="59" t="n"/>
      <c r="AU337" s="59" t="n"/>
      <c r="AV337" s="59" t="n"/>
      <c r="AW337" s="59" t="n"/>
      <c r="AX337" s="59" t="n"/>
      <c r="AY337" s="59" t="n"/>
      <c r="AZ337" s="59" t="n"/>
      <c r="BA337" s="59" t="n"/>
      <c r="BB337" s="59" t="n"/>
      <c r="BC337" s="59" t="n"/>
      <c r="BD337" s="59" t="n"/>
      <c r="BE337" s="59" t="n"/>
      <c r="BF337" s="59" t="n"/>
      <c r="BG337" s="59" t="n"/>
      <c r="BH337" s="59" t="n"/>
      <c r="BI337" s="59" t="n"/>
      <c r="BJ337" s="59" t="n"/>
      <c r="BK337" s="59" t="n"/>
      <c r="BL337" s="59" t="n"/>
      <c r="BM337" s="59" t="n"/>
      <c r="BN337" s="59" t="n"/>
      <c r="BO337" s="59" t="n"/>
      <c r="BP337" s="59" t="n"/>
      <c r="BQ337" s="59" t="n"/>
      <c r="BR337" s="59" t="n"/>
      <c r="BS337" s="59" t="n"/>
      <c r="BT337" s="59" t="n"/>
      <c r="BU337" s="59" t="n"/>
      <c r="BV337" s="59" t="n"/>
      <c r="BW337" s="59" t="n"/>
      <c r="BX337" s="59" t="n"/>
      <c r="BY337" s="59" t="n"/>
      <c r="BZ337" s="59" t="n"/>
      <c r="CA337" s="59" t="n"/>
      <c r="CB337" s="59" t="n"/>
      <c r="CC337" s="59" t="n"/>
      <c r="CD337" s="59" t="n"/>
      <c r="CE337" s="59" t="n"/>
      <c r="CF337" s="59" t="n"/>
      <c r="CG337" s="59" t="n"/>
      <c r="CH337" s="59" t="n"/>
      <c r="CI337" s="59" t="n"/>
      <c r="CJ337" s="59" t="n"/>
      <c r="CK337" s="59" t="n"/>
      <c r="CL337" s="59" t="n"/>
      <c r="CM337" s="59" t="n"/>
      <c r="CN337" s="59" t="n"/>
      <c r="CO337" s="59" t="n"/>
      <c r="CP337" s="59" t="n"/>
      <c r="CQ337" s="59" t="n"/>
      <c r="CR337" s="59" t="n"/>
      <c r="CS337" s="59" t="n"/>
      <c r="CT337" s="59" t="n"/>
      <c r="CU337" s="59" t="n"/>
      <c r="CV337" s="59" t="n"/>
      <c r="CW337" s="59" t="n"/>
      <c r="CX337" s="59" t="n"/>
      <c r="CY337" s="59" t="n"/>
      <c r="CZ337" s="59" t="n"/>
    </row>
    <row r="338">
      <c r="D338" s="59" t="n"/>
      <c r="E338" s="59" t="n"/>
      <c r="F338" s="59" t="n"/>
      <c r="G338" s="59" t="n"/>
      <c r="H338" s="59" t="n"/>
      <c r="I338" s="59" t="n"/>
      <c r="J338" s="59" t="n"/>
      <c r="K338" s="59" t="n"/>
      <c r="L338" s="59" t="n"/>
      <c r="M338" s="59" t="n"/>
      <c r="N338" s="59" t="n"/>
      <c r="O338" s="59" t="n"/>
      <c r="P338" s="59" t="n"/>
      <c r="Q338" s="59" t="n"/>
      <c r="R338" s="59" t="n"/>
      <c r="S338" s="59" t="n"/>
      <c r="T338" s="59" t="n"/>
      <c r="U338" s="59" t="n"/>
      <c r="V338" s="59" t="n"/>
      <c r="W338" s="59" t="n"/>
      <c r="X338" s="59" t="n"/>
      <c r="Y338" s="59" t="n"/>
      <c r="Z338" s="59" t="n"/>
      <c r="AA338" s="59" t="n"/>
      <c r="AB338" s="59" t="n"/>
      <c r="AC338" s="59" t="n"/>
      <c r="AD338" s="59" t="n"/>
      <c r="AE338" s="59" t="n"/>
      <c r="AF338" s="59" t="n"/>
      <c r="AG338" s="59" t="n"/>
      <c r="AH338" s="59" t="n"/>
      <c r="AI338" s="59" t="n"/>
      <c r="AJ338" s="59" t="n"/>
      <c r="AK338" s="59" t="n"/>
      <c r="AL338" s="59" t="n"/>
      <c r="AM338" s="59" t="n"/>
      <c r="AN338" s="59" t="n"/>
      <c r="AO338" s="59" t="n"/>
      <c r="AP338" s="59" t="n"/>
      <c r="AQ338" s="59" t="n"/>
      <c r="AR338" s="59" t="n"/>
      <c r="AS338" s="59" t="n"/>
      <c r="AT338" s="59" t="n"/>
      <c r="AU338" s="59" t="n"/>
      <c r="AV338" s="59" t="n"/>
      <c r="AW338" s="59" t="n"/>
      <c r="AX338" s="59" t="n"/>
      <c r="AY338" s="59" t="n"/>
      <c r="AZ338" s="59" t="n"/>
      <c r="BA338" s="59" t="n"/>
      <c r="BB338" s="59" t="n"/>
      <c r="BC338" s="59" t="n"/>
      <c r="BD338" s="59" t="n"/>
      <c r="BE338" s="59" t="n"/>
      <c r="BF338" s="59" t="n"/>
      <c r="BG338" s="59" t="n"/>
      <c r="BH338" s="59" t="n"/>
      <c r="BI338" s="59" t="n"/>
      <c r="BJ338" s="59" t="n"/>
      <c r="BK338" s="59" t="n"/>
      <c r="BL338" s="59" t="n"/>
      <c r="BM338" s="59" t="n"/>
      <c r="BN338" s="59" t="n"/>
      <c r="BO338" s="59" t="n"/>
      <c r="BP338" s="59" t="n"/>
      <c r="BQ338" s="59" t="n"/>
      <c r="BR338" s="59" t="n"/>
      <c r="BS338" s="59" t="n"/>
      <c r="BT338" s="59" t="n"/>
      <c r="BU338" s="59" t="n"/>
      <c r="BV338" s="59" t="n"/>
      <c r="BW338" s="59" t="n"/>
      <c r="BX338" s="59" t="n"/>
      <c r="BY338" s="59" t="n"/>
      <c r="BZ338" s="59" t="n"/>
      <c r="CA338" s="59" t="n"/>
      <c r="CB338" s="59" t="n"/>
      <c r="CC338" s="59" t="n"/>
      <c r="CD338" s="59" t="n"/>
      <c r="CE338" s="59" t="n"/>
      <c r="CF338" s="59" t="n"/>
      <c r="CG338" s="59" t="n"/>
      <c r="CH338" s="59" t="n"/>
      <c r="CI338" s="59" t="n"/>
      <c r="CJ338" s="59" t="n"/>
      <c r="CK338" s="59" t="n"/>
      <c r="CL338" s="59" t="n"/>
      <c r="CM338" s="59" t="n"/>
      <c r="CN338" s="59" t="n"/>
      <c r="CO338" s="59" t="n"/>
      <c r="CP338" s="59" t="n"/>
      <c r="CQ338" s="59" t="n"/>
      <c r="CR338" s="59" t="n"/>
      <c r="CS338" s="59" t="n"/>
      <c r="CT338" s="59" t="n"/>
      <c r="CU338" s="59" t="n"/>
      <c r="CV338" s="59" t="n"/>
      <c r="CW338" s="59" t="n"/>
      <c r="CX338" s="59" t="n"/>
      <c r="CY338" s="59" t="n"/>
      <c r="CZ338" s="59" t="n"/>
    </row>
    <row r="339">
      <c r="D339" s="59" t="n"/>
      <c r="E339" s="59" t="n"/>
      <c r="F339" s="59" t="n"/>
      <c r="G339" s="59" t="n"/>
      <c r="H339" s="59" t="n"/>
      <c r="I339" s="59" t="n"/>
      <c r="J339" s="59" t="n"/>
      <c r="K339" s="59" t="n"/>
      <c r="L339" s="59" t="n"/>
      <c r="M339" s="59" t="n"/>
      <c r="N339" s="59" t="n"/>
      <c r="O339" s="59" t="n"/>
      <c r="P339" s="59" t="n"/>
      <c r="Q339" s="59" t="n"/>
      <c r="R339" s="59" t="n"/>
      <c r="S339" s="59" t="n"/>
      <c r="T339" s="59" t="n"/>
      <c r="U339" s="59" t="n"/>
      <c r="V339" s="59" t="n"/>
      <c r="W339" s="59" t="n"/>
      <c r="X339" s="59" t="n"/>
      <c r="Y339" s="59" t="n"/>
      <c r="Z339" s="59" t="n"/>
      <c r="AA339" s="59" t="n"/>
      <c r="AB339" s="59" t="n"/>
      <c r="AC339" s="59" t="n"/>
      <c r="AD339" s="59" t="n"/>
      <c r="AE339" s="59" t="n"/>
      <c r="AF339" s="59" t="n"/>
      <c r="AG339" s="59" t="n"/>
      <c r="AH339" s="59" t="n"/>
      <c r="AI339" s="59" t="n"/>
      <c r="AJ339" s="59" t="n"/>
      <c r="AK339" s="59" t="n"/>
      <c r="AL339" s="59" t="n"/>
      <c r="AM339" s="59" t="n"/>
      <c r="AN339" s="59" t="n"/>
      <c r="AO339" s="59" t="n"/>
      <c r="AP339" s="59" t="n"/>
      <c r="AQ339" s="59" t="n"/>
      <c r="AR339" s="59" t="n"/>
      <c r="AS339" s="59" t="n"/>
      <c r="AT339" s="59" t="n"/>
      <c r="AU339" s="59" t="n"/>
      <c r="AV339" s="59" t="n"/>
      <c r="AW339" s="59" t="n"/>
      <c r="AX339" s="59" t="n"/>
      <c r="AY339" s="59" t="n"/>
      <c r="AZ339" s="59" t="n"/>
      <c r="BA339" s="59" t="n"/>
      <c r="BB339" s="59" t="n"/>
      <c r="BC339" s="59" t="n"/>
      <c r="BD339" s="59" t="n"/>
      <c r="BE339" s="59" t="n"/>
      <c r="BF339" s="59" t="n"/>
      <c r="BG339" s="59" t="n"/>
      <c r="BH339" s="59" t="n"/>
      <c r="BI339" s="59" t="n"/>
      <c r="BJ339" s="59" t="n"/>
      <c r="BK339" s="59" t="n"/>
      <c r="BL339" s="59" t="n"/>
      <c r="BM339" s="59" t="n"/>
      <c r="BN339" s="59" t="n"/>
      <c r="BO339" s="59" t="n"/>
      <c r="BP339" s="59" t="n"/>
      <c r="BQ339" s="59" t="n"/>
      <c r="BR339" s="59" t="n"/>
      <c r="BS339" s="59" t="n"/>
      <c r="BT339" s="59" t="n"/>
      <c r="BU339" s="59" t="n"/>
      <c r="BV339" s="59" t="n"/>
      <c r="BW339" s="59" t="n"/>
      <c r="BX339" s="59" t="n"/>
      <c r="BY339" s="59" t="n"/>
      <c r="BZ339" s="59" t="n"/>
      <c r="CA339" s="59" t="n"/>
      <c r="CB339" s="59" t="n"/>
      <c r="CC339" s="59" t="n"/>
      <c r="CD339" s="59" t="n"/>
      <c r="CE339" s="59" t="n"/>
      <c r="CF339" s="59" t="n"/>
      <c r="CG339" s="59" t="n"/>
      <c r="CH339" s="59" t="n"/>
      <c r="CI339" s="59" t="n"/>
      <c r="CJ339" s="59" t="n"/>
      <c r="CK339" s="59" t="n"/>
      <c r="CL339" s="59" t="n"/>
      <c r="CM339" s="59" t="n"/>
      <c r="CN339" s="59" t="n"/>
      <c r="CO339" s="59" t="n"/>
      <c r="CP339" s="59" t="n"/>
      <c r="CQ339" s="59" t="n"/>
      <c r="CR339" s="59" t="n"/>
      <c r="CS339" s="59" t="n"/>
      <c r="CT339" s="59" t="n"/>
      <c r="CU339" s="59" t="n"/>
      <c r="CV339" s="59" t="n"/>
      <c r="CW339" s="59" t="n"/>
      <c r="CX339" s="59" t="n"/>
      <c r="CY339" s="59" t="n"/>
      <c r="CZ339" s="59" t="n"/>
    </row>
    <row r="340">
      <c r="D340" s="59" t="n"/>
      <c r="E340" s="59" t="n"/>
      <c r="F340" s="59" t="n"/>
      <c r="G340" s="59" t="n"/>
      <c r="H340" s="59" t="n"/>
      <c r="I340" s="59" t="n"/>
      <c r="J340" s="59" t="n"/>
      <c r="K340" s="59" t="n"/>
      <c r="L340" s="59" t="n"/>
      <c r="M340" s="59" t="n"/>
      <c r="N340" s="59" t="n"/>
      <c r="O340" s="59" t="n"/>
      <c r="P340" s="59" t="n"/>
      <c r="Q340" s="59" t="n"/>
      <c r="R340" s="59" t="n"/>
      <c r="S340" s="59" t="n"/>
      <c r="T340" s="59" t="n"/>
      <c r="U340" s="59" t="n"/>
      <c r="V340" s="59" t="n"/>
      <c r="W340" s="59" t="n"/>
      <c r="X340" s="59" t="n"/>
      <c r="Y340" s="59" t="n"/>
      <c r="Z340" s="59" t="n"/>
      <c r="AA340" s="59" t="n"/>
      <c r="AB340" s="59" t="n"/>
      <c r="AC340" s="59" t="n"/>
      <c r="AD340" s="59" t="n"/>
      <c r="AE340" s="59" t="n"/>
      <c r="AF340" s="59" t="n"/>
      <c r="AG340" s="59" t="n"/>
      <c r="AH340" s="59" t="n"/>
      <c r="AI340" s="59" t="n"/>
      <c r="AJ340" s="59" t="n"/>
      <c r="AK340" s="59" t="n"/>
      <c r="AL340" s="59" t="n"/>
      <c r="AM340" s="59" t="n"/>
      <c r="AN340" s="59" t="n"/>
      <c r="AO340" s="59" t="n"/>
      <c r="AP340" s="59" t="n"/>
      <c r="AQ340" s="59" t="n"/>
      <c r="AR340" s="59" t="n"/>
      <c r="AS340" s="59" t="n"/>
      <c r="AT340" s="59" t="n"/>
      <c r="AU340" s="59" t="n"/>
      <c r="AV340" s="59" t="n"/>
      <c r="AW340" s="59" t="n"/>
      <c r="AX340" s="59" t="n"/>
      <c r="AY340" s="59" t="n"/>
      <c r="AZ340" s="59" t="n"/>
      <c r="BA340" s="59" t="n"/>
      <c r="BB340" s="59" t="n"/>
      <c r="BC340" s="59" t="n"/>
      <c r="BD340" s="59" t="n"/>
      <c r="BE340" s="59" t="n"/>
      <c r="BF340" s="59" t="n"/>
      <c r="BG340" s="59" t="n"/>
      <c r="BH340" s="59" t="n"/>
      <c r="BI340" s="59" t="n"/>
      <c r="BJ340" s="59" t="n"/>
      <c r="BK340" s="59" t="n"/>
      <c r="BL340" s="59" t="n"/>
      <c r="BM340" s="59" t="n"/>
      <c r="BN340" s="59" t="n"/>
      <c r="BO340" s="59" t="n"/>
      <c r="BP340" s="59" t="n"/>
      <c r="BQ340" s="59" t="n"/>
      <c r="BR340" s="59" t="n"/>
      <c r="BS340" s="59" t="n"/>
      <c r="BT340" s="59" t="n"/>
      <c r="BU340" s="59" t="n"/>
      <c r="BV340" s="59" t="n"/>
      <c r="BW340" s="59" t="n"/>
      <c r="BX340" s="59" t="n"/>
      <c r="BY340" s="59" t="n"/>
      <c r="BZ340" s="59" t="n"/>
      <c r="CA340" s="59" t="n"/>
      <c r="CB340" s="59" t="n"/>
      <c r="CC340" s="59" t="n"/>
      <c r="CD340" s="59" t="n"/>
      <c r="CE340" s="59" t="n"/>
      <c r="CF340" s="59" t="n"/>
      <c r="CG340" s="59" t="n"/>
      <c r="CH340" s="59" t="n"/>
      <c r="CI340" s="59" t="n"/>
      <c r="CJ340" s="59" t="n"/>
      <c r="CK340" s="59" t="n"/>
      <c r="CL340" s="59" t="n"/>
      <c r="CM340" s="59" t="n"/>
      <c r="CN340" s="59" t="n"/>
      <c r="CO340" s="59" t="n"/>
      <c r="CP340" s="59" t="n"/>
      <c r="CQ340" s="59" t="n"/>
      <c r="CR340" s="59" t="n"/>
      <c r="CS340" s="59" t="n"/>
      <c r="CT340" s="59" t="n"/>
      <c r="CU340" s="59" t="n"/>
      <c r="CV340" s="59" t="n"/>
      <c r="CW340" s="59" t="n"/>
      <c r="CX340" s="59" t="n"/>
      <c r="CY340" s="59" t="n"/>
      <c r="CZ340" s="59" t="n"/>
    </row>
    <row r="341">
      <c r="D341" s="107" t="n"/>
      <c r="E341" s="107" t="n"/>
      <c r="F341" s="107" t="n"/>
      <c r="G341" s="107" t="n"/>
      <c r="H341" s="107" t="n"/>
      <c r="I341" s="107" t="n"/>
      <c r="J341" s="107" t="n"/>
      <c r="K341" s="107" t="n"/>
      <c r="L341" s="107" t="n"/>
      <c r="M341" s="107" t="n"/>
      <c r="N341" s="107" t="n"/>
      <c r="O341" s="107" t="n"/>
      <c r="P341" s="107" t="n"/>
      <c r="Q341" s="107" t="n"/>
      <c r="R341" s="107" t="n"/>
      <c r="S341" s="107" t="n"/>
      <c r="T341" s="107" t="n"/>
      <c r="U341" s="107" t="n"/>
      <c r="V341" s="107" t="n"/>
      <c r="W341" s="107" t="n"/>
      <c r="X341" s="107" t="n"/>
      <c r="Y341" s="107" t="n"/>
      <c r="Z341" s="107" t="n"/>
      <c r="AA341" s="107" t="n"/>
      <c r="AB341" s="107" t="n"/>
      <c r="AC341" s="107" t="n"/>
      <c r="AD341" s="107" t="n"/>
      <c r="AE341" s="107" t="n"/>
      <c r="AF341" s="107" t="n"/>
      <c r="AG341" s="107" t="n"/>
      <c r="AH341" s="107" t="n"/>
      <c r="AI341" s="107" t="n"/>
      <c r="AJ341" s="107" t="n"/>
      <c r="AK341" s="107" t="n"/>
      <c r="AL341" s="107" t="n"/>
      <c r="AM341" s="107" t="n"/>
      <c r="AN341" s="107" t="n"/>
      <c r="AO341" s="107" t="n"/>
      <c r="AP341" s="107" t="n"/>
      <c r="AQ341" s="107" t="n"/>
      <c r="AR341" s="107" t="n"/>
      <c r="AS341" s="107" t="n"/>
      <c r="AT341" s="107" t="n"/>
      <c r="AU341" s="107" t="n"/>
      <c r="AV341" s="107" t="n"/>
      <c r="AW341" s="107" t="n"/>
      <c r="AX341" s="107" t="n"/>
      <c r="AY341" s="107" t="n"/>
      <c r="AZ341" s="107" t="n"/>
      <c r="BA341" s="107" t="n"/>
      <c r="BB341" s="107" t="n"/>
      <c r="BC341" s="107" t="n"/>
      <c r="BD341" s="107" t="n"/>
      <c r="BE341" s="107" t="n"/>
      <c r="BF341" s="107" t="n"/>
      <c r="BG341" s="107" t="n"/>
      <c r="BH341" s="107" t="n"/>
      <c r="BI341" s="107" t="n"/>
      <c r="BJ341" s="107" t="n"/>
      <c r="BK341" s="107" t="n"/>
      <c r="BL341" s="107" t="n"/>
      <c r="BM341" s="107" t="n"/>
      <c r="BN341" s="107" t="n"/>
      <c r="BO341" s="107" t="n"/>
      <c r="BP341" s="107" t="n"/>
      <c r="BQ341" s="107" t="n"/>
      <c r="BR341" s="107" t="n"/>
      <c r="BS341" s="107" t="n"/>
      <c r="BT341" s="107" t="n"/>
      <c r="BU341" s="107" t="n"/>
      <c r="BV341" s="107" t="n"/>
      <c r="BW341" s="107" t="n"/>
      <c r="BX341" s="107" t="n"/>
      <c r="BY341" s="107" t="n"/>
      <c r="BZ341" s="107" t="n"/>
      <c r="CA341" s="107" t="n"/>
      <c r="CB341" s="107" t="n"/>
      <c r="CC341" s="107" t="n"/>
      <c r="CD341" s="107" t="n"/>
      <c r="CE341" s="107" t="n"/>
      <c r="CF341" s="107" t="n"/>
      <c r="CG341" s="107" t="n"/>
      <c r="CH341" s="107" t="n"/>
      <c r="CI341" s="107" t="n"/>
      <c r="CJ341" s="107" t="n"/>
      <c r="CK341" s="107" t="n"/>
      <c r="CL341" s="107" t="n"/>
      <c r="CM341" s="107" t="n"/>
      <c r="CN341" s="107" t="n"/>
      <c r="CO341" s="107" t="n"/>
      <c r="CP341" s="107" t="n"/>
      <c r="CQ341" s="107" t="n"/>
      <c r="CR341" s="107" t="n"/>
      <c r="CS341" s="107" t="n"/>
      <c r="CT341" s="107" t="n"/>
      <c r="CU341" s="107" t="n"/>
      <c r="CV341" s="107" t="n"/>
      <c r="CW341" s="107" t="n"/>
      <c r="CX341" s="107" t="n"/>
      <c r="CY341" s="107" t="n"/>
      <c r="CZ341" s="107" t="n"/>
    </row>
    <row r="344">
      <c r="A344" s="2">
        <f>IF($A337="","","   projections")</f>
        <v/>
      </c>
      <c r="B344" s="68">
        <f>IF($A337="",0,COUNT($E345:$CZ345))</f>
        <v/>
      </c>
      <c r="C344" s="69">
        <f>IF($B344=0,0,MAX($E345:$CZ345))</f>
        <v/>
      </c>
      <c r="D344" s="58">
        <f>_xll.BDS($A337,'Field Check'!$C$42,"headers=y","startcol=1","endcol=3","dir=h","cols=21;rows=3")</f>
        <v/>
      </c>
      <c r="E344" s="59" t="n">
        <v>46254</v>
      </c>
      <c r="F344" s="59" t="n">
        <v>46430</v>
      </c>
      <c r="G344" s="59" t="n">
        <v>46617</v>
      </c>
      <c r="H344" s="59" t="n">
        <v>46793</v>
      </c>
      <c r="I344" s="59" t="n">
        <v>46981</v>
      </c>
      <c r="J344" s="59" t="n">
        <v>47157</v>
      </c>
      <c r="K344" s="59" t="n">
        <v>47352</v>
      </c>
      <c r="L344" s="59" t="n">
        <v>47528</v>
      </c>
      <c r="M344" s="59" t="n">
        <v>47716</v>
      </c>
      <c r="N344" s="59" t="n">
        <v>47892</v>
      </c>
      <c r="O344" s="59" t="n">
        <v>48080</v>
      </c>
      <c r="P344" s="59" t="n">
        <v>48256</v>
      </c>
      <c r="Q344" s="59" t="n">
        <v>48444</v>
      </c>
      <c r="R344" s="59" t="n">
        <v>48620</v>
      </c>
      <c r="S344" s="59" t="n">
        <v>48808</v>
      </c>
      <c r="T344" s="59" t="n">
        <v>48984</v>
      </c>
      <c r="U344" s="59" t="n">
        <v>49172</v>
      </c>
      <c r="V344" s="59" t="n">
        <v>49348</v>
      </c>
      <c r="W344" s="59" t="n">
        <v>49543</v>
      </c>
      <c r="X344" s="59" t="n">
        <v>49719</v>
      </c>
      <c r="Y344" s="59" t="n"/>
      <c r="Z344" s="59" t="n"/>
      <c r="AA344" s="59" t="n"/>
      <c r="AB344" s="59" t="n"/>
      <c r="AC344" s="59" t="n"/>
      <c r="AD344" s="59" t="n"/>
      <c r="AE344" s="59" t="n"/>
      <c r="AF344" s="59" t="n"/>
      <c r="AG344" s="59" t="n"/>
      <c r="AH344" s="59" t="n"/>
      <c r="AI344" s="59" t="n"/>
      <c r="AJ344" s="59" t="n"/>
      <c r="AK344" s="59" t="n"/>
      <c r="AL344" s="59" t="n"/>
      <c r="AM344" s="59" t="n"/>
      <c r="AN344" s="59" t="n"/>
      <c r="AO344" s="59" t="n"/>
      <c r="AP344" s="59" t="n"/>
      <c r="AQ344" s="59" t="n"/>
      <c r="AR344" s="59" t="n"/>
      <c r="AS344" s="59" t="n"/>
      <c r="AT344" s="59" t="n"/>
      <c r="AU344" s="59" t="n"/>
      <c r="AV344" s="59" t="n"/>
      <c r="AW344" s="59" t="n"/>
      <c r="AX344" s="59" t="n"/>
      <c r="AY344" s="59" t="n"/>
      <c r="AZ344" s="59" t="n"/>
      <c r="BA344" s="59" t="n"/>
      <c r="BB344" s="59" t="n"/>
      <c r="BC344" s="59" t="n"/>
      <c r="BD344" s="59" t="n"/>
      <c r="BE344" s="59" t="n"/>
      <c r="BF344" s="59" t="n"/>
      <c r="BG344" s="59" t="n"/>
      <c r="BH344" s="59" t="n"/>
      <c r="BI344" s="59" t="n"/>
      <c r="BJ344" s="59" t="n"/>
      <c r="BK344" s="59" t="n"/>
      <c r="BL344" s="59" t="n"/>
      <c r="BM344" s="59" t="n"/>
      <c r="BN344" s="59" t="n"/>
      <c r="BO344" s="59" t="n"/>
      <c r="BP344" s="59" t="n"/>
      <c r="BQ344" s="59" t="n"/>
      <c r="BR344" s="59" t="n"/>
      <c r="BS344" s="59" t="n"/>
      <c r="BT344" s="59" t="n"/>
      <c r="BU344" s="59" t="n"/>
      <c r="BV344" s="59" t="n"/>
      <c r="BW344" s="59" t="n"/>
      <c r="BX344" s="59" t="n"/>
      <c r="BY344" s="59" t="n"/>
      <c r="BZ344" s="59" t="n"/>
      <c r="CA344" s="59" t="n"/>
      <c r="CB344" s="59" t="n"/>
      <c r="CC344" s="59" t="n"/>
      <c r="CD344" s="59" t="n"/>
      <c r="CE344" s="59" t="n"/>
      <c r="CF344" s="59" t="n"/>
      <c r="CG344" s="59" t="n"/>
      <c r="CH344" s="59" t="n"/>
      <c r="CI344" s="59" t="n"/>
      <c r="CJ344" s="59" t="n"/>
      <c r="CK344" s="59" t="n"/>
      <c r="CL344" s="59" t="n"/>
      <c r="CM344" s="59" t="n"/>
      <c r="CN344" s="59" t="n"/>
      <c r="CO344" s="59" t="n"/>
      <c r="CP344" s="59" t="n"/>
      <c r="CQ344" s="59" t="n"/>
      <c r="CR344" s="59" t="n"/>
      <c r="CS344" s="59" t="n"/>
      <c r="CT344" s="59" t="n"/>
      <c r="CU344" s="59" t="n"/>
      <c r="CV344" s="59" t="n"/>
      <c r="CW344" s="59" t="n"/>
      <c r="CX344" s="59" t="n"/>
      <c r="CY344" s="59" t="n"/>
      <c r="CZ344" s="59" t="n"/>
    </row>
    <row r="345">
      <c r="D345" s="59" t="inlineStr">
        <is>
          <t>Ex-Date</t>
        </is>
      </c>
      <c r="E345" s="59" t="n">
        <v>46276</v>
      </c>
      <c r="F345" s="59" t="n">
        <v>46456</v>
      </c>
      <c r="G345" s="59" t="n">
        <v>46639</v>
      </c>
      <c r="H345" s="59" t="n">
        <v>46820</v>
      </c>
      <c r="I345" s="59" t="n">
        <v>47003</v>
      </c>
      <c r="J345" s="59" t="n">
        <v>47184</v>
      </c>
      <c r="K345" s="59" t="n">
        <v>47374</v>
      </c>
      <c r="L345" s="59" t="n">
        <v>47555</v>
      </c>
      <c r="M345" s="59" t="n">
        <v>47738</v>
      </c>
      <c r="N345" s="59" t="n">
        <v>47919</v>
      </c>
      <c r="O345" s="59" t="n">
        <v>48102</v>
      </c>
      <c r="P345" s="59" t="n">
        <v>48283</v>
      </c>
      <c r="Q345" s="59" t="n">
        <v>48466</v>
      </c>
      <c r="R345" s="59" t="n">
        <v>48647</v>
      </c>
      <c r="S345" s="59" t="n">
        <v>48830</v>
      </c>
      <c r="T345" s="59" t="n">
        <v>49011</v>
      </c>
      <c r="U345" s="59" t="n">
        <v>49194</v>
      </c>
      <c r="V345" s="59" t="n">
        <v>49375</v>
      </c>
      <c r="W345" s="59" t="n">
        <v>49565</v>
      </c>
      <c r="X345" s="59" t="n">
        <v>49746</v>
      </c>
      <c r="Y345" s="59" t="n"/>
      <c r="Z345" s="59" t="n"/>
      <c r="AA345" s="59" t="n"/>
      <c r="AB345" s="59" t="n"/>
      <c r="AC345" s="59" t="n"/>
      <c r="AD345" s="59" t="n"/>
      <c r="AE345" s="59" t="n"/>
      <c r="AF345" s="59" t="n"/>
      <c r="AG345" s="59" t="n"/>
      <c r="AH345" s="59" t="n"/>
      <c r="AI345" s="59" t="n"/>
      <c r="AJ345" s="59" t="n"/>
      <c r="AK345" s="59" t="n"/>
      <c r="AL345" s="59" t="n"/>
      <c r="AM345" s="59" t="n"/>
      <c r="AN345" s="59" t="n"/>
      <c r="AO345" s="59" t="n"/>
      <c r="AP345" s="59" t="n"/>
      <c r="AQ345" s="59" t="n"/>
      <c r="AR345" s="59" t="n"/>
      <c r="AS345" s="59" t="n"/>
      <c r="AT345" s="59" t="n"/>
      <c r="AU345" s="59" t="n"/>
      <c r="AV345" s="59" t="n"/>
      <c r="AW345" s="59" t="n"/>
      <c r="AX345" s="59" t="n"/>
      <c r="AY345" s="59" t="n"/>
      <c r="AZ345" s="59" t="n"/>
      <c r="BA345" s="59" t="n"/>
      <c r="BB345" s="59" t="n"/>
      <c r="BC345" s="59" t="n"/>
      <c r="BD345" s="59" t="n"/>
      <c r="BE345" s="59" t="n"/>
      <c r="BF345" s="59" t="n"/>
      <c r="BG345" s="59" t="n"/>
      <c r="BH345" s="59" t="n"/>
      <c r="BI345" s="59" t="n"/>
      <c r="BJ345" s="59" t="n"/>
      <c r="BK345" s="59" t="n"/>
      <c r="BL345" s="59" t="n"/>
      <c r="BM345" s="59" t="n"/>
      <c r="BN345" s="59" t="n"/>
      <c r="BO345" s="59" t="n"/>
      <c r="BP345" s="59" t="n"/>
      <c r="BQ345" s="59" t="n"/>
      <c r="BR345" s="59" t="n"/>
      <c r="BS345" s="59" t="n"/>
      <c r="BT345" s="59" t="n"/>
      <c r="BU345" s="59" t="n"/>
      <c r="BV345" s="59" t="n"/>
      <c r="BW345" s="59" t="n"/>
      <c r="BX345" s="59" t="n"/>
      <c r="BY345" s="59" t="n"/>
      <c r="BZ345" s="59" t="n"/>
      <c r="CA345" s="59" t="n"/>
      <c r="CB345" s="59" t="n"/>
      <c r="CC345" s="59" t="n"/>
      <c r="CD345" s="59" t="n"/>
      <c r="CE345" s="59" t="n"/>
      <c r="CF345" s="59" t="n"/>
      <c r="CG345" s="59" t="n"/>
      <c r="CH345" s="59" t="n"/>
      <c r="CI345" s="59" t="n"/>
      <c r="CJ345" s="59" t="n"/>
      <c r="CK345" s="59" t="n"/>
      <c r="CL345" s="59" t="n"/>
      <c r="CM345" s="59" t="n"/>
      <c r="CN345" s="59" t="n"/>
      <c r="CO345" s="59" t="n"/>
      <c r="CP345" s="59" t="n"/>
      <c r="CQ345" s="59" t="n"/>
      <c r="CR345" s="59" t="n"/>
      <c r="CS345" s="59" t="n"/>
      <c r="CT345" s="59" t="n"/>
      <c r="CU345" s="59" t="n"/>
      <c r="CV345" s="59" t="n"/>
      <c r="CW345" s="59" t="n"/>
      <c r="CX345" s="59" t="n"/>
      <c r="CY345" s="59" t="n"/>
      <c r="CZ345" s="59" t="n"/>
    </row>
    <row r="346">
      <c r="D346" s="107" t="inlineStr">
        <is>
          <t>Amount Per Share</t>
        </is>
      </c>
      <c r="E346" s="107" t="n">
        <v>0.2</v>
      </c>
      <c r="F346" s="107" t="n">
        <v>0.2</v>
      </c>
      <c r="G346" s="107" t="n">
        <v>0.2</v>
      </c>
      <c r="H346" s="107" t="n">
        <v>0.2</v>
      </c>
      <c r="I346" s="107" t="n">
        <v>0.2</v>
      </c>
      <c r="J346" s="107" t="n">
        <v>0.2</v>
      </c>
      <c r="K346" s="107" t="n">
        <v>0.2</v>
      </c>
      <c r="L346" s="107" t="n">
        <v>0.2</v>
      </c>
      <c r="M346" s="107" t="n">
        <v>0.2</v>
      </c>
      <c r="N346" s="107" t="n">
        <v>0.2</v>
      </c>
      <c r="O346" s="107" t="n">
        <v>0.2</v>
      </c>
      <c r="P346" s="107" t="n">
        <v>0.2</v>
      </c>
      <c r="Q346" s="107" t="n">
        <v>0.2</v>
      </c>
      <c r="R346" s="107" t="n">
        <v>0.2</v>
      </c>
      <c r="S346" s="107" t="n">
        <v>0.2</v>
      </c>
      <c r="T346" s="107" t="n">
        <v>0.2</v>
      </c>
      <c r="U346" s="107" t="n">
        <v>0.2</v>
      </c>
      <c r="V346" s="107" t="n">
        <v>0.2</v>
      </c>
      <c r="W346" s="107" t="n">
        <v>0.2</v>
      </c>
      <c r="X346" s="107" t="n">
        <v>0.2</v>
      </c>
      <c r="Y346" s="107" t="n"/>
      <c r="Z346" s="107" t="n"/>
      <c r="AA346" s="107" t="n"/>
      <c r="AB346" s="107" t="n"/>
      <c r="AC346" s="107" t="n"/>
      <c r="AD346" s="107" t="n"/>
      <c r="AE346" s="107" t="n"/>
      <c r="AF346" s="107" t="n"/>
      <c r="AG346" s="107" t="n"/>
      <c r="AH346" s="107" t="n"/>
      <c r="AI346" s="107" t="n"/>
      <c r="AJ346" s="107" t="n"/>
      <c r="AK346" s="107" t="n"/>
      <c r="AL346" s="107" t="n"/>
      <c r="AM346" s="107" t="n"/>
      <c r="AN346" s="107" t="n"/>
      <c r="AO346" s="107" t="n"/>
      <c r="AP346" s="107" t="n"/>
      <c r="AQ346" s="107" t="n"/>
      <c r="AR346" s="107" t="n"/>
      <c r="AS346" s="107" t="n"/>
      <c r="AT346" s="107" t="n"/>
      <c r="AU346" s="107" t="n"/>
      <c r="AV346" s="107" t="n"/>
      <c r="AW346" s="107" t="n"/>
      <c r="AX346" s="107" t="n"/>
      <c r="AY346" s="107" t="n"/>
      <c r="AZ346" s="107" t="n"/>
      <c r="BA346" s="107" t="n"/>
      <c r="BB346" s="107" t="n"/>
      <c r="BC346" s="107" t="n"/>
      <c r="BD346" s="107" t="n"/>
      <c r="BE346" s="107" t="n"/>
      <c r="BF346" s="107" t="n"/>
      <c r="BG346" s="107" t="n"/>
      <c r="BH346" s="107" t="n"/>
      <c r="BI346" s="107" t="n"/>
      <c r="BJ346" s="107" t="n"/>
      <c r="BK346" s="107" t="n"/>
      <c r="BL346" s="107" t="n"/>
      <c r="BM346" s="107" t="n"/>
      <c r="BN346" s="107" t="n"/>
      <c r="BO346" s="107" t="n"/>
      <c r="BP346" s="107" t="n"/>
      <c r="BQ346" s="107" t="n"/>
      <c r="BR346" s="107" t="n"/>
      <c r="BS346" s="107" t="n"/>
      <c r="BT346" s="107" t="n"/>
      <c r="BU346" s="107" t="n"/>
      <c r="BV346" s="107" t="n"/>
      <c r="BW346" s="107" t="n"/>
      <c r="BX346" s="107" t="n"/>
      <c r="BY346" s="107" t="n"/>
      <c r="BZ346" s="107" t="n"/>
      <c r="CA346" s="107" t="n"/>
      <c r="CB346" s="107" t="n"/>
      <c r="CC346" s="107" t="n"/>
      <c r="CD346" s="107" t="n"/>
      <c r="CE346" s="107" t="n"/>
      <c r="CF346" s="107" t="n"/>
      <c r="CG346" s="107" t="n"/>
      <c r="CH346" s="107" t="n"/>
      <c r="CI346" s="107" t="n"/>
      <c r="CJ346" s="107" t="n"/>
      <c r="CK346" s="107" t="n"/>
      <c r="CL346" s="107" t="n"/>
      <c r="CM346" s="107" t="n"/>
      <c r="CN346" s="107" t="n"/>
      <c r="CO346" s="107" t="n"/>
      <c r="CP346" s="107" t="n"/>
      <c r="CQ346" s="107" t="n"/>
      <c r="CR346" s="107" t="n"/>
      <c r="CS346" s="107" t="n"/>
      <c r="CT346" s="107" t="n"/>
      <c r="CU346" s="107" t="n"/>
      <c r="CV346" s="107" t="n"/>
      <c r="CW346" s="107" t="n"/>
      <c r="CX346" s="107" t="n"/>
      <c r="CY346" s="107" t="n"/>
      <c r="CZ346" s="107" t="n"/>
    </row>
    <row r="348">
      <c r="A348" s="126">
        <f>IF('AS51'!$C$37="","",'AS51'!$C$37)</f>
        <v/>
      </c>
      <c r="B348" s="68">
        <f>IF($A348="",0,COUNT($E349:$CZ349))</f>
        <v/>
      </c>
      <c r="C348" s="69">
        <f>IF($B348=0,0,MAX($E349:$CZ349))</f>
        <v/>
      </c>
      <c r="D348" s="58">
        <f>_xll.BDS($A348,'Field Check'!$C$44,"headers=y","startcol=1","endcol=7","dir=h","DVD_START_DT",'Field Check'!$C$59,"DVD_END_DT",'Field Check'!$D$59)</f>
        <v/>
      </c>
      <c r="E348" s="59" t="n"/>
      <c r="F348" s="59" t="n"/>
      <c r="G348" s="59" t="n"/>
      <c r="H348" s="59" t="n"/>
      <c r="I348" s="59" t="n"/>
      <c r="J348" s="59" t="n"/>
      <c r="K348" s="59" t="n"/>
      <c r="L348" s="59" t="n"/>
      <c r="M348" s="59" t="n"/>
      <c r="N348" s="59" t="n"/>
      <c r="O348" s="59" t="n"/>
      <c r="P348" s="59" t="n"/>
      <c r="Q348" s="59" t="n"/>
      <c r="R348" s="59" t="n"/>
      <c r="S348" s="59" t="n"/>
      <c r="T348" s="59" t="n"/>
      <c r="U348" s="59" t="n"/>
      <c r="V348" s="59" t="n"/>
      <c r="W348" s="59" t="n"/>
      <c r="X348" s="59" t="n"/>
      <c r="Y348" s="59" t="n"/>
      <c r="Z348" s="59" t="n"/>
      <c r="AA348" s="59" t="n"/>
      <c r="AB348" s="59" t="n"/>
      <c r="AC348" s="59" t="n"/>
      <c r="AD348" s="59" t="n"/>
      <c r="AE348" s="59" t="n"/>
      <c r="AF348" s="59" t="n"/>
      <c r="AG348" s="59" t="n"/>
      <c r="AH348" s="59" t="n"/>
      <c r="AI348" s="59" t="n"/>
      <c r="AJ348" s="59" t="n"/>
      <c r="AK348" s="59" t="n"/>
      <c r="AL348" s="59" t="n"/>
      <c r="AM348" s="59" t="n"/>
      <c r="AN348" s="59" t="n"/>
      <c r="AO348" s="59" t="n"/>
      <c r="AP348" s="59" t="n"/>
      <c r="AQ348" s="59" t="n"/>
      <c r="AR348" s="59" t="n"/>
      <c r="AS348" s="59" t="n"/>
      <c r="AT348" s="59" t="n"/>
      <c r="AU348" s="59" t="n"/>
      <c r="AV348" s="59" t="n"/>
      <c r="AW348" s="59" t="n"/>
      <c r="AX348" s="59" t="n"/>
      <c r="AY348" s="59" t="n"/>
      <c r="AZ348" s="59" t="n"/>
      <c r="BA348" s="59" t="n"/>
      <c r="BB348" s="59" t="n"/>
      <c r="BC348" s="59" t="n"/>
      <c r="BD348" s="59" t="n"/>
      <c r="BE348" s="59" t="n"/>
      <c r="BF348" s="59" t="n"/>
      <c r="BG348" s="59" t="n"/>
      <c r="BH348" s="59" t="n"/>
      <c r="BI348" s="59" t="n"/>
      <c r="BJ348" s="59" t="n"/>
      <c r="BK348" s="59" t="n"/>
      <c r="BL348" s="59" t="n"/>
      <c r="BM348" s="59" t="n"/>
      <c r="BN348" s="59" t="n"/>
      <c r="BO348" s="59" t="n"/>
      <c r="BP348" s="59" t="n"/>
      <c r="BQ348" s="59" t="n"/>
      <c r="BR348" s="59" t="n"/>
      <c r="BS348" s="59" t="n"/>
      <c r="BT348" s="59" t="n"/>
      <c r="BU348" s="59" t="n"/>
      <c r="BV348" s="59" t="n"/>
      <c r="BW348" s="59" t="n"/>
      <c r="BX348" s="59" t="n"/>
      <c r="BY348" s="59" t="n"/>
      <c r="BZ348" s="59" t="n"/>
      <c r="CA348" s="59" t="n"/>
      <c r="CB348" s="59" t="n"/>
      <c r="CC348" s="59" t="n"/>
      <c r="CD348" s="59" t="n"/>
      <c r="CE348" s="59" t="n"/>
      <c r="CF348" s="59" t="n"/>
      <c r="CG348" s="59" t="n"/>
      <c r="CH348" s="59" t="n"/>
      <c r="CI348" s="59" t="n"/>
      <c r="CJ348" s="59" t="n"/>
      <c r="CK348" s="59" t="n"/>
      <c r="CL348" s="59" t="n"/>
      <c r="CM348" s="59" t="n"/>
      <c r="CN348" s="59" t="n"/>
      <c r="CO348" s="59" t="n"/>
      <c r="CP348" s="59" t="n"/>
      <c r="CQ348" s="59" t="n"/>
      <c r="CR348" s="59" t="n"/>
      <c r="CS348" s="59" t="n"/>
      <c r="CT348" s="59" t="n"/>
      <c r="CU348" s="59" t="n"/>
      <c r="CV348" s="59" t="n"/>
      <c r="CW348" s="59" t="n"/>
      <c r="CX348" s="59" t="n"/>
      <c r="CY348" s="59" t="n"/>
      <c r="CZ348" s="59" t="n"/>
    </row>
    <row r="349">
      <c r="D349" s="59" t="n"/>
      <c r="E349" s="59" t="n"/>
      <c r="F349" s="59" t="n"/>
      <c r="G349" s="59" t="n"/>
      <c r="H349" s="59" t="n"/>
      <c r="I349" s="59" t="n"/>
      <c r="J349" s="59" t="n"/>
      <c r="K349" s="59" t="n"/>
      <c r="L349" s="59" t="n"/>
      <c r="M349" s="59" t="n"/>
      <c r="N349" s="59" t="n"/>
      <c r="O349" s="59" t="n"/>
      <c r="P349" s="59" t="n"/>
      <c r="Q349" s="59" t="n"/>
      <c r="R349" s="59" t="n"/>
      <c r="S349" s="59" t="n"/>
      <c r="T349" s="59" t="n"/>
      <c r="U349" s="59" t="n"/>
      <c r="V349" s="59" t="n"/>
      <c r="W349" s="59" t="n"/>
      <c r="X349" s="59" t="n"/>
      <c r="Y349" s="59" t="n"/>
      <c r="Z349" s="59" t="n"/>
      <c r="AA349" s="59" t="n"/>
      <c r="AB349" s="59" t="n"/>
      <c r="AC349" s="59" t="n"/>
      <c r="AD349" s="59" t="n"/>
      <c r="AE349" s="59" t="n"/>
      <c r="AF349" s="59" t="n"/>
      <c r="AG349" s="59" t="n"/>
      <c r="AH349" s="59" t="n"/>
      <c r="AI349" s="59" t="n"/>
      <c r="AJ349" s="59" t="n"/>
      <c r="AK349" s="59" t="n"/>
      <c r="AL349" s="59" t="n"/>
      <c r="AM349" s="59" t="n"/>
      <c r="AN349" s="59" t="n"/>
      <c r="AO349" s="59" t="n"/>
      <c r="AP349" s="59" t="n"/>
      <c r="AQ349" s="59" t="n"/>
      <c r="AR349" s="59" t="n"/>
      <c r="AS349" s="59" t="n"/>
      <c r="AT349" s="59" t="n"/>
      <c r="AU349" s="59" t="n"/>
      <c r="AV349" s="59" t="n"/>
      <c r="AW349" s="59" t="n"/>
      <c r="AX349" s="59" t="n"/>
      <c r="AY349" s="59" t="n"/>
      <c r="AZ349" s="59" t="n"/>
      <c r="BA349" s="59" t="n"/>
      <c r="BB349" s="59" t="n"/>
      <c r="BC349" s="59" t="n"/>
      <c r="BD349" s="59" t="n"/>
      <c r="BE349" s="59" t="n"/>
      <c r="BF349" s="59" t="n"/>
      <c r="BG349" s="59" t="n"/>
      <c r="BH349" s="59" t="n"/>
      <c r="BI349" s="59" t="n"/>
      <c r="BJ349" s="59" t="n"/>
      <c r="BK349" s="59" t="n"/>
      <c r="BL349" s="59" t="n"/>
      <c r="BM349" s="59" t="n"/>
      <c r="BN349" s="59" t="n"/>
      <c r="BO349" s="59" t="n"/>
      <c r="BP349" s="59" t="n"/>
      <c r="BQ349" s="59" t="n"/>
      <c r="BR349" s="59" t="n"/>
      <c r="BS349" s="59" t="n"/>
      <c r="BT349" s="59" t="n"/>
      <c r="BU349" s="59" t="n"/>
      <c r="BV349" s="59" t="n"/>
      <c r="BW349" s="59" t="n"/>
      <c r="BX349" s="59" t="n"/>
      <c r="BY349" s="59" t="n"/>
      <c r="BZ349" s="59" t="n"/>
      <c r="CA349" s="59" t="n"/>
      <c r="CB349" s="59" t="n"/>
      <c r="CC349" s="59" t="n"/>
      <c r="CD349" s="59" t="n"/>
      <c r="CE349" s="59" t="n"/>
      <c r="CF349" s="59" t="n"/>
      <c r="CG349" s="59" t="n"/>
      <c r="CH349" s="59" t="n"/>
      <c r="CI349" s="59" t="n"/>
      <c r="CJ349" s="59" t="n"/>
      <c r="CK349" s="59" t="n"/>
      <c r="CL349" s="59" t="n"/>
      <c r="CM349" s="59" t="n"/>
      <c r="CN349" s="59" t="n"/>
      <c r="CO349" s="59" t="n"/>
      <c r="CP349" s="59" t="n"/>
      <c r="CQ349" s="59" t="n"/>
      <c r="CR349" s="59" t="n"/>
      <c r="CS349" s="59" t="n"/>
      <c r="CT349" s="59" t="n"/>
      <c r="CU349" s="59" t="n"/>
      <c r="CV349" s="59" t="n"/>
      <c r="CW349" s="59" t="n"/>
      <c r="CX349" s="59" t="n"/>
      <c r="CY349" s="59" t="n"/>
      <c r="CZ349" s="59" t="n"/>
    </row>
    <row r="350">
      <c r="D350" s="59" t="n"/>
      <c r="E350" s="59" t="n"/>
      <c r="F350" s="59" t="n"/>
      <c r="G350" s="59" t="n"/>
      <c r="H350" s="59" t="n"/>
      <c r="I350" s="59" t="n"/>
      <c r="J350" s="59" t="n"/>
      <c r="K350" s="59" t="n"/>
      <c r="L350" s="59" t="n"/>
      <c r="M350" s="59" t="n"/>
      <c r="N350" s="59" t="n"/>
      <c r="O350" s="59" t="n"/>
      <c r="P350" s="59" t="n"/>
      <c r="Q350" s="59" t="n"/>
      <c r="R350" s="59" t="n"/>
      <c r="S350" s="59" t="n"/>
      <c r="T350" s="59" t="n"/>
      <c r="U350" s="59" t="n"/>
      <c r="V350" s="59" t="n"/>
      <c r="W350" s="59" t="n"/>
      <c r="X350" s="59" t="n"/>
      <c r="Y350" s="59" t="n"/>
      <c r="Z350" s="59" t="n"/>
      <c r="AA350" s="59" t="n"/>
      <c r="AB350" s="59" t="n"/>
      <c r="AC350" s="59" t="n"/>
      <c r="AD350" s="59" t="n"/>
      <c r="AE350" s="59" t="n"/>
      <c r="AF350" s="59" t="n"/>
      <c r="AG350" s="59" t="n"/>
      <c r="AH350" s="59" t="n"/>
      <c r="AI350" s="59" t="n"/>
      <c r="AJ350" s="59" t="n"/>
      <c r="AK350" s="59" t="n"/>
      <c r="AL350" s="59" t="n"/>
      <c r="AM350" s="59" t="n"/>
      <c r="AN350" s="59" t="n"/>
      <c r="AO350" s="59" t="n"/>
      <c r="AP350" s="59" t="n"/>
      <c r="AQ350" s="59" t="n"/>
      <c r="AR350" s="59" t="n"/>
      <c r="AS350" s="59" t="n"/>
      <c r="AT350" s="59" t="n"/>
      <c r="AU350" s="59" t="n"/>
      <c r="AV350" s="59" t="n"/>
      <c r="AW350" s="59" t="n"/>
      <c r="AX350" s="59" t="n"/>
      <c r="AY350" s="59" t="n"/>
      <c r="AZ350" s="59" t="n"/>
      <c r="BA350" s="59" t="n"/>
      <c r="BB350" s="59" t="n"/>
      <c r="BC350" s="59" t="n"/>
      <c r="BD350" s="59" t="n"/>
      <c r="BE350" s="59" t="n"/>
      <c r="BF350" s="59" t="n"/>
      <c r="BG350" s="59" t="n"/>
      <c r="BH350" s="59" t="n"/>
      <c r="BI350" s="59" t="n"/>
      <c r="BJ350" s="59" t="n"/>
      <c r="BK350" s="59" t="n"/>
      <c r="BL350" s="59" t="n"/>
      <c r="BM350" s="59" t="n"/>
      <c r="BN350" s="59" t="n"/>
      <c r="BO350" s="59" t="n"/>
      <c r="BP350" s="59" t="n"/>
      <c r="BQ350" s="59" t="n"/>
      <c r="BR350" s="59" t="n"/>
      <c r="BS350" s="59" t="n"/>
      <c r="BT350" s="59" t="n"/>
      <c r="BU350" s="59" t="n"/>
      <c r="BV350" s="59" t="n"/>
      <c r="BW350" s="59" t="n"/>
      <c r="BX350" s="59" t="n"/>
      <c r="BY350" s="59" t="n"/>
      <c r="BZ350" s="59" t="n"/>
      <c r="CA350" s="59" t="n"/>
      <c r="CB350" s="59" t="n"/>
      <c r="CC350" s="59" t="n"/>
      <c r="CD350" s="59" t="n"/>
      <c r="CE350" s="59" t="n"/>
      <c r="CF350" s="59" t="n"/>
      <c r="CG350" s="59" t="n"/>
      <c r="CH350" s="59" t="n"/>
      <c r="CI350" s="59" t="n"/>
      <c r="CJ350" s="59" t="n"/>
      <c r="CK350" s="59" t="n"/>
      <c r="CL350" s="59" t="n"/>
      <c r="CM350" s="59" t="n"/>
      <c r="CN350" s="59" t="n"/>
      <c r="CO350" s="59" t="n"/>
      <c r="CP350" s="59" t="n"/>
      <c r="CQ350" s="59" t="n"/>
      <c r="CR350" s="59" t="n"/>
      <c r="CS350" s="59" t="n"/>
      <c r="CT350" s="59" t="n"/>
      <c r="CU350" s="59" t="n"/>
      <c r="CV350" s="59" t="n"/>
      <c r="CW350" s="59" t="n"/>
      <c r="CX350" s="59" t="n"/>
      <c r="CY350" s="59" t="n"/>
      <c r="CZ350" s="59" t="n"/>
    </row>
    <row r="351">
      <c r="D351" s="59" t="n"/>
      <c r="E351" s="59" t="n"/>
      <c r="F351" s="59" t="n"/>
      <c r="G351" s="59" t="n"/>
      <c r="H351" s="59" t="n"/>
      <c r="I351" s="59" t="n"/>
      <c r="J351" s="59" t="n"/>
      <c r="K351" s="59" t="n"/>
      <c r="L351" s="59" t="n"/>
      <c r="M351" s="59" t="n"/>
      <c r="N351" s="59" t="n"/>
      <c r="O351" s="59" t="n"/>
      <c r="P351" s="59" t="n"/>
      <c r="Q351" s="59" t="n"/>
      <c r="R351" s="59" t="n"/>
      <c r="S351" s="59" t="n"/>
      <c r="T351" s="59" t="n"/>
      <c r="U351" s="59" t="n"/>
      <c r="V351" s="59" t="n"/>
      <c r="W351" s="59" t="n"/>
      <c r="X351" s="59" t="n"/>
      <c r="Y351" s="59" t="n"/>
      <c r="Z351" s="59" t="n"/>
      <c r="AA351" s="59" t="n"/>
      <c r="AB351" s="59" t="n"/>
      <c r="AC351" s="59" t="n"/>
      <c r="AD351" s="59" t="n"/>
      <c r="AE351" s="59" t="n"/>
      <c r="AF351" s="59" t="n"/>
      <c r="AG351" s="59" t="n"/>
      <c r="AH351" s="59" t="n"/>
      <c r="AI351" s="59" t="n"/>
      <c r="AJ351" s="59" t="n"/>
      <c r="AK351" s="59" t="n"/>
      <c r="AL351" s="59" t="n"/>
      <c r="AM351" s="59" t="n"/>
      <c r="AN351" s="59" t="n"/>
      <c r="AO351" s="59" t="n"/>
      <c r="AP351" s="59" t="n"/>
      <c r="AQ351" s="59" t="n"/>
      <c r="AR351" s="59" t="n"/>
      <c r="AS351" s="59" t="n"/>
      <c r="AT351" s="59" t="n"/>
      <c r="AU351" s="59" t="n"/>
      <c r="AV351" s="59" t="n"/>
      <c r="AW351" s="59" t="n"/>
      <c r="AX351" s="59" t="n"/>
      <c r="AY351" s="59" t="n"/>
      <c r="AZ351" s="59" t="n"/>
      <c r="BA351" s="59" t="n"/>
      <c r="BB351" s="59" t="n"/>
      <c r="BC351" s="59" t="n"/>
      <c r="BD351" s="59" t="n"/>
      <c r="BE351" s="59" t="n"/>
      <c r="BF351" s="59" t="n"/>
      <c r="BG351" s="59" t="n"/>
      <c r="BH351" s="59" t="n"/>
      <c r="BI351" s="59" t="n"/>
      <c r="BJ351" s="59" t="n"/>
      <c r="BK351" s="59" t="n"/>
      <c r="BL351" s="59" t="n"/>
      <c r="BM351" s="59" t="n"/>
      <c r="BN351" s="59" t="n"/>
      <c r="BO351" s="59" t="n"/>
      <c r="BP351" s="59" t="n"/>
      <c r="BQ351" s="59" t="n"/>
      <c r="BR351" s="59" t="n"/>
      <c r="BS351" s="59" t="n"/>
      <c r="BT351" s="59" t="n"/>
      <c r="BU351" s="59" t="n"/>
      <c r="BV351" s="59" t="n"/>
      <c r="BW351" s="59" t="n"/>
      <c r="BX351" s="59" t="n"/>
      <c r="BY351" s="59" t="n"/>
      <c r="BZ351" s="59" t="n"/>
      <c r="CA351" s="59" t="n"/>
      <c r="CB351" s="59" t="n"/>
      <c r="CC351" s="59" t="n"/>
      <c r="CD351" s="59" t="n"/>
      <c r="CE351" s="59" t="n"/>
      <c r="CF351" s="59" t="n"/>
      <c r="CG351" s="59" t="n"/>
      <c r="CH351" s="59" t="n"/>
      <c r="CI351" s="59" t="n"/>
      <c r="CJ351" s="59" t="n"/>
      <c r="CK351" s="59" t="n"/>
      <c r="CL351" s="59" t="n"/>
      <c r="CM351" s="59" t="n"/>
      <c r="CN351" s="59" t="n"/>
      <c r="CO351" s="59" t="n"/>
      <c r="CP351" s="59" t="n"/>
      <c r="CQ351" s="59" t="n"/>
      <c r="CR351" s="59" t="n"/>
      <c r="CS351" s="59" t="n"/>
      <c r="CT351" s="59" t="n"/>
      <c r="CU351" s="59" t="n"/>
      <c r="CV351" s="59" t="n"/>
      <c r="CW351" s="59" t="n"/>
      <c r="CX351" s="59" t="n"/>
      <c r="CY351" s="59" t="n"/>
      <c r="CZ351" s="59" t="n"/>
    </row>
    <row r="352">
      <c r="D352" s="107" t="n"/>
      <c r="E352" s="107" t="n"/>
      <c r="F352" s="107" t="n"/>
      <c r="G352" s="107" t="n"/>
      <c r="H352" s="107" t="n"/>
      <c r="I352" s="107" t="n"/>
      <c r="J352" s="107" t="n"/>
      <c r="K352" s="107" t="n"/>
      <c r="L352" s="107" t="n"/>
      <c r="M352" s="107" t="n"/>
      <c r="N352" s="107" t="n"/>
      <c r="O352" s="107" t="n"/>
      <c r="P352" s="107" t="n"/>
      <c r="Q352" s="107" t="n"/>
      <c r="R352" s="107" t="n"/>
      <c r="S352" s="107" t="n"/>
      <c r="T352" s="107" t="n"/>
      <c r="U352" s="107" t="n"/>
      <c r="V352" s="107" t="n"/>
      <c r="W352" s="107" t="n"/>
      <c r="X352" s="107" t="n"/>
      <c r="Y352" s="107" t="n"/>
      <c r="Z352" s="107" t="n"/>
      <c r="AA352" s="107" t="n"/>
      <c r="AB352" s="107" t="n"/>
      <c r="AC352" s="107" t="n"/>
      <c r="AD352" s="107" t="n"/>
      <c r="AE352" s="107" t="n"/>
      <c r="AF352" s="107" t="n"/>
      <c r="AG352" s="107" t="n"/>
      <c r="AH352" s="107" t="n"/>
      <c r="AI352" s="107" t="n"/>
      <c r="AJ352" s="107" t="n"/>
      <c r="AK352" s="107" t="n"/>
      <c r="AL352" s="107" t="n"/>
      <c r="AM352" s="107" t="n"/>
      <c r="AN352" s="107" t="n"/>
      <c r="AO352" s="107" t="n"/>
      <c r="AP352" s="107" t="n"/>
      <c r="AQ352" s="107" t="n"/>
      <c r="AR352" s="107" t="n"/>
      <c r="AS352" s="107" t="n"/>
      <c r="AT352" s="107" t="n"/>
      <c r="AU352" s="107" t="n"/>
      <c r="AV352" s="107" t="n"/>
      <c r="AW352" s="107" t="n"/>
      <c r="AX352" s="107" t="n"/>
      <c r="AY352" s="107" t="n"/>
      <c r="AZ352" s="107" t="n"/>
      <c r="BA352" s="107" t="n"/>
      <c r="BB352" s="107" t="n"/>
      <c r="BC352" s="107" t="n"/>
      <c r="BD352" s="107" t="n"/>
      <c r="BE352" s="107" t="n"/>
      <c r="BF352" s="107" t="n"/>
      <c r="BG352" s="107" t="n"/>
      <c r="BH352" s="107" t="n"/>
      <c r="BI352" s="107" t="n"/>
      <c r="BJ352" s="107" t="n"/>
      <c r="BK352" s="107" t="n"/>
      <c r="BL352" s="107" t="n"/>
      <c r="BM352" s="107" t="n"/>
      <c r="BN352" s="107" t="n"/>
      <c r="BO352" s="107" t="n"/>
      <c r="BP352" s="107" t="n"/>
      <c r="BQ352" s="107" t="n"/>
      <c r="BR352" s="107" t="n"/>
      <c r="BS352" s="107" t="n"/>
      <c r="BT352" s="107" t="n"/>
      <c r="BU352" s="107" t="n"/>
      <c r="BV352" s="107" t="n"/>
      <c r="BW352" s="107" t="n"/>
      <c r="BX352" s="107" t="n"/>
      <c r="BY352" s="107" t="n"/>
      <c r="BZ352" s="107" t="n"/>
      <c r="CA352" s="107" t="n"/>
      <c r="CB352" s="107" t="n"/>
      <c r="CC352" s="107" t="n"/>
      <c r="CD352" s="107" t="n"/>
      <c r="CE352" s="107" t="n"/>
      <c r="CF352" s="107" t="n"/>
      <c r="CG352" s="107" t="n"/>
      <c r="CH352" s="107" t="n"/>
      <c r="CI352" s="107" t="n"/>
      <c r="CJ352" s="107" t="n"/>
      <c r="CK352" s="107" t="n"/>
      <c r="CL352" s="107" t="n"/>
      <c r="CM352" s="107" t="n"/>
      <c r="CN352" s="107" t="n"/>
      <c r="CO352" s="107" t="n"/>
      <c r="CP352" s="107" t="n"/>
      <c r="CQ352" s="107" t="n"/>
      <c r="CR352" s="107" t="n"/>
      <c r="CS352" s="107" t="n"/>
      <c r="CT352" s="107" t="n"/>
      <c r="CU352" s="107" t="n"/>
      <c r="CV352" s="107" t="n"/>
      <c r="CW352" s="107" t="n"/>
      <c r="CX352" s="107" t="n"/>
      <c r="CY352" s="107" t="n"/>
      <c r="CZ352" s="107" t="n"/>
    </row>
    <row r="355">
      <c r="A355" s="2">
        <f>IF($A348="","","   projections")</f>
        <v/>
      </c>
      <c r="B355" s="68">
        <f>IF($A348="",0,COUNT($E356:$CZ356))</f>
        <v/>
      </c>
      <c r="C355" s="69">
        <f>IF($B355=0,0,MAX($E356:$CZ356))</f>
        <v/>
      </c>
      <c r="D355" s="58">
        <f>_xll.BDS($A348,'Field Check'!$C$42,"headers=y","startcol=1","endcol=3","dir=h","cols=20;rows=3")</f>
        <v/>
      </c>
      <c r="E355" s="59" t="n">
        <v>46251</v>
      </c>
      <c r="F355" s="59" t="n">
        <v>46433</v>
      </c>
      <c r="G355" s="59" t="n">
        <v>46615</v>
      </c>
      <c r="H355" s="59" t="n">
        <v>46804</v>
      </c>
      <c r="I355" s="59" t="n">
        <v>46986</v>
      </c>
      <c r="J355" s="59" t="n">
        <v>47169</v>
      </c>
      <c r="K355" s="59" t="n">
        <v>47350</v>
      </c>
      <c r="L355" s="59" t="n">
        <v>47534</v>
      </c>
      <c r="M355" s="59" t="n">
        <v>47714</v>
      </c>
      <c r="N355" s="59" t="n">
        <v>47899</v>
      </c>
      <c r="O355" s="59" t="n">
        <v>48078</v>
      </c>
      <c r="P355" s="59" t="n">
        <v>48264</v>
      </c>
      <c r="Q355" s="59" t="n">
        <v>48442</v>
      </c>
      <c r="R355" s="59" t="n">
        <v>48631</v>
      </c>
      <c r="S355" s="59" t="n">
        <v>48808</v>
      </c>
      <c r="T355" s="59" t="n">
        <v>48995</v>
      </c>
      <c r="U355" s="59" t="n">
        <v>49172</v>
      </c>
      <c r="V355" s="59" t="n">
        <v>49366</v>
      </c>
      <c r="W355" s="59" t="n">
        <v>49543</v>
      </c>
      <c r="X355" s="59" t="n"/>
      <c r="Y355" s="59" t="n"/>
      <c r="Z355" s="59" t="n"/>
      <c r="AA355" s="59" t="n"/>
      <c r="AB355" s="59" t="n"/>
      <c r="AC355" s="59" t="n"/>
      <c r="AD355" s="59" t="n"/>
      <c r="AE355" s="59" t="n"/>
      <c r="AF355" s="59" t="n"/>
      <c r="AG355" s="59" t="n"/>
      <c r="AH355" s="59" t="n"/>
      <c r="AI355" s="59" t="n"/>
      <c r="AJ355" s="59" t="n"/>
      <c r="AK355" s="59" t="n"/>
      <c r="AL355" s="59" t="n"/>
      <c r="AM355" s="59" t="n"/>
      <c r="AN355" s="59" t="n"/>
      <c r="AO355" s="59" t="n"/>
      <c r="AP355" s="59" t="n"/>
      <c r="AQ355" s="59" t="n"/>
      <c r="AR355" s="59" t="n"/>
      <c r="AS355" s="59" t="n"/>
      <c r="AT355" s="59" t="n"/>
      <c r="AU355" s="59" t="n"/>
      <c r="AV355" s="59" t="n"/>
      <c r="AW355" s="59" t="n"/>
      <c r="AX355" s="59" t="n"/>
      <c r="AY355" s="59" t="n"/>
      <c r="AZ355" s="59" t="n"/>
      <c r="BA355" s="59" t="n"/>
      <c r="BB355" s="59" t="n"/>
      <c r="BC355" s="59" t="n"/>
      <c r="BD355" s="59" t="n"/>
      <c r="BE355" s="59" t="n"/>
      <c r="BF355" s="59" t="n"/>
      <c r="BG355" s="59" t="n"/>
      <c r="BH355" s="59" t="n"/>
      <c r="BI355" s="59" t="n"/>
      <c r="BJ355" s="59" t="n"/>
      <c r="BK355" s="59" t="n"/>
      <c r="BL355" s="59" t="n"/>
      <c r="BM355" s="59" t="n"/>
      <c r="BN355" s="59" t="n"/>
      <c r="BO355" s="59" t="n"/>
      <c r="BP355" s="59" t="n"/>
      <c r="BQ355" s="59" t="n"/>
      <c r="BR355" s="59" t="n"/>
      <c r="BS355" s="59" t="n"/>
      <c r="BT355" s="59" t="n"/>
      <c r="BU355" s="59" t="n"/>
      <c r="BV355" s="59" t="n"/>
      <c r="BW355" s="59" t="n"/>
      <c r="BX355" s="59" t="n"/>
      <c r="BY355" s="59" t="n"/>
      <c r="BZ355" s="59" t="n"/>
      <c r="CA355" s="59" t="n"/>
      <c r="CB355" s="59" t="n"/>
      <c r="CC355" s="59" t="n"/>
      <c r="CD355" s="59" t="n"/>
      <c r="CE355" s="59" t="n"/>
      <c r="CF355" s="59" t="n"/>
      <c r="CG355" s="59" t="n"/>
      <c r="CH355" s="59" t="n"/>
      <c r="CI355" s="59" t="n"/>
      <c r="CJ355" s="59" t="n"/>
      <c r="CK355" s="59" t="n"/>
      <c r="CL355" s="59" t="n"/>
      <c r="CM355" s="59" t="n"/>
      <c r="CN355" s="59" t="n"/>
      <c r="CO355" s="59" t="n"/>
      <c r="CP355" s="59" t="n"/>
      <c r="CQ355" s="59" t="n"/>
      <c r="CR355" s="59" t="n"/>
      <c r="CS355" s="59" t="n"/>
      <c r="CT355" s="59" t="n"/>
      <c r="CU355" s="59" t="n"/>
      <c r="CV355" s="59" t="n"/>
      <c r="CW355" s="59" t="n"/>
      <c r="CX355" s="59" t="n"/>
      <c r="CY355" s="59" t="n"/>
      <c r="CZ355" s="59" t="n"/>
    </row>
    <row r="356">
      <c r="D356" s="59" t="inlineStr">
        <is>
          <t>Ex-Date</t>
        </is>
      </c>
      <c r="E356" s="59" t="n">
        <v>46273</v>
      </c>
      <c r="F356" s="59" t="n">
        <v>46444</v>
      </c>
      <c r="G356" s="59" t="n">
        <v>46637</v>
      </c>
      <c r="H356" s="59" t="n">
        <v>46808</v>
      </c>
      <c r="I356" s="59" t="n">
        <v>47008</v>
      </c>
      <c r="J356" s="59" t="n">
        <v>47175</v>
      </c>
      <c r="K356" s="59" t="n">
        <v>47372</v>
      </c>
      <c r="L356" s="59" t="n">
        <v>47540</v>
      </c>
      <c r="M356" s="59" t="n">
        <v>47736</v>
      </c>
      <c r="N356" s="59" t="n">
        <v>47905</v>
      </c>
      <c r="O356" s="59" t="n">
        <v>48100</v>
      </c>
      <c r="P356" s="59" t="n">
        <v>48270</v>
      </c>
      <c r="Q356" s="59" t="n">
        <v>48464</v>
      </c>
      <c r="R356" s="59" t="n">
        <v>48635</v>
      </c>
      <c r="S356" s="59" t="n">
        <v>48830</v>
      </c>
      <c r="T356" s="59" t="n">
        <v>48999</v>
      </c>
      <c r="U356" s="59" t="n">
        <v>49194</v>
      </c>
      <c r="V356" s="59" t="n">
        <v>49370</v>
      </c>
      <c r="W356" s="59" t="n">
        <v>49565</v>
      </c>
      <c r="X356" s="59" t="n"/>
      <c r="Y356" s="59" t="n"/>
      <c r="Z356" s="59" t="n"/>
      <c r="AA356" s="59" t="n"/>
      <c r="AB356" s="59" t="n"/>
      <c r="AC356" s="59" t="n"/>
      <c r="AD356" s="59" t="n"/>
      <c r="AE356" s="59" t="n"/>
      <c r="AF356" s="59" t="n"/>
      <c r="AG356" s="59" t="n"/>
      <c r="AH356" s="59" t="n"/>
      <c r="AI356" s="59" t="n"/>
      <c r="AJ356" s="59" t="n"/>
      <c r="AK356" s="59" t="n"/>
      <c r="AL356" s="59" t="n"/>
      <c r="AM356" s="59" t="n"/>
      <c r="AN356" s="59" t="n"/>
      <c r="AO356" s="59" t="n"/>
      <c r="AP356" s="59" t="n"/>
      <c r="AQ356" s="59" t="n"/>
      <c r="AR356" s="59" t="n"/>
      <c r="AS356" s="59" t="n"/>
      <c r="AT356" s="59" t="n"/>
      <c r="AU356" s="59" t="n"/>
      <c r="AV356" s="59" t="n"/>
      <c r="AW356" s="59" t="n"/>
      <c r="AX356" s="59" t="n"/>
      <c r="AY356" s="59" t="n"/>
      <c r="AZ356" s="59" t="n"/>
      <c r="BA356" s="59" t="n"/>
      <c r="BB356" s="59" t="n"/>
      <c r="BC356" s="59" t="n"/>
      <c r="BD356" s="59" t="n"/>
      <c r="BE356" s="59" t="n"/>
      <c r="BF356" s="59" t="n"/>
      <c r="BG356" s="59" t="n"/>
      <c r="BH356" s="59" t="n"/>
      <c r="BI356" s="59" t="n"/>
      <c r="BJ356" s="59" t="n"/>
      <c r="BK356" s="59" t="n"/>
      <c r="BL356" s="59" t="n"/>
      <c r="BM356" s="59" t="n"/>
      <c r="BN356" s="59" t="n"/>
      <c r="BO356" s="59" t="n"/>
      <c r="BP356" s="59" t="n"/>
      <c r="BQ356" s="59" t="n"/>
      <c r="BR356" s="59" t="n"/>
      <c r="BS356" s="59" t="n"/>
      <c r="BT356" s="59" t="n"/>
      <c r="BU356" s="59" t="n"/>
      <c r="BV356" s="59" t="n"/>
      <c r="BW356" s="59" t="n"/>
      <c r="BX356" s="59" t="n"/>
      <c r="BY356" s="59" t="n"/>
      <c r="BZ356" s="59" t="n"/>
      <c r="CA356" s="59" t="n"/>
      <c r="CB356" s="59" t="n"/>
      <c r="CC356" s="59" t="n"/>
      <c r="CD356" s="59" t="n"/>
      <c r="CE356" s="59" t="n"/>
      <c r="CF356" s="59" t="n"/>
      <c r="CG356" s="59" t="n"/>
      <c r="CH356" s="59" t="n"/>
      <c r="CI356" s="59" t="n"/>
      <c r="CJ356" s="59" t="n"/>
      <c r="CK356" s="59" t="n"/>
      <c r="CL356" s="59" t="n"/>
      <c r="CM356" s="59" t="n"/>
      <c r="CN356" s="59" t="n"/>
      <c r="CO356" s="59" t="n"/>
      <c r="CP356" s="59" t="n"/>
      <c r="CQ356" s="59" t="n"/>
      <c r="CR356" s="59" t="n"/>
      <c r="CS356" s="59" t="n"/>
      <c r="CT356" s="59" t="n"/>
      <c r="CU356" s="59" t="n"/>
      <c r="CV356" s="59" t="n"/>
      <c r="CW356" s="59" t="n"/>
      <c r="CX356" s="59" t="n"/>
      <c r="CY356" s="59" t="n"/>
      <c r="CZ356" s="59" t="n"/>
    </row>
    <row r="357">
      <c r="D357" s="107" t="inlineStr">
        <is>
          <t>Amount Per Share</t>
        </is>
      </c>
      <c r="E357" s="107" t="n">
        <v>0.65</v>
      </c>
      <c r="F357" s="107" t="n">
        <v>0.65</v>
      </c>
      <c r="G357" s="107" t="n">
        <v>0.65</v>
      </c>
      <c r="H357" s="107" t="n">
        <v>0.65</v>
      </c>
      <c r="I357" s="107" t="n">
        <v>0.65</v>
      </c>
      <c r="J357" s="107" t="n">
        <v>0.65</v>
      </c>
      <c r="K357" s="107" t="n">
        <v>0.65</v>
      </c>
      <c r="L357" s="107" t="n">
        <v>0.65</v>
      </c>
      <c r="M357" s="107" t="n">
        <v>0.65</v>
      </c>
      <c r="N357" s="107" t="n">
        <v>0.65</v>
      </c>
      <c r="O357" s="107" t="n">
        <v>0.65</v>
      </c>
      <c r="P357" s="107" t="n">
        <v>0.65</v>
      </c>
      <c r="Q357" s="107" t="n">
        <v>0.65</v>
      </c>
      <c r="R357" s="107" t="n">
        <v>0.65</v>
      </c>
      <c r="S357" s="107" t="n">
        <v>0.65</v>
      </c>
      <c r="T357" s="107" t="n">
        <v>0.65</v>
      </c>
      <c r="U357" s="107" t="n">
        <v>0.65</v>
      </c>
      <c r="V357" s="107" t="n">
        <v>0.65</v>
      </c>
      <c r="W357" s="107" t="n">
        <v>0.65</v>
      </c>
      <c r="X357" s="107" t="n"/>
      <c r="Y357" s="107" t="n"/>
      <c r="Z357" s="107" t="n"/>
      <c r="AA357" s="107" t="n"/>
      <c r="AB357" s="107" t="n"/>
      <c r="AC357" s="107" t="n"/>
      <c r="AD357" s="107" t="n"/>
      <c r="AE357" s="107" t="n"/>
      <c r="AF357" s="107" t="n"/>
      <c r="AG357" s="107" t="n"/>
      <c r="AH357" s="107" t="n"/>
      <c r="AI357" s="107" t="n"/>
      <c r="AJ357" s="107" t="n"/>
      <c r="AK357" s="107" t="n"/>
      <c r="AL357" s="107" t="n"/>
      <c r="AM357" s="107" t="n"/>
      <c r="AN357" s="107" t="n"/>
      <c r="AO357" s="107" t="n"/>
      <c r="AP357" s="107" t="n"/>
      <c r="AQ357" s="107" t="n"/>
      <c r="AR357" s="107" t="n"/>
      <c r="AS357" s="107" t="n"/>
      <c r="AT357" s="107" t="n"/>
      <c r="AU357" s="107" t="n"/>
      <c r="AV357" s="107" t="n"/>
      <c r="AW357" s="107" t="n"/>
      <c r="AX357" s="107" t="n"/>
      <c r="AY357" s="107" t="n"/>
      <c r="AZ357" s="107" t="n"/>
      <c r="BA357" s="107" t="n"/>
      <c r="BB357" s="107" t="n"/>
      <c r="BC357" s="107" t="n"/>
      <c r="BD357" s="107" t="n"/>
      <c r="BE357" s="107" t="n"/>
      <c r="BF357" s="107" t="n"/>
      <c r="BG357" s="107" t="n"/>
      <c r="BH357" s="107" t="n"/>
      <c r="BI357" s="107" t="n"/>
      <c r="BJ357" s="107" t="n"/>
      <c r="BK357" s="107" t="n"/>
      <c r="BL357" s="107" t="n"/>
      <c r="BM357" s="107" t="n"/>
      <c r="BN357" s="107" t="n"/>
      <c r="BO357" s="107" t="n"/>
      <c r="BP357" s="107" t="n"/>
      <c r="BQ357" s="107" t="n"/>
      <c r="BR357" s="107" t="n"/>
      <c r="BS357" s="107" t="n"/>
      <c r="BT357" s="107" t="n"/>
      <c r="BU357" s="107" t="n"/>
      <c r="BV357" s="107" t="n"/>
      <c r="BW357" s="107" t="n"/>
      <c r="BX357" s="107" t="n"/>
      <c r="BY357" s="107" t="n"/>
      <c r="BZ357" s="107" t="n"/>
      <c r="CA357" s="107" t="n"/>
      <c r="CB357" s="107" t="n"/>
      <c r="CC357" s="107" t="n"/>
      <c r="CD357" s="107" t="n"/>
      <c r="CE357" s="107" t="n"/>
      <c r="CF357" s="107" t="n"/>
      <c r="CG357" s="107" t="n"/>
      <c r="CH357" s="107" t="n"/>
      <c r="CI357" s="107" t="n"/>
      <c r="CJ357" s="107" t="n"/>
      <c r="CK357" s="107" t="n"/>
      <c r="CL357" s="107" t="n"/>
      <c r="CM357" s="107" t="n"/>
      <c r="CN357" s="107" t="n"/>
      <c r="CO357" s="107" t="n"/>
      <c r="CP357" s="107" t="n"/>
      <c r="CQ357" s="107" t="n"/>
      <c r="CR357" s="107" t="n"/>
      <c r="CS357" s="107" t="n"/>
      <c r="CT357" s="107" t="n"/>
      <c r="CU357" s="107" t="n"/>
      <c r="CV357" s="107" t="n"/>
      <c r="CW357" s="107" t="n"/>
      <c r="CX357" s="107" t="n"/>
      <c r="CY357" s="107" t="n"/>
      <c r="CZ357" s="107" t="n"/>
    </row>
    <row r="359">
      <c r="A359" s="126">
        <f>IF('AS51'!$C$38="","",'AS51'!$C$38)</f>
        <v/>
      </c>
      <c r="B359" s="68">
        <f>IF($A359="",0,COUNT($E360:$CZ360))</f>
        <v/>
      </c>
      <c r="C359" s="69">
        <f>IF($B359=0,0,MAX($E360:$CZ360))</f>
        <v/>
      </c>
      <c r="D359" s="58">
        <f>_xll.BDS($A359,'Field Check'!$C$44,"headers=y","startcol=1","endcol=7","dir=h","DVD_START_DT",'Field Check'!$C$59,"DVD_END_DT",'Field Check'!$D$59,"cols=2;rows=7")</f>
        <v/>
      </c>
      <c r="E359" s="59" t="n">
        <v>46196</v>
      </c>
      <c r="F359" s="59" t="n"/>
      <c r="G359" s="59" t="n"/>
      <c r="H359" s="59" t="n"/>
      <c r="I359" s="59" t="n"/>
      <c r="J359" s="59" t="n"/>
      <c r="K359" s="59" t="n"/>
      <c r="L359" s="59" t="n"/>
      <c r="M359" s="59" t="n"/>
      <c r="N359" s="59" t="n"/>
      <c r="O359" s="59" t="n"/>
      <c r="P359" s="59" t="n"/>
      <c r="Q359" s="59" t="n"/>
      <c r="R359" s="59" t="n"/>
      <c r="S359" s="59" t="n"/>
      <c r="T359" s="59" t="n"/>
      <c r="U359" s="59" t="n"/>
      <c r="V359" s="59" t="n"/>
      <c r="W359" s="59" t="n"/>
      <c r="X359" s="59" t="n"/>
      <c r="Y359" s="59" t="n"/>
      <c r="Z359" s="59" t="n"/>
      <c r="AA359" s="59" t="n"/>
      <c r="AB359" s="59" t="n"/>
      <c r="AC359" s="59" t="n"/>
      <c r="AD359" s="59" t="n"/>
      <c r="AE359" s="59" t="n"/>
      <c r="AF359" s="59" t="n"/>
      <c r="AG359" s="59" t="n"/>
      <c r="AH359" s="59" t="n"/>
      <c r="AI359" s="59" t="n"/>
      <c r="AJ359" s="59" t="n"/>
      <c r="AK359" s="59" t="n"/>
      <c r="AL359" s="59" t="n"/>
      <c r="AM359" s="59" t="n"/>
      <c r="AN359" s="59" t="n"/>
      <c r="AO359" s="59" t="n"/>
      <c r="AP359" s="59" t="n"/>
      <c r="AQ359" s="59" t="n"/>
      <c r="AR359" s="59" t="n"/>
      <c r="AS359" s="59" t="n"/>
      <c r="AT359" s="59" t="n"/>
      <c r="AU359" s="59" t="n"/>
      <c r="AV359" s="59" t="n"/>
      <c r="AW359" s="59" t="n"/>
      <c r="AX359" s="59" t="n"/>
      <c r="AY359" s="59" t="n"/>
      <c r="AZ359" s="59" t="n"/>
      <c r="BA359" s="59" t="n"/>
      <c r="BB359" s="59" t="n"/>
      <c r="BC359" s="59" t="n"/>
      <c r="BD359" s="59" t="n"/>
      <c r="BE359" s="59" t="n"/>
      <c r="BF359" s="59" t="n"/>
      <c r="BG359" s="59" t="n"/>
      <c r="BH359" s="59" t="n"/>
      <c r="BI359" s="59" t="n"/>
      <c r="BJ359" s="59" t="n"/>
      <c r="BK359" s="59" t="n"/>
      <c r="BL359" s="59" t="n"/>
      <c r="BM359" s="59" t="n"/>
      <c r="BN359" s="59" t="n"/>
      <c r="BO359" s="59" t="n"/>
      <c r="BP359" s="59" t="n"/>
      <c r="BQ359" s="59" t="n"/>
      <c r="BR359" s="59" t="n"/>
      <c r="BS359" s="59" t="n"/>
      <c r="BT359" s="59" t="n"/>
      <c r="BU359" s="59" t="n"/>
      <c r="BV359" s="59" t="n"/>
      <c r="BW359" s="59" t="n"/>
      <c r="BX359" s="59" t="n"/>
      <c r="BY359" s="59" t="n"/>
      <c r="BZ359" s="59" t="n"/>
      <c r="CA359" s="59" t="n"/>
      <c r="CB359" s="59" t="n"/>
      <c r="CC359" s="59" t="n"/>
      <c r="CD359" s="59" t="n"/>
      <c r="CE359" s="59" t="n"/>
      <c r="CF359" s="59" t="n"/>
      <c r="CG359" s="59" t="n"/>
      <c r="CH359" s="59" t="n"/>
      <c r="CI359" s="59" t="n"/>
      <c r="CJ359" s="59" t="n"/>
      <c r="CK359" s="59" t="n"/>
      <c r="CL359" s="59" t="n"/>
      <c r="CM359" s="59" t="n"/>
      <c r="CN359" s="59" t="n"/>
      <c r="CO359" s="59" t="n"/>
      <c r="CP359" s="59" t="n"/>
      <c r="CQ359" s="59" t="n"/>
      <c r="CR359" s="59" t="n"/>
      <c r="CS359" s="59" t="n"/>
      <c r="CT359" s="59" t="n"/>
      <c r="CU359" s="59" t="n"/>
      <c r="CV359" s="59" t="n"/>
      <c r="CW359" s="59" t="n"/>
      <c r="CX359" s="59" t="n"/>
      <c r="CY359" s="59" t="n"/>
      <c r="CZ359" s="59" t="n"/>
    </row>
    <row r="360">
      <c r="D360" s="59" t="inlineStr">
        <is>
          <t>Ex-Date</t>
        </is>
      </c>
      <c r="E360" s="59" t="n">
        <v>46202</v>
      </c>
      <c r="F360" s="59" t="n"/>
      <c r="G360" s="59" t="n"/>
      <c r="H360" s="59" t="n"/>
      <c r="I360" s="59" t="n"/>
      <c r="J360" s="59" t="n"/>
      <c r="K360" s="59" t="n"/>
      <c r="L360" s="59" t="n"/>
      <c r="M360" s="59" t="n"/>
      <c r="N360" s="59" t="n"/>
      <c r="O360" s="59" t="n"/>
      <c r="P360" s="59" t="n"/>
      <c r="Q360" s="59" t="n"/>
      <c r="R360" s="59" t="n"/>
      <c r="S360" s="59" t="n"/>
      <c r="T360" s="59" t="n"/>
      <c r="U360" s="59" t="n"/>
      <c r="V360" s="59" t="n"/>
      <c r="W360" s="59" t="n"/>
      <c r="X360" s="59" t="n"/>
      <c r="Y360" s="59" t="n"/>
      <c r="Z360" s="59" t="n"/>
      <c r="AA360" s="59" t="n"/>
      <c r="AB360" s="59" t="n"/>
      <c r="AC360" s="59" t="n"/>
      <c r="AD360" s="59" t="n"/>
      <c r="AE360" s="59" t="n"/>
      <c r="AF360" s="59" t="n"/>
      <c r="AG360" s="59" t="n"/>
      <c r="AH360" s="59" t="n"/>
      <c r="AI360" s="59" t="n"/>
      <c r="AJ360" s="59" t="n"/>
      <c r="AK360" s="59" t="n"/>
      <c r="AL360" s="59" t="n"/>
      <c r="AM360" s="59" t="n"/>
      <c r="AN360" s="59" t="n"/>
      <c r="AO360" s="59" t="n"/>
      <c r="AP360" s="59" t="n"/>
      <c r="AQ360" s="59" t="n"/>
      <c r="AR360" s="59" t="n"/>
      <c r="AS360" s="59" t="n"/>
      <c r="AT360" s="59" t="n"/>
      <c r="AU360" s="59" t="n"/>
      <c r="AV360" s="59" t="n"/>
      <c r="AW360" s="59" t="n"/>
      <c r="AX360" s="59" t="n"/>
      <c r="AY360" s="59" t="n"/>
      <c r="AZ360" s="59" t="n"/>
      <c r="BA360" s="59" t="n"/>
      <c r="BB360" s="59" t="n"/>
      <c r="BC360" s="59" t="n"/>
      <c r="BD360" s="59" t="n"/>
      <c r="BE360" s="59" t="n"/>
      <c r="BF360" s="59" t="n"/>
      <c r="BG360" s="59" t="n"/>
      <c r="BH360" s="59" t="n"/>
      <c r="BI360" s="59" t="n"/>
      <c r="BJ360" s="59" t="n"/>
      <c r="BK360" s="59" t="n"/>
      <c r="BL360" s="59" t="n"/>
      <c r="BM360" s="59" t="n"/>
      <c r="BN360" s="59" t="n"/>
      <c r="BO360" s="59" t="n"/>
      <c r="BP360" s="59" t="n"/>
      <c r="BQ360" s="59" t="n"/>
      <c r="BR360" s="59" t="n"/>
      <c r="BS360" s="59" t="n"/>
      <c r="BT360" s="59" t="n"/>
      <c r="BU360" s="59" t="n"/>
      <c r="BV360" s="59" t="n"/>
      <c r="BW360" s="59" t="n"/>
      <c r="BX360" s="59" t="n"/>
      <c r="BY360" s="59" t="n"/>
      <c r="BZ360" s="59" t="n"/>
      <c r="CA360" s="59" t="n"/>
      <c r="CB360" s="59" t="n"/>
      <c r="CC360" s="59" t="n"/>
      <c r="CD360" s="59" t="n"/>
      <c r="CE360" s="59" t="n"/>
      <c r="CF360" s="59" t="n"/>
      <c r="CG360" s="59" t="n"/>
      <c r="CH360" s="59" t="n"/>
      <c r="CI360" s="59" t="n"/>
      <c r="CJ360" s="59" t="n"/>
      <c r="CK360" s="59" t="n"/>
      <c r="CL360" s="59" t="n"/>
      <c r="CM360" s="59" t="n"/>
      <c r="CN360" s="59" t="n"/>
      <c r="CO360" s="59" t="n"/>
      <c r="CP360" s="59" t="n"/>
      <c r="CQ360" s="59" t="n"/>
      <c r="CR360" s="59" t="n"/>
      <c r="CS360" s="59" t="n"/>
      <c r="CT360" s="59" t="n"/>
      <c r="CU360" s="59" t="n"/>
      <c r="CV360" s="59" t="n"/>
      <c r="CW360" s="59" t="n"/>
      <c r="CX360" s="59" t="n"/>
      <c r="CY360" s="59" t="n"/>
      <c r="CZ360" s="59" t="n"/>
    </row>
    <row r="361">
      <c r="D361" s="59" t="inlineStr">
        <is>
          <t>Record Date</t>
        </is>
      </c>
      <c r="E361" s="59" t="n">
        <v>46203</v>
      </c>
      <c r="F361" s="59" t="n"/>
      <c r="G361" s="59" t="n"/>
      <c r="H361" s="59" t="n"/>
      <c r="I361" s="59" t="n"/>
      <c r="J361" s="59" t="n"/>
      <c r="K361" s="59" t="n"/>
      <c r="L361" s="59" t="n"/>
      <c r="M361" s="59" t="n"/>
      <c r="N361" s="59" t="n"/>
      <c r="O361" s="59" t="n"/>
      <c r="P361" s="59" t="n"/>
      <c r="Q361" s="59" t="n"/>
      <c r="R361" s="59" t="n"/>
      <c r="S361" s="59" t="n"/>
      <c r="T361" s="59" t="n"/>
      <c r="U361" s="59" t="n"/>
      <c r="V361" s="59" t="n"/>
      <c r="W361" s="59" t="n"/>
      <c r="X361" s="59" t="n"/>
      <c r="Y361" s="59" t="n"/>
      <c r="Z361" s="59" t="n"/>
      <c r="AA361" s="59" t="n"/>
      <c r="AB361" s="59" t="n"/>
      <c r="AC361" s="59" t="n"/>
      <c r="AD361" s="59" t="n"/>
      <c r="AE361" s="59" t="n"/>
      <c r="AF361" s="59" t="n"/>
      <c r="AG361" s="59" t="n"/>
      <c r="AH361" s="59" t="n"/>
      <c r="AI361" s="59" t="n"/>
      <c r="AJ361" s="59" t="n"/>
      <c r="AK361" s="59" t="n"/>
      <c r="AL361" s="59" t="n"/>
      <c r="AM361" s="59" t="n"/>
      <c r="AN361" s="59" t="n"/>
      <c r="AO361" s="59" t="n"/>
      <c r="AP361" s="59" t="n"/>
      <c r="AQ361" s="59" t="n"/>
      <c r="AR361" s="59" t="n"/>
      <c r="AS361" s="59" t="n"/>
      <c r="AT361" s="59" t="n"/>
      <c r="AU361" s="59" t="n"/>
      <c r="AV361" s="59" t="n"/>
      <c r="AW361" s="59" t="n"/>
      <c r="AX361" s="59" t="n"/>
      <c r="AY361" s="59" t="n"/>
      <c r="AZ361" s="59" t="n"/>
      <c r="BA361" s="59" t="n"/>
      <c r="BB361" s="59" t="n"/>
      <c r="BC361" s="59" t="n"/>
      <c r="BD361" s="59" t="n"/>
      <c r="BE361" s="59" t="n"/>
      <c r="BF361" s="59" t="n"/>
      <c r="BG361" s="59" t="n"/>
      <c r="BH361" s="59" t="n"/>
      <c r="BI361" s="59" t="n"/>
      <c r="BJ361" s="59" t="n"/>
      <c r="BK361" s="59" t="n"/>
      <c r="BL361" s="59" t="n"/>
      <c r="BM361" s="59" t="n"/>
      <c r="BN361" s="59" t="n"/>
      <c r="BO361" s="59" t="n"/>
      <c r="BP361" s="59" t="n"/>
      <c r="BQ361" s="59" t="n"/>
      <c r="BR361" s="59" t="n"/>
      <c r="BS361" s="59" t="n"/>
      <c r="BT361" s="59" t="n"/>
      <c r="BU361" s="59" t="n"/>
      <c r="BV361" s="59" t="n"/>
      <c r="BW361" s="59" t="n"/>
      <c r="BX361" s="59" t="n"/>
      <c r="BY361" s="59" t="n"/>
      <c r="BZ361" s="59" t="n"/>
      <c r="CA361" s="59" t="n"/>
      <c r="CB361" s="59" t="n"/>
      <c r="CC361" s="59" t="n"/>
      <c r="CD361" s="59" t="n"/>
      <c r="CE361" s="59" t="n"/>
      <c r="CF361" s="59" t="n"/>
      <c r="CG361" s="59" t="n"/>
      <c r="CH361" s="59" t="n"/>
      <c r="CI361" s="59" t="n"/>
      <c r="CJ361" s="59" t="n"/>
      <c r="CK361" s="59" t="n"/>
      <c r="CL361" s="59" t="n"/>
      <c r="CM361" s="59" t="n"/>
      <c r="CN361" s="59" t="n"/>
      <c r="CO361" s="59" t="n"/>
      <c r="CP361" s="59" t="n"/>
      <c r="CQ361" s="59" t="n"/>
      <c r="CR361" s="59" t="n"/>
      <c r="CS361" s="59" t="n"/>
      <c r="CT361" s="59" t="n"/>
      <c r="CU361" s="59" t="n"/>
      <c r="CV361" s="59" t="n"/>
      <c r="CW361" s="59" t="n"/>
      <c r="CX361" s="59" t="n"/>
      <c r="CY361" s="59" t="n"/>
      <c r="CZ361" s="59" t="n"/>
    </row>
    <row r="362">
      <c r="D362" s="59" t="inlineStr">
        <is>
          <t>Payable Date</t>
        </is>
      </c>
      <c r="E362" s="59" t="n">
        <v>46261</v>
      </c>
      <c r="F362" s="59" t="n"/>
      <c r="G362" s="59" t="n"/>
      <c r="H362" s="59" t="n"/>
      <c r="I362" s="59" t="n"/>
      <c r="J362" s="59" t="n"/>
      <c r="K362" s="59" t="n"/>
      <c r="L362" s="59" t="n"/>
      <c r="M362" s="59" t="n"/>
      <c r="N362" s="59" t="n"/>
      <c r="O362" s="59" t="n"/>
      <c r="P362" s="59" t="n"/>
      <c r="Q362" s="59" t="n"/>
      <c r="R362" s="59" t="n"/>
      <c r="S362" s="59" t="n"/>
      <c r="T362" s="59" t="n"/>
      <c r="U362" s="59" t="n"/>
      <c r="V362" s="59" t="n"/>
      <c r="W362" s="59" t="n"/>
      <c r="X362" s="59" t="n"/>
      <c r="Y362" s="59" t="n"/>
      <c r="Z362" s="59" t="n"/>
      <c r="AA362" s="59" t="n"/>
      <c r="AB362" s="59" t="n"/>
      <c r="AC362" s="59" t="n"/>
      <c r="AD362" s="59" t="n"/>
      <c r="AE362" s="59" t="n"/>
      <c r="AF362" s="59" t="n"/>
      <c r="AG362" s="59" t="n"/>
      <c r="AH362" s="59" t="n"/>
      <c r="AI362" s="59" t="n"/>
      <c r="AJ362" s="59" t="n"/>
      <c r="AK362" s="59" t="n"/>
      <c r="AL362" s="59" t="n"/>
      <c r="AM362" s="59" t="n"/>
      <c r="AN362" s="59" t="n"/>
      <c r="AO362" s="59" t="n"/>
      <c r="AP362" s="59" t="n"/>
      <c r="AQ362" s="59" t="n"/>
      <c r="AR362" s="59" t="n"/>
      <c r="AS362" s="59" t="n"/>
      <c r="AT362" s="59" t="n"/>
      <c r="AU362" s="59" t="n"/>
      <c r="AV362" s="59" t="n"/>
      <c r="AW362" s="59" t="n"/>
      <c r="AX362" s="59" t="n"/>
      <c r="AY362" s="59" t="n"/>
      <c r="AZ362" s="59" t="n"/>
      <c r="BA362" s="59" t="n"/>
      <c r="BB362" s="59" t="n"/>
      <c r="BC362" s="59" t="n"/>
      <c r="BD362" s="59" t="n"/>
      <c r="BE362" s="59" t="n"/>
      <c r="BF362" s="59" t="n"/>
      <c r="BG362" s="59" t="n"/>
      <c r="BH362" s="59" t="n"/>
      <c r="BI362" s="59" t="n"/>
      <c r="BJ362" s="59" t="n"/>
      <c r="BK362" s="59" t="n"/>
      <c r="BL362" s="59" t="n"/>
      <c r="BM362" s="59" t="n"/>
      <c r="BN362" s="59" t="n"/>
      <c r="BO362" s="59" t="n"/>
      <c r="BP362" s="59" t="n"/>
      <c r="BQ362" s="59" t="n"/>
      <c r="BR362" s="59" t="n"/>
      <c r="BS362" s="59" t="n"/>
      <c r="BT362" s="59" t="n"/>
      <c r="BU362" s="59" t="n"/>
      <c r="BV362" s="59" t="n"/>
      <c r="BW362" s="59" t="n"/>
      <c r="BX362" s="59" t="n"/>
      <c r="BY362" s="59" t="n"/>
      <c r="BZ362" s="59" t="n"/>
      <c r="CA362" s="59" t="n"/>
      <c r="CB362" s="59" t="n"/>
      <c r="CC362" s="59" t="n"/>
      <c r="CD362" s="59" t="n"/>
      <c r="CE362" s="59" t="n"/>
      <c r="CF362" s="59" t="n"/>
      <c r="CG362" s="59" t="n"/>
      <c r="CH362" s="59" t="n"/>
      <c r="CI362" s="59" t="n"/>
      <c r="CJ362" s="59" t="n"/>
      <c r="CK362" s="59" t="n"/>
      <c r="CL362" s="59" t="n"/>
      <c r="CM362" s="59" t="n"/>
      <c r="CN362" s="59" t="n"/>
      <c r="CO362" s="59" t="n"/>
      <c r="CP362" s="59" t="n"/>
      <c r="CQ362" s="59" t="n"/>
      <c r="CR362" s="59" t="n"/>
      <c r="CS362" s="59" t="n"/>
      <c r="CT362" s="59" t="n"/>
      <c r="CU362" s="59" t="n"/>
      <c r="CV362" s="59" t="n"/>
      <c r="CW362" s="59" t="n"/>
      <c r="CX362" s="59" t="n"/>
      <c r="CY362" s="59" t="n"/>
      <c r="CZ362" s="59" t="n"/>
    </row>
    <row r="363">
      <c r="D363" s="107" t="inlineStr">
        <is>
          <t>Dividend Amount</t>
        </is>
      </c>
      <c r="E363" s="107" t="n">
        <v>0.0983</v>
      </c>
      <c r="F363" s="107" t="n"/>
      <c r="G363" s="107" t="n"/>
      <c r="H363" s="107" t="n"/>
      <c r="I363" s="107" t="n"/>
      <c r="J363" s="107" t="n"/>
      <c r="K363" s="107" t="n"/>
      <c r="L363" s="107" t="n"/>
      <c r="M363" s="107" t="n"/>
      <c r="N363" s="107" t="n"/>
      <c r="O363" s="107" t="n"/>
      <c r="P363" s="107" t="n"/>
      <c r="Q363" s="107" t="n"/>
      <c r="R363" s="107" t="n"/>
      <c r="S363" s="107" t="n"/>
      <c r="T363" s="107" t="n"/>
      <c r="U363" s="107" t="n"/>
      <c r="V363" s="107" t="n"/>
      <c r="W363" s="107" t="n"/>
      <c r="X363" s="107" t="n"/>
      <c r="Y363" s="107" t="n"/>
      <c r="Z363" s="107" t="n"/>
      <c r="AA363" s="107" t="n"/>
      <c r="AB363" s="107" t="n"/>
      <c r="AC363" s="107" t="n"/>
      <c r="AD363" s="107" t="n"/>
      <c r="AE363" s="107" t="n"/>
      <c r="AF363" s="107" t="n"/>
      <c r="AG363" s="107" t="n"/>
      <c r="AH363" s="107" t="n"/>
      <c r="AI363" s="107" t="n"/>
      <c r="AJ363" s="107" t="n"/>
      <c r="AK363" s="107" t="n"/>
      <c r="AL363" s="107" t="n"/>
      <c r="AM363" s="107" t="n"/>
      <c r="AN363" s="107" t="n"/>
      <c r="AO363" s="107" t="n"/>
      <c r="AP363" s="107" t="n"/>
      <c r="AQ363" s="107" t="n"/>
      <c r="AR363" s="107" t="n"/>
      <c r="AS363" s="107" t="n"/>
      <c r="AT363" s="107" t="n"/>
      <c r="AU363" s="107" t="n"/>
      <c r="AV363" s="107" t="n"/>
      <c r="AW363" s="107" t="n"/>
      <c r="AX363" s="107" t="n"/>
      <c r="AY363" s="107" t="n"/>
      <c r="AZ363" s="107" t="n"/>
      <c r="BA363" s="107" t="n"/>
      <c r="BB363" s="107" t="n"/>
      <c r="BC363" s="107" t="n"/>
      <c r="BD363" s="107" t="n"/>
      <c r="BE363" s="107" t="n"/>
      <c r="BF363" s="107" t="n"/>
      <c r="BG363" s="107" t="n"/>
      <c r="BH363" s="107" t="n"/>
      <c r="BI363" s="107" t="n"/>
      <c r="BJ363" s="107" t="n"/>
      <c r="BK363" s="107" t="n"/>
      <c r="BL363" s="107" t="n"/>
      <c r="BM363" s="107" t="n"/>
      <c r="BN363" s="107" t="n"/>
      <c r="BO363" s="107" t="n"/>
      <c r="BP363" s="107" t="n"/>
      <c r="BQ363" s="107" t="n"/>
      <c r="BR363" s="107" t="n"/>
      <c r="BS363" s="107" t="n"/>
      <c r="BT363" s="107" t="n"/>
      <c r="BU363" s="107" t="n"/>
      <c r="BV363" s="107" t="n"/>
      <c r="BW363" s="107" t="n"/>
      <c r="BX363" s="107" t="n"/>
      <c r="BY363" s="107" t="n"/>
      <c r="BZ363" s="107" t="n"/>
      <c r="CA363" s="107" t="n"/>
      <c r="CB363" s="107" t="n"/>
      <c r="CC363" s="107" t="n"/>
      <c r="CD363" s="107" t="n"/>
      <c r="CE363" s="107" t="n"/>
      <c r="CF363" s="107" t="n"/>
      <c r="CG363" s="107" t="n"/>
      <c r="CH363" s="107" t="n"/>
      <c r="CI363" s="107" t="n"/>
      <c r="CJ363" s="107" t="n"/>
      <c r="CK363" s="107" t="n"/>
      <c r="CL363" s="107" t="n"/>
      <c r="CM363" s="107" t="n"/>
      <c r="CN363" s="107" t="n"/>
      <c r="CO363" s="107" t="n"/>
      <c r="CP363" s="107" t="n"/>
      <c r="CQ363" s="107" t="n"/>
      <c r="CR363" s="107" t="n"/>
      <c r="CS363" s="107" t="n"/>
      <c r="CT363" s="107" t="n"/>
      <c r="CU363" s="107" t="n"/>
      <c r="CV363" s="107" t="n"/>
      <c r="CW363" s="107" t="n"/>
      <c r="CX363" s="107" t="n"/>
      <c r="CY363" s="107" t="n"/>
      <c r="CZ363" s="107" t="n"/>
    </row>
    <row r="364">
      <c r="D364" t="inlineStr">
        <is>
          <t>Dividend Frequency</t>
        </is>
      </c>
      <c r="E364" t="inlineStr">
        <is>
          <t>Semi-Anl</t>
        </is>
      </c>
    </row>
    <row r="365">
      <c r="D365" t="inlineStr">
        <is>
          <t>Dividend Type</t>
        </is>
      </c>
      <c r="E365" t="inlineStr">
        <is>
          <t>Final</t>
        </is>
      </c>
    </row>
    <row r="366">
      <c r="A366" s="2">
        <f>IF($A359="","","   projections")</f>
        <v/>
      </c>
      <c r="B366" s="68">
        <f>IF($A359="",0,COUNT($E367:$CZ367))</f>
        <v/>
      </c>
      <c r="C366" s="69">
        <f>IF($B366=0,0,MAX($E367:$CZ367))</f>
        <v/>
      </c>
      <c r="D366" s="58">
        <f>_xll.BDS($A359,'Field Check'!$C$42,"headers=y","startcol=1","endcol=3","dir=h","cols=21;rows=3")</f>
        <v/>
      </c>
      <c r="E366" s="59" t="n">
        <v>46374</v>
      </c>
      <c r="F366" s="59" t="n">
        <v>46559</v>
      </c>
      <c r="G366" s="59" t="n">
        <v>46738</v>
      </c>
      <c r="H366" s="59" t="n">
        <v>46927</v>
      </c>
      <c r="I366" s="59" t="n">
        <v>47102</v>
      </c>
      <c r="J366" s="59" t="n">
        <v>47291</v>
      </c>
      <c r="K366" s="59" t="n">
        <v>47466</v>
      </c>
      <c r="L366" s="59" t="n">
        <v>47655</v>
      </c>
      <c r="M366" s="59" t="n">
        <v>47830</v>
      </c>
      <c r="N366" s="59" t="n">
        <v>48022</v>
      </c>
      <c r="O366" s="59" t="n">
        <v>48194</v>
      </c>
      <c r="P366" s="59" t="n">
        <v>48386</v>
      </c>
      <c r="Q366" s="59" t="n">
        <v>48565</v>
      </c>
      <c r="R366" s="59" t="n">
        <v>48750</v>
      </c>
      <c r="S366" s="59" t="n">
        <v>48929</v>
      </c>
      <c r="T366" s="59" t="n">
        <v>49118</v>
      </c>
      <c r="U366" s="59" t="n">
        <v>49293</v>
      </c>
      <c r="V366" s="59" t="n">
        <v>49489</v>
      </c>
      <c r="W366" s="59" t="n">
        <v>49664</v>
      </c>
      <c r="X366" s="59" t="n">
        <v>49853</v>
      </c>
      <c r="Y366" s="59" t="n"/>
      <c r="Z366" s="59" t="n"/>
      <c r="AA366" s="59" t="n"/>
      <c r="AB366" s="59" t="n"/>
      <c r="AC366" s="59" t="n"/>
      <c r="AD366" s="59" t="n"/>
      <c r="AE366" s="59" t="n"/>
      <c r="AF366" s="59" t="n"/>
      <c r="AG366" s="59" t="n"/>
      <c r="AH366" s="59" t="n"/>
      <c r="AI366" s="59" t="n"/>
      <c r="AJ366" s="59" t="n"/>
      <c r="AK366" s="59" t="n"/>
      <c r="AL366" s="59" t="n"/>
      <c r="AM366" s="59" t="n"/>
      <c r="AN366" s="59" t="n"/>
      <c r="AO366" s="59" t="n"/>
      <c r="AP366" s="59" t="n"/>
      <c r="AQ366" s="59" t="n"/>
      <c r="AR366" s="59" t="n"/>
      <c r="AS366" s="59" t="n"/>
      <c r="AT366" s="59" t="n"/>
      <c r="AU366" s="59" t="n"/>
      <c r="AV366" s="59" t="n"/>
      <c r="AW366" s="59" t="n"/>
      <c r="AX366" s="59" t="n"/>
      <c r="AY366" s="59" t="n"/>
      <c r="AZ366" s="59" t="n"/>
      <c r="BA366" s="59" t="n"/>
      <c r="BB366" s="59" t="n"/>
      <c r="BC366" s="59" t="n"/>
      <c r="BD366" s="59" t="n"/>
      <c r="BE366" s="59" t="n"/>
      <c r="BF366" s="59" t="n"/>
      <c r="BG366" s="59" t="n"/>
      <c r="BH366" s="59" t="n"/>
      <c r="BI366" s="59" t="n"/>
      <c r="BJ366" s="59" t="n"/>
      <c r="BK366" s="59" t="n"/>
      <c r="BL366" s="59" t="n"/>
      <c r="BM366" s="59" t="n"/>
      <c r="BN366" s="59" t="n"/>
      <c r="BO366" s="59" t="n"/>
      <c r="BP366" s="59" t="n"/>
      <c r="BQ366" s="59" t="n"/>
      <c r="BR366" s="59" t="n"/>
      <c r="BS366" s="59" t="n"/>
      <c r="BT366" s="59" t="n"/>
      <c r="BU366" s="59" t="n"/>
      <c r="BV366" s="59" t="n"/>
      <c r="BW366" s="59" t="n"/>
      <c r="BX366" s="59" t="n"/>
      <c r="BY366" s="59" t="n"/>
      <c r="BZ366" s="59" t="n"/>
      <c r="CA366" s="59" t="n"/>
      <c r="CB366" s="59" t="n"/>
      <c r="CC366" s="59" t="n"/>
      <c r="CD366" s="59" t="n"/>
      <c r="CE366" s="59" t="n"/>
      <c r="CF366" s="59" t="n"/>
      <c r="CG366" s="59" t="n"/>
      <c r="CH366" s="59" t="n"/>
      <c r="CI366" s="59" t="n"/>
      <c r="CJ366" s="59" t="n"/>
      <c r="CK366" s="59" t="n"/>
      <c r="CL366" s="59" t="n"/>
      <c r="CM366" s="59" t="n"/>
      <c r="CN366" s="59" t="n"/>
      <c r="CO366" s="59" t="n"/>
      <c r="CP366" s="59" t="n"/>
      <c r="CQ366" s="59" t="n"/>
      <c r="CR366" s="59" t="n"/>
      <c r="CS366" s="59" t="n"/>
      <c r="CT366" s="59" t="n"/>
      <c r="CU366" s="59" t="n"/>
      <c r="CV366" s="59" t="n"/>
      <c r="CW366" s="59" t="n"/>
      <c r="CX366" s="59" t="n"/>
      <c r="CY366" s="59" t="n"/>
      <c r="CZ366" s="59" t="n"/>
    </row>
    <row r="367">
      <c r="D367" s="59" t="inlineStr">
        <is>
          <t>Ex-Date</t>
        </is>
      </c>
      <c r="E367" s="59" t="n">
        <v>46386</v>
      </c>
      <c r="F367" s="59" t="n">
        <v>46567</v>
      </c>
      <c r="G367" s="59" t="n">
        <v>46751</v>
      </c>
      <c r="H367" s="59" t="n">
        <v>46933</v>
      </c>
      <c r="I367" s="59" t="n">
        <v>47115</v>
      </c>
      <c r="J367" s="59" t="n">
        <v>47297</v>
      </c>
      <c r="K367" s="59" t="n">
        <v>47480</v>
      </c>
      <c r="L367" s="59" t="n">
        <v>47661</v>
      </c>
      <c r="M367" s="59" t="n">
        <v>47847</v>
      </c>
      <c r="N367" s="59" t="n">
        <v>48026</v>
      </c>
      <c r="O367" s="59" t="n">
        <v>48212</v>
      </c>
      <c r="P367" s="59" t="n">
        <v>48394</v>
      </c>
      <c r="Q367" s="59" t="n">
        <v>48578</v>
      </c>
      <c r="R367" s="59" t="n">
        <v>48759</v>
      </c>
      <c r="S367" s="59" t="n">
        <v>48942</v>
      </c>
      <c r="T367" s="59" t="n">
        <v>49124</v>
      </c>
      <c r="U367" s="59" t="n">
        <v>49306</v>
      </c>
      <c r="V367" s="59" t="n">
        <v>49495</v>
      </c>
      <c r="W367" s="59" t="n">
        <v>49677</v>
      </c>
      <c r="X367" s="59" t="n">
        <v>49859</v>
      </c>
      <c r="Y367" s="59" t="n"/>
      <c r="Z367" s="59" t="n"/>
      <c r="AA367" s="59" t="n"/>
      <c r="AB367" s="59" t="n"/>
      <c r="AC367" s="59" t="n"/>
      <c r="AD367" s="59" t="n"/>
      <c r="AE367" s="59" t="n"/>
      <c r="AF367" s="59" t="n"/>
      <c r="AG367" s="59" t="n"/>
      <c r="AH367" s="59" t="n"/>
      <c r="AI367" s="59" t="n"/>
      <c r="AJ367" s="59" t="n"/>
      <c r="AK367" s="59" t="n"/>
      <c r="AL367" s="59" t="n"/>
      <c r="AM367" s="59" t="n"/>
      <c r="AN367" s="59" t="n"/>
      <c r="AO367" s="59" t="n"/>
      <c r="AP367" s="59" t="n"/>
      <c r="AQ367" s="59" t="n"/>
      <c r="AR367" s="59" t="n"/>
      <c r="AS367" s="59" t="n"/>
      <c r="AT367" s="59" t="n"/>
      <c r="AU367" s="59" t="n"/>
      <c r="AV367" s="59" t="n"/>
      <c r="AW367" s="59" t="n"/>
      <c r="AX367" s="59" t="n"/>
      <c r="AY367" s="59" t="n"/>
      <c r="AZ367" s="59" t="n"/>
      <c r="BA367" s="59" t="n"/>
      <c r="BB367" s="59" t="n"/>
      <c r="BC367" s="59" t="n"/>
      <c r="BD367" s="59" t="n"/>
      <c r="BE367" s="59" t="n"/>
      <c r="BF367" s="59" t="n"/>
      <c r="BG367" s="59" t="n"/>
      <c r="BH367" s="59" t="n"/>
      <c r="BI367" s="59" t="n"/>
      <c r="BJ367" s="59" t="n"/>
      <c r="BK367" s="59" t="n"/>
      <c r="BL367" s="59" t="n"/>
      <c r="BM367" s="59" t="n"/>
      <c r="BN367" s="59" t="n"/>
      <c r="BO367" s="59" t="n"/>
      <c r="BP367" s="59" t="n"/>
      <c r="BQ367" s="59" t="n"/>
      <c r="BR367" s="59" t="n"/>
      <c r="BS367" s="59" t="n"/>
      <c r="BT367" s="59" t="n"/>
      <c r="BU367" s="59" t="n"/>
      <c r="BV367" s="59" t="n"/>
      <c r="BW367" s="59" t="n"/>
      <c r="BX367" s="59" t="n"/>
      <c r="BY367" s="59" t="n"/>
      <c r="BZ367" s="59" t="n"/>
      <c r="CA367" s="59" t="n"/>
      <c r="CB367" s="59" t="n"/>
      <c r="CC367" s="59" t="n"/>
      <c r="CD367" s="59" t="n"/>
      <c r="CE367" s="59" t="n"/>
      <c r="CF367" s="59" t="n"/>
      <c r="CG367" s="59" t="n"/>
      <c r="CH367" s="59" t="n"/>
      <c r="CI367" s="59" t="n"/>
      <c r="CJ367" s="59" t="n"/>
      <c r="CK367" s="59" t="n"/>
      <c r="CL367" s="59" t="n"/>
      <c r="CM367" s="59" t="n"/>
      <c r="CN367" s="59" t="n"/>
      <c r="CO367" s="59" t="n"/>
      <c r="CP367" s="59" t="n"/>
      <c r="CQ367" s="59" t="n"/>
      <c r="CR367" s="59" t="n"/>
      <c r="CS367" s="59" t="n"/>
      <c r="CT367" s="59" t="n"/>
      <c r="CU367" s="59" t="n"/>
      <c r="CV367" s="59" t="n"/>
      <c r="CW367" s="59" t="n"/>
      <c r="CX367" s="59" t="n"/>
      <c r="CY367" s="59" t="n"/>
      <c r="CZ367" s="59" t="n"/>
    </row>
    <row r="368">
      <c r="D368" s="107" t="inlineStr">
        <is>
          <t>Amount Per Share</t>
        </is>
      </c>
      <c r="E368" s="107" t="n">
        <v>0.09760000000000001</v>
      </c>
      <c r="F368" s="107" t="n">
        <v>0.1</v>
      </c>
      <c r="G368" s="107" t="n">
        <v>0.0999</v>
      </c>
      <c r="H368" s="107" t="n">
        <v>0.1026</v>
      </c>
      <c r="I368" s="107" t="n">
        <v>0.1</v>
      </c>
      <c r="J368" s="107" t="n">
        <v>0.103</v>
      </c>
      <c r="K368" s="107" t="n">
        <v>0.1036</v>
      </c>
      <c r="L368" s="107" t="n">
        <v>0.1064</v>
      </c>
      <c r="M368" s="107" t="n">
        <v>0.1074</v>
      </c>
      <c r="N368" s="107" t="n">
        <v>0.1089</v>
      </c>
      <c r="O368" s="107" t="n">
        <v>0.1102</v>
      </c>
      <c r="P368" s="107" t="n">
        <v>0.1107</v>
      </c>
      <c r="Q368" s="107" t="n">
        <v>0.111</v>
      </c>
      <c r="R368" s="107" t="n">
        <v>0.1116</v>
      </c>
      <c r="S368" s="107" t="n">
        <v>0.1114</v>
      </c>
      <c r="T368" s="107" t="n">
        <v>0.1116</v>
      </c>
      <c r="U368" s="107" t="n">
        <v>0.1122</v>
      </c>
      <c r="V368" s="107" t="n">
        <v>0.1116</v>
      </c>
      <c r="W368" s="107" t="n">
        <v>0.1122</v>
      </c>
      <c r="X368" s="107" t="n">
        <v>0.1116</v>
      </c>
      <c r="Y368" s="107" t="n"/>
      <c r="Z368" s="107" t="n"/>
      <c r="AA368" s="107" t="n"/>
      <c r="AB368" s="107" t="n"/>
      <c r="AC368" s="107" t="n"/>
      <c r="AD368" s="107" t="n"/>
      <c r="AE368" s="107" t="n"/>
      <c r="AF368" s="107" t="n"/>
      <c r="AG368" s="107" t="n"/>
      <c r="AH368" s="107" t="n"/>
      <c r="AI368" s="107" t="n"/>
      <c r="AJ368" s="107" t="n"/>
      <c r="AK368" s="107" t="n"/>
      <c r="AL368" s="107" t="n"/>
      <c r="AM368" s="107" t="n"/>
      <c r="AN368" s="107" t="n"/>
      <c r="AO368" s="107" t="n"/>
      <c r="AP368" s="107" t="n"/>
      <c r="AQ368" s="107" t="n"/>
      <c r="AR368" s="107" t="n"/>
      <c r="AS368" s="107" t="n"/>
      <c r="AT368" s="107" t="n"/>
      <c r="AU368" s="107" t="n"/>
      <c r="AV368" s="107" t="n"/>
      <c r="AW368" s="107" t="n"/>
      <c r="AX368" s="107" t="n"/>
      <c r="AY368" s="107" t="n"/>
      <c r="AZ368" s="107" t="n"/>
      <c r="BA368" s="107" t="n"/>
      <c r="BB368" s="107" t="n"/>
      <c r="BC368" s="107" t="n"/>
      <c r="BD368" s="107" t="n"/>
      <c r="BE368" s="107" t="n"/>
      <c r="BF368" s="107" t="n"/>
      <c r="BG368" s="107" t="n"/>
      <c r="BH368" s="107" t="n"/>
      <c r="BI368" s="107" t="n"/>
      <c r="BJ368" s="107" t="n"/>
      <c r="BK368" s="107" t="n"/>
      <c r="BL368" s="107" t="n"/>
      <c r="BM368" s="107" t="n"/>
      <c r="BN368" s="107" t="n"/>
      <c r="BO368" s="107" t="n"/>
      <c r="BP368" s="107" t="n"/>
      <c r="BQ368" s="107" t="n"/>
      <c r="BR368" s="107" t="n"/>
      <c r="BS368" s="107" t="n"/>
      <c r="BT368" s="107" t="n"/>
      <c r="BU368" s="107" t="n"/>
      <c r="BV368" s="107" t="n"/>
      <c r="BW368" s="107" t="n"/>
      <c r="BX368" s="107" t="n"/>
      <c r="BY368" s="107" t="n"/>
      <c r="BZ368" s="107" t="n"/>
      <c r="CA368" s="107" t="n"/>
      <c r="CB368" s="107" t="n"/>
      <c r="CC368" s="107" t="n"/>
      <c r="CD368" s="107" t="n"/>
      <c r="CE368" s="107" t="n"/>
      <c r="CF368" s="107" t="n"/>
      <c r="CG368" s="107" t="n"/>
      <c r="CH368" s="107" t="n"/>
      <c r="CI368" s="107" t="n"/>
      <c r="CJ368" s="107" t="n"/>
      <c r="CK368" s="107" t="n"/>
      <c r="CL368" s="107" t="n"/>
      <c r="CM368" s="107" t="n"/>
      <c r="CN368" s="107" t="n"/>
      <c r="CO368" s="107" t="n"/>
      <c r="CP368" s="107" t="n"/>
      <c r="CQ368" s="107" t="n"/>
      <c r="CR368" s="107" t="n"/>
      <c r="CS368" s="107" t="n"/>
      <c r="CT368" s="107" t="n"/>
      <c r="CU368" s="107" t="n"/>
      <c r="CV368" s="107" t="n"/>
      <c r="CW368" s="107" t="n"/>
      <c r="CX368" s="107" t="n"/>
      <c r="CY368" s="107" t="n"/>
      <c r="CZ368" s="107" t="n"/>
    </row>
    <row r="370">
      <c r="A370" s="126">
        <f>IF('AS51'!$C$39="","",'AS51'!$C$39)</f>
        <v/>
      </c>
      <c r="B370" s="68">
        <f>IF($A370="",0,COUNT($E371:$CZ371))</f>
        <v/>
      </c>
      <c r="C370" s="69">
        <f>IF($B370=0,0,MAX($E371:$CZ371))</f>
        <v/>
      </c>
      <c r="D370" s="58">
        <f>_xll.BDS($A370,'Field Check'!$C$44,"headers=y","startcol=1","endcol=7","dir=h","DVD_START_DT",'Field Check'!$C$59,"DVD_END_DT",'Field Check'!$D$59)</f>
        <v/>
      </c>
      <c r="E370" s="59" t="n"/>
      <c r="F370" s="59" t="n"/>
      <c r="G370" s="59" t="n"/>
      <c r="H370" s="59" t="n"/>
      <c r="I370" s="59" t="n"/>
      <c r="J370" s="59" t="n"/>
      <c r="K370" s="59" t="n"/>
      <c r="L370" s="59" t="n"/>
      <c r="M370" s="59" t="n"/>
      <c r="N370" s="59" t="n"/>
      <c r="O370" s="59" t="n"/>
      <c r="P370" s="59" t="n"/>
      <c r="Q370" s="59" t="n"/>
      <c r="R370" s="59" t="n"/>
      <c r="S370" s="59" t="n"/>
      <c r="T370" s="59" t="n"/>
      <c r="U370" s="59" t="n"/>
      <c r="V370" s="59" t="n"/>
      <c r="W370" s="59" t="n"/>
      <c r="X370" s="59" t="n"/>
      <c r="Y370" s="59" t="n"/>
      <c r="Z370" s="59" t="n"/>
      <c r="AA370" s="59" t="n"/>
      <c r="AB370" s="59" t="n"/>
      <c r="AC370" s="59" t="n"/>
      <c r="AD370" s="59" t="n"/>
      <c r="AE370" s="59" t="n"/>
      <c r="AF370" s="59" t="n"/>
      <c r="AG370" s="59" t="n"/>
      <c r="AH370" s="59" t="n"/>
      <c r="AI370" s="59" t="n"/>
      <c r="AJ370" s="59" t="n"/>
      <c r="AK370" s="59" t="n"/>
      <c r="AL370" s="59" t="n"/>
      <c r="AM370" s="59" t="n"/>
      <c r="AN370" s="59" t="n"/>
      <c r="AO370" s="59" t="n"/>
      <c r="AP370" s="59" t="n"/>
      <c r="AQ370" s="59" t="n"/>
      <c r="AR370" s="59" t="n"/>
      <c r="AS370" s="59" t="n"/>
      <c r="AT370" s="59" t="n"/>
      <c r="AU370" s="59" t="n"/>
      <c r="AV370" s="59" t="n"/>
      <c r="AW370" s="59" t="n"/>
      <c r="AX370" s="59" t="n"/>
      <c r="AY370" s="59" t="n"/>
      <c r="AZ370" s="59" t="n"/>
      <c r="BA370" s="59" t="n"/>
      <c r="BB370" s="59" t="n"/>
      <c r="BC370" s="59" t="n"/>
      <c r="BD370" s="59" t="n"/>
      <c r="BE370" s="59" t="n"/>
      <c r="BF370" s="59" t="n"/>
      <c r="BG370" s="59" t="n"/>
      <c r="BH370" s="59" t="n"/>
      <c r="BI370" s="59" t="n"/>
      <c r="BJ370" s="59" t="n"/>
      <c r="BK370" s="59" t="n"/>
      <c r="BL370" s="59" t="n"/>
      <c r="BM370" s="59" t="n"/>
      <c r="BN370" s="59" t="n"/>
      <c r="BO370" s="59" t="n"/>
      <c r="BP370" s="59" t="n"/>
      <c r="BQ370" s="59" t="n"/>
      <c r="BR370" s="59" t="n"/>
      <c r="BS370" s="59" t="n"/>
      <c r="BT370" s="59" t="n"/>
      <c r="BU370" s="59" t="n"/>
      <c r="BV370" s="59" t="n"/>
      <c r="BW370" s="59" t="n"/>
      <c r="BX370" s="59" t="n"/>
      <c r="BY370" s="59" t="n"/>
      <c r="BZ370" s="59" t="n"/>
      <c r="CA370" s="59" t="n"/>
      <c r="CB370" s="59" t="n"/>
      <c r="CC370" s="59" t="n"/>
      <c r="CD370" s="59" t="n"/>
      <c r="CE370" s="59" t="n"/>
      <c r="CF370" s="59" t="n"/>
      <c r="CG370" s="59" t="n"/>
      <c r="CH370" s="59" t="n"/>
      <c r="CI370" s="59" t="n"/>
      <c r="CJ370" s="59" t="n"/>
      <c r="CK370" s="59" t="n"/>
      <c r="CL370" s="59" t="n"/>
      <c r="CM370" s="59" t="n"/>
      <c r="CN370" s="59" t="n"/>
      <c r="CO370" s="59" t="n"/>
      <c r="CP370" s="59" t="n"/>
      <c r="CQ370" s="59" t="n"/>
      <c r="CR370" s="59" t="n"/>
      <c r="CS370" s="59" t="n"/>
      <c r="CT370" s="59" t="n"/>
      <c r="CU370" s="59" t="n"/>
      <c r="CV370" s="59" t="n"/>
      <c r="CW370" s="59" t="n"/>
      <c r="CX370" s="59" t="n"/>
      <c r="CY370" s="59" t="n"/>
      <c r="CZ370" s="59" t="n"/>
    </row>
    <row r="371">
      <c r="D371" s="59" t="n"/>
      <c r="E371" s="59" t="n"/>
      <c r="F371" s="59" t="n"/>
      <c r="G371" s="59" t="n"/>
      <c r="H371" s="59" t="n"/>
      <c r="I371" s="59" t="n"/>
      <c r="J371" s="59" t="n"/>
      <c r="K371" s="59" t="n"/>
      <c r="L371" s="59" t="n"/>
      <c r="M371" s="59" t="n"/>
      <c r="N371" s="59" t="n"/>
      <c r="O371" s="59" t="n"/>
      <c r="P371" s="59" t="n"/>
      <c r="Q371" s="59" t="n"/>
      <c r="R371" s="59" t="n"/>
      <c r="S371" s="59" t="n"/>
      <c r="T371" s="59" t="n"/>
      <c r="U371" s="59" t="n"/>
      <c r="V371" s="59" t="n"/>
      <c r="W371" s="59" t="n"/>
      <c r="X371" s="59" t="n"/>
      <c r="Y371" s="59" t="n"/>
      <c r="Z371" s="59" t="n"/>
      <c r="AA371" s="59" t="n"/>
      <c r="AB371" s="59" t="n"/>
      <c r="AC371" s="59" t="n"/>
      <c r="AD371" s="59" t="n"/>
      <c r="AE371" s="59" t="n"/>
      <c r="AF371" s="59" t="n"/>
      <c r="AG371" s="59" t="n"/>
      <c r="AH371" s="59" t="n"/>
      <c r="AI371" s="59" t="n"/>
      <c r="AJ371" s="59" t="n"/>
      <c r="AK371" s="59" t="n"/>
      <c r="AL371" s="59" t="n"/>
      <c r="AM371" s="59" t="n"/>
      <c r="AN371" s="59" t="n"/>
      <c r="AO371" s="59" t="n"/>
      <c r="AP371" s="59" t="n"/>
      <c r="AQ371" s="59" t="n"/>
      <c r="AR371" s="59" t="n"/>
      <c r="AS371" s="59" t="n"/>
      <c r="AT371" s="59" t="n"/>
      <c r="AU371" s="59" t="n"/>
      <c r="AV371" s="59" t="n"/>
      <c r="AW371" s="59" t="n"/>
      <c r="AX371" s="59" t="n"/>
      <c r="AY371" s="59" t="n"/>
      <c r="AZ371" s="59" t="n"/>
      <c r="BA371" s="59" t="n"/>
      <c r="BB371" s="59" t="n"/>
      <c r="BC371" s="59" t="n"/>
      <c r="BD371" s="59" t="n"/>
      <c r="BE371" s="59" t="n"/>
      <c r="BF371" s="59" t="n"/>
      <c r="BG371" s="59" t="n"/>
      <c r="BH371" s="59" t="n"/>
      <c r="BI371" s="59" t="n"/>
      <c r="BJ371" s="59" t="n"/>
      <c r="BK371" s="59" t="n"/>
      <c r="BL371" s="59" t="n"/>
      <c r="BM371" s="59" t="n"/>
      <c r="BN371" s="59" t="n"/>
      <c r="BO371" s="59" t="n"/>
      <c r="BP371" s="59" t="n"/>
      <c r="BQ371" s="59" t="n"/>
      <c r="BR371" s="59" t="n"/>
      <c r="BS371" s="59" t="n"/>
      <c r="BT371" s="59" t="n"/>
      <c r="BU371" s="59" t="n"/>
      <c r="BV371" s="59" t="n"/>
      <c r="BW371" s="59" t="n"/>
      <c r="BX371" s="59" t="n"/>
      <c r="BY371" s="59" t="n"/>
      <c r="BZ371" s="59" t="n"/>
      <c r="CA371" s="59" t="n"/>
      <c r="CB371" s="59" t="n"/>
      <c r="CC371" s="59" t="n"/>
      <c r="CD371" s="59" t="n"/>
      <c r="CE371" s="59" t="n"/>
      <c r="CF371" s="59" t="n"/>
      <c r="CG371" s="59" t="n"/>
      <c r="CH371" s="59" t="n"/>
      <c r="CI371" s="59" t="n"/>
      <c r="CJ371" s="59" t="n"/>
      <c r="CK371" s="59" t="n"/>
      <c r="CL371" s="59" t="n"/>
      <c r="CM371" s="59" t="n"/>
      <c r="CN371" s="59" t="n"/>
      <c r="CO371" s="59" t="n"/>
      <c r="CP371" s="59" t="n"/>
      <c r="CQ371" s="59" t="n"/>
      <c r="CR371" s="59" t="n"/>
      <c r="CS371" s="59" t="n"/>
      <c r="CT371" s="59" t="n"/>
      <c r="CU371" s="59" t="n"/>
      <c r="CV371" s="59" t="n"/>
      <c r="CW371" s="59" t="n"/>
      <c r="CX371" s="59" t="n"/>
      <c r="CY371" s="59" t="n"/>
      <c r="CZ371" s="59" t="n"/>
    </row>
    <row r="372">
      <c r="D372" s="59" t="n"/>
      <c r="E372" s="59" t="n"/>
      <c r="F372" s="59" t="n"/>
      <c r="G372" s="59" t="n"/>
      <c r="H372" s="59" t="n"/>
      <c r="I372" s="59" t="n"/>
      <c r="J372" s="59" t="n"/>
      <c r="K372" s="59" t="n"/>
      <c r="L372" s="59" t="n"/>
      <c r="M372" s="59" t="n"/>
      <c r="N372" s="59" t="n"/>
      <c r="O372" s="59" t="n"/>
      <c r="P372" s="59" t="n"/>
      <c r="Q372" s="59" t="n"/>
      <c r="R372" s="59" t="n"/>
      <c r="S372" s="59" t="n"/>
      <c r="T372" s="59" t="n"/>
      <c r="U372" s="59" t="n"/>
      <c r="V372" s="59" t="n"/>
      <c r="W372" s="59" t="n"/>
      <c r="X372" s="59" t="n"/>
      <c r="Y372" s="59" t="n"/>
      <c r="Z372" s="59" t="n"/>
      <c r="AA372" s="59" t="n"/>
      <c r="AB372" s="59" t="n"/>
      <c r="AC372" s="59" t="n"/>
      <c r="AD372" s="59" t="n"/>
      <c r="AE372" s="59" t="n"/>
      <c r="AF372" s="59" t="n"/>
      <c r="AG372" s="59" t="n"/>
      <c r="AH372" s="59" t="n"/>
      <c r="AI372" s="59" t="n"/>
      <c r="AJ372" s="59" t="n"/>
      <c r="AK372" s="59" t="n"/>
      <c r="AL372" s="59" t="n"/>
      <c r="AM372" s="59" t="n"/>
      <c r="AN372" s="59" t="n"/>
      <c r="AO372" s="59" t="n"/>
      <c r="AP372" s="59" t="n"/>
      <c r="AQ372" s="59" t="n"/>
      <c r="AR372" s="59" t="n"/>
      <c r="AS372" s="59" t="n"/>
      <c r="AT372" s="59" t="n"/>
      <c r="AU372" s="59" t="n"/>
      <c r="AV372" s="59" t="n"/>
      <c r="AW372" s="59" t="n"/>
      <c r="AX372" s="59" t="n"/>
      <c r="AY372" s="59" t="n"/>
      <c r="AZ372" s="59" t="n"/>
      <c r="BA372" s="59" t="n"/>
      <c r="BB372" s="59" t="n"/>
      <c r="BC372" s="59" t="n"/>
      <c r="BD372" s="59" t="n"/>
      <c r="BE372" s="59" t="n"/>
      <c r="BF372" s="59" t="n"/>
      <c r="BG372" s="59" t="n"/>
      <c r="BH372" s="59" t="n"/>
      <c r="BI372" s="59" t="n"/>
      <c r="BJ372" s="59" t="n"/>
      <c r="BK372" s="59" t="n"/>
      <c r="BL372" s="59" t="n"/>
      <c r="BM372" s="59" t="n"/>
      <c r="BN372" s="59" t="n"/>
      <c r="BO372" s="59" t="n"/>
      <c r="BP372" s="59" t="n"/>
      <c r="BQ372" s="59" t="n"/>
      <c r="BR372" s="59" t="n"/>
      <c r="BS372" s="59" t="n"/>
      <c r="BT372" s="59" t="n"/>
      <c r="BU372" s="59" t="n"/>
      <c r="BV372" s="59" t="n"/>
      <c r="BW372" s="59" t="n"/>
      <c r="BX372" s="59" t="n"/>
      <c r="BY372" s="59" t="n"/>
      <c r="BZ372" s="59" t="n"/>
      <c r="CA372" s="59" t="n"/>
      <c r="CB372" s="59" t="n"/>
      <c r="CC372" s="59" t="n"/>
      <c r="CD372" s="59" t="n"/>
      <c r="CE372" s="59" t="n"/>
      <c r="CF372" s="59" t="n"/>
      <c r="CG372" s="59" t="n"/>
      <c r="CH372" s="59" t="n"/>
      <c r="CI372" s="59" t="n"/>
      <c r="CJ372" s="59" t="n"/>
      <c r="CK372" s="59" t="n"/>
      <c r="CL372" s="59" t="n"/>
      <c r="CM372" s="59" t="n"/>
      <c r="CN372" s="59" t="n"/>
      <c r="CO372" s="59" t="n"/>
      <c r="CP372" s="59" t="n"/>
      <c r="CQ372" s="59" t="n"/>
      <c r="CR372" s="59" t="n"/>
      <c r="CS372" s="59" t="n"/>
      <c r="CT372" s="59" t="n"/>
      <c r="CU372" s="59" t="n"/>
      <c r="CV372" s="59" t="n"/>
      <c r="CW372" s="59" t="n"/>
      <c r="CX372" s="59" t="n"/>
      <c r="CY372" s="59" t="n"/>
      <c r="CZ372" s="59" t="n"/>
    </row>
    <row r="373">
      <c r="D373" s="59" t="n"/>
      <c r="E373" s="59" t="n"/>
      <c r="F373" s="59" t="n"/>
      <c r="G373" s="59" t="n"/>
      <c r="H373" s="59" t="n"/>
      <c r="I373" s="59" t="n"/>
      <c r="J373" s="59" t="n"/>
      <c r="K373" s="59" t="n"/>
      <c r="L373" s="59" t="n"/>
      <c r="M373" s="59" t="n"/>
      <c r="N373" s="59" t="n"/>
      <c r="O373" s="59" t="n"/>
      <c r="P373" s="59" t="n"/>
      <c r="Q373" s="59" t="n"/>
      <c r="R373" s="59" t="n"/>
      <c r="S373" s="59" t="n"/>
      <c r="T373" s="59" t="n"/>
      <c r="U373" s="59" t="n"/>
      <c r="V373" s="59" t="n"/>
      <c r="W373" s="59" t="n"/>
      <c r="X373" s="59" t="n"/>
      <c r="Y373" s="59" t="n"/>
      <c r="Z373" s="59" t="n"/>
      <c r="AA373" s="59" t="n"/>
      <c r="AB373" s="59" t="n"/>
      <c r="AC373" s="59" t="n"/>
      <c r="AD373" s="59" t="n"/>
      <c r="AE373" s="59" t="n"/>
      <c r="AF373" s="59" t="n"/>
      <c r="AG373" s="59" t="n"/>
      <c r="AH373" s="59" t="n"/>
      <c r="AI373" s="59" t="n"/>
      <c r="AJ373" s="59" t="n"/>
      <c r="AK373" s="59" t="n"/>
      <c r="AL373" s="59" t="n"/>
      <c r="AM373" s="59" t="n"/>
      <c r="AN373" s="59" t="n"/>
      <c r="AO373" s="59" t="n"/>
      <c r="AP373" s="59" t="n"/>
      <c r="AQ373" s="59" t="n"/>
      <c r="AR373" s="59" t="n"/>
      <c r="AS373" s="59" t="n"/>
      <c r="AT373" s="59" t="n"/>
      <c r="AU373" s="59" t="n"/>
      <c r="AV373" s="59" t="n"/>
      <c r="AW373" s="59" t="n"/>
      <c r="AX373" s="59" t="n"/>
      <c r="AY373" s="59" t="n"/>
      <c r="AZ373" s="59" t="n"/>
      <c r="BA373" s="59" t="n"/>
      <c r="BB373" s="59" t="n"/>
      <c r="BC373" s="59" t="n"/>
      <c r="BD373" s="59" t="n"/>
      <c r="BE373" s="59" t="n"/>
      <c r="BF373" s="59" t="n"/>
      <c r="BG373" s="59" t="n"/>
      <c r="BH373" s="59" t="n"/>
      <c r="BI373" s="59" t="n"/>
      <c r="BJ373" s="59" t="n"/>
      <c r="BK373" s="59" t="n"/>
      <c r="BL373" s="59" t="n"/>
      <c r="BM373" s="59" t="n"/>
      <c r="BN373" s="59" t="n"/>
      <c r="BO373" s="59" t="n"/>
      <c r="BP373" s="59" t="n"/>
      <c r="BQ373" s="59" t="n"/>
      <c r="BR373" s="59" t="n"/>
      <c r="BS373" s="59" t="n"/>
      <c r="BT373" s="59" t="n"/>
      <c r="BU373" s="59" t="n"/>
      <c r="BV373" s="59" t="n"/>
      <c r="BW373" s="59" t="n"/>
      <c r="BX373" s="59" t="n"/>
      <c r="BY373" s="59" t="n"/>
      <c r="BZ373" s="59" t="n"/>
      <c r="CA373" s="59" t="n"/>
      <c r="CB373" s="59" t="n"/>
      <c r="CC373" s="59" t="n"/>
      <c r="CD373" s="59" t="n"/>
      <c r="CE373" s="59" t="n"/>
      <c r="CF373" s="59" t="n"/>
      <c r="CG373" s="59" t="n"/>
      <c r="CH373" s="59" t="n"/>
      <c r="CI373" s="59" t="n"/>
      <c r="CJ373" s="59" t="n"/>
      <c r="CK373" s="59" t="n"/>
      <c r="CL373" s="59" t="n"/>
      <c r="CM373" s="59" t="n"/>
      <c r="CN373" s="59" t="n"/>
      <c r="CO373" s="59" t="n"/>
      <c r="CP373" s="59" t="n"/>
      <c r="CQ373" s="59" t="n"/>
      <c r="CR373" s="59" t="n"/>
      <c r="CS373" s="59" t="n"/>
      <c r="CT373" s="59" t="n"/>
      <c r="CU373" s="59" t="n"/>
      <c r="CV373" s="59" t="n"/>
      <c r="CW373" s="59" t="n"/>
      <c r="CX373" s="59" t="n"/>
      <c r="CY373" s="59" t="n"/>
      <c r="CZ373" s="59" t="n"/>
    </row>
    <row r="374">
      <c r="D374" s="107" t="n"/>
      <c r="E374" s="107" t="n"/>
      <c r="F374" s="107" t="n"/>
      <c r="G374" s="107" t="n"/>
      <c r="H374" s="107" t="n"/>
      <c r="I374" s="107" t="n"/>
      <c r="J374" s="107" t="n"/>
      <c r="K374" s="107" t="n"/>
      <c r="L374" s="107" t="n"/>
      <c r="M374" s="107" t="n"/>
      <c r="N374" s="107" t="n"/>
      <c r="O374" s="107" t="n"/>
      <c r="P374" s="107" t="n"/>
      <c r="Q374" s="107" t="n"/>
      <c r="R374" s="107" t="n"/>
      <c r="S374" s="107" t="n"/>
      <c r="T374" s="107" t="n"/>
      <c r="U374" s="107" t="n"/>
      <c r="V374" s="107" t="n"/>
      <c r="W374" s="107" t="n"/>
      <c r="X374" s="107" t="n"/>
      <c r="Y374" s="107" t="n"/>
      <c r="Z374" s="107" t="n"/>
      <c r="AA374" s="107" t="n"/>
      <c r="AB374" s="107" t="n"/>
      <c r="AC374" s="107" t="n"/>
      <c r="AD374" s="107" t="n"/>
      <c r="AE374" s="107" t="n"/>
      <c r="AF374" s="107" t="n"/>
      <c r="AG374" s="107" t="n"/>
      <c r="AH374" s="107" t="n"/>
      <c r="AI374" s="107" t="n"/>
      <c r="AJ374" s="107" t="n"/>
      <c r="AK374" s="107" t="n"/>
      <c r="AL374" s="107" t="n"/>
      <c r="AM374" s="107" t="n"/>
      <c r="AN374" s="107" t="n"/>
      <c r="AO374" s="107" t="n"/>
      <c r="AP374" s="107" t="n"/>
      <c r="AQ374" s="107" t="n"/>
      <c r="AR374" s="107" t="n"/>
      <c r="AS374" s="107" t="n"/>
      <c r="AT374" s="107" t="n"/>
      <c r="AU374" s="107" t="n"/>
      <c r="AV374" s="107" t="n"/>
      <c r="AW374" s="107" t="n"/>
      <c r="AX374" s="107" t="n"/>
      <c r="AY374" s="107" t="n"/>
      <c r="AZ374" s="107" t="n"/>
      <c r="BA374" s="107" t="n"/>
      <c r="BB374" s="107" t="n"/>
      <c r="BC374" s="107" t="n"/>
      <c r="BD374" s="107" t="n"/>
      <c r="BE374" s="107" t="n"/>
      <c r="BF374" s="107" t="n"/>
      <c r="BG374" s="107" t="n"/>
      <c r="BH374" s="107" t="n"/>
      <c r="BI374" s="107" t="n"/>
      <c r="BJ374" s="107" t="n"/>
      <c r="BK374" s="107" t="n"/>
      <c r="BL374" s="107" t="n"/>
      <c r="BM374" s="107" t="n"/>
      <c r="BN374" s="107" t="n"/>
      <c r="BO374" s="107" t="n"/>
      <c r="BP374" s="107" t="n"/>
      <c r="BQ374" s="107" t="n"/>
      <c r="BR374" s="107" t="n"/>
      <c r="BS374" s="107" t="n"/>
      <c r="BT374" s="107" t="n"/>
      <c r="BU374" s="107" t="n"/>
      <c r="BV374" s="107" t="n"/>
      <c r="BW374" s="107" t="n"/>
      <c r="BX374" s="107" t="n"/>
      <c r="BY374" s="107" t="n"/>
      <c r="BZ374" s="107" t="n"/>
      <c r="CA374" s="107" t="n"/>
      <c r="CB374" s="107" t="n"/>
      <c r="CC374" s="107" t="n"/>
      <c r="CD374" s="107" t="n"/>
      <c r="CE374" s="107" t="n"/>
      <c r="CF374" s="107" t="n"/>
      <c r="CG374" s="107" t="n"/>
      <c r="CH374" s="107" t="n"/>
      <c r="CI374" s="107" t="n"/>
      <c r="CJ374" s="107" t="n"/>
      <c r="CK374" s="107" t="n"/>
      <c r="CL374" s="107" t="n"/>
      <c r="CM374" s="107" t="n"/>
      <c r="CN374" s="107" t="n"/>
      <c r="CO374" s="107" t="n"/>
      <c r="CP374" s="107" t="n"/>
      <c r="CQ374" s="107" t="n"/>
      <c r="CR374" s="107" t="n"/>
      <c r="CS374" s="107" t="n"/>
      <c r="CT374" s="107" t="n"/>
      <c r="CU374" s="107" t="n"/>
      <c r="CV374" s="107" t="n"/>
      <c r="CW374" s="107" t="n"/>
      <c r="CX374" s="107" t="n"/>
      <c r="CY374" s="107" t="n"/>
      <c r="CZ374" s="107" t="n"/>
    </row>
    <row r="377">
      <c r="A377" s="2">
        <f>IF($A370="","","   projections")</f>
        <v/>
      </c>
      <c r="B377" s="68">
        <f>IF($A370="",0,COUNT($E378:$CZ378))</f>
        <v/>
      </c>
      <c r="C377" s="69">
        <f>IF($B377=0,0,MAX($E378:$CZ378))</f>
        <v/>
      </c>
      <c r="D377" s="58">
        <f>_xll.BDS($A370,'Field Check'!$C$42,"headers=y","startcol=1","endcol=3","dir=h","cols=21;rows=3")</f>
        <v/>
      </c>
      <c r="E377" s="59" t="n">
        <v>46254</v>
      </c>
      <c r="F377" s="59" t="n">
        <v>46437</v>
      </c>
      <c r="G377" s="59" t="n">
        <v>46616</v>
      </c>
      <c r="H377" s="59" t="n">
        <v>46808</v>
      </c>
      <c r="I377" s="59" t="n">
        <v>46982</v>
      </c>
      <c r="J377" s="59" t="n">
        <v>47172</v>
      </c>
      <c r="K377" s="59" t="n">
        <v>47347</v>
      </c>
      <c r="L377" s="59" t="n">
        <v>47536</v>
      </c>
      <c r="M377" s="59" t="n">
        <v>47711</v>
      </c>
      <c r="N377" s="59" t="n">
        <v>47900</v>
      </c>
      <c r="O377" s="59" t="n">
        <v>48075</v>
      </c>
      <c r="P377" s="59" t="n">
        <v>48264</v>
      </c>
      <c r="Q377" s="59" t="n">
        <v>48446</v>
      </c>
      <c r="R377" s="59" t="n">
        <v>48628</v>
      </c>
      <c r="S377" s="59" t="n">
        <v>48817</v>
      </c>
      <c r="T377" s="59" t="n">
        <v>48992</v>
      </c>
      <c r="U377" s="59" t="n">
        <v>49181</v>
      </c>
      <c r="V377" s="59" t="n">
        <v>49363</v>
      </c>
      <c r="W377" s="59" t="n">
        <v>49552</v>
      </c>
      <c r="X377" s="59" t="n">
        <v>49727</v>
      </c>
      <c r="Y377" s="59" t="n"/>
      <c r="Z377" s="59" t="n"/>
      <c r="AA377" s="59" t="n"/>
      <c r="AB377" s="59" t="n"/>
      <c r="AC377" s="59" t="n"/>
      <c r="AD377" s="59" t="n"/>
      <c r="AE377" s="59" t="n"/>
      <c r="AF377" s="59" t="n"/>
      <c r="AG377" s="59" t="n"/>
      <c r="AH377" s="59" t="n"/>
      <c r="AI377" s="59" t="n"/>
      <c r="AJ377" s="59" t="n"/>
      <c r="AK377" s="59" t="n"/>
      <c r="AL377" s="59" t="n"/>
      <c r="AM377" s="59" t="n"/>
      <c r="AN377" s="59" t="n"/>
      <c r="AO377" s="59" t="n"/>
      <c r="AP377" s="59" t="n"/>
      <c r="AQ377" s="59" t="n"/>
      <c r="AR377" s="59" t="n"/>
      <c r="AS377" s="59" t="n"/>
      <c r="AT377" s="59" t="n"/>
      <c r="AU377" s="59" t="n"/>
      <c r="AV377" s="59" t="n"/>
      <c r="AW377" s="59" t="n"/>
      <c r="AX377" s="59" t="n"/>
      <c r="AY377" s="59" t="n"/>
      <c r="AZ377" s="59" t="n"/>
      <c r="BA377" s="59" t="n"/>
      <c r="BB377" s="59" t="n"/>
      <c r="BC377" s="59" t="n"/>
      <c r="BD377" s="59" t="n"/>
      <c r="BE377" s="59" t="n"/>
      <c r="BF377" s="59" t="n"/>
      <c r="BG377" s="59" t="n"/>
      <c r="BH377" s="59" t="n"/>
      <c r="BI377" s="59" t="n"/>
      <c r="BJ377" s="59" t="n"/>
      <c r="BK377" s="59" t="n"/>
      <c r="BL377" s="59" t="n"/>
      <c r="BM377" s="59" t="n"/>
      <c r="BN377" s="59" t="n"/>
      <c r="BO377" s="59" t="n"/>
      <c r="BP377" s="59" t="n"/>
      <c r="BQ377" s="59" t="n"/>
      <c r="BR377" s="59" t="n"/>
      <c r="BS377" s="59" t="n"/>
      <c r="BT377" s="59" t="n"/>
      <c r="BU377" s="59" t="n"/>
      <c r="BV377" s="59" t="n"/>
      <c r="BW377" s="59" t="n"/>
      <c r="BX377" s="59" t="n"/>
      <c r="BY377" s="59" t="n"/>
      <c r="BZ377" s="59" t="n"/>
      <c r="CA377" s="59" t="n"/>
      <c r="CB377" s="59" t="n"/>
      <c r="CC377" s="59" t="n"/>
      <c r="CD377" s="59" t="n"/>
      <c r="CE377" s="59" t="n"/>
      <c r="CF377" s="59" t="n"/>
      <c r="CG377" s="59" t="n"/>
      <c r="CH377" s="59" t="n"/>
      <c r="CI377" s="59" t="n"/>
      <c r="CJ377" s="59" t="n"/>
      <c r="CK377" s="59" t="n"/>
      <c r="CL377" s="59" t="n"/>
      <c r="CM377" s="59" t="n"/>
      <c r="CN377" s="59" t="n"/>
      <c r="CO377" s="59" t="n"/>
      <c r="CP377" s="59" t="n"/>
      <c r="CQ377" s="59" t="n"/>
      <c r="CR377" s="59" t="n"/>
      <c r="CS377" s="59" t="n"/>
      <c r="CT377" s="59" t="n"/>
      <c r="CU377" s="59" t="n"/>
      <c r="CV377" s="59" t="n"/>
      <c r="CW377" s="59" t="n"/>
      <c r="CX377" s="59" t="n"/>
      <c r="CY377" s="59" t="n"/>
      <c r="CZ377" s="59" t="n"/>
    </row>
    <row r="378">
      <c r="D378" s="59" t="inlineStr">
        <is>
          <t>Ex-Date</t>
        </is>
      </c>
      <c r="E378" s="59" t="n">
        <v>46274</v>
      </c>
      <c r="F378" s="59" t="n">
        <v>46455</v>
      </c>
      <c r="G378" s="59" t="n">
        <v>46638</v>
      </c>
      <c r="H378" s="59" t="n">
        <v>46821</v>
      </c>
      <c r="I378" s="59" t="n">
        <v>47002</v>
      </c>
      <c r="J378" s="59" t="n">
        <v>47185</v>
      </c>
      <c r="K378" s="59" t="n">
        <v>47366</v>
      </c>
      <c r="L378" s="59" t="n">
        <v>47549</v>
      </c>
      <c r="M378" s="59" t="n">
        <v>47737</v>
      </c>
      <c r="N378" s="59" t="n">
        <v>47914</v>
      </c>
      <c r="O378" s="59" t="n">
        <v>48101</v>
      </c>
      <c r="P378" s="59" t="n">
        <v>48282</v>
      </c>
      <c r="Q378" s="59" t="n">
        <v>48465</v>
      </c>
      <c r="R378" s="59" t="n">
        <v>48646</v>
      </c>
      <c r="S378" s="59" t="n">
        <v>48829</v>
      </c>
      <c r="T378" s="59" t="n">
        <v>49010</v>
      </c>
      <c r="U378" s="59" t="n">
        <v>49193</v>
      </c>
      <c r="V378" s="59" t="n">
        <v>49381</v>
      </c>
      <c r="W378" s="59" t="n">
        <v>49557</v>
      </c>
      <c r="X378" s="59" t="n">
        <v>49745</v>
      </c>
      <c r="Y378" s="59" t="n"/>
      <c r="Z378" s="59" t="n"/>
      <c r="AA378" s="59" t="n"/>
      <c r="AB378" s="59" t="n"/>
      <c r="AC378" s="59" t="n"/>
      <c r="AD378" s="59" t="n"/>
      <c r="AE378" s="59" t="n"/>
      <c r="AF378" s="59" t="n"/>
      <c r="AG378" s="59" t="n"/>
      <c r="AH378" s="59" t="n"/>
      <c r="AI378" s="59" t="n"/>
      <c r="AJ378" s="59" t="n"/>
      <c r="AK378" s="59" t="n"/>
      <c r="AL378" s="59" t="n"/>
      <c r="AM378" s="59" t="n"/>
      <c r="AN378" s="59" t="n"/>
      <c r="AO378" s="59" t="n"/>
      <c r="AP378" s="59" t="n"/>
      <c r="AQ378" s="59" t="n"/>
      <c r="AR378" s="59" t="n"/>
      <c r="AS378" s="59" t="n"/>
      <c r="AT378" s="59" t="n"/>
      <c r="AU378" s="59" t="n"/>
      <c r="AV378" s="59" t="n"/>
      <c r="AW378" s="59" t="n"/>
      <c r="AX378" s="59" t="n"/>
      <c r="AY378" s="59" t="n"/>
      <c r="AZ378" s="59" t="n"/>
      <c r="BA378" s="59" t="n"/>
      <c r="BB378" s="59" t="n"/>
      <c r="BC378" s="59" t="n"/>
      <c r="BD378" s="59" t="n"/>
      <c r="BE378" s="59" t="n"/>
      <c r="BF378" s="59" t="n"/>
      <c r="BG378" s="59" t="n"/>
      <c r="BH378" s="59" t="n"/>
      <c r="BI378" s="59" t="n"/>
      <c r="BJ378" s="59" t="n"/>
      <c r="BK378" s="59" t="n"/>
      <c r="BL378" s="59" t="n"/>
      <c r="BM378" s="59" t="n"/>
      <c r="BN378" s="59" t="n"/>
      <c r="BO378" s="59" t="n"/>
      <c r="BP378" s="59" t="n"/>
      <c r="BQ378" s="59" t="n"/>
      <c r="BR378" s="59" t="n"/>
      <c r="BS378" s="59" t="n"/>
      <c r="BT378" s="59" t="n"/>
      <c r="BU378" s="59" t="n"/>
      <c r="BV378" s="59" t="n"/>
      <c r="BW378" s="59" t="n"/>
      <c r="BX378" s="59" t="n"/>
      <c r="BY378" s="59" t="n"/>
      <c r="BZ378" s="59" t="n"/>
      <c r="CA378" s="59" t="n"/>
      <c r="CB378" s="59" t="n"/>
      <c r="CC378" s="59" t="n"/>
      <c r="CD378" s="59" t="n"/>
      <c r="CE378" s="59" t="n"/>
      <c r="CF378" s="59" t="n"/>
      <c r="CG378" s="59" t="n"/>
      <c r="CH378" s="59" t="n"/>
      <c r="CI378" s="59" t="n"/>
      <c r="CJ378" s="59" t="n"/>
      <c r="CK378" s="59" t="n"/>
      <c r="CL378" s="59" t="n"/>
      <c r="CM378" s="59" t="n"/>
      <c r="CN378" s="59" t="n"/>
      <c r="CO378" s="59" t="n"/>
      <c r="CP378" s="59" t="n"/>
      <c r="CQ378" s="59" t="n"/>
      <c r="CR378" s="59" t="n"/>
      <c r="CS378" s="59" t="n"/>
      <c r="CT378" s="59" t="n"/>
      <c r="CU378" s="59" t="n"/>
      <c r="CV378" s="59" t="n"/>
      <c r="CW378" s="59" t="n"/>
      <c r="CX378" s="59" t="n"/>
      <c r="CY378" s="59" t="n"/>
      <c r="CZ378" s="59" t="n"/>
    </row>
    <row r="379">
      <c r="D379" s="107" t="inlineStr">
        <is>
          <t>Amount Per Share</t>
        </is>
      </c>
      <c r="E379" s="107" t="n">
        <v>0.24</v>
      </c>
      <c r="F379" s="107" t="n">
        <v>0.23</v>
      </c>
      <c r="G379" s="107" t="n">
        <v>0.24</v>
      </c>
      <c r="H379" s="107" t="n">
        <v>0.24</v>
      </c>
      <c r="I379" s="107" t="n">
        <v>0.24</v>
      </c>
      <c r="J379" s="107" t="n">
        <v>0.24</v>
      </c>
      <c r="K379" s="107" t="n">
        <v>0.25</v>
      </c>
      <c r="L379" s="107" t="n">
        <v>0.24</v>
      </c>
      <c r="M379" s="107" t="n">
        <v>0.26</v>
      </c>
      <c r="N379" s="107" t="n">
        <v>0.25</v>
      </c>
      <c r="O379" s="107" t="n">
        <v>0.27</v>
      </c>
      <c r="P379" s="107" t="n">
        <v>0.26</v>
      </c>
      <c r="Q379" s="107" t="n">
        <v>0.28</v>
      </c>
      <c r="R379" s="107" t="n">
        <v>0.27</v>
      </c>
      <c r="S379" s="107" t="n">
        <v>0.29</v>
      </c>
      <c r="T379" s="107" t="n">
        <v>0.28</v>
      </c>
      <c r="U379" s="107" t="n">
        <v>0.3</v>
      </c>
      <c r="V379" s="107" t="n">
        <v>0.28</v>
      </c>
      <c r="W379" s="107" t="n">
        <v>0.3</v>
      </c>
      <c r="X379" s="107" t="n">
        <v>0.28</v>
      </c>
      <c r="Y379" s="107" t="n"/>
      <c r="Z379" s="107" t="n"/>
      <c r="AA379" s="107" t="n"/>
      <c r="AB379" s="107" t="n"/>
      <c r="AC379" s="107" t="n"/>
      <c r="AD379" s="107" t="n"/>
      <c r="AE379" s="107" t="n"/>
      <c r="AF379" s="107" t="n"/>
      <c r="AG379" s="107" t="n"/>
      <c r="AH379" s="107" t="n"/>
      <c r="AI379" s="107" t="n"/>
      <c r="AJ379" s="107" t="n"/>
      <c r="AK379" s="107" t="n"/>
      <c r="AL379" s="107" t="n"/>
      <c r="AM379" s="107" t="n"/>
      <c r="AN379" s="107" t="n"/>
      <c r="AO379" s="107" t="n"/>
      <c r="AP379" s="107" t="n"/>
      <c r="AQ379" s="107" t="n"/>
      <c r="AR379" s="107" t="n"/>
      <c r="AS379" s="107" t="n"/>
      <c r="AT379" s="107" t="n"/>
      <c r="AU379" s="107" t="n"/>
      <c r="AV379" s="107" t="n"/>
      <c r="AW379" s="107" t="n"/>
      <c r="AX379" s="107" t="n"/>
      <c r="AY379" s="107" t="n"/>
      <c r="AZ379" s="107" t="n"/>
      <c r="BA379" s="107" t="n"/>
      <c r="BB379" s="107" t="n"/>
      <c r="BC379" s="107" t="n"/>
      <c r="BD379" s="107" t="n"/>
      <c r="BE379" s="107" t="n"/>
      <c r="BF379" s="107" t="n"/>
      <c r="BG379" s="107" t="n"/>
      <c r="BH379" s="107" t="n"/>
      <c r="BI379" s="107" t="n"/>
      <c r="BJ379" s="107" t="n"/>
      <c r="BK379" s="107" t="n"/>
      <c r="BL379" s="107" t="n"/>
      <c r="BM379" s="107" t="n"/>
      <c r="BN379" s="107" t="n"/>
      <c r="BO379" s="107" t="n"/>
      <c r="BP379" s="107" t="n"/>
      <c r="BQ379" s="107" t="n"/>
      <c r="BR379" s="107" t="n"/>
      <c r="BS379" s="107" t="n"/>
      <c r="BT379" s="107" t="n"/>
      <c r="BU379" s="107" t="n"/>
      <c r="BV379" s="107" t="n"/>
      <c r="BW379" s="107" t="n"/>
      <c r="BX379" s="107" t="n"/>
      <c r="BY379" s="107" t="n"/>
      <c r="BZ379" s="107" t="n"/>
      <c r="CA379" s="107" t="n"/>
      <c r="CB379" s="107" t="n"/>
      <c r="CC379" s="107" t="n"/>
      <c r="CD379" s="107" t="n"/>
      <c r="CE379" s="107" t="n"/>
      <c r="CF379" s="107" t="n"/>
      <c r="CG379" s="107" t="n"/>
      <c r="CH379" s="107" t="n"/>
      <c r="CI379" s="107" t="n"/>
      <c r="CJ379" s="107" t="n"/>
      <c r="CK379" s="107" t="n"/>
      <c r="CL379" s="107" t="n"/>
      <c r="CM379" s="107" t="n"/>
      <c r="CN379" s="107" t="n"/>
      <c r="CO379" s="107" t="n"/>
      <c r="CP379" s="107" t="n"/>
      <c r="CQ379" s="107" t="n"/>
      <c r="CR379" s="107" t="n"/>
      <c r="CS379" s="107" t="n"/>
      <c r="CT379" s="107" t="n"/>
      <c r="CU379" s="107" t="n"/>
      <c r="CV379" s="107" t="n"/>
      <c r="CW379" s="107" t="n"/>
      <c r="CX379" s="107" t="n"/>
      <c r="CY379" s="107" t="n"/>
      <c r="CZ379" s="107" t="n"/>
    </row>
    <row r="381">
      <c r="A381" s="126">
        <f>IF('AS51'!$C$40="","",'AS51'!$C$40)</f>
        <v/>
      </c>
      <c r="B381" s="68">
        <f>IF($A381="",0,COUNT($E382:$CZ382))</f>
        <v/>
      </c>
      <c r="C381" s="69">
        <f>IF($B381=0,0,MAX($E382:$CZ382))</f>
        <v/>
      </c>
      <c r="D381" s="58">
        <f>_xll.BDS($A381,'Field Check'!$C$44,"headers=y","startcol=1","endcol=7","dir=h","DVD_START_DT",'Field Check'!$C$59,"DVD_END_DT",'Field Check'!$D$59,"cols=2;rows=7")</f>
        <v/>
      </c>
      <c r="E381" s="59" t="n">
        <v>46243</v>
      </c>
      <c r="F381" s="59" t="n"/>
      <c r="G381" s="59" t="n"/>
      <c r="H381" s="59" t="n"/>
      <c r="I381" s="59" t="n"/>
      <c r="J381" s="59" t="n"/>
      <c r="K381" s="59" t="n"/>
      <c r="L381" s="59" t="n"/>
      <c r="M381" s="59" t="n"/>
      <c r="N381" s="59" t="n"/>
      <c r="O381" s="59" t="n"/>
      <c r="P381" s="59" t="n"/>
      <c r="Q381" s="59" t="n"/>
      <c r="R381" s="59" t="n"/>
      <c r="S381" s="59" t="n"/>
      <c r="T381" s="59" t="n"/>
      <c r="U381" s="59" t="n"/>
      <c r="V381" s="59" t="n"/>
      <c r="W381" s="59" t="n"/>
      <c r="X381" s="59" t="n"/>
      <c r="Y381" s="59" t="n"/>
      <c r="Z381" s="59" t="n"/>
      <c r="AA381" s="59" t="n"/>
      <c r="AB381" s="59" t="n"/>
      <c r="AC381" s="59" t="n"/>
      <c r="AD381" s="59" t="n"/>
      <c r="AE381" s="59" t="n"/>
      <c r="AF381" s="59" t="n"/>
      <c r="AG381" s="59" t="n"/>
      <c r="AH381" s="59" t="n"/>
      <c r="AI381" s="59" t="n"/>
      <c r="AJ381" s="59" t="n"/>
      <c r="AK381" s="59" t="n"/>
      <c r="AL381" s="59" t="n"/>
      <c r="AM381" s="59" t="n"/>
      <c r="AN381" s="59" t="n"/>
      <c r="AO381" s="59" t="n"/>
      <c r="AP381" s="59" t="n"/>
      <c r="AQ381" s="59" t="n"/>
      <c r="AR381" s="59" t="n"/>
      <c r="AS381" s="59" t="n"/>
      <c r="AT381" s="59" t="n"/>
      <c r="AU381" s="59" t="n"/>
      <c r="AV381" s="59" t="n"/>
      <c r="AW381" s="59" t="n"/>
      <c r="AX381" s="59" t="n"/>
      <c r="AY381" s="59" t="n"/>
      <c r="AZ381" s="59" t="n"/>
      <c r="BA381" s="59" t="n"/>
      <c r="BB381" s="59" t="n"/>
      <c r="BC381" s="59" t="n"/>
      <c r="BD381" s="59" t="n"/>
      <c r="BE381" s="59" t="n"/>
      <c r="BF381" s="59" t="n"/>
      <c r="BG381" s="59" t="n"/>
      <c r="BH381" s="59" t="n"/>
      <c r="BI381" s="59" t="n"/>
      <c r="BJ381" s="59" t="n"/>
      <c r="BK381" s="59" t="n"/>
      <c r="BL381" s="59" t="n"/>
      <c r="BM381" s="59" t="n"/>
      <c r="BN381" s="59" t="n"/>
      <c r="BO381" s="59" t="n"/>
      <c r="BP381" s="59" t="n"/>
      <c r="BQ381" s="59" t="n"/>
      <c r="BR381" s="59" t="n"/>
      <c r="BS381" s="59" t="n"/>
      <c r="BT381" s="59" t="n"/>
      <c r="BU381" s="59" t="n"/>
      <c r="BV381" s="59" t="n"/>
      <c r="BW381" s="59" t="n"/>
      <c r="BX381" s="59" t="n"/>
      <c r="BY381" s="59" t="n"/>
      <c r="BZ381" s="59" t="n"/>
      <c r="CA381" s="59" t="n"/>
      <c r="CB381" s="59" t="n"/>
      <c r="CC381" s="59" t="n"/>
      <c r="CD381" s="59" t="n"/>
      <c r="CE381" s="59" t="n"/>
      <c r="CF381" s="59" t="n"/>
      <c r="CG381" s="59" t="n"/>
      <c r="CH381" s="59" t="n"/>
      <c r="CI381" s="59" t="n"/>
      <c r="CJ381" s="59" t="n"/>
      <c r="CK381" s="59" t="n"/>
      <c r="CL381" s="59" t="n"/>
      <c r="CM381" s="59" t="n"/>
      <c r="CN381" s="59" t="n"/>
      <c r="CO381" s="59" t="n"/>
      <c r="CP381" s="59" t="n"/>
      <c r="CQ381" s="59" t="n"/>
      <c r="CR381" s="59" t="n"/>
      <c r="CS381" s="59" t="n"/>
      <c r="CT381" s="59" t="n"/>
      <c r="CU381" s="59" t="n"/>
      <c r="CV381" s="59" t="n"/>
      <c r="CW381" s="59" t="n"/>
      <c r="CX381" s="59" t="n"/>
      <c r="CY381" s="59" t="n"/>
      <c r="CZ381" s="59" t="n"/>
    </row>
    <row r="382">
      <c r="D382" s="59" t="inlineStr">
        <is>
          <t>Ex-Date</t>
        </is>
      </c>
      <c r="E382" s="59" t="n">
        <v>46276</v>
      </c>
      <c r="F382" s="59" t="n"/>
      <c r="G382" s="59" t="n"/>
      <c r="H382" s="59" t="n"/>
      <c r="I382" s="59" t="n"/>
      <c r="J382" s="59" t="n"/>
      <c r="K382" s="59" t="n"/>
      <c r="L382" s="59" t="n"/>
      <c r="M382" s="59" t="n"/>
      <c r="N382" s="59" t="n"/>
      <c r="O382" s="59" t="n"/>
      <c r="P382" s="59" t="n"/>
      <c r="Q382" s="59" t="n"/>
      <c r="R382" s="59" t="n"/>
      <c r="S382" s="59" t="n"/>
      <c r="T382" s="59" t="n"/>
      <c r="U382" s="59" t="n"/>
      <c r="V382" s="59" t="n"/>
      <c r="W382" s="59" t="n"/>
      <c r="X382" s="59" t="n"/>
      <c r="Y382" s="59" t="n"/>
      <c r="Z382" s="59" t="n"/>
      <c r="AA382" s="59" t="n"/>
      <c r="AB382" s="59" t="n"/>
      <c r="AC382" s="59" t="n"/>
      <c r="AD382" s="59" t="n"/>
      <c r="AE382" s="59" t="n"/>
      <c r="AF382" s="59" t="n"/>
      <c r="AG382" s="59" t="n"/>
      <c r="AH382" s="59" t="n"/>
      <c r="AI382" s="59" t="n"/>
      <c r="AJ382" s="59" t="n"/>
      <c r="AK382" s="59" t="n"/>
      <c r="AL382" s="59" t="n"/>
      <c r="AM382" s="59" t="n"/>
      <c r="AN382" s="59" t="n"/>
      <c r="AO382" s="59" t="n"/>
      <c r="AP382" s="59" t="n"/>
      <c r="AQ382" s="59" t="n"/>
      <c r="AR382" s="59" t="n"/>
      <c r="AS382" s="59" t="n"/>
      <c r="AT382" s="59" t="n"/>
      <c r="AU382" s="59" t="n"/>
      <c r="AV382" s="59" t="n"/>
      <c r="AW382" s="59" t="n"/>
      <c r="AX382" s="59" t="n"/>
      <c r="AY382" s="59" t="n"/>
      <c r="AZ382" s="59" t="n"/>
      <c r="BA382" s="59" t="n"/>
      <c r="BB382" s="59" t="n"/>
      <c r="BC382" s="59" t="n"/>
      <c r="BD382" s="59" t="n"/>
      <c r="BE382" s="59" t="n"/>
      <c r="BF382" s="59" t="n"/>
      <c r="BG382" s="59" t="n"/>
      <c r="BH382" s="59" t="n"/>
      <c r="BI382" s="59" t="n"/>
      <c r="BJ382" s="59" t="n"/>
      <c r="BK382" s="59" t="n"/>
      <c r="BL382" s="59" t="n"/>
      <c r="BM382" s="59" t="n"/>
      <c r="BN382" s="59" t="n"/>
      <c r="BO382" s="59" t="n"/>
      <c r="BP382" s="59" t="n"/>
      <c r="BQ382" s="59" t="n"/>
      <c r="BR382" s="59" t="n"/>
      <c r="BS382" s="59" t="n"/>
      <c r="BT382" s="59" t="n"/>
      <c r="BU382" s="59" t="n"/>
      <c r="BV382" s="59" t="n"/>
      <c r="BW382" s="59" t="n"/>
      <c r="BX382" s="59" t="n"/>
      <c r="BY382" s="59" t="n"/>
      <c r="BZ382" s="59" t="n"/>
      <c r="CA382" s="59" t="n"/>
      <c r="CB382" s="59" t="n"/>
      <c r="CC382" s="59" t="n"/>
      <c r="CD382" s="59" t="n"/>
      <c r="CE382" s="59" t="n"/>
      <c r="CF382" s="59" t="n"/>
      <c r="CG382" s="59" t="n"/>
      <c r="CH382" s="59" t="n"/>
      <c r="CI382" s="59" t="n"/>
      <c r="CJ382" s="59" t="n"/>
      <c r="CK382" s="59" t="n"/>
      <c r="CL382" s="59" t="n"/>
      <c r="CM382" s="59" t="n"/>
      <c r="CN382" s="59" t="n"/>
      <c r="CO382" s="59" t="n"/>
      <c r="CP382" s="59" t="n"/>
      <c r="CQ382" s="59" t="n"/>
      <c r="CR382" s="59" t="n"/>
      <c r="CS382" s="59" t="n"/>
      <c r="CT382" s="59" t="n"/>
      <c r="CU382" s="59" t="n"/>
      <c r="CV382" s="59" t="n"/>
      <c r="CW382" s="59" t="n"/>
      <c r="CX382" s="59" t="n"/>
      <c r="CY382" s="59" t="n"/>
      <c r="CZ382" s="59" t="n"/>
    </row>
    <row r="383">
      <c r="D383" s="59" t="inlineStr">
        <is>
          <t>Record Date</t>
        </is>
      </c>
      <c r="E383" s="59" t="n">
        <v>46279</v>
      </c>
      <c r="F383" s="59" t="n"/>
      <c r="G383" s="59" t="n"/>
      <c r="H383" s="59" t="n"/>
      <c r="I383" s="59" t="n"/>
      <c r="J383" s="59" t="n"/>
      <c r="K383" s="59" t="n"/>
      <c r="L383" s="59" t="n"/>
      <c r="M383" s="59" t="n"/>
      <c r="N383" s="59" t="n"/>
      <c r="O383" s="59" t="n"/>
      <c r="P383" s="59" t="n"/>
      <c r="Q383" s="59" t="n"/>
      <c r="R383" s="59" t="n"/>
      <c r="S383" s="59" t="n"/>
      <c r="T383" s="59" t="n"/>
      <c r="U383" s="59" t="n"/>
      <c r="V383" s="59" t="n"/>
      <c r="W383" s="59" t="n"/>
      <c r="X383" s="59" t="n"/>
      <c r="Y383" s="59" t="n"/>
      <c r="Z383" s="59" t="n"/>
      <c r="AA383" s="59" t="n"/>
      <c r="AB383" s="59" t="n"/>
      <c r="AC383" s="59" t="n"/>
      <c r="AD383" s="59" t="n"/>
      <c r="AE383" s="59" t="n"/>
      <c r="AF383" s="59" t="n"/>
      <c r="AG383" s="59" t="n"/>
      <c r="AH383" s="59" t="n"/>
      <c r="AI383" s="59" t="n"/>
      <c r="AJ383" s="59" t="n"/>
      <c r="AK383" s="59" t="n"/>
      <c r="AL383" s="59" t="n"/>
      <c r="AM383" s="59" t="n"/>
      <c r="AN383" s="59" t="n"/>
      <c r="AO383" s="59" t="n"/>
      <c r="AP383" s="59" t="n"/>
      <c r="AQ383" s="59" t="n"/>
      <c r="AR383" s="59" t="n"/>
      <c r="AS383" s="59" t="n"/>
      <c r="AT383" s="59" t="n"/>
      <c r="AU383" s="59" t="n"/>
      <c r="AV383" s="59" t="n"/>
      <c r="AW383" s="59" t="n"/>
      <c r="AX383" s="59" t="n"/>
      <c r="AY383" s="59" t="n"/>
      <c r="AZ383" s="59" t="n"/>
      <c r="BA383" s="59" t="n"/>
      <c r="BB383" s="59" t="n"/>
      <c r="BC383" s="59" t="n"/>
      <c r="BD383" s="59" t="n"/>
      <c r="BE383" s="59" t="n"/>
      <c r="BF383" s="59" t="n"/>
      <c r="BG383" s="59" t="n"/>
      <c r="BH383" s="59" t="n"/>
      <c r="BI383" s="59" t="n"/>
      <c r="BJ383" s="59" t="n"/>
      <c r="BK383" s="59" t="n"/>
      <c r="BL383" s="59" t="n"/>
      <c r="BM383" s="59" t="n"/>
      <c r="BN383" s="59" t="n"/>
      <c r="BO383" s="59" t="n"/>
      <c r="BP383" s="59" t="n"/>
      <c r="BQ383" s="59" t="n"/>
      <c r="BR383" s="59" t="n"/>
      <c r="BS383" s="59" t="n"/>
      <c r="BT383" s="59" t="n"/>
      <c r="BU383" s="59" t="n"/>
      <c r="BV383" s="59" t="n"/>
      <c r="BW383" s="59" t="n"/>
      <c r="BX383" s="59" t="n"/>
      <c r="BY383" s="59" t="n"/>
      <c r="BZ383" s="59" t="n"/>
      <c r="CA383" s="59" t="n"/>
      <c r="CB383" s="59" t="n"/>
      <c r="CC383" s="59" t="n"/>
      <c r="CD383" s="59" t="n"/>
      <c r="CE383" s="59" t="n"/>
      <c r="CF383" s="59" t="n"/>
      <c r="CG383" s="59" t="n"/>
      <c r="CH383" s="59" t="n"/>
      <c r="CI383" s="59" t="n"/>
      <c r="CJ383" s="59" t="n"/>
      <c r="CK383" s="59" t="n"/>
      <c r="CL383" s="59" t="n"/>
      <c r="CM383" s="59" t="n"/>
      <c r="CN383" s="59" t="n"/>
      <c r="CO383" s="59" t="n"/>
      <c r="CP383" s="59" t="n"/>
      <c r="CQ383" s="59" t="n"/>
      <c r="CR383" s="59" t="n"/>
      <c r="CS383" s="59" t="n"/>
      <c r="CT383" s="59" t="n"/>
      <c r="CU383" s="59" t="n"/>
      <c r="CV383" s="59" t="n"/>
      <c r="CW383" s="59" t="n"/>
      <c r="CX383" s="59" t="n"/>
      <c r="CY383" s="59" t="n"/>
      <c r="CZ383" s="59" t="n"/>
    </row>
    <row r="384">
      <c r="D384" s="59" t="inlineStr">
        <is>
          <t>Payable Date</t>
        </is>
      </c>
      <c r="E384" s="59" t="n">
        <v>46307</v>
      </c>
      <c r="F384" s="59" t="n"/>
      <c r="G384" s="59" t="n"/>
      <c r="H384" s="59" t="n"/>
      <c r="I384" s="59" t="n"/>
      <c r="J384" s="59" t="n"/>
      <c r="K384" s="59" t="n"/>
      <c r="L384" s="59" t="n"/>
      <c r="M384" s="59" t="n"/>
      <c r="N384" s="59" t="n"/>
      <c r="O384" s="59" t="n"/>
      <c r="P384" s="59" t="n"/>
      <c r="Q384" s="59" t="n"/>
      <c r="R384" s="59" t="n"/>
      <c r="S384" s="59" t="n"/>
      <c r="T384" s="59" t="n"/>
      <c r="U384" s="59" t="n"/>
      <c r="V384" s="59" t="n"/>
      <c r="W384" s="59" t="n"/>
      <c r="X384" s="59" t="n"/>
      <c r="Y384" s="59" t="n"/>
      <c r="Z384" s="59" t="n"/>
      <c r="AA384" s="59" t="n"/>
      <c r="AB384" s="59" t="n"/>
      <c r="AC384" s="59" t="n"/>
      <c r="AD384" s="59" t="n"/>
      <c r="AE384" s="59" t="n"/>
      <c r="AF384" s="59" t="n"/>
      <c r="AG384" s="59" t="n"/>
      <c r="AH384" s="59" t="n"/>
      <c r="AI384" s="59" t="n"/>
      <c r="AJ384" s="59" t="n"/>
      <c r="AK384" s="59" t="n"/>
      <c r="AL384" s="59" t="n"/>
      <c r="AM384" s="59" t="n"/>
      <c r="AN384" s="59" t="n"/>
      <c r="AO384" s="59" t="n"/>
      <c r="AP384" s="59" t="n"/>
      <c r="AQ384" s="59" t="n"/>
      <c r="AR384" s="59" t="n"/>
      <c r="AS384" s="59" t="n"/>
      <c r="AT384" s="59" t="n"/>
      <c r="AU384" s="59" t="n"/>
      <c r="AV384" s="59" t="n"/>
      <c r="AW384" s="59" t="n"/>
      <c r="AX384" s="59" t="n"/>
      <c r="AY384" s="59" t="n"/>
      <c r="AZ384" s="59" t="n"/>
      <c r="BA384" s="59" t="n"/>
      <c r="BB384" s="59" t="n"/>
      <c r="BC384" s="59" t="n"/>
      <c r="BD384" s="59" t="n"/>
      <c r="BE384" s="59" t="n"/>
      <c r="BF384" s="59" t="n"/>
      <c r="BG384" s="59" t="n"/>
      <c r="BH384" s="59" t="n"/>
      <c r="BI384" s="59" t="n"/>
      <c r="BJ384" s="59" t="n"/>
      <c r="BK384" s="59" t="n"/>
      <c r="BL384" s="59" t="n"/>
      <c r="BM384" s="59" t="n"/>
      <c r="BN384" s="59" t="n"/>
      <c r="BO384" s="59" t="n"/>
      <c r="BP384" s="59" t="n"/>
      <c r="BQ384" s="59" t="n"/>
      <c r="BR384" s="59" t="n"/>
      <c r="BS384" s="59" t="n"/>
      <c r="BT384" s="59" t="n"/>
      <c r="BU384" s="59" t="n"/>
      <c r="BV384" s="59" t="n"/>
      <c r="BW384" s="59" t="n"/>
      <c r="BX384" s="59" t="n"/>
      <c r="BY384" s="59" t="n"/>
      <c r="BZ384" s="59" t="n"/>
      <c r="CA384" s="59" t="n"/>
      <c r="CB384" s="59" t="n"/>
      <c r="CC384" s="59" t="n"/>
      <c r="CD384" s="59" t="n"/>
      <c r="CE384" s="59" t="n"/>
      <c r="CF384" s="59" t="n"/>
      <c r="CG384" s="59" t="n"/>
      <c r="CH384" s="59" t="n"/>
      <c r="CI384" s="59" t="n"/>
      <c r="CJ384" s="59" t="n"/>
      <c r="CK384" s="59" t="n"/>
      <c r="CL384" s="59" t="n"/>
      <c r="CM384" s="59" t="n"/>
      <c r="CN384" s="59" t="n"/>
      <c r="CO384" s="59" t="n"/>
      <c r="CP384" s="59" t="n"/>
      <c r="CQ384" s="59" t="n"/>
      <c r="CR384" s="59" t="n"/>
      <c r="CS384" s="59" t="n"/>
      <c r="CT384" s="59" t="n"/>
      <c r="CU384" s="59" t="n"/>
      <c r="CV384" s="59" t="n"/>
      <c r="CW384" s="59" t="n"/>
      <c r="CX384" s="59" t="n"/>
      <c r="CY384" s="59" t="n"/>
      <c r="CZ384" s="59" t="n"/>
    </row>
    <row r="385">
      <c r="D385" s="107" t="inlineStr">
        <is>
          <t>Dividend Amount</t>
        </is>
      </c>
      <c r="E385" s="107" t="n">
        <v>0.435</v>
      </c>
      <c r="F385" s="107" t="n"/>
      <c r="G385" s="107" t="n"/>
      <c r="H385" s="107" t="n"/>
      <c r="I385" s="107" t="n"/>
      <c r="J385" s="107" t="n"/>
      <c r="K385" s="107" t="n"/>
      <c r="L385" s="107" t="n"/>
      <c r="M385" s="107" t="n"/>
      <c r="N385" s="107" t="n"/>
      <c r="O385" s="107" t="n"/>
      <c r="P385" s="107" t="n"/>
      <c r="Q385" s="107" t="n"/>
      <c r="R385" s="107" t="n"/>
      <c r="S385" s="107" t="n"/>
      <c r="T385" s="107" t="n"/>
      <c r="U385" s="107" t="n"/>
      <c r="V385" s="107" t="n"/>
      <c r="W385" s="107" t="n"/>
      <c r="X385" s="107" t="n"/>
      <c r="Y385" s="107" t="n"/>
      <c r="Z385" s="107" t="n"/>
      <c r="AA385" s="107" t="n"/>
      <c r="AB385" s="107" t="n"/>
      <c r="AC385" s="107" t="n"/>
      <c r="AD385" s="107" t="n"/>
      <c r="AE385" s="107" t="n"/>
      <c r="AF385" s="107" t="n"/>
      <c r="AG385" s="107" t="n"/>
      <c r="AH385" s="107" t="n"/>
      <c r="AI385" s="107" t="n"/>
      <c r="AJ385" s="107" t="n"/>
      <c r="AK385" s="107" t="n"/>
      <c r="AL385" s="107" t="n"/>
      <c r="AM385" s="107" t="n"/>
      <c r="AN385" s="107" t="n"/>
      <c r="AO385" s="107" t="n"/>
      <c r="AP385" s="107" t="n"/>
      <c r="AQ385" s="107" t="n"/>
      <c r="AR385" s="107" t="n"/>
      <c r="AS385" s="107" t="n"/>
      <c r="AT385" s="107" t="n"/>
      <c r="AU385" s="107" t="n"/>
      <c r="AV385" s="107" t="n"/>
      <c r="AW385" s="107" t="n"/>
      <c r="AX385" s="107" t="n"/>
      <c r="AY385" s="107" t="n"/>
      <c r="AZ385" s="107" t="n"/>
      <c r="BA385" s="107" t="n"/>
      <c r="BB385" s="107" t="n"/>
      <c r="BC385" s="107" t="n"/>
      <c r="BD385" s="107" t="n"/>
      <c r="BE385" s="107" t="n"/>
      <c r="BF385" s="107" t="n"/>
      <c r="BG385" s="107" t="n"/>
      <c r="BH385" s="107" t="n"/>
      <c r="BI385" s="107" t="n"/>
      <c r="BJ385" s="107" t="n"/>
      <c r="BK385" s="107" t="n"/>
      <c r="BL385" s="107" t="n"/>
      <c r="BM385" s="107" t="n"/>
      <c r="BN385" s="107" t="n"/>
      <c r="BO385" s="107" t="n"/>
      <c r="BP385" s="107" t="n"/>
      <c r="BQ385" s="107" t="n"/>
      <c r="BR385" s="107" t="n"/>
      <c r="BS385" s="107" t="n"/>
      <c r="BT385" s="107" t="n"/>
      <c r="BU385" s="107" t="n"/>
      <c r="BV385" s="107" t="n"/>
      <c r="BW385" s="107" t="n"/>
      <c r="BX385" s="107" t="n"/>
      <c r="BY385" s="107" t="n"/>
      <c r="BZ385" s="107" t="n"/>
      <c r="CA385" s="107" t="n"/>
      <c r="CB385" s="107" t="n"/>
      <c r="CC385" s="107" t="n"/>
      <c r="CD385" s="107" t="n"/>
      <c r="CE385" s="107" t="n"/>
      <c r="CF385" s="107" t="n"/>
      <c r="CG385" s="107" t="n"/>
      <c r="CH385" s="107" t="n"/>
      <c r="CI385" s="107" t="n"/>
      <c r="CJ385" s="107" t="n"/>
      <c r="CK385" s="107" t="n"/>
      <c r="CL385" s="107" t="n"/>
      <c r="CM385" s="107" t="n"/>
      <c r="CN385" s="107" t="n"/>
      <c r="CO385" s="107" t="n"/>
      <c r="CP385" s="107" t="n"/>
      <c r="CQ385" s="107" t="n"/>
      <c r="CR385" s="107" t="n"/>
      <c r="CS385" s="107" t="n"/>
      <c r="CT385" s="107" t="n"/>
      <c r="CU385" s="107" t="n"/>
      <c r="CV385" s="107" t="n"/>
      <c r="CW385" s="107" t="n"/>
      <c r="CX385" s="107" t="n"/>
      <c r="CY385" s="107" t="n"/>
      <c r="CZ385" s="107" t="n"/>
    </row>
    <row r="386">
      <c r="D386" t="inlineStr">
        <is>
          <t>Dividend Frequency</t>
        </is>
      </c>
      <c r="E386" t="inlineStr">
        <is>
          <t>Semi-Anl</t>
        </is>
      </c>
    </row>
    <row r="387">
      <c r="D387" t="inlineStr">
        <is>
          <t>Dividend Type</t>
        </is>
      </c>
      <c r="E387" t="inlineStr">
        <is>
          <t>Final</t>
        </is>
      </c>
    </row>
    <row r="388">
      <c r="A388" s="2">
        <f>IF($A381="","","   projections")</f>
        <v/>
      </c>
      <c r="B388" s="68">
        <f>IF($A381="",0,COUNT($E389:$CZ389))</f>
        <v/>
      </c>
      <c r="C388" s="69">
        <f>IF($B388=0,0,MAX($E389:$CZ389))</f>
        <v/>
      </c>
      <c r="D388" s="58">
        <f>_xll.BDS($A381,'Field Check'!$C$42,"headers=y","startcol=1","endcol=3","dir=h","cols=21;rows=3")</f>
        <v/>
      </c>
      <c r="E388" s="59" t="n">
        <v>46426</v>
      </c>
      <c r="F388" s="59" t="n">
        <v>46608</v>
      </c>
      <c r="G388" s="59" t="n">
        <v>46790</v>
      </c>
      <c r="H388" s="59" t="n">
        <v>46979</v>
      </c>
      <c r="I388" s="59" t="n">
        <v>47154</v>
      </c>
      <c r="J388" s="59" t="n">
        <v>47343</v>
      </c>
      <c r="K388" s="59" t="n">
        <v>47525</v>
      </c>
      <c r="L388" s="59" t="n">
        <v>47707</v>
      </c>
      <c r="M388" s="59" t="n">
        <v>47889</v>
      </c>
      <c r="N388" s="59" t="n">
        <v>48071</v>
      </c>
      <c r="O388" s="59" t="n">
        <v>48253</v>
      </c>
      <c r="P388" s="59" t="n">
        <v>48435</v>
      </c>
      <c r="Q388" s="59" t="n">
        <v>48617</v>
      </c>
      <c r="R388" s="59" t="n">
        <v>48799</v>
      </c>
      <c r="S388" s="59" t="n">
        <v>48981</v>
      </c>
      <c r="T388" s="59" t="n">
        <v>49170</v>
      </c>
      <c r="U388" s="59" t="n">
        <v>49345</v>
      </c>
      <c r="V388" s="59" t="n">
        <v>49534</v>
      </c>
      <c r="W388" s="59" t="n">
        <v>49709</v>
      </c>
      <c r="X388" s="59" t="n">
        <v>49898</v>
      </c>
      <c r="Y388" s="59" t="n"/>
      <c r="Z388" s="59" t="n"/>
      <c r="AA388" s="59" t="n"/>
      <c r="AB388" s="59" t="n"/>
      <c r="AC388" s="59" t="n"/>
      <c r="AD388" s="59" t="n"/>
      <c r="AE388" s="59" t="n"/>
      <c r="AF388" s="59" t="n"/>
      <c r="AG388" s="59" t="n"/>
      <c r="AH388" s="59" t="n"/>
      <c r="AI388" s="59" t="n"/>
      <c r="AJ388" s="59" t="n"/>
      <c r="AK388" s="59" t="n"/>
      <c r="AL388" s="59" t="n"/>
      <c r="AM388" s="59" t="n"/>
      <c r="AN388" s="59" t="n"/>
      <c r="AO388" s="59" t="n"/>
      <c r="AP388" s="59" t="n"/>
      <c r="AQ388" s="59" t="n"/>
      <c r="AR388" s="59" t="n"/>
      <c r="AS388" s="59" t="n"/>
      <c r="AT388" s="59" t="n"/>
      <c r="AU388" s="59" t="n"/>
      <c r="AV388" s="59" t="n"/>
      <c r="AW388" s="59" t="n"/>
      <c r="AX388" s="59" t="n"/>
      <c r="AY388" s="59" t="n"/>
      <c r="AZ388" s="59" t="n"/>
      <c r="BA388" s="59" t="n"/>
      <c r="BB388" s="59" t="n"/>
      <c r="BC388" s="59" t="n"/>
      <c r="BD388" s="59" t="n"/>
      <c r="BE388" s="59" t="n"/>
      <c r="BF388" s="59" t="n"/>
      <c r="BG388" s="59" t="n"/>
      <c r="BH388" s="59" t="n"/>
      <c r="BI388" s="59" t="n"/>
      <c r="BJ388" s="59" t="n"/>
      <c r="BK388" s="59" t="n"/>
      <c r="BL388" s="59" t="n"/>
      <c r="BM388" s="59" t="n"/>
      <c r="BN388" s="59" t="n"/>
      <c r="BO388" s="59" t="n"/>
      <c r="BP388" s="59" t="n"/>
      <c r="BQ388" s="59" t="n"/>
      <c r="BR388" s="59" t="n"/>
      <c r="BS388" s="59" t="n"/>
      <c r="BT388" s="59" t="n"/>
      <c r="BU388" s="59" t="n"/>
      <c r="BV388" s="59" t="n"/>
      <c r="BW388" s="59" t="n"/>
      <c r="BX388" s="59" t="n"/>
      <c r="BY388" s="59" t="n"/>
      <c r="BZ388" s="59" t="n"/>
      <c r="CA388" s="59" t="n"/>
      <c r="CB388" s="59" t="n"/>
      <c r="CC388" s="59" t="n"/>
      <c r="CD388" s="59" t="n"/>
      <c r="CE388" s="59" t="n"/>
      <c r="CF388" s="59" t="n"/>
      <c r="CG388" s="59" t="n"/>
      <c r="CH388" s="59" t="n"/>
      <c r="CI388" s="59" t="n"/>
      <c r="CJ388" s="59" t="n"/>
      <c r="CK388" s="59" t="n"/>
      <c r="CL388" s="59" t="n"/>
      <c r="CM388" s="59" t="n"/>
      <c r="CN388" s="59" t="n"/>
      <c r="CO388" s="59" t="n"/>
      <c r="CP388" s="59" t="n"/>
      <c r="CQ388" s="59" t="n"/>
      <c r="CR388" s="59" t="n"/>
      <c r="CS388" s="59" t="n"/>
      <c r="CT388" s="59" t="n"/>
      <c r="CU388" s="59" t="n"/>
      <c r="CV388" s="59" t="n"/>
      <c r="CW388" s="59" t="n"/>
      <c r="CX388" s="59" t="n"/>
      <c r="CY388" s="59" t="n"/>
      <c r="CZ388" s="59" t="n"/>
    </row>
    <row r="389">
      <c r="D389" s="59" t="inlineStr">
        <is>
          <t>Ex-Date</t>
        </is>
      </c>
      <c r="E389" s="59" t="n">
        <v>46458</v>
      </c>
      <c r="F389" s="59" t="n">
        <v>46640</v>
      </c>
      <c r="G389" s="59" t="n">
        <v>46822</v>
      </c>
      <c r="H389" s="59" t="n">
        <v>47011</v>
      </c>
      <c r="I389" s="59" t="n">
        <v>47186</v>
      </c>
      <c r="J389" s="59" t="n">
        <v>47375</v>
      </c>
      <c r="K389" s="59" t="n">
        <v>47557</v>
      </c>
      <c r="L389" s="59" t="n">
        <v>47739</v>
      </c>
      <c r="M389" s="59" t="n">
        <v>47921</v>
      </c>
      <c r="N389" s="59" t="n">
        <v>48103</v>
      </c>
      <c r="O389" s="59" t="n">
        <v>48285</v>
      </c>
      <c r="P389" s="59" t="n">
        <v>48467</v>
      </c>
      <c r="Q389" s="59" t="n">
        <v>48649</v>
      </c>
      <c r="R389" s="59" t="n">
        <v>48831</v>
      </c>
      <c r="S389" s="59" t="n">
        <v>49013</v>
      </c>
      <c r="T389" s="59" t="n">
        <v>49202</v>
      </c>
      <c r="U389" s="59" t="n">
        <v>49377</v>
      </c>
      <c r="V389" s="59" t="n">
        <v>49566</v>
      </c>
      <c r="W389" s="59" t="n">
        <v>49741</v>
      </c>
      <c r="X389" s="59" t="n">
        <v>49930</v>
      </c>
      <c r="Y389" s="59" t="n"/>
      <c r="Z389" s="59" t="n"/>
      <c r="AA389" s="59" t="n"/>
      <c r="AB389" s="59" t="n"/>
      <c r="AC389" s="59" t="n"/>
      <c r="AD389" s="59" t="n"/>
      <c r="AE389" s="59" t="n"/>
      <c r="AF389" s="59" t="n"/>
      <c r="AG389" s="59" t="n"/>
      <c r="AH389" s="59" t="n"/>
      <c r="AI389" s="59" t="n"/>
      <c r="AJ389" s="59" t="n"/>
      <c r="AK389" s="59" t="n"/>
      <c r="AL389" s="59" t="n"/>
      <c r="AM389" s="59" t="n"/>
      <c r="AN389" s="59" t="n"/>
      <c r="AO389" s="59" t="n"/>
      <c r="AP389" s="59" t="n"/>
      <c r="AQ389" s="59" t="n"/>
      <c r="AR389" s="59" t="n"/>
      <c r="AS389" s="59" t="n"/>
      <c r="AT389" s="59" t="n"/>
      <c r="AU389" s="59" t="n"/>
      <c r="AV389" s="59" t="n"/>
      <c r="AW389" s="59" t="n"/>
      <c r="AX389" s="59" t="n"/>
      <c r="AY389" s="59" t="n"/>
      <c r="AZ389" s="59" t="n"/>
      <c r="BA389" s="59" t="n"/>
      <c r="BB389" s="59" t="n"/>
      <c r="BC389" s="59" t="n"/>
      <c r="BD389" s="59" t="n"/>
      <c r="BE389" s="59" t="n"/>
      <c r="BF389" s="59" t="n"/>
      <c r="BG389" s="59" t="n"/>
      <c r="BH389" s="59" t="n"/>
      <c r="BI389" s="59" t="n"/>
      <c r="BJ389" s="59" t="n"/>
      <c r="BK389" s="59" t="n"/>
      <c r="BL389" s="59" t="n"/>
      <c r="BM389" s="59" t="n"/>
      <c r="BN389" s="59" t="n"/>
      <c r="BO389" s="59" t="n"/>
      <c r="BP389" s="59" t="n"/>
      <c r="BQ389" s="59" t="n"/>
      <c r="BR389" s="59" t="n"/>
      <c r="BS389" s="59" t="n"/>
      <c r="BT389" s="59" t="n"/>
      <c r="BU389" s="59" t="n"/>
      <c r="BV389" s="59" t="n"/>
      <c r="BW389" s="59" t="n"/>
      <c r="BX389" s="59" t="n"/>
      <c r="BY389" s="59" t="n"/>
      <c r="BZ389" s="59" t="n"/>
      <c r="CA389" s="59" t="n"/>
      <c r="CB389" s="59" t="n"/>
      <c r="CC389" s="59" t="n"/>
      <c r="CD389" s="59" t="n"/>
      <c r="CE389" s="59" t="n"/>
      <c r="CF389" s="59" t="n"/>
      <c r="CG389" s="59" t="n"/>
      <c r="CH389" s="59" t="n"/>
      <c r="CI389" s="59" t="n"/>
      <c r="CJ389" s="59" t="n"/>
      <c r="CK389" s="59" t="n"/>
      <c r="CL389" s="59" t="n"/>
      <c r="CM389" s="59" t="n"/>
      <c r="CN389" s="59" t="n"/>
      <c r="CO389" s="59" t="n"/>
      <c r="CP389" s="59" t="n"/>
      <c r="CQ389" s="59" t="n"/>
      <c r="CR389" s="59" t="n"/>
      <c r="CS389" s="59" t="n"/>
      <c r="CT389" s="59" t="n"/>
      <c r="CU389" s="59" t="n"/>
      <c r="CV389" s="59" t="n"/>
      <c r="CW389" s="59" t="n"/>
      <c r="CX389" s="59" t="n"/>
      <c r="CY389" s="59" t="n"/>
      <c r="CZ389" s="59" t="n"/>
    </row>
    <row r="390">
      <c r="D390" s="107" t="inlineStr">
        <is>
          <t>Amount Per Share</t>
        </is>
      </c>
      <c r="E390" s="107" t="n">
        <v>0.455</v>
      </c>
      <c r="F390" s="107" t="n">
        <v>0.505</v>
      </c>
      <c r="G390" s="107" t="n">
        <v>0.535</v>
      </c>
      <c r="H390" s="107" t="n">
        <v>0.5649999999999999</v>
      </c>
      <c r="I390" s="107" t="n">
        <v>0.595</v>
      </c>
      <c r="J390" s="107" t="n">
        <v>0.595</v>
      </c>
      <c r="K390" s="107" t="n">
        <v>0.615</v>
      </c>
      <c r="L390" s="107" t="n">
        <v>0.695</v>
      </c>
      <c r="M390" s="107" t="n">
        <v>0.615</v>
      </c>
      <c r="N390" s="107" t="n">
        <v>0.695</v>
      </c>
      <c r="O390" s="107" t="n">
        <v>0.615</v>
      </c>
      <c r="P390" s="107" t="n">
        <v>0.695</v>
      </c>
      <c r="Q390" s="107" t="n">
        <v>0.615</v>
      </c>
      <c r="R390" s="107" t="n">
        <v>0.695</v>
      </c>
      <c r="S390" s="107" t="n">
        <v>0.615</v>
      </c>
      <c r="T390" s="107" t="n">
        <v>0.695</v>
      </c>
      <c r="U390" s="107" t="n">
        <v>0.615</v>
      </c>
      <c r="V390" s="107" t="n">
        <v>0.695</v>
      </c>
      <c r="W390" s="107" t="n">
        <v>0.615</v>
      </c>
      <c r="X390" s="107" t="n">
        <v>0.695</v>
      </c>
      <c r="Y390" s="107" t="n"/>
      <c r="Z390" s="107" t="n"/>
      <c r="AA390" s="107" t="n"/>
      <c r="AB390" s="107" t="n"/>
      <c r="AC390" s="107" t="n"/>
      <c r="AD390" s="107" t="n"/>
      <c r="AE390" s="107" t="n"/>
      <c r="AF390" s="107" t="n"/>
      <c r="AG390" s="107" t="n"/>
      <c r="AH390" s="107" t="n"/>
      <c r="AI390" s="107" t="n"/>
      <c r="AJ390" s="107" t="n"/>
      <c r="AK390" s="107" t="n"/>
      <c r="AL390" s="107" t="n"/>
      <c r="AM390" s="107" t="n"/>
      <c r="AN390" s="107" t="n"/>
      <c r="AO390" s="107" t="n"/>
      <c r="AP390" s="107" t="n"/>
      <c r="AQ390" s="107" t="n"/>
      <c r="AR390" s="107" t="n"/>
      <c r="AS390" s="107" t="n"/>
      <c r="AT390" s="107" t="n"/>
      <c r="AU390" s="107" t="n"/>
      <c r="AV390" s="107" t="n"/>
      <c r="AW390" s="107" t="n"/>
      <c r="AX390" s="107" t="n"/>
      <c r="AY390" s="107" t="n"/>
      <c r="AZ390" s="107" t="n"/>
      <c r="BA390" s="107" t="n"/>
      <c r="BB390" s="107" t="n"/>
      <c r="BC390" s="107" t="n"/>
      <c r="BD390" s="107" t="n"/>
      <c r="BE390" s="107" t="n"/>
      <c r="BF390" s="107" t="n"/>
      <c r="BG390" s="107" t="n"/>
      <c r="BH390" s="107" t="n"/>
      <c r="BI390" s="107" t="n"/>
      <c r="BJ390" s="107" t="n"/>
      <c r="BK390" s="107" t="n"/>
      <c r="BL390" s="107" t="n"/>
      <c r="BM390" s="107" t="n"/>
      <c r="BN390" s="107" t="n"/>
      <c r="BO390" s="107" t="n"/>
      <c r="BP390" s="107" t="n"/>
      <c r="BQ390" s="107" t="n"/>
      <c r="BR390" s="107" t="n"/>
      <c r="BS390" s="107" t="n"/>
      <c r="BT390" s="107" t="n"/>
      <c r="BU390" s="107" t="n"/>
      <c r="BV390" s="107" t="n"/>
      <c r="BW390" s="107" t="n"/>
      <c r="BX390" s="107" t="n"/>
      <c r="BY390" s="107" t="n"/>
      <c r="BZ390" s="107" t="n"/>
      <c r="CA390" s="107" t="n"/>
      <c r="CB390" s="107" t="n"/>
      <c r="CC390" s="107" t="n"/>
      <c r="CD390" s="107" t="n"/>
      <c r="CE390" s="107" t="n"/>
      <c r="CF390" s="107" t="n"/>
      <c r="CG390" s="107" t="n"/>
      <c r="CH390" s="107" t="n"/>
      <c r="CI390" s="107" t="n"/>
      <c r="CJ390" s="107" t="n"/>
      <c r="CK390" s="107" t="n"/>
      <c r="CL390" s="107" t="n"/>
      <c r="CM390" s="107" t="n"/>
      <c r="CN390" s="107" t="n"/>
      <c r="CO390" s="107" t="n"/>
      <c r="CP390" s="107" t="n"/>
      <c r="CQ390" s="107" t="n"/>
      <c r="CR390" s="107" t="n"/>
      <c r="CS390" s="107" t="n"/>
      <c r="CT390" s="107" t="n"/>
      <c r="CU390" s="107" t="n"/>
      <c r="CV390" s="107" t="n"/>
      <c r="CW390" s="107" t="n"/>
      <c r="CX390" s="107" t="n"/>
      <c r="CY390" s="107" t="n"/>
      <c r="CZ390" s="107" t="n"/>
    </row>
    <row r="392">
      <c r="A392" s="126">
        <f>IF('AS51'!$C$41="","",'AS51'!$C$41)</f>
        <v/>
      </c>
      <c r="B392" s="68">
        <f>IF($A392="",0,COUNT($E393:$CZ393))</f>
        <v/>
      </c>
      <c r="C392" s="69">
        <f>IF($B392=0,0,MAX($E393:$CZ393))</f>
        <v/>
      </c>
      <c r="D392" s="58">
        <f>_xll.BDS($A392,'Field Check'!$C$44,"headers=y","startcol=1","endcol=7","dir=h","DVD_START_DT",'Field Check'!$C$59,"DVD_END_DT",'Field Check'!$D$59,"cols=2;rows=7")</f>
        <v/>
      </c>
      <c r="E392" s="59" t="n">
        <v>46246</v>
      </c>
      <c r="F392" s="59" t="n"/>
      <c r="G392" s="59" t="n"/>
      <c r="H392" s="59" t="n"/>
      <c r="I392" s="59" t="n"/>
      <c r="J392" s="59" t="n"/>
      <c r="K392" s="59" t="n"/>
      <c r="L392" s="59" t="n"/>
      <c r="M392" s="59" t="n"/>
      <c r="N392" s="59" t="n"/>
      <c r="O392" s="59" t="n"/>
      <c r="P392" s="59" t="n"/>
      <c r="Q392" s="59" t="n"/>
      <c r="R392" s="59" t="n"/>
      <c r="S392" s="59" t="n"/>
      <c r="T392" s="59" t="n"/>
      <c r="U392" s="59" t="n"/>
      <c r="V392" s="59" t="n"/>
      <c r="W392" s="59" t="n"/>
      <c r="X392" s="59" t="n"/>
      <c r="Y392" s="59" t="n"/>
      <c r="Z392" s="59" t="n"/>
      <c r="AA392" s="59" t="n"/>
      <c r="AB392" s="59" t="n"/>
      <c r="AC392" s="59" t="n"/>
      <c r="AD392" s="59" t="n"/>
      <c r="AE392" s="59" t="n"/>
      <c r="AF392" s="59" t="n"/>
      <c r="AG392" s="59" t="n"/>
      <c r="AH392" s="59" t="n"/>
      <c r="AI392" s="59" t="n"/>
      <c r="AJ392" s="59" t="n"/>
      <c r="AK392" s="59" t="n"/>
      <c r="AL392" s="59" t="n"/>
      <c r="AM392" s="59" t="n"/>
      <c r="AN392" s="59" t="n"/>
      <c r="AO392" s="59" t="n"/>
      <c r="AP392" s="59" t="n"/>
      <c r="AQ392" s="59" t="n"/>
      <c r="AR392" s="59" t="n"/>
      <c r="AS392" s="59" t="n"/>
      <c r="AT392" s="59" t="n"/>
      <c r="AU392" s="59" t="n"/>
      <c r="AV392" s="59" t="n"/>
      <c r="AW392" s="59" t="n"/>
      <c r="AX392" s="59" t="n"/>
      <c r="AY392" s="59" t="n"/>
      <c r="AZ392" s="59" t="n"/>
      <c r="BA392" s="59" t="n"/>
      <c r="BB392" s="59" t="n"/>
      <c r="BC392" s="59" t="n"/>
      <c r="BD392" s="59" t="n"/>
      <c r="BE392" s="59" t="n"/>
      <c r="BF392" s="59" t="n"/>
      <c r="BG392" s="59" t="n"/>
      <c r="BH392" s="59" t="n"/>
      <c r="BI392" s="59" t="n"/>
      <c r="BJ392" s="59" t="n"/>
      <c r="BK392" s="59" t="n"/>
      <c r="BL392" s="59" t="n"/>
      <c r="BM392" s="59" t="n"/>
      <c r="BN392" s="59" t="n"/>
      <c r="BO392" s="59" t="n"/>
      <c r="BP392" s="59" t="n"/>
      <c r="BQ392" s="59" t="n"/>
      <c r="BR392" s="59" t="n"/>
      <c r="BS392" s="59" t="n"/>
      <c r="BT392" s="59" t="n"/>
      <c r="BU392" s="59" t="n"/>
      <c r="BV392" s="59" t="n"/>
      <c r="BW392" s="59" t="n"/>
      <c r="BX392" s="59" t="n"/>
      <c r="BY392" s="59" t="n"/>
      <c r="BZ392" s="59" t="n"/>
      <c r="CA392" s="59" t="n"/>
      <c r="CB392" s="59" t="n"/>
      <c r="CC392" s="59" t="n"/>
      <c r="CD392" s="59" t="n"/>
      <c r="CE392" s="59" t="n"/>
      <c r="CF392" s="59" t="n"/>
      <c r="CG392" s="59" t="n"/>
      <c r="CH392" s="59" t="n"/>
      <c r="CI392" s="59" t="n"/>
      <c r="CJ392" s="59" t="n"/>
      <c r="CK392" s="59" t="n"/>
      <c r="CL392" s="59" t="n"/>
      <c r="CM392" s="59" t="n"/>
      <c r="CN392" s="59" t="n"/>
      <c r="CO392" s="59" t="n"/>
      <c r="CP392" s="59" t="n"/>
      <c r="CQ392" s="59" t="n"/>
      <c r="CR392" s="59" t="n"/>
      <c r="CS392" s="59" t="n"/>
      <c r="CT392" s="59" t="n"/>
      <c r="CU392" s="59" t="n"/>
      <c r="CV392" s="59" t="n"/>
      <c r="CW392" s="59" t="n"/>
      <c r="CX392" s="59" t="n"/>
      <c r="CY392" s="59" t="n"/>
      <c r="CZ392" s="59" t="n"/>
    </row>
    <row r="393">
      <c r="D393" s="59" t="inlineStr">
        <is>
          <t>Ex-Date</t>
        </is>
      </c>
      <c r="E393" s="59" t="n">
        <v>46253</v>
      </c>
      <c r="F393" s="59" t="n"/>
      <c r="G393" s="59" t="n"/>
      <c r="H393" s="59" t="n"/>
      <c r="I393" s="59" t="n"/>
      <c r="J393" s="59" t="n"/>
      <c r="K393" s="59" t="n"/>
      <c r="L393" s="59" t="n"/>
      <c r="M393" s="59" t="n"/>
      <c r="N393" s="59" t="n"/>
      <c r="O393" s="59" t="n"/>
      <c r="P393" s="59" t="n"/>
      <c r="Q393" s="59" t="n"/>
      <c r="R393" s="59" t="n"/>
      <c r="S393" s="59" t="n"/>
      <c r="T393" s="59" t="n"/>
      <c r="U393" s="59" t="n"/>
      <c r="V393" s="59" t="n"/>
      <c r="W393" s="59" t="n"/>
      <c r="X393" s="59" t="n"/>
      <c r="Y393" s="59" t="n"/>
      <c r="Z393" s="59" t="n"/>
      <c r="AA393" s="59" t="n"/>
      <c r="AB393" s="59" t="n"/>
      <c r="AC393" s="59" t="n"/>
      <c r="AD393" s="59" t="n"/>
      <c r="AE393" s="59" t="n"/>
      <c r="AF393" s="59" t="n"/>
      <c r="AG393" s="59" t="n"/>
      <c r="AH393" s="59" t="n"/>
      <c r="AI393" s="59" t="n"/>
      <c r="AJ393" s="59" t="n"/>
      <c r="AK393" s="59" t="n"/>
      <c r="AL393" s="59" t="n"/>
      <c r="AM393" s="59" t="n"/>
      <c r="AN393" s="59" t="n"/>
      <c r="AO393" s="59" t="n"/>
      <c r="AP393" s="59" t="n"/>
      <c r="AQ393" s="59" t="n"/>
      <c r="AR393" s="59" t="n"/>
      <c r="AS393" s="59" t="n"/>
      <c r="AT393" s="59" t="n"/>
      <c r="AU393" s="59" t="n"/>
      <c r="AV393" s="59" t="n"/>
      <c r="AW393" s="59" t="n"/>
      <c r="AX393" s="59" t="n"/>
      <c r="AY393" s="59" t="n"/>
      <c r="AZ393" s="59" t="n"/>
      <c r="BA393" s="59" t="n"/>
      <c r="BB393" s="59" t="n"/>
      <c r="BC393" s="59" t="n"/>
      <c r="BD393" s="59" t="n"/>
      <c r="BE393" s="59" t="n"/>
      <c r="BF393" s="59" t="n"/>
      <c r="BG393" s="59" t="n"/>
      <c r="BH393" s="59" t="n"/>
      <c r="BI393" s="59" t="n"/>
      <c r="BJ393" s="59" t="n"/>
      <c r="BK393" s="59" t="n"/>
      <c r="BL393" s="59" t="n"/>
      <c r="BM393" s="59" t="n"/>
      <c r="BN393" s="59" t="n"/>
      <c r="BO393" s="59" t="n"/>
      <c r="BP393" s="59" t="n"/>
      <c r="BQ393" s="59" t="n"/>
      <c r="BR393" s="59" t="n"/>
      <c r="BS393" s="59" t="n"/>
      <c r="BT393" s="59" t="n"/>
      <c r="BU393" s="59" t="n"/>
      <c r="BV393" s="59" t="n"/>
      <c r="BW393" s="59" t="n"/>
      <c r="BX393" s="59" t="n"/>
      <c r="BY393" s="59" t="n"/>
      <c r="BZ393" s="59" t="n"/>
      <c r="CA393" s="59" t="n"/>
      <c r="CB393" s="59" t="n"/>
      <c r="CC393" s="59" t="n"/>
      <c r="CD393" s="59" t="n"/>
      <c r="CE393" s="59" t="n"/>
      <c r="CF393" s="59" t="n"/>
      <c r="CG393" s="59" t="n"/>
      <c r="CH393" s="59" t="n"/>
      <c r="CI393" s="59" t="n"/>
      <c r="CJ393" s="59" t="n"/>
      <c r="CK393" s="59" t="n"/>
      <c r="CL393" s="59" t="n"/>
      <c r="CM393" s="59" t="n"/>
      <c r="CN393" s="59" t="n"/>
      <c r="CO393" s="59" t="n"/>
      <c r="CP393" s="59" t="n"/>
      <c r="CQ393" s="59" t="n"/>
      <c r="CR393" s="59" t="n"/>
      <c r="CS393" s="59" t="n"/>
      <c r="CT393" s="59" t="n"/>
      <c r="CU393" s="59" t="n"/>
      <c r="CV393" s="59" t="n"/>
      <c r="CW393" s="59" t="n"/>
      <c r="CX393" s="59" t="n"/>
      <c r="CY393" s="59" t="n"/>
      <c r="CZ393" s="59" t="n"/>
    </row>
    <row r="394">
      <c r="D394" s="59" t="inlineStr">
        <is>
          <t>Record Date</t>
        </is>
      </c>
      <c r="E394" s="59" t="n">
        <v>46254</v>
      </c>
      <c r="F394" s="59" t="n"/>
      <c r="G394" s="59" t="n"/>
      <c r="H394" s="59" t="n"/>
      <c r="I394" s="59" t="n"/>
      <c r="J394" s="59" t="n"/>
      <c r="K394" s="59" t="n"/>
      <c r="L394" s="59" t="n"/>
      <c r="M394" s="59" t="n"/>
      <c r="N394" s="59" t="n"/>
      <c r="O394" s="59" t="n"/>
      <c r="P394" s="59" t="n"/>
      <c r="Q394" s="59" t="n"/>
      <c r="R394" s="59" t="n"/>
      <c r="S394" s="59" t="n"/>
      <c r="T394" s="59" t="n"/>
      <c r="U394" s="59" t="n"/>
      <c r="V394" s="59" t="n"/>
      <c r="W394" s="59" t="n"/>
      <c r="X394" s="59" t="n"/>
      <c r="Y394" s="59" t="n"/>
      <c r="Z394" s="59" t="n"/>
      <c r="AA394" s="59" t="n"/>
      <c r="AB394" s="59" t="n"/>
      <c r="AC394" s="59" t="n"/>
      <c r="AD394" s="59" t="n"/>
      <c r="AE394" s="59" t="n"/>
      <c r="AF394" s="59" t="n"/>
      <c r="AG394" s="59" t="n"/>
      <c r="AH394" s="59" t="n"/>
      <c r="AI394" s="59" t="n"/>
      <c r="AJ394" s="59" t="n"/>
      <c r="AK394" s="59" t="n"/>
      <c r="AL394" s="59" t="n"/>
      <c r="AM394" s="59" t="n"/>
      <c r="AN394" s="59" t="n"/>
      <c r="AO394" s="59" t="n"/>
      <c r="AP394" s="59" t="n"/>
      <c r="AQ394" s="59" t="n"/>
      <c r="AR394" s="59" t="n"/>
      <c r="AS394" s="59" t="n"/>
      <c r="AT394" s="59" t="n"/>
      <c r="AU394" s="59" t="n"/>
      <c r="AV394" s="59" t="n"/>
      <c r="AW394" s="59" t="n"/>
      <c r="AX394" s="59" t="n"/>
      <c r="AY394" s="59" t="n"/>
      <c r="AZ394" s="59" t="n"/>
      <c r="BA394" s="59" t="n"/>
      <c r="BB394" s="59" t="n"/>
      <c r="BC394" s="59" t="n"/>
      <c r="BD394" s="59" t="n"/>
      <c r="BE394" s="59" t="n"/>
      <c r="BF394" s="59" t="n"/>
      <c r="BG394" s="59" t="n"/>
      <c r="BH394" s="59" t="n"/>
      <c r="BI394" s="59" t="n"/>
      <c r="BJ394" s="59" t="n"/>
      <c r="BK394" s="59" t="n"/>
      <c r="BL394" s="59" t="n"/>
      <c r="BM394" s="59" t="n"/>
      <c r="BN394" s="59" t="n"/>
      <c r="BO394" s="59" t="n"/>
      <c r="BP394" s="59" t="n"/>
      <c r="BQ394" s="59" t="n"/>
      <c r="BR394" s="59" t="n"/>
      <c r="BS394" s="59" t="n"/>
      <c r="BT394" s="59" t="n"/>
      <c r="BU394" s="59" t="n"/>
      <c r="BV394" s="59" t="n"/>
      <c r="BW394" s="59" t="n"/>
      <c r="BX394" s="59" t="n"/>
      <c r="BY394" s="59" t="n"/>
      <c r="BZ394" s="59" t="n"/>
      <c r="CA394" s="59" t="n"/>
      <c r="CB394" s="59" t="n"/>
      <c r="CC394" s="59" t="n"/>
      <c r="CD394" s="59" t="n"/>
      <c r="CE394" s="59" t="n"/>
      <c r="CF394" s="59" t="n"/>
      <c r="CG394" s="59" t="n"/>
      <c r="CH394" s="59" t="n"/>
      <c r="CI394" s="59" t="n"/>
      <c r="CJ394" s="59" t="n"/>
      <c r="CK394" s="59" t="n"/>
      <c r="CL394" s="59" t="n"/>
      <c r="CM394" s="59" t="n"/>
      <c r="CN394" s="59" t="n"/>
      <c r="CO394" s="59" t="n"/>
      <c r="CP394" s="59" t="n"/>
      <c r="CQ394" s="59" t="n"/>
      <c r="CR394" s="59" t="n"/>
      <c r="CS394" s="59" t="n"/>
      <c r="CT394" s="59" t="n"/>
      <c r="CU394" s="59" t="n"/>
      <c r="CV394" s="59" t="n"/>
      <c r="CW394" s="59" t="n"/>
      <c r="CX394" s="59" t="n"/>
      <c r="CY394" s="59" t="n"/>
      <c r="CZ394" s="59" t="n"/>
    </row>
    <row r="395">
      <c r="D395" s="59" t="inlineStr">
        <is>
          <t>Payable Date</t>
        </is>
      </c>
      <c r="E395" s="59" t="n">
        <v>46294</v>
      </c>
      <c r="F395" s="59" t="n"/>
      <c r="G395" s="59" t="n"/>
      <c r="H395" s="59" t="n"/>
      <c r="I395" s="59" t="n"/>
      <c r="J395" s="59" t="n"/>
      <c r="K395" s="59" t="n"/>
      <c r="L395" s="59" t="n"/>
      <c r="M395" s="59" t="n"/>
      <c r="N395" s="59" t="n"/>
      <c r="O395" s="59" t="n"/>
      <c r="P395" s="59" t="n"/>
      <c r="Q395" s="59" t="n"/>
      <c r="R395" s="59" t="n"/>
      <c r="S395" s="59" t="n"/>
      <c r="T395" s="59" t="n"/>
      <c r="U395" s="59" t="n"/>
      <c r="V395" s="59" t="n"/>
      <c r="W395" s="59" t="n"/>
      <c r="X395" s="59" t="n"/>
      <c r="Y395" s="59" t="n"/>
      <c r="Z395" s="59" t="n"/>
      <c r="AA395" s="59" t="n"/>
      <c r="AB395" s="59" t="n"/>
      <c r="AC395" s="59" t="n"/>
      <c r="AD395" s="59" t="n"/>
      <c r="AE395" s="59" t="n"/>
      <c r="AF395" s="59" t="n"/>
      <c r="AG395" s="59" t="n"/>
      <c r="AH395" s="59" t="n"/>
      <c r="AI395" s="59" t="n"/>
      <c r="AJ395" s="59" t="n"/>
      <c r="AK395" s="59" t="n"/>
      <c r="AL395" s="59" t="n"/>
      <c r="AM395" s="59" t="n"/>
      <c r="AN395" s="59" t="n"/>
      <c r="AO395" s="59" t="n"/>
      <c r="AP395" s="59" t="n"/>
      <c r="AQ395" s="59" t="n"/>
      <c r="AR395" s="59" t="n"/>
      <c r="AS395" s="59" t="n"/>
      <c r="AT395" s="59" t="n"/>
      <c r="AU395" s="59" t="n"/>
      <c r="AV395" s="59" t="n"/>
      <c r="AW395" s="59" t="n"/>
      <c r="AX395" s="59" t="n"/>
      <c r="AY395" s="59" t="n"/>
      <c r="AZ395" s="59" t="n"/>
      <c r="BA395" s="59" t="n"/>
      <c r="BB395" s="59" t="n"/>
      <c r="BC395" s="59" t="n"/>
      <c r="BD395" s="59" t="n"/>
      <c r="BE395" s="59" t="n"/>
      <c r="BF395" s="59" t="n"/>
      <c r="BG395" s="59" t="n"/>
      <c r="BH395" s="59" t="n"/>
      <c r="BI395" s="59" t="n"/>
      <c r="BJ395" s="59" t="n"/>
      <c r="BK395" s="59" t="n"/>
      <c r="BL395" s="59" t="n"/>
      <c r="BM395" s="59" t="n"/>
      <c r="BN395" s="59" t="n"/>
      <c r="BO395" s="59" t="n"/>
      <c r="BP395" s="59" t="n"/>
      <c r="BQ395" s="59" t="n"/>
      <c r="BR395" s="59" t="n"/>
      <c r="BS395" s="59" t="n"/>
      <c r="BT395" s="59" t="n"/>
      <c r="BU395" s="59" t="n"/>
      <c r="BV395" s="59" t="n"/>
      <c r="BW395" s="59" t="n"/>
      <c r="BX395" s="59" t="n"/>
      <c r="BY395" s="59" t="n"/>
      <c r="BZ395" s="59" t="n"/>
      <c r="CA395" s="59" t="n"/>
      <c r="CB395" s="59" t="n"/>
      <c r="CC395" s="59" t="n"/>
      <c r="CD395" s="59" t="n"/>
      <c r="CE395" s="59" t="n"/>
      <c r="CF395" s="59" t="n"/>
      <c r="CG395" s="59" t="n"/>
      <c r="CH395" s="59" t="n"/>
      <c r="CI395" s="59" t="n"/>
      <c r="CJ395" s="59" t="n"/>
      <c r="CK395" s="59" t="n"/>
      <c r="CL395" s="59" t="n"/>
      <c r="CM395" s="59" t="n"/>
      <c r="CN395" s="59" t="n"/>
      <c r="CO395" s="59" t="n"/>
      <c r="CP395" s="59" t="n"/>
      <c r="CQ395" s="59" t="n"/>
      <c r="CR395" s="59" t="n"/>
      <c r="CS395" s="59" t="n"/>
      <c r="CT395" s="59" t="n"/>
      <c r="CU395" s="59" t="n"/>
      <c r="CV395" s="59" t="n"/>
      <c r="CW395" s="59" t="n"/>
      <c r="CX395" s="59" t="n"/>
      <c r="CY395" s="59" t="n"/>
      <c r="CZ395" s="59" t="n"/>
    </row>
    <row r="396">
      <c r="D396" s="107" t="inlineStr">
        <is>
          <t>Dividend Amount</t>
        </is>
      </c>
      <c r="E396" s="107" t="n">
        <v>2.7</v>
      </c>
      <c r="F396" s="107" t="n"/>
      <c r="G396" s="107" t="n"/>
      <c r="H396" s="107" t="n"/>
      <c r="I396" s="107" t="n"/>
      <c r="J396" s="107" t="n"/>
      <c r="K396" s="107" t="n"/>
      <c r="L396" s="107" t="n"/>
      <c r="M396" s="107" t="n"/>
      <c r="N396" s="107" t="n"/>
      <c r="O396" s="107" t="n"/>
      <c r="P396" s="107" t="n"/>
      <c r="Q396" s="107" t="n"/>
      <c r="R396" s="107" t="n"/>
      <c r="S396" s="107" t="n"/>
      <c r="T396" s="107" t="n"/>
      <c r="U396" s="107" t="n"/>
      <c r="V396" s="107" t="n"/>
      <c r="W396" s="107" t="n"/>
      <c r="X396" s="107" t="n"/>
      <c r="Y396" s="107" t="n"/>
      <c r="Z396" s="107" t="n"/>
      <c r="AA396" s="107" t="n"/>
      <c r="AB396" s="107" t="n"/>
      <c r="AC396" s="107" t="n"/>
      <c r="AD396" s="107" t="n"/>
      <c r="AE396" s="107" t="n"/>
      <c r="AF396" s="107" t="n"/>
      <c r="AG396" s="107" t="n"/>
      <c r="AH396" s="107" t="n"/>
      <c r="AI396" s="107" t="n"/>
      <c r="AJ396" s="107" t="n"/>
      <c r="AK396" s="107" t="n"/>
      <c r="AL396" s="107" t="n"/>
      <c r="AM396" s="107" t="n"/>
      <c r="AN396" s="107" t="n"/>
      <c r="AO396" s="107" t="n"/>
      <c r="AP396" s="107" t="n"/>
      <c r="AQ396" s="107" t="n"/>
      <c r="AR396" s="107" t="n"/>
      <c r="AS396" s="107" t="n"/>
      <c r="AT396" s="107" t="n"/>
      <c r="AU396" s="107" t="n"/>
      <c r="AV396" s="107" t="n"/>
      <c r="AW396" s="107" t="n"/>
      <c r="AX396" s="107" t="n"/>
      <c r="AY396" s="107" t="n"/>
      <c r="AZ396" s="107" t="n"/>
      <c r="BA396" s="107" t="n"/>
      <c r="BB396" s="107" t="n"/>
      <c r="BC396" s="107" t="n"/>
      <c r="BD396" s="107" t="n"/>
      <c r="BE396" s="107" t="n"/>
      <c r="BF396" s="107" t="n"/>
      <c r="BG396" s="107" t="n"/>
      <c r="BH396" s="107" t="n"/>
      <c r="BI396" s="107" t="n"/>
      <c r="BJ396" s="107" t="n"/>
      <c r="BK396" s="107" t="n"/>
      <c r="BL396" s="107" t="n"/>
      <c r="BM396" s="107" t="n"/>
      <c r="BN396" s="107" t="n"/>
      <c r="BO396" s="107" t="n"/>
      <c r="BP396" s="107" t="n"/>
      <c r="BQ396" s="107" t="n"/>
      <c r="BR396" s="107" t="n"/>
      <c r="BS396" s="107" t="n"/>
      <c r="BT396" s="107" t="n"/>
      <c r="BU396" s="107" t="n"/>
      <c r="BV396" s="107" t="n"/>
      <c r="BW396" s="107" t="n"/>
      <c r="BX396" s="107" t="n"/>
      <c r="BY396" s="107" t="n"/>
      <c r="BZ396" s="107" t="n"/>
      <c r="CA396" s="107" t="n"/>
      <c r="CB396" s="107" t="n"/>
      <c r="CC396" s="107" t="n"/>
      <c r="CD396" s="107" t="n"/>
      <c r="CE396" s="107" t="n"/>
      <c r="CF396" s="107" t="n"/>
      <c r="CG396" s="107" t="n"/>
      <c r="CH396" s="107" t="n"/>
      <c r="CI396" s="107" t="n"/>
      <c r="CJ396" s="107" t="n"/>
      <c r="CK396" s="107" t="n"/>
      <c r="CL396" s="107" t="n"/>
      <c r="CM396" s="107" t="n"/>
      <c r="CN396" s="107" t="n"/>
      <c r="CO396" s="107" t="n"/>
      <c r="CP396" s="107" t="n"/>
      <c r="CQ396" s="107" t="n"/>
      <c r="CR396" s="107" t="n"/>
      <c r="CS396" s="107" t="n"/>
      <c r="CT396" s="107" t="n"/>
      <c r="CU396" s="107" t="n"/>
      <c r="CV396" s="107" t="n"/>
      <c r="CW396" s="107" t="n"/>
      <c r="CX396" s="107" t="n"/>
      <c r="CY396" s="107" t="n"/>
      <c r="CZ396" s="107" t="n"/>
    </row>
    <row r="397">
      <c r="D397" t="inlineStr">
        <is>
          <t>Dividend Frequency</t>
        </is>
      </c>
      <c r="E397" t="inlineStr">
        <is>
          <t>Semi-Anl</t>
        </is>
      </c>
    </row>
    <row r="398">
      <c r="D398" t="inlineStr">
        <is>
          <t>Dividend Type</t>
        </is>
      </c>
      <c r="E398" t="inlineStr">
        <is>
          <t>Final</t>
        </is>
      </c>
    </row>
    <row r="399">
      <c r="A399" s="2">
        <f>IF($A392="","","   projections")</f>
        <v/>
      </c>
      <c r="B399" s="68">
        <f>IF($A392="",0,COUNT($E400:$CZ400))</f>
        <v/>
      </c>
      <c r="C399" s="69">
        <f>IF($B399=0,0,MAX($E400:$CZ400))</f>
        <v/>
      </c>
      <c r="D399" s="58">
        <f>_xll.BDS($A392,'Field Check'!$C$42,"headers=y","startcol=1","endcol=3","dir=h","cols=21;rows=3")</f>
        <v/>
      </c>
      <c r="E399" s="59" t="n">
        <v>46428</v>
      </c>
      <c r="F399" s="59" t="n">
        <v>46610</v>
      </c>
      <c r="G399" s="59" t="n">
        <v>46792</v>
      </c>
      <c r="H399" s="59" t="n">
        <v>46974</v>
      </c>
      <c r="I399" s="59" t="n">
        <v>47161</v>
      </c>
      <c r="J399" s="59" t="n">
        <v>47336</v>
      </c>
      <c r="K399" s="59" t="n">
        <v>47526</v>
      </c>
      <c r="L399" s="59" t="n">
        <v>47700</v>
      </c>
      <c r="M399" s="59" t="n">
        <v>47890</v>
      </c>
      <c r="N399" s="59" t="n">
        <v>48064</v>
      </c>
      <c r="O399" s="59" t="n">
        <v>48254</v>
      </c>
      <c r="P399" s="59" t="n">
        <v>48428</v>
      </c>
      <c r="Q399" s="59" t="n">
        <v>48625</v>
      </c>
      <c r="R399" s="59" t="n">
        <v>48799</v>
      </c>
      <c r="S399" s="59" t="n">
        <v>48989</v>
      </c>
      <c r="T399" s="59" t="n">
        <v>49163</v>
      </c>
      <c r="U399" s="59" t="n">
        <v>49360</v>
      </c>
      <c r="V399" s="59" t="n">
        <v>49534</v>
      </c>
      <c r="W399" s="59" t="n">
        <v>49724</v>
      </c>
      <c r="X399" s="59" t="n">
        <v>49898</v>
      </c>
      <c r="Y399" s="59" t="n"/>
      <c r="Z399" s="59" t="n"/>
      <c r="AA399" s="59" t="n"/>
      <c r="AB399" s="59" t="n"/>
      <c r="AC399" s="59" t="n"/>
      <c r="AD399" s="59" t="n"/>
      <c r="AE399" s="59" t="n"/>
      <c r="AF399" s="59" t="n"/>
      <c r="AG399" s="59" t="n"/>
      <c r="AH399" s="59" t="n"/>
      <c r="AI399" s="59" t="n"/>
      <c r="AJ399" s="59" t="n"/>
      <c r="AK399" s="59" t="n"/>
      <c r="AL399" s="59" t="n"/>
      <c r="AM399" s="59" t="n"/>
      <c r="AN399" s="59" t="n"/>
      <c r="AO399" s="59" t="n"/>
      <c r="AP399" s="59" t="n"/>
      <c r="AQ399" s="59" t="n"/>
      <c r="AR399" s="59" t="n"/>
      <c r="AS399" s="59" t="n"/>
      <c r="AT399" s="59" t="n"/>
      <c r="AU399" s="59" t="n"/>
      <c r="AV399" s="59" t="n"/>
      <c r="AW399" s="59" t="n"/>
      <c r="AX399" s="59" t="n"/>
      <c r="AY399" s="59" t="n"/>
      <c r="AZ399" s="59" t="n"/>
      <c r="BA399" s="59" t="n"/>
      <c r="BB399" s="59" t="n"/>
      <c r="BC399" s="59" t="n"/>
      <c r="BD399" s="59" t="n"/>
      <c r="BE399" s="59" t="n"/>
      <c r="BF399" s="59" t="n"/>
      <c r="BG399" s="59" t="n"/>
      <c r="BH399" s="59" t="n"/>
      <c r="BI399" s="59" t="n"/>
      <c r="BJ399" s="59" t="n"/>
      <c r="BK399" s="59" t="n"/>
      <c r="BL399" s="59" t="n"/>
      <c r="BM399" s="59" t="n"/>
      <c r="BN399" s="59" t="n"/>
      <c r="BO399" s="59" t="n"/>
      <c r="BP399" s="59" t="n"/>
      <c r="BQ399" s="59" t="n"/>
      <c r="BR399" s="59" t="n"/>
      <c r="BS399" s="59" t="n"/>
      <c r="BT399" s="59" t="n"/>
      <c r="BU399" s="59" t="n"/>
      <c r="BV399" s="59" t="n"/>
      <c r="BW399" s="59" t="n"/>
      <c r="BX399" s="59" t="n"/>
      <c r="BY399" s="59" t="n"/>
      <c r="BZ399" s="59" t="n"/>
      <c r="CA399" s="59" t="n"/>
      <c r="CB399" s="59" t="n"/>
      <c r="CC399" s="59" t="n"/>
      <c r="CD399" s="59" t="n"/>
      <c r="CE399" s="59" t="n"/>
      <c r="CF399" s="59" t="n"/>
      <c r="CG399" s="59" t="n"/>
      <c r="CH399" s="59" t="n"/>
      <c r="CI399" s="59" t="n"/>
      <c r="CJ399" s="59" t="n"/>
      <c r="CK399" s="59" t="n"/>
      <c r="CL399" s="59" t="n"/>
      <c r="CM399" s="59" t="n"/>
      <c r="CN399" s="59" t="n"/>
      <c r="CO399" s="59" t="n"/>
      <c r="CP399" s="59" t="n"/>
      <c r="CQ399" s="59" t="n"/>
      <c r="CR399" s="59" t="n"/>
      <c r="CS399" s="59" t="n"/>
      <c r="CT399" s="59" t="n"/>
      <c r="CU399" s="59" t="n"/>
      <c r="CV399" s="59" t="n"/>
      <c r="CW399" s="59" t="n"/>
      <c r="CX399" s="59" t="n"/>
      <c r="CY399" s="59" t="n"/>
      <c r="CZ399" s="59" t="n"/>
    </row>
    <row r="400">
      <c r="D400" s="59" t="inlineStr">
        <is>
          <t>Ex-Date</t>
        </is>
      </c>
      <c r="E400" s="59" t="n">
        <v>46435</v>
      </c>
      <c r="F400" s="59" t="n">
        <v>46617</v>
      </c>
      <c r="G400" s="59" t="n">
        <v>46799</v>
      </c>
      <c r="H400" s="59" t="n">
        <v>46981</v>
      </c>
      <c r="I400" s="59" t="n">
        <v>47170</v>
      </c>
      <c r="J400" s="59" t="n">
        <v>47352</v>
      </c>
      <c r="K400" s="59" t="n">
        <v>47533</v>
      </c>
      <c r="L400" s="59" t="n">
        <v>47721</v>
      </c>
      <c r="M400" s="59" t="n">
        <v>47897</v>
      </c>
      <c r="N400" s="59" t="n">
        <v>48085</v>
      </c>
      <c r="O400" s="59" t="n">
        <v>48261</v>
      </c>
      <c r="P400" s="59" t="n">
        <v>48449</v>
      </c>
      <c r="Q400" s="59" t="n">
        <v>48632</v>
      </c>
      <c r="R400" s="59" t="n">
        <v>48813</v>
      </c>
      <c r="S400" s="59" t="n">
        <v>48996</v>
      </c>
      <c r="T400" s="59" t="n">
        <v>49177</v>
      </c>
      <c r="U400" s="59" t="n">
        <v>49367</v>
      </c>
      <c r="V400" s="59" t="n">
        <v>49548</v>
      </c>
      <c r="W400" s="59" t="n">
        <v>49731</v>
      </c>
      <c r="X400" s="59" t="n">
        <v>49912</v>
      </c>
      <c r="Y400" s="59" t="n"/>
      <c r="Z400" s="59" t="n"/>
      <c r="AA400" s="59" t="n"/>
      <c r="AB400" s="59" t="n"/>
      <c r="AC400" s="59" t="n"/>
      <c r="AD400" s="59" t="n"/>
      <c r="AE400" s="59" t="n"/>
      <c r="AF400" s="59" t="n"/>
      <c r="AG400" s="59" t="n"/>
      <c r="AH400" s="59" t="n"/>
      <c r="AI400" s="59" t="n"/>
      <c r="AJ400" s="59" t="n"/>
      <c r="AK400" s="59" t="n"/>
      <c r="AL400" s="59" t="n"/>
      <c r="AM400" s="59" t="n"/>
      <c r="AN400" s="59" t="n"/>
      <c r="AO400" s="59" t="n"/>
      <c r="AP400" s="59" t="n"/>
      <c r="AQ400" s="59" t="n"/>
      <c r="AR400" s="59" t="n"/>
      <c r="AS400" s="59" t="n"/>
      <c r="AT400" s="59" t="n"/>
      <c r="AU400" s="59" t="n"/>
      <c r="AV400" s="59" t="n"/>
      <c r="AW400" s="59" t="n"/>
      <c r="AX400" s="59" t="n"/>
      <c r="AY400" s="59" t="n"/>
      <c r="AZ400" s="59" t="n"/>
      <c r="BA400" s="59" t="n"/>
      <c r="BB400" s="59" t="n"/>
      <c r="BC400" s="59" t="n"/>
      <c r="BD400" s="59" t="n"/>
      <c r="BE400" s="59" t="n"/>
      <c r="BF400" s="59" t="n"/>
      <c r="BG400" s="59" t="n"/>
      <c r="BH400" s="59" t="n"/>
      <c r="BI400" s="59" t="n"/>
      <c r="BJ400" s="59" t="n"/>
      <c r="BK400" s="59" t="n"/>
      <c r="BL400" s="59" t="n"/>
      <c r="BM400" s="59" t="n"/>
      <c r="BN400" s="59" t="n"/>
      <c r="BO400" s="59" t="n"/>
      <c r="BP400" s="59" t="n"/>
      <c r="BQ400" s="59" t="n"/>
      <c r="BR400" s="59" t="n"/>
      <c r="BS400" s="59" t="n"/>
      <c r="BT400" s="59" t="n"/>
      <c r="BU400" s="59" t="n"/>
      <c r="BV400" s="59" t="n"/>
      <c r="BW400" s="59" t="n"/>
      <c r="BX400" s="59" t="n"/>
      <c r="BY400" s="59" t="n"/>
      <c r="BZ400" s="59" t="n"/>
      <c r="CA400" s="59" t="n"/>
      <c r="CB400" s="59" t="n"/>
      <c r="CC400" s="59" t="n"/>
      <c r="CD400" s="59" t="n"/>
      <c r="CE400" s="59" t="n"/>
      <c r="CF400" s="59" t="n"/>
      <c r="CG400" s="59" t="n"/>
      <c r="CH400" s="59" t="n"/>
      <c r="CI400" s="59" t="n"/>
      <c r="CJ400" s="59" t="n"/>
      <c r="CK400" s="59" t="n"/>
      <c r="CL400" s="59" t="n"/>
      <c r="CM400" s="59" t="n"/>
      <c r="CN400" s="59" t="n"/>
      <c r="CO400" s="59" t="n"/>
      <c r="CP400" s="59" t="n"/>
      <c r="CQ400" s="59" t="n"/>
      <c r="CR400" s="59" t="n"/>
      <c r="CS400" s="59" t="n"/>
      <c r="CT400" s="59" t="n"/>
      <c r="CU400" s="59" t="n"/>
      <c r="CV400" s="59" t="n"/>
      <c r="CW400" s="59" t="n"/>
      <c r="CX400" s="59" t="n"/>
      <c r="CY400" s="59" t="n"/>
      <c r="CZ400" s="59" t="n"/>
    </row>
    <row r="401">
      <c r="D401" s="107" t="inlineStr">
        <is>
          <t>Amount Per Share</t>
        </is>
      </c>
      <c r="E401" s="107" t="n">
        <v>2.45</v>
      </c>
      <c r="F401" s="107" t="n">
        <v>2.6</v>
      </c>
      <c r="G401" s="107" t="n">
        <v>2.55</v>
      </c>
      <c r="H401" s="107" t="n">
        <v>2.7</v>
      </c>
      <c r="I401" s="107" t="n">
        <v>2.55</v>
      </c>
      <c r="J401" s="107" t="n">
        <v>2.7</v>
      </c>
      <c r="K401" s="107" t="n">
        <v>2.65</v>
      </c>
      <c r="L401" s="107" t="n">
        <v>2.7</v>
      </c>
      <c r="M401" s="107" t="n">
        <v>2.65</v>
      </c>
      <c r="N401" s="107" t="n">
        <v>2.8</v>
      </c>
      <c r="O401" s="107" t="n">
        <v>2.65</v>
      </c>
      <c r="P401" s="107" t="n">
        <v>2.8</v>
      </c>
      <c r="Q401" s="107" t="n">
        <v>2.75</v>
      </c>
      <c r="R401" s="107" t="n">
        <v>2.8</v>
      </c>
      <c r="S401" s="107" t="n">
        <v>2.75</v>
      </c>
      <c r="T401" s="107" t="n">
        <v>2.8</v>
      </c>
      <c r="U401" s="107" t="n">
        <v>2.75</v>
      </c>
      <c r="V401" s="107" t="n">
        <v>2.8</v>
      </c>
      <c r="W401" s="107" t="n">
        <v>2.75</v>
      </c>
      <c r="X401" s="107" t="n">
        <v>2.8</v>
      </c>
      <c r="Y401" s="107" t="n"/>
      <c r="Z401" s="107" t="n"/>
      <c r="AA401" s="107" t="n"/>
      <c r="AB401" s="107" t="n"/>
      <c r="AC401" s="107" t="n"/>
      <c r="AD401" s="107" t="n"/>
      <c r="AE401" s="107" t="n"/>
      <c r="AF401" s="107" t="n"/>
      <c r="AG401" s="107" t="n"/>
      <c r="AH401" s="107" t="n"/>
      <c r="AI401" s="107" t="n"/>
      <c r="AJ401" s="107" t="n"/>
      <c r="AK401" s="107" t="n"/>
      <c r="AL401" s="107" t="n"/>
      <c r="AM401" s="107" t="n"/>
      <c r="AN401" s="107" t="n"/>
      <c r="AO401" s="107" t="n"/>
      <c r="AP401" s="107" t="n"/>
      <c r="AQ401" s="107" t="n"/>
      <c r="AR401" s="107" t="n"/>
      <c r="AS401" s="107" t="n"/>
      <c r="AT401" s="107" t="n"/>
      <c r="AU401" s="107" t="n"/>
      <c r="AV401" s="107" t="n"/>
      <c r="AW401" s="107" t="n"/>
      <c r="AX401" s="107" t="n"/>
      <c r="AY401" s="107" t="n"/>
      <c r="AZ401" s="107" t="n"/>
      <c r="BA401" s="107" t="n"/>
      <c r="BB401" s="107" t="n"/>
      <c r="BC401" s="107" t="n"/>
      <c r="BD401" s="107" t="n"/>
      <c r="BE401" s="107" t="n"/>
      <c r="BF401" s="107" t="n"/>
      <c r="BG401" s="107" t="n"/>
      <c r="BH401" s="107" t="n"/>
      <c r="BI401" s="107" t="n"/>
      <c r="BJ401" s="107" t="n"/>
      <c r="BK401" s="107" t="n"/>
      <c r="BL401" s="107" t="n"/>
      <c r="BM401" s="107" t="n"/>
      <c r="BN401" s="107" t="n"/>
      <c r="BO401" s="107" t="n"/>
      <c r="BP401" s="107" t="n"/>
      <c r="BQ401" s="107" t="n"/>
      <c r="BR401" s="107" t="n"/>
      <c r="BS401" s="107" t="n"/>
      <c r="BT401" s="107" t="n"/>
      <c r="BU401" s="107" t="n"/>
      <c r="BV401" s="107" t="n"/>
      <c r="BW401" s="107" t="n"/>
      <c r="BX401" s="107" t="n"/>
      <c r="BY401" s="107" t="n"/>
      <c r="BZ401" s="107" t="n"/>
      <c r="CA401" s="107" t="n"/>
      <c r="CB401" s="107" t="n"/>
      <c r="CC401" s="107" t="n"/>
      <c r="CD401" s="107" t="n"/>
      <c r="CE401" s="107" t="n"/>
      <c r="CF401" s="107" t="n"/>
      <c r="CG401" s="107" t="n"/>
      <c r="CH401" s="107" t="n"/>
      <c r="CI401" s="107" t="n"/>
      <c r="CJ401" s="107" t="n"/>
      <c r="CK401" s="107" t="n"/>
      <c r="CL401" s="107" t="n"/>
      <c r="CM401" s="107" t="n"/>
      <c r="CN401" s="107" t="n"/>
      <c r="CO401" s="107" t="n"/>
      <c r="CP401" s="107" t="n"/>
      <c r="CQ401" s="107" t="n"/>
      <c r="CR401" s="107" t="n"/>
      <c r="CS401" s="107" t="n"/>
      <c r="CT401" s="107" t="n"/>
      <c r="CU401" s="107" t="n"/>
      <c r="CV401" s="107" t="n"/>
      <c r="CW401" s="107" t="n"/>
      <c r="CX401" s="107" t="n"/>
      <c r="CY401" s="107" t="n"/>
      <c r="CZ401" s="107" t="n"/>
    </row>
    <row r="403">
      <c r="A403" s="126">
        <f>IF('AS51'!$C$42="","",'AS51'!$C$42)</f>
        <v/>
      </c>
      <c r="B403" s="68">
        <f>IF($A403="",0,COUNT($E404:$CZ404))</f>
        <v/>
      </c>
      <c r="C403" s="69">
        <f>IF($B403=0,0,MAX($E404:$CZ404))</f>
        <v/>
      </c>
      <c r="D403" s="58">
        <f>_xll.BDS($A403,'Field Check'!$C$44,"headers=y","startcol=1","endcol=7","dir=h","DVD_START_DT",'Field Check'!$C$59,"DVD_END_DT",'Field Check'!$D$59)</f>
        <v/>
      </c>
      <c r="E403" s="59" t="n"/>
      <c r="F403" s="59" t="n"/>
      <c r="G403" s="59" t="n"/>
      <c r="H403" s="59" t="n"/>
      <c r="I403" s="59" t="n"/>
      <c r="J403" s="59" t="n"/>
      <c r="K403" s="59" t="n"/>
      <c r="L403" s="59" t="n"/>
      <c r="M403" s="59" t="n"/>
      <c r="N403" s="59" t="n"/>
      <c r="O403" s="59" t="n"/>
      <c r="P403" s="59" t="n"/>
      <c r="Q403" s="59" t="n"/>
      <c r="R403" s="59" t="n"/>
      <c r="S403" s="59" t="n"/>
      <c r="T403" s="59" t="n"/>
      <c r="U403" s="59" t="n"/>
      <c r="V403" s="59" t="n"/>
      <c r="W403" s="59" t="n"/>
      <c r="X403" s="59" t="n"/>
      <c r="Y403" s="59" t="n"/>
      <c r="Z403" s="59" t="n"/>
      <c r="AA403" s="59" t="n"/>
      <c r="AB403" s="59" t="n"/>
      <c r="AC403" s="59" t="n"/>
      <c r="AD403" s="59" t="n"/>
      <c r="AE403" s="59" t="n"/>
      <c r="AF403" s="59" t="n"/>
      <c r="AG403" s="59" t="n"/>
      <c r="AH403" s="59" t="n"/>
      <c r="AI403" s="59" t="n"/>
      <c r="AJ403" s="59" t="n"/>
      <c r="AK403" s="59" t="n"/>
      <c r="AL403" s="59" t="n"/>
      <c r="AM403" s="59" t="n"/>
      <c r="AN403" s="59" t="n"/>
      <c r="AO403" s="59" t="n"/>
      <c r="AP403" s="59" t="n"/>
      <c r="AQ403" s="59" t="n"/>
      <c r="AR403" s="59" t="n"/>
      <c r="AS403" s="59" t="n"/>
      <c r="AT403" s="59" t="n"/>
      <c r="AU403" s="59" t="n"/>
      <c r="AV403" s="59" t="n"/>
      <c r="AW403" s="59" t="n"/>
      <c r="AX403" s="59" t="n"/>
      <c r="AY403" s="59" t="n"/>
      <c r="AZ403" s="59" t="n"/>
      <c r="BA403" s="59" t="n"/>
      <c r="BB403" s="59" t="n"/>
      <c r="BC403" s="59" t="n"/>
      <c r="BD403" s="59" t="n"/>
      <c r="BE403" s="59" t="n"/>
      <c r="BF403" s="59" t="n"/>
      <c r="BG403" s="59" t="n"/>
      <c r="BH403" s="59" t="n"/>
      <c r="BI403" s="59" t="n"/>
      <c r="BJ403" s="59" t="n"/>
      <c r="BK403" s="59" t="n"/>
      <c r="BL403" s="59" t="n"/>
      <c r="BM403" s="59" t="n"/>
      <c r="BN403" s="59" t="n"/>
      <c r="BO403" s="59" t="n"/>
      <c r="BP403" s="59" t="n"/>
      <c r="BQ403" s="59" t="n"/>
      <c r="BR403" s="59" t="n"/>
      <c r="BS403" s="59" t="n"/>
      <c r="BT403" s="59" t="n"/>
      <c r="BU403" s="59" t="n"/>
      <c r="BV403" s="59" t="n"/>
      <c r="BW403" s="59" t="n"/>
      <c r="BX403" s="59" t="n"/>
      <c r="BY403" s="59" t="n"/>
      <c r="BZ403" s="59" t="n"/>
      <c r="CA403" s="59" t="n"/>
      <c r="CB403" s="59" t="n"/>
      <c r="CC403" s="59" t="n"/>
      <c r="CD403" s="59" t="n"/>
      <c r="CE403" s="59" t="n"/>
      <c r="CF403" s="59" t="n"/>
      <c r="CG403" s="59" t="n"/>
      <c r="CH403" s="59" t="n"/>
      <c r="CI403" s="59" t="n"/>
      <c r="CJ403" s="59" t="n"/>
      <c r="CK403" s="59" t="n"/>
      <c r="CL403" s="59" t="n"/>
      <c r="CM403" s="59" t="n"/>
      <c r="CN403" s="59" t="n"/>
      <c r="CO403" s="59" t="n"/>
      <c r="CP403" s="59" t="n"/>
      <c r="CQ403" s="59" t="n"/>
      <c r="CR403" s="59" t="n"/>
      <c r="CS403" s="59" t="n"/>
      <c r="CT403" s="59" t="n"/>
      <c r="CU403" s="59" t="n"/>
      <c r="CV403" s="59" t="n"/>
      <c r="CW403" s="59" t="n"/>
      <c r="CX403" s="59" t="n"/>
      <c r="CY403" s="59" t="n"/>
      <c r="CZ403" s="59" t="n"/>
    </row>
    <row r="404">
      <c r="D404" s="59" t="n"/>
      <c r="E404" s="59" t="n"/>
      <c r="F404" s="59" t="n"/>
      <c r="G404" s="59" t="n"/>
      <c r="H404" s="59" t="n"/>
      <c r="I404" s="59" t="n"/>
      <c r="J404" s="59" t="n"/>
      <c r="K404" s="59" t="n"/>
      <c r="L404" s="59" t="n"/>
      <c r="M404" s="59" t="n"/>
      <c r="N404" s="59" t="n"/>
      <c r="O404" s="59" t="n"/>
      <c r="P404" s="59" t="n"/>
      <c r="Q404" s="59" t="n"/>
      <c r="R404" s="59" t="n"/>
      <c r="S404" s="59" t="n"/>
      <c r="T404" s="59" t="n"/>
      <c r="U404" s="59" t="n"/>
      <c r="V404" s="59" t="n"/>
      <c r="W404" s="59" t="n"/>
      <c r="X404" s="59" t="n"/>
      <c r="Y404" s="59" t="n"/>
      <c r="Z404" s="59" t="n"/>
      <c r="AA404" s="59" t="n"/>
      <c r="AB404" s="59" t="n"/>
      <c r="AC404" s="59" t="n"/>
      <c r="AD404" s="59" t="n"/>
      <c r="AE404" s="59" t="n"/>
      <c r="AF404" s="59" t="n"/>
      <c r="AG404" s="59" t="n"/>
      <c r="AH404" s="59" t="n"/>
      <c r="AI404" s="59" t="n"/>
      <c r="AJ404" s="59" t="n"/>
      <c r="AK404" s="59" t="n"/>
      <c r="AL404" s="59" t="n"/>
      <c r="AM404" s="59" t="n"/>
      <c r="AN404" s="59" t="n"/>
      <c r="AO404" s="59" t="n"/>
      <c r="AP404" s="59" t="n"/>
      <c r="AQ404" s="59" t="n"/>
      <c r="AR404" s="59" t="n"/>
      <c r="AS404" s="59" t="n"/>
      <c r="AT404" s="59" t="n"/>
      <c r="AU404" s="59" t="n"/>
      <c r="AV404" s="59" t="n"/>
      <c r="AW404" s="59" t="n"/>
      <c r="AX404" s="59" t="n"/>
      <c r="AY404" s="59" t="n"/>
      <c r="AZ404" s="59" t="n"/>
      <c r="BA404" s="59" t="n"/>
      <c r="BB404" s="59" t="n"/>
      <c r="BC404" s="59" t="n"/>
      <c r="BD404" s="59" t="n"/>
      <c r="BE404" s="59" t="n"/>
      <c r="BF404" s="59" t="n"/>
      <c r="BG404" s="59" t="n"/>
      <c r="BH404" s="59" t="n"/>
      <c r="BI404" s="59" t="n"/>
      <c r="BJ404" s="59" t="n"/>
      <c r="BK404" s="59" t="n"/>
      <c r="BL404" s="59" t="n"/>
      <c r="BM404" s="59" t="n"/>
      <c r="BN404" s="59" t="n"/>
      <c r="BO404" s="59" t="n"/>
      <c r="BP404" s="59" t="n"/>
      <c r="BQ404" s="59" t="n"/>
      <c r="BR404" s="59" t="n"/>
      <c r="BS404" s="59" t="n"/>
      <c r="BT404" s="59" t="n"/>
      <c r="BU404" s="59" t="n"/>
      <c r="BV404" s="59" t="n"/>
      <c r="BW404" s="59" t="n"/>
      <c r="BX404" s="59" t="n"/>
      <c r="BY404" s="59" t="n"/>
      <c r="BZ404" s="59" t="n"/>
      <c r="CA404" s="59" t="n"/>
      <c r="CB404" s="59" t="n"/>
      <c r="CC404" s="59" t="n"/>
      <c r="CD404" s="59" t="n"/>
      <c r="CE404" s="59" t="n"/>
      <c r="CF404" s="59" t="n"/>
      <c r="CG404" s="59" t="n"/>
      <c r="CH404" s="59" t="n"/>
      <c r="CI404" s="59" t="n"/>
      <c r="CJ404" s="59" t="n"/>
      <c r="CK404" s="59" t="n"/>
      <c r="CL404" s="59" t="n"/>
      <c r="CM404" s="59" t="n"/>
      <c r="CN404" s="59" t="n"/>
      <c r="CO404" s="59" t="n"/>
      <c r="CP404" s="59" t="n"/>
      <c r="CQ404" s="59" t="n"/>
      <c r="CR404" s="59" t="n"/>
      <c r="CS404" s="59" t="n"/>
      <c r="CT404" s="59" t="n"/>
      <c r="CU404" s="59" t="n"/>
      <c r="CV404" s="59" t="n"/>
      <c r="CW404" s="59" t="n"/>
      <c r="CX404" s="59" t="n"/>
      <c r="CY404" s="59" t="n"/>
      <c r="CZ404" s="59" t="n"/>
    </row>
    <row r="405">
      <c r="D405" s="59" t="n"/>
      <c r="E405" s="59" t="n"/>
      <c r="F405" s="59" t="n"/>
      <c r="G405" s="59" t="n"/>
      <c r="H405" s="59" t="n"/>
      <c r="I405" s="59" t="n"/>
      <c r="J405" s="59" t="n"/>
      <c r="K405" s="59" t="n"/>
      <c r="L405" s="59" t="n"/>
      <c r="M405" s="59" t="n"/>
      <c r="N405" s="59" t="n"/>
      <c r="O405" s="59" t="n"/>
      <c r="P405" s="59" t="n"/>
      <c r="Q405" s="59" t="n"/>
      <c r="R405" s="59" t="n"/>
      <c r="S405" s="59" t="n"/>
      <c r="T405" s="59" t="n"/>
      <c r="U405" s="59" t="n"/>
      <c r="V405" s="59" t="n"/>
      <c r="W405" s="59" t="n"/>
      <c r="X405" s="59" t="n"/>
      <c r="Y405" s="59" t="n"/>
      <c r="Z405" s="59" t="n"/>
      <c r="AA405" s="59" t="n"/>
      <c r="AB405" s="59" t="n"/>
      <c r="AC405" s="59" t="n"/>
      <c r="AD405" s="59" t="n"/>
      <c r="AE405" s="59" t="n"/>
      <c r="AF405" s="59" t="n"/>
      <c r="AG405" s="59" t="n"/>
      <c r="AH405" s="59" t="n"/>
      <c r="AI405" s="59" t="n"/>
      <c r="AJ405" s="59" t="n"/>
      <c r="AK405" s="59" t="n"/>
      <c r="AL405" s="59" t="n"/>
      <c r="AM405" s="59" t="n"/>
      <c r="AN405" s="59" t="n"/>
      <c r="AO405" s="59" t="n"/>
      <c r="AP405" s="59" t="n"/>
      <c r="AQ405" s="59" t="n"/>
      <c r="AR405" s="59" t="n"/>
      <c r="AS405" s="59" t="n"/>
      <c r="AT405" s="59" t="n"/>
      <c r="AU405" s="59" t="n"/>
      <c r="AV405" s="59" t="n"/>
      <c r="AW405" s="59" t="n"/>
      <c r="AX405" s="59" t="n"/>
      <c r="AY405" s="59" t="n"/>
      <c r="AZ405" s="59" t="n"/>
      <c r="BA405" s="59" t="n"/>
      <c r="BB405" s="59" t="n"/>
      <c r="BC405" s="59" t="n"/>
      <c r="BD405" s="59" t="n"/>
      <c r="BE405" s="59" t="n"/>
      <c r="BF405" s="59" t="n"/>
      <c r="BG405" s="59" t="n"/>
      <c r="BH405" s="59" t="n"/>
      <c r="BI405" s="59" t="n"/>
      <c r="BJ405" s="59" t="n"/>
      <c r="BK405" s="59" t="n"/>
      <c r="BL405" s="59" t="n"/>
      <c r="BM405" s="59" t="n"/>
      <c r="BN405" s="59" t="n"/>
      <c r="BO405" s="59" t="n"/>
      <c r="BP405" s="59" t="n"/>
      <c r="BQ405" s="59" t="n"/>
      <c r="BR405" s="59" t="n"/>
      <c r="BS405" s="59" t="n"/>
      <c r="BT405" s="59" t="n"/>
      <c r="BU405" s="59" t="n"/>
      <c r="BV405" s="59" t="n"/>
      <c r="BW405" s="59" t="n"/>
      <c r="BX405" s="59" t="n"/>
      <c r="BY405" s="59" t="n"/>
      <c r="BZ405" s="59" t="n"/>
      <c r="CA405" s="59" t="n"/>
      <c r="CB405" s="59" t="n"/>
      <c r="CC405" s="59" t="n"/>
      <c r="CD405" s="59" t="n"/>
      <c r="CE405" s="59" t="n"/>
      <c r="CF405" s="59" t="n"/>
      <c r="CG405" s="59" t="n"/>
      <c r="CH405" s="59" t="n"/>
      <c r="CI405" s="59" t="n"/>
      <c r="CJ405" s="59" t="n"/>
      <c r="CK405" s="59" t="n"/>
      <c r="CL405" s="59" t="n"/>
      <c r="CM405" s="59" t="n"/>
      <c r="CN405" s="59" t="n"/>
      <c r="CO405" s="59" t="n"/>
      <c r="CP405" s="59" t="n"/>
      <c r="CQ405" s="59" t="n"/>
      <c r="CR405" s="59" t="n"/>
      <c r="CS405" s="59" t="n"/>
      <c r="CT405" s="59" t="n"/>
      <c r="CU405" s="59" t="n"/>
      <c r="CV405" s="59" t="n"/>
      <c r="CW405" s="59" t="n"/>
      <c r="CX405" s="59" t="n"/>
      <c r="CY405" s="59" t="n"/>
      <c r="CZ405" s="59" t="n"/>
    </row>
    <row r="406">
      <c r="D406" s="59" t="n"/>
      <c r="E406" s="59" t="n"/>
      <c r="F406" s="59" t="n"/>
      <c r="G406" s="59" t="n"/>
      <c r="H406" s="59" t="n"/>
      <c r="I406" s="59" t="n"/>
      <c r="J406" s="59" t="n"/>
      <c r="K406" s="59" t="n"/>
      <c r="L406" s="59" t="n"/>
      <c r="M406" s="59" t="n"/>
      <c r="N406" s="59" t="n"/>
      <c r="O406" s="59" t="n"/>
      <c r="P406" s="59" t="n"/>
      <c r="Q406" s="59" t="n"/>
      <c r="R406" s="59" t="n"/>
      <c r="S406" s="59" t="n"/>
      <c r="T406" s="59" t="n"/>
      <c r="U406" s="59" t="n"/>
      <c r="V406" s="59" t="n"/>
      <c r="W406" s="59" t="n"/>
      <c r="X406" s="59" t="n"/>
      <c r="Y406" s="59" t="n"/>
      <c r="Z406" s="59" t="n"/>
      <c r="AA406" s="59" t="n"/>
      <c r="AB406" s="59" t="n"/>
      <c r="AC406" s="59" t="n"/>
      <c r="AD406" s="59" t="n"/>
      <c r="AE406" s="59" t="n"/>
      <c r="AF406" s="59" t="n"/>
      <c r="AG406" s="59" t="n"/>
      <c r="AH406" s="59" t="n"/>
      <c r="AI406" s="59" t="n"/>
      <c r="AJ406" s="59" t="n"/>
      <c r="AK406" s="59" t="n"/>
      <c r="AL406" s="59" t="n"/>
      <c r="AM406" s="59" t="n"/>
      <c r="AN406" s="59" t="n"/>
      <c r="AO406" s="59" t="n"/>
      <c r="AP406" s="59" t="n"/>
      <c r="AQ406" s="59" t="n"/>
      <c r="AR406" s="59" t="n"/>
      <c r="AS406" s="59" t="n"/>
      <c r="AT406" s="59" t="n"/>
      <c r="AU406" s="59" t="n"/>
      <c r="AV406" s="59" t="n"/>
      <c r="AW406" s="59" t="n"/>
      <c r="AX406" s="59" t="n"/>
      <c r="AY406" s="59" t="n"/>
      <c r="AZ406" s="59" t="n"/>
      <c r="BA406" s="59" t="n"/>
      <c r="BB406" s="59" t="n"/>
      <c r="BC406" s="59" t="n"/>
      <c r="BD406" s="59" t="n"/>
      <c r="BE406" s="59" t="n"/>
      <c r="BF406" s="59" t="n"/>
      <c r="BG406" s="59" t="n"/>
      <c r="BH406" s="59" t="n"/>
      <c r="BI406" s="59" t="n"/>
      <c r="BJ406" s="59" t="n"/>
      <c r="BK406" s="59" t="n"/>
      <c r="BL406" s="59" t="n"/>
      <c r="BM406" s="59" t="n"/>
      <c r="BN406" s="59" t="n"/>
      <c r="BO406" s="59" t="n"/>
      <c r="BP406" s="59" t="n"/>
      <c r="BQ406" s="59" t="n"/>
      <c r="BR406" s="59" t="n"/>
      <c r="BS406" s="59" t="n"/>
      <c r="BT406" s="59" t="n"/>
      <c r="BU406" s="59" t="n"/>
      <c r="BV406" s="59" t="n"/>
      <c r="BW406" s="59" t="n"/>
      <c r="BX406" s="59" t="n"/>
      <c r="BY406" s="59" t="n"/>
      <c r="BZ406" s="59" t="n"/>
      <c r="CA406" s="59" t="n"/>
      <c r="CB406" s="59" t="n"/>
      <c r="CC406" s="59" t="n"/>
      <c r="CD406" s="59" t="n"/>
      <c r="CE406" s="59" t="n"/>
      <c r="CF406" s="59" t="n"/>
      <c r="CG406" s="59" t="n"/>
      <c r="CH406" s="59" t="n"/>
      <c r="CI406" s="59" t="n"/>
      <c r="CJ406" s="59" t="n"/>
      <c r="CK406" s="59" t="n"/>
      <c r="CL406" s="59" t="n"/>
      <c r="CM406" s="59" t="n"/>
      <c r="CN406" s="59" t="n"/>
      <c r="CO406" s="59" t="n"/>
      <c r="CP406" s="59" t="n"/>
      <c r="CQ406" s="59" t="n"/>
      <c r="CR406" s="59" t="n"/>
      <c r="CS406" s="59" t="n"/>
      <c r="CT406" s="59" t="n"/>
      <c r="CU406" s="59" t="n"/>
      <c r="CV406" s="59" t="n"/>
      <c r="CW406" s="59" t="n"/>
      <c r="CX406" s="59" t="n"/>
      <c r="CY406" s="59" t="n"/>
      <c r="CZ406" s="59" t="n"/>
    </row>
    <row r="407">
      <c r="D407" s="107" t="n"/>
      <c r="E407" s="107" t="n"/>
      <c r="F407" s="107" t="n"/>
      <c r="G407" s="107" t="n"/>
      <c r="H407" s="107" t="n"/>
      <c r="I407" s="107" t="n"/>
      <c r="J407" s="107" t="n"/>
      <c r="K407" s="107" t="n"/>
      <c r="L407" s="107" t="n"/>
      <c r="M407" s="107" t="n"/>
      <c r="N407" s="107" t="n"/>
      <c r="O407" s="107" t="n"/>
      <c r="P407" s="107" t="n"/>
      <c r="Q407" s="107" t="n"/>
      <c r="R407" s="107" t="n"/>
      <c r="S407" s="107" t="n"/>
      <c r="T407" s="107" t="n"/>
      <c r="U407" s="107" t="n"/>
      <c r="V407" s="107" t="n"/>
      <c r="W407" s="107" t="n"/>
      <c r="X407" s="107" t="n"/>
      <c r="Y407" s="107" t="n"/>
      <c r="Z407" s="107" t="n"/>
      <c r="AA407" s="107" t="n"/>
      <c r="AB407" s="107" t="n"/>
      <c r="AC407" s="107" t="n"/>
      <c r="AD407" s="107" t="n"/>
      <c r="AE407" s="107" t="n"/>
      <c r="AF407" s="107" t="n"/>
      <c r="AG407" s="107" t="n"/>
      <c r="AH407" s="107" t="n"/>
      <c r="AI407" s="107" t="n"/>
      <c r="AJ407" s="107" t="n"/>
      <c r="AK407" s="107" t="n"/>
      <c r="AL407" s="107" t="n"/>
      <c r="AM407" s="107" t="n"/>
      <c r="AN407" s="107" t="n"/>
      <c r="AO407" s="107" t="n"/>
      <c r="AP407" s="107" t="n"/>
      <c r="AQ407" s="107" t="n"/>
      <c r="AR407" s="107" t="n"/>
      <c r="AS407" s="107" t="n"/>
      <c r="AT407" s="107" t="n"/>
      <c r="AU407" s="107" t="n"/>
      <c r="AV407" s="107" t="n"/>
      <c r="AW407" s="107" t="n"/>
      <c r="AX407" s="107" t="n"/>
      <c r="AY407" s="107" t="n"/>
      <c r="AZ407" s="107" t="n"/>
      <c r="BA407" s="107" t="n"/>
      <c r="BB407" s="107" t="n"/>
      <c r="BC407" s="107" t="n"/>
      <c r="BD407" s="107" t="n"/>
      <c r="BE407" s="107" t="n"/>
      <c r="BF407" s="107" t="n"/>
      <c r="BG407" s="107" t="n"/>
      <c r="BH407" s="107" t="n"/>
      <c r="BI407" s="107" t="n"/>
      <c r="BJ407" s="107" t="n"/>
      <c r="BK407" s="107" t="n"/>
      <c r="BL407" s="107" t="n"/>
      <c r="BM407" s="107" t="n"/>
      <c r="BN407" s="107" t="n"/>
      <c r="BO407" s="107" t="n"/>
      <c r="BP407" s="107" t="n"/>
      <c r="BQ407" s="107" t="n"/>
      <c r="BR407" s="107" t="n"/>
      <c r="BS407" s="107" t="n"/>
      <c r="BT407" s="107" t="n"/>
      <c r="BU407" s="107" t="n"/>
      <c r="BV407" s="107" t="n"/>
      <c r="BW407" s="107" t="n"/>
      <c r="BX407" s="107" t="n"/>
      <c r="BY407" s="107" t="n"/>
      <c r="BZ407" s="107" t="n"/>
      <c r="CA407" s="107" t="n"/>
      <c r="CB407" s="107" t="n"/>
      <c r="CC407" s="107" t="n"/>
      <c r="CD407" s="107" t="n"/>
      <c r="CE407" s="107" t="n"/>
      <c r="CF407" s="107" t="n"/>
      <c r="CG407" s="107" t="n"/>
      <c r="CH407" s="107" t="n"/>
      <c r="CI407" s="107" t="n"/>
      <c r="CJ407" s="107" t="n"/>
      <c r="CK407" s="107" t="n"/>
      <c r="CL407" s="107" t="n"/>
      <c r="CM407" s="107" t="n"/>
      <c r="CN407" s="107" t="n"/>
      <c r="CO407" s="107" t="n"/>
      <c r="CP407" s="107" t="n"/>
      <c r="CQ407" s="107" t="n"/>
      <c r="CR407" s="107" t="n"/>
      <c r="CS407" s="107" t="n"/>
      <c r="CT407" s="107" t="n"/>
      <c r="CU407" s="107" t="n"/>
      <c r="CV407" s="107" t="n"/>
      <c r="CW407" s="107" t="n"/>
      <c r="CX407" s="107" t="n"/>
      <c r="CY407" s="107" t="n"/>
      <c r="CZ407" s="107" t="n"/>
    </row>
    <row r="410">
      <c r="A410" s="2">
        <f>IF($A403="","","   projections")</f>
        <v/>
      </c>
      <c r="B410" s="68">
        <f>IF($A403="",0,COUNT($E411:$CZ411))</f>
        <v/>
      </c>
      <c r="C410" s="69">
        <f>IF($B410=0,0,MAX($E411:$CZ411))</f>
        <v/>
      </c>
      <c r="D410" s="58">
        <f>_xll.BDS($A403,'Field Check'!$C$42,"headers=y","startcol=1","endcol=3","dir=h","cols=19;rows=3")</f>
        <v/>
      </c>
      <c r="E410" s="59" t="n">
        <v>46254</v>
      </c>
      <c r="F410" s="59" t="n">
        <v>46437</v>
      </c>
      <c r="G410" s="59" t="n">
        <v>46618</v>
      </c>
      <c r="H410" s="59" t="n">
        <v>46804</v>
      </c>
      <c r="I410" s="59" t="n">
        <v>46989</v>
      </c>
      <c r="J410" s="59" t="n">
        <v>47170</v>
      </c>
      <c r="K410" s="59" t="n">
        <v>47353</v>
      </c>
      <c r="L410" s="59" t="n">
        <v>47535</v>
      </c>
      <c r="M410" s="59" t="n">
        <v>47717</v>
      </c>
      <c r="N410" s="59" t="n">
        <v>47900</v>
      </c>
      <c r="O410" s="59" t="n">
        <v>48081</v>
      </c>
      <c r="P410" s="59" t="n">
        <v>48264</v>
      </c>
      <c r="Q410" s="59" t="n">
        <v>48445</v>
      </c>
      <c r="R410" s="59" t="n">
        <v>48631</v>
      </c>
      <c r="S410" s="59" t="n">
        <v>48816</v>
      </c>
      <c r="T410" s="59" t="n">
        <v>48996</v>
      </c>
      <c r="U410" s="59" t="n">
        <v>49180</v>
      </c>
      <c r="V410" s="59" t="n">
        <v>49361</v>
      </c>
      <c r="W410" s="59" t="n"/>
      <c r="X410" s="59" t="n"/>
      <c r="Y410" s="59" t="n"/>
      <c r="Z410" s="59" t="n"/>
      <c r="AA410" s="59" t="n"/>
      <c r="AB410" s="59" t="n"/>
      <c r="AC410" s="59" t="n"/>
      <c r="AD410" s="59" t="n"/>
      <c r="AE410" s="59" t="n"/>
      <c r="AF410" s="59" t="n"/>
      <c r="AG410" s="59" t="n"/>
      <c r="AH410" s="59" t="n"/>
      <c r="AI410" s="59" t="n"/>
      <c r="AJ410" s="59" t="n"/>
      <c r="AK410" s="59" t="n"/>
      <c r="AL410" s="59" t="n"/>
      <c r="AM410" s="59" t="n"/>
      <c r="AN410" s="59" t="n"/>
      <c r="AO410" s="59" t="n"/>
      <c r="AP410" s="59" t="n"/>
      <c r="AQ410" s="59" t="n"/>
      <c r="AR410" s="59" t="n"/>
      <c r="AS410" s="59" t="n"/>
      <c r="AT410" s="59" t="n"/>
      <c r="AU410" s="59" t="n"/>
      <c r="AV410" s="59" t="n"/>
      <c r="AW410" s="59" t="n"/>
      <c r="AX410" s="59" t="n"/>
      <c r="AY410" s="59" t="n"/>
      <c r="AZ410" s="59" t="n"/>
      <c r="BA410" s="59" t="n"/>
      <c r="BB410" s="59" t="n"/>
      <c r="BC410" s="59" t="n"/>
      <c r="BD410" s="59" t="n"/>
      <c r="BE410" s="59" t="n"/>
      <c r="BF410" s="59" t="n"/>
      <c r="BG410" s="59" t="n"/>
      <c r="BH410" s="59" t="n"/>
      <c r="BI410" s="59" t="n"/>
      <c r="BJ410" s="59" t="n"/>
      <c r="BK410" s="59" t="n"/>
      <c r="BL410" s="59" t="n"/>
      <c r="BM410" s="59" t="n"/>
      <c r="BN410" s="59" t="n"/>
      <c r="BO410" s="59" t="n"/>
      <c r="BP410" s="59" t="n"/>
      <c r="BQ410" s="59" t="n"/>
      <c r="BR410" s="59" t="n"/>
      <c r="BS410" s="59" t="n"/>
      <c r="BT410" s="59" t="n"/>
      <c r="BU410" s="59" t="n"/>
      <c r="BV410" s="59" t="n"/>
      <c r="BW410" s="59" t="n"/>
      <c r="BX410" s="59" t="n"/>
      <c r="BY410" s="59" t="n"/>
      <c r="BZ410" s="59" t="n"/>
      <c r="CA410" s="59" t="n"/>
      <c r="CB410" s="59" t="n"/>
      <c r="CC410" s="59" t="n"/>
      <c r="CD410" s="59" t="n"/>
      <c r="CE410" s="59" t="n"/>
      <c r="CF410" s="59" t="n"/>
      <c r="CG410" s="59" t="n"/>
      <c r="CH410" s="59" t="n"/>
      <c r="CI410" s="59" t="n"/>
      <c r="CJ410" s="59" t="n"/>
      <c r="CK410" s="59" t="n"/>
      <c r="CL410" s="59" t="n"/>
      <c r="CM410" s="59" t="n"/>
      <c r="CN410" s="59" t="n"/>
      <c r="CO410" s="59" t="n"/>
      <c r="CP410" s="59" t="n"/>
      <c r="CQ410" s="59" t="n"/>
      <c r="CR410" s="59" t="n"/>
      <c r="CS410" s="59" t="n"/>
      <c r="CT410" s="59" t="n"/>
      <c r="CU410" s="59" t="n"/>
      <c r="CV410" s="59" t="n"/>
      <c r="CW410" s="59" t="n"/>
      <c r="CX410" s="59" t="n"/>
      <c r="CY410" s="59" t="n"/>
      <c r="CZ410" s="59" t="n"/>
    </row>
    <row r="411">
      <c r="D411" s="59" t="inlineStr">
        <is>
          <t>Ex-Date</t>
        </is>
      </c>
      <c r="E411" s="59" t="n">
        <v>46268</v>
      </c>
      <c r="F411" s="59" t="n">
        <v>46444</v>
      </c>
      <c r="G411" s="59" t="n">
        <v>46632</v>
      </c>
      <c r="H411" s="59" t="n">
        <v>46808</v>
      </c>
      <c r="I411" s="59" t="n">
        <v>46997</v>
      </c>
      <c r="J411" s="59" t="n">
        <v>47172</v>
      </c>
      <c r="K411" s="59" t="n">
        <v>47364</v>
      </c>
      <c r="L411" s="59" t="n">
        <v>47536</v>
      </c>
      <c r="M411" s="59" t="n">
        <v>47729</v>
      </c>
      <c r="N411" s="59" t="n">
        <v>47907</v>
      </c>
      <c r="O411" s="59" t="n">
        <v>48094</v>
      </c>
      <c r="P411" s="59" t="n">
        <v>48271</v>
      </c>
      <c r="Q411" s="59" t="n">
        <v>48459</v>
      </c>
      <c r="R411" s="59" t="n">
        <v>48635</v>
      </c>
      <c r="S411" s="59" t="n">
        <v>48823</v>
      </c>
      <c r="T411" s="59" t="n">
        <v>48999</v>
      </c>
      <c r="U411" s="59" t="n">
        <v>49188</v>
      </c>
      <c r="V411" s="59" t="n">
        <v>49363</v>
      </c>
      <c r="W411" s="59" t="n"/>
      <c r="X411" s="59" t="n"/>
      <c r="Y411" s="59" t="n"/>
      <c r="Z411" s="59" t="n"/>
      <c r="AA411" s="59" t="n"/>
      <c r="AB411" s="59" t="n"/>
      <c r="AC411" s="59" t="n"/>
      <c r="AD411" s="59" t="n"/>
      <c r="AE411" s="59" t="n"/>
      <c r="AF411" s="59" t="n"/>
      <c r="AG411" s="59" t="n"/>
      <c r="AH411" s="59" t="n"/>
      <c r="AI411" s="59" t="n"/>
      <c r="AJ411" s="59" t="n"/>
      <c r="AK411" s="59" t="n"/>
      <c r="AL411" s="59" t="n"/>
      <c r="AM411" s="59" t="n"/>
      <c r="AN411" s="59" t="n"/>
      <c r="AO411" s="59" t="n"/>
      <c r="AP411" s="59" t="n"/>
      <c r="AQ411" s="59" t="n"/>
      <c r="AR411" s="59" t="n"/>
      <c r="AS411" s="59" t="n"/>
      <c r="AT411" s="59" t="n"/>
      <c r="AU411" s="59" t="n"/>
      <c r="AV411" s="59" t="n"/>
      <c r="AW411" s="59" t="n"/>
      <c r="AX411" s="59" t="n"/>
      <c r="AY411" s="59" t="n"/>
      <c r="AZ411" s="59" t="n"/>
      <c r="BA411" s="59" t="n"/>
      <c r="BB411" s="59" t="n"/>
      <c r="BC411" s="59" t="n"/>
      <c r="BD411" s="59" t="n"/>
      <c r="BE411" s="59" t="n"/>
      <c r="BF411" s="59" t="n"/>
      <c r="BG411" s="59" t="n"/>
      <c r="BH411" s="59" t="n"/>
      <c r="BI411" s="59" t="n"/>
      <c r="BJ411" s="59" t="n"/>
      <c r="BK411" s="59" t="n"/>
      <c r="BL411" s="59" t="n"/>
      <c r="BM411" s="59" t="n"/>
      <c r="BN411" s="59" t="n"/>
      <c r="BO411" s="59" t="n"/>
      <c r="BP411" s="59" t="n"/>
      <c r="BQ411" s="59" t="n"/>
      <c r="BR411" s="59" t="n"/>
      <c r="BS411" s="59" t="n"/>
      <c r="BT411" s="59" t="n"/>
      <c r="BU411" s="59" t="n"/>
      <c r="BV411" s="59" t="n"/>
      <c r="BW411" s="59" t="n"/>
      <c r="BX411" s="59" t="n"/>
      <c r="BY411" s="59" t="n"/>
      <c r="BZ411" s="59" t="n"/>
      <c r="CA411" s="59" t="n"/>
      <c r="CB411" s="59" t="n"/>
      <c r="CC411" s="59" t="n"/>
      <c r="CD411" s="59" t="n"/>
      <c r="CE411" s="59" t="n"/>
      <c r="CF411" s="59" t="n"/>
      <c r="CG411" s="59" t="n"/>
      <c r="CH411" s="59" t="n"/>
      <c r="CI411" s="59" t="n"/>
      <c r="CJ411" s="59" t="n"/>
      <c r="CK411" s="59" t="n"/>
      <c r="CL411" s="59" t="n"/>
      <c r="CM411" s="59" t="n"/>
      <c r="CN411" s="59" t="n"/>
      <c r="CO411" s="59" t="n"/>
      <c r="CP411" s="59" t="n"/>
      <c r="CQ411" s="59" t="n"/>
      <c r="CR411" s="59" t="n"/>
      <c r="CS411" s="59" t="n"/>
      <c r="CT411" s="59" t="n"/>
      <c r="CU411" s="59" t="n"/>
      <c r="CV411" s="59" t="n"/>
      <c r="CW411" s="59" t="n"/>
      <c r="CX411" s="59" t="n"/>
      <c r="CY411" s="59" t="n"/>
      <c r="CZ411" s="59" t="n"/>
    </row>
    <row r="412">
      <c r="D412" s="107" t="inlineStr">
        <is>
          <t>Amount Per Share</t>
        </is>
      </c>
      <c r="E412" s="107" t="n">
        <v>0.205</v>
      </c>
      <c r="F412" s="107" t="n">
        <v>0.23</v>
      </c>
      <c r="G412" s="107" t="n">
        <v>0.245</v>
      </c>
      <c r="H412" s="107" t="n">
        <v>0.265</v>
      </c>
      <c r="I412" s="107" t="n">
        <v>0.28</v>
      </c>
      <c r="J412" s="107" t="n">
        <v>0.295</v>
      </c>
      <c r="K412" s="107" t="n">
        <v>0.31</v>
      </c>
      <c r="L412" s="107" t="n">
        <v>0.325</v>
      </c>
      <c r="M412" s="107" t="n">
        <v>0.34</v>
      </c>
      <c r="N412" s="107" t="n">
        <v>0.335</v>
      </c>
      <c r="O412" s="107" t="n">
        <v>0.355</v>
      </c>
      <c r="P412" s="107" t="n">
        <v>0.335</v>
      </c>
      <c r="Q412" s="107" t="n">
        <v>0.355</v>
      </c>
      <c r="R412" s="107" t="n">
        <v>0.345</v>
      </c>
      <c r="S412" s="107" t="n">
        <v>0.365</v>
      </c>
      <c r="T412" s="107" t="n">
        <v>0.345</v>
      </c>
      <c r="U412" s="107" t="n">
        <v>0.365</v>
      </c>
      <c r="V412" s="107" t="n">
        <v>0.345</v>
      </c>
      <c r="W412" s="107" t="n"/>
      <c r="X412" s="107" t="n"/>
      <c r="Y412" s="107" t="n"/>
      <c r="Z412" s="107" t="n"/>
      <c r="AA412" s="107" t="n"/>
      <c r="AB412" s="107" t="n"/>
      <c r="AC412" s="107" t="n"/>
      <c r="AD412" s="107" t="n"/>
      <c r="AE412" s="107" t="n"/>
      <c r="AF412" s="107" t="n"/>
      <c r="AG412" s="107" t="n"/>
      <c r="AH412" s="107" t="n"/>
      <c r="AI412" s="107" t="n"/>
      <c r="AJ412" s="107" t="n"/>
      <c r="AK412" s="107" t="n"/>
      <c r="AL412" s="107" t="n"/>
      <c r="AM412" s="107" t="n"/>
      <c r="AN412" s="107" t="n"/>
      <c r="AO412" s="107" t="n"/>
      <c r="AP412" s="107" t="n"/>
      <c r="AQ412" s="107" t="n"/>
      <c r="AR412" s="107" t="n"/>
      <c r="AS412" s="107" t="n"/>
      <c r="AT412" s="107" t="n"/>
      <c r="AU412" s="107" t="n"/>
      <c r="AV412" s="107" t="n"/>
      <c r="AW412" s="107" t="n"/>
      <c r="AX412" s="107" t="n"/>
      <c r="AY412" s="107" t="n"/>
      <c r="AZ412" s="107" t="n"/>
      <c r="BA412" s="107" t="n"/>
      <c r="BB412" s="107" t="n"/>
      <c r="BC412" s="107" t="n"/>
      <c r="BD412" s="107" t="n"/>
      <c r="BE412" s="107" t="n"/>
      <c r="BF412" s="107" t="n"/>
      <c r="BG412" s="107" t="n"/>
      <c r="BH412" s="107" t="n"/>
      <c r="BI412" s="107" t="n"/>
      <c r="BJ412" s="107" t="n"/>
      <c r="BK412" s="107" t="n"/>
      <c r="BL412" s="107" t="n"/>
      <c r="BM412" s="107" t="n"/>
      <c r="BN412" s="107" t="n"/>
      <c r="BO412" s="107" t="n"/>
      <c r="BP412" s="107" t="n"/>
      <c r="BQ412" s="107" t="n"/>
      <c r="BR412" s="107" t="n"/>
      <c r="BS412" s="107" t="n"/>
      <c r="BT412" s="107" t="n"/>
      <c r="BU412" s="107" t="n"/>
      <c r="BV412" s="107" t="n"/>
      <c r="BW412" s="107" t="n"/>
      <c r="BX412" s="107" t="n"/>
      <c r="BY412" s="107" t="n"/>
      <c r="BZ412" s="107" t="n"/>
      <c r="CA412" s="107" t="n"/>
      <c r="CB412" s="107" t="n"/>
      <c r="CC412" s="107" t="n"/>
      <c r="CD412" s="107" t="n"/>
      <c r="CE412" s="107" t="n"/>
      <c r="CF412" s="107" t="n"/>
      <c r="CG412" s="107" t="n"/>
      <c r="CH412" s="107" t="n"/>
      <c r="CI412" s="107" t="n"/>
      <c r="CJ412" s="107" t="n"/>
      <c r="CK412" s="107" t="n"/>
      <c r="CL412" s="107" t="n"/>
      <c r="CM412" s="107" t="n"/>
      <c r="CN412" s="107" t="n"/>
      <c r="CO412" s="107" t="n"/>
      <c r="CP412" s="107" t="n"/>
      <c r="CQ412" s="107" t="n"/>
      <c r="CR412" s="107" t="n"/>
      <c r="CS412" s="107" t="n"/>
      <c r="CT412" s="107" t="n"/>
      <c r="CU412" s="107" t="n"/>
      <c r="CV412" s="107" t="n"/>
      <c r="CW412" s="107" t="n"/>
      <c r="CX412" s="107" t="n"/>
      <c r="CY412" s="107" t="n"/>
      <c r="CZ412" s="107" t="n"/>
    </row>
    <row r="414">
      <c r="A414" s="126">
        <f>IF('AS51'!$C$43="","",'AS51'!$C$43)</f>
        <v/>
      </c>
      <c r="B414" s="68">
        <f>IF($A414="",0,COUNT($E415:$CZ415))</f>
        <v/>
      </c>
      <c r="C414" s="69">
        <f>IF($B414=0,0,MAX($E415:$CZ415))</f>
        <v/>
      </c>
      <c r="D414" s="58">
        <f>_xll.BDS($A414,'Field Check'!$C$44,"headers=y","startcol=1","endcol=7","dir=h","DVD_START_DT",'Field Check'!$C$59,"DVD_END_DT",'Field Check'!$D$59)</f>
        <v/>
      </c>
      <c r="E414" s="59" t="n"/>
      <c r="F414" s="59" t="n"/>
      <c r="G414" s="59" t="n"/>
      <c r="H414" s="59" t="n"/>
      <c r="I414" s="59" t="n"/>
      <c r="J414" s="59" t="n"/>
      <c r="K414" s="59" t="n"/>
      <c r="L414" s="59" t="n"/>
      <c r="M414" s="59" t="n"/>
      <c r="N414" s="59" t="n"/>
      <c r="O414" s="59" t="n"/>
      <c r="P414" s="59" t="n"/>
      <c r="Q414" s="59" t="n"/>
      <c r="R414" s="59" t="n"/>
      <c r="S414" s="59" t="n"/>
      <c r="T414" s="59" t="n"/>
      <c r="U414" s="59" t="n"/>
      <c r="V414" s="59" t="n"/>
      <c r="W414" s="59" t="n"/>
      <c r="X414" s="59" t="n"/>
      <c r="Y414" s="59" t="n"/>
      <c r="Z414" s="59" t="n"/>
      <c r="AA414" s="59" t="n"/>
      <c r="AB414" s="59" t="n"/>
      <c r="AC414" s="59" t="n"/>
      <c r="AD414" s="59" t="n"/>
      <c r="AE414" s="59" t="n"/>
      <c r="AF414" s="59" t="n"/>
      <c r="AG414" s="59" t="n"/>
      <c r="AH414" s="59" t="n"/>
      <c r="AI414" s="59" t="n"/>
      <c r="AJ414" s="59" t="n"/>
      <c r="AK414" s="59" t="n"/>
      <c r="AL414" s="59" t="n"/>
      <c r="AM414" s="59" t="n"/>
      <c r="AN414" s="59" t="n"/>
      <c r="AO414" s="59" t="n"/>
      <c r="AP414" s="59" t="n"/>
      <c r="AQ414" s="59" t="n"/>
      <c r="AR414" s="59" t="n"/>
      <c r="AS414" s="59" t="n"/>
      <c r="AT414" s="59" t="n"/>
      <c r="AU414" s="59" t="n"/>
      <c r="AV414" s="59" t="n"/>
      <c r="AW414" s="59" t="n"/>
      <c r="AX414" s="59" t="n"/>
      <c r="AY414" s="59" t="n"/>
      <c r="AZ414" s="59" t="n"/>
      <c r="BA414" s="59" t="n"/>
      <c r="BB414" s="59" t="n"/>
      <c r="BC414" s="59" t="n"/>
      <c r="BD414" s="59" t="n"/>
      <c r="BE414" s="59" t="n"/>
      <c r="BF414" s="59" t="n"/>
      <c r="BG414" s="59" t="n"/>
      <c r="BH414" s="59" t="n"/>
      <c r="BI414" s="59" t="n"/>
      <c r="BJ414" s="59" t="n"/>
      <c r="BK414" s="59" t="n"/>
      <c r="BL414" s="59" t="n"/>
      <c r="BM414" s="59" t="n"/>
      <c r="BN414" s="59" t="n"/>
      <c r="BO414" s="59" t="n"/>
      <c r="BP414" s="59" t="n"/>
      <c r="BQ414" s="59" t="n"/>
      <c r="BR414" s="59" t="n"/>
      <c r="BS414" s="59" t="n"/>
      <c r="BT414" s="59" t="n"/>
      <c r="BU414" s="59" t="n"/>
      <c r="BV414" s="59" t="n"/>
      <c r="BW414" s="59" t="n"/>
      <c r="BX414" s="59" t="n"/>
      <c r="BY414" s="59" t="n"/>
      <c r="BZ414" s="59" t="n"/>
      <c r="CA414" s="59" t="n"/>
      <c r="CB414" s="59" t="n"/>
      <c r="CC414" s="59" t="n"/>
      <c r="CD414" s="59" t="n"/>
      <c r="CE414" s="59" t="n"/>
      <c r="CF414" s="59" t="n"/>
      <c r="CG414" s="59" t="n"/>
      <c r="CH414" s="59" t="n"/>
      <c r="CI414" s="59" t="n"/>
      <c r="CJ414" s="59" t="n"/>
      <c r="CK414" s="59" t="n"/>
      <c r="CL414" s="59" t="n"/>
      <c r="CM414" s="59" t="n"/>
      <c r="CN414" s="59" t="n"/>
      <c r="CO414" s="59" t="n"/>
      <c r="CP414" s="59" t="n"/>
      <c r="CQ414" s="59" t="n"/>
      <c r="CR414" s="59" t="n"/>
      <c r="CS414" s="59" t="n"/>
      <c r="CT414" s="59" t="n"/>
      <c r="CU414" s="59" t="n"/>
      <c r="CV414" s="59" t="n"/>
      <c r="CW414" s="59" t="n"/>
      <c r="CX414" s="59" t="n"/>
      <c r="CY414" s="59" t="n"/>
      <c r="CZ414" s="59" t="n"/>
    </row>
    <row r="415">
      <c r="D415" s="59" t="n"/>
      <c r="E415" s="59" t="n"/>
      <c r="F415" s="59" t="n"/>
      <c r="G415" s="59" t="n"/>
      <c r="H415" s="59" t="n"/>
      <c r="I415" s="59" t="n"/>
      <c r="J415" s="59" t="n"/>
      <c r="K415" s="59" t="n"/>
      <c r="L415" s="59" t="n"/>
      <c r="M415" s="59" t="n"/>
      <c r="N415" s="59" t="n"/>
      <c r="O415" s="59" t="n"/>
      <c r="P415" s="59" t="n"/>
      <c r="Q415" s="59" t="n"/>
      <c r="R415" s="59" t="n"/>
      <c r="S415" s="59" t="n"/>
      <c r="T415" s="59" t="n"/>
      <c r="U415" s="59" t="n"/>
      <c r="V415" s="59" t="n"/>
      <c r="W415" s="59" t="n"/>
      <c r="X415" s="59" t="n"/>
      <c r="Y415" s="59" t="n"/>
      <c r="Z415" s="59" t="n"/>
      <c r="AA415" s="59" t="n"/>
      <c r="AB415" s="59" t="n"/>
      <c r="AC415" s="59" t="n"/>
      <c r="AD415" s="59" t="n"/>
      <c r="AE415" s="59" t="n"/>
      <c r="AF415" s="59" t="n"/>
      <c r="AG415" s="59" t="n"/>
      <c r="AH415" s="59" t="n"/>
      <c r="AI415" s="59" t="n"/>
      <c r="AJ415" s="59" t="n"/>
      <c r="AK415" s="59" t="n"/>
      <c r="AL415" s="59" t="n"/>
      <c r="AM415" s="59" t="n"/>
      <c r="AN415" s="59" t="n"/>
      <c r="AO415" s="59" t="n"/>
      <c r="AP415" s="59" t="n"/>
      <c r="AQ415" s="59" t="n"/>
      <c r="AR415" s="59" t="n"/>
      <c r="AS415" s="59" t="n"/>
      <c r="AT415" s="59" t="n"/>
      <c r="AU415" s="59" t="n"/>
      <c r="AV415" s="59" t="n"/>
      <c r="AW415" s="59" t="n"/>
      <c r="AX415" s="59" t="n"/>
      <c r="AY415" s="59" t="n"/>
      <c r="AZ415" s="59" t="n"/>
      <c r="BA415" s="59" t="n"/>
      <c r="BB415" s="59" t="n"/>
      <c r="BC415" s="59" t="n"/>
      <c r="BD415" s="59" t="n"/>
      <c r="BE415" s="59" t="n"/>
      <c r="BF415" s="59" t="n"/>
      <c r="BG415" s="59" t="n"/>
      <c r="BH415" s="59" t="n"/>
      <c r="BI415" s="59" t="n"/>
      <c r="BJ415" s="59" t="n"/>
      <c r="BK415" s="59" t="n"/>
      <c r="BL415" s="59" t="n"/>
      <c r="BM415" s="59" t="n"/>
      <c r="BN415" s="59" t="n"/>
      <c r="BO415" s="59" t="n"/>
      <c r="BP415" s="59" t="n"/>
      <c r="BQ415" s="59" t="n"/>
      <c r="BR415" s="59" t="n"/>
      <c r="BS415" s="59" t="n"/>
      <c r="BT415" s="59" t="n"/>
      <c r="BU415" s="59" t="n"/>
      <c r="BV415" s="59" t="n"/>
      <c r="BW415" s="59" t="n"/>
      <c r="BX415" s="59" t="n"/>
      <c r="BY415" s="59" t="n"/>
      <c r="BZ415" s="59" t="n"/>
      <c r="CA415" s="59" t="n"/>
      <c r="CB415" s="59" t="n"/>
      <c r="CC415" s="59" t="n"/>
      <c r="CD415" s="59" t="n"/>
      <c r="CE415" s="59" t="n"/>
      <c r="CF415" s="59" t="n"/>
      <c r="CG415" s="59" t="n"/>
      <c r="CH415" s="59" t="n"/>
      <c r="CI415" s="59" t="n"/>
      <c r="CJ415" s="59" t="n"/>
      <c r="CK415" s="59" t="n"/>
      <c r="CL415" s="59" t="n"/>
      <c r="CM415" s="59" t="n"/>
      <c r="CN415" s="59" t="n"/>
      <c r="CO415" s="59" t="n"/>
      <c r="CP415" s="59" t="n"/>
      <c r="CQ415" s="59" t="n"/>
      <c r="CR415" s="59" t="n"/>
      <c r="CS415" s="59" t="n"/>
      <c r="CT415" s="59" t="n"/>
      <c r="CU415" s="59" t="n"/>
      <c r="CV415" s="59" t="n"/>
      <c r="CW415" s="59" t="n"/>
      <c r="CX415" s="59" t="n"/>
      <c r="CY415" s="59" t="n"/>
      <c r="CZ415" s="59" t="n"/>
    </row>
    <row r="416">
      <c r="D416" s="59" t="n"/>
      <c r="E416" s="59" t="n"/>
      <c r="F416" s="59" t="n"/>
      <c r="G416" s="59" t="n"/>
      <c r="H416" s="59" t="n"/>
      <c r="I416" s="59" t="n"/>
      <c r="J416" s="59" t="n"/>
      <c r="K416" s="59" t="n"/>
      <c r="L416" s="59" t="n"/>
      <c r="M416" s="59" t="n"/>
      <c r="N416" s="59" t="n"/>
      <c r="O416" s="59" t="n"/>
      <c r="P416" s="59" t="n"/>
      <c r="Q416" s="59" t="n"/>
      <c r="R416" s="59" t="n"/>
      <c r="S416" s="59" t="n"/>
      <c r="T416" s="59" t="n"/>
      <c r="U416" s="59" t="n"/>
      <c r="V416" s="59" t="n"/>
      <c r="W416" s="59" t="n"/>
      <c r="X416" s="59" t="n"/>
      <c r="Y416" s="59" t="n"/>
      <c r="Z416" s="59" t="n"/>
      <c r="AA416" s="59" t="n"/>
      <c r="AB416" s="59" t="n"/>
      <c r="AC416" s="59" t="n"/>
      <c r="AD416" s="59" t="n"/>
      <c r="AE416" s="59" t="n"/>
      <c r="AF416" s="59" t="n"/>
      <c r="AG416" s="59" t="n"/>
      <c r="AH416" s="59" t="n"/>
      <c r="AI416" s="59" t="n"/>
      <c r="AJ416" s="59" t="n"/>
      <c r="AK416" s="59" t="n"/>
      <c r="AL416" s="59" t="n"/>
      <c r="AM416" s="59" t="n"/>
      <c r="AN416" s="59" t="n"/>
      <c r="AO416" s="59" t="n"/>
      <c r="AP416" s="59" t="n"/>
      <c r="AQ416" s="59" t="n"/>
      <c r="AR416" s="59" t="n"/>
      <c r="AS416" s="59" t="n"/>
      <c r="AT416" s="59" t="n"/>
      <c r="AU416" s="59" t="n"/>
      <c r="AV416" s="59" t="n"/>
      <c r="AW416" s="59" t="n"/>
      <c r="AX416" s="59" t="n"/>
      <c r="AY416" s="59" t="n"/>
      <c r="AZ416" s="59" t="n"/>
      <c r="BA416" s="59" t="n"/>
      <c r="BB416" s="59" t="n"/>
      <c r="BC416" s="59" t="n"/>
      <c r="BD416" s="59" t="n"/>
      <c r="BE416" s="59" t="n"/>
      <c r="BF416" s="59" t="n"/>
      <c r="BG416" s="59" t="n"/>
      <c r="BH416" s="59" t="n"/>
      <c r="BI416" s="59" t="n"/>
      <c r="BJ416" s="59" t="n"/>
      <c r="BK416" s="59" t="n"/>
      <c r="BL416" s="59" t="n"/>
      <c r="BM416" s="59" t="n"/>
      <c r="BN416" s="59" t="n"/>
      <c r="BO416" s="59" t="n"/>
      <c r="BP416" s="59" t="n"/>
      <c r="BQ416" s="59" t="n"/>
      <c r="BR416" s="59" t="n"/>
      <c r="BS416" s="59" t="n"/>
      <c r="BT416" s="59" t="n"/>
      <c r="BU416" s="59" t="n"/>
      <c r="BV416" s="59" t="n"/>
      <c r="BW416" s="59" t="n"/>
      <c r="BX416" s="59" t="n"/>
      <c r="BY416" s="59" t="n"/>
      <c r="BZ416" s="59" t="n"/>
      <c r="CA416" s="59" t="n"/>
      <c r="CB416" s="59" t="n"/>
      <c r="CC416" s="59" t="n"/>
      <c r="CD416" s="59" t="n"/>
      <c r="CE416" s="59" t="n"/>
      <c r="CF416" s="59" t="n"/>
      <c r="CG416" s="59" t="n"/>
      <c r="CH416" s="59" t="n"/>
      <c r="CI416" s="59" t="n"/>
      <c r="CJ416" s="59" t="n"/>
      <c r="CK416" s="59" t="n"/>
      <c r="CL416" s="59" t="n"/>
      <c r="CM416" s="59" t="n"/>
      <c r="CN416" s="59" t="n"/>
      <c r="CO416" s="59" t="n"/>
      <c r="CP416" s="59" t="n"/>
      <c r="CQ416" s="59" t="n"/>
      <c r="CR416" s="59" t="n"/>
      <c r="CS416" s="59" t="n"/>
      <c r="CT416" s="59" t="n"/>
      <c r="CU416" s="59" t="n"/>
      <c r="CV416" s="59" t="n"/>
      <c r="CW416" s="59" t="n"/>
      <c r="CX416" s="59" t="n"/>
      <c r="CY416" s="59" t="n"/>
      <c r="CZ416" s="59" t="n"/>
    </row>
    <row r="417">
      <c r="D417" s="59" t="n"/>
      <c r="E417" s="59" t="n"/>
      <c r="F417" s="59" t="n"/>
      <c r="G417" s="59" t="n"/>
      <c r="H417" s="59" t="n"/>
      <c r="I417" s="59" t="n"/>
      <c r="J417" s="59" t="n"/>
      <c r="K417" s="59" t="n"/>
      <c r="L417" s="59" t="n"/>
      <c r="M417" s="59" t="n"/>
      <c r="N417" s="59" t="n"/>
      <c r="O417" s="59" t="n"/>
      <c r="P417" s="59" t="n"/>
      <c r="Q417" s="59" t="n"/>
      <c r="R417" s="59" t="n"/>
      <c r="S417" s="59" t="n"/>
      <c r="T417" s="59" t="n"/>
      <c r="U417" s="59" t="n"/>
      <c r="V417" s="59" t="n"/>
      <c r="W417" s="59" t="n"/>
      <c r="X417" s="59" t="n"/>
      <c r="Y417" s="59" t="n"/>
      <c r="Z417" s="59" t="n"/>
      <c r="AA417" s="59" t="n"/>
      <c r="AB417" s="59" t="n"/>
      <c r="AC417" s="59" t="n"/>
      <c r="AD417" s="59" t="n"/>
      <c r="AE417" s="59" t="n"/>
      <c r="AF417" s="59" t="n"/>
      <c r="AG417" s="59" t="n"/>
      <c r="AH417" s="59" t="n"/>
      <c r="AI417" s="59" t="n"/>
      <c r="AJ417" s="59" t="n"/>
      <c r="AK417" s="59" t="n"/>
      <c r="AL417" s="59" t="n"/>
      <c r="AM417" s="59" t="n"/>
      <c r="AN417" s="59" t="n"/>
      <c r="AO417" s="59" t="n"/>
      <c r="AP417" s="59" t="n"/>
      <c r="AQ417" s="59" t="n"/>
      <c r="AR417" s="59" t="n"/>
      <c r="AS417" s="59" t="n"/>
      <c r="AT417" s="59" t="n"/>
      <c r="AU417" s="59" t="n"/>
      <c r="AV417" s="59" t="n"/>
      <c r="AW417" s="59" t="n"/>
      <c r="AX417" s="59" t="n"/>
      <c r="AY417" s="59" t="n"/>
      <c r="AZ417" s="59" t="n"/>
      <c r="BA417" s="59" t="n"/>
      <c r="BB417" s="59" t="n"/>
      <c r="BC417" s="59" t="n"/>
      <c r="BD417" s="59" t="n"/>
      <c r="BE417" s="59" t="n"/>
      <c r="BF417" s="59" t="n"/>
      <c r="BG417" s="59" t="n"/>
      <c r="BH417" s="59" t="n"/>
      <c r="BI417" s="59" t="n"/>
      <c r="BJ417" s="59" t="n"/>
      <c r="BK417" s="59" t="n"/>
      <c r="BL417" s="59" t="n"/>
      <c r="BM417" s="59" t="n"/>
      <c r="BN417" s="59" t="n"/>
      <c r="BO417" s="59" t="n"/>
      <c r="BP417" s="59" t="n"/>
      <c r="BQ417" s="59" t="n"/>
      <c r="BR417" s="59" t="n"/>
      <c r="BS417" s="59" t="n"/>
      <c r="BT417" s="59" t="n"/>
      <c r="BU417" s="59" t="n"/>
      <c r="BV417" s="59" t="n"/>
      <c r="BW417" s="59" t="n"/>
      <c r="BX417" s="59" t="n"/>
      <c r="BY417" s="59" t="n"/>
      <c r="BZ417" s="59" t="n"/>
      <c r="CA417" s="59" t="n"/>
      <c r="CB417" s="59" t="n"/>
      <c r="CC417" s="59" t="n"/>
      <c r="CD417" s="59" t="n"/>
      <c r="CE417" s="59" t="n"/>
      <c r="CF417" s="59" t="n"/>
      <c r="CG417" s="59" t="n"/>
      <c r="CH417" s="59" t="n"/>
      <c r="CI417" s="59" t="n"/>
      <c r="CJ417" s="59" t="n"/>
      <c r="CK417" s="59" t="n"/>
      <c r="CL417" s="59" t="n"/>
      <c r="CM417" s="59" t="n"/>
      <c r="CN417" s="59" t="n"/>
      <c r="CO417" s="59" t="n"/>
      <c r="CP417" s="59" t="n"/>
      <c r="CQ417" s="59" t="n"/>
      <c r="CR417" s="59" t="n"/>
      <c r="CS417" s="59" t="n"/>
      <c r="CT417" s="59" t="n"/>
      <c r="CU417" s="59" t="n"/>
      <c r="CV417" s="59" t="n"/>
      <c r="CW417" s="59" t="n"/>
      <c r="CX417" s="59" t="n"/>
      <c r="CY417" s="59" t="n"/>
      <c r="CZ417" s="59" t="n"/>
    </row>
    <row r="418">
      <c r="D418" s="107" t="n"/>
      <c r="E418" s="107" t="n"/>
      <c r="F418" s="107" t="n"/>
      <c r="G418" s="107" t="n"/>
      <c r="H418" s="107" t="n"/>
      <c r="I418" s="107" t="n"/>
      <c r="J418" s="107" t="n"/>
      <c r="K418" s="107" t="n"/>
      <c r="L418" s="107" t="n"/>
      <c r="M418" s="107" t="n"/>
      <c r="N418" s="107" t="n"/>
      <c r="O418" s="107" t="n"/>
      <c r="P418" s="107" t="n"/>
      <c r="Q418" s="107" t="n"/>
      <c r="R418" s="107" t="n"/>
      <c r="S418" s="107" t="n"/>
      <c r="T418" s="107" t="n"/>
      <c r="U418" s="107" t="n"/>
      <c r="V418" s="107" t="n"/>
      <c r="W418" s="107" t="n"/>
      <c r="X418" s="107" t="n"/>
      <c r="Y418" s="107" t="n"/>
      <c r="Z418" s="107" t="n"/>
      <c r="AA418" s="107" t="n"/>
      <c r="AB418" s="107" t="n"/>
      <c r="AC418" s="107" t="n"/>
      <c r="AD418" s="107" t="n"/>
      <c r="AE418" s="107" t="n"/>
      <c r="AF418" s="107" t="n"/>
      <c r="AG418" s="107" t="n"/>
      <c r="AH418" s="107" t="n"/>
      <c r="AI418" s="107" t="n"/>
      <c r="AJ418" s="107" t="n"/>
      <c r="AK418" s="107" t="n"/>
      <c r="AL418" s="107" t="n"/>
      <c r="AM418" s="107" t="n"/>
      <c r="AN418" s="107" t="n"/>
      <c r="AO418" s="107" t="n"/>
      <c r="AP418" s="107" t="n"/>
      <c r="AQ418" s="107" t="n"/>
      <c r="AR418" s="107" t="n"/>
      <c r="AS418" s="107" t="n"/>
      <c r="AT418" s="107" t="n"/>
      <c r="AU418" s="107" t="n"/>
      <c r="AV418" s="107" t="n"/>
      <c r="AW418" s="107" t="n"/>
      <c r="AX418" s="107" t="n"/>
      <c r="AY418" s="107" t="n"/>
      <c r="AZ418" s="107" t="n"/>
      <c r="BA418" s="107" t="n"/>
      <c r="BB418" s="107" t="n"/>
      <c r="BC418" s="107" t="n"/>
      <c r="BD418" s="107" t="n"/>
      <c r="BE418" s="107" t="n"/>
      <c r="BF418" s="107" t="n"/>
      <c r="BG418" s="107" t="n"/>
      <c r="BH418" s="107" t="n"/>
      <c r="BI418" s="107" t="n"/>
      <c r="BJ418" s="107" t="n"/>
      <c r="BK418" s="107" t="n"/>
      <c r="BL418" s="107" t="n"/>
      <c r="BM418" s="107" t="n"/>
      <c r="BN418" s="107" t="n"/>
      <c r="BO418" s="107" t="n"/>
      <c r="BP418" s="107" t="n"/>
      <c r="BQ418" s="107" t="n"/>
      <c r="BR418" s="107" t="n"/>
      <c r="BS418" s="107" t="n"/>
      <c r="BT418" s="107" t="n"/>
      <c r="BU418" s="107" t="n"/>
      <c r="BV418" s="107" t="n"/>
      <c r="BW418" s="107" t="n"/>
      <c r="BX418" s="107" t="n"/>
      <c r="BY418" s="107" t="n"/>
      <c r="BZ418" s="107" t="n"/>
      <c r="CA418" s="107" t="n"/>
      <c r="CB418" s="107" t="n"/>
      <c r="CC418" s="107" t="n"/>
      <c r="CD418" s="107" t="n"/>
      <c r="CE418" s="107" t="n"/>
      <c r="CF418" s="107" t="n"/>
      <c r="CG418" s="107" t="n"/>
      <c r="CH418" s="107" t="n"/>
      <c r="CI418" s="107" t="n"/>
      <c r="CJ418" s="107" t="n"/>
      <c r="CK418" s="107" t="n"/>
      <c r="CL418" s="107" t="n"/>
      <c r="CM418" s="107" t="n"/>
      <c r="CN418" s="107" t="n"/>
      <c r="CO418" s="107" t="n"/>
      <c r="CP418" s="107" t="n"/>
      <c r="CQ418" s="107" t="n"/>
      <c r="CR418" s="107" t="n"/>
      <c r="CS418" s="107" t="n"/>
      <c r="CT418" s="107" t="n"/>
      <c r="CU418" s="107" t="n"/>
      <c r="CV418" s="107" t="n"/>
      <c r="CW418" s="107" t="n"/>
      <c r="CX418" s="107" t="n"/>
      <c r="CY418" s="107" t="n"/>
      <c r="CZ418" s="107" t="n"/>
    </row>
    <row r="421">
      <c r="A421" s="2">
        <f>IF($A414="","","   projections")</f>
        <v/>
      </c>
      <c r="B421" s="68">
        <f>IF($A414="",0,COUNT($E422:$CZ422))</f>
        <v/>
      </c>
      <c r="C421" s="69">
        <f>IF($B421=0,0,MAX($E422:$CZ422))</f>
        <v/>
      </c>
      <c r="D421" s="58">
        <f>_xll.BDS($A414,'Field Check'!$C$42,"headers=y","startcol=1","endcol=3","dir=h","cols=21;rows=3")</f>
        <v/>
      </c>
      <c r="E421" s="59" t="n">
        <v>46252</v>
      </c>
      <c r="F421" s="59" t="n">
        <v>46434</v>
      </c>
      <c r="G421" s="59" t="n">
        <v>46616</v>
      </c>
      <c r="H421" s="59" t="n">
        <v>46798</v>
      </c>
      <c r="I421" s="59" t="n">
        <v>46980</v>
      </c>
      <c r="J421" s="59" t="n">
        <v>47169</v>
      </c>
      <c r="K421" s="59" t="n">
        <v>47351</v>
      </c>
      <c r="L421" s="59" t="n">
        <v>47533</v>
      </c>
      <c r="M421" s="59" t="n">
        <v>47715</v>
      </c>
      <c r="N421" s="59" t="n">
        <v>47897</v>
      </c>
      <c r="O421" s="59" t="n">
        <v>48079</v>
      </c>
      <c r="P421" s="59" t="n">
        <v>48261</v>
      </c>
      <c r="Q421" s="59" t="n">
        <v>48443</v>
      </c>
      <c r="R421" s="59" t="n">
        <v>48625</v>
      </c>
      <c r="S421" s="59" t="n">
        <v>48807</v>
      </c>
      <c r="T421" s="59" t="n">
        <v>48989</v>
      </c>
      <c r="U421" s="59" t="n">
        <v>49171</v>
      </c>
      <c r="V421" s="59" t="n">
        <v>49360</v>
      </c>
      <c r="W421" s="59" t="n">
        <v>49542</v>
      </c>
      <c r="X421" s="59" t="n">
        <v>49724</v>
      </c>
      <c r="Y421" s="59" t="n"/>
      <c r="Z421" s="59" t="n"/>
      <c r="AA421" s="59" t="n"/>
      <c r="AB421" s="59" t="n"/>
      <c r="AC421" s="59" t="n"/>
      <c r="AD421" s="59" t="n"/>
      <c r="AE421" s="59" t="n"/>
      <c r="AF421" s="59" t="n"/>
      <c r="AG421" s="59" t="n"/>
      <c r="AH421" s="59" t="n"/>
      <c r="AI421" s="59" t="n"/>
      <c r="AJ421" s="59" t="n"/>
      <c r="AK421" s="59" t="n"/>
      <c r="AL421" s="59" t="n"/>
      <c r="AM421" s="59" t="n"/>
      <c r="AN421" s="59" t="n"/>
      <c r="AO421" s="59" t="n"/>
      <c r="AP421" s="59" t="n"/>
      <c r="AQ421" s="59" t="n"/>
      <c r="AR421" s="59" t="n"/>
      <c r="AS421" s="59" t="n"/>
      <c r="AT421" s="59" t="n"/>
      <c r="AU421" s="59" t="n"/>
      <c r="AV421" s="59" t="n"/>
      <c r="AW421" s="59" t="n"/>
      <c r="AX421" s="59" t="n"/>
      <c r="AY421" s="59" t="n"/>
      <c r="AZ421" s="59" t="n"/>
      <c r="BA421" s="59" t="n"/>
      <c r="BB421" s="59" t="n"/>
      <c r="BC421" s="59" t="n"/>
      <c r="BD421" s="59" t="n"/>
      <c r="BE421" s="59" t="n"/>
      <c r="BF421" s="59" t="n"/>
      <c r="BG421" s="59" t="n"/>
      <c r="BH421" s="59" t="n"/>
      <c r="BI421" s="59" t="n"/>
      <c r="BJ421" s="59" t="n"/>
      <c r="BK421" s="59" t="n"/>
      <c r="BL421" s="59" t="n"/>
      <c r="BM421" s="59" t="n"/>
      <c r="BN421" s="59" t="n"/>
      <c r="BO421" s="59" t="n"/>
      <c r="BP421" s="59" t="n"/>
      <c r="BQ421" s="59" t="n"/>
      <c r="BR421" s="59" t="n"/>
      <c r="BS421" s="59" t="n"/>
      <c r="BT421" s="59" t="n"/>
      <c r="BU421" s="59" t="n"/>
      <c r="BV421" s="59" t="n"/>
      <c r="BW421" s="59" t="n"/>
      <c r="BX421" s="59" t="n"/>
      <c r="BY421" s="59" t="n"/>
      <c r="BZ421" s="59" t="n"/>
      <c r="CA421" s="59" t="n"/>
      <c r="CB421" s="59" t="n"/>
      <c r="CC421" s="59" t="n"/>
      <c r="CD421" s="59" t="n"/>
      <c r="CE421" s="59" t="n"/>
      <c r="CF421" s="59" t="n"/>
      <c r="CG421" s="59" t="n"/>
      <c r="CH421" s="59" t="n"/>
      <c r="CI421" s="59" t="n"/>
      <c r="CJ421" s="59" t="n"/>
      <c r="CK421" s="59" t="n"/>
      <c r="CL421" s="59" t="n"/>
      <c r="CM421" s="59" t="n"/>
      <c r="CN421" s="59" t="n"/>
      <c r="CO421" s="59" t="n"/>
      <c r="CP421" s="59" t="n"/>
      <c r="CQ421" s="59" t="n"/>
      <c r="CR421" s="59" t="n"/>
      <c r="CS421" s="59" t="n"/>
      <c r="CT421" s="59" t="n"/>
      <c r="CU421" s="59" t="n"/>
      <c r="CV421" s="59" t="n"/>
      <c r="CW421" s="59" t="n"/>
      <c r="CX421" s="59" t="n"/>
      <c r="CY421" s="59" t="n"/>
      <c r="CZ421" s="59" t="n"/>
    </row>
    <row r="422">
      <c r="D422" s="59" t="inlineStr">
        <is>
          <t>Ex-Date</t>
        </is>
      </c>
      <c r="E422" s="59" t="n">
        <v>46259</v>
      </c>
      <c r="F422" s="59" t="n">
        <v>46441</v>
      </c>
      <c r="G422" s="59" t="n">
        <v>46623</v>
      </c>
      <c r="H422" s="59" t="n">
        <v>46805</v>
      </c>
      <c r="I422" s="59" t="n">
        <v>46987</v>
      </c>
      <c r="J422" s="59" t="n">
        <v>47176</v>
      </c>
      <c r="K422" s="59" t="n">
        <v>47358</v>
      </c>
      <c r="L422" s="59" t="n">
        <v>47540</v>
      </c>
      <c r="M422" s="59" t="n">
        <v>47722</v>
      </c>
      <c r="N422" s="59" t="n">
        <v>47904</v>
      </c>
      <c r="O422" s="59" t="n">
        <v>48086</v>
      </c>
      <c r="P422" s="59" t="n">
        <v>48268</v>
      </c>
      <c r="Q422" s="59" t="n">
        <v>48450</v>
      </c>
      <c r="R422" s="59" t="n">
        <v>48632</v>
      </c>
      <c r="S422" s="59" t="n">
        <v>48814</v>
      </c>
      <c r="T422" s="59" t="n">
        <v>48996</v>
      </c>
      <c r="U422" s="59" t="n">
        <v>49178</v>
      </c>
      <c r="V422" s="59" t="n">
        <v>49367</v>
      </c>
      <c r="W422" s="59" t="n">
        <v>49549</v>
      </c>
      <c r="X422" s="59" t="n">
        <v>49731</v>
      </c>
      <c r="Y422" s="59" t="n"/>
      <c r="Z422" s="59" t="n"/>
      <c r="AA422" s="59" t="n"/>
      <c r="AB422" s="59" t="n"/>
      <c r="AC422" s="59" t="n"/>
      <c r="AD422" s="59" t="n"/>
      <c r="AE422" s="59" t="n"/>
      <c r="AF422" s="59" t="n"/>
      <c r="AG422" s="59" t="n"/>
      <c r="AH422" s="59" t="n"/>
      <c r="AI422" s="59" t="n"/>
      <c r="AJ422" s="59" t="n"/>
      <c r="AK422" s="59" t="n"/>
      <c r="AL422" s="59" t="n"/>
      <c r="AM422" s="59" t="n"/>
      <c r="AN422" s="59" t="n"/>
      <c r="AO422" s="59" t="n"/>
      <c r="AP422" s="59" t="n"/>
      <c r="AQ422" s="59" t="n"/>
      <c r="AR422" s="59" t="n"/>
      <c r="AS422" s="59" t="n"/>
      <c r="AT422" s="59" t="n"/>
      <c r="AU422" s="59" t="n"/>
      <c r="AV422" s="59" t="n"/>
      <c r="AW422" s="59" t="n"/>
      <c r="AX422" s="59" t="n"/>
      <c r="AY422" s="59" t="n"/>
      <c r="AZ422" s="59" t="n"/>
      <c r="BA422" s="59" t="n"/>
      <c r="BB422" s="59" t="n"/>
      <c r="BC422" s="59" t="n"/>
      <c r="BD422" s="59" t="n"/>
      <c r="BE422" s="59" t="n"/>
      <c r="BF422" s="59" t="n"/>
      <c r="BG422" s="59" t="n"/>
      <c r="BH422" s="59" t="n"/>
      <c r="BI422" s="59" t="n"/>
      <c r="BJ422" s="59" t="n"/>
      <c r="BK422" s="59" t="n"/>
      <c r="BL422" s="59" t="n"/>
      <c r="BM422" s="59" t="n"/>
      <c r="BN422" s="59" t="n"/>
      <c r="BO422" s="59" t="n"/>
      <c r="BP422" s="59" t="n"/>
      <c r="BQ422" s="59" t="n"/>
      <c r="BR422" s="59" t="n"/>
      <c r="BS422" s="59" t="n"/>
      <c r="BT422" s="59" t="n"/>
      <c r="BU422" s="59" t="n"/>
      <c r="BV422" s="59" t="n"/>
      <c r="BW422" s="59" t="n"/>
      <c r="BX422" s="59" t="n"/>
      <c r="BY422" s="59" t="n"/>
      <c r="BZ422" s="59" t="n"/>
      <c r="CA422" s="59" t="n"/>
      <c r="CB422" s="59" t="n"/>
      <c r="CC422" s="59" t="n"/>
      <c r="CD422" s="59" t="n"/>
      <c r="CE422" s="59" t="n"/>
      <c r="CF422" s="59" t="n"/>
      <c r="CG422" s="59" t="n"/>
      <c r="CH422" s="59" t="n"/>
      <c r="CI422" s="59" t="n"/>
      <c r="CJ422" s="59" t="n"/>
      <c r="CK422" s="59" t="n"/>
      <c r="CL422" s="59" t="n"/>
      <c r="CM422" s="59" t="n"/>
      <c r="CN422" s="59" t="n"/>
      <c r="CO422" s="59" t="n"/>
      <c r="CP422" s="59" t="n"/>
      <c r="CQ422" s="59" t="n"/>
      <c r="CR422" s="59" t="n"/>
      <c r="CS422" s="59" t="n"/>
      <c r="CT422" s="59" t="n"/>
      <c r="CU422" s="59" t="n"/>
      <c r="CV422" s="59" t="n"/>
      <c r="CW422" s="59" t="n"/>
      <c r="CX422" s="59" t="n"/>
      <c r="CY422" s="59" t="n"/>
      <c r="CZ422" s="59" t="n"/>
    </row>
    <row r="423">
      <c r="D423" s="107" t="inlineStr">
        <is>
          <t>Amount Per Share</t>
        </is>
      </c>
      <c r="E423" s="107" t="n">
        <v>0.157</v>
      </c>
      <c r="F423" s="107" t="n">
        <v>0.157</v>
      </c>
      <c r="G423" s="107" t="n">
        <v>0.157</v>
      </c>
      <c r="H423" s="107" t="n">
        <v>0.157</v>
      </c>
      <c r="I423" s="107" t="n">
        <v>0.157</v>
      </c>
      <c r="J423" s="107" t="n">
        <v>0.157</v>
      </c>
      <c r="K423" s="107" t="n">
        <v>0.157</v>
      </c>
      <c r="L423" s="107" t="n">
        <v>0.157</v>
      </c>
      <c r="M423" s="107" t="n">
        <v>0.157</v>
      </c>
      <c r="N423" s="107" t="n">
        <v>0.157</v>
      </c>
      <c r="O423" s="107" t="n">
        <v>0.157</v>
      </c>
      <c r="P423" s="107" t="n">
        <v>0.157</v>
      </c>
      <c r="Q423" s="107" t="n">
        <v>0.157</v>
      </c>
      <c r="R423" s="107" t="n">
        <v>0.157</v>
      </c>
      <c r="S423" s="107" t="n">
        <v>0.157</v>
      </c>
      <c r="T423" s="107" t="n">
        <v>0.157</v>
      </c>
      <c r="U423" s="107" t="n">
        <v>0.157</v>
      </c>
      <c r="V423" s="107" t="n">
        <v>0.157</v>
      </c>
      <c r="W423" s="107" t="n">
        <v>0.157</v>
      </c>
      <c r="X423" s="107" t="n">
        <v>0.157</v>
      </c>
      <c r="Y423" s="107" t="n"/>
      <c r="Z423" s="107" t="n"/>
      <c r="AA423" s="107" t="n"/>
      <c r="AB423" s="107" t="n"/>
      <c r="AC423" s="107" t="n"/>
      <c r="AD423" s="107" t="n"/>
      <c r="AE423" s="107" t="n"/>
      <c r="AF423" s="107" t="n"/>
      <c r="AG423" s="107" t="n"/>
      <c r="AH423" s="107" t="n"/>
      <c r="AI423" s="107" t="n"/>
      <c r="AJ423" s="107" t="n"/>
      <c r="AK423" s="107" t="n"/>
      <c r="AL423" s="107" t="n"/>
      <c r="AM423" s="107" t="n"/>
      <c r="AN423" s="107" t="n"/>
      <c r="AO423" s="107" t="n"/>
      <c r="AP423" s="107" t="n"/>
      <c r="AQ423" s="107" t="n"/>
      <c r="AR423" s="107" t="n"/>
      <c r="AS423" s="107" t="n"/>
      <c r="AT423" s="107" t="n"/>
      <c r="AU423" s="107" t="n"/>
      <c r="AV423" s="107" t="n"/>
      <c r="AW423" s="107" t="n"/>
      <c r="AX423" s="107" t="n"/>
      <c r="AY423" s="107" t="n"/>
      <c r="AZ423" s="107" t="n"/>
      <c r="BA423" s="107" t="n"/>
      <c r="BB423" s="107" t="n"/>
      <c r="BC423" s="107" t="n"/>
      <c r="BD423" s="107" t="n"/>
      <c r="BE423" s="107" t="n"/>
      <c r="BF423" s="107" t="n"/>
      <c r="BG423" s="107" t="n"/>
      <c r="BH423" s="107" t="n"/>
      <c r="BI423" s="107" t="n"/>
      <c r="BJ423" s="107" t="n"/>
      <c r="BK423" s="107" t="n"/>
      <c r="BL423" s="107" t="n"/>
      <c r="BM423" s="107" t="n"/>
      <c r="BN423" s="107" t="n"/>
      <c r="BO423" s="107" t="n"/>
      <c r="BP423" s="107" t="n"/>
      <c r="BQ423" s="107" t="n"/>
      <c r="BR423" s="107" t="n"/>
      <c r="BS423" s="107" t="n"/>
      <c r="BT423" s="107" t="n"/>
      <c r="BU423" s="107" t="n"/>
      <c r="BV423" s="107" t="n"/>
      <c r="BW423" s="107" t="n"/>
      <c r="BX423" s="107" t="n"/>
      <c r="BY423" s="107" t="n"/>
      <c r="BZ423" s="107" t="n"/>
      <c r="CA423" s="107" t="n"/>
      <c r="CB423" s="107" t="n"/>
      <c r="CC423" s="107" t="n"/>
      <c r="CD423" s="107" t="n"/>
      <c r="CE423" s="107" t="n"/>
      <c r="CF423" s="107" t="n"/>
      <c r="CG423" s="107" t="n"/>
      <c r="CH423" s="107" t="n"/>
      <c r="CI423" s="107" t="n"/>
      <c r="CJ423" s="107" t="n"/>
      <c r="CK423" s="107" t="n"/>
      <c r="CL423" s="107" t="n"/>
      <c r="CM423" s="107" t="n"/>
      <c r="CN423" s="107" t="n"/>
      <c r="CO423" s="107" t="n"/>
      <c r="CP423" s="107" t="n"/>
      <c r="CQ423" s="107" t="n"/>
      <c r="CR423" s="107" t="n"/>
      <c r="CS423" s="107" t="n"/>
      <c r="CT423" s="107" t="n"/>
      <c r="CU423" s="107" t="n"/>
      <c r="CV423" s="107" t="n"/>
      <c r="CW423" s="107" t="n"/>
      <c r="CX423" s="107" t="n"/>
      <c r="CY423" s="107" t="n"/>
      <c r="CZ423" s="107" t="n"/>
    </row>
    <row r="425">
      <c r="A425" s="126">
        <f>IF('AS51'!$C$44="","",'AS51'!$C$44)</f>
        <v/>
      </c>
      <c r="B425" s="68">
        <f>IF($A425="",0,COUNT($E426:$CZ426))</f>
        <v/>
      </c>
      <c r="C425" s="69">
        <f>IF($B425=0,0,MAX($E426:$CZ426))</f>
        <v/>
      </c>
      <c r="D425" s="58">
        <f>_xll.BDS($A425,'Field Check'!$C$44,"headers=y","startcol=1","endcol=7","dir=h","DVD_START_DT",'Field Check'!$C$59,"DVD_END_DT",'Field Check'!$D$59,"cols=2;rows=7")</f>
        <v/>
      </c>
      <c r="E425" s="59" t="n">
        <v>46195</v>
      </c>
      <c r="F425" s="59" t="n"/>
      <c r="G425" s="59" t="n"/>
      <c r="H425" s="59" t="n"/>
      <c r="I425" s="59" t="n"/>
      <c r="J425" s="59" t="n"/>
      <c r="K425" s="59" t="n"/>
      <c r="L425" s="59" t="n"/>
      <c r="M425" s="59" t="n"/>
      <c r="N425" s="59" t="n"/>
      <c r="O425" s="59" t="n"/>
      <c r="P425" s="59" t="n"/>
      <c r="Q425" s="59" t="n"/>
      <c r="R425" s="59" t="n"/>
      <c r="S425" s="59" t="n"/>
      <c r="T425" s="59" t="n"/>
      <c r="U425" s="59" t="n"/>
      <c r="V425" s="59" t="n"/>
      <c r="W425" s="59" t="n"/>
      <c r="X425" s="59" t="n"/>
      <c r="Y425" s="59" t="n"/>
      <c r="Z425" s="59" t="n"/>
      <c r="AA425" s="59" t="n"/>
      <c r="AB425" s="59" t="n"/>
      <c r="AC425" s="59" t="n"/>
      <c r="AD425" s="59" t="n"/>
      <c r="AE425" s="59" t="n"/>
      <c r="AF425" s="59" t="n"/>
      <c r="AG425" s="59" t="n"/>
      <c r="AH425" s="59" t="n"/>
      <c r="AI425" s="59" t="n"/>
      <c r="AJ425" s="59" t="n"/>
      <c r="AK425" s="59" t="n"/>
      <c r="AL425" s="59" t="n"/>
      <c r="AM425" s="59" t="n"/>
      <c r="AN425" s="59" t="n"/>
      <c r="AO425" s="59" t="n"/>
      <c r="AP425" s="59" t="n"/>
      <c r="AQ425" s="59" t="n"/>
      <c r="AR425" s="59" t="n"/>
      <c r="AS425" s="59" t="n"/>
      <c r="AT425" s="59" t="n"/>
      <c r="AU425" s="59" t="n"/>
      <c r="AV425" s="59" t="n"/>
      <c r="AW425" s="59" t="n"/>
      <c r="AX425" s="59" t="n"/>
      <c r="AY425" s="59" t="n"/>
      <c r="AZ425" s="59" t="n"/>
      <c r="BA425" s="59" t="n"/>
      <c r="BB425" s="59" t="n"/>
      <c r="BC425" s="59" t="n"/>
      <c r="BD425" s="59" t="n"/>
      <c r="BE425" s="59" t="n"/>
      <c r="BF425" s="59" t="n"/>
      <c r="BG425" s="59" t="n"/>
      <c r="BH425" s="59" t="n"/>
      <c r="BI425" s="59" t="n"/>
      <c r="BJ425" s="59" t="n"/>
      <c r="BK425" s="59" t="n"/>
      <c r="BL425" s="59" t="n"/>
      <c r="BM425" s="59" t="n"/>
      <c r="BN425" s="59" t="n"/>
      <c r="BO425" s="59" t="n"/>
      <c r="BP425" s="59" t="n"/>
      <c r="BQ425" s="59" t="n"/>
      <c r="BR425" s="59" t="n"/>
      <c r="BS425" s="59" t="n"/>
      <c r="BT425" s="59" t="n"/>
      <c r="BU425" s="59" t="n"/>
      <c r="BV425" s="59" t="n"/>
      <c r="BW425" s="59" t="n"/>
      <c r="BX425" s="59" t="n"/>
      <c r="BY425" s="59" t="n"/>
      <c r="BZ425" s="59" t="n"/>
      <c r="CA425" s="59" t="n"/>
      <c r="CB425" s="59" t="n"/>
      <c r="CC425" s="59" t="n"/>
      <c r="CD425" s="59" t="n"/>
      <c r="CE425" s="59" t="n"/>
      <c r="CF425" s="59" t="n"/>
      <c r="CG425" s="59" t="n"/>
      <c r="CH425" s="59" t="n"/>
      <c r="CI425" s="59" t="n"/>
      <c r="CJ425" s="59" t="n"/>
      <c r="CK425" s="59" t="n"/>
      <c r="CL425" s="59" t="n"/>
      <c r="CM425" s="59" t="n"/>
      <c r="CN425" s="59" t="n"/>
      <c r="CO425" s="59" t="n"/>
      <c r="CP425" s="59" t="n"/>
      <c r="CQ425" s="59" t="n"/>
      <c r="CR425" s="59" t="n"/>
      <c r="CS425" s="59" t="n"/>
      <c r="CT425" s="59" t="n"/>
      <c r="CU425" s="59" t="n"/>
      <c r="CV425" s="59" t="n"/>
      <c r="CW425" s="59" t="n"/>
      <c r="CX425" s="59" t="n"/>
      <c r="CY425" s="59" t="n"/>
      <c r="CZ425" s="59" t="n"/>
    </row>
    <row r="426">
      <c r="D426" s="59" t="inlineStr">
        <is>
          <t>Ex-Date</t>
        </is>
      </c>
      <c r="E426" s="59" t="n">
        <v>46202</v>
      </c>
      <c r="F426" s="59" t="n"/>
      <c r="G426" s="59" t="n"/>
      <c r="H426" s="59" t="n"/>
      <c r="I426" s="59" t="n"/>
      <c r="J426" s="59" t="n"/>
      <c r="K426" s="59" t="n"/>
      <c r="L426" s="59" t="n"/>
      <c r="M426" s="59" t="n"/>
      <c r="N426" s="59" t="n"/>
      <c r="O426" s="59" t="n"/>
      <c r="P426" s="59" t="n"/>
      <c r="Q426" s="59" t="n"/>
      <c r="R426" s="59" t="n"/>
      <c r="S426" s="59" t="n"/>
      <c r="T426" s="59" t="n"/>
      <c r="U426" s="59" t="n"/>
      <c r="V426" s="59" t="n"/>
      <c r="W426" s="59" t="n"/>
      <c r="X426" s="59" t="n"/>
      <c r="Y426" s="59" t="n"/>
      <c r="Z426" s="59" t="n"/>
      <c r="AA426" s="59" t="n"/>
      <c r="AB426" s="59" t="n"/>
      <c r="AC426" s="59" t="n"/>
      <c r="AD426" s="59" t="n"/>
      <c r="AE426" s="59" t="n"/>
      <c r="AF426" s="59" t="n"/>
      <c r="AG426" s="59" t="n"/>
      <c r="AH426" s="59" t="n"/>
      <c r="AI426" s="59" t="n"/>
      <c r="AJ426" s="59" t="n"/>
      <c r="AK426" s="59" t="n"/>
      <c r="AL426" s="59" t="n"/>
      <c r="AM426" s="59" t="n"/>
      <c r="AN426" s="59" t="n"/>
      <c r="AO426" s="59" t="n"/>
      <c r="AP426" s="59" t="n"/>
      <c r="AQ426" s="59" t="n"/>
      <c r="AR426" s="59" t="n"/>
      <c r="AS426" s="59" t="n"/>
      <c r="AT426" s="59" t="n"/>
      <c r="AU426" s="59" t="n"/>
      <c r="AV426" s="59" t="n"/>
      <c r="AW426" s="59" t="n"/>
      <c r="AX426" s="59" t="n"/>
      <c r="AY426" s="59" t="n"/>
      <c r="AZ426" s="59" t="n"/>
      <c r="BA426" s="59" t="n"/>
      <c r="BB426" s="59" t="n"/>
      <c r="BC426" s="59" t="n"/>
      <c r="BD426" s="59" t="n"/>
      <c r="BE426" s="59" t="n"/>
      <c r="BF426" s="59" t="n"/>
      <c r="BG426" s="59" t="n"/>
      <c r="BH426" s="59" t="n"/>
      <c r="BI426" s="59" t="n"/>
      <c r="BJ426" s="59" t="n"/>
      <c r="BK426" s="59" t="n"/>
      <c r="BL426" s="59" t="n"/>
      <c r="BM426" s="59" t="n"/>
      <c r="BN426" s="59" t="n"/>
      <c r="BO426" s="59" t="n"/>
      <c r="BP426" s="59" t="n"/>
      <c r="BQ426" s="59" t="n"/>
      <c r="BR426" s="59" t="n"/>
      <c r="BS426" s="59" t="n"/>
      <c r="BT426" s="59" t="n"/>
      <c r="BU426" s="59" t="n"/>
      <c r="BV426" s="59" t="n"/>
      <c r="BW426" s="59" t="n"/>
      <c r="BX426" s="59" t="n"/>
      <c r="BY426" s="59" t="n"/>
      <c r="BZ426" s="59" t="n"/>
      <c r="CA426" s="59" t="n"/>
      <c r="CB426" s="59" t="n"/>
      <c r="CC426" s="59" t="n"/>
      <c r="CD426" s="59" t="n"/>
      <c r="CE426" s="59" t="n"/>
      <c r="CF426" s="59" t="n"/>
      <c r="CG426" s="59" t="n"/>
      <c r="CH426" s="59" t="n"/>
      <c r="CI426" s="59" t="n"/>
      <c r="CJ426" s="59" t="n"/>
      <c r="CK426" s="59" t="n"/>
      <c r="CL426" s="59" t="n"/>
      <c r="CM426" s="59" t="n"/>
      <c r="CN426" s="59" t="n"/>
      <c r="CO426" s="59" t="n"/>
      <c r="CP426" s="59" t="n"/>
      <c r="CQ426" s="59" t="n"/>
      <c r="CR426" s="59" t="n"/>
      <c r="CS426" s="59" t="n"/>
      <c r="CT426" s="59" t="n"/>
      <c r="CU426" s="59" t="n"/>
      <c r="CV426" s="59" t="n"/>
      <c r="CW426" s="59" t="n"/>
      <c r="CX426" s="59" t="n"/>
      <c r="CY426" s="59" t="n"/>
      <c r="CZ426" s="59" t="n"/>
    </row>
    <row r="427">
      <c r="D427" s="59" t="inlineStr">
        <is>
          <t>Record Date</t>
        </is>
      </c>
      <c r="E427" s="59" t="n">
        <v>46203</v>
      </c>
      <c r="F427" s="59" t="n"/>
      <c r="G427" s="59" t="n"/>
      <c r="H427" s="59" t="n"/>
      <c r="I427" s="59" t="n"/>
      <c r="J427" s="59" t="n"/>
      <c r="K427" s="59" t="n"/>
      <c r="L427" s="59" t="n"/>
      <c r="M427" s="59" t="n"/>
      <c r="N427" s="59" t="n"/>
      <c r="O427" s="59" t="n"/>
      <c r="P427" s="59" t="n"/>
      <c r="Q427" s="59" t="n"/>
      <c r="R427" s="59" t="n"/>
      <c r="S427" s="59" t="n"/>
      <c r="T427" s="59" t="n"/>
      <c r="U427" s="59" t="n"/>
      <c r="V427" s="59" t="n"/>
      <c r="W427" s="59" t="n"/>
      <c r="X427" s="59" t="n"/>
      <c r="Y427" s="59" t="n"/>
      <c r="Z427" s="59" t="n"/>
      <c r="AA427" s="59" t="n"/>
      <c r="AB427" s="59" t="n"/>
      <c r="AC427" s="59" t="n"/>
      <c r="AD427" s="59" t="n"/>
      <c r="AE427" s="59" t="n"/>
      <c r="AF427" s="59" t="n"/>
      <c r="AG427" s="59" t="n"/>
      <c r="AH427" s="59" t="n"/>
      <c r="AI427" s="59" t="n"/>
      <c r="AJ427" s="59" t="n"/>
      <c r="AK427" s="59" t="n"/>
      <c r="AL427" s="59" t="n"/>
      <c r="AM427" s="59" t="n"/>
      <c r="AN427" s="59" t="n"/>
      <c r="AO427" s="59" t="n"/>
      <c r="AP427" s="59" t="n"/>
      <c r="AQ427" s="59" t="n"/>
      <c r="AR427" s="59" t="n"/>
      <c r="AS427" s="59" t="n"/>
      <c r="AT427" s="59" t="n"/>
      <c r="AU427" s="59" t="n"/>
      <c r="AV427" s="59" t="n"/>
      <c r="AW427" s="59" t="n"/>
      <c r="AX427" s="59" t="n"/>
      <c r="AY427" s="59" t="n"/>
      <c r="AZ427" s="59" t="n"/>
      <c r="BA427" s="59" t="n"/>
      <c r="BB427" s="59" t="n"/>
      <c r="BC427" s="59" t="n"/>
      <c r="BD427" s="59" t="n"/>
      <c r="BE427" s="59" t="n"/>
      <c r="BF427" s="59" t="n"/>
      <c r="BG427" s="59" t="n"/>
      <c r="BH427" s="59" t="n"/>
      <c r="BI427" s="59" t="n"/>
      <c r="BJ427" s="59" t="n"/>
      <c r="BK427" s="59" t="n"/>
      <c r="BL427" s="59" t="n"/>
      <c r="BM427" s="59" t="n"/>
      <c r="BN427" s="59" t="n"/>
      <c r="BO427" s="59" t="n"/>
      <c r="BP427" s="59" t="n"/>
      <c r="BQ427" s="59" t="n"/>
      <c r="BR427" s="59" t="n"/>
      <c r="BS427" s="59" t="n"/>
      <c r="BT427" s="59" t="n"/>
      <c r="BU427" s="59" t="n"/>
      <c r="BV427" s="59" t="n"/>
      <c r="BW427" s="59" t="n"/>
      <c r="BX427" s="59" t="n"/>
      <c r="BY427" s="59" t="n"/>
      <c r="BZ427" s="59" t="n"/>
      <c r="CA427" s="59" t="n"/>
      <c r="CB427" s="59" t="n"/>
      <c r="CC427" s="59" t="n"/>
      <c r="CD427" s="59" t="n"/>
      <c r="CE427" s="59" t="n"/>
      <c r="CF427" s="59" t="n"/>
      <c r="CG427" s="59" t="n"/>
      <c r="CH427" s="59" t="n"/>
      <c r="CI427" s="59" t="n"/>
      <c r="CJ427" s="59" t="n"/>
      <c r="CK427" s="59" t="n"/>
      <c r="CL427" s="59" t="n"/>
      <c r="CM427" s="59" t="n"/>
      <c r="CN427" s="59" t="n"/>
      <c r="CO427" s="59" t="n"/>
      <c r="CP427" s="59" t="n"/>
      <c r="CQ427" s="59" t="n"/>
      <c r="CR427" s="59" t="n"/>
      <c r="CS427" s="59" t="n"/>
      <c r="CT427" s="59" t="n"/>
      <c r="CU427" s="59" t="n"/>
      <c r="CV427" s="59" t="n"/>
      <c r="CW427" s="59" t="n"/>
      <c r="CX427" s="59" t="n"/>
      <c r="CY427" s="59" t="n"/>
      <c r="CZ427" s="59" t="n"/>
    </row>
    <row r="428">
      <c r="D428" s="59" t="inlineStr">
        <is>
          <t>Payable Date</t>
        </is>
      </c>
      <c r="E428" s="59" t="n">
        <v>46265</v>
      </c>
      <c r="F428" s="59" t="n"/>
      <c r="G428" s="59" t="n"/>
      <c r="H428" s="59" t="n"/>
      <c r="I428" s="59" t="n"/>
      <c r="J428" s="59" t="n"/>
      <c r="K428" s="59" t="n"/>
      <c r="L428" s="59" t="n"/>
      <c r="M428" s="59" t="n"/>
      <c r="N428" s="59" t="n"/>
      <c r="O428" s="59" t="n"/>
      <c r="P428" s="59" t="n"/>
      <c r="Q428" s="59" t="n"/>
      <c r="R428" s="59" t="n"/>
      <c r="S428" s="59" t="n"/>
      <c r="T428" s="59" t="n"/>
      <c r="U428" s="59" t="n"/>
      <c r="V428" s="59" t="n"/>
      <c r="W428" s="59" t="n"/>
      <c r="X428" s="59" t="n"/>
      <c r="Y428" s="59" t="n"/>
      <c r="Z428" s="59" t="n"/>
      <c r="AA428" s="59" t="n"/>
      <c r="AB428" s="59" t="n"/>
      <c r="AC428" s="59" t="n"/>
      <c r="AD428" s="59" t="n"/>
      <c r="AE428" s="59" t="n"/>
      <c r="AF428" s="59" t="n"/>
      <c r="AG428" s="59" t="n"/>
      <c r="AH428" s="59" t="n"/>
      <c r="AI428" s="59" t="n"/>
      <c r="AJ428" s="59" t="n"/>
      <c r="AK428" s="59" t="n"/>
      <c r="AL428" s="59" t="n"/>
      <c r="AM428" s="59" t="n"/>
      <c r="AN428" s="59" t="n"/>
      <c r="AO428" s="59" t="n"/>
      <c r="AP428" s="59" t="n"/>
      <c r="AQ428" s="59" t="n"/>
      <c r="AR428" s="59" t="n"/>
      <c r="AS428" s="59" t="n"/>
      <c r="AT428" s="59" t="n"/>
      <c r="AU428" s="59" t="n"/>
      <c r="AV428" s="59" t="n"/>
      <c r="AW428" s="59" t="n"/>
      <c r="AX428" s="59" t="n"/>
      <c r="AY428" s="59" t="n"/>
      <c r="AZ428" s="59" t="n"/>
      <c r="BA428" s="59" t="n"/>
      <c r="BB428" s="59" t="n"/>
      <c r="BC428" s="59" t="n"/>
      <c r="BD428" s="59" t="n"/>
      <c r="BE428" s="59" t="n"/>
      <c r="BF428" s="59" t="n"/>
      <c r="BG428" s="59" t="n"/>
      <c r="BH428" s="59" t="n"/>
      <c r="BI428" s="59" t="n"/>
      <c r="BJ428" s="59" t="n"/>
      <c r="BK428" s="59" t="n"/>
      <c r="BL428" s="59" t="n"/>
      <c r="BM428" s="59" t="n"/>
      <c r="BN428" s="59" t="n"/>
      <c r="BO428" s="59" t="n"/>
      <c r="BP428" s="59" t="n"/>
      <c r="BQ428" s="59" t="n"/>
      <c r="BR428" s="59" t="n"/>
      <c r="BS428" s="59" t="n"/>
      <c r="BT428" s="59" t="n"/>
      <c r="BU428" s="59" t="n"/>
      <c r="BV428" s="59" t="n"/>
      <c r="BW428" s="59" t="n"/>
      <c r="BX428" s="59" t="n"/>
      <c r="BY428" s="59" t="n"/>
      <c r="BZ428" s="59" t="n"/>
      <c r="CA428" s="59" t="n"/>
      <c r="CB428" s="59" t="n"/>
      <c r="CC428" s="59" t="n"/>
      <c r="CD428" s="59" t="n"/>
      <c r="CE428" s="59" t="n"/>
      <c r="CF428" s="59" t="n"/>
      <c r="CG428" s="59" t="n"/>
      <c r="CH428" s="59" t="n"/>
      <c r="CI428" s="59" t="n"/>
      <c r="CJ428" s="59" t="n"/>
      <c r="CK428" s="59" t="n"/>
      <c r="CL428" s="59" t="n"/>
      <c r="CM428" s="59" t="n"/>
      <c r="CN428" s="59" t="n"/>
      <c r="CO428" s="59" t="n"/>
      <c r="CP428" s="59" t="n"/>
      <c r="CQ428" s="59" t="n"/>
      <c r="CR428" s="59" t="n"/>
      <c r="CS428" s="59" t="n"/>
      <c r="CT428" s="59" t="n"/>
      <c r="CU428" s="59" t="n"/>
      <c r="CV428" s="59" t="n"/>
      <c r="CW428" s="59" t="n"/>
      <c r="CX428" s="59" t="n"/>
      <c r="CY428" s="59" t="n"/>
      <c r="CZ428" s="59" t="n"/>
    </row>
    <row r="429">
      <c r="D429" s="107" t="inlineStr">
        <is>
          <t>Dividend Amount</t>
        </is>
      </c>
      <c r="E429" s="107" t="n">
        <v>0.2584</v>
      </c>
      <c r="F429" s="107" t="n"/>
      <c r="G429" s="107" t="n"/>
      <c r="H429" s="107" t="n"/>
      <c r="I429" s="107" t="n"/>
      <c r="J429" s="107" t="n"/>
      <c r="K429" s="107" t="n"/>
      <c r="L429" s="107" t="n"/>
      <c r="M429" s="107" t="n"/>
      <c r="N429" s="107" t="n"/>
      <c r="O429" s="107" t="n"/>
      <c r="P429" s="107" t="n"/>
      <c r="Q429" s="107" t="n"/>
      <c r="R429" s="107" t="n"/>
      <c r="S429" s="107" t="n"/>
      <c r="T429" s="107" t="n"/>
      <c r="U429" s="107" t="n"/>
      <c r="V429" s="107" t="n"/>
      <c r="W429" s="107" t="n"/>
      <c r="X429" s="107" t="n"/>
      <c r="Y429" s="107" t="n"/>
      <c r="Z429" s="107" t="n"/>
      <c r="AA429" s="107" t="n"/>
      <c r="AB429" s="107" t="n"/>
      <c r="AC429" s="107" t="n"/>
      <c r="AD429" s="107" t="n"/>
      <c r="AE429" s="107" t="n"/>
      <c r="AF429" s="107" t="n"/>
      <c r="AG429" s="107" t="n"/>
      <c r="AH429" s="107" t="n"/>
      <c r="AI429" s="107" t="n"/>
      <c r="AJ429" s="107" t="n"/>
      <c r="AK429" s="107" t="n"/>
      <c r="AL429" s="107" t="n"/>
      <c r="AM429" s="107" t="n"/>
      <c r="AN429" s="107" t="n"/>
      <c r="AO429" s="107" t="n"/>
      <c r="AP429" s="107" t="n"/>
      <c r="AQ429" s="107" t="n"/>
      <c r="AR429" s="107" t="n"/>
      <c r="AS429" s="107" t="n"/>
      <c r="AT429" s="107" t="n"/>
      <c r="AU429" s="107" t="n"/>
      <c r="AV429" s="107" t="n"/>
      <c r="AW429" s="107" t="n"/>
      <c r="AX429" s="107" t="n"/>
      <c r="AY429" s="107" t="n"/>
      <c r="AZ429" s="107" t="n"/>
      <c r="BA429" s="107" t="n"/>
      <c r="BB429" s="107" t="n"/>
      <c r="BC429" s="107" t="n"/>
      <c r="BD429" s="107" t="n"/>
      <c r="BE429" s="107" t="n"/>
      <c r="BF429" s="107" t="n"/>
      <c r="BG429" s="107" t="n"/>
      <c r="BH429" s="107" t="n"/>
      <c r="BI429" s="107" t="n"/>
      <c r="BJ429" s="107" t="n"/>
      <c r="BK429" s="107" t="n"/>
      <c r="BL429" s="107" t="n"/>
      <c r="BM429" s="107" t="n"/>
      <c r="BN429" s="107" t="n"/>
      <c r="BO429" s="107" t="n"/>
      <c r="BP429" s="107" t="n"/>
      <c r="BQ429" s="107" t="n"/>
      <c r="BR429" s="107" t="n"/>
      <c r="BS429" s="107" t="n"/>
      <c r="BT429" s="107" t="n"/>
      <c r="BU429" s="107" t="n"/>
      <c r="BV429" s="107" t="n"/>
      <c r="BW429" s="107" t="n"/>
      <c r="BX429" s="107" t="n"/>
      <c r="BY429" s="107" t="n"/>
      <c r="BZ429" s="107" t="n"/>
      <c r="CA429" s="107" t="n"/>
      <c r="CB429" s="107" t="n"/>
      <c r="CC429" s="107" t="n"/>
      <c r="CD429" s="107" t="n"/>
      <c r="CE429" s="107" t="n"/>
      <c r="CF429" s="107" t="n"/>
      <c r="CG429" s="107" t="n"/>
      <c r="CH429" s="107" t="n"/>
      <c r="CI429" s="107" t="n"/>
      <c r="CJ429" s="107" t="n"/>
      <c r="CK429" s="107" t="n"/>
      <c r="CL429" s="107" t="n"/>
      <c r="CM429" s="107" t="n"/>
      <c r="CN429" s="107" t="n"/>
      <c r="CO429" s="107" t="n"/>
      <c r="CP429" s="107" t="n"/>
      <c r="CQ429" s="107" t="n"/>
      <c r="CR429" s="107" t="n"/>
      <c r="CS429" s="107" t="n"/>
      <c r="CT429" s="107" t="n"/>
      <c r="CU429" s="107" t="n"/>
      <c r="CV429" s="107" t="n"/>
      <c r="CW429" s="107" t="n"/>
      <c r="CX429" s="107" t="n"/>
      <c r="CY429" s="107" t="n"/>
      <c r="CZ429" s="107" t="n"/>
    </row>
    <row r="430">
      <c r="D430" t="inlineStr">
        <is>
          <t>Dividend Frequency</t>
        </is>
      </c>
      <c r="E430" t="inlineStr">
        <is>
          <t>Semi-Anl</t>
        </is>
      </c>
    </row>
    <row r="431">
      <c r="D431" t="inlineStr">
        <is>
          <t>Dividend Type</t>
        </is>
      </c>
      <c r="E431" t="inlineStr">
        <is>
          <t>Final</t>
        </is>
      </c>
    </row>
    <row r="432">
      <c r="A432" s="2">
        <f>IF($A425="","","   projections")</f>
        <v/>
      </c>
      <c r="B432" s="68">
        <f>IF($A425="",0,COUNT($E433:$CZ433))</f>
        <v/>
      </c>
      <c r="C432" s="69">
        <f>IF($B432=0,0,MAX($E433:$CZ433))</f>
        <v/>
      </c>
      <c r="D432" s="58">
        <f>_xll.BDS($A425,'Field Check'!$C$42,"headers=y","startcol=1","endcol=3","dir=h","cols=21;rows=3")</f>
        <v/>
      </c>
      <c r="E432" s="59" t="n">
        <v>46360</v>
      </c>
      <c r="F432" s="59" t="n">
        <v>46559</v>
      </c>
      <c r="G432" s="59" t="n">
        <v>46727</v>
      </c>
      <c r="H432" s="59" t="n">
        <v>46930</v>
      </c>
      <c r="I432" s="59" t="n">
        <v>47093</v>
      </c>
      <c r="J432" s="59" t="n">
        <v>47294</v>
      </c>
      <c r="K432" s="59" t="n">
        <v>47458</v>
      </c>
      <c r="L432" s="59" t="n">
        <v>47658</v>
      </c>
      <c r="M432" s="59" t="n">
        <v>47823</v>
      </c>
      <c r="N432" s="59" t="n">
        <v>48022</v>
      </c>
      <c r="O432" s="59" t="n">
        <v>48187</v>
      </c>
      <c r="P432" s="59" t="n">
        <v>48386</v>
      </c>
      <c r="Q432" s="59" t="n">
        <v>48554</v>
      </c>
      <c r="R432" s="59" t="n">
        <v>48757</v>
      </c>
      <c r="S432" s="59" t="n">
        <v>48919</v>
      </c>
      <c r="T432" s="59" t="n">
        <v>49121</v>
      </c>
      <c r="U432" s="59" t="n">
        <v>49284</v>
      </c>
      <c r="V432" s="59" t="n">
        <v>49485</v>
      </c>
      <c r="W432" s="59" t="n">
        <v>49648</v>
      </c>
      <c r="X432" s="59" t="n">
        <v>49849</v>
      </c>
      <c r="Y432" s="59" t="n"/>
      <c r="Z432" s="59" t="n"/>
      <c r="AA432" s="59" t="n"/>
      <c r="AB432" s="59" t="n"/>
      <c r="AC432" s="59" t="n"/>
      <c r="AD432" s="59" t="n"/>
      <c r="AE432" s="59" t="n"/>
      <c r="AF432" s="59" t="n"/>
      <c r="AG432" s="59" t="n"/>
      <c r="AH432" s="59" t="n"/>
      <c r="AI432" s="59" t="n"/>
      <c r="AJ432" s="59" t="n"/>
      <c r="AK432" s="59" t="n"/>
      <c r="AL432" s="59" t="n"/>
      <c r="AM432" s="59" t="n"/>
      <c r="AN432" s="59" t="n"/>
      <c r="AO432" s="59" t="n"/>
      <c r="AP432" s="59" t="n"/>
      <c r="AQ432" s="59" t="n"/>
      <c r="AR432" s="59" t="n"/>
      <c r="AS432" s="59" t="n"/>
      <c r="AT432" s="59" t="n"/>
      <c r="AU432" s="59" t="n"/>
      <c r="AV432" s="59" t="n"/>
      <c r="AW432" s="59" t="n"/>
      <c r="AX432" s="59" t="n"/>
      <c r="AY432" s="59" t="n"/>
      <c r="AZ432" s="59" t="n"/>
      <c r="BA432" s="59" t="n"/>
      <c r="BB432" s="59" t="n"/>
      <c r="BC432" s="59" t="n"/>
      <c r="BD432" s="59" t="n"/>
      <c r="BE432" s="59" t="n"/>
      <c r="BF432" s="59" t="n"/>
      <c r="BG432" s="59" t="n"/>
      <c r="BH432" s="59" t="n"/>
      <c r="BI432" s="59" t="n"/>
      <c r="BJ432" s="59" t="n"/>
      <c r="BK432" s="59" t="n"/>
      <c r="BL432" s="59" t="n"/>
      <c r="BM432" s="59" t="n"/>
      <c r="BN432" s="59" t="n"/>
      <c r="BO432" s="59" t="n"/>
      <c r="BP432" s="59" t="n"/>
      <c r="BQ432" s="59" t="n"/>
      <c r="BR432" s="59" t="n"/>
      <c r="BS432" s="59" t="n"/>
      <c r="BT432" s="59" t="n"/>
      <c r="BU432" s="59" t="n"/>
      <c r="BV432" s="59" t="n"/>
      <c r="BW432" s="59" t="n"/>
      <c r="BX432" s="59" t="n"/>
      <c r="BY432" s="59" t="n"/>
      <c r="BZ432" s="59" t="n"/>
      <c r="CA432" s="59" t="n"/>
      <c r="CB432" s="59" t="n"/>
      <c r="CC432" s="59" t="n"/>
      <c r="CD432" s="59" t="n"/>
      <c r="CE432" s="59" t="n"/>
      <c r="CF432" s="59" t="n"/>
      <c r="CG432" s="59" t="n"/>
      <c r="CH432" s="59" t="n"/>
      <c r="CI432" s="59" t="n"/>
      <c r="CJ432" s="59" t="n"/>
      <c r="CK432" s="59" t="n"/>
      <c r="CL432" s="59" t="n"/>
      <c r="CM432" s="59" t="n"/>
      <c r="CN432" s="59" t="n"/>
      <c r="CO432" s="59" t="n"/>
      <c r="CP432" s="59" t="n"/>
      <c r="CQ432" s="59" t="n"/>
      <c r="CR432" s="59" t="n"/>
      <c r="CS432" s="59" t="n"/>
      <c r="CT432" s="59" t="n"/>
      <c r="CU432" s="59" t="n"/>
      <c r="CV432" s="59" t="n"/>
      <c r="CW432" s="59" t="n"/>
      <c r="CX432" s="59" t="n"/>
      <c r="CY432" s="59" t="n"/>
      <c r="CZ432" s="59" t="n"/>
    </row>
    <row r="433">
      <c r="D433" s="59" t="inlineStr">
        <is>
          <t>Ex-Date</t>
        </is>
      </c>
      <c r="E433" s="59" t="n">
        <v>46380</v>
      </c>
      <c r="F433" s="59" t="n">
        <v>46567</v>
      </c>
      <c r="G433" s="59" t="n">
        <v>46751</v>
      </c>
      <c r="H433" s="59" t="n">
        <v>46933</v>
      </c>
      <c r="I433" s="59" t="n">
        <v>47115</v>
      </c>
      <c r="J433" s="59" t="n">
        <v>47297</v>
      </c>
      <c r="K433" s="59" t="n">
        <v>47480</v>
      </c>
      <c r="L433" s="59" t="n">
        <v>47661</v>
      </c>
      <c r="M433" s="59" t="n">
        <v>47847</v>
      </c>
      <c r="N433" s="59" t="n">
        <v>48026</v>
      </c>
      <c r="O433" s="59" t="n">
        <v>48211</v>
      </c>
      <c r="P433" s="59" t="n">
        <v>48394</v>
      </c>
      <c r="Q433" s="59" t="n">
        <v>48578</v>
      </c>
      <c r="R433" s="59" t="n">
        <v>48759</v>
      </c>
      <c r="S433" s="59" t="n">
        <v>48942</v>
      </c>
      <c r="T433" s="59" t="n">
        <v>49124</v>
      </c>
      <c r="U433" s="59" t="n">
        <v>49306</v>
      </c>
      <c r="V433" s="59" t="n">
        <v>49488</v>
      </c>
      <c r="W433" s="59" t="n">
        <v>49671</v>
      </c>
      <c r="X433" s="59" t="n">
        <v>49853</v>
      </c>
      <c r="Y433" s="59" t="n"/>
      <c r="Z433" s="59" t="n"/>
      <c r="AA433" s="59" t="n"/>
      <c r="AB433" s="59" t="n"/>
      <c r="AC433" s="59" t="n"/>
      <c r="AD433" s="59" t="n"/>
      <c r="AE433" s="59" t="n"/>
      <c r="AF433" s="59" t="n"/>
      <c r="AG433" s="59" t="n"/>
      <c r="AH433" s="59" t="n"/>
      <c r="AI433" s="59" t="n"/>
      <c r="AJ433" s="59" t="n"/>
      <c r="AK433" s="59" t="n"/>
      <c r="AL433" s="59" t="n"/>
      <c r="AM433" s="59" t="n"/>
      <c r="AN433" s="59" t="n"/>
      <c r="AO433" s="59" t="n"/>
      <c r="AP433" s="59" t="n"/>
      <c r="AQ433" s="59" t="n"/>
      <c r="AR433" s="59" t="n"/>
      <c r="AS433" s="59" t="n"/>
      <c r="AT433" s="59" t="n"/>
      <c r="AU433" s="59" t="n"/>
      <c r="AV433" s="59" t="n"/>
      <c r="AW433" s="59" t="n"/>
      <c r="AX433" s="59" t="n"/>
      <c r="AY433" s="59" t="n"/>
      <c r="AZ433" s="59" t="n"/>
      <c r="BA433" s="59" t="n"/>
      <c r="BB433" s="59" t="n"/>
      <c r="BC433" s="59" t="n"/>
      <c r="BD433" s="59" t="n"/>
      <c r="BE433" s="59" t="n"/>
      <c r="BF433" s="59" t="n"/>
      <c r="BG433" s="59" t="n"/>
      <c r="BH433" s="59" t="n"/>
      <c r="BI433" s="59" t="n"/>
      <c r="BJ433" s="59" t="n"/>
      <c r="BK433" s="59" t="n"/>
      <c r="BL433" s="59" t="n"/>
      <c r="BM433" s="59" t="n"/>
      <c r="BN433" s="59" t="n"/>
      <c r="BO433" s="59" t="n"/>
      <c r="BP433" s="59" t="n"/>
      <c r="BQ433" s="59" t="n"/>
      <c r="BR433" s="59" t="n"/>
      <c r="BS433" s="59" t="n"/>
      <c r="BT433" s="59" t="n"/>
      <c r="BU433" s="59" t="n"/>
      <c r="BV433" s="59" t="n"/>
      <c r="BW433" s="59" t="n"/>
      <c r="BX433" s="59" t="n"/>
      <c r="BY433" s="59" t="n"/>
      <c r="BZ433" s="59" t="n"/>
      <c r="CA433" s="59" t="n"/>
      <c r="CB433" s="59" t="n"/>
      <c r="CC433" s="59" t="n"/>
      <c r="CD433" s="59" t="n"/>
      <c r="CE433" s="59" t="n"/>
      <c r="CF433" s="59" t="n"/>
      <c r="CG433" s="59" t="n"/>
      <c r="CH433" s="59" t="n"/>
      <c r="CI433" s="59" t="n"/>
      <c r="CJ433" s="59" t="n"/>
      <c r="CK433" s="59" t="n"/>
      <c r="CL433" s="59" t="n"/>
      <c r="CM433" s="59" t="n"/>
      <c r="CN433" s="59" t="n"/>
      <c r="CO433" s="59" t="n"/>
      <c r="CP433" s="59" t="n"/>
      <c r="CQ433" s="59" t="n"/>
      <c r="CR433" s="59" t="n"/>
      <c r="CS433" s="59" t="n"/>
      <c r="CT433" s="59" t="n"/>
      <c r="CU433" s="59" t="n"/>
      <c r="CV433" s="59" t="n"/>
      <c r="CW433" s="59" t="n"/>
      <c r="CX433" s="59" t="n"/>
      <c r="CY433" s="59" t="n"/>
      <c r="CZ433" s="59" t="n"/>
    </row>
    <row r="434">
      <c r="D434" s="107" t="inlineStr">
        <is>
          <t>Amount Per Share</t>
        </is>
      </c>
      <c r="E434" s="107" t="n">
        <v>0.2682</v>
      </c>
      <c r="F434" s="107" t="n">
        <v>0.279</v>
      </c>
      <c r="G434" s="107" t="n">
        <v>0.2949</v>
      </c>
      <c r="H434" s="107" t="n">
        <v>0.301</v>
      </c>
      <c r="I434" s="107" t="n">
        <v>0.3142</v>
      </c>
      <c r="J434" s="107" t="n">
        <v>0.316</v>
      </c>
      <c r="K434" s="107" t="n">
        <v>0.3284</v>
      </c>
      <c r="L434" s="107" t="n">
        <v>0.325</v>
      </c>
      <c r="M434" s="107" t="n">
        <v>0.3397</v>
      </c>
      <c r="N434" s="107" t="n">
        <v>0.332</v>
      </c>
      <c r="O434" s="107" t="n">
        <v>0.3496</v>
      </c>
      <c r="P434" s="107" t="n">
        <v>0.337</v>
      </c>
      <c r="Q434" s="107" t="n">
        <v>0.3577</v>
      </c>
      <c r="R434" s="107" t="n">
        <v>0.349</v>
      </c>
      <c r="S434" s="107" t="n">
        <v>0.3687</v>
      </c>
      <c r="T434" s="107" t="n">
        <v>0.355</v>
      </c>
      <c r="U434" s="107" t="n">
        <v>0.3805</v>
      </c>
      <c r="V434" s="107" t="n">
        <v>0.3611</v>
      </c>
      <c r="W434" s="107" t="n">
        <v>0.3926</v>
      </c>
      <c r="X434" s="107" t="n">
        <v>0.3673</v>
      </c>
      <c r="Y434" s="107" t="n"/>
      <c r="Z434" s="107" t="n"/>
      <c r="AA434" s="107" t="n"/>
      <c r="AB434" s="107" t="n"/>
      <c r="AC434" s="107" t="n"/>
      <c r="AD434" s="107" t="n"/>
      <c r="AE434" s="107" t="n"/>
      <c r="AF434" s="107" t="n"/>
      <c r="AG434" s="107" t="n"/>
      <c r="AH434" s="107" t="n"/>
      <c r="AI434" s="107" t="n"/>
      <c r="AJ434" s="107" t="n"/>
      <c r="AK434" s="107" t="n"/>
      <c r="AL434" s="107" t="n"/>
      <c r="AM434" s="107" t="n"/>
      <c r="AN434" s="107" t="n"/>
      <c r="AO434" s="107" t="n"/>
      <c r="AP434" s="107" t="n"/>
      <c r="AQ434" s="107" t="n"/>
      <c r="AR434" s="107" t="n"/>
      <c r="AS434" s="107" t="n"/>
      <c r="AT434" s="107" t="n"/>
      <c r="AU434" s="107" t="n"/>
      <c r="AV434" s="107" t="n"/>
      <c r="AW434" s="107" t="n"/>
      <c r="AX434" s="107" t="n"/>
      <c r="AY434" s="107" t="n"/>
      <c r="AZ434" s="107" t="n"/>
      <c r="BA434" s="107" t="n"/>
      <c r="BB434" s="107" t="n"/>
      <c r="BC434" s="107" t="n"/>
      <c r="BD434" s="107" t="n"/>
      <c r="BE434" s="107" t="n"/>
      <c r="BF434" s="107" t="n"/>
      <c r="BG434" s="107" t="n"/>
      <c r="BH434" s="107" t="n"/>
      <c r="BI434" s="107" t="n"/>
      <c r="BJ434" s="107" t="n"/>
      <c r="BK434" s="107" t="n"/>
      <c r="BL434" s="107" t="n"/>
      <c r="BM434" s="107" t="n"/>
      <c r="BN434" s="107" t="n"/>
      <c r="BO434" s="107" t="n"/>
      <c r="BP434" s="107" t="n"/>
      <c r="BQ434" s="107" t="n"/>
      <c r="BR434" s="107" t="n"/>
      <c r="BS434" s="107" t="n"/>
      <c r="BT434" s="107" t="n"/>
      <c r="BU434" s="107" t="n"/>
      <c r="BV434" s="107" t="n"/>
      <c r="BW434" s="107" t="n"/>
      <c r="BX434" s="107" t="n"/>
      <c r="BY434" s="107" t="n"/>
      <c r="BZ434" s="107" t="n"/>
      <c r="CA434" s="107" t="n"/>
      <c r="CB434" s="107" t="n"/>
      <c r="CC434" s="107" t="n"/>
      <c r="CD434" s="107" t="n"/>
      <c r="CE434" s="107" t="n"/>
      <c r="CF434" s="107" t="n"/>
      <c r="CG434" s="107" t="n"/>
      <c r="CH434" s="107" t="n"/>
      <c r="CI434" s="107" t="n"/>
      <c r="CJ434" s="107" t="n"/>
      <c r="CK434" s="107" t="n"/>
      <c r="CL434" s="107" t="n"/>
      <c r="CM434" s="107" t="n"/>
      <c r="CN434" s="107" t="n"/>
      <c r="CO434" s="107" t="n"/>
      <c r="CP434" s="107" t="n"/>
      <c r="CQ434" s="107" t="n"/>
      <c r="CR434" s="107" t="n"/>
      <c r="CS434" s="107" t="n"/>
      <c r="CT434" s="107" t="n"/>
      <c r="CU434" s="107" t="n"/>
      <c r="CV434" s="107" t="n"/>
      <c r="CW434" s="107" t="n"/>
      <c r="CX434" s="107" t="n"/>
      <c r="CY434" s="107" t="n"/>
      <c r="CZ434" s="107" t="n"/>
    </row>
    <row r="436">
      <c r="A436" s="126">
        <f>IF('AS51'!$C$45="","",'AS51'!$C$45)</f>
        <v/>
      </c>
      <c r="B436" s="68">
        <f>IF($A436="",0,COUNT($E437:$CZ437))</f>
        <v/>
      </c>
      <c r="C436" s="69">
        <f>IF($B436=0,0,MAX($E437:$CZ437))</f>
        <v/>
      </c>
      <c r="D436" s="58">
        <f>_xll.BDS($A436,'Field Check'!$C$44,"headers=y","startcol=1","endcol=7","dir=h","DVD_START_DT",'Field Check'!$C$59,"DVD_END_DT",'Field Check'!$D$59,"cols=2;rows=7")</f>
        <v/>
      </c>
      <c r="E436" s="59" t="n">
        <v>46170</v>
      </c>
      <c r="F436" s="59" t="n"/>
      <c r="G436" s="59" t="n"/>
      <c r="H436" s="59" t="n"/>
      <c r="I436" s="59" t="n"/>
      <c r="J436" s="59" t="n"/>
      <c r="K436" s="59" t="n"/>
      <c r="L436" s="59" t="n"/>
      <c r="M436" s="59" t="n"/>
      <c r="N436" s="59" t="n"/>
      <c r="O436" s="59" t="n"/>
      <c r="P436" s="59" t="n"/>
      <c r="Q436" s="59" t="n"/>
      <c r="R436" s="59" t="n"/>
      <c r="S436" s="59" t="n"/>
      <c r="T436" s="59" t="n"/>
      <c r="U436" s="59" t="n"/>
      <c r="V436" s="59" t="n"/>
      <c r="W436" s="59" t="n"/>
      <c r="X436" s="59" t="n"/>
      <c r="Y436" s="59" t="n"/>
      <c r="Z436" s="59" t="n"/>
      <c r="AA436" s="59" t="n"/>
      <c r="AB436" s="59" t="n"/>
      <c r="AC436" s="59" t="n"/>
      <c r="AD436" s="59" t="n"/>
      <c r="AE436" s="59" t="n"/>
      <c r="AF436" s="59" t="n"/>
      <c r="AG436" s="59" t="n"/>
      <c r="AH436" s="59" t="n"/>
      <c r="AI436" s="59" t="n"/>
      <c r="AJ436" s="59" t="n"/>
      <c r="AK436" s="59" t="n"/>
      <c r="AL436" s="59" t="n"/>
      <c r="AM436" s="59" t="n"/>
      <c r="AN436" s="59" t="n"/>
      <c r="AO436" s="59" t="n"/>
      <c r="AP436" s="59" t="n"/>
      <c r="AQ436" s="59" t="n"/>
      <c r="AR436" s="59" t="n"/>
      <c r="AS436" s="59" t="n"/>
      <c r="AT436" s="59" t="n"/>
      <c r="AU436" s="59" t="n"/>
      <c r="AV436" s="59" t="n"/>
      <c r="AW436" s="59" t="n"/>
      <c r="AX436" s="59" t="n"/>
      <c r="AY436" s="59" t="n"/>
      <c r="AZ436" s="59" t="n"/>
      <c r="BA436" s="59" t="n"/>
      <c r="BB436" s="59" t="n"/>
      <c r="BC436" s="59" t="n"/>
      <c r="BD436" s="59" t="n"/>
      <c r="BE436" s="59" t="n"/>
      <c r="BF436" s="59" t="n"/>
      <c r="BG436" s="59" t="n"/>
      <c r="BH436" s="59" t="n"/>
      <c r="BI436" s="59" t="n"/>
      <c r="BJ436" s="59" t="n"/>
      <c r="BK436" s="59" t="n"/>
      <c r="BL436" s="59" t="n"/>
      <c r="BM436" s="59" t="n"/>
      <c r="BN436" s="59" t="n"/>
      <c r="BO436" s="59" t="n"/>
      <c r="BP436" s="59" t="n"/>
      <c r="BQ436" s="59" t="n"/>
      <c r="BR436" s="59" t="n"/>
      <c r="BS436" s="59" t="n"/>
      <c r="BT436" s="59" t="n"/>
      <c r="BU436" s="59" t="n"/>
      <c r="BV436" s="59" t="n"/>
      <c r="BW436" s="59" t="n"/>
      <c r="BX436" s="59" t="n"/>
      <c r="BY436" s="59" t="n"/>
      <c r="BZ436" s="59" t="n"/>
      <c r="CA436" s="59" t="n"/>
      <c r="CB436" s="59" t="n"/>
      <c r="CC436" s="59" t="n"/>
      <c r="CD436" s="59" t="n"/>
      <c r="CE436" s="59" t="n"/>
      <c r="CF436" s="59" t="n"/>
      <c r="CG436" s="59" t="n"/>
      <c r="CH436" s="59" t="n"/>
      <c r="CI436" s="59" t="n"/>
      <c r="CJ436" s="59" t="n"/>
      <c r="CK436" s="59" t="n"/>
      <c r="CL436" s="59" t="n"/>
      <c r="CM436" s="59" t="n"/>
      <c r="CN436" s="59" t="n"/>
      <c r="CO436" s="59" t="n"/>
      <c r="CP436" s="59" t="n"/>
      <c r="CQ436" s="59" t="n"/>
      <c r="CR436" s="59" t="n"/>
      <c r="CS436" s="59" t="n"/>
      <c r="CT436" s="59" t="n"/>
      <c r="CU436" s="59" t="n"/>
      <c r="CV436" s="59" t="n"/>
      <c r="CW436" s="59" t="n"/>
      <c r="CX436" s="59" t="n"/>
      <c r="CY436" s="59" t="n"/>
      <c r="CZ436" s="59" t="n"/>
    </row>
    <row r="437">
      <c r="D437" s="59" t="inlineStr">
        <is>
          <t>Ex-Date</t>
        </is>
      </c>
      <c r="E437" s="59" t="n">
        <v>46184</v>
      </c>
      <c r="F437" s="59" t="n"/>
      <c r="G437" s="59" t="n"/>
      <c r="H437" s="59" t="n"/>
      <c r="I437" s="59" t="n"/>
      <c r="J437" s="59" t="n"/>
      <c r="K437" s="59" t="n"/>
      <c r="L437" s="59" t="n"/>
      <c r="M437" s="59" t="n"/>
      <c r="N437" s="59" t="n"/>
      <c r="O437" s="59" t="n"/>
      <c r="P437" s="59" t="n"/>
      <c r="Q437" s="59" t="n"/>
      <c r="R437" s="59" t="n"/>
      <c r="S437" s="59" t="n"/>
      <c r="T437" s="59" t="n"/>
      <c r="U437" s="59" t="n"/>
      <c r="V437" s="59" t="n"/>
      <c r="W437" s="59" t="n"/>
      <c r="X437" s="59" t="n"/>
      <c r="Y437" s="59" t="n"/>
      <c r="Z437" s="59" t="n"/>
      <c r="AA437" s="59" t="n"/>
      <c r="AB437" s="59" t="n"/>
      <c r="AC437" s="59" t="n"/>
      <c r="AD437" s="59" t="n"/>
      <c r="AE437" s="59" t="n"/>
      <c r="AF437" s="59" t="n"/>
      <c r="AG437" s="59" t="n"/>
      <c r="AH437" s="59" t="n"/>
      <c r="AI437" s="59" t="n"/>
      <c r="AJ437" s="59" t="n"/>
      <c r="AK437" s="59" t="n"/>
      <c r="AL437" s="59" t="n"/>
      <c r="AM437" s="59" t="n"/>
      <c r="AN437" s="59" t="n"/>
      <c r="AO437" s="59" t="n"/>
      <c r="AP437" s="59" t="n"/>
      <c r="AQ437" s="59" t="n"/>
      <c r="AR437" s="59" t="n"/>
      <c r="AS437" s="59" t="n"/>
      <c r="AT437" s="59" t="n"/>
      <c r="AU437" s="59" t="n"/>
      <c r="AV437" s="59" t="n"/>
      <c r="AW437" s="59" t="n"/>
      <c r="AX437" s="59" t="n"/>
      <c r="AY437" s="59" t="n"/>
      <c r="AZ437" s="59" t="n"/>
      <c r="BA437" s="59" t="n"/>
      <c r="BB437" s="59" t="n"/>
      <c r="BC437" s="59" t="n"/>
      <c r="BD437" s="59" t="n"/>
      <c r="BE437" s="59" t="n"/>
      <c r="BF437" s="59" t="n"/>
      <c r="BG437" s="59" t="n"/>
      <c r="BH437" s="59" t="n"/>
      <c r="BI437" s="59" t="n"/>
      <c r="BJ437" s="59" t="n"/>
      <c r="BK437" s="59" t="n"/>
      <c r="BL437" s="59" t="n"/>
      <c r="BM437" s="59" t="n"/>
      <c r="BN437" s="59" t="n"/>
      <c r="BO437" s="59" t="n"/>
      <c r="BP437" s="59" t="n"/>
      <c r="BQ437" s="59" t="n"/>
      <c r="BR437" s="59" t="n"/>
      <c r="BS437" s="59" t="n"/>
      <c r="BT437" s="59" t="n"/>
      <c r="BU437" s="59" t="n"/>
      <c r="BV437" s="59" t="n"/>
      <c r="BW437" s="59" t="n"/>
      <c r="BX437" s="59" t="n"/>
      <c r="BY437" s="59" t="n"/>
      <c r="BZ437" s="59" t="n"/>
      <c r="CA437" s="59" t="n"/>
      <c r="CB437" s="59" t="n"/>
      <c r="CC437" s="59" t="n"/>
      <c r="CD437" s="59" t="n"/>
      <c r="CE437" s="59" t="n"/>
      <c r="CF437" s="59" t="n"/>
      <c r="CG437" s="59" t="n"/>
      <c r="CH437" s="59" t="n"/>
      <c r="CI437" s="59" t="n"/>
      <c r="CJ437" s="59" t="n"/>
      <c r="CK437" s="59" t="n"/>
      <c r="CL437" s="59" t="n"/>
      <c r="CM437" s="59" t="n"/>
      <c r="CN437" s="59" t="n"/>
      <c r="CO437" s="59" t="n"/>
      <c r="CP437" s="59" t="n"/>
      <c r="CQ437" s="59" t="n"/>
      <c r="CR437" s="59" t="n"/>
      <c r="CS437" s="59" t="n"/>
      <c r="CT437" s="59" t="n"/>
      <c r="CU437" s="59" t="n"/>
      <c r="CV437" s="59" t="n"/>
      <c r="CW437" s="59" t="n"/>
      <c r="CX437" s="59" t="n"/>
      <c r="CY437" s="59" t="n"/>
      <c r="CZ437" s="59" t="n"/>
    </row>
    <row r="438">
      <c r="D438" s="59" t="inlineStr">
        <is>
          <t>Record Date</t>
        </is>
      </c>
      <c r="E438" s="59" t="n">
        <v>46185</v>
      </c>
      <c r="F438" s="59" t="n"/>
      <c r="G438" s="59" t="n"/>
      <c r="H438" s="59" t="n"/>
      <c r="I438" s="59" t="n"/>
      <c r="J438" s="59" t="n"/>
      <c r="K438" s="59" t="n"/>
      <c r="L438" s="59" t="n"/>
      <c r="M438" s="59" t="n"/>
      <c r="N438" s="59" t="n"/>
      <c r="O438" s="59" t="n"/>
      <c r="P438" s="59" t="n"/>
      <c r="Q438" s="59" t="n"/>
      <c r="R438" s="59" t="n"/>
      <c r="S438" s="59" t="n"/>
      <c r="T438" s="59" t="n"/>
      <c r="U438" s="59" t="n"/>
      <c r="V438" s="59" t="n"/>
      <c r="W438" s="59" t="n"/>
      <c r="X438" s="59" t="n"/>
      <c r="Y438" s="59" t="n"/>
      <c r="Z438" s="59" t="n"/>
      <c r="AA438" s="59" t="n"/>
      <c r="AB438" s="59" t="n"/>
      <c r="AC438" s="59" t="n"/>
      <c r="AD438" s="59" t="n"/>
      <c r="AE438" s="59" t="n"/>
      <c r="AF438" s="59" t="n"/>
      <c r="AG438" s="59" t="n"/>
      <c r="AH438" s="59" t="n"/>
      <c r="AI438" s="59" t="n"/>
      <c r="AJ438" s="59" t="n"/>
      <c r="AK438" s="59" t="n"/>
      <c r="AL438" s="59" t="n"/>
      <c r="AM438" s="59" t="n"/>
      <c r="AN438" s="59" t="n"/>
      <c r="AO438" s="59" t="n"/>
      <c r="AP438" s="59" t="n"/>
      <c r="AQ438" s="59" t="n"/>
      <c r="AR438" s="59" t="n"/>
      <c r="AS438" s="59" t="n"/>
      <c r="AT438" s="59" t="n"/>
      <c r="AU438" s="59" t="n"/>
      <c r="AV438" s="59" t="n"/>
      <c r="AW438" s="59" t="n"/>
      <c r="AX438" s="59" t="n"/>
      <c r="AY438" s="59" t="n"/>
      <c r="AZ438" s="59" t="n"/>
      <c r="BA438" s="59" t="n"/>
      <c r="BB438" s="59" t="n"/>
      <c r="BC438" s="59" t="n"/>
      <c r="BD438" s="59" t="n"/>
      <c r="BE438" s="59" t="n"/>
      <c r="BF438" s="59" t="n"/>
      <c r="BG438" s="59" t="n"/>
      <c r="BH438" s="59" t="n"/>
      <c r="BI438" s="59" t="n"/>
      <c r="BJ438" s="59" t="n"/>
      <c r="BK438" s="59" t="n"/>
      <c r="BL438" s="59" t="n"/>
      <c r="BM438" s="59" t="n"/>
      <c r="BN438" s="59" t="n"/>
      <c r="BO438" s="59" t="n"/>
      <c r="BP438" s="59" t="n"/>
      <c r="BQ438" s="59" t="n"/>
      <c r="BR438" s="59" t="n"/>
      <c r="BS438" s="59" t="n"/>
      <c r="BT438" s="59" t="n"/>
      <c r="BU438" s="59" t="n"/>
      <c r="BV438" s="59" t="n"/>
      <c r="BW438" s="59" t="n"/>
      <c r="BX438" s="59" t="n"/>
      <c r="BY438" s="59" t="n"/>
      <c r="BZ438" s="59" t="n"/>
      <c r="CA438" s="59" t="n"/>
      <c r="CB438" s="59" t="n"/>
      <c r="CC438" s="59" t="n"/>
      <c r="CD438" s="59" t="n"/>
      <c r="CE438" s="59" t="n"/>
      <c r="CF438" s="59" t="n"/>
      <c r="CG438" s="59" t="n"/>
      <c r="CH438" s="59" t="n"/>
      <c r="CI438" s="59" t="n"/>
      <c r="CJ438" s="59" t="n"/>
      <c r="CK438" s="59" t="n"/>
      <c r="CL438" s="59" t="n"/>
      <c r="CM438" s="59" t="n"/>
      <c r="CN438" s="59" t="n"/>
      <c r="CO438" s="59" t="n"/>
      <c r="CP438" s="59" t="n"/>
      <c r="CQ438" s="59" t="n"/>
      <c r="CR438" s="59" t="n"/>
      <c r="CS438" s="59" t="n"/>
      <c r="CT438" s="59" t="n"/>
      <c r="CU438" s="59" t="n"/>
      <c r="CV438" s="59" t="n"/>
      <c r="CW438" s="59" t="n"/>
      <c r="CX438" s="59" t="n"/>
      <c r="CY438" s="59" t="n"/>
      <c r="CZ438" s="59" t="n"/>
    </row>
    <row r="439">
      <c r="D439" s="59" t="inlineStr">
        <is>
          <t>Payable Date</t>
        </is>
      </c>
      <c r="E439" s="59" t="n">
        <v>46211</v>
      </c>
      <c r="F439" s="59" t="n"/>
      <c r="G439" s="59" t="n"/>
      <c r="H439" s="59" t="n"/>
      <c r="I439" s="59" t="n"/>
      <c r="J439" s="59" t="n"/>
      <c r="K439" s="59" t="n"/>
      <c r="L439" s="59" t="n"/>
      <c r="M439" s="59" t="n"/>
      <c r="N439" s="59" t="n"/>
      <c r="O439" s="59" t="n"/>
      <c r="P439" s="59" t="n"/>
      <c r="Q439" s="59" t="n"/>
      <c r="R439" s="59" t="n"/>
      <c r="S439" s="59" t="n"/>
      <c r="T439" s="59" t="n"/>
      <c r="U439" s="59" t="n"/>
      <c r="V439" s="59" t="n"/>
      <c r="W439" s="59" t="n"/>
      <c r="X439" s="59" t="n"/>
      <c r="Y439" s="59" t="n"/>
      <c r="Z439" s="59" t="n"/>
      <c r="AA439" s="59" t="n"/>
      <c r="AB439" s="59" t="n"/>
      <c r="AC439" s="59" t="n"/>
      <c r="AD439" s="59" t="n"/>
      <c r="AE439" s="59" t="n"/>
      <c r="AF439" s="59" t="n"/>
      <c r="AG439" s="59" t="n"/>
      <c r="AH439" s="59" t="n"/>
      <c r="AI439" s="59" t="n"/>
      <c r="AJ439" s="59" t="n"/>
      <c r="AK439" s="59" t="n"/>
      <c r="AL439" s="59" t="n"/>
      <c r="AM439" s="59" t="n"/>
      <c r="AN439" s="59" t="n"/>
      <c r="AO439" s="59" t="n"/>
      <c r="AP439" s="59" t="n"/>
      <c r="AQ439" s="59" t="n"/>
      <c r="AR439" s="59" t="n"/>
      <c r="AS439" s="59" t="n"/>
      <c r="AT439" s="59" t="n"/>
      <c r="AU439" s="59" t="n"/>
      <c r="AV439" s="59" t="n"/>
      <c r="AW439" s="59" t="n"/>
      <c r="AX439" s="59" t="n"/>
      <c r="AY439" s="59" t="n"/>
      <c r="AZ439" s="59" t="n"/>
      <c r="BA439" s="59" t="n"/>
      <c r="BB439" s="59" t="n"/>
      <c r="BC439" s="59" t="n"/>
      <c r="BD439" s="59" t="n"/>
      <c r="BE439" s="59" t="n"/>
      <c r="BF439" s="59" t="n"/>
      <c r="BG439" s="59" t="n"/>
      <c r="BH439" s="59" t="n"/>
      <c r="BI439" s="59" t="n"/>
      <c r="BJ439" s="59" t="n"/>
      <c r="BK439" s="59" t="n"/>
      <c r="BL439" s="59" t="n"/>
      <c r="BM439" s="59" t="n"/>
      <c r="BN439" s="59" t="n"/>
      <c r="BO439" s="59" t="n"/>
      <c r="BP439" s="59" t="n"/>
      <c r="BQ439" s="59" t="n"/>
      <c r="BR439" s="59" t="n"/>
      <c r="BS439" s="59" t="n"/>
      <c r="BT439" s="59" t="n"/>
      <c r="BU439" s="59" t="n"/>
      <c r="BV439" s="59" t="n"/>
      <c r="BW439" s="59" t="n"/>
      <c r="BX439" s="59" t="n"/>
      <c r="BY439" s="59" t="n"/>
      <c r="BZ439" s="59" t="n"/>
      <c r="CA439" s="59" t="n"/>
      <c r="CB439" s="59" t="n"/>
      <c r="CC439" s="59" t="n"/>
      <c r="CD439" s="59" t="n"/>
      <c r="CE439" s="59" t="n"/>
      <c r="CF439" s="59" t="n"/>
      <c r="CG439" s="59" t="n"/>
      <c r="CH439" s="59" t="n"/>
      <c r="CI439" s="59" t="n"/>
      <c r="CJ439" s="59" t="n"/>
      <c r="CK439" s="59" t="n"/>
      <c r="CL439" s="59" t="n"/>
      <c r="CM439" s="59" t="n"/>
      <c r="CN439" s="59" t="n"/>
      <c r="CO439" s="59" t="n"/>
      <c r="CP439" s="59" t="n"/>
      <c r="CQ439" s="59" t="n"/>
      <c r="CR439" s="59" t="n"/>
      <c r="CS439" s="59" t="n"/>
      <c r="CT439" s="59" t="n"/>
      <c r="CU439" s="59" t="n"/>
      <c r="CV439" s="59" t="n"/>
      <c r="CW439" s="59" t="n"/>
      <c r="CX439" s="59" t="n"/>
      <c r="CY439" s="59" t="n"/>
      <c r="CZ439" s="59" t="n"/>
    </row>
    <row r="440">
      <c r="D440" s="107" t="inlineStr">
        <is>
          <t>Dividend Amount</t>
        </is>
      </c>
      <c r="E440" s="107" t="n">
        <v>0.02</v>
      </c>
      <c r="F440" s="107" t="n"/>
      <c r="G440" s="107" t="n"/>
      <c r="H440" s="107" t="n"/>
      <c r="I440" s="107" t="n"/>
      <c r="J440" s="107" t="n"/>
      <c r="K440" s="107" t="n"/>
      <c r="L440" s="107" t="n"/>
      <c r="M440" s="107" t="n"/>
      <c r="N440" s="107" t="n"/>
      <c r="O440" s="107" t="n"/>
      <c r="P440" s="107" t="n"/>
      <c r="Q440" s="107" t="n"/>
      <c r="R440" s="107" t="n"/>
      <c r="S440" s="107" t="n"/>
      <c r="T440" s="107" t="n"/>
      <c r="U440" s="107" t="n"/>
      <c r="V440" s="107" t="n"/>
      <c r="W440" s="107" t="n"/>
      <c r="X440" s="107" t="n"/>
      <c r="Y440" s="107" t="n"/>
      <c r="Z440" s="107" t="n"/>
      <c r="AA440" s="107" t="n"/>
      <c r="AB440" s="107" t="n"/>
      <c r="AC440" s="107" t="n"/>
      <c r="AD440" s="107" t="n"/>
      <c r="AE440" s="107" t="n"/>
      <c r="AF440" s="107" t="n"/>
      <c r="AG440" s="107" t="n"/>
      <c r="AH440" s="107" t="n"/>
      <c r="AI440" s="107" t="n"/>
      <c r="AJ440" s="107" t="n"/>
      <c r="AK440" s="107" t="n"/>
      <c r="AL440" s="107" t="n"/>
      <c r="AM440" s="107" t="n"/>
      <c r="AN440" s="107" t="n"/>
      <c r="AO440" s="107" t="n"/>
      <c r="AP440" s="107" t="n"/>
      <c r="AQ440" s="107" t="n"/>
      <c r="AR440" s="107" t="n"/>
      <c r="AS440" s="107" t="n"/>
      <c r="AT440" s="107" t="n"/>
      <c r="AU440" s="107" t="n"/>
      <c r="AV440" s="107" t="n"/>
      <c r="AW440" s="107" t="n"/>
      <c r="AX440" s="107" t="n"/>
      <c r="AY440" s="107" t="n"/>
      <c r="AZ440" s="107" t="n"/>
      <c r="BA440" s="107" t="n"/>
      <c r="BB440" s="107" t="n"/>
      <c r="BC440" s="107" t="n"/>
      <c r="BD440" s="107" t="n"/>
      <c r="BE440" s="107" t="n"/>
      <c r="BF440" s="107" t="n"/>
      <c r="BG440" s="107" t="n"/>
      <c r="BH440" s="107" t="n"/>
      <c r="BI440" s="107" t="n"/>
      <c r="BJ440" s="107" t="n"/>
      <c r="BK440" s="107" t="n"/>
      <c r="BL440" s="107" t="n"/>
      <c r="BM440" s="107" t="n"/>
      <c r="BN440" s="107" t="n"/>
      <c r="BO440" s="107" t="n"/>
      <c r="BP440" s="107" t="n"/>
      <c r="BQ440" s="107" t="n"/>
      <c r="BR440" s="107" t="n"/>
      <c r="BS440" s="107" t="n"/>
      <c r="BT440" s="107" t="n"/>
      <c r="BU440" s="107" t="n"/>
      <c r="BV440" s="107" t="n"/>
      <c r="BW440" s="107" t="n"/>
      <c r="BX440" s="107" t="n"/>
      <c r="BY440" s="107" t="n"/>
      <c r="BZ440" s="107" t="n"/>
      <c r="CA440" s="107" t="n"/>
      <c r="CB440" s="107" t="n"/>
      <c r="CC440" s="107" t="n"/>
      <c r="CD440" s="107" t="n"/>
      <c r="CE440" s="107" t="n"/>
      <c r="CF440" s="107" t="n"/>
      <c r="CG440" s="107" t="n"/>
      <c r="CH440" s="107" t="n"/>
      <c r="CI440" s="107" t="n"/>
      <c r="CJ440" s="107" t="n"/>
      <c r="CK440" s="107" t="n"/>
      <c r="CL440" s="107" t="n"/>
      <c r="CM440" s="107" t="n"/>
      <c r="CN440" s="107" t="n"/>
      <c r="CO440" s="107" t="n"/>
      <c r="CP440" s="107" t="n"/>
      <c r="CQ440" s="107" t="n"/>
      <c r="CR440" s="107" t="n"/>
      <c r="CS440" s="107" t="n"/>
      <c r="CT440" s="107" t="n"/>
      <c r="CU440" s="107" t="n"/>
      <c r="CV440" s="107" t="n"/>
      <c r="CW440" s="107" t="n"/>
      <c r="CX440" s="107" t="n"/>
      <c r="CY440" s="107" t="n"/>
      <c r="CZ440" s="107" t="n"/>
    </row>
    <row r="441">
      <c r="D441" t="inlineStr">
        <is>
          <t>Dividend Frequency</t>
        </is>
      </c>
      <c r="E441" t="inlineStr">
        <is>
          <t>Semi-Anl</t>
        </is>
      </c>
    </row>
    <row r="442">
      <c r="D442" t="inlineStr">
        <is>
          <t>Dividend Type</t>
        </is>
      </c>
      <c r="E442" t="inlineStr">
        <is>
          <t>Interim</t>
        </is>
      </c>
    </row>
    <row r="443">
      <c r="A443" s="2">
        <f>IF($A436="","","   projections")</f>
        <v/>
      </c>
      <c r="B443" s="68">
        <f>IF($A436="",0,COUNT($E444:$CZ444))</f>
        <v/>
      </c>
      <c r="C443" s="69">
        <f>IF($B443=0,0,MAX($E444:$CZ444))</f>
        <v/>
      </c>
      <c r="D443" s="58">
        <f>_xll.BDS($A436,'Field Check'!$C$42,"headers=y","startcol=1","endcol=3","dir=h","cols=21;rows=3")</f>
        <v/>
      </c>
      <c r="E443" s="59" t="n">
        <v>46324</v>
      </c>
      <c r="F443" s="59" t="n">
        <v>46534</v>
      </c>
      <c r="G443" s="59" t="n">
        <v>46688</v>
      </c>
      <c r="H443" s="59" t="n">
        <v>46898</v>
      </c>
      <c r="I443" s="59" t="n">
        <v>47052</v>
      </c>
      <c r="J443" s="59" t="n">
        <v>47262</v>
      </c>
      <c r="K443" s="59" t="n">
        <v>47423</v>
      </c>
      <c r="L443" s="59" t="n">
        <v>47633</v>
      </c>
      <c r="M443" s="59" t="n">
        <v>47787</v>
      </c>
      <c r="N443" s="59" t="n">
        <v>47997</v>
      </c>
      <c r="O443" s="59" t="n">
        <v>48151</v>
      </c>
      <c r="P443" s="59" t="n">
        <v>48361</v>
      </c>
      <c r="Q443" s="59" t="n">
        <v>48515</v>
      </c>
      <c r="R443" s="59" t="n">
        <v>48725</v>
      </c>
      <c r="S443" s="59" t="n">
        <v>48879</v>
      </c>
      <c r="T443" s="59" t="n">
        <v>49089</v>
      </c>
      <c r="U443" s="59" t="n">
        <v>49243</v>
      </c>
      <c r="V443" s="59" t="n">
        <v>49460</v>
      </c>
      <c r="W443" s="59" t="n">
        <v>49614</v>
      </c>
      <c r="X443" s="59" t="n">
        <v>49824</v>
      </c>
      <c r="Y443" s="59" t="n"/>
      <c r="Z443" s="59" t="n"/>
      <c r="AA443" s="59" t="n"/>
      <c r="AB443" s="59" t="n"/>
      <c r="AC443" s="59" t="n"/>
      <c r="AD443" s="59" t="n"/>
      <c r="AE443" s="59" t="n"/>
      <c r="AF443" s="59" t="n"/>
      <c r="AG443" s="59" t="n"/>
      <c r="AH443" s="59" t="n"/>
      <c r="AI443" s="59" t="n"/>
      <c r="AJ443" s="59" t="n"/>
      <c r="AK443" s="59" t="n"/>
      <c r="AL443" s="59" t="n"/>
      <c r="AM443" s="59" t="n"/>
      <c r="AN443" s="59" t="n"/>
      <c r="AO443" s="59" t="n"/>
      <c r="AP443" s="59" t="n"/>
      <c r="AQ443" s="59" t="n"/>
      <c r="AR443" s="59" t="n"/>
      <c r="AS443" s="59" t="n"/>
      <c r="AT443" s="59" t="n"/>
      <c r="AU443" s="59" t="n"/>
      <c r="AV443" s="59" t="n"/>
      <c r="AW443" s="59" t="n"/>
      <c r="AX443" s="59" t="n"/>
      <c r="AY443" s="59" t="n"/>
      <c r="AZ443" s="59" t="n"/>
      <c r="BA443" s="59" t="n"/>
      <c r="BB443" s="59" t="n"/>
      <c r="BC443" s="59" t="n"/>
      <c r="BD443" s="59" t="n"/>
      <c r="BE443" s="59" t="n"/>
      <c r="BF443" s="59" t="n"/>
      <c r="BG443" s="59" t="n"/>
      <c r="BH443" s="59" t="n"/>
      <c r="BI443" s="59" t="n"/>
      <c r="BJ443" s="59" t="n"/>
      <c r="BK443" s="59" t="n"/>
      <c r="BL443" s="59" t="n"/>
      <c r="BM443" s="59" t="n"/>
      <c r="BN443" s="59" t="n"/>
      <c r="BO443" s="59" t="n"/>
      <c r="BP443" s="59" t="n"/>
      <c r="BQ443" s="59" t="n"/>
      <c r="BR443" s="59" t="n"/>
      <c r="BS443" s="59" t="n"/>
      <c r="BT443" s="59" t="n"/>
      <c r="BU443" s="59" t="n"/>
      <c r="BV443" s="59" t="n"/>
      <c r="BW443" s="59" t="n"/>
      <c r="BX443" s="59" t="n"/>
      <c r="BY443" s="59" t="n"/>
      <c r="BZ443" s="59" t="n"/>
      <c r="CA443" s="59" t="n"/>
      <c r="CB443" s="59" t="n"/>
      <c r="CC443" s="59" t="n"/>
      <c r="CD443" s="59" t="n"/>
      <c r="CE443" s="59" t="n"/>
      <c r="CF443" s="59" t="n"/>
      <c r="CG443" s="59" t="n"/>
      <c r="CH443" s="59" t="n"/>
      <c r="CI443" s="59" t="n"/>
      <c r="CJ443" s="59" t="n"/>
      <c r="CK443" s="59" t="n"/>
      <c r="CL443" s="59" t="n"/>
      <c r="CM443" s="59" t="n"/>
      <c r="CN443" s="59" t="n"/>
      <c r="CO443" s="59" t="n"/>
      <c r="CP443" s="59" t="n"/>
      <c r="CQ443" s="59" t="n"/>
      <c r="CR443" s="59" t="n"/>
      <c r="CS443" s="59" t="n"/>
      <c r="CT443" s="59" t="n"/>
      <c r="CU443" s="59" t="n"/>
      <c r="CV443" s="59" t="n"/>
      <c r="CW443" s="59" t="n"/>
      <c r="CX443" s="59" t="n"/>
      <c r="CY443" s="59" t="n"/>
      <c r="CZ443" s="59" t="n"/>
    </row>
    <row r="444">
      <c r="D444" s="59" t="inlineStr">
        <is>
          <t>Ex-Date</t>
        </is>
      </c>
      <c r="E444" s="59" t="n">
        <v>46336</v>
      </c>
      <c r="F444" s="59" t="n">
        <v>46548</v>
      </c>
      <c r="G444" s="59" t="n">
        <v>46700</v>
      </c>
      <c r="H444" s="59" t="n">
        <v>46912</v>
      </c>
      <c r="I444" s="59" t="n">
        <v>47064</v>
      </c>
      <c r="J444" s="59" t="n">
        <v>47276</v>
      </c>
      <c r="K444" s="59" t="n">
        <v>47428</v>
      </c>
      <c r="L444" s="59" t="n">
        <v>47647</v>
      </c>
      <c r="M444" s="59" t="n">
        <v>47792</v>
      </c>
      <c r="N444" s="59" t="n">
        <v>48011</v>
      </c>
      <c r="O444" s="59" t="n">
        <v>48163</v>
      </c>
      <c r="P444" s="59" t="n">
        <v>48375</v>
      </c>
      <c r="Q444" s="59" t="n">
        <v>48527</v>
      </c>
      <c r="R444" s="59" t="n">
        <v>48739</v>
      </c>
      <c r="S444" s="59" t="n">
        <v>48891</v>
      </c>
      <c r="T444" s="59" t="n">
        <v>49103</v>
      </c>
      <c r="U444" s="59" t="n">
        <v>49255</v>
      </c>
      <c r="V444" s="59" t="n">
        <v>49474</v>
      </c>
      <c r="W444" s="59" t="n">
        <v>49619</v>
      </c>
      <c r="X444" s="59" t="n">
        <v>49838</v>
      </c>
      <c r="Y444" s="59" t="n"/>
      <c r="Z444" s="59" t="n"/>
      <c r="AA444" s="59" t="n"/>
      <c r="AB444" s="59" t="n"/>
      <c r="AC444" s="59" t="n"/>
      <c r="AD444" s="59" t="n"/>
      <c r="AE444" s="59" t="n"/>
      <c r="AF444" s="59" t="n"/>
      <c r="AG444" s="59" t="n"/>
      <c r="AH444" s="59" t="n"/>
      <c r="AI444" s="59" t="n"/>
      <c r="AJ444" s="59" t="n"/>
      <c r="AK444" s="59" t="n"/>
      <c r="AL444" s="59" t="n"/>
      <c r="AM444" s="59" t="n"/>
      <c r="AN444" s="59" t="n"/>
      <c r="AO444" s="59" t="n"/>
      <c r="AP444" s="59" t="n"/>
      <c r="AQ444" s="59" t="n"/>
      <c r="AR444" s="59" t="n"/>
      <c r="AS444" s="59" t="n"/>
      <c r="AT444" s="59" t="n"/>
      <c r="AU444" s="59" t="n"/>
      <c r="AV444" s="59" t="n"/>
      <c r="AW444" s="59" t="n"/>
      <c r="AX444" s="59" t="n"/>
      <c r="AY444" s="59" t="n"/>
      <c r="AZ444" s="59" t="n"/>
      <c r="BA444" s="59" t="n"/>
      <c r="BB444" s="59" t="n"/>
      <c r="BC444" s="59" t="n"/>
      <c r="BD444" s="59" t="n"/>
      <c r="BE444" s="59" t="n"/>
      <c r="BF444" s="59" t="n"/>
      <c r="BG444" s="59" t="n"/>
      <c r="BH444" s="59" t="n"/>
      <c r="BI444" s="59" t="n"/>
      <c r="BJ444" s="59" t="n"/>
      <c r="BK444" s="59" t="n"/>
      <c r="BL444" s="59" t="n"/>
      <c r="BM444" s="59" t="n"/>
      <c r="BN444" s="59" t="n"/>
      <c r="BO444" s="59" t="n"/>
      <c r="BP444" s="59" t="n"/>
      <c r="BQ444" s="59" t="n"/>
      <c r="BR444" s="59" t="n"/>
      <c r="BS444" s="59" t="n"/>
      <c r="BT444" s="59" t="n"/>
      <c r="BU444" s="59" t="n"/>
      <c r="BV444" s="59" t="n"/>
      <c r="BW444" s="59" t="n"/>
      <c r="BX444" s="59" t="n"/>
      <c r="BY444" s="59" t="n"/>
      <c r="BZ444" s="59" t="n"/>
      <c r="CA444" s="59" t="n"/>
      <c r="CB444" s="59" t="n"/>
      <c r="CC444" s="59" t="n"/>
      <c r="CD444" s="59" t="n"/>
      <c r="CE444" s="59" t="n"/>
      <c r="CF444" s="59" t="n"/>
      <c r="CG444" s="59" t="n"/>
      <c r="CH444" s="59" t="n"/>
      <c r="CI444" s="59" t="n"/>
      <c r="CJ444" s="59" t="n"/>
      <c r="CK444" s="59" t="n"/>
      <c r="CL444" s="59" t="n"/>
      <c r="CM444" s="59" t="n"/>
      <c r="CN444" s="59" t="n"/>
      <c r="CO444" s="59" t="n"/>
      <c r="CP444" s="59" t="n"/>
      <c r="CQ444" s="59" t="n"/>
      <c r="CR444" s="59" t="n"/>
      <c r="CS444" s="59" t="n"/>
      <c r="CT444" s="59" t="n"/>
      <c r="CU444" s="59" t="n"/>
      <c r="CV444" s="59" t="n"/>
      <c r="CW444" s="59" t="n"/>
      <c r="CX444" s="59" t="n"/>
      <c r="CY444" s="59" t="n"/>
      <c r="CZ444" s="59" t="n"/>
    </row>
    <row r="445">
      <c r="D445" s="107" t="inlineStr">
        <is>
          <t>Amount Per Share</t>
        </is>
      </c>
      <c r="E445" s="107" t="n">
        <v>0.1</v>
      </c>
      <c r="F445" s="107" t="n">
        <v>0.02</v>
      </c>
      <c r="G445" s="107" t="n">
        <v>0.1</v>
      </c>
      <c r="H445" s="107" t="n">
        <v>0.02</v>
      </c>
      <c r="I445" s="107" t="n">
        <v>0.1</v>
      </c>
      <c r="J445" s="107" t="n">
        <v>0.02</v>
      </c>
      <c r="K445" s="107" t="n">
        <v>0.1</v>
      </c>
      <c r="L445" s="107" t="n">
        <v>0.02</v>
      </c>
      <c r="M445" s="107" t="n">
        <v>0.1</v>
      </c>
      <c r="N445" s="107" t="n">
        <v>0.02</v>
      </c>
      <c r="O445" s="107" t="n">
        <v>0.1</v>
      </c>
      <c r="P445" s="107" t="n">
        <v>0.02</v>
      </c>
      <c r="Q445" s="107" t="n">
        <v>0.1</v>
      </c>
      <c r="R445" s="107" t="n">
        <v>0.02</v>
      </c>
      <c r="S445" s="107" t="n">
        <v>0.1</v>
      </c>
      <c r="T445" s="107" t="n">
        <v>0.02</v>
      </c>
      <c r="U445" s="107" t="n">
        <v>0.1</v>
      </c>
      <c r="V445" s="107" t="n">
        <v>0.02</v>
      </c>
      <c r="W445" s="107" t="n">
        <v>0.1</v>
      </c>
      <c r="X445" s="107" t="n">
        <v>0.02</v>
      </c>
      <c r="Y445" s="107" t="n"/>
      <c r="Z445" s="107" t="n"/>
      <c r="AA445" s="107" t="n"/>
      <c r="AB445" s="107" t="n"/>
      <c r="AC445" s="107" t="n"/>
      <c r="AD445" s="107" t="n"/>
      <c r="AE445" s="107" t="n"/>
      <c r="AF445" s="107" t="n"/>
      <c r="AG445" s="107" t="n"/>
      <c r="AH445" s="107" t="n"/>
      <c r="AI445" s="107" t="n"/>
      <c r="AJ445" s="107" t="n"/>
      <c r="AK445" s="107" t="n"/>
      <c r="AL445" s="107" t="n"/>
      <c r="AM445" s="107" t="n"/>
      <c r="AN445" s="107" t="n"/>
      <c r="AO445" s="107" t="n"/>
      <c r="AP445" s="107" t="n"/>
      <c r="AQ445" s="107" t="n"/>
      <c r="AR445" s="107" t="n"/>
      <c r="AS445" s="107" t="n"/>
      <c r="AT445" s="107" t="n"/>
      <c r="AU445" s="107" t="n"/>
      <c r="AV445" s="107" t="n"/>
      <c r="AW445" s="107" t="n"/>
      <c r="AX445" s="107" t="n"/>
      <c r="AY445" s="107" t="n"/>
      <c r="AZ445" s="107" t="n"/>
      <c r="BA445" s="107" t="n"/>
      <c r="BB445" s="107" t="n"/>
      <c r="BC445" s="107" t="n"/>
      <c r="BD445" s="107" t="n"/>
      <c r="BE445" s="107" t="n"/>
      <c r="BF445" s="107" t="n"/>
      <c r="BG445" s="107" t="n"/>
      <c r="BH445" s="107" t="n"/>
      <c r="BI445" s="107" t="n"/>
      <c r="BJ445" s="107" t="n"/>
      <c r="BK445" s="107" t="n"/>
      <c r="BL445" s="107" t="n"/>
      <c r="BM445" s="107" t="n"/>
      <c r="BN445" s="107" t="n"/>
      <c r="BO445" s="107" t="n"/>
      <c r="BP445" s="107" t="n"/>
      <c r="BQ445" s="107" t="n"/>
      <c r="BR445" s="107" t="n"/>
      <c r="BS445" s="107" t="n"/>
      <c r="BT445" s="107" t="n"/>
      <c r="BU445" s="107" t="n"/>
      <c r="BV445" s="107" t="n"/>
      <c r="BW445" s="107" t="n"/>
      <c r="BX445" s="107" t="n"/>
      <c r="BY445" s="107" t="n"/>
      <c r="BZ445" s="107" t="n"/>
      <c r="CA445" s="107" t="n"/>
      <c r="CB445" s="107" t="n"/>
      <c r="CC445" s="107" t="n"/>
      <c r="CD445" s="107" t="n"/>
      <c r="CE445" s="107" t="n"/>
      <c r="CF445" s="107" t="n"/>
      <c r="CG445" s="107" t="n"/>
      <c r="CH445" s="107" t="n"/>
      <c r="CI445" s="107" t="n"/>
      <c r="CJ445" s="107" t="n"/>
      <c r="CK445" s="107" t="n"/>
      <c r="CL445" s="107" t="n"/>
      <c r="CM445" s="107" t="n"/>
      <c r="CN445" s="107" t="n"/>
      <c r="CO445" s="107" t="n"/>
      <c r="CP445" s="107" t="n"/>
      <c r="CQ445" s="107" t="n"/>
      <c r="CR445" s="107" t="n"/>
      <c r="CS445" s="107" t="n"/>
      <c r="CT445" s="107" t="n"/>
      <c r="CU445" s="107" t="n"/>
      <c r="CV445" s="107" t="n"/>
      <c r="CW445" s="107" t="n"/>
      <c r="CX445" s="107" t="n"/>
      <c r="CY445" s="107" t="n"/>
      <c r="CZ445" s="107" t="n"/>
    </row>
    <row r="447">
      <c r="A447" s="126">
        <f>IF('AS51'!$C$46="","",'AS51'!$C$46)</f>
        <v/>
      </c>
      <c r="B447" s="68">
        <f>IF($A447="",0,COUNT($E448:$CZ448))</f>
        <v/>
      </c>
      <c r="C447" s="69">
        <f>IF($B447=0,0,MAX($E448:$CZ448))</f>
        <v/>
      </c>
      <c r="D447" s="58">
        <f>_xll.BDS($A447,'Field Check'!$C$44,"headers=y","startcol=1","endcol=7","dir=h","DVD_START_DT",'Field Check'!$C$59,"DVD_END_DT",'Field Check'!$D$59,"cols=2;rows=7")</f>
        <v/>
      </c>
      <c r="E447" s="59" t="n">
        <v>46178</v>
      </c>
      <c r="F447" s="59" t="n"/>
      <c r="G447" s="59" t="n"/>
      <c r="H447" s="59" t="n"/>
      <c r="I447" s="59" t="n"/>
      <c r="J447" s="59" t="n"/>
      <c r="K447" s="59" t="n"/>
      <c r="L447" s="59" t="n"/>
      <c r="M447" s="59" t="n"/>
      <c r="N447" s="59" t="n"/>
      <c r="O447" s="59" t="n"/>
      <c r="P447" s="59" t="n"/>
      <c r="Q447" s="59" t="n"/>
      <c r="R447" s="59" t="n"/>
      <c r="S447" s="59" t="n"/>
      <c r="T447" s="59" t="n"/>
      <c r="U447" s="59" t="n"/>
      <c r="V447" s="59" t="n"/>
      <c r="W447" s="59" t="n"/>
      <c r="X447" s="59" t="n"/>
      <c r="Y447" s="59" t="n"/>
      <c r="Z447" s="59" t="n"/>
      <c r="AA447" s="59" t="n"/>
      <c r="AB447" s="59" t="n"/>
      <c r="AC447" s="59" t="n"/>
      <c r="AD447" s="59" t="n"/>
      <c r="AE447" s="59" t="n"/>
      <c r="AF447" s="59" t="n"/>
      <c r="AG447" s="59" t="n"/>
      <c r="AH447" s="59" t="n"/>
      <c r="AI447" s="59" t="n"/>
      <c r="AJ447" s="59" t="n"/>
      <c r="AK447" s="59" t="n"/>
      <c r="AL447" s="59" t="n"/>
      <c r="AM447" s="59" t="n"/>
      <c r="AN447" s="59" t="n"/>
      <c r="AO447" s="59" t="n"/>
      <c r="AP447" s="59" t="n"/>
      <c r="AQ447" s="59" t="n"/>
      <c r="AR447" s="59" t="n"/>
      <c r="AS447" s="59" t="n"/>
      <c r="AT447" s="59" t="n"/>
      <c r="AU447" s="59" t="n"/>
      <c r="AV447" s="59" t="n"/>
      <c r="AW447" s="59" t="n"/>
      <c r="AX447" s="59" t="n"/>
      <c r="AY447" s="59" t="n"/>
      <c r="AZ447" s="59" t="n"/>
      <c r="BA447" s="59" t="n"/>
      <c r="BB447" s="59" t="n"/>
      <c r="BC447" s="59" t="n"/>
      <c r="BD447" s="59" t="n"/>
      <c r="BE447" s="59" t="n"/>
      <c r="BF447" s="59" t="n"/>
      <c r="BG447" s="59" t="n"/>
      <c r="BH447" s="59" t="n"/>
      <c r="BI447" s="59" t="n"/>
      <c r="BJ447" s="59" t="n"/>
      <c r="BK447" s="59" t="n"/>
      <c r="BL447" s="59" t="n"/>
      <c r="BM447" s="59" t="n"/>
      <c r="BN447" s="59" t="n"/>
      <c r="BO447" s="59" t="n"/>
      <c r="BP447" s="59" t="n"/>
      <c r="BQ447" s="59" t="n"/>
      <c r="BR447" s="59" t="n"/>
      <c r="BS447" s="59" t="n"/>
      <c r="BT447" s="59" t="n"/>
      <c r="BU447" s="59" t="n"/>
      <c r="BV447" s="59" t="n"/>
      <c r="BW447" s="59" t="n"/>
      <c r="BX447" s="59" t="n"/>
      <c r="BY447" s="59" t="n"/>
      <c r="BZ447" s="59" t="n"/>
      <c r="CA447" s="59" t="n"/>
      <c r="CB447" s="59" t="n"/>
      <c r="CC447" s="59" t="n"/>
      <c r="CD447" s="59" t="n"/>
      <c r="CE447" s="59" t="n"/>
      <c r="CF447" s="59" t="n"/>
      <c r="CG447" s="59" t="n"/>
      <c r="CH447" s="59" t="n"/>
      <c r="CI447" s="59" t="n"/>
      <c r="CJ447" s="59" t="n"/>
      <c r="CK447" s="59" t="n"/>
      <c r="CL447" s="59" t="n"/>
      <c r="CM447" s="59" t="n"/>
      <c r="CN447" s="59" t="n"/>
      <c r="CO447" s="59" t="n"/>
      <c r="CP447" s="59" t="n"/>
      <c r="CQ447" s="59" t="n"/>
      <c r="CR447" s="59" t="n"/>
      <c r="CS447" s="59" t="n"/>
      <c r="CT447" s="59" t="n"/>
      <c r="CU447" s="59" t="n"/>
      <c r="CV447" s="59" t="n"/>
      <c r="CW447" s="59" t="n"/>
      <c r="CX447" s="59" t="n"/>
      <c r="CY447" s="59" t="n"/>
      <c r="CZ447" s="59" t="n"/>
    </row>
    <row r="448">
      <c r="D448" s="59" t="inlineStr">
        <is>
          <t>Ex-Date</t>
        </is>
      </c>
      <c r="E448" s="59" t="n">
        <v>46202</v>
      </c>
      <c r="F448" s="59" t="n"/>
      <c r="G448" s="59" t="n"/>
      <c r="H448" s="59" t="n"/>
      <c r="I448" s="59" t="n"/>
      <c r="J448" s="59" t="n"/>
      <c r="K448" s="59" t="n"/>
      <c r="L448" s="59" t="n"/>
      <c r="M448" s="59" t="n"/>
      <c r="N448" s="59" t="n"/>
      <c r="O448" s="59" t="n"/>
      <c r="P448" s="59" t="n"/>
      <c r="Q448" s="59" t="n"/>
      <c r="R448" s="59" t="n"/>
      <c r="S448" s="59" t="n"/>
      <c r="T448" s="59" t="n"/>
      <c r="U448" s="59" t="n"/>
      <c r="V448" s="59" t="n"/>
      <c r="W448" s="59" t="n"/>
      <c r="X448" s="59" t="n"/>
      <c r="Y448" s="59" t="n"/>
      <c r="Z448" s="59" t="n"/>
      <c r="AA448" s="59" t="n"/>
      <c r="AB448" s="59" t="n"/>
      <c r="AC448" s="59" t="n"/>
      <c r="AD448" s="59" t="n"/>
      <c r="AE448" s="59" t="n"/>
      <c r="AF448" s="59" t="n"/>
      <c r="AG448" s="59" t="n"/>
      <c r="AH448" s="59" t="n"/>
      <c r="AI448" s="59" t="n"/>
      <c r="AJ448" s="59" t="n"/>
      <c r="AK448" s="59" t="n"/>
      <c r="AL448" s="59" t="n"/>
      <c r="AM448" s="59" t="n"/>
      <c r="AN448" s="59" t="n"/>
      <c r="AO448" s="59" t="n"/>
      <c r="AP448" s="59" t="n"/>
      <c r="AQ448" s="59" t="n"/>
      <c r="AR448" s="59" t="n"/>
      <c r="AS448" s="59" t="n"/>
      <c r="AT448" s="59" t="n"/>
      <c r="AU448" s="59" t="n"/>
      <c r="AV448" s="59" t="n"/>
      <c r="AW448" s="59" t="n"/>
      <c r="AX448" s="59" t="n"/>
      <c r="AY448" s="59" t="n"/>
      <c r="AZ448" s="59" t="n"/>
      <c r="BA448" s="59" t="n"/>
      <c r="BB448" s="59" t="n"/>
      <c r="BC448" s="59" t="n"/>
      <c r="BD448" s="59" t="n"/>
      <c r="BE448" s="59" t="n"/>
      <c r="BF448" s="59" t="n"/>
      <c r="BG448" s="59" t="n"/>
      <c r="BH448" s="59" t="n"/>
      <c r="BI448" s="59" t="n"/>
      <c r="BJ448" s="59" t="n"/>
      <c r="BK448" s="59" t="n"/>
      <c r="BL448" s="59" t="n"/>
      <c r="BM448" s="59" t="n"/>
      <c r="BN448" s="59" t="n"/>
      <c r="BO448" s="59" t="n"/>
      <c r="BP448" s="59" t="n"/>
      <c r="BQ448" s="59" t="n"/>
      <c r="BR448" s="59" t="n"/>
      <c r="BS448" s="59" t="n"/>
      <c r="BT448" s="59" t="n"/>
      <c r="BU448" s="59" t="n"/>
      <c r="BV448" s="59" t="n"/>
      <c r="BW448" s="59" t="n"/>
      <c r="BX448" s="59" t="n"/>
      <c r="BY448" s="59" t="n"/>
      <c r="BZ448" s="59" t="n"/>
      <c r="CA448" s="59" t="n"/>
      <c r="CB448" s="59" t="n"/>
      <c r="CC448" s="59" t="n"/>
      <c r="CD448" s="59" t="n"/>
      <c r="CE448" s="59" t="n"/>
      <c r="CF448" s="59" t="n"/>
      <c r="CG448" s="59" t="n"/>
      <c r="CH448" s="59" t="n"/>
      <c r="CI448" s="59" t="n"/>
      <c r="CJ448" s="59" t="n"/>
      <c r="CK448" s="59" t="n"/>
      <c r="CL448" s="59" t="n"/>
      <c r="CM448" s="59" t="n"/>
      <c r="CN448" s="59" t="n"/>
      <c r="CO448" s="59" t="n"/>
      <c r="CP448" s="59" t="n"/>
      <c r="CQ448" s="59" t="n"/>
      <c r="CR448" s="59" t="n"/>
      <c r="CS448" s="59" t="n"/>
      <c r="CT448" s="59" t="n"/>
      <c r="CU448" s="59" t="n"/>
      <c r="CV448" s="59" t="n"/>
      <c r="CW448" s="59" t="n"/>
      <c r="CX448" s="59" t="n"/>
      <c r="CY448" s="59" t="n"/>
      <c r="CZ448" s="59" t="n"/>
    </row>
    <row r="449">
      <c r="D449" s="59" t="inlineStr">
        <is>
          <t>Record Date</t>
        </is>
      </c>
      <c r="E449" s="59" t="n">
        <v>46203</v>
      </c>
      <c r="F449" s="59" t="n"/>
      <c r="G449" s="59" t="n"/>
      <c r="H449" s="59" t="n"/>
      <c r="I449" s="59" t="n"/>
      <c r="J449" s="59" t="n"/>
      <c r="K449" s="59" t="n"/>
      <c r="L449" s="59" t="n"/>
      <c r="M449" s="59" t="n"/>
      <c r="N449" s="59" t="n"/>
      <c r="O449" s="59" t="n"/>
      <c r="P449" s="59" t="n"/>
      <c r="Q449" s="59" t="n"/>
      <c r="R449" s="59" t="n"/>
      <c r="S449" s="59" t="n"/>
      <c r="T449" s="59" t="n"/>
      <c r="U449" s="59" t="n"/>
      <c r="V449" s="59" t="n"/>
      <c r="W449" s="59" t="n"/>
      <c r="X449" s="59" t="n"/>
      <c r="Y449" s="59" t="n"/>
      <c r="Z449" s="59" t="n"/>
      <c r="AA449" s="59" t="n"/>
      <c r="AB449" s="59" t="n"/>
      <c r="AC449" s="59" t="n"/>
      <c r="AD449" s="59" t="n"/>
      <c r="AE449" s="59" t="n"/>
      <c r="AF449" s="59" t="n"/>
      <c r="AG449" s="59" t="n"/>
      <c r="AH449" s="59" t="n"/>
      <c r="AI449" s="59" t="n"/>
      <c r="AJ449" s="59" t="n"/>
      <c r="AK449" s="59" t="n"/>
      <c r="AL449" s="59" t="n"/>
      <c r="AM449" s="59" t="n"/>
      <c r="AN449" s="59" t="n"/>
      <c r="AO449" s="59" t="n"/>
      <c r="AP449" s="59" t="n"/>
      <c r="AQ449" s="59" t="n"/>
      <c r="AR449" s="59" t="n"/>
      <c r="AS449" s="59" t="n"/>
      <c r="AT449" s="59" t="n"/>
      <c r="AU449" s="59" t="n"/>
      <c r="AV449" s="59" t="n"/>
      <c r="AW449" s="59" t="n"/>
      <c r="AX449" s="59" t="n"/>
      <c r="AY449" s="59" t="n"/>
      <c r="AZ449" s="59" t="n"/>
      <c r="BA449" s="59" t="n"/>
      <c r="BB449" s="59" t="n"/>
      <c r="BC449" s="59" t="n"/>
      <c r="BD449" s="59" t="n"/>
      <c r="BE449" s="59" t="n"/>
      <c r="BF449" s="59" t="n"/>
      <c r="BG449" s="59" t="n"/>
      <c r="BH449" s="59" t="n"/>
      <c r="BI449" s="59" t="n"/>
      <c r="BJ449" s="59" t="n"/>
      <c r="BK449" s="59" t="n"/>
      <c r="BL449" s="59" t="n"/>
      <c r="BM449" s="59" t="n"/>
      <c r="BN449" s="59" t="n"/>
      <c r="BO449" s="59" t="n"/>
      <c r="BP449" s="59" t="n"/>
      <c r="BQ449" s="59" t="n"/>
      <c r="BR449" s="59" t="n"/>
      <c r="BS449" s="59" t="n"/>
      <c r="BT449" s="59" t="n"/>
      <c r="BU449" s="59" t="n"/>
      <c r="BV449" s="59" t="n"/>
      <c r="BW449" s="59" t="n"/>
      <c r="BX449" s="59" t="n"/>
      <c r="BY449" s="59" t="n"/>
      <c r="BZ449" s="59" t="n"/>
      <c r="CA449" s="59" t="n"/>
      <c r="CB449" s="59" t="n"/>
      <c r="CC449" s="59" t="n"/>
      <c r="CD449" s="59" t="n"/>
      <c r="CE449" s="59" t="n"/>
      <c r="CF449" s="59" t="n"/>
      <c r="CG449" s="59" t="n"/>
      <c r="CH449" s="59" t="n"/>
      <c r="CI449" s="59" t="n"/>
      <c r="CJ449" s="59" t="n"/>
      <c r="CK449" s="59" t="n"/>
      <c r="CL449" s="59" t="n"/>
      <c r="CM449" s="59" t="n"/>
      <c r="CN449" s="59" t="n"/>
      <c r="CO449" s="59" t="n"/>
      <c r="CP449" s="59" t="n"/>
      <c r="CQ449" s="59" t="n"/>
      <c r="CR449" s="59" t="n"/>
      <c r="CS449" s="59" t="n"/>
      <c r="CT449" s="59" t="n"/>
      <c r="CU449" s="59" t="n"/>
      <c r="CV449" s="59" t="n"/>
      <c r="CW449" s="59" t="n"/>
      <c r="CX449" s="59" t="n"/>
      <c r="CY449" s="59" t="n"/>
      <c r="CZ449" s="59" t="n"/>
    </row>
    <row r="450">
      <c r="D450" s="59" t="inlineStr">
        <is>
          <t>Payable Date</t>
        </is>
      </c>
      <c r="E450" s="59" t="n">
        <v>46248</v>
      </c>
      <c r="F450" s="59" t="n"/>
      <c r="G450" s="59" t="n"/>
      <c r="H450" s="59" t="n"/>
      <c r="I450" s="59" t="n"/>
      <c r="J450" s="59" t="n"/>
      <c r="K450" s="59" t="n"/>
      <c r="L450" s="59" t="n"/>
      <c r="M450" s="59" t="n"/>
      <c r="N450" s="59" t="n"/>
      <c r="O450" s="59" t="n"/>
      <c r="P450" s="59" t="n"/>
      <c r="Q450" s="59" t="n"/>
      <c r="R450" s="59" t="n"/>
      <c r="S450" s="59" t="n"/>
      <c r="T450" s="59" t="n"/>
      <c r="U450" s="59" t="n"/>
      <c r="V450" s="59" t="n"/>
      <c r="W450" s="59" t="n"/>
      <c r="X450" s="59" t="n"/>
      <c r="Y450" s="59" t="n"/>
      <c r="Z450" s="59" t="n"/>
      <c r="AA450" s="59" t="n"/>
      <c r="AB450" s="59" t="n"/>
      <c r="AC450" s="59" t="n"/>
      <c r="AD450" s="59" t="n"/>
      <c r="AE450" s="59" t="n"/>
      <c r="AF450" s="59" t="n"/>
      <c r="AG450" s="59" t="n"/>
      <c r="AH450" s="59" t="n"/>
      <c r="AI450" s="59" t="n"/>
      <c r="AJ450" s="59" t="n"/>
      <c r="AK450" s="59" t="n"/>
      <c r="AL450" s="59" t="n"/>
      <c r="AM450" s="59" t="n"/>
      <c r="AN450" s="59" t="n"/>
      <c r="AO450" s="59" t="n"/>
      <c r="AP450" s="59" t="n"/>
      <c r="AQ450" s="59" t="n"/>
      <c r="AR450" s="59" t="n"/>
      <c r="AS450" s="59" t="n"/>
      <c r="AT450" s="59" t="n"/>
      <c r="AU450" s="59" t="n"/>
      <c r="AV450" s="59" t="n"/>
      <c r="AW450" s="59" t="n"/>
      <c r="AX450" s="59" t="n"/>
      <c r="AY450" s="59" t="n"/>
      <c r="AZ450" s="59" t="n"/>
      <c r="BA450" s="59" t="n"/>
      <c r="BB450" s="59" t="n"/>
      <c r="BC450" s="59" t="n"/>
      <c r="BD450" s="59" t="n"/>
      <c r="BE450" s="59" t="n"/>
      <c r="BF450" s="59" t="n"/>
      <c r="BG450" s="59" t="n"/>
      <c r="BH450" s="59" t="n"/>
      <c r="BI450" s="59" t="n"/>
      <c r="BJ450" s="59" t="n"/>
      <c r="BK450" s="59" t="n"/>
      <c r="BL450" s="59" t="n"/>
      <c r="BM450" s="59" t="n"/>
      <c r="BN450" s="59" t="n"/>
      <c r="BO450" s="59" t="n"/>
      <c r="BP450" s="59" t="n"/>
      <c r="BQ450" s="59" t="n"/>
      <c r="BR450" s="59" t="n"/>
      <c r="BS450" s="59" t="n"/>
      <c r="BT450" s="59" t="n"/>
      <c r="BU450" s="59" t="n"/>
      <c r="BV450" s="59" t="n"/>
      <c r="BW450" s="59" t="n"/>
      <c r="BX450" s="59" t="n"/>
      <c r="BY450" s="59" t="n"/>
      <c r="BZ450" s="59" t="n"/>
      <c r="CA450" s="59" t="n"/>
      <c r="CB450" s="59" t="n"/>
      <c r="CC450" s="59" t="n"/>
      <c r="CD450" s="59" t="n"/>
      <c r="CE450" s="59" t="n"/>
      <c r="CF450" s="59" t="n"/>
      <c r="CG450" s="59" t="n"/>
      <c r="CH450" s="59" t="n"/>
      <c r="CI450" s="59" t="n"/>
      <c r="CJ450" s="59" t="n"/>
      <c r="CK450" s="59" t="n"/>
      <c r="CL450" s="59" t="n"/>
      <c r="CM450" s="59" t="n"/>
      <c r="CN450" s="59" t="n"/>
      <c r="CO450" s="59" t="n"/>
      <c r="CP450" s="59" t="n"/>
      <c r="CQ450" s="59" t="n"/>
      <c r="CR450" s="59" t="n"/>
      <c r="CS450" s="59" t="n"/>
      <c r="CT450" s="59" t="n"/>
      <c r="CU450" s="59" t="n"/>
      <c r="CV450" s="59" t="n"/>
      <c r="CW450" s="59" t="n"/>
      <c r="CX450" s="59" t="n"/>
      <c r="CY450" s="59" t="n"/>
      <c r="CZ450" s="59" t="n"/>
    </row>
    <row r="451">
      <c r="D451" s="107" t="inlineStr">
        <is>
          <t>Dividend Amount</t>
        </is>
      </c>
      <c r="E451" s="107" t="n">
        <v>0.042</v>
      </c>
      <c r="F451" s="107" t="n"/>
      <c r="G451" s="107" t="n"/>
      <c r="H451" s="107" t="n"/>
      <c r="I451" s="107" t="n"/>
      <c r="J451" s="107" t="n"/>
      <c r="K451" s="107" t="n"/>
      <c r="L451" s="107" t="n"/>
      <c r="M451" s="107" t="n"/>
      <c r="N451" s="107" t="n"/>
      <c r="O451" s="107" t="n"/>
      <c r="P451" s="107" t="n"/>
      <c r="Q451" s="107" t="n"/>
      <c r="R451" s="107" t="n"/>
      <c r="S451" s="107" t="n"/>
      <c r="T451" s="107" t="n"/>
      <c r="U451" s="107" t="n"/>
      <c r="V451" s="107" t="n"/>
      <c r="W451" s="107" t="n"/>
      <c r="X451" s="107" t="n"/>
      <c r="Y451" s="107" t="n"/>
      <c r="Z451" s="107" t="n"/>
      <c r="AA451" s="107" t="n"/>
      <c r="AB451" s="107" t="n"/>
      <c r="AC451" s="107" t="n"/>
      <c r="AD451" s="107" t="n"/>
      <c r="AE451" s="107" t="n"/>
      <c r="AF451" s="107" t="n"/>
      <c r="AG451" s="107" t="n"/>
      <c r="AH451" s="107" t="n"/>
      <c r="AI451" s="107" t="n"/>
      <c r="AJ451" s="107" t="n"/>
      <c r="AK451" s="107" t="n"/>
      <c r="AL451" s="107" t="n"/>
      <c r="AM451" s="107" t="n"/>
      <c r="AN451" s="107" t="n"/>
      <c r="AO451" s="107" t="n"/>
      <c r="AP451" s="107" t="n"/>
      <c r="AQ451" s="107" t="n"/>
      <c r="AR451" s="107" t="n"/>
      <c r="AS451" s="107" t="n"/>
      <c r="AT451" s="107" t="n"/>
      <c r="AU451" s="107" t="n"/>
      <c r="AV451" s="107" t="n"/>
      <c r="AW451" s="107" t="n"/>
      <c r="AX451" s="107" t="n"/>
      <c r="AY451" s="107" t="n"/>
      <c r="AZ451" s="107" t="n"/>
      <c r="BA451" s="107" t="n"/>
      <c r="BB451" s="107" t="n"/>
      <c r="BC451" s="107" t="n"/>
      <c r="BD451" s="107" t="n"/>
      <c r="BE451" s="107" t="n"/>
      <c r="BF451" s="107" t="n"/>
      <c r="BG451" s="107" t="n"/>
      <c r="BH451" s="107" t="n"/>
      <c r="BI451" s="107" t="n"/>
      <c r="BJ451" s="107" t="n"/>
      <c r="BK451" s="107" t="n"/>
      <c r="BL451" s="107" t="n"/>
      <c r="BM451" s="107" t="n"/>
      <c r="BN451" s="107" t="n"/>
      <c r="BO451" s="107" t="n"/>
      <c r="BP451" s="107" t="n"/>
      <c r="BQ451" s="107" t="n"/>
      <c r="BR451" s="107" t="n"/>
      <c r="BS451" s="107" t="n"/>
      <c r="BT451" s="107" t="n"/>
      <c r="BU451" s="107" t="n"/>
      <c r="BV451" s="107" t="n"/>
      <c r="BW451" s="107" t="n"/>
      <c r="BX451" s="107" t="n"/>
      <c r="BY451" s="107" t="n"/>
      <c r="BZ451" s="107" t="n"/>
      <c r="CA451" s="107" t="n"/>
      <c r="CB451" s="107" t="n"/>
      <c r="CC451" s="107" t="n"/>
      <c r="CD451" s="107" t="n"/>
      <c r="CE451" s="107" t="n"/>
      <c r="CF451" s="107" t="n"/>
      <c r="CG451" s="107" t="n"/>
      <c r="CH451" s="107" t="n"/>
      <c r="CI451" s="107" t="n"/>
      <c r="CJ451" s="107" t="n"/>
      <c r="CK451" s="107" t="n"/>
      <c r="CL451" s="107" t="n"/>
      <c r="CM451" s="107" t="n"/>
      <c r="CN451" s="107" t="n"/>
      <c r="CO451" s="107" t="n"/>
      <c r="CP451" s="107" t="n"/>
      <c r="CQ451" s="107" t="n"/>
      <c r="CR451" s="107" t="n"/>
      <c r="CS451" s="107" t="n"/>
      <c r="CT451" s="107" t="n"/>
      <c r="CU451" s="107" t="n"/>
      <c r="CV451" s="107" t="n"/>
      <c r="CW451" s="107" t="n"/>
      <c r="CX451" s="107" t="n"/>
      <c r="CY451" s="107" t="n"/>
      <c r="CZ451" s="107" t="n"/>
    </row>
    <row r="452">
      <c r="D452" t="inlineStr">
        <is>
          <t>Dividend Frequency</t>
        </is>
      </c>
      <c r="E452" t="inlineStr">
        <is>
          <t>Quarter</t>
        </is>
      </c>
    </row>
    <row r="453">
      <c r="D453" t="inlineStr">
        <is>
          <t>Dividend Type</t>
        </is>
      </c>
      <c r="E453" t="inlineStr">
        <is>
          <t>Regular Cash</t>
        </is>
      </c>
    </row>
    <row r="454">
      <c r="A454" s="2">
        <f>IF($A447="","","   projections")</f>
        <v/>
      </c>
      <c r="B454" s="68">
        <f>IF($A447="",0,COUNT($E455:$CZ455))</f>
        <v/>
      </c>
      <c r="C454" s="69">
        <f>IF($B454=0,0,MAX($E455:$CZ455))</f>
        <v/>
      </c>
      <c r="D454" s="58">
        <f>_xll.BDS($A447,'Field Check'!$C$42,"headers=y","startcol=1","endcol=3","dir=h","cols=41;rows=3")</f>
        <v/>
      </c>
      <c r="E454" s="59" t="n">
        <v>46269</v>
      </c>
      <c r="F454" s="59" t="n">
        <v>46360</v>
      </c>
      <c r="G454" s="59" t="n">
        <v>46451</v>
      </c>
      <c r="H454" s="59" t="n">
        <v>46542</v>
      </c>
      <c r="I454" s="59" t="n">
        <v>46636</v>
      </c>
      <c r="J454" s="59" t="n">
        <v>46731</v>
      </c>
      <c r="K454" s="59" t="n">
        <v>46822</v>
      </c>
      <c r="L454" s="59" t="n">
        <v>46913</v>
      </c>
      <c r="M454" s="59" t="n">
        <v>47002</v>
      </c>
      <c r="N454" s="59" t="n">
        <v>47095</v>
      </c>
      <c r="O454" s="59" t="n">
        <v>47186</v>
      </c>
      <c r="P454" s="59" t="n">
        <v>47277</v>
      </c>
      <c r="Q454" s="59" t="n">
        <v>47367</v>
      </c>
      <c r="R454" s="59" t="n">
        <v>47459</v>
      </c>
      <c r="S454" s="59" t="n">
        <v>47550</v>
      </c>
      <c r="T454" s="59" t="n">
        <v>47641</v>
      </c>
      <c r="U454" s="59" t="n">
        <v>47732</v>
      </c>
      <c r="V454" s="59" t="n">
        <v>47823</v>
      </c>
      <c r="W454" s="59" t="n">
        <v>47914</v>
      </c>
      <c r="X454" s="59" t="n">
        <v>48005</v>
      </c>
      <c r="Y454" s="59" t="n">
        <v>48096</v>
      </c>
      <c r="Z454" s="59" t="n">
        <v>48187</v>
      </c>
      <c r="AA454" s="59" t="n">
        <v>48278</v>
      </c>
      <c r="AB454" s="59" t="n">
        <v>48369</v>
      </c>
      <c r="AC454" s="59" t="n">
        <v>48463</v>
      </c>
      <c r="AD454" s="59" t="n">
        <v>48558</v>
      </c>
      <c r="AE454" s="59" t="n">
        <v>48649</v>
      </c>
      <c r="AF454" s="59" t="n">
        <v>48740</v>
      </c>
      <c r="AG454" s="59" t="n">
        <v>48828</v>
      </c>
      <c r="AH454" s="59" t="n">
        <v>48922</v>
      </c>
      <c r="AI454" s="59" t="n">
        <v>49013</v>
      </c>
      <c r="AJ454" s="59" t="n">
        <v>49104</v>
      </c>
      <c r="AK454" s="59" t="n">
        <v>49193</v>
      </c>
      <c r="AL454" s="59" t="n">
        <v>49286</v>
      </c>
      <c r="AM454" s="59" t="n">
        <v>49377</v>
      </c>
      <c r="AN454" s="59" t="n">
        <v>49475</v>
      </c>
      <c r="AO454" s="59" t="n">
        <v>49559</v>
      </c>
      <c r="AP454" s="59" t="n">
        <v>49650</v>
      </c>
      <c r="AQ454" s="59" t="n">
        <v>49741</v>
      </c>
      <c r="AR454" s="59" t="n">
        <v>49839</v>
      </c>
      <c r="AS454" s="59" t="n"/>
      <c r="AT454" s="59" t="n"/>
      <c r="AU454" s="59" t="n"/>
      <c r="AV454" s="59" t="n"/>
      <c r="AW454" s="59" t="n"/>
      <c r="AX454" s="59" t="n"/>
      <c r="AY454" s="59" t="n"/>
      <c r="AZ454" s="59" t="n"/>
      <c r="BA454" s="59" t="n"/>
      <c r="BB454" s="59" t="n"/>
      <c r="BC454" s="59" t="n"/>
      <c r="BD454" s="59" t="n"/>
      <c r="BE454" s="59" t="n"/>
      <c r="BF454" s="59" t="n"/>
      <c r="BG454" s="59" t="n"/>
      <c r="BH454" s="59" t="n"/>
      <c r="BI454" s="59" t="n"/>
      <c r="BJ454" s="59" t="n"/>
      <c r="BK454" s="59" t="n"/>
      <c r="BL454" s="59" t="n"/>
      <c r="BM454" s="59" t="n"/>
      <c r="BN454" s="59" t="n"/>
      <c r="BO454" s="59" t="n"/>
      <c r="BP454" s="59" t="n"/>
      <c r="BQ454" s="59" t="n"/>
      <c r="BR454" s="59" t="n"/>
      <c r="BS454" s="59" t="n"/>
      <c r="BT454" s="59" t="n"/>
      <c r="BU454" s="59" t="n"/>
      <c r="BV454" s="59" t="n"/>
      <c r="BW454" s="59" t="n"/>
      <c r="BX454" s="59" t="n"/>
      <c r="BY454" s="59" t="n"/>
      <c r="BZ454" s="59" t="n"/>
      <c r="CA454" s="59" t="n"/>
      <c r="CB454" s="59" t="n"/>
      <c r="CC454" s="59" t="n"/>
      <c r="CD454" s="59" t="n"/>
      <c r="CE454" s="59" t="n"/>
      <c r="CF454" s="59" t="n"/>
      <c r="CG454" s="59" t="n"/>
      <c r="CH454" s="59" t="n"/>
      <c r="CI454" s="59" t="n"/>
      <c r="CJ454" s="59" t="n"/>
      <c r="CK454" s="59" t="n"/>
      <c r="CL454" s="59" t="n"/>
      <c r="CM454" s="59" t="n"/>
      <c r="CN454" s="59" t="n"/>
      <c r="CO454" s="59" t="n"/>
      <c r="CP454" s="59" t="n"/>
      <c r="CQ454" s="59" t="n"/>
      <c r="CR454" s="59" t="n"/>
      <c r="CS454" s="59" t="n"/>
      <c r="CT454" s="59" t="n"/>
      <c r="CU454" s="59" t="n"/>
      <c r="CV454" s="59" t="n"/>
      <c r="CW454" s="59" t="n"/>
      <c r="CX454" s="59" t="n"/>
      <c r="CY454" s="59" t="n"/>
      <c r="CZ454" s="59" t="n"/>
    </row>
    <row r="455">
      <c r="D455" s="59" t="inlineStr">
        <is>
          <t>Ex-Date</t>
        </is>
      </c>
      <c r="E455" s="59" t="n">
        <v>46294</v>
      </c>
      <c r="F455" s="59" t="n">
        <v>46386</v>
      </c>
      <c r="G455" s="59" t="n">
        <v>46476</v>
      </c>
      <c r="H455" s="59" t="n">
        <v>46567</v>
      </c>
      <c r="I455" s="59" t="n">
        <v>46659</v>
      </c>
      <c r="J455" s="59" t="n">
        <v>46751</v>
      </c>
      <c r="K455" s="59" t="n">
        <v>46842</v>
      </c>
      <c r="L455" s="59" t="n">
        <v>46933</v>
      </c>
      <c r="M455" s="59" t="n">
        <v>47024</v>
      </c>
      <c r="N455" s="59" t="n">
        <v>47115</v>
      </c>
      <c r="O455" s="59" t="n">
        <v>47205</v>
      </c>
      <c r="P455" s="59" t="n">
        <v>47297</v>
      </c>
      <c r="Q455" s="59" t="n">
        <v>47388</v>
      </c>
      <c r="R455" s="59" t="n">
        <v>47480</v>
      </c>
      <c r="S455" s="59" t="n">
        <v>47570</v>
      </c>
      <c r="T455" s="59" t="n">
        <v>47661</v>
      </c>
      <c r="U455" s="59" t="n">
        <v>47753</v>
      </c>
      <c r="V455" s="59" t="n">
        <v>47847</v>
      </c>
      <c r="W455" s="59" t="n">
        <v>47935</v>
      </c>
      <c r="X455" s="59" t="n">
        <v>48026</v>
      </c>
      <c r="Y455" s="59" t="n">
        <v>48120</v>
      </c>
      <c r="Z455" s="59" t="n">
        <v>48212</v>
      </c>
      <c r="AA455" s="59" t="n">
        <v>48303</v>
      </c>
      <c r="AB455" s="59" t="n">
        <v>48394</v>
      </c>
      <c r="AC455" s="59" t="n">
        <v>48486</v>
      </c>
      <c r="AD455" s="59" t="n">
        <v>48578</v>
      </c>
      <c r="AE455" s="59" t="n">
        <v>48668</v>
      </c>
      <c r="AF455" s="59" t="n">
        <v>48759</v>
      </c>
      <c r="AG455" s="59" t="n">
        <v>48851</v>
      </c>
      <c r="AH455" s="59" t="n">
        <v>48942</v>
      </c>
      <c r="AI455" s="59" t="n">
        <v>49033</v>
      </c>
      <c r="AJ455" s="59" t="n">
        <v>49124</v>
      </c>
      <c r="AK455" s="59" t="n">
        <v>49215</v>
      </c>
      <c r="AL455" s="59" t="n">
        <v>49306</v>
      </c>
      <c r="AM455" s="59" t="n">
        <v>49397</v>
      </c>
      <c r="AN455" s="59" t="n">
        <v>49488</v>
      </c>
      <c r="AO455" s="59" t="n">
        <v>49579</v>
      </c>
      <c r="AP455" s="59" t="n">
        <v>49671</v>
      </c>
      <c r="AQ455" s="59" t="n">
        <v>49761</v>
      </c>
      <c r="AR455" s="59" t="n">
        <v>49852</v>
      </c>
      <c r="AS455" s="59" t="n"/>
      <c r="AT455" s="59" t="n"/>
      <c r="AU455" s="59" t="n"/>
      <c r="AV455" s="59" t="n"/>
      <c r="AW455" s="59" t="n"/>
      <c r="AX455" s="59" t="n"/>
      <c r="AY455" s="59" t="n"/>
      <c r="AZ455" s="59" t="n"/>
      <c r="BA455" s="59" t="n"/>
      <c r="BB455" s="59" t="n"/>
      <c r="BC455" s="59" t="n"/>
      <c r="BD455" s="59" t="n"/>
      <c r="BE455" s="59" t="n"/>
      <c r="BF455" s="59" t="n"/>
      <c r="BG455" s="59" t="n"/>
      <c r="BH455" s="59" t="n"/>
      <c r="BI455" s="59" t="n"/>
      <c r="BJ455" s="59" t="n"/>
      <c r="BK455" s="59" t="n"/>
      <c r="BL455" s="59" t="n"/>
      <c r="BM455" s="59" t="n"/>
      <c r="BN455" s="59" t="n"/>
      <c r="BO455" s="59" t="n"/>
      <c r="BP455" s="59" t="n"/>
      <c r="BQ455" s="59" t="n"/>
      <c r="BR455" s="59" t="n"/>
      <c r="BS455" s="59" t="n"/>
      <c r="BT455" s="59" t="n"/>
      <c r="BU455" s="59" t="n"/>
      <c r="BV455" s="59" t="n"/>
      <c r="BW455" s="59" t="n"/>
      <c r="BX455" s="59" t="n"/>
      <c r="BY455" s="59" t="n"/>
      <c r="BZ455" s="59" t="n"/>
      <c r="CA455" s="59" t="n"/>
      <c r="CB455" s="59" t="n"/>
      <c r="CC455" s="59" t="n"/>
      <c r="CD455" s="59" t="n"/>
      <c r="CE455" s="59" t="n"/>
      <c r="CF455" s="59" t="n"/>
      <c r="CG455" s="59" t="n"/>
      <c r="CH455" s="59" t="n"/>
      <c r="CI455" s="59" t="n"/>
      <c r="CJ455" s="59" t="n"/>
      <c r="CK455" s="59" t="n"/>
      <c r="CL455" s="59" t="n"/>
      <c r="CM455" s="59" t="n"/>
      <c r="CN455" s="59" t="n"/>
      <c r="CO455" s="59" t="n"/>
      <c r="CP455" s="59" t="n"/>
      <c r="CQ455" s="59" t="n"/>
      <c r="CR455" s="59" t="n"/>
      <c r="CS455" s="59" t="n"/>
      <c r="CT455" s="59" t="n"/>
      <c r="CU455" s="59" t="n"/>
      <c r="CV455" s="59" t="n"/>
      <c r="CW455" s="59" t="n"/>
      <c r="CX455" s="59" t="n"/>
      <c r="CY455" s="59" t="n"/>
      <c r="CZ455" s="59" t="n"/>
    </row>
    <row r="456">
      <c r="D456" s="107" t="inlineStr">
        <is>
          <t>Amount Per Share</t>
        </is>
      </c>
      <c r="E456" s="107" t="n">
        <v>0.04325</v>
      </c>
      <c r="F456" s="107" t="n">
        <v>0.04325</v>
      </c>
      <c r="G456" s="107" t="n">
        <v>0.04325</v>
      </c>
      <c r="H456" s="107" t="n">
        <v>0.04325</v>
      </c>
      <c r="I456" s="107" t="n">
        <v>0.044</v>
      </c>
      <c r="J456" s="107" t="n">
        <v>0.044</v>
      </c>
      <c r="K456" s="107" t="n">
        <v>0.044</v>
      </c>
      <c r="L456" s="107" t="n">
        <v>0.044</v>
      </c>
      <c r="M456" s="107" t="n">
        <v>0.0465</v>
      </c>
      <c r="N456" s="107" t="n">
        <v>0.0465</v>
      </c>
      <c r="O456" s="107" t="n">
        <v>0.0465</v>
      </c>
      <c r="P456" s="107" t="n">
        <v>0.0465</v>
      </c>
      <c r="Q456" s="107" t="n">
        <v>0.04725</v>
      </c>
      <c r="R456" s="107" t="n">
        <v>0.04725</v>
      </c>
      <c r="S456" s="107" t="n">
        <v>0.04725</v>
      </c>
      <c r="T456" s="107" t="n">
        <v>0.04725</v>
      </c>
      <c r="U456" s="107" t="n">
        <v>0.048</v>
      </c>
      <c r="V456" s="107" t="n">
        <v>0.048</v>
      </c>
      <c r="W456" s="107" t="n">
        <v>0.048</v>
      </c>
      <c r="X456" s="107" t="n">
        <v>0.048</v>
      </c>
      <c r="Y456" s="107" t="n">
        <v>0.04875</v>
      </c>
      <c r="Z456" s="107" t="n">
        <v>0.04875</v>
      </c>
      <c r="AA456" s="107" t="n">
        <v>0.04875</v>
      </c>
      <c r="AB456" s="107" t="n">
        <v>0.04875</v>
      </c>
      <c r="AC456" s="107" t="n">
        <v>0.04875</v>
      </c>
      <c r="AD456" s="107" t="n">
        <v>0.04875</v>
      </c>
      <c r="AE456" s="107" t="n">
        <v>0.04875</v>
      </c>
      <c r="AF456" s="107" t="n">
        <v>0.0495</v>
      </c>
      <c r="AG456" s="107" t="n">
        <v>0.0495</v>
      </c>
      <c r="AH456" s="107" t="n">
        <v>0.0495</v>
      </c>
      <c r="AI456" s="107" t="n">
        <v>0.0495</v>
      </c>
      <c r="AJ456" s="107" t="n">
        <v>0.0495</v>
      </c>
      <c r="AK456" s="107" t="n">
        <v>0.0495</v>
      </c>
      <c r="AL456" s="107" t="n">
        <v>0.0495</v>
      </c>
      <c r="AM456" s="107" t="n">
        <v>0.05025</v>
      </c>
      <c r="AN456" s="107" t="n">
        <v>0.05025</v>
      </c>
      <c r="AO456" s="107" t="n">
        <v>0.05025</v>
      </c>
      <c r="AP456" s="107" t="n">
        <v>0.05025</v>
      </c>
      <c r="AQ456" s="107" t="n">
        <v>0.05025</v>
      </c>
      <c r="AR456" s="107" t="n">
        <v>0.05025</v>
      </c>
      <c r="AS456" s="107" t="n"/>
      <c r="AT456" s="107" t="n"/>
      <c r="AU456" s="107" t="n"/>
      <c r="AV456" s="107" t="n"/>
      <c r="AW456" s="107" t="n"/>
      <c r="AX456" s="107" t="n"/>
      <c r="AY456" s="107" t="n"/>
      <c r="AZ456" s="107" t="n"/>
      <c r="BA456" s="107" t="n"/>
      <c r="BB456" s="107" t="n"/>
      <c r="BC456" s="107" t="n"/>
      <c r="BD456" s="107" t="n"/>
      <c r="BE456" s="107" t="n"/>
      <c r="BF456" s="107" t="n"/>
      <c r="BG456" s="107" t="n"/>
      <c r="BH456" s="107" t="n"/>
      <c r="BI456" s="107" t="n"/>
      <c r="BJ456" s="107" t="n"/>
      <c r="BK456" s="107" t="n"/>
      <c r="BL456" s="107" t="n"/>
      <c r="BM456" s="107" t="n"/>
      <c r="BN456" s="107" t="n"/>
      <c r="BO456" s="107" t="n"/>
      <c r="BP456" s="107" t="n"/>
      <c r="BQ456" s="107" t="n"/>
      <c r="BR456" s="107" t="n"/>
      <c r="BS456" s="107" t="n"/>
      <c r="BT456" s="107" t="n"/>
      <c r="BU456" s="107" t="n"/>
      <c r="BV456" s="107" t="n"/>
      <c r="BW456" s="107" t="n"/>
      <c r="BX456" s="107" t="n"/>
      <c r="BY456" s="107" t="n"/>
      <c r="BZ456" s="107" t="n"/>
      <c r="CA456" s="107" t="n"/>
      <c r="CB456" s="107" t="n"/>
      <c r="CC456" s="107" t="n"/>
      <c r="CD456" s="107" t="n"/>
      <c r="CE456" s="107" t="n"/>
      <c r="CF456" s="107" t="n"/>
      <c r="CG456" s="107" t="n"/>
      <c r="CH456" s="107" t="n"/>
      <c r="CI456" s="107" t="n"/>
      <c r="CJ456" s="107" t="n"/>
      <c r="CK456" s="107" t="n"/>
      <c r="CL456" s="107" t="n"/>
      <c r="CM456" s="107" t="n"/>
      <c r="CN456" s="107" t="n"/>
      <c r="CO456" s="107" t="n"/>
      <c r="CP456" s="107" t="n"/>
      <c r="CQ456" s="107" t="n"/>
      <c r="CR456" s="107" t="n"/>
      <c r="CS456" s="107" t="n"/>
      <c r="CT456" s="107" t="n"/>
      <c r="CU456" s="107" t="n"/>
      <c r="CV456" s="107" t="n"/>
      <c r="CW456" s="107" t="n"/>
      <c r="CX456" s="107" t="n"/>
      <c r="CY456" s="107" t="n"/>
      <c r="CZ456" s="107" t="n"/>
    </row>
    <row r="458">
      <c r="A458" s="126">
        <f>IF('AS51'!$C$47="","",'AS51'!$C$47)</f>
        <v/>
      </c>
      <c r="B458" s="68">
        <f>IF($A458="",0,COUNT($E459:$CZ459))</f>
        <v/>
      </c>
      <c r="C458" s="69">
        <f>IF($B458=0,0,MAX($E459:$CZ459))</f>
        <v/>
      </c>
      <c r="D458" s="58">
        <f>_xll.BDS($A458,'Field Check'!$C$44,"headers=y","startcol=1","endcol=7","dir=h","DVD_START_DT",'Field Check'!$C$59,"DVD_END_DT",'Field Check'!$D$59,"cols=2;rows=7")</f>
        <v/>
      </c>
      <c r="E458" s="59" t="n">
        <v>46192</v>
      </c>
      <c r="F458" s="59" t="n"/>
      <c r="G458" s="59" t="n"/>
      <c r="H458" s="59" t="n"/>
      <c r="I458" s="59" t="n"/>
      <c r="J458" s="59" t="n"/>
      <c r="K458" s="59" t="n"/>
      <c r="L458" s="59" t="n"/>
      <c r="M458" s="59" t="n"/>
      <c r="N458" s="59" t="n"/>
      <c r="O458" s="59" t="n"/>
      <c r="P458" s="59" t="n"/>
      <c r="Q458" s="59" t="n"/>
      <c r="R458" s="59" t="n"/>
      <c r="S458" s="59" t="n"/>
      <c r="T458" s="59" t="n"/>
      <c r="U458" s="59" t="n"/>
      <c r="V458" s="59" t="n"/>
      <c r="W458" s="59" t="n"/>
      <c r="X458" s="59" t="n"/>
      <c r="Y458" s="59" t="n"/>
      <c r="Z458" s="59" t="n"/>
      <c r="AA458" s="59" t="n"/>
      <c r="AB458" s="59" t="n"/>
      <c r="AC458" s="59" t="n"/>
      <c r="AD458" s="59" t="n"/>
      <c r="AE458" s="59" t="n"/>
      <c r="AF458" s="59" t="n"/>
      <c r="AG458" s="59" t="n"/>
      <c r="AH458" s="59" t="n"/>
      <c r="AI458" s="59" t="n"/>
      <c r="AJ458" s="59" t="n"/>
      <c r="AK458" s="59" t="n"/>
      <c r="AL458" s="59" t="n"/>
      <c r="AM458" s="59" t="n"/>
      <c r="AN458" s="59" t="n"/>
      <c r="AO458" s="59" t="n"/>
      <c r="AP458" s="59" t="n"/>
      <c r="AQ458" s="59" t="n"/>
      <c r="AR458" s="59" t="n"/>
      <c r="AS458" s="59" t="n"/>
      <c r="AT458" s="59" t="n"/>
      <c r="AU458" s="59" t="n"/>
      <c r="AV458" s="59" t="n"/>
      <c r="AW458" s="59" t="n"/>
      <c r="AX458" s="59" t="n"/>
      <c r="AY458" s="59" t="n"/>
      <c r="AZ458" s="59" t="n"/>
      <c r="BA458" s="59" t="n"/>
      <c r="BB458" s="59" t="n"/>
      <c r="BC458" s="59" t="n"/>
      <c r="BD458" s="59" t="n"/>
      <c r="BE458" s="59" t="n"/>
      <c r="BF458" s="59" t="n"/>
      <c r="BG458" s="59" t="n"/>
      <c r="BH458" s="59" t="n"/>
      <c r="BI458" s="59" t="n"/>
      <c r="BJ458" s="59" t="n"/>
      <c r="BK458" s="59" t="n"/>
      <c r="BL458" s="59" t="n"/>
      <c r="BM458" s="59" t="n"/>
      <c r="BN458" s="59" t="n"/>
      <c r="BO458" s="59" t="n"/>
      <c r="BP458" s="59" t="n"/>
      <c r="BQ458" s="59" t="n"/>
      <c r="BR458" s="59" t="n"/>
      <c r="BS458" s="59" t="n"/>
      <c r="BT458" s="59" t="n"/>
      <c r="BU458" s="59" t="n"/>
      <c r="BV458" s="59" t="n"/>
      <c r="BW458" s="59" t="n"/>
      <c r="BX458" s="59" t="n"/>
      <c r="BY458" s="59" t="n"/>
      <c r="BZ458" s="59" t="n"/>
      <c r="CA458" s="59" t="n"/>
      <c r="CB458" s="59" t="n"/>
      <c r="CC458" s="59" t="n"/>
      <c r="CD458" s="59" t="n"/>
      <c r="CE458" s="59" t="n"/>
      <c r="CF458" s="59" t="n"/>
      <c r="CG458" s="59" t="n"/>
      <c r="CH458" s="59" t="n"/>
      <c r="CI458" s="59" t="n"/>
      <c r="CJ458" s="59" t="n"/>
      <c r="CK458" s="59" t="n"/>
      <c r="CL458" s="59" t="n"/>
      <c r="CM458" s="59" t="n"/>
      <c r="CN458" s="59" t="n"/>
      <c r="CO458" s="59" t="n"/>
      <c r="CP458" s="59" t="n"/>
      <c r="CQ458" s="59" t="n"/>
      <c r="CR458" s="59" t="n"/>
      <c r="CS458" s="59" t="n"/>
      <c r="CT458" s="59" t="n"/>
      <c r="CU458" s="59" t="n"/>
      <c r="CV458" s="59" t="n"/>
      <c r="CW458" s="59" t="n"/>
      <c r="CX458" s="59" t="n"/>
      <c r="CY458" s="59" t="n"/>
      <c r="CZ458" s="59" t="n"/>
    </row>
    <row r="459">
      <c r="D459" s="59" t="inlineStr">
        <is>
          <t>Ex-Date</t>
        </is>
      </c>
      <c r="E459" s="59" t="n">
        <v>46202</v>
      </c>
      <c r="F459" s="59" t="n"/>
      <c r="G459" s="59" t="n"/>
      <c r="H459" s="59" t="n"/>
      <c r="I459" s="59" t="n"/>
      <c r="J459" s="59" t="n"/>
      <c r="K459" s="59" t="n"/>
      <c r="L459" s="59" t="n"/>
      <c r="M459" s="59" t="n"/>
      <c r="N459" s="59" t="n"/>
      <c r="O459" s="59" t="n"/>
      <c r="P459" s="59" t="n"/>
      <c r="Q459" s="59" t="n"/>
      <c r="R459" s="59" t="n"/>
      <c r="S459" s="59" t="n"/>
      <c r="T459" s="59" t="n"/>
      <c r="U459" s="59" t="n"/>
      <c r="V459" s="59" t="n"/>
      <c r="W459" s="59" t="n"/>
      <c r="X459" s="59" t="n"/>
      <c r="Y459" s="59" t="n"/>
      <c r="Z459" s="59" t="n"/>
      <c r="AA459" s="59" t="n"/>
      <c r="AB459" s="59" t="n"/>
      <c r="AC459" s="59" t="n"/>
      <c r="AD459" s="59" t="n"/>
      <c r="AE459" s="59" t="n"/>
      <c r="AF459" s="59" t="n"/>
      <c r="AG459" s="59" t="n"/>
      <c r="AH459" s="59" t="n"/>
      <c r="AI459" s="59" t="n"/>
      <c r="AJ459" s="59" t="n"/>
      <c r="AK459" s="59" t="n"/>
      <c r="AL459" s="59" t="n"/>
      <c r="AM459" s="59" t="n"/>
      <c r="AN459" s="59" t="n"/>
      <c r="AO459" s="59" t="n"/>
      <c r="AP459" s="59" t="n"/>
      <c r="AQ459" s="59" t="n"/>
      <c r="AR459" s="59" t="n"/>
      <c r="AS459" s="59" t="n"/>
      <c r="AT459" s="59" t="n"/>
      <c r="AU459" s="59" t="n"/>
      <c r="AV459" s="59" t="n"/>
      <c r="AW459" s="59" t="n"/>
      <c r="AX459" s="59" t="n"/>
      <c r="AY459" s="59" t="n"/>
      <c r="AZ459" s="59" t="n"/>
      <c r="BA459" s="59" t="n"/>
      <c r="BB459" s="59" t="n"/>
      <c r="BC459" s="59" t="n"/>
      <c r="BD459" s="59" t="n"/>
      <c r="BE459" s="59" t="n"/>
      <c r="BF459" s="59" t="n"/>
      <c r="BG459" s="59" t="n"/>
      <c r="BH459" s="59" t="n"/>
      <c r="BI459" s="59" t="n"/>
      <c r="BJ459" s="59" t="n"/>
      <c r="BK459" s="59" t="n"/>
      <c r="BL459" s="59" t="n"/>
      <c r="BM459" s="59" t="n"/>
      <c r="BN459" s="59" t="n"/>
      <c r="BO459" s="59" t="n"/>
      <c r="BP459" s="59" t="n"/>
      <c r="BQ459" s="59" t="n"/>
      <c r="BR459" s="59" t="n"/>
      <c r="BS459" s="59" t="n"/>
      <c r="BT459" s="59" t="n"/>
      <c r="BU459" s="59" t="n"/>
      <c r="BV459" s="59" t="n"/>
      <c r="BW459" s="59" t="n"/>
      <c r="BX459" s="59" t="n"/>
      <c r="BY459" s="59" t="n"/>
      <c r="BZ459" s="59" t="n"/>
      <c r="CA459" s="59" t="n"/>
      <c r="CB459" s="59" t="n"/>
      <c r="CC459" s="59" t="n"/>
      <c r="CD459" s="59" t="n"/>
      <c r="CE459" s="59" t="n"/>
      <c r="CF459" s="59" t="n"/>
      <c r="CG459" s="59" t="n"/>
      <c r="CH459" s="59" t="n"/>
      <c r="CI459" s="59" t="n"/>
      <c r="CJ459" s="59" t="n"/>
      <c r="CK459" s="59" t="n"/>
      <c r="CL459" s="59" t="n"/>
      <c r="CM459" s="59" t="n"/>
      <c r="CN459" s="59" t="n"/>
      <c r="CO459" s="59" t="n"/>
      <c r="CP459" s="59" t="n"/>
      <c r="CQ459" s="59" t="n"/>
      <c r="CR459" s="59" t="n"/>
      <c r="CS459" s="59" t="n"/>
      <c r="CT459" s="59" t="n"/>
      <c r="CU459" s="59" t="n"/>
      <c r="CV459" s="59" t="n"/>
      <c r="CW459" s="59" t="n"/>
      <c r="CX459" s="59" t="n"/>
      <c r="CY459" s="59" t="n"/>
      <c r="CZ459" s="59" t="n"/>
    </row>
    <row r="460">
      <c r="D460" s="59" t="inlineStr">
        <is>
          <t>Record Date</t>
        </is>
      </c>
      <c r="E460" s="59" t="n">
        <v>46203</v>
      </c>
      <c r="F460" s="59" t="n"/>
      <c r="G460" s="59" t="n"/>
      <c r="H460" s="59" t="n"/>
      <c r="I460" s="59" t="n"/>
      <c r="J460" s="59" t="n"/>
      <c r="K460" s="59" t="n"/>
      <c r="L460" s="59" t="n"/>
      <c r="M460" s="59" t="n"/>
      <c r="N460" s="59" t="n"/>
      <c r="O460" s="59" t="n"/>
      <c r="P460" s="59" t="n"/>
      <c r="Q460" s="59" t="n"/>
      <c r="R460" s="59" t="n"/>
      <c r="S460" s="59" t="n"/>
      <c r="T460" s="59" t="n"/>
      <c r="U460" s="59" t="n"/>
      <c r="V460" s="59" t="n"/>
      <c r="W460" s="59" t="n"/>
      <c r="X460" s="59" t="n"/>
      <c r="Y460" s="59" t="n"/>
      <c r="Z460" s="59" t="n"/>
      <c r="AA460" s="59" t="n"/>
      <c r="AB460" s="59" t="n"/>
      <c r="AC460" s="59" t="n"/>
      <c r="AD460" s="59" t="n"/>
      <c r="AE460" s="59" t="n"/>
      <c r="AF460" s="59" t="n"/>
      <c r="AG460" s="59" t="n"/>
      <c r="AH460" s="59" t="n"/>
      <c r="AI460" s="59" t="n"/>
      <c r="AJ460" s="59" t="n"/>
      <c r="AK460" s="59" t="n"/>
      <c r="AL460" s="59" t="n"/>
      <c r="AM460" s="59" t="n"/>
      <c r="AN460" s="59" t="n"/>
      <c r="AO460" s="59" t="n"/>
      <c r="AP460" s="59" t="n"/>
      <c r="AQ460" s="59" t="n"/>
      <c r="AR460" s="59" t="n"/>
      <c r="AS460" s="59" t="n"/>
      <c r="AT460" s="59" t="n"/>
      <c r="AU460" s="59" t="n"/>
      <c r="AV460" s="59" t="n"/>
      <c r="AW460" s="59" t="n"/>
      <c r="AX460" s="59" t="n"/>
      <c r="AY460" s="59" t="n"/>
      <c r="AZ460" s="59" t="n"/>
      <c r="BA460" s="59" t="n"/>
      <c r="BB460" s="59" t="n"/>
      <c r="BC460" s="59" t="n"/>
      <c r="BD460" s="59" t="n"/>
      <c r="BE460" s="59" t="n"/>
      <c r="BF460" s="59" t="n"/>
      <c r="BG460" s="59" t="n"/>
      <c r="BH460" s="59" t="n"/>
      <c r="BI460" s="59" t="n"/>
      <c r="BJ460" s="59" t="n"/>
      <c r="BK460" s="59" t="n"/>
      <c r="BL460" s="59" t="n"/>
      <c r="BM460" s="59" t="n"/>
      <c r="BN460" s="59" t="n"/>
      <c r="BO460" s="59" t="n"/>
      <c r="BP460" s="59" t="n"/>
      <c r="BQ460" s="59" t="n"/>
      <c r="BR460" s="59" t="n"/>
      <c r="BS460" s="59" t="n"/>
      <c r="BT460" s="59" t="n"/>
      <c r="BU460" s="59" t="n"/>
      <c r="BV460" s="59" t="n"/>
      <c r="BW460" s="59" t="n"/>
      <c r="BX460" s="59" t="n"/>
      <c r="BY460" s="59" t="n"/>
      <c r="BZ460" s="59" t="n"/>
      <c r="CA460" s="59" t="n"/>
      <c r="CB460" s="59" t="n"/>
      <c r="CC460" s="59" t="n"/>
      <c r="CD460" s="59" t="n"/>
      <c r="CE460" s="59" t="n"/>
      <c r="CF460" s="59" t="n"/>
      <c r="CG460" s="59" t="n"/>
      <c r="CH460" s="59" t="n"/>
      <c r="CI460" s="59" t="n"/>
      <c r="CJ460" s="59" t="n"/>
      <c r="CK460" s="59" t="n"/>
      <c r="CL460" s="59" t="n"/>
      <c r="CM460" s="59" t="n"/>
      <c r="CN460" s="59" t="n"/>
      <c r="CO460" s="59" t="n"/>
      <c r="CP460" s="59" t="n"/>
      <c r="CQ460" s="59" t="n"/>
      <c r="CR460" s="59" t="n"/>
      <c r="CS460" s="59" t="n"/>
      <c r="CT460" s="59" t="n"/>
      <c r="CU460" s="59" t="n"/>
      <c r="CV460" s="59" t="n"/>
      <c r="CW460" s="59" t="n"/>
      <c r="CX460" s="59" t="n"/>
      <c r="CY460" s="59" t="n"/>
      <c r="CZ460" s="59" t="n"/>
    </row>
    <row r="461">
      <c r="D461" s="59" t="inlineStr">
        <is>
          <t>Payable Date</t>
        </is>
      </c>
      <c r="E461" s="59" t="n">
        <v>46248</v>
      </c>
      <c r="F461" s="59" t="n"/>
      <c r="G461" s="59" t="n"/>
      <c r="H461" s="59" t="n"/>
      <c r="I461" s="59" t="n"/>
      <c r="J461" s="59" t="n"/>
      <c r="K461" s="59" t="n"/>
      <c r="L461" s="59" t="n"/>
      <c r="M461" s="59" t="n"/>
      <c r="N461" s="59" t="n"/>
      <c r="O461" s="59" t="n"/>
      <c r="P461" s="59" t="n"/>
      <c r="Q461" s="59" t="n"/>
      <c r="R461" s="59" t="n"/>
      <c r="S461" s="59" t="n"/>
      <c r="T461" s="59" t="n"/>
      <c r="U461" s="59" t="n"/>
      <c r="V461" s="59" t="n"/>
      <c r="W461" s="59" t="n"/>
      <c r="X461" s="59" t="n"/>
      <c r="Y461" s="59" t="n"/>
      <c r="Z461" s="59" t="n"/>
      <c r="AA461" s="59" t="n"/>
      <c r="AB461" s="59" t="n"/>
      <c r="AC461" s="59" t="n"/>
      <c r="AD461" s="59" t="n"/>
      <c r="AE461" s="59" t="n"/>
      <c r="AF461" s="59" t="n"/>
      <c r="AG461" s="59" t="n"/>
      <c r="AH461" s="59" t="n"/>
      <c r="AI461" s="59" t="n"/>
      <c r="AJ461" s="59" t="n"/>
      <c r="AK461" s="59" t="n"/>
      <c r="AL461" s="59" t="n"/>
      <c r="AM461" s="59" t="n"/>
      <c r="AN461" s="59" t="n"/>
      <c r="AO461" s="59" t="n"/>
      <c r="AP461" s="59" t="n"/>
      <c r="AQ461" s="59" t="n"/>
      <c r="AR461" s="59" t="n"/>
      <c r="AS461" s="59" t="n"/>
      <c r="AT461" s="59" t="n"/>
      <c r="AU461" s="59" t="n"/>
      <c r="AV461" s="59" t="n"/>
      <c r="AW461" s="59" t="n"/>
      <c r="AX461" s="59" t="n"/>
      <c r="AY461" s="59" t="n"/>
      <c r="AZ461" s="59" t="n"/>
      <c r="BA461" s="59" t="n"/>
      <c r="BB461" s="59" t="n"/>
      <c r="BC461" s="59" t="n"/>
      <c r="BD461" s="59" t="n"/>
      <c r="BE461" s="59" t="n"/>
      <c r="BF461" s="59" t="n"/>
      <c r="BG461" s="59" t="n"/>
      <c r="BH461" s="59" t="n"/>
      <c r="BI461" s="59" t="n"/>
      <c r="BJ461" s="59" t="n"/>
      <c r="BK461" s="59" t="n"/>
      <c r="BL461" s="59" t="n"/>
      <c r="BM461" s="59" t="n"/>
      <c r="BN461" s="59" t="n"/>
      <c r="BO461" s="59" t="n"/>
      <c r="BP461" s="59" t="n"/>
      <c r="BQ461" s="59" t="n"/>
      <c r="BR461" s="59" t="n"/>
      <c r="BS461" s="59" t="n"/>
      <c r="BT461" s="59" t="n"/>
      <c r="BU461" s="59" t="n"/>
      <c r="BV461" s="59" t="n"/>
      <c r="BW461" s="59" t="n"/>
      <c r="BX461" s="59" t="n"/>
      <c r="BY461" s="59" t="n"/>
      <c r="BZ461" s="59" t="n"/>
      <c r="CA461" s="59" t="n"/>
      <c r="CB461" s="59" t="n"/>
      <c r="CC461" s="59" t="n"/>
      <c r="CD461" s="59" t="n"/>
      <c r="CE461" s="59" t="n"/>
      <c r="CF461" s="59" t="n"/>
      <c r="CG461" s="59" t="n"/>
      <c r="CH461" s="59" t="n"/>
      <c r="CI461" s="59" t="n"/>
      <c r="CJ461" s="59" t="n"/>
      <c r="CK461" s="59" t="n"/>
      <c r="CL461" s="59" t="n"/>
      <c r="CM461" s="59" t="n"/>
      <c r="CN461" s="59" t="n"/>
      <c r="CO461" s="59" t="n"/>
      <c r="CP461" s="59" t="n"/>
      <c r="CQ461" s="59" t="n"/>
      <c r="CR461" s="59" t="n"/>
      <c r="CS461" s="59" t="n"/>
      <c r="CT461" s="59" t="n"/>
      <c r="CU461" s="59" t="n"/>
      <c r="CV461" s="59" t="n"/>
      <c r="CW461" s="59" t="n"/>
      <c r="CX461" s="59" t="n"/>
      <c r="CY461" s="59" t="n"/>
      <c r="CZ461" s="59" t="n"/>
    </row>
    <row r="462">
      <c r="D462" s="107" t="inlineStr">
        <is>
          <t>Dividend Amount</t>
        </is>
      </c>
      <c r="E462" s="107" t="n">
        <v>0.06375</v>
      </c>
      <c r="F462" s="107" t="n"/>
      <c r="G462" s="107" t="n"/>
      <c r="H462" s="107" t="n"/>
      <c r="I462" s="107" t="n"/>
      <c r="J462" s="107" t="n"/>
      <c r="K462" s="107" t="n"/>
      <c r="L462" s="107" t="n"/>
      <c r="M462" s="107" t="n"/>
      <c r="N462" s="107" t="n"/>
      <c r="O462" s="107" t="n"/>
      <c r="P462" s="107" t="n"/>
      <c r="Q462" s="107" t="n"/>
      <c r="R462" s="107" t="n"/>
      <c r="S462" s="107" t="n"/>
      <c r="T462" s="107" t="n"/>
      <c r="U462" s="107" t="n"/>
      <c r="V462" s="107" t="n"/>
      <c r="W462" s="107" t="n"/>
      <c r="X462" s="107" t="n"/>
      <c r="Y462" s="107" t="n"/>
      <c r="Z462" s="107" t="n"/>
      <c r="AA462" s="107" t="n"/>
      <c r="AB462" s="107" t="n"/>
      <c r="AC462" s="107" t="n"/>
      <c r="AD462" s="107" t="n"/>
      <c r="AE462" s="107" t="n"/>
      <c r="AF462" s="107" t="n"/>
      <c r="AG462" s="107" t="n"/>
      <c r="AH462" s="107" t="n"/>
      <c r="AI462" s="107" t="n"/>
      <c r="AJ462" s="107" t="n"/>
      <c r="AK462" s="107" t="n"/>
      <c r="AL462" s="107" t="n"/>
      <c r="AM462" s="107" t="n"/>
      <c r="AN462" s="107" t="n"/>
      <c r="AO462" s="107" t="n"/>
      <c r="AP462" s="107" t="n"/>
      <c r="AQ462" s="107" t="n"/>
      <c r="AR462" s="107" t="n"/>
      <c r="AS462" s="107" t="n"/>
      <c r="AT462" s="107" t="n"/>
      <c r="AU462" s="107" t="n"/>
      <c r="AV462" s="107" t="n"/>
      <c r="AW462" s="107" t="n"/>
      <c r="AX462" s="107" t="n"/>
      <c r="AY462" s="107" t="n"/>
      <c r="AZ462" s="107" t="n"/>
      <c r="BA462" s="107" t="n"/>
      <c r="BB462" s="107" t="n"/>
      <c r="BC462" s="107" t="n"/>
      <c r="BD462" s="107" t="n"/>
      <c r="BE462" s="107" t="n"/>
      <c r="BF462" s="107" t="n"/>
      <c r="BG462" s="107" t="n"/>
      <c r="BH462" s="107" t="n"/>
      <c r="BI462" s="107" t="n"/>
      <c r="BJ462" s="107" t="n"/>
      <c r="BK462" s="107" t="n"/>
      <c r="BL462" s="107" t="n"/>
      <c r="BM462" s="107" t="n"/>
      <c r="BN462" s="107" t="n"/>
      <c r="BO462" s="107" t="n"/>
      <c r="BP462" s="107" t="n"/>
      <c r="BQ462" s="107" t="n"/>
      <c r="BR462" s="107" t="n"/>
      <c r="BS462" s="107" t="n"/>
      <c r="BT462" s="107" t="n"/>
      <c r="BU462" s="107" t="n"/>
      <c r="BV462" s="107" t="n"/>
      <c r="BW462" s="107" t="n"/>
      <c r="BX462" s="107" t="n"/>
      <c r="BY462" s="107" t="n"/>
      <c r="BZ462" s="107" t="n"/>
      <c r="CA462" s="107" t="n"/>
      <c r="CB462" s="107" t="n"/>
      <c r="CC462" s="107" t="n"/>
      <c r="CD462" s="107" t="n"/>
      <c r="CE462" s="107" t="n"/>
      <c r="CF462" s="107" t="n"/>
      <c r="CG462" s="107" t="n"/>
      <c r="CH462" s="107" t="n"/>
      <c r="CI462" s="107" t="n"/>
      <c r="CJ462" s="107" t="n"/>
      <c r="CK462" s="107" t="n"/>
      <c r="CL462" s="107" t="n"/>
      <c r="CM462" s="107" t="n"/>
      <c r="CN462" s="107" t="n"/>
      <c r="CO462" s="107" t="n"/>
      <c r="CP462" s="107" t="n"/>
      <c r="CQ462" s="107" t="n"/>
      <c r="CR462" s="107" t="n"/>
      <c r="CS462" s="107" t="n"/>
      <c r="CT462" s="107" t="n"/>
      <c r="CU462" s="107" t="n"/>
      <c r="CV462" s="107" t="n"/>
      <c r="CW462" s="107" t="n"/>
      <c r="CX462" s="107" t="n"/>
      <c r="CY462" s="107" t="n"/>
      <c r="CZ462" s="107" t="n"/>
    </row>
    <row r="463">
      <c r="D463" t="inlineStr">
        <is>
          <t>Dividend Frequency</t>
        </is>
      </c>
      <c r="E463" t="inlineStr">
        <is>
          <t>Quarter</t>
        </is>
      </c>
    </row>
    <row r="464">
      <c r="D464" t="inlineStr">
        <is>
          <t>Dividend Type</t>
        </is>
      </c>
      <c r="E464" t="inlineStr">
        <is>
          <t>Regular Cash</t>
        </is>
      </c>
    </row>
    <row r="465">
      <c r="A465" s="2">
        <f>IF($A458="","","   projections")</f>
        <v/>
      </c>
      <c r="B465" s="68">
        <f>IF($A458="",0,COUNT($E466:$CZ466))</f>
        <v/>
      </c>
      <c r="C465" s="69">
        <f>IF($B465=0,0,MAX($E466:$CZ466))</f>
        <v/>
      </c>
      <c r="D465" s="58">
        <f>_xll.BDS($A458,'Field Check'!$C$42,"headers=y","startcol=1","endcol=3","dir=h","cols=37;rows=3")</f>
        <v/>
      </c>
      <c r="E465" s="59" t="n">
        <v>46283</v>
      </c>
      <c r="F465" s="59" t="n">
        <v>46367</v>
      </c>
      <c r="G465" s="59" t="n">
        <v>46465</v>
      </c>
      <c r="H465" s="59" t="n">
        <v>46555</v>
      </c>
      <c r="I465" s="59" t="n">
        <v>46647</v>
      </c>
      <c r="J465" s="59" t="n">
        <v>46731</v>
      </c>
      <c r="K465" s="59" t="n">
        <v>46829</v>
      </c>
      <c r="L465" s="59" t="n">
        <v>46926</v>
      </c>
      <c r="M465" s="59" t="n">
        <v>47015</v>
      </c>
      <c r="N465" s="59" t="n">
        <v>47099</v>
      </c>
      <c r="O465" s="59" t="n">
        <v>47196</v>
      </c>
      <c r="P465" s="59" t="n">
        <v>47290</v>
      </c>
      <c r="Q465" s="59" t="n">
        <v>47380</v>
      </c>
      <c r="R465" s="59" t="n">
        <v>47464</v>
      </c>
      <c r="S465" s="59" t="n">
        <v>47561</v>
      </c>
      <c r="T465" s="59" t="n">
        <v>47654</v>
      </c>
      <c r="U465" s="59" t="n">
        <v>47745</v>
      </c>
      <c r="V465" s="59" t="n">
        <v>47829</v>
      </c>
      <c r="W465" s="59" t="n">
        <v>47926</v>
      </c>
      <c r="X465" s="59" t="n">
        <v>48018</v>
      </c>
      <c r="Y465" s="59" t="n">
        <v>48110</v>
      </c>
      <c r="Z465" s="59" t="n">
        <v>48194</v>
      </c>
      <c r="AA465" s="59" t="n">
        <v>48292</v>
      </c>
      <c r="AB465" s="59" t="n">
        <v>48382</v>
      </c>
      <c r="AC465" s="59" t="n">
        <v>48474</v>
      </c>
      <c r="AD465" s="59" t="n">
        <v>48558</v>
      </c>
      <c r="AE465" s="59" t="n">
        <v>48656</v>
      </c>
      <c r="AF465" s="59" t="n">
        <v>48753</v>
      </c>
      <c r="AG465" s="59" t="n">
        <v>48841</v>
      </c>
      <c r="AH465" s="59" t="n">
        <v>48925</v>
      </c>
      <c r="AI465" s="59" t="n">
        <v>49020</v>
      </c>
      <c r="AJ465" s="59" t="n">
        <v>49117</v>
      </c>
      <c r="AK465" s="59" t="n">
        <v>49206</v>
      </c>
      <c r="AL465" s="59" t="n">
        <v>49290</v>
      </c>
      <c r="AM465" s="59" t="n">
        <v>49387</v>
      </c>
      <c r="AN465" s="59" t="n">
        <v>49481</v>
      </c>
      <c r="AO465" s="59" t="n"/>
      <c r="AP465" s="59" t="n"/>
      <c r="AQ465" s="59" t="n"/>
      <c r="AR465" s="59" t="n"/>
      <c r="AS465" s="59" t="n"/>
      <c r="AT465" s="59" t="n"/>
      <c r="AU465" s="59" t="n"/>
      <c r="AV465" s="59" t="n"/>
      <c r="AW465" s="59" t="n"/>
      <c r="AX465" s="59" t="n"/>
      <c r="AY465" s="59" t="n"/>
      <c r="AZ465" s="59" t="n"/>
      <c r="BA465" s="59" t="n"/>
      <c r="BB465" s="59" t="n"/>
      <c r="BC465" s="59" t="n"/>
      <c r="BD465" s="59" t="n"/>
      <c r="BE465" s="59" t="n"/>
      <c r="BF465" s="59" t="n"/>
      <c r="BG465" s="59" t="n"/>
      <c r="BH465" s="59" t="n"/>
      <c r="BI465" s="59" t="n"/>
      <c r="BJ465" s="59" t="n"/>
      <c r="BK465" s="59" t="n"/>
      <c r="BL465" s="59" t="n"/>
      <c r="BM465" s="59" t="n"/>
      <c r="BN465" s="59" t="n"/>
      <c r="BO465" s="59" t="n"/>
      <c r="BP465" s="59" t="n"/>
      <c r="BQ465" s="59" t="n"/>
      <c r="BR465" s="59" t="n"/>
      <c r="BS465" s="59" t="n"/>
      <c r="BT465" s="59" t="n"/>
      <c r="BU465" s="59" t="n"/>
      <c r="BV465" s="59" t="n"/>
      <c r="BW465" s="59" t="n"/>
      <c r="BX465" s="59" t="n"/>
      <c r="BY465" s="59" t="n"/>
      <c r="BZ465" s="59" t="n"/>
      <c r="CA465" s="59" t="n"/>
      <c r="CB465" s="59" t="n"/>
      <c r="CC465" s="59" t="n"/>
      <c r="CD465" s="59" t="n"/>
      <c r="CE465" s="59" t="n"/>
      <c r="CF465" s="59" t="n"/>
      <c r="CG465" s="59" t="n"/>
      <c r="CH465" s="59" t="n"/>
      <c r="CI465" s="59" t="n"/>
      <c r="CJ465" s="59" t="n"/>
      <c r="CK465" s="59" t="n"/>
      <c r="CL465" s="59" t="n"/>
      <c r="CM465" s="59" t="n"/>
      <c r="CN465" s="59" t="n"/>
      <c r="CO465" s="59" t="n"/>
      <c r="CP465" s="59" t="n"/>
      <c r="CQ465" s="59" t="n"/>
      <c r="CR465" s="59" t="n"/>
      <c r="CS465" s="59" t="n"/>
      <c r="CT465" s="59" t="n"/>
      <c r="CU465" s="59" t="n"/>
      <c r="CV465" s="59" t="n"/>
      <c r="CW465" s="59" t="n"/>
      <c r="CX465" s="59" t="n"/>
      <c r="CY465" s="59" t="n"/>
      <c r="CZ465" s="59" t="n"/>
    </row>
    <row r="466">
      <c r="D466" s="59" t="inlineStr">
        <is>
          <t>Ex-Date</t>
        </is>
      </c>
      <c r="E466" s="59" t="n">
        <v>46294</v>
      </c>
      <c r="F466" s="59" t="n">
        <v>46386</v>
      </c>
      <c r="G466" s="59" t="n">
        <v>46476</v>
      </c>
      <c r="H466" s="59" t="n">
        <v>46567</v>
      </c>
      <c r="I466" s="59" t="n">
        <v>46659</v>
      </c>
      <c r="J466" s="59" t="n">
        <v>46751</v>
      </c>
      <c r="K466" s="59" t="n">
        <v>46842</v>
      </c>
      <c r="L466" s="59" t="n">
        <v>46933</v>
      </c>
      <c r="M466" s="59" t="n">
        <v>47024</v>
      </c>
      <c r="N466" s="59" t="n">
        <v>47115</v>
      </c>
      <c r="O466" s="59" t="n">
        <v>47205</v>
      </c>
      <c r="P466" s="59" t="n">
        <v>47297</v>
      </c>
      <c r="Q466" s="59" t="n">
        <v>47388</v>
      </c>
      <c r="R466" s="59" t="n">
        <v>47480</v>
      </c>
      <c r="S466" s="59" t="n">
        <v>47570</v>
      </c>
      <c r="T466" s="59" t="n">
        <v>47661</v>
      </c>
      <c r="U466" s="59" t="n">
        <v>47753</v>
      </c>
      <c r="V466" s="59" t="n">
        <v>47847</v>
      </c>
      <c r="W466" s="59" t="n">
        <v>47935</v>
      </c>
      <c r="X466" s="59" t="n">
        <v>48026</v>
      </c>
      <c r="Y466" s="59" t="n">
        <v>48120</v>
      </c>
      <c r="Z466" s="59" t="n">
        <v>48212</v>
      </c>
      <c r="AA466" s="59" t="n">
        <v>48303</v>
      </c>
      <c r="AB466" s="59" t="n">
        <v>48394</v>
      </c>
      <c r="AC466" s="59" t="n">
        <v>48486</v>
      </c>
      <c r="AD466" s="59" t="n">
        <v>48578</v>
      </c>
      <c r="AE466" s="59" t="n">
        <v>48668</v>
      </c>
      <c r="AF466" s="59" t="n">
        <v>48759</v>
      </c>
      <c r="AG466" s="59" t="n">
        <v>48851</v>
      </c>
      <c r="AH466" s="59" t="n">
        <v>48942</v>
      </c>
      <c r="AI466" s="59" t="n">
        <v>49033</v>
      </c>
      <c r="AJ466" s="59" t="n">
        <v>49124</v>
      </c>
      <c r="AK466" s="59" t="n">
        <v>49215</v>
      </c>
      <c r="AL466" s="59" t="n">
        <v>49306</v>
      </c>
      <c r="AM466" s="59" t="n">
        <v>49397</v>
      </c>
      <c r="AN466" s="59" t="n">
        <v>49488</v>
      </c>
      <c r="AO466" s="59" t="n"/>
      <c r="AP466" s="59" t="n"/>
      <c r="AQ466" s="59" t="n"/>
      <c r="AR466" s="59" t="n"/>
      <c r="AS466" s="59" t="n"/>
      <c r="AT466" s="59" t="n"/>
      <c r="AU466" s="59" t="n"/>
      <c r="AV466" s="59" t="n"/>
      <c r="AW466" s="59" t="n"/>
      <c r="AX466" s="59" t="n"/>
      <c r="AY466" s="59" t="n"/>
      <c r="AZ466" s="59" t="n"/>
      <c r="BA466" s="59" t="n"/>
      <c r="BB466" s="59" t="n"/>
      <c r="BC466" s="59" t="n"/>
      <c r="BD466" s="59" t="n"/>
      <c r="BE466" s="59" t="n"/>
      <c r="BF466" s="59" t="n"/>
      <c r="BG466" s="59" t="n"/>
      <c r="BH466" s="59" t="n"/>
      <c r="BI466" s="59" t="n"/>
      <c r="BJ466" s="59" t="n"/>
      <c r="BK466" s="59" t="n"/>
      <c r="BL466" s="59" t="n"/>
      <c r="BM466" s="59" t="n"/>
      <c r="BN466" s="59" t="n"/>
      <c r="BO466" s="59" t="n"/>
      <c r="BP466" s="59" t="n"/>
      <c r="BQ466" s="59" t="n"/>
      <c r="BR466" s="59" t="n"/>
      <c r="BS466" s="59" t="n"/>
      <c r="BT466" s="59" t="n"/>
      <c r="BU466" s="59" t="n"/>
      <c r="BV466" s="59" t="n"/>
      <c r="BW466" s="59" t="n"/>
      <c r="BX466" s="59" t="n"/>
      <c r="BY466" s="59" t="n"/>
      <c r="BZ466" s="59" t="n"/>
      <c r="CA466" s="59" t="n"/>
      <c r="CB466" s="59" t="n"/>
      <c r="CC466" s="59" t="n"/>
      <c r="CD466" s="59" t="n"/>
      <c r="CE466" s="59" t="n"/>
      <c r="CF466" s="59" t="n"/>
      <c r="CG466" s="59" t="n"/>
      <c r="CH466" s="59" t="n"/>
      <c r="CI466" s="59" t="n"/>
      <c r="CJ466" s="59" t="n"/>
      <c r="CK466" s="59" t="n"/>
      <c r="CL466" s="59" t="n"/>
      <c r="CM466" s="59" t="n"/>
      <c r="CN466" s="59" t="n"/>
      <c r="CO466" s="59" t="n"/>
      <c r="CP466" s="59" t="n"/>
      <c r="CQ466" s="59" t="n"/>
      <c r="CR466" s="59" t="n"/>
      <c r="CS466" s="59" t="n"/>
      <c r="CT466" s="59" t="n"/>
      <c r="CU466" s="59" t="n"/>
      <c r="CV466" s="59" t="n"/>
      <c r="CW466" s="59" t="n"/>
      <c r="CX466" s="59" t="n"/>
      <c r="CY466" s="59" t="n"/>
      <c r="CZ466" s="59" t="n"/>
    </row>
    <row r="467">
      <c r="D467" s="107" t="inlineStr">
        <is>
          <t>Amount Per Share</t>
        </is>
      </c>
      <c r="E467" s="107" t="n">
        <v>0.06475</v>
      </c>
      <c r="F467" s="107" t="n">
        <v>0.06475</v>
      </c>
      <c r="G467" s="107" t="n">
        <v>0.06475</v>
      </c>
      <c r="H467" s="107" t="n">
        <v>0.06475</v>
      </c>
      <c r="I467" s="107" t="n">
        <v>0.06575</v>
      </c>
      <c r="J467" s="107" t="n">
        <v>0.06575</v>
      </c>
      <c r="K467" s="107" t="n">
        <v>0.06575</v>
      </c>
      <c r="L467" s="107" t="n">
        <v>0.06575</v>
      </c>
      <c r="M467" s="107" t="n">
        <v>0.067</v>
      </c>
      <c r="N467" s="107" t="n">
        <v>0.067</v>
      </c>
      <c r="O467" s="107" t="n">
        <v>0.067</v>
      </c>
      <c r="P467" s="107" t="n">
        <v>0.067</v>
      </c>
      <c r="Q467" s="107" t="n">
        <v>0.06825000000000001</v>
      </c>
      <c r="R467" s="107" t="n">
        <v>0.06825000000000001</v>
      </c>
      <c r="S467" s="107" t="n">
        <v>0.06825000000000001</v>
      </c>
      <c r="T467" s="107" t="n">
        <v>0.06825000000000001</v>
      </c>
      <c r="U467" s="107" t="n">
        <v>0.06950000000000001</v>
      </c>
      <c r="V467" s="107" t="n">
        <v>0.06950000000000001</v>
      </c>
      <c r="W467" s="107" t="n">
        <v>0.06950000000000001</v>
      </c>
      <c r="X467" s="107" t="n">
        <v>0.06950000000000001</v>
      </c>
      <c r="Y467" s="107" t="n">
        <v>0.07000000000000001</v>
      </c>
      <c r="Z467" s="107" t="n">
        <v>0.07000000000000001</v>
      </c>
      <c r="AA467" s="107" t="n">
        <v>0.07000000000000001</v>
      </c>
      <c r="AB467" s="107" t="n">
        <v>0.07000000000000001</v>
      </c>
      <c r="AC467" s="107" t="n">
        <v>0.07000000000000001</v>
      </c>
      <c r="AD467" s="107" t="n">
        <v>0.07000000000000001</v>
      </c>
      <c r="AE467" s="107" t="n">
        <v>0.07000000000000001</v>
      </c>
      <c r="AF467" s="107" t="n">
        <v>0.07000000000000001</v>
      </c>
      <c r="AG467" s="107" t="n">
        <v>0.07000000000000001</v>
      </c>
      <c r="AH467" s="107" t="n">
        <v>0.07000000000000001</v>
      </c>
      <c r="AI467" s="107" t="n">
        <v>0.07000000000000001</v>
      </c>
      <c r="AJ467" s="107" t="n">
        <v>0.07000000000000001</v>
      </c>
      <c r="AK467" s="107" t="n">
        <v>0.07000000000000001</v>
      </c>
      <c r="AL467" s="107" t="n">
        <v>0.07000000000000001</v>
      </c>
      <c r="AM467" s="107" t="n">
        <v>0.07000000000000001</v>
      </c>
      <c r="AN467" s="107" t="n">
        <v>0.07000000000000001</v>
      </c>
      <c r="AO467" s="107" t="n"/>
      <c r="AP467" s="107" t="n"/>
      <c r="AQ467" s="107" t="n"/>
      <c r="AR467" s="107" t="n"/>
      <c r="AS467" s="107" t="n"/>
      <c r="AT467" s="107" t="n"/>
      <c r="AU467" s="107" t="n"/>
      <c r="AV467" s="107" t="n"/>
      <c r="AW467" s="107" t="n"/>
      <c r="AX467" s="107" t="n"/>
      <c r="AY467" s="107" t="n"/>
      <c r="AZ467" s="107" t="n"/>
      <c r="BA467" s="107" t="n"/>
      <c r="BB467" s="107" t="n"/>
      <c r="BC467" s="107" t="n"/>
      <c r="BD467" s="107" t="n"/>
      <c r="BE467" s="107" t="n"/>
      <c r="BF467" s="107" t="n"/>
      <c r="BG467" s="107" t="n"/>
      <c r="BH467" s="107" t="n"/>
      <c r="BI467" s="107" t="n"/>
      <c r="BJ467" s="107" t="n"/>
      <c r="BK467" s="107" t="n"/>
      <c r="BL467" s="107" t="n"/>
      <c r="BM467" s="107" t="n"/>
      <c r="BN467" s="107" t="n"/>
      <c r="BO467" s="107" t="n"/>
      <c r="BP467" s="107" t="n"/>
      <c r="BQ467" s="107" t="n"/>
      <c r="BR467" s="107" t="n"/>
      <c r="BS467" s="107" t="n"/>
      <c r="BT467" s="107" t="n"/>
      <c r="BU467" s="107" t="n"/>
      <c r="BV467" s="107" t="n"/>
      <c r="BW467" s="107" t="n"/>
      <c r="BX467" s="107" t="n"/>
      <c r="BY467" s="107" t="n"/>
      <c r="BZ467" s="107" t="n"/>
      <c r="CA467" s="107" t="n"/>
      <c r="CB467" s="107" t="n"/>
      <c r="CC467" s="107" t="n"/>
      <c r="CD467" s="107" t="n"/>
      <c r="CE467" s="107" t="n"/>
      <c r="CF467" s="107" t="n"/>
      <c r="CG467" s="107" t="n"/>
      <c r="CH467" s="107" t="n"/>
      <c r="CI467" s="107" t="n"/>
      <c r="CJ467" s="107" t="n"/>
      <c r="CK467" s="107" t="n"/>
      <c r="CL467" s="107" t="n"/>
      <c r="CM467" s="107" t="n"/>
      <c r="CN467" s="107" t="n"/>
      <c r="CO467" s="107" t="n"/>
      <c r="CP467" s="107" t="n"/>
      <c r="CQ467" s="107" t="n"/>
      <c r="CR467" s="107" t="n"/>
      <c r="CS467" s="107" t="n"/>
      <c r="CT467" s="107" t="n"/>
      <c r="CU467" s="107" t="n"/>
      <c r="CV467" s="107" t="n"/>
      <c r="CW467" s="107" t="n"/>
      <c r="CX467" s="107" t="n"/>
      <c r="CY467" s="107" t="n"/>
      <c r="CZ467" s="107" t="n"/>
    </row>
    <row r="469">
      <c r="A469" s="126">
        <f>IF('AS51'!$C$48="","",'AS51'!$C$48)</f>
        <v/>
      </c>
      <c r="B469" s="68">
        <f>IF($A469="",0,COUNT($E470:$CZ470))</f>
        <v/>
      </c>
      <c r="C469" s="69">
        <f>IF($B469=0,0,MAX($E470:$CZ470))</f>
        <v/>
      </c>
      <c r="D469" s="58">
        <f>_xll.BDS($A469,'Field Check'!$C$44,"headers=y","startcol=1","endcol=7","dir=h","DVD_START_DT",'Field Check'!$C$59,"DVD_END_DT",'Field Check'!$D$59)</f>
        <v/>
      </c>
      <c r="E469" s="59" t="n"/>
      <c r="F469" s="59" t="n"/>
      <c r="G469" s="59" t="n"/>
      <c r="H469" s="59" t="n"/>
      <c r="I469" s="59" t="n"/>
      <c r="J469" s="59" t="n"/>
      <c r="K469" s="59" t="n"/>
      <c r="L469" s="59" t="n"/>
      <c r="M469" s="59" t="n"/>
      <c r="N469" s="59" t="n"/>
      <c r="O469" s="59" t="n"/>
      <c r="P469" s="59" t="n"/>
      <c r="Q469" s="59" t="n"/>
      <c r="R469" s="59" t="n"/>
      <c r="S469" s="59" t="n"/>
      <c r="T469" s="59" t="n"/>
      <c r="U469" s="59" t="n"/>
      <c r="V469" s="59" t="n"/>
      <c r="W469" s="59" t="n"/>
      <c r="X469" s="59" t="n"/>
      <c r="Y469" s="59" t="n"/>
      <c r="Z469" s="59" t="n"/>
      <c r="AA469" s="59" t="n"/>
      <c r="AB469" s="59" t="n"/>
      <c r="AC469" s="59" t="n"/>
      <c r="AD469" s="59" t="n"/>
      <c r="AE469" s="59" t="n"/>
      <c r="AF469" s="59" t="n"/>
      <c r="AG469" s="59" t="n"/>
      <c r="AH469" s="59" t="n"/>
      <c r="AI469" s="59" t="n"/>
      <c r="AJ469" s="59" t="n"/>
      <c r="AK469" s="59" t="n"/>
      <c r="AL469" s="59" t="n"/>
      <c r="AM469" s="59" t="n"/>
      <c r="AN469" s="59" t="n"/>
      <c r="AO469" s="59" t="n"/>
      <c r="AP469" s="59" t="n"/>
      <c r="AQ469" s="59" t="n"/>
      <c r="AR469" s="59" t="n"/>
      <c r="AS469" s="59" t="n"/>
      <c r="AT469" s="59" t="n"/>
      <c r="AU469" s="59" t="n"/>
      <c r="AV469" s="59" t="n"/>
      <c r="AW469" s="59" t="n"/>
      <c r="AX469" s="59" t="n"/>
      <c r="AY469" s="59" t="n"/>
      <c r="AZ469" s="59" t="n"/>
      <c r="BA469" s="59" t="n"/>
      <c r="BB469" s="59" t="n"/>
      <c r="BC469" s="59" t="n"/>
      <c r="BD469" s="59" t="n"/>
      <c r="BE469" s="59" t="n"/>
      <c r="BF469" s="59" t="n"/>
      <c r="BG469" s="59" t="n"/>
      <c r="BH469" s="59" t="n"/>
      <c r="BI469" s="59" t="n"/>
      <c r="BJ469" s="59" t="n"/>
      <c r="BK469" s="59" t="n"/>
      <c r="BL469" s="59" t="n"/>
      <c r="BM469" s="59" t="n"/>
      <c r="BN469" s="59" t="n"/>
      <c r="BO469" s="59" t="n"/>
      <c r="BP469" s="59" t="n"/>
      <c r="BQ469" s="59" t="n"/>
      <c r="BR469" s="59" t="n"/>
      <c r="BS469" s="59" t="n"/>
      <c r="BT469" s="59" t="n"/>
      <c r="BU469" s="59" t="n"/>
      <c r="BV469" s="59" t="n"/>
      <c r="BW469" s="59" t="n"/>
      <c r="BX469" s="59" t="n"/>
      <c r="BY469" s="59" t="n"/>
      <c r="BZ469" s="59" t="n"/>
      <c r="CA469" s="59" t="n"/>
      <c r="CB469" s="59" t="n"/>
      <c r="CC469" s="59" t="n"/>
      <c r="CD469" s="59" t="n"/>
      <c r="CE469" s="59" t="n"/>
      <c r="CF469" s="59" t="n"/>
      <c r="CG469" s="59" t="n"/>
      <c r="CH469" s="59" t="n"/>
      <c r="CI469" s="59" t="n"/>
      <c r="CJ469" s="59" t="n"/>
      <c r="CK469" s="59" t="n"/>
      <c r="CL469" s="59" t="n"/>
      <c r="CM469" s="59" t="n"/>
      <c r="CN469" s="59" t="n"/>
      <c r="CO469" s="59" t="n"/>
      <c r="CP469" s="59" t="n"/>
      <c r="CQ469" s="59" t="n"/>
      <c r="CR469" s="59" t="n"/>
      <c r="CS469" s="59" t="n"/>
      <c r="CT469" s="59" t="n"/>
      <c r="CU469" s="59" t="n"/>
      <c r="CV469" s="59" t="n"/>
      <c r="CW469" s="59" t="n"/>
      <c r="CX469" s="59" t="n"/>
      <c r="CY469" s="59" t="n"/>
      <c r="CZ469" s="59" t="n"/>
    </row>
    <row r="470">
      <c r="D470" s="59" t="n"/>
      <c r="E470" s="59" t="n"/>
      <c r="F470" s="59" t="n"/>
      <c r="G470" s="59" t="n"/>
      <c r="H470" s="59" t="n"/>
      <c r="I470" s="59" t="n"/>
      <c r="J470" s="59" t="n"/>
      <c r="K470" s="59" t="n"/>
      <c r="L470" s="59" t="n"/>
      <c r="M470" s="59" t="n"/>
      <c r="N470" s="59" t="n"/>
      <c r="O470" s="59" t="n"/>
      <c r="P470" s="59" t="n"/>
      <c r="Q470" s="59" t="n"/>
      <c r="R470" s="59" t="n"/>
      <c r="S470" s="59" t="n"/>
      <c r="T470" s="59" t="n"/>
      <c r="U470" s="59" t="n"/>
      <c r="V470" s="59" t="n"/>
      <c r="W470" s="59" t="n"/>
      <c r="X470" s="59" t="n"/>
      <c r="Y470" s="59" t="n"/>
      <c r="Z470" s="59" t="n"/>
      <c r="AA470" s="59" t="n"/>
      <c r="AB470" s="59" t="n"/>
      <c r="AC470" s="59" t="n"/>
      <c r="AD470" s="59" t="n"/>
      <c r="AE470" s="59" t="n"/>
      <c r="AF470" s="59" t="n"/>
      <c r="AG470" s="59" t="n"/>
      <c r="AH470" s="59" t="n"/>
      <c r="AI470" s="59" t="n"/>
      <c r="AJ470" s="59" t="n"/>
      <c r="AK470" s="59" t="n"/>
      <c r="AL470" s="59" t="n"/>
      <c r="AM470" s="59" t="n"/>
      <c r="AN470" s="59" t="n"/>
      <c r="AO470" s="59" t="n"/>
      <c r="AP470" s="59" t="n"/>
      <c r="AQ470" s="59" t="n"/>
      <c r="AR470" s="59" t="n"/>
      <c r="AS470" s="59" t="n"/>
      <c r="AT470" s="59" t="n"/>
      <c r="AU470" s="59" t="n"/>
      <c r="AV470" s="59" t="n"/>
      <c r="AW470" s="59" t="n"/>
      <c r="AX470" s="59" t="n"/>
      <c r="AY470" s="59" t="n"/>
      <c r="AZ470" s="59" t="n"/>
      <c r="BA470" s="59" t="n"/>
      <c r="BB470" s="59" t="n"/>
      <c r="BC470" s="59" t="n"/>
      <c r="BD470" s="59" t="n"/>
      <c r="BE470" s="59" t="n"/>
      <c r="BF470" s="59" t="n"/>
      <c r="BG470" s="59" t="n"/>
      <c r="BH470" s="59" t="n"/>
      <c r="BI470" s="59" t="n"/>
      <c r="BJ470" s="59" t="n"/>
      <c r="BK470" s="59" t="n"/>
      <c r="BL470" s="59" t="n"/>
      <c r="BM470" s="59" t="n"/>
      <c r="BN470" s="59" t="n"/>
      <c r="BO470" s="59" t="n"/>
      <c r="BP470" s="59" t="n"/>
      <c r="BQ470" s="59" t="n"/>
      <c r="BR470" s="59" t="n"/>
      <c r="BS470" s="59" t="n"/>
      <c r="BT470" s="59" t="n"/>
      <c r="BU470" s="59" t="n"/>
      <c r="BV470" s="59" t="n"/>
      <c r="BW470" s="59" t="n"/>
      <c r="BX470" s="59" t="n"/>
      <c r="BY470" s="59" t="n"/>
      <c r="BZ470" s="59" t="n"/>
      <c r="CA470" s="59" t="n"/>
      <c r="CB470" s="59" t="n"/>
      <c r="CC470" s="59" t="n"/>
      <c r="CD470" s="59" t="n"/>
      <c r="CE470" s="59" t="n"/>
      <c r="CF470" s="59" t="n"/>
      <c r="CG470" s="59" t="n"/>
      <c r="CH470" s="59" t="n"/>
      <c r="CI470" s="59" t="n"/>
      <c r="CJ470" s="59" t="n"/>
      <c r="CK470" s="59" t="n"/>
      <c r="CL470" s="59" t="n"/>
      <c r="CM470" s="59" t="n"/>
      <c r="CN470" s="59" t="n"/>
      <c r="CO470" s="59" t="n"/>
      <c r="CP470" s="59" t="n"/>
      <c r="CQ470" s="59" t="n"/>
      <c r="CR470" s="59" t="n"/>
      <c r="CS470" s="59" t="n"/>
      <c r="CT470" s="59" t="n"/>
      <c r="CU470" s="59" t="n"/>
      <c r="CV470" s="59" t="n"/>
      <c r="CW470" s="59" t="n"/>
      <c r="CX470" s="59" t="n"/>
      <c r="CY470" s="59" t="n"/>
      <c r="CZ470" s="59" t="n"/>
    </row>
    <row r="471">
      <c r="D471" s="59" t="n"/>
      <c r="E471" s="59" t="n"/>
      <c r="F471" s="59" t="n"/>
      <c r="G471" s="59" t="n"/>
      <c r="H471" s="59" t="n"/>
      <c r="I471" s="59" t="n"/>
      <c r="J471" s="59" t="n"/>
      <c r="K471" s="59" t="n"/>
      <c r="L471" s="59" t="n"/>
      <c r="M471" s="59" t="n"/>
      <c r="N471" s="59" t="n"/>
      <c r="O471" s="59" t="n"/>
      <c r="P471" s="59" t="n"/>
      <c r="Q471" s="59" t="n"/>
      <c r="R471" s="59" t="n"/>
      <c r="S471" s="59" t="n"/>
      <c r="T471" s="59" t="n"/>
      <c r="U471" s="59" t="n"/>
      <c r="V471" s="59" t="n"/>
      <c r="W471" s="59" t="n"/>
      <c r="X471" s="59" t="n"/>
      <c r="Y471" s="59" t="n"/>
      <c r="Z471" s="59" t="n"/>
      <c r="AA471" s="59" t="n"/>
      <c r="AB471" s="59" t="n"/>
      <c r="AC471" s="59" t="n"/>
      <c r="AD471" s="59" t="n"/>
      <c r="AE471" s="59" t="n"/>
      <c r="AF471" s="59" t="n"/>
      <c r="AG471" s="59" t="n"/>
      <c r="AH471" s="59" t="n"/>
      <c r="AI471" s="59" t="n"/>
      <c r="AJ471" s="59" t="n"/>
      <c r="AK471" s="59" t="n"/>
      <c r="AL471" s="59" t="n"/>
      <c r="AM471" s="59" t="n"/>
      <c r="AN471" s="59" t="n"/>
      <c r="AO471" s="59" t="n"/>
      <c r="AP471" s="59" t="n"/>
      <c r="AQ471" s="59" t="n"/>
      <c r="AR471" s="59" t="n"/>
      <c r="AS471" s="59" t="n"/>
      <c r="AT471" s="59" t="n"/>
      <c r="AU471" s="59" t="n"/>
      <c r="AV471" s="59" t="n"/>
      <c r="AW471" s="59" t="n"/>
      <c r="AX471" s="59" t="n"/>
      <c r="AY471" s="59" t="n"/>
      <c r="AZ471" s="59" t="n"/>
      <c r="BA471" s="59" t="n"/>
      <c r="BB471" s="59" t="n"/>
      <c r="BC471" s="59" t="n"/>
      <c r="BD471" s="59" t="n"/>
      <c r="BE471" s="59" t="n"/>
      <c r="BF471" s="59" t="n"/>
      <c r="BG471" s="59" t="n"/>
      <c r="BH471" s="59" t="n"/>
      <c r="BI471" s="59" t="n"/>
      <c r="BJ471" s="59" t="n"/>
      <c r="BK471" s="59" t="n"/>
      <c r="BL471" s="59" t="n"/>
      <c r="BM471" s="59" t="n"/>
      <c r="BN471" s="59" t="n"/>
      <c r="BO471" s="59" t="n"/>
      <c r="BP471" s="59" t="n"/>
      <c r="BQ471" s="59" t="n"/>
      <c r="BR471" s="59" t="n"/>
      <c r="BS471" s="59" t="n"/>
      <c r="BT471" s="59" t="n"/>
      <c r="BU471" s="59" t="n"/>
      <c r="BV471" s="59" t="n"/>
      <c r="BW471" s="59" t="n"/>
      <c r="BX471" s="59" t="n"/>
      <c r="BY471" s="59" t="n"/>
      <c r="BZ471" s="59" t="n"/>
      <c r="CA471" s="59" t="n"/>
      <c r="CB471" s="59" t="n"/>
      <c r="CC471" s="59" t="n"/>
      <c r="CD471" s="59" t="n"/>
      <c r="CE471" s="59" t="n"/>
      <c r="CF471" s="59" t="n"/>
      <c r="CG471" s="59" t="n"/>
      <c r="CH471" s="59" t="n"/>
      <c r="CI471" s="59" t="n"/>
      <c r="CJ471" s="59" t="n"/>
      <c r="CK471" s="59" t="n"/>
      <c r="CL471" s="59" t="n"/>
      <c r="CM471" s="59" t="n"/>
      <c r="CN471" s="59" t="n"/>
      <c r="CO471" s="59" t="n"/>
      <c r="CP471" s="59" t="n"/>
      <c r="CQ471" s="59" t="n"/>
      <c r="CR471" s="59" t="n"/>
      <c r="CS471" s="59" t="n"/>
      <c r="CT471" s="59" t="n"/>
      <c r="CU471" s="59" t="n"/>
      <c r="CV471" s="59" t="n"/>
      <c r="CW471" s="59" t="n"/>
      <c r="CX471" s="59" t="n"/>
      <c r="CY471" s="59" t="n"/>
      <c r="CZ471" s="59" t="n"/>
    </row>
    <row r="472">
      <c r="D472" s="59" t="n"/>
      <c r="E472" s="59" t="n"/>
      <c r="F472" s="59" t="n"/>
      <c r="G472" s="59" t="n"/>
      <c r="H472" s="59" t="n"/>
      <c r="I472" s="59" t="n"/>
      <c r="J472" s="59" t="n"/>
      <c r="K472" s="59" t="n"/>
      <c r="L472" s="59" t="n"/>
      <c r="M472" s="59" t="n"/>
      <c r="N472" s="59" t="n"/>
      <c r="O472" s="59" t="n"/>
      <c r="P472" s="59" t="n"/>
      <c r="Q472" s="59" t="n"/>
      <c r="R472" s="59" t="n"/>
      <c r="S472" s="59" t="n"/>
      <c r="T472" s="59" t="n"/>
      <c r="U472" s="59" t="n"/>
      <c r="V472" s="59" t="n"/>
      <c r="W472" s="59" t="n"/>
      <c r="X472" s="59" t="n"/>
      <c r="Y472" s="59" t="n"/>
      <c r="Z472" s="59" t="n"/>
      <c r="AA472" s="59" t="n"/>
      <c r="AB472" s="59" t="n"/>
      <c r="AC472" s="59" t="n"/>
      <c r="AD472" s="59" t="n"/>
      <c r="AE472" s="59" t="n"/>
      <c r="AF472" s="59" t="n"/>
      <c r="AG472" s="59" t="n"/>
      <c r="AH472" s="59" t="n"/>
      <c r="AI472" s="59" t="n"/>
      <c r="AJ472" s="59" t="n"/>
      <c r="AK472" s="59" t="n"/>
      <c r="AL472" s="59" t="n"/>
      <c r="AM472" s="59" t="n"/>
      <c r="AN472" s="59" t="n"/>
      <c r="AO472" s="59" t="n"/>
      <c r="AP472" s="59" t="n"/>
      <c r="AQ472" s="59" t="n"/>
      <c r="AR472" s="59" t="n"/>
      <c r="AS472" s="59" t="n"/>
      <c r="AT472" s="59" t="n"/>
      <c r="AU472" s="59" t="n"/>
      <c r="AV472" s="59" t="n"/>
      <c r="AW472" s="59" t="n"/>
      <c r="AX472" s="59" t="n"/>
      <c r="AY472" s="59" t="n"/>
      <c r="AZ472" s="59" t="n"/>
      <c r="BA472" s="59" t="n"/>
      <c r="BB472" s="59" t="n"/>
      <c r="BC472" s="59" t="n"/>
      <c r="BD472" s="59" t="n"/>
      <c r="BE472" s="59" t="n"/>
      <c r="BF472" s="59" t="n"/>
      <c r="BG472" s="59" t="n"/>
      <c r="BH472" s="59" t="n"/>
      <c r="BI472" s="59" t="n"/>
      <c r="BJ472" s="59" t="n"/>
      <c r="BK472" s="59" t="n"/>
      <c r="BL472" s="59" t="n"/>
      <c r="BM472" s="59" t="n"/>
      <c r="BN472" s="59" t="n"/>
      <c r="BO472" s="59" t="n"/>
      <c r="BP472" s="59" t="n"/>
      <c r="BQ472" s="59" t="n"/>
      <c r="BR472" s="59" t="n"/>
      <c r="BS472" s="59" t="n"/>
      <c r="BT472" s="59" t="n"/>
      <c r="BU472" s="59" t="n"/>
      <c r="BV472" s="59" t="n"/>
      <c r="BW472" s="59" t="n"/>
      <c r="BX472" s="59" t="n"/>
      <c r="BY472" s="59" t="n"/>
      <c r="BZ472" s="59" t="n"/>
      <c r="CA472" s="59" t="n"/>
      <c r="CB472" s="59" t="n"/>
      <c r="CC472" s="59" t="n"/>
      <c r="CD472" s="59" t="n"/>
      <c r="CE472" s="59" t="n"/>
      <c r="CF472" s="59" t="n"/>
      <c r="CG472" s="59" t="n"/>
      <c r="CH472" s="59" t="n"/>
      <c r="CI472" s="59" t="n"/>
      <c r="CJ472" s="59" t="n"/>
      <c r="CK472" s="59" t="n"/>
      <c r="CL472" s="59" t="n"/>
      <c r="CM472" s="59" t="n"/>
      <c r="CN472" s="59" t="n"/>
      <c r="CO472" s="59" t="n"/>
      <c r="CP472" s="59" t="n"/>
      <c r="CQ472" s="59" t="n"/>
      <c r="CR472" s="59" t="n"/>
      <c r="CS472" s="59" t="n"/>
      <c r="CT472" s="59" t="n"/>
      <c r="CU472" s="59" t="n"/>
      <c r="CV472" s="59" t="n"/>
      <c r="CW472" s="59" t="n"/>
      <c r="CX472" s="59" t="n"/>
      <c r="CY472" s="59" t="n"/>
      <c r="CZ472" s="59" t="n"/>
    </row>
    <row r="473">
      <c r="D473" s="107" t="n"/>
      <c r="E473" s="107" t="n"/>
      <c r="F473" s="107" t="n"/>
      <c r="G473" s="107" t="n"/>
      <c r="H473" s="107" t="n"/>
      <c r="I473" s="107" t="n"/>
      <c r="J473" s="107" t="n"/>
      <c r="K473" s="107" t="n"/>
      <c r="L473" s="107" t="n"/>
      <c r="M473" s="107" t="n"/>
      <c r="N473" s="107" t="n"/>
      <c r="O473" s="107" t="n"/>
      <c r="P473" s="107" t="n"/>
      <c r="Q473" s="107" t="n"/>
      <c r="R473" s="107" t="n"/>
      <c r="S473" s="107" t="n"/>
      <c r="T473" s="107" t="n"/>
      <c r="U473" s="107" t="n"/>
      <c r="V473" s="107" t="n"/>
      <c r="W473" s="107" t="n"/>
      <c r="X473" s="107" t="n"/>
      <c r="Y473" s="107" t="n"/>
      <c r="Z473" s="107" t="n"/>
      <c r="AA473" s="107" t="n"/>
      <c r="AB473" s="107" t="n"/>
      <c r="AC473" s="107" t="n"/>
      <c r="AD473" s="107" t="n"/>
      <c r="AE473" s="107" t="n"/>
      <c r="AF473" s="107" t="n"/>
      <c r="AG473" s="107" t="n"/>
      <c r="AH473" s="107" t="n"/>
      <c r="AI473" s="107" t="n"/>
      <c r="AJ473" s="107" t="n"/>
      <c r="AK473" s="107" t="n"/>
      <c r="AL473" s="107" t="n"/>
      <c r="AM473" s="107" t="n"/>
      <c r="AN473" s="107" t="n"/>
      <c r="AO473" s="107" t="n"/>
      <c r="AP473" s="107" t="n"/>
      <c r="AQ473" s="107" t="n"/>
      <c r="AR473" s="107" t="n"/>
      <c r="AS473" s="107" t="n"/>
      <c r="AT473" s="107" t="n"/>
      <c r="AU473" s="107" t="n"/>
      <c r="AV473" s="107" t="n"/>
      <c r="AW473" s="107" t="n"/>
      <c r="AX473" s="107" t="n"/>
      <c r="AY473" s="107" t="n"/>
      <c r="AZ473" s="107" t="n"/>
      <c r="BA473" s="107" t="n"/>
      <c r="BB473" s="107" t="n"/>
      <c r="BC473" s="107" t="n"/>
      <c r="BD473" s="107" t="n"/>
      <c r="BE473" s="107" t="n"/>
      <c r="BF473" s="107" t="n"/>
      <c r="BG473" s="107" t="n"/>
      <c r="BH473" s="107" t="n"/>
      <c r="BI473" s="107" t="n"/>
      <c r="BJ473" s="107" t="n"/>
      <c r="BK473" s="107" t="n"/>
      <c r="BL473" s="107" t="n"/>
      <c r="BM473" s="107" t="n"/>
      <c r="BN473" s="107" t="n"/>
      <c r="BO473" s="107" t="n"/>
      <c r="BP473" s="107" t="n"/>
      <c r="BQ473" s="107" t="n"/>
      <c r="BR473" s="107" t="n"/>
      <c r="BS473" s="107" t="n"/>
      <c r="BT473" s="107" t="n"/>
      <c r="BU473" s="107" t="n"/>
      <c r="BV473" s="107" t="n"/>
      <c r="BW473" s="107" t="n"/>
      <c r="BX473" s="107" t="n"/>
      <c r="BY473" s="107" t="n"/>
      <c r="BZ473" s="107" t="n"/>
      <c r="CA473" s="107" t="n"/>
      <c r="CB473" s="107" t="n"/>
      <c r="CC473" s="107" t="n"/>
      <c r="CD473" s="107" t="n"/>
      <c r="CE473" s="107" t="n"/>
      <c r="CF473" s="107" t="n"/>
      <c r="CG473" s="107" t="n"/>
      <c r="CH473" s="107" t="n"/>
      <c r="CI473" s="107" t="n"/>
      <c r="CJ473" s="107" t="n"/>
      <c r="CK473" s="107" t="n"/>
      <c r="CL473" s="107" t="n"/>
      <c r="CM473" s="107" t="n"/>
      <c r="CN473" s="107" t="n"/>
      <c r="CO473" s="107" t="n"/>
      <c r="CP473" s="107" t="n"/>
      <c r="CQ473" s="107" t="n"/>
      <c r="CR473" s="107" t="n"/>
      <c r="CS473" s="107" t="n"/>
      <c r="CT473" s="107" t="n"/>
      <c r="CU473" s="107" t="n"/>
      <c r="CV473" s="107" t="n"/>
      <c r="CW473" s="107" t="n"/>
      <c r="CX473" s="107" t="n"/>
      <c r="CY473" s="107" t="n"/>
      <c r="CZ473" s="107" t="n"/>
    </row>
    <row r="476">
      <c r="A476" s="2">
        <f>IF($A469="","","   projections")</f>
        <v/>
      </c>
      <c r="B476" s="68">
        <f>IF($A469="",0,COUNT($E477:$CZ477))</f>
        <v/>
      </c>
      <c r="C476" s="69">
        <f>IF($B476=0,0,MAX($E477:$CZ477))</f>
        <v/>
      </c>
      <c r="D476" s="58">
        <f>_xll.BDS($A469,'Field Check'!$C$42,"headers=y","startcol=1","endcol=3","dir=h","cols=21;rows=3")</f>
        <v/>
      </c>
      <c r="E476" s="59" t="n">
        <v>46262</v>
      </c>
      <c r="F476" s="59" t="n">
        <v>46443</v>
      </c>
      <c r="G476" s="59" t="n">
        <v>46626</v>
      </c>
      <c r="H476" s="59" t="n">
        <v>46807</v>
      </c>
      <c r="I476" s="59" t="n">
        <v>46990</v>
      </c>
      <c r="J476" s="59" t="n">
        <v>47178</v>
      </c>
      <c r="K476" s="59" t="n">
        <v>47361</v>
      </c>
      <c r="L476" s="59" t="n">
        <v>47542</v>
      </c>
      <c r="M476" s="59" t="n">
        <v>47725</v>
      </c>
      <c r="N476" s="59" t="n">
        <v>47906</v>
      </c>
      <c r="O476" s="59" t="n">
        <v>48089</v>
      </c>
      <c r="P476" s="59" t="n">
        <v>48270</v>
      </c>
      <c r="Q476" s="59" t="n">
        <v>48453</v>
      </c>
      <c r="R476" s="59" t="n">
        <v>48634</v>
      </c>
      <c r="S476" s="59" t="n">
        <v>48817</v>
      </c>
      <c r="T476" s="59" t="n">
        <v>48998</v>
      </c>
      <c r="U476" s="59" t="n">
        <v>49181</v>
      </c>
      <c r="V476" s="59" t="n">
        <v>49369</v>
      </c>
      <c r="W476" s="59" t="n">
        <v>49552</v>
      </c>
      <c r="X476" s="59" t="n">
        <v>49733</v>
      </c>
      <c r="Y476" s="59" t="n"/>
      <c r="Z476" s="59" t="n"/>
      <c r="AA476" s="59" t="n"/>
      <c r="AB476" s="59" t="n"/>
      <c r="AC476" s="59" t="n"/>
      <c r="AD476" s="59" t="n"/>
      <c r="AE476" s="59" t="n"/>
      <c r="AF476" s="59" t="n"/>
      <c r="AG476" s="59" t="n"/>
      <c r="AH476" s="59" t="n"/>
      <c r="AI476" s="59" t="n"/>
      <c r="AJ476" s="59" t="n"/>
      <c r="AK476" s="59" t="n"/>
      <c r="AL476" s="59" t="n"/>
      <c r="AM476" s="59" t="n"/>
      <c r="AN476" s="59" t="n"/>
      <c r="AO476" s="59" t="n"/>
      <c r="AP476" s="59" t="n"/>
      <c r="AQ476" s="59" t="n"/>
      <c r="AR476" s="59" t="n"/>
      <c r="AS476" s="59" t="n"/>
      <c r="AT476" s="59" t="n"/>
      <c r="AU476" s="59" t="n"/>
      <c r="AV476" s="59" t="n"/>
      <c r="AW476" s="59" t="n"/>
      <c r="AX476" s="59" t="n"/>
      <c r="AY476" s="59" t="n"/>
      <c r="AZ476" s="59" t="n"/>
      <c r="BA476" s="59" t="n"/>
      <c r="BB476" s="59" t="n"/>
      <c r="BC476" s="59" t="n"/>
      <c r="BD476" s="59" t="n"/>
      <c r="BE476" s="59" t="n"/>
      <c r="BF476" s="59" t="n"/>
      <c r="BG476" s="59" t="n"/>
      <c r="BH476" s="59" t="n"/>
      <c r="BI476" s="59" t="n"/>
      <c r="BJ476" s="59" t="n"/>
      <c r="BK476" s="59" t="n"/>
      <c r="BL476" s="59" t="n"/>
      <c r="BM476" s="59" t="n"/>
      <c r="BN476" s="59" t="n"/>
      <c r="BO476" s="59" t="n"/>
      <c r="BP476" s="59" t="n"/>
      <c r="BQ476" s="59" t="n"/>
      <c r="BR476" s="59" t="n"/>
      <c r="BS476" s="59" t="n"/>
      <c r="BT476" s="59" t="n"/>
      <c r="BU476" s="59" t="n"/>
      <c r="BV476" s="59" t="n"/>
      <c r="BW476" s="59" t="n"/>
      <c r="BX476" s="59" t="n"/>
      <c r="BY476" s="59" t="n"/>
      <c r="BZ476" s="59" t="n"/>
      <c r="CA476" s="59" t="n"/>
      <c r="CB476" s="59" t="n"/>
      <c r="CC476" s="59" t="n"/>
      <c r="CD476" s="59" t="n"/>
      <c r="CE476" s="59" t="n"/>
      <c r="CF476" s="59" t="n"/>
      <c r="CG476" s="59" t="n"/>
      <c r="CH476" s="59" t="n"/>
      <c r="CI476" s="59" t="n"/>
      <c r="CJ476" s="59" t="n"/>
      <c r="CK476" s="59" t="n"/>
      <c r="CL476" s="59" t="n"/>
      <c r="CM476" s="59" t="n"/>
      <c r="CN476" s="59" t="n"/>
      <c r="CO476" s="59" t="n"/>
      <c r="CP476" s="59" t="n"/>
      <c r="CQ476" s="59" t="n"/>
      <c r="CR476" s="59" t="n"/>
      <c r="CS476" s="59" t="n"/>
      <c r="CT476" s="59" t="n"/>
      <c r="CU476" s="59" t="n"/>
      <c r="CV476" s="59" t="n"/>
      <c r="CW476" s="59" t="n"/>
      <c r="CX476" s="59" t="n"/>
      <c r="CY476" s="59" t="n"/>
      <c r="CZ476" s="59" t="n"/>
    </row>
    <row r="477">
      <c r="D477" s="59" t="inlineStr">
        <is>
          <t>Ex-Date</t>
        </is>
      </c>
      <c r="E477" s="59" t="n">
        <v>46280</v>
      </c>
      <c r="F477" s="59" t="n">
        <v>46461</v>
      </c>
      <c r="G477" s="59" t="n">
        <v>46644</v>
      </c>
      <c r="H477" s="59" t="n">
        <v>46825</v>
      </c>
      <c r="I477" s="59" t="n">
        <v>47008</v>
      </c>
      <c r="J477" s="59" t="n">
        <v>47196</v>
      </c>
      <c r="K477" s="59" t="n">
        <v>47379</v>
      </c>
      <c r="L477" s="59" t="n">
        <v>47560</v>
      </c>
      <c r="M477" s="59" t="n">
        <v>47743</v>
      </c>
      <c r="N477" s="59" t="n">
        <v>47924</v>
      </c>
      <c r="O477" s="59" t="n">
        <v>48107</v>
      </c>
      <c r="P477" s="59" t="n">
        <v>48288</v>
      </c>
      <c r="Q477" s="59" t="n">
        <v>48471</v>
      </c>
      <c r="R477" s="59" t="n">
        <v>48652</v>
      </c>
      <c r="S477" s="59" t="n">
        <v>48835</v>
      </c>
      <c r="T477" s="59" t="n">
        <v>49016</v>
      </c>
      <c r="U477" s="59" t="n">
        <v>49199</v>
      </c>
      <c r="V477" s="59" t="n">
        <v>49387</v>
      </c>
      <c r="W477" s="59" t="n">
        <v>49570</v>
      </c>
      <c r="X477" s="59" t="n">
        <v>49751</v>
      </c>
      <c r="Y477" s="59" t="n"/>
      <c r="Z477" s="59" t="n"/>
      <c r="AA477" s="59" t="n"/>
      <c r="AB477" s="59" t="n"/>
      <c r="AC477" s="59" t="n"/>
      <c r="AD477" s="59" t="n"/>
      <c r="AE477" s="59" t="n"/>
      <c r="AF477" s="59" t="n"/>
      <c r="AG477" s="59" t="n"/>
      <c r="AH477" s="59" t="n"/>
      <c r="AI477" s="59" t="n"/>
      <c r="AJ477" s="59" t="n"/>
      <c r="AK477" s="59" t="n"/>
      <c r="AL477" s="59" t="n"/>
      <c r="AM477" s="59" t="n"/>
      <c r="AN477" s="59" t="n"/>
      <c r="AO477" s="59" t="n"/>
      <c r="AP477" s="59" t="n"/>
      <c r="AQ477" s="59" t="n"/>
      <c r="AR477" s="59" t="n"/>
      <c r="AS477" s="59" t="n"/>
      <c r="AT477" s="59" t="n"/>
      <c r="AU477" s="59" t="n"/>
      <c r="AV477" s="59" t="n"/>
      <c r="AW477" s="59" t="n"/>
      <c r="AX477" s="59" t="n"/>
      <c r="AY477" s="59" t="n"/>
      <c r="AZ477" s="59" t="n"/>
      <c r="BA477" s="59" t="n"/>
      <c r="BB477" s="59" t="n"/>
      <c r="BC477" s="59" t="n"/>
      <c r="BD477" s="59" t="n"/>
      <c r="BE477" s="59" t="n"/>
      <c r="BF477" s="59" t="n"/>
      <c r="BG477" s="59" t="n"/>
      <c r="BH477" s="59" t="n"/>
      <c r="BI477" s="59" t="n"/>
      <c r="BJ477" s="59" t="n"/>
      <c r="BK477" s="59" t="n"/>
      <c r="BL477" s="59" t="n"/>
      <c r="BM477" s="59" t="n"/>
      <c r="BN477" s="59" t="n"/>
      <c r="BO477" s="59" t="n"/>
      <c r="BP477" s="59" t="n"/>
      <c r="BQ477" s="59" t="n"/>
      <c r="BR477" s="59" t="n"/>
      <c r="BS477" s="59" t="n"/>
      <c r="BT477" s="59" t="n"/>
      <c r="BU477" s="59" t="n"/>
      <c r="BV477" s="59" t="n"/>
      <c r="BW477" s="59" t="n"/>
      <c r="BX477" s="59" t="n"/>
      <c r="BY477" s="59" t="n"/>
      <c r="BZ477" s="59" t="n"/>
      <c r="CA477" s="59" t="n"/>
      <c r="CB477" s="59" t="n"/>
      <c r="CC477" s="59" t="n"/>
      <c r="CD477" s="59" t="n"/>
      <c r="CE477" s="59" t="n"/>
      <c r="CF477" s="59" t="n"/>
      <c r="CG477" s="59" t="n"/>
      <c r="CH477" s="59" t="n"/>
      <c r="CI477" s="59" t="n"/>
      <c r="CJ477" s="59" t="n"/>
      <c r="CK477" s="59" t="n"/>
      <c r="CL477" s="59" t="n"/>
      <c r="CM477" s="59" t="n"/>
      <c r="CN477" s="59" t="n"/>
      <c r="CO477" s="59" t="n"/>
      <c r="CP477" s="59" t="n"/>
      <c r="CQ477" s="59" t="n"/>
      <c r="CR477" s="59" t="n"/>
      <c r="CS477" s="59" t="n"/>
      <c r="CT477" s="59" t="n"/>
      <c r="CU477" s="59" t="n"/>
      <c r="CV477" s="59" t="n"/>
      <c r="CW477" s="59" t="n"/>
      <c r="CX477" s="59" t="n"/>
      <c r="CY477" s="59" t="n"/>
      <c r="CZ477" s="59" t="n"/>
    </row>
    <row r="478">
      <c r="D478" s="107" t="inlineStr">
        <is>
          <t>Amount Per Share</t>
        </is>
      </c>
      <c r="E478" s="107" t="n">
        <v>0.1</v>
      </c>
      <c r="F478" s="107" t="n">
        <v>0.065</v>
      </c>
      <c r="G478" s="107" t="n">
        <v>0.135</v>
      </c>
      <c r="H478" s="107" t="n">
        <v>0.1</v>
      </c>
      <c r="I478" s="107" t="n">
        <v>0.2</v>
      </c>
      <c r="J478" s="107" t="n">
        <v>0.125</v>
      </c>
      <c r="K478" s="107" t="n">
        <v>0.245</v>
      </c>
      <c r="L478" s="107" t="n">
        <v>0.125</v>
      </c>
      <c r="M478" s="107" t="n">
        <v>0.245</v>
      </c>
      <c r="N478" s="107" t="n">
        <v>0.13</v>
      </c>
      <c r="O478" s="107" t="n">
        <v>0.245</v>
      </c>
      <c r="P478" s="107" t="n">
        <v>0.13</v>
      </c>
      <c r="Q478" s="107" t="n">
        <v>0.245</v>
      </c>
      <c r="R478" s="107" t="n">
        <v>0.13</v>
      </c>
      <c r="S478" s="107" t="n">
        <v>0.245</v>
      </c>
      <c r="T478" s="107" t="n">
        <v>0.13</v>
      </c>
      <c r="U478" s="107" t="n">
        <v>0.245</v>
      </c>
      <c r="V478" s="107" t="n">
        <v>0.13</v>
      </c>
      <c r="W478" s="107" t="n">
        <v>0.245</v>
      </c>
      <c r="X478" s="107" t="n">
        <v>0.13</v>
      </c>
      <c r="Y478" s="107" t="n"/>
      <c r="Z478" s="107" t="n"/>
      <c r="AA478" s="107" t="n"/>
      <c r="AB478" s="107" t="n"/>
      <c r="AC478" s="107" t="n"/>
      <c r="AD478" s="107" t="n"/>
      <c r="AE478" s="107" t="n"/>
      <c r="AF478" s="107" t="n"/>
      <c r="AG478" s="107" t="n"/>
      <c r="AH478" s="107" t="n"/>
      <c r="AI478" s="107" t="n"/>
      <c r="AJ478" s="107" t="n"/>
      <c r="AK478" s="107" t="n"/>
      <c r="AL478" s="107" t="n"/>
      <c r="AM478" s="107" t="n"/>
      <c r="AN478" s="107" t="n"/>
      <c r="AO478" s="107" t="n"/>
      <c r="AP478" s="107" t="n"/>
      <c r="AQ478" s="107" t="n"/>
      <c r="AR478" s="107" t="n"/>
      <c r="AS478" s="107" t="n"/>
      <c r="AT478" s="107" t="n"/>
      <c r="AU478" s="107" t="n"/>
      <c r="AV478" s="107" t="n"/>
      <c r="AW478" s="107" t="n"/>
      <c r="AX478" s="107" t="n"/>
      <c r="AY478" s="107" t="n"/>
      <c r="AZ478" s="107" t="n"/>
      <c r="BA478" s="107" t="n"/>
      <c r="BB478" s="107" t="n"/>
      <c r="BC478" s="107" t="n"/>
      <c r="BD478" s="107" t="n"/>
      <c r="BE478" s="107" t="n"/>
      <c r="BF478" s="107" t="n"/>
      <c r="BG478" s="107" t="n"/>
      <c r="BH478" s="107" t="n"/>
      <c r="BI478" s="107" t="n"/>
      <c r="BJ478" s="107" t="n"/>
      <c r="BK478" s="107" t="n"/>
      <c r="BL478" s="107" t="n"/>
      <c r="BM478" s="107" t="n"/>
      <c r="BN478" s="107" t="n"/>
      <c r="BO478" s="107" t="n"/>
      <c r="BP478" s="107" t="n"/>
      <c r="BQ478" s="107" t="n"/>
      <c r="BR478" s="107" t="n"/>
      <c r="BS478" s="107" t="n"/>
      <c r="BT478" s="107" t="n"/>
      <c r="BU478" s="107" t="n"/>
      <c r="BV478" s="107" t="n"/>
      <c r="BW478" s="107" t="n"/>
      <c r="BX478" s="107" t="n"/>
      <c r="BY478" s="107" t="n"/>
      <c r="BZ478" s="107" t="n"/>
      <c r="CA478" s="107" t="n"/>
      <c r="CB478" s="107" t="n"/>
      <c r="CC478" s="107" t="n"/>
      <c r="CD478" s="107" t="n"/>
      <c r="CE478" s="107" t="n"/>
      <c r="CF478" s="107" t="n"/>
      <c r="CG478" s="107" t="n"/>
      <c r="CH478" s="107" t="n"/>
      <c r="CI478" s="107" t="n"/>
      <c r="CJ478" s="107" t="n"/>
      <c r="CK478" s="107" t="n"/>
      <c r="CL478" s="107" t="n"/>
      <c r="CM478" s="107" t="n"/>
      <c r="CN478" s="107" t="n"/>
      <c r="CO478" s="107" t="n"/>
      <c r="CP478" s="107" t="n"/>
      <c r="CQ478" s="107" t="n"/>
      <c r="CR478" s="107" t="n"/>
      <c r="CS478" s="107" t="n"/>
      <c r="CT478" s="107" t="n"/>
      <c r="CU478" s="107" t="n"/>
      <c r="CV478" s="107" t="n"/>
      <c r="CW478" s="107" t="n"/>
      <c r="CX478" s="107" t="n"/>
      <c r="CY478" s="107" t="n"/>
      <c r="CZ478" s="107" t="n"/>
    </row>
    <row r="480">
      <c r="A480" s="126">
        <f>IF('AS51'!$C$49="","",'AS51'!$C$49)</f>
        <v/>
      </c>
      <c r="B480" s="68">
        <f>IF($A480="",0,COUNT($E481:$CZ481))</f>
        <v/>
      </c>
      <c r="C480" s="69">
        <f>IF($B480=0,0,MAX($E481:$CZ481))</f>
        <v/>
      </c>
      <c r="D480" s="58">
        <f>_xll.BDS($A480,'Field Check'!$C$44,"headers=y","startcol=1","endcol=7","dir=h","DVD_START_DT",'Field Check'!$C$59,"DVD_END_DT",'Field Check'!$D$59,"cols=3;rows=7")</f>
        <v/>
      </c>
      <c r="E480" s="59" t="n">
        <v>46192</v>
      </c>
      <c r="F480" s="59" t="n">
        <v>46195</v>
      </c>
      <c r="G480" s="59" t="n"/>
      <c r="H480" s="59" t="n"/>
      <c r="I480" s="59" t="n"/>
      <c r="J480" s="59" t="n"/>
      <c r="K480" s="59" t="n"/>
      <c r="L480" s="59" t="n"/>
      <c r="M480" s="59" t="n"/>
      <c r="N480" s="59" t="n"/>
      <c r="O480" s="59" t="n"/>
      <c r="P480" s="59" t="n"/>
      <c r="Q480" s="59" t="n"/>
      <c r="R480" s="59" t="n"/>
      <c r="S480" s="59" t="n"/>
      <c r="T480" s="59" t="n"/>
      <c r="U480" s="59" t="n"/>
      <c r="V480" s="59" t="n"/>
      <c r="W480" s="59" t="n"/>
      <c r="X480" s="59" t="n"/>
      <c r="Y480" s="59" t="n"/>
      <c r="Z480" s="59" t="n"/>
      <c r="AA480" s="59" t="n"/>
      <c r="AB480" s="59" t="n"/>
      <c r="AC480" s="59" t="n"/>
      <c r="AD480" s="59" t="n"/>
      <c r="AE480" s="59" t="n"/>
      <c r="AF480" s="59" t="n"/>
      <c r="AG480" s="59" t="n"/>
      <c r="AH480" s="59" t="n"/>
      <c r="AI480" s="59" t="n"/>
      <c r="AJ480" s="59" t="n"/>
      <c r="AK480" s="59" t="n"/>
      <c r="AL480" s="59" t="n"/>
      <c r="AM480" s="59" t="n"/>
      <c r="AN480" s="59" t="n"/>
      <c r="AO480" s="59" t="n"/>
      <c r="AP480" s="59" t="n"/>
      <c r="AQ480" s="59" t="n"/>
      <c r="AR480" s="59" t="n"/>
      <c r="AS480" s="59" t="n"/>
      <c r="AT480" s="59" t="n"/>
      <c r="AU480" s="59" t="n"/>
      <c r="AV480" s="59" t="n"/>
      <c r="AW480" s="59" t="n"/>
      <c r="AX480" s="59" t="n"/>
      <c r="AY480" s="59" t="n"/>
      <c r="AZ480" s="59" t="n"/>
      <c r="BA480" s="59" t="n"/>
      <c r="BB480" s="59" t="n"/>
      <c r="BC480" s="59" t="n"/>
      <c r="BD480" s="59" t="n"/>
      <c r="BE480" s="59" t="n"/>
      <c r="BF480" s="59" t="n"/>
      <c r="BG480" s="59" t="n"/>
      <c r="BH480" s="59" t="n"/>
      <c r="BI480" s="59" t="n"/>
      <c r="BJ480" s="59" t="n"/>
      <c r="BK480" s="59" t="n"/>
      <c r="BL480" s="59" t="n"/>
      <c r="BM480" s="59" t="n"/>
      <c r="BN480" s="59" t="n"/>
      <c r="BO480" s="59" t="n"/>
      <c r="BP480" s="59" t="n"/>
      <c r="BQ480" s="59" t="n"/>
      <c r="BR480" s="59" t="n"/>
      <c r="BS480" s="59" t="n"/>
      <c r="BT480" s="59" t="n"/>
      <c r="BU480" s="59" t="n"/>
      <c r="BV480" s="59" t="n"/>
      <c r="BW480" s="59" t="n"/>
      <c r="BX480" s="59" t="n"/>
      <c r="BY480" s="59" t="n"/>
      <c r="BZ480" s="59" t="n"/>
      <c r="CA480" s="59" t="n"/>
      <c r="CB480" s="59" t="n"/>
      <c r="CC480" s="59" t="n"/>
      <c r="CD480" s="59" t="n"/>
      <c r="CE480" s="59" t="n"/>
      <c r="CF480" s="59" t="n"/>
      <c r="CG480" s="59" t="n"/>
      <c r="CH480" s="59" t="n"/>
      <c r="CI480" s="59" t="n"/>
      <c r="CJ480" s="59" t="n"/>
      <c r="CK480" s="59" t="n"/>
      <c r="CL480" s="59" t="n"/>
      <c r="CM480" s="59" t="n"/>
      <c r="CN480" s="59" t="n"/>
      <c r="CO480" s="59" t="n"/>
      <c r="CP480" s="59" t="n"/>
      <c r="CQ480" s="59" t="n"/>
      <c r="CR480" s="59" t="n"/>
      <c r="CS480" s="59" t="n"/>
      <c r="CT480" s="59" t="n"/>
      <c r="CU480" s="59" t="n"/>
      <c r="CV480" s="59" t="n"/>
      <c r="CW480" s="59" t="n"/>
      <c r="CX480" s="59" t="n"/>
      <c r="CY480" s="59" t="n"/>
      <c r="CZ480" s="59" t="n"/>
    </row>
    <row r="481">
      <c r="D481" s="59" t="inlineStr">
        <is>
          <t>Ex-Date</t>
        </is>
      </c>
      <c r="E481" s="59" t="n">
        <v>46199</v>
      </c>
      <c r="F481" s="59" t="n">
        <v>46195</v>
      </c>
      <c r="G481" s="59" t="n"/>
      <c r="H481" s="59" t="n"/>
      <c r="I481" s="59" t="n"/>
      <c r="J481" s="59" t="n"/>
      <c r="K481" s="59" t="n"/>
      <c r="L481" s="59" t="n"/>
      <c r="M481" s="59" t="n"/>
      <c r="N481" s="59" t="n"/>
      <c r="O481" s="59" t="n"/>
      <c r="P481" s="59" t="n"/>
      <c r="Q481" s="59" t="n"/>
      <c r="R481" s="59" t="n"/>
      <c r="S481" s="59" t="n"/>
      <c r="T481" s="59" t="n"/>
      <c r="U481" s="59" t="n"/>
      <c r="V481" s="59" t="n"/>
      <c r="W481" s="59" t="n"/>
      <c r="X481" s="59" t="n"/>
      <c r="Y481" s="59" t="n"/>
      <c r="Z481" s="59" t="n"/>
      <c r="AA481" s="59" t="n"/>
      <c r="AB481" s="59" t="n"/>
      <c r="AC481" s="59" t="n"/>
      <c r="AD481" s="59" t="n"/>
      <c r="AE481" s="59" t="n"/>
      <c r="AF481" s="59" t="n"/>
      <c r="AG481" s="59" t="n"/>
      <c r="AH481" s="59" t="n"/>
      <c r="AI481" s="59" t="n"/>
      <c r="AJ481" s="59" t="n"/>
      <c r="AK481" s="59" t="n"/>
      <c r="AL481" s="59" t="n"/>
      <c r="AM481" s="59" t="n"/>
      <c r="AN481" s="59" t="n"/>
      <c r="AO481" s="59" t="n"/>
      <c r="AP481" s="59" t="n"/>
      <c r="AQ481" s="59" t="n"/>
      <c r="AR481" s="59" t="n"/>
      <c r="AS481" s="59" t="n"/>
      <c r="AT481" s="59" t="n"/>
      <c r="AU481" s="59" t="n"/>
      <c r="AV481" s="59" t="n"/>
      <c r="AW481" s="59" t="n"/>
      <c r="AX481" s="59" t="n"/>
      <c r="AY481" s="59" t="n"/>
      <c r="AZ481" s="59" t="n"/>
      <c r="BA481" s="59" t="n"/>
      <c r="BB481" s="59" t="n"/>
      <c r="BC481" s="59" t="n"/>
      <c r="BD481" s="59" t="n"/>
      <c r="BE481" s="59" t="n"/>
      <c r="BF481" s="59" t="n"/>
      <c r="BG481" s="59" t="n"/>
      <c r="BH481" s="59" t="n"/>
      <c r="BI481" s="59" t="n"/>
      <c r="BJ481" s="59" t="n"/>
      <c r="BK481" s="59" t="n"/>
      <c r="BL481" s="59" t="n"/>
      <c r="BM481" s="59" t="n"/>
      <c r="BN481" s="59" t="n"/>
      <c r="BO481" s="59" t="n"/>
      <c r="BP481" s="59" t="n"/>
      <c r="BQ481" s="59" t="n"/>
      <c r="BR481" s="59" t="n"/>
      <c r="BS481" s="59" t="n"/>
      <c r="BT481" s="59" t="n"/>
      <c r="BU481" s="59" t="n"/>
      <c r="BV481" s="59" t="n"/>
      <c r="BW481" s="59" t="n"/>
      <c r="BX481" s="59" t="n"/>
      <c r="BY481" s="59" t="n"/>
      <c r="BZ481" s="59" t="n"/>
      <c r="CA481" s="59" t="n"/>
      <c r="CB481" s="59" t="n"/>
      <c r="CC481" s="59" t="n"/>
      <c r="CD481" s="59" t="n"/>
      <c r="CE481" s="59" t="n"/>
      <c r="CF481" s="59" t="n"/>
      <c r="CG481" s="59" t="n"/>
      <c r="CH481" s="59" t="n"/>
      <c r="CI481" s="59" t="n"/>
      <c r="CJ481" s="59" t="n"/>
      <c r="CK481" s="59" t="n"/>
      <c r="CL481" s="59" t="n"/>
      <c r="CM481" s="59" t="n"/>
      <c r="CN481" s="59" t="n"/>
      <c r="CO481" s="59" t="n"/>
      <c r="CP481" s="59" t="n"/>
      <c r="CQ481" s="59" t="n"/>
      <c r="CR481" s="59" t="n"/>
      <c r="CS481" s="59" t="n"/>
      <c r="CT481" s="59" t="n"/>
      <c r="CU481" s="59" t="n"/>
      <c r="CV481" s="59" t="n"/>
      <c r="CW481" s="59" t="n"/>
      <c r="CX481" s="59" t="n"/>
      <c r="CY481" s="59" t="n"/>
      <c r="CZ481" s="59" t="n"/>
    </row>
    <row r="482">
      <c r="D482" s="59" t="inlineStr">
        <is>
          <t>Record Date</t>
        </is>
      </c>
      <c r="E482" s="59" t="n">
        <v>46202</v>
      </c>
      <c r="F482" s="59" t="n">
        <v>46197</v>
      </c>
      <c r="G482" s="59" t="n"/>
      <c r="H482" s="59" t="n"/>
      <c r="I482" s="59" t="n"/>
      <c r="J482" s="59" t="n"/>
      <c r="K482" s="59" t="n"/>
      <c r="L482" s="59" t="n"/>
      <c r="M482" s="59" t="n"/>
      <c r="N482" s="59" t="n"/>
      <c r="O482" s="59" t="n"/>
      <c r="P482" s="59" t="n"/>
      <c r="Q482" s="59" t="n"/>
      <c r="R482" s="59" t="n"/>
      <c r="S482" s="59" t="n"/>
      <c r="T482" s="59" t="n"/>
      <c r="U482" s="59" t="n"/>
      <c r="V482" s="59" t="n"/>
      <c r="W482" s="59" t="n"/>
      <c r="X482" s="59" t="n"/>
      <c r="Y482" s="59" t="n"/>
      <c r="Z482" s="59" t="n"/>
      <c r="AA482" s="59" t="n"/>
      <c r="AB482" s="59" t="n"/>
      <c r="AC482" s="59" t="n"/>
      <c r="AD482" s="59" t="n"/>
      <c r="AE482" s="59" t="n"/>
      <c r="AF482" s="59" t="n"/>
      <c r="AG482" s="59" t="n"/>
      <c r="AH482" s="59" t="n"/>
      <c r="AI482" s="59" t="n"/>
      <c r="AJ482" s="59" t="n"/>
      <c r="AK482" s="59" t="n"/>
      <c r="AL482" s="59" t="n"/>
      <c r="AM482" s="59" t="n"/>
      <c r="AN482" s="59" t="n"/>
      <c r="AO482" s="59" t="n"/>
      <c r="AP482" s="59" t="n"/>
      <c r="AQ482" s="59" t="n"/>
      <c r="AR482" s="59" t="n"/>
      <c r="AS482" s="59" t="n"/>
      <c r="AT482" s="59" t="n"/>
      <c r="AU482" s="59" t="n"/>
      <c r="AV482" s="59" t="n"/>
      <c r="AW482" s="59" t="n"/>
      <c r="AX482" s="59" t="n"/>
      <c r="AY482" s="59" t="n"/>
      <c r="AZ482" s="59" t="n"/>
      <c r="BA482" s="59" t="n"/>
      <c r="BB482" s="59" t="n"/>
      <c r="BC482" s="59" t="n"/>
      <c r="BD482" s="59" t="n"/>
      <c r="BE482" s="59" t="n"/>
      <c r="BF482" s="59" t="n"/>
      <c r="BG482" s="59" t="n"/>
      <c r="BH482" s="59" t="n"/>
      <c r="BI482" s="59" t="n"/>
      <c r="BJ482" s="59" t="n"/>
      <c r="BK482" s="59" t="n"/>
      <c r="BL482" s="59" t="n"/>
      <c r="BM482" s="59" t="n"/>
      <c r="BN482" s="59" t="n"/>
      <c r="BO482" s="59" t="n"/>
      <c r="BP482" s="59" t="n"/>
      <c r="BQ482" s="59" t="n"/>
      <c r="BR482" s="59" t="n"/>
      <c r="BS482" s="59" t="n"/>
      <c r="BT482" s="59" t="n"/>
      <c r="BU482" s="59" t="n"/>
      <c r="BV482" s="59" t="n"/>
      <c r="BW482" s="59" t="n"/>
      <c r="BX482" s="59" t="n"/>
      <c r="BY482" s="59" t="n"/>
      <c r="BZ482" s="59" t="n"/>
      <c r="CA482" s="59" t="n"/>
      <c r="CB482" s="59" t="n"/>
      <c r="CC482" s="59" t="n"/>
      <c r="CD482" s="59" t="n"/>
      <c r="CE482" s="59" t="n"/>
      <c r="CF482" s="59" t="n"/>
      <c r="CG482" s="59" t="n"/>
      <c r="CH482" s="59" t="n"/>
      <c r="CI482" s="59" t="n"/>
      <c r="CJ482" s="59" t="n"/>
      <c r="CK482" s="59" t="n"/>
      <c r="CL482" s="59" t="n"/>
      <c r="CM482" s="59" t="n"/>
      <c r="CN482" s="59" t="n"/>
      <c r="CO482" s="59" t="n"/>
      <c r="CP482" s="59" t="n"/>
      <c r="CQ482" s="59" t="n"/>
      <c r="CR482" s="59" t="n"/>
      <c r="CS482" s="59" t="n"/>
      <c r="CT482" s="59" t="n"/>
      <c r="CU482" s="59" t="n"/>
      <c r="CV482" s="59" t="n"/>
      <c r="CW482" s="59" t="n"/>
      <c r="CX482" s="59" t="n"/>
      <c r="CY482" s="59" t="n"/>
      <c r="CZ482" s="59" t="n"/>
    </row>
    <row r="483">
      <c r="D483" s="59" t="inlineStr">
        <is>
          <t>Payable Date</t>
        </is>
      </c>
      <c r="E483" s="59" t="n">
        <v>46261</v>
      </c>
      <c r="F483" s="59" t="n">
        <v>46204</v>
      </c>
      <c r="G483" s="59" t="n"/>
      <c r="H483" s="59" t="n"/>
      <c r="I483" s="59" t="n"/>
      <c r="J483" s="59" t="n"/>
      <c r="K483" s="59" t="n"/>
      <c r="L483" s="59" t="n"/>
      <c r="M483" s="59" t="n"/>
      <c r="N483" s="59" t="n"/>
      <c r="O483" s="59" t="n"/>
      <c r="P483" s="59" t="n"/>
      <c r="Q483" s="59" t="n"/>
      <c r="R483" s="59" t="n"/>
      <c r="S483" s="59" t="n"/>
      <c r="T483" s="59" t="n"/>
      <c r="U483" s="59" t="n"/>
      <c r="V483" s="59" t="n"/>
      <c r="W483" s="59" t="n"/>
      <c r="X483" s="59" t="n"/>
      <c r="Y483" s="59" t="n"/>
      <c r="Z483" s="59" t="n"/>
      <c r="AA483" s="59" t="n"/>
      <c r="AB483" s="59" t="n"/>
      <c r="AC483" s="59" t="n"/>
      <c r="AD483" s="59" t="n"/>
      <c r="AE483" s="59" t="n"/>
      <c r="AF483" s="59" t="n"/>
      <c r="AG483" s="59" t="n"/>
      <c r="AH483" s="59" t="n"/>
      <c r="AI483" s="59" t="n"/>
      <c r="AJ483" s="59" t="n"/>
      <c r="AK483" s="59" t="n"/>
      <c r="AL483" s="59" t="n"/>
      <c r="AM483" s="59" t="n"/>
      <c r="AN483" s="59" t="n"/>
      <c r="AO483" s="59" t="n"/>
      <c r="AP483" s="59" t="n"/>
      <c r="AQ483" s="59" t="n"/>
      <c r="AR483" s="59" t="n"/>
      <c r="AS483" s="59" t="n"/>
      <c r="AT483" s="59" t="n"/>
      <c r="AU483" s="59" t="n"/>
      <c r="AV483" s="59" t="n"/>
      <c r="AW483" s="59" t="n"/>
      <c r="AX483" s="59" t="n"/>
      <c r="AY483" s="59" t="n"/>
      <c r="AZ483" s="59" t="n"/>
      <c r="BA483" s="59" t="n"/>
      <c r="BB483" s="59" t="n"/>
      <c r="BC483" s="59" t="n"/>
      <c r="BD483" s="59" t="n"/>
      <c r="BE483" s="59" t="n"/>
      <c r="BF483" s="59" t="n"/>
      <c r="BG483" s="59" t="n"/>
      <c r="BH483" s="59" t="n"/>
      <c r="BI483" s="59" t="n"/>
      <c r="BJ483" s="59" t="n"/>
      <c r="BK483" s="59" t="n"/>
      <c r="BL483" s="59" t="n"/>
      <c r="BM483" s="59" t="n"/>
      <c r="BN483" s="59" t="n"/>
      <c r="BO483" s="59" t="n"/>
      <c r="BP483" s="59" t="n"/>
      <c r="BQ483" s="59" t="n"/>
      <c r="BR483" s="59" t="n"/>
      <c r="BS483" s="59" t="n"/>
      <c r="BT483" s="59" t="n"/>
      <c r="BU483" s="59" t="n"/>
      <c r="BV483" s="59" t="n"/>
      <c r="BW483" s="59" t="n"/>
      <c r="BX483" s="59" t="n"/>
      <c r="BY483" s="59" t="n"/>
      <c r="BZ483" s="59" t="n"/>
      <c r="CA483" s="59" t="n"/>
      <c r="CB483" s="59" t="n"/>
      <c r="CC483" s="59" t="n"/>
      <c r="CD483" s="59" t="n"/>
      <c r="CE483" s="59" t="n"/>
      <c r="CF483" s="59" t="n"/>
      <c r="CG483" s="59" t="n"/>
      <c r="CH483" s="59" t="n"/>
      <c r="CI483" s="59" t="n"/>
      <c r="CJ483" s="59" t="n"/>
      <c r="CK483" s="59" t="n"/>
      <c r="CL483" s="59" t="n"/>
      <c r="CM483" s="59" t="n"/>
      <c r="CN483" s="59" t="n"/>
      <c r="CO483" s="59" t="n"/>
      <c r="CP483" s="59" t="n"/>
      <c r="CQ483" s="59" t="n"/>
      <c r="CR483" s="59" t="n"/>
      <c r="CS483" s="59" t="n"/>
      <c r="CT483" s="59" t="n"/>
      <c r="CU483" s="59" t="n"/>
      <c r="CV483" s="59" t="n"/>
      <c r="CW483" s="59" t="n"/>
      <c r="CX483" s="59" t="n"/>
      <c r="CY483" s="59" t="n"/>
      <c r="CZ483" s="59" t="n"/>
    </row>
    <row r="484">
      <c r="D484" s="107" t="inlineStr">
        <is>
          <t>Dividend Amount</t>
        </is>
      </c>
      <c r="E484" s="107" t="n">
        <v>0.052</v>
      </c>
      <c r="F484" s="107" t="n">
        <v>0.058824</v>
      </c>
      <c r="G484" s="107" t="n"/>
      <c r="H484" s="107" t="n"/>
      <c r="I484" s="107" t="n"/>
      <c r="J484" s="107" t="n"/>
      <c r="K484" s="107" t="n"/>
      <c r="L484" s="107" t="n"/>
      <c r="M484" s="107" t="n"/>
      <c r="N484" s="107" t="n"/>
      <c r="O484" s="107" t="n"/>
      <c r="P484" s="107" t="n"/>
      <c r="Q484" s="107" t="n"/>
      <c r="R484" s="107" t="n"/>
      <c r="S484" s="107" t="n"/>
      <c r="T484" s="107" t="n"/>
      <c r="U484" s="107" t="n"/>
      <c r="V484" s="107" t="n"/>
      <c r="W484" s="107" t="n"/>
      <c r="X484" s="107" t="n"/>
      <c r="Y484" s="107" t="n"/>
      <c r="Z484" s="107" t="n"/>
      <c r="AA484" s="107" t="n"/>
      <c r="AB484" s="107" t="n"/>
      <c r="AC484" s="107" t="n"/>
      <c r="AD484" s="107" t="n"/>
      <c r="AE484" s="107" t="n"/>
      <c r="AF484" s="107" t="n"/>
      <c r="AG484" s="107" t="n"/>
      <c r="AH484" s="107" t="n"/>
      <c r="AI484" s="107" t="n"/>
      <c r="AJ484" s="107" t="n"/>
      <c r="AK484" s="107" t="n"/>
      <c r="AL484" s="107" t="n"/>
      <c r="AM484" s="107" t="n"/>
      <c r="AN484" s="107" t="n"/>
      <c r="AO484" s="107" t="n"/>
      <c r="AP484" s="107" t="n"/>
      <c r="AQ484" s="107" t="n"/>
      <c r="AR484" s="107" t="n"/>
      <c r="AS484" s="107" t="n"/>
      <c r="AT484" s="107" t="n"/>
      <c r="AU484" s="107" t="n"/>
      <c r="AV484" s="107" t="n"/>
      <c r="AW484" s="107" t="n"/>
      <c r="AX484" s="107" t="n"/>
      <c r="AY484" s="107" t="n"/>
      <c r="AZ484" s="107" t="n"/>
      <c r="BA484" s="107" t="n"/>
      <c r="BB484" s="107" t="n"/>
      <c r="BC484" s="107" t="n"/>
      <c r="BD484" s="107" t="n"/>
      <c r="BE484" s="107" t="n"/>
      <c r="BF484" s="107" t="n"/>
      <c r="BG484" s="107" t="n"/>
      <c r="BH484" s="107" t="n"/>
      <c r="BI484" s="107" t="n"/>
      <c r="BJ484" s="107" t="n"/>
      <c r="BK484" s="107" t="n"/>
      <c r="BL484" s="107" t="n"/>
      <c r="BM484" s="107" t="n"/>
      <c r="BN484" s="107" t="n"/>
      <c r="BO484" s="107" t="n"/>
      <c r="BP484" s="107" t="n"/>
      <c r="BQ484" s="107" t="n"/>
      <c r="BR484" s="107" t="n"/>
      <c r="BS484" s="107" t="n"/>
      <c r="BT484" s="107" t="n"/>
      <c r="BU484" s="107" t="n"/>
      <c r="BV484" s="107" t="n"/>
      <c r="BW484" s="107" t="n"/>
      <c r="BX484" s="107" t="n"/>
      <c r="BY484" s="107" t="n"/>
      <c r="BZ484" s="107" t="n"/>
      <c r="CA484" s="107" t="n"/>
      <c r="CB484" s="107" t="n"/>
      <c r="CC484" s="107" t="n"/>
      <c r="CD484" s="107" t="n"/>
      <c r="CE484" s="107" t="n"/>
      <c r="CF484" s="107" t="n"/>
      <c r="CG484" s="107" t="n"/>
      <c r="CH484" s="107" t="n"/>
      <c r="CI484" s="107" t="n"/>
      <c r="CJ484" s="107" t="n"/>
      <c r="CK484" s="107" t="n"/>
      <c r="CL484" s="107" t="n"/>
      <c r="CM484" s="107" t="n"/>
      <c r="CN484" s="107" t="n"/>
      <c r="CO484" s="107" t="n"/>
      <c r="CP484" s="107" t="n"/>
      <c r="CQ484" s="107" t="n"/>
      <c r="CR484" s="107" t="n"/>
      <c r="CS484" s="107" t="n"/>
      <c r="CT484" s="107" t="n"/>
      <c r="CU484" s="107" t="n"/>
      <c r="CV484" s="107" t="n"/>
      <c r="CW484" s="107" t="n"/>
      <c r="CX484" s="107" t="n"/>
      <c r="CY484" s="107" t="n"/>
      <c r="CZ484" s="107" t="n"/>
    </row>
    <row r="485">
      <c r="D485" t="inlineStr">
        <is>
          <t>Dividend Frequency</t>
        </is>
      </c>
      <c r="E485" t="inlineStr">
        <is>
          <t>Semi-Anl</t>
        </is>
      </c>
      <c r="F485" t="inlineStr">
        <is>
          <t>None</t>
        </is>
      </c>
    </row>
    <row r="486">
      <c r="D486" t="inlineStr">
        <is>
          <t>Dividend Type</t>
        </is>
      </c>
      <c r="E486" t="inlineStr">
        <is>
          <t>Final</t>
        </is>
      </c>
      <c r="F486" t="inlineStr">
        <is>
          <t>Entitlement</t>
        </is>
      </c>
    </row>
    <row r="487">
      <c r="A487" s="2">
        <f>IF($A480="","","   projections")</f>
        <v/>
      </c>
      <c r="B487" s="68">
        <f>IF($A480="",0,COUNT($E488:$CZ488))</f>
        <v/>
      </c>
      <c r="C487" s="69">
        <f>IF($B487=0,0,MAX($E488:$CZ488))</f>
        <v/>
      </c>
      <c r="D487" s="58">
        <f>_xll.BDS($A480,'Field Check'!$C$42,"headers=y","startcol=1","endcol=3","dir=h","cols=21;rows=3")</f>
        <v/>
      </c>
      <c r="E487" s="59" t="n">
        <v>46377</v>
      </c>
      <c r="F487" s="59" t="n">
        <v>46555</v>
      </c>
      <c r="G487" s="59" t="n">
        <v>46741</v>
      </c>
      <c r="H487" s="59" t="n">
        <v>46926</v>
      </c>
      <c r="I487" s="59" t="n">
        <v>47105</v>
      </c>
      <c r="J487" s="59" t="n">
        <v>47290</v>
      </c>
      <c r="K487" s="59" t="n">
        <v>47469</v>
      </c>
      <c r="L487" s="59" t="n">
        <v>47654</v>
      </c>
      <c r="M487" s="59" t="n">
        <v>47840</v>
      </c>
      <c r="N487" s="59" t="n">
        <v>48018</v>
      </c>
      <c r="O487" s="59" t="n">
        <v>48204</v>
      </c>
      <c r="P487" s="59" t="n">
        <v>48382</v>
      </c>
      <c r="Q487" s="59" t="n">
        <v>48568</v>
      </c>
      <c r="R487" s="59" t="n">
        <v>48746</v>
      </c>
      <c r="S487" s="59" t="n">
        <v>48932</v>
      </c>
      <c r="T487" s="59" t="n">
        <v>49110</v>
      </c>
      <c r="U487" s="59" t="n">
        <v>49296</v>
      </c>
      <c r="V487" s="59" t="n">
        <v>49481</v>
      </c>
      <c r="W487" s="59" t="n">
        <v>49667</v>
      </c>
      <c r="X487" s="59" t="n">
        <v>49845</v>
      </c>
      <c r="Y487" s="59" t="n"/>
      <c r="Z487" s="59" t="n"/>
      <c r="AA487" s="59" t="n"/>
      <c r="AB487" s="59" t="n"/>
      <c r="AC487" s="59" t="n"/>
      <c r="AD487" s="59" t="n"/>
      <c r="AE487" s="59" t="n"/>
      <c r="AF487" s="59" t="n"/>
      <c r="AG487" s="59" t="n"/>
      <c r="AH487" s="59" t="n"/>
      <c r="AI487" s="59" t="n"/>
      <c r="AJ487" s="59" t="n"/>
      <c r="AK487" s="59" t="n"/>
      <c r="AL487" s="59" t="n"/>
      <c r="AM487" s="59" t="n"/>
      <c r="AN487" s="59" t="n"/>
      <c r="AO487" s="59" t="n"/>
      <c r="AP487" s="59" t="n"/>
      <c r="AQ487" s="59" t="n"/>
      <c r="AR487" s="59" t="n"/>
      <c r="AS487" s="59" t="n"/>
      <c r="AT487" s="59" t="n"/>
      <c r="AU487" s="59" t="n"/>
      <c r="AV487" s="59" t="n"/>
      <c r="AW487" s="59" t="n"/>
      <c r="AX487" s="59" t="n"/>
      <c r="AY487" s="59" t="n"/>
      <c r="AZ487" s="59" t="n"/>
      <c r="BA487" s="59" t="n"/>
      <c r="BB487" s="59" t="n"/>
      <c r="BC487" s="59" t="n"/>
      <c r="BD487" s="59" t="n"/>
      <c r="BE487" s="59" t="n"/>
      <c r="BF487" s="59" t="n"/>
      <c r="BG487" s="59" t="n"/>
      <c r="BH487" s="59" t="n"/>
      <c r="BI487" s="59" t="n"/>
      <c r="BJ487" s="59" t="n"/>
      <c r="BK487" s="59" t="n"/>
      <c r="BL487" s="59" t="n"/>
      <c r="BM487" s="59" t="n"/>
      <c r="BN487" s="59" t="n"/>
      <c r="BO487" s="59" t="n"/>
      <c r="BP487" s="59" t="n"/>
      <c r="BQ487" s="59" t="n"/>
      <c r="BR487" s="59" t="n"/>
      <c r="BS487" s="59" t="n"/>
      <c r="BT487" s="59" t="n"/>
      <c r="BU487" s="59" t="n"/>
      <c r="BV487" s="59" t="n"/>
      <c r="BW487" s="59" t="n"/>
      <c r="BX487" s="59" t="n"/>
      <c r="BY487" s="59" t="n"/>
      <c r="BZ487" s="59" t="n"/>
      <c r="CA487" s="59" t="n"/>
      <c r="CB487" s="59" t="n"/>
      <c r="CC487" s="59" t="n"/>
      <c r="CD487" s="59" t="n"/>
      <c r="CE487" s="59" t="n"/>
      <c r="CF487" s="59" t="n"/>
      <c r="CG487" s="59" t="n"/>
      <c r="CH487" s="59" t="n"/>
      <c r="CI487" s="59" t="n"/>
      <c r="CJ487" s="59" t="n"/>
      <c r="CK487" s="59" t="n"/>
      <c r="CL487" s="59" t="n"/>
      <c r="CM487" s="59" t="n"/>
      <c r="CN487" s="59" t="n"/>
      <c r="CO487" s="59" t="n"/>
      <c r="CP487" s="59" t="n"/>
      <c r="CQ487" s="59" t="n"/>
      <c r="CR487" s="59" t="n"/>
      <c r="CS487" s="59" t="n"/>
      <c r="CT487" s="59" t="n"/>
      <c r="CU487" s="59" t="n"/>
      <c r="CV487" s="59" t="n"/>
      <c r="CW487" s="59" t="n"/>
      <c r="CX487" s="59" t="n"/>
      <c r="CY487" s="59" t="n"/>
      <c r="CZ487" s="59" t="n"/>
    </row>
    <row r="488">
      <c r="D488" s="59" t="inlineStr">
        <is>
          <t>Ex-Date</t>
        </is>
      </c>
      <c r="E488" s="59" t="n">
        <v>46386</v>
      </c>
      <c r="F488" s="59" t="n">
        <v>46567</v>
      </c>
      <c r="G488" s="59" t="n">
        <v>46751</v>
      </c>
      <c r="H488" s="59" t="n">
        <v>46933</v>
      </c>
      <c r="I488" s="59" t="n">
        <v>47115</v>
      </c>
      <c r="J488" s="59" t="n">
        <v>47297</v>
      </c>
      <c r="K488" s="59" t="n">
        <v>47480</v>
      </c>
      <c r="L488" s="59" t="n">
        <v>47661</v>
      </c>
      <c r="M488" s="59" t="n">
        <v>47847</v>
      </c>
      <c r="N488" s="59" t="n">
        <v>48026</v>
      </c>
      <c r="O488" s="59" t="n">
        <v>48212</v>
      </c>
      <c r="P488" s="59" t="n">
        <v>48394</v>
      </c>
      <c r="Q488" s="59" t="n">
        <v>48578</v>
      </c>
      <c r="R488" s="59" t="n">
        <v>48759</v>
      </c>
      <c r="S488" s="59" t="n">
        <v>48942</v>
      </c>
      <c r="T488" s="59" t="n">
        <v>49124</v>
      </c>
      <c r="U488" s="59" t="n">
        <v>49306</v>
      </c>
      <c r="V488" s="59" t="n">
        <v>49488</v>
      </c>
      <c r="W488" s="59" t="n">
        <v>49671</v>
      </c>
      <c r="X488" s="59" t="n">
        <v>49853</v>
      </c>
      <c r="Y488" s="59" t="n"/>
      <c r="Z488" s="59" t="n"/>
      <c r="AA488" s="59" t="n"/>
      <c r="AB488" s="59" t="n"/>
      <c r="AC488" s="59" t="n"/>
      <c r="AD488" s="59" t="n"/>
      <c r="AE488" s="59" t="n"/>
      <c r="AF488" s="59" t="n"/>
      <c r="AG488" s="59" t="n"/>
      <c r="AH488" s="59" t="n"/>
      <c r="AI488" s="59" t="n"/>
      <c r="AJ488" s="59" t="n"/>
      <c r="AK488" s="59" t="n"/>
      <c r="AL488" s="59" t="n"/>
      <c r="AM488" s="59" t="n"/>
      <c r="AN488" s="59" t="n"/>
      <c r="AO488" s="59" t="n"/>
      <c r="AP488" s="59" t="n"/>
      <c r="AQ488" s="59" t="n"/>
      <c r="AR488" s="59" t="n"/>
      <c r="AS488" s="59" t="n"/>
      <c r="AT488" s="59" t="n"/>
      <c r="AU488" s="59" t="n"/>
      <c r="AV488" s="59" t="n"/>
      <c r="AW488" s="59" t="n"/>
      <c r="AX488" s="59" t="n"/>
      <c r="AY488" s="59" t="n"/>
      <c r="AZ488" s="59" t="n"/>
      <c r="BA488" s="59" t="n"/>
      <c r="BB488" s="59" t="n"/>
      <c r="BC488" s="59" t="n"/>
      <c r="BD488" s="59" t="n"/>
      <c r="BE488" s="59" t="n"/>
      <c r="BF488" s="59" t="n"/>
      <c r="BG488" s="59" t="n"/>
      <c r="BH488" s="59" t="n"/>
      <c r="BI488" s="59" t="n"/>
      <c r="BJ488" s="59" t="n"/>
      <c r="BK488" s="59" t="n"/>
      <c r="BL488" s="59" t="n"/>
      <c r="BM488" s="59" t="n"/>
      <c r="BN488" s="59" t="n"/>
      <c r="BO488" s="59" t="n"/>
      <c r="BP488" s="59" t="n"/>
      <c r="BQ488" s="59" t="n"/>
      <c r="BR488" s="59" t="n"/>
      <c r="BS488" s="59" t="n"/>
      <c r="BT488" s="59" t="n"/>
      <c r="BU488" s="59" t="n"/>
      <c r="BV488" s="59" t="n"/>
      <c r="BW488" s="59" t="n"/>
      <c r="BX488" s="59" t="n"/>
      <c r="BY488" s="59" t="n"/>
      <c r="BZ488" s="59" t="n"/>
      <c r="CA488" s="59" t="n"/>
      <c r="CB488" s="59" t="n"/>
      <c r="CC488" s="59" t="n"/>
      <c r="CD488" s="59" t="n"/>
      <c r="CE488" s="59" t="n"/>
      <c r="CF488" s="59" t="n"/>
      <c r="CG488" s="59" t="n"/>
      <c r="CH488" s="59" t="n"/>
      <c r="CI488" s="59" t="n"/>
      <c r="CJ488" s="59" t="n"/>
      <c r="CK488" s="59" t="n"/>
      <c r="CL488" s="59" t="n"/>
      <c r="CM488" s="59" t="n"/>
      <c r="CN488" s="59" t="n"/>
      <c r="CO488" s="59" t="n"/>
      <c r="CP488" s="59" t="n"/>
      <c r="CQ488" s="59" t="n"/>
      <c r="CR488" s="59" t="n"/>
      <c r="CS488" s="59" t="n"/>
      <c r="CT488" s="59" t="n"/>
      <c r="CU488" s="59" t="n"/>
      <c r="CV488" s="59" t="n"/>
      <c r="CW488" s="59" t="n"/>
      <c r="CX488" s="59" t="n"/>
      <c r="CY488" s="59" t="n"/>
      <c r="CZ488" s="59" t="n"/>
    </row>
    <row r="489">
      <c r="D489" s="107" t="inlineStr">
        <is>
          <t>Amount Per Share</t>
        </is>
      </c>
      <c r="E489" s="107" t="n">
        <v>0.056</v>
      </c>
      <c r="F489" s="107" t="n">
        <v>0.056</v>
      </c>
      <c r="G489" s="107" t="n">
        <v>0.061</v>
      </c>
      <c r="H489" s="107" t="n">
        <v>0.061</v>
      </c>
      <c r="I489" s="107" t="n">
        <v>0.065</v>
      </c>
      <c r="J489" s="107" t="n">
        <v>0.065</v>
      </c>
      <c r="K489" s="107" t="n">
        <v>0.067</v>
      </c>
      <c r="L489" s="107" t="n">
        <v>0.067</v>
      </c>
      <c r="M489" s="107" t="n">
        <v>0.06900000000000001</v>
      </c>
      <c r="N489" s="107" t="n">
        <v>0.06900000000000001</v>
      </c>
      <c r="O489" s="107" t="n">
        <v>0.07099999999999999</v>
      </c>
      <c r="P489" s="107" t="n">
        <v>0.07099999999999999</v>
      </c>
      <c r="Q489" s="107" t="n">
        <v>0.073</v>
      </c>
      <c r="R489" s="107" t="n">
        <v>0.073</v>
      </c>
      <c r="S489" s="107" t="n">
        <v>0.075</v>
      </c>
      <c r="T489" s="107" t="n">
        <v>0.075</v>
      </c>
      <c r="U489" s="107" t="n">
        <v>0.077</v>
      </c>
      <c r="V489" s="107" t="n">
        <v>0.077</v>
      </c>
      <c r="W489" s="107" t="n">
        <v>0.079</v>
      </c>
      <c r="X489" s="107" t="n">
        <v>0.079</v>
      </c>
      <c r="Y489" s="107" t="n"/>
      <c r="Z489" s="107" t="n"/>
      <c r="AA489" s="107" t="n"/>
      <c r="AB489" s="107" t="n"/>
      <c r="AC489" s="107" t="n"/>
      <c r="AD489" s="107" t="n"/>
      <c r="AE489" s="107" t="n"/>
      <c r="AF489" s="107" t="n"/>
      <c r="AG489" s="107" t="n"/>
      <c r="AH489" s="107" t="n"/>
      <c r="AI489" s="107" t="n"/>
      <c r="AJ489" s="107" t="n"/>
      <c r="AK489" s="107" t="n"/>
      <c r="AL489" s="107" t="n"/>
      <c r="AM489" s="107" t="n"/>
      <c r="AN489" s="107" t="n"/>
      <c r="AO489" s="107" t="n"/>
      <c r="AP489" s="107" t="n"/>
      <c r="AQ489" s="107" t="n"/>
      <c r="AR489" s="107" t="n"/>
      <c r="AS489" s="107" t="n"/>
      <c r="AT489" s="107" t="n"/>
      <c r="AU489" s="107" t="n"/>
      <c r="AV489" s="107" t="n"/>
      <c r="AW489" s="107" t="n"/>
      <c r="AX489" s="107" t="n"/>
      <c r="AY489" s="107" t="n"/>
      <c r="AZ489" s="107" t="n"/>
      <c r="BA489" s="107" t="n"/>
      <c r="BB489" s="107" t="n"/>
      <c r="BC489" s="107" t="n"/>
      <c r="BD489" s="107" t="n"/>
      <c r="BE489" s="107" t="n"/>
      <c r="BF489" s="107" t="n"/>
      <c r="BG489" s="107" t="n"/>
      <c r="BH489" s="107" t="n"/>
      <c r="BI489" s="107" t="n"/>
      <c r="BJ489" s="107" t="n"/>
      <c r="BK489" s="107" t="n"/>
      <c r="BL489" s="107" t="n"/>
      <c r="BM489" s="107" t="n"/>
      <c r="BN489" s="107" t="n"/>
      <c r="BO489" s="107" t="n"/>
      <c r="BP489" s="107" t="n"/>
      <c r="BQ489" s="107" t="n"/>
      <c r="BR489" s="107" t="n"/>
      <c r="BS489" s="107" t="n"/>
      <c r="BT489" s="107" t="n"/>
      <c r="BU489" s="107" t="n"/>
      <c r="BV489" s="107" t="n"/>
      <c r="BW489" s="107" t="n"/>
      <c r="BX489" s="107" t="n"/>
      <c r="BY489" s="107" t="n"/>
      <c r="BZ489" s="107" t="n"/>
      <c r="CA489" s="107" t="n"/>
      <c r="CB489" s="107" t="n"/>
      <c r="CC489" s="107" t="n"/>
      <c r="CD489" s="107" t="n"/>
      <c r="CE489" s="107" t="n"/>
      <c r="CF489" s="107" t="n"/>
      <c r="CG489" s="107" t="n"/>
      <c r="CH489" s="107" t="n"/>
      <c r="CI489" s="107" t="n"/>
      <c r="CJ489" s="107" t="n"/>
      <c r="CK489" s="107" t="n"/>
      <c r="CL489" s="107" t="n"/>
      <c r="CM489" s="107" t="n"/>
      <c r="CN489" s="107" t="n"/>
      <c r="CO489" s="107" t="n"/>
      <c r="CP489" s="107" t="n"/>
      <c r="CQ489" s="107" t="n"/>
      <c r="CR489" s="107" t="n"/>
      <c r="CS489" s="107" t="n"/>
      <c r="CT489" s="107" t="n"/>
      <c r="CU489" s="107" t="n"/>
      <c r="CV489" s="107" t="n"/>
      <c r="CW489" s="107" t="n"/>
      <c r="CX489" s="107" t="n"/>
      <c r="CY489" s="107" t="n"/>
      <c r="CZ489" s="107" t="n"/>
    </row>
    <row r="491">
      <c r="A491" s="126">
        <f>IF('AS51'!$C$50="","",'AS51'!$C$50)</f>
        <v/>
      </c>
      <c r="B491" s="68">
        <f>IF($A491="",0,COUNT($E492:$CZ492))</f>
        <v/>
      </c>
      <c r="C491" s="69">
        <f>IF($B491=0,0,MAX($E492:$CZ492))</f>
        <v/>
      </c>
      <c r="D491" s="58">
        <f>_xll.BDS($A491,'Field Check'!$C$44,"headers=y","startcol=1","endcol=7","dir=h","DVD_START_DT",'Field Check'!$C$59,"DVD_END_DT",'Field Check'!$D$59)</f>
        <v/>
      </c>
      <c r="E491" s="59" t="n"/>
      <c r="F491" s="59" t="n"/>
      <c r="G491" s="59" t="n"/>
      <c r="H491" s="59" t="n"/>
      <c r="I491" s="59" t="n"/>
      <c r="J491" s="59" t="n"/>
      <c r="K491" s="59" t="n"/>
      <c r="L491" s="59" t="n"/>
      <c r="M491" s="59" t="n"/>
      <c r="N491" s="59" t="n"/>
      <c r="O491" s="59" t="n"/>
      <c r="P491" s="59" t="n"/>
      <c r="Q491" s="59" t="n"/>
      <c r="R491" s="59" t="n"/>
      <c r="S491" s="59" t="n"/>
      <c r="T491" s="59" t="n"/>
      <c r="U491" s="59" t="n"/>
      <c r="V491" s="59" t="n"/>
      <c r="W491" s="59" t="n"/>
      <c r="X491" s="59" t="n"/>
      <c r="Y491" s="59" t="n"/>
      <c r="Z491" s="59" t="n"/>
      <c r="AA491" s="59" t="n"/>
      <c r="AB491" s="59" t="n"/>
      <c r="AC491" s="59" t="n"/>
      <c r="AD491" s="59" t="n"/>
      <c r="AE491" s="59" t="n"/>
      <c r="AF491" s="59" t="n"/>
      <c r="AG491" s="59" t="n"/>
      <c r="AH491" s="59" t="n"/>
      <c r="AI491" s="59" t="n"/>
      <c r="AJ491" s="59" t="n"/>
      <c r="AK491" s="59" t="n"/>
      <c r="AL491" s="59" t="n"/>
      <c r="AM491" s="59" t="n"/>
      <c r="AN491" s="59" t="n"/>
      <c r="AO491" s="59" t="n"/>
      <c r="AP491" s="59" t="n"/>
      <c r="AQ491" s="59" t="n"/>
      <c r="AR491" s="59" t="n"/>
      <c r="AS491" s="59" t="n"/>
      <c r="AT491" s="59" t="n"/>
      <c r="AU491" s="59" t="n"/>
      <c r="AV491" s="59" t="n"/>
      <c r="AW491" s="59" t="n"/>
      <c r="AX491" s="59" t="n"/>
      <c r="AY491" s="59" t="n"/>
      <c r="AZ491" s="59" t="n"/>
      <c r="BA491" s="59" t="n"/>
      <c r="BB491" s="59" t="n"/>
      <c r="BC491" s="59" t="n"/>
      <c r="BD491" s="59" t="n"/>
      <c r="BE491" s="59" t="n"/>
      <c r="BF491" s="59" t="n"/>
      <c r="BG491" s="59" t="n"/>
      <c r="BH491" s="59" t="n"/>
      <c r="BI491" s="59" t="n"/>
      <c r="BJ491" s="59" t="n"/>
      <c r="BK491" s="59" t="n"/>
      <c r="BL491" s="59" t="n"/>
      <c r="BM491" s="59" t="n"/>
      <c r="BN491" s="59" t="n"/>
      <c r="BO491" s="59" t="n"/>
      <c r="BP491" s="59" t="n"/>
      <c r="BQ491" s="59" t="n"/>
      <c r="BR491" s="59" t="n"/>
      <c r="BS491" s="59" t="n"/>
      <c r="BT491" s="59" t="n"/>
      <c r="BU491" s="59" t="n"/>
      <c r="BV491" s="59" t="n"/>
      <c r="BW491" s="59" t="n"/>
      <c r="BX491" s="59" t="n"/>
      <c r="BY491" s="59" t="n"/>
      <c r="BZ491" s="59" t="n"/>
      <c r="CA491" s="59" t="n"/>
      <c r="CB491" s="59" t="n"/>
      <c r="CC491" s="59" t="n"/>
      <c r="CD491" s="59" t="n"/>
      <c r="CE491" s="59" t="n"/>
      <c r="CF491" s="59" t="n"/>
      <c r="CG491" s="59" t="n"/>
      <c r="CH491" s="59" t="n"/>
      <c r="CI491" s="59" t="n"/>
      <c r="CJ491" s="59" t="n"/>
      <c r="CK491" s="59" t="n"/>
      <c r="CL491" s="59" t="n"/>
      <c r="CM491" s="59" t="n"/>
      <c r="CN491" s="59" t="n"/>
      <c r="CO491" s="59" t="n"/>
      <c r="CP491" s="59" t="n"/>
      <c r="CQ491" s="59" t="n"/>
      <c r="CR491" s="59" t="n"/>
      <c r="CS491" s="59" t="n"/>
      <c r="CT491" s="59" t="n"/>
      <c r="CU491" s="59" t="n"/>
      <c r="CV491" s="59" t="n"/>
      <c r="CW491" s="59" t="n"/>
      <c r="CX491" s="59" t="n"/>
      <c r="CY491" s="59" t="n"/>
      <c r="CZ491" s="59" t="n"/>
    </row>
    <row r="492">
      <c r="D492" s="59" t="n"/>
      <c r="E492" s="59" t="n"/>
      <c r="F492" s="59" t="n"/>
      <c r="G492" s="59" t="n"/>
      <c r="H492" s="59" t="n"/>
      <c r="I492" s="59" t="n"/>
      <c r="J492" s="59" t="n"/>
      <c r="K492" s="59" t="n"/>
      <c r="L492" s="59" t="n"/>
      <c r="M492" s="59" t="n"/>
      <c r="N492" s="59" t="n"/>
      <c r="O492" s="59" t="n"/>
      <c r="P492" s="59" t="n"/>
      <c r="Q492" s="59" t="n"/>
      <c r="R492" s="59" t="n"/>
      <c r="S492" s="59" t="n"/>
      <c r="T492" s="59" t="n"/>
      <c r="U492" s="59" t="n"/>
      <c r="V492" s="59" t="n"/>
      <c r="W492" s="59" t="n"/>
      <c r="X492" s="59" t="n"/>
      <c r="Y492" s="59" t="n"/>
      <c r="Z492" s="59" t="n"/>
      <c r="AA492" s="59" t="n"/>
      <c r="AB492" s="59" t="n"/>
      <c r="AC492" s="59" t="n"/>
      <c r="AD492" s="59" t="n"/>
      <c r="AE492" s="59" t="n"/>
      <c r="AF492" s="59" t="n"/>
      <c r="AG492" s="59" t="n"/>
      <c r="AH492" s="59" t="n"/>
      <c r="AI492" s="59" t="n"/>
      <c r="AJ492" s="59" t="n"/>
      <c r="AK492" s="59" t="n"/>
      <c r="AL492" s="59" t="n"/>
      <c r="AM492" s="59" t="n"/>
      <c r="AN492" s="59" t="n"/>
      <c r="AO492" s="59" t="n"/>
      <c r="AP492" s="59" t="n"/>
      <c r="AQ492" s="59" t="n"/>
      <c r="AR492" s="59" t="n"/>
      <c r="AS492" s="59" t="n"/>
      <c r="AT492" s="59" t="n"/>
      <c r="AU492" s="59" t="n"/>
      <c r="AV492" s="59" t="n"/>
      <c r="AW492" s="59" t="n"/>
      <c r="AX492" s="59" t="n"/>
      <c r="AY492" s="59" t="n"/>
      <c r="AZ492" s="59" t="n"/>
      <c r="BA492" s="59" t="n"/>
      <c r="BB492" s="59" t="n"/>
      <c r="BC492" s="59" t="n"/>
      <c r="BD492" s="59" t="n"/>
      <c r="BE492" s="59" t="n"/>
      <c r="BF492" s="59" t="n"/>
      <c r="BG492" s="59" t="n"/>
      <c r="BH492" s="59" t="n"/>
      <c r="BI492" s="59" t="n"/>
      <c r="BJ492" s="59" t="n"/>
      <c r="BK492" s="59" t="n"/>
      <c r="BL492" s="59" t="n"/>
      <c r="BM492" s="59" t="n"/>
      <c r="BN492" s="59" t="n"/>
      <c r="BO492" s="59" t="n"/>
      <c r="BP492" s="59" t="n"/>
      <c r="BQ492" s="59" t="n"/>
      <c r="BR492" s="59" t="n"/>
      <c r="BS492" s="59" t="n"/>
      <c r="BT492" s="59" t="n"/>
      <c r="BU492" s="59" t="n"/>
      <c r="BV492" s="59" t="n"/>
      <c r="BW492" s="59" t="n"/>
      <c r="BX492" s="59" t="n"/>
      <c r="BY492" s="59" t="n"/>
      <c r="BZ492" s="59" t="n"/>
      <c r="CA492" s="59" t="n"/>
      <c r="CB492" s="59" t="n"/>
      <c r="CC492" s="59" t="n"/>
      <c r="CD492" s="59" t="n"/>
      <c r="CE492" s="59" t="n"/>
      <c r="CF492" s="59" t="n"/>
      <c r="CG492" s="59" t="n"/>
      <c r="CH492" s="59" t="n"/>
      <c r="CI492" s="59" t="n"/>
      <c r="CJ492" s="59" t="n"/>
      <c r="CK492" s="59" t="n"/>
      <c r="CL492" s="59" t="n"/>
      <c r="CM492" s="59" t="n"/>
      <c r="CN492" s="59" t="n"/>
      <c r="CO492" s="59" t="n"/>
      <c r="CP492" s="59" t="n"/>
      <c r="CQ492" s="59" t="n"/>
      <c r="CR492" s="59" t="n"/>
      <c r="CS492" s="59" t="n"/>
      <c r="CT492" s="59" t="n"/>
      <c r="CU492" s="59" t="n"/>
      <c r="CV492" s="59" t="n"/>
      <c r="CW492" s="59" t="n"/>
      <c r="CX492" s="59" t="n"/>
      <c r="CY492" s="59" t="n"/>
      <c r="CZ492" s="59" t="n"/>
    </row>
    <row r="493">
      <c r="D493" s="59" t="n"/>
      <c r="E493" s="59" t="n"/>
      <c r="F493" s="59" t="n"/>
      <c r="G493" s="59" t="n"/>
      <c r="H493" s="59" t="n"/>
      <c r="I493" s="59" t="n"/>
      <c r="J493" s="59" t="n"/>
      <c r="K493" s="59" t="n"/>
      <c r="L493" s="59" t="n"/>
      <c r="M493" s="59" t="n"/>
      <c r="N493" s="59" t="n"/>
      <c r="O493" s="59" t="n"/>
      <c r="P493" s="59" t="n"/>
      <c r="Q493" s="59" t="n"/>
      <c r="R493" s="59" t="n"/>
      <c r="S493" s="59" t="n"/>
      <c r="T493" s="59" t="n"/>
      <c r="U493" s="59" t="n"/>
      <c r="V493" s="59" t="n"/>
      <c r="W493" s="59" t="n"/>
      <c r="X493" s="59" t="n"/>
      <c r="Y493" s="59" t="n"/>
      <c r="Z493" s="59" t="n"/>
      <c r="AA493" s="59" t="n"/>
      <c r="AB493" s="59" t="n"/>
      <c r="AC493" s="59" t="n"/>
      <c r="AD493" s="59" t="n"/>
      <c r="AE493" s="59" t="n"/>
      <c r="AF493" s="59" t="n"/>
      <c r="AG493" s="59" t="n"/>
      <c r="AH493" s="59" t="n"/>
      <c r="AI493" s="59" t="n"/>
      <c r="AJ493" s="59" t="n"/>
      <c r="AK493" s="59" t="n"/>
      <c r="AL493" s="59" t="n"/>
      <c r="AM493" s="59" t="n"/>
      <c r="AN493" s="59" t="n"/>
      <c r="AO493" s="59" t="n"/>
      <c r="AP493" s="59" t="n"/>
      <c r="AQ493" s="59" t="n"/>
      <c r="AR493" s="59" t="n"/>
      <c r="AS493" s="59" t="n"/>
      <c r="AT493" s="59" t="n"/>
      <c r="AU493" s="59" t="n"/>
      <c r="AV493" s="59" t="n"/>
      <c r="AW493" s="59" t="n"/>
      <c r="AX493" s="59" t="n"/>
      <c r="AY493" s="59" t="n"/>
      <c r="AZ493" s="59" t="n"/>
      <c r="BA493" s="59" t="n"/>
      <c r="BB493" s="59" t="n"/>
      <c r="BC493" s="59" t="n"/>
      <c r="BD493" s="59" t="n"/>
      <c r="BE493" s="59" t="n"/>
      <c r="BF493" s="59" t="n"/>
      <c r="BG493" s="59" t="n"/>
      <c r="BH493" s="59" t="n"/>
      <c r="BI493" s="59" t="n"/>
      <c r="BJ493" s="59" t="n"/>
      <c r="BK493" s="59" t="n"/>
      <c r="BL493" s="59" t="n"/>
      <c r="BM493" s="59" t="n"/>
      <c r="BN493" s="59" t="n"/>
      <c r="BO493" s="59" t="n"/>
      <c r="BP493" s="59" t="n"/>
      <c r="BQ493" s="59" t="n"/>
      <c r="BR493" s="59" t="n"/>
      <c r="BS493" s="59" t="n"/>
      <c r="BT493" s="59" t="n"/>
      <c r="BU493" s="59" t="n"/>
      <c r="BV493" s="59" t="n"/>
      <c r="BW493" s="59" t="n"/>
      <c r="BX493" s="59" t="n"/>
      <c r="BY493" s="59" t="n"/>
      <c r="BZ493" s="59" t="n"/>
      <c r="CA493" s="59" t="n"/>
      <c r="CB493" s="59" t="n"/>
      <c r="CC493" s="59" t="n"/>
      <c r="CD493" s="59" t="n"/>
      <c r="CE493" s="59" t="n"/>
      <c r="CF493" s="59" t="n"/>
      <c r="CG493" s="59" t="n"/>
      <c r="CH493" s="59" t="n"/>
      <c r="CI493" s="59" t="n"/>
      <c r="CJ493" s="59" t="n"/>
      <c r="CK493" s="59" t="n"/>
      <c r="CL493" s="59" t="n"/>
      <c r="CM493" s="59" t="n"/>
      <c r="CN493" s="59" t="n"/>
      <c r="CO493" s="59" t="n"/>
      <c r="CP493" s="59" t="n"/>
      <c r="CQ493" s="59" t="n"/>
      <c r="CR493" s="59" t="n"/>
      <c r="CS493" s="59" t="n"/>
      <c r="CT493" s="59" t="n"/>
      <c r="CU493" s="59" t="n"/>
      <c r="CV493" s="59" t="n"/>
      <c r="CW493" s="59" t="n"/>
      <c r="CX493" s="59" t="n"/>
      <c r="CY493" s="59" t="n"/>
      <c r="CZ493" s="59" t="n"/>
    </row>
    <row r="494">
      <c r="D494" s="59" t="n"/>
      <c r="E494" s="59" t="n"/>
      <c r="F494" s="59" t="n"/>
      <c r="G494" s="59" t="n"/>
      <c r="H494" s="59" t="n"/>
      <c r="I494" s="59" t="n"/>
      <c r="J494" s="59" t="n"/>
      <c r="K494" s="59" t="n"/>
      <c r="L494" s="59" t="n"/>
      <c r="M494" s="59" t="n"/>
      <c r="N494" s="59" t="n"/>
      <c r="O494" s="59" t="n"/>
      <c r="P494" s="59" t="n"/>
      <c r="Q494" s="59" t="n"/>
      <c r="R494" s="59" t="n"/>
      <c r="S494" s="59" t="n"/>
      <c r="T494" s="59" t="n"/>
      <c r="U494" s="59" t="n"/>
      <c r="V494" s="59" t="n"/>
      <c r="W494" s="59" t="n"/>
      <c r="X494" s="59" t="n"/>
      <c r="Y494" s="59" t="n"/>
      <c r="Z494" s="59" t="n"/>
      <c r="AA494" s="59" t="n"/>
      <c r="AB494" s="59" t="n"/>
      <c r="AC494" s="59" t="n"/>
      <c r="AD494" s="59" t="n"/>
      <c r="AE494" s="59" t="n"/>
      <c r="AF494" s="59" t="n"/>
      <c r="AG494" s="59" t="n"/>
      <c r="AH494" s="59" t="n"/>
      <c r="AI494" s="59" t="n"/>
      <c r="AJ494" s="59" t="n"/>
      <c r="AK494" s="59" t="n"/>
      <c r="AL494" s="59" t="n"/>
      <c r="AM494" s="59" t="n"/>
      <c r="AN494" s="59" t="n"/>
      <c r="AO494" s="59" t="n"/>
      <c r="AP494" s="59" t="n"/>
      <c r="AQ494" s="59" t="n"/>
      <c r="AR494" s="59" t="n"/>
      <c r="AS494" s="59" t="n"/>
      <c r="AT494" s="59" t="n"/>
      <c r="AU494" s="59" t="n"/>
      <c r="AV494" s="59" t="n"/>
      <c r="AW494" s="59" t="n"/>
      <c r="AX494" s="59" t="n"/>
      <c r="AY494" s="59" t="n"/>
      <c r="AZ494" s="59" t="n"/>
      <c r="BA494" s="59" t="n"/>
      <c r="BB494" s="59" t="n"/>
      <c r="BC494" s="59" t="n"/>
      <c r="BD494" s="59" t="n"/>
      <c r="BE494" s="59" t="n"/>
      <c r="BF494" s="59" t="n"/>
      <c r="BG494" s="59" t="n"/>
      <c r="BH494" s="59" t="n"/>
      <c r="BI494" s="59" t="n"/>
      <c r="BJ494" s="59" t="n"/>
      <c r="BK494" s="59" t="n"/>
      <c r="BL494" s="59" t="n"/>
      <c r="BM494" s="59" t="n"/>
      <c r="BN494" s="59" t="n"/>
      <c r="BO494" s="59" t="n"/>
      <c r="BP494" s="59" t="n"/>
      <c r="BQ494" s="59" t="n"/>
      <c r="BR494" s="59" t="n"/>
      <c r="BS494" s="59" t="n"/>
      <c r="BT494" s="59" t="n"/>
      <c r="BU494" s="59" t="n"/>
      <c r="BV494" s="59" t="n"/>
      <c r="BW494" s="59" t="n"/>
      <c r="BX494" s="59" t="n"/>
      <c r="BY494" s="59" t="n"/>
      <c r="BZ494" s="59" t="n"/>
      <c r="CA494" s="59" t="n"/>
      <c r="CB494" s="59" t="n"/>
      <c r="CC494" s="59" t="n"/>
      <c r="CD494" s="59" t="n"/>
      <c r="CE494" s="59" t="n"/>
      <c r="CF494" s="59" t="n"/>
      <c r="CG494" s="59" t="n"/>
      <c r="CH494" s="59" t="n"/>
      <c r="CI494" s="59" t="n"/>
      <c r="CJ494" s="59" t="n"/>
      <c r="CK494" s="59" t="n"/>
      <c r="CL494" s="59" t="n"/>
      <c r="CM494" s="59" t="n"/>
      <c r="CN494" s="59" t="n"/>
      <c r="CO494" s="59" t="n"/>
      <c r="CP494" s="59" t="n"/>
      <c r="CQ494" s="59" t="n"/>
      <c r="CR494" s="59" t="n"/>
      <c r="CS494" s="59" t="n"/>
      <c r="CT494" s="59" t="n"/>
      <c r="CU494" s="59" t="n"/>
      <c r="CV494" s="59" t="n"/>
      <c r="CW494" s="59" t="n"/>
      <c r="CX494" s="59" t="n"/>
      <c r="CY494" s="59" t="n"/>
      <c r="CZ494" s="59" t="n"/>
    </row>
    <row r="495">
      <c r="D495" s="107" t="n"/>
      <c r="E495" s="107" t="n"/>
      <c r="F495" s="107" t="n"/>
      <c r="G495" s="107" t="n"/>
      <c r="H495" s="107" t="n"/>
      <c r="I495" s="107" t="n"/>
      <c r="J495" s="107" t="n"/>
      <c r="K495" s="107" t="n"/>
      <c r="L495" s="107" t="n"/>
      <c r="M495" s="107" t="n"/>
      <c r="N495" s="107" t="n"/>
      <c r="O495" s="107" t="n"/>
      <c r="P495" s="107" t="n"/>
      <c r="Q495" s="107" t="n"/>
      <c r="R495" s="107" t="n"/>
      <c r="S495" s="107" t="n"/>
      <c r="T495" s="107" t="n"/>
      <c r="U495" s="107" t="n"/>
      <c r="V495" s="107" t="n"/>
      <c r="W495" s="107" t="n"/>
      <c r="X495" s="107" t="n"/>
      <c r="Y495" s="107" t="n"/>
      <c r="Z495" s="107" t="n"/>
      <c r="AA495" s="107" t="n"/>
      <c r="AB495" s="107" t="n"/>
      <c r="AC495" s="107" t="n"/>
      <c r="AD495" s="107" t="n"/>
      <c r="AE495" s="107" t="n"/>
      <c r="AF495" s="107" t="n"/>
      <c r="AG495" s="107" t="n"/>
      <c r="AH495" s="107" t="n"/>
      <c r="AI495" s="107" t="n"/>
      <c r="AJ495" s="107" t="n"/>
      <c r="AK495" s="107" t="n"/>
      <c r="AL495" s="107" t="n"/>
      <c r="AM495" s="107" t="n"/>
      <c r="AN495" s="107" t="n"/>
      <c r="AO495" s="107" t="n"/>
      <c r="AP495" s="107" t="n"/>
      <c r="AQ495" s="107" t="n"/>
      <c r="AR495" s="107" t="n"/>
      <c r="AS495" s="107" t="n"/>
      <c r="AT495" s="107" t="n"/>
      <c r="AU495" s="107" t="n"/>
      <c r="AV495" s="107" t="n"/>
      <c r="AW495" s="107" t="n"/>
      <c r="AX495" s="107" t="n"/>
      <c r="AY495" s="107" t="n"/>
      <c r="AZ495" s="107" t="n"/>
      <c r="BA495" s="107" t="n"/>
      <c r="BB495" s="107" t="n"/>
      <c r="BC495" s="107" t="n"/>
      <c r="BD495" s="107" t="n"/>
      <c r="BE495" s="107" t="n"/>
      <c r="BF495" s="107" t="n"/>
      <c r="BG495" s="107" t="n"/>
      <c r="BH495" s="107" t="n"/>
      <c r="BI495" s="107" t="n"/>
      <c r="BJ495" s="107" t="n"/>
      <c r="BK495" s="107" t="n"/>
      <c r="BL495" s="107" t="n"/>
      <c r="BM495" s="107" t="n"/>
      <c r="BN495" s="107" t="n"/>
      <c r="BO495" s="107" t="n"/>
      <c r="BP495" s="107" t="n"/>
      <c r="BQ495" s="107" t="n"/>
      <c r="BR495" s="107" t="n"/>
      <c r="BS495" s="107" t="n"/>
      <c r="BT495" s="107" t="n"/>
      <c r="BU495" s="107" t="n"/>
      <c r="BV495" s="107" t="n"/>
      <c r="BW495" s="107" t="n"/>
      <c r="BX495" s="107" t="n"/>
      <c r="BY495" s="107" t="n"/>
      <c r="BZ495" s="107" t="n"/>
      <c r="CA495" s="107" t="n"/>
      <c r="CB495" s="107" t="n"/>
      <c r="CC495" s="107" t="n"/>
      <c r="CD495" s="107" t="n"/>
      <c r="CE495" s="107" t="n"/>
      <c r="CF495" s="107" t="n"/>
      <c r="CG495" s="107" t="n"/>
      <c r="CH495" s="107" t="n"/>
      <c r="CI495" s="107" t="n"/>
      <c r="CJ495" s="107" t="n"/>
      <c r="CK495" s="107" t="n"/>
      <c r="CL495" s="107" t="n"/>
      <c r="CM495" s="107" t="n"/>
      <c r="CN495" s="107" t="n"/>
      <c r="CO495" s="107" t="n"/>
      <c r="CP495" s="107" t="n"/>
      <c r="CQ495" s="107" t="n"/>
      <c r="CR495" s="107" t="n"/>
      <c r="CS495" s="107" t="n"/>
      <c r="CT495" s="107" t="n"/>
      <c r="CU495" s="107" t="n"/>
      <c r="CV495" s="107" t="n"/>
      <c r="CW495" s="107" t="n"/>
      <c r="CX495" s="107" t="n"/>
      <c r="CY495" s="107" t="n"/>
      <c r="CZ495" s="107" t="n"/>
    </row>
    <row r="498">
      <c r="A498" s="2">
        <f>IF($A491="","","   projections")</f>
        <v/>
      </c>
      <c r="B498" s="68">
        <f>IF($A491="",0,COUNT($E499:$CZ499))</f>
        <v/>
      </c>
      <c r="C498" s="69">
        <f>IF($B498=0,0,MAX($E499:$CZ499))</f>
        <v/>
      </c>
      <c r="D498" s="58">
        <f>_xll.BDS($A491,'Field Check'!$C$42,"headers=y","startcol=1","endcol=3","dir=h","cols=21;rows=3")</f>
        <v/>
      </c>
      <c r="E498" s="59" t="n">
        <v>46258</v>
      </c>
      <c r="F498" s="59" t="n">
        <v>46441</v>
      </c>
      <c r="G498" s="59" t="n">
        <v>46622</v>
      </c>
      <c r="H498" s="59" t="n">
        <v>46804</v>
      </c>
      <c r="I498" s="59" t="n">
        <v>46986</v>
      </c>
      <c r="J498" s="59" t="n">
        <v>47168</v>
      </c>
      <c r="K498" s="59" t="n">
        <v>47357</v>
      </c>
      <c r="L498" s="59" t="n">
        <v>47539</v>
      </c>
      <c r="M498" s="59" t="n">
        <v>47721</v>
      </c>
      <c r="N498" s="59" t="n">
        <v>47903</v>
      </c>
      <c r="O498" s="59" t="n">
        <v>48085</v>
      </c>
      <c r="P498" s="59" t="n">
        <v>48267</v>
      </c>
      <c r="Q498" s="59" t="n">
        <v>48449</v>
      </c>
      <c r="R498" s="59" t="n">
        <v>48631</v>
      </c>
      <c r="S498" s="59" t="n">
        <v>48813</v>
      </c>
      <c r="T498" s="59" t="n">
        <v>48995</v>
      </c>
      <c r="U498" s="59" t="n">
        <v>49177</v>
      </c>
      <c r="V498" s="59" t="n">
        <v>49359</v>
      </c>
      <c r="W498" s="59" t="n">
        <v>49548</v>
      </c>
      <c r="X498" s="59" t="n">
        <v>49730</v>
      </c>
      <c r="Y498" s="59" t="n"/>
      <c r="Z498" s="59" t="n"/>
      <c r="AA498" s="59" t="n"/>
      <c r="AB498" s="59" t="n"/>
      <c r="AC498" s="59" t="n"/>
      <c r="AD498" s="59" t="n"/>
      <c r="AE498" s="59" t="n"/>
      <c r="AF498" s="59" t="n"/>
      <c r="AG498" s="59" t="n"/>
      <c r="AH498" s="59" t="n"/>
      <c r="AI498" s="59" t="n"/>
      <c r="AJ498" s="59" t="n"/>
      <c r="AK498" s="59" t="n"/>
      <c r="AL498" s="59" t="n"/>
      <c r="AM498" s="59" t="n"/>
      <c r="AN498" s="59" t="n"/>
      <c r="AO498" s="59" t="n"/>
      <c r="AP498" s="59" t="n"/>
      <c r="AQ498" s="59" t="n"/>
      <c r="AR498" s="59" t="n"/>
      <c r="AS498" s="59" t="n"/>
      <c r="AT498" s="59" t="n"/>
      <c r="AU498" s="59" t="n"/>
      <c r="AV498" s="59" t="n"/>
      <c r="AW498" s="59" t="n"/>
      <c r="AX498" s="59" t="n"/>
      <c r="AY498" s="59" t="n"/>
      <c r="AZ498" s="59" t="n"/>
      <c r="BA498" s="59" t="n"/>
      <c r="BB498" s="59" t="n"/>
      <c r="BC498" s="59" t="n"/>
      <c r="BD498" s="59" t="n"/>
      <c r="BE498" s="59" t="n"/>
      <c r="BF498" s="59" t="n"/>
      <c r="BG498" s="59" t="n"/>
      <c r="BH498" s="59" t="n"/>
      <c r="BI498" s="59" t="n"/>
      <c r="BJ498" s="59" t="n"/>
      <c r="BK498" s="59" t="n"/>
      <c r="BL498" s="59" t="n"/>
      <c r="BM498" s="59" t="n"/>
      <c r="BN498" s="59" t="n"/>
      <c r="BO498" s="59" t="n"/>
      <c r="BP498" s="59" t="n"/>
      <c r="BQ498" s="59" t="n"/>
      <c r="BR498" s="59" t="n"/>
      <c r="BS498" s="59" t="n"/>
      <c r="BT498" s="59" t="n"/>
      <c r="BU498" s="59" t="n"/>
      <c r="BV498" s="59" t="n"/>
      <c r="BW498" s="59" t="n"/>
      <c r="BX498" s="59" t="n"/>
      <c r="BY498" s="59" t="n"/>
      <c r="BZ498" s="59" t="n"/>
      <c r="CA498" s="59" t="n"/>
      <c r="CB498" s="59" t="n"/>
      <c r="CC498" s="59" t="n"/>
      <c r="CD498" s="59" t="n"/>
      <c r="CE498" s="59" t="n"/>
      <c r="CF498" s="59" t="n"/>
      <c r="CG498" s="59" t="n"/>
      <c r="CH498" s="59" t="n"/>
      <c r="CI498" s="59" t="n"/>
      <c r="CJ498" s="59" t="n"/>
      <c r="CK498" s="59" t="n"/>
      <c r="CL498" s="59" t="n"/>
      <c r="CM498" s="59" t="n"/>
      <c r="CN498" s="59" t="n"/>
      <c r="CO498" s="59" t="n"/>
      <c r="CP498" s="59" t="n"/>
      <c r="CQ498" s="59" t="n"/>
      <c r="CR498" s="59" t="n"/>
      <c r="CS498" s="59" t="n"/>
      <c r="CT498" s="59" t="n"/>
      <c r="CU498" s="59" t="n"/>
      <c r="CV498" s="59" t="n"/>
      <c r="CW498" s="59" t="n"/>
      <c r="CX498" s="59" t="n"/>
      <c r="CY498" s="59" t="n"/>
      <c r="CZ498" s="59" t="n"/>
    </row>
    <row r="499">
      <c r="D499" s="59" t="inlineStr">
        <is>
          <t>Ex-Date</t>
        </is>
      </c>
      <c r="E499" s="59" t="n">
        <v>46279</v>
      </c>
      <c r="F499" s="59" t="n">
        <v>46461</v>
      </c>
      <c r="G499" s="59" t="n">
        <v>46643</v>
      </c>
      <c r="H499" s="59" t="n">
        <v>46825</v>
      </c>
      <c r="I499" s="59" t="n">
        <v>47007</v>
      </c>
      <c r="J499" s="59" t="n">
        <v>47189</v>
      </c>
      <c r="K499" s="59" t="n">
        <v>47378</v>
      </c>
      <c r="L499" s="59" t="n">
        <v>47560</v>
      </c>
      <c r="M499" s="59" t="n">
        <v>47742</v>
      </c>
      <c r="N499" s="59" t="n">
        <v>47924</v>
      </c>
      <c r="O499" s="59" t="n">
        <v>48106</v>
      </c>
      <c r="P499" s="59" t="n">
        <v>48288</v>
      </c>
      <c r="Q499" s="59" t="n">
        <v>48470</v>
      </c>
      <c r="R499" s="59" t="n">
        <v>48652</v>
      </c>
      <c r="S499" s="59" t="n">
        <v>48834</v>
      </c>
      <c r="T499" s="59" t="n">
        <v>49016</v>
      </c>
      <c r="U499" s="59" t="n">
        <v>49198</v>
      </c>
      <c r="V499" s="59" t="n">
        <v>49380</v>
      </c>
      <c r="W499" s="59" t="n">
        <v>49569</v>
      </c>
      <c r="X499" s="59" t="n">
        <v>49751</v>
      </c>
      <c r="Y499" s="59" t="n"/>
      <c r="Z499" s="59" t="n"/>
      <c r="AA499" s="59" t="n"/>
      <c r="AB499" s="59" t="n"/>
      <c r="AC499" s="59" t="n"/>
      <c r="AD499" s="59" t="n"/>
      <c r="AE499" s="59" t="n"/>
      <c r="AF499" s="59" t="n"/>
      <c r="AG499" s="59" t="n"/>
      <c r="AH499" s="59" t="n"/>
      <c r="AI499" s="59" t="n"/>
      <c r="AJ499" s="59" t="n"/>
      <c r="AK499" s="59" t="n"/>
      <c r="AL499" s="59" t="n"/>
      <c r="AM499" s="59" t="n"/>
      <c r="AN499" s="59" t="n"/>
      <c r="AO499" s="59" t="n"/>
      <c r="AP499" s="59" t="n"/>
      <c r="AQ499" s="59" t="n"/>
      <c r="AR499" s="59" t="n"/>
      <c r="AS499" s="59" t="n"/>
      <c r="AT499" s="59" t="n"/>
      <c r="AU499" s="59" t="n"/>
      <c r="AV499" s="59" t="n"/>
      <c r="AW499" s="59" t="n"/>
      <c r="AX499" s="59" t="n"/>
      <c r="AY499" s="59" t="n"/>
      <c r="AZ499" s="59" t="n"/>
      <c r="BA499" s="59" t="n"/>
      <c r="BB499" s="59" t="n"/>
      <c r="BC499" s="59" t="n"/>
      <c r="BD499" s="59" t="n"/>
      <c r="BE499" s="59" t="n"/>
      <c r="BF499" s="59" t="n"/>
      <c r="BG499" s="59" t="n"/>
      <c r="BH499" s="59" t="n"/>
      <c r="BI499" s="59" t="n"/>
      <c r="BJ499" s="59" t="n"/>
      <c r="BK499" s="59" t="n"/>
      <c r="BL499" s="59" t="n"/>
      <c r="BM499" s="59" t="n"/>
      <c r="BN499" s="59" t="n"/>
      <c r="BO499" s="59" t="n"/>
      <c r="BP499" s="59" t="n"/>
      <c r="BQ499" s="59" t="n"/>
      <c r="BR499" s="59" t="n"/>
      <c r="BS499" s="59" t="n"/>
      <c r="BT499" s="59" t="n"/>
      <c r="BU499" s="59" t="n"/>
      <c r="BV499" s="59" t="n"/>
      <c r="BW499" s="59" t="n"/>
      <c r="BX499" s="59" t="n"/>
      <c r="BY499" s="59" t="n"/>
      <c r="BZ499" s="59" t="n"/>
      <c r="CA499" s="59" t="n"/>
      <c r="CB499" s="59" t="n"/>
      <c r="CC499" s="59" t="n"/>
      <c r="CD499" s="59" t="n"/>
      <c r="CE499" s="59" t="n"/>
      <c r="CF499" s="59" t="n"/>
      <c r="CG499" s="59" t="n"/>
      <c r="CH499" s="59" t="n"/>
      <c r="CI499" s="59" t="n"/>
      <c r="CJ499" s="59" t="n"/>
      <c r="CK499" s="59" t="n"/>
      <c r="CL499" s="59" t="n"/>
      <c r="CM499" s="59" t="n"/>
      <c r="CN499" s="59" t="n"/>
      <c r="CO499" s="59" t="n"/>
      <c r="CP499" s="59" t="n"/>
      <c r="CQ499" s="59" t="n"/>
      <c r="CR499" s="59" t="n"/>
      <c r="CS499" s="59" t="n"/>
      <c r="CT499" s="59" t="n"/>
      <c r="CU499" s="59" t="n"/>
      <c r="CV499" s="59" t="n"/>
      <c r="CW499" s="59" t="n"/>
      <c r="CX499" s="59" t="n"/>
      <c r="CY499" s="59" t="n"/>
      <c r="CZ499" s="59" t="n"/>
    </row>
    <row r="500">
      <c r="D500" s="107" t="inlineStr">
        <is>
          <t>Amount Per Share</t>
        </is>
      </c>
      <c r="E500" s="107" t="n">
        <v>0.4</v>
      </c>
      <c r="F500" s="107" t="n">
        <v>0.27</v>
      </c>
      <c r="G500" s="107" t="n">
        <v>0.4</v>
      </c>
      <c r="H500" s="107" t="n">
        <v>0.27</v>
      </c>
      <c r="I500" s="107" t="n">
        <v>0.4</v>
      </c>
      <c r="J500" s="107" t="n">
        <v>0.27</v>
      </c>
      <c r="K500" s="107" t="n">
        <v>0.4</v>
      </c>
      <c r="L500" s="107" t="n">
        <v>0.27</v>
      </c>
      <c r="M500" s="107" t="n">
        <v>0.4</v>
      </c>
      <c r="N500" s="107" t="n">
        <v>0.27</v>
      </c>
      <c r="O500" s="107" t="n">
        <v>0.4</v>
      </c>
      <c r="P500" s="107" t="n">
        <v>0.27</v>
      </c>
      <c r="Q500" s="107" t="n">
        <v>0.4</v>
      </c>
      <c r="R500" s="107" t="n">
        <v>0.27</v>
      </c>
      <c r="S500" s="107" t="n">
        <v>0.4</v>
      </c>
      <c r="T500" s="107" t="n">
        <v>0.27</v>
      </c>
      <c r="U500" s="107" t="n">
        <v>0.4</v>
      </c>
      <c r="V500" s="107" t="n">
        <v>0.27</v>
      </c>
      <c r="W500" s="107" t="n">
        <v>0.4</v>
      </c>
      <c r="X500" s="107" t="n">
        <v>0.27</v>
      </c>
      <c r="Y500" s="107" t="n"/>
      <c r="Z500" s="107" t="n"/>
      <c r="AA500" s="107" t="n"/>
      <c r="AB500" s="107" t="n"/>
      <c r="AC500" s="107" t="n"/>
      <c r="AD500" s="107" t="n"/>
      <c r="AE500" s="107" t="n"/>
      <c r="AF500" s="107" t="n"/>
      <c r="AG500" s="107" t="n"/>
      <c r="AH500" s="107" t="n"/>
      <c r="AI500" s="107" t="n"/>
      <c r="AJ500" s="107" t="n"/>
      <c r="AK500" s="107" t="n"/>
      <c r="AL500" s="107" t="n"/>
      <c r="AM500" s="107" t="n"/>
      <c r="AN500" s="107" t="n"/>
      <c r="AO500" s="107" t="n"/>
      <c r="AP500" s="107" t="n"/>
      <c r="AQ500" s="107" t="n"/>
      <c r="AR500" s="107" t="n"/>
      <c r="AS500" s="107" t="n"/>
      <c r="AT500" s="107" t="n"/>
      <c r="AU500" s="107" t="n"/>
      <c r="AV500" s="107" t="n"/>
      <c r="AW500" s="107" t="n"/>
      <c r="AX500" s="107" t="n"/>
      <c r="AY500" s="107" t="n"/>
      <c r="AZ500" s="107" t="n"/>
      <c r="BA500" s="107" t="n"/>
      <c r="BB500" s="107" t="n"/>
      <c r="BC500" s="107" t="n"/>
      <c r="BD500" s="107" t="n"/>
      <c r="BE500" s="107" t="n"/>
      <c r="BF500" s="107" t="n"/>
      <c r="BG500" s="107" t="n"/>
      <c r="BH500" s="107" t="n"/>
      <c r="BI500" s="107" t="n"/>
      <c r="BJ500" s="107" t="n"/>
      <c r="BK500" s="107" t="n"/>
      <c r="BL500" s="107" t="n"/>
      <c r="BM500" s="107" t="n"/>
      <c r="BN500" s="107" t="n"/>
      <c r="BO500" s="107" t="n"/>
      <c r="BP500" s="107" t="n"/>
      <c r="BQ500" s="107" t="n"/>
      <c r="BR500" s="107" t="n"/>
      <c r="BS500" s="107" t="n"/>
      <c r="BT500" s="107" t="n"/>
      <c r="BU500" s="107" t="n"/>
      <c r="BV500" s="107" t="n"/>
      <c r="BW500" s="107" t="n"/>
      <c r="BX500" s="107" t="n"/>
      <c r="BY500" s="107" t="n"/>
      <c r="BZ500" s="107" t="n"/>
      <c r="CA500" s="107" t="n"/>
      <c r="CB500" s="107" t="n"/>
      <c r="CC500" s="107" t="n"/>
      <c r="CD500" s="107" t="n"/>
      <c r="CE500" s="107" t="n"/>
      <c r="CF500" s="107" t="n"/>
      <c r="CG500" s="107" t="n"/>
      <c r="CH500" s="107" t="n"/>
      <c r="CI500" s="107" t="n"/>
      <c r="CJ500" s="107" t="n"/>
      <c r="CK500" s="107" t="n"/>
      <c r="CL500" s="107" t="n"/>
      <c r="CM500" s="107" t="n"/>
      <c r="CN500" s="107" t="n"/>
      <c r="CO500" s="107" t="n"/>
      <c r="CP500" s="107" t="n"/>
      <c r="CQ500" s="107" t="n"/>
      <c r="CR500" s="107" t="n"/>
      <c r="CS500" s="107" t="n"/>
      <c r="CT500" s="107" t="n"/>
      <c r="CU500" s="107" t="n"/>
      <c r="CV500" s="107" t="n"/>
      <c r="CW500" s="107" t="n"/>
      <c r="CX500" s="107" t="n"/>
      <c r="CY500" s="107" t="n"/>
      <c r="CZ500" s="107" t="n"/>
    </row>
    <row r="502">
      <c r="A502" s="126">
        <f>IF('AS51'!$C$51="","",'AS51'!$C$51)</f>
        <v/>
      </c>
      <c r="B502" s="68">
        <f>IF($A502="",0,COUNT($E503:$CZ503))</f>
        <v/>
      </c>
      <c r="C502" s="69">
        <f>IF($B502=0,0,MAX($E503:$CZ503))</f>
        <v/>
      </c>
      <c r="D502" s="58">
        <f>_xll.BDS($A502,'Field Check'!$C$44,"headers=y","startcol=1","endcol=7","dir=h","DVD_START_DT",'Field Check'!$C$59,"DVD_END_DT",'Field Check'!$D$59)</f>
        <v/>
      </c>
      <c r="E502" s="59" t="n"/>
      <c r="F502" s="59" t="n"/>
      <c r="G502" s="59" t="n"/>
      <c r="H502" s="59" t="n"/>
      <c r="I502" s="59" t="n"/>
      <c r="J502" s="59" t="n"/>
      <c r="K502" s="59" t="n"/>
      <c r="L502" s="59" t="n"/>
      <c r="M502" s="59" t="n"/>
      <c r="N502" s="59" t="n"/>
      <c r="O502" s="59" t="n"/>
      <c r="P502" s="59" t="n"/>
      <c r="Q502" s="59" t="n"/>
      <c r="R502" s="59" t="n"/>
      <c r="S502" s="59" t="n"/>
      <c r="T502" s="59" t="n"/>
      <c r="U502" s="59" t="n"/>
      <c r="V502" s="59" t="n"/>
      <c r="W502" s="59" t="n"/>
      <c r="X502" s="59" t="n"/>
      <c r="Y502" s="59" t="n"/>
      <c r="Z502" s="59" t="n"/>
      <c r="AA502" s="59" t="n"/>
      <c r="AB502" s="59" t="n"/>
      <c r="AC502" s="59" t="n"/>
      <c r="AD502" s="59" t="n"/>
      <c r="AE502" s="59" t="n"/>
      <c r="AF502" s="59" t="n"/>
      <c r="AG502" s="59" t="n"/>
      <c r="AH502" s="59" t="n"/>
      <c r="AI502" s="59" t="n"/>
      <c r="AJ502" s="59" t="n"/>
      <c r="AK502" s="59" t="n"/>
      <c r="AL502" s="59" t="n"/>
      <c r="AM502" s="59" t="n"/>
      <c r="AN502" s="59" t="n"/>
      <c r="AO502" s="59" t="n"/>
      <c r="AP502" s="59" t="n"/>
      <c r="AQ502" s="59" t="n"/>
      <c r="AR502" s="59" t="n"/>
      <c r="AS502" s="59" t="n"/>
      <c r="AT502" s="59" t="n"/>
      <c r="AU502" s="59" t="n"/>
      <c r="AV502" s="59" t="n"/>
      <c r="AW502" s="59" t="n"/>
      <c r="AX502" s="59" t="n"/>
      <c r="AY502" s="59" t="n"/>
      <c r="AZ502" s="59" t="n"/>
      <c r="BA502" s="59" t="n"/>
      <c r="BB502" s="59" t="n"/>
      <c r="BC502" s="59" t="n"/>
      <c r="BD502" s="59" t="n"/>
      <c r="BE502" s="59" t="n"/>
      <c r="BF502" s="59" t="n"/>
      <c r="BG502" s="59" t="n"/>
      <c r="BH502" s="59" t="n"/>
      <c r="BI502" s="59" t="n"/>
      <c r="BJ502" s="59" t="n"/>
      <c r="BK502" s="59" t="n"/>
      <c r="BL502" s="59" t="n"/>
      <c r="BM502" s="59" t="n"/>
      <c r="BN502" s="59" t="n"/>
      <c r="BO502" s="59" t="n"/>
      <c r="BP502" s="59" t="n"/>
      <c r="BQ502" s="59" t="n"/>
      <c r="BR502" s="59" t="n"/>
      <c r="BS502" s="59" t="n"/>
      <c r="BT502" s="59" t="n"/>
      <c r="BU502" s="59" t="n"/>
      <c r="BV502" s="59" t="n"/>
      <c r="BW502" s="59" t="n"/>
      <c r="BX502" s="59" t="n"/>
      <c r="BY502" s="59" t="n"/>
      <c r="BZ502" s="59" t="n"/>
      <c r="CA502" s="59" t="n"/>
      <c r="CB502" s="59" t="n"/>
      <c r="CC502" s="59" t="n"/>
      <c r="CD502" s="59" t="n"/>
      <c r="CE502" s="59" t="n"/>
      <c r="CF502" s="59" t="n"/>
      <c r="CG502" s="59" t="n"/>
      <c r="CH502" s="59" t="n"/>
      <c r="CI502" s="59" t="n"/>
      <c r="CJ502" s="59" t="n"/>
      <c r="CK502" s="59" t="n"/>
      <c r="CL502" s="59" t="n"/>
      <c r="CM502" s="59" t="n"/>
      <c r="CN502" s="59" t="n"/>
      <c r="CO502" s="59" t="n"/>
      <c r="CP502" s="59" t="n"/>
      <c r="CQ502" s="59" t="n"/>
      <c r="CR502" s="59" t="n"/>
      <c r="CS502" s="59" t="n"/>
      <c r="CT502" s="59" t="n"/>
      <c r="CU502" s="59" t="n"/>
      <c r="CV502" s="59" t="n"/>
      <c r="CW502" s="59" t="n"/>
      <c r="CX502" s="59" t="n"/>
      <c r="CY502" s="59" t="n"/>
      <c r="CZ502" s="59" t="n"/>
    </row>
    <row r="503">
      <c r="D503" s="59" t="n"/>
      <c r="E503" s="59" t="n"/>
      <c r="F503" s="59" t="n"/>
      <c r="G503" s="59" t="n"/>
      <c r="H503" s="59" t="n"/>
      <c r="I503" s="59" t="n"/>
      <c r="J503" s="59" t="n"/>
      <c r="K503" s="59" t="n"/>
      <c r="L503" s="59" t="n"/>
      <c r="M503" s="59" t="n"/>
      <c r="N503" s="59" t="n"/>
      <c r="O503" s="59" t="n"/>
      <c r="P503" s="59" t="n"/>
      <c r="Q503" s="59" t="n"/>
      <c r="R503" s="59" t="n"/>
      <c r="S503" s="59" t="n"/>
      <c r="T503" s="59" t="n"/>
      <c r="U503" s="59" t="n"/>
      <c r="V503" s="59" t="n"/>
      <c r="W503" s="59" t="n"/>
      <c r="X503" s="59" t="n"/>
      <c r="Y503" s="59" t="n"/>
      <c r="Z503" s="59" t="n"/>
      <c r="AA503" s="59" t="n"/>
      <c r="AB503" s="59" t="n"/>
      <c r="AC503" s="59" t="n"/>
      <c r="AD503" s="59" t="n"/>
      <c r="AE503" s="59" t="n"/>
      <c r="AF503" s="59" t="n"/>
      <c r="AG503" s="59" t="n"/>
      <c r="AH503" s="59" t="n"/>
      <c r="AI503" s="59" t="n"/>
      <c r="AJ503" s="59" t="n"/>
      <c r="AK503" s="59" t="n"/>
      <c r="AL503" s="59" t="n"/>
      <c r="AM503" s="59" t="n"/>
      <c r="AN503" s="59" t="n"/>
      <c r="AO503" s="59" t="n"/>
      <c r="AP503" s="59" t="n"/>
      <c r="AQ503" s="59" t="n"/>
      <c r="AR503" s="59" t="n"/>
      <c r="AS503" s="59" t="n"/>
      <c r="AT503" s="59" t="n"/>
      <c r="AU503" s="59" t="n"/>
      <c r="AV503" s="59" t="n"/>
      <c r="AW503" s="59" t="n"/>
      <c r="AX503" s="59" t="n"/>
      <c r="AY503" s="59" t="n"/>
      <c r="AZ503" s="59" t="n"/>
      <c r="BA503" s="59" t="n"/>
      <c r="BB503" s="59" t="n"/>
      <c r="BC503" s="59" t="n"/>
      <c r="BD503" s="59" t="n"/>
      <c r="BE503" s="59" t="n"/>
      <c r="BF503" s="59" t="n"/>
      <c r="BG503" s="59" t="n"/>
      <c r="BH503" s="59" t="n"/>
      <c r="BI503" s="59" t="n"/>
      <c r="BJ503" s="59" t="n"/>
      <c r="BK503" s="59" t="n"/>
      <c r="BL503" s="59" t="n"/>
      <c r="BM503" s="59" t="n"/>
      <c r="BN503" s="59" t="n"/>
      <c r="BO503" s="59" t="n"/>
      <c r="BP503" s="59" t="n"/>
      <c r="BQ503" s="59" t="n"/>
      <c r="BR503" s="59" t="n"/>
      <c r="BS503" s="59" t="n"/>
      <c r="BT503" s="59" t="n"/>
      <c r="BU503" s="59" t="n"/>
      <c r="BV503" s="59" t="n"/>
      <c r="BW503" s="59" t="n"/>
      <c r="BX503" s="59" t="n"/>
      <c r="BY503" s="59" t="n"/>
      <c r="BZ503" s="59" t="n"/>
      <c r="CA503" s="59" t="n"/>
      <c r="CB503" s="59" t="n"/>
      <c r="CC503" s="59" t="n"/>
      <c r="CD503" s="59" t="n"/>
      <c r="CE503" s="59" t="n"/>
      <c r="CF503" s="59" t="n"/>
      <c r="CG503" s="59" t="n"/>
      <c r="CH503" s="59" t="n"/>
      <c r="CI503" s="59" t="n"/>
      <c r="CJ503" s="59" t="n"/>
      <c r="CK503" s="59" t="n"/>
      <c r="CL503" s="59" t="n"/>
      <c r="CM503" s="59" t="n"/>
      <c r="CN503" s="59" t="n"/>
      <c r="CO503" s="59" t="n"/>
      <c r="CP503" s="59" t="n"/>
      <c r="CQ503" s="59" t="n"/>
      <c r="CR503" s="59" t="n"/>
      <c r="CS503" s="59" t="n"/>
      <c r="CT503" s="59" t="n"/>
      <c r="CU503" s="59" t="n"/>
      <c r="CV503" s="59" t="n"/>
      <c r="CW503" s="59" t="n"/>
      <c r="CX503" s="59" t="n"/>
      <c r="CY503" s="59" t="n"/>
      <c r="CZ503" s="59" t="n"/>
    </row>
    <row r="504">
      <c r="D504" s="59" t="n"/>
      <c r="E504" s="59" t="n"/>
      <c r="F504" s="59" t="n"/>
      <c r="G504" s="59" t="n"/>
      <c r="H504" s="59" t="n"/>
      <c r="I504" s="59" t="n"/>
      <c r="J504" s="59" t="n"/>
      <c r="K504" s="59" t="n"/>
      <c r="L504" s="59" t="n"/>
      <c r="M504" s="59" t="n"/>
      <c r="N504" s="59" t="n"/>
      <c r="O504" s="59" t="n"/>
      <c r="P504" s="59" t="n"/>
      <c r="Q504" s="59" t="n"/>
      <c r="R504" s="59" t="n"/>
      <c r="S504" s="59" t="n"/>
      <c r="T504" s="59" t="n"/>
      <c r="U504" s="59" t="n"/>
      <c r="V504" s="59" t="n"/>
      <c r="W504" s="59" t="n"/>
      <c r="X504" s="59" t="n"/>
      <c r="Y504" s="59" t="n"/>
      <c r="Z504" s="59" t="n"/>
      <c r="AA504" s="59" t="n"/>
      <c r="AB504" s="59" t="n"/>
      <c r="AC504" s="59" t="n"/>
      <c r="AD504" s="59" t="n"/>
      <c r="AE504" s="59" t="n"/>
      <c r="AF504" s="59" t="n"/>
      <c r="AG504" s="59" t="n"/>
      <c r="AH504" s="59" t="n"/>
      <c r="AI504" s="59" t="n"/>
      <c r="AJ504" s="59" t="n"/>
      <c r="AK504" s="59" t="n"/>
      <c r="AL504" s="59" t="n"/>
      <c r="AM504" s="59" t="n"/>
      <c r="AN504" s="59" t="n"/>
      <c r="AO504" s="59" t="n"/>
      <c r="AP504" s="59" t="n"/>
      <c r="AQ504" s="59" t="n"/>
      <c r="AR504" s="59" t="n"/>
      <c r="AS504" s="59" t="n"/>
      <c r="AT504" s="59" t="n"/>
      <c r="AU504" s="59" t="n"/>
      <c r="AV504" s="59" t="n"/>
      <c r="AW504" s="59" t="n"/>
      <c r="AX504" s="59" t="n"/>
      <c r="AY504" s="59" t="n"/>
      <c r="AZ504" s="59" t="n"/>
      <c r="BA504" s="59" t="n"/>
      <c r="BB504" s="59" t="n"/>
      <c r="BC504" s="59" t="n"/>
      <c r="BD504" s="59" t="n"/>
      <c r="BE504" s="59" t="n"/>
      <c r="BF504" s="59" t="n"/>
      <c r="BG504" s="59" t="n"/>
      <c r="BH504" s="59" t="n"/>
      <c r="BI504" s="59" t="n"/>
      <c r="BJ504" s="59" t="n"/>
      <c r="BK504" s="59" t="n"/>
      <c r="BL504" s="59" t="n"/>
      <c r="BM504" s="59" t="n"/>
      <c r="BN504" s="59" t="n"/>
      <c r="BO504" s="59" t="n"/>
      <c r="BP504" s="59" t="n"/>
      <c r="BQ504" s="59" t="n"/>
      <c r="BR504" s="59" t="n"/>
      <c r="BS504" s="59" t="n"/>
      <c r="BT504" s="59" t="n"/>
      <c r="BU504" s="59" t="n"/>
      <c r="BV504" s="59" t="n"/>
      <c r="BW504" s="59" t="n"/>
      <c r="BX504" s="59" t="n"/>
      <c r="BY504" s="59" t="n"/>
      <c r="BZ504" s="59" t="n"/>
      <c r="CA504" s="59" t="n"/>
      <c r="CB504" s="59" t="n"/>
      <c r="CC504" s="59" t="n"/>
      <c r="CD504" s="59" t="n"/>
      <c r="CE504" s="59" t="n"/>
      <c r="CF504" s="59" t="n"/>
      <c r="CG504" s="59" t="n"/>
      <c r="CH504" s="59" t="n"/>
      <c r="CI504" s="59" t="n"/>
      <c r="CJ504" s="59" t="n"/>
      <c r="CK504" s="59" t="n"/>
      <c r="CL504" s="59" t="n"/>
      <c r="CM504" s="59" t="n"/>
      <c r="CN504" s="59" t="n"/>
      <c r="CO504" s="59" t="n"/>
      <c r="CP504" s="59" t="n"/>
      <c r="CQ504" s="59" t="n"/>
      <c r="CR504" s="59" t="n"/>
      <c r="CS504" s="59" t="n"/>
      <c r="CT504" s="59" t="n"/>
      <c r="CU504" s="59" t="n"/>
      <c r="CV504" s="59" t="n"/>
      <c r="CW504" s="59" t="n"/>
      <c r="CX504" s="59" t="n"/>
      <c r="CY504" s="59" t="n"/>
      <c r="CZ504" s="59" t="n"/>
    </row>
    <row r="505">
      <c r="D505" s="59" t="n"/>
      <c r="E505" s="59" t="n"/>
      <c r="F505" s="59" t="n"/>
      <c r="G505" s="59" t="n"/>
      <c r="H505" s="59" t="n"/>
      <c r="I505" s="59" t="n"/>
      <c r="J505" s="59" t="n"/>
      <c r="K505" s="59" t="n"/>
      <c r="L505" s="59" t="n"/>
      <c r="M505" s="59" t="n"/>
      <c r="N505" s="59" t="n"/>
      <c r="O505" s="59" t="n"/>
      <c r="P505" s="59" t="n"/>
      <c r="Q505" s="59" t="n"/>
      <c r="R505" s="59" t="n"/>
      <c r="S505" s="59" t="n"/>
      <c r="T505" s="59" t="n"/>
      <c r="U505" s="59" t="n"/>
      <c r="V505" s="59" t="n"/>
      <c r="W505" s="59" t="n"/>
      <c r="X505" s="59" t="n"/>
      <c r="Y505" s="59" t="n"/>
      <c r="Z505" s="59" t="n"/>
      <c r="AA505" s="59" t="n"/>
      <c r="AB505" s="59" t="n"/>
      <c r="AC505" s="59" t="n"/>
      <c r="AD505" s="59" t="n"/>
      <c r="AE505" s="59" t="n"/>
      <c r="AF505" s="59" t="n"/>
      <c r="AG505" s="59" t="n"/>
      <c r="AH505" s="59" t="n"/>
      <c r="AI505" s="59" t="n"/>
      <c r="AJ505" s="59" t="n"/>
      <c r="AK505" s="59" t="n"/>
      <c r="AL505" s="59" t="n"/>
      <c r="AM505" s="59" t="n"/>
      <c r="AN505" s="59" t="n"/>
      <c r="AO505" s="59" t="n"/>
      <c r="AP505" s="59" t="n"/>
      <c r="AQ505" s="59" t="n"/>
      <c r="AR505" s="59" t="n"/>
      <c r="AS505" s="59" t="n"/>
      <c r="AT505" s="59" t="n"/>
      <c r="AU505" s="59" t="n"/>
      <c r="AV505" s="59" t="n"/>
      <c r="AW505" s="59" t="n"/>
      <c r="AX505" s="59" t="n"/>
      <c r="AY505" s="59" t="n"/>
      <c r="AZ505" s="59" t="n"/>
      <c r="BA505" s="59" t="n"/>
      <c r="BB505" s="59" t="n"/>
      <c r="BC505" s="59" t="n"/>
      <c r="BD505" s="59" t="n"/>
      <c r="BE505" s="59" t="n"/>
      <c r="BF505" s="59" t="n"/>
      <c r="BG505" s="59" t="n"/>
      <c r="BH505" s="59" t="n"/>
      <c r="BI505" s="59" t="n"/>
      <c r="BJ505" s="59" t="n"/>
      <c r="BK505" s="59" t="n"/>
      <c r="BL505" s="59" t="n"/>
      <c r="BM505" s="59" t="n"/>
      <c r="BN505" s="59" t="n"/>
      <c r="BO505" s="59" t="n"/>
      <c r="BP505" s="59" t="n"/>
      <c r="BQ505" s="59" t="n"/>
      <c r="BR505" s="59" t="n"/>
      <c r="BS505" s="59" t="n"/>
      <c r="BT505" s="59" t="n"/>
      <c r="BU505" s="59" t="n"/>
      <c r="BV505" s="59" t="n"/>
      <c r="BW505" s="59" t="n"/>
      <c r="BX505" s="59" t="n"/>
      <c r="BY505" s="59" t="n"/>
      <c r="BZ505" s="59" t="n"/>
      <c r="CA505" s="59" t="n"/>
      <c r="CB505" s="59" t="n"/>
      <c r="CC505" s="59" t="n"/>
      <c r="CD505" s="59" t="n"/>
      <c r="CE505" s="59" t="n"/>
      <c r="CF505" s="59" t="n"/>
      <c r="CG505" s="59" t="n"/>
      <c r="CH505" s="59" t="n"/>
      <c r="CI505" s="59" t="n"/>
      <c r="CJ505" s="59" t="n"/>
      <c r="CK505" s="59" t="n"/>
      <c r="CL505" s="59" t="n"/>
      <c r="CM505" s="59" t="n"/>
      <c r="CN505" s="59" t="n"/>
      <c r="CO505" s="59" t="n"/>
      <c r="CP505" s="59" t="n"/>
      <c r="CQ505" s="59" t="n"/>
      <c r="CR505" s="59" t="n"/>
      <c r="CS505" s="59" t="n"/>
      <c r="CT505" s="59" t="n"/>
      <c r="CU505" s="59" t="n"/>
      <c r="CV505" s="59" t="n"/>
      <c r="CW505" s="59" t="n"/>
      <c r="CX505" s="59" t="n"/>
      <c r="CY505" s="59" t="n"/>
      <c r="CZ505" s="59" t="n"/>
    </row>
    <row r="506">
      <c r="D506" s="107" t="n"/>
      <c r="E506" s="107" t="n"/>
      <c r="F506" s="107" t="n"/>
      <c r="G506" s="107" t="n"/>
      <c r="H506" s="107" t="n"/>
      <c r="I506" s="107" t="n"/>
      <c r="J506" s="107" t="n"/>
      <c r="K506" s="107" t="n"/>
      <c r="L506" s="107" t="n"/>
      <c r="M506" s="107" t="n"/>
      <c r="N506" s="107" t="n"/>
      <c r="O506" s="107" t="n"/>
      <c r="P506" s="107" t="n"/>
      <c r="Q506" s="107" t="n"/>
      <c r="R506" s="107" t="n"/>
      <c r="S506" s="107" t="n"/>
      <c r="T506" s="107" t="n"/>
      <c r="U506" s="107" t="n"/>
      <c r="V506" s="107" t="n"/>
      <c r="W506" s="107" t="n"/>
      <c r="X506" s="107" t="n"/>
      <c r="Y506" s="107" t="n"/>
      <c r="Z506" s="107" t="n"/>
      <c r="AA506" s="107" t="n"/>
      <c r="AB506" s="107" t="n"/>
      <c r="AC506" s="107" t="n"/>
      <c r="AD506" s="107" t="n"/>
      <c r="AE506" s="107" t="n"/>
      <c r="AF506" s="107" t="n"/>
      <c r="AG506" s="107" t="n"/>
      <c r="AH506" s="107" t="n"/>
      <c r="AI506" s="107" t="n"/>
      <c r="AJ506" s="107" t="n"/>
      <c r="AK506" s="107" t="n"/>
      <c r="AL506" s="107" t="n"/>
      <c r="AM506" s="107" t="n"/>
      <c r="AN506" s="107" t="n"/>
      <c r="AO506" s="107" t="n"/>
      <c r="AP506" s="107" t="n"/>
      <c r="AQ506" s="107" t="n"/>
      <c r="AR506" s="107" t="n"/>
      <c r="AS506" s="107" t="n"/>
      <c r="AT506" s="107" t="n"/>
      <c r="AU506" s="107" t="n"/>
      <c r="AV506" s="107" t="n"/>
      <c r="AW506" s="107" t="n"/>
      <c r="AX506" s="107" t="n"/>
      <c r="AY506" s="107" t="n"/>
      <c r="AZ506" s="107" t="n"/>
      <c r="BA506" s="107" t="n"/>
      <c r="BB506" s="107" t="n"/>
      <c r="BC506" s="107" t="n"/>
      <c r="BD506" s="107" t="n"/>
      <c r="BE506" s="107" t="n"/>
      <c r="BF506" s="107" t="n"/>
      <c r="BG506" s="107" t="n"/>
      <c r="BH506" s="107" t="n"/>
      <c r="BI506" s="107" t="n"/>
      <c r="BJ506" s="107" t="n"/>
      <c r="BK506" s="107" t="n"/>
      <c r="BL506" s="107" t="n"/>
      <c r="BM506" s="107" t="n"/>
      <c r="BN506" s="107" t="n"/>
      <c r="BO506" s="107" t="n"/>
      <c r="BP506" s="107" t="n"/>
      <c r="BQ506" s="107" t="n"/>
      <c r="BR506" s="107" t="n"/>
      <c r="BS506" s="107" t="n"/>
      <c r="BT506" s="107" t="n"/>
      <c r="BU506" s="107" t="n"/>
      <c r="BV506" s="107" t="n"/>
      <c r="BW506" s="107" t="n"/>
      <c r="BX506" s="107" t="n"/>
      <c r="BY506" s="107" t="n"/>
      <c r="BZ506" s="107" t="n"/>
      <c r="CA506" s="107" t="n"/>
      <c r="CB506" s="107" t="n"/>
      <c r="CC506" s="107" t="n"/>
      <c r="CD506" s="107" t="n"/>
      <c r="CE506" s="107" t="n"/>
      <c r="CF506" s="107" t="n"/>
      <c r="CG506" s="107" t="n"/>
      <c r="CH506" s="107" t="n"/>
      <c r="CI506" s="107" t="n"/>
      <c r="CJ506" s="107" t="n"/>
      <c r="CK506" s="107" t="n"/>
      <c r="CL506" s="107" t="n"/>
      <c r="CM506" s="107" t="n"/>
      <c r="CN506" s="107" t="n"/>
      <c r="CO506" s="107" t="n"/>
      <c r="CP506" s="107" t="n"/>
      <c r="CQ506" s="107" t="n"/>
      <c r="CR506" s="107" t="n"/>
      <c r="CS506" s="107" t="n"/>
      <c r="CT506" s="107" t="n"/>
      <c r="CU506" s="107" t="n"/>
      <c r="CV506" s="107" t="n"/>
      <c r="CW506" s="107" t="n"/>
      <c r="CX506" s="107" t="n"/>
      <c r="CY506" s="107" t="n"/>
      <c r="CZ506" s="107" t="n"/>
    </row>
    <row r="509">
      <c r="A509" s="2">
        <f>IF($A502="","","   projections")</f>
        <v/>
      </c>
      <c r="B509" s="68">
        <f>IF($A502="",0,COUNT($E510:$CZ510))</f>
        <v/>
      </c>
      <c r="C509" s="69">
        <f>IF($B509=0,0,MAX($E510:$CZ510))</f>
        <v/>
      </c>
      <c r="D509" s="58">
        <f>_xll.BDS($A502,'Field Check'!$C$42,"headers=y","startcol=1","endcol=3","dir=h","cols=20;rows=3")</f>
        <v/>
      </c>
      <c r="E509" s="59" t="n">
        <v>46252</v>
      </c>
      <c r="F509" s="59" t="n">
        <v>46429</v>
      </c>
      <c r="G509" s="59" t="n">
        <v>46610</v>
      </c>
      <c r="H509" s="59" t="n">
        <v>46800</v>
      </c>
      <c r="I509" s="59" t="n">
        <v>46981</v>
      </c>
      <c r="J509" s="59" t="n">
        <v>47164</v>
      </c>
      <c r="K509" s="59" t="n">
        <v>47345</v>
      </c>
      <c r="L509" s="59" t="n">
        <v>47528</v>
      </c>
      <c r="M509" s="59" t="n">
        <v>47709</v>
      </c>
      <c r="N509" s="59" t="n">
        <v>47892</v>
      </c>
      <c r="O509" s="59" t="n">
        <v>48073</v>
      </c>
      <c r="P509" s="59" t="n">
        <v>48256</v>
      </c>
      <c r="Q509" s="59" t="n">
        <v>48437</v>
      </c>
      <c r="R509" s="59" t="n">
        <v>48620</v>
      </c>
      <c r="S509" s="59" t="n">
        <v>48801</v>
      </c>
      <c r="T509" s="59" t="n">
        <v>48984</v>
      </c>
      <c r="U509" s="59" t="n">
        <v>49165</v>
      </c>
      <c r="V509" s="59" t="n">
        <v>49355</v>
      </c>
      <c r="W509" s="59" t="n">
        <v>49536</v>
      </c>
      <c r="X509" s="59" t="n"/>
      <c r="Y509" s="59" t="n"/>
      <c r="Z509" s="59" t="n"/>
      <c r="AA509" s="59" t="n"/>
      <c r="AB509" s="59" t="n"/>
      <c r="AC509" s="59" t="n"/>
      <c r="AD509" s="59" t="n"/>
      <c r="AE509" s="59" t="n"/>
      <c r="AF509" s="59" t="n"/>
      <c r="AG509" s="59" t="n"/>
      <c r="AH509" s="59" t="n"/>
      <c r="AI509" s="59" t="n"/>
      <c r="AJ509" s="59" t="n"/>
      <c r="AK509" s="59" t="n"/>
      <c r="AL509" s="59" t="n"/>
      <c r="AM509" s="59" t="n"/>
      <c r="AN509" s="59" t="n"/>
      <c r="AO509" s="59" t="n"/>
      <c r="AP509" s="59" t="n"/>
      <c r="AQ509" s="59" t="n"/>
      <c r="AR509" s="59" t="n"/>
      <c r="AS509" s="59" t="n"/>
      <c r="AT509" s="59" t="n"/>
      <c r="AU509" s="59" t="n"/>
      <c r="AV509" s="59" t="n"/>
      <c r="AW509" s="59" t="n"/>
      <c r="AX509" s="59" t="n"/>
      <c r="AY509" s="59" t="n"/>
      <c r="AZ509" s="59" t="n"/>
      <c r="BA509" s="59" t="n"/>
      <c r="BB509" s="59" t="n"/>
      <c r="BC509" s="59" t="n"/>
      <c r="BD509" s="59" t="n"/>
      <c r="BE509" s="59" t="n"/>
      <c r="BF509" s="59" t="n"/>
      <c r="BG509" s="59" t="n"/>
      <c r="BH509" s="59" t="n"/>
      <c r="BI509" s="59" t="n"/>
      <c r="BJ509" s="59" t="n"/>
      <c r="BK509" s="59" t="n"/>
      <c r="BL509" s="59" t="n"/>
      <c r="BM509" s="59" t="n"/>
      <c r="BN509" s="59" t="n"/>
      <c r="BO509" s="59" t="n"/>
      <c r="BP509" s="59" t="n"/>
      <c r="BQ509" s="59" t="n"/>
      <c r="BR509" s="59" t="n"/>
      <c r="BS509" s="59" t="n"/>
      <c r="BT509" s="59" t="n"/>
      <c r="BU509" s="59" t="n"/>
      <c r="BV509" s="59" t="n"/>
      <c r="BW509" s="59" t="n"/>
      <c r="BX509" s="59" t="n"/>
      <c r="BY509" s="59" t="n"/>
      <c r="BZ509" s="59" t="n"/>
      <c r="CA509" s="59" t="n"/>
      <c r="CB509" s="59" t="n"/>
      <c r="CC509" s="59" t="n"/>
      <c r="CD509" s="59" t="n"/>
      <c r="CE509" s="59" t="n"/>
      <c r="CF509" s="59" t="n"/>
      <c r="CG509" s="59" t="n"/>
      <c r="CH509" s="59" t="n"/>
      <c r="CI509" s="59" t="n"/>
      <c r="CJ509" s="59" t="n"/>
      <c r="CK509" s="59" t="n"/>
      <c r="CL509" s="59" t="n"/>
      <c r="CM509" s="59" t="n"/>
      <c r="CN509" s="59" t="n"/>
      <c r="CO509" s="59" t="n"/>
      <c r="CP509" s="59" t="n"/>
      <c r="CQ509" s="59" t="n"/>
      <c r="CR509" s="59" t="n"/>
      <c r="CS509" s="59" t="n"/>
      <c r="CT509" s="59" t="n"/>
      <c r="CU509" s="59" t="n"/>
      <c r="CV509" s="59" t="n"/>
      <c r="CW509" s="59" t="n"/>
      <c r="CX509" s="59" t="n"/>
      <c r="CY509" s="59" t="n"/>
      <c r="CZ509" s="59" t="n"/>
    </row>
    <row r="510">
      <c r="D510" s="59" t="inlineStr">
        <is>
          <t>Ex-Date</t>
        </is>
      </c>
      <c r="E510" s="59" t="n">
        <v>46287</v>
      </c>
      <c r="F510" s="59" t="n">
        <v>46470</v>
      </c>
      <c r="G510" s="59" t="n">
        <v>46652</v>
      </c>
      <c r="H510" s="59" t="n">
        <v>46840</v>
      </c>
      <c r="I510" s="59" t="n">
        <v>47017</v>
      </c>
      <c r="J510" s="59" t="n">
        <v>47205</v>
      </c>
      <c r="K510" s="59" t="n">
        <v>47381</v>
      </c>
      <c r="L510" s="59" t="n">
        <v>47570</v>
      </c>
      <c r="M510" s="59" t="n">
        <v>47746</v>
      </c>
      <c r="N510" s="59" t="n">
        <v>47934</v>
      </c>
      <c r="O510" s="59" t="n">
        <v>48113</v>
      </c>
      <c r="P510" s="59" t="n">
        <v>48297</v>
      </c>
      <c r="Q510" s="59" t="n">
        <v>48479</v>
      </c>
      <c r="R510" s="59" t="n">
        <v>48661</v>
      </c>
      <c r="S510" s="59" t="n">
        <v>48843</v>
      </c>
      <c r="T510" s="59" t="n">
        <v>49025</v>
      </c>
      <c r="U510" s="59" t="n">
        <v>49207</v>
      </c>
      <c r="V510" s="59" t="n">
        <v>49396</v>
      </c>
      <c r="W510" s="59" t="n">
        <v>49578</v>
      </c>
      <c r="X510" s="59" t="n"/>
      <c r="Y510" s="59" t="n"/>
      <c r="Z510" s="59" t="n"/>
      <c r="AA510" s="59" t="n"/>
      <c r="AB510" s="59" t="n"/>
      <c r="AC510" s="59" t="n"/>
      <c r="AD510" s="59" t="n"/>
      <c r="AE510" s="59" t="n"/>
      <c r="AF510" s="59" t="n"/>
      <c r="AG510" s="59" t="n"/>
      <c r="AH510" s="59" t="n"/>
      <c r="AI510" s="59" t="n"/>
      <c r="AJ510" s="59" t="n"/>
      <c r="AK510" s="59" t="n"/>
      <c r="AL510" s="59" t="n"/>
      <c r="AM510" s="59" t="n"/>
      <c r="AN510" s="59" t="n"/>
      <c r="AO510" s="59" t="n"/>
      <c r="AP510" s="59" t="n"/>
      <c r="AQ510" s="59" t="n"/>
      <c r="AR510" s="59" t="n"/>
      <c r="AS510" s="59" t="n"/>
      <c r="AT510" s="59" t="n"/>
      <c r="AU510" s="59" t="n"/>
      <c r="AV510" s="59" t="n"/>
      <c r="AW510" s="59" t="n"/>
      <c r="AX510" s="59" t="n"/>
      <c r="AY510" s="59" t="n"/>
      <c r="AZ510" s="59" t="n"/>
      <c r="BA510" s="59" t="n"/>
      <c r="BB510" s="59" t="n"/>
      <c r="BC510" s="59" t="n"/>
      <c r="BD510" s="59" t="n"/>
      <c r="BE510" s="59" t="n"/>
      <c r="BF510" s="59" t="n"/>
      <c r="BG510" s="59" t="n"/>
      <c r="BH510" s="59" t="n"/>
      <c r="BI510" s="59" t="n"/>
      <c r="BJ510" s="59" t="n"/>
      <c r="BK510" s="59" t="n"/>
      <c r="BL510" s="59" t="n"/>
      <c r="BM510" s="59" t="n"/>
      <c r="BN510" s="59" t="n"/>
      <c r="BO510" s="59" t="n"/>
      <c r="BP510" s="59" t="n"/>
      <c r="BQ510" s="59" t="n"/>
      <c r="BR510" s="59" t="n"/>
      <c r="BS510" s="59" t="n"/>
      <c r="BT510" s="59" t="n"/>
      <c r="BU510" s="59" t="n"/>
      <c r="BV510" s="59" t="n"/>
      <c r="BW510" s="59" t="n"/>
      <c r="BX510" s="59" t="n"/>
      <c r="BY510" s="59" t="n"/>
      <c r="BZ510" s="59" t="n"/>
      <c r="CA510" s="59" t="n"/>
      <c r="CB510" s="59" t="n"/>
      <c r="CC510" s="59" t="n"/>
      <c r="CD510" s="59" t="n"/>
      <c r="CE510" s="59" t="n"/>
      <c r="CF510" s="59" t="n"/>
      <c r="CG510" s="59" t="n"/>
      <c r="CH510" s="59" t="n"/>
      <c r="CI510" s="59" t="n"/>
      <c r="CJ510" s="59" t="n"/>
      <c r="CK510" s="59" t="n"/>
      <c r="CL510" s="59" t="n"/>
      <c r="CM510" s="59" t="n"/>
      <c r="CN510" s="59" t="n"/>
      <c r="CO510" s="59" t="n"/>
      <c r="CP510" s="59" t="n"/>
      <c r="CQ510" s="59" t="n"/>
      <c r="CR510" s="59" t="n"/>
      <c r="CS510" s="59" t="n"/>
      <c r="CT510" s="59" t="n"/>
      <c r="CU510" s="59" t="n"/>
      <c r="CV510" s="59" t="n"/>
      <c r="CW510" s="59" t="n"/>
      <c r="CX510" s="59" t="n"/>
      <c r="CY510" s="59" t="n"/>
      <c r="CZ510" s="59" t="n"/>
    </row>
    <row r="511">
      <c r="D511" s="107" t="inlineStr">
        <is>
          <t>Amount Per Share</t>
        </is>
      </c>
      <c r="E511" s="107" t="n">
        <v>2.15</v>
      </c>
      <c r="F511" s="107" t="n">
        <v>2.2</v>
      </c>
      <c r="G511" s="107" t="n">
        <v>2.2</v>
      </c>
      <c r="H511" s="107" t="n">
        <v>2.3</v>
      </c>
      <c r="I511" s="107" t="n">
        <v>2.3</v>
      </c>
      <c r="J511" s="107" t="n">
        <v>2.4</v>
      </c>
      <c r="K511" s="107" t="n">
        <v>2.4</v>
      </c>
      <c r="L511" s="107" t="n">
        <v>2.5</v>
      </c>
      <c r="M511" s="107" t="n">
        <v>2.5</v>
      </c>
      <c r="N511" s="107" t="n">
        <v>2.6</v>
      </c>
      <c r="O511" s="107" t="n">
        <v>2.6</v>
      </c>
      <c r="P511" s="107" t="n">
        <v>2.7</v>
      </c>
      <c r="Q511" s="107" t="n">
        <v>2.7</v>
      </c>
      <c r="R511" s="107" t="n">
        <v>2.8</v>
      </c>
      <c r="S511" s="107" t="n">
        <v>2.8</v>
      </c>
      <c r="T511" s="107" t="n">
        <v>2.9</v>
      </c>
      <c r="U511" s="107" t="n">
        <v>2.9</v>
      </c>
      <c r="V511" s="107" t="n">
        <v>3</v>
      </c>
      <c r="W511" s="107" t="n">
        <v>3</v>
      </c>
      <c r="X511" s="107" t="n"/>
      <c r="Y511" s="107" t="n"/>
      <c r="Z511" s="107" t="n"/>
      <c r="AA511" s="107" t="n"/>
      <c r="AB511" s="107" t="n"/>
      <c r="AC511" s="107" t="n"/>
      <c r="AD511" s="107" t="n"/>
      <c r="AE511" s="107" t="n"/>
      <c r="AF511" s="107" t="n"/>
      <c r="AG511" s="107" t="n"/>
      <c r="AH511" s="107" t="n"/>
      <c r="AI511" s="107" t="n"/>
      <c r="AJ511" s="107" t="n"/>
      <c r="AK511" s="107" t="n"/>
      <c r="AL511" s="107" t="n"/>
      <c r="AM511" s="107" t="n"/>
      <c r="AN511" s="107" t="n"/>
      <c r="AO511" s="107" t="n"/>
      <c r="AP511" s="107" t="n"/>
      <c r="AQ511" s="107" t="n"/>
      <c r="AR511" s="107" t="n"/>
      <c r="AS511" s="107" t="n"/>
      <c r="AT511" s="107" t="n"/>
      <c r="AU511" s="107" t="n"/>
      <c r="AV511" s="107" t="n"/>
      <c r="AW511" s="107" t="n"/>
      <c r="AX511" s="107" t="n"/>
      <c r="AY511" s="107" t="n"/>
      <c r="AZ511" s="107" t="n"/>
      <c r="BA511" s="107" t="n"/>
      <c r="BB511" s="107" t="n"/>
      <c r="BC511" s="107" t="n"/>
      <c r="BD511" s="107" t="n"/>
      <c r="BE511" s="107" t="n"/>
      <c r="BF511" s="107" t="n"/>
      <c r="BG511" s="107" t="n"/>
      <c r="BH511" s="107" t="n"/>
      <c r="BI511" s="107" t="n"/>
      <c r="BJ511" s="107" t="n"/>
      <c r="BK511" s="107" t="n"/>
      <c r="BL511" s="107" t="n"/>
      <c r="BM511" s="107" t="n"/>
      <c r="BN511" s="107" t="n"/>
      <c r="BO511" s="107" t="n"/>
      <c r="BP511" s="107" t="n"/>
      <c r="BQ511" s="107" t="n"/>
      <c r="BR511" s="107" t="n"/>
      <c r="BS511" s="107" t="n"/>
      <c r="BT511" s="107" t="n"/>
      <c r="BU511" s="107" t="n"/>
      <c r="BV511" s="107" t="n"/>
      <c r="BW511" s="107" t="n"/>
      <c r="BX511" s="107" t="n"/>
      <c r="BY511" s="107" t="n"/>
      <c r="BZ511" s="107" t="n"/>
      <c r="CA511" s="107" t="n"/>
      <c r="CB511" s="107" t="n"/>
      <c r="CC511" s="107" t="n"/>
      <c r="CD511" s="107" t="n"/>
      <c r="CE511" s="107" t="n"/>
      <c r="CF511" s="107" t="n"/>
      <c r="CG511" s="107" t="n"/>
      <c r="CH511" s="107" t="n"/>
      <c r="CI511" s="107" t="n"/>
      <c r="CJ511" s="107" t="n"/>
      <c r="CK511" s="107" t="n"/>
      <c r="CL511" s="107" t="n"/>
      <c r="CM511" s="107" t="n"/>
      <c r="CN511" s="107" t="n"/>
      <c r="CO511" s="107" t="n"/>
      <c r="CP511" s="107" t="n"/>
      <c r="CQ511" s="107" t="n"/>
      <c r="CR511" s="107" t="n"/>
      <c r="CS511" s="107" t="n"/>
      <c r="CT511" s="107" t="n"/>
      <c r="CU511" s="107" t="n"/>
      <c r="CV511" s="107" t="n"/>
      <c r="CW511" s="107" t="n"/>
      <c r="CX511" s="107" t="n"/>
      <c r="CY511" s="107" t="n"/>
      <c r="CZ511" s="107" t="n"/>
    </row>
    <row r="513">
      <c r="A513" s="126">
        <f>IF('AS51'!$C$52="","",'AS51'!$C$52)</f>
        <v/>
      </c>
      <c r="B513" s="68">
        <f>IF($A513="",0,COUNT($E514:$CZ514))</f>
        <v/>
      </c>
      <c r="C513" s="69">
        <f>IF($B513=0,0,MAX($E514:$CZ514))</f>
        <v/>
      </c>
      <c r="D513" s="58">
        <f>_xll.BDS($A513,'Field Check'!$C$44,"headers=y","startcol=1","endcol=7","dir=h","DVD_START_DT",'Field Check'!$C$59,"DVD_END_DT",'Field Check'!$D$59)</f>
        <v/>
      </c>
      <c r="E513" s="59" t="n"/>
      <c r="F513" s="59" t="n"/>
      <c r="G513" s="59" t="n"/>
      <c r="H513" s="59" t="n"/>
      <c r="I513" s="59" t="n"/>
      <c r="J513" s="59" t="n"/>
      <c r="K513" s="59" t="n"/>
      <c r="L513" s="59" t="n"/>
      <c r="M513" s="59" t="n"/>
      <c r="N513" s="59" t="n"/>
      <c r="O513" s="59" t="n"/>
      <c r="P513" s="59" t="n"/>
      <c r="Q513" s="59" t="n"/>
      <c r="R513" s="59" t="n"/>
      <c r="S513" s="59" t="n"/>
      <c r="T513" s="59" t="n"/>
      <c r="U513" s="59" t="n"/>
      <c r="V513" s="59" t="n"/>
      <c r="W513" s="59" t="n"/>
      <c r="X513" s="59" t="n"/>
      <c r="Y513" s="59" t="n"/>
      <c r="Z513" s="59" t="n"/>
      <c r="AA513" s="59" t="n"/>
      <c r="AB513" s="59" t="n"/>
      <c r="AC513" s="59" t="n"/>
      <c r="AD513" s="59" t="n"/>
      <c r="AE513" s="59" t="n"/>
      <c r="AF513" s="59" t="n"/>
      <c r="AG513" s="59" t="n"/>
      <c r="AH513" s="59" t="n"/>
      <c r="AI513" s="59" t="n"/>
      <c r="AJ513" s="59" t="n"/>
      <c r="AK513" s="59" t="n"/>
      <c r="AL513" s="59" t="n"/>
      <c r="AM513" s="59" t="n"/>
      <c r="AN513" s="59" t="n"/>
      <c r="AO513" s="59" t="n"/>
      <c r="AP513" s="59" t="n"/>
      <c r="AQ513" s="59" t="n"/>
      <c r="AR513" s="59" t="n"/>
      <c r="AS513" s="59" t="n"/>
      <c r="AT513" s="59" t="n"/>
      <c r="AU513" s="59" t="n"/>
      <c r="AV513" s="59" t="n"/>
      <c r="AW513" s="59" t="n"/>
      <c r="AX513" s="59" t="n"/>
      <c r="AY513" s="59" t="n"/>
      <c r="AZ513" s="59" t="n"/>
      <c r="BA513" s="59" t="n"/>
      <c r="BB513" s="59" t="n"/>
      <c r="BC513" s="59" t="n"/>
      <c r="BD513" s="59" t="n"/>
      <c r="BE513" s="59" t="n"/>
      <c r="BF513" s="59" t="n"/>
      <c r="BG513" s="59" t="n"/>
      <c r="BH513" s="59" t="n"/>
      <c r="BI513" s="59" t="n"/>
      <c r="BJ513" s="59" t="n"/>
      <c r="BK513" s="59" t="n"/>
      <c r="BL513" s="59" t="n"/>
      <c r="BM513" s="59" t="n"/>
      <c r="BN513" s="59" t="n"/>
      <c r="BO513" s="59" t="n"/>
      <c r="BP513" s="59" t="n"/>
      <c r="BQ513" s="59" t="n"/>
      <c r="BR513" s="59" t="n"/>
      <c r="BS513" s="59" t="n"/>
      <c r="BT513" s="59" t="n"/>
      <c r="BU513" s="59" t="n"/>
      <c r="BV513" s="59" t="n"/>
      <c r="BW513" s="59" t="n"/>
      <c r="BX513" s="59" t="n"/>
      <c r="BY513" s="59" t="n"/>
      <c r="BZ513" s="59" t="n"/>
      <c r="CA513" s="59" t="n"/>
      <c r="CB513" s="59" t="n"/>
      <c r="CC513" s="59" t="n"/>
      <c r="CD513" s="59" t="n"/>
      <c r="CE513" s="59" t="n"/>
      <c r="CF513" s="59" t="n"/>
      <c r="CG513" s="59" t="n"/>
      <c r="CH513" s="59" t="n"/>
      <c r="CI513" s="59" t="n"/>
      <c r="CJ513" s="59" t="n"/>
      <c r="CK513" s="59" t="n"/>
      <c r="CL513" s="59" t="n"/>
      <c r="CM513" s="59" t="n"/>
      <c r="CN513" s="59" t="n"/>
      <c r="CO513" s="59" t="n"/>
      <c r="CP513" s="59" t="n"/>
      <c r="CQ513" s="59" t="n"/>
      <c r="CR513" s="59" t="n"/>
      <c r="CS513" s="59" t="n"/>
      <c r="CT513" s="59" t="n"/>
      <c r="CU513" s="59" t="n"/>
      <c r="CV513" s="59" t="n"/>
      <c r="CW513" s="59" t="n"/>
      <c r="CX513" s="59" t="n"/>
      <c r="CY513" s="59" t="n"/>
      <c r="CZ513" s="59" t="n"/>
    </row>
    <row r="514">
      <c r="D514" s="59" t="n"/>
      <c r="E514" s="59" t="n"/>
      <c r="F514" s="59" t="n"/>
      <c r="G514" s="59" t="n"/>
      <c r="H514" s="59" t="n"/>
      <c r="I514" s="59" t="n"/>
      <c r="J514" s="59" t="n"/>
      <c r="K514" s="59" t="n"/>
      <c r="L514" s="59" t="n"/>
      <c r="M514" s="59" t="n"/>
      <c r="N514" s="59" t="n"/>
      <c r="O514" s="59" t="n"/>
      <c r="P514" s="59" t="n"/>
      <c r="Q514" s="59" t="n"/>
      <c r="R514" s="59" t="n"/>
      <c r="S514" s="59" t="n"/>
      <c r="T514" s="59" t="n"/>
      <c r="U514" s="59" t="n"/>
      <c r="V514" s="59" t="n"/>
      <c r="W514" s="59" t="n"/>
      <c r="X514" s="59" t="n"/>
      <c r="Y514" s="59" t="n"/>
      <c r="Z514" s="59" t="n"/>
      <c r="AA514" s="59" t="n"/>
      <c r="AB514" s="59" t="n"/>
      <c r="AC514" s="59" t="n"/>
      <c r="AD514" s="59" t="n"/>
      <c r="AE514" s="59" t="n"/>
      <c r="AF514" s="59" t="n"/>
      <c r="AG514" s="59" t="n"/>
      <c r="AH514" s="59" t="n"/>
      <c r="AI514" s="59" t="n"/>
      <c r="AJ514" s="59" t="n"/>
      <c r="AK514" s="59" t="n"/>
      <c r="AL514" s="59" t="n"/>
      <c r="AM514" s="59" t="n"/>
      <c r="AN514" s="59" t="n"/>
      <c r="AO514" s="59" t="n"/>
      <c r="AP514" s="59" t="n"/>
      <c r="AQ514" s="59" t="n"/>
      <c r="AR514" s="59" t="n"/>
      <c r="AS514" s="59" t="n"/>
      <c r="AT514" s="59" t="n"/>
      <c r="AU514" s="59" t="n"/>
      <c r="AV514" s="59" t="n"/>
      <c r="AW514" s="59" t="n"/>
      <c r="AX514" s="59" t="n"/>
      <c r="AY514" s="59" t="n"/>
      <c r="AZ514" s="59" t="n"/>
      <c r="BA514" s="59" t="n"/>
      <c r="BB514" s="59" t="n"/>
      <c r="BC514" s="59" t="n"/>
      <c r="BD514" s="59" t="n"/>
      <c r="BE514" s="59" t="n"/>
      <c r="BF514" s="59" t="n"/>
      <c r="BG514" s="59" t="n"/>
      <c r="BH514" s="59" t="n"/>
      <c r="BI514" s="59" t="n"/>
      <c r="BJ514" s="59" t="n"/>
      <c r="BK514" s="59" t="n"/>
      <c r="BL514" s="59" t="n"/>
      <c r="BM514" s="59" t="n"/>
      <c r="BN514" s="59" t="n"/>
      <c r="BO514" s="59" t="n"/>
      <c r="BP514" s="59" t="n"/>
      <c r="BQ514" s="59" t="n"/>
      <c r="BR514" s="59" t="n"/>
      <c r="BS514" s="59" t="n"/>
      <c r="BT514" s="59" t="n"/>
      <c r="BU514" s="59" t="n"/>
      <c r="BV514" s="59" t="n"/>
      <c r="BW514" s="59" t="n"/>
      <c r="BX514" s="59" t="n"/>
      <c r="BY514" s="59" t="n"/>
      <c r="BZ514" s="59" t="n"/>
      <c r="CA514" s="59" t="n"/>
      <c r="CB514" s="59" t="n"/>
      <c r="CC514" s="59" t="n"/>
      <c r="CD514" s="59" t="n"/>
      <c r="CE514" s="59" t="n"/>
      <c r="CF514" s="59" t="n"/>
      <c r="CG514" s="59" t="n"/>
      <c r="CH514" s="59" t="n"/>
      <c r="CI514" s="59" t="n"/>
      <c r="CJ514" s="59" t="n"/>
      <c r="CK514" s="59" t="n"/>
      <c r="CL514" s="59" t="n"/>
      <c r="CM514" s="59" t="n"/>
      <c r="CN514" s="59" t="n"/>
      <c r="CO514" s="59" t="n"/>
      <c r="CP514" s="59" t="n"/>
      <c r="CQ514" s="59" t="n"/>
      <c r="CR514" s="59" t="n"/>
      <c r="CS514" s="59" t="n"/>
      <c r="CT514" s="59" t="n"/>
      <c r="CU514" s="59" t="n"/>
      <c r="CV514" s="59" t="n"/>
      <c r="CW514" s="59" t="n"/>
      <c r="CX514" s="59" t="n"/>
      <c r="CY514" s="59" t="n"/>
      <c r="CZ514" s="59" t="n"/>
    </row>
    <row r="515">
      <c r="D515" s="59" t="n"/>
      <c r="E515" s="59" t="n"/>
      <c r="F515" s="59" t="n"/>
      <c r="G515" s="59" t="n"/>
      <c r="H515" s="59" t="n"/>
      <c r="I515" s="59" t="n"/>
      <c r="J515" s="59" t="n"/>
      <c r="K515" s="59" t="n"/>
      <c r="L515" s="59" t="n"/>
      <c r="M515" s="59" t="n"/>
      <c r="N515" s="59" t="n"/>
      <c r="O515" s="59" t="n"/>
      <c r="P515" s="59" t="n"/>
      <c r="Q515" s="59" t="n"/>
      <c r="R515" s="59" t="n"/>
      <c r="S515" s="59" t="n"/>
      <c r="T515" s="59" t="n"/>
      <c r="U515" s="59" t="n"/>
      <c r="V515" s="59" t="n"/>
      <c r="W515" s="59" t="n"/>
      <c r="X515" s="59" t="n"/>
      <c r="Y515" s="59" t="n"/>
      <c r="Z515" s="59" t="n"/>
      <c r="AA515" s="59" t="n"/>
      <c r="AB515" s="59" t="n"/>
      <c r="AC515" s="59" t="n"/>
      <c r="AD515" s="59" t="n"/>
      <c r="AE515" s="59" t="n"/>
      <c r="AF515" s="59" t="n"/>
      <c r="AG515" s="59" t="n"/>
      <c r="AH515" s="59" t="n"/>
      <c r="AI515" s="59" t="n"/>
      <c r="AJ515" s="59" t="n"/>
      <c r="AK515" s="59" t="n"/>
      <c r="AL515" s="59" t="n"/>
      <c r="AM515" s="59" t="n"/>
      <c r="AN515" s="59" t="n"/>
      <c r="AO515" s="59" t="n"/>
      <c r="AP515" s="59" t="n"/>
      <c r="AQ515" s="59" t="n"/>
      <c r="AR515" s="59" t="n"/>
      <c r="AS515" s="59" t="n"/>
      <c r="AT515" s="59" t="n"/>
      <c r="AU515" s="59" t="n"/>
      <c r="AV515" s="59" t="n"/>
      <c r="AW515" s="59" t="n"/>
      <c r="AX515" s="59" t="n"/>
      <c r="AY515" s="59" t="n"/>
      <c r="AZ515" s="59" t="n"/>
      <c r="BA515" s="59" t="n"/>
      <c r="BB515" s="59" t="n"/>
      <c r="BC515" s="59" t="n"/>
      <c r="BD515" s="59" t="n"/>
      <c r="BE515" s="59" t="n"/>
      <c r="BF515" s="59" t="n"/>
      <c r="BG515" s="59" t="n"/>
      <c r="BH515" s="59" t="n"/>
      <c r="BI515" s="59" t="n"/>
      <c r="BJ515" s="59" t="n"/>
      <c r="BK515" s="59" t="n"/>
      <c r="BL515" s="59" t="n"/>
      <c r="BM515" s="59" t="n"/>
      <c r="BN515" s="59" t="n"/>
      <c r="BO515" s="59" t="n"/>
      <c r="BP515" s="59" t="n"/>
      <c r="BQ515" s="59" t="n"/>
      <c r="BR515" s="59" t="n"/>
      <c r="BS515" s="59" t="n"/>
      <c r="BT515" s="59" t="n"/>
      <c r="BU515" s="59" t="n"/>
      <c r="BV515" s="59" t="n"/>
      <c r="BW515" s="59" t="n"/>
      <c r="BX515" s="59" t="n"/>
      <c r="BY515" s="59" t="n"/>
      <c r="BZ515" s="59" t="n"/>
      <c r="CA515" s="59" t="n"/>
      <c r="CB515" s="59" t="n"/>
      <c r="CC515" s="59" t="n"/>
      <c r="CD515" s="59" t="n"/>
      <c r="CE515" s="59" t="n"/>
      <c r="CF515" s="59" t="n"/>
      <c r="CG515" s="59" t="n"/>
      <c r="CH515" s="59" t="n"/>
      <c r="CI515" s="59" t="n"/>
      <c r="CJ515" s="59" t="n"/>
      <c r="CK515" s="59" t="n"/>
      <c r="CL515" s="59" t="n"/>
      <c r="CM515" s="59" t="n"/>
      <c r="CN515" s="59" t="n"/>
      <c r="CO515" s="59" t="n"/>
      <c r="CP515" s="59" t="n"/>
      <c r="CQ515" s="59" t="n"/>
      <c r="CR515" s="59" t="n"/>
      <c r="CS515" s="59" t="n"/>
      <c r="CT515" s="59" t="n"/>
      <c r="CU515" s="59" t="n"/>
      <c r="CV515" s="59" t="n"/>
      <c r="CW515" s="59" t="n"/>
      <c r="CX515" s="59" t="n"/>
      <c r="CY515" s="59" t="n"/>
      <c r="CZ515" s="59" t="n"/>
    </row>
    <row r="516">
      <c r="D516" s="59" t="n"/>
      <c r="E516" s="59" t="n"/>
      <c r="F516" s="59" t="n"/>
      <c r="G516" s="59" t="n"/>
      <c r="H516" s="59" t="n"/>
      <c r="I516" s="59" t="n"/>
      <c r="J516" s="59" t="n"/>
      <c r="K516" s="59" t="n"/>
      <c r="L516" s="59" t="n"/>
      <c r="M516" s="59" t="n"/>
      <c r="N516" s="59" t="n"/>
      <c r="O516" s="59" t="n"/>
      <c r="P516" s="59" t="n"/>
      <c r="Q516" s="59" t="n"/>
      <c r="R516" s="59" t="n"/>
      <c r="S516" s="59" t="n"/>
      <c r="T516" s="59" t="n"/>
      <c r="U516" s="59" t="n"/>
      <c r="V516" s="59" t="n"/>
      <c r="W516" s="59" t="n"/>
      <c r="X516" s="59" t="n"/>
      <c r="Y516" s="59" t="n"/>
      <c r="Z516" s="59" t="n"/>
      <c r="AA516" s="59" t="n"/>
      <c r="AB516" s="59" t="n"/>
      <c r="AC516" s="59" t="n"/>
      <c r="AD516" s="59" t="n"/>
      <c r="AE516" s="59" t="n"/>
      <c r="AF516" s="59" t="n"/>
      <c r="AG516" s="59" t="n"/>
      <c r="AH516" s="59" t="n"/>
      <c r="AI516" s="59" t="n"/>
      <c r="AJ516" s="59" t="n"/>
      <c r="AK516" s="59" t="n"/>
      <c r="AL516" s="59" t="n"/>
      <c r="AM516" s="59" t="n"/>
      <c r="AN516" s="59" t="n"/>
      <c r="AO516" s="59" t="n"/>
      <c r="AP516" s="59" t="n"/>
      <c r="AQ516" s="59" t="n"/>
      <c r="AR516" s="59" t="n"/>
      <c r="AS516" s="59" t="n"/>
      <c r="AT516" s="59" t="n"/>
      <c r="AU516" s="59" t="n"/>
      <c r="AV516" s="59" t="n"/>
      <c r="AW516" s="59" t="n"/>
      <c r="AX516" s="59" t="n"/>
      <c r="AY516" s="59" t="n"/>
      <c r="AZ516" s="59" t="n"/>
      <c r="BA516" s="59" t="n"/>
      <c r="BB516" s="59" t="n"/>
      <c r="BC516" s="59" t="n"/>
      <c r="BD516" s="59" t="n"/>
      <c r="BE516" s="59" t="n"/>
      <c r="BF516" s="59" t="n"/>
      <c r="BG516" s="59" t="n"/>
      <c r="BH516" s="59" t="n"/>
      <c r="BI516" s="59" t="n"/>
      <c r="BJ516" s="59" t="n"/>
      <c r="BK516" s="59" t="n"/>
      <c r="BL516" s="59" t="n"/>
      <c r="BM516" s="59" t="n"/>
      <c r="BN516" s="59" t="n"/>
      <c r="BO516" s="59" t="n"/>
      <c r="BP516" s="59" t="n"/>
      <c r="BQ516" s="59" t="n"/>
      <c r="BR516" s="59" t="n"/>
      <c r="BS516" s="59" t="n"/>
      <c r="BT516" s="59" t="n"/>
      <c r="BU516" s="59" t="n"/>
      <c r="BV516" s="59" t="n"/>
      <c r="BW516" s="59" t="n"/>
      <c r="BX516" s="59" t="n"/>
      <c r="BY516" s="59" t="n"/>
      <c r="BZ516" s="59" t="n"/>
      <c r="CA516" s="59" t="n"/>
      <c r="CB516" s="59" t="n"/>
      <c r="CC516" s="59" t="n"/>
      <c r="CD516" s="59" t="n"/>
      <c r="CE516" s="59" t="n"/>
      <c r="CF516" s="59" t="n"/>
      <c r="CG516" s="59" t="n"/>
      <c r="CH516" s="59" t="n"/>
      <c r="CI516" s="59" t="n"/>
      <c r="CJ516" s="59" t="n"/>
      <c r="CK516" s="59" t="n"/>
      <c r="CL516" s="59" t="n"/>
      <c r="CM516" s="59" t="n"/>
      <c r="CN516" s="59" t="n"/>
      <c r="CO516" s="59" t="n"/>
      <c r="CP516" s="59" t="n"/>
      <c r="CQ516" s="59" t="n"/>
      <c r="CR516" s="59" t="n"/>
      <c r="CS516" s="59" t="n"/>
      <c r="CT516" s="59" t="n"/>
      <c r="CU516" s="59" t="n"/>
      <c r="CV516" s="59" t="n"/>
      <c r="CW516" s="59" t="n"/>
      <c r="CX516" s="59" t="n"/>
      <c r="CY516" s="59" t="n"/>
      <c r="CZ516" s="59" t="n"/>
    </row>
    <row r="517">
      <c r="D517" s="107" t="n"/>
      <c r="E517" s="107" t="n"/>
      <c r="F517" s="107" t="n"/>
      <c r="G517" s="107" t="n"/>
      <c r="H517" s="107" t="n"/>
      <c r="I517" s="107" t="n"/>
      <c r="J517" s="107" t="n"/>
      <c r="K517" s="107" t="n"/>
      <c r="L517" s="107" t="n"/>
      <c r="M517" s="107" t="n"/>
      <c r="N517" s="107" t="n"/>
      <c r="O517" s="107" t="n"/>
      <c r="P517" s="107" t="n"/>
      <c r="Q517" s="107" t="n"/>
      <c r="R517" s="107" t="n"/>
      <c r="S517" s="107" t="n"/>
      <c r="T517" s="107" t="n"/>
      <c r="U517" s="107" t="n"/>
      <c r="V517" s="107" t="n"/>
      <c r="W517" s="107" t="n"/>
      <c r="X517" s="107" t="n"/>
      <c r="Y517" s="107" t="n"/>
      <c r="Z517" s="107" t="n"/>
      <c r="AA517" s="107" t="n"/>
      <c r="AB517" s="107" t="n"/>
      <c r="AC517" s="107" t="n"/>
      <c r="AD517" s="107" t="n"/>
      <c r="AE517" s="107" t="n"/>
      <c r="AF517" s="107" t="n"/>
      <c r="AG517" s="107" t="n"/>
      <c r="AH517" s="107" t="n"/>
      <c r="AI517" s="107" t="n"/>
      <c r="AJ517" s="107" t="n"/>
      <c r="AK517" s="107" t="n"/>
      <c r="AL517" s="107" t="n"/>
      <c r="AM517" s="107" t="n"/>
      <c r="AN517" s="107" t="n"/>
      <c r="AO517" s="107" t="n"/>
      <c r="AP517" s="107" t="n"/>
      <c r="AQ517" s="107" t="n"/>
      <c r="AR517" s="107" t="n"/>
      <c r="AS517" s="107" t="n"/>
      <c r="AT517" s="107" t="n"/>
      <c r="AU517" s="107" t="n"/>
      <c r="AV517" s="107" t="n"/>
      <c r="AW517" s="107" t="n"/>
      <c r="AX517" s="107" t="n"/>
      <c r="AY517" s="107" t="n"/>
      <c r="AZ517" s="107" t="n"/>
      <c r="BA517" s="107" t="n"/>
      <c r="BB517" s="107" t="n"/>
      <c r="BC517" s="107" t="n"/>
      <c r="BD517" s="107" t="n"/>
      <c r="BE517" s="107" t="n"/>
      <c r="BF517" s="107" t="n"/>
      <c r="BG517" s="107" t="n"/>
      <c r="BH517" s="107" t="n"/>
      <c r="BI517" s="107" t="n"/>
      <c r="BJ517" s="107" t="n"/>
      <c r="BK517" s="107" t="n"/>
      <c r="BL517" s="107" t="n"/>
      <c r="BM517" s="107" t="n"/>
      <c r="BN517" s="107" t="n"/>
      <c r="BO517" s="107" t="n"/>
      <c r="BP517" s="107" t="n"/>
      <c r="BQ517" s="107" t="n"/>
      <c r="BR517" s="107" t="n"/>
      <c r="BS517" s="107" t="n"/>
      <c r="BT517" s="107" t="n"/>
      <c r="BU517" s="107" t="n"/>
      <c r="BV517" s="107" t="n"/>
      <c r="BW517" s="107" t="n"/>
      <c r="BX517" s="107" t="n"/>
      <c r="BY517" s="107" t="n"/>
      <c r="BZ517" s="107" t="n"/>
      <c r="CA517" s="107" t="n"/>
      <c r="CB517" s="107" t="n"/>
      <c r="CC517" s="107" t="n"/>
      <c r="CD517" s="107" t="n"/>
      <c r="CE517" s="107" t="n"/>
      <c r="CF517" s="107" t="n"/>
      <c r="CG517" s="107" t="n"/>
      <c r="CH517" s="107" t="n"/>
      <c r="CI517" s="107" t="n"/>
      <c r="CJ517" s="107" t="n"/>
      <c r="CK517" s="107" t="n"/>
      <c r="CL517" s="107" t="n"/>
      <c r="CM517" s="107" t="n"/>
      <c r="CN517" s="107" t="n"/>
      <c r="CO517" s="107" t="n"/>
      <c r="CP517" s="107" t="n"/>
      <c r="CQ517" s="107" t="n"/>
      <c r="CR517" s="107" t="n"/>
      <c r="CS517" s="107" t="n"/>
      <c r="CT517" s="107" t="n"/>
      <c r="CU517" s="107" t="n"/>
      <c r="CV517" s="107" t="n"/>
      <c r="CW517" s="107" t="n"/>
      <c r="CX517" s="107" t="n"/>
      <c r="CY517" s="107" t="n"/>
      <c r="CZ517" s="107" t="n"/>
    </row>
    <row r="520">
      <c r="A520" s="2">
        <f>IF($A513="","","   projections")</f>
        <v/>
      </c>
      <c r="B520" s="68">
        <f>IF($A513="",0,COUNT($E521:$CZ521))</f>
        <v/>
      </c>
      <c r="C520" s="69">
        <f>IF($B520=0,0,MAX($E521:$CZ521))</f>
        <v/>
      </c>
      <c r="D520" s="58">
        <f>_xll.BDS($A513,'Field Check'!$C$42,"headers=y","startcol=1","endcol=3","dir=h","cols=20;rows=3")</f>
        <v/>
      </c>
      <c r="E520" s="59" t="n">
        <v>46260</v>
      </c>
      <c r="F520" s="59" t="n">
        <v>46443</v>
      </c>
      <c r="G520" s="59" t="n">
        <v>46625</v>
      </c>
      <c r="H520" s="59" t="n">
        <v>46808</v>
      </c>
      <c r="I520" s="59" t="n">
        <v>46990</v>
      </c>
      <c r="J520" s="59" t="n">
        <v>47175</v>
      </c>
      <c r="K520" s="59" t="n">
        <v>47357</v>
      </c>
      <c r="L520" s="59" t="n">
        <v>47539</v>
      </c>
      <c r="M520" s="59" t="n">
        <v>47721</v>
      </c>
      <c r="N520" s="59" t="n">
        <v>47904</v>
      </c>
      <c r="O520" s="59" t="n">
        <v>48086</v>
      </c>
      <c r="P520" s="59" t="n">
        <v>48269</v>
      </c>
      <c r="Q520" s="59" t="n">
        <v>48452</v>
      </c>
      <c r="R520" s="59" t="n">
        <v>48635</v>
      </c>
      <c r="S520" s="59" t="n">
        <v>48817</v>
      </c>
      <c r="T520" s="59" t="n">
        <v>48999</v>
      </c>
      <c r="U520" s="59" t="n">
        <v>49181</v>
      </c>
      <c r="V520" s="59" t="n">
        <v>49370</v>
      </c>
      <c r="W520" s="59" t="n">
        <v>49545</v>
      </c>
      <c r="X520" s="59" t="n"/>
      <c r="Y520" s="59" t="n"/>
      <c r="Z520" s="59" t="n"/>
      <c r="AA520" s="59" t="n"/>
      <c r="AB520" s="59" t="n"/>
      <c r="AC520" s="59" t="n"/>
      <c r="AD520" s="59" t="n"/>
      <c r="AE520" s="59" t="n"/>
      <c r="AF520" s="59" t="n"/>
      <c r="AG520" s="59" t="n"/>
      <c r="AH520" s="59" t="n"/>
      <c r="AI520" s="59" t="n"/>
      <c r="AJ520" s="59" t="n"/>
      <c r="AK520" s="59" t="n"/>
      <c r="AL520" s="59" t="n"/>
      <c r="AM520" s="59" t="n"/>
      <c r="AN520" s="59" t="n"/>
      <c r="AO520" s="59" t="n"/>
      <c r="AP520" s="59" t="n"/>
      <c r="AQ520" s="59" t="n"/>
      <c r="AR520" s="59" t="n"/>
      <c r="AS520" s="59" t="n"/>
      <c r="AT520" s="59" t="n"/>
      <c r="AU520" s="59" t="n"/>
      <c r="AV520" s="59" t="n"/>
      <c r="AW520" s="59" t="n"/>
      <c r="AX520" s="59" t="n"/>
      <c r="AY520" s="59" t="n"/>
      <c r="AZ520" s="59" t="n"/>
      <c r="BA520" s="59" t="n"/>
      <c r="BB520" s="59" t="n"/>
      <c r="BC520" s="59" t="n"/>
      <c r="BD520" s="59" t="n"/>
      <c r="BE520" s="59" t="n"/>
      <c r="BF520" s="59" t="n"/>
      <c r="BG520" s="59" t="n"/>
      <c r="BH520" s="59" t="n"/>
      <c r="BI520" s="59" t="n"/>
      <c r="BJ520" s="59" t="n"/>
      <c r="BK520" s="59" t="n"/>
      <c r="BL520" s="59" t="n"/>
      <c r="BM520" s="59" t="n"/>
      <c r="BN520" s="59" t="n"/>
      <c r="BO520" s="59" t="n"/>
      <c r="BP520" s="59" t="n"/>
      <c r="BQ520" s="59" t="n"/>
      <c r="BR520" s="59" t="n"/>
      <c r="BS520" s="59" t="n"/>
      <c r="BT520" s="59" t="n"/>
      <c r="BU520" s="59" t="n"/>
      <c r="BV520" s="59" t="n"/>
      <c r="BW520" s="59" t="n"/>
      <c r="BX520" s="59" t="n"/>
      <c r="BY520" s="59" t="n"/>
      <c r="BZ520" s="59" t="n"/>
      <c r="CA520" s="59" t="n"/>
      <c r="CB520" s="59" t="n"/>
      <c r="CC520" s="59" t="n"/>
      <c r="CD520" s="59" t="n"/>
      <c r="CE520" s="59" t="n"/>
      <c r="CF520" s="59" t="n"/>
      <c r="CG520" s="59" t="n"/>
      <c r="CH520" s="59" t="n"/>
      <c r="CI520" s="59" t="n"/>
      <c r="CJ520" s="59" t="n"/>
      <c r="CK520" s="59" t="n"/>
      <c r="CL520" s="59" t="n"/>
      <c r="CM520" s="59" t="n"/>
      <c r="CN520" s="59" t="n"/>
      <c r="CO520" s="59" t="n"/>
      <c r="CP520" s="59" t="n"/>
      <c r="CQ520" s="59" t="n"/>
      <c r="CR520" s="59" t="n"/>
      <c r="CS520" s="59" t="n"/>
      <c r="CT520" s="59" t="n"/>
      <c r="CU520" s="59" t="n"/>
      <c r="CV520" s="59" t="n"/>
      <c r="CW520" s="59" t="n"/>
      <c r="CX520" s="59" t="n"/>
      <c r="CY520" s="59" t="n"/>
      <c r="CZ520" s="59" t="n"/>
    </row>
    <row r="521">
      <c r="D521" s="59" t="inlineStr">
        <is>
          <t>Ex-Date</t>
        </is>
      </c>
      <c r="E521" s="59" t="n">
        <v>46268</v>
      </c>
      <c r="F521" s="59" t="n">
        <v>46451</v>
      </c>
      <c r="G521" s="59" t="n">
        <v>46633</v>
      </c>
      <c r="H521" s="59" t="n">
        <v>46815</v>
      </c>
      <c r="I521" s="59" t="n">
        <v>47000</v>
      </c>
      <c r="J521" s="59" t="n">
        <v>47182</v>
      </c>
      <c r="K521" s="59" t="n">
        <v>47364</v>
      </c>
      <c r="L521" s="59" t="n">
        <v>47547</v>
      </c>
      <c r="M521" s="59" t="n">
        <v>47729</v>
      </c>
      <c r="N521" s="59" t="n">
        <v>47912</v>
      </c>
      <c r="O521" s="59" t="n">
        <v>48094</v>
      </c>
      <c r="P521" s="59" t="n">
        <v>48278</v>
      </c>
      <c r="Q521" s="59" t="n">
        <v>48460</v>
      </c>
      <c r="R521" s="59" t="n">
        <v>48642</v>
      </c>
      <c r="S521" s="59" t="n">
        <v>48824</v>
      </c>
      <c r="T521" s="59" t="n">
        <v>49009</v>
      </c>
      <c r="U521" s="59" t="n">
        <v>49188</v>
      </c>
      <c r="V521" s="59" t="n">
        <v>49380</v>
      </c>
      <c r="W521" s="59" t="n">
        <v>49555</v>
      </c>
      <c r="X521" s="59" t="n"/>
      <c r="Y521" s="59" t="n"/>
      <c r="Z521" s="59" t="n"/>
      <c r="AA521" s="59" t="n"/>
      <c r="AB521" s="59" t="n"/>
      <c r="AC521" s="59" t="n"/>
      <c r="AD521" s="59" t="n"/>
      <c r="AE521" s="59" t="n"/>
      <c r="AF521" s="59" t="n"/>
      <c r="AG521" s="59" t="n"/>
      <c r="AH521" s="59" t="n"/>
      <c r="AI521" s="59" t="n"/>
      <c r="AJ521" s="59" t="n"/>
      <c r="AK521" s="59" t="n"/>
      <c r="AL521" s="59" t="n"/>
      <c r="AM521" s="59" t="n"/>
      <c r="AN521" s="59" t="n"/>
      <c r="AO521" s="59" t="n"/>
      <c r="AP521" s="59" t="n"/>
      <c r="AQ521" s="59" t="n"/>
      <c r="AR521" s="59" t="n"/>
      <c r="AS521" s="59" t="n"/>
      <c r="AT521" s="59" t="n"/>
      <c r="AU521" s="59" t="n"/>
      <c r="AV521" s="59" t="n"/>
      <c r="AW521" s="59" t="n"/>
      <c r="AX521" s="59" t="n"/>
      <c r="AY521" s="59" t="n"/>
      <c r="AZ521" s="59" t="n"/>
      <c r="BA521" s="59" t="n"/>
      <c r="BB521" s="59" t="n"/>
      <c r="BC521" s="59" t="n"/>
      <c r="BD521" s="59" t="n"/>
      <c r="BE521" s="59" t="n"/>
      <c r="BF521" s="59" t="n"/>
      <c r="BG521" s="59" t="n"/>
      <c r="BH521" s="59" t="n"/>
      <c r="BI521" s="59" t="n"/>
      <c r="BJ521" s="59" t="n"/>
      <c r="BK521" s="59" t="n"/>
      <c r="BL521" s="59" t="n"/>
      <c r="BM521" s="59" t="n"/>
      <c r="BN521" s="59" t="n"/>
      <c r="BO521" s="59" t="n"/>
      <c r="BP521" s="59" t="n"/>
      <c r="BQ521" s="59" t="n"/>
      <c r="BR521" s="59" t="n"/>
      <c r="BS521" s="59" t="n"/>
      <c r="BT521" s="59" t="n"/>
      <c r="BU521" s="59" t="n"/>
      <c r="BV521" s="59" t="n"/>
      <c r="BW521" s="59" t="n"/>
      <c r="BX521" s="59" t="n"/>
      <c r="BY521" s="59" t="n"/>
      <c r="BZ521" s="59" t="n"/>
      <c r="CA521" s="59" t="n"/>
      <c r="CB521" s="59" t="n"/>
      <c r="CC521" s="59" t="n"/>
      <c r="CD521" s="59" t="n"/>
      <c r="CE521" s="59" t="n"/>
      <c r="CF521" s="59" t="n"/>
      <c r="CG521" s="59" t="n"/>
      <c r="CH521" s="59" t="n"/>
      <c r="CI521" s="59" t="n"/>
      <c r="CJ521" s="59" t="n"/>
      <c r="CK521" s="59" t="n"/>
      <c r="CL521" s="59" t="n"/>
      <c r="CM521" s="59" t="n"/>
      <c r="CN521" s="59" t="n"/>
      <c r="CO521" s="59" t="n"/>
      <c r="CP521" s="59" t="n"/>
      <c r="CQ521" s="59" t="n"/>
      <c r="CR521" s="59" t="n"/>
      <c r="CS521" s="59" t="n"/>
      <c r="CT521" s="59" t="n"/>
      <c r="CU521" s="59" t="n"/>
      <c r="CV521" s="59" t="n"/>
      <c r="CW521" s="59" t="n"/>
      <c r="CX521" s="59" t="n"/>
      <c r="CY521" s="59" t="n"/>
      <c r="CZ521" s="59" t="n"/>
    </row>
    <row r="522">
      <c r="D522" s="107" t="inlineStr">
        <is>
          <t>Amount Per Share</t>
        </is>
      </c>
      <c r="E522" s="107" t="n">
        <v>0.32</v>
      </c>
      <c r="F522" s="107" t="n">
        <v>0.42</v>
      </c>
      <c r="G522" s="107" t="n">
        <v>0.32</v>
      </c>
      <c r="H522" s="107" t="n">
        <v>0.42</v>
      </c>
      <c r="I522" s="107" t="n">
        <v>0.32</v>
      </c>
      <c r="J522" s="107" t="n">
        <v>0.43</v>
      </c>
      <c r="K522" s="107" t="n">
        <v>0.32</v>
      </c>
      <c r="L522" s="107" t="n">
        <v>0.43</v>
      </c>
      <c r="M522" s="107" t="n">
        <v>0.32</v>
      </c>
      <c r="N522" s="107" t="n">
        <v>0.43</v>
      </c>
      <c r="O522" s="107" t="n">
        <v>0.32</v>
      </c>
      <c r="P522" s="107" t="n">
        <v>0.43</v>
      </c>
      <c r="Q522" s="107" t="n">
        <v>0.32</v>
      </c>
      <c r="R522" s="107" t="n">
        <v>0.43</v>
      </c>
      <c r="S522" s="107" t="n">
        <v>0.32</v>
      </c>
      <c r="T522" s="107" t="n">
        <v>0.43</v>
      </c>
      <c r="U522" s="107" t="n">
        <v>0.32</v>
      </c>
      <c r="V522" s="107" t="n">
        <v>0.43</v>
      </c>
      <c r="W522" s="107" t="n">
        <v>0.32</v>
      </c>
      <c r="X522" s="107" t="n"/>
      <c r="Y522" s="107" t="n"/>
      <c r="Z522" s="107" t="n"/>
      <c r="AA522" s="107" t="n"/>
      <c r="AB522" s="107" t="n"/>
      <c r="AC522" s="107" t="n"/>
      <c r="AD522" s="107" t="n"/>
      <c r="AE522" s="107" t="n"/>
      <c r="AF522" s="107" t="n"/>
      <c r="AG522" s="107" t="n"/>
      <c r="AH522" s="107" t="n"/>
      <c r="AI522" s="107" t="n"/>
      <c r="AJ522" s="107" t="n"/>
      <c r="AK522" s="107" t="n"/>
      <c r="AL522" s="107" t="n"/>
      <c r="AM522" s="107" t="n"/>
      <c r="AN522" s="107" t="n"/>
      <c r="AO522" s="107" t="n"/>
      <c r="AP522" s="107" t="n"/>
      <c r="AQ522" s="107" t="n"/>
      <c r="AR522" s="107" t="n"/>
      <c r="AS522" s="107" t="n"/>
      <c r="AT522" s="107" t="n"/>
      <c r="AU522" s="107" t="n"/>
      <c r="AV522" s="107" t="n"/>
      <c r="AW522" s="107" t="n"/>
      <c r="AX522" s="107" t="n"/>
      <c r="AY522" s="107" t="n"/>
      <c r="AZ522" s="107" t="n"/>
      <c r="BA522" s="107" t="n"/>
      <c r="BB522" s="107" t="n"/>
      <c r="BC522" s="107" t="n"/>
      <c r="BD522" s="107" t="n"/>
      <c r="BE522" s="107" t="n"/>
      <c r="BF522" s="107" t="n"/>
      <c r="BG522" s="107" t="n"/>
      <c r="BH522" s="107" t="n"/>
      <c r="BI522" s="107" t="n"/>
      <c r="BJ522" s="107" t="n"/>
      <c r="BK522" s="107" t="n"/>
      <c r="BL522" s="107" t="n"/>
      <c r="BM522" s="107" t="n"/>
      <c r="BN522" s="107" t="n"/>
      <c r="BO522" s="107" t="n"/>
      <c r="BP522" s="107" t="n"/>
      <c r="BQ522" s="107" t="n"/>
      <c r="BR522" s="107" t="n"/>
      <c r="BS522" s="107" t="n"/>
      <c r="BT522" s="107" t="n"/>
      <c r="BU522" s="107" t="n"/>
      <c r="BV522" s="107" t="n"/>
      <c r="BW522" s="107" t="n"/>
      <c r="BX522" s="107" t="n"/>
      <c r="BY522" s="107" t="n"/>
      <c r="BZ522" s="107" t="n"/>
      <c r="CA522" s="107" t="n"/>
      <c r="CB522" s="107" t="n"/>
      <c r="CC522" s="107" t="n"/>
      <c r="CD522" s="107" t="n"/>
      <c r="CE522" s="107" t="n"/>
      <c r="CF522" s="107" t="n"/>
      <c r="CG522" s="107" t="n"/>
      <c r="CH522" s="107" t="n"/>
      <c r="CI522" s="107" t="n"/>
      <c r="CJ522" s="107" t="n"/>
      <c r="CK522" s="107" t="n"/>
      <c r="CL522" s="107" t="n"/>
      <c r="CM522" s="107" t="n"/>
      <c r="CN522" s="107" t="n"/>
      <c r="CO522" s="107" t="n"/>
      <c r="CP522" s="107" t="n"/>
      <c r="CQ522" s="107" t="n"/>
      <c r="CR522" s="107" t="n"/>
      <c r="CS522" s="107" t="n"/>
      <c r="CT522" s="107" t="n"/>
      <c r="CU522" s="107" t="n"/>
      <c r="CV522" s="107" t="n"/>
      <c r="CW522" s="107" t="n"/>
      <c r="CX522" s="107" t="n"/>
      <c r="CY522" s="107" t="n"/>
      <c r="CZ522" s="107" t="n"/>
    </row>
    <row r="524">
      <c r="A524" s="126">
        <f>IF('AS51'!$C$53="","",'AS51'!$C$53)</f>
        <v/>
      </c>
      <c r="B524" s="68">
        <f>IF($A524="",0,COUNT($E525:$CZ525))</f>
        <v/>
      </c>
      <c r="C524" s="69">
        <f>IF($B524=0,0,MAX($E525:$CZ525))</f>
        <v/>
      </c>
      <c r="D524" s="58">
        <f>_xll.BDS($A524,'Field Check'!$C$44,"headers=y","startcol=1","endcol=7","dir=h","DVD_START_DT",'Field Check'!$C$59,"DVD_END_DT",'Field Check'!$D$59,"cols=2;rows=7")</f>
        <v/>
      </c>
      <c r="E524" s="59" t="n">
        <v>46245</v>
      </c>
      <c r="F524" s="59" t="n"/>
      <c r="G524" s="59" t="n"/>
      <c r="H524" s="59" t="n"/>
      <c r="I524" s="59" t="n"/>
      <c r="J524" s="59" t="n"/>
      <c r="K524" s="59" t="n"/>
      <c r="L524" s="59" t="n"/>
      <c r="M524" s="59" t="n"/>
      <c r="N524" s="59" t="n"/>
      <c r="O524" s="59" t="n"/>
      <c r="P524" s="59" t="n"/>
      <c r="Q524" s="59" t="n"/>
      <c r="R524" s="59" t="n"/>
      <c r="S524" s="59" t="n"/>
      <c r="T524" s="59" t="n"/>
      <c r="U524" s="59" t="n"/>
      <c r="V524" s="59" t="n"/>
      <c r="W524" s="59" t="n"/>
      <c r="X524" s="59" t="n"/>
      <c r="Y524" s="59" t="n"/>
      <c r="Z524" s="59" t="n"/>
      <c r="AA524" s="59" t="n"/>
      <c r="AB524" s="59" t="n"/>
      <c r="AC524" s="59" t="n"/>
      <c r="AD524" s="59" t="n"/>
      <c r="AE524" s="59" t="n"/>
      <c r="AF524" s="59" t="n"/>
      <c r="AG524" s="59" t="n"/>
      <c r="AH524" s="59" t="n"/>
      <c r="AI524" s="59" t="n"/>
      <c r="AJ524" s="59" t="n"/>
      <c r="AK524" s="59" t="n"/>
      <c r="AL524" s="59" t="n"/>
      <c r="AM524" s="59" t="n"/>
      <c r="AN524" s="59" t="n"/>
      <c r="AO524" s="59" t="n"/>
      <c r="AP524" s="59" t="n"/>
      <c r="AQ524" s="59" t="n"/>
      <c r="AR524" s="59" t="n"/>
      <c r="AS524" s="59" t="n"/>
      <c r="AT524" s="59" t="n"/>
      <c r="AU524" s="59" t="n"/>
      <c r="AV524" s="59" t="n"/>
      <c r="AW524" s="59" t="n"/>
      <c r="AX524" s="59" t="n"/>
      <c r="AY524" s="59" t="n"/>
      <c r="AZ524" s="59" t="n"/>
      <c r="BA524" s="59" t="n"/>
      <c r="BB524" s="59" t="n"/>
      <c r="BC524" s="59" t="n"/>
      <c r="BD524" s="59" t="n"/>
      <c r="BE524" s="59" t="n"/>
      <c r="BF524" s="59" t="n"/>
      <c r="BG524" s="59" t="n"/>
      <c r="BH524" s="59" t="n"/>
      <c r="BI524" s="59" t="n"/>
      <c r="BJ524" s="59" t="n"/>
      <c r="BK524" s="59" t="n"/>
      <c r="BL524" s="59" t="n"/>
      <c r="BM524" s="59" t="n"/>
      <c r="BN524" s="59" t="n"/>
      <c r="BO524" s="59" t="n"/>
      <c r="BP524" s="59" t="n"/>
      <c r="BQ524" s="59" t="n"/>
      <c r="BR524" s="59" t="n"/>
      <c r="BS524" s="59" t="n"/>
      <c r="BT524" s="59" t="n"/>
      <c r="BU524" s="59" t="n"/>
      <c r="BV524" s="59" t="n"/>
      <c r="BW524" s="59" t="n"/>
      <c r="BX524" s="59" t="n"/>
      <c r="BY524" s="59" t="n"/>
      <c r="BZ524" s="59" t="n"/>
      <c r="CA524" s="59" t="n"/>
      <c r="CB524" s="59" t="n"/>
      <c r="CC524" s="59" t="n"/>
      <c r="CD524" s="59" t="n"/>
      <c r="CE524" s="59" t="n"/>
      <c r="CF524" s="59" t="n"/>
      <c r="CG524" s="59" t="n"/>
      <c r="CH524" s="59" t="n"/>
      <c r="CI524" s="59" t="n"/>
      <c r="CJ524" s="59" t="n"/>
      <c r="CK524" s="59" t="n"/>
      <c r="CL524" s="59" t="n"/>
      <c r="CM524" s="59" t="n"/>
      <c r="CN524" s="59" t="n"/>
      <c r="CO524" s="59" t="n"/>
      <c r="CP524" s="59" t="n"/>
      <c r="CQ524" s="59" t="n"/>
      <c r="CR524" s="59" t="n"/>
      <c r="CS524" s="59" t="n"/>
      <c r="CT524" s="59" t="n"/>
      <c r="CU524" s="59" t="n"/>
      <c r="CV524" s="59" t="n"/>
      <c r="CW524" s="59" t="n"/>
      <c r="CX524" s="59" t="n"/>
      <c r="CY524" s="59" t="n"/>
      <c r="CZ524" s="59" t="n"/>
    </row>
    <row r="525">
      <c r="D525" s="59" t="inlineStr">
        <is>
          <t>Ex-Date</t>
        </is>
      </c>
      <c r="E525" s="59" t="n">
        <v>46252</v>
      </c>
      <c r="F525" s="59" t="n"/>
      <c r="G525" s="59" t="n"/>
      <c r="H525" s="59" t="n"/>
      <c r="I525" s="59" t="n"/>
      <c r="J525" s="59" t="n"/>
      <c r="K525" s="59" t="n"/>
      <c r="L525" s="59" t="n"/>
      <c r="M525" s="59" t="n"/>
      <c r="N525" s="59" t="n"/>
      <c r="O525" s="59" t="n"/>
      <c r="P525" s="59" t="n"/>
      <c r="Q525" s="59" t="n"/>
      <c r="R525" s="59" t="n"/>
      <c r="S525" s="59" t="n"/>
      <c r="T525" s="59" t="n"/>
      <c r="U525" s="59" t="n"/>
      <c r="V525" s="59" t="n"/>
      <c r="W525" s="59" t="n"/>
      <c r="X525" s="59" t="n"/>
      <c r="Y525" s="59" t="n"/>
      <c r="Z525" s="59" t="n"/>
      <c r="AA525" s="59" t="n"/>
      <c r="AB525" s="59" t="n"/>
      <c r="AC525" s="59" t="n"/>
      <c r="AD525" s="59" t="n"/>
      <c r="AE525" s="59" t="n"/>
      <c r="AF525" s="59" t="n"/>
      <c r="AG525" s="59" t="n"/>
      <c r="AH525" s="59" t="n"/>
      <c r="AI525" s="59" t="n"/>
      <c r="AJ525" s="59" t="n"/>
      <c r="AK525" s="59" t="n"/>
      <c r="AL525" s="59" t="n"/>
      <c r="AM525" s="59" t="n"/>
      <c r="AN525" s="59" t="n"/>
      <c r="AO525" s="59" t="n"/>
      <c r="AP525" s="59" t="n"/>
      <c r="AQ525" s="59" t="n"/>
      <c r="AR525" s="59" t="n"/>
      <c r="AS525" s="59" t="n"/>
      <c r="AT525" s="59" t="n"/>
      <c r="AU525" s="59" t="n"/>
      <c r="AV525" s="59" t="n"/>
      <c r="AW525" s="59" t="n"/>
      <c r="AX525" s="59" t="n"/>
      <c r="AY525" s="59" t="n"/>
      <c r="AZ525" s="59" t="n"/>
      <c r="BA525" s="59" t="n"/>
      <c r="BB525" s="59" t="n"/>
      <c r="BC525" s="59" t="n"/>
      <c r="BD525" s="59" t="n"/>
      <c r="BE525" s="59" t="n"/>
      <c r="BF525" s="59" t="n"/>
      <c r="BG525" s="59" t="n"/>
      <c r="BH525" s="59" t="n"/>
      <c r="BI525" s="59" t="n"/>
      <c r="BJ525" s="59" t="n"/>
      <c r="BK525" s="59" t="n"/>
      <c r="BL525" s="59" t="n"/>
      <c r="BM525" s="59" t="n"/>
      <c r="BN525" s="59" t="n"/>
      <c r="BO525" s="59" t="n"/>
      <c r="BP525" s="59" t="n"/>
      <c r="BQ525" s="59" t="n"/>
      <c r="BR525" s="59" t="n"/>
      <c r="BS525" s="59" t="n"/>
      <c r="BT525" s="59" t="n"/>
      <c r="BU525" s="59" t="n"/>
      <c r="BV525" s="59" t="n"/>
      <c r="BW525" s="59" t="n"/>
      <c r="BX525" s="59" t="n"/>
      <c r="BY525" s="59" t="n"/>
      <c r="BZ525" s="59" t="n"/>
      <c r="CA525" s="59" t="n"/>
      <c r="CB525" s="59" t="n"/>
      <c r="CC525" s="59" t="n"/>
      <c r="CD525" s="59" t="n"/>
      <c r="CE525" s="59" t="n"/>
      <c r="CF525" s="59" t="n"/>
      <c r="CG525" s="59" t="n"/>
      <c r="CH525" s="59" t="n"/>
      <c r="CI525" s="59" t="n"/>
      <c r="CJ525" s="59" t="n"/>
      <c r="CK525" s="59" t="n"/>
      <c r="CL525" s="59" t="n"/>
      <c r="CM525" s="59" t="n"/>
      <c r="CN525" s="59" t="n"/>
      <c r="CO525" s="59" t="n"/>
      <c r="CP525" s="59" t="n"/>
      <c r="CQ525" s="59" t="n"/>
      <c r="CR525" s="59" t="n"/>
      <c r="CS525" s="59" t="n"/>
      <c r="CT525" s="59" t="n"/>
      <c r="CU525" s="59" t="n"/>
      <c r="CV525" s="59" t="n"/>
      <c r="CW525" s="59" t="n"/>
      <c r="CX525" s="59" t="n"/>
      <c r="CY525" s="59" t="n"/>
      <c r="CZ525" s="59" t="n"/>
    </row>
    <row r="526">
      <c r="D526" s="59" t="inlineStr">
        <is>
          <t>Record Date</t>
        </is>
      </c>
      <c r="E526" s="59" t="n">
        <v>46253</v>
      </c>
      <c r="F526" s="59" t="n"/>
      <c r="G526" s="59" t="n"/>
      <c r="H526" s="59" t="n"/>
      <c r="I526" s="59" t="n"/>
      <c r="J526" s="59" t="n"/>
      <c r="K526" s="59" t="n"/>
      <c r="L526" s="59" t="n"/>
      <c r="M526" s="59" t="n"/>
      <c r="N526" s="59" t="n"/>
      <c r="O526" s="59" t="n"/>
      <c r="P526" s="59" t="n"/>
      <c r="Q526" s="59" t="n"/>
      <c r="R526" s="59" t="n"/>
      <c r="S526" s="59" t="n"/>
      <c r="T526" s="59" t="n"/>
      <c r="U526" s="59" t="n"/>
      <c r="V526" s="59" t="n"/>
      <c r="W526" s="59" t="n"/>
      <c r="X526" s="59" t="n"/>
      <c r="Y526" s="59" t="n"/>
      <c r="Z526" s="59" t="n"/>
      <c r="AA526" s="59" t="n"/>
      <c r="AB526" s="59" t="n"/>
      <c r="AC526" s="59" t="n"/>
      <c r="AD526" s="59" t="n"/>
      <c r="AE526" s="59" t="n"/>
      <c r="AF526" s="59" t="n"/>
      <c r="AG526" s="59" t="n"/>
      <c r="AH526" s="59" t="n"/>
      <c r="AI526" s="59" t="n"/>
      <c r="AJ526" s="59" t="n"/>
      <c r="AK526" s="59" t="n"/>
      <c r="AL526" s="59" t="n"/>
      <c r="AM526" s="59" t="n"/>
      <c r="AN526" s="59" t="n"/>
      <c r="AO526" s="59" t="n"/>
      <c r="AP526" s="59" t="n"/>
      <c r="AQ526" s="59" t="n"/>
      <c r="AR526" s="59" t="n"/>
      <c r="AS526" s="59" t="n"/>
      <c r="AT526" s="59" t="n"/>
      <c r="AU526" s="59" t="n"/>
      <c r="AV526" s="59" t="n"/>
      <c r="AW526" s="59" t="n"/>
      <c r="AX526" s="59" t="n"/>
      <c r="AY526" s="59" t="n"/>
      <c r="AZ526" s="59" t="n"/>
      <c r="BA526" s="59" t="n"/>
      <c r="BB526" s="59" t="n"/>
      <c r="BC526" s="59" t="n"/>
      <c r="BD526" s="59" t="n"/>
      <c r="BE526" s="59" t="n"/>
      <c r="BF526" s="59" t="n"/>
      <c r="BG526" s="59" t="n"/>
      <c r="BH526" s="59" t="n"/>
      <c r="BI526" s="59" t="n"/>
      <c r="BJ526" s="59" t="n"/>
      <c r="BK526" s="59" t="n"/>
      <c r="BL526" s="59" t="n"/>
      <c r="BM526" s="59" t="n"/>
      <c r="BN526" s="59" t="n"/>
      <c r="BO526" s="59" t="n"/>
      <c r="BP526" s="59" t="n"/>
      <c r="BQ526" s="59" t="n"/>
      <c r="BR526" s="59" t="n"/>
      <c r="BS526" s="59" t="n"/>
      <c r="BT526" s="59" t="n"/>
      <c r="BU526" s="59" t="n"/>
      <c r="BV526" s="59" t="n"/>
      <c r="BW526" s="59" t="n"/>
      <c r="BX526" s="59" t="n"/>
      <c r="BY526" s="59" t="n"/>
      <c r="BZ526" s="59" t="n"/>
      <c r="CA526" s="59" t="n"/>
      <c r="CB526" s="59" t="n"/>
      <c r="CC526" s="59" t="n"/>
      <c r="CD526" s="59" t="n"/>
      <c r="CE526" s="59" t="n"/>
      <c r="CF526" s="59" t="n"/>
      <c r="CG526" s="59" t="n"/>
      <c r="CH526" s="59" t="n"/>
      <c r="CI526" s="59" t="n"/>
      <c r="CJ526" s="59" t="n"/>
      <c r="CK526" s="59" t="n"/>
      <c r="CL526" s="59" t="n"/>
      <c r="CM526" s="59" t="n"/>
      <c r="CN526" s="59" t="n"/>
      <c r="CO526" s="59" t="n"/>
      <c r="CP526" s="59" t="n"/>
      <c r="CQ526" s="59" t="n"/>
      <c r="CR526" s="59" t="n"/>
      <c r="CS526" s="59" t="n"/>
      <c r="CT526" s="59" t="n"/>
      <c r="CU526" s="59" t="n"/>
      <c r="CV526" s="59" t="n"/>
      <c r="CW526" s="59" t="n"/>
      <c r="CX526" s="59" t="n"/>
      <c r="CY526" s="59" t="n"/>
      <c r="CZ526" s="59" t="n"/>
    </row>
    <row r="527">
      <c r="D527" s="59" t="inlineStr">
        <is>
          <t>Payable Date</t>
        </is>
      </c>
      <c r="E527" s="59" t="n">
        <v>46279</v>
      </c>
      <c r="F527" s="59" t="n"/>
      <c r="G527" s="59" t="n"/>
      <c r="H527" s="59" t="n"/>
      <c r="I527" s="59" t="n"/>
      <c r="J527" s="59" t="n"/>
      <c r="K527" s="59" t="n"/>
      <c r="L527" s="59" t="n"/>
      <c r="M527" s="59" t="n"/>
      <c r="N527" s="59" t="n"/>
      <c r="O527" s="59" t="n"/>
      <c r="P527" s="59" t="n"/>
      <c r="Q527" s="59" t="n"/>
      <c r="R527" s="59" t="n"/>
      <c r="S527" s="59" t="n"/>
      <c r="T527" s="59" t="n"/>
      <c r="U527" s="59" t="n"/>
      <c r="V527" s="59" t="n"/>
      <c r="W527" s="59" t="n"/>
      <c r="X527" s="59" t="n"/>
      <c r="Y527" s="59" t="n"/>
      <c r="Z527" s="59" t="n"/>
      <c r="AA527" s="59" t="n"/>
      <c r="AB527" s="59" t="n"/>
      <c r="AC527" s="59" t="n"/>
      <c r="AD527" s="59" t="n"/>
      <c r="AE527" s="59" t="n"/>
      <c r="AF527" s="59" t="n"/>
      <c r="AG527" s="59" t="n"/>
      <c r="AH527" s="59" t="n"/>
      <c r="AI527" s="59" t="n"/>
      <c r="AJ527" s="59" t="n"/>
      <c r="AK527" s="59" t="n"/>
      <c r="AL527" s="59" t="n"/>
      <c r="AM527" s="59" t="n"/>
      <c r="AN527" s="59" t="n"/>
      <c r="AO527" s="59" t="n"/>
      <c r="AP527" s="59" t="n"/>
      <c r="AQ527" s="59" t="n"/>
      <c r="AR527" s="59" t="n"/>
      <c r="AS527" s="59" t="n"/>
      <c r="AT527" s="59" t="n"/>
      <c r="AU527" s="59" t="n"/>
      <c r="AV527" s="59" t="n"/>
      <c r="AW527" s="59" t="n"/>
      <c r="AX527" s="59" t="n"/>
      <c r="AY527" s="59" t="n"/>
      <c r="AZ527" s="59" t="n"/>
      <c r="BA527" s="59" t="n"/>
      <c r="BB527" s="59" t="n"/>
      <c r="BC527" s="59" t="n"/>
      <c r="BD527" s="59" t="n"/>
      <c r="BE527" s="59" t="n"/>
      <c r="BF527" s="59" t="n"/>
      <c r="BG527" s="59" t="n"/>
      <c r="BH527" s="59" t="n"/>
      <c r="BI527" s="59" t="n"/>
      <c r="BJ527" s="59" t="n"/>
      <c r="BK527" s="59" t="n"/>
      <c r="BL527" s="59" t="n"/>
      <c r="BM527" s="59" t="n"/>
      <c r="BN527" s="59" t="n"/>
      <c r="BO527" s="59" t="n"/>
      <c r="BP527" s="59" t="n"/>
      <c r="BQ527" s="59" t="n"/>
      <c r="BR527" s="59" t="n"/>
      <c r="BS527" s="59" t="n"/>
      <c r="BT527" s="59" t="n"/>
      <c r="BU527" s="59" t="n"/>
      <c r="BV527" s="59" t="n"/>
      <c r="BW527" s="59" t="n"/>
      <c r="BX527" s="59" t="n"/>
      <c r="BY527" s="59" t="n"/>
      <c r="BZ527" s="59" t="n"/>
      <c r="CA527" s="59" t="n"/>
      <c r="CB527" s="59" t="n"/>
      <c r="CC527" s="59" t="n"/>
      <c r="CD527" s="59" t="n"/>
      <c r="CE527" s="59" t="n"/>
      <c r="CF527" s="59" t="n"/>
      <c r="CG527" s="59" t="n"/>
      <c r="CH527" s="59" t="n"/>
      <c r="CI527" s="59" t="n"/>
      <c r="CJ527" s="59" t="n"/>
      <c r="CK527" s="59" t="n"/>
      <c r="CL527" s="59" t="n"/>
      <c r="CM527" s="59" t="n"/>
      <c r="CN527" s="59" t="n"/>
      <c r="CO527" s="59" t="n"/>
      <c r="CP527" s="59" t="n"/>
      <c r="CQ527" s="59" t="n"/>
      <c r="CR527" s="59" t="n"/>
      <c r="CS527" s="59" t="n"/>
      <c r="CT527" s="59" t="n"/>
      <c r="CU527" s="59" t="n"/>
      <c r="CV527" s="59" t="n"/>
      <c r="CW527" s="59" t="n"/>
      <c r="CX527" s="59" t="n"/>
      <c r="CY527" s="59" t="n"/>
      <c r="CZ527" s="59" t="n"/>
    </row>
    <row r="528">
      <c r="D528" s="107" t="inlineStr">
        <is>
          <t>Dividend Amount</t>
        </is>
      </c>
      <c r="E528" s="107" t="n">
        <v>0.65</v>
      </c>
      <c r="F528" s="107" t="n"/>
      <c r="G528" s="107" t="n"/>
      <c r="H528" s="107" t="n"/>
      <c r="I528" s="107" t="n"/>
      <c r="J528" s="107" t="n"/>
      <c r="K528" s="107" t="n"/>
      <c r="L528" s="107" t="n"/>
      <c r="M528" s="107" t="n"/>
      <c r="N528" s="107" t="n"/>
      <c r="O528" s="107" t="n"/>
      <c r="P528" s="107" t="n"/>
      <c r="Q528" s="107" t="n"/>
      <c r="R528" s="107" t="n"/>
      <c r="S528" s="107" t="n"/>
      <c r="T528" s="107" t="n"/>
      <c r="U528" s="107" t="n"/>
      <c r="V528" s="107" t="n"/>
      <c r="W528" s="107" t="n"/>
      <c r="X528" s="107" t="n"/>
      <c r="Y528" s="107" t="n"/>
      <c r="Z528" s="107" t="n"/>
      <c r="AA528" s="107" t="n"/>
      <c r="AB528" s="107" t="n"/>
      <c r="AC528" s="107" t="n"/>
      <c r="AD528" s="107" t="n"/>
      <c r="AE528" s="107" t="n"/>
      <c r="AF528" s="107" t="n"/>
      <c r="AG528" s="107" t="n"/>
      <c r="AH528" s="107" t="n"/>
      <c r="AI528" s="107" t="n"/>
      <c r="AJ528" s="107" t="n"/>
      <c r="AK528" s="107" t="n"/>
      <c r="AL528" s="107" t="n"/>
      <c r="AM528" s="107" t="n"/>
      <c r="AN528" s="107" t="n"/>
      <c r="AO528" s="107" t="n"/>
      <c r="AP528" s="107" t="n"/>
      <c r="AQ528" s="107" t="n"/>
      <c r="AR528" s="107" t="n"/>
      <c r="AS528" s="107" t="n"/>
      <c r="AT528" s="107" t="n"/>
      <c r="AU528" s="107" t="n"/>
      <c r="AV528" s="107" t="n"/>
      <c r="AW528" s="107" t="n"/>
      <c r="AX528" s="107" t="n"/>
      <c r="AY528" s="107" t="n"/>
      <c r="AZ528" s="107" t="n"/>
      <c r="BA528" s="107" t="n"/>
      <c r="BB528" s="107" t="n"/>
      <c r="BC528" s="107" t="n"/>
      <c r="BD528" s="107" t="n"/>
      <c r="BE528" s="107" t="n"/>
      <c r="BF528" s="107" t="n"/>
      <c r="BG528" s="107" t="n"/>
      <c r="BH528" s="107" t="n"/>
      <c r="BI528" s="107" t="n"/>
      <c r="BJ528" s="107" t="n"/>
      <c r="BK528" s="107" t="n"/>
      <c r="BL528" s="107" t="n"/>
      <c r="BM528" s="107" t="n"/>
      <c r="BN528" s="107" t="n"/>
      <c r="BO528" s="107" t="n"/>
      <c r="BP528" s="107" t="n"/>
      <c r="BQ528" s="107" t="n"/>
      <c r="BR528" s="107" t="n"/>
      <c r="BS528" s="107" t="n"/>
      <c r="BT528" s="107" t="n"/>
      <c r="BU528" s="107" t="n"/>
      <c r="BV528" s="107" t="n"/>
      <c r="BW528" s="107" t="n"/>
      <c r="BX528" s="107" t="n"/>
      <c r="BY528" s="107" t="n"/>
      <c r="BZ528" s="107" t="n"/>
      <c r="CA528" s="107" t="n"/>
      <c r="CB528" s="107" t="n"/>
      <c r="CC528" s="107" t="n"/>
      <c r="CD528" s="107" t="n"/>
      <c r="CE528" s="107" t="n"/>
      <c r="CF528" s="107" t="n"/>
      <c r="CG528" s="107" t="n"/>
      <c r="CH528" s="107" t="n"/>
      <c r="CI528" s="107" t="n"/>
      <c r="CJ528" s="107" t="n"/>
      <c r="CK528" s="107" t="n"/>
      <c r="CL528" s="107" t="n"/>
      <c r="CM528" s="107" t="n"/>
      <c r="CN528" s="107" t="n"/>
      <c r="CO528" s="107" t="n"/>
      <c r="CP528" s="107" t="n"/>
      <c r="CQ528" s="107" t="n"/>
      <c r="CR528" s="107" t="n"/>
      <c r="CS528" s="107" t="n"/>
      <c r="CT528" s="107" t="n"/>
      <c r="CU528" s="107" t="n"/>
      <c r="CV528" s="107" t="n"/>
      <c r="CW528" s="107" t="n"/>
      <c r="CX528" s="107" t="n"/>
      <c r="CY528" s="107" t="n"/>
      <c r="CZ528" s="107" t="n"/>
    </row>
    <row r="529">
      <c r="D529" t="inlineStr">
        <is>
          <t>Dividend Frequency</t>
        </is>
      </c>
      <c r="E529" t="inlineStr">
        <is>
          <t>Semi-Anl</t>
        </is>
      </c>
    </row>
    <row r="530">
      <c r="D530" t="inlineStr">
        <is>
          <t>Dividend Type</t>
        </is>
      </c>
      <c r="E530" t="inlineStr">
        <is>
          <t>Final</t>
        </is>
      </c>
    </row>
    <row r="531">
      <c r="A531" s="2">
        <f>IF($A524="","","   projections")</f>
        <v/>
      </c>
      <c r="B531" s="68">
        <f>IF($A524="",0,COUNT($E532:$CZ532))</f>
        <v/>
      </c>
      <c r="C531" s="69">
        <f>IF($B531=0,0,MAX($E532:$CZ532))</f>
        <v/>
      </c>
      <c r="D531" s="58">
        <f>_xll.BDS($A524,'Field Check'!$C$42,"headers=y","startcol=1","endcol=3","dir=h","cols=21;rows=3")</f>
        <v/>
      </c>
      <c r="E531" s="59" t="n">
        <v>46428</v>
      </c>
      <c r="F531" s="59" t="n">
        <v>46610</v>
      </c>
      <c r="G531" s="59" t="n">
        <v>46799</v>
      </c>
      <c r="H531" s="59" t="n">
        <v>46981</v>
      </c>
      <c r="I531" s="59" t="n">
        <v>47163</v>
      </c>
      <c r="J531" s="59" t="n">
        <v>47345</v>
      </c>
      <c r="K531" s="59" t="n">
        <v>47527</v>
      </c>
      <c r="L531" s="59" t="n">
        <v>47709</v>
      </c>
      <c r="M531" s="59" t="n">
        <v>47891</v>
      </c>
      <c r="N531" s="59" t="n">
        <v>48073</v>
      </c>
      <c r="O531" s="59" t="n">
        <v>48255</v>
      </c>
      <c r="P531" s="59" t="n">
        <v>48437</v>
      </c>
      <c r="Q531" s="59" t="n">
        <v>48619</v>
      </c>
      <c r="R531" s="59" t="n">
        <v>48801</v>
      </c>
      <c r="S531" s="59" t="n">
        <v>48983</v>
      </c>
      <c r="T531" s="59" t="n">
        <v>49165</v>
      </c>
      <c r="U531" s="59" t="n">
        <v>49354</v>
      </c>
      <c r="V531" s="59" t="n">
        <v>49536</v>
      </c>
      <c r="W531" s="59" t="n">
        <v>49718</v>
      </c>
      <c r="X531" s="59" t="n">
        <v>49900</v>
      </c>
      <c r="Y531" s="59" t="n"/>
      <c r="Z531" s="59" t="n"/>
      <c r="AA531" s="59" t="n"/>
      <c r="AB531" s="59" t="n"/>
      <c r="AC531" s="59" t="n"/>
      <c r="AD531" s="59" t="n"/>
      <c r="AE531" s="59" t="n"/>
      <c r="AF531" s="59" t="n"/>
      <c r="AG531" s="59" t="n"/>
      <c r="AH531" s="59" t="n"/>
      <c r="AI531" s="59" t="n"/>
      <c r="AJ531" s="59" t="n"/>
      <c r="AK531" s="59" t="n"/>
      <c r="AL531" s="59" t="n"/>
      <c r="AM531" s="59" t="n"/>
      <c r="AN531" s="59" t="n"/>
      <c r="AO531" s="59" t="n"/>
      <c r="AP531" s="59" t="n"/>
      <c r="AQ531" s="59" t="n"/>
      <c r="AR531" s="59" t="n"/>
      <c r="AS531" s="59" t="n"/>
      <c r="AT531" s="59" t="n"/>
      <c r="AU531" s="59" t="n"/>
      <c r="AV531" s="59" t="n"/>
      <c r="AW531" s="59" t="n"/>
      <c r="AX531" s="59" t="n"/>
      <c r="AY531" s="59" t="n"/>
      <c r="AZ531" s="59" t="n"/>
      <c r="BA531" s="59" t="n"/>
      <c r="BB531" s="59" t="n"/>
      <c r="BC531" s="59" t="n"/>
      <c r="BD531" s="59" t="n"/>
      <c r="BE531" s="59" t="n"/>
      <c r="BF531" s="59" t="n"/>
      <c r="BG531" s="59" t="n"/>
      <c r="BH531" s="59" t="n"/>
      <c r="BI531" s="59" t="n"/>
      <c r="BJ531" s="59" t="n"/>
      <c r="BK531" s="59" t="n"/>
      <c r="BL531" s="59" t="n"/>
      <c r="BM531" s="59" t="n"/>
      <c r="BN531" s="59" t="n"/>
      <c r="BO531" s="59" t="n"/>
      <c r="BP531" s="59" t="n"/>
      <c r="BQ531" s="59" t="n"/>
      <c r="BR531" s="59" t="n"/>
      <c r="BS531" s="59" t="n"/>
      <c r="BT531" s="59" t="n"/>
      <c r="BU531" s="59" t="n"/>
      <c r="BV531" s="59" t="n"/>
      <c r="BW531" s="59" t="n"/>
      <c r="BX531" s="59" t="n"/>
      <c r="BY531" s="59" t="n"/>
      <c r="BZ531" s="59" t="n"/>
      <c r="CA531" s="59" t="n"/>
      <c r="CB531" s="59" t="n"/>
      <c r="CC531" s="59" t="n"/>
      <c r="CD531" s="59" t="n"/>
      <c r="CE531" s="59" t="n"/>
      <c r="CF531" s="59" t="n"/>
      <c r="CG531" s="59" t="n"/>
      <c r="CH531" s="59" t="n"/>
      <c r="CI531" s="59" t="n"/>
      <c r="CJ531" s="59" t="n"/>
      <c r="CK531" s="59" t="n"/>
      <c r="CL531" s="59" t="n"/>
      <c r="CM531" s="59" t="n"/>
      <c r="CN531" s="59" t="n"/>
      <c r="CO531" s="59" t="n"/>
      <c r="CP531" s="59" t="n"/>
      <c r="CQ531" s="59" t="n"/>
      <c r="CR531" s="59" t="n"/>
      <c r="CS531" s="59" t="n"/>
      <c r="CT531" s="59" t="n"/>
      <c r="CU531" s="59" t="n"/>
      <c r="CV531" s="59" t="n"/>
      <c r="CW531" s="59" t="n"/>
      <c r="CX531" s="59" t="n"/>
      <c r="CY531" s="59" t="n"/>
      <c r="CZ531" s="59" t="n"/>
    </row>
    <row r="532">
      <c r="D532" s="59" t="inlineStr">
        <is>
          <t>Ex-Date</t>
        </is>
      </c>
      <c r="E532" s="59" t="n">
        <v>46434</v>
      </c>
      <c r="F532" s="59" t="n">
        <v>46616</v>
      </c>
      <c r="G532" s="59" t="n">
        <v>46805</v>
      </c>
      <c r="H532" s="59" t="n">
        <v>46987</v>
      </c>
      <c r="I532" s="59" t="n">
        <v>47169</v>
      </c>
      <c r="J532" s="59" t="n">
        <v>47351</v>
      </c>
      <c r="K532" s="59" t="n">
        <v>47533</v>
      </c>
      <c r="L532" s="59" t="n">
        <v>47715</v>
      </c>
      <c r="M532" s="59" t="n">
        <v>47897</v>
      </c>
      <c r="N532" s="59" t="n">
        <v>48079</v>
      </c>
      <c r="O532" s="59" t="n">
        <v>48261</v>
      </c>
      <c r="P532" s="59" t="n">
        <v>48443</v>
      </c>
      <c r="Q532" s="59" t="n">
        <v>48625</v>
      </c>
      <c r="R532" s="59" t="n">
        <v>48807</v>
      </c>
      <c r="S532" s="59" t="n">
        <v>48989</v>
      </c>
      <c r="T532" s="59" t="n">
        <v>49171</v>
      </c>
      <c r="U532" s="59" t="n">
        <v>49360</v>
      </c>
      <c r="V532" s="59" t="n">
        <v>49542</v>
      </c>
      <c r="W532" s="59" t="n">
        <v>49724</v>
      </c>
      <c r="X532" s="59" t="n">
        <v>49906</v>
      </c>
      <c r="Y532" s="59" t="n"/>
      <c r="Z532" s="59" t="n"/>
      <c r="AA532" s="59" t="n"/>
      <c r="AB532" s="59" t="n"/>
      <c r="AC532" s="59" t="n"/>
      <c r="AD532" s="59" t="n"/>
      <c r="AE532" s="59" t="n"/>
      <c r="AF532" s="59" t="n"/>
      <c r="AG532" s="59" t="n"/>
      <c r="AH532" s="59" t="n"/>
      <c r="AI532" s="59" t="n"/>
      <c r="AJ532" s="59" t="n"/>
      <c r="AK532" s="59" t="n"/>
      <c r="AL532" s="59" t="n"/>
      <c r="AM532" s="59" t="n"/>
      <c r="AN532" s="59" t="n"/>
      <c r="AO532" s="59" t="n"/>
      <c r="AP532" s="59" t="n"/>
      <c r="AQ532" s="59" t="n"/>
      <c r="AR532" s="59" t="n"/>
      <c r="AS532" s="59" t="n"/>
      <c r="AT532" s="59" t="n"/>
      <c r="AU532" s="59" t="n"/>
      <c r="AV532" s="59" t="n"/>
      <c r="AW532" s="59" t="n"/>
      <c r="AX532" s="59" t="n"/>
      <c r="AY532" s="59" t="n"/>
      <c r="AZ532" s="59" t="n"/>
      <c r="BA532" s="59" t="n"/>
      <c r="BB532" s="59" t="n"/>
      <c r="BC532" s="59" t="n"/>
      <c r="BD532" s="59" t="n"/>
      <c r="BE532" s="59" t="n"/>
      <c r="BF532" s="59" t="n"/>
      <c r="BG532" s="59" t="n"/>
      <c r="BH532" s="59" t="n"/>
      <c r="BI532" s="59" t="n"/>
      <c r="BJ532" s="59" t="n"/>
      <c r="BK532" s="59" t="n"/>
      <c r="BL532" s="59" t="n"/>
      <c r="BM532" s="59" t="n"/>
      <c r="BN532" s="59" t="n"/>
      <c r="BO532" s="59" t="n"/>
      <c r="BP532" s="59" t="n"/>
      <c r="BQ532" s="59" t="n"/>
      <c r="BR532" s="59" t="n"/>
      <c r="BS532" s="59" t="n"/>
      <c r="BT532" s="59" t="n"/>
      <c r="BU532" s="59" t="n"/>
      <c r="BV532" s="59" t="n"/>
      <c r="BW532" s="59" t="n"/>
      <c r="BX532" s="59" t="n"/>
      <c r="BY532" s="59" t="n"/>
      <c r="BZ532" s="59" t="n"/>
      <c r="CA532" s="59" t="n"/>
      <c r="CB532" s="59" t="n"/>
      <c r="CC532" s="59" t="n"/>
      <c r="CD532" s="59" t="n"/>
      <c r="CE532" s="59" t="n"/>
      <c r="CF532" s="59" t="n"/>
      <c r="CG532" s="59" t="n"/>
      <c r="CH532" s="59" t="n"/>
      <c r="CI532" s="59" t="n"/>
      <c r="CJ532" s="59" t="n"/>
      <c r="CK532" s="59" t="n"/>
      <c r="CL532" s="59" t="n"/>
      <c r="CM532" s="59" t="n"/>
      <c r="CN532" s="59" t="n"/>
      <c r="CO532" s="59" t="n"/>
      <c r="CP532" s="59" t="n"/>
      <c r="CQ532" s="59" t="n"/>
      <c r="CR532" s="59" t="n"/>
      <c r="CS532" s="59" t="n"/>
      <c r="CT532" s="59" t="n"/>
      <c r="CU532" s="59" t="n"/>
      <c r="CV532" s="59" t="n"/>
      <c r="CW532" s="59" t="n"/>
      <c r="CX532" s="59" t="n"/>
      <c r="CY532" s="59" t="n"/>
      <c r="CZ532" s="59" t="n"/>
    </row>
    <row r="533">
      <c r="D533" s="107" t="inlineStr">
        <is>
          <t>Amount Per Share</t>
        </is>
      </c>
      <c r="E533" s="107" t="n">
        <v>0.55</v>
      </c>
      <c r="F533" s="107" t="n">
        <v>0.65</v>
      </c>
      <c r="G533" s="107" t="n">
        <v>0.58</v>
      </c>
      <c r="H533" s="107" t="n">
        <v>0.65</v>
      </c>
      <c r="I533" s="107" t="n">
        <v>0.6</v>
      </c>
      <c r="J533" s="107" t="n">
        <v>0.65</v>
      </c>
      <c r="K533" s="107" t="n">
        <v>0.62</v>
      </c>
      <c r="L533" s="107" t="n">
        <v>0.68</v>
      </c>
      <c r="M533" s="107" t="n">
        <v>0.62</v>
      </c>
      <c r="N533" s="107" t="n">
        <v>0.68</v>
      </c>
      <c r="O533" s="107" t="n">
        <v>0.62</v>
      </c>
      <c r="P533" s="107" t="n">
        <v>0.68</v>
      </c>
      <c r="Q533" s="107" t="n">
        <v>0.62</v>
      </c>
      <c r="R533" s="107" t="n">
        <v>0.68</v>
      </c>
      <c r="S533" s="107" t="n">
        <v>0.62</v>
      </c>
      <c r="T533" s="107" t="n">
        <v>0.68</v>
      </c>
      <c r="U533" s="107" t="n">
        <v>0.62</v>
      </c>
      <c r="V533" s="107" t="n">
        <v>0.68</v>
      </c>
      <c r="W533" s="107" t="n">
        <v>0.62</v>
      </c>
      <c r="X533" s="107" t="n">
        <v>0.68</v>
      </c>
      <c r="Y533" s="107" t="n"/>
      <c r="Z533" s="107" t="n"/>
      <c r="AA533" s="107" t="n"/>
      <c r="AB533" s="107" t="n"/>
      <c r="AC533" s="107" t="n"/>
      <c r="AD533" s="107" t="n"/>
      <c r="AE533" s="107" t="n"/>
      <c r="AF533" s="107" t="n"/>
      <c r="AG533" s="107" t="n"/>
      <c r="AH533" s="107" t="n"/>
      <c r="AI533" s="107" t="n"/>
      <c r="AJ533" s="107" t="n"/>
      <c r="AK533" s="107" t="n"/>
      <c r="AL533" s="107" t="n"/>
      <c r="AM533" s="107" t="n"/>
      <c r="AN533" s="107" t="n"/>
      <c r="AO533" s="107" t="n"/>
      <c r="AP533" s="107" t="n"/>
      <c r="AQ533" s="107" t="n"/>
      <c r="AR533" s="107" t="n"/>
      <c r="AS533" s="107" t="n"/>
      <c r="AT533" s="107" t="n"/>
      <c r="AU533" s="107" t="n"/>
      <c r="AV533" s="107" t="n"/>
      <c r="AW533" s="107" t="n"/>
      <c r="AX533" s="107" t="n"/>
      <c r="AY533" s="107" t="n"/>
      <c r="AZ533" s="107" t="n"/>
      <c r="BA533" s="107" t="n"/>
      <c r="BB533" s="107" t="n"/>
      <c r="BC533" s="107" t="n"/>
      <c r="BD533" s="107" t="n"/>
      <c r="BE533" s="107" t="n"/>
      <c r="BF533" s="107" t="n"/>
      <c r="BG533" s="107" t="n"/>
      <c r="BH533" s="107" t="n"/>
      <c r="BI533" s="107" t="n"/>
      <c r="BJ533" s="107" t="n"/>
      <c r="BK533" s="107" t="n"/>
      <c r="BL533" s="107" t="n"/>
      <c r="BM533" s="107" t="n"/>
      <c r="BN533" s="107" t="n"/>
      <c r="BO533" s="107" t="n"/>
      <c r="BP533" s="107" t="n"/>
      <c r="BQ533" s="107" t="n"/>
      <c r="BR533" s="107" t="n"/>
      <c r="BS533" s="107" t="n"/>
      <c r="BT533" s="107" t="n"/>
      <c r="BU533" s="107" t="n"/>
      <c r="BV533" s="107" t="n"/>
      <c r="BW533" s="107" t="n"/>
      <c r="BX533" s="107" t="n"/>
      <c r="BY533" s="107" t="n"/>
      <c r="BZ533" s="107" t="n"/>
      <c r="CA533" s="107" t="n"/>
      <c r="CB533" s="107" t="n"/>
      <c r="CC533" s="107" t="n"/>
      <c r="CD533" s="107" t="n"/>
      <c r="CE533" s="107" t="n"/>
      <c r="CF533" s="107" t="n"/>
      <c r="CG533" s="107" t="n"/>
      <c r="CH533" s="107" t="n"/>
      <c r="CI533" s="107" t="n"/>
      <c r="CJ533" s="107" t="n"/>
      <c r="CK533" s="107" t="n"/>
      <c r="CL533" s="107" t="n"/>
      <c r="CM533" s="107" t="n"/>
      <c r="CN533" s="107" t="n"/>
      <c r="CO533" s="107" t="n"/>
      <c r="CP533" s="107" t="n"/>
      <c r="CQ533" s="107" t="n"/>
      <c r="CR533" s="107" t="n"/>
      <c r="CS533" s="107" t="n"/>
      <c r="CT533" s="107" t="n"/>
      <c r="CU533" s="107" t="n"/>
      <c r="CV533" s="107" t="n"/>
      <c r="CW533" s="107" t="n"/>
      <c r="CX533" s="107" t="n"/>
      <c r="CY533" s="107" t="n"/>
      <c r="CZ533" s="107" t="n"/>
    </row>
    <row r="535">
      <c r="A535" s="126">
        <f>IF('AS51'!$C$54="","",'AS51'!$C$54)</f>
        <v/>
      </c>
      <c r="B535" s="68">
        <f>IF($A535="",0,COUNT($E536:$CZ536))</f>
        <v/>
      </c>
      <c r="C535" s="69">
        <f>IF($B535=0,0,MAX($E536:$CZ536))</f>
        <v/>
      </c>
      <c r="D535" s="58">
        <f>_xll.BDS($A535,'Field Check'!$C$44,"headers=y","startcol=1","endcol=7","dir=h","DVD_START_DT",'Field Check'!$C$59,"DVD_END_DT",'Field Check'!$D$59,"cols=2;rows=7")</f>
        <v/>
      </c>
      <c r="E535" s="59" t="n">
        <v>46191</v>
      </c>
      <c r="F535" s="59" t="n"/>
      <c r="G535" s="59" t="n"/>
      <c r="H535" s="59" t="n"/>
      <c r="I535" s="59" t="n"/>
      <c r="J535" s="59" t="n"/>
      <c r="K535" s="59" t="n"/>
      <c r="L535" s="59" t="n"/>
      <c r="M535" s="59" t="n"/>
      <c r="N535" s="59" t="n"/>
      <c r="O535" s="59" t="n"/>
      <c r="P535" s="59" t="n"/>
      <c r="Q535" s="59" t="n"/>
      <c r="R535" s="59" t="n"/>
      <c r="S535" s="59" t="n"/>
      <c r="T535" s="59" t="n"/>
      <c r="U535" s="59" t="n"/>
      <c r="V535" s="59" t="n"/>
      <c r="W535" s="59" t="n"/>
      <c r="X535" s="59" t="n"/>
      <c r="Y535" s="59" t="n"/>
      <c r="Z535" s="59" t="n"/>
      <c r="AA535" s="59" t="n"/>
      <c r="AB535" s="59" t="n"/>
      <c r="AC535" s="59" t="n"/>
      <c r="AD535" s="59" t="n"/>
      <c r="AE535" s="59" t="n"/>
      <c r="AF535" s="59" t="n"/>
      <c r="AG535" s="59" t="n"/>
      <c r="AH535" s="59" t="n"/>
      <c r="AI535" s="59" t="n"/>
      <c r="AJ535" s="59" t="n"/>
      <c r="AK535" s="59" t="n"/>
      <c r="AL535" s="59" t="n"/>
      <c r="AM535" s="59" t="n"/>
      <c r="AN535" s="59" t="n"/>
      <c r="AO535" s="59" t="n"/>
      <c r="AP535" s="59" t="n"/>
      <c r="AQ535" s="59" t="n"/>
      <c r="AR535" s="59" t="n"/>
      <c r="AS535" s="59" t="n"/>
      <c r="AT535" s="59" t="n"/>
      <c r="AU535" s="59" t="n"/>
      <c r="AV535" s="59" t="n"/>
      <c r="AW535" s="59" t="n"/>
      <c r="AX535" s="59" t="n"/>
      <c r="AY535" s="59" t="n"/>
      <c r="AZ535" s="59" t="n"/>
      <c r="BA535" s="59" t="n"/>
      <c r="BB535" s="59" t="n"/>
      <c r="BC535" s="59" t="n"/>
      <c r="BD535" s="59" t="n"/>
      <c r="BE535" s="59" t="n"/>
      <c r="BF535" s="59" t="n"/>
      <c r="BG535" s="59" t="n"/>
      <c r="BH535" s="59" t="n"/>
      <c r="BI535" s="59" t="n"/>
      <c r="BJ535" s="59" t="n"/>
      <c r="BK535" s="59" t="n"/>
      <c r="BL535" s="59" t="n"/>
      <c r="BM535" s="59" t="n"/>
      <c r="BN535" s="59" t="n"/>
      <c r="BO535" s="59" t="n"/>
      <c r="BP535" s="59" t="n"/>
      <c r="BQ535" s="59" t="n"/>
      <c r="BR535" s="59" t="n"/>
      <c r="BS535" s="59" t="n"/>
      <c r="BT535" s="59" t="n"/>
      <c r="BU535" s="59" t="n"/>
      <c r="BV535" s="59" t="n"/>
      <c r="BW535" s="59" t="n"/>
      <c r="BX535" s="59" t="n"/>
      <c r="BY535" s="59" t="n"/>
      <c r="BZ535" s="59" t="n"/>
      <c r="CA535" s="59" t="n"/>
      <c r="CB535" s="59" t="n"/>
      <c r="CC535" s="59" t="n"/>
      <c r="CD535" s="59" t="n"/>
      <c r="CE535" s="59" t="n"/>
      <c r="CF535" s="59" t="n"/>
      <c r="CG535" s="59" t="n"/>
      <c r="CH535" s="59" t="n"/>
      <c r="CI535" s="59" t="n"/>
      <c r="CJ535" s="59" t="n"/>
      <c r="CK535" s="59" t="n"/>
      <c r="CL535" s="59" t="n"/>
      <c r="CM535" s="59" t="n"/>
      <c r="CN535" s="59" t="n"/>
      <c r="CO535" s="59" t="n"/>
      <c r="CP535" s="59" t="n"/>
      <c r="CQ535" s="59" t="n"/>
      <c r="CR535" s="59" t="n"/>
      <c r="CS535" s="59" t="n"/>
      <c r="CT535" s="59" t="n"/>
      <c r="CU535" s="59" t="n"/>
      <c r="CV535" s="59" t="n"/>
      <c r="CW535" s="59" t="n"/>
      <c r="CX535" s="59" t="n"/>
      <c r="CY535" s="59" t="n"/>
      <c r="CZ535" s="59" t="n"/>
    </row>
    <row r="536">
      <c r="D536" s="59" t="inlineStr">
        <is>
          <t>Ex-Date</t>
        </is>
      </c>
      <c r="E536" s="59" t="n">
        <v>46202</v>
      </c>
      <c r="F536" s="59" t="n"/>
      <c r="G536" s="59" t="n"/>
      <c r="H536" s="59" t="n"/>
      <c r="I536" s="59" t="n"/>
      <c r="J536" s="59" t="n"/>
      <c r="K536" s="59" t="n"/>
      <c r="L536" s="59" t="n"/>
      <c r="M536" s="59" t="n"/>
      <c r="N536" s="59" t="n"/>
      <c r="O536" s="59" t="n"/>
      <c r="P536" s="59" t="n"/>
      <c r="Q536" s="59" t="n"/>
      <c r="R536" s="59" t="n"/>
      <c r="S536" s="59" t="n"/>
      <c r="T536" s="59" t="n"/>
      <c r="U536" s="59" t="n"/>
      <c r="V536" s="59" t="n"/>
      <c r="W536" s="59" t="n"/>
      <c r="X536" s="59" t="n"/>
      <c r="Y536" s="59" t="n"/>
      <c r="Z536" s="59" t="n"/>
      <c r="AA536" s="59" t="n"/>
      <c r="AB536" s="59" t="n"/>
      <c r="AC536" s="59" t="n"/>
      <c r="AD536" s="59" t="n"/>
      <c r="AE536" s="59" t="n"/>
      <c r="AF536" s="59" t="n"/>
      <c r="AG536" s="59" t="n"/>
      <c r="AH536" s="59" t="n"/>
      <c r="AI536" s="59" t="n"/>
      <c r="AJ536" s="59" t="n"/>
      <c r="AK536" s="59" t="n"/>
      <c r="AL536" s="59" t="n"/>
      <c r="AM536" s="59" t="n"/>
      <c r="AN536" s="59" t="n"/>
      <c r="AO536" s="59" t="n"/>
      <c r="AP536" s="59" t="n"/>
      <c r="AQ536" s="59" t="n"/>
      <c r="AR536" s="59" t="n"/>
      <c r="AS536" s="59" t="n"/>
      <c r="AT536" s="59" t="n"/>
      <c r="AU536" s="59" t="n"/>
      <c r="AV536" s="59" t="n"/>
      <c r="AW536" s="59" t="n"/>
      <c r="AX536" s="59" t="n"/>
      <c r="AY536" s="59" t="n"/>
      <c r="AZ536" s="59" t="n"/>
      <c r="BA536" s="59" t="n"/>
      <c r="BB536" s="59" t="n"/>
      <c r="BC536" s="59" t="n"/>
      <c r="BD536" s="59" t="n"/>
      <c r="BE536" s="59" t="n"/>
      <c r="BF536" s="59" t="n"/>
      <c r="BG536" s="59" t="n"/>
      <c r="BH536" s="59" t="n"/>
      <c r="BI536" s="59" t="n"/>
      <c r="BJ536" s="59" t="n"/>
      <c r="BK536" s="59" t="n"/>
      <c r="BL536" s="59" t="n"/>
      <c r="BM536" s="59" t="n"/>
      <c r="BN536" s="59" t="n"/>
      <c r="BO536" s="59" t="n"/>
      <c r="BP536" s="59" t="n"/>
      <c r="BQ536" s="59" t="n"/>
      <c r="BR536" s="59" t="n"/>
      <c r="BS536" s="59" t="n"/>
      <c r="BT536" s="59" t="n"/>
      <c r="BU536" s="59" t="n"/>
      <c r="BV536" s="59" t="n"/>
      <c r="BW536" s="59" t="n"/>
      <c r="BX536" s="59" t="n"/>
      <c r="BY536" s="59" t="n"/>
      <c r="BZ536" s="59" t="n"/>
      <c r="CA536" s="59" t="n"/>
      <c r="CB536" s="59" t="n"/>
      <c r="CC536" s="59" t="n"/>
      <c r="CD536" s="59" t="n"/>
      <c r="CE536" s="59" t="n"/>
      <c r="CF536" s="59" t="n"/>
      <c r="CG536" s="59" t="n"/>
      <c r="CH536" s="59" t="n"/>
      <c r="CI536" s="59" t="n"/>
      <c r="CJ536" s="59" t="n"/>
      <c r="CK536" s="59" t="n"/>
      <c r="CL536" s="59" t="n"/>
      <c r="CM536" s="59" t="n"/>
      <c r="CN536" s="59" t="n"/>
      <c r="CO536" s="59" t="n"/>
      <c r="CP536" s="59" t="n"/>
      <c r="CQ536" s="59" t="n"/>
      <c r="CR536" s="59" t="n"/>
      <c r="CS536" s="59" t="n"/>
      <c r="CT536" s="59" t="n"/>
      <c r="CU536" s="59" t="n"/>
      <c r="CV536" s="59" t="n"/>
      <c r="CW536" s="59" t="n"/>
      <c r="CX536" s="59" t="n"/>
      <c r="CY536" s="59" t="n"/>
      <c r="CZ536" s="59" t="n"/>
    </row>
    <row r="537">
      <c r="D537" s="59" t="inlineStr">
        <is>
          <t>Record Date</t>
        </is>
      </c>
      <c r="E537" s="59" t="n">
        <v>46203</v>
      </c>
      <c r="F537" s="59" t="n"/>
      <c r="G537" s="59" t="n"/>
      <c r="H537" s="59" t="n"/>
      <c r="I537" s="59" t="n"/>
      <c r="J537" s="59" t="n"/>
      <c r="K537" s="59" t="n"/>
      <c r="L537" s="59" t="n"/>
      <c r="M537" s="59" t="n"/>
      <c r="N537" s="59" t="n"/>
      <c r="O537" s="59" t="n"/>
      <c r="P537" s="59" t="n"/>
      <c r="Q537" s="59" t="n"/>
      <c r="R537" s="59" t="n"/>
      <c r="S537" s="59" t="n"/>
      <c r="T537" s="59" t="n"/>
      <c r="U537" s="59" t="n"/>
      <c r="V537" s="59" t="n"/>
      <c r="W537" s="59" t="n"/>
      <c r="X537" s="59" t="n"/>
      <c r="Y537" s="59" t="n"/>
      <c r="Z537" s="59" t="n"/>
      <c r="AA537" s="59" t="n"/>
      <c r="AB537" s="59" t="n"/>
      <c r="AC537" s="59" t="n"/>
      <c r="AD537" s="59" t="n"/>
      <c r="AE537" s="59" t="n"/>
      <c r="AF537" s="59" t="n"/>
      <c r="AG537" s="59" t="n"/>
      <c r="AH537" s="59" t="n"/>
      <c r="AI537" s="59" t="n"/>
      <c r="AJ537" s="59" t="n"/>
      <c r="AK537" s="59" t="n"/>
      <c r="AL537" s="59" t="n"/>
      <c r="AM537" s="59" t="n"/>
      <c r="AN537" s="59" t="n"/>
      <c r="AO537" s="59" t="n"/>
      <c r="AP537" s="59" t="n"/>
      <c r="AQ537" s="59" t="n"/>
      <c r="AR537" s="59" t="n"/>
      <c r="AS537" s="59" t="n"/>
      <c r="AT537" s="59" t="n"/>
      <c r="AU537" s="59" t="n"/>
      <c r="AV537" s="59" t="n"/>
      <c r="AW537" s="59" t="n"/>
      <c r="AX537" s="59" t="n"/>
      <c r="AY537" s="59" t="n"/>
      <c r="AZ537" s="59" t="n"/>
      <c r="BA537" s="59" t="n"/>
      <c r="BB537" s="59" t="n"/>
      <c r="BC537" s="59" t="n"/>
      <c r="BD537" s="59" t="n"/>
      <c r="BE537" s="59" t="n"/>
      <c r="BF537" s="59" t="n"/>
      <c r="BG537" s="59" t="n"/>
      <c r="BH537" s="59" t="n"/>
      <c r="BI537" s="59" t="n"/>
      <c r="BJ537" s="59" t="n"/>
      <c r="BK537" s="59" t="n"/>
      <c r="BL537" s="59" t="n"/>
      <c r="BM537" s="59" t="n"/>
      <c r="BN537" s="59" t="n"/>
      <c r="BO537" s="59" t="n"/>
      <c r="BP537" s="59" t="n"/>
      <c r="BQ537" s="59" t="n"/>
      <c r="BR537" s="59" t="n"/>
      <c r="BS537" s="59" t="n"/>
      <c r="BT537" s="59" t="n"/>
      <c r="BU537" s="59" t="n"/>
      <c r="BV537" s="59" t="n"/>
      <c r="BW537" s="59" t="n"/>
      <c r="BX537" s="59" t="n"/>
      <c r="BY537" s="59" t="n"/>
      <c r="BZ537" s="59" t="n"/>
      <c r="CA537" s="59" t="n"/>
      <c r="CB537" s="59" t="n"/>
      <c r="CC537" s="59" t="n"/>
      <c r="CD537" s="59" t="n"/>
      <c r="CE537" s="59" t="n"/>
      <c r="CF537" s="59" t="n"/>
      <c r="CG537" s="59" t="n"/>
      <c r="CH537" s="59" t="n"/>
      <c r="CI537" s="59" t="n"/>
      <c r="CJ537" s="59" t="n"/>
      <c r="CK537" s="59" t="n"/>
      <c r="CL537" s="59" t="n"/>
      <c r="CM537" s="59" t="n"/>
      <c r="CN537" s="59" t="n"/>
      <c r="CO537" s="59" t="n"/>
      <c r="CP537" s="59" t="n"/>
      <c r="CQ537" s="59" t="n"/>
      <c r="CR537" s="59" t="n"/>
      <c r="CS537" s="59" t="n"/>
      <c r="CT537" s="59" t="n"/>
      <c r="CU537" s="59" t="n"/>
      <c r="CV537" s="59" t="n"/>
      <c r="CW537" s="59" t="n"/>
      <c r="CX537" s="59" t="n"/>
      <c r="CY537" s="59" t="n"/>
      <c r="CZ537" s="59" t="n"/>
    </row>
    <row r="538">
      <c r="D538" s="59" t="inlineStr">
        <is>
          <t>Payable Date</t>
        </is>
      </c>
      <c r="E538" s="59" t="n">
        <v>46262</v>
      </c>
      <c r="F538" s="59" t="n"/>
      <c r="G538" s="59" t="n"/>
      <c r="H538" s="59" t="n"/>
      <c r="I538" s="59" t="n"/>
      <c r="J538" s="59" t="n"/>
      <c r="K538" s="59" t="n"/>
      <c r="L538" s="59" t="n"/>
      <c r="M538" s="59" t="n"/>
      <c r="N538" s="59" t="n"/>
      <c r="O538" s="59" t="n"/>
      <c r="P538" s="59" t="n"/>
      <c r="Q538" s="59" t="n"/>
      <c r="R538" s="59" t="n"/>
      <c r="S538" s="59" t="n"/>
      <c r="T538" s="59" t="n"/>
      <c r="U538" s="59" t="n"/>
      <c r="V538" s="59" t="n"/>
      <c r="W538" s="59" t="n"/>
      <c r="X538" s="59" t="n"/>
      <c r="Y538" s="59" t="n"/>
      <c r="Z538" s="59" t="n"/>
      <c r="AA538" s="59" t="n"/>
      <c r="AB538" s="59" t="n"/>
      <c r="AC538" s="59" t="n"/>
      <c r="AD538" s="59" t="n"/>
      <c r="AE538" s="59" t="n"/>
      <c r="AF538" s="59" t="n"/>
      <c r="AG538" s="59" t="n"/>
      <c r="AH538" s="59" t="n"/>
      <c r="AI538" s="59" t="n"/>
      <c r="AJ538" s="59" t="n"/>
      <c r="AK538" s="59" t="n"/>
      <c r="AL538" s="59" t="n"/>
      <c r="AM538" s="59" t="n"/>
      <c r="AN538" s="59" t="n"/>
      <c r="AO538" s="59" t="n"/>
      <c r="AP538" s="59" t="n"/>
      <c r="AQ538" s="59" t="n"/>
      <c r="AR538" s="59" t="n"/>
      <c r="AS538" s="59" t="n"/>
      <c r="AT538" s="59" t="n"/>
      <c r="AU538" s="59" t="n"/>
      <c r="AV538" s="59" t="n"/>
      <c r="AW538" s="59" t="n"/>
      <c r="AX538" s="59" t="n"/>
      <c r="AY538" s="59" t="n"/>
      <c r="AZ538" s="59" t="n"/>
      <c r="BA538" s="59" t="n"/>
      <c r="BB538" s="59" t="n"/>
      <c r="BC538" s="59" t="n"/>
      <c r="BD538" s="59" t="n"/>
      <c r="BE538" s="59" t="n"/>
      <c r="BF538" s="59" t="n"/>
      <c r="BG538" s="59" t="n"/>
      <c r="BH538" s="59" t="n"/>
      <c r="BI538" s="59" t="n"/>
      <c r="BJ538" s="59" t="n"/>
      <c r="BK538" s="59" t="n"/>
      <c r="BL538" s="59" t="n"/>
      <c r="BM538" s="59" t="n"/>
      <c r="BN538" s="59" t="n"/>
      <c r="BO538" s="59" t="n"/>
      <c r="BP538" s="59" t="n"/>
      <c r="BQ538" s="59" t="n"/>
      <c r="BR538" s="59" t="n"/>
      <c r="BS538" s="59" t="n"/>
      <c r="BT538" s="59" t="n"/>
      <c r="BU538" s="59" t="n"/>
      <c r="BV538" s="59" t="n"/>
      <c r="BW538" s="59" t="n"/>
      <c r="BX538" s="59" t="n"/>
      <c r="BY538" s="59" t="n"/>
      <c r="BZ538" s="59" t="n"/>
      <c r="CA538" s="59" t="n"/>
      <c r="CB538" s="59" t="n"/>
      <c r="CC538" s="59" t="n"/>
      <c r="CD538" s="59" t="n"/>
      <c r="CE538" s="59" t="n"/>
      <c r="CF538" s="59" t="n"/>
      <c r="CG538" s="59" t="n"/>
      <c r="CH538" s="59" t="n"/>
      <c r="CI538" s="59" t="n"/>
      <c r="CJ538" s="59" t="n"/>
      <c r="CK538" s="59" t="n"/>
      <c r="CL538" s="59" t="n"/>
      <c r="CM538" s="59" t="n"/>
      <c r="CN538" s="59" t="n"/>
      <c r="CO538" s="59" t="n"/>
      <c r="CP538" s="59" t="n"/>
      <c r="CQ538" s="59" t="n"/>
      <c r="CR538" s="59" t="n"/>
      <c r="CS538" s="59" t="n"/>
      <c r="CT538" s="59" t="n"/>
      <c r="CU538" s="59" t="n"/>
      <c r="CV538" s="59" t="n"/>
      <c r="CW538" s="59" t="n"/>
      <c r="CX538" s="59" t="n"/>
      <c r="CY538" s="59" t="n"/>
      <c r="CZ538" s="59" t="n"/>
    </row>
    <row r="539">
      <c r="D539" s="107" t="inlineStr">
        <is>
          <t>Dividend Amount</t>
        </is>
      </c>
      <c r="E539" s="107" t="n">
        <v>0.064</v>
      </c>
      <c r="F539" s="107" t="n"/>
      <c r="G539" s="107" t="n"/>
      <c r="H539" s="107" t="n"/>
      <c r="I539" s="107" t="n"/>
      <c r="J539" s="107" t="n"/>
      <c r="K539" s="107" t="n"/>
      <c r="L539" s="107" t="n"/>
      <c r="M539" s="107" t="n"/>
      <c r="N539" s="107" t="n"/>
      <c r="O539" s="107" t="n"/>
      <c r="P539" s="107" t="n"/>
      <c r="Q539" s="107" t="n"/>
      <c r="R539" s="107" t="n"/>
      <c r="S539" s="107" t="n"/>
      <c r="T539" s="107" t="n"/>
      <c r="U539" s="107" t="n"/>
      <c r="V539" s="107" t="n"/>
      <c r="W539" s="107" t="n"/>
      <c r="X539" s="107" t="n"/>
      <c r="Y539" s="107" t="n"/>
      <c r="Z539" s="107" t="n"/>
      <c r="AA539" s="107" t="n"/>
      <c r="AB539" s="107" t="n"/>
      <c r="AC539" s="107" t="n"/>
      <c r="AD539" s="107" t="n"/>
      <c r="AE539" s="107" t="n"/>
      <c r="AF539" s="107" t="n"/>
      <c r="AG539" s="107" t="n"/>
      <c r="AH539" s="107" t="n"/>
      <c r="AI539" s="107" t="n"/>
      <c r="AJ539" s="107" t="n"/>
      <c r="AK539" s="107" t="n"/>
      <c r="AL539" s="107" t="n"/>
      <c r="AM539" s="107" t="n"/>
      <c r="AN539" s="107" t="n"/>
      <c r="AO539" s="107" t="n"/>
      <c r="AP539" s="107" t="n"/>
      <c r="AQ539" s="107" t="n"/>
      <c r="AR539" s="107" t="n"/>
      <c r="AS539" s="107" t="n"/>
      <c r="AT539" s="107" t="n"/>
      <c r="AU539" s="107" t="n"/>
      <c r="AV539" s="107" t="n"/>
      <c r="AW539" s="107" t="n"/>
      <c r="AX539" s="107" t="n"/>
      <c r="AY539" s="107" t="n"/>
      <c r="AZ539" s="107" t="n"/>
      <c r="BA539" s="107" t="n"/>
      <c r="BB539" s="107" t="n"/>
      <c r="BC539" s="107" t="n"/>
      <c r="BD539" s="107" t="n"/>
      <c r="BE539" s="107" t="n"/>
      <c r="BF539" s="107" t="n"/>
      <c r="BG539" s="107" t="n"/>
      <c r="BH539" s="107" t="n"/>
      <c r="BI539" s="107" t="n"/>
      <c r="BJ539" s="107" t="n"/>
      <c r="BK539" s="107" t="n"/>
      <c r="BL539" s="107" t="n"/>
      <c r="BM539" s="107" t="n"/>
      <c r="BN539" s="107" t="n"/>
      <c r="BO539" s="107" t="n"/>
      <c r="BP539" s="107" t="n"/>
      <c r="BQ539" s="107" t="n"/>
      <c r="BR539" s="107" t="n"/>
      <c r="BS539" s="107" t="n"/>
      <c r="BT539" s="107" t="n"/>
      <c r="BU539" s="107" t="n"/>
      <c r="BV539" s="107" t="n"/>
      <c r="BW539" s="107" t="n"/>
      <c r="BX539" s="107" t="n"/>
      <c r="BY539" s="107" t="n"/>
      <c r="BZ539" s="107" t="n"/>
      <c r="CA539" s="107" t="n"/>
      <c r="CB539" s="107" t="n"/>
      <c r="CC539" s="107" t="n"/>
      <c r="CD539" s="107" t="n"/>
      <c r="CE539" s="107" t="n"/>
      <c r="CF539" s="107" t="n"/>
      <c r="CG539" s="107" t="n"/>
      <c r="CH539" s="107" t="n"/>
      <c r="CI539" s="107" t="n"/>
      <c r="CJ539" s="107" t="n"/>
      <c r="CK539" s="107" t="n"/>
      <c r="CL539" s="107" t="n"/>
      <c r="CM539" s="107" t="n"/>
      <c r="CN539" s="107" t="n"/>
      <c r="CO539" s="107" t="n"/>
      <c r="CP539" s="107" t="n"/>
      <c r="CQ539" s="107" t="n"/>
      <c r="CR539" s="107" t="n"/>
      <c r="CS539" s="107" t="n"/>
      <c r="CT539" s="107" t="n"/>
      <c r="CU539" s="107" t="n"/>
      <c r="CV539" s="107" t="n"/>
      <c r="CW539" s="107" t="n"/>
      <c r="CX539" s="107" t="n"/>
      <c r="CY539" s="107" t="n"/>
      <c r="CZ539" s="107" t="n"/>
    </row>
    <row r="540">
      <c r="D540" t="inlineStr">
        <is>
          <t>Dividend Frequency</t>
        </is>
      </c>
      <c r="E540" t="inlineStr">
        <is>
          <t>Irreg</t>
        </is>
      </c>
    </row>
    <row r="541">
      <c r="D541" t="inlineStr">
        <is>
          <t>Dividend Type</t>
        </is>
      </c>
      <c r="E541" t="inlineStr">
        <is>
          <t>Regular Cash</t>
        </is>
      </c>
    </row>
    <row r="542">
      <c r="A542" s="2">
        <f>IF($A535="","","   projections")</f>
        <v/>
      </c>
      <c r="B542" s="68">
        <f>IF($A535="",0,COUNT($E543:$CZ543))</f>
        <v/>
      </c>
      <c r="C542" s="69">
        <f>IF($B542=0,0,MAX($E543:$CZ543))</f>
        <v/>
      </c>
      <c r="D542" s="58">
        <f>_xll.BDS($A535,'Field Check'!$C$42,"headers=y","startcol=1","endcol=3","dir=h","cols=41;rows=3")</f>
        <v/>
      </c>
      <c r="E542" s="59" t="n">
        <v>46282</v>
      </c>
      <c r="F542" s="59" t="n">
        <v>46366</v>
      </c>
      <c r="G542" s="59" t="n">
        <v>46468</v>
      </c>
      <c r="H542" s="59" t="n">
        <v>46559</v>
      </c>
      <c r="I542" s="59" t="n">
        <v>46646</v>
      </c>
      <c r="J542" s="59" t="n">
        <v>46730</v>
      </c>
      <c r="K542" s="59" t="n">
        <v>46832</v>
      </c>
      <c r="L542" s="59" t="n">
        <v>46923</v>
      </c>
      <c r="M542" s="59" t="n">
        <v>47010</v>
      </c>
      <c r="N542" s="59" t="n">
        <v>47094</v>
      </c>
      <c r="O542" s="59" t="n">
        <v>47196</v>
      </c>
      <c r="P542" s="59" t="n">
        <v>47294</v>
      </c>
      <c r="Q542" s="59" t="n">
        <v>47381</v>
      </c>
      <c r="R542" s="59" t="n">
        <v>47465</v>
      </c>
      <c r="S542" s="59" t="n">
        <v>47560</v>
      </c>
      <c r="T542" s="59" t="n">
        <v>47658</v>
      </c>
      <c r="U542" s="59" t="n">
        <v>47745</v>
      </c>
      <c r="V542" s="59" t="n">
        <v>47829</v>
      </c>
      <c r="W542" s="59" t="n">
        <v>47924</v>
      </c>
      <c r="X542" s="59" t="n">
        <v>48022</v>
      </c>
      <c r="Y542" s="59" t="n">
        <v>48109</v>
      </c>
      <c r="Z542" s="59" t="n">
        <v>48193</v>
      </c>
      <c r="AA542" s="59" t="n">
        <v>48295</v>
      </c>
      <c r="AB542" s="59" t="n">
        <v>48386</v>
      </c>
      <c r="AC542" s="59" t="n">
        <v>48473</v>
      </c>
      <c r="AD542" s="59" t="n">
        <v>48557</v>
      </c>
      <c r="AE542" s="59" t="n">
        <v>48659</v>
      </c>
      <c r="AF542" s="59" t="n">
        <v>48750</v>
      </c>
      <c r="AG542" s="59" t="n">
        <v>48837</v>
      </c>
      <c r="AH542" s="59" t="n">
        <v>48921</v>
      </c>
      <c r="AI542" s="59" t="n">
        <v>49023</v>
      </c>
      <c r="AJ542" s="59" t="n">
        <v>49114</v>
      </c>
      <c r="AK542" s="59" t="n">
        <v>49201</v>
      </c>
      <c r="AL542" s="59" t="n">
        <v>49285</v>
      </c>
      <c r="AM542" s="59" t="n">
        <v>49390</v>
      </c>
      <c r="AN542" s="59" t="n">
        <v>49485</v>
      </c>
      <c r="AO542" s="59" t="n">
        <v>49572</v>
      </c>
      <c r="AP542" s="59" t="n">
        <v>49656</v>
      </c>
      <c r="AQ542" s="59" t="n">
        <v>49754</v>
      </c>
      <c r="AR542" s="59" t="n">
        <v>49849</v>
      </c>
      <c r="AS542" s="59" t="n"/>
      <c r="AT542" s="59" t="n"/>
      <c r="AU542" s="59" t="n"/>
      <c r="AV542" s="59" t="n"/>
      <c r="AW542" s="59" t="n"/>
      <c r="AX542" s="59" t="n"/>
      <c r="AY542" s="59" t="n"/>
      <c r="AZ542" s="59" t="n"/>
      <c r="BA542" s="59" t="n"/>
      <c r="BB542" s="59" t="n"/>
      <c r="BC542" s="59" t="n"/>
      <c r="BD542" s="59" t="n"/>
      <c r="BE542" s="59" t="n"/>
      <c r="BF542" s="59" t="n"/>
      <c r="BG542" s="59" t="n"/>
      <c r="BH542" s="59" t="n"/>
      <c r="BI542" s="59" t="n"/>
      <c r="BJ542" s="59" t="n"/>
      <c r="BK542" s="59" t="n"/>
      <c r="BL542" s="59" t="n"/>
      <c r="BM542" s="59" t="n"/>
      <c r="BN542" s="59" t="n"/>
      <c r="BO542" s="59" t="n"/>
      <c r="BP542" s="59" t="n"/>
      <c r="BQ542" s="59" t="n"/>
      <c r="BR542" s="59" t="n"/>
      <c r="BS542" s="59" t="n"/>
      <c r="BT542" s="59" t="n"/>
      <c r="BU542" s="59" t="n"/>
      <c r="BV542" s="59" t="n"/>
      <c r="BW542" s="59" t="n"/>
      <c r="BX542" s="59" t="n"/>
      <c r="BY542" s="59" t="n"/>
      <c r="BZ542" s="59" t="n"/>
      <c r="CA542" s="59" t="n"/>
      <c r="CB542" s="59" t="n"/>
      <c r="CC542" s="59" t="n"/>
      <c r="CD542" s="59" t="n"/>
      <c r="CE542" s="59" t="n"/>
      <c r="CF542" s="59" t="n"/>
      <c r="CG542" s="59" t="n"/>
      <c r="CH542" s="59" t="n"/>
      <c r="CI542" s="59" t="n"/>
      <c r="CJ542" s="59" t="n"/>
      <c r="CK542" s="59" t="n"/>
      <c r="CL542" s="59" t="n"/>
      <c r="CM542" s="59" t="n"/>
      <c r="CN542" s="59" t="n"/>
      <c r="CO542" s="59" t="n"/>
      <c r="CP542" s="59" t="n"/>
      <c r="CQ542" s="59" t="n"/>
      <c r="CR542" s="59" t="n"/>
      <c r="CS542" s="59" t="n"/>
      <c r="CT542" s="59" t="n"/>
      <c r="CU542" s="59" t="n"/>
      <c r="CV542" s="59" t="n"/>
      <c r="CW542" s="59" t="n"/>
      <c r="CX542" s="59" t="n"/>
      <c r="CY542" s="59" t="n"/>
      <c r="CZ542" s="59" t="n"/>
    </row>
    <row r="543">
      <c r="D543" s="59" t="inlineStr">
        <is>
          <t>Ex-Date</t>
        </is>
      </c>
      <c r="E543" s="59" t="n">
        <v>46294</v>
      </c>
      <c r="F543" s="59" t="n">
        <v>46386</v>
      </c>
      <c r="G543" s="59" t="n">
        <v>46476</v>
      </c>
      <c r="H543" s="59" t="n">
        <v>46567</v>
      </c>
      <c r="I543" s="59" t="n">
        <v>46659</v>
      </c>
      <c r="J543" s="59" t="n">
        <v>46751</v>
      </c>
      <c r="K543" s="59" t="n">
        <v>46842</v>
      </c>
      <c r="L543" s="59" t="n">
        <v>46933</v>
      </c>
      <c r="M543" s="59" t="n">
        <v>47024</v>
      </c>
      <c r="N543" s="59" t="n">
        <v>47115</v>
      </c>
      <c r="O543" s="59" t="n">
        <v>47205</v>
      </c>
      <c r="P543" s="59" t="n">
        <v>47297</v>
      </c>
      <c r="Q543" s="59" t="n">
        <v>47388</v>
      </c>
      <c r="R543" s="59" t="n">
        <v>47480</v>
      </c>
      <c r="S543" s="59" t="n">
        <v>47570</v>
      </c>
      <c r="T543" s="59" t="n">
        <v>47661</v>
      </c>
      <c r="U543" s="59" t="n">
        <v>47753</v>
      </c>
      <c r="V543" s="59" t="n">
        <v>47847</v>
      </c>
      <c r="W543" s="59" t="n">
        <v>47935</v>
      </c>
      <c r="X543" s="59" t="n">
        <v>48026</v>
      </c>
      <c r="Y543" s="59" t="n">
        <v>48120</v>
      </c>
      <c r="Z543" s="59" t="n">
        <v>48212</v>
      </c>
      <c r="AA543" s="59" t="n">
        <v>48303</v>
      </c>
      <c r="AB543" s="59" t="n">
        <v>48394</v>
      </c>
      <c r="AC543" s="59" t="n">
        <v>48486</v>
      </c>
      <c r="AD543" s="59" t="n">
        <v>48578</v>
      </c>
      <c r="AE543" s="59" t="n">
        <v>48668</v>
      </c>
      <c r="AF543" s="59" t="n">
        <v>48759</v>
      </c>
      <c r="AG543" s="59" t="n">
        <v>48851</v>
      </c>
      <c r="AH543" s="59" t="n">
        <v>48942</v>
      </c>
      <c r="AI543" s="59" t="n">
        <v>49033</v>
      </c>
      <c r="AJ543" s="59" t="n">
        <v>49124</v>
      </c>
      <c r="AK543" s="59" t="n">
        <v>49215</v>
      </c>
      <c r="AL543" s="59" t="n">
        <v>49306</v>
      </c>
      <c r="AM543" s="59" t="n">
        <v>49397</v>
      </c>
      <c r="AN543" s="59" t="n">
        <v>49488</v>
      </c>
      <c r="AO543" s="59" t="n">
        <v>49579</v>
      </c>
      <c r="AP543" s="59" t="n">
        <v>49671</v>
      </c>
      <c r="AQ543" s="59" t="n">
        <v>49762</v>
      </c>
      <c r="AR543" s="59" t="n">
        <v>49853</v>
      </c>
      <c r="AS543" s="59" t="n"/>
      <c r="AT543" s="59" t="n"/>
      <c r="AU543" s="59" t="n"/>
      <c r="AV543" s="59" t="n"/>
      <c r="AW543" s="59" t="n"/>
      <c r="AX543" s="59" t="n"/>
      <c r="AY543" s="59" t="n"/>
      <c r="AZ543" s="59" t="n"/>
      <c r="BA543" s="59" t="n"/>
      <c r="BB543" s="59" t="n"/>
      <c r="BC543" s="59" t="n"/>
      <c r="BD543" s="59" t="n"/>
      <c r="BE543" s="59" t="n"/>
      <c r="BF543" s="59" t="n"/>
      <c r="BG543" s="59" t="n"/>
      <c r="BH543" s="59" t="n"/>
      <c r="BI543" s="59" t="n"/>
      <c r="BJ543" s="59" t="n"/>
      <c r="BK543" s="59" t="n"/>
      <c r="BL543" s="59" t="n"/>
      <c r="BM543" s="59" t="n"/>
      <c r="BN543" s="59" t="n"/>
      <c r="BO543" s="59" t="n"/>
      <c r="BP543" s="59" t="n"/>
      <c r="BQ543" s="59" t="n"/>
      <c r="BR543" s="59" t="n"/>
      <c r="BS543" s="59" t="n"/>
      <c r="BT543" s="59" t="n"/>
      <c r="BU543" s="59" t="n"/>
      <c r="BV543" s="59" t="n"/>
      <c r="BW543" s="59" t="n"/>
      <c r="BX543" s="59" t="n"/>
      <c r="BY543" s="59" t="n"/>
      <c r="BZ543" s="59" t="n"/>
      <c r="CA543" s="59" t="n"/>
      <c r="CB543" s="59" t="n"/>
      <c r="CC543" s="59" t="n"/>
      <c r="CD543" s="59" t="n"/>
      <c r="CE543" s="59" t="n"/>
      <c r="CF543" s="59" t="n"/>
      <c r="CG543" s="59" t="n"/>
      <c r="CH543" s="59" t="n"/>
      <c r="CI543" s="59" t="n"/>
      <c r="CJ543" s="59" t="n"/>
      <c r="CK543" s="59" t="n"/>
      <c r="CL543" s="59" t="n"/>
      <c r="CM543" s="59" t="n"/>
      <c r="CN543" s="59" t="n"/>
      <c r="CO543" s="59" t="n"/>
      <c r="CP543" s="59" t="n"/>
      <c r="CQ543" s="59" t="n"/>
      <c r="CR543" s="59" t="n"/>
      <c r="CS543" s="59" t="n"/>
      <c r="CT543" s="59" t="n"/>
      <c r="CU543" s="59" t="n"/>
      <c r="CV543" s="59" t="n"/>
      <c r="CW543" s="59" t="n"/>
      <c r="CX543" s="59" t="n"/>
      <c r="CY543" s="59" t="n"/>
      <c r="CZ543" s="59" t="n"/>
    </row>
    <row r="544">
      <c r="D544" s="107" t="inlineStr">
        <is>
          <t>Amount Per Share</t>
        </is>
      </c>
      <c r="E544" s="107" t="n">
        <v>0.0645</v>
      </c>
      <c r="F544" s="107" t="n">
        <v>0.065</v>
      </c>
      <c r="G544" s="107" t="n">
        <v>0.0645</v>
      </c>
      <c r="H544" s="107" t="n">
        <v>0.065</v>
      </c>
      <c r="I544" s="107" t="n">
        <v>0.0655</v>
      </c>
      <c r="J544" s="107" t="n">
        <v>0.066</v>
      </c>
      <c r="K544" s="107" t="n">
        <v>0.0655</v>
      </c>
      <c r="L544" s="107" t="n">
        <v>0.066</v>
      </c>
      <c r="M544" s="107" t="n">
        <v>0.0665</v>
      </c>
      <c r="N544" s="107" t="n">
        <v>0.067</v>
      </c>
      <c r="O544" s="107" t="n">
        <v>0.0665</v>
      </c>
      <c r="P544" s="107" t="n">
        <v>0.067</v>
      </c>
      <c r="Q544" s="107" t="n">
        <v>0.0675</v>
      </c>
      <c r="R544" s="107" t="n">
        <v>0.068</v>
      </c>
      <c r="S544" s="107" t="n">
        <v>0.0675</v>
      </c>
      <c r="T544" s="107" t="n">
        <v>0.068</v>
      </c>
      <c r="U544" s="107" t="n">
        <v>0.06850000000000001</v>
      </c>
      <c r="V544" s="107" t="n">
        <v>0.06900000000000001</v>
      </c>
      <c r="W544" s="107" t="n">
        <v>0.06850000000000001</v>
      </c>
      <c r="X544" s="107" t="n">
        <v>0.06900000000000001</v>
      </c>
      <c r="Y544" s="107" t="n">
        <v>0.06950000000000001</v>
      </c>
      <c r="Z544" s="107" t="n">
        <v>0.07000000000000001</v>
      </c>
      <c r="AA544" s="107" t="n">
        <v>0.06950000000000001</v>
      </c>
      <c r="AB544" s="107" t="n">
        <v>0.07000000000000001</v>
      </c>
      <c r="AC544" s="107" t="n">
        <v>0.07049999999999999</v>
      </c>
      <c r="AD544" s="107" t="n">
        <v>0.07099999999999999</v>
      </c>
      <c r="AE544" s="107" t="n">
        <v>0.07049999999999999</v>
      </c>
      <c r="AF544" s="107" t="n">
        <v>0.07099999999999999</v>
      </c>
      <c r="AG544" s="107" t="n">
        <v>0.07149999999999999</v>
      </c>
      <c r="AH544" s="107" t="n">
        <v>0.07199999999999999</v>
      </c>
      <c r="AI544" s="107" t="n">
        <v>0.07149999999999999</v>
      </c>
      <c r="AJ544" s="107" t="n">
        <v>0.07199999999999999</v>
      </c>
      <c r="AK544" s="107" t="n">
        <v>0.0725</v>
      </c>
      <c r="AL544" s="107" t="n">
        <v>0.073</v>
      </c>
      <c r="AM544" s="107" t="n">
        <v>0.0725</v>
      </c>
      <c r="AN544" s="107" t="n">
        <v>0.073</v>
      </c>
      <c r="AO544" s="107" t="n">
        <v>0.0735</v>
      </c>
      <c r="AP544" s="107" t="n">
        <v>0.074</v>
      </c>
      <c r="AQ544" s="107" t="n">
        <v>0.0735</v>
      </c>
      <c r="AR544" s="107" t="n">
        <v>0.074</v>
      </c>
      <c r="AS544" s="107" t="n"/>
      <c r="AT544" s="107" t="n"/>
      <c r="AU544" s="107" t="n"/>
      <c r="AV544" s="107" t="n"/>
      <c r="AW544" s="107" t="n"/>
      <c r="AX544" s="107" t="n"/>
      <c r="AY544" s="107" t="n"/>
      <c r="AZ544" s="107" t="n"/>
      <c r="BA544" s="107" t="n"/>
      <c r="BB544" s="107" t="n"/>
      <c r="BC544" s="107" t="n"/>
      <c r="BD544" s="107" t="n"/>
      <c r="BE544" s="107" t="n"/>
      <c r="BF544" s="107" t="n"/>
      <c r="BG544" s="107" t="n"/>
      <c r="BH544" s="107" t="n"/>
      <c r="BI544" s="107" t="n"/>
      <c r="BJ544" s="107" t="n"/>
      <c r="BK544" s="107" t="n"/>
      <c r="BL544" s="107" t="n"/>
      <c r="BM544" s="107" t="n"/>
      <c r="BN544" s="107" t="n"/>
      <c r="BO544" s="107" t="n"/>
      <c r="BP544" s="107" t="n"/>
      <c r="BQ544" s="107" t="n"/>
      <c r="BR544" s="107" t="n"/>
      <c r="BS544" s="107" t="n"/>
      <c r="BT544" s="107" t="n"/>
      <c r="BU544" s="107" t="n"/>
      <c r="BV544" s="107" t="n"/>
      <c r="BW544" s="107" t="n"/>
      <c r="BX544" s="107" t="n"/>
      <c r="BY544" s="107" t="n"/>
      <c r="BZ544" s="107" t="n"/>
      <c r="CA544" s="107" t="n"/>
      <c r="CB544" s="107" t="n"/>
      <c r="CC544" s="107" t="n"/>
      <c r="CD544" s="107" t="n"/>
      <c r="CE544" s="107" t="n"/>
      <c r="CF544" s="107" t="n"/>
      <c r="CG544" s="107" t="n"/>
      <c r="CH544" s="107" t="n"/>
      <c r="CI544" s="107" t="n"/>
      <c r="CJ544" s="107" t="n"/>
      <c r="CK544" s="107" t="n"/>
      <c r="CL544" s="107" t="n"/>
      <c r="CM544" s="107" t="n"/>
      <c r="CN544" s="107" t="n"/>
      <c r="CO544" s="107" t="n"/>
      <c r="CP544" s="107" t="n"/>
      <c r="CQ544" s="107" t="n"/>
      <c r="CR544" s="107" t="n"/>
      <c r="CS544" s="107" t="n"/>
      <c r="CT544" s="107" t="n"/>
      <c r="CU544" s="107" t="n"/>
      <c r="CV544" s="107" t="n"/>
      <c r="CW544" s="107" t="n"/>
      <c r="CX544" s="107" t="n"/>
      <c r="CY544" s="107" t="n"/>
      <c r="CZ544" s="107" t="n"/>
    </row>
    <row r="546">
      <c r="A546" s="126">
        <f>IF('AS51'!$C$55="","",'AS51'!$C$55)</f>
        <v/>
      </c>
      <c r="B546" s="68">
        <f>IF($A546="",0,COUNT($E547:$CZ547))</f>
        <v/>
      </c>
      <c r="C546" s="69">
        <f>IF($B546=0,0,MAX($E547:$CZ547))</f>
        <v/>
      </c>
      <c r="D546" s="58">
        <f>_xll.BDS($A546,'Field Check'!$C$44,"headers=y","startcol=1","endcol=7","dir=h","DVD_START_DT",'Field Check'!$C$59,"DVD_END_DT",'Field Check'!$D$59)</f>
        <v/>
      </c>
      <c r="E546" s="59" t="n"/>
      <c r="F546" s="59" t="n"/>
      <c r="G546" s="59" t="n"/>
      <c r="H546" s="59" t="n"/>
      <c r="I546" s="59" t="n"/>
      <c r="J546" s="59" t="n"/>
      <c r="K546" s="59" t="n"/>
      <c r="L546" s="59" t="n"/>
      <c r="M546" s="59" t="n"/>
      <c r="N546" s="59" t="n"/>
      <c r="O546" s="59" t="n"/>
      <c r="P546" s="59" t="n"/>
      <c r="Q546" s="59" t="n"/>
      <c r="R546" s="59" t="n"/>
      <c r="S546" s="59" t="n"/>
      <c r="T546" s="59" t="n"/>
      <c r="U546" s="59" t="n"/>
      <c r="V546" s="59" t="n"/>
      <c r="W546" s="59" t="n"/>
      <c r="X546" s="59" t="n"/>
      <c r="Y546" s="59" t="n"/>
      <c r="Z546" s="59" t="n"/>
      <c r="AA546" s="59" t="n"/>
      <c r="AB546" s="59" t="n"/>
      <c r="AC546" s="59" t="n"/>
      <c r="AD546" s="59" t="n"/>
      <c r="AE546" s="59" t="n"/>
      <c r="AF546" s="59" t="n"/>
      <c r="AG546" s="59" t="n"/>
      <c r="AH546" s="59" t="n"/>
      <c r="AI546" s="59" t="n"/>
      <c r="AJ546" s="59" t="n"/>
      <c r="AK546" s="59" t="n"/>
      <c r="AL546" s="59" t="n"/>
      <c r="AM546" s="59" t="n"/>
      <c r="AN546" s="59" t="n"/>
      <c r="AO546" s="59" t="n"/>
      <c r="AP546" s="59" t="n"/>
      <c r="AQ546" s="59" t="n"/>
      <c r="AR546" s="59" t="n"/>
      <c r="AS546" s="59" t="n"/>
      <c r="AT546" s="59" t="n"/>
      <c r="AU546" s="59" t="n"/>
      <c r="AV546" s="59" t="n"/>
      <c r="AW546" s="59" t="n"/>
      <c r="AX546" s="59" t="n"/>
      <c r="AY546" s="59" t="n"/>
      <c r="AZ546" s="59" t="n"/>
      <c r="BA546" s="59" t="n"/>
      <c r="BB546" s="59" t="n"/>
      <c r="BC546" s="59" t="n"/>
      <c r="BD546" s="59" t="n"/>
      <c r="BE546" s="59" t="n"/>
      <c r="BF546" s="59" t="n"/>
      <c r="BG546" s="59" t="n"/>
      <c r="BH546" s="59" t="n"/>
      <c r="BI546" s="59" t="n"/>
      <c r="BJ546" s="59" t="n"/>
      <c r="BK546" s="59" t="n"/>
      <c r="BL546" s="59" t="n"/>
      <c r="BM546" s="59" t="n"/>
      <c r="BN546" s="59" t="n"/>
      <c r="BO546" s="59" t="n"/>
      <c r="BP546" s="59" t="n"/>
      <c r="BQ546" s="59" t="n"/>
      <c r="BR546" s="59" t="n"/>
      <c r="BS546" s="59" t="n"/>
      <c r="BT546" s="59" t="n"/>
      <c r="BU546" s="59" t="n"/>
      <c r="BV546" s="59" t="n"/>
      <c r="BW546" s="59" t="n"/>
      <c r="BX546" s="59" t="n"/>
      <c r="BY546" s="59" t="n"/>
      <c r="BZ546" s="59" t="n"/>
      <c r="CA546" s="59" t="n"/>
      <c r="CB546" s="59" t="n"/>
      <c r="CC546" s="59" t="n"/>
      <c r="CD546" s="59" t="n"/>
      <c r="CE546" s="59" t="n"/>
      <c r="CF546" s="59" t="n"/>
      <c r="CG546" s="59" t="n"/>
      <c r="CH546" s="59" t="n"/>
      <c r="CI546" s="59" t="n"/>
      <c r="CJ546" s="59" t="n"/>
      <c r="CK546" s="59" t="n"/>
      <c r="CL546" s="59" t="n"/>
      <c r="CM546" s="59" t="n"/>
      <c r="CN546" s="59" t="n"/>
      <c r="CO546" s="59" t="n"/>
      <c r="CP546" s="59" t="n"/>
      <c r="CQ546" s="59" t="n"/>
      <c r="CR546" s="59" t="n"/>
      <c r="CS546" s="59" t="n"/>
      <c r="CT546" s="59" t="n"/>
      <c r="CU546" s="59" t="n"/>
      <c r="CV546" s="59" t="n"/>
      <c r="CW546" s="59" t="n"/>
      <c r="CX546" s="59" t="n"/>
      <c r="CY546" s="59" t="n"/>
      <c r="CZ546" s="59" t="n"/>
    </row>
    <row r="547">
      <c r="D547" s="59" t="n"/>
      <c r="E547" s="59" t="n"/>
      <c r="F547" s="59" t="n"/>
      <c r="G547" s="59" t="n"/>
      <c r="H547" s="59" t="n"/>
      <c r="I547" s="59" t="n"/>
      <c r="J547" s="59" t="n"/>
      <c r="K547" s="59" t="n"/>
      <c r="L547" s="59" t="n"/>
      <c r="M547" s="59" t="n"/>
      <c r="N547" s="59" t="n"/>
      <c r="O547" s="59" t="n"/>
      <c r="P547" s="59" t="n"/>
      <c r="Q547" s="59" t="n"/>
      <c r="R547" s="59" t="n"/>
      <c r="S547" s="59" t="n"/>
      <c r="T547" s="59" t="n"/>
      <c r="U547" s="59" t="n"/>
      <c r="V547" s="59" t="n"/>
      <c r="W547" s="59" t="n"/>
      <c r="X547" s="59" t="n"/>
      <c r="Y547" s="59" t="n"/>
      <c r="Z547" s="59" t="n"/>
      <c r="AA547" s="59" t="n"/>
      <c r="AB547" s="59" t="n"/>
      <c r="AC547" s="59" t="n"/>
      <c r="AD547" s="59" t="n"/>
      <c r="AE547" s="59" t="n"/>
      <c r="AF547" s="59" t="n"/>
      <c r="AG547" s="59" t="n"/>
      <c r="AH547" s="59" t="n"/>
      <c r="AI547" s="59" t="n"/>
      <c r="AJ547" s="59" t="n"/>
      <c r="AK547" s="59" t="n"/>
      <c r="AL547" s="59" t="n"/>
      <c r="AM547" s="59" t="n"/>
      <c r="AN547" s="59" t="n"/>
      <c r="AO547" s="59" t="n"/>
      <c r="AP547" s="59" t="n"/>
      <c r="AQ547" s="59" t="n"/>
      <c r="AR547" s="59" t="n"/>
      <c r="AS547" s="59" t="n"/>
      <c r="AT547" s="59" t="n"/>
      <c r="AU547" s="59" t="n"/>
      <c r="AV547" s="59" t="n"/>
      <c r="AW547" s="59" t="n"/>
      <c r="AX547" s="59" t="n"/>
      <c r="AY547" s="59" t="n"/>
      <c r="AZ547" s="59" t="n"/>
      <c r="BA547" s="59" t="n"/>
      <c r="BB547" s="59" t="n"/>
      <c r="BC547" s="59" t="n"/>
      <c r="BD547" s="59" t="n"/>
      <c r="BE547" s="59" t="n"/>
      <c r="BF547" s="59" t="n"/>
      <c r="BG547" s="59" t="n"/>
      <c r="BH547" s="59" t="n"/>
      <c r="BI547" s="59" t="n"/>
      <c r="BJ547" s="59" t="n"/>
      <c r="BK547" s="59" t="n"/>
      <c r="BL547" s="59" t="n"/>
      <c r="BM547" s="59" t="n"/>
      <c r="BN547" s="59" t="n"/>
      <c r="BO547" s="59" t="n"/>
      <c r="BP547" s="59" t="n"/>
      <c r="BQ547" s="59" t="n"/>
      <c r="BR547" s="59" t="n"/>
      <c r="BS547" s="59" t="n"/>
      <c r="BT547" s="59" t="n"/>
      <c r="BU547" s="59" t="n"/>
      <c r="BV547" s="59" t="n"/>
      <c r="BW547" s="59" t="n"/>
      <c r="BX547" s="59" t="n"/>
      <c r="BY547" s="59" t="n"/>
      <c r="BZ547" s="59" t="n"/>
      <c r="CA547" s="59" t="n"/>
      <c r="CB547" s="59" t="n"/>
      <c r="CC547" s="59" t="n"/>
      <c r="CD547" s="59" t="n"/>
      <c r="CE547" s="59" t="n"/>
      <c r="CF547" s="59" t="n"/>
      <c r="CG547" s="59" t="n"/>
      <c r="CH547" s="59" t="n"/>
      <c r="CI547" s="59" t="n"/>
      <c r="CJ547" s="59" t="n"/>
      <c r="CK547" s="59" t="n"/>
      <c r="CL547" s="59" t="n"/>
      <c r="CM547" s="59" t="n"/>
      <c r="CN547" s="59" t="n"/>
      <c r="CO547" s="59" t="n"/>
      <c r="CP547" s="59" t="n"/>
      <c r="CQ547" s="59" t="n"/>
      <c r="CR547" s="59" t="n"/>
      <c r="CS547" s="59" t="n"/>
      <c r="CT547" s="59" t="n"/>
      <c r="CU547" s="59" t="n"/>
      <c r="CV547" s="59" t="n"/>
      <c r="CW547" s="59" t="n"/>
      <c r="CX547" s="59" t="n"/>
      <c r="CY547" s="59" t="n"/>
      <c r="CZ547" s="59" t="n"/>
    </row>
    <row r="548">
      <c r="D548" s="59" t="n"/>
      <c r="E548" s="59" t="n"/>
      <c r="F548" s="59" t="n"/>
      <c r="G548" s="59" t="n"/>
      <c r="H548" s="59" t="n"/>
      <c r="I548" s="59" t="n"/>
      <c r="J548" s="59" t="n"/>
      <c r="K548" s="59" t="n"/>
      <c r="L548" s="59" t="n"/>
      <c r="M548" s="59" t="n"/>
      <c r="N548" s="59" t="n"/>
      <c r="O548" s="59" t="n"/>
      <c r="P548" s="59" t="n"/>
      <c r="Q548" s="59" t="n"/>
      <c r="R548" s="59" t="n"/>
      <c r="S548" s="59" t="n"/>
      <c r="T548" s="59" t="n"/>
      <c r="U548" s="59" t="n"/>
      <c r="V548" s="59" t="n"/>
      <c r="W548" s="59" t="n"/>
      <c r="X548" s="59" t="n"/>
      <c r="Y548" s="59" t="n"/>
      <c r="Z548" s="59" t="n"/>
      <c r="AA548" s="59" t="n"/>
      <c r="AB548" s="59" t="n"/>
      <c r="AC548" s="59" t="n"/>
      <c r="AD548" s="59" t="n"/>
      <c r="AE548" s="59" t="n"/>
      <c r="AF548" s="59" t="n"/>
      <c r="AG548" s="59" t="n"/>
      <c r="AH548" s="59" t="n"/>
      <c r="AI548" s="59" t="n"/>
      <c r="AJ548" s="59" t="n"/>
      <c r="AK548" s="59" t="n"/>
      <c r="AL548" s="59" t="n"/>
      <c r="AM548" s="59" t="n"/>
      <c r="AN548" s="59" t="n"/>
      <c r="AO548" s="59" t="n"/>
      <c r="AP548" s="59" t="n"/>
      <c r="AQ548" s="59" t="n"/>
      <c r="AR548" s="59" t="n"/>
      <c r="AS548" s="59" t="n"/>
      <c r="AT548" s="59" t="n"/>
      <c r="AU548" s="59" t="n"/>
      <c r="AV548" s="59" t="n"/>
      <c r="AW548" s="59" t="n"/>
      <c r="AX548" s="59" t="n"/>
      <c r="AY548" s="59" t="n"/>
      <c r="AZ548" s="59" t="n"/>
      <c r="BA548" s="59" t="n"/>
      <c r="BB548" s="59" t="n"/>
      <c r="BC548" s="59" t="n"/>
      <c r="BD548" s="59" t="n"/>
      <c r="BE548" s="59" t="n"/>
      <c r="BF548" s="59" t="n"/>
      <c r="BG548" s="59" t="n"/>
      <c r="BH548" s="59" t="n"/>
      <c r="BI548" s="59" t="n"/>
      <c r="BJ548" s="59" t="n"/>
      <c r="BK548" s="59" t="n"/>
      <c r="BL548" s="59" t="n"/>
      <c r="BM548" s="59" t="n"/>
      <c r="BN548" s="59" t="n"/>
      <c r="BO548" s="59" t="n"/>
      <c r="BP548" s="59" t="n"/>
      <c r="BQ548" s="59" t="n"/>
      <c r="BR548" s="59" t="n"/>
      <c r="BS548" s="59" t="n"/>
      <c r="BT548" s="59" t="n"/>
      <c r="BU548" s="59" t="n"/>
      <c r="BV548" s="59" t="n"/>
      <c r="BW548" s="59" t="n"/>
      <c r="BX548" s="59" t="n"/>
      <c r="BY548" s="59" t="n"/>
      <c r="BZ548" s="59" t="n"/>
      <c r="CA548" s="59" t="n"/>
      <c r="CB548" s="59" t="n"/>
      <c r="CC548" s="59" t="n"/>
      <c r="CD548" s="59" t="n"/>
      <c r="CE548" s="59" t="n"/>
      <c r="CF548" s="59" t="n"/>
      <c r="CG548" s="59" t="n"/>
      <c r="CH548" s="59" t="n"/>
      <c r="CI548" s="59" t="n"/>
      <c r="CJ548" s="59" t="n"/>
      <c r="CK548" s="59" t="n"/>
      <c r="CL548" s="59" t="n"/>
      <c r="CM548" s="59" t="n"/>
      <c r="CN548" s="59" t="n"/>
      <c r="CO548" s="59" t="n"/>
      <c r="CP548" s="59" t="n"/>
      <c r="CQ548" s="59" t="n"/>
      <c r="CR548" s="59" t="n"/>
      <c r="CS548" s="59" t="n"/>
      <c r="CT548" s="59" t="n"/>
      <c r="CU548" s="59" t="n"/>
      <c r="CV548" s="59" t="n"/>
      <c r="CW548" s="59" t="n"/>
      <c r="CX548" s="59" t="n"/>
      <c r="CY548" s="59" t="n"/>
      <c r="CZ548" s="59" t="n"/>
    </row>
    <row r="549">
      <c r="D549" s="59" t="n"/>
      <c r="E549" s="59" t="n"/>
      <c r="F549" s="59" t="n"/>
      <c r="G549" s="59" t="n"/>
      <c r="H549" s="59" t="n"/>
      <c r="I549" s="59" t="n"/>
      <c r="J549" s="59" t="n"/>
      <c r="K549" s="59" t="n"/>
      <c r="L549" s="59" t="n"/>
      <c r="M549" s="59" t="n"/>
      <c r="N549" s="59" t="n"/>
      <c r="O549" s="59" t="n"/>
      <c r="P549" s="59" t="n"/>
      <c r="Q549" s="59" t="n"/>
      <c r="R549" s="59" t="n"/>
      <c r="S549" s="59" t="n"/>
      <c r="T549" s="59" t="n"/>
      <c r="U549" s="59" t="n"/>
      <c r="V549" s="59" t="n"/>
      <c r="W549" s="59" t="n"/>
      <c r="X549" s="59" t="n"/>
      <c r="Y549" s="59" t="n"/>
      <c r="Z549" s="59" t="n"/>
      <c r="AA549" s="59" t="n"/>
      <c r="AB549" s="59" t="n"/>
      <c r="AC549" s="59" t="n"/>
      <c r="AD549" s="59" t="n"/>
      <c r="AE549" s="59" t="n"/>
      <c r="AF549" s="59" t="n"/>
      <c r="AG549" s="59" t="n"/>
      <c r="AH549" s="59" t="n"/>
      <c r="AI549" s="59" t="n"/>
      <c r="AJ549" s="59" t="n"/>
      <c r="AK549" s="59" t="n"/>
      <c r="AL549" s="59" t="n"/>
      <c r="AM549" s="59" t="n"/>
      <c r="AN549" s="59" t="n"/>
      <c r="AO549" s="59" t="n"/>
      <c r="AP549" s="59" t="n"/>
      <c r="AQ549" s="59" t="n"/>
      <c r="AR549" s="59" t="n"/>
      <c r="AS549" s="59" t="n"/>
      <c r="AT549" s="59" t="n"/>
      <c r="AU549" s="59" t="n"/>
      <c r="AV549" s="59" t="n"/>
      <c r="AW549" s="59" t="n"/>
      <c r="AX549" s="59" t="n"/>
      <c r="AY549" s="59" t="n"/>
      <c r="AZ549" s="59" t="n"/>
      <c r="BA549" s="59" t="n"/>
      <c r="BB549" s="59" t="n"/>
      <c r="BC549" s="59" t="n"/>
      <c r="BD549" s="59" t="n"/>
      <c r="BE549" s="59" t="n"/>
      <c r="BF549" s="59" t="n"/>
      <c r="BG549" s="59" t="n"/>
      <c r="BH549" s="59" t="n"/>
      <c r="BI549" s="59" t="n"/>
      <c r="BJ549" s="59" t="n"/>
      <c r="BK549" s="59" t="n"/>
      <c r="BL549" s="59" t="n"/>
      <c r="BM549" s="59" t="n"/>
      <c r="BN549" s="59" t="n"/>
      <c r="BO549" s="59" t="n"/>
      <c r="BP549" s="59" t="n"/>
      <c r="BQ549" s="59" t="n"/>
      <c r="BR549" s="59" t="n"/>
      <c r="BS549" s="59" t="n"/>
      <c r="BT549" s="59" t="n"/>
      <c r="BU549" s="59" t="n"/>
      <c r="BV549" s="59" t="n"/>
      <c r="BW549" s="59" t="n"/>
      <c r="BX549" s="59" t="n"/>
      <c r="BY549" s="59" t="n"/>
      <c r="BZ549" s="59" t="n"/>
      <c r="CA549" s="59" t="n"/>
      <c r="CB549" s="59" t="n"/>
      <c r="CC549" s="59" t="n"/>
      <c r="CD549" s="59" t="n"/>
      <c r="CE549" s="59" t="n"/>
      <c r="CF549" s="59" t="n"/>
      <c r="CG549" s="59" t="n"/>
      <c r="CH549" s="59" t="n"/>
      <c r="CI549" s="59" t="n"/>
      <c r="CJ549" s="59" t="n"/>
      <c r="CK549" s="59" t="n"/>
      <c r="CL549" s="59" t="n"/>
      <c r="CM549" s="59" t="n"/>
      <c r="CN549" s="59" t="n"/>
      <c r="CO549" s="59" t="n"/>
      <c r="CP549" s="59" t="n"/>
      <c r="CQ549" s="59" t="n"/>
      <c r="CR549" s="59" t="n"/>
      <c r="CS549" s="59" t="n"/>
      <c r="CT549" s="59" t="n"/>
      <c r="CU549" s="59" t="n"/>
      <c r="CV549" s="59" t="n"/>
      <c r="CW549" s="59" t="n"/>
      <c r="CX549" s="59" t="n"/>
      <c r="CY549" s="59" t="n"/>
      <c r="CZ549" s="59" t="n"/>
    </row>
    <row r="550">
      <c r="D550" s="107" t="n"/>
      <c r="E550" s="107" t="n"/>
      <c r="F550" s="107" t="n"/>
      <c r="G550" s="107" t="n"/>
      <c r="H550" s="107" t="n"/>
      <c r="I550" s="107" t="n"/>
      <c r="J550" s="107" t="n"/>
      <c r="K550" s="107" t="n"/>
      <c r="L550" s="107" t="n"/>
      <c r="M550" s="107" t="n"/>
      <c r="N550" s="107" t="n"/>
      <c r="O550" s="107" t="n"/>
      <c r="P550" s="107" t="n"/>
      <c r="Q550" s="107" t="n"/>
      <c r="R550" s="107" t="n"/>
      <c r="S550" s="107" t="n"/>
      <c r="T550" s="107" t="n"/>
      <c r="U550" s="107" t="n"/>
      <c r="V550" s="107" t="n"/>
      <c r="W550" s="107" t="n"/>
      <c r="X550" s="107" t="n"/>
      <c r="Y550" s="107" t="n"/>
      <c r="Z550" s="107" t="n"/>
      <c r="AA550" s="107" t="n"/>
      <c r="AB550" s="107" t="n"/>
      <c r="AC550" s="107" t="n"/>
      <c r="AD550" s="107" t="n"/>
      <c r="AE550" s="107" t="n"/>
      <c r="AF550" s="107" t="n"/>
      <c r="AG550" s="107" t="n"/>
      <c r="AH550" s="107" t="n"/>
      <c r="AI550" s="107" t="n"/>
      <c r="AJ550" s="107" t="n"/>
      <c r="AK550" s="107" t="n"/>
      <c r="AL550" s="107" t="n"/>
      <c r="AM550" s="107" t="n"/>
      <c r="AN550" s="107" t="n"/>
      <c r="AO550" s="107" t="n"/>
      <c r="AP550" s="107" t="n"/>
      <c r="AQ550" s="107" t="n"/>
      <c r="AR550" s="107" t="n"/>
      <c r="AS550" s="107" t="n"/>
      <c r="AT550" s="107" t="n"/>
      <c r="AU550" s="107" t="n"/>
      <c r="AV550" s="107" t="n"/>
      <c r="AW550" s="107" t="n"/>
      <c r="AX550" s="107" t="n"/>
      <c r="AY550" s="107" t="n"/>
      <c r="AZ550" s="107" t="n"/>
      <c r="BA550" s="107" t="n"/>
      <c r="BB550" s="107" t="n"/>
      <c r="BC550" s="107" t="n"/>
      <c r="BD550" s="107" t="n"/>
      <c r="BE550" s="107" t="n"/>
      <c r="BF550" s="107" t="n"/>
      <c r="BG550" s="107" t="n"/>
      <c r="BH550" s="107" t="n"/>
      <c r="BI550" s="107" t="n"/>
      <c r="BJ550" s="107" t="n"/>
      <c r="BK550" s="107" t="n"/>
      <c r="BL550" s="107" t="n"/>
      <c r="BM550" s="107" t="n"/>
      <c r="BN550" s="107" t="n"/>
      <c r="BO550" s="107" t="n"/>
      <c r="BP550" s="107" t="n"/>
      <c r="BQ550" s="107" t="n"/>
      <c r="BR550" s="107" t="n"/>
      <c r="BS550" s="107" t="n"/>
      <c r="BT550" s="107" t="n"/>
      <c r="BU550" s="107" t="n"/>
      <c r="BV550" s="107" t="n"/>
      <c r="BW550" s="107" t="n"/>
      <c r="BX550" s="107" t="n"/>
      <c r="BY550" s="107" t="n"/>
      <c r="BZ550" s="107" t="n"/>
      <c r="CA550" s="107" t="n"/>
      <c r="CB550" s="107" t="n"/>
      <c r="CC550" s="107" t="n"/>
      <c r="CD550" s="107" t="n"/>
      <c r="CE550" s="107" t="n"/>
      <c r="CF550" s="107" t="n"/>
      <c r="CG550" s="107" t="n"/>
      <c r="CH550" s="107" t="n"/>
      <c r="CI550" s="107" t="n"/>
      <c r="CJ550" s="107" t="n"/>
      <c r="CK550" s="107" t="n"/>
      <c r="CL550" s="107" t="n"/>
      <c r="CM550" s="107" t="n"/>
      <c r="CN550" s="107" t="n"/>
      <c r="CO550" s="107" t="n"/>
      <c r="CP550" s="107" t="n"/>
      <c r="CQ550" s="107" t="n"/>
      <c r="CR550" s="107" t="n"/>
      <c r="CS550" s="107" t="n"/>
      <c r="CT550" s="107" t="n"/>
      <c r="CU550" s="107" t="n"/>
      <c r="CV550" s="107" t="n"/>
      <c r="CW550" s="107" t="n"/>
      <c r="CX550" s="107" t="n"/>
      <c r="CY550" s="107" t="n"/>
      <c r="CZ550" s="107" t="n"/>
    </row>
    <row r="553">
      <c r="A553" s="2">
        <f>IF($A546="","","   projections")</f>
        <v/>
      </c>
      <c r="B553" s="68">
        <f>IF($A546="",0,COUNT($E554:$CZ554))</f>
        <v/>
      </c>
      <c r="C553" s="69">
        <f>IF($B553=0,0,MAX($E554:$CZ554))</f>
        <v/>
      </c>
      <c r="D553" s="58">
        <f>_xll.BDS($A546,'Field Check'!$C$42,"headers=y","startcol=1","endcol=3","dir=h")</f>
        <v/>
      </c>
      <c r="E553" s="59" t="n"/>
      <c r="F553" s="59" t="n"/>
      <c r="G553" s="59" t="n"/>
      <c r="H553" s="59" t="n"/>
      <c r="I553" s="59" t="n"/>
      <c r="J553" s="59" t="n"/>
      <c r="K553" s="59" t="n"/>
      <c r="L553" s="59" t="n"/>
      <c r="M553" s="59" t="n"/>
      <c r="N553" s="59" t="n"/>
      <c r="O553" s="59" t="n"/>
      <c r="P553" s="59" t="n"/>
      <c r="Q553" s="59" t="n"/>
      <c r="R553" s="59" t="n"/>
      <c r="S553" s="59" t="n"/>
      <c r="T553" s="59" t="n"/>
      <c r="U553" s="59" t="n"/>
      <c r="V553" s="59" t="n"/>
      <c r="W553" s="59" t="n"/>
      <c r="X553" s="59" t="n"/>
      <c r="Y553" s="59" t="n"/>
      <c r="Z553" s="59" t="n"/>
      <c r="AA553" s="59" t="n"/>
      <c r="AB553" s="59" t="n"/>
      <c r="AC553" s="59" t="n"/>
      <c r="AD553" s="59" t="n"/>
      <c r="AE553" s="59" t="n"/>
      <c r="AF553" s="59" t="n"/>
      <c r="AG553" s="59" t="n"/>
      <c r="AH553" s="59" t="n"/>
      <c r="AI553" s="59" t="n"/>
      <c r="AJ553" s="59" t="n"/>
      <c r="AK553" s="59" t="n"/>
      <c r="AL553" s="59" t="n"/>
      <c r="AM553" s="59" t="n"/>
      <c r="AN553" s="59" t="n"/>
      <c r="AO553" s="59" t="n"/>
      <c r="AP553" s="59" t="n"/>
      <c r="AQ553" s="59" t="n"/>
      <c r="AR553" s="59" t="n"/>
      <c r="AS553" s="59" t="n"/>
      <c r="AT553" s="59" t="n"/>
      <c r="AU553" s="59" t="n"/>
      <c r="AV553" s="59" t="n"/>
      <c r="AW553" s="59" t="n"/>
      <c r="AX553" s="59" t="n"/>
      <c r="AY553" s="59" t="n"/>
      <c r="AZ553" s="59" t="n"/>
      <c r="BA553" s="59" t="n"/>
      <c r="BB553" s="59" t="n"/>
      <c r="BC553" s="59" t="n"/>
      <c r="BD553" s="59" t="n"/>
      <c r="BE553" s="59" t="n"/>
      <c r="BF553" s="59" t="n"/>
      <c r="BG553" s="59" t="n"/>
      <c r="BH553" s="59" t="n"/>
      <c r="BI553" s="59" t="n"/>
      <c r="BJ553" s="59" t="n"/>
      <c r="BK553" s="59" t="n"/>
      <c r="BL553" s="59" t="n"/>
      <c r="BM553" s="59" t="n"/>
      <c r="BN553" s="59" t="n"/>
      <c r="BO553" s="59" t="n"/>
      <c r="BP553" s="59" t="n"/>
      <c r="BQ553" s="59" t="n"/>
      <c r="BR553" s="59" t="n"/>
      <c r="BS553" s="59" t="n"/>
      <c r="BT553" s="59" t="n"/>
      <c r="BU553" s="59" t="n"/>
      <c r="BV553" s="59" t="n"/>
      <c r="BW553" s="59" t="n"/>
      <c r="BX553" s="59" t="n"/>
      <c r="BY553" s="59" t="n"/>
      <c r="BZ553" s="59" t="n"/>
      <c r="CA553" s="59" t="n"/>
      <c r="CB553" s="59" t="n"/>
      <c r="CC553" s="59" t="n"/>
      <c r="CD553" s="59" t="n"/>
      <c r="CE553" s="59" t="n"/>
      <c r="CF553" s="59" t="n"/>
      <c r="CG553" s="59" t="n"/>
      <c r="CH553" s="59" t="n"/>
      <c r="CI553" s="59" t="n"/>
      <c r="CJ553" s="59" t="n"/>
      <c r="CK553" s="59" t="n"/>
      <c r="CL553" s="59" t="n"/>
      <c r="CM553" s="59" t="n"/>
      <c r="CN553" s="59" t="n"/>
      <c r="CO553" s="59" t="n"/>
      <c r="CP553" s="59" t="n"/>
      <c r="CQ553" s="59" t="n"/>
      <c r="CR553" s="59" t="n"/>
      <c r="CS553" s="59" t="n"/>
      <c r="CT553" s="59" t="n"/>
      <c r="CU553" s="59" t="n"/>
      <c r="CV553" s="59" t="n"/>
      <c r="CW553" s="59" t="n"/>
      <c r="CX553" s="59" t="n"/>
      <c r="CY553" s="59" t="n"/>
      <c r="CZ553" s="59" t="n"/>
    </row>
    <row r="554">
      <c r="D554" s="59" t="n"/>
      <c r="E554" s="59" t="n"/>
      <c r="F554" s="59" t="n"/>
      <c r="G554" s="59" t="n"/>
      <c r="H554" s="59" t="n"/>
      <c r="I554" s="59" t="n"/>
      <c r="J554" s="59" t="n"/>
      <c r="K554" s="59" t="n"/>
      <c r="L554" s="59" t="n"/>
      <c r="M554" s="59" t="n"/>
      <c r="N554" s="59" t="n"/>
      <c r="O554" s="59" t="n"/>
      <c r="P554" s="59" t="n"/>
      <c r="Q554" s="59" t="n"/>
      <c r="R554" s="59" t="n"/>
      <c r="S554" s="59" t="n"/>
      <c r="T554" s="59" t="n"/>
      <c r="U554" s="59" t="n"/>
      <c r="V554" s="59" t="n"/>
      <c r="W554" s="59" t="n"/>
      <c r="X554" s="59" t="n"/>
      <c r="Y554" s="59" t="n"/>
      <c r="Z554" s="59" t="n"/>
      <c r="AA554" s="59" t="n"/>
      <c r="AB554" s="59" t="n"/>
      <c r="AC554" s="59" t="n"/>
      <c r="AD554" s="59" t="n"/>
      <c r="AE554" s="59" t="n"/>
      <c r="AF554" s="59" t="n"/>
      <c r="AG554" s="59" t="n"/>
      <c r="AH554" s="59" t="n"/>
      <c r="AI554" s="59" t="n"/>
      <c r="AJ554" s="59" t="n"/>
      <c r="AK554" s="59" t="n"/>
      <c r="AL554" s="59" t="n"/>
      <c r="AM554" s="59" t="n"/>
      <c r="AN554" s="59" t="n"/>
      <c r="AO554" s="59" t="n"/>
      <c r="AP554" s="59" t="n"/>
      <c r="AQ554" s="59" t="n"/>
      <c r="AR554" s="59" t="n"/>
      <c r="AS554" s="59" t="n"/>
      <c r="AT554" s="59" t="n"/>
      <c r="AU554" s="59" t="n"/>
      <c r="AV554" s="59" t="n"/>
      <c r="AW554" s="59" t="n"/>
      <c r="AX554" s="59" t="n"/>
      <c r="AY554" s="59" t="n"/>
      <c r="AZ554" s="59" t="n"/>
      <c r="BA554" s="59" t="n"/>
      <c r="BB554" s="59" t="n"/>
      <c r="BC554" s="59" t="n"/>
      <c r="BD554" s="59" t="n"/>
      <c r="BE554" s="59" t="n"/>
      <c r="BF554" s="59" t="n"/>
      <c r="BG554" s="59" t="n"/>
      <c r="BH554" s="59" t="n"/>
      <c r="BI554" s="59" t="n"/>
      <c r="BJ554" s="59" t="n"/>
      <c r="BK554" s="59" t="n"/>
      <c r="BL554" s="59" t="n"/>
      <c r="BM554" s="59" t="n"/>
      <c r="BN554" s="59" t="n"/>
      <c r="BO554" s="59" t="n"/>
      <c r="BP554" s="59" t="n"/>
      <c r="BQ554" s="59" t="n"/>
      <c r="BR554" s="59" t="n"/>
      <c r="BS554" s="59" t="n"/>
      <c r="BT554" s="59" t="n"/>
      <c r="BU554" s="59" t="n"/>
      <c r="BV554" s="59" t="n"/>
      <c r="BW554" s="59" t="n"/>
      <c r="BX554" s="59" t="n"/>
      <c r="BY554" s="59" t="n"/>
      <c r="BZ554" s="59" t="n"/>
      <c r="CA554" s="59" t="n"/>
      <c r="CB554" s="59" t="n"/>
      <c r="CC554" s="59" t="n"/>
      <c r="CD554" s="59" t="n"/>
      <c r="CE554" s="59" t="n"/>
      <c r="CF554" s="59" t="n"/>
      <c r="CG554" s="59" t="n"/>
      <c r="CH554" s="59" t="n"/>
      <c r="CI554" s="59" t="n"/>
      <c r="CJ554" s="59" t="n"/>
      <c r="CK554" s="59" t="n"/>
      <c r="CL554" s="59" t="n"/>
      <c r="CM554" s="59" t="n"/>
      <c r="CN554" s="59" t="n"/>
      <c r="CO554" s="59" t="n"/>
      <c r="CP554" s="59" t="n"/>
      <c r="CQ554" s="59" t="n"/>
      <c r="CR554" s="59" t="n"/>
      <c r="CS554" s="59" t="n"/>
      <c r="CT554" s="59" t="n"/>
      <c r="CU554" s="59" t="n"/>
      <c r="CV554" s="59" t="n"/>
      <c r="CW554" s="59" t="n"/>
      <c r="CX554" s="59" t="n"/>
      <c r="CY554" s="59" t="n"/>
      <c r="CZ554" s="59" t="n"/>
    </row>
    <row r="555">
      <c r="D555" s="107" t="n"/>
      <c r="E555" s="107" t="n"/>
      <c r="F555" s="107" t="n"/>
      <c r="G555" s="107" t="n"/>
      <c r="H555" s="107" t="n"/>
      <c r="I555" s="107" t="n"/>
      <c r="J555" s="107" t="n"/>
      <c r="K555" s="107" t="n"/>
      <c r="L555" s="107" t="n"/>
      <c r="M555" s="107" t="n"/>
      <c r="N555" s="107" t="n"/>
      <c r="O555" s="107" t="n"/>
      <c r="P555" s="107" t="n"/>
      <c r="Q555" s="107" t="n"/>
      <c r="R555" s="107" t="n"/>
      <c r="S555" s="107" t="n"/>
      <c r="T555" s="107" t="n"/>
      <c r="U555" s="107" t="n"/>
      <c r="V555" s="107" t="n"/>
      <c r="W555" s="107" t="n"/>
      <c r="X555" s="107" t="n"/>
      <c r="Y555" s="107" t="n"/>
      <c r="Z555" s="107" t="n"/>
      <c r="AA555" s="107" t="n"/>
      <c r="AB555" s="107" t="n"/>
      <c r="AC555" s="107" t="n"/>
      <c r="AD555" s="107" t="n"/>
      <c r="AE555" s="107" t="n"/>
      <c r="AF555" s="107" t="n"/>
      <c r="AG555" s="107" t="n"/>
      <c r="AH555" s="107" t="n"/>
      <c r="AI555" s="107" t="n"/>
      <c r="AJ555" s="107" t="n"/>
      <c r="AK555" s="107" t="n"/>
      <c r="AL555" s="107" t="n"/>
      <c r="AM555" s="107" t="n"/>
      <c r="AN555" s="107" t="n"/>
      <c r="AO555" s="107" t="n"/>
      <c r="AP555" s="107" t="n"/>
      <c r="AQ555" s="107" t="n"/>
      <c r="AR555" s="107" t="n"/>
      <c r="AS555" s="107" t="n"/>
      <c r="AT555" s="107" t="n"/>
      <c r="AU555" s="107" t="n"/>
      <c r="AV555" s="107" t="n"/>
      <c r="AW555" s="107" t="n"/>
      <c r="AX555" s="107" t="n"/>
      <c r="AY555" s="107" t="n"/>
      <c r="AZ555" s="107" t="n"/>
      <c r="BA555" s="107" t="n"/>
      <c r="BB555" s="107" t="n"/>
      <c r="BC555" s="107" t="n"/>
      <c r="BD555" s="107" t="n"/>
      <c r="BE555" s="107" t="n"/>
      <c r="BF555" s="107" t="n"/>
      <c r="BG555" s="107" t="n"/>
      <c r="BH555" s="107" t="n"/>
      <c r="BI555" s="107" t="n"/>
      <c r="BJ555" s="107" t="n"/>
      <c r="BK555" s="107" t="n"/>
      <c r="BL555" s="107" t="n"/>
      <c r="BM555" s="107" t="n"/>
      <c r="BN555" s="107" t="n"/>
      <c r="BO555" s="107" t="n"/>
      <c r="BP555" s="107" t="n"/>
      <c r="BQ555" s="107" t="n"/>
      <c r="BR555" s="107" t="n"/>
      <c r="BS555" s="107" t="n"/>
      <c r="BT555" s="107" t="n"/>
      <c r="BU555" s="107" t="n"/>
      <c r="BV555" s="107" t="n"/>
      <c r="BW555" s="107" t="n"/>
      <c r="BX555" s="107" t="n"/>
      <c r="BY555" s="107" t="n"/>
      <c r="BZ555" s="107" t="n"/>
      <c r="CA555" s="107" t="n"/>
      <c r="CB555" s="107" t="n"/>
      <c r="CC555" s="107" t="n"/>
      <c r="CD555" s="107" t="n"/>
      <c r="CE555" s="107" t="n"/>
      <c r="CF555" s="107" t="n"/>
      <c r="CG555" s="107" t="n"/>
      <c r="CH555" s="107" t="n"/>
      <c r="CI555" s="107" t="n"/>
      <c r="CJ555" s="107" t="n"/>
      <c r="CK555" s="107" t="n"/>
      <c r="CL555" s="107" t="n"/>
      <c r="CM555" s="107" t="n"/>
      <c r="CN555" s="107" t="n"/>
      <c r="CO555" s="107" t="n"/>
      <c r="CP555" s="107" t="n"/>
      <c r="CQ555" s="107" t="n"/>
      <c r="CR555" s="107" t="n"/>
      <c r="CS555" s="107" t="n"/>
      <c r="CT555" s="107" t="n"/>
      <c r="CU555" s="107" t="n"/>
      <c r="CV555" s="107" t="n"/>
      <c r="CW555" s="107" t="n"/>
      <c r="CX555" s="107" t="n"/>
      <c r="CY555" s="107" t="n"/>
      <c r="CZ555" s="107" t="n"/>
    </row>
    <row r="557">
      <c r="A557" s="126">
        <f>IF('AS51'!$C$56="","",'AS51'!$C$56)</f>
        <v/>
      </c>
      <c r="B557" s="68">
        <f>IF($A557="",0,COUNT($E558:$CZ558))</f>
        <v/>
      </c>
      <c r="C557" s="69">
        <f>IF($B557=0,0,MAX($E558:$CZ558))</f>
        <v/>
      </c>
      <c r="D557" s="58">
        <f>_xll.BDS($A557,'Field Check'!$C$44,"headers=y","startcol=1","endcol=7","dir=h","DVD_START_DT",'Field Check'!$C$59,"DVD_END_DT",'Field Check'!$D$59)</f>
        <v/>
      </c>
      <c r="E557" s="59" t="n"/>
      <c r="F557" s="59" t="n"/>
      <c r="G557" s="59" t="n"/>
      <c r="H557" s="59" t="n"/>
      <c r="I557" s="59" t="n"/>
      <c r="J557" s="59" t="n"/>
      <c r="K557" s="59" t="n"/>
      <c r="L557" s="59" t="n"/>
      <c r="M557" s="59" t="n"/>
      <c r="N557" s="59" t="n"/>
      <c r="O557" s="59" t="n"/>
      <c r="P557" s="59" t="n"/>
      <c r="Q557" s="59" t="n"/>
      <c r="R557" s="59" t="n"/>
      <c r="S557" s="59" t="n"/>
      <c r="T557" s="59" t="n"/>
      <c r="U557" s="59" t="n"/>
      <c r="V557" s="59" t="n"/>
      <c r="W557" s="59" t="n"/>
      <c r="X557" s="59" t="n"/>
      <c r="Y557" s="59" t="n"/>
      <c r="Z557" s="59" t="n"/>
      <c r="AA557" s="59" t="n"/>
      <c r="AB557" s="59" t="n"/>
      <c r="AC557" s="59" t="n"/>
      <c r="AD557" s="59" t="n"/>
      <c r="AE557" s="59" t="n"/>
      <c r="AF557" s="59" t="n"/>
      <c r="AG557" s="59" t="n"/>
      <c r="AH557" s="59" t="n"/>
      <c r="AI557" s="59" t="n"/>
      <c r="AJ557" s="59" t="n"/>
      <c r="AK557" s="59" t="n"/>
      <c r="AL557" s="59" t="n"/>
      <c r="AM557" s="59" t="n"/>
      <c r="AN557" s="59" t="n"/>
      <c r="AO557" s="59" t="n"/>
      <c r="AP557" s="59" t="n"/>
      <c r="AQ557" s="59" t="n"/>
      <c r="AR557" s="59" t="n"/>
      <c r="AS557" s="59" t="n"/>
      <c r="AT557" s="59" t="n"/>
      <c r="AU557" s="59" t="n"/>
      <c r="AV557" s="59" t="n"/>
      <c r="AW557" s="59" t="n"/>
      <c r="AX557" s="59" t="n"/>
      <c r="AY557" s="59" t="n"/>
      <c r="AZ557" s="59" t="n"/>
      <c r="BA557" s="59" t="n"/>
      <c r="BB557" s="59" t="n"/>
      <c r="BC557" s="59" t="n"/>
      <c r="BD557" s="59" t="n"/>
      <c r="BE557" s="59" t="n"/>
      <c r="BF557" s="59" t="n"/>
      <c r="BG557" s="59" t="n"/>
      <c r="BH557" s="59" t="n"/>
      <c r="BI557" s="59" t="n"/>
      <c r="BJ557" s="59" t="n"/>
      <c r="BK557" s="59" t="n"/>
      <c r="BL557" s="59" t="n"/>
      <c r="BM557" s="59" t="n"/>
      <c r="BN557" s="59" t="n"/>
      <c r="BO557" s="59" t="n"/>
      <c r="BP557" s="59" t="n"/>
      <c r="BQ557" s="59" t="n"/>
      <c r="BR557" s="59" t="n"/>
      <c r="BS557" s="59" t="n"/>
      <c r="BT557" s="59" t="n"/>
      <c r="BU557" s="59" t="n"/>
      <c r="BV557" s="59" t="n"/>
      <c r="BW557" s="59" t="n"/>
      <c r="BX557" s="59" t="n"/>
      <c r="BY557" s="59" t="n"/>
      <c r="BZ557" s="59" t="n"/>
      <c r="CA557" s="59" t="n"/>
      <c r="CB557" s="59" t="n"/>
      <c r="CC557" s="59" t="n"/>
      <c r="CD557" s="59" t="n"/>
      <c r="CE557" s="59" t="n"/>
      <c r="CF557" s="59" t="n"/>
      <c r="CG557" s="59" t="n"/>
      <c r="CH557" s="59" t="n"/>
      <c r="CI557" s="59" t="n"/>
      <c r="CJ557" s="59" t="n"/>
      <c r="CK557" s="59" t="n"/>
      <c r="CL557" s="59" t="n"/>
      <c r="CM557" s="59" t="n"/>
      <c r="CN557" s="59" t="n"/>
      <c r="CO557" s="59" t="n"/>
      <c r="CP557" s="59" t="n"/>
      <c r="CQ557" s="59" t="n"/>
      <c r="CR557" s="59" t="n"/>
      <c r="CS557" s="59" t="n"/>
      <c r="CT557" s="59" t="n"/>
      <c r="CU557" s="59" t="n"/>
      <c r="CV557" s="59" t="n"/>
      <c r="CW557" s="59" t="n"/>
      <c r="CX557" s="59" t="n"/>
      <c r="CY557" s="59" t="n"/>
      <c r="CZ557" s="59" t="n"/>
    </row>
    <row r="558">
      <c r="D558" s="59" t="n"/>
      <c r="E558" s="59" t="n"/>
      <c r="F558" s="59" t="n"/>
      <c r="G558" s="59" t="n"/>
      <c r="H558" s="59" t="n"/>
      <c r="I558" s="59" t="n"/>
      <c r="J558" s="59" t="n"/>
      <c r="K558" s="59" t="n"/>
      <c r="L558" s="59" t="n"/>
      <c r="M558" s="59" t="n"/>
      <c r="N558" s="59" t="n"/>
      <c r="O558" s="59" t="n"/>
      <c r="P558" s="59" t="n"/>
      <c r="Q558" s="59" t="n"/>
      <c r="R558" s="59" t="n"/>
      <c r="S558" s="59" t="n"/>
      <c r="T558" s="59" t="n"/>
      <c r="U558" s="59" t="n"/>
      <c r="V558" s="59" t="n"/>
      <c r="W558" s="59" t="n"/>
      <c r="X558" s="59" t="n"/>
      <c r="Y558" s="59" t="n"/>
      <c r="Z558" s="59" t="n"/>
      <c r="AA558" s="59" t="n"/>
      <c r="AB558" s="59" t="n"/>
      <c r="AC558" s="59" t="n"/>
      <c r="AD558" s="59" t="n"/>
      <c r="AE558" s="59" t="n"/>
      <c r="AF558" s="59" t="n"/>
      <c r="AG558" s="59" t="n"/>
      <c r="AH558" s="59" t="n"/>
      <c r="AI558" s="59" t="n"/>
      <c r="AJ558" s="59" t="n"/>
      <c r="AK558" s="59" t="n"/>
      <c r="AL558" s="59" t="n"/>
      <c r="AM558" s="59" t="n"/>
      <c r="AN558" s="59" t="n"/>
      <c r="AO558" s="59" t="n"/>
      <c r="AP558" s="59" t="n"/>
      <c r="AQ558" s="59" t="n"/>
      <c r="AR558" s="59" t="n"/>
      <c r="AS558" s="59" t="n"/>
      <c r="AT558" s="59" t="n"/>
      <c r="AU558" s="59" t="n"/>
      <c r="AV558" s="59" t="n"/>
      <c r="AW558" s="59" t="n"/>
      <c r="AX558" s="59" t="n"/>
      <c r="AY558" s="59" t="n"/>
      <c r="AZ558" s="59" t="n"/>
      <c r="BA558" s="59" t="n"/>
      <c r="BB558" s="59" t="n"/>
      <c r="BC558" s="59" t="n"/>
      <c r="BD558" s="59" t="n"/>
      <c r="BE558" s="59" t="n"/>
      <c r="BF558" s="59" t="n"/>
      <c r="BG558" s="59" t="n"/>
      <c r="BH558" s="59" t="n"/>
      <c r="BI558" s="59" t="n"/>
      <c r="BJ558" s="59" t="n"/>
      <c r="BK558" s="59" t="n"/>
      <c r="BL558" s="59" t="n"/>
      <c r="BM558" s="59" t="n"/>
      <c r="BN558" s="59" t="n"/>
      <c r="BO558" s="59" t="n"/>
      <c r="BP558" s="59" t="n"/>
      <c r="BQ558" s="59" t="n"/>
      <c r="BR558" s="59" t="n"/>
      <c r="BS558" s="59" t="n"/>
      <c r="BT558" s="59" t="n"/>
      <c r="BU558" s="59" t="n"/>
      <c r="BV558" s="59" t="n"/>
      <c r="BW558" s="59" t="n"/>
      <c r="BX558" s="59" t="n"/>
      <c r="BY558" s="59" t="n"/>
      <c r="BZ558" s="59" t="n"/>
      <c r="CA558" s="59" t="n"/>
      <c r="CB558" s="59" t="n"/>
      <c r="CC558" s="59" t="n"/>
      <c r="CD558" s="59" t="n"/>
      <c r="CE558" s="59" t="n"/>
      <c r="CF558" s="59" t="n"/>
      <c r="CG558" s="59" t="n"/>
      <c r="CH558" s="59" t="n"/>
      <c r="CI558" s="59" t="n"/>
      <c r="CJ558" s="59" t="n"/>
      <c r="CK558" s="59" t="n"/>
      <c r="CL558" s="59" t="n"/>
      <c r="CM558" s="59" t="n"/>
      <c r="CN558" s="59" t="n"/>
      <c r="CO558" s="59" t="n"/>
      <c r="CP558" s="59" t="n"/>
      <c r="CQ558" s="59" t="n"/>
      <c r="CR558" s="59" t="n"/>
      <c r="CS558" s="59" t="n"/>
      <c r="CT558" s="59" t="n"/>
      <c r="CU558" s="59" t="n"/>
      <c r="CV558" s="59" t="n"/>
      <c r="CW558" s="59" t="n"/>
      <c r="CX558" s="59" t="n"/>
      <c r="CY558" s="59" t="n"/>
      <c r="CZ558" s="59" t="n"/>
    </row>
    <row r="559">
      <c r="D559" s="59" t="n"/>
      <c r="E559" s="59" t="n"/>
      <c r="F559" s="59" t="n"/>
      <c r="G559" s="59" t="n"/>
      <c r="H559" s="59" t="n"/>
      <c r="I559" s="59" t="n"/>
      <c r="J559" s="59" t="n"/>
      <c r="K559" s="59" t="n"/>
      <c r="L559" s="59" t="n"/>
      <c r="M559" s="59" t="n"/>
      <c r="N559" s="59" t="n"/>
      <c r="O559" s="59" t="n"/>
      <c r="P559" s="59" t="n"/>
      <c r="Q559" s="59" t="n"/>
      <c r="R559" s="59" t="n"/>
      <c r="S559" s="59" t="n"/>
      <c r="T559" s="59" t="n"/>
      <c r="U559" s="59" t="n"/>
      <c r="V559" s="59" t="n"/>
      <c r="W559" s="59" t="n"/>
      <c r="X559" s="59" t="n"/>
      <c r="Y559" s="59" t="n"/>
      <c r="Z559" s="59" t="n"/>
      <c r="AA559" s="59" t="n"/>
      <c r="AB559" s="59" t="n"/>
      <c r="AC559" s="59" t="n"/>
      <c r="AD559" s="59" t="n"/>
      <c r="AE559" s="59" t="n"/>
      <c r="AF559" s="59" t="n"/>
      <c r="AG559" s="59" t="n"/>
      <c r="AH559" s="59" t="n"/>
      <c r="AI559" s="59" t="n"/>
      <c r="AJ559" s="59" t="n"/>
      <c r="AK559" s="59" t="n"/>
      <c r="AL559" s="59" t="n"/>
      <c r="AM559" s="59" t="n"/>
      <c r="AN559" s="59" t="n"/>
      <c r="AO559" s="59" t="n"/>
      <c r="AP559" s="59" t="n"/>
      <c r="AQ559" s="59" t="n"/>
      <c r="AR559" s="59" t="n"/>
      <c r="AS559" s="59" t="n"/>
      <c r="AT559" s="59" t="n"/>
      <c r="AU559" s="59" t="n"/>
      <c r="AV559" s="59" t="n"/>
      <c r="AW559" s="59" t="n"/>
      <c r="AX559" s="59" t="n"/>
      <c r="AY559" s="59" t="n"/>
      <c r="AZ559" s="59" t="n"/>
      <c r="BA559" s="59" t="n"/>
      <c r="BB559" s="59" t="n"/>
      <c r="BC559" s="59" t="n"/>
      <c r="BD559" s="59" t="n"/>
      <c r="BE559" s="59" t="n"/>
      <c r="BF559" s="59" t="n"/>
      <c r="BG559" s="59" t="n"/>
      <c r="BH559" s="59" t="n"/>
      <c r="BI559" s="59" t="n"/>
      <c r="BJ559" s="59" t="n"/>
      <c r="BK559" s="59" t="n"/>
      <c r="BL559" s="59" t="n"/>
      <c r="BM559" s="59" t="n"/>
      <c r="BN559" s="59" t="n"/>
      <c r="BO559" s="59" t="n"/>
      <c r="BP559" s="59" t="n"/>
      <c r="BQ559" s="59" t="n"/>
      <c r="BR559" s="59" t="n"/>
      <c r="BS559" s="59" t="n"/>
      <c r="BT559" s="59" t="n"/>
      <c r="BU559" s="59" t="n"/>
      <c r="BV559" s="59" t="n"/>
      <c r="BW559" s="59" t="n"/>
      <c r="BX559" s="59" t="n"/>
      <c r="BY559" s="59" t="n"/>
      <c r="BZ559" s="59" t="n"/>
      <c r="CA559" s="59" t="n"/>
      <c r="CB559" s="59" t="n"/>
      <c r="CC559" s="59" t="n"/>
      <c r="CD559" s="59" t="n"/>
      <c r="CE559" s="59" t="n"/>
      <c r="CF559" s="59" t="n"/>
      <c r="CG559" s="59" t="n"/>
      <c r="CH559" s="59" t="n"/>
      <c r="CI559" s="59" t="n"/>
      <c r="CJ559" s="59" t="n"/>
      <c r="CK559" s="59" t="n"/>
      <c r="CL559" s="59" t="n"/>
      <c r="CM559" s="59" t="n"/>
      <c r="CN559" s="59" t="n"/>
      <c r="CO559" s="59" t="n"/>
      <c r="CP559" s="59" t="n"/>
      <c r="CQ559" s="59" t="n"/>
      <c r="CR559" s="59" t="n"/>
      <c r="CS559" s="59" t="n"/>
      <c r="CT559" s="59" t="n"/>
      <c r="CU559" s="59" t="n"/>
      <c r="CV559" s="59" t="n"/>
      <c r="CW559" s="59" t="n"/>
      <c r="CX559" s="59" t="n"/>
      <c r="CY559" s="59" t="n"/>
      <c r="CZ559" s="59" t="n"/>
    </row>
    <row r="560">
      <c r="D560" s="59" t="n"/>
      <c r="E560" s="59" t="n"/>
      <c r="F560" s="59" t="n"/>
      <c r="G560" s="59" t="n"/>
      <c r="H560" s="59" t="n"/>
      <c r="I560" s="59" t="n"/>
      <c r="J560" s="59" t="n"/>
      <c r="K560" s="59" t="n"/>
      <c r="L560" s="59" t="n"/>
      <c r="M560" s="59" t="n"/>
      <c r="N560" s="59" t="n"/>
      <c r="O560" s="59" t="n"/>
      <c r="P560" s="59" t="n"/>
      <c r="Q560" s="59" t="n"/>
      <c r="R560" s="59" t="n"/>
      <c r="S560" s="59" t="n"/>
      <c r="T560" s="59" t="n"/>
      <c r="U560" s="59" t="n"/>
      <c r="V560" s="59" t="n"/>
      <c r="W560" s="59" t="n"/>
      <c r="X560" s="59" t="n"/>
      <c r="Y560" s="59" t="n"/>
      <c r="Z560" s="59" t="n"/>
      <c r="AA560" s="59" t="n"/>
      <c r="AB560" s="59" t="n"/>
      <c r="AC560" s="59" t="n"/>
      <c r="AD560" s="59" t="n"/>
      <c r="AE560" s="59" t="n"/>
      <c r="AF560" s="59" t="n"/>
      <c r="AG560" s="59" t="n"/>
      <c r="AH560" s="59" t="n"/>
      <c r="AI560" s="59" t="n"/>
      <c r="AJ560" s="59" t="n"/>
      <c r="AK560" s="59" t="n"/>
      <c r="AL560" s="59" t="n"/>
      <c r="AM560" s="59" t="n"/>
      <c r="AN560" s="59" t="n"/>
      <c r="AO560" s="59" t="n"/>
      <c r="AP560" s="59" t="n"/>
      <c r="AQ560" s="59" t="n"/>
      <c r="AR560" s="59" t="n"/>
      <c r="AS560" s="59" t="n"/>
      <c r="AT560" s="59" t="n"/>
      <c r="AU560" s="59" t="n"/>
      <c r="AV560" s="59" t="n"/>
      <c r="AW560" s="59" t="n"/>
      <c r="AX560" s="59" t="n"/>
      <c r="AY560" s="59" t="n"/>
      <c r="AZ560" s="59" t="n"/>
      <c r="BA560" s="59" t="n"/>
      <c r="BB560" s="59" t="n"/>
      <c r="BC560" s="59" t="n"/>
      <c r="BD560" s="59" t="n"/>
      <c r="BE560" s="59" t="n"/>
      <c r="BF560" s="59" t="n"/>
      <c r="BG560" s="59" t="n"/>
      <c r="BH560" s="59" t="n"/>
      <c r="BI560" s="59" t="n"/>
      <c r="BJ560" s="59" t="n"/>
      <c r="BK560" s="59" t="n"/>
      <c r="BL560" s="59" t="n"/>
      <c r="BM560" s="59" t="n"/>
      <c r="BN560" s="59" t="n"/>
      <c r="BO560" s="59" t="n"/>
      <c r="BP560" s="59" t="n"/>
      <c r="BQ560" s="59" t="n"/>
      <c r="BR560" s="59" t="n"/>
      <c r="BS560" s="59" t="n"/>
      <c r="BT560" s="59" t="n"/>
      <c r="BU560" s="59" t="n"/>
      <c r="BV560" s="59" t="n"/>
      <c r="BW560" s="59" t="n"/>
      <c r="BX560" s="59" t="n"/>
      <c r="BY560" s="59" t="n"/>
      <c r="BZ560" s="59" t="n"/>
      <c r="CA560" s="59" t="n"/>
      <c r="CB560" s="59" t="n"/>
      <c r="CC560" s="59" t="n"/>
      <c r="CD560" s="59" t="n"/>
      <c r="CE560" s="59" t="n"/>
      <c r="CF560" s="59" t="n"/>
      <c r="CG560" s="59" t="n"/>
      <c r="CH560" s="59" t="n"/>
      <c r="CI560" s="59" t="n"/>
      <c r="CJ560" s="59" t="n"/>
      <c r="CK560" s="59" t="n"/>
      <c r="CL560" s="59" t="n"/>
      <c r="CM560" s="59" t="n"/>
      <c r="CN560" s="59" t="n"/>
      <c r="CO560" s="59" t="n"/>
      <c r="CP560" s="59" t="n"/>
      <c r="CQ560" s="59" t="n"/>
      <c r="CR560" s="59" t="n"/>
      <c r="CS560" s="59" t="n"/>
      <c r="CT560" s="59" t="n"/>
      <c r="CU560" s="59" t="n"/>
      <c r="CV560" s="59" t="n"/>
      <c r="CW560" s="59" t="n"/>
      <c r="CX560" s="59" t="n"/>
      <c r="CY560" s="59" t="n"/>
      <c r="CZ560" s="59" t="n"/>
    </row>
    <row r="561">
      <c r="D561" s="107" t="n"/>
      <c r="E561" s="107" t="n"/>
      <c r="F561" s="107" t="n"/>
      <c r="G561" s="107" t="n"/>
      <c r="H561" s="107" t="n"/>
      <c r="I561" s="107" t="n"/>
      <c r="J561" s="107" t="n"/>
      <c r="K561" s="107" t="n"/>
      <c r="L561" s="107" t="n"/>
      <c r="M561" s="107" t="n"/>
      <c r="N561" s="107" t="n"/>
      <c r="O561" s="107" t="n"/>
      <c r="P561" s="107" t="n"/>
      <c r="Q561" s="107" t="n"/>
      <c r="R561" s="107" t="n"/>
      <c r="S561" s="107" t="n"/>
      <c r="T561" s="107" t="n"/>
      <c r="U561" s="107" t="n"/>
      <c r="V561" s="107" t="n"/>
      <c r="W561" s="107" t="n"/>
      <c r="X561" s="107" t="n"/>
      <c r="Y561" s="107" t="n"/>
      <c r="Z561" s="107" t="n"/>
      <c r="AA561" s="107" t="n"/>
      <c r="AB561" s="107" t="n"/>
      <c r="AC561" s="107" t="n"/>
      <c r="AD561" s="107" t="n"/>
      <c r="AE561" s="107" t="n"/>
      <c r="AF561" s="107" t="n"/>
      <c r="AG561" s="107" t="n"/>
      <c r="AH561" s="107" t="n"/>
      <c r="AI561" s="107" t="n"/>
      <c r="AJ561" s="107" t="n"/>
      <c r="AK561" s="107" t="n"/>
      <c r="AL561" s="107" t="n"/>
      <c r="AM561" s="107" t="n"/>
      <c r="AN561" s="107" t="n"/>
      <c r="AO561" s="107" t="n"/>
      <c r="AP561" s="107" t="n"/>
      <c r="AQ561" s="107" t="n"/>
      <c r="AR561" s="107" t="n"/>
      <c r="AS561" s="107" t="n"/>
      <c r="AT561" s="107" t="n"/>
      <c r="AU561" s="107" t="n"/>
      <c r="AV561" s="107" t="n"/>
      <c r="AW561" s="107" t="n"/>
      <c r="AX561" s="107" t="n"/>
      <c r="AY561" s="107" t="n"/>
      <c r="AZ561" s="107" t="n"/>
      <c r="BA561" s="107" t="n"/>
      <c r="BB561" s="107" t="n"/>
      <c r="BC561" s="107" t="n"/>
      <c r="BD561" s="107" t="n"/>
      <c r="BE561" s="107" t="n"/>
      <c r="BF561" s="107" t="n"/>
      <c r="BG561" s="107" t="n"/>
      <c r="BH561" s="107" t="n"/>
      <c r="BI561" s="107" t="n"/>
      <c r="BJ561" s="107" t="n"/>
      <c r="BK561" s="107" t="n"/>
      <c r="BL561" s="107" t="n"/>
      <c r="BM561" s="107" t="n"/>
      <c r="BN561" s="107" t="n"/>
      <c r="BO561" s="107" t="n"/>
      <c r="BP561" s="107" t="n"/>
      <c r="BQ561" s="107" t="n"/>
      <c r="BR561" s="107" t="n"/>
      <c r="BS561" s="107" t="n"/>
      <c r="BT561" s="107" t="n"/>
      <c r="BU561" s="107" t="n"/>
      <c r="BV561" s="107" t="n"/>
      <c r="BW561" s="107" t="n"/>
      <c r="BX561" s="107" t="n"/>
      <c r="BY561" s="107" t="n"/>
      <c r="BZ561" s="107" t="n"/>
      <c r="CA561" s="107" t="n"/>
      <c r="CB561" s="107" t="n"/>
      <c r="CC561" s="107" t="n"/>
      <c r="CD561" s="107" t="n"/>
      <c r="CE561" s="107" t="n"/>
      <c r="CF561" s="107" t="n"/>
      <c r="CG561" s="107" t="n"/>
      <c r="CH561" s="107" t="n"/>
      <c r="CI561" s="107" t="n"/>
      <c r="CJ561" s="107" t="n"/>
      <c r="CK561" s="107" t="n"/>
      <c r="CL561" s="107" t="n"/>
      <c r="CM561" s="107" t="n"/>
      <c r="CN561" s="107" t="n"/>
      <c r="CO561" s="107" t="n"/>
      <c r="CP561" s="107" t="n"/>
      <c r="CQ561" s="107" t="n"/>
      <c r="CR561" s="107" t="n"/>
      <c r="CS561" s="107" t="n"/>
      <c r="CT561" s="107" t="n"/>
      <c r="CU561" s="107" t="n"/>
      <c r="CV561" s="107" t="n"/>
      <c r="CW561" s="107" t="n"/>
      <c r="CX561" s="107" t="n"/>
      <c r="CY561" s="107" t="n"/>
      <c r="CZ561" s="107" t="n"/>
    </row>
    <row r="564">
      <c r="A564" s="2">
        <f>IF($A557="","","   projections")</f>
        <v/>
      </c>
      <c r="B564" s="68">
        <f>IF($A557="",0,COUNT($E565:$CZ565))</f>
        <v/>
      </c>
      <c r="C564" s="69">
        <f>IF($B564=0,0,MAX($E565:$CZ565))</f>
        <v/>
      </c>
      <c r="D564" s="58">
        <f>_xll.BDS($A557,'Field Check'!$C$42,"headers=y","startcol=1","endcol=3","dir=h","cols=20;rows=3")</f>
        <v/>
      </c>
      <c r="E564" s="59" t="n">
        <v>46252</v>
      </c>
      <c r="F564" s="59" t="n">
        <v>46430</v>
      </c>
      <c r="G564" s="59" t="n">
        <v>46612</v>
      </c>
      <c r="H564" s="59" t="n">
        <v>46797</v>
      </c>
      <c r="I564" s="59" t="n">
        <v>46980</v>
      </c>
      <c r="J564" s="59" t="n">
        <v>47163</v>
      </c>
      <c r="K564" s="59" t="n">
        <v>47345</v>
      </c>
      <c r="L564" s="59" t="n">
        <v>47528</v>
      </c>
      <c r="M564" s="59" t="n">
        <v>47710</v>
      </c>
      <c r="N564" s="59" t="n">
        <v>47893</v>
      </c>
      <c r="O564" s="59" t="n">
        <v>48075</v>
      </c>
      <c r="P564" s="59" t="n">
        <v>48257</v>
      </c>
      <c r="Q564" s="59" t="n">
        <v>48439</v>
      </c>
      <c r="R564" s="59" t="n">
        <v>48624</v>
      </c>
      <c r="S564" s="59" t="n">
        <v>48806</v>
      </c>
      <c r="T564" s="59" t="n">
        <v>48988</v>
      </c>
      <c r="U564" s="59" t="n">
        <v>49170</v>
      </c>
      <c r="V564" s="59" t="n">
        <v>49359</v>
      </c>
      <c r="W564" s="59" t="n">
        <v>49541</v>
      </c>
      <c r="X564" s="59" t="n"/>
      <c r="Y564" s="59" t="n"/>
      <c r="Z564" s="59" t="n"/>
      <c r="AA564" s="59" t="n"/>
      <c r="AB564" s="59" t="n"/>
      <c r="AC564" s="59" t="n"/>
      <c r="AD564" s="59" t="n"/>
      <c r="AE564" s="59" t="n"/>
      <c r="AF564" s="59" t="n"/>
      <c r="AG564" s="59" t="n"/>
      <c r="AH564" s="59" t="n"/>
      <c r="AI564" s="59" t="n"/>
      <c r="AJ564" s="59" t="n"/>
      <c r="AK564" s="59" t="n"/>
      <c r="AL564" s="59" t="n"/>
      <c r="AM564" s="59" t="n"/>
      <c r="AN564" s="59" t="n"/>
      <c r="AO564" s="59" t="n"/>
      <c r="AP564" s="59" t="n"/>
      <c r="AQ564" s="59" t="n"/>
      <c r="AR564" s="59" t="n"/>
      <c r="AS564" s="59" t="n"/>
      <c r="AT564" s="59" t="n"/>
      <c r="AU564" s="59" t="n"/>
      <c r="AV564" s="59" t="n"/>
      <c r="AW564" s="59" t="n"/>
      <c r="AX564" s="59" t="n"/>
      <c r="AY564" s="59" t="n"/>
      <c r="AZ564" s="59" t="n"/>
      <c r="BA564" s="59" t="n"/>
      <c r="BB564" s="59" t="n"/>
      <c r="BC564" s="59" t="n"/>
      <c r="BD564" s="59" t="n"/>
      <c r="BE564" s="59" t="n"/>
      <c r="BF564" s="59" t="n"/>
      <c r="BG564" s="59" t="n"/>
      <c r="BH564" s="59" t="n"/>
      <c r="BI564" s="59" t="n"/>
      <c r="BJ564" s="59" t="n"/>
      <c r="BK564" s="59" t="n"/>
      <c r="BL564" s="59" t="n"/>
      <c r="BM564" s="59" t="n"/>
      <c r="BN564" s="59" t="n"/>
      <c r="BO564" s="59" t="n"/>
      <c r="BP564" s="59" t="n"/>
      <c r="BQ564" s="59" t="n"/>
      <c r="BR564" s="59" t="n"/>
      <c r="BS564" s="59" t="n"/>
      <c r="BT564" s="59" t="n"/>
      <c r="BU564" s="59" t="n"/>
      <c r="BV564" s="59" t="n"/>
      <c r="BW564" s="59" t="n"/>
      <c r="BX564" s="59" t="n"/>
      <c r="BY564" s="59" t="n"/>
      <c r="BZ564" s="59" t="n"/>
      <c r="CA564" s="59" t="n"/>
      <c r="CB564" s="59" t="n"/>
      <c r="CC564" s="59" t="n"/>
      <c r="CD564" s="59" t="n"/>
      <c r="CE564" s="59" t="n"/>
      <c r="CF564" s="59" t="n"/>
      <c r="CG564" s="59" t="n"/>
      <c r="CH564" s="59" t="n"/>
      <c r="CI564" s="59" t="n"/>
      <c r="CJ564" s="59" t="n"/>
      <c r="CK564" s="59" t="n"/>
      <c r="CL564" s="59" t="n"/>
      <c r="CM564" s="59" t="n"/>
      <c r="CN564" s="59" t="n"/>
      <c r="CO564" s="59" t="n"/>
      <c r="CP564" s="59" t="n"/>
      <c r="CQ564" s="59" t="n"/>
      <c r="CR564" s="59" t="n"/>
      <c r="CS564" s="59" t="n"/>
      <c r="CT564" s="59" t="n"/>
      <c r="CU564" s="59" t="n"/>
      <c r="CV564" s="59" t="n"/>
      <c r="CW564" s="59" t="n"/>
      <c r="CX564" s="59" t="n"/>
      <c r="CY564" s="59" t="n"/>
      <c r="CZ564" s="59" t="n"/>
    </row>
    <row r="565">
      <c r="D565" s="59" t="inlineStr">
        <is>
          <t>Ex-Date</t>
        </is>
      </c>
      <c r="E565" s="59" t="n">
        <v>46274</v>
      </c>
      <c r="F565" s="59" t="n">
        <v>46455</v>
      </c>
      <c r="G565" s="59" t="n">
        <v>46636</v>
      </c>
      <c r="H565" s="59" t="n">
        <v>46821</v>
      </c>
      <c r="I565" s="59" t="n">
        <v>47007</v>
      </c>
      <c r="J565" s="59" t="n">
        <v>47185</v>
      </c>
      <c r="K565" s="59" t="n">
        <v>47371</v>
      </c>
      <c r="L565" s="59" t="n">
        <v>47549</v>
      </c>
      <c r="M565" s="59" t="n">
        <v>47735</v>
      </c>
      <c r="N565" s="59" t="n">
        <v>47914</v>
      </c>
      <c r="O565" s="59" t="n">
        <v>48099</v>
      </c>
      <c r="P565" s="59" t="n">
        <v>48282</v>
      </c>
      <c r="Q565" s="59" t="n">
        <v>48463</v>
      </c>
      <c r="R565" s="59" t="n">
        <v>48647</v>
      </c>
      <c r="S565" s="59" t="n">
        <v>48834</v>
      </c>
      <c r="T565" s="59" t="n">
        <v>49011</v>
      </c>
      <c r="U565" s="59" t="n">
        <v>49198</v>
      </c>
      <c r="V565" s="59" t="n">
        <v>49382</v>
      </c>
      <c r="W565" s="59" t="n">
        <v>49569</v>
      </c>
      <c r="X565" s="59" t="n"/>
      <c r="Y565" s="59" t="n"/>
      <c r="Z565" s="59" t="n"/>
      <c r="AA565" s="59" t="n"/>
      <c r="AB565" s="59" t="n"/>
      <c r="AC565" s="59" t="n"/>
      <c r="AD565" s="59" t="n"/>
      <c r="AE565" s="59" t="n"/>
      <c r="AF565" s="59" t="n"/>
      <c r="AG565" s="59" t="n"/>
      <c r="AH565" s="59" t="n"/>
      <c r="AI565" s="59" t="n"/>
      <c r="AJ565" s="59" t="n"/>
      <c r="AK565" s="59" t="n"/>
      <c r="AL565" s="59" t="n"/>
      <c r="AM565" s="59" t="n"/>
      <c r="AN565" s="59" t="n"/>
      <c r="AO565" s="59" t="n"/>
      <c r="AP565" s="59" t="n"/>
      <c r="AQ565" s="59" t="n"/>
      <c r="AR565" s="59" t="n"/>
      <c r="AS565" s="59" t="n"/>
      <c r="AT565" s="59" t="n"/>
      <c r="AU565" s="59" t="n"/>
      <c r="AV565" s="59" t="n"/>
      <c r="AW565" s="59" t="n"/>
      <c r="AX565" s="59" t="n"/>
      <c r="AY565" s="59" t="n"/>
      <c r="AZ565" s="59" t="n"/>
      <c r="BA565" s="59" t="n"/>
      <c r="BB565" s="59" t="n"/>
      <c r="BC565" s="59" t="n"/>
      <c r="BD565" s="59" t="n"/>
      <c r="BE565" s="59" t="n"/>
      <c r="BF565" s="59" t="n"/>
      <c r="BG565" s="59" t="n"/>
      <c r="BH565" s="59" t="n"/>
      <c r="BI565" s="59" t="n"/>
      <c r="BJ565" s="59" t="n"/>
      <c r="BK565" s="59" t="n"/>
      <c r="BL565" s="59" t="n"/>
      <c r="BM565" s="59" t="n"/>
      <c r="BN565" s="59" t="n"/>
      <c r="BO565" s="59" t="n"/>
      <c r="BP565" s="59" t="n"/>
      <c r="BQ565" s="59" t="n"/>
      <c r="BR565" s="59" t="n"/>
      <c r="BS565" s="59" t="n"/>
      <c r="BT565" s="59" t="n"/>
      <c r="BU565" s="59" t="n"/>
      <c r="BV565" s="59" t="n"/>
      <c r="BW565" s="59" t="n"/>
      <c r="BX565" s="59" t="n"/>
      <c r="BY565" s="59" t="n"/>
      <c r="BZ565" s="59" t="n"/>
      <c r="CA565" s="59" t="n"/>
      <c r="CB565" s="59" t="n"/>
      <c r="CC565" s="59" t="n"/>
      <c r="CD565" s="59" t="n"/>
      <c r="CE565" s="59" t="n"/>
      <c r="CF565" s="59" t="n"/>
      <c r="CG565" s="59" t="n"/>
      <c r="CH565" s="59" t="n"/>
      <c r="CI565" s="59" t="n"/>
      <c r="CJ565" s="59" t="n"/>
      <c r="CK565" s="59" t="n"/>
      <c r="CL565" s="59" t="n"/>
      <c r="CM565" s="59" t="n"/>
      <c r="CN565" s="59" t="n"/>
      <c r="CO565" s="59" t="n"/>
      <c r="CP565" s="59" t="n"/>
      <c r="CQ565" s="59" t="n"/>
      <c r="CR565" s="59" t="n"/>
      <c r="CS565" s="59" t="n"/>
      <c r="CT565" s="59" t="n"/>
      <c r="CU565" s="59" t="n"/>
      <c r="CV565" s="59" t="n"/>
      <c r="CW565" s="59" t="n"/>
      <c r="CX565" s="59" t="n"/>
      <c r="CY565" s="59" t="n"/>
      <c r="CZ565" s="59" t="n"/>
    </row>
    <row r="566">
      <c r="D566" s="107" t="inlineStr">
        <is>
          <t>Amount Per Share</t>
        </is>
      </c>
      <c r="E566" s="107" t="n">
        <v>1.63</v>
      </c>
      <c r="F566" s="107" t="n">
        <v>1.35</v>
      </c>
      <c r="G566" s="107" t="n">
        <v>1.65</v>
      </c>
      <c r="H566" s="107" t="n">
        <v>1.4</v>
      </c>
      <c r="I566" s="107" t="n">
        <v>1.9</v>
      </c>
      <c r="J566" s="107" t="n">
        <v>1.67</v>
      </c>
      <c r="K566" s="107" t="n">
        <v>2.03</v>
      </c>
      <c r="L566" s="107" t="n">
        <v>1.79</v>
      </c>
      <c r="M566" s="107" t="n">
        <v>2.18</v>
      </c>
      <c r="N566" s="107" t="n">
        <v>1.91</v>
      </c>
      <c r="O566" s="107" t="n">
        <v>2.33</v>
      </c>
      <c r="P566" s="107" t="n">
        <v>2.04</v>
      </c>
      <c r="Q566" s="107" t="n">
        <v>2.49</v>
      </c>
      <c r="R566" s="107" t="n">
        <v>2.19</v>
      </c>
      <c r="S566" s="107" t="n">
        <v>2.67</v>
      </c>
      <c r="T566" s="107" t="n">
        <v>2.19</v>
      </c>
      <c r="U566" s="107" t="n">
        <v>2.67</v>
      </c>
      <c r="V566" s="107" t="n">
        <v>2.19</v>
      </c>
      <c r="W566" s="107" t="n">
        <v>2.67</v>
      </c>
      <c r="X566" s="107" t="n"/>
      <c r="Y566" s="107" t="n"/>
      <c r="Z566" s="107" t="n"/>
      <c r="AA566" s="107" t="n"/>
      <c r="AB566" s="107" t="n"/>
      <c r="AC566" s="107" t="n"/>
      <c r="AD566" s="107" t="n"/>
      <c r="AE566" s="107" t="n"/>
      <c r="AF566" s="107" t="n"/>
      <c r="AG566" s="107" t="n"/>
      <c r="AH566" s="107" t="n"/>
      <c r="AI566" s="107" t="n"/>
      <c r="AJ566" s="107" t="n"/>
      <c r="AK566" s="107" t="n"/>
      <c r="AL566" s="107" t="n"/>
      <c r="AM566" s="107" t="n"/>
      <c r="AN566" s="107" t="n"/>
      <c r="AO566" s="107" t="n"/>
      <c r="AP566" s="107" t="n"/>
      <c r="AQ566" s="107" t="n"/>
      <c r="AR566" s="107" t="n"/>
      <c r="AS566" s="107" t="n"/>
      <c r="AT566" s="107" t="n"/>
      <c r="AU566" s="107" t="n"/>
      <c r="AV566" s="107" t="n"/>
      <c r="AW566" s="107" t="n"/>
      <c r="AX566" s="107" t="n"/>
      <c r="AY566" s="107" t="n"/>
      <c r="AZ566" s="107" t="n"/>
      <c r="BA566" s="107" t="n"/>
      <c r="BB566" s="107" t="n"/>
      <c r="BC566" s="107" t="n"/>
      <c r="BD566" s="107" t="n"/>
      <c r="BE566" s="107" t="n"/>
      <c r="BF566" s="107" t="n"/>
      <c r="BG566" s="107" t="n"/>
      <c r="BH566" s="107" t="n"/>
      <c r="BI566" s="107" t="n"/>
      <c r="BJ566" s="107" t="n"/>
      <c r="BK566" s="107" t="n"/>
      <c r="BL566" s="107" t="n"/>
      <c r="BM566" s="107" t="n"/>
      <c r="BN566" s="107" t="n"/>
      <c r="BO566" s="107" t="n"/>
      <c r="BP566" s="107" t="n"/>
      <c r="BQ566" s="107" t="n"/>
      <c r="BR566" s="107" t="n"/>
      <c r="BS566" s="107" t="n"/>
      <c r="BT566" s="107" t="n"/>
      <c r="BU566" s="107" t="n"/>
      <c r="BV566" s="107" t="n"/>
      <c r="BW566" s="107" t="n"/>
      <c r="BX566" s="107" t="n"/>
      <c r="BY566" s="107" t="n"/>
      <c r="BZ566" s="107" t="n"/>
      <c r="CA566" s="107" t="n"/>
      <c r="CB566" s="107" t="n"/>
      <c r="CC566" s="107" t="n"/>
      <c r="CD566" s="107" t="n"/>
      <c r="CE566" s="107" t="n"/>
      <c r="CF566" s="107" t="n"/>
      <c r="CG566" s="107" t="n"/>
      <c r="CH566" s="107" t="n"/>
      <c r="CI566" s="107" t="n"/>
      <c r="CJ566" s="107" t="n"/>
      <c r="CK566" s="107" t="n"/>
      <c r="CL566" s="107" t="n"/>
      <c r="CM566" s="107" t="n"/>
      <c r="CN566" s="107" t="n"/>
      <c r="CO566" s="107" t="n"/>
      <c r="CP566" s="107" t="n"/>
      <c r="CQ566" s="107" t="n"/>
      <c r="CR566" s="107" t="n"/>
      <c r="CS566" s="107" t="n"/>
      <c r="CT566" s="107" t="n"/>
      <c r="CU566" s="107" t="n"/>
      <c r="CV566" s="107" t="n"/>
      <c r="CW566" s="107" t="n"/>
      <c r="CX566" s="107" t="n"/>
      <c r="CY566" s="107" t="n"/>
      <c r="CZ566" s="107" t="n"/>
    </row>
    <row r="568">
      <c r="A568" s="126">
        <f>IF('AS51'!$C$57="","",'AS51'!$C$57)</f>
        <v/>
      </c>
      <c r="B568" s="68">
        <f>IF($A568="",0,COUNT($E569:$CZ569))</f>
        <v/>
      </c>
      <c r="C568" s="69">
        <f>IF($B568=0,0,MAX($E569:$CZ569))</f>
        <v/>
      </c>
      <c r="D568" s="58">
        <f>_xll.BDS($A568,'Field Check'!$C$44,"headers=y","startcol=1","endcol=7","dir=h","DVD_START_DT",'Field Check'!$C$59,"DVD_END_DT",'Field Check'!$D$59)</f>
        <v/>
      </c>
      <c r="E568" s="59" t="n"/>
      <c r="F568" s="59" t="n"/>
      <c r="G568" s="59" t="n"/>
      <c r="H568" s="59" t="n"/>
      <c r="I568" s="59" t="n"/>
      <c r="J568" s="59" t="n"/>
      <c r="K568" s="59" t="n"/>
      <c r="L568" s="59" t="n"/>
      <c r="M568" s="59" t="n"/>
      <c r="N568" s="59" t="n"/>
      <c r="O568" s="59" t="n"/>
      <c r="P568" s="59" t="n"/>
      <c r="Q568" s="59" t="n"/>
      <c r="R568" s="59" t="n"/>
      <c r="S568" s="59" t="n"/>
      <c r="T568" s="59" t="n"/>
      <c r="U568" s="59" t="n"/>
      <c r="V568" s="59" t="n"/>
      <c r="W568" s="59" t="n"/>
      <c r="X568" s="59" t="n"/>
      <c r="Y568" s="59" t="n"/>
      <c r="Z568" s="59" t="n"/>
      <c r="AA568" s="59" t="n"/>
      <c r="AB568" s="59" t="n"/>
      <c r="AC568" s="59" t="n"/>
      <c r="AD568" s="59" t="n"/>
      <c r="AE568" s="59" t="n"/>
      <c r="AF568" s="59" t="n"/>
      <c r="AG568" s="59" t="n"/>
      <c r="AH568" s="59" t="n"/>
      <c r="AI568" s="59" t="n"/>
      <c r="AJ568" s="59" t="n"/>
      <c r="AK568" s="59" t="n"/>
      <c r="AL568" s="59" t="n"/>
      <c r="AM568" s="59" t="n"/>
      <c r="AN568" s="59" t="n"/>
      <c r="AO568" s="59" t="n"/>
      <c r="AP568" s="59" t="n"/>
      <c r="AQ568" s="59" t="n"/>
      <c r="AR568" s="59" t="n"/>
      <c r="AS568" s="59" t="n"/>
      <c r="AT568" s="59" t="n"/>
      <c r="AU568" s="59" t="n"/>
      <c r="AV568" s="59" t="n"/>
      <c r="AW568" s="59" t="n"/>
      <c r="AX568" s="59" t="n"/>
      <c r="AY568" s="59" t="n"/>
      <c r="AZ568" s="59" t="n"/>
      <c r="BA568" s="59" t="n"/>
      <c r="BB568" s="59" t="n"/>
      <c r="BC568" s="59" t="n"/>
      <c r="BD568" s="59" t="n"/>
      <c r="BE568" s="59" t="n"/>
      <c r="BF568" s="59" t="n"/>
      <c r="BG568" s="59" t="n"/>
      <c r="BH568" s="59" t="n"/>
      <c r="BI568" s="59" t="n"/>
      <c r="BJ568" s="59" t="n"/>
      <c r="BK568" s="59" t="n"/>
      <c r="BL568" s="59" t="n"/>
      <c r="BM568" s="59" t="n"/>
      <c r="BN568" s="59" t="n"/>
      <c r="BO568" s="59" t="n"/>
      <c r="BP568" s="59" t="n"/>
      <c r="BQ568" s="59" t="n"/>
      <c r="BR568" s="59" t="n"/>
      <c r="BS568" s="59" t="n"/>
      <c r="BT568" s="59" t="n"/>
      <c r="BU568" s="59" t="n"/>
      <c r="BV568" s="59" t="n"/>
      <c r="BW568" s="59" t="n"/>
      <c r="BX568" s="59" t="n"/>
      <c r="BY568" s="59" t="n"/>
      <c r="BZ568" s="59" t="n"/>
      <c r="CA568" s="59" t="n"/>
      <c r="CB568" s="59" t="n"/>
      <c r="CC568" s="59" t="n"/>
      <c r="CD568" s="59" t="n"/>
      <c r="CE568" s="59" t="n"/>
      <c r="CF568" s="59" t="n"/>
      <c r="CG568" s="59" t="n"/>
      <c r="CH568" s="59" t="n"/>
      <c r="CI568" s="59" t="n"/>
      <c r="CJ568" s="59" t="n"/>
      <c r="CK568" s="59" t="n"/>
      <c r="CL568" s="59" t="n"/>
      <c r="CM568" s="59" t="n"/>
      <c r="CN568" s="59" t="n"/>
      <c r="CO568" s="59" t="n"/>
      <c r="CP568" s="59" t="n"/>
      <c r="CQ568" s="59" t="n"/>
      <c r="CR568" s="59" t="n"/>
      <c r="CS568" s="59" t="n"/>
      <c r="CT568" s="59" t="n"/>
      <c r="CU568" s="59" t="n"/>
      <c r="CV568" s="59" t="n"/>
      <c r="CW568" s="59" t="n"/>
      <c r="CX568" s="59" t="n"/>
      <c r="CY568" s="59" t="n"/>
      <c r="CZ568" s="59" t="n"/>
    </row>
    <row r="569">
      <c r="D569" s="59" t="n"/>
      <c r="E569" s="59" t="n"/>
      <c r="F569" s="59" t="n"/>
      <c r="G569" s="59" t="n"/>
      <c r="H569" s="59" t="n"/>
      <c r="I569" s="59" t="n"/>
      <c r="J569" s="59" t="n"/>
      <c r="K569" s="59" t="n"/>
      <c r="L569" s="59" t="n"/>
      <c r="M569" s="59" t="n"/>
      <c r="N569" s="59" t="n"/>
      <c r="O569" s="59" t="n"/>
      <c r="P569" s="59" t="n"/>
      <c r="Q569" s="59" t="n"/>
      <c r="R569" s="59" t="n"/>
      <c r="S569" s="59" t="n"/>
      <c r="T569" s="59" t="n"/>
      <c r="U569" s="59" t="n"/>
      <c r="V569" s="59" t="n"/>
      <c r="W569" s="59" t="n"/>
      <c r="X569" s="59" t="n"/>
      <c r="Y569" s="59" t="n"/>
      <c r="Z569" s="59" t="n"/>
      <c r="AA569" s="59" t="n"/>
      <c r="AB569" s="59" t="n"/>
      <c r="AC569" s="59" t="n"/>
      <c r="AD569" s="59" t="n"/>
      <c r="AE569" s="59" t="n"/>
      <c r="AF569" s="59" t="n"/>
      <c r="AG569" s="59" t="n"/>
      <c r="AH569" s="59" t="n"/>
      <c r="AI569" s="59" t="n"/>
      <c r="AJ569" s="59" t="n"/>
      <c r="AK569" s="59" t="n"/>
      <c r="AL569" s="59" t="n"/>
      <c r="AM569" s="59" t="n"/>
      <c r="AN569" s="59" t="n"/>
      <c r="AO569" s="59" t="n"/>
      <c r="AP569" s="59" t="n"/>
      <c r="AQ569" s="59" t="n"/>
      <c r="AR569" s="59" t="n"/>
      <c r="AS569" s="59" t="n"/>
      <c r="AT569" s="59" t="n"/>
      <c r="AU569" s="59" t="n"/>
      <c r="AV569" s="59" t="n"/>
      <c r="AW569" s="59" t="n"/>
      <c r="AX569" s="59" t="n"/>
      <c r="AY569" s="59" t="n"/>
      <c r="AZ569" s="59" t="n"/>
      <c r="BA569" s="59" t="n"/>
      <c r="BB569" s="59" t="n"/>
      <c r="BC569" s="59" t="n"/>
      <c r="BD569" s="59" t="n"/>
      <c r="BE569" s="59" t="n"/>
      <c r="BF569" s="59" t="n"/>
      <c r="BG569" s="59" t="n"/>
      <c r="BH569" s="59" t="n"/>
      <c r="BI569" s="59" t="n"/>
      <c r="BJ569" s="59" t="n"/>
      <c r="BK569" s="59" t="n"/>
      <c r="BL569" s="59" t="n"/>
      <c r="BM569" s="59" t="n"/>
      <c r="BN569" s="59" t="n"/>
      <c r="BO569" s="59" t="n"/>
      <c r="BP569" s="59" t="n"/>
      <c r="BQ569" s="59" t="n"/>
      <c r="BR569" s="59" t="n"/>
      <c r="BS569" s="59" t="n"/>
      <c r="BT569" s="59" t="n"/>
      <c r="BU569" s="59" t="n"/>
      <c r="BV569" s="59" t="n"/>
      <c r="BW569" s="59" t="n"/>
      <c r="BX569" s="59" t="n"/>
      <c r="BY569" s="59" t="n"/>
      <c r="BZ569" s="59" t="n"/>
      <c r="CA569" s="59" t="n"/>
      <c r="CB569" s="59" t="n"/>
      <c r="CC569" s="59" t="n"/>
      <c r="CD569" s="59" t="n"/>
      <c r="CE569" s="59" t="n"/>
      <c r="CF569" s="59" t="n"/>
      <c r="CG569" s="59" t="n"/>
      <c r="CH569" s="59" t="n"/>
      <c r="CI569" s="59" t="n"/>
      <c r="CJ569" s="59" t="n"/>
      <c r="CK569" s="59" t="n"/>
      <c r="CL569" s="59" t="n"/>
      <c r="CM569" s="59" t="n"/>
      <c r="CN569" s="59" t="n"/>
      <c r="CO569" s="59" t="n"/>
      <c r="CP569" s="59" t="n"/>
      <c r="CQ569" s="59" t="n"/>
      <c r="CR569" s="59" t="n"/>
      <c r="CS569" s="59" t="n"/>
      <c r="CT569" s="59" t="n"/>
      <c r="CU569" s="59" t="n"/>
      <c r="CV569" s="59" t="n"/>
      <c r="CW569" s="59" t="n"/>
      <c r="CX569" s="59" t="n"/>
      <c r="CY569" s="59" t="n"/>
      <c r="CZ569" s="59" t="n"/>
    </row>
    <row r="570">
      <c r="D570" s="59" t="n"/>
      <c r="E570" s="59" t="n"/>
      <c r="F570" s="59" t="n"/>
      <c r="G570" s="59" t="n"/>
      <c r="H570" s="59" t="n"/>
      <c r="I570" s="59" t="n"/>
      <c r="J570" s="59" t="n"/>
      <c r="K570" s="59" t="n"/>
      <c r="L570" s="59" t="n"/>
      <c r="M570" s="59" t="n"/>
      <c r="N570" s="59" t="n"/>
      <c r="O570" s="59" t="n"/>
      <c r="P570" s="59" t="n"/>
      <c r="Q570" s="59" t="n"/>
      <c r="R570" s="59" t="n"/>
      <c r="S570" s="59" t="n"/>
      <c r="T570" s="59" t="n"/>
      <c r="U570" s="59" t="n"/>
      <c r="V570" s="59" t="n"/>
      <c r="W570" s="59" t="n"/>
      <c r="X570" s="59" t="n"/>
      <c r="Y570" s="59" t="n"/>
      <c r="Z570" s="59" t="n"/>
      <c r="AA570" s="59" t="n"/>
      <c r="AB570" s="59" t="n"/>
      <c r="AC570" s="59" t="n"/>
      <c r="AD570" s="59" t="n"/>
      <c r="AE570" s="59" t="n"/>
      <c r="AF570" s="59" t="n"/>
      <c r="AG570" s="59" t="n"/>
      <c r="AH570" s="59" t="n"/>
      <c r="AI570" s="59" t="n"/>
      <c r="AJ570" s="59" t="n"/>
      <c r="AK570" s="59" t="n"/>
      <c r="AL570" s="59" t="n"/>
      <c r="AM570" s="59" t="n"/>
      <c r="AN570" s="59" t="n"/>
      <c r="AO570" s="59" t="n"/>
      <c r="AP570" s="59" t="n"/>
      <c r="AQ570" s="59" t="n"/>
      <c r="AR570" s="59" t="n"/>
      <c r="AS570" s="59" t="n"/>
      <c r="AT570" s="59" t="n"/>
      <c r="AU570" s="59" t="n"/>
      <c r="AV570" s="59" t="n"/>
      <c r="AW570" s="59" t="n"/>
      <c r="AX570" s="59" t="n"/>
      <c r="AY570" s="59" t="n"/>
      <c r="AZ570" s="59" t="n"/>
      <c r="BA570" s="59" t="n"/>
      <c r="BB570" s="59" t="n"/>
      <c r="BC570" s="59" t="n"/>
      <c r="BD570" s="59" t="n"/>
      <c r="BE570" s="59" t="n"/>
      <c r="BF570" s="59" t="n"/>
      <c r="BG570" s="59" t="n"/>
      <c r="BH570" s="59" t="n"/>
      <c r="BI570" s="59" t="n"/>
      <c r="BJ570" s="59" t="n"/>
      <c r="BK570" s="59" t="n"/>
      <c r="BL570" s="59" t="n"/>
      <c r="BM570" s="59" t="n"/>
      <c r="BN570" s="59" t="n"/>
      <c r="BO570" s="59" t="n"/>
      <c r="BP570" s="59" t="n"/>
      <c r="BQ570" s="59" t="n"/>
      <c r="BR570" s="59" t="n"/>
      <c r="BS570" s="59" t="n"/>
      <c r="BT570" s="59" t="n"/>
      <c r="BU570" s="59" t="n"/>
      <c r="BV570" s="59" t="n"/>
      <c r="BW570" s="59" t="n"/>
      <c r="BX570" s="59" t="n"/>
      <c r="BY570" s="59" t="n"/>
      <c r="BZ570" s="59" t="n"/>
      <c r="CA570" s="59" t="n"/>
      <c r="CB570" s="59" t="n"/>
      <c r="CC570" s="59" t="n"/>
      <c r="CD570" s="59" t="n"/>
      <c r="CE570" s="59" t="n"/>
      <c r="CF570" s="59" t="n"/>
      <c r="CG570" s="59" t="n"/>
      <c r="CH570" s="59" t="n"/>
      <c r="CI570" s="59" t="n"/>
      <c r="CJ570" s="59" t="n"/>
      <c r="CK570" s="59" t="n"/>
      <c r="CL570" s="59" t="n"/>
      <c r="CM570" s="59" t="n"/>
      <c r="CN570" s="59" t="n"/>
      <c r="CO570" s="59" t="n"/>
      <c r="CP570" s="59" t="n"/>
      <c r="CQ570" s="59" t="n"/>
      <c r="CR570" s="59" t="n"/>
      <c r="CS570" s="59" t="n"/>
      <c r="CT570" s="59" t="n"/>
      <c r="CU570" s="59" t="n"/>
      <c r="CV570" s="59" t="n"/>
      <c r="CW570" s="59" t="n"/>
      <c r="CX570" s="59" t="n"/>
      <c r="CY570" s="59" t="n"/>
      <c r="CZ570" s="59" t="n"/>
    </row>
    <row r="571">
      <c r="D571" s="59" t="n"/>
      <c r="E571" s="59" t="n"/>
      <c r="F571" s="59" t="n"/>
      <c r="G571" s="59" t="n"/>
      <c r="H571" s="59" t="n"/>
      <c r="I571" s="59" t="n"/>
      <c r="J571" s="59" t="n"/>
      <c r="K571" s="59" t="n"/>
      <c r="L571" s="59" t="n"/>
      <c r="M571" s="59" t="n"/>
      <c r="N571" s="59" t="n"/>
      <c r="O571" s="59" t="n"/>
      <c r="P571" s="59" t="n"/>
      <c r="Q571" s="59" t="n"/>
      <c r="R571" s="59" t="n"/>
      <c r="S571" s="59" t="n"/>
      <c r="T571" s="59" t="n"/>
      <c r="U571" s="59" t="n"/>
      <c r="V571" s="59" t="n"/>
      <c r="W571" s="59" t="n"/>
      <c r="X571" s="59" t="n"/>
      <c r="Y571" s="59" t="n"/>
      <c r="Z571" s="59" t="n"/>
      <c r="AA571" s="59" t="n"/>
      <c r="AB571" s="59" t="n"/>
      <c r="AC571" s="59" t="n"/>
      <c r="AD571" s="59" t="n"/>
      <c r="AE571" s="59" t="n"/>
      <c r="AF571" s="59" t="n"/>
      <c r="AG571" s="59" t="n"/>
      <c r="AH571" s="59" t="n"/>
      <c r="AI571" s="59" t="n"/>
      <c r="AJ571" s="59" t="n"/>
      <c r="AK571" s="59" t="n"/>
      <c r="AL571" s="59" t="n"/>
      <c r="AM571" s="59" t="n"/>
      <c r="AN571" s="59" t="n"/>
      <c r="AO571" s="59" t="n"/>
      <c r="AP571" s="59" t="n"/>
      <c r="AQ571" s="59" t="n"/>
      <c r="AR571" s="59" t="n"/>
      <c r="AS571" s="59" t="n"/>
      <c r="AT571" s="59" t="n"/>
      <c r="AU571" s="59" t="n"/>
      <c r="AV571" s="59" t="n"/>
      <c r="AW571" s="59" t="n"/>
      <c r="AX571" s="59" t="n"/>
      <c r="AY571" s="59" t="n"/>
      <c r="AZ571" s="59" t="n"/>
      <c r="BA571" s="59" t="n"/>
      <c r="BB571" s="59" t="n"/>
      <c r="BC571" s="59" t="n"/>
      <c r="BD571" s="59" t="n"/>
      <c r="BE571" s="59" t="n"/>
      <c r="BF571" s="59" t="n"/>
      <c r="BG571" s="59" t="n"/>
      <c r="BH571" s="59" t="n"/>
      <c r="BI571" s="59" t="n"/>
      <c r="BJ571" s="59" t="n"/>
      <c r="BK571" s="59" t="n"/>
      <c r="BL571" s="59" t="n"/>
      <c r="BM571" s="59" t="n"/>
      <c r="BN571" s="59" t="n"/>
      <c r="BO571" s="59" t="n"/>
      <c r="BP571" s="59" t="n"/>
      <c r="BQ571" s="59" t="n"/>
      <c r="BR571" s="59" t="n"/>
      <c r="BS571" s="59" t="n"/>
      <c r="BT571" s="59" t="n"/>
      <c r="BU571" s="59" t="n"/>
      <c r="BV571" s="59" t="n"/>
      <c r="BW571" s="59" t="n"/>
      <c r="BX571" s="59" t="n"/>
      <c r="BY571" s="59" t="n"/>
      <c r="BZ571" s="59" t="n"/>
      <c r="CA571" s="59" t="n"/>
      <c r="CB571" s="59" t="n"/>
      <c r="CC571" s="59" t="n"/>
      <c r="CD571" s="59" t="n"/>
      <c r="CE571" s="59" t="n"/>
      <c r="CF571" s="59" t="n"/>
      <c r="CG571" s="59" t="n"/>
      <c r="CH571" s="59" t="n"/>
      <c r="CI571" s="59" t="n"/>
      <c r="CJ571" s="59" t="n"/>
      <c r="CK571" s="59" t="n"/>
      <c r="CL571" s="59" t="n"/>
      <c r="CM571" s="59" t="n"/>
      <c r="CN571" s="59" t="n"/>
      <c r="CO571" s="59" t="n"/>
      <c r="CP571" s="59" t="n"/>
      <c r="CQ571" s="59" t="n"/>
      <c r="CR571" s="59" t="n"/>
      <c r="CS571" s="59" t="n"/>
      <c r="CT571" s="59" t="n"/>
      <c r="CU571" s="59" t="n"/>
      <c r="CV571" s="59" t="n"/>
      <c r="CW571" s="59" t="n"/>
      <c r="CX571" s="59" t="n"/>
      <c r="CY571" s="59" t="n"/>
      <c r="CZ571" s="59" t="n"/>
    </row>
    <row r="572">
      <c r="D572" s="107" t="n"/>
      <c r="E572" s="107" t="n"/>
      <c r="F572" s="107" t="n"/>
      <c r="G572" s="107" t="n"/>
      <c r="H572" s="107" t="n"/>
      <c r="I572" s="107" t="n"/>
      <c r="J572" s="107" t="n"/>
      <c r="K572" s="107" t="n"/>
      <c r="L572" s="107" t="n"/>
      <c r="M572" s="107" t="n"/>
      <c r="N572" s="107" t="n"/>
      <c r="O572" s="107" t="n"/>
      <c r="P572" s="107" t="n"/>
      <c r="Q572" s="107" t="n"/>
      <c r="R572" s="107" t="n"/>
      <c r="S572" s="107" t="n"/>
      <c r="T572" s="107" t="n"/>
      <c r="U572" s="107" t="n"/>
      <c r="V572" s="107" t="n"/>
      <c r="W572" s="107" t="n"/>
      <c r="X572" s="107" t="n"/>
      <c r="Y572" s="107" t="n"/>
      <c r="Z572" s="107" t="n"/>
      <c r="AA572" s="107" t="n"/>
      <c r="AB572" s="107" t="n"/>
      <c r="AC572" s="107" t="n"/>
      <c r="AD572" s="107" t="n"/>
      <c r="AE572" s="107" t="n"/>
      <c r="AF572" s="107" t="n"/>
      <c r="AG572" s="107" t="n"/>
      <c r="AH572" s="107" t="n"/>
      <c r="AI572" s="107" t="n"/>
      <c r="AJ572" s="107" t="n"/>
      <c r="AK572" s="107" t="n"/>
      <c r="AL572" s="107" t="n"/>
      <c r="AM572" s="107" t="n"/>
      <c r="AN572" s="107" t="n"/>
      <c r="AO572" s="107" t="n"/>
      <c r="AP572" s="107" t="n"/>
      <c r="AQ572" s="107" t="n"/>
      <c r="AR572" s="107" t="n"/>
      <c r="AS572" s="107" t="n"/>
      <c r="AT572" s="107" t="n"/>
      <c r="AU572" s="107" t="n"/>
      <c r="AV572" s="107" t="n"/>
      <c r="AW572" s="107" t="n"/>
      <c r="AX572" s="107" t="n"/>
      <c r="AY572" s="107" t="n"/>
      <c r="AZ572" s="107" t="n"/>
      <c r="BA572" s="107" t="n"/>
      <c r="BB572" s="107" t="n"/>
      <c r="BC572" s="107" t="n"/>
      <c r="BD572" s="107" t="n"/>
      <c r="BE572" s="107" t="n"/>
      <c r="BF572" s="107" t="n"/>
      <c r="BG572" s="107" t="n"/>
      <c r="BH572" s="107" t="n"/>
      <c r="BI572" s="107" t="n"/>
      <c r="BJ572" s="107" t="n"/>
      <c r="BK572" s="107" t="n"/>
      <c r="BL572" s="107" t="n"/>
      <c r="BM572" s="107" t="n"/>
      <c r="BN572" s="107" t="n"/>
      <c r="BO572" s="107" t="n"/>
      <c r="BP572" s="107" t="n"/>
      <c r="BQ572" s="107" t="n"/>
      <c r="BR572" s="107" t="n"/>
      <c r="BS572" s="107" t="n"/>
      <c r="BT572" s="107" t="n"/>
      <c r="BU572" s="107" t="n"/>
      <c r="BV572" s="107" t="n"/>
      <c r="BW572" s="107" t="n"/>
      <c r="BX572" s="107" t="n"/>
      <c r="BY572" s="107" t="n"/>
      <c r="BZ572" s="107" t="n"/>
      <c r="CA572" s="107" t="n"/>
      <c r="CB572" s="107" t="n"/>
      <c r="CC572" s="107" t="n"/>
      <c r="CD572" s="107" t="n"/>
      <c r="CE572" s="107" t="n"/>
      <c r="CF572" s="107" t="n"/>
      <c r="CG572" s="107" t="n"/>
      <c r="CH572" s="107" t="n"/>
      <c r="CI572" s="107" t="n"/>
      <c r="CJ572" s="107" t="n"/>
      <c r="CK572" s="107" t="n"/>
      <c r="CL572" s="107" t="n"/>
      <c r="CM572" s="107" t="n"/>
      <c r="CN572" s="107" t="n"/>
      <c r="CO572" s="107" t="n"/>
      <c r="CP572" s="107" t="n"/>
      <c r="CQ572" s="107" t="n"/>
      <c r="CR572" s="107" t="n"/>
      <c r="CS572" s="107" t="n"/>
      <c r="CT572" s="107" t="n"/>
      <c r="CU572" s="107" t="n"/>
      <c r="CV572" s="107" t="n"/>
      <c r="CW572" s="107" t="n"/>
      <c r="CX572" s="107" t="n"/>
      <c r="CY572" s="107" t="n"/>
      <c r="CZ572" s="107" t="n"/>
    </row>
    <row r="575">
      <c r="A575" s="2">
        <f>IF($A568="","","   projections")</f>
        <v/>
      </c>
      <c r="B575" s="68">
        <f>IF($A568="",0,COUNT($E576:$CZ576))</f>
        <v/>
      </c>
      <c r="C575" s="69">
        <f>IF($B575=0,0,MAX($E576:$CZ576))</f>
        <v/>
      </c>
      <c r="D575" s="58">
        <f>_xll.BDS($A568,'Field Check'!$C$42,"headers=y","startcol=1","endcol=3","dir=h","cols=21;rows=3")</f>
        <v/>
      </c>
      <c r="E575" s="59" t="n">
        <v>46254</v>
      </c>
      <c r="F575" s="59" t="n">
        <v>46436</v>
      </c>
      <c r="G575" s="59" t="n">
        <v>46618</v>
      </c>
      <c r="H575" s="59" t="n">
        <v>46807</v>
      </c>
      <c r="I575" s="59" t="n">
        <v>46989</v>
      </c>
      <c r="J575" s="59" t="n">
        <v>47171</v>
      </c>
      <c r="K575" s="59" t="n">
        <v>47353</v>
      </c>
      <c r="L575" s="59" t="n">
        <v>47535</v>
      </c>
      <c r="M575" s="59" t="n">
        <v>47717</v>
      </c>
      <c r="N575" s="59" t="n">
        <v>47899</v>
      </c>
      <c r="O575" s="59" t="n">
        <v>48081</v>
      </c>
      <c r="P575" s="59" t="n">
        <v>48263</v>
      </c>
      <c r="Q575" s="59" t="n">
        <v>48445</v>
      </c>
      <c r="R575" s="59" t="n">
        <v>48634</v>
      </c>
      <c r="S575" s="59" t="n">
        <v>48816</v>
      </c>
      <c r="T575" s="59" t="n">
        <v>48998</v>
      </c>
      <c r="U575" s="59" t="n">
        <v>49180</v>
      </c>
      <c r="V575" s="59" t="n">
        <v>49369</v>
      </c>
      <c r="W575" s="59" t="n">
        <v>49551</v>
      </c>
      <c r="X575" s="59" t="n">
        <v>49733</v>
      </c>
      <c r="Y575" s="59" t="n"/>
      <c r="Z575" s="59" t="n"/>
      <c r="AA575" s="59" t="n"/>
      <c r="AB575" s="59" t="n"/>
      <c r="AC575" s="59" t="n"/>
      <c r="AD575" s="59" t="n"/>
      <c r="AE575" s="59" t="n"/>
      <c r="AF575" s="59" t="n"/>
      <c r="AG575" s="59" t="n"/>
      <c r="AH575" s="59" t="n"/>
      <c r="AI575" s="59" t="n"/>
      <c r="AJ575" s="59" t="n"/>
      <c r="AK575" s="59" t="n"/>
      <c r="AL575" s="59" t="n"/>
      <c r="AM575" s="59" t="n"/>
      <c r="AN575" s="59" t="n"/>
      <c r="AO575" s="59" t="n"/>
      <c r="AP575" s="59" t="n"/>
      <c r="AQ575" s="59" t="n"/>
      <c r="AR575" s="59" t="n"/>
      <c r="AS575" s="59" t="n"/>
      <c r="AT575" s="59" t="n"/>
      <c r="AU575" s="59" t="n"/>
      <c r="AV575" s="59" t="n"/>
      <c r="AW575" s="59" t="n"/>
      <c r="AX575" s="59" t="n"/>
      <c r="AY575" s="59" t="n"/>
      <c r="AZ575" s="59" t="n"/>
      <c r="BA575" s="59" t="n"/>
      <c r="BB575" s="59" t="n"/>
      <c r="BC575" s="59" t="n"/>
      <c r="BD575" s="59" t="n"/>
      <c r="BE575" s="59" t="n"/>
      <c r="BF575" s="59" t="n"/>
      <c r="BG575" s="59" t="n"/>
      <c r="BH575" s="59" t="n"/>
      <c r="BI575" s="59" t="n"/>
      <c r="BJ575" s="59" t="n"/>
      <c r="BK575" s="59" t="n"/>
      <c r="BL575" s="59" t="n"/>
      <c r="BM575" s="59" t="n"/>
      <c r="BN575" s="59" t="n"/>
      <c r="BO575" s="59" t="n"/>
      <c r="BP575" s="59" t="n"/>
      <c r="BQ575" s="59" t="n"/>
      <c r="BR575" s="59" t="n"/>
      <c r="BS575" s="59" t="n"/>
      <c r="BT575" s="59" t="n"/>
      <c r="BU575" s="59" t="n"/>
      <c r="BV575" s="59" t="n"/>
      <c r="BW575" s="59" t="n"/>
      <c r="BX575" s="59" t="n"/>
      <c r="BY575" s="59" t="n"/>
      <c r="BZ575" s="59" t="n"/>
      <c r="CA575" s="59" t="n"/>
      <c r="CB575" s="59" t="n"/>
      <c r="CC575" s="59" t="n"/>
      <c r="CD575" s="59" t="n"/>
      <c r="CE575" s="59" t="n"/>
      <c r="CF575" s="59" t="n"/>
      <c r="CG575" s="59" t="n"/>
      <c r="CH575" s="59" t="n"/>
      <c r="CI575" s="59" t="n"/>
      <c r="CJ575" s="59" t="n"/>
      <c r="CK575" s="59" t="n"/>
      <c r="CL575" s="59" t="n"/>
      <c r="CM575" s="59" t="n"/>
      <c r="CN575" s="59" t="n"/>
      <c r="CO575" s="59" t="n"/>
      <c r="CP575" s="59" t="n"/>
      <c r="CQ575" s="59" t="n"/>
      <c r="CR575" s="59" t="n"/>
      <c r="CS575" s="59" t="n"/>
      <c r="CT575" s="59" t="n"/>
      <c r="CU575" s="59" t="n"/>
      <c r="CV575" s="59" t="n"/>
      <c r="CW575" s="59" t="n"/>
      <c r="CX575" s="59" t="n"/>
      <c r="CY575" s="59" t="n"/>
      <c r="CZ575" s="59" t="n"/>
    </row>
    <row r="576">
      <c r="D576" s="59" t="inlineStr">
        <is>
          <t>Ex-Date</t>
        </is>
      </c>
      <c r="E576" s="59" t="n">
        <v>46275</v>
      </c>
      <c r="F576" s="59" t="n">
        <v>46447</v>
      </c>
      <c r="G576" s="59" t="n">
        <v>46639</v>
      </c>
      <c r="H576" s="59" t="n">
        <v>46818</v>
      </c>
      <c r="I576" s="59" t="n">
        <v>47010</v>
      </c>
      <c r="J576" s="59" t="n">
        <v>47182</v>
      </c>
      <c r="K576" s="59" t="n">
        <v>47374</v>
      </c>
      <c r="L576" s="59" t="n">
        <v>47546</v>
      </c>
      <c r="M576" s="59" t="n">
        <v>47738</v>
      </c>
      <c r="N576" s="59" t="n">
        <v>47910</v>
      </c>
      <c r="O576" s="59" t="n">
        <v>48102</v>
      </c>
      <c r="P576" s="59" t="n">
        <v>48274</v>
      </c>
      <c r="Q576" s="59" t="n">
        <v>48466</v>
      </c>
      <c r="R576" s="59" t="n">
        <v>48645</v>
      </c>
      <c r="S576" s="59" t="n">
        <v>48837</v>
      </c>
      <c r="T576" s="59" t="n">
        <v>49009</v>
      </c>
      <c r="U576" s="59" t="n">
        <v>49201</v>
      </c>
      <c r="V576" s="59" t="n">
        <v>49380</v>
      </c>
      <c r="W576" s="59" t="n">
        <v>49572</v>
      </c>
      <c r="X576" s="59" t="n">
        <v>49744</v>
      </c>
      <c r="Y576" s="59" t="n"/>
      <c r="Z576" s="59" t="n"/>
      <c r="AA576" s="59" t="n"/>
      <c r="AB576" s="59" t="n"/>
      <c r="AC576" s="59" t="n"/>
      <c r="AD576" s="59" t="n"/>
      <c r="AE576" s="59" t="n"/>
      <c r="AF576" s="59" t="n"/>
      <c r="AG576" s="59" t="n"/>
      <c r="AH576" s="59" t="n"/>
      <c r="AI576" s="59" t="n"/>
      <c r="AJ576" s="59" t="n"/>
      <c r="AK576" s="59" t="n"/>
      <c r="AL576" s="59" t="n"/>
      <c r="AM576" s="59" t="n"/>
      <c r="AN576" s="59" t="n"/>
      <c r="AO576" s="59" t="n"/>
      <c r="AP576" s="59" t="n"/>
      <c r="AQ576" s="59" t="n"/>
      <c r="AR576" s="59" t="n"/>
      <c r="AS576" s="59" t="n"/>
      <c r="AT576" s="59" t="n"/>
      <c r="AU576" s="59" t="n"/>
      <c r="AV576" s="59" t="n"/>
      <c r="AW576" s="59" t="n"/>
      <c r="AX576" s="59" t="n"/>
      <c r="AY576" s="59" t="n"/>
      <c r="AZ576" s="59" t="n"/>
      <c r="BA576" s="59" t="n"/>
      <c r="BB576" s="59" t="n"/>
      <c r="BC576" s="59" t="n"/>
      <c r="BD576" s="59" t="n"/>
      <c r="BE576" s="59" t="n"/>
      <c r="BF576" s="59" t="n"/>
      <c r="BG576" s="59" t="n"/>
      <c r="BH576" s="59" t="n"/>
      <c r="BI576" s="59" t="n"/>
      <c r="BJ576" s="59" t="n"/>
      <c r="BK576" s="59" t="n"/>
      <c r="BL576" s="59" t="n"/>
      <c r="BM576" s="59" t="n"/>
      <c r="BN576" s="59" t="n"/>
      <c r="BO576" s="59" t="n"/>
      <c r="BP576" s="59" t="n"/>
      <c r="BQ576" s="59" t="n"/>
      <c r="BR576" s="59" t="n"/>
      <c r="BS576" s="59" t="n"/>
      <c r="BT576" s="59" t="n"/>
      <c r="BU576" s="59" t="n"/>
      <c r="BV576" s="59" t="n"/>
      <c r="BW576" s="59" t="n"/>
      <c r="BX576" s="59" t="n"/>
      <c r="BY576" s="59" t="n"/>
      <c r="BZ576" s="59" t="n"/>
      <c r="CA576" s="59" t="n"/>
      <c r="CB576" s="59" t="n"/>
      <c r="CC576" s="59" t="n"/>
      <c r="CD576" s="59" t="n"/>
      <c r="CE576" s="59" t="n"/>
      <c r="CF576" s="59" t="n"/>
      <c r="CG576" s="59" t="n"/>
      <c r="CH576" s="59" t="n"/>
      <c r="CI576" s="59" t="n"/>
      <c r="CJ576" s="59" t="n"/>
      <c r="CK576" s="59" t="n"/>
      <c r="CL576" s="59" t="n"/>
      <c r="CM576" s="59" t="n"/>
      <c r="CN576" s="59" t="n"/>
      <c r="CO576" s="59" t="n"/>
      <c r="CP576" s="59" t="n"/>
      <c r="CQ576" s="59" t="n"/>
      <c r="CR576" s="59" t="n"/>
      <c r="CS576" s="59" t="n"/>
      <c r="CT576" s="59" t="n"/>
      <c r="CU576" s="59" t="n"/>
      <c r="CV576" s="59" t="n"/>
      <c r="CW576" s="59" t="n"/>
      <c r="CX576" s="59" t="n"/>
      <c r="CY576" s="59" t="n"/>
      <c r="CZ576" s="59" t="n"/>
    </row>
    <row r="577">
      <c r="D577" s="107" t="inlineStr">
        <is>
          <t>Amount Per Share</t>
        </is>
      </c>
      <c r="E577" s="107" t="n">
        <v>0.035</v>
      </c>
      <c r="F577" s="107" t="n">
        <v>0.032</v>
      </c>
      <c r="G577" s="107" t="n">
        <v>0.036</v>
      </c>
      <c r="H577" s="107" t="n">
        <v>0.034</v>
      </c>
      <c r="I577" s="107" t="n">
        <v>0.036</v>
      </c>
      <c r="J577" s="107" t="n">
        <v>0.035</v>
      </c>
      <c r="K577" s="107" t="n">
        <v>0.036</v>
      </c>
      <c r="L577" s="107" t="n">
        <v>0.036</v>
      </c>
      <c r="M577" s="107" t="n">
        <v>0.036</v>
      </c>
      <c r="N577" s="107" t="n">
        <v>0.036</v>
      </c>
      <c r="O577" s="107" t="n">
        <v>0.036</v>
      </c>
      <c r="P577" s="107" t="n">
        <v>0.036</v>
      </c>
      <c r="Q577" s="107" t="n">
        <v>0.036</v>
      </c>
      <c r="R577" s="107" t="n">
        <v>0.036</v>
      </c>
      <c r="S577" s="107" t="n">
        <v>0.036</v>
      </c>
      <c r="T577" s="107" t="n">
        <v>0.036</v>
      </c>
      <c r="U577" s="107" t="n">
        <v>0.036</v>
      </c>
      <c r="V577" s="107" t="n">
        <v>0.036</v>
      </c>
      <c r="W577" s="107" t="n">
        <v>0.036</v>
      </c>
      <c r="X577" s="107" t="n">
        <v>0.036</v>
      </c>
      <c r="Y577" s="107" t="n"/>
      <c r="Z577" s="107" t="n"/>
      <c r="AA577" s="107" t="n"/>
      <c r="AB577" s="107" t="n"/>
      <c r="AC577" s="107" t="n"/>
      <c r="AD577" s="107" t="n"/>
      <c r="AE577" s="107" t="n"/>
      <c r="AF577" s="107" t="n"/>
      <c r="AG577" s="107" t="n"/>
      <c r="AH577" s="107" t="n"/>
      <c r="AI577" s="107" t="n"/>
      <c r="AJ577" s="107" t="n"/>
      <c r="AK577" s="107" t="n"/>
      <c r="AL577" s="107" t="n"/>
      <c r="AM577" s="107" t="n"/>
      <c r="AN577" s="107" t="n"/>
      <c r="AO577" s="107" t="n"/>
      <c r="AP577" s="107" t="n"/>
      <c r="AQ577" s="107" t="n"/>
      <c r="AR577" s="107" t="n"/>
      <c r="AS577" s="107" t="n"/>
      <c r="AT577" s="107" t="n"/>
      <c r="AU577" s="107" t="n"/>
      <c r="AV577" s="107" t="n"/>
      <c r="AW577" s="107" t="n"/>
      <c r="AX577" s="107" t="n"/>
      <c r="AY577" s="107" t="n"/>
      <c r="AZ577" s="107" t="n"/>
      <c r="BA577" s="107" t="n"/>
      <c r="BB577" s="107" t="n"/>
      <c r="BC577" s="107" t="n"/>
      <c r="BD577" s="107" t="n"/>
      <c r="BE577" s="107" t="n"/>
      <c r="BF577" s="107" t="n"/>
      <c r="BG577" s="107" t="n"/>
      <c r="BH577" s="107" t="n"/>
      <c r="BI577" s="107" t="n"/>
      <c r="BJ577" s="107" t="n"/>
      <c r="BK577" s="107" t="n"/>
      <c r="BL577" s="107" t="n"/>
      <c r="BM577" s="107" t="n"/>
      <c r="BN577" s="107" t="n"/>
      <c r="BO577" s="107" t="n"/>
      <c r="BP577" s="107" t="n"/>
      <c r="BQ577" s="107" t="n"/>
      <c r="BR577" s="107" t="n"/>
      <c r="BS577" s="107" t="n"/>
      <c r="BT577" s="107" t="n"/>
      <c r="BU577" s="107" t="n"/>
      <c r="BV577" s="107" t="n"/>
      <c r="BW577" s="107" t="n"/>
      <c r="BX577" s="107" t="n"/>
      <c r="BY577" s="107" t="n"/>
      <c r="BZ577" s="107" t="n"/>
      <c r="CA577" s="107" t="n"/>
      <c r="CB577" s="107" t="n"/>
      <c r="CC577" s="107" t="n"/>
      <c r="CD577" s="107" t="n"/>
      <c r="CE577" s="107" t="n"/>
      <c r="CF577" s="107" t="n"/>
      <c r="CG577" s="107" t="n"/>
      <c r="CH577" s="107" t="n"/>
      <c r="CI577" s="107" t="n"/>
      <c r="CJ577" s="107" t="n"/>
      <c r="CK577" s="107" t="n"/>
      <c r="CL577" s="107" t="n"/>
      <c r="CM577" s="107" t="n"/>
      <c r="CN577" s="107" t="n"/>
      <c r="CO577" s="107" t="n"/>
      <c r="CP577" s="107" t="n"/>
      <c r="CQ577" s="107" t="n"/>
      <c r="CR577" s="107" t="n"/>
      <c r="CS577" s="107" t="n"/>
      <c r="CT577" s="107" t="n"/>
      <c r="CU577" s="107" t="n"/>
      <c r="CV577" s="107" t="n"/>
      <c r="CW577" s="107" t="n"/>
      <c r="CX577" s="107" t="n"/>
      <c r="CY577" s="107" t="n"/>
      <c r="CZ577" s="107" t="n"/>
    </row>
    <row r="579">
      <c r="A579" s="126">
        <f>IF('AS51'!$C$58="","",'AS51'!$C$58)</f>
        <v/>
      </c>
      <c r="B579" s="68">
        <f>IF($A579="",0,COUNT($E580:$CZ580))</f>
        <v/>
      </c>
      <c r="C579" s="69">
        <f>IF($B579=0,0,MAX($E580:$CZ580))</f>
        <v/>
      </c>
      <c r="D579" s="58">
        <f>_xll.BDS($A579,'Field Check'!$C$44,"headers=y","startcol=1","endcol=7","dir=h","DVD_START_DT",'Field Check'!$C$59,"DVD_END_DT",'Field Check'!$D$59)</f>
        <v/>
      </c>
      <c r="E579" s="59" t="n"/>
      <c r="F579" s="59" t="n"/>
      <c r="G579" s="59" t="n"/>
      <c r="H579" s="59" t="n"/>
      <c r="I579" s="59" t="n"/>
      <c r="J579" s="59" t="n"/>
      <c r="K579" s="59" t="n"/>
      <c r="L579" s="59" t="n"/>
      <c r="M579" s="59" t="n"/>
      <c r="N579" s="59" t="n"/>
      <c r="O579" s="59" t="n"/>
      <c r="P579" s="59" t="n"/>
      <c r="Q579" s="59" t="n"/>
      <c r="R579" s="59" t="n"/>
      <c r="S579" s="59" t="n"/>
      <c r="T579" s="59" t="n"/>
      <c r="U579" s="59" t="n"/>
      <c r="V579" s="59" t="n"/>
      <c r="W579" s="59" t="n"/>
      <c r="X579" s="59" t="n"/>
      <c r="Y579" s="59" t="n"/>
      <c r="Z579" s="59" t="n"/>
      <c r="AA579" s="59" t="n"/>
      <c r="AB579" s="59" t="n"/>
      <c r="AC579" s="59" t="n"/>
      <c r="AD579" s="59" t="n"/>
      <c r="AE579" s="59" t="n"/>
      <c r="AF579" s="59" t="n"/>
      <c r="AG579" s="59" t="n"/>
      <c r="AH579" s="59" t="n"/>
      <c r="AI579" s="59" t="n"/>
      <c r="AJ579" s="59" t="n"/>
      <c r="AK579" s="59" t="n"/>
      <c r="AL579" s="59" t="n"/>
      <c r="AM579" s="59" t="n"/>
      <c r="AN579" s="59" t="n"/>
      <c r="AO579" s="59" t="n"/>
      <c r="AP579" s="59" t="n"/>
      <c r="AQ579" s="59" t="n"/>
      <c r="AR579" s="59" t="n"/>
      <c r="AS579" s="59" t="n"/>
      <c r="AT579" s="59" t="n"/>
      <c r="AU579" s="59" t="n"/>
      <c r="AV579" s="59" t="n"/>
      <c r="AW579" s="59" t="n"/>
      <c r="AX579" s="59" t="n"/>
      <c r="AY579" s="59" t="n"/>
      <c r="AZ579" s="59" t="n"/>
      <c r="BA579" s="59" t="n"/>
      <c r="BB579" s="59" t="n"/>
      <c r="BC579" s="59" t="n"/>
      <c r="BD579" s="59" t="n"/>
      <c r="BE579" s="59" t="n"/>
      <c r="BF579" s="59" t="n"/>
      <c r="BG579" s="59" t="n"/>
      <c r="BH579" s="59" t="n"/>
      <c r="BI579" s="59" t="n"/>
      <c r="BJ579" s="59" t="n"/>
      <c r="BK579" s="59" t="n"/>
      <c r="BL579" s="59" t="n"/>
      <c r="BM579" s="59" t="n"/>
      <c r="BN579" s="59" t="n"/>
      <c r="BO579" s="59" t="n"/>
      <c r="BP579" s="59" t="n"/>
      <c r="BQ579" s="59" t="n"/>
      <c r="BR579" s="59" t="n"/>
      <c r="BS579" s="59" t="n"/>
      <c r="BT579" s="59" t="n"/>
      <c r="BU579" s="59" t="n"/>
      <c r="BV579" s="59" t="n"/>
      <c r="BW579" s="59" t="n"/>
      <c r="BX579" s="59" t="n"/>
      <c r="BY579" s="59" t="n"/>
      <c r="BZ579" s="59" t="n"/>
      <c r="CA579" s="59" t="n"/>
      <c r="CB579" s="59" t="n"/>
      <c r="CC579" s="59" t="n"/>
      <c r="CD579" s="59" t="n"/>
      <c r="CE579" s="59" t="n"/>
      <c r="CF579" s="59" t="n"/>
      <c r="CG579" s="59" t="n"/>
      <c r="CH579" s="59" t="n"/>
      <c r="CI579" s="59" t="n"/>
      <c r="CJ579" s="59" t="n"/>
      <c r="CK579" s="59" t="n"/>
      <c r="CL579" s="59" t="n"/>
      <c r="CM579" s="59" t="n"/>
      <c r="CN579" s="59" t="n"/>
      <c r="CO579" s="59" t="n"/>
      <c r="CP579" s="59" t="n"/>
      <c r="CQ579" s="59" t="n"/>
      <c r="CR579" s="59" t="n"/>
      <c r="CS579" s="59" t="n"/>
      <c r="CT579" s="59" t="n"/>
      <c r="CU579" s="59" t="n"/>
      <c r="CV579" s="59" t="n"/>
      <c r="CW579" s="59" t="n"/>
      <c r="CX579" s="59" t="n"/>
      <c r="CY579" s="59" t="n"/>
      <c r="CZ579" s="59" t="n"/>
    </row>
    <row r="580">
      <c r="D580" s="59" t="n"/>
      <c r="E580" s="59" t="n"/>
      <c r="F580" s="59" t="n"/>
      <c r="G580" s="59" t="n"/>
      <c r="H580" s="59" t="n"/>
      <c r="I580" s="59" t="n"/>
      <c r="J580" s="59" t="n"/>
      <c r="K580" s="59" t="n"/>
      <c r="L580" s="59" t="n"/>
      <c r="M580" s="59" t="n"/>
      <c r="N580" s="59" t="n"/>
      <c r="O580" s="59" t="n"/>
      <c r="P580" s="59" t="n"/>
      <c r="Q580" s="59" t="n"/>
      <c r="R580" s="59" t="n"/>
      <c r="S580" s="59" t="n"/>
      <c r="T580" s="59" t="n"/>
      <c r="U580" s="59" t="n"/>
      <c r="V580" s="59" t="n"/>
      <c r="W580" s="59" t="n"/>
      <c r="X580" s="59" t="n"/>
      <c r="Y580" s="59" t="n"/>
      <c r="Z580" s="59" t="n"/>
      <c r="AA580" s="59" t="n"/>
      <c r="AB580" s="59" t="n"/>
      <c r="AC580" s="59" t="n"/>
      <c r="AD580" s="59" t="n"/>
      <c r="AE580" s="59" t="n"/>
      <c r="AF580" s="59" t="n"/>
      <c r="AG580" s="59" t="n"/>
      <c r="AH580" s="59" t="n"/>
      <c r="AI580" s="59" t="n"/>
      <c r="AJ580" s="59" t="n"/>
      <c r="AK580" s="59" t="n"/>
      <c r="AL580" s="59" t="n"/>
      <c r="AM580" s="59" t="n"/>
      <c r="AN580" s="59" t="n"/>
      <c r="AO580" s="59" t="n"/>
      <c r="AP580" s="59" t="n"/>
      <c r="AQ580" s="59" t="n"/>
      <c r="AR580" s="59" t="n"/>
      <c r="AS580" s="59" t="n"/>
      <c r="AT580" s="59" t="n"/>
      <c r="AU580" s="59" t="n"/>
      <c r="AV580" s="59" t="n"/>
      <c r="AW580" s="59" t="n"/>
      <c r="AX580" s="59" t="n"/>
      <c r="AY580" s="59" t="n"/>
      <c r="AZ580" s="59" t="n"/>
      <c r="BA580" s="59" t="n"/>
      <c r="BB580" s="59" t="n"/>
      <c r="BC580" s="59" t="n"/>
      <c r="BD580" s="59" t="n"/>
      <c r="BE580" s="59" t="n"/>
      <c r="BF580" s="59" t="n"/>
      <c r="BG580" s="59" t="n"/>
      <c r="BH580" s="59" t="n"/>
      <c r="BI580" s="59" t="n"/>
      <c r="BJ580" s="59" t="n"/>
      <c r="BK580" s="59" t="n"/>
      <c r="BL580" s="59" t="n"/>
      <c r="BM580" s="59" t="n"/>
      <c r="BN580" s="59" t="n"/>
      <c r="BO580" s="59" t="n"/>
      <c r="BP580" s="59" t="n"/>
      <c r="BQ580" s="59" t="n"/>
      <c r="BR580" s="59" t="n"/>
      <c r="BS580" s="59" t="n"/>
      <c r="BT580" s="59" t="n"/>
      <c r="BU580" s="59" t="n"/>
      <c r="BV580" s="59" t="n"/>
      <c r="BW580" s="59" t="n"/>
      <c r="BX580" s="59" t="n"/>
      <c r="BY580" s="59" t="n"/>
      <c r="BZ580" s="59" t="n"/>
      <c r="CA580" s="59" t="n"/>
      <c r="CB580" s="59" t="n"/>
      <c r="CC580" s="59" t="n"/>
      <c r="CD580" s="59" t="n"/>
      <c r="CE580" s="59" t="n"/>
      <c r="CF580" s="59" t="n"/>
      <c r="CG580" s="59" t="n"/>
      <c r="CH580" s="59" t="n"/>
      <c r="CI580" s="59" t="n"/>
      <c r="CJ580" s="59" t="n"/>
      <c r="CK580" s="59" t="n"/>
      <c r="CL580" s="59" t="n"/>
      <c r="CM580" s="59" t="n"/>
      <c r="CN580" s="59" t="n"/>
      <c r="CO580" s="59" t="n"/>
      <c r="CP580" s="59" t="n"/>
      <c r="CQ580" s="59" t="n"/>
      <c r="CR580" s="59" t="n"/>
      <c r="CS580" s="59" t="n"/>
      <c r="CT580" s="59" t="n"/>
      <c r="CU580" s="59" t="n"/>
      <c r="CV580" s="59" t="n"/>
      <c r="CW580" s="59" t="n"/>
      <c r="CX580" s="59" t="n"/>
      <c r="CY580" s="59" t="n"/>
      <c r="CZ580" s="59" t="n"/>
    </row>
    <row r="581">
      <c r="D581" s="59" t="n"/>
      <c r="E581" s="59" t="n"/>
      <c r="F581" s="59" t="n"/>
      <c r="G581" s="59" t="n"/>
      <c r="H581" s="59" t="n"/>
      <c r="I581" s="59" t="n"/>
      <c r="J581" s="59" t="n"/>
      <c r="K581" s="59" t="n"/>
      <c r="L581" s="59" t="n"/>
      <c r="M581" s="59" t="n"/>
      <c r="N581" s="59" t="n"/>
      <c r="O581" s="59" t="n"/>
      <c r="P581" s="59" t="n"/>
      <c r="Q581" s="59" t="n"/>
      <c r="R581" s="59" t="n"/>
      <c r="S581" s="59" t="n"/>
      <c r="T581" s="59" t="n"/>
      <c r="U581" s="59" t="n"/>
      <c r="V581" s="59" t="n"/>
      <c r="W581" s="59" t="n"/>
      <c r="X581" s="59" t="n"/>
      <c r="Y581" s="59" t="n"/>
      <c r="Z581" s="59" t="n"/>
      <c r="AA581" s="59" t="n"/>
      <c r="AB581" s="59" t="n"/>
      <c r="AC581" s="59" t="n"/>
      <c r="AD581" s="59" t="n"/>
      <c r="AE581" s="59" t="n"/>
      <c r="AF581" s="59" t="n"/>
      <c r="AG581" s="59" t="n"/>
      <c r="AH581" s="59" t="n"/>
      <c r="AI581" s="59" t="n"/>
      <c r="AJ581" s="59" t="n"/>
      <c r="AK581" s="59" t="n"/>
      <c r="AL581" s="59" t="n"/>
      <c r="AM581" s="59" t="n"/>
      <c r="AN581" s="59" t="n"/>
      <c r="AO581" s="59" t="n"/>
      <c r="AP581" s="59" t="n"/>
      <c r="AQ581" s="59" t="n"/>
      <c r="AR581" s="59" t="n"/>
      <c r="AS581" s="59" t="n"/>
      <c r="AT581" s="59" t="n"/>
      <c r="AU581" s="59" t="n"/>
      <c r="AV581" s="59" t="n"/>
      <c r="AW581" s="59" t="n"/>
      <c r="AX581" s="59" t="n"/>
      <c r="AY581" s="59" t="n"/>
      <c r="AZ581" s="59" t="n"/>
      <c r="BA581" s="59" t="n"/>
      <c r="BB581" s="59" t="n"/>
      <c r="BC581" s="59" t="n"/>
      <c r="BD581" s="59" t="n"/>
      <c r="BE581" s="59" t="n"/>
      <c r="BF581" s="59" t="n"/>
      <c r="BG581" s="59" t="n"/>
      <c r="BH581" s="59" t="n"/>
      <c r="BI581" s="59" t="n"/>
      <c r="BJ581" s="59" t="n"/>
      <c r="BK581" s="59" t="n"/>
      <c r="BL581" s="59" t="n"/>
      <c r="BM581" s="59" t="n"/>
      <c r="BN581" s="59" t="n"/>
      <c r="BO581" s="59" t="n"/>
      <c r="BP581" s="59" t="n"/>
      <c r="BQ581" s="59" t="n"/>
      <c r="BR581" s="59" t="n"/>
      <c r="BS581" s="59" t="n"/>
      <c r="BT581" s="59" t="n"/>
      <c r="BU581" s="59" t="n"/>
      <c r="BV581" s="59" t="n"/>
      <c r="BW581" s="59" t="n"/>
      <c r="BX581" s="59" t="n"/>
      <c r="BY581" s="59" t="n"/>
      <c r="BZ581" s="59" t="n"/>
      <c r="CA581" s="59" t="n"/>
      <c r="CB581" s="59" t="n"/>
      <c r="CC581" s="59" t="n"/>
      <c r="CD581" s="59" t="n"/>
      <c r="CE581" s="59" t="n"/>
      <c r="CF581" s="59" t="n"/>
      <c r="CG581" s="59" t="n"/>
      <c r="CH581" s="59" t="n"/>
      <c r="CI581" s="59" t="n"/>
      <c r="CJ581" s="59" t="n"/>
      <c r="CK581" s="59" t="n"/>
      <c r="CL581" s="59" t="n"/>
      <c r="CM581" s="59" t="n"/>
      <c r="CN581" s="59" t="n"/>
      <c r="CO581" s="59" t="n"/>
      <c r="CP581" s="59" t="n"/>
      <c r="CQ581" s="59" t="n"/>
      <c r="CR581" s="59" t="n"/>
      <c r="CS581" s="59" t="n"/>
      <c r="CT581" s="59" t="n"/>
      <c r="CU581" s="59" t="n"/>
      <c r="CV581" s="59" t="n"/>
      <c r="CW581" s="59" t="n"/>
      <c r="CX581" s="59" t="n"/>
      <c r="CY581" s="59" t="n"/>
      <c r="CZ581" s="59" t="n"/>
    </row>
    <row r="582">
      <c r="D582" s="59" t="n"/>
      <c r="E582" s="59" t="n"/>
      <c r="F582" s="59" t="n"/>
      <c r="G582" s="59" t="n"/>
      <c r="H582" s="59" t="n"/>
      <c r="I582" s="59" t="n"/>
      <c r="J582" s="59" t="n"/>
      <c r="K582" s="59" t="n"/>
      <c r="L582" s="59" t="n"/>
      <c r="M582" s="59" t="n"/>
      <c r="N582" s="59" t="n"/>
      <c r="O582" s="59" t="n"/>
      <c r="P582" s="59" t="n"/>
      <c r="Q582" s="59" t="n"/>
      <c r="R582" s="59" t="n"/>
      <c r="S582" s="59" t="n"/>
      <c r="T582" s="59" t="n"/>
      <c r="U582" s="59" t="n"/>
      <c r="V582" s="59" t="n"/>
      <c r="W582" s="59" t="n"/>
      <c r="X582" s="59" t="n"/>
      <c r="Y582" s="59" t="n"/>
      <c r="Z582" s="59" t="n"/>
      <c r="AA582" s="59" t="n"/>
      <c r="AB582" s="59" t="n"/>
      <c r="AC582" s="59" t="n"/>
      <c r="AD582" s="59" t="n"/>
      <c r="AE582" s="59" t="n"/>
      <c r="AF582" s="59" t="n"/>
      <c r="AG582" s="59" t="n"/>
      <c r="AH582" s="59" t="n"/>
      <c r="AI582" s="59" t="n"/>
      <c r="AJ582" s="59" t="n"/>
      <c r="AK582" s="59" t="n"/>
      <c r="AL582" s="59" t="n"/>
      <c r="AM582" s="59" t="n"/>
      <c r="AN582" s="59" t="n"/>
      <c r="AO582" s="59" t="n"/>
      <c r="AP582" s="59" t="n"/>
      <c r="AQ582" s="59" t="n"/>
      <c r="AR582" s="59" t="n"/>
      <c r="AS582" s="59" t="n"/>
      <c r="AT582" s="59" t="n"/>
      <c r="AU582" s="59" t="n"/>
      <c r="AV582" s="59" t="n"/>
      <c r="AW582" s="59" t="n"/>
      <c r="AX582" s="59" t="n"/>
      <c r="AY582" s="59" t="n"/>
      <c r="AZ582" s="59" t="n"/>
      <c r="BA582" s="59" t="n"/>
      <c r="BB582" s="59" t="n"/>
      <c r="BC582" s="59" t="n"/>
      <c r="BD582" s="59" t="n"/>
      <c r="BE582" s="59" t="n"/>
      <c r="BF582" s="59" t="n"/>
      <c r="BG582" s="59" t="n"/>
      <c r="BH582" s="59" t="n"/>
      <c r="BI582" s="59" t="n"/>
      <c r="BJ582" s="59" t="n"/>
      <c r="BK582" s="59" t="n"/>
      <c r="BL582" s="59" t="n"/>
      <c r="BM582" s="59" t="n"/>
      <c r="BN582" s="59" t="n"/>
      <c r="BO582" s="59" t="n"/>
      <c r="BP582" s="59" t="n"/>
      <c r="BQ582" s="59" t="n"/>
      <c r="BR582" s="59" t="n"/>
      <c r="BS582" s="59" t="n"/>
      <c r="BT582" s="59" t="n"/>
      <c r="BU582" s="59" t="n"/>
      <c r="BV582" s="59" t="n"/>
      <c r="BW582" s="59" t="n"/>
      <c r="BX582" s="59" t="n"/>
      <c r="BY582" s="59" t="n"/>
      <c r="BZ582" s="59" t="n"/>
      <c r="CA582" s="59" t="n"/>
      <c r="CB582" s="59" t="n"/>
      <c r="CC582" s="59" t="n"/>
      <c r="CD582" s="59" t="n"/>
      <c r="CE582" s="59" t="n"/>
      <c r="CF582" s="59" t="n"/>
      <c r="CG582" s="59" t="n"/>
      <c r="CH582" s="59" t="n"/>
      <c r="CI582" s="59" t="n"/>
      <c r="CJ582" s="59" t="n"/>
      <c r="CK582" s="59" t="n"/>
      <c r="CL582" s="59" t="n"/>
      <c r="CM582" s="59" t="n"/>
      <c r="CN582" s="59" t="n"/>
      <c r="CO582" s="59" t="n"/>
      <c r="CP582" s="59" t="n"/>
      <c r="CQ582" s="59" t="n"/>
      <c r="CR582" s="59" t="n"/>
      <c r="CS582" s="59" t="n"/>
      <c r="CT582" s="59" t="n"/>
      <c r="CU582" s="59" t="n"/>
      <c r="CV582" s="59" t="n"/>
      <c r="CW582" s="59" t="n"/>
      <c r="CX582" s="59" t="n"/>
      <c r="CY582" s="59" t="n"/>
      <c r="CZ582" s="59" t="n"/>
    </row>
    <row r="583">
      <c r="D583" s="107" t="n"/>
      <c r="E583" s="107" t="n"/>
      <c r="F583" s="107" t="n"/>
      <c r="G583" s="107" t="n"/>
      <c r="H583" s="107" t="n"/>
      <c r="I583" s="107" t="n"/>
      <c r="J583" s="107" t="n"/>
      <c r="K583" s="107" t="n"/>
      <c r="L583" s="107" t="n"/>
      <c r="M583" s="107" t="n"/>
      <c r="N583" s="107" t="n"/>
      <c r="O583" s="107" t="n"/>
      <c r="P583" s="107" t="n"/>
      <c r="Q583" s="107" t="n"/>
      <c r="R583" s="107" t="n"/>
      <c r="S583" s="107" t="n"/>
      <c r="T583" s="107" t="n"/>
      <c r="U583" s="107" t="n"/>
      <c r="V583" s="107" t="n"/>
      <c r="W583" s="107" t="n"/>
      <c r="X583" s="107" t="n"/>
      <c r="Y583" s="107" t="n"/>
      <c r="Z583" s="107" t="n"/>
      <c r="AA583" s="107" t="n"/>
      <c r="AB583" s="107" t="n"/>
      <c r="AC583" s="107" t="n"/>
      <c r="AD583" s="107" t="n"/>
      <c r="AE583" s="107" t="n"/>
      <c r="AF583" s="107" t="n"/>
      <c r="AG583" s="107" t="n"/>
      <c r="AH583" s="107" t="n"/>
      <c r="AI583" s="107" t="n"/>
      <c r="AJ583" s="107" t="n"/>
      <c r="AK583" s="107" t="n"/>
      <c r="AL583" s="107" t="n"/>
      <c r="AM583" s="107" t="n"/>
      <c r="AN583" s="107" t="n"/>
      <c r="AO583" s="107" t="n"/>
      <c r="AP583" s="107" t="n"/>
      <c r="AQ583" s="107" t="n"/>
      <c r="AR583" s="107" t="n"/>
      <c r="AS583" s="107" t="n"/>
      <c r="AT583" s="107" t="n"/>
      <c r="AU583" s="107" t="n"/>
      <c r="AV583" s="107" t="n"/>
      <c r="AW583" s="107" t="n"/>
      <c r="AX583" s="107" t="n"/>
      <c r="AY583" s="107" t="n"/>
      <c r="AZ583" s="107" t="n"/>
      <c r="BA583" s="107" t="n"/>
      <c r="BB583" s="107" t="n"/>
      <c r="BC583" s="107" t="n"/>
      <c r="BD583" s="107" t="n"/>
      <c r="BE583" s="107" t="n"/>
      <c r="BF583" s="107" t="n"/>
      <c r="BG583" s="107" t="n"/>
      <c r="BH583" s="107" t="n"/>
      <c r="BI583" s="107" t="n"/>
      <c r="BJ583" s="107" t="n"/>
      <c r="BK583" s="107" t="n"/>
      <c r="BL583" s="107" t="n"/>
      <c r="BM583" s="107" t="n"/>
      <c r="BN583" s="107" t="n"/>
      <c r="BO583" s="107" t="n"/>
      <c r="BP583" s="107" t="n"/>
      <c r="BQ583" s="107" t="n"/>
      <c r="BR583" s="107" t="n"/>
      <c r="BS583" s="107" t="n"/>
      <c r="BT583" s="107" t="n"/>
      <c r="BU583" s="107" t="n"/>
      <c r="BV583" s="107" t="n"/>
      <c r="BW583" s="107" t="n"/>
      <c r="BX583" s="107" t="n"/>
      <c r="BY583" s="107" t="n"/>
      <c r="BZ583" s="107" t="n"/>
      <c r="CA583" s="107" t="n"/>
      <c r="CB583" s="107" t="n"/>
      <c r="CC583" s="107" t="n"/>
      <c r="CD583" s="107" t="n"/>
      <c r="CE583" s="107" t="n"/>
      <c r="CF583" s="107" t="n"/>
      <c r="CG583" s="107" t="n"/>
      <c r="CH583" s="107" t="n"/>
      <c r="CI583" s="107" t="n"/>
      <c r="CJ583" s="107" t="n"/>
      <c r="CK583" s="107" t="n"/>
      <c r="CL583" s="107" t="n"/>
      <c r="CM583" s="107" t="n"/>
      <c r="CN583" s="107" t="n"/>
      <c r="CO583" s="107" t="n"/>
      <c r="CP583" s="107" t="n"/>
      <c r="CQ583" s="107" t="n"/>
      <c r="CR583" s="107" t="n"/>
      <c r="CS583" s="107" t="n"/>
      <c r="CT583" s="107" t="n"/>
      <c r="CU583" s="107" t="n"/>
      <c r="CV583" s="107" t="n"/>
      <c r="CW583" s="107" t="n"/>
      <c r="CX583" s="107" t="n"/>
      <c r="CY583" s="107" t="n"/>
      <c r="CZ583" s="107" t="n"/>
    </row>
    <row r="586">
      <c r="A586" s="2">
        <f>IF($A579="","","   projections")</f>
        <v/>
      </c>
      <c r="B586" s="68">
        <f>IF($A579="",0,COUNT($E587:$CZ587))</f>
        <v/>
      </c>
      <c r="C586" s="69">
        <f>IF($B586=0,0,MAX($E587:$CZ587))</f>
        <v/>
      </c>
      <c r="D586" s="58">
        <f>_xll.BDS($A579,'Field Check'!$C$42,"headers=y","startcol=1","endcol=3","dir=h")</f>
        <v/>
      </c>
      <c r="E586" s="59" t="n"/>
      <c r="F586" s="59" t="n"/>
      <c r="G586" s="59" t="n"/>
      <c r="H586" s="59" t="n"/>
      <c r="I586" s="59" t="n"/>
      <c r="J586" s="59" t="n"/>
      <c r="K586" s="59" t="n"/>
      <c r="L586" s="59" t="n"/>
      <c r="M586" s="59" t="n"/>
      <c r="N586" s="59" t="n"/>
      <c r="O586" s="59" t="n"/>
      <c r="P586" s="59" t="n"/>
      <c r="Q586" s="59" t="n"/>
      <c r="R586" s="59" t="n"/>
      <c r="S586" s="59" t="n"/>
      <c r="T586" s="59" t="n"/>
      <c r="U586" s="59" t="n"/>
      <c r="V586" s="59" t="n"/>
      <c r="W586" s="59" t="n"/>
      <c r="X586" s="59" t="n"/>
      <c r="Y586" s="59" t="n"/>
      <c r="Z586" s="59" t="n"/>
      <c r="AA586" s="59" t="n"/>
      <c r="AB586" s="59" t="n"/>
      <c r="AC586" s="59" t="n"/>
      <c r="AD586" s="59" t="n"/>
      <c r="AE586" s="59" t="n"/>
      <c r="AF586" s="59" t="n"/>
      <c r="AG586" s="59" t="n"/>
      <c r="AH586" s="59" t="n"/>
      <c r="AI586" s="59" t="n"/>
      <c r="AJ586" s="59" t="n"/>
      <c r="AK586" s="59" t="n"/>
      <c r="AL586" s="59" t="n"/>
      <c r="AM586" s="59" t="n"/>
      <c r="AN586" s="59" t="n"/>
      <c r="AO586" s="59" t="n"/>
      <c r="AP586" s="59" t="n"/>
      <c r="AQ586" s="59" t="n"/>
      <c r="AR586" s="59" t="n"/>
      <c r="AS586" s="59" t="n"/>
      <c r="AT586" s="59" t="n"/>
      <c r="AU586" s="59" t="n"/>
      <c r="AV586" s="59" t="n"/>
      <c r="AW586" s="59" t="n"/>
      <c r="AX586" s="59" t="n"/>
      <c r="AY586" s="59" t="n"/>
      <c r="AZ586" s="59" t="n"/>
      <c r="BA586" s="59" t="n"/>
      <c r="BB586" s="59" t="n"/>
      <c r="BC586" s="59" t="n"/>
      <c r="BD586" s="59" t="n"/>
      <c r="BE586" s="59" t="n"/>
      <c r="BF586" s="59" t="n"/>
      <c r="BG586" s="59" t="n"/>
      <c r="BH586" s="59" t="n"/>
      <c r="BI586" s="59" t="n"/>
      <c r="BJ586" s="59" t="n"/>
      <c r="BK586" s="59" t="n"/>
      <c r="BL586" s="59" t="n"/>
      <c r="BM586" s="59" t="n"/>
      <c r="BN586" s="59" t="n"/>
      <c r="BO586" s="59" t="n"/>
      <c r="BP586" s="59" t="n"/>
      <c r="BQ586" s="59" t="n"/>
      <c r="BR586" s="59" t="n"/>
      <c r="BS586" s="59" t="n"/>
      <c r="BT586" s="59" t="n"/>
      <c r="BU586" s="59" t="n"/>
      <c r="BV586" s="59" t="n"/>
      <c r="BW586" s="59" t="n"/>
      <c r="BX586" s="59" t="n"/>
      <c r="BY586" s="59" t="n"/>
      <c r="BZ586" s="59" t="n"/>
      <c r="CA586" s="59" t="n"/>
      <c r="CB586" s="59" t="n"/>
      <c r="CC586" s="59" t="n"/>
      <c r="CD586" s="59" t="n"/>
      <c r="CE586" s="59" t="n"/>
      <c r="CF586" s="59" t="n"/>
      <c r="CG586" s="59" t="n"/>
      <c r="CH586" s="59" t="n"/>
      <c r="CI586" s="59" t="n"/>
      <c r="CJ586" s="59" t="n"/>
      <c r="CK586" s="59" t="n"/>
      <c r="CL586" s="59" t="n"/>
      <c r="CM586" s="59" t="n"/>
      <c r="CN586" s="59" t="n"/>
      <c r="CO586" s="59" t="n"/>
      <c r="CP586" s="59" t="n"/>
      <c r="CQ586" s="59" t="n"/>
      <c r="CR586" s="59" t="n"/>
      <c r="CS586" s="59" t="n"/>
      <c r="CT586" s="59" t="n"/>
      <c r="CU586" s="59" t="n"/>
      <c r="CV586" s="59" t="n"/>
      <c r="CW586" s="59" t="n"/>
      <c r="CX586" s="59" t="n"/>
      <c r="CY586" s="59" t="n"/>
      <c r="CZ586" s="59" t="n"/>
    </row>
    <row r="587">
      <c r="D587" s="59" t="n"/>
      <c r="E587" s="59" t="n"/>
      <c r="F587" s="59" t="n"/>
      <c r="G587" s="59" t="n"/>
      <c r="H587" s="59" t="n"/>
      <c r="I587" s="59" t="n"/>
      <c r="J587" s="59" t="n"/>
      <c r="K587" s="59" t="n"/>
      <c r="L587" s="59" t="n"/>
      <c r="M587" s="59" t="n"/>
      <c r="N587" s="59" t="n"/>
      <c r="O587" s="59" t="n"/>
      <c r="P587" s="59" t="n"/>
      <c r="Q587" s="59" t="n"/>
      <c r="R587" s="59" t="n"/>
      <c r="S587" s="59" t="n"/>
      <c r="T587" s="59" t="n"/>
      <c r="U587" s="59" t="n"/>
      <c r="V587" s="59" t="n"/>
      <c r="W587" s="59" t="n"/>
      <c r="X587" s="59" t="n"/>
      <c r="Y587" s="59" t="n"/>
      <c r="Z587" s="59" t="n"/>
      <c r="AA587" s="59" t="n"/>
      <c r="AB587" s="59" t="n"/>
      <c r="AC587" s="59" t="n"/>
      <c r="AD587" s="59" t="n"/>
      <c r="AE587" s="59" t="n"/>
      <c r="AF587" s="59" t="n"/>
      <c r="AG587" s="59" t="n"/>
      <c r="AH587" s="59" t="n"/>
      <c r="AI587" s="59" t="n"/>
      <c r="AJ587" s="59" t="n"/>
      <c r="AK587" s="59" t="n"/>
      <c r="AL587" s="59" t="n"/>
      <c r="AM587" s="59" t="n"/>
      <c r="AN587" s="59" t="n"/>
      <c r="AO587" s="59" t="n"/>
      <c r="AP587" s="59" t="n"/>
      <c r="AQ587" s="59" t="n"/>
      <c r="AR587" s="59" t="n"/>
      <c r="AS587" s="59" t="n"/>
      <c r="AT587" s="59" t="n"/>
      <c r="AU587" s="59" t="n"/>
      <c r="AV587" s="59" t="n"/>
      <c r="AW587" s="59" t="n"/>
      <c r="AX587" s="59" t="n"/>
      <c r="AY587" s="59" t="n"/>
      <c r="AZ587" s="59" t="n"/>
      <c r="BA587" s="59" t="n"/>
      <c r="BB587" s="59" t="n"/>
      <c r="BC587" s="59" t="n"/>
      <c r="BD587" s="59" t="n"/>
      <c r="BE587" s="59" t="n"/>
      <c r="BF587" s="59" t="n"/>
      <c r="BG587" s="59" t="n"/>
      <c r="BH587" s="59" t="n"/>
      <c r="BI587" s="59" t="n"/>
      <c r="BJ587" s="59" t="n"/>
      <c r="BK587" s="59" t="n"/>
      <c r="BL587" s="59" t="n"/>
      <c r="BM587" s="59" t="n"/>
      <c r="BN587" s="59" t="n"/>
      <c r="BO587" s="59" t="n"/>
      <c r="BP587" s="59" t="n"/>
      <c r="BQ587" s="59" t="n"/>
      <c r="BR587" s="59" t="n"/>
      <c r="BS587" s="59" t="n"/>
      <c r="BT587" s="59" t="n"/>
      <c r="BU587" s="59" t="n"/>
      <c r="BV587" s="59" t="n"/>
      <c r="BW587" s="59" t="n"/>
      <c r="BX587" s="59" t="n"/>
      <c r="BY587" s="59" t="n"/>
      <c r="BZ587" s="59" t="n"/>
      <c r="CA587" s="59" t="n"/>
      <c r="CB587" s="59" t="n"/>
      <c r="CC587" s="59" t="n"/>
      <c r="CD587" s="59" t="n"/>
      <c r="CE587" s="59" t="n"/>
      <c r="CF587" s="59" t="n"/>
      <c r="CG587" s="59" t="n"/>
      <c r="CH587" s="59" t="n"/>
      <c r="CI587" s="59" t="n"/>
      <c r="CJ587" s="59" t="n"/>
      <c r="CK587" s="59" t="n"/>
      <c r="CL587" s="59" t="n"/>
      <c r="CM587" s="59" t="n"/>
      <c r="CN587" s="59" t="n"/>
      <c r="CO587" s="59" t="n"/>
      <c r="CP587" s="59" t="n"/>
      <c r="CQ587" s="59" t="n"/>
      <c r="CR587" s="59" t="n"/>
      <c r="CS587" s="59" t="n"/>
      <c r="CT587" s="59" t="n"/>
      <c r="CU587" s="59" t="n"/>
      <c r="CV587" s="59" t="n"/>
      <c r="CW587" s="59" t="n"/>
      <c r="CX587" s="59" t="n"/>
      <c r="CY587" s="59" t="n"/>
      <c r="CZ587" s="59" t="n"/>
    </row>
    <row r="588">
      <c r="D588" s="107" t="n"/>
      <c r="E588" s="107" t="n"/>
      <c r="F588" s="107" t="n"/>
      <c r="G588" s="107" t="n"/>
      <c r="H588" s="107" t="n"/>
      <c r="I588" s="107" t="n"/>
      <c r="J588" s="107" t="n"/>
      <c r="K588" s="107" t="n"/>
      <c r="L588" s="107" t="n"/>
      <c r="M588" s="107" t="n"/>
      <c r="N588" s="107" t="n"/>
      <c r="O588" s="107" t="n"/>
      <c r="P588" s="107" t="n"/>
      <c r="Q588" s="107" t="n"/>
      <c r="R588" s="107" t="n"/>
      <c r="S588" s="107" t="n"/>
      <c r="T588" s="107" t="n"/>
      <c r="U588" s="107" t="n"/>
      <c r="V588" s="107" t="n"/>
      <c r="W588" s="107" t="n"/>
      <c r="X588" s="107" t="n"/>
      <c r="Y588" s="107" t="n"/>
      <c r="Z588" s="107" t="n"/>
      <c r="AA588" s="107" t="n"/>
      <c r="AB588" s="107" t="n"/>
      <c r="AC588" s="107" t="n"/>
      <c r="AD588" s="107" t="n"/>
      <c r="AE588" s="107" t="n"/>
      <c r="AF588" s="107" t="n"/>
      <c r="AG588" s="107" t="n"/>
      <c r="AH588" s="107" t="n"/>
      <c r="AI588" s="107" t="n"/>
      <c r="AJ588" s="107" t="n"/>
      <c r="AK588" s="107" t="n"/>
      <c r="AL588" s="107" t="n"/>
      <c r="AM588" s="107" t="n"/>
      <c r="AN588" s="107" t="n"/>
      <c r="AO588" s="107" t="n"/>
      <c r="AP588" s="107" t="n"/>
      <c r="AQ588" s="107" t="n"/>
      <c r="AR588" s="107" t="n"/>
      <c r="AS588" s="107" t="n"/>
      <c r="AT588" s="107" t="n"/>
      <c r="AU588" s="107" t="n"/>
      <c r="AV588" s="107" t="n"/>
      <c r="AW588" s="107" t="n"/>
      <c r="AX588" s="107" t="n"/>
      <c r="AY588" s="107" t="n"/>
      <c r="AZ588" s="107" t="n"/>
      <c r="BA588" s="107" t="n"/>
      <c r="BB588" s="107" t="n"/>
      <c r="BC588" s="107" t="n"/>
      <c r="BD588" s="107" t="n"/>
      <c r="BE588" s="107" t="n"/>
      <c r="BF588" s="107" t="n"/>
      <c r="BG588" s="107" t="n"/>
      <c r="BH588" s="107" t="n"/>
      <c r="BI588" s="107" t="n"/>
      <c r="BJ588" s="107" t="n"/>
      <c r="BK588" s="107" t="n"/>
      <c r="BL588" s="107" t="n"/>
      <c r="BM588" s="107" t="n"/>
      <c r="BN588" s="107" t="n"/>
      <c r="BO588" s="107" t="n"/>
      <c r="BP588" s="107" t="n"/>
      <c r="BQ588" s="107" t="n"/>
      <c r="BR588" s="107" t="n"/>
      <c r="BS588" s="107" t="n"/>
      <c r="BT588" s="107" t="n"/>
      <c r="BU588" s="107" t="n"/>
      <c r="BV588" s="107" t="n"/>
      <c r="BW588" s="107" t="n"/>
      <c r="BX588" s="107" t="n"/>
      <c r="BY588" s="107" t="n"/>
      <c r="BZ588" s="107" t="n"/>
      <c r="CA588" s="107" t="n"/>
      <c r="CB588" s="107" t="n"/>
      <c r="CC588" s="107" t="n"/>
      <c r="CD588" s="107" t="n"/>
      <c r="CE588" s="107" t="n"/>
      <c r="CF588" s="107" t="n"/>
      <c r="CG588" s="107" t="n"/>
      <c r="CH588" s="107" t="n"/>
      <c r="CI588" s="107" t="n"/>
      <c r="CJ588" s="107" t="n"/>
      <c r="CK588" s="107" t="n"/>
      <c r="CL588" s="107" t="n"/>
      <c r="CM588" s="107" t="n"/>
      <c r="CN588" s="107" t="n"/>
      <c r="CO588" s="107" t="n"/>
      <c r="CP588" s="107" t="n"/>
      <c r="CQ588" s="107" t="n"/>
      <c r="CR588" s="107" t="n"/>
      <c r="CS588" s="107" t="n"/>
      <c r="CT588" s="107" t="n"/>
      <c r="CU588" s="107" t="n"/>
      <c r="CV588" s="107" t="n"/>
      <c r="CW588" s="107" t="n"/>
      <c r="CX588" s="107" t="n"/>
      <c r="CY588" s="107" t="n"/>
      <c r="CZ588" s="107" t="n"/>
    </row>
    <row r="590">
      <c r="A590" s="126">
        <f>IF('AS51'!$C$59="","",'AS51'!$C$59)</f>
        <v/>
      </c>
      <c r="B590" s="68">
        <f>IF($A590="",0,COUNT($E591:$CZ591))</f>
        <v/>
      </c>
      <c r="C590" s="69">
        <f>IF($B590=0,0,MAX($E591:$CZ591))</f>
        <v/>
      </c>
      <c r="D590" s="58">
        <f>_xll.BDS($A590,'Field Check'!$C$44,"headers=y","startcol=1","endcol=7","dir=h","DVD_START_DT",'Field Check'!$C$59,"DVD_END_DT",'Field Check'!$D$59,"cols=2;rows=7")</f>
        <v/>
      </c>
      <c r="E590" s="59" t="n">
        <v>46161</v>
      </c>
      <c r="F590" s="59" t="n"/>
      <c r="G590" s="59" t="n"/>
      <c r="H590" s="59" t="n"/>
      <c r="I590" s="59" t="n"/>
      <c r="J590" s="59" t="n"/>
      <c r="K590" s="59" t="n"/>
      <c r="L590" s="59" t="n"/>
      <c r="M590" s="59" t="n"/>
      <c r="N590" s="59" t="n"/>
      <c r="O590" s="59" t="n"/>
      <c r="P590" s="59" t="n"/>
      <c r="Q590" s="59" t="n"/>
      <c r="R590" s="59" t="n"/>
      <c r="S590" s="59" t="n"/>
      <c r="T590" s="59" t="n"/>
      <c r="U590" s="59" t="n"/>
      <c r="V590" s="59" t="n"/>
      <c r="W590" s="59" t="n"/>
      <c r="X590" s="59" t="n"/>
      <c r="Y590" s="59" t="n"/>
      <c r="Z590" s="59" t="n"/>
      <c r="AA590" s="59" t="n"/>
      <c r="AB590" s="59" t="n"/>
      <c r="AC590" s="59" t="n"/>
      <c r="AD590" s="59" t="n"/>
      <c r="AE590" s="59" t="n"/>
      <c r="AF590" s="59" t="n"/>
      <c r="AG590" s="59" t="n"/>
      <c r="AH590" s="59" t="n"/>
      <c r="AI590" s="59" t="n"/>
      <c r="AJ590" s="59" t="n"/>
      <c r="AK590" s="59" t="n"/>
      <c r="AL590" s="59" t="n"/>
      <c r="AM590" s="59" t="n"/>
      <c r="AN590" s="59" t="n"/>
      <c r="AO590" s="59" t="n"/>
      <c r="AP590" s="59" t="n"/>
      <c r="AQ590" s="59" t="n"/>
      <c r="AR590" s="59" t="n"/>
      <c r="AS590" s="59" t="n"/>
      <c r="AT590" s="59" t="n"/>
      <c r="AU590" s="59" t="n"/>
      <c r="AV590" s="59" t="n"/>
      <c r="AW590" s="59" t="n"/>
      <c r="AX590" s="59" t="n"/>
      <c r="AY590" s="59" t="n"/>
      <c r="AZ590" s="59" t="n"/>
      <c r="BA590" s="59" t="n"/>
      <c r="BB590" s="59" t="n"/>
      <c r="BC590" s="59" t="n"/>
      <c r="BD590" s="59" t="n"/>
      <c r="BE590" s="59" t="n"/>
      <c r="BF590" s="59" t="n"/>
      <c r="BG590" s="59" t="n"/>
      <c r="BH590" s="59" t="n"/>
      <c r="BI590" s="59" t="n"/>
      <c r="BJ590" s="59" t="n"/>
      <c r="BK590" s="59" t="n"/>
      <c r="BL590" s="59" t="n"/>
      <c r="BM590" s="59" t="n"/>
      <c r="BN590" s="59" t="n"/>
      <c r="BO590" s="59" t="n"/>
      <c r="BP590" s="59" t="n"/>
      <c r="BQ590" s="59" t="n"/>
      <c r="BR590" s="59" t="n"/>
      <c r="BS590" s="59" t="n"/>
      <c r="BT590" s="59" t="n"/>
      <c r="BU590" s="59" t="n"/>
      <c r="BV590" s="59" t="n"/>
      <c r="BW590" s="59" t="n"/>
      <c r="BX590" s="59" t="n"/>
      <c r="BY590" s="59" t="n"/>
      <c r="BZ590" s="59" t="n"/>
      <c r="CA590" s="59" t="n"/>
      <c r="CB590" s="59" t="n"/>
      <c r="CC590" s="59" t="n"/>
      <c r="CD590" s="59" t="n"/>
      <c r="CE590" s="59" t="n"/>
      <c r="CF590" s="59" t="n"/>
      <c r="CG590" s="59" t="n"/>
      <c r="CH590" s="59" t="n"/>
      <c r="CI590" s="59" t="n"/>
      <c r="CJ590" s="59" t="n"/>
      <c r="CK590" s="59" t="n"/>
      <c r="CL590" s="59" t="n"/>
      <c r="CM590" s="59" t="n"/>
      <c r="CN590" s="59" t="n"/>
      <c r="CO590" s="59" t="n"/>
      <c r="CP590" s="59" t="n"/>
      <c r="CQ590" s="59" t="n"/>
      <c r="CR590" s="59" t="n"/>
      <c r="CS590" s="59" t="n"/>
      <c r="CT590" s="59" t="n"/>
      <c r="CU590" s="59" t="n"/>
      <c r="CV590" s="59" t="n"/>
      <c r="CW590" s="59" t="n"/>
      <c r="CX590" s="59" t="n"/>
      <c r="CY590" s="59" t="n"/>
      <c r="CZ590" s="59" t="n"/>
    </row>
    <row r="591">
      <c r="D591" s="59" t="inlineStr">
        <is>
          <t>Ex-Date</t>
        </is>
      </c>
      <c r="E591" s="59" t="n">
        <v>46167</v>
      </c>
      <c r="F591" s="59" t="n"/>
      <c r="G591" s="59" t="n"/>
      <c r="H591" s="59" t="n"/>
      <c r="I591" s="59" t="n"/>
      <c r="J591" s="59" t="n"/>
      <c r="K591" s="59" t="n"/>
      <c r="L591" s="59" t="n"/>
      <c r="M591" s="59" t="n"/>
      <c r="N591" s="59" t="n"/>
      <c r="O591" s="59" t="n"/>
      <c r="P591" s="59" t="n"/>
      <c r="Q591" s="59" t="n"/>
      <c r="R591" s="59" t="n"/>
      <c r="S591" s="59" t="n"/>
      <c r="T591" s="59" t="n"/>
      <c r="U591" s="59" t="n"/>
      <c r="V591" s="59" t="n"/>
      <c r="W591" s="59" t="n"/>
      <c r="X591" s="59" t="n"/>
      <c r="Y591" s="59" t="n"/>
      <c r="Z591" s="59" t="n"/>
      <c r="AA591" s="59" t="n"/>
      <c r="AB591" s="59" t="n"/>
      <c r="AC591" s="59" t="n"/>
      <c r="AD591" s="59" t="n"/>
      <c r="AE591" s="59" t="n"/>
      <c r="AF591" s="59" t="n"/>
      <c r="AG591" s="59" t="n"/>
      <c r="AH591" s="59" t="n"/>
      <c r="AI591" s="59" t="n"/>
      <c r="AJ591" s="59" t="n"/>
      <c r="AK591" s="59" t="n"/>
      <c r="AL591" s="59" t="n"/>
      <c r="AM591" s="59" t="n"/>
      <c r="AN591" s="59" t="n"/>
      <c r="AO591" s="59" t="n"/>
      <c r="AP591" s="59" t="n"/>
      <c r="AQ591" s="59" t="n"/>
      <c r="AR591" s="59" t="n"/>
      <c r="AS591" s="59" t="n"/>
      <c r="AT591" s="59" t="n"/>
      <c r="AU591" s="59" t="n"/>
      <c r="AV591" s="59" t="n"/>
      <c r="AW591" s="59" t="n"/>
      <c r="AX591" s="59" t="n"/>
      <c r="AY591" s="59" t="n"/>
      <c r="AZ591" s="59" t="n"/>
      <c r="BA591" s="59" t="n"/>
      <c r="BB591" s="59" t="n"/>
      <c r="BC591" s="59" t="n"/>
      <c r="BD591" s="59" t="n"/>
      <c r="BE591" s="59" t="n"/>
      <c r="BF591" s="59" t="n"/>
      <c r="BG591" s="59" t="n"/>
      <c r="BH591" s="59" t="n"/>
      <c r="BI591" s="59" t="n"/>
      <c r="BJ591" s="59" t="n"/>
      <c r="BK591" s="59" t="n"/>
      <c r="BL591" s="59" t="n"/>
      <c r="BM591" s="59" t="n"/>
      <c r="BN591" s="59" t="n"/>
      <c r="BO591" s="59" t="n"/>
      <c r="BP591" s="59" t="n"/>
      <c r="BQ591" s="59" t="n"/>
      <c r="BR591" s="59" t="n"/>
      <c r="BS591" s="59" t="n"/>
      <c r="BT591" s="59" t="n"/>
      <c r="BU591" s="59" t="n"/>
      <c r="BV591" s="59" t="n"/>
      <c r="BW591" s="59" t="n"/>
      <c r="BX591" s="59" t="n"/>
      <c r="BY591" s="59" t="n"/>
      <c r="BZ591" s="59" t="n"/>
      <c r="CA591" s="59" t="n"/>
      <c r="CB591" s="59" t="n"/>
      <c r="CC591" s="59" t="n"/>
      <c r="CD591" s="59" t="n"/>
      <c r="CE591" s="59" t="n"/>
      <c r="CF591" s="59" t="n"/>
      <c r="CG591" s="59" t="n"/>
      <c r="CH591" s="59" t="n"/>
      <c r="CI591" s="59" t="n"/>
      <c r="CJ591" s="59" t="n"/>
      <c r="CK591" s="59" t="n"/>
      <c r="CL591" s="59" t="n"/>
      <c r="CM591" s="59" t="n"/>
      <c r="CN591" s="59" t="n"/>
      <c r="CO591" s="59" t="n"/>
      <c r="CP591" s="59" t="n"/>
      <c r="CQ591" s="59" t="n"/>
      <c r="CR591" s="59" t="n"/>
      <c r="CS591" s="59" t="n"/>
      <c r="CT591" s="59" t="n"/>
      <c r="CU591" s="59" t="n"/>
      <c r="CV591" s="59" t="n"/>
      <c r="CW591" s="59" t="n"/>
      <c r="CX591" s="59" t="n"/>
      <c r="CY591" s="59" t="n"/>
      <c r="CZ591" s="59" t="n"/>
    </row>
    <row r="592">
      <c r="D592" s="59" t="inlineStr">
        <is>
          <t>Record Date</t>
        </is>
      </c>
      <c r="E592" s="59" t="n">
        <v>46168</v>
      </c>
      <c r="F592" s="59" t="n"/>
      <c r="G592" s="59" t="n"/>
      <c r="H592" s="59" t="n"/>
      <c r="I592" s="59" t="n"/>
      <c r="J592" s="59" t="n"/>
      <c r="K592" s="59" t="n"/>
      <c r="L592" s="59" t="n"/>
      <c r="M592" s="59" t="n"/>
      <c r="N592" s="59" t="n"/>
      <c r="O592" s="59" t="n"/>
      <c r="P592" s="59" t="n"/>
      <c r="Q592" s="59" t="n"/>
      <c r="R592" s="59" t="n"/>
      <c r="S592" s="59" t="n"/>
      <c r="T592" s="59" t="n"/>
      <c r="U592" s="59" t="n"/>
      <c r="V592" s="59" t="n"/>
      <c r="W592" s="59" t="n"/>
      <c r="X592" s="59" t="n"/>
      <c r="Y592" s="59" t="n"/>
      <c r="Z592" s="59" t="n"/>
      <c r="AA592" s="59" t="n"/>
      <c r="AB592" s="59" t="n"/>
      <c r="AC592" s="59" t="n"/>
      <c r="AD592" s="59" t="n"/>
      <c r="AE592" s="59" t="n"/>
      <c r="AF592" s="59" t="n"/>
      <c r="AG592" s="59" t="n"/>
      <c r="AH592" s="59" t="n"/>
      <c r="AI592" s="59" t="n"/>
      <c r="AJ592" s="59" t="n"/>
      <c r="AK592" s="59" t="n"/>
      <c r="AL592" s="59" t="n"/>
      <c r="AM592" s="59" t="n"/>
      <c r="AN592" s="59" t="n"/>
      <c r="AO592" s="59" t="n"/>
      <c r="AP592" s="59" t="n"/>
      <c r="AQ592" s="59" t="n"/>
      <c r="AR592" s="59" t="n"/>
      <c r="AS592" s="59" t="n"/>
      <c r="AT592" s="59" t="n"/>
      <c r="AU592" s="59" t="n"/>
      <c r="AV592" s="59" t="n"/>
      <c r="AW592" s="59" t="n"/>
      <c r="AX592" s="59" t="n"/>
      <c r="AY592" s="59" t="n"/>
      <c r="AZ592" s="59" t="n"/>
      <c r="BA592" s="59" t="n"/>
      <c r="BB592" s="59" t="n"/>
      <c r="BC592" s="59" t="n"/>
      <c r="BD592" s="59" t="n"/>
      <c r="BE592" s="59" t="n"/>
      <c r="BF592" s="59" t="n"/>
      <c r="BG592" s="59" t="n"/>
      <c r="BH592" s="59" t="n"/>
      <c r="BI592" s="59" t="n"/>
      <c r="BJ592" s="59" t="n"/>
      <c r="BK592" s="59" t="n"/>
      <c r="BL592" s="59" t="n"/>
      <c r="BM592" s="59" t="n"/>
      <c r="BN592" s="59" t="n"/>
      <c r="BO592" s="59" t="n"/>
      <c r="BP592" s="59" t="n"/>
      <c r="BQ592" s="59" t="n"/>
      <c r="BR592" s="59" t="n"/>
      <c r="BS592" s="59" t="n"/>
      <c r="BT592" s="59" t="n"/>
      <c r="BU592" s="59" t="n"/>
      <c r="BV592" s="59" t="n"/>
      <c r="BW592" s="59" t="n"/>
      <c r="BX592" s="59" t="n"/>
      <c r="BY592" s="59" t="n"/>
      <c r="BZ592" s="59" t="n"/>
      <c r="CA592" s="59" t="n"/>
      <c r="CB592" s="59" t="n"/>
      <c r="CC592" s="59" t="n"/>
      <c r="CD592" s="59" t="n"/>
      <c r="CE592" s="59" t="n"/>
      <c r="CF592" s="59" t="n"/>
      <c r="CG592" s="59" t="n"/>
      <c r="CH592" s="59" t="n"/>
      <c r="CI592" s="59" t="n"/>
      <c r="CJ592" s="59" t="n"/>
      <c r="CK592" s="59" t="n"/>
      <c r="CL592" s="59" t="n"/>
      <c r="CM592" s="59" t="n"/>
      <c r="CN592" s="59" t="n"/>
      <c r="CO592" s="59" t="n"/>
      <c r="CP592" s="59" t="n"/>
      <c r="CQ592" s="59" t="n"/>
      <c r="CR592" s="59" t="n"/>
      <c r="CS592" s="59" t="n"/>
      <c r="CT592" s="59" t="n"/>
      <c r="CU592" s="59" t="n"/>
      <c r="CV592" s="59" t="n"/>
      <c r="CW592" s="59" t="n"/>
      <c r="CX592" s="59" t="n"/>
      <c r="CY592" s="59" t="n"/>
      <c r="CZ592" s="59" t="n"/>
    </row>
    <row r="593">
      <c r="D593" s="59" t="inlineStr">
        <is>
          <t>Payable Date</t>
        </is>
      </c>
      <c r="E593" s="59" t="n">
        <v>46185</v>
      </c>
      <c r="F593" s="59" t="n"/>
      <c r="G593" s="59" t="n"/>
      <c r="H593" s="59" t="n"/>
      <c r="I593" s="59" t="n"/>
      <c r="J593" s="59" t="n"/>
      <c r="K593" s="59" t="n"/>
      <c r="L593" s="59" t="n"/>
      <c r="M593" s="59" t="n"/>
      <c r="N593" s="59" t="n"/>
      <c r="O593" s="59" t="n"/>
      <c r="P593" s="59" t="n"/>
      <c r="Q593" s="59" t="n"/>
      <c r="R593" s="59" t="n"/>
      <c r="S593" s="59" t="n"/>
      <c r="T593" s="59" t="n"/>
      <c r="U593" s="59" t="n"/>
      <c r="V593" s="59" t="n"/>
      <c r="W593" s="59" t="n"/>
      <c r="X593" s="59" t="n"/>
      <c r="Y593" s="59" t="n"/>
      <c r="Z593" s="59" t="n"/>
      <c r="AA593" s="59" t="n"/>
      <c r="AB593" s="59" t="n"/>
      <c r="AC593" s="59" t="n"/>
      <c r="AD593" s="59" t="n"/>
      <c r="AE593" s="59" t="n"/>
      <c r="AF593" s="59" t="n"/>
      <c r="AG593" s="59" t="n"/>
      <c r="AH593" s="59" t="n"/>
      <c r="AI593" s="59" t="n"/>
      <c r="AJ593" s="59" t="n"/>
      <c r="AK593" s="59" t="n"/>
      <c r="AL593" s="59" t="n"/>
      <c r="AM593" s="59" t="n"/>
      <c r="AN593" s="59" t="n"/>
      <c r="AO593" s="59" t="n"/>
      <c r="AP593" s="59" t="n"/>
      <c r="AQ593" s="59" t="n"/>
      <c r="AR593" s="59" t="n"/>
      <c r="AS593" s="59" t="n"/>
      <c r="AT593" s="59" t="n"/>
      <c r="AU593" s="59" t="n"/>
      <c r="AV593" s="59" t="n"/>
      <c r="AW593" s="59" t="n"/>
      <c r="AX593" s="59" t="n"/>
      <c r="AY593" s="59" t="n"/>
      <c r="AZ593" s="59" t="n"/>
      <c r="BA593" s="59" t="n"/>
      <c r="BB593" s="59" t="n"/>
      <c r="BC593" s="59" t="n"/>
      <c r="BD593" s="59" t="n"/>
      <c r="BE593" s="59" t="n"/>
      <c r="BF593" s="59" t="n"/>
      <c r="BG593" s="59" t="n"/>
      <c r="BH593" s="59" t="n"/>
      <c r="BI593" s="59" t="n"/>
      <c r="BJ593" s="59" t="n"/>
      <c r="BK593" s="59" t="n"/>
      <c r="BL593" s="59" t="n"/>
      <c r="BM593" s="59" t="n"/>
      <c r="BN593" s="59" t="n"/>
      <c r="BO593" s="59" t="n"/>
      <c r="BP593" s="59" t="n"/>
      <c r="BQ593" s="59" t="n"/>
      <c r="BR593" s="59" t="n"/>
      <c r="BS593" s="59" t="n"/>
      <c r="BT593" s="59" t="n"/>
      <c r="BU593" s="59" t="n"/>
      <c r="BV593" s="59" t="n"/>
      <c r="BW593" s="59" t="n"/>
      <c r="BX593" s="59" t="n"/>
      <c r="BY593" s="59" t="n"/>
      <c r="BZ593" s="59" t="n"/>
      <c r="CA593" s="59" t="n"/>
      <c r="CB593" s="59" t="n"/>
      <c r="CC593" s="59" t="n"/>
      <c r="CD593" s="59" t="n"/>
      <c r="CE593" s="59" t="n"/>
      <c r="CF593" s="59" t="n"/>
      <c r="CG593" s="59" t="n"/>
      <c r="CH593" s="59" t="n"/>
      <c r="CI593" s="59" t="n"/>
      <c r="CJ593" s="59" t="n"/>
      <c r="CK593" s="59" t="n"/>
      <c r="CL593" s="59" t="n"/>
      <c r="CM593" s="59" t="n"/>
      <c r="CN593" s="59" t="n"/>
      <c r="CO593" s="59" t="n"/>
      <c r="CP593" s="59" t="n"/>
      <c r="CQ593" s="59" t="n"/>
      <c r="CR593" s="59" t="n"/>
      <c r="CS593" s="59" t="n"/>
      <c r="CT593" s="59" t="n"/>
      <c r="CU593" s="59" t="n"/>
      <c r="CV593" s="59" t="n"/>
      <c r="CW593" s="59" t="n"/>
      <c r="CX593" s="59" t="n"/>
      <c r="CY593" s="59" t="n"/>
      <c r="CZ593" s="59" t="n"/>
    </row>
    <row r="594">
      <c r="D594" s="107" t="inlineStr">
        <is>
          <t>Dividend Amount</t>
        </is>
      </c>
      <c r="E594" s="107" t="n">
        <v>0.0675</v>
      </c>
      <c r="F594" s="107" t="n"/>
      <c r="G594" s="107" t="n"/>
      <c r="H594" s="107" t="n"/>
      <c r="I594" s="107" t="n"/>
      <c r="J594" s="107" t="n"/>
      <c r="K594" s="107" t="n"/>
      <c r="L594" s="107" t="n"/>
      <c r="M594" s="107" t="n"/>
      <c r="N594" s="107" t="n"/>
      <c r="O594" s="107" t="n"/>
      <c r="P594" s="107" t="n"/>
      <c r="Q594" s="107" t="n"/>
      <c r="R594" s="107" t="n"/>
      <c r="S594" s="107" t="n"/>
      <c r="T594" s="107" t="n"/>
      <c r="U594" s="107" t="n"/>
      <c r="V594" s="107" t="n"/>
      <c r="W594" s="107" t="n"/>
      <c r="X594" s="107" t="n"/>
      <c r="Y594" s="107" t="n"/>
      <c r="Z594" s="107" t="n"/>
      <c r="AA594" s="107" t="n"/>
      <c r="AB594" s="107" t="n"/>
      <c r="AC594" s="107" t="n"/>
      <c r="AD594" s="107" t="n"/>
      <c r="AE594" s="107" t="n"/>
      <c r="AF594" s="107" t="n"/>
      <c r="AG594" s="107" t="n"/>
      <c r="AH594" s="107" t="n"/>
      <c r="AI594" s="107" t="n"/>
      <c r="AJ594" s="107" t="n"/>
      <c r="AK594" s="107" t="n"/>
      <c r="AL594" s="107" t="n"/>
      <c r="AM594" s="107" t="n"/>
      <c r="AN594" s="107" t="n"/>
      <c r="AO594" s="107" t="n"/>
      <c r="AP594" s="107" t="n"/>
      <c r="AQ594" s="107" t="n"/>
      <c r="AR594" s="107" t="n"/>
      <c r="AS594" s="107" t="n"/>
      <c r="AT594" s="107" t="n"/>
      <c r="AU594" s="107" t="n"/>
      <c r="AV594" s="107" t="n"/>
      <c r="AW594" s="107" t="n"/>
      <c r="AX594" s="107" t="n"/>
      <c r="AY594" s="107" t="n"/>
      <c r="AZ594" s="107" t="n"/>
      <c r="BA594" s="107" t="n"/>
      <c r="BB594" s="107" t="n"/>
      <c r="BC594" s="107" t="n"/>
      <c r="BD594" s="107" t="n"/>
      <c r="BE594" s="107" t="n"/>
      <c r="BF594" s="107" t="n"/>
      <c r="BG594" s="107" t="n"/>
      <c r="BH594" s="107" t="n"/>
      <c r="BI594" s="107" t="n"/>
      <c r="BJ594" s="107" t="n"/>
      <c r="BK594" s="107" t="n"/>
      <c r="BL594" s="107" t="n"/>
      <c r="BM594" s="107" t="n"/>
      <c r="BN594" s="107" t="n"/>
      <c r="BO594" s="107" t="n"/>
      <c r="BP594" s="107" t="n"/>
      <c r="BQ594" s="107" t="n"/>
      <c r="BR594" s="107" t="n"/>
      <c r="BS594" s="107" t="n"/>
      <c r="BT594" s="107" t="n"/>
      <c r="BU594" s="107" t="n"/>
      <c r="BV594" s="107" t="n"/>
      <c r="BW594" s="107" t="n"/>
      <c r="BX594" s="107" t="n"/>
      <c r="BY594" s="107" t="n"/>
      <c r="BZ594" s="107" t="n"/>
      <c r="CA594" s="107" t="n"/>
      <c r="CB594" s="107" t="n"/>
      <c r="CC594" s="107" t="n"/>
      <c r="CD594" s="107" t="n"/>
      <c r="CE594" s="107" t="n"/>
      <c r="CF594" s="107" t="n"/>
      <c r="CG594" s="107" t="n"/>
      <c r="CH594" s="107" t="n"/>
      <c r="CI594" s="107" t="n"/>
      <c r="CJ594" s="107" t="n"/>
      <c r="CK594" s="107" t="n"/>
      <c r="CL594" s="107" t="n"/>
      <c r="CM594" s="107" t="n"/>
      <c r="CN594" s="107" t="n"/>
      <c r="CO594" s="107" t="n"/>
      <c r="CP594" s="107" t="n"/>
      <c r="CQ594" s="107" t="n"/>
      <c r="CR594" s="107" t="n"/>
      <c r="CS594" s="107" t="n"/>
      <c r="CT594" s="107" t="n"/>
      <c r="CU594" s="107" t="n"/>
      <c r="CV594" s="107" t="n"/>
      <c r="CW594" s="107" t="n"/>
      <c r="CX594" s="107" t="n"/>
      <c r="CY594" s="107" t="n"/>
      <c r="CZ594" s="107" t="n"/>
    </row>
    <row r="595">
      <c r="D595" t="inlineStr">
        <is>
          <t>Dividend Frequency</t>
        </is>
      </c>
      <c r="E595" t="inlineStr">
        <is>
          <t>Quarter</t>
        </is>
      </c>
    </row>
    <row r="596">
      <c r="D596" t="inlineStr">
        <is>
          <t>Dividend Type</t>
        </is>
      </c>
      <c r="E596" t="inlineStr">
        <is>
          <t>Regular Cash</t>
        </is>
      </c>
    </row>
    <row r="597">
      <c r="A597" s="2">
        <f>IF($A590="","","   projections")</f>
        <v/>
      </c>
      <c r="B597" s="68">
        <f>IF($A590="",0,COUNT($E598:$CZ598))</f>
        <v/>
      </c>
      <c r="C597" s="69">
        <f>IF($B597=0,0,MAX($E598:$CZ598))</f>
        <v/>
      </c>
      <c r="D597" s="58">
        <f>_xll.BDS($A590,'Field Check'!$C$42,"headers=y","startcol=1","endcol=3","dir=h","cols=40;rows=3")</f>
        <v/>
      </c>
      <c r="E597" s="59" t="n">
        <v>46259</v>
      </c>
      <c r="F597" s="59" t="n">
        <v>46352</v>
      </c>
      <c r="G597" s="59" t="n">
        <v>46447</v>
      </c>
      <c r="H597" s="59" t="n">
        <v>46533</v>
      </c>
      <c r="I597" s="59" t="n">
        <v>46629</v>
      </c>
      <c r="J597" s="59" t="n">
        <v>46723</v>
      </c>
      <c r="K597" s="59" t="n">
        <v>46811</v>
      </c>
      <c r="L597" s="59" t="n">
        <v>46897</v>
      </c>
      <c r="M597" s="59" t="n">
        <v>46993</v>
      </c>
      <c r="N597" s="59" t="n">
        <v>47087</v>
      </c>
      <c r="O597" s="59" t="n">
        <v>47175</v>
      </c>
      <c r="P597" s="59" t="n">
        <v>47261</v>
      </c>
      <c r="Q597" s="59" t="n">
        <v>47357</v>
      </c>
      <c r="R597" s="59" t="n">
        <v>47451</v>
      </c>
      <c r="S597" s="59" t="n">
        <v>47539</v>
      </c>
      <c r="T597" s="59" t="n">
        <v>47625</v>
      </c>
      <c r="U597" s="59" t="n">
        <v>47721</v>
      </c>
      <c r="V597" s="59" t="n">
        <v>47815</v>
      </c>
      <c r="W597" s="59" t="n">
        <v>47903</v>
      </c>
      <c r="X597" s="59" t="n">
        <v>47989</v>
      </c>
      <c r="Y597" s="59" t="n">
        <v>48085</v>
      </c>
      <c r="Z597" s="59" t="n">
        <v>48179</v>
      </c>
      <c r="AA597" s="59" t="n">
        <v>48267</v>
      </c>
      <c r="AB597" s="59" t="n">
        <v>48353</v>
      </c>
      <c r="AC597" s="59" t="n">
        <v>48449</v>
      </c>
      <c r="AD597" s="59" t="n">
        <v>48543</v>
      </c>
      <c r="AE597" s="59" t="n">
        <v>48638</v>
      </c>
      <c r="AF597" s="59" t="n">
        <v>48724</v>
      </c>
      <c r="AG597" s="59" t="n">
        <v>48820</v>
      </c>
      <c r="AH597" s="59" t="n">
        <v>48914</v>
      </c>
      <c r="AI597" s="59" t="n">
        <v>49002</v>
      </c>
      <c r="AJ597" s="59" t="n">
        <v>49088</v>
      </c>
      <c r="AK597" s="59" t="n">
        <v>49184</v>
      </c>
      <c r="AL597" s="59" t="n">
        <v>49278</v>
      </c>
      <c r="AM597" s="59" t="n">
        <v>49366</v>
      </c>
      <c r="AN597" s="59" t="n">
        <v>49452</v>
      </c>
      <c r="AO597" s="59" t="n">
        <v>49548</v>
      </c>
      <c r="AP597" s="59" t="n">
        <v>49642</v>
      </c>
      <c r="AQ597" s="59" t="n">
        <v>49730</v>
      </c>
      <c r="AR597" s="59" t="n"/>
      <c r="AS597" s="59" t="n"/>
      <c r="AT597" s="59" t="n"/>
      <c r="AU597" s="59" t="n"/>
      <c r="AV597" s="59" t="n"/>
      <c r="AW597" s="59" t="n"/>
      <c r="AX597" s="59" t="n"/>
      <c r="AY597" s="59" t="n"/>
      <c r="AZ597" s="59" t="n"/>
      <c r="BA597" s="59" t="n"/>
      <c r="BB597" s="59" t="n"/>
      <c r="BC597" s="59" t="n"/>
      <c r="BD597" s="59" t="n"/>
      <c r="BE597" s="59" t="n"/>
      <c r="BF597" s="59" t="n"/>
      <c r="BG597" s="59" t="n"/>
      <c r="BH597" s="59" t="n"/>
      <c r="BI597" s="59" t="n"/>
      <c r="BJ597" s="59" t="n"/>
      <c r="BK597" s="59" t="n"/>
      <c r="BL597" s="59" t="n"/>
      <c r="BM597" s="59" t="n"/>
      <c r="BN597" s="59" t="n"/>
      <c r="BO597" s="59" t="n"/>
      <c r="BP597" s="59" t="n"/>
      <c r="BQ597" s="59" t="n"/>
      <c r="BR597" s="59" t="n"/>
      <c r="BS597" s="59" t="n"/>
      <c r="BT597" s="59" t="n"/>
      <c r="BU597" s="59" t="n"/>
      <c r="BV597" s="59" t="n"/>
      <c r="BW597" s="59" t="n"/>
      <c r="BX597" s="59" t="n"/>
      <c r="BY597" s="59" t="n"/>
      <c r="BZ597" s="59" t="n"/>
      <c r="CA597" s="59" t="n"/>
      <c r="CB597" s="59" t="n"/>
      <c r="CC597" s="59" t="n"/>
      <c r="CD597" s="59" t="n"/>
      <c r="CE597" s="59" t="n"/>
      <c r="CF597" s="59" t="n"/>
      <c r="CG597" s="59" t="n"/>
      <c r="CH597" s="59" t="n"/>
      <c r="CI597" s="59" t="n"/>
      <c r="CJ597" s="59" t="n"/>
      <c r="CK597" s="59" t="n"/>
      <c r="CL597" s="59" t="n"/>
      <c r="CM597" s="59" t="n"/>
      <c r="CN597" s="59" t="n"/>
      <c r="CO597" s="59" t="n"/>
      <c r="CP597" s="59" t="n"/>
      <c r="CQ597" s="59" t="n"/>
      <c r="CR597" s="59" t="n"/>
      <c r="CS597" s="59" t="n"/>
      <c r="CT597" s="59" t="n"/>
      <c r="CU597" s="59" t="n"/>
      <c r="CV597" s="59" t="n"/>
      <c r="CW597" s="59" t="n"/>
      <c r="CX597" s="59" t="n"/>
      <c r="CY597" s="59" t="n"/>
      <c r="CZ597" s="59" t="n"/>
    </row>
    <row r="598">
      <c r="D598" s="59" t="inlineStr">
        <is>
          <t>Ex-Date</t>
        </is>
      </c>
      <c r="E598" s="59" t="n">
        <v>46261</v>
      </c>
      <c r="F598" s="59" t="n">
        <v>46359</v>
      </c>
      <c r="G598" s="59" t="n">
        <v>46450</v>
      </c>
      <c r="H598" s="59" t="n">
        <v>46538</v>
      </c>
      <c r="I598" s="59" t="n">
        <v>46632</v>
      </c>
      <c r="J598" s="59" t="n">
        <v>46723</v>
      </c>
      <c r="K598" s="59" t="n">
        <v>46814</v>
      </c>
      <c r="L598" s="59" t="n">
        <v>46902</v>
      </c>
      <c r="M598" s="59" t="n">
        <v>46996</v>
      </c>
      <c r="N598" s="59" t="n">
        <v>47094</v>
      </c>
      <c r="O598" s="59" t="n">
        <v>47178</v>
      </c>
      <c r="P598" s="59" t="n">
        <v>47266</v>
      </c>
      <c r="Q598" s="59" t="n">
        <v>47360</v>
      </c>
      <c r="R598" s="59" t="n">
        <v>47458</v>
      </c>
      <c r="S598" s="59" t="n">
        <v>47542</v>
      </c>
      <c r="T598" s="59" t="n">
        <v>47630</v>
      </c>
      <c r="U598" s="59" t="n">
        <v>47724</v>
      </c>
      <c r="V598" s="59" t="n">
        <v>47822</v>
      </c>
      <c r="W598" s="59" t="n">
        <v>47906</v>
      </c>
      <c r="X598" s="59" t="n">
        <v>47994</v>
      </c>
      <c r="Y598" s="59" t="n">
        <v>48088</v>
      </c>
      <c r="Z598" s="59" t="n">
        <v>48186</v>
      </c>
      <c r="AA598" s="59" t="n">
        <v>48270</v>
      </c>
      <c r="AB598" s="59" t="n">
        <v>48358</v>
      </c>
      <c r="AC598" s="59" t="n">
        <v>48452</v>
      </c>
      <c r="AD598" s="59" t="n">
        <v>48550</v>
      </c>
      <c r="AE598" s="59" t="n">
        <v>48641</v>
      </c>
      <c r="AF598" s="59" t="n">
        <v>48729</v>
      </c>
      <c r="AG598" s="59" t="n">
        <v>48823</v>
      </c>
      <c r="AH598" s="59" t="n">
        <v>48914</v>
      </c>
      <c r="AI598" s="59" t="n">
        <v>49005</v>
      </c>
      <c r="AJ598" s="59" t="n">
        <v>49093</v>
      </c>
      <c r="AK598" s="59" t="n">
        <v>49187</v>
      </c>
      <c r="AL598" s="59" t="n">
        <v>49285</v>
      </c>
      <c r="AM598" s="59" t="n">
        <v>49369</v>
      </c>
      <c r="AN598" s="59" t="n">
        <v>49457</v>
      </c>
      <c r="AO598" s="59" t="n">
        <v>49551</v>
      </c>
      <c r="AP598" s="59" t="n">
        <v>49649</v>
      </c>
      <c r="AQ598" s="59" t="n">
        <v>49733</v>
      </c>
      <c r="AR598" s="59" t="n"/>
      <c r="AS598" s="59" t="n"/>
      <c r="AT598" s="59" t="n"/>
      <c r="AU598" s="59" t="n"/>
      <c r="AV598" s="59" t="n"/>
      <c r="AW598" s="59" t="n"/>
      <c r="AX598" s="59" t="n"/>
      <c r="AY598" s="59" t="n"/>
      <c r="AZ598" s="59" t="n"/>
      <c r="BA598" s="59" t="n"/>
      <c r="BB598" s="59" t="n"/>
      <c r="BC598" s="59" t="n"/>
      <c r="BD598" s="59" t="n"/>
      <c r="BE598" s="59" t="n"/>
      <c r="BF598" s="59" t="n"/>
      <c r="BG598" s="59" t="n"/>
      <c r="BH598" s="59" t="n"/>
      <c r="BI598" s="59" t="n"/>
      <c r="BJ598" s="59" t="n"/>
      <c r="BK598" s="59" t="n"/>
      <c r="BL598" s="59" t="n"/>
      <c r="BM598" s="59" t="n"/>
      <c r="BN598" s="59" t="n"/>
      <c r="BO598" s="59" t="n"/>
      <c r="BP598" s="59" t="n"/>
      <c r="BQ598" s="59" t="n"/>
      <c r="BR598" s="59" t="n"/>
      <c r="BS598" s="59" t="n"/>
      <c r="BT598" s="59" t="n"/>
      <c r="BU598" s="59" t="n"/>
      <c r="BV598" s="59" t="n"/>
      <c r="BW598" s="59" t="n"/>
      <c r="BX598" s="59" t="n"/>
      <c r="BY598" s="59" t="n"/>
      <c r="BZ598" s="59" t="n"/>
      <c r="CA598" s="59" t="n"/>
      <c r="CB598" s="59" t="n"/>
      <c r="CC598" s="59" t="n"/>
      <c r="CD598" s="59" t="n"/>
      <c r="CE598" s="59" t="n"/>
      <c r="CF598" s="59" t="n"/>
      <c r="CG598" s="59" t="n"/>
      <c r="CH598" s="59" t="n"/>
      <c r="CI598" s="59" t="n"/>
      <c r="CJ598" s="59" t="n"/>
      <c r="CK598" s="59" t="n"/>
      <c r="CL598" s="59" t="n"/>
      <c r="CM598" s="59" t="n"/>
      <c r="CN598" s="59" t="n"/>
      <c r="CO598" s="59" t="n"/>
      <c r="CP598" s="59" t="n"/>
      <c r="CQ598" s="59" t="n"/>
      <c r="CR598" s="59" t="n"/>
      <c r="CS598" s="59" t="n"/>
      <c r="CT598" s="59" t="n"/>
      <c r="CU598" s="59" t="n"/>
      <c r="CV598" s="59" t="n"/>
      <c r="CW598" s="59" t="n"/>
      <c r="CX598" s="59" t="n"/>
      <c r="CY598" s="59" t="n"/>
      <c r="CZ598" s="59" t="n"/>
    </row>
    <row r="599">
      <c r="D599" s="107" t="inlineStr">
        <is>
          <t>Amount Per Share</t>
        </is>
      </c>
      <c r="E599" s="107" t="n">
        <v>0.0675</v>
      </c>
      <c r="F599" s="107" t="n">
        <v>0.07049999999999999</v>
      </c>
      <c r="G599" s="107" t="n">
        <v>0.07049999999999999</v>
      </c>
      <c r="H599" s="107" t="n">
        <v>0.07475</v>
      </c>
      <c r="I599" s="107" t="n">
        <v>0.07475</v>
      </c>
      <c r="J599" s="107" t="n">
        <v>0.07825</v>
      </c>
      <c r="K599" s="107" t="n">
        <v>0.07825</v>
      </c>
      <c r="L599" s="107" t="n">
        <v>0.09175</v>
      </c>
      <c r="M599" s="107" t="n">
        <v>0.09175</v>
      </c>
      <c r="N599" s="107" t="n">
        <v>0.09625</v>
      </c>
      <c r="O599" s="107" t="n">
        <v>0.09625</v>
      </c>
      <c r="P599" s="107" t="n">
        <v>0.09625</v>
      </c>
      <c r="Q599" s="107" t="n">
        <v>0.09625</v>
      </c>
      <c r="R599" s="107" t="n">
        <v>0.09875</v>
      </c>
      <c r="S599" s="107" t="n">
        <v>0.09875</v>
      </c>
      <c r="T599" s="107" t="n">
        <v>0.09875</v>
      </c>
      <c r="U599" s="107" t="n">
        <v>0.09875</v>
      </c>
      <c r="V599" s="107" t="n">
        <v>0.10125</v>
      </c>
      <c r="W599" s="107" t="n">
        <v>0.10125</v>
      </c>
      <c r="X599" s="107" t="n">
        <v>0.10125</v>
      </c>
      <c r="Y599" s="107" t="n">
        <v>0.10125</v>
      </c>
      <c r="Z599" s="107" t="n">
        <v>0.10375</v>
      </c>
      <c r="AA599" s="107" t="n">
        <v>0.10375</v>
      </c>
      <c r="AB599" s="107" t="n">
        <v>0.10375</v>
      </c>
      <c r="AC599" s="107" t="n">
        <v>0.10375</v>
      </c>
      <c r="AD599" s="107" t="n">
        <v>0.10625</v>
      </c>
      <c r="AE599" s="107" t="n">
        <v>0.10625</v>
      </c>
      <c r="AF599" s="107" t="n">
        <v>0.10625</v>
      </c>
      <c r="AG599" s="107" t="n">
        <v>0.10625</v>
      </c>
      <c r="AH599" s="107" t="n">
        <v>0.10875</v>
      </c>
      <c r="AI599" s="107" t="n">
        <v>0.10875</v>
      </c>
      <c r="AJ599" s="107" t="n">
        <v>0.10875</v>
      </c>
      <c r="AK599" s="107" t="n">
        <v>0.10875</v>
      </c>
      <c r="AL599" s="107" t="n">
        <v>0.11125</v>
      </c>
      <c r="AM599" s="107" t="n">
        <v>0.11125</v>
      </c>
      <c r="AN599" s="107" t="n">
        <v>0.11125</v>
      </c>
      <c r="AO599" s="107" t="n">
        <v>0.11125</v>
      </c>
      <c r="AP599" s="107" t="n">
        <v>0.11375</v>
      </c>
      <c r="AQ599" s="107" t="n">
        <v>0.11375</v>
      </c>
      <c r="AR599" s="107" t="n"/>
      <c r="AS599" s="107" t="n"/>
      <c r="AT599" s="107" t="n"/>
      <c r="AU599" s="107" t="n"/>
      <c r="AV599" s="107" t="n"/>
      <c r="AW599" s="107" t="n"/>
      <c r="AX599" s="107" t="n"/>
      <c r="AY599" s="107" t="n"/>
      <c r="AZ599" s="107" t="n"/>
      <c r="BA599" s="107" t="n"/>
      <c r="BB599" s="107" t="n"/>
      <c r="BC599" s="107" t="n"/>
      <c r="BD599" s="107" t="n"/>
      <c r="BE599" s="107" t="n"/>
      <c r="BF599" s="107" t="n"/>
      <c r="BG599" s="107" t="n"/>
      <c r="BH599" s="107" t="n"/>
      <c r="BI599" s="107" t="n"/>
      <c r="BJ599" s="107" t="n"/>
      <c r="BK599" s="107" t="n"/>
      <c r="BL599" s="107" t="n"/>
      <c r="BM599" s="107" t="n"/>
      <c r="BN599" s="107" t="n"/>
      <c r="BO599" s="107" t="n"/>
      <c r="BP599" s="107" t="n"/>
      <c r="BQ599" s="107" t="n"/>
      <c r="BR599" s="107" t="n"/>
      <c r="BS599" s="107" t="n"/>
      <c r="BT599" s="107" t="n"/>
      <c r="BU599" s="107" t="n"/>
      <c r="BV599" s="107" t="n"/>
      <c r="BW599" s="107" t="n"/>
      <c r="BX599" s="107" t="n"/>
      <c r="BY599" s="107" t="n"/>
      <c r="BZ599" s="107" t="n"/>
      <c r="CA599" s="107" t="n"/>
      <c r="CB599" s="107" t="n"/>
      <c r="CC599" s="107" t="n"/>
      <c r="CD599" s="107" t="n"/>
      <c r="CE599" s="107" t="n"/>
      <c r="CF599" s="107" t="n"/>
      <c r="CG599" s="107" t="n"/>
      <c r="CH599" s="107" t="n"/>
      <c r="CI599" s="107" t="n"/>
      <c r="CJ599" s="107" t="n"/>
      <c r="CK599" s="107" t="n"/>
      <c r="CL599" s="107" t="n"/>
      <c r="CM599" s="107" t="n"/>
      <c r="CN599" s="107" t="n"/>
      <c r="CO599" s="107" t="n"/>
      <c r="CP599" s="107" t="n"/>
      <c r="CQ599" s="107" t="n"/>
      <c r="CR599" s="107" t="n"/>
      <c r="CS599" s="107" t="n"/>
      <c r="CT599" s="107" t="n"/>
      <c r="CU599" s="107" t="n"/>
      <c r="CV599" s="107" t="n"/>
      <c r="CW599" s="107" t="n"/>
      <c r="CX599" s="107" t="n"/>
      <c r="CY599" s="107" t="n"/>
      <c r="CZ599" s="107" t="n"/>
    </row>
    <row r="601">
      <c r="A601" s="126">
        <f>IF('AS51'!$C$60="","",'AS51'!$C$60)</f>
        <v/>
      </c>
      <c r="B601" s="68">
        <f>IF($A601="",0,COUNT($E602:$CZ602))</f>
        <v/>
      </c>
      <c r="C601" s="69">
        <f>IF($B601=0,0,MAX($E602:$CZ602))</f>
        <v/>
      </c>
      <c r="D601" s="58">
        <f>_xll.BDS($A601,'Field Check'!$C$44,"headers=y","startcol=1","endcol=7","dir=h","DVD_START_DT",'Field Check'!$C$59,"DVD_END_DT",'Field Check'!$D$59)</f>
        <v/>
      </c>
      <c r="E601" s="59" t="n"/>
      <c r="F601" s="59" t="n"/>
      <c r="G601" s="59" t="n"/>
      <c r="H601" s="59" t="n"/>
      <c r="I601" s="59" t="n"/>
      <c r="J601" s="59" t="n"/>
      <c r="K601" s="59" t="n"/>
      <c r="L601" s="59" t="n"/>
      <c r="M601" s="59" t="n"/>
      <c r="N601" s="59" t="n"/>
      <c r="O601" s="59" t="n"/>
      <c r="P601" s="59" t="n"/>
      <c r="Q601" s="59" t="n"/>
      <c r="R601" s="59" t="n"/>
      <c r="S601" s="59" t="n"/>
      <c r="T601" s="59" t="n"/>
      <c r="U601" s="59" t="n"/>
      <c r="V601" s="59" t="n"/>
      <c r="W601" s="59" t="n"/>
      <c r="X601" s="59" t="n"/>
      <c r="Y601" s="59" t="n"/>
      <c r="Z601" s="59" t="n"/>
      <c r="AA601" s="59" t="n"/>
      <c r="AB601" s="59" t="n"/>
      <c r="AC601" s="59" t="n"/>
      <c r="AD601" s="59" t="n"/>
      <c r="AE601" s="59" t="n"/>
      <c r="AF601" s="59" t="n"/>
      <c r="AG601" s="59" t="n"/>
      <c r="AH601" s="59" t="n"/>
      <c r="AI601" s="59" t="n"/>
      <c r="AJ601" s="59" t="n"/>
      <c r="AK601" s="59" t="n"/>
      <c r="AL601" s="59" t="n"/>
      <c r="AM601" s="59" t="n"/>
      <c r="AN601" s="59" t="n"/>
      <c r="AO601" s="59" t="n"/>
      <c r="AP601" s="59" t="n"/>
      <c r="AQ601" s="59" t="n"/>
      <c r="AR601" s="59" t="n"/>
      <c r="AS601" s="59" t="n"/>
      <c r="AT601" s="59" t="n"/>
      <c r="AU601" s="59" t="n"/>
      <c r="AV601" s="59" t="n"/>
      <c r="AW601" s="59" t="n"/>
      <c r="AX601" s="59" t="n"/>
      <c r="AY601" s="59" t="n"/>
      <c r="AZ601" s="59" t="n"/>
      <c r="BA601" s="59" t="n"/>
      <c r="BB601" s="59" t="n"/>
      <c r="BC601" s="59" t="n"/>
      <c r="BD601" s="59" t="n"/>
      <c r="BE601" s="59" t="n"/>
      <c r="BF601" s="59" t="n"/>
      <c r="BG601" s="59" t="n"/>
      <c r="BH601" s="59" t="n"/>
      <c r="BI601" s="59" t="n"/>
      <c r="BJ601" s="59" t="n"/>
      <c r="BK601" s="59" t="n"/>
      <c r="BL601" s="59" t="n"/>
      <c r="BM601" s="59" t="n"/>
      <c r="BN601" s="59" t="n"/>
      <c r="BO601" s="59" t="n"/>
      <c r="BP601" s="59" t="n"/>
      <c r="BQ601" s="59" t="n"/>
      <c r="BR601" s="59" t="n"/>
      <c r="BS601" s="59" t="n"/>
      <c r="BT601" s="59" t="n"/>
      <c r="BU601" s="59" t="n"/>
      <c r="BV601" s="59" t="n"/>
      <c r="BW601" s="59" t="n"/>
      <c r="BX601" s="59" t="n"/>
      <c r="BY601" s="59" t="n"/>
      <c r="BZ601" s="59" t="n"/>
      <c r="CA601" s="59" t="n"/>
      <c r="CB601" s="59" t="n"/>
      <c r="CC601" s="59" t="n"/>
      <c r="CD601" s="59" t="n"/>
      <c r="CE601" s="59" t="n"/>
      <c r="CF601" s="59" t="n"/>
      <c r="CG601" s="59" t="n"/>
      <c r="CH601" s="59" t="n"/>
      <c r="CI601" s="59" t="n"/>
      <c r="CJ601" s="59" t="n"/>
      <c r="CK601" s="59" t="n"/>
      <c r="CL601" s="59" t="n"/>
      <c r="CM601" s="59" t="n"/>
      <c r="CN601" s="59" t="n"/>
      <c r="CO601" s="59" t="n"/>
      <c r="CP601" s="59" t="n"/>
      <c r="CQ601" s="59" t="n"/>
      <c r="CR601" s="59" t="n"/>
      <c r="CS601" s="59" t="n"/>
      <c r="CT601" s="59" t="n"/>
      <c r="CU601" s="59" t="n"/>
      <c r="CV601" s="59" t="n"/>
      <c r="CW601" s="59" t="n"/>
      <c r="CX601" s="59" t="n"/>
      <c r="CY601" s="59" t="n"/>
      <c r="CZ601" s="59" t="n"/>
    </row>
    <row r="602">
      <c r="D602" s="59" t="n"/>
      <c r="E602" s="59" t="n"/>
      <c r="F602" s="59" t="n"/>
      <c r="G602" s="59" t="n"/>
      <c r="H602" s="59" t="n"/>
      <c r="I602" s="59" t="n"/>
      <c r="J602" s="59" t="n"/>
      <c r="K602" s="59" t="n"/>
      <c r="L602" s="59" t="n"/>
      <c r="M602" s="59" t="n"/>
      <c r="N602" s="59" t="n"/>
      <c r="O602" s="59" t="n"/>
      <c r="P602" s="59" t="n"/>
      <c r="Q602" s="59" t="n"/>
      <c r="R602" s="59" t="n"/>
      <c r="S602" s="59" t="n"/>
      <c r="T602" s="59" t="n"/>
      <c r="U602" s="59" t="n"/>
      <c r="V602" s="59" t="n"/>
      <c r="W602" s="59" t="n"/>
      <c r="X602" s="59" t="n"/>
      <c r="Y602" s="59" t="n"/>
      <c r="Z602" s="59" t="n"/>
      <c r="AA602" s="59" t="n"/>
      <c r="AB602" s="59" t="n"/>
      <c r="AC602" s="59" t="n"/>
      <c r="AD602" s="59" t="n"/>
      <c r="AE602" s="59" t="n"/>
      <c r="AF602" s="59" t="n"/>
      <c r="AG602" s="59" t="n"/>
      <c r="AH602" s="59" t="n"/>
      <c r="AI602" s="59" t="n"/>
      <c r="AJ602" s="59" t="n"/>
      <c r="AK602" s="59" t="n"/>
      <c r="AL602" s="59" t="n"/>
      <c r="AM602" s="59" t="n"/>
      <c r="AN602" s="59" t="n"/>
      <c r="AO602" s="59" t="n"/>
      <c r="AP602" s="59" t="n"/>
      <c r="AQ602" s="59" t="n"/>
      <c r="AR602" s="59" t="n"/>
      <c r="AS602" s="59" t="n"/>
      <c r="AT602" s="59" t="n"/>
      <c r="AU602" s="59" t="n"/>
      <c r="AV602" s="59" t="n"/>
      <c r="AW602" s="59" t="n"/>
      <c r="AX602" s="59" t="n"/>
      <c r="AY602" s="59" t="n"/>
      <c r="AZ602" s="59" t="n"/>
      <c r="BA602" s="59" t="n"/>
      <c r="BB602" s="59" t="n"/>
      <c r="BC602" s="59" t="n"/>
      <c r="BD602" s="59" t="n"/>
      <c r="BE602" s="59" t="n"/>
      <c r="BF602" s="59" t="n"/>
      <c r="BG602" s="59" t="n"/>
      <c r="BH602" s="59" t="n"/>
      <c r="BI602" s="59" t="n"/>
      <c r="BJ602" s="59" t="n"/>
      <c r="BK602" s="59" t="n"/>
      <c r="BL602" s="59" t="n"/>
      <c r="BM602" s="59" t="n"/>
      <c r="BN602" s="59" t="n"/>
      <c r="BO602" s="59" t="n"/>
      <c r="BP602" s="59" t="n"/>
      <c r="BQ602" s="59" t="n"/>
      <c r="BR602" s="59" t="n"/>
      <c r="BS602" s="59" t="n"/>
      <c r="BT602" s="59" t="n"/>
      <c r="BU602" s="59" t="n"/>
      <c r="BV602" s="59" t="n"/>
      <c r="BW602" s="59" t="n"/>
      <c r="BX602" s="59" t="n"/>
      <c r="BY602" s="59" t="n"/>
      <c r="BZ602" s="59" t="n"/>
      <c r="CA602" s="59" t="n"/>
      <c r="CB602" s="59" t="n"/>
      <c r="CC602" s="59" t="n"/>
      <c r="CD602" s="59" t="n"/>
      <c r="CE602" s="59" t="n"/>
      <c r="CF602" s="59" t="n"/>
      <c r="CG602" s="59" t="n"/>
      <c r="CH602" s="59" t="n"/>
      <c r="CI602" s="59" t="n"/>
      <c r="CJ602" s="59" t="n"/>
      <c r="CK602" s="59" t="n"/>
      <c r="CL602" s="59" t="n"/>
      <c r="CM602" s="59" t="n"/>
      <c r="CN602" s="59" t="n"/>
      <c r="CO602" s="59" t="n"/>
      <c r="CP602" s="59" t="n"/>
      <c r="CQ602" s="59" t="n"/>
      <c r="CR602" s="59" t="n"/>
      <c r="CS602" s="59" t="n"/>
      <c r="CT602" s="59" t="n"/>
      <c r="CU602" s="59" t="n"/>
      <c r="CV602" s="59" t="n"/>
      <c r="CW602" s="59" t="n"/>
      <c r="CX602" s="59" t="n"/>
      <c r="CY602" s="59" t="n"/>
      <c r="CZ602" s="59" t="n"/>
    </row>
    <row r="603">
      <c r="D603" s="59" t="n"/>
      <c r="E603" s="59" t="n"/>
      <c r="F603" s="59" t="n"/>
      <c r="G603" s="59" t="n"/>
      <c r="H603" s="59" t="n"/>
      <c r="I603" s="59" t="n"/>
      <c r="J603" s="59" t="n"/>
      <c r="K603" s="59" t="n"/>
      <c r="L603" s="59" t="n"/>
      <c r="M603" s="59" t="n"/>
      <c r="N603" s="59" t="n"/>
      <c r="O603" s="59" t="n"/>
      <c r="P603" s="59" t="n"/>
      <c r="Q603" s="59" t="n"/>
      <c r="R603" s="59" t="n"/>
      <c r="S603" s="59" t="n"/>
      <c r="T603" s="59" t="n"/>
      <c r="U603" s="59" t="n"/>
      <c r="V603" s="59" t="n"/>
      <c r="W603" s="59" t="n"/>
      <c r="X603" s="59" t="n"/>
      <c r="Y603" s="59" t="n"/>
      <c r="Z603" s="59" t="n"/>
      <c r="AA603" s="59" t="n"/>
      <c r="AB603" s="59" t="n"/>
      <c r="AC603" s="59" t="n"/>
      <c r="AD603" s="59" t="n"/>
      <c r="AE603" s="59" t="n"/>
      <c r="AF603" s="59" t="n"/>
      <c r="AG603" s="59" t="n"/>
      <c r="AH603" s="59" t="n"/>
      <c r="AI603" s="59" t="n"/>
      <c r="AJ603" s="59" t="n"/>
      <c r="AK603" s="59" t="n"/>
      <c r="AL603" s="59" t="n"/>
      <c r="AM603" s="59" t="n"/>
      <c r="AN603" s="59" t="n"/>
      <c r="AO603" s="59" t="n"/>
      <c r="AP603" s="59" t="n"/>
      <c r="AQ603" s="59" t="n"/>
      <c r="AR603" s="59" t="n"/>
      <c r="AS603" s="59" t="n"/>
      <c r="AT603" s="59" t="n"/>
      <c r="AU603" s="59" t="n"/>
      <c r="AV603" s="59" t="n"/>
      <c r="AW603" s="59" t="n"/>
      <c r="AX603" s="59" t="n"/>
      <c r="AY603" s="59" t="n"/>
      <c r="AZ603" s="59" t="n"/>
      <c r="BA603" s="59" t="n"/>
      <c r="BB603" s="59" t="n"/>
      <c r="BC603" s="59" t="n"/>
      <c r="BD603" s="59" t="n"/>
      <c r="BE603" s="59" t="n"/>
      <c r="BF603" s="59" t="n"/>
      <c r="BG603" s="59" t="n"/>
      <c r="BH603" s="59" t="n"/>
      <c r="BI603" s="59" t="n"/>
      <c r="BJ603" s="59" t="n"/>
      <c r="BK603" s="59" t="n"/>
      <c r="BL603" s="59" t="n"/>
      <c r="BM603" s="59" t="n"/>
      <c r="BN603" s="59" t="n"/>
      <c r="BO603" s="59" t="n"/>
      <c r="BP603" s="59" t="n"/>
      <c r="BQ603" s="59" t="n"/>
      <c r="BR603" s="59" t="n"/>
      <c r="BS603" s="59" t="n"/>
      <c r="BT603" s="59" t="n"/>
      <c r="BU603" s="59" t="n"/>
      <c r="BV603" s="59" t="n"/>
      <c r="BW603" s="59" t="n"/>
      <c r="BX603" s="59" t="n"/>
      <c r="BY603" s="59" t="n"/>
      <c r="BZ603" s="59" t="n"/>
      <c r="CA603" s="59" t="n"/>
      <c r="CB603" s="59" t="n"/>
      <c r="CC603" s="59" t="n"/>
      <c r="CD603" s="59" t="n"/>
      <c r="CE603" s="59" t="n"/>
      <c r="CF603" s="59" t="n"/>
      <c r="CG603" s="59" t="n"/>
      <c r="CH603" s="59" t="n"/>
      <c r="CI603" s="59" t="n"/>
      <c r="CJ603" s="59" t="n"/>
      <c r="CK603" s="59" t="n"/>
      <c r="CL603" s="59" t="n"/>
      <c r="CM603" s="59" t="n"/>
      <c r="CN603" s="59" t="n"/>
      <c r="CO603" s="59" t="n"/>
      <c r="CP603" s="59" t="n"/>
      <c r="CQ603" s="59" t="n"/>
      <c r="CR603" s="59" t="n"/>
      <c r="CS603" s="59" t="n"/>
      <c r="CT603" s="59" t="n"/>
      <c r="CU603" s="59" t="n"/>
      <c r="CV603" s="59" t="n"/>
      <c r="CW603" s="59" t="n"/>
      <c r="CX603" s="59" t="n"/>
      <c r="CY603" s="59" t="n"/>
      <c r="CZ603" s="59" t="n"/>
    </row>
    <row r="604">
      <c r="D604" s="59" t="n"/>
      <c r="E604" s="59" t="n"/>
      <c r="F604" s="59" t="n"/>
      <c r="G604" s="59" t="n"/>
      <c r="H604" s="59" t="n"/>
      <c r="I604" s="59" t="n"/>
      <c r="J604" s="59" t="n"/>
      <c r="K604" s="59" t="n"/>
      <c r="L604" s="59" t="n"/>
      <c r="M604" s="59" t="n"/>
      <c r="N604" s="59" t="n"/>
      <c r="O604" s="59" t="n"/>
      <c r="P604" s="59" t="n"/>
      <c r="Q604" s="59" t="n"/>
      <c r="R604" s="59" t="n"/>
      <c r="S604" s="59" t="n"/>
      <c r="T604" s="59" t="n"/>
      <c r="U604" s="59" t="n"/>
      <c r="V604" s="59" t="n"/>
      <c r="W604" s="59" t="n"/>
      <c r="X604" s="59" t="n"/>
      <c r="Y604" s="59" t="n"/>
      <c r="Z604" s="59" t="n"/>
      <c r="AA604" s="59" t="n"/>
      <c r="AB604" s="59" t="n"/>
      <c r="AC604" s="59" t="n"/>
      <c r="AD604" s="59" t="n"/>
      <c r="AE604" s="59" t="n"/>
      <c r="AF604" s="59" t="n"/>
      <c r="AG604" s="59" t="n"/>
      <c r="AH604" s="59" t="n"/>
      <c r="AI604" s="59" t="n"/>
      <c r="AJ604" s="59" t="n"/>
      <c r="AK604" s="59" t="n"/>
      <c r="AL604" s="59" t="n"/>
      <c r="AM604" s="59" t="n"/>
      <c r="AN604" s="59" t="n"/>
      <c r="AO604" s="59" t="n"/>
      <c r="AP604" s="59" t="n"/>
      <c r="AQ604" s="59" t="n"/>
      <c r="AR604" s="59" t="n"/>
      <c r="AS604" s="59" t="n"/>
      <c r="AT604" s="59" t="n"/>
      <c r="AU604" s="59" t="n"/>
      <c r="AV604" s="59" t="n"/>
      <c r="AW604" s="59" t="n"/>
      <c r="AX604" s="59" t="n"/>
      <c r="AY604" s="59" t="n"/>
      <c r="AZ604" s="59" t="n"/>
      <c r="BA604" s="59" t="n"/>
      <c r="BB604" s="59" t="n"/>
      <c r="BC604" s="59" t="n"/>
      <c r="BD604" s="59" t="n"/>
      <c r="BE604" s="59" t="n"/>
      <c r="BF604" s="59" t="n"/>
      <c r="BG604" s="59" t="n"/>
      <c r="BH604" s="59" t="n"/>
      <c r="BI604" s="59" t="n"/>
      <c r="BJ604" s="59" t="n"/>
      <c r="BK604" s="59" t="n"/>
      <c r="BL604" s="59" t="n"/>
      <c r="BM604" s="59" t="n"/>
      <c r="BN604" s="59" t="n"/>
      <c r="BO604" s="59" t="n"/>
      <c r="BP604" s="59" t="n"/>
      <c r="BQ604" s="59" t="n"/>
      <c r="BR604" s="59" t="n"/>
      <c r="BS604" s="59" t="n"/>
      <c r="BT604" s="59" t="n"/>
      <c r="BU604" s="59" t="n"/>
      <c r="BV604" s="59" t="n"/>
      <c r="BW604" s="59" t="n"/>
      <c r="BX604" s="59" t="n"/>
      <c r="BY604" s="59" t="n"/>
      <c r="BZ604" s="59" t="n"/>
      <c r="CA604" s="59" t="n"/>
      <c r="CB604" s="59" t="n"/>
      <c r="CC604" s="59" t="n"/>
      <c r="CD604" s="59" t="n"/>
      <c r="CE604" s="59" t="n"/>
      <c r="CF604" s="59" t="n"/>
      <c r="CG604" s="59" t="n"/>
      <c r="CH604" s="59" t="n"/>
      <c r="CI604" s="59" t="n"/>
      <c r="CJ604" s="59" t="n"/>
      <c r="CK604" s="59" t="n"/>
      <c r="CL604" s="59" t="n"/>
      <c r="CM604" s="59" t="n"/>
      <c r="CN604" s="59" t="n"/>
      <c r="CO604" s="59" t="n"/>
      <c r="CP604" s="59" t="n"/>
      <c r="CQ604" s="59" t="n"/>
      <c r="CR604" s="59" t="n"/>
      <c r="CS604" s="59" t="n"/>
      <c r="CT604" s="59" t="n"/>
      <c r="CU604" s="59" t="n"/>
      <c r="CV604" s="59" t="n"/>
      <c r="CW604" s="59" t="n"/>
      <c r="CX604" s="59" t="n"/>
      <c r="CY604" s="59" t="n"/>
      <c r="CZ604" s="59" t="n"/>
    </row>
    <row r="605">
      <c r="D605" s="107" t="n"/>
      <c r="E605" s="107" t="n"/>
      <c r="F605" s="107" t="n"/>
      <c r="G605" s="107" t="n"/>
      <c r="H605" s="107" t="n"/>
      <c r="I605" s="107" t="n"/>
      <c r="J605" s="107" t="n"/>
      <c r="K605" s="107" t="n"/>
      <c r="L605" s="107" t="n"/>
      <c r="M605" s="107" t="n"/>
      <c r="N605" s="107" t="n"/>
      <c r="O605" s="107" t="n"/>
      <c r="P605" s="107" t="n"/>
      <c r="Q605" s="107" t="n"/>
      <c r="R605" s="107" t="n"/>
      <c r="S605" s="107" t="n"/>
      <c r="T605" s="107" t="n"/>
      <c r="U605" s="107" t="n"/>
      <c r="V605" s="107" t="n"/>
      <c r="W605" s="107" t="n"/>
      <c r="X605" s="107" t="n"/>
      <c r="Y605" s="107" t="n"/>
      <c r="Z605" s="107" t="n"/>
      <c r="AA605" s="107" t="n"/>
      <c r="AB605" s="107" t="n"/>
      <c r="AC605" s="107" t="n"/>
      <c r="AD605" s="107" t="n"/>
      <c r="AE605" s="107" t="n"/>
      <c r="AF605" s="107" t="n"/>
      <c r="AG605" s="107" t="n"/>
      <c r="AH605" s="107" t="n"/>
      <c r="AI605" s="107" t="n"/>
      <c r="AJ605" s="107" t="n"/>
      <c r="AK605" s="107" t="n"/>
      <c r="AL605" s="107" t="n"/>
      <c r="AM605" s="107" t="n"/>
      <c r="AN605" s="107" t="n"/>
      <c r="AO605" s="107" t="n"/>
      <c r="AP605" s="107" t="n"/>
      <c r="AQ605" s="107" t="n"/>
      <c r="AR605" s="107" t="n"/>
      <c r="AS605" s="107" t="n"/>
      <c r="AT605" s="107" t="n"/>
      <c r="AU605" s="107" t="n"/>
      <c r="AV605" s="107" t="n"/>
      <c r="AW605" s="107" t="n"/>
      <c r="AX605" s="107" t="n"/>
      <c r="AY605" s="107" t="n"/>
      <c r="AZ605" s="107" t="n"/>
      <c r="BA605" s="107" t="n"/>
      <c r="BB605" s="107" t="n"/>
      <c r="BC605" s="107" t="n"/>
      <c r="BD605" s="107" t="n"/>
      <c r="BE605" s="107" t="n"/>
      <c r="BF605" s="107" t="n"/>
      <c r="BG605" s="107" t="n"/>
      <c r="BH605" s="107" t="n"/>
      <c r="BI605" s="107" t="n"/>
      <c r="BJ605" s="107" t="n"/>
      <c r="BK605" s="107" t="n"/>
      <c r="BL605" s="107" t="n"/>
      <c r="BM605" s="107" t="n"/>
      <c r="BN605" s="107" t="n"/>
      <c r="BO605" s="107" t="n"/>
      <c r="BP605" s="107" t="n"/>
      <c r="BQ605" s="107" t="n"/>
      <c r="BR605" s="107" t="n"/>
      <c r="BS605" s="107" t="n"/>
      <c r="BT605" s="107" t="n"/>
      <c r="BU605" s="107" t="n"/>
      <c r="BV605" s="107" t="n"/>
      <c r="BW605" s="107" t="n"/>
      <c r="BX605" s="107" t="n"/>
      <c r="BY605" s="107" t="n"/>
      <c r="BZ605" s="107" t="n"/>
      <c r="CA605" s="107" t="n"/>
      <c r="CB605" s="107" t="n"/>
      <c r="CC605" s="107" t="n"/>
      <c r="CD605" s="107" t="n"/>
      <c r="CE605" s="107" t="n"/>
      <c r="CF605" s="107" t="n"/>
      <c r="CG605" s="107" t="n"/>
      <c r="CH605" s="107" t="n"/>
      <c r="CI605" s="107" t="n"/>
      <c r="CJ605" s="107" t="n"/>
      <c r="CK605" s="107" t="n"/>
      <c r="CL605" s="107" t="n"/>
      <c r="CM605" s="107" t="n"/>
      <c r="CN605" s="107" t="n"/>
      <c r="CO605" s="107" t="n"/>
      <c r="CP605" s="107" t="n"/>
      <c r="CQ605" s="107" t="n"/>
      <c r="CR605" s="107" t="n"/>
      <c r="CS605" s="107" t="n"/>
      <c r="CT605" s="107" t="n"/>
      <c r="CU605" s="107" t="n"/>
      <c r="CV605" s="107" t="n"/>
      <c r="CW605" s="107" t="n"/>
      <c r="CX605" s="107" t="n"/>
      <c r="CY605" s="107" t="n"/>
      <c r="CZ605" s="107" t="n"/>
    </row>
    <row r="608">
      <c r="A608" s="2">
        <f>IF($A601="","","   projections")</f>
        <v/>
      </c>
      <c r="B608" s="68">
        <f>IF($A601="",0,COUNT($E609:$CZ609))</f>
        <v/>
      </c>
      <c r="C608" s="69">
        <f>IF($B608=0,0,MAX($E609:$CZ609))</f>
        <v/>
      </c>
      <c r="D608" s="58">
        <f>_xll.BDS($A601,'Field Check'!$C$42,"headers=y","startcol=1","endcol=3","dir=h","cols=21;rows=3")</f>
        <v/>
      </c>
      <c r="E608" s="59" t="n">
        <v>46260</v>
      </c>
      <c r="F608" s="59" t="n">
        <v>46423</v>
      </c>
      <c r="G608" s="59" t="n">
        <v>46619</v>
      </c>
      <c r="H608" s="59" t="n">
        <v>46794</v>
      </c>
      <c r="I608" s="59" t="n">
        <v>46986</v>
      </c>
      <c r="J608" s="59" t="n">
        <v>47158</v>
      </c>
      <c r="K608" s="59" t="n">
        <v>47351</v>
      </c>
      <c r="L608" s="59" t="n">
        <v>47522</v>
      </c>
      <c r="M608" s="59" t="n">
        <v>47716</v>
      </c>
      <c r="N608" s="59" t="n">
        <v>47886</v>
      </c>
      <c r="O608" s="59" t="n">
        <v>48081</v>
      </c>
      <c r="P608" s="59" t="n">
        <v>48250</v>
      </c>
      <c r="Q608" s="59" t="n">
        <v>48446</v>
      </c>
      <c r="R608" s="59" t="n">
        <v>48621</v>
      </c>
      <c r="S608" s="59" t="n">
        <v>48810</v>
      </c>
      <c r="T608" s="59" t="n">
        <v>48985</v>
      </c>
      <c r="U608" s="59" t="n">
        <v>49177</v>
      </c>
      <c r="V608" s="59" t="n">
        <v>49349</v>
      </c>
      <c r="W608" s="59" t="n">
        <v>49548</v>
      </c>
      <c r="X608" s="59" t="n">
        <v>49713</v>
      </c>
      <c r="Y608" s="59" t="n"/>
      <c r="Z608" s="59" t="n"/>
      <c r="AA608" s="59" t="n"/>
      <c r="AB608" s="59" t="n"/>
      <c r="AC608" s="59" t="n"/>
      <c r="AD608" s="59" t="n"/>
      <c r="AE608" s="59" t="n"/>
      <c r="AF608" s="59" t="n"/>
      <c r="AG608" s="59" t="n"/>
      <c r="AH608" s="59" t="n"/>
      <c r="AI608" s="59" t="n"/>
      <c r="AJ608" s="59" t="n"/>
      <c r="AK608" s="59" t="n"/>
      <c r="AL608" s="59" t="n"/>
      <c r="AM608" s="59" t="n"/>
      <c r="AN608" s="59" t="n"/>
      <c r="AO608" s="59" t="n"/>
      <c r="AP608" s="59" t="n"/>
      <c r="AQ608" s="59" t="n"/>
      <c r="AR608" s="59" t="n"/>
      <c r="AS608" s="59" t="n"/>
      <c r="AT608" s="59" t="n"/>
      <c r="AU608" s="59" t="n"/>
      <c r="AV608" s="59" t="n"/>
      <c r="AW608" s="59" t="n"/>
      <c r="AX608" s="59" t="n"/>
      <c r="AY608" s="59" t="n"/>
      <c r="AZ608" s="59" t="n"/>
      <c r="BA608" s="59" t="n"/>
      <c r="BB608" s="59" t="n"/>
      <c r="BC608" s="59" t="n"/>
      <c r="BD608" s="59" t="n"/>
      <c r="BE608" s="59" t="n"/>
      <c r="BF608" s="59" t="n"/>
      <c r="BG608" s="59" t="n"/>
      <c r="BH608" s="59" t="n"/>
      <c r="BI608" s="59" t="n"/>
      <c r="BJ608" s="59" t="n"/>
      <c r="BK608" s="59" t="n"/>
      <c r="BL608" s="59" t="n"/>
      <c r="BM608" s="59" t="n"/>
      <c r="BN608" s="59" t="n"/>
      <c r="BO608" s="59" t="n"/>
      <c r="BP608" s="59" t="n"/>
      <c r="BQ608" s="59" t="n"/>
      <c r="BR608" s="59" t="n"/>
      <c r="BS608" s="59" t="n"/>
      <c r="BT608" s="59" t="n"/>
      <c r="BU608" s="59" t="n"/>
      <c r="BV608" s="59" t="n"/>
      <c r="BW608" s="59" t="n"/>
      <c r="BX608" s="59" t="n"/>
      <c r="BY608" s="59" t="n"/>
      <c r="BZ608" s="59" t="n"/>
      <c r="CA608" s="59" t="n"/>
      <c r="CB608" s="59" t="n"/>
      <c r="CC608" s="59" t="n"/>
      <c r="CD608" s="59" t="n"/>
      <c r="CE608" s="59" t="n"/>
      <c r="CF608" s="59" t="n"/>
      <c r="CG608" s="59" t="n"/>
      <c r="CH608" s="59" t="n"/>
      <c r="CI608" s="59" t="n"/>
      <c r="CJ608" s="59" t="n"/>
      <c r="CK608" s="59" t="n"/>
      <c r="CL608" s="59" t="n"/>
      <c r="CM608" s="59" t="n"/>
      <c r="CN608" s="59" t="n"/>
      <c r="CO608" s="59" t="n"/>
      <c r="CP608" s="59" t="n"/>
      <c r="CQ608" s="59" t="n"/>
      <c r="CR608" s="59" t="n"/>
      <c r="CS608" s="59" t="n"/>
      <c r="CT608" s="59" t="n"/>
      <c r="CU608" s="59" t="n"/>
      <c r="CV608" s="59" t="n"/>
      <c r="CW608" s="59" t="n"/>
      <c r="CX608" s="59" t="n"/>
      <c r="CY608" s="59" t="n"/>
      <c r="CZ608" s="59" t="n"/>
    </row>
    <row r="609">
      <c r="D609" s="59" t="inlineStr">
        <is>
          <t>Ex-Date</t>
        </is>
      </c>
      <c r="E609" s="59" t="n">
        <v>46267</v>
      </c>
      <c r="F609" s="59" t="n">
        <v>46447</v>
      </c>
      <c r="G609" s="59" t="n">
        <v>46624</v>
      </c>
      <c r="H609" s="59" t="n">
        <v>46818</v>
      </c>
      <c r="I609" s="59" t="n">
        <v>46990</v>
      </c>
      <c r="J609" s="59" t="n">
        <v>47182</v>
      </c>
      <c r="K609" s="59" t="n">
        <v>47354</v>
      </c>
      <c r="L609" s="59" t="n">
        <v>47546</v>
      </c>
      <c r="M609" s="59" t="n">
        <v>47721</v>
      </c>
      <c r="N609" s="59" t="n">
        <v>47910</v>
      </c>
      <c r="O609" s="59" t="n">
        <v>48086</v>
      </c>
      <c r="P609" s="59" t="n">
        <v>48274</v>
      </c>
      <c r="Q609" s="59" t="n">
        <v>48451</v>
      </c>
      <c r="R609" s="59" t="n">
        <v>48645</v>
      </c>
      <c r="S609" s="59" t="n">
        <v>48815</v>
      </c>
      <c r="T609" s="59" t="n">
        <v>49009</v>
      </c>
      <c r="U609" s="59" t="n">
        <v>49181</v>
      </c>
      <c r="V609" s="59" t="n">
        <v>49373</v>
      </c>
      <c r="W609" s="59" t="n">
        <v>49552</v>
      </c>
      <c r="X609" s="59" t="n">
        <v>49737</v>
      </c>
      <c r="Y609" s="59" t="n"/>
      <c r="Z609" s="59" t="n"/>
      <c r="AA609" s="59" t="n"/>
      <c r="AB609" s="59" t="n"/>
      <c r="AC609" s="59" t="n"/>
      <c r="AD609" s="59" t="n"/>
      <c r="AE609" s="59" t="n"/>
      <c r="AF609" s="59" t="n"/>
      <c r="AG609" s="59" t="n"/>
      <c r="AH609" s="59" t="n"/>
      <c r="AI609" s="59" t="n"/>
      <c r="AJ609" s="59" t="n"/>
      <c r="AK609" s="59" t="n"/>
      <c r="AL609" s="59" t="n"/>
      <c r="AM609" s="59" t="n"/>
      <c r="AN609" s="59" t="n"/>
      <c r="AO609" s="59" t="n"/>
      <c r="AP609" s="59" t="n"/>
      <c r="AQ609" s="59" t="n"/>
      <c r="AR609" s="59" t="n"/>
      <c r="AS609" s="59" t="n"/>
      <c r="AT609" s="59" t="n"/>
      <c r="AU609" s="59" t="n"/>
      <c r="AV609" s="59" t="n"/>
      <c r="AW609" s="59" t="n"/>
      <c r="AX609" s="59" t="n"/>
      <c r="AY609" s="59" t="n"/>
      <c r="AZ609" s="59" t="n"/>
      <c r="BA609" s="59" t="n"/>
      <c r="BB609" s="59" t="n"/>
      <c r="BC609" s="59" t="n"/>
      <c r="BD609" s="59" t="n"/>
      <c r="BE609" s="59" t="n"/>
      <c r="BF609" s="59" t="n"/>
      <c r="BG609" s="59" t="n"/>
      <c r="BH609" s="59" t="n"/>
      <c r="BI609" s="59" t="n"/>
      <c r="BJ609" s="59" t="n"/>
      <c r="BK609" s="59" t="n"/>
      <c r="BL609" s="59" t="n"/>
      <c r="BM609" s="59" t="n"/>
      <c r="BN609" s="59" t="n"/>
      <c r="BO609" s="59" t="n"/>
      <c r="BP609" s="59" t="n"/>
      <c r="BQ609" s="59" t="n"/>
      <c r="BR609" s="59" t="n"/>
      <c r="BS609" s="59" t="n"/>
      <c r="BT609" s="59" t="n"/>
      <c r="BU609" s="59" t="n"/>
      <c r="BV609" s="59" t="n"/>
      <c r="BW609" s="59" t="n"/>
      <c r="BX609" s="59" t="n"/>
      <c r="BY609" s="59" t="n"/>
      <c r="BZ609" s="59" t="n"/>
      <c r="CA609" s="59" t="n"/>
      <c r="CB609" s="59" t="n"/>
      <c r="CC609" s="59" t="n"/>
      <c r="CD609" s="59" t="n"/>
      <c r="CE609" s="59" t="n"/>
      <c r="CF609" s="59" t="n"/>
      <c r="CG609" s="59" t="n"/>
      <c r="CH609" s="59" t="n"/>
      <c r="CI609" s="59" t="n"/>
      <c r="CJ609" s="59" t="n"/>
      <c r="CK609" s="59" t="n"/>
      <c r="CL609" s="59" t="n"/>
      <c r="CM609" s="59" t="n"/>
      <c r="CN609" s="59" t="n"/>
      <c r="CO609" s="59" t="n"/>
      <c r="CP609" s="59" t="n"/>
      <c r="CQ609" s="59" t="n"/>
      <c r="CR609" s="59" t="n"/>
      <c r="CS609" s="59" t="n"/>
      <c r="CT609" s="59" t="n"/>
      <c r="CU609" s="59" t="n"/>
      <c r="CV609" s="59" t="n"/>
      <c r="CW609" s="59" t="n"/>
      <c r="CX609" s="59" t="n"/>
      <c r="CY609" s="59" t="n"/>
      <c r="CZ609" s="59" t="n"/>
    </row>
    <row r="610">
      <c r="D610" s="107" t="inlineStr">
        <is>
          <t>Amount Per Share</t>
        </is>
      </c>
      <c r="E610" s="107" t="n">
        <v>0.25</v>
      </c>
      <c r="F610" s="107" t="n">
        <v>0.25</v>
      </c>
      <c r="G610" s="107" t="n">
        <v>0.22</v>
      </c>
      <c r="H610" s="107" t="n">
        <v>0.25</v>
      </c>
      <c r="I610" s="107" t="n">
        <v>0.25</v>
      </c>
      <c r="J610" s="107" t="n">
        <v>0.25</v>
      </c>
      <c r="K610" s="107" t="n">
        <v>0.25</v>
      </c>
      <c r="L610" s="107" t="n">
        <v>0.25</v>
      </c>
      <c r="M610" s="107" t="n">
        <v>0.25</v>
      </c>
      <c r="N610" s="107" t="n">
        <v>0.25</v>
      </c>
      <c r="O610" s="107" t="n">
        <v>0.25</v>
      </c>
      <c r="P610" s="107" t="n">
        <v>0.25</v>
      </c>
      <c r="Q610" s="107" t="n">
        <v>0.255</v>
      </c>
      <c r="R610" s="107" t="n">
        <v>0.25</v>
      </c>
      <c r="S610" s="107" t="n">
        <v>0.255</v>
      </c>
      <c r="T610" s="107" t="n">
        <v>0.25</v>
      </c>
      <c r="U610" s="107" t="n">
        <v>0.265</v>
      </c>
      <c r="V610" s="107" t="n">
        <v>0.25</v>
      </c>
      <c r="W610" s="107" t="n">
        <v>0.265</v>
      </c>
      <c r="X610" s="107" t="n">
        <v>0.25</v>
      </c>
      <c r="Y610" s="107" t="n"/>
      <c r="Z610" s="107" t="n"/>
      <c r="AA610" s="107" t="n"/>
      <c r="AB610" s="107" t="n"/>
      <c r="AC610" s="107" t="n"/>
      <c r="AD610" s="107" t="n"/>
      <c r="AE610" s="107" t="n"/>
      <c r="AF610" s="107" t="n"/>
      <c r="AG610" s="107" t="n"/>
      <c r="AH610" s="107" t="n"/>
      <c r="AI610" s="107" t="n"/>
      <c r="AJ610" s="107" t="n"/>
      <c r="AK610" s="107" t="n"/>
      <c r="AL610" s="107" t="n"/>
      <c r="AM610" s="107" t="n"/>
      <c r="AN610" s="107" t="n"/>
      <c r="AO610" s="107" t="n"/>
      <c r="AP610" s="107" t="n"/>
      <c r="AQ610" s="107" t="n"/>
      <c r="AR610" s="107" t="n"/>
      <c r="AS610" s="107" t="n"/>
      <c r="AT610" s="107" t="n"/>
      <c r="AU610" s="107" t="n"/>
      <c r="AV610" s="107" t="n"/>
      <c r="AW610" s="107" t="n"/>
      <c r="AX610" s="107" t="n"/>
      <c r="AY610" s="107" t="n"/>
      <c r="AZ610" s="107" t="n"/>
      <c r="BA610" s="107" t="n"/>
      <c r="BB610" s="107" t="n"/>
      <c r="BC610" s="107" t="n"/>
      <c r="BD610" s="107" t="n"/>
      <c r="BE610" s="107" t="n"/>
      <c r="BF610" s="107" t="n"/>
      <c r="BG610" s="107" t="n"/>
      <c r="BH610" s="107" t="n"/>
      <c r="BI610" s="107" t="n"/>
      <c r="BJ610" s="107" t="n"/>
      <c r="BK610" s="107" t="n"/>
      <c r="BL610" s="107" t="n"/>
      <c r="BM610" s="107" t="n"/>
      <c r="BN610" s="107" t="n"/>
      <c r="BO610" s="107" t="n"/>
      <c r="BP610" s="107" t="n"/>
      <c r="BQ610" s="107" t="n"/>
      <c r="BR610" s="107" t="n"/>
      <c r="BS610" s="107" t="n"/>
      <c r="BT610" s="107" t="n"/>
      <c r="BU610" s="107" t="n"/>
      <c r="BV610" s="107" t="n"/>
      <c r="BW610" s="107" t="n"/>
      <c r="BX610" s="107" t="n"/>
      <c r="BY610" s="107" t="n"/>
      <c r="BZ610" s="107" t="n"/>
      <c r="CA610" s="107" t="n"/>
      <c r="CB610" s="107" t="n"/>
      <c r="CC610" s="107" t="n"/>
      <c r="CD610" s="107" t="n"/>
      <c r="CE610" s="107" t="n"/>
      <c r="CF610" s="107" t="n"/>
      <c r="CG610" s="107" t="n"/>
      <c r="CH610" s="107" t="n"/>
      <c r="CI610" s="107" t="n"/>
      <c r="CJ610" s="107" t="n"/>
      <c r="CK610" s="107" t="n"/>
      <c r="CL610" s="107" t="n"/>
      <c r="CM610" s="107" t="n"/>
      <c r="CN610" s="107" t="n"/>
      <c r="CO610" s="107" t="n"/>
      <c r="CP610" s="107" t="n"/>
      <c r="CQ610" s="107" t="n"/>
      <c r="CR610" s="107" t="n"/>
      <c r="CS610" s="107" t="n"/>
      <c r="CT610" s="107" t="n"/>
      <c r="CU610" s="107" t="n"/>
      <c r="CV610" s="107" t="n"/>
      <c r="CW610" s="107" t="n"/>
      <c r="CX610" s="107" t="n"/>
      <c r="CY610" s="107" t="n"/>
      <c r="CZ610" s="107" t="n"/>
    </row>
    <row r="612">
      <c r="A612" s="126">
        <f>IF('AS51'!$C$61="","",'AS51'!$C$61)</f>
        <v/>
      </c>
      <c r="B612" s="68">
        <f>IF($A612="",0,COUNT($E613:$CZ613))</f>
        <v/>
      </c>
      <c r="C612" s="69">
        <f>IF($B612=0,0,MAX($E613:$CZ613))</f>
        <v/>
      </c>
      <c r="D612" s="58">
        <f>_xll.BDS($A612,'Field Check'!$C$44,"headers=y","startcol=1","endcol=7","dir=h","DVD_START_DT",'Field Check'!$C$59,"DVD_END_DT",'Field Check'!$D$59,"cols=2;rows=7")</f>
        <v/>
      </c>
      <c r="E612" s="59" t="n">
        <v>46153</v>
      </c>
      <c r="F612" s="59" t="n"/>
      <c r="G612" s="59" t="n"/>
      <c r="H612" s="59" t="n"/>
      <c r="I612" s="59" t="n"/>
      <c r="J612" s="59" t="n"/>
      <c r="K612" s="59" t="n"/>
      <c r="L612" s="59" t="n"/>
      <c r="M612" s="59" t="n"/>
      <c r="N612" s="59" t="n"/>
      <c r="O612" s="59" t="n"/>
      <c r="P612" s="59" t="n"/>
      <c r="Q612" s="59" t="n"/>
      <c r="R612" s="59" t="n"/>
      <c r="S612" s="59" t="n"/>
      <c r="T612" s="59" t="n"/>
      <c r="U612" s="59" t="n"/>
      <c r="V612" s="59" t="n"/>
      <c r="W612" s="59" t="n"/>
      <c r="X612" s="59" t="n"/>
      <c r="Y612" s="59" t="n"/>
      <c r="Z612" s="59" t="n"/>
      <c r="AA612" s="59" t="n"/>
      <c r="AB612" s="59" t="n"/>
      <c r="AC612" s="59" t="n"/>
      <c r="AD612" s="59" t="n"/>
      <c r="AE612" s="59" t="n"/>
      <c r="AF612" s="59" t="n"/>
      <c r="AG612" s="59" t="n"/>
      <c r="AH612" s="59" t="n"/>
      <c r="AI612" s="59" t="n"/>
      <c r="AJ612" s="59" t="n"/>
      <c r="AK612" s="59" t="n"/>
      <c r="AL612" s="59" t="n"/>
      <c r="AM612" s="59" t="n"/>
      <c r="AN612" s="59" t="n"/>
      <c r="AO612" s="59" t="n"/>
      <c r="AP612" s="59" t="n"/>
      <c r="AQ612" s="59" t="n"/>
      <c r="AR612" s="59" t="n"/>
      <c r="AS612" s="59" t="n"/>
      <c r="AT612" s="59" t="n"/>
      <c r="AU612" s="59" t="n"/>
      <c r="AV612" s="59" t="n"/>
      <c r="AW612" s="59" t="n"/>
      <c r="AX612" s="59" t="n"/>
      <c r="AY612" s="59" t="n"/>
      <c r="AZ612" s="59" t="n"/>
      <c r="BA612" s="59" t="n"/>
      <c r="BB612" s="59" t="n"/>
      <c r="BC612" s="59" t="n"/>
      <c r="BD612" s="59" t="n"/>
      <c r="BE612" s="59" t="n"/>
      <c r="BF612" s="59" t="n"/>
      <c r="BG612" s="59" t="n"/>
      <c r="BH612" s="59" t="n"/>
      <c r="BI612" s="59" t="n"/>
      <c r="BJ612" s="59" t="n"/>
      <c r="BK612" s="59" t="n"/>
      <c r="BL612" s="59" t="n"/>
      <c r="BM612" s="59" t="n"/>
      <c r="BN612" s="59" t="n"/>
      <c r="BO612" s="59" t="n"/>
      <c r="BP612" s="59" t="n"/>
      <c r="BQ612" s="59" t="n"/>
      <c r="BR612" s="59" t="n"/>
      <c r="BS612" s="59" t="n"/>
      <c r="BT612" s="59" t="n"/>
      <c r="BU612" s="59" t="n"/>
      <c r="BV612" s="59" t="n"/>
      <c r="BW612" s="59" t="n"/>
      <c r="BX612" s="59" t="n"/>
      <c r="BY612" s="59" t="n"/>
      <c r="BZ612" s="59" t="n"/>
      <c r="CA612" s="59" t="n"/>
      <c r="CB612" s="59" t="n"/>
      <c r="CC612" s="59" t="n"/>
      <c r="CD612" s="59" t="n"/>
      <c r="CE612" s="59" t="n"/>
      <c r="CF612" s="59" t="n"/>
      <c r="CG612" s="59" t="n"/>
      <c r="CH612" s="59" t="n"/>
      <c r="CI612" s="59" t="n"/>
      <c r="CJ612" s="59" t="n"/>
      <c r="CK612" s="59" t="n"/>
      <c r="CL612" s="59" t="n"/>
      <c r="CM612" s="59" t="n"/>
      <c r="CN612" s="59" t="n"/>
      <c r="CO612" s="59" t="n"/>
      <c r="CP612" s="59" t="n"/>
      <c r="CQ612" s="59" t="n"/>
      <c r="CR612" s="59" t="n"/>
      <c r="CS612" s="59" t="n"/>
      <c r="CT612" s="59" t="n"/>
      <c r="CU612" s="59" t="n"/>
      <c r="CV612" s="59" t="n"/>
      <c r="CW612" s="59" t="n"/>
      <c r="CX612" s="59" t="n"/>
      <c r="CY612" s="59" t="n"/>
      <c r="CZ612" s="59" t="n"/>
    </row>
    <row r="613">
      <c r="D613" s="59" t="inlineStr">
        <is>
          <t>Ex-Date</t>
        </is>
      </c>
      <c r="E613" s="59" t="n">
        <v>46185</v>
      </c>
      <c r="F613" s="59" t="n"/>
      <c r="G613" s="59" t="n"/>
      <c r="H613" s="59" t="n"/>
      <c r="I613" s="59" t="n"/>
      <c r="J613" s="59" t="n"/>
      <c r="K613" s="59" t="n"/>
      <c r="L613" s="59" t="n"/>
      <c r="M613" s="59" t="n"/>
      <c r="N613" s="59" t="n"/>
      <c r="O613" s="59" t="n"/>
      <c r="P613" s="59" t="n"/>
      <c r="Q613" s="59" t="n"/>
      <c r="R613" s="59" t="n"/>
      <c r="S613" s="59" t="n"/>
      <c r="T613" s="59" t="n"/>
      <c r="U613" s="59" t="n"/>
      <c r="V613" s="59" t="n"/>
      <c r="W613" s="59" t="n"/>
      <c r="X613" s="59" t="n"/>
      <c r="Y613" s="59" t="n"/>
      <c r="Z613" s="59" t="n"/>
      <c r="AA613" s="59" t="n"/>
      <c r="AB613" s="59" t="n"/>
      <c r="AC613" s="59" t="n"/>
      <c r="AD613" s="59" t="n"/>
      <c r="AE613" s="59" t="n"/>
      <c r="AF613" s="59" t="n"/>
      <c r="AG613" s="59" t="n"/>
      <c r="AH613" s="59" t="n"/>
      <c r="AI613" s="59" t="n"/>
      <c r="AJ613" s="59" t="n"/>
      <c r="AK613" s="59" t="n"/>
      <c r="AL613" s="59" t="n"/>
      <c r="AM613" s="59" t="n"/>
      <c r="AN613" s="59" t="n"/>
      <c r="AO613" s="59" t="n"/>
      <c r="AP613" s="59" t="n"/>
      <c r="AQ613" s="59" t="n"/>
      <c r="AR613" s="59" t="n"/>
      <c r="AS613" s="59" t="n"/>
      <c r="AT613" s="59" t="n"/>
      <c r="AU613" s="59" t="n"/>
      <c r="AV613" s="59" t="n"/>
      <c r="AW613" s="59" t="n"/>
      <c r="AX613" s="59" t="n"/>
      <c r="AY613" s="59" t="n"/>
      <c r="AZ613" s="59" t="n"/>
      <c r="BA613" s="59" t="n"/>
      <c r="BB613" s="59" t="n"/>
      <c r="BC613" s="59" t="n"/>
      <c r="BD613" s="59" t="n"/>
      <c r="BE613" s="59" t="n"/>
      <c r="BF613" s="59" t="n"/>
      <c r="BG613" s="59" t="n"/>
      <c r="BH613" s="59" t="n"/>
      <c r="BI613" s="59" t="n"/>
      <c r="BJ613" s="59" t="n"/>
      <c r="BK613" s="59" t="n"/>
      <c r="BL613" s="59" t="n"/>
      <c r="BM613" s="59" t="n"/>
      <c r="BN613" s="59" t="n"/>
      <c r="BO613" s="59" t="n"/>
      <c r="BP613" s="59" t="n"/>
      <c r="BQ613" s="59" t="n"/>
      <c r="BR613" s="59" t="n"/>
      <c r="BS613" s="59" t="n"/>
      <c r="BT613" s="59" t="n"/>
      <c r="BU613" s="59" t="n"/>
      <c r="BV613" s="59" t="n"/>
      <c r="BW613" s="59" t="n"/>
      <c r="BX613" s="59" t="n"/>
      <c r="BY613" s="59" t="n"/>
      <c r="BZ613" s="59" t="n"/>
      <c r="CA613" s="59" t="n"/>
      <c r="CB613" s="59" t="n"/>
      <c r="CC613" s="59" t="n"/>
      <c r="CD613" s="59" t="n"/>
      <c r="CE613" s="59" t="n"/>
      <c r="CF613" s="59" t="n"/>
      <c r="CG613" s="59" t="n"/>
      <c r="CH613" s="59" t="n"/>
      <c r="CI613" s="59" t="n"/>
      <c r="CJ613" s="59" t="n"/>
      <c r="CK613" s="59" t="n"/>
      <c r="CL613" s="59" t="n"/>
      <c r="CM613" s="59" t="n"/>
      <c r="CN613" s="59" t="n"/>
      <c r="CO613" s="59" t="n"/>
      <c r="CP613" s="59" t="n"/>
      <c r="CQ613" s="59" t="n"/>
      <c r="CR613" s="59" t="n"/>
      <c r="CS613" s="59" t="n"/>
      <c r="CT613" s="59" t="n"/>
      <c r="CU613" s="59" t="n"/>
      <c r="CV613" s="59" t="n"/>
      <c r="CW613" s="59" t="n"/>
      <c r="CX613" s="59" t="n"/>
      <c r="CY613" s="59" t="n"/>
      <c r="CZ613" s="59" t="n"/>
    </row>
    <row r="614">
      <c r="D614" s="59" t="inlineStr">
        <is>
          <t>Record Date</t>
        </is>
      </c>
      <c r="E614" s="59" t="n">
        <v>46188</v>
      </c>
      <c r="F614" s="59" t="n"/>
      <c r="G614" s="59" t="n"/>
      <c r="H614" s="59" t="n"/>
      <c r="I614" s="59" t="n"/>
      <c r="J614" s="59" t="n"/>
      <c r="K614" s="59" t="n"/>
      <c r="L614" s="59" t="n"/>
      <c r="M614" s="59" t="n"/>
      <c r="N614" s="59" t="n"/>
      <c r="O614" s="59" t="n"/>
      <c r="P614" s="59" t="n"/>
      <c r="Q614" s="59" t="n"/>
      <c r="R614" s="59" t="n"/>
      <c r="S614" s="59" t="n"/>
      <c r="T614" s="59" t="n"/>
      <c r="U614" s="59" t="n"/>
      <c r="V614" s="59" t="n"/>
      <c r="W614" s="59" t="n"/>
      <c r="X614" s="59" t="n"/>
      <c r="Y614" s="59" t="n"/>
      <c r="Z614" s="59" t="n"/>
      <c r="AA614" s="59" t="n"/>
      <c r="AB614" s="59" t="n"/>
      <c r="AC614" s="59" t="n"/>
      <c r="AD614" s="59" t="n"/>
      <c r="AE614" s="59" t="n"/>
      <c r="AF614" s="59" t="n"/>
      <c r="AG614" s="59" t="n"/>
      <c r="AH614" s="59" t="n"/>
      <c r="AI614" s="59" t="n"/>
      <c r="AJ614" s="59" t="n"/>
      <c r="AK614" s="59" t="n"/>
      <c r="AL614" s="59" t="n"/>
      <c r="AM614" s="59" t="n"/>
      <c r="AN614" s="59" t="n"/>
      <c r="AO614" s="59" t="n"/>
      <c r="AP614" s="59" t="n"/>
      <c r="AQ614" s="59" t="n"/>
      <c r="AR614" s="59" t="n"/>
      <c r="AS614" s="59" t="n"/>
      <c r="AT614" s="59" t="n"/>
      <c r="AU614" s="59" t="n"/>
      <c r="AV614" s="59" t="n"/>
      <c r="AW614" s="59" t="n"/>
      <c r="AX614" s="59" t="n"/>
      <c r="AY614" s="59" t="n"/>
      <c r="AZ614" s="59" t="n"/>
      <c r="BA614" s="59" t="n"/>
      <c r="BB614" s="59" t="n"/>
      <c r="BC614" s="59" t="n"/>
      <c r="BD614" s="59" t="n"/>
      <c r="BE614" s="59" t="n"/>
      <c r="BF614" s="59" t="n"/>
      <c r="BG614" s="59" t="n"/>
      <c r="BH614" s="59" t="n"/>
      <c r="BI614" s="59" t="n"/>
      <c r="BJ614" s="59" t="n"/>
      <c r="BK614" s="59" t="n"/>
      <c r="BL614" s="59" t="n"/>
      <c r="BM614" s="59" t="n"/>
      <c r="BN614" s="59" t="n"/>
      <c r="BO614" s="59" t="n"/>
      <c r="BP614" s="59" t="n"/>
      <c r="BQ614" s="59" t="n"/>
      <c r="BR614" s="59" t="n"/>
      <c r="BS614" s="59" t="n"/>
      <c r="BT614" s="59" t="n"/>
      <c r="BU614" s="59" t="n"/>
      <c r="BV614" s="59" t="n"/>
      <c r="BW614" s="59" t="n"/>
      <c r="BX614" s="59" t="n"/>
      <c r="BY614" s="59" t="n"/>
      <c r="BZ614" s="59" t="n"/>
      <c r="CA614" s="59" t="n"/>
      <c r="CB614" s="59" t="n"/>
      <c r="CC614" s="59" t="n"/>
      <c r="CD614" s="59" t="n"/>
      <c r="CE614" s="59" t="n"/>
      <c r="CF614" s="59" t="n"/>
      <c r="CG614" s="59" t="n"/>
      <c r="CH614" s="59" t="n"/>
      <c r="CI614" s="59" t="n"/>
      <c r="CJ614" s="59" t="n"/>
      <c r="CK614" s="59" t="n"/>
      <c r="CL614" s="59" t="n"/>
      <c r="CM614" s="59" t="n"/>
      <c r="CN614" s="59" t="n"/>
      <c r="CO614" s="59" t="n"/>
      <c r="CP614" s="59" t="n"/>
      <c r="CQ614" s="59" t="n"/>
      <c r="CR614" s="59" t="n"/>
      <c r="CS614" s="59" t="n"/>
      <c r="CT614" s="59" t="n"/>
      <c r="CU614" s="59" t="n"/>
      <c r="CV614" s="59" t="n"/>
      <c r="CW614" s="59" t="n"/>
      <c r="CX614" s="59" t="n"/>
      <c r="CY614" s="59" t="n"/>
      <c r="CZ614" s="59" t="n"/>
    </row>
    <row r="615">
      <c r="D615" s="59" t="inlineStr">
        <is>
          <t>Payable Date</t>
        </is>
      </c>
      <c r="E615" s="59" t="n">
        <v>46205</v>
      </c>
      <c r="F615" s="59" t="n"/>
      <c r="G615" s="59" t="n"/>
      <c r="H615" s="59" t="n"/>
      <c r="I615" s="59" t="n"/>
      <c r="J615" s="59" t="n"/>
      <c r="K615" s="59" t="n"/>
      <c r="L615" s="59" t="n"/>
      <c r="M615" s="59" t="n"/>
      <c r="N615" s="59" t="n"/>
      <c r="O615" s="59" t="n"/>
      <c r="P615" s="59" t="n"/>
      <c r="Q615" s="59" t="n"/>
      <c r="R615" s="59" t="n"/>
      <c r="S615" s="59" t="n"/>
      <c r="T615" s="59" t="n"/>
      <c r="U615" s="59" t="n"/>
      <c r="V615" s="59" t="n"/>
      <c r="W615" s="59" t="n"/>
      <c r="X615" s="59" t="n"/>
      <c r="Y615" s="59" t="n"/>
      <c r="Z615" s="59" t="n"/>
      <c r="AA615" s="59" t="n"/>
      <c r="AB615" s="59" t="n"/>
      <c r="AC615" s="59" t="n"/>
      <c r="AD615" s="59" t="n"/>
      <c r="AE615" s="59" t="n"/>
      <c r="AF615" s="59" t="n"/>
      <c r="AG615" s="59" t="n"/>
      <c r="AH615" s="59" t="n"/>
      <c r="AI615" s="59" t="n"/>
      <c r="AJ615" s="59" t="n"/>
      <c r="AK615" s="59" t="n"/>
      <c r="AL615" s="59" t="n"/>
      <c r="AM615" s="59" t="n"/>
      <c r="AN615" s="59" t="n"/>
      <c r="AO615" s="59" t="n"/>
      <c r="AP615" s="59" t="n"/>
      <c r="AQ615" s="59" t="n"/>
      <c r="AR615" s="59" t="n"/>
      <c r="AS615" s="59" t="n"/>
      <c r="AT615" s="59" t="n"/>
      <c r="AU615" s="59" t="n"/>
      <c r="AV615" s="59" t="n"/>
      <c r="AW615" s="59" t="n"/>
      <c r="AX615" s="59" t="n"/>
      <c r="AY615" s="59" t="n"/>
      <c r="AZ615" s="59" t="n"/>
      <c r="BA615" s="59" t="n"/>
      <c r="BB615" s="59" t="n"/>
      <c r="BC615" s="59" t="n"/>
      <c r="BD615" s="59" t="n"/>
      <c r="BE615" s="59" t="n"/>
      <c r="BF615" s="59" t="n"/>
      <c r="BG615" s="59" t="n"/>
      <c r="BH615" s="59" t="n"/>
      <c r="BI615" s="59" t="n"/>
      <c r="BJ615" s="59" t="n"/>
      <c r="BK615" s="59" t="n"/>
      <c r="BL615" s="59" t="n"/>
      <c r="BM615" s="59" t="n"/>
      <c r="BN615" s="59" t="n"/>
      <c r="BO615" s="59" t="n"/>
      <c r="BP615" s="59" t="n"/>
      <c r="BQ615" s="59" t="n"/>
      <c r="BR615" s="59" t="n"/>
      <c r="BS615" s="59" t="n"/>
      <c r="BT615" s="59" t="n"/>
      <c r="BU615" s="59" t="n"/>
      <c r="BV615" s="59" t="n"/>
      <c r="BW615" s="59" t="n"/>
      <c r="BX615" s="59" t="n"/>
      <c r="BY615" s="59" t="n"/>
      <c r="BZ615" s="59" t="n"/>
      <c r="CA615" s="59" t="n"/>
      <c r="CB615" s="59" t="n"/>
      <c r="CC615" s="59" t="n"/>
      <c r="CD615" s="59" t="n"/>
      <c r="CE615" s="59" t="n"/>
      <c r="CF615" s="59" t="n"/>
      <c r="CG615" s="59" t="n"/>
      <c r="CH615" s="59" t="n"/>
      <c r="CI615" s="59" t="n"/>
      <c r="CJ615" s="59" t="n"/>
      <c r="CK615" s="59" t="n"/>
      <c r="CL615" s="59" t="n"/>
      <c r="CM615" s="59" t="n"/>
      <c r="CN615" s="59" t="n"/>
      <c r="CO615" s="59" t="n"/>
      <c r="CP615" s="59" t="n"/>
      <c r="CQ615" s="59" t="n"/>
      <c r="CR615" s="59" t="n"/>
      <c r="CS615" s="59" t="n"/>
      <c r="CT615" s="59" t="n"/>
      <c r="CU615" s="59" t="n"/>
      <c r="CV615" s="59" t="n"/>
      <c r="CW615" s="59" t="n"/>
      <c r="CX615" s="59" t="n"/>
      <c r="CY615" s="59" t="n"/>
      <c r="CZ615" s="59" t="n"/>
    </row>
    <row r="616">
      <c r="D616" s="107" t="inlineStr">
        <is>
          <t>Dividend Amount</t>
        </is>
      </c>
      <c r="E616" s="107" t="n">
        <v>0.046</v>
      </c>
      <c r="F616" s="107" t="n"/>
      <c r="G616" s="107" t="n"/>
      <c r="H616" s="107" t="n"/>
      <c r="I616" s="107" t="n"/>
      <c r="J616" s="107" t="n"/>
      <c r="K616" s="107" t="n"/>
      <c r="L616" s="107" t="n"/>
      <c r="M616" s="107" t="n"/>
      <c r="N616" s="107" t="n"/>
      <c r="O616" s="107" t="n"/>
      <c r="P616" s="107" t="n"/>
      <c r="Q616" s="107" t="n"/>
      <c r="R616" s="107" t="n"/>
      <c r="S616" s="107" t="n"/>
      <c r="T616" s="107" t="n"/>
      <c r="U616" s="107" t="n"/>
      <c r="V616" s="107" t="n"/>
      <c r="W616" s="107" t="n"/>
      <c r="X616" s="107" t="n"/>
      <c r="Y616" s="107" t="n"/>
      <c r="Z616" s="107" t="n"/>
      <c r="AA616" s="107" t="n"/>
      <c r="AB616" s="107" t="n"/>
      <c r="AC616" s="107" t="n"/>
      <c r="AD616" s="107" t="n"/>
      <c r="AE616" s="107" t="n"/>
      <c r="AF616" s="107" t="n"/>
      <c r="AG616" s="107" t="n"/>
      <c r="AH616" s="107" t="n"/>
      <c r="AI616" s="107" t="n"/>
      <c r="AJ616" s="107" t="n"/>
      <c r="AK616" s="107" t="n"/>
      <c r="AL616" s="107" t="n"/>
      <c r="AM616" s="107" t="n"/>
      <c r="AN616" s="107" t="n"/>
      <c r="AO616" s="107" t="n"/>
      <c r="AP616" s="107" t="n"/>
      <c r="AQ616" s="107" t="n"/>
      <c r="AR616" s="107" t="n"/>
      <c r="AS616" s="107" t="n"/>
      <c r="AT616" s="107" t="n"/>
      <c r="AU616" s="107" t="n"/>
      <c r="AV616" s="107" t="n"/>
      <c r="AW616" s="107" t="n"/>
      <c r="AX616" s="107" t="n"/>
      <c r="AY616" s="107" t="n"/>
      <c r="AZ616" s="107" t="n"/>
      <c r="BA616" s="107" t="n"/>
      <c r="BB616" s="107" t="n"/>
      <c r="BC616" s="107" t="n"/>
      <c r="BD616" s="107" t="n"/>
      <c r="BE616" s="107" t="n"/>
      <c r="BF616" s="107" t="n"/>
      <c r="BG616" s="107" t="n"/>
      <c r="BH616" s="107" t="n"/>
      <c r="BI616" s="107" t="n"/>
      <c r="BJ616" s="107" t="n"/>
      <c r="BK616" s="107" t="n"/>
      <c r="BL616" s="107" t="n"/>
      <c r="BM616" s="107" t="n"/>
      <c r="BN616" s="107" t="n"/>
      <c r="BO616" s="107" t="n"/>
      <c r="BP616" s="107" t="n"/>
      <c r="BQ616" s="107" t="n"/>
      <c r="BR616" s="107" t="n"/>
      <c r="BS616" s="107" t="n"/>
      <c r="BT616" s="107" t="n"/>
      <c r="BU616" s="107" t="n"/>
      <c r="BV616" s="107" t="n"/>
      <c r="BW616" s="107" t="n"/>
      <c r="BX616" s="107" t="n"/>
      <c r="BY616" s="107" t="n"/>
      <c r="BZ616" s="107" t="n"/>
      <c r="CA616" s="107" t="n"/>
      <c r="CB616" s="107" t="n"/>
      <c r="CC616" s="107" t="n"/>
      <c r="CD616" s="107" t="n"/>
      <c r="CE616" s="107" t="n"/>
      <c r="CF616" s="107" t="n"/>
      <c r="CG616" s="107" t="n"/>
      <c r="CH616" s="107" t="n"/>
      <c r="CI616" s="107" t="n"/>
      <c r="CJ616" s="107" t="n"/>
      <c r="CK616" s="107" t="n"/>
      <c r="CL616" s="107" t="n"/>
      <c r="CM616" s="107" t="n"/>
      <c r="CN616" s="107" t="n"/>
      <c r="CO616" s="107" t="n"/>
      <c r="CP616" s="107" t="n"/>
      <c r="CQ616" s="107" t="n"/>
      <c r="CR616" s="107" t="n"/>
      <c r="CS616" s="107" t="n"/>
      <c r="CT616" s="107" t="n"/>
      <c r="CU616" s="107" t="n"/>
      <c r="CV616" s="107" t="n"/>
      <c r="CW616" s="107" t="n"/>
      <c r="CX616" s="107" t="n"/>
      <c r="CY616" s="107" t="n"/>
      <c r="CZ616" s="107" t="n"/>
    </row>
    <row r="617">
      <c r="D617" t="inlineStr">
        <is>
          <t>Dividend Frequency</t>
        </is>
      </c>
      <c r="E617" t="inlineStr">
        <is>
          <t>Semi-Anl</t>
        </is>
      </c>
    </row>
    <row r="618">
      <c r="D618" t="inlineStr">
        <is>
          <t>Dividend Type</t>
        </is>
      </c>
      <c r="E618" t="inlineStr">
        <is>
          <t>Interim</t>
        </is>
      </c>
    </row>
    <row r="619">
      <c r="A619" s="2">
        <f>IF($A612="","","   projections")</f>
        <v/>
      </c>
      <c r="B619" s="68">
        <f>IF($A612="",0,COUNT($E620:$CZ620))</f>
        <v/>
      </c>
      <c r="C619" s="69">
        <f>IF($B619=0,0,MAX($E620:$CZ620))</f>
        <v/>
      </c>
      <c r="D619" s="58">
        <f>_xll.BDS($A612,'Field Check'!$C$42,"headers=y","startcol=1","endcol=3","dir=h","cols=18;rows=3")</f>
        <v/>
      </c>
      <c r="E619" s="59" t="n">
        <v>46335</v>
      </c>
      <c r="F619" s="59" t="n">
        <v>46520</v>
      </c>
      <c r="G619" s="59" t="n">
        <v>46692</v>
      </c>
      <c r="H619" s="59" t="n">
        <v>46884</v>
      </c>
      <c r="I619" s="59" t="n">
        <v>47056</v>
      </c>
      <c r="J619" s="59" t="n">
        <v>47248</v>
      </c>
      <c r="K619" s="59" t="n">
        <v>47420</v>
      </c>
      <c r="L619" s="59" t="n">
        <v>47619</v>
      </c>
      <c r="M619" s="59" t="n">
        <v>47784</v>
      </c>
      <c r="N619" s="59" t="n">
        <v>47983</v>
      </c>
      <c r="O619" s="59" t="n">
        <v>48148</v>
      </c>
      <c r="P619" s="59" t="n">
        <v>48348</v>
      </c>
      <c r="Q619" s="59" t="n">
        <v>48512</v>
      </c>
      <c r="R619" s="59" t="n">
        <v>48712</v>
      </c>
      <c r="S619" s="59" t="n">
        <v>48876</v>
      </c>
      <c r="T619" s="59" t="n">
        <v>49076</v>
      </c>
      <c r="U619" s="59" t="n">
        <v>49240</v>
      </c>
      <c r="V619" s="59" t="n"/>
      <c r="W619" s="59" t="n"/>
      <c r="X619" s="59" t="n"/>
      <c r="Y619" s="59" t="n"/>
      <c r="Z619" s="59" t="n"/>
      <c r="AA619" s="59" t="n"/>
      <c r="AB619" s="59" t="n"/>
      <c r="AC619" s="59" t="n"/>
      <c r="AD619" s="59" t="n"/>
      <c r="AE619" s="59" t="n"/>
      <c r="AF619" s="59" t="n"/>
      <c r="AG619" s="59" t="n"/>
      <c r="AH619" s="59" t="n"/>
      <c r="AI619" s="59" t="n"/>
      <c r="AJ619" s="59" t="n"/>
      <c r="AK619" s="59" t="n"/>
      <c r="AL619" s="59" t="n"/>
      <c r="AM619" s="59" t="n"/>
      <c r="AN619" s="59" t="n"/>
      <c r="AO619" s="59" t="n"/>
      <c r="AP619" s="59" t="n"/>
      <c r="AQ619" s="59" t="n"/>
      <c r="AR619" s="59" t="n"/>
      <c r="AS619" s="59" t="n"/>
      <c r="AT619" s="59" t="n"/>
      <c r="AU619" s="59" t="n"/>
      <c r="AV619" s="59" t="n"/>
      <c r="AW619" s="59" t="n"/>
      <c r="AX619" s="59" t="n"/>
      <c r="AY619" s="59" t="n"/>
      <c r="AZ619" s="59" t="n"/>
      <c r="BA619" s="59" t="n"/>
      <c r="BB619" s="59" t="n"/>
      <c r="BC619" s="59" t="n"/>
      <c r="BD619" s="59" t="n"/>
      <c r="BE619" s="59" t="n"/>
      <c r="BF619" s="59" t="n"/>
      <c r="BG619" s="59" t="n"/>
      <c r="BH619" s="59" t="n"/>
      <c r="BI619" s="59" t="n"/>
      <c r="BJ619" s="59" t="n"/>
      <c r="BK619" s="59" t="n"/>
      <c r="BL619" s="59" t="n"/>
      <c r="BM619" s="59" t="n"/>
      <c r="BN619" s="59" t="n"/>
      <c r="BO619" s="59" t="n"/>
      <c r="BP619" s="59" t="n"/>
      <c r="BQ619" s="59" t="n"/>
      <c r="BR619" s="59" t="n"/>
      <c r="BS619" s="59" t="n"/>
      <c r="BT619" s="59" t="n"/>
      <c r="BU619" s="59" t="n"/>
      <c r="BV619" s="59" t="n"/>
      <c r="BW619" s="59" t="n"/>
      <c r="BX619" s="59" t="n"/>
      <c r="BY619" s="59" t="n"/>
      <c r="BZ619" s="59" t="n"/>
      <c r="CA619" s="59" t="n"/>
      <c r="CB619" s="59" t="n"/>
      <c r="CC619" s="59" t="n"/>
      <c r="CD619" s="59" t="n"/>
      <c r="CE619" s="59" t="n"/>
      <c r="CF619" s="59" t="n"/>
      <c r="CG619" s="59" t="n"/>
      <c r="CH619" s="59" t="n"/>
      <c r="CI619" s="59" t="n"/>
      <c r="CJ619" s="59" t="n"/>
      <c r="CK619" s="59" t="n"/>
      <c r="CL619" s="59" t="n"/>
      <c r="CM619" s="59" t="n"/>
      <c r="CN619" s="59" t="n"/>
      <c r="CO619" s="59" t="n"/>
      <c r="CP619" s="59" t="n"/>
      <c r="CQ619" s="59" t="n"/>
      <c r="CR619" s="59" t="n"/>
      <c r="CS619" s="59" t="n"/>
      <c r="CT619" s="59" t="n"/>
      <c r="CU619" s="59" t="n"/>
      <c r="CV619" s="59" t="n"/>
      <c r="CW619" s="59" t="n"/>
      <c r="CX619" s="59" t="n"/>
      <c r="CY619" s="59" t="n"/>
      <c r="CZ619" s="59" t="n"/>
    </row>
    <row r="620">
      <c r="D620" s="59" t="inlineStr">
        <is>
          <t>Ex-Date</t>
        </is>
      </c>
      <c r="E620" s="59" t="n">
        <v>46363</v>
      </c>
      <c r="F620" s="59" t="n">
        <v>46548</v>
      </c>
      <c r="G620" s="59" t="n">
        <v>46727</v>
      </c>
      <c r="H620" s="59" t="n">
        <v>46912</v>
      </c>
      <c r="I620" s="59" t="n">
        <v>47091</v>
      </c>
      <c r="J620" s="59" t="n">
        <v>47276</v>
      </c>
      <c r="K620" s="59" t="n">
        <v>47455</v>
      </c>
      <c r="L620" s="59" t="n">
        <v>47647</v>
      </c>
      <c r="M620" s="59" t="n">
        <v>47819</v>
      </c>
      <c r="N620" s="59" t="n">
        <v>48011</v>
      </c>
      <c r="O620" s="59" t="n">
        <v>48183</v>
      </c>
      <c r="P620" s="59" t="n">
        <v>48375</v>
      </c>
      <c r="Q620" s="59" t="n">
        <v>48547</v>
      </c>
      <c r="R620" s="59" t="n">
        <v>48739</v>
      </c>
      <c r="S620" s="59" t="n">
        <v>48911</v>
      </c>
      <c r="T620" s="59" t="n">
        <v>49103</v>
      </c>
      <c r="U620" s="59" t="n">
        <v>49275</v>
      </c>
      <c r="V620" s="59" t="n"/>
      <c r="W620" s="59" t="n"/>
      <c r="X620" s="59" t="n"/>
      <c r="Y620" s="59" t="n"/>
      <c r="Z620" s="59" t="n"/>
      <c r="AA620" s="59" t="n"/>
      <c r="AB620" s="59" t="n"/>
      <c r="AC620" s="59" t="n"/>
      <c r="AD620" s="59" t="n"/>
      <c r="AE620" s="59" t="n"/>
      <c r="AF620" s="59" t="n"/>
      <c r="AG620" s="59" t="n"/>
      <c r="AH620" s="59" t="n"/>
      <c r="AI620" s="59" t="n"/>
      <c r="AJ620" s="59" t="n"/>
      <c r="AK620" s="59" t="n"/>
      <c r="AL620" s="59" t="n"/>
      <c r="AM620" s="59" t="n"/>
      <c r="AN620" s="59" t="n"/>
      <c r="AO620" s="59" t="n"/>
      <c r="AP620" s="59" t="n"/>
      <c r="AQ620" s="59" t="n"/>
      <c r="AR620" s="59" t="n"/>
      <c r="AS620" s="59" t="n"/>
      <c r="AT620" s="59" t="n"/>
      <c r="AU620" s="59" t="n"/>
      <c r="AV620" s="59" t="n"/>
      <c r="AW620" s="59" t="n"/>
      <c r="AX620" s="59" t="n"/>
      <c r="AY620" s="59" t="n"/>
      <c r="AZ620" s="59" t="n"/>
      <c r="BA620" s="59" t="n"/>
      <c r="BB620" s="59" t="n"/>
      <c r="BC620" s="59" t="n"/>
      <c r="BD620" s="59" t="n"/>
      <c r="BE620" s="59" t="n"/>
      <c r="BF620" s="59" t="n"/>
      <c r="BG620" s="59" t="n"/>
      <c r="BH620" s="59" t="n"/>
      <c r="BI620" s="59" t="n"/>
      <c r="BJ620" s="59" t="n"/>
      <c r="BK620" s="59" t="n"/>
      <c r="BL620" s="59" t="n"/>
      <c r="BM620" s="59" t="n"/>
      <c r="BN620" s="59" t="n"/>
      <c r="BO620" s="59" t="n"/>
      <c r="BP620" s="59" t="n"/>
      <c r="BQ620" s="59" t="n"/>
      <c r="BR620" s="59" t="n"/>
      <c r="BS620" s="59" t="n"/>
      <c r="BT620" s="59" t="n"/>
      <c r="BU620" s="59" t="n"/>
      <c r="BV620" s="59" t="n"/>
      <c r="BW620" s="59" t="n"/>
      <c r="BX620" s="59" t="n"/>
      <c r="BY620" s="59" t="n"/>
      <c r="BZ620" s="59" t="n"/>
      <c r="CA620" s="59" t="n"/>
      <c r="CB620" s="59" t="n"/>
      <c r="CC620" s="59" t="n"/>
      <c r="CD620" s="59" t="n"/>
      <c r="CE620" s="59" t="n"/>
      <c r="CF620" s="59" t="n"/>
      <c r="CG620" s="59" t="n"/>
      <c r="CH620" s="59" t="n"/>
      <c r="CI620" s="59" t="n"/>
      <c r="CJ620" s="59" t="n"/>
      <c r="CK620" s="59" t="n"/>
      <c r="CL620" s="59" t="n"/>
      <c r="CM620" s="59" t="n"/>
      <c r="CN620" s="59" t="n"/>
      <c r="CO620" s="59" t="n"/>
      <c r="CP620" s="59" t="n"/>
      <c r="CQ620" s="59" t="n"/>
      <c r="CR620" s="59" t="n"/>
      <c r="CS620" s="59" t="n"/>
      <c r="CT620" s="59" t="n"/>
      <c r="CU620" s="59" t="n"/>
      <c r="CV620" s="59" t="n"/>
      <c r="CW620" s="59" t="n"/>
      <c r="CX620" s="59" t="n"/>
      <c r="CY620" s="59" t="n"/>
      <c r="CZ620" s="59" t="n"/>
    </row>
    <row r="621">
      <c r="D621" s="107" t="inlineStr">
        <is>
          <t>Amount Per Share</t>
        </is>
      </c>
      <c r="E621" s="107" t="n">
        <v>0.1</v>
      </c>
      <c r="F621" s="107" t="n">
        <v>0.05</v>
      </c>
      <c r="G621" s="107" t="n">
        <v>0.12</v>
      </c>
      <c r="H621" s="107" t="n">
        <v>0.055</v>
      </c>
      <c r="I621" s="107" t="n">
        <v>0.12</v>
      </c>
      <c r="J621" s="107" t="n">
        <v>0.06</v>
      </c>
      <c r="K621" s="107" t="n">
        <v>0.14</v>
      </c>
      <c r="L621" s="107" t="n">
        <v>0.065</v>
      </c>
      <c r="M621" s="107" t="n">
        <v>0.14</v>
      </c>
      <c r="N621" s="107" t="n">
        <v>0.07000000000000001</v>
      </c>
      <c r="O621" s="107" t="n">
        <v>0.14</v>
      </c>
      <c r="P621" s="107" t="n">
        <v>0.075</v>
      </c>
      <c r="Q621" s="107" t="n">
        <v>0.16</v>
      </c>
      <c r="R621" s="107" t="n">
        <v>0.1</v>
      </c>
      <c r="S621" s="107" t="n">
        <v>0.16</v>
      </c>
      <c r="T621" s="107" t="n">
        <v>0.1</v>
      </c>
      <c r="U621" s="107" t="n">
        <v>0.16</v>
      </c>
      <c r="V621" s="107" t="n"/>
      <c r="W621" s="107" t="n"/>
      <c r="X621" s="107" t="n"/>
      <c r="Y621" s="107" t="n"/>
      <c r="Z621" s="107" t="n"/>
      <c r="AA621" s="107" t="n"/>
      <c r="AB621" s="107" t="n"/>
      <c r="AC621" s="107" t="n"/>
      <c r="AD621" s="107" t="n"/>
      <c r="AE621" s="107" t="n"/>
      <c r="AF621" s="107" t="n"/>
      <c r="AG621" s="107" t="n"/>
      <c r="AH621" s="107" t="n"/>
      <c r="AI621" s="107" t="n"/>
      <c r="AJ621" s="107" t="n"/>
      <c r="AK621" s="107" t="n"/>
      <c r="AL621" s="107" t="n"/>
      <c r="AM621" s="107" t="n"/>
      <c r="AN621" s="107" t="n"/>
      <c r="AO621" s="107" t="n"/>
      <c r="AP621" s="107" t="n"/>
      <c r="AQ621" s="107" t="n"/>
      <c r="AR621" s="107" t="n"/>
      <c r="AS621" s="107" t="n"/>
      <c r="AT621" s="107" t="n"/>
      <c r="AU621" s="107" t="n"/>
      <c r="AV621" s="107" t="n"/>
      <c r="AW621" s="107" t="n"/>
      <c r="AX621" s="107" t="n"/>
      <c r="AY621" s="107" t="n"/>
      <c r="AZ621" s="107" t="n"/>
      <c r="BA621" s="107" t="n"/>
      <c r="BB621" s="107" t="n"/>
      <c r="BC621" s="107" t="n"/>
      <c r="BD621" s="107" t="n"/>
      <c r="BE621" s="107" t="n"/>
      <c r="BF621" s="107" t="n"/>
      <c r="BG621" s="107" t="n"/>
      <c r="BH621" s="107" t="n"/>
      <c r="BI621" s="107" t="n"/>
      <c r="BJ621" s="107" t="n"/>
      <c r="BK621" s="107" t="n"/>
      <c r="BL621" s="107" t="n"/>
      <c r="BM621" s="107" t="n"/>
      <c r="BN621" s="107" t="n"/>
      <c r="BO621" s="107" t="n"/>
      <c r="BP621" s="107" t="n"/>
      <c r="BQ621" s="107" t="n"/>
      <c r="BR621" s="107" t="n"/>
      <c r="BS621" s="107" t="n"/>
      <c r="BT621" s="107" t="n"/>
      <c r="BU621" s="107" t="n"/>
      <c r="BV621" s="107" t="n"/>
      <c r="BW621" s="107" t="n"/>
      <c r="BX621" s="107" t="n"/>
      <c r="BY621" s="107" t="n"/>
      <c r="BZ621" s="107" t="n"/>
      <c r="CA621" s="107" t="n"/>
      <c r="CB621" s="107" t="n"/>
      <c r="CC621" s="107" t="n"/>
      <c r="CD621" s="107" t="n"/>
      <c r="CE621" s="107" t="n"/>
      <c r="CF621" s="107" t="n"/>
      <c r="CG621" s="107" t="n"/>
      <c r="CH621" s="107" t="n"/>
      <c r="CI621" s="107" t="n"/>
      <c r="CJ621" s="107" t="n"/>
      <c r="CK621" s="107" t="n"/>
      <c r="CL621" s="107" t="n"/>
      <c r="CM621" s="107" t="n"/>
      <c r="CN621" s="107" t="n"/>
      <c r="CO621" s="107" t="n"/>
      <c r="CP621" s="107" t="n"/>
      <c r="CQ621" s="107" t="n"/>
      <c r="CR621" s="107" t="n"/>
      <c r="CS621" s="107" t="n"/>
      <c r="CT621" s="107" t="n"/>
      <c r="CU621" s="107" t="n"/>
      <c r="CV621" s="107" t="n"/>
      <c r="CW621" s="107" t="n"/>
      <c r="CX621" s="107" t="n"/>
      <c r="CY621" s="107" t="n"/>
      <c r="CZ621" s="107" t="n"/>
    </row>
    <row r="623">
      <c r="A623" s="126">
        <f>IF('AS51'!$C$62="","",'AS51'!$C$62)</f>
        <v/>
      </c>
      <c r="B623" s="68">
        <f>IF($A623="",0,COUNT($E624:$CZ624))</f>
        <v/>
      </c>
      <c r="C623" s="69">
        <f>IF($B623=0,0,MAX($E624:$CZ624))</f>
        <v/>
      </c>
      <c r="D623" s="58">
        <f>_xll.BDS($A623,'Field Check'!$C$44,"headers=y","startcol=1","endcol=7","dir=h","DVD_START_DT",'Field Check'!$C$59,"DVD_END_DT",'Field Check'!$D$59)</f>
        <v/>
      </c>
      <c r="E623" s="59" t="n"/>
      <c r="F623" s="59" t="n"/>
      <c r="G623" s="59" t="n"/>
      <c r="H623" s="59" t="n"/>
      <c r="I623" s="59" t="n"/>
      <c r="J623" s="59" t="n"/>
      <c r="K623" s="59" t="n"/>
      <c r="L623" s="59" t="n"/>
      <c r="M623" s="59" t="n"/>
      <c r="N623" s="59" t="n"/>
      <c r="O623" s="59" t="n"/>
      <c r="P623" s="59" t="n"/>
      <c r="Q623" s="59" t="n"/>
      <c r="R623" s="59" t="n"/>
      <c r="S623" s="59" t="n"/>
      <c r="T623" s="59" t="n"/>
      <c r="U623" s="59" t="n"/>
      <c r="V623" s="59" t="n"/>
      <c r="W623" s="59" t="n"/>
      <c r="X623" s="59" t="n"/>
      <c r="Y623" s="59" t="n"/>
      <c r="Z623" s="59" t="n"/>
      <c r="AA623" s="59" t="n"/>
      <c r="AB623" s="59" t="n"/>
      <c r="AC623" s="59" t="n"/>
      <c r="AD623" s="59" t="n"/>
      <c r="AE623" s="59" t="n"/>
      <c r="AF623" s="59" t="n"/>
      <c r="AG623" s="59" t="n"/>
      <c r="AH623" s="59" t="n"/>
      <c r="AI623" s="59" t="n"/>
      <c r="AJ623" s="59" t="n"/>
      <c r="AK623" s="59" t="n"/>
      <c r="AL623" s="59" t="n"/>
      <c r="AM623" s="59" t="n"/>
      <c r="AN623" s="59" t="n"/>
      <c r="AO623" s="59" t="n"/>
      <c r="AP623" s="59" t="n"/>
      <c r="AQ623" s="59" t="n"/>
      <c r="AR623" s="59" t="n"/>
      <c r="AS623" s="59" t="n"/>
      <c r="AT623" s="59" t="n"/>
      <c r="AU623" s="59" t="n"/>
      <c r="AV623" s="59" t="n"/>
      <c r="AW623" s="59" t="n"/>
      <c r="AX623" s="59" t="n"/>
      <c r="AY623" s="59" t="n"/>
      <c r="AZ623" s="59" t="n"/>
      <c r="BA623" s="59" t="n"/>
      <c r="BB623" s="59" t="n"/>
      <c r="BC623" s="59" t="n"/>
      <c r="BD623" s="59" t="n"/>
      <c r="BE623" s="59" t="n"/>
      <c r="BF623" s="59" t="n"/>
      <c r="BG623" s="59" t="n"/>
      <c r="BH623" s="59" t="n"/>
      <c r="BI623" s="59" t="n"/>
      <c r="BJ623" s="59" t="n"/>
      <c r="BK623" s="59" t="n"/>
      <c r="BL623" s="59" t="n"/>
      <c r="BM623" s="59" t="n"/>
      <c r="BN623" s="59" t="n"/>
      <c r="BO623" s="59" t="n"/>
      <c r="BP623" s="59" t="n"/>
      <c r="BQ623" s="59" t="n"/>
      <c r="BR623" s="59" t="n"/>
      <c r="BS623" s="59" t="n"/>
      <c r="BT623" s="59" t="n"/>
      <c r="BU623" s="59" t="n"/>
      <c r="BV623" s="59" t="n"/>
      <c r="BW623" s="59" t="n"/>
      <c r="BX623" s="59" t="n"/>
      <c r="BY623" s="59" t="n"/>
      <c r="BZ623" s="59" t="n"/>
      <c r="CA623" s="59" t="n"/>
      <c r="CB623" s="59" t="n"/>
      <c r="CC623" s="59" t="n"/>
      <c r="CD623" s="59" t="n"/>
      <c r="CE623" s="59" t="n"/>
      <c r="CF623" s="59" t="n"/>
      <c r="CG623" s="59" t="n"/>
      <c r="CH623" s="59" t="n"/>
      <c r="CI623" s="59" t="n"/>
      <c r="CJ623" s="59" t="n"/>
      <c r="CK623" s="59" t="n"/>
      <c r="CL623" s="59" t="n"/>
      <c r="CM623" s="59" t="n"/>
      <c r="CN623" s="59" t="n"/>
      <c r="CO623" s="59" t="n"/>
      <c r="CP623" s="59" t="n"/>
      <c r="CQ623" s="59" t="n"/>
      <c r="CR623" s="59" t="n"/>
      <c r="CS623" s="59" t="n"/>
      <c r="CT623" s="59" t="n"/>
      <c r="CU623" s="59" t="n"/>
      <c r="CV623" s="59" t="n"/>
      <c r="CW623" s="59" t="n"/>
      <c r="CX623" s="59" t="n"/>
      <c r="CY623" s="59" t="n"/>
      <c r="CZ623" s="59" t="n"/>
    </row>
    <row r="624">
      <c r="D624" s="59" t="n"/>
      <c r="E624" s="59" t="n"/>
      <c r="F624" s="59" t="n"/>
      <c r="G624" s="59" t="n"/>
      <c r="H624" s="59" t="n"/>
      <c r="I624" s="59" t="n"/>
      <c r="J624" s="59" t="n"/>
      <c r="K624" s="59" t="n"/>
      <c r="L624" s="59" t="n"/>
      <c r="M624" s="59" t="n"/>
      <c r="N624" s="59" t="n"/>
      <c r="O624" s="59" t="n"/>
      <c r="P624" s="59" t="n"/>
      <c r="Q624" s="59" t="n"/>
      <c r="R624" s="59" t="n"/>
      <c r="S624" s="59" t="n"/>
      <c r="T624" s="59" t="n"/>
      <c r="U624" s="59" t="n"/>
      <c r="V624" s="59" t="n"/>
      <c r="W624" s="59" t="n"/>
      <c r="X624" s="59" t="n"/>
      <c r="Y624" s="59" t="n"/>
      <c r="Z624" s="59" t="n"/>
      <c r="AA624" s="59" t="n"/>
      <c r="AB624" s="59" t="n"/>
      <c r="AC624" s="59" t="n"/>
      <c r="AD624" s="59" t="n"/>
      <c r="AE624" s="59" t="n"/>
      <c r="AF624" s="59" t="n"/>
      <c r="AG624" s="59" t="n"/>
      <c r="AH624" s="59" t="n"/>
      <c r="AI624" s="59" t="n"/>
      <c r="AJ624" s="59" t="n"/>
      <c r="AK624" s="59" t="n"/>
      <c r="AL624" s="59" t="n"/>
      <c r="AM624" s="59" t="n"/>
      <c r="AN624" s="59" t="n"/>
      <c r="AO624" s="59" t="n"/>
      <c r="AP624" s="59" t="n"/>
      <c r="AQ624" s="59" t="n"/>
      <c r="AR624" s="59" t="n"/>
      <c r="AS624" s="59" t="n"/>
      <c r="AT624" s="59" t="n"/>
      <c r="AU624" s="59" t="n"/>
      <c r="AV624" s="59" t="n"/>
      <c r="AW624" s="59" t="n"/>
      <c r="AX624" s="59" t="n"/>
      <c r="AY624" s="59" t="n"/>
      <c r="AZ624" s="59" t="n"/>
      <c r="BA624" s="59" t="n"/>
      <c r="BB624" s="59" t="n"/>
      <c r="BC624" s="59" t="n"/>
      <c r="BD624" s="59" t="n"/>
      <c r="BE624" s="59" t="n"/>
      <c r="BF624" s="59" t="n"/>
      <c r="BG624" s="59" t="n"/>
      <c r="BH624" s="59" t="n"/>
      <c r="BI624" s="59" t="n"/>
      <c r="BJ624" s="59" t="n"/>
      <c r="BK624" s="59" t="n"/>
      <c r="BL624" s="59" t="n"/>
      <c r="BM624" s="59" t="n"/>
      <c r="BN624" s="59" t="n"/>
      <c r="BO624" s="59" t="n"/>
      <c r="BP624" s="59" t="n"/>
      <c r="BQ624" s="59" t="n"/>
      <c r="BR624" s="59" t="n"/>
      <c r="BS624" s="59" t="n"/>
      <c r="BT624" s="59" t="n"/>
      <c r="BU624" s="59" t="n"/>
      <c r="BV624" s="59" t="n"/>
      <c r="BW624" s="59" t="n"/>
      <c r="BX624" s="59" t="n"/>
      <c r="BY624" s="59" t="n"/>
      <c r="BZ624" s="59" t="n"/>
      <c r="CA624" s="59" t="n"/>
      <c r="CB624" s="59" t="n"/>
      <c r="CC624" s="59" t="n"/>
      <c r="CD624" s="59" t="n"/>
      <c r="CE624" s="59" t="n"/>
      <c r="CF624" s="59" t="n"/>
      <c r="CG624" s="59" t="n"/>
      <c r="CH624" s="59" t="n"/>
      <c r="CI624" s="59" t="n"/>
      <c r="CJ624" s="59" t="n"/>
      <c r="CK624" s="59" t="n"/>
      <c r="CL624" s="59" t="n"/>
      <c r="CM624" s="59" t="n"/>
      <c r="CN624" s="59" t="n"/>
      <c r="CO624" s="59" t="n"/>
      <c r="CP624" s="59" t="n"/>
      <c r="CQ624" s="59" t="n"/>
      <c r="CR624" s="59" t="n"/>
      <c r="CS624" s="59" t="n"/>
      <c r="CT624" s="59" t="n"/>
      <c r="CU624" s="59" t="n"/>
      <c r="CV624" s="59" t="n"/>
      <c r="CW624" s="59" t="n"/>
      <c r="CX624" s="59" t="n"/>
      <c r="CY624" s="59" t="n"/>
      <c r="CZ624" s="59" t="n"/>
    </row>
    <row r="625">
      <c r="D625" s="59" t="n"/>
      <c r="E625" s="59" t="n"/>
      <c r="F625" s="59" t="n"/>
      <c r="G625" s="59" t="n"/>
      <c r="H625" s="59" t="n"/>
      <c r="I625" s="59" t="n"/>
      <c r="J625" s="59" t="n"/>
      <c r="K625" s="59" t="n"/>
      <c r="L625" s="59" t="n"/>
      <c r="M625" s="59" t="n"/>
      <c r="N625" s="59" t="n"/>
      <c r="O625" s="59" t="n"/>
      <c r="P625" s="59" t="n"/>
      <c r="Q625" s="59" t="n"/>
      <c r="R625" s="59" t="n"/>
      <c r="S625" s="59" t="n"/>
      <c r="T625" s="59" t="n"/>
      <c r="U625" s="59" t="n"/>
      <c r="V625" s="59" t="n"/>
      <c r="W625" s="59" t="n"/>
      <c r="X625" s="59" t="n"/>
      <c r="Y625" s="59" t="n"/>
      <c r="Z625" s="59" t="n"/>
      <c r="AA625" s="59" t="n"/>
      <c r="AB625" s="59" t="n"/>
      <c r="AC625" s="59" t="n"/>
      <c r="AD625" s="59" t="n"/>
      <c r="AE625" s="59" t="n"/>
      <c r="AF625" s="59" t="n"/>
      <c r="AG625" s="59" t="n"/>
      <c r="AH625" s="59" t="n"/>
      <c r="AI625" s="59" t="n"/>
      <c r="AJ625" s="59" t="n"/>
      <c r="AK625" s="59" t="n"/>
      <c r="AL625" s="59" t="n"/>
      <c r="AM625" s="59" t="n"/>
      <c r="AN625" s="59" t="n"/>
      <c r="AO625" s="59" t="n"/>
      <c r="AP625" s="59" t="n"/>
      <c r="AQ625" s="59" t="n"/>
      <c r="AR625" s="59" t="n"/>
      <c r="AS625" s="59" t="n"/>
      <c r="AT625" s="59" t="n"/>
      <c r="AU625" s="59" t="n"/>
      <c r="AV625" s="59" t="n"/>
      <c r="AW625" s="59" t="n"/>
      <c r="AX625" s="59" t="n"/>
      <c r="AY625" s="59" t="n"/>
      <c r="AZ625" s="59" t="n"/>
      <c r="BA625" s="59" t="n"/>
      <c r="BB625" s="59" t="n"/>
      <c r="BC625" s="59" t="n"/>
      <c r="BD625" s="59" t="n"/>
      <c r="BE625" s="59" t="n"/>
      <c r="BF625" s="59" t="n"/>
      <c r="BG625" s="59" t="n"/>
      <c r="BH625" s="59" t="n"/>
      <c r="BI625" s="59" t="n"/>
      <c r="BJ625" s="59" t="n"/>
      <c r="BK625" s="59" t="n"/>
      <c r="BL625" s="59" t="n"/>
      <c r="BM625" s="59" t="n"/>
      <c r="BN625" s="59" t="n"/>
      <c r="BO625" s="59" t="n"/>
      <c r="BP625" s="59" t="n"/>
      <c r="BQ625" s="59" t="n"/>
      <c r="BR625" s="59" t="n"/>
      <c r="BS625" s="59" t="n"/>
      <c r="BT625" s="59" t="n"/>
      <c r="BU625" s="59" t="n"/>
      <c r="BV625" s="59" t="n"/>
      <c r="BW625" s="59" t="n"/>
      <c r="BX625" s="59" t="n"/>
      <c r="BY625" s="59" t="n"/>
      <c r="BZ625" s="59" t="n"/>
      <c r="CA625" s="59" t="n"/>
      <c r="CB625" s="59" t="n"/>
      <c r="CC625" s="59" t="n"/>
      <c r="CD625" s="59" t="n"/>
      <c r="CE625" s="59" t="n"/>
      <c r="CF625" s="59" t="n"/>
      <c r="CG625" s="59" t="n"/>
      <c r="CH625" s="59" t="n"/>
      <c r="CI625" s="59" t="n"/>
      <c r="CJ625" s="59" t="n"/>
      <c r="CK625" s="59" t="n"/>
      <c r="CL625" s="59" t="n"/>
      <c r="CM625" s="59" t="n"/>
      <c r="CN625" s="59" t="n"/>
      <c r="CO625" s="59" t="n"/>
      <c r="CP625" s="59" t="n"/>
      <c r="CQ625" s="59" t="n"/>
      <c r="CR625" s="59" t="n"/>
      <c r="CS625" s="59" t="n"/>
      <c r="CT625" s="59" t="n"/>
      <c r="CU625" s="59" t="n"/>
      <c r="CV625" s="59" t="n"/>
      <c r="CW625" s="59" t="n"/>
      <c r="CX625" s="59" t="n"/>
      <c r="CY625" s="59" t="n"/>
      <c r="CZ625" s="59" t="n"/>
    </row>
    <row r="626">
      <c r="D626" s="59" t="n"/>
      <c r="E626" s="59" t="n"/>
      <c r="F626" s="59" t="n"/>
      <c r="G626" s="59" t="n"/>
      <c r="H626" s="59" t="n"/>
      <c r="I626" s="59" t="n"/>
      <c r="J626" s="59" t="n"/>
      <c r="K626" s="59" t="n"/>
      <c r="L626" s="59" t="n"/>
      <c r="M626" s="59" t="n"/>
      <c r="N626" s="59" t="n"/>
      <c r="O626" s="59" t="n"/>
      <c r="P626" s="59" t="n"/>
      <c r="Q626" s="59" t="n"/>
      <c r="R626" s="59" t="n"/>
      <c r="S626" s="59" t="n"/>
      <c r="T626" s="59" t="n"/>
      <c r="U626" s="59" t="n"/>
      <c r="V626" s="59" t="n"/>
      <c r="W626" s="59" t="n"/>
      <c r="X626" s="59" t="n"/>
      <c r="Y626" s="59" t="n"/>
      <c r="Z626" s="59" t="n"/>
      <c r="AA626" s="59" t="n"/>
      <c r="AB626" s="59" t="n"/>
      <c r="AC626" s="59" t="n"/>
      <c r="AD626" s="59" t="n"/>
      <c r="AE626" s="59" t="n"/>
      <c r="AF626" s="59" t="n"/>
      <c r="AG626" s="59" t="n"/>
      <c r="AH626" s="59" t="n"/>
      <c r="AI626" s="59" t="n"/>
      <c r="AJ626" s="59" t="n"/>
      <c r="AK626" s="59" t="n"/>
      <c r="AL626" s="59" t="n"/>
      <c r="AM626" s="59" t="n"/>
      <c r="AN626" s="59" t="n"/>
      <c r="AO626" s="59" t="n"/>
      <c r="AP626" s="59" t="n"/>
      <c r="AQ626" s="59" t="n"/>
      <c r="AR626" s="59" t="n"/>
      <c r="AS626" s="59" t="n"/>
      <c r="AT626" s="59" t="n"/>
      <c r="AU626" s="59" t="n"/>
      <c r="AV626" s="59" t="n"/>
      <c r="AW626" s="59" t="n"/>
      <c r="AX626" s="59" t="n"/>
      <c r="AY626" s="59" t="n"/>
      <c r="AZ626" s="59" t="n"/>
      <c r="BA626" s="59" t="n"/>
      <c r="BB626" s="59" t="n"/>
      <c r="BC626" s="59" t="n"/>
      <c r="BD626" s="59" t="n"/>
      <c r="BE626" s="59" t="n"/>
      <c r="BF626" s="59" t="n"/>
      <c r="BG626" s="59" t="n"/>
      <c r="BH626" s="59" t="n"/>
      <c r="BI626" s="59" t="n"/>
      <c r="BJ626" s="59" t="n"/>
      <c r="BK626" s="59" t="n"/>
      <c r="BL626" s="59" t="n"/>
      <c r="BM626" s="59" t="n"/>
      <c r="BN626" s="59" t="n"/>
      <c r="BO626" s="59" t="n"/>
      <c r="BP626" s="59" t="n"/>
      <c r="BQ626" s="59" t="n"/>
      <c r="BR626" s="59" t="n"/>
      <c r="BS626" s="59" t="n"/>
      <c r="BT626" s="59" t="n"/>
      <c r="BU626" s="59" t="n"/>
      <c r="BV626" s="59" t="n"/>
      <c r="BW626" s="59" t="n"/>
      <c r="BX626" s="59" t="n"/>
      <c r="BY626" s="59" t="n"/>
      <c r="BZ626" s="59" t="n"/>
      <c r="CA626" s="59" t="n"/>
      <c r="CB626" s="59" t="n"/>
      <c r="CC626" s="59" t="n"/>
      <c r="CD626" s="59" t="n"/>
      <c r="CE626" s="59" t="n"/>
      <c r="CF626" s="59" t="n"/>
      <c r="CG626" s="59" t="n"/>
      <c r="CH626" s="59" t="n"/>
      <c r="CI626" s="59" t="n"/>
      <c r="CJ626" s="59" t="n"/>
      <c r="CK626" s="59" t="n"/>
      <c r="CL626" s="59" t="n"/>
      <c r="CM626" s="59" t="n"/>
      <c r="CN626" s="59" t="n"/>
      <c r="CO626" s="59" t="n"/>
      <c r="CP626" s="59" t="n"/>
      <c r="CQ626" s="59" t="n"/>
      <c r="CR626" s="59" t="n"/>
      <c r="CS626" s="59" t="n"/>
      <c r="CT626" s="59" t="n"/>
      <c r="CU626" s="59" t="n"/>
      <c r="CV626" s="59" t="n"/>
      <c r="CW626" s="59" t="n"/>
      <c r="CX626" s="59" t="n"/>
      <c r="CY626" s="59" t="n"/>
      <c r="CZ626" s="59" t="n"/>
    </row>
    <row r="627">
      <c r="D627" s="107" t="n"/>
      <c r="E627" s="107" t="n"/>
      <c r="F627" s="107" t="n"/>
      <c r="G627" s="107" t="n"/>
      <c r="H627" s="107" t="n"/>
      <c r="I627" s="107" t="n"/>
      <c r="J627" s="107" t="n"/>
      <c r="K627" s="107" t="n"/>
      <c r="L627" s="107" t="n"/>
      <c r="M627" s="107" t="n"/>
      <c r="N627" s="107" t="n"/>
      <c r="O627" s="107" t="n"/>
      <c r="P627" s="107" t="n"/>
      <c r="Q627" s="107" t="n"/>
      <c r="R627" s="107" t="n"/>
      <c r="S627" s="107" t="n"/>
      <c r="T627" s="107" t="n"/>
      <c r="U627" s="107" t="n"/>
      <c r="V627" s="107" t="n"/>
      <c r="W627" s="107" t="n"/>
      <c r="X627" s="107" t="n"/>
      <c r="Y627" s="107" t="n"/>
      <c r="Z627" s="107" t="n"/>
      <c r="AA627" s="107" t="n"/>
      <c r="AB627" s="107" t="n"/>
      <c r="AC627" s="107" t="n"/>
      <c r="AD627" s="107" t="n"/>
      <c r="AE627" s="107" t="n"/>
      <c r="AF627" s="107" t="n"/>
      <c r="AG627" s="107" t="n"/>
      <c r="AH627" s="107" t="n"/>
      <c r="AI627" s="107" t="n"/>
      <c r="AJ627" s="107" t="n"/>
      <c r="AK627" s="107" t="n"/>
      <c r="AL627" s="107" t="n"/>
      <c r="AM627" s="107" t="n"/>
      <c r="AN627" s="107" t="n"/>
      <c r="AO627" s="107" t="n"/>
      <c r="AP627" s="107" t="n"/>
      <c r="AQ627" s="107" t="n"/>
      <c r="AR627" s="107" t="n"/>
      <c r="AS627" s="107" t="n"/>
      <c r="AT627" s="107" t="n"/>
      <c r="AU627" s="107" t="n"/>
      <c r="AV627" s="107" t="n"/>
      <c r="AW627" s="107" t="n"/>
      <c r="AX627" s="107" t="n"/>
      <c r="AY627" s="107" t="n"/>
      <c r="AZ627" s="107" t="n"/>
      <c r="BA627" s="107" t="n"/>
      <c r="BB627" s="107" t="n"/>
      <c r="BC627" s="107" t="n"/>
      <c r="BD627" s="107" t="n"/>
      <c r="BE627" s="107" t="n"/>
      <c r="BF627" s="107" t="n"/>
      <c r="BG627" s="107" t="n"/>
      <c r="BH627" s="107" t="n"/>
      <c r="BI627" s="107" t="n"/>
      <c r="BJ627" s="107" t="n"/>
      <c r="BK627" s="107" t="n"/>
      <c r="BL627" s="107" t="n"/>
      <c r="BM627" s="107" t="n"/>
      <c r="BN627" s="107" t="n"/>
      <c r="BO627" s="107" t="n"/>
      <c r="BP627" s="107" t="n"/>
      <c r="BQ627" s="107" t="n"/>
      <c r="BR627" s="107" t="n"/>
      <c r="BS627" s="107" t="n"/>
      <c r="BT627" s="107" t="n"/>
      <c r="BU627" s="107" t="n"/>
      <c r="BV627" s="107" t="n"/>
      <c r="BW627" s="107" t="n"/>
      <c r="BX627" s="107" t="n"/>
      <c r="BY627" s="107" t="n"/>
      <c r="BZ627" s="107" t="n"/>
      <c r="CA627" s="107" t="n"/>
      <c r="CB627" s="107" t="n"/>
      <c r="CC627" s="107" t="n"/>
      <c r="CD627" s="107" t="n"/>
      <c r="CE627" s="107" t="n"/>
      <c r="CF627" s="107" t="n"/>
      <c r="CG627" s="107" t="n"/>
      <c r="CH627" s="107" t="n"/>
      <c r="CI627" s="107" t="n"/>
      <c r="CJ627" s="107" t="n"/>
      <c r="CK627" s="107" t="n"/>
      <c r="CL627" s="107" t="n"/>
      <c r="CM627" s="107" t="n"/>
      <c r="CN627" s="107" t="n"/>
      <c r="CO627" s="107" t="n"/>
      <c r="CP627" s="107" t="n"/>
      <c r="CQ627" s="107" t="n"/>
      <c r="CR627" s="107" t="n"/>
      <c r="CS627" s="107" t="n"/>
      <c r="CT627" s="107" t="n"/>
      <c r="CU627" s="107" t="n"/>
      <c r="CV627" s="107" t="n"/>
      <c r="CW627" s="107" t="n"/>
      <c r="CX627" s="107" t="n"/>
      <c r="CY627" s="107" t="n"/>
      <c r="CZ627" s="107" t="n"/>
    </row>
    <row r="630">
      <c r="A630" s="2">
        <f>IF($A623="","","   projections")</f>
        <v/>
      </c>
      <c r="B630" s="68">
        <f>IF($A623="",0,COUNT($E631:$CZ631))</f>
        <v/>
      </c>
      <c r="C630" s="69">
        <f>IF($B630=0,0,MAX($E631:$CZ631))</f>
        <v/>
      </c>
      <c r="D630" s="58">
        <f>_xll.BDS($A623,'Field Check'!$C$42,"headers=y","startcol=1","endcol=3","dir=h","cols=21;rows=3")</f>
        <v/>
      </c>
      <c r="E630" s="59" t="n">
        <v>46254</v>
      </c>
      <c r="F630" s="59" t="n">
        <v>46436</v>
      </c>
      <c r="G630" s="59" t="n">
        <v>46618</v>
      </c>
      <c r="H630" s="59" t="n">
        <v>46800</v>
      </c>
      <c r="I630" s="59" t="n">
        <v>46989</v>
      </c>
      <c r="J630" s="59" t="n">
        <v>47164</v>
      </c>
      <c r="K630" s="59" t="n">
        <v>47353</v>
      </c>
      <c r="L630" s="59" t="n">
        <v>47528</v>
      </c>
      <c r="M630" s="59" t="n">
        <v>47717</v>
      </c>
      <c r="N630" s="59" t="n">
        <v>47892</v>
      </c>
      <c r="O630" s="59" t="n">
        <v>48081</v>
      </c>
      <c r="P630" s="59" t="n">
        <v>48263</v>
      </c>
      <c r="Q630" s="59" t="n">
        <v>48445</v>
      </c>
      <c r="R630" s="59" t="n">
        <v>48627</v>
      </c>
      <c r="S630" s="59" t="n">
        <v>48816</v>
      </c>
      <c r="T630" s="59" t="n">
        <v>48991</v>
      </c>
      <c r="U630" s="59" t="n">
        <v>49180</v>
      </c>
      <c r="V630" s="59" t="n">
        <v>49355</v>
      </c>
      <c r="W630" s="59" t="n">
        <v>49544</v>
      </c>
      <c r="X630" s="59" t="n">
        <v>49719</v>
      </c>
      <c r="Y630" s="59" t="n"/>
      <c r="Z630" s="59" t="n"/>
      <c r="AA630" s="59" t="n"/>
      <c r="AB630" s="59" t="n"/>
      <c r="AC630" s="59" t="n"/>
      <c r="AD630" s="59" t="n"/>
      <c r="AE630" s="59" t="n"/>
      <c r="AF630" s="59" t="n"/>
      <c r="AG630" s="59" t="n"/>
      <c r="AH630" s="59" t="n"/>
      <c r="AI630" s="59" t="n"/>
      <c r="AJ630" s="59" t="n"/>
      <c r="AK630" s="59" t="n"/>
      <c r="AL630" s="59" t="n"/>
      <c r="AM630" s="59" t="n"/>
      <c r="AN630" s="59" t="n"/>
      <c r="AO630" s="59" t="n"/>
      <c r="AP630" s="59" t="n"/>
      <c r="AQ630" s="59" t="n"/>
      <c r="AR630" s="59" t="n"/>
      <c r="AS630" s="59" t="n"/>
      <c r="AT630" s="59" t="n"/>
      <c r="AU630" s="59" t="n"/>
      <c r="AV630" s="59" t="n"/>
      <c r="AW630" s="59" t="n"/>
      <c r="AX630" s="59" t="n"/>
      <c r="AY630" s="59" t="n"/>
      <c r="AZ630" s="59" t="n"/>
      <c r="BA630" s="59" t="n"/>
      <c r="BB630" s="59" t="n"/>
      <c r="BC630" s="59" t="n"/>
      <c r="BD630" s="59" t="n"/>
      <c r="BE630" s="59" t="n"/>
      <c r="BF630" s="59" t="n"/>
      <c r="BG630" s="59" t="n"/>
      <c r="BH630" s="59" t="n"/>
      <c r="BI630" s="59" t="n"/>
      <c r="BJ630" s="59" t="n"/>
      <c r="BK630" s="59" t="n"/>
      <c r="BL630" s="59" t="n"/>
      <c r="BM630" s="59" t="n"/>
      <c r="BN630" s="59" t="n"/>
      <c r="BO630" s="59" t="n"/>
      <c r="BP630" s="59" t="n"/>
      <c r="BQ630" s="59" t="n"/>
      <c r="BR630" s="59" t="n"/>
      <c r="BS630" s="59" t="n"/>
      <c r="BT630" s="59" t="n"/>
      <c r="BU630" s="59" t="n"/>
      <c r="BV630" s="59" t="n"/>
      <c r="BW630" s="59" t="n"/>
      <c r="BX630" s="59" t="n"/>
      <c r="BY630" s="59" t="n"/>
      <c r="BZ630" s="59" t="n"/>
      <c r="CA630" s="59" t="n"/>
      <c r="CB630" s="59" t="n"/>
      <c r="CC630" s="59" t="n"/>
      <c r="CD630" s="59" t="n"/>
      <c r="CE630" s="59" t="n"/>
      <c r="CF630" s="59" t="n"/>
      <c r="CG630" s="59" t="n"/>
      <c r="CH630" s="59" t="n"/>
      <c r="CI630" s="59" t="n"/>
      <c r="CJ630" s="59" t="n"/>
      <c r="CK630" s="59" t="n"/>
      <c r="CL630" s="59" t="n"/>
      <c r="CM630" s="59" t="n"/>
      <c r="CN630" s="59" t="n"/>
      <c r="CO630" s="59" t="n"/>
      <c r="CP630" s="59" t="n"/>
      <c r="CQ630" s="59" t="n"/>
      <c r="CR630" s="59" t="n"/>
      <c r="CS630" s="59" t="n"/>
      <c r="CT630" s="59" t="n"/>
      <c r="CU630" s="59" t="n"/>
      <c r="CV630" s="59" t="n"/>
      <c r="CW630" s="59" t="n"/>
      <c r="CX630" s="59" t="n"/>
      <c r="CY630" s="59" t="n"/>
      <c r="CZ630" s="59" t="n"/>
    </row>
    <row r="631">
      <c r="D631" s="59" t="inlineStr">
        <is>
          <t>Ex-Date</t>
        </is>
      </c>
      <c r="E631" s="59" t="n">
        <v>46267</v>
      </c>
      <c r="F631" s="59" t="n">
        <v>46448</v>
      </c>
      <c r="G631" s="59" t="n">
        <v>46631</v>
      </c>
      <c r="H631" s="59" t="n">
        <v>46812</v>
      </c>
      <c r="I631" s="59" t="n">
        <v>47002</v>
      </c>
      <c r="J631" s="59" t="n">
        <v>47176</v>
      </c>
      <c r="K631" s="59" t="n">
        <v>47366</v>
      </c>
      <c r="L631" s="59" t="n">
        <v>47540</v>
      </c>
      <c r="M631" s="59" t="n">
        <v>47730</v>
      </c>
      <c r="N631" s="59" t="n">
        <v>47904</v>
      </c>
      <c r="O631" s="59" t="n">
        <v>48094</v>
      </c>
      <c r="P631" s="59" t="n">
        <v>48275</v>
      </c>
      <c r="Q631" s="59" t="n">
        <v>48458</v>
      </c>
      <c r="R631" s="59" t="n">
        <v>48639</v>
      </c>
      <c r="S631" s="59" t="n">
        <v>48829</v>
      </c>
      <c r="T631" s="59" t="n">
        <v>49003</v>
      </c>
      <c r="U631" s="59" t="n">
        <v>49193</v>
      </c>
      <c r="V631" s="59" t="n">
        <v>49367</v>
      </c>
      <c r="W631" s="59" t="n">
        <v>49557</v>
      </c>
      <c r="X631" s="59" t="n">
        <v>49731</v>
      </c>
      <c r="Y631" s="59" t="n"/>
      <c r="Z631" s="59" t="n"/>
      <c r="AA631" s="59" t="n"/>
      <c r="AB631" s="59" t="n"/>
      <c r="AC631" s="59" t="n"/>
      <c r="AD631" s="59" t="n"/>
      <c r="AE631" s="59" t="n"/>
      <c r="AF631" s="59" t="n"/>
      <c r="AG631" s="59" t="n"/>
      <c r="AH631" s="59" t="n"/>
      <c r="AI631" s="59" t="n"/>
      <c r="AJ631" s="59" t="n"/>
      <c r="AK631" s="59" t="n"/>
      <c r="AL631" s="59" t="n"/>
      <c r="AM631" s="59" t="n"/>
      <c r="AN631" s="59" t="n"/>
      <c r="AO631" s="59" t="n"/>
      <c r="AP631" s="59" t="n"/>
      <c r="AQ631" s="59" t="n"/>
      <c r="AR631" s="59" t="n"/>
      <c r="AS631" s="59" t="n"/>
      <c r="AT631" s="59" t="n"/>
      <c r="AU631" s="59" t="n"/>
      <c r="AV631" s="59" t="n"/>
      <c r="AW631" s="59" t="n"/>
      <c r="AX631" s="59" t="n"/>
      <c r="AY631" s="59" t="n"/>
      <c r="AZ631" s="59" t="n"/>
      <c r="BA631" s="59" t="n"/>
      <c r="BB631" s="59" t="n"/>
      <c r="BC631" s="59" t="n"/>
      <c r="BD631" s="59" t="n"/>
      <c r="BE631" s="59" t="n"/>
      <c r="BF631" s="59" t="n"/>
      <c r="BG631" s="59" t="n"/>
      <c r="BH631" s="59" t="n"/>
      <c r="BI631" s="59" t="n"/>
      <c r="BJ631" s="59" t="n"/>
      <c r="BK631" s="59" t="n"/>
      <c r="BL631" s="59" t="n"/>
      <c r="BM631" s="59" t="n"/>
      <c r="BN631" s="59" t="n"/>
      <c r="BO631" s="59" t="n"/>
      <c r="BP631" s="59" t="n"/>
      <c r="BQ631" s="59" t="n"/>
      <c r="BR631" s="59" t="n"/>
      <c r="BS631" s="59" t="n"/>
      <c r="BT631" s="59" t="n"/>
      <c r="BU631" s="59" t="n"/>
      <c r="BV631" s="59" t="n"/>
      <c r="BW631" s="59" t="n"/>
      <c r="BX631" s="59" t="n"/>
      <c r="BY631" s="59" t="n"/>
      <c r="BZ631" s="59" t="n"/>
      <c r="CA631" s="59" t="n"/>
      <c r="CB631" s="59" t="n"/>
      <c r="CC631" s="59" t="n"/>
      <c r="CD631" s="59" t="n"/>
      <c r="CE631" s="59" t="n"/>
      <c r="CF631" s="59" t="n"/>
      <c r="CG631" s="59" t="n"/>
      <c r="CH631" s="59" t="n"/>
      <c r="CI631" s="59" t="n"/>
      <c r="CJ631" s="59" t="n"/>
      <c r="CK631" s="59" t="n"/>
      <c r="CL631" s="59" t="n"/>
      <c r="CM631" s="59" t="n"/>
      <c r="CN631" s="59" t="n"/>
      <c r="CO631" s="59" t="n"/>
      <c r="CP631" s="59" t="n"/>
      <c r="CQ631" s="59" t="n"/>
      <c r="CR631" s="59" t="n"/>
      <c r="CS631" s="59" t="n"/>
      <c r="CT631" s="59" t="n"/>
      <c r="CU631" s="59" t="n"/>
      <c r="CV631" s="59" t="n"/>
      <c r="CW631" s="59" t="n"/>
      <c r="CX631" s="59" t="n"/>
      <c r="CY631" s="59" t="n"/>
      <c r="CZ631" s="59" t="n"/>
    </row>
    <row r="632">
      <c r="D632" s="107" t="inlineStr">
        <is>
          <t>Amount Per Share</t>
        </is>
      </c>
      <c r="E632" s="107" t="n">
        <v>0.16</v>
      </c>
      <c r="F632" s="107" t="n">
        <v>0.135</v>
      </c>
      <c r="G632" s="107" t="n">
        <v>0.177</v>
      </c>
      <c r="H632" s="107" t="n">
        <v>0.152</v>
      </c>
      <c r="I632" s="107" t="n">
        <v>0.2</v>
      </c>
      <c r="J632" s="107" t="n">
        <v>0.162</v>
      </c>
      <c r="K632" s="107" t="n">
        <v>0.21</v>
      </c>
      <c r="L632" s="107" t="n">
        <v>0.176</v>
      </c>
      <c r="M632" s="107" t="n">
        <v>0.23</v>
      </c>
      <c r="N632" s="107" t="n">
        <v>0.18</v>
      </c>
      <c r="O632" s="107" t="n">
        <v>0.24</v>
      </c>
      <c r="P632" s="107" t="n">
        <v>0.18</v>
      </c>
      <c r="Q632" s="107" t="n">
        <v>0.24</v>
      </c>
      <c r="R632" s="107" t="n">
        <v>0.18</v>
      </c>
      <c r="S632" s="107" t="n">
        <v>0.24</v>
      </c>
      <c r="T632" s="107" t="n">
        <v>0.18</v>
      </c>
      <c r="U632" s="107" t="n">
        <v>0.24</v>
      </c>
      <c r="V632" s="107" t="n">
        <v>0.18</v>
      </c>
      <c r="W632" s="107" t="n">
        <v>0.24</v>
      </c>
      <c r="X632" s="107" t="n">
        <v>0.18</v>
      </c>
      <c r="Y632" s="107" t="n"/>
      <c r="Z632" s="107" t="n"/>
      <c r="AA632" s="107" t="n"/>
      <c r="AB632" s="107" t="n"/>
      <c r="AC632" s="107" t="n"/>
      <c r="AD632" s="107" t="n"/>
      <c r="AE632" s="107" t="n"/>
      <c r="AF632" s="107" t="n"/>
      <c r="AG632" s="107" t="n"/>
      <c r="AH632" s="107" t="n"/>
      <c r="AI632" s="107" t="n"/>
      <c r="AJ632" s="107" t="n"/>
      <c r="AK632" s="107" t="n"/>
      <c r="AL632" s="107" t="n"/>
      <c r="AM632" s="107" t="n"/>
      <c r="AN632" s="107" t="n"/>
      <c r="AO632" s="107" t="n"/>
      <c r="AP632" s="107" t="n"/>
      <c r="AQ632" s="107" t="n"/>
      <c r="AR632" s="107" t="n"/>
      <c r="AS632" s="107" t="n"/>
      <c r="AT632" s="107" t="n"/>
      <c r="AU632" s="107" t="n"/>
      <c r="AV632" s="107" t="n"/>
      <c r="AW632" s="107" t="n"/>
      <c r="AX632" s="107" t="n"/>
      <c r="AY632" s="107" t="n"/>
      <c r="AZ632" s="107" t="n"/>
      <c r="BA632" s="107" t="n"/>
      <c r="BB632" s="107" t="n"/>
      <c r="BC632" s="107" t="n"/>
      <c r="BD632" s="107" t="n"/>
      <c r="BE632" s="107" t="n"/>
      <c r="BF632" s="107" t="n"/>
      <c r="BG632" s="107" t="n"/>
      <c r="BH632" s="107" t="n"/>
      <c r="BI632" s="107" t="n"/>
      <c r="BJ632" s="107" t="n"/>
      <c r="BK632" s="107" t="n"/>
      <c r="BL632" s="107" t="n"/>
      <c r="BM632" s="107" t="n"/>
      <c r="BN632" s="107" t="n"/>
      <c r="BO632" s="107" t="n"/>
      <c r="BP632" s="107" t="n"/>
      <c r="BQ632" s="107" t="n"/>
      <c r="BR632" s="107" t="n"/>
      <c r="BS632" s="107" t="n"/>
      <c r="BT632" s="107" t="n"/>
      <c r="BU632" s="107" t="n"/>
      <c r="BV632" s="107" t="n"/>
      <c r="BW632" s="107" t="n"/>
      <c r="BX632" s="107" t="n"/>
      <c r="BY632" s="107" t="n"/>
      <c r="BZ632" s="107" t="n"/>
      <c r="CA632" s="107" t="n"/>
      <c r="CB632" s="107" t="n"/>
      <c r="CC632" s="107" t="n"/>
      <c r="CD632" s="107" t="n"/>
      <c r="CE632" s="107" t="n"/>
      <c r="CF632" s="107" t="n"/>
      <c r="CG632" s="107" t="n"/>
      <c r="CH632" s="107" t="n"/>
      <c r="CI632" s="107" t="n"/>
      <c r="CJ632" s="107" t="n"/>
      <c r="CK632" s="107" t="n"/>
      <c r="CL632" s="107" t="n"/>
      <c r="CM632" s="107" t="n"/>
      <c r="CN632" s="107" t="n"/>
      <c r="CO632" s="107" t="n"/>
      <c r="CP632" s="107" t="n"/>
      <c r="CQ632" s="107" t="n"/>
      <c r="CR632" s="107" t="n"/>
      <c r="CS632" s="107" t="n"/>
      <c r="CT632" s="107" t="n"/>
      <c r="CU632" s="107" t="n"/>
      <c r="CV632" s="107" t="n"/>
      <c r="CW632" s="107" t="n"/>
      <c r="CX632" s="107" t="n"/>
      <c r="CY632" s="107" t="n"/>
      <c r="CZ632" s="107" t="n"/>
    </row>
    <row r="634">
      <c r="A634" s="126">
        <f>IF('AS51'!$C$63="","",'AS51'!$C$63)</f>
        <v/>
      </c>
      <c r="B634" s="68">
        <f>IF($A634="",0,COUNT($E635:$CZ635))</f>
        <v/>
      </c>
      <c r="C634" s="69">
        <f>IF($B634=0,0,MAX($E635:$CZ635))</f>
        <v/>
      </c>
      <c r="D634" s="58">
        <f>_xll.BDS($A634,'Field Check'!$C$44,"headers=y","startcol=1","endcol=7","dir=h","DVD_START_DT",'Field Check'!$C$59,"DVD_END_DT",'Field Check'!$D$59)</f>
        <v/>
      </c>
      <c r="E634" s="59" t="n"/>
      <c r="F634" s="59" t="n"/>
      <c r="G634" s="59" t="n"/>
      <c r="H634" s="59" t="n"/>
      <c r="I634" s="59" t="n"/>
      <c r="J634" s="59" t="n"/>
      <c r="K634" s="59" t="n"/>
      <c r="L634" s="59" t="n"/>
      <c r="M634" s="59" t="n"/>
      <c r="N634" s="59" t="n"/>
      <c r="O634" s="59" t="n"/>
      <c r="P634" s="59" t="n"/>
      <c r="Q634" s="59" t="n"/>
      <c r="R634" s="59" t="n"/>
      <c r="S634" s="59" t="n"/>
      <c r="T634" s="59" t="n"/>
      <c r="U634" s="59" t="n"/>
      <c r="V634" s="59" t="n"/>
      <c r="W634" s="59" t="n"/>
      <c r="X634" s="59" t="n"/>
      <c r="Y634" s="59" t="n"/>
      <c r="Z634" s="59" t="n"/>
      <c r="AA634" s="59" t="n"/>
      <c r="AB634" s="59" t="n"/>
      <c r="AC634" s="59" t="n"/>
      <c r="AD634" s="59" t="n"/>
      <c r="AE634" s="59" t="n"/>
      <c r="AF634" s="59" t="n"/>
      <c r="AG634" s="59" t="n"/>
      <c r="AH634" s="59" t="n"/>
      <c r="AI634" s="59" t="n"/>
      <c r="AJ634" s="59" t="n"/>
      <c r="AK634" s="59" t="n"/>
      <c r="AL634" s="59" t="n"/>
      <c r="AM634" s="59" t="n"/>
      <c r="AN634" s="59" t="n"/>
      <c r="AO634" s="59" t="n"/>
      <c r="AP634" s="59" t="n"/>
      <c r="AQ634" s="59" t="n"/>
      <c r="AR634" s="59" t="n"/>
      <c r="AS634" s="59" t="n"/>
      <c r="AT634" s="59" t="n"/>
      <c r="AU634" s="59" t="n"/>
      <c r="AV634" s="59" t="n"/>
      <c r="AW634" s="59" t="n"/>
      <c r="AX634" s="59" t="n"/>
      <c r="AY634" s="59" t="n"/>
      <c r="AZ634" s="59" t="n"/>
      <c r="BA634" s="59" t="n"/>
      <c r="BB634" s="59" t="n"/>
      <c r="BC634" s="59" t="n"/>
      <c r="BD634" s="59" t="n"/>
      <c r="BE634" s="59" t="n"/>
      <c r="BF634" s="59" t="n"/>
      <c r="BG634" s="59" t="n"/>
      <c r="BH634" s="59" t="n"/>
      <c r="BI634" s="59" t="n"/>
      <c r="BJ634" s="59" t="n"/>
      <c r="BK634" s="59" t="n"/>
      <c r="BL634" s="59" t="n"/>
      <c r="BM634" s="59" t="n"/>
      <c r="BN634" s="59" t="n"/>
      <c r="BO634" s="59" t="n"/>
      <c r="BP634" s="59" t="n"/>
      <c r="BQ634" s="59" t="n"/>
      <c r="BR634" s="59" t="n"/>
      <c r="BS634" s="59" t="n"/>
      <c r="BT634" s="59" t="n"/>
      <c r="BU634" s="59" t="n"/>
      <c r="BV634" s="59" t="n"/>
      <c r="BW634" s="59" t="n"/>
      <c r="BX634" s="59" t="n"/>
      <c r="BY634" s="59" t="n"/>
      <c r="BZ634" s="59" t="n"/>
      <c r="CA634" s="59" t="n"/>
      <c r="CB634" s="59" t="n"/>
      <c r="CC634" s="59" t="n"/>
      <c r="CD634" s="59" t="n"/>
      <c r="CE634" s="59" t="n"/>
      <c r="CF634" s="59" t="n"/>
      <c r="CG634" s="59" t="n"/>
      <c r="CH634" s="59" t="n"/>
      <c r="CI634" s="59" t="n"/>
      <c r="CJ634" s="59" t="n"/>
      <c r="CK634" s="59" t="n"/>
      <c r="CL634" s="59" t="n"/>
      <c r="CM634" s="59" t="n"/>
      <c r="CN634" s="59" t="n"/>
      <c r="CO634" s="59" t="n"/>
      <c r="CP634" s="59" t="n"/>
      <c r="CQ634" s="59" t="n"/>
      <c r="CR634" s="59" t="n"/>
      <c r="CS634" s="59" t="n"/>
      <c r="CT634" s="59" t="n"/>
      <c r="CU634" s="59" t="n"/>
      <c r="CV634" s="59" t="n"/>
      <c r="CW634" s="59" t="n"/>
      <c r="CX634" s="59" t="n"/>
      <c r="CY634" s="59" t="n"/>
      <c r="CZ634" s="59" t="n"/>
    </row>
    <row r="635">
      <c r="D635" s="59" t="n"/>
      <c r="E635" s="59" t="n"/>
      <c r="F635" s="59" t="n"/>
      <c r="G635" s="59" t="n"/>
      <c r="H635" s="59" t="n"/>
      <c r="I635" s="59" t="n"/>
      <c r="J635" s="59" t="n"/>
      <c r="K635" s="59" t="n"/>
      <c r="L635" s="59" t="n"/>
      <c r="M635" s="59" t="n"/>
      <c r="N635" s="59" t="n"/>
      <c r="O635" s="59" t="n"/>
      <c r="P635" s="59" t="n"/>
      <c r="Q635" s="59" t="n"/>
      <c r="R635" s="59" t="n"/>
      <c r="S635" s="59" t="n"/>
      <c r="T635" s="59" t="n"/>
      <c r="U635" s="59" t="n"/>
      <c r="V635" s="59" t="n"/>
      <c r="W635" s="59" t="n"/>
      <c r="X635" s="59" t="n"/>
      <c r="Y635" s="59" t="n"/>
      <c r="Z635" s="59" t="n"/>
      <c r="AA635" s="59" t="n"/>
      <c r="AB635" s="59" t="n"/>
      <c r="AC635" s="59" t="n"/>
      <c r="AD635" s="59" t="n"/>
      <c r="AE635" s="59" t="n"/>
      <c r="AF635" s="59" t="n"/>
      <c r="AG635" s="59" t="n"/>
      <c r="AH635" s="59" t="n"/>
      <c r="AI635" s="59" t="n"/>
      <c r="AJ635" s="59" t="n"/>
      <c r="AK635" s="59" t="n"/>
      <c r="AL635" s="59" t="n"/>
      <c r="AM635" s="59" t="n"/>
      <c r="AN635" s="59" t="n"/>
      <c r="AO635" s="59" t="n"/>
      <c r="AP635" s="59" t="n"/>
      <c r="AQ635" s="59" t="n"/>
      <c r="AR635" s="59" t="n"/>
      <c r="AS635" s="59" t="n"/>
      <c r="AT635" s="59" t="n"/>
      <c r="AU635" s="59" t="n"/>
      <c r="AV635" s="59" t="n"/>
      <c r="AW635" s="59" t="n"/>
      <c r="AX635" s="59" t="n"/>
      <c r="AY635" s="59" t="n"/>
      <c r="AZ635" s="59" t="n"/>
      <c r="BA635" s="59" t="n"/>
      <c r="BB635" s="59" t="n"/>
      <c r="BC635" s="59" t="n"/>
      <c r="BD635" s="59" t="n"/>
      <c r="BE635" s="59" t="n"/>
      <c r="BF635" s="59" t="n"/>
      <c r="BG635" s="59" t="n"/>
      <c r="BH635" s="59" t="n"/>
      <c r="BI635" s="59" t="n"/>
      <c r="BJ635" s="59" t="n"/>
      <c r="BK635" s="59" t="n"/>
      <c r="BL635" s="59" t="n"/>
      <c r="BM635" s="59" t="n"/>
      <c r="BN635" s="59" t="n"/>
      <c r="BO635" s="59" t="n"/>
      <c r="BP635" s="59" t="n"/>
      <c r="BQ635" s="59" t="n"/>
      <c r="BR635" s="59" t="n"/>
      <c r="BS635" s="59" t="n"/>
      <c r="BT635" s="59" t="n"/>
      <c r="BU635" s="59" t="n"/>
      <c r="BV635" s="59" t="n"/>
      <c r="BW635" s="59" t="n"/>
      <c r="BX635" s="59" t="n"/>
      <c r="BY635" s="59" t="n"/>
      <c r="BZ635" s="59" t="n"/>
      <c r="CA635" s="59" t="n"/>
      <c r="CB635" s="59" t="n"/>
      <c r="CC635" s="59" t="n"/>
      <c r="CD635" s="59" t="n"/>
      <c r="CE635" s="59" t="n"/>
      <c r="CF635" s="59" t="n"/>
      <c r="CG635" s="59" t="n"/>
      <c r="CH635" s="59" t="n"/>
      <c r="CI635" s="59" t="n"/>
      <c r="CJ635" s="59" t="n"/>
      <c r="CK635" s="59" t="n"/>
      <c r="CL635" s="59" t="n"/>
      <c r="CM635" s="59" t="n"/>
      <c r="CN635" s="59" t="n"/>
      <c r="CO635" s="59" t="n"/>
      <c r="CP635" s="59" t="n"/>
      <c r="CQ635" s="59" t="n"/>
      <c r="CR635" s="59" t="n"/>
      <c r="CS635" s="59" t="n"/>
      <c r="CT635" s="59" t="n"/>
      <c r="CU635" s="59" t="n"/>
      <c r="CV635" s="59" t="n"/>
      <c r="CW635" s="59" t="n"/>
      <c r="CX635" s="59" t="n"/>
      <c r="CY635" s="59" t="n"/>
      <c r="CZ635" s="59" t="n"/>
    </row>
    <row r="636">
      <c r="D636" s="59" t="n"/>
      <c r="E636" s="59" t="n"/>
      <c r="F636" s="59" t="n"/>
      <c r="G636" s="59" t="n"/>
      <c r="H636" s="59" t="n"/>
      <c r="I636" s="59" t="n"/>
      <c r="J636" s="59" t="n"/>
      <c r="K636" s="59" t="n"/>
      <c r="L636" s="59" t="n"/>
      <c r="M636" s="59" t="n"/>
      <c r="N636" s="59" t="n"/>
      <c r="O636" s="59" t="n"/>
      <c r="P636" s="59" t="n"/>
      <c r="Q636" s="59" t="n"/>
      <c r="R636" s="59" t="n"/>
      <c r="S636" s="59" t="n"/>
      <c r="T636" s="59" t="n"/>
      <c r="U636" s="59" t="n"/>
      <c r="V636" s="59" t="n"/>
      <c r="W636" s="59" t="n"/>
      <c r="X636" s="59" t="n"/>
      <c r="Y636" s="59" t="n"/>
      <c r="Z636" s="59" t="n"/>
      <c r="AA636" s="59" t="n"/>
      <c r="AB636" s="59" t="n"/>
      <c r="AC636" s="59" t="n"/>
      <c r="AD636" s="59" t="n"/>
      <c r="AE636" s="59" t="n"/>
      <c r="AF636" s="59" t="n"/>
      <c r="AG636" s="59" t="n"/>
      <c r="AH636" s="59" t="n"/>
      <c r="AI636" s="59" t="n"/>
      <c r="AJ636" s="59" t="n"/>
      <c r="AK636" s="59" t="n"/>
      <c r="AL636" s="59" t="n"/>
      <c r="AM636" s="59" t="n"/>
      <c r="AN636" s="59" t="n"/>
      <c r="AO636" s="59" t="n"/>
      <c r="AP636" s="59" t="n"/>
      <c r="AQ636" s="59" t="n"/>
      <c r="AR636" s="59" t="n"/>
      <c r="AS636" s="59" t="n"/>
      <c r="AT636" s="59" t="n"/>
      <c r="AU636" s="59" t="n"/>
      <c r="AV636" s="59" t="n"/>
      <c r="AW636" s="59" t="n"/>
      <c r="AX636" s="59" t="n"/>
      <c r="AY636" s="59" t="n"/>
      <c r="AZ636" s="59" t="n"/>
      <c r="BA636" s="59" t="n"/>
      <c r="BB636" s="59" t="n"/>
      <c r="BC636" s="59" t="n"/>
      <c r="BD636" s="59" t="n"/>
      <c r="BE636" s="59" t="n"/>
      <c r="BF636" s="59" t="n"/>
      <c r="BG636" s="59" t="n"/>
      <c r="BH636" s="59" t="n"/>
      <c r="BI636" s="59" t="n"/>
      <c r="BJ636" s="59" t="n"/>
      <c r="BK636" s="59" t="n"/>
      <c r="BL636" s="59" t="n"/>
      <c r="BM636" s="59" t="n"/>
      <c r="BN636" s="59" t="n"/>
      <c r="BO636" s="59" t="n"/>
      <c r="BP636" s="59" t="n"/>
      <c r="BQ636" s="59" t="n"/>
      <c r="BR636" s="59" t="n"/>
      <c r="BS636" s="59" t="n"/>
      <c r="BT636" s="59" t="n"/>
      <c r="BU636" s="59" t="n"/>
      <c r="BV636" s="59" t="n"/>
      <c r="BW636" s="59" t="n"/>
      <c r="BX636" s="59" t="n"/>
      <c r="BY636" s="59" t="n"/>
      <c r="BZ636" s="59" t="n"/>
      <c r="CA636" s="59" t="n"/>
      <c r="CB636" s="59" t="n"/>
      <c r="CC636" s="59" t="n"/>
      <c r="CD636" s="59" t="n"/>
      <c r="CE636" s="59" t="n"/>
      <c r="CF636" s="59" t="n"/>
      <c r="CG636" s="59" t="n"/>
      <c r="CH636" s="59" t="n"/>
      <c r="CI636" s="59" t="n"/>
      <c r="CJ636" s="59" t="n"/>
      <c r="CK636" s="59" t="n"/>
      <c r="CL636" s="59" t="n"/>
      <c r="CM636" s="59" t="n"/>
      <c r="CN636" s="59" t="n"/>
      <c r="CO636" s="59" t="n"/>
      <c r="CP636" s="59" t="n"/>
      <c r="CQ636" s="59" t="n"/>
      <c r="CR636" s="59" t="n"/>
      <c r="CS636" s="59" t="n"/>
      <c r="CT636" s="59" t="n"/>
      <c r="CU636" s="59" t="n"/>
      <c r="CV636" s="59" t="n"/>
      <c r="CW636" s="59" t="n"/>
      <c r="CX636" s="59" t="n"/>
      <c r="CY636" s="59" t="n"/>
      <c r="CZ636" s="59" t="n"/>
    </row>
    <row r="637">
      <c r="D637" s="59" t="n"/>
      <c r="E637" s="59" t="n"/>
      <c r="F637" s="59" t="n"/>
      <c r="G637" s="59" t="n"/>
      <c r="H637" s="59" t="n"/>
      <c r="I637" s="59" t="n"/>
      <c r="J637" s="59" t="n"/>
      <c r="K637" s="59" t="n"/>
      <c r="L637" s="59" t="n"/>
      <c r="M637" s="59" t="n"/>
      <c r="N637" s="59" t="n"/>
      <c r="O637" s="59" t="n"/>
      <c r="P637" s="59" t="n"/>
      <c r="Q637" s="59" t="n"/>
      <c r="R637" s="59" t="n"/>
      <c r="S637" s="59" t="n"/>
      <c r="T637" s="59" t="n"/>
      <c r="U637" s="59" t="n"/>
      <c r="V637" s="59" t="n"/>
      <c r="W637" s="59" t="n"/>
      <c r="X637" s="59" t="n"/>
      <c r="Y637" s="59" t="n"/>
      <c r="Z637" s="59" t="n"/>
      <c r="AA637" s="59" t="n"/>
      <c r="AB637" s="59" t="n"/>
      <c r="AC637" s="59" t="n"/>
      <c r="AD637" s="59" t="n"/>
      <c r="AE637" s="59" t="n"/>
      <c r="AF637" s="59" t="n"/>
      <c r="AG637" s="59" t="n"/>
      <c r="AH637" s="59" t="n"/>
      <c r="AI637" s="59" t="n"/>
      <c r="AJ637" s="59" t="n"/>
      <c r="AK637" s="59" t="n"/>
      <c r="AL637" s="59" t="n"/>
      <c r="AM637" s="59" t="n"/>
      <c r="AN637" s="59" t="n"/>
      <c r="AO637" s="59" t="n"/>
      <c r="AP637" s="59" t="n"/>
      <c r="AQ637" s="59" t="n"/>
      <c r="AR637" s="59" t="n"/>
      <c r="AS637" s="59" t="n"/>
      <c r="AT637" s="59" t="n"/>
      <c r="AU637" s="59" t="n"/>
      <c r="AV637" s="59" t="n"/>
      <c r="AW637" s="59" t="n"/>
      <c r="AX637" s="59" t="n"/>
      <c r="AY637" s="59" t="n"/>
      <c r="AZ637" s="59" t="n"/>
      <c r="BA637" s="59" t="n"/>
      <c r="BB637" s="59" t="n"/>
      <c r="BC637" s="59" t="n"/>
      <c r="BD637" s="59" t="n"/>
      <c r="BE637" s="59" t="n"/>
      <c r="BF637" s="59" t="n"/>
      <c r="BG637" s="59" t="n"/>
      <c r="BH637" s="59" t="n"/>
      <c r="BI637" s="59" t="n"/>
      <c r="BJ637" s="59" t="n"/>
      <c r="BK637" s="59" t="n"/>
      <c r="BL637" s="59" t="n"/>
      <c r="BM637" s="59" t="n"/>
      <c r="BN637" s="59" t="n"/>
      <c r="BO637" s="59" t="n"/>
      <c r="BP637" s="59" t="n"/>
      <c r="BQ637" s="59" t="n"/>
      <c r="BR637" s="59" t="n"/>
      <c r="BS637" s="59" t="n"/>
      <c r="BT637" s="59" t="n"/>
      <c r="BU637" s="59" t="n"/>
      <c r="BV637" s="59" t="n"/>
      <c r="BW637" s="59" t="n"/>
      <c r="BX637" s="59" t="n"/>
      <c r="BY637" s="59" t="n"/>
      <c r="BZ637" s="59" t="n"/>
      <c r="CA637" s="59" t="n"/>
      <c r="CB637" s="59" t="n"/>
      <c r="CC637" s="59" t="n"/>
      <c r="CD637" s="59" t="n"/>
      <c r="CE637" s="59" t="n"/>
      <c r="CF637" s="59" t="n"/>
      <c r="CG637" s="59" t="n"/>
      <c r="CH637" s="59" t="n"/>
      <c r="CI637" s="59" t="n"/>
      <c r="CJ637" s="59" t="n"/>
      <c r="CK637" s="59" t="n"/>
      <c r="CL637" s="59" t="n"/>
      <c r="CM637" s="59" t="n"/>
      <c r="CN637" s="59" t="n"/>
      <c r="CO637" s="59" t="n"/>
      <c r="CP637" s="59" t="n"/>
      <c r="CQ637" s="59" t="n"/>
      <c r="CR637" s="59" t="n"/>
      <c r="CS637" s="59" t="n"/>
      <c r="CT637" s="59" t="n"/>
      <c r="CU637" s="59" t="n"/>
      <c r="CV637" s="59" t="n"/>
      <c r="CW637" s="59" t="n"/>
      <c r="CX637" s="59" t="n"/>
      <c r="CY637" s="59" t="n"/>
      <c r="CZ637" s="59" t="n"/>
    </row>
    <row r="638">
      <c r="D638" s="107" t="n"/>
      <c r="E638" s="107" t="n"/>
      <c r="F638" s="107" t="n"/>
      <c r="G638" s="107" t="n"/>
      <c r="H638" s="107" t="n"/>
      <c r="I638" s="107" t="n"/>
      <c r="J638" s="107" t="n"/>
      <c r="K638" s="107" t="n"/>
      <c r="L638" s="107" t="n"/>
      <c r="M638" s="107" t="n"/>
      <c r="N638" s="107" t="n"/>
      <c r="O638" s="107" t="n"/>
      <c r="P638" s="107" t="n"/>
      <c r="Q638" s="107" t="n"/>
      <c r="R638" s="107" t="n"/>
      <c r="S638" s="107" t="n"/>
      <c r="T638" s="107" t="n"/>
      <c r="U638" s="107" t="n"/>
      <c r="V638" s="107" t="n"/>
      <c r="W638" s="107" t="n"/>
      <c r="X638" s="107" t="n"/>
      <c r="Y638" s="107" t="n"/>
      <c r="Z638" s="107" t="n"/>
      <c r="AA638" s="107" t="n"/>
      <c r="AB638" s="107" t="n"/>
      <c r="AC638" s="107" t="n"/>
      <c r="AD638" s="107" t="n"/>
      <c r="AE638" s="107" t="n"/>
      <c r="AF638" s="107" t="n"/>
      <c r="AG638" s="107" t="n"/>
      <c r="AH638" s="107" t="n"/>
      <c r="AI638" s="107" t="n"/>
      <c r="AJ638" s="107" t="n"/>
      <c r="AK638" s="107" t="n"/>
      <c r="AL638" s="107" t="n"/>
      <c r="AM638" s="107" t="n"/>
      <c r="AN638" s="107" t="n"/>
      <c r="AO638" s="107" t="n"/>
      <c r="AP638" s="107" t="n"/>
      <c r="AQ638" s="107" t="n"/>
      <c r="AR638" s="107" t="n"/>
      <c r="AS638" s="107" t="n"/>
      <c r="AT638" s="107" t="n"/>
      <c r="AU638" s="107" t="n"/>
      <c r="AV638" s="107" t="n"/>
      <c r="AW638" s="107" t="n"/>
      <c r="AX638" s="107" t="n"/>
      <c r="AY638" s="107" t="n"/>
      <c r="AZ638" s="107" t="n"/>
      <c r="BA638" s="107" t="n"/>
      <c r="BB638" s="107" t="n"/>
      <c r="BC638" s="107" t="n"/>
      <c r="BD638" s="107" t="n"/>
      <c r="BE638" s="107" t="n"/>
      <c r="BF638" s="107" t="n"/>
      <c r="BG638" s="107" t="n"/>
      <c r="BH638" s="107" t="n"/>
      <c r="BI638" s="107" t="n"/>
      <c r="BJ638" s="107" t="n"/>
      <c r="BK638" s="107" t="n"/>
      <c r="BL638" s="107" t="n"/>
      <c r="BM638" s="107" t="n"/>
      <c r="BN638" s="107" t="n"/>
      <c r="BO638" s="107" t="n"/>
      <c r="BP638" s="107" t="n"/>
      <c r="BQ638" s="107" t="n"/>
      <c r="BR638" s="107" t="n"/>
      <c r="BS638" s="107" t="n"/>
      <c r="BT638" s="107" t="n"/>
      <c r="BU638" s="107" t="n"/>
      <c r="BV638" s="107" t="n"/>
      <c r="BW638" s="107" t="n"/>
      <c r="BX638" s="107" t="n"/>
      <c r="BY638" s="107" t="n"/>
      <c r="BZ638" s="107" t="n"/>
      <c r="CA638" s="107" t="n"/>
      <c r="CB638" s="107" t="n"/>
      <c r="CC638" s="107" t="n"/>
      <c r="CD638" s="107" t="n"/>
      <c r="CE638" s="107" t="n"/>
      <c r="CF638" s="107" t="n"/>
      <c r="CG638" s="107" t="n"/>
      <c r="CH638" s="107" t="n"/>
      <c r="CI638" s="107" t="n"/>
      <c r="CJ638" s="107" t="n"/>
      <c r="CK638" s="107" t="n"/>
      <c r="CL638" s="107" t="n"/>
      <c r="CM638" s="107" t="n"/>
      <c r="CN638" s="107" t="n"/>
      <c r="CO638" s="107" t="n"/>
      <c r="CP638" s="107" t="n"/>
      <c r="CQ638" s="107" t="n"/>
      <c r="CR638" s="107" t="n"/>
      <c r="CS638" s="107" t="n"/>
      <c r="CT638" s="107" t="n"/>
      <c r="CU638" s="107" t="n"/>
      <c r="CV638" s="107" t="n"/>
      <c r="CW638" s="107" t="n"/>
      <c r="CX638" s="107" t="n"/>
      <c r="CY638" s="107" t="n"/>
      <c r="CZ638" s="107" t="n"/>
    </row>
    <row r="641">
      <c r="A641" s="2">
        <f>IF($A634="","","   projections")</f>
        <v/>
      </c>
      <c r="B641" s="68">
        <f>IF($A634="",0,COUNT($E642:$CZ642))</f>
        <v/>
      </c>
      <c r="C641" s="69">
        <f>IF($B641=0,0,MAX($E642:$CZ642))</f>
        <v/>
      </c>
      <c r="D641" s="58">
        <f>_xll.BDS($A634,'Field Check'!$C$42,"headers=y","startcol=1","endcol=3","dir=h")</f>
        <v/>
      </c>
      <c r="E641" s="59" t="n"/>
      <c r="F641" s="59" t="n"/>
      <c r="G641" s="59" t="n"/>
      <c r="H641" s="59" t="n"/>
      <c r="I641" s="59" t="n"/>
      <c r="J641" s="59" t="n"/>
      <c r="K641" s="59" t="n"/>
      <c r="L641" s="59" t="n"/>
      <c r="M641" s="59" t="n"/>
      <c r="N641" s="59" t="n"/>
      <c r="O641" s="59" t="n"/>
      <c r="P641" s="59" t="n"/>
      <c r="Q641" s="59" t="n"/>
      <c r="R641" s="59" t="n"/>
      <c r="S641" s="59" t="n"/>
      <c r="T641" s="59" t="n"/>
      <c r="U641" s="59" t="n"/>
      <c r="V641" s="59" t="n"/>
      <c r="W641" s="59" t="n"/>
      <c r="X641" s="59" t="n"/>
      <c r="Y641" s="59" t="n"/>
      <c r="Z641" s="59" t="n"/>
      <c r="AA641" s="59" t="n"/>
      <c r="AB641" s="59" t="n"/>
      <c r="AC641" s="59" t="n"/>
      <c r="AD641" s="59" t="n"/>
      <c r="AE641" s="59" t="n"/>
      <c r="AF641" s="59" t="n"/>
      <c r="AG641" s="59" t="n"/>
      <c r="AH641" s="59" t="n"/>
      <c r="AI641" s="59" t="n"/>
      <c r="AJ641" s="59" t="n"/>
      <c r="AK641" s="59" t="n"/>
      <c r="AL641" s="59" t="n"/>
      <c r="AM641" s="59" t="n"/>
      <c r="AN641" s="59" t="n"/>
      <c r="AO641" s="59" t="n"/>
      <c r="AP641" s="59" t="n"/>
      <c r="AQ641" s="59" t="n"/>
      <c r="AR641" s="59" t="n"/>
      <c r="AS641" s="59" t="n"/>
      <c r="AT641" s="59" t="n"/>
      <c r="AU641" s="59" t="n"/>
      <c r="AV641" s="59" t="n"/>
      <c r="AW641" s="59" t="n"/>
      <c r="AX641" s="59" t="n"/>
      <c r="AY641" s="59" t="n"/>
      <c r="AZ641" s="59" t="n"/>
      <c r="BA641" s="59" t="n"/>
      <c r="BB641" s="59" t="n"/>
      <c r="BC641" s="59" t="n"/>
      <c r="BD641" s="59" t="n"/>
      <c r="BE641" s="59" t="n"/>
      <c r="BF641" s="59" t="n"/>
      <c r="BG641" s="59" t="n"/>
      <c r="BH641" s="59" t="n"/>
      <c r="BI641" s="59" t="n"/>
      <c r="BJ641" s="59" t="n"/>
      <c r="BK641" s="59" t="n"/>
      <c r="BL641" s="59" t="n"/>
      <c r="BM641" s="59" t="n"/>
      <c r="BN641" s="59" t="n"/>
      <c r="BO641" s="59" t="n"/>
      <c r="BP641" s="59" t="n"/>
      <c r="BQ641" s="59" t="n"/>
      <c r="BR641" s="59" t="n"/>
      <c r="BS641" s="59" t="n"/>
      <c r="BT641" s="59" t="n"/>
      <c r="BU641" s="59" t="n"/>
      <c r="BV641" s="59" t="n"/>
      <c r="BW641" s="59" t="n"/>
      <c r="BX641" s="59" t="n"/>
      <c r="BY641" s="59" t="n"/>
      <c r="BZ641" s="59" t="n"/>
      <c r="CA641" s="59" t="n"/>
      <c r="CB641" s="59" t="n"/>
      <c r="CC641" s="59" t="n"/>
      <c r="CD641" s="59" t="n"/>
      <c r="CE641" s="59" t="n"/>
      <c r="CF641" s="59" t="n"/>
      <c r="CG641" s="59" t="n"/>
      <c r="CH641" s="59" t="n"/>
      <c r="CI641" s="59" t="n"/>
      <c r="CJ641" s="59" t="n"/>
      <c r="CK641" s="59" t="n"/>
      <c r="CL641" s="59" t="n"/>
      <c r="CM641" s="59" t="n"/>
      <c r="CN641" s="59" t="n"/>
      <c r="CO641" s="59" t="n"/>
      <c r="CP641" s="59" t="n"/>
      <c r="CQ641" s="59" t="n"/>
      <c r="CR641" s="59" t="n"/>
      <c r="CS641" s="59" t="n"/>
      <c r="CT641" s="59" t="n"/>
      <c r="CU641" s="59" t="n"/>
      <c r="CV641" s="59" t="n"/>
      <c r="CW641" s="59" t="n"/>
      <c r="CX641" s="59" t="n"/>
      <c r="CY641" s="59" t="n"/>
      <c r="CZ641" s="59" t="n"/>
    </row>
    <row r="642">
      <c r="D642" s="59" t="n"/>
      <c r="E642" s="59" t="n"/>
      <c r="F642" s="59" t="n"/>
      <c r="G642" s="59" t="n"/>
      <c r="H642" s="59" t="n"/>
      <c r="I642" s="59" t="n"/>
      <c r="J642" s="59" t="n"/>
      <c r="K642" s="59" t="n"/>
      <c r="L642" s="59" t="n"/>
      <c r="M642" s="59" t="n"/>
      <c r="N642" s="59" t="n"/>
      <c r="O642" s="59" t="n"/>
      <c r="P642" s="59" t="n"/>
      <c r="Q642" s="59" t="n"/>
      <c r="R642" s="59" t="n"/>
      <c r="S642" s="59" t="n"/>
      <c r="T642" s="59" t="n"/>
      <c r="U642" s="59" t="n"/>
      <c r="V642" s="59" t="n"/>
      <c r="W642" s="59" t="n"/>
      <c r="X642" s="59" t="n"/>
      <c r="Y642" s="59" t="n"/>
      <c r="Z642" s="59" t="n"/>
      <c r="AA642" s="59" t="n"/>
      <c r="AB642" s="59" t="n"/>
      <c r="AC642" s="59" t="n"/>
      <c r="AD642" s="59" t="n"/>
      <c r="AE642" s="59" t="n"/>
      <c r="AF642" s="59" t="n"/>
      <c r="AG642" s="59" t="n"/>
      <c r="AH642" s="59" t="n"/>
      <c r="AI642" s="59" t="n"/>
      <c r="AJ642" s="59" t="n"/>
      <c r="AK642" s="59" t="n"/>
      <c r="AL642" s="59" t="n"/>
      <c r="AM642" s="59" t="n"/>
      <c r="AN642" s="59" t="n"/>
      <c r="AO642" s="59" t="n"/>
      <c r="AP642" s="59" t="n"/>
      <c r="AQ642" s="59" t="n"/>
      <c r="AR642" s="59" t="n"/>
      <c r="AS642" s="59" t="n"/>
      <c r="AT642" s="59" t="n"/>
      <c r="AU642" s="59" t="n"/>
      <c r="AV642" s="59" t="n"/>
      <c r="AW642" s="59" t="n"/>
      <c r="AX642" s="59" t="n"/>
      <c r="AY642" s="59" t="n"/>
      <c r="AZ642" s="59" t="n"/>
      <c r="BA642" s="59" t="n"/>
      <c r="BB642" s="59" t="n"/>
      <c r="BC642" s="59" t="n"/>
      <c r="BD642" s="59" t="n"/>
      <c r="BE642" s="59" t="n"/>
      <c r="BF642" s="59" t="n"/>
      <c r="BG642" s="59" t="n"/>
      <c r="BH642" s="59" t="n"/>
      <c r="BI642" s="59" t="n"/>
      <c r="BJ642" s="59" t="n"/>
      <c r="BK642" s="59" t="n"/>
      <c r="BL642" s="59" t="n"/>
      <c r="BM642" s="59" t="n"/>
      <c r="BN642" s="59" t="n"/>
      <c r="BO642" s="59" t="n"/>
      <c r="BP642" s="59" t="n"/>
      <c r="BQ642" s="59" t="n"/>
      <c r="BR642" s="59" t="n"/>
      <c r="BS642" s="59" t="n"/>
      <c r="BT642" s="59" t="n"/>
      <c r="BU642" s="59" t="n"/>
      <c r="BV642" s="59" t="n"/>
      <c r="BW642" s="59" t="n"/>
      <c r="BX642" s="59" t="n"/>
      <c r="BY642" s="59" t="n"/>
      <c r="BZ642" s="59" t="n"/>
      <c r="CA642" s="59" t="n"/>
      <c r="CB642" s="59" t="n"/>
      <c r="CC642" s="59" t="n"/>
      <c r="CD642" s="59" t="n"/>
      <c r="CE642" s="59" t="n"/>
      <c r="CF642" s="59" t="n"/>
      <c r="CG642" s="59" t="n"/>
      <c r="CH642" s="59" t="n"/>
      <c r="CI642" s="59" t="n"/>
      <c r="CJ642" s="59" t="n"/>
      <c r="CK642" s="59" t="n"/>
      <c r="CL642" s="59" t="n"/>
      <c r="CM642" s="59" t="n"/>
      <c r="CN642" s="59" t="n"/>
      <c r="CO642" s="59" t="n"/>
      <c r="CP642" s="59" t="n"/>
      <c r="CQ642" s="59" t="n"/>
      <c r="CR642" s="59" t="n"/>
      <c r="CS642" s="59" t="n"/>
      <c r="CT642" s="59" t="n"/>
      <c r="CU642" s="59" t="n"/>
      <c r="CV642" s="59" t="n"/>
      <c r="CW642" s="59" t="n"/>
      <c r="CX642" s="59" t="n"/>
      <c r="CY642" s="59" t="n"/>
      <c r="CZ642" s="59" t="n"/>
    </row>
    <row r="643">
      <c r="D643" s="107" t="n"/>
      <c r="E643" s="107" t="n"/>
      <c r="F643" s="107" t="n"/>
      <c r="G643" s="107" t="n"/>
      <c r="H643" s="107" t="n"/>
      <c r="I643" s="107" t="n"/>
      <c r="J643" s="107" t="n"/>
      <c r="K643" s="107" t="n"/>
      <c r="L643" s="107" t="n"/>
      <c r="M643" s="107" t="n"/>
      <c r="N643" s="107" t="n"/>
      <c r="O643" s="107" t="n"/>
      <c r="P643" s="107" t="n"/>
      <c r="Q643" s="107" t="n"/>
      <c r="R643" s="107" t="n"/>
      <c r="S643" s="107" t="n"/>
      <c r="T643" s="107" t="n"/>
      <c r="U643" s="107" t="n"/>
      <c r="V643" s="107" t="n"/>
      <c r="W643" s="107" t="n"/>
      <c r="X643" s="107" t="n"/>
      <c r="Y643" s="107" t="n"/>
      <c r="Z643" s="107" t="n"/>
      <c r="AA643" s="107" t="n"/>
      <c r="AB643" s="107" t="n"/>
      <c r="AC643" s="107" t="n"/>
      <c r="AD643" s="107" t="n"/>
      <c r="AE643" s="107" t="n"/>
      <c r="AF643" s="107" t="n"/>
      <c r="AG643" s="107" t="n"/>
      <c r="AH643" s="107" t="n"/>
      <c r="AI643" s="107" t="n"/>
      <c r="AJ643" s="107" t="n"/>
      <c r="AK643" s="107" t="n"/>
      <c r="AL643" s="107" t="n"/>
      <c r="AM643" s="107" t="n"/>
      <c r="AN643" s="107" t="n"/>
      <c r="AO643" s="107" t="n"/>
      <c r="AP643" s="107" t="n"/>
      <c r="AQ643" s="107" t="n"/>
      <c r="AR643" s="107" t="n"/>
      <c r="AS643" s="107" t="n"/>
      <c r="AT643" s="107" t="n"/>
      <c r="AU643" s="107" t="n"/>
      <c r="AV643" s="107" t="n"/>
      <c r="AW643" s="107" t="n"/>
      <c r="AX643" s="107" t="n"/>
      <c r="AY643" s="107" t="n"/>
      <c r="AZ643" s="107" t="n"/>
      <c r="BA643" s="107" t="n"/>
      <c r="BB643" s="107" t="n"/>
      <c r="BC643" s="107" t="n"/>
      <c r="BD643" s="107" t="n"/>
      <c r="BE643" s="107" t="n"/>
      <c r="BF643" s="107" t="n"/>
      <c r="BG643" s="107" t="n"/>
      <c r="BH643" s="107" t="n"/>
      <c r="BI643" s="107" t="n"/>
      <c r="BJ643" s="107" t="n"/>
      <c r="BK643" s="107" t="n"/>
      <c r="BL643" s="107" t="n"/>
      <c r="BM643" s="107" t="n"/>
      <c r="BN643" s="107" t="n"/>
      <c r="BO643" s="107" t="n"/>
      <c r="BP643" s="107" t="n"/>
      <c r="BQ643" s="107" t="n"/>
      <c r="BR643" s="107" t="n"/>
      <c r="BS643" s="107" t="n"/>
      <c r="BT643" s="107" t="n"/>
      <c r="BU643" s="107" t="n"/>
      <c r="BV643" s="107" t="n"/>
      <c r="BW643" s="107" t="n"/>
      <c r="BX643" s="107" t="n"/>
      <c r="BY643" s="107" t="n"/>
      <c r="BZ643" s="107" t="n"/>
      <c r="CA643" s="107" t="n"/>
      <c r="CB643" s="107" t="n"/>
      <c r="CC643" s="107" t="n"/>
      <c r="CD643" s="107" t="n"/>
      <c r="CE643" s="107" t="n"/>
      <c r="CF643" s="107" t="n"/>
      <c r="CG643" s="107" t="n"/>
      <c r="CH643" s="107" t="n"/>
      <c r="CI643" s="107" t="n"/>
      <c r="CJ643" s="107" t="n"/>
      <c r="CK643" s="107" t="n"/>
      <c r="CL643" s="107" t="n"/>
      <c r="CM643" s="107" t="n"/>
      <c r="CN643" s="107" t="n"/>
      <c r="CO643" s="107" t="n"/>
      <c r="CP643" s="107" t="n"/>
      <c r="CQ643" s="107" t="n"/>
      <c r="CR643" s="107" t="n"/>
      <c r="CS643" s="107" t="n"/>
      <c r="CT643" s="107" t="n"/>
      <c r="CU643" s="107" t="n"/>
      <c r="CV643" s="107" t="n"/>
      <c r="CW643" s="107" t="n"/>
      <c r="CX643" s="107" t="n"/>
      <c r="CY643" s="107" t="n"/>
      <c r="CZ643" s="107" t="n"/>
    </row>
    <row r="645">
      <c r="A645" s="126">
        <f>IF('AS51'!$C$64="","",'AS51'!$C$64)</f>
        <v/>
      </c>
      <c r="B645" s="68">
        <f>IF($A645="",0,COUNT($E646:$CZ646))</f>
        <v/>
      </c>
      <c r="C645" s="69">
        <f>IF($B645=0,0,MAX($E646:$CZ646))</f>
        <v/>
      </c>
      <c r="D645" s="58">
        <f>_xll.BDS($A645,'Field Check'!$C$44,"headers=y","startcol=1","endcol=7","dir=h","DVD_START_DT",'Field Check'!$C$59,"DVD_END_DT",'Field Check'!$D$59)</f>
        <v/>
      </c>
      <c r="E645" s="59" t="n"/>
      <c r="F645" s="59" t="n"/>
      <c r="G645" s="59" t="n"/>
      <c r="H645" s="59" t="n"/>
      <c r="I645" s="59" t="n"/>
      <c r="J645" s="59" t="n"/>
      <c r="K645" s="59" t="n"/>
      <c r="L645" s="59" t="n"/>
      <c r="M645" s="59" t="n"/>
      <c r="N645" s="59" t="n"/>
      <c r="O645" s="59" t="n"/>
      <c r="P645" s="59" t="n"/>
      <c r="Q645" s="59" t="n"/>
      <c r="R645" s="59" t="n"/>
      <c r="S645" s="59" t="n"/>
      <c r="T645" s="59" t="n"/>
      <c r="U645" s="59" t="n"/>
      <c r="V645" s="59" t="n"/>
      <c r="W645" s="59" t="n"/>
      <c r="X645" s="59" t="n"/>
      <c r="Y645" s="59" t="n"/>
      <c r="Z645" s="59" t="n"/>
      <c r="AA645" s="59" t="n"/>
      <c r="AB645" s="59" t="n"/>
      <c r="AC645" s="59" t="n"/>
      <c r="AD645" s="59" t="n"/>
      <c r="AE645" s="59" t="n"/>
      <c r="AF645" s="59" t="n"/>
      <c r="AG645" s="59" t="n"/>
      <c r="AH645" s="59" t="n"/>
      <c r="AI645" s="59" t="n"/>
      <c r="AJ645" s="59" t="n"/>
      <c r="AK645" s="59" t="n"/>
      <c r="AL645" s="59" t="n"/>
      <c r="AM645" s="59" t="n"/>
      <c r="AN645" s="59" t="n"/>
      <c r="AO645" s="59" t="n"/>
      <c r="AP645" s="59" t="n"/>
      <c r="AQ645" s="59" t="n"/>
      <c r="AR645" s="59" t="n"/>
      <c r="AS645" s="59" t="n"/>
      <c r="AT645" s="59" t="n"/>
      <c r="AU645" s="59" t="n"/>
      <c r="AV645" s="59" t="n"/>
      <c r="AW645" s="59" t="n"/>
      <c r="AX645" s="59" t="n"/>
      <c r="AY645" s="59" t="n"/>
      <c r="AZ645" s="59" t="n"/>
      <c r="BA645" s="59" t="n"/>
      <c r="BB645" s="59" t="n"/>
      <c r="BC645" s="59" t="n"/>
      <c r="BD645" s="59" t="n"/>
      <c r="BE645" s="59" t="n"/>
      <c r="BF645" s="59" t="n"/>
      <c r="BG645" s="59" t="n"/>
      <c r="BH645" s="59" t="n"/>
      <c r="BI645" s="59" t="n"/>
      <c r="BJ645" s="59" t="n"/>
      <c r="BK645" s="59" t="n"/>
      <c r="BL645" s="59" t="n"/>
      <c r="BM645" s="59" t="n"/>
      <c r="BN645" s="59" t="n"/>
      <c r="BO645" s="59" t="n"/>
      <c r="BP645" s="59" t="n"/>
      <c r="BQ645" s="59" t="n"/>
      <c r="BR645" s="59" t="n"/>
      <c r="BS645" s="59" t="n"/>
      <c r="BT645" s="59" t="n"/>
      <c r="BU645" s="59" t="n"/>
      <c r="BV645" s="59" t="n"/>
      <c r="BW645" s="59" t="n"/>
      <c r="BX645" s="59" t="n"/>
      <c r="BY645" s="59" t="n"/>
      <c r="BZ645" s="59" t="n"/>
      <c r="CA645" s="59" t="n"/>
      <c r="CB645" s="59" t="n"/>
      <c r="CC645" s="59" t="n"/>
      <c r="CD645" s="59" t="n"/>
      <c r="CE645" s="59" t="n"/>
      <c r="CF645" s="59" t="n"/>
      <c r="CG645" s="59" t="n"/>
      <c r="CH645" s="59" t="n"/>
      <c r="CI645" s="59" t="n"/>
      <c r="CJ645" s="59" t="n"/>
      <c r="CK645" s="59" t="n"/>
      <c r="CL645" s="59" t="n"/>
      <c r="CM645" s="59" t="n"/>
      <c r="CN645" s="59" t="n"/>
      <c r="CO645" s="59" t="n"/>
      <c r="CP645" s="59" t="n"/>
      <c r="CQ645" s="59" t="n"/>
      <c r="CR645" s="59" t="n"/>
      <c r="CS645" s="59" t="n"/>
      <c r="CT645" s="59" t="n"/>
      <c r="CU645" s="59" t="n"/>
      <c r="CV645" s="59" t="n"/>
      <c r="CW645" s="59" t="n"/>
      <c r="CX645" s="59" t="n"/>
      <c r="CY645" s="59" t="n"/>
      <c r="CZ645" s="59" t="n"/>
    </row>
    <row r="646">
      <c r="D646" s="59" t="n"/>
      <c r="E646" s="59" t="n"/>
      <c r="F646" s="59" t="n"/>
      <c r="G646" s="59" t="n"/>
      <c r="H646" s="59" t="n"/>
      <c r="I646" s="59" t="n"/>
      <c r="J646" s="59" t="n"/>
      <c r="K646" s="59" t="n"/>
      <c r="L646" s="59" t="n"/>
      <c r="M646" s="59" t="n"/>
      <c r="N646" s="59" t="n"/>
      <c r="O646" s="59" t="n"/>
      <c r="P646" s="59" t="n"/>
      <c r="Q646" s="59" t="n"/>
      <c r="R646" s="59" t="n"/>
      <c r="S646" s="59" t="n"/>
      <c r="T646" s="59" t="n"/>
      <c r="U646" s="59" t="n"/>
      <c r="V646" s="59" t="n"/>
      <c r="W646" s="59" t="n"/>
      <c r="X646" s="59" t="n"/>
      <c r="Y646" s="59" t="n"/>
      <c r="Z646" s="59" t="n"/>
      <c r="AA646" s="59" t="n"/>
      <c r="AB646" s="59" t="n"/>
      <c r="AC646" s="59" t="n"/>
      <c r="AD646" s="59" t="n"/>
      <c r="AE646" s="59" t="n"/>
      <c r="AF646" s="59" t="n"/>
      <c r="AG646" s="59" t="n"/>
      <c r="AH646" s="59" t="n"/>
      <c r="AI646" s="59" t="n"/>
      <c r="AJ646" s="59" t="n"/>
      <c r="AK646" s="59" t="n"/>
      <c r="AL646" s="59" t="n"/>
      <c r="AM646" s="59" t="n"/>
      <c r="AN646" s="59" t="n"/>
      <c r="AO646" s="59" t="n"/>
      <c r="AP646" s="59" t="n"/>
      <c r="AQ646" s="59" t="n"/>
      <c r="AR646" s="59" t="n"/>
      <c r="AS646" s="59" t="n"/>
      <c r="AT646" s="59" t="n"/>
      <c r="AU646" s="59" t="n"/>
      <c r="AV646" s="59" t="n"/>
      <c r="AW646" s="59" t="n"/>
      <c r="AX646" s="59" t="n"/>
      <c r="AY646" s="59" t="n"/>
      <c r="AZ646" s="59" t="n"/>
      <c r="BA646" s="59" t="n"/>
      <c r="BB646" s="59" t="n"/>
      <c r="BC646" s="59" t="n"/>
      <c r="BD646" s="59" t="n"/>
      <c r="BE646" s="59" t="n"/>
      <c r="BF646" s="59" t="n"/>
      <c r="BG646" s="59" t="n"/>
      <c r="BH646" s="59" t="n"/>
      <c r="BI646" s="59" t="n"/>
      <c r="BJ646" s="59" t="n"/>
      <c r="BK646" s="59" t="n"/>
      <c r="BL646" s="59" t="n"/>
      <c r="BM646" s="59" t="n"/>
      <c r="BN646" s="59" t="n"/>
      <c r="BO646" s="59" t="n"/>
      <c r="BP646" s="59" t="n"/>
      <c r="BQ646" s="59" t="n"/>
      <c r="BR646" s="59" t="n"/>
      <c r="BS646" s="59" t="n"/>
      <c r="BT646" s="59" t="n"/>
      <c r="BU646" s="59" t="n"/>
      <c r="BV646" s="59" t="n"/>
      <c r="BW646" s="59" t="n"/>
      <c r="BX646" s="59" t="n"/>
      <c r="BY646" s="59" t="n"/>
      <c r="BZ646" s="59" t="n"/>
      <c r="CA646" s="59" t="n"/>
      <c r="CB646" s="59" t="n"/>
      <c r="CC646" s="59" t="n"/>
      <c r="CD646" s="59" t="n"/>
      <c r="CE646" s="59" t="n"/>
      <c r="CF646" s="59" t="n"/>
      <c r="CG646" s="59" t="n"/>
      <c r="CH646" s="59" t="n"/>
      <c r="CI646" s="59" t="n"/>
      <c r="CJ646" s="59" t="n"/>
      <c r="CK646" s="59" t="n"/>
      <c r="CL646" s="59" t="n"/>
      <c r="CM646" s="59" t="n"/>
      <c r="CN646" s="59" t="n"/>
      <c r="CO646" s="59" t="n"/>
      <c r="CP646" s="59" t="n"/>
      <c r="CQ646" s="59" t="n"/>
      <c r="CR646" s="59" t="n"/>
      <c r="CS646" s="59" t="n"/>
      <c r="CT646" s="59" t="n"/>
      <c r="CU646" s="59" t="n"/>
      <c r="CV646" s="59" t="n"/>
      <c r="CW646" s="59" t="n"/>
      <c r="CX646" s="59" t="n"/>
      <c r="CY646" s="59" t="n"/>
      <c r="CZ646" s="59" t="n"/>
    </row>
    <row r="647">
      <c r="D647" s="59" t="n"/>
      <c r="E647" s="59" t="n"/>
      <c r="F647" s="59" t="n"/>
      <c r="G647" s="59" t="n"/>
      <c r="H647" s="59" t="n"/>
      <c r="I647" s="59" t="n"/>
      <c r="J647" s="59" t="n"/>
      <c r="K647" s="59" t="n"/>
      <c r="L647" s="59" t="n"/>
      <c r="M647" s="59" t="n"/>
      <c r="N647" s="59" t="n"/>
      <c r="O647" s="59" t="n"/>
      <c r="P647" s="59" t="n"/>
      <c r="Q647" s="59" t="n"/>
      <c r="R647" s="59" t="n"/>
      <c r="S647" s="59" t="n"/>
      <c r="T647" s="59" t="n"/>
      <c r="U647" s="59" t="n"/>
      <c r="V647" s="59" t="n"/>
      <c r="W647" s="59" t="n"/>
      <c r="X647" s="59" t="n"/>
      <c r="Y647" s="59" t="n"/>
      <c r="Z647" s="59" t="n"/>
      <c r="AA647" s="59" t="n"/>
      <c r="AB647" s="59" t="n"/>
      <c r="AC647" s="59" t="n"/>
      <c r="AD647" s="59" t="n"/>
      <c r="AE647" s="59" t="n"/>
      <c r="AF647" s="59" t="n"/>
      <c r="AG647" s="59" t="n"/>
      <c r="AH647" s="59" t="n"/>
      <c r="AI647" s="59" t="n"/>
      <c r="AJ647" s="59" t="n"/>
      <c r="AK647" s="59" t="n"/>
      <c r="AL647" s="59" t="n"/>
      <c r="AM647" s="59" t="n"/>
      <c r="AN647" s="59" t="n"/>
      <c r="AO647" s="59" t="n"/>
      <c r="AP647" s="59" t="n"/>
      <c r="AQ647" s="59" t="n"/>
      <c r="AR647" s="59" t="n"/>
      <c r="AS647" s="59" t="n"/>
      <c r="AT647" s="59" t="n"/>
      <c r="AU647" s="59" t="n"/>
      <c r="AV647" s="59" t="n"/>
      <c r="AW647" s="59" t="n"/>
      <c r="AX647" s="59" t="n"/>
      <c r="AY647" s="59" t="n"/>
      <c r="AZ647" s="59" t="n"/>
      <c r="BA647" s="59" t="n"/>
      <c r="BB647" s="59" t="n"/>
      <c r="BC647" s="59" t="n"/>
      <c r="BD647" s="59" t="n"/>
      <c r="BE647" s="59" t="n"/>
      <c r="BF647" s="59" t="n"/>
      <c r="BG647" s="59" t="n"/>
      <c r="BH647" s="59" t="n"/>
      <c r="BI647" s="59" t="n"/>
      <c r="BJ647" s="59" t="n"/>
      <c r="BK647" s="59" t="n"/>
      <c r="BL647" s="59" t="n"/>
      <c r="BM647" s="59" t="n"/>
      <c r="BN647" s="59" t="n"/>
      <c r="BO647" s="59" t="n"/>
      <c r="BP647" s="59" t="n"/>
      <c r="BQ647" s="59" t="n"/>
      <c r="BR647" s="59" t="n"/>
      <c r="BS647" s="59" t="n"/>
      <c r="BT647" s="59" t="n"/>
      <c r="BU647" s="59" t="n"/>
      <c r="BV647" s="59" t="n"/>
      <c r="BW647" s="59" t="n"/>
      <c r="BX647" s="59" t="n"/>
      <c r="BY647" s="59" t="n"/>
      <c r="BZ647" s="59" t="n"/>
      <c r="CA647" s="59" t="n"/>
      <c r="CB647" s="59" t="n"/>
      <c r="CC647" s="59" t="n"/>
      <c r="CD647" s="59" t="n"/>
      <c r="CE647" s="59" t="n"/>
      <c r="CF647" s="59" t="n"/>
      <c r="CG647" s="59" t="n"/>
      <c r="CH647" s="59" t="n"/>
      <c r="CI647" s="59" t="n"/>
      <c r="CJ647" s="59" t="n"/>
      <c r="CK647" s="59" t="n"/>
      <c r="CL647" s="59" t="n"/>
      <c r="CM647" s="59" t="n"/>
      <c r="CN647" s="59" t="n"/>
      <c r="CO647" s="59" t="n"/>
      <c r="CP647" s="59" t="n"/>
      <c r="CQ647" s="59" t="n"/>
      <c r="CR647" s="59" t="n"/>
      <c r="CS647" s="59" t="n"/>
      <c r="CT647" s="59" t="n"/>
      <c r="CU647" s="59" t="n"/>
      <c r="CV647" s="59" t="n"/>
      <c r="CW647" s="59" t="n"/>
      <c r="CX647" s="59" t="n"/>
      <c r="CY647" s="59" t="n"/>
      <c r="CZ647" s="59" t="n"/>
    </row>
    <row r="648">
      <c r="D648" s="59" t="n"/>
      <c r="E648" s="59" t="n"/>
      <c r="F648" s="59" t="n"/>
      <c r="G648" s="59" t="n"/>
      <c r="H648" s="59" t="n"/>
      <c r="I648" s="59" t="n"/>
      <c r="J648" s="59" t="n"/>
      <c r="K648" s="59" t="n"/>
      <c r="L648" s="59" t="n"/>
      <c r="M648" s="59" t="n"/>
      <c r="N648" s="59" t="n"/>
      <c r="O648" s="59" t="n"/>
      <c r="P648" s="59" t="n"/>
      <c r="Q648" s="59" t="n"/>
      <c r="R648" s="59" t="n"/>
      <c r="S648" s="59" t="n"/>
      <c r="T648" s="59" t="n"/>
      <c r="U648" s="59" t="n"/>
      <c r="V648" s="59" t="n"/>
      <c r="W648" s="59" t="n"/>
      <c r="X648" s="59" t="n"/>
      <c r="Y648" s="59" t="n"/>
      <c r="Z648" s="59" t="n"/>
      <c r="AA648" s="59" t="n"/>
      <c r="AB648" s="59" t="n"/>
      <c r="AC648" s="59" t="n"/>
      <c r="AD648" s="59" t="n"/>
      <c r="AE648" s="59" t="n"/>
      <c r="AF648" s="59" t="n"/>
      <c r="AG648" s="59" t="n"/>
      <c r="AH648" s="59" t="n"/>
      <c r="AI648" s="59" t="n"/>
      <c r="AJ648" s="59" t="n"/>
      <c r="AK648" s="59" t="n"/>
      <c r="AL648" s="59" t="n"/>
      <c r="AM648" s="59" t="n"/>
      <c r="AN648" s="59" t="n"/>
      <c r="AO648" s="59" t="n"/>
      <c r="AP648" s="59" t="n"/>
      <c r="AQ648" s="59" t="n"/>
      <c r="AR648" s="59" t="n"/>
      <c r="AS648" s="59" t="n"/>
      <c r="AT648" s="59" t="n"/>
      <c r="AU648" s="59" t="n"/>
      <c r="AV648" s="59" t="n"/>
      <c r="AW648" s="59" t="n"/>
      <c r="AX648" s="59" t="n"/>
      <c r="AY648" s="59" t="n"/>
      <c r="AZ648" s="59" t="n"/>
      <c r="BA648" s="59" t="n"/>
      <c r="BB648" s="59" t="n"/>
      <c r="BC648" s="59" t="n"/>
      <c r="BD648" s="59" t="n"/>
      <c r="BE648" s="59" t="n"/>
      <c r="BF648" s="59" t="n"/>
      <c r="BG648" s="59" t="n"/>
      <c r="BH648" s="59" t="n"/>
      <c r="BI648" s="59" t="n"/>
      <c r="BJ648" s="59" t="n"/>
      <c r="BK648" s="59" t="n"/>
      <c r="BL648" s="59" t="n"/>
      <c r="BM648" s="59" t="n"/>
      <c r="BN648" s="59" t="n"/>
      <c r="BO648" s="59" t="n"/>
      <c r="BP648" s="59" t="n"/>
      <c r="BQ648" s="59" t="n"/>
      <c r="BR648" s="59" t="n"/>
      <c r="BS648" s="59" t="n"/>
      <c r="BT648" s="59" t="n"/>
      <c r="BU648" s="59" t="n"/>
      <c r="BV648" s="59" t="n"/>
      <c r="BW648" s="59" t="n"/>
      <c r="BX648" s="59" t="n"/>
      <c r="BY648" s="59" t="n"/>
      <c r="BZ648" s="59" t="n"/>
      <c r="CA648" s="59" t="n"/>
      <c r="CB648" s="59" t="n"/>
      <c r="CC648" s="59" t="n"/>
      <c r="CD648" s="59" t="n"/>
      <c r="CE648" s="59" t="n"/>
      <c r="CF648" s="59" t="n"/>
      <c r="CG648" s="59" t="n"/>
      <c r="CH648" s="59" t="n"/>
      <c r="CI648" s="59" t="n"/>
      <c r="CJ648" s="59" t="n"/>
      <c r="CK648" s="59" t="n"/>
      <c r="CL648" s="59" t="n"/>
      <c r="CM648" s="59" t="n"/>
      <c r="CN648" s="59" t="n"/>
      <c r="CO648" s="59" t="n"/>
      <c r="CP648" s="59" t="n"/>
      <c r="CQ648" s="59" t="n"/>
      <c r="CR648" s="59" t="n"/>
      <c r="CS648" s="59" t="n"/>
      <c r="CT648" s="59" t="n"/>
      <c r="CU648" s="59" t="n"/>
      <c r="CV648" s="59" t="n"/>
      <c r="CW648" s="59" t="n"/>
      <c r="CX648" s="59" t="n"/>
      <c r="CY648" s="59" t="n"/>
      <c r="CZ648" s="59" t="n"/>
    </row>
    <row r="649">
      <c r="D649" s="107" t="n"/>
      <c r="E649" s="107" t="n"/>
      <c r="F649" s="107" t="n"/>
      <c r="G649" s="107" t="n"/>
      <c r="H649" s="107" t="n"/>
      <c r="I649" s="107" t="n"/>
      <c r="J649" s="107" t="n"/>
      <c r="K649" s="107" t="n"/>
      <c r="L649" s="107" t="n"/>
      <c r="M649" s="107" t="n"/>
      <c r="N649" s="107" t="n"/>
      <c r="O649" s="107" t="n"/>
      <c r="P649" s="107" t="n"/>
      <c r="Q649" s="107" t="n"/>
      <c r="R649" s="107" t="n"/>
      <c r="S649" s="107" t="n"/>
      <c r="T649" s="107" t="n"/>
      <c r="U649" s="107" t="n"/>
      <c r="V649" s="107" t="n"/>
      <c r="W649" s="107" t="n"/>
      <c r="X649" s="107" t="n"/>
      <c r="Y649" s="107" t="n"/>
      <c r="Z649" s="107" t="n"/>
      <c r="AA649" s="107" t="n"/>
      <c r="AB649" s="107" t="n"/>
      <c r="AC649" s="107" t="n"/>
      <c r="AD649" s="107" t="n"/>
      <c r="AE649" s="107" t="n"/>
      <c r="AF649" s="107" t="n"/>
      <c r="AG649" s="107" t="n"/>
      <c r="AH649" s="107" t="n"/>
      <c r="AI649" s="107" t="n"/>
      <c r="AJ649" s="107" t="n"/>
      <c r="AK649" s="107" t="n"/>
      <c r="AL649" s="107" t="n"/>
      <c r="AM649" s="107" t="n"/>
      <c r="AN649" s="107" t="n"/>
      <c r="AO649" s="107" t="n"/>
      <c r="AP649" s="107" t="n"/>
      <c r="AQ649" s="107" t="n"/>
      <c r="AR649" s="107" t="n"/>
      <c r="AS649" s="107" t="n"/>
      <c r="AT649" s="107" t="n"/>
      <c r="AU649" s="107" t="n"/>
      <c r="AV649" s="107" t="n"/>
      <c r="AW649" s="107" t="n"/>
      <c r="AX649" s="107" t="n"/>
      <c r="AY649" s="107" t="n"/>
      <c r="AZ649" s="107" t="n"/>
      <c r="BA649" s="107" t="n"/>
      <c r="BB649" s="107" t="n"/>
      <c r="BC649" s="107" t="n"/>
      <c r="BD649" s="107" t="n"/>
      <c r="BE649" s="107" t="n"/>
      <c r="BF649" s="107" t="n"/>
      <c r="BG649" s="107" t="n"/>
      <c r="BH649" s="107" t="n"/>
      <c r="BI649" s="107" t="n"/>
      <c r="BJ649" s="107" t="n"/>
      <c r="BK649" s="107" t="n"/>
      <c r="BL649" s="107" t="n"/>
      <c r="BM649" s="107" t="n"/>
      <c r="BN649" s="107" t="n"/>
      <c r="BO649" s="107" t="n"/>
      <c r="BP649" s="107" t="n"/>
      <c r="BQ649" s="107" t="n"/>
      <c r="BR649" s="107" t="n"/>
      <c r="BS649" s="107" t="n"/>
      <c r="BT649" s="107" t="n"/>
      <c r="BU649" s="107" t="n"/>
      <c r="BV649" s="107" t="n"/>
      <c r="BW649" s="107" t="n"/>
      <c r="BX649" s="107" t="n"/>
      <c r="BY649" s="107" t="n"/>
      <c r="BZ649" s="107" t="n"/>
      <c r="CA649" s="107" t="n"/>
      <c r="CB649" s="107" t="n"/>
      <c r="CC649" s="107" t="n"/>
      <c r="CD649" s="107" t="n"/>
      <c r="CE649" s="107" t="n"/>
      <c r="CF649" s="107" t="n"/>
      <c r="CG649" s="107" t="n"/>
      <c r="CH649" s="107" t="n"/>
      <c r="CI649" s="107" t="n"/>
      <c r="CJ649" s="107" t="n"/>
      <c r="CK649" s="107" t="n"/>
      <c r="CL649" s="107" t="n"/>
      <c r="CM649" s="107" t="n"/>
      <c r="CN649" s="107" t="n"/>
      <c r="CO649" s="107" t="n"/>
      <c r="CP649" s="107" t="n"/>
      <c r="CQ649" s="107" t="n"/>
      <c r="CR649" s="107" t="n"/>
      <c r="CS649" s="107" t="n"/>
      <c r="CT649" s="107" t="n"/>
      <c r="CU649" s="107" t="n"/>
      <c r="CV649" s="107" t="n"/>
      <c r="CW649" s="107" t="n"/>
      <c r="CX649" s="107" t="n"/>
      <c r="CY649" s="107" t="n"/>
      <c r="CZ649" s="107" t="n"/>
    </row>
    <row r="652">
      <c r="A652" s="2">
        <f>IF($A645="","","   projections")</f>
        <v/>
      </c>
      <c r="B652" s="68">
        <f>IF($A645="",0,COUNT($E653:$CZ653))</f>
        <v/>
      </c>
      <c r="C652" s="69">
        <f>IF($B652=0,0,MAX($E653:$CZ653))</f>
        <v/>
      </c>
      <c r="D652" s="58">
        <f>_xll.BDS($A645,'Field Check'!$C$42,"headers=y","startcol=1","endcol=3","dir=h","cols=21;rows=3")</f>
        <v/>
      </c>
      <c r="E652" s="59" t="n">
        <v>46251</v>
      </c>
      <c r="F652" s="59" t="n">
        <v>46450</v>
      </c>
      <c r="G652" s="59" t="n">
        <v>46615</v>
      </c>
      <c r="H652" s="59" t="n">
        <v>46798</v>
      </c>
      <c r="I652" s="59" t="n">
        <v>46979</v>
      </c>
      <c r="J652" s="59" t="n">
        <v>47162</v>
      </c>
      <c r="K652" s="59" t="n">
        <v>47350</v>
      </c>
      <c r="L652" s="59" t="n">
        <v>47526</v>
      </c>
      <c r="M652" s="59" t="n">
        <v>47714</v>
      </c>
      <c r="N652" s="59" t="n">
        <v>47890</v>
      </c>
      <c r="O652" s="59" t="n">
        <v>48078</v>
      </c>
      <c r="P652" s="59" t="n">
        <v>48254</v>
      </c>
      <c r="Q652" s="59" t="n">
        <v>48442</v>
      </c>
      <c r="R652" s="59" t="n">
        <v>48618</v>
      </c>
      <c r="S652" s="59" t="n">
        <v>48806</v>
      </c>
      <c r="T652" s="59" t="n">
        <v>48982</v>
      </c>
      <c r="U652" s="59" t="n">
        <v>49170</v>
      </c>
      <c r="V652" s="59" t="n">
        <v>49346</v>
      </c>
      <c r="W652" s="59" t="n">
        <v>49541</v>
      </c>
      <c r="X652" s="59" t="n">
        <v>49717</v>
      </c>
      <c r="Y652" s="59" t="n"/>
      <c r="Z652" s="59" t="n"/>
      <c r="AA652" s="59" t="n"/>
      <c r="AB652" s="59" t="n"/>
      <c r="AC652" s="59" t="n"/>
      <c r="AD652" s="59" t="n"/>
      <c r="AE652" s="59" t="n"/>
      <c r="AF652" s="59" t="n"/>
      <c r="AG652" s="59" t="n"/>
      <c r="AH652" s="59" t="n"/>
      <c r="AI652" s="59" t="n"/>
      <c r="AJ652" s="59" t="n"/>
      <c r="AK652" s="59" t="n"/>
      <c r="AL652" s="59" t="n"/>
      <c r="AM652" s="59" t="n"/>
      <c r="AN652" s="59" t="n"/>
      <c r="AO652" s="59" t="n"/>
      <c r="AP652" s="59" t="n"/>
      <c r="AQ652" s="59" t="n"/>
      <c r="AR652" s="59" t="n"/>
      <c r="AS652" s="59" t="n"/>
      <c r="AT652" s="59" t="n"/>
      <c r="AU652" s="59" t="n"/>
      <c r="AV652" s="59" t="n"/>
      <c r="AW652" s="59" t="n"/>
      <c r="AX652" s="59" t="n"/>
      <c r="AY652" s="59" t="n"/>
      <c r="AZ652" s="59" t="n"/>
      <c r="BA652" s="59" t="n"/>
      <c r="BB652" s="59" t="n"/>
      <c r="BC652" s="59" t="n"/>
      <c r="BD652" s="59" t="n"/>
      <c r="BE652" s="59" t="n"/>
      <c r="BF652" s="59" t="n"/>
      <c r="BG652" s="59" t="n"/>
      <c r="BH652" s="59" t="n"/>
      <c r="BI652" s="59" t="n"/>
      <c r="BJ652" s="59" t="n"/>
      <c r="BK652" s="59" t="n"/>
      <c r="BL652" s="59" t="n"/>
      <c r="BM652" s="59" t="n"/>
      <c r="BN652" s="59" t="n"/>
      <c r="BO652" s="59" t="n"/>
      <c r="BP652" s="59" t="n"/>
      <c r="BQ652" s="59" t="n"/>
      <c r="BR652" s="59" t="n"/>
      <c r="BS652" s="59" t="n"/>
      <c r="BT652" s="59" t="n"/>
      <c r="BU652" s="59" t="n"/>
      <c r="BV652" s="59" t="n"/>
      <c r="BW652" s="59" t="n"/>
      <c r="BX652" s="59" t="n"/>
      <c r="BY652" s="59" t="n"/>
      <c r="BZ652" s="59" t="n"/>
      <c r="CA652" s="59" t="n"/>
      <c r="CB652" s="59" t="n"/>
      <c r="CC652" s="59" t="n"/>
      <c r="CD652" s="59" t="n"/>
      <c r="CE652" s="59" t="n"/>
      <c r="CF652" s="59" t="n"/>
      <c r="CG652" s="59" t="n"/>
      <c r="CH652" s="59" t="n"/>
      <c r="CI652" s="59" t="n"/>
      <c r="CJ652" s="59" t="n"/>
      <c r="CK652" s="59" t="n"/>
      <c r="CL652" s="59" t="n"/>
      <c r="CM652" s="59" t="n"/>
      <c r="CN652" s="59" t="n"/>
      <c r="CO652" s="59" t="n"/>
      <c r="CP652" s="59" t="n"/>
      <c r="CQ652" s="59" t="n"/>
      <c r="CR652" s="59" t="n"/>
      <c r="CS652" s="59" t="n"/>
      <c r="CT652" s="59" t="n"/>
      <c r="CU652" s="59" t="n"/>
      <c r="CV652" s="59" t="n"/>
      <c r="CW652" s="59" t="n"/>
      <c r="CX652" s="59" t="n"/>
      <c r="CY652" s="59" t="n"/>
      <c r="CZ652" s="59" t="n"/>
    </row>
    <row r="653">
      <c r="D653" s="59" t="inlineStr">
        <is>
          <t>Ex-Date</t>
        </is>
      </c>
      <c r="E653" s="59" t="n">
        <v>46259</v>
      </c>
      <c r="F653" s="59" t="n">
        <v>46457</v>
      </c>
      <c r="G653" s="59" t="n">
        <v>46623</v>
      </c>
      <c r="H653" s="59" t="n">
        <v>46805</v>
      </c>
      <c r="I653" s="59" t="n">
        <v>46987</v>
      </c>
      <c r="J653" s="59" t="n">
        <v>47169</v>
      </c>
      <c r="K653" s="59" t="n">
        <v>47358</v>
      </c>
      <c r="L653" s="59" t="n">
        <v>47533</v>
      </c>
      <c r="M653" s="59" t="n">
        <v>47722</v>
      </c>
      <c r="N653" s="59" t="n">
        <v>47904</v>
      </c>
      <c r="O653" s="59" t="n">
        <v>48086</v>
      </c>
      <c r="P653" s="59" t="n">
        <v>48268</v>
      </c>
      <c r="Q653" s="59" t="n">
        <v>48450</v>
      </c>
      <c r="R653" s="59" t="n">
        <v>48632</v>
      </c>
      <c r="S653" s="59" t="n">
        <v>48814</v>
      </c>
      <c r="T653" s="59" t="n">
        <v>48996</v>
      </c>
      <c r="U653" s="59" t="n">
        <v>49178</v>
      </c>
      <c r="V653" s="59" t="n">
        <v>49360</v>
      </c>
      <c r="W653" s="59" t="n">
        <v>49549</v>
      </c>
      <c r="X653" s="59" t="n">
        <v>49731</v>
      </c>
      <c r="Y653" s="59" t="n"/>
      <c r="Z653" s="59" t="n"/>
      <c r="AA653" s="59" t="n"/>
      <c r="AB653" s="59" t="n"/>
      <c r="AC653" s="59" t="n"/>
      <c r="AD653" s="59" t="n"/>
      <c r="AE653" s="59" t="n"/>
      <c r="AF653" s="59" t="n"/>
      <c r="AG653" s="59" t="n"/>
      <c r="AH653" s="59" t="n"/>
      <c r="AI653" s="59" t="n"/>
      <c r="AJ653" s="59" t="n"/>
      <c r="AK653" s="59" t="n"/>
      <c r="AL653" s="59" t="n"/>
      <c r="AM653" s="59" t="n"/>
      <c r="AN653" s="59" t="n"/>
      <c r="AO653" s="59" t="n"/>
      <c r="AP653" s="59" t="n"/>
      <c r="AQ653" s="59" t="n"/>
      <c r="AR653" s="59" t="n"/>
      <c r="AS653" s="59" t="n"/>
      <c r="AT653" s="59" t="n"/>
      <c r="AU653" s="59" t="n"/>
      <c r="AV653" s="59" t="n"/>
      <c r="AW653" s="59" t="n"/>
      <c r="AX653" s="59" t="n"/>
      <c r="AY653" s="59" t="n"/>
      <c r="AZ653" s="59" t="n"/>
      <c r="BA653" s="59" t="n"/>
      <c r="BB653" s="59" t="n"/>
      <c r="BC653" s="59" t="n"/>
      <c r="BD653" s="59" t="n"/>
      <c r="BE653" s="59" t="n"/>
      <c r="BF653" s="59" t="n"/>
      <c r="BG653" s="59" t="n"/>
      <c r="BH653" s="59" t="n"/>
      <c r="BI653" s="59" t="n"/>
      <c r="BJ653" s="59" t="n"/>
      <c r="BK653" s="59" t="n"/>
      <c r="BL653" s="59" t="n"/>
      <c r="BM653" s="59" t="n"/>
      <c r="BN653" s="59" t="n"/>
      <c r="BO653" s="59" t="n"/>
      <c r="BP653" s="59" t="n"/>
      <c r="BQ653" s="59" t="n"/>
      <c r="BR653" s="59" t="n"/>
      <c r="BS653" s="59" t="n"/>
      <c r="BT653" s="59" t="n"/>
      <c r="BU653" s="59" t="n"/>
      <c r="BV653" s="59" t="n"/>
      <c r="BW653" s="59" t="n"/>
      <c r="BX653" s="59" t="n"/>
      <c r="BY653" s="59" t="n"/>
      <c r="BZ653" s="59" t="n"/>
      <c r="CA653" s="59" t="n"/>
      <c r="CB653" s="59" t="n"/>
      <c r="CC653" s="59" t="n"/>
      <c r="CD653" s="59" t="n"/>
      <c r="CE653" s="59" t="n"/>
      <c r="CF653" s="59" t="n"/>
      <c r="CG653" s="59" t="n"/>
      <c r="CH653" s="59" t="n"/>
      <c r="CI653" s="59" t="n"/>
      <c r="CJ653" s="59" t="n"/>
      <c r="CK653" s="59" t="n"/>
      <c r="CL653" s="59" t="n"/>
      <c r="CM653" s="59" t="n"/>
      <c r="CN653" s="59" t="n"/>
      <c r="CO653" s="59" t="n"/>
      <c r="CP653" s="59" t="n"/>
      <c r="CQ653" s="59" t="n"/>
      <c r="CR653" s="59" t="n"/>
      <c r="CS653" s="59" t="n"/>
      <c r="CT653" s="59" t="n"/>
      <c r="CU653" s="59" t="n"/>
      <c r="CV653" s="59" t="n"/>
      <c r="CW653" s="59" t="n"/>
      <c r="CX653" s="59" t="n"/>
      <c r="CY653" s="59" t="n"/>
      <c r="CZ653" s="59" t="n"/>
    </row>
    <row r="654">
      <c r="D654" s="107" t="inlineStr">
        <is>
          <t>Amount Per Share</t>
        </is>
      </c>
      <c r="E654" s="107" t="n">
        <v>0.122</v>
      </c>
      <c r="F654" s="107" t="n">
        <v>0.122</v>
      </c>
      <c r="G654" s="107" t="n">
        <v>0.122</v>
      </c>
      <c r="H654" s="107" t="n">
        <v>0.122</v>
      </c>
      <c r="I654" s="107" t="n">
        <v>0.122</v>
      </c>
      <c r="J654" s="107" t="n">
        <v>0.122</v>
      </c>
      <c r="K654" s="107" t="n">
        <v>0.122</v>
      </c>
      <c r="L654" s="107" t="n">
        <v>0.122</v>
      </c>
      <c r="M654" s="107" t="n">
        <v>0.122</v>
      </c>
      <c r="N654" s="107" t="n">
        <v>0.122</v>
      </c>
      <c r="O654" s="107" t="n">
        <v>0.122</v>
      </c>
      <c r="P654" s="107" t="n">
        <v>0.122</v>
      </c>
      <c r="Q654" s="107" t="n">
        <v>0.122</v>
      </c>
      <c r="R654" s="107" t="n">
        <v>0.122</v>
      </c>
      <c r="S654" s="107" t="n">
        <v>0.122</v>
      </c>
      <c r="T654" s="107" t="n">
        <v>0.122</v>
      </c>
      <c r="U654" s="107" t="n">
        <v>0.122</v>
      </c>
      <c r="V654" s="107" t="n">
        <v>0.122</v>
      </c>
      <c r="W654" s="107" t="n">
        <v>0.122</v>
      </c>
      <c r="X654" s="107" t="n">
        <v>0.122</v>
      </c>
      <c r="Y654" s="107" t="n"/>
      <c r="Z654" s="107" t="n"/>
      <c r="AA654" s="107" t="n"/>
      <c r="AB654" s="107" t="n"/>
      <c r="AC654" s="107" t="n"/>
      <c r="AD654" s="107" t="n"/>
      <c r="AE654" s="107" t="n"/>
      <c r="AF654" s="107" t="n"/>
      <c r="AG654" s="107" t="n"/>
      <c r="AH654" s="107" t="n"/>
      <c r="AI654" s="107" t="n"/>
      <c r="AJ654" s="107" t="n"/>
      <c r="AK654" s="107" t="n"/>
      <c r="AL654" s="107" t="n"/>
      <c r="AM654" s="107" t="n"/>
      <c r="AN654" s="107" t="n"/>
      <c r="AO654" s="107" t="n"/>
      <c r="AP654" s="107" t="n"/>
      <c r="AQ654" s="107" t="n"/>
      <c r="AR654" s="107" t="n"/>
      <c r="AS654" s="107" t="n"/>
      <c r="AT654" s="107" t="n"/>
      <c r="AU654" s="107" t="n"/>
      <c r="AV654" s="107" t="n"/>
      <c r="AW654" s="107" t="n"/>
      <c r="AX654" s="107" t="n"/>
      <c r="AY654" s="107" t="n"/>
      <c r="AZ654" s="107" t="n"/>
      <c r="BA654" s="107" t="n"/>
      <c r="BB654" s="107" t="n"/>
      <c r="BC654" s="107" t="n"/>
      <c r="BD654" s="107" t="n"/>
      <c r="BE654" s="107" t="n"/>
      <c r="BF654" s="107" t="n"/>
      <c r="BG654" s="107" t="n"/>
      <c r="BH654" s="107" t="n"/>
      <c r="BI654" s="107" t="n"/>
      <c r="BJ654" s="107" t="n"/>
      <c r="BK654" s="107" t="n"/>
      <c r="BL654" s="107" t="n"/>
      <c r="BM654" s="107" t="n"/>
      <c r="BN654" s="107" t="n"/>
      <c r="BO654" s="107" t="n"/>
      <c r="BP654" s="107" t="n"/>
      <c r="BQ654" s="107" t="n"/>
      <c r="BR654" s="107" t="n"/>
      <c r="BS654" s="107" t="n"/>
      <c r="BT654" s="107" t="n"/>
      <c r="BU654" s="107" t="n"/>
      <c r="BV654" s="107" t="n"/>
      <c r="BW654" s="107" t="n"/>
      <c r="BX654" s="107" t="n"/>
      <c r="BY654" s="107" t="n"/>
      <c r="BZ654" s="107" t="n"/>
      <c r="CA654" s="107" t="n"/>
      <c r="CB654" s="107" t="n"/>
      <c r="CC654" s="107" t="n"/>
      <c r="CD654" s="107" t="n"/>
      <c r="CE654" s="107" t="n"/>
      <c r="CF654" s="107" t="n"/>
      <c r="CG654" s="107" t="n"/>
      <c r="CH654" s="107" t="n"/>
      <c r="CI654" s="107" t="n"/>
      <c r="CJ654" s="107" t="n"/>
      <c r="CK654" s="107" t="n"/>
      <c r="CL654" s="107" t="n"/>
      <c r="CM654" s="107" t="n"/>
      <c r="CN654" s="107" t="n"/>
      <c r="CO654" s="107" t="n"/>
      <c r="CP654" s="107" t="n"/>
      <c r="CQ654" s="107" t="n"/>
      <c r="CR654" s="107" t="n"/>
      <c r="CS654" s="107" t="n"/>
      <c r="CT654" s="107" t="n"/>
      <c r="CU654" s="107" t="n"/>
      <c r="CV654" s="107" t="n"/>
      <c r="CW654" s="107" t="n"/>
      <c r="CX654" s="107" t="n"/>
      <c r="CY654" s="107" t="n"/>
      <c r="CZ654" s="107" t="n"/>
    </row>
    <row r="656">
      <c r="A656" s="126">
        <f>IF('AS51'!$C$65="","",'AS51'!$C$65)</f>
        <v/>
      </c>
      <c r="B656" s="68">
        <f>IF($A656="",0,COUNT($E657:$CZ657))</f>
        <v/>
      </c>
      <c r="C656" s="69">
        <f>IF($B656=0,0,MAX($E657:$CZ657))</f>
        <v/>
      </c>
      <c r="D656" s="58">
        <f>_xll.BDS($A656,'Field Check'!$C$44,"headers=y","startcol=1","endcol=7","dir=h","DVD_START_DT",'Field Check'!$C$59,"DVD_END_DT",'Field Check'!$D$59)</f>
        <v/>
      </c>
      <c r="E656" s="59" t="n"/>
      <c r="F656" s="59" t="n"/>
      <c r="G656" s="59" t="n"/>
      <c r="H656" s="59" t="n"/>
      <c r="I656" s="59" t="n"/>
      <c r="J656" s="59" t="n"/>
      <c r="K656" s="59" t="n"/>
      <c r="L656" s="59" t="n"/>
      <c r="M656" s="59" t="n"/>
      <c r="N656" s="59" t="n"/>
      <c r="O656" s="59" t="n"/>
      <c r="P656" s="59" t="n"/>
      <c r="Q656" s="59" t="n"/>
      <c r="R656" s="59" t="n"/>
      <c r="S656" s="59" t="n"/>
      <c r="T656" s="59" t="n"/>
      <c r="U656" s="59" t="n"/>
      <c r="V656" s="59" t="n"/>
      <c r="W656" s="59" t="n"/>
      <c r="X656" s="59" t="n"/>
      <c r="Y656" s="59" t="n"/>
      <c r="Z656" s="59" t="n"/>
      <c r="AA656" s="59" t="n"/>
      <c r="AB656" s="59" t="n"/>
      <c r="AC656" s="59" t="n"/>
      <c r="AD656" s="59" t="n"/>
      <c r="AE656" s="59" t="n"/>
      <c r="AF656" s="59" t="n"/>
      <c r="AG656" s="59" t="n"/>
      <c r="AH656" s="59" t="n"/>
      <c r="AI656" s="59" t="n"/>
      <c r="AJ656" s="59" t="n"/>
      <c r="AK656" s="59" t="n"/>
      <c r="AL656" s="59" t="n"/>
      <c r="AM656" s="59" t="n"/>
      <c r="AN656" s="59" t="n"/>
      <c r="AO656" s="59" t="n"/>
      <c r="AP656" s="59" t="n"/>
      <c r="AQ656" s="59" t="n"/>
      <c r="AR656" s="59" t="n"/>
      <c r="AS656" s="59" t="n"/>
      <c r="AT656" s="59" t="n"/>
      <c r="AU656" s="59" t="n"/>
      <c r="AV656" s="59" t="n"/>
      <c r="AW656" s="59" t="n"/>
      <c r="AX656" s="59" t="n"/>
      <c r="AY656" s="59" t="n"/>
      <c r="AZ656" s="59" t="n"/>
      <c r="BA656" s="59" t="n"/>
      <c r="BB656" s="59" t="n"/>
      <c r="BC656" s="59" t="n"/>
      <c r="BD656" s="59" t="n"/>
      <c r="BE656" s="59" t="n"/>
      <c r="BF656" s="59" t="n"/>
      <c r="BG656" s="59" t="n"/>
      <c r="BH656" s="59" t="n"/>
      <c r="BI656" s="59" t="n"/>
      <c r="BJ656" s="59" t="n"/>
      <c r="BK656" s="59" t="n"/>
      <c r="BL656" s="59" t="n"/>
      <c r="BM656" s="59" t="n"/>
      <c r="BN656" s="59" t="n"/>
      <c r="BO656" s="59" t="n"/>
      <c r="BP656" s="59" t="n"/>
      <c r="BQ656" s="59" t="n"/>
      <c r="BR656" s="59" t="n"/>
      <c r="BS656" s="59" t="n"/>
      <c r="BT656" s="59" t="n"/>
      <c r="BU656" s="59" t="n"/>
      <c r="BV656" s="59" t="n"/>
      <c r="BW656" s="59" t="n"/>
      <c r="BX656" s="59" t="n"/>
      <c r="BY656" s="59" t="n"/>
      <c r="BZ656" s="59" t="n"/>
      <c r="CA656" s="59" t="n"/>
      <c r="CB656" s="59" t="n"/>
      <c r="CC656" s="59" t="n"/>
      <c r="CD656" s="59" t="n"/>
      <c r="CE656" s="59" t="n"/>
      <c r="CF656" s="59" t="n"/>
      <c r="CG656" s="59" t="n"/>
      <c r="CH656" s="59" t="n"/>
      <c r="CI656" s="59" t="n"/>
      <c r="CJ656" s="59" t="n"/>
      <c r="CK656" s="59" t="n"/>
      <c r="CL656" s="59" t="n"/>
      <c r="CM656" s="59" t="n"/>
      <c r="CN656" s="59" t="n"/>
      <c r="CO656" s="59" t="n"/>
      <c r="CP656" s="59" t="n"/>
      <c r="CQ656" s="59" t="n"/>
      <c r="CR656" s="59" t="n"/>
      <c r="CS656" s="59" t="n"/>
      <c r="CT656" s="59" t="n"/>
      <c r="CU656" s="59" t="n"/>
      <c r="CV656" s="59" t="n"/>
      <c r="CW656" s="59" t="n"/>
      <c r="CX656" s="59" t="n"/>
      <c r="CY656" s="59" t="n"/>
      <c r="CZ656" s="59" t="n"/>
    </row>
    <row r="657">
      <c r="D657" s="59" t="n"/>
      <c r="E657" s="59" t="n"/>
      <c r="F657" s="59" t="n"/>
      <c r="G657" s="59" t="n"/>
      <c r="H657" s="59" t="n"/>
      <c r="I657" s="59" t="n"/>
      <c r="J657" s="59" t="n"/>
      <c r="K657" s="59" t="n"/>
      <c r="L657" s="59" t="n"/>
      <c r="M657" s="59" t="n"/>
      <c r="N657" s="59" t="n"/>
      <c r="O657" s="59" t="n"/>
      <c r="P657" s="59" t="n"/>
      <c r="Q657" s="59" t="n"/>
      <c r="R657" s="59" t="n"/>
      <c r="S657" s="59" t="n"/>
      <c r="T657" s="59" t="n"/>
      <c r="U657" s="59" t="n"/>
      <c r="V657" s="59" t="n"/>
      <c r="W657" s="59" t="n"/>
      <c r="X657" s="59" t="n"/>
      <c r="Y657" s="59" t="n"/>
      <c r="Z657" s="59" t="n"/>
      <c r="AA657" s="59" t="n"/>
      <c r="AB657" s="59" t="n"/>
      <c r="AC657" s="59" t="n"/>
      <c r="AD657" s="59" t="n"/>
      <c r="AE657" s="59" t="n"/>
      <c r="AF657" s="59" t="n"/>
      <c r="AG657" s="59" t="n"/>
      <c r="AH657" s="59" t="n"/>
      <c r="AI657" s="59" t="n"/>
      <c r="AJ657" s="59" t="n"/>
      <c r="AK657" s="59" t="n"/>
      <c r="AL657" s="59" t="n"/>
      <c r="AM657" s="59" t="n"/>
      <c r="AN657" s="59" t="n"/>
      <c r="AO657" s="59" t="n"/>
      <c r="AP657" s="59" t="n"/>
      <c r="AQ657" s="59" t="n"/>
      <c r="AR657" s="59" t="n"/>
      <c r="AS657" s="59" t="n"/>
      <c r="AT657" s="59" t="n"/>
      <c r="AU657" s="59" t="n"/>
      <c r="AV657" s="59" t="n"/>
      <c r="AW657" s="59" t="n"/>
      <c r="AX657" s="59" t="n"/>
      <c r="AY657" s="59" t="n"/>
      <c r="AZ657" s="59" t="n"/>
      <c r="BA657" s="59" t="n"/>
      <c r="BB657" s="59" t="n"/>
      <c r="BC657" s="59" t="n"/>
      <c r="BD657" s="59" t="n"/>
      <c r="BE657" s="59" t="n"/>
      <c r="BF657" s="59" t="n"/>
      <c r="BG657" s="59" t="n"/>
      <c r="BH657" s="59" t="n"/>
      <c r="BI657" s="59" t="n"/>
      <c r="BJ657" s="59" t="n"/>
      <c r="BK657" s="59" t="n"/>
      <c r="BL657" s="59" t="n"/>
      <c r="BM657" s="59" t="n"/>
      <c r="BN657" s="59" t="n"/>
      <c r="BO657" s="59" t="n"/>
      <c r="BP657" s="59" t="n"/>
      <c r="BQ657" s="59" t="n"/>
      <c r="BR657" s="59" t="n"/>
      <c r="BS657" s="59" t="n"/>
      <c r="BT657" s="59" t="n"/>
      <c r="BU657" s="59" t="n"/>
      <c r="BV657" s="59" t="n"/>
      <c r="BW657" s="59" t="n"/>
      <c r="BX657" s="59" t="n"/>
      <c r="BY657" s="59" t="n"/>
      <c r="BZ657" s="59" t="n"/>
      <c r="CA657" s="59" t="n"/>
      <c r="CB657" s="59" t="n"/>
      <c r="CC657" s="59" t="n"/>
      <c r="CD657" s="59" t="n"/>
      <c r="CE657" s="59" t="n"/>
      <c r="CF657" s="59" t="n"/>
      <c r="CG657" s="59" t="n"/>
      <c r="CH657" s="59" t="n"/>
      <c r="CI657" s="59" t="n"/>
      <c r="CJ657" s="59" t="n"/>
      <c r="CK657" s="59" t="n"/>
      <c r="CL657" s="59" t="n"/>
      <c r="CM657" s="59" t="n"/>
      <c r="CN657" s="59" t="n"/>
      <c r="CO657" s="59" t="n"/>
      <c r="CP657" s="59" t="n"/>
      <c r="CQ657" s="59" t="n"/>
      <c r="CR657" s="59" t="n"/>
      <c r="CS657" s="59" t="n"/>
      <c r="CT657" s="59" t="n"/>
      <c r="CU657" s="59" t="n"/>
      <c r="CV657" s="59" t="n"/>
      <c r="CW657" s="59" t="n"/>
      <c r="CX657" s="59" t="n"/>
      <c r="CY657" s="59" t="n"/>
      <c r="CZ657" s="59" t="n"/>
    </row>
    <row r="658">
      <c r="D658" s="59" t="n"/>
      <c r="E658" s="59" t="n"/>
      <c r="F658" s="59" t="n"/>
      <c r="G658" s="59" t="n"/>
      <c r="H658" s="59" t="n"/>
      <c r="I658" s="59" t="n"/>
      <c r="J658" s="59" t="n"/>
      <c r="K658" s="59" t="n"/>
      <c r="L658" s="59" t="n"/>
      <c r="M658" s="59" t="n"/>
      <c r="N658" s="59" t="n"/>
      <c r="O658" s="59" t="n"/>
      <c r="P658" s="59" t="n"/>
      <c r="Q658" s="59" t="n"/>
      <c r="R658" s="59" t="n"/>
      <c r="S658" s="59" t="n"/>
      <c r="T658" s="59" t="n"/>
      <c r="U658" s="59" t="n"/>
      <c r="V658" s="59" t="n"/>
      <c r="W658" s="59" t="n"/>
      <c r="X658" s="59" t="n"/>
      <c r="Y658" s="59" t="n"/>
      <c r="Z658" s="59" t="n"/>
      <c r="AA658" s="59" t="n"/>
      <c r="AB658" s="59" t="n"/>
      <c r="AC658" s="59" t="n"/>
      <c r="AD658" s="59" t="n"/>
      <c r="AE658" s="59" t="n"/>
      <c r="AF658" s="59" t="n"/>
      <c r="AG658" s="59" t="n"/>
      <c r="AH658" s="59" t="n"/>
      <c r="AI658" s="59" t="n"/>
      <c r="AJ658" s="59" t="n"/>
      <c r="AK658" s="59" t="n"/>
      <c r="AL658" s="59" t="n"/>
      <c r="AM658" s="59" t="n"/>
      <c r="AN658" s="59" t="n"/>
      <c r="AO658" s="59" t="n"/>
      <c r="AP658" s="59" t="n"/>
      <c r="AQ658" s="59" t="n"/>
      <c r="AR658" s="59" t="n"/>
      <c r="AS658" s="59" t="n"/>
      <c r="AT658" s="59" t="n"/>
      <c r="AU658" s="59" t="n"/>
      <c r="AV658" s="59" t="n"/>
      <c r="AW658" s="59" t="n"/>
      <c r="AX658" s="59" t="n"/>
      <c r="AY658" s="59" t="n"/>
      <c r="AZ658" s="59" t="n"/>
      <c r="BA658" s="59" t="n"/>
      <c r="BB658" s="59" t="n"/>
      <c r="BC658" s="59" t="n"/>
      <c r="BD658" s="59" t="n"/>
      <c r="BE658" s="59" t="n"/>
      <c r="BF658" s="59" t="n"/>
      <c r="BG658" s="59" t="n"/>
      <c r="BH658" s="59" t="n"/>
      <c r="BI658" s="59" t="n"/>
      <c r="BJ658" s="59" t="n"/>
      <c r="BK658" s="59" t="n"/>
      <c r="BL658" s="59" t="n"/>
      <c r="BM658" s="59" t="n"/>
      <c r="BN658" s="59" t="n"/>
      <c r="BO658" s="59" t="n"/>
      <c r="BP658" s="59" t="n"/>
      <c r="BQ658" s="59" t="n"/>
      <c r="BR658" s="59" t="n"/>
      <c r="BS658" s="59" t="n"/>
      <c r="BT658" s="59" t="n"/>
      <c r="BU658" s="59" t="n"/>
      <c r="BV658" s="59" t="n"/>
      <c r="BW658" s="59" t="n"/>
      <c r="BX658" s="59" t="n"/>
      <c r="BY658" s="59" t="n"/>
      <c r="BZ658" s="59" t="n"/>
      <c r="CA658" s="59" t="n"/>
      <c r="CB658" s="59" t="n"/>
      <c r="CC658" s="59" t="n"/>
      <c r="CD658" s="59" t="n"/>
      <c r="CE658" s="59" t="n"/>
      <c r="CF658" s="59" t="n"/>
      <c r="CG658" s="59" t="n"/>
      <c r="CH658" s="59" t="n"/>
      <c r="CI658" s="59" t="n"/>
      <c r="CJ658" s="59" t="n"/>
      <c r="CK658" s="59" t="n"/>
      <c r="CL658" s="59" t="n"/>
      <c r="CM658" s="59" t="n"/>
      <c r="CN658" s="59" t="n"/>
      <c r="CO658" s="59" t="n"/>
      <c r="CP658" s="59" t="n"/>
      <c r="CQ658" s="59" t="n"/>
      <c r="CR658" s="59" t="n"/>
      <c r="CS658" s="59" t="n"/>
      <c r="CT658" s="59" t="n"/>
      <c r="CU658" s="59" t="n"/>
      <c r="CV658" s="59" t="n"/>
      <c r="CW658" s="59" t="n"/>
      <c r="CX658" s="59" t="n"/>
      <c r="CY658" s="59" t="n"/>
      <c r="CZ658" s="59" t="n"/>
    </row>
    <row r="659">
      <c r="D659" s="59" t="n"/>
      <c r="E659" s="59" t="n"/>
      <c r="F659" s="59" t="n"/>
      <c r="G659" s="59" t="n"/>
      <c r="H659" s="59" t="n"/>
      <c r="I659" s="59" t="n"/>
      <c r="J659" s="59" t="n"/>
      <c r="K659" s="59" t="n"/>
      <c r="L659" s="59" t="n"/>
      <c r="M659" s="59" t="n"/>
      <c r="N659" s="59" t="n"/>
      <c r="O659" s="59" t="n"/>
      <c r="P659" s="59" t="n"/>
      <c r="Q659" s="59" t="n"/>
      <c r="R659" s="59" t="n"/>
      <c r="S659" s="59" t="n"/>
      <c r="T659" s="59" t="n"/>
      <c r="U659" s="59" t="n"/>
      <c r="V659" s="59" t="n"/>
      <c r="W659" s="59" t="n"/>
      <c r="X659" s="59" t="n"/>
      <c r="Y659" s="59" t="n"/>
      <c r="Z659" s="59" t="n"/>
      <c r="AA659" s="59" t="n"/>
      <c r="AB659" s="59" t="n"/>
      <c r="AC659" s="59" t="n"/>
      <c r="AD659" s="59" t="n"/>
      <c r="AE659" s="59" t="n"/>
      <c r="AF659" s="59" t="n"/>
      <c r="AG659" s="59" t="n"/>
      <c r="AH659" s="59" t="n"/>
      <c r="AI659" s="59" t="n"/>
      <c r="AJ659" s="59" t="n"/>
      <c r="AK659" s="59" t="n"/>
      <c r="AL659" s="59" t="n"/>
      <c r="AM659" s="59" t="n"/>
      <c r="AN659" s="59" t="n"/>
      <c r="AO659" s="59" t="n"/>
      <c r="AP659" s="59" t="n"/>
      <c r="AQ659" s="59" t="n"/>
      <c r="AR659" s="59" t="n"/>
      <c r="AS659" s="59" t="n"/>
      <c r="AT659" s="59" t="n"/>
      <c r="AU659" s="59" t="n"/>
      <c r="AV659" s="59" t="n"/>
      <c r="AW659" s="59" t="n"/>
      <c r="AX659" s="59" t="n"/>
      <c r="AY659" s="59" t="n"/>
      <c r="AZ659" s="59" t="n"/>
      <c r="BA659" s="59" t="n"/>
      <c r="BB659" s="59" t="n"/>
      <c r="BC659" s="59" t="n"/>
      <c r="BD659" s="59" t="n"/>
      <c r="BE659" s="59" t="n"/>
      <c r="BF659" s="59" t="n"/>
      <c r="BG659" s="59" t="n"/>
      <c r="BH659" s="59" t="n"/>
      <c r="BI659" s="59" t="n"/>
      <c r="BJ659" s="59" t="n"/>
      <c r="BK659" s="59" t="n"/>
      <c r="BL659" s="59" t="n"/>
      <c r="BM659" s="59" t="n"/>
      <c r="BN659" s="59" t="n"/>
      <c r="BO659" s="59" t="n"/>
      <c r="BP659" s="59" t="n"/>
      <c r="BQ659" s="59" t="n"/>
      <c r="BR659" s="59" t="n"/>
      <c r="BS659" s="59" t="n"/>
      <c r="BT659" s="59" t="n"/>
      <c r="BU659" s="59" t="n"/>
      <c r="BV659" s="59" t="n"/>
      <c r="BW659" s="59" t="n"/>
      <c r="BX659" s="59" t="n"/>
      <c r="BY659" s="59" t="n"/>
      <c r="BZ659" s="59" t="n"/>
      <c r="CA659" s="59" t="n"/>
      <c r="CB659" s="59" t="n"/>
      <c r="CC659" s="59" t="n"/>
      <c r="CD659" s="59" t="n"/>
      <c r="CE659" s="59" t="n"/>
      <c r="CF659" s="59" t="n"/>
      <c r="CG659" s="59" t="n"/>
      <c r="CH659" s="59" t="n"/>
      <c r="CI659" s="59" t="n"/>
      <c r="CJ659" s="59" t="n"/>
      <c r="CK659" s="59" t="n"/>
      <c r="CL659" s="59" t="n"/>
      <c r="CM659" s="59" t="n"/>
      <c r="CN659" s="59" t="n"/>
      <c r="CO659" s="59" t="n"/>
      <c r="CP659" s="59" t="n"/>
      <c r="CQ659" s="59" t="n"/>
      <c r="CR659" s="59" t="n"/>
      <c r="CS659" s="59" t="n"/>
      <c r="CT659" s="59" t="n"/>
      <c r="CU659" s="59" t="n"/>
      <c r="CV659" s="59" t="n"/>
      <c r="CW659" s="59" t="n"/>
      <c r="CX659" s="59" t="n"/>
      <c r="CY659" s="59" t="n"/>
      <c r="CZ659" s="59" t="n"/>
    </row>
    <row r="660">
      <c r="D660" s="107" t="n"/>
      <c r="E660" s="107" t="n"/>
      <c r="F660" s="107" t="n"/>
      <c r="G660" s="107" t="n"/>
      <c r="H660" s="107" t="n"/>
      <c r="I660" s="107" t="n"/>
      <c r="J660" s="107" t="n"/>
      <c r="K660" s="107" t="n"/>
      <c r="L660" s="107" t="n"/>
      <c r="M660" s="107" t="n"/>
      <c r="N660" s="107" t="n"/>
      <c r="O660" s="107" t="n"/>
      <c r="P660" s="107" t="n"/>
      <c r="Q660" s="107" t="n"/>
      <c r="R660" s="107" t="n"/>
      <c r="S660" s="107" t="n"/>
      <c r="T660" s="107" t="n"/>
      <c r="U660" s="107" t="n"/>
      <c r="V660" s="107" t="n"/>
      <c r="W660" s="107" t="n"/>
      <c r="X660" s="107" t="n"/>
      <c r="Y660" s="107" t="n"/>
      <c r="Z660" s="107" t="n"/>
      <c r="AA660" s="107" t="n"/>
      <c r="AB660" s="107" t="n"/>
      <c r="AC660" s="107" t="n"/>
      <c r="AD660" s="107" t="n"/>
      <c r="AE660" s="107" t="n"/>
      <c r="AF660" s="107" t="n"/>
      <c r="AG660" s="107" t="n"/>
      <c r="AH660" s="107" t="n"/>
      <c r="AI660" s="107" t="n"/>
      <c r="AJ660" s="107" t="n"/>
      <c r="AK660" s="107" t="n"/>
      <c r="AL660" s="107" t="n"/>
      <c r="AM660" s="107" t="n"/>
      <c r="AN660" s="107" t="n"/>
      <c r="AO660" s="107" t="n"/>
      <c r="AP660" s="107" t="n"/>
      <c r="AQ660" s="107" t="n"/>
      <c r="AR660" s="107" t="n"/>
      <c r="AS660" s="107" t="n"/>
      <c r="AT660" s="107" t="n"/>
      <c r="AU660" s="107" t="n"/>
      <c r="AV660" s="107" t="n"/>
      <c r="AW660" s="107" t="n"/>
      <c r="AX660" s="107" t="n"/>
      <c r="AY660" s="107" t="n"/>
      <c r="AZ660" s="107" t="n"/>
      <c r="BA660" s="107" t="n"/>
      <c r="BB660" s="107" t="n"/>
      <c r="BC660" s="107" t="n"/>
      <c r="BD660" s="107" t="n"/>
      <c r="BE660" s="107" t="n"/>
      <c r="BF660" s="107" t="n"/>
      <c r="BG660" s="107" t="n"/>
      <c r="BH660" s="107" t="n"/>
      <c r="BI660" s="107" t="n"/>
      <c r="BJ660" s="107" t="n"/>
      <c r="BK660" s="107" t="n"/>
      <c r="BL660" s="107" t="n"/>
      <c r="BM660" s="107" t="n"/>
      <c r="BN660" s="107" t="n"/>
      <c r="BO660" s="107" t="n"/>
      <c r="BP660" s="107" t="n"/>
      <c r="BQ660" s="107" t="n"/>
      <c r="BR660" s="107" t="n"/>
      <c r="BS660" s="107" t="n"/>
      <c r="BT660" s="107" t="n"/>
      <c r="BU660" s="107" t="n"/>
      <c r="BV660" s="107" t="n"/>
      <c r="BW660" s="107" t="n"/>
      <c r="BX660" s="107" t="n"/>
      <c r="BY660" s="107" t="n"/>
      <c r="BZ660" s="107" t="n"/>
      <c r="CA660" s="107" t="n"/>
      <c r="CB660" s="107" t="n"/>
      <c r="CC660" s="107" t="n"/>
      <c r="CD660" s="107" t="n"/>
      <c r="CE660" s="107" t="n"/>
      <c r="CF660" s="107" t="n"/>
      <c r="CG660" s="107" t="n"/>
      <c r="CH660" s="107" t="n"/>
      <c r="CI660" s="107" t="n"/>
      <c r="CJ660" s="107" t="n"/>
      <c r="CK660" s="107" t="n"/>
      <c r="CL660" s="107" t="n"/>
      <c r="CM660" s="107" t="n"/>
      <c r="CN660" s="107" t="n"/>
      <c r="CO660" s="107" t="n"/>
      <c r="CP660" s="107" t="n"/>
      <c r="CQ660" s="107" t="n"/>
      <c r="CR660" s="107" t="n"/>
      <c r="CS660" s="107" t="n"/>
      <c r="CT660" s="107" t="n"/>
      <c r="CU660" s="107" t="n"/>
      <c r="CV660" s="107" t="n"/>
      <c r="CW660" s="107" t="n"/>
      <c r="CX660" s="107" t="n"/>
      <c r="CY660" s="107" t="n"/>
      <c r="CZ660" s="107" t="n"/>
    </row>
    <row r="663">
      <c r="A663" s="2">
        <f>IF($A656="","","   projections")</f>
        <v/>
      </c>
      <c r="B663" s="68">
        <f>IF($A656="",0,COUNT($E664:$CZ664))</f>
        <v/>
      </c>
      <c r="C663" s="69">
        <f>IF($B663=0,0,MAX($E664:$CZ664))</f>
        <v/>
      </c>
      <c r="D663" s="58">
        <f>_xll.BDS($A656,'Field Check'!$C$42,"headers=y","startcol=1","endcol=3","dir=h","cols=21;rows=3")</f>
        <v/>
      </c>
      <c r="E663" s="59" t="n">
        <v>46258</v>
      </c>
      <c r="F663" s="59" t="n">
        <v>46440</v>
      </c>
      <c r="G663" s="59" t="n">
        <v>46622</v>
      </c>
      <c r="H663" s="59" t="n">
        <v>46804</v>
      </c>
      <c r="I663" s="59" t="n">
        <v>46986</v>
      </c>
      <c r="J663" s="59" t="n">
        <v>47168</v>
      </c>
      <c r="K663" s="59" t="n">
        <v>47357</v>
      </c>
      <c r="L663" s="59" t="n">
        <v>47539</v>
      </c>
      <c r="M663" s="59" t="n">
        <v>47721</v>
      </c>
      <c r="N663" s="59" t="n">
        <v>47903</v>
      </c>
      <c r="O663" s="59" t="n">
        <v>48085</v>
      </c>
      <c r="P663" s="59" t="n">
        <v>48267</v>
      </c>
      <c r="Q663" s="59" t="n">
        <v>48449</v>
      </c>
      <c r="R663" s="59" t="n">
        <v>48631</v>
      </c>
      <c r="S663" s="59" t="n">
        <v>48813</v>
      </c>
      <c r="T663" s="59" t="n">
        <v>48995</v>
      </c>
      <c r="U663" s="59" t="n">
        <v>49177</v>
      </c>
      <c r="V663" s="59" t="n">
        <v>49366</v>
      </c>
      <c r="W663" s="59" t="n">
        <v>49548</v>
      </c>
      <c r="X663" s="59" t="n">
        <v>49730</v>
      </c>
      <c r="Y663" s="59" t="n"/>
      <c r="Z663" s="59" t="n"/>
      <c r="AA663" s="59" t="n"/>
      <c r="AB663" s="59" t="n"/>
      <c r="AC663" s="59" t="n"/>
      <c r="AD663" s="59" t="n"/>
      <c r="AE663" s="59" t="n"/>
      <c r="AF663" s="59" t="n"/>
      <c r="AG663" s="59" t="n"/>
      <c r="AH663" s="59" t="n"/>
      <c r="AI663" s="59" t="n"/>
      <c r="AJ663" s="59" t="n"/>
      <c r="AK663" s="59" t="n"/>
      <c r="AL663" s="59" t="n"/>
      <c r="AM663" s="59" t="n"/>
      <c r="AN663" s="59" t="n"/>
      <c r="AO663" s="59" t="n"/>
      <c r="AP663" s="59" t="n"/>
      <c r="AQ663" s="59" t="n"/>
      <c r="AR663" s="59" t="n"/>
      <c r="AS663" s="59" t="n"/>
      <c r="AT663" s="59" t="n"/>
      <c r="AU663" s="59" t="n"/>
      <c r="AV663" s="59" t="n"/>
      <c r="AW663" s="59" t="n"/>
      <c r="AX663" s="59" t="n"/>
      <c r="AY663" s="59" t="n"/>
      <c r="AZ663" s="59" t="n"/>
      <c r="BA663" s="59" t="n"/>
      <c r="BB663" s="59" t="n"/>
      <c r="BC663" s="59" t="n"/>
      <c r="BD663" s="59" t="n"/>
      <c r="BE663" s="59" t="n"/>
      <c r="BF663" s="59" t="n"/>
      <c r="BG663" s="59" t="n"/>
      <c r="BH663" s="59" t="n"/>
      <c r="BI663" s="59" t="n"/>
      <c r="BJ663" s="59" t="n"/>
      <c r="BK663" s="59" t="n"/>
      <c r="BL663" s="59" t="n"/>
      <c r="BM663" s="59" t="n"/>
      <c r="BN663" s="59" t="n"/>
      <c r="BO663" s="59" t="n"/>
      <c r="BP663" s="59" t="n"/>
      <c r="BQ663" s="59" t="n"/>
      <c r="BR663" s="59" t="n"/>
      <c r="BS663" s="59" t="n"/>
      <c r="BT663" s="59" t="n"/>
      <c r="BU663" s="59" t="n"/>
      <c r="BV663" s="59" t="n"/>
      <c r="BW663" s="59" t="n"/>
      <c r="BX663" s="59" t="n"/>
      <c r="BY663" s="59" t="n"/>
      <c r="BZ663" s="59" t="n"/>
      <c r="CA663" s="59" t="n"/>
      <c r="CB663" s="59" t="n"/>
      <c r="CC663" s="59" t="n"/>
      <c r="CD663" s="59" t="n"/>
      <c r="CE663" s="59" t="n"/>
      <c r="CF663" s="59" t="n"/>
      <c r="CG663" s="59" t="n"/>
      <c r="CH663" s="59" t="n"/>
      <c r="CI663" s="59" t="n"/>
      <c r="CJ663" s="59" t="n"/>
      <c r="CK663" s="59" t="n"/>
      <c r="CL663" s="59" t="n"/>
      <c r="CM663" s="59" t="n"/>
      <c r="CN663" s="59" t="n"/>
      <c r="CO663" s="59" t="n"/>
      <c r="CP663" s="59" t="n"/>
      <c r="CQ663" s="59" t="n"/>
      <c r="CR663" s="59" t="n"/>
      <c r="CS663" s="59" t="n"/>
      <c r="CT663" s="59" t="n"/>
      <c r="CU663" s="59" t="n"/>
      <c r="CV663" s="59" t="n"/>
      <c r="CW663" s="59" t="n"/>
      <c r="CX663" s="59" t="n"/>
      <c r="CY663" s="59" t="n"/>
      <c r="CZ663" s="59" t="n"/>
    </row>
    <row r="664">
      <c r="D664" s="59" t="inlineStr">
        <is>
          <t>Ex-Date</t>
        </is>
      </c>
      <c r="E664" s="59" t="n">
        <v>46280</v>
      </c>
      <c r="F664" s="59" t="n">
        <v>46462</v>
      </c>
      <c r="G664" s="59" t="n">
        <v>46645</v>
      </c>
      <c r="H664" s="59" t="n">
        <v>46828</v>
      </c>
      <c r="I664" s="59" t="n">
        <v>47010</v>
      </c>
      <c r="J664" s="59" t="n">
        <v>47191</v>
      </c>
      <c r="K664" s="59" t="n">
        <v>47374</v>
      </c>
      <c r="L664" s="59" t="n">
        <v>47556</v>
      </c>
      <c r="M664" s="59" t="n">
        <v>47739</v>
      </c>
      <c r="N664" s="59" t="n">
        <v>47921</v>
      </c>
      <c r="O664" s="59" t="n">
        <v>48106</v>
      </c>
      <c r="P664" s="59" t="n">
        <v>48288</v>
      </c>
      <c r="Q664" s="59" t="n">
        <v>48472</v>
      </c>
      <c r="R664" s="59" t="n">
        <v>48654</v>
      </c>
      <c r="S664" s="59" t="n">
        <v>48837</v>
      </c>
      <c r="T664" s="59" t="n">
        <v>49019</v>
      </c>
      <c r="U664" s="59" t="n">
        <v>49201</v>
      </c>
      <c r="V664" s="59" t="n">
        <v>49383</v>
      </c>
      <c r="W664" s="59" t="n">
        <v>49565</v>
      </c>
      <c r="X664" s="59" t="n">
        <v>49748</v>
      </c>
      <c r="Y664" s="59" t="n"/>
      <c r="Z664" s="59" t="n"/>
      <c r="AA664" s="59" t="n"/>
      <c r="AB664" s="59" t="n"/>
      <c r="AC664" s="59" t="n"/>
      <c r="AD664" s="59" t="n"/>
      <c r="AE664" s="59" t="n"/>
      <c r="AF664" s="59" t="n"/>
      <c r="AG664" s="59" t="n"/>
      <c r="AH664" s="59" t="n"/>
      <c r="AI664" s="59" t="n"/>
      <c r="AJ664" s="59" t="n"/>
      <c r="AK664" s="59" t="n"/>
      <c r="AL664" s="59" t="n"/>
      <c r="AM664" s="59" t="n"/>
      <c r="AN664" s="59" t="n"/>
      <c r="AO664" s="59" t="n"/>
      <c r="AP664" s="59" t="n"/>
      <c r="AQ664" s="59" t="n"/>
      <c r="AR664" s="59" t="n"/>
      <c r="AS664" s="59" t="n"/>
      <c r="AT664" s="59" t="n"/>
      <c r="AU664" s="59" t="n"/>
      <c r="AV664" s="59" t="n"/>
      <c r="AW664" s="59" t="n"/>
      <c r="AX664" s="59" t="n"/>
      <c r="AY664" s="59" t="n"/>
      <c r="AZ664" s="59" t="n"/>
      <c r="BA664" s="59" t="n"/>
      <c r="BB664" s="59" t="n"/>
      <c r="BC664" s="59" t="n"/>
      <c r="BD664" s="59" t="n"/>
      <c r="BE664" s="59" t="n"/>
      <c r="BF664" s="59" t="n"/>
      <c r="BG664" s="59" t="n"/>
      <c r="BH664" s="59" t="n"/>
      <c r="BI664" s="59" t="n"/>
      <c r="BJ664" s="59" t="n"/>
      <c r="BK664" s="59" t="n"/>
      <c r="BL664" s="59" t="n"/>
      <c r="BM664" s="59" t="n"/>
      <c r="BN664" s="59" t="n"/>
      <c r="BO664" s="59" t="n"/>
      <c r="BP664" s="59" t="n"/>
      <c r="BQ664" s="59" t="n"/>
      <c r="BR664" s="59" t="n"/>
      <c r="BS664" s="59" t="n"/>
      <c r="BT664" s="59" t="n"/>
      <c r="BU664" s="59" t="n"/>
      <c r="BV664" s="59" t="n"/>
      <c r="BW664" s="59" t="n"/>
      <c r="BX664" s="59" t="n"/>
      <c r="BY664" s="59" t="n"/>
      <c r="BZ664" s="59" t="n"/>
      <c r="CA664" s="59" t="n"/>
      <c r="CB664" s="59" t="n"/>
      <c r="CC664" s="59" t="n"/>
      <c r="CD664" s="59" t="n"/>
      <c r="CE664" s="59" t="n"/>
      <c r="CF664" s="59" t="n"/>
      <c r="CG664" s="59" t="n"/>
      <c r="CH664" s="59" t="n"/>
      <c r="CI664" s="59" t="n"/>
      <c r="CJ664" s="59" t="n"/>
      <c r="CK664" s="59" t="n"/>
      <c r="CL664" s="59" t="n"/>
      <c r="CM664" s="59" t="n"/>
      <c r="CN664" s="59" t="n"/>
      <c r="CO664" s="59" t="n"/>
      <c r="CP664" s="59" t="n"/>
      <c r="CQ664" s="59" t="n"/>
      <c r="CR664" s="59" t="n"/>
      <c r="CS664" s="59" t="n"/>
      <c r="CT664" s="59" t="n"/>
      <c r="CU664" s="59" t="n"/>
      <c r="CV664" s="59" t="n"/>
      <c r="CW664" s="59" t="n"/>
      <c r="CX664" s="59" t="n"/>
      <c r="CY664" s="59" t="n"/>
      <c r="CZ664" s="59" t="n"/>
    </row>
    <row r="665">
      <c r="D665" s="107" t="inlineStr">
        <is>
          <t>Amount Per Share</t>
        </is>
      </c>
      <c r="E665" s="107" t="n">
        <v>0.152</v>
      </c>
      <c r="F665" s="107" t="n">
        <v>0.139</v>
      </c>
      <c r="G665" s="107" t="n">
        <v>0.154</v>
      </c>
      <c r="H665" s="107" t="n">
        <v>0.143</v>
      </c>
      <c r="I665" s="107" t="n">
        <v>0.156</v>
      </c>
      <c r="J665" s="107" t="n">
        <v>0.147</v>
      </c>
      <c r="K665" s="107" t="n">
        <v>0.158</v>
      </c>
      <c r="L665" s="107" t="n">
        <v>0.151</v>
      </c>
      <c r="M665" s="107" t="n">
        <v>0.16</v>
      </c>
      <c r="N665" s="107" t="n">
        <v>0.155</v>
      </c>
      <c r="O665" s="107" t="n">
        <v>0.161</v>
      </c>
      <c r="P665" s="107" t="n">
        <v>0.159</v>
      </c>
      <c r="Q665" s="107" t="n">
        <v>0.163</v>
      </c>
      <c r="R665" s="107" t="n">
        <v>0.163</v>
      </c>
      <c r="S665" s="107" t="n">
        <v>0.165</v>
      </c>
      <c r="T665" s="107" t="n">
        <v>0.167</v>
      </c>
      <c r="U665" s="107" t="n">
        <v>0.169</v>
      </c>
      <c r="V665" s="107" t="n">
        <v>0.171</v>
      </c>
      <c r="W665" s="107" t="n">
        <v>0.173</v>
      </c>
      <c r="X665" s="107" t="n">
        <v>0.175</v>
      </c>
      <c r="Y665" s="107" t="n"/>
      <c r="Z665" s="107" t="n"/>
      <c r="AA665" s="107" t="n"/>
      <c r="AB665" s="107" t="n"/>
      <c r="AC665" s="107" t="n"/>
      <c r="AD665" s="107" t="n"/>
      <c r="AE665" s="107" t="n"/>
      <c r="AF665" s="107" t="n"/>
      <c r="AG665" s="107" t="n"/>
      <c r="AH665" s="107" t="n"/>
      <c r="AI665" s="107" t="n"/>
      <c r="AJ665" s="107" t="n"/>
      <c r="AK665" s="107" t="n"/>
      <c r="AL665" s="107" t="n"/>
      <c r="AM665" s="107" t="n"/>
      <c r="AN665" s="107" t="n"/>
      <c r="AO665" s="107" t="n"/>
      <c r="AP665" s="107" t="n"/>
      <c r="AQ665" s="107" t="n"/>
      <c r="AR665" s="107" t="n"/>
      <c r="AS665" s="107" t="n"/>
      <c r="AT665" s="107" t="n"/>
      <c r="AU665" s="107" t="n"/>
      <c r="AV665" s="107" t="n"/>
      <c r="AW665" s="107" t="n"/>
      <c r="AX665" s="107" t="n"/>
      <c r="AY665" s="107" t="n"/>
      <c r="AZ665" s="107" t="n"/>
      <c r="BA665" s="107" t="n"/>
      <c r="BB665" s="107" t="n"/>
      <c r="BC665" s="107" t="n"/>
      <c r="BD665" s="107" t="n"/>
      <c r="BE665" s="107" t="n"/>
      <c r="BF665" s="107" t="n"/>
      <c r="BG665" s="107" t="n"/>
      <c r="BH665" s="107" t="n"/>
      <c r="BI665" s="107" t="n"/>
      <c r="BJ665" s="107" t="n"/>
      <c r="BK665" s="107" t="n"/>
      <c r="BL665" s="107" t="n"/>
      <c r="BM665" s="107" t="n"/>
      <c r="BN665" s="107" t="n"/>
      <c r="BO665" s="107" t="n"/>
      <c r="BP665" s="107" t="n"/>
      <c r="BQ665" s="107" t="n"/>
      <c r="BR665" s="107" t="n"/>
      <c r="BS665" s="107" t="n"/>
      <c r="BT665" s="107" t="n"/>
      <c r="BU665" s="107" t="n"/>
      <c r="BV665" s="107" t="n"/>
      <c r="BW665" s="107" t="n"/>
      <c r="BX665" s="107" t="n"/>
      <c r="BY665" s="107" t="n"/>
      <c r="BZ665" s="107" t="n"/>
      <c r="CA665" s="107" t="n"/>
      <c r="CB665" s="107" t="n"/>
      <c r="CC665" s="107" t="n"/>
      <c r="CD665" s="107" t="n"/>
      <c r="CE665" s="107" t="n"/>
      <c r="CF665" s="107" t="n"/>
      <c r="CG665" s="107" t="n"/>
      <c r="CH665" s="107" t="n"/>
      <c r="CI665" s="107" t="n"/>
      <c r="CJ665" s="107" t="n"/>
      <c r="CK665" s="107" t="n"/>
      <c r="CL665" s="107" t="n"/>
      <c r="CM665" s="107" t="n"/>
      <c r="CN665" s="107" t="n"/>
      <c r="CO665" s="107" t="n"/>
      <c r="CP665" s="107" t="n"/>
      <c r="CQ665" s="107" t="n"/>
      <c r="CR665" s="107" t="n"/>
      <c r="CS665" s="107" t="n"/>
      <c r="CT665" s="107" t="n"/>
      <c r="CU665" s="107" t="n"/>
      <c r="CV665" s="107" t="n"/>
      <c r="CW665" s="107" t="n"/>
      <c r="CX665" s="107" t="n"/>
      <c r="CY665" s="107" t="n"/>
      <c r="CZ665" s="107" t="n"/>
    </row>
    <row r="667">
      <c r="A667" s="126">
        <f>IF('AS51'!$C$66="","",'AS51'!$C$66)</f>
        <v/>
      </c>
      <c r="B667" s="68">
        <f>IF($A667="",0,COUNT($E668:$CZ668))</f>
        <v/>
      </c>
      <c r="C667" s="69">
        <f>IF($B667=0,0,MAX($E668:$CZ668))</f>
        <v/>
      </c>
      <c r="D667" s="58">
        <f>_xll.BDS($A667,'Field Check'!$C$44,"headers=y","startcol=1","endcol=7","dir=h","DVD_START_DT",'Field Check'!$C$59,"DVD_END_DT",'Field Check'!$D$59)</f>
        <v/>
      </c>
      <c r="E667" s="59" t="n"/>
      <c r="F667" s="59" t="n"/>
      <c r="G667" s="59" t="n"/>
      <c r="H667" s="59" t="n"/>
      <c r="I667" s="59" t="n"/>
      <c r="J667" s="59" t="n"/>
      <c r="K667" s="59" t="n"/>
      <c r="L667" s="59" t="n"/>
      <c r="M667" s="59" t="n"/>
      <c r="N667" s="59" t="n"/>
      <c r="O667" s="59" t="n"/>
      <c r="P667" s="59" t="n"/>
      <c r="Q667" s="59" t="n"/>
      <c r="R667" s="59" t="n"/>
      <c r="S667" s="59" t="n"/>
      <c r="T667" s="59" t="n"/>
      <c r="U667" s="59" t="n"/>
      <c r="V667" s="59" t="n"/>
      <c r="W667" s="59" t="n"/>
      <c r="X667" s="59" t="n"/>
      <c r="Y667" s="59" t="n"/>
      <c r="Z667" s="59" t="n"/>
      <c r="AA667" s="59" t="n"/>
      <c r="AB667" s="59" t="n"/>
      <c r="AC667" s="59" t="n"/>
      <c r="AD667" s="59" t="n"/>
      <c r="AE667" s="59" t="n"/>
      <c r="AF667" s="59" t="n"/>
      <c r="AG667" s="59" t="n"/>
      <c r="AH667" s="59" t="n"/>
      <c r="AI667" s="59" t="n"/>
      <c r="AJ667" s="59" t="n"/>
      <c r="AK667" s="59" t="n"/>
      <c r="AL667" s="59" t="n"/>
      <c r="AM667" s="59" t="n"/>
      <c r="AN667" s="59" t="n"/>
      <c r="AO667" s="59" t="n"/>
      <c r="AP667" s="59" t="n"/>
      <c r="AQ667" s="59" t="n"/>
      <c r="AR667" s="59" t="n"/>
      <c r="AS667" s="59" t="n"/>
      <c r="AT667" s="59" t="n"/>
      <c r="AU667" s="59" t="n"/>
      <c r="AV667" s="59" t="n"/>
      <c r="AW667" s="59" t="n"/>
      <c r="AX667" s="59" t="n"/>
      <c r="AY667" s="59" t="n"/>
      <c r="AZ667" s="59" t="n"/>
      <c r="BA667" s="59" t="n"/>
      <c r="BB667" s="59" t="n"/>
      <c r="BC667" s="59" t="n"/>
      <c r="BD667" s="59" t="n"/>
      <c r="BE667" s="59" t="n"/>
      <c r="BF667" s="59" t="n"/>
      <c r="BG667" s="59" t="n"/>
      <c r="BH667" s="59" t="n"/>
      <c r="BI667" s="59" t="n"/>
      <c r="BJ667" s="59" t="n"/>
      <c r="BK667" s="59" t="n"/>
      <c r="BL667" s="59" t="n"/>
      <c r="BM667" s="59" t="n"/>
      <c r="BN667" s="59" t="n"/>
      <c r="BO667" s="59" t="n"/>
      <c r="BP667" s="59" t="n"/>
      <c r="BQ667" s="59" t="n"/>
      <c r="BR667" s="59" t="n"/>
      <c r="BS667" s="59" t="n"/>
      <c r="BT667" s="59" t="n"/>
      <c r="BU667" s="59" t="n"/>
      <c r="BV667" s="59" t="n"/>
      <c r="BW667" s="59" t="n"/>
      <c r="BX667" s="59" t="n"/>
      <c r="BY667" s="59" t="n"/>
      <c r="BZ667" s="59" t="n"/>
      <c r="CA667" s="59" t="n"/>
      <c r="CB667" s="59" t="n"/>
      <c r="CC667" s="59" t="n"/>
      <c r="CD667" s="59" t="n"/>
      <c r="CE667" s="59" t="n"/>
      <c r="CF667" s="59" t="n"/>
      <c r="CG667" s="59" t="n"/>
      <c r="CH667" s="59" t="n"/>
      <c r="CI667" s="59" t="n"/>
      <c r="CJ667" s="59" t="n"/>
      <c r="CK667" s="59" t="n"/>
      <c r="CL667" s="59" t="n"/>
      <c r="CM667" s="59" t="n"/>
      <c r="CN667" s="59" t="n"/>
      <c r="CO667" s="59" t="n"/>
      <c r="CP667" s="59" t="n"/>
      <c r="CQ667" s="59" t="n"/>
      <c r="CR667" s="59" t="n"/>
      <c r="CS667" s="59" t="n"/>
      <c r="CT667" s="59" t="n"/>
      <c r="CU667" s="59" t="n"/>
      <c r="CV667" s="59" t="n"/>
      <c r="CW667" s="59" t="n"/>
      <c r="CX667" s="59" t="n"/>
      <c r="CY667" s="59" t="n"/>
      <c r="CZ667" s="59" t="n"/>
    </row>
    <row r="668">
      <c r="D668" s="59" t="n"/>
      <c r="E668" s="59" t="n"/>
      <c r="F668" s="59" t="n"/>
      <c r="G668" s="59" t="n"/>
      <c r="H668" s="59" t="n"/>
      <c r="I668" s="59" t="n"/>
      <c r="J668" s="59" t="n"/>
      <c r="K668" s="59" t="n"/>
      <c r="L668" s="59" t="n"/>
      <c r="M668" s="59" t="n"/>
      <c r="N668" s="59" t="n"/>
      <c r="O668" s="59" t="n"/>
      <c r="P668" s="59" t="n"/>
      <c r="Q668" s="59" t="n"/>
      <c r="R668" s="59" t="n"/>
      <c r="S668" s="59" t="n"/>
      <c r="T668" s="59" t="n"/>
      <c r="U668" s="59" t="n"/>
      <c r="V668" s="59" t="n"/>
      <c r="W668" s="59" t="n"/>
      <c r="X668" s="59" t="n"/>
      <c r="Y668" s="59" t="n"/>
      <c r="Z668" s="59" t="n"/>
      <c r="AA668" s="59" t="n"/>
      <c r="AB668" s="59" t="n"/>
      <c r="AC668" s="59" t="n"/>
      <c r="AD668" s="59" t="n"/>
      <c r="AE668" s="59" t="n"/>
      <c r="AF668" s="59" t="n"/>
      <c r="AG668" s="59" t="n"/>
      <c r="AH668" s="59" t="n"/>
      <c r="AI668" s="59" t="n"/>
      <c r="AJ668" s="59" t="n"/>
      <c r="AK668" s="59" t="n"/>
      <c r="AL668" s="59" t="n"/>
      <c r="AM668" s="59" t="n"/>
      <c r="AN668" s="59" t="n"/>
      <c r="AO668" s="59" t="n"/>
      <c r="AP668" s="59" t="n"/>
      <c r="AQ668" s="59" t="n"/>
      <c r="AR668" s="59" t="n"/>
      <c r="AS668" s="59" t="n"/>
      <c r="AT668" s="59" t="n"/>
      <c r="AU668" s="59" t="n"/>
      <c r="AV668" s="59" t="n"/>
      <c r="AW668" s="59" t="n"/>
      <c r="AX668" s="59" t="n"/>
      <c r="AY668" s="59" t="n"/>
      <c r="AZ668" s="59" t="n"/>
      <c r="BA668" s="59" t="n"/>
      <c r="BB668" s="59" t="n"/>
      <c r="BC668" s="59" t="n"/>
      <c r="BD668" s="59" t="n"/>
      <c r="BE668" s="59" t="n"/>
      <c r="BF668" s="59" t="n"/>
      <c r="BG668" s="59" t="n"/>
      <c r="BH668" s="59" t="n"/>
      <c r="BI668" s="59" t="n"/>
      <c r="BJ668" s="59" t="n"/>
      <c r="BK668" s="59" t="n"/>
      <c r="BL668" s="59" t="n"/>
      <c r="BM668" s="59" t="n"/>
      <c r="BN668" s="59" t="n"/>
      <c r="BO668" s="59" t="n"/>
      <c r="BP668" s="59" t="n"/>
      <c r="BQ668" s="59" t="n"/>
      <c r="BR668" s="59" t="n"/>
      <c r="BS668" s="59" t="n"/>
      <c r="BT668" s="59" t="n"/>
      <c r="BU668" s="59" t="n"/>
      <c r="BV668" s="59" t="n"/>
      <c r="BW668" s="59" t="n"/>
      <c r="BX668" s="59" t="n"/>
      <c r="BY668" s="59" t="n"/>
      <c r="BZ668" s="59" t="n"/>
      <c r="CA668" s="59" t="n"/>
      <c r="CB668" s="59" t="n"/>
      <c r="CC668" s="59" t="n"/>
      <c r="CD668" s="59" t="n"/>
      <c r="CE668" s="59" t="n"/>
      <c r="CF668" s="59" t="n"/>
      <c r="CG668" s="59" t="n"/>
      <c r="CH668" s="59" t="n"/>
      <c r="CI668" s="59" t="n"/>
      <c r="CJ668" s="59" t="n"/>
      <c r="CK668" s="59" t="n"/>
      <c r="CL668" s="59" t="n"/>
      <c r="CM668" s="59" t="n"/>
      <c r="CN668" s="59" t="n"/>
      <c r="CO668" s="59" t="n"/>
      <c r="CP668" s="59" t="n"/>
      <c r="CQ668" s="59" t="n"/>
      <c r="CR668" s="59" t="n"/>
      <c r="CS668" s="59" t="n"/>
      <c r="CT668" s="59" t="n"/>
      <c r="CU668" s="59" t="n"/>
      <c r="CV668" s="59" t="n"/>
      <c r="CW668" s="59" t="n"/>
      <c r="CX668" s="59" t="n"/>
      <c r="CY668" s="59" t="n"/>
      <c r="CZ668" s="59" t="n"/>
    </row>
    <row r="669">
      <c r="D669" s="59" t="n"/>
      <c r="E669" s="59" t="n"/>
      <c r="F669" s="59" t="n"/>
      <c r="G669" s="59" t="n"/>
      <c r="H669" s="59" t="n"/>
      <c r="I669" s="59" t="n"/>
      <c r="J669" s="59" t="n"/>
      <c r="K669" s="59" t="n"/>
      <c r="L669" s="59" t="n"/>
      <c r="M669" s="59" t="n"/>
      <c r="N669" s="59" t="n"/>
      <c r="O669" s="59" t="n"/>
      <c r="P669" s="59" t="n"/>
      <c r="Q669" s="59" t="n"/>
      <c r="R669" s="59" t="n"/>
      <c r="S669" s="59" t="n"/>
      <c r="T669" s="59" t="n"/>
      <c r="U669" s="59" t="n"/>
      <c r="V669" s="59" t="n"/>
      <c r="W669" s="59" t="n"/>
      <c r="X669" s="59" t="n"/>
      <c r="Y669" s="59" t="n"/>
      <c r="Z669" s="59" t="n"/>
      <c r="AA669" s="59" t="n"/>
      <c r="AB669" s="59" t="n"/>
      <c r="AC669" s="59" t="n"/>
      <c r="AD669" s="59" t="n"/>
      <c r="AE669" s="59" t="n"/>
      <c r="AF669" s="59" t="n"/>
      <c r="AG669" s="59" t="n"/>
      <c r="AH669" s="59" t="n"/>
      <c r="AI669" s="59" t="n"/>
      <c r="AJ669" s="59" t="n"/>
      <c r="AK669" s="59" t="n"/>
      <c r="AL669" s="59" t="n"/>
      <c r="AM669" s="59" t="n"/>
      <c r="AN669" s="59" t="n"/>
      <c r="AO669" s="59" t="n"/>
      <c r="AP669" s="59" t="n"/>
      <c r="AQ669" s="59" t="n"/>
      <c r="AR669" s="59" t="n"/>
      <c r="AS669" s="59" t="n"/>
      <c r="AT669" s="59" t="n"/>
      <c r="AU669" s="59" t="n"/>
      <c r="AV669" s="59" t="n"/>
      <c r="AW669" s="59" t="n"/>
      <c r="AX669" s="59" t="n"/>
      <c r="AY669" s="59" t="n"/>
      <c r="AZ669" s="59" t="n"/>
      <c r="BA669" s="59" t="n"/>
      <c r="BB669" s="59" t="n"/>
      <c r="BC669" s="59" t="n"/>
      <c r="BD669" s="59" t="n"/>
      <c r="BE669" s="59" t="n"/>
      <c r="BF669" s="59" t="n"/>
      <c r="BG669" s="59" t="n"/>
      <c r="BH669" s="59" t="n"/>
      <c r="BI669" s="59" t="n"/>
      <c r="BJ669" s="59" t="n"/>
      <c r="BK669" s="59" t="n"/>
      <c r="BL669" s="59" t="n"/>
      <c r="BM669" s="59" t="n"/>
      <c r="BN669" s="59" t="n"/>
      <c r="BO669" s="59" t="n"/>
      <c r="BP669" s="59" t="n"/>
      <c r="BQ669" s="59" t="n"/>
      <c r="BR669" s="59" t="n"/>
      <c r="BS669" s="59" t="n"/>
      <c r="BT669" s="59" t="n"/>
      <c r="BU669" s="59" t="n"/>
      <c r="BV669" s="59" t="n"/>
      <c r="BW669" s="59" t="n"/>
      <c r="BX669" s="59" t="n"/>
      <c r="BY669" s="59" t="n"/>
      <c r="BZ669" s="59" t="n"/>
      <c r="CA669" s="59" t="n"/>
      <c r="CB669" s="59" t="n"/>
      <c r="CC669" s="59" t="n"/>
      <c r="CD669" s="59" t="n"/>
      <c r="CE669" s="59" t="n"/>
      <c r="CF669" s="59" t="n"/>
      <c r="CG669" s="59" t="n"/>
      <c r="CH669" s="59" t="n"/>
      <c r="CI669" s="59" t="n"/>
      <c r="CJ669" s="59" t="n"/>
      <c r="CK669" s="59" t="n"/>
      <c r="CL669" s="59" t="n"/>
      <c r="CM669" s="59" t="n"/>
      <c r="CN669" s="59" t="n"/>
      <c r="CO669" s="59" t="n"/>
      <c r="CP669" s="59" t="n"/>
      <c r="CQ669" s="59" t="n"/>
      <c r="CR669" s="59" t="n"/>
      <c r="CS669" s="59" t="n"/>
      <c r="CT669" s="59" t="n"/>
      <c r="CU669" s="59" t="n"/>
      <c r="CV669" s="59" t="n"/>
      <c r="CW669" s="59" t="n"/>
      <c r="CX669" s="59" t="n"/>
      <c r="CY669" s="59" t="n"/>
      <c r="CZ669" s="59" t="n"/>
    </row>
    <row r="670">
      <c r="D670" s="59" t="n"/>
      <c r="E670" s="59" t="n"/>
      <c r="F670" s="59" t="n"/>
      <c r="G670" s="59" t="n"/>
      <c r="H670" s="59" t="n"/>
      <c r="I670" s="59" t="n"/>
      <c r="J670" s="59" t="n"/>
      <c r="K670" s="59" t="n"/>
      <c r="L670" s="59" t="n"/>
      <c r="M670" s="59" t="n"/>
      <c r="N670" s="59" t="n"/>
      <c r="O670" s="59" t="n"/>
      <c r="P670" s="59" t="n"/>
      <c r="Q670" s="59" t="n"/>
      <c r="R670" s="59" t="n"/>
      <c r="S670" s="59" t="n"/>
      <c r="T670" s="59" t="n"/>
      <c r="U670" s="59" t="n"/>
      <c r="V670" s="59" t="n"/>
      <c r="W670" s="59" t="n"/>
      <c r="X670" s="59" t="n"/>
      <c r="Y670" s="59" t="n"/>
      <c r="Z670" s="59" t="n"/>
      <c r="AA670" s="59" t="n"/>
      <c r="AB670" s="59" t="n"/>
      <c r="AC670" s="59" t="n"/>
      <c r="AD670" s="59" t="n"/>
      <c r="AE670" s="59" t="n"/>
      <c r="AF670" s="59" t="n"/>
      <c r="AG670" s="59" t="n"/>
      <c r="AH670" s="59" t="n"/>
      <c r="AI670" s="59" t="n"/>
      <c r="AJ670" s="59" t="n"/>
      <c r="AK670" s="59" t="n"/>
      <c r="AL670" s="59" t="n"/>
      <c r="AM670" s="59" t="n"/>
      <c r="AN670" s="59" t="n"/>
      <c r="AO670" s="59" t="n"/>
      <c r="AP670" s="59" t="n"/>
      <c r="AQ670" s="59" t="n"/>
      <c r="AR670" s="59" t="n"/>
      <c r="AS670" s="59" t="n"/>
      <c r="AT670" s="59" t="n"/>
      <c r="AU670" s="59" t="n"/>
      <c r="AV670" s="59" t="n"/>
      <c r="AW670" s="59" t="n"/>
      <c r="AX670" s="59" t="n"/>
      <c r="AY670" s="59" t="n"/>
      <c r="AZ670" s="59" t="n"/>
      <c r="BA670" s="59" t="n"/>
      <c r="BB670" s="59" t="n"/>
      <c r="BC670" s="59" t="n"/>
      <c r="BD670" s="59" t="n"/>
      <c r="BE670" s="59" t="n"/>
      <c r="BF670" s="59" t="n"/>
      <c r="BG670" s="59" t="n"/>
      <c r="BH670" s="59" t="n"/>
      <c r="BI670" s="59" t="n"/>
      <c r="BJ670" s="59" t="n"/>
      <c r="BK670" s="59" t="n"/>
      <c r="BL670" s="59" t="n"/>
      <c r="BM670" s="59" t="n"/>
      <c r="BN670" s="59" t="n"/>
      <c r="BO670" s="59" t="n"/>
      <c r="BP670" s="59" t="n"/>
      <c r="BQ670" s="59" t="n"/>
      <c r="BR670" s="59" t="n"/>
      <c r="BS670" s="59" t="n"/>
      <c r="BT670" s="59" t="n"/>
      <c r="BU670" s="59" t="n"/>
      <c r="BV670" s="59" t="n"/>
      <c r="BW670" s="59" t="n"/>
      <c r="BX670" s="59" t="n"/>
      <c r="BY670" s="59" t="n"/>
      <c r="BZ670" s="59" t="n"/>
      <c r="CA670" s="59" t="n"/>
      <c r="CB670" s="59" t="n"/>
      <c r="CC670" s="59" t="n"/>
      <c r="CD670" s="59" t="n"/>
      <c r="CE670" s="59" t="n"/>
      <c r="CF670" s="59" t="n"/>
      <c r="CG670" s="59" t="n"/>
      <c r="CH670" s="59" t="n"/>
      <c r="CI670" s="59" t="n"/>
      <c r="CJ670" s="59" t="n"/>
      <c r="CK670" s="59" t="n"/>
      <c r="CL670" s="59" t="n"/>
      <c r="CM670" s="59" t="n"/>
      <c r="CN670" s="59" t="n"/>
      <c r="CO670" s="59" t="n"/>
      <c r="CP670" s="59" t="n"/>
      <c r="CQ670" s="59" t="n"/>
      <c r="CR670" s="59" t="n"/>
      <c r="CS670" s="59" t="n"/>
      <c r="CT670" s="59" t="n"/>
      <c r="CU670" s="59" t="n"/>
      <c r="CV670" s="59" t="n"/>
      <c r="CW670" s="59" t="n"/>
      <c r="CX670" s="59" t="n"/>
      <c r="CY670" s="59" t="n"/>
      <c r="CZ670" s="59" t="n"/>
    </row>
    <row r="671">
      <c r="D671" s="107" t="n"/>
      <c r="E671" s="107" t="n"/>
      <c r="F671" s="107" t="n"/>
      <c r="G671" s="107" t="n"/>
      <c r="H671" s="107" t="n"/>
      <c r="I671" s="107" t="n"/>
      <c r="J671" s="107" t="n"/>
      <c r="K671" s="107" t="n"/>
      <c r="L671" s="107" t="n"/>
      <c r="M671" s="107" t="n"/>
      <c r="N671" s="107" t="n"/>
      <c r="O671" s="107" t="n"/>
      <c r="P671" s="107" t="n"/>
      <c r="Q671" s="107" t="n"/>
      <c r="R671" s="107" t="n"/>
      <c r="S671" s="107" t="n"/>
      <c r="T671" s="107" t="n"/>
      <c r="U671" s="107" t="n"/>
      <c r="V671" s="107" t="n"/>
      <c r="W671" s="107" t="n"/>
      <c r="X671" s="107" t="n"/>
      <c r="Y671" s="107" t="n"/>
      <c r="Z671" s="107" t="n"/>
      <c r="AA671" s="107" t="n"/>
      <c r="AB671" s="107" t="n"/>
      <c r="AC671" s="107" t="n"/>
      <c r="AD671" s="107" t="n"/>
      <c r="AE671" s="107" t="n"/>
      <c r="AF671" s="107" t="n"/>
      <c r="AG671" s="107" t="n"/>
      <c r="AH671" s="107" t="n"/>
      <c r="AI671" s="107" t="n"/>
      <c r="AJ671" s="107" t="n"/>
      <c r="AK671" s="107" t="n"/>
      <c r="AL671" s="107" t="n"/>
      <c r="AM671" s="107" t="n"/>
      <c r="AN671" s="107" t="n"/>
      <c r="AO671" s="107" t="n"/>
      <c r="AP671" s="107" t="n"/>
      <c r="AQ671" s="107" t="n"/>
      <c r="AR671" s="107" t="n"/>
      <c r="AS671" s="107" t="n"/>
      <c r="AT671" s="107" t="n"/>
      <c r="AU671" s="107" t="n"/>
      <c r="AV671" s="107" t="n"/>
      <c r="AW671" s="107" t="n"/>
      <c r="AX671" s="107" t="n"/>
      <c r="AY671" s="107" t="n"/>
      <c r="AZ671" s="107" t="n"/>
      <c r="BA671" s="107" t="n"/>
      <c r="BB671" s="107" t="n"/>
      <c r="BC671" s="107" t="n"/>
      <c r="BD671" s="107" t="n"/>
      <c r="BE671" s="107" t="n"/>
      <c r="BF671" s="107" t="n"/>
      <c r="BG671" s="107" t="n"/>
      <c r="BH671" s="107" t="n"/>
      <c r="BI671" s="107" t="n"/>
      <c r="BJ671" s="107" t="n"/>
      <c r="BK671" s="107" t="n"/>
      <c r="BL671" s="107" t="n"/>
      <c r="BM671" s="107" t="n"/>
      <c r="BN671" s="107" t="n"/>
      <c r="BO671" s="107" t="n"/>
      <c r="BP671" s="107" t="n"/>
      <c r="BQ671" s="107" t="n"/>
      <c r="BR671" s="107" t="n"/>
      <c r="BS671" s="107" t="n"/>
      <c r="BT671" s="107" t="n"/>
      <c r="BU671" s="107" t="n"/>
      <c r="BV671" s="107" t="n"/>
      <c r="BW671" s="107" t="n"/>
      <c r="BX671" s="107" t="n"/>
      <c r="BY671" s="107" t="n"/>
      <c r="BZ671" s="107" t="n"/>
      <c r="CA671" s="107" t="n"/>
      <c r="CB671" s="107" t="n"/>
      <c r="CC671" s="107" t="n"/>
      <c r="CD671" s="107" t="n"/>
      <c r="CE671" s="107" t="n"/>
      <c r="CF671" s="107" t="n"/>
      <c r="CG671" s="107" t="n"/>
      <c r="CH671" s="107" t="n"/>
      <c r="CI671" s="107" t="n"/>
      <c r="CJ671" s="107" t="n"/>
      <c r="CK671" s="107" t="n"/>
      <c r="CL671" s="107" t="n"/>
      <c r="CM671" s="107" t="n"/>
      <c r="CN671" s="107" t="n"/>
      <c r="CO671" s="107" t="n"/>
      <c r="CP671" s="107" t="n"/>
      <c r="CQ671" s="107" t="n"/>
      <c r="CR671" s="107" t="n"/>
      <c r="CS671" s="107" t="n"/>
      <c r="CT671" s="107" t="n"/>
      <c r="CU671" s="107" t="n"/>
      <c r="CV671" s="107" t="n"/>
      <c r="CW671" s="107" t="n"/>
      <c r="CX671" s="107" t="n"/>
      <c r="CY671" s="107" t="n"/>
      <c r="CZ671" s="107" t="n"/>
    </row>
    <row r="674">
      <c r="A674" s="2">
        <f>IF($A667="","","   projections")</f>
        <v/>
      </c>
      <c r="B674" s="68">
        <f>IF($A667="",0,COUNT($E675:$CZ675))</f>
        <v/>
      </c>
      <c r="C674" s="69">
        <f>IF($B674=0,0,MAX($E675:$CZ675))</f>
        <v/>
      </c>
      <c r="D674" s="58">
        <f>_xll.BDS($A667,'Field Check'!$C$42,"headers=y","startcol=1","endcol=3","dir=h")</f>
        <v/>
      </c>
      <c r="E674" s="59" t="n"/>
      <c r="F674" s="59" t="n"/>
      <c r="G674" s="59" t="n"/>
      <c r="H674" s="59" t="n"/>
      <c r="I674" s="59" t="n"/>
      <c r="J674" s="59" t="n"/>
      <c r="K674" s="59" t="n"/>
      <c r="L674" s="59" t="n"/>
      <c r="M674" s="59" t="n"/>
      <c r="N674" s="59" t="n"/>
      <c r="O674" s="59" t="n"/>
      <c r="P674" s="59" t="n"/>
      <c r="Q674" s="59" t="n"/>
      <c r="R674" s="59" t="n"/>
      <c r="S674" s="59" t="n"/>
      <c r="T674" s="59" t="n"/>
      <c r="U674" s="59" t="n"/>
      <c r="V674" s="59" t="n"/>
      <c r="W674" s="59" t="n"/>
      <c r="X674" s="59" t="n"/>
      <c r="Y674" s="59" t="n"/>
      <c r="Z674" s="59" t="n"/>
      <c r="AA674" s="59" t="n"/>
      <c r="AB674" s="59" t="n"/>
      <c r="AC674" s="59" t="n"/>
      <c r="AD674" s="59" t="n"/>
      <c r="AE674" s="59" t="n"/>
      <c r="AF674" s="59" t="n"/>
      <c r="AG674" s="59" t="n"/>
      <c r="AH674" s="59" t="n"/>
      <c r="AI674" s="59" t="n"/>
      <c r="AJ674" s="59" t="n"/>
      <c r="AK674" s="59" t="n"/>
      <c r="AL674" s="59" t="n"/>
      <c r="AM674" s="59" t="n"/>
      <c r="AN674" s="59" t="n"/>
      <c r="AO674" s="59" t="n"/>
      <c r="AP674" s="59" t="n"/>
      <c r="AQ674" s="59" t="n"/>
      <c r="AR674" s="59" t="n"/>
      <c r="AS674" s="59" t="n"/>
      <c r="AT674" s="59" t="n"/>
      <c r="AU674" s="59" t="n"/>
      <c r="AV674" s="59" t="n"/>
      <c r="AW674" s="59" t="n"/>
      <c r="AX674" s="59" t="n"/>
      <c r="AY674" s="59" t="n"/>
      <c r="AZ674" s="59" t="n"/>
      <c r="BA674" s="59" t="n"/>
      <c r="BB674" s="59" t="n"/>
      <c r="BC674" s="59" t="n"/>
      <c r="BD674" s="59" t="n"/>
      <c r="BE674" s="59" t="n"/>
      <c r="BF674" s="59" t="n"/>
      <c r="BG674" s="59" t="n"/>
      <c r="BH674" s="59" t="n"/>
      <c r="BI674" s="59" t="n"/>
      <c r="BJ674" s="59" t="n"/>
      <c r="BK674" s="59" t="n"/>
      <c r="BL674" s="59" t="n"/>
      <c r="BM674" s="59" t="n"/>
      <c r="BN674" s="59" t="n"/>
      <c r="BO674" s="59" t="n"/>
      <c r="BP674" s="59" t="n"/>
      <c r="BQ674" s="59" t="n"/>
      <c r="BR674" s="59" t="n"/>
      <c r="BS674" s="59" t="n"/>
      <c r="BT674" s="59" t="n"/>
      <c r="BU674" s="59" t="n"/>
      <c r="BV674" s="59" t="n"/>
      <c r="BW674" s="59" t="n"/>
      <c r="BX674" s="59" t="n"/>
      <c r="BY674" s="59" t="n"/>
      <c r="BZ674" s="59" t="n"/>
      <c r="CA674" s="59" t="n"/>
      <c r="CB674" s="59" t="n"/>
      <c r="CC674" s="59" t="n"/>
      <c r="CD674" s="59" t="n"/>
      <c r="CE674" s="59" t="n"/>
      <c r="CF674" s="59" t="n"/>
      <c r="CG674" s="59" t="n"/>
      <c r="CH674" s="59" t="n"/>
      <c r="CI674" s="59" t="n"/>
      <c r="CJ674" s="59" t="n"/>
      <c r="CK674" s="59" t="n"/>
      <c r="CL674" s="59" t="n"/>
      <c r="CM674" s="59" t="n"/>
      <c r="CN674" s="59" t="n"/>
      <c r="CO674" s="59" t="n"/>
      <c r="CP674" s="59" t="n"/>
      <c r="CQ674" s="59" t="n"/>
      <c r="CR674" s="59" t="n"/>
      <c r="CS674" s="59" t="n"/>
      <c r="CT674" s="59" t="n"/>
      <c r="CU674" s="59" t="n"/>
      <c r="CV674" s="59" t="n"/>
      <c r="CW674" s="59" t="n"/>
      <c r="CX674" s="59" t="n"/>
      <c r="CY674" s="59" t="n"/>
      <c r="CZ674" s="59" t="n"/>
    </row>
    <row r="675">
      <c r="D675" s="59" t="n"/>
      <c r="E675" s="59" t="n"/>
      <c r="F675" s="59" t="n"/>
      <c r="G675" s="59" t="n"/>
      <c r="H675" s="59" t="n"/>
      <c r="I675" s="59" t="n"/>
      <c r="J675" s="59" t="n"/>
      <c r="K675" s="59" t="n"/>
      <c r="L675" s="59" t="n"/>
      <c r="M675" s="59" t="n"/>
      <c r="N675" s="59" t="n"/>
      <c r="O675" s="59" t="n"/>
      <c r="P675" s="59" t="n"/>
      <c r="Q675" s="59" t="n"/>
      <c r="R675" s="59" t="n"/>
      <c r="S675" s="59" t="n"/>
      <c r="T675" s="59" t="n"/>
      <c r="U675" s="59" t="n"/>
      <c r="V675" s="59" t="n"/>
      <c r="W675" s="59" t="n"/>
      <c r="X675" s="59" t="n"/>
      <c r="Y675" s="59" t="n"/>
      <c r="Z675" s="59" t="n"/>
      <c r="AA675" s="59" t="n"/>
      <c r="AB675" s="59" t="n"/>
      <c r="AC675" s="59" t="n"/>
      <c r="AD675" s="59" t="n"/>
      <c r="AE675" s="59" t="n"/>
      <c r="AF675" s="59" t="n"/>
      <c r="AG675" s="59" t="n"/>
      <c r="AH675" s="59" t="n"/>
      <c r="AI675" s="59" t="n"/>
      <c r="AJ675" s="59" t="n"/>
      <c r="AK675" s="59" t="n"/>
      <c r="AL675" s="59" t="n"/>
      <c r="AM675" s="59" t="n"/>
      <c r="AN675" s="59" t="n"/>
      <c r="AO675" s="59" t="n"/>
      <c r="AP675" s="59" t="n"/>
      <c r="AQ675" s="59" t="n"/>
      <c r="AR675" s="59" t="n"/>
      <c r="AS675" s="59" t="n"/>
      <c r="AT675" s="59" t="n"/>
      <c r="AU675" s="59" t="n"/>
      <c r="AV675" s="59" t="n"/>
      <c r="AW675" s="59" t="n"/>
      <c r="AX675" s="59" t="n"/>
      <c r="AY675" s="59" t="n"/>
      <c r="AZ675" s="59" t="n"/>
      <c r="BA675" s="59" t="n"/>
      <c r="BB675" s="59" t="n"/>
      <c r="BC675" s="59" t="n"/>
      <c r="BD675" s="59" t="n"/>
      <c r="BE675" s="59" t="n"/>
      <c r="BF675" s="59" t="n"/>
      <c r="BG675" s="59" t="n"/>
      <c r="BH675" s="59" t="n"/>
      <c r="BI675" s="59" t="n"/>
      <c r="BJ675" s="59" t="n"/>
      <c r="BK675" s="59" t="n"/>
      <c r="BL675" s="59" t="n"/>
      <c r="BM675" s="59" t="n"/>
      <c r="BN675" s="59" t="n"/>
      <c r="BO675" s="59" t="n"/>
      <c r="BP675" s="59" t="n"/>
      <c r="BQ675" s="59" t="n"/>
      <c r="BR675" s="59" t="n"/>
      <c r="BS675" s="59" t="n"/>
      <c r="BT675" s="59" t="n"/>
      <c r="BU675" s="59" t="n"/>
      <c r="BV675" s="59" t="n"/>
      <c r="BW675" s="59" t="n"/>
      <c r="BX675" s="59" t="n"/>
      <c r="BY675" s="59" t="n"/>
      <c r="BZ675" s="59" t="n"/>
      <c r="CA675" s="59" t="n"/>
      <c r="CB675" s="59" t="n"/>
      <c r="CC675" s="59" t="n"/>
      <c r="CD675" s="59" t="n"/>
      <c r="CE675" s="59" t="n"/>
      <c r="CF675" s="59" t="n"/>
      <c r="CG675" s="59" t="n"/>
      <c r="CH675" s="59" t="n"/>
      <c r="CI675" s="59" t="n"/>
      <c r="CJ675" s="59" t="n"/>
      <c r="CK675" s="59" t="n"/>
      <c r="CL675" s="59" t="n"/>
      <c r="CM675" s="59" t="n"/>
      <c r="CN675" s="59" t="n"/>
      <c r="CO675" s="59" t="n"/>
      <c r="CP675" s="59" t="n"/>
      <c r="CQ675" s="59" t="n"/>
      <c r="CR675" s="59" t="n"/>
      <c r="CS675" s="59" t="n"/>
      <c r="CT675" s="59" t="n"/>
      <c r="CU675" s="59" t="n"/>
      <c r="CV675" s="59" t="n"/>
      <c r="CW675" s="59" t="n"/>
      <c r="CX675" s="59" t="n"/>
      <c r="CY675" s="59" t="n"/>
      <c r="CZ675" s="59" t="n"/>
    </row>
    <row r="676">
      <c r="D676" s="107" t="n"/>
      <c r="E676" s="107" t="n"/>
      <c r="F676" s="107" t="n"/>
      <c r="G676" s="107" t="n"/>
      <c r="H676" s="107" t="n"/>
      <c r="I676" s="107" t="n"/>
      <c r="J676" s="107" t="n"/>
      <c r="K676" s="107" t="n"/>
      <c r="L676" s="107" t="n"/>
      <c r="M676" s="107" t="n"/>
      <c r="N676" s="107" t="n"/>
      <c r="O676" s="107" t="n"/>
      <c r="P676" s="107" t="n"/>
      <c r="Q676" s="107" t="n"/>
      <c r="R676" s="107" t="n"/>
      <c r="S676" s="107" t="n"/>
      <c r="T676" s="107" t="n"/>
      <c r="U676" s="107" t="n"/>
      <c r="V676" s="107" t="n"/>
      <c r="W676" s="107" t="n"/>
      <c r="X676" s="107" t="n"/>
      <c r="Y676" s="107" t="n"/>
      <c r="Z676" s="107" t="n"/>
      <c r="AA676" s="107" t="n"/>
      <c r="AB676" s="107" t="n"/>
      <c r="AC676" s="107" t="n"/>
      <c r="AD676" s="107" t="n"/>
      <c r="AE676" s="107" t="n"/>
      <c r="AF676" s="107" t="n"/>
      <c r="AG676" s="107" t="n"/>
      <c r="AH676" s="107" t="n"/>
      <c r="AI676" s="107" t="n"/>
      <c r="AJ676" s="107" t="n"/>
      <c r="AK676" s="107" t="n"/>
      <c r="AL676" s="107" t="n"/>
      <c r="AM676" s="107" t="n"/>
      <c r="AN676" s="107" t="n"/>
      <c r="AO676" s="107" t="n"/>
      <c r="AP676" s="107" t="n"/>
      <c r="AQ676" s="107" t="n"/>
      <c r="AR676" s="107" t="n"/>
      <c r="AS676" s="107" t="n"/>
      <c r="AT676" s="107" t="n"/>
      <c r="AU676" s="107" t="n"/>
      <c r="AV676" s="107" t="n"/>
      <c r="AW676" s="107" t="n"/>
      <c r="AX676" s="107" t="n"/>
      <c r="AY676" s="107" t="n"/>
      <c r="AZ676" s="107" t="n"/>
      <c r="BA676" s="107" t="n"/>
      <c r="BB676" s="107" t="n"/>
      <c r="BC676" s="107" t="n"/>
      <c r="BD676" s="107" t="n"/>
      <c r="BE676" s="107" t="n"/>
      <c r="BF676" s="107" t="n"/>
      <c r="BG676" s="107" t="n"/>
      <c r="BH676" s="107" t="n"/>
      <c r="BI676" s="107" t="n"/>
      <c r="BJ676" s="107" t="n"/>
      <c r="BK676" s="107" t="n"/>
      <c r="BL676" s="107" t="n"/>
      <c r="BM676" s="107" t="n"/>
      <c r="BN676" s="107" t="n"/>
      <c r="BO676" s="107" t="n"/>
      <c r="BP676" s="107" t="n"/>
      <c r="BQ676" s="107" t="n"/>
      <c r="BR676" s="107" t="n"/>
      <c r="BS676" s="107" t="n"/>
      <c r="BT676" s="107" t="n"/>
      <c r="BU676" s="107" t="n"/>
      <c r="BV676" s="107" t="n"/>
      <c r="BW676" s="107" t="n"/>
      <c r="BX676" s="107" t="n"/>
      <c r="BY676" s="107" t="n"/>
      <c r="BZ676" s="107" t="n"/>
      <c r="CA676" s="107" t="n"/>
      <c r="CB676" s="107" t="n"/>
      <c r="CC676" s="107" t="n"/>
      <c r="CD676" s="107" t="n"/>
      <c r="CE676" s="107" t="n"/>
      <c r="CF676" s="107" t="n"/>
      <c r="CG676" s="107" t="n"/>
      <c r="CH676" s="107" t="n"/>
      <c r="CI676" s="107" t="n"/>
      <c r="CJ676" s="107" t="n"/>
      <c r="CK676" s="107" t="n"/>
      <c r="CL676" s="107" t="n"/>
      <c r="CM676" s="107" t="n"/>
      <c r="CN676" s="107" t="n"/>
      <c r="CO676" s="107" t="n"/>
      <c r="CP676" s="107" t="n"/>
      <c r="CQ676" s="107" t="n"/>
      <c r="CR676" s="107" t="n"/>
      <c r="CS676" s="107" t="n"/>
      <c r="CT676" s="107" t="n"/>
      <c r="CU676" s="107" t="n"/>
      <c r="CV676" s="107" t="n"/>
      <c r="CW676" s="107" t="n"/>
      <c r="CX676" s="107" t="n"/>
      <c r="CY676" s="107" t="n"/>
      <c r="CZ676" s="107" t="n"/>
    </row>
    <row r="678">
      <c r="A678" s="126">
        <f>IF('AS51'!$C$67="","",'AS51'!$C$67)</f>
        <v/>
      </c>
      <c r="B678" s="68">
        <f>IF($A678="",0,COUNT($E679:$CZ679))</f>
        <v/>
      </c>
      <c r="C678" s="69">
        <f>IF($B678=0,0,MAX($E679:$CZ679))</f>
        <v/>
      </c>
      <c r="D678" s="58">
        <f>_xll.BDS($A678,'Field Check'!$C$44,"headers=y","startcol=1","endcol=7","dir=h","DVD_START_DT",'Field Check'!$C$59,"DVD_END_DT",'Field Check'!$D$59,"cols=2;rows=7")</f>
        <v/>
      </c>
      <c r="E678" s="59" t="n">
        <v>46196</v>
      </c>
      <c r="F678" s="59" t="n"/>
      <c r="G678" s="59" t="n"/>
      <c r="H678" s="59" t="n"/>
      <c r="I678" s="59" t="n"/>
      <c r="J678" s="59" t="n"/>
      <c r="K678" s="59" t="n"/>
      <c r="L678" s="59" t="n"/>
      <c r="M678" s="59" t="n"/>
      <c r="N678" s="59" t="n"/>
      <c r="O678" s="59" t="n"/>
      <c r="P678" s="59" t="n"/>
      <c r="Q678" s="59" t="n"/>
      <c r="R678" s="59" t="n"/>
      <c r="S678" s="59" t="n"/>
      <c r="T678" s="59" t="n"/>
      <c r="U678" s="59" t="n"/>
      <c r="V678" s="59" t="n"/>
      <c r="W678" s="59" t="n"/>
      <c r="X678" s="59" t="n"/>
      <c r="Y678" s="59" t="n"/>
      <c r="Z678" s="59" t="n"/>
      <c r="AA678" s="59" t="n"/>
      <c r="AB678" s="59" t="n"/>
      <c r="AC678" s="59" t="n"/>
      <c r="AD678" s="59" t="n"/>
      <c r="AE678" s="59" t="n"/>
      <c r="AF678" s="59" t="n"/>
      <c r="AG678" s="59" t="n"/>
      <c r="AH678" s="59" t="n"/>
      <c r="AI678" s="59" t="n"/>
      <c r="AJ678" s="59" t="n"/>
      <c r="AK678" s="59" t="n"/>
      <c r="AL678" s="59" t="n"/>
      <c r="AM678" s="59" t="n"/>
      <c r="AN678" s="59" t="n"/>
      <c r="AO678" s="59" t="n"/>
      <c r="AP678" s="59" t="n"/>
      <c r="AQ678" s="59" t="n"/>
      <c r="AR678" s="59" t="n"/>
      <c r="AS678" s="59" t="n"/>
      <c r="AT678" s="59" t="n"/>
      <c r="AU678" s="59" t="n"/>
      <c r="AV678" s="59" t="n"/>
      <c r="AW678" s="59" t="n"/>
      <c r="AX678" s="59" t="n"/>
      <c r="AY678" s="59" t="n"/>
      <c r="AZ678" s="59" t="n"/>
      <c r="BA678" s="59" t="n"/>
      <c r="BB678" s="59" t="n"/>
      <c r="BC678" s="59" t="n"/>
      <c r="BD678" s="59" t="n"/>
      <c r="BE678" s="59" t="n"/>
      <c r="BF678" s="59" t="n"/>
      <c r="BG678" s="59" t="n"/>
      <c r="BH678" s="59" t="n"/>
      <c r="BI678" s="59" t="n"/>
      <c r="BJ678" s="59" t="n"/>
      <c r="BK678" s="59" t="n"/>
      <c r="BL678" s="59" t="n"/>
      <c r="BM678" s="59" t="n"/>
      <c r="BN678" s="59" t="n"/>
      <c r="BO678" s="59" t="n"/>
      <c r="BP678" s="59" t="n"/>
      <c r="BQ678" s="59" t="n"/>
      <c r="BR678" s="59" t="n"/>
      <c r="BS678" s="59" t="n"/>
      <c r="BT678" s="59" t="n"/>
      <c r="BU678" s="59" t="n"/>
      <c r="BV678" s="59" t="n"/>
      <c r="BW678" s="59" t="n"/>
      <c r="BX678" s="59" t="n"/>
      <c r="BY678" s="59" t="n"/>
      <c r="BZ678" s="59" t="n"/>
      <c r="CA678" s="59" t="n"/>
      <c r="CB678" s="59" t="n"/>
      <c r="CC678" s="59" t="n"/>
      <c r="CD678" s="59" t="n"/>
      <c r="CE678" s="59" t="n"/>
      <c r="CF678" s="59" t="n"/>
      <c r="CG678" s="59" t="n"/>
      <c r="CH678" s="59" t="n"/>
      <c r="CI678" s="59" t="n"/>
      <c r="CJ678" s="59" t="n"/>
      <c r="CK678" s="59" t="n"/>
      <c r="CL678" s="59" t="n"/>
      <c r="CM678" s="59" t="n"/>
      <c r="CN678" s="59" t="n"/>
      <c r="CO678" s="59" t="n"/>
      <c r="CP678" s="59" t="n"/>
      <c r="CQ678" s="59" t="n"/>
      <c r="CR678" s="59" t="n"/>
      <c r="CS678" s="59" t="n"/>
      <c r="CT678" s="59" t="n"/>
      <c r="CU678" s="59" t="n"/>
      <c r="CV678" s="59" t="n"/>
      <c r="CW678" s="59" t="n"/>
      <c r="CX678" s="59" t="n"/>
      <c r="CY678" s="59" t="n"/>
      <c r="CZ678" s="59" t="n"/>
    </row>
    <row r="679">
      <c r="D679" s="59" t="inlineStr">
        <is>
          <t>Ex-Date</t>
        </is>
      </c>
      <c r="E679" s="59" t="n">
        <v>46202</v>
      </c>
      <c r="F679" s="59" t="n"/>
      <c r="G679" s="59" t="n"/>
      <c r="H679" s="59" t="n"/>
      <c r="I679" s="59" t="n"/>
      <c r="J679" s="59" t="n"/>
      <c r="K679" s="59" t="n"/>
      <c r="L679" s="59" t="n"/>
      <c r="M679" s="59" t="n"/>
      <c r="N679" s="59" t="n"/>
      <c r="O679" s="59" t="n"/>
      <c r="P679" s="59" t="n"/>
      <c r="Q679" s="59" t="n"/>
      <c r="R679" s="59" t="n"/>
      <c r="S679" s="59" t="n"/>
      <c r="T679" s="59" t="n"/>
      <c r="U679" s="59" t="n"/>
      <c r="V679" s="59" t="n"/>
      <c r="W679" s="59" t="n"/>
      <c r="X679" s="59" t="n"/>
      <c r="Y679" s="59" t="n"/>
      <c r="Z679" s="59" t="n"/>
      <c r="AA679" s="59" t="n"/>
      <c r="AB679" s="59" t="n"/>
      <c r="AC679" s="59" t="n"/>
      <c r="AD679" s="59" t="n"/>
      <c r="AE679" s="59" t="n"/>
      <c r="AF679" s="59" t="n"/>
      <c r="AG679" s="59" t="n"/>
      <c r="AH679" s="59" t="n"/>
      <c r="AI679" s="59" t="n"/>
      <c r="AJ679" s="59" t="n"/>
      <c r="AK679" s="59" t="n"/>
      <c r="AL679" s="59" t="n"/>
      <c r="AM679" s="59" t="n"/>
      <c r="AN679" s="59" t="n"/>
      <c r="AO679" s="59" t="n"/>
      <c r="AP679" s="59" t="n"/>
      <c r="AQ679" s="59" t="n"/>
      <c r="AR679" s="59" t="n"/>
      <c r="AS679" s="59" t="n"/>
      <c r="AT679" s="59" t="n"/>
      <c r="AU679" s="59" t="n"/>
      <c r="AV679" s="59" t="n"/>
      <c r="AW679" s="59" t="n"/>
      <c r="AX679" s="59" t="n"/>
      <c r="AY679" s="59" t="n"/>
      <c r="AZ679" s="59" t="n"/>
      <c r="BA679" s="59" t="n"/>
      <c r="BB679" s="59" t="n"/>
      <c r="BC679" s="59" t="n"/>
      <c r="BD679" s="59" t="n"/>
      <c r="BE679" s="59" t="n"/>
      <c r="BF679" s="59" t="n"/>
      <c r="BG679" s="59" t="n"/>
      <c r="BH679" s="59" t="n"/>
      <c r="BI679" s="59" t="n"/>
      <c r="BJ679" s="59" t="n"/>
      <c r="BK679" s="59" t="n"/>
      <c r="BL679" s="59" t="n"/>
      <c r="BM679" s="59" t="n"/>
      <c r="BN679" s="59" t="n"/>
      <c r="BO679" s="59" t="n"/>
      <c r="BP679" s="59" t="n"/>
      <c r="BQ679" s="59" t="n"/>
      <c r="BR679" s="59" t="n"/>
      <c r="BS679" s="59" t="n"/>
      <c r="BT679" s="59" t="n"/>
      <c r="BU679" s="59" t="n"/>
      <c r="BV679" s="59" t="n"/>
      <c r="BW679" s="59" t="n"/>
      <c r="BX679" s="59" t="n"/>
      <c r="BY679" s="59" t="n"/>
      <c r="BZ679" s="59" t="n"/>
      <c r="CA679" s="59" t="n"/>
      <c r="CB679" s="59" t="n"/>
      <c r="CC679" s="59" t="n"/>
      <c r="CD679" s="59" t="n"/>
      <c r="CE679" s="59" t="n"/>
      <c r="CF679" s="59" t="n"/>
      <c r="CG679" s="59" t="n"/>
      <c r="CH679" s="59" t="n"/>
      <c r="CI679" s="59" t="n"/>
      <c r="CJ679" s="59" t="n"/>
      <c r="CK679" s="59" t="n"/>
      <c r="CL679" s="59" t="n"/>
      <c r="CM679" s="59" t="n"/>
      <c r="CN679" s="59" t="n"/>
      <c r="CO679" s="59" t="n"/>
      <c r="CP679" s="59" t="n"/>
      <c r="CQ679" s="59" t="n"/>
      <c r="CR679" s="59" t="n"/>
      <c r="CS679" s="59" t="n"/>
      <c r="CT679" s="59" t="n"/>
      <c r="CU679" s="59" t="n"/>
      <c r="CV679" s="59" t="n"/>
      <c r="CW679" s="59" t="n"/>
      <c r="CX679" s="59" t="n"/>
      <c r="CY679" s="59" t="n"/>
      <c r="CZ679" s="59" t="n"/>
    </row>
    <row r="680">
      <c r="D680" s="59" t="inlineStr">
        <is>
          <t>Record Date</t>
        </is>
      </c>
      <c r="E680" s="59" t="n">
        <v>46203</v>
      </c>
      <c r="F680" s="59" t="n"/>
      <c r="G680" s="59" t="n"/>
      <c r="H680" s="59" t="n"/>
      <c r="I680" s="59" t="n"/>
      <c r="J680" s="59" t="n"/>
      <c r="K680" s="59" t="n"/>
      <c r="L680" s="59" t="n"/>
      <c r="M680" s="59" t="n"/>
      <c r="N680" s="59" t="n"/>
      <c r="O680" s="59" t="n"/>
      <c r="P680" s="59" t="n"/>
      <c r="Q680" s="59" t="n"/>
      <c r="R680" s="59" t="n"/>
      <c r="S680" s="59" t="n"/>
      <c r="T680" s="59" t="n"/>
      <c r="U680" s="59" t="n"/>
      <c r="V680" s="59" t="n"/>
      <c r="W680" s="59" t="n"/>
      <c r="X680" s="59" t="n"/>
      <c r="Y680" s="59" t="n"/>
      <c r="Z680" s="59" t="n"/>
      <c r="AA680" s="59" t="n"/>
      <c r="AB680" s="59" t="n"/>
      <c r="AC680" s="59" t="n"/>
      <c r="AD680" s="59" t="n"/>
      <c r="AE680" s="59" t="n"/>
      <c r="AF680" s="59" t="n"/>
      <c r="AG680" s="59" t="n"/>
      <c r="AH680" s="59" t="n"/>
      <c r="AI680" s="59" t="n"/>
      <c r="AJ680" s="59" t="n"/>
      <c r="AK680" s="59" t="n"/>
      <c r="AL680" s="59" t="n"/>
      <c r="AM680" s="59" t="n"/>
      <c r="AN680" s="59" t="n"/>
      <c r="AO680" s="59" t="n"/>
      <c r="AP680" s="59" t="n"/>
      <c r="AQ680" s="59" t="n"/>
      <c r="AR680" s="59" t="n"/>
      <c r="AS680" s="59" t="n"/>
      <c r="AT680" s="59" t="n"/>
      <c r="AU680" s="59" t="n"/>
      <c r="AV680" s="59" t="n"/>
      <c r="AW680" s="59" t="n"/>
      <c r="AX680" s="59" t="n"/>
      <c r="AY680" s="59" t="n"/>
      <c r="AZ680" s="59" t="n"/>
      <c r="BA680" s="59" t="n"/>
      <c r="BB680" s="59" t="n"/>
      <c r="BC680" s="59" t="n"/>
      <c r="BD680" s="59" t="n"/>
      <c r="BE680" s="59" t="n"/>
      <c r="BF680" s="59" t="n"/>
      <c r="BG680" s="59" t="n"/>
      <c r="BH680" s="59" t="n"/>
      <c r="BI680" s="59" t="n"/>
      <c r="BJ680" s="59" t="n"/>
      <c r="BK680" s="59" t="n"/>
      <c r="BL680" s="59" t="n"/>
      <c r="BM680" s="59" t="n"/>
      <c r="BN680" s="59" t="n"/>
      <c r="BO680" s="59" t="n"/>
      <c r="BP680" s="59" t="n"/>
      <c r="BQ680" s="59" t="n"/>
      <c r="BR680" s="59" t="n"/>
      <c r="BS680" s="59" t="n"/>
      <c r="BT680" s="59" t="n"/>
      <c r="BU680" s="59" t="n"/>
      <c r="BV680" s="59" t="n"/>
      <c r="BW680" s="59" t="n"/>
      <c r="BX680" s="59" t="n"/>
      <c r="BY680" s="59" t="n"/>
      <c r="BZ680" s="59" t="n"/>
      <c r="CA680" s="59" t="n"/>
      <c r="CB680" s="59" t="n"/>
      <c r="CC680" s="59" t="n"/>
      <c r="CD680" s="59" t="n"/>
      <c r="CE680" s="59" t="n"/>
      <c r="CF680" s="59" t="n"/>
      <c r="CG680" s="59" t="n"/>
      <c r="CH680" s="59" t="n"/>
      <c r="CI680" s="59" t="n"/>
      <c r="CJ680" s="59" t="n"/>
      <c r="CK680" s="59" t="n"/>
      <c r="CL680" s="59" t="n"/>
      <c r="CM680" s="59" t="n"/>
      <c r="CN680" s="59" t="n"/>
      <c r="CO680" s="59" t="n"/>
      <c r="CP680" s="59" t="n"/>
      <c r="CQ680" s="59" t="n"/>
      <c r="CR680" s="59" t="n"/>
      <c r="CS680" s="59" t="n"/>
      <c r="CT680" s="59" t="n"/>
      <c r="CU680" s="59" t="n"/>
      <c r="CV680" s="59" t="n"/>
      <c r="CW680" s="59" t="n"/>
      <c r="CX680" s="59" t="n"/>
      <c r="CY680" s="59" t="n"/>
      <c r="CZ680" s="59" t="n"/>
    </row>
    <row r="681">
      <c r="D681" s="59" t="inlineStr">
        <is>
          <t>Payable Date</t>
        </is>
      </c>
      <c r="E681" s="59" t="n">
        <v>46262</v>
      </c>
      <c r="F681" s="59" t="n"/>
      <c r="G681" s="59" t="n"/>
      <c r="H681" s="59" t="n"/>
      <c r="I681" s="59" t="n"/>
      <c r="J681" s="59" t="n"/>
      <c r="K681" s="59" t="n"/>
      <c r="L681" s="59" t="n"/>
      <c r="M681" s="59" t="n"/>
      <c r="N681" s="59" t="n"/>
      <c r="O681" s="59" t="n"/>
      <c r="P681" s="59" t="n"/>
      <c r="Q681" s="59" t="n"/>
      <c r="R681" s="59" t="n"/>
      <c r="S681" s="59" t="n"/>
      <c r="T681" s="59" t="n"/>
      <c r="U681" s="59" t="n"/>
      <c r="V681" s="59" t="n"/>
      <c r="W681" s="59" t="n"/>
      <c r="X681" s="59" t="n"/>
      <c r="Y681" s="59" t="n"/>
      <c r="Z681" s="59" t="n"/>
      <c r="AA681" s="59" t="n"/>
      <c r="AB681" s="59" t="n"/>
      <c r="AC681" s="59" t="n"/>
      <c r="AD681" s="59" t="n"/>
      <c r="AE681" s="59" t="n"/>
      <c r="AF681" s="59" t="n"/>
      <c r="AG681" s="59" t="n"/>
      <c r="AH681" s="59" t="n"/>
      <c r="AI681" s="59" t="n"/>
      <c r="AJ681" s="59" t="n"/>
      <c r="AK681" s="59" t="n"/>
      <c r="AL681" s="59" t="n"/>
      <c r="AM681" s="59" t="n"/>
      <c r="AN681" s="59" t="n"/>
      <c r="AO681" s="59" t="n"/>
      <c r="AP681" s="59" t="n"/>
      <c r="AQ681" s="59" t="n"/>
      <c r="AR681" s="59" t="n"/>
      <c r="AS681" s="59" t="n"/>
      <c r="AT681" s="59" t="n"/>
      <c r="AU681" s="59" t="n"/>
      <c r="AV681" s="59" t="n"/>
      <c r="AW681" s="59" t="n"/>
      <c r="AX681" s="59" t="n"/>
      <c r="AY681" s="59" t="n"/>
      <c r="AZ681" s="59" t="n"/>
      <c r="BA681" s="59" t="n"/>
      <c r="BB681" s="59" t="n"/>
      <c r="BC681" s="59" t="n"/>
      <c r="BD681" s="59" t="n"/>
      <c r="BE681" s="59" t="n"/>
      <c r="BF681" s="59" t="n"/>
      <c r="BG681" s="59" t="n"/>
      <c r="BH681" s="59" t="n"/>
      <c r="BI681" s="59" t="n"/>
      <c r="BJ681" s="59" t="n"/>
      <c r="BK681" s="59" t="n"/>
      <c r="BL681" s="59" t="n"/>
      <c r="BM681" s="59" t="n"/>
      <c r="BN681" s="59" t="n"/>
      <c r="BO681" s="59" t="n"/>
      <c r="BP681" s="59" t="n"/>
      <c r="BQ681" s="59" t="n"/>
      <c r="BR681" s="59" t="n"/>
      <c r="BS681" s="59" t="n"/>
      <c r="BT681" s="59" t="n"/>
      <c r="BU681" s="59" t="n"/>
      <c r="BV681" s="59" t="n"/>
      <c r="BW681" s="59" t="n"/>
      <c r="BX681" s="59" t="n"/>
      <c r="BY681" s="59" t="n"/>
      <c r="BZ681" s="59" t="n"/>
      <c r="CA681" s="59" t="n"/>
      <c r="CB681" s="59" t="n"/>
      <c r="CC681" s="59" t="n"/>
      <c r="CD681" s="59" t="n"/>
      <c r="CE681" s="59" t="n"/>
      <c r="CF681" s="59" t="n"/>
      <c r="CG681" s="59" t="n"/>
      <c r="CH681" s="59" t="n"/>
      <c r="CI681" s="59" t="n"/>
      <c r="CJ681" s="59" t="n"/>
      <c r="CK681" s="59" t="n"/>
      <c r="CL681" s="59" t="n"/>
      <c r="CM681" s="59" t="n"/>
      <c r="CN681" s="59" t="n"/>
      <c r="CO681" s="59" t="n"/>
      <c r="CP681" s="59" t="n"/>
      <c r="CQ681" s="59" t="n"/>
      <c r="CR681" s="59" t="n"/>
      <c r="CS681" s="59" t="n"/>
      <c r="CT681" s="59" t="n"/>
      <c r="CU681" s="59" t="n"/>
      <c r="CV681" s="59" t="n"/>
      <c r="CW681" s="59" t="n"/>
      <c r="CX681" s="59" t="n"/>
      <c r="CY681" s="59" t="n"/>
      <c r="CZ681" s="59" t="n"/>
    </row>
    <row r="682">
      <c r="D682" s="107" t="inlineStr">
        <is>
          <t>Dividend Amount</t>
        </is>
      </c>
      <c r="E682" s="107" t="n">
        <v>0.177</v>
      </c>
      <c r="F682" s="107" t="n"/>
      <c r="G682" s="107" t="n"/>
      <c r="H682" s="107" t="n"/>
      <c r="I682" s="107" t="n"/>
      <c r="J682" s="107" t="n"/>
      <c r="K682" s="107" t="n"/>
      <c r="L682" s="107" t="n"/>
      <c r="M682" s="107" t="n"/>
      <c r="N682" s="107" t="n"/>
      <c r="O682" s="107" t="n"/>
      <c r="P682" s="107" t="n"/>
      <c r="Q682" s="107" t="n"/>
      <c r="R682" s="107" t="n"/>
      <c r="S682" s="107" t="n"/>
      <c r="T682" s="107" t="n"/>
      <c r="U682" s="107" t="n"/>
      <c r="V682" s="107" t="n"/>
      <c r="W682" s="107" t="n"/>
      <c r="X682" s="107" t="n"/>
      <c r="Y682" s="107" t="n"/>
      <c r="Z682" s="107" t="n"/>
      <c r="AA682" s="107" t="n"/>
      <c r="AB682" s="107" t="n"/>
      <c r="AC682" s="107" t="n"/>
      <c r="AD682" s="107" t="n"/>
      <c r="AE682" s="107" t="n"/>
      <c r="AF682" s="107" t="n"/>
      <c r="AG682" s="107" t="n"/>
      <c r="AH682" s="107" t="n"/>
      <c r="AI682" s="107" t="n"/>
      <c r="AJ682" s="107" t="n"/>
      <c r="AK682" s="107" t="n"/>
      <c r="AL682" s="107" t="n"/>
      <c r="AM682" s="107" t="n"/>
      <c r="AN682" s="107" t="n"/>
      <c r="AO682" s="107" t="n"/>
      <c r="AP682" s="107" t="n"/>
      <c r="AQ682" s="107" t="n"/>
      <c r="AR682" s="107" t="n"/>
      <c r="AS682" s="107" t="n"/>
      <c r="AT682" s="107" t="n"/>
      <c r="AU682" s="107" t="n"/>
      <c r="AV682" s="107" t="n"/>
      <c r="AW682" s="107" t="n"/>
      <c r="AX682" s="107" t="n"/>
      <c r="AY682" s="107" t="n"/>
      <c r="AZ682" s="107" t="n"/>
      <c r="BA682" s="107" t="n"/>
      <c r="BB682" s="107" t="n"/>
      <c r="BC682" s="107" t="n"/>
      <c r="BD682" s="107" t="n"/>
      <c r="BE682" s="107" t="n"/>
      <c r="BF682" s="107" t="n"/>
      <c r="BG682" s="107" t="n"/>
      <c r="BH682" s="107" t="n"/>
      <c r="BI682" s="107" t="n"/>
      <c r="BJ682" s="107" t="n"/>
      <c r="BK682" s="107" t="n"/>
      <c r="BL682" s="107" t="n"/>
      <c r="BM682" s="107" t="n"/>
      <c r="BN682" s="107" t="n"/>
      <c r="BO682" s="107" t="n"/>
      <c r="BP682" s="107" t="n"/>
      <c r="BQ682" s="107" t="n"/>
      <c r="BR682" s="107" t="n"/>
      <c r="BS682" s="107" t="n"/>
      <c r="BT682" s="107" t="n"/>
      <c r="BU682" s="107" t="n"/>
      <c r="BV682" s="107" t="n"/>
      <c r="BW682" s="107" t="n"/>
      <c r="BX682" s="107" t="n"/>
      <c r="BY682" s="107" t="n"/>
      <c r="BZ682" s="107" t="n"/>
      <c r="CA682" s="107" t="n"/>
      <c r="CB682" s="107" t="n"/>
      <c r="CC682" s="107" t="n"/>
      <c r="CD682" s="107" t="n"/>
      <c r="CE682" s="107" t="n"/>
      <c r="CF682" s="107" t="n"/>
      <c r="CG682" s="107" t="n"/>
      <c r="CH682" s="107" t="n"/>
      <c r="CI682" s="107" t="n"/>
      <c r="CJ682" s="107" t="n"/>
      <c r="CK682" s="107" t="n"/>
      <c r="CL682" s="107" t="n"/>
      <c r="CM682" s="107" t="n"/>
      <c r="CN682" s="107" t="n"/>
      <c r="CO682" s="107" t="n"/>
      <c r="CP682" s="107" t="n"/>
      <c r="CQ682" s="107" t="n"/>
      <c r="CR682" s="107" t="n"/>
      <c r="CS682" s="107" t="n"/>
      <c r="CT682" s="107" t="n"/>
      <c r="CU682" s="107" t="n"/>
      <c r="CV682" s="107" t="n"/>
      <c r="CW682" s="107" t="n"/>
      <c r="CX682" s="107" t="n"/>
      <c r="CY682" s="107" t="n"/>
      <c r="CZ682" s="107" t="n"/>
    </row>
    <row r="683">
      <c r="D683" t="inlineStr">
        <is>
          <t>Dividend Frequency</t>
        </is>
      </c>
      <c r="E683" t="inlineStr">
        <is>
          <t>Semi-Anl</t>
        </is>
      </c>
    </row>
    <row r="684">
      <c r="D684" t="inlineStr">
        <is>
          <t>Dividend Type</t>
        </is>
      </c>
      <c r="E684" t="inlineStr">
        <is>
          <t>Final</t>
        </is>
      </c>
    </row>
    <row r="685">
      <c r="A685" s="2">
        <f>IF($A678="","","   projections")</f>
        <v/>
      </c>
      <c r="B685" s="68">
        <f>IF($A678="",0,COUNT($E686:$CZ686))</f>
        <v/>
      </c>
      <c r="C685" s="69">
        <f>IF($B685=0,0,MAX($E686:$CZ686))</f>
        <v/>
      </c>
      <c r="D685" s="58">
        <f>_xll.BDS($A678,'Field Check'!$C$42,"headers=y","startcol=1","endcol=3","dir=h","cols=21;rows=3")</f>
        <v/>
      </c>
      <c r="E685" s="59" t="n">
        <v>46373</v>
      </c>
      <c r="F685" s="59" t="n">
        <v>46560</v>
      </c>
      <c r="G685" s="59" t="n">
        <v>46737</v>
      </c>
      <c r="H685" s="59" t="n">
        <v>46926</v>
      </c>
      <c r="I685" s="59" t="n">
        <v>47108</v>
      </c>
      <c r="J685" s="59" t="n">
        <v>47291</v>
      </c>
      <c r="K685" s="59" t="n">
        <v>47472</v>
      </c>
      <c r="L685" s="59" t="n">
        <v>47655</v>
      </c>
      <c r="M685" s="59" t="n">
        <v>47836</v>
      </c>
      <c r="N685" s="59" t="n">
        <v>48019</v>
      </c>
      <c r="O685" s="59" t="n">
        <v>48200</v>
      </c>
      <c r="P685" s="59" t="n">
        <v>48387</v>
      </c>
      <c r="Q685" s="59" t="n">
        <v>48564</v>
      </c>
      <c r="R685" s="59" t="n">
        <v>48752</v>
      </c>
      <c r="S685" s="59" t="n">
        <v>48928</v>
      </c>
      <c r="T685" s="59" t="n">
        <v>49116</v>
      </c>
      <c r="U685" s="59" t="n">
        <v>49292</v>
      </c>
      <c r="V685" s="59" t="n">
        <v>49480</v>
      </c>
      <c r="W685" s="59" t="n">
        <v>49663</v>
      </c>
      <c r="X685" s="59" t="n">
        <v>49844</v>
      </c>
      <c r="Y685" s="59" t="n"/>
      <c r="Z685" s="59" t="n"/>
      <c r="AA685" s="59" t="n"/>
      <c r="AB685" s="59" t="n"/>
      <c r="AC685" s="59" t="n"/>
      <c r="AD685" s="59" t="n"/>
      <c r="AE685" s="59" t="n"/>
      <c r="AF685" s="59" t="n"/>
      <c r="AG685" s="59" t="n"/>
      <c r="AH685" s="59" t="n"/>
      <c r="AI685" s="59" t="n"/>
      <c r="AJ685" s="59" t="n"/>
      <c r="AK685" s="59" t="n"/>
      <c r="AL685" s="59" t="n"/>
      <c r="AM685" s="59" t="n"/>
      <c r="AN685" s="59" t="n"/>
      <c r="AO685" s="59" t="n"/>
      <c r="AP685" s="59" t="n"/>
      <c r="AQ685" s="59" t="n"/>
      <c r="AR685" s="59" t="n"/>
      <c r="AS685" s="59" t="n"/>
      <c r="AT685" s="59" t="n"/>
      <c r="AU685" s="59" t="n"/>
      <c r="AV685" s="59" t="n"/>
      <c r="AW685" s="59" t="n"/>
      <c r="AX685" s="59" t="n"/>
      <c r="AY685" s="59" t="n"/>
      <c r="AZ685" s="59" t="n"/>
      <c r="BA685" s="59" t="n"/>
      <c r="BB685" s="59" t="n"/>
      <c r="BC685" s="59" t="n"/>
      <c r="BD685" s="59" t="n"/>
      <c r="BE685" s="59" t="n"/>
      <c r="BF685" s="59" t="n"/>
      <c r="BG685" s="59" t="n"/>
      <c r="BH685" s="59" t="n"/>
      <c r="BI685" s="59" t="n"/>
      <c r="BJ685" s="59" t="n"/>
      <c r="BK685" s="59" t="n"/>
      <c r="BL685" s="59" t="n"/>
      <c r="BM685" s="59" t="n"/>
      <c r="BN685" s="59" t="n"/>
      <c r="BO685" s="59" t="n"/>
      <c r="BP685" s="59" t="n"/>
      <c r="BQ685" s="59" t="n"/>
      <c r="BR685" s="59" t="n"/>
      <c r="BS685" s="59" t="n"/>
      <c r="BT685" s="59" t="n"/>
      <c r="BU685" s="59" t="n"/>
      <c r="BV685" s="59" t="n"/>
      <c r="BW685" s="59" t="n"/>
      <c r="BX685" s="59" t="n"/>
      <c r="BY685" s="59" t="n"/>
      <c r="BZ685" s="59" t="n"/>
      <c r="CA685" s="59" t="n"/>
      <c r="CB685" s="59" t="n"/>
      <c r="CC685" s="59" t="n"/>
      <c r="CD685" s="59" t="n"/>
      <c r="CE685" s="59" t="n"/>
      <c r="CF685" s="59" t="n"/>
      <c r="CG685" s="59" t="n"/>
      <c r="CH685" s="59" t="n"/>
      <c r="CI685" s="59" t="n"/>
      <c r="CJ685" s="59" t="n"/>
      <c r="CK685" s="59" t="n"/>
      <c r="CL685" s="59" t="n"/>
      <c r="CM685" s="59" t="n"/>
      <c r="CN685" s="59" t="n"/>
      <c r="CO685" s="59" t="n"/>
      <c r="CP685" s="59" t="n"/>
      <c r="CQ685" s="59" t="n"/>
      <c r="CR685" s="59" t="n"/>
      <c r="CS685" s="59" t="n"/>
      <c r="CT685" s="59" t="n"/>
      <c r="CU685" s="59" t="n"/>
      <c r="CV685" s="59" t="n"/>
      <c r="CW685" s="59" t="n"/>
      <c r="CX685" s="59" t="n"/>
      <c r="CY685" s="59" t="n"/>
      <c r="CZ685" s="59" t="n"/>
    </row>
    <row r="686">
      <c r="D686" s="59" t="inlineStr">
        <is>
          <t>Ex-Date</t>
        </is>
      </c>
      <c r="E686" s="59" t="n">
        <v>46386</v>
      </c>
      <c r="F686" s="59" t="n">
        <v>46567</v>
      </c>
      <c r="G686" s="59" t="n">
        <v>46751</v>
      </c>
      <c r="H686" s="59" t="n">
        <v>46933</v>
      </c>
      <c r="I686" s="59" t="n">
        <v>47115</v>
      </c>
      <c r="J686" s="59" t="n">
        <v>47297</v>
      </c>
      <c r="K686" s="59" t="n">
        <v>47480</v>
      </c>
      <c r="L686" s="59" t="n">
        <v>47661</v>
      </c>
      <c r="M686" s="59" t="n">
        <v>47847</v>
      </c>
      <c r="N686" s="59" t="n">
        <v>48026</v>
      </c>
      <c r="O686" s="59" t="n">
        <v>48212</v>
      </c>
      <c r="P686" s="59" t="n">
        <v>48394</v>
      </c>
      <c r="Q686" s="59" t="n">
        <v>48578</v>
      </c>
      <c r="R686" s="59" t="n">
        <v>48759</v>
      </c>
      <c r="S686" s="59" t="n">
        <v>48942</v>
      </c>
      <c r="T686" s="59" t="n">
        <v>49124</v>
      </c>
      <c r="U686" s="59" t="n">
        <v>49306</v>
      </c>
      <c r="V686" s="59" t="n">
        <v>49488</v>
      </c>
      <c r="W686" s="59" t="n">
        <v>49671</v>
      </c>
      <c r="X686" s="59" t="n">
        <v>49853</v>
      </c>
      <c r="Y686" s="59" t="n"/>
      <c r="Z686" s="59" t="n"/>
      <c r="AA686" s="59" t="n"/>
      <c r="AB686" s="59" t="n"/>
      <c r="AC686" s="59" t="n"/>
      <c r="AD686" s="59" t="n"/>
      <c r="AE686" s="59" t="n"/>
      <c r="AF686" s="59" t="n"/>
      <c r="AG686" s="59" t="n"/>
      <c r="AH686" s="59" t="n"/>
      <c r="AI686" s="59" t="n"/>
      <c r="AJ686" s="59" t="n"/>
      <c r="AK686" s="59" t="n"/>
      <c r="AL686" s="59" t="n"/>
      <c r="AM686" s="59" t="n"/>
      <c r="AN686" s="59" t="n"/>
      <c r="AO686" s="59" t="n"/>
      <c r="AP686" s="59" t="n"/>
      <c r="AQ686" s="59" t="n"/>
      <c r="AR686" s="59" t="n"/>
      <c r="AS686" s="59" t="n"/>
      <c r="AT686" s="59" t="n"/>
      <c r="AU686" s="59" t="n"/>
      <c r="AV686" s="59" t="n"/>
      <c r="AW686" s="59" t="n"/>
      <c r="AX686" s="59" t="n"/>
      <c r="AY686" s="59" t="n"/>
      <c r="AZ686" s="59" t="n"/>
      <c r="BA686" s="59" t="n"/>
      <c r="BB686" s="59" t="n"/>
      <c r="BC686" s="59" t="n"/>
      <c r="BD686" s="59" t="n"/>
      <c r="BE686" s="59" t="n"/>
      <c r="BF686" s="59" t="n"/>
      <c r="BG686" s="59" t="n"/>
      <c r="BH686" s="59" t="n"/>
      <c r="BI686" s="59" t="n"/>
      <c r="BJ686" s="59" t="n"/>
      <c r="BK686" s="59" t="n"/>
      <c r="BL686" s="59" t="n"/>
      <c r="BM686" s="59" t="n"/>
      <c r="BN686" s="59" t="n"/>
      <c r="BO686" s="59" t="n"/>
      <c r="BP686" s="59" t="n"/>
      <c r="BQ686" s="59" t="n"/>
      <c r="BR686" s="59" t="n"/>
      <c r="BS686" s="59" t="n"/>
      <c r="BT686" s="59" t="n"/>
      <c r="BU686" s="59" t="n"/>
      <c r="BV686" s="59" t="n"/>
      <c r="BW686" s="59" t="n"/>
      <c r="BX686" s="59" t="n"/>
      <c r="BY686" s="59" t="n"/>
      <c r="BZ686" s="59" t="n"/>
      <c r="CA686" s="59" t="n"/>
      <c r="CB686" s="59" t="n"/>
      <c r="CC686" s="59" t="n"/>
      <c r="CD686" s="59" t="n"/>
      <c r="CE686" s="59" t="n"/>
      <c r="CF686" s="59" t="n"/>
      <c r="CG686" s="59" t="n"/>
      <c r="CH686" s="59" t="n"/>
      <c r="CI686" s="59" t="n"/>
      <c r="CJ686" s="59" t="n"/>
      <c r="CK686" s="59" t="n"/>
      <c r="CL686" s="59" t="n"/>
      <c r="CM686" s="59" t="n"/>
      <c r="CN686" s="59" t="n"/>
      <c r="CO686" s="59" t="n"/>
      <c r="CP686" s="59" t="n"/>
      <c r="CQ686" s="59" t="n"/>
      <c r="CR686" s="59" t="n"/>
      <c r="CS686" s="59" t="n"/>
      <c r="CT686" s="59" t="n"/>
      <c r="CU686" s="59" t="n"/>
      <c r="CV686" s="59" t="n"/>
      <c r="CW686" s="59" t="n"/>
      <c r="CX686" s="59" t="n"/>
      <c r="CY686" s="59" t="n"/>
      <c r="CZ686" s="59" t="n"/>
    </row>
    <row r="687">
      <c r="D687" s="107" t="inlineStr">
        <is>
          <t>Amount Per Share</t>
        </is>
      </c>
      <c r="E687" s="107" t="n">
        <v>0.195</v>
      </c>
      <c r="F687" s="107" t="n">
        <v>0.185</v>
      </c>
      <c r="G687" s="107" t="n">
        <v>0.2</v>
      </c>
      <c r="H687" s="107" t="n">
        <v>0.195</v>
      </c>
      <c r="I687" s="107" t="n">
        <v>0.21</v>
      </c>
      <c r="J687" s="107" t="n">
        <v>0.2</v>
      </c>
      <c r="K687" s="107" t="n">
        <v>0.22</v>
      </c>
      <c r="L687" s="107" t="n">
        <v>0.21</v>
      </c>
      <c r="M687" s="107" t="n">
        <v>0.225</v>
      </c>
      <c r="N687" s="107" t="n">
        <v>0.215</v>
      </c>
      <c r="O687" s="107" t="n">
        <v>0.23</v>
      </c>
      <c r="P687" s="107" t="n">
        <v>0.22</v>
      </c>
      <c r="Q687" s="107" t="n">
        <v>0.235</v>
      </c>
      <c r="R687" s="107" t="n">
        <v>0.225</v>
      </c>
      <c r="S687" s="107" t="n">
        <v>0.24</v>
      </c>
      <c r="T687" s="107" t="n">
        <v>0.23</v>
      </c>
      <c r="U687" s="107" t="n">
        <v>0.245</v>
      </c>
      <c r="V687" s="107" t="n">
        <v>0.235</v>
      </c>
      <c r="W687" s="107" t="n">
        <v>0.25</v>
      </c>
      <c r="X687" s="107" t="n">
        <v>0.24</v>
      </c>
      <c r="Y687" s="107" t="n"/>
      <c r="Z687" s="107" t="n"/>
      <c r="AA687" s="107" t="n"/>
      <c r="AB687" s="107" t="n"/>
      <c r="AC687" s="107" t="n"/>
      <c r="AD687" s="107" t="n"/>
      <c r="AE687" s="107" t="n"/>
      <c r="AF687" s="107" t="n"/>
      <c r="AG687" s="107" t="n"/>
      <c r="AH687" s="107" t="n"/>
      <c r="AI687" s="107" t="n"/>
      <c r="AJ687" s="107" t="n"/>
      <c r="AK687" s="107" t="n"/>
      <c r="AL687" s="107" t="n"/>
      <c r="AM687" s="107" t="n"/>
      <c r="AN687" s="107" t="n"/>
      <c r="AO687" s="107" t="n"/>
      <c r="AP687" s="107" t="n"/>
      <c r="AQ687" s="107" t="n"/>
      <c r="AR687" s="107" t="n"/>
      <c r="AS687" s="107" t="n"/>
      <c r="AT687" s="107" t="n"/>
      <c r="AU687" s="107" t="n"/>
      <c r="AV687" s="107" t="n"/>
      <c r="AW687" s="107" t="n"/>
      <c r="AX687" s="107" t="n"/>
      <c r="AY687" s="107" t="n"/>
      <c r="AZ687" s="107" t="n"/>
      <c r="BA687" s="107" t="n"/>
      <c r="BB687" s="107" t="n"/>
      <c r="BC687" s="107" t="n"/>
      <c r="BD687" s="107" t="n"/>
      <c r="BE687" s="107" t="n"/>
      <c r="BF687" s="107" t="n"/>
      <c r="BG687" s="107" t="n"/>
      <c r="BH687" s="107" t="n"/>
      <c r="BI687" s="107" t="n"/>
      <c r="BJ687" s="107" t="n"/>
      <c r="BK687" s="107" t="n"/>
      <c r="BL687" s="107" t="n"/>
      <c r="BM687" s="107" t="n"/>
      <c r="BN687" s="107" t="n"/>
      <c r="BO687" s="107" t="n"/>
      <c r="BP687" s="107" t="n"/>
      <c r="BQ687" s="107" t="n"/>
      <c r="BR687" s="107" t="n"/>
      <c r="BS687" s="107" t="n"/>
      <c r="BT687" s="107" t="n"/>
      <c r="BU687" s="107" t="n"/>
      <c r="BV687" s="107" t="n"/>
      <c r="BW687" s="107" t="n"/>
      <c r="BX687" s="107" t="n"/>
      <c r="BY687" s="107" t="n"/>
      <c r="BZ687" s="107" t="n"/>
      <c r="CA687" s="107" t="n"/>
      <c r="CB687" s="107" t="n"/>
      <c r="CC687" s="107" t="n"/>
      <c r="CD687" s="107" t="n"/>
      <c r="CE687" s="107" t="n"/>
      <c r="CF687" s="107" t="n"/>
      <c r="CG687" s="107" t="n"/>
      <c r="CH687" s="107" t="n"/>
      <c r="CI687" s="107" t="n"/>
      <c r="CJ687" s="107" t="n"/>
      <c r="CK687" s="107" t="n"/>
      <c r="CL687" s="107" t="n"/>
      <c r="CM687" s="107" t="n"/>
      <c r="CN687" s="107" t="n"/>
      <c r="CO687" s="107" t="n"/>
      <c r="CP687" s="107" t="n"/>
      <c r="CQ687" s="107" t="n"/>
      <c r="CR687" s="107" t="n"/>
      <c r="CS687" s="107" t="n"/>
      <c r="CT687" s="107" t="n"/>
      <c r="CU687" s="107" t="n"/>
      <c r="CV687" s="107" t="n"/>
      <c r="CW687" s="107" t="n"/>
      <c r="CX687" s="107" t="n"/>
      <c r="CY687" s="107" t="n"/>
      <c r="CZ687" s="107" t="n"/>
    </row>
    <row r="689">
      <c r="A689" s="126">
        <f>IF('AS51'!$C$68="","",'AS51'!$C$68)</f>
        <v/>
      </c>
      <c r="B689" s="68">
        <f>IF($A689="",0,COUNT($E690:$CZ690))</f>
        <v/>
      </c>
      <c r="C689" s="69">
        <f>IF($B689=0,0,MAX($E690:$CZ690))</f>
        <v/>
      </c>
      <c r="D689" s="58">
        <f>_xll.BDS($A689,'Field Check'!$C$44,"headers=y","startcol=1","endcol=7","dir=h","DVD_START_DT",'Field Check'!$C$59,"DVD_END_DT",'Field Check'!$D$59)</f>
        <v/>
      </c>
      <c r="E689" s="59" t="n"/>
      <c r="F689" s="59" t="n"/>
      <c r="G689" s="59" t="n"/>
      <c r="H689" s="59" t="n"/>
      <c r="I689" s="59" t="n"/>
      <c r="J689" s="59" t="n"/>
      <c r="K689" s="59" t="n"/>
      <c r="L689" s="59" t="n"/>
      <c r="M689" s="59" t="n"/>
      <c r="N689" s="59" t="n"/>
      <c r="O689" s="59" t="n"/>
      <c r="P689" s="59" t="n"/>
      <c r="Q689" s="59" t="n"/>
      <c r="R689" s="59" t="n"/>
      <c r="S689" s="59" t="n"/>
      <c r="T689" s="59" t="n"/>
      <c r="U689" s="59" t="n"/>
      <c r="V689" s="59" t="n"/>
      <c r="W689" s="59" t="n"/>
      <c r="X689" s="59" t="n"/>
      <c r="Y689" s="59" t="n"/>
      <c r="Z689" s="59" t="n"/>
      <c r="AA689" s="59" t="n"/>
      <c r="AB689" s="59" t="n"/>
      <c r="AC689" s="59" t="n"/>
      <c r="AD689" s="59" t="n"/>
      <c r="AE689" s="59" t="n"/>
      <c r="AF689" s="59" t="n"/>
      <c r="AG689" s="59" t="n"/>
      <c r="AH689" s="59" t="n"/>
      <c r="AI689" s="59" t="n"/>
      <c r="AJ689" s="59" t="n"/>
      <c r="AK689" s="59" t="n"/>
      <c r="AL689" s="59" t="n"/>
      <c r="AM689" s="59" t="n"/>
      <c r="AN689" s="59" t="n"/>
      <c r="AO689" s="59" t="n"/>
      <c r="AP689" s="59" t="n"/>
      <c r="AQ689" s="59" t="n"/>
      <c r="AR689" s="59" t="n"/>
      <c r="AS689" s="59" t="n"/>
      <c r="AT689" s="59" t="n"/>
      <c r="AU689" s="59" t="n"/>
      <c r="AV689" s="59" t="n"/>
      <c r="AW689" s="59" t="n"/>
      <c r="AX689" s="59" t="n"/>
      <c r="AY689" s="59" t="n"/>
      <c r="AZ689" s="59" t="n"/>
      <c r="BA689" s="59" t="n"/>
      <c r="BB689" s="59" t="n"/>
      <c r="BC689" s="59" t="n"/>
      <c r="BD689" s="59" t="n"/>
      <c r="BE689" s="59" t="n"/>
      <c r="BF689" s="59" t="n"/>
      <c r="BG689" s="59" t="n"/>
      <c r="BH689" s="59" t="n"/>
      <c r="BI689" s="59" t="n"/>
      <c r="BJ689" s="59" t="n"/>
      <c r="BK689" s="59" t="n"/>
      <c r="BL689" s="59" t="n"/>
      <c r="BM689" s="59" t="n"/>
      <c r="BN689" s="59" t="n"/>
      <c r="BO689" s="59" t="n"/>
      <c r="BP689" s="59" t="n"/>
      <c r="BQ689" s="59" t="n"/>
      <c r="BR689" s="59" t="n"/>
      <c r="BS689" s="59" t="n"/>
      <c r="BT689" s="59" t="n"/>
      <c r="BU689" s="59" t="n"/>
      <c r="BV689" s="59" t="n"/>
      <c r="BW689" s="59" t="n"/>
      <c r="BX689" s="59" t="n"/>
      <c r="BY689" s="59" t="n"/>
      <c r="BZ689" s="59" t="n"/>
      <c r="CA689" s="59" t="n"/>
      <c r="CB689" s="59" t="n"/>
      <c r="CC689" s="59" t="n"/>
      <c r="CD689" s="59" t="n"/>
      <c r="CE689" s="59" t="n"/>
      <c r="CF689" s="59" t="n"/>
      <c r="CG689" s="59" t="n"/>
      <c r="CH689" s="59" t="n"/>
      <c r="CI689" s="59" t="n"/>
      <c r="CJ689" s="59" t="n"/>
      <c r="CK689" s="59" t="n"/>
      <c r="CL689" s="59" t="n"/>
      <c r="CM689" s="59" t="n"/>
      <c r="CN689" s="59" t="n"/>
      <c r="CO689" s="59" t="n"/>
      <c r="CP689" s="59" t="n"/>
      <c r="CQ689" s="59" t="n"/>
      <c r="CR689" s="59" t="n"/>
      <c r="CS689" s="59" t="n"/>
      <c r="CT689" s="59" t="n"/>
      <c r="CU689" s="59" t="n"/>
      <c r="CV689" s="59" t="n"/>
      <c r="CW689" s="59" t="n"/>
      <c r="CX689" s="59" t="n"/>
      <c r="CY689" s="59" t="n"/>
      <c r="CZ689" s="59" t="n"/>
    </row>
    <row r="690">
      <c r="D690" s="59" t="n"/>
      <c r="E690" s="59" t="n"/>
      <c r="F690" s="59" t="n"/>
      <c r="G690" s="59" t="n"/>
      <c r="H690" s="59" t="n"/>
      <c r="I690" s="59" t="n"/>
      <c r="J690" s="59" t="n"/>
      <c r="K690" s="59" t="n"/>
      <c r="L690" s="59" t="n"/>
      <c r="M690" s="59" t="n"/>
      <c r="N690" s="59" t="n"/>
      <c r="O690" s="59" t="n"/>
      <c r="P690" s="59" t="n"/>
      <c r="Q690" s="59" t="n"/>
      <c r="R690" s="59" t="n"/>
      <c r="S690" s="59" t="n"/>
      <c r="T690" s="59" t="n"/>
      <c r="U690" s="59" t="n"/>
      <c r="V690" s="59" t="n"/>
      <c r="W690" s="59" t="n"/>
      <c r="X690" s="59" t="n"/>
      <c r="Y690" s="59" t="n"/>
      <c r="Z690" s="59" t="n"/>
      <c r="AA690" s="59" t="n"/>
      <c r="AB690" s="59" t="n"/>
      <c r="AC690" s="59" t="n"/>
      <c r="AD690" s="59" t="n"/>
      <c r="AE690" s="59" t="n"/>
      <c r="AF690" s="59" t="n"/>
      <c r="AG690" s="59" t="n"/>
      <c r="AH690" s="59" t="n"/>
      <c r="AI690" s="59" t="n"/>
      <c r="AJ690" s="59" t="n"/>
      <c r="AK690" s="59" t="n"/>
      <c r="AL690" s="59" t="n"/>
      <c r="AM690" s="59" t="n"/>
      <c r="AN690" s="59" t="n"/>
      <c r="AO690" s="59" t="n"/>
      <c r="AP690" s="59" t="n"/>
      <c r="AQ690" s="59" t="n"/>
      <c r="AR690" s="59" t="n"/>
      <c r="AS690" s="59" t="n"/>
      <c r="AT690" s="59" t="n"/>
      <c r="AU690" s="59" t="n"/>
      <c r="AV690" s="59" t="n"/>
      <c r="AW690" s="59" t="n"/>
      <c r="AX690" s="59" t="n"/>
      <c r="AY690" s="59" t="n"/>
      <c r="AZ690" s="59" t="n"/>
      <c r="BA690" s="59" t="n"/>
      <c r="BB690" s="59" t="n"/>
      <c r="BC690" s="59" t="n"/>
      <c r="BD690" s="59" t="n"/>
      <c r="BE690" s="59" t="n"/>
      <c r="BF690" s="59" t="n"/>
      <c r="BG690" s="59" t="n"/>
      <c r="BH690" s="59" t="n"/>
      <c r="BI690" s="59" t="n"/>
      <c r="BJ690" s="59" t="n"/>
      <c r="BK690" s="59" t="n"/>
      <c r="BL690" s="59" t="n"/>
      <c r="BM690" s="59" t="n"/>
      <c r="BN690" s="59" t="n"/>
      <c r="BO690" s="59" t="n"/>
      <c r="BP690" s="59" t="n"/>
      <c r="BQ690" s="59" t="n"/>
      <c r="BR690" s="59" t="n"/>
      <c r="BS690" s="59" t="n"/>
      <c r="BT690" s="59" t="n"/>
      <c r="BU690" s="59" t="n"/>
      <c r="BV690" s="59" t="n"/>
      <c r="BW690" s="59" t="n"/>
      <c r="BX690" s="59" t="n"/>
      <c r="BY690" s="59" t="n"/>
      <c r="BZ690" s="59" t="n"/>
      <c r="CA690" s="59" t="n"/>
      <c r="CB690" s="59" t="n"/>
      <c r="CC690" s="59" t="n"/>
      <c r="CD690" s="59" t="n"/>
      <c r="CE690" s="59" t="n"/>
      <c r="CF690" s="59" t="n"/>
      <c r="CG690" s="59" t="n"/>
      <c r="CH690" s="59" t="n"/>
      <c r="CI690" s="59" t="n"/>
      <c r="CJ690" s="59" t="n"/>
      <c r="CK690" s="59" t="n"/>
      <c r="CL690" s="59" t="n"/>
      <c r="CM690" s="59" t="n"/>
      <c r="CN690" s="59" t="n"/>
      <c r="CO690" s="59" t="n"/>
      <c r="CP690" s="59" t="n"/>
      <c r="CQ690" s="59" t="n"/>
      <c r="CR690" s="59" t="n"/>
      <c r="CS690" s="59" t="n"/>
      <c r="CT690" s="59" t="n"/>
      <c r="CU690" s="59" t="n"/>
      <c r="CV690" s="59" t="n"/>
      <c r="CW690" s="59" t="n"/>
      <c r="CX690" s="59" t="n"/>
      <c r="CY690" s="59" t="n"/>
      <c r="CZ690" s="59" t="n"/>
    </row>
    <row r="691">
      <c r="D691" s="59" t="n"/>
      <c r="E691" s="59" t="n"/>
      <c r="F691" s="59" t="n"/>
      <c r="G691" s="59" t="n"/>
      <c r="H691" s="59" t="n"/>
      <c r="I691" s="59" t="n"/>
      <c r="J691" s="59" t="n"/>
      <c r="K691" s="59" t="n"/>
      <c r="L691" s="59" t="n"/>
      <c r="M691" s="59" t="n"/>
      <c r="N691" s="59" t="n"/>
      <c r="O691" s="59" t="n"/>
      <c r="P691" s="59" t="n"/>
      <c r="Q691" s="59" t="n"/>
      <c r="R691" s="59" t="n"/>
      <c r="S691" s="59" t="n"/>
      <c r="T691" s="59" t="n"/>
      <c r="U691" s="59" t="n"/>
      <c r="V691" s="59" t="n"/>
      <c r="W691" s="59" t="n"/>
      <c r="X691" s="59" t="n"/>
      <c r="Y691" s="59" t="n"/>
      <c r="Z691" s="59" t="n"/>
      <c r="AA691" s="59" t="n"/>
      <c r="AB691" s="59" t="n"/>
      <c r="AC691" s="59" t="n"/>
      <c r="AD691" s="59" t="n"/>
      <c r="AE691" s="59" t="n"/>
      <c r="AF691" s="59" t="n"/>
      <c r="AG691" s="59" t="n"/>
      <c r="AH691" s="59" t="n"/>
      <c r="AI691" s="59" t="n"/>
      <c r="AJ691" s="59" t="n"/>
      <c r="AK691" s="59" t="n"/>
      <c r="AL691" s="59" t="n"/>
      <c r="AM691" s="59" t="n"/>
      <c r="AN691" s="59" t="n"/>
      <c r="AO691" s="59" t="n"/>
      <c r="AP691" s="59" t="n"/>
      <c r="AQ691" s="59" t="n"/>
      <c r="AR691" s="59" t="n"/>
      <c r="AS691" s="59" t="n"/>
      <c r="AT691" s="59" t="n"/>
      <c r="AU691" s="59" t="n"/>
      <c r="AV691" s="59" t="n"/>
      <c r="AW691" s="59" t="n"/>
      <c r="AX691" s="59" t="n"/>
      <c r="AY691" s="59" t="n"/>
      <c r="AZ691" s="59" t="n"/>
      <c r="BA691" s="59" t="n"/>
      <c r="BB691" s="59" t="n"/>
      <c r="BC691" s="59" t="n"/>
      <c r="BD691" s="59" t="n"/>
      <c r="BE691" s="59" t="n"/>
      <c r="BF691" s="59" t="n"/>
      <c r="BG691" s="59" t="n"/>
      <c r="BH691" s="59" t="n"/>
      <c r="BI691" s="59" t="n"/>
      <c r="BJ691" s="59" t="n"/>
      <c r="BK691" s="59" t="n"/>
      <c r="BL691" s="59" t="n"/>
      <c r="BM691" s="59" t="n"/>
      <c r="BN691" s="59" t="n"/>
      <c r="BO691" s="59" t="n"/>
      <c r="BP691" s="59" t="n"/>
      <c r="BQ691" s="59" t="n"/>
      <c r="BR691" s="59" t="n"/>
      <c r="BS691" s="59" t="n"/>
      <c r="BT691" s="59" t="n"/>
      <c r="BU691" s="59" t="n"/>
      <c r="BV691" s="59" t="n"/>
      <c r="BW691" s="59" t="n"/>
      <c r="BX691" s="59" t="n"/>
      <c r="BY691" s="59" t="n"/>
      <c r="BZ691" s="59" t="n"/>
      <c r="CA691" s="59" t="n"/>
      <c r="CB691" s="59" t="n"/>
      <c r="CC691" s="59" t="n"/>
      <c r="CD691" s="59" t="n"/>
      <c r="CE691" s="59" t="n"/>
      <c r="CF691" s="59" t="n"/>
      <c r="CG691" s="59" t="n"/>
      <c r="CH691" s="59" t="n"/>
      <c r="CI691" s="59" t="n"/>
      <c r="CJ691" s="59" t="n"/>
      <c r="CK691" s="59" t="n"/>
      <c r="CL691" s="59" t="n"/>
      <c r="CM691" s="59" t="n"/>
      <c r="CN691" s="59" t="n"/>
      <c r="CO691" s="59" t="n"/>
      <c r="CP691" s="59" t="n"/>
      <c r="CQ691" s="59" t="n"/>
      <c r="CR691" s="59" t="n"/>
      <c r="CS691" s="59" t="n"/>
      <c r="CT691" s="59" t="n"/>
      <c r="CU691" s="59" t="n"/>
      <c r="CV691" s="59" t="n"/>
      <c r="CW691" s="59" t="n"/>
      <c r="CX691" s="59" t="n"/>
      <c r="CY691" s="59" t="n"/>
      <c r="CZ691" s="59" t="n"/>
    </row>
    <row r="692">
      <c r="D692" s="59" t="n"/>
      <c r="E692" s="59" t="n"/>
      <c r="F692" s="59" t="n"/>
      <c r="G692" s="59" t="n"/>
      <c r="H692" s="59" t="n"/>
      <c r="I692" s="59" t="n"/>
      <c r="J692" s="59" t="n"/>
      <c r="K692" s="59" t="n"/>
      <c r="L692" s="59" t="n"/>
      <c r="M692" s="59" t="n"/>
      <c r="N692" s="59" t="n"/>
      <c r="O692" s="59" t="n"/>
      <c r="P692" s="59" t="n"/>
      <c r="Q692" s="59" t="n"/>
      <c r="R692" s="59" t="n"/>
      <c r="S692" s="59" t="n"/>
      <c r="T692" s="59" t="n"/>
      <c r="U692" s="59" t="n"/>
      <c r="V692" s="59" t="n"/>
      <c r="W692" s="59" t="n"/>
      <c r="X692" s="59" t="n"/>
      <c r="Y692" s="59" t="n"/>
      <c r="Z692" s="59" t="n"/>
      <c r="AA692" s="59" t="n"/>
      <c r="AB692" s="59" t="n"/>
      <c r="AC692" s="59" t="n"/>
      <c r="AD692" s="59" t="n"/>
      <c r="AE692" s="59" t="n"/>
      <c r="AF692" s="59" t="n"/>
      <c r="AG692" s="59" t="n"/>
      <c r="AH692" s="59" t="n"/>
      <c r="AI692" s="59" t="n"/>
      <c r="AJ692" s="59" t="n"/>
      <c r="AK692" s="59" t="n"/>
      <c r="AL692" s="59" t="n"/>
      <c r="AM692" s="59" t="n"/>
      <c r="AN692" s="59" t="n"/>
      <c r="AO692" s="59" t="n"/>
      <c r="AP692" s="59" t="n"/>
      <c r="AQ692" s="59" t="n"/>
      <c r="AR692" s="59" t="n"/>
      <c r="AS692" s="59" t="n"/>
      <c r="AT692" s="59" t="n"/>
      <c r="AU692" s="59" t="n"/>
      <c r="AV692" s="59" t="n"/>
      <c r="AW692" s="59" t="n"/>
      <c r="AX692" s="59" t="n"/>
      <c r="AY692" s="59" t="n"/>
      <c r="AZ692" s="59" t="n"/>
      <c r="BA692" s="59" t="n"/>
      <c r="BB692" s="59" t="n"/>
      <c r="BC692" s="59" t="n"/>
      <c r="BD692" s="59" t="n"/>
      <c r="BE692" s="59" t="n"/>
      <c r="BF692" s="59" t="n"/>
      <c r="BG692" s="59" t="n"/>
      <c r="BH692" s="59" t="n"/>
      <c r="BI692" s="59" t="n"/>
      <c r="BJ692" s="59" t="n"/>
      <c r="BK692" s="59" t="n"/>
      <c r="BL692" s="59" t="n"/>
      <c r="BM692" s="59" t="n"/>
      <c r="BN692" s="59" t="n"/>
      <c r="BO692" s="59" t="n"/>
      <c r="BP692" s="59" t="n"/>
      <c r="BQ692" s="59" t="n"/>
      <c r="BR692" s="59" t="n"/>
      <c r="BS692" s="59" t="n"/>
      <c r="BT692" s="59" t="n"/>
      <c r="BU692" s="59" t="n"/>
      <c r="BV692" s="59" t="n"/>
      <c r="BW692" s="59" t="n"/>
      <c r="BX692" s="59" t="n"/>
      <c r="BY692" s="59" t="n"/>
      <c r="BZ692" s="59" t="n"/>
      <c r="CA692" s="59" t="n"/>
      <c r="CB692" s="59" t="n"/>
      <c r="CC692" s="59" t="n"/>
      <c r="CD692" s="59" t="n"/>
      <c r="CE692" s="59" t="n"/>
      <c r="CF692" s="59" t="n"/>
      <c r="CG692" s="59" t="n"/>
      <c r="CH692" s="59" t="n"/>
      <c r="CI692" s="59" t="n"/>
      <c r="CJ692" s="59" t="n"/>
      <c r="CK692" s="59" t="n"/>
      <c r="CL692" s="59" t="n"/>
      <c r="CM692" s="59" t="n"/>
      <c r="CN692" s="59" t="n"/>
      <c r="CO692" s="59" t="n"/>
      <c r="CP692" s="59" t="n"/>
      <c r="CQ692" s="59" t="n"/>
      <c r="CR692" s="59" t="n"/>
      <c r="CS692" s="59" t="n"/>
      <c r="CT692" s="59" t="n"/>
      <c r="CU692" s="59" t="n"/>
      <c r="CV692" s="59" t="n"/>
      <c r="CW692" s="59" t="n"/>
      <c r="CX692" s="59" t="n"/>
      <c r="CY692" s="59" t="n"/>
      <c r="CZ692" s="59" t="n"/>
    </row>
    <row r="693">
      <c r="D693" s="107" t="n"/>
      <c r="E693" s="107" t="n"/>
      <c r="F693" s="107" t="n"/>
      <c r="G693" s="107" t="n"/>
      <c r="H693" s="107" t="n"/>
      <c r="I693" s="107" t="n"/>
      <c r="J693" s="107" t="n"/>
      <c r="K693" s="107" t="n"/>
      <c r="L693" s="107" t="n"/>
      <c r="M693" s="107" t="n"/>
      <c r="N693" s="107" t="n"/>
      <c r="O693" s="107" t="n"/>
      <c r="P693" s="107" t="n"/>
      <c r="Q693" s="107" t="n"/>
      <c r="R693" s="107" t="n"/>
      <c r="S693" s="107" t="n"/>
      <c r="T693" s="107" t="n"/>
      <c r="U693" s="107" t="n"/>
      <c r="V693" s="107" t="n"/>
      <c r="W693" s="107" t="n"/>
      <c r="X693" s="107" t="n"/>
      <c r="Y693" s="107" t="n"/>
      <c r="Z693" s="107" t="n"/>
      <c r="AA693" s="107" t="n"/>
      <c r="AB693" s="107" t="n"/>
      <c r="AC693" s="107" t="n"/>
      <c r="AD693" s="107" t="n"/>
      <c r="AE693" s="107" t="n"/>
      <c r="AF693" s="107" t="n"/>
      <c r="AG693" s="107" t="n"/>
      <c r="AH693" s="107" t="n"/>
      <c r="AI693" s="107" t="n"/>
      <c r="AJ693" s="107" t="n"/>
      <c r="AK693" s="107" t="n"/>
      <c r="AL693" s="107" t="n"/>
      <c r="AM693" s="107" t="n"/>
      <c r="AN693" s="107" t="n"/>
      <c r="AO693" s="107" t="n"/>
      <c r="AP693" s="107" t="n"/>
      <c r="AQ693" s="107" t="n"/>
      <c r="AR693" s="107" t="n"/>
      <c r="AS693" s="107" t="n"/>
      <c r="AT693" s="107" t="n"/>
      <c r="AU693" s="107" t="n"/>
      <c r="AV693" s="107" t="n"/>
      <c r="AW693" s="107" t="n"/>
      <c r="AX693" s="107" t="n"/>
      <c r="AY693" s="107" t="n"/>
      <c r="AZ693" s="107" t="n"/>
      <c r="BA693" s="107" t="n"/>
      <c r="BB693" s="107" t="n"/>
      <c r="BC693" s="107" t="n"/>
      <c r="BD693" s="107" t="n"/>
      <c r="BE693" s="107" t="n"/>
      <c r="BF693" s="107" t="n"/>
      <c r="BG693" s="107" t="n"/>
      <c r="BH693" s="107" t="n"/>
      <c r="BI693" s="107" t="n"/>
      <c r="BJ693" s="107" t="n"/>
      <c r="BK693" s="107" t="n"/>
      <c r="BL693" s="107" t="n"/>
      <c r="BM693" s="107" t="n"/>
      <c r="BN693" s="107" t="n"/>
      <c r="BO693" s="107" t="n"/>
      <c r="BP693" s="107" t="n"/>
      <c r="BQ693" s="107" t="n"/>
      <c r="BR693" s="107" t="n"/>
      <c r="BS693" s="107" t="n"/>
      <c r="BT693" s="107" t="n"/>
      <c r="BU693" s="107" t="n"/>
      <c r="BV693" s="107" t="n"/>
      <c r="BW693" s="107" t="n"/>
      <c r="BX693" s="107" t="n"/>
      <c r="BY693" s="107" t="n"/>
      <c r="BZ693" s="107" t="n"/>
      <c r="CA693" s="107" t="n"/>
      <c r="CB693" s="107" t="n"/>
      <c r="CC693" s="107" t="n"/>
      <c r="CD693" s="107" t="n"/>
      <c r="CE693" s="107" t="n"/>
      <c r="CF693" s="107" t="n"/>
      <c r="CG693" s="107" t="n"/>
      <c r="CH693" s="107" t="n"/>
      <c r="CI693" s="107" t="n"/>
      <c r="CJ693" s="107" t="n"/>
      <c r="CK693" s="107" t="n"/>
      <c r="CL693" s="107" t="n"/>
      <c r="CM693" s="107" t="n"/>
      <c r="CN693" s="107" t="n"/>
      <c r="CO693" s="107" t="n"/>
      <c r="CP693" s="107" t="n"/>
      <c r="CQ693" s="107" t="n"/>
      <c r="CR693" s="107" t="n"/>
      <c r="CS693" s="107" t="n"/>
      <c r="CT693" s="107" t="n"/>
      <c r="CU693" s="107" t="n"/>
      <c r="CV693" s="107" t="n"/>
      <c r="CW693" s="107" t="n"/>
      <c r="CX693" s="107" t="n"/>
      <c r="CY693" s="107" t="n"/>
      <c r="CZ693" s="107" t="n"/>
    </row>
    <row r="696">
      <c r="A696" s="2">
        <f>IF($A689="","","   projections")</f>
        <v/>
      </c>
      <c r="B696" s="68">
        <f>IF($A689="",0,COUNT($E697:$CZ697))</f>
        <v/>
      </c>
      <c r="C696" s="69">
        <f>IF($B696=0,0,MAX($E697:$CZ697))</f>
        <v/>
      </c>
      <c r="D696" s="58">
        <f>_xll.BDS($A689,'Field Check'!$C$42,"headers=y","startcol=1","endcol=3","dir=h")</f>
        <v/>
      </c>
      <c r="E696" s="59" t="n"/>
      <c r="F696" s="59" t="n"/>
      <c r="G696" s="59" t="n"/>
      <c r="H696" s="59" t="n"/>
      <c r="I696" s="59" t="n"/>
      <c r="J696" s="59" t="n"/>
      <c r="K696" s="59" t="n"/>
      <c r="L696" s="59" t="n"/>
      <c r="M696" s="59" t="n"/>
      <c r="N696" s="59" t="n"/>
      <c r="O696" s="59" t="n"/>
      <c r="P696" s="59" t="n"/>
      <c r="Q696" s="59" t="n"/>
      <c r="R696" s="59" t="n"/>
      <c r="S696" s="59" t="n"/>
      <c r="T696" s="59" t="n"/>
      <c r="U696" s="59" t="n"/>
      <c r="V696" s="59" t="n"/>
      <c r="W696" s="59" t="n"/>
      <c r="X696" s="59" t="n"/>
      <c r="Y696" s="59" t="n"/>
      <c r="Z696" s="59" t="n"/>
      <c r="AA696" s="59" t="n"/>
      <c r="AB696" s="59" t="n"/>
      <c r="AC696" s="59" t="n"/>
      <c r="AD696" s="59" t="n"/>
      <c r="AE696" s="59" t="n"/>
      <c r="AF696" s="59" t="n"/>
      <c r="AG696" s="59" t="n"/>
      <c r="AH696" s="59" t="n"/>
      <c r="AI696" s="59" t="n"/>
      <c r="AJ696" s="59" t="n"/>
      <c r="AK696" s="59" t="n"/>
      <c r="AL696" s="59" t="n"/>
      <c r="AM696" s="59" t="n"/>
      <c r="AN696" s="59" t="n"/>
      <c r="AO696" s="59" t="n"/>
      <c r="AP696" s="59" t="n"/>
      <c r="AQ696" s="59" t="n"/>
      <c r="AR696" s="59" t="n"/>
      <c r="AS696" s="59" t="n"/>
      <c r="AT696" s="59" t="n"/>
      <c r="AU696" s="59" t="n"/>
      <c r="AV696" s="59" t="n"/>
      <c r="AW696" s="59" t="n"/>
      <c r="AX696" s="59" t="n"/>
      <c r="AY696" s="59" t="n"/>
      <c r="AZ696" s="59" t="n"/>
      <c r="BA696" s="59" t="n"/>
      <c r="BB696" s="59" t="n"/>
      <c r="BC696" s="59" t="n"/>
      <c r="BD696" s="59" t="n"/>
      <c r="BE696" s="59" t="n"/>
      <c r="BF696" s="59" t="n"/>
      <c r="BG696" s="59" t="n"/>
      <c r="BH696" s="59" t="n"/>
      <c r="BI696" s="59" t="n"/>
      <c r="BJ696" s="59" t="n"/>
      <c r="BK696" s="59" t="n"/>
      <c r="BL696" s="59" t="n"/>
      <c r="BM696" s="59" t="n"/>
      <c r="BN696" s="59" t="n"/>
      <c r="BO696" s="59" t="n"/>
      <c r="BP696" s="59" t="n"/>
      <c r="BQ696" s="59" t="n"/>
      <c r="BR696" s="59" t="n"/>
      <c r="BS696" s="59" t="n"/>
      <c r="BT696" s="59" t="n"/>
      <c r="BU696" s="59" t="n"/>
      <c r="BV696" s="59" t="n"/>
      <c r="BW696" s="59" t="n"/>
      <c r="BX696" s="59" t="n"/>
      <c r="BY696" s="59" t="n"/>
      <c r="BZ696" s="59" t="n"/>
      <c r="CA696" s="59" t="n"/>
      <c r="CB696" s="59" t="n"/>
      <c r="CC696" s="59" t="n"/>
      <c r="CD696" s="59" t="n"/>
      <c r="CE696" s="59" t="n"/>
      <c r="CF696" s="59" t="n"/>
      <c r="CG696" s="59" t="n"/>
      <c r="CH696" s="59" t="n"/>
      <c r="CI696" s="59" t="n"/>
      <c r="CJ696" s="59" t="n"/>
      <c r="CK696" s="59" t="n"/>
      <c r="CL696" s="59" t="n"/>
      <c r="CM696" s="59" t="n"/>
      <c r="CN696" s="59" t="n"/>
      <c r="CO696" s="59" t="n"/>
      <c r="CP696" s="59" t="n"/>
      <c r="CQ696" s="59" t="n"/>
      <c r="CR696" s="59" t="n"/>
      <c r="CS696" s="59" t="n"/>
      <c r="CT696" s="59" t="n"/>
      <c r="CU696" s="59" t="n"/>
      <c r="CV696" s="59" t="n"/>
      <c r="CW696" s="59" t="n"/>
      <c r="CX696" s="59" t="n"/>
      <c r="CY696" s="59" t="n"/>
      <c r="CZ696" s="59" t="n"/>
    </row>
    <row r="697">
      <c r="D697" s="59" t="n"/>
      <c r="E697" s="59" t="n"/>
      <c r="F697" s="59" t="n"/>
      <c r="G697" s="59" t="n"/>
      <c r="H697" s="59" t="n"/>
      <c r="I697" s="59" t="n"/>
      <c r="J697" s="59" t="n"/>
      <c r="K697" s="59" t="n"/>
      <c r="L697" s="59" t="n"/>
      <c r="M697" s="59" t="n"/>
      <c r="N697" s="59" t="n"/>
      <c r="O697" s="59" t="n"/>
      <c r="P697" s="59" t="n"/>
      <c r="Q697" s="59" t="n"/>
      <c r="R697" s="59" t="n"/>
      <c r="S697" s="59" t="n"/>
      <c r="T697" s="59" t="n"/>
      <c r="U697" s="59" t="n"/>
      <c r="V697" s="59" t="n"/>
      <c r="W697" s="59" t="n"/>
      <c r="X697" s="59" t="n"/>
      <c r="Y697" s="59" t="n"/>
      <c r="Z697" s="59" t="n"/>
      <c r="AA697" s="59" t="n"/>
      <c r="AB697" s="59" t="n"/>
      <c r="AC697" s="59" t="n"/>
      <c r="AD697" s="59" t="n"/>
      <c r="AE697" s="59" t="n"/>
      <c r="AF697" s="59" t="n"/>
      <c r="AG697" s="59" t="n"/>
      <c r="AH697" s="59" t="n"/>
      <c r="AI697" s="59" t="n"/>
      <c r="AJ697" s="59" t="n"/>
      <c r="AK697" s="59" t="n"/>
      <c r="AL697" s="59" t="n"/>
      <c r="AM697" s="59" t="n"/>
      <c r="AN697" s="59" t="n"/>
      <c r="AO697" s="59" t="n"/>
      <c r="AP697" s="59" t="n"/>
      <c r="AQ697" s="59" t="n"/>
      <c r="AR697" s="59" t="n"/>
      <c r="AS697" s="59" t="n"/>
      <c r="AT697" s="59" t="n"/>
      <c r="AU697" s="59" t="n"/>
      <c r="AV697" s="59" t="n"/>
      <c r="AW697" s="59" t="n"/>
      <c r="AX697" s="59" t="n"/>
      <c r="AY697" s="59" t="n"/>
      <c r="AZ697" s="59" t="n"/>
      <c r="BA697" s="59" t="n"/>
      <c r="BB697" s="59" t="n"/>
      <c r="BC697" s="59" t="n"/>
      <c r="BD697" s="59" t="n"/>
      <c r="BE697" s="59" t="n"/>
      <c r="BF697" s="59" t="n"/>
      <c r="BG697" s="59" t="n"/>
      <c r="BH697" s="59" t="n"/>
      <c r="BI697" s="59" t="n"/>
      <c r="BJ697" s="59" t="n"/>
      <c r="BK697" s="59" t="n"/>
      <c r="BL697" s="59" t="n"/>
      <c r="BM697" s="59" t="n"/>
      <c r="BN697" s="59" t="n"/>
      <c r="BO697" s="59" t="n"/>
      <c r="BP697" s="59" t="n"/>
      <c r="BQ697" s="59" t="n"/>
      <c r="BR697" s="59" t="n"/>
      <c r="BS697" s="59" t="n"/>
      <c r="BT697" s="59" t="n"/>
      <c r="BU697" s="59" t="n"/>
      <c r="BV697" s="59" t="n"/>
      <c r="BW697" s="59" t="n"/>
      <c r="BX697" s="59" t="n"/>
      <c r="BY697" s="59" t="n"/>
      <c r="BZ697" s="59" t="n"/>
      <c r="CA697" s="59" t="n"/>
      <c r="CB697" s="59" t="n"/>
      <c r="CC697" s="59" t="n"/>
      <c r="CD697" s="59" t="n"/>
      <c r="CE697" s="59" t="n"/>
      <c r="CF697" s="59" t="n"/>
      <c r="CG697" s="59" t="n"/>
      <c r="CH697" s="59" t="n"/>
      <c r="CI697" s="59" t="n"/>
      <c r="CJ697" s="59" t="n"/>
      <c r="CK697" s="59" t="n"/>
      <c r="CL697" s="59" t="n"/>
      <c r="CM697" s="59" t="n"/>
      <c r="CN697" s="59" t="n"/>
      <c r="CO697" s="59" t="n"/>
      <c r="CP697" s="59" t="n"/>
      <c r="CQ697" s="59" t="n"/>
      <c r="CR697" s="59" t="n"/>
      <c r="CS697" s="59" t="n"/>
      <c r="CT697" s="59" t="n"/>
      <c r="CU697" s="59" t="n"/>
      <c r="CV697" s="59" t="n"/>
      <c r="CW697" s="59" t="n"/>
      <c r="CX697" s="59" t="n"/>
      <c r="CY697" s="59" t="n"/>
      <c r="CZ697" s="59" t="n"/>
    </row>
    <row r="698">
      <c r="D698" s="107" t="n"/>
      <c r="E698" s="107" t="n"/>
      <c r="F698" s="107" t="n"/>
      <c r="G698" s="107" t="n"/>
      <c r="H698" s="107" t="n"/>
      <c r="I698" s="107" t="n"/>
      <c r="J698" s="107" t="n"/>
      <c r="K698" s="107" t="n"/>
      <c r="L698" s="107" t="n"/>
      <c r="M698" s="107" t="n"/>
      <c r="N698" s="107" t="n"/>
      <c r="O698" s="107" t="n"/>
      <c r="P698" s="107" t="n"/>
      <c r="Q698" s="107" t="n"/>
      <c r="R698" s="107" t="n"/>
      <c r="S698" s="107" t="n"/>
      <c r="T698" s="107" t="n"/>
      <c r="U698" s="107" t="n"/>
      <c r="V698" s="107" t="n"/>
      <c r="W698" s="107" t="n"/>
      <c r="X698" s="107" t="n"/>
      <c r="Y698" s="107" t="n"/>
      <c r="Z698" s="107" t="n"/>
      <c r="AA698" s="107" t="n"/>
      <c r="AB698" s="107" t="n"/>
      <c r="AC698" s="107" t="n"/>
      <c r="AD698" s="107" t="n"/>
      <c r="AE698" s="107" t="n"/>
      <c r="AF698" s="107" t="n"/>
      <c r="AG698" s="107" t="n"/>
      <c r="AH698" s="107" t="n"/>
      <c r="AI698" s="107" t="n"/>
      <c r="AJ698" s="107" t="n"/>
      <c r="AK698" s="107" t="n"/>
      <c r="AL698" s="107" t="n"/>
      <c r="AM698" s="107" t="n"/>
      <c r="AN698" s="107" t="n"/>
      <c r="AO698" s="107" t="n"/>
      <c r="AP698" s="107" t="n"/>
      <c r="AQ698" s="107" t="n"/>
      <c r="AR698" s="107" t="n"/>
      <c r="AS698" s="107" t="n"/>
      <c r="AT698" s="107" t="n"/>
      <c r="AU698" s="107" t="n"/>
      <c r="AV698" s="107" t="n"/>
      <c r="AW698" s="107" t="n"/>
      <c r="AX698" s="107" t="n"/>
      <c r="AY698" s="107" t="n"/>
      <c r="AZ698" s="107" t="n"/>
      <c r="BA698" s="107" t="n"/>
      <c r="BB698" s="107" t="n"/>
      <c r="BC698" s="107" t="n"/>
      <c r="BD698" s="107" t="n"/>
      <c r="BE698" s="107" t="n"/>
      <c r="BF698" s="107" t="n"/>
      <c r="BG698" s="107" t="n"/>
      <c r="BH698" s="107" t="n"/>
      <c r="BI698" s="107" t="n"/>
      <c r="BJ698" s="107" t="n"/>
      <c r="BK698" s="107" t="n"/>
      <c r="BL698" s="107" t="n"/>
      <c r="BM698" s="107" t="n"/>
      <c r="BN698" s="107" t="n"/>
      <c r="BO698" s="107" t="n"/>
      <c r="BP698" s="107" t="n"/>
      <c r="BQ698" s="107" t="n"/>
      <c r="BR698" s="107" t="n"/>
      <c r="BS698" s="107" t="n"/>
      <c r="BT698" s="107" t="n"/>
      <c r="BU698" s="107" t="n"/>
      <c r="BV698" s="107" t="n"/>
      <c r="BW698" s="107" t="n"/>
      <c r="BX698" s="107" t="n"/>
      <c r="BY698" s="107" t="n"/>
      <c r="BZ698" s="107" t="n"/>
      <c r="CA698" s="107" t="n"/>
      <c r="CB698" s="107" t="n"/>
      <c r="CC698" s="107" t="n"/>
      <c r="CD698" s="107" t="n"/>
      <c r="CE698" s="107" t="n"/>
      <c r="CF698" s="107" t="n"/>
      <c r="CG698" s="107" t="n"/>
      <c r="CH698" s="107" t="n"/>
      <c r="CI698" s="107" t="n"/>
      <c r="CJ698" s="107" t="n"/>
      <c r="CK698" s="107" t="n"/>
      <c r="CL698" s="107" t="n"/>
      <c r="CM698" s="107" t="n"/>
      <c r="CN698" s="107" t="n"/>
      <c r="CO698" s="107" t="n"/>
      <c r="CP698" s="107" t="n"/>
      <c r="CQ698" s="107" t="n"/>
      <c r="CR698" s="107" t="n"/>
      <c r="CS698" s="107" t="n"/>
      <c r="CT698" s="107" t="n"/>
      <c r="CU698" s="107" t="n"/>
      <c r="CV698" s="107" t="n"/>
      <c r="CW698" s="107" t="n"/>
      <c r="CX698" s="107" t="n"/>
      <c r="CY698" s="107" t="n"/>
      <c r="CZ698" s="107" t="n"/>
    </row>
    <row r="700">
      <c r="A700" s="126">
        <f>IF('AS51'!$C$69="","",'AS51'!$C$69)</f>
        <v/>
      </c>
      <c r="B700" s="68">
        <f>IF($A700="",0,COUNT($E701:$CZ701))</f>
        <v/>
      </c>
      <c r="C700" s="69">
        <f>IF($B700=0,0,MAX($E701:$CZ701))</f>
        <v/>
      </c>
      <c r="D700" s="58">
        <f>_xll.BDS($A700,'Field Check'!$C$44,"headers=y","startcol=1","endcol=7","dir=h","DVD_START_DT",'Field Check'!$C$59,"DVD_END_DT",'Field Check'!$D$59)</f>
        <v/>
      </c>
      <c r="E700" s="59" t="n"/>
      <c r="F700" s="59" t="n"/>
      <c r="G700" s="59" t="n"/>
      <c r="H700" s="59" t="n"/>
      <c r="I700" s="59" t="n"/>
      <c r="J700" s="59" t="n"/>
      <c r="K700" s="59" t="n"/>
      <c r="L700" s="59" t="n"/>
      <c r="M700" s="59" t="n"/>
      <c r="N700" s="59" t="n"/>
      <c r="O700" s="59" t="n"/>
      <c r="P700" s="59" t="n"/>
      <c r="Q700" s="59" t="n"/>
      <c r="R700" s="59" t="n"/>
      <c r="S700" s="59" t="n"/>
      <c r="T700" s="59" t="n"/>
      <c r="U700" s="59" t="n"/>
      <c r="V700" s="59" t="n"/>
      <c r="W700" s="59" t="n"/>
      <c r="X700" s="59" t="n"/>
      <c r="Y700" s="59" t="n"/>
      <c r="Z700" s="59" t="n"/>
      <c r="AA700" s="59" t="n"/>
      <c r="AB700" s="59" t="n"/>
      <c r="AC700" s="59" t="n"/>
      <c r="AD700" s="59" t="n"/>
      <c r="AE700" s="59" t="n"/>
      <c r="AF700" s="59" t="n"/>
      <c r="AG700" s="59" t="n"/>
      <c r="AH700" s="59" t="n"/>
      <c r="AI700" s="59" t="n"/>
      <c r="AJ700" s="59" t="n"/>
      <c r="AK700" s="59" t="n"/>
      <c r="AL700" s="59" t="n"/>
      <c r="AM700" s="59" t="n"/>
      <c r="AN700" s="59" t="n"/>
      <c r="AO700" s="59" t="n"/>
      <c r="AP700" s="59" t="n"/>
      <c r="AQ700" s="59" t="n"/>
      <c r="AR700" s="59" t="n"/>
      <c r="AS700" s="59" t="n"/>
      <c r="AT700" s="59" t="n"/>
      <c r="AU700" s="59" t="n"/>
      <c r="AV700" s="59" t="n"/>
      <c r="AW700" s="59" t="n"/>
      <c r="AX700" s="59" t="n"/>
      <c r="AY700" s="59" t="n"/>
      <c r="AZ700" s="59" t="n"/>
      <c r="BA700" s="59" t="n"/>
      <c r="BB700" s="59" t="n"/>
      <c r="BC700" s="59" t="n"/>
      <c r="BD700" s="59" t="n"/>
      <c r="BE700" s="59" t="n"/>
      <c r="BF700" s="59" t="n"/>
      <c r="BG700" s="59" t="n"/>
      <c r="BH700" s="59" t="n"/>
      <c r="BI700" s="59" t="n"/>
      <c r="BJ700" s="59" t="n"/>
      <c r="BK700" s="59" t="n"/>
      <c r="BL700" s="59" t="n"/>
      <c r="BM700" s="59" t="n"/>
      <c r="BN700" s="59" t="n"/>
      <c r="BO700" s="59" t="n"/>
      <c r="BP700" s="59" t="n"/>
      <c r="BQ700" s="59" t="n"/>
      <c r="BR700" s="59" t="n"/>
      <c r="BS700" s="59" t="n"/>
      <c r="BT700" s="59" t="n"/>
      <c r="BU700" s="59" t="n"/>
      <c r="BV700" s="59" t="n"/>
      <c r="BW700" s="59" t="n"/>
      <c r="BX700" s="59" t="n"/>
      <c r="BY700" s="59" t="n"/>
      <c r="BZ700" s="59" t="n"/>
      <c r="CA700" s="59" t="n"/>
      <c r="CB700" s="59" t="n"/>
      <c r="CC700" s="59" t="n"/>
      <c r="CD700" s="59" t="n"/>
      <c r="CE700" s="59" t="n"/>
      <c r="CF700" s="59" t="n"/>
      <c r="CG700" s="59" t="n"/>
      <c r="CH700" s="59" t="n"/>
      <c r="CI700" s="59" t="n"/>
      <c r="CJ700" s="59" t="n"/>
      <c r="CK700" s="59" t="n"/>
      <c r="CL700" s="59" t="n"/>
      <c r="CM700" s="59" t="n"/>
      <c r="CN700" s="59" t="n"/>
      <c r="CO700" s="59" t="n"/>
      <c r="CP700" s="59" t="n"/>
      <c r="CQ700" s="59" t="n"/>
      <c r="CR700" s="59" t="n"/>
      <c r="CS700" s="59" t="n"/>
      <c r="CT700" s="59" t="n"/>
      <c r="CU700" s="59" t="n"/>
      <c r="CV700" s="59" t="n"/>
      <c r="CW700" s="59" t="n"/>
      <c r="CX700" s="59" t="n"/>
      <c r="CY700" s="59" t="n"/>
      <c r="CZ700" s="59" t="n"/>
    </row>
    <row r="701">
      <c r="D701" s="59" t="n"/>
      <c r="E701" s="59" t="n"/>
      <c r="F701" s="59" t="n"/>
      <c r="G701" s="59" t="n"/>
      <c r="H701" s="59" t="n"/>
      <c r="I701" s="59" t="n"/>
      <c r="J701" s="59" t="n"/>
      <c r="K701" s="59" t="n"/>
      <c r="L701" s="59" t="n"/>
      <c r="M701" s="59" t="n"/>
      <c r="N701" s="59" t="n"/>
      <c r="O701" s="59" t="n"/>
      <c r="P701" s="59" t="n"/>
      <c r="Q701" s="59" t="n"/>
      <c r="R701" s="59" t="n"/>
      <c r="S701" s="59" t="n"/>
      <c r="T701" s="59" t="n"/>
      <c r="U701" s="59" t="n"/>
      <c r="V701" s="59" t="n"/>
      <c r="W701" s="59" t="n"/>
      <c r="X701" s="59" t="n"/>
      <c r="Y701" s="59" t="n"/>
      <c r="Z701" s="59" t="n"/>
      <c r="AA701" s="59" t="n"/>
      <c r="AB701" s="59" t="n"/>
      <c r="AC701" s="59" t="n"/>
      <c r="AD701" s="59" t="n"/>
      <c r="AE701" s="59" t="n"/>
      <c r="AF701" s="59" t="n"/>
      <c r="AG701" s="59" t="n"/>
      <c r="AH701" s="59" t="n"/>
      <c r="AI701" s="59" t="n"/>
      <c r="AJ701" s="59" t="n"/>
      <c r="AK701" s="59" t="n"/>
      <c r="AL701" s="59" t="n"/>
      <c r="AM701" s="59" t="n"/>
      <c r="AN701" s="59" t="n"/>
      <c r="AO701" s="59" t="n"/>
      <c r="AP701" s="59" t="n"/>
      <c r="AQ701" s="59" t="n"/>
      <c r="AR701" s="59" t="n"/>
      <c r="AS701" s="59" t="n"/>
      <c r="AT701" s="59" t="n"/>
      <c r="AU701" s="59" t="n"/>
      <c r="AV701" s="59" t="n"/>
      <c r="AW701" s="59" t="n"/>
      <c r="AX701" s="59" t="n"/>
      <c r="AY701" s="59" t="n"/>
      <c r="AZ701" s="59" t="n"/>
      <c r="BA701" s="59" t="n"/>
      <c r="BB701" s="59" t="n"/>
      <c r="BC701" s="59" t="n"/>
      <c r="BD701" s="59" t="n"/>
      <c r="BE701" s="59" t="n"/>
      <c r="BF701" s="59" t="n"/>
      <c r="BG701" s="59" t="n"/>
      <c r="BH701" s="59" t="n"/>
      <c r="BI701" s="59" t="n"/>
      <c r="BJ701" s="59" t="n"/>
      <c r="BK701" s="59" t="n"/>
      <c r="BL701" s="59" t="n"/>
      <c r="BM701" s="59" t="n"/>
      <c r="BN701" s="59" t="n"/>
      <c r="BO701" s="59" t="n"/>
      <c r="BP701" s="59" t="n"/>
      <c r="BQ701" s="59" t="n"/>
      <c r="BR701" s="59" t="n"/>
      <c r="BS701" s="59" t="n"/>
      <c r="BT701" s="59" t="n"/>
      <c r="BU701" s="59" t="n"/>
      <c r="BV701" s="59" t="n"/>
      <c r="BW701" s="59" t="n"/>
      <c r="BX701" s="59" t="n"/>
      <c r="BY701" s="59" t="n"/>
      <c r="BZ701" s="59" t="n"/>
      <c r="CA701" s="59" t="n"/>
      <c r="CB701" s="59" t="n"/>
      <c r="CC701" s="59" t="n"/>
      <c r="CD701" s="59" t="n"/>
      <c r="CE701" s="59" t="n"/>
      <c r="CF701" s="59" t="n"/>
      <c r="CG701" s="59" t="n"/>
      <c r="CH701" s="59" t="n"/>
      <c r="CI701" s="59" t="n"/>
      <c r="CJ701" s="59" t="n"/>
      <c r="CK701" s="59" t="n"/>
      <c r="CL701" s="59" t="n"/>
      <c r="CM701" s="59" t="n"/>
      <c r="CN701" s="59" t="n"/>
      <c r="CO701" s="59" t="n"/>
      <c r="CP701" s="59" t="n"/>
      <c r="CQ701" s="59" t="n"/>
      <c r="CR701" s="59" t="n"/>
      <c r="CS701" s="59" t="n"/>
      <c r="CT701" s="59" t="n"/>
      <c r="CU701" s="59" t="n"/>
      <c r="CV701" s="59" t="n"/>
      <c r="CW701" s="59" t="n"/>
      <c r="CX701" s="59" t="n"/>
      <c r="CY701" s="59" t="n"/>
      <c r="CZ701" s="59" t="n"/>
    </row>
    <row r="702">
      <c r="D702" s="59" t="n"/>
      <c r="E702" s="59" t="n"/>
      <c r="F702" s="59" t="n"/>
      <c r="G702" s="59" t="n"/>
      <c r="H702" s="59" t="n"/>
      <c r="I702" s="59" t="n"/>
      <c r="J702" s="59" t="n"/>
      <c r="K702" s="59" t="n"/>
      <c r="L702" s="59" t="n"/>
      <c r="M702" s="59" t="n"/>
      <c r="N702" s="59" t="n"/>
      <c r="O702" s="59" t="n"/>
      <c r="P702" s="59" t="n"/>
      <c r="Q702" s="59" t="n"/>
      <c r="R702" s="59" t="n"/>
      <c r="S702" s="59" t="n"/>
      <c r="T702" s="59" t="n"/>
      <c r="U702" s="59" t="n"/>
      <c r="V702" s="59" t="n"/>
      <c r="W702" s="59" t="n"/>
      <c r="X702" s="59" t="n"/>
      <c r="Y702" s="59" t="n"/>
      <c r="Z702" s="59" t="n"/>
      <c r="AA702" s="59" t="n"/>
      <c r="AB702" s="59" t="n"/>
      <c r="AC702" s="59" t="n"/>
      <c r="AD702" s="59" t="n"/>
      <c r="AE702" s="59" t="n"/>
      <c r="AF702" s="59" t="n"/>
      <c r="AG702" s="59" t="n"/>
      <c r="AH702" s="59" t="n"/>
      <c r="AI702" s="59" t="n"/>
      <c r="AJ702" s="59" t="n"/>
      <c r="AK702" s="59" t="n"/>
      <c r="AL702" s="59" t="n"/>
      <c r="AM702" s="59" t="n"/>
      <c r="AN702" s="59" t="n"/>
      <c r="AO702" s="59" t="n"/>
      <c r="AP702" s="59" t="n"/>
      <c r="AQ702" s="59" t="n"/>
      <c r="AR702" s="59" t="n"/>
      <c r="AS702" s="59" t="n"/>
      <c r="AT702" s="59" t="n"/>
      <c r="AU702" s="59" t="n"/>
      <c r="AV702" s="59" t="n"/>
      <c r="AW702" s="59" t="n"/>
      <c r="AX702" s="59" t="n"/>
      <c r="AY702" s="59" t="n"/>
      <c r="AZ702" s="59" t="n"/>
      <c r="BA702" s="59" t="n"/>
      <c r="BB702" s="59" t="n"/>
      <c r="BC702" s="59" t="n"/>
      <c r="BD702" s="59" t="n"/>
      <c r="BE702" s="59" t="n"/>
      <c r="BF702" s="59" t="n"/>
      <c r="BG702" s="59" t="n"/>
      <c r="BH702" s="59" t="n"/>
      <c r="BI702" s="59" t="n"/>
      <c r="BJ702" s="59" t="n"/>
      <c r="BK702" s="59" t="n"/>
      <c r="BL702" s="59" t="n"/>
      <c r="BM702" s="59" t="n"/>
      <c r="BN702" s="59" t="n"/>
      <c r="BO702" s="59" t="n"/>
      <c r="BP702" s="59" t="n"/>
      <c r="BQ702" s="59" t="n"/>
      <c r="BR702" s="59" t="n"/>
      <c r="BS702" s="59" t="n"/>
      <c r="BT702" s="59" t="n"/>
      <c r="BU702" s="59" t="n"/>
      <c r="BV702" s="59" t="n"/>
      <c r="BW702" s="59" t="n"/>
      <c r="BX702" s="59" t="n"/>
      <c r="BY702" s="59" t="n"/>
      <c r="BZ702" s="59" t="n"/>
      <c r="CA702" s="59" t="n"/>
      <c r="CB702" s="59" t="n"/>
      <c r="CC702" s="59" t="n"/>
      <c r="CD702" s="59" t="n"/>
      <c r="CE702" s="59" t="n"/>
      <c r="CF702" s="59" t="n"/>
      <c r="CG702" s="59" t="n"/>
      <c r="CH702" s="59" t="n"/>
      <c r="CI702" s="59" t="n"/>
      <c r="CJ702" s="59" t="n"/>
      <c r="CK702" s="59" t="n"/>
      <c r="CL702" s="59" t="n"/>
      <c r="CM702" s="59" t="n"/>
      <c r="CN702" s="59" t="n"/>
      <c r="CO702" s="59" t="n"/>
      <c r="CP702" s="59" t="n"/>
      <c r="CQ702" s="59" t="n"/>
      <c r="CR702" s="59" t="n"/>
      <c r="CS702" s="59" t="n"/>
      <c r="CT702" s="59" t="n"/>
      <c r="CU702" s="59" t="n"/>
      <c r="CV702" s="59" t="n"/>
      <c r="CW702" s="59" t="n"/>
      <c r="CX702" s="59" t="n"/>
      <c r="CY702" s="59" t="n"/>
      <c r="CZ702" s="59" t="n"/>
    </row>
    <row r="703">
      <c r="D703" s="59" t="n"/>
      <c r="E703" s="59" t="n"/>
      <c r="F703" s="59" t="n"/>
      <c r="G703" s="59" t="n"/>
      <c r="H703" s="59" t="n"/>
      <c r="I703" s="59" t="n"/>
      <c r="J703" s="59" t="n"/>
      <c r="K703" s="59" t="n"/>
      <c r="L703" s="59" t="n"/>
      <c r="M703" s="59" t="n"/>
      <c r="N703" s="59" t="n"/>
      <c r="O703" s="59" t="n"/>
      <c r="P703" s="59" t="n"/>
      <c r="Q703" s="59" t="n"/>
      <c r="R703" s="59" t="n"/>
      <c r="S703" s="59" t="n"/>
      <c r="T703" s="59" t="n"/>
      <c r="U703" s="59" t="n"/>
      <c r="V703" s="59" t="n"/>
      <c r="W703" s="59" t="n"/>
      <c r="X703" s="59" t="n"/>
      <c r="Y703" s="59" t="n"/>
      <c r="Z703" s="59" t="n"/>
      <c r="AA703" s="59" t="n"/>
      <c r="AB703" s="59" t="n"/>
      <c r="AC703" s="59" t="n"/>
      <c r="AD703" s="59" t="n"/>
      <c r="AE703" s="59" t="n"/>
      <c r="AF703" s="59" t="n"/>
      <c r="AG703" s="59" t="n"/>
      <c r="AH703" s="59" t="n"/>
      <c r="AI703" s="59" t="n"/>
      <c r="AJ703" s="59" t="n"/>
      <c r="AK703" s="59" t="n"/>
      <c r="AL703" s="59" t="n"/>
      <c r="AM703" s="59" t="n"/>
      <c r="AN703" s="59" t="n"/>
      <c r="AO703" s="59" t="n"/>
      <c r="AP703" s="59" t="n"/>
      <c r="AQ703" s="59" t="n"/>
      <c r="AR703" s="59" t="n"/>
      <c r="AS703" s="59" t="n"/>
      <c r="AT703" s="59" t="n"/>
      <c r="AU703" s="59" t="n"/>
      <c r="AV703" s="59" t="n"/>
      <c r="AW703" s="59" t="n"/>
      <c r="AX703" s="59" t="n"/>
      <c r="AY703" s="59" t="n"/>
      <c r="AZ703" s="59" t="n"/>
      <c r="BA703" s="59" t="n"/>
      <c r="BB703" s="59" t="n"/>
      <c r="BC703" s="59" t="n"/>
      <c r="BD703" s="59" t="n"/>
      <c r="BE703" s="59" t="n"/>
      <c r="BF703" s="59" t="n"/>
      <c r="BG703" s="59" t="n"/>
      <c r="BH703" s="59" t="n"/>
      <c r="BI703" s="59" t="n"/>
      <c r="BJ703" s="59" t="n"/>
      <c r="BK703" s="59" t="n"/>
      <c r="BL703" s="59" t="n"/>
      <c r="BM703" s="59" t="n"/>
      <c r="BN703" s="59" t="n"/>
      <c r="BO703" s="59" t="n"/>
      <c r="BP703" s="59" t="n"/>
      <c r="BQ703" s="59" t="n"/>
      <c r="BR703" s="59" t="n"/>
      <c r="BS703" s="59" t="n"/>
      <c r="BT703" s="59" t="n"/>
      <c r="BU703" s="59" t="n"/>
      <c r="BV703" s="59" t="n"/>
      <c r="BW703" s="59" t="n"/>
      <c r="BX703" s="59" t="n"/>
      <c r="BY703" s="59" t="n"/>
      <c r="BZ703" s="59" t="n"/>
      <c r="CA703" s="59" t="n"/>
      <c r="CB703" s="59" t="n"/>
      <c r="CC703" s="59" t="n"/>
      <c r="CD703" s="59" t="n"/>
      <c r="CE703" s="59" t="n"/>
      <c r="CF703" s="59" t="n"/>
      <c r="CG703" s="59" t="n"/>
      <c r="CH703" s="59" t="n"/>
      <c r="CI703" s="59" t="n"/>
      <c r="CJ703" s="59" t="n"/>
      <c r="CK703" s="59" t="n"/>
      <c r="CL703" s="59" t="n"/>
      <c r="CM703" s="59" t="n"/>
      <c r="CN703" s="59" t="n"/>
      <c r="CO703" s="59" t="n"/>
      <c r="CP703" s="59" t="n"/>
      <c r="CQ703" s="59" t="n"/>
      <c r="CR703" s="59" t="n"/>
      <c r="CS703" s="59" t="n"/>
      <c r="CT703" s="59" t="n"/>
      <c r="CU703" s="59" t="n"/>
      <c r="CV703" s="59" t="n"/>
      <c r="CW703" s="59" t="n"/>
      <c r="CX703" s="59" t="n"/>
      <c r="CY703" s="59" t="n"/>
      <c r="CZ703" s="59" t="n"/>
    </row>
    <row r="704">
      <c r="D704" s="107" t="n"/>
      <c r="E704" s="107" t="n"/>
      <c r="F704" s="107" t="n"/>
      <c r="G704" s="107" t="n"/>
      <c r="H704" s="107" t="n"/>
      <c r="I704" s="107" t="n"/>
      <c r="J704" s="107" t="n"/>
      <c r="K704" s="107" t="n"/>
      <c r="L704" s="107" t="n"/>
      <c r="M704" s="107" t="n"/>
      <c r="N704" s="107" t="n"/>
      <c r="O704" s="107" t="n"/>
      <c r="P704" s="107" t="n"/>
      <c r="Q704" s="107" t="n"/>
      <c r="R704" s="107" t="n"/>
      <c r="S704" s="107" t="n"/>
      <c r="T704" s="107" t="n"/>
      <c r="U704" s="107" t="n"/>
      <c r="V704" s="107" t="n"/>
      <c r="W704" s="107" t="n"/>
      <c r="X704" s="107" t="n"/>
      <c r="Y704" s="107" t="n"/>
      <c r="Z704" s="107" t="n"/>
      <c r="AA704" s="107" t="n"/>
      <c r="AB704" s="107" t="n"/>
      <c r="AC704" s="107" t="n"/>
      <c r="AD704" s="107" t="n"/>
      <c r="AE704" s="107" t="n"/>
      <c r="AF704" s="107" t="n"/>
      <c r="AG704" s="107" t="n"/>
      <c r="AH704" s="107" t="n"/>
      <c r="AI704" s="107" t="n"/>
      <c r="AJ704" s="107" t="n"/>
      <c r="AK704" s="107" t="n"/>
      <c r="AL704" s="107" t="n"/>
      <c r="AM704" s="107" t="n"/>
      <c r="AN704" s="107" t="n"/>
      <c r="AO704" s="107" t="n"/>
      <c r="AP704" s="107" t="n"/>
      <c r="AQ704" s="107" t="n"/>
      <c r="AR704" s="107" t="n"/>
      <c r="AS704" s="107" t="n"/>
      <c r="AT704" s="107" t="n"/>
      <c r="AU704" s="107" t="n"/>
      <c r="AV704" s="107" t="n"/>
      <c r="AW704" s="107" t="n"/>
      <c r="AX704" s="107" t="n"/>
      <c r="AY704" s="107" t="n"/>
      <c r="AZ704" s="107" t="n"/>
      <c r="BA704" s="107" t="n"/>
      <c r="BB704" s="107" t="n"/>
      <c r="BC704" s="107" t="n"/>
      <c r="BD704" s="107" t="n"/>
      <c r="BE704" s="107" t="n"/>
      <c r="BF704" s="107" t="n"/>
      <c r="BG704" s="107" t="n"/>
      <c r="BH704" s="107" t="n"/>
      <c r="BI704" s="107" t="n"/>
      <c r="BJ704" s="107" t="n"/>
      <c r="BK704" s="107" t="n"/>
      <c r="BL704" s="107" t="n"/>
      <c r="BM704" s="107" t="n"/>
      <c r="BN704" s="107" t="n"/>
      <c r="BO704" s="107" t="n"/>
      <c r="BP704" s="107" t="n"/>
      <c r="BQ704" s="107" t="n"/>
      <c r="BR704" s="107" t="n"/>
      <c r="BS704" s="107" t="n"/>
      <c r="BT704" s="107" t="n"/>
      <c r="BU704" s="107" t="n"/>
      <c r="BV704" s="107" t="n"/>
      <c r="BW704" s="107" t="n"/>
      <c r="BX704" s="107" t="n"/>
      <c r="BY704" s="107" t="n"/>
      <c r="BZ704" s="107" t="n"/>
      <c r="CA704" s="107" t="n"/>
      <c r="CB704" s="107" t="n"/>
      <c r="CC704" s="107" t="n"/>
      <c r="CD704" s="107" t="n"/>
      <c r="CE704" s="107" t="n"/>
      <c r="CF704" s="107" t="n"/>
      <c r="CG704" s="107" t="n"/>
      <c r="CH704" s="107" t="n"/>
      <c r="CI704" s="107" t="n"/>
      <c r="CJ704" s="107" t="n"/>
      <c r="CK704" s="107" t="n"/>
      <c r="CL704" s="107" t="n"/>
      <c r="CM704" s="107" t="n"/>
      <c r="CN704" s="107" t="n"/>
      <c r="CO704" s="107" t="n"/>
      <c r="CP704" s="107" t="n"/>
      <c r="CQ704" s="107" t="n"/>
      <c r="CR704" s="107" t="n"/>
      <c r="CS704" s="107" t="n"/>
      <c r="CT704" s="107" t="n"/>
      <c r="CU704" s="107" t="n"/>
      <c r="CV704" s="107" t="n"/>
      <c r="CW704" s="107" t="n"/>
      <c r="CX704" s="107" t="n"/>
      <c r="CY704" s="107" t="n"/>
      <c r="CZ704" s="107" t="n"/>
    </row>
    <row r="707">
      <c r="A707" s="2">
        <f>IF($A700="","","   projections")</f>
        <v/>
      </c>
      <c r="B707" s="68">
        <f>IF($A700="",0,COUNT($E708:$CZ708))</f>
        <v/>
      </c>
      <c r="C707" s="69">
        <f>IF($B707=0,0,MAX($E708:$CZ708))</f>
        <v/>
      </c>
      <c r="D707" s="58">
        <f>_xll.BDS($A700,'Field Check'!$C$42,"headers=y","startcol=1","endcol=3","dir=h","cols=20;rows=3")</f>
        <v/>
      </c>
      <c r="E707" s="59" t="n">
        <v>46261</v>
      </c>
      <c r="F707" s="59" t="n">
        <v>46433</v>
      </c>
      <c r="G707" s="59" t="n">
        <v>46625</v>
      </c>
      <c r="H707" s="59" t="n">
        <v>46804</v>
      </c>
      <c r="I707" s="59" t="n">
        <v>46996</v>
      </c>
      <c r="J707" s="59" t="n">
        <v>47168</v>
      </c>
      <c r="K707" s="59" t="n">
        <v>47360</v>
      </c>
      <c r="L707" s="59" t="n">
        <v>47532</v>
      </c>
      <c r="M707" s="59" t="n">
        <v>47724</v>
      </c>
      <c r="N707" s="59" t="n">
        <v>47896</v>
      </c>
      <c r="O707" s="59" t="n">
        <v>48088</v>
      </c>
      <c r="P707" s="59" t="n">
        <v>48260</v>
      </c>
      <c r="Q707" s="59" t="n">
        <v>48459</v>
      </c>
      <c r="R707" s="59" t="n">
        <v>48624</v>
      </c>
      <c r="S707" s="59" t="n">
        <v>48823</v>
      </c>
      <c r="T707" s="59" t="n">
        <v>48988</v>
      </c>
      <c r="U707" s="59" t="n">
        <v>49187</v>
      </c>
      <c r="V707" s="59" t="n">
        <v>49359</v>
      </c>
      <c r="W707" s="59" t="n">
        <v>49558</v>
      </c>
      <c r="X707" s="59" t="n"/>
      <c r="Y707" s="59" t="n"/>
      <c r="Z707" s="59" t="n"/>
      <c r="AA707" s="59" t="n"/>
      <c r="AB707" s="59" t="n"/>
      <c r="AC707" s="59" t="n"/>
      <c r="AD707" s="59" t="n"/>
      <c r="AE707" s="59" t="n"/>
      <c r="AF707" s="59" t="n"/>
      <c r="AG707" s="59" t="n"/>
      <c r="AH707" s="59" t="n"/>
      <c r="AI707" s="59" t="n"/>
      <c r="AJ707" s="59" t="n"/>
      <c r="AK707" s="59" t="n"/>
      <c r="AL707" s="59" t="n"/>
      <c r="AM707" s="59" t="n"/>
      <c r="AN707" s="59" t="n"/>
      <c r="AO707" s="59" t="n"/>
      <c r="AP707" s="59" t="n"/>
      <c r="AQ707" s="59" t="n"/>
      <c r="AR707" s="59" t="n"/>
      <c r="AS707" s="59" t="n"/>
      <c r="AT707" s="59" t="n"/>
      <c r="AU707" s="59" t="n"/>
      <c r="AV707" s="59" t="n"/>
      <c r="AW707" s="59" t="n"/>
      <c r="AX707" s="59" t="n"/>
      <c r="AY707" s="59" t="n"/>
      <c r="AZ707" s="59" t="n"/>
      <c r="BA707" s="59" t="n"/>
      <c r="BB707" s="59" t="n"/>
      <c r="BC707" s="59" t="n"/>
      <c r="BD707" s="59" t="n"/>
      <c r="BE707" s="59" t="n"/>
      <c r="BF707" s="59" t="n"/>
      <c r="BG707" s="59" t="n"/>
      <c r="BH707" s="59" t="n"/>
      <c r="BI707" s="59" t="n"/>
      <c r="BJ707" s="59" t="n"/>
      <c r="BK707" s="59" t="n"/>
      <c r="BL707" s="59" t="n"/>
      <c r="BM707" s="59" t="n"/>
      <c r="BN707" s="59" t="n"/>
      <c r="BO707" s="59" t="n"/>
      <c r="BP707" s="59" t="n"/>
      <c r="BQ707" s="59" t="n"/>
      <c r="BR707" s="59" t="n"/>
      <c r="BS707" s="59" t="n"/>
      <c r="BT707" s="59" t="n"/>
      <c r="BU707" s="59" t="n"/>
      <c r="BV707" s="59" t="n"/>
      <c r="BW707" s="59" t="n"/>
      <c r="BX707" s="59" t="n"/>
      <c r="BY707" s="59" t="n"/>
      <c r="BZ707" s="59" t="n"/>
      <c r="CA707" s="59" t="n"/>
      <c r="CB707" s="59" t="n"/>
      <c r="CC707" s="59" t="n"/>
      <c r="CD707" s="59" t="n"/>
      <c r="CE707" s="59" t="n"/>
      <c r="CF707" s="59" t="n"/>
      <c r="CG707" s="59" t="n"/>
      <c r="CH707" s="59" t="n"/>
      <c r="CI707" s="59" t="n"/>
      <c r="CJ707" s="59" t="n"/>
      <c r="CK707" s="59" t="n"/>
      <c r="CL707" s="59" t="n"/>
      <c r="CM707" s="59" t="n"/>
      <c r="CN707" s="59" t="n"/>
      <c r="CO707" s="59" t="n"/>
      <c r="CP707" s="59" t="n"/>
      <c r="CQ707" s="59" t="n"/>
      <c r="CR707" s="59" t="n"/>
      <c r="CS707" s="59" t="n"/>
      <c r="CT707" s="59" t="n"/>
      <c r="CU707" s="59" t="n"/>
      <c r="CV707" s="59" t="n"/>
      <c r="CW707" s="59" t="n"/>
      <c r="CX707" s="59" t="n"/>
      <c r="CY707" s="59" t="n"/>
      <c r="CZ707" s="59" t="n"/>
    </row>
    <row r="708">
      <c r="D708" s="59" t="inlineStr">
        <is>
          <t>Ex-Date</t>
        </is>
      </c>
      <c r="E708" s="59" t="n">
        <v>46267</v>
      </c>
      <c r="F708" s="59" t="n">
        <v>46441</v>
      </c>
      <c r="G708" s="59" t="n">
        <v>46631</v>
      </c>
      <c r="H708" s="59" t="n">
        <v>46812</v>
      </c>
      <c r="I708" s="59" t="n">
        <v>47002</v>
      </c>
      <c r="J708" s="59" t="n">
        <v>47176</v>
      </c>
      <c r="K708" s="59" t="n">
        <v>47366</v>
      </c>
      <c r="L708" s="59" t="n">
        <v>47540</v>
      </c>
      <c r="M708" s="59" t="n">
        <v>47730</v>
      </c>
      <c r="N708" s="59" t="n">
        <v>47904</v>
      </c>
      <c r="O708" s="59" t="n">
        <v>48094</v>
      </c>
      <c r="P708" s="59" t="n">
        <v>48268</v>
      </c>
      <c r="Q708" s="59" t="n">
        <v>48465</v>
      </c>
      <c r="R708" s="59" t="n">
        <v>48632</v>
      </c>
      <c r="S708" s="59" t="n">
        <v>48829</v>
      </c>
      <c r="T708" s="59" t="n">
        <v>48996</v>
      </c>
      <c r="U708" s="59" t="n">
        <v>49193</v>
      </c>
      <c r="V708" s="59" t="n">
        <v>49367</v>
      </c>
      <c r="W708" s="59" t="n">
        <v>49564</v>
      </c>
      <c r="X708" s="59" t="n"/>
      <c r="Y708" s="59" t="n"/>
      <c r="Z708" s="59" t="n"/>
      <c r="AA708" s="59" t="n"/>
      <c r="AB708" s="59" t="n"/>
      <c r="AC708" s="59" t="n"/>
      <c r="AD708" s="59" t="n"/>
      <c r="AE708" s="59" t="n"/>
      <c r="AF708" s="59" t="n"/>
      <c r="AG708" s="59" t="n"/>
      <c r="AH708" s="59" t="n"/>
      <c r="AI708" s="59" t="n"/>
      <c r="AJ708" s="59" t="n"/>
      <c r="AK708" s="59" t="n"/>
      <c r="AL708" s="59" t="n"/>
      <c r="AM708" s="59" t="n"/>
      <c r="AN708" s="59" t="n"/>
      <c r="AO708" s="59" t="n"/>
      <c r="AP708" s="59" t="n"/>
      <c r="AQ708" s="59" t="n"/>
      <c r="AR708" s="59" t="n"/>
      <c r="AS708" s="59" t="n"/>
      <c r="AT708" s="59" t="n"/>
      <c r="AU708" s="59" t="n"/>
      <c r="AV708" s="59" t="n"/>
      <c r="AW708" s="59" t="n"/>
      <c r="AX708" s="59" t="n"/>
      <c r="AY708" s="59" t="n"/>
      <c r="AZ708" s="59" t="n"/>
      <c r="BA708" s="59" t="n"/>
      <c r="BB708" s="59" t="n"/>
      <c r="BC708" s="59" t="n"/>
      <c r="BD708" s="59" t="n"/>
      <c r="BE708" s="59" t="n"/>
      <c r="BF708" s="59" t="n"/>
      <c r="BG708" s="59" t="n"/>
      <c r="BH708" s="59" t="n"/>
      <c r="BI708" s="59" t="n"/>
      <c r="BJ708" s="59" t="n"/>
      <c r="BK708" s="59" t="n"/>
      <c r="BL708" s="59" t="n"/>
      <c r="BM708" s="59" t="n"/>
      <c r="BN708" s="59" t="n"/>
      <c r="BO708" s="59" t="n"/>
      <c r="BP708" s="59" t="n"/>
      <c r="BQ708" s="59" t="n"/>
      <c r="BR708" s="59" t="n"/>
      <c r="BS708" s="59" t="n"/>
      <c r="BT708" s="59" t="n"/>
      <c r="BU708" s="59" t="n"/>
      <c r="BV708" s="59" t="n"/>
      <c r="BW708" s="59" t="n"/>
      <c r="BX708" s="59" t="n"/>
      <c r="BY708" s="59" t="n"/>
      <c r="BZ708" s="59" t="n"/>
      <c r="CA708" s="59" t="n"/>
      <c r="CB708" s="59" t="n"/>
      <c r="CC708" s="59" t="n"/>
      <c r="CD708" s="59" t="n"/>
      <c r="CE708" s="59" t="n"/>
      <c r="CF708" s="59" t="n"/>
      <c r="CG708" s="59" t="n"/>
      <c r="CH708" s="59" t="n"/>
      <c r="CI708" s="59" t="n"/>
      <c r="CJ708" s="59" t="n"/>
      <c r="CK708" s="59" t="n"/>
      <c r="CL708" s="59" t="n"/>
      <c r="CM708" s="59" t="n"/>
      <c r="CN708" s="59" t="n"/>
      <c r="CO708" s="59" t="n"/>
      <c r="CP708" s="59" t="n"/>
      <c r="CQ708" s="59" t="n"/>
      <c r="CR708" s="59" t="n"/>
      <c r="CS708" s="59" t="n"/>
      <c r="CT708" s="59" t="n"/>
      <c r="CU708" s="59" t="n"/>
      <c r="CV708" s="59" t="n"/>
      <c r="CW708" s="59" t="n"/>
      <c r="CX708" s="59" t="n"/>
      <c r="CY708" s="59" t="n"/>
      <c r="CZ708" s="59" t="n"/>
    </row>
    <row r="709">
      <c r="D709" s="107" t="inlineStr">
        <is>
          <t>Amount Per Share</t>
        </is>
      </c>
      <c r="E709" s="107" t="n">
        <v>0.06</v>
      </c>
      <c r="F709" s="107" t="n">
        <v>0.108</v>
      </c>
      <c r="G709" s="107" t="n">
        <v>0.06</v>
      </c>
      <c r="H709" s="107" t="n">
        <v>0.108</v>
      </c>
      <c r="I709" s="107" t="n">
        <v>0.06</v>
      </c>
      <c r="J709" s="107" t="n">
        <v>0.108</v>
      </c>
      <c r="K709" s="107" t="n">
        <v>0.06</v>
      </c>
      <c r="L709" s="107" t="n">
        <v>0.108</v>
      </c>
      <c r="M709" s="107" t="n">
        <v>0.06</v>
      </c>
      <c r="N709" s="107" t="n">
        <v>0.108</v>
      </c>
      <c r="O709" s="107" t="n">
        <v>0.06</v>
      </c>
      <c r="P709" s="107" t="n">
        <v>0.108</v>
      </c>
      <c r="Q709" s="107" t="n">
        <v>0.06</v>
      </c>
      <c r="R709" s="107" t="n">
        <v>0.108</v>
      </c>
      <c r="S709" s="107" t="n">
        <v>0.06</v>
      </c>
      <c r="T709" s="107" t="n">
        <v>0.108</v>
      </c>
      <c r="U709" s="107" t="n">
        <v>0.06</v>
      </c>
      <c r="V709" s="107" t="n">
        <v>0.108</v>
      </c>
      <c r="W709" s="107" t="n">
        <v>0.06</v>
      </c>
      <c r="X709" s="107" t="n"/>
      <c r="Y709" s="107" t="n"/>
      <c r="Z709" s="107" t="n"/>
      <c r="AA709" s="107" t="n"/>
      <c r="AB709" s="107" t="n"/>
      <c r="AC709" s="107" t="n"/>
      <c r="AD709" s="107" t="n"/>
      <c r="AE709" s="107" t="n"/>
      <c r="AF709" s="107" t="n"/>
      <c r="AG709" s="107" t="n"/>
      <c r="AH709" s="107" t="n"/>
      <c r="AI709" s="107" t="n"/>
      <c r="AJ709" s="107" t="n"/>
      <c r="AK709" s="107" t="n"/>
      <c r="AL709" s="107" t="n"/>
      <c r="AM709" s="107" t="n"/>
      <c r="AN709" s="107" t="n"/>
      <c r="AO709" s="107" t="n"/>
      <c r="AP709" s="107" t="n"/>
      <c r="AQ709" s="107" t="n"/>
      <c r="AR709" s="107" t="n"/>
      <c r="AS709" s="107" t="n"/>
      <c r="AT709" s="107" t="n"/>
      <c r="AU709" s="107" t="n"/>
      <c r="AV709" s="107" t="n"/>
      <c r="AW709" s="107" t="n"/>
      <c r="AX709" s="107" t="n"/>
      <c r="AY709" s="107" t="n"/>
      <c r="AZ709" s="107" t="n"/>
      <c r="BA709" s="107" t="n"/>
      <c r="BB709" s="107" t="n"/>
      <c r="BC709" s="107" t="n"/>
      <c r="BD709" s="107" t="n"/>
      <c r="BE709" s="107" t="n"/>
      <c r="BF709" s="107" t="n"/>
      <c r="BG709" s="107" t="n"/>
      <c r="BH709" s="107" t="n"/>
      <c r="BI709" s="107" t="n"/>
      <c r="BJ709" s="107" t="n"/>
      <c r="BK709" s="107" t="n"/>
      <c r="BL709" s="107" t="n"/>
      <c r="BM709" s="107" t="n"/>
      <c r="BN709" s="107" t="n"/>
      <c r="BO709" s="107" t="n"/>
      <c r="BP709" s="107" t="n"/>
      <c r="BQ709" s="107" t="n"/>
      <c r="BR709" s="107" t="n"/>
      <c r="BS709" s="107" t="n"/>
      <c r="BT709" s="107" t="n"/>
      <c r="BU709" s="107" t="n"/>
      <c r="BV709" s="107" t="n"/>
      <c r="BW709" s="107" t="n"/>
      <c r="BX709" s="107" t="n"/>
      <c r="BY709" s="107" t="n"/>
      <c r="BZ709" s="107" t="n"/>
      <c r="CA709" s="107" t="n"/>
      <c r="CB709" s="107" t="n"/>
      <c r="CC709" s="107" t="n"/>
      <c r="CD709" s="107" t="n"/>
      <c r="CE709" s="107" t="n"/>
      <c r="CF709" s="107" t="n"/>
      <c r="CG709" s="107" t="n"/>
      <c r="CH709" s="107" t="n"/>
      <c r="CI709" s="107" t="n"/>
      <c r="CJ709" s="107" t="n"/>
      <c r="CK709" s="107" t="n"/>
      <c r="CL709" s="107" t="n"/>
      <c r="CM709" s="107" t="n"/>
      <c r="CN709" s="107" t="n"/>
      <c r="CO709" s="107" t="n"/>
      <c r="CP709" s="107" t="n"/>
      <c r="CQ709" s="107" t="n"/>
      <c r="CR709" s="107" t="n"/>
      <c r="CS709" s="107" t="n"/>
      <c r="CT709" s="107" t="n"/>
      <c r="CU709" s="107" t="n"/>
      <c r="CV709" s="107" t="n"/>
      <c r="CW709" s="107" t="n"/>
      <c r="CX709" s="107" t="n"/>
      <c r="CY709" s="107" t="n"/>
      <c r="CZ709" s="107" t="n"/>
    </row>
    <row r="711">
      <c r="A711" s="126">
        <f>IF('AS51'!$C$70="","",'AS51'!$C$70)</f>
        <v/>
      </c>
      <c r="B711" s="68">
        <f>IF($A711="",0,COUNT($E712:$CZ712))</f>
        <v/>
      </c>
      <c r="C711" s="69">
        <f>IF($B711=0,0,MAX($E712:$CZ712))</f>
        <v/>
      </c>
      <c r="D711" s="58">
        <f>_xll.BDS($A711,'Field Check'!$C$44,"headers=y","startcol=1","endcol=7","dir=h","DVD_START_DT",'Field Check'!$C$59,"DVD_END_DT",'Field Check'!$D$59,"cols=2;rows=7")</f>
        <v/>
      </c>
      <c r="E711" s="59" t="n">
        <v>46160</v>
      </c>
      <c r="F711" s="59" t="n"/>
      <c r="G711" s="59" t="n"/>
      <c r="H711" s="59" t="n"/>
      <c r="I711" s="59" t="n"/>
      <c r="J711" s="59" t="n"/>
      <c r="K711" s="59" t="n"/>
      <c r="L711" s="59" t="n"/>
      <c r="M711" s="59" t="n"/>
      <c r="N711" s="59" t="n"/>
      <c r="O711" s="59" t="n"/>
      <c r="P711" s="59" t="n"/>
      <c r="Q711" s="59" t="n"/>
      <c r="R711" s="59" t="n"/>
      <c r="S711" s="59" t="n"/>
      <c r="T711" s="59" t="n"/>
      <c r="U711" s="59" t="n"/>
      <c r="V711" s="59" t="n"/>
      <c r="W711" s="59" t="n"/>
      <c r="X711" s="59" t="n"/>
      <c r="Y711" s="59" t="n"/>
      <c r="Z711" s="59" t="n"/>
      <c r="AA711" s="59" t="n"/>
      <c r="AB711" s="59" t="n"/>
      <c r="AC711" s="59" t="n"/>
      <c r="AD711" s="59" t="n"/>
      <c r="AE711" s="59" t="n"/>
      <c r="AF711" s="59" t="n"/>
      <c r="AG711" s="59" t="n"/>
      <c r="AH711" s="59" t="n"/>
      <c r="AI711" s="59" t="n"/>
      <c r="AJ711" s="59" t="n"/>
      <c r="AK711" s="59" t="n"/>
      <c r="AL711" s="59" t="n"/>
      <c r="AM711" s="59" t="n"/>
      <c r="AN711" s="59" t="n"/>
      <c r="AO711" s="59" t="n"/>
      <c r="AP711" s="59" t="n"/>
      <c r="AQ711" s="59" t="n"/>
      <c r="AR711" s="59" t="n"/>
      <c r="AS711" s="59" t="n"/>
      <c r="AT711" s="59" t="n"/>
      <c r="AU711" s="59" t="n"/>
      <c r="AV711" s="59" t="n"/>
      <c r="AW711" s="59" t="n"/>
      <c r="AX711" s="59" t="n"/>
      <c r="AY711" s="59" t="n"/>
      <c r="AZ711" s="59" t="n"/>
      <c r="BA711" s="59" t="n"/>
      <c r="BB711" s="59" t="n"/>
      <c r="BC711" s="59" t="n"/>
      <c r="BD711" s="59" t="n"/>
      <c r="BE711" s="59" t="n"/>
      <c r="BF711" s="59" t="n"/>
      <c r="BG711" s="59" t="n"/>
      <c r="BH711" s="59" t="n"/>
      <c r="BI711" s="59" t="n"/>
      <c r="BJ711" s="59" t="n"/>
      <c r="BK711" s="59" t="n"/>
      <c r="BL711" s="59" t="n"/>
      <c r="BM711" s="59" t="n"/>
      <c r="BN711" s="59" t="n"/>
      <c r="BO711" s="59" t="n"/>
      <c r="BP711" s="59" t="n"/>
      <c r="BQ711" s="59" t="n"/>
      <c r="BR711" s="59" t="n"/>
      <c r="BS711" s="59" t="n"/>
      <c r="BT711" s="59" t="n"/>
      <c r="BU711" s="59" t="n"/>
      <c r="BV711" s="59" t="n"/>
      <c r="BW711" s="59" t="n"/>
      <c r="BX711" s="59" t="n"/>
      <c r="BY711" s="59" t="n"/>
      <c r="BZ711" s="59" t="n"/>
      <c r="CA711" s="59" t="n"/>
      <c r="CB711" s="59" t="n"/>
      <c r="CC711" s="59" t="n"/>
      <c r="CD711" s="59" t="n"/>
      <c r="CE711" s="59" t="n"/>
      <c r="CF711" s="59" t="n"/>
      <c r="CG711" s="59" t="n"/>
      <c r="CH711" s="59" t="n"/>
      <c r="CI711" s="59" t="n"/>
      <c r="CJ711" s="59" t="n"/>
      <c r="CK711" s="59" t="n"/>
      <c r="CL711" s="59" t="n"/>
      <c r="CM711" s="59" t="n"/>
      <c r="CN711" s="59" t="n"/>
      <c r="CO711" s="59" t="n"/>
      <c r="CP711" s="59" t="n"/>
      <c r="CQ711" s="59" t="n"/>
      <c r="CR711" s="59" t="n"/>
      <c r="CS711" s="59" t="n"/>
      <c r="CT711" s="59" t="n"/>
      <c r="CU711" s="59" t="n"/>
      <c r="CV711" s="59" t="n"/>
      <c r="CW711" s="59" t="n"/>
      <c r="CX711" s="59" t="n"/>
      <c r="CY711" s="59" t="n"/>
      <c r="CZ711" s="59" t="n"/>
    </row>
    <row r="712">
      <c r="D712" s="59" t="inlineStr">
        <is>
          <t>Ex-Date</t>
        </is>
      </c>
      <c r="E712" s="59" t="n">
        <v>46168</v>
      </c>
      <c r="F712" s="59" t="n"/>
      <c r="G712" s="59" t="n"/>
      <c r="H712" s="59" t="n"/>
      <c r="I712" s="59" t="n"/>
      <c r="J712" s="59" t="n"/>
      <c r="K712" s="59" t="n"/>
      <c r="L712" s="59" t="n"/>
      <c r="M712" s="59" t="n"/>
      <c r="N712" s="59" t="n"/>
      <c r="O712" s="59" t="n"/>
      <c r="P712" s="59" t="n"/>
      <c r="Q712" s="59" t="n"/>
      <c r="R712" s="59" t="n"/>
      <c r="S712" s="59" t="n"/>
      <c r="T712" s="59" t="n"/>
      <c r="U712" s="59" t="n"/>
      <c r="V712" s="59" t="n"/>
      <c r="W712" s="59" t="n"/>
      <c r="X712" s="59" t="n"/>
      <c r="Y712" s="59" t="n"/>
      <c r="Z712" s="59" t="n"/>
      <c r="AA712" s="59" t="n"/>
      <c r="AB712" s="59" t="n"/>
      <c r="AC712" s="59" t="n"/>
      <c r="AD712" s="59" t="n"/>
      <c r="AE712" s="59" t="n"/>
      <c r="AF712" s="59" t="n"/>
      <c r="AG712" s="59" t="n"/>
      <c r="AH712" s="59" t="n"/>
      <c r="AI712" s="59" t="n"/>
      <c r="AJ712" s="59" t="n"/>
      <c r="AK712" s="59" t="n"/>
      <c r="AL712" s="59" t="n"/>
      <c r="AM712" s="59" t="n"/>
      <c r="AN712" s="59" t="n"/>
      <c r="AO712" s="59" t="n"/>
      <c r="AP712" s="59" t="n"/>
      <c r="AQ712" s="59" t="n"/>
      <c r="AR712" s="59" t="n"/>
      <c r="AS712" s="59" t="n"/>
      <c r="AT712" s="59" t="n"/>
      <c r="AU712" s="59" t="n"/>
      <c r="AV712" s="59" t="n"/>
      <c r="AW712" s="59" t="n"/>
      <c r="AX712" s="59" t="n"/>
      <c r="AY712" s="59" t="n"/>
      <c r="AZ712" s="59" t="n"/>
      <c r="BA712" s="59" t="n"/>
      <c r="BB712" s="59" t="n"/>
      <c r="BC712" s="59" t="n"/>
      <c r="BD712" s="59" t="n"/>
      <c r="BE712" s="59" t="n"/>
      <c r="BF712" s="59" t="n"/>
      <c r="BG712" s="59" t="n"/>
      <c r="BH712" s="59" t="n"/>
      <c r="BI712" s="59" t="n"/>
      <c r="BJ712" s="59" t="n"/>
      <c r="BK712" s="59" t="n"/>
      <c r="BL712" s="59" t="n"/>
      <c r="BM712" s="59" t="n"/>
      <c r="BN712" s="59" t="n"/>
      <c r="BO712" s="59" t="n"/>
      <c r="BP712" s="59" t="n"/>
      <c r="BQ712" s="59" t="n"/>
      <c r="BR712" s="59" t="n"/>
      <c r="BS712" s="59" t="n"/>
      <c r="BT712" s="59" t="n"/>
      <c r="BU712" s="59" t="n"/>
      <c r="BV712" s="59" t="n"/>
      <c r="BW712" s="59" t="n"/>
      <c r="BX712" s="59" t="n"/>
      <c r="BY712" s="59" t="n"/>
      <c r="BZ712" s="59" t="n"/>
      <c r="CA712" s="59" t="n"/>
      <c r="CB712" s="59" t="n"/>
      <c r="CC712" s="59" t="n"/>
      <c r="CD712" s="59" t="n"/>
      <c r="CE712" s="59" t="n"/>
      <c r="CF712" s="59" t="n"/>
      <c r="CG712" s="59" t="n"/>
      <c r="CH712" s="59" t="n"/>
      <c r="CI712" s="59" t="n"/>
      <c r="CJ712" s="59" t="n"/>
      <c r="CK712" s="59" t="n"/>
      <c r="CL712" s="59" t="n"/>
      <c r="CM712" s="59" t="n"/>
      <c r="CN712" s="59" t="n"/>
      <c r="CO712" s="59" t="n"/>
      <c r="CP712" s="59" t="n"/>
      <c r="CQ712" s="59" t="n"/>
      <c r="CR712" s="59" t="n"/>
      <c r="CS712" s="59" t="n"/>
      <c r="CT712" s="59" t="n"/>
      <c r="CU712" s="59" t="n"/>
      <c r="CV712" s="59" t="n"/>
      <c r="CW712" s="59" t="n"/>
      <c r="CX712" s="59" t="n"/>
      <c r="CY712" s="59" t="n"/>
      <c r="CZ712" s="59" t="n"/>
    </row>
    <row r="713">
      <c r="D713" s="59" t="inlineStr">
        <is>
          <t>Record Date</t>
        </is>
      </c>
      <c r="E713" s="59" t="n">
        <v>46169</v>
      </c>
      <c r="F713" s="59" t="n"/>
      <c r="G713" s="59" t="n"/>
      <c r="H713" s="59" t="n"/>
      <c r="I713" s="59" t="n"/>
      <c r="J713" s="59" t="n"/>
      <c r="K713" s="59" t="n"/>
      <c r="L713" s="59" t="n"/>
      <c r="M713" s="59" t="n"/>
      <c r="N713" s="59" t="n"/>
      <c r="O713" s="59" t="n"/>
      <c r="P713" s="59" t="n"/>
      <c r="Q713" s="59" t="n"/>
      <c r="R713" s="59" t="n"/>
      <c r="S713" s="59" t="n"/>
      <c r="T713" s="59" t="n"/>
      <c r="U713" s="59" t="n"/>
      <c r="V713" s="59" t="n"/>
      <c r="W713" s="59" t="n"/>
      <c r="X713" s="59" t="n"/>
      <c r="Y713" s="59" t="n"/>
      <c r="Z713" s="59" t="n"/>
      <c r="AA713" s="59" t="n"/>
      <c r="AB713" s="59" t="n"/>
      <c r="AC713" s="59" t="n"/>
      <c r="AD713" s="59" t="n"/>
      <c r="AE713" s="59" t="n"/>
      <c r="AF713" s="59" t="n"/>
      <c r="AG713" s="59" t="n"/>
      <c r="AH713" s="59" t="n"/>
      <c r="AI713" s="59" t="n"/>
      <c r="AJ713" s="59" t="n"/>
      <c r="AK713" s="59" t="n"/>
      <c r="AL713" s="59" t="n"/>
      <c r="AM713" s="59" t="n"/>
      <c r="AN713" s="59" t="n"/>
      <c r="AO713" s="59" t="n"/>
      <c r="AP713" s="59" t="n"/>
      <c r="AQ713" s="59" t="n"/>
      <c r="AR713" s="59" t="n"/>
      <c r="AS713" s="59" t="n"/>
      <c r="AT713" s="59" t="n"/>
      <c r="AU713" s="59" t="n"/>
      <c r="AV713" s="59" t="n"/>
      <c r="AW713" s="59" t="n"/>
      <c r="AX713" s="59" t="n"/>
      <c r="AY713" s="59" t="n"/>
      <c r="AZ713" s="59" t="n"/>
      <c r="BA713" s="59" t="n"/>
      <c r="BB713" s="59" t="n"/>
      <c r="BC713" s="59" t="n"/>
      <c r="BD713" s="59" t="n"/>
      <c r="BE713" s="59" t="n"/>
      <c r="BF713" s="59" t="n"/>
      <c r="BG713" s="59" t="n"/>
      <c r="BH713" s="59" t="n"/>
      <c r="BI713" s="59" t="n"/>
      <c r="BJ713" s="59" t="n"/>
      <c r="BK713" s="59" t="n"/>
      <c r="BL713" s="59" t="n"/>
      <c r="BM713" s="59" t="n"/>
      <c r="BN713" s="59" t="n"/>
      <c r="BO713" s="59" t="n"/>
      <c r="BP713" s="59" t="n"/>
      <c r="BQ713" s="59" t="n"/>
      <c r="BR713" s="59" t="n"/>
      <c r="BS713" s="59" t="n"/>
      <c r="BT713" s="59" t="n"/>
      <c r="BU713" s="59" t="n"/>
      <c r="BV713" s="59" t="n"/>
      <c r="BW713" s="59" t="n"/>
      <c r="BX713" s="59" t="n"/>
      <c r="BY713" s="59" t="n"/>
      <c r="BZ713" s="59" t="n"/>
      <c r="CA713" s="59" t="n"/>
      <c r="CB713" s="59" t="n"/>
      <c r="CC713" s="59" t="n"/>
      <c r="CD713" s="59" t="n"/>
      <c r="CE713" s="59" t="n"/>
      <c r="CF713" s="59" t="n"/>
      <c r="CG713" s="59" t="n"/>
      <c r="CH713" s="59" t="n"/>
      <c r="CI713" s="59" t="n"/>
      <c r="CJ713" s="59" t="n"/>
      <c r="CK713" s="59" t="n"/>
      <c r="CL713" s="59" t="n"/>
      <c r="CM713" s="59" t="n"/>
      <c r="CN713" s="59" t="n"/>
      <c r="CO713" s="59" t="n"/>
      <c r="CP713" s="59" t="n"/>
      <c r="CQ713" s="59" t="n"/>
      <c r="CR713" s="59" t="n"/>
      <c r="CS713" s="59" t="n"/>
      <c r="CT713" s="59" t="n"/>
      <c r="CU713" s="59" t="n"/>
      <c r="CV713" s="59" t="n"/>
      <c r="CW713" s="59" t="n"/>
      <c r="CX713" s="59" t="n"/>
      <c r="CY713" s="59" t="n"/>
      <c r="CZ713" s="59" t="n"/>
    </row>
    <row r="714">
      <c r="D714" s="59" t="inlineStr">
        <is>
          <t>Payable Date</t>
        </is>
      </c>
      <c r="E714" s="59" t="n">
        <v>46198</v>
      </c>
      <c r="F714" s="59" t="n"/>
      <c r="G714" s="59" t="n"/>
      <c r="H714" s="59" t="n"/>
      <c r="I714" s="59" t="n"/>
      <c r="J714" s="59" t="n"/>
      <c r="K714" s="59" t="n"/>
      <c r="L714" s="59" t="n"/>
      <c r="M714" s="59" t="n"/>
      <c r="N714" s="59" t="n"/>
      <c r="O714" s="59" t="n"/>
      <c r="P714" s="59" t="n"/>
      <c r="Q714" s="59" t="n"/>
      <c r="R714" s="59" t="n"/>
      <c r="S714" s="59" t="n"/>
      <c r="T714" s="59" t="n"/>
      <c r="U714" s="59" t="n"/>
      <c r="V714" s="59" t="n"/>
      <c r="W714" s="59" t="n"/>
      <c r="X714" s="59" t="n"/>
      <c r="Y714" s="59" t="n"/>
      <c r="Z714" s="59" t="n"/>
      <c r="AA714" s="59" t="n"/>
      <c r="AB714" s="59" t="n"/>
      <c r="AC714" s="59" t="n"/>
      <c r="AD714" s="59" t="n"/>
      <c r="AE714" s="59" t="n"/>
      <c r="AF714" s="59" t="n"/>
      <c r="AG714" s="59" t="n"/>
      <c r="AH714" s="59" t="n"/>
      <c r="AI714" s="59" t="n"/>
      <c r="AJ714" s="59" t="n"/>
      <c r="AK714" s="59" t="n"/>
      <c r="AL714" s="59" t="n"/>
      <c r="AM714" s="59" t="n"/>
      <c r="AN714" s="59" t="n"/>
      <c r="AO714" s="59" t="n"/>
      <c r="AP714" s="59" t="n"/>
      <c r="AQ714" s="59" t="n"/>
      <c r="AR714" s="59" t="n"/>
      <c r="AS714" s="59" t="n"/>
      <c r="AT714" s="59" t="n"/>
      <c r="AU714" s="59" t="n"/>
      <c r="AV714" s="59" t="n"/>
      <c r="AW714" s="59" t="n"/>
      <c r="AX714" s="59" t="n"/>
      <c r="AY714" s="59" t="n"/>
      <c r="AZ714" s="59" t="n"/>
      <c r="BA714" s="59" t="n"/>
      <c r="BB714" s="59" t="n"/>
      <c r="BC714" s="59" t="n"/>
      <c r="BD714" s="59" t="n"/>
      <c r="BE714" s="59" t="n"/>
      <c r="BF714" s="59" t="n"/>
      <c r="BG714" s="59" t="n"/>
      <c r="BH714" s="59" t="n"/>
      <c r="BI714" s="59" t="n"/>
      <c r="BJ714" s="59" t="n"/>
      <c r="BK714" s="59" t="n"/>
      <c r="BL714" s="59" t="n"/>
      <c r="BM714" s="59" t="n"/>
      <c r="BN714" s="59" t="n"/>
      <c r="BO714" s="59" t="n"/>
      <c r="BP714" s="59" t="n"/>
      <c r="BQ714" s="59" t="n"/>
      <c r="BR714" s="59" t="n"/>
      <c r="BS714" s="59" t="n"/>
      <c r="BT714" s="59" t="n"/>
      <c r="BU714" s="59" t="n"/>
      <c r="BV714" s="59" t="n"/>
      <c r="BW714" s="59" t="n"/>
      <c r="BX714" s="59" t="n"/>
      <c r="BY714" s="59" t="n"/>
      <c r="BZ714" s="59" t="n"/>
      <c r="CA714" s="59" t="n"/>
      <c r="CB714" s="59" t="n"/>
      <c r="CC714" s="59" t="n"/>
      <c r="CD714" s="59" t="n"/>
      <c r="CE714" s="59" t="n"/>
      <c r="CF714" s="59" t="n"/>
      <c r="CG714" s="59" t="n"/>
      <c r="CH714" s="59" t="n"/>
      <c r="CI714" s="59" t="n"/>
      <c r="CJ714" s="59" t="n"/>
      <c r="CK714" s="59" t="n"/>
      <c r="CL714" s="59" t="n"/>
      <c r="CM714" s="59" t="n"/>
      <c r="CN714" s="59" t="n"/>
      <c r="CO714" s="59" t="n"/>
      <c r="CP714" s="59" t="n"/>
      <c r="CQ714" s="59" t="n"/>
      <c r="CR714" s="59" t="n"/>
      <c r="CS714" s="59" t="n"/>
      <c r="CT714" s="59" t="n"/>
      <c r="CU714" s="59" t="n"/>
      <c r="CV714" s="59" t="n"/>
      <c r="CW714" s="59" t="n"/>
      <c r="CX714" s="59" t="n"/>
      <c r="CY714" s="59" t="n"/>
      <c r="CZ714" s="59" t="n"/>
    </row>
    <row r="715">
      <c r="D715" s="107" t="inlineStr">
        <is>
          <t>Dividend Amount</t>
        </is>
      </c>
      <c r="E715" s="107" t="n">
        <v>0.18</v>
      </c>
      <c r="F715" s="107" t="n"/>
      <c r="G715" s="107" t="n"/>
      <c r="H715" s="107" t="n"/>
      <c r="I715" s="107" t="n"/>
      <c r="J715" s="107" t="n"/>
      <c r="K715" s="107" t="n"/>
      <c r="L715" s="107" t="n"/>
      <c r="M715" s="107" t="n"/>
      <c r="N715" s="107" t="n"/>
      <c r="O715" s="107" t="n"/>
      <c r="P715" s="107" t="n"/>
      <c r="Q715" s="107" t="n"/>
      <c r="R715" s="107" t="n"/>
      <c r="S715" s="107" t="n"/>
      <c r="T715" s="107" t="n"/>
      <c r="U715" s="107" t="n"/>
      <c r="V715" s="107" t="n"/>
      <c r="W715" s="107" t="n"/>
      <c r="X715" s="107" t="n"/>
      <c r="Y715" s="107" t="n"/>
      <c r="Z715" s="107" t="n"/>
      <c r="AA715" s="107" t="n"/>
      <c r="AB715" s="107" t="n"/>
      <c r="AC715" s="107" t="n"/>
      <c r="AD715" s="107" t="n"/>
      <c r="AE715" s="107" t="n"/>
      <c r="AF715" s="107" t="n"/>
      <c r="AG715" s="107" t="n"/>
      <c r="AH715" s="107" t="n"/>
      <c r="AI715" s="107" t="n"/>
      <c r="AJ715" s="107" t="n"/>
      <c r="AK715" s="107" t="n"/>
      <c r="AL715" s="107" t="n"/>
      <c r="AM715" s="107" t="n"/>
      <c r="AN715" s="107" t="n"/>
      <c r="AO715" s="107" t="n"/>
      <c r="AP715" s="107" t="n"/>
      <c r="AQ715" s="107" t="n"/>
      <c r="AR715" s="107" t="n"/>
      <c r="AS715" s="107" t="n"/>
      <c r="AT715" s="107" t="n"/>
      <c r="AU715" s="107" t="n"/>
      <c r="AV715" s="107" t="n"/>
      <c r="AW715" s="107" t="n"/>
      <c r="AX715" s="107" t="n"/>
      <c r="AY715" s="107" t="n"/>
      <c r="AZ715" s="107" t="n"/>
      <c r="BA715" s="107" t="n"/>
      <c r="BB715" s="107" t="n"/>
      <c r="BC715" s="107" t="n"/>
      <c r="BD715" s="107" t="n"/>
      <c r="BE715" s="107" t="n"/>
      <c r="BF715" s="107" t="n"/>
      <c r="BG715" s="107" t="n"/>
      <c r="BH715" s="107" t="n"/>
      <c r="BI715" s="107" t="n"/>
      <c r="BJ715" s="107" t="n"/>
      <c r="BK715" s="107" t="n"/>
      <c r="BL715" s="107" t="n"/>
      <c r="BM715" s="107" t="n"/>
      <c r="BN715" s="107" t="n"/>
      <c r="BO715" s="107" t="n"/>
      <c r="BP715" s="107" t="n"/>
      <c r="BQ715" s="107" t="n"/>
      <c r="BR715" s="107" t="n"/>
      <c r="BS715" s="107" t="n"/>
      <c r="BT715" s="107" t="n"/>
      <c r="BU715" s="107" t="n"/>
      <c r="BV715" s="107" t="n"/>
      <c r="BW715" s="107" t="n"/>
      <c r="BX715" s="107" t="n"/>
      <c r="BY715" s="107" t="n"/>
      <c r="BZ715" s="107" t="n"/>
      <c r="CA715" s="107" t="n"/>
      <c r="CB715" s="107" t="n"/>
      <c r="CC715" s="107" t="n"/>
      <c r="CD715" s="107" t="n"/>
      <c r="CE715" s="107" t="n"/>
      <c r="CF715" s="107" t="n"/>
      <c r="CG715" s="107" t="n"/>
      <c r="CH715" s="107" t="n"/>
      <c r="CI715" s="107" t="n"/>
      <c r="CJ715" s="107" t="n"/>
      <c r="CK715" s="107" t="n"/>
      <c r="CL715" s="107" t="n"/>
      <c r="CM715" s="107" t="n"/>
      <c r="CN715" s="107" t="n"/>
      <c r="CO715" s="107" t="n"/>
      <c r="CP715" s="107" t="n"/>
      <c r="CQ715" s="107" t="n"/>
      <c r="CR715" s="107" t="n"/>
      <c r="CS715" s="107" t="n"/>
      <c r="CT715" s="107" t="n"/>
      <c r="CU715" s="107" t="n"/>
      <c r="CV715" s="107" t="n"/>
      <c r="CW715" s="107" t="n"/>
      <c r="CX715" s="107" t="n"/>
      <c r="CY715" s="107" t="n"/>
      <c r="CZ715" s="107" t="n"/>
    </row>
    <row r="716">
      <c r="D716" t="inlineStr">
        <is>
          <t>Dividend Frequency</t>
        </is>
      </c>
      <c r="E716" t="inlineStr">
        <is>
          <t>Semi-Anl</t>
        </is>
      </c>
    </row>
    <row r="717">
      <c r="D717" t="inlineStr">
        <is>
          <t>Dividend Type</t>
        </is>
      </c>
      <c r="E717" t="inlineStr">
        <is>
          <t>Interim</t>
        </is>
      </c>
    </row>
    <row r="718">
      <c r="A718" s="2">
        <f>IF($A711="","","   projections")</f>
        <v/>
      </c>
      <c r="B718" s="68">
        <f>IF($A711="",0,COUNT($E719:$CZ719))</f>
        <v/>
      </c>
      <c r="C718" s="69">
        <f>IF($B718=0,0,MAX($E719:$CZ719))</f>
        <v/>
      </c>
      <c r="D718" s="58">
        <f>_xll.BDS($A711,'Field Check'!$C$42,"headers=y","startcol=1","endcol=3","dir=h","cols=21;rows=3")</f>
        <v/>
      </c>
      <c r="E718" s="59" t="n">
        <v>46342</v>
      </c>
      <c r="F718" s="59" t="n">
        <v>46524</v>
      </c>
      <c r="G718" s="59" t="n">
        <v>46706</v>
      </c>
      <c r="H718" s="59" t="n">
        <v>46888</v>
      </c>
      <c r="I718" s="59" t="n">
        <v>47070</v>
      </c>
      <c r="J718" s="59" t="n">
        <v>47252</v>
      </c>
      <c r="K718" s="59" t="n">
        <v>47441</v>
      </c>
      <c r="L718" s="59" t="n">
        <v>47623</v>
      </c>
      <c r="M718" s="59" t="n">
        <v>47805</v>
      </c>
      <c r="N718" s="59" t="n">
        <v>47987</v>
      </c>
      <c r="O718" s="59" t="n">
        <v>48169</v>
      </c>
      <c r="P718" s="59" t="n">
        <v>48351</v>
      </c>
      <c r="Q718" s="59" t="n">
        <v>48533</v>
      </c>
      <c r="R718" s="59" t="n">
        <v>48715</v>
      </c>
      <c r="S718" s="59" t="n">
        <v>48897</v>
      </c>
      <c r="T718" s="59" t="n">
        <v>49079</v>
      </c>
      <c r="U718" s="59" t="n">
        <v>49261</v>
      </c>
      <c r="V718" s="59" t="n">
        <v>49450</v>
      </c>
      <c r="W718" s="59" t="n">
        <v>49632</v>
      </c>
      <c r="X718" s="59" t="n">
        <v>49814</v>
      </c>
      <c r="Y718" s="59" t="n"/>
      <c r="Z718" s="59" t="n"/>
      <c r="AA718" s="59" t="n"/>
      <c r="AB718" s="59" t="n"/>
      <c r="AC718" s="59" t="n"/>
      <c r="AD718" s="59" t="n"/>
      <c r="AE718" s="59" t="n"/>
      <c r="AF718" s="59" t="n"/>
      <c r="AG718" s="59" t="n"/>
      <c r="AH718" s="59" t="n"/>
      <c r="AI718" s="59" t="n"/>
      <c r="AJ718" s="59" t="n"/>
      <c r="AK718" s="59" t="n"/>
      <c r="AL718" s="59" t="n"/>
      <c r="AM718" s="59" t="n"/>
      <c r="AN718" s="59" t="n"/>
      <c r="AO718" s="59" t="n"/>
      <c r="AP718" s="59" t="n"/>
      <c r="AQ718" s="59" t="n"/>
      <c r="AR718" s="59" t="n"/>
      <c r="AS718" s="59" t="n"/>
      <c r="AT718" s="59" t="n"/>
      <c r="AU718" s="59" t="n"/>
      <c r="AV718" s="59" t="n"/>
      <c r="AW718" s="59" t="n"/>
      <c r="AX718" s="59" t="n"/>
      <c r="AY718" s="59" t="n"/>
      <c r="AZ718" s="59" t="n"/>
      <c r="BA718" s="59" t="n"/>
      <c r="BB718" s="59" t="n"/>
      <c r="BC718" s="59" t="n"/>
      <c r="BD718" s="59" t="n"/>
      <c r="BE718" s="59" t="n"/>
      <c r="BF718" s="59" t="n"/>
      <c r="BG718" s="59" t="n"/>
      <c r="BH718" s="59" t="n"/>
      <c r="BI718" s="59" t="n"/>
      <c r="BJ718" s="59" t="n"/>
      <c r="BK718" s="59" t="n"/>
      <c r="BL718" s="59" t="n"/>
      <c r="BM718" s="59" t="n"/>
      <c r="BN718" s="59" t="n"/>
      <c r="BO718" s="59" t="n"/>
      <c r="BP718" s="59" t="n"/>
      <c r="BQ718" s="59" t="n"/>
      <c r="BR718" s="59" t="n"/>
      <c r="BS718" s="59" t="n"/>
      <c r="BT718" s="59" t="n"/>
      <c r="BU718" s="59" t="n"/>
      <c r="BV718" s="59" t="n"/>
      <c r="BW718" s="59" t="n"/>
      <c r="BX718" s="59" t="n"/>
      <c r="BY718" s="59" t="n"/>
      <c r="BZ718" s="59" t="n"/>
      <c r="CA718" s="59" t="n"/>
      <c r="CB718" s="59" t="n"/>
      <c r="CC718" s="59" t="n"/>
      <c r="CD718" s="59" t="n"/>
      <c r="CE718" s="59" t="n"/>
      <c r="CF718" s="59" t="n"/>
      <c r="CG718" s="59" t="n"/>
      <c r="CH718" s="59" t="n"/>
      <c r="CI718" s="59" t="n"/>
      <c r="CJ718" s="59" t="n"/>
      <c r="CK718" s="59" t="n"/>
      <c r="CL718" s="59" t="n"/>
      <c r="CM718" s="59" t="n"/>
      <c r="CN718" s="59" t="n"/>
      <c r="CO718" s="59" t="n"/>
      <c r="CP718" s="59" t="n"/>
      <c r="CQ718" s="59" t="n"/>
      <c r="CR718" s="59" t="n"/>
      <c r="CS718" s="59" t="n"/>
      <c r="CT718" s="59" t="n"/>
      <c r="CU718" s="59" t="n"/>
      <c r="CV718" s="59" t="n"/>
      <c r="CW718" s="59" t="n"/>
      <c r="CX718" s="59" t="n"/>
      <c r="CY718" s="59" t="n"/>
      <c r="CZ718" s="59" t="n"/>
    </row>
    <row r="719">
      <c r="D719" s="59" t="inlineStr">
        <is>
          <t>Ex-Date</t>
        </is>
      </c>
      <c r="E719" s="59" t="n">
        <v>46350</v>
      </c>
      <c r="F719" s="59" t="n">
        <v>46532</v>
      </c>
      <c r="G719" s="59" t="n">
        <v>46714</v>
      </c>
      <c r="H719" s="59" t="n">
        <v>46896</v>
      </c>
      <c r="I719" s="59" t="n">
        <v>47078</v>
      </c>
      <c r="J719" s="59" t="n">
        <v>47260</v>
      </c>
      <c r="K719" s="59" t="n">
        <v>47449</v>
      </c>
      <c r="L719" s="59" t="n">
        <v>47631</v>
      </c>
      <c r="M719" s="59" t="n">
        <v>47813</v>
      </c>
      <c r="N719" s="59" t="n">
        <v>47995</v>
      </c>
      <c r="O719" s="59" t="n">
        <v>48177</v>
      </c>
      <c r="P719" s="59" t="n">
        <v>48359</v>
      </c>
      <c r="Q719" s="59" t="n">
        <v>48541</v>
      </c>
      <c r="R719" s="59" t="n">
        <v>48723</v>
      </c>
      <c r="S719" s="59" t="n">
        <v>48905</v>
      </c>
      <c r="T719" s="59" t="n">
        <v>49087</v>
      </c>
      <c r="U719" s="59" t="n">
        <v>49269</v>
      </c>
      <c r="V719" s="59" t="n">
        <v>49458</v>
      </c>
      <c r="W719" s="59" t="n">
        <v>49640</v>
      </c>
      <c r="X719" s="59" t="n">
        <v>49822</v>
      </c>
      <c r="Y719" s="59" t="n"/>
      <c r="Z719" s="59" t="n"/>
      <c r="AA719" s="59" t="n"/>
      <c r="AB719" s="59" t="n"/>
      <c r="AC719" s="59" t="n"/>
      <c r="AD719" s="59" t="n"/>
      <c r="AE719" s="59" t="n"/>
      <c r="AF719" s="59" t="n"/>
      <c r="AG719" s="59" t="n"/>
      <c r="AH719" s="59" t="n"/>
      <c r="AI719" s="59" t="n"/>
      <c r="AJ719" s="59" t="n"/>
      <c r="AK719" s="59" t="n"/>
      <c r="AL719" s="59" t="n"/>
      <c r="AM719" s="59" t="n"/>
      <c r="AN719" s="59" t="n"/>
      <c r="AO719" s="59" t="n"/>
      <c r="AP719" s="59" t="n"/>
      <c r="AQ719" s="59" t="n"/>
      <c r="AR719" s="59" t="n"/>
      <c r="AS719" s="59" t="n"/>
      <c r="AT719" s="59" t="n"/>
      <c r="AU719" s="59" t="n"/>
      <c r="AV719" s="59" t="n"/>
      <c r="AW719" s="59" t="n"/>
      <c r="AX719" s="59" t="n"/>
      <c r="AY719" s="59" t="n"/>
      <c r="AZ719" s="59" t="n"/>
      <c r="BA719" s="59" t="n"/>
      <c r="BB719" s="59" t="n"/>
      <c r="BC719" s="59" t="n"/>
      <c r="BD719" s="59" t="n"/>
      <c r="BE719" s="59" t="n"/>
      <c r="BF719" s="59" t="n"/>
      <c r="BG719" s="59" t="n"/>
      <c r="BH719" s="59" t="n"/>
      <c r="BI719" s="59" t="n"/>
      <c r="BJ719" s="59" t="n"/>
      <c r="BK719" s="59" t="n"/>
      <c r="BL719" s="59" t="n"/>
      <c r="BM719" s="59" t="n"/>
      <c r="BN719" s="59" t="n"/>
      <c r="BO719" s="59" t="n"/>
      <c r="BP719" s="59" t="n"/>
      <c r="BQ719" s="59" t="n"/>
      <c r="BR719" s="59" t="n"/>
      <c r="BS719" s="59" t="n"/>
      <c r="BT719" s="59" t="n"/>
      <c r="BU719" s="59" t="n"/>
      <c r="BV719" s="59" t="n"/>
      <c r="BW719" s="59" t="n"/>
      <c r="BX719" s="59" t="n"/>
      <c r="BY719" s="59" t="n"/>
      <c r="BZ719" s="59" t="n"/>
      <c r="CA719" s="59" t="n"/>
      <c r="CB719" s="59" t="n"/>
      <c r="CC719" s="59" t="n"/>
      <c r="CD719" s="59" t="n"/>
      <c r="CE719" s="59" t="n"/>
      <c r="CF719" s="59" t="n"/>
      <c r="CG719" s="59" t="n"/>
      <c r="CH719" s="59" t="n"/>
      <c r="CI719" s="59" t="n"/>
      <c r="CJ719" s="59" t="n"/>
      <c r="CK719" s="59" t="n"/>
      <c r="CL719" s="59" t="n"/>
      <c r="CM719" s="59" t="n"/>
      <c r="CN719" s="59" t="n"/>
      <c r="CO719" s="59" t="n"/>
      <c r="CP719" s="59" t="n"/>
      <c r="CQ719" s="59" t="n"/>
      <c r="CR719" s="59" t="n"/>
      <c r="CS719" s="59" t="n"/>
      <c r="CT719" s="59" t="n"/>
      <c r="CU719" s="59" t="n"/>
      <c r="CV719" s="59" t="n"/>
      <c r="CW719" s="59" t="n"/>
      <c r="CX719" s="59" t="n"/>
      <c r="CY719" s="59" t="n"/>
      <c r="CZ719" s="59" t="n"/>
    </row>
    <row r="720">
      <c r="D720" s="107" t="inlineStr">
        <is>
          <t>Amount Per Share</t>
        </is>
      </c>
      <c r="E720" s="107" t="n">
        <v>0.18</v>
      </c>
      <c r="F720" s="107" t="n">
        <v>0.18</v>
      </c>
      <c r="G720" s="107" t="n">
        <v>0.18</v>
      </c>
      <c r="H720" s="107" t="n">
        <v>0.18</v>
      </c>
      <c r="I720" s="107" t="n">
        <v>0.18</v>
      </c>
      <c r="J720" s="107" t="n">
        <v>0.18</v>
      </c>
      <c r="K720" s="107" t="n">
        <v>0.18</v>
      </c>
      <c r="L720" s="107" t="n">
        <v>0.18</v>
      </c>
      <c r="M720" s="107" t="n">
        <v>0.18</v>
      </c>
      <c r="N720" s="107" t="n">
        <v>0.18</v>
      </c>
      <c r="O720" s="107" t="n">
        <v>0.18</v>
      </c>
      <c r="P720" s="107" t="n">
        <v>0.18</v>
      </c>
      <c r="Q720" s="107" t="n">
        <v>0.18</v>
      </c>
      <c r="R720" s="107" t="n">
        <v>0.18</v>
      </c>
      <c r="S720" s="107" t="n">
        <v>0.18</v>
      </c>
      <c r="T720" s="107" t="n">
        <v>0.18</v>
      </c>
      <c r="U720" s="107" t="n">
        <v>0.18</v>
      </c>
      <c r="V720" s="107" t="n">
        <v>0.18</v>
      </c>
      <c r="W720" s="107" t="n">
        <v>0.18</v>
      </c>
      <c r="X720" s="107" t="n">
        <v>0.18</v>
      </c>
      <c r="Y720" s="107" t="n"/>
      <c r="Z720" s="107" t="n"/>
      <c r="AA720" s="107" t="n"/>
      <c r="AB720" s="107" t="n"/>
      <c r="AC720" s="107" t="n"/>
      <c r="AD720" s="107" t="n"/>
      <c r="AE720" s="107" t="n"/>
      <c r="AF720" s="107" t="n"/>
      <c r="AG720" s="107" t="n"/>
      <c r="AH720" s="107" t="n"/>
      <c r="AI720" s="107" t="n"/>
      <c r="AJ720" s="107" t="n"/>
      <c r="AK720" s="107" t="n"/>
      <c r="AL720" s="107" t="n"/>
      <c r="AM720" s="107" t="n"/>
      <c r="AN720" s="107" t="n"/>
      <c r="AO720" s="107" t="n"/>
      <c r="AP720" s="107" t="n"/>
      <c r="AQ720" s="107" t="n"/>
      <c r="AR720" s="107" t="n"/>
      <c r="AS720" s="107" t="n"/>
      <c r="AT720" s="107" t="n"/>
      <c r="AU720" s="107" t="n"/>
      <c r="AV720" s="107" t="n"/>
      <c r="AW720" s="107" t="n"/>
      <c r="AX720" s="107" t="n"/>
      <c r="AY720" s="107" t="n"/>
      <c r="AZ720" s="107" t="n"/>
      <c r="BA720" s="107" t="n"/>
      <c r="BB720" s="107" t="n"/>
      <c r="BC720" s="107" t="n"/>
      <c r="BD720" s="107" t="n"/>
      <c r="BE720" s="107" t="n"/>
      <c r="BF720" s="107" t="n"/>
      <c r="BG720" s="107" t="n"/>
      <c r="BH720" s="107" t="n"/>
      <c r="BI720" s="107" t="n"/>
      <c r="BJ720" s="107" t="n"/>
      <c r="BK720" s="107" t="n"/>
      <c r="BL720" s="107" t="n"/>
      <c r="BM720" s="107" t="n"/>
      <c r="BN720" s="107" t="n"/>
      <c r="BO720" s="107" t="n"/>
      <c r="BP720" s="107" t="n"/>
      <c r="BQ720" s="107" t="n"/>
      <c r="BR720" s="107" t="n"/>
      <c r="BS720" s="107" t="n"/>
      <c r="BT720" s="107" t="n"/>
      <c r="BU720" s="107" t="n"/>
      <c r="BV720" s="107" t="n"/>
      <c r="BW720" s="107" t="n"/>
      <c r="BX720" s="107" t="n"/>
      <c r="BY720" s="107" t="n"/>
      <c r="BZ720" s="107" t="n"/>
      <c r="CA720" s="107" t="n"/>
      <c r="CB720" s="107" t="n"/>
      <c r="CC720" s="107" t="n"/>
      <c r="CD720" s="107" t="n"/>
      <c r="CE720" s="107" t="n"/>
      <c r="CF720" s="107" t="n"/>
      <c r="CG720" s="107" t="n"/>
      <c r="CH720" s="107" t="n"/>
      <c r="CI720" s="107" t="n"/>
      <c r="CJ720" s="107" t="n"/>
      <c r="CK720" s="107" t="n"/>
      <c r="CL720" s="107" t="n"/>
      <c r="CM720" s="107" t="n"/>
      <c r="CN720" s="107" t="n"/>
      <c r="CO720" s="107" t="n"/>
      <c r="CP720" s="107" t="n"/>
      <c r="CQ720" s="107" t="n"/>
      <c r="CR720" s="107" t="n"/>
      <c r="CS720" s="107" t="n"/>
      <c r="CT720" s="107" t="n"/>
      <c r="CU720" s="107" t="n"/>
      <c r="CV720" s="107" t="n"/>
      <c r="CW720" s="107" t="n"/>
      <c r="CX720" s="107" t="n"/>
      <c r="CY720" s="107" t="n"/>
      <c r="CZ720" s="107" t="n"/>
    </row>
    <row r="722">
      <c r="A722" s="126">
        <f>IF('AS51'!$C$71="","",'AS51'!$C$71)</f>
        <v/>
      </c>
      <c r="B722" s="68">
        <f>IF($A722="",0,COUNT($E723:$CZ723))</f>
        <v/>
      </c>
      <c r="C722" s="69">
        <f>IF($B722=0,0,MAX($E723:$CZ723))</f>
        <v/>
      </c>
      <c r="D722" s="58">
        <f>_xll.BDS($A722,'Field Check'!$C$44,"headers=y","startcol=1","endcol=7","dir=h","DVD_START_DT",'Field Check'!$C$59,"DVD_END_DT",'Field Check'!$D$59)</f>
        <v/>
      </c>
      <c r="E722" s="59" t="n"/>
      <c r="F722" s="59" t="n"/>
      <c r="G722" s="59" t="n"/>
      <c r="H722" s="59" t="n"/>
      <c r="I722" s="59" t="n"/>
      <c r="J722" s="59" t="n"/>
      <c r="K722" s="59" t="n"/>
      <c r="L722" s="59" t="n"/>
      <c r="M722" s="59" t="n"/>
      <c r="N722" s="59" t="n"/>
      <c r="O722" s="59" t="n"/>
      <c r="P722" s="59" t="n"/>
      <c r="Q722" s="59" t="n"/>
      <c r="R722" s="59" t="n"/>
      <c r="S722" s="59" t="n"/>
      <c r="T722" s="59" t="n"/>
      <c r="U722" s="59" t="n"/>
      <c r="V722" s="59" t="n"/>
      <c r="W722" s="59" t="n"/>
      <c r="X722" s="59" t="n"/>
      <c r="Y722" s="59" t="n"/>
      <c r="Z722" s="59" t="n"/>
      <c r="AA722" s="59" t="n"/>
      <c r="AB722" s="59" t="n"/>
      <c r="AC722" s="59" t="n"/>
      <c r="AD722" s="59" t="n"/>
      <c r="AE722" s="59" t="n"/>
      <c r="AF722" s="59" t="n"/>
      <c r="AG722" s="59" t="n"/>
      <c r="AH722" s="59" t="n"/>
      <c r="AI722" s="59" t="n"/>
      <c r="AJ722" s="59" t="n"/>
      <c r="AK722" s="59" t="n"/>
      <c r="AL722" s="59" t="n"/>
      <c r="AM722" s="59" t="n"/>
      <c r="AN722" s="59" t="n"/>
      <c r="AO722" s="59" t="n"/>
      <c r="AP722" s="59" t="n"/>
      <c r="AQ722" s="59" t="n"/>
      <c r="AR722" s="59" t="n"/>
      <c r="AS722" s="59" t="n"/>
      <c r="AT722" s="59" t="n"/>
      <c r="AU722" s="59" t="n"/>
      <c r="AV722" s="59" t="n"/>
      <c r="AW722" s="59" t="n"/>
      <c r="AX722" s="59" t="n"/>
      <c r="AY722" s="59" t="n"/>
      <c r="AZ722" s="59" t="n"/>
      <c r="BA722" s="59" t="n"/>
      <c r="BB722" s="59" t="n"/>
      <c r="BC722" s="59" t="n"/>
      <c r="BD722" s="59" t="n"/>
      <c r="BE722" s="59" t="n"/>
      <c r="BF722" s="59" t="n"/>
      <c r="BG722" s="59" t="n"/>
      <c r="BH722" s="59" t="n"/>
      <c r="BI722" s="59" t="n"/>
      <c r="BJ722" s="59" t="n"/>
      <c r="BK722" s="59" t="n"/>
      <c r="BL722" s="59" t="n"/>
      <c r="BM722" s="59" t="n"/>
      <c r="BN722" s="59" t="n"/>
      <c r="BO722" s="59" t="n"/>
      <c r="BP722" s="59" t="n"/>
      <c r="BQ722" s="59" t="n"/>
      <c r="BR722" s="59" t="n"/>
      <c r="BS722" s="59" t="n"/>
      <c r="BT722" s="59" t="n"/>
      <c r="BU722" s="59" t="n"/>
      <c r="BV722" s="59" t="n"/>
      <c r="BW722" s="59" t="n"/>
      <c r="BX722" s="59" t="n"/>
      <c r="BY722" s="59" t="n"/>
      <c r="BZ722" s="59" t="n"/>
      <c r="CA722" s="59" t="n"/>
      <c r="CB722" s="59" t="n"/>
      <c r="CC722" s="59" t="n"/>
      <c r="CD722" s="59" t="n"/>
      <c r="CE722" s="59" t="n"/>
      <c r="CF722" s="59" t="n"/>
      <c r="CG722" s="59" t="n"/>
      <c r="CH722" s="59" t="n"/>
      <c r="CI722" s="59" t="n"/>
      <c r="CJ722" s="59" t="n"/>
      <c r="CK722" s="59" t="n"/>
      <c r="CL722" s="59" t="n"/>
      <c r="CM722" s="59" t="n"/>
      <c r="CN722" s="59" t="n"/>
      <c r="CO722" s="59" t="n"/>
      <c r="CP722" s="59" t="n"/>
      <c r="CQ722" s="59" t="n"/>
      <c r="CR722" s="59" t="n"/>
      <c r="CS722" s="59" t="n"/>
      <c r="CT722" s="59" t="n"/>
      <c r="CU722" s="59" t="n"/>
      <c r="CV722" s="59" t="n"/>
      <c r="CW722" s="59" t="n"/>
      <c r="CX722" s="59" t="n"/>
      <c r="CY722" s="59" t="n"/>
      <c r="CZ722" s="59" t="n"/>
    </row>
    <row r="723">
      <c r="D723" s="59" t="n"/>
      <c r="E723" s="59" t="n"/>
      <c r="F723" s="59" t="n"/>
      <c r="G723" s="59" t="n"/>
      <c r="H723" s="59" t="n"/>
      <c r="I723" s="59" t="n"/>
      <c r="J723" s="59" t="n"/>
      <c r="K723" s="59" t="n"/>
      <c r="L723" s="59" t="n"/>
      <c r="M723" s="59" t="n"/>
      <c r="N723" s="59" t="n"/>
      <c r="O723" s="59" t="n"/>
      <c r="P723" s="59" t="n"/>
      <c r="Q723" s="59" t="n"/>
      <c r="R723" s="59" t="n"/>
      <c r="S723" s="59" t="n"/>
      <c r="T723" s="59" t="n"/>
      <c r="U723" s="59" t="n"/>
      <c r="V723" s="59" t="n"/>
      <c r="W723" s="59" t="n"/>
      <c r="X723" s="59" t="n"/>
      <c r="Y723" s="59" t="n"/>
      <c r="Z723" s="59" t="n"/>
      <c r="AA723" s="59" t="n"/>
      <c r="AB723" s="59" t="n"/>
      <c r="AC723" s="59" t="n"/>
      <c r="AD723" s="59" t="n"/>
      <c r="AE723" s="59" t="n"/>
      <c r="AF723" s="59" t="n"/>
      <c r="AG723" s="59" t="n"/>
      <c r="AH723" s="59" t="n"/>
      <c r="AI723" s="59" t="n"/>
      <c r="AJ723" s="59" t="n"/>
      <c r="AK723" s="59" t="n"/>
      <c r="AL723" s="59" t="n"/>
      <c r="AM723" s="59" t="n"/>
      <c r="AN723" s="59" t="n"/>
      <c r="AO723" s="59" t="n"/>
      <c r="AP723" s="59" t="n"/>
      <c r="AQ723" s="59" t="n"/>
      <c r="AR723" s="59" t="n"/>
      <c r="AS723" s="59" t="n"/>
      <c r="AT723" s="59" t="n"/>
      <c r="AU723" s="59" t="n"/>
      <c r="AV723" s="59" t="n"/>
      <c r="AW723" s="59" t="n"/>
      <c r="AX723" s="59" t="n"/>
      <c r="AY723" s="59" t="n"/>
      <c r="AZ723" s="59" t="n"/>
      <c r="BA723" s="59" t="n"/>
      <c r="BB723" s="59" t="n"/>
      <c r="BC723" s="59" t="n"/>
      <c r="BD723" s="59" t="n"/>
      <c r="BE723" s="59" t="n"/>
      <c r="BF723" s="59" t="n"/>
      <c r="BG723" s="59" t="n"/>
      <c r="BH723" s="59" t="n"/>
      <c r="BI723" s="59" t="n"/>
      <c r="BJ723" s="59" t="n"/>
      <c r="BK723" s="59" t="n"/>
      <c r="BL723" s="59" t="n"/>
      <c r="BM723" s="59" t="n"/>
      <c r="BN723" s="59" t="n"/>
      <c r="BO723" s="59" t="n"/>
      <c r="BP723" s="59" t="n"/>
      <c r="BQ723" s="59" t="n"/>
      <c r="BR723" s="59" t="n"/>
      <c r="BS723" s="59" t="n"/>
      <c r="BT723" s="59" t="n"/>
      <c r="BU723" s="59" t="n"/>
      <c r="BV723" s="59" t="n"/>
      <c r="BW723" s="59" t="n"/>
      <c r="BX723" s="59" t="n"/>
      <c r="BY723" s="59" t="n"/>
      <c r="BZ723" s="59" t="n"/>
      <c r="CA723" s="59" t="n"/>
      <c r="CB723" s="59" t="n"/>
      <c r="CC723" s="59" t="n"/>
      <c r="CD723" s="59" t="n"/>
      <c r="CE723" s="59" t="n"/>
      <c r="CF723" s="59" t="n"/>
      <c r="CG723" s="59" t="n"/>
      <c r="CH723" s="59" t="n"/>
      <c r="CI723" s="59" t="n"/>
      <c r="CJ723" s="59" t="n"/>
      <c r="CK723" s="59" t="n"/>
      <c r="CL723" s="59" t="n"/>
      <c r="CM723" s="59" t="n"/>
      <c r="CN723" s="59" t="n"/>
      <c r="CO723" s="59" t="n"/>
      <c r="CP723" s="59" t="n"/>
      <c r="CQ723" s="59" t="n"/>
      <c r="CR723" s="59" t="n"/>
      <c r="CS723" s="59" t="n"/>
      <c r="CT723" s="59" t="n"/>
      <c r="CU723" s="59" t="n"/>
      <c r="CV723" s="59" t="n"/>
      <c r="CW723" s="59" t="n"/>
      <c r="CX723" s="59" t="n"/>
      <c r="CY723" s="59" t="n"/>
      <c r="CZ723" s="59" t="n"/>
    </row>
    <row r="724">
      <c r="D724" s="59" t="n"/>
      <c r="E724" s="59" t="n"/>
      <c r="F724" s="59" t="n"/>
      <c r="G724" s="59" t="n"/>
      <c r="H724" s="59" t="n"/>
      <c r="I724" s="59" t="n"/>
      <c r="J724" s="59" t="n"/>
      <c r="K724" s="59" t="n"/>
      <c r="L724" s="59" t="n"/>
      <c r="M724" s="59" t="n"/>
      <c r="N724" s="59" t="n"/>
      <c r="O724" s="59" t="n"/>
      <c r="P724" s="59" t="n"/>
      <c r="Q724" s="59" t="n"/>
      <c r="R724" s="59" t="n"/>
      <c r="S724" s="59" t="n"/>
      <c r="T724" s="59" t="n"/>
      <c r="U724" s="59" t="n"/>
      <c r="V724" s="59" t="n"/>
      <c r="W724" s="59" t="n"/>
      <c r="X724" s="59" t="n"/>
      <c r="Y724" s="59" t="n"/>
      <c r="Z724" s="59" t="n"/>
      <c r="AA724" s="59" t="n"/>
      <c r="AB724" s="59" t="n"/>
      <c r="AC724" s="59" t="n"/>
      <c r="AD724" s="59" t="n"/>
      <c r="AE724" s="59" t="n"/>
      <c r="AF724" s="59" t="n"/>
      <c r="AG724" s="59" t="n"/>
      <c r="AH724" s="59" t="n"/>
      <c r="AI724" s="59" t="n"/>
      <c r="AJ724" s="59" t="n"/>
      <c r="AK724" s="59" t="n"/>
      <c r="AL724" s="59" t="n"/>
      <c r="AM724" s="59" t="n"/>
      <c r="AN724" s="59" t="n"/>
      <c r="AO724" s="59" t="n"/>
      <c r="AP724" s="59" t="n"/>
      <c r="AQ724" s="59" t="n"/>
      <c r="AR724" s="59" t="n"/>
      <c r="AS724" s="59" t="n"/>
      <c r="AT724" s="59" t="n"/>
      <c r="AU724" s="59" t="n"/>
      <c r="AV724" s="59" t="n"/>
      <c r="AW724" s="59" t="n"/>
      <c r="AX724" s="59" t="n"/>
      <c r="AY724" s="59" t="n"/>
      <c r="AZ724" s="59" t="n"/>
      <c r="BA724" s="59" t="n"/>
      <c r="BB724" s="59" t="n"/>
      <c r="BC724" s="59" t="n"/>
      <c r="BD724" s="59" t="n"/>
      <c r="BE724" s="59" t="n"/>
      <c r="BF724" s="59" t="n"/>
      <c r="BG724" s="59" t="n"/>
      <c r="BH724" s="59" t="n"/>
      <c r="BI724" s="59" t="n"/>
      <c r="BJ724" s="59" t="n"/>
      <c r="BK724" s="59" t="n"/>
      <c r="BL724" s="59" t="n"/>
      <c r="BM724" s="59" t="n"/>
      <c r="BN724" s="59" t="n"/>
      <c r="BO724" s="59" t="n"/>
      <c r="BP724" s="59" t="n"/>
      <c r="BQ724" s="59" t="n"/>
      <c r="BR724" s="59" t="n"/>
      <c r="BS724" s="59" t="n"/>
      <c r="BT724" s="59" t="n"/>
      <c r="BU724" s="59" t="n"/>
      <c r="BV724" s="59" t="n"/>
      <c r="BW724" s="59" t="n"/>
      <c r="BX724" s="59" t="n"/>
      <c r="BY724" s="59" t="n"/>
      <c r="BZ724" s="59" t="n"/>
      <c r="CA724" s="59" t="n"/>
      <c r="CB724" s="59" t="n"/>
      <c r="CC724" s="59" t="n"/>
      <c r="CD724" s="59" t="n"/>
      <c r="CE724" s="59" t="n"/>
      <c r="CF724" s="59" t="n"/>
      <c r="CG724" s="59" t="n"/>
      <c r="CH724" s="59" t="n"/>
      <c r="CI724" s="59" t="n"/>
      <c r="CJ724" s="59" t="n"/>
      <c r="CK724" s="59" t="n"/>
      <c r="CL724" s="59" t="n"/>
      <c r="CM724" s="59" t="n"/>
      <c r="CN724" s="59" t="n"/>
      <c r="CO724" s="59" t="n"/>
      <c r="CP724" s="59" t="n"/>
      <c r="CQ724" s="59" t="n"/>
      <c r="CR724" s="59" t="n"/>
      <c r="CS724" s="59" t="n"/>
      <c r="CT724" s="59" t="n"/>
      <c r="CU724" s="59" t="n"/>
      <c r="CV724" s="59" t="n"/>
      <c r="CW724" s="59" t="n"/>
      <c r="CX724" s="59" t="n"/>
      <c r="CY724" s="59" t="n"/>
      <c r="CZ724" s="59" t="n"/>
    </row>
    <row r="725">
      <c r="D725" s="59" t="n"/>
      <c r="E725" s="59" t="n"/>
      <c r="F725" s="59" t="n"/>
      <c r="G725" s="59" t="n"/>
      <c r="H725" s="59" t="n"/>
      <c r="I725" s="59" t="n"/>
      <c r="J725" s="59" t="n"/>
      <c r="K725" s="59" t="n"/>
      <c r="L725" s="59" t="n"/>
      <c r="M725" s="59" t="n"/>
      <c r="N725" s="59" t="n"/>
      <c r="O725" s="59" t="n"/>
      <c r="P725" s="59" t="n"/>
      <c r="Q725" s="59" t="n"/>
      <c r="R725" s="59" t="n"/>
      <c r="S725" s="59" t="n"/>
      <c r="T725" s="59" t="n"/>
      <c r="U725" s="59" t="n"/>
      <c r="V725" s="59" t="n"/>
      <c r="W725" s="59" t="n"/>
      <c r="X725" s="59" t="n"/>
      <c r="Y725" s="59" t="n"/>
      <c r="Z725" s="59" t="n"/>
      <c r="AA725" s="59" t="n"/>
      <c r="AB725" s="59" t="n"/>
      <c r="AC725" s="59" t="n"/>
      <c r="AD725" s="59" t="n"/>
      <c r="AE725" s="59" t="n"/>
      <c r="AF725" s="59" t="n"/>
      <c r="AG725" s="59" t="n"/>
      <c r="AH725" s="59" t="n"/>
      <c r="AI725" s="59" t="n"/>
      <c r="AJ725" s="59" t="n"/>
      <c r="AK725" s="59" t="n"/>
      <c r="AL725" s="59" t="n"/>
      <c r="AM725" s="59" t="n"/>
      <c r="AN725" s="59" t="n"/>
      <c r="AO725" s="59" t="n"/>
      <c r="AP725" s="59" t="n"/>
      <c r="AQ725" s="59" t="n"/>
      <c r="AR725" s="59" t="n"/>
      <c r="AS725" s="59" t="n"/>
      <c r="AT725" s="59" t="n"/>
      <c r="AU725" s="59" t="n"/>
      <c r="AV725" s="59" t="n"/>
      <c r="AW725" s="59" t="n"/>
      <c r="AX725" s="59" t="n"/>
      <c r="AY725" s="59" t="n"/>
      <c r="AZ725" s="59" t="n"/>
      <c r="BA725" s="59" t="n"/>
      <c r="BB725" s="59" t="n"/>
      <c r="BC725" s="59" t="n"/>
      <c r="BD725" s="59" t="n"/>
      <c r="BE725" s="59" t="n"/>
      <c r="BF725" s="59" t="n"/>
      <c r="BG725" s="59" t="n"/>
      <c r="BH725" s="59" t="n"/>
      <c r="BI725" s="59" t="n"/>
      <c r="BJ725" s="59" t="n"/>
      <c r="BK725" s="59" t="n"/>
      <c r="BL725" s="59" t="n"/>
      <c r="BM725" s="59" t="n"/>
      <c r="BN725" s="59" t="n"/>
      <c r="BO725" s="59" t="n"/>
      <c r="BP725" s="59" t="n"/>
      <c r="BQ725" s="59" t="n"/>
      <c r="BR725" s="59" t="n"/>
      <c r="BS725" s="59" t="n"/>
      <c r="BT725" s="59" t="n"/>
      <c r="BU725" s="59" t="n"/>
      <c r="BV725" s="59" t="n"/>
      <c r="BW725" s="59" t="n"/>
      <c r="BX725" s="59" t="n"/>
      <c r="BY725" s="59" t="n"/>
      <c r="BZ725" s="59" t="n"/>
      <c r="CA725" s="59" t="n"/>
      <c r="CB725" s="59" t="n"/>
      <c r="CC725" s="59" t="n"/>
      <c r="CD725" s="59" t="n"/>
      <c r="CE725" s="59" t="n"/>
      <c r="CF725" s="59" t="n"/>
      <c r="CG725" s="59" t="n"/>
      <c r="CH725" s="59" t="n"/>
      <c r="CI725" s="59" t="n"/>
      <c r="CJ725" s="59" t="n"/>
      <c r="CK725" s="59" t="n"/>
      <c r="CL725" s="59" t="n"/>
      <c r="CM725" s="59" t="n"/>
      <c r="CN725" s="59" t="n"/>
      <c r="CO725" s="59" t="n"/>
      <c r="CP725" s="59" t="n"/>
      <c r="CQ725" s="59" t="n"/>
      <c r="CR725" s="59" t="n"/>
      <c r="CS725" s="59" t="n"/>
      <c r="CT725" s="59" t="n"/>
      <c r="CU725" s="59" t="n"/>
      <c r="CV725" s="59" t="n"/>
      <c r="CW725" s="59" t="n"/>
      <c r="CX725" s="59" t="n"/>
      <c r="CY725" s="59" t="n"/>
      <c r="CZ725" s="59" t="n"/>
    </row>
    <row r="726">
      <c r="D726" s="107" t="n"/>
      <c r="E726" s="107" t="n"/>
      <c r="F726" s="107" t="n"/>
      <c r="G726" s="107" t="n"/>
      <c r="H726" s="107" t="n"/>
      <c r="I726" s="107" t="n"/>
      <c r="J726" s="107" t="n"/>
      <c r="K726" s="107" t="n"/>
      <c r="L726" s="107" t="n"/>
      <c r="M726" s="107" t="n"/>
      <c r="N726" s="107" t="n"/>
      <c r="O726" s="107" t="n"/>
      <c r="P726" s="107" t="n"/>
      <c r="Q726" s="107" t="n"/>
      <c r="R726" s="107" t="n"/>
      <c r="S726" s="107" t="n"/>
      <c r="T726" s="107" t="n"/>
      <c r="U726" s="107" t="n"/>
      <c r="V726" s="107" t="n"/>
      <c r="W726" s="107" t="n"/>
      <c r="X726" s="107" t="n"/>
      <c r="Y726" s="107" t="n"/>
      <c r="Z726" s="107" t="n"/>
      <c r="AA726" s="107" t="n"/>
      <c r="AB726" s="107" t="n"/>
      <c r="AC726" s="107" t="n"/>
      <c r="AD726" s="107" t="n"/>
      <c r="AE726" s="107" t="n"/>
      <c r="AF726" s="107" t="n"/>
      <c r="AG726" s="107" t="n"/>
      <c r="AH726" s="107" t="n"/>
      <c r="AI726" s="107" t="n"/>
      <c r="AJ726" s="107" t="n"/>
      <c r="AK726" s="107" t="n"/>
      <c r="AL726" s="107" t="n"/>
      <c r="AM726" s="107" t="n"/>
      <c r="AN726" s="107" t="n"/>
      <c r="AO726" s="107" t="n"/>
      <c r="AP726" s="107" t="n"/>
      <c r="AQ726" s="107" t="n"/>
      <c r="AR726" s="107" t="n"/>
      <c r="AS726" s="107" t="n"/>
      <c r="AT726" s="107" t="n"/>
      <c r="AU726" s="107" t="n"/>
      <c r="AV726" s="107" t="n"/>
      <c r="AW726" s="107" t="n"/>
      <c r="AX726" s="107" t="n"/>
      <c r="AY726" s="107" t="n"/>
      <c r="AZ726" s="107" t="n"/>
      <c r="BA726" s="107" t="n"/>
      <c r="BB726" s="107" t="n"/>
      <c r="BC726" s="107" t="n"/>
      <c r="BD726" s="107" t="n"/>
      <c r="BE726" s="107" t="n"/>
      <c r="BF726" s="107" t="n"/>
      <c r="BG726" s="107" t="n"/>
      <c r="BH726" s="107" t="n"/>
      <c r="BI726" s="107" t="n"/>
      <c r="BJ726" s="107" t="n"/>
      <c r="BK726" s="107" t="n"/>
      <c r="BL726" s="107" t="n"/>
      <c r="BM726" s="107" t="n"/>
      <c r="BN726" s="107" t="n"/>
      <c r="BO726" s="107" t="n"/>
      <c r="BP726" s="107" t="n"/>
      <c r="BQ726" s="107" t="n"/>
      <c r="BR726" s="107" t="n"/>
      <c r="BS726" s="107" t="n"/>
      <c r="BT726" s="107" t="n"/>
      <c r="BU726" s="107" t="n"/>
      <c r="BV726" s="107" t="n"/>
      <c r="BW726" s="107" t="n"/>
      <c r="BX726" s="107" t="n"/>
      <c r="BY726" s="107" t="n"/>
      <c r="BZ726" s="107" t="n"/>
      <c r="CA726" s="107" t="n"/>
      <c r="CB726" s="107" t="n"/>
      <c r="CC726" s="107" t="n"/>
      <c r="CD726" s="107" t="n"/>
      <c r="CE726" s="107" t="n"/>
      <c r="CF726" s="107" t="n"/>
      <c r="CG726" s="107" t="n"/>
      <c r="CH726" s="107" t="n"/>
      <c r="CI726" s="107" t="n"/>
      <c r="CJ726" s="107" t="n"/>
      <c r="CK726" s="107" t="n"/>
      <c r="CL726" s="107" t="n"/>
      <c r="CM726" s="107" t="n"/>
      <c r="CN726" s="107" t="n"/>
      <c r="CO726" s="107" t="n"/>
      <c r="CP726" s="107" t="n"/>
      <c r="CQ726" s="107" t="n"/>
      <c r="CR726" s="107" t="n"/>
      <c r="CS726" s="107" t="n"/>
      <c r="CT726" s="107" t="n"/>
      <c r="CU726" s="107" t="n"/>
      <c r="CV726" s="107" t="n"/>
      <c r="CW726" s="107" t="n"/>
      <c r="CX726" s="107" t="n"/>
      <c r="CY726" s="107" t="n"/>
      <c r="CZ726" s="107" t="n"/>
    </row>
    <row r="729">
      <c r="A729" s="2">
        <f>IF($A722="","","   projections")</f>
        <v/>
      </c>
      <c r="B729" s="68">
        <f>IF($A722="",0,COUNT($E730:$CZ730))</f>
        <v/>
      </c>
      <c r="C729" s="69">
        <f>IF($B729=0,0,MAX($E730:$CZ730))</f>
        <v/>
      </c>
      <c r="D729" s="58">
        <f>_xll.BDS($A722,'Field Check'!$C$42,"headers=y","startcol=1","endcol=3","dir=h")</f>
        <v/>
      </c>
      <c r="E729" s="59" t="n"/>
      <c r="F729" s="59" t="n"/>
      <c r="G729" s="59" t="n"/>
      <c r="H729" s="59" t="n"/>
      <c r="I729" s="59" t="n"/>
      <c r="J729" s="59" t="n"/>
      <c r="K729" s="59" t="n"/>
      <c r="L729" s="59" t="n"/>
      <c r="M729" s="59" t="n"/>
      <c r="N729" s="59" t="n"/>
      <c r="O729" s="59" t="n"/>
      <c r="P729" s="59" t="n"/>
      <c r="Q729" s="59" t="n"/>
      <c r="R729" s="59" t="n"/>
      <c r="S729" s="59" t="n"/>
      <c r="T729" s="59" t="n"/>
      <c r="U729" s="59" t="n"/>
      <c r="V729" s="59" t="n"/>
      <c r="W729" s="59" t="n"/>
      <c r="X729" s="59" t="n"/>
      <c r="Y729" s="59" t="n"/>
      <c r="Z729" s="59" t="n"/>
      <c r="AA729" s="59" t="n"/>
      <c r="AB729" s="59" t="n"/>
      <c r="AC729" s="59" t="n"/>
      <c r="AD729" s="59" t="n"/>
      <c r="AE729" s="59" t="n"/>
      <c r="AF729" s="59" t="n"/>
      <c r="AG729" s="59" t="n"/>
      <c r="AH729" s="59" t="n"/>
      <c r="AI729" s="59" t="n"/>
      <c r="AJ729" s="59" t="n"/>
      <c r="AK729" s="59" t="n"/>
      <c r="AL729" s="59" t="n"/>
      <c r="AM729" s="59" t="n"/>
      <c r="AN729" s="59" t="n"/>
      <c r="AO729" s="59" t="n"/>
      <c r="AP729" s="59" t="n"/>
      <c r="AQ729" s="59" t="n"/>
      <c r="AR729" s="59" t="n"/>
      <c r="AS729" s="59" t="n"/>
      <c r="AT729" s="59" t="n"/>
      <c r="AU729" s="59" t="n"/>
      <c r="AV729" s="59" t="n"/>
      <c r="AW729" s="59" t="n"/>
      <c r="AX729" s="59" t="n"/>
      <c r="AY729" s="59" t="n"/>
      <c r="AZ729" s="59" t="n"/>
      <c r="BA729" s="59" t="n"/>
      <c r="BB729" s="59" t="n"/>
      <c r="BC729" s="59" t="n"/>
      <c r="BD729" s="59" t="n"/>
      <c r="BE729" s="59" t="n"/>
      <c r="BF729" s="59" t="n"/>
      <c r="BG729" s="59" t="n"/>
      <c r="BH729" s="59" t="n"/>
      <c r="BI729" s="59" t="n"/>
      <c r="BJ729" s="59" t="n"/>
      <c r="BK729" s="59" t="n"/>
      <c r="BL729" s="59" t="n"/>
      <c r="BM729" s="59" t="n"/>
      <c r="BN729" s="59" t="n"/>
      <c r="BO729" s="59" t="n"/>
      <c r="BP729" s="59" t="n"/>
      <c r="BQ729" s="59" t="n"/>
      <c r="BR729" s="59" t="n"/>
      <c r="BS729" s="59" t="n"/>
      <c r="BT729" s="59" t="n"/>
      <c r="BU729" s="59" t="n"/>
      <c r="BV729" s="59" t="n"/>
      <c r="BW729" s="59" t="n"/>
      <c r="BX729" s="59" t="n"/>
      <c r="BY729" s="59" t="n"/>
      <c r="BZ729" s="59" t="n"/>
      <c r="CA729" s="59" t="n"/>
      <c r="CB729" s="59" t="n"/>
      <c r="CC729" s="59" t="n"/>
      <c r="CD729" s="59" t="n"/>
      <c r="CE729" s="59" t="n"/>
      <c r="CF729" s="59" t="n"/>
      <c r="CG729" s="59" t="n"/>
      <c r="CH729" s="59" t="n"/>
      <c r="CI729" s="59" t="n"/>
      <c r="CJ729" s="59" t="n"/>
      <c r="CK729" s="59" t="n"/>
      <c r="CL729" s="59" t="n"/>
      <c r="CM729" s="59" t="n"/>
      <c r="CN729" s="59" t="n"/>
      <c r="CO729" s="59" t="n"/>
      <c r="CP729" s="59" t="n"/>
      <c r="CQ729" s="59" t="n"/>
      <c r="CR729" s="59" t="n"/>
      <c r="CS729" s="59" t="n"/>
      <c r="CT729" s="59" t="n"/>
      <c r="CU729" s="59" t="n"/>
      <c r="CV729" s="59" t="n"/>
      <c r="CW729" s="59" t="n"/>
      <c r="CX729" s="59" t="n"/>
      <c r="CY729" s="59" t="n"/>
      <c r="CZ729" s="59" t="n"/>
    </row>
    <row r="730">
      <c r="D730" s="59" t="n"/>
      <c r="E730" s="59" t="n"/>
      <c r="F730" s="59" t="n"/>
      <c r="G730" s="59" t="n"/>
      <c r="H730" s="59" t="n"/>
      <c r="I730" s="59" t="n"/>
      <c r="J730" s="59" t="n"/>
      <c r="K730" s="59" t="n"/>
      <c r="L730" s="59" t="n"/>
      <c r="M730" s="59" t="n"/>
      <c r="N730" s="59" t="n"/>
      <c r="O730" s="59" t="n"/>
      <c r="P730" s="59" t="n"/>
      <c r="Q730" s="59" t="n"/>
      <c r="R730" s="59" t="n"/>
      <c r="S730" s="59" t="n"/>
      <c r="T730" s="59" t="n"/>
      <c r="U730" s="59" t="n"/>
      <c r="V730" s="59" t="n"/>
      <c r="W730" s="59" t="n"/>
      <c r="X730" s="59" t="n"/>
      <c r="Y730" s="59" t="n"/>
      <c r="Z730" s="59" t="n"/>
      <c r="AA730" s="59" t="n"/>
      <c r="AB730" s="59" t="n"/>
      <c r="AC730" s="59" t="n"/>
      <c r="AD730" s="59" t="n"/>
      <c r="AE730" s="59" t="n"/>
      <c r="AF730" s="59" t="n"/>
      <c r="AG730" s="59" t="n"/>
      <c r="AH730" s="59" t="n"/>
      <c r="AI730" s="59" t="n"/>
      <c r="AJ730" s="59" t="n"/>
      <c r="AK730" s="59" t="n"/>
      <c r="AL730" s="59" t="n"/>
      <c r="AM730" s="59" t="n"/>
      <c r="AN730" s="59" t="n"/>
      <c r="AO730" s="59" t="n"/>
      <c r="AP730" s="59" t="n"/>
      <c r="AQ730" s="59" t="n"/>
      <c r="AR730" s="59" t="n"/>
      <c r="AS730" s="59" t="n"/>
      <c r="AT730" s="59" t="n"/>
      <c r="AU730" s="59" t="n"/>
      <c r="AV730" s="59" t="n"/>
      <c r="AW730" s="59" t="n"/>
      <c r="AX730" s="59" t="n"/>
      <c r="AY730" s="59" t="n"/>
      <c r="AZ730" s="59" t="n"/>
      <c r="BA730" s="59" t="n"/>
      <c r="BB730" s="59" t="n"/>
      <c r="BC730" s="59" t="n"/>
      <c r="BD730" s="59" t="n"/>
      <c r="BE730" s="59" t="n"/>
      <c r="BF730" s="59" t="n"/>
      <c r="BG730" s="59" t="n"/>
      <c r="BH730" s="59" t="n"/>
      <c r="BI730" s="59" t="n"/>
      <c r="BJ730" s="59" t="n"/>
      <c r="BK730" s="59" t="n"/>
      <c r="BL730" s="59" t="n"/>
      <c r="BM730" s="59" t="n"/>
      <c r="BN730" s="59" t="n"/>
      <c r="BO730" s="59" t="n"/>
      <c r="BP730" s="59" t="n"/>
      <c r="BQ730" s="59" t="n"/>
      <c r="BR730" s="59" t="n"/>
      <c r="BS730" s="59" t="n"/>
      <c r="BT730" s="59" t="n"/>
      <c r="BU730" s="59" t="n"/>
      <c r="BV730" s="59" t="n"/>
      <c r="BW730" s="59" t="n"/>
      <c r="BX730" s="59" t="n"/>
      <c r="BY730" s="59" t="n"/>
      <c r="BZ730" s="59" t="n"/>
      <c r="CA730" s="59" t="n"/>
      <c r="CB730" s="59" t="n"/>
      <c r="CC730" s="59" t="n"/>
      <c r="CD730" s="59" t="n"/>
      <c r="CE730" s="59" t="n"/>
      <c r="CF730" s="59" t="n"/>
      <c r="CG730" s="59" t="n"/>
      <c r="CH730" s="59" t="n"/>
      <c r="CI730" s="59" t="n"/>
      <c r="CJ730" s="59" t="n"/>
      <c r="CK730" s="59" t="n"/>
      <c r="CL730" s="59" t="n"/>
      <c r="CM730" s="59" t="n"/>
      <c r="CN730" s="59" t="n"/>
      <c r="CO730" s="59" t="n"/>
      <c r="CP730" s="59" t="n"/>
      <c r="CQ730" s="59" t="n"/>
      <c r="CR730" s="59" t="n"/>
      <c r="CS730" s="59" t="n"/>
      <c r="CT730" s="59" t="n"/>
      <c r="CU730" s="59" t="n"/>
      <c r="CV730" s="59" t="n"/>
      <c r="CW730" s="59" t="n"/>
      <c r="CX730" s="59" t="n"/>
      <c r="CY730" s="59" t="n"/>
      <c r="CZ730" s="59" t="n"/>
    </row>
    <row r="731">
      <c r="D731" s="107" t="n"/>
      <c r="E731" s="107" t="n"/>
      <c r="F731" s="107" t="n"/>
      <c r="G731" s="107" t="n"/>
      <c r="H731" s="107" t="n"/>
      <c r="I731" s="107" t="n"/>
      <c r="J731" s="107" t="n"/>
      <c r="K731" s="107" t="n"/>
      <c r="L731" s="107" t="n"/>
      <c r="M731" s="107" t="n"/>
      <c r="N731" s="107" t="n"/>
      <c r="O731" s="107" t="n"/>
      <c r="P731" s="107" t="n"/>
      <c r="Q731" s="107" t="n"/>
      <c r="R731" s="107" t="n"/>
      <c r="S731" s="107" t="n"/>
      <c r="T731" s="107" t="n"/>
      <c r="U731" s="107" t="n"/>
      <c r="V731" s="107" t="n"/>
      <c r="W731" s="107" t="n"/>
      <c r="X731" s="107" t="n"/>
      <c r="Y731" s="107" t="n"/>
      <c r="Z731" s="107" t="n"/>
      <c r="AA731" s="107" t="n"/>
      <c r="AB731" s="107" t="n"/>
      <c r="AC731" s="107" t="n"/>
      <c r="AD731" s="107" t="n"/>
      <c r="AE731" s="107" t="n"/>
      <c r="AF731" s="107" t="n"/>
      <c r="AG731" s="107" t="n"/>
      <c r="AH731" s="107" t="n"/>
      <c r="AI731" s="107" t="n"/>
      <c r="AJ731" s="107" t="n"/>
      <c r="AK731" s="107" t="n"/>
      <c r="AL731" s="107" t="n"/>
      <c r="AM731" s="107" t="n"/>
      <c r="AN731" s="107" t="n"/>
      <c r="AO731" s="107" t="n"/>
      <c r="AP731" s="107" t="n"/>
      <c r="AQ731" s="107" t="n"/>
      <c r="AR731" s="107" t="n"/>
      <c r="AS731" s="107" t="n"/>
      <c r="AT731" s="107" t="n"/>
      <c r="AU731" s="107" t="n"/>
      <c r="AV731" s="107" t="n"/>
      <c r="AW731" s="107" t="n"/>
      <c r="AX731" s="107" t="n"/>
      <c r="AY731" s="107" t="n"/>
      <c r="AZ731" s="107" t="n"/>
      <c r="BA731" s="107" t="n"/>
      <c r="BB731" s="107" t="n"/>
      <c r="BC731" s="107" t="n"/>
      <c r="BD731" s="107" t="n"/>
      <c r="BE731" s="107" t="n"/>
      <c r="BF731" s="107" t="n"/>
      <c r="BG731" s="107" t="n"/>
      <c r="BH731" s="107" t="n"/>
      <c r="BI731" s="107" t="n"/>
      <c r="BJ731" s="107" t="n"/>
      <c r="BK731" s="107" t="n"/>
      <c r="BL731" s="107" t="n"/>
      <c r="BM731" s="107" t="n"/>
      <c r="BN731" s="107" t="n"/>
      <c r="BO731" s="107" t="n"/>
      <c r="BP731" s="107" t="n"/>
      <c r="BQ731" s="107" t="n"/>
      <c r="BR731" s="107" t="n"/>
      <c r="BS731" s="107" t="n"/>
      <c r="BT731" s="107" t="n"/>
      <c r="BU731" s="107" t="n"/>
      <c r="BV731" s="107" t="n"/>
      <c r="BW731" s="107" t="n"/>
      <c r="BX731" s="107" t="n"/>
      <c r="BY731" s="107" t="n"/>
      <c r="BZ731" s="107" t="n"/>
      <c r="CA731" s="107" t="n"/>
      <c r="CB731" s="107" t="n"/>
      <c r="CC731" s="107" t="n"/>
      <c r="CD731" s="107" t="n"/>
      <c r="CE731" s="107" t="n"/>
      <c r="CF731" s="107" t="n"/>
      <c r="CG731" s="107" t="n"/>
      <c r="CH731" s="107" t="n"/>
      <c r="CI731" s="107" t="n"/>
      <c r="CJ731" s="107" t="n"/>
      <c r="CK731" s="107" t="n"/>
      <c r="CL731" s="107" t="n"/>
      <c r="CM731" s="107" t="n"/>
      <c r="CN731" s="107" t="n"/>
      <c r="CO731" s="107" t="n"/>
      <c r="CP731" s="107" t="n"/>
      <c r="CQ731" s="107" t="n"/>
      <c r="CR731" s="107" t="n"/>
      <c r="CS731" s="107" t="n"/>
      <c r="CT731" s="107" t="n"/>
      <c r="CU731" s="107" t="n"/>
      <c r="CV731" s="107" t="n"/>
      <c r="CW731" s="107" t="n"/>
      <c r="CX731" s="107" t="n"/>
      <c r="CY731" s="107" t="n"/>
      <c r="CZ731" s="107" t="n"/>
    </row>
    <row r="733">
      <c r="A733" s="126">
        <f>IF('AS51'!$C$72="","",'AS51'!$C$72)</f>
        <v/>
      </c>
      <c r="B733" s="68">
        <f>IF($A733="",0,COUNT($E734:$CZ734))</f>
        <v/>
      </c>
      <c r="C733" s="69">
        <f>IF($B733=0,0,MAX($E734:$CZ734))</f>
        <v/>
      </c>
      <c r="D733" s="58">
        <f>_xll.BDS($A733,'Field Check'!$C$44,"headers=y","startcol=1","endcol=7","dir=h","DVD_START_DT",'Field Check'!$C$59,"DVD_END_DT",'Field Check'!$D$59)</f>
        <v/>
      </c>
      <c r="E733" s="59" t="n"/>
      <c r="F733" s="59" t="n"/>
      <c r="G733" s="59" t="n"/>
      <c r="H733" s="59" t="n"/>
      <c r="I733" s="59" t="n"/>
      <c r="J733" s="59" t="n"/>
      <c r="K733" s="59" t="n"/>
      <c r="L733" s="59" t="n"/>
      <c r="M733" s="59" t="n"/>
      <c r="N733" s="59" t="n"/>
      <c r="O733" s="59" t="n"/>
      <c r="P733" s="59" t="n"/>
      <c r="Q733" s="59" t="n"/>
      <c r="R733" s="59" t="n"/>
      <c r="S733" s="59" t="n"/>
      <c r="T733" s="59" t="n"/>
      <c r="U733" s="59" t="n"/>
      <c r="V733" s="59" t="n"/>
      <c r="W733" s="59" t="n"/>
      <c r="X733" s="59" t="n"/>
      <c r="Y733" s="59" t="n"/>
      <c r="Z733" s="59" t="n"/>
      <c r="AA733" s="59" t="n"/>
      <c r="AB733" s="59" t="n"/>
      <c r="AC733" s="59" t="n"/>
      <c r="AD733" s="59" t="n"/>
      <c r="AE733" s="59" t="n"/>
      <c r="AF733" s="59" t="n"/>
      <c r="AG733" s="59" t="n"/>
      <c r="AH733" s="59" t="n"/>
      <c r="AI733" s="59" t="n"/>
      <c r="AJ733" s="59" t="n"/>
      <c r="AK733" s="59" t="n"/>
      <c r="AL733" s="59" t="n"/>
      <c r="AM733" s="59" t="n"/>
      <c r="AN733" s="59" t="n"/>
      <c r="AO733" s="59" t="n"/>
      <c r="AP733" s="59" t="n"/>
      <c r="AQ733" s="59" t="n"/>
      <c r="AR733" s="59" t="n"/>
      <c r="AS733" s="59" t="n"/>
      <c r="AT733" s="59" t="n"/>
      <c r="AU733" s="59" t="n"/>
      <c r="AV733" s="59" t="n"/>
      <c r="AW733" s="59" t="n"/>
      <c r="AX733" s="59" t="n"/>
      <c r="AY733" s="59" t="n"/>
      <c r="AZ733" s="59" t="n"/>
      <c r="BA733" s="59" t="n"/>
      <c r="BB733" s="59" t="n"/>
      <c r="BC733" s="59" t="n"/>
      <c r="BD733" s="59" t="n"/>
      <c r="BE733" s="59" t="n"/>
      <c r="BF733" s="59" t="n"/>
      <c r="BG733" s="59" t="n"/>
      <c r="BH733" s="59" t="n"/>
      <c r="BI733" s="59" t="n"/>
      <c r="BJ733" s="59" t="n"/>
      <c r="BK733" s="59" t="n"/>
      <c r="BL733" s="59" t="n"/>
      <c r="BM733" s="59" t="n"/>
      <c r="BN733" s="59" t="n"/>
      <c r="BO733" s="59" t="n"/>
      <c r="BP733" s="59" t="n"/>
      <c r="BQ733" s="59" t="n"/>
      <c r="BR733" s="59" t="n"/>
      <c r="BS733" s="59" t="n"/>
      <c r="BT733" s="59" t="n"/>
      <c r="BU733" s="59" t="n"/>
      <c r="BV733" s="59" t="n"/>
      <c r="BW733" s="59" t="n"/>
      <c r="BX733" s="59" t="n"/>
      <c r="BY733" s="59" t="n"/>
      <c r="BZ733" s="59" t="n"/>
      <c r="CA733" s="59" t="n"/>
      <c r="CB733" s="59" t="n"/>
      <c r="CC733" s="59" t="n"/>
      <c r="CD733" s="59" t="n"/>
      <c r="CE733" s="59" t="n"/>
      <c r="CF733" s="59" t="n"/>
      <c r="CG733" s="59" t="n"/>
      <c r="CH733" s="59" t="n"/>
      <c r="CI733" s="59" t="n"/>
      <c r="CJ733" s="59" t="n"/>
      <c r="CK733" s="59" t="n"/>
      <c r="CL733" s="59" t="n"/>
      <c r="CM733" s="59" t="n"/>
      <c r="CN733" s="59" t="n"/>
      <c r="CO733" s="59" t="n"/>
      <c r="CP733" s="59" t="n"/>
      <c r="CQ733" s="59" t="n"/>
      <c r="CR733" s="59" t="n"/>
      <c r="CS733" s="59" t="n"/>
      <c r="CT733" s="59" t="n"/>
      <c r="CU733" s="59" t="n"/>
      <c r="CV733" s="59" t="n"/>
      <c r="CW733" s="59" t="n"/>
      <c r="CX733" s="59" t="n"/>
      <c r="CY733" s="59" t="n"/>
      <c r="CZ733" s="59" t="n"/>
    </row>
    <row r="734">
      <c r="D734" s="59" t="n"/>
      <c r="E734" s="59" t="n"/>
      <c r="F734" s="59" t="n"/>
      <c r="G734" s="59" t="n"/>
      <c r="H734" s="59" t="n"/>
      <c r="I734" s="59" t="n"/>
      <c r="J734" s="59" t="n"/>
      <c r="K734" s="59" t="n"/>
      <c r="L734" s="59" t="n"/>
      <c r="M734" s="59" t="n"/>
      <c r="N734" s="59" t="n"/>
      <c r="O734" s="59" t="n"/>
      <c r="P734" s="59" t="n"/>
      <c r="Q734" s="59" t="n"/>
      <c r="R734" s="59" t="n"/>
      <c r="S734" s="59" t="n"/>
      <c r="T734" s="59" t="n"/>
      <c r="U734" s="59" t="n"/>
      <c r="V734" s="59" t="n"/>
      <c r="W734" s="59" t="n"/>
      <c r="X734" s="59" t="n"/>
      <c r="Y734" s="59" t="n"/>
      <c r="Z734" s="59" t="n"/>
      <c r="AA734" s="59" t="n"/>
      <c r="AB734" s="59" t="n"/>
      <c r="AC734" s="59" t="n"/>
      <c r="AD734" s="59" t="n"/>
      <c r="AE734" s="59" t="n"/>
      <c r="AF734" s="59" t="n"/>
      <c r="AG734" s="59" t="n"/>
      <c r="AH734" s="59" t="n"/>
      <c r="AI734" s="59" t="n"/>
      <c r="AJ734" s="59" t="n"/>
      <c r="AK734" s="59" t="n"/>
      <c r="AL734" s="59" t="n"/>
      <c r="AM734" s="59" t="n"/>
      <c r="AN734" s="59" t="n"/>
      <c r="AO734" s="59" t="n"/>
      <c r="AP734" s="59" t="n"/>
      <c r="AQ734" s="59" t="n"/>
      <c r="AR734" s="59" t="n"/>
      <c r="AS734" s="59" t="n"/>
      <c r="AT734" s="59" t="n"/>
      <c r="AU734" s="59" t="n"/>
      <c r="AV734" s="59" t="n"/>
      <c r="AW734" s="59" t="n"/>
      <c r="AX734" s="59" t="n"/>
      <c r="AY734" s="59" t="n"/>
      <c r="AZ734" s="59" t="n"/>
      <c r="BA734" s="59" t="n"/>
      <c r="BB734" s="59" t="n"/>
      <c r="BC734" s="59" t="n"/>
      <c r="BD734" s="59" t="n"/>
      <c r="BE734" s="59" t="n"/>
      <c r="BF734" s="59" t="n"/>
      <c r="BG734" s="59" t="n"/>
      <c r="BH734" s="59" t="n"/>
      <c r="BI734" s="59" t="n"/>
      <c r="BJ734" s="59" t="n"/>
      <c r="BK734" s="59" t="n"/>
      <c r="BL734" s="59" t="n"/>
      <c r="BM734" s="59" t="n"/>
      <c r="BN734" s="59" t="n"/>
      <c r="BO734" s="59" t="n"/>
      <c r="BP734" s="59" t="n"/>
      <c r="BQ734" s="59" t="n"/>
      <c r="BR734" s="59" t="n"/>
      <c r="BS734" s="59" t="n"/>
      <c r="BT734" s="59" t="n"/>
      <c r="BU734" s="59" t="n"/>
      <c r="BV734" s="59" t="n"/>
      <c r="BW734" s="59" t="n"/>
      <c r="BX734" s="59" t="n"/>
      <c r="BY734" s="59" t="n"/>
      <c r="BZ734" s="59" t="n"/>
      <c r="CA734" s="59" t="n"/>
      <c r="CB734" s="59" t="n"/>
      <c r="CC734" s="59" t="n"/>
      <c r="CD734" s="59" t="n"/>
      <c r="CE734" s="59" t="n"/>
      <c r="CF734" s="59" t="n"/>
      <c r="CG734" s="59" t="n"/>
      <c r="CH734" s="59" t="n"/>
      <c r="CI734" s="59" t="n"/>
      <c r="CJ734" s="59" t="n"/>
      <c r="CK734" s="59" t="n"/>
      <c r="CL734" s="59" t="n"/>
      <c r="CM734" s="59" t="n"/>
      <c r="CN734" s="59" t="n"/>
      <c r="CO734" s="59" t="n"/>
      <c r="CP734" s="59" t="n"/>
      <c r="CQ734" s="59" t="n"/>
      <c r="CR734" s="59" t="n"/>
      <c r="CS734" s="59" t="n"/>
      <c r="CT734" s="59" t="n"/>
      <c r="CU734" s="59" t="n"/>
      <c r="CV734" s="59" t="n"/>
      <c r="CW734" s="59" t="n"/>
      <c r="CX734" s="59" t="n"/>
      <c r="CY734" s="59" t="n"/>
      <c r="CZ734" s="59" t="n"/>
    </row>
    <row r="735">
      <c r="D735" s="59" t="n"/>
      <c r="E735" s="59" t="n"/>
      <c r="F735" s="59" t="n"/>
      <c r="G735" s="59" t="n"/>
      <c r="H735" s="59" t="n"/>
      <c r="I735" s="59" t="n"/>
      <c r="J735" s="59" t="n"/>
      <c r="K735" s="59" t="n"/>
      <c r="L735" s="59" t="n"/>
      <c r="M735" s="59" t="n"/>
      <c r="N735" s="59" t="n"/>
      <c r="O735" s="59" t="n"/>
      <c r="P735" s="59" t="n"/>
      <c r="Q735" s="59" t="n"/>
      <c r="R735" s="59" t="n"/>
      <c r="S735" s="59" t="n"/>
      <c r="T735" s="59" t="n"/>
      <c r="U735" s="59" t="n"/>
      <c r="V735" s="59" t="n"/>
      <c r="W735" s="59" t="n"/>
      <c r="X735" s="59" t="n"/>
      <c r="Y735" s="59" t="n"/>
      <c r="Z735" s="59" t="n"/>
      <c r="AA735" s="59" t="n"/>
      <c r="AB735" s="59" t="n"/>
      <c r="AC735" s="59" t="n"/>
      <c r="AD735" s="59" t="n"/>
      <c r="AE735" s="59" t="n"/>
      <c r="AF735" s="59" t="n"/>
      <c r="AG735" s="59" t="n"/>
      <c r="AH735" s="59" t="n"/>
      <c r="AI735" s="59" t="n"/>
      <c r="AJ735" s="59" t="n"/>
      <c r="AK735" s="59" t="n"/>
      <c r="AL735" s="59" t="n"/>
      <c r="AM735" s="59" t="n"/>
      <c r="AN735" s="59" t="n"/>
      <c r="AO735" s="59" t="n"/>
      <c r="AP735" s="59" t="n"/>
      <c r="AQ735" s="59" t="n"/>
      <c r="AR735" s="59" t="n"/>
      <c r="AS735" s="59" t="n"/>
      <c r="AT735" s="59" t="n"/>
      <c r="AU735" s="59" t="n"/>
      <c r="AV735" s="59" t="n"/>
      <c r="AW735" s="59" t="n"/>
      <c r="AX735" s="59" t="n"/>
      <c r="AY735" s="59" t="n"/>
      <c r="AZ735" s="59" t="n"/>
      <c r="BA735" s="59" t="n"/>
      <c r="BB735" s="59" t="n"/>
      <c r="BC735" s="59" t="n"/>
      <c r="BD735" s="59" t="n"/>
      <c r="BE735" s="59" t="n"/>
      <c r="BF735" s="59" t="n"/>
      <c r="BG735" s="59" t="n"/>
      <c r="BH735" s="59" t="n"/>
      <c r="BI735" s="59" t="n"/>
      <c r="BJ735" s="59" t="n"/>
      <c r="BK735" s="59" t="n"/>
      <c r="BL735" s="59" t="n"/>
      <c r="BM735" s="59" t="n"/>
      <c r="BN735" s="59" t="n"/>
      <c r="BO735" s="59" t="n"/>
      <c r="BP735" s="59" t="n"/>
      <c r="BQ735" s="59" t="n"/>
      <c r="BR735" s="59" t="n"/>
      <c r="BS735" s="59" t="n"/>
      <c r="BT735" s="59" t="n"/>
      <c r="BU735" s="59" t="n"/>
      <c r="BV735" s="59" t="n"/>
      <c r="BW735" s="59" t="n"/>
      <c r="BX735" s="59" t="n"/>
      <c r="BY735" s="59" t="n"/>
      <c r="BZ735" s="59" t="n"/>
      <c r="CA735" s="59" t="n"/>
      <c r="CB735" s="59" t="n"/>
      <c r="CC735" s="59" t="n"/>
      <c r="CD735" s="59" t="n"/>
      <c r="CE735" s="59" t="n"/>
      <c r="CF735" s="59" t="n"/>
      <c r="CG735" s="59" t="n"/>
      <c r="CH735" s="59" t="n"/>
      <c r="CI735" s="59" t="n"/>
      <c r="CJ735" s="59" t="n"/>
      <c r="CK735" s="59" t="n"/>
      <c r="CL735" s="59" t="n"/>
      <c r="CM735" s="59" t="n"/>
      <c r="CN735" s="59" t="n"/>
      <c r="CO735" s="59" t="n"/>
      <c r="CP735" s="59" t="n"/>
      <c r="CQ735" s="59" t="n"/>
      <c r="CR735" s="59" t="n"/>
      <c r="CS735" s="59" t="n"/>
      <c r="CT735" s="59" t="n"/>
      <c r="CU735" s="59" t="n"/>
      <c r="CV735" s="59" t="n"/>
      <c r="CW735" s="59" t="n"/>
      <c r="CX735" s="59" t="n"/>
      <c r="CY735" s="59" t="n"/>
      <c r="CZ735" s="59" t="n"/>
    </row>
    <row r="736">
      <c r="D736" s="59" t="n"/>
      <c r="E736" s="59" t="n"/>
      <c r="F736" s="59" t="n"/>
      <c r="G736" s="59" t="n"/>
      <c r="H736" s="59" t="n"/>
      <c r="I736" s="59" t="n"/>
      <c r="J736" s="59" t="n"/>
      <c r="K736" s="59" t="n"/>
      <c r="L736" s="59" t="n"/>
      <c r="M736" s="59" t="n"/>
      <c r="N736" s="59" t="n"/>
      <c r="O736" s="59" t="n"/>
      <c r="P736" s="59" t="n"/>
      <c r="Q736" s="59" t="n"/>
      <c r="R736" s="59" t="n"/>
      <c r="S736" s="59" t="n"/>
      <c r="T736" s="59" t="n"/>
      <c r="U736" s="59" t="n"/>
      <c r="V736" s="59" t="n"/>
      <c r="W736" s="59" t="n"/>
      <c r="X736" s="59" t="n"/>
      <c r="Y736" s="59" t="n"/>
      <c r="Z736" s="59" t="n"/>
      <c r="AA736" s="59" t="n"/>
      <c r="AB736" s="59" t="n"/>
      <c r="AC736" s="59" t="n"/>
      <c r="AD736" s="59" t="n"/>
      <c r="AE736" s="59" t="n"/>
      <c r="AF736" s="59" t="n"/>
      <c r="AG736" s="59" t="n"/>
      <c r="AH736" s="59" t="n"/>
      <c r="AI736" s="59" t="n"/>
      <c r="AJ736" s="59" t="n"/>
      <c r="AK736" s="59" t="n"/>
      <c r="AL736" s="59" t="n"/>
      <c r="AM736" s="59" t="n"/>
      <c r="AN736" s="59" t="n"/>
      <c r="AO736" s="59" t="n"/>
      <c r="AP736" s="59" t="n"/>
      <c r="AQ736" s="59" t="n"/>
      <c r="AR736" s="59" t="n"/>
      <c r="AS736" s="59" t="n"/>
      <c r="AT736" s="59" t="n"/>
      <c r="AU736" s="59" t="n"/>
      <c r="AV736" s="59" t="n"/>
      <c r="AW736" s="59" t="n"/>
      <c r="AX736" s="59" t="n"/>
      <c r="AY736" s="59" t="n"/>
      <c r="AZ736" s="59" t="n"/>
      <c r="BA736" s="59" t="n"/>
      <c r="BB736" s="59" t="n"/>
      <c r="BC736" s="59" t="n"/>
      <c r="BD736" s="59" t="n"/>
      <c r="BE736" s="59" t="n"/>
      <c r="BF736" s="59" t="n"/>
      <c r="BG736" s="59" t="n"/>
      <c r="BH736" s="59" t="n"/>
      <c r="BI736" s="59" t="n"/>
      <c r="BJ736" s="59" t="n"/>
      <c r="BK736" s="59" t="n"/>
      <c r="BL736" s="59" t="n"/>
      <c r="BM736" s="59" t="n"/>
      <c r="BN736" s="59" t="n"/>
      <c r="BO736" s="59" t="n"/>
      <c r="BP736" s="59" t="n"/>
      <c r="BQ736" s="59" t="n"/>
      <c r="BR736" s="59" t="n"/>
      <c r="BS736" s="59" t="n"/>
      <c r="BT736" s="59" t="n"/>
      <c r="BU736" s="59" t="n"/>
      <c r="BV736" s="59" t="n"/>
      <c r="BW736" s="59" t="n"/>
      <c r="BX736" s="59" t="n"/>
      <c r="BY736" s="59" t="n"/>
      <c r="BZ736" s="59" t="n"/>
      <c r="CA736" s="59" t="n"/>
      <c r="CB736" s="59" t="n"/>
      <c r="CC736" s="59" t="n"/>
      <c r="CD736" s="59" t="n"/>
      <c r="CE736" s="59" t="n"/>
      <c r="CF736" s="59" t="n"/>
      <c r="CG736" s="59" t="n"/>
      <c r="CH736" s="59" t="n"/>
      <c r="CI736" s="59" t="n"/>
      <c r="CJ736" s="59" t="n"/>
      <c r="CK736" s="59" t="n"/>
      <c r="CL736" s="59" t="n"/>
      <c r="CM736" s="59" t="n"/>
      <c r="CN736" s="59" t="n"/>
      <c r="CO736" s="59" t="n"/>
      <c r="CP736" s="59" t="n"/>
      <c r="CQ736" s="59" t="n"/>
      <c r="CR736" s="59" t="n"/>
      <c r="CS736" s="59" t="n"/>
      <c r="CT736" s="59" t="n"/>
      <c r="CU736" s="59" t="n"/>
      <c r="CV736" s="59" t="n"/>
      <c r="CW736" s="59" t="n"/>
      <c r="CX736" s="59" t="n"/>
      <c r="CY736" s="59" t="n"/>
      <c r="CZ736" s="59" t="n"/>
    </row>
    <row r="737">
      <c r="D737" s="107" t="n"/>
      <c r="E737" s="107" t="n"/>
      <c r="F737" s="107" t="n"/>
      <c r="G737" s="107" t="n"/>
      <c r="H737" s="107" t="n"/>
      <c r="I737" s="107" t="n"/>
      <c r="J737" s="107" t="n"/>
      <c r="K737" s="107" t="n"/>
      <c r="L737" s="107" t="n"/>
      <c r="M737" s="107" t="n"/>
      <c r="N737" s="107" t="n"/>
      <c r="O737" s="107" t="n"/>
      <c r="P737" s="107" t="n"/>
      <c r="Q737" s="107" t="n"/>
      <c r="R737" s="107" t="n"/>
      <c r="S737" s="107" t="n"/>
      <c r="T737" s="107" t="n"/>
      <c r="U737" s="107" t="n"/>
      <c r="V737" s="107" t="n"/>
      <c r="W737" s="107" t="n"/>
      <c r="X737" s="107" t="n"/>
      <c r="Y737" s="107" t="n"/>
      <c r="Z737" s="107" t="n"/>
      <c r="AA737" s="107" t="n"/>
      <c r="AB737" s="107" t="n"/>
      <c r="AC737" s="107" t="n"/>
      <c r="AD737" s="107" t="n"/>
      <c r="AE737" s="107" t="n"/>
      <c r="AF737" s="107" t="n"/>
      <c r="AG737" s="107" t="n"/>
      <c r="AH737" s="107" t="n"/>
      <c r="AI737" s="107" t="n"/>
      <c r="AJ737" s="107" t="n"/>
      <c r="AK737" s="107" t="n"/>
      <c r="AL737" s="107" t="n"/>
      <c r="AM737" s="107" t="n"/>
      <c r="AN737" s="107" t="n"/>
      <c r="AO737" s="107" t="n"/>
      <c r="AP737" s="107" t="n"/>
      <c r="AQ737" s="107" t="n"/>
      <c r="AR737" s="107" t="n"/>
      <c r="AS737" s="107" t="n"/>
      <c r="AT737" s="107" t="n"/>
      <c r="AU737" s="107" t="n"/>
      <c r="AV737" s="107" t="n"/>
      <c r="AW737" s="107" t="n"/>
      <c r="AX737" s="107" t="n"/>
      <c r="AY737" s="107" t="n"/>
      <c r="AZ737" s="107" t="n"/>
      <c r="BA737" s="107" t="n"/>
      <c r="BB737" s="107" t="n"/>
      <c r="BC737" s="107" t="n"/>
      <c r="BD737" s="107" t="n"/>
      <c r="BE737" s="107" t="n"/>
      <c r="BF737" s="107" t="n"/>
      <c r="BG737" s="107" t="n"/>
      <c r="BH737" s="107" t="n"/>
      <c r="BI737" s="107" t="n"/>
      <c r="BJ737" s="107" t="n"/>
      <c r="BK737" s="107" t="n"/>
      <c r="BL737" s="107" t="n"/>
      <c r="BM737" s="107" t="n"/>
      <c r="BN737" s="107" t="n"/>
      <c r="BO737" s="107" t="n"/>
      <c r="BP737" s="107" t="n"/>
      <c r="BQ737" s="107" t="n"/>
      <c r="BR737" s="107" t="n"/>
      <c r="BS737" s="107" t="n"/>
      <c r="BT737" s="107" t="n"/>
      <c r="BU737" s="107" t="n"/>
      <c r="BV737" s="107" t="n"/>
      <c r="BW737" s="107" t="n"/>
      <c r="BX737" s="107" t="n"/>
      <c r="BY737" s="107" t="n"/>
      <c r="BZ737" s="107" t="n"/>
      <c r="CA737" s="107" t="n"/>
      <c r="CB737" s="107" t="n"/>
      <c r="CC737" s="107" t="n"/>
      <c r="CD737" s="107" t="n"/>
      <c r="CE737" s="107" t="n"/>
      <c r="CF737" s="107" t="n"/>
      <c r="CG737" s="107" t="n"/>
      <c r="CH737" s="107" t="n"/>
      <c r="CI737" s="107" t="n"/>
      <c r="CJ737" s="107" t="n"/>
      <c r="CK737" s="107" t="n"/>
      <c r="CL737" s="107" t="n"/>
      <c r="CM737" s="107" t="n"/>
      <c r="CN737" s="107" t="n"/>
      <c r="CO737" s="107" t="n"/>
      <c r="CP737" s="107" t="n"/>
      <c r="CQ737" s="107" t="n"/>
      <c r="CR737" s="107" t="n"/>
      <c r="CS737" s="107" t="n"/>
      <c r="CT737" s="107" t="n"/>
      <c r="CU737" s="107" t="n"/>
      <c r="CV737" s="107" t="n"/>
      <c r="CW737" s="107" t="n"/>
      <c r="CX737" s="107" t="n"/>
      <c r="CY737" s="107" t="n"/>
      <c r="CZ737" s="107" t="n"/>
    </row>
    <row r="740">
      <c r="A740" s="2">
        <f>IF($A733="","","   projections")</f>
        <v/>
      </c>
      <c r="B740" s="68">
        <f>IF($A733="",0,COUNT($E741:$CZ741))</f>
        <v/>
      </c>
      <c r="C740" s="69">
        <f>IF($B740=0,0,MAX($E741:$CZ741))</f>
        <v/>
      </c>
      <c r="D740" s="58">
        <f>_xll.BDS($A733,'Field Check'!$C$42,"headers=y","startcol=1","endcol=3","dir=h")</f>
        <v/>
      </c>
      <c r="E740" s="59" t="n"/>
      <c r="F740" s="59" t="n"/>
      <c r="G740" s="59" t="n"/>
      <c r="H740" s="59" t="n"/>
      <c r="I740" s="59" t="n"/>
      <c r="J740" s="59" t="n"/>
      <c r="K740" s="59" t="n"/>
      <c r="L740" s="59" t="n"/>
      <c r="M740" s="59" t="n"/>
      <c r="N740" s="59" t="n"/>
      <c r="O740" s="59" t="n"/>
      <c r="P740" s="59" t="n"/>
      <c r="Q740" s="59" t="n"/>
      <c r="R740" s="59" t="n"/>
      <c r="S740" s="59" t="n"/>
      <c r="T740" s="59" t="n"/>
      <c r="U740" s="59" t="n"/>
      <c r="V740" s="59" t="n"/>
      <c r="W740" s="59" t="n"/>
      <c r="X740" s="59" t="n"/>
      <c r="Y740" s="59" t="n"/>
      <c r="Z740" s="59" t="n"/>
      <c r="AA740" s="59" t="n"/>
      <c r="AB740" s="59" t="n"/>
      <c r="AC740" s="59" t="n"/>
      <c r="AD740" s="59" t="n"/>
      <c r="AE740" s="59" t="n"/>
      <c r="AF740" s="59" t="n"/>
      <c r="AG740" s="59" t="n"/>
      <c r="AH740" s="59" t="n"/>
      <c r="AI740" s="59" t="n"/>
      <c r="AJ740" s="59" t="n"/>
      <c r="AK740" s="59" t="n"/>
      <c r="AL740" s="59" t="n"/>
      <c r="AM740" s="59" t="n"/>
      <c r="AN740" s="59" t="n"/>
      <c r="AO740" s="59" t="n"/>
      <c r="AP740" s="59" t="n"/>
      <c r="AQ740" s="59" t="n"/>
      <c r="AR740" s="59" t="n"/>
      <c r="AS740" s="59" t="n"/>
      <c r="AT740" s="59" t="n"/>
      <c r="AU740" s="59" t="n"/>
      <c r="AV740" s="59" t="n"/>
      <c r="AW740" s="59" t="n"/>
      <c r="AX740" s="59" t="n"/>
      <c r="AY740" s="59" t="n"/>
      <c r="AZ740" s="59" t="n"/>
      <c r="BA740" s="59" t="n"/>
      <c r="BB740" s="59" t="n"/>
      <c r="BC740" s="59" t="n"/>
      <c r="BD740" s="59" t="n"/>
      <c r="BE740" s="59" t="n"/>
      <c r="BF740" s="59" t="n"/>
      <c r="BG740" s="59" t="n"/>
      <c r="BH740" s="59" t="n"/>
      <c r="BI740" s="59" t="n"/>
      <c r="BJ740" s="59" t="n"/>
      <c r="BK740" s="59" t="n"/>
      <c r="BL740" s="59" t="n"/>
      <c r="BM740" s="59" t="n"/>
      <c r="BN740" s="59" t="n"/>
      <c r="BO740" s="59" t="n"/>
      <c r="BP740" s="59" t="n"/>
      <c r="BQ740" s="59" t="n"/>
      <c r="BR740" s="59" t="n"/>
      <c r="BS740" s="59" t="n"/>
      <c r="BT740" s="59" t="n"/>
      <c r="BU740" s="59" t="n"/>
      <c r="BV740" s="59" t="n"/>
      <c r="BW740" s="59" t="n"/>
      <c r="BX740" s="59" t="n"/>
      <c r="BY740" s="59" t="n"/>
      <c r="BZ740" s="59" t="n"/>
      <c r="CA740" s="59" t="n"/>
      <c r="CB740" s="59" t="n"/>
      <c r="CC740" s="59" t="n"/>
      <c r="CD740" s="59" t="n"/>
      <c r="CE740" s="59" t="n"/>
      <c r="CF740" s="59" t="n"/>
      <c r="CG740" s="59" t="n"/>
      <c r="CH740" s="59" t="n"/>
      <c r="CI740" s="59" t="n"/>
      <c r="CJ740" s="59" t="n"/>
      <c r="CK740" s="59" t="n"/>
      <c r="CL740" s="59" t="n"/>
      <c r="CM740" s="59" t="n"/>
      <c r="CN740" s="59" t="n"/>
      <c r="CO740" s="59" t="n"/>
      <c r="CP740" s="59" t="n"/>
      <c r="CQ740" s="59" t="n"/>
      <c r="CR740" s="59" t="n"/>
      <c r="CS740" s="59" t="n"/>
      <c r="CT740" s="59" t="n"/>
      <c r="CU740" s="59" t="n"/>
      <c r="CV740" s="59" t="n"/>
      <c r="CW740" s="59" t="n"/>
      <c r="CX740" s="59" t="n"/>
      <c r="CY740" s="59" t="n"/>
      <c r="CZ740" s="59" t="n"/>
    </row>
    <row r="741">
      <c r="D741" s="59" t="n"/>
      <c r="E741" s="59" t="n"/>
      <c r="F741" s="59" t="n"/>
      <c r="G741" s="59" t="n"/>
      <c r="H741" s="59" t="n"/>
      <c r="I741" s="59" t="n"/>
      <c r="J741" s="59" t="n"/>
      <c r="K741" s="59" t="n"/>
      <c r="L741" s="59" t="n"/>
      <c r="M741" s="59" t="n"/>
      <c r="N741" s="59" t="n"/>
      <c r="O741" s="59" t="n"/>
      <c r="P741" s="59" t="n"/>
      <c r="Q741" s="59" t="n"/>
      <c r="R741" s="59" t="n"/>
      <c r="S741" s="59" t="n"/>
      <c r="T741" s="59" t="n"/>
      <c r="U741" s="59" t="n"/>
      <c r="V741" s="59" t="n"/>
      <c r="W741" s="59" t="n"/>
      <c r="X741" s="59" t="n"/>
      <c r="Y741" s="59" t="n"/>
      <c r="Z741" s="59" t="n"/>
      <c r="AA741" s="59" t="n"/>
      <c r="AB741" s="59" t="n"/>
      <c r="AC741" s="59" t="n"/>
      <c r="AD741" s="59" t="n"/>
      <c r="AE741" s="59" t="n"/>
      <c r="AF741" s="59" t="n"/>
      <c r="AG741" s="59" t="n"/>
      <c r="AH741" s="59" t="n"/>
      <c r="AI741" s="59" t="n"/>
      <c r="AJ741" s="59" t="n"/>
      <c r="AK741" s="59" t="n"/>
      <c r="AL741" s="59" t="n"/>
      <c r="AM741" s="59" t="n"/>
      <c r="AN741" s="59" t="n"/>
      <c r="AO741" s="59" t="n"/>
      <c r="AP741" s="59" t="n"/>
      <c r="AQ741" s="59" t="n"/>
      <c r="AR741" s="59" t="n"/>
      <c r="AS741" s="59" t="n"/>
      <c r="AT741" s="59" t="n"/>
      <c r="AU741" s="59" t="n"/>
      <c r="AV741" s="59" t="n"/>
      <c r="AW741" s="59" t="n"/>
      <c r="AX741" s="59" t="n"/>
      <c r="AY741" s="59" t="n"/>
      <c r="AZ741" s="59" t="n"/>
      <c r="BA741" s="59" t="n"/>
      <c r="BB741" s="59" t="n"/>
      <c r="BC741" s="59" t="n"/>
      <c r="BD741" s="59" t="n"/>
      <c r="BE741" s="59" t="n"/>
      <c r="BF741" s="59" t="n"/>
      <c r="BG741" s="59" t="n"/>
      <c r="BH741" s="59" t="n"/>
      <c r="BI741" s="59" t="n"/>
      <c r="BJ741" s="59" t="n"/>
      <c r="BK741" s="59" t="n"/>
      <c r="BL741" s="59" t="n"/>
      <c r="BM741" s="59" t="n"/>
      <c r="BN741" s="59" t="n"/>
      <c r="BO741" s="59" t="n"/>
      <c r="BP741" s="59" t="n"/>
      <c r="BQ741" s="59" t="n"/>
      <c r="BR741" s="59" t="n"/>
      <c r="BS741" s="59" t="n"/>
      <c r="BT741" s="59" t="n"/>
      <c r="BU741" s="59" t="n"/>
      <c r="BV741" s="59" t="n"/>
      <c r="BW741" s="59" t="n"/>
      <c r="BX741" s="59" t="n"/>
      <c r="BY741" s="59" t="n"/>
      <c r="BZ741" s="59" t="n"/>
      <c r="CA741" s="59" t="n"/>
      <c r="CB741" s="59" t="n"/>
      <c r="CC741" s="59" t="n"/>
      <c r="CD741" s="59" t="n"/>
      <c r="CE741" s="59" t="n"/>
      <c r="CF741" s="59" t="n"/>
      <c r="CG741" s="59" t="n"/>
      <c r="CH741" s="59" t="n"/>
      <c r="CI741" s="59" t="n"/>
      <c r="CJ741" s="59" t="n"/>
      <c r="CK741" s="59" t="n"/>
      <c r="CL741" s="59" t="n"/>
      <c r="CM741" s="59" t="n"/>
      <c r="CN741" s="59" t="n"/>
      <c r="CO741" s="59" t="n"/>
      <c r="CP741" s="59" t="n"/>
      <c r="CQ741" s="59" t="n"/>
      <c r="CR741" s="59" t="n"/>
      <c r="CS741" s="59" t="n"/>
      <c r="CT741" s="59" t="n"/>
      <c r="CU741" s="59" t="n"/>
      <c r="CV741" s="59" t="n"/>
      <c r="CW741" s="59" t="n"/>
      <c r="CX741" s="59" t="n"/>
      <c r="CY741" s="59" t="n"/>
      <c r="CZ741" s="59" t="n"/>
    </row>
    <row r="742">
      <c r="D742" s="107" t="n"/>
      <c r="E742" s="107" t="n"/>
      <c r="F742" s="107" t="n"/>
      <c r="G742" s="107" t="n"/>
      <c r="H742" s="107" t="n"/>
      <c r="I742" s="107" t="n"/>
      <c r="J742" s="107" t="n"/>
      <c r="K742" s="107" t="n"/>
      <c r="L742" s="107" t="n"/>
      <c r="M742" s="107" t="n"/>
      <c r="N742" s="107" t="n"/>
      <c r="O742" s="107" t="n"/>
      <c r="P742" s="107" t="n"/>
      <c r="Q742" s="107" t="n"/>
      <c r="R742" s="107" t="n"/>
      <c r="S742" s="107" t="n"/>
      <c r="T742" s="107" t="n"/>
      <c r="U742" s="107" t="n"/>
      <c r="V742" s="107" t="n"/>
      <c r="W742" s="107" t="n"/>
      <c r="X742" s="107" t="n"/>
      <c r="Y742" s="107" t="n"/>
      <c r="Z742" s="107" t="n"/>
      <c r="AA742" s="107" t="n"/>
      <c r="AB742" s="107" t="n"/>
      <c r="AC742" s="107" t="n"/>
      <c r="AD742" s="107" t="n"/>
      <c r="AE742" s="107" t="n"/>
      <c r="AF742" s="107" t="n"/>
      <c r="AG742" s="107" t="n"/>
      <c r="AH742" s="107" t="n"/>
      <c r="AI742" s="107" t="n"/>
      <c r="AJ742" s="107" t="n"/>
      <c r="AK742" s="107" t="n"/>
      <c r="AL742" s="107" t="n"/>
      <c r="AM742" s="107" t="n"/>
      <c r="AN742" s="107" t="n"/>
      <c r="AO742" s="107" t="n"/>
      <c r="AP742" s="107" t="n"/>
      <c r="AQ742" s="107" t="n"/>
      <c r="AR742" s="107" t="n"/>
      <c r="AS742" s="107" t="n"/>
      <c r="AT742" s="107" t="n"/>
      <c r="AU742" s="107" t="n"/>
      <c r="AV742" s="107" t="n"/>
      <c r="AW742" s="107" t="n"/>
      <c r="AX742" s="107" t="n"/>
      <c r="AY742" s="107" t="n"/>
      <c r="AZ742" s="107" t="n"/>
      <c r="BA742" s="107" t="n"/>
      <c r="BB742" s="107" t="n"/>
      <c r="BC742" s="107" t="n"/>
      <c r="BD742" s="107" t="n"/>
      <c r="BE742" s="107" t="n"/>
      <c r="BF742" s="107" t="n"/>
      <c r="BG742" s="107" t="n"/>
      <c r="BH742" s="107" t="n"/>
      <c r="BI742" s="107" t="n"/>
      <c r="BJ742" s="107" t="n"/>
      <c r="BK742" s="107" t="n"/>
      <c r="BL742" s="107" t="n"/>
      <c r="BM742" s="107" t="n"/>
      <c r="BN742" s="107" t="n"/>
      <c r="BO742" s="107" t="n"/>
      <c r="BP742" s="107" t="n"/>
      <c r="BQ742" s="107" t="n"/>
      <c r="BR742" s="107" t="n"/>
      <c r="BS742" s="107" t="n"/>
      <c r="BT742" s="107" t="n"/>
      <c r="BU742" s="107" t="n"/>
      <c r="BV742" s="107" t="n"/>
      <c r="BW742" s="107" t="n"/>
      <c r="BX742" s="107" t="n"/>
      <c r="BY742" s="107" t="n"/>
      <c r="BZ742" s="107" t="n"/>
      <c r="CA742" s="107" t="n"/>
      <c r="CB742" s="107" t="n"/>
      <c r="CC742" s="107" t="n"/>
      <c r="CD742" s="107" t="n"/>
      <c r="CE742" s="107" t="n"/>
      <c r="CF742" s="107" t="n"/>
      <c r="CG742" s="107" t="n"/>
      <c r="CH742" s="107" t="n"/>
      <c r="CI742" s="107" t="n"/>
      <c r="CJ742" s="107" t="n"/>
      <c r="CK742" s="107" t="n"/>
      <c r="CL742" s="107" t="n"/>
      <c r="CM742" s="107" t="n"/>
      <c r="CN742" s="107" t="n"/>
      <c r="CO742" s="107" t="n"/>
      <c r="CP742" s="107" t="n"/>
      <c r="CQ742" s="107" t="n"/>
      <c r="CR742" s="107" t="n"/>
      <c r="CS742" s="107" t="n"/>
      <c r="CT742" s="107" t="n"/>
      <c r="CU742" s="107" t="n"/>
      <c r="CV742" s="107" t="n"/>
      <c r="CW742" s="107" t="n"/>
      <c r="CX742" s="107" t="n"/>
      <c r="CY742" s="107" t="n"/>
      <c r="CZ742" s="107" t="n"/>
    </row>
    <row r="744">
      <c r="A744" s="126">
        <f>IF('AS51'!$C$73="","",'AS51'!$C$73)</f>
        <v/>
      </c>
      <c r="B744" s="68">
        <f>IF($A744="",0,COUNT($E745:$CZ745))</f>
        <v/>
      </c>
      <c r="C744" s="69">
        <f>IF($B744=0,0,MAX($E745:$CZ745))</f>
        <v/>
      </c>
      <c r="D744" s="58">
        <f>_xll.BDS($A744,'Field Check'!$C$44,"headers=y","startcol=1","endcol=7","dir=h","DVD_START_DT",'Field Check'!$C$59,"DVD_END_DT",'Field Check'!$D$59)</f>
        <v/>
      </c>
      <c r="E744" s="59" t="n"/>
      <c r="F744" s="59" t="n"/>
      <c r="G744" s="59" t="n"/>
      <c r="H744" s="59" t="n"/>
      <c r="I744" s="59" t="n"/>
      <c r="J744" s="59" t="n"/>
      <c r="K744" s="59" t="n"/>
      <c r="L744" s="59" t="n"/>
      <c r="M744" s="59" t="n"/>
      <c r="N744" s="59" t="n"/>
      <c r="O744" s="59" t="n"/>
      <c r="P744" s="59" t="n"/>
      <c r="Q744" s="59" t="n"/>
      <c r="R744" s="59" t="n"/>
      <c r="S744" s="59" t="n"/>
      <c r="T744" s="59" t="n"/>
      <c r="U744" s="59" t="n"/>
      <c r="V744" s="59" t="n"/>
      <c r="W744" s="59" t="n"/>
      <c r="X744" s="59" t="n"/>
      <c r="Y744" s="59" t="n"/>
      <c r="Z744" s="59" t="n"/>
      <c r="AA744" s="59" t="n"/>
      <c r="AB744" s="59" t="n"/>
      <c r="AC744" s="59" t="n"/>
      <c r="AD744" s="59" t="n"/>
      <c r="AE744" s="59" t="n"/>
      <c r="AF744" s="59" t="n"/>
      <c r="AG744" s="59" t="n"/>
      <c r="AH744" s="59" t="n"/>
      <c r="AI744" s="59" t="n"/>
      <c r="AJ744" s="59" t="n"/>
      <c r="AK744" s="59" t="n"/>
      <c r="AL744" s="59" t="n"/>
      <c r="AM744" s="59" t="n"/>
      <c r="AN744" s="59" t="n"/>
      <c r="AO744" s="59" t="n"/>
      <c r="AP744" s="59" t="n"/>
      <c r="AQ744" s="59" t="n"/>
      <c r="AR744" s="59" t="n"/>
      <c r="AS744" s="59" t="n"/>
      <c r="AT744" s="59" t="n"/>
      <c r="AU744" s="59" t="n"/>
      <c r="AV744" s="59" t="n"/>
      <c r="AW744" s="59" t="n"/>
      <c r="AX744" s="59" t="n"/>
      <c r="AY744" s="59" t="n"/>
      <c r="AZ744" s="59" t="n"/>
      <c r="BA744" s="59" t="n"/>
      <c r="BB744" s="59" t="n"/>
      <c r="BC744" s="59" t="n"/>
      <c r="BD744" s="59" t="n"/>
      <c r="BE744" s="59" t="n"/>
      <c r="BF744" s="59" t="n"/>
      <c r="BG744" s="59" t="n"/>
      <c r="BH744" s="59" t="n"/>
      <c r="BI744" s="59" t="n"/>
      <c r="BJ744" s="59" t="n"/>
      <c r="BK744" s="59" t="n"/>
      <c r="BL744" s="59" t="n"/>
      <c r="BM744" s="59" t="n"/>
      <c r="BN744" s="59" t="n"/>
      <c r="BO744" s="59" t="n"/>
      <c r="BP744" s="59" t="n"/>
      <c r="BQ744" s="59" t="n"/>
      <c r="BR744" s="59" t="n"/>
      <c r="BS744" s="59" t="n"/>
      <c r="BT744" s="59" t="n"/>
      <c r="BU744" s="59" t="n"/>
      <c r="BV744" s="59" t="n"/>
      <c r="BW744" s="59" t="n"/>
      <c r="BX744" s="59" t="n"/>
      <c r="BY744" s="59" t="n"/>
      <c r="BZ744" s="59" t="n"/>
      <c r="CA744" s="59" t="n"/>
      <c r="CB744" s="59" t="n"/>
      <c r="CC744" s="59" t="n"/>
      <c r="CD744" s="59" t="n"/>
      <c r="CE744" s="59" t="n"/>
      <c r="CF744" s="59" t="n"/>
      <c r="CG744" s="59" t="n"/>
      <c r="CH744" s="59" t="n"/>
      <c r="CI744" s="59" t="n"/>
      <c r="CJ744" s="59" t="n"/>
      <c r="CK744" s="59" t="n"/>
      <c r="CL744" s="59" t="n"/>
      <c r="CM744" s="59" t="n"/>
      <c r="CN744" s="59" t="n"/>
      <c r="CO744" s="59" t="n"/>
      <c r="CP744" s="59" t="n"/>
      <c r="CQ744" s="59" t="n"/>
      <c r="CR744" s="59" t="n"/>
      <c r="CS744" s="59" t="n"/>
      <c r="CT744" s="59" t="n"/>
      <c r="CU744" s="59" t="n"/>
      <c r="CV744" s="59" t="n"/>
      <c r="CW744" s="59" t="n"/>
      <c r="CX744" s="59" t="n"/>
      <c r="CY744" s="59" t="n"/>
      <c r="CZ744" s="59" t="n"/>
    </row>
    <row r="745">
      <c r="D745" s="59" t="n"/>
      <c r="E745" s="59" t="n"/>
      <c r="F745" s="59" t="n"/>
      <c r="G745" s="59" t="n"/>
      <c r="H745" s="59" t="n"/>
      <c r="I745" s="59" t="n"/>
      <c r="J745" s="59" t="n"/>
      <c r="K745" s="59" t="n"/>
      <c r="L745" s="59" t="n"/>
      <c r="M745" s="59" t="n"/>
      <c r="N745" s="59" t="n"/>
      <c r="O745" s="59" t="n"/>
      <c r="P745" s="59" t="n"/>
      <c r="Q745" s="59" t="n"/>
      <c r="R745" s="59" t="n"/>
      <c r="S745" s="59" t="n"/>
      <c r="T745" s="59" t="n"/>
      <c r="U745" s="59" t="n"/>
      <c r="V745" s="59" t="n"/>
      <c r="W745" s="59" t="n"/>
      <c r="X745" s="59" t="n"/>
      <c r="Y745" s="59" t="n"/>
      <c r="Z745" s="59" t="n"/>
      <c r="AA745" s="59" t="n"/>
      <c r="AB745" s="59" t="n"/>
      <c r="AC745" s="59" t="n"/>
      <c r="AD745" s="59" t="n"/>
      <c r="AE745" s="59" t="n"/>
      <c r="AF745" s="59" t="n"/>
      <c r="AG745" s="59" t="n"/>
      <c r="AH745" s="59" t="n"/>
      <c r="AI745" s="59" t="n"/>
      <c r="AJ745" s="59" t="n"/>
      <c r="AK745" s="59" t="n"/>
      <c r="AL745" s="59" t="n"/>
      <c r="AM745" s="59" t="n"/>
      <c r="AN745" s="59" t="n"/>
      <c r="AO745" s="59" t="n"/>
      <c r="AP745" s="59" t="n"/>
      <c r="AQ745" s="59" t="n"/>
      <c r="AR745" s="59" t="n"/>
      <c r="AS745" s="59" t="n"/>
      <c r="AT745" s="59" t="n"/>
      <c r="AU745" s="59" t="n"/>
      <c r="AV745" s="59" t="n"/>
      <c r="AW745" s="59" t="n"/>
      <c r="AX745" s="59" t="n"/>
      <c r="AY745" s="59" t="n"/>
      <c r="AZ745" s="59" t="n"/>
      <c r="BA745" s="59" t="n"/>
      <c r="BB745" s="59" t="n"/>
      <c r="BC745" s="59" t="n"/>
      <c r="BD745" s="59" t="n"/>
      <c r="BE745" s="59" t="n"/>
      <c r="BF745" s="59" t="n"/>
      <c r="BG745" s="59" t="n"/>
      <c r="BH745" s="59" t="n"/>
      <c r="BI745" s="59" t="n"/>
      <c r="BJ745" s="59" t="n"/>
      <c r="BK745" s="59" t="n"/>
      <c r="BL745" s="59" t="n"/>
      <c r="BM745" s="59" t="n"/>
      <c r="BN745" s="59" t="n"/>
      <c r="BO745" s="59" t="n"/>
      <c r="BP745" s="59" t="n"/>
      <c r="BQ745" s="59" t="n"/>
      <c r="BR745" s="59" t="n"/>
      <c r="BS745" s="59" t="n"/>
      <c r="BT745" s="59" t="n"/>
      <c r="BU745" s="59" t="n"/>
      <c r="BV745" s="59" t="n"/>
      <c r="BW745" s="59" t="n"/>
      <c r="BX745" s="59" t="n"/>
      <c r="BY745" s="59" t="n"/>
      <c r="BZ745" s="59" t="n"/>
      <c r="CA745" s="59" t="n"/>
      <c r="CB745" s="59" t="n"/>
      <c r="CC745" s="59" t="n"/>
      <c r="CD745" s="59" t="n"/>
      <c r="CE745" s="59" t="n"/>
      <c r="CF745" s="59" t="n"/>
      <c r="CG745" s="59" t="n"/>
      <c r="CH745" s="59" t="n"/>
      <c r="CI745" s="59" t="n"/>
      <c r="CJ745" s="59" t="n"/>
      <c r="CK745" s="59" t="n"/>
      <c r="CL745" s="59" t="n"/>
      <c r="CM745" s="59" t="n"/>
      <c r="CN745" s="59" t="n"/>
      <c r="CO745" s="59" t="n"/>
      <c r="CP745" s="59" t="n"/>
      <c r="CQ745" s="59" t="n"/>
      <c r="CR745" s="59" t="n"/>
      <c r="CS745" s="59" t="n"/>
      <c r="CT745" s="59" t="n"/>
      <c r="CU745" s="59" t="n"/>
      <c r="CV745" s="59" t="n"/>
      <c r="CW745" s="59" t="n"/>
      <c r="CX745" s="59" t="n"/>
      <c r="CY745" s="59" t="n"/>
      <c r="CZ745" s="59" t="n"/>
    </row>
    <row r="746">
      <c r="D746" s="59" t="n"/>
      <c r="E746" s="59" t="n"/>
      <c r="F746" s="59" t="n"/>
      <c r="G746" s="59" t="n"/>
      <c r="H746" s="59" t="n"/>
      <c r="I746" s="59" t="n"/>
      <c r="J746" s="59" t="n"/>
      <c r="K746" s="59" t="n"/>
      <c r="L746" s="59" t="n"/>
      <c r="M746" s="59" t="n"/>
      <c r="N746" s="59" t="n"/>
      <c r="O746" s="59" t="n"/>
      <c r="P746" s="59" t="n"/>
      <c r="Q746" s="59" t="n"/>
      <c r="R746" s="59" t="n"/>
      <c r="S746" s="59" t="n"/>
      <c r="T746" s="59" t="n"/>
      <c r="U746" s="59" t="n"/>
      <c r="V746" s="59" t="n"/>
      <c r="W746" s="59" t="n"/>
      <c r="X746" s="59" t="n"/>
      <c r="Y746" s="59" t="n"/>
      <c r="Z746" s="59" t="n"/>
      <c r="AA746" s="59" t="n"/>
      <c r="AB746" s="59" t="n"/>
      <c r="AC746" s="59" t="n"/>
      <c r="AD746" s="59" t="n"/>
      <c r="AE746" s="59" t="n"/>
      <c r="AF746" s="59" t="n"/>
      <c r="AG746" s="59" t="n"/>
      <c r="AH746" s="59" t="n"/>
      <c r="AI746" s="59" t="n"/>
      <c r="AJ746" s="59" t="n"/>
      <c r="AK746" s="59" t="n"/>
      <c r="AL746" s="59" t="n"/>
      <c r="AM746" s="59" t="n"/>
      <c r="AN746" s="59" t="n"/>
      <c r="AO746" s="59" t="n"/>
      <c r="AP746" s="59" t="n"/>
      <c r="AQ746" s="59" t="n"/>
      <c r="AR746" s="59" t="n"/>
      <c r="AS746" s="59" t="n"/>
      <c r="AT746" s="59" t="n"/>
      <c r="AU746" s="59" t="n"/>
      <c r="AV746" s="59" t="n"/>
      <c r="AW746" s="59" t="n"/>
      <c r="AX746" s="59" t="n"/>
      <c r="AY746" s="59" t="n"/>
      <c r="AZ746" s="59" t="n"/>
      <c r="BA746" s="59" t="n"/>
      <c r="BB746" s="59" t="n"/>
      <c r="BC746" s="59" t="n"/>
      <c r="BD746" s="59" t="n"/>
      <c r="BE746" s="59" t="n"/>
      <c r="BF746" s="59" t="n"/>
      <c r="BG746" s="59" t="n"/>
      <c r="BH746" s="59" t="n"/>
      <c r="BI746" s="59" t="n"/>
      <c r="BJ746" s="59" t="n"/>
      <c r="BK746" s="59" t="n"/>
      <c r="BL746" s="59" t="n"/>
      <c r="BM746" s="59" t="n"/>
      <c r="BN746" s="59" t="n"/>
      <c r="BO746" s="59" t="n"/>
      <c r="BP746" s="59" t="n"/>
      <c r="BQ746" s="59" t="n"/>
      <c r="BR746" s="59" t="n"/>
      <c r="BS746" s="59" t="n"/>
      <c r="BT746" s="59" t="n"/>
      <c r="BU746" s="59" t="n"/>
      <c r="BV746" s="59" t="n"/>
      <c r="BW746" s="59" t="n"/>
      <c r="BX746" s="59" t="n"/>
      <c r="BY746" s="59" t="n"/>
      <c r="BZ746" s="59" t="n"/>
      <c r="CA746" s="59" t="n"/>
      <c r="CB746" s="59" t="n"/>
      <c r="CC746" s="59" t="n"/>
      <c r="CD746" s="59" t="n"/>
      <c r="CE746" s="59" t="n"/>
      <c r="CF746" s="59" t="n"/>
      <c r="CG746" s="59" t="n"/>
      <c r="CH746" s="59" t="n"/>
      <c r="CI746" s="59" t="n"/>
      <c r="CJ746" s="59" t="n"/>
      <c r="CK746" s="59" t="n"/>
      <c r="CL746" s="59" t="n"/>
      <c r="CM746" s="59" t="n"/>
      <c r="CN746" s="59" t="n"/>
      <c r="CO746" s="59" t="n"/>
      <c r="CP746" s="59" t="n"/>
      <c r="CQ746" s="59" t="n"/>
      <c r="CR746" s="59" t="n"/>
      <c r="CS746" s="59" t="n"/>
      <c r="CT746" s="59" t="n"/>
      <c r="CU746" s="59" t="n"/>
      <c r="CV746" s="59" t="n"/>
      <c r="CW746" s="59" t="n"/>
      <c r="CX746" s="59" t="n"/>
      <c r="CY746" s="59" t="n"/>
      <c r="CZ746" s="59" t="n"/>
    </row>
    <row r="747">
      <c r="D747" s="59" t="n"/>
      <c r="E747" s="59" t="n"/>
      <c r="F747" s="59" t="n"/>
      <c r="G747" s="59" t="n"/>
      <c r="H747" s="59" t="n"/>
      <c r="I747" s="59" t="n"/>
      <c r="J747" s="59" t="n"/>
      <c r="K747" s="59" t="n"/>
      <c r="L747" s="59" t="n"/>
      <c r="M747" s="59" t="n"/>
      <c r="N747" s="59" t="n"/>
      <c r="O747" s="59" t="n"/>
      <c r="P747" s="59" t="n"/>
      <c r="Q747" s="59" t="n"/>
      <c r="R747" s="59" t="n"/>
      <c r="S747" s="59" t="n"/>
      <c r="T747" s="59" t="n"/>
      <c r="U747" s="59" t="n"/>
      <c r="V747" s="59" t="n"/>
      <c r="W747" s="59" t="n"/>
      <c r="X747" s="59" t="n"/>
      <c r="Y747" s="59" t="n"/>
      <c r="Z747" s="59" t="n"/>
      <c r="AA747" s="59" t="n"/>
      <c r="AB747" s="59" t="n"/>
      <c r="AC747" s="59" t="n"/>
      <c r="AD747" s="59" t="n"/>
      <c r="AE747" s="59" t="n"/>
      <c r="AF747" s="59" t="n"/>
      <c r="AG747" s="59" t="n"/>
      <c r="AH747" s="59" t="n"/>
      <c r="AI747" s="59" t="n"/>
      <c r="AJ747" s="59" t="n"/>
      <c r="AK747" s="59" t="n"/>
      <c r="AL747" s="59" t="n"/>
      <c r="AM747" s="59" t="n"/>
      <c r="AN747" s="59" t="n"/>
      <c r="AO747" s="59" t="n"/>
      <c r="AP747" s="59" t="n"/>
      <c r="AQ747" s="59" t="n"/>
      <c r="AR747" s="59" t="n"/>
      <c r="AS747" s="59" t="n"/>
      <c r="AT747" s="59" t="n"/>
      <c r="AU747" s="59" t="n"/>
      <c r="AV747" s="59" t="n"/>
      <c r="AW747" s="59" t="n"/>
      <c r="AX747" s="59" t="n"/>
      <c r="AY747" s="59" t="n"/>
      <c r="AZ747" s="59" t="n"/>
      <c r="BA747" s="59" t="n"/>
      <c r="BB747" s="59" t="n"/>
      <c r="BC747" s="59" t="n"/>
      <c r="BD747" s="59" t="n"/>
      <c r="BE747" s="59" t="n"/>
      <c r="BF747" s="59" t="n"/>
      <c r="BG747" s="59" t="n"/>
      <c r="BH747" s="59" t="n"/>
      <c r="BI747" s="59" t="n"/>
      <c r="BJ747" s="59" t="n"/>
      <c r="BK747" s="59" t="n"/>
      <c r="BL747" s="59" t="n"/>
      <c r="BM747" s="59" t="n"/>
      <c r="BN747" s="59" t="n"/>
      <c r="BO747" s="59" t="n"/>
      <c r="BP747" s="59" t="n"/>
      <c r="BQ747" s="59" t="n"/>
      <c r="BR747" s="59" t="n"/>
      <c r="BS747" s="59" t="n"/>
      <c r="BT747" s="59" t="n"/>
      <c r="BU747" s="59" t="n"/>
      <c r="BV747" s="59" t="n"/>
      <c r="BW747" s="59" t="n"/>
      <c r="BX747" s="59" t="n"/>
      <c r="BY747" s="59" t="n"/>
      <c r="BZ747" s="59" t="n"/>
      <c r="CA747" s="59" t="n"/>
      <c r="CB747" s="59" t="n"/>
      <c r="CC747" s="59" t="n"/>
      <c r="CD747" s="59" t="n"/>
      <c r="CE747" s="59" t="n"/>
      <c r="CF747" s="59" t="n"/>
      <c r="CG747" s="59" t="n"/>
      <c r="CH747" s="59" t="n"/>
      <c r="CI747" s="59" t="n"/>
      <c r="CJ747" s="59" t="n"/>
      <c r="CK747" s="59" t="n"/>
      <c r="CL747" s="59" t="n"/>
      <c r="CM747" s="59" t="n"/>
      <c r="CN747" s="59" t="n"/>
      <c r="CO747" s="59" t="n"/>
      <c r="CP747" s="59" t="n"/>
      <c r="CQ747" s="59" t="n"/>
      <c r="CR747" s="59" t="n"/>
      <c r="CS747" s="59" t="n"/>
      <c r="CT747" s="59" t="n"/>
      <c r="CU747" s="59" t="n"/>
      <c r="CV747" s="59" t="n"/>
      <c r="CW747" s="59" t="n"/>
      <c r="CX747" s="59" t="n"/>
      <c r="CY747" s="59" t="n"/>
      <c r="CZ747" s="59" t="n"/>
    </row>
    <row r="748">
      <c r="D748" s="107" t="n"/>
      <c r="E748" s="107" t="n"/>
      <c r="F748" s="107" t="n"/>
      <c r="G748" s="107" t="n"/>
      <c r="H748" s="107" t="n"/>
      <c r="I748" s="107" t="n"/>
      <c r="J748" s="107" t="n"/>
      <c r="K748" s="107" t="n"/>
      <c r="L748" s="107" t="n"/>
      <c r="M748" s="107" t="n"/>
      <c r="N748" s="107" t="n"/>
      <c r="O748" s="107" t="n"/>
      <c r="P748" s="107" t="n"/>
      <c r="Q748" s="107" t="n"/>
      <c r="R748" s="107" t="n"/>
      <c r="S748" s="107" t="n"/>
      <c r="T748" s="107" t="n"/>
      <c r="U748" s="107" t="n"/>
      <c r="V748" s="107" t="n"/>
      <c r="W748" s="107" t="n"/>
      <c r="X748" s="107" t="n"/>
      <c r="Y748" s="107" t="n"/>
      <c r="Z748" s="107" t="n"/>
      <c r="AA748" s="107" t="n"/>
      <c r="AB748" s="107" t="n"/>
      <c r="AC748" s="107" t="n"/>
      <c r="AD748" s="107" t="n"/>
      <c r="AE748" s="107" t="n"/>
      <c r="AF748" s="107" t="n"/>
      <c r="AG748" s="107" t="n"/>
      <c r="AH748" s="107" t="n"/>
      <c r="AI748" s="107" t="n"/>
      <c r="AJ748" s="107" t="n"/>
      <c r="AK748" s="107" t="n"/>
      <c r="AL748" s="107" t="n"/>
      <c r="AM748" s="107" t="n"/>
      <c r="AN748" s="107" t="n"/>
      <c r="AO748" s="107" t="n"/>
      <c r="AP748" s="107" t="n"/>
      <c r="AQ748" s="107" t="n"/>
      <c r="AR748" s="107" t="n"/>
      <c r="AS748" s="107" t="n"/>
      <c r="AT748" s="107" t="n"/>
      <c r="AU748" s="107" t="n"/>
      <c r="AV748" s="107" t="n"/>
      <c r="AW748" s="107" t="n"/>
      <c r="AX748" s="107" t="n"/>
      <c r="AY748" s="107" t="n"/>
      <c r="AZ748" s="107" t="n"/>
      <c r="BA748" s="107" t="n"/>
      <c r="BB748" s="107" t="n"/>
      <c r="BC748" s="107" t="n"/>
      <c r="BD748" s="107" t="n"/>
      <c r="BE748" s="107" t="n"/>
      <c r="BF748" s="107" t="n"/>
      <c r="BG748" s="107" t="n"/>
      <c r="BH748" s="107" t="n"/>
      <c r="BI748" s="107" t="n"/>
      <c r="BJ748" s="107" t="n"/>
      <c r="BK748" s="107" t="n"/>
      <c r="BL748" s="107" t="n"/>
      <c r="BM748" s="107" t="n"/>
      <c r="BN748" s="107" t="n"/>
      <c r="BO748" s="107" t="n"/>
      <c r="BP748" s="107" t="n"/>
      <c r="BQ748" s="107" t="n"/>
      <c r="BR748" s="107" t="n"/>
      <c r="BS748" s="107" t="n"/>
      <c r="BT748" s="107" t="n"/>
      <c r="BU748" s="107" t="n"/>
      <c r="BV748" s="107" t="n"/>
      <c r="BW748" s="107" t="n"/>
      <c r="BX748" s="107" t="n"/>
      <c r="BY748" s="107" t="n"/>
      <c r="BZ748" s="107" t="n"/>
      <c r="CA748" s="107" t="n"/>
      <c r="CB748" s="107" t="n"/>
      <c r="CC748" s="107" t="n"/>
      <c r="CD748" s="107" t="n"/>
      <c r="CE748" s="107" t="n"/>
      <c r="CF748" s="107" t="n"/>
      <c r="CG748" s="107" t="n"/>
      <c r="CH748" s="107" t="n"/>
      <c r="CI748" s="107" t="n"/>
      <c r="CJ748" s="107" t="n"/>
      <c r="CK748" s="107" t="n"/>
      <c r="CL748" s="107" t="n"/>
      <c r="CM748" s="107" t="n"/>
      <c r="CN748" s="107" t="n"/>
      <c r="CO748" s="107" t="n"/>
      <c r="CP748" s="107" t="n"/>
      <c r="CQ748" s="107" t="n"/>
      <c r="CR748" s="107" t="n"/>
      <c r="CS748" s="107" t="n"/>
      <c r="CT748" s="107" t="n"/>
      <c r="CU748" s="107" t="n"/>
      <c r="CV748" s="107" t="n"/>
      <c r="CW748" s="107" t="n"/>
      <c r="CX748" s="107" t="n"/>
      <c r="CY748" s="107" t="n"/>
      <c r="CZ748" s="107" t="n"/>
    </row>
    <row r="751">
      <c r="A751" s="2">
        <f>IF($A744="","","   projections")</f>
        <v/>
      </c>
      <c r="B751" s="68">
        <f>IF($A744="",0,COUNT($E752:$CZ752))</f>
        <v/>
      </c>
      <c r="C751" s="69">
        <f>IF($B751=0,0,MAX($E752:$CZ752))</f>
        <v/>
      </c>
      <c r="D751" s="58">
        <f>_xll.BDS($A744,'Field Check'!$C$42,"headers=y","startcol=1","endcol=3","dir=h")</f>
        <v/>
      </c>
      <c r="E751" s="59" t="n"/>
      <c r="F751" s="59" t="n"/>
      <c r="G751" s="59" t="n"/>
      <c r="H751" s="59" t="n"/>
      <c r="I751" s="59" t="n"/>
      <c r="J751" s="59" t="n"/>
      <c r="K751" s="59" t="n"/>
      <c r="L751" s="59" t="n"/>
      <c r="M751" s="59" t="n"/>
      <c r="N751" s="59" t="n"/>
      <c r="O751" s="59" t="n"/>
      <c r="P751" s="59" t="n"/>
      <c r="Q751" s="59" t="n"/>
      <c r="R751" s="59" t="n"/>
      <c r="S751" s="59" t="n"/>
      <c r="T751" s="59" t="n"/>
      <c r="U751" s="59" t="n"/>
      <c r="V751" s="59" t="n"/>
      <c r="W751" s="59" t="n"/>
      <c r="X751" s="59" t="n"/>
      <c r="Y751" s="59" t="n"/>
      <c r="Z751" s="59" t="n"/>
      <c r="AA751" s="59" t="n"/>
      <c r="AB751" s="59" t="n"/>
      <c r="AC751" s="59" t="n"/>
      <c r="AD751" s="59" t="n"/>
      <c r="AE751" s="59" t="n"/>
      <c r="AF751" s="59" t="n"/>
      <c r="AG751" s="59" t="n"/>
      <c r="AH751" s="59" t="n"/>
      <c r="AI751" s="59" t="n"/>
      <c r="AJ751" s="59" t="n"/>
      <c r="AK751" s="59" t="n"/>
      <c r="AL751" s="59" t="n"/>
      <c r="AM751" s="59" t="n"/>
      <c r="AN751" s="59" t="n"/>
      <c r="AO751" s="59" t="n"/>
      <c r="AP751" s="59" t="n"/>
      <c r="AQ751" s="59" t="n"/>
      <c r="AR751" s="59" t="n"/>
      <c r="AS751" s="59" t="n"/>
      <c r="AT751" s="59" t="n"/>
      <c r="AU751" s="59" t="n"/>
      <c r="AV751" s="59" t="n"/>
      <c r="AW751" s="59" t="n"/>
      <c r="AX751" s="59" t="n"/>
      <c r="AY751" s="59" t="n"/>
      <c r="AZ751" s="59" t="n"/>
      <c r="BA751" s="59" t="n"/>
      <c r="BB751" s="59" t="n"/>
      <c r="BC751" s="59" t="n"/>
      <c r="BD751" s="59" t="n"/>
      <c r="BE751" s="59" t="n"/>
      <c r="BF751" s="59" t="n"/>
      <c r="BG751" s="59" t="n"/>
      <c r="BH751" s="59" t="n"/>
      <c r="BI751" s="59" t="n"/>
      <c r="BJ751" s="59" t="n"/>
      <c r="BK751" s="59" t="n"/>
      <c r="BL751" s="59" t="n"/>
      <c r="BM751" s="59" t="n"/>
      <c r="BN751" s="59" t="n"/>
      <c r="BO751" s="59" t="n"/>
      <c r="BP751" s="59" t="n"/>
      <c r="BQ751" s="59" t="n"/>
      <c r="BR751" s="59" t="n"/>
      <c r="BS751" s="59" t="n"/>
      <c r="BT751" s="59" t="n"/>
      <c r="BU751" s="59" t="n"/>
      <c r="BV751" s="59" t="n"/>
      <c r="BW751" s="59" t="n"/>
      <c r="BX751" s="59" t="n"/>
      <c r="BY751" s="59" t="n"/>
      <c r="BZ751" s="59" t="n"/>
      <c r="CA751" s="59" t="n"/>
      <c r="CB751" s="59" t="n"/>
      <c r="CC751" s="59" t="n"/>
      <c r="CD751" s="59" t="n"/>
      <c r="CE751" s="59" t="n"/>
      <c r="CF751" s="59" t="n"/>
      <c r="CG751" s="59" t="n"/>
      <c r="CH751" s="59" t="n"/>
      <c r="CI751" s="59" t="n"/>
      <c r="CJ751" s="59" t="n"/>
      <c r="CK751" s="59" t="n"/>
      <c r="CL751" s="59" t="n"/>
      <c r="CM751" s="59" t="n"/>
      <c r="CN751" s="59" t="n"/>
      <c r="CO751" s="59" t="n"/>
      <c r="CP751" s="59" t="n"/>
      <c r="CQ751" s="59" t="n"/>
      <c r="CR751" s="59" t="n"/>
      <c r="CS751" s="59" t="n"/>
      <c r="CT751" s="59" t="n"/>
      <c r="CU751" s="59" t="n"/>
      <c r="CV751" s="59" t="n"/>
      <c r="CW751" s="59" t="n"/>
      <c r="CX751" s="59" t="n"/>
      <c r="CY751" s="59" t="n"/>
      <c r="CZ751" s="59" t="n"/>
    </row>
    <row r="752">
      <c r="D752" s="59" t="n"/>
      <c r="E752" s="59" t="n"/>
      <c r="F752" s="59" t="n"/>
      <c r="G752" s="59" t="n"/>
      <c r="H752" s="59" t="n"/>
      <c r="I752" s="59" t="n"/>
      <c r="J752" s="59" t="n"/>
      <c r="K752" s="59" t="n"/>
      <c r="L752" s="59" t="n"/>
      <c r="M752" s="59" t="n"/>
      <c r="N752" s="59" t="n"/>
      <c r="O752" s="59" t="n"/>
      <c r="P752" s="59" t="n"/>
      <c r="Q752" s="59" t="n"/>
      <c r="R752" s="59" t="n"/>
      <c r="S752" s="59" t="n"/>
      <c r="T752" s="59" t="n"/>
      <c r="U752" s="59" t="n"/>
      <c r="V752" s="59" t="n"/>
      <c r="W752" s="59" t="n"/>
      <c r="X752" s="59" t="n"/>
      <c r="Y752" s="59" t="n"/>
      <c r="Z752" s="59" t="n"/>
      <c r="AA752" s="59" t="n"/>
      <c r="AB752" s="59" t="n"/>
      <c r="AC752" s="59" t="n"/>
      <c r="AD752" s="59" t="n"/>
      <c r="AE752" s="59" t="n"/>
      <c r="AF752" s="59" t="n"/>
      <c r="AG752" s="59" t="n"/>
      <c r="AH752" s="59" t="n"/>
      <c r="AI752" s="59" t="n"/>
      <c r="AJ752" s="59" t="n"/>
      <c r="AK752" s="59" t="n"/>
      <c r="AL752" s="59" t="n"/>
      <c r="AM752" s="59" t="n"/>
      <c r="AN752" s="59" t="n"/>
      <c r="AO752" s="59" t="n"/>
      <c r="AP752" s="59" t="n"/>
      <c r="AQ752" s="59" t="n"/>
      <c r="AR752" s="59" t="n"/>
      <c r="AS752" s="59" t="n"/>
      <c r="AT752" s="59" t="n"/>
      <c r="AU752" s="59" t="n"/>
      <c r="AV752" s="59" t="n"/>
      <c r="AW752" s="59" t="n"/>
      <c r="AX752" s="59" t="n"/>
      <c r="AY752" s="59" t="n"/>
      <c r="AZ752" s="59" t="n"/>
      <c r="BA752" s="59" t="n"/>
      <c r="BB752" s="59" t="n"/>
      <c r="BC752" s="59" t="n"/>
      <c r="BD752" s="59" t="n"/>
      <c r="BE752" s="59" t="n"/>
      <c r="BF752" s="59" t="n"/>
      <c r="BG752" s="59" t="n"/>
      <c r="BH752" s="59" t="n"/>
      <c r="BI752" s="59" t="n"/>
      <c r="BJ752" s="59" t="n"/>
      <c r="BK752" s="59" t="n"/>
      <c r="BL752" s="59" t="n"/>
      <c r="BM752" s="59" t="n"/>
      <c r="BN752" s="59" t="n"/>
      <c r="BO752" s="59" t="n"/>
      <c r="BP752" s="59" t="n"/>
      <c r="BQ752" s="59" t="n"/>
      <c r="BR752" s="59" t="n"/>
      <c r="BS752" s="59" t="n"/>
      <c r="BT752" s="59" t="n"/>
      <c r="BU752" s="59" t="n"/>
      <c r="BV752" s="59" t="n"/>
      <c r="BW752" s="59" t="n"/>
      <c r="BX752" s="59" t="n"/>
      <c r="BY752" s="59" t="n"/>
      <c r="BZ752" s="59" t="n"/>
      <c r="CA752" s="59" t="n"/>
      <c r="CB752" s="59" t="n"/>
      <c r="CC752" s="59" t="n"/>
      <c r="CD752" s="59" t="n"/>
      <c r="CE752" s="59" t="n"/>
      <c r="CF752" s="59" t="n"/>
      <c r="CG752" s="59" t="n"/>
      <c r="CH752" s="59" t="n"/>
      <c r="CI752" s="59" t="n"/>
      <c r="CJ752" s="59" t="n"/>
      <c r="CK752" s="59" t="n"/>
      <c r="CL752" s="59" t="n"/>
      <c r="CM752" s="59" t="n"/>
      <c r="CN752" s="59" t="n"/>
      <c r="CO752" s="59" t="n"/>
      <c r="CP752" s="59" t="n"/>
      <c r="CQ752" s="59" t="n"/>
      <c r="CR752" s="59" t="n"/>
      <c r="CS752" s="59" t="n"/>
      <c r="CT752" s="59" t="n"/>
      <c r="CU752" s="59" t="n"/>
      <c r="CV752" s="59" t="n"/>
      <c r="CW752" s="59" t="n"/>
      <c r="CX752" s="59" t="n"/>
      <c r="CY752" s="59" t="n"/>
      <c r="CZ752" s="59" t="n"/>
    </row>
    <row r="753">
      <c r="D753" s="107" t="n"/>
      <c r="E753" s="107" t="n"/>
      <c r="F753" s="107" t="n"/>
      <c r="G753" s="107" t="n"/>
      <c r="H753" s="107" t="n"/>
      <c r="I753" s="107" t="n"/>
      <c r="J753" s="107" t="n"/>
      <c r="K753" s="107" t="n"/>
      <c r="L753" s="107" t="n"/>
      <c r="M753" s="107" t="n"/>
      <c r="N753" s="107" t="n"/>
      <c r="O753" s="107" t="n"/>
      <c r="P753" s="107" t="n"/>
      <c r="Q753" s="107" t="n"/>
      <c r="R753" s="107" t="n"/>
      <c r="S753" s="107" t="n"/>
      <c r="T753" s="107" t="n"/>
      <c r="U753" s="107" t="n"/>
      <c r="V753" s="107" t="n"/>
      <c r="W753" s="107" t="n"/>
      <c r="X753" s="107" t="n"/>
      <c r="Y753" s="107" t="n"/>
      <c r="Z753" s="107" t="n"/>
      <c r="AA753" s="107" t="n"/>
      <c r="AB753" s="107" t="n"/>
      <c r="AC753" s="107" t="n"/>
      <c r="AD753" s="107" t="n"/>
      <c r="AE753" s="107" t="n"/>
      <c r="AF753" s="107" t="n"/>
      <c r="AG753" s="107" t="n"/>
      <c r="AH753" s="107" t="n"/>
      <c r="AI753" s="107" t="n"/>
      <c r="AJ753" s="107" t="n"/>
      <c r="AK753" s="107" t="n"/>
      <c r="AL753" s="107" t="n"/>
      <c r="AM753" s="107" t="n"/>
      <c r="AN753" s="107" t="n"/>
      <c r="AO753" s="107" t="n"/>
      <c r="AP753" s="107" t="n"/>
      <c r="AQ753" s="107" t="n"/>
      <c r="AR753" s="107" t="n"/>
      <c r="AS753" s="107" t="n"/>
      <c r="AT753" s="107" t="n"/>
      <c r="AU753" s="107" t="n"/>
      <c r="AV753" s="107" t="n"/>
      <c r="AW753" s="107" t="n"/>
      <c r="AX753" s="107" t="n"/>
      <c r="AY753" s="107" t="n"/>
      <c r="AZ753" s="107" t="n"/>
      <c r="BA753" s="107" t="n"/>
      <c r="BB753" s="107" t="n"/>
      <c r="BC753" s="107" t="n"/>
      <c r="BD753" s="107" t="n"/>
      <c r="BE753" s="107" t="n"/>
      <c r="BF753" s="107" t="n"/>
      <c r="BG753" s="107" t="n"/>
      <c r="BH753" s="107" t="n"/>
      <c r="BI753" s="107" t="n"/>
      <c r="BJ753" s="107" t="n"/>
      <c r="BK753" s="107" t="n"/>
      <c r="BL753" s="107" t="n"/>
      <c r="BM753" s="107" t="n"/>
      <c r="BN753" s="107" t="n"/>
      <c r="BO753" s="107" t="n"/>
      <c r="BP753" s="107" t="n"/>
      <c r="BQ753" s="107" t="n"/>
      <c r="BR753" s="107" t="n"/>
      <c r="BS753" s="107" t="n"/>
      <c r="BT753" s="107" t="n"/>
      <c r="BU753" s="107" t="n"/>
      <c r="BV753" s="107" t="n"/>
      <c r="BW753" s="107" t="n"/>
      <c r="BX753" s="107" t="n"/>
      <c r="BY753" s="107" t="n"/>
      <c r="BZ753" s="107" t="n"/>
      <c r="CA753" s="107" t="n"/>
      <c r="CB753" s="107" t="n"/>
      <c r="CC753" s="107" t="n"/>
      <c r="CD753" s="107" t="n"/>
      <c r="CE753" s="107" t="n"/>
      <c r="CF753" s="107" t="n"/>
      <c r="CG753" s="107" t="n"/>
      <c r="CH753" s="107" t="n"/>
      <c r="CI753" s="107" t="n"/>
      <c r="CJ753" s="107" t="n"/>
      <c r="CK753" s="107" t="n"/>
      <c r="CL753" s="107" t="n"/>
      <c r="CM753" s="107" t="n"/>
      <c r="CN753" s="107" t="n"/>
      <c r="CO753" s="107" t="n"/>
      <c r="CP753" s="107" t="n"/>
      <c r="CQ753" s="107" t="n"/>
      <c r="CR753" s="107" t="n"/>
      <c r="CS753" s="107" t="n"/>
      <c r="CT753" s="107" t="n"/>
      <c r="CU753" s="107" t="n"/>
      <c r="CV753" s="107" t="n"/>
      <c r="CW753" s="107" t="n"/>
      <c r="CX753" s="107" t="n"/>
      <c r="CY753" s="107" t="n"/>
      <c r="CZ753" s="107" t="n"/>
    </row>
    <row r="755">
      <c r="A755" s="126">
        <f>IF('AS51'!$C$74="","",'AS51'!$C$74)</f>
        <v/>
      </c>
      <c r="B755" s="68">
        <f>IF($A755="",0,COUNT($E756:$CZ756))</f>
        <v/>
      </c>
      <c r="C755" s="69">
        <f>IF($B755=0,0,MAX($E756:$CZ756))</f>
        <v/>
      </c>
      <c r="D755" s="58">
        <f>_xll.BDS($A755,'Field Check'!$C$44,"headers=y","startcol=1","endcol=7","dir=h","DVD_START_DT",'Field Check'!$C$59,"DVD_END_DT",'Field Check'!$D$59)</f>
        <v/>
      </c>
      <c r="E755" s="59" t="n"/>
      <c r="F755" s="59" t="n"/>
      <c r="G755" s="59" t="n"/>
      <c r="H755" s="59" t="n"/>
      <c r="I755" s="59" t="n"/>
      <c r="J755" s="59" t="n"/>
      <c r="K755" s="59" t="n"/>
      <c r="L755" s="59" t="n"/>
      <c r="M755" s="59" t="n"/>
      <c r="N755" s="59" t="n"/>
      <c r="O755" s="59" t="n"/>
      <c r="P755" s="59" t="n"/>
      <c r="Q755" s="59" t="n"/>
      <c r="R755" s="59" t="n"/>
      <c r="S755" s="59" t="n"/>
      <c r="T755" s="59" t="n"/>
      <c r="U755" s="59" t="n"/>
      <c r="V755" s="59" t="n"/>
      <c r="W755" s="59" t="n"/>
      <c r="X755" s="59" t="n"/>
      <c r="Y755" s="59" t="n"/>
      <c r="Z755" s="59" t="n"/>
      <c r="AA755" s="59" t="n"/>
      <c r="AB755" s="59" t="n"/>
      <c r="AC755" s="59" t="n"/>
      <c r="AD755" s="59" t="n"/>
      <c r="AE755" s="59" t="n"/>
      <c r="AF755" s="59" t="n"/>
      <c r="AG755" s="59" t="n"/>
      <c r="AH755" s="59" t="n"/>
      <c r="AI755" s="59" t="n"/>
      <c r="AJ755" s="59" t="n"/>
      <c r="AK755" s="59" t="n"/>
      <c r="AL755" s="59" t="n"/>
      <c r="AM755" s="59" t="n"/>
      <c r="AN755" s="59" t="n"/>
      <c r="AO755" s="59" t="n"/>
      <c r="AP755" s="59" t="n"/>
      <c r="AQ755" s="59" t="n"/>
      <c r="AR755" s="59" t="n"/>
      <c r="AS755" s="59" t="n"/>
      <c r="AT755" s="59" t="n"/>
      <c r="AU755" s="59" t="n"/>
      <c r="AV755" s="59" t="n"/>
      <c r="AW755" s="59" t="n"/>
      <c r="AX755" s="59" t="n"/>
      <c r="AY755" s="59" t="n"/>
      <c r="AZ755" s="59" t="n"/>
      <c r="BA755" s="59" t="n"/>
      <c r="BB755" s="59" t="n"/>
      <c r="BC755" s="59" t="n"/>
      <c r="BD755" s="59" t="n"/>
      <c r="BE755" s="59" t="n"/>
      <c r="BF755" s="59" t="n"/>
      <c r="BG755" s="59" t="n"/>
      <c r="BH755" s="59" t="n"/>
      <c r="BI755" s="59" t="n"/>
      <c r="BJ755" s="59" t="n"/>
      <c r="BK755" s="59" t="n"/>
      <c r="BL755" s="59" t="n"/>
      <c r="BM755" s="59" t="n"/>
      <c r="BN755" s="59" t="n"/>
      <c r="BO755" s="59" t="n"/>
      <c r="BP755" s="59" t="n"/>
      <c r="BQ755" s="59" t="n"/>
      <c r="BR755" s="59" t="n"/>
      <c r="BS755" s="59" t="n"/>
      <c r="BT755" s="59" t="n"/>
      <c r="BU755" s="59" t="n"/>
      <c r="BV755" s="59" t="n"/>
      <c r="BW755" s="59" t="n"/>
      <c r="BX755" s="59" t="n"/>
      <c r="BY755" s="59" t="n"/>
      <c r="BZ755" s="59" t="n"/>
      <c r="CA755" s="59" t="n"/>
      <c r="CB755" s="59" t="n"/>
      <c r="CC755" s="59" t="n"/>
      <c r="CD755" s="59" t="n"/>
      <c r="CE755" s="59" t="n"/>
      <c r="CF755" s="59" t="n"/>
      <c r="CG755" s="59" t="n"/>
      <c r="CH755" s="59" t="n"/>
      <c r="CI755" s="59" t="n"/>
      <c r="CJ755" s="59" t="n"/>
      <c r="CK755" s="59" t="n"/>
      <c r="CL755" s="59" t="n"/>
      <c r="CM755" s="59" t="n"/>
      <c r="CN755" s="59" t="n"/>
      <c r="CO755" s="59" t="n"/>
      <c r="CP755" s="59" t="n"/>
      <c r="CQ755" s="59" t="n"/>
      <c r="CR755" s="59" t="n"/>
      <c r="CS755" s="59" t="n"/>
      <c r="CT755" s="59" t="n"/>
      <c r="CU755" s="59" t="n"/>
      <c r="CV755" s="59" t="n"/>
      <c r="CW755" s="59" t="n"/>
      <c r="CX755" s="59" t="n"/>
      <c r="CY755" s="59" t="n"/>
      <c r="CZ755" s="59" t="n"/>
    </row>
    <row r="756">
      <c r="D756" s="59" t="n"/>
      <c r="E756" s="59" t="n"/>
      <c r="F756" s="59" t="n"/>
      <c r="G756" s="59" t="n"/>
      <c r="H756" s="59" t="n"/>
      <c r="I756" s="59" t="n"/>
      <c r="J756" s="59" t="n"/>
      <c r="K756" s="59" t="n"/>
      <c r="L756" s="59" t="n"/>
      <c r="M756" s="59" t="n"/>
      <c r="N756" s="59" t="n"/>
      <c r="O756" s="59" t="n"/>
      <c r="P756" s="59" t="n"/>
      <c r="Q756" s="59" t="n"/>
      <c r="R756" s="59" t="n"/>
      <c r="S756" s="59" t="n"/>
      <c r="T756" s="59" t="n"/>
      <c r="U756" s="59" t="n"/>
      <c r="V756" s="59" t="n"/>
      <c r="W756" s="59" t="n"/>
      <c r="X756" s="59" t="n"/>
      <c r="Y756" s="59" t="n"/>
      <c r="Z756" s="59" t="n"/>
      <c r="AA756" s="59" t="n"/>
      <c r="AB756" s="59" t="n"/>
      <c r="AC756" s="59" t="n"/>
      <c r="AD756" s="59" t="n"/>
      <c r="AE756" s="59" t="n"/>
      <c r="AF756" s="59" t="n"/>
      <c r="AG756" s="59" t="n"/>
      <c r="AH756" s="59" t="n"/>
      <c r="AI756" s="59" t="n"/>
      <c r="AJ756" s="59" t="n"/>
      <c r="AK756" s="59" t="n"/>
      <c r="AL756" s="59" t="n"/>
      <c r="AM756" s="59" t="n"/>
      <c r="AN756" s="59" t="n"/>
      <c r="AO756" s="59" t="n"/>
      <c r="AP756" s="59" t="n"/>
      <c r="AQ756" s="59" t="n"/>
      <c r="AR756" s="59" t="n"/>
      <c r="AS756" s="59" t="n"/>
      <c r="AT756" s="59" t="n"/>
      <c r="AU756" s="59" t="n"/>
      <c r="AV756" s="59" t="n"/>
      <c r="AW756" s="59" t="n"/>
      <c r="AX756" s="59" t="n"/>
      <c r="AY756" s="59" t="n"/>
      <c r="AZ756" s="59" t="n"/>
      <c r="BA756" s="59" t="n"/>
      <c r="BB756" s="59" t="n"/>
      <c r="BC756" s="59" t="n"/>
      <c r="BD756" s="59" t="n"/>
      <c r="BE756" s="59" t="n"/>
      <c r="BF756" s="59" t="n"/>
      <c r="BG756" s="59" t="n"/>
      <c r="BH756" s="59" t="n"/>
      <c r="BI756" s="59" t="n"/>
      <c r="BJ756" s="59" t="n"/>
      <c r="BK756" s="59" t="n"/>
      <c r="BL756" s="59" t="n"/>
      <c r="BM756" s="59" t="n"/>
      <c r="BN756" s="59" t="n"/>
      <c r="BO756" s="59" t="n"/>
      <c r="BP756" s="59" t="n"/>
      <c r="BQ756" s="59" t="n"/>
      <c r="BR756" s="59" t="n"/>
      <c r="BS756" s="59" t="n"/>
      <c r="BT756" s="59" t="n"/>
      <c r="BU756" s="59" t="n"/>
      <c r="BV756" s="59" t="n"/>
      <c r="BW756" s="59" t="n"/>
      <c r="BX756" s="59" t="n"/>
      <c r="BY756" s="59" t="n"/>
      <c r="BZ756" s="59" t="n"/>
      <c r="CA756" s="59" t="n"/>
      <c r="CB756" s="59" t="n"/>
      <c r="CC756" s="59" t="n"/>
      <c r="CD756" s="59" t="n"/>
      <c r="CE756" s="59" t="n"/>
      <c r="CF756" s="59" t="n"/>
      <c r="CG756" s="59" t="n"/>
      <c r="CH756" s="59" t="n"/>
      <c r="CI756" s="59" t="n"/>
      <c r="CJ756" s="59" t="n"/>
      <c r="CK756" s="59" t="n"/>
      <c r="CL756" s="59" t="n"/>
      <c r="CM756" s="59" t="n"/>
      <c r="CN756" s="59" t="n"/>
      <c r="CO756" s="59" t="n"/>
      <c r="CP756" s="59" t="n"/>
      <c r="CQ756" s="59" t="n"/>
      <c r="CR756" s="59" t="n"/>
      <c r="CS756" s="59" t="n"/>
      <c r="CT756" s="59" t="n"/>
      <c r="CU756" s="59" t="n"/>
      <c r="CV756" s="59" t="n"/>
      <c r="CW756" s="59" t="n"/>
      <c r="CX756" s="59" t="n"/>
      <c r="CY756" s="59" t="n"/>
      <c r="CZ756" s="59" t="n"/>
    </row>
    <row r="757">
      <c r="D757" s="59" t="n"/>
      <c r="E757" s="59" t="n"/>
      <c r="F757" s="59" t="n"/>
      <c r="G757" s="59" t="n"/>
      <c r="H757" s="59" t="n"/>
      <c r="I757" s="59" t="n"/>
      <c r="J757" s="59" t="n"/>
      <c r="K757" s="59" t="n"/>
      <c r="L757" s="59" t="n"/>
      <c r="M757" s="59" t="n"/>
      <c r="N757" s="59" t="n"/>
      <c r="O757" s="59" t="n"/>
      <c r="P757" s="59" t="n"/>
      <c r="Q757" s="59" t="n"/>
      <c r="R757" s="59" t="n"/>
      <c r="S757" s="59" t="n"/>
      <c r="T757" s="59" t="n"/>
      <c r="U757" s="59" t="n"/>
      <c r="V757" s="59" t="n"/>
      <c r="W757" s="59" t="n"/>
      <c r="X757" s="59" t="n"/>
      <c r="Y757" s="59" t="n"/>
      <c r="Z757" s="59" t="n"/>
      <c r="AA757" s="59" t="n"/>
      <c r="AB757" s="59" t="n"/>
      <c r="AC757" s="59" t="n"/>
      <c r="AD757" s="59" t="n"/>
      <c r="AE757" s="59" t="n"/>
      <c r="AF757" s="59" t="n"/>
      <c r="AG757" s="59" t="n"/>
      <c r="AH757" s="59" t="n"/>
      <c r="AI757" s="59" t="n"/>
      <c r="AJ757" s="59" t="n"/>
      <c r="AK757" s="59" t="n"/>
      <c r="AL757" s="59" t="n"/>
      <c r="AM757" s="59" t="n"/>
      <c r="AN757" s="59" t="n"/>
      <c r="AO757" s="59" t="n"/>
      <c r="AP757" s="59" t="n"/>
      <c r="AQ757" s="59" t="n"/>
      <c r="AR757" s="59" t="n"/>
      <c r="AS757" s="59" t="n"/>
      <c r="AT757" s="59" t="n"/>
      <c r="AU757" s="59" t="n"/>
      <c r="AV757" s="59" t="n"/>
      <c r="AW757" s="59" t="n"/>
      <c r="AX757" s="59" t="n"/>
      <c r="AY757" s="59" t="n"/>
      <c r="AZ757" s="59" t="n"/>
      <c r="BA757" s="59" t="n"/>
      <c r="BB757" s="59" t="n"/>
      <c r="BC757" s="59" t="n"/>
      <c r="BD757" s="59" t="n"/>
      <c r="BE757" s="59" t="n"/>
      <c r="BF757" s="59" t="n"/>
      <c r="BG757" s="59" t="n"/>
      <c r="BH757" s="59" t="n"/>
      <c r="BI757" s="59" t="n"/>
      <c r="BJ757" s="59" t="n"/>
      <c r="BK757" s="59" t="n"/>
      <c r="BL757" s="59" t="n"/>
      <c r="BM757" s="59" t="n"/>
      <c r="BN757" s="59" t="n"/>
      <c r="BO757" s="59" t="n"/>
      <c r="BP757" s="59" t="n"/>
      <c r="BQ757" s="59" t="n"/>
      <c r="BR757" s="59" t="n"/>
      <c r="BS757" s="59" t="n"/>
      <c r="BT757" s="59" t="n"/>
      <c r="BU757" s="59" t="n"/>
      <c r="BV757" s="59" t="n"/>
      <c r="BW757" s="59" t="n"/>
      <c r="BX757" s="59" t="n"/>
      <c r="BY757" s="59" t="n"/>
      <c r="BZ757" s="59" t="n"/>
      <c r="CA757" s="59" t="n"/>
      <c r="CB757" s="59" t="n"/>
      <c r="CC757" s="59" t="n"/>
      <c r="CD757" s="59" t="n"/>
      <c r="CE757" s="59" t="n"/>
      <c r="CF757" s="59" t="n"/>
      <c r="CG757" s="59" t="n"/>
      <c r="CH757" s="59" t="n"/>
      <c r="CI757" s="59" t="n"/>
      <c r="CJ757" s="59" t="n"/>
      <c r="CK757" s="59" t="n"/>
      <c r="CL757" s="59" t="n"/>
      <c r="CM757" s="59" t="n"/>
      <c r="CN757" s="59" t="n"/>
      <c r="CO757" s="59" t="n"/>
      <c r="CP757" s="59" t="n"/>
      <c r="CQ757" s="59" t="n"/>
      <c r="CR757" s="59" t="n"/>
      <c r="CS757" s="59" t="n"/>
      <c r="CT757" s="59" t="n"/>
      <c r="CU757" s="59" t="n"/>
      <c r="CV757" s="59" t="n"/>
      <c r="CW757" s="59" t="n"/>
      <c r="CX757" s="59" t="n"/>
      <c r="CY757" s="59" t="n"/>
      <c r="CZ757" s="59" t="n"/>
    </row>
    <row r="758">
      <c r="D758" s="59" t="n"/>
      <c r="E758" s="59" t="n"/>
      <c r="F758" s="59" t="n"/>
      <c r="G758" s="59" t="n"/>
      <c r="H758" s="59" t="n"/>
      <c r="I758" s="59" t="n"/>
      <c r="J758" s="59" t="n"/>
      <c r="K758" s="59" t="n"/>
      <c r="L758" s="59" t="n"/>
      <c r="M758" s="59" t="n"/>
      <c r="N758" s="59" t="n"/>
      <c r="O758" s="59" t="n"/>
      <c r="P758" s="59" t="n"/>
      <c r="Q758" s="59" t="n"/>
      <c r="R758" s="59" t="n"/>
      <c r="S758" s="59" t="n"/>
      <c r="T758" s="59" t="n"/>
      <c r="U758" s="59" t="n"/>
      <c r="V758" s="59" t="n"/>
      <c r="W758" s="59" t="n"/>
      <c r="X758" s="59" t="n"/>
      <c r="Y758" s="59" t="n"/>
      <c r="Z758" s="59" t="n"/>
      <c r="AA758" s="59" t="n"/>
      <c r="AB758" s="59" t="n"/>
      <c r="AC758" s="59" t="n"/>
      <c r="AD758" s="59" t="n"/>
      <c r="AE758" s="59" t="n"/>
      <c r="AF758" s="59" t="n"/>
      <c r="AG758" s="59" t="n"/>
      <c r="AH758" s="59" t="n"/>
      <c r="AI758" s="59" t="n"/>
      <c r="AJ758" s="59" t="n"/>
      <c r="AK758" s="59" t="n"/>
      <c r="AL758" s="59" t="n"/>
      <c r="AM758" s="59" t="n"/>
      <c r="AN758" s="59" t="n"/>
      <c r="AO758" s="59" t="n"/>
      <c r="AP758" s="59" t="n"/>
      <c r="AQ758" s="59" t="n"/>
      <c r="AR758" s="59" t="n"/>
      <c r="AS758" s="59" t="n"/>
      <c r="AT758" s="59" t="n"/>
      <c r="AU758" s="59" t="n"/>
      <c r="AV758" s="59" t="n"/>
      <c r="AW758" s="59" t="n"/>
      <c r="AX758" s="59" t="n"/>
      <c r="AY758" s="59" t="n"/>
      <c r="AZ758" s="59" t="n"/>
      <c r="BA758" s="59" t="n"/>
      <c r="BB758" s="59" t="n"/>
      <c r="BC758" s="59" t="n"/>
      <c r="BD758" s="59" t="n"/>
      <c r="BE758" s="59" t="n"/>
      <c r="BF758" s="59" t="n"/>
      <c r="BG758" s="59" t="n"/>
      <c r="BH758" s="59" t="n"/>
      <c r="BI758" s="59" t="n"/>
      <c r="BJ758" s="59" t="n"/>
      <c r="BK758" s="59" t="n"/>
      <c r="BL758" s="59" t="n"/>
      <c r="BM758" s="59" t="n"/>
      <c r="BN758" s="59" t="n"/>
      <c r="BO758" s="59" t="n"/>
      <c r="BP758" s="59" t="n"/>
      <c r="BQ758" s="59" t="n"/>
      <c r="BR758" s="59" t="n"/>
      <c r="BS758" s="59" t="n"/>
      <c r="BT758" s="59" t="n"/>
      <c r="BU758" s="59" t="n"/>
      <c r="BV758" s="59" t="n"/>
      <c r="BW758" s="59" t="n"/>
      <c r="BX758" s="59" t="n"/>
      <c r="BY758" s="59" t="n"/>
      <c r="BZ758" s="59" t="n"/>
      <c r="CA758" s="59" t="n"/>
      <c r="CB758" s="59" t="n"/>
      <c r="CC758" s="59" t="n"/>
      <c r="CD758" s="59" t="n"/>
      <c r="CE758" s="59" t="n"/>
      <c r="CF758" s="59" t="n"/>
      <c r="CG758" s="59" t="n"/>
      <c r="CH758" s="59" t="n"/>
      <c r="CI758" s="59" t="n"/>
      <c r="CJ758" s="59" t="n"/>
      <c r="CK758" s="59" t="n"/>
      <c r="CL758" s="59" t="n"/>
      <c r="CM758" s="59" t="n"/>
      <c r="CN758" s="59" t="n"/>
      <c r="CO758" s="59" t="n"/>
      <c r="CP758" s="59" t="n"/>
      <c r="CQ758" s="59" t="n"/>
      <c r="CR758" s="59" t="n"/>
      <c r="CS758" s="59" t="n"/>
      <c r="CT758" s="59" t="n"/>
      <c r="CU758" s="59" t="n"/>
      <c r="CV758" s="59" t="n"/>
      <c r="CW758" s="59" t="n"/>
      <c r="CX758" s="59" t="n"/>
      <c r="CY758" s="59" t="n"/>
      <c r="CZ758" s="59" t="n"/>
    </row>
    <row r="759">
      <c r="D759" s="107" t="n"/>
      <c r="E759" s="107" t="n"/>
      <c r="F759" s="107" t="n"/>
      <c r="G759" s="107" t="n"/>
      <c r="H759" s="107" t="n"/>
      <c r="I759" s="107" t="n"/>
      <c r="J759" s="107" t="n"/>
      <c r="K759" s="107" t="n"/>
      <c r="L759" s="107" t="n"/>
      <c r="M759" s="107" t="n"/>
      <c r="N759" s="107" t="n"/>
      <c r="O759" s="107" t="n"/>
      <c r="P759" s="107" t="n"/>
      <c r="Q759" s="107" t="n"/>
      <c r="R759" s="107" t="n"/>
      <c r="S759" s="107" t="n"/>
      <c r="T759" s="107" t="n"/>
      <c r="U759" s="107" t="n"/>
      <c r="V759" s="107" t="n"/>
      <c r="W759" s="107" t="n"/>
      <c r="X759" s="107" t="n"/>
      <c r="Y759" s="107" t="n"/>
      <c r="Z759" s="107" t="n"/>
      <c r="AA759" s="107" t="n"/>
      <c r="AB759" s="107" t="n"/>
      <c r="AC759" s="107" t="n"/>
      <c r="AD759" s="107" t="n"/>
      <c r="AE759" s="107" t="n"/>
      <c r="AF759" s="107" t="n"/>
      <c r="AG759" s="107" t="n"/>
      <c r="AH759" s="107" t="n"/>
      <c r="AI759" s="107" t="n"/>
      <c r="AJ759" s="107" t="n"/>
      <c r="AK759" s="107" t="n"/>
      <c r="AL759" s="107" t="n"/>
      <c r="AM759" s="107" t="n"/>
      <c r="AN759" s="107" t="n"/>
      <c r="AO759" s="107" t="n"/>
      <c r="AP759" s="107" t="n"/>
      <c r="AQ759" s="107" t="n"/>
      <c r="AR759" s="107" t="n"/>
      <c r="AS759" s="107" t="n"/>
      <c r="AT759" s="107" t="n"/>
      <c r="AU759" s="107" t="n"/>
      <c r="AV759" s="107" t="n"/>
      <c r="AW759" s="107" t="n"/>
      <c r="AX759" s="107" t="n"/>
      <c r="AY759" s="107" t="n"/>
      <c r="AZ759" s="107" t="n"/>
      <c r="BA759" s="107" t="n"/>
      <c r="BB759" s="107" t="n"/>
      <c r="BC759" s="107" t="n"/>
      <c r="BD759" s="107" t="n"/>
      <c r="BE759" s="107" t="n"/>
      <c r="BF759" s="107" t="n"/>
      <c r="BG759" s="107" t="n"/>
      <c r="BH759" s="107" t="n"/>
      <c r="BI759" s="107" t="n"/>
      <c r="BJ759" s="107" t="n"/>
      <c r="BK759" s="107" t="n"/>
      <c r="BL759" s="107" t="n"/>
      <c r="BM759" s="107" t="n"/>
      <c r="BN759" s="107" t="n"/>
      <c r="BO759" s="107" t="n"/>
      <c r="BP759" s="107" t="n"/>
      <c r="BQ759" s="107" t="n"/>
      <c r="BR759" s="107" t="n"/>
      <c r="BS759" s="107" t="n"/>
      <c r="BT759" s="107" t="n"/>
      <c r="BU759" s="107" t="n"/>
      <c r="BV759" s="107" t="n"/>
      <c r="BW759" s="107" t="n"/>
      <c r="BX759" s="107" t="n"/>
      <c r="BY759" s="107" t="n"/>
      <c r="BZ759" s="107" t="n"/>
      <c r="CA759" s="107" t="n"/>
      <c r="CB759" s="107" t="n"/>
      <c r="CC759" s="107" t="n"/>
      <c r="CD759" s="107" t="n"/>
      <c r="CE759" s="107" t="n"/>
      <c r="CF759" s="107" t="n"/>
      <c r="CG759" s="107" t="n"/>
      <c r="CH759" s="107" t="n"/>
      <c r="CI759" s="107" t="n"/>
      <c r="CJ759" s="107" t="n"/>
      <c r="CK759" s="107" t="n"/>
      <c r="CL759" s="107" t="n"/>
      <c r="CM759" s="107" t="n"/>
      <c r="CN759" s="107" t="n"/>
      <c r="CO759" s="107" t="n"/>
      <c r="CP759" s="107" t="n"/>
      <c r="CQ759" s="107" t="n"/>
      <c r="CR759" s="107" t="n"/>
      <c r="CS759" s="107" t="n"/>
      <c r="CT759" s="107" t="n"/>
      <c r="CU759" s="107" t="n"/>
      <c r="CV759" s="107" t="n"/>
      <c r="CW759" s="107" t="n"/>
      <c r="CX759" s="107" t="n"/>
      <c r="CY759" s="107" t="n"/>
      <c r="CZ759" s="107" t="n"/>
    </row>
    <row r="762">
      <c r="A762" s="2">
        <f>IF($A755="","","   projections")</f>
        <v/>
      </c>
      <c r="B762" s="68">
        <f>IF($A755="",0,COUNT($E763:$CZ763))</f>
        <v/>
      </c>
      <c r="C762" s="69">
        <f>IF($B762=0,0,MAX($E763:$CZ763))</f>
        <v/>
      </c>
      <c r="D762" s="58">
        <f>_xll.BDS($A755,'Field Check'!$C$42,"headers=y","startcol=1","endcol=3","dir=h","cols=20;rows=3")</f>
        <v/>
      </c>
      <c r="E762" s="59" t="n">
        <v>46253</v>
      </c>
      <c r="F762" s="59" t="n">
        <v>46429</v>
      </c>
      <c r="G762" s="59" t="n">
        <v>46616</v>
      </c>
      <c r="H762" s="59" t="n">
        <v>46800</v>
      </c>
      <c r="I762" s="59" t="n">
        <v>46982</v>
      </c>
      <c r="J762" s="59" t="n">
        <v>47164</v>
      </c>
      <c r="K762" s="59" t="n">
        <v>47347</v>
      </c>
      <c r="L762" s="59" t="n">
        <v>47528</v>
      </c>
      <c r="M762" s="59" t="n">
        <v>47711</v>
      </c>
      <c r="N762" s="59" t="n">
        <v>47892</v>
      </c>
      <c r="O762" s="59" t="n">
        <v>48075</v>
      </c>
      <c r="P762" s="59" t="n">
        <v>48256</v>
      </c>
      <c r="Q762" s="59" t="n">
        <v>48443</v>
      </c>
      <c r="R762" s="59" t="n">
        <v>48627</v>
      </c>
      <c r="S762" s="59" t="n">
        <v>48808</v>
      </c>
      <c r="T762" s="59" t="n">
        <v>48991</v>
      </c>
      <c r="U762" s="59" t="n">
        <v>49172</v>
      </c>
      <c r="V762" s="59" t="n">
        <v>49362</v>
      </c>
      <c r="W762" s="59" t="n">
        <v>49543</v>
      </c>
      <c r="X762" s="59" t="n"/>
      <c r="Y762" s="59" t="n"/>
      <c r="Z762" s="59" t="n"/>
      <c r="AA762" s="59" t="n"/>
      <c r="AB762" s="59" t="n"/>
      <c r="AC762" s="59" t="n"/>
      <c r="AD762" s="59" t="n"/>
      <c r="AE762" s="59" t="n"/>
      <c r="AF762" s="59" t="n"/>
      <c r="AG762" s="59" t="n"/>
      <c r="AH762" s="59" t="n"/>
      <c r="AI762" s="59" t="n"/>
      <c r="AJ762" s="59" t="n"/>
      <c r="AK762" s="59" t="n"/>
      <c r="AL762" s="59" t="n"/>
      <c r="AM762" s="59" t="n"/>
      <c r="AN762" s="59" t="n"/>
      <c r="AO762" s="59" t="n"/>
      <c r="AP762" s="59" t="n"/>
      <c r="AQ762" s="59" t="n"/>
      <c r="AR762" s="59" t="n"/>
      <c r="AS762" s="59" t="n"/>
      <c r="AT762" s="59" t="n"/>
      <c r="AU762" s="59" t="n"/>
      <c r="AV762" s="59" t="n"/>
      <c r="AW762" s="59" t="n"/>
      <c r="AX762" s="59" t="n"/>
      <c r="AY762" s="59" t="n"/>
      <c r="AZ762" s="59" t="n"/>
      <c r="BA762" s="59" t="n"/>
      <c r="BB762" s="59" t="n"/>
      <c r="BC762" s="59" t="n"/>
      <c r="BD762" s="59" t="n"/>
      <c r="BE762" s="59" t="n"/>
      <c r="BF762" s="59" t="n"/>
      <c r="BG762" s="59" t="n"/>
      <c r="BH762" s="59" t="n"/>
      <c r="BI762" s="59" t="n"/>
      <c r="BJ762" s="59" t="n"/>
      <c r="BK762" s="59" t="n"/>
      <c r="BL762" s="59" t="n"/>
      <c r="BM762" s="59" t="n"/>
      <c r="BN762" s="59" t="n"/>
      <c r="BO762" s="59" t="n"/>
      <c r="BP762" s="59" t="n"/>
      <c r="BQ762" s="59" t="n"/>
      <c r="BR762" s="59" t="n"/>
      <c r="BS762" s="59" t="n"/>
      <c r="BT762" s="59" t="n"/>
      <c r="BU762" s="59" t="n"/>
      <c r="BV762" s="59" t="n"/>
      <c r="BW762" s="59" t="n"/>
      <c r="BX762" s="59" t="n"/>
      <c r="BY762" s="59" t="n"/>
      <c r="BZ762" s="59" t="n"/>
      <c r="CA762" s="59" t="n"/>
      <c r="CB762" s="59" t="n"/>
      <c r="CC762" s="59" t="n"/>
      <c r="CD762" s="59" t="n"/>
      <c r="CE762" s="59" t="n"/>
      <c r="CF762" s="59" t="n"/>
      <c r="CG762" s="59" t="n"/>
      <c r="CH762" s="59" t="n"/>
      <c r="CI762" s="59" t="n"/>
      <c r="CJ762" s="59" t="n"/>
      <c r="CK762" s="59" t="n"/>
      <c r="CL762" s="59" t="n"/>
      <c r="CM762" s="59" t="n"/>
      <c r="CN762" s="59" t="n"/>
      <c r="CO762" s="59" t="n"/>
      <c r="CP762" s="59" t="n"/>
      <c r="CQ762" s="59" t="n"/>
      <c r="CR762" s="59" t="n"/>
      <c r="CS762" s="59" t="n"/>
      <c r="CT762" s="59" t="n"/>
      <c r="CU762" s="59" t="n"/>
      <c r="CV762" s="59" t="n"/>
      <c r="CW762" s="59" t="n"/>
      <c r="CX762" s="59" t="n"/>
      <c r="CY762" s="59" t="n"/>
      <c r="CZ762" s="59" t="n"/>
    </row>
    <row r="763">
      <c r="D763" s="59" t="inlineStr">
        <is>
          <t>Ex-Date</t>
        </is>
      </c>
      <c r="E763" s="59" t="n">
        <v>46262</v>
      </c>
      <c r="F763" s="59" t="n">
        <v>46441</v>
      </c>
      <c r="G763" s="59" t="n">
        <v>46629</v>
      </c>
      <c r="H763" s="59" t="n">
        <v>46812</v>
      </c>
      <c r="I763" s="59" t="n">
        <v>46995</v>
      </c>
      <c r="J763" s="59" t="n">
        <v>47176</v>
      </c>
      <c r="K763" s="59" t="n">
        <v>47360</v>
      </c>
      <c r="L763" s="59" t="n">
        <v>47540</v>
      </c>
      <c r="M763" s="59" t="n">
        <v>47724</v>
      </c>
      <c r="N763" s="59" t="n">
        <v>47904</v>
      </c>
      <c r="O763" s="59" t="n">
        <v>48088</v>
      </c>
      <c r="P763" s="59" t="n">
        <v>48268</v>
      </c>
      <c r="Q763" s="59" t="n">
        <v>48456</v>
      </c>
      <c r="R763" s="59" t="n">
        <v>48639</v>
      </c>
      <c r="S763" s="59" t="n">
        <v>48821</v>
      </c>
      <c r="T763" s="59" t="n">
        <v>49003</v>
      </c>
      <c r="U763" s="59" t="n">
        <v>49185</v>
      </c>
      <c r="V763" s="59" t="n">
        <v>49374</v>
      </c>
      <c r="W763" s="59" t="n">
        <v>49556</v>
      </c>
      <c r="X763" s="59" t="n"/>
      <c r="Y763" s="59" t="n"/>
      <c r="Z763" s="59" t="n"/>
      <c r="AA763" s="59" t="n"/>
      <c r="AB763" s="59" t="n"/>
      <c r="AC763" s="59" t="n"/>
      <c r="AD763" s="59" t="n"/>
      <c r="AE763" s="59" t="n"/>
      <c r="AF763" s="59" t="n"/>
      <c r="AG763" s="59" t="n"/>
      <c r="AH763" s="59" t="n"/>
      <c r="AI763" s="59" t="n"/>
      <c r="AJ763" s="59" t="n"/>
      <c r="AK763" s="59" t="n"/>
      <c r="AL763" s="59" t="n"/>
      <c r="AM763" s="59" t="n"/>
      <c r="AN763" s="59" t="n"/>
      <c r="AO763" s="59" t="n"/>
      <c r="AP763" s="59" t="n"/>
      <c r="AQ763" s="59" t="n"/>
      <c r="AR763" s="59" t="n"/>
      <c r="AS763" s="59" t="n"/>
      <c r="AT763" s="59" t="n"/>
      <c r="AU763" s="59" t="n"/>
      <c r="AV763" s="59" t="n"/>
      <c r="AW763" s="59" t="n"/>
      <c r="AX763" s="59" t="n"/>
      <c r="AY763" s="59" t="n"/>
      <c r="AZ763" s="59" t="n"/>
      <c r="BA763" s="59" t="n"/>
      <c r="BB763" s="59" t="n"/>
      <c r="BC763" s="59" t="n"/>
      <c r="BD763" s="59" t="n"/>
      <c r="BE763" s="59" t="n"/>
      <c r="BF763" s="59" t="n"/>
      <c r="BG763" s="59" t="n"/>
      <c r="BH763" s="59" t="n"/>
      <c r="BI763" s="59" t="n"/>
      <c r="BJ763" s="59" t="n"/>
      <c r="BK763" s="59" t="n"/>
      <c r="BL763" s="59" t="n"/>
      <c r="BM763" s="59" t="n"/>
      <c r="BN763" s="59" t="n"/>
      <c r="BO763" s="59" t="n"/>
      <c r="BP763" s="59" t="n"/>
      <c r="BQ763" s="59" t="n"/>
      <c r="BR763" s="59" t="n"/>
      <c r="BS763" s="59" t="n"/>
      <c r="BT763" s="59" t="n"/>
      <c r="BU763" s="59" t="n"/>
      <c r="BV763" s="59" t="n"/>
      <c r="BW763" s="59" t="n"/>
      <c r="BX763" s="59" t="n"/>
      <c r="BY763" s="59" t="n"/>
      <c r="BZ763" s="59" t="n"/>
      <c r="CA763" s="59" t="n"/>
      <c r="CB763" s="59" t="n"/>
      <c r="CC763" s="59" t="n"/>
      <c r="CD763" s="59" t="n"/>
      <c r="CE763" s="59" t="n"/>
      <c r="CF763" s="59" t="n"/>
      <c r="CG763" s="59" t="n"/>
      <c r="CH763" s="59" t="n"/>
      <c r="CI763" s="59" t="n"/>
      <c r="CJ763" s="59" t="n"/>
      <c r="CK763" s="59" t="n"/>
      <c r="CL763" s="59" t="n"/>
      <c r="CM763" s="59" t="n"/>
      <c r="CN763" s="59" t="n"/>
      <c r="CO763" s="59" t="n"/>
      <c r="CP763" s="59" t="n"/>
      <c r="CQ763" s="59" t="n"/>
      <c r="CR763" s="59" t="n"/>
      <c r="CS763" s="59" t="n"/>
      <c r="CT763" s="59" t="n"/>
      <c r="CU763" s="59" t="n"/>
      <c r="CV763" s="59" t="n"/>
      <c r="CW763" s="59" t="n"/>
      <c r="CX763" s="59" t="n"/>
      <c r="CY763" s="59" t="n"/>
      <c r="CZ763" s="59" t="n"/>
    </row>
    <row r="764">
      <c r="D764" s="107" t="inlineStr">
        <is>
          <t>Amount Per Share</t>
        </is>
      </c>
      <c r="E764" s="107" t="n">
        <v>0.13</v>
      </c>
      <c r="F764" s="107" t="n">
        <v>0.2</v>
      </c>
      <c r="G764" s="107" t="n">
        <v>0.13</v>
      </c>
      <c r="H764" s="107" t="n">
        <v>0.2</v>
      </c>
      <c r="I764" s="107" t="n">
        <v>0.13</v>
      </c>
      <c r="J764" s="107" t="n">
        <v>0.2</v>
      </c>
      <c r="K764" s="107" t="n">
        <v>0.13</v>
      </c>
      <c r="L764" s="107" t="n">
        <v>0.2</v>
      </c>
      <c r="M764" s="107" t="n">
        <v>0.13</v>
      </c>
      <c r="N764" s="107" t="n">
        <v>0.2</v>
      </c>
      <c r="O764" s="107" t="n">
        <v>0.13</v>
      </c>
      <c r="P764" s="107" t="n">
        <v>0.2</v>
      </c>
      <c r="Q764" s="107" t="n">
        <v>0.13</v>
      </c>
      <c r="R764" s="107" t="n">
        <v>0.2</v>
      </c>
      <c r="S764" s="107" t="n">
        <v>0.13</v>
      </c>
      <c r="T764" s="107" t="n">
        <v>0.2</v>
      </c>
      <c r="U764" s="107" t="n">
        <v>0.13</v>
      </c>
      <c r="V764" s="107" t="n">
        <v>0.2</v>
      </c>
      <c r="W764" s="107" t="n">
        <v>0.13</v>
      </c>
      <c r="X764" s="107" t="n"/>
      <c r="Y764" s="107" t="n"/>
      <c r="Z764" s="107" t="n"/>
      <c r="AA764" s="107" t="n"/>
      <c r="AB764" s="107" t="n"/>
      <c r="AC764" s="107" t="n"/>
      <c r="AD764" s="107" t="n"/>
      <c r="AE764" s="107" t="n"/>
      <c r="AF764" s="107" t="n"/>
      <c r="AG764" s="107" t="n"/>
      <c r="AH764" s="107" t="n"/>
      <c r="AI764" s="107" t="n"/>
      <c r="AJ764" s="107" t="n"/>
      <c r="AK764" s="107" t="n"/>
      <c r="AL764" s="107" t="n"/>
      <c r="AM764" s="107" t="n"/>
      <c r="AN764" s="107" t="n"/>
      <c r="AO764" s="107" t="n"/>
      <c r="AP764" s="107" t="n"/>
      <c r="AQ764" s="107" t="n"/>
      <c r="AR764" s="107" t="n"/>
      <c r="AS764" s="107" t="n"/>
      <c r="AT764" s="107" t="n"/>
      <c r="AU764" s="107" t="n"/>
      <c r="AV764" s="107" t="n"/>
      <c r="AW764" s="107" t="n"/>
      <c r="AX764" s="107" t="n"/>
      <c r="AY764" s="107" t="n"/>
      <c r="AZ764" s="107" t="n"/>
      <c r="BA764" s="107" t="n"/>
      <c r="BB764" s="107" t="n"/>
      <c r="BC764" s="107" t="n"/>
      <c r="BD764" s="107" t="n"/>
      <c r="BE764" s="107" t="n"/>
      <c r="BF764" s="107" t="n"/>
      <c r="BG764" s="107" t="n"/>
      <c r="BH764" s="107" t="n"/>
      <c r="BI764" s="107" t="n"/>
      <c r="BJ764" s="107" t="n"/>
      <c r="BK764" s="107" t="n"/>
      <c r="BL764" s="107" t="n"/>
      <c r="BM764" s="107" t="n"/>
      <c r="BN764" s="107" t="n"/>
      <c r="BO764" s="107" t="n"/>
      <c r="BP764" s="107" t="n"/>
      <c r="BQ764" s="107" t="n"/>
      <c r="BR764" s="107" t="n"/>
      <c r="BS764" s="107" t="n"/>
      <c r="BT764" s="107" t="n"/>
      <c r="BU764" s="107" t="n"/>
      <c r="BV764" s="107" t="n"/>
      <c r="BW764" s="107" t="n"/>
      <c r="BX764" s="107" t="n"/>
      <c r="BY764" s="107" t="n"/>
      <c r="BZ764" s="107" t="n"/>
      <c r="CA764" s="107" t="n"/>
      <c r="CB764" s="107" t="n"/>
      <c r="CC764" s="107" t="n"/>
      <c r="CD764" s="107" t="n"/>
      <c r="CE764" s="107" t="n"/>
      <c r="CF764" s="107" t="n"/>
      <c r="CG764" s="107" t="n"/>
      <c r="CH764" s="107" t="n"/>
      <c r="CI764" s="107" t="n"/>
      <c r="CJ764" s="107" t="n"/>
      <c r="CK764" s="107" t="n"/>
      <c r="CL764" s="107" t="n"/>
      <c r="CM764" s="107" t="n"/>
      <c r="CN764" s="107" t="n"/>
      <c r="CO764" s="107" t="n"/>
      <c r="CP764" s="107" t="n"/>
      <c r="CQ764" s="107" t="n"/>
      <c r="CR764" s="107" t="n"/>
      <c r="CS764" s="107" t="n"/>
      <c r="CT764" s="107" t="n"/>
      <c r="CU764" s="107" t="n"/>
      <c r="CV764" s="107" t="n"/>
      <c r="CW764" s="107" t="n"/>
      <c r="CX764" s="107" t="n"/>
      <c r="CY764" s="107" t="n"/>
      <c r="CZ764" s="107" t="n"/>
    </row>
    <row r="766">
      <c r="A766" s="126">
        <f>IF('AS51'!$C$75="","",'AS51'!$C$75)</f>
        <v/>
      </c>
      <c r="B766" s="68">
        <f>IF($A766="",0,COUNT($E767:$CZ767))</f>
        <v/>
      </c>
      <c r="C766" s="69">
        <f>IF($B766=0,0,MAX($E767:$CZ767))</f>
        <v/>
      </c>
      <c r="D766" s="58">
        <f>_xll.BDS($A766,'Field Check'!$C$44,"headers=y","startcol=1","endcol=7","dir=h","DVD_START_DT",'Field Check'!$C$59,"DVD_END_DT",'Field Check'!$D$59)</f>
        <v/>
      </c>
      <c r="E766" s="59" t="n"/>
      <c r="F766" s="59" t="n"/>
      <c r="G766" s="59" t="n"/>
      <c r="H766" s="59" t="n"/>
      <c r="I766" s="59" t="n"/>
      <c r="J766" s="59" t="n"/>
      <c r="K766" s="59" t="n"/>
      <c r="L766" s="59" t="n"/>
      <c r="M766" s="59" t="n"/>
      <c r="N766" s="59" t="n"/>
      <c r="O766" s="59" t="n"/>
      <c r="P766" s="59" t="n"/>
      <c r="Q766" s="59" t="n"/>
      <c r="R766" s="59" t="n"/>
      <c r="S766" s="59" t="n"/>
      <c r="T766" s="59" t="n"/>
      <c r="U766" s="59" t="n"/>
      <c r="V766" s="59" t="n"/>
      <c r="W766" s="59" t="n"/>
      <c r="X766" s="59" t="n"/>
      <c r="Y766" s="59" t="n"/>
      <c r="Z766" s="59" t="n"/>
      <c r="AA766" s="59" t="n"/>
      <c r="AB766" s="59" t="n"/>
      <c r="AC766" s="59" t="n"/>
      <c r="AD766" s="59" t="n"/>
      <c r="AE766" s="59" t="n"/>
      <c r="AF766" s="59" t="n"/>
      <c r="AG766" s="59" t="n"/>
      <c r="AH766" s="59" t="n"/>
      <c r="AI766" s="59" t="n"/>
      <c r="AJ766" s="59" t="n"/>
      <c r="AK766" s="59" t="n"/>
      <c r="AL766" s="59" t="n"/>
      <c r="AM766" s="59" t="n"/>
      <c r="AN766" s="59" t="n"/>
      <c r="AO766" s="59" t="n"/>
      <c r="AP766" s="59" t="n"/>
      <c r="AQ766" s="59" t="n"/>
      <c r="AR766" s="59" t="n"/>
      <c r="AS766" s="59" t="n"/>
      <c r="AT766" s="59" t="n"/>
      <c r="AU766" s="59" t="n"/>
      <c r="AV766" s="59" t="n"/>
      <c r="AW766" s="59" t="n"/>
      <c r="AX766" s="59" t="n"/>
      <c r="AY766" s="59" t="n"/>
      <c r="AZ766" s="59" t="n"/>
      <c r="BA766" s="59" t="n"/>
      <c r="BB766" s="59" t="n"/>
      <c r="BC766" s="59" t="n"/>
      <c r="BD766" s="59" t="n"/>
      <c r="BE766" s="59" t="n"/>
      <c r="BF766" s="59" t="n"/>
      <c r="BG766" s="59" t="n"/>
      <c r="BH766" s="59" t="n"/>
      <c r="BI766" s="59" t="n"/>
      <c r="BJ766" s="59" t="n"/>
      <c r="BK766" s="59" t="n"/>
      <c r="BL766" s="59" t="n"/>
      <c r="BM766" s="59" t="n"/>
      <c r="BN766" s="59" t="n"/>
      <c r="BO766" s="59" t="n"/>
      <c r="BP766" s="59" t="n"/>
      <c r="BQ766" s="59" t="n"/>
      <c r="BR766" s="59" t="n"/>
      <c r="BS766" s="59" t="n"/>
      <c r="BT766" s="59" t="n"/>
      <c r="BU766" s="59" t="n"/>
      <c r="BV766" s="59" t="n"/>
      <c r="BW766" s="59" t="n"/>
      <c r="BX766" s="59" t="n"/>
      <c r="BY766" s="59" t="n"/>
      <c r="BZ766" s="59" t="n"/>
      <c r="CA766" s="59" t="n"/>
      <c r="CB766" s="59" t="n"/>
      <c r="CC766" s="59" t="n"/>
      <c r="CD766" s="59" t="n"/>
      <c r="CE766" s="59" t="n"/>
      <c r="CF766" s="59" t="n"/>
      <c r="CG766" s="59" t="n"/>
      <c r="CH766" s="59" t="n"/>
      <c r="CI766" s="59" t="n"/>
      <c r="CJ766" s="59" t="n"/>
      <c r="CK766" s="59" t="n"/>
      <c r="CL766" s="59" t="n"/>
      <c r="CM766" s="59" t="n"/>
      <c r="CN766" s="59" t="n"/>
      <c r="CO766" s="59" t="n"/>
      <c r="CP766" s="59" t="n"/>
      <c r="CQ766" s="59" t="n"/>
      <c r="CR766" s="59" t="n"/>
      <c r="CS766" s="59" t="n"/>
      <c r="CT766" s="59" t="n"/>
      <c r="CU766" s="59" t="n"/>
      <c r="CV766" s="59" t="n"/>
      <c r="CW766" s="59" t="n"/>
      <c r="CX766" s="59" t="n"/>
      <c r="CY766" s="59" t="n"/>
      <c r="CZ766" s="59" t="n"/>
    </row>
    <row r="767">
      <c r="D767" s="59" t="n"/>
      <c r="E767" s="59" t="n"/>
      <c r="F767" s="59" t="n"/>
      <c r="G767" s="59" t="n"/>
      <c r="H767" s="59" t="n"/>
      <c r="I767" s="59" t="n"/>
      <c r="J767" s="59" t="n"/>
      <c r="K767" s="59" t="n"/>
      <c r="L767" s="59" t="n"/>
      <c r="M767" s="59" t="n"/>
      <c r="N767" s="59" t="n"/>
      <c r="O767" s="59" t="n"/>
      <c r="P767" s="59" t="n"/>
      <c r="Q767" s="59" t="n"/>
      <c r="R767" s="59" t="n"/>
      <c r="S767" s="59" t="n"/>
      <c r="T767" s="59" t="n"/>
      <c r="U767" s="59" t="n"/>
      <c r="V767" s="59" t="n"/>
      <c r="W767" s="59" t="n"/>
      <c r="X767" s="59" t="n"/>
      <c r="Y767" s="59" t="n"/>
      <c r="Z767" s="59" t="n"/>
      <c r="AA767" s="59" t="n"/>
      <c r="AB767" s="59" t="n"/>
      <c r="AC767" s="59" t="n"/>
      <c r="AD767" s="59" t="n"/>
      <c r="AE767" s="59" t="n"/>
      <c r="AF767" s="59" t="n"/>
      <c r="AG767" s="59" t="n"/>
      <c r="AH767" s="59" t="n"/>
      <c r="AI767" s="59" t="n"/>
      <c r="AJ767" s="59" t="n"/>
      <c r="AK767" s="59" t="n"/>
      <c r="AL767" s="59" t="n"/>
      <c r="AM767" s="59" t="n"/>
      <c r="AN767" s="59" t="n"/>
      <c r="AO767" s="59" t="n"/>
      <c r="AP767" s="59" t="n"/>
      <c r="AQ767" s="59" t="n"/>
      <c r="AR767" s="59" t="n"/>
      <c r="AS767" s="59" t="n"/>
      <c r="AT767" s="59" t="n"/>
      <c r="AU767" s="59" t="n"/>
      <c r="AV767" s="59" t="n"/>
      <c r="AW767" s="59" t="n"/>
      <c r="AX767" s="59" t="n"/>
      <c r="AY767" s="59" t="n"/>
      <c r="AZ767" s="59" t="n"/>
      <c r="BA767" s="59" t="n"/>
      <c r="BB767" s="59" t="n"/>
      <c r="BC767" s="59" t="n"/>
      <c r="BD767" s="59" t="n"/>
      <c r="BE767" s="59" t="n"/>
      <c r="BF767" s="59" t="n"/>
      <c r="BG767" s="59" t="n"/>
      <c r="BH767" s="59" t="n"/>
      <c r="BI767" s="59" t="n"/>
      <c r="BJ767" s="59" t="n"/>
      <c r="BK767" s="59" t="n"/>
      <c r="BL767" s="59" t="n"/>
      <c r="BM767" s="59" t="n"/>
      <c r="BN767" s="59" t="n"/>
      <c r="BO767" s="59" t="n"/>
      <c r="BP767" s="59" t="n"/>
      <c r="BQ767" s="59" t="n"/>
      <c r="BR767" s="59" t="n"/>
      <c r="BS767" s="59" t="n"/>
      <c r="BT767" s="59" t="n"/>
      <c r="BU767" s="59" t="n"/>
      <c r="BV767" s="59" t="n"/>
      <c r="BW767" s="59" t="n"/>
      <c r="BX767" s="59" t="n"/>
      <c r="BY767" s="59" t="n"/>
      <c r="BZ767" s="59" t="n"/>
      <c r="CA767" s="59" t="n"/>
      <c r="CB767" s="59" t="n"/>
      <c r="CC767" s="59" t="n"/>
      <c r="CD767" s="59" t="n"/>
      <c r="CE767" s="59" t="n"/>
      <c r="CF767" s="59" t="n"/>
      <c r="CG767" s="59" t="n"/>
      <c r="CH767" s="59" t="n"/>
      <c r="CI767" s="59" t="n"/>
      <c r="CJ767" s="59" t="n"/>
      <c r="CK767" s="59" t="n"/>
      <c r="CL767" s="59" t="n"/>
      <c r="CM767" s="59" t="n"/>
      <c r="CN767" s="59" t="n"/>
      <c r="CO767" s="59" t="n"/>
      <c r="CP767" s="59" t="n"/>
      <c r="CQ767" s="59" t="n"/>
      <c r="CR767" s="59" t="n"/>
      <c r="CS767" s="59" t="n"/>
      <c r="CT767" s="59" t="n"/>
      <c r="CU767" s="59" t="n"/>
      <c r="CV767" s="59" t="n"/>
      <c r="CW767" s="59" t="n"/>
      <c r="CX767" s="59" t="n"/>
      <c r="CY767" s="59" t="n"/>
      <c r="CZ767" s="59" t="n"/>
    </row>
    <row r="768">
      <c r="D768" s="59" t="n"/>
      <c r="E768" s="59" t="n"/>
      <c r="F768" s="59" t="n"/>
      <c r="G768" s="59" t="n"/>
      <c r="H768" s="59" t="n"/>
      <c r="I768" s="59" t="n"/>
      <c r="J768" s="59" t="n"/>
      <c r="K768" s="59" t="n"/>
      <c r="L768" s="59" t="n"/>
      <c r="M768" s="59" t="n"/>
      <c r="N768" s="59" t="n"/>
      <c r="O768" s="59" t="n"/>
      <c r="P768" s="59" t="n"/>
      <c r="Q768" s="59" t="n"/>
      <c r="R768" s="59" t="n"/>
      <c r="S768" s="59" t="n"/>
      <c r="T768" s="59" t="n"/>
      <c r="U768" s="59" t="n"/>
      <c r="V768" s="59" t="n"/>
      <c r="W768" s="59" t="n"/>
      <c r="X768" s="59" t="n"/>
      <c r="Y768" s="59" t="n"/>
      <c r="Z768" s="59" t="n"/>
      <c r="AA768" s="59" t="n"/>
      <c r="AB768" s="59" t="n"/>
      <c r="AC768" s="59" t="n"/>
      <c r="AD768" s="59" t="n"/>
      <c r="AE768" s="59" t="n"/>
      <c r="AF768" s="59" t="n"/>
      <c r="AG768" s="59" t="n"/>
      <c r="AH768" s="59" t="n"/>
      <c r="AI768" s="59" t="n"/>
      <c r="AJ768" s="59" t="n"/>
      <c r="AK768" s="59" t="n"/>
      <c r="AL768" s="59" t="n"/>
      <c r="AM768" s="59" t="n"/>
      <c r="AN768" s="59" t="n"/>
      <c r="AO768" s="59" t="n"/>
      <c r="AP768" s="59" t="n"/>
      <c r="AQ768" s="59" t="n"/>
      <c r="AR768" s="59" t="n"/>
      <c r="AS768" s="59" t="n"/>
      <c r="AT768" s="59" t="n"/>
      <c r="AU768" s="59" t="n"/>
      <c r="AV768" s="59" t="n"/>
      <c r="AW768" s="59" t="n"/>
      <c r="AX768" s="59" t="n"/>
      <c r="AY768" s="59" t="n"/>
      <c r="AZ768" s="59" t="n"/>
      <c r="BA768" s="59" t="n"/>
      <c r="BB768" s="59" t="n"/>
      <c r="BC768" s="59" t="n"/>
      <c r="BD768" s="59" t="n"/>
      <c r="BE768" s="59" t="n"/>
      <c r="BF768" s="59" t="n"/>
      <c r="BG768" s="59" t="n"/>
      <c r="BH768" s="59" t="n"/>
      <c r="BI768" s="59" t="n"/>
      <c r="BJ768" s="59" t="n"/>
      <c r="BK768" s="59" t="n"/>
      <c r="BL768" s="59" t="n"/>
      <c r="BM768" s="59" t="n"/>
      <c r="BN768" s="59" t="n"/>
      <c r="BO768" s="59" t="n"/>
      <c r="BP768" s="59" t="n"/>
      <c r="BQ768" s="59" t="n"/>
      <c r="BR768" s="59" t="n"/>
      <c r="BS768" s="59" t="n"/>
      <c r="BT768" s="59" t="n"/>
      <c r="BU768" s="59" t="n"/>
      <c r="BV768" s="59" t="n"/>
      <c r="BW768" s="59" t="n"/>
      <c r="BX768" s="59" t="n"/>
      <c r="BY768" s="59" t="n"/>
      <c r="BZ768" s="59" t="n"/>
      <c r="CA768" s="59" t="n"/>
      <c r="CB768" s="59" t="n"/>
      <c r="CC768" s="59" t="n"/>
      <c r="CD768" s="59" t="n"/>
      <c r="CE768" s="59" t="n"/>
      <c r="CF768" s="59" t="n"/>
      <c r="CG768" s="59" t="n"/>
      <c r="CH768" s="59" t="n"/>
      <c r="CI768" s="59" t="n"/>
      <c r="CJ768" s="59" t="n"/>
      <c r="CK768" s="59" t="n"/>
      <c r="CL768" s="59" t="n"/>
      <c r="CM768" s="59" t="n"/>
      <c r="CN768" s="59" t="n"/>
      <c r="CO768" s="59" t="n"/>
      <c r="CP768" s="59" t="n"/>
      <c r="CQ768" s="59" t="n"/>
      <c r="CR768" s="59" t="n"/>
      <c r="CS768" s="59" t="n"/>
      <c r="CT768" s="59" t="n"/>
      <c r="CU768" s="59" t="n"/>
      <c r="CV768" s="59" t="n"/>
      <c r="CW768" s="59" t="n"/>
      <c r="CX768" s="59" t="n"/>
      <c r="CY768" s="59" t="n"/>
      <c r="CZ768" s="59" t="n"/>
    </row>
    <row r="769">
      <c r="D769" s="59" t="n"/>
      <c r="E769" s="59" t="n"/>
      <c r="F769" s="59" t="n"/>
      <c r="G769" s="59" t="n"/>
      <c r="H769" s="59" t="n"/>
      <c r="I769" s="59" t="n"/>
      <c r="J769" s="59" t="n"/>
      <c r="K769" s="59" t="n"/>
      <c r="L769" s="59" t="n"/>
      <c r="M769" s="59" t="n"/>
      <c r="N769" s="59" t="n"/>
      <c r="O769" s="59" t="n"/>
      <c r="P769" s="59" t="n"/>
      <c r="Q769" s="59" t="n"/>
      <c r="R769" s="59" t="n"/>
      <c r="S769" s="59" t="n"/>
      <c r="T769" s="59" t="n"/>
      <c r="U769" s="59" t="n"/>
      <c r="V769" s="59" t="n"/>
      <c r="W769" s="59" t="n"/>
      <c r="X769" s="59" t="n"/>
      <c r="Y769" s="59" t="n"/>
      <c r="Z769" s="59" t="n"/>
      <c r="AA769" s="59" t="n"/>
      <c r="AB769" s="59" t="n"/>
      <c r="AC769" s="59" t="n"/>
      <c r="AD769" s="59" t="n"/>
      <c r="AE769" s="59" t="n"/>
      <c r="AF769" s="59" t="n"/>
      <c r="AG769" s="59" t="n"/>
      <c r="AH769" s="59" t="n"/>
      <c r="AI769" s="59" t="n"/>
      <c r="AJ769" s="59" t="n"/>
      <c r="AK769" s="59" t="n"/>
      <c r="AL769" s="59" t="n"/>
      <c r="AM769" s="59" t="n"/>
      <c r="AN769" s="59" t="n"/>
      <c r="AO769" s="59" t="n"/>
      <c r="AP769" s="59" t="n"/>
      <c r="AQ769" s="59" t="n"/>
      <c r="AR769" s="59" t="n"/>
      <c r="AS769" s="59" t="n"/>
      <c r="AT769" s="59" t="n"/>
      <c r="AU769" s="59" t="n"/>
      <c r="AV769" s="59" t="n"/>
      <c r="AW769" s="59" t="n"/>
      <c r="AX769" s="59" t="n"/>
      <c r="AY769" s="59" t="n"/>
      <c r="AZ769" s="59" t="n"/>
      <c r="BA769" s="59" t="n"/>
      <c r="BB769" s="59" t="n"/>
      <c r="BC769" s="59" t="n"/>
      <c r="BD769" s="59" t="n"/>
      <c r="BE769" s="59" t="n"/>
      <c r="BF769" s="59" t="n"/>
      <c r="BG769" s="59" t="n"/>
      <c r="BH769" s="59" t="n"/>
      <c r="BI769" s="59" t="n"/>
      <c r="BJ769" s="59" t="n"/>
      <c r="BK769" s="59" t="n"/>
      <c r="BL769" s="59" t="n"/>
      <c r="BM769" s="59" t="n"/>
      <c r="BN769" s="59" t="n"/>
      <c r="BO769" s="59" t="n"/>
      <c r="BP769" s="59" t="n"/>
      <c r="BQ769" s="59" t="n"/>
      <c r="BR769" s="59" t="n"/>
      <c r="BS769" s="59" t="n"/>
      <c r="BT769" s="59" t="n"/>
      <c r="BU769" s="59" t="n"/>
      <c r="BV769" s="59" t="n"/>
      <c r="BW769" s="59" t="n"/>
      <c r="BX769" s="59" t="n"/>
      <c r="BY769" s="59" t="n"/>
      <c r="BZ769" s="59" t="n"/>
      <c r="CA769" s="59" t="n"/>
      <c r="CB769" s="59" t="n"/>
      <c r="CC769" s="59" t="n"/>
      <c r="CD769" s="59" t="n"/>
      <c r="CE769" s="59" t="n"/>
      <c r="CF769" s="59" t="n"/>
      <c r="CG769" s="59" t="n"/>
      <c r="CH769" s="59" t="n"/>
      <c r="CI769" s="59" t="n"/>
      <c r="CJ769" s="59" t="n"/>
      <c r="CK769" s="59" t="n"/>
      <c r="CL769" s="59" t="n"/>
      <c r="CM769" s="59" t="n"/>
      <c r="CN769" s="59" t="n"/>
      <c r="CO769" s="59" t="n"/>
      <c r="CP769" s="59" t="n"/>
      <c r="CQ769" s="59" t="n"/>
      <c r="CR769" s="59" t="n"/>
      <c r="CS769" s="59" t="n"/>
      <c r="CT769" s="59" t="n"/>
      <c r="CU769" s="59" t="n"/>
      <c r="CV769" s="59" t="n"/>
      <c r="CW769" s="59" t="n"/>
      <c r="CX769" s="59" t="n"/>
      <c r="CY769" s="59" t="n"/>
      <c r="CZ769" s="59" t="n"/>
    </row>
    <row r="770">
      <c r="D770" s="107" t="n"/>
      <c r="E770" s="107" t="n"/>
      <c r="F770" s="107" t="n"/>
      <c r="G770" s="107" t="n"/>
      <c r="H770" s="107" t="n"/>
      <c r="I770" s="107" t="n"/>
      <c r="J770" s="107" t="n"/>
      <c r="K770" s="107" t="n"/>
      <c r="L770" s="107" t="n"/>
      <c r="M770" s="107" t="n"/>
      <c r="N770" s="107" t="n"/>
      <c r="O770" s="107" t="n"/>
      <c r="P770" s="107" t="n"/>
      <c r="Q770" s="107" t="n"/>
      <c r="R770" s="107" t="n"/>
      <c r="S770" s="107" t="n"/>
      <c r="T770" s="107" t="n"/>
      <c r="U770" s="107" t="n"/>
      <c r="V770" s="107" t="n"/>
      <c r="W770" s="107" t="n"/>
      <c r="X770" s="107" t="n"/>
      <c r="Y770" s="107" t="n"/>
      <c r="Z770" s="107" t="n"/>
      <c r="AA770" s="107" t="n"/>
      <c r="AB770" s="107" t="n"/>
      <c r="AC770" s="107" t="n"/>
      <c r="AD770" s="107" t="n"/>
      <c r="AE770" s="107" t="n"/>
      <c r="AF770" s="107" t="n"/>
      <c r="AG770" s="107" t="n"/>
      <c r="AH770" s="107" t="n"/>
      <c r="AI770" s="107" t="n"/>
      <c r="AJ770" s="107" t="n"/>
      <c r="AK770" s="107" t="n"/>
      <c r="AL770" s="107" t="n"/>
      <c r="AM770" s="107" t="n"/>
      <c r="AN770" s="107" t="n"/>
      <c r="AO770" s="107" t="n"/>
      <c r="AP770" s="107" t="n"/>
      <c r="AQ770" s="107" t="n"/>
      <c r="AR770" s="107" t="n"/>
      <c r="AS770" s="107" t="n"/>
      <c r="AT770" s="107" t="n"/>
      <c r="AU770" s="107" t="n"/>
      <c r="AV770" s="107" t="n"/>
      <c r="AW770" s="107" t="n"/>
      <c r="AX770" s="107" t="n"/>
      <c r="AY770" s="107" t="n"/>
      <c r="AZ770" s="107" t="n"/>
      <c r="BA770" s="107" t="n"/>
      <c r="BB770" s="107" t="n"/>
      <c r="BC770" s="107" t="n"/>
      <c r="BD770" s="107" t="n"/>
      <c r="BE770" s="107" t="n"/>
      <c r="BF770" s="107" t="n"/>
      <c r="BG770" s="107" t="n"/>
      <c r="BH770" s="107" t="n"/>
      <c r="BI770" s="107" t="n"/>
      <c r="BJ770" s="107" t="n"/>
      <c r="BK770" s="107" t="n"/>
      <c r="BL770" s="107" t="n"/>
      <c r="BM770" s="107" t="n"/>
      <c r="BN770" s="107" t="n"/>
      <c r="BO770" s="107" t="n"/>
      <c r="BP770" s="107" t="n"/>
      <c r="BQ770" s="107" t="n"/>
      <c r="BR770" s="107" t="n"/>
      <c r="BS770" s="107" t="n"/>
      <c r="BT770" s="107" t="n"/>
      <c r="BU770" s="107" t="n"/>
      <c r="BV770" s="107" t="n"/>
      <c r="BW770" s="107" t="n"/>
      <c r="BX770" s="107" t="n"/>
      <c r="BY770" s="107" t="n"/>
      <c r="BZ770" s="107" t="n"/>
      <c r="CA770" s="107" t="n"/>
      <c r="CB770" s="107" t="n"/>
      <c r="CC770" s="107" t="n"/>
      <c r="CD770" s="107" t="n"/>
      <c r="CE770" s="107" t="n"/>
      <c r="CF770" s="107" t="n"/>
      <c r="CG770" s="107" t="n"/>
      <c r="CH770" s="107" t="n"/>
      <c r="CI770" s="107" t="n"/>
      <c r="CJ770" s="107" t="n"/>
      <c r="CK770" s="107" t="n"/>
      <c r="CL770" s="107" t="n"/>
      <c r="CM770" s="107" t="n"/>
      <c r="CN770" s="107" t="n"/>
      <c r="CO770" s="107" t="n"/>
      <c r="CP770" s="107" t="n"/>
      <c r="CQ770" s="107" t="n"/>
      <c r="CR770" s="107" t="n"/>
      <c r="CS770" s="107" t="n"/>
      <c r="CT770" s="107" t="n"/>
      <c r="CU770" s="107" t="n"/>
      <c r="CV770" s="107" t="n"/>
      <c r="CW770" s="107" t="n"/>
      <c r="CX770" s="107" t="n"/>
      <c r="CY770" s="107" t="n"/>
      <c r="CZ770" s="107" t="n"/>
    </row>
    <row r="773">
      <c r="A773" s="2">
        <f>IF($A766="","","   projections")</f>
        <v/>
      </c>
      <c r="B773" s="68">
        <f>IF($A766="",0,COUNT($E774:$CZ774))</f>
        <v/>
      </c>
      <c r="C773" s="69">
        <f>IF($B773=0,0,MAX($E774:$CZ774))</f>
        <v/>
      </c>
      <c r="D773" s="58">
        <f>_xll.BDS($A766,'Field Check'!$C$42,"headers=y","startcol=1","endcol=3","dir=h","cols=21;rows=3")</f>
        <v/>
      </c>
      <c r="E773" s="59" t="n">
        <v>46258</v>
      </c>
      <c r="F773" s="59" t="n">
        <v>46440</v>
      </c>
      <c r="G773" s="59" t="n">
        <v>46622</v>
      </c>
      <c r="H773" s="59" t="n">
        <v>46804</v>
      </c>
      <c r="I773" s="59" t="n">
        <v>46986</v>
      </c>
      <c r="J773" s="59" t="n">
        <v>47168</v>
      </c>
      <c r="K773" s="59" t="n">
        <v>47357</v>
      </c>
      <c r="L773" s="59" t="n">
        <v>47539</v>
      </c>
      <c r="M773" s="59" t="n">
        <v>47721</v>
      </c>
      <c r="N773" s="59" t="n">
        <v>47903</v>
      </c>
      <c r="O773" s="59" t="n">
        <v>48085</v>
      </c>
      <c r="P773" s="59" t="n">
        <v>48267</v>
      </c>
      <c r="Q773" s="59" t="n">
        <v>48449</v>
      </c>
      <c r="R773" s="59" t="n">
        <v>48631</v>
      </c>
      <c r="S773" s="59" t="n">
        <v>48813</v>
      </c>
      <c r="T773" s="59" t="n">
        <v>48995</v>
      </c>
      <c r="U773" s="59" t="n">
        <v>49177</v>
      </c>
      <c r="V773" s="59" t="n">
        <v>49359</v>
      </c>
      <c r="W773" s="59" t="n">
        <v>49548</v>
      </c>
      <c r="X773" s="59" t="n">
        <v>49730</v>
      </c>
      <c r="Y773" s="59" t="n"/>
      <c r="Z773" s="59" t="n"/>
      <c r="AA773" s="59" t="n"/>
      <c r="AB773" s="59" t="n"/>
      <c r="AC773" s="59" t="n"/>
      <c r="AD773" s="59" t="n"/>
      <c r="AE773" s="59" t="n"/>
      <c r="AF773" s="59" t="n"/>
      <c r="AG773" s="59" t="n"/>
      <c r="AH773" s="59" t="n"/>
      <c r="AI773" s="59" t="n"/>
      <c r="AJ773" s="59" t="n"/>
      <c r="AK773" s="59" t="n"/>
      <c r="AL773" s="59" t="n"/>
      <c r="AM773" s="59" t="n"/>
      <c r="AN773" s="59" t="n"/>
      <c r="AO773" s="59" t="n"/>
      <c r="AP773" s="59" t="n"/>
      <c r="AQ773" s="59" t="n"/>
      <c r="AR773" s="59" t="n"/>
      <c r="AS773" s="59" t="n"/>
      <c r="AT773" s="59" t="n"/>
      <c r="AU773" s="59" t="n"/>
      <c r="AV773" s="59" t="n"/>
      <c r="AW773" s="59" t="n"/>
      <c r="AX773" s="59" t="n"/>
      <c r="AY773" s="59" t="n"/>
      <c r="AZ773" s="59" t="n"/>
      <c r="BA773" s="59" t="n"/>
      <c r="BB773" s="59" t="n"/>
      <c r="BC773" s="59" t="n"/>
      <c r="BD773" s="59" t="n"/>
      <c r="BE773" s="59" t="n"/>
      <c r="BF773" s="59" t="n"/>
      <c r="BG773" s="59" t="n"/>
      <c r="BH773" s="59" t="n"/>
      <c r="BI773" s="59" t="n"/>
      <c r="BJ773" s="59" t="n"/>
      <c r="BK773" s="59" t="n"/>
      <c r="BL773" s="59" t="n"/>
      <c r="BM773" s="59" t="n"/>
      <c r="BN773" s="59" t="n"/>
      <c r="BO773" s="59" t="n"/>
      <c r="BP773" s="59" t="n"/>
      <c r="BQ773" s="59" t="n"/>
      <c r="BR773" s="59" t="n"/>
      <c r="BS773" s="59" t="n"/>
      <c r="BT773" s="59" t="n"/>
      <c r="BU773" s="59" t="n"/>
      <c r="BV773" s="59" t="n"/>
      <c r="BW773" s="59" t="n"/>
      <c r="BX773" s="59" t="n"/>
      <c r="BY773" s="59" t="n"/>
      <c r="BZ773" s="59" t="n"/>
      <c r="CA773" s="59" t="n"/>
      <c r="CB773" s="59" t="n"/>
      <c r="CC773" s="59" t="n"/>
      <c r="CD773" s="59" t="n"/>
      <c r="CE773" s="59" t="n"/>
      <c r="CF773" s="59" t="n"/>
      <c r="CG773" s="59" t="n"/>
      <c r="CH773" s="59" t="n"/>
      <c r="CI773" s="59" t="n"/>
      <c r="CJ773" s="59" t="n"/>
      <c r="CK773" s="59" t="n"/>
      <c r="CL773" s="59" t="n"/>
      <c r="CM773" s="59" t="n"/>
      <c r="CN773" s="59" t="n"/>
      <c r="CO773" s="59" t="n"/>
      <c r="CP773" s="59" t="n"/>
      <c r="CQ773" s="59" t="n"/>
      <c r="CR773" s="59" t="n"/>
      <c r="CS773" s="59" t="n"/>
      <c r="CT773" s="59" t="n"/>
      <c r="CU773" s="59" t="n"/>
      <c r="CV773" s="59" t="n"/>
      <c r="CW773" s="59" t="n"/>
      <c r="CX773" s="59" t="n"/>
      <c r="CY773" s="59" t="n"/>
      <c r="CZ773" s="59" t="n"/>
    </row>
    <row r="774">
      <c r="D774" s="59" t="inlineStr">
        <is>
          <t>Ex-Date</t>
        </is>
      </c>
      <c r="E774" s="59" t="n">
        <v>46274</v>
      </c>
      <c r="F774" s="59" t="n">
        <v>46449</v>
      </c>
      <c r="G774" s="59" t="n">
        <v>46638</v>
      </c>
      <c r="H774" s="59" t="n">
        <v>46813</v>
      </c>
      <c r="I774" s="59" t="n">
        <v>47002</v>
      </c>
      <c r="J774" s="59" t="n">
        <v>47177</v>
      </c>
      <c r="K774" s="59" t="n">
        <v>47373</v>
      </c>
      <c r="L774" s="59" t="n">
        <v>47548</v>
      </c>
      <c r="M774" s="59" t="n">
        <v>47737</v>
      </c>
      <c r="N774" s="59" t="n">
        <v>47912</v>
      </c>
      <c r="O774" s="59" t="n">
        <v>48101</v>
      </c>
      <c r="P774" s="59" t="n">
        <v>48276</v>
      </c>
      <c r="Q774" s="59" t="n">
        <v>48465</v>
      </c>
      <c r="R774" s="59" t="n">
        <v>48640</v>
      </c>
      <c r="S774" s="59" t="n">
        <v>48829</v>
      </c>
      <c r="T774" s="59" t="n">
        <v>49004</v>
      </c>
      <c r="U774" s="59" t="n">
        <v>49193</v>
      </c>
      <c r="V774" s="59" t="n">
        <v>49368</v>
      </c>
      <c r="W774" s="59" t="n">
        <v>49564</v>
      </c>
      <c r="X774" s="59" t="n">
        <v>49739</v>
      </c>
      <c r="Y774" s="59" t="n"/>
      <c r="Z774" s="59" t="n"/>
      <c r="AA774" s="59" t="n"/>
      <c r="AB774" s="59" t="n"/>
      <c r="AC774" s="59" t="n"/>
      <c r="AD774" s="59" t="n"/>
      <c r="AE774" s="59" t="n"/>
      <c r="AF774" s="59" t="n"/>
      <c r="AG774" s="59" t="n"/>
      <c r="AH774" s="59" t="n"/>
      <c r="AI774" s="59" t="n"/>
      <c r="AJ774" s="59" t="n"/>
      <c r="AK774" s="59" t="n"/>
      <c r="AL774" s="59" t="n"/>
      <c r="AM774" s="59" t="n"/>
      <c r="AN774" s="59" t="n"/>
      <c r="AO774" s="59" t="n"/>
      <c r="AP774" s="59" t="n"/>
      <c r="AQ774" s="59" t="n"/>
      <c r="AR774" s="59" t="n"/>
      <c r="AS774" s="59" t="n"/>
      <c r="AT774" s="59" t="n"/>
      <c r="AU774" s="59" t="n"/>
      <c r="AV774" s="59" t="n"/>
      <c r="AW774" s="59" t="n"/>
      <c r="AX774" s="59" t="n"/>
      <c r="AY774" s="59" t="n"/>
      <c r="AZ774" s="59" t="n"/>
      <c r="BA774" s="59" t="n"/>
      <c r="BB774" s="59" t="n"/>
      <c r="BC774" s="59" t="n"/>
      <c r="BD774" s="59" t="n"/>
      <c r="BE774" s="59" t="n"/>
      <c r="BF774" s="59" t="n"/>
      <c r="BG774" s="59" t="n"/>
      <c r="BH774" s="59" t="n"/>
      <c r="BI774" s="59" t="n"/>
      <c r="BJ774" s="59" t="n"/>
      <c r="BK774" s="59" t="n"/>
      <c r="BL774" s="59" t="n"/>
      <c r="BM774" s="59" t="n"/>
      <c r="BN774" s="59" t="n"/>
      <c r="BO774" s="59" t="n"/>
      <c r="BP774" s="59" t="n"/>
      <c r="BQ774" s="59" t="n"/>
      <c r="BR774" s="59" t="n"/>
      <c r="BS774" s="59" t="n"/>
      <c r="BT774" s="59" t="n"/>
      <c r="BU774" s="59" t="n"/>
      <c r="BV774" s="59" t="n"/>
      <c r="BW774" s="59" t="n"/>
      <c r="BX774" s="59" t="n"/>
      <c r="BY774" s="59" t="n"/>
      <c r="BZ774" s="59" t="n"/>
      <c r="CA774" s="59" t="n"/>
      <c r="CB774" s="59" t="n"/>
      <c r="CC774" s="59" t="n"/>
      <c r="CD774" s="59" t="n"/>
      <c r="CE774" s="59" t="n"/>
      <c r="CF774" s="59" t="n"/>
      <c r="CG774" s="59" t="n"/>
      <c r="CH774" s="59" t="n"/>
      <c r="CI774" s="59" t="n"/>
      <c r="CJ774" s="59" t="n"/>
      <c r="CK774" s="59" t="n"/>
      <c r="CL774" s="59" t="n"/>
      <c r="CM774" s="59" t="n"/>
      <c r="CN774" s="59" t="n"/>
      <c r="CO774" s="59" t="n"/>
      <c r="CP774" s="59" t="n"/>
      <c r="CQ774" s="59" t="n"/>
      <c r="CR774" s="59" t="n"/>
      <c r="CS774" s="59" t="n"/>
      <c r="CT774" s="59" t="n"/>
      <c r="CU774" s="59" t="n"/>
      <c r="CV774" s="59" t="n"/>
      <c r="CW774" s="59" t="n"/>
      <c r="CX774" s="59" t="n"/>
      <c r="CY774" s="59" t="n"/>
      <c r="CZ774" s="59" t="n"/>
    </row>
    <row r="775">
      <c r="D775" s="107" t="inlineStr">
        <is>
          <t>Amount Per Share</t>
        </is>
      </c>
      <c r="E775" s="107" t="n">
        <v>0.23</v>
      </c>
      <c r="F775" s="107" t="n">
        <v>0.18</v>
      </c>
      <c r="G775" s="107" t="n">
        <v>0.24</v>
      </c>
      <c r="H775" s="107" t="n">
        <v>0.18</v>
      </c>
      <c r="I775" s="107" t="n">
        <v>0.25</v>
      </c>
      <c r="J775" s="107" t="n">
        <v>0.18</v>
      </c>
      <c r="K775" s="107" t="n">
        <v>0.26</v>
      </c>
      <c r="L775" s="107" t="n">
        <v>0.18</v>
      </c>
      <c r="M775" s="107" t="n">
        <v>0.27</v>
      </c>
      <c r="N775" s="107" t="n">
        <v>0.18</v>
      </c>
      <c r="O775" s="107" t="n">
        <v>0.28</v>
      </c>
      <c r="P775" s="107" t="n">
        <v>0.18</v>
      </c>
      <c r="Q775" s="107" t="n">
        <v>0.29</v>
      </c>
      <c r="R775" s="107" t="n">
        <v>0.18</v>
      </c>
      <c r="S775" s="107" t="n">
        <v>0.3</v>
      </c>
      <c r="T775" s="107" t="n">
        <v>0.18</v>
      </c>
      <c r="U775" s="107" t="n">
        <v>0.31</v>
      </c>
      <c r="V775" s="107" t="n">
        <v>0.18</v>
      </c>
      <c r="W775" s="107" t="n">
        <v>0.32</v>
      </c>
      <c r="X775" s="107" t="n">
        <v>0.18</v>
      </c>
      <c r="Y775" s="107" t="n"/>
      <c r="Z775" s="107" t="n"/>
      <c r="AA775" s="107" t="n"/>
      <c r="AB775" s="107" t="n"/>
      <c r="AC775" s="107" t="n"/>
      <c r="AD775" s="107" t="n"/>
      <c r="AE775" s="107" t="n"/>
      <c r="AF775" s="107" t="n"/>
      <c r="AG775" s="107" t="n"/>
      <c r="AH775" s="107" t="n"/>
      <c r="AI775" s="107" t="n"/>
      <c r="AJ775" s="107" t="n"/>
      <c r="AK775" s="107" t="n"/>
      <c r="AL775" s="107" t="n"/>
      <c r="AM775" s="107" t="n"/>
      <c r="AN775" s="107" t="n"/>
      <c r="AO775" s="107" t="n"/>
      <c r="AP775" s="107" t="n"/>
      <c r="AQ775" s="107" t="n"/>
      <c r="AR775" s="107" t="n"/>
      <c r="AS775" s="107" t="n"/>
      <c r="AT775" s="107" t="n"/>
      <c r="AU775" s="107" t="n"/>
      <c r="AV775" s="107" t="n"/>
      <c r="AW775" s="107" t="n"/>
      <c r="AX775" s="107" t="n"/>
      <c r="AY775" s="107" t="n"/>
      <c r="AZ775" s="107" t="n"/>
      <c r="BA775" s="107" t="n"/>
      <c r="BB775" s="107" t="n"/>
      <c r="BC775" s="107" t="n"/>
      <c r="BD775" s="107" t="n"/>
      <c r="BE775" s="107" t="n"/>
      <c r="BF775" s="107" t="n"/>
      <c r="BG775" s="107" t="n"/>
      <c r="BH775" s="107" t="n"/>
      <c r="BI775" s="107" t="n"/>
      <c r="BJ775" s="107" t="n"/>
      <c r="BK775" s="107" t="n"/>
      <c r="BL775" s="107" t="n"/>
      <c r="BM775" s="107" t="n"/>
      <c r="BN775" s="107" t="n"/>
      <c r="BO775" s="107" t="n"/>
      <c r="BP775" s="107" t="n"/>
      <c r="BQ775" s="107" t="n"/>
      <c r="BR775" s="107" t="n"/>
      <c r="BS775" s="107" t="n"/>
      <c r="BT775" s="107" t="n"/>
      <c r="BU775" s="107" t="n"/>
      <c r="BV775" s="107" t="n"/>
      <c r="BW775" s="107" t="n"/>
      <c r="BX775" s="107" t="n"/>
      <c r="BY775" s="107" t="n"/>
      <c r="BZ775" s="107" t="n"/>
      <c r="CA775" s="107" t="n"/>
      <c r="CB775" s="107" t="n"/>
      <c r="CC775" s="107" t="n"/>
      <c r="CD775" s="107" t="n"/>
      <c r="CE775" s="107" t="n"/>
      <c r="CF775" s="107" t="n"/>
      <c r="CG775" s="107" t="n"/>
      <c r="CH775" s="107" t="n"/>
      <c r="CI775" s="107" t="n"/>
      <c r="CJ775" s="107" t="n"/>
      <c r="CK775" s="107" t="n"/>
      <c r="CL775" s="107" t="n"/>
      <c r="CM775" s="107" t="n"/>
      <c r="CN775" s="107" t="n"/>
      <c r="CO775" s="107" t="n"/>
      <c r="CP775" s="107" t="n"/>
      <c r="CQ775" s="107" t="n"/>
      <c r="CR775" s="107" t="n"/>
      <c r="CS775" s="107" t="n"/>
      <c r="CT775" s="107" t="n"/>
      <c r="CU775" s="107" t="n"/>
      <c r="CV775" s="107" t="n"/>
      <c r="CW775" s="107" t="n"/>
      <c r="CX775" s="107" t="n"/>
      <c r="CY775" s="107" t="n"/>
      <c r="CZ775" s="107" t="n"/>
    </row>
    <row r="777">
      <c r="A777" s="126">
        <f>IF('AS51'!$C$76="","",'AS51'!$C$76)</f>
        <v/>
      </c>
      <c r="B777" s="68">
        <f>IF($A777="",0,COUNT($E778:$CZ778))</f>
        <v/>
      </c>
      <c r="C777" s="69">
        <f>IF($B777=0,0,MAX($E778:$CZ778))</f>
        <v/>
      </c>
      <c r="D777" s="58">
        <f>_xll.BDS($A777,'Field Check'!$C$44,"headers=y","startcol=1","endcol=7","dir=h","DVD_START_DT",'Field Check'!$C$59,"DVD_END_DT",'Field Check'!$D$59)</f>
        <v/>
      </c>
      <c r="E777" s="59" t="n"/>
      <c r="F777" s="59" t="n"/>
      <c r="G777" s="59" t="n"/>
      <c r="H777" s="59" t="n"/>
      <c r="I777" s="59" t="n"/>
      <c r="J777" s="59" t="n"/>
      <c r="K777" s="59" t="n"/>
      <c r="L777" s="59" t="n"/>
      <c r="M777" s="59" t="n"/>
      <c r="N777" s="59" t="n"/>
      <c r="O777" s="59" t="n"/>
      <c r="P777" s="59" t="n"/>
      <c r="Q777" s="59" t="n"/>
      <c r="R777" s="59" t="n"/>
      <c r="S777" s="59" t="n"/>
      <c r="T777" s="59" t="n"/>
      <c r="U777" s="59" t="n"/>
      <c r="V777" s="59" t="n"/>
      <c r="W777" s="59" t="n"/>
      <c r="X777" s="59" t="n"/>
      <c r="Y777" s="59" t="n"/>
      <c r="Z777" s="59" t="n"/>
      <c r="AA777" s="59" t="n"/>
      <c r="AB777" s="59" t="n"/>
      <c r="AC777" s="59" t="n"/>
      <c r="AD777" s="59" t="n"/>
      <c r="AE777" s="59" t="n"/>
      <c r="AF777" s="59" t="n"/>
      <c r="AG777" s="59" t="n"/>
      <c r="AH777" s="59" t="n"/>
      <c r="AI777" s="59" t="n"/>
      <c r="AJ777" s="59" t="n"/>
      <c r="AK777" s="59" t="n"/>
      <c r="AL777" s="59" t="n"/>
      <c r="AM777" s="59" t="n"/>
      <c r="AN777" s="59" t="n"/>
      <c r="AO777" s="59" t="n"/>
      <c r="AP777" s="59" t="n"/>
      <c r="AQ777" s="59" t="n"/>
      <c r="AR777" s="59" t="n"/>
      <c r="AS777" s="59" t="n"/>
      <c r="AT777" s="59" t="n"/>
      <c r="AU777" s="59" t="n"/>
      <c r="AV777" s="59" t="n"/>
      <c r="AW777" s="59" t="n"/>
      <c r="AX777" s="59" t="n"/>
      <c r="AY777" s="59" t="n"/>
      <c r="AZ777" s="59" t="n"/>
      <c r="BA777" s="59" t="n"/>
      <c r="BB777" s="59" t="n"/>
      <c r="BC777" s="59" t="n"/>
      <c r="BD777" s="59" t="n"/>
      <c r="BE777" s="59" t="n"/>
      <c r="BF777" s="59" t="n"/>
      <c r="BG777" s="59" t="n"/>
      <c r="BH777" s="59" t="n"/>
      <c r="BI777" s="59" t="n"/>
      <c r="BJ777" s="59" t="n"/>
      <c r="BK777" s="59" t="n"/>
      <c r="BL777" s="59" t="n"/>
      <c r="BM777" s="59" t="n"/>
      <c r="BN777" s="59" t="n"/>
      <c r="BO777" s="59" t="n"/>
      <c r="BP777" s="59" t="n"/>
      <c r="BQ777" s="59" t="n"/>
      <c r="BR777" s="59" t="n"/>
      <c r="BS777" s="59" t="n"/>
      <c r="BT777" s="59" t="n"/>
      <c r="BU777" s="59" t="n"/>
      <c r="BV777" s="59" t="n"/>
      <c r="BW777" s="59" t="n"/>
      <c r="BX777" s="59" t="n"/>
      <c r="BY777" s="59" t="n"/>
      <c r="BZ777" s="59" t="n"/>
      <c r="CA777" s="59" t="n"/>
      <c r="CB777" s="59" t="n"/>
      <c r="CC777" s="59" t="n"/>
      <c r="CD777" s="59" t="n"/>
      <c r="CE777" s="59" t="n"/>
      <c r="CF777" s="59" t="n"/>
      <c r="CG777" s="59" t="n"/>
      <c r="CH777" s="59" t="n"/>
      <c r="CI777" s="59" t="n"/>
      <c r="CJ777" s="59" t="n"/>
      <c r="CK777" s="59" t="n"/>
      <c r="CL777" s="59" t="n"/>
      <c r="CM777" s="59" t="n"/>
      <c r="CN777" s="59" t="n"/>
      <c r="CO777" s="59" t="n"/>
      <c r="CP777" s="59" t="n"/>
      <c r="CQ777" s="59" t="n"/>
      <c r="CR777" s="59" t="n"/>
      <c r="CS777" s="59" t="n"/>
      <c r="CT777" s="59" t="n"/>
      <c r="CU777" s="59" t="n"/>
      <c r="CV777" s="59" t="n"/>
      <c r="CW777" s="59" t="n"/>
      <c r="CX777" s="59" t="n"/>
      <c r="CY777" s="59" t="n"/>
      <c r="CZ777" s="59" t="n"/>
    </row>
    <row r="778">
      <c r="D778" s="59" t="n"/>
      <c r="E778" s="59" t="n"/>
      <c r="F778" s="59" t="n"/>
      <c r="G778" s="59" t="n"/>
      <c r="H778" s="59" t="n"/>
      <c r="I778" s="59" t="n"/>
      <c r="J778" s="59" t="n"/>
      <c r="K778" s="59" t="n"/>
      <c r="L778" s="59" t="n"/>
      <c r="M778" s="59" t="n"/>
      <c r="N778" s="59" t="n"/>
      <c r="O778" s="59" t="n"/>
      <c r="P778" s="59" t="n"/>
      <c r="Q778" s="59" t="n"/>
      <c r="R778" s="59" t="n"/>
      <c r="S778" s="59" t="n"/>
      <c r="T778" s="59" t="n"/>
      <c r="U778" s="59" t="n"/>
      <c r="V778" s="59" t="n"/>
      <c r="W778" s="59" t="n"/>
      <c r="X778" s="59" t="n"/>
      <c r="Y778" s="59" t="n"/>
      <c r="Z778" s="59" t="n"/>
      <c r="AA778" s="59" t="n"/>
      <c r="AB778" s="59" t="n"/>
      <c r="AC778" s="59" t="n"/>
      <c r="AD778" s="59" t="n"/>
      <c r="AE778" s="59" t="n"/>
      <c r="AF778" s="59" t="n"/>
      <c r="AG778" s="59" t="n"/>
      <c r="AH778" s="59" t="n"/>
      <c r="AI778" s="59" t="n"/>
      <c r="AJ778" s="59" t="n"/>
      <c r="AK778" s="59" t="n"/>
      <c r="AL778" s="59" t="n"/>
      <c r="AM778" s="59" t="n"/>
      <c r="AN778" s="59" t="n"/>
      <c r="AO778" s="59" t="n"/>
      <c r="AP778" s="59" t="n"/>
      <c r="AQ778" s="59" t="n"/>
      <c r="AR778" s="59" t="n"/>
      <c r="AS778" s="59" t="n"/>
      <c r="AT778" s="59" t="n"/>
      <c r="AU778" s="59" t="n"/>
      <c r="AV778" s="59" t="n"/>
      <c r="AW778" s="59" t="n"/>
      <c r="AX778" s="59" t="n"/>
      <c r="AY778" s="59" t="n"/>
      <c r="AZ778" s="59" t="n"/>
      <c r="BA778" s="59" t="n"/>
      <c r="BB778" s="59" t="n"/>
      <c r="BC778" s="59" t="n"/>
      <c r="BD778" s="59" t="n"/>
      <c r="BE778" s="59" t="n"/>
      <c r="BF778" s="59" t="n"/>
      <c r="BG778" s="59" t="n"/>
      <c r="BH778" s="59" t="n"/>
      <c r="BI778" s="59" t="n"/>
      <c r="BJ778" s="59" t="n"/>
      <c r="BK778" s="59" t="n"/>
      <c r="BL778" s="59" t="n"/>
      <c r="BM778" s="59" t="n"/>
      <c r="BN778" s="59" t="n"/>
      <c r="BO778" s="59" t="n"/>
      <c r="BP778" s="59" t="n"/>
      <c r="BQ778" s="59" t="n"/>
      <c r="BR778" s="59" t="n"/>
      <c r="BS778" s="59" t="n"/>
      <c r="BT778" s="59" t="n"/>
      <c r="BU778" s="59" t="n"/>
      <c r="BV778" s="59" t="n"/>
      <c r="BW778" s="59" t="n"/>
      <c r="BX778" s="59" t="n"/>
      <c r="BY778" s="59" t="n"/>
      <c r="BZ778" s="59" t="n"/>
      <c r="CA778" s="59" t="n"/>
      <c r="CB778" s="59" t="n"/>
      <c r="CC778" s="59" t="n"/>
      <c r="CD778" s="59" t="n"/>
      <c r="CE778" s="59" t="n"/>
      <c r="CF778" s="59" t="n"/>
      <c r="CG778" s="59" t="n"/>
      <c r="CH778" s="59" t="n"/>
      <c r="CI778" s="59" t="n"/>
      <c r="CJ778" s="59" t="n"/>
      <c r="CK778" s="59" t="n"/>
      <c r="CL778" s="59" t="n"/>
      <c r="CM778" s="59" t="n"/>
      <c r="CN778" s="59" t="n"/>
      <c r="CO778" s="59" t="n"/>
      <c r="CP778" s="59" t="n"/>
      <c r="CQ778" s="59" t="n"/>
      <c r="CR778" s="59" t="n"/>
      <c r="CS778" s="59" t="n"/>
      <c r="CT778" s="59" t="n"/>
      <c r="CU778" s="59" t="n"/>
      <c r="CV778" s="59" t="n"/>
      <c r="CW778" s="59" t="n"/>
      <c r="CX778" s="59" t="n"/>
      <c r="CY778" s="59" t="n"/>
      <c r="CZ778" s="59" t="n"/>
    </row>
    <row r="779">
      <c r="D779" s="59" t="n"/>
      <c r="E779" s="59" t="n"/>
      <c r="F779" s="59" t="n"/>
      <c r="G779" s="59" t="n"/>
      <c r="H779" s="59" t="n"/>
      <c r="I779" s="59" t="n"/>
      <c r="J779" s="59" t="n"/>
      <c r="K779" s="59" t="n"/>
      <c r="L779" s="59" t="n"/>
      <c r="M779" s="59" t="n"/>
      <c r="N779" s="59" t="n"/>
      <c r="O779" s="59" t="n"/>
      <c r="P779" s="59" t="n"/>
      <c r="Q779" s="59" t="n"/>
      <c r="R779" s="59" t="n"/>
      <c r="S779" s="59" t="n"/>
      <c r="T779" s="59" t="n"/>
      <c r="U779" s="59" t="n"/>
      <c r="V779" s="59" t="n"/>
      <c r="W779" s="59" t="n"/>
      <c r="X779" s="59" t="n"/>
      <c r="Y779" s="59" t="n"/>
      <c r="Z779" s="59" t="n"/>
      <c r="AA779" s="59" t="n"/>
      <c r="AB779" s="59" t="n"/>
      <c r="AC779" s="59" t="n"/>
      <c r="AD779" s="59" t="n"/>
      <c r="AE779" s="59" t="n"/>
      <c r="AF779" s="59" t="n"/>
      <c r="AG779" s="59" t="n"/>
      <c r="AH779" s="59" t="n"/>
      <c r="AI779" s="59" t="n"/>
      <c r="AJ779" s="59" t="n"/>
      <c r="AK779" s="59" t="n"/>
      <c r="AL779" s="59" t="n"/>
      <c r="AM779" s="59" t="n"/>
      <c r="AN779" s="59" t="n"/>
      <c r="AO779" s="59" t="n"/>
      <c r="AP779" s="59" t="n"/>
      <c r="AQ779" s="59" t="n"/>
      <c r="AR779" s="59" t="n"/>
      <c r="AS779" s="59" t="n"/>
      <c r="AT779" s="59" t="n"/>
      <c r="AU779" s="59" t="n"/>
      <c r="AV779" s="59" t="n"/>
      <c r="AW779" s="59" t="n"/>
      <c r="AX779" s="59" t="n"/>
      <c r="AY779" s="59" t="n"/>
      <c r="AZ779" s="59" t="n"/>
      <c r="BA779" s="59" t="n"/>
      <c r="BB779" s="59" t="n"/>
      <c r="BC779" s="59" t="n"/>
      <c r="BD779" s="59" t="n"/>
      <c r="BE779" s="59" t="n"/>
      <c r="BF779" s="59" t="n"/>
      <c r="BG779" s="59" t="n"/>
      <c r="BH779" s="59" t="n"/>
      <c r="BI779" s="59" t="n"/>
      <c r="BJ779" s="59" t="n"/>
      <c r="BK779" s="59" t="n"/>
      <c r="BL779" s="59" t="n"/>
      <c r="BM779" s="59" t="n"/>
      <c r="BN779" s="59" t="n"/>
      <c r="BO779" s="59" t="n"/>
      <c r="BP779" s="59" t="n"/>
      <c r="BQ779" s="59" t="n"/>
      <c r="BR779" s="59" t="n"/>
      <c r="BS779" s="59" t="n"/>
      <c r="BT779" s="59" t="n"/>
      <c r="BU779" s="59" t="n"/>
      <c r="BV779" s="59" t="n"/>
      <c r="BW779" s="59" t="n"/>
      <c r="BX779" s="59" t="n"/>
      <c r="BY779" s="59" t="n"/>
      <c r="BZ779" s="59" t="n"/>
      <c r="CA779" s="59" t="n"/>
      <c r="CB779" s="59" t="n"/>
      <c r="CC779" s="59" t="n"/>
      <c r="CD779" s="59" t="n"/>
      <c r="CE779" s="59" t="n"/>
      <c r="CF779" s="59" t="n"/>
      <c r="CG779" s="59" t="n"/>
      <c r="CH779" s="59" t="n"/>
      <c r="CI779" s="59" t="n"/>
      <c r="CJ779" s="59" t="n"/>
      <c r="CK779" s="59" t="n"/>
      <c r="CL779" s="59" t="n"/>
      <c r="CM779" s="59" t="n"/>
      <c r="CN779" s="59" t="n"/>
      <c r="CO779" s="59" t="n"/>
      <c r="CP779" s="59" t="n"/>
      <c r="CQ779" s="59" t="n"/>
      <c r="CR779" s="59" t="n"/>
      <c r="CS779" s="59" t="n"/>
      <c r="CT779" s="59" t="n"/>
      <c r="CU779" s="59" t="n"/>
      <c r="CV779" s="59" t="n"/>
      <c r="CW779" s="59" t="n"/>
      <c r="CX779" s="59" t="n"/>
      <c r="CY779" s="59" t="n"/>
      <c r="CZ779" s="59" t="n"/>
    </row>
    <row r="780">
      <c r="D780" s="59" t="n"/>
      <c r="E780" s="59" t="n"/>
      <c r="F780" s="59" t="n"/>
      <c r="G780" s="59" t="n"/>
      <c r="H780" s="59" t="n"/>
      <c r="I780" s="59" t="n"/>
      <c r="J780" s="59" t="n"/>
      <c r="K780" s="59" t="n"/>
      <c r="L780" s="59" t="n"/>
      <c r="M780" s="59" t="n"/>
      <c r="N780" s="59" t="n"/>
      <c r="O780" s="59" t="n"/>
      <c r="P780" s="59" t="n"/>
      <c r="Q780" s="59" t="n"/>
      <c r="R780" s="59" t="n"/>
      <c r="S780" s="59" t="n"/>
      <c r="T780" s="59" t="n"/>
      <c r="U780" s="59" t="n"/>
      <c r="V780" s="59" t="n"/>
      <c r="W780" s="59" t="n"/>
      <c r="X780" s="59" t="n"/>
      <c r="Y780" s="59" t="n"/>
      <c r="Z780" s="59" t="n"/>
      <c r="AA780" s="59" t="n"/>
      <c r="AB780" s="59" t="n"/>
      <c r="AC780" s="59" t="n"/>
      <c r="AD780" s="59" t="n"/>
      <c r="AE780" s="59" t="n"/>
      <c r="AF780" s="59" t="n"/>
      <c r="AG780" s="59" t="n"/>
      <c r="AH780" s="59" t="n"/>
      <c r="AI780" s="59" t="n"/>
      <c r="AJ780" s="59" t="n"/>
      <c r="AK780" s="59" t="n"/>
      <c r="AL780" s="59" t="n"/>
      <c r="AM780" s="59" t="n"/>
      <c r="AN780" s="59" t="n"/>
      <c r="AO780" s="59" t="n"/>
      <c r="AP780" s="59" t="n"/>
      <c r="AQ780" s="59" t="n"/>
      <c r="AR780" s="59" t="n"/>
      <c r="AS780" s="59" t="n"/>
      <c r="AT780" s="59" t="n"/>
      <c r="AU780" s="59" t="n"/>
      <c r="AV780" s="59" t="n"/>
      <c r="AW780" s="59" t="n"/>
      <c r="AX780" s="59" t="n"/>
      <c r="AY780" s="59" t="n"/>
      <c r="AZ780" s="59" t="n"/>
      <c r="BA780" s="59" t="n"/>
      <c r="BB780" s="59" t="n"/>
      <c r="BC780" s="59" t="n"/>
      <c r="BD780" s="59" t="n"/>
      <c r="BE780" s="59" t="n"/>
      <c r="BF780" s="59" t="n"/>
      <c r="BG780" s="59" t="n"/>
      <c r="BH780" s="59" t="n"/>
      <c r="BI780" s="59" t="n"/>
      <c r="BJ780" s="59" t="n"/>
      <c r="BK780" s="59" t="n"/>
      <c r="BL780" s="59" t="n"/>
      <c r="BM780" s="59" t="n"/>
      <c r="BN780" s="59" t="n"/>
      <c r="BO780" s="59" t="n"/>
      <c r="BP780" s="59" t="n"/>
      <c r="BQ780" s="59" t="n"/>
      <c r="BR780" s="59" t="n"/>
      <c r="BS780" s="59" t="n"/>
      <c r="BT780" s="59" t="n"/>
      <c r="BU780" s="59" t="n"/>
      <c r="BV780" s="59" t="n"/>
      <c r="BW780" s="59" t="n"/>
      <c r="BX780" s="59" t="n"/>
      <c r="BY780" s="59" t="n"/>
      <c r="BZ780" s="59" t="n"/>
      <c r="CA780" s="59" t="n"/>
      <c r="CB780" s="59" t="n"/>
      <c r="CC780" s="59" t="n"/>
      <c r="CD780" s="59" t="n"/>
      <c r="CE780" s="59" t="n"/>
      <c r="CF780" s="59" t="n"/>
      <c r="CG780" s="59" t="n"/>
      <c r="CH780" s="59" t="n"/>
      <c r="CI780" s="59" t="n"/>
      <c r="CJ780" s="59" t="n"/>
      <c r="CK780" s="59" t="n"/>
      <c r="CL780" s="59" t="n"/>
      <c r="CM780" s="59" t="n"/>
      <c r="CN780" s="59" t="n"/>
      <c r="CO780" s="59" t="n"/>
      <c r="CP780" s="59" t="n"/>
      <c r="CQ780" s="59" t="n"/>
      <c r="CR780" s="59" t="n"/>
      <c r="CS780" s="59" t="n"/>
      <c r="CT780" s="59" t="n"/>
      <c r="CU780" s="59" t="n"/>
      <c r="CV780" s="59" t="n"/>
      <c r="CW780" s="59" t="n"/>
      <c r="CX780" s="59" t="n"/>
      <c r="CY780" s="59" t="n"/>
      <c r="CZ780" s="59" t="n"/>
    </row>
    <row r="781">
      <c r="D781" s="107" t="n"/>
      <c r="E781" s="107" t="n"/>
      <c r="F781" s="107" t="n"/>
      <c r="G781" s="107" t="n"/>
      <c r="H781" s="107" t="n"/>
      <c r="I781" s="107" t="n"/>
      <c r="J781" s="107" t="n"/>
      <c r="K781" s="107" t="n"/>
      <c r="L781" s="107" t="n"/>
      <c r="M781" s="107" t="n"/>
      <c r="N781" s="107" t="n"/>
      <c r="O781" s="107" t="n"/>
      <c r="P781" s="107" t="n"/>
      <c r="Q781" s="107" t="n"/>
      <c r="R781" s="107" t="n"/>
      <c r="S781" s="107" t="n"/>
      <c r="T781" s="107" t="n"/>
      <c r="U781" s="107" t="n"/>
      <c r="V781" s="107" t="n"/>
      <c r="W781" s="107" t="n"/>
      <c r="X781" s="107" t="n"/>
      <c r="Y781" s="107" t="n"/>
      <c r="Z781" s="107" t="n"/>
      <c r="AA781" s="107" t="n"/>
      <c r="AB781" s="107" t="n"/>
      <c r="AC781" s="107" t="n"/>
      <c r="AD781" s="107" t="n"/>
      <c r="AE781" s="107" t="n"/>
      <c r="AF781" s="107" t="n"/>
      <c r="AG781" s="107" t="n"/>
      <c r="AH781" s="107" t="n"/>
      <c r="AI781" s="107" t="n"/>
      <c r="AJ781" s="107" t="n"/>
      <c r="AK781" s="107" t="n"/>
      <c r="AL781" s="107" t="n"/>
      <c r="AM781" s="107" t="n"/>
      <c r="AN781" s="107" t="n"/>
      <c r="AO781" s="107" t="n"/>
      <c r="AP781" s="107" t="n"/>
      <c r="AQ781" s="107" t="n"/>
      <c r="AR781" s="107" t="n"/>
      <c r="AS781" s="107" t="n"/>
      <c r="AT781" s="107" t="n"/>
      <c r="AU781" s="107" t="n"/>
      <c r="AV781" s="107" t="n"/>
      <c r="AW781" s="107" t="n"/>
      <c r="AX781" s="107" t="n"/>
      <c r="AY781" s="107" t="n"/>
      <c r="AZ781" s="107" t="n"/>
      <c r="BA781" s="107" t="n"/>
      <c r="BB781" s="107" t="n"/>
      <c r="BC781" s="107" t="n"/>
      <c r="BD781" s="107" t="n"/>
      <c r="BE781" s="107" t="n"/>
      <c r="BF781" s="107" t="n"/>
      <c r="BG781" s="107" t="n"/>
      <c r="BH781" s="107" t="n"/>
      <c r="BI781" s="107" t="n"/>
      <c r="BJ781" s="107" t="n"/>
      <c r="BK781" s="107" t="n"/>
      <c r="BL781" s="107" t="n"/>
      <c r="BM781" s="107" t="n"/>
      <c r="BN781" s="107" t="n"/>
      <c r="BO781" s="107" t="n"/>
      <c r="BP781" s="107" t="n"/>
      <c r="BQ781" s="107" t="n"/>
      <c r="BR781" s="107" t="n"/>
      <c r="BS781" s="107" t="n"/>
      <c r="BT781" s="107" t="n"/>
      <c r="BU781" s="107" t="n"/>
      <c r="BV781" s="107" t="n"/>
      <c r="BW781" s="107" t="n"/>
      <c r="BX781" s="107" t="n"/>
      <c r="BY781" s="107" t="n"/>
      <c r="BZ781" s="107" t="n"/>
      <c r="CA781" s="107" t="n"/>
      <c r="CB781" s="107" t="n"/>
      <c r="CC781" s="107" t="n"/>
      <c r="CD781" s="107" t="n"/>
      <c r="CE781" s="107" t="n"/>
      <c r="CF781" s="107" t="n"/>
      <c r="CG781" s="107" t="n"/>
      <c r="CH781" s="107" t="n"/>
      <c r="CI781" s="107" t="n"/>
      <c r="CJ781" s="107" t="n"/>
      <c r="CK781" s="107" t="n"/>
      <c r="CL781" s="107" t="n"/>
      <c r="CM781" s="107" t="n"/>
      <c r="CN781" s="107" t="n"/>
      <c r="CO781" s="107" t="n"/>
      <c r="CP781" s="107" t="n"/>
      <c r="CQ781" s="107" t="n"/>
      <c r="CR781" s="107" t="n"/>
      <c r="CS781" s="107" t="n"/>
      <c r="CT781" s="107" t="n"/>
      <c r="CU781" s="107" t="n"/>
      <c r="CV781" s="107" t="n"/>
      <c r="CW781" s="107" t="n"/>
      <c r="CX781" s="107" t="n"/>
      <c r="CY781" s="107" t="n"/>
      <c r="CZ781" s="107" t="n"/>
    </row>
    <row r="784">
      <c r="A784" s="2">
        <f>IF($A777="","","   projections")</f>
        <v/>
      </c>
      <c r="B784" s="68">
        <f>IF($A777="",0,COUNT($E785:$CZ785))</f>
        <v/>
      </c>
      <c r="C784" s="69">
        <f>IF($B784=0,0,MAX($E785:$CZ785))</f>
        <v/>
      </c>
      <c r="D784" s="58">
        <f>_xll.BDS($A777,'Field Check'!$C$42,"headers=y","startcol=1","endcol=3","dir=h","cols=18;rows=3")</f>
        <v/>
      </c>
      <c r="E784" s="59" t="n">
        <v>46247</v>
      </c>
      <c r="F784" s="59" t="n">
        <v>46433</v>
      </c>
      <c r="G784" s="59" t="n">
        <v>46611</v>
      </c>
      <c r="H784" s="59" t="n">
        <v>46797</v>
      </c>
      <c r="I784" s="59" t="n">
        <v>46975</v>
      </c>
      <c r="J784" s="59" t="n">
        <v>47161</v>
      </c>
      <c r="K784" s="59" t="n">
        <v>47339</v>
      </c>
      <c r="L784" s="59" t="n">
        <v>47525</v>
      </c>
      <c r="M784" s="59" t="n">
        <v>47703</v>
      </c>
      <c r="N784" s="59" t="n">
        <v>47889</v>
      </c>
      <c r="O784" s="59" t="n">
        <v>48074</v>
      </c>
      <c r="P784" s="59" t="n">
        <v>48253</v>
      </c>
      <c r="Q784" s="59" t="n">
        <v>48438</v>
      </c>
      <c r="R784" s="59" t="n">
        <v>48619</v>
      </c>
      <c r="S784" s="59" t="n">
        <v>48803</v>
      </c>
      <c r="T784" s="59" t="n">
        <v>48983</v>
      </c>
      <c r="U784" s="59" t="n">
        <v>49167</v>
      </c>
      <c r="V784" s="59" t="n"/>
      <c r="W784" s="59" t="n"/>
      <c r="X784" s="59" t="n"/>
      <c r="Y784" s="59" t="n"/>
      <c r="Z784" s="59" t="n"/>
      <c r="AA784" s="59" t="n"/>
      <c r="AB784" s="59" t="n"/>
      <c r="AC784" s="59" t="n"/>
      <c r="AD784" s="59" t="n"/>
      <c r="AE784" s="59" t="n"/>
      <c r="AF784" s="59" t="n"/>
      <c r="AG784" s="59" t="n"/>
      <c r="AH784" s="59" t="n"/>
      <c r="AI784" s="59" t="n"/>
      <c r="AJ784" s="59" t="n"/>
      <c r="AK784" s="59" t="n"/>
      <c r="AL784" s="59" t="n"/>
      <c r="AM784" s="59" t="n"/>
      <c r="AN784" s="59" t="n"/>
      <c r="AO784" s="59" t="n"/>
      <c r="AP784" s="59" t="n"/>
      <c r="AQ784" s="59" t="n"/>
      <c r="AR784" s="59" t="n"/>
      <c r="AS784" s="59" t="n"/>
      <c r="AT784" s="59" t="n"/>
      <c r="AU784" s="59" t="n"/>
      <c r="AV784" s="59" t="n"/>
      <c r="AW784" s="59" t="n"/>
      <c r="AX784" s="59" t="n"/>
      <c r="AY784" s="59" t="n"/>
      <c r="AZ784" s="59" t="n"/>
      <c r="BA784" s="59" t="n"/>
      <c r="BB784" s="59" t="n"/>
      <c r="BC784" s="59" t="n"/>
      <c r="BD784" s="59" t="n"/>
      <c r="BE784" s="59" t="n"/>
      <c r="BF784" s="59" t="n"/>
      <c r="BG784" s="59" t="n"/>
      <c r="BH784" s="59" t="n"/>
      <c r="BI784" s="59" t="n"/>
      <c r="BJ784" s="59" t="n"/>
      <c r="BK784" s="59" t="n"/>
      <c r="BL784" s="59" t="n"/>
      <c r="BM784" s="59" t="n"/>
      <c r="BN784" s="59" t="n"/>
      <c r="BO784" s="59" t="n"/>
      <c r="BP784" s="59" t="n"/>
      <c r="BQ784" s="59" t="n"/>
      <c r="BR784" s="59" t="n"/>
      <c r="BS784" s="59" t="n"/>
      <c r="BT784" s="59" t="n"/>
      <c r="BU784" s="59" t="n"/>
      <c r="BV784" s="59" t="n"/>
      <c r="BW784" s="59" t="n"/>
      <c r="BX784" s="59" t="n"/>
      <c r="BY784" s="59" t="n"/>
      <c r="BZ784" s="59" t="n"/>
      <c r="CA784" s="59" t="n"/>
      <c r="CB784" s="59" t="n"/>
      <c r="CC784" s="59" t="n"/>
      <c r="CD784" s="59" t="n"/>
      <c r="CE784" s="59" t="n"/>
      <c r="CF784" s="59" t="n"/>
      <c r="CG784" s="59" t="n"/>
      <c r="CH784" s="59" t="n"/>
      <c r="CI784" s="59" t="n"/>
      <c r="CJ784" s="59" t="n"/>
      <c r="CK784" s="59" t="n"/>
      <c r="CL784" s="59" t="n"/>
      <c r="CM784" s="59" t="n"/>
      <c r="CN784" s="59" t="n"/>
      <c r="CO784" s="59" t="n"/>
      <c r="CP784" s="59" t="n"/>
      <c r="CQ784" s="59" t="n"/>
      <c r="CR784" s="59" t="n"/>
      <c r="CS784" s="59" t="n"/>
      <c r="CT784" s="59" t="n"/>
      <c r="CU784" s="59" t="n"/>
      <c r="CV784" s="59" t="n"/>
      <c r="CW784" s="59" t="n"/>
      <c r="CX784" s="59" t="n"/>
      <c r="CY784" s="59" t="n"/>
      <c r="CZ784" s="59" t="n"/>
    </row>
    <row r="785">
      <c r="D785" s="59" t="inlineStr">
        <is>
          <t>Ex-Date</t>
        </is>
      </c>
      <c r="E785" s="59" t="n">
        <v>46275</v>
      </c>
      <c r="F785" s="59" t="n">
        <v>46457</v>
      </c>
      <c r="G785" s="59" t="n">
        <v>46639</v>
      </c>
      <c r="H785" s="59" t="n">
        <v>46828</v>
      </c>
      <c r="I785" s="59" t="n">
        <v>47010</v>
      </c>
      <c r="J785" s="59" t="n">
        <v>47192</v>
      </c>
      <c r="K785" s="59" t="n">
        <v>47374</v>
      </c>
      <c r="L785" s="59" t="n">
        <v>47556</v>
      </c>
      <c r="M785" s="59" t="n">
        <v>47738</v>
      </c>
      <c r="N785" s="59" t="n">
        <v>47920</v>
      </c>
      <c r="O785" s="59" t="n">
        <v>48102</v>
      </c>
      <c r="P785" s="59" t="n">
        <v>48284</v>
      </c>
      <c r="Q785" s="59" t="n">
        <v>48466</v>
      </c>
      <c r="R785" s="59" t="n">
        <v>48649</v>
      </c>
      <c r="S785" s="59" t="n">
        <v>48831</v>
      </c>
      <c r="T785" s="59" t="n">
        <v>49013</v>
      </c>
      <c r="U785" s="59" t="n">
        <v>49195</v>
      </c>
      <c r="V785" s="59" t="n"/>
      <c r="W785" s="59" t="n"/>
      <c r="X785" s="59" t="n"/>
      <c r="Y785" s="59" t="n"/>
      <c r="Z785" s="59" t="n"/>
      <c r="AA785" s="59" t="n"/>
      <c r="AB785" s="59" t="n"/>
      <c r="AC785" s="59" t="n"/>
      <c r="AD785" s="59" t="n"/>
      <c r="AE785" s="59" t="n"/>
      <c r="AF785" s="59" t="n"/>
      <c r="AG785" s="59" t="n"/>
      <c r="AH785" s="59" t="n"/>
      <c r="AI785" s="59" t="n"/>
      <c r="AJ785" s="59" t="n"/>
      <c r="AK785" s="59" t="n"/>
      <c r="AL785" s="59" t="n"/>
      <c r="AM785" s="59" t="n"/>
      <c r="AN785" s="59" t="n"/>
      <c r="AO785" s="59" t="n"/>
      <c r="AP785" s="59" t="n"/>
      <c r="AQ785" s="59" t="n"/>
      <c r="AR785" s="59" t="n"/>
      <c r="AS785" s="59" t="n"/>
      <c r="AT785" s="59" t="n"/>
      <c r="AU785" s="59" t="n"/>
      <c r="AV785" s="59" t="n"/>
      <c r="AW785" s="59" t="n"/>
      <c r="AX785" s="59" t="n"/>
      <c r="AY785" s="59" t="n"/>
      <c r="AZ785" s="59" t="n"/>
      <c r="BA785" s="59" t="n"/>
      <c r="BB785" s="59" t="n"/>
      <c r="BC785" s="59" t="n"/>
      <c r="BD785" s="59" t="n"/>
      <c r="BE785" s="59" t="n"/>
      <c r="BF785" s="59" t="n"/>
      <c r="BG785" s="59" t="n"/>
      <c r="BH785" s="59" t="n"/>
      <c r="BI785" s="59" t="n"/>
      <c r="BJ785" s="59" t="n"/>
      <c r="BK785" s="59" t="n"/>
      <c r="BL785" s="59" t="n"/>
      <c r="BM785" s="59" t="n"/>
      <c r="BN785" s="59" t="n"/>
      <c r="BO785" s="59" t="n"/>
      <c r="BP785" s="59" t="n"/>
      <c r="BQ785" s="59" t="n"/>
      <c r="BR785" s="59" t="n"/>
      <c r="BS785" s="59" t="n"/>
      <c r="BT785" s="59" t="n"/>
      <c r="BU785" s="59" t="n"/>
      <c r="BV785" s="59" t="n"/>
      <c r="BW785" s="59" t="n"/>
      <c r="BX785" s="59" t="n"/>
      <c r="BY785" s="59" t="n"/>
      <c r="BZ785" s="59" t="n"/>
      <c r="CA785" s="59" t="n"/>
      <c r="CB785" s="59" t="n"/>
      <c r="CC785" s="59" t="n"/>
      <c r="CD785" s="59" t="n"/>
      <c r="CE785" s="59" t="n"/>
      <c r="CF785" s="59" t="n"/>
      <c r="CG785" s="59" t="n"/>
      <c r="CH785" s="59" t="n"/>
      <c r="CI785" s="59" t="n"/>
      <c r="CJ785" s="59" t="n"/>
      <c r="CK785" s="59" t="n"/>
      <c r="CL785" s="59" t="n"/>
      <c r="CM785" s="59" t="n"/>
      <c r="CN785" s="59" t="n"/>
      <c r="CO785" s="59" t="n"/>
      <c r="CP785" s="59" t="n"/>
      <c r="CQ785" s="59" t="n"/>
      <c r="CR785" s="59" t="n"/>
      <c r="CS785" s="59" t="n"/>
      <c r="CT785" s="59" t="n"/>
      <c r="CU785" s="59" t="n"/>
      <c r="CV785" s="59" t="n"/>
      <c r="CW785" s="59" t="n"/>
      <c r="CX785" s="59" t="n"/>
      <c r="CY785" s="59" t="n"/>
      <c r="CZ785" s="59" t="n"/>
    </row>
    <row r="786">
      <c r="D786" s="107" t="inlineStr">
        <is>
          <t>Amount Per Share</t>
        </is>
      </c>
      <c r="E786" s="107" t="n">
        <v>0</v>
      </c>
      <c r="F786" s="107" t="n">
        <v>0.05</v>
      </c>
      <c r="G786" s="107" t="n">
        <v>0.06</v>
      </c>
      <c r="H786" s="107" t="n">
        <v>0.065</v>
      </c>
      <c r="I786" s="107" t="n">
        <v>0.08</v>
      </c>
      <c r="J786" s="107" t="n">
        <v>0.075</v>
      </c>
      <c r="K786" s="107" t="n">
        <v>0.09</v>
      </c>
      <c r="L786" s="107" t="n">
        <v>0.075</v>
      </c>
      <c r="M786" s="107" t="n">
        <v>0.09</v>
      </c>
      <c r="N786" s="107" t="n">
        <v>0.09</v>
      </c>
      <c r="O786" s="107" t="n">
        <v>0.11</v>
      </c>
      <c r="P786" s="107" t="n">
        <v>0.1</v>
      </c>
      <c r="Q786" s="107" t="n">
        <v>0.12</v>
      </c>
      <c r="R786" s="107" t="n">
        <v>0.1</v>
      </c>
      <c r="S786" s="107" t="n">
        <v>0.13</v>
      </c>
      <c r="T786" s="107" t="n">
        <v>0.11</v>
      </c>
      <c r="U786" s="107" t="n">
        <v>0.13</v>
      </c>
      <c r="V786" s="107" t="n"/>
      <c r="W786" s="107" t="n"/>
      <c r="X786" s="107" t="n"/>
      <c r="Y786" s="107" t="n"/>
      <c r="Z786" s="107" t="n"/>
      <c r="AA786" s="107" t="n"/>
      <c r="AB786" s="107" t="n"/>
      <c r="AC786" s="107" t="n"/>
      <c r="AD786" s="107" t="n"/>
      <c r="AE786" s="107" t="n"/>
      <c r="AF786" s="107" t="n"/>
      <c r="AG786" s="107" t="n"/>
      <c r="AH786" s="107" t="n"/>
      <c r="AI786" s="107" t="n"/>
      <c r="AJ786" s="107" t="n"/>
      <c r="AK786" s="107" t="n"/>
      <c r="AL786" s="107" t="n"/>
      <c r="AM786" s="107" t="n"/>
      <c r="AN786" s="107" t="n"/>
      <c r="AO786" s="107" t="n"/>
      <c r="AP786" s="107" t="n"/>
      <c r="AQ786" s="107" t="n"/>
      <c r="AR786" s="107" t="n"/>
      <c r="AS786" s="107" t="n"/>
      <c r="AT786" s="107" t="n"/>
      <c r="AU786" s="107" t="n"/>
      <c r="AV786" s="107" t="n"/>
      <c r="AW786" s="107" t="n"/>
      <c r="AX786" s="107" t="n"/>
      <c r="AY786" s="107" t="n"/>
      <c r="AZ786" s="107" t="n"/>
      <c r="BA786" s="107" t="n"/>
      <c r="BB786" s="107" t="n"/>
      <c r="BC786" s="107" t="n"/>
      <c r="BD786" s="107" t="n"/>
      <c r="BE786" s="107" t="n"/>
      <c r="BF786" s="107" t="n"/>
      <c r="BG786" s="107" t="n"/>
      <c r="BH786" s="107" t="n"/>
      <c r="BI786" s="107" t="n"/>
      <c r="BJ786" s="107" t="n"/>
      <c r="BK786" s="107" t="n"/>
      <c r="BL786" s="107" t="n"/>
      <c r="BM786" s="107" t="n"/>
      <c r="BN786" s="107" t="n"/>
      <c r="BO786" s="107" t="n"/>
      <c r="BP786" s="107" t="n"/>
      <c r="BQ786" s="107" t="n"/>
      <c r="BR786" s="107" t="n"/>
      <c r="BS786" s="107" t="n"/>
      <c r="BT786" s="107" t="n"/>
      <c r="BU786" s="107" t="n"/>
      <c r="BV786" s="107" t="n"/>
      <c r="BW786" s="107" t="n"/>
      <c r="BX786" s="107" t="n"/>
      <c r="BY786" s="107" t="n"/>
      <c r="BZ786" s="107" t="n"/>
      <c r="CA786" s="107" t="n"/>
      <c r="CB786" s="107" t="n"/>
      <c r="CC786" s="107" t="n"/>
      <c r="CD786" s="107" t="n"/>
      <c r="CE786" s="107" t="n"/>
      <c r="CF786" s="107" t="n"/>
      <c r="CG786" s="107" t="n"/>
      <c r="CH786" s="107" t="n"/>
      <c r="CI786" s="107" t="n"/>
      <c r="CJ786" s="107" t="n"/>
      <c r="CK786" s="107" t="n"/>
      <c r="CL786" s="107" t="n"/>
      <c r="CM786" s="107" t="n"/>
      <c r="CN786" s="107" t="n"/>
      <c r="CO786" s="107" t="n"/>
      <c r="CP786" s="107" t="n"/>
      <c r="CQ786" s="107" t="n"/>
      <c r="CR786" s="107" t="n"/>
      <c r="CS786" s="107" t="n"/>
      <c r="CT786" s="107" t="n"/>
      <c r="CU786" s="107" t="n"/>
      <c r="CV786" s="107" t="n"/>
      <c r="CW786" s="107" t="n"/>
      <c r="CX786" s="107" t="n"/>
      <c r="CY786" s="107" t="n"/>
      <c r="CZ786" s="107" t="n"/>
    </row>
    <row r="788">
      <c r="A788" s="126">
        <f>IF('AS51'!$C$77="","",'AS51'!$C$77)</f>
        <v/>
      </c>
      <c r="B788" s="68">
        <f>IF($A788="",0,COUNT($E789:$CZ789))</f>
        <v/>
      </c>
      <c r="C788" s="69">
        <f>IF($B788=0,0,MAX($E789:$CZ789))</f>
        <v/>
      </c>
      <c r="D788" s="58">
        <f>_xll.BDS($A788,'Field Check'!$C$44,"headers=y","startcol=1","endcol=7","dir=h","DVD_START_DT",'Field Check'!$C$59,"DVD_END_DT",'Field Check'!$D$59)</f>
        <v/>
      </c>
      <c r="E788" s="59" t="n"/>
      <c r="F788" s="59" t="n"/>
      <c r="G788" s="59" t="n"/>
      <c r="H788" s="59" t="n"/>
      <c r="I788" s="59" t="n"/>
      <c r="J788" s="59" t="n"/>
      <c r="K788" s="59" t="n"/>
      <c r="L788" s="59" t="n"/>
      <c r="M788" s="59" t="n"/>
      <c r="N788" s="59" t="n"/>
      <c r="O788" s="59" t="n"/>
      <c r="P788" s="59" t="n"/>
      <c r="Q788" s="59" t="n"/>
      <c r="R788" s="59" t="n"/>
      <c r="S788" s="59" t="n"/>
      <c r="T788" s="59" t="n"/>
      <c r="U788" s="59" t="n"/>
      <c r="V788" s="59" t="n"/>
      <c r="W788" s="59" t="n"/>
      <c r="X788" s="59" t="n"/>
      <c r="Y788" s="59" t="n"/>
      <c r="Z788" s="59" t="n"/>
      <c r="AA788" s="59" t="n"/>
      <c r="AB788" s="59" t="n"/>
      <c r="AC788" s="59" t="n"/>
      <c r="AD788" s="59" t="n"/>
      <c r="AE788" s="59" t="n"/>
      <c r="AF788" s="59" t="n"/>
      <c r="AG788" s="59" t="n"/>
      <c r="AH788" s="59" t="n"/>
      <c r="AI788" s="59" t="n"/>
      <c r="AJ788" s="59" t="n"/>
      <c r="AK788" s="59" t="n"/>
      <c r="AL788" s="59" t="n"/>
      <c r="AM788" s="59" t="n"/>
      <c r="AN788" s="59" t="n"/>
      <c r="AO788" s="59" t="n"/>
      <c r="AP788" s="59" t="n"/>
      <c r="AQ788" s="59" t="n"/>
      <c r="AR788" s="59" t="n"/>
      <c r="AS788" s="59" t="n"/>
      <c r="AT788" s="59" t="n"/>
      <c r="AU788" s="59" t="n"/>
      <c r="AV788" s="59" t="n"/>
      <c r="AW788" s="59" t="n"/>
      <c r="AX788" s="59" t="n"/>
      <c r="AY788" s="59" t="n"/>
      <c r="AZ788" s="59" t="n"/>
      <c r="BA788" s="59" t="n"/>
      <c r="BB788" s="59" t="n"/>
      <c r="BC788" s="59" t="n"/>
      <c r="BD788" s="59" t="n"/>
      <c r="BE788" s="59" t="n"/>
      <c r="BF788" s="59" t="n"/>
      <c r="BG788" s="59" t="n"/>
      <c r="BH788" s="59" t="n"/>
      <c r="BI788" s="59" t="n"/>
      <c r="BJ788" s="59" t="n"/>
      <c r="BK788" s="59" t="n"/>
      <c r="BL788" s="59" t="n"/>
      <c r="BM788" s="59" t="n"/>
      <c r="BN788" s="59" t="n"/>
      <c r="BO788" s="59" t="n"/>
      <c r="BP788" s="59" t="n"/>
      <c r="BQ788" s="59" t="n"/>
      <c r="BR788" s="59" t="n"/>
      <c r="BS788" s="59" t="n"/>
      <c r="BT788" s="59" t="n"/>
      <c r="BU788" s="59" t="n"/>
      <c r="BV788" s="59" t="n"/>
      <c r="BW788" s="59" t="n"/>
      <c r="BX788" s="59" t="n"/>
      <c r="BY788" s="59" t="n"/>
      <c r="BZ788" s="59" t="n"/>
      <c r="CA788" s="59" t="n"/>
      <c r="CB788" s="59" t="n"/>
      <c r="CC788" s="59" t="n"/>
      <c r="CD788" s="59" t="n"/>
      <c r="CE788" s="59" t="n"/>
      <c r="CF788" s="59" t="n"/>
      <c r="CG788" s="59" t="n"/>
      <c r="CH788" s="59" t="n"/>
      <c r="CI788" s="59" t="n"/>
      <c r="CJ788" s="59" t="n"/>
      <c r="CK788" s="59" t="n"/>
      <c r="CL788" s="59" t="n"/>
      <c r="CM788" s="59" t="n"/>
      <c r="CN788" s="59" t="n"/>
      <c r="CO788" s="59" t="n"/>
      <c r="CP788" s="59" t="n"/>
      <c r="CQ788" s="59" t="n"/>
      <c r="CR788" s="59" t="n"/>
      <c r="CS788" s="59" t="n"/>
      <c r="CT788" s="59" t="n"/>
      <c r="CU788" s="59" t="n"/>
      <c r="CV788" s="59" t="n"/>
      <c r="CW788" s="59" t="n"/>
      <c r="CX788" s="59" t="n"/>
      <c r="CY788" s="59" t="n"/>
      <c r="CZ788" s="59" t="n"/>
    </row>
    <row r="789">
      <c r="D789" s="59" t="n"/>
      <c r="E789" s="59" t="n"/>
      <c r="F789" s="59" t="n"/>
      <c r="G789" s="59" t="n"/>
      <c r="H789" s="59" t="n"/>
      <c r="I789" s="59" t="n"/>
      <c r="J789" s="59" t="n"/>
      <c r="K789" s="59" t="n"/>
      <c r="L789" s="59" t="n"/>
      <c r="M789" s="59" t="n"/>
      <c r="N789" s="59" t="n"/>
      <c r="O789" s="59" t="n"/>
      <c r="P789" s="59" t="n"/>
      <c r="Q789" s="59" t="n"/>
      <c r="R789" s="59" t="n"/>
      <c r="S789" s="59" t="n"/>
      <c r="T789" s="59" t="n"/>
      <c r="U789" s="59" t="n"/>
      <c r="V789" s="59" t="n"/>
      <c r="W789" s="59" t="n"/>
      <c r="X789" s="59" t="n"/>
      <c r="Y789" s="59" t="n"/>
      <c r="Z789" s="59" t="n"/>
      <c r="AA789" s="59" t="n"/>
      <c r="AB789" s="59" t="n"/>
      <c r="AC789" s="59" t="n"/>
      <c r="AD789" s="59" t="n"/>
      <c r="AE789" s="59" t="n"/>
      <c r="AF789" s="59" t="n"/>
      <c r="AG789" s="59" t="n"/>
      <c r="AH789" s="59" t="n"/>
      <c r="AI789" s="59" t="n"/>
      <c r="AJ789" s="59" t="n"/>
      <c r="AK789" s="59" t="n"/>
      <c r="AL789" s="59" t="n"/>
      <c r="AM789" s="59" t="n"/>
      <c r="AN789" s="59" t="n"/>
      <c r="AO789" s="59" t="n"/>
      <c r="AP789" s="59" t="n"/>
      <c r="AQ789" s="59" t="n"/>
      <c r="AR789" s="59" t="n"/>
      <c r="AS789" s="59" t="n"/>
      <c r="AT789" s="59" t="n"/>
      <c r="AU789" s="59" t="n"/>
      <c r="AV789" s="59" t="n"/>
      <c r="AW789" s="59" t="n"/>
      <c r="AX789" s="59" t="n"/>
      <c r="AY789" s="59" t="n"/>
      <c r="AZ789" s="59" t="n"/>
      <c r="BA789" s="59" t="n"/>
      <c r="BB789" s="59" t="n"/>
      <c r="BC789" s="59" t="n"/>
      <c r="BD789" s="59" t="n"/>
      <c r="BE789" s="59" t="n"/>
      <c r="BF789" s="59" t="n"/>
      <c r="BG789" s="59" t="n"/>
      <c r="BH789" s="59" t="n"/>
      <c r="BI789" s="59" t="n"/>
      <c r="BJ789" s="59" t="n"/>
      <c r="BK789" s="59" t="n"/>
      <c r="BL789" s="59" t="n"/>
      <c r="BM789" s="59" t="n"/>
      <c r="BN789" s="59" t="n"/>
      <c r="BO789" s="59" t="n"/>
      <c r="BP789" s="59" t="n"/>
      <c r="BQ789" s="59" t="n"/>
      <c r="BR789" s="59" t="n"/>
      <c r="BS789" s="59" t="n"/>
      <c r="BT789" s="59" t="n"/>
      <c r="BU789" s="59" t="n"/>
      <c r="BV789" s="59" t="n"/>
      <c r="BW789" s="59" t="n"/>
      <c r="BX789" s="59" t="n"/>
      <c r="BY789" s="59" t="n"/>
      <c r="BZ789" s="59" t="n"/>
      <c r="CA789" s="59" t="n"/>
      <c r="CB789" s="59" t="n"/>
      <c r="CC789" s="59" t="n"/>
      <c r="CD789" s="59" t="n"/>
      <c r="CE789" s="59" t="n"/>
      <c r="CF789" s="59" t="n"/>
      <c r="CG789" s="59" t="n"/>
      <c r="CH789" s="59" t="n"/>
      <c r="CI789" s="59" t="n"/>
      <c r="CJ789" s="59" t="n"/>
      <c r="CK789" s="59" t="n"/>
      <c r="CL789" s="59" t="n"/>
      <c r="CM789" s="59" t="n"/>
      <c r="CN789" s="59" t="n"/>
      <c r="CO789" s="59" t="n"/>
      <c r="CP789" s="59" t="n"/>
      <c r="CQ789" s="59" t="n"/>
      <c r="CR789" s="59" t="n"/>
      <c r="CS789" s="59" t="n"/>
      <c r="CT789" s="59" t="n"/>
      <c r="CU789" s="59" t="n"/>
      <c r="CV789" s="59" t="n"/>
      <c r="CW789" s="59" t="n"/>
      <c r="CX789" s="59" t="n"/>
      <c r="CY789" s="59" t="n"/>
      <c r="CZ789" s="59" t="n"/>
    </row>
    <row r="790">
      <c r="D790" s="59" t="n"/>
      <c r="E790" s="59" t="n"/>
      <c r="F790" s="59" t="n"/>
      <c r="G790" s="59" t="n"/>
      <c r="H790" s="59" t="n"/>
      <c r="I790" s="59" t="n"/>
      <c r="J790" s="59" t="n"/>
      <c r="K790" s="59" t="n"/>
      <c r="L790" s="59" t="n"/>
      <c r="M790" s="59" t="n"/>
      <c r="N790" s="59" t="n"/>
      <c r="O790" s="59" t="n"/>
      <c r="P790" s="59" t="n"/>
      <c r="Q790" s="59" t="n"/>
      <c r="R790" s="59" t="n"/>
      <c r="S790" s="59" t="n"/>
      <c r="T790" s="59" t="n"/>
      <c r="U790" s="59" t="n"/>
      <c r="V790" s="59" t="n"/>
      <c r="W790" s="59" t="n"/>
      <c r="X790" s="59" t="n"/>
      <c r="Y790" s="59" t="n"/>
      <c r="Z790" s="59" t="n"/>
      <c r="AA790" s="59" t="n"/>
      <c r="AB790" s="59" t="n"/>
      <c r="AC790" s="59" t="n"/>
      <c r="AD790" s="59" t="n"/>
      <c r="AE790" s="59" t="n"/>
      <c r="AF790" s="59" t="n"/>
      <c r="AG790" s="59" t="n"/>
      <c r="AH790" s="59" t="n"/>
      <c r="AI790" s="59" t="n"/>
      <c r="AJ790" s="59" t="n"/>
      <c r="AK790" s="59" t="n"/>
      <c r="AL790" s="59" t="n"/>
      <c r="AM790" s="59" t="n"/>
      <c r="AN790" s="59" t="n"/>
      <c r="AO790" s="59" t="n"/>
      <c r="AP790" s="59" t="n"/>
      <c r="AQ790" s="59" t="n"/>
      <c r="AR790" s="59" t="n"/>
      <c r="AS790" s="59" t="n"/>
      <c r="AT790" s="59" t="n"/>
      <c r="AU790" s="59" t="n"/>
      <c r="AV790" s="59" t="n"/>
      <c r="AW790" s="59" t="n"/>
      <c r="AX790" s="59" t="n"/>
      <c r="AY790" s="59" t="n"/>
      <c r="AZ790" s="59" t="n"/>
      <c r="BA790" s="59" t="n"/>
      <c r="BB790" s="59" t="n"/>
      <c r="BC790" s="59" t="n"/>
      <c r="BD790" s="59" t="n"/>
      <c r="BE790" s="59" t="n"/>
      <c r="BF790" s="59" t="n"/>
      <c r="BG790" s="59" t="n"/>
      <c r="BH790" s="59" t="n"/>
      <c r="BI790" s="59" t="n"/>
      <c r="BJ790" s="59" t="n"/>
      <c r="BK790" s="59" t="n"/>
      <c r="BL790" s="59" t="n"/>
      <c r="BM790" s="59" t="n"/>
      <c r="BN790" s="59" t="n"/>
      <c r="BO790" s="59" t="n"/>
      <c r="BP790" s="59" t="n"/>
      <c r="BQ790" s="59" t="n"/>
      <c r="BR790" s="59" t="n"/>
      <c r="BS790" s="59" t="n"/>
      <c r="BT790" s="59" t="n"/>
      <c r="BU790" s="59" t="n"/>
      <c r="BV790" s="59" t="n"/>
      <c r="BW790" s="59" t="n"/>
      <c r="BX790" s="59" t="n"/>
      <c r="BY790" s="59" t="n"/>
      <c r="BZ790" s="59" t="n"/>
      <c r="CA790" s="59" t="n"/>
      <c r="CB790" s="59" t="n"/>
      <c r="CC790" s="59" t="n"/>
      <c r="CD790" s="59" t="n"/>
      <c r="CE790" s="59" t="n"/>
      <c r="CF790" s="59" t="n"/>
      <c r="CG790" s="59" t="n"/>
      <c r="CH790" s="59" t="n"/>
      <c r="CI790" s="59" t="n"/>
      <c r="CJ790" s="59" t="n"/>
      <c r="CK790" s="59" t="n"/>
      <c r="CL790" s="59" t="n"/>
      <c r="CM790" s="59" t="n"/>
      <c r="CN790" s="59" t="n"/>
      <c r="CO790" s="59" t="n"/>
      <c r="CP790" s="59" t="n"/>
      <c r="CQ790" s="59" t="n"/>
      <c r="CR790" s="59" t="n"/>
      <c r="CS790" s="59" t="n"/>
      <c r="CT790" s="59" t="n"/>
      <c r="CU790" s="59" t="n"/>
      <c r="CV790" s="59" t="n"/>
      <c r="CW790" s="59" t="n"/>
      <c r="CX790" s="59" t="n"/>
      <c r="CY790" s="59" t="n"/>
      <c r="CZ790" s="59" t="n"/>
    </row>
    <row r="791">
      <c r="D791" s="59" t="n"/>
      <c r="E791" s="59" t="n"/>
      <c r="F791" s="59" t="n"/>
      <c r="G791" s="59" t="n"/>
      <c r="H791" s="59" t="n"/>
      <c r="I791" s="59" t="n"/>
      <c r="J791" s="59" t="n"/>
      <c r="K791" s="59" t="n"/>
      <c r="L791" s="59" t="n"/>
      <c r="M791" s="59" t="n"/>
      <c r="N791" s="59" t="n"/>
      <c r="O791" s="59" t="n"/>
      <c r="P791" s="59" t="n"/>
      <c r="Q791" s="59" t="n"/>
      <c r="R791" s="59" t="n"/>
      <c r="S791" s="59" t="n"/>
      <c r="T791" s="59" t="n"/>
      <c r="U791" s="59" t="n"/>
      <c r="V791" s="59" t="n"/>
      <c r="W791" s="59" t="n"/>
      <c r="X791" s="59" t="n"/>
      <c r="Y791" s="59" t="n"/>
      <c r="Z791" s="59" t="n"/>
      <c r="AA791" s="59" t="n"/>
      <c r="AB791" s="59" t="n"/>
      <c r="AC791" s="59" t="n"/>
      <c r="AD791" s="59" t="n"/>
      <c r="AE791" s="59" t="n"/>
      <c r="AF791" s="59" t="n"/>
      <c r="AG791" s="59" t="n"/>
      <c r="AH791" s="59" t="n"/>
      <c r="AI791" s="59" t="n"/>
      <c r="AJ791" s="59" t="n"/>
      <c r="AK791" s="59" t="n"/>
      <c r="AL791" s="59" t="n"/>
      <c r="AM791" s="59" t="n"/>
      <c r="AN791" s="59" t="n"/>
      <c r="AO791" s="59" t="n"/>
      <c r="AP791" s="59" t="n"/>
      <c r="AQ791" s="59" t="n"/>
      <c r="AR791" s="59" t="n"/>
      <c r="AS791" s="59" t="n"/>
      <c r="AT791" s="59" t="n"/>
      <c r="AU791" s="59" t="n"/>
      <c r="AV791" s="59" t="n"/>
      <c r="AW791" s="59" t="n"/>
      <c r="AX791" s="59" t="n"/>
      <c r="AY791" s="59" t="n"/>
      <c r="AZ791" s="59" t="n"/>
      <c r="BA791" s="59" t="n"/>
      <c r="BB791" s="59" t="n"/>
      <c r="BC791" s="59" t="n"/>
      <c r="BD791" s="59" t="n"/>
      <c r="BE791" s="59" t="n"/>
      <c r="BF791" s="59" t="n"/>
      <c r="BG791" s="59" t="n"/>
      <c r="BH791" s="59" t="n"/>
      <c r="BI791" s="59" t="n"/>
      <c r="BJ791" s="59" t="n"/>
      <c r="BK791" s="59" t="n"/>
      <c r="BL791" s="59" t="n"/>
      <c r="BM791" s="59" t="n"/>
      <c r="BN791" s="59" t="n"/>
      <c r="BO791" s="59" t="n"/>
      <c r="BP791" s="59" t="n"/>
      <c r="BQ791" s="59" t="n"/>
      <c r="BR791" s="59" t="n"/>
      <c r="BS791" s="59" t="n"/>
      <c r="BT791" s="59" t="n"/>
      <c r="BU791" s="59" t="n"/>
      <c r="BV791" s="59" t="n"/>
      <c r="BW791" s="59" t="n"/>
      <c r="BX791" s="59" t="n"/>
      <c r="BY791" s="59" t="n"/>
      <c r="BZ791" s="59" t="n"/>
      <c r="CA791" s="59" t="n"/>
      <c r="CB791" s="59" t="n"/>
      <c r="CC791" s="59" t="n"/>
      <c r="CD791" s="59" t="n"/>
      <c r="CE791" s="59" t="n"/>
      <c r="CF791" s="59" t="n"/>
      <c r="CG791" s="59" t="n"/>
      <c r="CH791" s="59" t="n"/>
      <c r="CI791" s="59" t="n"/>
      <c r="CJ791" s="59" t="n"/>
      <c r="CK791" s="59" t="n"/>
      <c r="CL791" s="59" t="n"/>
      <c r="CM791" s="59" t="n"/>
      <c r="CN791" s="59" t="n"/>
      <c r="CO791" s="59" t="n"/>
      <c r="CP791" s="59" t="n"/>
      <c r="CQ791" s="59" t="n"/>
      <c r="CR791" s="59" t="n"/>
      <c r="CS791" s="59" t="n"/>
      <c r="CT791" s="59" t="n"/>
      <c r="CU791" s="59" t="n"/>
      <c r="CV791" s="59" t="n"/>
      <c r="CW791" s="59" t="n"/>
      <c r="CX791" s="59" t="n"/>
      <c r="CY791" s="59" t="n"/>
      <c r="CZ791" s="59" t="n"/>
    </row>
    <row r="792">
      <c r="D792" s="107" t="n"/>
      <c r="E792" s="107" t="n"/>
      <c r="F792" s="107" t="n"/>
      <c r="G792" s="107" t="n"/>
      <c r="H792" s="107" t="n"/>
      <c r="I792" s="107" t="n"/>
      <c r="J792" s="107" t="n"/>
      <c r="K792" s="107" t="n"/>
      <c r="L792" s="107" t="n"/>
      <c r="M792" s="107" t="n"/>
      <c r="N792" s="107" t="n"/>
      <c r="O792" s="107" t="n"/>
      <c r="P792" s="107" t="n"/>
      <c r="Q792" s="107" t="n"/>
      <c r="R792" s="107" t="n"/>
      <c r="S792" s="107" t="n"/>
      <c r="T792" s="107" t="n"/>
      <c r="U792" s="107" t="n"/>
      <c r="V792" s="107" t="n"/>
      <c r="W792" s="107" t="n"/>
      <c r="X792" s="107" t="n"/>
      <c r="Y792" s="107" t="n"/>
      <c r="Z792" s="107" t="n"/>
      <c r="AA792" s="107" t="n"/>
      <c r="AB792" s="107" t="n"/>
      <c r="AC792" s="107" t="n"/>
      <c r="AD792" s="107" t="n"/>
      <c r="AE792" s="107" t="n"/>
      <c r="AF792" s="107" t="n"/>
      <c r="AG792" s="107" t="n"/>
      <c r="AH792" s="107" t="n"/>
      <c r="AI792" s="107" t="n"/>
      <c r="AJ792" s="107" t="n"/>
      <c r="AK792" s="107" t="n"/>
      <c r="AL792" s="107" t="n"/>
      <c r="AM792" s="107" t="n"/>
      <c r="AN792" s="107" t="n"/>
      <c r="AO792" s="107" t="n"/>
      <c r="AP792" s="107" t="n"/>
      <c r="AQ792" s="107" t="n"/>
      <c r="AR792" s="107" t="n"/>
      <c r="AS792" s="107" t="n"/>
      <c r="AT792" s="107" t="n"/>
      <c r="AU792" s="107" t="n"/>
      <c r="AV792" s="107" t="n"/>
      <c r="AW792" s="107" t="n"/>
      <c r="AX792" s="107" t="n"/>
      <c r="AY792" s="107" t="n"/>
      <c r="AZ792" s="107" t="n"/>
      <c r="BA792" s="107" t="n"/>
      <c r="BB792" s="107" t="n"/>
      <c r="BC792" s="107" t="n"/>
      <c r="BD792" s="107" t="n"/>
      <c r="BE792" s="107" t="n"/>
      <c r="BF792" s="107" t="n"/>
      <c r="BG792" s="107" t="n"/>
      <c r="BH792" s="107" t="n"/>
      <c r="BI792" s="107" t="n"/>
      <c r="BJ792" s="107" t="n"/>
      <c r="BK792" s="107" t="n"/>
      <c r="BL792" s="107" t="n"/>
      <c r="BM792" s="107" t="n"/>
      <c r="BN792" s="107" t="n"/>
      <c r="BO792" s="107" t="n"/>
      <c r="BP792" s="107" t="n"/>
      <c r="BQ792" s="107" t="n"/>
      <c r="BR792" s="107" t="n"/>
      <c r="BS792" s="107" t="n"/>
      <c r="BT792" s="107" t="n"/>
      <c r="BU792" s="107" t="n"/>
      <c r="BV792" s="107" t="n"/>
      <c r="BW792" s="107" t="n"/>
      <c r="BX792" s="107" t="n"/>
      <c r="BY792" s="107" t="n"/>
      <c r="BZ792" s="107" t="n"/>
      <c r="CA792" s="107" t="n"/>
      <c r="CB792" s="107" t="n"/>
      <c r="CC792" s="107" t="n"/>
      <c r="CD792" s="107" t="n"/>
      <c r="CE792" s="107" t="n"/>
      <c r="CF792" s="107" t="n"/>
      <c r="CG792" s="107" t="n"/>
      <c r="CH792" s="107" t="n"/>
      <c r="CI792" s="107" t="n"/>
      <c r="CJ792" s="107" t="n"/>
      <c r="CK792" s="107" t="n"/>
      <c r="CL792" s="107" t="n"/>
      <c r="CM792" s="107" t="n"/>
      <c r="CN792" s="107" t="n"/>
      <c r="CO792" s="107" t="n"/>
      <c r="CP792" s="107" t="n"/>
      <c r="CQ792" s="107" t="n"/>
      <c r="CR792" s="107" t="n"/>
      <c r="CS792" s="107" t="n"/>
      <c r="CT792" s="107" t="n"/>
      <c r="CU792" s="107" t="n"/>
      <c r="CV792" s="107" t="n"/>
      <c r="CW792" s="107" t="n"/>
      <c r="CX792" s="107" t="n"/>
      <c r="CY792" s="107" t="n"/>
      <c r="CZ792" s="107" t="n"/>
    </row>
    <row r="795">
      <c r="A795" s="2">
        <f>IF($A788="","","   projections")</f>
        <v/>
      </c>
      <c r="B795" s="68">
        <f>IF($A788="",0,COUNT($E796:$CZ796))</f>
        <v/>
      </c>
      <c r="C795" s="69">
        <f>IF($B795=0,0,MAX($E796:$CZ796))</f>
        <v/>
      </c>
      <c r="D795" s="58">
        <f>_xll.BDS($A788,'Field Check'!$C$42,"headers=y","startcol=1","endcol=3","dir=h")</f>
        <v/>
      </c>
      <c r="E795" s="59" t="n"/>
      <c r="F795" s="59" t="n"/>
      <c r="G795" s="59" t="n"/>
      <c r="H795" s="59" t="n"/>
      <c r="I795" s="59" t="n"/>
      <c r="J795" s="59" t="n"/>
      <c r="K795" s="59" t="n"/>
      <c r="L795" s="59" t="n"/>
      <c r="M795" s="59" t="n"/>
      <c r="N795" s="59" t="n"/>
      <c r="O795" s="59" t="n"/>
      <c r="P795" s="59" t="n"/>
      <c r="Q795" s="59" t="n"/>
      <c r="R795" s="59" t="n"/>
      <c r="S795" s="59" t="n"/>
      <c r="T795" s="59" t="n"/>
      <c r="U795" s="59" t="n"/>
      <c r="V795" s="59" t="n"/>
      <c r="W795" s="59" t="n"/>
      <c r="X795" s="59" t="n"/>
      <c r="Y795" s="59" t="n"/>
      <c r="Z795" s="59" t="n"/>
      <c r="AA795" s="59" t="n"/>
      <c r="AB795" s="59" t="n"/>
      <c r="AC795" s="59" t="n"/>
      <c r="AD795" s="59" t="n"/>
      <c r="AE795" s="59" t="n"/>
      <c r="AF795" s="59" t="n"/>
      <c r="AG795" s="59" t="n"/>
      <c r="AH795" s="59" t="n"/>
      <c r="AI795" s="59" t="n"/>
      <c r="AJ795" s="59" t="n"/>
      <c r="AK795" s="59" t="n"/>
      <c r="AL795" s="59" t="n"/>
      <c r="AM795" s="59" t="n"/>
      <c r="AN795" s="59" t="n"/>
      <c r="AO795" s="59" t="n"/>
      <c r="AP795" s="59" t="n"/>
      <c r="AQ795" s="59" t="n"/>
      <c r="AR795" s="59" t="n"/>
      <c r="AS795" s="59" t="n"/>
      <c r="AT795" s="59" t="n"/>
      <c r="AU795" s="59" t="n"/>
      <c r="AV795" s="59" t="n"/>
      <c r="AW795" s="59" t="n"/>
      <c r="AX795" s="59" t="n"/>
      <c r="AY795" s="59" t="n"/>
      <c r="AZ795" s="59" t="n"/>
      <c r="BA795" s="59" t="n"/>
      <c r="BB795" s="59" t="n"/>
      <c r="BC795" s="59" t="n"/>
      <c r="BD795" s="59" t="n"/>
      <c r="BE795" s="59" t="n"/>
      <c r="BF795" s="59" t="n"/>
      <c r="BG795" s="59" t="n"/>
      <c r="BH795" s="59" t="n"/>
      <c r="BI795" s="59" t="n"/>
      <c r="BJ795" s="59" t="n"/>
      <c r="BK795" s="59" t="n"/>
      <c r="BL795" s="59" t="n"/>
      <c r="BM795" s="59" t="n"/>
      <c r="BN795" s="59" t="n"/>
      <c r="BO795" s="59" t="n"/>
      <c r="BP795" s="59" t="n"/>
      <c r="BQ795" s="59" t="n"/>
      <c r="BR795" s="59" t="n"/>
      <c r="BS795" s="59" t="n"/>
      <c r="BT795" s="59" t="n"/>
      <c r="BU795" s="59" t="n"/>
      <c r="BV795" s="59" t="n"/>
      <c r="BW795" s="59" t="n"/>
      <c r="BX795" s="59" t="n"/>
      <c r="BY795" s="59" t="n"/>
      <c r="BZ795" s="59" t="n"/>
      <c r="CA795" s="59" t="n"/>
      <c r="CB795" s="59" t="n"/>
      <c r="CC795" s="59" t="n"/>
      <c r="CD795" s="59" t="n"/>
      <c r="CE795" s="59" t="n"/>
      <c r="CF795" s="59" t="n"/>
      <c r="CG795" s="59" t="n"/>
      <c r="CH795" s="59" t="n"/>
      <c r="CI795" s="59" t="n"/>
      <c r="CJ795" s="59" t="n"/>
      <c r="CK795" s="59" t="n"/>
      <c r="CL795" s="59" t="n"/>
      <c r="CM795" s="59" t="n"/>
      <c r="CN795" s="59" t="n"/>
      <c r="CO795" s="59" t="n"/>
      <c r="CP795" s="59" t="n"/>
      <c r="CQ795" s="59" t="n"/>
      <c r="CR795" s="59" t="n"/>
      <c r="CS795" s="59" t="n"/>
      <c r="CT795" s="59" t="n"/>
      <c r="CU795" s="59" t="n"/>
      <c r="CV795" s="59" t="n"/>
      <c r="CW795" s="59" t="n"/>
      <c r="CX795" s="59" t="n"/>
      <c r="CY795" s="59" t="n"/>
      <c r="CZ795" s="59" t="n"/>
    </row>
    <row r="796">
      <c r="D796" s="59" t="n"/>
      <c r="E796" s="59" t="n"/>
      <c r="F796" s="59" t="n"/>
      <c r="G796" s="59" t="n"/>
      <c r="H796" s="59" t="n"/>
      <c r="I796" s="59" t="n"/>
      <c r="J796" s="59" t="n"/>
      <c r="K796" s="59" t="n"/>
      <c r="L796" s="59" t="n"/>
      <c r="M796" s="59" t="n"/>
      <c r="N796" s="59" t="n"/>
      <c r="O796" s="59" t="n"/>
      <c r="P796" s="59" t="n"/>
      <c r="Q796" s="59" t="n"/>
      <c r="R796" s="59" t="n"/>
      <c r="S796" s="59" t="n"/>
      <c r="T796" s="59" t="n"/>
      <c r="U796" s="59" t="n"/>
      <c r="V796" s="59" t="n"/>
      <c r="W796" s="59" t="n"/>
      <c r="X796" s="59" t="n"/>
      <c r="Y796" s="59" t="n"/>
      <c r="Z796" s="59" t="n"/>
      <c r="AA796" s="59" t="n"/>
      <c r="AB796" s="59" t="n"/>
      <c r="AC796" s="59" t="n"/>
      <c r="AD796" s="59" t="n"/>
      <c r="AE796" s="59" t="n"/>
      <c r="AF796" s="59" t="n"/>
      <c r="AG796" s="59" t="n"/>
      <c r="AH796" s="59" t="n"/>
      <c r="AI796" s="59" t="n"/>
      <c r="AJ796" s="59" t="n"/>
      <c r="AK796" s="59" t="n"/>
      <c r="AL796" s="59" t="n"/>
      <c r="AM796" s="59" t="n"/>
      <c r="AN796" s="59" t="n"/>
      <c r="AO796" s="59" t="n"/>
      <c r="AP796" s="59" t="n"/>
      <c r="AQ796" s="59" t="n"/>
      <c r="AR796" s="59" t="n"/>
      <c r="AS796" s="59" t="n"/>
      <c r="AT796" s="59" t="n"/>
      <c r="AU796" s="59" t="n"/>
      <c r="AV796" s="59" t="n"/>
      <c r="AW796" s="59" t="n"/>
      <c r="AX796" s="59" t="n"/>
      <c r="AY796" s="59" t="n"/>
      <c r="AZ796" s="59" t="n"/>
      <c r="BA796" s="59" t="n"/>
      <c r="BB796" s="59" t="n"/>
      <c r="BC796" s="59" t="n"/>
      <c r="BD796" s="59" t="n"/>
      <c r="BE796" s="59" t="n"/>
      <c r="BF796" s="59" t="n"/>
      <c r="BG796" s="59" t="n"/>
      <c r="BH796" s="59" t="n"/>
      <c r="BI796" s="59" t="n"/>
      <c r="BJ796" s="59" t="n"/>
      <c r="BK796" s="59" t="n"/>
      <c r="BL796" s="59" t="n"/>
      <c r="BM796" s="59" t="n"/>
      <c r="BN796" s="59" t="n"/>
      <c r="BO796" s="59" t="n"/>
      <c r="BP796" s="59" t="n"/>
      <c r="BQ796" s="59" t="n"/>
      <c r="BR796" s="59" t="n"/>
      <c r="BS796" s="59" t="n"/>
      <c r="BT796" s="59" t="n"/>
      <c r="BU796" s="59" t="n"/>
      <c r="BV796" s="59" t="n"/>
      <c r="BW796" s="59" t="n"/>
      <c r="BX796" s="59" t="n"/>
      <c r="BY796" s="59" t="n"/>
      <c r="BZ796" s="59" t="n"/>
      <c r="CA796" s="59" t="n"/>
      <c r="CB796" s="59" t="n"/>
      <c r="CC796" s="59" t="n"/>
      <c r="CD796" s="59" t="n"/>
      <c r="CE796" s="59" t="n"/>
      <c r="CF796" s="59" t="n"/>
      <c r="CG796" s="59" t="n"/>
      <c r="CH796" s="59" t="n"/>
      <c r="CI796" s="59" t="n"/>
      <c r="CJ796" s="59" t="n"/>
      <c r="CK796" s="59" t="n"/>
      <c r="CL796" s="59" t="n"/>
      <c r="CM796" s="59" t="n"/>
      <c r="CN796" s="59" t="n"/>
      <c r="CO796" s="59" t="n"/>
      <c r="CP796" s="59" t="n"/>
      <c r="CQ796" s="59" t="n"/>
      <c r="CR796" s="59" t="n"/>
      <c r="CS796" s="59" t="n"/>
      <c r="CT796" s="59" t="n"/>
      <c r="CU796" s="59" t="n"/>
      <c r="CV796" s="59" t="n"/>
      <c r="CW796" s="59" t="n"/>
      <c r="CX796" s="59" t="n"/>
      <c r="CY796" s="59" t="n"/>
      <c r="CZ796" s="59" t="n"/>
    </row>
    <row r="797">
      <c r="D797" s="107" t="n"/>
      <c r="E797" s="107" t="n"/>
      <c r="F797" s="107" t="n"/>
      <c r="G797" s="107" t="n"/>
      <c r="H797" s="107" t="n"/>
      <c r="I797" s="107" t="n"/>
      <c r="J797" s="107" t="n"/>
      <c r="K797" s="107" t="n"/>
      <c r="L797" s="107" t="n"/>
      <c r="M797" s="107" t="n"/>
      <c r="N797" s="107" t="n"/>
      <c r="O797" s="107" t="n"/>
      <c r="P797" s="107" t="n"/>
      <c r="Q797" s="107" t="n"/>
      <c r="R797" s="107" t="n"/>
      <c r="S797" s="107" t="n"/>
      <c r="T797" s="107" t="n"/>
      <c r="U797" s="107" t="n"/>
      <c r="V797" s="107" t="n"/>
      <c r="W797" s="107" t="n"/>
      <c r="X797" s="107" t="n"/>
      <c r="Y797" s="107" t="n"/>
      <c r="Z797" s="107" t="n"/>
      <c r="AA797" s="107" t="n"/>
      <c r="AB797" s="107" t="n"/>
      <c r="AC797" s="107" t="n"/>
      <c r="AD797" s="107" t="n"/>
      <c r="AE797" s="107" t="n"/>
      <c r="AF797" s="107" t="n"/>
      <c r="AG797" s="107" t="n"/>
      <c r="AH797" s="107" t="n"/>
      <c r="AI797" s="107" t="n"/>
      <c r="AJ797" s="107" t="n"/>
      <c r="AK797" s="107" t="n"/>
      <c r="AL797" s="107" t="n"/>
      <c r="AM797" s="107" t="n"/>
      <c r="AN797" s="107" t="n"/>
      <c r="AO797" s="107" t="n"/>
      <c r="AP797" s="107" t="n"/>
      <c r="AQ797" s="107" t="n"/>
      <c r="AR797" s="107" t="n"/>
      <c r="AS797" s="107" t="n"/>
      <c r="AT797" s="107" t="n"/>
      <c r="AU797" s="107" t="n"/>
      <c r="AV797" s="107" t="n"/>
      <c r="AW797" s="107" t="n"/>
      <c r="AX797" s="107" t="n"/>
      <c r="AY797" s="107" t="n"/>
      <c r="AZ797" s="107" t="n"/>
      <c r="BA797" s="107" t="n"/>
      <c r="BB797" s="107" t="n"/>
      <c r="BC797" s="107" t="n"/>
      <c r="BD797" s="107" t="n"/>
      <c r="BE797" s="107" t="n"/>
      <c r="BF797" s="107" t="n"/>
      <c r="BG797" s="107" t="n"/>
      <c r="BH797" s="107" t="n"/>
      <c r="BI797" s="107" t="n"/>
      <c r="BJ797" s="107" t="n"/>
      <c r="BK797" s="107" t="n"/>
      <c r="BL797" s="107" t="n"/>
      <c r="BM797" s="107" t="n"/>
      <c r="BN797" s="107" t="n"/>
      <c r="BO797" s="107" t="n"/>
      <c r="BP797" s="107" t="n"/>
      <c r="BQ797" s="107" t="n"/>
      <c r="BR797" s="107" t="n"/>
      <c r="BS797" s="107" t="n"/>
      <c r="BT797" s="107" t="n"/>
      <c r="BU797" s="107" t="n"/>
      <c r="BV797" s="107" t="n"/>
      <c r="BW797" s="107" t="n"/>
      <c r="BX797" s="107" t="n"/>
      <c r="BY797" s="107" t="n"/>
      <c r="BZ797" s="107" t="n"/>
      <c r="CA797" s="107" t="n"/>
      <c r="CB797" s="107" t="n"/>
      <c r="CC797" s="107" t="n"/>
      <c r="CD797" s="107" t="n"/>
      <c r="CE797" s="107" t="n"/>
      <c r="CF797" s="107" t="n"/>
      <c r="CG797" s="107" t="n"/>
      <c r="CH797" s="107" t="n"/>
      <c r="CI797" s="107" t="n"/>
      <c r="CJ797" s="107" t="n"/>
      <c r="CK797" s="107" t="n"/>
      <c r="CL797" s="107" t="n"/>
      <c r="CM797" s="107" t="n"/>
      <c r="CN797" s="107" t="n"/>
      <c r="CO797" s="107" t="n"/>
      <c r="CP797" s="107" t="n"/>
      <c r="CQ797" s="107" t="n"/>
      <c r="CR797" s="107" t="n"/>
      <c r="CS797" s="107" t="n"/>
      <c r="CT797" s="107" t="n"/>
      <c r="CU797" s="107" t="n"/>
      <c r="CV797" s="107" t="n"/>
      <c r="CW797" s="107" t="n"/>
      <c r="CX797" s="107" t="n"/>
      <c r="CY797" s="107" t="n"/>
      <c r="CZ797" s="107" t="n"/>
    </row>
    <row r="799">
      <c r="A799" s="126">
        <f>IF('AS51'!$C$78="","",'AS51'!$C$78)</f>
        <v/>
      </c>
      <c r="B799" s="68">
        <f>IF($A799="",0,COUNT($E800:$CZ800))</f>
        <v/>
      </c>
      <c r="C799" s="69">
        <f>IF($B799=0,0,MAX($E800:$CZ800))</f>
        <v/>
      </c>
      <c r="D799" s="58">
        <f>_xll.BDS($A799,'Field Check'!$C$44,"headers=y","startcol=1","endcol=7","dir=h","DVD_START_DT",'Field Check'!$C$59,"DVD_END_DT",'Field Check'!$D$59)</f>
        <v/>
      </c>
      <c r="E799" s="59" t="n"/>
      <c r="F799" s="59" t="n"/>
      <c r="G799" s="59" t="n"/>
      <c r="H799" s="59" t="n"/>
      <c r="I799" s="59" t="n"/>
      <c r="J799" s="59" t="n"/>
      <c r="K799" s="59" t="n"/>
      <c r="L799" s="59" t="n"/>
      <c r="M799" s="59" t="n"/>
      <c r="N799" s="59" t="n"/>
      <c r="O799" s="59" t="n"/>
      <c r="P799" s="59" t="n"/>
      <c r="Q799" s="59" t="n"/>
      <c r="R799" s="59" t="n"/>
      <c r="S799" s="59" t="n"/>
      <c r="T799" s="59" t="n"/>
      <c r="U799" s="59" t="n"/>
      <c r="V799" s="59" t="n"/>
      <c r="W799" s="59" t="n"/>
      <c r="X799" s="59" t="n"/>
      <c r="Y799" s="59" t="n"/>
      <c r="Z799" s="59" t="n"/>
      <c r="AA799" s="59" t="n"/>
      <c r="AB799" s="59" t="n"/>
      <c r="AC799" s="59" t="n"/>
      <c r="AD799" s="59" t="n"/>
      <c r="AE799" s="59" t="n"/>
      <c r="AF799" s="59" t="n"/>
      <c r="AG799" s="59" t="n"/>
      <c r="AH799" s="59" t="n"/>
      <c r="AI799" s="59" t="n"/>
      <c r="AJ799" s="59" t="n"/>
      <c r="AK799" s="59" t="n"/>
      <c r="AL799" s="59" t="n"/>
      <c r="AM799" s="59" t="n"/>
      <c r="AN799" s="59" t="n"/>
      <c r="AO799" s="59" t="n"/>
      <c r="AP799" s="59" t="n"/>
      <c r="AQ799" s="59" t="n"/>
      <c r="AR799" s="59" t="n"/>
      <c r="AS799" s="59" t="n"/>
      <c r="AT799" s="59" t="n"/>
      <c r="AU799" s="59" t="n"/>
      <c r="AV799" s="59" t="n"/>
      <c r="AW799" s="59" t="n"/>
      <c r="AX799" s="59" t="n"/>
      <c r="AY799" s="59" t="n"/>
      <c r="AZ799" s="59" t="n"/>
      <c r="BA799" s="59" t="n"/>
      <c r="BB799" s="59" t="n"/>
      <c r="BC799" s="59" t="n"/>
      <c r="BD799" s="59" t="n"/>
      <c r="BE799" s="59" t="n"/>
      <c r="BF799" s="59" t="n"/>
      <c r="BG799" s="59" t="n"/>
      <c r="BH799" s="59" t="n"/>
      <c r="BI799" s="59" t="n"/>
      <c r="BJ799" s="59" t="n"/>
      <c r="BK799" s="59" t="n"/>
      <c r="BL799" s="59" t="n"/>
      <c r="BM799" s="59" t="n"/>
      <c r="BN799" s="59" t="n"/>
      <c r="BO799" s="59" t="n"/>
      <c r="BP799" s="59" t="n"/>
      <c r="BQ799" s="59" t="n"/>
      <c r="BR799" s="59" t="n"/>
      <c r="BS799" s="59" t="n"/>
      <c r="BT799" s="59" t="n"/>
      <c r="BU799" s="59" t="n"/>
      <c r="BV799" s="59" t="n"/>
      <c r="BW799" s="59" t="n"/>
      <c r="BX799" s="59" t="n"/>
      <c r="BY799" s="59" t="n"/>
      <c r="BZ799" s="59" t="n"/>
      <c r="CA799" s="59" t="n"/>
      <c r="CB799" s="59" t="n"/>
      <c r="CC799" s="59" t="n"/>
      <c r="CD799" s="59" t="n"/>
      <c r="CE799" s="59" t="n"/>
      <c r="CF799" s="59" t="n"/>
      <c r="CG799" s="59" t="n"/>
      <c r="CH799" s="59" t="n"/>
      <c r="CI799" s="59" t="n"/>
      <c r="CJ799" s="59" t="n"/>
      <c r="CK799" s="59" t="n"/>
      <c r="CL799" s="59" t="n"/>
      <c r="CM799" s="59" t="n"/>
      <c r="CN799" s="59" t="n"/>
      <c r="CO799" s="59" t="n"/>
      <c r="CP799" s="59" t="n"/>
      <c r="CQ799" s="59" t="n"/>
      <c r="CR799" s="59" t="n"/>
      <c r="CS799" s="59" t="n"/>
      <c r="CT799" s="59" t="n"/>
      <c r="CU799" s="59" t="n"/>
      <c r="CV799" s="59" t="n"/>
      <c r="CW799" s="59" t="n"/>
      <c r="CX799" s="59" t="n"/>
      <c r="CY799" s="59" t="n"/>
      <c r="CZ799" s="59" t="n"/>
    </row>
    <row r="800">
      <c r="D800" s="59" t="n"/>
      <c r="E800" s="59" t="n"/>
      <c r="F800" s="59" t="n"/>
      <c r="G800" s="59" t="n"/>
      <c r="H800" s="59" t="n"/>
      <c r="I800" s="59" t="n"/>
      <c r="J800" s="59" t="n"/>
      <c r="K800" s="59" t="n"/>
      <c r="L800" s="59" t="n"/>
      <c r="M800" s="59" t="n"/>
      <c r="N800" s="59" t="n"/>
      <c r="O800" s="59" t="n"/>
      <c r="P800" s="59" t="n"/>
      <c r="Q800" s="59" t="n"/>
      <c r="R800" s="59" t="n"/>
      <c r="S800" s="59" t="n"/>
      <c r="T800" s="59" t="n"/>
      <c r="U800" s="59" t="n"/>
      <c r="V800" s="59" t="n"/>
      <c r="W800" s="59" t="n"/>
      <c r="X800" s="59" t="n"/>
      <c r="Y800" s="59" t="n"/>
      <c r="Z800" s="59" t="n"/>
      <c r="AA800" s="59" t="n"/>
      <c r="AB800" s="59" t="n"/>
      <c r="AC800" s="59" t="n"/>
      <c r="AD800" s="59" t="n"/>
      <c r="AE800" s="59" t="n"/>
      <c r="AF800" s="59" t="n"/>
      <c r="AG800" s="59" t="n"/>
      <c r="AH800" s="59" t="n"/>
      <c r="AI800" s="59" t="n"/>
      <c r="AJ800" s="59" t="n"/>
      <c r="AK800" s="59" t="n"/>
      <c r="AL800" s="59" t="n"/>
      <c r="AM800" s="59" t="n"/>
      <c r="AN800" s="59" t="n"/>
      <c r="AO800" s="59" t="n"/>
      <c r="AP800" s="59" t="n"/>
      <c r="AQ800" s="59" t="n"/>
      <c r="AR800" s="59" t="n"/>
      <c r="AS800" s="59" t="n"/>
      <c r="AT800" s="59" t="n"/>
      <c r="AU800" s="59" t="n"/>
      <c r="AV800" s="59" t="n"/>
      <c r="AW800" s="59" t="n"/>
      <c r="AX800" s="59" t="n"/>
      <c r="AY800" s="59" t="n"/>
      <c r="AZ800" s="59" t="n"/>
      <c r="BA800" s="59" t="n"/>
      <c r="BB800" s="59" t="n"/>
      <c r="BC800" s="59" t="n"/>
      <c r="BD800" s="59" t="n"/>
      <c r="BE800" s="59" t="n"/>
      <c r="BF800" s="59" t="n"/>
      <c r="BG800" s="59" t="n"/>
      <c r="BH800" s="59" t="n"/>
      <c r="BI800" s="59" t="n"/>
      <c r="BJ800" s="59" t="n"/>
      <c r="BK800" s="59" t="n"/>
      <c r="BL800" s="59" t="n"/>
      <c r="BM800" s="59" t="n"/>
      <c r="BN800" s="59" t="n"/>
      <c r="BO800" s="59" t="n"/>
      <c r="BP800" s="59" t="n"/>
      <c r="BQ800" s="59" t="n"/>
      <c r="BR800" s="59" t="n"/>
      <c r="BS800" s="59" t="n"/>
      <c r="BT800" s="59" t="n"/>
      <c r="BU800" s="59" t="n"/>
      <c r="BV800" s="59" t="n"/>
      <c r="BW800" s="59" t="n"/>
      <c r="BX800" s="59" t="n"/>
      <c r="BY800" s="59" t="n"/>
      <c r="BZ800" s="59" t="n"/>
      <c r="CA800" s="59" t="n"/>
      <c r="CB800" s="59" t="n"/>
      <c r="CC800" s="59" t="n"/>
      <c r="CD800" s="59" t="n"/>
      <c r="CE800" s="59" t="n"/>
      <c r="CF800" s="59" t="n"/>
      <c r="CG800" s="59" t="n"/>
      <c r="CH800" s="59" t="n"/>
      <c r="CI800" s="59" t="n"/>
      <c r="CJ800" s="59" t="n"/>
      <c r="CK800" s="59" t="n"/>
      <c r="CL800" s="59" t="n"/>
      <c r="CM800" s="59" t="n"/>
      <c r="CN800" s="59" t="n"/>
      <c r="CO800" s="59" t="n"/>
      <c r="CP800" s="59" t="n"/>
      <c r="CQ800" s="59" t="n"/>
      <c r="CR800" s="59" t="n"/>
      <c r="CS800" s="59" t="n"/>
      <c r="CT800" s="59" t="n"/>
      <c r="CU800" s="59" t="n"/>
      <c r="CV800" s="59" t="n"/>
      <c r="CW800" s="59" t="n"/>
      <c r="CX800" s="59" t="n"/>
      <c r="CY800" s="59" t="n"/>
      <c r="CZ800" s="59" t="n"/>
    </row>
    <row r="801">
      <c r="D801" s="59" t="n"/>
      <c r="E801" s="59" t="n"/>
      <c r="F801" s="59" t="n"/>
      <c r="G801" s="59" t="n"/>
      <c r="H801" s="59" t="n"/>
      <c r="I801" s="59" t="n"/>
      <c r="J801" s="59" t="n"/>
      <c r="K801" s="59" t="n"/>
      <c r="L801" s="59" t="n"/>
      <c r="M801" s="59" t="n"/>
      <c r="N801" s="59" t="n"/>
      <c r="O801" s="59" t="n"/>
      <c r="P801" s="59" t="n"/>
      <c r="Q801" s="59" t="n"/>
      <c r="R801" s="59" t="n"/>
      <c r="S801" s="59" t="n"/>
      <c r="T801" s="59" t="n"/>
      <c r="U801" s="59" t="n"/>
      <c r="V801" s="59" t="n"/>
      <c r="W801" s="59" t="n"/>
      <c r="X801" s="59" t="n"/>
      <c r="Y801" s="59" t="n"/>
      <c r="Z801" s="59" t="n"/>
      <c r="AA801" s="59" t="n"/>
      <c r="AB801" s="59" t="n"/>
      <c r="AC801" s="59" t="n"/>
      <c r="AD801" s="59" t="n"/>
      <c r="AE801" s="59" t="n"/>
      <c r="AF801" s="59" t="n"/>
      <c r="AG801" s="59" t="n"/>
      <c r="AH801" s="59" t="n"/>
      <c r="AI801" s="59" t="n"/>
      <c r="AJ801" s="59" t="n"/>
      <c r="AK801" s="59" t="n"/>
      <c r="AL801" s="59" t="n"/>
      <c r="AM801" s="59" t="n"/>
      <c r="AN801" s="59" t="n"/>
      <c r="AO801" s="59" t="n"/>
      <c r="AP801" s="59" t="n"/>
      <c r="AQ801" s="59" t="n"/>
      <c r="AR801" s="59" t="n"/>
      <c r="AS801" s="59" t="n"/>
      <c r="AT801" s="59" t="n"/>
      <c r="AU801" s="59" t="n"/>
      <c r="AV801" s="59" t="n"/>
      <c r="AW801" s="59" t="n"/>
      <c r="AX801" s="59" t="n"/>
      <c r="AY801" s="59" t="n"/>
      <c r="AZ801" s="59" t="n"/>
      <c r="BA801" s="59" t="n"/>
      <c r="BB801" s="59" t="n"/>
      <c r="BC801" s="59" t="n"/>
      <c r="BD801" s="59" t="n"/>
      <c r="BE801" s="59" t="n"/>
      <c r="BF801" s="59" t="n"/>
      <c r="BG801" s="59" t="n"/>
      <c r="BH801" s="59" t="n"/>
      <c r="BI801" s="59" t="n"/>
      <c r="BJ801" s="59" t="n"/>
      <c r="BK801" s="59" t="n"/>
      <c r="BL801" s="59" t="n"/>
      <c r="BM801" s="59" t="n"/>
      <c r="BN801" s="59" t="n"/>
      <c r="BO801" s="59" t="n"/>
      <c r="BP801" s="59" t="n"/>
      <c r="BQ801" s="59" t="n"/>
      <c r="BR801" s="59" t="n"/>
      <c r="BS801" s="59" t="n"/>
      <c r="BT801" s="59" t="n"/>
      <c r="BU801" s="59" t="n"/>
      <c r="BV801" s="59" t="n"/>
      <c r="BW801" s="59" t="n"/>
      <c r="BX801" s="59" t="n"/>
      <c r="BY801" s="59" t="n"/>
      <c r="BZ801" s="59" t="n"/>
      <c r="CA801" s="59" t="n"/>
      <c r="CB801" s="59" t="n"/>
      <c r="CC801" s="59" t="n"/>
      <c r="CD801" s="59" t="n"/>
      <c r="CE801" s="59" t="n"/>
      <c r="CF801" s="59" t="n"/>
      <c r="CG801" s="59" t="n"/>
      <c r="CH801" s="59" t="n"/>
      <c r="CI801" s="59" t="n"/>
      <c r="CJ801" s="59" t="n"/>
      <c r="CK801" s="59" t="n"/>
      <c r="CL801" s="59" t="n"/>
      <c r="CM801" s="59" t="n"/>
      <c r="CN801" s="59" t="n"/>
      <c r="CO801" s="59" t="n"/>
      <c r="CP801" s="59" t="n"/>
      <c r="CQ801" s="59" t="n"/>
      <c r="CR801" s="59" t="n"/>
      <c r="CS801" s="59" t="n"/>
      <c r="CT801" s="59" t="n"/>
      <c r="CU801" s="59" t="n"/>
      <c r="CV801" s="59" t="n"/>
      <c r="CW801" s="59" t="n"/>
      <c r="CX801" s="59" t="n"/>
      <c r="CY801" s="59" t="n"/>
      <c r="CZ801" s="59" t="n"/>
    </row>
    <row r="802">
      <c r="D802" s="59" t="n"/>
      <c r="E802" s="59" t="n"/>
      <c r="F802" s="59" t="n"/>
      <c r="G802" s="59" t="n"/>
      <c r="H802" s="59" t="n"/>
      <c r="I802" s="59" t="n"/>
      <c r="J802" s="59" t="n"/>
      <c r="K802" s="59" t="n"/>
      <c r="L802" s="59" t="n"/>
      <c r="M802" s="59" t="n"/>
      <c r="N802" s="59" t="n"/>
      <c r="O802" s="59" t="n"/>
      <c r="P802" s="59" t="n"/>
      <c r="Q802" s="59" t="n"/>
      <c r="R802" s="59" t="n"/>
      <c r="S802" s="59" t="n"/>
      <c r="T802" s="59" t="n"/>
      <c r="U802" s="59" t="n"/>
      <c r="V802" s="59" t="n"/>
      <c r="W802" s="59" t="n"/>
      <c r="X802" s="59" t="n"/>
      <c r="Y802" s="59" t="n"/>
      <c r="Z802" s="59" t="n"/>
      <c r="AA802" s="59" t="n"/>
      <c r="AB802" s="59" t="n"/>
      <c r="AC802" s="59" t="n"/>
      <c r="AD802" s="59" t="n"/>
      <c r="AE802" s="59" t="n"/>
      <c r="AF802" s="59" t="n"/>
      <c r="AG802" s="59" t="n"/>
      <c r="AH802" s="59" t="n"/>
      <c r="AI802" s="59" t="n"/>
      <c r="AJ802" s="59" t="n"/>
      <c r="AK802" s="59" t="n"/>
      <c r="AL802" s="59" t="n"/>
      <c r="AM802" s="59" t="n"/>
      <c r="AN802" s="59" t="n"/>
      <c r="AO802" s="59" t="n"/>
      <c r="AP802" s="59" t="n"/>
      <c r="AQ802" s="59" t="n"/>
      <c r="AR802" s="59" t="n"/>
      <c r="AS802" s="59" t="n"/>
      <c r="AT802" s="59" t="n"/>
      <c r="AU802" s="59" t="n"/>
      <c r="AV802" s="59" t="n"/>
      <c r="AW802" s="59" t="n"/>
      <c r="AX802" s="59" t="n"/>
      <c r="AY802" s="59" t="n"/>
      <c r="AZ802" s="59" t="n"/>
      <c r="BA802" s="59" t="n"/>
      <c r="BB802" s="59" t="n"/>
      <c r="BC802" s="59" t="n"/>
      <c r="BD802" s="59" t="n"/>
      <c r="BE802" s="59" t="n"/>
      <c r="BF802" s="59" t="n"/>
      <c r="BG802" s="59" t="n"/>
      <c r="BH802" s="59" t="n"/>
      <c r="BI802" s="59" t="n"/>
      <c r="BJ802" s="59" t="n"/>
      <c r="BK802" s="59" t="n"/>
      <c r="BL802" s="59" t="n"/>
      <c r="BM802" s="59" t="n"/>
      <c r="BN802" s="59" t="n"/>
      <c r="BO802" s="59" t="n"/>
      <c r="BP802" s="59" t="n"/>
      <c r="BQ802" s="59" t="n"/>
      <c r="BR802" s="59" t="n"/>
      <c r="BS802" s="59" t="n"/>
      <c r="BT802" s="59" t="n"/>
      <c r="BU802" s="59" t="n"/>
      <c r="BV802" s="59" t="n"/>
      <c r="BW802" s="59" t="n"/>
      <c r="BX802" s="59" t="n"/>
      <c r="BY802" s="59" t="n"/>
      <c r="BZ802" s="59" t="n"/>
      <c r="CA802" s="59" t="n"/>
      <c r="CB802" s="59" t="n"/>
      <c r="CC802" s="59" t="n"/>
      <c r="CD802" s="59" t="n"/>
      <c r="CE802" s="59" t="n"/>
      <c r="CF802" s="59" t="n"/>
      <c r="CG802" s="59" t="n"/>
      <c r="CH802" s="59" t="n"/>
      <c r="CI802" s="59" t="n"/>
      <c r="CJ802" s="59" t="n"/>
      <c r="CK802" s="59" t="n"/>
      <c r="CL802" s="59" t="n"/>
      <c r="CM802" s="59" t="n"/>
      <c r="CN802" s="59" t="n"/>
      <c r="CO802" s="59" t="n"/>
      <c r="CP802" s="59" t="n"/>
      <c r="CQ802" s="59" t="n"/>
      <c r="CR802" s="59" t="n"/>
      <c r="CS802" s="59" t="n"/>
      <c r="CT802" s="59" t="n"/>
      <c r="CU802" s="59" t="n"/>
      <c r="CV802" s="59" t="n"/>
      <c r="CW802" s="59" t="n"/>
      <c r="CX802" s="59" t="n"/>
      <c r="CY802" s="59" t="n"/>
      <c r="CZ802" s="59" t="n"/>
    </row>
    <row r="803">
      <c r="D803" s="107" t="n"/>
      <c r="E803" s="107" t="n"/>
      <c r="F803" s="107" t="n"/>
      <c r="G803" s="107" t="n"/>
      <c r="H803" s="107" t="n"/>
      <c r="I803" s="107" t="n"/>
      <c r="J803" s="107" t="n"/>
      <c r="K803" s="107" t="n"/>
      <c r="L803" s="107" t="n"/>
      <c r="M803" s="107" t="n"/>
      <c r="N803" s="107" t="n"/>
      <c r="O803" s="107" t="n"/>
      <c r="P803" s="107" t="n"/>
      <c r="Q803" s="107" t="n"/>
      <c r="R803" s="107" t="n"/>
      <c r="S803" s="107" t="n"/>
      <c r="T803" s="107" t="n"/>
      <c r="U803" s="107" t="n"/>
      <c r="V803" s="107" t="n"/>
      <c r="W803" s="107" t="n"/>
      <c r="X803" s="107" t="n"/>
      <c r="Y803" s="107" t="n"/>
      <c r="Z803" s="107" t="n"/>
      <c r="AA803" s="107" t="n"/>
      <c r="AB803" s="107" t="n"/>
      <c r="AC803" s="107" t="n"/>
      <c r="AD803" s="107" t="n"/>
      <c r="AE803" s="107" t="n"/>
      <c r="AF803" s="107" t="n"/>
      <c r="AG803" s="107" t="n"/>
      <c r="AH803" s="107" t="n"/>
      <c r="AI803" s="107" t="n"/>
      <c r="AJ803" s="107" t="n"/>
      <c r="AK803" s="107" t="n"/>
      <c r="AL803" s="107" t="n"/>
      <c r="AM803" s="107" t="n"/>
      <c r="AN803" s="107" t="n"/>
      <c r="AO803" s="107" t="n"/>
      <c r="AP803" s="107" t="n"/>
      <c r="AQ803" s="107" t="n"/>
      <c r="AR803" s="107" t="n"/>
      <c r="AS803" s="107" t="n"/>
      <c r="AT803" s="107" t="n"/>
      <c r="AU803" s="107" t="n"/>
      <c r="AV803" s="107" t="n"/>
      <c r="AW803" s="107" t="n"/>
      <c r="AX803" s="107" t="n"/>
      <c r="AY803" s="107" t="n"/>
      <c r="AZ803" s="107" t="n"/>
      <c r="BA803" s="107" t="n"/>
      <c r="BB803" s="107" t="n"/>
      <c r="BC803" s="107" t="n"/>
      <c r="BD803" s="107" t="n"/>
      <c r="BE803" s="107" t="n"/>
      <c r="BF803" s="107" t="n"/>
      <c r="BG803" s="107" t="n"/>
      <c r="BH803" s="107" t="n"/>
      <c r="BI803" s="107" t="n"/>
      <c r="BJ803" s="107" t="n"/>
      <c r="BK803" s="107" t="n"/>
      <c r="BL803" s="107" t="n"/>
      <c r="BM803" s="107" t="n"/>
      <c r="BN803" s="107" t="n"/>
      <c r="BO803" s="107" t="n"/>
      <c r="BP803" s="107" t="n"/>
      <c r="BQ803" s="107" t="n"/>
      <c r="BR803" s="107" t="n"/>
      <c r="BS803" s="107" t="n"/>
      <c r="BT803" s="107" t="n"/>
      <c r="BU803" s="107" t="n"/>
      <c r="BV803" s="107" t="n"/>
      <c r="BW803" s="107" t="n"/>
      <c r="BX803" s="107" t="n"/>
      <c r="BY803" s="107" t="n"/>
      <c r="BZ803" s="107" t="n"/>
      <c r="CA803" s="107" t="n"/>
      <c r="CB803" s="107" t="n"/>
      <c r="CC803" s="107" t="n"/>
      <c r="CD803" s="107" t="n"/>
      <c r="CE803" s="107" t="n"/>
      <c r="CF803" s="107" t="n"/>
      <c r="CG803" s="107" t="n"/>
      <c r="CH803" s="107" t="n"/>
      <c r="CI803" s="107" t="n"/>
      <c r="CJ803" s="107" t="n"/>
      <c r="CK803" s="107" t="n"/>
      <c r="CL803" s="107" t="n"/>
      <c r="CM803" s="107" t="n"/>
      <c r="CN803" s="107" t="n"/>
      <c r="CO803" s="107" t="n"/>
      <c r="CP803" s="107" t="n"/>
      <c r="CQ803" s="107" t="n"/>
      <c r="CR803" s="107" t="n"/>
      <c r="CS803" s="107" t="n"/>
      <c r="CT803" s="107" t="n"/>
      <c r="CU803" s="107" t="n"/>
      <c r="CV803" s="107" t="n"/>
      <c r="CW803" s="107" t="n"/>
      <c r="CX803" s="107" t="n"/>
      <c r="CY803" s="107" t="n"/>
      <c r="CZ803" s="107" t="n"/>
    </row>
    <row r="806">
      <c r="A806" s="2">
        <f>IF($A799="","","   projections")</f>
        <v/>
      </c>
      <c r="B806" s="68">
        <f>IF($A799="",0,COUNT($E807:$CZ807))</f>
        <v/>
      </c>
      <c r="C806" s="69">
        <f>IF($B806=0,0,MAX($E807:$CZ807))</f>
        <v/>
      </c>
      <c r="D806" s="58">
        <f>_xll.BDS($A799,'Field Check'!$C$42,"headers=y","startcol=1","endcol=3","dir=h","cols=20;rows=3")</f>
        <v/>
      </c>
      <c r="E806" s="59" t="n">
        <v>46261</v>
      </c>
      <c r="F806" s="59" t="n">
        <v>46442</v>
      </c>
      <c r="G806" s="59" t="n">
        <v>46625</v>
      </c>
      <c r="H806" s="59" t="n">
        <v>46806</v>
      </c>
      <c r="I806" s="59" t="n">
        <v>46989</v>
      </c>
      <c r="J806" s="59" t="n">
        <v>47170</v>
      </c>
      <c r="K806" s="59" t="n">
        <v>47353</v>
      </c>
      <c r="L806" s="59" t="n">
        <v>47541</v>
      </c>
      <c r="M806" s="59" t="n">
        <v>47724</v>
      </c>
      <c r="N806" s="59" t="n">
        <v>47905</v>
      </c>
      <c r="O806" s="59" t="n">
        <v>48088</v>
      </c>
      <c r="P806" s="59" t="n">
        <v>48269</v>
      </c>
      <c r="Q806" s="59" t="n">
        <v>48452</v>
      </c>
      <c r="R806" s="59" t="n">
        <v>48633</v>
      </c>
      <c r="S806" s="59" t="n">
        <v>48816</v>
      </c>
      <c r="T806" s="59" t="n">
        <v>48997</v>
      </c>
      <c r="U806" s="59" t="n">
        <v>49180</v>
      </c>
      <c r="V806" s="59" t="n">
        <v>49368</v>
      </c>
      <c r="W806" s="59" t="n">
        <v>49551</v>
      </c>
      <c r="X806" s="59" t="n"/>
      <c r="Y806" s="59" t="n"/>
      <c r="Z806" s="59" t="n"/>
      <c r="AA806" s="59" t="n"/>
      <c r="AB806" s="59" t="n"/>
      <c r="AC806" s="59" t="n"/>
      <c r="AD806" s="59" t="n"/>
      <c r="AE806" s="59" t="n"/>
      <c r="AF806" s="59" t="n"/>
      <c r="AG806" s="59" t="n"/>
      <c r="AH806" s="59" t="n"/>
      <c r="AI806" s="59" t="n"/>
      <c r="AJ806" s="59" t="n"/>
      <c r="AK806" s="59" t="n"/>
      <c r="AL806" s="59" t="n"/>
      <c r="AM806" s="59" t="n"/>
      <c r="AN806" s="59" t="n"/>
      <c r="AO806" s="59" t="n"/>
      <c r="AP806" s="59" t="n"/>
      <c r="AQ806" s="59" t="n"/>
      <c r="AR806" s="59" t="n"/>
      <c r="AS806" s="59" t="n"/>
      <c r="AT806" s="59" t="n"/>
      <c r="AU806" s="59" t="n"/>
      <c r="AV806" s="59" t="n"/>
      <c r="AW806" s="59" t="n"/>
      <c r="AX806" s="59" t="n"/>
      <c r="AY806" s="59" t="n"/>
      <c r="AZ806" s="59" t="n"/>
      <c r="BA806" s="59" t="n"/>
      <c r="BB806" s="59" t="n"/>
      <c r="BC806" s="59" t="n"/>
      <c r="BD806" s="59" t="n"/>
      <c r="BE806" s="59" t="n"/>
      <c r="BF806" s="59" t="n"/>
      <c r="BG806" s="59" t="n"/>
      <c r="BH806" s="59" t="n"/>
      <c r="BI806" s="59" t="n"/>
      <c r="BJ806" s="59" t="n"/>
      <c r="BK806" s="59" t="n"/>
      <c r="BL806" s="59" t="n"/>
      <c r="BM806" s="59" t="n"/>
      <c r="BN806" s="59" t="n"/>
      <c r="BO806" s="59" t="n"/>
      <c r="BP806" s="59" t="n"/>
      <c r="BQ806" s="59" t="n"/>
      <c r="BR806" s="59" t="n"/>
      <c r="BS806" s="59" t="n"/>
      <c r="BT806" s="59" t="n"/>
      <c r="BU806" s="59" t="n"/>
      <c r="BV806" s="59" t="n"/>
      <c r="BW806" s="59" t="n"/>
      <c r="BX806" s="59" t="n"/>
      <c r="BY806" s="59" t="n"/>
      <c r="BZ806" s="59" t="n"/>
      <c r="CA806" s="59" t="n"/>
      <c r="CB806" s="59" t="n"/>
      <c r="CC806" s="59" t="n"/>
      <c r="CD806" s="59" t="n"/>
      <c r="CE806" s="59" t="n"/>
      <c r="CF806" s="59" t="n"/>
      <c r="CG806" s="59" t="n"/>
      <c r="CH806" s="59" t="n"/>
      <c r="CI806" s="59" t="n"/>
      <c r="CJ806" s="59" t="n"/>
      <c r="CK806" s="59" t="n"/>
      <c r="CL806" s="59" t="n"/>
      <c r="CM806" s="59" t="n"/>
      <c r="CN806" s="59" t="n"/>
      <c r="CO806" s="59" t="n"/>
      <c r="CP806" s="59" t="n"/>
      <c r="CQ806" s="59" t="n"/>
      <c r="CR806" s="59" t="n"/>
      <c r="CS806" s="59" t="n"/>
      <c r="CT806" s="59" t="n"/>
      <c r="CU806" s="59" t="n"/>
      <c r="CV806" s="59" t="n"/>
      <c r="CW806" s="59" t="n"/>
      <c r="CX806" s="59" t="n"/>
      <c r="CY806" s="59" t="n"/>
      <c r="CZ806" s="59" t="n"/>
    </row>
    <row r="807">
      <c r="D807" s="59" t="inlineStr">
        <is>
          <t>Ex-Date</t>
        </is>
      </c>
      <c r="E807" s="59" t="n">
        <v>46281</v>
      </c>
      <c r="F807" s="59" t="n">
        <v>46471</v>
      </c>
      <c r="G807" s="59" t="n">
        <v>46646</v>
      </c>
      <c r="H807" s="59" t="n">
        <v>46839</v>
      </c>
      <c r="I807" s="59" t="n">
        <v>47010</v>
      </c>
      <c r="J807" s="59" t="n">
        <v>47204</v>
      </c>
      <c r="K807" s="59" t="n">
        <v>47374</v>
      </c>
      <c r="L807" s="59" t="n">
        <v>47569</v>
      </c>
      <c r="M807" s="59" t="n">
        <v>47745</v>
      </c>
      <c r="N807" s="59" t="n">
        <v>47934</v>
      </c>
      <c r="O807" s="59" t="n">
        <v>48109</v>
      </c>
      <c r="P807" s="59" t="n">
        <v>48298</v>
      </c>
      <c r="Q807" s="59" t="n">
        <v>48473</v>
      </c>
      <c r="R807" s="59" t="n">
        <v>48663</v>
      </c>
      <c r="S807" s="59" t="n">
        <v>48837</v>
      </c>
      <c r="T807" s="59" t="n">
        <v>49030</v>
      </c>
      <c r="U807" s="59" t="n">
        <v>49201</v>
      </c>
      <c r="V807" s="59" t="n">
        <v>49395</v>
      </c>
      <c r="W807" s="59" t="n">
        <v>49572</v>
      </c>
      <c r="X807" s="59" t="n"/>
      <c r="Y807" s="59" t="n"/>
      <c r="Z807" s="59" t="n"/>
      <c r="AA807" s="59" t="n"/>
      <c r="AB807" s="59" t="n"/>
      <c r="AC807" s="59" t="n"/>
      <c r="AD807" s="59" t="n"/>
      <c r="AE807" s="59" t="n"/>
      <c r="AF807" s="59" t="n"/>
      <c r="AG807" s="59" t="n"/>
      <c r="AH807" s="59" t="n"/>
      <c r="AI807" s="59" t="n"/>
      <c r="AJ807" s="59" t="n"/>
      <c r="AK807" s="59" t="n"/>
      <c r="AL807" s="59" t="n"/>
      <c r="AM807" s="59" t="n"/>
      <c r="AN807" s="59" t="n"/>
      <c r="AO807" s="59" t="n"/>
      <c r="AP807" s="59" t="n"/>
      <c r="AQ807" s="59" t="n"/>
      <c r="AR807" s="59" t="n"/>
      <c r="AS807" s="59" t="n"/>
      <c r="AT807" s="59" t="n"/>
      <c r="AU807" s="59" t="n"/>
      <c r="AV807" s="59" t="n"/>
      <c r="AW807" s="59" t="n"/>
      <c r="AX807" s="59" t="n"/>
      <c r="AY807" s="59" t="n"/>
      <c r="AZ807" s="59" t="n"/>
      <c r="BA807" s="59" t="n"/>
      <c r="BB807" s="59" t="n"/>
      <c r="BC807" s="59" t="n"/>
      <c r="BD807" s="59" t="n"/>
      <c r="BE807" s="59" t="n"/>
      <c r="BF807" s="59" t="n"/>
      <c r="BG807" s="59" t="n"/>
      <c r="BH807" s="59" t="n"/>
      <c r="BI807" s="59" t="n"/>
      <c r="BJ807" s="59" t="n"/>
      <c r="BK807" s="59" t="n"/>
      <c r="BL807" s="59" t="n"/>
      <c r="BM807" s="59" t="n"/>
      <c r="BN807" s="59" t="n"/>
      <c r="BO807" s="59" t="n"/>
      <c r="BP807" s="59" t="n"/>
      <c r="BQ807" s="59" t="n"/>
      <c r="BR807" s="59" t="n"/>
      <c r="BS807" s="59" t="n"/>
      <c r="BT807" s="59" t="n"/>
      <c r="BU807" s="59" t="n"/>
      <c r="BV807" s="59" t="n"/>
      <c r="BW807" s="59" t="n"/>
      <c r="BX807" s="59" t="n"/>
      <c r="BY807" s="59" t="n"/>
      <c r="BZ807" s="59" t="n"/>
      <c r="CA807" s="59" t="n"/>
      <c r="CB807" s="59" t="n"/>
      <c r="CC807" s="59" t="n"/>
      <c r="CD807" s="59" t="n"/>
      <c r="CE807" s="59" t="n"/>
      <c r="CF807" s="59" t="n"/>
      <c r="CG807" s="59" t="n"/>
      <c r="CH807" s="59" t="n"/>
      <c r="CI807" s="59" t="n"/>
      <c r="CJ807" s="59" t="n"/>
      <c r="CK807" s="59" t="n"/>
      <c r="CL807" s="59" t="n"/>
      <c r="CM807" s="59" t="n"/>
      <c r="CN807" s="59" t="n"/>
      <c r="CO807" s="59" t="n"/>
      <c r="CP807" s="59" t="n"/>
      <c r="CQ807" s="59" t="n"/>
      <c r="CR807" s="59" t="n"/>
      <c r="CS807" s="59" t="n"/>
      <c r="CT807" s="59" t="n"/>
      <c r="CU807" s="59" t="n"/>
      <c r="CV807" s="59" t="n"/>
      <c r="CW807" s="59" t="n"/>
      <c r="CX807" s="59" t="n"/>
      <c r="CY807" s="59" t="n"/>
      <c r="CZ807" s="59" t="n"/>
    </row>
    <row r="808">
      <c r="D808" s="107" t="inlineStr">
        <is>
          <t>Amount Per Share</t>
        </is>
      </c>
      <c r="E808" s="107" t="n">
        <v>0.3</v>
      </c>
      <c r="F808" s="107" t="n">
        <v>0.12</v>
      </c>
      <c r="G808" s="107" t="n">
        <v>0.3</v>
      </c>
      <c r="H808" s="107" t="n">
        <v>0.12</v>
      </c>
      <c r="I808" s="107" t="n">
        <v>0.3</v>
      </c>
      <c r="J808" s="107" t="n">
        <v>0.13</v>
      </c>
      <c r="K808" s="107" t="n">
        <v>0.3</v>
      </c>
      <c r="L808" s="107" t="n">
        <v>0.13</v>
      </c>
      <c r="M808" s="107" t="n">
        <v>0.3</v>
      </c>
      <c r="N808" s="107" t="n">
        <v>0.14</v>
      </c>
      <c r="O808" s="107" t="n">
        <v>0.3</v>
      </c>
      <c r="P808" s="107" t="n">
        <v>0.14</v>
      </c>
      <c r="Q808" s="107" t="n">
        <v>0.3</v>
      </c>
      <c r="R808" s="107" t="n">
        <v>0.15</v>
      </c>
      <c r="S808" s="107" t="n">
        <v>0.3</v>
      </c>
      <c r="T808" s="107" t="n">
        <v>0.15</v>
      </c>
      <c r="U808" s="107" t="n">
        <v>0.3</v>
      </c>
      <c r="V808" s="107" t="n">
        <v>0.15</v>
      </c>
      <c r="W808" s="107" t="n">
        <v>0.3</v>
      </c>
      <c r="X808" s="107" t="n"/>
      <c r="Y808" s="107" t="n"/>
      <c r="Z808" s="107" t="n"/>
      <c r="AA808" s="107" t="n"/>
      <c r="AB808" s="107" t="n"/>
      <c r="AC808" s="107" t="n"/>
      <c r="AD808" s="107" t="n"/>
      <c r="AE808" s="107" t="n"/>
      <c r="AF808" s="107" t="n"/>
      <c r="AG808" s="107" t="n"/>
      <c r="AH808" s="107" t="n"/>
      <c r="AI808" s="107" t="n"/>
      <c r="AJ808" s="107" t="n"/>
      <c r="AK808" s="107" t="n"/>
      <c r="AL808" s="107" t="n"/>
      <c r="AM808" s="107" t="n"/>
      <c r="AN808" s="107" t="n"/>
      <c r="AO808" s="107" t="n"/>
      <c r="AP808" s="107" t="n"/>
      <c r="AQ808" s="107" t="n"/>
      <c r="AR808" s="107" t="n"/>
      <c r="AS808" s="107" t="n"/>
      <c r="AT808" s="107" t="n"/>
      <c r="AU808" s="107" t="n"/>
      <c r="AV808" s="107" t="n"/>
      <c r="AW808" s="107" t="n"/>
      <c r="AX808" s="107" t="n"/>
      <c r="AY808" s="107" t="n"/>
      <c r="AZ808" s="107" t="n"/>
      <c r="BA808" s="107" t="n"/>
      <c r="BB808" s="107" t="n"/>
      <c r="BC808" s="107" t="n"/>
      <c r="BD808" s="107" t="n"/>
      <c r="BE808" s="107" t="n"/>
      <c r="BF808" s="107" t="n"/>
      <c r="BG808" s="107" t="n"/>
      <c r="BH808" s="107" t="n"/>
      <c r="BI808" s="107" t="n"/>
      <c r="BJ808" s="107" t="n"/>
      <c r="BK808" s="107" t="n"/>
      <c r="BL808" s="107" t="n"/>
      <c r="BM808" s="107" t="n"/>
      <c r="BN808" s="107" t="n"/>
      <c r="BO808" s="107" t="n"/>
      <c r="BP808" s="107" t="n"/>
      <c r="BQ808" s="107" t="n"/>
      <c r="BR808" s="107" t="n"/>
      <c r="BS808" s="107" t="n"/>
      <c r="BT808" s="107" t="n"/>
      <c r="BU808" s="107" t="n"/>
      <c r="BV808" s="107" t="n"/>
      <c r="BW808" s="107" t="n"/>
      <c r="BX808" s="107" t="n"/>
      <c r="BY808" s="107" t="n"/>
      <c r="BZ808" s="107" t="n"/>
      <c r="CA808" s="107" t="n"/>
      <c r="CB808" s="107" t="n"/>
      <c r="CC808" s="107" t="n"/>
      <c r="CD808" s="107" t="n"/>
      <c r="CE808" s="107" t="n"/>
      <c r="CF808" s="107" t="n"/>
      <c r="CG808" s="107" t="n"/>
      <c r="CH808" s="107" t="n"/>
      <c r="CI808" s="107" t="n"/>
      <c r="CJ808" s="107" t="n"/>
      <c r="CK808" s="107" t="n"/>
      <c r="CL808" s="107" t="n"/>
      <c r="CM808" s="107" t="n"/>
      <c r="CN808" s="107" t="n"/>
      <c r="CO808" s="107" t="n"/>
      <c r="CP808" s="107" t="n"/>
      <c r="CQ808" s="107" t="n"/>
      <c r="CR808" s="107" t="n"/>
      <c r="CS808" s="107" t="n"/>
      <c r="CT808" s="107" t="n"/>
      <c r="CU808" s="107" t="n"/>
      <c r="CV808" s="107" t="n"/>
      <c r="CW808" s="107" t="n"/>
      <c r="CX808" s="107" t="n"/>
      <c r="CY808" s="107" t="n"/>
      <c r="CZ808" s="107" t="n"/>
    </row>
    <row r="810">
      <c r="A810" s="126">
        <f>IF('AS51'!$C$79="","",'AS51'!$C$79)</f>
        <v/>
      </c>
      <c r="B810" s="68">
        <f>IF($A810="",0,COUNT($E811:$CZ811))</f>
        <v/>
      </c>
      <c r="C810" s="69">
        <f>IF($B810=0,0,MAX($E811:$CZ811))</f>
        <v/>
      </c>
      <c r="D810" s="58">
        <f>_xll.BDS($A810,'Field Check'!$C$44,"headers=y","startcol=1","endcol=7","dir=h","DVD_START_DT",'Field Check'!$C$59,"DVD_END_DT",'Field Check'!$D$59)</f>
        <v/>
      </c>
      <c r="E810" s="59" t="n"/>
      <c r="F810" s="59" t="n"/>
      <c r="G810" s="59" t="n"/>
      <c r="H810" s="59" t="n"/>
      <c r="I810" s="59" t="n"/>
      <c r="J810" s="59" t="n"/>
      <c r="K810" s="59" t="n"/>
      <c r="L810" s="59" t="n"/>
      <c r="M810" s="59" t="n"/>
      <c r="N810" s="59" t="n"/>
      <c r="O810" s="59" t="n"/>
      <c r="P810" s="59" t="n"/>
      <c r="Q810" s="59" t="n"/>
      <c r="R810" s="59" t="n"/>
      <c r="S810" s="59" t="n"/>
      <c r="T810" s="59" t="n"/>
      <c r="U810" s="59" t="n"/>
      <c r="V810" s="59" t="n"/>
      <c r="W810" s="59" t="n"/>
      <c r="X810" s="59" t="n"/>
      <c r="Y810" s="59" t="n"/>
      <c r="Z810" s="59" t="n"/>
      <c r="AA810" s="59" t="n"/>
      <c r="AB810" s="59" t="n"/>
      <c r="AC810" s="59" t="n"/>
      <c r="AD810" s="59" t="n"/>
      <c r="AE810" s="59" t="n"/>
      <c r="AF810" s="59" t="n"/>
      <c r="AG810" s="59" t="n"/>
      <c r="AH810" s="59" t="n"/>
      <c r="AI810" s="59" t="n"/>
      <c r="AJ810" s="59" t="n"/>
      <c r="AK810" s="59" t="n"/>
      <c r="AL810" s="59" t="n"/>
      <c r="AM810" s="59" t="n"/>
      <c r="AN810" s="59" t="n"/>
      <c r="AO810" s="59" t="n"/>
      <c r="AP810" s="59" t="n"/>
      <c r="AQ810" s="59" t="n"/>
      <c r="AR810" s="59" t="n"/>
      <c r="AS810" s="59" t="n"/>
      <c r="AT810" s="59" t="n"/>
      <c r="AU810" s="59" t="n"/>
      <c r="AV810" s="59" t="n"/>
      <c r="AW810" s="59" t="n"/>
      <c r="AX810" s="59" t="n"/>
      <c r="AY810" s="59" t="n"/>
      <c r="AZ810" s="59" t="n"/>
      <c r="BA810" s="59" t="n"/>
      <c r="BB810" s="59" t="n"/>
      <c r="BC810" s="59" t="n"/>
      <c r="BD810" s="59" t="n"/>
      <c r="BE810" s="59" t="n"/>
      <c r="BF810" s="59" t="n"/>
      <c r="BG810" s="59" t="n"/>
      <c r="BH810" s="59" t="n"/>
      <c r="BI810" s="59" t="n"/>
      <c r="BJ810" s="59" t="n"/>
      <c r="BK810" s="59" t="n"/>
      <c r="BL810" s="59" t="n"/>
      <c r="BM810" s="59" t="n"/>
      <c r="BN810" s="59" t="n"/>
      <c r="BO810" s="59" t="n"/>
      <c r="BP810" s="59" t="n"/>
      <c r="BQ810" s="59" t="n"/>
      <c r="BR810" s="59" t="n"/>
      <c r="BS810" s="59" t="n"/>
      <c r="BT810" s="59" t="n"/>
      <c r="BU810" s="59" t="n"/>
      <c r="BV810" s="59" t="n"/>
      <c r="BW810" s="59" t="n"/>
      <c r="BX810" s="59" t="n"/>
      <c r="BY810" s="59" t="n"/>
      <c r="BZ810" s="59" t="n"/>
      <c r="CA810" s="59" t="n"/>
      <c r="CB810" s="59" t="n"/>
      <c r="CC810" s="59" t="n"/>
      <c r="CD810" s="59" t="n"/>
      <c r="CE810" s="59" t="n"/>
      <c r="CF810" s="59" t="n"/>
      <c r="CG810" s="59" t="n"/>
      <c r="CH810" s="59" t="n"/>
      <c r="CI810" s="59" t="n"/>
      <c r="CJ810" s="59" t="n"/>
      <c r="CK810" s="59" t="n"/>
      <c r="CL810" s="59" t="n"/>
      <c r="CM810" s="59" t="n"/>
      <c r="CN810" s="59" t="n"/>
      <c r="CO810" s="59" t="n"/>
      <c r="CP810" s="59" t="n"/>
      <c r="CQ810" s="59" t="n"/>
      <c r="CR810" s="59" t="n"/>
      <c r="CS810" s="59" t="n"/>
      <c r="CT810" s="59" t="n"/>
      <c r="CU810" s="59" t="n"/>
      <c r="CV810" s="59" t="n"/>
      <c r="CW810" s="59" t="n"/>
      <c r="CX810" s="59" t="n"/>
      <c r="CY810" s="59" t="n"/>
      <c r="CZ810" s="59" t="n"/>
    </row>
    <row r="811">
      <c r="D811" s="59" t="n"/>
      <c r="E811" s="59" t="n"/>
      <c r="F811" s="59" t="n"/>
      <c r="G811" s="59" t="n"/>
      <c r="H811" s="59" t="n"/>
      <c r="I811" s="59" t="n"/>
      <c r="J811" s="59" t="n"/>
      <c r="K811" s="59" t="n"/>
      <c r="L811" s="59" t="n"/>
      <c r="M811" s="59" t="n"/>
      <c r="N811" s="59" t="n"/>
      <c r="O811" s="59" t="n"/>
      <c r="P811" s="59" t="n"/>
      <c r="Q811" s="59" t="n"/>
      <c r="R811" s="59" t="n"/>
      <c r="S811" s="59" t="n"/>
      <c r="T811" s="59" t="n"/>
      <c r="U811" s="59" t="n"/>
      <c r="V811" s="59" t="n"/>
      <c r="W811" s="59" t="n"/>
      <c r="X811" s="59" t="n"/>
      <c r="Y811" s="59" t="n"/>
      <c r="Z811" s="59" t="n"/>
      <c r="AA811" s="59" t="n"/>
      <c r="AB811" s="59" t="n"/>
      <c r="AC811" s="59" t="n"/>
      <c r="AD811" s="59" t="n"/>
      <c r="AE811" s="59" t="n"/>
      <c r="AF811" s="59" t="n"/>
      <c r="AG811" s="59" t="n"/>
      <c r="AH811" s="59" t="n"/>
      <c r="AI811" s="59" t="n"/>
      <c r="AJ811" s="59" t="n"/>
      <c r="AK811" s="59" t="n"/>
      <c r="AL811" s="59" t="n"/>
      <c r="AM811" s="59" t="n"/>
      <c r="AN811" s="59" t="n"/>
      <c r="AO811" s="59" t="n"/>
      <c r="AP811" s="59" t="n"/>
      <c r="AQ811" s="59" t="n"/>
      <c r="AR811" s="59" t="n"/>
      <c r="AS811" s="59" t="n"/>
      <c r="AT811" s="59" t="n"/>
      <c r="AU811" s="59" t="n"/>
      <c r="AV811" s="59" t="n"/>
      <c r="AW811" s="59" t="n"/>
      <c r="AX811" s="59" t="n"/>
      <c r="AY811" s="59" t="n"/>
      <c r="AZ811" s="59" t="n"/>
      <c r="BA811" s="59" t="n"/>
      <c r="BB811" s="59" t="n"/>
      <c r="BC811" s="59" t="n"/>
      <c r="BD811" s="59" t="n"/>
      <c r="BE811" s="59" t="n"/>
      <c r="BF811" s="59" t="n"/>
      <c r="BG811" s="59" t="n"/>
      <c r="BH811" s="59" t="n"/>
      <c r="BI811" s="59" t="n"/>
      <c r="BJ811" s="59" t="n"/>
      <c r="BK811" s="59" t="n"/>
      <c r="BL811" s="59" t="n"/>
      <c r="BM811" s="59" t="n"/>
      <c r="BN811" s="59" t="n"/>
      <c r="BO811" s="59" t="n"/>
      <c r="BP811" s="59" t="n"/>
      <c r="BQ811" s="59" t="n"/>
      <c r="BR811" s="59" t="n"/>
      <c r="BS811" s="59" t="n"/>
      <c r="BT811" s="59" t="n"/>
      <c r="BU811" s="59" t="n"/>
      <c r="BV811" s="59" t="n"/>
      <c r="BW811" s="59" t="n"/>
      <c r="BX811" s="59" t="n"/>
      <c r="BY811" s="59" t="n"/>
      <c r="BZ811" s="59" t="n"/>
      <c r="CA811" s="59" t="n"/>
      <c r="CB811" s="59" t="n"/>
      <c r="CC811" s="59" t="n"/>
      <c r="CD811" s="59" t="n"/>
      <c r="CE811" s="59" t="n"/>
      <c r="CF811" s="59" t="n"/>
      <c r="CG811" s="59" t="n"/>
      <c r="CH811" s="59" t="n"/>
      <c r="CI811" s="59" t="n"/>
      <c r="CJ811" s="59" t="n"/>
      <c r="CK811" s="59" t="n"/>
      <c r="CL811" s="59" t="n"/>
      <c r="CM811" s="59" t="n"/>
      <c r="CN811" s="59" t="n"/>
      <c r="CO811" s="59" t="n"/>
      <c r="CP811" s="59" t="n"/>
      <c r="CQ811" s="59" t="n"/>
      <c r="CR811" s="59" t="n"/>
      <c r="CS811" s="59" t="n"/>
      <c r="CT811" s="59" t="n"/>
      <c r="CU811" s="59" t="n"/>
      <c r="CV811" s="59" t="n"/>
      <c r="CW811" s="59" t="n"/>
      <c r="CX811" s="59" t="n"/>
      <c r="CY811" s="59" t="n"/>
      <c r="CZ811" s="59" t="n"/>
    </row>
    <row r="812">
      <c r="D812" s="59" t="n"/>
      <c r="E812" s="59" t="n"/>
      <c r="F812" s="59" t="n"/>
      <c r="G812" s="59" t="n"/>
      <c r="H812" s="59" t="n"/>
      <c r="I812" s="59" t="n"/>
      <c r="J812" s="59" t="n"/>
      <c r="K812" s="59" t="n"/>
      <c r="L812" s="59" t="n"/>
      <c r="M812" s="59" t="n"/>
      <c r="N812" s="59" t="n"/>
      <c r="O812" s="59" t="n"/>
      <c r="P812" s="59" t="n"/>
      <c r="Q812" s="59" t="n"/>
      <c r="R812" s="59" t="n"/>
      <c r="S812" s="59" t="n"/>
      <c r="T812" s="59" t="n"/>
      <c r="U812" s="59" t="n"/>
      <c r="V812" s="59" t="n"/>
      <c r="W812" s="59" t="n"/>
      <c r="X812" s="59" t="n"/>
      <c r="Y812" s="59" t="n"/>
      <c r="Z812" s="59" t="n"/>
      <c r="AA812" s="59" t="n"/>
      <c r="AB812" s="59" t="n"/>
      <c r="AC812" s="59" t="n"/>
      <c r="AD812" s="59" t="n"/>
      <c r="AE812" s="59" t="n"/>
      <c r="AF812" s="59" t="n"/>
      <c r="AG812" s="59" t="n"/>
      <c r="AH812" s="59" t="n"/>
      <c r="AI812" s="59" t="n"/>
      <c r="AJ812" s="59" t="n"/>
      <c r="AK812" s="59" t="n"/>
      <c r="AL812" s="59" t="n"/>
      <c r="AM812" s="59" t="n"/>
      <c r="AN812" s="59" t="n"/>
      <c r="AO812" s="59" t="n"/>
      <c r="AP812" s="59" t="n"/>
      <c r="AQ812" s="59" t="n"/>
      <c r="AR812" s="59" t="n"/>
      <c r="AS812" s="59" t="n"/>
      <c r="AT812" s="59" t="n"/>
      <c r="AU812" s="59" t="n"/>
      <c r="AV812" s="59" t="n"/>
      <c r="AW812" s="59" t="n"/>
      <c r="AX812" s="59" t="n"/>
      <c r="AY812" s="59" t="n"/>
      <c r="AZ812" s="59" t="n"/>
      <c r="BA812" s="59" t="n"/>
      <c r="BB812" s="59" t="n"/>
      <c r="BC812" s="59" t="n"/>
      <c r="BD812" s="59" t="n"/>
      <c r="BE812" s="59" t="n"/>
      <c r="BF812" s="59" t="n"/>
      <c r="BG812" s="59" t="n"/>
      <c r="BH812" s="59" t="n"/>
      <c r="BI812" s="59" t="n"/>
      <c r="BJ812" s="59" t="n"/>
      <c r="BK812" s="59" t="n"/>
      <c r="BL812" s="59" t="n"/>
      <c r="BM812" s="59" t="n"/>
      <c r="BN812" s="59" t="n"/>
      <c r="BO812" s="59" t="n"/>
      <c r="BP812" s="59" t="n"/>
      <c r="BQ812" s="59" t="n"/>
      <c r="BR812" s="59" t="n"/>
      <c r="BS812" s="59" t="n"/>
      <c r="BT812" s="59" t="n"/>
      <c r="BU812" s="59" t="n"/>
      <c r="BV812" s="59" t="n"/>
      <c r="BW812" s="59" t="n"/>
      <c r="BX812" s="59" t="n"/>
      <c r="BY812" s="59" t="n"/>
      <c r="BZ812" s="59" t="n"/>
      <c r="CA812" s="59" t="n"/>
      <c r="CB812" s="59" t="n"/>
      <c r="CC812" s="59" t="n"/>
      <c r="CD812" s="59" t="n"/>
      <c r="CE812" s="59" t="n"/>
      <c r="CF812" s="59" t="n"/>
      <c r="CG812" s="59" t="n"/>
      <c r="CH812" s="59" t="n"/>
      <c r="CI812" s="59" t="n"/>
      <c r="CJ812" s="59" t="n"/>
      <c r="CK812" s="59" t="n"/>
      <c r="CL812" s="59" t="n"/>
      <c r="CM812" s="59" t="n"/>
      <c r="CN812" s="59" t="n"/>
      <c r="CO812" s="59" t="n"/>
      <c r="CP812" s="59" t="n"/>
      <c r="CQ812" s="59" t="n"/>
      <c r="CR812" s="59" t="n"/>
      <c r="CS812" s="59" t="n"/>
      <c r="CT812" s="59" t="n"/>
      <c r="CU812" s="59" t="n"/>
      <c r="CV812" s="59" t="n"/>
      <c r="CW812" s="59" t="n"/>
      <c r="CX812" s="59" t="n"/>
      <c r="CY812" s="59" t="n"/>
      <c r="CZ812" s="59" t="n"/>
    </row>
    <row r="813">
      <c r="D813" s="59" t="n"/>
      <c r="E813" s="59" t="n"/>
      <c r="F813" s="59" t="n"/>
      <c r="G813" s="59" t="n"/>
      <c r="H813" s="59" t="n"/>
      <c r="I813" s="59" t="n"/>
      <c r="J813" s="59" t="n"/>
      <c r="K813" s="59" t="n"/>
      <c r="L813" s="59" t="n"/>
      <c r="M813" s="59" t="n"/>
      <c r="N813" s="59" t="n"/>
      <c r="O813" s="59" t="n"/>
      <c r="P813" s="59" t="n"/>
      <c r="Q813" s="59" t="n"/>
      <c r="R813" s="59" t="n"/>
      <c r="S813" s="59" t="n"/>
      <c r="T813" s="59" t="n"/>
      <c r="U813" s="59" t="n"/>
      <c r="V813" s="59" t="n"/>
      <c r="W813" s="59" t="n"/>
      <c r="X813" s="59" t="n"/>
      <c r="Y813" s="59" t="n"/>
      <c r="Z813" s="59" t="n"/>
      <c r="AA813" s="59" t="n"/>
      <c r="AB813" s="59" t="n"/>
      <c r="AC813" s="59" t="n"/>
      <c r="AD813" s="59" t="n"/>
      <c r="AE813" s="59" t="n"/>
      <c r="AF813" s="59" t="n"/>
      <c r="AG813" s="59" t="n"/>
      <c r="AH813" s="59" t="n"/>
      <c r="AI813" s="59" t="n"/>
      <c r="AJ813" s="59" t="n"/>
      <c r="AK813" s="59" t="n"/>
      <c r="AL813" s="59" t="n"/>
      <c r="AM813" s="59" t="n"/>
      <c r="AN813" s="59" t="n"/>
      <c r="AO813" s="59" t="n"/>
      <c r="AP813" s="59" t="n"/>
      <c r="AQ813" s="59" t="n"/>
      <c r="AR813" s="59" t="n"/>
      <c r="AS813" s="59" t="n"/>
      <c r="AT813" s="59" t="n"/>
      <c r="AU813" s="59" t="n"/>
      <c r="AV813" s="59" t="n"/>
      <c r="AW813" s="59" t="n"/>
      <c r="AX813" s="59" t="n"/>
      <c r="AY813" s="59" t="n"/>
      <c r="AZ813" s="59" t="n"/>
      <c r="BA813" s="59" t="n"/>
      <c r="BB813" s="59" t="n"/>
      <c r="BC813" s="59" t="n"/>
      <c r="BD813" s="59" t="n"/>
      <c r="BE813" s="59" t="n"/>
      <c r="BF813" s="59" t="n"/>
      <c r="BG813" s="59" t="n"/>
      <c r="BH813" s="59" t="n"/>
      <c r="BI813" s="59" t="n"/>
      <c r="BJ813" s="59" t="n"/>
      <c r="BK813" s="59" t="n"/>
      <c r="BL813" s="59" t="n"/>
      <c r="BM813" s="59" t="n"/>
      <c r="BN813" s="59" t="n"/>
      <c r="BO813" s="59" t="n"/>
      <c r="BP813" s="59" t="n"/>
      <c r="BQ813" s="59" t="n"/>
      <c r="BR813" s="59" t="n"/>
      <c r="BS813" s="59" t="n"/>
      <c r="BT813" s="59" t="n"/>
      <c r="BU813" s="59" t="n"/>
      <c r="BV813" s="59" t="n"/>
      <c r="BW813" s="59" t="n"/>
      <c r="BX813" s="59" t="n"/>
      <c r="BY813" s="59" t="n"/>
      <c r="BZ813" s="59" t="n"/>
      <c r="CA813" s="59" t="n"/>
      <c r="CB813" s="59" t="n"/>
      <c r="CC813" s="59" t="n"/>
      <c r="CD813" s="59" t="n"/>
      <c r="CE813" s="59" t="n"/>
      <c r="CF813" s="59" t="n"/>
      <c r="CG813" s="59" t="n"/>
      <c r="CH813" s="59" t="n"/>
      <c r="CI813" s="59" t="n"/>
      <c r="CJ813" s="59" t="n"/>
      <c r="CK813" s="59" t="n"/>
      <c r="CL813" s="59" t="n"/>
      <c r="CM813" s="59" t="n"/>
      <c r="CN813" s="59" t="n"/>
      <c r="CO813" s="59" t="n"/>
      <c r="CP813" s="59" t="n"/>
      <c r="CQ813" s="59" t="n"/>
      <c r="CR813" s="59" t="n"/>
      <c r="CS813" s="59" t="n"/>
      <c r="CT813" s="59" t="n"/>
      <c r="CU813" s="59" t="n"/>
      <c r="CV813" s="59" t="n"/>
      <c r="CW813" s="59" t="n"/>
      <c r="CX813" s="59" t="n"/>
      <c r="CY813" s="59" t="n"/>
      <c r="CZ813" s="59" t="n"/>
    </row>
    <row r="814">
      <c r="D814" s="107" t="n"/>
      <c r="E814" s="107" t="n"/>
      <c r="F814" s="107" t="n"/>
      <c r="G814" s="107" t="n"/>
      <c r="H814" s="107" t="n"/>
      <c r="I814" s="107" t="n"/>
      <c r="J814" s="107" t="n"/>
      <c r="K814" s="107" t="n"/>
      <c r="L814" s="107" t="n"/>
      <c r="M814" s="107" t="n"/>
      <c r="N814" s="107" t="n"/>
      <c r="O814" s="107" t="n"/>
      <c r="P814" s="107" t="n"/>
      <c r="Q814" s="107" t="n"/>
      <c r="R814" s="107" t="n"/>
      <c r="S814" s="107" t="n"/>
      <c r="T814" s="107" t="n"/>
      <c r="U814" s="107" t="n"/>
      <c r="V814" s="107" t="n"/>
      <c r="W814" s="107" t="n"/>
      <c r="X814" s="107" t="n"/>
      <c r="Y814" s="107" t="n"/>
      <c r="Z814" s="107" t="n"/>
      <c r="AA814" s="107" t="n"/>
      <c r="AB814" s="107" t="n"/>
      <c r="AC814" s="107" t="n"/>
      <c r="AD814" s="107" t="n"/>
      <c r="AE814" s="107" t="n"/>
      <c r="AF814" s="107" t="n"/>
      <c r="AG814" s="107" t="n"/>
      <c r="AH814" s="107" t="n"/>
      <c r="AI814" s="107" t="n"/>
      <c r="AJ814" s="107" t="n"/>
      <c r="AK814" s="107" t="n"/>
      <c r="AL814" s="107" t="n"/>
      <c r="AM814" s="107" t="n"/>
      <c r="AN814" s="107" t="n"/>
      <c r="AO814" s="107" t="n"/>
      <c r="AP814" s="107" t="n"/>
      <c r="AQ814" s="107" t="n"/>
      <c r="AR814" s="107" t="n"/>
      <c r="AS814" s="107" t="n"/>
      <c r="AT814" s="107" t="n"/>
      <c r="AU814" s="107" t="n"/>
      <c r="AV814" s="107" t="n"/>
      <c r="AW814" s="107" t="n"/>
      <c r="AX814" s="107" t="n"/>
      <c r="AY814" s="107" t="n"/>
      <c r="AZ814" s="107" t="n"/>
      <c r="BA814" s="107" t="n"/>
      <c r="BB814" s="107" t="n"/>
      <c r="BC814" s="107" t="n"/>
      <c r="BD814" s="107" t="n"/>
      <c r="BE814" s="107" t="n"/>
      <c r="BF814" s="107" t="n"/>
      <c r="BG814" s="107" t="n"/>
      <c r="BH814" s="107" t="n"/>
      <c r="BI814" s="107" t="n"/>
      <c r="BJ814" s="107" t="n"/>
      <c r="BK814" s="107" t="n"/>
      <c r="BL814" s="107" t="n"/>
      <c r="BM814" s="107" t="n"/>
      <c r="BN814" s="107" t="n"/>
      <c r="BO814" s="107" t="n"/>
      <c r="BP814" s="107" t="n"/>
      <c r="BQ814" s="107" t="n"/>
      <c r="BR814" s="107" t="n"/>
      <c r="BS814" s="107" t="n"/>
      <c r="BT814" s="107" t="n"/>
      <c r="BU814" s="107" t="n"/>
      <c r="BV814" s="107" t="n"/>
      <c r="BW814" s="107" t="n"/>
      <c r="BX814" s="107" t="n"/>
      <c r="BY814" s="107" t="n"/>
      <c r="BZ814" s="107" t="n"/>
      <c r="CA814" s="107" t="n"/>
      <c r="CB814" s="107" t="n"/>
      <c r="CC814" s="107" t="n"/>
      <c r="CD814" s="107" t="n"/>
      <c r="CE814" s="107" t="n"/>
      <c r="CF814" s="107" t="n"/>
      <c r="CG814" s="107" t="n"/>
      <c r="CH814" s="107" t="n"/>
      <c r="CI814" s="107" t="n"/>
      <c r="CJ814" s="107" t="n"/>
      <c r="CK814" s="107" t="n"/>
      <c r="CL814" s="107" t="n"/>
      <c r="CM814" s="107" t="n"/>
      <c r="CN814" s="107" t="n"/>
      <c r="CO814" s="107" t="n"/>
      <c r="CP814" s="107" t="n"/>
      <c r="CQ814" s="107" t="n"/>
      <c r="CR814" s="107" t="n"/>
      <c r="CS814" s="107" t="n"/>
      <c r="CT814" s="107" t="n"/>
      <c r="CU814" s="107" t="n"/>
      <c r="CV814" s="107" t="n"/>
      <c r="CW814" s="107" t="n"/>
      <c r="CX814" s="107" t="n"/>
      <c r="CY814" s="107" t="n"/>
      <c r="CZ814" s="107" t="n"/>
    </row>
    <row r="817">
      <c r="A817" s="2">
        <f>IF($A810="","","   projections")</f>
        <v/>
      </c>
      <c r="B817" s="68">
        <f>IF($A810="",0,COUNT($E818:$CZ818))</f>
        <v/>
      </c>
      <c r="C817" s="69">
        <f>IF($B817=0,0,MAX($E818:$CZ818))</f>
        <v/>
      </c>
      <c r="D817" s="58">
        <f>_xll.BDS($A810,'Field Check'!$C$42,"headers=y","startcol=1","endcol=3","dir=h","cols=20;rows=3")</f>
        <v/>
      </c>
      <c r="E817" s="59" t="n">
        <v>46258</v>
      </c>
      <c r="F817" s="59" t="n">
        <v>46436</v>
      </c>
      <c r="G817" s="59" t="n">
        <v>46629</v>
      </c>
      <c r="H817" s="59" t="n">
        <v>46800</v>
      </c>
      <c r="I817" s="59" t="n">
        <v>46993</v>
      </c>
      <c r="J817" s="59" t="n">
        <v>47164</v>
      </c>
      <c r="K817" s="59" t="n">
        <v>47357</v>
      </c>
      <c r="L817" s="59" t="n">
        <v>47528</v>
      </c>
      <c r="M817" s="59" t="n">
        <v>47721</v>
      </c>
      <c r="N817" s="59" t="n">
        <v>47899</v>
      </c>
      <c r="O817" s="59" t="n">
        <v>48085</v>
      </c>
      <c r="P817" s="59" t="n">
        <v>48263</v>
      </c>
      <c r="Q817" s="59" t="n">
        <v>48456</v>
      </c>
      <c r="R817" s="59" t="n">
        <v>48627</v>
      </c>
      <c r="S817" s="59" t="n">
        <v>48820</v>
      </c>
      <c r="T817" s="59" t="n">
        <v>48991</v>
      </c>
      <c r="U817" s="59" t="n">
        <v>49184</v>
      </c>
      <c r="V817" s="59" t="n">
        <v>49362</v>
      </c>
      <c r="W817" s="59" t="n">
        <v>49548</v>
      </c>
      <c r="X817" s="59" t="n"/>
      <c r="Y817" s="59" t="n"/>
      <c r="Z817" s="59" t="n"/>
      <c r="AA817" s="59" t="n"/>
      <c r="AB817" s="59" t="n"/>
      <c r="AC817" s="59" t="n"/>
      <c r="AD817" s="59" t="n"/>
      <c r="AE817" s="59" t="n"/>
      <c r="AF817" s="59" t="n"/>
      <c r="AG817" s="59" t="n"/>
      <c r="AH817" s="59" t="n"/>
      <c r="AI817" s="59" t="n"/>
      <c r="AJ817" s="59" t="n"/>
      <c r="AK817" s="59" t="n"/>
      <c r="AL817" s="59" t="n"/>
      <c r="AM817" s="59" t="n"/>
      <c r="AN817" s="59" t="n"/>
      <c r="AO817" s="59" t="n"/>
      <c r="AP817" s="59" t="n"/>
      <c r="AQ817" s="59" t="n"/>
      <c r="AR817" s="59" t="n"/>
      <c r="AS817" s="59" t="n"/>
      <c r="AT817" s="59" t="n"/>
      <c r="AU817" s="59" t="n"/>
      <c r="AV817" s="59" t="n"/>
      <c r="AW817" s="59" t="n"/>
      <c r="AX817" s="59" t="n"/>
      <c r="AY817" s="59" t="n"/>
      <c r="AZ817" s="59" t="n"/>
      <c r="BA817" s="59" t="n"/>
      <c r="BB817" s="59" t="n"/>
      <c r="BC817" s="59" t="n"/>
      <c r="BD817" s="59" t="n"/>
      <c r="BE817" s="59" t="n"/>
      <c r="BF817" s="59" t="n"/>
      <c r="BG817" s="59" t="n"/>
      <c r="BH817" s="59" t="n"/>
      <c r="BI817" s="59" t="n"/>
      <c r="BJ817" s="59" t="n"/>
      <c r="BK817" s="59" t="n"/>
      <c r="BL817" s="59" t="n"/>
      <c r="BM817" s="59" t="n"/>
      <c r="BN817" s="59" t="n"/>
      <c r="BO817" s="59" t="n"/>
      <c r="BP817" s="59" t="n"/>
      <c r="BQ817" s="59" t="n"/>
      <c r="BR817" s="59" t="n"/>
      <c r="BS817" s="59" t="n"/>
      <c r="BT817" s="59" t="n"/>
      <c r="BU817" s="59" t="n"/>
      <c r="BV817" s="59" t="n"/>
      <c r="BW817" s="59" t="n"/>
      <c r="BX817" s="59" t="n"/>
      <c r="BY817" s="59" t="n"/>
      <c r="BZ817" s="59" t="n"/>
      <c r="CA817" s="59" t="n"/>
      <c r="CB817" s="59" t="n"/>
      <c r="CC817" s="59" t="n"/>
      <c r="CD817" s="59" t="n"/>
      <c r="CE817" s="59" t="n"/>
      <c r="CF817" s="59" t="n"/>
      <c r="CG817" s="59" t="n"/>
      <c r="CH817" s="59" t="n"/>
      <c r="CI817" s="59" t="n"/>
      <c r="CJ817" s="59" t="n"/>
      <c r="CK817" s="59" t="n"/>
      <c r="CL817" s="59" t="n"/>
      <c r="CM817" s="59" t="n"/>
      <c r="CN817" s="59" t="n"/>
      <c r="CO817" s="59" t="n"/>
      <c r="CP817" s="59" t="n"/>
      <c r="CQ817" s="59" t="n"/>
      <c r="CR817" s="59" t="n"/>
      <c r="CS817" s="59" t="n"/>
      <c r="CT817" s="59" t="n"/>
      <c r="CU817" s="59" t="n"/>
      <c r="CV817" s="59" t="n"/>
      <c r="CW817" s="59" t="n"/>
      <c r="CX817" s="59" t="n"/>
      <c r="CY817" s="59" t="n"/>
      <c r="CZ817" s="59" t="n"/>
    </row>
    <row r="818">
      <c r="D818" s="59" t="inlineStr">
        <is>
          <t>Ex-Date</t>
        </is>
      </c>
      <c r="E818" s="59" t="n">
        <v>46268</v>
      </c>
      <c r="F818" s="59" t="n">
        <v>46443</v>
      </c>
      <c r="G818" s="59" t="n">
        <v>46632</v>
      </c>
      <c r="H818" s="59" t="n">
        <v>46811</v>
      </c>
      <c r="I818" s="59" t="n">
        <v>47003</v>
      </c>
      <c r="J818" s="59" t="n">
        <v>47176</v>
      </c>
      <c r="K818" s="59" t="n">
        <v>47367</v>
      </c>
      <c r="L818" s="59" t="n">
        <v>47541</v>
      </c>
      <c r="M818" s="59" t="n">
        <v>47731</v>
      </c>
      <c r="N818" s="59" t="n">
        <v>47906</v>
      </c>
      <c r="O818" s="59" t="n">
        <v>48095</v>
      </c>
      <c r="P818" s="59" t="n">
        <v>48270</v>
      </c>
      <c r="Q818" s="59" t="n">
        <v>48459</v>
      </c>
      <c r="R818" s="59" t="n">
        <v>48635</v>
      </c>
      <c r="S818" s="59" t="n">
        <v>48830</v>
      </c>
      <c r="T818" s="59" t="n">
        <v>49002</v>
      </c>
      <c r="U818" s="59" t="n">
        <v>49194</v>
      </c>
      <c r="V818" s="59" t="n">
        <v>49373</v>
      </c>
      <c r="W818" s="59" t="n">
        <v>49558</v>
      </c>
      <c r="X818" s="59" t="n"/>
      <c r="Y818" s="59" t="n"/>
      <c r="Z818" s="59" t="n"/>
      <c r="AA818" s="59" t="n"/>
      <c r="AB818" s="59" t="n"/>
      <c r="AC818" s="59" t="n"/>
      <c r="AD818" s="59" t="n"/>
      <c r="AE818" s="59" t="n"/>
      <c r="AF818" s="59" t="n"/>
      <c r="AG818" s="59" t="n"/>
      <c r="AH818" s="59" t="n"/>
      <c r="AI818" s="59" t="n"/>
      <c r="AJ818" s="59" t="n"/>
      <c r="AK818" s="59" t="n"/>
      <c r="AL818" s="59" t="n"/>
      <c r="AM818" s="59" t="n"/>
      <c r="AN818" s="59" t="n"/>
      <c r="AO818" s="59" t="n"/>
      <c r="AP818" s="59" t="n"/>
      <c r="AQ818" s="59" t="n"/>
      <c r="AR818" s="59" t="n"/>
      <c r="AS818" s="59" t="n"/>
      <c r="AT818" s="59" t="n"/>
      <c r="AU818" s="59" t="n"/>
      <c r="AV818" s="59" t="n"/>
      <c r="AW818" s="59" t="n"/>
      <c r="AX818" s="59" t="n"/>
      <c r="AY818" s="59" t="n"/>
      <c r="AZ818" s="59" t="n"/>
      <c r="BA818" s="59" t="n"/>
      <c r="BB818" s="59" t="n"/>
      <c r="BC818" s="59" t="n"/>
      <c r="BD818" s="59" t="n"/>
      <c r="BE818" s="59" t="n"/>
      <c r="BF818" s="59" t="n"/>
      <c r="BG818" s="59" t="n"/>
      <c r="BH818" s="59" t="n"/>
      <c r="BI818" s="59" t="n"/>
      <c r="BJ818" s="59" t="n"/>
      <c r="BK818" s="59" t="n"/>
      <c r="BL818" s="59" t="n"/>
      <c r="BM818" s="59" t="n"/>
      <c r="BN818" s="59" t="n"/>
      <c r="BO818" s="59" t="n"/>
      <c r="BP818" s="59" t="n"/>
      <c r="BQ818" s="59" t="n"/>
      <c r="BR818" s="59" t="n"/>
      <c r="BS818" s="59" t="n"/>
      <c r="BT818" s="59" t="n"/>
      <c r="BU818" s="59" t="n"/>
      <c r="BV818" s="59" t="n"/>
      <c r="BW818" s="59" t="n"/>
      <c r="BX818" s="59" t="n"/>
      <c r="BY818" s="59" t="n"/>
      <c r="BZ818" s="59" t="n"/>
      <c r="CA818" s="59" t="n"/>
      <c r="CB818" s="59" t="n"/>
      <c r="CC818" s="59" t="n"/>
      <c r="CD818" s="59" t="n"/>
      <c r="CE818" s="59" t="n"/>
      <c r="CF818" s="59" t="n"/>
      <c r="CG818" s="59" t="n"/>
      <c r="CH818" s="59" t="n"/>
      <c r="CI818" s="59" t="n"/>
      <c r="CJ818" s="59" t="n"/>
      <c r="CK818" s="59" t="n"/>
      <c r="CL818" s="59" t="n"/>
      <c r="CM818" s="59" t="n"/>
      <c r="CN818" s="59" t="n"/>
      <c r="CO818" s="59" t="n"/>
      <c r="CP818" s="59" t="n"/>
      <c r="CQ818" s="59" t="n"/>
      <c r="CR818" s="59" t="n"/>
      <c r="CS818" s="59" t="n"/>
      <c r="CT818" s="59" t="n"/>
      <c r="CU818" s="59" t="n"/>
      <c r="CV818" s="59" t="n"/>
      <c r="CW818" s="59" t="n"/>
      <c r="CX818" s="59" t="n"/>
      <c r="CY818" s="59" t="n"/>
      <c r="CZ818" s="59" t="n"/>
    </row>
    <row r="819">
      <c r="D819" s="107" t="inlineStr">
        <is>
          <t>Amount Per Share</t>
        </is>
      </c>
      <c r="E819" s="107" t="n">
        <v>0.7</v>
      </c>
      <c r="F819" s="107" t="n">
        <v>0.6</v>
      </c>
      <c r="G819" s="107" t="n">
        <v>0.92</v>
      </c>
      <c r="H819" s="107" t="n">
        <v>0.7</v>
      </c>
      <c r="I819" s="107" t="n">
        <v>0.93</v>
      </c>
      <c r="J819" s="107" t="n">
        <v>0.8</v>
      </c>
      <c r="K819" s="107" t="n">
        <v>0.9399999999999999</v>
      </c>
      <c r="L819" s="107" t="n">
        <v>0.9</v>
      </c>
      <c r="M819" s="107" t="n">
        <v>0.95</v>
      </c>
      <c r="N819" s="107" t="n">
        <v>1</v>
      </c>
      <c r="O819" s="107" t="n">
        <v>0.96</v>
      </c>
      <c r="P819" s="107" t="n">
        <v>1.1</v>
      </c>
      <c r="Q819" s="107" t="n">
        <v>0.97</v>
      </c>
      <c r="R819" s="107" t="n">
        <v>1.1</v>
      </c>
      <c r="S819" s="107" t="n">
        <v>0.97</v>
      </c>
      <c r="T819" s="107" t="n">
        <v>1.1</v>
      </c>
      <c r="U819" s="107" t="n">
        <v>0.97</v>
      </c>
      <c r="V819" s="107" t="n">
        <v>1.1</v>
      </c>
      <c r="W819" s="107" t="n">
        <v>0.97</v>
      </c>
      <c r="X819" s="107" t="n"/>
      <c r="Y819" s="107" t="n"/>
      <c r="Z819" s="107" t="n"/>
      <c r="AA819" s="107" t="n"/>
      <c r="AB819" s="107" t="n"/>
      <c r="AC819" s="107" t="n"/>
      <c r="AD819" s="107" t="n"/>
      <c r="AE819" s="107" t="n"/>
      <c r="AF819" s="107" t="n"/>
      <c r="AG819" s="107" t="n"/>
      <c r="AH819" s="107" t="n"/>
      <c r="AI819" s="107" t="n"/>
      <c r="AJ819" s="107" t="n"/>
      <c r="AK819" s="107" t="n"/>
      <c r="AL819" s="107" t="n"/>
      <c r="AM819" s="107" t="n"/>
      <c r="AN819" s="107" t="n"/>
      <c r="AO819" s="107" t="n"/>
      <c r="AP819" s="107" t="n"/>
      <c r="AQ819" s="107" t="n"/>
      <c r="AR819" s="107" t="n"/>
      <c r="AS819" s="107" t="n"/>
      <c r="AT819" s="107" t="n"/>
      <c r="AU819" s="107" t="n"/>
      <c r="AV819" s="107" t="n"/>
      <c r="AW819" s="107" t="n"/>
      <c r="AX819" s="107" t="n"/>
      <c r="AY819" s="107" t="n"/>
      <c r="AZ819" s="107" t="n"/>
      <c r="BA819" s="107" t="n"/>
      <c r="BB819" s="107" t="n"/>
      <c r="BC819" s="107" t="n"/>
      <c r="BD819" s="107" t="n"/>
      <c r="BE819" s="107" t="n"/>
      <c r="BF819" s="107" t="n"/>
      <c r="BG819" s="107" t="n"/>
      <c r="BH819" s="107" t="n"/>
      <c r="BI819" s="107" t="n"/>
      <c r="BJ819" s="107" t="n"/>
      <c r="BK819" s="107" t="n"/>
      <c r="BL819" s="107" t="n"/>
      <c r="BM819" s="107" t="n"/>
      <c r="BN819" s="107" t="n"/>
      <c r="BO819" s="107" t="n"/>
      <c r="BP819" s="107" t="n"/>
      <c r="BQ819" s="107" t="n"/>
      <c r="BR819" s="107" t="n"/>
      <c r="BS819" s="107" t="n"/>
      <c r="BT819" s="107" t="n"/>
      <c r="BU819" s="107" t="n"/>
      <c r="BV819" s="107" t="n"/>
      <c r="BW819" s="107" t="n"/>
      <c r="BX819" s="107" t="n"/>
      <c r="BY819" s="107" t="n"/>
      <c r="BZ819" s="107" t="n"/>
      <c r="CA819" s="107" t="n"/>
      <c r="CB819" s="107" t="n"/>
      <c r="CC819" s="107" t="n"/>
      <c r="CD819" s="107" t="n"/>
      <c r="CE819" s="107" t="n"/>
      <c r="CF819" s="107" t="n"/>
      <c r="CG819" s="107" t="n"/>
      <c r="CH819" s="107" t="n"/>
      <c r="CI819" s="107" t="n"/>
      <c r="CJ819" s="107" t="n"/>
      <c r="CK819" s="107" t="n"/>
      <c r="CL819" s="107" t="n"/>
      <c r="CM819" s="107" t="n"/>
      <c r="CN819" s="107" t="n"/>
      <c r="CO819" s="107" t="n"/>
      <c r="CP819" s="107" t="n"/>
      <c r="CQ819" s="107" t="n"/>
      <c r="CR819" s="107" t="n"/>
      <c r="CS819" s="107" t="n"/>
      <c r="CT819" s="107" t="n"/>
      <c r="CU819" s="107" t="n"/>
      <c r="CV819" s="107" t="n"/>
      <c r="CW819" s="107" t="n"/>
      <c r="CX819" s="107" t="n"/>
      <c r="CY819" s="107" t="n"/>
      <c r="CZ819" s="107" t="n"/>
    </row>
    <row r="821">
      <c r="A821" s="126">
        <f>IF('AS51'!$C$80="","",'AS51'!$C$80)</f>
        <v/>
      </c>
      <c r="B821" s="68">
        <f>IF($A821="",0,COUNT($E822:$CZ822))</f>
        <v/>
      </c>
      <c r="C821" s="69">
        <f>IF($B821=0,0,MAX($E822:$CZ822))</f>
        <v/>
      </c>
      <c r="D821" s="58">
        <f>_xll.BDS($A821,'Field Check'!$C$44,"headers=y","startcol=1","endcol=7","dir=h","DVD_START_DT",'Field Check'!$C$59,"DVD_END_DT",'Field Check'!$D$59,"cols=2;rows=7")</f>
        <v/>
      </c>
      <c r="E821" s="59" t="n">
        <v>46168</v>
      </c>
      <c r="F821" s="59" t="n"/>
      <c r="G821" s="59" t="n"/>
      <c r="H821" s="59" t="n"/>
      <c r="I821" s="59" t="n"/>
      <c r="J821" s="59" t="n"/>
      <c r="K821" s="59" t="n"/>
      <c r="L821" s="59" t="n"/>
      <c r="M821" s="59" t="n"/>
      <c r="N821" s="59" t="n"/>
      <c r="O821" s="59" t="n"/>
      <c r="P821" s="59" t="n"/>
      <c r="Q821" s="59" t="n"/>
      <c r="R821" s="59" t="n"/>
      <c r="S821" s="59" t="n"/>
      <c r="T821" s="59" t="n"/>
      <c r="U821" s="59" t="n"/>
      <c r="V821" s="59" t="n"/>
      <c r="W821" s="59" t="n"/>
      <c r="X821" s="59" t="n"/>
      <c r="Y821" s="59" t="n"/>
      <c r="Z821" s="59" t="n"/>
      <c r="AA821" s="59" t="n"/>
      <c r="AB821" s="59" t="n"/>
      <c r="AC821" s="59" t="n"/>
      <c r="AD821" s="59" t="n"/>
      <c r="AE821" s="59" t="n"/>
      <c r="AF821" s="59" t="n"/>
      <c r="AG821" s="59" t="n"/>
      <c r="AH821" s="59" t="n"/>
      <c r="AI821" s="59" t="n"/>
      <c r="AJ821" s="59" t="n"/>
      <c r="AK821" s="59" t="n"/>
      <c r="AL821" s="59" t="n"/>
      <c r="AM821" s="59" t="n"/>
      <c r="AN821" s="59" t="n"/>
      <c r="AO821" s="59" t="n"/>
      <c r="AP821" s="59" t="n"/>
      <c r="AQ821" s="59" t="n"/>
      <c r="AR821" s="59" t="n"/>
      <c r="AS821" s="59" t="n"/>
      <c r="AT821" s="59" t="n"/>
      <c r="AU821" s="59" t="n"/>
      <c r="AV821" s="59" t="n"/>
      <c r="AW821" s="59" t="n"/>
      <c r="AX821" s="59" t="n"/>
      <c r="AY821" s="59" t="n"/>
      <c r="AZ821" s="59" t="n"/>
      <c r="BA821" s="59" t="n"/>
      <c r="BB821" s="59" t="n"/>
      <c r="BC821" s="59" t="n"/>
      <c r="BD821" s="59" t="n"/>
      <c r="BE821" s="59" t="n"/>
      <c r="BF821" s="59" t="n"/>
      <c r="BG821" s="59" t="n"/>
      <c r="BH821" s="59" t="n"/>
      <c r="BI821" s="59" t="n"/>
      <c r="BJ821" s="59" t="n"/>
      <c r="BK821" s="59" t="n"/>
      <c r="BL821" s="59" t="n"/>
      <c r="BM821" s="59" t="n"/>
      <c r="BN821" s="59" t="n"/>
      <c r="BO821" s="59" t="n"/>
      <c r="BP821" s="59" t="n"/>
      <c r="BQ821" s="59" t="n"/>
      <c r="BR821" s="59" t="n"/>
      <c r="BS821" s="59" t="n"/>
      <c r="BT821" s="59" t="n"/>
      <c r="BU821" s="59" t="n"/>
      <c r="BV821" s="59" t="n"/>
      <c r="BW821" s="59" t="n"/>
      <c r="BX821" s="59" t="n"/>
      <c r="BY821" s="59" t="n"/>
      <c r="BZ821" s="59" t="n"/>
      <c r="CA821" s="59" t="n"/>
      <c r="CB821" s="59" t="n"/>
      <c r="CC821" s="59" t="n"/>
      <c r="CD821" s="59" t="n"/>
      <c r="CE821" s="59" t="n"/>
      <c r="CF821" s="59" t="n"/>
      <c r="CG821" s="59" t="n"/>
      <c r="CH821" s="59" t="n"/>
      <c r="CI821" s="59" t="n"/>
      <c r="CJ821" s="59" t="n"/>
      <c r="CK821" s="59" t="n"/>
      <c r="CL821" s="59" t="n"/>
      <c r="CM821" s="59" t="n"/>
      <c r="CN821" s="59" t="n"/>
      <c r="CO821" s="59" t="n"/>
      <c r="CP821" s="59" t="n"/>
      <c r="CQ821" s="59" t="n"/>
      <c r="CR821" s="59" t="n"/>
      <c r="CS821" s="59" t="n"/>
      <c r="CT821" s="59" t="n"/>
      <c r="CU821" s="59" t="n"/>
      <c r="CV821" s="59" t="n"/>
      <c r="CW821" s="59" t="n"/>
      <c r="CX821" s="59" t="n"/>
      <c r="CY821" s="59" t="n"/>
      <c r="CZ821" s="59" t="n"/>
    </row>
    <row r="822">
      <c r="D822" s="59" t="inlineStr">
        <is>
          <t>Ex-Date</t>
        </is>
      </c>
      <c r="E822" s="59" t="n">
        <v>46195</v>
      </c>
      <c r="F822" s="59" t="n"/>
      <c r="G822" s="59" t="n"/>
      <c r="H822" s="59" t="n"/>
      <c r="I822" s="59" t="n"/>
      <c r="J822" s="59" t="n"/>
      <c r="K822" s="59" t="n"/>
      <c r="L822" s="59" t="n"/>
      <c r="M822" s="59" t="n"/>
      <c r="N822" s="59" t="n"/>
      <c r="O822" s="59" t="n"/>
      <c r="P822" s="59" t="n"/>
      <c r="Q822" s="59" t="n"/>
      <c r="R822" s="59" t="n"/>
      <c r="S822" s="59" t="n"/>
      <c r="T822" s="59" t="n"/>
      <c r="U822" s="59" t="n"/>
      <c r="V822" s="59" t="n"/>
      <c r="W822" s="59" t="n"/>
      <c r="X822" s="59" t="n"/>
      <c r="Y822" s="59" t="n"/>
      <c r="Z822" s="59" t="n"/>
      <c r="AA822" s="59" t="n"/>
      <c r="AB822" s="59" t="n"/>
      <c r="AC822" s="59" t="n"/>
      <c r="AD822" s="59" t="n"/>
      <c r="AE822" s="59" t="n"/>
      <c r="AF822" s="59" t="n"/>
      <c r="AG822" s="59" t="n"/>
      <c r="AH822" s="59" t="n"/>
      <c r="AI822" s="59" t="n"/>
      <c r="AJ822" s="59" t="n"/>
      <c r="AK822" s="59" t="n"/>
      <c r="AL822" s="59" t="n"/>
      <c r="AM822" s="59" t="n"/>
      <c r="AN822" s="59" t="n"/>
      <c r="AO822" s="59" t="n"/>
      <c r="AP822" s="59" t="n"/>
      <c r="AQ822" s="59" t="n"/>
      <c r="AR822" s="59" t="n"/>
      <c r="AS822" s="59" t="n"/>
      <c r="AT822" s="59" t="n"/>
      <c r="AU822" s="59" t="n"/>
      <c r="AV822" s="59" t="n"/>
      <c r="AW822" s="59" t="n"/>
      <c r="AX822" s="59" t="n"/>
      <c r="AY822" s="59" t="n"/>
      <c r="AZ822" s="59" t="n"/>
      <c r="BA822" s="59" t="n"/>
      <c r="BB822" s="59" t="n"/>
      <c r="BC822" s="59" t="n"/>
      <c r="BD822" s="59" t="n"/>
      <c r="BE822" s="59" t="n"/>
      <c r="BF822" s="59" t="n"/>
      <c r="BG822" s="59" t="n"/>
      <c r="BH822" s="59" t="n"/>
      <c r="BI822" s="59" t="n"/>
      <c r="BJ822" s="59" t="n"/>
      <c r="BK822" s="59" t="n"/>
      <c r="BL822" s="59" t="n"/>
      <c r="BM822" s="59" t="n"/>
      <c r="BN822" s="59" t="n"/>
      <c r="BO822" s="59" t="n"/>
      <c r="BP822" s="59" t="n"/>
      <c r="BQ822" s="59" t="n"/>
      <c r="BR822" s="59" t="n"/>
      <c r="BS822" s="59" t="n"/>
      <c r="BT822" s="59" t="n"/>
      <c r="BU822" s="59" t="n"/>
      <c r="BV822" s="59" t="n"/>
      <c r="BW822" s="59" t="n"/>
      <c r="BX822" s="59" t="n"/>
      <c r="BY822" s="59" t="n"/>
      <c r="BZ822" s="59" t="n"/>
      <c r="CA822" s="59" t="n"/>
      <c r="CB822" s="59" t="n"/>
      <c r="CC822" s="59" t="n"/>
      <c r="CD822" s="59" t="n"/>
      <c r="CE822" s="59" t="n"/>
      <c r="CF822" s="59" t="n"/>
      <c r="CG822" s="59" t="n"/>
      <c r="CH822" s="59" t="n"/>
      <c r="CI822" s="59" t="n"/>
      <c r="CJ822" s="59" t="n"/>
      <c r="CK822" s="59" t="n"/>
      <c r="CL822" s="59" t="n"/>
      <c r="CM822" s="59" t="n"/>
      <c r="CN822" s="59" t="n"/>
      <c r="CO822" s="59" t="n"/>
      <c r="CP822" s="59" t="n"/>
      <c r="CQ822" s="59" t="n"/>
      <c r="CR822" s="59" t="n"/>
      <c r="CS822" s="59" t="n"/>
      <c r="CT822" s="59" t="n"/>
      <c r="CU822" s="59" t="n"/>
      <c r="CV822" s="59" t="n"/>
      <c r="CW822" s="59" t="n"/>
      <c r="CX822" s="59" t="n"/>
      <c r="CY822" s="59" t="n"/>
      <c r="CZ822" s="59" t="n"/>
    </row>
    <row r="823">
      <c r="D823" s="59" t="inlineStr">
        <is>
          <t>Record Date</t>
        </is>
      </c>
      <c r="E823" s="59" t="n">
        <v>46196</v>
      </c>
      <c r="F823" s="59" t="n"/>
      <c r="G823" s="59" t="n"/>
      <c r="H823" s="59" t="n"/>
      <c r="I823" s="59" t="n"/>
      <c r="J823" s="59" t="n"/>
      <c r="K823" s="59" t="n"/>
      <c r="L823" s="59" t="n"/>
      <c r="M823" s="59" t="n"/>
      <c r="N823" s="59" t="n"/>
      <c r="O823" s="59" t="n"/>
      <c r="P823" s="59" t="n"/>
      <c r="Q823" s="59" t="n"/>
      <c r="R823" s="59" t="n"/>
      <c r="S823" s="59" t="n"/>
      <c r="T823" s="59" t="n"/>
      <c r="U823" s="59" t="n"/>
      <c r="V823" s="59" t="n"/>
      <c r="W823" s="59" t="n"/>
      <c r="X823" s="59" t="n"/>
      <c r="Y823" s="59" t="n"/>
      <c r="Z823" s="59" t="n"/>
      <c r="AA823" s="59" t="n"/>
      <c r="AB823" s="59" t="n"/>
      <c r="AC823" s="59" t="n"/>
      <c r="AD823" s="59" t="n"/>
      <c r="AE823" s="59" t="n"/>
      <c r="AF823" s="59" t="n"/>
      <c r="AG823" s="59" t="n"/>
      <c r="AH823" s="59" t="n"/>
      <c r="AI823" s="59" t="n"/>
      <c r="AJ823" s="59" t="n"/>
      <c r="AK823" s="59" t="n"/>
      <c r="AL823" s="59" t="n"/>
      <c r="AM823" s="59" t="n"/>
      <c r="AN823" s="59" t="n"/>
      <c r="AO823" s="59" t="n"/>
      <c r="AP823" s="59" t="n"/>
      <c r="AQ823" s="59" t="n"/>
      <c r="AR823" s="59" t="n"/>
      <c r="AS823" s="59" t="n"/>
      <c r="AT823" s="59" t="n"/>
      <c r="AU823" s="59" t="n"/>
      <c r="AV823" s="59" t="n"/>
      <c r="AW823" s="59" t="n"/>
      <c r="AX823" s="59" t="n"/>
      <c r="AY823" s="59" t="n"/>
      <c r="AZ823" s="59" t="n"/>
      <c r="BA823" s="59" t="n"/>
      <c r="BB823" s="59" t="n"/>
      <c r="BC823" s="59" t="n"/>
      <c r="BD823" s="59" t="n"/>
      <c r="BE823" s="59" t="n"/>
      <c r="BF823" s="59" t="n"/>
      <c r="BG823" s="59" t="n"/>
      <c r="BH823" s="59" t="n"/>
      <c r="BI823" s="59" t="n"/>
      <c r="BJ823" s="59" t="n"/>
      <c r="BK823" s="59" t="n"/>
      <c r="BL823" s="59" t="n"/>
      <c r="BM823" s="59" t="n"/>
      <c r="BN823" s="59" t="n"/>
      <c r="BO823" s="59" t="n"/>
      <c r="BP823" s="59" t="n"/>
      <c r="BQ823" s="59" t="n"/>
      <c r="BR823" s="59" t="n"/>
      <c r="BS823" s="59" t="n"/>
      <c r="BT823" s="59" t="n"/>
      <c r="BU823" s="59" t="n"/>
      <c r="BV823" s="59" t="n"/>
      <c r="BW823" s="59" t="n"/>
      <c r="BX823" s="59" t="n"/>
      <c r="BY823" s="59" t="n"/>
      <c r="BZ823" s="59" t="n"/>
      <c r="CA823" s="59" t="n"/>
      <c r="CB823" s="59" t="n"/>
      <c r="CC823" s="59" t="n"/>
      <c r="CD823" s="59" t="n"/>
      <c r="CE823" s="59" t="n"/>
      <c r="CF823" s="59" t="n"/>
      <c r="CG823" s="59" t="n"/>
      <c r="CH823" s="59" t="n"/>
      <c r="CI823" s="59" t="n"/>
      <c r="CJ823" s="59" t="n"/>
      <c r="CK823" s="59" t="n"/>
      <c r="CL823" s="59" t="n"/>
      <c r="CM823" s="59" t="n"/>
      <c r="CN823" s="59" t="n"/>
      <c r="CO823" s="59" t="n"/>
      <c r="CP823" s="59" t="n"/>
      <c r="CQ823" s="59" t="n"/>
      <c r="CR823" s="59" t="n"/>
      <c r="CS823" s="59" t="n"/>
      <c r="CT823" s="59" t="n"/>
      <c r="CU823" s="59" t="n"/>
      <c r="CV823" s="59" t="n"/>
      <c r="CW823" s="59" t="n"/>
      <c r="CX823" s="59" t="n"/>
      <c r="CY823" s="59" t="n"/>
      <c r="CZ823" s="59" t="n"/>
    </row>
    <row r="824">
      <c r="D824" s="59" t="inlineStr">
        <is>
          <t>Payable Date</t>
        </is>
      </c>
      <c r="E824" s="59" t="n">
        <v>46206</v>
      </c>
      <c r="F824" s="59" t="n"/>
      <c r="G824" s="59" t="n"/>
      <c r="H824" s="59" t="n"/>
      <c r="I824" s="59" t="n"/>
      <c r="J824" s="59" t="n"/>
      <c r="K824" s="59" t="n"/>
      <c r="L824" s="59" t="n"/>
      <c r="M824" s="59" t="n"/>
      <c r="N824" s="59" t="n"/>
      <c r="O824" s="59" t="n"/>
      <c r="P824" s="59" t="n"/>
      <c r="Q824" s="59" t="n"/>
      <c r="R824" s="59" t="n"/>
      <c r="S824" s="59" t="n"/>
      <c r="T824" s="59" t="n"/>
      <c r="U824" s="59" t="n"/>
      <c r="V824" s="59" t="n"/>
      <c r="W824" s="59" t="n"/>
      <c r="X824" s="59" t="n"/>
      <c r="Y824" s="59" t="n"/>
      <c r="Z824" s="59" t="n"/>
      <c r="AA824" s="59" t="n"/>
      <c r="AB824" s="59" t="n"/>
      <c r="AC824" s="59" t="n"/>
      <c r="AD824" s="59" t="n"/>
      <c r="AE824" s="59" t="n"/>
      <c r="AF824" s="59" t="n"/>
      <c r="AG824" s="59" t="n"/>
      <c r="AH824" s="59" t="n"/>
      <c r="AI824" s="59" t="n"/>
      <c r="AJ824" s="59" t="n"/>
      <c r="AK824" s="59" t="n"/>
      <c r="AL824" s="59" t="n"/>
      <c r="AM824" s="59" t="n"/>
      <c r="AN824" s="59" t="n"/>
      <c r="AO824" s="59" t="n"/>
      <c r="AP824" s="59" t="n"/>
      <c r="AQ824" s="59" t="n"/>
      <c r="AR824" s="59" t="n"/>
      <c r="AS824" s="59" t="n"/>
      <c r="AT824" s="59" t="n"/>
      <c r="AU824" s="59" t="n"/>
      <c r="AV824" s="59" t="n"/>
      <c r="AW824" s="59" t="n"/>
      <c r="AX824" s="59" t="n"/>
      <c r="AY824" s="59" t="n"/>
      <c r="AZ824" s="59" t="n"/>
      <c r="BA824" s="59" t="n"/>
      <c r="BB824" s="59" t="n"/>
      <c r="BC824" s="59" t="n"/>
      <c r="BD824" s="59" t="n"/>
      <c r="BE824" s="59" t="n"/>
      <c r="BF824" s="59" t="n"/>
      <c r="BG824" s="59" t="n"/>
      <c r="BH824" s="59" t="n"/>
      <c r="BI824" s="59" t="n"/>
      <c r="BJ824" s="59" t="n"/>
      <c r="BK824" s="59" t="n"/>
      <c r="BL824" s="59" t="n"/>
      <c r="BM824" s="59" t="n"/>
      <c r="BN824" s="59" t="n"/>
      <c r="BO824" s="59" t="n"/>
      <c r="BP824" s="59" t="n"/>
      <c r="BQ824" s="59" t="n"/>
      <c r="BR824" s="59" t="n"/>
      <c r="BS824" s="59" t="n"/>
      <c r="BT824" s="59" t="n"/>
      <c r="BU824" s="59" t="n"/>
      <c r="BV824" s="59" t="n"/>
      <c r="BW824" s="59" t="n"/>
      <c r="BX824" s="59" t="n"/>
      <c r="BY824" s="59" t="n"/>
      <c r="BZ824" s="59" t="n"/>
      <c r="CA824" s="59" t="n"/>
      <c r="CB824" s="59" t="n"/>
      <c r="CC824" s="59" t="n"/>
      <c r="CD824" s="59" t="n"/>
      <c r="CE824" s="59" t="n"/>
      <c r="CF824" s="59" t="n"/>
      <c r="CG824" s="59" t="n"/>
      <c r="CH824" s="59" t="n"/>
      <c r="CI824" s="59" t="n"/>
      <c r="CJ824" s="59" t="n"/>
      <c r="CK824" s="59" t="n"/>
      <c r="CL824" s="59" t="n"/>
      <c r="CM824" s="59" t="n"/>
      <c r="CN824" s="59" t="n"/>
      <c r="CO824" s="59" t="n"/>
      <c r="CP824" s="59" t="n"/>
      <c r="CQ824" s="59" t="n"/>
      <c r="CR824" s="59" t="n"/>
      <c r="CS824" s="59" t="n"/>
      <c r="CT824" s="59" t="n"/>
      <c r="CU824" s="59" t="n"/>
      <c r="CV824" s="59" t="n"/>
      <c r="CW824" s="59" t="n"/>
      <c r="CX824" s="59" t="n"/>
      <c r="CY824" s="59" t="n"/>
      <c r="CZ824" s="59" t="n"/>
    </row>
    <row r="825">
      <c r="D825" s="107" t="inlineStr">
        <is>
          <t>Dividend Amount</t>
        </is>
      </c>
      <c r="E825" s="107" t="n">
        <v>0.33</v>
      </c>
      <c r="F825" s="107" t="n"/>
      <c r="G825" s="107" t="n"/>
      <c r="H825" s="107" t="n"/>
      <c r="I825" s="107" t="n"/>
      <c r="J825" s="107" t="n"/>
      <c r="K825" s="107" t="n"/>
      <c r="L825" s="107" t="n"/>
      <c r="M825" s="107" t="n"/>
      <c r="N825" s="107" t="n"/>
      <c r="O825" s="107" t="n"/>
      <c r="P825" s="107" t="n"/>
      <c r="Q825" s="107" t="n"/>
      <c r="R825" s="107" t="n"/>
      <c r="S825" s="107" t="n"/>
      <c r="T825" s="107" t="n"/>
      <c r="U825" s="107" t="n"/>
      <c r="V825" s="107" t="n"/>
      <c r="W825" s="107" t="n"/>
      <c r="X825" s="107" t="n"/>
      <c r="Y825" s="107" t="n"/>
      <c r="Z825" s="107" t="n"/>
      <c r="AA825" s="107" t="n"/>
      <c r="AB825" s="107" t="n"/>
      <c r="AC825" s="107" t="n"/>
      <c r="AD825" s="107" t="n"/>
      <c r="AE825" s="107" t="n"/>
      <c r="AF825" s="107" t="n"/>
      <c r="AG825" s="107" t="n"/>
      <c r="AH825" s="107" t="n"/>
      <c r="AI825" s="107" t="n"/>
      <c r="AJ825" s="107" t="n"/>
      <c r="AK825" s="107" t="n"/>
      <c r="AL825" s="107" t="n"/>
      <c r="AM825" s="107" t="n"/>
      <c r="AN825" s="107" t="n"/>
      <c r="AO825" s="107" t="n"/>
      <c r="AP825" s="107" t="n"/>
      <c r="AQ825" s="107" t="n"/>
      <c r="AR825" s="107" t="n"/>
      <c r="AS825" s="107" t="n"/>
      <c r="AT825" s="107" t="n"/>
      <c r="AU825" s="107" t="n"/>
      <c r="AV825" s="107" t="n"/>
      <c r="AW825" s="107" t="n"/>
      <c r="AX825" s="107" t="n"/>
      <c r="AY825" s="107" t="n"/>
      <c r="AZ825" s="107" t="n"/>
      <c r="BA825" s="107" t="n"/>
      <c r="BB825" s="107" t="n"/>
      <c r="BC825" s="107" t="n"/>
      <c r="BD825" s="107" t="n"/>
      <c r="BE825" s="107" t="n"/>
      <c r="BF825" s="107" t="n"/>
      <c r="BG825" s="107" t="n"/>
      <c r="BH825" s="107" t="n"/>
      <c r="BI825" s="107" t="n"/>
      <c r="BJ825" s="107" t="n"/>
      <c r="BK825" s="107" t="n"/>
      <c r="BL825" s="107" t="n"/>
      <c r="BM825" s="107" t="n"/>
      <c r="BN825" s="107" t="n"/>
      <c r="BO825" s="107" t="n"/>
      <c r="BP825" s="107" t="n"/>
      <c r="BQ825" s="107" t="n"/>
      <c r="BR825" s="107" t="n"/>
      <c r="BS825" s="107" t="n"/>
      <c r="BT825" s="107" t="n"/>
      <c r="BU825" s="107" t="n"/>
      <c r="BV825" s="107" t="n"/>
      <c r="BW825" s="107" t="n"/>
      <c r="BX825" s="107" t="n"/>
      <c r="BY825" s="107" t="n"/>
      <c r="BZ825" s="107" t="n"/>
      <c r="CA825" s="107" t="n"/>
      <c r="CB825" s="107" t="n"/>
      <c r="CC825" s="107" t="n"/>
      <c r="CD825" s="107" t="n"/>
      <c r="CE825" s="107" t="n"/>
      <c r="CF825" s="107" t="n"/>
      <c r="CG825" s="107" t="n"/>
      <c r="CH825" s="107" t="n"/>
      <c r="CI825" s="107" t="n"/>
      <c r="CJ825" s="107" t="n"/>
      <c r="CK825" s="107" t="n"/>
      <c r="CL825" s="107" t="n"/>
      <c r="CM825" s="107" t="n"/>
      <c r="CN825" s="107" t="n"/>
      <c r="CO825" s="107" t="n"/>
      <c r="CP825" s="107" t="n"/>
      <c r="CQ825" s="107" t="n"/>
      <c r="CR825" s="107" t="n"/>
      <c r="CS825" s="107" t="n"/>
      <c r="CT825" s="107" t="n"/>
      <c r="CU825" s="107" t="n"/>
      <c r="CV825" s="107" t="n"/>
      <c r="CW825" s="107" t="n"/>
      <c r="CX825" s="107" t="n"/>
      <c r="CY825" s="107" t="n"/>
      <c r="CZ825" s="107" t="n"/>
    </row>
    <row r="826">
      <c r="D826" t="inlineStr">
        <is>
          <t>Dividend Frequency</t>
        </is>
      </c>
      <c r="E826" t="inlineStr">
        <is>
          <t>Semi-Anl</t>
        </is>
      </c>
    </row>
    <row r="827">
      <c r="D827" t="inlineStr">
        <is>
          <t>Dividend Type</t>
        </is>
      </c>
      <c r="E827" t="inlineStr">
        <is>
          <t>Final</t>
        </is>
      </c>
    </row>
    <row r="828">
      <c r="A828" s="2">
        <f>IF($A821="","","   projections")</f>
        <v/>
      </c>
      <c r="B828" s="68">
        <f>IF($A821="",0,COUNT($E829:$CZ829))</f>
        <v/>
      </c>
      <c r="C828" s="69">
        <f>IF($B828=0,0,MAX($E829:$CZ829))</f>
        <v/>
      </c>
      <c r="D828" s="58">
        <f>_xll.BDS($A821,'Field Check'!$C$42,"headers=y","startcol=1","endcol=3","dir=h","cols=21;rows=3")</f>
        <v/>
      </c>
      <c r="E828" s="59" t="n">
        <v>46352</v>
      </c>
      <c r="F828" s="59" t="n">
        <v>46533</v>
      </c>
      <c r="G828" s="59" t="n">
        <v>46715</v>
      </c>
      <c r="H828" s="59" t="n">
        <v>46897</v>
      </c>
      <c r="I828" s="59" t="n">
        <v>47079</v>
      </c>
      <c r="J828" s="59" t="n">
        <v>47268</v>
      </c>
      <c r="K828" s="59" t="n">
        <v>47450</v>
      </c>
      <c r="L828" s="59" t="n">
        <v>47632</v>
      </c>
      <c r="M828" s="59" t="n">
        <v>47814</v>
      </c>
      <c r="N828" s="59" t="n">
        <v>47996</v>
      </c>
      <c r="O828" s="59" t="n">
        <v>48178</v>
      </c>
      <c r="P828" s="59" t="n">
        <v>48360</v>
      </c>
      <c r="Q828" s="59" t="n">
        <v>48542</v>
      </c>
      <c r="R828" s="59" t="n">
        <v>48724</v>
      </c>
      <c r="S828" s="59" t="n">
        <v>48906</v>
      </c>
      <c r="T828" s="59" t="n">
        <v>49088</v>
      </c>
      <c r="U828" s="59" t="n">
        <v>49277</v>
      </c>
      <c r="V828" s="59" t="n">
        <v>49459</v>
      </c>
      <c r="W828" s="59" t="n">
        <v>49641</v>
      </c>
      <c r="X828" s="59" t="n">
        <v>49823</v>
      </c>
      <c r="Y828" s="59" t="n"/>
      <c r="Z828" s="59" t="n"/>
      <c r="AA828" s="59" t="n"/>
      <c r="AB828" s="59" t="n"/>
      <c r="AC828" s="59" t="n"/>
      <c r="AD828" s="59" t="n"/>
      <c r="AE828" s="59" t="n"/>
      <c r="AF828" s="59" t="n"/>
      <c r="AG828" s="59" t="n"/>
      <c r="AH828" s="59" t="n"/>
      <c r="AI828" s="59" t="n"/>
      <c r="AJ828" s="59" t="n"/>
      <c r="AK828" s="59" t="n"/>
      <c r="AL828" s="59" t="n"/>
      <c r="AM828" s="59" t="n"/>
      <c r="AN828" s="59" t="n"/>
      <c r="AO828" s="59" t="n"/>
      <c r="AP828" s="59" t="n"/>
      <c r="AQ828" s="59" t="n"/>
      <c r="AR828" s="59" t="n"/>
      <c r="AS828" s="59" t="n"/>
      <c r="AT828" s="59" t="n"/>
      <c r="AU828" s="59" t="n"/>
      <c r="AV828" s="59" t="n"/>
      <c r="AW828" s="59" t="n"/>
      <c r="AX828" s="59" t="n"/>
      <c r="AY828" s="59" t="n"/>
      <c r="AZ828" s="59" t="n"/>
      <c r="BA828" s="59" t="n"/>
      <c r="BB828" s="59" t="n"/>
      <c r="BC828" s="59" t="n"/>
      <c r="BD828" s="59" t="n"/>
      <c r="BE828" s="59" t="n"/>
      <c r="BF828" s="59" t="n"/>
      <c r="BG828" s="59" t="n"/>
      <c r="BH828" s="59" t="n"/>
      <c r="BI828" s="59" t="n"/>
      <c r="BJ828" s="59" t="n"/>
      <c r="BK828" s="59" t="n"/>
      <c r="BL828" s="59" t="n"/>
      <c r="BM828" s="59" t="n"/>
      <c r="BN828" s="59" t="n"/>
      <c r="BO828" s="59" t="n"/>
      <c r="BP828" s="59" t="n"/>
      <c r="BQ828" s="59" t="n"/>
      <c r="BR828" s="59" t="n"/>
      <c r="BS828" s="59" t="n"/>
      <c r="BT828" s="59" t="n"/>
      <c r="BU828" s="59" t="n"/>
      <c r="BV828" s="59" t="n"/>
      <c r="BW828" s="59" t="n"/>
      <c r="BX828" s="59" t="n"/>
      <c r="BY828" s="59" t="n"/>
      <c r="BZ828" s="59" t="n"/>
      <c r="CA828" s="59" t="n"/>
      <c r="CB828" s="59" t="n"/>
      <c r="CC828" s="59" t="n"/>
      <c r="CD828" s="59" t="n"/>
      <c r="CE828" s="59" t="n"/>
      <c r="CF828" s="59" t="n"/>
      <c r="CG828" s="59" t="n"/>
      <c r="CH828" s="59" t="n"/>
      <c r="CI828" s="59" t="n"/>
      <c r="CJ828" s="59" t="n"/>
      <c r="CK828" s="59" t="n"/>
      <c r="CL828" s="59" t="n"/>
      <c r="CM828" s="59" t="n"/>
      <c r="CN828" s="59" t="n"/>
      <c r="CO828" s="59" t="n"/>
      <c r="CP828" s="59" t="n"/>
      <c r="CQ828" s="59" t="n"/>
      <c r="CR828" s="59" t="n"/>
      <c r="CS828" s="59" t="n"/>
      <c r="CT828" s="59" t="n"/>
      <c r="CU828" s="59" t="n"/>
      <c r="CV828" s="59" t="n"/>
      <c r="CW828" s="59" t="n"/>
      <c r="CX828" s="59" t="n"/>
      <c r="CY828" s="59" t="n"/>
      <c r="CZ828" s="59" t="n"/>
    </row>
    <row r="829">
      <c r="D829" s="59" t="inlineStr">
        <is>
          <t>Ex-Date</t>
        </is>
      </c>
      <c r="E829" s="59" t="n">
        <v>46358</v>
      </c>
      <c r="F829" s="59" t="n">
        <v>46559</v>
      </c>
      <c r="G829" s="59" t="n">
        <v>46722</v>
      </c>
      <c r="H829" s="59" t="n">
        <v>46923</v>
      </c>
      <c r="I829" s="59" t="n">
        <v>47093</v>
      </c>
      <c r="J829" s="59" t="n">
        <v>47294</v>
      </c>
      <c r="K829" s="59" t="n">
        <v>47457</v>
      </c>
      <c r="L829" s="59" t="n">
        <v>47658</v>
      </c>
      <c r="M829" s="59" t="n">
        <v>47821</v>
      </c>
      <c r="N829" s="59" t="n">
        <v>48022</v>
      </c>
      <c r="O829" s="59" t="n">
        <v>48185</v>
      </c>
      <c r="P829" s="59" t="n">
        <v>48386</v>
      </c>
      <c r="Q829" s="59" t="n">
        <v>48549</v>
      </c>
      <c r="R829" s="59" t="n">
        <v>48750</v>
      </c>
      <c r="S829" s="59" t="n">
        <v>48920</v>
      </c>
      <c r="T829" s="59" t="n">
        <v>49114</v>
      </c>
      <c r="U829" s="59" t="n">
        <v>49284</v>
      </c>
      <c r="V829" s="59" t="n">
        <v>49485</v>
      </c>
      <c r="W829" s="59" t="n">
        <v>49648</v>
      </c>
      <c r="X829" s="59" t="n">
        <v>49849</v>
      </c>
      <c r="Y829" s="59" t="n"/>
      <c r="Z829" s="59" t="n"/>
      <c r="AA829" s="59" t="n"/>
      <c r="AB829" s="59" t="n"/>
      <c r="AC829" s="59" t="n"/>
      <c r="AD829" s="59" t="n"/>
      <c r="AE829" s="59" t="n"/>
      <c r="AF829" s="59" t="n"/>
      <c r="AG829" s="59" t="n"/>
      <c r="AH829" s="59" t="n"/>
      <c r="AI829" s="59" t="n"/>
      <c r="AJ829" s="59" t="n"/>
      <c r="AK829" s="59" t="n"/>
      <c r="AL829" s="59" t="n"/>
      <c r="AM829" s="59" t="n"/>
      <c r="AN829" s="59" t="n"/>
      <c r="AO829" s="59" t="n"/>
      <c r="AP829" s="59" t="n"/>
      <c r="AQ829" s="59" t="n"/>
      <c r="AR829" s="59" t="n"/>
      <c r="AS829" s="59" t="n"/>
      <c r="AT829" s="59" t="n"/>
      <c r="AU829" s="59" t="n"/>
      <c r="AV829" s="59" t="n"/>
      <c r="AW829" s="59" t="n"/>
      <c r="AX829" s="59" t="n"/>
      <c r="AY829" s="59" t="n"/>
      <c r="AZ829" s="59" t="n"/>
      <c r="BA829" s="59" t="n"/>
      <c r="BB829" s="59" t="n"/>
      <c r="BC829" s="59" t="n"/>
      <c r="BD829" s="59" t="n"/>
      <c r="BE829" s="59" t="n"/>
      <c r="BF829" s="59" t="n"/>
      <c r="BG829" s="59" t="n"/>
      <c r="BH829" s="59" t="n"/>
      <c r="BI829" s="59" t="n"/>
      <c r="BJ829" s="59" t="n"/>
      <c r="BK829" s="59" t="n"/>
      <c r="BL829" s="59" t="n"/>
      <c r="BM829" s="59" t="n"/>
      <c r="BN829" s="59" t="n"/>
      <c r="BO829" s="59" t="n"/>
      <c r="BP829" s="59" t="n"/>
      <c r="BQ829" s="59" t="n"/>
      <c r="BR829" s="59" t="n"/>
      <c r="BS829" s="59" t="n"/>
      <c r="BT829" s="59" t="n"/>
      <c r="BU829" s="59" t="n"/>
      <c r="BV829" s="59" t="n"/>
      <c r="BW829" s="59" t="n"/>
      <c r="BX829" s="59" t="n"/>
      <c r="BY829" s="59" t="n"/>
      <c r="BZ829" s="59" t="n"/>
      <c r="CA829" s="59" t="n"/>
      <c r="CB829" s="59" t="n"/>
      <c r="CC829" s="59" t="n"/>
      <c r="CD829" s="59" t="n"/>
      <c r="CE829" s="59" t="n"/>
      <c r="CF829" s="59" t="n"/>
      <c r="CG829" s="59" t="n"/>
      <c r="CH829" s="59" t="n"/>
      <c r="CI829" s="59" t="n"/>
      <c r="CJ829" s="59" t="n"/>
      <c r="CK829" s="59" t="n"/>
      <c r="CL829" s="59" t="n"/>
      <c r="CM829" s="59" t="n"/>
      <c r="CN829" s="59" t="n"/>
      <c r="CO829" s="59" t="n"/>
      <c r="CP829" s="59" t="n"/>
      <c r="CQ829" s="59" t="n"/>
      <c r="CR829" s="59" t="n"/>
      <c r="CS829" s="59" t="n"/>
      <c r="CT829" s="59" t="n"/>
      <c r="CU829" s="59" t="n"/>
      <c r="CV829" s="59" t="n"/>
      <c r="CW829" s="59" t="n"/>
      <c r="CX829" s="59" t="n"/>
      <c r="CY829" s="59" t="n"/>
      <c r="CZ829" s="59" t="n"/>
    </row>
    <row r="830">
      <c r="D830" s="107" t="inlineStr">
        <is>
          <t>Amount Per Share</t>
        </is>
      </c>
      <c r="E830" s="107" t="n">
        <v>0.195</v>
      </c>
      <c r="F830" s="107" t="n">
        <v>0.365</v>
      </c>
      <c r="G830" s="107" t="n">
        <v>0.2</v>
      </c>
      <c r="H830" s="107" t="n">
        <v>0.4</v>
      </c>
      <c r="I830" s="107" t="n">
        <v>0.2</v>
      </c>
      <c r="J830" s="107" t="n">
        <v>0.4</v>
      </c>
      <c r="K830" s="107" t="n">
        <v>0.21</v>
      </c>
      <c r="L830" s="107" t="n">
        <v>0.43</v>
      </c>
      <c r="M830" s="107" t="n">
        <v>0.21</v>
      </c>
      <c r="N830" s="107" t="n">
        <v>0.43</v>
      </c>
      <c r="O830" s="107" t="n">
        <v>0.21</v>
      </c>
      <c r="P830" s="107" t="n">
        <v>0.43</v>
      </c>
      <c r="Q830" s="107" t="n">
        <v>0.22</v>
      </c>
      <c r="R830" s="107" t="n">
        <v>0.45</v>
      </c>
      <c r="S830" s="107" t="n">
        <v>0.22</v>
      </c>
      <c r="T830" s="107" t="n">
        <v>0.45</v>
      </c>
      <c r="U830" s="107" t="n">
        <v>0.22</v>
      </c>
      <c r="V830" s="107" t="n">
        <v>0.45</v>
      </c>
      <c r="W830" s="107" t="n">
        <v>0.23</v>
      </c>
      <c r="X830" s="107" t="n">
        <v>0.45</v>
      </c>
      <c r="Y830" s="107" t="n"/>
      <c r="Z830" s="107" t="n"/>
      <c r="AA830" s="107" t="n"/>
      <c r="AB830" s="107" t="n"/>
      <c r="AC830" s="107" t="n"/>
      <c r="AD830" s="107" t="n"/>
      <c r="AE830" s="107" t="n"/>
      <c r="AF830" s="107" t="n"/>
      <c r="AG830" s="107" t="n"/>
      <c r="AH830" s="107" t="n"/>
      <c r="AI830" s="107" t="n"/>
      <c r="AJ830" s="107" t="n"/>
      <c r="AK830" s="107" t="n"/>
      <c r="AL830" s="107" t="n"/>
      <c r="AM830" s="107" t="n"/>
      <c r="AN830" s="107" t="n"/>
      <c r="AO830" s="107" t="n"/>
      <c r="AP830" s="107" t="n"/>
      <c r="AQ830" s="107" t="n"/>
      <c r="AR830" s="107" t="n"/>
      <c r="AS830" s="107" t="n"/>
      <c r="AT830" s="107" t="n"/>
      <c r="AU830" s="107" t="n"/>
      <c r="AV830" s="107" t="n"/>
      <c r="AW830" s="107" t="n"/>
      <c r="AX830" s="107" t="n"/>
      <c r="AY830" s="107" t="n"/>
      <c r="AZ830" s="107" t="n"/>
      <c r="BA830" s="107" t="n"/>
      <c r="BB830" s="107" t="n"/>
      <c r="BC830" s="107" t="n"/>
      <c r="BD830" s="107" t="n"/>
      <c r="BE830" s="107" t="n"/>
      <c r="BF830" s="107" t="n"/>
      <c r="BG830" s="107" t="n"/>
      <c r="BH830" s="107" t="n"/>
      <c r="BI830" s="107" t="n"/>
      <c r="BJ830" s="107" t="n"/>
      <c r="BK830" s="107" t="n"/>
      <c r="BL830" s="107" t="n"/>
      <c r="BM830" s="107" t="n"/>
      <c r="BN830" s="107" t="n"/>
      <c r="BO830" s="107" t="n"/>
      <c r="BP830" s="107" t="n"/>
      <c r="BQ830" s="107" t="n"/>
      <c r="BR830" s="107" t="n"/>
      <c r="BS830" s="107" t="n"/>
      <c r="BT830" s="107" t="n"/>
      <c r="BU830" s="107" t="n"/>
      <c r="BV830" s="107" t="n"/>
      <c r="BW830" s="107" t="n"/>
      <c r="BX830" s="107" t="n"/>
      <c r="BY830" s="107" t="n"/>
      <c r="BZ830" s="107" t="n"/>
      <c r="CA830" s="107" t="n"/>
      <c r="CB830" s="107" t="n"/>
      <c r="CC830" s="107" t="n"/>
      <c r="CD830" s="107" t="n"/>
      <c r="CE830" s="107" t="n"/>
      <c r="CF830" s="107" t="n"/>
      <c r="CG830" s="107" t="n"/>
      <c r="CH830" s="107" t="n"/>
      <c r="CI830" s="107" t="n"/>
      <c r="CJ830" s="107" t="n"/>
      <c r="CK830" s="107" t="n"/>
      <c r="CL830" s="107" t="n"/>
      <c r="CM830" s="107" t="n"/>
      <c r="CN830" s="107" t="n"/>
      <c r="CO830" s="107" t="n"/>
      <c r="CP830" s="107" t="n"/>
      <c r="CQ830" s="107" t="n"/>
      <c r="CR830" s="107" t="n"/>
      <c r="CS830" s="107" t="n"/>
      <c r="CT830" s="107" t="n"/>
      <c r="CU830" s="107" t="n"/>
      <c r="CV830" s="107" t="n"/>
      <c r="CW830" s="107" t="n"/>
      <c r="CX830" s="107" t="n"/>
      <c r="CY830" s="107" t="n"/>
      <c r="CZ830" s="107" t="n"/>
    </row>
    <row r="832">
      <c r="A832" s="126">
        <f>IF('AS51'!$C$81="","",'AS51'!$C$81)</f>
        <v/>
      </c>
      <c r="B832" s="68">
        <f>IF($A832="",0,COUNT($E833:$CZ833))</f>
        <v/>
      </c>
      <c r="C832" s="69">
        <f>IF($B832=0,0,MAX($E833:$CZ833))</f>
        <v/>
      </c>
      <c r="D832" s="58">
        <f>_xll.BDS($A832,'Field Check'!$C$44,"headers=y","startcol=1","endcol=7","dir=h","DVD_START_DT",'Field Check'!$C$59,"DVD_END_DT",'Field Check'!$D$59)</f>
        <v/>
      </c>
      <c r="E832" s="59" t="n"/>
      <c r="F832" s="59" t="n"/>
      <c r="G832" s="59" t="n"/>
      <c r="H832" s="59" t="n"/>
      <c r="I832" s="59" t="n"/>
      <c r="J832" s="59" t="n"/>
      <c r="K832" s="59" t="n"/>
      <c r="L832" s="59" t="n"/>
      <c r="M832" s="59" t="n"/>
      <c r="N832" s="59" t="n"/>
      <c r="O832" s="59" t="n"/>
      <c r="P832" s="59" t="n"/>
      <c r="Q832" s="59" t="n"/>
      <c r="R832" s="59" t="n"/>
      <c r="S832" s="59" t="n"/>
      <c r="T832" s="59" t="n"/>
      <c r="U832" s="59" t="n"/>
      <c r="V832" s="59" t="n"/>
      <c r="W832" s="59" t="n"/>
      <c r="X832" s="59" t="n"/>
      <c r="Y832" s="59" t="n"/>
      <c r="Z832" s="59" t="n"/>
      <c r="AA832" s="59" t="n"/>
      <c r="AB832" s="59" t="n"/>
      <c r="AC832" s="59" t="n"/>
      <c r="AD832" s="59" t="n"/>
      <c r="AE832" s="59" t="n"/>
      <c r="AF832" s="59" t="n"/>
      <c r="AG832" s="59" t="n"/>
      <c r="AH832" s="59" t="n"/>
      <c r="AI832" s="59" t="n"/>
      <c r="AJ832" s="59" t="n"/>
      <c r="AK832" s="59" t="n"/>
      <c r="AL832" s="59" t="n"/>
      <c r="AM832" s="59" t="n"/>
      <c r="AN832" s="59" t="n"/>
      <c r="AO832" s="59" t="n"/>
      <c r="AP832" s="59" t="n"/>
      <c r="AQ832" s="59" t="n"/>
      <c r="AR832" s="59" t="n"/>
      <c r="AS832" s="59" t="n"/>
      <c r="AT832" s="59" t="n"/>
      <c r="AU832" s="59" t="n"/>
      <c r="AV832" s="59" t="n"/>
      <c r="AW832" s="59" t="n"/>
      <c r="AX832" s="59" t="n"/>
      <c r="AY832" s="59" t="n"/>
      <c r="AZ832" s="59" t="n"/>
      <c r="BA832" s="59" t="n"/>
      <c r="BB832" s="59" t="n"/>
      <c r="BC832" s="59" t="n"/>
      <c r="BD832" s="59" t="n"/>
      <c r="BE832" s="59" t="n"/>
      <c r="BF832" s="59" t="n"/>
      <c r="BG832" s="59" t="n"/>
      <c r="BH832" s="59" t="n"/>
      <c r="BI832" s="59" t="n"/>
      <c r="BJ832" s="59" t="n"/>
      <c r="BK832" s="59" t="n"/>
      <c r="BL832" s="59" t="n"/>
      <c r="BM832" s="59" t="n"/>
      <c r="BN832" s="59" t="n"/>
      <c r="BO832" s="59" t="n"/>
      <c r="BP832" s="59" t="n"/>
      <c r="BQ832" s="59" t="n"/>
      <c r="BR832" s="59" t="n"/>
      <c r="BS832" s="59" t="n"/>
      <c r="BT832" s="59" t="n"/>
      <c r="BU832" s="59" t="n"/>
      <c r="BV832" s="59" t="n"/>
      <c r="BW832" s="59" t="n"/>
      <c r="BX832" s="59" t="n"/>
      <c r="BY832" s="59" t="n"/>
      <c r="BZ832" s="59" t="n"/>
      <c r="CA832" s="59" t="n"/>
      <c r="CB832" s="59" t="n"/>
      <c r="CC832" s="59" t="n"/>
      <c r="CD832" s="59" t="n"/>
      <c r="CE832" s="59" t="n"/>
      <c r="CF832" s="59" t="n"/>
      <c r="CG832" s="59" t="n"/>
      <c r="CH832" s="59" t="n"/>
      <c r="CI832" s="59" t="n"/>
      <c r="CJ832" s="59" t="n"/>
      <c r="CK832" s="59" t="n"/>
      <c r="CL832" s="59" t="n"/>
      <c r="CM832" s="59" t="n"/>
      <c r="CN832" s="59" t="n"/>
      <c r="CO832" s="59" t="n"/>
      <c r="CP832" s="59" t="n"/>
      <c r="CQ832" s="59" t="n"/>
      <c r="CR832" s="59" t="n"/>
      <c r="CS832" s="59" t="n"/>
      <c r="CT832" s="59" t="n"/>
      <c r="CU832" s="59" t="n"/>
      <c r="CV832" s="59" t="n"/>
      <c r="CW832" s="59" t="n"/>
      <c r="CX832" s="59" t="n"/>
      <c r="CY832" s="59" t="n"/>
      <c r="CZ832" s="59" t="n"/>
    </row>
    <row r="833">
      <c r="D833" s="59" t="n"/>
      <c r="E833" s="59" t="n"/>
      <c r="F833" s="59" t="n"/>
      <c r="G833" s="59" t="n"/>
      <c r="H833" s="59" t="n"/>
      <c r="I833" s="59" t="n"/>
      <c r="J833" s="59" t="n"/>
      <c r="K833" s="59" t="n"/>
      <c r="L833" s="59" t="n"/>
      <c r="M833" s="59" t="n"/>
      <c r="N833" s="59" t="n"/>
      <c r="O833" s="59" t="n"/>
      <c r="P833" s="59" t="n"/>
      <c r="Q833" s="59" t="n"/>
      <c r="R833" s="59" t="n"/>
      <c r="S833" s="59" t="n"/>
      <c r="T833" s="59" t="n"/>
      <c r="U833" s="59" t="n"/>
      <c r="V833" s="59" t="n"/>
      <c r="W833" s="59" t="n"/>
      <c r="X833" s="59" t="n"/>
      <c r="Y833" s="59" t="n"/>
      <c r="Z833" s="59" t="n"/>
      <c r="AA833" s="59" t="n"/>
      <c r="AB833" s="59" t="n"/>
      <c r="AC833" s="59" t="n"/>
      <c r="AD833" s="59" t="n"/>
      <c r="AE833" s="59" t="n"/>
      <c r="AF833" s="59" t="n"/>
      <c r="AG833" s="59" t="n"/>
      <c r="AH833" s="59" t="n"/>
      <c r="AI833" s="59" t="n"/>
      <c r="AJ833" s="59" t="n"/>
      <c r="AK833" s="59" t="n"/>
      <c r="AL833" s="59" t="n"/>
      <c r="AM833" s="59" t="n"/>
      <c r="AN833" s="59" t="n"/>
      <c r="AO833" s="59" t="n"/>
      <c r="AP833" s="59" t="n"/>
      <c r="AQ833" s="59" t="n"/>
      <c r="AR833" s="59" t="n"/>
      <c r="AS833" s="59" t="n"/>
      <c r="AT833" s="59" t="n"/>
      <c r="AU833" s="59" t="n"/>
      <c r="AV833" s="59" t="n"/>
      <c r="AW833" s="59" t="n"/>
      <c r="AX833" s="59" t="n"/>
      <c r="AY833" s="59" t="n"/>
      <c r="AZ833" s="59" t="n"/>
      <c r="BA833" s="59" t="n"/>
      <c r="BB833" s="59" t="n"/>
      <c r="BC833" s="59" t="n"/>
      <c r="BD833" s="59" t="n"/>
      <c r="BE833" s="59" t="n"/>
      <c r="BF833" s="59" t="n"/>
      <c r="BG833" s="59" t="n"/>
      <c r="BH833" s="59" t="n"/>
      <c r="BI833" s="59" t="n"/>
      <c r="BJ833" s="59" t="n"/>
      <c r="BK833" s="59" t="n"/>
      <c r="BL833" s="59" t="n"/>
      <c r="BM833" s="59" t="n"/>
      <c r="BN833" s="59" t="n"/>
      <c r="BO833" s="59" t="n"/>
      <c r="BP833" s="59" t="n"/>
      <c r="BQ833" s="59" t="n"/>
      <c r="BR833" s="59" t="n"/>
      <c r="BS833" s="59" t="n"/>
      <c r="BT833" s="59" t="n"/>
      <c r="BU833" s="59" t="n"/>
      <c r="BV833" s="59" t="n"/>
      <c r="BW833" s="59" t="n"/>
      <c r="BX833" s="59" t="n"/>
      <c r="BY833" s="59" t="n"/>
      <c r="BZ833" s="59" t="n"/>
      <c r="CA833" s="59" t="n"/>
      <c r="CB833" s="59" t="n"/>
      <c r="CC833" s="59" t="n"/>
      <c r="CD833" s="59" t="n"/>
      <c r="CE833" s="59" t="n"/>
      <c r="CF833" s="59" t="n"/>
      <c r="CG833" s="59" t="n"/>
      <c r="CH833" s="59" t="n"/>
      <c r="CI833" s="59" t="n"/>
      <c r="CJ833" s="59" t="n"/>
      <c r="CK833" s="59" t="n"/>
      <c r="CL833" s="59" t="n"/>
      <c r="CM833" s="59" t="n"/>
      <c r="CN833" s="59" t="n"/>
      <c r="CO833" s="59" t="n"/>
      <c r="CP833" s="59" t="n"/>
      <c r="CQ833" s="59" t="n"/>
      <c r="CR833" s="59" t="n"/>
      <c r="CS833" s="59" t="n"/>
      <c r="CT833" s="59" t="n"/>
      <c r="CU833" s="59" t="n"/>
      <c r="CV833" s="59" t="n"/>
      <c r="CW833" s="59" t="n"/>
      <c r="CX833" s="59" t="n"/>
      <c r="CY833" s="59" t="n"/>
      <c r="CZ833" s="59" t="n"/>
    </row>
    <row r="834">
      <c r="D834" s="59" t="n"/>
      <c r="E834" s="59" t="n"/>
      <c r="F834" s="59" t="n"/>
      <c r="G834" s="59" t="n"/>
      <c r="H834" s="59" t="n"/>
      <c r="I834" s="59" t="n"/>
      <c r="J834" s="59" t="n"/>
      <c r="K834" s="59" t="n"/>
      <c r="L834" s="59" t="n"/>
      <c r="M834" s="59" t="n"/>
      <c r="N834" s="59" t="n"/>
      <c r="O834" s="59" t="n"/>
      <c r="P834" s="59" t="n"/>
      <c r="Q834" s="59" t="n"/>
      <c r="R834" s="59" t="n"/>
      <c r="S834" s="59" t="n"/>
      <c r="T834" s="59" t="n"/>
      <c r="U834" s="59" t="n"/>
      <c r="V834" s="59" t="n"/>
      <c r="W834" s="59" t="n"/>
      <c r="X834" s="59" t="n"/>
      <c r="Y834" s="59" t="n"/>
      <c r="Z834" s="59" t="n"/>
      <c r="AA834" s="59" t="n"/>
      <c r="AB834" s="59" t="n"/>
      <c r="AC834" s="59" t="n"/>
      <c r="AD834" s="59" t="n"/>
      <c r="AE834" s="59" t="n"/>
      <c r="AF834" s="59" t="n"/>
      <c r="AG834" s="59" t="n"/>
      <c r="AH834" s="59" t="n"/>
      <c r="AI834" s="59" t="n"/>
      <c r="AJ834" s="59" t="n"/>
      <c r="AK834" s="59" t="n"/>
      <c r="AL834" s="59" t="n"/>
      <c r="AM834" s="59" t="n"/>
      <c r="AN834" s="59" t="n"/>
      <c r="AO834" s="59" t="n"/>
      <c r="AP834" s="59" t="n"/>
      <c r="AQ834" s="59" t="n"/>
      <c r="AR834" s="59" t="n"/>
      <c r="AS834" s="59" t="n"/>
      <c r="AT834" s="59" t="n"/>
      <c r="AU834" s="59" t="n"/>
      <c r="AV834" s="59" t="n"/>
      <c r="AW834" s="59" t="n"/>
      <c r="AX834" s="59" t="n"/>
      <c r="AY834" s="59" t="n"/>
      <c r="AZ834" s="59" t="n"/>
      <c r="BA834" s="59" t="n"/>
      <c r="BB834" s="59" t="n"/>
      <c r="BC834" s="59" t="n"/>
      <c r="BD834" s="59" t="n"/>
      <c r="BE834" s="59" t="n"/>
      <c r="BF834" s="59" t="n"/>
      <c r="BG834" s="59" t="n"/>
      <c r="BH834" s="59" t="n"/>
      <c r="BI834" s="59" t="n"/>
      <c r="BJ834" s="59" t="n"/>
      <c r="BK834" s="59" t="n"/>
      <c r="BL834" s="59" t="n"/>
      <c r="BM834" s="59" t="n"/>
      <c r="BN834" s="59" t="n"/>
      <c r="BO834" s="59" t="n"/>
      <c r="BP834" s="59" t="n"/>
      <c r="BQ834" s="59" t="n"/>
      <c r="BR834" s="59" t="n"/>
      <c r="BS834" s="59" t="n"/>
      <c r="BT834" s="59" t="n"/>
      <c r="BU834" s="59" t="n"/>
      <c r="BV834" s="59" t="n"/>
      <c r="BW834" s="59" t="n"/>
      <c r="BX834" s="59" t="n"/>
      <c r="BY834" s="59" t="n"/>
      <c r="BZ834" s="59" t="n"/>
      <c r="CA834" s="59" t="n"/>
      <c r="CB834" s="59" t="n"/>
      <c r="CC834" s="59" t="n"/>
      <c r="CD834" s="59" t="n"/>
      <c r="CE834" s="59" t="n"/>
      <c r="CF834" s="59" t="n"/>
      <c r="CG834" s="59" t="n"/>
      <c r="CH834" s="59" t="n"/>
      <c r="CI834" s="59" t="n"/>
      <c r="CJ834" s="59" t="n"/>
      <c r="CK834" s="59" t="n"/>
      <c r="CL834" s="59" t="n"/>
      <c r="CM834" s="59" t="n"/>
      <c r="CN834" s="59" t="n"/>
      <c r="CO834" s="59" t="n"/>
      <c r="CP834" s="59" t="n"/>
      <c r="CQ834" s="59" t="n"/>
      <c r="CR834" s="59" t="n"/>
      <c r="CS834" s="59" t="n"/>
      <c r="CT834" s="59" t="n"/>
      <c r="CU834" s="59" t="n"/>
      <c r="CV834" s="59" t="n"/>
      <c r="CW834" s="59" t="n"/>
      <c r="CX834" s="59" t="n"/>
      <c r="CY834" s="59" t="n"/>
      <c r="CZ834" s="59" t="n"/>
    </row>
    <row r="835">
      <c r="D835" s="59" t="n"/>
      <c r="E835" s="59" t="n"/>
      <c r="F835" s="59" t="n"/>
      <c r="G835" s="59" t="n"/>
      <c r="H835" s="59" t="n"/>
      <c r="I835" s="59" t="n"/>
      <c r="J835" s="59" t="n"/>
      <c r="K835" s="59" t="n"/>
      <c r="L835" s="59" t="n"/>
      <c r="M835" s="59" t="n"/>
      <c r="N835" s="59" t="n"/>
      <c r="O835" s="59" t="n"/>
      <c r="P835" s="59" t="n"/>
      <c r="Q835" s="59" t="n"/>
      <c r="R835" s="59" t="n"/>
      <c r="S835" s="59" t="n"/>
      <c r="T835" s="59" t="n"/>
      <c r="U835" s="59" t="n"/>
      <c r="V835" s="59" t="n"/>
      <c r="W835" s="59" t="n"/>
      <c r="X835" s="59" t="n"/>
      <c r="Y835" s="59" t="n"/>
      <c r="Z835" s="59" t="n"/>
      <c r="AA835" s="59" t="n"/>
      <c r="AB835" s="59" t="n"/>
      <c r="AC835" s="59" t="n"/>
      <c r="AD835" s="59" t="n"/>
      <c r="AE835" s="59" t="n"/>
      <c r="AF835" s="59" t="n"/>
      <c r="AG835" s="59" t="n"/>
      <c r="AH835" s="59" t="n"/>
      <c r="AI835" s="59" t="n"/>
      <c r="AJ835" s="59" t="n"/>
      <c r="AK835" s="59" t="n"/>
      <c r="AL835" s="59" t="n"/>
      <c r="AM835" s="59" t="n"/>
      <c r="AN835" s="59" t="n"/>
      <c r="AO835" s="59" t="n"/>
      <c r="AP835" s="59" t="n"/>
      <c r="AQ835" s="59" t="n"/>
      <c r="AR835" s="59" t="n"/>
      <c r="AS835" s="59" t="n"/>
      <c r="AT835" s="59" t="n"/>
      <c r="AU835" s="59" t="n"/>
      <c r="AV835" s="59" t="n"/>
      <c r="AW835" s="59" t="n"/>
      <c r="AX835" s="59" t="n"/>
      <c r="AY835" s="59" t="n"/>
      <c r="AZ835" s="59" t="n"/>
      <c r="BA835" s="59" t="n"/>
      <c r="BB835" s="59" t="n"/>
      <c r="BC835" s="59" t="n"/>
      <c r="BD835" s="59" t="n"/>
      <c r="BE835" s="59" t="n"/>
      <c r="BF835" s="59" t="n"/>
      <c r="BG835" s="59" t="n"/>
      <c r="BH835" s="59" t="n"/>
      <c r="BI835" s="59" t="n"/>
      <c r="BJ835" s="59" t="n"/>
      <c r="BK835" s="59" t="n"/>
      <c r="BL835" s="59" t="n"/>
      <c r="BM835" s="59" t="n"/>
      <c r="BN835" s="59" t="n"/>
      <c r="BO835" s="59" t="n"/>
      <c r="BP835" s="59" t="n"/>
      <c r="BQ835" s="59" t="n"/>
      <c r="BR835" s="59" t="n"/>
      <c r="BS835" s="59" t="n"/>
      <c r="BT835" s="59" t="n"/>
      <c r="BU835" s="59" t="n"/>
      <c r="BV835" s="59" t="n"/>
      <c r="BW835" s="59" t="n"/>
      <c r="BX835" s="59" t="n"/>
      <c r="BY835" s="59" t="n"/>
      <c r="BZ835" s="59" t="n"/>
      <c r="CA835" s="59" t="n"/>
      <c r="CB835" s="59" t="n"/>
      <c r="CC835" s="59" t="n"/>
      <c r="CD835" s="59" t="n"/>
      <c r="CE835" s="59" t="n"/>
      <c r="CF835" s="59" t="n"/>
      <c r="CG835" s="59" t="n"/>
      <c r="CH835" s="59" t="n"/>
      <c r="CI835" s="59" t="n"/>
      <c r="CJ835" s="59" t="n"/>
      <c r="CK835" s="59" t="n"/>
      <c r="CL835" s="59" t="n"/>
      <c r="CM835" s="59" t="n"/>
      <c r="CN835" s="59" t="n"/>
      <c r="CO835" s="59" t="n"/>
      <c r="CP835" s="59" t="n"/>
      <c r="CQ835" s="59" t="n"/>
      <c r="CR835" s="59" t="n"/>
      <c r="CS835" s="59" t="n"/>
      <c r="CT835" s="59" t="n"/>
      <c r="CU835" s="59" t="n"/>
      <c r="CV835" s="59" t="n"/>
      <c r="CW835" s="59" t="n"/>
      <c r="CX835" s="59" t="n"/>
      <c r="CY835" s="59" t="n"/>
      <c r="CZ835" s="59" t="n"/>
    </row>
    <row r="836">
      <c r="D836" s="107" t="n"/>
      <c r="E836" s="107" t="n"/>
      <c r="F836" s="107" t="n"/>
      <c r="G836" s="107" t="n"/>
      <c r="H836" s="107" t="n"/>
      <c r="I836" s="107" t="n"/>
      <c r="J836" s="107" t="n"/>
      <c r="K836" s="107" t="n"/>
      <c r="L836" s="107" t="n"/>
      <c r="M836" s="107" t="n"/>
      <c r="N836" s="107" t="n"/>
      <c r="O836" s="107" t="n"/>
      <c r="P836" s="107" t="n"/>
      <c r="Q836" s="107" t="n"/>
      <c r="R836" s="107" t="n"/>
      <c r="S836" s="107" t="n"/>
      <c r="T836" s="107" t="n"/>
      <c r="U836" s="107" t="n"/>
      <c r="V836" s="107" t="n"/>
      <c r="W836" s="107" t="n"/>
      <c r="X836" s="107" t="n"/>
      <c r="Y836" s="107" t="n"/>
      <c r="Z836" s="107" t="n"/>
      <c r="AA836" s="107" t="n"/>
      <c r="AB836" s="107" t="n"/>
      <c r="AC836" s="107" t="n"/>
      <c r="AD836" s="107" t="n"/>
      <c r="AE836" s="107" t="n"/>
      <c r="AF836" s="107" t="n"/>
      <c r="AG836" s="107" t="n"/>
      <c r="AH836" s="107" t="n"/>
      <c r="AI836" s="107" t="n"/>
      <c r="AJ836" s="107" t="n"/>
      <c r="AK836" s="107" t="n"/>
      <c r="AL836" s="107" t="n"/>
      <c r="AM836" s="107" t="n"/>
      <c r="AN836" s="107" t="n"/>
      <c r="AO836" s="107" t="n"/>
      <c r="AP836" s="107" t="n"/>
      <c r="AQ836" s="107" t="n"/>
      <c r="AR836" s="107" t="n"/>
      <c r="AS836" s="107" t="n"/>
      <c r="AT836" s="107" t="n"/>
      <c r="AU836" s="107" t="n"/>
      <c r="AV836" s="107" t="n"/>
      <c r="AW836" s="107" t="n"/>
      <c r="AX836" s="107" t="n"/>
      <c r="AY836" s="107" t="n"/>
      <c r="AZ836" s="107" t="n"/>
      <c r="BA836" s="107" t="n"/>
      <c r="BB836" s="107" t="n"/>
      <c r="BC836" s="107" t="n"/>
      <c r="BD836" s="107" t="n"/>
      <c r="BE836" s="107" t="n"/>
      <c r="BF836" s="107" t="n"/>
      <c r="BG836" s="107" t="n"/>
      <c r="BH836" s="107" t="n"/>
      <c r="BI836" s="107" t="n"/>
      <c r="BJ836" s="107" t="n"/>
      <c r="BK836" s="107" t="n"/>
      <c r="BL836" s="107" t="n"/>
      <c r="BM836" s="107" t="n"/>
      <c r="BN836" s="107" t="n"/>
      <c r="BO836" s="107" t="n"/>
      <c r="BP836" s="107" t="n"/>
      <c r="BQ836" s="107" t="n"/>
      <c r="BR836" s="107" t="n"/>
      <c r="BS836" s="107" t="n"/>
      <c r="BT836" s="107" t="n"/>
      <c r="BU836" s="107" t="n"/>
      <c r="BV836" s="107" t="n"/>
      <c r="BW836" s="107" t="n"/>
      <c r="BX836" s="107" t="n"/>
      <c r="BY836" s="107" t="n"/>
      <c r="BZ836" s="107" t="n"/>
      <c r="CA836" s="107" t="n"/>
      <c r="CB836" s="107" t="n"/>
      <c r="CC836" s="107" t="n"/>
      <c r="CD836" s="107" t="n"/>
      <c r="CE836" s="107" t="n"/>
      <c r="CF836" s="107" t="n"/>
      <c r="CG836" s="107" t="n"/>
      <c r="CH836" s="107" t="n"/>
      <c r="CI836" s="107" t="n"/>
      <c r="CJ836" s="107" t="n"/>
      <c r="CK836" s="107" t="n"/>
      <c r="CL836" s="107" t="n"/>
      <c r="CM836" s="107" t="n"/>
      <c r="CN836" s="107" t="n"/>
      <c r="CO836" s="107" t="n"/>
      <c r="CP836" s="107" t="n"/>
      <c r="CQ836" s="107" t="n"/>
      <c r="CR836" s="107" t="n"/>
      <c r="CS836" s="107" t="n"/>
      <c r="CT836" s="107" t="n"/>
      <c r="CU836" s="107" t="n"/>
      <c r="CV836" s="107" t="n"/>
      <c r="CW836" s="107" t="n"/>
      <c r="CX836" s="107" t="n"/>
      <c r="CY836" s="107" t="n"/>
      <c r="CZ836" s="107" t="n"/>
    </row>
    <row r="839">
      <c r="A839" s="2">
        <f>IF($A832="","","   projections")</f>
        <v/>
      </c>
      <c r="B839" s="68">
        <f>IF($A832="",0,COUNT($E840:$CZ840))</f>
        <v/>
      </c>
      <c r="C839" s="69">
        <f>IF($B839=0,0,MAX($E840:$CZ840))</f>
        <v/>
      </c>
      <c r="D839" s="58">
        <f>_xll.BDS($A832,'Field Check'!$C$42,"headers=y","startcol=1","endcol=3","dir=h","cols=21;rows=3")</f>
        <v/>
      </c>
      <c r="E839" s="59" t="n">
        <v>46262</v>
      </c>
      <c r="F839" s="59" t="n">
        <v>46449</v>
      </c>
      <c r="G839" s="59" t="n">
        <v>46625</v>
      </c>
      <c r="H839" s="59" t="n">
        <v>46806</v>
      </c>
      <c r="I839" s="59" t="n">
        <v>46989</v>
      </c>
      <c r="J839" s="59" t="n">
        <v>47170</v>
      </c>
      <c r="K839" s="59" t="n">
        <v>47360</v>
      </c>
      <c r="L839" s="59" t="n">
        <v>47541</v>
      </c>
      <c r="M839" s="59" t="n">
        <v>47724</v>
      </c>
      <c r="N839" s="59" t="n">
        <v>47905</v>
      </c>
      <c r="O839" s="59" t="n">
        <v>48088</v>
      </c>
      <c r="P839" s="59" t="n">
        <v>48269</v>
      </c>
      <c r="Q839" s="59" t="n">
        <v>48452</v>
      </c>
      <c r="R839" s="59" t="n">
        <v>48633</v>
      </c>
      <c r="S839" s="59" t="n">
        <v>48816</v>
      </c>
      <c r="T839" s="59" t="n">
        <v>48997</v>
      </c>
      <c r="U839" s="59" t="n">
        <v>49180</v>
      </c>
      <c r="V839" s="59" t="n">
        <v>49361</v>
      </c>
      <c r="W839" s="59" t="n">
        <v>49551</v>
      </c>
      <c r="X839" s="59" t="n">
        <v>49732</v>
      </c>
      <c r="Y839" s="59" t="n"/>
      <c r="Z839" s="59" t="n"/>
      <c r="AA839" s="59" t="n"/>
      <c r="AB839" s="59" t="n"/>
      <c r="AC839" s="59" t="n"/>
      <c r="AD839" s="59" t="n"/>
      <c r="AE839" s="59" t="n"/>
      <c r="AF839" s="59" t="n"/>
      <c r="AG839" s="59" t="n"/>
      <c r="AH839" s="59" t="n"/>
      <c r="AI839" s="59" t="n"/>
      <c r="AJ839" s="59" t="n"/>
      <c r="AK839" s="59" t="n"/>
      <c r="AL839" s="59" t="n"/>
      <c r="AM839" s="59" t="n"/>
      <c r="AN839" s="59" t="n"/>
      <c r="AO839" s="59" t="n"/>
      <c r="AP839" s="59" t="n"/>
      <c r="AQ839" s="59" t="n"/>
      <c r="AR839" s="59" t="n"/>
      <c r="AS839" s="59" t="n"/>
      <c r="AT839" s="59" t="n"/>
      <c r="AU839" s="59" t="n"/>
      <c r="AV839" s="59" t="n"/>
      <c r="AW839" s="59" t="n"/>
      <c r="AX839" s="59" t="n"/>
      <c r="AY839" s="59" t="n"/>
      <c r="AZ839" s="59" t="n"/>
      <c r="BA839" s="59" t="n"/>
      <c r="BB839" s="59" t="n"/>
      <c r="BC839" s="59" t="n"/>
      <c r="BD839" s="59" t="n"/>
      <c r="BE839" s="59" t="n"/>
      <c r="BF839" s="59" t="n"/>
      <c r="BG839" s="59" t="n"/>
      <c r="BH839" s="59" t="n"/>
      <c r="BI839" s="59" t="n"/>
      <c r="BJ839" s="59" t="n"/>
      <c r="BK839" s="59" t="n"/>
      <c r="BL839" s="59" t="n"/>
      <c r="BM839" s="59" t="n"/>
      <c r="BN839" s="59" t="n"/>
      <c r="BO839" s="59" t="n"/>
      <c r="BP839" s="59" t="n"/>
      <c r="BQ839" s="59" t="n"/>
      <c r="BR839" s="59" t="n"/>
      <c r="BS839" s="59" t="n"/>
      <c r="BT839" s="59" t="n"/>
      <c r="BU839" s="59" t="n"/>
      <c r="BV839" s="59" t="n"/>
      <c r="BW839" s="59" t="n"/>
      <c r="BX839" s="59" t="n"/>
      <c r="BY839" s="59" t="n"/>
      <c r="BZ839" s="59" t="n"/>
      <c r="CA839" s="59" t="n"/>
      <c r="CB839" s="59" t="n"/>
      <c r="CC839" s="59" t="n"/>
      <c r="CD839" s="59" t="n"/>
      <c r="CE839" s="59" t="n"/>
      <c r="CF839" s="59" t="n"/>
      <c r="CG839" s="59" t="n"/>
      <c r="CH839" s="59" t="n"/>
      <c r="CI839" s="59" t="n"/>
      <c r="CJ839" s="59" t="n"/>
      <c r="CK839" s="59" t="n"/>
      <c r="CL839" s="59" t="n"/>
      <c r="CM839" s="59" t="n"/>
      <c r="CN839" s="59" t="n"/>
      <c r="CO839" s="59" t="n"/>
      <c r="CP839" s="59" t="n"/>
      <c r="CQ839" s="59" t="n"/>
      <c r="CR839" s="59" t="n"/>
      <c r="CS839" s="59" t="n"/>
      <c r="CT839" s="59" t="n"/>
      <c r="CU839" s="59" t="n"/>
      <c r="CV839" s="59" t="n"/>
      <c r="CW839" s="59" t="n"/>
      <c r="CX839" s="59" t="n"/>
      <c r="CY839" s="59" t="n"/>
      <c r="CZ839" s="59" t="n"/>
    </row>
    <row r="840">
      <c r="D840" s="59" t="inlineStr">
        <is>
          <t>Ex-Date</t>
        </is>
      </c>
      <c r="E840" s="59" t="n">
        <v>46272</v>
      </c>
      <c r="F840" s="59" t="n">
        <v>46457</v>
      </c>
      <c r="G840" s="59" t="n">
        <v>46633</v>
      </c>
      <c r="H840" s="59" t="n">
        <v>46819</v>
      </c>
      <c r="I840" s="59" t="n">
        <v>46997</v>
      </c>
      <c r="J840" s="59" t="n">
        <v>47183</v>
      </c>
      <c r="K840" s="59" t="n">
        <v>47368</v>
      </c>
      <c r="L840" s="59" t="n">
        <v>47547</v>
      </c>
      <c r="M840" s="59" t="n">
        <v>47732</v>
      </c>
      <c r="N840" s="59" t="n">
        <v>47918</v>
      </c>
      <c r="O840" s="59" t="n">
        <v>48096</v>
      </c>
      <c r="P840" s="59" t="n">
        <v>48282</v>
      </c>
      <c r="Q840" s="59" t="n">
        <v>48460</v>
      </c>
      <c r="R840" s="59" t="n">
        <v>48646</v>
      </c>
      <c r="S840" s="59" t="n">
        <v>48824</v>
      </c>
      <c r="T840" s="59" t="n">
        <v>49010</v>
      </c>
      <c r="U840" s="59" t="n">
        <v>49188</v>
      </c>
      <c r="V840" s="59" t="n">
        <v>49374</v>
      </c>
      <c r="W840" s="59" t="n">
        <v>49559</v>
      </c>
      <c r="X840" s="59" t="n">
        <v>49745</v>
      </c>
      <c r="Y840" s="59" t="n"/>
      <c r="Z840" s="59" t="n"/>
      <c r="AA840" s="59" t="n"/>
      <c r="AB840" s="59" t="n"/>
      <c r="AC840" s="59" t="n"/>
      <c r="AD840" s="59" t="n"/>
      <c r="AE840" s="59" t="n"/>
      <c r="AF840" s="59" t="n"/>
      <c r="AG840" s="59" t="n"/>
      <c r="AH840" s="59" t="n"/>
      <c r="AI840" s="59" t="n"/>
      <c r="AJ840" s="59" t="n"/>
      <c r="AK840" s="59" t="n"/>
      <c r="AL840" s="59" t="n"/>
      <c r="AM840" s="59" t="n"/>
      <c r="AN840" s="59" t="n"/>
      <c r="AO840" s="59" t="n"/>
      <c r="AP840" s="59" t="n"/>
      <c r="AQ840" s="59" t="n"/>
      <c r="AR840" s="59" t="n"/>
      <c r="AS840" s="59" t="n"/>
      <c r="AT840" s="59" t="n"/>
      <c r="AU840" s="59" t="n"/>
      <c r="AV840" s="59" t="n"/>
      <c r="AW840" s="59" t="n"/>
      <c r="AX840" s="59" t="n"/>
      <c r="AY840" s="59" t="n"/>
      <c r="AZ840" s="59" t="n"/>
      <c r="BA840" s="59" t="n"/>
      <c r="BB840" s="59" t="n"/>
      <c r="BC840" s="59" t="n"/>
      <c r="BD840" s="59" t="n"/>
      <c r="BE840" s="59" t="n"/>
      <c r="BF840" s="59" t="n"/>
      <c r="BG840" s="59" t="n"/>
      <c r="BH840" s="59" t="n"/>
      <c r="BI840" s="59" t="n"/>
      <c r="BJ840" s="59" t="n"/>
      <c r="BK840" s="59" t="n"/>
      <c r="BL840" s="59" t="n"/>
      <c r="BM840" s="59" t="n"/>
      <c r="BN840" s="59" t="n"/>
      <c r="BO840" s="59" t="n"/>
      <c r="BP840" s="59" t="n"/>
      <c r="BQ840" s="59" t="n"/>
      <c r="BR840" s="59" t="n"/>
      <c r="BS840" s="59" t="n"/>
      <c r="BT840" s="59" t="n"/>
      <c r="BU840" s="59" t="n"/>
      <c r="BV840" s="59" t="n"/>
      <c r="BW840" s="59" t="n"/>
      <c r="BX840" s="59" t="n"/>
      <c r="BY840" s="59" t="n"/>
      <c r="BZ840" s="59" t="n"/>
      <c r="CA840" s="59" t="n"/>
      <c r="CB840" s="59" t="n"/>
      <c r="CC840" s="59" t="n"/>
      <c r="CD840" s="59" t="n"/>
      <c r="CE840" s="59" t="n"/>
      <c r="CF840" s="59" t="n"/>
      <c r="CG840" s="59" t="n"/>
      <c r="CH840" s="59" t="n"/>
      <c r="CI840" s="59" t="n"/>
      <c r="CJ840" s="59" t="n"/>
      <c r="CK840" s="59" t="n"/>
      <c r="CL840" s="59" t="n"/>
      <c r="CM840" s="59" t="n"/>
      <c r="CN840" s="59" t="n"/>
      <c r="CO840" s="59" t="n"/>
      <c r="CP840" s="59" t="n"/>
      <c r="CQ840" s="59" t="n"/>
      <c r="CR840" s="59" t="n"/>
      <c r="CS840" s="59" t="n"/>
      <c r="CT840" s="59" t="n"/>
      <c r="CU840" s="59" t="n"/>
      <c r="CV840" s="59" t="n"/>
      <c r="CW840" s="59" t="n"/>
      <c r="CX840" s="59" t="n"/>
      <c r="CY840" s="59" t="n"/>
      <c r="CZ840" s="59" t="n"/>
    </row>
    <row r="841">
      <c r="D841" s="107" t="inlineStr">
        <is>
          <t>Amount Per Share</t>
        </is>
      </c>
      <c r="E841" s="107" t="n">
        <v>0.01</v>
      </c>
      <c r="F841" s="107" t="n">
        <v>0.01</v>
      </c>
      <c r="G841" s="107" t="n">
        <v>0.01</v>
      </c>
      <c r="H841" s="107" t="n">
        <v>0.01</v>
      </c>
      <c r="I841" s="107" t="n">
        <v>0.01</v>
      </c>
      <c r="J841" s="107" t="n">
        <v>0.01</v>
      </c>
      <c r="K841" s="107" t="n">
        <v>0.01</v>
      </c>
      <c r="L841" s="107" t="n">
        <v>0.01</v>
      </c>
      <c r="M841" s="107" t="n">
        <v>0.01</v>
      </c>
      <c r="N841" s="107" t="n">
        <v>0.01</v>
      </c>
      <c r="O841" s="107" t="n">
        <v>0.01</v>
      </c>
      <c r="P841" s="107" t="n">
        <v>0.01</v>
      </c>
      <c r="Q841" s="107" t="n">
        <v>0.01</v>
      </c>
      <c r="R841" s="107" t="n">
        <v>0.01</v>
      </c>
      <c r="S841" s="107" t="n">
        <v>0.01</v>
      </c>
      <c r="T841" s="107" t="n">
        <v>0.01</v>
      </c>
      <c r="U841" s="107" t="n">
        <v>0.01</v>
      </c>
      <c r="V841" s="107" t="n">
        <v>0.01</v>
      </c>
      <c r="W841" s="107" t="n">
        <v>0.01</v>
      </c>
      <c r="X841" s="107" t="n">
        <v>0.01</v>
      </c>
      <c r="Y841" s="107" t="n"/>
      <c r="Z841" s="107" t="n"/>
      <c r="AA841" s="107" t="n"/>
      <c r="AB841" s="107" t="n"/>
      <c r="AC841" s="107" t="n"/>
      <c r="AD841" s="107" t="n"/>
      <c r="AE841" s="107" t="n"/>
      <c r="AF841" s="107" t="n"/>
      <c r="AG841" s="107" t="n"/>
      <c r="AH841" s="107" t="n"/>
      <c r="AI841" s="107" t="n"/>
      <c r="AJ841" s="107" t="n"/>
      <c r="AK841" s="107" t="n"/>
      <c r="AL841" s="107" t="n"/>
      <c r="AM841" s="107" t="n"/>
      <c r="AN841" s="107" t="n"/>
      <c r="AO841" s="107" t="n"/>
      <c r="AP841" s="107" t="n"/>
      <c r="AQ841" s="107" t="n"/>
      <c r="AR841" s="107" t="n"/>
      <c r="AS841" s="107" t="n"/>
      <c r="AT841" s="107" t="n"/>
      <c r="AU841" s="107" t="n"/>
      <c r="AV841" s="107" t="n"/>
      <c r="AW841" s="107" t="n"/>
      <c r="AX841" s="107" t="n"/>
      <c r="AY841" s="107" t="n"/>
      <c r="AZ841" s="107" t="n"/>
      <c r="BA841" s="107" t="n"/>
      <c r="BB841" s="107" t="n"/>
      <c r="BC841" s="107" t="n"/>
      <c r="BD841" s="107" t="n"/>
      <c r="BE841" s="107" t="n"/>
      <c r="BF841" s="107" t="n"/>
      <c r="BG841" s="107" t="n"/>
      <c r="BH841" s="107" t="n"/>
      <c r="BI841" s="107" t="n"/>
      <c r="BJ841" s="107" t="n"/>
      <c r="BK841" s="107" t="n"/>
      <c r="BL841" s="107" t="n"/>
      <c r="BM841" s="107" t="n"/>
      <c r="BN841" s="107" t="n"/>
      <c r="BO841" s="107" t="n"/>
      <c r="BP841" s="107" t="n"/>
      <c r="BQ841" s="107" t="n"/>
      <c r="BR841" s="107" t="n"/>
      <c r="BS841" s="107" t="n"/>
      <c r="BT841" s="107" t="n"/>
      <c r="BU841" s="107" t="n"/>
      <c r="BV841" s="107" t="n"/>
      <c r="BW841" s="107" t="n"/>
      <c r="BX841" s="107" t="n"/>
      <c r="BY841" s="107" t="n"/>
      <c r="BZ841" s="107" t="n"/>
      <c r="CA841" s="107" t="n"/>
      <c r="CB841" s="107" t="n"/>
      <c r="CC841" s="107" t="n"/>
      <c r="CD841" s="107" t="n"/>
      <c r="CE841" s="107" t="n"/>
      <c r="CF841" s="107" t="n"/>
      <c r="CG841" s="107" t="n"/>
      <c r="CH841" s="107" t="n"/>
      <c r="CI841" s="107" t="n"/>
      <c r="CJ841" s="107" t="n"/>
      <c r="CK841" s="107" t="n"/>
      <c r="CL841" s="107" t="n"/>
      <c r="CM841" s="107" t="n"/>
      <c r="CN841" s="107" t="n"/>
      <c r="CO841" s="107" t="n"/>
      <c r="CP841" s="107" t="n"/>
      <c r="CQ841" s="107" t="n"/>
      <c r="CR841" s="107" t="n"/>
      <c r="CS841" s="107" t="n"/>
      <c r="CT841" s="107" t="n"/>
      <c r="CU841" s="107" t="n"/>
      <c r="CV841" s="107" t="n"/>
      <c r="CW841" s="107" t="n"/>
      <c r="CX841" s="107" t="n"/>
      <c r="CY841" s="107" t="n"/>
      <c r="CZ841" s="107" t="n"/>
    </row>
    <row r="843">
      <c r="A843" s="126">
        <f>IF('AS51'!$C$82="","",'AS51'!$C$82)</f>
        <v/>
      </c>
      <c r="B843" s="68">
        <f>IF($A843="",0,COUNT($E844:$CZ844))</f>
        <v/>
      </c>
      <c r="C843" s="69">
        <f>IF($B843=0,0,MAX($E844:$CZ844))</f>
        <v/>
      </c>
      <c r="D843" s="58">
        <f>_xll.BDS($A843,'Field Check'!$C$44,"headers=y","startcol=1","endcol=7","dir=h","DVD_START_DT",'Field Check'!$C$59,"DVD_END_DT",'Field Check'!$D$59)</f>
        <v/>
      </c>
      <c r="E843" s="59" t="n"/>
      <c r="F843" s="59" t="n"/>
      <c r="G843" s="59" t="n"/>
      <c r="H843" s="59" t="n"/>
      <c r="I843" s="59" t="n"/>
      <c r="J843" s="59" t="n"/>
      <c r="K843" s="59" t="n"/>
      <c r="L843" s="59" t="n"/>
      <c r="M843" s="59" t="n"/>
      <c r="N843" s="59" t="n"/>
      <c r="O843" s="59" t="n"/>
      <c r="P843" s="59" t="n"/>
      <c r="Q843" s="59" t="n"/>
      <c r="R843" s="59" t="n"/>
      <c r="S843" s="59" t="n"/>
      <c r="T843" s="59" t="n"/>
      <c r="U843" s="59" t="n"/>
      <c r="V843" s="59" t="n"/>
      <c r="W843" s="59" t="n"/>
      <c r="X843" s="59" t="n"/>
      <c r="Y843" s="59" t="n"/>
      <c r="Z843" s="59" t="n"/>
      <c r="AA843" s="59" t="n"/>
      <c r="AB843" s="59" t="n"/>
      <c r="AC843" s="59" t="n"/>
      <c r="AD843" s="59" t="n"/>
      <c r="AE843" s="59" t="n"/>
      <c r="AF843" s="59" t="n"/>
      <c r="AG843" s="59" t="n"/>
      <c r="AH843" s="59" t="n"/>
      <c r="AI843" s="59" t="n"/>
      <c r="AJ843" s="59" t="n"/>
      <c r="AK843" s="59" t="n"/>
      <c r="AL843" s="59" t="n"/>
      <c r="AM843" s="59" t="n"/>
      <c r="AN843" s="59" t="n"/>
      <c r="AO843" s="59" t="n"/>
      <c r="AP843" s="59" t="n"/>
      <c r="AQ843" s="59" t="n"/>
      <c r="AR843" s="59" t="n"/>
      <c r="AS843" s="59" t="n"/>
      <c r="AT843" s="59" t="n"/>
      <c r="AU843" s="59" t="n"/>
      <c r="AV843" s="59" t="n"/>
      <c r="AW843" s="59" t="n"/>
      <c r="AX843" s="59" t="n"/>
      <c r="AY843" s="59" t="n"/>
      <c r="AZ843" s="59" t="n"/>
      <c r="BA843" s="59" t="n"/>
      <c r="BB843" s="59" t="n"/>
      <c r="BC843" s="59" t="n"/>
      <c r="BD843" s="59" t="n"/>
      <c r="BE843" s="59" t="n"/>
      <c r="BF843" s="59" t="n"/>
      <c r="BG843" s="59" t="n"/>
      <c r="BH843" s="59" t="n"/>
      <c r="BI843" s="59" t="n"/>
      <c r="BJ843" s="59" t="n"/>
      <c r="BK843" s="59" t="n"/>
      <c r="BL843" s="59" t="n"/>
      <c r="BM843" s="59" t="n"/>
      <c r="BN843" s="59" t="n"/>
      <c r="BO843" s="59" t="n"/>
      <c r="BP843" s="59" t="n"/>
      <c r="BQ843" s="59" t="n"/>
      <c r="BR843" s="59" t="n"/>
      <c r="BS843" s="59" t="n"/>
      <c r="BT843" s="59" t="n"/>
      <c r="BU843" s="59" t="n"/>
      <c r="BV843" s="59" t="n"/>
      <c r="BW843" s="59" t="n"/>
      <c r="BX843" s="59" t="n"/>
      <c r="BY843" s="59" t="n"/>
      <c r="BZ843" s="59" t="n"/>
      <c r="CA843" s="59" t="n"/>
      <c r="CB843" s="59" t="n"/>
      <c r="CC843" s="59" t="n"/>
      <c r="CD843" s="59" t="n"/>
      <c r="CE843" s="59" t="n"/>
      <c r="CF843" s="59" t="n"/>
      <c r="CG843" s="59" t="n"/>
      <c r="CH843" s="59" t="n"/>
      <c r="CI843" s="59" t="n"/>
      <c r="CJ843" s="59" t="n"/>
      <c r="CK843" s="59" t="n"/>
      <c r="CL843" s="59" t="n"/>
      <c r="CM843" s="59" t="n"/>
      <c r="CN843" s="59" t="n"/>
      <c r="CO843" s="59" t="n"/>
      <c r="CP843" s="59" t="n"/>
      <c r="CQ843" s="59" t="n"/>
      <c r="CR843" s="59" t="n"/>
      <c r="CS843" s="59" t="n"/>
      <c r="CT843" s="59" t="n"/>
      <c r="CU843" s="59" t="n"/>
      <c r="CV843" s="59" t="n"/>
      <c r="CW843" s="59" t="n"/>
      <c r="CX843" s="59" t="n"/>
      <c r="CY843" s="59" t="n"/>
      <c r="CZ843" s="59" t="n"/>
    </row>
    <row r="844">
      <c r="D844" s="59" t="n"/>
      <c r="E844" s="59" t="n"/>
      <c r="F844" s="59" t="n"/>
      <c r="G844" s="59" t="n"/>
      <c r="H844" s="59" t="n"/>
      <c r="I844" s="59" t="n"/>
      <c r="J844" s="59" t="n"/>
      <c r="K844" s="59" t="n"/>
      <c r="L844" s="59" t="n"/>
      <c r="M844" s="59" t="n"/>
      <c r="N844" s="59" t="n"/>
      <c r="O844" s="59" t="n"/>
      <c r="P844" s="59" t="n"/>
      <c r="Q844" s="59" t="n"/>
      <c r="R844" s="59" t="n"/>
      <c r="S844" s="59" t="n"/>
      <c r="T844" s="59" t="n"/>
      <c r="U844" s="59" t="n"/>
      <c r="V844" s="59" t="n"/>
      <c r="W844" s="59" t="n"/>
      <c r="X844" s="59" t="n"/>
      <c r="Y844" s="59" t="n"/>
      <c r="Z844" s="59" t="n"/>
      <c r="AA844" s="59" t="n"/>
      <c r="AB844" s="59" t="n"/>
      <c r="AC844" s="59" t="n"/>
      <c r="AD844" s="59" t="n"/>
      <c r="AE844" s="59" t="n"/>
      <c r="AF844" s="59" t="n"/>
      <c r="AG844" s="59" t="n"/>
      <c r="AH844" s="59" t="n"/>
      <c r="AI844" s="59" t="n"/>
      <c r="AJ844" s="59" t="n"/>
      <c r="AK844" s="59" t="n"/>
      <c r="AL844" s="59" t="n"/>
      <c r="AM844" s="59" t="n"/>
      <c r="AN844" s="59" t="n"/>
      <c r="AO844" s="59" t="n"/>
      <c r="AP844" s="59" t="n"/>
      <c r="AQ844" s="59" t="n"/>
      <c r="AR844" s="59" t="n"/>
      <c r="AS844" s="59" t="n"/>
      <c r="AT844" s="59" t="n"/>
      <c r="AU844" s="59" t="n"/>
      <c r="AV844" s="59" t="n"/>
      <c r="AW844" s="59" t="n"/>
      <c r="AX844" s="59" t="n"/>
      <c r="AY844" s="59" t="n"/>
      <c r="AZ844" s="59" t="n"/>
      <c r="BA844" s="59" t="n"/>
      <c r="BB844" s="59" t="n"/>
      <c r="BC844" s="59" t="n"/>
      <c r="BD844" s="59" t="n"/>
      <c r="BE844" s="59" t="n"/>
      <c r="BF844" s="59" t="n"/>
      <c r="BG844" s="59" t="n"/>
      <c r="BH844" s="59" t="n"/>
      <c r="BI844" s="59" t="n"/>
      <c r="BJ844" s="59" t="n"/>
      <c r="BK844" s="59" t="n"/>
      <c r="BL844" s="59" t="n"/>
      <c r="BM844" s="59" t="n"/>
      <c r="BN844" s="59" t="n"/>
      <c r="BO844" s="59" t="n"/>
      <c r="BP844" s="59" t="n"/>
      <c r="BQ844" s="59" t="n"/>
      <c r="BR844" s="59" t="n"/>
      <c r="BS844" s="59" t="n"/>
      <c r="BT844" s="59" t="n"/>
      <c r="BU844" s="59" t="n"/>
      <c r="BV844" s="59" t="n"/>
      <c r="BW844" s="59" t="n"/>
      <c r="BX844" s="59" t="n"/>
      <c r="BY844" s="59" t="n"/>
      <c r="BZ844" s="59" t="n"/>
      <c r="CA844" s="59" t="n"/>
      <c r="CB844" s="59" t="n"/>
      <c r="CC844" s="59" t="n"/>
      <c r="CD844" s="59" t="n"/>
      <c r="CE844" s="59" t="n"/>
      <c r="CF844" s="59" t="n"/>
      <c r="CG844" s="59" t="n"/>
      <c r="CH844" s="59" t="n"/>
      <c r="CI844" s="59" t="n"/>
      <c r="CJ844" s="59" t="n"/>
      <c r="CK844" s="59" t="n"/>
      <c r="CL844" s="59" t="n"/>
      <c r="CM844" s="59" t="n"/>
      <c r="CN844" s="59" t="n"/>
      <c r="CO844" s="59" t="n"/>
      <c r="CP844" s="59" t="n"/>
      <c r="CQ844" s="59" t="n"/>
      <c r="CR844" s="59" t="n"/>
      <c r="CS844" s="59" t="n"/>
      <c r="CT844" s="59" t="n"/>
      <c r="CU844" s="59" t="n"/>
      <c r="CV844" s="59" t="n"/>
      <c r="CW844" s="59" t="n"/>
      <c r="CX844" s="59" t="n"/>
      <c r="CY844" s="59" t="n"/>
      <c r="CZ844" s="59" t="n"/>
    </row>
    <row r="845">
      <c r="D845" s="59" t="n"/>
      <c r="E845" s="59" t="n"/>
      <c r="F845" s="59" t="n"/>
      <c r="G845" s="59" t="n"/>
      <c r="H845" s="59" t="n"/>
      <c r="I845" s="59" t="n"/>
      <c r="J845" s="59" t="n"/>
      <c r="K845" s="59" t="n"/>
      <c r="L845" s="59" t="n"/>
      <c r="M845" s="59" t="n"/>
      <c r="N845" s="59" t="n"/>
      <c r="O845" s="59" t="n"/>
      <c r="P845" s="59" t="n"/>
      <c r="Q845" s="59" t="n"/>
      <c r="R845" s="59" t="n"/>
      <c r="S845" s="59" t="n"/>
      <c r="T845" s="59" t="n"/>
      <c r="U845" s="59" t="n"/>
      <c r="V845" s="59" t="n"/>
      <c r="W845" s="59" t="n"/>
      <c r="X845" s="59" t="n"/>
      <c r="Y845" s="59" t="n"/>
      <c r="Z845" s="59" t="n"/>
      <c r="AA845" s="59" t="n"/>
      <c r="AB845" s="59" t="n"/>
      <c r="AC845" s="59" t="n"/>
      <c r="AD845" s="59" t="n"/>
      <c r="AE845" s="59" t="n"/>
      <c r="AF845" s="59" t="n"/>
      <c r="AG845" s="59" t="n"/>
      <c r="AH845" s="59" t="n"/>
      <c r="AI845" s="59" t="n"/>
      <c r="AJ845" s="59" t="n"/>
      <c r="AK845" s="59" t="n"/>
      <c r="AL845" s="59" t="n"/>
      <c r="AM845" s="59" t="n"/>
      <c r="AN845" s="59" t="n"/>
      <c r="AO845" s="59" t="n"/>
      <c r="AP845" s="59" t="n"/>
      <c r="AQ845" s="59" t="n"/>
      <c r="AR845" s="59" t="n"/>
      <c r="AS845" s="59" t="n"/>
      <c r="AT845" s="59" t="n"/>
      <c r="AU845" s="59" t="n"/>
      <c r="AV845" s="59" t="n"/>
      <c r="AW845" s="59" t="n"/>
      <c r="AX845" s="59" t="n"/>
      <c r="AY845" s="59" t="n"/>
      <c r="AZ845" s="59" t="n"/>
      <c r="BA845" s="59" t="n"/>
      <c r="BB845" s="59" t="n"/>
      <c r="BC845" s="59" t="n"/>
      <c r="BD845" s="59" t="n"/>
      <c r="BE845" s="59" t="n"/>
      <c r="BF845" s="59" t="n"/>
      <c r="BG845" s="59" t="n"/>
      <c r="BH845" s="59" t="n"/>
      <c r="BI845" s="59" t="n"/>
      <c r="BJ845" s="59" t="n"/>
      <c r="BK845" s="59" t="n"/>
      <c r="BL845" s="59" t="n"/>
      <c r="BM845" s="59" t="n"/>
      <c r="BN845" s="59" t="n"/>
      <c r="BO845" s="59" t="n"/>
      <c r="BP845" s="59" t="n"/>
      <c r="BQ845" s="59" t="n"/>
      <c r="BR845" s="59" t="n"/>
      <c r="BS845" s="59" t="n"/>
      <c r="BT845" s="59" t="n"/>
      <c r="BU845" s="59" t="n"/>
      <c r="BV845" s="59" t="n"/>
      <c r="BW845" s="59" t="n"/>
      <c r="BX845" s="59" t="n"/>
      <c r="BY845" s="59" t="n"/>
      <c r="BZ845" s="59" t="n"/>
      <c r="CA845" s="59" t="n"/>
      <c r="CB845" s="59" t="n"/>
      <c r="CC845" s="59" t="n"/>
      <c r="CD845" s="59" t="n"/>
      <c r="CE845" s="59" t="n"/>
      <c r="CF845" s="59" t="n"/>
      <c r="CG845" s="59" t="n"/>
      <c r="CH845" s="59" t="n"/>
      <c r="CI845" s="59" t="n"/>
      <c r="CJ845" s="59" t="n"/>
      <c r="CK845" s="59" t="n"/>
      <c r="CL845" s="59" t="n"/>
      <c r="CM845" s="59" t="n"/>
      <c r="CN845" s="59" t="n"/>
      <c r="CO845" s="59" t="n"/>
      <c r="CP845" s="59" t="n"/>
      <c r="CQ845" s="59" t="n"/>
      <c r="CR845" s="59" t="n"/>
      <c r="CS845" s="59" t="n"/>
      <c r="CT845" s="59" t="n"/>
      <c r="CU845" s="59" t="n"/>
      <c r="CV845" s="59" t="n"/>
      <c r="CW845" s="59" t="n"/>
      <c r="CX845" s="59" t="n"/>
      <c r="CY845" s="59" t="n"/>
      <c r="CZ845" s="59" t="n"/>
    </row>
    <row r="846">
      <c r="D846" s="59" t="n"/>
      <c r="E846" s="59" t="n"/>
      <c r="F846" s="59" t="n"/>
      <c r="G846" s="59" t="n"/>
      <c r="H846" s="59" t="n"/>
      <c r="I846" s="59" t="n"/>
      <c r="J846" s="59" t="n"/>
      <c r="K846" s="59" t="n"/>
      <c r="L846" s="59" t="n"/>
      <c r="M846" s="59" t="n"/>
      <c r="N846" s="59" t="n"/>
      <c r="O846" s="59" t="n"/>
      <c r="P846" s="59" t="n"/>
      <c r="Q846" s="59" t="n"/>
      <c r="R846" s="59" t="n"/>
      <c r="S846" s="59" t="n"/>
      <c r="T846" s="59" t="n"/>
      <c r="U846" s="59" t="n"/>
      <c r="V846" s="59" t="n"/>
      <c r="W846" s="59" t="n"/>
      <c r="X846" s="59" t="n"/>
      <c r="Y846" s="59" t="n"/>
      <c r="Z846" s="59" t="n"/>
      <c r="AA846" s="59" t="n"/>
      <c r="AB846" s="59" t="n"/>
      <c r="AC846" s="59" t="n"/>
      <c r="AD846" s="59" t="n"/>
      <c r="AE846" s="59" t="n"/>
      <c r="AF846" s="59" t="n"/>
      <c r="AG846" s="59" t="n"/>
      <c r="AH846" s="59" t="n"/>
      <c r="AI846" s="59" t="n"/>
      <c r="AJ846" s="59" t="n"/>
      <c r="AK846" s="59" t="n"/>
      <c r="AL846" s="59" t="n"/>
      <c r="AM846" s="59" t="n"/>
      <c r="AN846" s="59" t="n"/>
      <c r="AO846" s="59" t="n"/>
      <c r="AP846" s="59" t="n"/>
      <c r="AQ846" s="59" t="n"/>
      <c r="AR846" s="59" t="n"/>
      <c r="AS846" s="59" t="n"/>
      <c r="AT846" s="59" t="n"/>
      <c r="AU846" s="59" t="n"/>
      <c r="AV846" s="59" t="n"/>
      <c r="AW846" s="59" t="n"/>
      <c r="AX846" s="59" t="n"/>
      <c r="AY846" s="59" t="n"/>
      <c r="AZ846" s="59" t="n"/>
      <c r="BA846" s="59" t="n"/>
      <c r="BB846" s="59" t="n"/>
      <c r="BC846" s="59" t="n"/>
      <c r="BD846" s="59" t="n"/>
      <c r="BE846" s="59" t="n"/>
      <c r="BF846" s="59" t="n"/>
      <c r="BG846" s="59" t="n"/>
      <c r="BH846" s="59" t="n"/>
      <c r="BI846" s="59" t="n"/>
      <c r="BJ846" s="59" t="n"/>
      <c r="BK846" s="59" t="n"/>
      <c r="BL846" s="59" t="n"/>
      <c r="BM846" s="59" t="n"/>
      <c r="BN846" s="59" t="n"/>
      <c r="BO846" s="59" t="n"/>
      <c r="BP846" s="59" t="n"/>
      <c r="BQ846" s="59" t="n"/>
      <c r="BR846" s="59" t="n"/>
      <c r="BS846" s="59" t="n"/>
      <c r="BT846" s="59" t="n"/>
      <c r="BU846" s="59" t="n"/>
      <c r="BV846" s="59" t="n"/>
      <c r="BW846" s="59" t="n"/>
      <c r="BX846" s="59" t="n"/>
      <c r="BY846" s="59" t="n"/>
      <c r="BZ846" s="59" t="n"/>
      <c r="CA846" s="59" t="n"/>
      <c r="CB846" s="59" t="n"/>
      <c r="CC846" s="59" t="n"/>
      <c r="CD846" s="59" t="n"/>
      <c r="CE846" s="59" t="n"/>
      <c r="CF846" s="59" t="n"/>
      <c r="CG846" s="59" t="n"/>
      <c r="CH846" s="59" t="n"/>
      <c r="CI846" s="59" t="n"/>
      <c r="CJ846" s="59" t="n"/>
      <c r="CK846" s="59" t="n"/>
      <c r="CL846" s="59" t="n"/>
      <c r="CM846" s="59" t="n"/>
      <c r="CN846" s="59" t="n"/>
      <c r="CO846" s="59" t="n"/>
      <c r="CP846" s="59" t="n"/>
      <c r="CQ846" s="59" t="n"/>
      <c r="CR846" s="59" t="n"/>
      <c r="CS846" s="59" t="n"/>
      <c r="CT846" s="59" t="n"/>
      <c r="CU846" s="59" t="n"/>
      <c r="CV846" s="59" t="n"/>
      <c r="CW846" s="59" t="n"/>
      <c r="CX846" s="59" t="n"/>
      <c r="CY846" s="59" t="n"/>
      <c r="CZ846" s="59" t="n"/>
    </row>
    <row r="847">
      <c r="D847" s="107" t="n"/>
      <c r="E847" s="107" t="n"/>
      <c r="F847" s="107" t="n"/>
      <c r="G847" s="107" t="n"/>
      <c r="H847" s="107" t="n"/>
      <c r="I847" s="107" t="n"/>
      <c r="J847" s="107" t="n"/>
      <c r="K847" s="107" t="n"/>
      <c r="L847" s="107" t="n"/>
      <c r="M847" s="107" t="n"/>
      <c r="N847" s="107" t="n"/>
      <c r="O847" s="107" t="n"/>
      <c r="P847" s="107" t="n"/>
      <c r="Q847" s="107" t="n"/>
      <c r="R847" s="107" t="n"/>
      <c r="S847" s="107" t="n"/>
      <c r="T847" s="107" t="n"/>
      <c r="U847" s="107" t="n"/>
      <c r="V847" s="107" t="n"/>
      <c r="W847" s="107" t="n"/>
      <c r="X847" s="107" t="n"/>
      <c r="Y847" s="107" t="n"/>
      <c r="Z847" s="107" t="n"/>
      <c r="AA847" s="107" t="n"/>
      <c r="AB847" s="107" t="n"/>
      <c r="AC847" s="107" t="n"/>
      <c r="AD847" s="107" t="n"/>
      <c r="AE847" s="107" t="n"/>
      <c r="AF847" s="107" t="n"/>
      <c r="AG847" s="107" t="n"/>
      <c r="AH847" s="107" t="n"/>
      <c r="AI847" s="107" t="n"/>
      <c r="AJ847" s="107" t="n"/>
      <c r="AK847" s="107" t="n"/>
      <c r="AL847" s="107" t="n"/>
      <c r="AM847" s="107" t="n"/>
      <c r="AN847" s="107" t="n"/>
      <c r="AO847" s="107" t="n"/>
      <c r="AP847" s="107" t="n"/>
      <c r="AQ847" s="107" t="n"/>
      <c r="AR847" s="107" t="n"/>
      <c r="AS847" s="107" t="n"/>
      <c r="AT847" s="107" t="n"/>
      <c r="AU847" s="107" t="n"/>
      <c r="AV847" s="107" t="n"/>
      <c r="AW847" s="107" t="n"/>
      <c r="AX847" s="107" t="n"/>
      <c r="AY847" s="107" t="n"/>
      <c r="AZ847" s="107" t="n"/>
      <c r="BA847" s="107" t="n"/>
      <c r="BB847" s="107" t="n"/>
      <c r="BC847" s="107" t="n"/>
      <c r="BD847" s="107" t="n"/>
      <c r="BE847" s="107" t="n"/>
      <c r="BF847" s="107" t="n"/>
      <c r="BG847" s="107" t="n"/>
      <c r="BH847" s="107" t="n"/>
      <c r="BI847" s="107" t="n"/>
      <c r="BJ847" s="107" t="n"/>
      <c r="BK847" s="107" t="n"/>
      <c r="BL847" s="107" t="n"/>
      <c r="BM847" s="107" t="n"/>
      <c r="BN847" s="107" t="n"/>
      <c r="BO847" s="107" t="n"/>
      <c r="BP847" s="107" t="n"/>
      <c r="BQ847" s="107" t="n"/>
      <c r="BR847" s="107" t="n"/>
      <c r="BS847" s="107" t="n"/>
      <c r="BT847" s="107" t="n"/>
      <c r="BU847" s="107" t="n"/>
      <c r="BV847" s="107" t="n"/>
      <c r="BW847" s="107" t="n"/>
      <c r="BX847" s="107" t="n"/>
      <c r="BY847" s="107" t="n"/>
      <c r="BZ847" s="107" t="n"/>
      <c r="CA847" s="107" t="n"/>
      <c r="CB847" s="107" t="n"/>
      <c r="CC847" s="107" t="n"/>
      <c r="CD847" s="107" t="n"/>
      <c r="CE847" s="107" t="n"/>
      <c r="CF847" s="107" t="n"/>
      <c r="CG847" s="107" t="n"/>
      <c r="CH847" s="107" t="n"/>
      <c r="CI847" s="107" t="n"/>
      <c r="CJ847" s="107" t="n"/>
      <c r="CK847" s="107" t="n"/>
      <c r="CL847" s="107" t="n"/>
      <c r="CM847" s="107" t="n"/>
      <c r="CN847" s="107" t="n"/>
      <c r="CO847" s="107" t="n"/>
      <c r="CP847" s="107" t="n"/>
      <c r="CQ847" s="107" t="n"/>
      <c r="CR847" s="107" t="n"/>
      <c r="CS847" s="107" t="n"/>
      <c r="CT847" s="107" t="n"/>
      <c r="CU847" s="107" t="n"/>
      <c r="CV847" s="107" t="n"/>
      <c r="CW847" s="107" t="n"/>
      <c r="CX847" s="107" t="n"/>
      <c r="CY847" s="107" t="n"/>
      <c r="CZ847" s="107" t="n"/>
    </row>
    <row r="850">
      <c r="A850" s="2">
        <f>IF($A843="","","   projections")</f>
        <v/>
      </c>
      <c r="B850" s="68">
        <f>IF($A843="",0,COUNT($E851:$CZ851))</f>
        <v/>
      </c>
      <c r="C850" s="69">
        <f>IF($B850=0,0,MAX($E851:$CZ851))</f>
        <v/>
      </c>
      <c r="D850" s="58">
        <f>_xll.BDS($A843,'Field Check'!$C$42,"headers=y","startcol=1","endcol=3","dir=h")</f>
        <v/>
      </c>
      <c r="E850" s="59" t="n"/>
      <c r="F850" s="59" t="n"/>
      <c r="G850" s="59" t="n"/>
      <c r="H850" s="59" t="n"/>
      <c r="I850" s="59" t="n"/>
      <c r="J850" s="59" t="n"/>
      <c r="K850" s="59" t="n"/>
      <c r="L850" s="59" t="n"/>
      <c r="M850" s="59" t="n"/>
      <c r="N850" s="59" t="n"/>
      <c r="O850" s="59" t="n"/>
      <c r="P850" s="59" t="n"/>
      <c r="Q850" s="59" t="n"/>
      <c r="R850" s="59" t="n"/>
      <c r="S850" s="59" t="n"/>
      <c r="T850" s="59" t="n"/>
      <c r="U850" s="59" t="n"/>
      <c r="V850" s="59" t="n"/>
      <c r="W850" s="59" t="n"/>
      <c r="X850" s="59" t="n"/>
      <c r="Y850" s="59" t="n"/>
      <c r="Z850" s="59" t="n"/>
      <c r="AA850" s="59" t="n"/>
      <c r="AB850" s="59" t="n"/>
      <c r="AC850" s="59" t="n"/>
      <c r="AD850" s="59" t="n"/>
      <c r="AE850" s="59" t="n"/>
      <c r="AF850" s="59" t="n"/>
      <c r="AG850" s="59" t="n"/>
      <c r="AH850" s="59" t="n"/>
      <c r="AI850" s="59" t="n"/>
      <c r="AJ850" s="59" t="n"/>
      <c r="AK850" s="59" t="n"/>
      <c r="AL850" s="59" t="n"/>
      <c r="AM850" s="59" t="n"/>
      <c r="AN850" s="59" t="n"/>
      <c r="AO850" s="59" t="n"/>
      <c r="AP850" s="59" t="n"/>
      <c r="AQ850" s="59" t="n"/>
      <c r="AR850" s="59" t="n"/>
      <c r="AS850" s="59" t="n"/>
      <c r="AT850" s="59" t="n"/>
      <c r="AU850" s="59" t="n"/>
      <c r="AV850" s="59" t="n"/>
      <c r="AW850" s="59" t="n"/>
      <c r="AX850" s="59" t="n"/>
      <c r="AY850" s="59" t="n"/>
      <c r="AZ850" s="59" t="n"/>
      <c r="BA850" s="59" t="n"/>
      <c r="BB850" s="59" t="n"/>
      <c r="BC850" s="59" t="n"/>
      <c r="BD850" s="59" t="n"/>
      <c r="BE850" s="59" t="n"/>
      <c r="BF850" s="59" t="n"/>
      <c r="BG850" s="59" t="n"/>
      <c r="BH850" s="59" t="n"/>
      <c r="BI850" s="59" t="n"/>
      <c r="BJ850" s="59" t="n"/>
      <c r="BK850" s="59" t="n"/>
      <c r="BL850" s="59" t="n"/>
      <c r="BM850" s="59" t="n"/>
      <c r="BN850" s="59" t="n"/>
      <c r="BO850" s="59" t="n"/>
      <c r="BP850" s="59" t="n"/>
      <c r="BQ850" s="59" t="n"/>
      <c r="BR850" s="59" t="n"/>
      <c r="BS850" s="59" t="n"/>
      <c r="BT850" s="59" t="n"/>
      <c r="BU850" s="59" t="n"/>
      <c r="BV850" s="59" t="n"/>
      <c r="BW850" s="59" t="n"/>
      <c r="BX850" s="59" t="n"/>
      <c r="BY850" s="59" t="n"/>
      <c r="BZ850" s="59" t="n"/>
      <c r="CA850" s="59" t="n"/>
      <c r="CB850" s="59" t="n"/>
      <c r="CC850" s="59" t="n"/>
      <c r="CD850" s="59" t="n"/>
      <c r="CE850" s="59" t="n"/>
      <c r="CF850" s="59" t="n"/>
      <c r="CG850" s="59" t="n"/>
      <c r="CH850" s="59" t="n"/>
      <c r="CI850" s="59" t="n"/>
      <c r="CJ850" s="59" t="n"/>
      <c r="CK850" s="59" t="n"/>
      <c r="CL850" s="59" t="n"/>
      <c r="CM850" s="59" t="n"/>
      <c r="CN850" s="59" t="n"/>
      <c r="CO850" s="59" t="n"/>
      <c r="CP850" s="59" t="n"/>
      <c r="CQ850" s="59" t="n"/>
      <c r="CR850" s="59" t="n"/>
      <c r="CS850" s="59" t="n"/>
      <c r="CT850" s="59" t="n"/>
      <c r="CU850" s="59" t="n"/>
      <c r="CV850" s="59" t="n"/>
      <c r="CW850" s="59" t="n"/>
      <c r="CX850" s="59" t="n"/>
      <c r="CY850" s="59" t="n"/>
      <c r="CZ850" s="59" t="n"/>
    </row>
    <row r="851">
      <c r="D851" s="59" t="n"/>
      <c r="E851" s="59" t="n"/>
      <c r="F851" s="59" t="n"/>
      <c r="G851" s="59" t="n"/>
      <c r="H851" s="59" t="n"/>
      <c r="I851" s="59" t="n"/>
      <c r="J851" s="59" t="n"/>
      <c r="K851" s="59" t="n"/>
      <c r="L851" s="59" t="n"/>
      <c r="M851" s="59" t="n"/>
      <c r="N851" s="59" t="n"/>
      <c r="O851" s="59" t="n"/>
      <c r="P851" s="59" t="n"/>
      <c r="Q851" s="59" t="n"/>
      <c r="R851" s="59" t="n"/>
      <c r="S851" s="59" t="n"/>
      <c r="T851" s="59" t="n"/>
      <c r="U851" s="59" t="n"/>
      <c r="V851" s="59" t="n"/>
      <c r="W851" s="59" t="n"/>
      <c r="X851" s="59" t="n"/>
      <c r="Y851" s="59" t="n"/>
      <c r="Z851" s="59" t="n"/>
      <c r="AA851" s="59" t="n"/>
      <c r="AB851" s="59" t="n"/>
      <c r="AC851" s="59" t="n"/>
      <c r="AD851" s="59" t="n"/>
      <c r="AE851" s="59" t="n"/>
      <c r="AF851" s="59" t="n"/>
      <c r="AG851" s="59" t="n"/>
      <c r="AH851" s="59" t="n"/>
      <c r="AI851" s="59" t="n"/>
      <c r="AJ851" s="59" t="n"/>
      <c r="AK851" s="59" t="n"/>
      <c r="AL851" s="59" t="n"/>
      <c r="AM851" s="59" t="n"/>
      <c r="AN851" s="59" t="n"/>
      <c r="AO851" s="59" t="n"/>
      <c r="AP851" s="59" t="n"/>
      <c r="AQ851" s="59" t="n"/>
      <c r="AR851" s="59" t="n"/>
      <c r="AS851" s="59" t="n"/>
      <c r="AT851" s="59" t="n"/>
      <c r="AU851" s="59" t="n"/>
      <c r="AV851" s="59" t="n"/>
      <c r="AW851" s="59" t="n"/>
      <c r="AX851" s="59" t="n"/>
      <c r="AY851" s="59" t="n"/>
      <c r="AZ851" s="59" t="n"/>
      <c r="BA851" s="59" t="n"/>
      <c r="BB851" s="59" t="n"/>
      <c r="BC851" s="59" t="n"/>
      <c r="BD851" s="59" t="n"/>
      <c r="BE851" s="59" t="n"/>
      <c r="BF851" s="59" t="n"/>
      <c r="BG851" s="59" t="n"/>
      <c r="BH851" s="59" t="n"/>
      <c r="BI851" s="59" t="n"/>
      <c r="BJ851" s="59" t="n"/>
      <c r="BK851" s="59" t="n"/>
      <c r="BL851" s="59" t="n"/>
      <c r="BM851" s="59" t="n"/>
      <c r="BN851" s="59" t="n"/>
      <c r="BO851" s="59" t="n"/>
      <c r="BP851" s="59" t="n"/>
      <c r="BQ851" s="59" t="n"/>
      <c r="BR851" s="59" t="n"/>
      <c r="BS851" s="59" t="n"/>
      <c r="BT851" s="59" t="n"/>
      <c r="BU851" s="59" t="n"/>
      <c r="BV851" s="59" t="n"/>
      <c r="BW851" s="59" t="n"/>
      <c r="BX851" s="59" t="n"/>
      <c r="BY851" s="59" t="n"/>
      <c r="BZ851" s="59" t="n"/>
      <c r="CA851" s="59" t="n"/>
      <c r="CB851" s="59" t="n"/>
      <c r="CC851" s="59" t="n"/>
      <c r="CD851" s="59" t="n"/>
      <c r="CE851" s="59" t="n"/>
      <c r="CF851" s="59" t="n"/>
      <c r="CG851" s="59" t="n"/>
      <c r="CH851" s="59" t="n"/>
      <c r="CI851" s="59" t="n"/>
      <c r="CJ851" s="59" t="n"/>
      <c r="CK851" s="59" t="n"/>
      <c r="CL851" s="59" t="n"/>
      <c r="CM851" s="59" t="n"/>
      <c r="CN851" s="59" t="n"/>
      <c r="CO851" s="59" t="n"/>
      <c r="CP851" s="59" t="n"/>
      <c r="CQ851" s="59" t="n"/>
      <c r="CR851" s="59" t="n"/>
      <c r="CS851" s="59" t="n"/>
      <c r="CT851" s="59" t="n"/>
      <c r="CU851" s="59" t="n"/>
      <c r="CV851" s="59" t="n"/>
      <c r="CW851" s="59" t="n"/>
      <c r="CX851" s="59" t="n"/>
      <c r="CY851" s="59" t="n"/>
      <c r="CZ851" s="59" t="n"/>
    </row>
    <row r="852">
      <c r="D852" s="107" t="n"/>
      <c r="E852" s="107" t="n"/>
      <c r="F852" s="107" t="n"/>
      <c r="G852" s="107" t="n"/>
      <c r="H852" s="107" t="n"/>
      <c r="I852" s="107" t="n"/>
      <c r="J852" s="107" t="n"/>
      <c r="K852" s="107" t="n"/>
      <c r="L852" s="107" t="n"/>
      <c r="M852" s="107" t="n"/>
      <c r="N852" s="107" t="n"/>
      <c r="O852" s="107" t="n"/>
      <c r="P852" s="107" t="n"/>
      <c r="Q852" s="107" t="n"/>
      <c r="R852" s="107" t="n"/>
      <c r="S852" s="107" t="n"/>
      <c r="T852" s="107" t="n"/>
      <c r="U852" s="107" t="n"/>
      <c r="V852" s="107" t="n"/>
      <c r="W852" s="107" t="n"/>
      <c r="X852" s="107" t="n"/>
      <c r="Y852" s="107" t="n"/>
      <c r="Z852" s="107" t="n"/>
      <c r="AA852" s="107" t="n"/>
      <c r="AB852" s="107" t="n"/>
      <c r="AC852" s="107" t="n"/>
      <c r="AD852" s="107" t="n"/>
      <c r="AE852" s="107" t="n"/>
      <c r="AF852" s="107" t="n"/>
      <c r="AG852" s="107" t="n"/>
      <c r="AH852" s="107" t="n"/>
      <c r="AI852" s="107" t="n"/>
      <c r="AJ852" s="107" t="n"/>
      <c r="AK852" s="107" t="n"/>
      <c r="AL852" s="107" t="n"/>
      <c r="AM852" s="107" t="n"/>
      <c r="AN852" s="107" t="n"/>
      <c r="AO852" s="107" t="n"/>
      <c r="AP852" s="107" t="n"/>
      <c r="AQ852" s="107" t="n"/>
      <c r="AR852" s="107" t="n"/>
      <c r="AS852" s="107" t="n"/>
      <c r="AT852" s="107" t="n"/>
      <c r="AU852" s="107" t="n"/>
      <c r="AV852" s="107" t="n"/>
      <c r="AW852" s="107" t="n"/>
      <c r="AX852" s="107" t="n"/>
      <c r="AY852" s="107" t="n"/>
      <c r="AZ852" s="107" t="n"/>
      <c r="BA852" s="107" t="n"/>
      <c r="BB852" s="107" t="n"/>
      <c r="BC852" s="107" t="n"/>
      <c r="BD852" s="107" t="n"/>
      <c r="BE852" s="107" t="n"/>
      <c r="BF852" s="107" t="n"/>
      <c r="BG852" s="107" t="n"/>
      <c r="BH852" s="107" t="n"/>
      <c r="BI852" s="107" t="n"/>
      <c r="BJ852" s="107" t="n"/>
      <c r="BK852" s="107" t="n"/>
      <c r="BL852" s="107" t="n"/>
      <c r="BM852" s="107" t="n"/>
      <c r="BN852" s="107" t="n"/>
      <c r="BO852" s="107" t="n"/>
      <c r="BP852" s="107" t="n"/>
      <c r="BQ852" s="107" t="n"/>
      <c r="BR852" s="107" t="n"/>
      <c r="BS852" s="107" t="n"/>
      <c r="BT852" s="107" t="n"/>
      <c r="BU852" s="107" t="n"/>
      <c r="BV852" s="107" t="n"/>
      <c r="BW852" s="107" t="n"/>
      <c r="BX852" s="107" t="n"/>
      <c r="BY852" s="107" t="n"/>
      <c r="BZ852" s="107" t="n"/>
      <c r="CA852" s="107" t="n"/>
      <c r="CB852" s="107" t="n"/>
      <c r="CC852" s="107" t="n"/>
      <c r="CD852" s="107" t="n"/>
      <c r="CE852" s="107" t="n"/>
      <c r="CF852" s="107" t="n"/>
      <c r="CG852" s="107" t="n"/>
      <c r="CH852" s="107" t="n"/>
      <c r="CI852" s="107" t="n"/>
      <c r="CJ852" s="107" t="n"/>
      <c r="CK852" s="107" t="n"/>
      <c r="CL852" s="107" t="n"/>
      <c r="CM852" s="107" t="n"/>
      <c r="CN852" s="107" t="n"/>
      <c r="CO852" s="107" t="n"/>
      <c r="CP852" s="107" t="n"/>
      <c r="CQ852" s="107" t="n"/>
      <c r="CR852" s="107" t="n"/>
      <c r="CS852" s="107" t="n"/>
      <c r="CT852" s="107" t="n"/>
      <c r="CU852" s="107" t="n"/>
      <c r="CV852" s="107" t="n"/>
      <c r="CW852" s="107" t="n"/>
      <c r="CX852" s="107" t="n"/>
      <c r="CY852" s="107" t="n"/>
      <c r="CZ852" s="107" t="n"/>
    </row>
    <row r="854">
      <c r="A854" s="126">
        <f>IF('AS51'!$C$83="","",'AS51'!$C$83)</f>
        <v/>
      </c>
      <c r="B854" s="68">
        <f>IF($A854="",0,COUNT($E855:$CZ855))</f>
        <v/>
      </c>
      <c r="C854" s="69">
        <f>IF($B854=0,0,MAX($E855:$CZ855))</f>
        <v/>
      </c>
      <c r="D854" s="58">
        <f>_xll.BDS($A854,'Field Check'!$C$44,"headers=y","startcol=1","endcol=7","dir=h","DVD_START_DT",'Field Check'!$C$59,"DVD_END_DT",'Field Check'!$D$59)</f>
        <v/>
      </c>
      <c r="E854" s="59" t="n"/>
      <c r="F854" s="59" t="n"/>
      <c r="G854" s="59" t="n"/>
      <c r="H854" s="59" t="n"/>
      <c r="I854" s="59" t="n"/>
      <c r="J854" s="59" t="n"/>
      <c r="K854" s="59" t="n"/>
      <c r="L854" s="59" t="n"/>
      <c r="M854" s="59" t="n"/>
      <c r="N854" s="59" t="n"/>
      <c r="O854" s="59" t="n"/>
      <c r="P854" s="59" t="n"/>
      <c r="Q854" s="59" t="n"/>
      <c r="R854" s="59" t="n"/>
      <c r="S854" s="59" t="n"/>
      <c r="T854" s="59" t="n"/>
      <c r="U854" s="59" t="n"/>
      <c r="V854" s="59" t="n"/>
      <c r="W854" s="59" t="n"/>
      <c r="X854" s="59" t="n"/>
      <c r="Y854" s="59" t="n"/>
      <c r="Z854" s="59" t="n"/>
      <c r="AA854" s="59" t="n"/>
      <c r="AB854" s="59" t="n"/>
      <c r="AC854" s="59" t="n"/>
      <c r="AD854" s="59" t="n"/>
      <c r="AE854" s="59" t="n"/>
      <c r="AF854" s="59" t="n"/>
      <c r="AG854" s="59" t="n"/>
      <c r="AH854" s="59" t="n"/>
      <c r="AI854" s="59" t="n"/>
      <c r="AJ854" s="59" t="n"/>
      <c r="AK854" s="59" t="n"/>
      <c r="AL854" s="59" t="n"/>
      <c r="AM854" s="59" t="n"/>
      <c r="AN854" s="59" t="n"/>
      <c r="AO854" s="59" t="n"/>
      <c r="AP854" s="59" t="n"/>
      <c r="AQ854" s="59" t="n"/>
      <c r="AR854" s="59" t="n"/>
      <c r="AS854" s="59" t="n"/>
      <c r="AT854" s="59" t="n"/>
      <c r="AU854" s="59" t="n"/>
      <c r="AV854" s="59" t="n"/>
      <c r="AW854" s="59" t="n"/>
      <c r="AX854" s="59" t="n"/>
      <c r="AY854" s="59" t="n"/>
      <c r="AZ854" s="59" t="n"/>
      <c r="BA854" s="59" t="n"/>
      <c r="BB854" s="59" t="n"/>
      <c r="BC854" s="59" t="n"/>
      <c r="BD854" s="59" t="n"/>
      <c r="BE854" s="59" t="n"/>
      <c r="BF854" s="59" t="n"/>
      <c r="BG854" s="59" t="n"/>
      <c r="BH854" s="59" t="n"/>
      <c r="BI854" s="59" t="n"/>
      <c r="BJ854" s="59" t="n"/>
      <c r="BK854" s="59" t="n"/>
      <c r="BL854" s="59" t="n"/>
      <c r="BM854" s="59" t="n"/>
      <c r="BN854" s="59" t="n"/>
      <c r="BO854" s="59" t="n"/>
      <c r="BP854" s="59" t="n"/>
      <c r="BQ854" s="59" t="n"/>
      <c r="BR854" s="59" t="n"/>
      <c r="BS854" s="59" t="n"/>
      <c r="BT854" s="59" t="n"/>
      <c r="BU854" s="59" t="n"/>
      <c r="BV854" s="59" t="n"/>
      <c r="BW854" s="59" t="n"/>
      <c r="BX854" s="59" t="n"/>
      <c r="BY854" s="59" t="n"/>
      <c r="BZ854" s="59" t="n"/>
      <c r="CA854" s="59" t="n"/>
      <c r="CB854" s="59" t="n"/>
      <c r="CC854" s="59" t="n"/>
      <c r="CD854" s="59" t="n"/>
      <c r="CE854" s="59" t="n"/>
      <c r="CF854" s="59" t="n"/>
      <c r="CG854" s="59" t="n"/>
      <c r="CH854" s="59" t="n"/>
      <c r="CI854" s="59" t="n"/>
      <c r="CJ854" s="59" t="n"/>
      <c r="CK854" s="59" t="n"/>
      <c r="CL854" s="59" t="n"/>
      <c r="CM854" s="59" t="n"/>
      <c r="CN854" s="59" t="n"/>
      <c r="CO854" s="59" t="n"/>
      <c r="CP854" s="59" t="n"/>
      <c r="CQ854" s="59" t="n"/>
      <c r="CR854" s="59" t="n"/>
      <c r="CS854" s="59" t="n"/>
      <c r="CT854" s="59" t="n"/>
      <c r="CU854" s="59" t="n"/>
      <c r="CV854" s="59" t="n"/>
      <c r="CW854" s="59" t="n"/>
      <c r="CX854" s="59" t="n"/>
      <c r="CY854" s="59" t="n"/>
      <c r="CZ854" s="59" t="n"/>
    </row>
    <row r="855">
      <c r="D855" s="59" t="n"/>
      <c r="E855" s="59" t="n"/>
      <c r="F855" s="59" t="n"/>
      <c r="G855" s="59" t="n"/>
      <c r="H855" s="59" t="n"/>
      <c r="I855" s="59" t="n"/>
      <c r="J855" s="59" t="n"/>
      <c r="K855" s="59" t="n"/>
      <c r="L855" s="59" t="n"/>
      <c r="M855" s="59" t="n"/>
      <c r="N855" s="59" t="n"/>
      <c r="O855" s="59" t="n"/>
      <c r="P855" s="59" t="n"/>
      <c r="Q855" s="59" t="n"/>
      <c r="R855" s="59" t="n"/>
      <c r="S855" s="59" t="n"/>
      <c r="T855" s="59" t="n"/>
      <c r="U855" s="59" t="n"/>
      <c r="V855" s="59" t="n"/>
      <c r="W855" s="59" t="n"/>
      <c r="X855" s="59" t="n"/>
      <c r="Y855" s="59" t="n"/>
      <c r="Z855" s="59" t="n"/>
      <c r="AA855" s="59" t="n"/>
      <c r="AB855" s="59" t="n"/>
      <c r="AC855" s="59" t="n"/>
      <c r="AD855" s="59" t="n"/>
      <c r="AE855" s="59" t="n"/>
      <c r="AF855" s="59" t="n"/>
      <c r="AG855" s="59" t="n"/>
      <c r="AH855" s="59" t="n"/>
      <c r="AI855" s="59" t="n"/>
      <c r="AJ855" s="59" t="n"/>
      <c r="AK855" s="59" t="n"/>
      <c r="AL855" s="59" t="n"/>
      <c r="AM855" s="59" t="n"/>
      <c r="AN855" s="59" t="n"/>
      <c r="AO855" s="59" t="n"/>
      <c r="AP855" s="59" t="n"/>
      <c r="AQ855" s="59" t="n"/>
      <c r="AR855" s="59" t="n"/>
      <c r="AS855" s="59" t="n"/>
      <c r="AT855" s="59" t="n"/>
      <c r="AU855" s="59" t="n"/>
      <c r="AV855" s="59" t="n"/>
      <c r="AW855" s="59" t="n"/>
      <c r="AX855" s="59" t="n"/>
      <c r="AY855" s="59" t="n"/>
      <c r="AZ855" s="59" t="n"/>
      <c r="BA855" s="59" t="n"/>
      <c r="BB855" s="59" t="n"/>
      <c r="BC855" s="59" t="n"/>
      <c r="BD855" s="59" t="n"/>
      <c r="BE855" s="59" t="n"/>
      <c r="BF855" s="59" t="n"/>
      <c r="BG855" s="59" t="n"/>
      <c r="BH855" s="59" t="n"/>
      <c r="BI855" s="59" t="n"/>
      <c r="BJ855" s="59" t="n"/>
      <c r="BK855" s="59" t="n"/>
      <c r="BL855" s="59" t="n"/>
      <c r="BM855" s="59" t="n"/>
      <c r="BN855" s="59" t="n"/>
      <c r="BO855" s="59" t="n"/>
      <c r="BP855" s="59" t="n"/>
      <c r="BQ855" s="59" t="n"/>
      <c r="BR855" s="59" t="n"/>
      <c r="BS855" s="59" t="n"/>
      <c r="BT855" s="59" t="n"/>
      <c r="BU855" s="59" t="n"/>
      <c r="BV855" s="59" t="n"/>
      <c r="BW855" s="59" t="n"/>
      <c r="BX855" s="59" t="n"/>
      <c r="BY855" s="59" t="n"/>
      <c r="BZ855" s="59" t="n"/>
      <c r="CA855" s="59" t="n"/>
      <c r="CB855" s="59" t="n"/>
      <c r="CC855" s="59" t="n"/>
      <c r="CD855" s="59" t="n"/>
      <c r="CE855" s="59" t="n"/>
      <c r="CF855" s="59" t="n"/>
      <c r="CG855" s="59" t="n"/>
      <c r="CH855" s="59" t="n"/>
      <c r="CI855" s="59" t="n"/>
      <c r="CJ855" s="59" t="n"/>
      <c r="CK855" s="59" t="n"/>
      <c r="CL855" s="59" t="n"/>
      <c r="CM855" s="59" t="n"/>
      <c r="CN855" s="59" t="n"/>
      <c r="CO855" s="59" t="n"/>
      <c r="CP855" s="59" t="n"/>
      <c r="CQ855" s="59" t="n"/>
      <c r="CR855" s="59" t="n"/>
      <c r="CS855" s="59" t="n"/>
      <c r="CT855" s="59" t="n"/>
      <c r="CU855" s="59" t="n"/>
      <c r="CV855" s="59" t="n"/>
      <c r="CW855" s="59" t="n"/>
      <c r="CX855" s="59" t="n"/>
      <c r="CY855" s="59" t="n"/>
      <c r="CZ855" s="59" t="n"/>
    </row>
    <row r="856">
      <c r="D856" s="59" t="n"/>
      <c r="E856" s="59" t="n"/>
      <c r="F856" s="59" t="n"/>
      <c r="G856" s="59" t="n"/>
      <c r="H856" s="59" t="n"/>
      <c r="I856" s="59" t="n"/>
      <c r="J856" s="59" t="n"/>
      <c r="K856" s="59" t="n"/>
      <c r="L856" s="59" t="n"/>
      <c r="M856" s="59" t="n"/>
      <c r="N856" s="59" t="n"/>
      <c r="O856" s="59" t="n"/>
      <c r="P856" s="59" t="n"/>
      <c r="Q856" s="59" t="n"/>
      <c r="R856" s="59" t="n"/>
      <c r="S856" s="59" t="n"/>
      <c r="T856" s="59" t="n"/>
      <c r="U856" s="59" t="n"/>
      <c r="V856" s="59" t="n"/>
      <c r="W856" s="59" t="n"/>
      <c r="X856" s="59" t="n"/>
      <c r="Y856" s="59" t="n"/>
      <c r="Z856" s="59" t="n"/>
      <c r="AA856" s="59" t="n"/>
      <c r="AB856" s="59" t="n"/>
      <c r="AC856" s="59" t="n"/>
      <c r="AD856" s="59" t="n"/>
      <c r="AE856" s="59" t="n"/>
      <c r="AF856" s="59" t="n"/>
      <c r="AG856" s="59" t="n"/>
      <c r="AH856" s="59" t="n"/>
      <c r="AI856" s="59" t="n"/>
      <c r="AJ856" s="59" t="n"/>
      <c r="AK856" s="59" t="n"/>
      <c r="AL856" s="59" t="n"/>
      <c r="AM856" s="59" t="n"/>
      <c r="AN856" s="59" t="n"/>
      <c r="AO856" s="59" t="n"/>
      <c r="AP856" s="59" t="n"/>
      <c r="AQ856" s="59" t="n"/>
      <c r="AR856" s="59" t="n"/>
      <c r="AS856" s="59" t="n"/>
      <c r="AT856" s="59" t="n"/>
      <c r="AU856" s="59" t="n"/>
      <c r="AV856" s="59" t="n"/>
      <c r="AW856" s="59" t="n"/>
      <c r="AX856" s="59" t="n"/>
      <c r="AY856" s="59" t="n"/>
      <c r="AZ856" s="59" t="n"/>
      <c r="BA856" s="59" t="n"/>
      <c r="BB856" s="59" t="n"/>
      <c r="BC856" s="59" t="n"/>
      <c r="BD856" s="59" t="n"/>
      <c r="BE856" s="59" t="n"/>
      <c r="BF856" s="59" t="n"/>
      <c r="BG856" s="59" t="n"/>
      <c r="BH856" s="59" t="n"/>
      <c r="BI856" s="59" t="n"/>
      <c r="BJ856" s="59" t="n"/>
      <c r="BK856" s="59" t="n"/>
      <c r="BL856" s="59" t="n"/>
      <c r="BM856" s="59" t="n"/>
      <c r="BN856" s="59" t="n"/>
      <c r="BO856" s="59" t="n"/>
      <c r="BP856" s="59" t="n"/>
      <c r="BQ856" s="59" t="n"/>
      <c r="BR856" s="59" t="n"/>
      <c r="BS856" s="59" t="n"/>
      <c r="BT856" s="59" t="n"/>
      <c r="BU856" s="59" t="n"/>
      <c r="BV856" s="59" t="n"/>
      <c r="BW856" s="59" t="n"/>
      <c r="BX856" s="59" t="n"/>
      <c r="BY856" s="59" t="n"/>
      <c r="BZ856" s="59" t="n"/>
      <c r="CA856" s="59" t="n"/>
      <c r="CB856" s="59" t="n"/>
      <c r="CC856" s="59" t="n"/>
      <c r="CD856" s="59" t="n"/>
      <c r="CE856" s="59" t="n"/>
      <c r="CF856" s="59" t="n"/>
      <c r="CG856" s="59" t="n"/>
      <c r="CH856" s="59" t="n"/>
      <c r="CI856" s="59" t="n"/>
      <c r="CJ856" s="59" t="n"/>
      <c r="CK856" s="59" t="n"/>
      <c r="CL856" s="59" t="n"/>
      <c r="CM856" s="59" t="n"/>
      <c r="CN856" s="59" t="n"/>
      <c r="CO856" s="59" t="n"/>
      <c r="CP856" s="59" t="n"/>
      <c r="CQ856" s="59" t="n"/>
      <c r="CR856" s="59" t="n"/>
      <c r="CS856" s="59" t="n"/>
      <c r="CT856" s="59" t="n"/>
      <c r="CU856" s="59" t="n"/>
      <c r="CV856" s="59" t="n"/>
      <c r="CW856" s="59" t="n"/>
      <c r="CX856" s="59" t="n"/>
      <c r="CY856" s="59" t="n"/>
      <c r="CZ856" s="59" t="n"/>
    </row>
    <row r="857">
      <c r="D857" s="59" t="n"/>
      <c r="E857" s="59" t="n"/>
      <c r="F857" s="59" t="n"/>
      <c r="G857" s="59" t="n"/>
      <c r="H857" s="59" t="n"/>
      <c r="I857" s="59" t="n"/>
      <c r="J857" s="59" t="n"/>
      <c r="K857" s="59" t="n"/>
      <c r="L857" s="59" t="n"/>
      <c r="M857" s="59" t="n"/>
      <c r="N857" s="59" t="n"/>
      <c r="O857" s="59" t="n"/>
      <c r="P857" s="59" t="n"/>
      <c r="Q857" s="59" t="n"/>
      <c r="R857" s="59" t="n"/>
      <c r="S857" s="59" t="n"/>
      <c r="T857" s="59" t="n"/>
      <c r="U857" s="59" t="n"/>
      <c r="V857" s="59" t="n"/>
      <c r="W857" s="59" t="n"/>
      <c r="X857" s="59" t="n"/>
      <c r="Y857" s="59" t="n"/>
      <c r="Z857" s="59" t="n"/>
      <c r="AA857" s="59" t="n"/>
      <c r="AB857" s="59" t="n"/>
      <c r="AC857" s="59" t="n"/>
      <c r="AD857" s="59" t="n"/>
      <c r="AE857" s="59" t="n"/>
      <c r="AF857" s="59" t="n"/>
      <c r="AG857" s="59" t="n"/>
      <c r="AH857" s="59" t="n"/>
      <c r="AI857" s="59" t="n"/>
      <c r="AJ857" s="59" t="n"/>
      <c r="AK857" s="59" t="n"/>
      <c r="AL857" s="59" t="n"/>
      <c r="AM857" s="59" t="n"/>
      <c r="AN857" s="59" t="n"/>
      <c r="AO857" s="59" t="n"/>
      <c r="AP857" s="59" t="n"/>
      <c r="AQ857" s="59" t="n"/>
      <c r="AR857" s="59" t="n"/>
      <c r="AS857" s="59" t="n"/>
      <c r="AT857" s="59" t="n"/>
      <c r="AU857" s="59" t="n"/>
      <c r="AV857" s="59" t="n"/>
      <c r="AW857" s="59" t="n"/>
      <c r="AX857" s="59" t="n"/>
      <c r="AY857" s="59" t="n"/>
      <c r="AZ857" s="59" t="n"/>
      <c r="BA857" s="59" t="n"/>
      <c r="BB857" s="59" t="n"/>
      <c r="BC857" s="59" t="n"/>
      <c r="BD857" s="59" t="n"/>
      <c r="BE857" s="59" t="n"/>
      <c r="BF857" s="59" t="n"/>
      <c r="BG857" s="59" t="n"/>
      <c r="BH857" s="59" t="n"/>
      <c r="BI857" s="59" t="n"/>
      <c r="BJ857" s="59" t="n"/>
      <c r="BK857" s="59" t="n"/>
      <c r="BL857" s="59" t="n"/>
      <c r="BM857" s="59" t="n"/>
      <c r="BN857" s="59" t="n"/>
      <c r="BO857" s="59" t="n"/>
      <c r="BP857" s="59" t="n"/>
      <c r="BQ857" s="59" t="n"/>
      <c r="BR857" s="59" t="n"/>
      <c r="BS857" s="59" t="n"/>
      <c r="BT857" s="59" t="n"/>
      <c r="BU857" s="59" t="n"/>
      <c r="BV857" s="59" t="n"/>
      <c r="BW857" s="59" t="n"/>
      <c r="BX857" s="59" t="n"/>
      <c r="BY857" s="59" t="n"/>
      <c r="BZ857" s="59" t="n"/>
      <c r="CA857" s="59" t="n"/>
      <c r="CB857" s="59" t="n"/>
      <c r="CC857" s="59" t="n"/>
      <c r="CD857" s="59" t="n"/>
      <c r="CE857" s="59" t="n"/>
      <c r="CF857" s="59" t="n"/>
      <c r="CG857" s="59" t="n"/>
      <c r="CH857" s="59" t="n"/>
      <c r="CI857" s="59" t="n"/>
      <c r="CJ857" s="59" t="n"/>
      <c r="CK857" s="59" t="n"/>
      <c r="CL857" s="59" t="n"/>
      <c r="CM857" s="59" t="n"/>
      <c r="CN857" s="59" t="n"/>
      <c r="CO857" s="59" t="n"/>
      <c r="CP857" s="59" t="n"/>
      <c r="CQ857" s="59" t="n"/>
      <c r="CR857" s="59" t="n"/>
      <c r="CS857" s="59" t="n"/>
      <c r="CT857" s="59" t="n"/>
      <c r="CU857" s="59" t="n"/>
      <c r="CV857" s="59" t="n"/>
      <c r="CW857" s="59" t="n"/>
      <c r="CX857" s="59" t="n"/>
      <c r="CY857" s="59" t="n"/>
      <c r="CZ857" s="59" t="n"/>
    </row>
    <row r="858">
      <c r="D858" s="107" t="n"/>
      <c r="E858" s="107" t="n"/>
      <c r="F858" s="107" t="n"/>
      <c r="G858" s="107" t="n"/>
      <c r="H858" s="107" t="n"/>
      <c r="I858" s="107" t="n"/>
      <c r="J858" s="107" t="n"/>
      <c r="K858" s="107" t="n"/>
      <c r="L858" s="107" t="n"/>
      <c r="M858" s="107" t="n"/>
      <c r="N858" s="107" t="n"/>
      <c r="O858" s="107" t="n"/>
      <c r="P858" s="107" t="n"/>
      <c r="Q858" s="107" t="n"/>
      <c r="R858" s="107" t="n"/>
      <c r="S858" s="107" t="n"/>
      <c r="T858" s="107" t="n"/>
      <c r="U858" s="107" t="n"/>
      <c r="V858" s="107" t="n"/>
      <c r="W858" s="107" t="n"/>
      <c r="X858" s="107" t="n"/>
      <c r="Y858" s="107" t="n"/>
      <c r="Z858" s="107" t="n"/>
      <c r="AA858" s="107" t="n"/>
      <c r="AB858" s="107" t="n"/>
      <c r="AC858" s="107" t="n"/>
      <c r="AD858" s="107" t="n"/>
      <c r="AE858" s="107" t="n"/>
      <c r="AF858" s="107" t="n"/>
      <c r="AG858" s="107" t="n"/>
      <c r="AH858" s="107" t="n"/>
      <c r="AI858" s="107" t="n"/>
      <c r="AJ858" s="107" t="n"/>
      <c r="AK858" s="107" t="n"/>
      <c r="AL858" s="107" t="n"/>
      <c r="AM858" s="107" t="n"/>
      <c r="AN858" s="107" t="n"/>
      <c r="AO858" s="107" t="n"/>
      <c r="AP858" s="107" t="n"/>
      <c r="AQ858" s="107" t="n"/>
      <c r="AR858" s="107" t="n"/>
      <c r="AS858" s="107" t="n"/>
      <c r="AT858" s="107" t="n"/>
      <c r="AU858" s="107" t="n"/>
      <c r="AV858" s="107" t="n"/>
      <c r="AW858" s="107" t="n"/>
      <c r="AX858" s="107" t="n"/>
      <c r="AY858" s="107" t="n"/>
      <c r="AZ858" s="107" t="n"/>
      <c r="BA858" s="107" t="n"/>
      <c r="BB858" s="107" t="n"/>
      <c r="BC858" s="107" t="n"/>
      <c r="BD858" s="107" t="n"/>
      <c r="BE858" s="107" t="n"/>
      <c r="BF858" s="107" t="n"/>
      <c r="BG858" s="107" t="n"/>
      <c r="BH858" s="107" t="n"/>
      <c r="BI858" s="107" t="n"/>
      <c r="BJ858" s="107" t="n"/>
      <c r="BK858" s="107" t="n"/>
      <c r="BL858" s="107" t="n"/>
      <c r="BM858" s="107" t="n"/>
      <c r="BN858" s="107" t="n"/>
      <c r="BO858" s="107" t="n"/>
      <c r="BP858" s="107" t="n"/>
      <c r="BQ858" s="107" t="n"/>
      <c r="BR858" s="107" t="n"/>
      <c r="BS858" s="107" t="n"/>
      <c r="BT858" s="107" t="n"/>
      <c r="BU858" s="107" t="n"/>
      <c r="BV858" s="107" t="n"/>
      <c r="BW858" s="107" t="n"/>
      <c r="BX858" s="107" t="n"/>
      <c r="BY858" s="107" t="n"/>
      <c r="BZ858" s="107" t="n"/>
      <c r="CA858" s="107" t="n"/>
      <c r="CB858" s="107" t="n"/>
      <c r="CC858" s="107" t="n"/>
      <c r="CD858" s="107" t="n"/>
      <c r="CE858" s="107" t="n"/>
      <c r="CF858" s="107" t="n"/>
      <c r="CG858" s="107" t="n"/>
      <c r="CH858" s="107" t="n"/>
      <c r="CI858" s="107" t="n"/>
      <c r="CJ858" s="107" t="n"/>
      <c r="CK858" s="107" t="n"/>
      <c r="CL858" s="107" t="n"/>
      <c r="CM858" s="107" t="n"/>
      <c r="CN858" s="107" t="n"/>
      <c r="CO858" s="107" t="n"/>
      <c r="CP858" s="107" t="n"/>
      <c r="CQ858" s="107" t="n"/>
      <c r="CR858" s="107" t="n"/>
      <c r="CS858" s="107" t="n"/>
      <c r="CT858" s="107" t="n"/>
      <c r="CU858" s="107" t="n"/>
      <c r="CV858" s="107" t="n"/>
      <c r="CW858" s="107" t="n"/>
      <c r="CX858" s="107" t="n"/>
      <c r="CY858" s="107" t="n"/>
      <c r="CZ858" s="107" t="n"/>
    </row>
    <row r="861">
      <c r="A861" s="2">
        <f>IF($A854="","","   projections")</f>
        <v/>
      </c>
      <c r="B861" s="68">
        <f>IF($A854="",0,COUNT($E862:$CZ862))</f>
        <v/>
      </c>
      <c r="C861" s="69">
        <f>IF($B861=0,0,MAX($E862:$CZ862))</f>
        <v/>
      </c>
      <c r="D861" s="58">
        <f>_xll.BDS($A854,'Field Check'!$C$42,"headers=y","startcol=1","endcol=3","dir=h")</f>
        <v/>
      </c>
      <c r="E861" s="59" t="n"/>
      <c r="F861" s="59" t="n"/>
      <c r="G861" s="59" t="n"/>
      <c r="H861" s="59" t="n"/>
      <c r="I861" s="59" t="n"/>
      <c r="J861" s="59" t="n"/>
      <c r="K861" s="59" t="n"/>
      <c r="L861" s="59" t="n"/>
      <c r="M861" s="59" t="n"/>
      <c r="N861" s="59" t="n"/>
      <c r="O861" s="59" t="n"/>
      <c r="P861" s="59" t="n"/>
      <c r="Q861" s="59" t="n"/>
      <c r="R861" s="59" t="n"/>
      <c r="S861" s="59" t="n"/>
      <c r="T861" s="59" t="n"/>
      <c r="U861" s="59" t="n"/>
      <c r="V861" s="59" t="n"/>
      <c r="W861" s="59" t="n"/>
      <c r="X861" s="59" t="n"/>
      <c r="Y861" s="59" t="n"/>
      <c r="Z861" s="59" t="n"/>
      <c r="AA861" s="59" t="n"/>
      <c r="AB861" s="59" t="n"/>
      <c r="AC861" s="59" t="n"/>
      <c r="AD861" s="59" t="n"/>
      <c r="AE861" s="59" t="n"/>
      <c r="AF861" s="59" t="n"/>
      <c r="AG861" s="59" t="n"/>
      <c r="AH861" s="59" t="n"/>
      <c r="AI861" s="59" t="n"/>
      <c r="AJ861" s="59" t="n"/>
      <c r="AK861" s="59" t="n"/>
      <c r="AL861" s="59" t="n"/>
      <c r="AM861" s="59" t="n"/>
      <c r="AN861" s="59" t="n"/>
      <c r="AO861" s="59" t="n"/>
      <c r="AP861" s="59" t="n"/>
      <c r="AQ861" s="59" t="n"/>
      <c r="AR861" s="59" t="n"/>
      <c r="AS861" s="59" t="n"/>
      <c r="AT861" s="59" t="n"/>
      <c r="AU861" s="59" t="n"/>
      <c r="AV861" s="59" t="n"/>
      <c r="AW861" s="59" t="n"/>
      <c r="AX861" s="59" t="n"/>
      <c r="AY861" s="59" t="n"/>
      <c r="AZ861" s="59" t="n"/>
      <c r="BA861" s="59" t="n"/>
      <c r="BB861" s="59" t="n"/>
      <c r="BC861" s="59" t="n"/>
      <c r="BD861" s="59" t="n"/>
      <c r="BE861" s="59" t="n"/>
      <c r="BF861" s="59" t="n"/>
      <c r="BG861" s="59" t="n"/>
      <c r="BH861" s="59" t="n"/>
      <c r="BI861" s="59" t="n"/>
      <c r="BJ861" s="59" t="n"/>
      <c r="BK861" s="59" t="n"/>
      <c r="BL861" s="59" t="n"/>
      <c r="BM861" s="59" t="n"/>
      <c r="BN861" s="59" t="n"/>
      <c r="BO861" s="59" t="n"/>
      <c r="BP861" s="59" t="n"/>
      <c r="BQ861" s="59" t="n"/>
      <c r="BR861" s="59" t="n"/>
      <c r="BS861" s="59" t="n"/>
      <c r="BT861" s="59" t="n"/>
      <c r="BU861" s="59" t="n"/>
      <c r="BV861" s="59" t="n"/>
      <c r="BW861" s="59" t="n"/>
      <c r="BX861" s="59" t="n"/>
      <c r="BY861" s="59" t="n"/>
      <c r="BZ861" s="59" t="n"/>
      <c r="CA861" s="59" t="n"/>
      <c r="CB861" s="59" t="n"/>
      <c r="CC861" s="59" t="n"/>
      <c r="CD861" s="59" t="n"/>
      <c r="CE861" s="59" t="n"/>
      <c r="CF861" s="59" t="n"/>
      <c r="CG861" s="59" t="n"/>
      <c r="CH861" s="59" t="n"/>
      <c r="CI861" s="59" t="n"/>
      <c r="CJ861" s="59" t="n"/>
      <c r="CK861" s="59" t="n"/>
      <c r="CL861" s="59" t="n"/>
      <c r="CM861" s="59" t="n"/>
      <c r="CN861" s="59" t="n"/>
      <c r="CO861" s="59" t="n"/>
      <c r="CP861" s="59" t="n"/>
      <c r="CQ861" s="59" t="n"/>
      <c r="CR861" s="59" t="n"/>
      <c r="CS861" s="59" t="n"/>
      <c r="CT861" s="59" t="n"/>
      <c r="CU861" s="59" t="n"/>
      <c r="CV861" s="59" t="n"/>
      <c r="CW861" s="59" t="n"/>
      <c r="CX861" s="59" t="n"/>
      <c r="CY861" s="59" t="n"/>
      <c r="CZ861" s="59" t="n"/>
    </row>
    <row r="862">
      <c r="D862" s="59" t="n"/>
      <c r="E862" s="59" t="n"/>
      <c r="F862" s="59" t="n"/>
      <c r="G862" s="59" t="n"/>
      <c r="H862" s="59" t="n"/>
      <c r="I862" s="59" t="n"/>
      <c r="J862" s="59" t="n"/>
      <c r="K862" s="59" t="n"/>
      <c r="L862" s="59" t="n"/>
      <c r="M862" s="59" t="n"/>
      <c r="N862" s="59" t="n"/>
      <c r="O862" s="59" t="n"/>
      <c r="P862" s="59" t="n"/>
      <c r="Q862" s="59" t="n"/>
      <c r="R862" s="59" t="n"/>
      <c r="S862" s="59" t="n"/>
      <c r="T862" s="59" t="n"/>
      <c r="U862" s="59" t="n"/>
      <c r="V862" s="59" t="n"/>
      <c r="W862" s="59" t="n"/>
      <c r="X862" s="59" t="n"/>
      <c r="Y862" s="59" t="n"/>
      <c r="Z862" s="59" t="n"/>
      <c r="AA862" s="59" t="n"/>
      <c r="AB862" s="59" t="n"/>
      <c r="AC862" s="59" t="n"/>
      <c r="AD862" s="59" t="n"/>
      <c r="AE862" s="59" t="n"/>
      <c r="AF862" s="59" t="n"/>
      <c r="AG862" s="59" t="n"/>
      <c r="AH862" s="59" t="n"/>
      <c r="AI862" s="59" t="n"/>
      <c r="AJ862" s="59" t="n"/>
      <c r="AK862" s="59" t="n"/>
      <c r="AL862" s="59" t="n"/>
      <c r="AM862" s="59" t="n"/>
      <c r="AN862" s="59" t="n"/>
      <c r="AO862" s="59" t="n"/>
      <c r="AP862" s="59" t="n"/>
      <c r="AQ862" s="59" t="n"/>
      <c r="AR862" s="59" t="n"/>
      <c r="AS862" s="59" t="n"/>
      <c r="AT862" s="59" t="n"/>
      <c r="AU862" s="59" t="n"/>
      <c r="AV862" s="59" t="n"/>
      <c r="AW862" s="59" t="n"/>
      <c r="AX862" s="59" t="n"/>
      <c r="AY862" s="59" t="n"/>
      <c r="AZ862" s="59" t="n"/>
      <c r="BA862" s="59" t="n"/>
      <c r="BB862" s="59" t="n"/>
      <c r="BC862" s="59" t="n"/>
      <c r="BD862" s="59" t="n"/>
      <c r="BE862" s="59" t="n"/>
      <c r="BF862" s="59" t="n"/>
      <c r="BG862" s="59" t="n"/>
      <c r="BH862" s="59" t="n"/>
      <c r="BI862" s="59" t="n"/>
      <c r="BJ862" s="59" t="n"/>
      <c r="BK862" s="59" t="n"/>
      <c r="BL862" s="59" t="n"/>
      <c r="BM862" s="59" t="n"/>
      <c r="BN862" s="59" t="n"/>
      <c r="BO862" s="59" t="n"/>
      <c r="BP862" s="59" t="n"/>
      <c r="BQ862" s="59" t="n"/>
      <c r="BR862" s="59" t="n"/>
      <c r="BS862" s="59" t="n"/>
      <c r="BT862" s="59" t="n"/>
      <c r="BU862" s="59" t="n"/>
      <c r="BV862" s="59" t="n"/>
      <c r="BW862" s="59" t="n"/>
      <c r="BX862" s="59" t="n"/>
      <c r="BY862" s="59" t="n"/>
      <c r="BZ862" s="59" t="n"/>
      <c r="CA862" s="59" t="n"/>
      <c r="CB862" s="59" t="n"/>
      <c r="CC862" s="59" t="n"/>
      <c r="CD862" s="59" t="n"/>
      <c r="CE862" s="59" t="n"/>
      <c r="CF862" s="59" t="n"/>
      <c r="CG862" s="59" t="n"/>
      <c r="CH862" s="59" t="n"/>
      <c r="CI862" s="59" t="n"/>
      <c r="CJ862" s="59" t="n"/>
      <c r="CK862" s="59" t="n"/>
      <c r="CL862" s="59" t="n"/>
      <c r="CM862" s="59" t="n"/>
      <c r="CN862" s="59" t="n"/>
      <c r="CO862" s="59" t="n"/>
      <c r="CP862" s="59" t="n"/>
      <c r="CQ862" s="59" t="n"/>
      <c r="CR862" s="59" t="n"/>
      <c r="CS862" s="59" t="n"/>
      <c r="CT862" s="59" t="n"/>
      <c r="CU862" s="59" t="n"/>
      <c r="CV862" s="59" t="n"/>
      <c r="CW862" s="59" t="n"/>
      <c r="CX862" s="59" t="n"/>
      <c r="CY862" s="59" t="n"/>
      <c r="CZ862" s="59" t="n"/>
    </row>
    <row r="863">
      <c r="D863" s="107" t="n"/>
      <c r="E863" s="107" t="n"/>
      <c r="F863" s="107" t="n"/>
      <c r="G863" s="107" t="n"/>
      <c r="H863" s="107" t="n"/>
      <c r="I863" s="107" t="n"/>
      <c r="J863" s="107" t="n"/>
      <c r="K863" s="107" t="n"/>
      <c r="L863" s="107" t="n"/>
      <c r="M863" s="107" t="n"/>
      <c r="N863" s="107" t="n"/>
      <c r="O863" s="107" t="n"/>
      <c r="P863" s="107" t="n"/>
      <c r="Q863" s="107" t="n"/>
      <c r="R863" s="107" t="n"/>
      <c r="S863" s="107" t="n"/>
      <c r="T863" s="107" t="n"/>
      <c r="U863" s="107" t="n"/>
      <c r="V863" s="107" t="n"/>
      <c r="W863" s="107" t="n"/>
      <c r="X863" s="107" t="n"/>
      <c r="Y863" s="107" t="n"/>
      <c r="Z863" s="107" t="n"/>
      <c r="AA863" s="107" t="n"/>
      <c r="AB863" s="107" t="n"/>
      <c r="AC863" s="107" t="n"/>
      <c r="AD863" s="107" t="n"/>
      <c r="AE863" s="107" t="n"/>
      <c r="AF863" s="107" t="n"/>
      <c r="AG863" s="107" t="n"/>
      <c r="AH863" s="107" t="n"/>
      <c r="AI863" s="107" t="n"/>
      <c r="AJ863" s="107" t="n"/>
      <c r="AK863" s="107" t="n"/>
      <c r="AL863" s="107" t="n"/>
      <c r="AM863" s="107" t="n"/>
      <c r="AN863" s="107" t="n"/>
      <c r="AO863" s="107" t="n"/>
      <c r="AP863" s="107" t="n"/>
      <c r="AQ863" s="107" t="n"/>
      <c r="AR863" s="107" t="n"/>
      <c r="AS863" s="107" t="n"/>
      <c r="AT863" s="107" t="n"/>
      <c r="AU863" s="107" t="n"/>
      <c r="AV863" s="107" t="n"/>
      <c r="AW863" s="107" t="n"/>
      <c r="AX863" s="107" t="n"/>
      <c r="AY863" s="107" t="n"/>
      <c r="AZ863" s="107" t="n"/>
      <c r="BA863" s="107" t="n"/>
      <c r="BB863" s="107" t="n"/>
      <c r="BC863" s="107" t="n"/>
      <c r="BD863" s="107" t="n"/>
      <c r="BE863" s="107" t="n"/>
      <c r="BF863" s="107" t="n"/>
      <c r="BG863" s="107" t="n"/>
      <c r="BH863" s="107" t="n"/>
      <c r="BI863" s="107" t="n"/>
      <c r="BJ863" s="107" t="n"/>
      <c r="BK863" s="107" t="n"/>
      <c r="BL863" s="107" t="n"/>
      <c r="BM863" s="107" t="n"/>
      <c r="BN863" s="107" t="n"/>
      <c r="BO863" s="107" t="n"/>
      <c r="BP863" s="107" t="n"/>
      <c r="BQ863" s="107" t="n"/>
      <c r="BR863" s="107" t="n"/>
      <c r="BS863" s="107" t="n"/>
      <c r="BT863" s="107" t="n"/>
      <c r="BU863" s="107" t="n"/>
      <c r="BV863" s="107" t="n"/>
      <c r="BW863" s="107" t="n"/>
      <c r="BX863" s="107" t="n"/>
      <c r="BY863" s="107" t="n"/>
      <c r="BZ863" s="107" t="n"/>
      <c r="CA863" s="107" t="n"/>
      <c r="CB863" s="107" t="n"/>
      <c r="CC863" s="107" t="n"/>
      <c r="CD863" s="107" t="n"/>
      <c r="CE863" s="107" t="n"/>
      <c r="CF863" s="107" t="n"/>
      <c r="CG863" s="107" t="n"/>
      <c r="CH863" s="107" t="n"/>
      <c r="CI863" s="107" t="n"/>
      <c r="CJ863" s="107" t="n"/>
      <c r="CK863" s="107" t="n"/>
      <c r="CL863" s="107" t="n"/>
      <c r="CM863" s="107" t="n"/>
      <c r="CN863" s="107" t="n"/>
      <c r="CO863" s="107" t="n"/>
      <c r="CP863" s="107" t="n"/>
      <c r="CQ863" s="107" t="n"/>
      <c r="CR863" s="107" t="n"/>
      <c r="CS863" s="107" t="n"/>
      <c r="CT863" s="107" t="n"/>
      <c r="CU863" s="107" t="n"/>
      <c r="CV863" s="107" t="n"/>
      <c r="CW863" s="107" t="n"/>
      <c r="CX863" s="107" t="n"/>
      <c r="CY863" s="107" t="n"/>
      <c r="CZ863" s="107" t="n"/>
    </row>
    <row r="865">
      <c r="A865" s="126">
        <f>IF('AS51'!$C$84="","",'AS51'!$C$84)</f>
        <v/>
      </c>
      <c r="B865" s="68">
        <f>IF($A865="",0,COUNT($E866:$CZ866))</f>
        <v/>
      </c>
      <c r="C865" s="69">
        <f>IF($B865=0,0,MAX($E866:$CZ866))</f>
        <v/>
      </c>
      <c r="D865" s="58">
        <f>_xll.BDS($A865,'Field Check'!$C$44,"headers=y","startcol=1","endcol=7","dir=h","DVD_START_DT",'Field Check'!$C$59,"DVD_END_DT",'Field Check'!$D$59,"cols=2;rows=7")</f>
        <v/>
      </c>
      <c r="E865" s="59" t="n">
        <v>46189</v>
      </c>
      <c r="F865" s="59" t="n"/>
      <c r="G865" s="59" t="n"/>
      <c r="H865" s="59" t="n"/>
      <c r="I865" s="59" t="n"/>
      <c r="J865" s="59" t="n"/>
      <c r="K865" s="59" t="n"/>
      <c r="L865" s="59" t="n"/>
      <c r="M865" s="59" t="n"/>
      <c r="N865" s="59" t="n"/>
      <c r="O865" s="59" t="n"/>
      <c r="P865" s="59" t="n"/>
      <c r="Q865" s="59" t="n"/>
      <c r="R865" s="59" t="n"/>
      <c r="S865" s="59" t="n"/>
      <c r="T865" s="59" t="n"/>
      <c r="U865" s="59" t="n"/>
      <c r="V865" s="59" t="n"/>
      <c r="W865" s="59" t="n"/>
      <c r="X865" s="59" t="n"/>
      <c r="Y865" s="59" t="n"/>
      <c r="Z865" s="59" t="n"/>
      <c r="AA865" s="59" t="n"/>
      <c r="AB865" s="59" t="n"/>
      <c r="AC865" s="59" t="n"/>
      <c r="AD865" s="59" t="n"/>
      <c r="AE865" s="59" t="n"/>
      <c r="AF865" s="59" t="n"/>
      <c r="AG865" s="59" t="n"/>
      <c r="AH865" s="59" t="n"/>
      <c r="AI865" s="59" t="n"/>
      <c r="AJ865" s="59" t="n"/>
      <c r="AK865" s="59" t="n"/>
      <c r="AL865" s="59" t="n"/>
      <c r="AM865" s="59" t="n"/>
      <c r="AN865" s="59" t="n"/>
      <c r="AO865" s="59" t="n"/>
      <c r="AP865" s="59" t="n"/>
      <c r="AQ865" s="59" t="n"/>
      <c r="AR865" s="59" t="n"/>
      <c r="AS865" s="59" t="n"/>
      <c r="AT865" s="59" t="n"/>
      <c r="AU865" s="59" t="n"/>
      <c r="AV865" s="59" t="n"/>
      <c r="AW865" s="59" t="n"/>
      <c r="AX865" s="59" t="n"/>
      <c r="AY865" s="59" t="n"/>
      <c r="AZ865" s="59" t="n"/>
      <c r="BA865" s="59" t="n"/>
      <c r="BB865" s="59" t="n"/>
      <c r="BC865" s="59" t="n"/>
      <c r="BD865" s="59" t="n"/>
      <c r="BE865" s="59" t="n"/>
      <c r="BF865" s="59" t="n"/>
      <c r="BG865" s="59" t="n"/>
      <c r="BH865" s="59" t="n"/>
      <c r="BI865" s="59" t="n"/>
      <c r="BJ865" s="59" t="n"/>
      <c r="BK865" s="59" t="n"/>
      <c r="BL865" s="59" t="n"/>
      <c r="BM865" s="59" t="n"/>
      <c r="BN865" s="59" t="n"/>
      <c r="BO865" s="59" t="n"/>
      <c r="BP865" s="59" t="n"/>
      <c r="BQ865" s="59" t="n"/>
      <c r="BR865" s="59" t="n"/>
      <c r="BS865" s="59" t="n"/>
      <c r="BT865" s="59" t="n"/>
      <c r="BU865" s="59" t="n"/>
      <c r="BV865" s="59" t="n"/>
      <c r="BW865" s="59" t="n"/>
      <c r="BX865" s="59" t="n"/>
      <c r="BY865" s="59" t="n"/>
      <c r="BZ865" s="59" t="n"/>
      <c r="CA865" s="59" t="n"/>
      <c r="CB865" s="59" t="n"/>
      <c r="CC865" s="59" t="n"/>
      <c r="CD865" s="59" t="n"/>
      <c r="CE865" s="59" t="n"/>
      <c r="CF865" s="59" t="n"/>
      <c r="CG865" s="59" t="n"/>
      <c r="CH865" s="59" t="n"/>
      <c r="CI865" s="59" t="n"/>
      <c r="CJ865" s="59" t="n"/>
      <c r="CK865" s="59" t="n"/>
      <c r="CL865" s="59" t="n"/>
      <c r="CM865" s="59" t="n"/>
      <c r="CN865" s="59" t="n"/>
      <c r="CO865" s="59" t="n"/>
      <c r="CP865" s="59" t="n"/>
      <c r="CQ865" s="59" t="n"/>
      <c r="CR865" s="59" t="n"/>
      <c r="CS865" s="59" t="n"/>
      <c r="CT865" s="59" t="n"/>
      <c r="CU865" s="59" t="n"/>
      <c r="CV865" s="59" t="n"/>
      <c r="CW865" s="59" t="n"/>
      <c r="CX865" s="59" t="n"/>
      <c r="CY865" s="59" t="n"/>
      <c r="CZ865" s="59" t="n"/>
    </row>
    <row r="866">
      <c r="D866" s="59" t="inlineStr">
        <is>
          <t>Ex-Date</t>
        </is>
      </c>
      <c r="E866" s="59" t="n">
        <v>46202</v>
      </c>
      <c r="F866" s="59" t="n"/>
      <c r="G866" s="59" t="n"/>
      <c r="H866" s="59" t="n"/>
      <c r="I866" s="59" t="n"/>
      <c r="J866" s="59" t="n"/>
      <c r="K866" s="59" t="n"/>
      <c r="L866" s="59" t="n"/>
      <c r="M866" s="59" t="n"/>
      <c r="N866" s="59" t="n"/>
      <c r="O866" s="59" t="n"/>
      <c r="P866" s="59" t="n"/>
      <c r="Q866" s="59" t="n"/>
      <c r="R866" s="59" t="n"/>
      <c r="S866" s="59" t="n"/>
      <c r="T866" s="59" t="n"/>
      <c r="U866" s="59" t="n"/>
      <c r="V866" s="59" t="n"/>
      <c r="W866" s="59" t="n"/>
      <c r="X866" s="59" t="n"/>
      <c r="Y866" s="59" t="n"/>
      <c r="Z866" s="59" t="n"/>
      <c r="AA866" s="59" t="n"/>
      <c r="AB866" s="59" t="n"/>
      <c r="AC866" s="59" t="n"/>
      <c r="AD866" s="59" t="n"/>
      <c r="AE866" s="59" t="n"/>
      <c r="AF866" s="59" t="n"/>
      <c r="AG866" s="59" t="n"/>
      <c r="AH866" s="59" t="n"/>
      <c r="AI866" s="59" t="n"/>
      <c r="AJ866" s="59" t="n"/>
      <c r="AK866" s="59" t="n"/>
      <c r="AL866" s="59" t="n"/>
      <c r="AM866" s="59" t="n"/>
      <c r="AN866" s="59" t="n"/>
      <c r="AO866" s="59" t="n"/>
      <c r="AP866" s="59" t="n"/>
      <c r="AQ866" s="59" t="n"/>
      <c r="AR866" s="59" t="n"/>
      <c r="AS866" s="59" t="n"/>
      <c r="AT866" s="59" t="n"/>
      <c r="AU866" s="59" t="n"/>
      <c r="AV866" s="59" t="n"/>
      <c r="AW866" s="59" t="n"/>
      <c r="AX866" s="59" t="n"/>
      <c r="AY866" s="59" t="n"/>
      <c r="AZ866" s="59" t="n"/>
      <c r="BA866" s="59" t="n"/>
      <c r="BB866" s="59" t="n"/>
      <c r="BC866" s="59" t="n"/>
      <c r="BD866" s="59" t="n"/>
      <c r="BE866" s="59" t="n"/>
      <c r="BF866" s="59" t="n"/>
      <c r="BG866" s="59" t="n"/>
      <c r="BH866" s="59" t="n"/>
      <c r="BI866" s="59" t="n"/>
      <c r="BJ866" s="59" t="n"/>
      <c r="BK866" s="59" t="n"/>
      <c r="BL866" s="59" t="n"/>
      <c r="BM866" s="59" t="n"/>
      <c r="BN866" s="59" t="n"/>
      <c r="BO866" s="59" t="n"/>
      <c r="BP866" s="59" t="n"/>
      <c r="BQ866" s="59" t="n"/>
      <c r="BR866" s="59" t="n"/>
      <c r="BS866" s="59" t="n"/>
      <c r="BT866" s="59" t="n"/>
      <c r="BU866" s="59" t="n"/>
      <c r="BV866" s="59" t="n"/>
      <c r="BW866" s="59" t="n"/>
      <c r="BX866" s="59" t="n"/>
      <c r="BY866" s="59" t="n"/>
      <c r="BZ866" s="59" t="n"/>
      <c r="CA866" s="59" t="n"/>
      <c r="CB866" s="59" t="n"/>
      <c r="CC866" s="59" t="n"/>
      <c r="CD866" s="59" t="n"/>
      <c r="CE866" s="59" t="n"/>
      <c r="CF866" s="59" t="n"/>
      <c r="CG866" s="59" t="n"/>
      <c r="CH866" s="59" t="n"/>
      <c r="CI866" s="59" t="n"/>
      <c r="CJ866" s="59" t="n"/>
      <c r="CK866" s="59" t="n"/>
      <c r="CL866" s="59" t="n"/>
      <c r="CM866" s="59" t="n"/>
      <c r="CN866" s="59" t="n"/>
      <c r="CO866" s="59" t="n"/>
      <c r="CP866" s="59" t="n"/>
      <c r="CQ866" s="59" t="n"/>
      <c r="CR866" s="59" t="n"/>
      <c r="CS866" s="59" t="n"/>
      <c r="CT866" s="59" t="n"/>
      <c r="CU866" s="59" t="n"/>
      <c r="CV866" s="59" t="n"/>
      <c r="CW866" s="59" t="n"/>
      <c r="CX866" s="59" t="n"/>
      <c r="CY866" s="59" t="n"/>
      <c r="CZ866" s="59" t="n"/>
    </row>
    <row r="867">
      <c r="D867" s="59" t="inlineStr">
        <is>
          <t>Record Date</t>
        </is>
      </c>
      <c r="E867" s="59" t="n">
        <v>46203</v>
      </c>
      <c r="F867" s="59" t="n"/>
      <c r="G867" s="59" t="n"/>
      <c r="H867" s="59" t="n"/>
      <c r="I867" s="59" t="n"/>
      <c r="J867" s="59" t="n"/>
      <c r="K867" s="59" t="n"/>
      <c r="L867" s="59" t="n"/>
      <c r="M867" s="59" t="n"/>
      <c r="N867" s="59" t="n"/>
      <c r="O867" s="59" t="n"/>
      <c r="P867" s="59" t="n"/>
      <c r="Q867" s="59" t="n"/>
      <c r="R867" s="59" t="n"/>
      <c r="S867" s="59" t="n"/>
      <c r="T867" s="59" t="n"/>
      <c r="U867" s="59" t="n"/>
      <c r="V867" s="59" t="n"/>
      <c r="W867" s="59" t="n"/>
      <c r="X867" s="59" t="n"/>
      <c r="Y867" s="59" t="n"/>
      <c r="Z867" s="59" t="n"/>
      <c r="AA867" s="59" t="n"/>
      <c r="AB867" s="59" t="n"/>
      <c r="AC867" s="59" t="n"/>
      <c r="AD867" s="59" t="n"/>
      <c r="AE867" s="59" t="n"/>
      <c r="AF867" s="59" t="n"/>
      <c r="AG867" s="59" t="n"/>
      <c r="AH867" s="59" t="n"/>
      <c r="AI867" s="59" t="n"/>
      <c r="AJ867" s="59" t="n"/>
      <c r="AK867" s="59" t="n"/>
      <c r="AL867" s="59" t="n"/>
      <c r="AM867" s="59" t="n"/>
      <c r="AN867" s="59" t="n"/>
      <c r="AO867" s="59" t="n"/>
      <c r="AP867" s="59" t="n"/>
      <c r="AQ867" s="59" t="n"/>
      <c r="AR867" s="59" t="n"/>
      <c r="AS867" s="59" t="n"/>
      <c r="AT867" s="59" t="n"/>
      <c r="AU867" s="59" t="n"/>
      <c r="AV867" s="59" t="n"/>
      <c r="AW867" s="59" t="n"/>
      <c r="AX867" s="59" t="n"/>
      <c r="AY867" s="59" t="n"/>
      <c r="AZ867" s="59" t="n"/>
      <c r="BA867" s="59" t="n"/>
      <c r="BB867" s="59" t="n"/>
      <c r="BC867" s="59" t="n"/>
      <c r="BD867" s="59" t="n"/>
      <c r="BE867" s="59" t="n"/>
      <c r="BF867" s="59" t="n"/>
      <c r="BG867" s="59" t="n"/>
      <c r="BH867" s="59" t="n"/>
      <c r="BI867" s="59" t="n"/>
      <c r="BJ867" s="59" t="n"/>
      <c r="BK867" s="59" t="n"/>
      <c r="BL867" s="59" t="n"/>
      <c r="BM867" s="59" t="n"/>
      <c r="BN867" s="59" t="n"/>
      <c r="BO867" s="59" t="n"/>
      <c r="BP867" s="59" t="n"/>
      <c r="BQ867" s="59" t="n"/>
      <c r="BR867" s="59" t="n"/>
      <c r="BS867" s="59" t="n"/>
      <c r="BT867" s="59" t="n"/>
      <c r="BU867" s="59" t="n"/>
      <c r="BV867" s="59" t="n"/>
      <c r="BW867" s="59" t="n"/>
      <c r="BX867" s="59" t="n"/>
      <c r="BY867" s="59" t="n"/>
      <c r="BZ867" s="59" t="n"/>
      <c r="CA867" s="59" t="n"/>
      <c r="CB867" s="59" t="n"/>
      <c r="CC867" s="59" t="n"/>
      <c r="CD867" s="59" t="n"/>
      <c r="CE867" s="59" t="n"/>
      <c r="CF867" s="59" t="n"/>
      <c r="CG867" s="59" t="n"/>
      <c r="CH867" s="59" t="n"/>
      <c r="CI867" s="59" t="n"/>
      <c r="CJ867" s="59" t="n"/>
      <c r="CK867" s="59" t="n"/>
      <c r="CL867" s="59" t="n"/>
      <c r="CM867" s="59" t="n"/>
      <c r="CN867" s="59" t="n"/>
      <c r="CO867" s="59" t="n"/>
      <c r="CP867" s="59" t="n"/>
      <c r="CQ867" s="59" t="n"/>
      <c r="CR867" s="59" t="n"/>
      <c r="CS867" s="59" t="n"/>
      <c r="CT867" s="59" t="n"/>
      <c r="CU867" s="59" t="n"/>
      <c r="CV867" s="59" t="n"/>
      <c r="CW867" s="59" t="n"/>
      <c r="CX867" s="59" t="n"/>
      <c r="CY867" s="59" t="n"/>
      <c r="CZ867" s="59" t="n"/>
    </row>
    <row r="868">
      <c r="D868" s="59" t="inlineStr">
        <is>
          <t>Payable Date</t>
        </is>
      </c>
      <c r="E868" s="59" t="n">
        <v>46260</v>
      </c>
      <c r="F868" s="59" t="n"/>
      <c r="G868" s="59" t="n"/>
      <c r="H868" s="59" t="n"/>
      <c r="I868" s="59" t="n"/>
      <c r="J868" s="59" t="n"/>
      <c r="K868" s="59" t="n"/>
      <c r="L868" s="59" t="n"/>
      <c r="M868" s="59" t="n"/>
      <c r="N868" s="59" t="n"/>
      <c r="O868" s="59" t="n"/>
      <c r="P868" s="59" t="n"/>
      <c r="Q868" s="59" t="n"/>
      <c r="R868" s="59" t="n"/>
      <c r="S868" s="59" t="n"/>
      <c r="T868" s="59" t="n"/>
      <c r="U868" s="59" t="n"/>
      <c r="V868" s="59" t="n"/>
      <c r="W868" s="59" t="n"/>
      <c r="X868" s="59" t="n"/>
      <c r="Y868" s="59" t="n"/>
      <c r="Z868" s="59" t="n"/>
      <c r="AA868" s="59" t="n"/>
      <c r="AB868" s="59" t="n"/>
      <c r="AC868" s="59" t="n"/>
      <c r="AD868" s="59" t="n"/>
      <c r="AE868" s="59" t="n"/>
      <c r="AF868" s="59" t="n"/>
      <c r="AG868" s="59" t="n"/>
      <c r="AH868" s="59" t="n"/>
      <c r="AI868" s="59" t="n"/>
      <c r="AJ868" s="59" t="n"/>
      <c r="AK868" s="59" t="n"/>
      <c r="AL868" s="59" t="n"/>
      <c r="AM868" s="59" t="n"/>
      <c r="AN868" s="59" t="n"/>
      <c r="AO868" s="59" t="n"/>
      <c r="AP868" s="59" t="n"/>
      <c r="AQ868" s="59" t="n"/>
      <c r="AR868" s="59" t="n"/>
      <c r="AS868" s="59" t="n"/>
      <c r="AT868" s="59" t="n"/>
      <c r="AU868" s="59" t="n"/>
      <c r="AV868" s="59" t="n"/>
      <c r="AW868" s="59" t="n"/>
      <c r="AX868" s="59" t="n"/>
      <c r="AY868" s="59" t="n"/>
      <c r="AZ868" s="59" t="n"/>
      <c r="BA868" s="59" t="n"/>
      <c r="BB868" s="59" t="n"/>
      <c r="BC868" s="59" t="n"/>
      <c r="BD868" s="59" t="n"/>
      <c r="BE868" s="59" t="n"/>
      <c r="BF868" s="59" t="n"/>
      <c r="BG868" s="59" t="n"/>
      <c r="BH868" s="59" t="n"/>
      <c r="BI868" s="59" t="n"/>
      <c r="BJ868" s="59" t="n"/>
      <c r="BK868" s="59" t="n"/>
      <c r="BL868" s="59" t="n"/>
      <c r="BM868" s="59" t="n"/>
      <c r="BN868" s="59" t="n"/>
      <c r="BO868" s="59" t="n"/>
      <c r="BP868" s="59" t="n"/>
      <c r="BQ868" s="59" t="n"/>
      <c r="BR868" s="59" t="n"/>
      <c r="BS868" s="59" t="n"/>
      <c r="BT868" s="59" t="n"/>
      <c r="BU868" s="59" t="n"/>
      <c r="BV868" s="59" t="n"/>
      <c r="BW868" s="59" t="n"/>
      <c r="BX868" s="59" t="n"/>
      <c r="BY868" s="59" t="n"/>
      <c r="BZ868" s="59" t="n"/>
      <c r="CA868" s="59" t="n"/>
      <c r="CB868" s="59" t="n"/>
      <c r="CC868" s="59" t="n"/>
      <c r="CD868" s="59" t="n"/>
      <c r="CE868" s="59" t="n"/>
      <c r="CF868" s="59" t="n"/>
      <c r="CG868" s="59" t="n"/>
      <c r="CH868" s="59" t="n"/>
      <c r="CI868" s="59" t="n"/>
      <c r="CJ868" s="59" t="n"/>
      <c r="CK868" s="59" t="n"/>
      <c r="CL868" s="59" t="n"/>
      <c r="CM868" s="59" t="n"/>
      <c r="CN868" s="59" t="n"/>
      <c r="CO868" s="59" t="n"/>
      <c r="CP868" s="59" t="n"/>
      <c r="CQ868" s="59" t="n"/>
      <c r="CR868" s="59" t="n"/>
      <c r="CS868" s="59" t="n"/>
      <c r="CT868" s="59" t="n"/>
      <c r="CU868" s="59" t="n"/>
      <c r="CV868" s="59" t="n"/>
      <c r="CW868" s="59" t="n"/>
      <c r="CX868" s="59" t="n"/>
      <c r="CY868" s="59" t="n"/>
      <c r="CZ868" s="59" t="n"/>
    </row>
    <row r="869">
      <c r="D869" s="107" t="inlineStr">
        <is>
          <t>Dividend Amount</t>
        </is>
      </c>
      <c r="E869" s="107" t="n">
        <v>0.15</v>
      </c>
      <c r="F869" s="107" t="n"/>
      <c r="G869" s="107" t="n"/>
      <c r="H869" s="107" t="n"/>
      <c r="I869" s="107" t="n"/>
      <c r="J869" s="107" t="n"/>
      <c r="K869" s="107" t="n"/>
      <c r="L869" s="107" t="n"/>
      <c r="M869" s="107" t="n"/>
      <c r="N869" s="107" t="n"/>
      <c r="O869" s="107" t="n"/>
      <c r="P869" s="107" t="n"/>
      <c r="Q869" s="107" t="n"/>
      <c r="R869" s="107" t="n"/>
      <c r="S869" s="107" t="n"/>
      <c r="T869" s="107" t="n"/>
      <c r="U869" s="107" t="n"/>
      <c r="V869" s="107" t="n"/>
      <c r="W869" s="107" t="n"/>
      <c r="X869" s="107" t="n"/>
      <c r="Y869" s="107" t="n"/>
      <c r="Z869" s="107" t="n"/>
      <c r="AA869" s="107" t="n"/>
      <c r="AB869" s="107" t="n"/>
      <c r="AC869" s="107" t="n"/>
      <c r="AD869" s="107" t="n"/>
      <c r="AE869" s="107" t="n"/>
      <c r="AF869" s="107" t="n"/>
      <c r="AG869" s="107" t="n"/>
      <c r="AH869" s="107" t="n"/>
      <c r="AI869" s="107" t="n"/>
      <c r="AJ869" s="107" t="n"/>
      <c r="AK869" s="107" t="n"/>
      <c r="AL869" s="107" t="n"/>
      <c r="AM869" s="107" t="n"/>
      <c r="AN869" s="107" t="n"/>
      <c r="AO869" s="107" t="n"/>
      <c r="AP869" s="107" t="n"/>
      <c r="AQ869" s="107" t="n"/>
      <c r="AR869" s="107" t="n"/>
      <c r="AS869" s="107" t="n"/>
      <c r="AT869" s="107" t="n"/>
      <c r="AU869" s="107" t="n"/>
      <c r="AV869" s="107" t="n"/>
      <c r="AW869" s="107" t="n"/>
      <c r="AX869" s="107" t="n"/>
      <c r="AY869" s="107" t="n"/>
      <c r="AZ869" s="107" t="n"/>
      <c r="BA869" s="107" t="n"/>
      <c r="BB869" s="107" t="n"/>
      <c r="BC869" s="107" t="n"/>
      <c r="BD869" s="107" t="n"/>
      <c r="BE869" s="107" t="n"/>
      <c r="BF869" s="107" t="n"/>
      <c r="BG869" s="107" t="n"/>
      <c r="BH869" s="107" t="n"/>
      <c r="BI869" s="107" t="n"/>
      <c r="BJ869" s="107" t="n"/>
      <c r="BK869" s="107" t="n"/>
      <c r="BL869" s="107" t="n"/>
      <c r="BM869" s="107" t="n"/>
      <c r="BN869" s="107" t="n"/>
      <c r="BO869" s="107" t="n"/>
      <c r="BP869" s="107" t="n"/>
      <c r="BQ869" s="107" t="n"/>
      <c r="BR869" s="107" t="n"/>
      <c r="BS869" s="107" t="n"/>
      <c r="BT869" s="107" t="n"/>
      <c r="BU869" s="107" t="n"/>
      <c r="BV869" s="107" t="n"/>
      <c r="BW869" s="107" t="n"/>
      <c r="BX869" s="107" t="n"/>
      <c r="BY869" s="107" t="n"/>
      <c r="BZ869" s="107" t="n"/>
      <c r="CA869" s="107" t="n"/>
      <c r="CB869" s="107" t="n"/>
      <c r="CC869" s="107" t="n"/>
      <c r="CD869" s="107" t="n"/>
      <c r="CE869" s="107" t="n"/>
      <c r="CF869" s="107" t="n"/>
      <c r="CG869" s="107" t="n"/>
      <c r="CH869" s="107" t="n"/>
      <c r="CI869" s="107" t="n"/>
      <c r="CJ869" s="107" t="n"/>
      <c r="CK869" s="107" t="n"/>
      <c r="CL869" s="107" t="n"/>
      <c r="CM869" s="107" t="n"/>
      <c r="CN869" s="107" t="n"/>
      <c r="CO869" s="107" t="n"/>
      <c r="CP869" s="107" t="n"/>
      <c r="CQ869" s="107" t="n"/>
      <c r="CR869" s="107" t="n"/>
      <c r="CS869" s="107" t="n"/>
      <c r="CT869" s="107" t="n"/>
      <c r="CU869" s="107" t="n"/>
      <c r="CV869" s="107" t="n"/>
      <c r="CW869" s="107" t="n"/>
      <c r="CX869" s="107" t="n"/>
      <c r="CY869" s="107" t="n"/>
      <c r="CZ869" s="107" t="n"/>
    </row>
    <row r="870">
      <c r="D870" t="inlineStr">
        <is>
          <t>Dividend Frequency</t>
        </is>
      </c>
      <c r="E870" t="inlineStr">
        <is>
          <t>Semi-Anl</t>
        </is>
      </c>
    </row>
    <row r="871">
      <c r="D871" t="inlineStr">
        <is>
          <t>Dividend Type</t>
        </is>
      </c>
      <c r="E871" t="inlineStr">
        <is>
          <t>Final</t>
        </is>
      </c>
    </row>
    <row r="872">
      <c r="A872" s="2">
        <f>IF($A865="","","   projections")</f>
        <v/>
      </c>
      <c r="B872" s="68">
        <f>IF($A865="",0,COUNT($E873:$CZ873))</f>
        <v/>
      </c>
      <c r="C872" s="69">
        <f>IF($B872=0,0,MAX($E873:$CZ873))</f>
        <v/>
      </c>
      <c r="D872" s="58">
        <f>_xll.BDS($A865,'Field Check'!$C$42,"headers=y","startcol=1","endcol=3","dir=h","cols=19;rows=3")</f>
        <v/>
      </c>
      <c r="E872" s="59" t="n">
        <v>46366</v>
      </c>
      <c r="F872" s="59" t="n">
        <v>46560</v>
      </c>
      <c r="G872" s="59" t="n">
        <v>46730</v>
      </c>
      <c r="H872" s="59" t="n">
        <v>46924</v>
      </c>
      <c r="I872" s="59" t="n">
        <v>47101</v>
      </c>
      <c r="J872" s="59" t="n">
        <v>47288</v>
      </c>
      <c r="K872" s="59" t="n">
        <v>47465</v>
      </c>
      <c r="L872" s="59" t="n">
        <v>47652</v>
      </c>
      <c r="M872" s="59" t="n">
        <v>47829</v>
      </c>
      <c r="N872" s="59" t="n">
        <v>48023</v>
      </c>
      <c r="O872" s="59" t="n">
        <v>48193</v>
      </c>
      <c r="P872" s="59" t="n">
        <v>48387</v>
      </c>
      <c r="Q872" s="59" t="n">
        <v>48557</v>
      </c>
      <c r="R872" s="59" t="n">
        <v>48751</v>
      </c>
      <c r="S872" s="59" t="n">
        <v>48921</v>
      </c>
      <c r="T872" s="59" t="n">
        <v>49115</v>
      </c>
      <c r="U872" s="59" t="n">
        <v>49285</v>
      </c>
      <c r="V872" s="59" t="n">
        <v>49486</v>
      </c>
      <c r="W872" s="59" t="n"/>
      <c r="X872" s="59" t="n"/>
      <c r="Y872" s="59" t="n"/>
      <c r="Z872" s="59" t="n"/>
      <c r="AA872" s="59" t="n"/>
      <c r="AB872" s="59" t="n"/>
      <c r="AC872" s="59" t="n"/>
      <c r="AD872" s="59" t="n"/>
      <c r="AE872" s="59" t="n"/>
      <c r="AF872" s="59" t="n"/>
      <c r="AG872" s="59" t="n"/>
      <c r="AH872" s="59" t="n"/>
      <c r="AI872" s="59" t="n"/>
      <c r="AJ872" s="59" t="n"/>
      <c r="AK872" s="59" t="n"/>
      <c r="AL872" s="59" t="n"/>
      <c r="AM872" s="59" t="n"/>
      <c r="AN872" s="59" t="n"/>
      <c r="AO872" s="59" t="n"/>
      <c r="AP872" s="59" t="n"/>
      <c r="AQ872" s="59" t="n"/>
      <c r="AR872" s="59" t="n"/>
      <c r="AS872" s="59" t="n"/>
      <c r="AT872" s="59" t="n"/>
      <c r="AU872" s="59" t="n"/>
      <c r="AV872" s="59" t="n"/>
      <c r="AW872" s="59" t="n"/>
      <c r="AX872" s="59" t="n"/>
      <c r="AY872" s="59" t="n"/>
      <c r="AZ872" s="59" t="n"/>
      <c r="BA872" s="59" t="n"/>
      <c r="BB872" s="59" t="n"/>
      <c r="BC872" s="59" t="n"/>
      <c r="BD872" s="59" t="n"/>
      <c r="BE872" s="59" t="n"/>
      <c r="BF872" s="59" t="n"/>
      <c r="BG872" s="59" t="n"/>
      <c r="BH872" s="59" t="n"/>
      <c r="BI872" s="59" t="n"/>
      <c r="BJ872" s="59" t="n"/>
      <c r="BK872" s="59" t="n"/>
      <c r="BL872" s="59" t="n"/>
      <c r="BM872" s="59" t="n"/>
      <c r="BN872" s="59" t="n"/>
      <c r="BO872" s="59" t="n"/>
      <c r="BP872" s="59" t="n"/>
      <c r="BQ872" s="59" t="n"/>
      <c r="BR872" s="59" t="n"/>
      <c r="BS872" s="59" t="n"/>
      <c r="BT872" s="59" t="n"/>
      <c r="BU872" s="59" t="n"/>
      <c r="BV872" s="59" t="n"/>
      <c r="BW872" s="59" t="n"/>
      <c r="BX872" s="59" t="n"/>
      <c r="BY872" s="59" t="n"/>
      <c r="BZ872" s="59" t="n"/>
      <c r="CA872" s="59" t="n"/>
      <c r="CB872" s="59" t="n"/>
      <c r="CC872" s="59" t="n"/>
      <c r="CD872" s="59" t="n"/>
      <c r="CE872" s="59" t="n"/>
      <c r="CF872" s="59" t="n"/>
      <c r="CG872" s="59" t="n"/>
      <c r="CH872" s="59" t="n"/>
      <c r="CI872" s="59" t="n"/>
      <c r="CJ872" s="59" t="n"/>
      <c r="CK872" s="59" t="n"/>
      <c r="CL872" s="59" t="n"/>
      <c r="CM872" s="59" t="n"/>
      <c r="CN872" s="59" t="n"/>
      <c r="CO872" s="59" t="n"/>
      <c r="CP872" s="59" t="n"/>
      <c r="CQ872" s="59" t="n"/>
      <c r="CR872" s="59" t="n"/>
      <c r="CS872" s="59" t="n"/>
      <c r="CT872" s="59" t="n"/>
      <c r="CU872" s="59" t="n"/>
      <c r="CV872" s="59" t="n"/>
      <c r="CW872" s="59" t="n"/>
      <c r="CX872" s="59" t="n"/>
      <c r="CY872" s="59" t="n"/>
      <c r="CZ872" s="59" t="n"/>
    </row>
    <row r="873">
      <c r="D873" s="59" t="inlineStr">
        <is>
          <t>Ex-Date</t>
        </is>
      </c>
      <c r="E873" s="59" t="n">
        <v>46386</v>
      </c>
      <c r="F873" s="59" t="n">
        <v>46567</v>
      </c>
      <c r="G873" s="59" t="n">
        <v>46751</v>
      </c>
      <c r="H873" s="59" t="n">
        <v>46933</v>
      </c>
      <c r="I873" s="59" t="n">
        <v>47115</v>
      </c>
      <c r="J873" s="59" t="n">
        <v>47297</v>
      </c>
      <c r="K873" s="59" t="n">
        <v>47480</v>
      </c>
      <c r="L873" s="59" t="n">
        <v>47661</v>
      </c>
      <c r="M873" s="59" t="n">
        <v>47847</v>
      </c>
      <c r="N873" s="59" t="n">
        <v>48026</v>
      </c>
      <c r="O873" s="59" t="n">
        <v>48212</v>
      </c>
      <c r="P873" s="59" t="n">
        <v>48394</v>
      </c>
      <c r="Q873" s="59" t="n">
        <v>48578</v>
      </c>
      <c r="R873" s="59" t="n">
        <v>48759</v>
      </c>
      <c r="S873" s="59" t="n">
        <v>48942</v>
      </c>
      <c r="T873" s="59" t="n">
        <v>49124</v>
      </c>
      <c r="U873" s="59" t="n">
        <v>49306</v>
      </c>
      <c r="V873" s="59" t="n">
        <v>49488</v>
      </c>
      <c r="W873" s="59" t="n"/>
      <c r="X873" s="59" t="n"/>
      <c r="Y873" s="59" t="n"/>
      <c r="Z873" s="59" t="n"/>
      <c r="AA873" s="59" t="n"/>
      <c r="AB873" s="59" t="n"/>
      <c r="AC873" s="59" t="n"/>
      <c r="AD873" s="59" t="n"/>
      <c r="AE873" s="59" t="n"/>
      <c r="AF873" s="59" t="n"/>
      <c r="AG873" s="59" t="n"/>
      <c r="AH873" s="59" t="n"/>
      <c r="AI873" s="59" t="n"/>
      <c r="AJ873" s="59" t="n"/>
      <c r="AK873" s="59" t="n"/>
      <c r="AL873" s="59" t="n"/>
      <c r="AM873" s="59" t="n"/>
      <c r="AN873" s="59" t="n"/>
      <c r="AO873" s="59" t="n"/>
      <c r="AP873" s="59" t="n"/>
      <c r="AQ873" s="59" t="n"/>
      <c r="AR873" s="59" t="n"/>
      <c r="AS873" s="59" t="n"/>
      <c r="AT873" s="59" t="n"/>
      <c r="AU873" s="59" t="n"/>
      <c r="AV873" s="59" t="n"/>
      <c r="AW873" s="59" t="n"/>
      <c r="AX873" s="59" t="n"/>
      <c r="AY873" s="59" t="n"/>
      <c r="AZ873" s="59" t="n"/>
      <c r="BA873" s="59" t="n"/>
      <c r="BB873" s="59" t="n"/>
      <c r="BC873" s="59" t="n"/>
      <c r="BD873" s="59" t="n"/>
      <c r="BE873" s="59" t="n"/>
      <c r="BF873" s="59" t="n"/>
      <c r="BG873" s="59" t="n"/>
      <c r="BH873" s="59" t="n"/>
      <c r="BI873" s="59" t="n"/>
      <c r="BJ873" s="59" t="n"/>
      <c r="BK873" s="59" t="n"/>
      <c r="BL873" s="59" t="n"/>
      <c r="BM873" s="59" t="n"/>
      <c r="BN873" s="59" t="n"/>
      <c r="BO873" s="59" t="n"/>
      <c r="BP873" s="59" t="n"/>
      <c r="BQ873" s="59" t="n"/>
      <c r="BR873" s="59" t="n"/>
      <c r="BS873" s="59" t="n"/>
      <c r="BT873" s="59" t="n"/>
      <c r="BU873" s="59" t="n"/>
      <c r="BV873" s="59" t="n"/>
      <c r="BW873" s="59" t="n"/>
      <c r="BX873" s="59" t="n"/>
      <c r="BY873" s="59" t="n"/>
      <c r="BZ873" s="59" t="n"/>
      <c r="CA873" s="59" t="n"/>
      <c r="CB873" s="59" t="n"/>
      <c r="CC873" s="59" t="n"/>
      <c r="CD873" s="59" t="n"/>
      <c r="CE873" s="59" t="n"/>
      <c r="CF873" s="59" t="n"/>
      <c r="CG873" s="59" t="n"/>
      <c r="CH873" s="59" t="n"/>
      <c r="CI873" s="59" t="n"/>
      <c r="CJ873" s="59" t="n"/>
      <c r="CK873" s="59" t="n"/>
      <c r="CL873" s="59" t="n"/>
      <c r="CM873" s="59" t="n"/>
      <c r="CN873" s="59" t="n"/>
      <c r="CO873" s="59" t="n"/>
      <c r="CP873" s="59" t="n"/>
      <c r="CQ873" s="59" t="n"/>
      <c r="CR873" s="59" t="n"/>
      <c r="CS873" s="59" t="n"/>
      <c r="CT873" s="59" t="n"/>
      <c r="CU873" s="59" t="n"/>
      <c r="CV873" s="59" t="n"/>
      <c r="CW873" s="59" t="n"/>
      <c r="CX873" s="59" t="n"/>
      <c r="CY873" s="59" t="n"/>
      <c r="CZ873" s="59" t="n"/>
    </row>
    <row r="874">
      <c r="D874" s="107" t="inlineStr">
        <is>
          <t>Amount Per Share</t>
        </is>
      </c>
      <c r="E874" s="107" t="n">
        <v>0.15</v>
      </c>
      <c r="F874" s="107" t="n">
        <v>0.15</v>
      </c>
      <c r="G874" s="107" t="n">
        <v>0.15</v>
      </c>
      <c r="H874" s="107" t="n">
        <v>0.15</v>
      </c>
      <c r="I874" s="107" t="n">
        <v>0.15</v>
      </c>
      <c r="J874" s="107" t="n">
        <v>0.15</v>
      </c>
      <c r="K874" s="107" t="n">
        <v>0.15</v>
      </c>
      <c r="L874" s="107" t="n">
        <v>0.15</v>
      </c>
      <c r="M874" s="107" t="n">
        <v>0.15</v>
      </c>
      <c r="N874" s="107" t="n">
        <v>0.15</v>
      </c>
      <c r="O874" s="107" t="n">
        <v>0.15</v>
      </c>
      <c r="P874" s="107" t="n">
        <v>0.15</v>
      </c>
      <c r="Q874" s="107" t="n">
        <v>0.15</v>
      </c>
      <c r="R874" s="107" t="n">
        <v>0.15</v>
      </c>
      <c r="S874" s="107" t="n">
        <v>0.15</v>
      </c>
      <c r="T874" s="107" t="n">
        <v>0.15</v>
      </c>
      <c r="U874" s="107" t="n">
        <v>0.15</v>
      </c>
      <c r="V874" s="107" t="n">
        <v>0.15</v>
      </c>
      <c r="W874" s="107" t="n"/>
      <c r="X874" s="107" t="n"/>
      <c r="Y874" s="107" t="n"/>
      <c r="Z874" s="107" t="n"/>
      <c r="AA874" s="107" t="n"/>
      <c r="AB874" s="107" t="n"/>
      <c r="AC874" s="107" t="n"/>
      <c r="AD874" s="107" t="n"/>
      <c r="AE874" s="107" t="n"/>
      <c r="AF874" s="107" t="n"/>
      <c r="AG874" s="107" t="n"/>
      <c r="AH874" s="107" t="n"/>
      <c r="AI874" s="107" t="n"/>
      <c r="AJ874" s="107" t="n"/>
      <c r="AK874" s="107" t="n"/>
      <c r="AL874" s="107" t="n"/>
      <c r="AM874" s="107" t="n"/>
      <c r="AN874" s="107" t="n"/>
      <c r="AO874" s="107" t="n"/>
      <c r="AP874" s="107" t="n"/>
      <c r="AQ874" s="107" t="n"/>
      <c r="AR874" s="107" t="n"/>
      <c r="AS874" s="107" t="n"/>
      <c r="AT874" s="107" t="n"/>
      <c r="AU874" s="107" t="n"/>
      <c r="AV874" s="107" t="n"/>
      <c r="AW874" s="107" t="n"/>
      <c r="AX874" s="107" t="n"/>
      <c r="AY874" s="107" t="n"/>
      <c r="AZ874" s="107" t="n"/>
      <c r="BA874" s="107" t="n"/>
      <c r="BB874" s="107" t="n"/>
      <c r="BC874" s="107" t="n"/>
      <c r="BD874" s="107" t="n"/>
      <c r="BE874" s="107" t="n"/>
      <c r="BF874" s="107" t="n"/>
      <c r="BG874" s="107" t="n"/>
      <c r="BH874" s="107" t="n"/>
      <c r="BI874" s="107" t="n"/>
      <c r="BJ874" s="107" t="n"/>
      <c r="BK874" s="107" t="n"/>
      <c r="BL874" s="107" t="n"/>
      <c r="BM874" s="107" t="n"/>
      <c r="BN874" s="107" t="n"/>
      <c r="BO874" s="107" t="n"/>
      <c r="BP874" s="107" t="n"/>
      <c r="BQ874" s="107" t="n"/>
      <c r="BR874" s="107" t="n"/>
      <c r="BS874" s="107" t="n"/>
      <c r="BT874" s="107" t="n"/>
      <c r="BU874" s="107" t="n"/>
      <c r="BV874" s="107" t="n"/>
      <c r="BW874" s="107" t="n"/>
      <c r="BX874" s="107" t="n"/>
      <c r="BY874" s="107" t="n"/>
      <c r="BZ874" s="107" t="n"/>
      <c r="CA874" s="107" t="n"/>
      <c r="CB874" s="107" t="n"/>
      <c r="CC874" s="107" t="n"/>
      <c r="CD874" s="107" t="n"/>
      <c r="CE874" s="107" t="n"/>
      <c r="CF874" s="107" t="n"/>
      <c r="CG874" s="107" t="n"/>
      <c r="CH874" s="107" t="n"/>
      <c r="CI874" s="107" t="n"/>
      <c r="CJ874" s="107" t="n"/>
      <c r="CK874" s="107" t="n"/>
      <c r="CL874" s="107" t="n"/>
      <c r="CM874" s="107" t="n"/>
      <c r="CN874" s="107" t="n"/>
      <c r="CO874" s="107" t="n"/>
      <c r="CP874" s="107" t="n"/>
      <c r="CQ874" s="107" t="n"/>
      <c r="CR874" s="107" t="n"/>
      <c r="CS874" s="107" t="n"/>
      <c r="CT874" s="107" t="n"/>
      <c r="CU874" s="107" t="n"/>
      <c r="CV874" s="107" t="n"/>
      <c r="CW874" s="107" t="n"/>
      <c r="CX874" s="107" t="n"/>
      <c r="CY874" s="107" t="n"/>
      <c r="CZ874" s="107" t="n"/>
    </row>
    <row r="876">
      <c r="A876" s="126">
        <f>IF('AS51'!$C$85="","",'AS51'!$C$85)</f>
        <v/>
      </c>
      <c r="B876" s="68">
        <f>IF($A876="",0,COUNT($E877:$CZ877))</f>
        <v/>
      </c>
      <c r="C876" s="69">
        <f>IF($B876=0,0,MAX($E877:$CZ877))</f>
        <v/>
      </c>
      <c r="D876" s="58">
        <f>_xll.BDS($A876,'Field Check'!$C$44,"headers=y","startcol=1","endcol=7","dir=h","DVD_START_DT",'Field Check'!$C$59,"DVD_END_DT",'Field Check'!$D$59,"cols=2;rows=7")</f>
        <v/>
      </c>
      <c r="E876" s="59" t="n">
        <v>46156</v>
      </c>
      <c r="F876" s="59" t="n"/>
      <c r="G876" s="59" t="n"/>
      <c r="H876" s="59" t="n"/>
      <c r="I876" s="59" t="n"/>
      <c r="J876" s="59" t="n"/>
      <c r="K876" s="59" t="n"/>
      <c r="L876" s="59" t="n"/>
      <c r="M876" s="59" t="n"/>
      <c r="N876" s="59" t="n"/>
      <c r="O876" s="59" t="n"/>
      <c r="P876" s="59" t="n"/>
      <c r="Q876" s="59" t="n"/>
      <c r="R876" s="59" t="n"/>
      <c r="S876" s="59" t="n"/>
      <c r="T876" s="59" t="n"/>
      <c r="U876" s="59" t="n"/>
      <c r="V876" s="59" t="n"/>
      <c r="W876" s="59" t="n"/>
      <c r="X876" s="59" t="n"/>
      <c r="Y876" s="59" t="n"/>
      <c r="Z876" s="59" t="n"/>
      <c r="AA876" s="59" t="n"/>
      <c r="AB876" s="59" t="n"/>
      <c r="AC876" s="59" t="n"/>
      <c r="AD876" s="59" t="n"/>
      <c r="AE876" s="59" t="n"/>
      <c r="AF876" s="59" t="n"/>
      <c r="AG876" s="59" t="n"/>
      <c r="AH876" s="59" t="n"/>
      <c r="AI876" s="59" t="n"/>
      <c r="AJ876" s="59" t="n"/>
      <c r="AK876" s="59" t="n"/>
      <c r="AL876" s="59" t="n"/>
      <c r="AM876" s="59" t="n"/>
      <c r="AN876" s="59" t="n"/>
      <c r="AO876" s="59" t="n"/>
      <c r="AP876" s="59" t="n"/>
      <c r="AQ876" s="59" t="n"/>
      <c r="AR876" s="59" t="n"/>
      <c r="AS876" s="59" t="n"/>
      <c r="AT876" s="59" t="n"/>
      <c r="AU876" s="59" t="n"/>
      <c r="AV876" s="59" t="n"/>
      <c r="AW876" s="59" t="n"/>
      <c r="AX876" s="59" t="n"/>
      <c r="AY876" s="59" t="n"/>
      <c r="AZ876" s="59" t="n"/>
      <c r="BA876" s="59" t="n"/>
      <c r="BB876" s="59" t="n"/>
      <c r="BC876" s="59" t="n"/>
      <c r="BD876" s="59" t="n"/>
      <c r="BE876" s="59" t="n"/>
      <c r="BF876" s="59" t="n"/>
      <c r="BG876" s="59" t="n"/>
      <c r="BH876" s="59" t="n"/>
      <c r="BI876" s="59" t="n"/>
      <c r="BJ876" s="59" t="n"/>
      <c r="BK876" s="59" t="n"/>
      <c r="BL876" s="59" t="n"/>
      <c r="BM876" s="59" t="n"/>
      <c r="BN876" s="59" t="n"/>
      <c r="BO876" s="59" t="n"/>
      <c r="BP876" s="59" t="n"/>
      <c r="BQ876" s="59" t="n"/>
      <c r="BR876" s="59" t="n"/>
      <c r="BS876" s="59" t="n"/>
      <c r="BT876" s="59" t="n"/>
      <c r="BU876" s="59" t="n"/>
      <c r="BV876" s="59" t="n"/>
      <c r="BW876" s="59" t="n"/>
      <c r="BX876" s="59" t="n"/>
      <c r="BY876" s="59" t="n"/>
      <c r="BZ876" s="59" t="n"/>
      <c r="CA876" s="59" t="n"/>
      <c r="CB876" s="59" t="n"/>
      <c r="CC876" s="59" t="n"/>
      <c r="CD876" s="59" t="n"/>
      <c r="CE876" s="59" t="n"/>
      <c r="CF876" s="59" t="n"/>
      <c r="CG876" s="59" t="n"/>
      <c r="CH876" s="59" t="n"/>
      <c r="CI876" s="59" t="n"/>
      <c r="CJ876" s="59" t="n"/>
      <c r="CK876" s="59" t="n"/>
      <c r="CL876" s="59" t="n"/>
      <c r="CM876" s="59" t="n"/>
      <c r="CN876" s="59" t="n"/>
      <c r="CO876" s="59" t="n"/>
      <c r="CP876" s="59" t="n"/>
      <c r="CQ876" s="59" t="n"/>
      <c r="CR876" s="59" t="n"/>
      <c r="CS876" s="59" t="n"/>
      <c r="CT876" s="59" t="n"/>
      <c r="CU876" s="59" t="n"/>
      <c r="CV876" s="59" t="n"/>
      <c r="CW876" s="59" t="n"/>
      <c r="CX876" s="59" t="n"/>
      <c r="CY876" s="59" t="n"/>
      <c r="CZ876" s="59" t="n"/>
    </row>
    <row r="877">
      <c r="D877" s="59" t="inlineStr">
        <is>
          <t>Ex-Date</t>
        </is>
      </c>
      <c r="E877" s="59" t="n">
        <v>46204</v>
      </c>
      <c r="F877" s="59" t="n"/>
      <c r="G877" s="59" t="n"/>
      <c r="H877" s="59" t="n"/>
      <c r="I877" s="59" t="n"/>
      <c r="J877" s="59" t="n"/>
      <c r="K877" s="59" t="n"/>
      <c r="L877" s="59" t="n"/>
      <c r="M877" s="59" t="n"/>
      <c r="N877" s="59" t="n"/>
      <c r="O877" s="59" t="n"/>
      <c r="P877" s="59" t="n"/>
      <c r="Q877" s="59" t="n"/>
      <c r="R877" s="59" t="n"/>
      <c r="S877" s="59" t="n"/>
      <c r="T877" s="59" t="n"/>
      <c r="U877" s="59" t="n"/>
      <c r="V877" s="59" t="n"/>
      <c r="W877" s="59" t="n"/>
      <c r="X877" s="59" t="n"/>
      <c r="Y877" s="59" t="n"/>
      <c r="Z877" s="59" t="n"/>
      <c r="AA877" s="59" t="n"/>
      <c r="AB877" s="59" t="n"/>
      <c r="AC877" s="59" t="n"/>
      <c r="AD877" s="59" t="n"/>
      <c r="AE877" s="59" t="n"/>
      <c r="AF877" s="59" t="n"/>
      <c r="AG877" s="59" t="n"/>
      <c r="AH877" s="59" t="n"/>
      <c r="AI877" s="59" t="n"/>
      <c r="AJ877" s="59" t="n"/>
      <c r="AK877" s="59" t="n"/>
      <c r="AL877" s="59" t="n"/>
      <c r="AM877" s="59" t="n"/>
      <c r="AN877" s="59" t="n"/>
      <c r="AO877" s="59" t="n"/>
      <c r="AP877" s="59" t="n"/>
      <c r="AQ877" s="59" t="n"/>
      <c r="AR877" s="59" t="n"/>
      <c r="AS877" s="59" t="n"/>
      <c r="AT877" s="59" t="n"/>
      <c r="AU877" s="59" t="n"/>
      <c r="AV877" s="59" t="n"/>
      <c r="AW877" s="59" t="n"/>
      <c r="AX877" s="59" t="n"/>
      <c r="AY877" s="59" t="n"/>
      <c r="AZ877" s="59" t="n"/>
      <c r="BA877" s="59" t="n"/>
      <c r="BB877" s="59" t="n"/>
      <c r="BC877" s="59" t="n"/>
      <c r="BD877" s="59" t="n"/>
      <c r="BE877" s="59" t="n"/>
      <c r="BF877" s="59" t="n"/>
      <c r="BG877" s="59" t="n"/>
      <c r="BH877" s="59" t="n"/>
      <c r="BI877" s="59" t="n"/>
      <c r="BJ877" s="59" t="n"/>
      <c r="BK877" s="59" t="n"/>
      <c r="BL877" s="59" t="n"/>
      <c r="BM877" s="59" t="n"/>
      <c r="BN877" s="59" t="n"/>
      <c r="BO877" s="59" t="n"/>
      <c r="BP877" s="59" t="n"/>
      <c r="BQ877" s="59" t="n"/>
      <c r="BR877" s="59" t="n"/>
      <c r="BS877" s="59" t="n"/>
      <c r="BT877" s="59" t="n"/>
      <c r="BU877" s="59" t="n"/>
      <c r="BV877" s="59" t="n"/>
      <c r="BW877" s="59" t="n"/>
      <c r="BX877" s="59" t="n"/>
      <c r="BY877" s="59" t="n"/>
      <c r="BZ877" s="59" t="n"/>
      <c r="CA877" s="59" t="n"/>
      <c r="CB877" s="59" t="n"/>
      <c r="CC877" s="59" t="n"/>
      <c r="CD877" s="59" t="n"/>
      <c r="CE877" s="59" t="n"/>
      <c r="CF877" s="59" t="n"/>
      <c r="CG877" s="59" t="n"/>
      <c r="CH877" s="59" t="n"/>
      <c r="CI877" s="59" t="n"/>
      <c r="CJ877" s="59" t="n"/>
      <c r="CK877" s="59" t="n"/>
      <c r="CL877" s="59" t="n"/>
      <c r="CM877" s="59" t="n"/>
      <c r="CN877" s="59" t="n"/>
      <c r="CO877" s="59" t="n"/>
      <c r="CP877" s="59" t="n"/>
      <c r="CQ877" s="59" t="n"/>
      <c r="CR877" s="59" t="n"/>
      <c r="CS877" s="59" t="n"/>
      <c r="CT877" s="59" t="n"/>
      <c r="CU877" s="59" t="n"/>
      <c r="CV877" s="59" t="n"/>
      <c r="CW877" s="59" t="n"/>
      <c r="CX877" s="59" t="n"/>
      <c r="CY877" s="59" t="n"/>
      <c r="CZ877" s="59" t="n"/>
    </row>
    <row r="878">
      <c r="D878" s="59" t="inlineStr">
        <is>
          <t>Record Date</t>
        </is>
      </c>
      <c r="E878" s="59" t="n">
        <v>46205</v>
      </c>
      <c r="F878" s="59" t="n"/>
      <c r="G878" s="59" t="n"/>
      <c r="H878" s="59" t="n"/>
      <c r="I878" s="59" t="n"/>
      <c r="J878" s="59" t="n"/>
      <c r="K878" s="59" t="n"/>
      <c r="L878" s="59" t="n"/>
      <c r="M878" s="59" t="n"/>
      <c r="N878" s="59" t="n"/>
      <c r="O878" s="59" t="n"/>
      <c r="P878" s="59" t="n"/>
      <c r="Q878" s="59" t="n"/>
      <c r="R878" s="59" t="n"/>
      <c r="S878" s="59" t="n"/>
      <c r="T878" s="59" t="n"/>
      <c r="U878" s="59" t="n"/>
      <c r="V878" s="59" t="n"/>
      <c r="W878" s="59" t="n"/>
      <c r="X878" s="59" t="n"/>
      <c r="Y878" s="59" t="n"/>
      <c r="Z878" s="59" t="n"/>
      <c r="AA878" s="59" t="n"/>
      <c r="AB878" s="59" t="n"/>
      <c r="AC878" s="59" t="n"/>
      <c r="AD878" s="59" t="n"/>
      <c r="AE878" s="59" t="n"/>
      <c r="AF878" s="59" t="n"/>
      <c r="AG878" s="59" t="n"/>
      <c r="AH878" s="59" t="n"/>
      <c r="AI878" s="59" t="n"/>
      <c r="AJ878" s="59" t="n"/>
      <c r="AK878" s="59" t="n"/>
      <c r="AL878" s="59" t="n"/>
      <c r="AM878" s="59" t="n"/>
      <c r="AN878" s="59" t="n"/>
      <c r="AO878" s="59" t="n"/>
      <c r="AP878" s="59" t="n"/>
      <c r="AQ878" s="59" t="n"/>
      <c r="AR878" s="59" t="n"/>
      <c r="AS878" s="59" t="n"/>
      <c r="AT878" s="59" t="n"/>
      <c r="AU878" s="59" t="n"/>
      <c r="AV878" s="59" t="n"/>
      <c r="AW878" s="59" t="n"/>
      <c r="AX878" s="59" t="n"/>
      <c r="AY878" s="59" t="n"/>
      <c r="AZ878" s="59" t="n"/>
      <c r="BA878" s="59" t="n"/>
      <c r="BB878" s="59" t="n"/>
      <c r="BC878" s="59" t="n"/>
      <c r="BD878" s="59" t="n"/>
      <c r="BE878" s="59" t="n"/>
      <c r="BF878" s="59" t="n"/>
      <c r="BG878" s="59" t="n"/>
      <c r="BH878" s="59" t="n"/>
      <c r="BI878" s="59" t="n"/>
      <c r="BJ878" s="59" t="n"/>
      <c r="BK878" s="59" t="n"/>
      <c r="BL878" s="59" t="n"/>
      <c r="BM878" s="59" t="n"/>
      <c r="BN878" s="59" t="n"/>
      <c r="BO878" s="59" t="n"/>
      <c r="BP878" s="59" t="n"/>
      <c r="BQ878" s="59" t="n"/>
      <c r="BR878" s="59" t="n"/>
      <c r="BS878" s="59" t="n"/>
      <c r="BT878" s="59" t="n"/>
      <c r="BU878" s="59" t="n"/>
      <c r="BV878" s="59" t="n"/>
      <c r="BW878" s="59" t="n"/>
      <c r="BX878" s="59" t="n"/>
      <c r="BY878" s="59" t="n"/>
      <c r="BZ878" s="59" t="n"/>
      <c r="CA878" s="59" t="n"/>
      <c r="CB878" s="59" t="n"/>
      <c r="CC878" s="59" t="n"/>
      <c r="CD878" s="59" t="n"/>
      <c r="CE878" s="59" t="n"/>
      <c r="CF878" s="59" t="n"/>
      <c r="CG878" s="59" t="n"/>
      <c r="CH878" s="59" t="n"/>
      <c r="CI878" s="59" t="n"/>
      <c r="CJ878" s="59" t="n"/>
      <c r="CK878" s="59" t="n"/>
      <c r="CL878" s="59" t="n"/>
      <c r="CM878" s="59" t="n"/>
      <c r="CN878" s="59" t="n"/>
      <c r="CO878" s="59" t="n"/>
      <c r="CP878" s="59" t="n"/>
      <c r="CQ878" s="59" t="n"/>
      <c r="CR878" s="59" t="n"/>
      <c r="CS878" s="59" t="n"/>
      <c r="CT878" s="59" t="n"/>
      <c r="CU878" s="59" t="n"/>
      <c r="CV878" s="59" t="n"/>
      <c r="CW878" s="59" t="n"/>
      <c r="CX878" s="59" t="n"/>
      <c r="CY878" s="59" t="n"/>
      <c r="CZ878" s="59" t="n"/>
    </row>
    <row r="879">
      <c r="D879" s="59" t="inlineStr">
        <is>
          <t>Payable Date</t>
        </is>
      </c>
      <c r="E879" s="59" t="n">
        <v>46219</v>
      </c>
      <c r="F879" s="59" t="n"/>
      <c r="G879" s="59" t="n"/>
      <c r="H879" s="59" t="n"/>
      <c r="I879" s="59" t="n"/>
      <c r="J879" s="59" t="n"/>
      <c r="K879" s="59" t="n"/>
      <c r="L879" s="59" t="n"/>
      <c r="M879" s="59" t="n"/>
      <c r="N879" s="59" t="n"/>
      <c r="O879" s="59" t="n"/>
      <c r="P879" s="59" t="n"/>
      <c r="Q879" s="59" t="n"/>
      <c r="R879" s="59" t="n"/>
      <c r="S879" s="59" t="n"/>
      <c r="T879" s="59" t="n"/>
      <c r="U879" s="59" t="n"/>
      <c r="V879" s="59" t="n"/>
      <c r="W879" s="59" t="n"/>
      <c r="X879" s="59" t="n"/>
      <c r="Y879" s="59" t="n"/>
      <c r="Z879" s="59" t="n"/>
      <c r="AA879" s="59" t="n"/>
      <c r="AB879" s="59" t="n"/>
      <c r="AC879" s="59" t="n"/>
      <c r="AD879" s="59" t="n"/>
      <c r="AE879" s="59" t="n"/>
      <c r="AF879" s="59" t="n"/>
      <c r="AG879" s="59" t="n"/>
      <c r="AH879" s="59" t="n"/>
      <c r="AI879" s="59" t="n"/>
      <c r="AJ879" s="59" t="n"/>
      <c r="AK879" s="59" t="n"/>
      <c r="AL879" s="59" t="n"/>
      <c r="AM879" s="59" t="n"/>
      <c r="AN879" s="59" t="n"/>
      <c r="AO879" s="59" t="n"/>
      <c r="AP879" s="59" t="n"/>
      <c r="AQ879" s="59" t="n"/>
      <c r="AR879" s="59" t="n"/>
      <c r="AS879" s="59" t="n"/>
      <c r="AT879" s="59" t="n"/>
      <c r="AU879" s="59" t="n"/>
      <c r="AV879" s="59" t="n"/>
      <c r="AW879" s="59" t="n"/>
      <c r="AX879" s="59" t="n"/>
      <c r="AY879" s="59" t="n"/>
      <c r="AZ879" s="59" t="n"/>
      <c r="BA879" s="59" t="n"/>
      <c r="BB879" s="59" t="n"/>
      <c r="BC879" s="59" t="n"/>
      <c r="BD879" s="59" t="n"/>
      <c r="BE879" s="59" t="n"/>
      <c r="BF879" s="59" t="n"/>
      <c r="BG879" s="59" t="n"/>
      <c r="BH879" s="59" t="n"/>
      <c r="BI879" s="59" t="n"/>
      <c r="BJ879" s="59" t="n"/>
      <c r="BK879" s="59" t="n"/>
      <c r="BL879" s="59" t="n"/>
      <c r="BM879" s="59" t="n"/>
      <c r="BN879" s="59" t="n"/>
      <c r="BO879" s="59" t="n"/>
      <c r="BP879" s="59" t="n"/>
      <c r="BQ879" s="59" t="n"/>
      <c r="BR879" s="59" t="n"/>
      <c r="BS879" s="59" t="n"/>
      <c r="BT879" s="59" t="n"/>
      <c r="BU879" s="59" t="n"/>
      <c r="BV879" s="59" t="n"/>
      <c r="BW879" s="59" t="n"/>
      <c r="BX879" s="59" t="n"/>
      <c r="BY879" s="59" t="n"/>
      <c r="BZ879" s="59" t="n"/>
      <c r="CA879" s="59" t="n"/>
      <c r="CB879" s="59" t="n"/>
      <c r="CC879" s="59" t="n"/>
      <c r="CD879" s="59" t="n"/>
      <c r="CE879" s="59" t="n"/>
      <c r="CF879" s="59" t="n"/>
      <c r="CG879" s="59" t="n"/>
      <c r="CH879" s="59" t="n"/>
      <c r="CI879" s="59" t="n"/>
      <c r="CJ879" s="59" t="n"/>
      <c r="CK879" s="59" t="n"/>
      <c r="CL879" s="59" t="n"/>
      <c r="CM879" s="59" t="n"/>
      <c r="CN879" s="59" t="n"/>
      <c r="CO879" s="59" t="n"/>
      <c r="CP879" s="59" t="n"/>
      <c r="CQ879" s="59" t="n"/>
      <c r="CR879" s="59" t="n"/>
      <c r="CS879" s="59" t="n"/>
      <c r="CT879" s="59" t="n"/>
      <c r="CU879" s="59" t="n"/>
      <c r="CV879" s="59" t="n"/>
      <c r="CW879" s="59" t="n"/>
      <c r="CX879" s="59" t="n"/>
      <c r="CY879" s="59" t="n"/>
      <c r="CZ879" s="59" t="n"/>
    </row>
    <row r="880">
      <c r="D880" s="107" t="inlineStr">
        <is>
          <t>Dividend Amount</t>
        </is>
      </c>
      <c r="E880" s="107" t="n">
        <v>0.14</v>
      </c>
      <c r="F880" s="107" t="n"/>
      <c r="G880" s="107" t="n"/>
      <c r="H880" s="107" t="n"/>
      <c r="I880" s="107" t="n"/>
      <c r="J880" s="107" t="n"/>
      <c r="K880" s="107" t="n"/>
      <c r="L880" s="107" t="n"/>
      <c r="M880" s="107" t="n"/>
      <c r="N880" s="107" t="n"/>
      <c r="O880" s="107" t="n"/>
      <c r="P880" s="107" t="n"/>
      <c r="Q880" s="107" t="n"/>
      <c r="R880" s="107" t="n"/>
      <c r="S880" s="107" t="n"/>
      <c r="T880" s="107" t="n"/>
      <c r="U880" s="107" t="n"/>
      <c r="V880" s="107" t="n"/>
      <c r="W880" s="107" t="n"/>
      <c r="X880" s="107" t="n"/>
      <c r="Y880" s="107" t="n"/>
      <c r="Z880" s="107" t="n"/>
      <c r="AA880" s="107" t="n"/>
      <c r="AB880" s="107" t="n"/>
      <c r="AC880" s="107" t="n"/>
      <c r="AD880" s="107" t="n"/>
      <c r="AE880" s="107" t="n"/>
      <c r="AF880" s="107" t="n"/>
      <c r="AG880" s="107" t="n"/>
      <c r="AH880" s="107" t="n"/>
      <c r="AI880" s="107" t="n"/>
      <c r="AJ880" s="107" t="n"/>
      <c r="AK880" s="107" t="n"/>
      <c r="AL880" s="107" t="n"/>
      <c r="AM880" s="107" t="n"/>
      <c r="AN880" s="107" t="n"/>
      <c r="AO880" s="107" t="n"/>
      <c r="AP880" s="107" t="n"/>
      <c r="AQ880" s="107" t="n"/>
      <c r="AR880" s="107" t="n"/>
      <c r="AS880" s="107" t="n"/>
      <c r="AT880" s="107" t="n"/>
      <c r="AU880" s="107" t="n"/>
      <c r="AV880" s="107" t="n"/>
      <c r="AW880" s="107" t="n"/>
      <c r="AX880" s="107" t="n"/>
      <c r="AY880" s="107" t="n"/>
      <c r="AZ880" s="107" t="n"/>
      <c r="BA880" s="107" t="n"/>
      <c r="BB880" s="107" t="n"/>
      <c r="BC880" s="107" t="n"/>
      <c r="BD880" s="107" t="n"/>
      <c r="BE880" s="107" t="n"/>
      <c r="BF880" s="107" t="n"/>
      <c r="BG880" s="107" t="n"/>
      <c r="BH880" s="107" t="n"/>
      <c r="BI880" s="107" t="n"/>
      <c r="BJ880" s="107" t="n"/>
      <c r="BK880" s="107" t="n"/>
      <c r="BL880" s="107" t="n"/>
      <c r="BM880" s="107" t="n"/>
      <c r="BN880" s="107" t="n"/>
      <c r="BO880" s="107" t="n"/>
      <c r="BP880" s="107" t="n"/>
      <c r="BQ880" s="107" t="n"/>
      <c r="BR880" s="107" t="n"/>
      <c r="BS880" s="107" t="n"/>
      <c r="BT880" s="107" t="n"/>
      <c r="BU880" s="107" t="n"/>
      <c r="BV880" s="107" t="n"/>
      <c r="BW880" s="107" t="n"/>
      <c r="BX880" s="107" t="n"/>
      <c r="BY880" s="107" t="n"/>
      <c r="BZ880" s="107" t="n"/>
      <c r="CA880" s="107" t="n"/>
      <c r="CB880" s="107" t="n"/>
      <c r="CC880" s="107" t="n"/>
      <c r="CD880" s="107" t="n"/>
      <c r="CE880" s="107" t="n"/>
      <c r="CF880" s="107" t="n"/>
      <c r="CG880" s="107" t="n"/>
      <c r="CH880" s="107" t="n"/>
      <c r="CI880" s="107" t="n"/>
      <c r="CJ880" s="107" t="n"/>
      <c r="CK880" s="107" t="n"/>
      <c r="CL880" s="107" t="n"/>
      <c r="CM880" s="107" t="n"/>
      <c r="CN880" s="107" t="n"/>
      <c r="CO880" s="107" t="n"/>
      <c r="CP880" s="107" t="n"/>
      <c r="CQ880" s="107" t="n"/>
      <c r="CR880" s="107" t="n"/>
      <c r="CS880" s="107" t="n"/>
      <c r="CT880" s="107" t="n"/>
      <c r="CU880" s="107" t="n"/>
      <c r="CV880" s="107" t="n"/>
      <c r="CW880" s="107" t="n"/>
      <c r="CX880" s="107" t="n"/>
      <c r="CY880" s="107" t="n"/>
      <c r="CZ880" s="107" t="n"/>
    </row>
    <row r="881">
      <c r="D881" t="inlineStr">
        <is>
          <t>Dividend Frequency</t>
        </is>
      </c>
      <c r="E881" t="inlineStr">
        <is>
          <t>Semi-Anl</t>
        </is>
      </c>
    </row>
    <row r="882">
      <c r="D882" t="inlineStr">
        <is>
          <t>Dividend Type</t>
        </is>
      </c>
      <c r="E882" t="inlineStr">
        <is>
          <t>Final</t>
        </is>
      </c>
    </row>
    <row r="883">
      <c r="A883" s="2">
        <f>IF($A876="","","   projections")</f>
        <v/>
      </c>
      <c r="B883" s="68">
        <f>IF($A876="",0,COUNT($E884:$CZ884))</f>
        <v/>
      </c>
      <c r="C883" s="69">
        <f>IF($B883=0,0,MAX($E884:$CZ884))</f>
        <v/>
      </c>
      <c r="D883" s="58">
        <f>_xll.BDS($A876,'Field Check'!$C$42,"headers=y","startcol=1","endcol=3","dir=h","cols=37;rows=3")</f>
        <v/>
      </c>
      <c r="E883" s="59" t="n">
        <v>46335</v>
      </c>
      <c r="F883" s="59" t="n">
        <v>46335</v>
      </c>
      <c r="G883" s="59" t="n">
        <v>46510</v>
      </c>
      <c r="H883" s="59" t="n">
        <v>46510</v>
      </c>
      <c r="I883" s="59" t="n">
        <v>46699</v>
      </c>
      <c r="J883" s="59" t="n">
        <v>46699</v>
      </c>
      <c r="K883" s="59" t="n">
        <v>46874</v>
      </c>
      <c r="L883" s="59" t="n">
        <v>46874</v>
      </c>
      <c r="M883" s="59" t="n">
        <v>47063</v>
      </c>
      <c r="N883" s="59" t="n">
        <v>47063</v>
      </c>
      <c r="O883" s="59" t="n">
        <v>47238</v>
      </c>
      <c r="P883" s="59" t="n">
        <v>47238</v>
      </c>
      <c r="Q883" s="59" t="n">
        <v>47427</v>
      </c>
      <c r="R883" s="59" t="n">
        <v>47427</v>
      </c>
      <c r="S883" s="59" t="n">
        <v>47602</v>
      </c>
      <c r="T883" s="59" t="n">
        <v>47602</v>
      </c>
      <c r="U883" s="59" t="n">
        <v>47798</v>
      </c>
      <c r="V883" s="59" t="n">
        <v>47798</v>
      </c>
      <c r="W883" s="59" t="n">
        <v>47966</v>
      </c>
      <c r="X883" s="59" t="n">
        <v>47966</v>
      </c>
      <c r="Y883" s="59" t="n">
        <v>48162</v>
      </c>
      <c r="Z883" s="59" t="n">
        <v>48162</v>
      </c>
      <c r="AA883" s="59" t="n">
        <v>48327</v>
      </c>
      <c r="AB883" s="59" t="n">
        <v>48327</v>
      </c>
      <c r="AC883" s="59" t="n">
        <v>48526</v>
      </c>
      <c r="AD883" s="59" t="n">
        <v>48526</v>
      </c>
      <c r="AE883" s="59" t="n">
        <v>48691</v>
      </c>
      <c r="AF883" s="59" t="n">
        <v>48691</v>
      </c>
      <c r="AG883" s="59" t="n">
        <v>48890</v>
      </c>
      <c r="AH883" s="59" t="n">
        <v>48890</v>
      </c>
      <c r="AI883" s="59" t="n">
        <v>49055</v>
      </c>
      <c r="AJ883" s="59" t="n">
        <v>49055</v>
      </c>
      <c r="AK883" s="59" t="n">
        <v>49254</v>
      </c>
      <c r="AL883" s="59" t="n">
        <v>49254</v>
      </c>
      <c r="AM883" s="59" t="n">
        <v>49426</v>
      </c>
      <c r="AN883" s="59" t="n">
        <v>49625</v>
      </c>
      <c r="AO883" s="59" t="n"/>
      <c r="AP883" s="59" t="n"/>
      <c r="AQ883" s="59" t="n"/>
      <c r="AR883" s="59" t="n"/>
      <c r="AS883" s="59" t="n"/>
      <c r="AT883" s="59" t="n"/>
      <c r="AU883" s="59" t="n"/>
      <c r="AV883" s="59" t="n"/>
      <c r="AW883" s="59" t="n"/>
      <c r="AX883" s="59" t="n"/>
      <c r="AY883" s="59" t="n"/>
      <c r="AZ883" s="59" t="n"/>
      <c r="BA883" s="59" t="n"/>
      <c r="BB883" s="59" t="n"/>
      <c r="BC883" s="59" t="n"/>
      <c r="BD883" s="59" t="n"/>
      <c r="BE883" s="59" t="n"/>
      <c r="BF883" s="59" t="n"/>
      <c r="BG883" s="59" t="n"/>
      <c r="BH883" s="59" t="n"/>
      <c r="BI883" s="59" t="n"/>
      <c r="BJ883" s="59" t="n"/>
      <c r="BK883" s="59" t="n"/>
      <c r="BL883" s="59" t="n"/>
      <c r="BM883" s="59" t="n"/>
      <c r="BN883" s="59" t="n"/>
      <c r="BO883" s="59" t="n"/>
      <c r="BP883" s="59" t="n"/>
      <c r="BQ883" s="59" t="n"/>
      <c r="BR883" s="59" t="n"/>
      <c r="BS883" s="59" t="n"/>
      <c r="BT883" s="59" t="n"/>
      <c r="BU883" s="59" t="n"/>
      <c r="BV883" s="59" t="n"/>
      <c r="BW883" s="59" t="n"/>
      <c r="BX883" s="59" t="n"/>
      <c r="BY883" s="59" t="n"/>
      <c r="BZ883" s="59" t="n"/>
      <c r="CA883" s="59" t="n"/>
      <c r="CB883" s="59" t="n"/>
      <c r="CC883" s="59" t="n"/>
      <c r="CD883" s="59" t="n"/>
      <c r="CE883" s="59" t="n"/>
      <c r="CF883" s="59" t="n"/>
      <c r="CG883" s="59" t="n"/>
      <c r="CH883" s="59" t="n"/>
      <c r="CI883" s="59" t="n"/>
      <c r="CJ883" s="59" t="n"/>
      <c r="CK883" s="59" t="n"/>
      <c r="CL883" s="59" t="n"/>
      <c r="CM883" s="59" t="n"/>
      <c r="CN883" s="59" t="n"/>
      <c r="CO883" s="59" t="n"/>
      <c r="CP883" s="59" t="n"/>
      <c r="CQ883" s="59" t="n"/>
      <c r="CR883" s="59" t="n"/>
      <c r="CS883" s="59" t="n"/>
      <c r="CT883" s="59" t="n"/>
      <c r="CU883" s="59" t="n"/>
      <c r="CV883" s="59" t="n"/>
      <c r="CW883" s="59" t="n"/>
      <c r="CX883" s="59" t="n"/>
      <c r="CY883" s="59" t="n"/>
      <c r="CZ883" s="59" t="n"/>
    </row>
    <row r="884">
      <c r="D884" s="59" t="inlineStr">
        <is>
          <t>Ex-Date</t>
        </is>
      </c>
      <c r="E884" s="59" t="n">
        <v>46349</v>
      </c>
      <c r="F884" s="59" t="n">
        <v>46349</v>
      </c>
      <c r="G884" s="59" t="n">
        <v>46570</v>
      </c>
      <c r="H884" s="59" t="n">
        <v>46570</v>
      </c>
      <c r="I884" s="59" t="n">
        <v>46713</v>
      </c>
      <c r="J884" s="59" t="n">
        <v>46713</v>
      </c>
      <c r="K884" s="59" t="n">
        <v>46937</v>
      </c>
      <c r="L884" s="59" t="n">
        <v>46937</v>
      </c>
      <c r="M884" s="59" t="n">
        <v>47077</v>
      </c>
      <c r="N884" s="59" t="n">
        <v>47077</v>
      </c>
      <c r="O884" s="59" t="n">
        <v>47302</v>
      </c>
      <c r="P884" s="59" t="n">
        <v>47302</v>
      </c>
      <c r="Q884" s="59" t="n">
        <v>47441</v>
      </c>
      <c r="R884" s="59" t="n">
        <v>47441</v>
      </c>
      <c r="S884" s="59" t="n">
        <v>47667</v>
      </c>
      <c r="T884" s="59" t="n">
        <v>47667</v>
      </c>
      <c r="U884" s="59" t="n">
        <v>47812</v>
      </c>
      <c r="V884" s="59" t="n">
        <v>47812</v>
      </c>
      <c r="W884" s="59" t="n">
        <v>48032</v>
      </c>
      <c r="X884" s="59" t="n">
        <v>48032</v>
      </c>
      <c r="Y884" s="59" t="n">
        <v>48176</v>
      </c>
      <c r="Z884" s="59" t="n">
        <v>48176</v>
      </c>
      <c r="AA884" s="59" t="n">
        <v>48400</v>
      </c>
      <c r="AB884" s="59" t="n">
        <v>48400</v>
      </c>
      <c r="AC884" s="59" t="n">
        <v>48540</v>
      </c>
      <c r="AD884" s="59" t="n">
        <v>48540</v>
      </c>
      <c r="AE884" s="59" t="n">
        <v>48764</v>
      </c>
      <c r="AF884" s="59" t="n">
        <v>48764</v>
      </c>
      <c r="AG884" s="59" t="n">
        <v>48904</v>
      </c>
      <c r="AH884" s="59" t="n">
        <v>48904</v>
      </c>
      <c r="AI884" s="59" t="n">
        <v>49128</v>
      </c>
      <c r="AJ884" s="59" t="n">
        <v>49128</v>
      </c>
      <c r="AK884" s="59" t="n">
        <v>49268</v>
      </c>
      <c r="AL884" s="59" t="n">
        <v>49268</v>
      </c>
      <c r="AM884" s="59" t="n">
        <v>49499</v>
      </c>
      <c r="AN884" s="59" t="n">
        <v>49639</v>
      </c>
      <c r="AO884" s="59" t="n"/>
      <c r="AP884" s="59" t="n"/>
      <c r="AQ884" s="59" t="n"/>
      <c r="AR884" s="59" t="n"/>
      <c r="AS884" s="59" t="n"/>
      <c r="AT884" s="59" t="n"/>
      <c r="AU884" s="59" t="n"/>
      <c r="AV884" s="59" t="n"/>
      <c r="AW884" s="59" t="n"/>
      <c r="AX884" s="59" t="n"/>
      <c r="AY884" s="59" t="n"/>
      <c r="AZ884" s="59" t="n"/>
      <c r="BA884" s="59" t="n"/>
      <c r="BB884" s="59" t="n"/>
      <c r="BC884" s="59" t="n"/>
      <c r="BD884" s="59" t="n"/>
      <c r="BE884" s="59" t="n"/>
      <c r="BF884" s="59" t="n"/>
      <c r="BG884" s="59" t="n"/>
      <c r="BH884" s="59" t="n"/>
      <c r="BI884" s="59" t="n"/>
      <c r="BJ884" s="59" t="n"/>
      <c r="BK884" s="59" t="n"/>
      <c r="BL884" s="59" t="n"/>
      <c r="BM884" s="59" t="n"/>
      <c r="BN884" s="59" t="n"/>
      <c r="BO884" s="59" t="n"/>
      <c r="BP884" s="59" t="n"/>
      <c r="BQ884" s="59" t="n"/>
      <c r="BR884" s="59" t="n"/>
      <c r="BS884" s="59" t="n"/>
      <c r="BT884" s="59" t="n"/>
      <c r="BU884" s="59" t="n"/>
      <c r="BV884" s="59" t="n"/>
      <c r="BW884" s="59" t="n"/>
      <c r="BX884" s="59" t="n"/>
      <c r="BY884" s="59" t="n"/>
      <c r="BZ884" s="59" t="n"/>
      <c r="CA884" s="59" t="n"/>
      <c r="CB884" s="59" t="n"/>
      <c r="CC884" s="59" t="n"/>
      <c r="CD884" s="59" t="n"/>
      <c r="CE884" s="59" t="n"/>
      <c r="CF884" s="59" t="n"/>
      <c r="CG884" s="59" t="n"/>
      <c r="CH884" s="59" t="n"/>
      <c r="CI884" s="59" t="n"/>
      <c r="CJ884" s="59" t="n"/>
      <c r="CK884" s="59" t="n"/>
      <c r="CL884" s="59" t="n"/>
      <c r="CM884" s="59" t="n"/>
      <c r="CN884" s="59" t="n"/>
      <c r="CO884" s="59" t="n"/>
      <c r="CP884" s="59" t="n"/>
      <c r="CQ884" s="59" t="n"/>
      <c r="CR884" s="59" t="n"/>
      <c r="CS884" s="59" t="n"/>
      <c r="CT884" s="59" t="n"/>
      <c r="CU884" s="59" t="n"/>
      <c r="CV884" s="59" t="n"/>
      <c r="CW884" s="59" t="n"/>
      <c r="CX884" s="59" t="n"/>
      <c r="CY884" s="59" t="n"/>
      <c r="CZ884" s="59" t="n"/>
    </row>
    <row r="885">
      <c r="D885" s="107" t="inlineStr">
        <is>
          <t>Amount Per Share</t>
        </is>
      </c>
      <c r="E885" s="107" t="n">
        <v>0.1</v>
      </c>
      <c r="F885" s="107" t="n">
        <v>0.14</v>
      </c>
      <c r="G885" s="107" t="n">
        <v>0.1</v>
      </c>
      <c r="H885" s="107" t="n">
        <v>0.14</v>
      </c>
      <c r="I885" s="107" t="n">
        <v>0.1</v>
      </c>
      <c r="J885" s="107" t="n">
        <v>0.14</v>
      </c>
      <c r="K885" s="107" t="n">
        <v>0.1</v>
      </c>
      <c r="L885" s="107" t="n">
        <v>0.14</v>
      </c>
      <c r="M885" s="107" t="n">
        <v>0.1</v>
      </c>
      <c r="N885" s="107" t="n">
        <v>0.16</v>
      </c>
      <c r="O885" s="107" t="n">
        <v>0.1</v>
      </c>
      <c r="P885" s="107" t="n">
        <v>0.17</v>
      </c>
      <c r="Q885" s="107" t="n">
        <v>0.1</v>
      </c>
      <c r="R885" s="107" t="n">
        <v>0.17</v>
      </c>
      <c r="S885" s="107" t="n">
        <v>0.1</v>
      </c>
      <c r="T885" s="107" t="n">
        <v>0.17</v>
      </c>
      <c r="U885" s="107" t="n">
        <v>0.1</v>
      </c>
      <c r="V885" s="107" t="n">
        <v>0.18</v>
      </c>
      <c r="W885" s="107" t="n">
        <v>0.1</v>
      </c>
      <c r="X885" s="107" t="n">
        <v>0.18</v>
      </c>
      <c r="Y885" s="107" t="n">
        <v>0.1</v>
      </c>
      <c r="Z885" s="107" t="n">
        <v>0.18</v>
      </c>
      <c r="AA885" s="107" t="n">
        <v>0.1</v>
      </c>
      <c r="AB885" s="107" t="n">
        <v>0.19</v>
      </c>
      <c r="AC885" s="107" t="n">
        <v>0.1</v>
      </c>
      <c r="AD885" s="107" t="n">
        <v>0.19</v>
      </c>
      <c r="AE885" s="107" t="n">
        <v>0.1</v>
      </c>
      <c r="AF885" s="107" t="n">
        <v>0.19</v>
      </c>
      <c r="AG885" s="107" t="n">
        <v>0.1</v>
      </c>
      <c r="AH885" s="107" t="n">
        <v>0.2</v>
      </c>
      <c r="AI885" s="107" t="n">
        <v>0.1</v>
      </c>
      <c r="AJ885" s="107" t="n">
        <v>0.2</v>
      </c>
      <c r="AK885" s="107" t="n">
        <v>0.1</v>
      </c>
      <c r="AL885" s="107" t="n">
        <v>0.2</v>
      </c>
      <c r="AM885" s="107" t="n">
        <v>0.2</v>
      </c>
      <c r="AN885" s="107" t="n">
        <v>0.2</v>
      </c>
      <c r="AO885" s="107" t="n"/>
      <c r="AP885" s="107" t="n"/>
      <c r="AQ885" s="107" t="n"/>
      <c r="AR885" s="107" t="n"/>
      <c r="AS885" s="107" t="n"/>
      <c r="AT885" s="107" t="n"/>
      <c r="AU885" s="107" t="n"/>
      <c r="AV885" s="107" t="n"/>
      <c r="AW885" s="107" t="n"/>
      <c r="AX885" s="107" t="n"/>
      <c r="AY885" s="107" t="n"/>
      <c r="AZ885" s="107" t="n"/>
      <c r="BA885" s="107" t="n"/>
      <c r="BB885" s="107" t="n"/>
      <c r="BC885" s="107" t="n"/>
      <c r="BD885" s="107" t="n"/>
      <c r="BE885" s="107" t="n"/>
      <c r="BF885" s="107" t="n"/>
      <c r="BG885" s="107" t="n"/>
      <c r="BH885" s="107" t="n"/>
      <c r="BI885" s="107" t="n"/>
      <c r="BJ885" s="107" t="n"/>
      <c r="BK885" s="107" t="n"/>
      <c r="BL885" s="107" t="n"/>
      <c r="BM885" s="107" t="n"/>
      <c r="BN885" s="107" t="n"/>
      <c r="BO885" s="107" t="n"/>
      <c r="BP885" s="107" t="n"/>
      <c r="BQ885" s="107" t="n"/>
      <c r="BR885" s="107" t="n"/>
      <c r="BS885" s="107" t="n"/>
      <c r="BT885" s="107" t="n"/>
      <c r="BU885" s="107" t="n"/>
      <c r="BV885" s="107" t="n"/>
      <c r="BW885" s="107" t="n"/>
      <c r="BX885" s="107" t="n"/>
      <c r="BY885" s="107" t="n"/>
      <c r="BZ885" s="107" t="n"/>
      <c r="CA885" s="107" t="n"/>
      <c r="CB885" s="107" t="n"/>
      <c r="CC885" s="107" t="n"/>
      <c r="CD885" s="107" t="n"/>
      <c r="CE885" s="107" t="n"/>
      <c r="CF885" s="107" t="n"/>
      <c r="CG885" s="107" t="n"/>
      <c r="CH885" s="107" t="n"/>
      <c r="CI885" s="107" t="n"/>
      <c r="CJ885" s="107" t="n"/>
      <c r="CK885" s="107" t="n"/>
      <c r="CL885" s="107" t="n"/>
      <c r="CM885" s="107" t="n"/>
      <c r="CN885" s="107" t="n"/>
      <c r="CO885" s="107" t="n"/>
      <c r="CP885" s="107" t="n"/>
      <c r="CQ885" s="107" t="n"/>
      <c r="CR885" s="107" t="n"/>
      <c r="CS885" s="107" t="n"/>
      <c r="CT885" s="107" t="n"/>
      <c r="CU885" s="107" t="n"/>
      <c r="CV885" s="107" t="n"/>
      <c r="CW885" s="107" t="n"/>
      <c r="CX885" s="107" t="n"/>
      <c r="CY885" s="107" t="n"/>
      <c r="CZ885" s="107" t="n"/>
    </row>
    <row r="887">
      <c r="A887" s="126">
        <f>IF('AS51'!$C$86="","",'AS51'!$C$86)</f>
        <v/>
      </c>
      <c r="B887" s="68">
        <f>IF($A887="",0,COUNT($E888:$CZ888))</f>
        <v/>
      </c>
      <c r="C887" s="69">
        <f>IF($B887=0,0,MAX($E888:$CZ888))</f>
        <v/>
      </c>
      <c r="D887" s="58">
        <f>_xll.BDS($A887,'Field Check'!$C$44,"headers=y","startcol=1","endcol=7","dir=h","DVD_START_DT",'Field Check'!$C$59,"DVD_END_DT",'Field Check'!$D$59,"cols=2;rows=7")</f>
        <v/>
      </c>
      <c r="E887" s="59" t="n">
        <v>46192</v>
      </c>
      <c r="F887" s="59" t="n"/>
      <c r="G887" s="59" t="n"/>
      <c r="H887" s="59" t="n"/>
      <c r="I887" s="59" t="n"/>
      <c r="J887" s="59" t="n"/>
      <c r="K887" s="59" t="n"/>
      <c r="L887" s="59" t="n"/>
      <c r="M887" s="59" t="n"/>
      <c r="N887" s="59" t="n"/>
      <c r="O887" s="59" t="n"/>
      <c r="P887" s="59" t="n"/>
      <c r="Q887" s="59" t="n"/>
      <c r="R887" s="59" t="n"/>
      <c r="S887" s="59" t="n"/>
      <c r="T887" s="59" t="n"/>
      <c r="U887" s="59" t="n"/>
      <c r="V887" s="59" t="n"/>
      <c r="W887" s="59" t="n"/>
      <c r="X887" s="59" t="n"/>
      <c r="Y887" s="59" t="n"/>
      <c r="Z887" s="59" t="n"/>
      <c r="AA887" s="59" t="n"/>
      <c r="AB887" s="59" t="n"/>
      <c r="AC887" s="59" t="n"/>
      <c r="AD887" s="59" t="n"/>
      <c r="AE887" s="59" t="n"/>
      <c r="AF887" s="59" t="n"/>
      <c r="AG887" s="59" t="n"/>
      <c r="AH887" s="59" t="n"/>
      <c r="AI887" s="59" t="n"/>
      <c r="AJ887" s="59" t="n"/>
      <c r="AK887" s="59" t="n"/>
      <c r="AL887" s="59" t="n"/>
      <c r="AM887" s="59" t="n"/>
      <c r="AN887" s="59" t="n"/>
      <c r="AO887" s="59" t="n"/>
      <c r="AP887" s="59" t="n"/>
      <c r="AQ887" s="59" t="n"/>
      <c r="AR887" s="59" t="n"/>
      <c r="AS887" s="59" t="n"/>
      <c r="AT887" s="59" t="n"/>
      <c r="AU887" s="59" t="n"/>
      <c r="AV887" s="59" t="n"/>
      <c r="AW887" s="59" t="n"/>
      <c r="AX887" s="59" t="n"/>
      <c r="AY887" s="59" t="n"/>
      <c r="AZ887" s="59" t="n"/>
      <c r="BA887" s="59" t="n"/>
      <c r="BB887" s="59" t="n"/>
      <c r="BC887" s="59" t="n"/>
      <c r="BD887" s="59" t="n"/>
      <c r="BE887" s="59" t="n"/>
      <c r="BF887" s="59" t="n"/>
      <c r="BG887" s="59" t="n"/>
      <c r="BH887" s="59" t="n"/>
      <c r="BI887" s="59" t="n"/>
      <c r="BJ887" s="59" t="n"/>
      <c r="BK887" s="59" t="n"/>
      <c r="BL887" s="59" t="n"/>
      <c r="BM887" s="59" t="n"/>
      <c r="BN887" s="59" t="n"/>
      <c r="BO887" s="59" t="n"/>
      <c r="BP887" s="59" t="n"/>
      <c r="BQ887" s="59" t="n"/>
      <c r="BR887" s="59" t="n"/>
      <c r="BS887" s="59" t="n"/>
      <c r="BT887" s="59" t="n"/>
      <c r="BU887" s="59" t="n"/>
      <c r="BV887" s="59" t="n"/>
      <c r="BW887" s="59" t="n"/>
      <c r="BX887" s="59" t="n"/>
      <c r="BY887" s="59" t="n"/>
      <c r="BZ887" s="59" t="n"/>
      <c r="CA887" s="59" t="n"/>
      <c r="CB887" s="59" t="n"/>
      <c r="CC887" s="59" t="n"/>
      <c r="CD887" s="59" t="n"/>
      <c r="CE887" s="59" t="n"/>
      <c r="CF887" s="59" t="n"/>
      <c r="CG887" s="59" t="n"/>
      <c r="CH887" s="59" t="n"/>
      <c r="CI887" s="59" t="n"/>
      <c r="CJ887" s="59" t="n"/>
      <c r="CK887" s="59" t="n"/>
      <c r="CL887" s="59" t="n"/>
      <c r="CM887" s="59" t="n"/>
      <c r="CN887" s="59" t="n"/>
      <c r="CO887" s="59" t="n"/>
      <c r="CP887" s="59" t="n"/>
      <c r="CQ887" s="59" t="n"/>
      <c r="CR887" s="59" t="n"/>
      <c r="CS887" s="59" t="n"/>
      <c r="CT887" s="59" t="n"/>
      <c r="CU887" s="59" t="n"/>
      <c r="CV887" s="59" t="n"/>
      <c r="CW887" s="59" t="n"/>
      <c r="CX887" s="59" t="n"/>
      <c r="CY887" s="59" t="n"/>
      <c r="CZ887" s="59" t="n"/>
    </row>
    <row r="888">
      <c r="D888" s="59" t="inlineStr">
        <is>
          <t>Ex-Date</t>
        </is>
      </c>
      <c r="E888" s="59" t="n">
        <v>46202</v>
      </c>
      <c r="F888" s="59" t="n"/>
      <c r="G888" s="59" t="n"/>
      <c r="H888" s="59" t="n"/>
      <c r="I888" s="59" t="n"/>
      <c r="J888" s="59" t="n"/>
      <c r="K888" s="59" t="n"/>
      <c r="L888" s="59" t="n"/>
      <c r="M888" s="59" t="n"/>
      <c r="N888" s="59" t="n"/>
      <c r="O888" s="59" t="n"/>
      <c r="P888" s="59" t="n"/>
      <c r="Q888" s="59" t="n"/>
      <c r="R888" s="59" t="n"/>
      <c r="S888" s="59" t="n"/>
      <c r="T888" s="59" t="n"/>
      <c r="U888" s="59" t="n"/>
      <c r="V888" s="59" t="n"/>
      <c r="W888" s="59" t="n"/>
      <c r="X888" s="59" t="n"/>
      <c r="Y888" s="59" t="n"/>
      <c r="Z888" s="59" t="n"/>
      <c r="AA888" s="59" t="n"/>
      <c r="AB888" s="59" t="n"/>
      <c r="AC888" s="59" t="n"/>
      <c r="AD888" s="59" t="n"/>
      <c r="AE888" s="59" t="n"/>
      <c r="AF888" s="59" t="n"/>
      <c r="AG888" s="59" t="n"/>
      <c r="AH888" s="59" t="n"/>
      <c r="AI888" s="59" t="n"/>
      <c r="AJ888" s="59" t="n"/>
      <c r="AK888" s="59" t="n"/>
      <c r="AL888" s="59" t="n"/>
      <c r="AM888" s="59" t="n"/>
      <c r="AN888" s="59" t="n"/>
      <c r="AO888" s="59" t="n"/>
      <c r="AP888" s="59" t="n"/>
      <c r="AQ888" s="59" t="n"/>
      <c r="AR888" s="59" t="n"/>
      <c r="AS888" s="59" t="n"/>
      <c r="AT888" s="59" t="n"/>
      <c r="AU888" s="59" t="n"/>
      <c r="AV888" s="59" t="n"/>
      <c r="AW888" s="59" t="n"/>
      <c r="AX888" s="59" t="n"/>
      <c r="AY888" s="59" t="n"/>
      <c r="AZ888" s="59" t="n"/>
      <c r="BA888" s="59" t="n"/>
      <c r="BB888" s="59" t="n"/>
      <c r="BC888" s="59" t="n"/>
      <c r="BD888" s="59" t="n"/>
      <c r="BE888" s="59" t="n"/>
      <c r="BF888" s="59" t="n"/>
      <c r="BG888" s="59" t="n"/>
      <c r="BH888" s="59" t="n"/>
      <c r="BI888" s="59" t="n"/>
      <c r="BJ888" s="59" t="n"/>
      <c r="BK888" s="59" t="n"/>
      <c r="BL888" s="59" t="n"/>
      <c r="BM888" s="59" t="n"/>
      <c r="BN888" s="59" t="n"/>
      <c r="BO888" s="59" t="n"/>
      <c r="BP888" s="59" t="n"/>
      <c r="BQ888" s="59" t="n"/>
      <c r="BR888" s="59" t="n"/>
      <c r="BS888" s="59" t="n"/>
      <c r="BT888" s="59" t="n"/>
      <c r="BU888" s="59" t="n"/>
      <c r="BV888" s="59" t="n"/>
      <c r="BW888" s="59" t="n"/>
      <c r="BX888" s="59" t="n"/>
      <c r="BY888" s="59" t="n"/>
      <c r="BZ888" s="59" t="n"/>
      <c r="CA888" s="59" t="n"/>
      <c r="CB888" s="59" t="n"/>
      <c r="CC888" s="59" t="n"/>
      <c r="CD888" s="59" t="n"/>
      <c r="CE888" s="59" t="n"/>
      <c r="CF888" s="59" t="n"/>
      <c r="CG888" s="59" t="n"/>
      <c r="CH888" s="59" t="n"/>
      <c r="CI888" s="59" t="n"/>
      <c r="CJ888" s="59" t="n"/>
      <c r="CK888" s="59" t="n"/>
      <c r="CL888" s="59" t="n"/>
      <c r="CM888" s="59" t="n"/>
      <c r="CN888" s="59" t="n"/>
      <c r="CO888" s="59" t="n"/>
      <c r="CP888" s="59" t="n"/>
      <c r="CQ888" s="59" t="n"/>
      <c r="CR888" s="59" t="n"/>
      <c r="CS888" s="59" t="n"/>
      <c r="CT888" s="59" t="n"/>
      <c r="CU888" s="59" t="n"/>
      <c r="CV888" s="59" t="n"/>
      <c r="CW888" s="59" t="n"/>
      <c r="CX888" s="59" t="n"/>
      <c r="CY888" s="59" t="n"/>
      <c r="CZ888" s="59" t="n"/>
    </row>
    <row r="889">
      <c r="D889" s="59" t="inlineStr">
        <is>
          <t>Record Date</t>
        </is>
      </c>
      <c r="E889" s="59" t="n">
        <v>46203</v>
      </c>
      <c r="F889" s="59" t="n"/>
      <c r="G889" s="59" t="n"/>
      <c r="H889" s="59" t="n"/>
      <c r="I889" s="59" t="n"/>
      <c r="J889" s="59" t="n"/>
      <c r="K889" s="59" t="n"/>
      <c r="L889" s="59" t="n"/>
      <c r="M889" s="59" t="n"/>
      <c r="N889" s="59" t="n"/>
      <c r="O889" s="59" t="n"/>
      <c r="P889" s="59" t="n"/>
      <c r="Q889" s="59" t="n"/>
      <c r="R889" s="59" t="n"/>
      <c r="S889" s="59" t="n"/>
      <c r="T889" s="59" t="n"/>
      <c r="U889" s="59" t="n"/>
      <c r="V889" s="59" t="n"/>
      <c r="W889" s="59" t="n"/>
      <c r="X889" s="59" t="n"/>
      <c r="Y889" s="59" t="n"/>
      <c r="Z889" s="59" t="n"/>
      <c r="AA889" s="59" t="n"/>
      <c r="AB889" s="59" t="n"/>
      <c r="AC889" s="59" t="n"/>
      <c r="AD889" s="59" t="n"/>
      <c r="AE889" s="59" t="n"/>
      <c r="AF889" s="59" t="n"/>
      <c r="AG889" s="59" t="n"/>
      <c r="AH889" s="59" t="n"/>
      <c r="AI889" s="59" t="n"/>
      <c r="AJ889" s="59" t="n"/>
      <c r="AK889" s="59" t="n"/>
      <c r="AL889" s="59" t="n"/>
      <c r="AM889" s="59" t="n"/>
      <c r="AN889" s="59" t="n"/>
      <c r="AO889" s="59" t="n"/>
      <c r="AP889" s="59" t="n"/>
      <c r="AQ889" s="59" t="n"/>
      <c r="AR889" s="59" t="n"/>
      <c r="AS889" s="59" t="n"/>
      <c r="AT889" s="59" t="n"/>
      <c r="AU889" s="59" t="n"/>
      <c r="AV889" s="59" t="n"/>
      <c r="AW889" s="59" t="n"/>
      <c r="AX889" s="59" t="n"/>
      <c r="AY889" s="59" t="n"/>
      <c r="AZ889" s="59" t="n"/>
      <c r="BA889" s="59" t="n"/>
      <c r="BB889" s="59" t="n"/>
      <c r="BC889" s="59" t="n"/>
      <c r="BD889" s="59" t="n"/>
      <c r="BE889" s="59" t="n"/>
      <c r="BF889" s="59" t="n"/>
      <c r="BG889" s="59" t="n"/>
      <c r="BH889" s="59" t="n"/>
      <c r="BI889" s="59" t="n"/>
      <c r="BJ889" s="59" t="n"/>
      <c r="BK889" s="59" t="n"/>
      <c r="BL889" s="59" t="n"/>
      <c r="BM889" s="59" t="n"/>
      <c r="BN889" s="59" t="n"/>
      <c r="BO889" s="59" t="n"/>
      <c r="BP889" s="59" t="n"/>
      <c r="BQ889" s="59" t="n"/>
      <c r="BR889" s="59" t="n"/>
      <c r="BS889" s="59" t="n"/>
      <c r="BT889" s="59" t="n"/>
      <c r="BU889" s="59" t="n"/>
      <c r="BV889" s="59" t="n"/>
      <c r="BW889" s="59" t="n"/>
      <c r="BX889" s="59" t="n"/>
      <c r="BY889" s="59" t="n"/>
      <c r="BZ889" s="59" t="n"/>
      <c r="CA889" s="59" t="n"/>
      <c r="CB889" s="59" t="n"/>
      <c r="CC889" s="59" t="n"/>
      <c r="CD889" s="59" t="n"/>
      <c r="CE889" s="59" t="n"/>
      <c r="CF889" s="59" t="n"/>
      <c r="CG889" s="59" t="n"/>
      <c r="CH889" s="59" t="n"/>
      <c r="CI889" s="59" t="n"/>
      <c r="CJ889" s="59" t="n"/>
      <c r="CK889" s="59" t="n"/>
      <c r="CL889" s="59" t="n"/>
      <c r="CM889" s="59" t="n"/>
      <c r="CN889" s="59" t="n"/>
      <c r="CO889" s="59" t="n"/>
      <c r="CP889" s="59" t="n"/>
      <c r="CQ889" s="59" t="n"/>
      <c r="CR889" s="59" t="n"/>
      <c r="CS889" s="59" t="n"/>
      <c r="CT889" s="59" t="n"/>
      <c r="CU889" s="59" t="n"/>
      <c r="CV889" s="59" t="n"/>
      <c r="CW889" s="59" t="n"/>
      <c r="CX889" s="59" t="n"/>
      <c r="CY889" s="59" t="n"/>
      <c r="CZ889" s="59" t="n"/>
    </row>
    <row r="890">
      <c r="D890" s="59" t="inlineStr">
        <is>
          <t>Payable Date</t>
        </is>
      </c>
      <c r="E890" s="59" t="n">
        <v>46265</v>
      </c>
      <c r="F890" s="59" t="n"/>
      <c r="G890" s="59" t="n"/>
      <c r="H890" s="59" t="n"/>
      <c r="I890" s="59" t="n"/>
      <c r="J890" s="59" t="n"/>
      <c r="K890" s="59" t="n"/>
      <c r="L890" s="59" t="n"/>
      <c r="M890" s="59" t="n"/>
      <c r="N890" s="59" t="n"/>
      <c r="O890" s="59" t="n"/>
      <c r="P890" s="59" t="n"/>
      <c r="Q890" s="59" t="n"/>
      <c r="R890" s="59" t="n"/>
      <c r="S890" s="59" t="n"/>
      <c r="T890" s="59" t="n"/>
      <c r="U890" s="59" t="n"/>
      <c r="V890" s="59" t="n"/>
      <c r="W890" s="59" t="n"/>
      <c r="X890" s="59" t="n"/>
      <c r="Y890" s="59" t="n"/>
      <c r="Z890" s="59" t="n"/>
      <c r="AA890" s="59" t="n"/>
      <c r="AB890" s="59" t="n"/>
      <c r="AC890" s="59" t="n"/>
      <c r="AD890" s="59" t="n"/>
      <c r="AE890" s="59" t="n"/>
      <c r="AF890" s="59" t="n"/>
      <c r="AG890" s="59" t="n"/>
      <c r="AH890" s="59" t="n"/>
      <c r="AI890" s="59" t="n"/>
      <c r="AJ890" s="59" t="n"/>
      <c r="AK890" s="59" t="n"/>
      <c r="AL890" s="59" t="n"/>
      <c r="AM890" s="59" t="n"/>
      <c r="AN890" s="59" t="n"/>
      <c r="AO890" s="59" t="n"/>
      <c r="AP890" s="59" t="n"/>
      <c r="AQ890" s="59" t="n"/>
      <c r="AR890" s="59" t="n"/>
      <c r="AS890" s="59" t="n"/>
      <c r="AT890" s="59" t="n"/>
      <c r="AU890" s="59" t="n"/>
      <c r="AV890" s="59" t="n"/>
      <c r="AW890" s="59" t="n"/>
      <c r="AX890" s="59" t="n"/>
      <c r="AY890" s="59" t="n"/>
      <c r="AZ890" s="59" t="n"/>
      <c r="BA890" s="59" t="n"/>
      <c r="BB890" s="59" t="n"/>
      <c r="BC890" s="59" t="n"/>
      <c r="BD890" s="59" t="n"/>
      <c r="BE890" s="59" t="n"/>
      <c r="BF890" s="59" t="n"/>
      <c r="BG890" s="59" t="n"/>
      <c r="BH890" s="59" t="n"/>
      <c r="BI890" s="59" t="n"/>
      <c r="BJ890" s="59" t="n"/>
      <c r="BK890" s="59" t="n"/>
      <c r="BL890" s="59" t="n"/>
      <c r="BM890" s="59" t="n"/>
      <c r="BN890" s="59" t="n"/>
      <c r="BO890" s="59" t="n"/>
      <c r="BP890" s="59" t="n"/>
      <c r="BQ890" s="59" t="n"/>
      <c r="BR890" s="59" t="n"/>
      <c r="BS890" s="59" t="n"/>
      <c r="BT890" s="59" t="n"/>
      <c r="BU890" s="59" t="n"/>
      <c r="BV890" s="59" t="n"/>
      <c r="BW890" s="59" t="n"/>
      <c r="BX890" s="59" t="n"/>
      <c r="BY890" s="59" t="n"/>
      <c r="BZ890" s="59" t="n"/>
      <c r="CA890" s="59" t="n"/>
      <c r="CB890" s="59" t="n"/>
      <c r="CC890" s="59" t="n"/>
      <c r="CD890" s="59" t="n"/>
      <c r="CE890" s="59" t="n"/>
      <c r="CF890" s="59" t="n"/>
      <c r="CG890" s="59" t="n"/>
      <c r="CH890" s="59" t="n"/>
      <c r="CI890" s="59" t="n"/>
      <c r="CJ890" s="59" t="n"/>
      <c r="CK890" s="59" t="n"/>
      <c r="CL890" s="59" t="n"/>
      <c r="CM890" s="59" t="n"/>
      <c r="CN890" s="59" t="n"/>
      <c r="CO890" s="59" t="n"/>
      <c r="CP890" s="59" t="n"/>
      <c r="CQ890" s="59" t="n"/>
      <c r="CR890" s="59" t="n"/>
      <c r="CS890" s="59" t="n"/>
      <c r="CT890" s="59" t="n"/>
      <c r="CU890" s="59" t="n"/>
      <c r="CV890" s="59" t="n"/>
      <c r="CW890" s="59" t="n"/>
      <c r="CX890" s="59" t="n"/>
      <c r="CY890" s="59" t="n"/>
      <c r="CZ890" s="59" t="n"/>
    </row>
    <row r="891">
      <c r="D891" s="107" t="inlineStr">
        <is>
          <t>Dividend Amount</t>
        </is>
      </c>
      <c r="E891" s="107" t="n">
        <v>0.1225</v>
      </c>
      <c r="F891" s="107" t="n"/>
      <c r="G891" s="107" t="n"/>
      <c r="H891" s="107" t="n"/>
      <c r="I891" s="107" t="n"/>
      <c r="J891" s="107" t="n"/>
      <c r="K891" s="107" t="n"/>
      <c r="L891" s="107" t="n"/>
      <c r="M891" s="107" t="n"/>
      <c r="N891" s="107" t="n"/>
      <c r="O891" s="107" t="n"/>
      <c r="P891" s="107" t="n"/>
      <c r="Q891" s="107" t="n"/>
      <c r="R891" s="107" t="n"/>
      <c r="S891" s="107" t="n"/>
      <c r="T891" s="107" t="n"/>
      <c r="U891" s="107" t="n"/>
      <c r="V891" s="107" t="n"/>
      <c r="W891" s="107" t="n"/>
      <c r="X891" s="107" t="n"/>
      <c r="Y891" s="107" t="n"/>
      <c r="Z891" s="107" t="n"/>
      <c r="AA891" s="107" t="n"/>
      <c r="AB891" s="107" t="n"/>
      <c r="AC891" s="107" t="n"/>
      <c r="AD891" s="107" t="n"/>
      <c r="AE891" s="107" t="n"/>
      <c r="AF891" s="107" t="n"/>
      <c r="AG891" s="107" t="n"/>
      <c r="AH891" s="107" t="n"/>
      <c r="AI891" s="107" t="n"/>
      <c r="AJ891" s="107" t="n"/>
      <c r="AK891" s="107" t="n"/>
      <c r="AL891" s="107" t="n"/>
      <c r="AM891" s="107" t="n"/>
      <c r="AN891" s="107" t="n"/>
      <c r="AO891" s="107" t="n"/>
      <c r="AP891" s="107" t="n"/>
      <c r="AQ891" s="107" t="n"/>
      <c r="AR891" s="107" t="n"/>
      <c r="AS891" s="107" t="n"/>
      <c r="AT891" s="107" t="n"/>
      <c r="AU891" s="107" t="n"/>
      <c r="AV891" s="107" t="n"/>
      <c r="AW891" s="107" t="n"/>
      <c r="AX891" s="107" t="n"/>
      <c r="AY891" s="107" t="n"/>
      <c r="AZ891" s="107" t="n"/>
      <c r="BA891" s="107" t="n"/>
      <c r="BB891" s="107" t="n"/>
      <c r="BC891" s="107" t="n"/>
      <c r="BD891" s="107" t="n"/>
      <c r="BE891" s="107" t="n"/>
      <c r="BF891" s="107" t="n"/>
      <c r="BG891" s="107" t="n"/>
      <c r="BH891" s="107" t="n"/>
      <c r="BI891" s="107" t="n"/>
      <c r="BJ891" s="107" t="n"/>
      <c r="BK891" s="107" t="n"/>
      <c r="BL891" s="107" t="n"/>
      <c r="BM891" s="107" t="n"/>
      <c r="BN891" s="107" t="n"/>
      <c r="BO891" s="107" t="n"/>
      <c r="BP891" s="107" t="n"/>
      <c r="BQ891" s="107" t="n"/>
      <c r="BR891" s="107" t="n"/>
      <c r="BS891" s="107" t="n"/>
      <c r="BT891" s="107" t="n"/>
      <c r="BU891" s="107" t="n"/>
      <c r="BV891" s="107" t="n"/>
      <c r="BW891" s="107" t="n"/>
      <c r="BX891" s="107" t="n"/>
      <c r="BY891" s="107" t="n"/>
      <c r="BZ891" s="107" t="n"/>
      <c r="CA891" s="107" t="n"/>
      <c r="CB891" s="107" t="n"/>
      <c r="CC891" s="107" t="n"/>
      <c r="CD891" s="107" t="n"/>
      <c r="CE891" s="107" t="n"/>
      <c r="CF891" s="107" t="n"/>
      <c r="CG891" s="107" t="n"/>
      <c r="CH891" s="107" t="n"/>
      <c r="CI891" s="107" t="n"/>
      <c r="CJ891" s="107" t="n"/>
      <c r="CK891" s="107" t="n"/>
      <c r="CL891" s="107" t="n"/>
      <c r="CM891" s="107" t="n"/>
      <c r="CN891" s="107" t="n"/>
      <c r="CO891" s="107" t="n"/>
      <c r="CP891" s="107" t="n"/>
      <c r="CQ891" s="107" t="n"/>
      <c r="CR891" s="107" t="n"/>
      <c r="CS891" s="107" t="n"/>
      <c r="CT891" s="107" t="n"/>
      <c r="CU891" s="107" t="n"/>
      <c r="CV891" s="107" t="n"/>
      <c r="CW891" s="107" t="n"/>
      <c r="CX891" s="107" t="n"/>
      <c r="CY891" s="107" t="n"/>
      <c r="CZ891" s="107" t="n"/>
    </row>
    <row r="892">
      <c r="D892" t="inlineStr">
        <is>
          <t>Dividend Frequency</t>
        </is>
      </c>
      <c r="E892" t="inlineStr">
        <is>
          <t>Semi-Anl</t>
        </is>
      </c>
    </row>
    <row r="893">
      <c r="D893" t="inlineStr">
        <is>
          <t>Dividend Type</t>
        </is>
      </c>
      <c r="E893" t="inlineStr">
        <is>
          <t>Interim</t>
        </is>
      </c>
    </row>
    <row r="894">
      <c r="A894" s="2">
        <f>IF($A887="","","   projections")</f>
        <v/>
      </c>
      <c r="B894" s="68">
        <f>IF($A887="",0,COUNT($E895:$CZ895))</f>
        <v/>
      </c>
      <c r="C894" s="69">
        <f>IF($B894=0,0,MAX($E895:$CZ895))</f>
        <v/>
      </c>
      <c r="D894" s="58">
        <f>_xll.BDS($A887,'Field Check'!$C$42,"headers=y","startcol=1","endcol=3","dir=h","cols=18;rows=3")</f>
        <v/>
      </c>
      <c r="E894" s="59" t="n">
        <v>46371</v>
      </c>
      <c r="F894" s="59" t="n">
        <v>46556</v>
      </c>
      <c r="G894" s="59" t="n">
        <v>46735</v>
      </c>
      <c r="H894" s="59" t="n">
        <v>46920</v>
      </c>
      <c r="I894" s="59" t="n">
        <v>47106</v>
      </c>
      <c r="J894" s="59" t="n">
        <v>47284</v>
      </c>
      <c r="K894" s="59" t="n">
        <v>47470</v>
      </c>
      <c r="L894" s="59" t="n">
        <v>47655</v>
      </c>
      <c r="M894" s="59" t="n">
        <v>47834</v>
      </c>
      <c r="N894" s="59" t="n">
        <v>48019</v>
      </c>
      <c r="O894" s="59" t="n">
        <v>48198</v>
      </c>
      <c r="P894" s="59" t="n">
        <v>48383</v>
      </c>
      <c r="Q894" s="59" t="n">
        <v>48562</v>
      </c>
      <c r="R894" s="59" t="n">
        <v>48747</v>
      </c>
      <c r="S894" s="59" t="n">
        <v>48933</v>
      </c>
      <c r="T894" s="59" t="n">
        <v>49111</v>
      </c>
      <c r="U894" s="59" t="n">
        <v>49297</v>
      </c>
      <c r="V894" s="59" t="n"/>
      <c r="W894" s="59" t="n"/>
      <c r="X894" s="59" t="n"/>
      <c r="Y894" s="59" t="n"/>
      <c r="Z894" s="59" t="n"/>
      <c r="AA894" s="59" t="n"/>
      <c r="AB894" s="59" t="n"/>
      <c r="AC894" s="59" t="n"/>
      <c r="AD894" s="59" t="n"/>
      <c r="AE894" s="59" t="n"/>
      <c r="AF894" s="59" t="n"/>
      <c r="AG894" s="59" t="n"/>
      <c r="AH894" s="59" t="n"/>
      <c r="AI894" s="59" t="n"/>
      <c r="AJ894" s="59" t="n"/>
      <c r="AK894" s="59" t="n"/>
      <c r="AL894" s="59" t="n"/>
      <c r="AM894" s="59" t="n"/>
      <c r="AN894" s="59" t="n"/>
      <c r="AO894" s="59" t="n"/>
      <c r="AP894" s="59" t="n"/>
      <c r="AQ894" s="59" t="n"/>
      <c r="AR894" s="59" t="n"/>
      <c r="AS894" s="59" t="n"/>
      <c r="AT894" s="59" t="n"/>
      <c r="AU894" s="59" t="n"/>
      <c r="AV894" s="59" t="n"/>
      <c r="AW894" s="59" t="n"/>
      <c r="AX894" s="59" t="n"/>
      <c r="AY894" s="59" t="n"/>
      <c r="AZ894" s="59" t="n"/>
      <c r="BA894" s="59" t="n"/>
      <c r="BB894" s="59" t="n"/>
      <c r="BC894" s="59" t="n"/>
      <c r="BD894" s="59" t="n"/>
      <c r="BE894" s="59" t="n"/>
      <c r="BF894" s="59" t="n"/>
      <c r="BG894" s="59" t="n"/>
      <c r="BH894" s="59" t="n"/>
      <c r="BI894" s="59" t="n"/>
      <c r="BJ894" s="59" t="n"/>
      <c r="BK894" s="59" t="n"/>
      <c r="BL894" s="59" t="n"/>
      <c r="BM894" s="59" t="n"/>
      <c r="BN894" s="59" t="n"/>
      <c r="BO894" s="59" t="n"/>
      <c r="BP894" s="59" t="n"/>
      <c r="BQ894" s="59" t="n"/>
      <c r="BR894" s="59" t="n"/>
      <c r="BS894" s="59" t="n"/>
      <c r="BT894" s="59" t="n"/>
      <c r="BU894" s="59" t="n"/>
      <c r="BV894" s="59" t="n"/>
      <c r="BW894" s="59" t="n"/>
      <c r="BX894" s="59" t="n"/>
      <c r="BY894" s="59" t="n"/>
      <c r="BZ894" s="59" t="n"/>
      <c r="CA894" s="59" t="n"/>
      <c r="CB894" s="59" t="n"/>
      <c r="CC894" s="59" t="n"/>
      <c r="CD894" s="59" t="n"/>
      <c r="CE894" s="59" t="n"/>
      <c r="CF894" s="59" t="n"/>
      <c r="CG894" s="59" t="n"/>
      <c r="CH894" s="59" t="n"/>
      <c r="CI894" s="59" t="n"/>
      <c r="CJ894" s="59" t="n"/>
      <c r="CK894" s="59" t="n"/>
      <c r="CL894" s="59" t="n"/>
      <c r="CM894" s="59" t="n"/>
      <c r="CN894" s="59" t="n"/>
      <c r="CO894" s="59" t="n"/>
      <c r="CP894" s="59" t="n"/>
      <c r="CQ894" s="59" t="n"/>
      <c r="CR894" s="59" t="n"/>
      <c r="CS894" s="59" t="n"/>
      <c r="CT894" s="59" t="n"/>
      <c r="CU894" s="59" t="n"/>
      <c r="CV894" s="59" t="n"/>
      <c r="CW894" s="59" t="n"/>
      <c r="CX894" s="59" t="n"/>
      <c r="CY894" s="59" t="n"/>
      <c r="CZ894" s="59" t="n"/>
    </row>
    <row r="895">
      <c r="D895" s="59" t="inlineStr">
        <is>
          <t>Ex-Date</t>
        </is>
      </c>
      <c r="E895" s="59" t="n">
        <v>46386</v>
      </c>
      <c r="F895" s="59" t="n">
        <v>46567</v>
      </c>
      <c r="G895" s="59" t="n">
        <v>46751</v>
      </c>
      <c r="H895" s="59" t="n">
        <v>46933</v>
      </c>
      <c r="I895" s="59" t="n">
        <v>47115</v>
      </c>
      <c r="J895" s="59" t="n">
        <v>47297</v>
      </c>
      <c r="K895" s="59" t="n">
        <v>47480</v>
      </c>
      <c r="L895" s="59" t="n">
        <v>47661</v>
      </c>
      <c r="M895" s="59" t="n">
        <v>47847</v>
      </c>
      <c r="N895" s="59" t="n">
        <v>48026</v>
      </c>
      <c r="O895" s="59" t="n">
        <v>48212</v>
      </c>
      <c r="P895" s="59" t="n">
        <v>48394</v>
      </c>
      <c r="Q895" s="59" t="n">
        <v>48578</v>
      </c>
      <c r="R895" s="59" t="n">
        <v>48759</v>
      </c>
      <c r="S895" s="59" t="n">
        <v>48942</v>
      </c>
      <c r="T895" s="59" t="n">
        <v>49124</v>
      </c>
      <c r="U895" s="59" t="n">
        <v>49306</v>
      </c>
      <c r="V895" s="59" t="n"/>
      <c r="W895" s="59" t="n"/>
      <c r="X895" s="59" t="n"/>
      <c r="Y895" s="59" t="n"/>
      <c r="Z895" s="59" t="n"/>
      <c r="AA895" s="59" t="n"/>
      <c r="AB895" s="59" t="n"/>
      <c r="AC895" s="59" t="n"/>
      <c r="AD895" s="59" t="n"/>
      <c r="AE895" s="59" t="n"/>
      <c r="AF895" s="59" t="n"/>
      <c r="AG895" s="59" t="n"/>
      <c r="AH895" s="59" t="n"/>
      <c r="AI895" s="59" t="n"/>
      <c r="AJ895" s="59" t="n"/>
      <c r="AK895" s="59" t="n"/>
      <c r="AL895" s="59" t="n"/>
      <c r="AM895" s="59" t="n"/>
      <c r="AN895" s="59" t="n"/>
      <c r="AO895" s="59" t="n"/>
      <c r="AP895" s="59" t="n"/>
      <c r="AQ895" s="59" t="n"/>
      <c r="AR895" s="59" t="n"/>
      <c r="AS895" s="59" t="n"/>
      <c r="AT895" s="59" t="n"/>
      <c r="AU895" s="59" t="n"/>
      <c r="AV895" s="59" t="n"/>
      <c r="AW895" s="59" t="n"/>
      <c r="AX895" s="59" t="n"/>
      <c r="AY895" s="59" t="n"/>
      <c r="AZ895" s="59" t="n"/>
      <c r="BA895" s="59" t="n"/>
      <c r="BB895" s="59" t="n"/>
      <c r="BC895" s="59" t="n"/>
      <c r="BD895" s="59" t="n"/>
      <c r="BE895" s="59" t="n"/>
      <c r="BF895" s="59" t="n"/>
      <c r="BG895" s="59" t="n"/>
      <c r="BH895" s="59" t="n"/>
      <c r="BI895" s="59" t="n"/>
      <c r="BJ895" s="59" t="n"/>
      <c r="BK895" s="59" t="n"/>
      <c r="BL895" s="59" t="n"/>
      <c r="BM895" s="59" t="n"/>
      <c r="BN895" s="59" t="n"/>
      <c r="BO895" s="59" t="n"/>
      <c r="BP895" s="59" t="n"/>
      <c r="BQ895" s="59" t="n"/>
      <c r="BR895" s="59" t="n"/>
      <c r="BS895" s="59" t="n"/>
      <c r="BT895" s="59" t="n"/>
      <c r="BU895" s="59" t="n"/>
      <c r="BV895" s="59" t="n"/>
      <c r="BW895" s="59" t="n"/>
      <c r="BX895" s="59" t="n"/>
      <c r="BY895" s="59" t="n"/>
      <c r="BZ895" s="59" t="n"/>
      <c r="CA895" s="59" t="n"/>
      <c r="CB895" s="59" t="n"/>
      <c r="CC895" s="59" t="n"/>
      <c r="CD895" s="59" t="n"/>
      <c r="CE895" s="59" t="n"/>
      <c r="CF895" s="59" t="n"/>
      <c r="CG895" s="59" t="n"/>
      <c r="CH895" s="59" t="n"/>
      <c r="CI895" s="59" t="n"/>
      <c r="CJ895" s="59" t="n"/>
      <c r="CK895" s="59" t="n"/>
      <c r="CL895" s="59" t="n"/>
      <c r="CM895" s="59" t="n"/>
      <c r="CN895" s="59" t="n"/>
      <c r="CO895" s="59" t="n"/>
      <c r="CP895" s="59" t="n"/>
      <c r="CQ895" s="59" t="n"/>
      <c r="CR895" s="59" t="n"/>
      <c r="CS895" s="59" t="n"/>
      <c r="CT895" s="59" t="n"/>
      <c r="CU895" s="59" t="n"/>
      <c r="CV895" s="59" t="n"/>
      <c r="CW895" s="59" t="n"/>
      <c r="CX895" s="59" t="n"/>
      <c r="CY895" s="59" t="n"/>
      <c r="CZ895" s="59" t="n"/>
    </row>
    <row r="896">
      <c r="D896" s="107" t="inlineStr">
        <is>
          <t>Amount Per Share</t>
        </is>
      </c>
      <c r="E896" s="107" t="n">
        <v>0.1225</v>
      </c>
      <c r="F896" s="107" t="n">
        <v>0.13</v>
      </c>
      <c r="G896" s="107" t="n">
        <v>0.13</v>
      </c>
      <c r="H896" s="107" t="n">
        <v>0.135</v>
      </c>
      <c r="I896" s="107" t="n">
        <v>0.135</v>
      </c>
      <c r="J896" s="107" t="n">
        <v>0.14</v>
      </c>
      <c r="K896" s="107" t="n">
        <v>0.14</v>
      </c>
      <c r="L896" s="107" t="n">
        <v>0.145</v>
      </c>
      <c r="M896" s="107" t="n">
        <v>0.145</v>
      </c>
      <c r="N896" s="107" t="n">
        <v>0.15</v>
      </c>
      <c r="O896" s="107" t="n">
        <v>0.15</v>
      </c>
      <c r="P896" s="107" t="n">
        <v>0.15</v>
      </c>
      <c r="Q896" s="107" t="n">
        <v>0.15</v>
      </c>
      <c r="R896" s="107" t="n">
        <v>0.155</v>
      </c>
      <c r="S896" s="107" t="n">
        <v>0.155</v>
      </c>
      <c r="T896" s="107" t="n">
        <v>0.155</v>
      </c>
      <c r="U896" s="107" t="n">
        <v>0.155</v>
      </c>
      <c r="V896" s="107" t="n"/>
      <c r="W896" s="107" t="n"/>
      <c r="X896" s="107" t="n"/>
      <c r="Y896" s="107" t="n"/>
      <c r="Z896" s="107" t="n"/>
      <c r="AA896" s="107" t="n"/>
      <c r="AB896" s="107" t="n"/>
      <c r="AC896" s="107" t="n"/>
      <c r="AD896" s="107" t="n"/>
      <c r="AE896" s="107" t="n"/>
      <c r="AF896" s="107" t="n"/>
      <c r="AG896" s="107" t="n"/>
      <c r="AH896" s="107" t="n"/>
      <c r="AI896" s="107" t="n"/>
      <c r="AJ896" s="107" t="n"/>
      <c r="AK896" s="107" t="n"/>
      <c r="AL896" s="107" t="n"/>
      <c r="AM896" s="107" t="n"/>
      <c r="AN896" s="107" t="n"/>
      <c r="AO896" s="107" t="n"/>
      <c r="AP896" s="107" t="n"/>
      <c r="AQ896" s="107" t="n"/>
      <c r="AR896" s="107" t="n"/>
      <c r="AS896" s="107" t="n"/>
      <c r="AT896" s="107" t="n"/>
      <c r="AU896" s="107" t="n"/>
      <c r="AV896" s="107" t="n"/>
      <c r="AW896" s="107" t="n"/>
      <c r="AX896" s="107" t="n"/>
      <c r="AY896" s="107" t="n"/>
      <c r="AZ896" s="107" t="n"/>
      <c r="BA896" s="107" t="n"/>
      <c r="BB896" s="107" t="n"/>
      <c r="BC896" s="107" t="n"/>
      <c r="BD896" s="107" t="n"/>
      <c r="BE896" s="107" t="n"/>
      <c r="BF896" s="107" t="n"/>
      <c r="BG896" s="107" t="n"/>
      <c r="BH896" s="107" t="n"/>
      <c r="BI896" s="107" t="n"/>
      <c r="BJ896" s="107" t="n"/>
      <c r="BK896" s="107" t="n"/>
      <c r="BL896" s="107" t="n"/>
      <c r="BM896" s="107" t="n"/>
      <c r="BN896" s="107" t="n"/>
      <c r="BO896" s="107" t="n"/>
      <c r="BP896" s="107" t="n"/>
      <c r="BQ896" s="107" t="n"/>
      <c r="BR896" s="107" t="n"/>
      <c r="BS896" s="107" t="n"/>
      <c r="BT896" s="107" t="n"/>
      <c r="BU896" s="107" t="n"/>
      <c r="BV896" s="107" t="n"/>
      <c r="BW896" s="107" t="n"/>
      <c r="BX896" s="107" t="n"/>
      <c r="BY896" s="107" t="n"/>
      <c r="BZ896" s="107" t="n"/>
      <c r="CA896" s="107" t="n"/>
      <c r="CB896" s="107" t="n"/>
      <c r="CC896" s="107" t="n"/>
      <c r="CD896" s="107" t="n"/>
      <c r="CE896" s="107" t="n"/>
      <c r="CF896" s="107" t="n"/>
      <c r="CG896" s="107" t="n"/>
      <c r="CH896" s="107" t="n"/>
      <c r="CI896" s="107" t="n"/>
      <c r="CJ896" s="107" t="n"/>
      <c r="CK896" s="107" t="n"/>
      <c r="CL896" s="107" t="n"/>
      <c r="CM896" s="107" t="n"/>
      <c r="CN896" s="107" t="n"/>
      <c r="CO896" s="107" t="n"/>
      <c r="CP896" s="107" t="n"/>
      <c r="CQ896" s="107" t="n"/>
      <c r="CR896" s="107" t="n"/>
      <c r="CS896" s="107" t="n"/>
      <c r="CT896" s="107" t="n"/>
      <c r="CU896" s="107" t="n"/>
      <c r="CV896" s="107" t="n"/>
      <c r="CW896" s="107" t="n"/>
      <c r="CX896" s="107" t="n"/>
      <c r="CY896" s="107" t="n"/>
      <c r="CZ896" s="107" t="n"/>
    </row>
    <row r="898">
      <c r="A898" s="126">
        <f>IF('AS51'!$C$87="","",'AS51'!$C$87)</f>
        <v/>
      </c>
      <c r="B898" s="68">
        <f>IF($A898="",0,COUNT($E899:$CZ899))</f>
        <v/>
      </c>
      <c r="C898" s="69">
        <f>IF($B898=0,0,MAX($E899:$CZ899))</f>
        <v/>
      </c>
      <c r="D898" s="58">
        <f>_xll.BDS($A898,'Field Check'!$C$44,"headers=y","startcol=1","endcol=7","dir=h","DVD_START_DT",'Field Check'!$C$59,"DVD_END_DT",'Field Check'!$D$59,"cols=2;rows=7")</f>
        <v/>
      </c>
      <c r="E898" s="59" t="n">
        <v>46154</v>
      </c>
      <c r="F898" s="59" t="n"/>
      <c r="G898" s="59" t="n"/>
      <c r="H898" s="59" t="n"/>
      <c r="I898" s="59" t="n"/>
      <c r="J898" s="59" t="n"/>
      <c r="K898" s="59" t="n"/>
      <c r="L898" s="59" t="n"/>
      <c r="M898" s="59" t="n"/>
      <c r="N898" s="59" t="n"/>
      <c r="O898" s="59" t="n"/>
      <c r="P898" s="59" t="n"/>
      <c r="Q898" s="59" t="n"/>
      <c r="R898" s="59" t="n"/>
      <c r="S898" s="59" t="n"/>
      <c r="T898" s="59" t="n"/>
      <c r="U898" s="59" t="n"/>
      <c r="V898" s="59" t="n"/>
      <c r="W898" s="59" t="n"/>
      <c r="X898" s="59" t="n"/>
      <c r="Y898" s="59" t="n"/>
      <c r="Z898" s="59" t="n"/>
      <c r="AA898" s="59" t="n"/>
      <c r="AB898" s="59" t="n"/>
      <c r="AC898" s="59" t="n"/>
      <c r="AD898" s="59" t="n"/>
      <c r="AE898" s="59" t="n"/>
      <c r="AF898" s="59" t="n"/>
      <c r="AG898" s="59" t="n"/>
      <c r="AH898" s="59" t="n"/>
      <c r="AI898" s="59" t="n"/>
      <c r="AJ898" s="59" t="n"/>
      <c r="AK898" s="59" t="n"/>
      <c r="AL898" s="59" t="n"/>
      <c r="AM898" s="59" t="n"/>
      <c r="AN898" s="59" t="n"/>
      <c r="AO898" s="59" t="n"/>
      <c r="AP898" s="59" t="n"/>
      <c r="AQ898" s="59" t="n"/>
      <c r="AR898" s="59" t="n"/>
      <c r="AS898" s="59" t="n"/>
      <c r="AT898" s="59" t="n"/>
      <c r="AU898" s="59" t="n"/>
      <c r="AV898" s="59" t="n"/>
      <c r="AW898" s="59" t="n"/>
      <c r="AX898" s="59" t="n"/>
      <c r="AY898" s="59" t="n"/>
      <c r="AZ898" s="59" t="n"/>
      <c r="BA898" s="59" t="n"/>
      <c r="BB898" s="59" t="n"/>
      <c r="BC898" s="59" t="n"/>
      <c r="BD898" s="59" t="n"/>
      <c r="BE898" s="59" t="n"/>
      <c r="BF898" s="59" t="n"/>
      <c r="BG898" s="59" t="n"/>
      <c r="BH898" s="59" t="n"/>
      <c r="BI898" s="59" t="n"/>
      <c r="BJ898" s="59" t="n"/>
      <c r="BK898" s="59" t="n"/>
      <c r="BL898" s="59" t="n"/>
      <c r="BM898" s="59" t="n"/>
      <c r="BN898" s="59" t="n"/>
      <c r="BO898" s="59" t="n"/>
      <c r="BP898" s="59" t="n"/>
      <c r="BQ898" s="59" t="n"/>
      <c r="BR898" s="59" t="n"/>
      <c r="BS898" s="59" t="n"/>
      <c r="BT898" s="59" t="n"/>
      <c r="BU898" s="59" t="n"/>
      <c r="BV898" s="59" t="n"/>
      <c r="BW898" s="59" t="n"/>
      <c r="BX898" s="59" t="n"/>
      <c r="BY898" s="59" t="n"/>
      <c r="BZ898" s="59" t="n"/>
      <c r="CA898" s="59" t="n"/>
      <c r="CB898" s="59" t="n"/>
      <c r="CC898" s="59" t="n"/>
      <c r="CD898" s="59" t="n"/>
      <c r="CE898" s="59" t="n"/>
      <c r="CF898" s="59" t="n"/>
      <c r="CG898" s="59" t="n"/>
      <c r="CH898" s="59" t="n"/>
      <c r="CI898" s="59" t="n"/>
      <c r="CJ898" s="59" t="n"/>
      <c r="CK898" s="59" t="n"/>
      <c r="CL898" s="59" t="n"/>
      <c r="CM898" s="59" t="n"/>
      <c r="CN898" s="59" t="n"/>
      <c r="CO898" s="59" t="n"/>
      <c r="CP898" s="59" t="n"/>
      <c r="CQ898" s="59" t="n"/>
      <c r="CR898" s="59" t="n"/>
      <c r="CS898" s="59" t="n"/>
      <c r="CT898" s="59" t="n"/>
      <c r="CU898" s="59" t="n"/>
      <c r="CV898" s="59" t="n"/>
      <c r="CW898" s="59" t="n"/>
      <c r="CX898" s="59" t="n"/>
      <c r="CY898" s="59" t="n"/>
      <c r="CZ898" s="59" t="n"/>
    </row>
    <row r="899">
      <c r="D899" s="59" t="inlineStr">
        <is>
          <t>Ex-Date</t>
        </is>
      </c>
      <c r="E899" s="59" t="n">
        <v>46161</v>
      </c>
      <c r="F899" s="59" t="n"/>
      <c r="G899" s="59" t="n"/>
      <c r="H899" s="59" t="n"/>
      <c r="I899" s="59" t="n"/>
      <c r="J899" s="59" t="n"/>
      <c r="K899" s="59" t="n"/>
      <c r="L899" s="59" t="n"/>
      <c r="M899" s="59" t="n"/>
      <c r="N899" s="59" t="n"/>
      <c r="O899" s="59" t="n"/>
      <c r="P899" s="59" t="n"/>
      <c r="Q899" s="59" t="n"/>
      <c r="R899" s="59" t="n"/>
      <c r="S899" s="59" t="n"/>
      <c r="T899" s="59" t="n"/>
      <c r="U899" s="59" t="n"/>
      <c r="V899" s="59" t="n"/>
      <c r="W899" s="59" t="n"/>
      <c r="X899" s="59" t="n"/>
      <c r="Y899" s="59" t="n"/>
      <c r="Z899" s="59" t="n"/>
      <c r="AA899" s="59" t="n"/>
      <c r="AB899" s="59" t="n"/>
      <c r="AC899" s="59" t="n"/>
      <c r="AD899" s="59" t="n"/>
      <c r="AE899" s="59" t="n"/>
      <c r="AF899" s="59" t="n"/>
      <c r="AG899" s="59" t="n"/>
      <c r="AH899" s="59" t="n"/>
      <c r="AI899" s="59" t="n"/>
      <c r="AJ899" s="59" t="n"/>
      <c r="AK899" s="59" t="n"/>
      <c r="AL899" s="59" t="n"/>
      <c r="AM899" s="59" t="n"/>
      <c r="AN899" s="59" t="n"/>
      <c r="AO899" s="59" t="n"/>
      <c r="AP899" s="59" t="n"/>
      <c r="AQ899" s="59" t="n"/>
      <c r="AR899" s="59" t="n"/>
      <c r="AS899" s="59" t="n"/>
      <c r="AT899" s="59" t="n"/>
      <c r="AU899" s="59" t="n"/>
      <c r="AV899" s="59" t="n"/>
      <c r="AW899" s="59" t="n"/>
      <c r="AX899" s="59" t="n"/>
      <c r="AY899" s="59" t="n"/>
      <c r="AZ899" s="59" t="n"/>
      <c r="BA899" s="59" t="n"/>
      <c r="BB899" s="59" t="n"/>
      <c r="BC899" s="59" t="n"/>
      <c r="BD899" s="59" t="n"/>
      <c r="BE899" s="59" t="n"/>
      <c r="BF899" s="59" t="n"/>
      <c r="BG899" s="59" t="n"/>
      <c r="BH899" s="59" t="n"/>
      <c r="BI899" s="59" t="n"/>
      <c r="BJ899" s="59" t="n"/>
      <c r="BK899" s="59" t="n"/>
      <c r="BL899" s="59" t="n"/>
      <c r="BM899" s="59" t="n"/>
      <c r="BN899" s="59" t="n"/>
      <c r="BO899" s="59" t="n"/>
      <c r="BP899" s="59" t="n"/>
      <c r="BQ899" s="59" t="n"/>
      <c r="BR899" s="59" t="n"/>
      <c r="BS899" s="59" t="n"/>
      <c r="BT899" s="59" t="n"/>
      <c r="BU899" s="59" t="n"/>
      <c r="BV899" s="59" t="n"/>
      <c r="BW899" s="59" t="n"/>
      <c r="BX899" s="59" t="n"/>
      <c r="BY899" s="59" t="n"/>
      <c r="BZ899" s="59" t="n"/>
      <c r="CA899" s="59" t="n"/>
      <c r="CB899" s="59" t="n"/>
      <c r="CC899" s="59" t="n"/>
      <c r="CD899" s="59" t="n"/>
      <c r="CE899" s="59" t="n"/>
      <c r="CF899" s="59" t="n"/>
      <c r="CG899" s="59" t="n"/>
      <c r="CH899" s="59" t="n"/>
      <c r="CI899" s="59" t="n"/>
      <c r="CJ899" s="59" t="n"/>
      <c r="CK899" s="59" t="n"/>
      <c r="CL899" s="59" t="n"/>
      <c r="CM899" s="59" t="n"/>
      <c r="CN899" s="59" t="n"/>
      <c r="CO899" s="59" t="n"/>
      <c r="CP899" s="59" t="n"/>
      <c r="CQ899" s="59" t="n"/>
      <c r="CR899" s="59" t="n"/>
      <c r="CS899" s="59" t="n"/>
      <c r="CT899" s="59" t="n"/>
      <c r="CU899" s="59" t="n"/>
      <c r="CV899" s="59" t="n"/>
      <c r="CW899" s="59" t="n"/>
      <c r="CX899" s="59" t="n"/>
      <c r="CY899" s="59" t="n"/>
      <c r="CZ899" s="59" t="n"/>
    </row>
    <row r="900">
      <c r="D900" s="59" t="inlineStr">
        <is>
          <t>Record Date</t>
        </is>
      </c>
      <c r="E900" s="59" t="n">
        <v>46162</v>
      </c>
      <c r="F900" s="59" t="n"/>
      <c r="G900" s="59" t="n"/>
      <c r="H900" s="59" t="n"/>
      <c r="I900" s="59" t="n"/>
      <c r="J900" s="59" t="n"/>
      <c r="K900" s="59" t="n"/>
      <c r="L900" s="59" t="n"/>
      <c r="M900" s="59" t="n"/>
      <c r="N900" s="59" t="n"/>
      <c r="O900" s="59" t="n"/>
      <c r="P900" s="59" t="n"/>
      <c r="Q900" s="59" t="n"/>
      <c r="R900" s="59" t="n"/>
      <c r="S900" s="59" t="n"/>
      <c r="T900" s="59" t="n"/>
      <c r="U900" s="59" t="n"/>
      <c r="V900" s="59" t="n"/>
      <c r="W900" s="59" t="n"/>
      <c r="X900" s="59" t="n"/>
      <c r="Y900" s="59" t="n"/>
      <c r="Z900" s="59" t="n"/>
      <c r="AA900" s="59" t="n"/>
      <c r="AB900" s="59" t="n"/>
      <c r="AC900" s="59" t="n"/>
      <c r="AD900" s="59" t="n"/>
      <c r="AE900" s="59" t="n"/>
      <c r="AF900" s="59" t="n"/>
      <c r="AG900" s="59" t="n"/>
      <c r="AH900" s="59" t="n"/>
      <c r="AI900" s="59" t="n"/>
      <c r="AJ900" s="59" t="n"/>
      <c r="AK900" s="59" t="n"/>
      <c r="AL900" s="59" t="n"/>
      <c r="AM900" s="59" t="n"/>
      <c r="AN900" s="59" t="n"/>
      <c r="AO900" s="59" t="n"/>
      <c r="AP900" s="59" t="n"/>
      <c r="AQ900" s="59" t="n"/>
      <c r="AR900" s="59" t="n"/>
      <c r="AS900" s="59" t="n"/>
      <c r="AT900" s="59" t="n"/>
      <c r="AU900" s="59" t="n"/>
      <c r="AV900" s="59" t="n"/>
      <c r="AW900" s="59" t="n"/>
      <c r="AX900" s="59" t="n"/>
      <c r="AY900" s="59" t="n"/>
      <c r="AZ900" s="59" t="n"/>
      <c r="BA900" s="59" t="n"/>
      <c r="BB900" s="59" t="n"/>
      <c r="BC900" s="59" t="n"/>
      <c r="BD900" s="59" t="n"/>
      <c r="BE900" s="59" t="n"/>
      <c r="BF900" s="59" t="n"/>
      <c r="BG900" s="59" t="n"/>
      <c r="BH900" s="59" t="n"/>
      <c r="BI900" s="59" t="n"/>
      <c r="BJ900" s="59" t="n"/>
      <c r="BK900" s="59" t="n"/>
      <c r="BL900" s="59" t="n"/>
      <c r="BM900" s="59" t="n"/>
      <c r="BN900" s="59" t="n"/>
      <c r="BO900" s="59" t="n"/>
      <c r="BP900" s="59" t="n"/>
      <c r="BQ900" s="59" t="n"/>
      <c r="BR900" s="59" t="n"/>
      <c r="BS900" s="59" t="n"/>
      <c r="BT900" s="59" t="n"/>
      <c r="BU900" s="59" t="n"/>
      <c r="BV900" s="59" t="n"/>
      <c r="BW900" s="59" t="n"/>
      <c r="BX900" s="59" t="n"/>
      <c r="BY900" s="59" t="n"/>
      <c r="BZ900" s="59" t="n"/>
      <c r="CA900" s="59" t="n"/>
      <c r="CB900" s="59" t="n"/>
      <c r="CC900" s="59" t="n"/>
      <c r="CD900" s="59" t="n"/>
      <c r="CE900" s="59" t="n"/>
      <c r="CF900" s="59" t="n"/>
      <c r="CG900" s="59" t="n"/>
      <c r="CH900" s="59" t="n"/>
      <c r="CI900" s="59" t="n"/>
      <c r="CJ900" s="59" t="n"/>
      <c r="CK900" s="59" t="n"/>
      <c r="CL900" s="59" t="n"/>
      <c r="CM900" s="59" t="n"/>
      <c r="CN900" s="59" t="n"/>
      <c r="CO900" s="59" t="n"/>
      <c r="CP900" s="59" t="n"/>
      <c r="CQ900" s="59" t="n"/>
      <c r="CR900" s="59" t="n"/>
      <c r="CS900" s="59" t="n"/>
      <c r="CT900" s="59" t="n"/>
      <c r="CU900" s="59" t="n"/>
      <c r="CV900" s="59" t="n"/>
      <c r="CW900" s="59" t="n"/>
      <c r="CX900" s="59" t="n"/>
      <c r="CY900" s="59" t="n"/>
      <c r="CZ900" s="59" t="n"/>
    </row>
    <row r="901">
      <c r="D901" s="59" t="inlineStr">
        <is>
          <t>Payable Date</t>
        </is>
      </c>
      <c r="E901" s="59" t="n">
        <v>46199</v>
      </c>
      <c r="F901" s="59" t="n"/>
      <c r="G901" s="59" t="n"/>
      <c r="H901" s="59" t="n"/>
      <c r="I901" s="59" t="n"/>
      <c r="J901" s="59" t="n"/>
      <c r="K901" s="59" t="n"/>
      <c r="L901" s="59" t="n"/>
      <c r="M901" s="59" t="n"/>
      <c r="N901" s="59" t="n"/>
      <c r="O901" s="59" t="n"/>
      <c r="P901" s="59" t="n"/>
      <c r="Q901" s="59" t="n"/>
      <c r="R901" s="59" t="n"/>
      <c r="S901" s="59" t="n"/>
      <c r="T901" s="59" t="n"/>
      <c r="U901" s="59" t="n"/>
      <c r="V901" s="59" t="n"/>
      <c r="W901" s="59" t="n"/>
      <c r="X901" s="59" t="n"/>
      <c r="Y901" s="59" t="n"/>
      <c r="Z901" s="59" t="n"/>
      <c r="AA901" s="59" t="n"/>
      <c r="AB901" s="59" t="n"/>
      <c r="AC901" s="59" t="n"/>
      <c r="AD901" s="59" t="n"/>
      <c r="AE901" s="59" t="n"/>
      <c r="AF901" s="59" t="n"/>
      <c r="AG901" s="59" t="n"/>
      <c r="AH901" s="59" t="n"/>
      <c r="AI901" s="59" t="n"/>
      <c r="AJ901" s="59" t="n"/>
      <c r="AK901" s="59" t="n"/>
      <c r="AL901" s="59" t="n"/>
      <c r="AM901" s="59" t="n"/>
      <c r="AN901" s="59" t="n"/>
      <c r="AO901" s="59" t="n"/>
      <c r="AP901" s="59" t="n"/>
      <c r="AQ901" s="59" t="n"/>
      <c r="AR901" s="59" t="n"/>
      <c r="AS901" s="59" t="n"/>
      <c r="AT901" s="59" t="n"/>
      <c r="AU901" s="59" t="n"/>
      <c r="AV901" s="59" t="n"/>
      <c r="AW901" s="59" t="n"/>
      <c r="AX901" s="59" t="n"/>
      <c r="AY901" s="59" t="n"/>
      <c r="AZ901" s="59" t="n"/>
      <c r="BA901" s="59" t="n"/>
      <c r="BB901" s="59" t="n"/>
      <c r="BC901" s="59" t="n"/>
      <c r="BD901" s="59" t="n"/>
      <c r="BE901" s="59" t="n"/>
      <c r="BF901" s="59" t="n"/>
      <c r="BG901" s="59" t="n"/>
      <c r="BH901" s="59" t="n"/>
      <c r="BI901" s="59" t="n"/>
      <c r="BJ901" s="59" t="n"/>
      <c r="BK901" s="59" t="n"/>
      <c r="BL901" s="59" t="n"/>
      <c r="BM901" s="59" t="n"/>
      <c r="BN901" s="59" t="n"/>
      <c r="BO901" s="59" t="n"/>
      <c r="BP901" s="59" t="n"/>
      <c r="BQ901" s="59" t="n"/>
      <c r="BR901" s="59" t="n"/>
      <c r="BS901" s="59" t="n"/>
      <c r="BT901" s="59" t="n"/>
      <c r="BU901" s="59" t="n"/>
      <c r="BV901" s="59" t="n"/>
      <c r="BW901" s="59" t="n"/>
      <c r="BX901" s="59" t="n"/>
      <c r="BY901" s="59" t="n"/>
      <c r="BZ901" s="59" t="n"/>
      <c r="CA901" s="59" t="n"/>
      <c r="CB901" s="59" t="n"/>
      <c r="CC901" s="59" t="n"/>
      <c r="CD901" s="59" t="n"/>
      <c r="CE901" s="59" t="n"/>
      <c r="CF901" s="59" t="n"/>
      <c r="CG901" s="59" t="n"/>
      <c r="CH901" s="59" t="n"/>
      <c r="CI901" s="59" t="n"/>
      <c r="CJ901" s="59" t="n"/>
      <c r="CK901" s="59" t="n"/>
      <c r="CL901" s="59" t="n"/>
      <c r="CM901" s="59" t="n"/>
      <c r="CN901" s="59" t="n"/>
      <c r="CO901" s="59" t="n"/>
      <c r="CP901" s="59" t="n"/>
      <c r="CQ901" s="59" t="n"/>
      <c r="CR901" s="59" t="n"/>
      <c r="CS901" s="59" t="n"/>
      <c r="CT901" s="59" t="n"/>
      <c r="CU901" s="59" t="n"/>
      <c r="CV901" s="59" t="n"/>
      <c r="CW901" s="59" t="n"/>
      <c r="CX901" s="59" t="n"/>
      <c r="CY901" s="59" t="n"/>
      <c r="CZ901" s="59" t="n"/>
    </row>
    <row r="902">
      <c r="D902" s="107" t="inlineStr">
        <is>
          <t>Dividend Amount</t>
        </is>
      </c>
      <c r="E902" s="107" t="n">
        <v>0.0354</v>
      </c>
      <c r="F902" s="107" t="n"/>
      <c r="G902" s="107" t="n"/>
      <c r="H902" s="107" t="n"/>
      <c r="I902" s="107" t="n"/>
      <c r="J902" s="107" t="n"/>
      <c r="K902" s="107" t="n"/>
      <c r="L902" s="107" t="n"/>
      <c r="M902" s="107" t="n"/>
      <c r="N902" s="107" t="n"/>
      <c r="O902" s="107" t="n"/>
      <c r="P902" s="107" t="n"/>
      <c r="Q902" s="107" t="n"/>
      <c r="R902" s="107" t="n"/>
      <c r="S902" s="107" t="n"/>
      <c r="T902" s="107" t="n"/>
      <c r="U902" s="107" t="n"/>
      <c r="V902" s="107" t="n"/>
      <c r="W902" s="107" t="n"/>
      <c r="X902" s="107" t="n"/>
      <c r="Y902" s="107" t="n"/>
      <c r="Z902" s="107" t="n"/>
      <c r="AA902" s="107" t="n"/>
      <c r="AB902" s="107" t="n"/>
      <c r="AC902" s="107" t="n"/>
      <c r="AD902" s="107" t="n"/>
      <c r="AE902" s="107" t="n"/>
      <c r="AF902" s="107" t="n"/>
      <c r="AG902" s="107" t="n"/>
      <c r="AH902" s="107" t="n"/>
      <c r="AI902" s="107" t="n"/>
      <c r="AJ902" s="107" t="n"/>
      <c r="AK902" s="107" t="n"/>
      <c r="AL902" s="107" t="n"/>
      <c r="AM902" s="107" t="n"/>
      <c r="AN902" s="107" t="n"/>
      <c r="AO902" s="107" t="n"/>
      <c r="AP902" s="107" t="n"/>
      <c r="AQ902" s="107" t="n"/>
      <c r="AR902" s="107" t="n"/>
      <c r="AS902" s="107" t="n"/>
      <c r="AT902" s="107" t="n"/>
      <c r="AU902" s="107" t="n"/>
      <c r="AV902" s="107" t="n"/>
      <c r="AW902" s="107" t="n"/>
      <c r="AX902" s="107" t="n"/>
      <c r="AY902" s="107" t="n"/>
      <c r="AZ902" s="107" t="n"/>
      <c r="BA902" s="107" t="n"/>
      <c r="BB902" s="107" t="n"/>
      <c r="BC902" s="107" t="n"/>
      <c r="BD902" s="107" t="n"/>
      <c r="BE902" s="107" t="n"/>
      <c r="BF902" s="107" t="n"/>
      <c r="BG902" s="107" t="n"/>
      <c r="BH902" s="107" t="n"/>
      <c r="BI902" s="107" t="n"/>
      <c r="BJ902" s="107" t="n"/>
      <c r="BK902" s="107" t="n"/>
      <c r="BL902" s="107" t="n"/>
      <c r="BM902" s="107" t="n"/>
      <c r="BN902" s="107" t="n"/>
      <c r="BO902" s="107" t="n"/>
      <c r="BP902" s="107" t="n"/>
      <c r="BQ902" s="107" t="n"/>
      <c r="BR902" s="107" t="n"/>
      <c r="BS902" s="107" t="n"/>
      <c r="BT902" s="107" t="n"/>
      <c r="BU902" s="107" t="n"/>
      <c r="BV902" s="107" t="n"/>
      <c r="BW902" s="107" t="n"/>
      <c r="BX902" s="107" t="n"/>
      <c r="BY902" s="107" t="n"/>
      <c r="BZ902" s="107" t="n"/>
      <c r="CA902" s="107" t="n"/>
      <c r="CB902" s="107" t="n"/>
      <c r="CC902" s="107" t="n"/>
      <c r="CD902" s="107" t="n"/>
      <c r="CE902" s="107" t="n"/>
      <c r="CF902" s="107" t="n"/>
      <c r="CG902" s="107" t="n"/>
      <c r="CH902" s="107" t="n"/>
      <c r="CI902" s="107" t="n"/>
      <c r="CJ902" s="107" t="n"/>
      <c r="CK902" s="107" t="n"/>
      <c r="CL902" s="107" t="n"/>
      <c r="CM902" s="107" t="n"/>
      <c r="CN902" s="107" t="n"/>
      <c r="CO902" s="107" t="n"/>
      <c r="CP902" s="107" t="n"/>
      <c r="CQ902" s="107" t="n"/>
      <c r="CR902" s="107" t="n"/>
      <c r="CS902" s="107" t="n"/>
      <c r="CT902" s="107" t="n"/>
      <c r="CU902" s="107" t="n"/>
      <c r="CV902" s="107" t="n"/>
      <c r="CW902" s="107" t="n"/>
      <c r="CX902" s="107" t="n"/>
      <c r="CY902" s="107" t="n"/>
      <c r="CZ902" s="107" t="n"/>
    </row>
    <row r="903">
      <c r="D903" t="inlineStr">
        <is>
          <t>Dividend Frequency</t>
        </is>
      </c>
      <c r="E903" t="inlineStr">
        <is>
          <t>Quarter</t>
        </is>
      </c>
    </row>
    <row r="904">
      <c r="D904" t="inlineStr">
        <is>
          <t>Dividend Type</t>
        </is>
      </c>
      <c r="E904" t="inlineStr">
        <is>
          <t>Interim</t>
        </is>
      </c>
    </row>
    <row r="905">
      <c r="A905" s="2">
        <f>IF($A898="","","   projections")</f>
        <v/>
      </c>
      <c r="B905" s="68">
        <f>IF($A898="",0,COUNT($E906:$CZ906))</f>
        <v/>
      </c>
      <c r="C905" s="69">
        <f>IF($B905=0,0,MAX($E906:$CZ906))</f>
        <v/>
      </c>
      <c r="D905" s="58">
        <f>_xll.BDS($A898,'Field Check'!$C$42,"headers=y","startcol=1","endcol=3","dir=h","cols=41;rows=3")</f>
        <v/>
      </c>
      <c r="E905" s="59" t="n">
        <v>46255</v>
      </c>
      <c r="F905" s="59" t="n">
        <v>46311</v>
      </c>
      <c r="G905" s="59" t="n">
        <v>46437</v>
      </c>
      <c r="H905" s="59" t="n">
        <v>46521</v>
      </c>
      <c r="I905" s="59" t="n">
        <v>46626</v>
      </c>
      <c r="J905" s="59" t="n">
        <v>46675</v>
      </c>
      <c r="K905" s="59" t="n">
        <v>46801</v>
      </c>
      <c r="L905" s="59" t="n">
        <v>46885</v>
      </c>
      <c r="M905" s="59" t="n">
        <v>46990</v>
      </c>
      <c r="N905" s="59" t="n">
        <v>47042</v>
      </c>
      <c r="O905" s="59" t="n">
        <v>47165</v>
      </c>
      <c r="P905" s="59" t="n">
        <v>47249</v>
      </c>
      <c r="Q905" s="59" t="n">
        <v>47354</v>
      </c>
      <c r="R905" s="59" t="n">
        <v>47407</v>
      </c>
      <c r="S905" s="59" t="n">
        <v>47529</v>
      </c>
      <c r="T905" s="59" t="n">
        <v>47613</v>
      </c>
      <c r="U905" s="59" t="n">
        <v>47718</v>
      </c>
      <c r="V905" s="59" t="n">
        <v>47772</v>
      </c>
      <c r="W905" s="59" t="n">
        <v>47893</v>
      </c>
      <c r="X905" s="59" t="n">
        <v>47977</v>
      </c>
      <c r="Y905" s="59" t="n">
        <v>48082</v>
      </c>
      <c r="Z905" s="59" t="n">
        <v>48137</v>
      </c>
      <c r="AA905" s="59" t="n">
        <v>48257</v>
      </c>
      <c r="AB905" s="59" t="n">
        <v>48341</v>
      </c>
      <c r="AC905" s="59" t="n">
        <v>48446</v>
      </c>
      <c r="AD905" s="59" t="n">
        <v>48502</v>
      </c>
      <c r="AE905" s="59" t="n">
        <v>48628</v>
      </c>
      <c r="AF905" s="59" t="n">
        <v>48712</v>
      </c>
      <c r="AG905" s="59" t="n">
        <v>48817</v>
      </c>
      <c r="AH905" s="59" t="n">
        <v>48869</v>
      </c>
      <c r="AI905" s="59" t="n">
        <v>48992</v>
      </c>
      <c r="AJ905" s="59" t="n">
        <v>49076</v>
      </c>
      <c r="AK905" s="59" t="n">
        <v>49181</v>
      </c>
      <c r="AL905" s="59" t="n">
        <v>49233</v>
      </c>
      <c r="AM905" s="59" t="n">
        <v>49356</v>
      </c>
      <c r="AN905" s="59" t="n">
        <v>49440</v>
      </c>
      <c r="AO905" s="59" t="n">
        <v>49545</v>
      </c>
      <c r="AP905" s="59" t="n">
        <v>49598</v>
      </c>
      <c r="AQ905" s="59" t="n">
        <v>49720</v>
      </c>
      <c r="AR905" s="59" t="n">
        <v>49804</v>
      </c>
      <c r="AS905" s="59" t="n"/>
      <c r="AT905" s="59" t="n"/>
      <c r="AU905" s="59" t="n"/>
      <c r="AV905" s="59" t="n"/>
      <c r="AW905" s="59" t="n"/>
      <c r="AX905" s="59" t="n"/>
      <c r="AY905" s="59" t="n"/>
      <c r="AZ905" s="59" t="n"/>
      <c r="BA905" s="59" t="n"/>
      <c r="BB905" s="59" t="n"/>
      <c r="BC905" s="59" t="n"/>
      <c r="BD905" s="59" t="n"/>
      <c r="BE905" s="59" t="n"/>
      <c r="BF905" s="59" t="n"/>
      <c r="BG905" s="59" t="n"/>
      <c r="BH905" s="59" t="n"/>
      <c r="BI905" s="59" t="n"/>
      <c r="BJ905" s="59" t="n"/>
      <c r="BK905" s="59" t="n"/>
      <c r="BL905" s="59" t="n"/>
      <c r="BM905" s="59" t="n"/>
      <c r="BN905" s="59" t="n"/>
      <c r="BO905" s="59" t="n"/>
      <c r="BP905" s="59" t="n"/>
      <c r="BQ905" s="59" t="n"/>
      <c r="BR905" s="59" t="n"/>
      <c r="BS905" s="59" t="n"/>
      <c r="BT905" s="59" t="n"/>
      <c r="BU905" s="59" t="n"/>
      <c r="BV905" s="59" t="n"/>
      <c r="BW905" s="59" t="n"/>
      <c r="BX905" s="59" t="n"/>
      <c r="BY905" s="59" t="n"/>
      <c r="BZ905" s="59" t="n"/>
      <c r="CA905" s="59" t="n"/>
      <c r="CB905" s="59" t="n"/>
      <c r="CC905" s="59" t="n"/>
      <c r="CD905" s="59" t="n"/>
      <c r="CE905" s="59" t="n"/>
      <c r="CF905" s="59" t="n"/>
      <c r="CG905" s="59" t="n"/>
      <c r="CH905" s="59" t="n"/>
      <c r="CI905" s="59" t="n"/>
      <c r="CJ905" s="59" t="n"/>
      <c r="CK905" s="59" t="n"/>
      <c r="CL905" s="59" t="n"/>
      <c r="CM905" s="59" t="n"/>
      <c r="CN905" s="59" t="n"/>
      <c r="CO905" s="59" t="n"/>
      <c r="CP905" s="59" t="n"/>
      <c r="CQ905" s="59" t="n"/>
      <c r="CR905" s="59" t="n"/>
      <c r="CS905" s="59" t="n"/>
      <c r="CT905" s="59" t="n"/>
      <c r="CU905" s="59" t="n"/>
      <c r="CV905" s="59" t="n"/>
      <c r="CW905" s="59" t="n"/>
      <c r="CX905" s="59" t="n"/>
      <c r="CY905" s="59" t="n"/>
      <c r="CZ905" s="59" t="n"/>
    </row>
    <row r="906">
      <c r="D906" s="59" t="inlineStr">
        <is>
          <t>Ex-Date</t>
        </is>
      </c>
      <c r="E906" s="59" t="n">
        <v>46260</v>
      </c>
      <c r="F906" s="59" t="n">
        <v>46316</v>
      </c>
      <c r="G906" s="59" t="n">
        <v>46442</v>
      </c>
      <c r="H906" s="59" t="n">
        <v>46526</v>
      </c>
      <c r="I906" s="59" t="n">
        <v>46631</v>
      </c>
      <c r="J906" s="59" t="n">
        <v>46681</v>
      </c>
      <c r="K906" s="59" t="n">
        <v>46806</v>
      </c>
      <c r="L906" s="59" t="n">
        <v>46890</v>
      </c>
      <c r="M906" s="59" t="n">
        <v>46995</v>
      </c>
      <c r="N906" s="59" t="n">
        <v>47050</v>
      </c>
      <c r="O906" s="59" t="n">
        <v>47170</v>
      </c>
      <c r="P906" s="59" t="n">
        <v>47254</v>
      </c>
      <c r="Q906" s="59" t="n">
        <v>47359</v>
      </c>
      <c r="R906" s="59" t="n">
        <v>47413</v>
      </c>
      <c r="S906" s="59" t="n">
        <v>47534</v>
      </c>
      <c r="T906" s="59" t="n">
        <v>47618</v>
      </c>
      <c r="U906" s="59" t="n">
        <v>47723</v>
      </c>
      <c r="V906" s="59" t="n">
        <v>47777</v>
      </c>
      <c r="W906" s="59" t="n">
        <v>47898</v>
      </c>
      <c r="X906" s="59" t="n">
        <v>47982</v>
      </c>
      <c r="Y906" s="59" t="n">
        <v>48087</v>
      </c>
      <c r="Z906" s="59" t="n">
        <v>48142</v>
      </c>
      <c r="AA906" s="59" t="n">
        <v>48262</v>
      </c>
      <c r="AB906" s="59" t="n">
        <v>48346</v>
      </c>
      <c r="AC906" s="59" t="n">
        <v>48451</v>
      </c>
      <c r="AD906" s="59" t="n">
        <v>48508</v>
      </c>
      <c r="AE906" s="59" t="n">
        <v>48633</v>
      </c>
      <c r="AF906" s="59" t="n">
        <v>48717</v>
      </c>
      <c r="AG906" s="59" t="n">
        <v>48822</v>
      </c>
      <c r="AH906" s="59" t="n">
        <v>48871</v>
      </c>
      <c r="AI906" s="59" t="n">
        <v>48997</v>
      </c>
      <c r="AJ906" s="59" t="n">
        <v>49081</v>
      </c>
      <c r="AK906" s="59" t="n">
        <v>49186</v>
      </c>
      <c r="AL906" s="59" t="n">
        <v>49240</v>
      </c>
      <c r="AM906" s="59" t="n">
        <v>49361</v>
      </c>
      <c r="AN906" s="59" t="n">
        <v>49445</v>
      </c>
      <c r="AO906" s="59" t="n">
        <v>49550</v>
      </c>
      <c r="AP906" s="59" t="n">
        <v>49604</v>
      </c>
      <c r="AQ906" s="59" t="n">
        <v>49725</v>
      </c>
      <c r="AR906" s="59" t="n">
        <v>49809</v>
      </c>
      <c r="AS906" s="59" t="n"/>
      <c r="AT906" s="59" t="n"/>
      <c r="AU906" s="59" t="n"/>
      <c r="AV906" s="59" t="n"/>
      <c r="AW906" s="59" t="n"/>
      <c r="AX906" s="59" t="n"/>
      <c r="AY906" s="59" t="n"/>
      <c r="AZ906" s="59" t="n"/>
      <c r="BA906" s="59" t="n"/>
      <c r="BB906" s="59" t="n"/>
      <c r="BC906" s="59" t="n"/>
      <c r="BD906" s="59" t="n"/>
      <c r="BE906" s="59" t="n"/>
      <c r="BF906" s="59" t="n"/>
      <c r="BG906" s="59" t="n"/>
      <c r="BH906" s="59" t="n"/>
      <c r="BI906" s="59" t="n"/>
      <c r="BJ906" s="59" t="n"/>
      <c r="BK906" s="59" t="n"/>
      <c r="BL906" s="59" t="n"/>
      <c r="BM906" s="59" t="n"/>
      <c r="BN906" s="59" t="n"/>
      <c r="BO906" s="59" t="n"/>
      <c r="BP906" s="59" t="n"/>
      <c r="BQ906" s="59" t="n"/>
      <c r="BR906" s="59" t="n"/>
      <c r="BS906" s="59" t="n"/>
      <c r="BT906" s="59" t="n"/>
      <c r="BU906" s="59" t="n"/>
      <c r="BV906" s="59" t="n"/>
      <c r="BW906" s="59" t="n"/>
      <c r="BX906" s="59" t="n"/>
      <c r="BY906" s="59" t="n"/>
      <c r="BZ906" s="59" t="n"/>
      <c r="CA906" s="59" t="n"/>
      <c r="CB906" s="59" t="n"/>
      <c r="CC906" s="59" t="n"/>
      <c r="CD906" s="59" t="n"/>
      <c r="CE906" s="59" t="n"/>
      <c r="CF906" s="59" t="n"/>
      <c r="CG906" s="59" t="n"/>
      <c r="CH906" s="59" t="n"/>
      <c r="CI906" s="59" t="n"/>
      <c r="CJ906" s="59" t="n"/>
      <c r="CK906" s="59" t="n"/>
      <c r="CL906" s="59" t="n"/>
      <c r="CM906" s="59" t="n"/>
      <c r="CN906" s="59" t="n"/>
      <c r="CO906" s="59" t="n"/>
      <c r="CP906" s="59" t="n"/>
      <c r="CQ906" s="59" t="n"/>
      <c r="CR906" s="59" t="n"/>
      <c r="CS906" s="59" t="n"/>
      <c r="CT906" s="59" t="n"/>
      <c r="CU906" s="59" t="n"/>
      <c r="CV906" s="59" t="n"/>
      <c r="CW906" s="59" t="n"/>
      <c r="CX906" s="59" t="n"/>
      <c r="CY906" s="59" t="n"/>
      <c r="CZ906" s="59" t="n"/>
    </row>
    <row r="907">
      <c r="D907" s="107" t="inlineStr">
        <is>
          <t>Amount Per Share</t>
        </is>
      </c>
      <c r="E907" s="107" t="n">
        <v>0.037</v>
      </c>
      <c r="F907" s="107" t="n">
        <v>0.037</v>
      </c>
      <c r="G907" s="107" t="n">
        <v>0.037</v>
      </c>
      <c r="H907" s="107" t="n">
        <v>0.037</v>
      </c>
      <c r="I907" s="107" t="n">
        <v>0.038</v>
      </c>
      <c r="J907" s="107" t="n">
        <v>0.038</v>
      </c>
      <c r="K907" s="107" t="n">
        <v>0.038</v>
      </c>
      <c r="L907" s="107" t="n">
        <v>0.038</v>
      </c>
      <c r="M907" s="107" t="n">
        <v>0.038</v>
      </c>
      <c r="N907" s="107" t="n">
        <v>0.038</v>
      </c>
      <c r="O907" s="107" t="n">
        <v>0.038</v>
      </c>
      <c r="P907" s="107" t="n">
        <v>0.038</v>
      </c>
      <c r="Q907" s="107" t="n">
        <v>0.038</v>
      </c>
      <c r="R907" s="107" t="n">
        <v>0.038</v>
      </c>
      <c r="S907" s="107" t="n">
        <v>0.039</v>
      </c>
      <c r="T907" s="107" t="n">
        <v>0.039</v>
      </c>
      <c r="U907" s="107" t="n">
        <v>0.039</v>
      </c>
      <c r="V907" s="107" t="n">
        <v>0.039</v>
      </c>
      <c r="W907" s="107" t="n">
        <v>0.039</v>
      </c>
      <c r="X907" s="107" t="n">
        <v>0.039</v>
      </c>
      <c r="Y907" s="107" t="n">
        <v>0.039</v>
      </c>
      <c r="Z907" s="107" t="n">
        <v>0.039</v>
      </c>
      <c r="AA907" s="107" t="n">
        <v>0.04</v>
      </c>
      <c r="AB907" s="107" t="n">
        <v>0.04</v>
      </c>
      <c r="AC907" s="107" t="n">
        <v>0.04</v>
      </c>
      <c r="AD907" s="107" t="n">
        <v>0.04</v>
      </c>
      <c r="AE907" s="107" t="n">
        <v>0.04</v>
      </c>
      <c r="AF907" s="107" t="n">
        <v>0.04</v>
      </c>
      <c r="AG907" s="107" t="n">
        <v>0.04</v>
      </c>
      <c r="AH907" s="107" t="n">
        <v>0.04</v>
      </c>
      <c r="AI907" s="107" t="n">
        <v>0.04</v>
      </c>
      <c r="AJ907" s="107" t="n">
        <v>0.04</v>
      </c>
      <c r="AK907" s="107" t="n">
        <v>0.041</v>
      </c>
      <c r="AL907" s="107" t="n">
        <v>0.041</v>
      </c>
      <c r="AM907" s="107" t="n">
        <v>0.041</v>
      </c>
      <c r="AN907" s="107" t="n">
        <v>0.041</v>
      </c>
      <c r="AO907" s="107" t="n">
        <v>0.041</v>
      </c>
      <c r="AP907" s="107" t="n">
        <v>0.041</v>
      </c>
      <c r="AQ907" s="107" t="n">
        <v>0.041</v>
      </c>
      <c r="AR907" s="107" t="n">
        <v>0.041</v>
      </c>
      <c r="AS907" s="107" t="n"/>
      <c r="AT907" s="107" t="n"/>
      <c r="AU907" s="107" t="n"/>
      <c r="AV907" s="107" t="n"/>
      <c r="AW907" s="107" t="n"/>
      <c r="AX907" s="107" t="n"/>
      <c r="AY907" s="107" t="n"/>
      <c r="AZ907" s="107" t="n"/>
      <c r="BA907" s="107" t="n"/>
      <c r="BB907" s="107" t="n"/>
      <c r="BC907" s="107" t="n"/>
      <c r="BD907" s="107" t="n"/>
      <c r="BE907" s="107" t="n"/>
      <c r="BF907" s="107" t="n"/>
      <c r="BG907" s="107" t="n"/>
      <c r="BH907" s="107" t="n"/>
      <c r="BI907" s="107" t="n"/>
      <c r="BJ907" s="107" t="n"/>
      <c r="BK907" s="107" t="n"/>
      <c r="BL907" s="107" t="n"/>
      <c r="BM907" s="107" t="n"/>
      <c r="BN907" s="107" t="n"/>
      <c r="BO907" s="107" t="n"/>
      <c r="BP907" s="107" t="n"/>
      <c r="BQ907" s="107" t="n"/>
      <c r="BR907" s="107" t="n"/>
      <c r="BS907" s="107" t="n"/>
      <c r="BT907" s="107" t="n"/>
      <c r="BU907" s="107" t="n"/>
      <c r="BV907" s="107" t="n"/>
      <c r="BW907" s="107" t="n"/>
      <c r="BX907" s="107" t="n"/>
      <c r="BY907" s="107" t="n"/>
      <c r="BZ907" s="107" t="n"/>
      <c r="CA907" s="107" t="n"/>
      <c r="CB907" s="107" t="n"/>
      <c r="CC907" s="107" t="n"/>
      <c r="CD907" s="107" t="n"/>
      <c r="CE907" s="107" t="n"/>
      <c r="CF907" s="107" t="n"/>
      <c r="CG907" s="107" t="n"/>
      <c r="CH907" s="107" t="n"/>
      <c r="CI907" s="107" t="n"/>
      <c r="CJ907" s="107" t="n"/>
      <c r="CK907" s="107" t="n"/>
      <c r="CL907" s="107" t="n"/>
      <c r="CM907" s="107" t="n"/>
      <c r="CN907" s="107" t="n"/>
      <c r="CO907" s="107" t="n"/>
      <c r="CP907" s="107" t="n"/>
      <c r="CQ907" s="107" t="n"/>
      <c r="CR907" s="107" t="n"/>
      <c r="CS907" s="107" t="n"/>
      <c r="CT907" s="107" t="n"/>
      <c r="CU907" s="107" t="n"/>
      <c r="CV907" s="107" t="n"/>
      <c r="CW907" s="107" t="n"/>
      <c r="CX907" s="107" t="n"/>
      <c r="CY907" s="107" t="n"/>
      <c r="CZ907" s="107" t="n"/>
    </row>
    <row r="909">
      <c r="A909" s="126">
        <f>IF('AS51'!$C$88="","",'AS51'!$C$88)</f>
        <v/>
      </c>
      <c r="B909" s="68">
        <f>IF($A909="",0,COUNT($E910:$CZ910))</f>
        <v/>
      </c>
      <c r="C909" s="69">
        <f>IF($B909=0,0,MAX($E910:$CZ910))</f>
        <v/>
      </c>
      <c r="D909" s="58">
        <f>_xll.BDS($A909,'Field Check'!$C$44,"headers=y","startcol=1","endcol=7","dir=h","DVD_START_DT",'Field Check'!$C$59,"DVD_END_DT",'Field Check'!$D$59,"cols=2;rows=7")</f>
        <v/>
      </c>
      <c r="E909" s="59" t="n">
        <v>46189</v>
      </c>
      <c r="F909" s="59" t="n"/>
      <c r="G909" s="59" t="n"/>
      <c r="H909" s="59" t="n"/>
      <c r="I909" s="59" t="n"/>
      <c r="J909" s="59" t="n"/>
      <c r="K909" s="59" t="n"/>
      <c r="L909" s="59" t="n"/>
      <c r="M909" s="59" t="n"/>
      <c r="N909" s="59" t="n"/>
      <c r="O909" s="59" t="n"/>
      <c r="P909" s="59" t="n"/>
      <c r="Q909" s="59" t="n"/>
      <c r="R909" s="59" t="n"/>
      <c r="S909" s="59" t="n"/>
      <c r="T909" s="59" t="n"/>
      <c r="U909" s="59" t="n"/>
      <c r="V909" s="59" t="n"/>
      <c r="W909" s="59" t="n"/>
      <c r="X909" s="59" t="n"/>
      <c r="Y909" s="59" t="n"/>
      <c r="Z909" s="59" t="n"/>
      <c r="AA909" s="59" t="n"/>
      <c r="AB909" s="59" t="n"/>
      <c r="AC909" s="59" t="n"/>
      <c r="AD909" s="59" t="n"/>
      <c r="AE909" s="59" t="n"/>
      <c r="AF909" s="59" t="n"/>
      <c r="AG909" s="59" t="n"/>
      <c r="AH909" s="59" t="n"/>
      <c r="AI909" s="59" t="n"/>
      <c r="AJ909" s="59" t="n"/>
      <c r="AK909" s="59" t="n"/>
      <c r="AL909" s="59" t="n"/>
      <c r="AM909" s="59" t="n"/>
      <c r="AN909" s="59" t="n"/>
      <c r="AO909" s="59" t="n"/>
      <c r="AP909" s="59" t="n"/>
      <c r="AQ909" s="59" t="n"/>
      <c r="AR909" s="59" t="n"/>
      <c r="AS909" s="59" t="n"/>
      <c r="AT909" s="59" t="n"/>
      <c r="AU909" s="59" t="n"/>
      <c r="AV909" s="59" t="n"/>
      <c r="AW909" s="59" t="n"/>
      <c r="AX909" s="59" t="n"/>
      <c r="AY909" s="59" t="n"/>
      <c r="AZ909" s="59" t="n"/>
      <c r="BA909" s="59" t="n"/>
      <c r="BB909" s="59" t="n"/>
      <c r="BC909" s="59" t="n"/>
      <c r="BD909" s="59" t="n"/>
      <c r="BE909" s="59" t="n"/>
      <c r="BF909" s="59" t="n"/>
      <c r="BG909" s="59" t="n"/>
      <c r="BH909" s="59" t="n"/>
      <c r="BI909" s="59" t="n"/>
      <c r="BJ909" s="59" t="n"/>
      <c r="BK909" s="59" t="n"/>
      <c r="BL909" s="59" t="n"/>
      <c r="BM909" s="59" t="n"/>
      <c r="BN909" s="59" t="n"/>
      <c r="BO909" s="59" t="n"/>
      <c r="BP909" s="59" t="n"/>
      <c r="BQ909" s="59" t="n"/>
      <c r="BR909" s="59" t="n"/>
      <c r="BS909" s="59" t="n"/>
      <c r="BT909" s="59" t="n"/>
      <c r="BU909" s="59" t="n"/>
      <c r="BV909" s="59" t="n"/>
      <c r="BW909" s="59" t="n"/>
      <c r="BX909" s="59" t="n"/>
      <c r="BY909" s="59" t="n"/>
      <c r="BZ909" s="59" t="n"/>
      <c r="CA909" s="59" t="n"/>
      <c r="CB909" s="59" t="n"/>
      <c r="CC909" s="59" t="n"/>
      <c r="CD909" s="59" t="n"/>
      <c r="CE909" s="59" t="n"/>
      <c r="CF909" s="59" t="n"/>
      <c r="CG909" s="59" t="n"/>
      <c r="CH909" s="59" t="n"/>
      <c r="CI909" s="59" t="n"/>
      <c r="CJ909" s="59" t="n"/>
      <c r="CK909" s="59" t="n"/>
      <c r="CL909" s="59" t="n"/>
      <c r="CM909" s="59" t="n"/>
      <c r="CN909" s="59" t="n"/>
      <c r="CO909" s="59" t="n"/>
      <c r="CP909" s="59" t="n"/>
      <c r="CQ909" s="59" t="n"/>
      <c r="CR909" s="59" t="n"/>
      <c r="CS909" s="59" t="n"/>
      <c r="CT909" s="59" t="n"/>
      <c r="CU909" s="59" t="n"/>
      <c r="CV909" s="59" t="n"/>
      <c r="CW909" s="59" t="n"/>
      <c r="CX909" s="59" t="n"/>
      <c r="CY909" s="59" t="n"/>
      <c r="CZ909" s="59" t="n"/>
    </row>
    <row r="910">
      <c r="D910" s="59" t="inlineStr">
        <is>
          <t>Ex-Date</t>
        </is>
      </c>
      <c r="E910" s="59" t="n">
        <v>46202</v>
      </c>
      <c r="F910" s="59" t="n"/>
      <c r="G910" s="59" t="n"/>
      <c r="H910" s="59" t="n"/>
      <c r="I910" s="59" t="n"/>
      <c r="J910" s="59" t="n"/>
      <c r="K910" s="59" t="n"/>
      <c r="L910" s="59" t="n"/>
      <c r="M910" s="59" t="n"/>
      <c r="N910" s="59" t="n"/>
      <c r="O910" s="59" t="n"/>
      <c r="P910" s="59" t="n"/>
      <c r="Q910" s="59" t="n"/>
      <c r="R910" s="59" t="n"/>
      <c r="S910" s="59" t="n"/>
      <c r="T910" s="59" t="n"/>
      <c r="U910" s="59" t="n"/>
      <c r="V910" s="59" t="n"/>
      <c r="W910" s="59" t="n"/>
      <c r="X910" s="59" t="n"/>
      <c r="Y910" s="59" t="n"/>
      <c r="Z910" s="59" t="n"/>
      <c r="AA910" s="59" t="n"/>
      <c r="AB910" s="59" t="n"/>
      <c r="AC910" s="59" t="n"/>
      <c r="AD910" s="59" t="n"/>
      <c r="AE910" s="59" t="n"/>
      <c r="AF910" s="59" t="n"/>
      <c r="AG910" s="59" t="n"/>
      <c r="AH910" s="59" t="n"/>
      <c r="AI910" s="59" t="n"/>
      <c r="AJ910" s="59" t="n"/>
      <c r="AK910" s="59" t="n"/>
      <c r="AL910" s="59" t="n"/>
      <c r="AM910" s="59" t="n"/>
      <c r="AN910" s="59" t="n"/>
      <c r="AO910" s="59" t="n"/>
      <c r="AP910" s="59" t="n"/>
      <c r="AQ910" s="59" t="n"/>
      <c r="AR910" s="59" t="n"/>
      <c r="AS910" s="59" t="n"/>
      <c r="AT910" s="59" t="n"/>
      <c r="AU910" s="59" t="n"/>
      <c r="AV910" s="59" t="n"/>
      <c r="AW910" s="59" t="n"/>
      <c r="AX910" s="59" t="n"/>
      <c r="AY910" s="59" t="n"/>
      <c r="AZ910" s="59" t="n"/>
      <c r="BA910" s="59" t="n"/>
      <c r="BB910" s="59" t="n"/>
      <c r="BC910" s="59" t="n"/>
      <c r="BD910" s="59" t="n"/>
      <c r="BE910" s="59" t="n"/>
      <c r="BF910" s="59" t="n"/>
      <c r="BG910" s="59" t="n"/>
      <c r="BH910" s="59" t="n"/>
      <c r="BI910" s="59" t="n"/>
      <c r="BJ910" s="59" t="n"/>
      <c r="BK910" s="59" t="n"/>
      <c r="BL910" s="59" t="n"/>
      <c r="BM910" s="59" t="n"/>
      <c r="BN910" s="59" t="n"/>
      <c r="BO910" s="59" t="n"/>
      <c r="BP910" s="59" t="n"/>
      <c r="BQ910" s="59" t="n"/>
      <c r="BR910" s="59" t="n"/>
      <c r="BS910" s="59" t="n"/>
      <c r="BT910" s="59" t="n"/>
      <c r="BU910" s="59" t="n"/>
      <c r="BV910" s="59" t="n"/>
      <c r="BW910" s="59" t="n"/>
      <c r="BX910" s="59" t="n"/>
      <c r="BY910" s="59" t="n"/>
      <c r="BZ910" s="59" t="n"/>
      <c r="CA910" s="59" t="n"/>
      <c r="CB910" s="59" t="n"/>
      <c r="CC910" s="59" t="n"/>
      <c r="CD910" s="59" t="n"/>
      <c r="CE910" s="59" t="n"/>
      <c r="CF910" s="59" t="n"/>
      <c r="CG910" s="59" t="n"/>
      <c r="CH910" s="59" t="n"/>
      <c r="CI910" s="59" t="n"/>
      <c r="CJ910" s="59" t="n"/>
      <c r="CK910" s="59" t="n"/>
      <c r="CL910" s="59" t="n"/>
      <c r="CM910" s="59" t="n"/>
      <c r="CN910" s="59" t="n"/>
      <c r="CO910" s="59" t="n"/>
      <c r="CP910" s="59" t="n"/>
      <c r="CQ910" s="59" t="n"/>
      <c r="CR910" s="59" t="n"/>
      <c r="CS910" s="59" t="n"/>
      <c r="CT910" s="59" t="n"/>
      <c r="CU910" s="59" t="n"/>
      <c r="CV910" s="59" t="n"/>
      <c r="CW910" s="59" t="n"/>
      <c r="CX910" s="59" t="n"/>
      <c r="CY910" s="59" t="n"/>
      <c r="CZ910" s="59" t="n"/>
    </row>
    <row r="911">
      <c r="D911" s="59" t="inlineStr">
        <is>
          <t>Record Date</t>
        </is>
      </c>
      <c r="E911" s="59" t="n">
        <v>46203</v>
      </c>
      <c r="F911" s="59" t="n"/>
      <c r="G911" s="59" t="n"/>
      <c r="H911" s="59" t="n"/>
      <c r="I911" s="59" t="n"/>
      <c r="J911" s="59" t="n"/>
      <c r="K911" s="59" t="n"/>
      <c r="L911" s="59" t="n"/>
      <c r="M911" s="59" t="n"/>
      <c r="N911" s="59" t="n"/>
      <c r="O911" s="59" t="n"/>
      <c r="P911" s="59" t="n"/>
      <c r="Q911" s="59" t="n"/>
      <c r="R911" s="59" t="n"/>
      <c r="S911" s="59" t="n"/>
      <c r="T911" s="59" t="n"/>
      <c r="U911" s="59" t="n"/>
      <c r="V911" s="59" t="n"/>
      <c r="W911" s="59" t="n"/>
      <c r="X911" s="59" t="n"/>
      <c r="Y911" s="59" t="n"/>
      <c r="Z911" s="59" t="n"/>
      <c r="AA911" s="59" t="n"/>
      <c r="AB911" s="59" t="n"/>
      <c r="AC911" s="59" t="n"/>
      <c r="AD911" s="59" t="n"/>
      <c r="AE911" s="59" t="n"/>
      <c r="AF911" s="59" t="n"/>
      <c r="AG911" s="59" t="n"/>
      <c r="AH911" s="59" t="n"/>
      <c r="AI911" s="59" t="n"/>
      <c r="AJ911" s="59" t="n"/>
      <c r="AK911" s="59" t="n"/>
      <c r="AL911" s="59" t="n"/>
      <c r="AM911" s="59" t="n"/>
      <c r="AN911" s="59" t="n"/>
      <c r="AO911" s="59" t="n"/>
      <c r="AP911" s="59" t="n"/>
      <c r="AQ911" s="59" t="n"/>
      <c r="AR911" s="59" t="n"/>
      <c r="AS911" s="59" t="n"/>
      <c r="AT911" s="59" t="n"/>
      <c r="AU911" s="59" t="n"/>
      <c r="AV911" s="59" t="n"/>
      <c r="AW911" s="59" t="n"/>
      <c r="AX911" s="59" t="n"/>
      <c r="AY911" s="59" t="n"/>
      <c r="AZ911" s="59" t="n"/>
      <c r="BA911" s="59" t="n"/>
      <c r="BB911" s="59" t="n"/>
      <c r="BC911" s="59" t="n"/>
      <c r="BD911" s="59" t="n"/>
      <c r="BE911" s="59" t="n"/>
      <c r="BF911" s="59" t="n"/>
      <c r="BG911" s="59" t="n"/>
      <c r="BH911" s="59" t="n"/>
      <c r="BI911" s="59" t="n"/>
      <c r="BJ911" s="59" t="n"/>
      <c r="BK911" s="59" t="n"/>
      <c r="BL911" s="59" t="n"/>
      <c r="BM911" s="59" t="n"/>
      <c r="BN911" s="59" t="n"/>
      <c r="BO911" s="59" t="n"/>
      <c r="BP911" s="59" t="n"/>
      <c r="BQ911" s="59" t="n"/>
      <c r="BR911" s="59" t="n"/>
      <c r="BS911" s="59" t="n"/>
      <c r="BT911" s="59" t="n"/>
      <c r="BU911" s="59" t="n"/>
      <c r="BV911" s="59" t="n"/>
      <c r="BW911" s="59" t="n"/>
      <c r="BX911" s="59" t="n"/>
      <c r="BY911" s="59" t="n"/>
      <c r="BZ911" s="59" t="n"/>
      <c r="CA911" s="59" t="n"/>
      <c r="CB911" s="59" t="n"/>
      <c r="CC911" s="59" t="n"/>
      <c r="CD911" s="59" t="n"/>
      <c r="CE911" s="59" t="n"/>
      <c r="CF911" s="59" t="n"/>
      <c r="CG911" s="59" t="n"/>
      <c r="CH911" s="59" t="n"/>
      <c r="CI911" s="59" t="n"/>
      <c r="CJ911" s="59" t="n"/>
      <c r="CK911" s="59" t="n"/>
      <c r="CL911" s="59" t="n"/>
      <c r="CM911" s="59" t="n"/>
      <c r="CN911" s="59" t="n"/>
      <c r="CO911" s="59" t="n"/>
      <c r="CP911" s="59" t="n"/>
      <c r="CQ911" s="59" t="n"/>
      <c r="CR911" s="59" t="n"/>
      <c r="CS911" s="59" t="n"/>
      <c r="CT911" s="59" t="n"/>
      <c r="CU911" s="59" t="n"/>
      <c r="CV911" s="59" t="n"/>
      <c r="CW911" s="59" t="n"/>
      <c r="CX911" s="59" t="n"/>
      <c r="CY911" s="59" t="n"/>
      <c r="CZ911" s="59" t="n"/>
    </row>
    <row r="912">
      <c r="D912" s="59" t="inlineStr">
        <is>
          <t>Payable Date</t>
        </is>
      </c>
      <c r="E912" s="59" t="n">
        <v>46255</v>
      </c>
      <c r="F912" s="59" t="n"/>
      <c r="G912" s="59" t="n"/>
      <c r="H912" s="59" t="n"/>
      <c r="I912" s="59" t="n"/>
      <c r="J912" s="59" t="n"/>
      <c r="K912" s="59" t="n"/>
      <c r="L912" s="59" t="n"/>
      <c r="M912" s="59" t="n"/>
      <c r="N912" s="59" t="n"/>
      <c r="O912" s="59" t="n"/>
      <c r="P912" s="59" t="n"/>
      <c r="Q912" s="59" t="n"/>
      <c r="R912" s="59" t="n"/>
      <c r="S912" s="59" t="n"/>
      <c r="T912" s="59" t="n"/>
      <c r="U912" s="59" t="n"/>
      <c r="V912" s="59" t="n"/>
      <c r="W912" s="59" t="n"/>
      <c r="X912" s="59" t="n"/>
      <c r="Y912" s="59" t="n"/>
      <c r="Z912" s="59" t="n"/>
      <c r="AA912" s="59" t="n"/>
      <c r="AB912" s="59" t="n"/>
      <c r="AC912" s="59" t="n"/>
      <c r="AD912" s="59" t="n"/>
      <c r="AE912" s="59" t="n"/>
      <c r="AF912" s="59" t="n"/>
      <c r="AG912" s="59" t="n"/>
      <c r="AH912" s="59" t="n"/>
      <c r="AI912" s="59" t="n"/>
      <c r="AJ912" s="59" t="n"/>
      <c r="AK912" s="59" t="n"/>
      <c r="AL912" s="59" t="n"/>
      <c r="AM912" s="59" t="n"/>
      <c r="AN912" s="59" t="n"/>
      <c r="AO912" s="59" t="n"/>
      <c r="AP912" s="59" t="n"/>
      <c r="AQ912" s="59" t="n"/>
      <c r="AR912" s="59" t="n"/>
      <c r="AS912" s="59" t="n"/>
      <c r="AT912" s="59" t="n"/>
      <c r="AU912" s="59" t="n"/>
      <c r="AV912" s="59" t="n"/>
      <c r="AW912" s="59" t="n"/>
      <c r="AX912" s="59" t="n"/>
      <c r="AY912" s="59" t="n"/>
      <c r="AZ912" s="59" t="n"/>
      <c r="BA912" s="59" t="n"/>
      <c r="BB912" s="59" t="n"/>
      <c r="BC912" s="59" t="n"/>
      <c r="BD912" s="59" t="n"/>
      <c r="BE912" s="59" t="n"/>
      <c r="BF912" s="59" t="n"/>
      <c r="BG912" s="59" t="n"/>
      <c r="BH912" s="59" t="n"/>
      <c r="BI912" s="59" t="n"/>
      <c r="BJ912" s="59" t="n"/>
      <c r="BK912" s="59" t="n"/>
      <c r="BL912" s="59" t="n"/>
      <c r="BM912" s="59" t="n"/>
      <c r="BN912" s="59" t="n"/>
      <c r="BO912" s="59" t="n"/>
      <c r="BP912" s="59" t="n"/>
      <c r="BQ912" s="59" t="n"/>
      <c r="BR912" s="59" t="n"/>
      <c r="BS912" s="59" t="n"/>
      <c r="BT912" s="59" t="n"/>
      <c r="BU912" s="59" t="n"/>
      <c r="BV912" s="59" t="n"/>
      <c r="BW912" s="59" t="n"/>
      <c r="BX912" s="59" t="n"/>
      <c r="BY912" s="59" t="n"/>
      <c r="BZ912" s="59" t="n"/>
      <c r="CA912" s="59" t="n"/>
      <c r="CB912" s="59" t="n"/>
      <c r="CC912" s="59" t="n"/>
      <c r="CD912" s="59" t="n"/>
      <c r="CE912" s="59" t="n"/>
      <c r="CF912" s="59" t="n"/>
      <c r="CG912" s="59" t="n"/>
      <c r="CH912" s="59" t="n"/>
      <c r="CI912" s="59" t="n"/>
      <c r="CJ912" s="59" t="n"/>
      <c r="CK912" s="59" t="n"/>
      <c r="CL912" s="59" t="n"/>
      <c r="CM912" s="59" t="n"/>
      <c r="CN912" s="59" t="n"/>
      <c r="CO912" s="59" t="n"/>
      <c r="CP912" s="59" t="n"/>
      <c r="CQ912" s="59" t="n"/>
      <c r="CR912" s="59" t="n"/>
      <c r="CS912" s="59" t="n"/>
      <c r="CT912" s="59" t="n"/>
      <c r="CU912" s="59" t="n"/>
      <c r="CV912" s="59" t="n"/>
      <c r="CW912" s="59" t="n"/>
      <c r="CX912" s="59" t="n"/>
      <c r="CY912" s="59" t="n"/>
      <c r="CZ912" s="59" t="n"/>
    </row>
    <row r="913">
      <c r="D913" s="107" t="inlineStr">
        <is>
          <t>Dividend Amount</t>
        </is>
      </c>
      <c r="E913" s="107" t="n">
        <v>0.0215</v>
      </c>
      <c r="F913" s="107" t="n"/>
      <c r="G913" s="107" t="n"/>
      <c r="H913" s="107" t="n"/>
      <c r="I913" s="107" t="n"/>
      <c r="J913" s="107" t="n"/>
      <c r="K913" s="107" t="n"/>
      <c r="L913" s="107" t="n"/>
      <c r="M913" s="107" t="n"/>
      <c r="N913" s="107" t="n"/>
      <c r="O913" s="107" t="n"/>
      <c r="P913" s="107" t="n"/>
      <c r="Q913" s="107" t="n"/>
      <c r="R913" s="107" t="n"/>
      <c r="S913" s="107" t="n"/>
      <c r="T913" s="107" t="n"/>
      <c r="U913" s="107" t="n"/>
      <c r="V913" s="107" t="n"/>
      <c r="W913" s="107" t="n"/>
      <c r="X913" s="107" t="n"/>
      <c r="Y913" s="107" t="n"/>
      <c r="Z913" s="107" t="n"/>
      <c r="AA913" s="107" t="n"/>
      <c r="AB913" s="107" t="n"/>
      <c r="AC913" s="107" t="n"/>
      <c r="AD913" s="107" t="n"/>
      <c r="AE913" s="107" t="n"/>
      <c r="AF913" s="107" t="n"/>
      <c r="AG913" s="107" t="n"/>
      <c r="AH913" s="107" t="n"/>
      <c r="AI913" s="107" t="n"/>
      <c r="AJ913" s="107" t="n"/>
      <c r="AK913" s="107" t="n"/>
      <c r="AL913" s="107" t="n"/>
      <c r="AM913" s="107" t="n"/>
      <c r="AN913" s="107" t="n"/>
      <c r="AO913" s="107" t="n"/>
      <c r="AP913" s="107" t="n"/>
      <c r="AQ913" s="107" t="n"/>
      <c r="AR913" s="107" t="n"/>
      <c r="AS913" s="107" t="n"/>
      <c r="AT913" s="107" t="n"/>
      <c r="AU913" s="107" t="n"/>
      <c r="AV913" s="107" t="n"/>
      <c r="AW913" s="107" t="n"/>
      <c r="AX913" s="107" t="n"/>
      <c r="AY913" s="107" t="n"/>
      <c r="AZ913" s="107" t="n"/>
      <c r="BA913" s="107" t="n"/>
      <c r="BB913" s="107" t="n"/>
      <c r="BC913" s="107" t="n"/>
      <c r="BD913" s="107" t="n"/>
      <c r="BE913" s="107" t="n"/>
      <c r="BF913" s="107" t="n"/>
      <c r="BG913" s="107" t="n"/>
      <c r="BH913" s="107" t="n"/>
      <c r="BI913" s="107" t="n"/>
      <c r="BJ913" s="107" t="n"/>
      <c r="BK913" s="107" t="n"/>
      <c r="BL913" s="107" t="n"/>
      <c r="BM913" s="107" t="n"/>
      <c r="BN913" s="107" t="n"/>
      <c r="BO913" s="107" t="n"/>
      <c r="BP913" s="107" t="n"/>
      <c r="BQ913" s="107" t="n"/>
      <c r="BR913" s="107" t="n"/>
      <c r="BS913" s="107" t="n"/>
      <c r="BT913" s="107" t="n"/>
      <c r="BU913" s="107" t="n"/>
      <c r="BV913" s="107" t="n"/>
      <c r="BW913" s="107" t="n"/>
      <c r="BX913" s="107" t="n"/>
      <c r="BY913" s="107" t="n"/>
      <c r="BZ913" s="107" t="n"/>
      <c r="CA913" s="107" t="n"/>
      <c r="CB913" s="107" t="n"/>
      <c r="CC913" s="107" t="n"/>
      <c r="CD913" s="107" t="n"/>
      <c r="CE913" s="107" t="n"/>
      <c r="CF913" s="107" t="n"/>
      <c r="CG913" s="107" t="n"/>
      <c r="CH913" s="107" t="n"/>
      <c r="CI913" s="107" t="n"/>
      <c r="CJ913" s="107" t="n"/>
      <c r="CK913" s="107" t="n"/>
      <c r="CL913" s="107" t="n"/>
      <c r="CM913" s="107" t="n"/>
      <c r="CN913" s="107" t="n"/>
      <c r="CO913" s="107" t="n"/>
      <c r="CP913" s="107" t="n"/>
      <c r="CQ913" s="107" t="n"/>
      <c r="CR913" s="107" t="n"/>
      <c r="CS913" s="107" t="n"/>
      <c r="CT913" s="107" t="n"/>
      <c r="CU913" s="107" t="n"/>
      <c r="CV913" s="107" t="n"/>
      <c r="CW913" s="107" t="n"/>
      <c r="CX913" s="107" t="n"/>
      <c r="CY913" s="107" t="n"/>
      <c r="CZ913" s="107" t="n"/>
    </row>
    <row r="914">
      <c r="D914" t="inlineStr">
        <is>
          <t>Dividend Frequency</t>
        </is>
      </c>
      <c r="E914" t="inlineStr">
        <is>
          <t>Quarter</t>
        </is>
      </c>
    </row>
    <row r="915">
      <c r="D915" t="inlineStr">
        <is>
          <t>Dividend Type</t>
        </is>
      </c>
      <c r="E915" t="inlineStr">
        <is>
          <t>Final</t>
        </is>
      </c>
    </row>
    <row r="916">
      <c r="A916" s="2">
        <f>IF($A909="","","   projections")</f>
        <v/>
      </c>
      <c r="B916" s="68">
        <f>IF($A909="",0,COUNT($E917:$CZ917))</f>
        <v/>
      </c>
      <c r="C916" s="69">
        <f>IF($B916=0,0,MAX($E917:$CZ917))</f>
        <v/>
      </c>
      <c r="D916" s="58">
        <f>_xll.BDS($A909,'Field Check'!$C$42,"headers=y","startcol=1","endcol=3","dir=h","cols=41;rows=3")</f>
        <v/>
      </c>
      <c r="E916" s="59" t="n">
        <v>46287</v>
      </c>
      <c r="F916" s="59" t="n">
        <v>46372</v>
      </c>
      <c r="G916" s="59" t="n">
        <v>46469</v>
      </c>
      <c r="H916" s="59" t="n">
        <v>46542</v>
      </c>
      <c r="I916" s="59" t="n">
        <v>46651</v>
      </c>
      <c r="J916" s="59" t="n">
        <v>46736</v>
      </c>
      <c r="K916" s="59" t="n">
        <v>46833</v>
      </c>
      <c r="L916" s="59" t="n">
        <v>46913</v>
      </c>
      <c r="M916" s="59" t="n">
        <v>47015</v>
      </c>
      <c r="N916" s="59" t="n">
        <v>47107</v>
      </c>
      <c r="O916" s="59" t="n">
        <v>47204</v>
      </c>
      <c r="P916" s="59" t="n">
        <v>47277</v>
      </c>
      <c r="Q916" s="59" t="n">
        <v>47379</v>
      </c>
      <c r="R916" s="59" t="n">
        <v>47471</v>
      </c>
      <c r="S916" s="59" t="n">
        <v>47568</v>
      </c>
      <c r="T916" s="59" t="n">
        <v>47641</v>
      </c>
      <c r="U916" s="59" t="n">
        <v>47750</v>
      </c>
      <c r="V916" s="59" t="n">
        <v>47835</v>
      </c>
      <c r="W916" s="59" t="n">
        <v>47932</v>
      </c>
      <c r="X916" s="59" t="n">
        <v>48005</v>
      </c>
      <c r="Y916" s="59" t="n">
        <v>48114</v>
      </c>
      <c r="Z916" s="59" t="n">
        <v>48199</v>
      </c>
      <c r="AA916" s="59" t="n">
        <v>48296</v>
      </c>
      <c r="AB916" s="59" t="n">
        <v>48369</v>
      </c>
      <c r="AC916" s="59" t="n">
        <v>48478</v>
      </c>
      <c r="AD916" s="59" t="n">
        <v>48570</v>
      </c>
      <c r="AE916" s="59" t="n">
        <v>48660</v>
      </c>
      <c r="AF916" s="59" t="n">
        <v>48740</v>
      </c>
      <c r="AG916" s="59" t="n">
        <v>48842</v>
      </c>
      <c r="AH916" s="59" t="n">
        <v>48934</v>
      </c>
      <c r="AI916" s="59" t="n">
        <v>49024</v>
      </c>
      <c r="AJ916" s="59" t="n">
        <v>49104</v>
      </c>
      <c r="AK916" s="59" t="n">
        <v>49206</v>
      </c>
      <c r="AL916" s="59" t="n">
        <v>49296</v>
      </c>
      <c r="AM916" s="59" t="n">
        <v>49395</v>
      </c>
      <c r="AN916" s="59" t="n">
        <v>49468</v>
      </c>
      <c r="AO916" s="59" t="n">
        <v>49577</v>
      </c>
      <c r="AP916" s="59" t="n">
        <v>49654</v>
      </c>
      <c r="AQ916" s="59" t="n">
        <v>49759</v>
      </c>
      <c r="AR916" s="59" t="n">
        <v>49832</v>
      </c>
      <c r="AS916" s="59" t="n"/>
      <c r="AT916" s="59" t="n"/>
      <c r="AU916" s="59" t="n"/>
      <c r="AV916" s="59" t="n"/>
      <c r="AW916" s="59" t="n"/>
      <c r="AX916" s="59" t="n"/>
      <c r="AY916" s="59" t="n"/>
      <c r="AZ916" s="59" t="n"/>
      <c r="BA916" s="59" t="n"/>
      <c r="BB916" s="59" t="n"/>
      <c r="BC916" s="59" t="n"/>
      <c r="BD916" s="59" t="n"/>
      <c r="BE916" s="59" t="n"/>
      <c r="BF916" s="59" t="n"/>
      <c r="BG916" s="59" t="n"/>
      <c r="BH916" s="59" t="n"/>
      <c r="BI916" s="59" t="n"/>
      <c r="BJ916" s="59" t="n"/>
      <c r="BK916" s="59" t="n"/>
      <c r="BL916" s="59" t="n"/>
      <c r="BM916" s="59" t="n"/>
      <c r="BN916" s="59" t="n"/>
      <c r="BO916" s="59" t="n"/>
      <c r="BP916" s="59" t="n"/>
      <c r="BQ916" s="59" t="n"/>
      <c r="BR916" s="59" t="n"/>
      <c r="BS916" s="59" t="n"/>
      <c r="BT916" s="59" t="n"/>
      <c r="BU916" s="59" t="n"/>
      <c r="BV916" s="59" t="n"/>
      <c r="BW916" s="59" t="n"/>
      <c r="BX916" s="59" t="n"/>
      <c r="BY916" s="59" t="n"/>
      <c r="BZ916" s="59" t="n"/>
      <c r="CA916" s="59" t="n"/>
      <c r="CB916" s="59" t="n"/>
      <c r="CC916" s="59" t="n"/>
      <c r="CD916" s="59" t="n"/>
      <c r="CE916" s="59" t="n"/>
      <c r="CF916" s="59" t="n"/>
      <c r="CG916" s="59" t="n"/>
      <c r="CH916" s="59" t="n"/>
      <c r="CI916" s="59" t="n"/>
      <c r="CJ916" s="59" t="n"/>
      <c r="CK916" s="59" t="n"/>
      <c r="CL916" s="59" t="n"/>
      <c r="CM916" s="59" t="n"/>
      <c r="CN916" s="59" t="n"/>
      <c r="CO916" s="59" t="n"/>
      <c r="CP916" s="59" t="n"/>
      <c r="CQ916" s="59" t="n"/>
      <c r="CR916" s="59" t="n"/>
      <c r="CS916" s="59" t="n"/>
      <c r="CT916" s="59" t="n"/>
      <c r="CU916" s="59" t="n"/>
      <c r="CV916" s="59" t="n"/>
      <c r="CW916" s="59" t="n"/>
      <c r="CX916" s="59" t="n"/>
      <c r="CY916" s="59" t="n"/>
      <c r="CZ916" s="59" t="n"/>
    </row>
    <row r="917">
      <c r="D917" s="59" t="inlineStr">
        <is>
          <t>Ex-Date</t>
        </is>
      </c>
      <c r="E917" s="59" t="n">
        <v>46294</v>
      </c>
      <c r="F917" s="59" t="n">
        <v>46386</v>
      </c>
      <c r="G917" s="59" t="n">
        <v>46476</v>
      </c>
      <c r="H917" s="59" t="n">
        <v>46567</v>
      </c>
      <c r="I917" s="59" t="n">
        <v>46659</v>
      </c>
      <c r="J917" s="59" t="n">
        <v>46751</v>
      </c>
      <c r="K917" s="59" t="n">
        <v>46842</v>
      </c>
      <c r="L917" s="59" t="n">
        <v>46933</v>
      </c>
      <c r="M917" s="59" t="n">
        <v>47024</v>
      </c>
      <c r="N917" s="59" t="n">
        <v>47115</v>
      </c>
      <c r="O917" s="59" t="n">
        <v>47205</v>
      </c>
      <c r="P917" s="59" t="n">
        <v>47297</v>
      </c>
      <c r="Q917" s="59" t="n">
        <v>47388</v>
      </c>
      <c r="R917" s="59" t="n">
        <v>47480</v>
      </c>
      <c r="S917" s="59" t="n">
        <v>47570</v>
      </c>
      <c r="T917" s="59" t="n">
        <v>47661</v>
      </c>
      <c r="U917" s="59" t="n">
        <v>47753</v>
      </c>
      <c r="V917" s="59" t="n">
        <v>47847</v>
      </c>
      <c r="W917" s="59" t="n">
        <v>47935</v>
      </c>
      <c r="X917" s="59" t="n">
        <v>48026</v>
      </c>
      <c r="Y917" s="59" t="n">
        <v>48120</v>
      </c>
      <c r="Z917" s="59" t="n">
        <v>48212</v>
      </c>
      <c r="AA917" s="59" t="n">
        <v>48303</v>
      </c>
      <c r="AB917" s="59" t="n">
        <v>48394</v>
      </c>
      <c r="AC917" s="59" t="n">
        <v>48486</v>
      </c>
      <c r="AD917" s="59" t="n">
        <v>48578</v>
      </c>
      <c r="AE917" s="59" t="n">
        <v>48668</v>
      </c>
      <c r="AF917" s="59" t="n">
        <v>48759</v>
      </c>
      <c r="AG917" s="59" t="n">
        <v>48851</v>
      </c>
      <c r="AH917" s="59" t="n">
        <v>48942</v>
      </c>
      <c r="AI917" s="59" t="n">
        <v>49033</v>
      </c>
      <c r="AJ917" s="59" t="n">
        <v>49124</v>
      </c>
      <c r="AK917" s="59" t="n">
        <v>49215</v>
      </c>
      <c r="AL917" s="59" t="n">
        <v>49306</v>
      </c>
      <c r="AM917" s="59" t="n">
        <v>49397</v>
      </c>
      <c r="AN917" s="59" t="n">
        <v>49488</v>
      </c>
      <c r="AO917" s="59" t="n">
        <v>49579</v>
      </c>
      <c r="AP917" s="59" t="n">
        <v>49671</v>
      </c>
      <c r="AQ917" s="59" t="n">
        <v>49762</v>
      </c>
      <c r="AR917" s="59" t="n">
        <v>49853</v>
      </c>
      <c r="AS917" s="59" t="n"/>
      <c r="AT917" s="59" t="n"/>
      <c r="AU917" s="59" t="n"/>
      <c r="AV917" s="59" t="n"/>
      <c r="AW917" s="59" t="n"/>
      <c r="AX917" s="59" t="n"/>
      <c r="AY917" s="59" t="n"/>
      <c r="AZ917" s="59" t="n"/>
      <c r="BA917" s="59" t="n"/>
      <c r="BB917" s="59" t="n"/>
      <c r="BC917" s="59" t="n"/>
      <c r="BD917" s="59" t="n"/>
      <c r="BE917" s="59" t="n"/>
      <c r="BF917" s="59" t="n"/>
      <c r="BG917" s="59" t="n"/>
      <c r="BH917" s="59" t="n"/>
      <c r="BI917" s="59" t="n"/>
      <c r="BJ917" s="59" t="n"/>
      <c r="BK917" s="59" t="n"/>
      <c r="BL917" s="59" t="n"/>
      <c r="BM917" s="59" t="n"/>
      <c r="BN917" s="59" t="n"/>
      <c r="BO917" s="59" t="n"/>
      <c r="BP917" s="59" t="n"/>
      <c r="BQ917" s="59" t="n"/>
      <c r="BR917" s="59" t="n"/>
      <c r="BS917" s="59" t="n"/>
      <c r="BT917" s="59" t="n"/>
      <c r="BU917" s="59" t="n"/>
      <c r="BV917" s="59" t="n"/>
      <c r="BW917" s="59" t="n"/>
      <c r="BX917" s="59" t="n"/>
      <c r="BY917" s="59" t="n"/>
      <c r="BZ917" s="59" t="n"/>
      <c r="CA917" s="59" t="n"/>
      <c r="CB917" s="59" t="n"/>
      <c r="CC917" s="59" t="n"/>
      <c r="CD917" s="59" t="n"/>
      <c r="CE917" s="59" t="n"/>
      <c r="CF917" s="59" t="n"/>
      <c r="CG917" s="59" t="n"/>
      <c r="CH917" s="59" t="n"/>
      <c r="CI917" s="59" t="n"/>
      <c r="CJ917" s="59" t="n"/>
      <c r="CK917" s="59" t="n"/>
      <c r="CL917" s="59" t="n"/>
      <c r="CM917" s="59" t="n"/>
      <c r="CN917" s="59" t="n"/>
      <c r="CO917" s="59" t="n"/>
      <c r="CP917" s="59" t="n"/>
      <c r="CQ917" s="59" t="n"/>
      <c r="CR917" s="59" t="n"/>
      <c r="CS917" s="59" t="n"/>
      <c r="CT917" s="59" t="n"/>
      <c r="CU917" s="59" t="n"/>
      <c r="CV917" s="59" t="n"/>
      <c r="CW917" s="59" t="n"/>
      <c r="CX917" s="59" t="n"/>
      <c r="CY917" s="59" t="n"/>
      <c r="CZ917" s="59" t="n"/>
    </row>
    <row r="918">
      <c r="D918" s="107" t="inlineStr">
        <is>
          <t>Amount Per Share</t>
        </is>
      </c>
      <c r="E918" s="107" t="n">
        <v>0.02175</v>
      </c>
      <c r="F918" s="107" t="n">
        <v>0.02175</v>
      </c>
      <c r="G918" s="107" t="n">
        <v>0.02175</v>
      </c>
      <c r="H918" s="107" t="n">
        <v>0.02175</v>
      </c>
      <c r="I918" s="107" t="n">
        <v>0.022</v>
      </c>
      <c r="J918" s="107" t="n">
        <v>0.022</v>
      </c>
      <c r="K918" s="107" t="n">
        <v>0.022</v>
      </c>
      <c r="L918" s="107" t="n">
        <v>0.022</v>
      </c>
      <c r="M918" s="107" t="n">
        <v>0.02225</v>
      </c>
      <c r="N918" s="107" t="n">
        <v>0.02225</v>
      </c>
      <c r="O918" s="107" t="n">
        <v>0.02225</v>
      </c>
      <c r="P918" s="107" t="n">
        <v>0.02225</v>
      </c>
      <c r="Q918" s="107" t="n">
        <v>0.0225</v>
      </c>
      <c r="R918" s="107" t="n">
        <v>0.0225</v>
      </c>
      <c r="S918" s="107" t="n">
        <v>0.0225</v>
      </c>
      <c r="T918" s="107" t="n">
        <v>0.0225</v>
      </c>
      <c r="U918" s="107" t="n">
        <v>0.02275</v>
      </c>
      <c r="V918" s="107" t="n">
        <v>0.02275</v>
      </c>
      <c r="W918" s="107" t="n">
        <v>0.02275</v>
      </c>
      <c r="X918" s="107" t="n">
        <v>0.02275</v>
      </c>
      <c r="Y918" s="107" t="n">
        <v>0.023</v>
      </c>
      <c r="Z918" s="107" t="n">
        <v>0.023</v>
      </c>
      <c r="AA918" s="107" t="n">
        <v>0.023</v>
      </c>
      <c r="AB918" s="107" t="n">
        <v>0.023</v>
      </c>
      <c r="AC918" s="107" t="n">
        <v>0.023</v>
      </c>
      <c r="AD918" s="107" t="n">
        <v>0.023</v>
      </c>
      <c r="AE918" s="107" t="n">
        <v>0.023</v>
      </c>
      <c r="AF918" s="107" t="n">
        <v>0.023</v>
      </c>
      <c r="AG918" s="107" t="n">
        <v>0.023</v>
      </c>
      <c r="AH918" s="107" t="n">
        <v>0.023</v>
      </c>
      <c r="AI918" s="107" t="n">
        <v>0.023</v>
      </c>
      <c r="AJ918" s="107" t="n">
        <v>0.023</v>
      </c>
      <c r="AK918" s="107" t="n">
        <v>0.023</v>
      </c>
      <c r="AL918" s="107" t="n">
        <v>0.023</v>
      </c>
      <c r="AM918" s="107" t="n">
        <v>0.023</v>
      </c>
      <c r="AN918" s="107" t="n">
        <v>0.023</v>
      </c>
      <c r="AO918" s="107" t="n">
        <v>0.023</v>
      </c>
      <c r="AP918" s="107" t="n">
        <v>0.023</v>
      </c>
      <c r="AQ918" s="107" t="n">
        <v>0.023</v>
      </c>
      <c r="AR918" s="107" t="n">
        <v>0.023</v>
      </c>
      <c r="AS918" s="107" t="n"/>
      <c r="AT918" s="107" t="n"/>
      <c r="AU918" s="107" t="n"/>
      <c r="AV918" s="107" t="n"/>
      <c r="AW918" s="107" t="n"/>
      <c r="AX918" s="107" t="n"/>
      <c r="AY918" s="107" t="n"/>
      <c r="AZ918" s="107" t="n"/>
      <c r="BA918" s="107" t="n"/>
      <c r="BB918" s="107" t="n"/>
      <c r="BC918" s="107" t="n"/>
      <c r="BD918" s="107" t="n"/>
      <c r="BE918" s="107" t="n"/>
      <c r="BF918" s="107" t="n"/>
      <c r="BG918" s="107" t="n"/>
      <c r="BH918" s="107" t="n"/>
      <c r="BI918" s="107" t="n"/>
      <c r="BJ918" s="107" t="n"/>
      <c r="BK918" s="107" t="n"/>
      <c r="BL918" s="107" t="n"/>
      <c r="BM918" s="107" t="n"/>
      <c r="BN918" s="107" t="n"/>
      <c r="BO918" s="107" t="n"/>
      <c r="BP918" s="107" t="n"/>
      <c r="BQ918" s="107" t="n"/>
      <c r="BR918" s="107" t="n"/>
      <c r="BS918" s="107" t="n"/>
      <c r="BT918" s="107" t="n"/>
      <c r="BU918" s="107" t="n"/>
      <c r="BV918" s="107" t="n"/>
      <c r="BW918" s="107" t="n"/>
      <c r="BX918" s="107" t="n"/>
      <c r="BY918" s="107" t="n"/>
      <c r="BZ918" s="107" t="n"/>
      <c r="CA918" s="107" t="n"/>
      <c r="CB918" s="107" t="n"/>
      <c r="CC918" s="107" t="n"/>
      <c r="CD918" s="107" t="n"/>
      <c r="CE918" s="107" t="n"/>
      <c r="CF918" s="107" t="n"/>
      <c r="CG918" s="107" t="n"/>
      <c r="CH918" s="107" t="n"/>
      <c r="CI918" s="107" t="n"/>
      <c r="CJ918" s="107" t="n"/>
      <c r="CK918" s="107" t="n"/>
      <c r="CL918" s="107" t="n"/>
      <c r="CM918" s="107" t="n"/>
      <c r="CN918" s="107" t="n"/>
      <c r="CO918" s="107" t="n"/>
      <c r="CP918" s="107" t="n"/>
      <c r="CQ918" s="107" t="n"/>
      <c r="CR918" s="107" t="n"/>
      <c r="CS918" s="107" t="n"/>
      <c r="CT918" s="107" t="n"/>
      <c r="CU918" s="107" t="n"/>
      <c r="CV918" s="107" t="n"/>
      <c r="CW918" s="107" t="n"/>
      <c r="CX918" s="107" t="n"/>
      <c r="CY918" s="107" t="n"/>
      <c r="CZ918" s="107" t="n"/>
    </row>
    <row r="920">
      <c r="A920" s="126">
        <f>IF('AS51'!$C$89="","",'AS51'!$C$89)</f>
        <v/>
      </c>
      <c r="B920" s="68">
        <f>IF($A920="",0,COUNT($E921:$CZ921))</f>
        <v/>
      </c>
      <c r="C920" s="69">
        <f>IF($B920=0,0,MAX($E921:$CZ921))</f>
        <v/>
      </c>
      <c r="D920" s="58">
        <f>_xll.BDS($A920,'Field Check'!$C$44,"headers=y","startcol=1","endcol=7","dir=h","DVD_START_DT",'Field Check'!$C$59,"DVD_END_DT",'Field Check'!$D$59,"cols=3;rows=7")</f>
        <v/>
      </c>
      <c r="E920" s="59" t="n">
        <v>46245</v>
      </c>
      <c r="F920" s="59" t="n">
        <v>46245</v>
      </c>
      <c r="G920" s="59" t="n"/>
      <c r="H920" s="59" t="n"/>
      <c r="I920" s="59" t="n"/>
      <c r="J920" s="59" t="n"/>
      <c r="K920" s="59" t="n"/>
      <c r="L920" s="59" t="n"/>
      <c r="M920" s="59" t="n"/>
      <c r="N920" s="59" t="n"/>
      <c r="O920" s="59" t="n"/>
      <c r="P920" s="59" t="n"/>
      <c r="Q920" s="59" t="n"/>
      <c r="R920" s="59" t="n"/>
      <c r="S920" s="59" t="n"/>
      <c r="T920" s="59" t="n"/>
      <c r="U920" s="59" t="n"/>
      <c r="V920" s="59" t="n"/>
      <c r="W920" s="59" t="n"/>
      <c r="X920" s="59" t="n"/>
      <c r="Y920" s="59" t="n"/>
      <c r="Z920" s="59" t="n"/>
      <c r="AA920" s="59" t="n"/>
      <c r="AB920" s="59" t="n"/>
      <c r="AC920" s="59" t="n"/>
      <c r="AD920" s="59" t="n"/>
      <c r="AE920" s="59" t="n"/>
      <c r="AF920" s="59" t="n"/>
      <c r="AG920" s="59" t="n"/>
      <c r="AH920" s="59" t="n"/>
      <c r="AI920" s="59" t="n"/>
      <c r="AJ920" s="59" t="n"/>
      <c r="AK920" s="59" t="n"/>
      <c r="AL920" s="59" t="n"/>
      <c r="AM920" s="59" t="n"/>
      <c r="AN920" s="59" t="n"/>
      <c r="AO920" s="59" t="n"/>
      <c r="AP920" s="59" t="n"/>
      <c r="AQ920" s="59" t="n"/>
      <c r="AR920" s="59" t="n"/>
      <c r="AS920" s="59" t="n"/>
      <c r="AT920" s="59" t="n"/>
      <c r="AU920" s="59" t="n"/>
      <c r="AV920" s="59" t="n"/>
      <c r="AW920" s="59" t="n"/>
      <c r="AX920" s="59" t="n"/>
      <c r="AY920" s="59" t="n"/>
      <c r="AZ920" s="59" t="n"/>
      <c r="BA920" s="59" t="n"/>
      <c r="BB920" s="59" t="n"/>
      <c r="BC920" s="59" t="n"/>
      <c r="BD920" s="59" t="n"/>
      <c r="BE920" s="59" t="n"/>
      <c r="BF920" s="59" t="n"/>
      <c r="BG920" s="59" t="n"/>
      <c r="BH920" s="59" t="n"/>
      <c r="BI920" s="59" t="n"/>
      <c r="BJ920" s="59" t="n"/>
      <c r="BK920" s="59" t="n"/>
      <c r="BL920" s="59" t="n"/>
      <c r="BM920" s="59" t="n"/>
      <c r="BN920" s="59" t="n"/>
      <c r="BO920" s="59" t="n"/>
      <c r="BP920" s="59" t="n"/>
      <c r="BQ920" s="59" t="n"/>
      <c r="BR920" s="59" t="n"/>
      <c r="BS920" s="59" t="n"/>
      <c r="BT920" s="59" t="n"/>
      <c r="BU920" s="59" t="n"/>
      <c r="BV920" s="59" t="n"/>
      <c r="BW920" s="59" t="n"/>
      <c r="BX920" s="59" t="n"/>
      <c r="BY920" s="59" t="n"/>
      <c r="BZ920" s="59" t="n"/>
      <c r="CA920" s="59" t="n"/>
      <c r="CB920" s="59" t="n"/>
      <c r="CC920" s="59" t="n"/>
      <c r="CD920" s="59" t="n"/>
      <c r="CE920" s="59" t="n"/>
      <c r="CF920" s="59" t="n"/>
      <c r="CG920" s="59" t="n"/>
      <c r="CH920" s="59" t="n"/>
      <c r="CI920" s="59" t="n"/>
      <c r="CJ920" s="59" t="n"/>
      <c r="CK920" s="59" t="n"/>
      <c r="CL920" s="59" t="n"/>
      <c r="CM920" s="59" t="n"/>
      <c r="CN920" s="59" t="n"/>
      <c r="CO920" s="59" t="n"/>
      <c r="CP920" s="59" t="n"/>
      <c r="CQ920" s="59" t="n"/>
      <c r="CR920" s="59" t="n"/>
      <c r="CS920" s="59" t="n"/>
      <c r="CT920" s="59" t="n"/>
      <c r="CU920" s="59" t="n"/>
      <c r="CV920" s="59" t="n"/>
      <c r="CW920" s="59" t="n"/>
      <c r="CX920" s="59" t="n"/>
      <c r="CY920" s="59" t="n"/>
      <c r="CZ920" s="59" t="n"/>
    </row>
    <row r="921">
      <c r="D921" s="59" t="inlineStr">
        <is>
          <t>Ex-Date</t>
        </is>
      </c>
      <c r="E921" s="59" t="n">
        <v>46254</v>
      </c>
      <c r="F921" s="59" t="n">
        <v>46254</v>
      </c>
      <c r="G921" s="59" t="n"/>
      <c r="H921" s="59" t="n"/>
      <c r="I921" s="59" t="n"/>
      <c r="J921" s="59" t="n"/>
      <c r="K921" s="59" t="n"/>
      <c r="L921" s="59" t="n"/>
      <c r="M921" s="59" t="n"/>
      <c r="N921" s="59" t="n"/>
      <c r="O921" s="59" t="n"/>
      <c r="P921" s="59" t="n"/>
      <c r="Q921" s="59" t="n"/>
      <c r="R921" s="59" t="n"/>
      <c r="S921" s="59" t="n"/>
      <c r="T921" s="59" t="n"/>
      <c r="U921" s="59" t="n"/>
      <c r="V921" s="59" t="n"/>
      <c r="W921" s="59" t="n"/>
      <c r="X921" s="59" t="n"/>
      <c r="Y921" s="59" t="n"/>
      <c r="Z921" s="59" t="n"/>
      <c r="AA921" s="59" t="n"/>
      <c r="AB921" s="59" t="n"/>
      <c r="AC921" s="59" t="n"/>
      <c r="AD921" s="59" t="n"/>
      <c r="AE921" s="59" t="n"/>
      <c r="AF921" s="59" t="n"/>
      <c r="AG921" s="59" t="n"/>
      <c r="AH921" s="59" t="n"/>
      <c r="AI921" s="59" t="n"/>
      <c r="AJ921" s="59" t="n"/>
      <c r="AK921" s="59" t="n"/>
      <c r="AL921" s="59" t="n"/>
      <c r="AM921" s="59" t="n"/>
      <c r="AN921" s="59" t="n"/>
      <c r="AO921" s="59" t="n"/>
      <c r="AP921" s="59" t="n"/>
      <c r="AQ921" s="59" t="n"/>
      <c r="AR921" s="59" t="n"/>
      <c r="AS921" s="59" t="n"/>
      <c r="AT921" s="59" t="n"/>
      <c r="AU921" s="59" t="n"/>
      <c r="AV921" s="59" t="n"/>
      <c r="AW921" s="59" t="n"/>
      <c r="AX921" s="59" t="n"/>
      <c r="AY921" s="59" t="n"/>
      <c r="AZ921" s="59" t="n"/>
      <c r="BA921" s="59" t="n"/>
      <c r="BB921" s="59" t="n"/>
      <c r="BC921" s="59" t="n"/>
      <c r="BD921" s="59" t="n"/>
      <c r="BE921" s="59" t="n"/>
      <c r="BF921" s="59" t="n"/>
      <c r="BG921" s="59" t="n"/>
      <c r="BH921" s="59" t="n"/>
      <c r="BI921" s="59" t="n"/>
      <c r="BJ921" s="59" t="n"/>
      <c r="BK921" s="59" t="n"/>
      <c r="BL921" s="59" t="n"/>
      <c r="BM921" s="59" t="n"/>
      <c r="BN921" s="59" t="n"/>
      <c r="BO921" s="59" t="n"/>
      <c r="BP921" s="59" t="n"/>
      <c r="BQ921" s="59" t="n"/>
      <c r="BR921" s="59" t="n"/>
      <c r="BS921" s="59" t="n"/>
      <c r="BT921" s="59" t="n"/>
      <c r="BU921" s="59" t="n"/>
      <c r="BV921" s="59" t="n"/>
      <c r="BW921" s="59" t="n"/>
      <c r="BX921" s="59" t="n"/>
      <c r="BY921" s="59" t="n"/>
      <c r="BZ921" s="59" t="n"/>
      <c r="CA921" s="59" t="n"/>
      <c r="CB921" s="59" t="n"/>
      <c r="CC921" s="59" t="n"/>
      <c r="CD921" s="59" t="n"/>
      <c r="CE921" s="59" t="n"/>
      <c r="CF921" s="59" t="n"/>
      <c r="CG921" s="59" t="n"/>
      <c r="CH921" s="59" t="n"/>
      <c r="CI921" s="59" t="n"/>
      <c r="CJ921" s="59" t="n"/>
      <c r="CK921" s="59" t="n"/>
      <c r="CL921" s="59" t="n"/>
      <c r="CM921" s="59" t="n"/>
      <c r="CN921" s="59" t="n"/>
      <c r="CO921" s="59" t="n"/>
      <c r="CP921" s="59" t="n"/>
      <c r="CQ921" s="59" t="n"/>
      <c r="CR921" s="59" t="n"/>
      <c r="CS921" s="59" t="n"/>
      <c r="CT921" s="59" t="n"/>
      <c r="CU921" s="59" t="n"/>
      <c r="CV921" s="59" t="n"/>
      <c r="CW921" s="59" t="n"/>
      <c r="CX921" s="59" t="n"/>
      <c r="CY921" s="59" t="n"/>
      <c r="CZ921" s="59" t="n"/>
    </row>
    <row r="922">
      <c r="D922" s="59" t="inlineStr">
        <is>
          <t>Record Date</t>
        </is>
      </c>
      <c r="E922" s="59" t="n">
        <v>46255</v>
      </c>
      <c r="F922" s="59" t="n">
        <v>46255</v>
      </c>
      <c r="G922" s="59" t="n"/>
      <c r="H922" s="59" t="n"/>
      <c r="I922" s="59" t="n"/>
      <c r="J922" s="59" t="n"/>
      <c r="K922" s="59" t="n"/>
      <c r="L922" s="59" t="n"/>
      <c r="M922" s="59" t="n"/>
      <c r="N922" s="59" t="n"/>
      <c r="O922" s="59" t="n"/>
      <c r="P922" s="59" t="n"/>
      <c r="Q922" s="59" t="n"/>
      <c r="R922" s="59" t="n"/>
      <c r="S922" s="59" t="n"/>
      <c r="T922" s="59" t="n"/>
      <c r="U922" s="59" t="n"/>
      <c r="V922" s="59" t="n"/>
      <c r="W922" s="59" t="n"/>
      <c r="X922" s="59" t="n"/>
      <c r="Y922" s="59" t="n"/>
      <c r="Z922" s="59" t="n"/>
      <c r="AA922" s="59" t="n"/>
      <c r="AB922" s="59" t="n"/>
      <c r="AC922" s="59" t="n"/>
      <c r="AD922" s="59" t="n"/>
      <c r="AE922" s="59" t="n"/>
      <c r="AF922" s="59" t="n"/>
      <c r="AG922" s="59" t="n"/>
      <c r="AH922" s="59" t="n"/>
      <c r="AI922" s="59" t="n"/>
      <c r="AJ922" s="59" t="n"/>
      <c r="AK922" s="59" t="n"/>
      <c r="AL922" s="59" t="n"/>
      <c r="AM922" s="59" t="n"/>
      <c r="AN922" s="59" t="n"/>
      <c r="AO922" s="59" t="n"/>
      <c r="AP922" s="59" t="n"/>
      <c r="AQ922" s="59" t="n"/>
      <c r="AR922" s="59" t="n"/>
      <c r="AS922" s="59" t="n"/>
      <c r="AT922" s="59" t="n"/>
      <c r="AU922" s="59" t="n"/>
      <c r="AV922" s="59" t="n"/>
      <c r="AW922" s="59" t="n"/>
      <c r="AX922" s="59" t="n"/>
      <c r="AY922" s="59" t="n"/>
      <c r="AZ922" s="59" t="n"/>
      <c r="BA922" s="59" t="n"/>
      <c r="BB922" s="59" t="n"/>
      <c r="BC922" s="59" t="n"/>
      <c r="BD922" s="59" t="n"/>
      <c r="BE922" s="59" t="n"/>
      <c r="BF922" s="59" t="n"/>
      <c r="BG922" s="59" t="n"/>
      <c r="BH922" s="59" t="n"/>
      <c r="BI922" s="59" t="n"/>
      <c r="BJ922" s="59" t="n"/>
      <c r="BK922" s="59" t="n"/>
      <c r="BL922" s="59" t="n"/>
      <c r="BM922" s="59" t="n"/>
      <c r="BN922" s="59" t="n"/>
      <c r="BO922" s="59" t="n"/>
      <c r="BP922" s="59" t="n"/>
      <c r="BQ922" s="59" t="n"/>
      <c r="BR922" s="59" t="n"/>
      <c r="BS922" s="59" t="n"/>
      <c r="BT922" s="59" t="n"/>
      <c r="BU922" s="59" t="n"/>
      <c r="BV922" s="59" t="n"/>
      <c r="BW922" s="59" t="n"/>
      <c r="BX922" s="59" t="n"/>
      <c r="BY922" s="59" t="n"/>
      <c r="BZ922" s="59" t="n"/>
      <c r="CA922" s="59" t="n"/>
      <c r="CB922" s="59" t="n"/>
      <c r="CC922" s="59" t="n"/>
      <c r="CD922" s="59" t="n"/>
      <c r="CE922" s="59" t="n"/>
      <c r="CF922" s="59" t="n"/>
      <c r="CG922" s="59" t="n"/>
      <c r="CH922" s="59" t="n"/>
      <c r="CI922" s="59" t="n"/>
      <c r="CJ922" s="59" t="n"/>
      <c r="CK922" s="59" t="n"/>
      <c r="CL922" s="59" t="n"/>
      <c r="CM922" s="59" t="n"/>
      <c r="CN922" s="59" t="n"/>
      <c r="CO922" s="59" t="n"/>
      <c r="CP922" s="59" t="n"/>
      <c r="CQ922" s="59" t="n"/>
      <c r="CR922" s="59" t="n"/>
      <c r="CS922" s="59" t="n"/>
      <c r="CT922" s="59" t="n"/>
      <c r="CU922" s="59" t="n"/>
      <c r="CV922" s="59" t="n"/>
      <c r="CW922" s="59" t="n"/>
      <c r="CX922" s="59" t="n"/>
      <c r="CY922" s="59" t="n"/>
      <c r="CZ922" s="59" t="n"/>
    </row>
    <row r="923">
      <c r="D923" s="59" t="inlineStr">
        <is>
          <t>Payable Date</t>
        </is>
      </c>
      <c r="E923" s="59" t="n">
        <v>46269</v>
      </c>
      <c r="F923" s="59" t="n">
        <v>46269</v>
      </c>
      <c r="G923" s="59" t="n"/>
      <c r="H923" s="59" t="n"/>
      <c r="I923" s="59" t="n"/>
      <c r="J923" s="59" t="n"/>
      <c r="K923" s="59" t="n"/>
      <c r="L923" s="59" t="n"/>
      <c r="M923" s="59" t="n"/>
      <c r="N923" s="59" t="n"/>
      <c r="O923" s="59" t="n"/>
      <c r="P923" s="59" t="n"/>
      <c r="Q923" s="59" t="n"/>
      <c r="R923" s="59" t="n"/>
      <c r="S923" s="59" t="n"/>
      <c r="T923" s="59" t="n"/>
      <c r="U923" s="59" t="n"/>
      <c r="V923" s="59" t="n"/>
      <c r="W923" s="59" t="n"/>
      <c r="X923" s="59" t="n"/>
      <c r="Y923" s="59" t="n"/>
      <c r="Z923" s="59" t="n"/>
      <c r="AA923" s="59" t="n"/>
      <c r="AB923" s="59" t="n"/>
      <c r="AC923" s="59" t="n"/>
      <c r="AD923" s="59" t="n"/>
      <c r="AE923" s="59" t="n"/>
      <c r="AF923" s="59" t="n"/>
      <c r="AG923" s="59" t="n"/>
      <c r="AH923" s="59" t="n"/>
      <c r="AI923" s="59" t="n"/>
      <c r="AJ923" s="59" t="n"/>
      <c r="AK923" s="59" t="n"/>
      <c r="AL923" s="59" t="n"/>
      <c r="AM923" s="59" t="n"/>
      <c r="AN923" s="59" t="n"/>
      <c r="AO923" s="59" t="n"/>
      <c r="AP923" s="59" t="n"/>
      <c r="AQ923" s="59" t="n"/>
      <c r="AR923" s="59" t="n"/>
      <c r="AS923" s="59" t="n"/>
      <c r="AT923" s="59" t="n"/>
      <c r="AU923" s="59" t="n"/>
      <c r="AV923" s="59" t="n"/>
      <c r="AW923" s="59" t="n"/>
      <c r="AX923" s="59" t="n"/>
      <c r="AY923" s="59" t="n"/>
      <c r="AZ923" s="59" t="n"/>
      <c r="BA923" s="59" t="n"/>
      <c r="BB923" s="59" t="n"/>
      <c r="BC923" s="59" t="n"/>
      <c r="BD923" s="59" t="n"/>
      <c r="BE923" s="59" t="n"/>
      <c r="BF923" s="59" t="n"/>
      <c r="BG923" s="59" t="n"/>
      <c r="BH923" s="59" t="n"/>
      <c r="BI923" s="59" t="n"/>
      <c r="BJ923" s="59" t="n"/>
      <c r="BK923" s="59" t="n"/>
      <c r="BL923" s="59" t="n"/>
      <c r="BM923" s="59" t="n"/>
      <c r="BN923" s="59" t="n"/>
      <c r="BO923" s="59" t="n"/>
      <c r="BP923" s="59" t="n"/>
      <c r="BQ923" s="59" t="n"/>
      <c r="BR923" s="59" t="n"/>
      <c r="BS923" s="59" t="n"/>
      <c r="BT923" s="59" t="n"/>
      <c r="BU923" s="59" t="n"/>
      <c r="BV923" s="59" t="n"/>
      <c r="BW923" s="59" t="n"/>
      <c r="BX923" s="59" t="n"/>
      <c r="BY923" s="59" t="n"/>
      <c r="BZ923" s="59" t="n"/>
      <c r="CA923" s="59" t="n"/>
      <c r="CB923" s="59" t="n"/>
      <c r="CC923" s="59" t="n"/>
      <c r="CD923" s="59" t="n"/>
      <c r="CE923" s="59" t="n"/>
      <c r="CF923" s="59" t="n"/>
      <c r="CG923" s="59" t="n"/>
      <c r="CH923" s="59" t="n"/>
      <c r="CI923" s="59" t="n"/>
      <c r="CJ923" s="59" t="n"/>
      <c r="CK923" s="59" t="n"/>
      <c r="CL923" s="59" t="n"/>
      <c r="CM923" s="59" t="n"/>
      <c r="CN923" s="59" t="n"/>
      <c r="CO923" s="59" t="n"/>
      <c r="CP923" s="59" t="n"/>
      <c r="CQ923" s="59" t="n"/>
      <c r="CR923" s="59" t="n"/>
      <c r="CS923" s="59" t="n"/>
      <c r="CT923" s="59" t="n"/>
      <c r="CU923" s="59" t="n"/>
      <c r="CV923" s="59" t="n"/>
      <c r="CW923" s="59" t="n"/>
      <c r="CX923" s="59" t="n"/>
      <c r="CY923" s="59" t="n"/>
      <c r="CZ923" s="59" t="n"/>
    </row>
    <row r="924">
      <c r="D924" s="107" t="inlineStr">
        <is>
          <t>Dividend Amount</t>
        </is>
      </c>
      <c r="E924" s="107" t="n">
        <v>0.27</v>
      </c>
      <c r="F924" s="107" t="n">
        <v>0.16</v>
      </c>
      <c r="G924" s="107" t="n"/>
      <c r="H924" s="107" t="n"/>
      <c r="I924" s="107" t="n"/>
      <c r="J924" s="107" t="n"/>
      <c r="K924" s="107" t="n"/>
      <c r="L924" s="107" t="n"/>
      <c r="M924" s="107" t="n"/>
      <c r="N924" s="107" t="n"/>
      <c r="O924" s="107" t="n"/>
      <c r="P924" s="107" t="n"/>
      <c r="Q924" s="107" t="n"/>
      <c r="R924" s="107" t="n"/>
      <c r="S924" s="107" t="n"/>
      <c r="T924" s="107" t="n"/>
      <c r="U924" s="107" t="n"/>
      <c r="V924" s="107" t="n"/>
      <c r="W924" s="107" t="n"/>
      <c r="X924" s="107" t="n"/>
      <c r="Y924" s="107" t="n"/>
      <c r="Z924" s="107" t="n"/>
      <c r="AA924" s="107" t="n"/>
      <c r="AB924" s="107" t="n"/>
      <c r="AC924" s="107" t="n"/>
      <c r="AD924" s="107" t="n"/>
      <c r="AE924" s="107" t="n"/>
      <c r="AF924" s="107" t="n"/>
      <c r="AG924" s="107" t="n"/>
      <c r="AH924" s="107" t="n"/>
      <c r="AI924" s="107" t="n"/>
      <c r="AJ924" s="107" t="n"/>
      <c r="AK924" s="107" t="n"/>
      <c r="AL924" s="107" t="n"/>
      <c r="AM924" s="107" t="n"/>
      <c r="AN924" s="107" t="n"/>
      <c r="AO924" s="107" t="n"/>
      <c r="AP924" s="107" t="n"/>
      <c r="AQ924" s="107" t="n"/>
      <c r="AR924" s="107" t="n"/>
      <c r="AS924" s="107" t="n"/>
      <c r="AT924" s="107" t="n"/>
      <c r="AU924" s="107" t="n"/>
      <c r="AV924" s="107" t="n"/>
      <c r="AW924" s="107" t="n"/>
      <c r="AX924" s="107" t="n"/>
      <c r="AY924" s="107" t="n"/>
      <c r="AZ924" s="107" t="n"/>
      <c r="BA924" s="107" t="n"/>
      <c r="BB924" s="107" t="n"/>
      <c r="BC924" s="107" t="n"/>
      <c r="BD924" s="107" t="n"/>
      <c r="BE924" s="107" t="n"/>
      <c r="BF924" s="107" t="n"/>
      <c r="BG924" s="107" t="n"/>
      <c r="BH924" s="107" t="n"/>
      <c r="BI924" s="107" t="n"/>
      <c r="BJ924" s="107" t="n"/>
      <c r="BK924" s="107" t="n"/>
      <c r="BL924" s="107" t="n"/>
      <c r="BM924" s="107" t="n"/>
      <c r="BN924" s="107" t="n"/>
      <c r="BO924" s="107" t="n"/>
      <c r="BP924" s="107" t="n"/>
      <c r="BQ924" s="107" t="n"/>
      <c r="BR924" s="107" t="n"/>
      <c r="BS924" s="107" t="n"/>
      <c r="BT924" s="107" t="n"/>
      <c r="BU924" s="107" t="n"/>
      <c r="BV924" s="107" t="n"/>
      <c r="BW924" s="107" t="n"/>
      <c r="BX924" s="107" t="n"/>
      <c r="BY924" s="107" t="n"/>
      <c r="BZ924" s="107" t="n"/>
      <c r="CA924" s="107" t="n"/>
      <c r="CB924" s="107" t="n"/>
      <c r="CC924" s="107" t="n"/>
      <c r="CD924" s="107" t="n"/>
      <c r="CE924" s="107" t="n"/>
      <c r="CF924" s="107" t="n"/>
      <c r="CG924" s="107" t="n"/>
      <c r="CH924" s="107" t="n"/>
      <c r="CI924" s="107" t="n"/>
      <c r="CJ924" s="107" t="n"/>
      <c r="CK924" s="107" t="n"/>
      <c r="CL924" s="107" t="n"/>
      <c r="CM924" s="107" t="n"/>
      <c r="CN924" s="107" t="n"/>
      <c r="CO924" s="107" t="n"/>
      <c r="CP924" s="107" t="n"/>
      <c r="CQ924" s="107" t="n"/>
      <c r="CR924" s="107" t="n"/>
      <c r="CS924" s="107" t="n"/>
      <c r="CT924" s="107" t="n"/>
      <c r="CU924" s="107" t="n"/>
      <c r="CV924" s="107" t="n"/>
      <c r="CW924" s="107" t="n"/>
      <c r="CX924" s="107" t="n"/>
      <c r="CY924" s="107" t="n"/>
      <c r="CZ924" s="107" t="n"/>
    </row>
    <row r="925">
      <c r="D925" t="inlineStr">
        <is>
          <t>Dividend Frequency</t>
        </is>
      </c>
      <c r="E925" t="inlineStr">
        <is>
          <t>None</t>
        </is>
      </c>
      <c r="F925" t="inlineStr">
        <is>
          <t>Semi-Anl</t>
        </is>
      </c>
    </row>
    <row r="926">
      <c r="D926" t="inlineStr">
        <is>
          <t>Dividend Type</t>
        </is>
      </c>
      <c r="E926" t="inlineStr">
        <is>
          <t>Special Cash</t>
        </is>
      </c>
      <c r="F926" t="inlineStr">
        <is>
          <t>Interim</t>
        </is>
      </c>
    </row>
    <row r="927">
      <c r="A927" s="2">
        <f>IF($A920="","","   projections")</f>
        <v/>
      </c>
      <c r="B927" s="68">
        <f>IF($A920="",0,COUNT($E928:$CZ928))</f>
        <v/>
      </c>
      <c r="C927" s="69">
        <f>IF($B927=0,0,MAX($E928:$CZ928))</f>
        <v/>
      </c>
      <c r="D927" s="58">
        <f>_xll.BDS($A920,'Field Check'!$C$42,"headers=y","startcol=1","endcol=3","dir=h","cols=21;rows=3")</f>
        <v/>
      </c>
      <c r="E927" s="59" t="n">
        <v>46441</v>
      </c>
      <c r="F927" s="59" t="n">
        <v>46619</v>
      </c>
      <c r="G927" s="59" t="n">
        <v>46805</v>
      </c>
      <c r="H927" s="59" t="n">
        <v>46983</v>
      </c>
      <c r="I927" s="59" t="n">
        <v>47176</v>
      </c>
      <c r="J927" s="59" t="n">
        <v>47354</v>
      </c>
      <c r="K927" s="59" t="n">
        <v>47540</v>
      </c>
      <c r="L927" s="59" t="n">
        <v>47718</v>
      </c>
      <c r="M927" s="59" t="n">
        <v>47904</v>
      </c>
      <c r="N927" s="59" t="n">
        <v>48082</v>
      </c>
      <c r="O927" s="59" t="n">
        <v>48268</v>
      </c>
      <c r="P927" s="59" t="n">
        <v>48446</v>
      </c>
      <c r="Q927" s="59" t="n">
        <v>48632</v>
      </c>
      <c r="R927" s="59" t="n">
        <v>48810</v>
      </c>
      <c r="S927" s="59" t="n">
        <v>48996</v>
      </c>
      <c r="T927" s="59" t="n">
        <v>49174</v>
      </c>
      <c r="U927" s="59" t="n">
        <v>49367</v>
      </c>
      <c r="V927" s="59" t="n">
        <v>49545</v>
      </c>
      <c r="W927" s="59" t="n">
        <v>49731</v>
      </c>
      <c r="X927" s="59" t="n">
        <v>49909</v>
      </c>
      <c r="Y927" s="59" t="n"/>
      <c r="Z927" s="59" t="n"/>
      <c r="AA927" s="59" t="n"/>
      <c r="AB927" s="59" t="n"/>
      <c r="AC927" s="59" t="n"/>
      <c r="AD927" s="59" t="n"/>
      <c r="AE927" s="59" t="n"/>
      <c r="AF927" s="59" t="n"/>
      <c r="AG927" s="59" t="n"/>
      <c r="AH927" s="59" t="n"/>
      <c r="AI927" s="59" t="n"/>
      <c r="AJ927" s="59" t="n"/>
      <c r="AK927" s="59" t="n"/>
      <c r="AL927" s="59" t="n"/>
      <c r="AM927" s="59" t="n"/>
      <c r="AN927" s="59" t="n"/>
      <c r="AO927" s="59" t="n"/>
      <c r="AP927" s="59" t="n"/>
      <c r="AQ927" s="59" t="n"/>
      <c r="AR927" s="59" t="n"/>
      <c r="AS927" s="59" t="n"/>
      <c r="AT927" s="59" t="n"/>
      <c r="AU927" s="59" t="n"/>
      <c r="AV927" s="59" t="n"/>
      <c r="AW927" s="59" t="n"/>
      <c r="AX927" s="59" t="n"/>
      <c r="AY927" s="59" t="n"/>
      <c r="AZ927" s="59" t="n"/>
      <c r="BA927" s="59" t="n"/>
      <c r="BB927" s="59" t="n"/>
      <c r="BC927" s="59" t="n"/>
      <c r="BD927" s="59" t="n"/>
      <c r="BE927" s="59" t="n"/>
      <c r="BF927" s="59" t="n"/>
      <c r="BG927" s="59" t="n"/>
      <c r="BH927" s="59" t="n"/>
      <c r="BI927" s="59" t="n"/>
      <c r="BJ927" s="59" t="n"/>
      <c r="BK927" s="59" t="n"/>
      <c r="BL927" s="59" t="n"/>
      <c r="BM927" s="59" t="n"/>
      <c r="BN927" s="59" t="n"/>
      <c r="BO927" s="59" t="n"/>
      <c r="BP927" s="59" t="n"/>
      <c r="BQ927" s="59" t="n"/>
      <c r="BR927" s="59" t="n"/>
      <c r="BS927" s="59" t="n"/>
      <c r="BT927" s="59" t="n"/>
      <c r="BU927" s="59" t="n"/>
      <c r="BV927" s="59" t="n"/>
      <c r="BW927" s="59" t="n"/>
      <c r="BX927" s="59" t="n"/>
      <c r="BY927" s="59" t="n"/>
      <c r="BZ927" s="59" t="n"/>
      <c r="CA927" s="59" t="n"/>
      <c r="CB927" s="59" t="n"/>
      <c r="CC927" s="59" t="n"/>
      <c r="CD927" s="59" t="n"/>
      <c r="CE927" s="59" t="n"/>
      <c r="CF927" s="59" t="n"/>
      <c r="CG927" s="59" t="n"/>
      <c r="CH927" s="59" t="n"/>
      <c r="CI927" s="59" t="n"/>
      <c r="CJ927" s="59" t="n"/>
      <c r="CK927" s="59" t="n"/>
      <c r="CL927" s="59" t="n"/>
      <c r="CM927" s="59" t="n"/>
      <c r="CN927" s="59" t="n"/>
      <c r="CO927" s="59" t="n"/>
      <c r="CP927" s="59" t="n"/>
      <c r="CQ927" s="59" t="n"/>
      <c r="CR927" s="59" t="n"/>
      <c r="CS927" s="59" t="n"/>
      <c r="CT927" s="59" t="n"/>
      <c r="CU927" s="59" t="n"/>
      <c r="CV927" s="59" t="n"/>
      <c r="CW927" s="59" t="n"/>
      <c r="CX927" s="59" t="n"/>
      <c r="CY927" s="59" t="n"/>
      <c r="CZ927" s="59" t="n"/>
    </row>
    <row r="928">
      <c r="D928" s="59" t="inlineStr">
        <is>
          <t>Ex-Date</t>
        </is>
      </c>
      <c r="E928" s="59" t="n">
        <v>46463</v>
      </c>
      <c r="F928" s="59" t="n">
        <v>46626</v>
      </c>
      <c r="G928" s="59" t="n">
        <v>46827</v>
      </c>
      <c r="H928" s="59" t="n">
        <v>46990</v>
      </c>
      <c r="I928" s="59" t="n">
        <v>47198</v>
      </c>
      <c r="J928" s="59" t="n">
        <v>47361</v>
      </c>
      <c r="K928" s="59" t="n">
        <v>47562</v>
      </c>
      <c r="L928" s="59" t="n">
        <v>47725</v>
      </c>
      <c r="M928" s="59" t="n">
        <v>47926</v>
      </c>
      <c r="N928" s="59" t="n">
        <v>48089</v>
      </c>
      <c r="O928" s="59" t="n">
        <v>48290</v>
      </c>
      <c r="P928" s="59" t="n">
        <v>48453</v>
      </c>
      <c r="Q928" s="59" t="n">
        <v>48654</v>
      </c>
      <c r="R928" s="59" t="n">
        <v>48817</v>
      </c>
      <c r="S928" s="59" t="n">
        <v>49018</v>
      </c>
      <c r="T928" s="59" t="n">
        <v>49181</v>
      </c>
      <c r="U928" s="59" t="n">
        <v>49389</v>
      </c>
      <c r="V928" s="59" t="n">
        <v>49552</v>
      </c>
      <c r="W928" s="59" t="n">
        <v>49753</v>
      </c>
      <c r="X928" s="59" t="n">
        <v>49916</v>
      </c>
      <c r="Y928" s="59" t="n"/>
      <c r="Z928" s="59" t="n"/>
      <c r="AA928" s="59" t="n"/>
      <c r="AB928" s="59" t="n"/>
      <c r="AC928" s="59" t="n"/>
      <c r="AD928" s="59" t="n"/>
      <c r="AE928" s="59" t="n"/>
      <c r="AF928" s="59" t="n"/>
      <c r="AG928" s="59" t="n"/>
      <c r="AH928" s="59" t="n"/>
      <c r="AI928" s="59" t="n"/>
      <c r="AJ928" s="59" t="n"/>
      <c r="AK928" s="59" t="n"/>
      <c r="AL928" s="59" t="n"/>
      <c r="AM928" s="59" t="n"/>
      <c r="AN928" s="59" t="n"/>
      <c r="AO928" s="59" t="n"/>
      <c r="AP928" s="59" t="n"/>
      <c r="AQ928" s="59" t="n"/>
      <c r="AR928" s="59" t="n"/>
      <c r="AS928" s="59" t="n"/>
      <c r="AT928" s="59" t="n"/>
      <c r="AU928" s="59" t="n"/>
      <c r="AV928" s="59" t="n"/>
      <c r="AW928" s="59" t="n"/>
      <c r="AX928" s="59" t="n"/>
      <c r="AY928" s="59" t="n"/>
      <c r="AZ928" s="59" t="n"/>
      <c r="BA928" s="59" t="n"/>
      <c r="BB928" s="59" t="n"/>
      <c r="BC928" s="59" t="n"/>
      <c r="BD928" s="59" t="n"/>
      <c r="BE928" s="59" t="n"/>
      <c r="BF928" s="59" t="n"/>
      <c r="BG928" s="59" t="n"/>
      <c r="BH928" s="59" t="n"/>
      <c r="BI928" s="59" t="n"/>
      <c r="BJ928" s="59" t="n"/>
      <c r="BK928" s="59" t="n"/>
      <c r="BL928" s="59" t="n"/>
      <c r="BM928" s="59" t="n"/>
      <c r="BN928" s="59" t="n"/>
      <c r="BO928" s="59" t="n"/>
      <c r="BP928" s="59" t="n"/>
      <c r="BQ928" s="59" t="n"/>
      <c r="BR928" s="59" t="n"/>
      <c r="BS928" s="59" t="n"/>
      <c r="BT928" s="59" t="n"/>
      <c r="BU928" s="59" t="n"/>
      <c r="BV928" s="59" t="n"/>
      <c r="BW928" s="59" t="n"/>
      <c r="BX928" s="59" t="n"/>
      <c r="BY928" s="59" t="n"/>
      <c r="BZ928" s="59" t="n"/>
      <c r="CA928" s="59" t="n"/>
      <c r="CB928" s="59" t="n"/>
      <c r="CC928" s="59" t="n"/>
      <c r="CD928" s="59" t="n"/>
      <c r="CE928" s="59" t="n"/>
      <c r="CF928" s="59" t="n"/>
      <c r="CG928" s="59" t="n"/>
      <c r="CH928" s="59" t="n"/>
      <c r="CI928" s="59" t="n"/>
      <c r="CJ928" s="59" t="n"/>
      <c r="CK928" s="59" t="n"/>
      <c r="CL928" s="59" t="n"/>
      <c r="CM928" s="59" t="n"/>
      <c r="CN928" s="59" t="n"/>
      <c r="CO928" s="59" t="n"/>
      <c r="CP928" s="59" t="n"/>
      <c r="CQ928" s="59" t="n"/>
      <c r="CR928" s="59" t="n"/>
      <c r="CS928" s="59" t="n"/>
      <c r="CT928" s="59" t="n"/>
      <c r="CU928" s="59" t="n"/>
      <c r="CV928" s="59" t="n"/>
      <c r="CW928" s="59" t="n"/>
      <c r="CX928" s="59" t="n"/>
      <c r="CY928" s="59" t="n"/>
      <c r="CZ928" s="59" t="n"/>
    </row>
    <row r="929">
      <c r="D929" s="107" t="inlineStr">
        <is>
          <t>Amount Per Share</t>
        </is>
      </c>
      <c r="E929" s="107" t="n">
        <v>0.17</v>
      </c>
      <c r="F929" s="107" t="n">
        <v>0.17</v>
      </c>
      <c r="G929" s="107" t="n">
        <v>0.18</v>
      </c>
      <c r="H929" s="107" t="n">
        <v>0.18</v>
      </c>
      <c r="I929" s="107" t="n">
        <v>0.18</v>
      </c>
      <c r="J929" s="107" t="n">
        <v>0.18</v>
      </c>
      <c r="K929" s="107" t="n">
        <v>0.18</v>
      </c>
      <c r="L929" s="107" t="n">
        <v>0.19</v>
      </c>
      <c r="M929" s="107" t="n">
        <v>0.19</v>
      </c>
      <c r="N929" s="107" t="n">
        <v>0.19</v>
      </c>
      <c r="O929" s="107" t="n">
        <v>0.19</v>
      </c>
      <c r="P929" s="107" t="n">
        <v>0.19</v>
      </c>
      <c r="Q929" s="107" t="n">
        <v>0.19</v>
      </c>
      <c r="R929" s="107" t="n">
        <v>0.19</v>
      </c>
      <c r="S929" s="107" t="n">
        <v>0.19</v>
      </c>
      <c r="T929" s="107" t="n">
        <v>0.19</v>
      </c>
      <c r="U929" s="107" t="n">
        <v>0.19</v>
      </c>
      <c r="V929" s="107" t="n">
        <v>0.19</v>
      </c>
      <c r="W929" s="107" t="n">
        <v>0.19</v>
      </c>
      <c r="X929" s="107" t="n">
        <v>0.19</v>
      </c>
      <c r="Y929" s="107" t="n"/>
      <c r="Z929" s="107" t="n"/>
      <c r="AA929" s="107" t="n"/>
      <c r="AB929" s="107" t="n"/>
      <c r="AC929" s="107" t="n"/>
      <c r="AD929" s="107" t="n"/>
      <c r="AE929" s="107" t="n"/>
      <c r="AF929" s="107" t="n"/>
      <c r="AG929" s="107" t="n"/>
      <c r="AH929" s="107" t="n"/>
      <c r="AI929" s="107" t="n"/>
      <c r="AJ929" s="107" t="n"/>
      <c r="AK929" s="107" t="n"/>
      <c r="AL929" s="107" t="n"/>
      <c r="AM929" s="107" t="n"/>
      <c r="AN929" s="107" t="n"/>
      <c r="AO929" s="107" t="n"/>
      <c r="AP929" s="107" t="n"/>
      <c r="AQ929" s="107" t="n"/>
      <c r="AR929" s="107" t="n"/>
      <c r="AS929" s="107" t="n"/>
      <c r="AT929" s="107" t="n"/>
      <c r="AU929" s="107" t="n"/>
      <c r="AV929" s="107" t="n"/>
      <c r="AW929" s="107" t="n"/>
      <c r="AX929" s="107" t="n"/>
      <c r="AY929" s="107" t="n"/>
      <c r="AZ929" s="107" t="n"/>
      <c r="BA929" s="107" t="n"/>
      <c r="BB929" s="107" t="n"/>
      <c r="BC929" s="107" t="n"/>
      <c r="BD929" s="107" t="n"/>
      <c r="BE929" s="107" t="n"/>
      <c r="BF929" s="107" t="n"/>
      <c r="BG929" s="107" t="n"/>
      <c r="BH929" s="107" t="n"/>
      <c r="BI929" s="107" t="n"/>
      <c r="BJ929" s="107" t="n"/>
      <c r="BK929" s="107" t="n"/>
      <c r="BL929" s="107" t="n"/>
      <c r="BM929" s="107" t="n"/>
      <c r="BN929" s="107" t="n"/>
      <c r="BO929" s="107" t="n"/>
      <c r="BP929" s="107" t="n"/>
      <c r="BQ929" s="107" t="n"/>
      <c r="BR929" s="107" t="n"/>
      <c r="BS929" s="107" t="n"/>
      <c r="BT929" s="107" t="n"/>
      <c r="BU929" s="107" t="n"/>
      <c r="BV929" s="107" t="n"/>
      <c r="BW929" s="107" t="n"/>
      <c r="BX929" s="107" t="n"/>
      <c r="BY929" s="107" t="n"/>
      <c r="BZ929" s="107" t="n"/>
      <c r="CA929" s="107" t="n"/>
      <c r="CB929" s="107" t="n"/>
      <c r="CC929" s="107" t="n"/>
      <c r="CD929" s="107" t="n"/>
      <c r="CE929" s="107" t="n"/>
      <c r="CF929" s="107" t="n"/>
      <c r="CG929" s="107" t="n"/>
      <c r="CH929" s="107" t="n"/>
      <c r="CI929" s="107" t="n"/>
      <c r="CJ929" s="107" t="n"/>
      <c r="CK929" s="107" t="n"/>
      <c r="CL929" s="107" t="n"/>
      <c r="CM929" s="107" t="n"/>
      <c r="CN929" s="107" t="n"/>
      <c r="CO929" s="107" t="n"/>
      <c r="CP929" s="107" t="n"/>
      <c r="CQ929" s="107" t="n"/>
      <c r="CR929" s="107" t="n"/>
      <c r="CS929" s="107" t="n"/>
      <c r="CT929" s="107" t="n"/>
      <c r="CU929" s="107" t="n"/>
      <c r="CV929" s="107" t="n"/>
      <c r="CW929" s="107" t="n"/>
      <c r="CX929" s="107" t="n"/>
      <c r="CY929" s="107" t="n"/>
      <c r="CZ929" s="107" t="n"/>
    </row>
    <row r="931">
      <c r="A931" s="126">
        <f>IF('AS51'!$C$90="","",'AS51'!$C$90)</f>
        <v/>
      </c>
      <c r="B931" s="68">
        <f>IF($A931="",0,COUNT($E932:$CZ932))</f>
        <v/>
      </c>
      <c r="C931" s="69">
        <f>IF($B931=0,0,MAX($E932:$CZ932))</f>
        <v/>
      </c>
      <c r="D931" s="58">
        <f>_xll.BDS($A931,'Field Check'!$C$44,"headers=y","startcol=1","endcol=7","dir=h","DVD_START_DT",'Field Check'!$C$59,"DVD_END_DT",'Field Check'!$D$59)</f>
        <v/>
      </c>
      <c r="E931" s="59" t="n"/>
      <c r="F931" s="59" t="n"/>
      <c r="G931" s="59" t="n"/>
      <c r="H931" s="59" t="n"/>
      <c r="I931" s="59" t="n"/>
      <c r="J931" s="59" t="n"/>
      <c r="K931" s="59" t="n"/>
      <c r="L931" s="59" t="n"/>
      <c r="M931" s="59" t="n"/>
      <c r="N931" s="59" t="n"/>
      <c r="O931" s="59" t="n"/>
      <c r="P931" s="59" t="n"/>
      <c r="Q931" s="59" t="n"/>
      <c r="R931" s="59" t="n"/>
      <c r="S931" s="59" t="n"/>
      <c r="T931" s="59" t="n"/>
      <c r="U931" s="59" t="n"/>
      <c r="V931" s="59" t="n"/>
      <c r="W931" s="59" t="n"/>
      <c r="X931" s="59" t="n"/>
      <c r="Y931" s="59" t="n"/>
      <c r="Z931" s="59" t="n"/>
      <c r="AA931" s="59" t="n"/>
      <c r="AB931" s="59" t="n"/>
      <c r="AC931" s="59" t="n"/>
      <c r="AD931" s="59" t="n"/>
      <c r="AE931" s="59" t="n"/>
      <c r="AF931" s="59" t="n"/>
      <c r="AG931" s="59" t="n"/>
      <c r="AH931" s="59" t="n"/>
      <c r="AI931" s="59" t="n"/>
      <c r="AJ931" s="59" t="n"/>
      <c r="AK931" s="59" t="n"/>
      <c r="AL931" s="59" t="n"/>
      <c r="AM931" s="59" t="n"/>
      <c r="AN931" s="59" t="n"/>
      <c r="AO931" s="59" t="n"/>
      <c r="AP931" s="59" t="n"/>
      <c r="AQ931" s="59" t="n"/>
      <c r="AR931" s="59" t="n"/>
      <c r="AS931" s="59" t="n"/>
      <c r="AT931" s="59" t="n"/>
      <c r="AU931" s="59" t="n"/>
      <c r="AV931" s="59" t="n"/>
      <c r="AW931" s="59" t="n"/>
      <c r="AX931" s="59" t="n"/>
      <c r="AY931" s="59" t="n"/>
      <c r="AZ931" s="59" t="n"/>
      <c r="BA931" s="59" t="n"/>
      <c r="BB931" s="59" t="n"/>
      <c r="BC931" s="59" t="n"/>
      <c r="BD931" s="59" t="n"/>
      <c r="BE931" s="59" t="n"/>
      <c r="BF931" s="59" t="n"/>
      <c r="BG931" s="59" t="n"/>
      <c r="BH931" s="59" t="n"/>
      <c r="BI931" s="59" t="n"/>
      <c r="BJ931" s="59" t="n"/>
      <c r="BK931" s="59" t="n"/>
      <c r="BL931" s="59" t="n"/>
      <c r="BM931" s="59" t="n"/>
      <c r="BN931" s="59" t="n"/>
      <c r="BO931" s="59" t="n"/>
      <c r="BP931" s="59" t="n"/>
      <c r="BQ931" s="59" t="n"/>
      <c r="BR931" s="59" t="n"/>
      <c r="BS931" s="59" t="n"/>
      <c r="BT931" s="59" t="n"/>
      <c r="BU931" s="59" t="n"/>
      <c r="BV931" s="59" t="n"/>
      <c r="BW931" s="59" t="n"/>
      <c r="BX931" s="59" t="n"/>
      <c r="BY931" s="59" t="n"/>
      <c r="BZ931" s="59" t="n"/>
      <c r="CA931" s="59" t="n"/>
      <c r="CB931" s="59" t="n"/>
      <c r="CC931" s="59" t="n"/>
      <c r="CD931" s="59" t="n"/>
      <c r="CE931" s="59" t="n"/>
      <c r="CF931" s="59" t="n"/>
      <c r="CG931" s="59" t="n"/>
      <c r="CH931" s="59" t="n"/>
      <c r="CI931" s="59" t="n"/>
      <c r="CJ931" s="59" t="n"/>
      <c r="CK931" s="59" t="n"/>
      <c r="CL931" s="59" t="n"/>
      <c r="CM931" s="59" t="n"/>
      <c r="CN931" s="59" t="n"/>
      <c r="CO931" s="59" t="n"/>
      <c r="CP931" s="59" t="n"/>
      <c r="CQ931" s="59" t="n"/>
      <c r="CR931" s="59" t="n"/>
      <c r="CS931" s="59" t="n"/>
      <c r="CT931" s="59" t="n"/>
      <c r="CU931" s="59" t="n"/>
      <c r="CV931" s="59" t="n"/>
      <c r="CW931" s="59" t="n"/>
      <c r="CX931" s="59" t="n"/>
      <c r="CY931" s="59" t="n"/>
      <c r="CZ931" s="59" t="n"/>
    </row>
    <row r="932">
      <c r="D932" s="59" t="n"/>
      <c r="E932" s="59" t="n"/>
      <c r="F932" s="59" t="n"/>
      <c r="G932" s="59" t="n"/>
      <c r="H932" s="59" t="n"/>
      <c r="I932" s="59" t="n"/>
      <c r="J932" s="59" t="n"/>
      <c r="K932" s="59" t="n"/>
      <c r="L932" s="59" t="n"/>
      <c r="M932" s="59" t="n"/>
      <c r="N932" s="59" t="n"/>
      <c r="O932" s="59" t="n"/>
      <c r="P932" s="59" t="n"/>
      <c r="Q932" s="59" t="n"/>
      <c r="R932" s="59" t="n"/>
      <c r="S932" s="59" t="n"/>
      <c r="T932" s="59" t="n"/>
      <c r="U932" s="59" t="n"/>
      <c r="V932" s="59" t="n"/>
      <c r="W932" s="59" t="n"/>
      <c r="X932" s="59" t="n"/>
      <c r="Y932" s="59" t="n"/>
      <c r="Z932" s="59" t="n"/>
      <c r="AA932" s="59" t="n"/>
      <c r="AB932" s="59" t="n"/>
      <c r="AC932" s="59" t="n"/>
      <c r="AD932" s="59" t="n"/>
      <c r="AE932" s="59" t="n"/>
      <c r="AF932" s="59" t="n"/>
      <c r="AG932" s="59" t="n"/>
      <c r="AH932" s="59" t="n"/>
      <c r="AI932" s="59" t="n"/>
      <c r="AJ932" s="59" t="n"/>
      <c r="AK932" s="59" t="n"/>
      <c r="AL932" s="59" t="n"/>
      <c r="AM932" s="59" t="n"/>
      <c r="AN932" s="59" t="n"/>
      <c r="AO932" s="59" t="n"/>
      <c r="AP932" s="59" t="n"/>
      <c r="AQ932" s="59" t="n"/>
      <c r="AR932" s="59" t="n"/>
      <c r="AS932" s="59" t="n"/>
      <c r="AT932" s="59" t="n"/>
      <c r="AU932" s="59" t="n"/>
      <c r="AV932" s="59" t="n"/>
      <c r="AW932" s="59" t="n"/>
      <c r="AX932" s="59" t="n"/>
      <c r="AY932" s="59" t="n"/>
      <c r="AZ932" s="59" t="n"/>
      <c r="BA932" s="59" t="n"/>
      <c r="BB932" s="59" t="n"/>
      <c r="BC932" s="59" t="n"/>
      <c r="BD932" s="59" t="n"/>
      <c r="BE932" s="59" t="n"/>
      <c r="BF932" s="59" t="n"/>
      <c r="BG932" s="59" t="n"/>
      <c r="BH932" s="59" t="n"/>
      <c r="BI932" s="59" t="n"/>
      <c r="BJ932" s="59" t="n"/>
      <c r="BK932" s="59" t="n"/>
      <c r="BL932" s="59" t="n"/>
      <c r="BM932" s="59" t="n"/>
      <c r="BN932" s="59" t="n"/>
      <c r="BO932" s="59" t="n"/>
      <c r="BP932" s="59" t="n"/>
      <c r="BQ932" s="59" t="n"/>
      <c r="BR932" s="59" t="n"/>
      <c r="BS932" s="59" t="n"/>
      <c r="BT932" s="59" t="n"/>
      <c r="BU932" s="59" t="n"/>
      <c r="BV932" s="59" t="n"/>
      <c r="BW932" s="59" t="n"/>
      <c r="BX932" s="59" t="n"/>
      <c r="BY932" s="59" t="n"/>
      <c r="BZ932" s="59" t="n"/>
      <c r="CA932" s="59" t="n"/>
      <c r="CB932" s="59" t="n"/>
      <c r="CC932" s="59" t="n"/>
      <c r="CD932" s="59" t="n"/>
      <c r="CE932" s="59" t="n"/>
      <c r="CF932" s="59" t="n"/>
      <c r="CG932" s="59" t="n"/>
      <c r="CH932" s="59" t="n"/>
      <c r="CI932" s="59" t="n"/>
      <c r="CJ932" s="59" t="n"/>
      <c r="CK932" s="59" t="n"/>
      <c r="CL932" s="59" t="n"/>
      <c r="CM932" s="59" t="n"/>
      <c r="CN932" s="59" t="n"/>
      <c r="CO932" s="59" t="n"/>
      <c r="CP932" s="59" t="n"/>
      <c r="CQ932" s="59" t="n"/>
      <c r="CR932" s="59" t="n"/>
      <c r="CS932" s="59" t="n"/>
      <c r="CT932" s="59" t="n"/>
      <c r="CU932" s="59" t="n"/>
      <c r="CV932" s="59" t="n"/>
      <c r="CW932" s="59" t="n"/>
      <c r="CX932" s="59" t="n"/>
      <c r="CY932" s="59" t="n"/>
      <c r="CZ932" s="59" t="n"/>
    </row>
    <row r="933">
      <c r="D933" s="59" t="n"/>
      <c r="E933" s="59" t="n"/>
      <c r="F933" s="59" t="n"/>
      <c r="G933" s="59" t="n"/>
      <c r="H933" s="59" t="n"/>
      <c r="I933" s="59" t="n"/>
      <c r="J933" s="59" t="n"/>
      <c r="K933" s="59" t="n"/>
      <c r="L933" s="59" t="n"/>
      <c r="M933" s="59" t="n"/>
      <c r="N933" s="59" t="n"/>
      <c r="O933" s="59" t="n"/>
      <c r="P933" s="59" t="n"/>
      <c r="Q933" s="59" t="n"/>
      <c r="R933" s="59" t="n"/>
      <c r="S933" s="59" t="n"/>
      <c r="T933" s="59" t="n"/>
      <c r="U933" s="59" t="n"/>
      <c r="V933" s="59" t="n"/>
      <c r="W933" s="59" t="n"/>
      <c r="X933" s="59" t="n"/>
      <c r="Y933" s="59" t="n"/>
      <c r="Z933" s="59" t="n"/>
      <c r="AA933" s="59" t="n"/>
      <c r="AB933" s="59" t="n"/>
      <c r="AC933" s="59" t="n"/>
      <c r="AD933" s="59" t="n"/>
      <c r="AE933" s="59" t="n"/>
      <c r="AF933" s="59" t="n"/>
      <c r="AG933" s="59" t="n"/>
      <c r="AH933" s="59" t="n"/>
      <c r="AI933" s="59" t="n"/>
      <c r="AJ933" s="59" t="n"/>
      <c r="AK933" s="59" t="n"/>
      <c r="AL933" s="59" t="n"/>
      <c r="AM933" s="59" t="n"/>
      <c r="AN933" s="59" t="n"/>
      <c r="AO933" s="59" t="n"/>
      <c r="AP933" s="59" t="n"/>
      <c r="AQ933" s="59" t="n"/>
      <c r="AR933" s="59" t="n"/>
      <c r="AS933" s="59" t="n"/>
      <c r="AT933" s="59" t="n"/>
      <c r="AU933" s="59" t="n"/>
      <c r="AV933" s="59" t="n"/>
      <c r="AW933" s="59" t="n"/>
      <c r="AX933" s="59" t="n"/>
      <c r="AY933" s="59" t="n"/>
      <c r="AZ933" s="59" t="n"/>
      <c r="BA933" s="59" t="n"/>
      <c r="BB933" s="59" t="n"/>
      <c r="BC933" s="59" t="n"/>
      <c r="BD933" s="59" t="n"/>
      <c r="BE933" s="59" t="n"/>
      <c r="BF933" s="59" t="n"/>
      <c r="BG933" s="59" t="n"/>
      <c r="BH933" s="59" t="n"/>
      <c r="BI933" s="59" t="n"/>
      <c r="BJ933" s="59" t="n"/>
      <c r="BK933" s="59" t="n"/>
      <c r="BL933" s="59" t="n"/>
      <c r="BM933" s="59" t="n"/>
      <c r="BN933" s="59" t="n"/>
      <c r="BO933" s="59" t="n"/>
      <c r="BP933" s="59" t="n"/>
      <c r="BQ933" s="59" t="n"/>
      <c r="BR933" s="59" t="n"/>
      <c r="BS933" s="59" t="n"/>
      <c r="BT933" s="59" t="n"/>
      <c r="BU933" s="59" t="n"/>
      <c r="BV933" s="59" t="n"/>
      <c r="BW933" s="59" t="n"/>
      <c r="BX933" s="59" t="n"/>
      <c r="BY933" s="59" t="n"/>
      <c r="BZ933" s="59" t="n"/>
      <c r="CA933" s="59" t="n"/>
      <c r="CB933" s="59" t="n"/>
      <c r="CC933" s="59" t="n"/>
      <c r="CD933" s="59" t="n"/>
      <c r="CE933" s="59" t="n"/>
      <c r="CF933" s="59" t="n"/>
      <c r="CG933" s="59" t="n"/>
      <c r="CH933" s="59" t="n"/>
      <c r="CI933" s="59" t="n"/>
      <c r="CJ933" s="59" t="n"/>
      <c r="CK933" s="59" t="n"/>
      <c r="CL933" s="59" t="n"/>
      <c r="CM933" s="59" t="n"/>
      <c r="CN933" s="59" t="n"/>
      <c r="CO933" s="59" t="n"/>
      <c r="CP933" s="59" t="n"/>
      <c r="CQ933" s="59" t="n"/>
      <c r="CR933" s="59" t="n"/>
      <c r="CS933" s="59" t="n"/>
      <c r="CT933" s="59" t="n"/>
      <c r="CU933" s="59" t="n"/>
      <c r="CV933" s="59" t="n"/>
      <c r="CW933" s="59" t="n"/>
      <c r="CX933" s="59" t="n"/>
      <c r="CY933" s="59" t="n"/>
      <c r="CZ933" s="59" t="n"/>
    </row>
    <row r="934">
      <c r="D934" s="59" t="n"/>
      <c r="E934" s="59" t="n"/>
      <c r="F934" s="59" t="n"/>
      <c r="G934" s="59" t="n"/>
      <c r="H934" s="59" t="n"/>
      <c r="I934" s="59" t="n"/>
      <c r="J934" s="59" t="n"/>
      <c r="K934" s="59" t="n"/>
      <c r="L934" s="59" t="n"/>
      <c r="M934" s="59" t="n"/>
      <c r="N934" s="59" t="n"/>
      <c r="O934" s="59" t="n"/>
      <c r="P934" s="59" t="n"/>
      <c r="Q934" s="59" t="n"/>
      <c r="R934" s="59" t="n"/>
      <c r="S934" s="59" t="n"/>
      <c r="T934" s="59" t="n"/>
      <c r="U934" s="59" t="n"/>
      <c r="V934" s="59" t="n"/>
      <c r="W934" s="59" t="n"/>
      <c r="X934" s="59" t="n"/>
      <c r="Y934" s="59" t="n"/>
      <c r="Z934" s="59" t="n"/>
      <c r="AA934" s="59" t="n"/>
      <c r="AB934" s="59" t="n"/>
      <c r="AC934" s="59" t="n"/>
      <c r="AD934" s="59" t="n"/>
      <c r="AE934" s="59" t="n"/>
      <c r="AF934" s="59" t="n"/>
      <c r="AG934" s="59" t="n"/>
      <c r="AH934" s="59" t="n"/>
      <c r="AI934" s="59" t="n"/>
      <c r="AJ934" s="59" t="n"/>
      <c r="AK934" s="59" t="n"/>
      <c r="AL934" s="59" t="n"/>
      <c r="AM934" s="59" t="n"/>
      <c r="AN934" s="59" t="n"/>
      <c r="AO934" s="59" t="n"/>
      <c r="AP934" s="59" t="n"/>
      <c r="AQ934" s="59" t="n"/>
      <c r="AR934" s="59" t="n"/>
      <c r="AS934" s="59" t="n"/>
      <c r="AT934" s="59" t="n"/>
      <c r="AU934" s="59" t="n"/>
      <c r="AV934" s="59" t="n"/>
      <c r="AW934" s="59" t="n"/>
      <c r="AX934" s="59" t="n"/>
      <c r="AY934" s="59" t="n"/>
      <c r="AZ934" s="59" t="n"/>
      <c r="BA934" s="59" t="n"/>
      <c r="BB934" s="59" t="n"/>
      <c r="BC934" s="59" t="n"/>
      <c r="BD934" s="59" t="n"/>
      <c r="BE934" s="59" t="n"/>
      <c r="BF934" s="59" t="n"/>
      <c r="BG934" s="59" t="n"/>
      <c r="BH934" s="59" t="n"/>
      <c r="BI934" s="59" t="n"/>
      <c r="BJ934" s="59" t="n"/>
      <c r="BK934" s="59" t="n"/>
      <c r="BL934" s="59" t="n"/>
      <c r="BM934" s="59" t="n"/>
      <c r="BN934" s="59" t="n"/>
      <c r="BO934" s="59" t="n"/>
      <c r="BP934" s="59" t="n"/>
      <c r="BQ934" s="59" t="n"/>
      <c r="BR934" s="59" t="n"/>
      <c r="BS934" s="59" t="n"/>
      <c r="BT934" s="59" t="n"/>
      <c r="BU934" s="59" t="n"/>
      <c r="BV934" s="59" t="n"/>
      <c r="BW934" s="59" t="n"/>
      <c r="BX934" s="59" t="n"/>
      <c r="BY934" s="59" t="n"/>
      <c r="BZ934" s="59" t="n"/>
      <c r="CA934" s="59" t="n"/>
      <c r="CB934" s="59" t="n"/>
      <c r="CC934" s="59" t="n"/>
      <c r="CD934" s="59" t="n"/>
      <c r="CE934" s="59" t="n"/>
      <c r="CF934" s="59" t="n"/>
      <c r="CG934" s="59" t="n"/>
      <c r="CH934" s="59" t="n"/>
      <c r="CI934" s="59" t="n"/>
      <c r="CJ934" s="59" t="n"/>
      <c r="CK934" s="59" t="n"/>
      <c r="CL934" s="59" t="n"/>
      <c r="CM934" s="59" t="n"/>
      <c r="CN934" s="59" t="n"/>
      <c r="CO934" s="59" t="n"/>
      <c r="CP934" s="59" t="n"/>
      <c r="CQ934" s="59" t="n"/>
      <c r="CR934" s="59" t="n"/>
      <c r="CS934" s="59" t="n"/>
      <c r="CT934" s="59" t="n"/>
      <c r="CU934" s="59" t="n"/>
      <c r="CV934" s="59" t="n"/>
      <c r="CW934" s="59" t="n"/>
      <c r="CX934" s="59" t="n"/>
      <c r="CY934" s="59" t="n"/>
      <c r="CZ934" s="59" t="n"/>
    </row>
    <row r="935">
      <c r="D935" s="107" t="n"/>
      <c r="E935" s="107" t="n"/>
      <c r="F935" s="107" t="n"/>
      <c r="G935" s="107" t="n"/>
      <c r="H935" s="107" t="n"/>
      <c r="I935" s="107" t="n"/>
      <c r="J935" s="107" t="n"/>
      <c r="K935" s="107" t="n"/>
      <c r="L935" s="107" t="n"/>
      <c r="M935" s="107" t="n"/>
      <c r="N935" s="107" t="n"/>
      <c r="O935" s="107" t="n"/>
      <c r="P935" s="107" t="n"/>
      <c r="Q935" s="107" t="n"/>
      <c r="R935" s="107" t="n"/>
      <c r="S935" s="107" t="n"/>
      <c r="T935" s="107" t="n"/>
      <c r="U935" s="107" t="n"/>
      <c r="V935" s="107" t="n"/>
      <c r="W935" s="107" t="n"/>
      <c r="X935" s="107" t="n"/>
      <c r="Y935" s="107" t="n"/>
      <c r="Z935" s="107" t="n"/>
      <c r="AA935" s="107" t="n"/>
      <c r="AB935" s="107" t="n"/>
      <c r="AC935" s="107" t="n"/>
      <c r="AD935" s="107" t="n"/>
      <c r="AE935" s="107" t="n"/>
      <c r="AF935" s="107" t="n"/>
      <c r="AG935" s="107" t="n"/>
      <c r="AH935" s="107" t="n"/>
      <c r="AI935" s="107" t="n"/>
      <c r="AJ935" s="107" t="n"/>
      <c r="AK935" s="107" t="n"/>
      <c r="AL935" s="107" t="n"/>
      <c r="AM935" s="107" t="n"/>
      <c r="AN935" s="107" t="n"/>
      <c r="AO935" s="107" t="n"/>
      <c r="AP935" s="107" t="n"/>
      <c r="AQ935" s="107" t="n"/>
      <c r="AR935" s="107" t="n"/>
      <c r="AS935" s="107" t="n"/>
      <c r="AT935" s="107" t="n"/>
      <c r="AU935" s="107" t="n"/>
      <c r="AV935" s="107" t="n"/>
      <c r="AW935" s="107" t="n"/>
      <c r="AX935" s="107" t="n"/>
      <c r="AY935" s="107" t="n"/>
      <c r="AZ935" s="107" t="n"/>
      <c r="BA935" s="107" t="n"/>
      <c r="BB935" s="107" t="n"/>
      <c r="BC935" s="107" t="n"/>
      <c r="BD935" s="107" t="n"/>
      <c r="BE935" s="107" t="n"/>
      <c r="BF935" s="107" t="n"/>
      <c r="BG935" s="107" t="n"/>
      <c r="BH935" s="107" t="n"/>
      <c r="BI935" s="107" t="n"/>
      <c r="BJ935" s="107" t="n"/>
      <c r="BK935" s="107" t="n"/>
      <c r="BL935" s="107" t="n"/>
      <c r="BM935" s="107" t="n"/>
      <c r="BN935" s="107" t="n"/>
      <c r="BO935" s="107" t="n"/>
      <c r="BP935" s="107" t="n"/>
      <c r="BQ935" s="107" t="n"/>
      <c r="BR935" s="107" t="n"/>
      <c r="BS935" s="107" t="n"/>
      <c r="BT935" s="107" t="n"/>
      <c r="BU935" s="107" t="n"/>
      <c r="BV935" s="107" t="n"/>
      <c r="BW935" s="107" t="n"/>
      <c r="BX935" s="107" t="n"/>
      <c r="BY935" s="107" t="n"/>
      <c r="BZ935" s="107" t="n"/>
      <c r="CA935" s="107" t="n"/>
      <c r="CB935" s="107" t="n"/>
      <c r="CC935" s="107" t="n"/>
      <c r="CD935" s="107" t="n"/>
      <c r="CE935" s="107" t="n"/>
      <c r="CF935" s="107" t="n"/>
      <c r="CG935" s="107" t="n"/>
      <c r="CH935" s="107" t="n"/>
      <c r="CI935" s="107" t="n"/>
      <c r="CJ935" s="107" t="n"/>
      <c r="CK935" s="107" t="n"/>
      <c r="CL935" s="107" t="n"/>
      <c r="CM935" s="107" t="n"/>
      <c r="CN935" s="107" t="n"/>
      <c r="CO935" s="107" t="n"/>
      <c r="CP935" s="107" t="n"/>
      <c r="CQ935" s="107" t="n"/>
      <c r="CR935" s="107" t="n"/>
      <c r="CS935" s="107" t="n"/>
      <c r="CT935" s="107" t="n"/>
      <c r="CU935" s="107" t="n"/>
      <c r="CV935" s="107" t="n"/>
      <c r="CW935" s="107" t="n"/>
      <c r="CX935" s="107" t="n"/>
      <c r="CY935" s="107" t="n"/>
      <c r="CZ935" s="107" t="n"/>
    </row>
    <row r="938">
      <c r="A938" s="2">
        <f>IF($A931="","","   projections")</f>
        <v/>
      </c>
      <c r="B938" s="68">
        <f>IF($A931="",0,COUNT($E939:$CZ939))</f>
        <v/>
      </c>
      <c r="C938" s="69">
        <f>IF($B938=0,0,MAX($E939:$CZ939))</f>
        <v/>
      </c>
      <c r="D938" s="58">
        <f>_xll.BDS($A931,'Field Check'!$C$42,"headers=y","startcol=1","endcol=3","dir=h","cols=21;rows=3")</f>
        <v/>
      </c>
      <c r="E938" s="59" t="n">
        <v>46252</v>
      </c>
      <c r="F938" s="59" t="n">
        <v>46434</v>
      </c>
      <c r="G938" s="59" t="n">
        <v>46616</v>
      </c>
      <c r="H938" s="59" t="n">
        <v>46798</v>
      </c>
      <c r="I938" s="59" t="n">
        <v>46987</v>
      </c>
      <c r="J938" s="59" t="n">
        <v>47169</v>
      </c>
      <c r="K938" s="59" t="n">
        <v>47351</v>
      </c>
      <c r="L938" s="59" t="n">
        <v>47533</v>
      </c>
      <c r="M938" s="59" t="n">
        <v>47715</v>
      </c>
      <c r="N938" s="59" t="n">
        <v>47897</v>
      </c>
      <c r="O938" s="59" t="n">
        <v>48079</v>
      </c>
      <c r="P938" s="59" t="n">
        <v>48261</v>
      </c>
      <c r="Q938" s="59" t="n">
        <v>48443</v>
      </c>
      <c r="R938" s="59" t="n">
        <v>48625</v>
      </c>
      <c r="S938" s="59" t="n">
        <v>48807</v>
      </c>
      <c r="T938" s="59" t="n">
        <v>48996</v>
      </c>
      <c r="U938" s="59" t="n">
        <v>49178</v>
      </c>
      <c r="V938" s="59" t="n">
        <v>49360</v>
      </c>
      <c r="W938" s="59" t="n">
        <v>49542</v>
      </c>
      <c r="X938" s="59" t="n">
        <v>49724</v>
      </c>
      <c r="Y938" s="59" t="n"/>
      <c r="Z938" s="59" t="n"/>
      <c r="AA938" s="59" t="n"/>
      <c r="AB938" s="59" t="n"/>
      <c r="AC938" s="59" t="n"/>
      <c r="AD938" s="59" t="n"/>
      <c r="AE938" s="59" t="n"/>
      <c r="AF938" s="59" t="n"/>
      <c r="AG938" s="59" t="n"/>
      <c r="AH938" s="59" t="n"/>
      <c r="AI938" s="59" t="n"/>
      <c r="AJ938" s="59" t="n"/>
      <c r="AK938" s="59" t="n"/>
      <c r="AL938" s="59" t="n"/>
      <c r="AM938" s="59" t="n"/>
      <c r="AN938" s="59" t="n"/>
      <c r="AO938" s="59" t="n"/>
      <c r="AP938" s="59" t="n"/>
      <c r="AQ938" s="59" t="n"/>
      <c r="AR938" s="59" t="n"/>
      <c r="AS938" s="59" t="n"/>
      <c r="AT938" s="59" t="n"/>
      <c r="AU938" s="59" t="n"/>
      <c r="AV938" s="59" t="n"/>
      <c r="AW938" s="59" t="n"/>
      <c r="AX938" s="59" t="n"/>
      <c r="AY938" s="59" t="n"/>
      <c r="AZ938" s="59" t="n"/>
      <c r="BA938" s="59" t="n"/>
      <c r="BB938" s="59" t="n"/>
      <c r="BC938" s="59" t="n"/>
      <c r="BD938" s="59" t="n"/>
      <c r="BE938" s="59" t="n"/>
      <c r="BF938" s="59" t="n"/>
      <c r="BG938" s="59" t="n"/>
      <c r="BH938" s="59" t="n"/>
      <c r="BI938" s="59" t="n"/>
      <c r="BJ938" s="59" t="n"/>
      <c r="BK938" s="59" t="n"/>
      <c r="BL938" s="59" t="n"/>
      <c r="BM938" s="59" t="n"/>
      <c r="BN938" s="59" t="n"/>
      <c r="BO938" s="59" t="n"/>
      <c r="BP938" s="59" t="n"/>
      <c r="BQ938" s="59" t="n"/>
      <c r="BR938" s="59" t="n"/>
      <c r="BS938" s="59" t="n"/>
      <c r="BT938" s="59" t="n"/>
      <c r="BU938" s="59" t="n"/>
      <c r="BV938" s="59" t="n"/>
      <c r="BW938" s="59" t="n"/>
      <c r="BX938" s="59" t="n"/>
      <c r="BY938" s="59" t="n"/>
      <c r="BZ938" s="59" t="n"/>
      <c r="CA938" s="59" t="n"/>
      <c r="CB938" s="59" t="n"/>
      <c r="CC938" s="59" t="n"/>
      <c r="CD938" s="59" t="n"/>
      <c r="CE938" s="59" t="n"/>
      <c r="CF938" s="59" t="n"/>
      <c r="CG938" s="59" t="n"/>
      <c r="CH938" s="59" t="n"/>
      <c r="CI938" s="59" t="n"/>
      <c r="CJ938" s="59" t="n"/>
      <c r="CK938" s="59" t="n"/>
      <c r="CL938" s="59" t="n"/>
      <c r="CM938" s="59" t="n"/>
      <c r="CN938" s="59" t="n"/>
      <c r="CO938" s="59" t="n"/>
      <c r="CP938" s="59" t="n"/>
      <c r="CQ938" s="59" t="n"/>
      <c r="CR938" s="59" t="n"/>
      <c r="CS938" s="59" t="n"/>
      <c r="CT938" s="59" t="n"/>
      <c r="CU938" s="59" t="n"/>
      <c r="CV938" s="59" t="n"/>
      <c r="CW938" s="59" t="n"/>
      <c r="CX938" s="59" t="n"/>
      <c r="CY938" s="59" t="n"/>
      <c r="CZ938" s="59" t="n"/>
    </row>
    <row r="939">
      <c r="D939" s="59" t="inlineStr">
        <is>
          <t>Ex-Date</t>
        </is>
      </c>
      <c r="E939" s="59" t="n">
        <v>46272</v>
      </c>
      <c r="F939" s="59" t="n">
        <v>46461</v>
      </c>
      <c r="G939" s="59" t="n">
        <v>46636</v>
      </c>
      <c r="H939" s="59" t="n">
        <v>46832</v>
      </c>
      <c r="I939" s="59" t="n">
        <v>47007</v>
      </c>
      <c r="J939" s="59" t="n">
        <v>47196</v>
      </c>
      <c r="K939" s="59" t="n">
        <v>47371</v>
      </c>
      <c r="L939" s="59" t="n">
        <v>47560</v>
      </c>
      <c r="M939" s="59" t="n">
        <v>47735</v>
      </c>
      <c r="N939" s="59" t="n">
        <v>47924</v>
      </c>
      <c r="O939" s="59" t="n">
        <v>48099</v>
      </c>
      <c r="P939" s="59" t="n">
        <v>48288</v>
      </c>
      <c r="Q939" s="59" t="n">
        <v>48463</v>
      </c>
      <c r="R939" s="59" t="n">
        <v>48652</v>
      </c>
      <c r="S939" s="59" t="n">
        <v>48827</v>
      </c>
      <c r="T939" s="59" t="n">
        <v>49023</v>
      </c>
      <c r="U939" s="59" t="n">
        <v>49198</v>
      </c>
      <c r="V939" s="59" t="n">
        <v>49387</v>
      </c>
      <c r="W939" s="59" t="n">
        <v>49562</v>
      </c>
      <c r="X939" s="59" t="n">
        <v>49751</v>
      </c>
      <c r="Y939" s="59" t="n"/>
      <c r="Z939" s="59" t="n"/>
      <c r="AA939" s="59" t="n"/>
      <c r="AB939" s="59" t="n"/>
      <c r="AC939" s="59" t="n"/>
      <c r="AD939" s="59" t="n"/>
      <c r="AE939" s="59" t="n"/>
      <c r="AF939" s="59" t="n"/>
      <c r="AG939" s="59" t="n"/>
      <c r="AH939" s="59" t="n"/>
      <c r="AI939" s="59" t="n"/>
      <c r="AJ939" s="59" t="n"/>
      <c r="AK939" s="59" t="n"/>
      <c r="AL939" s="59" t="n"/>
      <c r="AM939" s="59" t="n"/>
      <c r="AN939" s="59" t="n"/>
      <c r="AO939" s="59" t="n"/>
      <c r="AP939" s="59" t="n"/>
      <c r="AQ939" s="59" t="n"/>
      <c r="AR939" s="59" t="n"/>
      <c r="AS939" s="59" t="n"/>
      <c r="AT939" s="59" t="n"/>
      <c r="AU939" s="59" t="n"/>
      <c r="AV939" s="59" t="n"/>
      <c r="AW939" s="59" t="n"/>
      <c r="AX939" s="59" t="n"/>
      <c r="AY939" s="59" t="n"/>
      <c r="AZ939" s="59" t="n"/>
      <c r="BA939" s="59" t="n"/>
      <c r="BB939" s="59" t="n"/>
      <c r="BC939" s="59" t="n"/>
      <c r="BD939" s="59" t="n"/>
      <c r="BE939" s="59" t="n"/>
      <c r="BF939" s="59" t="n"/>
      <c r="BG939" s="59" t="n"/>
      <c r="BH939" s="59" t="n"/>
      <c r="BI939" s="59" t="n"/>
      <c r="BJ939" s="59" t="n"/>
      <c r="BK939" s="59" t="n"/>
      <c r="BL939" s="59" t="n"/>
      <c r="BM939" s="59" t="n"/>
      <c r="BN939" s="59" t="n"/>
      <c r="BO939" s="59" t="n"/>
      <c r="BP939" s="59" t="n"/>
      <c r="BQ939" s="59" t="n"/>
      <c r="BR939" s="59" t="n"/>
      <c r="BS939" s="59" t="n"/>
      <c r="BT939" s="59" t="n"/>
      <c r="BU939" s="59" t="n"/>
      <c r="BV939" s="59" t="n"/>
      <c r="BW939" s="59" t="n"/>
      <c r="BX939" s="59" t="n"/>
      <c r="BY939" s="59" t="n"/>
      <c r="BZ939" s="59" t="n"/>
      <c r="CA939" s="59" t="n"/>
      <c r="CB939" s="59" t="n"/>
      <c r="CC939" s="59" t="n"/>
      <c r="CD939" s="59" t="n"/>
      <c r="CE939" s="59" t="n"/>
      <c r="CF939" s="59" t="n"/>
      <c r="CG939" s="59" t="n"/>
      <c r="CH939" s="59" t="n"/>
      <c r="CI939" s="59" t="n"/>
      <c r="CJ939" s="59" t="n"/>
      <c r="CK939" s="59" t="n"/>
      <c r="CL939" s="59" t="n"/>
      <c r="CM939" s="59" t="n"/>
      <c r="CN939" s="59" t="n"/>
      <c r="CO939" s="59" t="n"/>
      <c r="CP939" s="59" t="n"/>
      <c r="CQ939" s="59" t="n"/>
      <c r="CR939" s="59" t="n"/>
      <c r="CS939" s="59" t="n"/>
      <c r="CT939" s="59" t="n"/>
      <c r="CU939" s="59" t="n"/>
      <c r="CV939" s="59" t="n"/>
      <c r="CW939" s="59" t="n"/>
      <c r="CX939" s="59" t="n"/>
      <c r="CY939" s="59" t="n"/>
      <c r="CZ939" s="59" t="n"/>
    </row>
    <row r="940">
      <c r="D940" s="107" t="inlineStr">
        <is>
          <t>Amount Per Share</t>
        </is>
      </c>
      <c r="E940" s="107" t="n">
        <v>0.38</v>
      </c>
      <c r="F940" s="107" t="n">
        <v>0.4</v>
      </c>
      <c r="G940" s="107" t="n">
        <v>0.4</v>
      </c>
      <c r="H940" s="107" t="n">
        <v>0.45</v>
      </c>
      <c r="I940" s="107" t="n">
        <v>0.45</v>
      </c>
      <c r="J940" s="107" t="n">
        <v>0.45</v>
      </c>
      <c r="K940" s="107" t="n">
        <v>0.5</v>
      </c>
      <c r="L940" s="107" t="n">
        <v>0.5</v>
      </c>
      <c r="M940" s="107" t="n">
        <v>0.5</v>
      </c>
      <c r="N940" s="107" t="n">
        <v>0.5</v>
      </c>
      <c r="O940" s="107" t="n">
        <v>0.55</v>
      </c>
      <c r="P940" s="107" t="n">
        <v>0.5</v>
      </c>
      <c r="Q940" s="107" t="n">
        <v>0.55</v>
      </c>
      <c r="R940" s="107" t="n">
        <v>0.5</v>
      </c>
      <c r="S940" s="107" t="n">
        <v>0.55</v>
      </c>
      <c r="T940" s="107" t="n">
        <v>0.55</v>
      </c>
      <c r="U940" s="107" t="n">
        <v>0.55</v>
      </c>
      <c r="V940" s="107" t="n">
        <v>0.55</v>
      </c>
      <c r="W940" s="107" t="n">
        <v>0.55</v>
      </c>
      <c r="X940" s="107" t="n">
        <v>0.55</v>
      </c>
      <c r="Y940" s="107" t="n"/>
      <c r="Z940" s="107" t="n"/>
      <c r="AA940" s="107" t="n"/>
      <c r="AB940" s="107" t="n"/>
      <c r="AC940" s="107" t="n"/>
      <c r="AD940" s="107" t="n"/>
      <c r="AE940" s="107" t="n"/>
      <c r="AF940" s="107" t="n"/>
      <c r="AG940" s="107" t="n"/>
      <c r="AH940" s="107" t="n"/>
      <c r="AI940" s="107" t="n"/>
      <c r="AJ940" s="107" t="n"/>
      <c r="AK940" s="107" t="n"/>
      <c r="AL940" s="107" t="n"/>
      <c r="AM940" s="107" t="n"/>
      <c r="AN940" s="107" t="n"/>
      <c r="AO940" s="107" t="n"/>
      <c r="AP940" s="107" t="n"/>
      <c r="AQ940" s="107" t="n"/>
      <c r="AR940" s="107" t="n"/>
      <c r="AS940" s="107" t="n"/>
      <c r="AT940" s="107" t="n"/>
      <c r="AU940" s="107" t="n"/>
      <c r="AV940" s="107" t="n"/>
      <c r="AW940" s="107" t="n"/>
      <c r="AX940" s="107" t="n"/>
      <c r="AY940" s="107" t="n"/>
      <c r="AZ940" s="107" t="n"/>
      <c r="BA940" s="107" t="n"/>
      <c r="BB940" s="107" t="n"/>
      <c r="BC940" s="107" t="n"/>
      <c r="BD940" s="107" t="n"/>
      <c r="BE940" s="107" t="n"/>
      <c r="BF940" s="107" t="n"/>
      <c r="BG940" s="107" t="n"/>
      <c r="BH940" s="107" t="n"/>
      <c r="BI940" s="107" t="n"/>
      <c r="BJ940" s="107" t="n"/>
      <c r="BK940" s="107" t="n"/>
      <c r="BL940" s="107" t="n"/>
      <c r="BM940" s="107" t="n"/>
      <c r="BN940" s="107" t="n"/>
      <c r="BO940" s="107" t="n"/>
      <c r="BP940" s="107" t="n"/>
      <c r="BQ940" s="107" t="n"/>
      <c r="BR940" s="107" t="n"/>
      <c r="BS940" s="107" t="n"/>
      <c r="BT940" s="107" t="n"/>
      <c r="BU940" s="107" t="n"/>
      <c r="BV940" s="107" t="n"/>
      <c r="BW940" s="107" t="n"/>
      <c r="BX940" s="107" t="n"/>
      <c r="BY940" s="107" t="n"/>
      <c r="BZ940" s="107" t="n"/>
      <c r="CA940" s="107" t="n"/>
      <c r="CB940" s="107" t="n"/>
      <c r="CC940" s="107" t="n"/>
      <c r="CD940" s="107" t="n"/>
      <c r="CE940" s="107" t="n"/>
      <c r="CF940" s="107" t="n"/>
      <c r="CG940" s="107" t="n"/>
      <c r="CH940" s="107" t="n"/>
      <c r="CI940" s="107" t="n"/>
      <c r="CJ940" s="107" t="n"/>
      <c r="CK940" s="107" t="n"/>
      <c r="CL940" s="107" t="n"/>
      <c r="CM940" s="107" t="n"/>
      <c r="CN940" s="107" t="n"/>
      <c r="CO940" s="107" t="n"/>
      <c r="CP940" s="107" t="n"/>
      <c r="CQ940" s="107" t="n"/>
      <c r="CR940" s="107" t="n"/>
      <c r="CS940" s="107" t="n"/>
      <c r="CT940" s="107" t="n"/>
      <c r="CU940" s="107" t="n"/>
      <c r="CV940" s="107" t="n"/>
      <c r="CW940" s="107" t="n"/>
      <c r="CX940" s="107" t="n"/>
      <c r="CY940" s="107" t="n"/>
      <c r="CZ940" s="107" t="n"/>
    </row>
    <row r="942">
      <c r="A942" s="126">
        <f>IF('AS51'!$C$91="","",'AS51'!$C$91)</f>
        <v/>
      </c>
      <c r="B942" s="68">
        <f>IF($A942="",0,COUNT($E943:$CZ943))</f>
        <v/>
      </c>
      <c r="C942" s="69">
        <f>IF($B942=0,0,MAX($E943:$CZ943))</f>
        <v/>
      </c>
      <c r="D942" s="58">
        <f>_xll.BDS($A942,'Field Check'!$C$44,"headers=y","startcol=1","endcol=7","dir=h","DVD_START_DT",'Field Check'!$C$59,"DVD_END_DT",'Field Check'!$D$59)</f>
        <v/>
      </c>
      <c r="E942" s="59" t="n"/>
      <c r="F942" s="59" t="n"/>
      <c r="G942" s="59" t="n"/>
      <c r="H942" s="59" t="n"/>
      <c r="I942" s="59" t="n"/>
      <c r="J942" s="59" t="n"/>
      <c r="K942" s="59" t="n"/>
      <c r="L942" s="59" t="n"/>
      <c r="M942" s="59" t="n"/>
      <c r="N942" s="59" t="n"/>
      <c r="O942" s="59" t="n"/>
      <c r="P942" s="59" t="n"/>
      <c r="Q942" s="59" t="n"/>
      <c r="R942" s="59" t="n"/>
      <c r="S942" s="59" t="n"/>
      <c r="T942" s="59" t="n"/>
      <c r="U942" s="59" t="n"/>
      <c r="V942" s="59" t="n"/>
      <c r="W942" s="59" t="n"/>
      <c r="X942" s="59" t="n"/>
      <c r="Y942" s="59" t="n"/>
      <c r="Z942" s="59" t="n"/>
      <c r="AA942" s="59" t="n"/>
      <c r="AB942" s="59" t="n"/>
      <c r="AC942" s="59" t="n"/>
      <c r="AD942" s="59" t="n"/>
      <c r="AE942" s="59" t="n"/>
      <c r="AF942" s="59" t="n"/>
      <c r="AG942" s="59" t="n"/>
      <c r="AH942" s="59" t="n"/>
      <c r="AI942" s="59" t="n"/>
      <c r="AJ942" s="59" t="n"/>
      <c r="AK942" s="59" t="n"/>
      <c r="AL942" s="59" t="n"/>
      <c r="AM942" s="59" t="n"/>
      <c r="AN942" s="59" t="n"/>
      <c r="AO942" s="59" t="n"/>
      <c r="AP942" s="59" t="n"/>
      <c r="AQ942" s="59" t="n"/>
      <c r="AR942" s="59" t="n"/>
      <c r="AS942" s="59" t="n"/>
      <c r="AT942" s="59" t="n"/>
      <c r="AU942" s="59" t="n"/>
      <c r="AV942" s="59" t="n"/>
      <c r="AW942" s="59" t="n"/>
      <c r="AX942" s="59" t="n"/>
      <c r="AY942" s="59" t="n"/>
      <c r="AZ942" s="59" t="n"/>
      <c r="BA942" s="59" t="n"/>
      <c r="BB942" s="59" t="n"/>
      <c r="BC942" s="59" t="n"/>
      <c r="BD942" s="59" t="n"/>
      <c r="BE942" s="59" t="n"/>
      <c r="BF942" s="59" t="n"/>
      <c r="BG942" s="59" t="n"/>
      <c r="BH942" s="59" t="n"/>
      <c r="BI942" s="59" t="n"/>
      <c r="BJ942" s="59" t="n"/>
      <c r="BK942" s="59" t="n"/>
      <c r="BL942" s="59" t="n"/>
      <c r="BM942" s="59" t="n"/>
      <c r="BN942" s="59" t="n"/>
      <c r="BO942" s="59" t="n"/>
      <c r="BP942" s="59" t="n"/>
      <c r="BQ942" s="59" t="n"/>
      <c r="BR942" s="59" t="n"/>
      <c r="BS942" s="59" t="n"/>
      <c r="BT942" s="59" t="n"/>
      <c r="BU942" s="59" t="n"/>
      <c r="BV942" s="59" t="n"/>
      <c r="BW942" s="59" t="n"/>
      <c r="BX942" s="59" t="n"/>
      <c r="BY942" s="59" t="n"/>
      <c r="BZ942" s="59" t="n"/>
      <c r="CA942" s="59" t="n"/>
      <c r="CB942" s="59" t="n"/>
      <c r="CC942" s="59" t="n"/>
      <c r="CD942" s="59" t="n"/>
      <c r="CE942" s="59" t="n"/>
      <c r="CF942" s="59" t="n"/>
      <c r="CG942" s="59" t="n"/>
      <c r="CH942" s="59" t="n"/>
      <c r="CI942" s="59" t="n"/>
      <c r="CJ942" s="59" t="n"/>
      <c r="CK942" s="59" t="n"/>
      <c r="CL942" s="59" t="n"/>
      <c r="CM942" s="59" t="n"/>
      <c r="CN942" s="59" t="n"/>
      <c r="CO942" s="59" t="n"/>
      <c r="CP942" s="59" t="n"/>
      <c r="CQ942" s="59" t="n"/>
      <c r="CR942" s="59" t="n"/>
      <c r="CS942" s="59" t="n"/>
      <c r="CT942" s="59" t="n"/>
      <c r="CU942" s="59" t="n"/>
      <c r="CV942" s="59" t="n"/>
      <c r="CW942" s="59" t="n"/>
      <c r="CX942" s="59" t="n"/>
      <c r="CY942" s="59" t="n"/>
      <c r="CZ942" s="59" t="n"/>
    </row>
    <row r="943">
      <c r="D943" s="59" t="n"/>
      <c r="E943" s="59" t="n"/>
      <c r="F943" s="59" t="n"/>
      <c r="G943" s="59" t="n"/>
      <c r="H943" s="59" t="n"/>
      <c r="I943" s="59" t="n"/>
      <c r="J943" s="59" t="n"/>
      <c r="K943" s="59" t="n"/>
      <c r="L943" s="59" t="n"/>
      <c r="M943" s="59" t="n"/>
      <c r="N943" s="59" t="n"/>
      <c r="O943" s="59" t="n"/>
      <c r="P943" s="59" t="n"/>
      <c r="Q943" s="59" t="n"/>
      <c r="R943" s="59" t="n"/>
      <c r="S943" s="59" t="n"/>
      <c r="T943" s="59" t="n"/>
      <c r="U943" s="59" t="n"/>
      <c r="V943" s="59" t="n"/>
      <c r="W943" s="59" t="n"/>
      <c r="X943" s="59" t="n"/>
      <c r="Y943" s="59" t="n"/>
      <c r="Z943" s="59" t="n"/>
      <c r="AA943" s="59" t="n"/>
      <c r="AB943" s="59" t="n"/>
      <c r="AC943" s="59" t="n"/>
      <c r="AD943" s="59" t="n"/>
      <c r="AE943" s="59" t="n"/>
      <c r="AF943" s="59" t="n"/>
      <c r="AG943" s="59" t="n"/>
      <c r="AH943" s="59" t="n"/>
      <c r="AI943" s="59" t="n"/>
      <c r="AJ943" s="59" t="n"/>
      <c r="AK943" s="59" t="n"/>
      <c r="AL943" s="59" t="n"/>
      <c r="AM943" s="59" t="n"/>
      <c r="AN943" s="59" t="n"/>
      <c r="AO943" s="59" t="n"/>
      <c r="AP943" s="59" t="n"/>
      <c r="AQ943" s="59" t="n"/>
      <c r="AR943" s="59" t="n"/>
      <c r="AS943" s="59" t="n"/>
      <c r="AT943" s="59" t="n"/>
      <c r="AU943" s="59" t="n"/>
      <c r="AV943" s="59" t="n"/>
      <c r="AW943" s="59" t="n"/>
      <c r="AX943" s="59" t="n"/>
      <c r="AY943" s="59" t="n"/>
      <c r="AZ943" s="59" t="n"/>
      <c r="BA943" s="59" t="n"/>
      <c r="BB943" s="59" t="n"/>
      <c r="BC943" s="59" t="n"/>
      <c r="BD943" s="59" t="n"/>
      <c r="BE943" s="59" t="n"/>
      <c r="BF943" s="59" t="n"/>
      <c r="BG943" s="59" t="n"/>
      <c r="BH943" s="59" t="n"/>
      <c r="BI943" s="59" t="n"/>
      <c r="BJ943" s="59" t="n"/>
      <c r="BK943" s="59" t="n"/>
      <c r="BL943" s="59" t="n"/>
      <c r="BM943" s="59" t="n"/>
      <c r="BN943" s="59" t="n"/>
      <c r="BO943" s="59" t="n"/>
      <c r="BP943" s="59" t="n"/>
      <c r="BQ943" s="59" t="n"/>
      <c r="BR943" s="59" t="n"/>
      <c r="BS943" s="59" t="n"/>
      <c r="BT943" s="59" t="n"/>
      <c r="BU943" s="59" t="n"/>
      <c r="BV943" s="59" t="n"/>
      <c r="BW943" s="59" t="n"/>
      <c r="BX943" s="59" t="n"/>
      <c r="BY943" s="59" t="n"/>
      <c r="BZ943" s="59" t="n"/>
      <c r="CA943" s="59" t="n"/>
      <c r="CB943" s="59" t="n"/>
      <c r="CC943" s="59" t="n"/>
      <c r="CD943" s="59" t="n"/>
      <c r="CE943" s="59" t="n"/>
      <c r="CF943" s="59" t="n"/>
      <c r="CG943" s="59" t="n"/>
      <c r="CH943" s="59" t="n"/>
      <c r="CI943" s="59" t="n"/>
      <c r="CJ943" s="59" t="n"/>
      <c r="CK943" s="59" t="n"/>
      <c r="CL943" s="59" t="n"/>
      <c r="CM943" s="59" t="n"/>
      <c r="CN943" s="59" t="n"/>
      <c r="CO943" s="59" t="n"/>
      <c r="CP943" s="59" t="n"/>
      <c r="CQ943" s="59" t="n"/>
      <c r="CR943" s="59" t="n"/>
      <c r="CS943" s="59" t="n"/>
      <c r="CT943" s="59" t="n"/>
      <c r="CU943" s="59" t="n"/>
      <c r="CV943" s="59" t="n"/>
      <c r="CW943" s="59" t="n"/>
      <c r="CX943" s="59" t="n"/>
      <c r="CY943" s="59" t="n"/>
      <c r="CZ943" s="59" t="n"/>
    </row>
    <row r="944">
      <c r="D944" s="59" t="n"/>
      <c r="E944" s="59" t="n"/>
      <c r="F944" s="59" t="n"/>
      <c r="G944" s="59" t="n"/>
      <c r="H944" s="59" t="n"/>
      <c r="I944" s="59" t="n"/>
      <c r="J944" s="59" t="n"/>
      <c r="K944" s="59" t="n"/>
      <c r="L944" s="59" t="n"/>
      <c r="M944" s="59" t="n"/>
      <c r="N944" s="59" t="n"/>
      <c r="O944" s="59" t="n"/>
      <c r="P944" s="59" t="n"/>
      <c r="Q944" s="59" t="n"/>
      <c r="R944" s="59" t="n"/>
      <c r="S944" s="59" t="n"/>
      <c r="T944" s="59" t="n"/>
      <c r="U944" s="59" t="n"/>
      <c r="V944" s="59" t="n"/>
      <c r="W944" s="59" t="n"/>
      <c r="X944" s="59" t="n"/>
      <c r="Y944" s="59" t="n"/>
      <c r="Z944" s="59" t="n"/>
      <c r="AA944" s="59" t="n"/>
      <c r="AB944" s="59" t="n"/>
      <c r="AC944" s="59" t="n"/>
      <c r="AD944" s="59" t="n"/>
      <c r="AE944" s="59" t="n"/>
      <c r="AF944" s="59" t="n"/>
      <c r="AG944" s="59" t="n"/>
      <c r="AH944" s="59" t="n"/>
      <c r="AI944" s="59" t="n"/>
      <c r="AJ944" s="59" t="n"/>
      <c r="AK944" s="59" t="n"/>
      <c r="AL944" s="59" t="n"/>
      <c r="AM944" s="59" t="n"/>
      <c r="AN944" s="59" t="n"/>
      <c r="AO944" s="59" t="n"/>
      <c r="AP944" s="59" t="n"/>
      <c r="AQ944" s="59" t="n"/>
      <c r="AR944" s="59" t="n"/>
      <c r="AS944" s="59" t="n"/>
      <c r="AT944" s="59" t="n"/>
      <c r="AU944" s="59" t="n"/>
      <c r="AV944" s="59" t="n"/>
      <c r="AW944" s="59" t="n"/>
      <c r="AX944" s="59" t="n"/>
      <c r="AY944" s="59" t="n"/>
      <c r="AZ944" s="59" t="n"/>
      <c r="BA944" s="59" t="n"/>
      <c r="BB944" s="59" t="n"/>
      <c r="BC944" s="59" t="n"/>
      <c r="BD944" s="59" t="n"/>
      <c r="BE944" s="59" t="n"/>
      <c r="BF944" s="59" t="n"/>
      <c r="BG944" s="59" t="n"/>
      <c r="BH944" s="59" t="n"/>
      <c r="BI944" s="59" t="n"/>
      <c r="BJ944" s="59" t="n"/>
      <c r="BK944" s="59" t="n"/>
      <c r="BL944" s="59" t="n"/>
      <c r="BM944" s="59" t="n"/>
      <c r="BN944" s="59" t="n"/>
      <c r="BO944" s="59" t="n"/>
      <c r="BP944" s="59" t="n"/>
      <c r="BQ944" s="59" t="n"/>
      <c r="BR944" s="59" t="n"/>
      <c r="BS944" s="59" t="n"/>
      <c r="BT944" s="59" t="n"/>
      <c r="BU944" s="59" t="n"/>
      <c r="BV944" s="59" t="n"/>
      <c r="BW944" s="59" t="n"/>
      <c r="BX944" s="59" t="n"/>
      <c r="BY944" s="59" t="n"/>
      <c r="BZ944" s="59" t="n"/>
      <c r="CA944" s="59" t="n"/>
      <c r="CB944" s="59" t="n"/>
      <c r="CC944" s="59" t="n"/>
      <c r="CD944" s="59" t="n"/>
      <c r="CE944" s="59" t="n"/>
      <c r="CF944" s="59" t="n"/>
      <c r="CG944" s="59" t="n"/>
      <c r="CH944" s="59" t="n"/>
      <c r="CI944" s="59" t="n"/>
      <c r="CJ944" s="59" t="n"/>
      <c r="CK944" s="59" t="n"/>
      <c r="CL944" s="59" t="n"/>
      <c r="CM944" s="59" t="n"/>
      <c r="CN944" s="59" t="n"/>
      <c r="CO944" s="59" t="n"/>
      <c r="CP944" s="59" t="n"/>
      <c r="CQ944" s="59" t="n"/>
      <c r="CR944" s="59" t="n"/>
      <c r="CS944" s="59" t="n"/>
      <c r="CT944" s="59" t="n"/>
      <c r="CU944" s="59" t="n"/>
      <c r="CV944" s="59" t="n"/>
      <c r="CW944" s="59" t="n"/>
      <c r="CX944" s="59" t="n"/>
      <c r="CY944" s="59" t="n"/>
      <c r="CZ944" s="59" t="n"/>
    </row>
    <row r="945">
      <c r="D945" s="59" t="n"/>
      <c r="E945" s="59" t="n"/>
      <c r="F945" s="59" t="n"/>
      <c r="G945" s="59" t="n"/>
      <c r="H945" s="59" t="n"/>
      <c r="I945" s="59" t="n"/>
      <c r="J945" s="59" t="n"/>
      <c r="K945" s="59" t="n"/>
      <c r="L945" s="59" t="n"/>
      <c r="M945" s="59" t="n"/>
      <c r="N945" s="59" t="n"/>
      <c r="O945" s="59" t="n"/>
      <c r="P945" s="59" t="n"/>
      <c r="Q945" s="59" t="n"/>
      <c r="R945" s="59" t="n"/>
      <c r="S945" s="59" t="n"/>
      <c r="T945" s="59" t="n"/>
      <c r="U945" s="59" t="n"/>
      <c r="V945" s="59" t="n"/>
      <c r="W945" s="59" t="n"/>
      <c r="X945" s="59" t="n"/>
      <c r="Y945" s="59" t="n"/>
      <c r="Z945" s="59" t="n"/>
      <c r="AA945" s="59" t="n"/>
      <c r="AB945" s="59" t="n"/>
      <c r="AC945" s="59" t="n"/>
      <c r="AD945" s="59" t="n"/>
      <c r="AE945" s="59" t="n"/>
      <c r="AF945" s="59" t="n"/>
      <c r="AG945" s="59" t="n"/>
      <c r="AH945" s="59" t="n"/>
      <c r="AI945" s="59" t="n"/>
      <c r="AJ945" s="59" t="n"/>
      <c r="AK945" s="59" t="n"/>
      <c r="AL945" s="59" t="n"/>
      <c r="AM945" s="59" t="n"/>
      <c r="AN945" s="59" t="n"/>
      <c r="AO945" s="59" t="n"/>
      <c r="AP945" s="59" t="n"/>
      <c r="AQ945" s="59" t="n"/>
      <c r="AR945" s="59" t="n"/>
      <c r="AS945" s="59" t="n"/>
      <c r="AT945" s="59" t="n"/>
      <c r="AU945" s="59" t="n"/>
      <c r="AV945" s="59" t="n"/>
      <c r="AW945" s="59" t="n"/>
      <c r="AX945" s="59" t="n"/>
      <c r="AY945" s="59" t="n"/>
      <c r="AZ945" s="59" t="n"/>
      <c r="BA945" s="59" t="n"/>
      <c r="BB945" s="59" t="n"/>
      <c r="BC945" s="59" t="n"/>
      <c r="BD945" s="59" t="n"/>
      <c r="BE945" s="59" t="n"/>
      <c r="BF945" s="59" t="n"/>
      <c r="BG945" s="59" t="n"/>
      <c r="BH945" s="59" t="n"/>
      <c r="BI945" s="59" t="n"/>
      <c r="BJ945" s="59" t="n"/>
      <c r="BK945" s="59" t="n"/>
      <c r="BL945" s="59" t="n"/>
      <c r="BM945" s="59" t="n"/>
      <c r="BN945" s="59" t="n"/>
      <c r="BO945" s="59" t="n"/>
      <c r="BP945" s="59" t="n"/>
      <c r="BQ945" s="59" t="n"/>
      <c r="BR945" s="59" t="n"/>
      <c r="BS945" s="59" t="n"/>
      <c r="BT945" s="59" t="n"/>
      <c r="BU945" s="59" t="n"/>
      <c r="BV945" s="59" t="n"/>
      <c r="BW945" s="59" t="n"/>
      <c r="BX945" s="59" t="n"/>
      <c r="BY945" s="59" t="n"/>
      <c r="BZ945" s="59" t="n"/>
      <c r="CA945" s="59" t="n"/>
      <c r="CB945" s="59" t="n"/>
      <c r="CC945" s="59" t="n"/>
      <c r="CD945" s="59" t="n"/>
      <c r="CE945" s="59" t="n"/>
      <c r="CF945" s="59" t="n"/>
      <c r="CG945" s="59" t="n"/>
      <c r="CH945" s="59" t="n"/>
      <c r="CI945" s="59" t="n"/>
      <c r="CJ945" s="59" t="n"/>
      <c r="CK945" s="59" t="n"/>
      <c r="CL945" s="59" t="n"/>
      <c r="CM945" s="59" t="n"/>
      <c r="CN945" s="59" t="n"/>
      <c r="CO945" s="59" t="n"/>
      <c r="CP945" s="59" t="n"/>
      <c r="CQ945" s="59" t="n"/>
      <c r="CR945" s="59" t="n"/>
      <c r="CS945" s="59" t="n"/>
      <c r="CT945" s="59" t="n"/>
      <c r="CU945" s="59" t="n"/>
      <c r="CV945" s="59" t="n"/>
      <c r="CW945" s="59" t="n"/>
      <c r="CX945" s="59" t="n"/>
      <c r="CY945" s="59" t="n"/>
      <c r="CZ945" s="59" t="n"/>
    </row>
    <row r="946">
      <c r="D946" s="107" t="n"/>
      <c r="E946" s="107" t="n"/>
      <c r="F946" s="107" t="n"/>
      <c r="G946" s="107" t="n"/>
      <c r="H946" s="107" t="n"/>
      <c r="I946" s="107" t="n"/>
      <c r="J946" s="107" t="n"/>
      <c r="K946" s="107" t="n"/>
      <c r="L946" s="107" t="n"/>
      <c r="M946" s="107" t="n"/>
      <c r="N946" s="107" t="n"/>
      <c r="O946" s="107" t="n"/>
      <c r="P946" s="107" t="n"/>
      <c r="Q946" s="107" t="n"/>
      <c r="R946" s="107" t="n"/>
      <c r="S946" s="107" t="n"/>
      <c r="T946" s="107" t="n"/>
      <c r="U946" s="107" t="n"/>
      <c r="V946" s="107" t="n"/>
      <c r="W946" s="107" t="n"/>
      <c r="X946" s="107" t="n"/>
      <c r="Y946" s="107" t="n"/>
      <c r="Z946" s="107" t="n"/>
      <c r="AA946" s="107" t="n"/>
      <c r="AB946" s="107" t="n"/>
      <c r="AC946" s="107" t="n"/>
      <c r="AD946" s="107" t="n"/>
      <c r="AE946" s="107" t="n"/>
      <c r="AF946" s="107" t="n"/>
      <c r="AG946" s="107" t="n"/>
      <c r="AH946" s="107" t="n"/>
      <c r="AI946" s="107" t="n"/>
      <c r="AJ946" s="107" t="n"/>
      <c r="AK946" s="107" t="n"/>
      <c r="AL946" s="107" t="n"/>
      <c r="AM946" s="107" t="n"/>
      <c r="AN946" s="107" t="n"/>
      <c r="AO946" s="107" t="n"/>
      <c r="AP946" s="107" t="n"/>
      <c r="AQ946" s="107" t="n"/>
      <c r="AR946" s="107" t="n"/>
      <c r="AS946" s="107" t="n"/>
      <c r="AT946" s="107" t="n"/>
      <c r="AU946" s="107" t="n"/>
      <c r="AV946" s="107" t="n"/>
      <c r="AW946" s="107" t="n"/>
      <c r="AX946" s="107" t="n"/>
      <c r="AY946" s="107" t="n"/>
      <c r="AZ946" s="107" t="n"/>
      <c r="BA946" s="107" t="n"/>
      <c r="BB946" s="107" t="n"/>
      <c r="BC946" s="107" t="n"/>
      <c r="BD946" s="107" t="n"/>
      <c r="BE946" s="107" t="n"/>
      <c r="BF946" s="107" t="n"/>
      <c r="BG946" s="107" t="n"/>
      <c r="BH946" s="107" t="n"/>
      <c r="BI946" s="107" t="n"/>
      <c r="BJ946" s="107" t="n"/>
      <c r="BK946" s="107" t="n"/>
      <c r="BL946" s="107" t="n"/>
      <c r="BM946" s="107" t="n"/>
      <c r="BN946" s="107" t="n"/>
      <c r="BO946" s="107" t="n"/>
      <c r="BP946" s="107" t="n"/>
      <c r="BQ946" s="107" t="n"/>
      <c r="BR946" s="107" t="n"/>
      <c r="BS946" s="107" t="n"/>
      <c r="BT946" s="107" t="n"/>
      <c r="BU946" s="107" t="n"/>
      <c r="BV946" s="107" t="n"/>
      <c r="BW946" s="107" t="n"/>
      <c r="BX946" s="107" t="n"/>
      <c r="BY946" s="107" t="n"/>
      <c r="BZ946" s="107" t="n"/>
      <c r="CA946" s="107" t="n"/>
      <c r="CB946" s="107" t="n"/>
      <c r="CC946" s="107" t="n"/>
      <c r="CD946" s="107" t="n"/>
      <c r="CE946" s="107" t="n"/>
      <c r="CF946" s="107" t="n"/>
      <c r="CG946" s="107" t="n"/>
      <c r="CH946" s="107" t="n"/>
      <c r="CI946" s="107" t="n"/>
      <c r="CJ946" s="107" t="n"/>
      <c r="CK946" s="107" t="n"/>
      <c r="CL946" s="107" t="n"/>
      <c r="CM946" s="107" t="n"/>
      <c r="CN946" s="107" t="n"/>
      <c r="CO946" s="107" t="n"/>
      <c r="CP946" s="107" t="n"/>
      <c r="CQ946" s="107" t="n"/>
      <c r="CR946" s="107" t="n"/>
      <c r="CS946" s="107" t="n"/>
      <c r="CT946" s="107" t="n"/>
      <c r="CU946" s="107" t="n"/>
      <c r="CV946" s="107" t="n"/>
      <c r="CW946" s="107" t="n"/>
      <c r="CX946" s="107" t="n"/>
      <c r="CY946" s="107" t="n"/>
      <c r="CZ946" s="107" t="n"/>
    </row>
    <row r="949">
      <c r="A949" s="2">
        <f>IF($A942="","","   projections")</f>
        <v/>
      </c>
      <c r="B949" s="68">
        <f>IF($A942="",0,COUNT($E950:$CZ950))</f>
        <v/>
      </c>
      <c r="C949" s="69">
        <f>IF($B949=0,0,MAX($E950:$CZ950))</f>
        <v/>
      </c>
      <c r="D949" s="58">
        <f>_xll.BDS($A942,'Field Check'!$C$42,"headers=y","startcol=1","endcol=3","dir=h","cols=15;rows=3")</f>
        <v/>
      </c>
      <c r="E949" s="59" t="n">
        <v>46266</v>
      </c>
      <c r="F949" s="59" t="n">
        <v>46444</v>
      </c>
      <c r="G949" s="59" t="n">
        <v>46630</v>
      </c>
      <c r="H949" s="59" t="n">
        <v>46811</v>
      </c>
      <c r="I949" s="59" t="n">
        <v>46996</v>
      </c>
      <c r="J949" s="59" t="n">
        <v>47177</v>
      </c>
      <c r="K949" s="59" t="n">
        <v>47361</v>
      </c>
      <c r="L949" s="59" t="n">
        <v>47542</v>
      </c>
      <c r="M949" s="59" t="n">
        <v>47725</v>
      </c>
      <c r="N949" s="59" t="n">
        <v>47907</v>
      </c>
      <c r="O949" s="59" t="n">
        <v>48089</v>
      </c>
      <c r="P949" s="59" t="n">
        <v>48271</v>
      </c>
      <c r="Q949" s="59" t="n">
        <v>48457</v>
      </c>
      <c r="R949" s="59" t="n">
        <v>48638</v>
      </c>
      <c r="S949" s="59" t="n"/>
      <c r="T949" s="59" t="n"/>
      <c r="U949" s="59" t="n"/>
      <c r="V949" s="59" t="n"/>
      <c r="W949" s="59" t="n"/>
      <c r="X949" s="59" t="n"/>
      <c r="Y949" s="59" t="n"/>
      <c r="Z949" s="59" t="n"/>
      <c r="AA949" s="59" t="n"/>
      <c r="AB949" s="59" t="n"/>
      <c r="AC949" s="59" t="n"/>
      <c r="AD949" s="59" t="n"/>
      <c r="AE949" s="59" t="n"/>
      <c r="AF949" s="59" t="n"/>
      <c r="AG949" s="59" t="n"/>
      <c r="AH949" s="59" t="n"/>
      <c r="AI949" s="59" t="n"/>
      <c r="AJ949" s="59" t="n"/>
      <c r="AK949" s="59" t="n"/>
      <c r="AL949" s="59" t="n"/>
      <c r="AM949" s="59" t="n"/>
      <c r="AN949" s="59" t="n"/>
      <c r="AO949" s="59" t="n"/>
      <c r="AP949" s="59" t="n"/>
      <c r="AQ949" s="59" t="n"/>
      <c r="AR949" s="59" t="n"/>
      <c r="AS949" s="59" t="n"/>
      <c r="AT949" s="59" t="n"/>
      <c r="AU949" s="59" t="n"/>
      <c r="AV949" s="59" t="n"/>
      <c r="AW949" s="59" t="n"/>
      <c r="AX949" s="59" t="n"/>
      <c r="AY949" s="59" t="n"/>
      <c r="AZ949" s="59" t="n"/>
      <c r="BA949" s="59" t="n"/>
      <c r="BB949" s="59" t="n"/>
      <c r="BC949" s="59" t="n"/>
      <c r="BD949" s="59" t="n"/>
      <c r="BE949" s="59" t="n"/>
      <c r="BF949" s="59" t="n"/>
      <c r="BG949" s="59" t="n"/>
      <c r="BH949" s="59" t="n"/>
      <c r="BI949" s="59" t="n"/>
      <c r="BJ949" s="59" t="n"/>
      <c r="BK949" s="59" t="n"/>
      <c r="BL949" s="59" t="n"/>
      <c r="BM949" s="59" t="n"/>
      <c r="BN949" s="59" t="n"/>
      <c r="BO949" s="59" t="n"/>
      <c r="BP949" s="59" t="n"/>
      <c r="BQ949" s="59" t="n"/>
      <c r="BR949" s="59" t="n"/>
      <c r="BS949" s="59" t="n"/>
      <c r="BT949" s="59" t="n"/>
      <c r="BU949" s="59" t="n"/>
      <c r="BV949" s="59" t="n"/>
      <c r="BW949" s="59" t="n"/>
      <c r="BX949" s="59" t="n"/>
      <c r="BY949" s="59" t="n"/>
      <c r="BZ949" s="59" t="n"/>
      <c r="CA949" s="59" t="n"/>
      <c r="CB949" s="59" t="n"/>
      <c r="CC949" s="59" t="n"/>
      <c r="CD949" s="59" t="n"/>
      <c r="CE949" s="59" t="n"/>
      <c r="CF949" s="59" t="n"/>
      <c r="CG949" s="59" t="n"/>
      <c r="CH949" s="59" t="n"/>
      <c r="CI949" s="59" t="n"/>
      <c r="CJ949" s="59" t="n"/>
      <c r="CK949" s="59" t="n"/>
      <c r="CL949" s="59" t="n"/>
      <c r="CM949" s="59" t="n"/>
      <c r="CN949" s="59" t="n"/>
      <c r="CO949" s="59" t="n"/>
      <c r="CP949" s="59" t="n"/>
      <c r="CQ949" s="59" t="n"/>
      <c r="CR949" s="59" t="n"/>
      <c r="CS949" s="59" t="n"/>
      <c r="CT949" s="59" t="n"/>
      <c r="CU949" s="59" t="n"/>
      <c r="CV949" s="59" t="n"/>
      <c r="CW949" s="59" t="n"/>
      <c r="CX949" s="59" t="n"/>
      <c r="CY949" s="59" t="n"/>
      <c r="CZ949" s="59" t="n"/>
    </row>
    <row r="950">
      <c r="D950" s="59" t="inlineStr">
        <is>
          <t>Ex-Date</t>
        </is>
      </c>
      <c r="E950" s="59" t="n">
        <v>46310</v>
      </c>
      <c r="F950" s="59" t="n">
        <v>46477</v>
      </c>
      <c r="G950" s="59" t="n">
        <v>46675</v>
      </c>
      <c r="H950" s="59" t="n">
        <v>46843</v>
      </c>
      <c r="I950" s="59" t="n">
        <v>47039</v>
      </c>
      <c r="J950" s="59" t="n">
        <v>47206</v>
      </c>
      <c r="K950" s="59" t="n">
        <v>47406</v>
      </c>
      <c r="L950" s="59" t="n">
        <v>47571</v>
      </c>
      <c r="M950" s="59" t="n">
        <v>47771</v>
      </c>
      <c r="N950" s="59" t="n">
        <v>47938</v>
      </c>
      <c r="O950" s="59" t="n">
        <v>48136</v>
      </c>
      <c r="P950" s="59" t="n">
        <v>48304</v>
      </c>
      <c r="Q950" s="59" t="n">
        <v>48502</v>
      </c>
      <c r="R950" s="59" t="n">
        <v>48669</v>
      </c>
      <c r="S950" s="59" t="n"/>
      <c r="T950" s="59" t="n"/>
      <c r="U950" s="59" t="n"/>
      <c r="V950" s="59" t="n"/>
      <c r="W950" s="59" t="n"/>
      <c r="X950" s="59" t="n"/>
      <c r="Y950" s="59" t="n"/>
      <c r="Z950" s="59" t="n"/>
      <c r="AA950" s="59" t="n"/>
      <c r="AB950" s="59" t="n"/>
      <c r="AC950" s="59" t="n"/>
      <c r="AD950" s="59" t="n"/>
      <c r="AE950" s="59" t="n"/>
      <c r="AF950" s="59" t="n"/>
      <c r="AG950" s="59" t="n"/>
      <c r="AH950" s="59" t="n"/>
      <c r="AI950" s="59" t="n"/>
      <c r="AJ950" s="59" t="n"/>
      <c r="AK950" s="59" t="n"/>
      <c r="AL950" s="59" t="n"/>
      <c r="AM950" s="59" t="n"/>
      <c r="AN950" s="59" t="n"/>
      <c r="AO950" s="59" t="n"/>
      <c r="AP950" s="59" t="n"/>
      <c r="AQ950" s="59" t="n"/>
      <c r="AR950" s="59" t="n"/>
      <c r="AS950" s="59" t="n"/>
      <c r="AT950" s="59" t="n"/>
      <c r="AU950" s="59" t="n"/>
      <c r="AV950" s="59" t="n"/>
      <c r="AW950" s="59" t="n"/>
      <c r="AX950" s="59" t="n"/>
      <c r="AY950" s="59" t="n"/>
      <c r="AZ950" s="59" t="n"/>
      <c r="BA950" s="59" t="n"/>
      <c r="BB950" s="59" t="n"/>
      <c r="BC950" s="59" t="n"/>
      <c r="BD950" s="59" t="n"/>
      <c r="BE950" s="59" t="n"/>
      <c r="BF950" s="59" t="n"/>
      <c r="BG950" s="59" t="n"/>
      <c r="BH950" s="59" t="n"/>
      <c r="BI950" s="59" t="n"/>
      <c r="BJ950" s="59" t="n"/>
      <c r="BK950" s="59" t="n"/>
      <c r="BL950" s="59" t="n"/>
      <c r="BM950" s="59" t="n"/>
      <c r="BN950" s="59" t="n"/>
      <c r="BO950" s="59" t="n"/>
      <c r="BP950" s="59" t="n"/>
      <c r="BQ950" s="59" t="n"/>
      <c r="BR950" s="59" t="n"/>
      <c r="BS950" s="59" t="n"/>
      <c r="BT950" s="59" t="n"/>
      <c r="BU950" s="59" t="n"/>
      <c r="BV950" s="59" t="n"/>
      <c r="BW950" s="59" t="n"/>
      <c r="BX950" s="59" t="n"/>
      <c r="BY950" s="59" t="n"/>
      <c r="BZ950" s="59" t="n"/>
      <c r="CA950" s="59" t="n"/>
      <c r="CB950" s="59" t="n"/>
      <c r="CC950" s="59" t="n"/>
      <c r="CD950" s="59" t="n"/>
      <c r="CE950" s="59" t="n"/>
      <c r="CF950" s="59" t="n"/>
      <c r="CG950" s="59" t="n"/>
      <c r="CH950" s="59" t="n"/>
      <c r="CI950" s="59" t="n"/>
      <c r="CJ950" s="59" t="n"/>
      <c r="CK950" s="59" t="n"/>
      <c r="CL950" s="59" t="n"/>
      <c r="CM950" s="59" t="n"/>
      <c r="CN950" s="59" t="n"/>
      <c r="CO950" s="59" t="n"/>
      <c r="CP950" s="59" t="n"/>
      <c r="CQ950" s="59" t="n"/>
      <c r="CR950" s="59" t="n"/>
      <c r="CS950" s="59" t="n"/>
      <c r="CT950" s="59" t="n"/>
      <c r="CU950" s="59" t="n"/>
      <c r="CV950" s="59" t="n"/>
      <c r="CW950" s="59" t="n"/>
      <c r="CX950" s="59" t="n"/>
      <c r="CY950" s="59" t="n"/>
      <c r="CZ950" s="59" t="n"/>
    </row>
    <row r="951">
      <c r="D951" s="107" t="inlineStr">
        <is>
          <t>Amount Per Share</t>
        </is>
      </c>
      <c r="E951" s="107" t="n">
        <v>0.145</v>
      </c>
      <c r="F951" s="107" t="n">
        <v>0.145</v>
      </c>
      <c r="G951" s="107" t="n">
        <v>0.145</v>
      </c>
      <c r="H951" s="107" t="n">
        <v>0.145</v>
      </c>
      <c r="I951" s="107" t="n">
        <v>0.145</v>
      </c>
      <c r="J951" s="107" t="n">
        <v>0.145</v>
      </c>
      <c r="K951" s="107" t="n">
        <v>0.145</v>
      </c>
      <c r="L951" s="107" t="n">
        <v>0.145</v>
      </c>
      <c r="M951" s="107" t="n">
        <v>0.145</v>
      </c>
      <c r="N951" s="107" t="n">
        <v>0.145</v>
      </c>
      <c r="O951" s="107" t="n">
        <v>0.145</v>
      </c>
      <c r="P951" s="107" t="n">
        <v>0.145</v>
      </c>
      <c r="Q951" s="107" t="n">
        <v>0.145</v>
      </c>
      <c r="R951" s="107" t="n">
        <v>0.145</v>
      </c>
      <c r="S951" s="107" t="n"/>
      <c r="T951" s="107" t="n"/>
      <c r="U951" s="107" t="n"/>
      <c r="V951" s="107" t="n"/>
      <c r="W951" s="107" t="n"/>
      <c r="X951" s="107" t="n"/>
      <c r="Y951" s="107" t="n"/>
      <c r="Z951" s="107" t="n"/>
      <c r="AA951" s="107" t="n"/>
      <c r="AB951" s="107" t="n"/>
      <c r="AC951" s="107" t="n"/>
      <c r="AD951" s="107" t="n"/>
      <c r="AE951" s="107" t="n"/>
      <c r="AF951" s="107" t="n"/>
      <c r="AG951" s="107" t="n"/>
      <c r="AH951" s="107" t="n"/>
      <c r="AI951" s="107" t="n"/>
      <c r="AJ951" s="107" t="n"/>
      <c r="AK951" s="107" t="n"/>
      <c r="AL951" s="107" t="n"/>
      <c r="AM951" s="107" t="n"/>
      <c r="AN951" s="107" t="n"/>
      <c r="AO951" s="107" t="n"/>
      <c r="AP951" s="107" t="n"/>
      <c r="AQ951" s="107" t="n"/>
      <c r="AR951" s="107" t="n"/>
      <c r="AS951" s="107" t="n"/>
      <c r="AT951" s="107" t="n"/>
      <c r="AU951" s="107" t="n"/>
      <c r="AV951" s="107" t="n"/>
      <c r="AW951" s="107" t="n"/>
      <c r="AX951" s="107" t="n"/>
      <c r="AY951" s="107" t="n"/>
      <c r="AZ951" s="107" t="n"/>
      <c r="BA951" s="107" t="n"/>
      <c r="BB951" s="107" t="n"/>
      <c r="BC951" s="107" t="n"/>
      <c r="BD951" s="107" t="n"/>
      <c r="BE951" s="107" t="n"/>
      <c r="BF951" s="107" t="n"/>
      <c r="BG951" s="107" t="n"/>
      <c r="BH951" s="107" t="n"/>
      <c r="BI951" s="107" t="n"/>
      <c r="BJ951" s="107" t="n"/>
      <c r="BK951" s="107" t="n"/>
      <c r="BL951" s="107" t="n"/>
      <c r="BM951" s="107" t="n"/>
      <c r="BN951" s="107" t="n"/>
      <c r="BO951" s="107" t="n"/>
      <c r="BP951" s="107" t="n"/>
      <c r="BQ951" s="107" t="n"/>
      <c r="BR951" s="107" t="n"/>
      <c r="BS951" s="107" t="n"/>
      <c r="BT951" s="107" t="n"/>
      <c r="BU951" s="107" t="n"/>
      <c r="BV951" s="107" t="n"/>
      <c r="BW951" s="107" t="n"/>
      <c r="BX951" s="107" t="n"/>
      <c r="BY951" s="107" t="n"/>
      <c r="BZ951" s="107" t="n"/>
      <c r="CA951" s="107" t="n"/>
      <c r="CB951" s="107" t="n"/>
      <c r="CC951" s="107" t="n"/>
      <c r="CD951" s="107" t="n"/>
      <c r="CE951" s="107" t="n"/>
      <c r="CF951" s="107" t="n"/>
      <c r="CG951" s="107" t="n"/>
      <c r="CH951" s="107" t="n"/>
      <c r="CI951" s="107" t="n"/>
      <c r="CJ951" s="107" t="n"/>
      <c r="CK951" s="107" t="n"/>
      <c r="CL951" s="107" t="n"/>
      <c r="CM951" s="107" t="n"/>
      <c r="CN951" s="107" t="n"/>
      <c r="CO951" s="107" t="n"/>
      <c r="CP951" s="107" t="n"/>
      <c r="CQ951" s="107" t="n"/>
      <c r="CR951" s="107" t="n"/>
      <c r="CS951" s="107" t="n"/>
      <c r="CT951" s="107" t="n"/>
      <c r="CU951" s="107" t="n"/>
      <c r="CV951" s="107" t="n"/>
      <c r="CW951" s="107" t="n"/>
      <c r="CX951" s="107" t="n"/>
      <c r="CY951" s="107" t="n"/>
      <c r="CZ951" s="107" t="n"/>
    </row>
    <row r="953">
      <c r="A953" s="126">
        <f>IF('AS51'!$C$92="","",'AS51'!$C$92)</f>
        <v/>
      </c>
      <c r="B953" s="68">
        <f>IF($A953="",0,COUNT($E954:$CZ954))</f>
        <v/>
      </c>
      <c r="C953" s="69">
        <f>IF($B953=0,0,MAX($E954:$CZ954))</f>
        <v/>
      </c>
      <c r="D953" s="58">
        <f>_xll.BDS($A953,'Field Check'!$C$44,"headers=y","startcol=1","endcol=7","dir=h","DVD_START_DT",'Field Check'!$C$59,"DVD_END_DT",'Field Check'!$D$59,"cols=2;rows=7")</f>
        <v/>
      </c>
      <c r="E953" s="59" t="n">
        <v>46247</v>
      </c>
      <c r="F953" s="59" t="n"/>
      <c r="G953" s="59" t="n"/>
      <c r="H953" s="59" t="n"/>
      <c r="I953" s="59" t="n"/>
      <c r="J953" s="59" t="n"/>
      <c r="K953" s="59" t="n"/>
      <c r="L953" s="59" t="n"/>
      <c r="M953" s="59" t="n"/>
      <c r="N953" s="59" t="n"/>
      <c r="O953" s="59" t="n"/>
      <c r="P953" s="59" t="n"/>
      <c r="Q953" s="59" t="n"/>
      <c r="R953" s="59" t="n"/>
      <c r="S953" s="59" t="n"/>
      <c r="T953" s="59" t="n"/>
      <c r="U953" s="59" t="n"/>
      <c r="V953" s="59" t="n"/>
      <c r="W953" s="59" t="n"/>
      <c r="X953" s="59" t="n"/>
      <c r="Y953" s="59" t="n"/>
      <c r="Z953" s="59" t="n"/>
      <c r="AA953" s="59" t="n"/>
      <c r="AB953" s="59" t="n"/>
      <c r="AC953" s="59" t="n"/>
      <c r="AD953" s="59" t="n"/>
      <c r="AE953" s="59" t="n"/>
      <c r="AF953" s="59" t="n"/>
      <c r="AG953" s="59" t="n"/>
      <c r="AH953" s="59" t="n"/>
      <c r="AI953" s="59" t="n"/>
      <c r="AJ953" s="59" t="n"/>
      <c r="AK953" s="59" t="n"/>
      <c r="AL953" s="59" t="n"/>
      <c r="AM953" s="59" t="n"/>
      <c r="AN953" s="59" t="n"/>
      <c r="AO953" s="59" t="n"/>
      <c r="AP953" s="59" t="n"/>
      <c r="AQ953" s="59" t="n"/>
      <c r="AR953" s="59" t="n"/>
      <c r="AS953" s="59" t="n"/>
      <c r="AT953" s="59" t="n"/>
      <c r="AU953" s="59" t="n"/>
      <c r="AV953" s="59" t="n"/>
      <c r="AW953" s="59" t="n"/>
      <c r="AX953" s="59" t="n"/>
      <c r="AY953" s="59" t="n"/>
      <c r="AZ953" s="59" t="n"/>
      <c r="BA953" s="59" t="n"/>
      <c r="BB953" s="59" t="n"/>
      <c r="BC953" s="59" t="n"/>
      <c r="BD953" s="59" t="n"/>
      <c r="BE953" s="59" t="n"/>
      <c r="BF953" s="59" t="n"/>
      <c r="BG953" s="59" t="n"/>
      <c r="BH953" s="59" t="n"/>
      <c r="BI953" s="59" t="n"/>
      <c r="BJ953" s="59" t="n"/>
      <c r="BK953" s="59" t="n"/>
      <c r="BL953" s="59" t="n"/>
      <c r="BM953" s="59" t="n"/>
      <c r="BN953" s="59" t="n"/>
      <c r="BO953" s="59" t="n"/>
      <c r="BP953" s="59" t="n"/>
      <c r="BQ953" s="59" t="n"/>
      <c r="BR953" s="59" t="n"/>
      <c r="BS953" s="59" t="n"/>
      <c r="BT953" s="59" t="n"/>
      <c r="BU953" s="59" t="n"/>
      <c r="BV953" s="59" t="n"/>
      <c r="BW953" s="59" t="n"/>
      <c r="BX953" s="59" t="n"/>
      <c r="BY953" s="59" t="n"/>
      <c r="BZ953" s="59" t="n"/>
      <c r="CA953" s="59" t="n"/>
      <c r="CB953" s="59" t="n"/>
      <c r="CC953" s="59" t="n"/>
      <c r="CD953" s="59" t="n"/>
      <c r="CE953" s="59" t="n"/>
      <c r="CF953" s="59" t="n"/>
      <c r="CG953" s="59" t="n"/>
      <c r="CH953" s="59" t="n"/>
      <c r="CI953" s="59" t="n"/>
      <c r="CJ953" s="59" t="n"/>
      <c r="CK953" s="59" t="n"/>
      <c r="CL953" s="59" t="n"/>
      <c r="CM953" s="59" t="n"/>
      <c r="CN953" s="59" t="n"/>
      <c r="CO953" s="59" t="n"/>
      <c r="CP953" s="59" t="n"/>
      <c r="CQ953" s="59" t="n"/>
      <c r="CR953" s="59" t="n"/>
      <c r="CS953" s="59" t="n"/>
      <c r="CT953" s="59" t="n"/>
      <c r="CU953" s="59" t="n"/>
      <c r="CV953" s="59" t="n"/>
      <c r="CW953" s="59" t="n"/>
      <c r="CX953" s="59" t="n"/>
      <c r="CY953" s="59" t="n"/>
      <c r="CZ953" s="59" t="n"/>
    </row>
    <row r="954">
      <c r="D954" s="59" t="inlineStr">
        <is>
          <t>Ex-Date</t>
        </is>
      </c>
      <c r="E954" s="59" t="n">
        <v>46258</v>
      </c>
      <c r="F954" s="59" t="n"/>
      <c r="G954" s="59" t="n"/>
      <c r="H954" s="59" t="n"/>
      <c r="I954" s="59" t="n"/>
      <c r="J954" s="59" t="n"/>
      <c r="K954" s="59" t="n"/>
      <c r="L954" s="59" t="n"/>
      <c r="M954" s="59" t="n"/>
      <c r="N954" s="59" t="n"/>
      <c r="O954" s="59" t="n"/>
      <c r="P954" s="59" t="n"/>
      <c r="Q954" s="59" t="n"/>
      <c r="R954" s="59" t="n"/>
      <c r="S954" s="59" t="n"/>
      <c r="T954" s="59" t="n"/>
      <c r="U954" s="59" t="n"/>
      <c r="V954" s="59" t="n"/>
      <c r="W954" s="59" t="n"/>
      <c r="X954" s="59" t="n"/>
      <c r="Y954" s="59" t="n"/>
      <c r="Z954" s="59" t="n"/>
      <c r="AA954" s="59" t="n"/>
      <c r="AB954" s="59" t="n"/>
      <c r="AC954" s="59" t="n"/>
      <c r="AD954" s="59" t="n"/>
      <c r="AE954" s="59" t="n"/>
      <c r="AF954" s="59" t="n"/>
      <c r="AG954" s="59" t="n"/>
      <c r="AH954" s="59" t="n"/>
      <c r="AI954" s="59" t="n"/>
      <c r="AJ954" s="59" t="n"/>
      <c r="AK954" s="59" t="n"/>
      <c r="AL954" s="59" t="n"/>
      <c r="AM954" s="59" t="n"/>
      <c r="AN954" s="59" t="n"/>
      <c r="AO954" s="59" t="n"/>
      <c r="AP954" s="59" t="n"/>
      <c r="AQ954" s="59" t="n"/>
      <c r="AR954" s="59" t="n"/>
      <c r="AS954" s="59" t="n"/>
      <c r="AT954" s="59" t="n"/>
      <c r="AU954" s="59" t="n"/>
      <c r="AV954" s="59" t="n"/>
      <c r="AW954" s="59" t="n"/>
      <c r="AX954" s="59" t="n"/>
      <c r="AY954" s="59" t="n"/>
      <c r="AZ954" s="59" t="n"/>
      <c r="BA954" s="59" t="n"/>
      <c r="BB954" s="59" t="n"/>
      <c r="BC954" s="59" t="n"/>
      <c r="BD954" s="59" t="n"/>
      <c r="BE954" s="59" t="n"/>
      <c r="BF954" s="59" t="n"/>
      <c r="BG954" s="59" t="n"/>
      <c r="BH954" s="59" t="n"/>
      <c r="BI954" s="59" t="n"/>
      <c r="BJ954" s="59" t="n"/>
      <c r="BK954" s="59" t="n"/>
      <c r="BL954" s="59" t="n"/>
      <c r="BM954" s="59" t="n"/>
      <c r="BN954" s="59" t="n"/>
      <c r="BO954" s="59" t="n"/>
      <c r="BP954" s="59" t="n"/>
      <c r="BQ954" s="59" t="n"/>
      <c r="BR954" s="59" t="n"/>
      <c r="BS954" s="59" t="n"/>
      <c r="BT954" s="59" t="n"/>
      <c r="BU954" s="59" t="n"/>
      <c r="BV954" s="59" t="n"/>
      <c r="BW954" s="59" t="n"/>
      <c r="BX954" s="59" t="n"/>
      <c r="BY954" s="59" t="n"/>
      <c r="BZ954" s="59" t="n"/>
      <c r="CA954" s="59" t="n"/>
      <c r="CB954" s="59" t="n"/>
      <c r="CC954" s="59" t="n"/>
      <c r="CD954" s="59" t="n"/>
      <c r="CE954" s="59" t="n"/>
      <c r="CF954" s="59" t="n"/>
      <c r="CG954" s="59" t="n"/>
      <c r="CH954" s="59" t="n"/>
      <c r="CI954" s="59" t="n"/>
      <c r="CJ954" s="59" t="n"/>
      <c r="CK954" s="59" t="n"/>
      <c r="CL954" s="59" t="n"/>
      <c r="CM954" s="59" t="n"/>
      <c r="CN954" s="59" t="n"/>
      <c r="CO954" s="59" t="n"/>
      <c r="CP954" s="59" t="n"/>
      <c r="CQ954" s="59" t="n"/>
      <c r="CR954" s="59" t="n"/>
      <c r="CS954" s="59" t="n"/>
      <c r="CT954" s="59" t="n"/>
      <c r="CU954" s="59" t="n"/>
      <c r="CV954" s="59" t="n"/>
      <c r="CW954" s="59" t="n"/>
      <c r="CX954" s="59" t="n"/>
      <c r="CY954" s="59" t="n"/>
      <c r="CZ954" s="59" t="n"/>
    </row>
    <row r="955">
      <c r="D955" s="59" t="inlineStr">
        <is>
          <t>Record Date</t>
        </is>
      </c>
      <c r="E955" s="59" t="n">
        <v>46259</v>
      </c>
      <c r="F955" s="59" t="n"/>
      <c r="G955" s="59" t="n"/>
      <c r="H955" s="59" t="n"/>
      <c r="I955" s="59" t="n"/>
      <c r="J955" s="59" t="n"/>
      <c r="K955" s="59" t="n"/>
      <c r="L955" s="59" t="n"/>
      <c r="M955" s="59" t="n"/>
      <c r="N955" s="59" t="n"/>
      <c r="O955" s="59" t="n"/>
      <c r="P955" s="59" t="n"/>
      <c r="Q955" s="59" t="n"/>
      <c r="R955" s="59" t="n"/>
      <c r="S955" s="59" t="n"/>
      <c r="T955" s="59" t="n"/>
      <c r="U955" s="59" t="n"/>
      <c r="V955" s="59" t="n"/>
      <c r="W955" s="59" t="n"/>
      <c r="X955" s="59" t="n"/>
      <c r="Y955" s="59" t="n"/>
      <c r="Z955" s="59" t="n"/>
      <c r="AA955" s="59" t="n"/>
      <c r="AB955" s="59" t="n"/>
      <c r="AC955" s="59" t="n"/>
      <c r="AD955" s="59" t="n"/>
      <c r="AE955" s="59" t="n"/>
      <c r="AF955" s="59" t="n"/>
      <c r="AG955" s="59" t="n"/>
      <c r="AH955" s="59" t="n"/>
      <c r="AI955" s="59" t="n"/>
      <c r="AJ955" s="59" t="n"/>
      <c r="AK955" s="59" t="n"/>
      <c r="AL955" s="59" t="n"/>
      <c r="AM955" s="59" t="n"/>
      <c r="AN955" s="59" t="n"/>
      <c r="AO955" s="59" t="n"/>
      <c r="AP955" s="59" t="n"/>
      <c r="AQ955" s="59" t="n"/>
      <c r="AR955" s="59" t="n"/>
      <c r="AS955" s="59" t="n"/>
      <c r="AT955" s="59" t="n"/>
      <c r="AU955" s="59" t="n"/>
      <c r="AV955" s="59" t="n"/>
      <c r="AW955" s="59" t="n"/>
      <c r="AX955" s="59" t="n"/>
      <c r="AY955" s="59" t="n"/>
      <c r="AZ955" s="59" t="n"/>
      <c r="BA955" s="59" t="n"/>
      <c r="BB955" s="59" t="n"/>
      <c r="BC955" s="59" t="n"/>
      <c r="BD955" s="59" t="n"/>
      <c r="BE955" s="59" t="n"/>
      <c r="BF955" s="59" t="n"/>
      <c r="BG955" s="59" t="n"/>
      <c r="BH955" s="59" t="n"/>
      <c r="BI955" s="59" t="n"/>
      <c r="BJ955" s="59" t="n"/>
      <c r="BK955" s="59" t="n"/>
      <c r="BL955" s="59" t="n"/>
      <c r="BM955" s="59" t="n"/>
      <c r="BN955" s="59" t="n"/>
      <c r="BO955" s="59" t="n"/>
      <c r="BP955" s="59" t="n"/>
      <c r="BQ955" s="59" t="n"/>
      <c r="BR955" s="59" t="n"/>
      <c r="BS955" s="59" t="n"/>
      <c r="BT955" s="59" t="n"/>
      <c r="BU955" s="59" t="n"/>
      <c r="BV955" s="59" t="n"/>
      <c r="BW955" s="59" t="n"/>
      <c r="BX955" s="59" t="n"/>
      <c r="BY955" s="59" t="n"/>
      <c r="BZ955" s="59" t="n"/>
      <c r="CA955" s="59" t="n"/>
      <c r="CB955" s="59" t="n"/>
      <c r="CC955" s="59" t="n"/>
      <c r="CD955" s="59" t="n"/>
      <c r="CE955" s="59" t="n"/>
      <c r="CF955" s="59" t="n"/>
      <c r="CG955" s="59" t="n"/>
      <c r="CH955" s="59" t="n"/>
      <c r="CI955" s="59" t="n"/>
      <c r="CJ955" s="59" t="n"/>
      <c r="CK955" s="59" t="n"/>
      <c r="CL955" s="59" t="n"/>
      <c r="CM955" s="59" t="n"/>
      <c r="CN955" s="59" t="n"/>
      <c r="CO955" s="59" t="n"/>
      <c r="CP955" s="59" t="n"/>
      <c r="CQ955" s="59" t="n"/>
      <c r="CR955" s="59" t="n"/>
      <c r="CS955" s="59" t="n"/>
      <c r="CT955" s="59" t="n"/>
      <c r="CU955" s="59" t="n"/>
      <c r="CV955" s="59" t="n"/>
      <c r="CW955" s="59" t="n"/>
      <c r="CX955" s="59" t="n"/>
      <c r="CY955" s="59" t="n"/>
      <c r="CZ955" s="59" t="n"/>
    </row>
    <row r="956">
      <c r="D956" s="59" t="inlineStr">
        <is>
          <t>Payable Date</t>
        </is>
      </c>
      <c r="E956" s="59" t="n">
        <v>46293</v>
      </c>
      <c r="F956" s="59" t="n"/>
      <c r="G956" s="59" t="n"/>
      <c r="H956" s="59" t="n"/>
      <c r="I956" s="59" t="n"/>
      <c r="J956" s="59" t="n"/>
      <c r="K956" s="59" t="n"/>
      <c r="L956" s="59" t="n"/>
      <c r="M956" s="59" t="n"/>
      <c r="N956" s="59" t="n"/>
      <c r="O956" s="59" t="n"/>
      <c r="P956" s="59" t="n"/>
      <c r="Q956" s="59" t="n"/>
      <c r="R956" s="59" t="n"/>
      <c r="S956" s="59" t="n"/>
      <c r="T956" s="59" t="n"/>
      <c r="U956" s="59" t="n"/>
      <c r="V956" s="59" t="n"/>
      <c r="W956" s="59" t="n"/>
      <c r="X956" s="59" t="n"/>
      <c r="Y956" s="59" t="n"/>
      <c r="Z956" s="59" t="n"/>
      <c r="AA956" s="59" t="n"/>
      <c r="AB956" s="59" t="n"/>
      <c r="AC956" s="59" t="n"/>
      <c r="AD956" s="59" t="n"/>
      <c r="AE956" s="59" t="n"/>
      <c r="AF956" s="59" t="n"/>
      <c r="AG956" s="59" t="n"/>
      <c r="AH956" s="59" t="n"/>
      <c r="AI956" s="59" t="n"/>
      <c r="AJ956" s="59" t="n"/>
      <c r="AK956" s="59" t="n"/>
      <c r="AL956" s="59" t="n"/>
      <c r="AM956" s="59" t="n"/>
      <c r="AN956" s="59" t="n"/>
      <c r="AO956" s="59" t="n"/>
      <c r="AP956" s="59" t="n"/>
      <c r="AQ956" s="59" t="n"/>
      <c r="AR956" s="59" t="n"/>
      <c r="AS956" s="59" t="n"/>
      <c r="AT956" s="59" t="n"/>
      <c r="AU956" s="59" t="n"/>
      <c r="AV956" s="59" t="n"/>
      <c r="AW956" s="59" t="n"/>
      <c r="AX956" s="59" t="n"/>
      <c r="AY956" s="59" t="n"/>
      <c r="AZ956" s="59" t="n"/>
      <c r="BA956" s="59" t="n"/>
      <c r="BB956" s="59" t="n"/>
      <c r="BC956" s="59" t="n"/>
      <c r="BD956" s="59" t="n"/>
      <c r="BE956" s="59" t="n"/>
      <c r="BF956" s="59" t="n"/>
      <c r="BG956" s="59" t="n"/>
      <c r="BH956" s="59" t="n"/>
      <c r="BI956" s="59" t="n"/>
      <c r="BJ956" s="59" t="n"/>
      <c r="BK956" s="59" t="n"/>
      <c r="BL956" s="59" t="n"/>
      <c r="BM956" s="59" t="n"/>
      <c r="BN956" s="59" t="n"/>
      <c r="BO956" s="59" t="n"/>
      <c r="BP956" s="59" t="n"/>
      <c r="BQ956" s="59" t="n"/>
      <c r="BR956" s="59" t="n"/>
      <c r="BS956" s="59" t="n"/>
      <c r="BT956" s="59" t="n"/>
      <c r="BU956" s="59" t="n"/>
      <c r="BV956" s="59" t="n"/>
      <c r="BW956" s="59" t="n"/>
      <c r="BX956" s="59" t="n"/>
      <c r="BY956" s="59" t="n"/>
      <c r="BZ956" s="59" t="n"/>
      <c r="CA956" s="59" t="n"/>
      <c r="CB956" s="59" t="n"/>
      <c r="CC956" s="59" t="n"/>
      <c r="CD956" s="59" t="n"/>
      <c r="CE956" s="59" t="n"/>
      <c r="CF956" s="59" t="n"/>
      <c r="CG956" s="59" t="n"/>
      <c r="CH956" s="59" t="n"/>
      <c r="CI956" s="59" t="n"/>
      <c r="CJ956" s="59" t="n"/>
      <c r="CK956" s="59" t="n"/>
      <c r="CL956" s="59" t="n"/>
      <c r="CM956" s="59" t="n"/>
      <c r="CN956" s="59" t="n"/>
      <c r="CO956" s="59" t="n"/>
      <c r="CP956" s="59" t="n"/>
      <c r="CQ956" s="59" t="n"/>
      <c r="CR956" s="59" t="n"/>
      <c r="CS956" s="59" t="n"/>
      <c r="CT956" s="59" t="n"/>
      <c r="CU956" s="59" t="n"/>
      <c r="CV956" s="59" t="n"/>
      <c r="CW956" s="59" t="n"/>
      <c r="CX956" s="59" t="n"/>
      <c r="CY956" s="59" t="n"/>
      <c r="CZ956" s="59" t="n"/>
    </row>
    <row r="957">
      <c r="D957" s="107" t="inlineStr">
        <is>
          <t>Dividend Amount</t>
        </is>
      </c>
      <c r="E957" s="107" t="n">
        <v>0.2</v>
      </c>
      <c r="F957" s="107" t="n"/>
      <c r="G957" s="107" t="n"/>
      <c r="H957" s="107" t="n"/>
      <c r="I957" s="107" t="n"/>
      <c r="J957" s="107" t="n"/>
      <c r="K957" s="107" t="n"/>
      <c r="L957" s="107" t="n"/>
      <c r="M957" s="107" t="n"/>
      <c r="N957" s="107" t="n"/>
      <c r="O957" s="107" t="n"/>
      <c r="P957" s="107" t="n"/>
      <c r="Q957" s="107" t="n"/>
      <c r="R957" s="107" t="n"/>
      <c r="S957" s="107" t="n"/>
      <c r="T957" s="107" t="n"/>
      <c r="U957" s="107" t="n"/>
      <c r="V957" s="107" t="n"/>
      <c r="W957" s="107" t="n"/>
      <c r="X957" s="107" t="n"/>
      <c r="Y957" s="107" t="n"/>
      <c r="Z957" s="107" t="n"/>
      <c r="AA957" s="107" t="n"/>
      <c r="AB957" s="107" t="n"/>
      <c r="AC957" s="107" t="n"/>
      <c r="AD957" s="107" t="n"/>
      <c r="AE957" s="107" t="n"/>
      <c r="AF957" s="107" t="n"/>
      <c r="AG957" s="107" t="n"/>
      <c r="AH957" s="107" t="n"/>
      <c r="AI957" s="107" t="n"/>
      <c r="AJ957" s="107" t="n"/>
      <c r="AK957" s="107" t="n"/>
      <c r="AL957" s="107" t="n"/>
      <c r="AM957" s="107" t="n"/>
      <c r="AN957" s="107" t="n"/>
      <c r="AO957" s="107" t="n"/>
      <c r="AP957" s="107" t="n"/>
      <c r="AQ957" s="107" t="n"/>
      <c r="AR957" s="107" t="n"/>
      <c r="AS957" s="107" t="n"/>
      <c r="AT957" s="107" t="n"/>
      <c r="AU957" s="107" t="n"/>
      <c r="AV957" s="107" t="n"/>
      <c r="AW957" s="107" t="n"/>
      <c r="AX957" s="107" t="n"/>
      <c r="AY957" s="107" t="n"/>
      <c r="AZ957" s="107" t="n"/>
      <c r="BA957" s="107" t="n"/>
      <c r="BB957" s="107" t="n"/>
      <c r="BC957" s="107" t="n"/>
      <c r="BD957" s="107" t="n"/>
      <c r="BE957" s="107" t="n"/>
      <c r="BF957" s="107" t="n"/>
      <c r="BG957" s="107" t="n"/>
      <c r="BH957" s="107" t="n"/>
      <c r="BI957" s="107" t="n"/>
      <c r="BJ957" s="107" t="n"/>
      <c r="BK957" s="107" t="n"/>
      <c r="BL957" s="107" t="n"/>
      <c r="BM957" s="107" t="n"/>
      <c r="BN957" s="107" t="n"/>
      <c r="BO957" s="107" t="n"/>
      <c r="BP957" s="107" t="n"/>
      <c r="BQ957" s="107" t="n"/>
      <c r="BR957" s="107" t="n"/>
      <c r="BS957" s="107" t="n"/>
      <c r="BT957" s="107" t="n"/>
      <c r="BU957" s="107" t="n"/>
      <c r="BV957" s="107" t="n"/>
      <c r="BW957" s="107" t="n"/>
      <c r="BX957" s="107" t="n"/>
      <c r="BY957" s="107" t="n"/>
      <c r="BZ957" s="107" t="n"/>
      <c r="CA957" s="107" t="n"/>
      <c r="CB957" s="107" t="n"/>
      <c r="CC957" s="107" t="n"/>
      <c r="CD957" s="107" t="n"/>
      <c r="CE957" s="107" t="n"/>
      <c r="CF957" s="107" t="n"/>
      <c r="CG957" s="107" t="n"/>
      <c r="CH957" s="107" t="n"/>
      <c r="CI957" s="107" t="n"/>
      <c r="CJ957" s="107" t="n"/>
      <c r="CK957" s="107" t="n"/>
      <c r="CL957" s="107" t="n"/>
      <c r="CM957" s="107" t="n"/>
      <c r="CN957" s="107" t="n"/>
      <c r="CO957" s="107" t="n"/>
      <c r="CP957" s="107" t="n"/>
      <c r="CQ957" s="107" t="n"/>
      <c r="CR957" s="107" t="n"/>
      <c r="CS957" s="107" t="n"/>
      <c r="CT957" s="107" t="n"/>
      <c r="CU957" s="107" t="n"/>
      <c r="CV957" s="107" t="n"/>
      <c r="CW957" s="107" t="n"/>
      <c r="CX957" s="107" t="n"/>
      <c r="CY957" s="107" t="n"/>
      <c r="CZ957" s="107" t="n"/>
    </row>
    <row r="958">
      <c r="D958" t="inlineStr">
        <is>
          <t>Dividend Frequency</t>
        </is>
      </c>
      <c r="E958" t="inlineStr">
        <is>
          <t>Semi-Anl</t>
        </is>
      </c>
    </row>
    <row r="959">
      <c r="D959" t="inlineStr">
        <is>
          <t>Dividend Type</t>
        </is>
      </c>
      <c r="E959" t="inlineStr">
        <is>
          <t>Final</t>
        </is>
      </c>
    </row>
    <row r="960">
      <c r="A960" s="2">
        <f>IF($A953="","","   projections")</f>
        <v/>
      </c>
      <c r="B960" s="68">
        <f>IF($A953="",0,COUNT($E961:$CZ961))</f>
        <v/>
      </c>
      <c r="C960" s="69">
        <f>IF($B960=0,0,MAX($E961:$CZ961))</f>
        <v/>
      </c>
      <c r="D960" s="58">
        <f>_xll.BDS($A953,'Field Check'!$C$42,"headers=y","startcol=1","endcol=3","dir=h","cols=19;rows=3")</f>
        <v/>
      </c>
      <c r="E960" s="59" t="n">
        <v>46430</v>
      </c>
      <c r="F960" s="59" t="n">
        <v>46615</v>
      </c>
      <c r="G960" s="59" t="n">
        <v>46794</v>
      </c>
      <c r="H960" s="59" t="n">
        <v>46986</v>
      </c>
      <c r="I960" s="59" t="n">
        <v>47162</v>
      </c>
      <c r="J960" s="59" t="n">
        <v>47350</v>
      </c>
      <c r="K960" s="59" t="n">
        <v>47527</v>
      </c>
      <c r="L960" s="59" t="n">
        <v>47714</v>
      </c>
      <c r="M960" s="59" t="n">
        <v>47892</v>
      </c>
      <c r="N960" s="59" t="n">
        <v>48078</v>
      </c>
      <c r="O960" s="59" t="n">
        <v>48257</v>
      </c>
      <c r="P960" s="59" t="n">
        <v>48442</v>
      </c>
      <c r="Q960" s="59" t="n">
        <v>48621</v>
      </c>
      <c r="R960" s="59" t="n">
        <v>48813</v>
      </c>
      <c r="S960" s="59" t="n">
        <v>48985</v>
      </c>
      <c r="T960" s="59" t="n">
        <v>49177</v>
      </c>
      <c r="U960" s="59" t="n">
        <v>49356</v>
      </c>
      <c r="V960" s="59" t="n">
        <v>49548</v>
      </c>
      <c r="W960" s="59" t="n"/>
      <c r="X960" s="59" t="n"/>
      <c r="Y960" s="59" t="n"/>
      <c r="Z960" s="59" t="n"/>
      <c r="AA960" s="59" t="n"/>
      <c r="AB960" s="59" t="n"/>
      <c r="AC960" s="59" t="n"/>
      <c r="AD960" s="59" t="n"/>
      <c r="AE960" s="59" t="n"/>
      <c r="AF960" s="59" t="n"/>
      <c r="AG960" s="59" t="n"/>
      <c r="AH960" s="59" t="n"/>
      <c r="AI960" s="59" t="n"/>
      <c r="AJ960" s="59" t="n"/>
      <c r="AK960" s="59" t="n"/>
      <c r="AL960" s="59" t="n"/>
      <c r="AM960" s="59" t="n"/>
      <c r="AN960" s="59" t="n"/>
      <c r="AO960" s="59" t="n"/>
      <c r="AP960" s="59" t="n"/>
      <c r="AQ960" s="59" t="n"/>
      <c r="AR960" s="59" t="n"/>
      <c r="AS960" s="59" t="n"/>
      <c r="AT960" s="59" t="n"/>
      <c r="AU960" s="59" t="n"/>
      <c r="AV960" s="59" t="n"/>
      <c r="AW960" s="59" t="n"/>
      <c r="AX960" s="59" t="n"/>
      <c r="AY960" s="59" t="n"/>
      <c r="AZ960" s="59" t="n"/>
      <c r="BA960" s="59" t="n"/>
      <c r="BB960" s="59" t="n"/>
      <c r="BC960" s="59" t="n"/>
      <c r="BD960" s="59" t="n"/>
      <c r="BE960" s="59" t="n"/>
      <c r="BF960" s="59" t="n"/>
      <c r="BG960" s="59" t="n"/>
      <c r="BH960" s="59" t="n"/>
      <c r="BI960" s="59" t="n"/>
      <c r="BJ960" s="59" t="n"/>
      <c r="BK960" s="59" t="n"/>
      <c r="BL960" s="59" t="n"/>
      <c r="BM960" s="59" t="n"/>
      <c r="BN960" s="59" t="n"/>
      <c r="BO960" s="59" t="n"/>
      <c r="BP960" s="59" t="n"/>
      <c r="BQ960" s="59" t="n"/>
      <c r="BR960" s="59" t="n"/>
      <c r="BS960" s="59" t="n"/>
      <c r="BT960" s="59" t="n"/>
      <c r="BU960" s="59" t="n"/>
      <c r="BV960" s="59" t="n"/>
      <c r="BW960" s="59" t="n"/>
      <c r="BX960" s="59" t="n"/>
      <c r="BY960" s="59" t="n"/>
      <c r="BZ960" s="59" t="n"/>
      <c r="CA960" s="59" t="n"/>
      <c r="CB960" s="59" t="n"/>
      <c r="CC960" s="59" t="n"/>
      <c r="CD960" s="59" t="n"/>
      <c r="CE960" s="59" t="n"/>
      <c r="CF960" s="59" t="n"/>
      <c r="CG960" s="59" t="n"/>
      <c r="CH960" s="59" t="n"/>
      <c r="CI960" s="59" t="n"/>
      <c r="CJ960" s="59" t="n"/>
      <c r="CK960" s="59" t="n"/>
      <c r="CL960" s="59" t="n"/>
      <c r="CM960" s="59" t="n"/>
      <c r="CN960" s="59" t="n"/>
      <c r="CO960" s="59" t="n"/>
      <c r="CP960" s="59" t="n"/>
      <c r="CQ960" s="59" t="n"/>
      <c r="CR960" s="59" t="n"/>
      <c r="CS960" s="59" t="n"/>
      <c r="CT960" s="59" t="n"/>
      <c r="CU960" s="59" t="n"/>
      <c r="CV960" s="59" t="n"/>
      <c r="CW960" s="59" t="n"/>
      <c r="CX960" s="59" t="n"/>
      <c r="CY960" s="59" t="n"/>
      <c r="CZ960" s="59" t="n"/>
    </row>
    <row r="961">
      <c r="D961" s="59" t="inlineStr">
        <is>
          <t>Ex-Date</t>
        </is>
      </c>
      <c r="E961" s="59" t="n">
        <v>46434</v>
      </c>
      <c r="F961" s="59" t="n">
        <v>46623</v>
      </c>
      <c r="G961" s="59" t="n">
        <v>46799</v>
      </c>
      <c r="H961" s="59" t="n">
        <v>46994</v>
      </c>
      <c r="I961" s="59" t="n">
        <v>47164</v>
      </c>
      <c r="J961" s="59" t="n">
        <v>47358</v>
      </c>
      <c r="K961" s="59" t="n">
        <v>47528</v>
      </c>
      <c r="L961" s="59" t="n">
        <v>47722</v>
      </c>
      <c r="M961" s="59" t="n">
        <v>47893</v>
      </c>
      <c r="N961" s="59" t="n">
        <v>48086</v>
      </c>
      <c r="O961" s="59" t="n">
        <v>48260</v>
      </c>
      <c r="P961" s="59" t="n">
        <v>48450</v>
      </c>
      <c r="Q961" s="59" t="n">
        <v>48626</v>
      </c>
      <c r="R961" s="59" t="n">
        <v>48821</v>
      </c>
      <c r="S961" s="59" t="n">
        <v>48990</v>
      </c>
      <c r="T961" s="59" t="n">
        <v>49185</v>
      </c>
      <c r="U961" s="59" t="n">
        <v>49361</v>
      </c>
      <c r="V961" s="59" t="n">
        <v>49549</v>
      </c>
      <c r="W961" s="59" t="n"/>
      <c r="X961" s="59" t="n"/>
      <c r="Y961" s="59" t="n"/>
      <c r="Z961" s="59" t="n"/>
      <c r="AA961" s="59" t="n"/>
      <c r="AB961" s="59" t="n"/>
      <c r="AC961" s="59" t="n"/>
      <c r="AD961" s="59" t="n"/>
      <c r="AE961" s="59" t="n"/>
      <c r="AF961" s="59" t="n"/>
      <c r="AG961" s="59" t="n"/>
      <c r="AH961" s="59" t="n"/>
      <c r="AI961" s="59" t="n"/>
      <c r="AJ961" s="59" t="n"/>
      <c r="AK961" s="59" t="n"/>
      <c r="AL961" s="59" t="n"/>
      <c r="AM961" s="59" t="n"/>
      <c r="AN961" s="59" t="n"/>
      <c r="AO961" s="59" t="n"/>
      <c r="AP961" s="59" t="n"/>
      <c r="AQ961" s="59" t="n"/>
      <c r="AR961" s="59" t="n"/>
      <c r="AS961" s="59" t="n"/>
      <c r="AT961" s="59" t="n"/>
      <c r="AU961" s="59" t="n"/>
      <c r="AV961" s="59" t="n"/>
      <c r="AW961" s="59" t="n"/>
      <c r="AX961" s="59" t="n"/>
      <c r="AY961" s="59" t="n"/>
      <c r="AZ961" s="59" t="n"/>
      <c r="BA961" s="59" t="n"/>
      <c r="BB961" s="59" t="n"/>
      <c r="BC961" s="59" t="n"/>
      <c r="BD961" s="59" t="n"/>
      <c r="BE961" s="59" t="n"/>
      <c r="BF961" s="59" t="n"/>
      <c r="BG961" s="59" t="n"/>
      <c r="BH961" s="59" t="n"/>
      <c r="BI961" s="59" t="n"/>
      <c r="BJ961" s="59" t="n"/>
      <c r="BK961" s="59" t="n"/>
      <c r="BL961" s="59" t="n"/>
      <c r="BM961" s="59" t="n"/>
      <c r="BN961" s="59" t="n"/>
      <c r="BO961" s="59" t="n"/>
      <c r="BP961" s="59" t="n"/>
      <c r="BQ961" s="59" t="n"/>
      <c r="BR961" s="59" t="n"/>
      <c r="BS961" s="59" t="n"/>
      <c r="BT961" s="59" t="n"/>
      <c r="BU961" s="59" t="n"/>
      <c r="BV961" s="59" t="n"/>
      <c r="BW961" s="59" t="n"/>
      <c r="BX961" s="59" t="n"/>
      <c r="BY961" s="59" t="n"/>
      <c r="BZ961" s="59" t="n"/>
      <c r="CA961" s="59" t="n"/>
      <c r="CB961" s="59" t="n"/>
      <c r="CC961" s="59" t="n"/>
      <c r="CD961" s="59" t="n"/>
      <c r="CE961" s="59" t="n"/>
      <c r="CF961" s="59" t="n"/>
      <c r="CG961" s="59" t="n"/>
      <c r="CH961" s="59" t="n"/>
      <c r="CI961" s="59" t="n"/>
      <c r="CJ961" s="59" t="n"/>
      <c r="CK961" s="59" t="n"/>
      <c r="CL961" s="59" t="n"/>
      <c r="CM961" s="59" t="n"/>
      <c r="CN961" s="59" t="n"/>
      <c r="CO961" s="59" t="n"/>
      <c r="CP961" s="59" t="n"/>
      <c r="CQ961" s="59" t="n"/>
      <c r="CR961" s="59" t="n"/>
      <c r="CS961" s="59" t="n"/>
      <c r="CT961" s="59" t="n"/>
      <c r="CU961" s="59" t="n"/>
      <c r="CV961" s="59" t="n"/>
      <c r="CW961" s="59" t="n"/>
      <c r="CX961" s="59" t="n"/>
      <c r="CY961" s="59" t="n"/>
      <c r="CZ961" s="59" t="n"/>
    </row>
    <row r="962">
      <c r="D962" s="107" t="inlineStr">
        <is>
          <t>Amount Per Share</t>
        </is>
      </c>
      <c r="E962" s="107" t="n">
        <v>0.15</v>
      </c>
      <c r="F962" s="107" t="n">
        <v>0.2</v>
      </c>
      <c r="G962" s="107" t="n">
        <v>0.16</v>
      </c>
      <c r="H962" s="107" t="n">
        <v>0.22</v>
      </c>
      <c r="I962" s="107" t="n">
        <v>0.16</v>
      </c>
      <c r="J962" s="107" t="n">
        <v>0.22</v>
      </c>
      <c r="K962" s="107" t="n">
        <v>0.18</v>
      </c>
      <c r="L962" s="107" t="n">
        <v>0.22</v>
      </c>
      <c r="M962" s="107" t="n">
        <v>0.18</v>
      </c>
      <c r="N962" s="107" t="n">
        <v>0.25</v>
      </c>
      <c r="O962" s="107" t="n">
        <v>0.18</v>
      </c>
      <c r="P962" s="107" t="n">
        <v>0.25</v>
      </c>
      <c r="Q962" s="107" t="n">
        <v>0.2</v>
      </c>
      <c r="R962" s="107" t="n">
        <v>0.25</v>
      </c>
      <c r="S962" s="107" t="n">
        <v>0.2</v>
      </c>
      <c r="T962" s="107" t="n">
        <v>0.25</v>
      </c>
      <c r="U962" s="107" t="n">
        <v>0.2</v>
      </c>
      <c r="V962" s="107" t="n">
        <v>0.25</v>
      </c>
      <c r="W962" s="107" t="n"/>
      <c r="X962" s="107" t="n"/>
      <c r="Y962" s="107" t="n"/>
      <c r="Z962" s="107" t="n"/>
      <c r="AA962" s="107" t="n"/>
      <c r="AB962" s="107" t="n"/>
      <c r="AC962" s="107" t="n"/>
      <c r="AD962" s="107" t="n"/>
      <c r="AE962" s="107" t="n"/>
      <c r="AF962" s="107" t="n"/>
      <c r="AG962" s="107" t="n"/>
      <c r="AH962" s="107" t="n"/>
      <c r="AI962" s="107" t="n"/>
      <c r="AJ962" s="107" t="n"/>
      <c r="AK962" s="107" t="n"/>
      <c r="AL962" s="107" t="n"/>
      <c r="AM962" s="107" t="n"/>
      <c r="AN962" s="107" t="n"/>
      <c r="AO962" s="107" t="n"/>
      <c r="AP962" s="107" t="n"/>
      <c r="AQ962" s="107" t="n"/>
      <c r="AR962" s="107" t="n"/>
      <c r="AS962" s="107" t="n"/>
      <c r="AT962" s="107" t="n"/>
      <c r="AU962" s="107" t="n"/>
      <c r="AV962" s="107" t="n"/>
      <c r="AW962" s="107" t="n"/>
      <c r="AX962" s="107" t="n"/>
      <c r="AY962" s="107" t="n"/>
      <c r="AZ962" s="107" t="n"/>
      <c r="BA962" s="107" t="n"/>
      <c r="BB962" s="107" t="n"/>
      <c r="BC962" s="107" t="n"/>
      <c r="BD962" s="107" t="n"/>
      <c r="BE962" s="107" t="n"/>
      <c r="BF962" s="107" t="n"/>
      <c r="BG962" s="107" t="n"/>
      <c r="BH962" s="107" t="n"/>
      <c r="BI962" s="107" t="n"/>
      <c r="BJ962" s="107" t="n"/>
      <c r="BK962" s="107" t="n"/>
      <c r="BL962" s="107" t="n"/>
      <c r="BM962" s="107" t="n"/>
      <c r="BN962" s="107" t="n"/>
      <c r="BO962" s="107" t="n"/>
      <c r="BP962" s="107" t="n"/>
      <c r="BQ962" s="107" t="n"/>
      <c r="BR962" s="107" t="n"/>
      <c r="BS962" s="107" t="n"/>
      <c r="BT962" s="107" t="n"/>
      <c r="BU962" s="107" t="n"/>
      <c r="BV962" s="107" t="n"/>
      <c r="BW962" s="107" t="n"/>
      <c r="BX962" s="107" t="n"/>
      <c r="BY962" s="107" t="n"/>
      <c r="BZ962" s="107" t="n"/>
      <c r="CA962" s="107" t="n"/>
      <c r="CB962" s="107" t="n"/>
      <c r="CC962" s="107" t="n"/>
      <c r="CD962" s="107" t="n"/>
      <c r="CE962" s="107" t="n"/>
      <c r="CF962" s="107" t="n"/>
      <c r="CG962" s="107" t="n"/>
      <c r="CH962" s="107" t="n"/>
      <c r="CI962" s="107" t="n"/>
      <c r="CJ962" s="107" t="n"/>
      <c r="CK962" s="107" t="n"/>
      <c r="CL962" s="107" t="n"/>
      <c r="CM962" s="107" t="n"/>
      <c r="CN962" s="107" t="n"/>
      <c r="CO962" s="107" t="n"/>
      <c r="CP962" s="107" t="n"/>
      <c r="CQ962" s="107" t="n"/>
      <c r="CR962" s="107" t="n"/>
      <c r="CS962" s="107" t="n"/>
      <c r="CT962" s="107" t="n"/>
      <c r="CU962" s="107" t="n"/>
      <c r="CV962" s="107" t="n"/>
      <c r="CW962" s="107" t="n"/>
      <c r="CX962" s="107" t="n"/>
      <c r="CY962" s="107" t="n"/>
      <c r="CZ962" s="107" t="n"/>
    </row>
    <row r="964">
      <c r="A964" s="126">
        <f>IF('AS51'!$C$93="","",'AS51'!$C$93)</f>
        <v/>
      </c>
      <c r="B964" s="68">
        <f>IF($A964="",0,COUNT($E965:$CZ965))</f>
        <v/>
      </c>
      <c r="C964" s="69">
        <f>IF($B964=0,0,MAX($E965:$CZ965))</f>
        <v/>
      </c>
      <c r="D964" s="58">
        <f>_xll.BDS($A964,'Field Check'!$C$44,"headers=y","startcol=1","endcol=7","dir=h","DVD_START_DT",'Field Check'!$C$59,"DVD_END_DT",'Field Check'!$D$59,"cols=2;rows=7")</f>
        <v/>
      </c>
      <c r="E964" s="59" t="n">
        <v>46168</v>
      </c>
      <c r="F964" s="59" t="n"/>
      <c r="G964" s="59" t="n"/>
      <c r="H964" s="59" t="n"/>
      <c r="I964" s="59" t="n"/>
      <c r="J964" s="59" t="n"/>
      <c r="K964" s="59" t="n"/>
      <c r="L964" s="59" t="n"/>
      <c r="M964" s="59" t="n"/>
      <c r="N964" s="59" t="n"/>
      <c r="O964" s="59" t="n"/>
      <c r="P964" s="59" t="n"/>
      <c r="Q964" s="59" t="n"/>
      <c r="R964" s="59" t="n"/>
      <c r="S964" s="59" t="n"/>
      <c r="T964" s="59" t="n"/>
      <c r="U964" s="59" t="n"/>
      <c r="V964" s="59" t="n"/>
      <c r="W964" s="59" t="n"/>
      <c r="X964" s="59" t="n"/>
      <c r="Y964" s="59" t="n"/>
      <c r="Z964" s="59" t="n"/>
      <c r="AA964" s="59" t="n"/>
      <c r="AB964" s="59" t="n"/>
      <c r="AC964" s="59" t="n"/>
      <c r="AD964" s="59" t="n"/>
      <c r="AE964" s="59" t="n"/>
      <c r="AF964" s="59" t="n"/>
      <c r="AG964" s="59" t="n"/>
      <c r="AH964" s="59" t="n"/>
      <c r="AI964" s="59" t="n"/>
      <c r="AJ964" s="59" t="n"/>
      <c r="AK964" s="59" t="n"/>
      <c r="AL964" s="59" t="n"/>
      <c r="AM964" s="59" t="n"/>
      <c r="AN964" s="59" t="n"/>
      <c r="AO964" s="59" t="n"/>
      <c r="AP964" s="59" t="n"/>
      <c r="AQ964" s="59" t="n"/>
      <c r="AR964" s="59" t="n"/>
      <c r="AS964" s="59" t="n"/>
      <c r="AT964" s="59" t="n"/>
      <c r="AU964" s="59" t="n"/>
      <c r="AV964" s="59" t="n"/>
      <c r="AW964" s="59" t="n"/>
      <c r="AX964" s="59" t="n"/>
      <c r="AY964" s="59" t="n"/>
      <c r="AZ964" s="59" t="n"/>
      <c r="BA964" s="59" t="n"/>
      <c r="BB964" s="59" t="n"/>
      <c r="BC964" s="59" t="n"/>
      <c r="BD964" s="59" t="n"/>
      <c r="BE964" s="59" t="n"/>
      <c r="BF964" s="59" t="n"/>
      <c r="BG964" s="59" t="n"/>
      <c r="BH964" s="59" t="n"/>
      <c r="BI964" s="59" t="n"/>
      <c r="BJ964" s="59" t="n"/>
      <c r="BK964" s="59" t="n"/>
      <c r="BL964" s="59" t="n"/>
      <c r="BM964" s="59" t="n"/>
      <c r="BN964" s="59" t="n"/>
      <c r="BO964" s="59" t="n"/>
      <c r="BP964" s="59" t="n"/>
      <c r="BQ964" s="59" t="n"/>
      <c r="BR964" s="59" t="n"/>
      <c r="BS964" s="59" t="n"/>
      <c r="BT964" s="59" t="n"/>
      <c r="BU964" s="59" t="n"/>
      <c r="BV964" s="59" t="n"/>
      <c r="BW964" s="59" t="n"/>
      <c r="BX964" s="59" t="n"/>
      <c r="BY964" s="59" t="n"/>
      <c r="BZ964" s="59" t="n"/>
      <c r="CA964" s="59" t="n"/>
      <c r="CB964" s="59" t="n"/>
      <c r="CC964" s="59" t="n"/>
      <c r="CD964" s="59" t="n"/>
      <c r="CE964" s="59" t="n"/>
      <c r="CF964" s="59" t="n"/>
      <c r="CG964" s="59" t="n"/>
      <c r="CH964" s="59" t="n"/>
      <c r="CI964" s="59" t="n"/>
      <c r="CJ964" s="59" t="n"/>
      <c r="CK964" s="59" t="n"/>
      <c r="CL964" s="59" t="n"/>
      <c r="CM964" s="59" t="n"/>
      <c r="CN964" s="59" t="n"/>
      <c r="CO964" s="59" t="n"/>
      <c r="CP964" s="59" t="n"/>
      <c r="CQ964" s="59" t="n"/>
      <c r="CR964" s="59" t="n"/>
      <c r="CS964" s="59" t="n"/>
      <c r="CT964" s="59" t="n"/>
      <c r="CU964" s="59" t="n"/>
      <c r="CV964" s="59" t="n"/>
      <c r="CW964" s="59" t="n"/>
      <c r="CX964" s="59" t="n"/>
      <c r="CY964" s="59" t="n"/>
      <c r="CZ964" s="59" t="n"/>
    </row>
    <row r="965">
      <c r="D965" s="59" t="inlineStr">
        <is>
          <t>Ex-Date</t>
        </is>
      </c>
      <c r="E965" s="59" t="n">
        <v>46182</v>
      </c>
      <c r="F965" s="59" t="n"/>
      <c r="G965" s="59" t="n"/>
      <c r="H965" s="59" t="n"/>
      <c r="I965" s="59" t="n"/>
      <c r="J965" s="59" t="n"/>
      <c r="K965" s="59" t="n"/>
      <c r="L965" s="59" t="n"/>
      <c r="M965" s="59" t="n"/>
      <c r="N965" s="59" t="n"/>
      <c r="O965" s="59" t="n"/>
      <c r="P965" s="59" t="n"/>
      <c r="Q965" s="59" t="n"/>
      <c r="R965" s="59" t="n"/>
      <c r="S965" s="59" t="n"/>
      <c r="T965" s="59" t="n"/>
      <c r="U965" s="59" t="n"/>
      <c r="V965" s="59" t="n"/>
      <c r="W965" s="59" t="n"/>
      <c r="X965" s="59" t="n"/>
      <c r="Y965" s="59" t="n"/>
      <c r="Z965" s="59" t="n"/>
      <c r="AA965" s="59" t="n"/>
      <c r="AB965" s="59" t="n"/>
      <c r="AC965" s="59" t="n"/>
      <c r="AD965" s="59" t="n"/>
      <c r="AE965" s="59" t="n"/>
      <c r="AF965" s="59" t="n"/>
      <c r="AG965" s="59" t="n"/>
      <c r="AH965" s="59" t="n"/>
      <c r="AI965" s="59" t="n"/>
      <c r="AJ965" s="59" t="n"/>
      <c r="AK965" s="59" t="n"/>
      <c r="AL965" s="59" t="n"/>
      <c r="AM965" s="59" t="n"/>
      <c r="AN965" s="59" t="n"/>
      <c r="AO965" s="59" t="n"/>
      <c r="AP965" s="59" t="n"/>
      <c r="AQ965" s="59" t="n"/>
      <c r="AR965" s="59" t="n"/>
      <c r="AS965" s="59" t="n"/>
      <c r="AT965" s="59" t="n"/>
      <c r="AU965" s="59" t="n"/>
      <c r="AV965" s="59" t="n"/>
      <c r="AW965" s="59" t="n"/>
      <c r="AX965" s="59" t="n"/>
      <c r="AY965" s="59" t="n"/>
      <c r="AZ965" s="59" t="n"/>
      <c r="BA965" s="59" t="n"/>
      <c r="BB965" s="59" t="n"/>
      <c r="BC965" s="59" t="n"/>
      <c r="BD965" s="59" t="n"/>
      <c r="BE965" s="59" t="n"/>
      <c r="BF965" s="59" t="n"/>
      <c r="BG965" s="59" t="n"/>
      <c r="BH965" s="59" t="n"/>
      <c r="BI965" s="59" t="n"/>
      <c r="BJ965" s="59" t="n"/>
      <c r="BK965" s="59" t="n"/>
      <c r="BL965" s="59" t="n"/>
      <c r="BM965" s="59" t="n"/>
      <c r="BN965" s="59" t="n"/>
      <c r="BO965" s="59" t="n"/>
      <c r="BP965" s="59" t="n"/>
      <c r="BQ965" s="59" t="n"/>
      <c r="BR965" s="59" t="n"/>
      <c r="BS965" s="59" t="n"/>
      <c r="BT965" s="59" t="n"/>
      <c r="BU965" s="59" t="n"/>
      <c r="BV965" s="59" t="n"/>
      <c r="BW965" s="59" t="n"/>
      <c r="BX965" s="59" t="n"/>
      <c r="BY965" s="59" t="n"/>
      <c r="BZ965" s="59" t="n"/>
      <c r="CA965" s="59" t="n"/>
      <c r="CB965" s="59" t="n"/>
      <c r="CC965" s="59" t="n"/>
      <c r="CD965" s="59" t="n"/>
      <c r="CE965" s="59" t="n"/>
      <c r="CF965" s="59" t="n"/>
      <c r="CG965" s="59" t="n"/>
      <c r="CH965" s="59" t="n"/>
      <c r="CI965" s="59" t="n"/>
      <c r="CJ965" s="59" t="n"/>
      <c r="CK965" s="59" t="n"/>
      <c r="CL965" s="59" t="n"/>
      <c r="CM965" s="59" t="n"/>
      <c r="CN965" s="59" t="n"/>
      <c r="CO965" s="59" t="n"/>
      <c r="CP965" s="59" t="n"/>
      <c r="CQ965" s="59" t="n"/>
      <c r="CR965" s="59" t="n"/>
      <c r="CS965" s="59" t="n"/>
      <c r="CT965" s="59" t="n"/>
      <c r="CU965" s="59" t="n"/>
      <c r="CV965" s="59" t="n"/>
      <c r="CW965" s="59" t="n"/>
      <c r="CX965" s="59" t="n"/>
      <c r="CY965" s="59" t="n"/>
      <c r="CZ965" s="59" t="n"/>
    </row>
    <row r="966">
      <c r="D966" s="59" t="inlineStr">
        <is>
          <t>Record Date</t>
        </is>
      </c>
      <c r="E966" s="59" t="n">
        <v>46183</v>
      </c>
      <c r="F966" s="59" t="n"/>
      <c r="G966" s="59" t="n"/>
      <c r="H966" s="59" t="n"/>
      <c r="I966" s="59" t="n"/>
      <c r="J966" s="59" t="n"/>
      <c r="K966" s="59" t="n"/>
      <c r="L966" s="59" t="n"/>
      <c r="M966" s="59" t="n"/>
      <c r="N966" s="59" t="n"/>
      <c r="O966" s="59" t="n"/>
      <c r="P966" s="59" t="n"/>
      <c r="Q966" s="59" t="n"/>
      <c r="R966" s="59" t="n"/>
      <c r="S966" s="59" t="n"/>
      <c r="T966" s="59" t="n"/>
      <c r="U966" s="59" t="n"/>
      <c r="V966" s="59" t="n"/>
      <c r="W966" s="59" t="n"/>
      <c r="X966" s="59" t="n"/>
      <c r="Y966" s="59" t="n"/>
      <c r="Z966" s="59" t="n"/>
      <c r="AA966" s="59" t="n"/>
      <c r="AB966" s="59" t="n"/>
      <c r="AC966" s="59" t="n"/>
      <c r="AD966" s="59" t="n"/>
      <c r="AE966" s="59" t="n"/>
      <c r="AF966" s="59" t="n"/>
      <c r="AG966" s="59" t="n"/>
      <c r="AH966" s="59" t="n"/>
      <c r="AI966" s="59" t="n"/>
      <c r="AJ966" s="59" t="n"/>
      <c r="AK966" s="59" t="n"/>
      <c r="AL966" s="59" t="n"/>
      <c r="AM966" s="59" t="n"/>
      <c r="AN966" s="59" t="n"/>
      <c r="AO966" s="59" t="n"/>
      <c r="AP966" s="59" t="n"/>
      <c r="AQ966" s="59" t="n"/>
      <c r="AR966" s="59" t="n"/>
      <c r="AS966" s="59" t="n"/>
      <c r="AT966" s="59" t="n"/>
      <c r="AU966" s="59" t="n"/>
      <c r="AV966" s="59" t="n"/>
      <c r="AW966" s="59" t="n"/>
      <c r="AX966" s="59" t="n"/>
      <c r="AY966" s="59" t="n"/>
      <c r="AZ966" s="59" t="n"/>
      <c r="BA966" s="59" t="n"/>
      <c r="BB966" s="59" t="n"/>
      <c r="BC966" s="59" t="n"/>
      <c r="BD966" s="59" t="n"/>
      <c r="BE966" s="59" t="n"/>
      <c r="BF966" s="59" t="n"/>
      <c r="BG966" s="59" t="n"/>
      <c r="BH966" s="59" t="n"/>
      <c r="BI966" s="59" t="n"/>
      <c r="BJ966" s="59" t="n"/>
      <c r="BK966" s="59" t="n"/>
      <c r="BL966" s="59" t="n"/>
      <c r="BM966" s="59" t="n"/>
      <c r="BN966" s="59" t="n"/>
      <c r="BO966" s="59" t="n"/>
      <c r="BP966" s="59" t="n"/>
      <c r="BQ966" s="59" t="n"/>
      <c r="BR966" s="59" t="n"/>
      <c r="BS966" s="59" t="n"/>
      <c r="BT966" s="59" t="n"/>
      <c r="BU966" s="59" t="n"/>
      <c r="BV966" s="59" t="n"/>
      <c r="BW966" s="59" t="n"/>
      <c r="BX966" s="59" t="n"/>
      <c r="BY966" s="59" t="n"/>
      <c r="BZ966" s="59" t="n"/>
      <c r="CA966" s="59" t="n"/>
      <c r="CB966" s="59" t="n"/>
      <c r="CC966" s="59" t="n"/>
      <c r="CD966" s="59" t="n"/>
      <c r="CE966" s="59" t="n"/>
      <c r="CF966" s="59" t="n"/>
      <c r="CG966" s="59" t="n"/>
      <c r="CH966" s="59" t="n"/>
      <c r="CI966" s="59" t="n"/>
      <c r="CJ966" s="59" t="n"/>
      <c r="CK966" s="59" t="n"/>
      <c r="CL966" s="59" t="n"/>
      <c r="CM966" s="59" t="n"/>
      <c r="CN966" s="59" t="n"/>
      <c r="CO966" s="59" t="n"/>
      <c r="CP966" s="59" t="n"/>
      <c r="CQ966" s="59" t="n"/>
      <c r="CR966" s="59" t="n"/>
      <c r="CS966" s="59" t="n"/>
      <c r="CT966" s="59" t="n"/>
      <c r="CU966" s="59" t="n"/>
      <c r="CV966" s="59" t="n"/>
      <c r="CW966" s="59" t="n"/>
      <c r="CX966" s="59" t="n"/>
      <c r="CY966" s="59" t="n"/>
      <c r="CZ966" s="59" t="n"/>
    </row>
    <row r="967">
      <c r="D967" s="59" t="inlineStr">
        <is>
          <t>Payable Date</t>
        </is>
      </c>
      <c r="E967" s="59" t="n">
        <v>46202</v>
      </c>
      <c r="F967" s="59" t="n"/>
      <c r="G967" s="59" t="n"/>
      <c r="H967" s="59" t="n"/>
      <c r="I967" s="59" t="n"/>
      <c r="J967" s="59" t="n"/>
      <c r="K967" s="59" t="n"/>
      <c r="L967" s="59" t="n"/>
      <c r="M967" s="59" t="n"/>
      <c r="N967" s="59" t="n"/>
      <c r="O967" s="59" t="n"/>
      <c r="P967" s="59" t="n"/>
      <c r="Q967" s="59" t="n"/>
      <c r="R967" s="59" t="n"/>
      <c r="S967" s="59" t="n"/>
      <c r="T967" s="59" t="n"/>
      <c r="U967" s="59" t="n"/>
      <c r="V967" s="59" t="n"/>
      <c r="W967" s="59" t="n"/>
      <c r="X967" s="59" t="n"/>
      <c r="Y967" s="59" t="n"/>
      <c r="Z967" s="59" t="n"/>
      <c r="AA967" s="59" t="n"/>
      <c r="AB967" s="59" t="n"/>
      <c r="AC967" s="59" t="n"/>
      <c r="AD967" s="59" t="n"/>
      <c r="AE967" s="59" t="n"/>
      <c r="AF967" s="59" t="n"/>
      <c r="AG967" s="59" t="n"/>
      <c r="AH967" s="59" t="n"/>
      <c r="AI967" s="59" t="n"/>
      <c r="AJ967" s="59" t="n"/>
      <c r="AK967" s="59" t="n"/>
      <c r="AL967" s="59" t="n"/>
      <c r="AM967" s="59" t="n"/>
      <c r="AN967" s="59" t="n"/>
      <c r="AO967" s="59" t="n"/>
      <c r="AP967" s="59" t="n"/>
      <c r="AQ967" s="59" t="n"/>
      <c r="AR967" s="59" t="n"/>
      <c r="AS967" s="59" t="n"/>
      <c r="AT967" s="59" t="n"/>
      <c r="AU967" s="59" t="n"/>
      <c r="AV967" s="59" t="n"/>
      <c r="AW967" s="59" t="n"/>
      <c r="AX967" s="59" t="n"/>
      <c r="AY967" s="59" t="n"/>
      <c r="AZ967" s="59" t="n"/>
      <c r="BA967" s="59" t="n"/>
      <c r="BB967" s="59" t="n"/>
      <c r="BC967" s="59" t="n"/>
      <c r="BD967" s="59" t="n"/>
      <c r="BE967" s="59" t="n"/>
      <c r="BF967" s="59" t="n"/>
      <c r="BG967" s="59" t="n"/>
      <c r="BH967" s="59" t="n"/>
      <c r="BI967" s="59" t="n"/>
      <c r="BJ967" s="59" t="n"/>
      <c r="BK967" s="59" t="n"/>
      <c r="BL967" s="59" t="n"/>
      <c r="BM967" s="59" t="n"/>
      <c r="BN967" s="59" t="n"/>
      <c r="BO967" s="59" t="n"/>
      <c r="BP967" s="59" t="n"/>
      <c r="BQ967" s="59" t="n"/>
      <c r="BR967" s="59" t="n"/>
      <c r="BS967" s="59" t="n"/>
      <c r="BT967" s="59" t="n"/>
      <c r="BU967" s="59" t="n"/>
      <c r="BV967" s="59" t="n"/>
      <c r="BW967" s="59" t="n"/>
      <c r="BX967" s="59" t="n"/>
      <c r="BY967" s="59" t="n"/>
      <c r="BZ967" s="59" t="n"/>
      <c r="CA967" s="59" t="n"/>
      <c r="CB967" s="59" t="n"/>
      <c r="CC967" s="59" t="n"/>
      <c r="CD967" s="59" t="n"/>
      <c r="CE967" s="59" t="n"/>
      <c r="CF967" s="59" t="n"/>
      <c r="CG967" s="59" t="n"/>
      <c r="CH967" s="59" t="n"/>
      <c r="CI967" s="59" t="n"/>
      <c r="CJ967" s="59" t="n"/>
      <c r="CK967" s="59" t="n"/>
      <c r="CL967" s="59" t="n"/>
      <c r="CM967" s="59" t="n"/>
      <c r="CN967" s="59" t="n"/>
      <c r="CO967" s="59" t="n"/>
      <c r="CP967" s="59" t="n"/>
      <c r="CQ967" s="59" t="n"/>
      <c r="CR967" s="59" t="n"/>
      <c r="CS967" s="59" t="n"/>
      <c r="CT967" s="59" t="n"/>
      <c r="CU967" s="59" t="n"/>
      <c r="CV967" s="59" t="n"/>
      <c r="CW967" s="59" t="n"/>
      <c r="CX967" s="59" t="n"/>
      <c r="CY967" s="59" t="n"/>
      <c r="CZ967" s="59" t="n"/>
    </row>
    <row r="968">
      <c r="D968" s="107" t="inlineStr">
        <is>
          <t>Dividend Amount</t>
        </is>
      </c>
      <c r="E968" s="107" t="n">
        <v>0.1365</v>
      </c>
      <c r="F968" s="107" t="n"/>
      <c r="G968" s="107" t="n"/>
      <c r="H968" s="107" t="n"/>
      <c r="I968" s="107" t="n"/>
      <c r="J968" s="107" t="n"/>
      <c r="K968" s="107" t="n"/>
      <c r="L968" s="107" t="n"/>
      <c r="M968" s="107" t="n"/>
      <c r="N968" s="107" t="n"/>
      <c r="O968" s="107" t="n"/>
      <c r="P968" s="107" t="n"/>
      <c r="Q968" s="107" t="n"/>
      <c r="R968" s="107" t="n"/>
      <c r="S968" s="107" t="n"/>
      <c r="T968" s="107" t="n"/>
      <c r="U968" s="107" t="n"/>
      <c r="V968" s="107" t="n"/>
      <c r="W968" s="107" t="n"/>
      <c r="X968" s="107" t="n"/>
      <c r="Y968" s="107" t="n"/>
      <c r="Z968" s="107" t="n"/>
      <c r="AA968" s="107" t="n"/>
      <c r="AB968" s="107" t="n"/>
      <c r="AC968" s="107" t="n"/>
      <c r="AD968" s="107" t="n"/>
      <c r="AE968" s="107" t="n"/>
      <c r="AF968" s="107" t="n"/>
      <c r="AG968" s="107" t="n"/>
      <c r="AH968" s="107" t="n"/>
      <c r="AI968" s="107" t="n"/>
      <c r="AJ968" s="107" t="n"/>
      <c r="AK968" s="107" t="n"/>
      <c r="AL968" s="107" t="n"/>
      <c r="AM968" s="107" t="n"/>
      <c r="AN968" s="107" t="n"/>
      <c r="AO968" s="107" t="n"/>
      <c r="AP968" s="107" t="n"/>
      <c r="AQ968" s="107" t="n"/>
      <c r="AR968" s="107" t="n"/>
      <c r="AS968" s="107" t="n"/>
      <c r="AT968" s="107" t="n"/>
      <c r="AU968" s="107" t="n"/>
      <c r="AV968" s="107" t="n"/>
      <c r="AW968" s="107" t="n"/>
      <c r="AX968" s="107" t="n"/>
      <c r="AY968" s="107" t="n"/>
      <c r="AZ968" s="107" t="n"/>
      <c r="BA968" s="107" t="n"/>
      <c r="BB968" s="107" t="n"/>
      <c r="BC968" s="107" t="n"/>
      <c r="BD968" s="107" t="n"/>
      <c r="BE968" s="107" t="n"/>
      <c r="BF968" s="107" t="n"/>
      <c r="BG968" s="107" t="n"/>
      <c r="BH968" s="107" t="n"/>
      <c r="BI968" s="107" t="n"/>
      <c r="BJ968" s="107" t="n"/>
      <c r="BK968" s="107" t="n"/>
      <c r="BL968" s="107" t="n"/>
      <c r="BM968" s="107" t="n"/>
      <c r="BN968" s="107" t="n"/>
      <c r="BO968" s="107" t="n"/>
      <c r="BP968" s="107" t="n"/>
      <c r="BQ968" s="107" t="n"/>
      <c r="BR968" s="107" t="n"/>
      <c r="BS968" s="107" t="n"/>
      <c r="BT968" s="107" t="n"/>
      <c r="BU968" s="107" t="n"/>
      <c r="BV968" s="107" t="n"/>
      <c r="BW968" s="107" t="n"/>
      <c r="BX968" s="107" t="n"/>
      <c r="BY968" s="107" t="n"/>
      <c r="BZ968" s="107" t="n"/>
      <c r="CA968" s="107" t="n"/>
      <c r="CB968" s="107" t="n"/>
      <c r="CC968" s="107" t="n"/>
      <c r="CD968" s="107" t="n"/>
      <c r="CE968" s="107" t="n"/>
      <c r="CF968" s="107" t="n"/>
      <c r="CG968" s="107" t="n"/>
      <c r="CH968" s="107" t="n"/>
      <c r="CI968" s="107" t="n"/>
      <c r="CJ968" s="107" t="n"/>
      <c r="CK968" s="107" t="n"/>
      <c r="CL968" s="107" t="n"/>
      <c r="CM968" s="107" t="n"/>
      <c r="CN968" s="107" t="n"/>
      <c r="CO968" s="107" t="n"/>
      <c r="CP968" s="107" t="n"/>
      <c r="CQ968" s="107" t="n"/>
      <c r="CR968" s="107" t="n"/>
      <c r="CS968" s="107" t="n"/>
      <c r="CT968" s="107" t="n"/>
      <c r="CU968" s="107" t="n"/>
      <c r="CV968" s="107" t="n"/>
      <c r="CW968" s="107" t="n"/>
      <c r="CX968" s="107" t="n"/>
      <c r="CY968" s="107" t="n"/>
      <c r="CZ968" s="107" t="n"/>
    </row>
    <row r="969">
      <c r="D969" t="inlineStr">
        <is>
          <t>Dividend Frequency</t>
        </is>
      </c>
      <c r="E969" t="inlineStr">
        <is>
          <t>Semi-Anl</t>
        </is>
      </c>
    </row>
    <row r="970">
      <c r="D970" t="inlineStr">
        <is>
          <t>Dividend Type</t>
        </is>
      </c>
      <c r="E970" t="inlineStr">
        <is>
          <t>Final</t>
        </is>
      </c>
    </row>
    <row r="971">
      <c r="A971" s="2">
        <f>IF($A964="","","   projections")</f>
        <v/>
      </c>
      <c r="B971" s="68">
        <f>IF($A964="",0,COUNT($E972:$CZ972))</f>
        <v/>
      </c>
      <c r="C971" s="69">
        <f>IF($B971=0,0,MAX($E972:$CZ972))</f>
        <v/>
      </c>
      <c r="D971" s="58">
        <f>_xll.BDS($A964,'Field Check'!$C$42,"headers=y","startcol=1","endcol=3","dir=h","cols=21;rows=3")</f>
        <v/>
      </c>
      <c r="E971" s="59" t="n">
        <v>46342</v>
      </c>
      <c r="F971" s="59" t="n">
        <v>46534</v>
      </c>
      <c r="G971" s="59" t="n">
        <v>46702</v>
      </c>
      <c r="H971" s="59" t="n">
        <v>46896</v>
      </c>
      <c r="I971" s="59" t="n">
        <v>47066</v>
      </c>
      <c r="J971" s="59" t="n">
        <v>47260</v>
      </c>
      <c r="K971" s="59" t="n">
        <v>47437</v>
      </c>
      <c r="L971" s="59" t="n">
        <v>47631</v>
      </c>
      <c r="M971" s="59" t="n">
        <v>47801</v>
      </c>
      <c r="N971" s="59" t="n">
        <v>47995</v>
      </c>
      <c r="O971" s="59" t="n">
        <v>48165</v>
      </c>
      <c r="P971" s="59" t="n">
        <v>48359</v>
      </c>
      <c r="Q971" s="59" t="n">
        <v>48529</v>
      </c>
      <c r="R971" s="59" t="n">
        <v>48723</v>
      </c>
      <c r="S971" s="59" t="n">
        <v>48893</v>
      </c>
      <c r="T971" s="59" t="n">
        <v>49087</v>
      </c>
      <c r="U971" s="59" t="n">
        <v>49257</v>
      </c>
      <c r="V971" s="59" t="n">
        <v>49458</v>
      </c>
      <c r="W971" s="59" t="n">
        <v>49628</v>
      </c>
      <c r="X971" s="59" t="n">
        <v>49822</v>
      </c>
      <c r="Y971" s="59" t="n"/>
      <c r="Z971" s="59" t="n"/>
      <c r="AA971" s="59" t="n"/>
      <c r="AB971" s="59" t="n"/>
      <c r="AC971" s="59" t="n"/>
      <c r="AD971" s="59" t="n"/>
      <c r="AE971" s="59" t="n"/>
      <c r="AF971" s="59" t="n"/>
      <c r="AG971" s="59" t="n"/>
      <c r="AH971" s="59" t="n"/>
      <c r="AI971" s="59" t="n"/>
      <c r="AJ971" s="59" t="n"/>
      <c r="AK971" s="59" t="n"/>
      <c r="AL971" s="59" t="n"/>
      <c r="AM971" s="59" t="n"/>
      <c r="AN971" s="59" t="n"/>
      <c r="AO971" s="59" t="n"/>
      <c r="AP971" s="59" t="n"/>
      <c r="AQ971" s="59" t="n"/>
      <c r="AR971" s="59" t="n"/>
      <c r="AS971" s="59" t="n"/>
      <c r="AT971" s="59" t="n"/>
      <c r="AU971" s="59" t="n"/>
      <c r="AV971" s="59" t="n"/>
      <c r="AW971" s="59" t="n"/>
      <c r="AX971" s="59" t="n"/>
      <c r="AY971" s="59" t="n"/>
      <c r="AZ971" s="59" t="n"/>
      <c r="BA971" s="59" t="n"/>
      <c r="BB971" s="59" t="n"/>
      <c r="BC971" s="59" t="n"/>
      <c r="BD971" s="59" t="n"/>
      <c r="BE971" s="59" t="n"/>
      <c r="BF971" s="59" t="n"/>
      <c r="BG971" s="59" t="n"/>
      <c r="BH971" s="59" t="n"/>
      <c r="BI971" s="59" t="n"/>
      <c r="BJ971" s="59" t="n"/>
      <c r="BK971" s="59" t="n"/>
      <c r="BL971" s="59" t="n"/>
      <c r="BM971" s="59" t="n"/>
      <c r="BN971" s="59" t="n"/>
      <c r="BO971" s="59" t="n"/>
      <c r="BP971" s="59" t="n"/>
      <c r="BQ971" s="59" t="n"/>
      <c r="BR971" s="59" t="n"/>
      <c r="BS971" s="59" t="n"/>
      <c r="BT971" s="59" t="n"/>
      <c r="BU971" s="59" t="n"/>
      <c r="BV971" s="59" t="n"/>
      <c r="BW971" s="59" t="n"/>
      <c r="BX971" s="59" t="n"/>
      <c r="BY971" s="59" t="n"/>
      <c r="BZ971" s="59" t="n"/>
      <c r="CA971" s="59" t="n"/>
      <c r="CB971" s="59" t="n"/>
      <c r="CC971" s="59" t="n"/>
      <c r="CD971" s="59" t="n"/>
      <c r="CE971" s="59" t="n"/>
      <c r="CF971" s="59" t="n"/>
      <c r="CG971" s="59" t="n"/>
      <c r="CH971" s="59" t="n"/>
      <c r="CI971" s="59" t="n"/>
      <c r="CJ971" s="59" t="n"/>
      <c r="CK971" s="59" t="n"/>
      <c r="CL971" s="59" t="n"/>
      <c r="CM971" s="59" t="n"/>
      <c r="CN971" s="59" t="n"/>
      <c r="CO971" s="59" t="n"/>
      <c r="CP971" s="59" t="n"/>
      <c r="CQ971" s="59" t="n"/>
      <c r="CR971" s="59" t="n"/>
      <c r="CS971" s="59" t="n"/>
      <c r="CT971" s="59" t="n"/>
      <c r="CU971" s="59" t="n"/>
      <c r="CV971" s="59" t="n"/>
      <c r="CW971" s="59" t="n"/>
      <c r="CX971" s="59" t="n"/>
      <c r="CY971" s="59" t="n"/>
      <c r="CZ971" s="59" t="n"/>
    </row>
    <row r="972">
      <c r="D972" s="59" t="inlineStr">
        <is>
          <t>Ex-Date</t>
        </is>
      </c>
      <c r="E972" s="59" t="n">
        <v>46351</v>
      </c>
      <c r="F972" s="59" t="n">
        <v>46546</v>
      </c>
      <c r="G972" s="59" t="n">
        <v>46715</v>
      </c>
      <c r="H972" s="59" t="n">
        <v>46910</v>
      </c>
      <c r="I972" s="59" t="n">
        <v>47079</v>
      </c>
      <c r="J972" s="59" t="n">
        <v>47274</v>
      </c>
      <c r="K972" s="59" t="n">
        <v>47450</v>
      </c>
      <c r="L972" s="59" t="n">
        <v>47645</v>
      </c>
      <c r="M972" s="59" t="n">
        <v>47814</v>
      </c>
      <c r="N972" s="59" t="n">
        <v>48009</v>
      </c>
      <c r="O972" s="59" t="n">
        <v>48178</v>
      </c>
      <c r="P972" s="59" t="n">
        <v>48373</v>
      </c>
      <c r="Q972" s="59" t="n">
        <v>48542</v>
      </c>
      <c r="R972" s="59" t="n">
        <v>48737</v>
      </c>
      <c r="S972" s="59" t="n">
        <v>48906</v>
      </c>
      <c r="T972" s="59" t="n">
        <v>49101</v>
      </c>
      <c r="U972" s="59" t="n">
        <v>49270</v>
      </c>
      <c r="V972" s="59" t="n">
        <v>49465</v>
      </c>
      <c r="W972" s="59" t="n">
        <v>49641</v>
      </c>
      <c r="X972" s="59" t="n">
        <v>49836</v>
      </c>
      <c r="Y972" s="59" t="n"/>
      <c r="Z972" s="59" t="n"/>
      <c r="AA972" s="59" t="n"/>
      <c r="AB972" s="59" t="n"/>
      <c r="AC972" s="59" t="n"/>
      <c r="AD972" s="59" t="n"/>
      <c r="AE972" s="59" t="n"/>
      <c r="AF972" s="59" t="n"/>
      <c r="AG972" s="59" t="n"/>
      <c r="AH972" s="59" t="n"/>
      <c r="AI972" s="59" t="n"/>
      <c r="AJ972" s="59" t="n"/>
      <c r="AK972" s="59" t="n"/>
      <c r="AL972" s="59" t="n"/>
      <c r="AM972" s="59" t="n"/>
      <c r="AN972" s="59" t="n"/>
      <c r="AO972" s="59" t="n"/>
      <c r="AP972" s="59" t="n"/>
      <c r="AQ972" s="59" t="n"/>
      <c r="AR972" s="59" t="n"/>
      <c r="AS972" s="59" t="n"/>
      <c r="AT972" s="59" t="n"/>
      <c r="AU972" s="59" t="n"/>
      <c r="AV972" s="59" t="n"/>
      <c r="AW972" s="59" t="n"/>
      <c r="AX972" s="59" t="n"/>
      <c r="AY972" s="59" t="n"/>
      <c r="AZ972" s="59" t="n"/>
      <c r="BA972" s="59" t="n"/>
      <c r="BB972" s="59" t="n"/>
      <c r="BC972" s="59" t="n"/>
      <c r="BD972" s="59" t="n"/>
      <c r="BE972" s="59" t="n"/>
      <c r="BF972" s="59" t="n"/>
      <c r="BG972" s="59" t="n"/>
      <c r="BH972" s="59" t="n"/>
      <c r="BI972" s="59" t="n"/>
      <c r="BJ972" s="59" t="n"/>
      <c r="BK972" s="59" t="n"/>
      <c r="BL972" s="59" t="n"/>
      <c r="BM972" s="59" t="n"/>
      <c r="BN972" s="59" t="n"/>
      <c r="BO972" s="59" t="n"/>
      <c r="BP972" s="59" t="n"/>
      <c r="BQ972" s="59" t="n"/>
      <c r="BR972" s="59" t="n"/>
      <c r="BS972" s="59" t="n"/>
      <c r="BT972" s="59" t="n"/>
      <c r="BU972" s="59" t="n"/>
      <c r="BV972" s="59" t="n"/>
      <c r="BW972" s="59" t="n"/>
      <c r="BX972" s="59" t="n"/>
      <c r="BY972" s="59" t="n"/>
      <c r="BZ972" s="59" t="n"/>
      <c r="CA972" s="59" t="n"/>
      <c r="CB972" s="59" t="n"/>
      <c r="CC972" s="59" t="n"/>
      <c r="CD972" s="59" t="n"/>
      <c r="CE972" s="59" t="n"/>
      <c r="CF972" s="59" t="n"/>
      <c r="CG972" s="59" t="n"/>
      <c r="CH972" s="59" t="n"/>
      <c r="CI972" s="59" t="n"/>
      <c r="CJ972" s="59" t="n"/>
      <c r="CK972" s="59" t="n"/>
      <c r="CL972" s="59" t="n"/>
      <c r="CM972" s="59" t="n"/>
      <c r="CN972" s="59" t="n"/>
      <c r="CO972" s="59" t="n"/>
      <c r="CP972" s="59" t="n"/>
      <c r="CQ972" s="59" t="n"/>
      <c r="CR972" s="59" t="n"/>
      <c r="CS972" s="59" t="n"/>
      <c r="CT972" s="59" t="n"/>
      <c r="CU972" s="59" t="n"/>
      <c r="CV972" s="59" t="n"/>
      <c r="CW972" s="59" t="n"/>
      <c r="CX972" s="59" t="n"/>
      <c r="CY972" s="59" t="n"/>
      <c r="CZ972" s="59" t="n"/>
    </row>
    <row r="973">
      <c r="D973" s="107" t="inlineStr">
        <is>
          <t>Amount Per Share</t>
        </is>
      </c>
      <c r="E973" s="107" t="n">
        <v>0.0743</v>
      </c>
      <c r="F973" s="107" t="n">
        <v>0.1399</v>
      </c>
      <c r="G973" s="107" t="n">
        <v>0.0762</v>
      </c>
      <c r="H973" s="107" t="n">
        <v>0.1434</v>
      </c>
      <c r="I973" s="107" t="n">
        <v>0.0781</v>
      </c>
      <c r="J973" s="107" t="n">
        <v>0.147</v>
      </c>
      <c r="K973" s="107" t="n">
        <v>0.0801</v>
      </c>
      <c r="L973" s="107" t="n">
        <v>0.1507</v>
      </c>
      <c r="M973" s="107" t="n">
        <v>0.08210000000000001</v>
      </c>
      <c r="N973" s="107" t="n">
        <v>0.1545</v>
      </c>
      <c r="O973" s="107" t="n">
        <v>0.0842</v>
      </c>
      <c r="P973" s="107" t="n">
        <v>0.1584</v>
      </c>
      <c r="Q973" s="107" t="n">
        <v>0.0863</v>
      </c>
      <c r="R973" s="107" t="n">
        <v>0.1624</v>
      </c>
      <c r="S973" s="107" t="n">
        <v>0.0885</v>
      </c>
      <c r="T973" s="107" t="n">
        <v>0.1665</v>
      </c>
      <c r="U973" s="107" t="n">
        <v>0.0907</v>
      </c>
      <c r="V973" s="107" t="n">
        <v>0.1707</v>
      </c>
      <c r="W973" s="107" t="n">
        <v>0.093</v>
      </c>
      <c r="X973" s="107" t="n">
        <v>0.175</v>
      </c>
      <c r="Y973" s="107" t="n"/>
      <c r="Z973" s="107" t="n"/>
      <c r="AA973" s="107" t="n"/>
      <c r="AB973" s="107" t="n"/>
      <c r="AC973" s="107" t="n"/>
      <c r="AD973" s="107" t="n"/>
      <c r="AE973" s="107" t="n"/>
      <c r="AF973" s="107" t="n"/>
      <c r="AG973" s="107" t="n"/>
      <c r="AH973" s="107" t="n"/>
      <c r="AI973" s="107" t="n"/>
      <c r="AJ973" s="107" t="n"/>
      <c r="AK973" s="107" t="n"/>
      <c r="AL973" s="107" t="n"/>
      <c r="AM973" s="107" t="n"/>
      <c r="AN973" s="107" t="n"/>
      <c r="AO973" s="107" t="n"/>
      <c r="AP973" s="107" t="n"/>
      <c r="AQ973" s="107" t="n"/>
      <c r="AR973" s="107" t="n"/>
      <c r="AS973" s="107" t="n"/>
      <c r="AT973" s="107" t="n"/>
      <c r="AU973" s="107" t="n"/>
      <c r="AV973" s="107" t="n"/>
      <c r="AW973" s="107" t="n"/>
      <c r="AX973" s="107" t="n"/>
      <c r="AY973" s="107" t="n"/>
      <c r="AZ973" s="107" t="n"/>
      <c r="BA973" s="107" t="n"/>
      <c r="BB973" s="107" t="n"/>
      <c r="BC973" s="107" t="n"/>
      <c r="BD973" s="107" t="n"/>
      <c r="BE973" s="107" t="n"/>
      <c r="BF973" s="107" t="n"/>
      <c r="BG973" s="107" t="n"/>
      <c r="BH973" s="107" t="n"/>
      <c r="BI973" s="107" t="n"/>
      <c r="BJ973" s="107" t="n"/>
      <c r="BK973" s="107" t="n"/>
      <c r="BL973" s="107" t="n"/>
      <c r="BM973" s="107" t="n"/>
      <c r="BN973" s="107" t="n"/>
      <c r="BO973" s="107" t="n"/>
      <c r="BP973" s="107" t="n"/>
      <c r="BQ973" s="107" t="n"/>
      <c r="BR973" s="107" t="n"/>
      <c r="BS973" s="107" t="n"/>
      <c r="BT973" s="107" t="n"/>
      <c r="BU973" s="107" t="n"/>
      <c r="BV973" s="107" t="n"/>
      <c r="BW973" s="107" t="n"/>
      <c r="BX973" s="107" t="n"/>
      <c r="BY973" s="107" t="n"/>
      <c r="BZ973" s="107" t="n"/>
      <c r="CA973" s="107" t="n"/>
      <c r="CB973" s="107" t="n"/>
      <c r="CC973" s="107" t="n"/>
      <c r="CD973" s="107" t="n"/>
      <c r="CE973" s="107" t="n"/>
      <c r="CF973" s="107" t="n"/>
      <c r="CG973" s="107" t="n"/>
      <c r="CH973" s="107" t="n"/>
      <c r="CI973" s="107" t="n"/>
      <c r="CJ973" s="107" t="n"/>
      <c r="CK973" s="107" t="n"/>
      <c r="CL973" s="107" t="n"/>
      <c r="CM973" s="107" t="n"/>
      <c r="CN973" s="107" t="n"/>
      <c r="CO973" s="107" t="n"/>
      <c r="CP973" s="107" t="n"/>
      <c r="CQ973" s="107" t="n"/>
      <c r="CR973" s="107" t="n"/>
      <c r="CS973" s="107" t="n"/>
      <c r="CT973" s="107" t="n"/>
      <c r="CU973" s="107" t="n"/>
      <c r="CV973" s="107" t="n"/>
      <c r="CW973" s="107" t="n"/>
      <c r="CX973" s="107" t="n"/>
      <c r="CY973" s="107" t="n"/>
      <c r="CZ973" s="107" t="n"/>
    </row>
    <row r="975">
      <c r="A975" s="126">
        <f>IF('AS51'!$C$94="","",'AS51'!$C$94)</f>
        <v/>
      </c>
      <c r="B975" s="68">
        <f>IF($A975="",0,COUNT($E976:$CZ976))</f>
        <v/>
      </c>
      <c r="C975" s="69">
        <f>IF($B975=0,0,MAX($E976:$CZ976))</f>
        <v/>
      </c>
      <c r="D975" s="58">
        <f>_xll.BDS($A975,'Field Check'!$C$44,"headers=y","startcol=1","endcol=7","dir=h","DVD_START_DT",'Field Check'!$C$59,"DVD_END_DT",'Field Check'!$D$59)</f>
        <v/>
      </c>
      <c r="E975" s="59" t="n"/>
      <c r="F975" s="59" t="n"/>
      <c r="G975" s="59" t="n"/>
      <c r="H975" s="59" t="n"/>
      <c r="I975" s="59" t="n"/>
      <c r="J975" s="59" t="n"/>
      <c r="K975" s="59" t="n"/>
      <c r="L975" s="59" t="n"/>
      <c r="M975" s="59" t="n"/>
      <c r="N975" s="59" t="n"/>
      <c r="O975" s="59" t="n"/>
      <c r="P975" s="59" t="n"/>
      <c r="Q975" s="59" t="n"/>
      <c r="R975" s="59" t="n"/>
      <c r="S975" s="59" t="n"/>
      <c r="T975" s="59" t="n"/>
      <c r="U975" s="59" t="n"/>
      <c r="V975" s="59" t="n"/>
      <c r="W975" s="59" t="n"/>
      <c r="X975" s="59" t="n"/>
      <c r="Y975" s="59" t="n"/>
      <c r="Z975" s="59" t="n"/>
      <c r="AA975" s="59" t="n"/>
      <c r="AB975" s="59" t="n"/>
      <c r="AC975" s="59" t="n"/>
      <c r="AD975" s="59" t="n"/>
      <c r="AE975" s="59" t="n"/>
      <c r="AF975" s="59" t="n"/>
      <c r="AG975" s="59" t="n"/>
      <c r="AH975" s="59" t="n"/>
      <c r="AI975" s="59" t="n"/>
      <c r="AJ975" s="59" t="n"/>
      <c r="AK975" s="59" t="n"/>
      <c r="AL975" s="59" t="n"/>
      <c r="AM975" s="59" t="n"/>
      <c r="AN975" s="59" t="n"/>
      <c r="AO975" s="59" t="n"/>
      <c r="AP975" s="59" t="n"/>
      <c r="AQ975" s="59" t="n"/>
      <c r="AR975" s="59" t="n"/>
      <c r="AS975" s="59" t="n"/>
      <c r="AT975" s="59" t="n"/>
      <c r="AU975" s="59" t="n"/>
      <c r="AV975" s="59" t="n"/>
      <c r="AW975" s="59" t="n"/>
      <c r="AX975" s="59" t="n"/>
      <c r="AY975" s="59" t="n"/>
      <c r="AZ975" s="59" t="n"/>
      <c r="BA975" s="59" t="n"/>
      <c r="BB975" s="59" t="n"/>
      <c r="BC975" s="59" t="n"/>
      <c r="BD975" s="59" t="n"/>
      <c r="BE975" s="59" t="n"/>
      <c r="BF975" s="59" t="n"/>
      <c r="BG975" s="59" t="n"/>
      <c r="BH975" s="59" t="n"/>
      <c r="BI975" s="59" t="n"/>
      <c r="BJ975" s="59" t="n"/>
      <c r="BK975" s="59" t="n"/>
      <c r="BL975" s="59" t="n"/>
      <c r="BM975" s="59" t="n"/>
      <c r="BN975" s="59" t="n"/>
      <c r="BO975" s="59" t="n"/>
      <c r="BP975" s="59" t="n"/>
      <c r="BQ975" s="59" t="n"/>
      <c r="BR975" s="59" t="n"/>
      <c r="BS975" s="59" t="n"/>
      <c r="BT975" s="59" t="n"/>
      <c r="BU975" s="59" t="n"/>
      <c r="BV975" s="59" t="n"/>
      <c r="BW975" s="59" t="n"/>
      <c r="BX975" s="59" t="n"/>
      <c r="BY975" s="59" t="n"/>
      <c r="BZ975" s="59" t="n"/>
      <c r="CA975" s="59" t="n"/>
      <c r="CB975" s="59" t="n"/>
      <c r="CC975" s="59" t="n"/>
      <c r="CD975" s="59" t="n"/>
      <c r="CE975" s="59" t="n"/>
      <c r="CF975" s="59" t="n"/>
      <c r="CG975" s="59" t="n"/>
      <c r="CH975" s="59" t="n"/>
      <c r="CI975" s="59" t="n"/>
      <c r="CJ975" s="59" t="n"/>
      <c r="CK975" s="59" t="n"/>
      <c r="CL975" s="59" t="n"/>
      <c r="CM975" s="59" t="n"/>
      <c r="CN975" s="59" t="n"/>
      <c r="CO975" s="59" t="n"/>
      <c r="CP975" s="59" t="n"/>
      <c r="CQ975" s="59" t="n"/>
      <c r="CR975" s="59" t="n"/>
      <c r="CS975" s="59" t="n"/>
      <c r="CT975" s="59" t="n"/>
      <c r="CU975" s="59" t="n"/>
      <c r="CV975" s="59" t="n"/>
      <c r="CW975" s="59" t="n"/>
      <c r="CX975" s="59" t="n"/>
      <c r="CY975" s="59" t="n"/>
      <c r="CZ975" s="59" t="n"/>
    </row>
    <row r="976">
      <c r="D976" s="59" t="n"/>
      <c r="E976" s="59" t="n"/>
      <c r="F976" s="59" t="n"/>
      <c r="G976" s="59" t="n"/>
      <c r="H976" s="59" t="n"/>
      <c r="I976" s="59" t="n"/>
      <c r="J976" s="59" t="n"/>
      <c r="K976" s="59" t="n"/>
      <c r="L976" s="59" t="n"/>
      <c r="M976" s="59" t="n"/>
      <c r="N976" s="59" t="n"/>
      <c r="O976" s="59" t="n"/>
      <c r="P976" s="59" t="n"/>
      <c r="Q976" s="59" t="n"/>
      <c r="R976" s="59" t="n"/>
      <c r="S976" s="59" t="n"/>
      <c r="T976" s="59" t="n"/>
      <c r="U976" s="59" t="n"/>
      <c r="V976" s="59" t="n"/>
      <c r="W976" s="59" t="n"/>
      <c r="X976" s="59" t="n"/>
      <c r="Y976" s="59" t="n"/>
      <c r="Z976" s="59" t="n"/>
      <c r="AA976" s="59" t="n"/>
      <c r="AB976" s="59" t="n"/>
      <c r="AC976" s="59" t="n"/>
      <c r="AD976" s="59" t="n"/>
      <c r="AE976" s="59" t="n"/>
      <c r="AF976" s="59" t="n"/>
      <c r="AG976" s="59" t="n"/>
      <c r="AH976" s="59" t="n"/>
      <c r="AI976" s="59" t="n"/>
      <c r="AJ976" s="59" t="n"/>
      <c r="AK976" s="59" t="n"/>
      <c r="AL976" s="59" t="n"/>
      <c r="AM976" s="59" t="n"/>
      <c r="AN976" s="59" t="n"/>
      <c r="AO976" s="59" t="n"/>
      <c r="AP976" s="59" t="n"/>
      <c r="AQ976" s="59" t="n"/>
      <c r="AR976" s="59" t="n"/>
      <c r="AS976" s="59" t="n"/>
      <c r="AT976" s="59" t="n"/>
      <c r="AU976" s="59" t="n"/>
      <c r="AV976" s="59" t="n"/>
      <c r="AW976" s="59" t="n"/>
      <c r="AX976" s="59" t="n"/>
      <c r="AY976" s="59" t="n"/>
      <c r="AZ976" s="59" t="n"/>
      <c r="BA976" s="59" t="n"/>
      <c r="BB976" s="59" t="n"/>
      <c r="BC976" s="59" t="n"/>
      <c r="BD976" s="59" t="n"/>
      <c r="BE976" s="59" t="n"/>
      <c r="BF976" s="59" t="n"/>
      <c r="BG976" s="59" t="n"/>
      <c r="BH976" s="59" t="n"/>
      <c r="BI976" s="59" t="n"/>
      <c r="BJ976" s="59" t="n"/>
      <c r="BK976" s="59" t="n"/>
      <c r="BL976" s="59" t="n"/>
      <c r="BM976" s="59" t="n"/>
      <c r="BN976" s="59" t="n"/>
      <c r="BO976" s="59" t="n"/>
      <c r="BP976" s="59" t="n"/>
      <c r="BQ976" s="59" t="n"/>
      <c r="BR976" s="59" t="n"/>
      <c r="BS976" s="59" t="n"/>
      <c r="BT976" s="59" t="n"/>
      <c r="BU976" s="59" t="n"/>
      <c r="BV976" s="59" t="n"/>
      <c r="BW976" s="59" t="n"/>
      <c r="BX976" s="59" t="n"/>
      <c r="BY976" s="59" t="n"/>
      <c r="BZ976" s="59" t="n"/>
      <c r="CA976" s="59" t="n"/>
      <c r="CB976" s="59" t="n"/>
      <c r="CC976" s="59" t="n"/>
      <c r="CD976" s="59" t="n"/>
      <c r="CE976" s="59" t="n"/>
      <c r="CF976" s="59" t="n"/>
      <c r="CG976" s="59" t="n"/>
      <c r="CH976" s="59" t="n"/>
      <c r="CI976" s="59" t="n"/>
      <c r="CJ976" s="59" t="n"/>
      <c r="CK976" s="59" t="n"/>
      <c r="CL976" s="59" t="n"/>
      <c r="CM976" s="59" t="n"/>
      <c r="CN976" s="59" t="n"/>
      <c r="CO976" s="59" t="n"/>
      <c r="CP976" s="59" t="n"/>
      <c r="CQ976" s="59" t="n"/>
      <c r="CR976" s="59" t="n"/>
      <c r="CS976" s="59" t="n"/>
      <c r="CT976" s="59" t="n"/>
      <c r="CU976" s="59" t="n"/>
      <c r="CV976" s="59" t="n"/>
      <c r="CW976" s="59" t="n"/>
      <c r="CX976" s="59" t="n"/>
      <c r="CY976" s="59" t="n"/>
      <c r="CZ976" s="59" t="n"/>
    </row>
    <row r="977">
      <c r="D977" s="59" t="n"/>
      <c r="E977" s="59" t="n"/>
      <c r="F977" s="59" t="n"/>
      <c r="G977" s="59" t="n"/>
      <c r="H977" s="59" t="n"/>
      <c r="I977" s="59" t="n"/>
      <c r="J977" s="59" t="n"/>
      <c r="K977" s="59" t="n"/>
      <c r="L977" s="59" t="n"/>
      <c r="M977" s="59" t="n"/>
      <c r="N977" s="59" t="n"/>
      <c r="O977" s="59" t="n"/>
      <c r="P977" s="59" t="n"/>
      <c r="Q977" s="59" t="n"/>
      <c r="R977" s="59" t="n"/>
      <c r="S977" s="59" t="n"/>
      <c r="T977" s="59" t="n"/>
      <c r="U977" s="59" t="n"/>
      <c r="V977" s="59" t="n"/>
      <c r="W977" s="59" t="n"/>
      <c r="X977" s="59" t="n"/>
      <c r="Y977" s="59" t="n"/>
      <c r="Z977" s="59" t="n"/>
      <c r="AA977" s="59" t="n"/>
      <c r="AB977" s="59" t="n"/>
      <c r="AC977" s="59" t="n"/>
      <c r="AD977" s="59" t="n"/>
      <c r="AE977" s="59" t="n"/>
      <c r="AF977" s="59" t="n"/>
      <c r="AG977" s="59" t="n"/>
      <c r="AH977" s="59" t="n"/>
      <c r="AI977" s="59" t="n"/>
      <c r="AJ977" s="59" t="n"/>
      <c r="AK977" s="59" t="n"/>
      <c r="AL977" s="59" t="n"/>
      <c r="AM977" s="59" t="n"/>
      <c r="AN977" s="59" t="n"/>
      <c r="AO977" s="59" t="n"/>
      <c r="AP977" s="59" t="n"/>
      <c r="AQ977" s="59" t="n"/>
      <c r="AR977" s="59" t="n"/>
      <c r="AS977" s="59" t="n"/>
      <c r="AT977" s="59" t="n"/>
      <c r="AU977" s="59" t="n"/>
      <c r="AV977" s="59" t="n"/>
      <c r="AW977" s="59" t="n"/>
      <c r="AX977" s="59" t="n"/>
      <c r="AY977" s="59" t="n"/>
      <c r="AZ977" s="59" t="n"/>
      <c r="BA977" s="59" t="n"/>
      <c r="BB977" s="59" t="n"/>
      <c r="BC977" s="59" t="n"/>
      <c r="BD977" s="59" t="n"/>
      <c r="BE977" s="59" t="n"/>
      <c r="BF977" s="59" t="n"/>
      <c r="BG977" s="59" t="n"/>
      <c r="BH977" s="59" t="n"/>
      <c r="BI977" s="59" t="n"/>
      <c r="BJ977" s="59" t="n"/>
      <c r="BK977" s="59" t="n"/>
      <c r="BL977" s="59" t="n"/>
      <c r="BM977" s="59" t="n"/>
      <c r="BN977" s="59" t="n"/>
      <c r="BO977" s="59" t="n"/>
      <c r="BP977" s="59" t="n"/>
      <c r="BQ977" s="59" t="n"/>
      <c r="BR977" s="59" t="n"/>
      <c r="BS977" s="59" t="n"/>
      <c r="BT977" s="59" t="n"/>
      <c r="BU977" s="59" t="n"/>
      <c r="BV977" s="59" t="n"/>
      <c r="BW977" s="59" t="n"/>
      <c r="BX977" s="59" t="n"/>
      <c r="BY977" s="59" t="n"/>
      <c r="BZ977" s="59" t="n"/>
      <c r="CA977" s="59" t="n"/>
      <c r="CB977" s="59" t="n"/>
      <c r="CC977" s="59" t="n"/>
      <c r="CD977" s="59" t="n"/>
      <c r="CE977" s="59" t="n"/>
      <c r="CF977" s="59" t="n"/>
      <c r="CG977" s="59" t="n"/>
      <c r="CH977" s="59" t="n"/>
      <c r="CI977" s="59" t="n"/>
      <c r="CJ977" s="59" t="n"/>
      <c r="CK977" s="59" t="n"/>
      <c r="CL977" s="59" t="n"/>
      <c r="CM977" s="59" t="n"/>
      <c r="CN977" s="59" t="n"/>
      <c r="CO977" s="59" t="n"/>
      <c r="CP977" s="59" t="n"/>
      <c r="CQ977" s="59" t="n"/>
      <c r="CR977" s="59" t="n"/>
      <c r="CS977" s="59" t="n"/>
      <c r="CT977" s="59" t="n"/>
      <c r="CU977" s="59" t="n"/>
      <c r="CV977" s="59" t="n"/>
      <c r="CW977" s="59" t="n"/>
      <c r="CX977" s="59" t="n"/>
      <c r="CY977" s="59" t="n"/>
      <c r="CZ977" s="59" t="n"/>
    </row>
    <row r="978">
      <c r="D978" s="59" t="n"/>
      <c r="E978" s="59" t="n"/>
      <c r="F978" s="59" t="n"/>
      <c r="G978" s="59" t="n"/>
      <c r="H978" s="59" t="n"/>
      <c r="I978" s="59" t="n"/>
      <c r="J978" s="59" t="n"/>
      <c r="K978" s="59" t="n"/>
      <c r="L978" s="59" t="n"/>
      <c r="M978" s="59" t="n"/>
      <c r="N978" s="59" t="n"/>
      <c r="O978" s="59" t="n"/>
      <c r="P978" s="59" t="n"/>
      <c r="Q978" s="59" t="n"/>
      <c r="R978" s="59" t="n"/>
      <c r="S978" s="59" t="n"/>
      <c r="T978" s="59" t="n"/>
      <c r="U978" s="59" t="n"/>
      <c r="V978" s="59" t="n"/>
      <c r="W978" s="59" t="n"/>
      <c r="X978" s="59" t="n"/>
      <c r="Y978" s="59" t="n"/>
      <c r="Z978" s="59" t="n"/>
      <c r="AA978" s="59" t="n"/>
      <c r="AB978" s="59" t="n"/>
      <c r="AC978" s="59" t="n"/>
      <c r="AD978" s="59" t="n"/>
      <c r="AE978" s="59" t="n"/>
      <c r="AF978" s="59" t="n"/>
      <c r="AG978" s="59" t="n"/>
      <c r="AH978" s="59" t="n"/>
      <c r="AI978" s="59" t="n"/>
      <c r="AJ978" s="59" t="n"/>
      <c r="AK978" s="59" t="n"/>
      <c r="AL978" s="59" t="n"/>
      <c r="AM978" s="59" t="n"/>
      <c r="AN978" s="59" t="n"/>
      <c r="AO978" s="59" t="n"/>
      <c r="AP978" s="59" t="n"/>
      <c r="AQ978" s="59" t="n"/>
      <c r="AR978" s="59" t="n"/>
      <c r="AS978" s="59" t="n"/>
      <c r="AT978" s="59" t="n"/>
      <c r="AU978" s="59" t="n"/>
      <c r="AV978" s="59" t="n"/>
      <c r="AW978" s="59" t="n"/>
      <c r="AX978" s="59" t="n"/>
      <c r="AY978" s="59" t="n"/>
      <c r="AZ978" s="59" t="n"/>
      <c r="BA978" s="59" t="n"/>
      <c r="BB978" s="59" t="n"/>
      <c r="BC978" s="59" t="n"/>
      <c r="BD978" s="59" t="n"/>
      <c r="BE978" s="59" t="n"/>
      <c r="BF978" s="59" t="n"/>
      <c r="BG978" s="59" t="n"/>
      <c r="BH978" s="59" t="n"/>
      <c r="BI978" s="59" t="n"/>
      <c r="BJ978" s="59" t="n"/>
      <c r="BK978" s="59" t="n"/>
      <c r="BL978" s="59" t="n"/>
      <c r="BM978" s="59" t="n"/>
      <c r="BN978" s="59" t="n"/>
      <c r="BO978" s="59" t="n"/>
      <c r="BP978" s="59" t="n"/>
      <c r="BQ978" s="59" t="n"/>
      <c r="BR978" s="59" t="n"/>
      <c r="BS978" s="59" t="n"/>
      <c r="BT978" s="59" t="n"/>
      <c r="BU978" s="59" t="n"/>
      <c r="BV978" s="59" t="n"/>
      <c r="BW978" s="59" t="n"/>
      <c r="BX978" s="59" t="n"/>
      <c r="BY978" s="59" t="n"/>
      <c r="BZ978" s="59" t="n"/>
      <c r="CA978" s="59" t="n"/>
      <c r="CB978" s="59" t="n"/>
      <c r="CC978" s="59" t="n"/>
      <c r="CD978" s="59" t="n"/>
      <c r="CE978" s="59" t="n"/>
      <c r="CF978" s="59" t="n"/>
      <c r="CG978" s="59" t="n"/>
      <c r="CH978" s="59" t="n"/>
      <c r="CI978" s="59" t="n"/>
      <c r="CJ978" s="59" t="n"/>
      <c r="CK978" s="59" t="n"/>
      <c r="CL978" s="59" t="n"/>
      <c r="CM978" s="59" t="n"/>
      <c r="CN978" s="59" t="n"/>
      <c r="CO978" s="59" t="n"/>
      <c r="CP978" s="59" t="n"/>
      <c r="CQ978" s="59" t="n"/>
      <c r="CR978" s="59" t="n"/>
      <c r="CS978" s="59" t="n"/>
      <c r="CT978" s="59" t="n"/>
      <c r="CU978" s="59" t="n"/>
      <c r="CV978" s="59" t="n"/>
      <c r="CW978" s="59" t="n"/>
      <c r="CX978" s="59" t="n"/>
      <c r="CY978" s="59" t="n"/>
      <c r="CZ978" s="59" t="n"/>
    </row>
    <row r="979">
      <c r="D979" s="107" t="n"/>
      <c r="E979" s="107" t="n"/>
      <c r="F979" s="107" t="n"/>
      <c r="G979" s="107" t="n"/>
      <c r="H979" s="107" t="n"/>
      <c r="I979" s="107" t="n"/>
      <c r="J979" s="107" t="n"/>
      <c r="K979" s="107" t="n"/>
      <c r="L979" s="107" t="n"/>
      <c r="M979" s="107" t="n"/>
      <c r="N979" s="107" t="n"/>
      <c r="O979" s="107" t="n"/>
      <c r="P979" s="107" t="n"/>
      <c r="Q979" s="107" t="n"/>
      <c r="R979" s="107" t="n"/>
      <c r="S979" s="107" t="n"/>
      <c r="T979" s="107" t="n"/>
      <c r="U979" s="107" t="n"/>
      <c r="V979" s="107" t="n"/>
      <c r="W979" s="107" t="n"/>
      <c r="X979" s="107" t="n"/>
      <c r="Y979" s="107" t="n"/>
      <c r="Z979" s="107" t="n"/>
      <c r="AA979" s="107" t="n"/>
      <c r="AB979" s="107" t="n"/>
      <c r="AC979" s="107" t="n"/>
      <c r="AD979" s="107" t="n"/>
      <c r="AE979" s="107" t="n"/>
      <c r="AF979" s="107" t="n"/>
      <c r="AG979" s="107" t="n"/>
      <c r="AH979" s="107" t="n"/>
      <c r="AI979" s="107" t="n"/>
      <c r="AJ979" s="107" t="n"/>
      <c r="AK979" s="107" t="n"/>
      <c r="AL979" s="107" t="n"/>
      <c r="AM979" s="107" t="n"/>
      <c r="AN979" s="107" t="n"/>
      <c r="AO979" s="107" t="n"/>
      <c r="AP979" s="107" t="n"/>
      <c r="AQ979" s="107" t="n"/>
      <c r="AR979" s="107" t="n"/>
      <c r="AS979" s="107" t="n"/>
      <c r="AT979" s="107" t="n"/>
      <c r="AU979" s="107" t="n"/>
      <c r="AV979" s="107" t="n"/>
      <c r="AW979" s="107" t="n"/>
      <c r="AX979" s="107" t="n"/>
      <c r="AY979" s="107" t="n"/>
      <c r="AZ979" s="107" t="n"/>
      <c r="BA979" s="107" t="n"/>
      <c r="BB979" s="107" t="n"/>
      <c r="BC979" s="107" t="n"/>
      <c r="BD979" s="107" t="n"/>
      <c r="BE979" s="107" t="n"/>
      <c r="BF979" s="107" t="n"/>
      <c r="BG979" s="107" t="n"/>
      <c r="BH979" s="107" t="n"/>
      <c r="BI979" s="107" t="n"/>
      <c r="BJ979" s="107" t="n"/>
      <c r="BK979" s="107" t="n"/>
      <c r="BL979" s="107" t="n"/>
      <c r="BM979" s="107" t="n"/>
      <c r="BN979" s="107" t="n"/>
      <c r="BO979" s="107" t="n"/>
      <c r="BP979" s="107" t="n"/>
      <c r="BQ979" s="107" t="n"/>
      <c r="BR979" s="107" t="n"/>
      <c r="BS979" s="107" t="n"/>
      <c r="BT979" s="107" t="n"/>
      <c r="BU979" s="107" t="n"/>
      <c r="BV979" s="107" t="n"/>
      <c r="BW979" s="107" t="n"/>
      <c r="BX979" s="107" t="n"/>
      <c r="BY979" s="107" t="n"/>
      <c r="BZ979" s="107" t="n"/>
      <c r="CA979" s="107" t="n"/>
      <c r="CB979" s="107" t="n"/>
      <c r="CC979" s="107" t="n"/>
      <c r="CD979" s="107" t="n"/>
      <c r="CE979" s="107" t="n"/>
      <c r="CF979" s="107" t="n"/>
      <c r="CG979" s="107" t="n"/>
      <c r="CH979" s="107" t="n"/>
      <c r="CI979" s="107" t="n"/>
      <c r="CJ979" s="107" t="n"/>
      <c r="CK979" s="107" t="n"/>
      <c r="CL979" s="107" t="n"/>
      <c r="CM979" s="107" t="n"/>
      <c r="CN979" s="107" t="n"/>
      <c r="CO979" s="107" t="n"/>
      <c r="CP979" s="107" t="n"/>
      <c r="CQ979" s="107" t="n"/>
      <c r="CR979" s="107" t="n"/>
      <c r="CS979" s="107" t="n"/>
      <c r="CT979" s="107" t="n"/>
      <c r="CU979" s="107" t="n"/>
      <c r="CV979" s="107" t="n"/>
      <c r="CW979" s="107" t="n"/>
      <c r="CX979" s="107" t="n"/>
      <c r="CY979" s="107" t="n"/>
      <c r="CZ979" s="107" t="n"/>
    </row>
    <row r="982">
      <c r="A982" s="2">
        <f>IF($A975="","","   projections")</f>
        <v/>
      </c>
      <c r="B982" s="68">
        <f>IF($A975="",0,COUNT($E983:$CZ983))</f>
        <v/>
      </c>
      <c r="C982" s="69">
        <f>IF($B982=0,0,MAX($E983:$CZ983))</f>
        <v/>
      </c>
      <c r="D982" s="58">
        <f>_xll.BDS($A975,'Field Check'!$C$42,"headers=y","startcol=1","endcol=3","dir=h","cols=21;rows=3")</f>
        <v/>
      </c>
      <c r="E982" s="59" t="n">
        <v>46261</v>
      </c>
      <c r="F982" s="59" t="n">
        <v>46435</v>
      </c>
      <c r="G982" s="59" t="n">
        <v>46625</v>
      </c>
      <c r="H982" s="59" t="n">
        <v>46799</v>
      </c>
      <c r="I982" s="59" t="n">
        <v>46989</v>
      </c>
      <c r="J982" s="59" t="n">
        <v>47163</v>
      </c>
      <c r="K982" s="59" t="n">
        <v>47353</v>
      </c>
      <c r="L982" s="59" t="n">
        <v>47527</v>
      </c>
      <c r="M982" s="59" t="n">
        <v>47717</v>
      </c>
      <c r="N982" s="59" t="n">
        <v>47891</v>
      </c>
      <c r="O982" s="59" t="n">
        <v>48088</v>
      </c>
      <c r="P982" s="59" t="n">
        <v>48262</v>
      </c>
      <c r="Q982" s="59" t="n">
        <v>48452</v>
      </c>
      <c r="R982" s="59" t="n">
        <v>48626</v>
      </c>
      <c r="S982" s="59" t="n">
        <v>48816</v>
      </c>
      <c r="T982" s="59" t="n">
        <v>48990</v>
      </c>
      <c r="U982" s="59" t="n">
        <v>49180</v>
      </c>
      <c r="V982" s="59" t="n">
        <v>49361</v>
      </c>
      <c r="W982" s="59" t="n">
        <v>49551</v>
      </c>
      <c r="X982" s="59" t="n">
        <v>49725</v>
      </c>
      <c r="Y982" s="59" t="n"/>
      <c r="Z982" s="59" t="n"/>
      <c r="AA982" s="59" t="n"/>
      <c r="AB982" s="59" t="n"/>
      <c r="AC982" s="59" t="n"/>
      <c r="AD982" s="59" t="n"/>
      <c r="AE982" s="59" t="n"/>
      <c r="AF982" s="59" t="n"/>
      <c r="AG982" s="59" t="n"/>
      <c r="AH982" s="59" t="n"/>
      <c r="AI982" s="59" t="n"/>
      <c r="AJ982" s="59" t="n"/>
      <c r="AK982" s="59" t="n"/>
      <c r="AL982" s="59" t="n"/>
      <c r="AM982" s="59" t="n"/>
      <c r="AN982" s="59" t="n"/>
      <c r="AO982" s="59" t="n"/>
      <c r="AP982" s="59" t="n"/>
      <c r="AQ982" s="59" t="n"/>
      <c r="AR982" s="59" t="n"/>
      <c r="AS982" s="59" t="n"/>
      <c r="AT982" s="59" t="n"/>
      <c r="AU982" s="59" t="n"/>
      <c r="AV982" s="59" t="n"/>
      <c r="AW982" s="59" t="n"/>
      <c r="AX982" s="59" t="n"/>
      <c r="AY982" s="59" t="n"/>
      <c r="AZ982" s="59" t="n"/>
      <c r="BA982" s="59" t="n"/>
      <c r="BB982" s="59" t="n"/>
      <c r="BC982" s="59" t="n"/>
      <c r="BD982" s="59" t="n"/>
      <c r="BE982" s="59" t="n"/>
      <c r="BF982" s="59" t="n"/>
      <c r="BG982" s="59" t="n"/>
      <c r="BH982" s="59" t="n"/>
      <c r="BI982" s="59" t="n"/>
      <c r="BJ982" s="59" t="n"/>
      <c r="BK982" s="59" t="n"/>
      <c r="BL982" s="59" t="n"/>
      <c r="BM982" s="59" t="n"/>
      <c r="BN982" s="59" t="n"/>
      <c r="BO982" s="59" t="n"/>
      <c r="BP982" s="59" t="n"/>
      <c r="BQ982" s="59" t="n"/>
      <c r="BR982" s="59" t="n"/>
      <c r="BS982" s="59" t="n"/>
      <c r="BT982" s="59" t="n"/>
      <c r="BU982" s="59" t="n"/>
      <c r="BV982" s="59" t="n"/>
      <c r="BW982" s="59" t="n"/>
      <c r="BX982" s="59" t="n"/>
      <c r="BY982" s="59" t="n"/>
      <c r="BZ982" s="59" t="n"/>
      <c r="CA982" s="59" t="n"/>
      <c r="CB982" s="59" t="n"/>
      <c r="CC982" s="59" t="n"/>
      <c r="CD982" s="59" t="n"/>
      <c r="CE982" s="59" t="n"/>
      <c r="CF982" s="59" t="n"/>
      <c r="CG982" s="59" t="n"/>
      <c r="CH982" s="59" t="n"/>
      <c r="CI982" s="59" t="n"/>
      <c r="CJ982" s="59" t="n"/>
      <c r="CK982" s="59" t="n"/>
      <c r="CL982" s="59" t="n"/>
      <c r="CM982" s="59" t="n"/>
      <c r="CN982" s="59" t="n"/>
      <c r="CO982" s="59" t="n"/>
      <c r="CP982" s="59" t="n"/>
      <c r="CQ982" s="59" t="n"/>
      <c r="CR982" s="59" t="n"/>
      <c r="CS982" s="59" t="n"/>
      <c r="CT982" s="59" t="n"/>
      <c r="CU982" s="59" t="n"/>
      <c r="CV982" s="59" t="n"/>
      <c r="CW982" s="59" t="n"/>
      <c r="CX982" s="59" t="n"/>
      <c r="CY982" s="59" t="n"/>
      <c r="CZ982" s="59" t="n"/>
    </row>
    <row r="983">
      <c r="D983" s="59" t="inlineStr">
        <is>
          <t>Ex-Date</t>
        </is>
      </c>
      <c r="E983" s="59" t="n">
        <v>46274</v>
      </c>
      <c r="F983" s="59" t="n">
        <v>46462</v>
      </c>
      <c r="G983" s="59" t="n">
        <v>46645</v>
      </c>
      <c r="H983" s="59" t="n">
        <v>46826</v>
      </c>
      <c r="I983" s="59" t="n">
        <v>47009</v>
      </c>
      <c r="J983" s="59" t="n">
        <v>47190</v>
      </c>
      <c r="K983" s="59" t="n">
        <v>47373</v>
      </c>
      <c r="L983" s="59" t="n">
        <v>47554</v>
      </c>
      <c r="M983" s="59" t="n">
        <v>47737</v>
      </c>
      <c r="N983" s="59" t="n">
        <v>47918</v>
      </c>
      <c r="O983" s="59" t="n">
        <v>48101</v>
      </c>
      <c r="P983" s="59" t="n">
        <v>48289</v>
      </c>
      <c r="Q983" s="59" t="n">
        <v>48472</v>
      </c>
      <c r="R983" s="59" t="n">
        <v>48653</v>
      </c>
      <c r="S983" s="59" t="n">
        <v>48836</v>
      </c>
      <c r="T983" s="59" t="n">
        <v>49017</v>
      </c>
      <c r="U983" s="59" t="n">
        <v>49200</v>
      </c>
      <c r="V983" s="59" t="n">
        <v>49388</v>
      </c>
      <c r="W983" s="59" t="n">
        <v>49571</v>
      </c>
      <c r="X983" s="59" t="n">
        <v>49752</v>
      </c>
      <c r="Y983" s="59" t="n"/>
      <c r="Z983" s="59" t="n"/>
      <c r="AA983" s="59" t="n"/>
      <c r="AB983" s="59" t="n"/>
      <c r="AC983" s="59" t="n"/>
      <c r="AD983" s="59" t="n"/>
      <c r="AE983" s="59" t="n"/>
      <c r="AF983" s="59" t="n"/>
      <c r="AG983" s="59" t="n"/>
      <c r="AH983" s="59" t="n"/>
      <c r="AI983" s="59" t="n"/>
      <c r="AJ983" s="59" t="n"/>
      <c r="AK983" s="59" t="n"/>
      <c r="AL983" s="59" t="n"/>
      <c r="AM983" s="59" t="n"/>
      <c r="AN983" s="59" t="n"/>
      <c r="AO983" s="59" t="n"/>
      <c r="AP983" s="59" t="n"/>
      <c r="AQ983" s="59" t="n"/>
      <c r="AR983" s="59" t="n"/>
      <c r="AS983" s="59" t="n"/>
      <c r="AT983" s="59" t="n"/>
      <c r="AU983" s="59" t="n"/>
      <c r="AV983" s="59" t="n"/>
      <c r="AW983" s="59" t="n"/>
      <c r="AX983" s="59" t="n"/>
      <c r="AY983" s="59" t="n"/>
      <c r="AZ983" s="59" t="n"/>
      <c r="BA983" s="59" t="n"/>
      <c r="BB983" s="59" t="n"/>
      <c r="BC983" s="59" t="n"/>
      <c r="BD983" s="59" t="n"/>
      <c r="BE983" s="59" t="n"/>
      <c r="BF983" s="59" t="n"/>
      <c r="BG983" s="59" t="n"/>
      <c r="BH983" s="59" t="n"/>
      <c r="BI983" s="59" t="n"/>
      <c r="BJ983" s="59" t="n"/>
      <c r="BK983" s="59" t="n"/>
      <c r="BL983" s="59" t="n"/>
      <c r="BM983" s="59" t="n"/>
      <c r="BN983" s="59" t="n"/>
      <c r="BO983" s="59" t="n"/>
      <c r="BP983" s="59" t="n"/>
      <c r="BQ983" s="59" t="n"/>
      <c r="BR983" s="59" t="n"/>
      <c r="BS983" s="59" t="n"/>
      <c r="BT983" s="59" t="n"/>
      <c r="BU983" s="59" t="n"/>
      <c r="BV983" s="59" t="n"/>
      <c r="BW983" s="59" t="n"/>
      <c r="BX983" s="59" t="n"/>
      <c r="BY983" s="59" t="n"/>
      <c r="BZ983" s="59" t="n"/>
      <c r="CA983" s="59" t="n"/>
      <c r="CB983" s="59" t="n"/>
      <c r="CC983" s="59" t="n"/>
      <c r="CD983" s="59" t="n"/>
      <c r="CE983" s="59" t="n"/>
      <c r="CF983" s="59" t="n"/>
      <c r="CG983" s="59" t="n"/>
      <c r="CH983" s="59" t="n"/>
      <c r="CI983" s="59" t="n"/>
      <c r="CJ983" s="59" t="n"/>
      <c r="CK983" s="59" t="n"/>
      <c r="CL983" s="59" t="n"/>
      <c r="CM983" s="59" t="n"/>
      <c r="CN983" s="59" t="n"/>
      <c r="CO983" s="59" t="n"/>
      <c r="CP983" s="59" t="n"/>
      <c r="CQ983" s="59" t="n"/>
      <c r="CR983" s="59" t="n"/>
      <c r="CS983" s="59" t="n"/>
      <c r="CT983" s="59" t="n"/>
      <c r="CU983" s="59" t="n"/>
      <c r="CV983" s="59" t="n"/>
      <c r="CW983" s="59" t="n"/>
      <c r="CX983" s="59" t="n"/>
      <c r="CY983" s="59" t="n"/>
      <c r="CZ983" s="59" t="n"/>
    </row>
    <row r="984">
      <c r="D984" s="107" t="inlineStr">
        <is>
          <t>Amount Per Share</t>
        </is>
      </c>
      <c r="E984" s="107" t="n">
        <v>0.13</v>
      </c>
      <c r="F984" s="107" t="n">
        <v>0.06</v>
      </c>
      <c r="G984" s="107" t="n">
        <v>0.13</v>
      </c>
      <c r="H984" s="107" t="n">
        <v>0.06</v>
      </c>
      <c r="I984" s="107" t="n">
        <v>0.13</v>
      </c>
      <c r="J984" s="107" t="n">
        <v>0.06</v>
      </c>
      <c r="K984" s="107" t="n">
        <v>0.13</v>
      </c>
      <c r="L984" s="107" t="n">
        <v>0.06</v>
      </c>
      <c r="M984" s="107" t="n">
        <v>0.13</v>
      </c>
      <c r="N984" s="107" t="n">
        <v>0.06</v>
      </c>
      <c r="O984" s="107" t="n">
        <v>0.13</v>
      </c>
      <c r="P984" s="107" t="n">
        <v>0.06</v>
      </c>
      <c r="Q984" s="107" t="n">
        <v>0.13</v>
      </c>
      <c r="R984" s="107" t="n">
        <v>0.06</v>
      </c>
      <c r="S984" s="107" t="n">
        <v>0.13</v>
      </c>
      <c r="T984" s="107" t="n">
        <v>0.06</v>
      </c>
      <c r="U984" s="107" t="n">
        <v>0.13</v>
      </c>
      <c r="V984" s="107" t="n">
        <v>0.06</v>
      </c>
      <c r="W984" s="107" t="n">
        <v>0.13</v>
      </c>
      <c r="X984" s="107" t="n">
        <v>0.06</v>
      </c>
      <c r="Y984" s="107" t="n"/>
      <c r="Z984" s="107" t="n"/>
      <c r="AA984" s="107" t="n"/>
      <c r="AB984" s="107" t="n"/>
      <c r="AC984" s="107" t="n"/>
      <c r="AD984" s="107" t="n"/>
      <c r="AE984" s="107" t="n"/>
      <c r="AF984" s="107" t="n"/>
      <c r="AG984" s="107" t="n"/>
      <c r="AH984" s="107" t="n"/>
      <c r="AI984" s="107" t="n"/>
      <c r="AJ984" s="107" t="n"/>
      <c r="AK984" s="107" t="n"/>
      <c r="AL984" s="107" t="n"/>
      <c r="AM984" s="107" t="n"/>
      <c r="AN984" s="107" t="n"/>
      <c r="AO984" s="107" t="n"/>
      <c r="AP984" s="107" t="n"/>
      <c r="AQ984" s="107" t="n"/>
      <c r="AR984" s="107" t="n"/>
      <c r="AS984" s="107" t="n"/>
      <c r="AT984" s="107" t="n"/>
      <c r="AU984" s="107" t="n"/>
      <c r="AV984" s="107" t="n"/>
      <c r="AW984" s="107" t="n"/>
      <c r="AX984" s="107" t="n"/>
      <c r="AY984" s="107" t="n"/>
      <c r="AZ984" s="107" t="n"/>
      <c r="BA984" s="107" t="n"/>
      <c r="BB984" s="107" t="n"/>
      <c r="BC984" s="107" t="n"/>
      <c r="BD984" s="107" t="n"/>
      <c r="BE984" s="107" t="n"/>
      <c r="BF984" s="107" t="n"/>
      <c r="BG984" s="107" t="n"/>
      <c r="BH984" s="107" t="n"/>
      <c r="BI984" s="107" t="n"/>
      <c r="BJ984" s="107" t="n"/>
      <c r="BK984" s="107" t="n"/>
      <c r="BL984" s="107" t="n"/>
      <c r="BM984" s="107" t="n"/>
      <c r="BN984" s="107" t="n"/>
      <c r="BO984" s="107" t="n"/>
      <c r="BP984" s="107" t="n"/>
      <c r="BQ984" s="107" t="n"/>
      <c r="BR984" s="107" t="n"/>
      <c r="BS984" s="107" t="n"/>
      <c r="BT984" s="107" t="n"/>
      <c r="BU984" s="107" t="n"/>
      <c r="BV984" s="107" t="n"/>
      <c r="BW984" s="107" t="n"/>
      <c r="BX984" s="107" t="n"/>
      <c r="BY984" s="107" t="n"/>
      <c r="BZ984" s="107" t="n"/>
      <c r="CA984" s="107" t="n"/>
      <c r="CB984" s="107" t="n"/>
      <c r="CC984" s="107" t="n"/>
      <c r="CD984" s="107" t="n"/>
      <c r="CE984" s="107" t="n"/>
      <c r="CF984" s="107" t="n"/>
      <c r="CG984" s="107" t="n"/>
      <c r="CH984" s="107" t="n"/>
      <c r="CI984" s="107" t="n"/>
      <c r="CJ984" s="107" t="n"/>
      <c r="CK984" s="107" t="n"/>
      <c r="CL984" s="107" t="n"/>
      <c r="CM984" s="107" t="n"/>
      <c r="CN984" s="107" t="n"/>
      <c r="CO984" s="107" t="n"/>
      <c r="CP984" s="107" t="n"/>
      <c r="CQ984" s="107" t="n"/>
      <c r="CR984" s="107" t="n"/>
      <c r="CS984" s="107" t="n"/>
      <c r="CT984" s="107" t="n"/>
      <c r="CU984" s="107" t="n"/>
      <c r="CV984" s="107" t="n"/>
      <c r="CW984" s="107" t="n"/>
      <c r="CX984" s="107" t="n"/>
      <c r="CY984" s="107" t="n"/>
      <c r="CZ984" s="107" t="n"/>
    </row>
    <row r="986">
      <c r="A986" s="126">
        <f>IF('AS51'!$C$95="","",'AS51'!$C$95)</f>
        <v/>
      </c>
      <c r="B986" s="68">
        <f>IF($A986="",0,COUNT($E987:$CZ987))</f>
        <v/>
      </c>
      <c r="C986" s="69">
        <f>IF($B986=0,0,MAX($E987:$CZ987))</f>
        <v/>
      </c>
      <c r="D986" s="58">
        <f>_xll.BDS($A986,'Field Check'!$C$44,"headers=y","startcol=1","endcol=7","dir=h","DVD_START_DT",'Field Check'!$C$59,"DVD_END_DT",'Field Check'!$D$59)</f>
        <v/>
      </c>
      <c r="E986" s="59" t="n"/>
      <c r="F986" s="59" t="n"/>
      <c r="G986" s="59" t="n"/>
      <c r="H986" s="59" t="n"/>
      <c r="I986" s="59" t="n"/>
      <c r="J986" s="59" t="n"/>
      <c r="K986" s="59" t="n"/>
      <c r="L986" s="59" t="n"/>
      <c r="M986" s="59" t="n"/>
      <c r="N986" s="59" t="n"/>
      <c r="O986" s="59" t="n"/>
      <c r="P986" s="59" t="n"/>
      <c r="Q986" s="59" t="n"/>
      <c r="R986" s="59" t="n"/>
      <c r="S986" s="59" t="n"/>
      <c r="T986" s="59" t="n"/>
      <c r="U986" s="59" t="n"/>
      <c r="V986" s="59" t="n"/>
      <c r="W986" s="59" t="n"/>
      <c r="X986" s="59" t="n"/>
      <c r="Y986" s="59" t="n"/>
      <c r="Z986" s="59" t="n"/>
      <c r="AA986" s="59" t="n"/>
      <c r="AB986" s="59" t="n"/>
      <c r="AC986" s="59" t="n"/>
      <c r="AD986" s="59" t="n"/>
      <c r="AE986" s="59" t="n"/>
      <c r="AF986" s="59" t="n"/>
      <c r="AG986" s="59" t="n"/>
      <c r="AH986" s="59" t="n"/>
      <c r="AI986" s="59" t="n"/>
      <c r="AJ986" s="59" t="n"/>
      <c r="AK986" s="59" t="n"/>
      <c r="AL986" s="59" t="n"/>
      <c r="AM986" s="59" t="n"/>
      <c r="AN986" s="59" t="n"/>
      <c r="AO986" s="59" t="n"/>
      <c r="AP986" s="59" t="n"/>
      <c r="AQ986" s="59" t="n"/>
      <c r="AR986" s="59" t="n"/>
      <c r="AS986" s="59" t="n"/>
      <c r="AT986" s="59" t="n"/>
      <c r="AU986" s="59" t="n"/>
      <c r="AV986" s="59" t="n"/>
      <c r="AW986" s="59" t="n"/>
      <c r="AX986" s="59" t="n"/>
      <c r="AY986" s="59" t="n"/>
      <c r="AZ986" s="59" t="n"/>
      <c r="BA986" s="59" t="n"/>
      <c r="BB986" s="59" t="n"/>
      <c r="BC986" s="59" t="n"/>
      <c r="BD986" s="59" t="n"/>
      <c r="BE986" s="59" t="n"/>
      <c r="BF986" s="59" t="n"/>
      <c r="BG986" s="59" t="n"/>
      <c r="BH986" s="59" t="n"/>
      <c r="BI986" s="59" t="n"/>
      <c r="BJ986" s="59" t="n"/>
      <c r="BK986" s="59" t="n"/>
      <c r="BL986" s="59" t="n"/>
      <c r="BM986" s="59" t="n"/>
      <c r="BN986" s="59" t="n"/>
      <c r="BO986" s="59" t="n"/>
      <c r="BP986" s="59" t="n"/>
      <c r="BQ986" s="59" t="n"/>
      <c r="BR986" s="59" t="n"/>
      <c r="BS986" s="59" t="n"/>
      <c r="BT986" s="59" t="n"/>
      <c r="BU986" s="59" t="n"/>
      <c r="BV986" s="59" t="n"/>
      <c r="BW986" s="59" t="n"/>
      <c r="BX986" s="59" t="n"/>
      <c r="BY986" s="59" t="n"/>
      <c r="BZ986" s="59" t="n"/>
      <c r="CA986" s="59" t="n"/>
      <c r="CB986" s="59" t="n"/>
      <c r="CC986" s="59" t="n"/>
      <c r="CD986" s="59" t="n"/>
      <c r="CE986" s="59" t="n"/>
      <c r="CF986" s="59" t="n"/>
      <c r="CG986" s="59" t="n"/>
      <c r="CH986" s="59" t="n"/>
      <c r="CI986" s="59" t="n"/>
      <c r="CJ986" s="59" t="n"/>
      <c r="CK986" s="59" t="n"/>
      <c r="CL986" s="59" t="n"/>
      <c r="CM986" s="59" t="n"/>
      <c r="CN986" s="59" t="n"/>
      <c r="CO986" s="59" t="n"/>
      <c r="CP986" s="59" t="n"/>
      <c r="CQ986" s="59" t="n"/>
      <c r="CR986" s="59" t="n"/>
      <c r="CS986" s="59" t="n"/>
      <c r="CT986" s="59" t="n"/>
      <c r="CU986" s="59" t="n"/>
      <c r="CV986" s="59" t="n"/>
      <c r="CW986" s="59" t="n"/>
      <c r="CX986" s="59" t="n"/>
      <c r="CY986" s="59" t="n"/>
      <c r="CZ986" s="59" t="n"/>
    </row>
    <row r="987">
      <c r="D987" s="59" t="n"/>
      <c r="E987" s="59" t="n"/>
      <c r="F987" s="59" t="n"/>
      <c r="G987" s="59" t="n"/>
      <c r="H987" s="59" t="n"/>
      <c r="I987" s="59" t="n"/>
      <c r="J987" s="59" t="n"/>
      <c r="K987" s="59" t="n"/>
      <c r="L987" s="59" t="n"/>
      <c r="M987" s="59" t="n"/>
      <c r="N987" s="59" t="n"/>
      <c r="O987" s="59" t="n"/>
      <c r="P987" s="59" t="n"/>
      <c r="Q987" s="59" t="n"/>
      <c r="R987" s="59" t="n"/>
      <c r="S987" s="59" t="n"/>
      <c r="T987" s="59" t="n"/>
      <c r="U987" s="59" t="n"/>
      <c r="V987" s="59" t="n"/>
      <c r="W987" s="59" t="n"/>
      <c r="X987" s="59" t="n"/>
      <c r="Y987" s="59" t="n"/>
      <c r="Z987" s="59" t="n"/>
      <c r="AA987" s="59" t="n"/>
      <c r="AB987" s="59" t="n"/>
      <c r="AC987" s="59" t="n"/>
      <c r="AD987" s="59" t="n"/>
      <c r="AE987" s="59" t="n"/>
      <c r="AF987" s="59" t="n"/>
      <c r="AG987" s="59" t="n"/>
      <c r="AH987" s="59" t="n"/>
      <c r="AI987" s="59" t="n"/>
      <c r="AJ987" s="59" t="n"/>
      <c r="AK987" s="59" t="n"/>
      <c r="AL987" s="59" t="n"/>
      <c r="AM987" s="59" t="n"/>
      <c r="AN987" s="59" t="n"/>
      <c r="AO987" s="59" t="n"/>
      <c r="AP987" s="59" t="n"/>
      <c r="AQ987" s="59" t="n"/>
      <c r="AR987" s="59" t="n"/>
      <c r="AS987" s="59" t="n"/>
      <c r="AT987" s="59" t="n"/>
      <c r="AU987" s="59" t="n"/>
      <c r="AV987" s="59" t="n"/>
      <c r="AW987" s="59" t="n"/>
      <c r="AX987" s="59" t="n"/>
      <c r="AY987" s="59" t="n"/>
      <c r="AZ987" s="59" t="n"/>
      <c r="BA987" s="59" t="n"/>
      <c r="BB987" s="59" t="n"/>
      <c r="BC987" s="59" t="n"/>
      <c r="BD987" s="59" t="n"/>
      <c r="BE987" s="59" t="n"/>
      <c r="BF987" s="59" t="n"/>
      <c r="BG987" s="59" t="n"/>
      <c r="BH987" s="59" t="n"/>
      <c r="BI987" s="59" t="n"/>
      <c r="BJ987" s="59" t="n"/>
      <c r="BK987" s="59" t="n"/>
      <c r="BL987" s="59" t="n"/>
      <c r="BM987" s="59" t="n"/>
      <c r="BN987" s="59" t="n"/>
      <c r="BO987" s="59" t="n"/>
      <c r="BP987" s="59" t="n"/>
      <c r="BQ987" s="59" t="n"/>
      <c r="BR987" s="59" t="n"/>
      <c r="BS987" s="59" t="n"/>
      <c r="BT987" s="59" t="n"/>
      <c r="BU987" s="59" t="n"/>
      <c r="BV987" s="59" t="n"/>
      <c r="BW987" s="59" t="n"/>
      <c r="BX987" s="59" t="n"/>
      <c r="BY987" s="59" t="n"/>
      <c r="BZ987" s="59" t="n"/>
      <c r="CA987" s="59" t="n"/>
      <c r="CB987" s="59" t="n"/>
      <c r="CC987" s="59" t="n"/>
      <c r="CD987" s="59" t="n"/>
      <c r="CE987" s="59" t="n"/>
      <c r="CF987" s="59" t="n"/>
      <c r="CG987" s="59" t="n"/>
      <c r="CH987" s="59" t="n"/>
      <c r="CI987" s="59" t="n"/>
      <c r="CJ987" s="59" t="n"/>
      <c r="CK987" s="59" t="n"/>
      <c r="CL987" s="59" t="n"/>
      <c r="CM987" s="59" t="n"/>
      <c r="CN987" s="59" t="n"/>
      <c r="CO987" s="59" t="n"/>
      <c r="CP987" s="59" t="n"/>
      <c r="CQ987" s="59" t="n"/>
      <c r="CR987" s="59" t="n"/>
      <c r="CS987" s="59" t="n"/>
      <c r="CT987" s="59" t="n"/>
      <c r="CU987" s="59" t="n"/>
      <c r="CV987" s="59" t="n"/>
      <c r="CW987" s="59" t="n"/>
      <c r="CX987" s="59" t="n"/>
      <c r="CY987" s="59" t="n"/>
      <c r="CZ987" s="59" t="n"/>
    </row>
    <row r="988">
      <c r="D988" s="59" t="n"/>
      <c r="E988" s="59" t="n"/>
      <c r="F988" s="59" t="n"/>
      <c r="G988" s="59" t="n"/>
      <c r="H988" s="59" t="n"/>
      <c r="I988" s="59" t="n"/>
      <c r="J988" s="59" t="n"/>
      <c r="K988" s="59" t="n"/>
      <c r="L988" s="59" t="n"/>
      <c r="M988" s="59" t="n"/>
      <c r="N988" s="59" t="n"/>
      <c r="O988" s="59" t="n"/>
      <c r="P988" s="59" t="n"/>
      <c r="Q988" s="59" t="n"/>
      <c r="R988" s="59" t="n"/>
      <c r="S988" s="59" t="n"/>
      <c r="T988" s="59" t="n"/>
      <c r="U988" s="59" t="n"/>
      <c r="V988" s="59" t="n"/>
      <c r="W988" s="59" t="n"/>
      <c r="X988" s="59" t="n"/>
      <c r="Y988" s="59" t="n"/>
      <c r="Z988" s="59" t="n"/>
      <c r="AA988" s="59" t="n"/>
      <c r="AB988" s="59" t="n"/>
      <c r="AC988" s="59" t="n"/>
      <c r="AD988" s="59" t="n"/>
      <c r="AE988" s="59" t="n"/>
      <c r="AF988" s="59" t="n"/>
      <c r="AG988" s="59" t="n"/>
      <c r="AH988" s="59" t="n"/>
      <c r="AI988" s="59" t="n"/>
      <c r="AJ988" s="59" t="n"/>
      <c r="AK988" s="59" t="n"/>
      <c r="AL988" s="59" t="n"/>
      <c r="AM988" s="59" t="n"/>
      <c r="AN988" s="59" t="n"/>
      <c r="AO988" s="59" t="n"/>
      <c r="AP988" s="59" t="n"/>
      <c r="AQ988" s="59" t="n"/>
      <c r="AR988" s="59" t="n"/>
      <c r="AS988" s="59" t="n"/>
      <c r="AT988" s="59" t="n"/>
      <c r="AU988" s="59" t="n"/>
      <c r="AV988" s="59" t="n"/>
      <c r="AW988" s="59" t="n"/>
      <c r="AX988" s="59" t="n"/>
      <c r="AY988" s="59" t="n"/>
      <c r="AZ988" s="59" t="n"/>
      <c r="BA988" s="59" t="n"/>
      <c r="BB988" s="59" t="n"/>
      <c r="BC988" s="59" t="n"/>
      <c r="BD988" s="59" t="n"/>
      <c r="BE988" s="59" t="n"/>
      <c r="BF988" s="59" t="n"/>
      <c r="BG988" s="59" t="n"/>
      <c r="BH988" s="59" t="n"/>
      <c r="BI988" s="59" t="n"/>
      <c r="BJ988" s="59" t="n"/>
      <c r="BK988" s="59" t="n"/>
      <c r="BL988" s="59" t="n"/>
      <c r="BM988" s="59" t="n"/>
      <c r="BN988" s="59" t="n"/>
      <c r="BO988" s="59" t="n"/>
      <c r="BP988" s="59" t="n"/>
      <c r="BQ988" s="59" t="n"/>
      <c r="BR988" s="59" t="n"/>
      <c r="BS988" s="59" t="n"/>
      <c r="BT988" s="59" t="n"/>
      <c r="BU988" s="59" t="n"/>
      <c r="BV988" s="59" t="n"/>
      <c r="BW988" s="59" t="n"/>
      <c r="BX988" s="59" t="n"/>
      <c r="BY988" s="59" t="n"/>
      <c r="BZ988" s="59" t="n"/>
      <c r="CA988" s="59" t="n"/>
      <c r="CB988" s="59" t="n"/>
      <c r="CC988" s="59" t="n"/>
      <c r="CD988" s="59" t="n"/>
      <c r="CE988" s="59" t="n"/>
      <c r="CF988" s="59" t="n"/>
      <c r="CG988" s="59" t="n"/>
      <c r="CH988" s="59" t="n"/>
      <c r="CI988" s="59" t="n"/>
      <c r="CJ988" s="59" t="n"/>
      <c r="CK988" s="59" t="n"/>
      <c r="CL988" s="59" t="n"/>
      <c r="CM988" s="59" t="n"/>
      <c r="CN988" s="59" t="n"/>
      <c r="CO988" s="59" t="n"/>
      <c r="CP988" s="59" t="n"/>
      <c r="CQ988" s="59" t="n"/>
      <c r="CR988" s="59" t="n"/>
      <c r="CS988" s="59" t="n"/>
      <c r="CT988" s="59" t="n"/>
      <c r="CU988" s="59" t="n"/>
      <c r="CV988" s="59" t="n"/>
      <c r="CW988" s="59" t="n"/>
      <c r="CX988" s="59" t="n"/>
      <c r="CY988" s="59" t="n"/>
      <c r="CZ988" s="59" t="n"/>
    </row>
    <row r="989">
      <c r="D989" s="59" t="n"/>
      <c r="E989" s="59" t="n"/>
      <c r="F989" s="59" t="n"/>
      <c r="G989" s="59" t="n"/>
      <c r="H989" s="59" t="n"/>
      <c r="I989" s="59" t="n"/>
      <c r="J989" s="59" t="n"/>
      <c r="K989" s="59" t="n"/>
      <c r="L989" s="59" t="n"/>
      <c r="M989" s="59" t="n"/>
      <c r="N989" s="59" t="n"/>
      <c r="O989" s="59" t="n"/>
      <c r="P989" s="59" t="n"/>
      <c r="Q989" s="59" t="n"/>
      <c r="R989" s="59" t="n"/>
      <c r="S989" s="59" t="n"/>
      <c r="T989" s="59" t="n"/>
      <c r="U989" s="59" t="n"/>
      <c r="V989" s="59" t="n"/>
      <c r="W989" s="59" t="n"/>
      <c r="X989" s="59" t="n"/>
      <c r="Y989" s="59" t="n"/>
      <c r="Z989" s="59" t="n"/>
      <c r="AA989" s="59" t="n"/>
      <c r="AB989" s="59" t="n"/>
      <c r="AC989" s="59" t="n"/>
      <c r="AD989" s="59" t="n"/>
      <c r="AE989" s="59" t="n"/>
      <c r="AF989" s="59" t="n"/>
      <c r="AG989" s="59" t="n"/>
      <c r="AH989" s="59" t="n"/>
      <c r="AI989" s="59" t="n"/>
      <c r="AJ989" s="59" t="n"/>
      <c r="AK989" s="59" t="n"/>
      <c r="AL989" s="59" t="n"/>
      <c r="AM989" s="59" t="n"/>
      <c r="AN989" s="59" t="n"/>
      <c r="AO989" s="59" t="n"/>
      <c r="AP989" s="59" t="n"/>
      <c r="AQ989" s="59" t="n"/>
      <c r="AR989" s="59" t="n"/>
      <c r="AS989" s="59" t="n"/>
      <c r="AT989" s="59" t="n"/>
      <c r="AU989" s="59" t="n"/>
      <c r="AV989" s="59" t="n"/>
      <c r="AW989" s="59" t="n"/>
      <c r="AX989" s="59" t="n"/>
      <c r="AY989" s="59" t="n"/>
      <c r="AZ989" s="59" t="n"/>
      <c r="BA989" s="59" t="n"/>
      <c r="BB989" s="59" t="n"/>
      <c r="BC989" s="59" t="n"/>
      <c r="BD989" s="59" t="n"/>
      <c r="BE989" s="59" t="n"/>
      <c r="BF989" s="59" t="n"/>
      <c r="BG989" s="59" t="n"/>
      <c r="BH989" s="59" t="n"/>
      <c r="BI989" s="59" t="n"/>
      <c r="BJ989" s="59" t="n"/>
      <c r="BK989" s="59" t="n"/>
      <c r="BL989" s="59" t="n"/>
      <c r="BM989" s="59" t="n"/>
      <c r="BN989" s="59" t="n"/>
      <c r="BO989" s="59" t="n"/>
      <c r="BP989" s="59" t="n"/>
      <c r="BQ989" s="59" t="n"/>
      <c r="BR989" s="59" t="n"/>
      <c r="BS989" s="59" t="n"/>
      <c r="BT989" s="59" t="n"/>
      <c r="BU989" s="59" t="n"/>
      <c r="BV989" s="59" t="n"/>
      <c r="BW989" s="59" t="n"/>
      <c r="BX989" s="59" t="n"/>
      <c r="BY989" s="59" t="n"/>
      <c r="BZ989" s="59" t="n"/>
      <c r="CA989" s="59" t="n"/>
      <c r="CB989" s="59" t="n"/>
      <c r="CC989" s="59" t="n"/>
      <c r="CD989" s="59" t="n"/>
      <c r="CE989" s="59" t="n"/>
      <c r="CF989" s="59" t="n"/>
      <c r="CG989" s="59" t="n"/>
      <c r="CH989" s="59" t="n"/>
      <c r="CI989" s="59" t="n"/>
      <c r="CJ989" s="59" t="n"/>
      <c r="CK989" s="59" t="n"/>
      <c r="CL989" s="59" t="n"/>
      <c r="CM989" s="59" t="n"/>
      <c r="CN989" s="59" t="n"/>
      <c r="CO989" s="59" t="n"/>
      <c r="CP989" s="59" t="n"/>
      <c r="CQ989" s="59" t="n"/>
      <c r="CR989" s="59" t="n"/>
      <c r="CS989" s="59" t="n"/>
      <c r="CT989" s="59" t="n"/>
      <c r="CU989" s="59" t="n"/>
      <c r="CV989" s="59" t="n"/>
      <c r="CW989" s="59" t="n"/>
      <c r="CX989" s="59" t="n"/>
      <c r="CY989" s="59" t="n"/>
      <c r="CZ989" s="59" t="n"/>
    </row>
    <row r="990">
      <c r="D990" s="107" t="n"/>
      <c r="E990" s="107" t="n"/>
      <c r="F990" s="107" t="n"/>
      <c r="G990" s="107" t="n"/>
      <c r="H990" s="107" t="n"/>
      <c r="I990" s="107" t="n"/>
      <c r="J990" s="107" t="n"/>
      <c r="K990" s="107" t="n"/>
      <c r="L990" s="107" t="n"/>
      <c r="M990" s="107" t="n"/>
      <c r="N990" s="107" t="n"/>
      <c r="O990" s="107" t="n"/>
      <c r="P990" s="107" t="n"/>
      <c r="Q990" s="107" t="n"/>
      <c r="R990" s="107" t="n"/>
      <c r="S990" s="107" t="n"/>
      <c r="T990" s="107" t="n"/>
      <c r="U990" s="107" t="n"/>
      <c r="V990" s="107" t="n"/>
      <c r="W990" s="107" t="n"/>
      <c r="X990" s="107" t="n"/>
      <c r="Y990" s="107" t="n"/>
      <c r="Z990" s="107" t="n"/>
      <c r="AA990" s="107" t="n"/>
      <c r="AB990" s="107" t="n"/>
      <c r="AC990" s="107" t="n"/>
      <c r="AD990" s="107" t="n"/>
      <c r="AE990" s="107" t="n"/>
      <c r="AF990" s="107" t="n"/>
      <c r="AG990" s="107" t="n"/>
      <c r="AH990" s="107" t="n"/>
      <c r="AI990" s="107" t="n"/>
      <c r="AJ990" s="107" t="n"/>
      <c r="AK990" s="107" t="n"/>
      <c r="AL990" s="107" t="n"/>
      <c r="AM990" s="107" t="n"/>
      <c r="AN990" s="107" t="n"/>
      <c r="AO990" s="107" t="n"/>
      <c r="AP990" s="107" t="n"/>
      <c r="AQ990" s="107" t="n"/>
      <c r="AR990" s="107" t="n"/>
      <c r="AS990" s="107" t="n"/>
      <c r="AT990" s="107" t="n"/>
      <c r="AU990" s="107" t="n"/>
      <c r="AV990" s="107" t="n"/>
      <c r="AW990" s="107" t="n"/>
      <c r="AX990" s="107" t="n"/>
      <c r="AY990" s="107" t="n"/>
      <c r="AZ990" s="107" t="n"/>
      <c r="BA990" s="107" t="n"/>
      <c r="BB990" s="107" t="n"/>
      <c r="BC990" s="107" t="n"/>
      <c r="BD990" s="107" t="n"/>
      <c r="BE990" s="107" t="n"/>
      <c r="BF990" s="107" t="n"/>
      <c r="BG990" s="107" t="n"/>
      <c r="BH990" s="107" t="n"/>
      <c r="BI990" s="107" t="n"/>
      <c r="BJ990" s="107" t="n"/>
      <c r="BK990" s="107" t="n"/>
      <c r="BL990" s="107" t="n"/>
      <c r="BM990" s="107" t="n"/>
      <c r="BN990" s="107" t="n"/>
      <c r="BO990" s="107" t="n"/>
      <c r="BP990" s="107" t="n"/>
      <c r="BQ990" s="107" t="n"/>
      <c r="BR990" s="107" t="n"/>
      <c r="BS990" s="107" t="n"/>
      <c r="BT990" s="107" t="n"/>
      <c r="BU990" s="107" t="n"/>
      <c r="BV990" s="107" t="n"/>
      <c r="BW990" s="107" t="n"/>
      <c r="BX990" s="107" t="n"/>
      <c r="BY990" s="107" t="n"/>
      <c r="BZ990" s="107" t="n"/>
      <c r="CA990" s="107" t="n"/>
      <c r="CB990" s="107" t="n"/>
      <c r="CC990" s="107" t="n"/>
      <c r="CD990" s="107" t="n"/>
      <c r="CE990" s="107" t="n"/>
      <c r="CF990" s="107" t="n"/>
      <c r="CG990" s="107" t="n"/>
      <c r="CH990" s="107" t="n"/>
      <c r="CI990" s="107" t="n"/>
      <c r="CJ990" s="107" t="n"/>
      <c r="CK990" s="107" t="n"/>
      <c r="CL990" s="107" t="n"/>
      <c r="CM990" s="107" t="n"/>
      <c r="CN990" s="107" t="n"/>
      <c r="CO990" s="107" t="n"/>
      <c r="CP990" s="107" t="n"/>
      <c r="CQ990" s="107" t="n"/>
      <c r="CR990" s="107" t="n"/>
      <c r="CS990" s="107" t="n"/>
      <c r="CT990" s="107" t="n"/>
      <c r="CU990" s="107" t="n"/>
      <c r="CV990" s="107" t="n"/>
      <c r="CW990" s="107" t="n"/>
      <c r="CX990" s="107" t="n"/>
      <c r="CY990" s="107" t="n"/>
      <c r="CZ990" s="107" t="n"/>
    </row>
    <row r="993">
      <c r="A993" s="2">
        <f>IF($A986="","","   projections")</f>
        <v/>
      </c>
      <c r="B993" s="68">
        <f>IF($A986="",0,COUNT($E994:$CZ994))</f>
        <v/>
      </c>
      <c r="C993" s="69">
        <f>IF($B993=0,0,MAX($E994:$CZ994))</f>
        <v/>
      </c>
      <c r="D993" s="58">
        <f>_xll.BDS($A986,'Field Check'!$C$42,"headers=y","startcol=1","endcol=3","dir=h","cols=21;rows=3")</f>
        <v/>
      </c>
      <c r="E993" s="59" t="n">
        <v>46253</v>
      </c>
      <c r="F993" s="59" t="n">
        <v>46435</v>
      </c>
      <c r="G993" s="59" t="n">
        <v>46623</v>
      </c>
      <c r="H993" s="59" t="n">
        <v>46804</v>
      </c>
      <c r="I993" s="59" t="n">
        <v>46989</v>
      </c>
      <c r="J993" s="59" t="n">
        <v>47170</v>
      </c>
      <c r="K993" s="59" t="n">
        <v>47354</v>
      </c>
      <c r="L993" s="59" t="n">
        <v>47535</v>
      </c>
      <c r="M993" s="59" t="n">
        <v>47718</v>
      </c>
      <c r="N993" s="59" t="n">
        <v>47900</v>
      </c>
      <c r="O993" s="59" t="n">
        <v>48082</v>
      </c>
      <c r="P993" s="59" t="n">
        <v>48264</v>
      </c>
      <c r="Q993" s="59" t="n">
        <v>48450</v>
      </c>
      <c r="R993" s="59" t="n">
        <v>48631</v>
      </c>
      <c r="S993" s="59" t="n">
        <v>48814</v>
      </c>
      <c r="T993" s="59" t="n">
        <v>48995</v>
      </c>
      <c r="U993" s="59" t="n">
        <v>49178</v>
      </c>
      <c r="V993" s="59" t="n">
        <v>49366</v>
      </c>
      <c r="W993" s="59" t="n">
        <v>49549</v>
      </c>
      <c r="X993" s="59" t="n">
        <v>49730</v>
      </c>
      <c r="Y993" s="59" t="n"/>
      <c r="Z993" s="59" t="n"/>
      <c r="AA993" s="59" t="n"/>
      <c r="AB993" s="59" t="n"/>
      <c r="AC993" s="59" t="n"/>
      <c r="AD993" s="59" t="n"/>
      <c r="AE993" s="59" t="n"/>
      <c r="AF993" s="59" t="n"/>
      <c r="AG993" s="59" t="n"/>
      <c r="AH993" s="59" t="n"/>
      <c r="AI993" s="59" t="n"/>
      <c r="AJ993" s="59" t="n"/>
      <c r="AK993" s="59" t="n"/>
      <c r="AL993" s="59" t="n"/>
      <c r="AM993" s="59" t="n"/>
      <c r="AN993" s="59" t="n"/>
      <c r="AO993" s="59" t="n"/>
      <c r="AP993" s="59" t="n"/>
      <c r="AQ993" s="59" t="n"/>
      <c r="AR993" s="59" t="n"/>
      <c r="AS993" s="59" t="n"/>
      <c r="AT993" s="59" t="n"/>
      <c r="AU993" s="59" t="n"/>
      <c r="AV993" s="59" t="n"/>
      <c r="AW993" s="59" t="n"/>
      <c r="AX993" s="59" t="n"/>
      <c r="AY993" s="59" t="n"/>
      <c r="AZ993" s="59" t="n"/>
      <c r="BA993" s="59" t="n"/>
      <c r="BB993" s="59" t="n"/>
      <c r="BC993" s="59" t="n"/>
      <c r="BD993" s="59" t="n"/>
      <c r="BE993" s="59" t="n"/>
      <c r="BF993" s="59" t="n"/>
      <c r="BG993" s="59" t="n"/>
      <c r="BH993" s="59" t="n"/>
      <c r="BI993" s="59" t="n"/>
      <c r="BJ993" s="59" t="n"/>
      <c r="BK993" s="59" t="n"/>
      <c r="BL993" s="59" t="n"/>
      <c r="BM993" s="59" t="n"/>
      <c r="BN993" s="59" t="n"/>
      <c r="BO993" s="59" t="n"/>
      <c r="BP993" s="59" t="n"/>
      <c r="BQ993" s="59" t="n"/>
      <c r="BR993" s="59" t="n"/>
      <c r="BS993" s="59" t="n"/>
      <c r="BT993" s="59" t="n"/>
      <c r="BU993" s="59" t="n"/>
      <c r="BV993" s="59" t="n"/>
      <c r="BW993" s="59" t="n"/>
      <c r="BX993" s="59" t="n"/>
      <c r="BY993" s="59" t="n"/>
      <c r="BZ993" s="59" t="n"/>
      <c r="CA993" s="59" t="n"/>
      <c r="CB993" s="59" t="n"/>
      <c r="CC993" s="59" t="n"/>
      <c r="CD993" s="59" t="n"/>
      <c r="CE993" s="59" t="n"/>
      <c r="CF993" s="59" t="n"/>
      <c r="CG993" s="59" t="n"/>
      <c r="CH993" s="59" t="n"/>
      <c r="CI993" s="59" t="n"/>
      <c r="CJ993" s="59" t="n"/>
      <c r="CK993" s="59" t="n"/>
      <c r="CL993" s="59" t="n"/>
      <c r="CM993" s="59" t="n"/>
      <c r="CN993" s="59" t="n"/>
      <c r="CO993" s="59" t="n"/>
      <c r="CP993" s="59" t="n"/>
      <c r="CQ993" s="59" t="n"/>
      <c r="CR993" s="59" t="n"/>
      <c r="CS993" s="59" t="n"/>
      <c r="CT993" s="59" t="n"/>
      <c r="CU993" s="59" t="n"/>
      <c r="CV993" s="59" t="n"/>
      <c r="CW993" s="59" t="n"/>
      <c r="CX993" s="59" t="n"/>
      <c r="CY993" s="59" t="n"/>
      <c r="CZ993" s="59" t="n"/>
    </row>
    <row r="994">
      <c r="D994" s="59" t="inlineStr">
        <is>
          <t>Ex-Date</t>
        </is>
      </c>
      <c r="E994" s="59" t="n">
        <v>46266</v>
      </c>
      <c r="F994" s="59" t="n">
        <v>46449</v>
      </c>
      <c r="G994" s="59" t="n">
        <v>46633</v>
      </c>
      <c r="H994" s="59" t="n">
        <v>46818</v>
      </c>
      <c r="I994" s="59" t="n">
        <v>47001</v>
      </c>
      <c r="J994" s="59" t="n">
        <v>47183</v>
      </c>
      <c r="K994" s="59" t="n">
        <v>47366</v>
      </c>
      <c r="L994" s="59" t="n">
        <v>47548</v>
      </c>
      <c r="M994" s="59" t="n">
        <v>47731</v>
      </c>
      <c r="N994" s="59" t="n">
        <v>47913</v>
      </c>
      <c r="O994" s="59" t="n">
        <v>48095</v>
      </c>
      <c r="P994" s="59" t="n">
        <v>48277</v>
      </c>
      <c r="Q994" s="59" t="n">
        <v>48460</v>
      </c>
      <c r="R994" s="59" t="n">
        <v>48642</v>
      </c>
      <c r="S994" s="59" t="n">
        <v>48824</v>
      </c>
      <c r="T994" s="59" t="n">
        <v>49006</v>
      </c>
      <c r="U994" s="59" t="n">
        <v>49188</v>
      </c>
      <c r="V994" s="59" t="n">
        <v>49377</v>
      </c>
      <c r="W994" s="59" t="n">
        <v>49559</v>
      </c>
      <c r="X994" s="59" t="n">
        <v>49741</v>
      </c>
      <c r="Y994" s="59" t="n"/>
      <c r="Z994" s="59" t="n"/>
      <c r="AA994" s="59" t="n"/>
      <c r="AB994" s="59" t="n"/>
      <c r="AC994" s="59" t="n"/>
      <c r="AD994" s="59" t="n"/>
      <c r="AE994" s="59" t="n"/>
      <c r="AF994" s="59" t="n"/>
      <c r="AG994" s="59" t="n"/>
      <c r="AH994" s="59" t="n"/>
      <c r="AI994" s="59" t="n"/>
      <c r="AJ994" s="59" t="n"/>
      <c r="AK994" s="59" t="n"/>
      <c r="AL994" s="59" t="n"/>
      <c r="AM994" s="59" t="n"/>
      <c r="AN994" s="59" t="n"/>
      <c r="AO994" s="59" t="n"/>
      <c r="AP994" s="59" t="n"/>
      <c r="AQ994" s="59" t="n"/>
      <c r="AR994" s="59" t="n"/>
      <c r="AS994" s="59" t="n"/>
      <c r="AT994" s="59" t="n"/>
      <c r="AU994" s="59" t="n"/>
      <c r="AV994" s="59" t="n"/>
      <c r="AW994" s="59" t="n"/>
      <c r="AX994" s="59" t="n"/>
      <c r="AY994" s="59" t="n"/>
      <c r="AZ994" s="59" t="n"/>
      <c r="BA994" s="59" t="n"/>
      <c r="BB994" s="59" t="n"/>
      <c r="BC994" s="59" t="n"/>
      <c r="BD994" s="59" t="n"/>
      <c r="BE994" s="59" t="n"/>
      <c r="BF994" s="59" t="n"/>
      <c r="BG994" s="59" t="n"/>
      <c r="BH994" s="59" t="n"/>
      <c r="BI994" s="59" t="n"/>
      <c r="BJ994" s="59" t="n"/>
      <c r="BK994" s="59" t="n"/>
      <c r="BL994" s="59" t="n"/>
      <c r="BM994" s="59" t="n"/>
      <c r="BN994" s="59" t="n"/>
      <c r="BO994" s="59" t="n"/>
      <c r="BP994" s="59" t="n"/>
      <c r="BQ994" s="59" t="n"/>
      <c r="BR994" s="59" t="n"/>
      <c r="BS994" s="59" t="n"/>
      <c r="BT994" s="59" t="n"/>
      <c r="BU994" s="59" t="n"/>
      <c r="BV994" s="59" t="n"/>
      <c r="BW994" s="59" t="n"/>
      <c r="BX994" s="59" t="n"/>
      <c r="BY994" s="59" t="n"/>
      <c r="BZ994" s="59" t="n"/>
      <c r="CA994" s="59" t="n"/>
      <c r="CB994" s="59" t="n"/>
      <c r="CC994" s="59" t="n"/>
      <c r="CD994" s="59" t="n"/>
      <c r="CE994" s="59" t="n"/>
      <c r="CF994" s="59" t="n"/>
      <c r="CG994" s="59" t="n"/>
      <c r="CH994" s="59" t="n"/>
      <c r="CI994" s="59" t="n"/>
      <c r="CJ994" s="59" t="n"/>
      <c r="CK994" s="59" t="n"/>
      <c r="CL994" s="59" t="n"/>
      <c r="CM994" s="59" t="n"/>
      <c r="CN994" s="59" t="n"/>
      <c r="CO994" s="59" t="n"/>
      <c r="CP994" s="59" t="n"/>
      <c r="CQ994" s="59" t="n"/>
      <c r="CR994" s="59" t="n"/>
      <c r="CS994" s="59" t="n"/>
      <c r="CT994" s="59" t="n"/>
      <c r="CU994" s="59" t="n"/>
      <c r="CV994" s="59" t="n"/>
      <c r="CW994" s="59" t="n"/>
      <c r="CX994" s="59" t="n"/>
      <c r="CY994" s="59" t="n"/>
      <c r="CZ994" s="59" t="n"/>
    </row>
    <row r="995">
      <c r="D995" s="107" t="inlineStr">
        <is>
          <t>Amount Per Share</t>
        </is>
      </c>
      <c r="E995" s="107" t="n">
        <v>0.03</v>
      </c>
      <c r="F995" s="107" t="n">
        <v>0.03</v>
      </c>
      <c r="G995" s="107" t="n">
        <v>0.03</v>
      </c>
      <c r="H995" s="107" t="n">
        <v>0.03</v>
      </c>
      <c r="I995" s="107" t="n">
        <v>0.03</v>
      </c>
      <c r="J995" s="107" t="n">
        <v>0.03</v>
      </c>
      <c r="K995" s="107" t="n">
        <v>0.03</v>
      </c>
      <c r="L995" s="107" t="n">
        <v>0.03</v>
      </c>
      <c r="M995" s="107" t="n">
        <v>0.03</v>
      </c>
      <c r="N995" s="107" t="n">
        <v>0.03</v>
      </c>
      <c r="O995" s="107" t="n">
        <v>0.03</v>
      </c>
      <c r="P995" s="107" t="n">
        <v>0.03</v>
      </c>
      <c r="Q995" s="107" t="n">
        <v>0.03</v>
      </c>
      <c r="R995" s="107" t="n">
        <v>0.03</v>
      </c>
      <c r="S995" s="107" t="n">
        <v>0.03</v>
      </c>
      <c r="T995" s="107" t="n">
        <v>0.03</v>
      </c>
      <c r="U995" s="107" t="n">
        <v>0.03</v>
      </c>
      <c r="V995" s="107" t="n">
        <v>0.03</v>
      </c>
      <c r="W995" s="107" t="n">
        <v>0.03</v>
      </c>
      <c r="X995" s="107" t="n">
        <v>0.03</v>
      </c>
      <c r="Y995" s="107" t="n"/>
      <c r="Z995" s="107" t="n"/>
      <c r="AA995" s="107" t="n"/>
      <c r="AB995" s="107" t="n"/>
      <c r="AC995" s="107" t="n"/>
      <c r="AD995" s="107" t="n"/>
      <c r="AE995" s="107" t="n"/>
      <c r="AF995" s="107" t="n"/>
      <c r="AG995" s="107" t="n"/>
      <c r="AH995" s="107" t="n"/>
      <c r="AI995" s="107" t="n"/>
      <c r="AJ995" s="107" t="n"/>
      <c r="AK995" s="107" t="n"/>
      <c r="AL995" s="107" t="n"/>
      <c r="AM995" s="107" t="n"/>
      <c r="AN995" s="107" t="n"/>
      <c r="AO995" s="107" t="n"/>
      <c r="AP995" s="107" t="n"/>
      <c r="AQ995" s="107" t="n"/>
      <c r="AR995" s="107" t="n"/>
      <c r="AS995" s="107" t="n"/>
      <c r="AT995" s="107" t="n"/>
      <c r="AU995" s="107" t="n"/>
      <c r="AV995" s="107" t="n"/>
      <c r="AW995" s="107" t="n"/>
      <c r="AX995" s="107" t="n"/>
      <c r="AY995" s="107" t="n"/>
      <c r="AZ995" s="107" t="n"/>
      <c r="BA995" s="107" t="n"/>
      <c r="BB995" s="107" t="n"/>
      <c r="BC995" s="107" t="n"/>
      <c r="BD995" s="107" t="n"/>
      <c r="BE995" s="107" t="n"/>
      <c r="BF995" s="107" t="n"/>
      <c r="BG995" s="107" t="n"/>
      <c r="BH995" s="107" t="n"/>
      <c r="BI995" s="107" t="n"/>
      <c r="BJ995" s="107" t="n"/>
      <c r="BK995" s="107" t="n"/>
      <c r="BL995" s="107" t="n"/>
      <c r="BM995" s="107" t="n"/>
      <c r="BN995" s="107" t="n"/>
      <c r="BO995" s="107" t="n"/>
      <c r="BP995" s="107" t="n"/>
      <c r="BQ995" s="107" t="n"/>
      <c r="BR995" s="107" t="n"/>
      <c r="BS995" s="107" t="n"/>
      <c r="BT995" s="107" t="n"/>
      <c r="BU995" s="107" t="n"/>
      <c r="BV995" s="107" t="n"/>
      <c r="BW995" s="107" t="n"/>
      <c r="BX995" s="107" t="n"/>
      <c r="BY995" s="107" t="n"/>
      <c r="BZ995" s="107" t="n"/>
      <c r="CA995" s="107" t="n"/>
      <c r="CB995" s="107" t="n"/>
      <c r="CC995" s="107" t="n"/>
      <c r="CD995" s="107" t="n"/>
      <c r="CE995" s="107" t="n"/>
      <c r="CF995" s="107" t="n"/>
      <c r="CG995" s="107" t="n"/>
      <c r="CH995" s="107" t="n"/>
      <c r="CI995" s="107" t="n"/>
      <c r="CJ995" s="107" t="n"/>
      <c r="CK995" s="107" t="n"/>
      <c r="CL995" s="107" t="n"/>
      <c r="CM995" s="107" t="n"/>
      <c r="CN995" s="107" t="n"/>
      <c r="CO995" s="107" t="n"/>
      <c r="CP995" s="107" t="n"/>
      <c r="CQ995" s="107" t="n"/>
      <c r="CR995" s="107" t="n"/>
      <c r="CS995" s="107" t="n"/>
      <c r="CT995" s="107" t="n"/>
      <c r="CU995" s="107" t="n"/>
      <c r="CV995" s="107" t="n"/>
      <c r="CW995" s="107" t="n"/>
      <c r="CX995" s="107" t="n"/>
      <c r="CY995" s="107" t="n"/>
      <c r="CZ995" s="107" t="n"/>
    </row>
    <row r="997">
      <c r="A997" s="126">
        <f>IF('AS51'!$C$96="","",'AS51'!$C$96)</f>
        <v/>
      </c>
      <c r="B997" s="68">
        <f>IF($A997="",0,COUNT($E998:$CZ998))</f>
        <v/>
      </c>
      <c r="C997" s="69">
        <f>IF($B997=0,0,MAX($E998:$CZ998))</f>
        <v/>
      </c>
      <c r="D997" s="58">
        <f>_xll.BDS($A997,'Field Check'!$C$44,"headers=y","startcol=1","endcol=7","dir=h","DVD_START_DT",'Field Check'!$C$59,"DVD_END_DT",'Field Check'!$D$59)</f>
        <v/>
      </c>
      <c r="E997" s="59" t="n"/>
      <c r="F997" s="59" t="n"/>
      <c r="G997" s="59" t="n"/>
      <c r="H997" s="59" t="n"/>
      <c r="I997" s="59" t="n"/>
      <c r="J997" s="59" t="n"/>
      <c r="K997" s="59" t="n"/>
      <c r="L997" s="59" t="n"/>
      <c r="M997" s="59" t="n"/>
      <c r="N997" s="59" t="n"/>
      <c r="O997" s="59" t="n"/>
      <c r="P997" s="59" t="n"/>
      <c r="Q997" s="59" t="n"/>
      <c r="R997" s="59" t="n"/>
      <c r="S997" s="59" t="n"/>
      <c r="T997" s="59" t="n"/>
      <c r="U997" s="59" t="n"/>
      <c r="V997" s="59" t="n"/>
      <c r="W997" s="59" t="n"/>
      <c r="X997" s="59" t="n"/>
      <c r="Y997" s="59" t="n"/>
      <c r="Z997" s="59" t="n"/>
      <c r="AA997" s="59" t="n"/>
      <c r="AB997" s="59" t="n"/>
      <c r="AC997" s="59" t="n"/>
      <c r="AD997" s="59" t="n"/>
      <c r="AE997" s="59" t="n"/>
      <c r="AF997" s="59" t="n"/>
      <c r="AG997" s="59" t="n"/>
      <c r="AH997" s="59" t="n"/>
      <c r="AI997" s="59" t="n"/>
      <c r="AJ997" s="59" t="n"/>
      <c r="AK997" s="59" t="n"/>
      <c r="AL997" s="59" t="n"/>
      <c r="AM997" s="59" t="n"/>
      <c r="AN997" s="59" t="n"/>
      <c r="AO997" s="59" t="n"/>
      <c r="AP997" s="59" t="n"/>
      <c r="AQ997" s="59" t="n"/>
      <c r="AR997" s="59" t="n"/>
      <c r="AS997" s="59" t="n"/>
      <c r="AT997" s="59" t="n"/>
      <c r="AU997" s="59" t="n"/>
      <c r="AV997" s="59" t="n"/>
      <c r="AW997" s="59" t="n"/>
      <c r="AX997" s="59" t="n"/>
      <c r="AY997" s="59" t="n"/>
      <c r="AZ997" s="59" t="n"/>
      <c r="BA997" s="59" t="n"/>
      <c r="BB997" s="59" t="n"/>
      <c r="BC997" s="59" t="n"/>
      <c r="BD997" s="59" t="n"/>
      <c r="BE997" s="59" t="n"/>
      <c r="BF997" s="59" t="n"/>
      <c r="BG997" s="59" t="n"/>
      <c r="BH997" s="59" t="n"/>
      <c r="BI997" s="59" t="n"/>
      <c r="BJ997" s="59" t="n"/>
      <c r="BK997" s="59" t="n"/>
      <c r="BL997" s="59" t="n"/>
      <c r="BM997" s="59" t="n"/>
      <c r="BN997" s="59" t="n"/>
      <c r="BO997" s="59" t="n"/>
      <c r="BP997" s="59" t="n"/>
      <c r="BQ997" s="59" t="n"/>
      <c r="BR997" s="59" t="n"/>
      <c r="BS997" s="59" t="n"/>
      <c r="BT997" s="59" t="n"/>
      <c r="BU997" s="59" t="n"/>
      <c r="BV997" s="59" t="n"/>
      <c r="BW997" s="59" t="n"/>
      <c r="BX997" s="59" t="n"/>
      <c r="BY997" s="59" t="n"/>
      <c r="BZ997" s="59" t="n"/>
      <c r="CA997" s="59" t="n"/>
      <c r="CB997" s="59" t="n"/>
      <c r="CC997" s="59" t="n"/>
      <c r="CD997" s="59" t="n"/>
      <c r="CE997" s="59" t="n"/>
      <c r="CF997" s="59" t="n"/>
      <c r="CG997" s="59" t="n"/>
      <c r="CH997" s="59" t="n"/>
      <c r="CI997" s="59" t="n"/>
      <c r="CJ997" s="59" t="n"/>
      <c r="CK997" s="59" t="n"/>
      <c r="CL997" s="59" t="n"/>
      <c r="CM997" s="59" t="n"/>
      <c r="CN997" s="59" t="n"/>
      <c r="CO997" s="59" t="n"/>
      <c r="CP997" s="59" t="n"/>
      <c r="CQ997" s="59" t="n"/>
      <c r="CR997" s="59" t="n"/>
      <c r="CS997" s="59" t="n"/>
      <c r="CT997" s="59" t="n"/>
      <c r="CU997" s="59" t="n"/>
      <c r="CV997" s="59" t="n"/>
      <c r="CW997" s="59" t="n"/>
      <c r="CX997" s="59" t="n"/>
      <c r="CY997" s="59" t="n"/>
      <c r="CZ997" s="59" t="n"/>
    </row>
    <row r="998">
      <c r="D998" s="59" t="n"/>
      <c r="E998" s="59" t="n"/>
      <c r="F998" s="59" t="n"/>
      <c r="G998" s="59" t="n"/>
      <c r="H998" s="59" t="n"/>
      <c r="I998" s="59" t="n"/>
      <c r="J998" s="59" t="n"/>
      <c r="K998" s="59" t="n"/>
      <c r="L998" s="59" t="n"/>
      <c r="M998" s="59" t="n"/>
      <c r="N998" s="59" t="n"/>
      <c r="O998" s="59" t="n"/>
      <c r="P998" s="59" t="n"/>
      <c r="Q998" s="59" t="n"/>
      <c r="R998" s="59" t="n"/>
      <c r="S998" s="59" t="n"/>
      <c r="T998" s="59" t="n"/>
      <c r="U998" s="59" t="n"/>
      <c r="V998" s="59" t="n"/>
      <c r="W998" s="59" t="n"/>
      <c r="X998" s="59" t="n"/>
      <c r="Y998" s="59" t="n"/>
      <c r="Z998" s="59" t="n"/>
      <c r="AA998" s="59" t="n"/>
      <c r="AB998" s="59" t="n"/>
      <c r="AC998" s="59" t="n"/>
      <c r="AD998" s="59" t="n"/>
      <c r="AE998" s="59" t="n"/>
      <c r="AF998" s="59" t="n"/>
      <c r="AG998" s="59" t="n"/>
      <c r="AH998" s="59" t="n"/>
      <c r="AI998" s="59" t="n"/>
      <c r="AJ998" s="59" t="n"/>
      <c r="AK998" s="59" t="n"/>
      <c r="AL998" s="59" t="n"/>
      <c r="AM998" s="59" t="n"/>
      <c r="AN998" s="59" t="n"/>
      <c r="AO998" s="59" t="n"/>
      <c r="AP998" s="59" t="n"/>
      <c r="AQ998" s="59" t="n"/>
      <c r="AR998" s="59" t="n"/>
      <c r="AS998" s="59" t="n"/>
      <c r="AT998" s="59" t="n"/>
      <c r="AU998" s="59" t="n"/>
      <c r="AV998" s="59" t="n"/>
      <c r="AW998" s="59" t="n"/>
      <c r="AX998" s="59" t="n"/>
      <c r="AY998" s="59" t="n"/>
      <c r="AZ998" s="59" t="n"/>
      <c r="BA998" s="59" t="n"/>
      <c r="BB998" s="59" t="n"/>
      <c r="BC998" s="59" t="n"/>
      <c r="BD998" s="59" t="n"/>
      <c r="BE998" s="59" t="n"/>
      <c r="BF998" s="59" t="n"/>
      <c r="BG998" s="59" t="n"/>
      <c r="BH998" s="59" t="n"/>
      <c r="BI998" s="59" t="n"/>
      <c r="BJ998" s="59" t="n"/>
      <c r="BK998" s="59" t="n"/>
      <c r="BL998" s="59" t="n"/>
      <c r="BM998" s="59" t="n"/>
      <c r="BN998" s="59" t="n"/>
      <c r="BO998" s="59" t="n"/>
      <c r="BP998" s="59" t="n"/>
      <c r="BQ998" s="59" t="n"/>
      <c r="BR998" s="59" t="n"/>
      <c r="BS998" s="59" t="n"/>
      <c r="BT998" s="59" t="n"/>
      <c r="BU998" s="59" t="n"/>
      <c r="BV998" s="59" t="n"/>
      <c r="BW998" s="59" t="n"/>
      <c r="BX998" s="59" t="n"/>
      <c r="BY998" s="59" t="n"/>
      <c r="BZ998" s="59" t="n"/>
      <c r="CA998" s="59" t="n"/>
      <c r="CB998" s="59" t="n"/>
      <c r="CC998" s="59" t="n"/>
      <c r="CD998" s="59" t="n"/>
      <c r="CE998" s="59" t="n"/>
      <c r="CF998" s="59" t="n"/>
      <c r="CG998" s="59" t="n"/>
      <c r="CH998" s="59" t="n"/>
      <c r="CI998" s="59" t="n"/>
      <c r="CJ998" s="59" t="n"/>
      <c r="CK998" s="59" t="n"/>
      <c r="CL998" s="59" t="n"/>
      <c r="CM998" s="59" t="n"/>
      <c r="CN998" s="59" t="n"/>
      <c r="CO998" s="59" t="n"/>
      <c r="CP998" s="59" t="n"/>
      <c r="CQ998" s="59" t="n"/>
      <c r="CR998" s="59" t="n"/>
      <c r="CS998" s="59" t="n"/>
      <c r="CT998" s="59" t="n"/>
      <c r="CU998" s="59" t="n"/>
      <c r="CV998" s="59" t="n"/>
      <c r="CW998" s="59" t="n"/>
      <c r="CX998" s="59" t="n"/>
      <c r="CY998" s="59" t="n"/>
      <c r="CZ998" s="59" t="n"/>
    </row>
    <row r="999">
      <c r="D999" s="59" t="n"/>
      <c r="E999" s="59" t="n"/>
      <c r="F999" s="59" t="n"/>
      <c r="G999" s="59" t="n"/>
      <c r="H999" s="59" t="n"/>
      <c r="I999" s="59" t="n"/>
      <c r="J999" s="59" t="n"/>
      <c r="K999" s="59" t="n"/>
      <c r="L999" s="59" t="n"/>
      <c r="M999" s="59" t="n"/>
      <c r="N999" s="59" t="n"/>
      <c r="O999" s="59" t="n"/>
      <c r="P999" s="59" t="n"/>
      <c r="Q999" s="59" t="n"/>
      <c r="R999" s="59" t="n"/>
      <c r="S999" s="59" t="n"/>
      <c r="T999" s="59" t="n"/>
      <c r="U999" s="59" t="n"/>
      <c r="V999" s="59" t="n"/>
      <c r="W999" s="59" t="n"/>
      <c r="X999" s="59" t="n"/>
      <c r="Y999" s="59" t="n"/>
      <c r="Z999" s="59" t="n"/>
      <c r="AA999" s="59" t="n"/>
      <c r="AB999" s="59" t="n"/>
      <c r="AC999" s="59" t="n"/>
      <c r="AD999" s="59" t="n"/>
      <c r="AE999" s="59" t="n"/>
      <c r="AF999" s="59" t="n"/>
      <c r="AG999" s="59" t="n"/>
      <c r="AH999" s="59" t="n"/>
      <c r="AI999" s="59" t="n"/>
      <c r="AJ999" s="59" t="n"/>
      <c r="AK999" s="59" t="n"/>
      <c r="AL999" s="59" t="n"/>
      <c r="AM999" s="59" t="n"/>
      <c r="AN999" s="59" t="n"/>
      <c r="AO999" s="59" t="n"/>
      <c r="AP999" s="59" t="n"/>
      <c r="AQ999" s="59" t="n"/>
      <c r="AR999" s="59" t="n"/>
      <c r="AS999" s="59" t="n"/>
      <c r="AT999" s="59" t="n"/>
      <c r="AU999" s="59" t="n"/>
      <c r="AV999" s="59" t="n"/>
      <c r="AW999" s="59" t="n"/>
      <c r="AX999" s="59" t="n"/>
      <c r="AY999" s="59" t="n"/>
      <c r="AZ999" s="59" t="n"/>
      <c r="BA999" s="59" t="n"/>
      <c r="BB999" s="59" t="n"/>
      <c r="BC999" s="59" t="n"/>
      <c r="BD999" s="59" t="n"/>
      <c r="BE999" s="59" t="n"/>
      <c r="BF999" s="59" t="n"/>
      <c r="BG999" s="59" t="n"/>
      <c r="BH999" s="59" t="n"/>
      <c r="BI999" s="59" t="n"/>
      <c r="BJ999" s="59" t="n"/>
      <c r="BK999" s="59" t="n"/>
      <c r="BL999" s="59" t="n"/>
      <c r="BM999" s="59" t="n"/>
      <c r="BN999" s="59" t="n"/>
      <c r="BO999" s="59" t="n"/>
      <c r="BP999" s="59" t="n"/>
      <c r="BQ999" s="59" t="n"/>
      <c r="BR999" s="59" t="n"/>
      <c r="BS999" s="59" t="n"/>
      <c r="BT999" s="59" t="n"/>
      <c r="BU999" s="59" t="n"/>
      <c r="BV999" s="59" t="n"/>
      <c r="BW999" s="59" t="n"/>
      <c r="BX999" s="59" t="n"/>
      <c r="BY999" s="59" t="n"/>
      <c r="BZ999" s="59" t="n"/>
      <c r="CA999" s="59" t="n"/>
      <c r="CB999" s="59" t="n"/>
      <c r="CC999" s="59" t="n"/>
      <c r="CD999" s="59" t="n"/>
      <c r="CE999" s="59" t="n"/>
      <c r="CF999" s="59" t="n"/>
      <c r="CG999" s="59" t="n"/>
      <c r="CH999" s="59" t="n"/>
      <c r="CI999" s="59" t="n"/>
      <c r="CJ999" s="59" t="n"/>
      <c r="CK999" s="59" t="n"/>
      <c r="CL999" s="59" t="n"/>
      <c r="CM999" s="59" t="n"/>
      <c r="CN999" s="59" t="n"/>
      <c r="CO999" s="59" t="n"/>
      <c r="CP999" s="59" t="n"/>
      <c r="CQ999" s="59" t="n"/>
      <c r="CR999" s="59" t="n"/>
      <c r="CS999" s="59" t="n"/>
      <c r="CT999" s="59" t="n"/>
      <c r="CU999" s="59" t="n"/>
      <c r="CV999" s="59" t="n"/>
      <c r="CW999" s="59" t="n"/>
      <c r="CX999" s="59" t="n"/>
      <c r="CY999" s="59" t="n"/>
      <c r="CZ999" s="59" t="n"/>
    </row>
    <row r="1000">
      <c r="D1000" s="59" t="n"/>
      <c r="E1000" s="59" t="n"/>
      <c r="F1000" s="59" t="n"/>
      <c r="G1000" s="59" t="n"/>
      <c r="H1000" s="59" t="n"/>
      <c r="I1000" s="59" t="n"/>
      <c r="J1000" s="59" t="n"/>
      <c r="K1000" s="59" t="n"/>
      <c r="L1000" s="59" t="n"/>
      <c r="M1000" s="59" t="n"/>
      <c r="N1000" s="59" t="n"/>
      <c r="O1000" s="59" t="n"/>
      <c r="P1000" s="59" t="n"/>
      <c r="Q1000" s="59" t="n"/>
      <c r="R1000" s="59" t="n"/>
      <c r="S1000" s="59" t="n"/>
      <c r="T1000" s="59" t="n"/>
      <c r="U1000" s="59" t="n"/>
      <c r="V1000" s="59" t="n"/>
      <c r="W1000" s="59" t="n"/>
      <c r="X1000" s="59" t="n"/>
      <c r="Y1000" s="59" t="n"/>
      <c r="Z1000" s="59" t="n"/>
      <c r="AA1000" s="59" t="n"/>
      <c r="AB1000" s="59" t="n"/>
      <c r="AC1000" s="59" t="n"/>
      <c r="AD1000" s="59" t="n"/>
      <c r="AE1000" s="59" t="n"/>
      <c r="AF1000" s="59" t="n"/>
      <c r="AG1000" s="59" t="n"/>
      <c r="AH1000" s="59" t="n"/>
      <c r="AI1000" s="59" t="n"/>
      <c r="AJ1000" s="59" t="n"/>
      <c r="AK1000" s="59" t="n"/>
      <c r="AL1000" s="59" t="n"/>
      <c r="AM1000" s="59" t="n"/>
      <c r="AN1000" s="59" t="n"/>
      <c r="AO1000" s="59" t="n"/>
      <c r="AP1000" s="59" t="n"/>
      <c r="AQ1000" s="59" t="n"/>
      <c r="AR1000" s="59" t="n"/>
      <c r="AS1000" s="59" t="n"/>
      <c r="AT1000" s="59" t="n"/>
      <c r="AU1000" s="59" t="n"/>
      <c r="AV1000" s="59" t="n"/>
      <c r="AW1000" s="59" t="n"/>
      <c r="AX1000" s="59" t="n"/>
      <c r="AY1000" s="59" t="n"/>
      <c r="AZ1000" s="59" t="n"/>
      <c r="BA1000" s="59" t="n"/>
      <c r="BB1000" s="59" t="n"/>
      <c r="BC1000" s="59" t="n"/>
      <c r="BD1000" s="59" t="n"/>
      <c r="BE1000" s="59" t="n"/>
      <c r="BF1000" s="59" t="n"/>
      <c r="BG1000" s="59" t="n"/>
      <c r="BH1000" s="59" t="n"/>
      <c r="BI1000" s="59" t="n"/>
      <c r="BJ1000" s="59" t="n"/>
      <c r="BK1000" s="59" t="n"/>
      <c r="BL1000" s="59" t="n"/>
      <c r="BM1000" s="59" t="n"/>
      <c r="BN1000" s="59" t="n"/>
      <c r="BO1000" s="59" t="n"/>
      <c r="BP1000" s="59" t="n"/>
      <c r="BQ1000" s="59" t="n"/>
      <c r="BR1000" s="59" t="n"/>
      <c r="BS1000" s="59" t="n"/>
      <c r="BT1000" s="59" t="n"/>
      <c r="BU1000" s="59" t="n"/>
      <c r="BV1000" s="59" t="n"/>
      <c r="BW1000" s="59" t="n"/>
      <c r="BX1000" s="59" t="n"/>
      <c r="BY1000" s="59" t="n"/>
      <c r="BZ1000" s="59" t="n"/>
      <c r="CA1000" s="59" t="n"/>
      <c r="CB1000" s="59" t="n"/>
      <c r="CC1000" s="59" t="n"/>
      <c r="CD1000" s="59" t="n"/>
      <c r="CE1000" s="59" t="n"/>
      <c r="CF1000" s="59" t="n"/>
      <c r="CG1000" s="59" t="n"/>
      <c r="CH1000" s="59" t="n"/>
      <c r="CI1000" s="59" t="n"/>
      <c r="CJ1000" s="59" t="n"/>
      <c r="CK1000" s="59" t="n"/>
      <c r="CL1000" s="59" t="n"/>
      <c r="CM1000" s="59" t="n"/>
      <c r="CN1000" s="59" t="n"/>
      <c r="CO1000" s="59" t="n"/>
      <c r="CP1000" s="59" t="n"/>
      <c r="CQ1000" s="59" t="n"/>
      <c r="CR1000" s="59" t="n"/>
      <c r="CS1000" s="59" t="n"/>
      <c r="CT1000" s="59" t="n"/>
      <c r="CU1000" s="59" t="n"/>
      <c r="CV1000" s="59" t="n"/>
      <c r="CW1000" s="59" t="n"/>
      <c r="CX1000" s="59" t="n"/>
      <c r="CY1000" s="59" t="n"/>
      <c r="CZ1000" s="59" t="n"/>
    </row>
    <row r="1001">
      <c r="D1001" s="107" t="n"/>
      <c r="E1001" s="107" t="n"/>
      <c r="F1001" s="107" t="n"/>
      <c r="G1001" s="107" t="n"/>
      <c r="H1001" s="107" t="n"/>
      <c r="I1001" s="107" t="n"/>
      <c r="J1001" s="107" t="n"/>
      <c r="K1001" s="107" t="n"/>
      <c r="L1001" s="107" t="n"/>
      <c r="M1001" s="107" t="n"/>
      <c r="N1001" s="107" t="n"/>
      <c r="O1001" s="107" t="n"/>
      <c r="P1001" s="107" t="n"/>
      <c r="Q1001" s="107" t="n"/>
      <c r="R1001" s="107" t="n"/>
      <c r="S1001" s="107" t="n"/>
      <c r="T1001" s="107" t="n"/>
      <c r="U1001" s="107" t="n"/>
      <c r="V1001" s="107" t="n"/>
      <c r="W1001" s="107" t="n"/>
      <c r="X1001" s="107" t="n"/>
      <c r="Y1001" s="107" t="n"/>
      <c r="Z1001" s="107" t="n"/>
      <c r="AA1001" s="107" t="n"/>
      <c r="AB1001" s="107" t="n"/>
      <c r="AC1001" s="107" t="n"/>
      <c r="AD1001" s="107" t="n"/>
      <c r="AE1001" s="107" t="n"/>
      <c r="AF1001" s="107" t="n"/>
      <c r="AG1001" s="107" t="n"/>
      <c r="AH1001" s="107" t="n"/>
      <c r="AI1001" s="107" t="n"/>
      <c r="AJ1001" s="107" t="n"/>
      <c r="AK1001" s="107" t="n"/>
      <c r="AL1001" s="107" t="n"/>
      <c r="AM1001" s="107" t="n"/>
      <c r="AN1001" s="107" t="n"/>
      <c r="AO1001" s="107" t="n"/>
      <c r="AP1001" s="107" t="n"/>
      <c r="AQ1001" s="107" t="n"/>
      <c r="AR1001" s="107" t="n"/>
      <c r="AS1001" s="107" t="n"/>
      <c r="AT1001" s="107" t="n"/>
      <c r="AU1001" s="107" t="n"/>
      <c r="AV1001" s="107" t="n"/>
      <c r="AW1001" s="107" t="n"/>
      <c r="AX1001" s="107" t="n"/>
      <c r="AY1001" s="107" t="n"/>
      <c r="AZ1001" s="107" t="n"/>
      <c r="BA1001" s="107" t="n"/>
      <c r="BB1001" s="107" t="n"/>
      <c r="BC1001" s="107" t="n"/>
      <c r="BD1001" s="107" t="n"/>
      <c r="BE1001" s="107" t="n"/>
      <c r="BF1001" s="107" t="n"/>
      <c r="BG1001" s="107" t="n"/>
      <c r="BH1001" s="107" t="n"/>
      <c r="BI1001" s="107" t="n"/>
      <c r="BJ1001" s="107" t="n"/>
      <c r="BK1001" s="107" t="n"/>
      <c r="BL1001" s="107" t="n"/>
      <c r="BM1001" s="107" t="n"/>
      <c r="BN1001" s="107" t="n"/>
      <c r="BO1001" s="107" t="n"/>
      <c r="BP1001" s="107" t="n"/>
      <c r="BQ1001" s="107" t="n"/>
      <c r="BR1001" s="107" t="n"/>
      <c r="BS1001" s="107" t="n"/>
      <c r="BT1001" s="107" t="n"/>
      <c r="BU1001" s="107" t="n"/>
      <c r="BV1001" s="107" t="n"/>
      <c r="BW1001" s="107" t="n"/>
      <c r="BX1001" s="107" t="n"/>
      <c r="BY1001" s="107" t="n"/>
      <c r="BZ1001" s="107" t="n"/>
      <c r="CA1001" s="107" t="n"/>
      <c r="CB1001" s="107" t="n"/>
      <c r="CC1001" s="107" t="n"/>
      <c r="CD1001" s="107" t="n"/>
      <c r="CE1001" s="107" t="n"/>
      <c r="CF1001" s="107" t="n"/>
      <c r="CG1001" s="107" t="n"/>
      <c r="CH1001" s="107" t="n"/>
      <c r="CI1001" s="107" t="n"/>
      <c r="CJ1001" s="107" t="n"/>
      <c r="CK1001" s="107" t="n"/>
      <c r="CL1001" s="107" t="n"/>
      <c r="CM1001" s="107" t="n"/>
      <c r="CN1001" s="107" t="n"/>
      <c r="CO1001" s="107" t="n"/>
      <c r="CP1001" s="107" t="n"/>
      <c r="CQ1001" s="107" t="n"/>
      <c r="CR1001" s="107" t="n"/>
      <c r="CS1001" s="107" t="n"/>
      <c r="CT1001" s="107" t="n"/>
      <c r="CU1001" s="107" t="n"/>
      <c r="CV1001" s="107" t="n"/>
      <c r="CW1001" s="107" t="n"/>
      <c r="CX1001" s="107" t="n"/>
      <c r="CY1001" s="107" t="n"/>
      <c r="CZ1001" s="107" t="n"/>
    </row>
    <row r="1004">
      <c r="A1004" s="2">
        <f>IF($A997="","","   projections")</f>
        <v/>
      </c>
      <c r="B1004" s="68">
        <f>IF($A997="",0,COUNT($E1005:$CZ1005))</f>
        <v/>
      </c>
      <c r="C1004" s="69">
        <f>IF($B1004=0,0,MAX($E1005:$CZ1005))</f>
        <v/>
      </c>
      <c r="D1004" s="58">
        <f>_xll.BDS($A997,'Field Check'!$C$42,"headers=y","startcol=1","endcol=3","dir=h","cols=21;rows=3")</f>
        <v/>
      </c>
      <c r="E1004" s="59" t="n">
        <v>46251</v>
      </c>
      <c r="F1004" s="59" t="n">
        <v>46441</v>
      </c>
      <c r="G1004" s="59" t="n">
        <v>46619</v>
      </c>
      <c r="H1004" s="59" t="n">
        <v>46801</v>
      </c>
      <c r="I1004" s="59" t="n">
        <v>46983</v>
      </c>
      <c r="J1004" s="59" t="n">
        <v>47165</v>
      </c>
      <c r="K1004" s="59" t="n">
        <v>47354</v>
      </c>
      <c r="L1004" s="59" t="n">
        <v>47536</v>
      </c>
      <c r="M1004" s="59" t="n">
        <v>47718</v>
      </c>
      <c r="N1004" s="59" t="n">
        <v>47900</v>
      </c>
      <c r="O1004" s="59" t="n">
        <v>48082</v>
      </c>
      <c r="P1004" s="59" t="n">
        <v>48264</v>
      </c>
      <c r="Q1004" s="59" t="n">
        <v>48446</v>
      </c>
      <c r="R1004" s="59" t="n">
        <v>48628</v>
      </c>
      <c r="S1004" s="59" t="n">
        <v>48810</v>
      </c>
      <c r="T1004" s="59" t="n">
        <v>48992</v>
      </c>
      <c r="U1004" s="59" t="n">
        <v>49174</v>
      </c>
      <c r="V1004" s="59" t="n">
        <v>49363</v>
      </c>
      <c r="W1004" s="59" t="n">
        <v>49545</v>
      </c>
      <c r="X1004" s="59" t="n">
        <v>49727</v>
      </c>
      <c r="Y1004" s="59" t="n"/>
      <c r="Z1004" s="59" t="n"/>
      <c r="AA1004" s="59" t="n"/>
      <c r="AB1004" s="59" t="n"/>
      <c r="AC1004" s="59" t="n"/>
      <c r="AD1004" s="59" t="n"/>
      <c r="AE1004" s="59" t="n"/>
      <c r="AF1004" s="59" t="n"/>
      <c r="AG1004" s="59" t="n"/>
      <c r="AH1004" s="59" t="n"/>
      <c r="AI1004" s="59" t="n"/>
      <c r="AJ1004" s="59" t="n"/>
      <c r="AK1004" s="59" t="n"/>
      <c r="AL1004" s="59" t="n"/>
      <c r="AM1004" s="59" t="n"/>
      <c r="AN1004" s="59" t="n"/>
      <c r="AO1004" s="59" t="n"/>
      <c r="AP1004" s="59" t="n"/>
      <c r="AQ1004" s="59" t="n"/>
      <c r="AR1004" s="59" t="n"/>
      <c r="AS1004" s="59" t="n"/>
      <c r="AT1004" s="59" t="n"/>
      <c r="AU1004" s="59" t="n"/>
      <c r="AV1004" s="59" t="n"/>
      <c r="AW1004" s="59" t="n"/>
      <c r="AX1004" s="59" t="n"/>
      <c r="AY1004" s="59" t="n"/>
      <c r="AZ1004" s="59" t="n"/>
      <c r="BA1004" s="59" t="n"/>
      <c r="BB1004" s="59" t="n"/>
      <c r="BC1004" s="59" t="n"/>
      <c r="BD1004" s="59" t="n"/>
      <c r="BE1004" s="59" t="n"/>
      <c r="BF1004" s="59" t="n"/>
      <c r="BG1004" s="59" t="n"/>
      <c r="BH1004" s="59" t="n"/>
      <c r="BI1004" s="59" t="n"/>
      <c r="BJ1004" s="59" t="n"/>
      <c r="BK1004" s="59" t="n"/>
      <c r="BL1004" s="59" t="n"/>
      <c r="BM1004" s="59" t="n"/>
      <c r="BN1004" s="59" t="n"/>
      <c r="BO1004" s="59" t="n"/>
      <c r="BP1004" s="59" t="n"/>
      <c r="BQ1004" s="59" t="n"/>
      <c r="BR1004" s="59" t="n"/>
      <c r="BS1004" s="59" t="n"/>
      <c r="BT1004" s="59" t="n"/>
      <c r="BU1004" s="59" t="n"/>
      <c r="BV1004" s="59" t="n"/>
      <c r="BW1004" s="59" t="n"/>
      <c r="BX1004" s="59" t="n"/>
      <c r="BY1004" s="59" t="n"/>
      <c r="BZ1004" s="59" t="n"/>
      <c r="CA1004" s="59" t="n"/>
      <c r="CB1004" s="59" t="n"/>
      <c r="CC1004" s="59" t="n"/>
      <c r="CD1004" s="59" t="n"/>
      <c r="CE1004" s="59" t="n"/>
      <c r="CF1004" s="59" t="n"/>
      <c r="CG1004" s="59" t="n"/>
      <c r="CH1004" s="59" t="n"/>
      <c r="CI1004" s="59" t="n"/>
      <c r="CJ1004" s="59" t="n"/>
      <c r="CK1004" s="59" t="n"/>
      <c r="CL1004" s="59" t="n"/>
      <c r="CM1004" s="59" t="n"/>
      <c r="CN1004" s="59" t="n"/>
      <c r="CO1004" s="59" t="n"/>
      <c r="CP1004" s="59" t="n"/>
      <c r="CQ1004" s="59" t="n"/>
      <c r="CR1004" s="59" t="n"/>
      <c r="CS1004" s="59" t="n"/>
      <c r="CT1004" s="59" t="n"/>
      <c r="CU1004" s="59" t="n"/>
      <c r="CV1004" s="59" t="n"/>
      <c r="CW1004" s="59" t="n"/>
      <c r="CX1004" s="59" t="n"/>
      <c r="CY1004" s="59" t="n"/>
      <c r="CZ1004" s="59" t="n"/>
    </row>
    <row r="1005">
      <c r="D1005" s="59" t="inlineStr">
        <is>
          <t>Ex-Date</t>
        </is>
      </c>
      <c r="E1005" s="59" t="n">
        <v>46289</v>
      </c>
      <c r="F1005" s="59" t="n">
        <v>46457</v>
      </c>
      <c r="G1005" s="59" t="n">
        <v>46652</v>
      </c>
      <c r="H1005" s="59" t="n">
        <v>46820</v>
      </c>
      <c r="I1005" s="59" t="n">
        <v>47016</v>
      </c>
      <c r="J1005" s="59" t="n">
        <v>47184</v>
      </c>
      <c r="K1005" s="59" t="n">
        <v>47387</v>
      </c>
      <c r="L1005" s="59" t="n">
        <v>47555</v>
      </c>
      <c r="M1005" s="59" t="n">
        <v>47751</v>
      </c>
      <c r="N1005" s="59" t="n">
        <v>47919</v>
      </c>
      <c r="O1005" s="59" t="n">
        <v>48115</v>
      </c>
      <c r="P1005" s="59" t="n">
        <v>48283</v>
      </c>
      <c r="Q1005" s="59" t="n">
        <v>48479</v>
      </c>
      <c r="R1005" s="59" t="n">
        <v>48647</v>
      </c>
      <c r="S1005" s="59" t="n">
        <v>48843</v>
      </c>
      <c r="T1005" s="59" t="n">
        <v>49011</v>
      </c>
      <c r="U1005" s="59" t="n">
        <v>49207</v>
      </c>
      <c r="V1005" s="59" t="n">
        <v>49382</v>
      </c>
      <c r="W1005" s="59" t="n">
        <v>49578</v>
      </c>
      <c r="X1005" s="59" t="n">
        <v>49746</v>
      </c>
      <c r="Y1005" s="59" t="n"/>
      <c r="Z1005" s="59" t="n"/>
      <c r="AA1005" s="59" t="n"/>
      <c r="AB1005" s="59" t="n"/>
      <c r="AC1005" s="59" t="n"/>
      <c r="AD1005" s="59" t="n"/>
      <c r="AE1005" s="59" t="n"/>
      <c r="AF1005" s="59" t="n"/>
      <c r="AG1005" s="59" t="n"/>
      <c r="AH1005" s="59" t="n"/>
      <c r="AI1005" s="59" t="n"/>
      <c r="AJ1005" s="59" t="n"/>
      <c r="AK1005" s="59" t="n"/>
      <c r="AL1005" s="59" t="n"/>
      <c r="AM1005" s="59" t="n"/>
      <c r="AN1005" s="59" t="n"/>
      <c r="AO1005" s="59" t="n"/>
      <c r="AP1005" s="59" t="n"/>
      <c r="AQ1005" s="59" t="n"/>
      <c r="AR1005" s="59" t="n"/>
      <c r="AS1005" s="59" t="n"/>
      <c r="AT1005" s="59" t="n"/>
      <c r="AU1005" s="59" t="n"/>
      <c r="AV1005" s="59" t="n"/>
      <c r="AW1005" s="59" t="n"/>
      <c r="AX1005" s="59" t="n"/>
      <c r="AY1005" s="59" t="n"/>
      <c r="AZ1005" s="59" t="n"/>
      <c r="BA1005" s="59" t="n"/>
      <c r="BB1005" s="59" t="n"/>
      <c r="BC1005" s="59" t="n"/>
      <c r="BD1005" s="59" t="n"/>
      <c r="BE1005" s="59" t="n"/>
      <c r="BF1005" s="59" t="n"/>
      <c r="BG1005" s="59" t="n"/>
      <c r="BH1005" s="59" t="n"/>
      <c r="BI1005" s="59" t="n"/>
      <c r="BJ1005" s="59" t="n"/>
      <c r="BK1005" s="59" t="n"/>
      <c r="BL1005" s="59" t="n"/>
      <c r="BM1005" s="59" t="n"/>
      <c r="BN1005" s="59" t="n"/>
      <c r="BO1005" s="59" t="n"/>
      <c r="BP1005" s="59" t="n"/>
      <c r="BQ1005" s="59" t="n"/>
      <c r="BR1005" s="59" t="n"/>
      <c r="BS1005" s="59" t="n"/>
      <c r="BT1005" s="59" t="n"/>
      <c r="BU1005" s="59" t="n"/>
      <c r="BV1005" s="59" t="n"/>
      <c r="BW1005" s="59" t="n"/>
      <c r="BX1005" s="59" t="n"/>
      <c r="BY1005" s="59" t="n"/>
      <c r="BZ1005" s="59" t="n"/>
      <c r="CA1005" s="59" t="n"/>
      <c r="CB1005" s="59" t="n"/>
      <c r="CC1005" s="59" t="n"/>
      <c r="CD1005" s="59" t="n"/>
      <c r="CE1005" s="59" t="n"/>
      <c r="CF1005" s="59" t="n"/>
      <c r="CG1005" s="59" t="n"/>
      <c r="CH1005" s="59" t="n"/>
      <c r="CI1005" s="59" t="n"/>
      <c r="CJ1005" s="59" t="n"/>
      <c r="CK1005" s="59" t="n"/>
      <c r="CL1005" s="59" t="n"/>
      <c r="CM1005" s="59" t="n"/>
      <c r="CN1005" s="59" t="n"/>
      <c r="CO1005" s="59" t="n"/>
      <c r="CP1005" s="59" t="n"/>
      <c r="CQ1005" s="59" t="n"/>
      <c r="CR1005" s="59" t="n"/>
      <c r="CS1005" s="59" t="n"/>
      <c r="CT1005" s="59" t="n"/>
      <c r="CU1005" s="59" t="n"/>
      <c r="CV1005" s="59" t="n"/>
      <c r="CW1005" s="59" t="n"/>
      <c r="CX1005" s="59" t="n"/>
      <c r="CY1005" s="59" t="n"/>
      <c r="CZ1005" s="59" t="n"/>
    </row>
    <row r="1006">
      <c r="D1006" s="107" t="inlineStr">
        <is>
          <t>Amount Per Share</t>
        </is>
      </c>
      <c r="E1006" s="107" t="n">
        <v>0.0169</v>
      </c>
      <c r="F1006" s="107" t="n">
        <v>0.0205</v>
      </c>
      <c r="G1006" s="107" t="n">
        <v>0.0205</v>
      </c>
      <c r="H1006" s="107" t="n">
        <v>0.0245</v>
      </c>
      <c r="I1006" s="107" t="n">
        <v>0.0245</v>
      </c>
      <c r="J1006" s="107" t="n">
        <v>0.0275</v>
      </c>
      <c r="K1006" s="107" t="n">
        <v>0.0275</v>
      </c>
      <c r="L1006" s="107" t="n">
        <v>0.0325</v>
      </c>
      <c r="M1006" s="107" t="n">
        <v>0.0325</v>
      </c>
      <c r="N1006" s="107" t="n">
        <v>0.035</v>
      </c>
      <c r="O1006" s="107" t="n">
        <v>0.035</v>
      </c>
      <c r="P1006" s="107" t="n">
        <v>0.0375</v>
      </c>
      <c r="Q1006" s="107" t="n">
        <v>0.0375</v>
      </c>
      <c r="R1006" s="107" t="n">
        <v>0.04</v>
      </c>
      <c r="S1006" s="107" t="n">
        <v>0.04</v>
      </c>
      <c r="T1006" s="107" t="n">
        <v>0.04</v>
      </c>
      <c r="U1006" s="107" t="n">
        <v>0.04</v>
      </c>
      <c r="V1006" s="107" t="n">
        <v>0.04</v>
      </c>
      <c r="W1006" s="107" t="n">
        <v>0.04</v>
      </c>
      <c r="X1006" s="107" t="n">
        <v>0.04</v>
      </c>
      <c r="Y1006" s="107" t="n"/>
      <c r="Z1006" s="107" t="n"/>
      <c r="AA1006" s="107" t="n"/>
      <c r="AB1006" s="107" t="n"/>
      <c r="AC1006" s="107" t="n"/>
      <c r="AD1006" s="107" t="n"/>
      <c r="AE1006" s="107" t="n"/>
      <c r="AF1006" s="107" t="n"/>
      <c r="AG1006" s="107" t="n"/>
      <c r="AH1006" s="107" t="n"/>
      <c r="AI1006" s="107" t="n"/>
      <c r="AJ1006" s="107" t="n"/>
      <c r="AK1006" s="107" t="n"/>
      <c r="AL1006" s="107" t="n"/>
      <c r="AM1006" s="107" t="n"/>
      <c r="AN1006" s="107" t="n"/>
      <c r="AO1006" s="107" t="n"/>
      <c r="AP1006" s="107" t="n"/>
      <c r="AQ1006" s="107" t="n"/>
      <c r="AR1006" s="107" t="n"/>
      <c r="AS1006" s="107" t="n"/>
      <c r="AT1006" s="107" t="n"/>
      <c r="AU1006" s="107" t="n"/>
      <c r="AV1006" s="107" t="n"/>
      <c r="AW1006" s="107" t="n"/>
      <c r="AX1006" s="107" t="n"/>
      <c r="AY1006" s="107" t="n"/>
      <c r="AZ1006" s="107" t="n"/>
      <c r="BA1006" s="107" t="n"/>
      <c r="BB1006" s="107" t="n"/>
      <c r="BC1006" s="107" t="n"/>
      <c r="BD1006" s="107" t="n"/>
      <c r="BE1006" s="107" t="n"/>
      <c r="BF1006" s="107" t="n"/>
      <c r="BG1006" s="107" t="n"/>
      <c r="BH1006" s="107" t="n"/>
      <c r="BI1006" s="107" t="n"/>
      <c r="BJ1006" s="107" t="n"/>
      <c r="BK1006" s="107" t="n"/>
      <c r="BL1006" s="107" t="n"/>
      <c r="BM1006" s="107" t="n"/>
      <c r="BN1006" s="107" t="n"/>
      <c r="BO1006" s="107" t="n"/>
      <c r="BP1006" s="107" t="n"/>
      <c r="BQ1006" s="107" t="n"/>
      <c r="BR1006" s="107" t="n"/>
      <c r="BS1006" s="107" t="n"/>
      <c r="BT1006" s="107" t="n"/>
      <c r="BU1006" s="107" t="n"/>
      <c r="BV1006" s="107" t="n"/>
      <c r="BW1006" s="107" t="n"/>
      <c r="BX1006" s="107" t="n"/>
      <c r="BY1006" s="107" t="n"/>
      <c r="BZ1006" s="107" t="n"/>
      <c r="CA1006" s="107" t="n"/>
      <c r="CB1006" s="107" t="n"/>
      <c r="CC1006" s="107" t="n"/>
      <c r="CD1006" s="107" t="n"/>
      <c r="CE1006" s="107" t="n"/>
      <c r="CF1006" s="107" t="n"/>
      <c r="CG1006" s="107" t="n"/>
      <c r="CH1006" s="107" t="n"/>
      <c r="CI1006" s="107" t="n"/>
      <c r="CJ1006" s="107" t="n"/>
      <c r="CK1006" s="107" t="n"/>
      <c r="CL1006" s="107" t="n"/>
      <c r="CM1006" s="107" t="n"/>
      <c r="CN1006" s="107" t="n"/>
      <c r="CO1006" s="107" t="n"/>
      <c r="CP1006" s="107" t="n"/>
      <c r="CQ1006" s="107" t="n"/>
      <c r="CR1006" s="107" t="n"/>
      <c r="CS1006" s="107" t="n"/>
      <c r="CT1006" s="107" t="n"/>
      <c r="CU1006" s="107" t="n"/>
      <c r="CV1006" s="107" t="n"/>
      <c r="CW1006" s="107" t="n"/>
      <c r="CX1006" s="107" t="n"/>
      <c r="CY1006" s="107" t="n"/>
      <c r="CZ1006" s="107" t="n"/>
    </row>
    <row r="1008">
      <c r="A1008" s="126">
        <f>IF('AS51'!$C$97="","",'AS51'!$C$97)</f>
        <v/>
      </c>
      <c r="B1008" s="68">
        <f>IF($A1008="",0,COUNT($E1009:$CZ1009))</f>
        <v/>
      </c>
      <c r="C1008" s="69">
        <f>IF($B1008=0,0,MAX($E1009:$CZ1009))</f>
        <v/>
      </c>
      <c r="D1008" s="58">
        <f>_xll.BDS($A1008,'Field Check'!$C$44,"headers=y","startcol=1","endcol=7","dir=h","DVD_START_DT",'Field Check'!$C$59,"DVD_END_DT",'Field Check'!$D$59)</f>
        <v/>
      </c>
      <c r="E1008" s="59" t="n"/>
      <c r="F1008" s="59" t="n"/>
      <c r="G1008" s="59" t="n"/>
      <c r="H1008" s="59" t="n"/>
      <c r="I1008" s="59" t="n"/>
      <c r="J1008" s="59" t="n"/>
      <c r="K1008" s="59" t="n"/>
      <c r="L1008" s="59" t="n"/>
      <c r="M1008" s="59" t="n"/>
      <c r="N1008" s="59" t="n"/>
      <c r="O1008" s="59" t="n"/>
      <c r="P1008" s="59" t="n"/>
      <c r="Q1008" s="59" t="n"/>
      <c r="R1008" s="59" t="n"/>
      <c r="S1008" s="59" t="n"/>
      <c r="T1008" s="59" t="n"/>
      <c r="U1008" s="59" t="n"/>
      <c r="V1008" s="59" t="n"/>
      <c r="W1008" s="59" t="n"/>
      <c r="X1008" s="59" t="n"/>
      <c r="Y1008" s="59" t="n"/>
      <c r="Z1008" s="59" t="n"/>
      <c r="AA1008" s="59" t="n"/>
      <c r="AB1008" s="59" t="n"/>
      <c r="AC1008" s="59" t="n"/>
      <c r="AD1008" s="59" t="n"/>
      <c r="AE1008" s="59" t="n"/>
      <c r="AF1008" s="59" t="n"/>
      <c r="AG1008" s="59" t="n"/>
      <c r="AH1008" s="59" t="n"/>
      <c r="AI1008" s="59" t="n"/>
      <c r="AJ1008" s="59" t="n"/>
      <c r="AK1008" s="59" t="n"/>
      <c r="AL1008" s="59" t="n"/>
      <c r="AM1008" s="59" t="n"/>
      <c r="AN1008" s="59" t="n"/>
      <c r="AO1008" s="59" t="n"/>
      <c r="AP1008" s="59" t="n"/>
      <c r="AQ1008" s="59" t="n"/>
      <c r="AR1008" s="59" t="n"/>
      <c r="AS1008" s="59" t="n"/>
      <c r="AT1008" s="59" t="n"/>
      <c r="AU1008" s="59" t="n"/>
      <c r="AV1008" s="59" t="n"/>
      <c r="AW1008" s="59" t="n"/>
      <c r="AX1008" s="59" t="n"/>
      <c r="AY1008" s="59" t="n"/>
      <c r="AZ1008" s="59" t="n"/>
      <c r="BA1008" s="59" t="n"/>
      <c r="BB1008" s="59" t="n"/>
      <c r="BC1008" s="59" t="n"/>
      <c r="BD1008" s="59" t="n"/>
      <c r="BE1008" s="59" t="n"/>
      <c r="BF1008" s="59" t="n"/>
      <c r="BG1008" s="59" t="n"/>
      <c r="BH1008" s="59" t="n"/>
      <c r="BI1008" s="59" t="n"/>
      <c r="BJ1008" s="59" t="n"/>
      <c r="BK1008" s="59" t="n"/>
      <c r="BL1008" s="59" t="n"/>
      <c r="BM1008" s="59" t="n"/>
      <c r="BN1008" s="59" t="n"/>
      <c r="BO1008" s="59" t="n"/>
      <c r="BP1008" s="59" t="n"/>
      <c r="BQ1008" s="59" t="n"/>
      <c r="BR1008" s="59" t="n"/>
      <c r="BS1008" s="59" t="n"/>
      <c r="BT1008" s="59" t="n"/>
      <c r="BU1008" s="59" t="n"/>
      <c r="BV1008" s="59" t="n"/>
      <c r="BW1008" s="59" t="n"/>
      <c r="BX1008" s="59" t="n"/>
      <c r="BY1008" s="59" t="n"/>
      <c r="BZ1008" s="59" t="n"/>
      <c r="CA1008" s="59" t="n"/>
      <c r="CB1008" s="59" t="n"/>
      <c r="CC1008" s="59" t="n"/>
      <c r="CD1008" s="59" t="n"/>
      <c r="CE1008" s="59" t="n"/>
      <c r="CF1008" s="59" t="n"/>
      <c r="CG1008" s="59" t="n"/>
      <c r="CH1008" s="59" t="n"/>
      <c r="CI1008" s="59" t="n"/>
      <c r="CJ1008" s="59" t="n"/>
      <c r="CK1008" s="59" t="n"/>
      <c r="CL1008" s="59" t="n"/>
      <c r="CM1008" s="59" t="n"/>
      <c r="CN1008" s="59" t="n"/>
      <c r="CO1008" s="59" t="n"/>
      <c r="CP1008" s="59" t="n"/>
      <c r="CQ1008" s="59" t="n"/>
      <c r="CR1008" s="59" t="n"/>
      <c r="CS1008" s="59" t="n"/>
      <c r="CT1008" s="59" t="n"/>
      <c r="CU1008" s="59" t="n"/>
      <c r="CV1008" s="59" t="n"/>
      <c r="CW1008" s="59" t="n"/>
      <c r="CX1008" s="59" t="n"/>
      <c r="CY1008" s="59" t="n"/>
      <c r="CZ1008" s="59" t="n"/>
    </row>
    <row r="1009">
      <c r="D1009" s="59" t="n"/>
      <c r="E1009" s="59" t="n"/>
      <c r="F1009" s="59" t="n"/>
      <c r="G1009" s="59" t="n"/>
      <c r="H1009" s="59" t="n"/>
      <c r="I1009" s="59" t="n"/>
      <c r="J1009" s="59" t="n"/>
      <c r="K1009" s="59" t="n"/>
      <c r="L1009" s="59" t="n"/>
      <c r="M1009" s="59" t="n"/>
      <c r="N1009" s="59" t="n"/>
      <c r="O1009" s="59" t="n"/>
      <c r="P1009" s="59" t="n"/>
      <c r="Q1009" s="59" t="n"/>
      <c r="R1009" s="59" t="n"/>
      <c r="S1009" s="59" t="n"/>
      <c r="T1009" s="59" t="n"/>
      <c r="U1009" s="59" t="n"/>
      <c r="V1009" s="59" t="n"/>
      <c r="W1009" s="59" t="n"/>
      <c r="X1009" s="59" t="n"/>
      <c r="Y1009" s="59" t="n"/>
      <c r="Z1009" s="59" t="n"/>
      <c r="AA1009" s="59" t="n"/>
      <c r="AB1009" s="59" t="n"/>
      <c r="AC1009" s="59" t="n"/>
      <c r="AD1009" s="59" t="n"/>
      <c r="AE1009" s="59" t="n"/>
      <c r="AF1009" s="59" t="n"/>
      <c r="AG1009" s="59" t="n"/>
      <c r="AH1009" s="59" t="n"/>
      <c r="AI1009" s="59" t="n"/>
      <c r="AJ1009" s="59" t="n"/>
      <c r="AK1009" s="59" t="n"/>
      <c r="AL1009" s="59" t="n"/>
      <c r="AM1009" s="59" t="n"/>
      <c r="AN1009" s="59" t="n"/>
      <c r="AO1009" s="59" t="n"/>
      <c r="AP1009" s="59" t="n"/>
      <c r="AQ1009" s="59" t="n"/>
      <c r="AR1009" s="59" t="n"/>
      <c r="AS1009" s="59" t="n"/>
      <c r="AT1009" s="59" t="n"/>
      <c r="AU1009" s="59" t="n"/>
      <c r="AV1009" s="59" t="n"/>
      <c r="AW1009" s="59" t="n"/>
      <c r="AX1009" s="59" t="n"/>
      <c r="AY1009" s="59" t="n"/>
      <c r="AZ1009" s="59" t="n"/>
      <c r="BA1009" s="59" t="n"/>
      <c r="BB1009" s="59" t="n"/>
      <c r="BC1009" s="59" t="n"/>
      <c r="BD1009" s="59" t="n"/>
      <c r="BE1009" s="59" t="n"/>
      <c r="BF1009" s="59" t="n"/>
      <c r="BG1009" s="59" t="n"/>
      <c r="BH1009" s="59" t="n"/>
      <c r="BI1009" s="59" t="n"/>
      <c r="BJ1009" s="59" t="n"/>
      <c r="BK1009" s="59" t="n"/>
      <c r="BL1009" s="59" t="n"/>
      <c r="BM1009" s="59" t="n"/>
      <c r="BN1009" s="59" t="n"/>
      <c r="BO1009" s="59" t="n"/>
      <c r="BP1009" s="59" t="n"/>
      <c r="BQ1009" s="59" t="n"/>
      <c r="BR1009" s="59" t="n"/>
      <c r="BS1009" s="59" t="n"/>
      <c r="BT1009" s="59" t="n"/>
      <c r="BU1009" s="59" t="n"/>
      <c r="BV1009" s="59" t="n"/>
      <c r="BW1009" s="59" t="n"/>
      <c r="BX1009" s="59" t="n"/>
      <c r="BY1009" s="59" t="n"/>
      <c r="BZ1009" s="59" t="n"/>
      <c r="CA1009" s="59" t="n"/>
      <c r="CB1009" s="59" t="n"/>
      <c r="CC1009" s="59" t="n"/>
      <c r="CD1009" s="59" t="n"/>
      <c r="CE1009" s="59" t="n"/>
      <c r="CF1009" s="59" t="n"/>
      <c r="CG1009" s="59" t="n"/>
      <c r="CH1009" s="59" t="n"/>
      <c r="CI1009" s="59" t="n"/>
      <c r="CJ1009" s="59" t="n"/>
      <c r="CK1009" s="59" t="n"/>
      <c r="CL1009" s="59" t="n"/>
      <c r="CM1009" s="59" t="n"/>
      <c r="CN1009" s="59" t="n"/>
      <c r="CO1009" s="59" t="n"/>
      <c r="CP1009" s="59" t="n"/>
      <c r="CQ1009" s="59" t="n"/>
      <c r="CR1009" s="59" t="n"/>
      <c r="CS1009" s="59" t="n"/>
      <c r="CT1009" s="59" t="n"/>
      <c r="CU1009" s="59" t="n"/>
      <c r="CV1009" s="59" t="n"/>
      <c r="CW1009" s="59" t="n"/>
      <c r="CX1009" s="59" t="n"/>
      <c r="CY1009" s="59" t="n"/>
      <c r="CZ1009" s="59" t="n"/>
    </row>
    <row r="1010">
      <c r="D1010" s="59" t="n"/>
      <c r="E1010" s="59" t="n"/>
      <c r="F1010" s="59" t="n"/>
      <c r="G1010" s="59" t="n"/>
      <c r="H1010" s="59" t="n"/>
      <c r="I1010" s="59" t="n"/>
      <c r="J1010" s="59" t="n"/>
      <c r="K1010" s="59" t="n"/>
      <c r="L1010" s="59" t="n"/>
      <c r="M1010" s="59" t="n"/>
      <c r="N1010" s="59" t="n"/>
      <c r="O1010" s="59" t="n"/>
      <c r="P1010" s="59" t="n"/>
      <c r="Q1010" s="59" t="n"/>
      <c r="R1010" s="59" t="n"/>
      <c r="S1010" s="59" t="n"/>
      <c r="T1010" s="59" t="n"/>
      <c r="U1010" s="59" t="n"/>
      <c r="V1010" s="59" t="n"/>
      <c r="W1010" s="59" t="n"/>
      <c r="X1010" s="59" t="n"/>
      <c r="Y1010" s="59" t="n"/>
      <c r="Z1010" s="59" t="n"/>
      <c r="AA1010" s="59" t="n"/>
      <c r="AB1010" s="59" t="n"/>
      <c r="AC1010" s="59" t="n"/>
      <c r="AD1010" s="59" t="n"/>
      <c r="AE1010" s="59" t="n"/>
      <c r="AF1010" s="59" t="n"/>
      <c r="AG1010" s="59" t="n"/>
      <c r="AH1010" s="59" t="n"/>
      <c r="AI1010" s="59" t="n"/>
      <c r="AJ1010" s="59" t="n"/>
      <c r="AK1010" s="59" t="n"/>
      <c r="AL1010" s="59" t="n"/>
      <c r="AM1010" s="59" t="n"/>
      <c r="AN1010" s="59" t="n"/>
      <c r="AO1010" s="59" t="n"/>
      <c r="AP1010" s="59" t="n"/>
      <c r="AQ1010" s="59" t="n"/>
      <c r="AR1010" s="59" t="n"/>
      <c r="AS1010" s="59" t="n"/>
      <c r="AT1010" s="59" t="n"/>
      <c r="AU1010" s="59" t="n"/>
      <c r="AV1010" s="59" t="n"/>
      <c r="AW1010" s="59" t="n"/>
      <c r="AX1010" s="59" t="n"/>
      <c r="AY1010" s="59" t="n"/>
      <c r="AZ1010" s="59" t="n"/>
      <c r="BA1010" s="59" t="n"/>
      <c r="BB1010" s="59" t="n"/>
      <c r="BC1010" s="59" t="n"/>
      <c r="BD1010" s="59" t="n"/>
      <c r="BE1010" s="59" t="n"/>
      <c r="BF1010" s="59" t="n"/>
      <c r="BG1010" s="59" t="n"/>
      <c r="BH1010" s="59" t="n"/>
      <c r="BI1010" s="59" t="n"/>
      <c r="BJ1010" s="59" t="n"/>
      <c r="BK1010" s="59" t="n"/>
      <c r="BL1010" s="59" t="n"/>
      <c r="BM1010" s="59" t="n"/>
      <c r="BN1010" s="59" t="n"/>
      <c r="BO1010" s="59" t="n"/>
      <c r="BP1010" s="59" t="n"/>
      <c r="BQ1010" s="59" t="n"/>
      <c r="BR1010" s="59" t="n"/>
      <c r="BS1010" s="59" t="n"/>
      <c r="BT1010" s="59" t="n"/>
      <c r="BU1010" s="59" t="n"/>
      <c r="BV1010" s="59" t="n"/>
      <c r="BW1010" s="59" t="n"/>
      <c r="BX1010" s="59" t="n"/>
      <c r="BY1010" s="59" t="n"/>
      <c r="BZ1010" s="59" t="n"/>
      <c r="CA1010" s="59" t="n"/>
      <c r="CB1010" s="59" t="n"/>
      <c r="CC1010" s="59" t="n"/>
      <c r="CD1010" s="59" t="n"/>
      <c r="CE1010" s="59" t="n"/>
      <c r="CF1010" s="59" t="n"/>
      <c r="CG1010" s="59" t="n"/>
      <c r="CH1010" s="59" t="n"/>
      <c r="CI1010" s="59" t="n"/>
      <c r="CJ1010" s="59" t="n"/>
      <c r="CK1010" s="59" t="n"/>
      <c r="CL1010" s="59" t="n"/>
      <c r="CM1010" s="59" t="n"/>
      <c r="CN1010" s="59" t="n"/>
      <c r="CO1010" s="59" t="n"/>
      <c r="CP1010" s="59" t="n"/>
      <c r="CQ1010" s="59" t="n"/>
      <c r="CR1010" s="59" t="n"/>
      <c r="CS1010" s="59" t="n"/>
      <c r="CT1010" s="59" t="n"/>
      <c r="CU1010" s="59" t="n"/>
      <c r="CV1010" s="59" t="n"/>
      <c r="CW1010" s="59" t="n"/>
      <c r="CX1010" s="59" t="n"/>
      <c r="CY1010" s="59" t="n"/>
      <c r="CZ1010" s="59" t="n"/>
    </row>
    <row r="1011">
      <c r="D1011" s="59" t="n"/>
      <c r="E1011" s="59" t="n"/>
      <c r="F1011" s="59" t="n"/>
      <c r="G1011" s="59" t="n"/>
      <c r="H1011" s="59" t="n"/>
      <c r="I1011" s="59" t="n"/>
      <c r="J1011" s="59" t="n"/>
      <c r="K1011" s="59" t="n"/>
      <c r="L1011" s="59" t="n"/>
      <c r="M1011" s="59" t="n"/>
      <c r="N1011" s="59" t="n"/>
      <c r="O1011" s="59" t="n"/>
      <c r="P1011" s="59" t="n"/>
      <c r="Q1011" s="59" t="n"/>
      <c r="R1011" s="59" t="n"/>
      <c r="S1011" s="59" t="n"/>
      <c r="T1011" s="59" t="n"/>
      <c r="U1011" s="59" t="n"/>
      <c r="V1011" s="59" t="n"/>
      <c r="W1011" s="59" t="n"/>
      <c r="X1011" s="59" t="n"/>
      <c r="Y1011" s="59" t="n"/>
      <c r="Z1011" s="59" t="n"/>
      <c r="AA1011" s="59" t="n"/>
      <c r="AB1011" s="59" t="n"/>
      <c r="AC1011" s="59" t="n"/>
      <c r="AD1011" s="59" t="n"/>
      <c r="AE1011" s="59" t="n"/>
      <c r="AF1011" s="59" t="n"/>
      <c r="AG1011" s="59" t="n"/>
      <c r="AH1011" s="59" t="n"/>
      <c r="AI1011" s="59" t="n"/>
      <c r="AJ1011" s="59" t="n"/>
      <c r="AK1011" s="59" t="n"/>
      <c r="AL1011" s="59" t="n"/>
      <c r="AM1011" s="59" t="n"/>
      <c r="AN1011" s="59" t="n"/>
      <c r="AO1011" s="59" t="n"/>
      <c r="AP1011" s="59" t="n"/>
      <c r="AQ1011" s="59" t="n"/>
      <c r="AR1011" s="59" t="n"/>
      <c r="AS1011" s="59" t="n"/>
      <c r="AT1011" s="59" t="n"/>
      <c r="AU1011" s="59" t="n"/>
      <c r="AV1011" s="59" t="n"/>
      <c r="AW1011" s="59" t="n"/>
      <c r="AX1011" s="59" t="n"/>
      <c r="AY1011" s="59" t="n"/>
      <c r="AZ1011" s="59" t="n"/>
      <c r="BA1011" s="59" t="n"/>
      <c r="BB1011" s="59" t="n"/>
      <c r="BC1011" s="59" t="n"/>
      <c r="BD1011" s="59" t="n"/>
      <c r="BE1011" s="59" t="n"/>
      <c r="BF1011" s="59" t="n"/>
      <c r="BG1011" s="59" t="n"/>
      <c r="BH1011" s="59" t="n"/>
      <c r="BI1011" s="59" t="n"/>
      <c r="BJ1011" s="59" t="n"/>
      <c r="BK1011" s="59" t="n"/>
      <c r="BL1011" s="59" t="n"/>
      <c r="BM1011" s="59" t="n"/>
      <c r="BN1011" s="59" t="n"/>
      <c r="BO1011" s="59" t="n"/>
      <c r="BP1011" s="59" t="n"/>
      <c r="BQ1011" s="59" t="n"/>
      <c r="BR1011" s="59" t="n"/>
      <c r="BS1011" s="59" t="n"/>
      <c r="BT1011" s="59" t="n"/>
      <c r="BU1011" s="59" t="n"/>
      <c r="BV1011" s="59" t="n"/>
      <c r="BW1011" s="59" t="n"/>
      <c r="BX1011" s="59" t="n"/>
      <c r="BY1011" s="59" t="n"/>
      <c r="BZ1011" s="59" t="n"/>
      <c r="CA1011" s="59" t="n"/>
      <c r="CB1011" s="59" t="n"/>
      <c r="CC1011" s="59" t="n"/>
      <c r="CD1011" s="59" t="n"/>
      <c r="CE1011" s="59" t="n"/>
      <c r="CF1011" s="59" t="n"/>
      <c r="CG1011" s="59" t="n"/>
      <c r="CH1011" s="59" t="n"/>
      <c r="CI1011" s="59" t="n"/>
      <c r="CJ1011" s="59" t="n"/>
      <c r="CK1011" s="59" t="n"/>
      <c r="CL1011" s="59" t="n"/>
      <c r="CM1011" s="59" t="n"/>
      <c r="CN1011" s="59" t="n"/>
      <c r="CO1011" s="59" t="n"/>
      <c r="CP1011" s="59" t="n"/>
      <c r="CQ1011" s="59" t="n"/>
      <c r="CR1011" s="59" t="n"/>
      <c r="CS1011" s="59" t="n"/>
      <c r="CT1011" s="59" t="n"/>
      <c r="CU1011" s="59" t="n"/>
      <c r="CV1011" s="59" t="n"/>
      <c r="CW1011" s="59" t="n"/>
      <c r="CX1011" s="59" t="n"/>
      <c r="CY1011" s="59" t="n"/>
      <c r="CZ1011" s="59" t="n"/>
    </row>
    <row r="1012">
      <c r="D1012" s="107" t="n"/>
      <c r="E1012" s="107" t="n"/>
      <c r="F1012" s="107" t="n"/>
      <c r="G1012" s="107" t="n"/>
      <c r="H1012" s="107" t="n"/>
      <c r="I1012" s="107" t="n"/>
      <c r="J1012" s="107" t="n"/>
      <c r="K1012" s="107" t="n"/>
      <c r="L1012" s="107" t="n"/>
      <c r="M1012" s="107" t="n"/>
      <c r="N1012" s="107" t="n"/>
      <c r="O1012" s="107" t="n"/>
      <c r="P1012" s="107" t="n"/>
      <c r="Q1012" s="107" t="n"/>
      <c r="R1012" s="107" t="n"/>
      <c r="S1012" s="107" t="n"/>
      <c r="T1012" s="107" t="n"/>
      <c r="U1012" s="107" t="n"/>
      <c r="V1012" s="107" t="n"/>
      <c r="W1012" s="107" t="n"/>
      <c r="X1012" s="107" t="n"/>
      <c r="Y1012" s="107" t="n"/>
      <c r="Z1012" s="107" t="n"/>
      <c r="AA1012" s="107" t="n"/>
      <c r="AB1012" s="107" t="n"/>
      <c r="AC1012" s="107" t="n"/>
      <c r="AD1012" s="107" t="n"/>
      <c r="AE1012" s="107" t="n"/>
      <c r="AF1012" s="107" t="n"/>
      <c r="AG1012" s="107" t="n"/>
      <c r="AH1012" s="107" t="n"/>
      <c r="AI1012" s="107" t="n"/>
      <c r="AJ1012" s="107" t="n"/>
      <c r="AK1012" s="107" t="n"/>
      <c r="AL1012" s="107" t="n"/>
      <c r="AM1012" s="107" t="n"/>
      <c r="AN1012" s="107" t="n"/>
      <c r="AO1012" s="107" t="n"/>
      <c r="AP1012" s="107" t="n"/>
      <c r="AQ1012" s="107" t="n"/>
      <c r="AR1012" s="107" t="n"/>
      <c r="AS1012" s="107" t="n"/>
      <c r="AT1012" s="107" t="n"/>
      <c r="AU1012" s="107" t="n"/>
      <c r="AV1012" s="107" t="n"/>
      <c r="AW1012" s="107" t="n"/>
      <c r="AX1012" s="107" t="n"/>
      <c r="AY1012" s="107" t="n"/>
      <c r="AZ1012" s="107" t="n"/>
      <c r="BA1012" s="107" t="n"/>
      <c r="BB1012" s="107" t="n"/>
      <c r="BC1012" s="107" t="n"/>
      <c r="BD1012" s="107" t="n"/>
      <c r="BE1012" s="107" t="n"/>
      <c r="BF1012" s="107" t="n"/>
      <c r="BG1012" s="107" t="n"/>
      <c r="BH1012" s="107" t="n"/>
      <c r="BI1012" s="107" t="n"/>
      <c r="BJ1012" s="107" t="n"/>
      <c r="BK1012" s="107" t="n"/>
      <c r="BL1012" s="107" t="n"/>
      <c r="BM1012" s="107" t="n"/>
      <c r="BN1012" s="107" t="n"/>
      <c r="BO1012" s="107" t="n"/>
      <c r="BP1012" s="107" t="n"/>
      <c r="BQ1012" s="107" t="n"/>
      <c r="BR1012" s="107" t="n"/>
      <c r="BS1012" s="107" t="n"/>
      <c r="BT1012" s="107" t="n"/>
      <c r="BU1012" s="107" t="n"/>
      <c r="BV1012" s="107" t="n"/>
      <c r="BW1012" s="107" t="n"/>
      <c r="BX1012" s="107" t="n"/>
      <c r="BY1012" s="107" t="n"/>
      <c r="BZ1012" s="107" t="n"/>
      <c r="CA1012" s="107" t="n"/>
      <c r="CB1012" s="107" t="n"/>
      <c r="CC1012" s="107" t="n"/>
      <c r="CD1012" s="107" t="n"/>
      <c r="CE1012" s="107" t="n"/>
      <c r="CF1012" s="107" t="n"/>
      <c r="CG1012" s="107" t="n"/>
      <c r="CH1012" s="107" t="n"/>
      <c r="CI1012" s="107" t="n"/>
      <c r="CJ1012" s="107" t="n"/>
      <c r="CK1012" s="107" t="n"/>
      <c r="CL1012" s="107" t="n"/>
      <c r="CM1012" s="107" t="n"/>
      <c r="CN1012" s="107" t="n"/>
      <c r="CO1012" s="107" t="n"/>
      <c r="CP1012" s="107" t="n"/>
      <c r="CQ1012" s="107" t="n"/>
      <c r="CR1012" s="107" t="n"/>
      <c r="CS1012" s="107" t="n"/>
      <c r="CT1012" s="107" t="n"/>
      <c r="CU1012" s="107" t="n"/>
      <c r="CV1012" s="107" t="n"/>
      <c r="CW1012" s="107" t="n"/>
      <c r="CX1012" s="107" t="n"/>
      <c r="CY1012" s="107" t="n"/>
      <c r="CZ1012" s="107" t="n"/>
    </row>
    <row r="1015">
      <c r="A1015" s="2">
        <f>IF($A1008="","","   projections")</f>
        <v/>
      </c>
      <c r="B1015" s="68">
        <f>IF($A1008="",0,COUNT($E1016:$CZ1016))</f>
        <v/>
      </c>
      <c r="C1015" s="69">
        <f>IF($B1015=0,0,MAX($E1016:$CZ1016))</f>
        <v/>
      </c>
      <c r="D1015" s="58">
        <f>_xll.BDS($A1008,'Field Check'!$C$42,"headers=y","startcol=1","endcol=3","dir=h","cols=20;rows=3")</f>
        <v/>
      </c>
      <c r="E1015" s="59" t="n">
        <v>46252</v>
      </c>
      <c r="F1015" s="59" t="n">
        <v>46441</v>
      </c>
      <c r="G1015" s="59" t="n">
        <v>46623</v>
      </c>
      <c r="H1015" s="59" t="n">
        <v>46805</v>
      </c>
      <c r="I1015" s="59" t="n">
        <v>46987</v>
      </c>
      <c r="J1015" s="59" t="n">
        <v>47169</v>
      </c>
      <c r="K1015" s="59" t="n">
        <v>47351</v>
      </c>
      <c r="L1015" s="59" t="n">
        <v>47533</v>
      </c>
      <c r="M1015" s="59" t="n">
        <v>47715</v>
      </c>
      <c r="N1015" s="59" t="n">
        <v>47904</v>
      </c>
      <c r="O1015" s="59" t="n">
        <v>48079</v>
      </c>
      <c r="P1015" s="59" t="n">
        <v>48268</v>
      </c>
      <c r="Q1015" s="59" t="n">
        <v>48450</v>
      </c>
      <c r="R1015" s="59" t="n">
        <v>48632</v>
      </c>
      <c r="S1015" s="59" t="n">
        <v>48814</v>
      </c>
      <c r="T1015" s="59" t="n">
        <v>48996</v>
      </c>
      <c r="U1015" s="59" t="n">
        <v>49178</v>
      </c>
      <c r="V1015" s="59" t="n">
        <v>49360</v>
      </c>
      <c r="W1015" s="59" t="n">
        <v>49542</v>
      </c>
      <c r="X1015" s="59" t="n"/>
      <c r="Y1015" s="59" t="n"/>
      <c r="Z1015" s="59" t="n"/>
      <c r="AA1015" s="59" t="n"/>
      <c r="AB1015" s="59" t="n"/>
      <c r="AC1015" s="59" t="n"/>
      <c r="AD1015" s="59" t="n"/>
      <c r="AE1015" s="59" t="n"/>
      <c r="AF1015" s="59" t="n"/>
      <c r="AG1015" s="59" t="n"/>
      <c r="AH1015" s="59" t="n"/>
      <c r="AI1015" s="59" t="n"/>
      <c r="AJ1015" s="59" t="n"/>
      <c r="AK1015" s="59" t="n"/>
      <c r="AL1015" s="59" t="n"/>
      <c r="AM1015" s="59" t="n"/>
      <c r="AN1015" s="59" t="n"/>
      <c r="AO1015" s="59" t="n"/>
      <c r="AP1015" s="59" t="n"/>
      <c r="AQ1015" s="59" t="n"/>
      <c r="AR1015" s="59" t="n"/>
      <c r="AS1015" s="59" t="n"/>
      <c r="AT1015" s="59" t="n"/>
      <c r="AU1015" s="59" t="n"/>
      <c r="AV1015" s="59" t="n"/>
      <c r="AW1015" s="59" t="n"/>
      <c r="AX1015" s="59" t="n"/>
      <c r="AY1015" s="59" t="n"/>
      <c r="AZ1015" s="59" t="n"/>
      <c r="BA1015" s="59" t="n"/>
      <c r="BB1015" s="59" t="n"/>
      <c r="BC1015" s="59" t="n"/>
      <c r="BD1015" s="59" t="n"/>
      <c r="BE1015" s="59" t="n"/>
      <c r="BF1015" s="59" t="n"/>
      <c r="BG1015" s="59" t="n"/>
      <c r="BH1015" s="59" t="n"/>
      <c r="BI1015" s="59" t="n"/>
      <c r="BJ1015" s="59" t="n"/>
      <c r="BK1015" s="59" t="n"/>
      <c r="BL1015" s="59" t="n"/>
      <c r="BM1015" s="59" t="n"/>
      <c r="BN1015" s="59" t="n"/>
      <c r="BO1015" s="59" t="n"/>
      <c r="BP1015" s="59" t="n"/>
      <c r="BQ1015" s="59" t="n"/>
      <c r="BR1015" s="59" t="n"/>
      <c r="BS1015" s="59" t="n"/>
      <c r="BT1015" s="59" t="n"/>
      <c r="BU1015" s="59" t="n"/>
      <c r="BV1015" s="59" t="n"/>
      <c r="BW1015" s="59" t="n"/>
      <c r="BX1015" s="59" t="n"/>
      <c r="BY1015" s="59" t="n"/>
      <c r="BZ1015" s="59" t="n"/>
      <c r="CA1015" s="59" t="n"/>
      <c r="CB1015" s="59" t="n"/>
      <c r="CC1015" s="59" t="n"/>
      <c r="CD1015" s="59" t="n"/>
      <c r="CE1015" s="59" t="n"/>
      <c r="CF1015" s="59" t="n"/>
      <c r="CG1015" s="59" t="n"/>
      <c r="CH1015" s="59" t="n"/>
      <c r="CI1015" s="59" t="n"/>
      <c r="CJ1015" s="59" t="n"/>
      <c r="CK1015" s="59" t="n"/>
      <c r="CL1015" s="59" t="n"/>
      <c r="CM1015" s="59" t="n"/>
      <c r="CN1015" s="59" t="n"/>
      <c r="CO1015" s="59" t="n"/>
      <c r="CP1015" s="59" t="n"/>
      <c r="CQ1015" s="59" t="n"/>
      <c r="CR1015" s="59" t="n"/>
      <c r="CS1015" s="59" t="n"/>
      <c r="CT1015" s="59" t="n"/>
      <c r="CU1015" s="59" t="n"/>
      <c r="CV1015" s="59" t="n"/>
      <c r="CW1015" s="59" t="n"/>
      <c r="CX1015" s="59" t="n"/>
      <c r="CY1015" s="59" t="n"/>
      <c r="CZ1015" s="59" t="n"/>
    </row>
    <row r="1016">
      <c r="D1016" s="59" t="inlineStr">
        <is>
          <t>Ex-Date</t>
        </is>
      </c>
      <c r="E1016" s="59" t="n">
        <v>46255</v>
      </c>
      <c r="F1016" s="59" t="n">
        <v>46444</v>
      </c>
      <c r="G1016" s="59" t="n">
        <v>46626</v>
      </c>
      <c r="H1016" s="59" t="n">
        <v>46808</v>
      </c>
      <c r="I1016" s="59" t="n">
        <v>46990</v>
      </c>
      <c r="J1016" s="59" t="n">
        <v>47172</v>
      </c>
      <c r="K1016" s="59" t="n">
        <v>47354</v>
      </c>
      <c r="L1016" s="59" t="n">
        <v>47536</v>
      </c>
      <c r="M1016" s="59" t="n">
        <v>47718</v>
      </c>
      <c r="N1016" s="59" t="n">
        <v>47907</v>
      </c>
      <c r="O1016" s="59" t="n">
        <v>48082</v>
      </c>
      <c r="P1016" s="59" t="n">
        <v>48271</v>
      </c>
      <c r="Q1016" s="59" t="n">
        <v>48453</v>
      </c>
      <c r="R1016" s="59" t="n">
        <v>48635</v>
      </c>
      <c r="S1016" s="59" t="n">
        <v>48817</v>
      </c>
      <c r="T1016" s="59" t="n">
        <v>48999</v>
      </c>
      <c r="U1016" s="59" t="n">
        <v>49181</v>
      </c>
      <c r="V1016" s="59" t="n">
        <v>49363</v>
      </c>
      <c r="W1016" s="59" t="n">
        <v>49545</v>
      </c>
      <c r="X1016" s="59" t="n"/>
      <c r="Y1016" s="59" t="n"/>
      <c r="Z1016" s="59" t="n"/>
      <c r="AA1016" s="59" t="n"/>
      <c r="AB1016" s="59" t="n"/>
      <c r="AC1016" s="59" t="n"/>
      <c r="AD1016" s="59" t="n"/>
      <c r="AE1016" s="59" t="n"/>
      <c r="AF1016" s="59" t="n"/>
      <c r="AG1016" s="59" t="n"/>
      <c r="AH1016" s="59" t="n"/>
      <c r="AI1016" s="59" t="n"/>
      <c r="AJ1016" s="59" t="n"/>
      <c r="AK1016" s="59" t="n"/>
      <c r="AL1016" s="59" t="n"/>
      <c r="AM1016" s="59" t="n"/>
      <c r="AN1016" s="59" t="n"/>
      <c r="AO1016" s="59" t="n"/>
      <c r="AP1016" s="59" t="n"/>
      <c r="AQ1016" s="59" t="n"/>
      <c r="AR1016" s="59" t="n"/>
      <c r="AS1016" s="59" t="n"/>
      <c r="AT1016" s="59" t="n"/>
      <c r="AU1016" s="59" t="n"/>
      <c r="AV1016" s="59" t="n"/>
      <c r="AW1016" s="59" t="n"/>
      <c r="AX1016" s="59" t="n"/>
      <c r="AY1016" s="59" t="n"/>
      <c r="AZ1016" s="59" t="n"/>
      <c r="BA1016" s="59" t="n"/>
      <c r="BB1016" s="59" t="n"/>
      <c r="BC1016" s="59" t="n"/>
      <c r="BD1016" s="59" t="n"/>
      <c r="BE1016" s="59" t="n"/>
      <c r="BF1016" s="59" t="n"/>
      <c r="BG1016" s="59" t="n"/>
      <c r="BH1016" s="59" t="n"/>
      <c r="BI1016" s="59" t="n"/>
      <c r="BJ1016" s="59" t="n"/>
      <c r="BK1016" s="59" t="n"/>
      <c r="BL1016" s="59" t="n"/>
      <c r="BM1016" s="59" t="n"/>
      <c r="BN1016" s="59" t="n"/>
      <c r="BO1016" s="59" t="n"/>
      <c r="BP1016" s="59" t="n"/>
      <c r="BQ1016" s="59" t="n"/>
      <c r="BR1016" s="59" t="n"/>
      <c r="BS1016" s="59" t="n"/>
      <c r="BT1016" s="59" t="n"/>
      <c r="BU1016" s="59" t="n"/>
      <c r="BV1016" s="59" t="n"/>
      <c r="BW1016" s="59" t="n"/>
      <c r="BX1016" s="59" t="n"/>
      <c r="BY1016" s="59" t="n"/>
      <c r="BZ1016" s="59" t="n"/>
      <c r="CA1016" s="59" t="n"/>
      <c r="CB1016" s="59" t="n"/>
      <c r="CC1016" s="59" t="n"/>
      <c r="CD1016" s="59" t="n"/>
      <c r="CE1016" s="59" t="n"/>
      <c r="CF1016" s="59" t="n"/>
      <c r="CG1016" s="59" t="n"/>
      <c r="CH1016" s="59" t="n"/>
      <c r="CI1016" s="59" t="n"/>
      <c r="CJ1016" s="59" t="n"/>
      <c r="CK1016" s="59" t="n"/>
      <c r="CL1016" s="59" t="n"/>
      <c r="CM1016" s="59" t="n"/>
      <c r="CN1016" s="59" t="n"/>
      <c r="CO1016" s="59" t="n"/>
      <c r="CP1016" s="59" t="n"/>
      <c r="CQ1016" s="59" t="n"/>
      <c r="CR1016" s="59" t="n"/>
      <c r="CS1016" s="59" t="n"/>
      <c r="CT1016" s="59" t="n"/>
      <c r="CU1016" s="59" t="n"/>
      <c r="CV1016" s="59" t="n"/>
      <c r="CW1016" s="59" t="n"/>
      <c r="CX1016" s="59" t="n"/>
      <c r="CY1016" s="59" t="n"/>
      <c r="CZ1016" s="59" t="n"/>
    </row>
    <row r="1017">
      <c r="D1017" s="107" t="inlineStr">
        <is>
          <t>Amount Per Share</t>
        </is>
      </c>
      <c r="E1017" s="107" t="n">
        <v>0.052</v>
      </c>
      <c r="F1017" s="107" t="n">
        <v>0.052</v>
      </c>
      <c r="G1017" s="107" t="n">
        <v>0.062</v>
      </c>
      <c r="H1017" s="107" t="n">
        <v>0.052</v>
      </c>
      <c r="I1017" s="107" t="n">
        <v>0.077</v>
      </c>
      <c r="J1017" s="107" t="n">
        <v>0.052</v>
      </c>
      <c r="K1017" s="107" t="n">
        <v>0.08599999999999999</v>
      </c>
      <c r="L1017" s="107" t="n">
        <v>0.052</v>
      </c>
      <c r="M1017" s="107" t="n">
        <v>0.1</v>
      </c>
      <c r="N1017" s="107" t="n">
        <v>0.052</v>
      </c>
      <c r="O1017" s="107" t="n">
        <v>0.1</v>
      </c>
      <c r="P1017" s="107" t="n">
        <v>0.052</v>
      </c>
      <c r="Q1017" s="107" t="n">
        <v>0.113</v>
      </c>
      <c r="R1017" s="107" t="n">
        <v>0.052</v>
      </c>
      <c r="S1017" s="107" t="n">
        <v>0.113</v>
      </c>
      <c r="T1017" s="107" t="n">
        <v>0.052</v>
      </c>
      <c r="U1017" s="107" t="n">
        <v>0.113</v>
      </c>
      <c r="V1017" s="107" t="n">
        <v>0.052</v>
      </c>
      <c r="W1017" s="107" t="n">
        <v>0.113</v>
      </c>
      <c r="X1017" s="107" t="n"/>
      <c r="Y1017" s="107" t="n"/>
      <c r="Z1017" s="107" t="n"/>
      <c r="AA1017" s="107" t="n"/>
      <c r="AB1017" s="107" t="n"/>
      <c r="AC1017" s="107" t="n"/>
      <c r="AD1017" s="107" t="n"/>
      <c r="AE1017" s="107" t="n"/>
      <c r="AF1017" s="107" t="n"/>
      <c r="AG1017" s="107" t="n"/>
      <c r="AH1017" s="107" t="n"/>
      <c r="AI1017" s="107" t="n"/>
      <c r="AJ1017" s="107" t="n"/>
      <c r="AK1017" s="107" t="n"/>
      <c r="AL1017" s="107" t="n"/>
      <c r="AM1017" s="107" t="n"/>
      <c r="AN1017" s="107" t="n"/>
      <c r="AO1017" s="107" t="n"/>
      <c r="AP1017" s="107" t="n"/>
      <c r="AQ1017" s="107" t="n"/>
      <c r="AR1017" s="107" t="n"/>
      <c r="AS1017" s="107" t="n"/>
      <c r="AT1017" s="107" t="n"/>
      <c r="AU1017" s="107" t="n"/>
      <c r="AV1017" s="107" t="n"/>
      <c r="AW1017" s="107" t="n"/>
      <c r="AX1017" s="107" t="n"/>
      <c r="AY1017" s="107" t="n"/>
      <c r="AZ1017" s="107" t="n"/>
      <c r="BA1017" s="107" t="n"/>
      <c r="BB1017" s="107" t="n"/>
      <c r="BC1017" s="107" t="n"/>
      <c r="BD1017" s="107" t="n"/>
      <c r="BE1017" s="107" t="n"/>
      <c r="BF1017" s="107" t="n"/>
      <c r="BG1017" s="107" t="n"/>
      <c r="BH1017" s="107" t="n"/>
      <c r="BI1017" s="107" t="n"/>
      <c r="BJ1017" s="107" t="n"/>
      <c r="BK1017" s="107" t="n"/>
      <c r="BL1017" s="107" t="n"/>
      <c r="BM1017" s="107" t="n"/>
      <c r="BN1017" s="107" t="n"/>
      <c r="BO1017" s="107" t="n"/>
      <c r="BP1017" s="107" t="n"/>
      <c r="BQ1017" s="107" t="n"/>
      <c r="BR1017" s="107" t="n"/>
      <c r="BS1017" s="107" t="n"/>
      <c r="BT1017" s="107" t="n"/>
      <c r="BU1017" s="107" t="n"/>
      <c r="BV1017" s="107" t="n"/>
      <c r="BW1017" s="107" t="n"/>
      <c r="BX1017" s="107" t="n"/>
      <c r="BY1017" s="107" t="n"/>
      <c r="BZ1017" s="107" t="n"/>
      <c r="CA1017" s="107" t="n"/>
      <c r="CB1017" s="107" t="n"/>
      <c r="CC1017" s="107" t="n"/>
      <c r="CD1017" s="107" t="n"/>
      <c r="CE1017" s="107" t="n"/>
      <c r="CF1017" s="107" t="n"/>
      <c r="CG1017" s="107" t="n"/>
      <c r="CH1017" s="107" t="n"/>
      <c r="CI1017" s="107" t="n"/>
      <c r="CJ1017" s="107" t="n"/>
      <c r="CK1017" s="107" t="n"/>
      <c r="CL1017" s="107" t="n"/>
      <c r="CM1017" s="107" t="n"/>
      <c r="CN1017" s="107" t="n"/>
      <c r="CO1017" s="107" t="n"/>
      <c r="CP1017" s="107" t="n"/>
      <c r="CQ1017" s="107" t="n"/>
      <c r="CR1017" s="107" t="n"/>
      <c r="CS1017" s="107" t="n"/>
      <c r="CT1017" s="107" t="n"/>
      <c r="CU1017" s="107" t="n"/>
      <c r="CV1017" s="107" t="n"/>
      <c r="CW1017" s="107" t="n"/>
      <c r="CX1017" s="107" t="n"/>
      <c r="CY1017" s="107" t="n"/>
      <c r="CZ1017" s="107" t="n"/>
    </row>
    <row r="1019">
      <c r="A1019" s="126">
        <f>IF('AS51'!$C$98="","",'AS51'!$C$98)</f>
        <v/>
      </c>
      <c r="B1019" s="68">
        <f>IF($A1019="",0,COUNT($E1020:$CZ1020))</f>
        <v/>
      </c>
      <c r="C1019" s="69">
        <f>IF($B1019=0,0,MAX($E1020:$CZ1020))</f>
        <v/>
      </c>
      <c r="D1019" s="58">
        <f>_xll.BDS($A1019,'Field Check'!$C$44,"headers=y","startcol=1","endcol=7","dir=h","DVD_START_DT",'Field Check'!$C$59,"DVD_END_DT",'Field Check'!$D$59)</f>
        <v/>
      </c>
      <c r="E1019" s="59" t="n"/>
      <c r="F1019" s="59" t="n"/>
      <c r="G1019" s="59" t="n"/>
      <c r="H1019" s="59" t="n"/>
      <c r="I1019" s="59" t="n"/>
      <c r="J1019" s="59" t="n"/>
      <c r="K1019" s="59" t="n"/>
      <c r="L1019" s="59" t="n"/>
      <c r="M1019" s="59" t="n"/>
      <c r="N1019" s="59" t="n"/>
      <c r="O1019" s="59" t="n"/>
      <c r="P1019" s="59" t="n"/>
      <c r="Q1019" s="59" t="n"/>
      <c r="R1019" s="59" t="n"/>
      <c r="S1019" s="59" t="n"/>
      <c r="T1019" s="59" t="n"/>
      <c r="U1019" s="59" t="n"/>
      <c r="V1019" s="59" t="n"/>
      <c r="W1019" s="59" t="n"/>
      <c r="X1019" s="59" t="n"/>
      <c r="Y1019" s="59" t="n"/>
      <c r="Z1019" s="59" t="n"/>
      <c r="AA1019" s="59" t="n"/>
      <c r="AB1019" s="59" t="n"/>
      <c r="AC1019" s="59" t="n"/>
      <c r="AD1019" s="59" t="n"/>
      <c r="AE1019" s="59" t="n"/>
      <c r="AF1019" s="59" t="n"/>
      <c r="AG1019" s="59" t="n"/>
      <c r="AH1019" s="59" t="n"/>
      <c r="AI1019" s="59" t="n"/>
      <c r="AJ1019" s="59" t="n"/>
      <c r="AK1019" s="59" t="n"/>
      <c r="AL1019" s="59" t="n"/>
      <c r="AM1019" s="59" t="n"/>
      <c r="AN1019" s="59" t="n"/>
      <c r="AO1019" s="59" t="n"/>
      <c r="AP1019" s="59" t="n"/>
      <c r="AQ1019" s="59" t="n"/>
      <c r="AR1019" s="59" t="n"/>
      <c r="AS1019" s="59" t="n"/>
      <c r="AT1019" s="59" t="n"/>
      <c r="AU1019" s="59" t="n"/>
      <c r="AV1019" s="59" t="n"/>
      <c r="AW1019" s="59" t="n"/>
      <c r="AX1019" s="59" t="n"/>
      <c r="AY1019" s="59" t="n"/>
      <c r="AZ1019" s="59" t="n"/>
      <c r="BA1019" s="59" t="n"/>
      <c r="BB1019" s="59" t="n"/>
      <c r="BC1019" s="59" t="n"/>
      <c r="BD1019" s="59" t="n"/>
      <c r="BE1019" s="59" t="n"/>
      <c r="BF1019" s="59" t="n"/>
      <c r="BG1019" s="59" t="n"/>
      <c r="BH1019" s="59" t="n"/>
      <c r="BI1019" s="59" t="n"/>
      <c r="BJ1019" s="59" t="n"/>
      <c r="BK1019" s="59" t="n"/>
      <c r="BL1019" s="59" t="n"/>
      <c r="BM1019" s="59" t="n"/>
      <c r="BN1019" s="59" t="n"/>
      <c r="BO1019" s="59" t="n"/>
      <c r="BP1019" s="59" t="n"/>
      <c r="BQ1019" s="59" t="n"/>
      <c r="BR1019" s="59" t="n"/>
      <c r="BS1019" s="59" t="n"/>
      <c r="BT1019" s="59" t="n"/>
      <c r="BU1019" s="59" t="n"/>
      <c r="BV1019" s="59" t="n"/>
      <c r="BW1019" s="59" t="n"/>
      <c r="BX1019" s="59" t="n"/>
      <c r="BY1019" s="59" t="n"/>
      <c r="BZ1019" s="59" t="n"/>
      <c r="CA1019" s="59" t="n"/>
      <c r="CB1019" s="59" t="n"/>
      <c r="CC1019" s="59" t="n"/>
      <c r="CD1019" s="59" t="n"/>
      <c r="CE1019" s="59" t="n"/>
      <c r="CF1019" s="59" t="n"/>
      <c r="CG1019" s="59" t="n"/>
      <c r="CH1019" s="59" t="n"/>
      <c r="CI1019" s="59" t="n"/>
      <c r="CJ1019" s="59" t="n"/>
      <c r="CK1019" s="59" t="n"/>
      <c r="CL1019" s="59" t="n"/>
      <c r="CM1019" s="59" t="n"/>
      <c r="CN1019" s="59" t="n"/>
      <c r="CO1019" s="59" t="n"/>
      <c r="CP1019" s="59" t="n"/>
      <c r="CQ1019" s="59" t="n"/>
      <c r="CR1019" s="59" t="n"/>
      <c r="CS1019" s="59" t="n"/>
      <c r="CT1019" s="59" t="n"/>
      <c r="CU1019" s="59" t="n"/>
      <c r="CV1019" s="59" t="n"/>
      <c r="CW1019" s="59" t="n"/>
      <c r="CX1019" s="59" t="n"/>
      <c r="CY1019" s="59" t="n"/>
      <c r="CZ1019" s="59" t="n"/>
    </row>
    <row r="1020">
      <c r="D1020" s="59" t="n"/>
      <c r="E1020" s="59" t="n"/>
      <c r="F1020" s="59" t="n"/>
      <c r="G1020" s="59" t="n"/>
      <c r="H1020" s="59" t="n"/>
      <c r="I1020" s="59" t="n"/>
      <c r="J1020" s="59" t="n"/>
      <c r="K1020" s="59" t="n"/>
      <c r="L1020" s="59" t="n"/>
      <c r="M1020" s="59" t="n"/>
      <c r="N1020" s="59" t="n"/>
      <c r="O1020" s="59" t="n"/>
      <c r="P1020" s="59" t="n"/>
      <c r="Q1020" s="59" t="n"/>
      <c r="R1020" s="59" t="n"/>
      <c r="S1020" s="59" t="n"/>
      <c r="T1020" s="59" t="n"/>
      <c r="U1020" s="59" t="n"/>
      <c r="V1020" s="59" t="n"/>
      <c r="W1020" s="59" t="n"/>
      <c r="X1020" s="59" t="n"/>
      <c r="Y1020" s="59" t="n"/>
      <c r="Z1020" s="59" t="n"/>
      <c r="AA1020" s="59" t="n"/>
      <c r="AB1020" s="59" t="n"/>
      <c r="AC1020" s="59" t="n"/>
      <c r="AD1020" s="59" t="n"/>
      <c r="AE1020" s="59" t="n"/>
      <c r="AF1020" s="59" t="n"/>
      <c r="AG1020" s="59" t="n"/>
      <c r="AH1020" s="59" t="n"/>
      <c r="AI1020" s="59" t="n"/>
      <c r="AJ1020" s="59" t="n"/>
      <c r="AK1020" s="59" t="n"/>
      <c r="AL1020" s="59" t="n"/>
      <c r="AM1020" s="59" t="n"/>
      <c r="AN1020" s="59" t="n"/>
      <c r="AO1020" s="59" t="n"/>
      <c r="AP1020" s="59" t="n"/>
      <c r="AQ1020" s="59" t="n"/>
      <c r="AR1020" s="59" t="n"/>
      <c r="AS1020" s="59" t="n"/>
      <c r="AT1020" s="59" t="n"/>
      <c r="AU1020" s="59" t="n"/>
      <c r="AV1020" s="59" t="n"/>
      <c r="AW1020" s="59" t="n"/>
      <c r="AX1020" s="59" t="n"/>
      <c r="AY1020" s="59" t="n"/>
      <c r="AZ1020" s="59" t="n"/>
      <c r="BA1020" s="59" t="n"/>
      <c r="BB1020" s="59" t="n"/>
      <c r="BC1020" s="59" t="n"/>
      <c r="BD1020" s="59" t="n"/>
      <c r="BE1020" s="59" t="n"/>
      <c r="BF1020" s="59" t="n"/>
      <c r="BG1020" s="59" t="n"/>
      <c r="BH1020" s="59" t="n"/>
      <c r="BI1020" s="59" t="n"/>
      <c r="BJ1020" s="59" t="n"/>
      <c r="BK1020" s="59" t="n"/>
      <c r="BL1020" s="59" t="n"/>
      <c r="BM1020" s="59" t="n"/>
      <c r="BN1020" s="59" t="n"/>
      <c r="BO1020" s="59" t="n"/>
      <c r="BP1020" s="59" t="n"/>
      <c r="BQ1020" s="59" t="n"/>
      <c r="BR1020" s="59" t="n"/>
      <c r="BS1020" s="59" t="n"/>
      <c r="BT1020" s="59" t="n"/>
      <c r="BU1020" s="59" t="n"/>
      <c r="BV1020" s="59" t="n"/>
      <c r="BW1020" s="59" t="n"/>
      <c r="BX1020" s="59" t="n"/>
      <c r="BY1020" s="59" t="n"/>
      <c r="BZ1020" s="59" t="n"/>
      <c r="CA1020" s="59" t="n"/>
      <c r="CB1020" s="59" t="n"/>
      <c r="CC1020" s="59" t="n"/>
      <c r="CD1020" s="59" t="n"/>
      <c r="CE1020" s="59" t="n"/>
      <c r="CF1020" s="59" t="n"/>
      <c r="CG1020" s="59" t="n"/>
      <c r="CH1020" s="59" t="n"/>
      <c r="CI1020" s="59" t="n"/>
      <c r="CJ1020" s="59" t="n"/>
      <c r="CK1020" s="59" t="n"/>
      <c r="CL1020" s="59" t="n"/>
      <c r="CM1020" s="59" t="n"/>
      <c r="CN1020" s="59" t="n"/>
      <c r="CO1020" s="59" t="n"/>
      <c r="CP1020" s="59" t="n"/>
      <c r="CQ1020" s="59" t="n"/>
      <c r="CR1020" s="59" t="n"/>
      <c r="CS1020" s="59" t="n"/>
      <c r="CT1020" s="59" t="n"/>
      <c r="CU1020" s="59" t="n"/>
      <c r="CV1020" s="59" t="n"/>
      <c r="CW1020" s="59" t="n"/>
      <c r="CX1020" s="59" t="n"/>
      <c r="CY1020" s="59" t="n"/>
      <c r="CZ1020" s="59" t="n"/>
    </row>
    <row r="1021">
      <c r="D1021" s="59" t="n"/>
      <c r="E1021" s="59" t="n"/>
      <c r="F1021" s="59" t="n"/>
      <c r="G1021" s="59" t="n"/>
      <c r="H1021" s="59" t="n"/>
      <c r="I1021" s="59" t="n"/>
      <c r="J1021" s="59" t="n"/>
      <c r="K1021" s="59" t="n"/>
      <c r="L1021" s="59" t="n"/>
      <c r="M1021" s="59" t="n"/>
      <c r="N1021" s="59" t="n"/>
      <c r="O1021" s="59" t="n"/>
      <c r="P1021" s="59" t="n"/>
      <c r="Q1021" s="59" t="n"/>
      <c r="R1021" s="59" t="n"/>
      <c r="S1021" s="59" t="n"/>
      <c r="T1021" s="59" t="n"/>
      <c r="U1021" s="59" t="n"/>
      <c r="V1021" s="59" t="n"/>
      <c r="W1021" s="59" t="n"/>
      <c r="X1021" s="59" t="n"/>
      <c r="Y1021" s="59" t="n"/>
      <c r="Z1021" s="59" t="n"/>
      <c r="AA1021" s="59" t="n"/>
      <c r="AB1021" s="59" t="n"/>
      <c r="AC1021" s="59" t="n"/>
      <c r="AD1021" s="59" t="n"/>
      <c r="AE1021" s="59" t="n"/>
      <c r="AF1021" s="59" t="n"/>
      <c r="AG1021" s="59" t="n"/>
      <c r="AH1021" s="59" t="n"/>
      <c r="AI1021" s="59" t="n"/>
      <c r="AJ1021" s="59" t="n"/>
      <c r="AK1021" s="59" t="n"/>
      <c r="AL1021" s="59" t="n"/>
      <c r="AM1021" s="59" t="n"/>
      <c r="AN1021" s="59" t="n"/>
      <c r="AO1021" s="59" t="n"/>
      <c r="AP1021" s="59" t="n"/>
      <c r="AQ1021" s="59" t="n"/>
      <c r="AR1021" s="59" t="n"/>
      <c r="AS1021" s="59" t="n"/>
      <c r="AT1021" s="59" t="n"/>
      <c r="AU1021" s="59" t="n"/>
      <c r="AV1021" s="59" t="n"/>
      <c r="AW1021" s="59" t="n"/>
      <c r="AX1021" s="59" t="n"/>
      <c r="AY1021" s="59" t="n"/>
      <c r="AZ1021" s="59" t="n"/>
      <c r="BA1021" s="59" t="n"/>
      <c r="BB1021" s="59" t="n"/>
      <c r="BC1021" s="59" t="n"/>
      <c r="BD1021" s="59" t="n"/>
      <c r="BE1021" s="59" t="n"/>
      <c r="BF1021" s="59" t="n"/>
      <c r="BG1021" s="59" t="n"/>
      <c r="BH1021" s="59" t="n"/>
      <c r="BI1021" s="59" t="n"/>
      <c r="BJ1021" s="59" t="n"/>
      <c r="BK1021" s="59" t="n"/>
      <c r="BL1021" s="59" t="n"/>
      <c r="BM1021" s="59" t="n"/>
      <c r="BN1021" s="59" t="n"/>
      <c r="BO1021" s="59" t="n"/>
      <c r="BP1021" s="59" t="n"/>
      <c r="BQ1021" s="59" t="n"/>
      <c r="BR1021" s="59" t="n"/>
      <c r="BS1021" s="59" t="n"/>
      <c r="BT1021" s="59" t="n"/>
      <c r="BU1021" s="59" t="n"/>
      <c r="BV1021" s="59" t="n"/>
      <c r="BW1021" s="59" t="n"/>
      <c r="BX1021" s="59" t="n"/>
      <c r="BY1021" s="59" t="n"/>
      <c r="BZ1021" s="59" t="n"/>
      <c r="CA1021" s="59" t="n"/>
      <c r="CB1021" s="59" t="n"/>
      <c r="CC1021" s="59" t="n"/>
      <c r="CD1021" s="59" t="n"/>
      <c r="CE1021" s="59" t="n"/>
      <c r="CF1021" s="59" t="n"/>
      <c r="CG1021" s="59" t="n"/>
      <c r="CH1021" s="59" t="n"/>
      <c r="CI1021" s="59" t="n"/>
      <c r="CJ1021" s="59" t="n"/>
      <c r="CK1021" s="59" t="n"/>
      <c r="CL1021" s="59" t="n"/>
      <c r="CM1021" s="59" t="n"/>
      <c r="CN1021" s="59" t="n"/>
      <c r="CO1021" s="59" t="n"/>
      <c r="CP1021" s="59" t="n"/>
      <c r="CQ1021" s="59" t="n"/>
      <c r="CR1021" s="59" t="n"/>
      <c r="CS1021" s="59" t="n"/>
      <c r="CT1021" s="59" t="n"/>
      <c r="CU1021" s="59" t="n"/>
      <c r="CV1021" s="59" t="n"/>
      <c r="CW1021" s="59" t="n"/>
      <c r="CX1021" s="59" t="n"/>
      <c r="CY1021" s="59" t="n"/>
      <c r="CZ1021" s="59" t="n"/>
    </row>
    <row r="1022">
      <c r="D1022" s="59" t="n"/>
      <c r="E1022" s="59" t="n"/>
      <c r="F1022" s="59" t="n"/>
      <c r="G1022" s="59" t="n"/>
      <c r="H1022" s="59" t="n"/>
      <c r="I1022" s="59" t="n"/>
      <c r="J1022" s="59" t="n"/>
      <c r="K1022" s="59" t="n"/>
      <c r="L1022" s="59" t="n"/>
      <c r="M1022" s="59" t="n"/>
      <c r="N1022" s="59" t="n"/>
      <c r="O1022" s="59" t="n"/>
      <c r="P1022" s="59" t="n"/>
      <c r="Q1022" s="59" t="n"/>
      <c r="R1022" s="59" t="n"/>
      <c r="S1022" s="59" t="n"/>
      <c r="T1022" s="59" t="n"/>
      <c r="U1022" s="59" t="n"/>
      <c r="V1022" s="59" t="n"/>
      <c r="W1022" s="59" t="n"/>
      <c r="X1022" s="59" t="n"/>
      <c r="Y1022" s="59" t="n"/>
      <c r="Z1022" s="59" t="n"/>
      <c r="AA1022" s="59" t="n"/>
      <c r="AB1022" s="59" t="n"/>
      <c r="AC1022" s="59" t="n"/>
      <c r="AD1022" s="59" t="n"/>
      <c r="AE1022" s="59" t="n"/>
      <c r="AF1022" s="59" t="n"/>
      <c r="AG1022" s="59" t="n"/>
      <c r="AH1022" s="59" t="n"/>
      <c r="AI1022" s="59" t="n"/>
      <c r="AJ1022" s="59" t="n"/>
      <c r="AK1022" s="59" t="n"/>
      <c r="AL1022" s="59" t="n"/>
      <c r="AM1022" s="59" t="n"/>
      <c r="AN1022" s="59" t="n"/>
      <c r="AO1022" s="59" t="n"/>
      <c r="AP1022" s="59" t="n"/>
      <c r="AQ1022" s="59" t="n"/>
      <c r="AR1022" s="59" t="n"/>
      <c r="AS1022" s="59" t="n"/>
      <c r="AT1022" s="59" t="n"/>
      <c r="AU1022" s="59" t="n"/>
      <c r="AV1022" s="59" t="n"/>
      <c r="AW1022" s="59" t="n"/>
      <c r="AX1022" s="59" t="n"/>
      <c r="AY1022" s="59" t="n"/>
      <c r="AZ1022" s="59" t="n"/>
      <c r="BA1022" s="59" t="n"/>
      <c r="BB1022" s="59" t="n"/>
      <c r="BC1022" s="59" t="n"/>
      <c r="BD1022" s="59" t="n"/>
      <c r="BE1022" s="59" t="n"/>
      <c r="BF1022" s="59" t="n"/>
      <c r="BG1022" s="59" t="n"/>
      <c r="BH1022" s="59" t="n"/>
      <c r="BI1022" s="59" t="n"/>
      <c r="BJ1022" s="59" t="n"/>
      <c r="BK1022" s="59" t="n"/>
      <c r="BL1022" s="59" t="n"/>
      <c r="BM1022" s="59" t="n"/>
      <c r="BN1022" s="59" t="n"/>
      <c r="BO1022" s="59" t="n"/>
      <c r="BP1022" s="59" t="n"/>
      <c r="BQ1022" s="59" t="n"/>
      <c r="BR1022" s="59" t="n"/>
      <c r="BS1022" s="59" t="n"/>
      <c r="BT1022" s="59" t="n"/>
      <c r="BU1022" s="59" t="n"/>
      <c r="BV1022" s="59" t="n"/>
      <c r="BW1022" s="59" t="n"/>
      <c r="BX1022" s="59" t="n"/>
      <c r="BY1022" s="59" t="n"/>
      <c r="BZ1022" s="59" t="n"/>
      <c r="CA1022" s="59" t="n"/>
      <c r="CB1022" s="59" t="n"/>
      <c r="CC1022" s="59" t="n"/>
      <c r="CD1022" s="59" t="n"/>
      <c r="CE1022" s="59" t="n"/>
      <c r="CF1022" s="59" t="n"/>
      <c r="CG1022" s="59" t="n"/>
      <c r="CH1022" s="59" t="n"/>
      <c r="CI1022" s="59" t="n"/>
      <c r="CJ1022" s="59" t="n"/>
      <c r="CK1022" s="59" t="n"/>
      <c r="CL1022" s="59" t="n"/>
      <c r="CM1022" s="59" t="n"/>
      <c r="CN1022" s="59" t="n"/>
      <c r="CO1022" s="59" t="n"/>
      <c r="CP1022" s="59" t="n"/>
      <c r="CQ1022" s="59" t="n"/>
      <c r="CR1022" s="59" t="n"/>
      <c r="CS1022" s="59" t="n"/>
      <c r="CT1022" s="59" t="n"/>
      <c r="CU1022" s="59" t="n"/>
      <c r="CV1022" s="59" t="n"/>
      <c r="CW1022" s="59" t="n"/>
      <c r="CX1022" s="59" t="n"/>
      <c r="CY1022" s="59" t="n"/>
      <c r="CZ1022" s="59" t="n"/>
    </row>
    <row r="1023">
      <c r="D1023" s="107" t="n"/>
      <c r="E1023" s="107" t="n"/>
      <c r="F1023" s="107" t="n"/>
      <c r="G1023" s="107" t="n"/>
      <c r="H1023" s="107" t="n"/>
      <c r="I1023" s="107" t="n"/>
      <c r="J1023" s="107" t="n"/>
      <c r="K1023" s="107" t="n"/>
      <c r="L1023" s="107" t="n"/>
      <c r="M1023" s="107" t="n"/>
      <c r="N1023" s="107" t="n"/>
      <c r="O1023" s="107" t="n"/>
      <c r="P1023" s="107" t="n"/>
      <c r="Q1023" s="107" t="n"/>
      <c r="R1023" s="107" t="n"/>
      <c r="S1023" s="107" t="n"/>
      <c r="T1023" s="107" t="n"/>
      <c r="U1023" s="107" t="n"/>
      <c r="V1023" s="107" t="n"/>
      <c r="W1023" s="107" t="n"/>
      <c r="X1023" s="107" t="n"/>
      <c r="Y1023" s="107" t="n"/>
      <c r="Z1023" s="107" t="n"/>
      <c r="AA1023" s="107" t="n"/>
      <c r="AB1023" s="107" t="n"/>
      <c r="AC1023" s="107" t="n"/>
      <c r="AD1023" s="107" t="n"/>
      <c r="AE1023" s="107" t="n"/>
      <c r="AF1023" s="107" t="n"/>
      <c r="AG1023" s="107" t="n"/>
      <c r="AH1023" s="107" t="n"/>
      <c r="AI1023" s="107" t="n"/>
      <c r="AJ1023" s="107" t="n"/>
      <c r="AK1023" s="107" t="n"/>
      <c r="AL1023" s="107" t="n"/>
      <c r="AM1023" s="107" t="n"/>
      <c r="AN1023" s="107" t="n"/>
      <c r="AO1023" s="107" t="n"/>
      <c r="AP1023" s="107" t="n"/>
      <c r="AQ1023" s="107" t="n"/>
      <c r="AR1023" s="107" t="n"/>
      <c r="AS1023" s="107" t="n"/>
      <c r="AT1023" s="107" t="n"/>
      <c r="AU1023" s="107" t="n"/>
      <c r="AV1023" s="107" t="n"/>
      <c r="AW1023" s="107" t="n"/>
      <c r="AX1023" s="107" t="n"/>
      <c r="AY1023" s="107" t="n"/>
      <c r="AZ1023" s="107" t="n"/>
      <c r="BA1023" s="107" t="n"/>
      <c r="BB1023" s="107" t="n"/>
      <c r="BC1023" s="107" t="n"/>
      <c r="BD1023" s="107" t="n"/>
      <c r="BE1023" s="107" t="n"/>
      <c r="BF1023" s="107" t="n"/>
      <c r="BG1023" s="107" t="n"/>
      <c r="BH1023" s="107" t="n"/>
      <c r="BI1023" s="107" t="n"/>
      <c r="BJ1023" s="107" t="n"/>
      <c r="BK1023" s="107" t="n"/>
      <c r="BL1023" s="107" t="n"/>
      <c r="BM1023" s="107" t="n"/>
      <c r="BN1023" s="107" t="n"/>
      <c r="BO1023" s="107" t="n"/>
      <c r="BP1023" s="107" t="n"/>
      <c r="BQ1023" s="107" t="n"/>
      <c r="BR1023" s="107" t="n"/>
      <c r="BS1023" s="107" t="n"/>
      <c r="BT1023" s="107" t="n"/>
      <c r="BU1023" s="107" t="n"/>
      <c r="BV1023" s="107" t="n"/>
      <c r="BW1023" s="107" t="n"/>
      <c r="BX1023" s="107" t="n"/>
      <c r="BY1023" s="107" t="n"/>
      <c r="BZ1023" s="107" t="n"/>
      <c r="CA1023" s="107" t="n"/>
      <c r="CB1023" s="107" t="n"/>
      <c r="CC1023" s="107" t="n"/>
      <c r="CD1023" s="107" t="n"/>
      <c r="CE1023" s="107" t="n"/>
      <c r="CF1023" s="107" t="n"/>
      <c r="CG1023" s="107" t="n"/>
      <c r="CH1023" s="107" t="n"/>
      <c r="CI1023" s="107" t="n"/>
      <c r="CJ1023" s="107" t="n"/>
      <c r="CK1023" s="107" t="n"/>
      <c r="CL1023" s="107" t="n"/>
      <c r="CM1023" s="107" t="n"/>
      <c r="CN1023" s="107" t="n"/>
      <c r="CO1023" s="107" t="n"/>
      <c r="CP1023" s="107" t="n"/>
      <c r="CQ1023" s="107" t="n"/>
      <c r="CR1023" s="107" t="n"/>
      <c r="CS1023" s="107" t="n"/>
      <c r="CT1023" s="107" t="n"/>
      <c r="CU1023" s="107" t="n"/>
      <c r="CV1023" s="107" t="n"/>
      <c r="CW1023" s="107" t="n"/>
      <c r="CX1023" s="107" t="n"/>
      <c r="CY1023" s="107" t="n"/>
      <c r="CZ1023" s="107" t="n"/>
    </row>
    <row r="1026">
      <c r="A1026" s="2">
        <f>IF($A1019="","","   projections")</f>
        <v/>
      </c>
      <c r="B1026" s="68">
        <f>IF($A1019="",0,COUNT($E1027:$CZ1027))</f>
        <v/>
      </c>
      <c r="C1026" s="69">
        <f>IF($B1026=0,0,MAX($E1027:$CZ1027))</f>
        <v/>
      </c>
      <c r="D1026" s="58">
        <f>_xll.BDS($A1019,'Field Check'!$C$42,"headers=y","startcol=1","endcol=3","dir=h")</f>
        <v/>
      </c>
      <c r="E1026" s="59" t="n"/>
      <c r="F1026" s="59" t="n"/>
      <c r="G1026" s="59" t="n"/>
      <c r="H1026" s="59" t="n"/>
      <c r="I1026" s="59" t="n"/>
      <c r="J1026" s="59" t="n"/>
      <c r="K1026" s="59" t="n"/>
      <c r="L1026" s="59" t="n"/>
      <c r="M1026" s="59" t="n"/>
      <c r="N1026" s="59" t="n"/>
      <c r="O1026" s="59" t="n"/>
      <c r="P1026" s="59" t="n"/>
      <c r="Q1026" s="59" t="n"/>
      <c r="R1026" s="59" t="n"/>
      <c r="S1026" s="59" t="n"/>
      <c r="T1026" s="59" t="n"/>
      <c r="U1026" s="59" t="n"/>
      <c r="V1026" s="59" t="n"/>
      <c r="W1026" s="59" t="n"/>
      <c r="X1026" s="59" t="n"/>
      <c r="Y1026" s="59" t="n"/>
      <c r="Z1026" s="59" t="n"/>
      <c r="AA1026" s="59" t="n"/>
      <c r="AB1026" s="59" t="n"/>
      <c r="AC1026" s="59" t="n"/>
      <c r="AD1026" s="59" t="n"/>
      <c r="AE1026" s="59" t="n"/>
      <c r="AF1026" s="59" t="n"/>
      <c r="AG1026" s="59" t="n"/>
      <c r="AH1026" s="59" t="n"/>
      <c r="AI1026" s="59" t="n"/>
      <c r="AJ1026" s="59" t="n"/>
      <c r="AK1026" s="59" t="n"/>
      <c r="AL1026" s="59" t="n"/>
      <c r="AM1026" s="59" t="n"/>
      <c r="AN1026" s="59" t="n"/>
      <c r="AO1026" s="59" t="n"/>
      <c r="AP1026" s="59" t="n"/>
      <c r="AQ1026" s="59" t="n"/>
      <c r="AR1026" s="59" t="n"/>
      <c r="AS1026" s="59" t="n"/>
      <c r="AT1026" s="59" t="n"/>
      <c r="AU1026" s="59" t="n"/>
      <c r="AV1026" s="59" t="n"/>
      <c r="AW1026" s="59" t="n"/>
      <c r="AX1026" s="59" t="n"/>
      <c r="AY1026" s="59" t="n"/>
      <c r="AZ1026" s="59" t="n"/>
      <c r="BA1026" s="59" t="n"/>
      <c r="BB1026" s="59" t="n"/>
      <c r="BC1026" s="59" t="n"/>
      <c r="BD1026" s="59" t="n"/>
      <c r="BE1026" s="59" t="n"/>
      <c r="BF1026" s="59" t="n"/>
      <c r="BG1026" s="59" t="n"/>
      <c r="BH1026" s="59" t="n"/>
      <c r="BI1026" s="59" t="n"/>
      <c r="BJ1026" s="59" t="n"/>
      <c r="BK1026" s="59" t="n"/>
      <c r="BL1026" s="59" t="n"/>
      <c r="BM1026" s="59" t="n"/>
      <c r="BN1026" s="59" t="n"/>
      <c r="BO1026" s="59" t="n"/>
      <c r="BP1026" s="59" t="n"/>
      <c r="BQ1026" s="59" t="n"/>
      <c r="BR1026" s="59" t="n"/>
      <c r="BS1026" s="59" t="n"/>
      <c r="BT1026" s="59" t="n"/>
      <c r="BU1026" s="59" t="n"/>
      <c r="BV1026" s="59" t="n"/>
      <c r="BW1026" s="59" t="n"/>
      <c r="BX1026" s="59" t="n"/>
      <c r="BY1026" s="59" t="n"/>
      <c r="BZ1026" s="59" t="n"/>
      <c r="CA1026" s="59" t="n"/>
      <c r="CB1026" s="59" t="n"/>
      <c r="CC1026" s="59" t="n"/>
      <c r="CD1026" s="59" t="n"/>
      <c r="CE1026" s="59" t="n"/>
      <c r="CF1026" s="59" t="n"/>
      <c r="CG1026" s="59" t="n"/>
      <c r="CH1026" s="59" t="n"/>
      <c r="CI1026" s="59" t="n"/>
      <c r="CJ1026" s="59" t="n"/>
      <c r="CK1026" s="59" t="n"/>
      <c r="CL1026" s="59" t="n"/>
      <c r="CM1026" s="59" t="n"/>
      <c r="CN1026" s="59" t="n"/>
      <c r="CO1026" s="59" t="n"/>
      <c r="CP1026" s="59" t="n"/>
      <c r="CQ1026" s="59" t="n"/>
      <c r="CR1026" s="59" t="n"/>
      <c r="CS1026" s="59" t="n"/>
      <c r="CT1026" s="59" t="n"/>
      <c r="CU1026" s="59" t="n"/>
      <c r="CV1026" s="59" t="n"/>
      <c r="CW1026" s="59" t="n"/>
      <c r="CX1026" s="59" t="n"/>
      <c r="CY1026" s="59" t="n"/>
      <c r="CZ1026" s="59" t="n"/>
    </row>
    <row r="1027">
      <c r="D1027" s="59" t="n"/>
      <c r="E1027" s="59" t="n"/>
      <c r="F1027" s="59" t="n"/>
      <c r="G1027" s="59" t="n"/>
      <c r="H1027" s="59" t="n"/>
      <c r="I1027" s="59" t="n"/>
      <c r="J1027" s="59" t="n"/>
      <c r="K1027" s="59" t="n"/>
      <c r="L1027" s="59" t="n"/>
      <c r="M1027" s="59" t="n"/>
      <c r="N1027" s="59" t="n"/>
      <c r="O1027" s="59" t="n"/>
      <c r="P1027" s="59" t="n"/>
      <c r="Q1027" s="59" t="n"/>
      <c r="R1027" s="59" t="n"/>
      <c r="S1027" s="59" t="n"/>
      <c r="T1027" s="59" t="n"/>
      <c r="U1027" s="59" t="n"/>
      <c r="V1027" s="59" t="n"/>
      <c r="W1027" s="59" t="n"/>
      <c r="X1027" s="59" t="n"/>
      <c r="Y1027" s="59" t="n"/>
      <c r="Z1027" s="59" t="n"/>
      <c r="AA1027" s="59" t="n"/>
      <c r="AB1027" s="59" t="n"/>
      <c r="AC1027" s="59" t="n"/>
      <c r="AD1027" s="59" t="n"/>
      <c r="AE1027" s="59" t="n"/>
      <c r="AF1027" s="59" t="n"/>
      <c r="AG1027" s="59" t="n"/>
      <c r="AH1027" s="59" t="n"/>
      <c r="AI1027" s="59" t="n"/>
      <c r="AJ1027" s="59" t="n"/>
      <c r="AK1027" s="59" t="n"/>
      <c r="AL1027" s="59" t="n"/>
      <c r="AM1027" s="59" t="n"/>
      <c r="AN1027" s="59" t="n"/>
      <c r="AO1027" s="59" t="n"/>
      <c r="AP1027" s="59" t="n"/>
      <c r="AQ1027" s="59" t="n"/>
      <c r="AR1027" s="59" t="n"/>
      <c r="AS1027" s="59" t="n"/>
      <c r="AT1027" s="59" t="n"/>
      <c r="AU1027" s="59" t="n"/>
      <c r="AV1027" s="59" t="n"/>
      <c r="AW1027" s="59" t="n"/>
      <c r="AX1027" s="59" t="n"/>
      <c r="AY1027" s="59" t="n"/>
      <c r="AZ1027" s="59" t="n"/>
      <c r="BA1027" s="59" t="n"/>
      <c r="BB1027" s="59" t="n"/>
      <c r="BC1027" s="59" t="n"/>
      <c r="BD1027" s="59" t="n"/>
      <c r="BE1027" s="59" t="n"/>
      <c r="BF1027" s="59" t="n"/>
      <c r="BG1027" s="59" t="n"/>
      <c r="BH1027" s="59" t="n"/>
      <c r="BI1027" s="59" t="n"/>
      <c r="BJ1027" s="59" t="n"/>
      <c r="BK1027" s="59" t="n"/>
      <c r="BL1027" s="59" t="n"/>
      <c r="BM1027" s="59" t="n"/>
      <c r="BN1027" s="59" t="n"/>
      <c r="BO1027" s="59" t="n"/>
      <c r="BP1027" s="59" t="n"/>
      <c r="BQ1027" s="59" t="n"/>
      <c r="BR1027" s="59" t="n"/>
      <c r="BS1027" s="59" t="n"/>
      <c r="BT1027" s="59" t="n"/>
      <c r="BU1027" s="59" t="n"/>
      <c r="BV1027" s="59" t="n"/>
      <c r="BW1027" s="59" t="n"/>
      <c r="BX1027" s="59" t="n"/>
      <c r="BY1027" s="59" t="n"/>
      <c r="BZ1027" s="59" t="n"/>
      <c r="CA1027" s="59" t="n"/>
      <c r="CB1027" s="59" t="n"/>
      <c r="CC1027" s="59" t="n"/>
      <c r="CD1027" s="59" t="n"/>
      <c r="CE1027" s="59" t="n"/>
      <c r="CF1027" s="59" t="n"/>
      <c r="CG1027" s="59" t="n"/>
      <c r="CH1027" s="59" t="n"/>
      <c r="CI1027" s="59" t="n"/>
      <c r="CJ1027" s="59" t="n"/>
      <c r="CK1027" s="59" t="n"/>
      <c r="CL1027" s="59" t="n"/>
      <c r="CM1027" s="59" t="n"/>
      <c r="CN1027" s="59" t="n"/>
      <c r="CO1027" s="59" t="n"/>
      <c r="CP1027" s="59" t="n"/>
      <c r="CQ1027" s="59" t="n"/>
      <c r="CR1027" s="59" t="n"/>
      <c r="CS1027" s="59" t="n"/>
      <c r="CT1027" s="59" t="n"/>
      <c r="CU1027" s="59" t="n"/>
      <c r="CV1027" s="59" t="n"/>
      <c r="CW1027" s="59" t="n"/>
      <c r="CX1027" s="59" t="n"/>
      <c r="CY1027" s="59" t="n"/>
      <c r="CZ1027" s="59" t="n"/>
    </row>
    <row r="1028">
      <c r="D1028" s="107" t="n"/>
      <c r="E1028" s="107" t="n"/>
      <c r="F1028" s="107" t="n"/>
      <c r="G1028" s="107" t="n"/>
      <c r="H1028" s="107" t="n"/>
      <c r="I1028" s="107" t="n"/>
      <c r="J1028" s="107" t="n"/>
      <c r="K1028" s="107" t="n"/>
      <c r="L1028" s="107" t="n"/>
      <c r="M1028" s="107" t="n"/>
      <c r="N1028" s="107" t="n"/>
      <c r="O1028" s="107" t="n"/>
      <c r="P1028" s="107" t="n"/>
      <c r="Q1028" s="107" t="n"/>
      <c r="R1028" s="107" t="n"/>
      <c r="S1028" s="107" t="n"/>
      <c r="T1028" s="107" t="n"/>
      <c r="U1028" s="107" t="n"/>
      <c r="V1028" s="107" t="n"/>
      <c r="W1028" s="107" t="n"/>
      <c r="X1028" s="107" t="n"/>
      <c r="Y1028" s="107" t="n"/>
      <c r="Z1028" s="107" t="n"/>
      <c r="AA1028" s="107" t="n"/>
      <c r="AB1028" s="107" t="n"/>
      <c r="AC1028" s="107" t="n"/>
      <c r="AD1028" s="107" t="n"/>
      <c r="AE1028" s="107" t="n"/>
      <c r="AF1028" s="107" t="n"/>
      <c r="AG1028" s="107" t="n"/>
      <c r="AH1028" s="107" t="n"/>
      <c r="AI1028" s="107" t="n"/>
      <c r="AJ1028" s="107" t="n"/>
      <c r="AK1028" s="107" t="n"/>
      <c r="AL1028" s="107" t="n"/>
      <c r="AM1028" s="107" t="n"/>
      <c r="AN1028" s="107" t="n"/>
      <c r="AO1028" s="107" t="n"/>
      <c r="AP1028" s="107" t="n"/>
      <c r="AQ1028" s="107" t="n"/>
      <c r="AR1028" s="107" t="n"/>
      <c r="AS1028" s="107" t="n"/>
      <c r="AT1028" s="107" t="n"/>
      <c r="AU1028" s="107" t="n"/>
      <c r="AV1028" s="107" t="n"/>
      <c r="AW1028" s="107" t="n"/>
      <c r="AX1028" s="107" t="n"/>
      <c r="AY1028" s="107" t="n"/>
      <c r="AZ1028" s="107" t="n"/>
      <c r="BA1028" s="107" t="n"/>
      <c r="BB1028" s="107" t="n"/>
      <c r="BC1028" s="107" t="n"/>
      <c r="BD1028" s="107" t="n"/>
      <c r="BE1028" s="107" t="n"/>
      <c r="BF1028" s="107" t="n"/>
      <c r="BG1028" s="107" t="n"/>
      <c r="BH1028" s="107" t="n"/>
      <c r="BI1028" s="107" t="n"/>
      <c r="BJ1028" s="107" t="n"/>
      <c r="BK1028" s="107" t="n"/>
      <c r="BL1028" s="107" t="n"/>
      <c r="BM1028" s="107" t="n"/>
      <c r="BN1028" s="107" t="n"/>
      <c r="BO1028" s="107" t="n"/>
      <c r="BP1028" s="107" t="n"/>
      <c r="BQ1028" s="107" t="n"/>
      <c r="BR1028" s="107" t="n"/>
      <c r="BS1028" s="107" t="n"/>
      <c r="BT1028" s="107" t="n"/>
      <c r="BU1028" s="107" t="n"/>
      <c r="BV1028" s="107" t="n"/>
      <c r="BW1028" s="107" t="n"/>
      <c r="BX1028" s="107" t="n"/>
      <c r="BY1028" s="107" t="n"/>
      <c r="BZ1028" s="107" t="n"/>
      <c r="CA1028" s="107" t="n"/>
      <c r="CB1028" s="107" t="n"/>
      <c r="CC1028" s="107" t="n"/>
      <c r="CD1028" s="107" t="n"/>
      <c r="CE1028" s="107" t="n"/>
      <c r="CF1028" s="107" t="n"/>
      <c r="CG1028" s="107" t="n"/>
      <c r="CH1028" s="107" t="n"/>
      <c r="CI1028" s="107" t="n"/>
      <c r="CJ1028" s="107" t="n"/>
      <c r="CK1028" s="107" t="n"/>
      <c r="CL1028" s="107" t="n"/>
      <c r="CM1028" s="107" t="n"/>
      <c r="CN1028" s="107" t="n"/>
      <c r="CO1028" s="107" t="n"/>
      <c r="CP1028" s="107" t="n"/>
      <c r="CQ1028" s="107" t="n"/>
      <c r="CR1028" s="107" t="n"/>
      <c r="CS1028" s="107" t="n"/>
      <c r="CT1028" s="107" t="n"/>
      <c r="CU1028" s="107" t="n"/>
      <c r="CV1028" s="107" t="n"/>
      <c r="CW1028" s="107" t="n"/>
      <c r="CX1028" s="107" t="n"/>
      <c r="CY1028" s="107" t="n"/>
      <c r="CZ1028" s="107" t="n"/>
    </row>
    <row r="1030">
      <c r="A1030" s="126">
        <f>IF('AS51'!$C$99="","",'AS51'!$C$99)</f>
        <v/>
      </c>
      <c r="B1030" s="68">
        <f>IF($A1030="",0,COUNT($E1031:$CZ1031))</f>
        <v/>
      </c>
      <c r="C1030" s="69">
        <f>IF($B1030=0,0,MAX($E1031:$CZ1031))</f>
        <v/>
      </c>
      <c r="D1030" s="58">
        <f>_xll.BDS($A1030,'Field Check'!$C$44,"headers=y","startcol=1","endcol=7","dir=h","DVD_START_DT",'Field Check'!$C$59,"DVD_END_DT",'Field Check'!$D$59)</f>
        <v/>
      </c>
      <c r="E1030" s="59" t="n"/>
      <c r="F1030" s="59" t="n"/>
      <c r="G1030" s="59" t="n"/>
      <c r="H1030" s="59" t="n"/>
      <c r="I1030" s="59" t="n"/>
      <c r="J1030" s="59" t="n"/>
      <c r="K1030" s="59" t="n"/>
      <c r="L1030" s="59" t="n"/>
      <c r="M1030" s="59" t="n"/>
      <c r="N1030" s="59" t="n"/>
      <c r="O1030" s="59" t="n"/>
      <c r="P1030" s="59" t="n"/>
      <c r="Q1030" s="59" t="n"/>
      <c r="R1030" s="59" t="n"/>
      <c r="S1030" s="59" t="n"/>
      <c r="T1030" s="59" t="n"/>
      <c r="U1030" s="59" t="n"/>
      <c r="V1030" s="59" t="n"/>
      <c r="W1030" s="59" t="n"/>
      <c r="X1030" s="59" t="n"/>
      <c r="Y1030" s="59" t="n"/>
      <c r="Z1030" s="59" t="n"/>
      <c r="AA1030" s="59" t="n"/>
      <c r="AB1030" s="59" t="n"/>
      <c r="AC1030" s="59" t="n"/>
      <c r="AD1030" s="59" t="n"/>
      <c r="AE1030" s="59" t="n"/>
      <c r="AF1030" s="59" t="n"/>
      <c r="AG1030" s="59" t="n"/>
      <c r="AH1030" s="59" t="n"/>
      <c r="AI1030" s="59" t="n"/>
      <c r="AJ1030" s="59" t="n"/>
      <c r="AK1030" s="59" t="n"/>
      <c r="AL1030" s="59" t="n"/>
      <c r="AM1030" s="59" t="n"/>
      <c r="AN1030" s="59" t="n"/>
      <c r="AO1030" s="59" t="n"/>
      <c r="AP1030" s="59" t="n"/>
      <c r="AQ1030" s="59" t="n"/>
      <c r="AR1030" s="59" t="n"/>
      <c r="AS1030" s="59" t="n"/>
      <c r="AT1030" s="59" t="n"/>
      <c r="AU1030" s="59" t="n"/>
      <c r="AV1030" s="59" t="n"/>
      <c r="AW1030" s="59" t="n"/>
      <c r="AX1030" s="59" t="n"/>
      <c r="AY1030" s="59" t="n"/>
      <c r="AZ1030" s="59" t="n"/>
      <c r="BA1030" s="59" t="n"/>
      <c r="BB1030" s="59" t="n"/>
      <c r="BC1030" s="59" t="n"/>
      <c r="BD1030" s="59" t="n"/>
      <c r="BE1030" s="59" t="n"/>
      <c r="BF1030" s="59" t="n"/>
      <c r="BG1030" s="59" t="n"/>
      <c r="BH1030" s="59" t="n"/>
      <c r="BI1030" s="59" t="n"/>
      <c r="BJ1030" s="59" t="n"/>
      <c r="BK1030" s="59" t="n"/>
      <c r="BL1030" s="59" t="n"/>
      <c r="BM1030" s="59" t="n"/>
      <c r="BN1030" s="59" t="n"/>
      <c r="BO1030" s="59" t="n"/>
      <c r="BP1030" s="59" t="n"/>
      <c r="BQ1030" s="59" t="n"/>
      <c r="BR1030" s="59" t="n"/>
      <c r="BS1030" s="59" t="n"/>
      <c r="BT1030" s="59" t="n"/>
      <c r="BU1030" s="59" t="n"/>
      <c r="BV1030" s="59" t="n"/>
      <c r="BW1030" s="59" t="n"/>
      <c r="BX1030" s="59" t="n"/>
      <c r="BY1030" s="59" t="n"/>
      <c r="BZ1030" s="59" t="n"/>
      <c r="CA1030" s="59" t="n"/>
      <c r="CB1030" s="59" t="n"/>
      <c r="CC1030" s="59" t="n"/>
      <c r="CD1030" s="59" t="n"/>
      <c r="CE1030" s="59" t="n"/>
      <c r="CF1030" s="59" t="n"/>
      <c r="CG1030" s="59" t="n"/>
      <c r="CH1030" s="59" t="n"/>
      <c r="CI1030" s="59" t="n"/>
      <c r="CJ1030" s="59" t="n"/>
      <c r="CK1030" s="59" t="n"/>
      <c r="CL1030" s="59" t="n"/>
      <c r="CM1030" s="59" t="n"/>
      <c r="CN1030" s="59" t="n"/>
      <c r="CO1030" s="59" t="n"/>
      <c r="CP1030" s="59" t="n"/>
      <c r="CQ1030" s="59" t="n"/>
      <c r="CR1030" s="59" t="n"/>
      <c r="CS1030" s="59" t="n"/>
      <c r="CT1030" s="59" t="n"/>
      <c r="CU1030" s="59" t="n"/>
      <c r="CV1030" s="59" t="n"/>
      <c r="CW1030" s="59" t="n"/>
      <c r="CX1030" s="59" t="n"/>
      <c r="CY1030" s="59" t="n"/>
      <c r="CZ1030" s="59" t="n"/>
    </row>
    <row r="1031">
      <c r="D1031" s="59" t="n"/>
      <c r="E1031" s="59" t="n"/>
      <c r="F1031" s="59" t="n"/>
      <c r="G1031" s="59" t="n"/>
      <c r="H1031" s="59" t="n"/>
      <c r="I1031" s="59" t="n"/>
      <c r="J1031" s="59" t="n"/>
      <c r="K1031" s="59" t="n"/>
      <c r="L1031" s="59" t="n"/>
      <c r="M1031" s="59" t="n"/>
      <c r="N1031" s="59" t="n"/>
      <c r="O1031" s="59" t="n"/>
      <c r="P1031" s="59" t="n"/>
      <c r="Q1031" s="59" t="n"/>
      <c r="R1031" s="59" t="n"/>
      <c r="S1031" s="59" t="n"/>
      <c r="T1031" s="59" t="n"/>
      <c r="U1031" s="59" t="n"/>
      <c r="V1031" s="59" t="n"/>
      <c r="W1031" s="59" t="n"/>
      <c r="X1031" s="59" t="n"/>
      <c r="Y1031" s="59" t="n"/>
      <c r="Z1031" s="59" t="n"/>
      <c r="AA1031" s="59" t="n"/>
      <c r="AB1031" s="59" t="n"/>
      <c r="AC1031" s="59" t="n"/>
      <c r="AD1031" s="59" t="n"/>
      <c r="AE1031" s="59" t="n"/>
      <c r="AF1031" s="59" t="n"/>
      <c r="AG1031" s="59" t="n"/>
      <c r="AH1031" s="59" t="n"/>
      <c r="AI1031" s="59" t="n"/>
      <c r="AJ1031" s="59" t="n"/>
      <c r="AK1031" s="59" t="n"/>
      <c r="AL1031" s="59" t="n"/>
      <c r="AM1031" s="59" t="n"/>
      <c r="AN1031" s="59" t="n"/>
      <c r="AO1031" s="59" t="n"/>
      <c r="AP1031" s="59" t="n"/>
      <c r="AQ1031" s="59" t="n"/>
      <c r="AR1031" s="59" t="n"/>
      <c r="AS1031" s="59" t="n"/>
      <c r="AT1031" s="59" t="n"/>
      <c r="AU1031" s="59" t="n"/>
      <c r="AV1031" s="59" t="n"/>
      <c r="AW1031" s="59" t="n"/>
      <c r="AX1031" s="59" t="n"/>
      <c r="AY1031" s="59" t="n"/>
      <c r="AZ1031" s="59" t="n"/>
      <c r="BA1031" s="59" t="n"/>
      <c r="BB1031" s="59" t="n"/>
      <c r="BC1031" s="59" t="n"/>
      <c r="BD1031" s="59" t="n"/>
      <c r="BE1031" s="59" t="n"/>
      <c r="BF1031" s="59" t="n"/>
      <c r="BG1031" s="59" t="n"/>
      <c r="BH1031" s="59" t="n"/>
      <c r="BI1031" s="59" t="n"/>
      <c r="BJ1031" s="59" t="n"/>
      <c r="BK1031" s="59" t="n"/>
      <c r="BL1031" s="59" t="n"/>
      <c r="BM1031" s="59" t="n"/>
      <c r="BN1031" s="59" t="n"/>
      <c r="BO1031" s="59" t="n"/>
      <c r="BP1031" s="59" t="n"/>
      <c r="BQ1031" s="59" t="n"/>
      <c r="BR1031" s="59" t="n"/>
      <c r="BS1031" s="59" t="n"/>
      <c r="BT1031" s="59" t="n"/>
      <c r="BU1031" s="59" t="n"/>
      <c r="BV1031" s="59" t="n"/>
      <c r="BW1031" s="59" t="n"/>
      <c r="BX1031" s="59" t="n"/>
      <c r="BY1031" s="59" t="n"/>
      <c r="BZ1031" s="59" t="n"/>
      <c r="CA1031" s="59" t="n"/>
      <c r="CB1031" s="59" t="n"/>
      <c r="CC1031" s="59" t="n"/>
      <c r="CD1031" s="59" t="n"/>
      <c r="CE1031" s="59" t="n"/>
      <c r="CF1031" s="59" t="n"/>
      <c r="CG1031" s="59" t="n"/>
      <c r="CH1031" s="59" t="n"/>
      <c r="CI1031" s="59" t="n"/>
      <c r="CJ1031" s="59" t="n"/>
      <c r="CK1031" s="59" t="n"/>
      <c r="CL1031" s="59" t="n"/>
      <c r="CM1031" s="59" t="n"/>
      <c r="CN1031" s="59" t="n"/>
      <c r="CO1031" s="59" t="n"/>
      <c r="CP1031" s="59" t="n"/>
      <c r="CQ1031" s="59" t="n"/>
      <c r="CR1031" s="59" t="n"/>
      <c r="CS1031" s="59" t="n"/>
      <c r="CT1031" s="59" t="n"/>
      <c r="CU1031" s="59" t="n"/>
      <c r="CV1031" s="59" t="n"/>
      <c r="CW1031" s="59" t="n"/>
      <c r="CX1031" s="59" t="n"/>
      <c r="CY1031" s="59" t="n"/>
      <c r="CZ1031" s="59" t="n"/>
    </row>
    <row r="1032">
      <c r="D1032" s="59" t="n"/>
      <c r="E1032" s="59" t="n"/>
      <c r="F1032" s="59" t="n"/>
      <c r="G1032" s="59" t="n"/>
      <c r="H1032" s="59" t="n"/>
      <c r="I1032" s="59" t="n"/>
      <c r="J1032" s="59" t="n"/>
      <c r="K1032" s="59" t="n"/>
      <c r="L1032" s="59" t="n"/>
      <c r="M1032" s="59" t="n"/>
      <c r="N1032" s="59" t="n"/>
      <c r="O1032" s="59" t="n"/>
      <c r="P1032" s="59" t="n"/>
      <c r="Q1032" s="59" t="n"/>
      <c r="R1032" s="59" t="n"/>
      <c r="S1032" s="59" t="n"/>
      <c r="T1032" s="59" t="n"/>
      <c r="U1032" s="59" t="n"/>
      <c r="V1032" s="59" t="n"/>
      <c r="W1032" s="59" t="n"/>
      <c r="X1032" s="59" t="n"/>
      <c r="Y1032" s="59" t="n"/>
      <c r="Z1032" s="59" t="n"/>
      <c r="AA1032" s="59" t="n"/>
      <c r="AB1032" s="59" t="n"/>
      <c r="AC1032" s="59" t="n"/>
      <c r="AD1032" s="59" t="n"/>
      <c r="AE1032" s="59" t="n"/>
      <c r="AF1032" s="59" t="n"/>
      <c r="AG1032" s="59" t="n"/>
      <c r="AH1032" s="59" t="n"/>
      <c r="AI1032" s="59" t="n"/>
      <c r="AJ1032" s="59" t="n"/>
      <c r="AK1032" s="59" t="n"/>
      <c r="AL1032" s="59" t="n"/>
      <c r="AM1032" s="59" t="n"/>
      <c r="AN1032" s="59" t="n"/>
      <c r="AO1032" s="59" t="n"/>
      <c r="AP1032" s="59" t="n"/>
      <c r="AQ1032" s="59" t="n"/>
      <c r="AR1032" s="59" t="n"/>
      <c r="AS1032" s="59" t="n"/>
      <c r="AT1032" s="59" t="n"/>
      <c r="AU1032" s="59" t="n"/>
      <c r="AV1032" s="59" t="n"/>
      <c r="AW1032" s="59" t="n"/>
      <c r="AX1032" s="59" t="n"/>
      <c r="AY1032" s="59" t="n"/>
      <c r="AZ1032" s="59" t="n"/>
      <c r="BA1032" s="59" t="n"/>
      <c r="BB1032" s="59" t="n"/>
      <c r="BC1032" s="59" t="n"/>
      <c r="BD1032" s="59" t="n"/>
      <c r="BE1032" s="59" t="n"/>
      <c r="BF1032" s="59" t="n"/>
      <c r="BG1032" s="59" t="n"/>
      <c r="BH1032" s="59" t="n"/>
      <c r="BI1032" s="59" t="n"/>
      <c r="BJ1032" s="59" t="n"/>
      <c r="BK1032" s="59" t="n"/>
      <c r="BL1032" s="59" t="n"/>
      <c r="BM1032" s="59" t="n"/>
      <c r="BN1032" s="59" t="n"/>
      <c r="BO1032" s="59" t="n"/>
      <c r="BP1032" s="59" t="n"/>
      <c r="BQ1032" s="59" t="n"/>
      <c r="BR1032" s="59" t="n"/>
      <c r="BS1032" s="59" t="n"/>
      <c r="BT1032" s="59" t="n"/>
      <c r="BU1032" s="59" t="n"/>
      <c r="BV1032" s="59" t="n"/>
      <c r="BW1032" s="59" t="n"/>
      <c r="BX1032" s="59" t="n"/>
      <c r="BY1032" s="59" t="n"/>
      <c r="BZ1032" s="59" t="n"/>
      <c r="CA1032" s="59" t="n"/>
      <c r="CB1032" s="59" t="n"/>
      <c r="CC1032" s="59" t="n"/>
      <c r="CD1032" s="59" t="n"/>
      <c r="CE1032" s="59" t="n"/>
      <c r="CF1032" s="59" t="n"/>
      <c r="CG1032" s="59" t="n"/>
      <c r="CH1032" s="59" t="n"/>
      <c r="CI1032" s="59" t="n"/>
      <c r="CJ1032" s="59" t="n"/>
      <c r="CK1032" s="59" t="n"/>
      <c r="CL1032" s="59" t="n"/>
      <c r="CM1032" s="59" t="n"/>
      <c r="CN1032" s="59" t="n"/>
      <c r="CO1032" s="59" t="n"/>
      <c r="CP1032" s="59" t="n"/>
      <c r="CQ1032" s="59" t="n"/>
      <c r="CR1032" s="59" t="n"/>
      <c r="CS1032" s="59" t="n"/>
      <c r="CT1032" s="59" t="n"/>
      <c r="CU1032" s="59" t="n"/>
      <c r="CV1032" s="59" t="n"/>
      <c r="CW1032" s="59" t="n"/>
      <c r="CX1032" s="59" t="n"/>
      <c r="CY1032" s="59" t="n"/>
      <c r="CZ1032" s="59" t="n"/>
    </row>
    <row r="1033">
      <c r="D1033" s="59" t="n"/>
      <c r="E1033" s="59" t="n"/>
      <c r="F1033" s="59" t="n"/>
      <c r="G1033" s="59" t="n"/>
      <c r="H1033" s="59" t="n"/>
      <c r="I1033" s="59" t="n"/>
      <c r="J1033" s="59" t="n"/>
      <c r="K1033" s="59" t="n"/>
      <c r="L1033" s="59" t="n"/>
      <c r="M1033" s="59" t="n"/>
      <c r="N1033" s="59" t="n"/>
      <c r="O1033" s="59" t="n"/>
      <c r="P1033" s="59" t="n"/>
      <c r="Q1033" s="59" t="n"/>
      <c r="R1033" s="59" t="n"/>
      <c r="S1033" s="59" t="n"/>
      <c r="T1033" s="59" t="n"/>
      <c r="U1033" s="59" t="n"/>
      <c r="V1033" s="59" t="n"/>
      <c r="W1033" s="59" t="n"/>
      <c r="X1033" s="59" t="n"/>
      <c r="Y1033" s="59" t="n"/>
      <c r="Z1033" s="59" t="n"/>
      <c r="AA1033" s="59" t="n"/>
      <c r="AB1033" s="59" t="n"/>
      <c r="AC1033" s="59" t="n"/>
      <c r="AD1033" s="59" t="n"/>
      <c r="AE1033" s="59" t="n"/>
      <c r="AF1033" s="59" t="n"/>
      <c r="AG1033" s="59" t="n"/>
      <c r="AH1033" s="59" t="n"/>
      <c r="AI1033" s="59" t="n"/>
      <c r="AJ1033" s="59" t="n"/>
      <c r="AK1033" s="59" t="n"/>
      <c r="AL1033" s="59" t="n"/>
      <c r="AM1033" s="59" t="n"/>
      <c r="AN1033" s="59" t="n"/>
      <c r="AO1033" s="59" t="n"/>
      <c r="AP1033" s="59" t="n"/>
      <c r="AQ1033" s="59" t="n"/>
      <c r="AR1033" s="59" t="n"/>
      <c r="AS1033" s="59" t="n"/>
      <c r="AT1033" s="59" t="n"/>
      <c r="AU1033" s="59" t="n"/>
      <c r="AV1033" s="59" t="n"/>
      <c r="AW1033" s="59" t="n"/>
      <c r="AX1033" s="59" t="n"/>
      <c r="AY1033" s="59" t="n"/>
      <c r="AZ1033" s="59" t="n"/>
      <c r="BA1033" s="59" t="n"/>
      <c r="BB1033" s="59" t="n"/>
      <c r="BC1033" s="59" t="n"/>
      <c r="BD1033" s="59" t="n"/>
      <c r="BE1033" s="59" t="n"/>
      <c r="BF1033" s="59" t="n"/>
      <c r="BG1033" s="59" t="n"/>
      <c r="BH1033" s="59" t="n"/>
      <c r="BI1033" s="59" t="n"/>
      <c r="BJ1033" s="59" t="n"/>
      <c r="BK1033" s="59" t="n"/>
      <c r="BL1033" s="59" t="n"/>
      <c r="BM1033" s="59" t="n"/>
      <c r="BN1033" s="59" t="n"/>
      <c r="BO1033" s="59" t="n"/>
      <c r="BP1033" s="59" t="n"/>
      <c r="BQ1033" s="59" t="n"/>
      <c r="BR1033" s="59" t="n"/>
      <c r="BS1033" s="59" t="n"/>
      <c r="BT1033" s="59" t="n"/>
      <c r="BU1033" s="59" t="n"/>
      <c r="BV1033" s="59" t="n"/>
      <c r="BW1033" s="59" t="n"/>
      <c r="BX1033" s="59" t="n"/>
      <c r="BY1033" s="59" t="n"/>
      <c r="BZ1033" s="59" t="n"/>
      <c r="CA1033" s="59" t="n"/>
      <c r="CB1033" s="59" t="n"/>
      <c r="CC1033" s="59" t="n"/>
      <c r="CD1033" s="59" t="n"/>
      <c r="CE1033" s="59" t="n"/>
      <c r="CF1033" s="59" t="n"/>
      <c r="CG1033" s="59" t="n"/>
      <c r="CH1033" s="59" t="n"/>
      <c r="CI1033" s="59" t="n"/>
      <c r="CJ1033" s="59" t="n"/>
      <c r="CK1033" s="59" t="n"/>
      <c r="CL1033" s="59" t="n"/>
      <c r="CM1033" s="59" t="n"/>
      <c r="CN1033" s="59" t="n"/>
      <c r="CO1033" s="59" t="n"/>
      <c r="CP1033" s="59" t="n"/>
      <c r="CQ1033" s="59" t="n"/>
      <c r="CR1033" s="59" t="n"/>
      <c r="CS1033" s="59" t="n"/>
      <c r="CT1033" s="59" t="n"/>
      <c r="CU1033" s="59" t="n"/>
      <c r="CV1033" s="59" t="n"/>
      <c r="CW1033" s="59" t="n"/>
      <c r="CX1033" s="59" t="n"/>
      <c r="CY1033" s="59" t="n"/>
      <c r="CZ1033" s="59" t="n"/>
    </row>
    <row r="1034">
      <c r="D1034" s="107" t="n"/>
      <c r="E1034" s="107" t="n"/>
      <c r="F1034" s="107" t="n"/>
      <c r="G1034" s="107" t="n"/>
      <c r="H1034" s="107" t="n"/>
      <c r="I1034" s="107" t="n"/>
      <c r="J1034" s="107" t="n"/>
      <c r="K1034" s="107" t="n"/>
      <c r="L1034" s="107" t="n"/>
      <c r="M1034" s="107" t="n"/>
      <c r="N1034" s="107" t="n"/>
      <c r="O1034" s="107" t="n"/>
      <c r="P1034" s="107" t="n"/>
      <c r="Q1034" s="107" t="n"/>
      <c r="R1034" s="107" t="n"/>
      <c r="S1034" s="107" t="n"/>
      <c r="T1034" s="107" t="n"/>
      <c r="U1034" s="107" t="n"/>
      <c r="V1034" s="107" t="n"/>
      <c r="W1034" s="107" t="n"/>
      <c r="X1034" s="107" t="n"/>
      <c r="Y1034" s="107" t="n"/>
      <c r="Z1034" s="107" t="n"/>
      <c r="AA1034" s="107" t="n"/>
      <c r="AB1034" s="107" t="n"/>
      <c r="AC1034" s="107" t="n"/>
      <c r="AD1034" s="107" t="n"/>
      <c r="AE1034" s="107" t="n"/>
      <c r="AF1034" s="107" t="n"/>
      <c r="AG1034" s="107" t="n"/>
      <c r="AH1034" s="107" t="n"/>
      <c r="AI1034" s="107" t="n"/>
      <c r="AJ1034" s="107" t="n"/>
      <c r="AK1034" s="107" t="n"/>
      <c r="AL1034" s="107" t="n"/>
      <c r="AM1034" s="107" t="n"/>
      <c r="AN1034" s="107" t="n"/>
      <c r="AO1034" s="107" t="n"/>
      <c r="AP1034" s="107" t="n"/>
      <c r="AQ1034" s="107" t="n"/>
      <c r="AR1034" s="107" t="n"/>
      <c r="AS1034" s="107" t="n"/>
      <c r="AT1034" s="107" t="n"/>
      <c r="AU1034" s="107" t="n"/>
      <c r="AV1034" s="107" t="n"/>
      <c r="AW1034" s="107" t="n"/>
      <c r="AX1034" s="107" t="n"/>
      <c r="AY1034" s="107" t="n"/>
      <c r="AZ1034" s="107" t="n"/>
      <c r="BA1034" s="107" t="n"/>
      <c r="BB1034" s="107" t="n"/>
      <c r="BC1034" s="107" t="n"/>
      <c r="BD1034" s="107" t="n"/>
      <c r="BE1034" s="107" t="n"/>
      <c r="BF1034" s="107" t="n"/>
      <c r="BG1034" s="107" t="n"/>
      <c r="BH1034" s="107" t="n"/>
      <c r="BI1034" s="107" t="n"/>
      <c r="BJ1034" s="107" t="n"/>
      <c r="BK1034" s="107" t="n"/>
      <c r="BL1034" s="107" t="n"/>
      <c r="BM1034" s="107" t="n"/>
      <c r="BN1034" s="107" t="n"/>
      <c r="BO1034" s="107" t="n"/>
      <c r="BP1034" s="107" t="n"/>
      <c r="BQ1034" s="107" t="n"/>
      <c r="BR1034" s="107" t="n"/>
      <c r="BS1034" s="107" t="n"/>
      <c r="BT1034" s="107" t="n"/>
      <c r="BU1034" s="107" t="n"/>
      <c r="BV1034" s="107" t="n"/>
      <c r="BW1034" s="107" t="n"/>
      <c r="BX1034" s="107" t="n"/>
      <c r="BY1034" s="107" t="n"/>
      <c r="BZ1034" s="107" t="n"/>
      <c r="CA1034" s="107" t="n"/>
      <c r="CB1034" s="107" t="n"/>
      <c r="CC1034" s="107" t="n"/>
      <c r="CD1034" s="107" t="n"/>
      <c r="CE1034" s="107" t="n"/>
      <c r="CF1034" s="107" t="n"/>
      <c r="CG1034" s="107" t="n"/>
      <c r="CH1034" s="107" t="n"/>
      <c r="CI1034" s="107" t="n"/>
      <c r="CJ1034" s="107" t="n"/>
      <c r="CK1034" s="107" t="n"/>
      <c r="CL1034" s="107" t="n"/>
      <c r="CM1034" s="107" t="n"/>
      <c r="CN1034" s="107" t="n"/>
      <c r="CO1034" s="107" t="n"/>
      <c r="CP1034" s="107" t="n"/>
      <c r="CQ1034" s="107" t="n"/>
      <c r="CR1034" s="107" t="n"/>
      <c r="CS1034" s="107" t="n"/>
      <c r="CT1034" s="107" t="n"/>
      <c r="CU1034" s="107" t="n"/>
      <c r="CV1034" s="107" t="n"/>
      <c r="CW1034" s="107" t="n"/>
      <c r="CX1034" s="107" t="n"/>
      <c r="CY1034" s="107" t="n"/>
      <c r="CZ1034" s="107" t="n"/>
    </row>
    <row r="1037">
      <c r="A1037" s="2">
        <f>IF($A1030="","","   projections")</f>
        <v/>
      </c>
      <c r="B1037" s="68">
        <f>IF($A1030="",0,COUNT($E1038:$CZ1038))</f>
        <v/>
      </c>
      <c r="C1037" s="69">
        <f>IF($B1037=0,0,MAX($E1038:$CZ1038))</f>
        <v/>
      </c>
      <c r="D1037" s="58">
        <f>_xll.BDS($A1030,'Field Check'!$C$42,"headers=y","startcol=1","endcol=3","dir=h","cols=21;rows=3")</f>
        <v/>
      </c>
      <c r="E1037" s="59" t="n">
        <v>46252</v>
      </c>
      <c r="F1037" s="59" t="n">
        <v>46442</v>
      </c>
      <c r="G1037" s="59" t="n">
        <v>46616</v>
      </c>
      <c r="H1037" s="59" t="n">
        <v>46806</v>
      </c>
      <c r="I1037" s="59" t="n">
        <v>46987</v>
      </c>
      <c r="J1037" s="59" t="n">
        <v>47169</v>
      </c>
      <c r="K1037" s="59" t="n">
        <v>47351</v>
      </c>
      <c r="L1037" s="59" t="n">
        <v>47534</v>
      </c>
      <c r="M1037" s="59" t="n">
        <v>47715</v>
      </c>
      <c r="N1037" s="59" t="n">
        <v>47899</v>
      </c>
      <c r="O1037" s="59" t="n">
        <v>48079</v>
      </c>
      <c r="P1037" s="59" t="n">
        <v>48264</v>
      </c>
      <c r="Q1037" s="59" t="n">
        <v>48443</v>
      </c>
      <c r="R1037" s="59" t="n">
        <v>48628</v>
      </c>
      <c r="S1037" s="59" t="n">
        <v>48807</v>
      </c>
      <c r="T1037" s="59" t="n">
        <v>48999</v>
      </c>
      <c r="U1037" s="59" t="n">
        <v>49171</v>
      </c>
      <c r="V1037" s="59" t="n">
        <v>49363</v>
      </c>
      <c r="W1037" s="59" t="n">
        <v>49535</v>
      </c>
      <c r="X1037" s="59" t="n">
        <v>49727</v>
      </c>
      <c r="Y1037" s="59" t="n"/>
      <c r="Z1037" s="59" t="n"/>
      <c r="AA1037" s="59" t="n"/>
      <c r="AB1037" s="59" t="n"/>
      <c r="AC1037" s="59" t="n"/>
      <c r="AD1037" s="59" t="n"/>
      <c r="AE1037" s="59" t="n"/>
      <c r="AF1037" s="59" t="n"/>
      <c r="AG1037" s="59" t="n"/>
      <c r="AH1037" s="59" t="n"/>
      <c r="AI1037" s="59" t="n"/>
      <c r="AJ1037" s="59" t="n"/>
      <c r="AK1037" s="59" t="n"/>
      <c r="AL1037" s="59" t="n"/>
      <c r="AM1037" s="59" t="n"/>
      <c r="AN1037" s="59" t="n"/>
      <c r="AO1037" s="59" t="n"/>
      <c r="AP1037" s="59" t="n"/>
      <c r="AQ1037" s="59" t="n"/>
      <c r="AR1037" s="59" t="n"/>
      <c r="AS1037" s="59" t="n"/>
      <c r="AT1037" s="59" t="n"/>
      <c r="AU1037" s="59" t="n"/>
      <c r="AV1037" s="59" t="n"/>
      <c r="AW1037" s="59" t="n"/>
      <c r="AX1037" s="59" t="n"/>
      <c r="AY1037" s="59" t="n"/>
      <c r="AZ1037" s="59" t="n"/>
      <c r="BA1037" s="59" t="n"/>
      <c r="BB1037" s="59" t="n"/>
      <c r="BC1037" s="59" t="n"/>
      <c r="BD1037" s="59" t="n"/>
      <c r="BE1037" s="59" t="n"/>
      <c r="BF1037" s="59" t="n"/>
      <c r="BG1037" s="59" t="n"/>
      <c r="BH1037" s="59" t="n"/>
      <c r="BI1037" s="59" t="n"/>
      <c r="BJ1037" s="59" t="n"/>
      <c r="BK1037" s="59" t="n"/>
      <c r="BL1037" s="59" t="n"/>
      <c r="BM1037" s="59" t="n"/>
      <c r="BN1037" s="59" t="n"/>
      <c r="BO1037" s="59" t="n"/>
      <c r="BP1037" s="59" t="n"/>
      <c r="BQ1037" s="59" t="n"/>
      <c r="BR1037" s="59" t="n"/>
      <c r="BS1037" s="59" t="n"/>
      <c r="BT1037" s="59" t="n"/>
      <c r="BU1037" s="59" t="n"/>
      <c r="BV1037" s="59" t="n"/>
      <c r="BW1037" s="59" t="n"/>
      <c r="BX1037" s="59" t="n"/>
      <c r="BY1037" s="59" t="n"/>
      <c r="BZ1037" s="59" t="n"/>
      <c r="CA1037" s="59" t="n"/>
      <c r="CB1037" s="59" t="n"/>
      <c r="CC1037" s="59" t="n"/>
      <c r="CD1037" s="59" t="n"/>
      <c r="CE1037" s="59" t="n"/>
      <c r="CF1037" s="59" t="n"/>
      <c r="CG1037" s="59" t="n"/>
      <c r="CH1037" s="59" t="n"/>
      <c r="CI1037" s="59" t="n"/>
      <c r="CJ1037" s="59" t="n"/>
      <c r="CK1037" s="59" t="n"/>
      <c r="CL1037" s="59" t="n"/>
      <c r="CM1037" s="59" t="n"/>
      <c r="CN1037" s="59" t="n"/>
      <c r="CO1037" s="59" t="n"/>
      <c r="CP1037" s="59" t="n"/>
      <c r="CQ1037" s="59" t="n"/>
      <c r="CR1037" s="59" t="n"/>
      <c r="CS1037" s="59" t="n"/>
      <c r="CT1037" s="59" t="n"/>
      <c r="CU1037" s="59" t="n"/>
      <c r="CV1037" s="59" t="n"/>
      <c r="CW1037" s="59" t="n"/>
      <c r="CX1037" s="59" t="n"/>
      <c r="CY1037" s="59" t="n"/>
      <c r="CZ1037" s="59" t="n"/>
    </row>
    <row r="1038">
      <c r="D1038" s="59" t="inlineStr">
        <is>
          <t>Ex-Date</t>
        </is>
      </c>
      <c r="E1038" s="59" t="n">
        <v>46265</v>
      </c>
      <c r="F1038" s="59" t="n">
        <v>46455</v>
      </c>
      <c r="G1038" s="59" t="n">
        <v>46629</v>
      </c>
      <c r="H1038" s="59" t="n">
        <v>46819</v>
      </c>
      <c r="I1038" s="59" t="n">
        <v>47000</v>
      </c>
      <c r="J1038" s="59" t="n">
        <v>47171</v>
      </c>
      <c r="K1038" s="59" t="n">
        <v>47364</v>
      </c>
      <c r="L1038" s="59" t="n">
        <v>47535</v>
      </c>
      <c r="M1038" s="59" t="n">
        <v>47728</v>
      </c>
      <c r="N1038" s="59" t="n">
        <v>47900</v>
      </c>
      <c r="O1038" s="59" t="n">
        <v>48092</v>
      </c>
      <c r="P1038" s="59" t="n">
        <v>48267</v>
      </c>
      <c r="Q1038" s="59" t="n">
        <v>48456</v>
      </c>
      <c r="R1038" s="59" t="n">
        <v>48633</v>
      </c>
      <c r="S1038" s="59" t="n">
        <v>48820</v>
      </c>
      <c r="T1038" s="59" t="n">
        <v>49004</v>
      </c>
      <c r="U1038" s="59" t="n">
        <v>49184</v>
      </c>
      <c r="V1038" s="59" t="n">
        <v>49375</v>
      </c>
      <c r="W1038" s="59" t="n">
        <v>49548</v>
      </c>
      <c r="X1038" s="59" t="n">
        <v>49739</v>
      </c>
      <c r="Y1038" s="59" t="n"/>
      <c r="Z1038" s="59" t="n"/>
      <c r="AA1038" s="59" t="n"/>
      <c r="AB1038" s="59" t="n"/>
      <c r="AC1038" s="59" t="n"/>
      <c r="AD1038" s="59" t="n"/>
      <c r="AE1038" s="59" t="n"/>
      <c r="AF1038" s="59" t="n"/>
      <c r="AG1038" s="59" t="n"/>
      <c r="AH1038" s="59" t="n"/>
      <c r="AI1038" s="59" t="n"/>
      <c r="AJ1038" s="59" t="n"/>
      <c r="AK1038" s="59" t="n"/>
      <c r="AL1038" s="59" t="n"/>
      <c r="AM1038" s="59" t="n"/>
      <c r="AN1038" s="59" t="n"/>
      <c r="AO1038" s="59" t="n"/>
      <c r="AP1038" s="59" t="n"/>
      <c r="AQ1038" s="59" t="n"/>
      <c r="AR1038" s="59" t="n"/>
      <c r="AS1038" s="59" t="n"/>
      <c r="AT1038" s="59" t="n"/>
      <c r="AU1038" s="59" t="n"/>
      <c r="AV1038" s="59" t="n"/>
      <c r="AW1038" s="59" t="n"/>
      <c r="AX1038" s="59" t="n"/>
      <c r="AY1038" s="59" t="n"/>
      <c r="AZ1038" s="59" t="n"/>
      <c r="BA1038" s="59" t="n"/>
      <c r="BB1038" s="59" t="n"/>
      <c r="BC1038" s="59" t="n"/>
      <c r="BD1038" s="59" t="n"/>
      <c r="BE1038" s="59" t="n"/>
      <c r="BF1038" s="59" t="n"/>
      <c r="BG1038" s="59" t="n"/>
      <c r="BH1038" s="59" t="n"/>
      <c r="BI1038" s="59" t="n"/>
      <c r="BJ1038" s="59" t="n"/>
      <c r="BK1038" s="59" t="n"/>
      <c r="BL1038" s="59" t="n"/>
      <c r="BM1038" s="59" t="n"/>
      <c r="BN1038" s="59" t="n"/>
      <c r="BO1038" s="59" t="n"/>
      <c r="BP1038" s="59" t="n"/>
      <c r="BQ1038" s="59" t="n"/>
      <c r="BR1038" s="59" t="n"/>
      <c r="BS1038" s="59" t="n"/>
      <c r="BT1038" s="59" t="n"/>
      <c r="BU1038" s="59" t="n"/>
      <c r="BV1038" s="59" t="n"/>
      <c r="BW1038" s="59" t="n"/>
      <c r="BX1038" s="59" t="n"/>
      <c r="BY1038" s="59" t="n"/>
      <c r="BZ1038" s="59" t="n"/>
      <c r="CA1038" s="59" t="n"/>
      <c r="CB1038" s="59" t="n"/>
      <c r="CC1038" s="59" t="n"/>
      <c r="CD1038" s="59" t="n"/>
      <c r="CE1038" s="59" t="n"/>
      <c r="CF1038" s="59" t="n"/>
      <c r="CG1038" s="59" t="n"/>
      <c r="CH1038" s="59" t="n"/>
      <c r="CI1038" s="59" t="n"/>
      <c r="CJ1038" s="59" t="n"/>
      <c r="CK1038" s="59" t="n"/>
      <c r="CL1038" s="59" t="n"/>
      <c r="CM1038" s="59" t="n"/>
      <c r="CN1038" s="59" t="n"/>
      <c r="CO1038" s="59" t="n"/>
      <c r="CP1038" s="59" t="n"/>
      <c r="CQ1038" s="59" t="n"/>
      <c r="CR1038" s="59" t="n"/>
      <c r="CS1038" s="59" t="n"/>
      <c r="CT1038" s="59" t="n"/>
      <c r="CU1038" s="59" t="n"/>
      <c r="CV1038" s="59" t="n"/>
      <c r="CW1038" s="59" t="n"/>
      <c r="CX1038" s="59" t="n"/>
      <c r="CY1038" s="59" t="n"/>
      <c r="CZ1038" s="59" t="n"/>
    </row>
    <row r="1039">
      <c r="D1039" s="107" t="inlineStr">
        <is>
          <t>Amount Per Share</t>
        </is>
      </c>
      <c r="E1039" s="107" t="n">
        <v>0.11</v>
      </c>
      <c r="F1039" s="107" t="n">
        <v>0.14</v>
      </c>
      <c r="G1039" s="107" t="n">
        <v>0.12</v>
      </c>
      <c r="H1039" s="107" t="n">
        <v>0.14</v>
      </c>
      <c r="I1039" s="107" t="n">
        <v>0.12</v>
      </c>
      <c r="J1039" s="107" t="n">
        <v>0.15</v>
      </c>
      <c r="K1039" s="107" t="n">
        <v>0.13</v>
      </c>
      <c r="L1039" s="107" t="n">
        <v>0.15</v>
      </c>
      <c r="M1039" s="107" t="n">
        <v>0.13</v>
      </c>
      <c r="N1039" s="107" t="n">
        <v>0.16</v>
      </c>
      <c r="O1039" s="107" t="n">
        <v>0.14</v>
      </c>
      <c r="P1039" s="107" t="n">
        <v>0.16</v>
      </c>
      <c r="Q1039" s="107" t="n">
        <v>0.14</v>
      </c>
      <c r="R1039" s="107" t="n">
        <v>0.16</v>
      </c>
      <c r="S1039" s="107" t="n">
        <v>0.14</v>
      </c>
      <c r="T1039" s="107" t="n">
        <v>0.16</v>
      </c>
      <c r="U1039" s="107" t="n">
        <v>0.14</v>
      </c>
      <c r="V1039" s="107" t="n">
        <v>0.17</v>
      </c>
      <c r="W1039" s="107" t="n">
        <v>0.15</v>
      </c>
      <c r="X1039" s="107" t="n">
        <v>0.17</v>
      </c>
      <c r="Y1039" s="107" t="n"/>
      <c r="Z1039" s="107" t="n"/>
      <c r="AA1039" s="107" t="n"/>
      <c r="AB1039" s="107" t="n"/>
      <c r="AC1039" s="107" t="n"/>
      <c r="AD1039" s="107" t="n"/>
      <c r="AE1039" s="107" t="n"/>
      <c r="AF1039" s="107" t="n"/>
      <c r="AG1039" s="107" t="n"/>
      <c r="AH1039" s="107" t="n"/>
      <c r="AI1039" s="107" t="n"/>
      <c r="AJ1039" s="107" t="n"/>
      <c r="AK1039" s="107" t="n"/>
      <c r="AL1039" s="107" t="n"/>
      <c r="AM1039" s="107" t="n"/>
      <c r="AN1039" s="107" t="n"/>
      <c r="AO1039" s="107" t="n"/>
      <c r="AP1039" s="107" t="n"/>
      <c r="AQ1039" s="107" t="n"/>
      <c r="AR1039" s="107" t="n"/>
      <c r="AS1039" s="107" t="n"/>
      <c r="AT1039" s="107" t="n"/>
      <c r="AU1039" s="107" t="n"/>
      <c r="AV1039" s="107" t="n"/>
      <c r="AW1039" s="107" t="n"/>
      <c r="AX1039" s="107" t="n"/>
      <c r="AY1039" s="107" t="n"/>
      <c r="AZ1039" s="107" t="n"/>
      <c r="BA1039" s="107" t="n"/>
      <c r="BB1039" s="107" t="n"/>
      <c r="BC1039" s="107" t="n"/>
      <c r="BD1039" s="107" t="n"/>
      <c r="BE1039" s="107" t="n"/>
      <c r="BF1039" s="107" t="n"/>
      <c r="BG1039" s="107" t="n"/>
      <c r="BH1039" s="107" t="n"/>
      <c r="BI1039" s="107" t="n"/>
      <c r="BJ1039" s="107" t="n"/>
      <c r="BK1039" s="107" t="n"/>
      <c r="BL1039" s="107" t="n"/>
      <c r="BM1039" s="107" t="n"/>
      <c r="BN1039" s="107" t="n"/>
      <c r="BO1039" s="107" t="n"/>
      <c r="BP1039" s="107" t="n"/>
      <c r="BQ1039" s="107" t="n"/>
      <c r="BR1039" s="107" t="n"/>
      <c r="BS1039" s="107" t="n"/>
      <c r="BT1039" s="107" t="n"/>
      <c r="BU1039" s="107" t="n"/>
      <c r="BV1039" s="107" t="n"/>
      <c r="BW1039" s="107" t="n"/>
      <c r="BX1039" s="107" t="n"/>
      <c r="BY1039" s="107" t="n"/>
      <c r="BZ1039" s="107" t="n"/>
      <c r="CA1039" s="107" t="n"/>
      <c r="CB1039" s="107" t="n"/>
      <c r="CC1039" s="107" t="n"/>
      <c r="CD1039" s="107" t="n"/>
      <c r="CE1039" s="107" t="n"/>
      <c r="CF1039" s="107" t="n"/>
      <c r="CG1039" s="107" t="n"/>
      <c r="CH1039" s="107" t="n"/>
      <c r="CI1039" s="107" t="n"/>
      <c r="CJ1039" s="107" t="n"/>
      <c r="CK1039" s="107" t="n"/>
      <c r="CL1039" s="107" t="n"/>
      <c r="CM1039" s="107" t="n"/>
      <c r="CN1039" s="107" t="n"/>
      <c r="CO1039" s="107" t="n"/>
      <c r="CP1039" s="107" t="n"/>
      <c r="CQ1039" s="107" t="n"/>
      <c r="CR1039" s="107" t="n"/>
      <c r="CS1039" s="107" t="n"/>
      <c r="CT1039" s="107" t="n"/>
      <c r="CU1039" s="107" t="n"/>
      <c r="CV1039" s="107" t="n"/>
      <c r="CW1039" s="107" t="n"/>
      <c r="CX1039" s="107" t="n"/>
      <c r="CY1039" s="107" t="n"/>
      <c r="CZ1039" s="107" t="n"/>
    </row>
    <row r="1041">
      <c r="A1041" s="126">
        <f>IF('AS51'!$C$100="","",'AS51'!$C$100)</f>
        <v/>
      </c>
      <c r="B1041" s="68">
        <f>IF($A1041="",0,COUNT($E1042:$CZ1042))</f>
        <v/>
      </c>
      <c r="C1041" s="69">
        <f>IF($B1041=0,0,MAX($E1042:$CZ1042))</f>
        <v/>
      </c>
      <c r="D1041" s="58">
        <f>_xll.BDS($A1041,'Field Check'!$C$44,"headers=y","startcol=1","endcol=7","dir=h","DVD_START_DT",'Field Check'!$C$59,"DVD_END_DT",'Field Check'!$D$59)</f>
        <v/>
      </c>
      <c r="E1041" s="59" t="n"/>
      <c r="F1041" s="59" t="n"/>
      <c r="G1041" s="59" t="n"/>
      <c r="H1041" s="59" t="n"/>
      <c r="I1041" s="59" t="n"/>
      <c r="J1041" s="59" t="n"/>
      <c r="K1041" s="59" t="n"/>
      <c r="L1041" s="59" t="n"/>
      <c r="M1041" s="59" t="n"/>
      <c r="N1041" s="59" t="n"/>
      <c r="O1041" s="59" t="n"/>
      <c r="P1041" s="59" t="n"/>
      <c r="Q1041" s="59" t="n"/>
      <c r="R1041" s="59" t="n"/>
      <c r="S1041" s="59" t="n"/>
      <c r="T1041" s="59" t="n"/>
      <c r="U1041" s="59" t="n"/>
      <c r="V1041" s="59" t="n"/>
      <c r="W1041" s="59" t="n"/>
      <c r="X1041" s="59" t="n"/>
      <c r="Y1041" s="59" t="n"/>
      <c r="Z1041" s="59" t="n"/>
      <c r="AA1041" s="59" t="n"/>
      <c r="AB1041" s="59" t="n"/>
      <c r="AC1041" s="59" t="n"/>
      <c r="AD1041" s="59" t="n"/>
      <c r="AE1041" s="59" t="n"/>
      <c r="AF1041" s="59" t="n"/>
      <c r="AG1041" s="59" t="n"/>
      <c r="AH1041" s="59" t="n"/>
      <c r="AI1041" s="59" t="n"/>
      <c r="AJ1041" s="59" t="n"/>
      <c r="AK1041" s="59" t="n"/>
      <c r="AL1041" s="59" t="n"/>
      <c r="AM1041" s="59" t="n"/>
      <c r="AN1041" s="59" t="n"/>
      <c r="AO1041" s="59" t="n"/>
      <c r="AP1041" s="59" t="n"/>
      <c r="AQ1041" s="59" t="n"/>
      <c r="AR1041" s="59" t="n"/>
      <c r="AS1041" s="59" t="n"/>
      <c r="AT1041" s="59" t="n"/>
      <c r="AU1041" s="59" t="n"/>
      <c r="AV1041" s="59" t="n"/>
      <c r="AW1041" s="59" t="n"/>
      <c r="AX1041" s="59" t="n"/>
      <c r="AY1041" s="59" t="n"/>
      <c r="AZ1041" s="59" t="n"/>
      <c r="BA1041" s="59" t="n"/>
      <c r="BB1041" s="59" t="n"/>
      <c r="BC1041" s="59" t="n"/>
      <c r="BD1041" s="59" t="n"/>
      <c r="BE1041" s="59" t="n"/>
      <c r="BF1041" s="59" t="n"/>
      <c r="BG1041" s="59" t="n"/>
      <c r="BH1041" s="59" t="n"/>
      <c r="BI1041" s="59" t="n"/>
      <c r="BJ1041" s="59" t="n"/>
      <c r="BK1041" s="59" t="n"/>
      <c r="BL1041" s="59" t="n"/>
      <c r="BM1041" s="59" t="n"/>
      <c r="BN1041" s="59" t="n"/>
      <c r="BO1041" s="59" t="n"/>
      <c r="BP1041" s="59" t="n"/>
      <c r="BQ1041" s="59" t="n"/>
      <c r="BR1041" s="59" t="n"/>
      <c r="BS1041" s="59" t="n"/>
      <c r="BT1041" s="59" t="n"/>
      <c r="BU1041" s="59" t="n"/>
      <c r="BV1041" s="59" t="n"/>
      <c r="BW1041" s="59" t="n"/>
      <c r="BX1041" s="59" t="n"/>
      <c r="BY1041" s="59" t="n"/>
      <c r="BZ1041" s="59" t="n"/>
      <c r="CA1041" s="59" t="n"/>
      <c r="CB1041" s="59" t="n"/>
      <c r="CC1041" s="59" t="n"/>
      <c r="CD1041" s="59" t="n"/>
      <c r="CE1041" s="59" t="n"/>
      <c r="CF1041" s="59" t="n"/>
      <c r="CG1041" s="59" t="n"/>
      <c r="CH1041" s="59" t="n"/>
      <c r="CI1041" s="59" t="n"/>
      <c r="CJ1041" s="59" t="n"/>
      <c r="CK1041" s="59" t="n"/>
      <c r="CL1041" s="59" t="n"/>
      <c r="CM1041" s="59" t="n"/>
      <c r="CN1041" s="59" t="n"/>
      <c r="CO1041" s="59" t="n"/>
      <c r="CP1041" s="59" t="n"/>
      <c r="CQ1041" s="59" t="n"/>
      <c r="CR1041" s="59" t="n"/>
      <c r="CS1041" s="59" t="n"/>
      <c r="CT1041" s="59" t="n"/>
      <c r="CU1041" s="59" t="n"/>
      <c r="CV1041" s="59" t="n"/>
      <c r="CW1041" s="59" t="n"/>
      <c r="CX1041" s="59" t="n"/>
      <c r="CY1041" s="59" t="n"/>
      <c r="CZ1041" s="59" t="n"/>
    </row>
    <row r="1042">
      <c r="D1042" s="59" t="n"/>
      <c r="E1042" s="59" t="n"/>
      <c r="F1042" s="59" t="n"/>
      <c r="G1042" s="59" t="n"/>
      <c r="H1042" s="59" t="n"/>
      <c r="I1042" s="59" t="n"/>
      <c r="J1042" s="59" t="n"/>
      <c r="K1042" s="59" t="n"/>
      <c r="L1042" s="59" t="n"/>
      <c r="M1042" s="59" t="n"/>
      <c r="N1042" s="59" t="n"/>
      <c r="O1042" s="59" t="n"/>
      <c r="P1042" s="59" t="n"/>
      <c r="Q1042" s="59" t="n"/>
      <c r="R1042" s="59" t="n"/>
      <c r="S1042" s="59" t="n"/>
      <c r="T1042" s="59" t="n"/>
      <c r="U1042" s="59" t="n"/>
      <c r="V1042" s="59" t="n"/>
      <c r="W1042" s="59" t="n"/>
      <c r="X1042" s="59" t="n"/>
      <c r="Y1042" s="59" t="n"/>
      <c r="Z1042" s="59" t="n"/>
      <c r="AA1042" s="59" t="n"/>
      <c r="AB1042" s="59" t="n"/>
      <c r="AC1042" s="59" t="n"/>
      <c r="AD1042" s="59" t="n"/>
      <c r="AE1042" s="59" t="n"/>
      <c r="AF1042" s="59" t="n"/>
      <c r="AG1042" s="59" t="n"/>
      <c r="AH1042" s="59" t="n"/>
      <c r="AI1042" s="59" t="n"/>
      <c r="AJ1042" s="59" t="n"/>
      <c r="AK1042" s="59" t="n"/>
      <c r="AL1042" s="59" t="n"/>
      <c r="AM1042" s="59" t="n"/>
      <c r="AN1042" s="59" t="n"/>
      <c r="AO1042" s="59" t="n"/>
      <c r="AP1042" s="59" t="n"/>
      <c r="AQ1042" s="59" t="n"/>
      <c r="AR1042" s="59" t="n"/>
      <c r="AS1042" s="59" t="n"/>
      <c r="AT1042" s="59" t="n"/>
      <c r="AU1042" s="59" t="n"/>
      <c r="AV1042" s="59" t="n"/>
      <c r="AW1042" s="59" t="n"/>
      <c r="AX1042" s="59" t="n"/>
      <c r="AY1042" s="59" t="n"/>
      <c r="AZ1042" s="59" t="n"/>
      <c r="BA1042" s="59" t="n"/>
      <c r="BB1042" s="59" t="n"/>
      <c r="BC1042" s="59" t="n"/>
      <c r="BD1042" s="59" t="n"/>
      <c r="BE1042" s="59" t="n"/>
      <c r="BF1042" s="59" t="n"/>
      <c r="BG1042" s="59" t="n"/>
      <c r="BH1042" s="59" t="n"/>
      <c r="BI1042" s="59" t="n"/>
      <c r="BJ1042" s="59" t="n"/>
      <c r="BK1042" s="59" t="n"/>
      <c r="BL1042" s="59" t="n"/>
      <c r="BM1042" s="59" t="n"/>
      <c r="BN1042" s="59" t="n"/>
      <c r="BO1042" s="59" t="n"/>
      <c r="BP1042" s="59" t="n"/>
      <c r="BQ1042" s="59" t="n"/>
      <c r="BR1042" s="59" t="n"/>
      <c r="BS1042" s="59" t="n"/>
      <c r="BT1042" s="59" t="n"/>
      <c r="BU1042" s="59" t="n"/>
      <c r="BV1042" s="59" t="n"/>
      <c r="BW1042" s="59" t="n"/>
      <c r="BX1042" s="59" t="n"/>
      <c r="BY1042" s="59" t="n"/>
      <c r="BZ1042" s="59" t="n"/>
      <c r="CA1042" s="59" t="n"/>
      <c r="CB1042" s="59" t="n"/>
      <c r="CC1042" s="59" t="n"/>
      <c r="CD1042" s="59" t="n"/>
      <c r="CE1042" s="59" t="n"/>
      <c r="CF1042" s="59" t="n"/>
      <c r="CG1042" s="59" t="n"/>
      <c r="CH1042" s="59" t="n"/>
      <c r="CI1042" s="59" t="n"/>
      <c r="CJ1042" s="59" t="n"/>
      <c r="CK1042" s="59" t="n"/>
      <c r="CL1042" s="59" t="n"/>
      <c r="CM1042" s="59" t="n"/>
      <c r="CN1042" s="59" t="n"/>
      <c r="CO1042" s="59" t="n"/>
      <c r="CP1042" s="59" t="n"/>
      <c r="CQ1042" s="59" t="n"/>
      <c r="CR1042" s="59" t="n"/>
      <c r="CS1042" s="59" t="n"/>
      <c r="CT1042" s="59" t="n"/>
      <c r="CU1042" s="59" t="n"/>
      <c r="CV1042" s="59" t="n"/>
      <c r="CW1042" s="59" t="n"/>
      <c r="CX1042" s="59" t="n"/>
      <c r="CY1042" s="59" t="n"/>
      <c r="CZ1042" s="59" t="n"/>
    </row>
    <row r="1043">
      <c r="D1043" s="59" t="n"/>
      <c r="E1043" s="59" t="n"/>
      <c r="F1043" s="59" t="n"/>
      <c r="G1043" s="59" t="n"/>
      <c r="H1043" s="59" t="n"/>
      <c r="I1043" s="59" t="n"/>
      <c r="J1043" s="59" t="n"/>
      <c r="K1043" s="59" t="n"/>
      <c r="L1043" s="59" t="n"/>
      <c r="M1043" s="59" t="n"/>
      <c r="N1043" s="59" t="n"/>
      <c r="O1043" s="59" t="n"/>
      <c r="P1043" s="59" t="n"/>
      <c r="Q1043" s="59" t="n"/>
      <c r="R1043" s="59" t="n"/>
      <c r="S1043" s="59" t="n"/>
      <c r="T1043" s="59" t="n"/>
      <c r="U1043" s="59" t="n"/>
      <c r="V1043" s="59" t="n"/>
      <c r="W1043" s="59" t="n"/>
      <c r="X1043" s="59" t="n"/>
      <c r="Y1043" s="59" t="n"/>
      <c r="Z1043" s="59" t="n"/>
      <c r="AA1043" s="59" t="n"/>
      <c r="AB1043" s="59" t="n"/>
      <c r="AC1043" s="59" t="n"/>
      <c r="AD1043" s="59" t="n"/>
      <c r="AE1043" s="59" t="n"/>
      <c r="AF1043" s="59" t="n"/>
      <c r="AG1043" s="59" t="n"/>
      <c r="AH1043" s="59" t="n"/>
      <c r="AI1043" s="59" t="n"/>
      <c r="AJ1043" s="59" t="n"/>
      <c r="AK1043" s="59" t="n"/>
      <c r="AL1043" s="59" t="n"/>
      <c r="AM1043" s="59" t="n"/>
      <c r="AN1043" s="59" t="n"/>
      <c r="AO1043" s="59" t="n"/>
      <c r="AP1043" s="59" t="n"/>
      <c r="AQ1043" s="59" t="n"/>
      <c r="AR1043" s="59" t="n"/>
      <c r="AS1043" s="59" t="n"/>
      <c r="AT1043" s="59" t="n"/>
      <c r="AU1043" s="59" t="n"/>
      <c r="AV1043" s="59" t="n"/>
      <c r="AW1043" s="59" t="n"/>
      <c r="AX1043" s="59" t="n"/>
      <c r="AY1043" s="59" t="n"/>
      <c r="AZ1043" s="59" t="n"/>
      <c r="BA1043" s="59" t="n"/>
      <c r="BB1043" s="59" t="n"/>
      <c r="BC1043" s="59" t="n"/>
      <c r="BD1043" s="59" t="n"/>
      <c r="BE1043" s="59" t="n"/>
      <c r="BF1043" s="59" t="n"/>
      <c r="BG1043" s="59" t="n"/>
      <c r="BH1043" s="59" t="n"/>
      <c r="BI1043" s="59" t="n"/>
      <c r="BJ1043" s="59" t="n"/>
      <c r="BK1043" s="59" t="n"/>
      <c r="BL1043" s="59" t="n"/>
      <c r="BM1043" s="59" t="n"/>
      <c r="BN1043" s="59" t="n"/>
      <c r="BO1043" s="59" t="n"/>
      <c r="BP1043" s="59" t="n"/>
      <c r="BQ1043" s="59" t="n"/>
      <c r="BR1043" s="59" t="n"/>
      <c r="BS1043" s="59" t="n"/>
      <c r="BT1043" s="59" t="n"/>
      <c r="BU1043" s="59" t="n"/>
      <c r="BV1043" s="59" t="n"/>
      <c r="BW1043" s="59" t="n"/>
      <c r="BX1043" s="59" t="n"/>
      <c r="BY1043" s="59" t="n"/>
      <c r="BZ1043" s="59" t="n"/>
      <c r="CA1043" s="59" t="n"/>
      <c r="CB1043" s="59" t="n"/>
      <c r="CC1043" s="59" t="n"/>
      <c r="CD1043" s="59" t="n"/>
      <c r="CE1043" s="59" t="n"/>
      <c r="CF1043" s="59" t="n"/>
      <c r="CG1043" s="59" t="n"/>
      <c r="CH1043" s="59" t="n"/>
      <c r="CI1043" s="59" t="n"/>
      <c r="CJ1043" s="59" t="n"/>
      <c r="CK1043" s="59" t="n"/>
      <c r="CL1043" s="59" t="n"/>
      <c r="CM1043" s="59" t="n"/>
      <c r="CN1043" s="59" t="n"/>
      <c r="CO1043" s="59" t="n"/>
      <c r="CP1043" s="59" t="n"/>
      <c r="CQ1043" s="59" t="n"/>
      <c r="CR1043" s="59" t="n"/>
      <c r="CS1043" s="59" t="n"/>
      <c r="CT1043" s="59" t="n"/>
      <c r="CU1043" s="59" t="n"/>
      <c r="CV1043" s="59" t="n"/>
      <c r="CW1043" s="59" t="n"/>
      <c r="CX1043" s="59" t="n"/>
      <c r="CY1043" s="59" t="n"/>
      <c r="CZ1043" s="59" t="n"/>
    </row>
    <row r="1044">
      <c r="D1044" s="59" t="n"/>
      <c r="E1044" s="59" t="n"/>
      <c r="F1044" s="59" t="n"/>
      <c r="G1044" s="59" t="n"/>
      <c r="H1044" s="59" t="n"/>
      <c r="I1044" s="59" t="n"/>
      <c r="J1044" s="59" t="n"/>
      <c r="K1044" s="59" t="n"/>
      <c r="L1044" s="59" t="n"/>
      <c r="M1044" s="59" t="n"/>
      <c r="N1044" s="59" t="n"/>
      <c r="O1044" s="59" t="n"/>
      <c r="P1044" s="59" t="n"/>
      <c r="Q1044" s="59" t="n"/>
      <c r="R1044" s="59" t="n"/>
      <c r="S1044" s="59" t="n"/>
      <c r="T1044" s="59" t="n"/>
      <c r="U1044" s="59" t="n"/>
      <c r="V1044" s="59" t="n"/>
      <c r="W1044" s="59" t="n"/>
      <c r="X1044" s="59" t="n"/>
      <c r="Y1044" s="59" t="n"/>
      <c r="Z1044" s="59" t="n"/>
      <c r="AA1044" s="59" t="n"/>
      <c r="AB1044" s="59" t="n"/>
      <c r="AC1044" s="59" t="n"/>
      <c r="AD1044" s="59" t="n"/>
      <c r="AE1044" s="59" t="n"/>
      <c r="AF1044" s="59" t="n"/>
      <c r="AG1044" s="59" t="n"/>
      <c r="AH1044" s="59" t="n"/>
      <c r="AI1044" s="59" t="n"/>
      <c r="AJ1044" s="59" t="n"/>
      <c r="AK1044" s="59" t="n"/>
      <c r="AL1044" s="59" t="n"/>
      <c r="AM1044" s="59" t="n"/>
      <c r="AN1044" s="59" t="n"/>
      <c r="AO1044" s="59" t="n"/>
      <c r="AP1044" s="59" t="n"/>
      <c r="AQ1044" s="59" t="n"/>
      <c r="AR1044" s="59" t="n"/>
      <c r="AS1044" s="59" t="n"/>
      <c r="AT1044" s="59" t="n"/>
      <c r="AU1044" s="59" t="n"/>
      <c r="AV1044" s="59" t="n"/>
      <c r="AW1044" s="59" t="n"/>
      <c r="AX1044" s="59" t="n"/>
      <c r="AY1044" s="59" t="n"/>
      <c r="AZ1044" s="59" t="n"/>
      <c r="BA1044" s="59" t="n"/>
      <c r="BB1044" s="59" t="n"/>
      <c r="BC1044" s="59" t="n"/>
      <c r="BD1044" s="59" t="n"/>
      <c r="BE1044" s="59" t="n"/>
      <c r="BF1044" s="59" t="n"/>
      <c r="BG1044" s="59" t="n"/>
      <c r="BH1044" s="59" t="n"/>
      <c r="BI1044" s="59" t="n"/>
      <c r="BJ1044" s="59" t="n"/>
      <c r="BK1044" s="59" t="n"/>
      <c r="BL1044" s="59" t="n"/>
      <c r="BM1044" s="59" t="n"/>
      <c r="BN1044" s="59" t="n"/>
      <c r="BO1044" s="59" t="n"/>
      <c r="BP1044" s="59" t="n"/>
      <c r="BQ1044" s="59" t="n"/>
      <c r="BR1044" s="59" t="n"/>
      <c r="BS1044" s="59" t="n"/>
      <c r="BT1044" s="59" t="n"/>
      <c r="BU1044" s="59" t="n"/>
      <c r="BV1044" s="59" t="n"/>
      <c r="BW1044" s="59" t="n"/>
      <c r="BX1044" s="59" t="n"/>
      <c r="BY1044" s="59" t="n"/>
      <c r="BZ1044" s="59" t="n"/>
      <c r="CA1044" s="59" t="n"/>
      <c r="CB1044" s="59" t="n"/>
      <c r="CC1044" s="59" t="n"/>
      <c r="CD1044" s="59" t="n"/>
      <c r="CE1044" s="59" t="n"/>
      <c r="CF1044" s="59" t="n"/>
      <c r="CG1044" s="59" t="n"/>
      <c r="CH1044" s="59" t="n"/>
      <c r="CI1044" s="59" t="n"/>
      <c r="CJ1044" s="59" t="n"/>
      <c r="CK1044" s="59" t="n"/>
      <c r="CL1044" s="59" t="n"/>
      <c r="CM1044" s="59" t="n"/>
      <c r="CN1044" s="59" t="n"/>
      <c r="CO1044" s="59" t="n"/>
      <c r="CP1044" s="59" t="n"/>
      <c r="CQ1044" s="59" t="n"/>
      <c r="CR1044" s="59" t="n"/>
      <c r="CS1044" s="59" t="n"/>
      <c r="CT1044" s="59" t="n"/>
      <c r="CU1044" s="59" t="n"/>
      <c r="CV1044" s="59" t="n"/>
      <c r="CW1044" s="59" t="n"/>
      <c r="CX1044" s="59" t="n"/>
      <c r="CY1044" s="59" t="n"/>
      <c r="CZ1044" s="59" t="n"/>
    </row>
    <row r="1045">
      <c r="D1045" s="107" t="n"/>
      <c r="E1045" s="107" t="n"/>
      <c r="F1045" s="107" t="n"/>
      <c r="G1045" s="107" t="n"/>
      <c r="H1045" s="107" t="n"/>
      <c r="I1045" s="107" t="n"/>
      <c r="J1045" s="107" t="n"/>
      <c r="K1045" s="107" t="n"/>
      <c r="L1045" s="107" t="n"/>
      <c r="M1045" s="107" t="n"/>
      <c r="N1045" s="107" t="n"/>
      <c r="O1045" s="107" t="n"/>
      <c r="P1045" s="107" t="n"/>
      <c r="Q1045" s="107" t="n"/>
      <c r="R1045" s="107" t="n"/>
      <c r="S1045" s="107" t="n"/>
      <c r="T1045" s="107" t="n"/>
      <c r="U1045" s="107" t="n"/>
      <c r="V1045" s="107" t="n"/>
      <c r="W1045" s="107" t="n"/>
      <c r="X1045" s="107" t="n"/>
      <c r="Y1045" s="107" t="n"/>
      <c r="Z1045" s="107" t="n"/>
      <c r="AA1045" s="107" t="n"/>
      <c r="AB1045" s="107" t="n"/>
      <c r="AC1045" s="107" t="n"/>
      <c r="AD1045" s="107" t="n"/>
      <c r="AE1045" s="107" t="n"/>
      <c r="AF1045" s="107" t="n"/>
      <c r="AG1045" s="107" t="n"/>
      <c r="AH1045" s="107" t="n"/>
      <c r="AI1045" s="107" t="n"/>
      <c r="AJ1045" s="107" t="n"/>
      <c r="AK1045" s="107" t="n"/>
      <c r="AL1045" s="107" t="n"/>
      <c r="AM1045" s="107" t="n"/>
      <c r="AN1045" s="107" t="n"/>
      <c r="AO1045" s="107" t="n"/>
      <c r="AP1045" s="107" t="n"/>
      <c r="AQ1045" s="107" t="n"/>
      <c r="AR1045" s="107" t="n"/>
      <c r="AS1045" s="107" t="n"/>
      <c r="AT1045" s="107" t="n"/>
      <c r="AU1045" s="107" t="n"/>
      <c r="AV1045" s="107" t="n"/>
      <c r="AW1045" s="107" t="n"/>
      <c r="AX1045" s="107" t="n"/>
      <c r="AY1045" s="107" t="n"/>
      <c r="AZ1045" s="107" t="n"/>
      <c r="BA1045" s="107" t="n"/>
      <c r="BB1045" s="107" t="n"/>
      <c r="BC1045" s="107" t="n"/>
      <c r="BD1045" s="107" t="n"/>
      <c r="BE1045" s="107" t="n"/>
      <c r="BF1045" s="107" t="n"/>
      <c r="BG1045" s="107" t="n"/>
      <c r="BH1045" s="107" t="n"/>
      <c r="BI1045" s="107" t="n"/>
      <c r="BJ1045" s="107" t="n"/>
      <c r="BK1045" s="107" t="n"/>
      <c r="BL1045" s="107" t="n"/>
      <c r="BM1045" s="107" t="n"/>
      <c r="BN1045" s="107" t="n"/>
      <c r="BO1045" s="107" t="n"/>
      <c r="BP1045" s="107" t="n"/>
      <c r="BQ1045" s="107" t="n"/>
      <c r="BR1045" s="107" t="n"/>
      <c r="BS1045" s="107" t="n"/>
      <c r="BT1045" s="107" t="n"/>
      <c r="BU1045" s="107" t="n"/>
      <c r="BV1045" s="107" t="n"/>
      <c r="BW1045" s="107" t="n"/>
      <c r="BX1045" s="107" t="n"/>
      <c r="BY1045" s="107" t="n"/>
      <c r="BZ1045" s="107" t="n"/>
      <c r="CA1045" s="107" t="n"/>
      <c r="CB1045" s="107" t="n"/>
      <c r="CC1045" s="107" t="n"/>
      <c r="CD1045" s="107" t="n"/>
      <c r="CE1045" s="107" t="n"/>
      <c r="CF1045" s="107" t="n"/>
      <c r="CG1045" s="107" t="n"/>
      <c r="CH1045" s="107" t="n"/>
      <c r="CI1045" s="107" t="n"/>
      <c r="CJ1045" s="107" t="n"/>
      <c r="CK1045" s="107" t="n"/>
      <c r="CL1045" s="107" t="n"/>
      <c r="CM1045" s="107" t="n"/>
      <c r="CN1045" s="107" t="n"/>
      <c r="CO1045" s="107" t="n"/>
      <c r="CP1045" s="107" t="n"/>
      <c r="CQ1045" s="107" t="n"/>
      <c r="CR1045" s="107" t="n"/>
      <c r="CS1045" s="107" t="n"/>
      <c r="CT1045" s="107" t="n"/>
      <c r="CU1045" s="107" t="n"/>
      <c r="CV1045" s="107" t="n"/>
      <c r="CW1045" s="107" t="n"/>
      <c r="CX1045" s="107" t="n"/>
      <c r="CY1045" s="107" t="n"/>
      <c r="CZ1045" s="107" t="n"/>
    </row>
    <row r="1048">
      <c r="A1048" s="2">
        <f>IF($A1041="","","   projections")</f>
        <v/>
      </c>
      <c r="B1048" s="68">
        <f>IF($A1041="",0,COUNT($E1049:$CZ1049))</f>
        <v/>
      </c>
      <c r="C1048" s="69">
        <f>IF($B1048=0,0,MAX($E1049:$CZ1049))</f>
        <v/>
      </c>
      <c r="D1048" s="58">
        <f>_xll.BDS($A1041,'Field Check'!$C$42,"headers=y","startcol=1","endcol=3","dir=h","cols=21;rows=3")</f>
        <v/>
      </c>
      <c r="E1048" s="59" t="n">
        <v>46246</v>
      </c>
      <c r="F1048" s="59" t="n">
        <v>46433</v>
      </c>
      <c r="G1048" s="59" t="n">
        <v>46608</v>
      </c>
      <c r="H1048" s="59" t="n">
        <v>46797</v>
      </c>
      <c r="I1048" s="59" t="n">
        <v>46979</v>
      </c>
      <c r="J1048" s="59" t="n">
        <v>47162</v>
      </c>
      <c r="K1048" s="59" t="n">
        <v>47343</v>
      </c>
      <c r="L1048" s="59" t="n">
        <v>47527</v>
      </c>
      <c r="M1048" s="59" t="n">
        <v>47707</v>
      </c>
      <c r="N1048" s="59" t="n">
        <v>47892</v>
      </c>
      <c r="O1048" s="59" t="n">
        <v>48071</v>
      </c>
      <c r="P1048" s="59" t="n">
        <v>48257</v>
      </c>
      <c r="Q1048" s="59" t="n">
        <v>48435</v>
      </c>
      <c r="R1048" s="59" t="n">
        <v>48624</v>
      </c>
      <c r="S1048" s="59" t="n">
        <v>48799</v>
      </c>
      <c r="T1048" s="59" t="n">
        <v>48988</v>
      </c>
      <c r="U1048" s="59" t="n">
        <v>49163</v>
      </c>
      <c r="V1048" s="59" t="n">
        <v>49359</v>
      </c>
      <c r="W1048" s="59" t="n">
        <v>49534</v>
      </c>
      <c r="X1048" s="59" t="n">
        <v>49723</v>
      </c>
      <c r="Y1048" s="59" t="n"/>
      <c r="Z1048" s="59" t="n"/>
      <c r="AA1048" s="59" t="n"/>
      <c r="AB1048" s="59" t="n"/>
      <c r="AC1048" s="59" t="n"/>
      <c r="AD1048" s="59" t="n"/>
      <c r="AE1048" s="59" t="n"/>
      <c r="AF1048" s="59" t="n"/>
      <c r="AG1048" s="59" t="n"/>
      <c r="AH1048" s="59" t="n"/>
      <c r="AI1048" s="59" t="n"/>
      <c r="AJ1048" s="59" t="n"/>
      <c r="AK1048" s="59" t="n"/>
      <c r="AL1048" s="59" t="n"/>
      <c r="AM1048" s="59" t="n"/>
      <c r="AN1048" s="59" t="n"/>
      <c r="AO1048" s="59" t="n"/>
      <c r="AP1048" s="59" t="n"/>
      <c r="AQ1048" s="59" t="n"/>
      <c r="AR1048" s="59" t="n"/>
      <c r="AS1048" s="59" t="n"/>
      <c r="AT1048" s="59" t="n"/>
      <c r="AU1048" s="59" t="n"/>
      <c r="AV1048" s="59" t="n"/>
      <c r="AW1048" s="59" t="n"/>
      <c r="AX1048" s="59" t="n"/>
      <c r="AY1048" s="59" t="n"/>
      <c r="AZ1048" s="59" t="n"/>
      <c r="BA1048" s="59" t="n"/>
      <c r="BB1048" s="59" t="n"/>
      <c r="BC1048" s="59" t="n"/>
      <c r="BD1048" s="59" t="n"/>
      <c r="BE1048" s="59" t="n"/>
      <c r="BF1048" s="59" t="n"/>
      <c r="BG1048" s="59" t="n"/>
      <c r="BH1048" s="59" t="n"/>
      <c r="BI1048" s="59" t="n"/>
      <c r="BJ1048" s="59" t="n"/>
      <c r="BK1048" s="59" t="n"/>
      <c r="BL1048" s="59" t="n"/>
      <c r="BM1048" s="59" t="n"/>
      <c r="BN1048" s="59" t="n"/>
      <c r="BO1048" s="59" t="n"/>
      <c r="BP1048" s="59" t="n"/>
      <c r="BQ1048" s="59" t="n"/>
      <c r="BR1048" s="59" t="n"/>
      <c r="BS1048" s="59" t="n"/>
      <c r="BT1048" s="59" t="n"/>
      <c r="BU1048" s="59" t="n"/>
      <c r="BV1048" s="59" t="n"/>
      <c r="BW1048" s="59" t="n"/>
      <c r="BX1048" s="59" t="n"/>
      <c r="BY1048" s="59" t="n"/>
      <c r="BZ1048" s="59" t="n"/>
      <c r="CA1048" s="59" t="n"/>
      <c r="CB1048" s="59" t="n"/>
      <c r="CC1048" s="59" t="n"/>
      <c r="CD1048" s="59" t="n"/>
      <c r="CE1048" s="59" t="n"/>
      <c r="CF1048" s="59" t="n"/>
      <c r="CG1048" s="59" t="n"/>
      <c r="CH1048" s="59" t="n"/>
      <c r="CI1048" s="59" t="n"/>
      <c r="CJ1048" s="59" t="n"/>
      <c r="CK1048" s="59" t="n"/>
      <c r="CL1048" s="59" t="n"/>
      <c r="CM1048" s="59" t="n"/>
      <c r="CN1048" s="59" t="n"/>
      <c r="CO1048" s="59" t="n"/>
      <c r="CP1048" s="59" t="n"/>
      <c r="CQ1048" s="59" t="n"/>
      <c r="CR1048" s="59" t="n"/>
      <c r="CS1048" s="59" t="n"/>
      <c r="CT1048" s="59" t="n"/>
      <c r="CU1048" s="59" t="n"/>
      <c r="CV1048" s="59" t="n"/>
      <c r="CW1048" s="59" t="n"/>
      <c r="CX1048" s="59" t="n"/>
      <c r="CY1048" s="59" t="n"/>
      <c r="CZ1048" s="59" t="n"/>
    </row>
    <row r="1049">
      <c r="D1049" s="59" t="inlineStr">
        <is>
          <t>Ex-Date</t>
        </is>
      </c>
      <c r="E1049" s="59" t="n">
        <v>46254</v>
      </c>
      <c r="F1049" s="59" t="n">
        <v>46441</v>
      </c>
      <c r="G1049" s="59" t="n">
        <v>46618</v>
      </c>
      <c r="H1049" s="59" t="n">
        <v>46806</v>
      </c>
      <c r="I1049" s="59" t="n">
        <v>46989</v>
      </c>
      <c r="J1049" s="59" t="n">
        <v>47171</v>
      </c>
      <c r="K1049" s="59" t="n">
        <v>47353</v>
      </c>
      <c r="L1049" s="59" t="n">
        <v>47535</v>
      </c>
      <c r="M1049" s="59" t="n">
        <v>47717</v>
      </c>
      <c r="N1049" s="59" t="n">
        <v>47900</v>
      </c>
      <c r="O1049" s="59" t="n">
        <v>48081</v>
      </c>
      <c r="P1049" s="59" t="n">
        <v>48267</v>
      </c>
      <c r="Q1049" s="59" t="n">
        <v>48445</v>
      </c>
      <c r="R1049" s="59" t="n">
        <v>48633</v>
      </c>
      <c r="S1049" s="59" t="n">
        <v>48809</v>
      </c>
      <c r="T1049" s="59" t="n">
        <v>48997</v>
      </c>
      <c r="U1049" s="59" t="n">
        <v>49173</v>
      </c>
      <c r="V1049" s="59" t="n">
        <v>49360</v>
      </c>
      <c r="W1049" s="59" t="n">
        <v>49537</v>
      </c>
      <c r="X1049" s="59" t="n">
        <v>49725</v>
      </c>
      <c r="Y1049" s="59" t="n"/>
      <c r="Z1049" s="59" t="n"/>
      <c r="AA1049" s="59" t="n"/>
      <c r="AB1049" s="59" t="n"/>
      <c r="AC1049" s="59" t="n"/>
      <c r="AD1049" s="59" t="n"/>
      <c r="AE1049" s="59" t="n"/>
      <c r="AF1049" s="59" t="n"/>
      <c r="AG1049" s="59" t="n"/>
      <c r="AH1049" s="59" t="n"/>
      <c r="AI1049" s="59" t="n"/>
      <c r="AJ1049" s="59" t="n"/>
      <c r="AK1049" s="59" t="n"/>
      <c r="AL1049" s="59" t="n"/>
      <c r="AM1049" s="59" t="n"/>
      <c r="AN1049" s="59" t="n"/>
      <c r="AO1049" s="59" t="n"/>
      <c r="AP1049" s="59" t="n"/>
      <c r="AQ1049" s="59" t="n"/>
      <c r="AR1049" s="59" t="n"/>
      <c r="AS1049" s="59" t="n"/>
      <c r="AT1049" s="59" t="n"/>
      <c r="AU1049" s="59" t="n"/>
      <c r="AV1049" s="59" t="n"/>
      <c r="AW1049" s="59" t="n"/>
      <c r="AX1049" s="59" t="n"/>
      <c r="AY1049" s="59" t="n"/>
      <c r="AZ1049" s="59" t="n"/>
      <c r="BA1049" s="59" t="n"/>
      <c r="BB1049" s="59" t="n"/>
      <c r="BC1049" s="59" t="n"/>
      <c r="BD1049" s="59" t="n"/>
      <c r="BE1049" s="59" t="n"/>
      <c r="BF1049" s="59" t="n"/>
      <c r="BG1049" s="59" t="n"/>
      <c r="BH1049" s="59" t="n"/>
      <c r="BI1049" s="59" t="n"/>
      <c r="BJ1049" s="59" t="n"/>
      <c r="BK1049" s="59" t="n"/>
      <c r="BL1049" s="59" t="n"/>
      <c r="BM1049" s="59" t="n"/>
      <c r="BN1049" s="59" t="n"/>
      <c r="BO1049" s="59" t="n"/>
      <c r="BP1049" s="59" t="n"/>
      <c r="BQ1049" s="59" t="n"/>
      <c r="BR1049" s="59" t="n"/>
      <c r="BS1049" s="59" t="n"/>
      <c r="BT1049" s="59" t="n"/>
      <c r="BU1049" s="59" t="n"/>
      <c r="BV1049" s="59" t="n"/>
      <c r="BW1049" s="59" t="n"/>
      <c r="BX1049" s="59" t="n"/>
      <c r="BY1049" s="59" t="n"/>
      <c r="BZ1049" s="59" t="n"/>
      <c r="CA1049" s="59" t="n"/>
      <c r="CB1049" s="59" t="n"/>
      <c r="CC1049" s="59" t="n"/>
      <c r="CD1049" s="59" t="n"/>
      <c r="CE1049" s="59" t="n"/>
      <c r="CF1049" s="59" t="n"/>
      <c r="CG1049" s="59" t="n"/>
      <c r="CH1049" s="59" t="n"/>
      <c r="CI1049" s="59" t="n"/>
      <c r="CJ1049" s="59" t="n"/>
      <c r="CK1049" s="59" t="n"/>
      <c r="CL1049" s="59" t="n"/>
      <c r="CM1049" s="59" t="n"/>
      <c r="CN1049" s="59" t="n"/>
      <c r="CO1049" s="59" t="n"/>
      <c r="CP1049" s="59" t="n"/>
      <c r="CQ1049" s="59" t="n"/>
      <c r="CR1049" s="59" t="n"/>
      <c r="CS1049" s="59" t="n"/>
      <c r="CT1049" s="59" t="n"/>
      <c r="CU1049" s="59" t="n"/>
      <c r="CV1049" s="59" t="n"/>
      <c r="CW1049" s="59" t="n"/>
      <c r="CX1049" s="59" t="n"/>
      <c r="CY1049" s="59" t="n"/>
      <c r="CZ1049" s="59" t="n"/>
    </row>
    <row r="1050">
      <c r="D1050" s="107" t="inlineStr">
        <is>
          <t>Amount Per Share</t>
        </is>
      </c>
      <c r="E1050" s="107" t="n">
        <v>1.1</v>
      </c>
      <c r="F1050" s="107" t="n">
        <v>1.75</v>
      </c>
      <c r="G1050" s="107" t="n">
        <v>1.1</v>
      </c>
      <c r="H1050" s="107" t="n">
        <v>1.8</v>
      </c>
      <c r="I1050" s="107" t="n">
        <v>1.2</v>
      </c>
      <c r="J1050" s="107" t="n">
        <v>1.85</v>
      </c>
      <c r="K1050" s="107" t="n">
        <v>1.3</v>
      </c>
      <c r="L1050" s="107" t="n">
        <v>1.9</v>
      </c>
      <c r="M1050" s="107" t="n">
        <v>1.4</v>
      </c>
      <c r="N1050" s="107" t="n">
        <v>1.9</v>
      </c>
      <c r="O1050" s="107" t="n">
        <v>1.6</v>
      </c>
      <c r="P1050" s="107" t="n">
        <v>1.9</v>
      </c>
      <c r="Q1050" s="107" t="n">
        <v>1.65</v>
      </c>
      <c r="R1050" s="107" t="n">
        <v>2</v>
      </c>
      <c r="S1050" s="107" t="n">
        <v>1.65</v>
      </c>
      <c r="T1050" s="107" t="n">
        <v>2</v>
      </c>
      <c r="U1050" s="107" t="n">
        <v>1.65</v>
      </c>
      <c r="V1050" s="107" t="n">
        <v>2</v>
      </c>
      <c r="W1050" s="107" t="n">
        <v>1.65</v>
      </c>
      <c r="X1050" s="107" t="n">
        <v>2</v>
      </c>
      <c r="Y1050" s="107" t="n"/>
      <c r="Z1050" s="107" t="n"/>
      <c r="AA1050" s="107" t="n"/>
      <c r="AB1050" s="107" t="n"/>
      <c r="AC1050" s="107" t="n"/>
      <c r="AD1050" s="107" t="n"/>
      <c r="AE1050" s="107" t="n"/>
      <c r="AF1050" s="107" t="n"/>
      <c r="AG1050" s="107" t="n"/>
      <c r="AH1050" s="107" t="n"/>
      <c r="AI1050" s="107" t="n"/>
      <c r="AJ1050" s="107" t="n"/>
      <c r="AK1050" s="107" t="n"/>
      <c r="AL1050" s="107" t="n"/>
      <c r="AM1050" s="107" t="n"/>
      <c r="AN1050" s="107" t="n"/>
      <c r="AO1050" s="107" t="n"/>
      <c r="AP1050" s="107" t="n"/>
      <c r="AQ1050" s="107" t="n"/>
      <c r="AR1050" s="107" t="n"/>
      <c r="AS1050" s="107" t="n"/>
      <c r="AT1050" s="107" t="n"/>
      <c r="AU1050" s="107" t="n"/>
      <c r="AV1050" s="107" t="n"/>
      <c r="AW1050" s="107" t="n"/>
      <c r="AX1050" s="107" t="n"/>
      <c r="AY1050" s="107" t="n"/>
      <c r="AZ1050" s="107" t="n"/>
      <c r="BA1050" s="107" t="n"/>
      <c r="BB1050" s="107" t="n"/>
      <c r="BC1050" s="107" t="n"/>
      <c r="BD1050" s="107" t="n"/>
      <c r="BE1050" s="107" t="n"/>
      <c r="BF1050" s="107" t="n"/>
      <c r="BG1050" s="107" t="n"/>
      <c r="BH1050" s="107" t="n"/>
      <c r="BI1050" s="107" t="n"/>
      <c r="BJ1050" s="107" t="n"/>
      <c r="BK1050" s="107" t="n"/>
      <c r="BL1050" s="107" t="n"/>
      <c r="BM1050" s="107" t="n"/>
      <c r="BN1050" s="107" t="n"/>
      <c r="BO1050" s="107" t="n"/>
      <c r="BP1050" s="107" t="n"/>
      <c r="BQ1050" s="107" t="n"/>
      <c r="BR1050" s="107" t="n"/>
      <c r="BS1050" s="107" t="n"/>
      <c r="BT1050" s="107" t="n"/>
      <c r="BU1050" s="107" t="n"/>
      <c r="BV1050" s="107" t="n"/>
      <c r="BW1050" s="107" t="n"/>
      <c r="BX1050" s="107" t="n"/>
      <c r="BY1050" s="107" t="n"/>
      <c r="BZ1050" s="107" t="n"/>
      <c r="CA1050" s="107" t="n"/>
      <c r="CB1050" s="107" t="n"/>
      <c r="CC1050" s="107" t="n"/>
      <c r="CD1050" s="107" t="n"/>
      <c r="CE1050" s="107" t="n"/>
      <c r="CF1050" s="107" t="n"/>
      <c r="CG1050" s="107" t="n"/>
      <c r="CH1050" s="107" t="n"/>
      <c r="CI1050" s="107" t="n"/>
      <c r="CJ1050" s="107" t="n"/>
      <c r="CK1050" s="107" t="n"/>
      <c r="CL1050" s="107" t="n"/>
      <c r="CM1050" s="107" t="n"/>
      <c r="CN1050" s="107" t="n"/>
      <c r="CO1050" s="107" t="n"/>
      <c r="CP1050" s="107" t="n"/>
      <c r="CQ1050" s="107" t="n"/>
      <c r="CR1050" s="107" t="n"/>
      <c r="CS1050" s="107" t="n"/>
      <c r="CT1050" s="107" t="n"/>
      <c r="CU1050" s="107" t="n"/>
      <c r="CV1050" s="107" t="n"/>
      <c r="CW1050" s="107" t="n"/>
      <c r="CX1050" s="107" t="n"/>
      <c r="CY1050" s="107" t="n"/>
      <c r="CZ1050" s="107" t="n"/>
    </row>
    <row r="1052">
      <c r="A1052" s="126">
        <f>IF('AS51'!$C$101="","",'AS51'!$C$101)</f>
        <v/>
      </c>
      <c r="B1052" s="68">
        <f>IF($A1052="",0,COUNT($E1053:$CZ1053))</f>
        <v/>
      </c>
      <c r="C1052" s="69">
        <f>IF($B1052=0,0,MAX($E1053:$CZ1053))</f>
        <v/>
      </c>
      <c r="D1052" s="58">
        <f>_xll.BDS($A1052,'Field Check'!$C$44,"headers=y","startcol=1","endcol=7","dir=h","DVD_START_DT",'Field Check'!$C$59,"DVD_END_DT",'Field Check'!$D$59)</f>
        <v/>
      </c>
      <c r="E1052" s="59" t="n"/>
      <c r="F1052" s="59" t="n"/>
      <c r="G1052" s="59" t="n"/>
      <c r="H1052" s="59" t="n"/>
      <c r="I1052" s="59" t="n"/>
      <c r="J1052" s="59" t="n"/>
      <c r="K1052" s="59" t="n"/>
      <c r="L1052" s="59" t="n"/>
      <c r="M1052" s="59" t="n"/>
      <c r="N1052" s="59" t="n"/>
      <c r="O1052" s="59" t="n"/>
      <c r="P1052" s="59" t="n"/>
      <c r="Q1052" s="59" t="n"/>
      <c r="R1052" s="59" t="n"/>
      <c r="S1052" s="59" t="n"/>
      <c r="T1052" s="59" t="n"/>
      <c r="U1052" s="59" t="n"/>
      <c r="V1052" s="59" t="n"/>
      <c r="W1052" s="59" t="n"/>
      <c r="X1052" s="59" t="n"/>
      <c r="Y1052" s="59" t="n"/>
      <c r="Z1052" s="59" t="n"/>
      <c r="AA1052" s="59" t="n"/>
      <c r="AB1052" s="59" t="n"/>
      <c r="AC1052" s="59" t="n"/>
      <c r="AD1052" s="59" t="n"/>
      <c r="AE1052" s="59" t="n"/>
      <c r="AF1052" s="59" t="n"/>
      <c r="AG1052" s="59" t="n"/>
      <c r="AH1052" s="59" t="n"/>
      <c r="AI1052" s="59" t="n"/>
      <c r="AJ1052" s="59" t="n"/>
      <c r="AK1052" s="59" t="n"/>
      <c r="AL1052" s="59" t="n"/>
      <c r="AM1052" s="59" t="n"/>
      <c r="AN1052" s="59" t="n"/>
      <c r="AO1052" s="59" t="n"/>
      <c r="AP1052" s="59" t="n"/>
      <c r="AQ1052" s="59" t="n"/>
      <c r="AR1052" s="59" t="n"/>
      <c r="AS1052" s="59" t="n"/>
      <c r="AT1052" s="59" t="n"/>
      <c r="AU1052" s="59" t="n"/>
      <c r="AV1052" s="59" t="n"/>
      <c r="AW1052" s="59" t="n"/>
      <c r="AX1052" s="59" t="n"/>
      <c r="AY1052" s="59" t="n"/>
      <c r="AZ1052" s="59" t="n"/>
      <c r="BA1052" s="59" t="n"/>
      <c r="BB1052" s="59" t="n"/>
      <c r="BC1052" s="59" t="n"/>
      <c r="BD1052" s="59" t="n"/>
      <c r="BE1052" s="59" t="n"/>
      <c r="BF1052" s="59" t="n"/>
      <c r="BG1052" s="59" t="n"/>
      <c r="BH1052" s="59" t="n"/>
      <c r="BI1052" s="59" t="n"/>
      <c r="BJ1052" s="59" t="n"/>
      <c r="BK1052" s="59" t="n"/>
      <c r="BL1052" s="59" t="n"/>
      <c r="BM1052" s="59" t="n"/>
      <c r="BN1052" s="59" t="n"/>
      <c r="BO1052" s="59" t="n"/>
      <c r="BP1052" s="59" t="n"/>
      <c r="BQ1052" s="59" t="n"/>
      <c r="BR1052" s="59" t="n"/>
      <c r="BS1052" s="59" t="n"/>
      <c r="BT1052" s="59" t="n"/>
      <c r="BU1052" s="59" t="n"/>
      <c r="BV1052" s="59" t="n"/>
      <c r="BW1052" s="59" t="n"/>
      <c r="BX1052" s="59" t="n"/>
      <c r="BY1052" s="59" t="n"/>
      <c r="BZ1052" s="59" t="n"/>
      <c r="CA1052" s="59" t="n"/>
      <c r="CB1052" s="59" t="n"/>
      <c r="CC1052" s="59" t="n"/>
      <c r="CD1052" s="59" t="n"/>
      <c r="CE1052" s="59" t="n"/>
      <c r="CF1052" s="59" t="n"/>
      <c r="CG1052" s="59" t="n"/>
      <c r="CH1052" s="59" t="n"/>
      <c r="CI1052" s="59" t="n"/>
      <c r="CJ1052" s="59" t="n"/>
      <c r="CK1052" s="59" t="n"/>
      <c r="CL1052" s="59" t="n"/>
      <c r="CM1052" s="59" t="n"/>
      <c r="CN1052" s="59" t="n"/>
      <c r="CO1052" s="59" t="n"/>
      <c r="CP1052" s="59" t="n"/>
      <c r="CQ1052" s="59" t="n"/>
      <c r="CR1052" s="59" t="n"/>
      <c r="CS1052" s="59" t="n"/>
      <c r="CT1052" s="59" t="n"/>
      <c r="CU1052" s="59" t="n"/>
      <c r="CV1052" s="59" t="n"/>
      <c r="CW1052" s="59" t="n"/>
      <c r="CX1052" s="59" t="n"/>
      <c r="CY1052" s="59" t="n"/>
      <c r="CZ1052" s="59" t="n"/>
    </row>
    <row r="1053">
      <c r="D1053" s="59" t="n"/>
      <c r="E1053" s="59" t="n"/>
      <c r="F1053" s="59" t="n"/>
      <c r="G1053" s="59" t="n"/>
      <c r="H1053" s="59" t="n"/>
      <c r="I1053" s="59" t="n"/>
      <c r="J1053" s="59" t="n"/>
      <c r="K1053" s="59" t="n"/>
      <c r="L1053" s="59" t="n"/>
      <c r="M1053" s="59" t="n"/>
      <c r="N1053" s="59" t="n"/>
      <c r="O1053" s="59" t="n"/>
      <c r="P1053" s="59" t="n"/>
      <c r="Q1053" s="59" t="n"/>
      <c r="R1053" s="59" t="n"/>
      <c r="S1053" s="59" t="n"/>
      <c r="T1053" s="59" t="n"/>
      <c r="U1053" s="59" t="n"/>
      <c r="V1053" s="59" t="n"/>
      <c r="W1053" s="59" t="n"/>
      <c r="X1053" s="59" t="n"/>
      <c r="Y1053" s="59" t="n"/>
      <c r="Z1053" s="59" t="n"/>
      <c r="AA1053" s="59" t="n"/>
      <c r="AB1053" s="59" t="n"/>
      <c r="AC1053" s="59" t="n"/>
      <c r="AD1053" s="59" t="n"/>
      <c r="AE1053" s="59" t="n"/>
      <c r="AF1053" s="59" t="n"/>
      <c r="AG1053" s="59" t="n"/>
      <c r="AH1053" s="59" t="n"/>
      <c r="AI1053" s="59" t="n"/>
      <c r="AJ1053" s="59" t="n"/>
      <c r="AK1053" s="59" t="n"/>
      <c r="AL1053" s="59" t="n"/>
      <c r="AM1053" s="59" t="n"/>
      <c r="AN1053" s="59" t="n"/>
      <c r="AO1053" s="59" t="n"/>
      <c r="AP1053" s="59" t="n"/>
      <c r="AQ1053" s="59" t="n"/>
      <c r="AR1053" s="59" t="n"/>
      <c r="AS1053" s="59" t="n"/>
      <c r="AT1053" s="59" t="n"/>
      <c r="AU1053" s="59" t="n"/>
      <c r="AV1053" s="59" t="n"/>
      <c r="AW1053" s="59" t="n"/>
      <c r="AX1053" s="59" t="n"/>
      <c r="AY1053" s="59" t="n"/>
      <c r="AZ1053" s="59" t="n"/>
      <c r="BA1053" s="59" t="n"/>
      <c r="BB1053" s="59" t="n"/>
      <c r="BC1053" s="59" t="n"/>
      <c r="BD1053" s="59" t="n"/>
      <c r="BE1053" s="59" t="n"/>
      <c r="BF1053" s="59" t="n"/>
      <c r="BG1053" s="59" t="n"/>
      <c r="BH1053" s="59" t="n"/>
      <c r="BI1053" s="59" t="n"/>
      <c r="BJ1053" s="59" t="n"/>
      <c r="BK1053" s="59" t="n"/>
      <c r="BL1053" s="59" t="n"/>
      <c r="BM1053" s="59" t="n"/>
      <c r="BN1053" s="59" t="n"/>
      <c r="BO1053" s="59" t="n"/>
      <c r="BP1053" s="59" t="n"/>
      <c r="BQ1053" s="59" t="n"/>
      <c r="BR1053" s="59" t="n"/>
      <c r="BS1053" s="59" t="n"/>
      <c r="BT1053" s="59" t="n"/>
      <c r="BU1053" s="59" t="n"/>
      <c r="BV1053" s="59" t="n"/>
      <c r="BW1053" s="59" t="n"/>
      <c r="BX1053" s="59" t="n"/>
      <c r="BY1053" s="59" t="n"/>
      <c r="BZ1053" s="59" t="n"/>
      <c r="CA1053" s="59" t="n"/>
      <c r="CB1053" s="59" t="n"/>
      <c r="CC1053" s="59" t="n"/>
      <c r="CD1053" s="59" t="n"/>
      <c r="CE1053" s="59" t="n"/>
      <c r="CF1053" s="59" t="n"/>
      <c r="CG1053" s="59" t="n"/>
      <c r="CH1053" s="59" t="n"/>
      <c r="CI1053" s="59" t="n"/>
      <c r="CJ1053" s="59" t="n"/>
      <c r="CK1053" s="59" t="n"/>
      <c r="CL1053" s="59" t="n"/>
      <c r="CM1053" s="59" t="n"/>
      <c r="CN1053" s="59" t="n"/>
      <c r="CO1053" s="59" t="n"/>
      <c r="CP1053" s="59" t="n"/>
      <c r="CQ1053" s="59" t="n"/>
      <c r="CR1053" s="59" t="n"/>
      <c r="CS1053" s="59" t="n"/>
      <c r="CT1053" s="59" t="n"/>
      <c r="CU1053" s="59" t="n"/>
      <c r="CV1053" s="59" t="n"/>
      <c r="CW1053" s="59" t="n"/>
      <c r="CX1053" s="59" t="n"/>
      <c r="CY1053" s="59" t="n"/>
      <c r="CZ1053" s="59" t="n"/>
    </row>
    <row r="1054">
      <c r="D1054" s="59" t="n"/>
      <c r="E1054" s="59" t="n"/>
      <c r="F1054" s="59" t="n"/>
      <c r="G1054" s="59" t="n"/>
      <c r="H1054" s="59" t="n"/>
      <c r="I1054" s="59" t="n"/>
      <c r="J1054" s="59" t="n"/>
      <c r="K1054" s="59" t="n"/>
      <c r="L1054" s="59" t="n"/>
      <c r="M1054" s="59" t="n"/>
      <c r="N1054" s="59" t="n"/>
      <c r="O1054" s="59" t="n"/>
      <c r="P1054" s="59" t="n"/>
      <c r="Q1054" s="59" t="n"/>
      <c r="R1054" s="59" t="n"/>
      <c r="S1054" s="59" t="n"/>
      <c r="T1054" s="59" t="n"/>
      <c r="U1054" s="59" t="n"/>
      <c r="V1054" s="59" t="n"/>
      <c r="W1054" s="59" t="n"/>
      <c r="X1054" s="59" t="n"/>
      <c r="Y1054" s="59" t="n"/>
      <c r="Z1054" s="59" t="n"/>
      <c r="AA1054" s="59" t="n"/>
      <c r="AB1054" s="59" t="n"/>
      <c r="AC1054" s="59" t="n"/>
      <c r="AD1054" s="59" t="n"/>
      <c r="AE1054" s="59" t="n"/>
      <c r="AF1054" s="59" t="n"/>
      <c r="AG1054" s="59" t="n"/>
      <c r="AH1054" s="59" t="n"/>
      <c r="AI1054" s="59" t="n"/>
      <c r="AJ1054" s="59" t="n"/>
      <c r="AK1054" s="59" t="n"/>
      <c r="AL1054" s="59" t="n"/>
      <c r="AM1054" s="59" t="n"/>
      <c r="AN1054" s="59" t="n"/>
      <c r="AO1054" s="59" t="n"/>
      <c r="AP1054" s="59" t="n"/>
      <c r="AQ1054" s="59" t="n"/>
      <c r="AR1054" s="59" t="n"/>
      <c r="AS1054" s="59" t="n"/>
      <c r="AT1054" s="59" t="n"/>
      <c r="AU1054" s="59" t="n"/>
      <c r="AV1054" s="59" t="n"/>
      <c r="AW1054" s="59" t="n"/>
      <c r="AX1054" s="59" t="n"/>
      <c r="AY1054" s="59" t="n"/>
      <c r="AZ1054" s="59" t="n"/>
      <c r="BA1054" s="59" t="n"/>
      <c r="BB1054" s="59" t="n"/>
      <c r="BC1054" s="59" t="n"/>
      <c r="BD1054" s="59" t="n"/>
      <c r="BE1054" s="59" t="n"/>
      <c r="BF1054" s="59" t="n"/>
      <c r="BG1054" s="59" t="n"/>
      <c r="BH1054" s="59" t="n"/>
      <c r="BI1054" s="59" t="n"/>
      <c r="BJ1054" s="59" t="n"/>
      <c r="BK1054" s="59" t="n"/>
      <c r="BL1054" s="59" t="n"/>
      <c r="BM1054" s="59" t="n"/>
      <c r="BN1054" s="59" t="n"/>
      <c r="BO1054" s="59" t="n"/>
      <c r="BP1054" s="59" t="n"/>
      <c r="BQ1054" s="59" t="n"/>
      <c r="BR1054" s="59" t="n"/>
      <c r="BS1054" s="59" t="n"/>
      <c r="BT1054" s="59" t="n"/>
      <c r="BU1054" s="59" t="n"/>
      <c r="BV1054" s="59" t="n"/>
      <c r="BW1054" s="59" t="n"/>
      <c r="BX1054" s="59" t="n"/>
      <c r="BY1054" s="59" t="n"/>
      <c r="BZ1054" s="59" t="n"/>
      <c r="CA1054" s="59" t="n"/>
      <c r="CB1054" s="59" t="n"/>
      <c r="CC1054" s="59" t="n"/>
      <c r="CD1054" s="59" t="n"/>
      <c r="CE1054" s="59" t="n"/>
      <c r="CF1054" s="59" t="n"/>
      <c r="CG1054" s="59" t="n"/>
      <c r="CH1054" s="59" t="n"/>
      <c r="CI1054" s="59" t="n"/>
      <c r="CJ1054" s="59" t="n"/>
      <c r="CK1054" s="59" t="n"/>
      <c r="CL1054" s="59" t="n"/>
      <c r="CM1054" s="59" t="n"/>
      <c r="CN1054" s="59" t="n"/>
      <c r="CO1054" s="59" t="n"/>
      <c r="CP1054" s="59" t="n"/>
      <c r="CQ1054" s="59" t="n"/>
      <c r="CR1054" s="59" t="n"/>
      <c r="CS1054" s="59" t="n"/>
      <c r="CT1054" s="59" t="n"/>
      <c r="CU1054" s="59" t="n"/>
      <c r="CV1054" s="59" t="n"/>
      <c r="CW1054" s="59" t="n"/>
      <c r="CX1054" s="59" t="n"/>
      <c r="CY1054" s="59" t="n"/>
      <c r="CZ1054" s="59" t="n"/>
    </row>
    <row r="1055">
      <c r="D1055" s="59" t="n"/>
      <c r="E1055" s="59" t="n"/>
      <c r="F1055" s="59" t="n"/>
      <c r="G1055" s="59" t="n"/>
      <c r="H1055" s="59" t="n"/>
      <c r="I1055" s="59" t="n"/>
      <c r="J1055" s="59" t="n"/>
      <c r="K1055" s="59" t="n"/>
      <c r="L1055" s="59" t="n"/>
      <c r="M1055" s="59" t="n"/>
      <c r="N1055" s="59" t="n"/>
      <c r="O1055" s="59" t="n"/>
      <c r="P1055" s="59" t="n"/>
      <c r="Q1055" s="59" t="n"/>
      <c r="R1055" s="59" t="n"/>
      <c r="S1055" s="59" t="n"/>
      <c r="T1055" s="59" t="n"/>
      <c r="U1055" s="59" t="n"/>
      <c r="V1055" s="59" t="n"/>
      <c r="W1055" s="59" t="n"/>
      <c r="X1055" s="59" t="n"/>
      <c r="Y1055" s="59" t="n"/>
      <c r="Z1055" s="59" t="n"/>
      <c r="AA1055" s="59" t="n"/>
      <c r="AB1055" s="59" t="n"/>
      <c r="AC1055" s="59" t="n"/>
      <c r="AD1055" s="59" t="n"/>
      <c r="AE1055" s="59" t="n"/>
      <c r="AF1055" s="59" t="n"/>
      <c r="AG1055" s="59" t="n"/>
      <c r="AH1055" s="59" t="n"/>
      <c r="AI1055" s="59" t="n"/>
      <c r="AJ1055" s="59" t="n"/>
      <c r="AK1055" s="59" t="n"/>
      <c r="AL1055" s="59" t="n"/>
      <c r="AM1055" s="59" t="n"/>
      <c r="AN1055" s="59" t="n"/>
      <c r="AO1055" s="59" t="n"/>
      <c r="AP1055" s="59" t="n"/>
      <c r="AQ1055" s="59" t="n"/>
      <c r="AR1055" s="59" t="n"/>
      <c r="AS1055" s="59" t="n"/>
      <c r="AT1055" s="59" t="n"/>
      <c r="AU1055" s="59" t="n"/>
      <c r="AV1055" s="59" t="n"/>
      <c r="AW1055" s="59" t="n"/>
      <c r="AX1055" s="59" t="n"/>
      <c r="AY1055" s="59" t="n"/>
      <c r="AZ1055" s="59" t="n"/>
      <c r="BA1055" s="59" t="n"/>
      <c r="BB1055" s="59" t="n"/>
      <c r="BC1055" s="59" t="n"/>
      <c r="BD1055" s="59" t="n"/>
      <c r="BE1055" s="59" t="n"/>
      <c r="BF1055" s="59" t="n"/>
      <c r="BG1055" s="59" t="n"/>
      <c r="BH1055" s="59" t="n"/>
      <c r="BI1055" s="59" t="n"/>
      <c r="BJ1055" s="59" t="n"/>
      <c r="BK1055" s="59" t="n"/>
      <c r="BL1055" s="59" t="n"/>
      <c r="BM1055" s="59" t="n"/>
      <c r="BN1055" s="59" t="n"/>
      <c r="BO1055" s="59" t="n"/>
      <c r="BP1055" s="59" t="n"/>
      <c r="BQ1055" s="59" t="n"/>
      <c r="BR1055" s="59" t="n"/>
      <c r="BS1055" s="59" t="n"/>
      <c r="BT1055" s="59" t="n"/>
      <c r="BU1055" s="59" t="n"/>
      <c r="BV1055" s="59" t="n"/>
      <c r="BW1055" s="59" t="n"/>
      <c r="BX1055" s="59" t="n"/>
      <c r="BY1055" s="59" t="n"/>
      <c r="BZ1055" s="59" t="n"/>
      <c r="CA1055" s="59" t="n"/>
      <c r="CB1055" s="59" t="n"/>
      <c r="CC1055" s="59" t="n"/>
      <c r="CD1055" s="59" t="n"/>
      <c r="CE1055" s="59" t="n"/>
      <c r="CF1055" s="59" t="n"/>
      <c r="CG1055" s="59" t="n"/>
      <c r="CH1055" s="59" t="n"/>
      <c r="CI1055" s="59" t="n"/>
      <c r="CJ1055" s="59" t="n"/>
      <c r="CK1055" s="59" t="n"/>
      <c r="CL1055" s="59" t="n"/>
      <c r="CM1055" s="59" t="n"/>
      <c r="CN1055" s="59" t="n"/>
      <c r="CO1055" s="59" t="n"/>
      <c r="CP1055" s="59" t="n"/>
      <c r="CQ1055" s="59" t="n"/>
      <c r="CR1055" s="59" t="n"/>
      <c r="CS1055" s="59" t="n"/>
      <c r="CT1055" s="59" t="n"/>
      <c r="CU1055" s="59" t="n"/>
      <c r="CV1055" s="59" t="n"/>
      <c r="CW1055" s="59" t="n"/>
      <c r="CX1055" s="59" t="n"/>
      <c r="CY1055" s="59" t="n"/>
      <c r="CZ1055" s="59" t="n"/>
    </row>
    <row r="1056">
      <c r="D1056" s="107" t="n"/>
      <c r="E1056" s="107" t="n"/>
      <c r="F1056" s="107" t="n"/>
      <c r="G1056" s="107" t="n"/>
      <c r="H1056" s="107" t="n"/>
      <c r="I1056" s="107" t="n"/>
      <c r="J1056" s="107" t="n"/>
      <c r="K1056" s="107" t="n"/>
      <c r="L1056" s="107" t="n"/>
      <c r="M1056" s="107" t="n"/>
      <c r="N1056" s="107" t="n"/>
      <c r="O1056" s="107" t="n"/>
      <c r="P1056" s="107" t="n"/>
      <c r="Q1056" s="107" t="n"/>
      <c r="R1056" s="107" t="n"/>
      <c r="S1056" s="107" t="n"/>
      <c r="T1056" s="107" t="n"/>
      <c r="U1056" s="107" t="n"/>
      <c r="V1056" s="107" t="n"/>
      <c r="W1056" s="107" t="n"/>
      <c r="X1056" s="107" t="n"/>
      <c r="Y1056" s="107" t="n"/>
      <c r="Z1056" s="107" t="n"/>
      <c r="AA1056" s="107" t="n"/>
      <c r="AB1056" s="107" t="n"/>
      <c r="AC1056" s="107" t="n"/>
      <c r="AD1056" s="107" t="n"/>
      <c r="AE1056" s="107" t="n"/>
      <c r="AF1056" s="107" t="n"/>
      <c r="AG1056" s="107" t="n"/>
      <c r="AH1056" s="107" t="n"/>
      <c r="AI1056" s="107" t="n"/>
      <c r="AJ1056" s="107" t="n"/>
      <c r="AK1056" s="107" t="n"/>
      <c r="AL1056" s="107" t="n"/>
      <c r="AM1056" s="107" t="n"/>
      <c r="AN1056" s="107" t="n"/>
      <c r="AO1056" s="107" t="n"/>
      <c r="AP1056" s="107" t="n"/>
      <c r="AQ1056" s="107" t="n"/>
      <c r="AR1056" s="107" t="n"/>
      <c r="AS1056" s="107" t="n"/>
      <c r="AT1056" s="107" t="n"/>
      <c r="AU1056" s="107" t="n"/>
      <c r="AV1056" s="107" t="n"/>
      <c r="AW1056" s="107" t="n"/>
      <c r="AX1056" s="107" t="n"/>
      <c r="AY1056" s="107" t="n"/>
      <c r="AZ1056" s="107" t="n"/>
      <c r="BA1056" s="107" t="n"/>
      <c r="BB1056" s="107" t="n"/>
      <c r="BC1056" s="107" t="n"/>
      <c r="BD1056" s="107" t="n"/>
      <c r="BE1056" s="107" t="n"/>
      <c r="BF1056" s="107" t="n"/>
      <c r="BG1056" s="107" t="n"/>
      <c r="BH1056" s="107" t="n"/>
      <c r="BI1056" s="107" t="n"/>
      <c r="BJ1056" s="107" t="n"/>
      <c r="BK1056" s="107" t="n"/>
      <c r="BL1056" s="107" t="n"/>
      <c r="BM1056" s="107" t="n"/>
      <c r="BN1056" s="107" t="n"/>
      <c r="BO1056" s="107" t="n"/>
      <c r="BP1056" s="107" t="n"/>
      <c r="BQ1056" s="107" t="n"/>
      <c r="BR1056" s="107" t="n"/>
      <c r="BS1056" s="107" t="n"/>
      <c r="BT1056" s="107" t="n"/>
      <c r="BU1056" s="107" t="n"/>
      <c r="BV1056" s="107" t="n"/>
      <c r="BW1056" s="107" t="n"/>
      <c r="BX1056" s="107" t="n"/>
      <c r="BY1056" s="107" t="n"/>
      <c r="BZ1056" s="107" t="n"/>
      <c r="CA1056" s="107" t="n"/>
      <c r="CB1056" s="107" t="n"/>
      <c r="CC1056" s="107" t="n"/>
      <c r="CD1056" s="107" t="n"/>
      <c r="CE1056" s="107" t="n"/>
      <c r="CF1056" s="107" t="n"/>
      <c r="CG1056" s="107" t="n"/>
      <c r="CH1056" s="107" t="n"/>
      <c r="CI1056" s="107" t="n"/>
      <c r="CJ1056" s="107" t="n"/>
      <c r="CK1056" s="107" t="n"/>
      <c r="CL1056" s="107" t="n"/>
      <c r="CM1056" s="107" t="n"/>
      <c r="CN1056" s="107" t="n"/>
      <c r="CO1056" s="107" t="n"/>
      <c r="CP1056" s="107" t="n"/>
      <c r="CQ1056" s="107" t="n"/>
      <c r="CR1056" s="107" t="n"/>
      <c r="CS1056" s="107" t="n"/>
      <c r="CT1056" s="107" t="n"/>
      <c r="CU1056" s="107" t="n"/>
      <c r="CV1056" s="107" t="n"/>
      <c r="CW1056" s="107" t="n"/>
      <c r="CX1056" s="107" t="n"/>
      <c r="CY1056" s="107" t="n"/>
      <c r="CZ1056" s="107" t="n"/>
    </row>
    <row r="1059">
      <c r="A1059" s="2">
        <f>IF($A1052="","","   projections")</f>
        <v/>
      </c>
      <c r="B1059" s="68">
        <f>IF($A1052="",0,COUNT($E1060:$CZ1060))</f>
        <v/>
      </c>
      <c r="C1059" s="69">
        <f>IF($B1059=0,0,MAX($E1060:$CZ1060))</f>
        <v/>
      </c>
      <c r="D1059" s="58">
        <f>_xll.BDS($A1052,'Field Check'!$C$42,"headers=y","startcol=1","endcol=3","dir=h")</f>
        <v/>
      </c>
      <c r="E1059" s="59" t="n"/>
      <c r="F1059" s="59" t="n"/>
      <c r="G1059" s="59" t="n"/>
      <c r="H1059" s="59" t="n"/>
      <c r="I1059" s="59" t="n"/>
      <c r="J1059" s="59" t="n"/>
      <c r="K1059" s="59" t="n"/>
      <c r="L1059" s="59" t="n"/>
      <c r="M1059" s="59" t="n"/>
      <c r="N1059" s="59" t="n"/>
      <c r="O1059" s="59" t="n"/>
      <c r="P1059" s="59" t="n"/>
      <c r="Q1059" s="59" t="n"/>
      <c r="R1059" s="59" t="n"/>
      <c r="S1059" s="59" t="n"/>
      <c r="T1059" s="59" t="n"/>
      <c r="U1059" s="59" t="n"/>
      <c r="V1059" s="59" t="n"/>
      <c r="W1059" s="59" t="n"/>
      <c r="X1059" s="59" t="n"/>
      <c r="Y1059" s="59" t="n"/>
      <c r="Z1059" s="59" t="n"/>
      <c r="AA1059" s="59" t="n"/>
      <c r="AB1059" s="59" t="n"/>
      <c r="AC1059" s="59" t="n"/>
      <c r="AD1059" s="59" t="n"/>
      <c r="AE1059" s="59" t="n"/>
      <c r="AF1059" s="59" t="n"/>
      <c r="AG1059" s="59" t="n"/>
      <c r="AH1059" s="59" t="n"/>
      <c r="AI1059" s="59" t="n"/>
      <c r="AJ1059" s="59" t="n"/>
      <c r="AK1059" s="59" t="n"/>
      <c r="AL1059" s="59" t="n"/>
      <c r="AM1059" s="59" t="n"/>
      <c r="AN1059" s="59" t="n"/>
      <c r="AO1059" s="59" t="n"/>
      <c r="AP1059" s="59" t="n"/>
      <c r="AQ1059" s="59" t="n"/>
      <c r="AR1059" s="59" t="n"/>
      <c r="AS1059" s="59" t="n"/>
      <c r="AT1059" s="59" t="n"/>
      <c r="AU1059" s="59" t="n"/>
      <c r="AV1059" s="59" t="n"/>
      <c r="AW1059" s="59" t="n"/>
      <c r="AX1059" s="59" t="n"/>
      <c r="AY1059" s="59" t="n"/>
      <c r="AZ1059" s="59" t="n"/>
      <c r="BA1059" s="59" t="n"/>
      <c r="BB1059" s="59" t="n"/>
      <c r="BC1059" s="59" t="n"/>
      <c r="BD1059" s="59" t="n"/>
      <c r="BE1059" s="59" t="n"/>
      <c r="BF1059" s="59" t="n"/>
      <c r="BG1059" s="59" t="n"/>
      <c r="BH1059" s="59" t="n"/>
      <c r="BI1059" s="59" t="n"/>
      <c r="BJ1059" s="59" t="n"/>
      <c r="BK1059" s="59" t="n"/>
      <c r="BL1059" s="59" t="n"/>
      <c r="BM1059" s="59" t="n"/>
      <c r="BN1059" s="59" t="n"/>
      <c r="BO1059" s="59" t="n"/>
      <c r="BP1059" s="59" t="n"/>
      <c r="BQ1059" s="59" t="n"/>
      <c r="BR1059" s="59" t="n"/>
      <c r="BS1059" s="59" t="n"/>
      <c r="BT1059" s="59" t="n"/>
      <c r="BU1059" s="59" t="n"/>
      <c r="BV1059" s="59" t="n"/>
      <c r="BW1059" s="59" t="n"/>
      <c r="BX1059" s="59" t="n"/>
      <c r="BY1059" s="59" t="n"/>
      <c r="BZ1059" s="59" t="n"/>
      <c r="CA1059" s="59" t="n"/>
      <c r="CB1059" s="59" t="n"/>
      <c r="CC1059" s="59" t="n"/>
      <c r="CD1059" s="59" t="n"/>
      <c r="CE1059" s="59" t="n"/>
      <c r="CF1059" s="59" t="n"/>
      <c r="CG1059" s="59" t="n"/>
      <c r="CH1059" s="59" t="n"/>
      <c r="CI1059" s="59" t="n"/>
      <c r="CJ1059" s="59" t="n"/>
      <c r="CK1059" s="59" t="n"/>
      <c r="CL1059" s="59" t="n"/>
      <c r="CM1059" s="59" t="n"/>
      <c r="CN1059" s="59" t="n"/>
      <c r="CO1059" s="59" t="n"/>
      <c r="CP1059" s="59" t="n"/>
      <c r="CQ1059" s="59" t="n"/>
      <c r="CR1059" s="59" t="n"/>
      <c r="CS1059" s="59" t="n"/>
      <c r="CT1059" s="59" t="n"/>
      <c r="CU1059" s="59" t="n"/>
      <c r="CV1059" s="59" t="n"/>
      <c r="CW1059" s="59" t="n"/>
      <c r="CX1059" s="59" t="n"/>
      <c r="CY1059" s="59" t="n"/>
      <c r="CZ1059" s="59" t="n"/>
    </row>
    <row r="1060">
      <c r="D1060" s="59" t="n"/>
      <c r="E1060" s="59" t="n"/>
      <c r="F1060" s="59" t="n"/>
      <c r="G1060" s="59" t="n"/>
      <c r="H1060" s="59" t="n"/>
      <c r="I1060" s="59" t="n"/>
      <c r="J1060" s="59" t="n"/>
      <c r="K1060" s="59" t="n"/>
      <c r="L1060" s="59" t="n"/>
      <c r="M1060" s="59" t="n"/>
      <c r="N1060" s="59" t="n"/>
      <c r="O1060" s="59" t="n"/>
      <c r="P1060" s="59" t="n"/>
      <c r="Q1060" s="59" t="n"/>
      <c r="R1060" s="59" t="n"/>
      <c r="S1060" s="59" t="n"/>
      <c r="T1060" s="59" t="n"/>
      <c r="U1060" s="59" t="n"/>
      <c r="V1060" s="59" t="n"/>
      <c r="W1060" s="59" t="n"/>
      <c r="X1060" s="59" t="n"/>
      <c r="Y1060" s="59" t="n"/>
      <c r="Z1060" s="59" t="n"/>
      <c r="AA1060" s="59" t="n"/>
      <c r="AB1060" s="59" t="n"/>
      <c r="AC1060" s="59" t="n"/>
      <c r="AD1060" s="59" t="n"/>
      <c r="AE1060" s="59" t="n"/>
      <c r="AF1060" s="59" t="n"/>
      <c r="AG1060" s="59" t="n"/>
      <c r="AH1060" s="59" t="n"/>
      <c r="AI1060" s="59" t="n"/>
      <c r="AJ1060" s="59" t="n"/>
      <c r="AK1060" s="59" t="n"/>
      <c r="AL1060" s="59" t="n"/>
      <c r="AM1060" s="59" t="n"/>
      <c r="AN1060" s="59" t="n"/>
      <c r="AO1060" s="59" t="n"/>
      <c r="AP1060" s="59" t="n"/>
      <c r="AQ1060" s="59" t="n"/>
      <c r="AR1060" s="59" t="n"/>
      <c r="AS1060" s="59" t="n"/>
      <c r="AT1060" s="59" t="n"/>
      <c r="AU1060" s="59" t="n"/>
      <c r="AV1060" s="59" t="n"/>
      <c r="AW1060" s="59" t="n"/>
      <c r="AX1060" s="59" t="n"/>
      <c r="AY1060" s="59" t="n"/>
      <c r="AZ1060" s="59" t="n"/>
      <c r="BA1060" s="59" t="n"/>
      <c r="BB1060" s="59" t="n"/>
      <c r="BC1060" s="59" t="n"/>
      <c r="BD1060" s="59" t="n"/>
      <c r="BE1060" s="59" t="n"/>
      <c r="BF1060" s="59" t="n"/>
      <c r="BG1060" s="59" t="n"/>
      <c r="BH1060" s="59" t="n"/>
      <c r="BI1060" s="59" t="n"/>
      <c r="BJ1060" s="59" t="n"/>
      <c r="BK1060" s="59" t="n"/>
      <c r="BL1060" s="59" t="n"/>
      <c r="BM1060" s="59" t="n"/>
      <c r="BN1060" s="59" t="n"/>
      <c r="BO1060" s="59" t="n"/>
      <c r="BP1060" s="59" t="n"/>
      <c r="BQ1060" s="59" t="n"/>
      <c r="BR1060" s="59" t="n"/>
      <c r="BS1060" s="59" t="n"/>
      <c r="BT1060" s="59" t="n"/>
      <c r="BU1060" s="59" t="n"/>
      <c r="BV1060" s="59" t="n"/>
      <c r="BW1060" s="59" t="n"/>
      <c r="BX1060" s="59" t="n"/>
      <c r="BY1060" s="59" t="n"/>
      <c r="BZ1060" s="59" t="n"/>
      <c r="CA1060" s="59" t="n"/>
      <c r="CB1060" s="59" t="n"/>
      <c r="CC1060" s="59" t="n"/>
      <c r="CD1060" s="59" t="n"/>
      <c r="CE1060" s="59" t="n"/>
      <c r="CF1060" s="59" t="n"/>
      <c r="CG1060" s="59" t="n"/>
      <c r="CH1060" s="59" t="n"/>
      <c r="CI1060" s="59" t="n"/>
      <c r="CJ1060" s="59" t="n"/>
      <c r="CK1060" s="59" t="n"/>
      <c r="CL1060" s="59" t="n"/>
      <c r="CM1060" s="59" t="n"/>
      <c r="CN1060" s="59" t="n"/>
      <c r="CO1060" s="59" t="n"/>
      <c r="CP1060" s="59" t="n"/>
      <c r="CQ1060" s="59" t="n"/>
      <c r="CR1060" s="59" t="n"/>
      <c r="CS1060" s="59" t="n"/>
      <c r="CT1060" s="59" t="n"/>
      <c r="CU1060" s="59" t="n"/>
      <c r="CV1060" s="59" t="n"/>
      <c r="CW1060" s="59" t="n"/>
      <c r="CX1060" s="59" t="n"/>
      <c r="CY1060" s="59" t="n"/>
      <c r="CZ1060" s="59" t="n"/>
    </row>
    <row r="1061">
      <c r="D1061" s="107" t="n"/>
      <c r="E1061" s="107" t="n"/>
      <c r="F1061" s="107" t="n"/>
      <c r="G1061" s="107" t="n"/>
      <c r="H1061" s="107" t="n"/>
      <c r="I1061" s="107" t="n"/>
      <c r="J1061" s="107" t="n"/>
      <c r="K1061" s="107" t="n"/>
      <c r="L1061" s="107" t="n"/>
      <c r="M1061" s="107" t="n"/>
      <c r="N1061" s="107" t="n"/>
      <c r="O1061" s="107" t="n"/>
      <c r="P1061" s="107" t="n"/>
      <c r="Q1061" s="107" t="n"/>
      <c r="R1061" s="107" t="n"/>
      <c r="S1061" s="107" t="n"/>
      <c r="T1061" s="107" t="n"/>
      <c r="U1061" s="107" t="n"/>
      <c r="V1061" s="107" t="n"/>
      <c r="W1061" s="107" t="n"/>
      <c r="X1061" s="107" t="n"/>
      <c r="Y1061" s="107" t="n"/>
      <c r="Z1061" s="107" t="n"/>
      <c r="AA1061" s="107" t="n"/>
      <c r="AB1061" s="107" t="n"/>
      <c r="AC1061" s="107" t="n"/>
      <c r="AD1061" s="107" t="n"/>
      <c r="AE1061" s="107" t="n"/>
      <c r="AF1061" s="107" t="n"/>
      <c r="AG1061" s="107" t="n"/>
      <c r="AH1061" s="107" t="n"/>
      <c r="AI1061" s="107" t="n"/>
      <c r="AJ1061" s="107" t="n"/>
      <c r="AK1061" s="107" t="n"/>
      <c r="AL1061" s="107" t="n"/>
      <c r="AM1061" s="107" t="n"/>
      <c r="AN1061" s="107" t="n"/>
      <c r="AO1061" s="107" t="n"/>
      <c r="AP1061" s="107" t="n"/>
      <c r="AQ1061" s="107" t="n"/>
      <c r="AR1061" s="107" t="n"/>
      <c r="AS1061" s="107" t="n"/>
      <c r="AT1061" s="107" t="n"/>
      <c r="AU1061" s="107" t="n"/>
      <c r="AV1061" s="107" t="n"/>
      <c r="AW1061" s="107" t="n"/>
      <c r="AX1061" s="107" t="n"/>
      <c r="AY1061" s="107" t="n"/>
      <c r="AZ1061" s="107" t="n"/>
      <c r="BA1061" s="107" t="n"/>
      <c r="BB1061" s="107" t="n"/>
      <c r="BC1061" s="107" t="n"/>
      <c r="BD1061" s="107" t="n"/>
      <c r="BE1061" s="107" t="n"/>
      <c r="BF1061" s="107" t="n"/>
      <c r="BG1061" s="107" t="n"/>
      <c r="BH1061" s="107" t="n"/>
      <c r="BI1061" s="107" t="n"/>
      <c r="BJ1061" s="107" t="n"/>
      <c r="BK1061" s="107" t="n"/>
      <c r="BL1061" s="107" t="n"/>
      <c r="BM1061" s="107" t="n"/>
      <c r="BN1061" s="107" t="n"/>
      <c r="BO1061" s="107" t="n"/>
      <c r="BP1061" s="107" t="n"/>
      <c r="BQ1061" s="107" t="n"/>
      <c r="BR1061" s="107" t="n"/>
      <c r="BS1061" s="107" t="n"/>
      <c r="BT1061" s="107" t="n"/>
      <c r="BU1061" s="107" t="n"/>
      <c r="BV1061" s="107" t="n"/>
      <c r="BW1061" s="107" t="n"/>
      <c r="BX1061" s="107" t="n"/>
      <c r="BY1061" s="107" t="n"/>
      <c r="BZ1061" s="107" t="n"/>
      <c r="CA1061" s="107" t="n"/>
      <c r="CB1061" s="107" t="n"/>
      <c r="CC1061" s="107" t="n"/>
      <c r="CD1061" s="107" t="n"/>
      <c r="CE1061" s="107" t="n"/>
      <c r="CF1061" s="107" t="n"/>
      <c r="CG1061" s="107" t="n"/>
      <c r="CH1061" s="107" t="n"/>
      <c r="CI1061" s="107" t="n"/>
      <c r="CJ1061" s="107" t="n"/>
      <c r="CK1061" s="107" t="n"/>
      <c r="CL1061" s="107" t="n"/>
      <c r="CM1061" s="107" t="n"/>
      <c r="CN1061" s="107" t="n"/>
      <c r="CO1061" s="107" t="n"/>
      <c r="CP1061" s="107" t="n"/>
      <c r="CQ1061" s="107" t="n"/>
      <c r="CR1061" s="107" t="n"/>
      <c r="CS1061" s="107" t="n"/>
      <c r="CT1061" s="107" t="n"/>
      <c r="CU1061" s="107" t="n"/>
      <c r="CV1061" s="107" t="n"/>
      <c r="CW1061" s="107" t="n"/>
      <c r="CX1061" s="107" t="n"/>
      <c r="CY1061" s="107" t="n"/>
      <c r="CZ1061" s="107" t="n"/>
    </row>
    <row r="1063">
      <c r="A1063" s="126">
        <f>IF('AS51'!$C$102="","",'AS51'!$C$102)</f>
        <v/>
      </c>
      <c r="B1063" s="68">
        <f>IF($A1063="",0,COUNT($E1064:$CZ1064))</f>
        <v/>
      </c>
      <c r="C1063" s="69">
        <f>IF($B1063=0,0,MAX($E1064:$CZ1064))</f>
        <v/>
      </c>
      <c r="D1063" s="58">
        <f>_xll.BDS($A1063,'Field Check'!$C$44,"headers=y","startcol=1","endcol=7","dir=h","DVD_START_DT",'Field Check'!$C$59,"DVD_END_DT",'Field Check'!$D$59)</f>
        <v/>
      </c>
      <c r="E1063" s="59" t="n"/>
      <c r="F1063" s="59" t="n"/>
      <c r="G1063" s="59" t="n"/>
      <c r="H1063" s="59" t="n"/>
      <c r="I1063" s="59" t="n"/>
      <c r="J1063" s="59" t="n"/>
      <c r="K1063" s="59" t="n"/>
      <c r="L1063" s="59" t="n"/>
      <c r="M1063" s="59" t="n"/>
      <c r="N1063" s="59" t="n"/>
      <c r="O1063" s="59" t="n"/>
      <c r="P1063" s="59" t="n"/>
      <c r="Q1063" s="59" t="n"/>
      <c r="R1063" s="59" t="n"/>
      <c r="S1063" s="59" t="n"/>
      <c r="T1063" s="59" t="n"/>
      <c r="U1063" s="59" t="n"/>
      <c r="V1063" s="59" t="n"/>
      <c r="W1063" s="59" t="n"/>
      <c r="X1063" s="59" t="n"/>
      <c r="Y1063" s="59" t="n"/>
      <c r="Z1063" s="59" t="n"/>
      <c r="AA1063" s="59" t="n"/>
      <c r="AB1063" s="59" t="n"/>
      <c r="AC1063" s="59" t="n"/>
      <c r="AD1063" s="59" t="n"/>
      <c r="AE1063" s="59" t="n"/>
      <c r="AF1063" s="59" t="n"/>
      <c r="AG1063" s="59" t="n"/>
      <c r="AH1063" s="59" t="n"/>
      <c r="AI1063" s="59" t="n"/>
      <c r="AJ1063" s="59" t="n"/>
      <c r="AK1063" s="59" t="n"/>
      <c r="AL1063" s="59" t="n"/>
      <c r="AM1063" s="59" t="n"/>
      <c r="AN1063" s="59" t="n"/>
      <c r="AO1063" s="59" t="n"/>
      <c r="AP1063" s="59" t="n"/>
      <c r="AQ1063" s="59" t="n"/>
      <c r="AR1063" s="59" t="n"/>
      <c r="AS1063" s="59" t="n"/>
      <c r="AT1063" s="59" t="n"/>
      <c r="AU1063" s="59" t="n"/>
      <c r="AV1063" s="59" t="n"/>
      <c r="AW1063" s="59" t="n"/>
      <c r="AX1063" s="59" t="n"/>
      <c r="AY1063" s="59" t="n"/>
      <c r="AZ1063" s="59" t="n"/>
      <c r="BA1063" s="59" t="n"/>
      <c r="BB1063" s="59" t="n"/>
      <c r="BC1063" s="59" t="n"/>
      <c r="BD1063" s="59" t="n"/>
      <c r="BE1063" s="59" t="n"/>
      <c r="BF1063" s="59" t="n"/>
      <c r="BG1063" s="59" t="n"/>
      <c r="BH1063" s="59" t="n"/>
      <c r="BI1063" s="59" t="n"/>
      <c r="BJ1063" s="59" t="n"/>
      <c r="BK1063" s="59" t="n"/>
      <c r="BL1063" s="59" t="n"/>
      <c r="BM1063" s="59" t="n"/>
      <c r="BN1063" s="59" t="n"/>
      <c r="BO1063" s="59" t="n"/>
      <c r="BP1063" s="59" t="n"/>
      <c r="BQ1063" s="59" t="n"/>
      <c r="BR1063" s="59" t="n"/>
      <c r="BS1063" s="59" t="n"/>
      <c r="BT1063" s="59" t="n"/>
      <c r="BU1063" s="59" t="n"/>
      <c r="BV1063" s="59" t="n"/>
      <c r="BW1063" s="59" t="n"/>
      <c r="BX1063" s="59" t="n"/>
      <c r="BY1063" s="59" t="n"/>
      <c r="BZ1063" s="59" t="n"/>
      <c r="CA1063" s="59" t="n"/>
      <c r="CB1063" s="59" t="n"/>
      <c r="CC1063" s="59" t="n"/>
      <c r="CD1063" s="59" t="n"/>
      <c r="CE1063" s="59" t="n"/>
      <c r="CF1063" s="59" t="n"/>
      <c r="CG1063" s="59" t="n"/>
      <c r="CH1063" s="59" t="n"/>
      <c r="CI1063" s="59" t="n"/>
      <c r="CJ1063" s="59" t="n"/>
      <c r="CK1063" s="59" t="n"/>
      <c r="CL1063" s="59" t="n"/>
      <c r="CM1063" s="59" t="n"/>
      <c r="CN1063" s="59" t="n"/>
      <c r="CO1063" s="59" t="n"/>
      <c r="CP1063" s="59" t="n"/>
      <c r="CQ1063" s="59" t="n"/>
      <c r="CR1063" s="59" t="n"/>
      <c r="CS1063" s="59" t="n"/>
      <c r="CT1063" s="59" t="n"/>
      <c r="CU1063" s="59" t="n"/>
      <c r="CV1063" s="59" t="n"/>
      <c r="CW1063" s="59" t="n"/>
      <c r="CX1063" s="59" t="n"/>
      <c r="CY1063" s="59" t="n"/>
      <c r="CZ1063" s="59" t="n"/>
    </row>
    <row r="1064">
      <c r="D1064" s="59" t="n"/>
      <c r="E1064" s="59" t="n"/>
      <c r="F1064" s="59" t="n"/>
      <c r="G1064" s="59" t="n"/>
      <c r="H1064" s="59" t="n"/>
      <c r="I1064" s="59" t="n"/>
      <c r="J1064" s="59" t="n"/>
      <c r="K1064" s="59" t="n"/>
      <c r="L1064" s="59" t="n"/>
      <c r="M1064" s="59" t="n"/>
      <c r="N1064" s="59" t="n"/>
      <c r="O1064" s="59" t="n"/>
      <c r="P1064" s="59" t="n"/>
      <c r="Q1064" s="59" t="n"/>
      <c r="R1064" s="59" t="n"/>
      <c r="S1064" s="59" t="n"/>
      <c r="T1064" s="59" t="n"/>
      <c r="U1064" s="59" t="n"/>
      <c r="V1064" s="59" t="n"/>
      <c r="W1064" s="59" t="n"/>
      <c r="X1064" s="59" t="n"/>
      <c r="Y1064" s="59" t="n"/>
      <c r="Z1064" s="59" t="n"/>
      <c r="AA1064" s="59" t="n"/>
      <c r="AB1064" s="59" t="n"/>
      <c r="AC1064" s="59" t="n"/>
      <c r="AD1064" s="59" t="n"/>
      <c r="AE1064" s="59" t="n"/>
      <c r="AF1064" s="59" t="n"/>
      <c r="AG1064" s="59" t="n"/>
      <c r="AH1064" s="59" t="n"/>
      <c r="AI1064" s="59" t="n"/>
      <c r="AJ1064" s="59" t="n"/>
      <c r="AK1064" s="59" t="n"/>
      <c r="AL1064" s="59" t="n"/>
      <c r="AM1064" s="59" t="n"/>
      <c r="AN1064" s="59" t="n"/>
      <c r="AO1064" s="59" t="n"/>
      <c r="AP1064" s="59" t="n"/>
      <c r="AQ1064" s="59" t="n"/>
      <c r="AR1064" s="59" t="n"/>
      <c r="AS1064" s="59" t="n"/>
      <c r="AT1064" s="59" t="n"/>
      <c r="AU1064" s="59" t="n"/>
      <c r="AV1064" s="59" t="n"/>
      <c r="AW1064" s="59" t="n"/>
      <c r="AX1064" s="59" t="n"/>
      <c r="AY1064" s="59" t="n"/>
      <c r="AZ1064" s="59" t="n"/>
      <c r="BA1064" s="59" t="n"/>
      <c r="BB1064" s="59" t="n"/>
      <c r="BC1064" s="59" t="n"/>
      <c r="BD1064" s="59" t="n"/>
      <c r="BE1064" s="59" t="n"/>
      <c r="BF1064" s="59" t="n"/>
      <c r="BG1064" s="59" t="n"/>
      <c r="BH1064" s="59" t="n"/>
      <c r="BI1064" s="59" t="n"/>
      <c r="BJ1064" s="59" t="n"/>
      <c r="BK1064" s="59" t="n"/>
      <c r="BL1064" s="59" t="n"/>
      <c r="BM1064" s="59" t="n"/>
      <c r="BN1064" s="59" t="n"/>
      <c r="BO1064" s="59" t="n"/>
      <c r="BP1064" s="59" t="n"/>
      <c r="BQ1064" s="59" t="n"/>
      <c r="BR1064" s="59" t="n"/>
      <c r="BS1064" s="59" t="n"/>
      <c r="BT1064" s="59" t="n"/>
      <c r="BU1064" s="59" t="n"/>
      <c r="BV1064" s="59" t="n"/>
      <c r="BW1064" s="59" t="n"/>
      <c r="BX1064" s="59" t="n"/>
      <c r="BY1064" s="59" t="n"/>
      <c r="BZ1064" s="59" t="n"/>
      <c r="CA1064" s="59" t="n"/>
      <c r="CB1064" s="59" t="n"/>
      <c r="CC1064" s="59" t="n"/>
      <c r="CD1064" s="59" t="n"/>
      <c r="CE1064" s="59" t="n"/>
      <c r="CF1064" s="59" t="n"/>
      <c r="CG1064" s="59" t="n"/>
      <c r="CH1064" s="59" t="n"/>
      <c r="CI1064" s="59" t="n"/>
      <c r="CJ1064" s="59" t="n"/>
      <c r="CK1064" s="59" t="n"/>
      <c r="CL1064" s="59" t="n"/>
      <c r="CM1064" s="59" t="n"/>
      <c r="CN1064" s="59" t="n"/>
      <c r="CO1064" s="59" t="n"/>
      <c r="CP1064" s="59" t="n"/>
      <c r="CQ1064" s="59" t="n"/>
      <c r="CR1064" s="59" t="n"/>
      <c r="CS1064" s="59" t="n"/>
      <c r="CT1064" s="59" t="n"/>
      <c r="CU1064" s="59" t="n"/>
      <c r="CV1064" s="59" t="n"/>
      <c r="CW1064" s="59" t="n"/>
      <c r="CX1064" s="59" t="n"/>
      <c r="CY1064" s="59" t="n"/>
      <c r="CZ1064" s="59" t="n"/>
    </row>
    <row r="1065">
      <c r="D1065" s="59" t="n"/>
      <c r="E1065" s="59" t="n"/>
      <c r="F1065" s="59" t="n"/>
      <c r="G1065" s="59" t="n"/>
      <c r="H1065" s="59" t="n"/>
      <c r="I1065" s="59" t="n"/>
      <c r="J1065" s="59" t="n"/>
      <c r="K1065" s="59" t="n"/>
      <c r="L1065" s="59" t="n"/>
      <c r="M1065" s="59" t="n"/>
      <c r="N1065" s="59" t="n"/>
      <c r="O1065" s="59" t="n"/>
      <c r="P1065" s="59" t="n"/>
      <c r="Q1065" s="59" t="n"/>
      <c r="R1065" s="59" t="n"/>
      <c r="S1065" s="59" t="n"/>
      <c r="T1065" s="59" t="n"/>
      <c r="U1065" s="59" t="n"/>
      <c r="V1065" s="59" t="n"/>
      <c r="W1065" s="59" t="n"/>
      <c r="X1065" s="59" t="n"/>
      <c r="Y1065" s="59" t="n"/>
      <c r="Z1065" s="59" t="n"/>
      <c r="AA1065" s="59" t="n"/>
      <c r="AB1065" s="59" t="n"/>
      <c r="AC1065" s="59" t="n"/>
      <c r="AD1065" s="59" t="n"/>
      <c r="AE1065" s="59" t="n"/>
      <c r="AF1065" s="59" t="n"/>
      <c r="AG1065" s="59" t="n"/>
      <c r="AH1065" s="59" t="n"/>
      <c r="AI1065" s="59" t="n"/>
      <c r="AJ1065" s="59" t="n"/>
      <c r="AK1065" s="59" t="n"/>
      <c r="AL1065" s="59" t="n"/>
      <c r="AM1065" s="59" t="n"/>
      <c r="AN1065" s="59" t="n"/>
      <c r="AO1065" s="59" t="n"/>
      <c r="AP1065" s="59" t="n"/>
      <c r="AQ1065" s="59" t="n"/>
      <c r="AR1065" s="59" t="n"/>
      <c r="AS1065" s="59" t="n"/>
      <c r="AT1065" s="59" t="n"/>
      <c r="AU1065" s="59" t="n"/>
      <c r="AV1065" s="59" t="n"/>
      <c r="AW1065" s="59" t="n"/>
      <c r="AX1065" s="59" t="n"/>
      <c r="AY1065" s="59" t="n"/>
      <c r="AZ1065" s="59" t="n"/>
      <c r="BA1065" s="59" t="n"/>
      <c r="BB1065" s="59" t="n"/>
      <c r="BC1065" s="59" t="n"/>
      <c r="BD1065" s="59" t="n"/>
      <c r="BE1065" s="59" t="n"/>
      <c r="BF1065" s="59" t="n"/>
      <c r="BG1065" s="59" t="n"/>
      <c r="BH1065" s="59" t="n"/>
      <c r="BI1065" s="59" t="n"/>
      <c r="BJ1065" s="59" t="n"/>
      <c r="BK1065" s="59" t="n"/>
      <c r="BL1065" s="59" t="n"/>
      <c r="BM1065" s="59" t="n"/>
      <c r="BN1065" s="59" t="n"/>
      <c r="BO1065" s="59" t="n"/>
      <c r="BP1065" s="59" t="n"/>
      <c r="BQ1065" s="59" t="n"/>
      <c r="BR1065" s="59" t="n"/>
      <c r="BS1065" s="59" t="n"/>
      <c r="BT1065" s="59" t="n"/>
      <c r="BU1065" s="59" t="n"/>
      <c r="BV1065" s="59" t="n"/>
      <c r="BW1065" s="59" t="n"/>
      <c r="BX1065" s="59" t="n"/>
      <c r="BY1065" s="59" t="n"/>
      <c r="BZ1065" s="59" t="n"/>
      <c r="CA1065" s="59" t="n"/>
      <c r="CB1065" s="59" t="n"/>
      <c r="CC1065" s="59" t="n"/>
      <c r="CD1065" s="59" t="n"/>
      <c r="CE1065" s="59" t="n"/>
      <c r="CF1065" s="59" t="n"/>
      <c r="CG1065" s="59" t="n"/>
      <c r="CH1065" s="59" t="n"/>
      <c r="CI1065" s="59" t="n"/>
      <c r="CJ1065" s="59" t="n"/>
      <c r="CK1065" s="59" t="n"/>
      <c r="CL1065" s="59" t="n"/>
      <c r="CM1065" s="59" t="n"/>
      <c r="CN1065" s="59" t="n"/>
      <c r="CO1065" s="59" t="n"/>
      <c r="CP1065" s="59" t="n"/>
      <c r="CQ1065" s="59" t="n"/>
      <c r="CR1065" s="59" t="n"/>
      <c r="CS1065" s="59" t="n"/>
      <c r="CT1065" s="59" t="n"/>
      <c r="CU1065" s="59" t="n"/>
      <c r="CV1065" s="59" t="n"/>
      <c r="CW1065" s="59" t="n"/>
      <c r="CX1065" s="59" t="n"/>
      <c r="CY1065" s="59" t="n"/>
      <c r="CZ1065" s="59" t="n"/>
    </row>
    <row r="1066">
      <c r="D1066" s="59" t="n"/>
      <c r="E1066" s="59" t="n"/>
      <c r="F1066" s="59" t="n"/>
      <c r="G1066" s="59" t="n"/>
      <c r="H1066" s="59" t="n"/>
      <c r="I1066" s="59" t="n"/>
      <c r="J1066" s="59" t="n"/>
      <c r="K1066" s="59" t="n"/>
      <c r="L1066" s="59" t="n"/>
      <c r="M1066" s="59" t="n"/>
      <c r="N1066" s="59" t="n"/>
      <c r="O1066" s="59" t="n"/>
      <c r="P1066" s="59" t="n"/>
      <c r="Q1066" s="59" t="n"/>
      <c r="R1066" s="59" t="n"/>
      <c r="S1066" s="59" t="n"/>
      <c r="T1066" s="59" t="n"/>
      <c r="U1066" s="59" t="n"/>
      <c r="V1066" s="59" t="n"/>
      <c r="W1066" s="59" t="n"/>
      <c r="X1066" s="59" t="n"/>
      <c r="Y1066" s="59" t="n"/>
      <c r="Z1066" s="59" t="n"/>
      <c r="AA1066" s="59" t="n"/>
      <c r="AB1066" s="59" t="n"/>
      <c r="AC1066" s="59" t="n"/>
      <c r="AD1066" s="59" t="n"/>
      <c r="AE1066" s="59" t="n"/>
      <c r="AF1066" s="59" t="n"/>
      <c r="AG1066" s="59" t="n"/>
      <c r="AH1066" s="59" t="n"/>
      <c r="AI1066" s="59" t="n"/>
      <c r="AJ1066" s="59" t="n"/>
      <c r="AK1066" s="59" t="n"/>
      <c r="AL1066" s="59" t="n"/>
      <c r="AM1066" s="59" t="n"/>
      <c r="AN1066" s="59" t="n"/>
      <c r="AO1066" s="59" t="n"/>
      <c r="AP1066" s="59" t="n"/>
      <c r="AQ1066" s="59" t="n"/>
      <c r="AR1066" s="59" t="n"/>
      <c r="AS1066" s="59" t="n"/>
      <c r="AT1066" s="59" t="n"/>
      <c r="AU1066" s="59" t="n"/>
      <c r="AV1066" s="59" t="n"/>
      <c r="AW1066" s="59" t="n"/>
      <c r="AX1066" s="59" t="n"/>
      <c r="AY1066" s="59" t="n"/>
      <c r="AZ1066" s="59" t="n"/>
      <c r="BA1066" s="59" t="n"/>
      <c r="BB1066" s="59" t="n"/>
      <c r="BC1066" s="59" t="n"/>
      <c r="BD1066" s="59" t="n"/>
      <c r="BE1066" s="59" t="n"/>
      <c r="BF1066" s="59" t="n"/>
      <c r="BG1066" s="59" t="n"/>
      <c r="BH1066" s="59" t="n"/>
      <c r="BI1066" s="59" t="n"/>
      <c r="BJ1066" s="59" t="n"/>
      <c r="BK1066" s="59" t="n"/>
      <c r="BL1066" s="59" t="n"/>
      <c r="BM1066" s="59" t="n"/>
      <c r="BN1066" s="59" t="n"/>
      <c r="BO1066" s="59" t="n"/>
      <c r="BP1066" s="59" t="n"/>
      <c r="BQ1066" s="59" t="n"/>
      <c r="BR1066" s="59" t="n"/>
      <c r="BS1066" s="59" t="n"/>
      <c r="BT1066" s="59" t="n"/>
      <c r="BU1066" s="59" t="n"/>
      <c r="BV1066" s="59" t="n"/>
      <c r="BW1066" s="59" t="n"/>
      <c r="BX1066" s="59" t="n"/>
      <c r="BY1066" s="59" t="n"/>
      <c r="BZ1066" s="59" t="n"/>
      <c r="CA1066" s="59" t="n"/>
      <c r="CB1066" s="59" t="n"/>
      <c r="CC1066" s="59" t="n"/>
      <c r="CD1066" s="59" t="n"/>
      <c r="CE1066" s="59" t="n"/>
      <c r="CF1066" s="59" t="n"/>
      <c r="CG1066" s="59" t="n"/>
      <c r="CH1066" s="59" t="n"/>
      <c r="CI1066" s="59" t="n"/>
      <c r="CJ1066" s="59" t="n"/>
      <c r="CK1066" s="59" t="n"/>
      <c r="CL1066" s="59" t="n"/>
      <c r="CM1066" s="59" t="n"/>
      <c r="CN1066" s="59" t="n"/>
      <c r="CO1066" s="59" t="n"/>
      <c r="CP1066" s="59" t="n"/>
      <c r="CQ1066" s="59" t="n"/>
      <c r="CR1066" s="59" t="n"/>
      <c r="CS1066" s="59" t="n"/>
      <c r="CT1066" s="59" t="n"/>
      <c r="CU1066" s="59" t="n"/>
      <c r="CV1066" s="59" t="n"/>
      <c r="CW1066" s="59" t="n"/>
      <c r="CX1066" s="59" t="n"/>
      <c r="CY1066" s="59" t="n"/>
      <c r="CZ1066" s="59" t="n"/>
    </row>
    <row r="1067">
      <c r="D1067" s="107" t="n"/>
      <c r="E1067" s="107" t="n"/>
      <c r="F1067" s="107" t="n"/>
      <c r="G1067" s="107" t="n"/>
      <c r="H1067" s="107" t="n"/>
      <c r="I1067" s="107" t="n"/>
      <c r="J1067" s="107" t="n"/>
      <c r="K1067" s="107" t="n"/>
      <c r="L1067" s="107" t="n"/>
      <c r="M1067" s="107" t="n"/>
      <c r="N1067" s="107" t="n"/>
      <c r="O1067" s="107" t="n"/>
      <c r="P1067" s="107" t="n"/>
      <c r="Q1067" s="107" t="n"/>
      <c r="R1067" s="107" t="n"/>
      <c r="S1067" s="107" t="n"/>
      <c r="T1067" s="107" t="n"/>
      <c r="U1067" s="107" t="n"/>
      <c r="V1067" s="107" t="n"/>
      <c r="W1067" s="107" t="n"/>
      <c r="X1067" s="107" t="n"/>
      <c r="Y1067" s="107" t="n"/>
      <c r="Z1067" s="107" t="n"/>
      <c r="AA1067" s="107" t="n"/>
      <c r="AB1067" s="107" t="n"/>
      <c r="AC1067" s="107" t="n"/>
      <c r="AD1067" s="107" t="n"/>
      <c r="AE1067" s="107" t="n"/>
      <c r="AF1067" s="107" t="n"/>
      <c r="AG1067" s="107" t="n"/>
      <c r="AH1067" s="107" t="n"/>
      <c r="AI1067" s="107" t="n"/>
      <c r="AJ1067" s="107" t="n"/>
      <c r="AK1067" s="107" t="n"/>
      <c r="AL1067" s="107" t="n"/>
      <c r="AM1067" s="107" t="n"/>
      <c r="AN1067" s="107" t="n"/>
      <c r="AO1067" s="107" t="n"/>
      <c r="AP1067" s="107" t="n"/>
      <c r="AQ1067" s="107" t="n"/>
      <c r="AR1067" s="107" t="n"/>
      <c r="AS1067" s="107" t="n"/>
      <c r="AT1067" s="107" t="n"/>
      <c r="AU1067" s="107" t="n"/>
      <c r="AV1067" s="107" t="n"/>
      <c r="AW1067" s="107" t="n"/>
      <c r="AX1067" s="107" t="n"/>
      <c r="AY1067" s="107" t="n"/>
      <c r="AZ1067" s="107" t="n"/>
      <c r="BA1067" s="107" t="n"/>
      <c r="BB1067" s="107" t="n"/>
      <c r="BC1067" s="107" t="n"/>
      <c r="BD1067" s="107" t="n"/>
      <c r="BE1067" s="107" t="n"/>
      <c r="BF1067" s="107" t="n"/>
      <c r="BG1067" s="107" t="n"/>
      <c r="BH1067" s="107" t="n"/>
      <c r="BI1067" s="107" t="n"/>
      <c r="BJ1067" s="107" t="n"/>
      <c r="BK1067" s="107" t="n"/>
      <c r="BL1067" s="107" t="n"/>
      <c r="BM1067" s="107" t="n"/>
      <c r="BN1067" s="107" t="n"/>
      <c r="BO1067" s="107" t="n"/>
      <c r="BP1067" s="107" t="n"/>
      <c r="BQ1067" s="107" t="n"/>
      <c r="BR1067" s="107" t="n"/>
      <c r="BS1067" s="107" t="n"/>
      <c r="BT1067" s="107" t="n"/>
      <c r="BU1067" s="107" t="n"/>
      <c r="BV1067" s="107" t="n"/>
      <c r="BW1067" s="107" t="n"/>
      <c r="BX1067" s="107" t="n"/>
      <c r="BY1067" s="107" t="n"/>
      <c r="BZ1067" s="107" t="n"/>
      <c r="CA1067" s="107" t="n"/>
      <c r="CB1067" s="107" t="n"/>
      <c r="CC1067" s="107" t="n"/>
      <c r="CD1067" s="107" t="n"/>
      <c r="CE1067" s="107" t="n"/>
      <c r="CF1067" s="107" t="n"/>
      <c r="CG1067" s="107" t="n"/>
      <c r="CH1067" s="107" t="n"/>
      <c r="CI1067" s="107" t="n"/>
      <c r="CJ1067" s="107" t="n"/>
      <c r="CK1067" s="107" t="n"/>
      <c r="CL1067" s="107" t="n"/>
      <c r="CM1067" s="107" t="n"/>
      <c r="CN1067" s="107" t="n"/>
      <c r="CO1067" s="107" t="n"/>
      <c r="CP1067" s="107" t="n"/>
      <c r="CQ1067" s="107" t="n"/>
      <c r="CR1067" s="107" t="n"/>
      <c r="CS1067" s="107" t="n"/>
      <c r="CT1067" s="107" t="n"/>
      <c r="CU1067" s="107" t="n"/>
      <c r="CV1067" s="107" t="n"/>
      <c r="CW1067" s="107" t="n"/>
      <c r="CX1067" s="107" t="n"/>
      <c r="CY1067" s="107" t="n"/>
      <c r="CZ1067" s="107" t="n"/>
    </row>
    <row r="1070">
      <c r="A1070" s="2">
        <f>IF($A1063="","","   projections")</f>
        <v/>
      </c>
      <c r="B1070" s="68">
        <f>IF($A1063="",0,COUNT($E1071:$CZ1071))</f>
        <v/>
      </c>
      <c r="C1070" s="69">
        <f>IF($B1070=0,0,MAX($E1071:$CZ1071))</f>
        <v/>
      </c>
      <c r="D1070" s="58">
        <f>_xll.BDS($A1063,'Field Check'!$C$42,"headers=y","startcol=1","endcol=3","dir=h","cols=17;rows=3")</f>
        <v/>
      </c>
      <c r="E1070" s="59" t="n">
        <v>46336</v>
      </c>
      <c r="F1070" s="59" t="n">
        <v>46526</v>
      </c>
      <c r="G1070" s="59" t="n">
        <v>46700</v>
      </c>
      <c r="H1070" s="59" t="n">
        <v>46890</v>
      </c>
      <c r="I1070" s="59" t="n">
        <v>47064</v>
      </c>
      <c r="J1070" s="59" t="n">
        <v>47254</v>
      </c>
      <c r="K1070" s="59" t="n">
        <v>47428</v>
      </c>
      <c r="L1070" s="59" t="n">
        <v>47618</v>
      </c>
      <c r="M1070" s="59" t="n">
        <v>47799</v>
      </c>
      <c r="N1070" s="59" t="n">
        <v>47989</v>
      </c>
      <c r="O1070" s="59" t="n">
        <v>48163</v>
      </c>
      <c r="P1070" s="59" t="n">
        <v>48353</v>
      </c>
      <c r="Q1070" s="59" t="n">
        <v>48527</v>
      </c>
      <c r="R1070" s="59" t="n">
        <v>48717</v>
      </c>
      <c r="S1070" s="59" t="n">
        <v>48891</v>
      </c>
      <c r="T1070" s="59" t="n">
        <v>49081</v>
      </c>
      <c r="U1070" s="59" t="n"/>
      <c r="V1070" s="59" t="n"/>
      <c r="W1070" s="59" t="n"/>
      <c r="X1070" s="59" t="n"/>
      <c r="Y1070" s="59" t="n"/>
      <c r="Z1070" s="59" t="n"/>
      <c r="AA1070" s="59" t="n"/>
      <c r="AB1070" s="59" t="n"/>
      <c r="AC1070" s="59" t="n"/>
      <c r="AD1070" s="59" t="n"/>
      <c r="AE1070" s="59" t="n"/>
      <c r="AF1070" s="59" t="n"/>
      <c r="AG1070" s="59" t="n"/>
      <c r="AH1070" s="59" t="n"/>
      <c r="AI1070" s="59" t="n"/>
      <c r="AJ1070" s="59" t="n"/>
      <c r="AK1070" s="59" t="n"/>
      <c r="AL1070" s="59" t="n"/>
      <c r="AM1070" s="59" t="n"/>
      <c r="AN1070" s="59" t="n"/>
      <c r="AO1070" s="59" t="n"/>
      <c r="AP1070" s="59" t="n"/>
      <c r="AQ1070" s="59" t="n"/>
      <c r="AR1070" s="59" t="n"/>
      <c r="AS1070" s="59" t="n"/>
      <c r="AT1070" s="59" t="n"/>
      <c r="AU1070" s="59" t="n"/>
      <c r="AV1070" s="59" t="n"/>
      <c r="AW1070" s="59" t="n"/>
      <c r="AX1070" s="59" t="n"/>
      <c r="AY1070" s="59" t="n"/>
      <c r="AZ1070" s="59" t="n"/>
      <c r="BA1070" s="59" t="n"/>
      <c r="BB1070" s="59" t="n"/>
      <c r="BC1070" s="59" t="n"/>
      <c r="BD1070" s="59" t="n"/>
      <c r="BE1070" s="59" t="n"/>
      <c r="BF1070" s="59" t="n"/>
      <c r="BG1070" s="59" t="n"/>
      <c r="BH1070" s="59" t="n"/>
      <c r="BI1070" s="59" t="n"/>
      <c r="BJ1070" s="59" t="n"/>
      <c r="BK1070" s="59" t="n"/>
      <c r="BL1070" s="59" t="n"/>
      <c r="BM1070" s="59" t="n"/>
      <c r="BN1070" s="59" t="n"/>
      <c r="BO1070" s="59" t="n"/>
      <c r="BP1070" s="59" t="n"/>
      <c r="BQ1070" s="59" t="n"/>
      <c r="BR1070" s="59" t="n"/>
      <c r="BS1070" s="59" t="n"/>
      <c r="BT1070" s="59" t="n"/>
      <c r="BU1070" s="59" t="n"/>
      <c r="BV1070" s="59" t="n"/>
      <c r="BW1070" s="59" t="n"/>
      <c r="BX1070" s="59" t="n"/>
      <c r="BY1070" s="59" t="n"/>
      <c r="BZ1070" s="59" t="n"/>
      <c r="CA1070" s="59" t="n"/>
      <c r="CB1070" s="59" t="n"/>
      <c r="CC1070" s="59" t="n"/>
      <c r="CD1070" s="59" t="n"/>
      <c r="CE1070" s="59" t="n"/>
      <c r="CF1070" s="59" t="n"/>
      <c r="CG1070" s="59" t="n"/>
      <c r="CH1070" s="59" t="n"/>
      <c r="CI1070" s="59" t="n"/>
      <c r="CJ1070" s="59" t="n"/>
      <c r="CK1070" s="59" t="n"/>
      <c r="CL1070" s="59" t="n"/>
      <c r="CM1070" s="59" t="n"/>
      <c r="CN1070" s="59" t="n"/>
      <c r="CO1070" s="59" t="n"/>
      <c r="CP1070" s="59" t="n"/>
      <c r="CQ1070" s="59" t="n"/>
      <c r="CR1070" s="59" t="n"/>
      <c r="CS1070" s="59" t="n"/>
      <c r="CT1070" s="59" t="n"/>
      <c r="CU1070" s="59" t="n"/>
      <c r="CV1070" s="59" t="n"/>
      <c r="CW1070" s="59" t="n"/>
      <c r="CX1070" s="59" t="n"/>
      <c r="CY1070" s="59" t="n"/>
      <c r="CZ1070" s="59" t="n"/>
    </row>
    <row r="1071">
      <c r="D1071" s="59" t="inlineStr">
        <is>
          <t>Ex-Date</t>
        </is>
      </c>
      <c r="E1071" s="59" t="n">
        <v>46370</v>
      </c>
      <c r="F1071" s="59" t="n">
        <v>46546</v>
      </c>
      <c r="G1071" s="59" t="n">
        <v>46734</v>
      </c>
      <c r="H1071" s="59" t="n">
        <v>46910</v>
      </c>
      <c r="I1071" s="59" t="n">
        <v>47098</v>
      </c>
      <c r="J1071" s="59" t="n">
        <v>47274</v>
      </c>
      <c r="K1071" s="59" t="n">
        <v>47462</v>
      </c>
      <c r="L1071" s="59" t="n">
        <v>47638</v>
      </c>
      <c r="M1071" s="59" t="n">
        <v>47833</v>
      </c>
      <c r="N1071" s="59" t="n">
        <v>48009</v>
      </c>
      <c r="O1071" s="59" t="n">
        <v>48197</v>
      </c>
      <c r="P1071" s="59" t="n">
        <v>48373</v>
      </c>
      <c r="Q1071" s="59" t="n">
        <v>48561</v>
      </c>
      <c r="R1071" s="59" t="n">
        <v>48737</v>
      </c>
      <c r="S1071" s="59" t="n">
        <v>48925</v>
      </c>
      <c r="T1071" s="59" t="n">
        <v>49101</v>
      </c>
      <c r="U1071" s="59" t="n"/>
      <c r="V1071" s="59" t="n"/>
      <c r="W1071" s="59" t="n"/>
      <c r="X1071" s="59" t="n"/>
      <c r="Y1071" s="59" t="n"/>
      <c r="Z1071" s="59" t="n"/>
      <c r="AA1071" s="59" t="n"/>
      <c r="AB1071" s="59" t="n"/>
      <c r="AC1071" s="59" t="n"/>
      <c r="AD1071" s="59" t="n"/>
      <c r="AE1071" s="59" t="n"/>
      <c r="AF1071" s="59" t="n"/>
      <c r="AG1071" s="59" t="n"/>
      <c r="AH1071" s="59" t="n"/>
      <c r="AI1071" s="59" t="n"/>
      <c r="AJ1071" s="59" t="n"/>
      <c r="AK1071" s="59" t="n"/>
      <c r="AL1071" s="59" t="n"/>
      <c r="AM1071" s="59" t="n"/>
      <c r="AN1071" s="59" t="n"/>
      <c r="AO1071" s="59" t="n"/>
      <c r="AP1071" s="59" t="n"/>
      <c r="AQ1071" s="59" t="n"/>
      <c r="AR1071" s="59" t="n"/>
      <c r="AS1071" s="59" t="n"/>
      <c r="AT1071" s="59" t="n"/>
      <c r="AU1071" s="59" t="n"/>
      <c r="AV1071" s="59" t="n"/>
      <c r="AW1071" s="59" t="n"/>
      <c r="AX1071" s="59" t="n"/>
      <c r="AY1071" s="59" t="n"/>
      <c r="AZ1071" s="59" t="n"/>
      <c r="BA1071" s="59" t="n"/>
      <c r="BB1071" s="59" t="n"/>
      <c r="BC1071" s="59" t="n"/>
      <c r="BD1071" s="59" t="n"/>
      <c r="BE1071" s="59" t="n"/>
      <c r="BF1071" s="59" t="n"/>
      <c r="BG1071" s="59" t="n"/>
      <c r="BH1071" s="59" t="n"/>
      <c r="BI1071" s="59" t="n"/>
      <c r="BJ1071" s="59" t="n"/>
      <c r="BK1071" s="59" t="n"/>
      <c r="BL1071" s="59" t="n"/>
      <c r="BM1071" s="59" t="n"/>
      <c r="BN1071" s="59" t="n"/>
      <c r="BO1071" s="59" t="n"/>
      <c r="BP1071" s="59" t="n"/>
      <c r="BQ1071" s="59" t="n"/>
      <c r="BR1071" s="59" t="n"/>
      <c r="BS1071" s="59" t="n"/>
      <c r="BT1071" s="59" t="n"/>
      <c r="BU1071" s="59" t="n"/>
      <c r="BV1071" s="59" t="n"/>
      <c r="BW1071" s="59" t="n"/>
      <c r="BX1071" s="59" t="n"/>
      <c r="BY1071" s="59" t="n"/>
      <c r="BZ1071" s="59" t="n"/>
      <c r="CA1071" s="59" t="n"/>
      <c r="CB1071" s="59" t="n"/>
      <c r="CC1071" s="59" t="n"/>
      <c r="CD1071" s="59" t="n"/>
      <c r="CE1071" s="59" t="n"/>
      <c r="CF1071" s="59" t="n"/>
      <c r="CG1071" s="59" t="n"/>
      <c r="CH1071" s="59" t="n"/>
      <c r="CI1071" s="59" t="n"/>
      <c r="CJ1071" s="59" t="n"/>
      <c r="CK1071" s="59" t="n"/>
      <c r="CL1071" s="59" t="n"/>
      <c r="CM1071" s="59" t="n"/>
      <c r="CN1071" s="59" t="n"/>
      <c r="CO1071" s="59" t="n"/>
      <c r="CP1071" s="59" t="n"/>
      <c r="CQ1071" s="59" t="n"/>
      <c r="CR1071" s="59" t="n"/>
      <c r="CS1071" s="59" t="n"/>
      <c r="CT1071" s="59" t="n"/>
      <c r="CU1071" s="59" t="n"/>
      <c r="CV1071" s="59" t="n"/>
      <c r="CW1071" s="59" t="n"/>
      <c r="CX1071" s="59" t="n"/>
      <c r="CY1071" s="59" t="n"/>
      <c r="CZ1071" s="59" t="n"/>
    </row>
    <row r="1072">
      <c r="D1072" s="107" t="inlineStr">
        <is>
          <t>Amount Per Share</t>
        </is>
      </c>
      <c r="E1072" s="107" t="n">
        <v>0</v>
      </c>
      <c r="F1072" s="107" t="n">
        <v>0</v>
      </c>
      <c r="G1072" s="107" t="n">
        <v>0</v>
      </c>
      <c r="H1072" s="107" t="n">
        <v>0</v>
      </c>
      <c r="I1072" s="107" t="n">
        <v>0</v>
      </c>
      <c r="J1072" s="107" t="n">
        <v>0</v>
      </c>
      <c r="K1072" s="107" t="n">
        <v>0</v>
      </c>
      <c r="L1072" s="107" t="n">
        <v>0</v>
      </c>
      <c r="M1072" s="107" t="n">
        <v>0</v>
      </c>
      <c r="N1072" s="107" t="n">
        <v>0</v>
      </c>
      <c r="O1072" s="107" t="n">
        <v>0</v>
      </c>
      <c r="P1072" s="107" t="n">
        <v>0</v>
      </c>
      <c r="Q1072" s="107" t="n">
        <v>0</v>
      </c>
      <c r="R1072" s="107" t="n">
        <v>0</v>
      </c>
      <c r="S1072" s="107" t="n">
        <v>0</v>
      </c>
      <c r="T1072" s="107" t="n">
        <v>0</v>
      </c>
      <c r="U1072" s="107" t="n"/>
      <c r="V1072" s="107" t="n"/>
      <c r="W1072" s="107" t="n"/>
      <c r="X1072" s="107" t="n"/>
      <c r="Y1072" s="107" t="n"/>
      <c r="Z1072" s="107" t="n"/>
      <c r="AA1072" s="107" t="n"/>
      <c r="AB1072" s="107" t="n"/>
      <c r="AC1072" s="107" t="n"/>
      <c r="AD1072" s="107" t="n"/>
      <c r="AE1072" s="107" t="n"/>
      <c r="AF1072" s="107" t="n"/>
      <c r="AG1072" s="107" t="n"/>
      <c r="AH1072" s="107" t="n"/>
      <c r="AI1072" s="107" t="n"/>
      <c r="AJ1072" s="107" t="n"/>
      <c r="AK1072" s="107" t="n"/>
      <c r="AL1072" s="107" t="n"/>
      <c r="AM1072" s="107" t="n"/>
      <c r="AN1072" s="107" t="n"/>
      <c r="AO1072" s="107" t="n"/>
      <c r="AP1072" s="107" t="n"/>
      <c r="AQ1072" s="107" t="n"/>
      <c r="AR1072" s="107" t="n"/>
      <c r="AS1072" s="107" t="n"/>
      <c r="AT1072" s="107" t="n"/>
      <c r="AU1072" s="107" t="n"/>
      <c r="AV1072" s="107" t="n"/>
      <c r="AW1072" s="107" t="n"/>
      <c r="AX1072" s="107" t="n"/>
      <c r="AY1072" s="107" t="n"/>
      <c r="AZ1072" s="107" t="n"/>
      <c r="BA1072" s="107" t="n"/>
      <c r="BB1072" s="107" t="n"/>
      <c r="BC1072" s="107" t="n"/>
      <c r="BD1072" s="107" t="n"/>
      <c r="BE1072" s="107" t="n"/>
      <c r="BF1072" s="107" t="n"/>
      <c r="BG1072" s="107" t="n"/>
      <c r="BH1072" s="107" t="n"/>
      <c r="BI1072" s="107" t="n"/>
      <c r="BJ1072" s="107" t="n"/>
      <c r="BK1072" s="107" t="n"/>
      <c r="BL1072" s="107" t="n"/>
      <c r="BM1072" s="107" t="n"/>
      <c r="BN1072" s="107" t="n"/>
      <c r="BO1072" s="107" t="n"/>
      <c r="BP1072" s="107" t="n"/>
      <c r="BQ1072" s="107" t="n"/>
      <c r="BR1072" s="107" t="n"/>
      <c r="BS1072" s="107" t="n"/>
      <c r="BT1072" s="107" t="n"/>
      <c r="BU1072" s="107" t="n"/>
      <c r="BV1072" s="107" t="n"/>
      <c r="BW1072" s="107" t="n"/>
      <c r="BX1072" s="107" t="n"/>
      <c r="BY1072" s="107" t="n"/>
      <c r="BZ1072" s="107" t="n"/>
      <c r="CA1072" s="107" t="n"/>
      <c r="CB1072" s="107" t="n"/>
      <c r="CC1072" s="107" t="n"/>
      <c r="CD1072" s="107" t="n"/>
      <c r="CE1072" s="107" t="n"/>
      <c r="CF1072" s="107" t="n"/>
      <c r="CG1072" s="107" t="n"/>
      <c r="CH1072" s="107" t="n"/>
      <c r="CI1072" s="107" t="n"/>
      <c r="CJ1072" s="107" t="n"/>
      <c r="CK1072" s="107" t="n"/>
      <c r="CL1072" s="107" t="n"/>
      <c r="CM1072" s="107" t="n"/>
      <c r="CN1072" s="107" t="n"/>
      <c r="CO1072" s="107" t="n"/>
      <c r="CP1072" s="107" t="n"/>
      <c r="CQ1072" s="107" t="n"/>
      <c r="CR1072" s="107" t="n"/>
      <c r="CS1072" s="107" t="n"/>
      <c r="CT1072" s="107" t="n"/>
      <c r="CU1072" s="107" t="n"/>
      <c r="CV1072" s="107" t="n"/>
      <c r="CW1072" s="107" t="n"/>
      <c r="CX1072" s="107" t="n"/>
      <c r="CY1072" s="107" t="n"/>
      <c r="CZ1072" s="107" t="n"/>
    </row>
    <row r="1074">
      <c r="A1074" s="126">
        <f>IF('AS51'!$C$103="","",'AS51'!$C$103)</f>
        <v/>
      </c>
      <c r="B1074" s="68">
        <f>IF($A1074="",0,COUNT($E1075:$CZ1075))</f>
        <v/>
      </c>
      <c r="C1074" s="69">
        <f>IF($B1074=0,0,MAX($E1075:$CZ1075))</f>
        <v/>
      </c>
      <c r="D1074" s="58">
        <f>_xll.BDS($A1074,'Field Check'!$C$44,"headers=y","startcol=1","endcol=7","dir=h","DVD_START_DT",'Field Check'!$C$59,"DVD_END_DT",'Field Check'!$D$59)</f>
        <v/>
      </c>
      <c r="E1074" s="59" t="n"/>
      <c r="F1074" s="59" t="n"/>
      <c r="G1074" s="59" t="n"/>
      <c r="H1074" s="59" t="n"/>
      <c r="I1074" s="59" t="n"/>
      <c r="J1074" s="59" t="n"/>
      <c r="K1074" s="59" t="n"/>
      <c r="L1074" s="59" t="n"/>
      <c r="M1074" s="59" t="n"/>
      <c r="N1074" s="59" t="n"/>
      <c r="O1074" s="59" t="n"/>
      <c r="P1074" s="59" t="n"/>
      <c r="Q1074" s="59" t="n"/>
      <c r="R1074" s="59" t="n"/>
      <c r="S1074" s="59" t="n"/>
      <c r="T1074" s="59" t="n"/>
      <c r="U1074" s="59" t="n"/>
      <c r="V1074" s="59" t="n"/>
      <c r="W1074" s="59" t="n"/>
      <c r="X1074" s="59" t="n"/>
      <c r="Y1074" s="59" t="n"/>
      <c r="Z1074" s="59" t="n"/>
      <c r="AA1074" s="59" t="n"/>
      <c r="AB1074" s="59" t="n"/>
      <c r="AC1074" s="59" t="n"/>
      <c r="AD1074" s="59" t="n"/>
      <c r="AE1074" s="59" t="n"/>
      <c r="AF1074" s="59" t="n"/>
      <c r="AG1074" s="59" t="n"/>
      <c r="AH1074" s="59" t="n"/>
      <c r="AI1074" s="59" t="n"/>
      <c r="AJ1074" s="59" t="n"/>
      <c r="AK1074" s="59" t="n"/>
      <c r="AL1074" s="59" t="n"/>
      <c r="AM1074" s="59" t="n"/>
      <c r="AN1074" s="59" t="n"/>
      <c r="AO1074" s="59" t="n"/>
      <c r="AP1074" s="59" t="n"/>
      <c r="AQ1074" s="59" t="n"/>
      <c r="AR1074" s="59" t="n"/>
      <c r="AS1074" s="59" t="n"/>
      <c r="AT1074" s="59" t="n"/>
      <c r="AU1074" s="59" t="n"/>
      <c r="AV1074" s="59" t="n"/>
      <c r="AW1074" s="59" t="n"/>
      <c r="AX1074" s="59" t="n"/>
      <c r="AY1074" s="59" t="n"/>
      <c r="AZ1074" s="59" t="n"/>
      <c r="BA1074" s="59" t="n"/>
      <c r="BB1074" s="59" t="n"/>
      <c r="BC1074" s="59" t="n"/>
      <c r="BD1074" s="59" t="n"/>
      <c r="BE1074" s="59" t="n"/>
      <c r="BF1074" s="59" t="n"/>
      <c r="BG1074" s="59" t="n"/>
      <c r="BH1074" s="59" t="n"/>
      <c r="BI1074" s="59" t="n"/>
      <c r="BJ1074" s="59" t="n"/>
      <c r="BK1074" s="59" t="n"/>
      <c r="BL1074" s="59" t="n"/>
      <c r="BM1074" s="59" t="n"/>
      <c r="BN1074" s="59" t="n"/>
      <c r="BO1074" s="59" t="n"/>
      <c r="BP1074" s="59" t="n"/>
      <c r="BQ1074" s="59" t="n"/>
      <c r="BR1074" s="59" t="n"/>
      <c r="BS1074" s="59" t="n"/>
      <c r="BT1074" s="59" t="n"/>
      <c r="BU1074" s="59" t="n"/>
      <c r="BV1074" s="59" t="n"/>
      <c r="BW1074" s="59" t="n"/>
      <c r="BX1074" s="59" t="n"/>
      <c r="BY1074" s="59" t="n"/>
      <c r="BZ1074" s="59" t="n"/>
      <c r="CA1074" s="59" t="n"/>
      <c r="CB1074" s="59" t="n"/>
      <c r="CC1074" s="59" t="n"/>
      <c r="CD1074" s="59" t="n"/>
      <c r="CE1074" s="59" t="n"/>
      <c r="CF1074" s="59" t="n"/>
      <c r="CG1074" s="59" t="n"/>
      <c r="CH1074" s="59" t="n"/>
      <c r="CI1074" s="59" t="n"/>
      <c r="CJ1074" s="59" t="n"/>
      <c r="CK1074" s="59" t="n"/>
      <c r="CL1074" s="59" t="n"/>
      <c r="CM1074" s="59" t="n"/>
      <c r="CN1074" s="59" t="n"/>
      <c r="CO1074" s="59" t="n"/>
      <c r="CP1074" s="59" t="n"/>
      <c r="CQ1074" s="59" t="n"/>
      <c r="CR1074" s="59" t="n"/>
      <c r="CS1074" s="59" t="n"/>
      <c r="CT1074" s="59" t="n"/>
      <c r="CU1074" s="59" t="n"/>
      <c r="CV1074" s="59" t="n"/>
      <c r="CW1074" s="59" t="n"/>
      <c r="CX1074" s="59" t="n"/>
      <c r="CY1074" s="59" t="n"/>
      <c r="CZ1074" s="59" t="n"/>
    </row>
    <row r="1075">
      <c r="D1075" s="59" t="n"/>
      <c r="E1075" s="59" t="n"/>
      <c r="F1075" s="59" t="n"/>
      <c r="G1075" s="59" t="n"/>
      <c r="H1075" s="59" t="n"/>
      <c r="I1075" s="59" t="n"/>
      <c r="J1075" s="59" t="n"/>
      <c r="K1075" s="59" t="n"/>
      <c r="L1075" s="59" t="n"/>
      <c r="M1075" s="59" t="n"/>
      <c r="N1075" s="59" t="n"/>
      <c r="O1075" s="59" t="n"/>
      <c r="P1075" s="59" t="n"/>
      <c r="Q1075" s="59" t="n"/>
      <c r="R1075" s="59" t="n"/>
      <c r="S1075" s="59" t="n"/>
      <c r="T1075" s="59" t="n"/>
      <c r="U1075" s="59" t="n"/>
      <c r="V1075" s="59" t="n"/>
      <c r="W1075" s="59" t="n"/>
      <c r="X1075" s="59" t="n"/>
      <c r="Y1075" s="59" t="n"/>
      <c r="Z1075" s="59" t="n"/>
      <c r="AA1075" s="59" t="n"/>
      <c r="AB1075" s="59" t="n"/>
      <c r="AC1075" s="59" t="n"/>
      <c r="AD1075" s="59" t="n"/>
      <c r="AE1075" s="59" t="n"/>
      <c r="AF1075" s="59" t="n"/>
      <c r="AG1075" s="59" t="n"/>
      <c r="AH1075" s="59" t="n"/>
      <c r="AI1075" s="59" t="n"/>
      <c r="AJ1075" s="59" t="n"/>
      <c r="AK1075" s="59" t="n"/>
      <c r="AL1075" s="59" t="n"/>
      <c r="AM1075" s="59" t="n"/>
      <c r="AN1075" s="59" t="n"/>
      <c r="AO1075" s="59" t="n"/>
      <c r="AP1075" s="59" t="n"/>
      <c r="AQ1075" s="59" t="n"/>
      <c r="AR1075" s="59" t="n"/>
      <c r="AS1075" s="59" t="n"/>
      <c r="AT1075" s="59" t="n"/>
      <c r="AU1075" s="59" t="n"/>
      <c r="AV1075" s="59" t="n"/>
      <c r="AW1075" s="59" t="n"/>
      <c r="AX1075" s="59" t="n"/>
      <c r="AY1075" s="59" t="n"/>
      <c r="AZ1075" s="59" t="n"/>
      <c r="BA1075" s="59" t="n"/>
      <c r="BB1075" s="59" t="n"/>
      <c r="BC1075" s="59" t="n"/>
      <c r="BD1075" s="59" t="n"/>
      <c r="BE1075" s="59" t="n"/>
      <c r="BF1075" s="59" t="n"/>
      <c r="BG1075" s="59" t="n"/>
      <c r="BH1075" s="59" t="n"/>
      <c r="BI1075" s="59" t="n"/>
      <c r="BJ1075" s="59" t="n"/>
      <c r="BK1075" s="59" t="n"/>
      <c r="BL1075" s="59" t="n"/>
      <c r="BM1075" s="59" t="n"/>
      <c r="BN1075" s="59" t="n"/>
      <c r="BO1075" s="59" t="n"/>
      <c r="BP1075" s="59" t="n"/>
      <c r="BQ1075" s="59" t="n"/>
      <c r="BR1075" s="59" t="n"/>
      <c r="BS1075" s="59" t="n"/>
      <c r="BT1075" s="59" t="n"/>
      <c r="BU1075" s="59" t="n"/>
      <c r="BV1075" s="59" t="n"/>
      <c r="BW1075" s="59" t="n"/>
      <c r="BX1075" s="59" t="n"/>
      <c r="BY1075" s="59" t="n"/>
      <c r="BZ1075" s="59" t="n"/>
      <c r="CA1075" s="59" t="n"/>
      <c r="CB1075" s="59" t="n"/>
      <c r="CC1075" s="59" t="n"/>
      <c r="CD1075" s="59" t="n"/>
      <c r="CE1075" s="59" t="n"/>
      <c r="CF1075" s="59" t="n"/>
      <c r="CG1075" s="59" t="n"/>
      <c r="CH1075" s="59" t="n"/>
      <c r="CI1075" s="59" t="n"/>
      <c r="CJ1075" s="59" t="n"/>
      <c r="CK1075" s="59" t="n"/>
      <c r="CL1075" s="59" t="n"/>
      <c r="CM1075" s="59" t="n"/>
      <c r="CN1075" s="59" t="n"/>
      <c r="CO1075" s="59" t="n"/>
      <c r="CP1075" s="59" t="n"/>
      <c r="CQ1075" s="59" t="n"/>
      <c r="CR1075" s="59" t="n"/>
      <c r="CS1075" s="59" t="n"/>
      <c r="CT1075" s="59" t="n"/>
      <c r="CU1075" s="59" t="n"/>
      <c r="CV1075" s="59" t="n"/>
      <c r="CW1075" s="59" t="n"/>
      <c r="CX1075" s="59" t="n"/>
      <c r="CY1075" s="59" t="n"/>
      <c r="CZ1075" s="59" t="n"/>
    </row>
    <row r="1076">
      <c r="D1076" s="59" t="n"/>
      <c r="E1076" s="59" t="n"/>
      <c r="F1076" s="59" t="n"/>
      <c r="G1076" s="59" t="n"/>
      <c r="H1076" s="59" t="n"/>
      <c r="I1076" s="59" t="n"/>
      <c r="J1076" s="59" t="n"/>
      <c r="K1076" s="59" t="n"/>
      <c r="L1076" s="59" t="n"/>
      <c r="M1076" s="59" t="n"/>
      <c r="N1076" s="59" t="n"/>
      <c r="O1076" s="59" t="n"/>
      <c r="P1076" s="59" t="n"/>
      <c r="Q1076" s="59" t="n"/>
      <c r="R1076" s="59" t="n"/>
      <c r="S1076" s="59" t="n"/>
      <c r="T1076" s="59" t="n"/>
      <c r="U1076" s="59" t="n"/>
      <c r="V1076" s="59" t="n"/>
      <c r="W1076" s="59" t="n"/>
      <c r="X1076" s="59" t="n"/>
      <c r="Y1076" s="59" t="n"/>
      <c r="Z1076" s="59" t="n"/>
      <c r="AA1076" s="59" t="n"/>
      <c r="AB1076" s="59" t="n"/>
      <c r="AC1076" s="59" t="n"/>
      <c r="AD1076" s="59" t="n"/>
      <c r="AE1076" s="59" t="n"/>
      <c r="AF1076" s="59" t="n"/>
      <c r="AG1076" s="59" t="n"/>
      <c r="AH1076" s="59" t="n"/>
      <c r="AI1076" s="59" t="n"/>
      <c r="AJ1076" s="59" t="n"/>
      <c r="AK1076" s="59" t="n"/>
      <c r="AL1076" s="59" t="n"/>
      <c r="AM1076" s="59" t="n"/>
      <c r="AN1076" s="59" t="n"/>
      <c r="AO1076" s="59" t="n"/>
      <c r="AP1076" s="59" t="n"/>
      <c r="AQ1076" s="59" t="n"/>
      <c r="AR1076" s="59" t="n"/>
      <c r="AS1076" s="59" t="n"/>
      <c r="AT1076" s="59" t="n"/>
      <c r="AU1076" s="59" t="n"/>
      <c r="AV1076" s="59" t="n"/>
      <c r="AW1076" s="59" t="n"/>
      <c r="AX1076" s="59" t="n"/>
      <c r="AY1076" s="59" t="n"/>
      <c r="AZ1076" s="59" t="n"/>
      <c r="BA1076" s="59" t="n"/>
      <c r="BB1076" s="59" t="n"/>
      <c r="BC1076" s="59" t="n"/>
      <c r="BD1076" s="59" t="n"/>
      <c r="BE1076" s="59" t="n"/>
      <c r="BF1076" s="59" t="n"/>
      <c r="BG1076" s="59" t="n"/>
      <c r="BH1076" s="59" t="n"/>
      <c r="BI1076" s="59" t="n"/>
      <c r="BJ1076" s="59" t="n"/>
      <c r="BK1076" s="59" t="n"/>
      <c r="BL1076" s="59" t="n"/>
      <c r="BM1076" s="59" t="n"/>
      <c r="BN1076" s="59" t="n"/>
      <c r="BO1076" s="59" t="n"/>
      <c r="BP1076" s="59" t="n"/>
      <c r="BQ1076" s="59" t="n"/>
      <c r="BR1076" s="59" t="n"/>
      <c r="BS1076" s="59" t="n"/>
      <c r="BT1076" s="59" t="n"/>
      <c r="BU1076" s="59" t="n"/>
      <c r="BV1076" s="59" t="n"/>
      <c r="BW1076" s="59" t="n"/>
      <c r="BX1076" s="59" t="n"/>
      <c r="BY1076" s="59" t="n"/>
      <c r="BZ1076" s="59" t="n"/>
      <c r="CA1076" s="59" t="n"/>
      <c r="CB1076" s="59" t="n"/>
      <c r="CC1076" s="59" t="n"/>
      <c r="CD1076" s="59" t="n"/>
      <c r="CE1076" s="59" t="n"/>
      <c r="CF1076" s="59" t="n"/>
      <c r="CG1076" s="59" t="n"/>
      <c r="CH1076" s="59" t="n"/>
      <c r="CI1076" s="59" t="n"/>
      <c r="CJ1076" s="59" t="n"/>
      <c r="CK1076" s="59" t="n"/>
      <c r="CL1076" s="59" t="n"/>
      <c r="CM1076" s="59" t="n"/>
      <c r="CN1076" s="59" t="n"/>
      <c r="CO1076" s="59" t="n"/>
      <c r="CP1076" s="59" t="n"/>
      <c r="CQ1076" s="59" t="n"/>
      <c r="CR1076" s="59" t="n"/>
      <c r="CS1076" s="59" t="n"/>
      <c r="CT1076" s="59" t="n"/>
      <c r="CU1076" s="59" t="n"/>
      <c r="CV1076" s="59" t="n"/>
      <c r="CW1076" s="59" t="n"/>
      <c r="CX1076" s="59" t="n"/>
      <c r="CY1076" s="59" t="n"/>
      <c r="CZ1076" s="59" t="n"/>
    </row>
    <row r="1077">
      <c r="D1077" s="59" t="n"/>
      <c r="E1077" s="59" t="n"/>
      <c r="F1077" s="59" t="n"/>
      <c r="G1077" s="59" t="n"/>
      <c r="H1077" s="59" t="n"/>
      <c r="I1077" s="59" t="n"/>
      <c r="J1077" s="59" t="n"/>
      <c r="K1077" s="59" t="n"/>
      <c r="L1077" s="59" t="n"/>
      <c r="M1077" s="59" t="n"/>
      <c r="N1077" s="59" t="n"/>
      <c r="O1077" s="59" t="n"/>
      <c r="P1077" s="59" t="n"/>
      <c r="Q1077" s="59" t="n"/>
      <c r="R1077" s="59" t="n"/>
      <c r="S1077" s="59" t="n"/>
      <c r="T1077" s="59" t="n"/>
      <c r="U1077" s="59" t="n"/>
      <c r="V1077" s="59" t="n"/>
      <c r="W1077" s="59" t="n"/>
      <c r="X1077" s="59" t="n"/>
      <c r="Y1077" s="59" t="n"/>
      <c r="Z1077" s="59" t="n"/>
      <c r="AA1077" s="59" t="n"/>
      <c r="AB1077" s="59" t="n"/>
      <c r="AC1077" s="59" t="n"/>
      <c r="AD1077" s="59" t="n"/>
      <c r="AE1077" s="59" t="n"/>
      <c r="AF1077" s="59" t="n"/>
      <c r="AG1077" s="59" t="n"/>
      <c r="AH1077" s="59" t="n"/>
      <c r="AI1077" s="59" t="n"/>
      <c r="AJ1077" s="59" t="n"/>
      <c r="AK1077" s="59" t="n"/>
      <c r="AL1077" s="59" t="n"/>
      <c r="AM1077" s="59" t="n"/>
      <c r="AN1077" s="59" t="n"/>
      <c r="AO1077" s="59" t="n"/>
      <c r="AP1077" s="59" t="n"/>
      <c r="AQ1077" s="59" t="n"/>
      <c r="AR1077" s="59" t="n"/>
      <c r="AS1077" s="59" t="n"/>
      <c r="AT1077" s="59" t="n"/>
      <c r="AU1077" s="59" t="n"/>
      <c r="AV1077" s="59" t="n"/>
      <c r="AW1077" s="59" t="n"/>
      <c r="AX1077" s="59" t="n"/>
      <c r="AY1077" s="59" t="n"/>
      <c r="AZ1077" s="59" t="n"/>
      <c r="BA1077" s="59" t="n"/>
      <c r="BB1077" s="59" t="n"/>
      <c r="BC1077" s="59" t="n"/>
      <c r="BD1077" s="59" t="n"/>
      <c r="BE1077" s="59" t="n"/>
      <c r="BF1077" s="59" t="n"/>
      <c r="BG1077" s="59" t="n"/>
      <c r="BH1077" s="59" t="n"/>
      <c r="BI1077" s="59" t="n"/>
      <c r="BJ1077" s="59" t="n"/>
      <c r="BK1077" s="59" t="n"/>
      <c r="BL1077" s="59" t="n"/>
      <c r="BM1077" s="59" t="n"/>
      <c r="BN1077" s="59" t="n"/>
      <c r="BO1077" s="59" t="n"/>
      <c r="BP1077" s="59" t="n"/>
      <c r="BQ1077" s="59" t="n"/>
      <c r="BR1077" s="59" t="n"/>
      <c r="BS1077" s="59" t="n"/>
      <c r="BT1077" s="59" t="n"/>
      <c r="BU1077" s="59" t="n"/>
      <c r="BV1077" s="59" t="n"/>
      <c r="BW1077" s="59" t="n"/>
      <c r="BX1077" s="59" t="n"/>
      <c r="BY1077" s="59" t="n"/>
      <c r="BZ1077" s="59" t="n"/>
      <c r="CA1077" s="59" t="n"/>
      <c r="CB1077" s="59" t="n"/>
      <c r="CC1077" s="59" t="n"/>
      <c r="CD1077" s="59" t="n"/>
      <c r="CE1077" s="59" t="n"/>
      <c r="CF1077" s="59" t="n"/>
      <c r="CG1077" s="59" t="n"/>
      <c r="CH1077" s="59" t="n"/>
      <c r="CI1077" s="59" t="n"/>
      <c r="CJ1077" s="59" t="n"/>
      <c r="CK1077" s="59" t="n"/>
      <c r="CL1077" s="59" t="n"/>
      <c r="CM1077" s="59" t="n"/>
      <c r="CN1077" s="59" t="n"/>
      <c r="CO1077" s="59" t="n"/>
      <c r="CP1077" s="59" t="n"/>
      <c r="CQ1077" s="59" t="n"/>
      <c r="CR1077" s="59" t="n"/>
      <c r="CS1077" s="59" t="n"/>
      <c r="CT1077" s="59" t="n"/>
      <c r="CU1077" s="59" t="n"/>
      <c r="CV1077" s="59" t="n"/>
      <c r="CW1077" s="59" t="n"/>
      <c r="CX1077" s="59" t="n"/>
      <c r="CY1077" s="59" t="n"/>
      <c r="CZ1077" s="59" t="n"/>
    </row>
    <row r="1078">
      <c r="D1078" s="107" t="n"/>
      <c r="E1078" s="107" t="n"/>
      <c r="F1078" s="107" t="n"/>
      <c r="G1078" s="107" t="n"/>
      <c r="H1078" s="107" t="n"/>
      <c r="I1078" s="107" t="n"/>
      <c r="J1078" s="107" t="n"/>
      <c r="K1078" s="107" t="n"/>
      <c r="L1078" s="107" t="n"/>
      <c r="M1078" s="107" t="n"/>
      <c r="N1078" s="107" t="n"/>
      <c r="O1078" s="107" t="n"/>
      <c r="P1078" s="107" t="n"/>
      <c r="Q1078" s="107" t="n"/>
      <c r="R1078" s="107" t="n"/>
      <c r="S1078" s="107" t="n"/>
      <c r="T1078" s="107" t="n"/>
      <c r="U1078" s="107" t="n"/>
      <c r="V1078" s="107" t="n"/>
      <c r="W1078" s="107" t="n"/>
      <c r="X1078" s="107" t="n"/>
      <c r="Y1078" s="107" t="n"/>
      <c r="Z1078" s="107" t="n"/>
      <c r="AA1078" s="107" t="n"/>
      <c r="AB1078" s="107" t="n"/>
      <c r="AC1078" s="107" t="n"/>
      <c r="AD1078" s="107" t="n"/>
      <c r="AE1078" s="107" t="n"/>
      <c r="AF1078" s="107" t="n"/>
      <c r="AG1078" s="107" t="n"/>
      <c r="AH1078" s="107" t="n"/>
      <c r="AI1078" s="107" t="n"/>
      <c r="AJ1078" s="107" t="n"/>
      <c r="AK1078" s="107" t="n"/>
      <c r="AL1078" s="107" t="n"/>
      <c r="AM1078" s="107" t="n"/>
      <c r="AN1078" s="107" t="n"/>
      <c r="AO1078" s="107" t="n"/>
      <c r="AP1078" s="107" t="n"/>
      <c r="AQ1078" s="107" t="n"/>
      <c r="AR1078" s="107" t="n"/>
      <c r="AS1078" s="107" t="n"/>
      <c r="AT1078" s="107" t="n"/>
      <c r="AU1078" s="107" t="n"/>
      <c r="AV1078" s="107" t="n"/>
      <c r="AW1078" s="107" t="n"/>
      <c r="AX1078" s="107" t="n"/>
      <c r="AY1078" s="107" t="n"/>
      <c r="AZ1078" s="107" t="n"/>
      <c r="BA1078" s="107" t="n"/>
      <c r="BB1078" s="107" t="n"/>
      <c r="BC1078" s="107" t="n"/>
      <c r="BD1078" s="107" t="n"/>
      <c r="BE1078" s="107" t="n"/>
      <c r="BF1078" s="107" t="n"/>
      <c r="BG1078" s="107" t="n"/>
      <c r="BH1078" s="107" t="n"/>
      <c r="BI1078" s="107" t="n"/>
      <c r="BJ1078" s="107" t="n"/>
      <c r="BK1078" s="107" t="n"/>
      <c r="BL1078" s="107" t="n"/>
      <c r="BM1078" s="107" t="n"/>
      <c r="BN1078" s="107" t="n"/>
      <c r="BO1078" s="107" t="n"/>
      <c r="BP1078" s="107" t="n"/>
      <c r="BQ1078" s="107" t="n"/>
      <c r="BR1078" s="107" t="n"/>
      <c r="BS1078" s="107" t="n"/>
      <c r="BT1078" s="107" t="n"/>
      <c r="BU1078" s="107" t="n"/>
      <c r="BV1078" s="107" t="n"/>
      <c r="BW1078" s="107" t="n"/>
      <c r="BX1078" s="107" t="n"/>
      <c r="BY1078" s="107" t="n"/>
      <c r="BZ1078" s="107" t="n"/>
      <c r="CA1078" s="107" t="n"/>
      <c r="CB1078" s="107" t="n"/>
      <c r="CC1078" s="107" t="n"/>
      <c r="CD1078" s="107" t="n"/>
      <c r="CE1078" s="107" t="n"/>
      <c r="CF1078" s="107" t="n"/>
      <c r="CG1078" s="107" t="n"/>
      <c r="CH1078" s="107" t="n"/>
      <c r="CI1078" s="107" t="n"/>
      <c r="CJ1078" s="107" t="n"/>
      <c r="CK1078" s="107" t="n"/>
      <c r="CL1078" s="107" t="n"/>
      <c r="CM1078" s="107" t="n"/>
      <c r="CN1078" s="107" t="n"/>
      <c r="CO1078" s="107" t="n"/>
      <c r="CP1078" s="107" t="n"/>
      <c r="CQ1078" s="107" t="n"/>
      <c r="CR1078" s="107" t="n"/>
      <c r="CS1078" s="107" t="n"/>
      <c r="CT1078" s="107" t="n"/>
      <c r="CU1078" s="107" t="n"/>
      <c r="CV1078" s="107" t="n"/>
      <c r="CW1078" s="107" t="n"/>
      <c r="CX1078" s="107" t="n"/>
      <c r="CY1078" s="107" t="n"/>
      <c r="CZ1078" s="107" t="n"/>
    </row>
    <row r="1081">
      <c r="A1081" s="2">
        <f>IF($A1074="","","   projections")</f>
        <v/>
      </c>
      <c r="B1081" s="68">
        <f>IF($A1074="",0,COUNT($E1082:$CZ1082))</f>
        <v/>
      </c>
      <c r="C1081" s="69">
        <f>IF($B1081=0,0,MAX($E1082:$CZ1082))</f>
        <v/>
      </c>
      <c r="D1081" s="58">
        <f>_xll.BDS($A1074,'Field Check'!$C$42,"headers=y","startcol=1","endcol=3","dir=h","cols=19;rows=3")</f>
        <v/>
      </c>
      <c r="E1081" s="59" t="n">
        <v>46261</v>
      </c>
      <c r="F1081" s="59" t="n">
        <v>46447</v>
      </c>
      <c r="G1081" s="59" t="n">
        <v>46629</v>
      </c>
      <c r="H1081" s="59" t="n">
        <v>46811</v>
      </c>
      <c r="I1081" s="59" t="n">
        <v>46993</v>
      </c>
      <c r="J1081" s="59" t="n">
        <v>47176</v>
      </c>
      <c r="K1081" s="59" t="n">
        <v>47358</v>
      </c>
      <c r="L1081" s="59" t="n">
        <v>47541</v>
      </c>
      <c r="M1081" s="59" t="n">
        <v>47723</v>
      </c>
      <c r="N1081" s="59" t="n">
        <v>47906</v>
      </c>
      <c r="O1081" s="59" t="n">
        <v>48088</v>
      </c>
      <c r="P1081" s="59" t="n">
        <v>48271</v>
      </c>
      <c r="Q1081" s="59" t="n">
        <v>48456</v>
      </c>
      <c r="R1081" s="59" t="n">
        <v>48638</v>
      </c>
      <c r="S1081" s="59" t="n">
        <v>48820</v>
      </c>
      <c r="T1081" s="59" t="n">
        <v>49002</v>
      </c>
      <c r="U1081" s="59" t="n">
        <v>49184</v>
      </c>
      <c r="V1081" s="59" t="n">
        <v>49367</v>
      </c>
      <c r="W1081" s="59" t="n"/>
      <c r="X1081" s="59" t="n"/>
      <c r="Y1081" s="59" t="n"/>
      <c r="Z1081" s="59" t="n"/>
      <c r="AA1081" s="59" t="n"/>
      <c r="AB1081" s="59" t="n"/>
      <c r="AC1081" s="59" t="n"/>
      <c r="AD1081" s="59" t="n"/>
      <c r="AE1081" s="59" t="n"/>
      <c r="AF1081" s="59" t="n"/>
      <c r="AG1081" s="59" t="n"/>
      <c r="AH1081" s="59" t="n"/>
      <c r="AI1081" s="59" t="n"/>
      <c r="AJ1081" s="59" t="n"/>
      <c r="AK1081" s="59" t="n"/>
      <c r="AL1081" s="59" t="n"/>
      <c r="AM1081" s="59" t="n"/>
      <c r="AN1081" s="59" t="n"/>
      <c r="AO1081" s="59" t="n"/>
      <c r="AP1081" s="59" t="n"/>
      <c r="AQ1081" s="59" t="n"/>
      <c r="AR1081" s="59" t="n"/>
      <c r="AS1081" s="59" t="n"/>
      <c r="AT1081" s="59" t="n"/>
      <c r="AU1081" s="59" t="n"/>
      <c r="AV1081" s="59" t="n"/>
      <c r="AW1081" s="59" t="n"/>
      <c r="AX1081" s="59" t="n"/>
      <c r="AY1081" s="59" t="n"/>
      <c r="AZ1081" s="59" t="n"/>
      <c r="BA1081" s="59" t="n"/>
      <c r="BB1081" s="59" t="n"/>
      <c r="BC1081" s="59" t="n"/>
      <c r="BD1081" s="59" t="n"/>
      <c r="BE1081" s="59" t="n"/>
      <c r="BF1081" s="59" t="n"/>
      <c r="BG1081" s="59" t="n"/>
      <c r="BH1081" s="59" t="n"/>
      <c r="BI1081" s="59" t="n"/>
      <c r="BJ1081" s="59" t="n"/>
      <c r="BK1081" s="59" t="n"/>
      <c r="BL1081" s="59" t="n"/>
      <c r="BM1081" s="59" t="n"/>
      <c r="BN1081" s="59" t="n"/>
      <c r="BO1081" s="59" t="n"/>
      <c r="BP1081" s="59" t="n"/>
      <c r="BQ1081" s="59" t="n"/>
      <c r="BR1081" s="59" t="n"/>
      <c r="BS1081" s="59" t="n"/>
      <c r="BT1081" s="59" t="n"/>
      <c r="BU1081" s="59" t="n"/>
      <c r="BV1081" s="59" t="n"/>
      <c r="BW1081" s="59" t="n"/>
      <c r="BX1081" s="59" t="n"/>
      <c r="BY1081" s="59" t="n"/>
      <c r="BZ1081" s="59" t="n"/>
      <c r="CA1081" s="59" t="n"/>
      <c r="CB1081" s="59" t="n"/>
      <c r="CC1081" s="59" t="n"/>
      <c r="CD1081" s="59" t="n"/>
      <c r="CE1081" s="59" t="n"/>
      <c r="CF1081" s="59" t="n"/>
      <c r="CG1081" s="59" t="n"/>
      <c r="CH1081" s="59" t="n"/>
      <c r="CI1081" s="59" t="n"/>
      <c r="CJ1081" s="59" t="n"/>
      <c r="CK1081" s="59" t="n"/>
      <c r="CL1081" s="59" t="n"/>
      <c r="CM1081" s="59" t="n"/>
      <c r="CN1081" s="59" t="n"/>
      <c r="CO1081" s="59" t="n"/>
      <c r="CP1081" s="59" t="n"/>
      <c r="CQ1081" s="59" t="n"/>
      <c r="CR1081" s="59" t="n"/>
      <c r="CS1081" s="59" t="n"/>
      <c r="CT1081" s="59" t="n"/>
      <c r="CU1081" s="59" t="n"/>
      <c r="CV1081" s="59" t="n"/>
      <c r="CW1081" s="59" t="n"/>
      <c r="CX1081" s="59" t="n"/>
      <c r="CY1081" s="59" t="n"/>
      <c r="CZ1081" s="59" t="n"/>
    </row>
    <row r="1082">
      <c r="D1082" s="59" t="inlineStr">
        <is>
          <t>Ex-Date</t>
        </is>
      </c>
      <c r="E1082" s="59" t="n">
        <v>46268</v>
      </c>
      <c r="F1082" s="59" t="n">
        <v>46450</v>
      </c>
      <c r="G1082" s="59" t="n">
        <v>46633</v>
      </c>
      <c r="H1082" s="59" t="n">
        <v>46814</v>
      </c>
      <c r="I1082" s="59" t="n">
        <v>46997</v>
      </c>
      <c r="J1082" s="59" t="n">
        <v>47179</v>
      </c>
      <c r="K1082" s="59" t="n">
        <v>47364</v>
      </c>
      <c r="L1082" s="59" t="n">
        <v>47546</v>
      </c>
      <c r="M1082" s="59" t="n">
        <v>47729</v>
      </c>
      <c r="N1082" s="59" t="n">
        <v>47911</v>
      </c>
      <c r="O1082" s="59" t="n">
        <v>48094</v>
      </c>
      <c r="P1082" s="59" t="n">
        <v>48276</v>
      </c>
      <c r="Q1082" s="59" t="n">
        <v>48460</v>
      </c>
      <c r="R1082" s="59" t="n">
        <v>48641</v>
      </c>
      <c r="S1082" s="59" t="n">
        <v>48824</v>
      </c>
      <c r="T1082" s="59" t="n">
        <v>49005</v>
      </c>
      <c r="U1082" s="59" t="n">
        <v>49188</v>
      </c>
      <c r="V1082" s="59" t="n">
        <v>49370</v>
      </c>
      <c r="W1082" s="59" t="n"/>
      <c r="X1082" s="59" t="n"/>
      <c r="Y1082" s="59" t="n"/>
      <c r="Z1082" s="59" t="n"/>
      <c r="AA1082" s="59" t="n"/>
      <c r="AB1082" s="59" t="n"/>
      <c r="AC1082" s="59" t="n"/>
      <c r="AD1082" s="59" t="n"/>
      <c r="AE1082" s="59" t="n"/>
      <c r="AF1082" s="59" t="n"/>
      <c r="AG1082" s="59" t="n"/>
      <c r="AH1082" s="59" t="n"/>
      <c r="AI1082" s="59" t="n"/>
      <c r="AJ1082" s="59" t="n"/>
      <c r="AK1082" s="59" t="n"/>
      <c r="AL1082" s="59" t="n"/>
      <c r="AM1082" s="59" t="n"/>
      <c r="AN1082" s="59" t="n"/>
      <c r="AO1082" s="59" t="n"/>
      <c r="AP1082" s="59" t="n"/>
      <c r="AQ1082" s="59" t="n"/>
      <c r="AR1082" s="59" t="n"/>
      <c r="AS1082" s="59" t="n"/>
      <c r="AT1082" s="59" t="n"/>
      <c r="AU1082" s="59" t="n"/>
      <c r="AV1082" s="59" t="n"/>
      <c r="AW1082" s="59" t="n"/>
      <c r="AX1082" s="59" t="n"/>
      <c r="AY1082" s="59" t="n"/>
      <c r="AZ1082" s="59" t="n"/>
      <c r="BA1082" s="59" t="n"/>
      <c r="BB1082" s="59" t="n"/>
      <c r="BC1082" s="59" t="n"/>
      <c r="BD1082" s="59" t="n"/>
      <c r="BE1082" s="59" t="n"/>
      <c r="BF1082" s="59" t="n"/>
      <c r="BG1082" s="59" t="n"/>
      <c r="BH1082" s="59" t="n"/>
      <c r="BI1082" s="59" t="n"/>
      <c r="BJ1082" s="59" t="n"/>
      <c r="BK1082" s="59" t="n"/>
      <c r="BL1082" s="59" t="n"/>
      <c r="BM1082" s="59" t="n"/>
      <c r="BN1082" s="59" t="n"/>
      <c r="BO1082" s="59" t="n"/>
      <c r="BP1082" s="59" t="n"/>
      <c r="BQ1082" s="59" t="n"/>
      <c r="BR1082" s="59" t="n"/>
      <c r="BS1082" s="59" t="n"/>
      <c r="BT1082" s="59" t="n"/>
      <c r="BU1082" s="59" t="n"/>
      <c r="BV1082" s="59" t="n"/>
      <c r="BW1082" s="59" t="n"/>
      <c r="BX1082" s="59" t="n"/>
      <c r="BY1082" s="59" t="n"/>
      <c r="BZ1082" s="59" t="n"/>
      <c r="CA1082" s="59" t="n"/>
      <c r="CB1082" s="59" t="n"/>
      <c r="CC1082" s="59" t="n"/>
      <c r="CD1082" s="59" t="n"/>
      <c r="CE1082" s="59" t="n"/>
      <c r="CF1082" s="59" t="n"/>
      <c r="CG1082" s="59" t="n"/>
      <c r="CH1082" s="59" t="n"/>
      <c r="CI1082" s="59" t="n"/>
      <c r="CJ1082" s="59" t="n"/>
      <c r="CK1082" s="59" t="n"/>
      <c r="CL1082" s="59" t="n"/>
      <c r="CM1082" s="59" t="n"/>
      <c r="CN1082" s="59" t="n"/>
      <c r="CO1082" s="59" t="n"/>
      <c r="CP1082" s="59" t="n"/>
      <c r="CQ1082" s="59" t="n"/>
      <c r="CR1082" s="59" t="n"/>
      <c r="CS1082" s="59" t="n"/>
      <c r="CT1082" s="59" t="n"/>
      <c r="CU1082" s="59" t="n"/>
      <c r="CV1082" s="59" t="n"/>
      <c r="CW1082" s="59" t="n"/>
      <c r="CX1082" s="59" t="n"/>
      <c r="CY1082" s="59" t="n"/>
      <c r="CZ1082" s="59" t="n"/>
    </row>
    <row r="1083">
      <c r="D1083" s="107" t="inlineStr">
        <is>
          <t>Amount Per Share</t>
        </is>
      </c>
      <c r="E1083" s="107" t="n">
        <v>0.024</v>
      </c>
      <c r="F1083" s="107" t="n">
        <v>0.031</v>
      </c>
      <c r="G1083" s="107" t="n">
        <v>0.024</v>
      </c>
      <c r="H1083" s="107" t="n">
        <v>0.031</v>
      </c>
      <c r="I1083" s="107" t="n">
        <v>0.024</v>
      </c>
      <c r="J1083" s="107" t="n">
        <v>0.031</v>
      </c>
      <c r="K1083" s="107" t="n">
        <v>0.024</v>
      </c>
      <c r="L1083" s="107" t="n">
        <v>0.031</v>
      </c>
      <c r="M1083" s="107" t="n">
        <v>0.024</v>
      </c>
      <c r="N1083" s="107" t="n">
        <v>0.031</v>
      </c>
      <c r="O1083" s="107" t="n">
        <v>0.024</v>
      </c>
      <c r="P1083" s="107" t="n">
        <v>0.031</v>
      </c>
      <c r="Q1083" s="107" t="n">
        <v>0.024</v>
      </c>
      <c r="R1083" s="107" t="n">
        <v>0.031</v>
      </c>
      <c r="S1083" s="107" t="n">
        <v>0.024</v>
      </c>
      <c r="T1083" s="107" t="n">
        <v>0.031</v>
      </c>
      <c r="U1083" s="107" t="n">
        <v>0.024</v>
      </c>
      <c r="V1083" s="107" t="n">
        <v>0.031</v>
      </c>
      <c r="W1083" s="107" t="n"/>
      <c r="X1083" s="107" t="n"/>
      <c r="Y1083" s="107" t="n"/>
      <c r="Z1083" s="107" t="n"/>
      <c r="AA1083" s="107" t="n"/>
      <c r="AB1083" s="107" t="n"/>
      <c r="AC1083" s="107" t="n"/>
      <c r="AD1083" s="107" t="n"/>
      <c r="AE1083" s="107" t="n"/>
      <c r="AF1083" s="107" t="n"/>
      <c r="AG1083" s="107" t="n"/>
      <c r="AH1083" s="107" t="n"/>
      <c r="AI1083" s="107" t="n"/>
      <c r="AJ1083" s="107" t="n"/>
      <c r="AK1083" s="107" t="n"/>
      <c r="AL1083" s="107" t="n"/>
      <c r="AM1083" s="107" t="n"/>
      <c r="AN1083" s="107" t="n"/>
      <c r="AO1083" s="107" t="n"/>
      <c r="AP1083" s="107" t="n"/>
      <c r="AQ1083" s="107" t="n"/>
      <c r="AR1083" s="107" t="n"/>
      <c r="AS1083" s="107" t="n"/>
      <c r="AT1083" s="107" t="n"/>
      <c r="AU1083" s="107" t="n"/>
      <c r="AV1083" s="107" t="n"/>
      <c r="AW1083" s="107" t="n"/>
      <c r="AX1083" s="107" t="n"/>
      <c r="AY1083" s="107" t="n"/>
      <c r="AZ1083" s="107" t="n"/>
      <c r="BA1083" s="107" t="n"/>
      <c r="BB1083" s="107" t="n"/>
      <c r="BC1083" s="107" t="n"/>
      <c r="BD1083" s="107" t="n"/>
      <c r="BE1083" s="107" t="n"/>
      <c r="BF1083" s="107" t="n"/>
      <c r="BG1083" s="107" t="n"/>
      <c r="BH1083" s="107" t="n"/>
      <c r="BI1083" s="107" t="n"/>
      <c r="BJ1083" s="107" t="n"/>
      <c r="BK1083" s="107" t="n"/>
      <c r="BL1083" s="107" t="n"/>
      <c r="BM1083" s="107" t="n"/>
      <c r="BN1083" s="107" t="n"/>
      <c r="BO1083" s="107" t="n"/>
      <c r="BP1083" s="107" t="n"/>
      <c r="BQ1083" s="107" t="n"/>
      <c r="BR1083" s="107" t="n"/>
      <c r="BS1083" s="107" t="n"/>
      <c r="BT1083" s="107" t="n"/>
      <c r="BU1083" s="107" t="n"/>
      <c r="BV1083" s="107" t="n"/>
      <c r="BW1083" s="107" t="n"/>
      <c r="BX1083" s="107" t="n"/>
      <c r="BY1083" s="107" t="n"/>
      <c r="BZ1083" s="107" t="n"/>
      <c r="CA1083" s="107" t="n"/>
      <c r="CB1083" s="107" t="n"/>
      <c r="CC1083" s="107" t="n"/>
      <c r="CD1083" s="107" t="n"/>
      <c r="CE1083" s="107" t="n"/>
      <c r="CF1083" s="107" t="n"/>
      <c r="CG1083" s="107" t="n"/>
      <c r="CH1083" s="107" t="n"/>
      <c r="CI1083" s="107" t="n"/>
      <c r="CJ1083" s="107" t="n"/>
      <c r="CK1083" s="107" t="n"/>
      <c r="CL1083" s="107" t="n"/>
      <c r="CM1083" s="107" t="n"/>
      <c r="CN1083" s="107" t="n"/>
      <c r="CO1083" s="107" t="n"/>
      <c r="CP1083" s="107" t="n"/>
      <c r="CQ1083" s="107" t="n"/>
      <c r="CR1083" s="107" t="n"/>
      <c r="CS1083" s="107" t="n"/>
      <c r="CT1083" s="107" t="n"/>
      <c r="CU1083" s="107" t="n"/>
      <c r="CV1083" s="107" t="n"/>
      <c r="CW1083" s="107" t="n"/>
      <c r="CX1083" s="107" t="n"/>
      <c r="CY1083" s="107" t="n"/>
      <c r="CZ1083" s="107" t="n"/>
    </row>
    <row r="1085">
      <c r="A1085" s="126">
        <f>IF('AS51'!$C$104="","",'AS51'!$C$104)</f>
        <v/>
      </c>
      <c r="B1085" s="68">
        <f>IF($A1085="",0,COUNT($E1086:$CZ1086))</f>
        <v/>
      </c>
      <c r="C1085" s="69">
        <f>IF($B1085=0,0,MAX($E1086:$CZ1086))</f>
        <v/>
      </c>
      <c r="D1085" s="58">
        <f>_xll.BDS($A1085,'Field Check'!$C$44,"headers=y","startcol=1","endcol=7","dir=h","DVD_START_DT",'Field Check'!$C$59,"DVD_END_DT",'Field Check'!$D$59)</f>
        <v/>
      </c>
      <c r="E1085" s="59" t="n"/>
      <c r="F1085" s="59" t="n"/>
      <c r="G1085" s="59" t="n"/>
      <c r="H1085" s="59" t="n"/>
      <c r="I1085" s="59" t="n"/>
      <c r="J1085" s="59" t="n"/>
      <c r="K1085" s="59" t="n"/>
      <c r="L1085" s="59" t="n"/>
      <c r="M1085" s="59" t="n"/>
      <c r="N1085" s="59" t="n"/>
      <c r="O1085" s="59" t="n"/>
      <c r="P1085" s="59" t="n"/>
      <c r="Q1085" s="59" t="n"/>
      <c r="R1085" s="59" t="n"/>
      <c r="S1085" s="59" t="n"/>
      <c r="T1085" s="59" t="n"/>
      <c r="U1085" s="59" t="n"/>
      <c r="V1085" s="59" t="n"/>
      <c r="W1085" s="59" t="n"/>
      <c r="X1085" s="59" t="n"/>
      <c r="Y1085" s="59" t="n"/>
      <c r="Z1085" s="59" t="n"/>
      <c r="AA1085" s="59" t="n"/>
      <c r="AB1085" s="59" t="n"/>
      <c r="AC1085" s="59" t="n"/>
      <c r="AD1085" s="59" t="n"/>
      <c r="AE1085" s="59" t="n"/>
      <c r="AF1085" s="59" t="n"/>
      <c r="AG1085" s="59" t="n"/>
      <c r="AH1085" s="59" t="n"/>
      <c r="AI1085" s="59" t="n"/>
      <c r="AJ1085" s="59" t="n"/>
      <c r="AK1085" s="59" t="n"/>
      <c r="AL1085" s="59" t="n"/>
      <c r="AM1085" s="59" t="n"/>
      <c r="AN1085" s="59" t="n"/>
      <c r="AO1085" s="59" t="n"/>
      <c r="AP1085" s="59" t="n"/>
      <c r="AQ1085" s="59" t="n"/>
      <c r="AR1085" s="59" t="n"/>
      <c r="AS1085" s="59" t="n"/>
      <c r="AT1085" s="59" t="n"/>
      <c r="AU1085" s="59" t="n"/>
      <c r="AV1085" s="59" t="n"/>
      <c r="AW1085" s="59" t="n"/>
      <c r="AX1085" s="59" t="n"/>
      <c r="AY1085" s="59" t="n"/>
      <c r="AZ1085" s="59" t="n"/>
      <c r="BA1085" s="59" t="n"/>
      <c r="BB1085" s="59" t="n"/>
      <c r="BC1085" s="59" t="n"/>
      <c r="BD1085" s="59" t="n"/>
      <c r="BE1085" s="59" t="n"/>
      <c r="BF1085" s="59" t="n"/>
      <c r="BG1085" s="59" t="n"/>
      <c r="BH1085" s="59" t="n"/>
      <c r="BI1085" s="59" t="n"/>
      <c r="BJ1085" s="59" t="n"/>
      <c r="BK1085" s="59" t="n"/>
      <c r="BL1085" s="59" t="n"/>
      <c r="BM1085" s="59" t="n"/>
      <c r="BN1085" s="59" t="n"/>
      <c r="BO1085" s="59" t="n"/>
      <c r="BP1085" s="59" t="n"/>
      <c r="BQ1085" s="59" t="n"/>
      <c r="BR1085" s="59" t="n"/>
      <c r="BS1085" s="59" t="n"/>
      <c r="BT1085" s="59" t="n"/>
      <c r="BU1085" s="59" t="n"/>
      <c r="BV1085" s="59" t="n"/>
      <c r="BW1085" s="59" t="n"/>
      <c r="BX1085" s="59" t="n"/>
      <c r="BY1085" s="59" t="n"/>
      <c r="BZ1085" s="59" t="n"/>
      <c r="CA1085" s="59" t="n"/>
      <c r="CB1085" s="59" t="n"/>
      <c r="CC1085" s="59" t="n"/>
      <c r="CD1085" s="59" t="n"/>
      <c r="CE1085" s="59" t="n"/>
      <c r="CF1085" s="59" t="n"/>
      <c r="CG1085" s="59" t="n"/>
      <c r="CH1085" s="59" t="n"/>
      <c r="CI1085" s="59" t="n"/>
      <c r="CJ1085" s="59" t="n"/>
      <c r="CK1085" s="59" t="n"/>
      <c r="CL1085" s="59" t="n"/>
      <c r="CM1085" s="59" t="n"/>
      <c r="CN1085" s="59" t="n"/>
      <c r="CO1085" s="59" t="n"/>
      <c r="CP1085" s="59" t="n"/>
      <c r="CQ1085" s="59" t="n"/>
      <c r="CR1085" s="59" t="n"/>
      <c r="CS1085" s="59" t="n"/>
      <c r="CT1085" s="59" t="n"/>
      <c r="CU1085" s="59" t="n"/>
      <c r="CV1085" s="59" t="n"/>
      <c r="CW1085" s="59" t="n"/>
      <c r="CX1085" s="59" t="n"/>
      <c r="CY1085" s="59" t="n"/>
      <c r="CZ1085" s="59" t="n"/>
    </row>
    <row r="1086">
      <c r="D1086" s="59" t="n"/>
      <c r="E1086" s="59" t="n"/>
      <c r="F1086" s="59" t="n"/>
      <c r="G1086" s="59" t="n"/>
      <c r="H1086" s="59" t="n"/>
      <c r="I1086" s="59" t="n"/>
      <c r="J1086" s="59" t="n"/>
      <c r="K1086" s="59" t="n"/>
      <c r="L1086" s="59" t="n"/>
      <c r="M1086" s="59" t="n"/>
      <c r="N1086" s="59" t="n"/>
      <c r="O1086" s="59" t="n"/>
      <c r="P1086" s="59" t="n"/>
      <c r="Q1086" s="59" t="n"/>
      <c r="R1086" s="59" t="n"/>
      <c r="S1086" s="59" t="n"/>
      <c r="T1086" s="59" t="n"/>
      <c r="U1086" s="59" t="n"/>
      <c r="V1086" s="59" t="n"/>
      <c r="W1086" s="59" t="n"/>
      <c r="X1086" s="59" t="n"/>
      <c r="Y1086" s="59" t="n"/>
      <c r="Z1086" s="59" t="n"/>
      <c r="AA1086" s="59" t="n"/>
      <c r="AB1086" s="59" t="n"/>
      <c r="AC1086" s="59" t="n"/>
      <c r="AD1086" s="59" t="n"/>
      <c r="AE1086" s="59" t="n"/>
      <c r="AF1086" s="59" t="n"/>
      <c r="AG1086" s="59" t="n"/>
      <c r="AH1086" s="59" t="n"/>
      <c r="AI1086" s="59" t="n"/>
      <c r="AJ1086" s="59" t="n"/>
      <c r="AK1086" s="59" t="n"/>
      <c r="AL1086" s="59" t="n"/>
      <c r="AM1086" s="59" t="n"/>
      <c r="AN1086" s="59" t="n"/>
      <c r="AO1086" s="59" t="n"/>
      <c r="AP1086" s="59" t="n"/>
      <c r="AQ1086" s="59" t="n"/>
      <c r="AR1086" s="59" t="n"/>
      <c r="AS1086" s="59" t="n"/>
      <c r="AT1086" s="59" t="n"/>
      <c r="AU1086" s="59" t="n"/>
      <c r="AV1086" s="59" t="n"/>
      <c r="AW1086" s="59" t="n"/>
      <c r="AX1086" s="59" t="n"/>
      <c r="AY1086" s="59" t="n"/>
      <c r="AZ1086" s="59" t="n"/>
      <c r="BA1086" s="59" t="n"/>
      <c r="BB1086" s="59" t="n"/>
      <c r="BC1086" s="59" t="n"/>
      <c r="BD1086" s="59" t="n"/>
      <c r="BE1086" s="59" t="n"/>
      <c r="BF1086" s="59" t="n"/>
      <c r="BG1086" s="59" t="n"/>
      <c r="BH1086" s="59" t="n"/>
      <c r="BI1086" s="59" t="n"/>
      <c r="BJ1086" s="59" t="n"/>
      <c r="BK1086" s="59" t="n"/>
      <c r="BL1086" s="59" t="n"/>
      <c r="BM1086" s="59" t="n"/>
      <c r="BN1086" s="59" t="n"/>
      <c r="BO1086" s="59" t="n"/>
      <c r="BP1086" s="59" t="n"/>
      <c r="BQ1086" s="59" t="n"/>
      <c r="BR1086" s="59" t="n"/>
      <c r="BS1086" s="59" t="n"/>
      <c r="BT1086" s="59" t="n"/>
      <c r="BU1086" s="59" t="n"/>
      <c r="BV1086" s="59" t="n"/>
      <c r="BW1086" s="59" t="n"/>
      <c r="BX1086" s="59" t="n"/>
      <c r="BY1086" s="59" t="n"/>
      <c r="BZ1086" s="59" t="n"/>
      <c r="CA1086" s="59" t="n"/>
      <c r="CB1086" s="59" t="n"/>
      <c r="CC1086" s="59" t="n"/>
      <c r="CD1086" s="59" t="n"/>
      <c r="CE1086" s="59" t="n"/>
      <c r="CF1086" s="59" t="n"/>
      <c r="CG1086" s="59" t="n"/>
      <c r="CH1086" s="59" t="n"/>
      <c r="CI1086" s="59" t="n"/>
      <c r="CJ1086" s="59" t="n"/>
      <c r="CK1086" s="59" t="n"/>
      <c r="CL1086" s="59" t="n"/>
      <c r="CM1086" s="59" t="n"/>
      <c r="CN1086" s="59" t="n"/>
      <c r="CO1086" s="59" t="n"/>
      <c r="CP1086" s="59" t="n"/>
      <c r="CQ1086" s="59" t="n"/>
      <c r="CR1086" s="59" t="n"/>
      <c r="CS1086" s="59" t="n"/>
      <c r="CT1086" s="59" t="n"/>
      <c r="CU1086" s="59" t="n"/>
      <c r="CV1086" s="59" t="n"/>
      <c r="CW1086" s="59" t="n"/>
      <c r="CX1086" s="59" t="n"/>
      <c r="CY1086" s="59" t="n"/>
      <c r="CZ1086" s="59" t="n"/>
    </row>
    <row r="1087">
      <c r="D1087" s="59" t="n"/>
      <c r="E1087" s="59" t="n"/>
      <c r="F1087" s="59" t="n"/>
      <c r="G1087" s="59" t="n"/>
      <c r="H1087" s="59" t="n"/>
      <c r="I1087" s="59" t="n"/>
      <c r="J1087" s="59" t="n"/>
      <c r="K1087" s="59" t="n"/>
      <c r="L1087" s="59" t="n"/>
      <c r="M1087" s="59" t="n"/>
      <c r="N1087" s="59" t="n"/>
      <c r="O1087" s="59" t="n"/>
      <c r="P1087" s="59" t="n"/>
      <c r="Q1087" s="59" t="n"/>
      <c r="R1087" s="59" t="n"/>
      <c r="S1087" s="59" t="n"/>
      <c r="T1087" s="59" t="n"/>
      <c r="U1087" s="59" t="n"/>
      <c r="V1087" s="59" t="n"/>
      <c r="W1087" s="59" t="n"/>
      <c r="X1087" s="59" t="n"/>
      <c r="Y1087" s="59" t="n"/>
      <c r="Z1087" s="59" t="n"/>
      <c r="AA1087" s="59" t="n"/>
      <c r="AB1087" s="59" t="n"/>
      <c r="AC1087" s="59" t="n"/>
      <c r="AD1087" s="59" t="n"/>
      <c r="AE1087" s="59" t="n"/>
      <c r="AF1087" s="59" t="n"/>
      <c r="AG1087" s="59" t="n"/>
      <c r="AH1087" s="59" t="n"/>
      <c r="AI1087" s="59" t="n"/>
      <c r="AJ1087" s="59" t="n"/>
      <c r="AK1087" s="59" t="n"/>
      <c r="AL1087" s="59" t="n"/>
      <c r="AM1087" s="59" t="n"/>
      <c r="AN1087" s="59" t="n"/>
      <c r="AO1087" s="59" t="n"/>
      <c r="AP1087" s="59" t="n"/>
      <c r="AQ1087" s="59" t="n"/>
      <c r="AR1087" s="59" t="n"/>
      <c r="AS1087" s="59" t="n"/>
      <c r="AT1087" s="59" t="n"/>
      <c r="AU1087" s="59" t="n"/>
      <c r="AV1087" s="59" t="n"/>
      <c r="AW1087" s="59" t="n"/>
      <c r="AX1087" s="59" t="n"/>
      <c r="AY1087" s="59" t="n"/>
      <c r="AZ1087" s="59" t="n"/>
      <c r="BA1087" s="59" t="n"/>
      <c r="BB1087" s="59" t="n"/>
      <c r="BC1087" s="59" t="n"/>
      <c r="BD1087" s="59" t="n"/>
      <c r="BE1087" s="59" t="n"/>
      <c r="BF1087" s="59" t="n"/>
      <c r="BG1087" s="59" t="n"/>
      <c r="BH1087" s="59" t="n"/>
      <c r="BI1087" s="59" t="n"/>
      <c r="BJ1087" s="59" t="n"/>
      <c r="BK1087" s="59" t="n"/>
      <c r="BL1087" s="59" t="n"/>
      <c r="BM1087" s="59" t="n"/>
      <c r="BN1087" s="59" t="n"/>
      <c r="BO1087" s="59" t="n"/>
      <c r="BP1087" s="59" t="n"/>
      <c r="BQ1087" s="59" t="n"/>
      <c r="BR1087" s="59" t="n"/>
      <c r="BS1087" s="59" t="n"/>
      <c r="BT1087" s="59" t="n"/>
      <c r="BU1087" s="59" t="n"/>
      <c r="BV1087" s="59" t="n"/>
      <c r="BW1087" s="59" t="n"/>
      <c r="BX1087" s="59" t="n"/>
      <c r="BY1087" s="59" t="n"/>
      <c r="BZ1087" s="59" t="n"/>
      <c r="CA1087" s="59" t="n"/>
      <c r="CB1087" s="59" t="n"/>
      <c r="CC1087" s="59" t="n"/>
      <c r="CD1087" s="59" t="n"/>
      <c r="CE1087" s="59" t="n"/>
      <c r="CF1087" s="59" t="n"/>
      <c r="CG1087" s="59" t="n"/>
      <c r="CH1087" s="59" t="n"/>
      <c r="CI1087" s="59" t="n"/>
      <c r="CJ1087" s="59" t="n"/>
      <c r="CK1087" s="59" t="n"/>
      <c r="CL1087" s="59" t="n"/>
      <c r="CM1087" s="59" t="n"/>
      <c r="CN1087" s="59" t="n"/>
      <c r="CO1087" s="59" t="n"/>
      <c r="CP1087" s="59" t="n"/>
      <c r="CQ1087" s="59" t="n"/>
      <c r="CR1087" s="59" t="n"/>
      <c r="CS1087" s="59" t="n"/>
      <c r="CT1087" s="59" t="n"/>
      <c r="CU1087" s="59" t="n"/>
      <c r="CV1087" s="59" t="n"/>
      <c r="CW1087" s="59" t="n"/>
      <c r="CX1087" s="59" t="n"/>
      <c r="CY1087" s="59" t="n"/>
      <c r="CZ1087" s="59" t="n"/>
    </row>
    <row r="1088">
      <c r="D1088" s="59" t="n"/>
      <c r="E1088" s="59" t="n"/>
      <c r="F1088" s="59" t="n"/>
      <c r="G1088" s="59" t="n"/>
      <c r="H1088" s="59" t="n"/>
      <c r="I1088" s="59" t="n"/>
      <c r="J1088" s="59" t="n"/>
      <c r="K1088" s="59" t="n"/>
      <c r="L1088" s="59" t="n"/>
      <c r="M1088" s="59" t="n"/>
      <c r="N1088" s="59" t="n"/>
      <c r="O1088" s="59" t="n"/>
      <c r="P1088" s="59" t="n"/>
      <c r="Q1088" s="59" t="n"/>
      <c r="R1088" s="59" t="n"/>
      <c r="S1088" s="59" t="n"/>
      <c r="T1088" s="59" t="n"/>
      <c r="U1088" s="59" t="n"/>
      <c r="V1088" s="59" t="n"/>
      <c r="W1088" s="59" t="n"/>
      <c r="X1088" s="59" t="n"/>
      <c r="Y1088" s="59" t="n"/>
      <c r="Z1088" s="59" t="n"/>
      <c r="AA1088" s="59" t="n"/>
      <c r="AB1088" s="59" t="n"/>
      <c r="AC1088" s="59" t="n"/>
      <c r="AD1088" s="59" t="n"/>
      <c r="AE1088" s="59" t="n"/>
      <c r="AF1088" s="59" t="n"/>
      <c r="AG1088" s="59" t="n"/>
      <c r="AH1088" s="59" t="n"/>
      <c r="AI1088" s="59" t="n"/>
      <c r="AJ1088" s="59" t="n"/>
      <c r="AK1088" s="59" t="n"/>
      <c r="AL1088" s="59" t="n"/>
      <c r="AM1088" s="59" t="n"/>
      <c r="AN1088" s="59" t="n"/>
      <c r="AO1088" s="59" t="n"/>
      <c r="AP1088" s="59" t="n"/>
      <c r="AQ1088" s="59" t="n"/>
      <c r="AR1088" s="59" t="n"/>
      <c r="AS1088" s="59" t="n"/>
      <c r="AT1088" s="59" t="n"/>
      <c r="AU1088" s="59" t="n"/>
      <c r="AV1088" s="59" t="n"/>
      <c r="AW1088" s="59" t="n"/>
      <c r="AX1088" s="59" t="n"/>
      <c r="AY1088" s="59" t="n"/>
      <c r="AZ1088" s="59" t="n"/>
      <c r="BA1088" s="59" t="n"/>
      <c r="BB1088" s="59" t="n"/>
      <c r="BC1088" s="59" t="n"/>
      <c r="BD1088" s="59" t="n"/>
      <c r="BE1088" s="59" t="n"/>
      <c r="BF1088" s="59" t="n"/>
      <c r="BG1088" s="59" t="n"/>
      <c r="BH1088" s="59" t="n"/>
      <c r="BI1088" s="59" t="n"/>
      <c r="BJ1088" s="59" t="n"/>
      <c r="BK1088" s="59" t="n"/>
      <c r="BL1088" s="59" t="n"/>
      <c r="BM1088" s="59" t="n"/>
      <c r="BN1088" s="59" t="n"/>
      <c r="BO1088" s="59" t="n"/>
      <c r="BP1088" s="59" t="n"/>
      <c r="BQ1088" s="59" t="n"/>
      <c r="BR1088" s="59" t="n"/>
      <c r="BS1088" s="59" t="n"/>
      <c r="BT1088" s="59" t="n"/>
      <c r="BU1088" s="59" t="n"/>
      <c r="BV1088" s="59" t="n"/>
      <c r="BW1088" s="59" t="n"/>
      <c r="BX1088" s="59" t="n"/>
      <c r="BY1088" s="59" t="n"/>
      <c r="BZ1088" s="59" t="n"/>
      <c r="CA1088" s="59" t="n"/>
      <c r="CB1088" s="59" t="n"/>
      <c r="CC1088" s="59" t="n"/>
      <c r="CD1088" s="59" t="n"/>
      <c r="CE1088" s="59" t="n"/>
      <c r="CF1088" s="59" t="n"/>
      <c r="CG1088" s="59" t="n"/>
      <c r="CH1088" s="59" t="n"/>
      <c r="CI1088" s="59" t="n"/>
      <c r="CJ1088" s="59" t="n"/>
      <c r="CK1088" s="59" t="n"/>
      <c r="CL1088" s="59" t="n"/>
      <c r="CM1088" s="59" t="n"/>
      <c r="CN1088" s="59" t="n"/>
      <c r="CO1088" s="59" t="n"/>
      <c r="CP1088" s="59" t="n"/>
      <c r="CQ1088" s="59" t="n"/>
      <c r="CR1088" s="59" t="n"/>
      <c r="CS1088" s="59" t="n"/>
      <c r="CT1088" s="59" t="n"/>
      <c r="CU1088" s="59" t="n"/>
      <c r="CV1088" s="59" t="n"/>
      <c r="CW1088" s="59" t="n"/>
      <c r="CX1088" s="59" t="n"/>
      <c r="CY1088" s="59" t="n"/>
      <c r="CZ1088" s="59" t="n"/>
    </row>
    <row r="1089">
      <c r="D1089" s="107" t="n"/>
      <c r="E1089" s="107" t="n"/>
      <c r="F1089" s="107" t="n"/>
      <c r="G1089" s="107" t="n"/>
      <c r="H1089" s="107" t="n"/>
      <c r="I1089" s="107" t="n"/>
      <c r="J1089" s="107" t="n"/>
      <c r="K1089" s="107" t="n"/>
      <c r="L1089" s="107" t="n"/>
      <c r="M1089" s="107" t="n"/>
      <c r="N1089" s="107" t="n"/>
      <c r="O1089" s="107" t="n"/>
      <c r="P1089" s="107" t="n"/>
      <c r="Q1089" s="107" t="n"/>
      <c r="R1089" s="107" t="n"/>
      <c r="S1089" s="107" t="n"/>
      <c r="T1089" s="107" t="n"/>
      <c r="U1089" s="107" t="n"/>
      <c r="V1089" s="107" t="n"/>
      <c r="W1089" s="107" t="n"/>
      <c r="X1089" s="107" t="n"/>
      <c r="Y1089" s="107" t="n"/>
      <c r="Z1089" s="107" t="n"/>
      <c r="AA1089" s="107" t="n"/>
      <c r="AB1089" s="107" t="n"/>
      <c r="AC1089" s="107" t="n"/>
      <c r="AD1089" s="107" t="n"/>
      <c r="AE1089" s="107" t="n"/>
      <c r="AF1089" s="107" t="n"/>
      <c r="AG1089" s="107" t="n"/>
      <c r="AH1089" s="107" t="n"/>
      <c r="AI1089" s="107" t="n"/>
      <c r="AJ1089" s="107" t="n"/>
      <c r="AK1089" s="107" t="n"/>
      <c r="AL1089" s="107" t="n"/>
      <c r="AM1089" s="107" t="n"/>
      <c r="AN1089" s="107" t="n"/>
      <c r="AO1089" s="107" t="n"/>
      <c r="AP1089" s="107" t="n"/>
      <c r="AQ1089" s="107" t="n"/>
      <c r="AR1089" s="107" t="n"/>
      <c r="AS1089" s="107" t="n"/>
      <c r="AT1089" s="107" t="n"/>
      <c r="AU1089" s="107" t="n"/>
      <c r="AV1089" s="107" t="n"/>
      <c r="AW1089" s="107" t="n"/>
      <c r="AX1089" s="107" t="n"/>
      <c r="AY1089" s="107" t="n"/>
      <c r="AZ1089" s="107" t="n"/>
      <c r="BA1089" s="107" t="n"/>
      <c r="BB1089" s="107" t="n"/>
      <c r="BC1089" s="107" t="n"/>
      <c r="BD1089" s="107" t="n"/>
      <c r="BE1089" s="107" t="n"/>
      <c r="BF1089" s="107" t="n"/>
      <c r="BG1089" s="107" t="n"/>
      <c r="BH1089" s="107" t="n"/>
      <c r="BI1089" s="107" t="n"/>
      <c r="BJ1089" s="107" t="n"/>
      <c r="BK1089" s="107" t="n"/>
      <c r="BL1089" s="107" t="n"/>
      <c r="BM1089" s="107" t="n"/>
      <c r="BN1089" s="107" t="n"/>
      <c r="BO1089" s="107" t="n"/>
      <c r="BP1089" s="107" t="n"/>
      <c r="BQ1089" s="107" t="n"/>
      <c r="BR1089" s="107" t="n"/>
      <c r="BS1089" s="107" t="n"/>
      <c r="BT1089" s="107" t="n"/>
      <c r="BU1089" s="107" t="n"/>
      <c r="BV1089" s="107" t="n"/>
      <c r="BW1089" s="107" t="n"/>
      <c r="BX1089" s="107" t="n"/>
      <c r="BY1089" s="107" t="n"/>
      <c r="BZ1089" s="107" t="n"/>
      <c r="CA1089" s="107" t="n"/>
      <c r="CB1089" s="107" t="n"/>
      <c r="CC1089" s="107" t="n"/>
      <c r="CD1089" s="107" t="n"/>
      <c r="CE1089" s="107" t="n"/>
      <c r="CF1089" s="107" t="n"/>
      <c r="CG1089" s="107" t="n"/>
      <c r="CH1089" s="107" t="n"/>
      <c r="CI1089" s="107" t="n"/>
      <c r="CJ1089" s="107" t="n"/>
      <c r="CK1089" s="107" t="n"/>
      <c r="CL1089" s="107" t="n"/>
      <c r="CM1089" s="107" t="n"/>
      <c r="CN1089" s="107" t="n"/>
      <c r="CO1089" s="107" t="n"/>
      <c r="CP1089" s="107" t="n"/>
      <c r="CQ1089" s="107" t="n"/>
      <c r="CR1089" s="107" t="n"/>
      <c r="CS1089" s="107" t="n"/>
      <c r="CT1089" s="107" t="n"/>
      <c r="CU1089" s="107" t="n"/>
      <c r="CV1089" s="107" t="n"/>
      <c r="CW1089" s="107" t="n"/>
      <c r="CX1089" s="107" t="n"/>
      <c r="CY1089" s="107" t="n"/>
      <c r="CZ1089" s="107" t="n"/>
    </row>
    <row r="1092">
      <c r="A1092" s="2">
        <f>IF($A1085="","","   projections")</f>
        <v/>
      </c>
      <c r="B1092" s="68">
        <f>IF($A1085="",0,COUNT($E1093:$CZ1093))</f>
        <v/>
      </c>
      <c r="C1092" s="69">
        <f>IF($B1092=0,0,MAX($E1093:$CZ1093))</f>
        <v/>
      </c>
      <c r="D1092" s="58">
        <f>_xll.BDS($A1085,'Field Check'!$C$42,"headers=y","startcol=1","endcol=3","dir=h")</f>
        <v/>
      </c>
      <c r="E1092" s="59" t="n"/>
      <c r="F1092" s="59" t="n"/>
      <c r="G1092" s="59" t="n"/>
      <c r="H1092" s="59" t="n"/>
      <c r="I1092" s="59" t="n"/>
      <c r="J1092" s="59" t="n"/>
      <c r="K1092" s="59" t="n"/>
      <c r="L1092" s="59" t="n"/>
      <c r="M1092" s="59" t="n"/>
      <c r="N1092" s="59" t="n"/>
      <c r="O1092" s="59" t="n"/>
      <c r="P1092" s="59" t="n"/>
      <c r="Q1092" s="59" t="n"/>
      <c r="R1092" s="59" t="n"/>
      <c r="S1092" s="59" t="n"/>
      <c r="T1092" s="59" t="n"/>
      <c r="U1092" s="59" t="n"/>
      <c r="V1092" s="59" t="n"/>
      <c r="W1092" s="59" t="n"/>
      <c r="X1092" s="59" t="n"/>
      <c r="Y1092" s="59" t="n"/>
      <c r="Z1092" s="59" t="n"/>
      <c r="AA1092" s="59" t="n"/>
      <c r="AB1092" s="59" t="n"/>
      <c r="AC1092" s="59" t="n"/>
      <c r="AD1092" s="59" t="n"/>
      <c r="AE1092" s="59" t="n"/>
      <c r="AF1092" s="59" t="n"/>
      <c r="AG1092" s="59" t="n"/>
      <c r="AH1092" s="59" t="n"/>
      <c r="AI1092" s="59" t="n"/>
      <c r="AJ1092" s="59" t="n"/>
      <c r="AK1092" s="59" t="n"/>
      <c r="AL1092" s="59" t="n"/>
      <c r="AM1092" s="59" t="n"/>
      <c r="AN1092" s="59" t="n"/>
      <c r="AO1092" s="59" t="n"/>
      <c r="AP1092" s="59" t="n"/>
      <c r="AQ1092" s="59" t="n"/>
      <c r="AR1092" s="59" t="n"/>
      <c r="AS1092" s="59" t="n"/>
      <c r="AT1092" s="59" t="n"/>
      <c r="AU1092" s="59" t="n"/>
      <c r="AV1092" s="59" t="n"/>
      <c r="AW1092" s="59" t="n"/>
      <c r="AX1092" s="59" t="n"/>
      <c r="AY1092" s="59" t="n"/>
      <c r="AZ1092" s="59" t="n"/>
      <c r="BA1092" s="59" t="n"/>
      <c r="BB1092" s="59" t="n"/>
      <c r="BC1092" s="59" t="n"/>
      <c r="BD1092" s="59" t="n"/>
      <c r="BE1092" s="59" t="n"/>
      <c r="BF1092" s="59" t="n"/>
      <c r="BG1092" s="59" t="n"/>
      <c r="BH1092" s="59" t="n"/>
      <c r="BI1092" s="59" t="n"/>
      <c r="BJ1092" s="59" t="n"/>
      <c r="BK1092" s="59" t="n"/>
      <c r="BL1092" s="59" t="n"/>
      <c r="BM1092" s="59" t="n"/>
      <c r="BN1092" s="59" t="n"/>
      <c r="BO1092" s="59" t="n"/>
      <c r="BP1092" s="59" t="n"/>
      <c r="BQ1092" s="59" t="n"/>
      <c r="BR1092" s="59" t="n"/>
      <c r="BS1092" s="59" t="n"/>
      <c r="BT1092" s="59" t="n"/>
      <c r="BU1092" s="59" t="n"/>
      <c r="BV1092" s="59" t="n"/>
      <c r="BW1092" s="59" t="n"/>
      <c r="BX1092" s="59" t="n"/>
      <c r="BY1092" s="59" t="n"/>
      <c r="BZ1092" s="59" t="n"/>
      <c r="CA1092" s="59" t="n"/>
      <c r="CB1092" s="59" t="n"/>
      <c r="CC1092" s="59" t="n"/>
      <c r="CD1092" s="59" t="n"/>
      <c r="CE1092" s="59" t="n"/>
      <c r="CF1092" s="59" t="n"/>
      <c r="CG1092" s="59" t="n"/>
      <c r="CH1092" s="59" t="n"/>
      <c r="CI1092" s="59" t="n"/>
      <c r="CJ1092" s="59" t="n"/>
      <c r="CK1092" s="59" t="n"/>
      <c r="CL1092" s="59" t="n"/>
      <c r="CM1092" s="59" t="n"/>
      <c r="CN1092" s="59" t="n"/>
      <c r="CO1092" s="59" t="n"/>
      <c r="CP1092" s="59" t="n"/>
      <c r="CQ1092" s="59" t="n"/>
      <c r="CR1092" s="59" t="n"/>
      <c r="CS1092" s="59" t="n"/>
      <c r="CT1092" s="59" t="n"/>
      <c r="CU1092" s="59" t="n"/>
      <c r="CV1092" s="59" t="n"/>
      <c r="CW1092" s="59" t="n"/>
      <c r="CX1092" s="59" t="n"/>
      <c r="CY1092" s="59" t="n"/>
      <c r="CZ1092" s="59" t="n"/>
    </row>
    <row r="1093">
      <c r="D1093" s="59" t="n"/>
      <c r="E1093" s="59" t="n"/>
      <c r="F1093" s="59" t="n"/>
      <c r="G1093" s="59" t="n"/>
      <c r="H1093" s="59" t="n"/>
      <c r="I1093" s="59" t="n"/>
      <c r="J1093" s="59" t="n"/>
      <c r="K1093" s="59" t="n"/>
      <c r="L1093" s="59" t="n"/>
      <c r="M1093" s="59" t="n"/>
      <c r="N1093" s="59" t="n"/>
      <c r="O1093" s="59" t="n"/>
      <c r="P1093" s="59" t="n"/>
      <c r="Q1093" s="59" t="n"/>
      <c r="R1093" s="59" t="n"/>
      <c r="S1093" s="59" t="n"/>
      <c r="T1093" s="59" t="n"/>
      <c r="U1093" s="59" t="n"/>
      <c r="V1093" s="59" t="n"/>
      <c r="W1093" s="59" t="n"/>
      <c r="X1093" s="59" t="n"/>
      <c r="Y1093" s="59" t="n"/>
      <c r="Z1093" s="59" t="n"/>
      <c r="AA1093" s="59" t="n"/>
      <c r="AB1093" s="59" t="n"/>
      <c r="AC1093" s="59" t="n"/>
      <c r="AD1093" s="59" t="n"/>
      <c r="AE1093" s="59" t="n"/>
      <c r="AF1093" s="59" t="n"/>
      <c r="AG1093" s="59" t="n"/>
      <c r="AH1093" s="59" t="n"/>
      <c r="AI1093" s="59" t="n"/>
      <c r="AJ1093" s="59" t="n"/>
      <c r="AK1093" s="59" t="n"/>
      <c r="AL1093" s="59" t="n"/>
      <c r="AM1093" s="59" t="n"/>
      <c r="AN1093" s="59" t="n"/>
      <c r="AO1093" s="59" t="n"/>
      <c r="AP1093" s="59" t="n"/>
      <c r="AQ1093" s="59" t="n"/>
      <c r="AR1093" s="59" t="n"/>
      <c r="AS1093" s="59" t="n"/>
      <c r="AT1093" s="59" t="n"/>
      <c r="AU1093" s="59" t="n"/>
      <c r="AV1093" s="59" t="n"/>
      <c r="AW1093" s="59" t="n"/>
      <c r="AX1093" s="59" t="n"/>
      <c r="AY1093" s="59" t="n"/>
      <c r="AZ1093" s="59" t="n"/>
      <c r="BA1093" s="59" t="n"/>
      <c r="BB1093" s="59" t="n"/>
      <c r="BC1093" s="59" t="n"/>
      <c r="BD1093" s="59" t="n"/>
      <c r="BE1093" s="59" t="n"/>
      <c r="BF1093" s="59" t="n"/>
      <c r="BG1093" s="59" t="n"/>
      <c r="BH1093" s="59" t="n"/>
      <c r="BI1093" s="59" t="n"/>
      <c r="BJ1093" s="59" t="n"/>
      <c r="BK1093" s="59" t="n"/>
      <c r="BL1093" s="59" t="n"/>
      <c r="BM1093" s="59" t="n"/>
      <c r="BN1093" s="59" t="n"/>
      <c r="BO1093" s="59" t="n"/>
      <c r="BP1093" s="59" t="n"/>
      <c r="BQ1093" s="59" t="n"/>
      <c r="BR1093" s="59" t="n"/>
      <c r="BS1093" s="59" t="n"/>
      <c r="BT1093" s="59" t="n"/>
      <c r="BU1093" s="59" t="n"/>
      <c r="BV1093" s="59" t="n"/>
      <c r="BW1093" s="59" t="n"/>
      <c r="BX1093" s="59" t="n"/>
      <c r="BY1093" s="59" t="n"/>
      <c r="BZ1093" s="59" t="n"/>
      <c r="CA1093" s="59" t="n"/>
      <c r="CB1093" s="59" t="n"/>
      <c r="CC1093" s="59" t="n"/>
      <c r="CD1093" s="59" t="n"/>
      <c r="CE1093" s="59" t="n"/>
      <c r="CF1093" s="59" t="n"/>
      <c r="CG1093" s="59" t="n"/>
      <c r="CH1093" s="59" t="n"/>
      <c r="CI1093" s="59" t="n"/>
      <c r="CJ1093" s="59" t="n"/>
      <c r="CK1093" s="59" t="n"/>
      <c r="CL1093" s="59" t="n"/>
      <c r="CM1093" s="59" t="n"/>
      <c r="CN1093" s="59" t="n"/>
      <c r="CO1093" s="59" t="n"/>
      <c r="CP1093" s="59" t="n"/>
      <c r="CQ1093" s="59" t="n"/>
      <c r="CR1093" s="59" t="n"/>
      <c r="CS1093" s="59" t="n"/>
      <c r="CT1093" s="59" t="n"/>
      <c r="CU1093" s="59" t="n"/>
      <c r="CV1093" s="59" t="n"/>
      <c r="CW1093" s="59" t="n"/>
      <c r="CX1093" s="59" t="n"/>
      <c r="CY1093" s="59" t="n"/>
      <c r="CZ1093" s="59" t="n"/>
    </row>
    <row r="1094">
      <c r="D1094" s="107" t="n"/>
      <c r="E1094" s="107" t="n"/>
      <c r="F1094" s="107" t="n"/>
      <c r="G1094" s="107" t="n"/>
      <c r="H1094" s="107" t="n"/>
      <c r="I1094" s="107" t="n"/>
      <c r="J1094" s="107" t="n"/>
      <c r="K1094" s="107" t="n"/>
      <c r="L1094" s="107" t="n"/>
      <c r="M1094" s="107" t="n"/>
      <c r="N1094" s="107" t="n"/>
      <c r="O1094" s="107" t="n"/>
      <c r="P1094" s="107" t="n"/>
      <c r="Q1094" s="107" t="n"/>
      <c r="R1094" s="107" t="n"/>
      <c r="S1094" s="107" t="n"/>
      <c r="T1094" s="107" t="n"/>
      <c r="U1094" s="107" t="n"/>
      <c r="V1094" s="107" t="n"/>
      <c r="W1094" s="107" t="n"/>
      <c r="X1094" s="107" t="n"/>
      <c r="Y1094" s="107" t="n"/>
      <c r="Z1094" s="107" t="n"/>
      <c r="AA1094" s="107" t="n"/>
      <c r="AB1094" s="107" t="n"/>
      <c r="AC1094" s="107" t="n"/>
      <c r="AD1094" s="107" t="n"/>
      <c r="AE1094" s="107" t="n"/>
      <c r="AF1094" s="107" t="n"/>
      <c r="AG1094" s="107" t="n"/>
      <c r="AH1094" s="107" t="n"/>
      <c r="AI1094" s="107" t="n"/>
      <c r="AJ1094" s="107" t="n"/>
      <c r="AK1094" s="107" t="n"/>
      <c r="AL1094" s="107" t="n"/>
      <c r="AM1094" s="107" t="n"/>
      <c r="AN1094" s="107" t="n"/>
      <c r="AO1094" s="107" t="n"/>
      <c r="AP1094" s="107" t="n"/>
      <c r="AQ1094" s="107" t="n"/>
      <c r="AR1094" s="107" t="n"/>
      <c r="AS1094" s="107" t="n"/>
      <c r="AT1094" s="107" t="n"/>
      <c r="AU1094" s="107" t="n"/>
      <c r="AV1094" s="107" t="n"/>
      <c r="AW1094" s="107" t="n"/>
      <c r="AX1094" s="107" t="n"/>
      <c r="AY1094" s="107" t="n"/>
      <c r="AZ1094" s="107" t="n"/>
      <c r="BA1094" s="107" t="n"/>
      <c r="BB1094" s="107" t="n"/>
      <c r="BC1094" s="107" t="n"/>
      <c r="BD1094" s="107" t="n"/>
      <c r="BE1094" s="107" t="n"/>
      <c r="BF1094" s="107" t="n"/>
      <c r="BG1094" s="107" t="n"/>
      <c r="BH1094" s="107" t="n"/>
      <c r="BI1094" s="107" t="n"/>
      <c r="BJ1094" s="107" t="n"/>
      <c r="BK1094" s="107" t="n"/>
      <c r="BL1094" s="107" t="n"/>
      <c r="BM1094" s="107" t="n"/>
      <c r="BN1094" s="107" t="n"/>
      <c r="BO1094" s="107" t="n"/>
      <c r="BP1094" s="107" t="n"/>
      <c r="BQ1094" s="107" t="n"/>
      <c r="BR1094" s="107" t="n"/>
      <c r="BS1094" s="107" t="n"/>
      <c r="BT1094" s="107" t="n"/>
      <c r="BU1094" s="107" t="n"/>
      <c r="BV1094" s="107" t="n"/>
      <c r="BW1094" s="107" t="n"/>
      <c r="BX1094" s="107" t="n"/>
      <c r="BY1094" s="107" t="n"/>
      <c r="BZ1094" s="107" t="n"/>
      <c r="CA1094" s="107" t="n"/>
      <c r="CB1094" s="107" t="n"/>
      <c r="CC1094" s="107" t="n"/>
      <c r="CD1094" s="107" t="n"/>
      <c r="CE1094" s="107" t="n"/>
      <c r="CF1094" s="107" t="n"/>
      <c r="CG1094" s="107" t="n"/>
      <c r="CH1094" s="107" t="n"/>
      <c r="CI1094" s="107" t="n"/>
      <c r="CJ1094" s="107" t="n"/>
      <c r="CK1094" s="107" t="n"/>
      <c r="CL1094" s="107" t="n"/>
      <c r="CM1094" s="107" t="n"/>
      <c r="CN1094" s="107" t="n"/>
      <c r="CO1094" s="107" t="n"/>
      <c r="CP1094" s="107" t="n"/>
      <c r="CQ1094" s="107" t="n"/>
      <c r="CR1094" s="107" t="n"/>
      <c r="CS1094" s="107" t="n"/>
      <c r="CT1094" s="107" t="n"/>
      <c r="CU1094" s="107" t="n"/>
      <c r="CV1094" s="107" t="n"/>
      <c r="CW1094" s="107" t="n"/>
      <c r="CX1094" s="107" t="n"/>
      <c r="CY1094" s="107" t="n"/>
      <c r="CZ1094" s="107" t="n"/>
    </row>
    <row r="1096">
      <c r="A1096" s="126">
        <f>IF('AS51'!$C$105="","",'AS51'!$C$105)</f>
        <v/>
      </c>
      <c r="B1096" s="68">
        <f>IF($A1096="",0,COUNT($E1097:$CZ1097))</f>
        <v/>
      </c>
      <c r="C1096" s="69">
        <f>IF($B1096=0,0,MAX($E1097:$CZ1097))</f>
        <v/>
      </c>
      <c r="D1096" s="58">
        <f>_xll.BDS($A1096,'Field Check'!$C$44,"headers=y","startcol=1","endcol=7","dir=h","DVD_START_DT",'Field Check'!$C$59,"DVD_END_DT",'Field Check'!$D$59)</f>
        <v/>
      </c>
      <c r="E1096" s="59" t="n"/>
      <c r="F1096" s="59" t="n"/>
      <c r="G1096" s="59" t="n"/>
      <c r="H1096" s="59" t="n"/>
      <c r="I1096" s="59" t="n"/>
      <c r="J1096" s="59" t="n"/>
      <c r="K1096" s="59" t="n"/>
      <c r="L1096" s="59" t="n"/>
      <c r="M1096" s="59" t="n"/>
      <c r="N1096" s="59" t="n"/>
      <c r="O1096" s="59" t="n"/>
      <c r="P1096" s="59" t="n"/>
      <c r="Q1096" s="59" t="n"/>
      <c r="R1096" s="59" t="n"/>
      <c r="S1096" s="59" t="n"/>
      <c r="T1096" s="59" t="n"/>
      <c r="U1096" s="59" t="n"/>
      <c r="V1096" s="59" t="n"/>
      <c r="W1096" s="59" t="n"/>
      <c r="X1096" s="59" t="n"/>
      <c r="Y1096" s="59" t="n"/>
      <c r="Z1096" s="59" t="n"/>
      <c r="AA1096" s="59" t="n"/>
      <c r="AB1096" s="59" t="n"/>
      <c r="AC1096" s="59" t="n"/>
      <c r="AD1096" s="59" t="n"/>
      <c r="AE1096" s="59" t="n"/>
      <c r="AF1096" s="59" t="n"/>
      <c r="AG1096" s="59" t="n"/>
      <c r="AH1096" s="59" t="n"/>
      <c r="AI1096" s="59" t="n"/>
      <c r="AJ1096" s="59" t="n"/>
      <c r="AK1096" s="59" t="n"/>
      <c r="AL1096" s="59" t="n"/>
      <c r="AM1096" s="59" t="n"/>
      <c r="AN1096" s="59" t="n"/>
      <c r="AO1096" s="59" t="n"/>
      <c r="AP1096" s="59" t="n"/>
      <c r="AQ1096" s="59" t="n"/>
      <c r="AR1096" s="59" t="n"/>
      <c r="AS1096" s="59" t="n"/>
      <c r="AT1096" s="59" t="n"/>
      <c r="AU1096" s="59" t="n"/>
      <c r="AV1096" s="59" t="n"/>
      <c r="AW1096" s="59" t="n"/>
      <c r="AX1096" s="59" t="n"/>
      <c r="AY1096" s="59" t="n"/>
      <c r="AZ1096" s="59" t="n"/>
      <c r="BA1096" s="59" t="n"/>
      <c r="BB1096" s="59" t="n"/>
      <c r="BC1096" s="59" t="n"/>
      <c r="BD1096" s="59" t="n"/>
      <c r="BE1096" s="59" t="n"/>
      <c r="BF1096" s="59" t="n"/>
      <c r="BG1096" s="59" t="n"/>
      <c r="BH1096" s="59" t="n"/>
      <c r="BI1096" s="59" t="n"/>
      <c r="BJ1096" s="59" t="n"/>
      <c r="BK1096" s="59" t="n"/>
      <c r="BL1096" s="59" t="n"/>
      <c r="BM1096" s="59" t="n"/>
      <c r="BN1096" s="59" t="n"/>
      <c r="BO1096" s="59" t="n"/>
      <c r="BP1096" s="59" t="n"/>
      <c r="BQ1096" s="59" t="n"/>
      <c r="BR1096" s="59" t="n"/>
      <c r="BS1096" s="59" t="n"/>
      <c r="BT1096" s="59" t="n"/>
      <c r="BU1096" s="59" t="n"/>
      <c r="BV1096" s="59" t="n"/>
      <c r="BW1096" s="59" t="n"/>
      <c r="BX1096" s="59" t="n"/>
      <c r="BY1096" s="59" t="n"/>
      <c r="BZ1096" s="59" t="n"/>
      <c r="CA1096" s="59" t="n"/>
      <c r="CB1096" s="59" t="n"/>
      <c r="CC1096" s="59" t="n"/>
      <c r="CD1096" s="59" t="n"/>
      <c r="CE1096" s="59" t="n"/>
      <c r="CF1096" s="59" t="n"/>
      <c r="CG1096" s="59" t="n"/>
      <c r="CH1096" s="59" t="n"/>
      <c r="CI1096" s="59" t="n"/>
      <c r="CJ1096" s="59" t="n"/>
      <c r="CK1096" s="59" t="n"/>
      <c r="CL1096" s="59" t="n"/>
      <c r="CM1096" s="59" t="n"/>
      <c r="CN1096" s="59" t="n"/>
      <c r="CO1096" s="59" t="n"/>
      <c r="CP1096" s="59" t="n"/>
      <c r="CQ1096" s="59" t="n"/>
      <c r="CR1096" s="59" t="n"/>
      <c r="CS1096" s="59" t="n"/>
      <c r="CT1096" s="59" t="n"/>
      <c r="CU1096" s="59" t="n"/>
      <c r="CV1096" s="59" t="n"/>
      <c r="CW1096" s="59" t="n"/>
      <c r="CX1096" s="59" t="n"/>
      <c r="CY1096" s="59" t="n"/>
      <c r="CZ1096" s="59" t="n"/>
    </row>
    <row r="1097">
      <c r="D1097" s="59" t="n"/>
      <c r="E1097" s="59" t="n"/>
      <c r="F1097" s="59" t="n"/>
      <c r="G1097" s="59" t="n"/>
      <c r="H1097" s="59" t="n"/>
      <c r="I1097" s="59" t="n"/>
      <c r="J1097" s="59" t="n"/>
      <c r="K1097" s="59" t="n"/>
      <c r="L1097" s="59" t="n"/>
      <c r="M1097" s="59" t="n"/>
      <c r="N1097" s="59" t="n"/>
      <c r="O1097" s="59" t="n"/>
      <c r="P1097" s="59" t="n"/>
      <c r="Q1097" s="59" t="n"/>
      <c r="R1097" s="59" t="n"/>
      <c r="S1097" s="59" t="n"/>
      <c r="T1097" s="59" t="n"/>
      <c r="U1097" s="59" t="n"/>
      <c r="V1097" s="59" t="n"/>
      <c r="W1097" s="59" t="n"/>
      <c r="X1097" s="59" t="n"/>
      <c r="Y1097" s="59" t="n"/>
      <c r="Z1097" s="59" t="n"/>
      <c r="AA1097" s="59" t="n"/>
      <c r="AB1097" s="59" t="n"/>
      <c r="AC1097" s="59" t="n"/>
      <c r="AD1097" s="59" t="n"/>
      <c r="AE1097" s="59" t="n"/>
      <c r="AF1097" s="59" t="n"/>
      <c r="AG1097" s="59" t="n"/>
      <c r="AH1097" s="59" t="n"/>
      <c r="AI1097" s="59" t="n"/>
      <c r="AJ1097" s="59" t="n"/>
      <c r="AK1097" s="59" t="n"/>
      <c r="AL1097" s="59" t="n"/>
      <c r="AM1097" s="59" t="n"/>
      <c r="AN1097" s="59" t="n"/>
      <c r="AO1097" s="59" t="n"/>
      <c r="AP1097" s="59" t="n"/>
      <c r="AQ1097" s="59" t="n"/>
      <c r="AR1097" s="59" t="n"/>
      <c r="AS1097" s="59" t="n"/>
      <c r="AT1097" s="59" t="n"/>
      <c r="AU1097" s="59" t="n"/>
      <c r="AV1097" s="59" t="n"/>
      <c r="AW1097" s="59" t="n"/>
      <c r="AX1097" s="59" t="n"/>
      <c r="AY1097" s="59" t="n"/>
      <c r="AZ1097" s="59" t="n"/>
      <c r="BA1097" s="59" t="n"/>
      <c r="BB1097" s="59" t="n"/>
      <c r="BC1097" s="59" t="n"/>
      <c r="BD1097" s="59" t="n"/>
      <c r="BE1097" s="59" t="n"/>
      <c r="BF1097" s="59" t="n"/>
      <c r="BG1097" s="59" t="n"/>
      <c r="BH1097" s="59" t="n"/>
      <c r="BI1097" s="59" t="n"/>
      <c r="BJ1097" s="59" t="n"/>
      <c r="BK1097" s="59" t="n"/>
      <c r="BL1097" s="59" t="n"/>
      <c r="BM1097" s="59" t="n"/>
      <c r="BN1097" s="59" t="n"/>
      <c r="BO1097" s="59" t="n"/>
      <c r="BP1097" s="59" t="n"/>
      <c r="BQ1097" s="59" t="n"/>
      <c r="BR1097" s="59" t="n"/>
      <c r="BS1097" s="59" t="n"/>
      <c r="BT1097" s="59" t="n"/>
      <c r="BU1097" s="59" t="n"/>
      <c r="BV1097" s="59" t="n"/>
      <c r="BW1097" s="59" t="n"/>
      <c r="BX1097" s="59" t="n"/>
      <c r="BY1097" s="59" t="n"/>
      <c r="BZ1097" s="59" t="n"/>
      <c r="CA1097" s="59" t="n"/>
      <c r="CB1097" s="59" t="n"/>
      <c r="CC1097" s="59" t="n"/>
      <c r="CD1097" s="59" t="n"/>
      <c r="CE1097" s="59" t="n"/>
      <c r="CF1097" s="59" t="n"/>
      <c r="CG1097" s="59" t="n"/>
      <c r="CH1097" s="59" t="n"/>
      <c r="CI1097" s="59" t="n"/>
      <c r="CJ1097" s="59" t="n"/>
      <c r="CK1097" s="59" t="n"/>
      <c r="CL1097" s="59" t="n"/>
      <c r="CM1097" s="59" t="n"/>
      <c r="CN1097" s="59" t="n"/>
      <c r="CO1097" s="59" t="n"/>
      <c r="CP1097" s="59" t="n"/>
      <c r="CQ1097" s="59" t="n"/>
      <c r="CR1097" s="59" t="n"/>
      <c r="CS1097" s="59" t="n"/>
      <c r="CT1097" s="59" t="n"/>
      <c r="CU1097" s="59" t="n"/>
      <c r="CV1097" s="59" t="n"/>
      <c r="CW1097" s="59" t="n"/>
      <c r="CX1097" s="59" t="n"/>
      <c r="CY1097" s="59" t="n"/>
      <c r="CZ1097" s="59" t="n"/>
    </row>
    <row r="1098">
      <c r="D1098" s="59" t="n"/>
      <c r="E1098" s="59" t="n"/>
      <c r="F1098" s="59" t="n"/>
      <c r="G1098" s="59" t="n"/>
      <c r="H1098" s="59" t="n"/>
      <c r="I1098" s="59" t="n"/>
      <c r="J1098" s="59" t="n"/>
      <c r="K1098" s="59" t="n"/>
      <c r="L1098" s="59" t="n"/>
      <c r="M1098" s="59" t="n"/>
      <c r="N1098" s="59" t="n"/>
      <c r="O1098" s="59" t="n"/>
      <c r="P1098" s="59" t="n"/>
      <c r="Q1098" s="59" t="n"/>
      <c r="R1098" s="59" t="n"/>
      <c r="S1098" s="59" t="n"/>
      <c r="T1098" s="59" t="n"/>
      <c r="U1098" s="59" t="n"/>
      <c r="V1098" s="59" t="n"/>
      <c r="W1098" s="59" t="n"/>
      <c r="X1098" s="59" t="n"/>
      <c r="Y1098" s="59" t="n"/>
      <c r="Z1098" s="59" t="n"/>
      <c r="AA1098" s="59" t="n"/>
      <c r="AB1098" s="59" t="n"/>
      <c r="AC1098" s="59" t="n"/>
      <c r="AD1098" s="59" t="n"/>
      <c r="AE1098" s="59" t="n"/>
      <c r="AF1098" s="59" t="n"/>
      <c r="AG1098" s="59" t="n"/>
      <c r="AH1098" s="59" t="n"/>
      <c r="AI1098" s="59" t="n"/>
      <c r="AJ1098" s="59" t="n"/>
      <c r="AK1098" s="59" t="n"/>
      <c r="AL1098" s="59" t="n"/>
      <c r="AM1098" s="59" t="n"/>
      <c r="AN1098" s="59" t="n"/>
      <c r="AO1098" s="59" t="n"/>
      <c r="AP1098" s="59" t="n"/>
      <c r="AQ1098" s="59" t="n"/>
      <c r="AR1098" s="59" t="n"/>
      <c r="AS1098" s="59" t="n"/>
      <c r="AT1098" s="59" t="n"/>
      <c r="AU1098" s="59" t="n"/>
      <c r="AV1098" s="59" t="n"/>
      <c r="AW1098" s="59" t="n"/>
      <c r="AX1098" s="59" t="n"/>
      <c r="AY1098" s="59" t="n"/>
      <c r="AZ1098" s="59" t="n"/>
      <c r="BA1098" s="59" t="n"/>
      <c r="BB1098" s="59" t="n"/>
      <c r="BC1098" s="59" t="n"/>
      <c r="BD1098" s="59" t="n"/>
      <c r="BE1098" s="59" t="n"/>
      <c r="BF1098" s="59" t="n"/>
      <c r="BG1098" s="59" t="n"/>
      <c r="BH1098" s="59" t="n"/>
      <c r="BI1098" s="59" t="n"/>
      <c r="BJ1098" s="59" t="n"/>
      <c r="BK1098" s="59" t="n"/>
      <c r="BL1098" s="59" t="n"/>
      <c r="BM1098" s="59" t="n"/>
      <c r="BN1098" s="59" t="n"/>
      <c r="BO1098" s="59" t="n"/>
      <c r="BP1098" s="59" t="n"/>
      <c r="BQ1098" s="59" t="n"/>
      <c r="BR1098" s="59" t="n"/>
      <c r="BS1098" s="59" t="n"/>
      <c r="BT1098" s="59" t="n"/>
      <c r="BU1098" s="59" t="n"/>
      <c r="BV1098" s="59" t="n"/>
      <c r="BW1098" s="59" t="n"/>
      <c r="BX1098" s="59" t="n"/>
      <c r="BY1098" s="59" t="n"/>
      <c r="BZ1098" s="59" t="n"/>
      <c r="CA1098" s="59" t="n"/>
      <c r="CB1098" s="59" t="n"/>
      <c r="CC1098" s="59" t="n"/>
      <c r="CD1098" s="59" t="n"/>
      <c r="CE1098" s="59" t="n"/>
      <c r="CF1098" s="59" t="n"/>
      <c r="CG1098" s="59" t="n"/>
      <c r="CH1098" s="59" t="n"/>
      <c r="CI1098" s="59" t="n"/>
      <c r="CJ1098" s="59" t="n"/>
      <c r="CK1098" s="59" t="n"/>
      <c r="CL1098" s="59" t="n"/>
      <c r="CM1098" s="59" t="n"/>
      <c r="CN1098" s="59" t="n"/>
      <c r="CO1098" s="59" t="n"/>
      <c r="CP1098" s="59" t="n"/>
      <c r="CQ1098" s="59" t="n"/>
      <c r="CR1098" s="59" t="n"/>
      <c r="CS1098" s="59" t="n"/>
      <c r="CT1098" s="59" t="n"/>
      <c r="CU1098" s="59" t="n"/>
      <c r="CV1098" s="59" t="n"/>
      <c r="CW1098" s="59" t="n"/>
      <c r="CX1098" s="59" t="n"/>
      <c r="CY1098" s="59" t="n"/>
      <c r="CZ1098" s="59" t="n"/>
    </row>
    <row r="1099">
      <c r="D1099" s="59" t="n"/>
      <c r="E1099" s="59" t="n"/>
      <c r="F1099" s="59" t="n"/>
      <c r="G1099" s="59" t="n"/>
      <c r="H1099" s="59" t="n"/>
      <c r="I1099" s="59" t="n"/>
      <c r="J1099" s="59" t="n"/>
      <c r="K1099" s="59" t="n"/>
      <c r="L1099" s="59" t="n"/>
      <c r="M1099" s="59" t="n"/>
      <c r="N1099" s="59" t="n"/>
      <c r="O1099" s="59" t="n"/>
      <c r="P1099" s="59" t="n"/>
      <c r="Q1099" s="59" t="n"/>
      <c r="R1099" s="59" t="n"/>
      <c r="S1099" s="59" t="n"/>
      <c r="T1099" s="59" t="n"/>
      <c r="U1099" s="59" t="n"/>
      <c r="V1099" s="59" t="n"/>
      <c r="W1099" s="59" t="n"/>
      <c r="X1099" s="59" t="n"/>
      <c r="Y1099" s="59" t="n"/>
      <c r="Z1099" s="59" t="n"/>
      <c r="AA1099" s="59" t="n"/>
      <c r="AB1099" s="59" t="n"/>
      <c r="AC1099" s="59" t="n"/>
      <c r="AD1099" s="59" t="n"/>
      <c r="AE1099" s="59" t="n"/>
      <c r="AF1099" s="59" t="n"/>
      <c r="AG1099" s="59" t="n"/>
      <c r="AH1099" s="59" t="n"/>
      <c r="AI1099" s="59" t="n"/>
      <c r="AJ1099" s="59" t="n"/>
      <c r="AK1099" s="59" t="n"/>
      <c r="AL1099" s="59" t="n"/>
      <c r="AM1099" s="59" t="n"/>
      <c r="AN1099" s="59" t="n"/>
      <c r="AO1099" s="59" t="n"/>
      <c r="AP1099" s="59" t="n"/>
      <c r="AQ1099" s="59" t="n"/>
      <c r="AR1099" s="59" t="n"/>
      <c r="AS1099" s="59" t="n"/>
      <c r="AT1099" s="59" t="n"/>
      <c r="AU1099" s="59" t="n"/>
      <c r="AV1099" s="59" t="n"/>
      <c r="AW1099" s="59" t="n"/>
      <c r="AX1099" s="59" t="n"/>
      <c r="AY1099" s="59" t="n"/>
      <c r="AZ1099" s="59" t="n"/>
      <c r="BA1099" s="59" t="n"/>
      <c r="BB1099" s="59" t="n"/>
      <c r="BC1099" s="59" t="n"/>
      <c r="BD1099" s="59" t="n"/>
      <c r="BE1099" s="59" t="n"/>
      <c r="BF1099" s="59" t="n"/>
      <c r="BG1099" s="59" t="n"/>
      <c r="BH1099" s="59" t="n"/>
      <c r="BI1099" s="59" t="n"/>
      <c r="BJ1099" s="59" t="n"/>
      <c r="BK1099" s="59" t="n"/>
      <c r="BL1099" s="59" t="n"/>
      <c r="BM1099" s="59" t="n"/>
      <c r="BN1099" s="59" t="n"/>
      <c r="BO1099" s="59" t="n"/>
      <c r="BP1099" s="59" t="n"/>
      <c r="BQ1099" s="59" t="n"/>
      <c r="BR1099" s="59" t="n"/>
      <c r="BS1099" s="59" t="n"/>
      <c r="BT1099" s="59" t="n"/>
      <c r="BU1099" s="59" t="n"/>
      <c r="BV1099" s="59" t="n"/>
      <c r="BW1099" s="59" t="n"/>
      <c r="BX1099" s="59" t="n"/>
      <c r="BY1099" s="59" t="n"/>
      <c r="BZ1099" s="59" t="n"/>
      <c r="CA1099" s="59" t="n"/>
      <c r="CB1099" s="59" t="n"/>
      <c r="CC1099" s="59" t="n"/>
      <c r="CD1099" s="59" t="n"/>
      <c r="CE1099" s="59" t="n"/>
      <c r="CF1099" s="59" t="n"/>
      <c r="CG1099" s="59" t="n"/>
      <c r="CH1099" s="59" t="n"/>
      <c r="CI1099" s="59" t="n"/>
      <c r="CJ1099" s="59" t="n"/>
      <c r="CK1099" s="59" t="n"/>
      <c r="CL1099" s="59" t="n"/>
      <c r="CM1099" s="59" t="n"/>
      <c r="CN1099" s="59" t="n"/>
      <c r="CO1099" s="59" t="n"/>
      <c r="CP1099" s="59" t="n"/>
      <c r="CQ1099" s="59" t="n"/>
      <c r="CR1099" s="59" t="n"/>
      <c r="CS1099" s="59" t="n"/>
      <c r="CT1099" s="59" t="n"/>
      <c r="CU1099" s="59" t="n"/>
      <c r="CV1099" s="59" t="n"/>
      <c r="CW1099" s="59" t="n"/>
      <c r="CX1099" s="59" t="n"/>
      <c r="CY1099" s="59" t="n"/>
      <c r="CZ1099" s="59" t="n"/>
    </row>
    <row r="1100">
      <c r="D1100" s="107" t="n"/>
      <c r="E1100" s="107" t="n"/>
      <c r="F1100" s="107" t="n"/>
      <c r="G1100" s="107" t="n"/>
      <c r="H1100" s="107" t="n"/>
      <c r="I1100" s="107" t="n"/>
      <c r="J1100" s="107" t="n"/>
      <c r="K1100" s="107" t="n"/>
      <c r="L1100" s="107" t="n"/>
      <c r="M1100" s="107" t="n"/>
      <c r="N1100" s="107" t="n"/>
      <c r="O1100" s="107" t="n"/>
      <c r="P1100" s="107" t="n"/>
      <c r="Q1100" s="107" t="n"/>
      <c r="R1100" s="107" t="n"/>
      <c r="S1100" s="107" t="n"/>
      <c r="T1100" s="107" t="n"/>
      <c r="U1100" s="107" t="n"/>
      <c r="V1100" s="107" t="n"/>
      <c r="W1100" s="107" t="n"/>
      <c r="X1100" s="107" t="n"/>
      <c r="Y1100" s="107" t="n"/>
      <c r="Z1100" s="107" t="n"/>
      <c r="AA1100" s="107" t="n"/>
      <c r="AB1100" s="107" t="n"/>
      <c r="AC1100" s="107" t="n"/>
      <c r="AD1100" s="107" t="n"/>
      <c r="AE1100" s="107" t="n"/>
      <c r="AF1100" s="107" t="n"/>
      <c r="AG1100" s="107" t="n"/>
      <c r="AH1100" s="107" t="n"/>
      <c r="AI1100" s="107" t="n"/>
      <c r="AJ1100" s="107" t="n"/>
      <c r="AK1100" s="107" t="n"/>
      <c r="AL1100" s="107" t="n"/>
      <c r="AM1100" s="107" t="n"/>
      <c r="AN1100" s="107" t="n"/>
      <c r="AO1100" s="107" t="n"/>
      <c r="AP1100" s="107" t="n"/>
      <c r="AQ1100" s="107" t="n"/>
      <c r="AR1100" s="107" t="n"/>
      <c r="AS1100" s="107" t="n"/>
      <c r="AT1100" s="107" t="n"/>
      <c r="AU1100" s="107" t="n"/>
      <c r="AV1100" s="107" t="n"/>
      <c r="AW1100" s="107" t="n"/>
      <c r="AX1100" s="107" t="n"/>
      <c r="AY1100" s="107" t="n"/>
      <c r="AZ1100" s="107" t="n"/>
      <c r="BA1100" s="107" t="n"/>
      <c r="BB1100" s="107" t="n"/>
      <c r="BC1100" s="107" t="n"/>
      <c r="BD1100" s="107" t="n"/>
      <c r="BE1100" s="107" t="n"/>
      <c r="BF1100" s="107" t="n"/>
      <c r="BG1100" s="107" t="n"/>
      <c r="BH1100" s="107" t="n"/>
      <c r="BI1100" s="107" t="n"/>
      <c r="BJ1100" s="107" t="n"/>
      <c r="BK1100" s="107" t="n"/>
      <c r="BL1100" s="107" t="n"/>
      <c r="BM1100" s="107" t="n"/>
      <c r="BN1100" s="107" t="n"/>
      <c r="BO1100" s="107" t="n"/>
      <c r="BP1100" s="107" t="n"/>
      <c r="BQ1100" s="107" t="n"/>
      <c r="BR1100" s="107" t="n"/>
      <c r="BS1100" s="107" t="n"/>
      <c r="BT1100" s="107" t="n"/>
      <c r="BU1100" s="107" t="n"/>
      <c r="BV1100" s="107" t="n"/>
      <c r="BW1100" s="107" t="n"/>
      <c r="BX1100" s="107" t="n"/>
      <c r="BY1100" s="107" t="n"/>
      <c r="BZ1100" s="107" t="n"/>
      <c r="CA1100" s="107" t="n"/>
      <c r="CB1100" s="107" t="n"/>
      <c r="CC1100" s="107" t="n"/>
      <c r="CD1100" s="107" t="n"/>
      <c r="CE1100" s="107" t="n"/>
      <c r="CF1100" s="107" t="n"/>
      <c r="CG1100" s="107" t="n"/>
      <c r="CH1100" s="107" t="n"/>
      <c r="CI1100" s="107" t="n"/>
      <c r="CJ1100" s="107" t="n"/>
      <c r="CK1100" s="107" t="n"/>
      <c r="CL1100" s="107" t="n"/>
      <c r="CM1100" s="107" t="n"/>
      <c r="CN1100" s="107" t="n"/>
      <c r="CO1100" s="107" t="n"/>
      <c r="CP1100" s="107" t="n"/>
      <c r="CQ1100" s="107" t="n"/>
      <c r="CR1100" s="107" t="n"/>
      <c r="CS1100" s="107" t="n"/>
      <c r="CT1100" s="107" t="n"/>
      <c r="CU1100" s="107" t="n"/>
      <c r="CV1100" s="107" t="n"/>
      <c r="CW1100" s="107" t="n"/>
      <c r="CX1100" s="107" t="n"/>
      <c r="CY1100" s="107" t="n"/>
      <c r="CZ1100" s="107" t="n"/>
    </row>
    <row r="1103">
      <c r="A1103" s="2">
        <f>IF($A1096="","","   projections")</f>
        <v/>
      </c>
      <c r="B1103" s="68">
        <f>IF($A1096="",0,COUNT($E1104:$CZ1104))</f>
        <v/>
      </c>
      <c r="C1103" s="69">
        <f>IF($B1103=0,0,MAX($E1104:$CZ1104))</f>
        <v/>
      </c>
      <c r="D1103" s="58">
        <f>_xll.BDS($A1096,'Field Check'!$C$42,"headers=y","startcol=1","endcol=3","dir=h","cols=20;rows=3")</f>
        <v/>
      </c>
      <c r="E1103" s="59" t="n">
        <v>46251</v>
      </c>
      <c r="F1103" s="59" t="n">
        <v>46433</v>
      </c>
      <c r="G1103" s="59" t="n">
        <v>46615</v>
      </c>
      <c r="H1103" s="59" t="n">
        <v>46797</v>
      </c>
      <c r="I1103" s="59" t="n">
        <v>46979</v>
      </c>
      <c r="J1103" s="59" t="n">
        <v>47168</v>
      </c>
      <c r="K1103" s="59" t="n">
        <v>47350</v>
      </c>
      <c r="L1103" s="59" t="n">
        <v>47532</v>
      </c>
      <c r="M1103" s="59" t="n">
        <v>47714</v>
      </c>
      <c r="N1103" s="59" t="n">
        <v>47896</v>
      </c>
      <c r="O1103" s="59" t="n">
        <v>48078</v>
      </c>
      <c r="P1103" s="59" t="n">
        <v>48260</v>
      </c>
      <c r="Q1103" s="59" t="n">
        <v>48442</v>
      </c>
      <c r="R1103" s="59" t="n">
        <v>48624</v>
      </c>
      <c r="S1103" s="59" t="n">
        <v>48806</v>
      </c>
      <c r="T1103" s="59" t="n">
        <v>48988</v>
      </c>
      <c r="U1103" s="59" t="n">
        <v>49170</v>
      </c>
      <c r="V1103" s="59" t="n">
        <v>49359</v>
      </c>
      <c r="W1103" s="59" t="n">
        <v>49541</v>
      </c>
      <c r="X1103" s="59" t="n"/>
      <c r="Y1103" s="59" t="n"/>
      <c r="Z1103" s="59" t="n"/>
      <c r="AA1103" s="59" t="n"/>
      <c r="AB1103" s="59" t="n"/>
      <c r="AC1103" s="59" t="n"/>
      <c r="AD1103" s="59" t="n"/>
      <c r="AE1103" s="59" t="n"/>
      <c r="AF1103" s="59" t="n"/>
      <c r="AG1103" s="59" t="n"/>
      <c r="AH1103" s="59" t="n"/>
      <c r="AI1103" s="59" t="n"/>
      <c r="AJ1103" s="59" t="n"/>
      <c r="AK1103" s="59" t="n"/>
      <c r="AL1103" s="59" t="n"/>
      <c r="AM1103" s="59" t="n"/>
      <c r="AN1103" s="59" t="n"/>
      <c r="AO1103" s="59" t="n"/>
      <c r="AP1103" s="59" t="n"/>
      <c r="AQ1103" s="59" t="n"/>
      <c r="AR1103" s="59" t="n"/>
      <c r="AS1103" s="59" t="n"/>
      <c r="AT1103" s="59" t="n"/>
      <c r="AU1103" s="59" t="n"/>
      <c r="AV1103" s="59" t="n"/>
      <c r="AW1103" s="59" t="n"/>
      <c r="AX1103" s="59" t="n"/>
      <c r="AY1103" s="59" t="n"/>
      <c r="AZ1103" s="59" t="n"/>
      <c r="BA1103" s="59" t="n"/>
      <c r="BB1103" s="59" t="n"/>
      <c r="BC1103" s="59" t="n"/>
      <c r="BD1103" s="59" t="n"/>
      <c r="BE1103" s="59" t="n"/>
      <c r="BF1103" s="59" t="n"/>
      <c r="BG1103" s="59" t="n"/>
      <c r="BH1103" s="59" t="n"/>
      <c r="BI1103" s="59" t="n"/>
      <c r="BJ1103" s="59" t="n"/>
      <c r="BK1103" s="59" t="n"/>
      <c r="BL1103" s="59" t="n"/>
      <c r="BM1103" s="59" t="n"/>
      <c r="BN1103" s="59" t="n"/>
      <c r="BO1103" s="59" t="n"/>
      <c r="BP1103" s="59" t="n"/>
      <c r="BQ1103" s="59" t="n"/>
      <c r="BR1103" s="59" t="n"/>
      <c r="BS1103" s="59" t="n"/>
      <c r="BT1103" s="59" t="n"/>
      <c r="BU1103" s="59" t="n"/>
      <c r="BV1103" s="59" t="n"/>
      <c r="BW1103" s="59" t="n"/>
      <c r="BX1103" s="59" t="n"/>
      <c r="BY1103" s="59" t="n"/>
      <c r="BZ1103" s="59" t="n"/>
      <c r="CA1103" s="59" t="n"/>
      <c r="CB1103" s="59" t="n"/>
      <c r="CC1103" s="59" t="n"/>
      <c r="CD1103" s="59" t="n"/>
      <c r="CE1103" s="59" t="n"/>
      <c r="CF1103" s="59" t="n"/>
      <c r="CG1103" s="59" t="n"/>
      <c r="CH1103" s="59" t="n"/>
      <c r="CI1103" s="59" t="n"/>
      <c r="CJ1103" s="59" t="n"/>
      <c r="CK1103" s="59" t="n"/>
      <c r="CL1103" s="59" t="n"/>
      <c r="CM1103" s="59" t="n"/>
      <c r="CN1103" s="59" t="n"/>
      <c r="CO1103" s="59" t="n"/>
      <c r="CP1103" s="59" t="n"/>
      <c r="CQ1103" s="59" t="n"/>
      <c r="CR1103" s="59" t="n"/>
      <c r="CS1103" s="59" t="n"/>
      <c r="CT1103" s="59" t="n"/>
      <c r="CU1103" s="59" t="n"/>
      <c r="CV1103" s="59" t="n"/>
      <c r="CW1103" s="59" t="n"/>
      <c r="CX1103" s="59" t="n"/>
      <c r="CY1103" s="59" t="n"/>
      <c r="CZ1103" s="59" t="n"/>
    </row>
    <row r="1104">
      <c r="D1104" s="59" t="inlineStr">
        <is>
          <t>Ex-Date</t>
        </is>
      </c>
      <c r="E1104" s="59" t="n">
        <v>46255</v>
      </c>
      <c r="F1104" s="59" t="n">
        <v>46437</v>
      </c>
      <c r="G1104" s="59" t="n">
        <v>46619</v>
      </c>
      <c r="H1104" s="59" t="n">
        <v>46801</v>
      </c>
      <c r="I1104" s="59" t="n">
        <v>46983</v>
      </c>
      <c r="J1104" s="59" t="n">
        <v>47172</v>
      </c>
      <c r="K1104" s="59" t="n">
        <v>47354</v>
      </c>
      <c r="L1104" s="59" t="n">
        <v>47536</v>
      </c>
      <c r="M1104" s="59" t="n">
        <v>47718</v>
      </c>
      <c r="N1104" s="59" t="n">
        <v>47900</v>
      </c>
      <c r="O1104" s="59" t="n">
        <v>48082</v>
      </c>
      <c r="P1104" s="59" t="n">
        <v>48264</v>
      </c>
      <c r="Q1104" s="59" t="n">
        <v>48446</v>
      </c>
      <c r="R1104" s="59" t="n">
        <v>48628</v>
      </c>
      <c r="S1104" s="59" t="n">
        <v>48810</v>
      </c>
      <c r="T1104" s="59" t="n">
        <v>48992</v>
      </c>
      <c r="U1104" s="59" t="n">
        <v>49174</v>
      </c>
      <c r="V1104" s="59" t="n">
        <v>49363</v>
      </c>
      <c r="W1104" s="59" t="n">
        <v>49545</v>
      </c>
      <c r="X1104" s="59" t="n"/>
      <c r="Y1104" s="59" t="n"/>
      <c r="Z1104" s="59" t="n"/>
      <c r="AA1104" s="59" t="n"/>
      <c r="AB1104" s="59" t="n"/>
      <c r="AC1104" s="59" t="n"/>
      <c r="AD1104" s="59" t="n"/>
      <c r="AE1104" s="59" t="n"/>
      <c r="AF1104" s="59" t="n"/>
      <c r="AG1104" s="59" t="n"/>
      <c r="AH1104" s="59" t="n"/>
      <c r="AI1104" s="59" t="n"/>
      <c r="AJ1104" s="59" t="n"/>
      <c r="AK1104" s="59" t="n"/>
      <c r="AL1104" s="59" t="n"/>
      <c r="AM1104" s="59" t="n"/>
      <c r="AN1104" s="59" t="n"/>
      <c r="AO1104" s="59" t="n"/>
      <c r="AP1104" s="59" t="n"/>
      <c r="AQ1104" s="59" t="n"/>
      <c r="AR1104" s="59" t="n"/>
      <c r="AS1104" s="59" t="n"/>
      <c r="AT1104" s="59" t="n"/>
      <c r="AU1104" s="59" t="n"/>
      <c r="AV1104" s="59" t="n"/>
      <c r="AW1104" s="59" t="n"/>
      <c r="AX1104" s="59" t="n"/>
      <c r="AY1104" s="59" t="n"/>
      <c r="AZ1104" s="59" t="n"/>
      <c r="BA1104" s="59" t="n"/>
      <c r="BB1104" s="59" t="n"/>
      <c r="BC1104" s="59" t="n"/>
      <c r="BD1104" s="59" t="n"/>
      <c r="BE1104" s="59" t="n"/>
      <c r="BF1104" s="59" t="n"/>
      <c r="BG1104" s="59" t="n"/>
      <c r="BH1104" s="59" t="n"/>
      <c r="BI1104" s="59" t="n"/>
      <c r="BJ1104" s="59" t="n"/>
      <c r="BK1104" s="59" t="n"/>
      <c r="BL1104" s="59" t="n"/>
      <c r="BM1104" s="59" t="n"/>
      <c r="BN1104" s="59" t="n"/>
      <c r="BO1104" s="59" t="n"/>
      <c r="BP1104" s="59" t="n"/>
      <c r="BQ1104" s="59" t="n"/>
      <c r="BR1104" s="59" t="n"/>
      <c r="BS1104" s="59" t="n"/>
      <c r="BT1104" s="59" t="n"/>
      <c r="BU1104" s="59" t="n"/>
      <c r="BV1104" s="59" t="n"/>
      <c r="BW1104" s="59" t="n"/>
      <c r="BX1104" s="59" t="n"/>
      <c r="BY1104" s="59" t="n"/>
      <c r="BZ1104" s="59" t="n"/>
      <c r="CA1104" s="59" t="n"/>
      <c r="CB1104" s="59" t="n"/>
      <c r="CC1104" s="59" t="n"/>
      <c r="CD1104" s="59" t="n"/>
      <c r="CE1104" s="59" t="n"/>
      <c r="CF1104" s="59" t="n"/>
      <c r="CG1104" s="59" t="n"/>
      <c r="CH1104" s="59" t="n"/>
      <c r="CI1104" s="59" t="n"/>
      <c r="CJ1104" s="59" t="n"/>
      <c r="CK1104" s="59" t="n"/>
      <c r="CL1104" s="59" t="n"/>
      <c r="CM1104" s="59" t="n"/>
      <c r="CN1104" s="59" t="n"/>
      <c r="CO1104" s="59" t="n"/>
      <c r="CP1104" s="59" t="n"/>
      <c r="CQ1104" s="59" t="n"/>
      <c r="CR1104" s="59" t="n"/>
      <c r="CS1104" s="59" t="n"/>
      <c r="CT1104" s="59" t="n"/>
      <c r="CU1104" s="59" t="n"/>
      <c r="CV1104" s="59" t="n"/>
      <c r="CW1104" s="59" t="n"/>
      <c r="CX1104" s="59" t="n"/>
      <c r="CY1104" s="59" t="n"/>
      <c r="CZ1104" s="59" t="n"/>
    </row>
    <row r="1105">
      <c r="D1105" s="107" t="inlineStr">
        <is>
          <t>Amount Per Share</t>
        </is>
      </c>
      <c r="E1105" s="107" t="n">
        <v>0.075</v>
      </c>
      <c r="F1105" s="107" t="n">
        <v>0.095</v>
      </c>
      <c r="G1105" s="107" t="n">
        <v>0.135</v>
      </c>
      <c r="H1105" s="107" t="n">
        <v>0.08500000000000001</v>
      </c>
      <c r="I1105" s="107" t="n">
        <v>0.125</v>
      </c>
      <c r="J1105" s="107" t="n">
        <v>0.09</v>
      </c>
      <c r="K1105" s="107" t="n">
        <v>0.135</v>
      </c>
      <c r="L1105" s="107" t="n">
        <v>0.095</v>
      </c>
      <c r="M1105" s="107" t="n">
        <v>0.14</v>
      </c>
      <c r="N1105" s="107" t="n">
        <v>0.1</v>
      </c>
      <c r="O1105" s="107" t="n">
        <v>0.145</v>
      </c>
      <c r="P1105" s="107" t="n">
        <v>0.105</v>
      </c>
      <c r="Q1105" s="107" t="n">
        <v>0.155</v>
      </c>
      <c r="R1105" s="107" t="n">
        <v>0.11</v>
      </c>
      <c r="S1105" s="107" t="n">
        <v>0.16</v>
      </c>
      <c r="T1105" s="107" t="n">
        <v>0.115</v>
      </c>
      <c r="U1105" s="107" t="n">
        <v>0.165</v>
      </c>
      <c r="V1105" s="107" t="n">
        <v>0.115</v>
      </c>
      <c r="W1105" s="107" t="n">
        <v>0.165</v>
      </c>
      <c r="X1105" s="107" t="n"/>
      <c r="Y1105" s="107" t="n"/>
      <c r="Z1105" s="107" t="n"/>
      <c r="AA1105" s="107" t="n"/>
      <c r="AB1105" s="107" t="n"/>
      <c r="AC1105" s="107" t="n"/>
      <c r="AD1105" s="107" t="n"/>
      <c r="AE1105" s="107" t="n"/>
      <c r="AF1105" s="107" t="n"/>
      <c r="AG1105" s="107" t="n"/>
      <c r="AH1105" s="107" t="n"/>
      <c r="AI1105" s="107" t="n"/>
      <c r="AJ1105" s="107" t="n"/>
      <c r="AK1105" s="107" t="n"/>
      <c r="AL1105" s="107" t="n"/>
      <c r="AM1105" s="107" t="n"/>
      <c r="AN1105" s="107" t="n"/>
      <c r="AO1105" s="107" t="n"/>
      <c r="AP1105" s="107" t="n"/>
      <c r="AQ1105" s="107" t="n"/>
      <c r="AR1105" s="107" t="n"/>
      <c r="AS1105" s="107" t="n"/>
      <c r="AT1105" s="107" t="n"/>
      <c r="AU1105" s="107" t="n"/>
      <c r="AV1105" s="107" t="n"/>
      <c r="AW1105" s="107" t="n"/>
      <c r="AX1105" s="107" t="n"/>
      <c r="AY1105" s="107" t="n"/>
      <c r="AZ1105" s="107" t="n"/>
      <c r="BA1105" s="107" t="n"/>
      <c r="BB1105" s="107" t="n"/>
      <c r="BC1105" s="107" t="n"/>
      <c r="BD1105" s="107" t="n"/>
      <c r="BE1105" s="107" t="n"/>
      <c r="BF1105" s="107" t="n"/>
      <c r="BG1105" s="107" t="n"/>
      <c r="BH1105" s="107" t="n"/>
      <c r="BI1105" s="107" t="n"/>
      <c r="BJ1105" s="107" t="n"/>
      <c r="BK1105" s="107" t="n"/>
      <c r="BL1105" s="107" t="n"/>
      <c r="BM1105" s="107" t="n"/>
      <c r="BN1105" s="107" t="n"/>
      <c r="BO1105" s="107" t="n"/>
      <c r="BP1105" s="107" t="n"/>
      <c r="BQ1105" s="107" t="n"/>
      <c r="BR1105" s="107" t="n"/>
      <c r="BS1105" s="107" t="n"/>
      <c r="BT1105" s="107" t="n"/>
      <c r="BU1105" s="107" t="n"/>
      <c r="BV1105" s="107" t="n"/>
      <c r="BW1105" s="107" t="n"/>
      <c r="BX1105" s="107" t="n"/>
      <c r="BY1105" s="107" t="n"/>
      <c r="BZ1105" s="107" t="n"/>
      <c r="CA1105" s="107" t="n"/>
      <c r="CB1105" s="107" t="n"/>
      <c r="CC1105" s="107" t="n"/>
      <c r="CD1105" s="107" t="n"/>
      <c r="CE1105" s="107" t="n"/>
      <c r="CF1105" s="107" t="n"/>
      <c r="CG1105" s="107" t="n"/>
      <c r="CH1105" s="107" t="n"/>
      <c r="CI1105" s="107" t="n"/>
      <c r="CJ1105" s="107" t="n"/>
      <c r="CK1105" s="107" t="n"/>
      <c r="CL1105" s="107" t="n"/>
      <c r="CM1105" s="107" t="n"/>
      <c r="CN1105" s="107" t="n"/>
      <c r="CO1105" s="107" t="n"/>
      <c r="CP1105" s="107" t="n"/>
      <c r="CQ1105" s="107" t="n"/>
      <c r="CR1105" s="107" t="n"/>
      <c r="CS1105" s="107" t="n"/>
      <c r="CT1105" s="107" t="n"/>
      <c r="CU1105" s="107" t="n"/>
      <c r="CV1105" s="107" t="n"/>
      <c r="CW1105" s="107" t="n"/>
      <c r="CX1105" s="107" t="n"/>
      <c r="CY1105" s="107" t="n"/>
      <c r="CZ1105" s="107" t="n"/>
    </row>
    <row r="1107">
      <c r="A1107" s="126">
        <f>IF('AS51'!$C$106="","",'AS51'!$C$106)</f>
        <v/>
      </c>
      <c r="B1107" s="68">
        <f>IF($A1107="",0,COUNT($E1108:$CZ1108))</f>
        <v/>
      </c>
      <c r="C1107" s="69">
        <f>IF($B1107=0,0,MAX($E1108:$CZ1108))</f>
        <v/>
      </c>
      <c r="D1107" s="58">
        <f>_xll.BDS($A1107,'Field Check'!$C$44,"headers=y","startcol=1","endcol=7","dir=h","DVD_START_DT",'Field Check'!$C$59,"DVD_END_DT",'Field Check'!$D$59)</f>
        <v/>
      </c>
      <c r="E1107" s="59" t="n"/>
      <c r="F1107" s="59" t="n"/>
      <c r="G1107" s="59" t="n"/>
      <c r="H1107" s="59" t="n"/>
      <c r="I1107" s="59" t="n"/>
      <c r="J1107" s="59" t="n"/>
      <c r="K1107" s="59" t="n"/>
      <c r="L1107" s="59" t="n"/>
      <c r="M1107" s="59" t="n"/>
      <c r="N1107" s="59" t="n"/>
      <c r="O1107" s="59" t="n"/>
      <c r="P1107" s="59" t="n"/>
      <c r="Q1107" s="59" t="n"/>
      <c r="R1107" s="59" t="n"/>
      <c r="S1107" s="59" t="n"/>
      <c r="T1107" s="59" t="n"/>
      <c r="U1107" s="59" t="n"/>
      <c r="V1107" s="59" t="n"/>
      <c r="W1107" s="59" t="n"/>
      <c r="X1107" s="59" t="n"/>
      <c r="Y1107" s="59" t="n"/>
      <c r="Z1107" s="59" t="n"/>
      <c r="AA1107" s="59" t="n"/>
      <c r="AB1107" s="59" t="n"/>
      <c r="AC1107" s="59" t="n"/>
      <c r="AD1107" s="59" t="n"/>
      <c r="AE1107" s="59" t="n"/>
      <c r="AF1107" s="59" t="n"/>
      <c r="AG1107" s="59" t="n"/>
      <c r="AH1107" s="59" t="n"/>
      <c r="AI1107" s="59" t="n"/>
      <c r="AJ1107" s="59" t="n"/>
      <c r="AK1107" s="59" t="n"/>
      <c r="AL1107" s="59" t="n"/>
      <c r="AM1107" s="59" t="n"/>
      <c r="AN1107" s="59" t="n"/>
      <c r="AO1107" s="59" t="n"/>
      <c r="AP1107" s="59" t="n"/>
      <c r="AQ1107" s="59" t="n"/>
      <c r="AR1107" s="59" t="n"/>
      <c r="AS1107" s="59" t="n"/>
      <c r="AT1107" s="59" t="n"/>
      <c r="AU1107" s="59" t="n"/>
      <c r="AV1107" s="59" t="n"/>
      <c r="AW1107" s="59" t="n"/>
      <c r="AX1107" s="59" t="n"/>
      <c r="AY1107" s="59" t="n"/>
      <c r="AZ1107" s="59" t="n"/>
      <c r="BA1107" s="59" t="n"/>
      <c r="BB1107" s="59" t="n"/>
      <c r="BC1107" s="59" t="n"/>
      <c r="BD1107" s="59" t="n"/>
      <c r="BE1107" s="59" t="n"/>
      <c r="BF1107" s="59" t="n"/>
      <c r="BG1107" s="59" t="n"/>
      <c r="BH1107" s="59" t="n"/>
      <c r="BI1107" s="59" t="n"/>
      <c r="BJ1107" s="59" t="n"/>
      <c r="BK1107" s="59" t="n"/>
      <c r="BL1107" s="59" t="n"/>
      <c r="BM1107" s="59" t="n"/>
      <c r="BN1107" s="59" t="n"/>
      <c r="BO1107" s="59" t="n"/>
      <c r="BP1107" s="59" t="n"/>
      <c r="BQ1107" s="59" t="n"/>
      <c r="BR1107" s="59" t="n"/>
      <c r="BS1107" s="59" t="n"/>
      <c r="BT1107" s="59" t="n"/>
      <c r="BU1107" s="59" t="n"/>
      <c r="BV1107" s="59" t="n"/>
      <c r="BW1107" s="59" t="n"/>
      <c r="BX1107" s="59" t="n"/>
      <c r="BY1107" s="59" t="n"/>
      <c r="BZ1107" s="59" t="n"/>
      <c r="CA1107" s="59" t="n"/>
      <c r="CB1107" s="59" t="n"/>
      <c r="CC1107" s="59" t="n"/>
      <c r="CD1107" s="59" t="n"/>
      <c r="CE1107" s="59" t="n"/>
      <c r="CF1107" s="59" t="n"/>
      <c r="CG1107" s="59" t="n"/>
      <c r="CH1107" s="59" t="n"/>
      <c r="CI1107" s="59" t="n"/>
      <c r="CJ1107" s="59" t="n"/>
      <c r="CK1107" s="59" t="n"/>
      <c r="CL1107" s="59" t="n"/>
      <c r="CM1107" s="59" t="n"/>
      <c r="CN1107" s="59" t="n"/>
      <c r="CO1107" s="59" t="n"/>
      <c r="CP1107" s="59" t="n"/>
      <c r="CQ1107" s="59" t="n"/>
      <c r="CR1107" s="59" t="n"/>
      <c r="CS1107" s="59" t="n"/>
      <c r="CT1107" s="59" t="n"/>
      <c r="CU1107" s="59" t="n"/>
      <c r="CV1107" s="59" t="n"/>
      <c r="CW1107" s="59" t="n"/>
      <c r="CX1107" s="59" t="n"/>
      <c r="CY1107" s="59" t="n"/>
      <c r="CZ1107" s="59" t="n"/>
    </row>
    <row r="1108">
      <c r="D1108" s="59" t="n"/>
      <c r="E1108" s="59" t="n"/>
      <c r="F1108" s="59" t="n"/>
      <c r="G1108" s="59" t="n"/>
      <c r="H1108" s="59" t="n"/>
      <c r="I1108" s="59" t="n"/>
      <c r="J1108" s="59" t="n"/>
      <c r="K1108" s="59" t="n"/>
      <c r="L1108" s="59" t="n"/>
      <c r="M1108" s="59" t="n"/>
      <c r="N1108" s="59" t="n"/>
      <c r="O1108" s="59" t="n"/>
      <c r="P1108" s="59" t="n"/>
      <c r="Q1108" s="59" t="n"/>
      <c r="R1108" s="59" t="n"/>
      <c r="S1108" s="59" t="n"/>
      <c r="T1108" s="59" t="n"/>
      <c r="U1108" s="59" t="n"/>
      <c r="V1108" s="59" t="n"/>
      <c r="W1108" s="59" t="n"/>
      <c r="X1108" s="59" t="n"/>
      <c r="Y1108" s="59" t="n"/>
      <c r="Z1108" s="59" t="n"/>
      <c r="AA1108" s="59" t="n"/>
      <c r="AB1108" s="59" t="n"/>
      <c r="AC1108" s="59" t="n"/>
      <c r="AD1108" s="59" t="n"/>
      <c r="AE1108" s="59" t="n"/>
      <c r="AF1108" s="59" t="n"/>
      <c r="AG1108" s="59" t="n"/>
      <c r="AH1108" s="59" t="n"/>
      <c r="AI1108" s="59" t="n"/>
      <c r="AJ1108" s="59" t="n"/>
      <c r="AK1108" s="59" t="n"/>
      <c r="AL1108" s="59" t="n"/>
      <c r="AM1108" s="59" t="n"/>
      <c r="AN1108" s="59" t="n"/>
      <c r="AO1108" s="59" t="n"/>
      <c r="AP1108" s="59" t="n"/>
      <c r="AQ1108" s="59" t="n"/>
      <c r="AR1108" s="59" t="n"/>
      <c r="AS1108" s="59" t="n"/>
      <c r="AT1108" s="59" t="n"/>
      <c r="AU1108" s="59" t="n"/>
      <c r="AV1108" s="59" t="n"/>
      <c r="AW1108" s="59" t="n"/>
      <c r="AX1108" s="59" t="n"/>
      <c r="AY1108" s="59" t="n"/>
      <c r="AZ1108" s="59" t="n"/>
      <c r="BA1108" s="59" t="n"/>
      <c r="BB1108" s="59" t="n"/>
      <c r="BC1108" s="59" t="n"/>
      <c r="BD1108" s="59" t="n"/>
      <c r="BE1108" s="59" t="n"/>
      <c r="BF1108" s="59" t="n"/>
      <c r="BG1108" s="59" t="n"/>
      <c r="BH1108" s="59" t="n"/>
      <c r="BI1108" s="59" t="n"/>
      <c r="BJ1108" s="59" t="n"/>
      <c r="BK1108" s="59" t="n"/>
      <c r="BL1108" s="59" t="n"/>
      <c r="BM1108" s="59" t="n"/>
      <c r="BN1108" s="59" t="n"/>
      <c r="BO1108" s="59" t="n"/>
      <c r="BP1108" s="59" t="n"/>
      <c r="BQ1108" s="59" t="n"/>
      <c r="BR1108" s="59" t="n"/>
      <c r="BS1108" s="59" t="n"/>
      <c r="BT1108" s="59" t="n"/>
      <c r="BU1108" s="59" t="n"/>
      <c r="BV1108" s="59" t="n"/>
      <c r="BW1108" s="59" t="n"/>
      <c r="BX1108" s="59" t="n"/>
      <c r="BY1108" s="59" t="n"/>
      <c r="BZ1108" s="59" t="n"/>
      <c r="CA1108" s="59" t="n"/>
      <c r="CB1108" s="59" t="n"/>
      <c r="CC1108" s="59" t="n"/>
      <c r="CD1108" s="59" t="n"/>
      <c r="CE1108" s="59" t="n"/>
      <c r="CF1108" s="59" t="n"/>
      <c r="CG1108" s="59" t="n"/>
      <c r="CH1108" s="59" t="n"/>
      <c r="CI1108" s="59" t="n"/>
      <c r="CJ1108" s="59" t="n"/>
      <c r="CK1108" s="59" t="n"/>
      <c r="CL1108" s="59" t="n"/>
      <c r="CM1108" s="59" t="n"/>
      <c r="CN1108" s="59" t="n"/>
      <c r="CO1108" s="59" t="n"/>
      <c r="CP1108" s="59" t="n"/>
      <c r="CQ1108" s="59" t="n"/>
      <c r="CR1108" s="59" t="n"/>
      <c r="CS1108" s="59" t="n"/>
      <c r="CT1108" s="59" t="n"/>
      <c r="CU1108" s="59" t="n"/>
      <c r="CV1108" s="59" t="n"/>
      <c r="CW1108" s="59" t="n"/>
      <c r="CX1108" s="59" t="n"/>
      <c r="CY1108" s="59" t="n"/>
      <c r="CZ1108" s="59" t="n"/>
    </row>
    <row r="1109">
      <c r="D1109" s="59" t="n"/>
      <c r="E1109" s="59" t="n"/>
      <c r="F1109" s="59" t="n"/>
      <c r="G1109" s="59" t="n"/>
      <c r="H1109" s="59" t="n"/>
      <c r="I1109" s="59" t="n"/>
      <c r="J1109" s="59" t="n"/>
      <c r="K1109" s="59" t="n"/>
      <c r="L1109" s="59" t="n"/>
      <c r="M1109" s="59" t="n"/>
      <c r="N1109" s="59" t="n"/>
      <c r="O1109" s="59" t="n"/>
      <c r="P1109" s="59" t="n"/>
      <c r="Q1109" s="59" t="n"/>
      <c r="R1109" s="59" t="n"/>
      <c r="S1109" s="59" t="n"/>
      <c r="T1109" s="59" t="n"/>
      <c r="U1109" s="59" t="n"/>
      <c r="V1109" s="59" t="n"/>
      <c r="W1109" s="59" t="n"/>
      <c r="X1109" s="59" t="n"/>
      <c r="Y1109" s="59" t="n"/>
      <c r="Z1109" s="59" t="n"/>
      <c r="AA1109" s="59" t="n"/>
      <c r="AB1109" s="59" t="n"/>
      <c r="AC1109" s="59" t="n"/>
      <c r="AD1109" s="59" t="n"/>
      <c r="AE1109" s="59" t="n"/>
      <c r="AF1109" s="59" t="n"/>
      <c r="AG1109" s="59" t="n"/>
      <c r="AH1109" s="59" t="n"/>
      <c r="AI1109" s="59" t="n"/>
      <c r="AJ1109" s="59" t="n"/>
      <c r="AK1109" s="59" t="n"/>
      <c r="AL1109" s="59" t="n"/>
      <c r="AM1109" s="59" t="n"/>
      <c r="AN1109" s="59" t="n"/>
      <c r="AO1109" s="59" t="n"/>
      <c r="AP1109" s="59" t="n"/>
      <c r="AQ1109" s="59" t="n"/>
      <c r="AR1109" s="59" t="n"/>
      <c r="AS1109" s="59" t="n"/>
      <c r="AT1109" s="59" t="n"/>
      <c r="AU1109" s="59" t="n"/>
      <c r="AV1109" s="59" t="n"/>
      <c r="AW1109" s="59" t="n"/>
      <c r="AX1109" s="59" t="n"/>
      <c r="AY1109" s="59" t="n"/>
      <c r="AZ1109" s="59" t="n"/>
      <c r="BA1109" s="59" t="n"/>
      <c r="BB1109" s="59" t="n"/>
      <c r="BC1109" s="59" t="n"/>
      <c r="BD1109" s="59" t="n"/>
      <c r="BE1109" s="59" t="n"/>
      <c r="BF1109" s="59" t="n"/>
      <c r="BG1109" s="59" t="n"/>
      <c r="BH1109" s="59" t="n"/>
      <c r="BI1109" s="59" t="n"/>
      <c r="BJ1109" s="59" t="n"/>
      <c r="BK1109" s="59" t="n"/>
      <c r="BL1109" s="59" t="n"/>
      <c r="BM1109" s="59" t="n"/>
      <c r="BN1109" s="59" t="n"/>
      <c r="BO1109" s="59" t="n"/>
      <c r="BP1109" s="59" t="n"/>
      <c r="BQ1109" s="59" t="n"/>
      <c r="BR1109" s="59" t="n"/>
      <c r="BS1109" s="59" t="n"/>
      <c r="BT1109" s="59" t="n"/>
      <c r="BU1109" s="59" t="n"/>
      <c r="BV1109" s="59" t="n"/>
      <c r="BW1109" s="59" t="n"/>
      <c r="BX1109" s="59" t="n"/>
      <c r="BY1109" s="59" t="n"/>
      <c r="BZ1109" s="59" t="n"/>
      <c r="CA1109" s="59" t="n"/>
      <c r="CB1109" s="59" t="n"/>
      <c r="CC1109" s="59" t="n"/>
      <c r="CD1109" s="59" t="n"/>
      <c r="CE1109" s="59" t="n"/>
      <c r="CF1109" s="59" t="n"/>
      <c r="CG1109" s="59" t="n"/>
      <c r="CH1109" s="59" t="n"/>
      <c r="CI1109" s="59" t="n"/>
      <c r="CJ1109" s="59" t="n"/>
      <c r="CK1109" s="59" t="n"/>
      <c r="CL1109" s="59" t="n"/>
      <c r="CM1109" s="59" t="n"/>
      <c r="CN1109" s="59" t="n"/>
      <c r="CO1109" s="59" t="n"/>
      <c r="CP1109" s="59" t="n"/>
      <c r="CQ1109" s="59" t="n"/>
      <c r="CR1109" s="59" t="n"/>
      <c r="CS1109" s="59" t="n"/>
      <c r="CT1109" s="59" t="n"/>
      <c r="CU1109" s="59" t="n"/>
      <c r="CV1109" s="59" t="n"/>
      <c r="CW1109" s="59" t="n"/>
      <c r="CX1109" s="59" t="n"/>
      <c r="CY1109" s="59" t="n"/>
      <c r="CZ1109" s="59" t="n"/>
    </row>
    <row r="1110">
      <c r="D1110" s="59" t="n"/>
      <c r="E1110" s="59" t="n"/>
      <c r="F1110" s="59" t="n"/>
      <c r="G1110" s="59" t="n"/>
      <c r="H1110" s="59" t="n"/>
      <c r="I1110" s="59" t="n"/>
      <c r="J1110" s="59" t="n"/>
      <c r="K1110" s="59" t="n"/>
      <c r="L1110" s="59" t="n"/>
      <c r="M1110" s="59" t="n"/>
      <c r="N1110" s="59" t="n"/>
      <c r="O1110" s="59" t="n"/>
      <c r="P1110" s="59" t="n"/>
      <c r="Q1110" s="59" t="n"/>
      <c r="R1110" s="59" t="n"/>
      <c r="S1110" s="59" t="n"/>
      <c r="T1110" s="59" t="n"/>
      <c r="U1110" s="59" t="n"/>
      <c r="V1110" s="59" t="n"/>
      <c r="W1110" s="59" t="n"/>
      <c r="X1110" s="59" t="n"/>
      <c r="Y1110" s="59" t="n"/>
      <c r="Z1110" s="59" t="n"/>
      <c r="AA1110" s="59" t="n"/>
      <c r="AB1110" s="59" t="n"/>
      <c r="AC1110" s="59" t="n"/>
      <c r="AD1110" s="59" t="n"/>
      <c r="AE1110" s="59" t="n"/>
      <c r="AF1110" s="59" t="n"/>
      <c r="AG1110" s="59" t="n"/>
      <c r="AH1110" s="59" t="n"/>
      <c r="AI1110" s="59" t="n"/>
      <c r="AJ1110" s="59" t="n"/>
      <c r="AK1110" s="59" t="n"/>
      <c r="AL1110" s="59" t="n"/>
      <c r="AM1110" s="59" t="n"/>
      <c r="AN1110" s="59" t="n"/>
      <c r="AO1110" s="59" t="n"/>
      <c r="AP1110" s="59" t="n"/>
      <c r="AQ1110" s="59" t="n"/>
      <c r="AR1110" s="59" t="n"/>
      <c r="AS1110" s="59" t="n"/>
      <c r="AT1110" s="59" t="n"/>
      <c r="AU1110" s="59" t="n"/>
      <c r="AV1110" s="59" t="n"/>
      <c r="AW1110" s="59" t="n"/>
      <c r="AX1110" s="59" t="n"/>
      <c r="AY1110" s="59" t="n"/>
      <c r="AZ1110" s="59" t="n"/>
      <c r="BA1110" s="59" t="n"/>
      <c r="BB1110" s="59" t="n"/>
      <c r="BC1110" s="59" t="n"/>
      <c r="BD1110" s="59" t="n"/>
      <c r="BE1110" s="59" t="n"/>
      <c r="BF1110" s="59" t="n"/>
      <c r="BG1110" s="59" t="n"/>
      <c r="BH1110" s="59" t="n"/>
      <c r="BI1110" s="59" t="n"/>
      <c r="BJ1110" s="59" t="n"/>
      <c r="BK1110" s="59" t="n"/>
      <c r="BL1110" s="59" t="n"/>
      <c r="BM1110" s="59" t="n"/>
      <c r="BN1110" s="59" t="n"/>
      <c r="BO1110" s="59" t="n"/>
      <c r="BP1110" s="59" t="n"/>
      <c r="BQ1110" s="59" t="n"/>
      <c r="BR1110" s="59" t="n"/>
      <c r="BS1110" s="59" t="n"/>
      <c r="BT1110" s="59" t="n"/>
      <c r="BU1110" s="59" t="n"/>
      <c r="BV1110" s="59" t="n"/>
      <c r="BW1110" s="59" t="n"/>
      <c r="BX1110" s="59" t="n"/>
      <c r="BY1110" s="59" t="n"/>
      <c r="BZ1110" s="59" t="n"/>
      <c r="CA1110" s="59" t="n"/>
      <c r="CB1110" s="59" t="n"/>
      <c r="CC1110" s="59" t="n"/>
      <c r="CD1110" s="59" t="n"/>
      <c r="CE1110" s="59" t="n"/>
      <c r="CF1110" s="59" t="n"/>
      <c r="CG1110" s="59" t="n"/>
      <c r="CH1110" s="59" t="n"/>
      <c r="CI1110" s="59" t="n"/>
      <c r="CJ1110" s="59" t="n"/>
      <c r="CK1110" s="59" t="n"/>
      <c r="CL1110" s="59" t="n"/>
      <c r="CM1110" s="59" t="n"/>
      <c r="CN1110" s="59" t="n"/>
      <c r="CO1110" s="59" t="n"/>
      <c r="CP1110" s="59" t="n"/>
      <c r="CQ1110" s="59" t="n"/>
      <c r="CR1110" s="59" t="n"/>
      <c r="CS1110" s="59" t="n"/>
      <c r="CT1110" s="59" t="n"/>
      <c r="CU1110" s="59" t="n"/>
      <c r="CV1110" s="59" t="n"/>
      <c r="CW1110" s="59" t="n"/>
      <c r="CX1110" s="59" t="n"/>
      <c r="CY1110" s="59" t="n"/>
      <c r="CZ1110" s="59" t="n"/>
    </row>
    <row r="1111">
      <c r="D1111" s="107" t="n"/>
      <c r="E1111" s="107" t="n"/>
      <c r="F1111" s="107" t="n"/>
      <c r="G1111" s="107" t="n"/>
      <c r="H1111" s="107" t="n"/>
      <c r="I1111" s="107" t="n"/>
      <c r="J1111" s="107" t="n"/>
      <c r="K1111" s="107" t="n"/>
      <c r="L1111" s="107" t="n"/>
      <c r="M1111" s="107" t="n"/>
      <c r="N1111" s="107" t="n"/>
      <c r="O1111" s="107" t="n"/>
      <c r="P1111" s="107" t="n"/>
      <c r="Q1111" s="107" t="n"/>
      <c r="R1111" s="107" t="n"/>
      <c r="S1111" s="107" t="n"/>
      <c r="T1111" s="107" t="n"/>
      <c r="U1111" s="107" t="n"/>
      <c r="V1111" s="107" t="n"/>
      <c r="W1111" s="107" t="n"/>
      <c r="X1111" s="107" t="n"/>
      <c r="Y1111" s="107" t="n"/>
      <c r="Z1111" s="107" t="n"/>
      <c r="AA1111" s="107" t="n"/>
      <c r="AB1111" s="107" t="n"/>
      <c r="AC1111" s="107" t="n"/>
      <c r="AD1111" s="107" t="n"/>
      <c r="AE1111" s="107" t="n"/>
      <c r="AF1111" s="107" t="n"/>
      <c r="AG1111" s="107" t="n"/>
      <c r="AH1111" s="107" t="n"/>
      <c r="AI1111" s="107" t="n"/>
      <c r="AJ1111" s="107" t="n"/>
      <c r="AK1111" s="107" t="n"/>
      <c r="AL1111" s="107" t="n"/>
      <c r="AM1111" s="107" t="n"/>
      <c r="AN1111" s="107" t="n"/>
      <c r="AO1111" s="107" t="n"/>
      <c r="AP1111" s="107" t="n"/>
      <c r="AQ1111" s="107" t="n"/>
      <c r="AR1111" s="107" t="n"/>
      <c r="AS1111" s="107" t="n"/>
      <c r="AT1111" s="107" t="n"/>
      <c r="AU1111" s="107" t="n"/>
      <c r="AV1111" s="107" t="n"/>
      <c r="AW1111" s="107" t="n"/>
      <c r="AX1111" s="107" t="n"/>
      <c r="AY1111" s="107" t="n"/>
      <c r="AZ1111" s="107" t="n"/>
      <c r="BA1111" s="107" t="n"/>
      <c r="BB1111" s="107" t="n"/>
      <c r="BC1111" s="107" t="n"/>
      <c r="BD1111" s="107" t="n"/>
      <c r="BE1111" s="107" t="n"/>
      <c r="BF1111" s="107" t="n"/>
      <c r="BG1111" s="107" t="n"/>
      <c r="BH1111" s="107" t="n"/>
      <c r="BI1111" s="107" t="n"/>
      <c r="BJ1111" s="107" t="n"/>
      <c r="BK1111" s="107" t="n"/>
      <c r="BL1111" s="107" t="n"/>
      <c r="BM1111" s="107" t="n"/>
      <c r="BN1111" s="107" t="n"/>
      <c r="BO1111" s="107" t="n"/>
      <c r="BP1111" s="107" t="n"/>
      <c r="BQ1111" s="107" t="n"/>
      <c r="BR1111" s="107" t="n"/>
      <c r="BS1111" s="107" t="n"/>
      <c r="BT1111" s="107" t="n"/>
      <c r="BU1111" s="107" t="n"/>
      <c r="BV1111" s="107" t="n"/>
      <c r="BW1111" s="107" t="n"/>
      <c r="BX1111" s="107" t="n"/>
      <c r="BY1111" s="107" t="n"/>
      <c r="BZ1111" s="107" t="n"/>
      <c r="CA1111" s="107" t="n"/>
      <c r="CB1111" s="107" t="n"/>
      <c r="CC1111" s="107" t="n"/>
      <c r="CD1111" s="107" t="n"/>
      <c r="CE1111" s="107" t="n"/>
      <c r="CF1111" s="107" t="n"/>
      <c r="CG1111" s="107" t="n"/>
      <c r="CH1111" s="107" t="n"/>
      <c r="CI1111" s="107" t="n"/>
      <c r="CJ1111" s="107" t="n"/>
      <c r="CK1111" s="107" t="n"/>
      <c r="CL1111" s="107" t="n"/>
      <c r="CM1111" s="107" t="n"/>
      <c r="CN1111" s="107" t="n"/>
      <c r="CO1111" s="107" t="n"/>
      <c r="CP1111" s="107" t="n"/>
      <c r="CQ1111" s="107" t="n"/>
      <c r="CR1111" s="107" t="n"/>
      <c r="CS1111" s="107" t="n"/>
      <c r="CT1111" s="107" t="n"/>
      <c r="CU1111" s="107" t="n"/>
      <c r="CV1111" s="107" t="n"/>
      <c r="CW1111" s="107" t="n"/>
      <c r="CX1111" s="107" t="n"/>
      <c r="CY1111" s="107" t="n"/>
      <c r="CZ1111" s="107" t="n"/>
    </row>
    <row r="1114">
      <c r="A1114" s="2">
        <f>IF($A1107="","","   projections")</f>
        <v/>
      </c>
      <c r="B1114" s="68">
        <f>IF($A1107="",0,COUNT($E1115:$CZ1115))</f>
        <v/>
      </c>
      <c r="C1114" s="69">
        <f>IF($B1114=0,0,MAX($E1115:$CZ1115))</f>
        <v/>
      </c>
      <c r="D1114" s="58">
        <f>_xll.BDS($A1107,'Field Check'!$C$42,"headers=y","startcol=1","endcol=3","dir=h")</f>
        <v/>
      </c>
      <c r="E1114" s="59" t="n"/>
      <c r="F1114" s="59" t="n"/>
      <c r="G1114" s="59" t="n"/>
      <c r="H1114" s="59" t="n"/>
      <c r="I1114" s="59" t="n"/>
      <c r="J1114" s="59" t="n"/>
      <c r="K1114" s="59" t="n"/>
      <c r="L1114" s="59" t="n"/>
      <c r="M1114" s="59" t="n"/>
      <c r="N1114" s="59" t="n"/>
      <c r="O1114" s="59" t="n"/>
      <c r="P1114" s="59" t="n"/>
      <c r="Q1114" s="59" t="n"/>
      <c r="R1114" s="59" t="n"/>
      <c r="S1114" s="59" t="n"/>
      <c r="T1114" s="59" t="n"/>
      <c r="U1114" s="59" t="n"/>
      <c r="V1114" s="59" t="n"/>
      <c r="W1114" s="59" t="n"/>
      <c r="X1114" s="59" t="n"/>
      <c r="Y1114" s="59" t="n"/>
      <c r="Z1114" s="59" t="n"/>
      <c r="AA1114" s="59" t="n"/>
      <c r="AB1114" s="59" t="n"/>
      <c r="AC1114" s="59" t="n"/>
      <c r="AD1114" s="59" t="n"/>
      <c r="AE1114" s="59" t="n"/>
      <c r="AF1114" s="59" t="n"/>
      <c r="AG1114" s="59" t="n"/>
      <c r="AH1114" s="59" t="n"/>
      <c r="AI1114" s="59" t="n"/>
      <c r="AJ1114" s="59" t="n"/>
      <c r="AK1114" s="59" t="n"/>
      <c r="AL1114" s="59" t="n"/>
      <c r="AM1114" s="59" t="n"/>
      <c r="AN1114" s="59" t="n"/>
      <c r="AO1114" s="59" t="n"/>
      <c r="AP1114" s="59" t="n"/>
      <c r="AQ1114" s="59" t="n"/>
      <c r="AR1114" s="59" t="n"/>
      <c r="AS1114" s="59" t="n"/>
      <c r="AT1114" s="59" t="n"/>
      <c r="AU1114" s="59" t="n"/>
      <c r="AV1114" s="59" t="n"/>
      <c r="AW1114" s="59" t="n"/>
      <c r="AX1114" s="59" t="n"/>
      <c r="AY1114" s="59" t="n"/>
      <c r="AZ1114" s="59" t="n"/>
      <c r="BA1114" s="59" t="n"/>
      <c r="BB1114" s="59" t="n"/>
      <c r="BC1114" s="59" t="n"/>
      <c r="BD1114" s="59" t="n"/>
      <c r="BE1114" s="59" t="n"/>
      <c r="BF1114" s="59" t="n"/>
      <c r="BG1114" s="59" t="n"/>
      <c r="BH1114" s="59" t="n"/>
      <c r="BI1114" s="59" t="n"/>
      <c r="BJ1114" s="59" t="n"/>
      <c r="BK1114" s="59" t="n"/>
      <c r="BL1114" s="59" t="n"/>
      <c r="BM1114" s="59" t="n"/>
      <c r="BN1114" s="59" t="n"/>
      <c r="BO1114" s="59" t="n"/>
      <c r="BP1114" s="59" t="n"/>
      <c r="BQ1114" s="59" t="n"/>
      <c r="BR1114" s="59" t="n"/>
      <c r="BS1114" s="59" t="n"/>
      <c r="BT1114" s="59" t="n"/>
      <c r="BU1114" s="59" t="n"/>
      <c r="BV1114" s="59" t="n"/>
      <c r="BW1114" s="59" t="n"/>
      <c r="BX1114" s="59" t="n"/>
      <c r="BY1114" s="59" t="n"/>
      <c r="BZ1114" s="59" t="n"/>
      <c r="CA1114" s="59" t="n"/>
      <c r="CB1114" s="59" t="n"/>
      <c r="CC1114" s="59" t="n"/>
      <c r="CD1114" s="59" t="n"/>
      <c r="CE1114" s="59" t="n"/>
      <c r="CF1114" s="59" t="n"/>
      <c r="CG1114" s="59" t="n"/>
      <c r="CH1114" s="59" t="n"/>
      <c r="CI1114" s="59" t="n"/>
      <c r="CJ1114" s="59" t="n"/>
      <c r="CK1114" s="59" t="n"/>
      <c r="CL1114" s="59" t="n"/>
      <c r="CM1114" s="59" t="n"/>
      <c r="CN1114" s="59" t="n"/>
      <c r="CO1114" s="59" t="n"/>
      <c r="CP1114" s="59" t="n"/>
      <c r="CQ1114" s="59" t="n"/>
      <c r="CR1114" s="59" t="n"/>
      <c r="CS1114" s="59" t="n"/>
      <c r="CT1114" s="59" t="n"/>
      <c r="CU1114" s="59" t="n"/>
      <c r="CV1114" s="59" t="n"/>
      <c r="CW1114" s="59" t="n"/>
      <c r="CX1114" s="59" t="n"/>
      <c r="CY1114" s="59" t="n"/>
      <c r="CZ1114" s="59" t="n"/>
    </row>
    <row r="1115">
      <c r="D1115" s="59" t="n"/>
      <c r="E1115" s="59" t="n"/>
      <c r="F1115" s="59" t="n"/>
      <c r="G1115" s="59" t="n"/>
      <c r="H1115" s="59" t="n"/>
      <c r="I1115" s="59" t="n"/>
      <c r="J1115" s="59" t="n"/>
      <c r="K1115" s="59" t="n"/>
      <c r="L1115" s="59" t="n"/>
      <c r="M1115" s="59" t="n"/>
      <c r="N1115" s="59" t="n"/>
      <c r="O1115" s="59" t="n"/>
      <c r="P1115" s="59" t="n"/>
      <c r="Q1115" s="59" t="n"/>
      <c r="R1115" s="59" t="n"/>
      <c r="S1115" s="59" t="n"/>
      <c r="T1115" s="59" t="n"/>
      <c r="U1115" s="59" t="n"/>
      <c r="V1115" s="59" t="n"/>
      <c r="W1115" s="59" t="n"/>
      <c r="X1115" s="59" t="n"/>
      <c r="Y1115" s="59" t="n"/>
      <c r="Z1115" s="59" t="n"/>
      <c r="AA1115" s="59" t="n"/>
      <c r="AB1115" s="59" t="n"/>
      <c r="AC1115" s="59" t="n"/>
      <c r="AD1115" s="59" t="n"/>
      <c r="AE1115" s="59" t="n"/>
      <c r="AF1115" s="59" t="n"/>
      <c r="AG1115" s="59" t="n"/>
      <c r="AH1115" s="59" t="n"/>
      <c r="AI1115" s="59" t="n"/>
      <c r="AJ1115" s="59" t="n"/>
      <c r="AK1115" s="59" t="n"/>
      <c r="AL1115" s="59" t="n"/>
      <c r="AM1115" s="59" t="n"/>
      <c r="AN1115" s="59" t="n"/>
      <c r="AO1115" s="59" t="n"/>
      <c r="AP1115" s="59" t="n"/>
      <c r="AQ1115" s="59" t="n"/>
      <c r="AR1115" s="59" t="n"/>
      <c r="AS1115" s="59" t="n"/>
      <c r="AT1115" s="59" t="n"/>
      <c r="AU1115" s="59" t="n"/>
      <c r="AV1115" s="59" t="n"/>
      <c r="AW1115" s="59" t="n"/>
      <c r="AX1115" s="59" t="n"/>
      <c r="AY1115" s="59" t="n"/>
      <c r="AZ1115" s="59" t="n"/>
      <c r="BA1115" s="59" t="n"/>
      <c r="BB1115" s="59" t="n"/>
      <c r="BC1115" s="59" t="n"/>
      <c r="BD1115" s="59" t="n"/>
      <c r="BE1115" s="59" t="n"/>
      <c r="BF1115" s="59" t="n"/>
      <c r="BG1115" s="59" t="n"/>
      <c r="BH1115" s="59" t="n"/>
      <c r="BI1115" s="59" t="n"/>
      <c r="BJ1115" s="59" t="n"/>
      <c r="BK1115" s="59" t="n"/>
      <c r="BL1115" s="59" t="n"/>
      <c r="BM1115" s="59" t="n"/>
      <c r="BN1115" s="59" t="n"/>
      <c r="BO1115" s="59" t="n"/>
      <c r="BP1115" s="59" t="n"/>
      <c r="BQ1115" s="59" t="n"/>
      <c r="BR1115" s="59" t="n"/>
      <c r="BS1115" s="59" t="n"/>
      <c r="BT1115" s="59" t="n"/>
      <c r="BU1115" s="59" t="n"/>
      <c r="BV1115" s="59" t="n"/>
      <c r="BW1115" s="59" t="n"/>
      <c r="BX1115" s="59" t="n"/>
      <c r="BY1115" s="59" t="n"/>
      <c r="BZ1115" s="59" t="n"/>
      <c r="CA1115" s="59" t="n"/>
      <c r="CB1115" s="59" t="n"/>
      <c r="CC1115" s="59" t="n"/>
      <c r="CD1115" s="59" t="n"/>
      <c r="CE1115" s="59" t="n"/>
      <c r="CF1115" s="59" t="n"/>
      <c r="CG1115" s="59" t="n"/>
      <c r="CH1115" s="59" t="n"/>
      <c r="CI1115" s="59" t="n"/>
      <c r="CJ1115" s="59" t="n"/>
      <c r="CK1115" s="59" t="n"/>
      <c r="CL1115" s="59" t="n"/>
      <c r="CM1115" s="59" t="n"/>
      <c r="CN1115" s="59" t="n"/>
      <c r="CO1115" s="59" t="n"/>
      <c r="CP1115" s="59" t="n"/>
      <c r="CQ1115" s="59" t="n"/>
      <c r="CR1115" s="59" t="n"/>
      <c r="CS1115" s="59" t="n"/>
      <c r="CT1115" s="59" t="n"/>
      <c r="CU1115" s="59" t="n"/>
      <c r="CV1115" s="59" t="n"/>
      <c r="CW1115" s="59" t="n"/>
      <c r="CX1115" s="59" t="n"/>
      <c r="CY1115" s="59" t="n"/>
      <c r="CZ1115" s="59" t="n"/>
    </row>
    <row r="1116">
      <c r="D1116" s="107" t="n"/>
      <c r="E1116" s="107" t="n"/>
      <c r="F1116" s="107" t="n"/>
      <c r="G1116" s="107" t="n"/>
      <c r="H1116" s="107" t="n"/>
      <c r="I1116" s="107" t="n"/>
      <c r="J1116" s="107" t="n"/>
      <c r="K1116" s="107" t="n"/>
      <c r="L1116" s="107" t="n"/>
      <c r="M1116" s="107" t="n"/>
      <c r="N1116" s="107" t="n"/>
      <c r="O1116" s="107" t="n"/>
      <c r="P1116" s="107" t="n"/>
      <c r="Q1116" s="107" t="n"/>
      <c r="R1116" s="107" t="n"/>
      <c r="S1116" s="107" t="n"/>
      <c r="T1116" s="107" t="n"/>
      <c r="U1116" s="107" t="n"/>
      <c r="V1116" s="107" t="n"/>
      <c r="W1116" s="107" t="n"/>
      <c r="X1116" s="107" t="n"/>
      <c r="Y1116" s="107" t="n"/>
      <c r="Z1116" s="107" t="n"/>
      <c r="AA1116" s="107" t="n"/>
      <c r="AB1116" s="107" t="n"/>
      <c r="AC1116" s="107" t="n"/>
      <c r="AD1116" s="107" t="n"/>
      <c r="AE1116" s="107" t="n"/>
      <c r="AF1116" s="107" t="n"/>
      <c r="AG1116" s="107" t="n"/>
      <c r="AH1116" s="107" t="n"/>
      <c r="AI1116" s="107" t="n"/>
      <c r="AJ1116" s="107" t="n"/>
      <c r="AK1116" s="107" t="n"/>
      <c r="AL1116" s="107" t="n"/>
      <c r="AM1116" s="107" t="n"/>
      <c r="AN1116" s="107" t="n"/>
      <c r="AO1116" s="107" t="n"/>
      <c r="AP1116" s="107" t="n"/>
      <c r="AQ1116" s="107" t="n"/>
      <c r="AR1116" s="107" t="n"/>
      <c r="AS1116" s="107" t="n"/>
      <c r="AT1116" s="107" t="n"/>
      <c r="AU1116" s="107" t="n"/>
      <c r="AV1116" s="107" t="n"/>
      <c r="AW1116" s="107" t="n"/>
      <c r="AX1116" s="107" t="n"/>
      <c r="AY1116" s="107" t="n"/>
      <c r="AZ1116" s="107" t="n"/>
      <c r="BA1116" s="107" t="n"/>
      <c r="BB1116" s="107" t="n"/>
      <c r="BC1116" s="107" t="n"/>
      <c r="BD1116" s="107" t="n"/>
      <c r="BE1116" s="107" t="n"/>
      <c r="BF1116" s="107" t="n"/>
      <c r="BG1116" s="107" t="n"/>
      <c r="BH1116" s="107" t="n"/>
      <c r="BI1116" s="107" t="n"/>
      <c r="BJ1116" s="107" t="n"/>
      <c r="BK1116" s="107" t="n"/>
      <c r="BL1116" s="107" t="n"/>
      <c r="BM1116" s="107" t="n"/>
      <c r="BN1116" s="107" t="n"/>
      <c r="BO1116" s="107" t="n"/>
      <c r="BP1116" s="107" t="n"/>
      <c r="BQ1116" s="107" t="n"/>
      <c r="BR1116" s="107" t="n"/>
      <c r="BS1116" s="107" t="n"/>
      <c r="BT1116" s="107" t="n"/>
      <c r="BU1116" s="107" t="n"/>
      <c r="BV1116" s="107" t="n"/>
      <c r="BW1116" s="107" t="n"/>
      <c r="BX1116" s="107" t="n"/>
      <c r="BY1116" s="107" t="n"/>
      <c r="BZ1116" s="107" t="n"/>
      <c r="CA1116" s="107" t="n"/>
      <c r="CB1116" s="107" t="n"/>
      <c r="CC1116" s="107" t="n"/>
      <c r="CD1116" s="107" t="n"/>
      <c r="CE1116" s="107" t="n"/>
      <c r="CF1116" s="107" t="n"/>
      <c r="CG1116" s="107" t="n"/>
      <c r="CH1116" s="107" t="n"/>
      <c r="CI1116" s="107" t="n"/>
      <c r="CJ1116" s="107" t="n"/>
      <c r="CK1116" s="107" t="n"/>
      <c r="CL1116" s="107" t="n"/>
      <c r="CM1116" s="107" t="n"/>
      <c r="CN1116" s="107" t="n"/>
      <c r="CO1116" s="107" t="n"/>
      <c r="CP1116" s="107" t="n"/>
      <c r="CQ1116" s="107" t="n"/>
      <c r="CR1116" s="107" t="n"/>
      <c r="CS1116" s="107" t="n"/>
      <c r="CT1116" s="107" t="n"/>
      <c r="CU1116" s="107" t="n"/>
      <c r="CV1116" s="107" t="n"/>
      <c r="CW1116" s="107" t="n"/>
      <c r="CX1116" s="107" t="n"/>
      <c r="CY1116" s="107" t="n"/>
      <c r="CZ1116" s="107" t="n"/>
    </row>
    <row r="1118">
      <c r="A1118" s="126">
        <f>IF('AS51'!$C$107="","",'AS51'!$C$107)</f>
        <v/>
      </c>
      <c r="B1118" s="68">
        <f>IF($A1118="",0,COUNT($E1119:$CZ1119))</f>
        <v/>
      </c>
      <c r="C1118" s="69">
        <f>IF($B1118=0,0,MAX($E1119:$CZ1119))</f>
        <v/>
      </c>
      <c r="D1118" s="58">
        <f>_xll.BDS($A1118,'Field Check'!$C$44,"headers=y","startcol=1","endcol=7","dir=h","DVD_START_DT",'Field Check'!$C$59,"DVD_END_DT",'Field Check'!$D$59)</f>
        <v/>
      </c>
      <c r="E1118" s="59" t="n"/>
      <c r="F1118" s="59" t="n"/>
      <c r="G1118" s="59" t="n"/>
      <c r="H1118" s="59" t="n"/>
      <c r="I1118" s="59" t="n"/>
      <c r="J1118" s="59" t="n"/>
      <c r="K1118" s="59" t="n"/>
      <c r="L1118" s="59" t="n"/>
      <c r="M1118" s="59" t="n"/>
      <c r="N1118" s="59" t="n"/>
      <c r="O1118" s="59" t="n"/>
      <c r="P1118" s="59" t="n"/>
      <c r="Q1118" s="59" t="n"/>
      <c r="R1118" s="59" t="n"/>
      <c r="S1118" s="59" t="n"/>
      <c r="T1118" s="59" t="n"/>
      <c r="U1118" s="59" t="n"/>
      <c r="V1118" s="59" t="n"/>
      <c r="W1118" s="59" t="n"/>
      <c r="X1118" s="59" t="n"/>
      <c r="Y1118" s="59" t="n"/>
      <c r="Z1118" s="59" t="n"/>
      <c r="AA1118" s="59" t="n"/>
      <c r="AB1118" s="59" t="n"/>
      <c r="AC1118" s="59" t="n"/>
      <c r="AD1118" s="59" t="n"/>
      <c r="AE1118" s="59" t="n"/>
      <c r="AF1118" s="59" t="n"/>
      <c r="AG1118" s="59" t="n"/>
      <c r="AH1118" s="59" t="n"/>
      <c r="AI1118" s="59" t="n"/>
      <c r="AJ1118" s="59" t="n"/>
      <c r="AK1118" s="59" t="n"/>
      <c r="AL1118" s="59" t="n"/>
      <c r="AM1118" s="59" t="n"/>
      <c r="AN1118" s="59" t="n"/>
      <c r="AO1118" s="59" t="n"/>
      <c r="AP1118" s="59" t="n"/>
      <c r="AQ1118" s="59" t="n"/>
      <c r="AR1118" s="59" t="n"/>
      <c r="AS1118" s="59" t="n"/>
      <c r="AT1118" s="59" t="n"/>
      <c r="AU1118" s="59" t="n"/>
      <c r="AV1118" s="59" t="n"/>
      <c r="AW1118" s="59" t="n"/>
      <c r="AX1118" s="59" t="n"/>
      <c r="AY1118" s="59" t="n"/>
      <c r="AZ1118" s="59" t="n"/>
      <c r="BA1118" s="59" t="n"/>
      <c r="BB1118" s="59" t="n"/>
      <c r="BC1118" s="59" t="n"/>
      <c r="BD1118" s="59" t="n"/>
      <c r="BE1118" s="59" t="n"/>
      <c r="BF1118" s="59" t="n"/>
      <c r="BG1118" s="59" t="n"/>
      <c r="BH1118" s="59" t="n"/>
      <c r="BI1118" s="59" t="n"/>
      <c r="BJ1118" s="59" t="n"/>
      <c r="BK1118" s="59" t="n"/>
      <c r="BL1118" s="59" t="n"/>
      <c r="BM1118" s="59" t="n"/>
      <c r="BN1118" s="59" t="n"/>
      <c r="BO1118" s="59" t="n"/>
      <c r="BP1118" s="59" t="n"/>
      <c r="BQ1118" s="59" t="n"/>
      <c r="BR1118" s="59" t="n"/>
      <c r="BS1118" s="59" t="n"/>
      <c r="BT1118" s="59" t="n"/>
      <c r="BU1118" s="59" t="n"/>
      <c r="BV1118" s="59" t="n"/>
      <c r="BW1118" s="59" t="n"/>
      <c r="BX1118" s="59" t="n"/>
      <c r="BY1118" s="59" t="n"/>
      <c r="BZ1118" s="59" t="n"/>
      <c r="CA1118" s="59" t="n"/>
      <c r="CB1118" s="59" t="n"/>
      <c r="CC1118" s="59" t="n"/>
      <c r="CD1118" s="59" t="n"/>
      <c r="CE1118" s="59" t="n"/>
      <c r="CF1118" s="59" t="n"/>
      <c r="CG1118" s="59" t="n"/>
      <c r="CH1118" s="59" t="n"/>
      <c r="CI1118" s="59" t="n"/>
      <c r="CJ1118" s="59" t="n"/>
      <c r="CK1118" s="59" t="n"/>
      <c r="CL1118" s="59" t="n"/>
      <c r="CM1118" s="59" t="n"/>
      <c r="CN1118" s="59" t="n"/>
      <c r="CO1118" s="59" t="n"/>
      <c r="CP1118" s="59" t="n"/>
      <c r="CQ1118" s="59" t="n"/>
      <c r="CR1118" s="59" t="n"/>
      <c r="CS1118" s="59" t="n"/>
      <c r="CT1118" s="59" t="n"/>
      <c r="CU1118" s="59" t="n"/>
      <c r="CV1118" s="59" t="n"/>
      <c r="CW1118" s="59" t="n"/>
      <c r="CX1118" s="59" t="n"/>
      <c r="CY1118" s="59" t="n"/>
      <c r="CZ1118" s="59" t="n"/>
    </row>
    <row r="1119">
      <c r="D1119" s="59" t="n"/>
      <c r="E1119" s="59" t="n"/>
      <c r="F1119" s="59" t="n"/>
      <c r="G1119" s="59" t="n"/>
      <c r="H1119" s="59" t="n"/>
      <c r="I1119" s="59" t="n"/>
      <c r="J1119" s="59" t="n"/>
      <c r="K1119" s="59" t="n"/>
      <c r="L1119" s="59" t="n"/>
      <c r="M1119" s="59" t="n"/>
      <c r="N1119" s="59" t="n"/>
      <c r="O1119" s="59" t="n"/>
      <c r="P1119" s="59" t="n"/>
      <c r="Q1119" s="59" t="n"/>
      <c r="R1119" s="59" t="n"/>
      <c r="S1119" s="59" t="n"/>
      <c r="T1119" s="59" t="n"/>
      <c r="U1119" s="59" t="n"/>
      <c r="V1119" s="59" t="n"/>
      <c r="W1119" s="59" t="n"/>
      <c r="X1119" s="59" t="n"/>
      <c r="Y1119" s="59" t="n"/>
      <c r="Z1119" s="59" t="n"/>
      <c r="AA1119" s="59" t="n"/>
      <c r="AB1119" s="59" t="n"/>
      <c r="AC1119" s="59" t="n"/>
      <c r="AD1119" s="59" t="n"/>
      <c r="AE1119" s="59" t="n"/>
      <c r="AF1119" s="59" t="n"/>
      <c r="AG1119" s="59" t="n"/>
      <c r="AH1119" s="59" t="n"/>
      <c r="AI1119" s="59" t="n"/>
      <c r="AJ1119" s="59" t="n"/>
      <c r="AK1119" s="59" t="n"/>
      <c r="AL1119" s="59" t="n"/>
      <c r="AM1119" s="59" t="n"/>
      <c r="AN1119" s="59" t="n"/>
      <c r="AO1119" s="59" t="n"/>
      <c r="AP1119" s="59" t="n"/>
      <c r="AQ1119" s="59" t="n"/>
      <c r="AR1119" s="59" t="n"/>
      <c r="AS1119" s="59" t="n"/>
      <c r="AT1119" s="59" t="n"/>
      <c r="AU1119" s="59" t="n"/>
      <c r="AV1119" s="59" t="n"/>
      <c r="AW1119" s="59" t="n"/>
      <c r="AX1119" s="59" t="n"/>
      <c r="AY1119" s="59" t="n"/>
      <c r="AZ1119" s="59" t="n"/>
      <c r="BA1119" s="59" t="n"/>
      <c r="BB1119" s="59" t="n"/>
      <c r="BC1119" s="59" t="n"/>
      <c r="BD1119" s="59" t="n"/>
      <c r="BE1119" s="59" t="n"/>
      <c r="BF1119" s="59" t="n"/>
      <c r="BG1119" s="59" t="n"/>
      <c r="BH1119" s="59" t="n"/>
      <c r="BI1119" s="59" t="n"/>
      <c r="BJ1119" s="59" t="n"/>
      <c r="BK1119" s="59" t="n"/>
      <c r="BL1119" s="59" t="n"/>
      <c r="BM1119" s="59" t="n"/>
      <c r="BN1119" s="59" t="n"/>
      <c r="BO1119" s="59" t="n"/>
      <c r="BP1119" s="59" t="n"/>
      <c r="BQ1119" s="59" t="n"/>
      <c r="BR1119" s="59" t="n"/>
      <c r="BS1119" s="59" t="n"/>
      <c r="BT1119" s="59" t="n"/>
      <c r="BU1119" s="59" t="n"/>
      <c r="BV1119" s="59" t="n"/>
      <c r="BW1119" s="59" t="n"/>
      <c r="BX1119" s="59" t="n"/>
      <c r="BY1119" s="59" t="n"/>
      <c r="BZ1119" s="59" t="n"/>
      <c r="CA1119" s="59" t="n"/>
      <c r="CB1119" s="59" t="n"/>
      <c r="CC1119" s="59" t="n"/>
      <c r="CD1119" s="59" t="n"/>
      <c r="CE1119" s="59" t="n"/>
      <c r="CF1119" s="59" t="n"/>
      <c r="CG1119" s="59" t="n"/>
      <c r="CH1119" s="59" t="n"/>
      <c r="CI1119" s="59" t="n"/>
      <c r="CJ1119" s="59" t="n"/>
      <c r="CK1119" s="59" t="n"/>
      <c r="CL1119" s="59" t="n"/>
      <c r="CM1119" s="59" t="n"/>
      <c r="CN1119" s="59" t="n"/>
      <c r="CO1119" s="59" t="n"/>
      <c r="CP1119" s="59" t="n"/>
      <c r="CQ1119" s="59" t="n"/>
      <c r="CR1119" s="59" t="n"/>
      <c r="CS1119" s="59" t="n"/>
      <c r="CT1119" s="59" t="n"/>
      <c r="CU1119" s="59" t="n"/>
      <c r="CV1119" s="59" t="n"/>
      <c r="CW1119" s="59" t="n"/>
      <c r="CX1119" s="59" t="n"/>
      <c r="CY1119" s="59" t="n"/>
      <c r="CZ1119" s="59" t="n"/>
    </row>
    <row r="1120">
      <c r="D1120" s="59" t="n"/>
      <c r="E1120" s="59" t="n"/>
      <c r="F1120" s="59" t="n"/>
      <c r="G1120" s="59" t="n"/>
      <c r="H1120" s="59" t="n"/>
      <c r="I1120" s="59" t="n"/>
      <c r="J1120" s="59" t="n"/>
      <c r="K1120" s="59" t="n"/>
      <c r="L1120" s="59" t="n"/>
      <c r="M1120" s="59" t="n"/>
      <c r="N1120" s="59" t="n"/>
      <c r="O1120" s="59" t="n"/>
      <c r="P1120" s="59" t="n"/>
      <c r="Q1120" s="59" t="n"/>
      <c r="R1120" s="59" t="n"/>
      <c r="S1120" s="59" t="n"/>
      <c r="T1120" s="59" t="n"/>
      <c r="U1120" s="59" t="n"/>
      <c r="V1120" s="59" t="n"/>
      <c r="W1120" s="59" t="n"/>
      <c r="X1120" s="59" t="n"/>
      <c r="Y1120" s="59" t="n"/>
      <c r="Z1120" s="59" t="n"/>
      <c r="AA1120" s="59" t="n"/>
      <c r="AB1120" s="59" t="n"/>
      <c r="AC1120" s="59" t="n"/>
      <c r="AD1120" s="59" t="n"/>
      <c r="AE1120" s="59" t="n"/>
      <c r="AF1120" s="59" t="n"/>
      <c r="AG1120" s="59" t="n"/>
      <c r="AH1120" s="59" t="n"/>
      <c r="AI1120" s="59" t="n"/>
      <c r="AJ1120" s="59" t="n"/>
      <c r="AK1120" s="59" t="n"/>
      <c r="AL1120" s="59" t="n"/>
      <c r="AM1120" s="59" t="n"/>
      <c r="AN1120" s="59" t="n"/>
      <c r="AO1120" s="59" t="n"/>
      <c r="AP1120" s="59" t="n"/>
      <c r="AQ1120" s="59" t="n"/>
      <c r="AR1120" s="59" t="n"/>
      <c r="AS1120" s="59" t="n"/>
      <c r="AT1120" s="59" t="n"/>
      <c r="AU1120" s="59" t="n"/>
      <c r="AV1120" s="59" t="n"/>
      <c r="AW1120" s="59" t="n"/>
      <c r="AX1120" s="59" t="n"/>
      <c r="AY1120" s="59" t="n"/>
      <c r="AZ1120" s="59" t="n"/>
      <c r="BA1120" s="59" t="n"/>
      <c r="BB1120" s="59" t="n"/>
      <c r="BC1120" s="59" t="n"/>
      <c r="BD1120" s="59" t="n"/>
      <c r="BE1120" s="59" t="n"/>
      <c r="BF1120" s="59" t="n"/>
      <c r="BG1120" s="59" t="n"/>
      <c r="BH1120" s="59" t="n"/>
      <c r="BI1120" s="59" t="n"/>
      <c r="BJ1120" s="59" t="n"/>
      <c r="BK1120" s="59" t="n"/>
      <c r="BL1120" s="59" t="n"/>
      <c r="BM1120" s="59" t="n"/>
      <c r="BN1120" s="59" t="n"/>
      <c r="BO1120" s="59" t="n"/>
      <c r="BP1120" s="59" t="n"/>
      <c r="BQ1120" s="59" t="n"/>
      <c r="BR1120" s="59" t="n"/>
      <c r="BS1120" s="59" t="n"/>
      <c r="BT1120" s="59" t="n"/>
      <c r="BU1120" s="59" t="n"/>
      <c r="BV1120" s="59" t="n"/>
      <c r="BW1120" s="59" t="n"/>
      <c r="BX1120" s="59" t="n"/>
      <c r="BY1120" s="59" t="n"/>
      <c r="BZ1120" s="59" t="n"/>
      <c r="CA1120" s="59" t="n"/>
      <c r="CB1120" s="59" t="n"/>
      <c r="CC1120" s="59" t="n"/>
      <c r="CD1120" s="59" t="n"/>
      <c r="CE1120" s="59" t="n"/>
      <c r="CF1120" s="59" t="n"/>
      <c r="CG1120" s="59" t="n"/>
      <c r="CH1120" s="59" t="n"/>
      <c r="CI1120" s="59" t="n"/>
      <c r="CJ1120" s="59" t="n"/>
      <c r="CK1120" s="59" t="n"/>
      <c r="CL1120" s="59" t="n"/>
      <c r="CM1120" s="59" t="n"/>
      <c r="CN1120" s="59" t="n"/>
      <c r="CO1120" s="59" t="n"/>
      <c r="CP1120" s="59" t="n"/>
      <c r="CQ1120" s="59" t="n"/>
      <c r="CR1120" s="59" t="n"/>
      <c r="CS1120" s="59" t="n"/>
      <c r="CT1120" s="59" t="n"/>
      <c r="CU1120" s="59" t="n"/>
      <c r="CV1120" s="59" t="n"/>
      <c r="CW1120" s="59" t="n"/>
      <c r="CX1120" s="59" t="n"/>
      <c r="CY1120" s="59" t="n"/>
      <c r="CZ1120" s="59" t="n"/>
    </row>
    <row r="1121">
      <c r="D1121" s="59" t="n"/>
      <c r="E1121" s="59" t="n"/>
      <c r="F1121" s="59" t="n"/>
      <c r="G1121" s="59" t="n"/>
      <c r="H1121" s="59" t="n"/>
      <c r="I1121" s="59" t="n"/>
      <c r="J1121" s="59" t="n"/>
      <c r="K1121" s="59" t="n"/>
      <c r="L1121" s="59" t="n"/>
      <c r="M1121" s="59" t="n"/>
      <c r="N1121" s="59" t="n"/>
      <c r="O1121" s="59" t="n"/>
      <c r="P1121" s="59" t="n"/>
      <c r="Q1121" s="59" t="n"/>
      <c r="R1121" s="59" t="n"/>
      <c r="S1121" s="59" t="n"/>
      <c r="T1121" s="59" t="n"/>
      <c r="U1121" s="59" t="n"/>
      <c r="V1121" s="59" t="n"/>
      <c r="W1121" s="59" t="n"/>
      <c r="X1121" s="59" t="n"/>
      <c r="Y1121" s="59" t="n"/>
      <c r="Z1121" s="59" t="n"/>
      <c r="AA1121" s="59" t="n"/>
      <c r="AB1121" s="59" t="n"/>
      <c r="AC1121" s="59" t="n"/>
      <c r="AD1121" s="59" t="n"/>
      <c r="AE1121" s="59" t="n"/>
      <c r="AF1121" s="59" t="n"/>
      <c r="AG1121" s="59" t="n"/>
      <c r="AH1121" s="59" t="n"/>
      <c r="AI1121" s="59" t="n"/>
      <c r="AJ1121" s="59" t="n"/>
      <c r="AK1121" s="59" t="n"/>
      <c r="AL1121" s="59" t="n"/>
      <c r="AM1121" s="59" t="n"/>
      <c r="AN1121" s="59" t="n"/>
      <c r="AO1121" s="59" t="n"/>
      <c r="AP1121" s="59" t="n"/>
      <c r="AQ1121" s="59" t="n"/>
      <c r="AR1121" s="59" t="n"/>
      <c r="AS1121" s="59" t="n"/>
      <c r="AT1121" s="59" t="n"/>
      <c r="AU1121" s="59" t="n"/>
      <c r="AV1121" s="59" t="n"/>
      <c r="AW1121" s="59" t="n"/>
      <c r="AX1121" s="59" t="n"/>
      <c r="AY1121" s="59" t="n"/>
      <c r="AZ1121" s="59" t="n"/>
      <c r="BA1121" s="59" t="n"/>
      <c r="BB1121" s="59" t="n"/>
      <c r="BC1121" s="59" t="n"/>
      <c r="BD1121" s="59" t="n"/>
      <c r="BE1121" s="59" t="n"/>
      <c r="BF1121" s="59" t="n"/>
      <c r="BG1121" s="59" t="n"/>
      <c r="BH1121" s="59" t="n"/>
      <c r="BI1121" s="59" t="n"/>
      <c r="BJ1121" s="59" t="n"/>
      <c r="BK1121" s="59" t="n"/>
      <c r="BL1121" s="59" t="n"/>
      <c r="BM1121" s="59" t="n"/>
      <c r="BN1121" s="59" t="n"/>
      <c r="BO1121" s="59" t="n"/>
      <c r="BP1121" s="59" t="n"/>
      <c r="BQ1121" s="59" t="n"/>
      <c r="BR1121" s="59" t="n"/>
      <c r="BS1121" s="59" t="n"/>
      <c r="BT1121" s="59" t="n"/>
      <c r="BU1121" s="59" t="n"/>
      <c r="BV1121" s="59" t="n"/>
      <c r="BW1121" s="59" t="n"/>
      <c r="BX1121" s="59" t="n"/>
      <c r="BY1121" s="59" t="n"/>
      <c r="BZ1121" s="59" t="n"/>
      <c r="CA1121" s="59" t="n"/>
      <c r="CB1121" s="59" t="n"/>
      <c r="CC1121" s="59" t="n"/>
      <c r="CD1121" s="59" t="n"/>
      <c r="CE1121" s="59" t="n"/>
      <c r="CF1121" s="59" t="n"/>
      <c r="CG1121" s="59" t="n"/>
      <c r="CH1121" s="59" t="n"/>
      <c r="CI1121" s="59" t="n"/>
      <c r="CJ1121" s="59" t="n"/>
      <c r="CK1121" s="59" t="n"/>
      <c r="CL1121" s="59" t="n"/>
      <c r="CM1121" s="59" t="n"/>
      <c r="CN1121" s="59" t="n"/>
      <c r="CO1121" s="59" t="n"/>
      <c r="CP1121" s="59" t="n"/>
      <c r="CQ1121" s="59" t="n"/>
      <c r="CR1121" s="59" t="n"/>
      <c r="CS1121" s="59" t="n"/>
      <c r="CT1121" s="59" t="n"/>
      <c r="CU1121" s="59" t="n"/>
      <c r="CV1121" s="59" t="n"/>
      <c r="CW1121" s="59" t="n"/>
      <c r="CX1121" s="59" t="n"/>
      <c r="CY1121" s="59" t="n"/>
      <c r="CZ1121" s="59" t="n"/>
    </row>
    <row r="1122">
      <c r="D1122" s="107" t="n"/>
      <c r="E1122" s="107" t="n"/>
      <c r="F1122" s="107" t="n"/>
      <c r="G1122" s="107" t="n"/>
      <c r="H1122" s="107" t="n"/>
      <c r="I1122" s="107" t="n"/>
      <c r="J1122" s="107" t="n"/>
      <c r="K1122" s="107" t="n"/>
      <c r="L1122" s="107" t="n"/>
      <c r="M1122" s="107" t="n"/>
      <c r="N1122" s="107" t="n"/>
      <c r="O1122" s="107" t="n"/>
      <c r="P1122" s="107" t="n"/>
      <c r="Q1122" s="107" t="n"/>
      <c r="R1122" s="107" t="n"/>
      <c r="S1122" s="107" t="n"/>
      <c r="T1122" s="107" t="n"/>
      <c r="U1122" s="107" t="n"/>
      <c r="V1122" s="107" t="n"/>
      <c r="W1122" s="107" t="n"/>
      <c r="X1122" s="107" t="n"/>
      <c r="Y1122" s="107" t="n"/>
      <c r="Z1122" s="107" t="n"/>
      <c r="AA1122" s="107" t="n"/>
      <c r="AB1122" s="107" t="n"/>
      <c r="AC1122" s="107" t="n"/>
      <c r="AD1122" s="107" t="n"/>
      <c r="AE1122" s="107" t="n"/>
      <c r="AF1122" s="107" t="n"/>
      <c r="AG1122" s="107" t="n"/>
      <c r="AH1122" s="107" t="n"/>
      <c r="AI1122" s="107" t="n"/>
      <c r="AJ1122" s="107" t="n"/>
      <c r="AK1122" s="107" t="n"/>
      <c r="AL1122" s="107" t="n"/>
      <c r="AM1122" s="107" t="n"/>
      <c r="AN1122" s="107" t="n"/>
      <c r="AO1122" s="107" t="n"/>
      <c r="AP1122" s="107" t="n"/>
      <c r="AQ1122" s="107" t="n"/>
      <c r="AR1122" s="107" t="n"/>
      <c r="AS1122" s="107" t="n"/>
      <c r="AT1122" s="107" t="n"/>
      <c r="AU1122" s="107" t="n"/>
      <c r="AV1122" s="107" t="n"/>
      <c r="AW1122" s="107" t="n"/>
      <c r="AX1122" s="107" t="n"/>
      <c r="AY1122" s="107" t="n"/>
      <c r="AZ1122" s="107" t="n"/>
      <c r="BA1122" s="107" t="n"/>
      <c r="BB1122" s="107" t="n"/>
      <c r="BC1122" s="107" t="n"/>
      <c r="BD1122" s="107" t="n"/>
      <c r="BE1122" s="107" t="n"/>
      <c r="BF1122" s="107" t="n"/>
      <c r="BG1122" s="107" t="n"/>
      <c r="BH1122" s="107" t="n"/>
      <c r="BI1122" s="107" t="n"/>
      <c r="BJ1122" s="107" t="n"/>
      <c r="BK1122" s="107" t="n"/>
      <c r="BL1122" s="107" t="n"/>
      <c r="BM1122" s="107" t="n"/>
      <c r="BN1122" s="107" t="n"/>
      <c r="BO1122" s="107" t="n"/>
      <c r="BP1122" s="107" t="n"/>
      <c r="BQ1122" s="107" t="n"/>
      <c r="BR1122" s="107" t="n"/>
      <c r="BS1122" s="107" t="n"/>
      <c r="BT1122" s="107" t="n"/>
      <c r="BU1122" s="107" t="n"/>
      <c r="BV1122" s="107" t="n"/>
      <c r="BW1122" s="107" t="n"/>
      <c r="BX1122" s="107" t="n"/>
      <c r="BY1122" s="107" t="n"/>
      <c r="BZ1122" s="107" t="n"/>
      <c r="CA1122" s="107" t="n"/>
      <c r="CB1122" s="107" t="n"/>
      <c r="CC1122" s="107" t="n"/>
      <c r="CD1122" s="107" t="n"/>
      <c r="CE1122" s="107" t="n"/>
      <c r="CF1122" s="107" t="n"/>
      <c r="CG1122" s="107" t="n"/>
      <c r="CH1122" s="107" t="n"/>
      <c r="CI1122" s="107" t="n"/>
      <c r="CJ1122" s="107" t="n"/>
      <c r="CK1122" s="107" t="n"/>
      <c r="CL1122" s="107" t="n"/>
      <c r="CM1122" s="107" t="n"/>
      <c r="CN1122" s="107" t="n"/>
      <c r="CO1122" s="107" t="n"/>
      <c r="CP1122" s="107" t="n"/>
      <c r="CQ1122" s="107" t="n"/>
      <c r="CR1122" s="107" t="n"/>
      <c r="CS1122" s="107" t="n"/>
      <c r="CT1122" s="107" t="n"/>
      <c r="CU1122" s="107" t="n"/>
      <c r="CV1122" s="107" t="n"/>
      <c r="CW1122" s="107" t="n"/>
      <c r="CX1122" s="107" t="n"/>
      <c r="CY1122" s="107" t="n"/>
      <c r="CZ1122" s="107" t="n"/>
    </row>
    <row r="1125">
      <c r="A1125" s="2">
        <f>IF($A1118="","","   projections")</f>
        <v/>
      </c>
      <c r="B1125" s="68">
        <f>IF($A1118="",0,COUNT($E1126:$CZ1126))</f>
        <v/>
      </c>
      <c r="C1125" s="69">
        <f>IF($B1125=0,0,MAX($E1126:$CZ1126))</f>
        <v/>
      </c>
      <c r="D1125" s="58">
        <f>_xll.BDS($A1118,'Field Check'!$C$42,"headers=y","startcol=1","endcol=3","dir=h","cols=21;rows=3")</f>
        <v/>
      </c>
      <c r="E1125" s="59" t="n">
        <v>46261</v>
      </c>
      <c r="F1125" s="59" t="n">
        <v>46442</v>
      </c>
      <c r="G1125" s="59" t="n">
        <v>46625</v>
      </c>
      <c r="H1125" s="59" t="n">
        <v>46806</v>
      </c>
      <c r="I1125" s="59" t="n">
        <v>46989</v>
      </c>
      <c r="J1125" s="59" t="n">
        <v>47170</v>
      </c>
      <c r="K1125" s="59" t="n">
        <v>47353</v>
      </c>
      <c r="L1125" s="59" t="n">
        <v>47534</v>
      </c>
      <c r="M1125" s="59" t="n">
        <v>47717</v>
      </c>
      <c r="N1125" s="59" t="n">
        <v>47898</v>
      </c>
      <c r="O1125" s="59" t="n">
        <v>48081</v>
      </c>
      <c r="P1125" s="59" t="n">
        <v>48262</v>
      </c>
      <c r="Q1125" s="59" t="n">
        <v>48445</v>
      </c>
      <c r="R1125" s="59" t="n">
        <v>48633</v>
      </c>
      <c r="S1125" s="59" t="n">
        <v>48809</v>
      </c>
      <c r="T1125" s="59" t="n">
        <v>48997</v>
      </c>
      <c r="U1125" s="59" t="n">
        <v>49173</v>
      </c>
      <c r="V1125" s="59" t="n">
        <v>49368</v>
      </c>
      <c r="W1125" s="59" t="n">
        <v>49544</v>
      </c>
      <c r="X1125" s="59" t="n">
        <v>49732</v>
      </c>
      <c r="Y1125" s="59" t="n"/>
      <c r="Z1125" s="59" t="n"/>
      <c r="AA1125" s="59" t="n"/>
      <c r="AB1125" s="59" t="n"/>
      <c r="AC1125" s="59" t="n"/>
      <c r="AD1125" s="59" t="n"/>
      <c r="AE1125" s="59" t="n"/>
      <c r="AF1125" s="59" t="n"/>
      <c r="AG1125" s="59" t="n"/>
      <c r="AH1125" s="59" t="n"/>
      <c r="AI1125" s="59" t="n"/>
      <c r="AJ1125" s="59" t="n"/>
      <c r="AK1125" s="59" t="n"/>
      <c r="AL1125" s="59" t="n"/>
      <c r="AM1125" s="59" t="n"/>
      <c r="AN1125" s="59" t="n"/>
      <c r="AO1125" s="59" t="n"/>
      <c r="AP1125" s="59" t="n"/>
      <c r="AQ1125" s="59" t="n"/>
      <c r="AR1125" s="59" t="n"/>
      <c r="AS1125" s="59" t="n"/>
      <c r="AT1125" s="59" t="n"/>
      <c r="AU1125" s="59" t="n"/>
      <c r="AV1125" s="59" t="n"/>
      <c r="AW1125" s="59" t="n"/>
      <c r="AX1125" s="59" t="n"/>
      <c r="AY1125" s="59" t="n"/>
      <c r="AZ1125" s="59" t="n"/>
      <c r="BA1125" s="59" t="n"/>
      <c r="BB1125" s="59" t="n"/>
      <c r="BC1125" s="59" t="n"/>
      <c r="BD1125" s="59" t="n"/>
      <c r="BE1125" s="59" t="n"/>
      <c r="BF1125" s="59" t="n"/>
      <c r="BG1125" s="59" t="n"/>
      <c r="BH1125" s="59" t="n"/>
      <c r="BI1125" s="59" t="n"/>
      <c r="BJ1125" s="59" t="n"/>
      <c r="BK1125" s="59" t="n"/>
      <c r="BL1125" s="59" t="n"/>
      <c r="BM1125" s="59" t="n"/>
      <c r="BN1125" s="59" t="n"/>
      <c r="BO1125" s="59" t="n"/>
      <c r="BP1125" s="59" t="n"/>
      <c r="BQ1125" s="59" t="n"/>
      <c r="BR1125" s="59" t="n"/>
      <c r="BS1125" s="59" t="n"/>
      <c r="BT1125" s="59" t="n"/>
      <c r="BU1125" s="59" t="n"/>
      <c r="BV1125" s="59" t="n"/>
      <c r="BW1125" s="59" t="n"/>
      <c r="BX1125" s="59" t="n"/>
      <c r="BY1125" s="59" t="n"/>
      <c r="BZ1125" s="59" t="n"/>
      <c r="CA1125" s="59" t="n"/>
      <c r="CB1125" s="59" t="n"/>
      <c r="CC1125" s="59" t="n"/>
      <c r="CD1125" s="59" t="n"/>
      <c r="CE1125" s="59" t="n"/>
      <c r="CF1125" s="59" t="n"/>
      <c r="CG1125" s="59" t="n"/>
      <c r="CH1125" s="59" t="n"/>
      <c r="CI1125" s="59" t="n"/>
      <c r="CJ1125" s="59" t="n"/>
      <c r="CK1125" s="59" t="n"/>
      <c r="CL1125" s="59" t="n"/>
      <c r="CM1125" s="59" t="n"/>
      <c r="CN1125" s="59" t="n"/>
      <c r="CO1125" s="59" t="n"/>
      <c r="CP1125" s="59" t="n"/>
      <c r="CQ1125" s="59" t="n"/>
      <c r="CR1125" s="59" t="n"/>
      <c r="CS1125" s="59" t="n"/>
      <c r="CT1125" s="59" t="n"/>
      <c r="CU1125" s="59" t="n"/>
      <c r="CV1125" s="59" t="n"/>
      <c r="CW1125" s="59" t="n"/>
      <c r="CX1125" s="59" t="n"/>
      <c r="CY1125" s="59" t="n"/>
      <c r="CZ1125" s="59" t="n"/>
    </row>
    <row r="1126">
      <c r="D1126" s="59" t="inlineStr">
        <is>
          <t>Ex-Date</t>
        </is>
      </c>
      <c r="E1126" s="59" t="n">
        <v>46280</v>
      </c>
      <c r="F1126" s="59" t="n">
        <v>46455</v>
      </c>
      <c r="G1126" s="59" t="n">
        <v>46644</v>
      </c>
      <c r="H1126" s="59" t="n">
        <v>46819</v>
      </c>
      <c r="I1126" s="59" t="n">
        <v>47008</v>
      </c>
      <c r="J1126" s="59" t="n">
        <v>47183</v>
      </c>
      <c r="K1126" s="59" t="n">
        <v>47372</v>
      </c>
      <c r="L1126" s="59" t="n">
        <v>47547</v>
      </c>
      <c r="M1126" s="59" t="n">
        <v>47736</v>
      </c>
      <c r="N1126" s="59" t="n">
        <v>47911</v>
      </c>
      <c r="O1126" s="59" t="n">
        <v>48100</v>
      </c>
      <c r="P1126" s="59" t="n">
        <v>48275</v>
      </c>
      <c r="Q1126" s="59" t="n">
        <v>48464</v>
      </c>
      <c r="R1126" s="59" t="n">
        <v>48646</v>
      </c>
      <c r="S1126" s="59" t="n">
        <v>48828</v>
      </c>
      <c r="T1126" s="59" t="n">
        <v>49010</v>
      </c>
      <c r="U1126" s="59" t="n">
        <v>49192</v>
      </c>
      <c r="V1126" s="59" t="n">
        <v>49381</v>
      </c>
      <c r="W1126" s="59" t="n">
        <v>49563</v>
      </c>
      <c r="X1126" s="59" t="n">
        <v>49745</v>
      </c>
      <c r="Y1126" s="59" t="n"/>
      <c r="Z1126" s="59" t="n"/>
      <c r="AA1126" s="59" t="n"/>
      <c r="AB1126" s="59" t="n"/>
      <c r="AC1126" s="59" t="n"/>
      <c r="AD1126" s="59" t="n"/>
      <c r="AE1126" s="59" t="n"/>
      <c r="AF1126" s="59" t="n"/>
      <c r="AG1126" s="59" t="n"/>
      <c r="AH1126" s="59" t="n"/>
      <c r="AI1126" s="59" t="n"/>
      <c r="AJ1126" s="59" t="n"/>
      <c r="AK1126" s="59" t="n"/>
      <c r="AL1126" s="59" t="n"/>
      <c r="AM1126" s="59" t="n"/>
      <c r="AN1126" s="59" t="n"/>
      <c r="AO1126" s="59" t="n"/>
      <c r="AP1126" s="59" t="n"/>
      <c r="AQ1126" s="59" t="n"/>
      <c r="AR1126" s="59" t="n"/>
      <c r="AS1126" s="59" t="n"/>
      <c r="AT1126" s="59" t="n"/>
      <c r="AU1126" s="59" t="n"/>
      <c r="AV1126" s="59" t="n"/>
      <c r="AW1126" s="59" t="n"/>
      <c r="AX1126" s="59" t="n"/>
      <c r="AY1126" s="59" t="n"/>
      <c r="AZ1126" s="59" t="n"/>
      <c r="BA1126" s="59" t="n"/>
      <c r="BB1126" s="59" t="n"/>
      <c r="BC1126" s="59" t="n"/>
      <c r="BD1126" s="59" t="n"/>
      <c r="BE1126" s="59" t="n"/>
      <c r="BF1126" s="59" t="n"/>
      <c r="BG1126" s="59" t="n"/>
      <c r="BH1126" s="59" t="n"/>
      <c r="BI1126" s="59" t="n"/>
      <c r="BJ1126" s="59" t="n"/>
      <c r="BK1126" s="59" t="n"/>
      <c r="BL1126" s="59" t="n"/>
      <c r="BM1126" s="59" t="n"/>
      <c r="BN1126" s="59" t="n"/>
      <c r="BO1126" s="59" t="n"/>
      <c r="BP1126" s="59" t="n"/>
      <c r="BQ1126" s="59" t="n"/>
      <c r="BR1126" s="59" t="n"/>
      <c r="BS1126" s="59" t="n"/>
      <c r="BT1126" s="59" t="n"/>
      <c r="BU1126" s="59" t="n"/>
      <c r="BV1126" s="59" t="n"/>
      <c r="BW1126" s="59" t="n"/>
      <c r="BX1126" s="59" t="n"/>
      <c r="BY1126" s="59" t="n"/>
      <c r="BZ1126" s="59" t="n"/>
      <c r="CA1126" s="59" t="n"/>
      <c r="CB1126" s="59" t="n"/>
      <c r="CC1126" s="59" t="n"/>
      <c r="CD1126" s="59" t="n"/>
      <c r="CE1126" s="59" t="n"/>
      <c r="CF1126" s="59" t="n"/>
      <c r="CG1126" s="59" t="n"/>
      <c r="CH1126" s="59" t="n"/>
      <c r="CI1126" s="59" t="n"/>
      <c r="CJ1126" s="59" t="n"/>
      <c r="CK1126" s="59" t="n"/>
      <c r="CL1126" s="59" t="n"/>
      <c r="CM1126" s="59" t="n"/>
      <c r="CN1126" s="59" t="n"/>
      <c r="CO1126" s="59" t="n"/>
      <c r="CP1126" s="59" t="n"/>
      <c r="CQ1126" s="59" t="n"/>
      <c r="CR1126" s="59" t="n"/>
      <c r="CS1126" s="59" t="n"/>
      <c r="CT1126" s="59" t="n"/>
      <c r="CU1126" s="59" t="n"/>
      <c r="CV1126" s="59" t="n"/>
      <c r="CW1126" s="59" t="n"/>
      <c r="CX1126" s="59" t="n"/>
      <c r="CY1126" s="59" t="n"/>
      <c r="CZ1126" s="59" t="n"/>
    </row>
    <row r="1127">
      <c r="D1127" s="107" t="inlineStr">
        <is>
          <t>Amount Per Share</t>
        </is>
      </c>
      <c r="E1127" s="107" t="n">
        <v>0.3</v>
      </c>
      <c r="F1127" s="107" t="n">
        <v>0.54</v>
      </c>
      <c r="G1127" s="107" t="n">
        <v>0.35</v>
      </c>
      <c r="H1127" s="107" t="n">
        <v>0.54</v>
      </c>
      <c r="I1127" s="107" t="n">
        <v>0.37</v>
      </c>
      <c r="J1127" s="107" t="n">
        <v>0.55</v>
      </c>
      <c r="K1127" s="107" t="n">
        <v>0.37</v>
      </c>
      <c r="L1127" s="107" t="n">
        <v>0.55</v>
      </c>
      <c r="M1127" s="107" t="n">
        <v>0.38</v>
      </c>
      <c r="N1127" s="107" t="n">
        <v>0.55</v>
      </c>
      <c r="O1127" s="107" t="n">
        <v>0.38</v>
      </c>
      <c r="P1127" s="107" t="n">
        <v>0.55</v>
      </c>
      <c r="Q1127" s="107" t="n">
        <v>0.38</v>
      </c>
      <c r="R1127" s="107" t="n">
        <v>0.55</v>
      </c>
      <c r="S1127" s="107" t="n">
        <v>0.38</v>
      </c>
      <c r="T1127" s="107" t="n">
        <v>0.55</v>
      </c>
      <c r="U1127" s="107" t="n">
        <v>0.38</v>
      </c>
      <c r="V1127" s="107" t="n">
        <v>0.55</v>
      </c>
      <c r="W1127" s="107" t="n">
        <v>0.38</v>
      </c>
      <c r="X1127" s="107" t="n">
        <v>0.55</v>
      </c>
      <c r="Y1127" s="107" t="n"/>
      <c r="Z1127" s="107" t="n"/>
      <c r="AA1127" s="107" t="n"/>
      <c r="AB1127" s="107" t="n"/>
      <c r="AC1127" s="107" t="n"/>
      <c r="AD1127" s="107" t="n"/>
      <c r="AE1127" s="107" t="n"/>
      <c r="AF1127" s="107" t="n"/>
      <c r="AG1127" s="107" t="n"/>
      <c r="AH1127" s="107" t="n"/>
      <c r="AI1127" s="107" t="n"/>
      <c r="AJ1127" s="107" t="n"/>
      <c r="AK1127" s="107" t="n"/>
      <c r="AL1127" s="107" t="n"/>
      <c r="AM1127" s="107" t="n"/>
      <c r="AN1127" s="107" t="n"/>
      <c r="AO1127" s="107" t="n"/>
      <c r="AP1127" s="107" t="n"/>
      <c r="AQ1127" s="107" t="n"/>
      <c r="AR1127" s="107" t="n"/>
      <c r="AS1127" s="107" t="n"/>
      <c r="AT1127" s="107" t="n"/>
      <c r="AU1127" s="107" t="n"/>
      <c r="AV1127" s="107" t="n"/>
      <c r="AW1127" s="107" t="n"/>
      <c r="AX1127" s="107" t="n"/>
      <c r="AY1127" s="107" t="n"/>
      <c r="AZ1127" s="107" t="n"/>
      <c r="BA1127" s="107" t="n"/>
      <c r="BB1127" s="107" t="n"/>
      <c r="BC1127" s="107" t="n"/>
      <c r="BD1127" s="107" t="n"/>
      <c r="BE1127" s="107" t="n"/>
      <c r="BF1127" s="107" t="n"/>
      <c r="BG1127" s="107" t="n"/>
      <c r="BH1127" s="107" t="n"/>
      <c r="BI1127" s="107" t="n"/>
      <c r="BJ1127" s="107" t="n"/>
      <c r="BK1127" s="107" t="n"/>
      <c r="BL1127" s="107" t="n"/>
      <c r="BM1127" s="107" t="n"/>
      <c r="BN1127" s="107" t="n"/>
      <c r="BO1127" s="107" t="n"/>
      <c r="BP1127" s="107" t="n"/>
      <c r="BQ1127" s="107" t="n"/>
      <c r="BR1127" s="107" t="n"/>
      <c r="BS1127" s="107" t="n"/>
      <c r="BT1127" s="107" t="n"/>
      <c r="BU1127" s="107" t="n"/>
      <c r="BV1127" s="107" t="n"/>
      <c r="BW1127" s="107" t="n"/>
      <c r="BX1127" s="107" t="n"/>
      <c r="BY1127" s="107" t="n"/>
      <c r="BZ1127" s="107" t="n"/>
      <c r="CA1127" s="107" t="n"/>
      <c r="CB1127" s="107" t="n"/>
      <c r="CC1127" s="107" t="n"/>
      <c r="CD1127" s="107" t="n"/>
      <c r="CE1127" s="107" t="n"/>
      <c r="CF1127" s="107" t="n"/>
      <c r="CG1127" s="107" t="n"/>
      <c r="CH1127" s="107" t="n"/>
      <c r="CI1127" s="107" t="n"/>
      <c r="CJ1127" s="107" t="n"/>
      <c r="CK1127" s="107" t="n"/>
      <c r="CL1127" s="107" t="n"/>
      <c r="CM1127" s="107" t="n"/>
      <c r="CN1127" s="107" t="n"/>
      <c r="CO1127" s="107" t="n"/>
      <c r="CP1127" s="107" t="n"/>
      <c r="CQ1127" s="107" t="n"/>
      <c r="CR1127" s="107" t="n"/>
      <c r="CS1127" s="107" t="n"/>
      <c r="CT1127" s="107" t="n"/>
      <c r="CU1127" s="107" t="n"/>
      <c r="CV1127" s="107" t="n"/>
      <c r="CW1127" s="107" t="n"/>
      <c r="CX1127" s="107" t="n"/>
      <c r="CY1127" s="107" t="n"/>
      <c r="CZ1127" s="107" t="n"/>
    </row>
    <row r="1129">
      <c r="A1129" s="126">
        <f>IF('AS51'!$C$108="","",'AS51'!$C$108)</f>
        <v/>
      </c>
      <c r="B1129" s="68">
        <f>IF($A1129="",0,COUNT($E1130:$CZ1130))</f>
        <v/>
      </c>
      <c r="C1129" s="69">
        <f>IF($B1129=0,0,MAX($E1130:$CZ1130))</f>
        <v/>
      </c>
      <c r="D1129" s="58">
        <f>_xll.BDS($A1129,'Field Check'!$C$44,"headers=y","startcol=1","endcol=7","dir=h","DVD_START_DT",'Field Check'!$C$59,"DVD_END_DT",'Field Check'!$D$59)</f>
        <v/>
      </c>
      <c r="E1129" s="59" t="n"/>
      <c r="F1129" s="59" t="n"/>
      <c r="G1129" s="59" t="n"/>
      <c r="H1129" s="59" t="n"/>
      <c r="I1129" s="59" t="n"/>
      <c r="J1129" s="59" t="n"/>
      <c r="K1129" s="59" t="n"/>
      <c r="L1129" s="59" t="n"/>
      <c r="M1129" s="59" t="n"/>
      <c r="N1129" s="59" t="n"/>
      <c r="O1129" s="59" t="n"/>
      <c r="P1129" s="59" t="n"/>
      <c r="Q1129" s="59" t="n"/>
      <c r="R1129" s="59" t="n"/>
      <c r="S1129" s="59" t="n"/>
      <c r="T1129" s="59" t="n"/>
      <c r="U1129" s="59" t="n"/>
      <c r="V1129" s="59" t="n"/>
      <c r="W1129" s="59" t="n"/>
      <c r="X1129" s="59" t="n"/>
      <c r="Y1129" s="59" t="n"/>
      <c r="Z1129" s="59" t="n"/>
      <c r="AA1129" s="59" t="n"/>
      <c r="AB1129" s="59" t="n"/>
      <c r="AC1129" s="59" t="n"/>
      <c r="AD1129" s="59" t="n"/>
      <c r="AE1129" s="59" t="n"/>
      <c r="AF1129" s="59" t="n"/>
      <c r="AG1129" s="59" t="n"/>
      <c r="AH1129" s="59" t="n"/>
      <c r="AI1129" s="59" t="n"/>
      <c r="AJ1129" s="59" t="n"/>
      <c r="AK1129" s="59" t="n"/>
      <c r="AL1129" s="59" t="n"/>
      <c r="AM1129" s="59" t="n"/>
      <c r="AN1129" s="59" t="n"/>
      <c r="AO1129" s="59" t="n"/>
      <c r="AP1129" s="59" t="n"/>
      <c r="AQ1129" s="59" t="n"/>
      <c r="AR1129" s="59" t="n"/>
      <c r="AS1129" s="59" t="n"/>
      <c r="AT1129" s="59" t="n"/>
      <c r="AU1129" s="59" t="n"/>
      <c r="AV1129" s="59" t="n"/>
      <c r="AW1129" s="59" t="n"/>
      <c r="AX1129" s="59" t="n"/>
      <c r="AY1129" s="59" t="n"/>
      <c r="AZ1129" s="59" t="n"/>
      <c r="BA1129" s="59" t="n"/>
      <c r="BB1129" s="59" t="n"/>
      <c r="BC1129" s="59" t="n"/>
      <c r="BD1129" s="59" t="n"/>
      <c r="BE1129" s="59" t="n"/>
      <c r="BF1129" s="59" t="n"/>
      <c r="BG1129" s="59" t="n"/>
      <c r="BH1129" s="59" t="n"/>
      <c r="BI1129" s="59" t="n"/>
      <c r="BJ1129" s="59" t="n"/>
      <c r="BK1129" s="59" t="n"/>
      <c r="BL1129" s="59" t="n"/>
      <c r="BM1129" s="59" t="n"/>
      <c r="BN1129" s="59" t="n"/>
      <c r="BO1129" s="59" t="n"/>
      <c r="BP1129" s="59" t="n"/>
      <c r="BQ1129" s="59" t="n"/>
      <c r="BR1129" s="59" t="n"/>
      <c r="BS1129" s="59" t="n"/>
      <c r="BT1129" s="59" t="n"/>
      <c r="BU1129" s="59" t="n"/>
      <c r="BV1129" s="59" t="n"/>
      <c r="BW1129" s="59" t="n"/>
      <c r="BX1129" s="59" t="n"/>
      <c r="BY1129" s="59" t="n"/>
      <c r="BZ1129" s="59" t="n"/>
      <c r="CA1129" s="59" t="n"/>
      <c r="CB1129" s="59" t="n"/>
      <c r="CC1129" s="59" t="n"/>
      <c r="CD1129" s="59" t="n"/>
      <c r="CE1129" s="59" t="n"/>
      <c r="CF1129" s="59" t="n"/>
      <c r="CG1129" s="59" t="n"/>
      <c r="CH1129" s="59" t="n"/>
      <c r="CI1129" s="59" t="n"/>
      <c r="CJ1129" s="59" t="n"/>
      <c r="CK1129" s="59" t="n"/>
      <c r="CL1129" s="59" t="n"/>
      <c r="CM1129" s="59" t="n"/>
      <c r="CN1129" s="59" t="n"/>
      <c r="CO1129" s="59" t="n"/>
      <c r="CP1129" s="59" t="n"/>
      <c r="CQ1129" s="59" t="n"/>
      <c r="CR1129" s="59" t="n"/>
      <c r="CS1129" s="59" t="n"/>
      <c r="CT1129" s="59" t="n"/>
      <c r="CU1129" s="59" t="n"/>
      <c r="CV1129" s="59" t="n"/>
      <c r="CW1129" s="59" t="n"/>
      <c r="CX1129" s="59" t="n"/>
      <c r="CY1129" s="59" t="n"/>
      <c r="CZ1129" s="59" t="n"/>
    </row>
    <row r="1130">
      <c r="D1130" s="59" t="n"/>
      <c r="E1130" s="59" t="n"/>
      <c r="F1130" s="59" t="n"/>
      <c r="G1130" s="59" t="n"/>
      <c r="H1130" s="59" t="n"/>
      <c r="I1130" s="59" t="n"/>
      <c r="J1130" s="59" t="n"/>
      <c r="K1130" s="59" t="n"/>
      <c r="L1130" s="59" t="n"/>
      <c r="M1130" s="59" t="n"/>
      <c r="N1130" s="59" t="n"/>
      <c r="O1130" s="59" t="n"/>
      <c r="P1130" s="59" t="n"/>
      <c r="Q1130" s="59" t="n"/>
      <c r="R1130" s="59" t="n"/>
      <c r="S1130" s="59" t="n"/>
      <c r="T1130" s="59" t="n"/>
      <c r="U1130" s="59" t="n"/>
      <c r="V1130" s="59" t="n"/>
      <c r="W1130" s="59" t="n"/>
      <c r="X1130" s="59" t="n"/>
      <c r="Y1130" s="59" t="n"/>
      <c r="Z1130" s="59" t="n"/>
      <c r="AA1130" s="59" t="n"/>
      <c r="AB1130" s="59" t="n"/>
      <c r="AC1130" s="59" t="n"/>
      <c r="AD1130" s="59" t="n"/>
      <c r="AE1130" s="59" t="n"/>
      <c r="AF1130" s="59" t="n"/>
      <c r="AG1130" s="59" t="n"/>
      <c r="AH1130" s="59" t="n"/>
      <c r="AI1130" s="59" t="n"/>
      <c r="AJ1130" s="59" t="n"/>
      <c r="AK1130" s="59" t="n"/>
      <c r="AL1130" s="59" t="n"/>
      <c r="AM1130" s="59" t="n"/>
      <c r="AN1130" s="59" t="n"/>
      <c r="AO1130" s="59" t="n"/>
      <c r="AP1130" s="59" t="n"/>
      <c r="AQ1130" s="59" t="n"/>
      <c r="AR1130" s="59" t="n"/>
      <c r="AS1130" s="59" t="n"/>
      <c r="AT1130" s="59" t="n"/>
      <c r="AU1130" s="59" t="n"/>
      <c r="AV1130" s="59" t="n"/>
      <c r="AW1130" s="59" t="n"/>
      <c r="AX1130" s="59" t="n"/>
      <c r="AY1130" s="59" t="n"/>
      <c r="AZ1130" s="59" t="n"/>
      <c r="BA1130" s="59" t="n"/>
      <c r="BB1130" s="59" t="n"/>
      <c r="BC1130" s="59" t="n"/>
      <c r="BD1130" s="59" t="n"/>
      <c r="BE1130" s="59" t="n"/>
      <c r="BF1130" s="59" t="n"/>
      <c r="BG1130" s="59" t="n"/>
      <c r="BH1130" s="59" t="n"/>
      <c r="BI1130" s="59" t="n"/>
      <c r="BJ1130" s="59" t="n"/>
      <c r="BK1130" s="59" t="n"/>
      <c r="BL1130" s="59" t="n"/>
      <c r="BM1130" s="59" t="n"/>
      <c r="BN1130" s="59" t="n"/>
      <c r="BO1130" s="59" t="n"/>
      <c r="BP1130" s="59" t="n"/>
      <c r="BQ1130" s="59" t="n"/>
      <c r="BR1130" s="59" t="n"/>
      <c r="BS1130" s="59" t="n"/>
      <c r="BT1130" s="59" t="n"/>
      <c r="BU1130" s="59" t="n"/>
      <c r="BV1130" s="59" t="n"/>
      <c r="BW1130" s="59" t="n"/>
      <c r="BX1130" s="59" t="n"/>
      <c r="BY1130" s="59" t="n"/>
      <c r="BZ1130" s="59" t="n"/>
      <c r="CA1130" s="59" t="n"/>
      <c r="CB1130" s="59" t="n"/>
      <c r="CC1130" s="59" t="n"/>
      <c r="CD1130" s="59" t="n"/>
      <c r="CE1130" s="59" t="n"/>
      <c r="CF1130" s="59" t="n"/>
      <c r="CG1130" s="59" t="n"/>
      <c r="CH1130" s="59" t="n"/>
      <c r="CI1130" s="59" t="n"/>
      <c r="CJ1130" s="59" t="n"/>
      <c r="CK1130" s="59" t="n"/>
      <c r="CL1130" s="59" t="n"/>
      <c r="CM1130" s="59" t="n"/>
      <c r="CN1130" s="59" t="n"/>
      <c r="CO1130" s="59" t="n"/>
      <c r="CP1130" s="59" t="n"/>
      <c r="CQ1130" s="59" t="n"/>
      <c r="CR1130" s="59" t="n"/>
      <c r="CS1130" s="59" t="n"/>
      <c r="CT1130" s="59" t="n"/>
      <c r="CU1130" s="59" t="n"/>
      <c r="CV1130" s="59" t="n"/>
      <c r="CW1130" s="59" t="n"/>
      <c r="CX1130" s="59" t="n"/>
      <c r="CY1130" s="59" t="n"/>
      <c r="CZ1130" s="59" t="n"/>
    </row>
    <row r="1131">
      <c r="D1131" s="59" t="n"/>
      <c r="E1131" s="59" t="n"/>
      <c r="F1131" s="59" t="n"/>
      <c r="G1131" s="59" t="n"/>
      <c r="H1131" s="59" t="n"/>
      <c r="I1131" s="59" t="n"/>
      <c r="J1131" s="59" t="n"/>
      <c r="K1131" s="59" t="n"/>
      <c r="L1131" s="59" t="n"/>
      <c r="M1131" s="59" t="n"/>
      <c r="N1131" s="59" t="n"/>
      <c r="O1131" s="59" t="n"/>
      <c r="P1131" s="59" t="n"/>
      <c r="Q1131" s="59" t="n"/>
      <c r="R1131" s="59" t="n"/>
      <c r="S1131" s="59" t="n"/>
      <c r="T1131" s="59" t="n"/>
      <c r="U1131" s="59" t="n"/>
      <c r="V1131" s="59" t="n"/>
      <c r="W1131" s="59" t="n"/>
      <c r="X1131" s="59" t="n"/>
      <c r="Y1131" s="59" t="n"/>
      <c r="Z1131" s="59" t="n"/>
      <c r="AA1131" s="59" t="n"/>
      <c r="AB1131" s="59" t="n"/>
      <c r="AC1131" s="59" t="n"/>
      <c r="AD1131" s="59" t="n"/>
      <c r="AE1131" s="59" t="n"/>
      <c r="AF1131" s="59" t="n"/>
      <c r="AG1131" s="59" t="n"/>
      <c r="AH1131" s="59" t="n"/>
      <c r="AI1131" s="59" t="n"/>
      <c r="AJ1131" s="59" t="n"/>
      <c r="AK1131" s="59" t="n"/>
      <c r="AL1131" s="59" t="n"/>
      <c r="AM1131" s="59" t="n"/>
      <c r="AN1131" s="59" t="n"/>
      <c r="AO1131" s="59" t="n"/>
      <c r="AP1131" s="59" t="n"/>
      <c r="AQ1131" s="59" t="n"/>
      <c r="AR1131" s="59" t="n"/>
      <c r="AS1131" s="59" t="n"/>
      <c r="AT1131" s="59" t="n"/>
      <c r="AU1131" s="59" t="n"/>
      <c r="AV1131" s="59" t="n"/>
      <c r="AW1131" s="59" t="n"/>
      <c r="AX1131" s="59" t="n"/>
      <c r="AY1131" s="59" t="n"/>
      <c r="AZ1131" s="59" t="n"/>
      <c r="BA1131" s="59" t="n"/>
      <c r="BB1131" s="59" t="n"/>
      <c r="BC1131" s="59" t="n"/>
      <c r="BD1131" s="59" t="n"/>
      <c r="BE1131" s="59" t="n"/>
      <c r="BF1131" s="59" t="n"/>
      <c r="BG1131" s="59" t="n"/>
      <c r="BH1131" s="59" t="n"/>
      <c r="BI1131" s="59" t="n"/>
      <c r="BJ1131" s="59" t="n"/>
      <c r="BK1131" s="59" t="n"/>
      <c r="BL1131" s="59" t="n"/>
      <c r="BM1131" s="59" t="n"/>
      <c r="BN1131" s="59" t="n"/>
      <c r="BO1131" s="59" t="n"/>
      <c r="BP1131" s="59" t="n"/>
      <c r="BQ1131" s="59" t="n"/>
      <c r="BR1131" s="59" t="n"/>
      <c r="BS1131" s="59" t="n"/>
      <c r="BT1131" s="59" t="n"/>
      <c r="BU1131" s="59" t="n"/>
      <c r="BV1131" s="59" t="n"/>
      <c r="BW1131" s="59" t="n"/>
      <c r="BX1131" s="59" t="n"/>
      <c r="BY1131" s="59" t="n"/>
      <c r="BZ1131" s="59" t="n"/>
      <c r="CA1131" s="59" t="n"/>
      <c r="CB1131" s="59" t="n"/>
      <c r="CC1131" s="59" t="n"/>
      <c r="CD1131" s="59" t="n"/>
      <c r="CE1131" s="59" t="n"/>
      <c r="CF1131" s="59" t="n"/>
      <c r="CG1131" s="59" t="n"/>
      <c r="CH1131" s="59" t="n"/>
      <c r="CI1131" s="59" t="n"/>
      <c r="CJ1131" s="59" t="n"/>
      <c r="CK1131" s="59" t="n"/>
      <c r="CL1131" s="59" t="n"/>
      <c r="CM1131" s="59" t="n"/>
      <c r="CN1131" s="59" t="n"/>
      <c r="CO1131" s="59" t="n"/>
      <c r="CP1131" s="59" t="n"/>
      <c r="CQ1131" s="59" t="n"/>
      <c r="CR1131" s="59" t="n"/>
      <c r="CS1131" s="59" t="n"/>
      <c r="CT1131" s="59" t="n"/>
      <c r="CU1131" s="59" t="n"/>
      <c r="CV1131" s="59" t="n"/>
      <c r="CW1131" s="59" t="n"/>
      <c r="CX1131" s="59" t="n"/>
      <c r="CY1131" s="59" t="n"/>
      <c r="CZ1131" s="59" t="n"/>
    </row>
    <row r="1132">
      <c r="D1132" s="59" t="n"/>
      <c r="E1132" s="59" t="n"/>
      <c r="F1132" s="59" t="n"/>
      <c r="G1132" s="59" t="n"/>
      <c r="H1132" s="59" t="n"/>
      <c r="I1132" s="59" t="n"/>
      <c r="J1132" s="59" t="n"/>
      <c r="K1132" s="59" t="n"/>
      <c r="L1132" s="59" t="n"/>
      <c r="M1132" s="59" t="n"/>
      <c r="N1132" s="59" t="n"/>
      <c r="O1132" s="59" t="n"/>
      <c r="P1132" s="59" t="n"/>
      <c r="Q1132" s="59" t="n"/>
      <c r="R1132" s="59" t="n"/>
      <c r="S1132" s="59" t="n"/>
      <c r="T1132" s="59" t="n"/>
      <c r="U1132" s="59" t="n"/>
      <c r="V1132" s="59" t="n"/>
      <c r="W1132" s="59" t="n"/>
      <c r="X1132" s="59" t="n"/>
      <c r="Y1132" s="59" t="n"/>
      <c r="Z1132" s="59" t="n"/>
      <c r="AA1132" s="59" t="n"/>
      <c r="AB1132" s="59" t="n"/>
      <c r="AC1132" s="59" t="n"/>
      <c r="AD1132" s="59" t="n"/>
      <c r="AE1132" s="59" t="n"/>
      <c r="AF1132" s="59" t="n"/>
      <c r="AG1132" s="59" t="n"/>
      <c r="AH1132" s="59" t="n"/>
      <c r="AI1132" s="59" t="n"/>
      <c r="AJ1132" s="59" t="n"/>
      <c r="AK1132" s="59" t="n"/>
      <c r="AL1132" s="59" t="n"/>
      <c r="AM1132" s="59" t="n"/>
      <c r="AN1132" s="59" t="n"/>
      <c r="AO1132" s="59" t="n"/>
      <c r="AP1132" s="59" t="n"/>
      <c r="AQ1132" s="59" t="n"/>
      <c r="AR1132" s="59" t="n"/>
      <c r="AS1132" s="59" t="n"/>
      <c r="AT1132" s="59" t="n"/>
      <c r="AU1132" s="59" t="n"/>
      <c r="AV1132" s="59" t="n"/>
      <c r="AW1132" s="59" t="n"/>
      <c r="AX1132" s="59" t="n"/>
      <c r="AY1132" s="59" t="n"/>
      <c r="AZ1132" s="59" t="n"/>
      <c r="BA1132" s="59" t="n"/>
      <c r="BB1132" s="59" t="n"/>
      <c r="BC1132" s="59" t="n"/>
      <c r="BD1132" s="59" t="n"/>
      <c r="BE1132" s="59" t="n"/>
      <c r="BF1132" s="59" t="n"/>
      <c r="BG1132" s="59" t="n"/>
      <c r="BH1132" s="59" t="n"/>
      <c r="BI1132" s="59" t="n"/>
      <c r="BJ1132" s="59" t="n"/>
      <c r="BK1132" s="59" t="n"/>
      <c r="BL1132" s="59" t="n"/>
      <c r="BM1132" s="59" t="n"/>
      <c r="BN1132" s="59" t="n"/>
      <c r="BO1132" s="59" t="n"/>
      <c r="BP1132" s="59" t="n"/>
      <c r="BQ1132" s="59" t="n"/>
      <c r="BR1132" s="59" t="n"/>
      <c r="BS1132" s="59" t="n"/>
      <c r="BT1132" s="59" t="n"/>
      <c r="BU1132" s="59" t="n"/>
      <c r="BV1132" s="59" t="n"/>
      <c r="BW1132" s="59" t="n"/>
      <c r="BX1132" s="59" t="n"/>
      <c r="BY1132" s="59" t="n"/>
      <c r="BZ1132" s="59" t="n"/>
      <c r="CA1132" s="59" t="n"/>
      <c r="CB1132" s="59" t="n"/>
      <c r="CC1132" s="59" t="n"/>
      <c r="CD1132" s="59" t="n"/>
      <c r="CE1132" s="59" t="n"/>
      <c r="CF1132" s="59" t="n"/>
      <c r="CG1132" s="59" t="n"/>
      <c r="CH1132" s="59" t="n"/>
      <c r="CI1132" s="59" t="n"/>
      <c r="CJ1132" s="59" t="n"/>
      <c r="CK1132" s="59" t="n"/>
      <c r="CL1132" s="59" t="n"/>
      <c r="CM1132" s="59" t="n"/>
      <c r="CN1132" s="59" t="n"/>
      <c r="CO1132" s="59" t="n"/>
      <c r="CP1132" s="59" t="n"/>
      <c r="CQ1132" s="59" t="n"/>
      <c r="CR1132" s="59" t="n"/>
      <c r="CS1132" s="59" t="n"/>
      <c r="CT1132" s="59" t="n"/>
      <c r="CU1132" s="59" t="n"/>
      <c r="CV1132" s="59" t="n"/>
      <c r="CW1132" s="59" t="n"/>
      <c r="CX1132" s="59" t="n"/>
      <c r="CY1132" s="59" t="n"/>
      <c r="CZ1132" s="59" t="n"/>
    </row>
    <row r="1133">
      <c r="D1133" s="107" t="n"/>
      <c r="E1133" s="107" t="n"/>
      <c r="F1133" s="107" t="n"/>
      <c r="G1133" s="107" t="n"/>
      <c r="H1133" s="107" t="n"/>
      <c r="I1133" s="107" t="n"/>
      <c r="J1133" s="107" t="n"/>
      <c r="K1133" s="107" t="n"/>
      <c r="L1133" s="107" t="n"/>
      <c r="M1133" s="107" t="n"/>
      <c r="N1133" s="107" t="n"/>
      <c r="O1133" s="107" t="n"/>
      <c r="P1133" s="107" t="n"/>
      <c r="Q1133" s="107" t="n"/>
      <c r="R1133" s="107" t="n"/>
      <c r="S1133" s="107" t="n"/>
      <c r="T1133" s="107" t="n"/>
      <c r="U1133" s="107" t="n"/>
      <c r="V1133" s="107" t="n"/>
      <c r="W1133" s="107" t="n"/>
      <c r="X1133" s="107" t="n"/>
      <c r="Y1133" s="107" t="n"/>
      <c r="Z1133" s="107" t="n"/>
      <c r="AA1133" s="107" t="n"/>
      <c r="AB1133" s="107" t="n"/>
      <c r="AC1133" s="107" t="n"/>
      <c r="AD1133" s="107" t="n"/>
      <c r="AE1133" s="107" t="n"/>
      <c r="AF1133" s="107" t="n"/>
      <c r="AG1133" s="107" t="n"/>
      <c r="AH1133" s="107" t="n"/>
      <c r="AI1133" s="107" t="n"/>
      <c r="AJ1133" s="107" t="n"/>
      <c r="AK1133" s="107" t="n"/>
      <c r="AL1133" s="107" t="n"/>
      <c r="AM1133" s="107" t="n"/>
      <c r="AN1133" s="107" t="n"/>
      <c r="AO1133" s="107" t="n"/>
      <c r="AP1133" s="107" t="n"/>
      <c r="AQ1133" s="107" t="n"/>
      <c r="AR1133" s="107" t="n"/>
      <c r="AS1133" s="107" t="n"/>
      <c r="AT1133" s="107" t="n"/>
      <c r="AU1133" s="107" t="n"/>
      <c r="AV1133" s="107" t="n"/>
      <c r="AW1133" s="107" t="n"/>
      <c r="AX1133" s="107" t="n"/>
      <c r="AY1133" s="107" t="n"/>
      <c r="AZ1133" s="107" t="n"/>
      <c r="BA1133" s="107" t="n"/>
      <c r="BB1133" s="107" t="n"/>
      <c r="BC1133" s="107" t="n"/>
      <c r="BD1133" s="107" t="n"/>
      <c r="BE1133" s="107" t="n"/>
      <c r="BF1133" s="107" t="n"/>
      <c r="BG1133" s="107" t="n"/>
      <c r="BH1133" s="107" t="n"/>
      <c r="BI1133" s="107" t="n"/>
      <c r="BJ1133" s="107" t="n"/>
      <c r="BK1133" s="107" t="n"/>
      <c r="BL1133" s="107" t="n"/>
      <c r="BM1133" s="107" t="n"/>
      <c r="BN1133" s="107" t="n"/>
      <c r="BO1133" s="107" t="n"/>
      <c r="BP1133" s="107" t="n"/>
      <c r="BQ1133" s="107" t="n"/>
      <c r="BR1133" s="107" t="n"/>
      <c r="BS1133" s="107" t="n"/>
      <c r="BT1133" s="107" t="n"/>
      <c r="BU1133" s="107" t="n"/>
      <c r="BV1133" s="107" t="n"/>
      <c r="BW1133" s="107" t="n"/>
      <c r="BX1133" s="107" t="n"/>
      <c r="BY1133" s="107" t="n"/>
      <c r="BZ1133" s="107" t="n"/>
      <c r="CA1133" s="107" t="n"/>
      <c r="CB1133" s="107" t="n"/>
      <c r="CC1133" s="107" t="n"/>
      <c r="CD1133" s="107" t="n"/>
      <c r="CE1133" s="107" t="n"/>
      <c r="CF1133" s="107" t="n"/>
      <c r="CG1133" s="107" t="n"/>
      <c r="CH1133" s="107" t="n"/>
      <c r="CI1133" s="107" t="n"/>
      <c r="CJ1133" s="107" t="n"/>
      <c r="CK1133" s="107" t="n"/>
      <c r="CL1133" s="107" t="n"/>
      <c r="CM1133" s="107" t="n"/>
      <c r="CN1133" s="107" t="n"/>
      <c r="CO1133" s="107" t="n"/>
      <c r="CP1133" s="107" t="n"/>
      <c r="CQ1133" s="107" t="n"/>
      <c r="CR1133" s="107" t="n"/>
      <c r="CS1133" s="107" t="n"/>
      <c r="CT1133" s="107" t="n"/>
      <c r="CU1133" s="107" t="n"/>
      <c r="CV1133" s="107" t="n"/>
      <c r="CW1133" s="107" t="n"/>
      <c r="CX1133" s="107" t="n"/>
      <c r="CY1133" s="107" t="n"/>
      <c r="CZ1133" s="107" t="n"/>
    </row>
    <row r="1136">
      <c r="A1136" s="2">
        <f>IF($A1129="","","   projections")</f>
        <v/>
      </c>
      <c r="B1136" s="68">
        <f>IF($A1129="",0,COUNT($E1137:$CZ1137))</f>
        <v/>
      </c>
      <c r="C1136" s="69">
        <f>IF($B1136=0,0,MAX($E1137:$CZ1137))</f>
        <v/>
      </c>
      <c r="D1136" s="58">
        <f>_xll.BDS($A1129,'Field Check'!$C$42,"headers=y","startcol=1","endcol=3","dir=h")</f>
        <v/>
      </c>
      <c r="E1136" s="59" t="n"/>
      <c r="F1136" s="59" t="n"/>
      <c r="G1136" s="59" t="n"/>
      <c r="H1136" s="59" t="n"/>
      <c r="I1136" s="59" t="n"/>
      <c r="J1136" s="59" t="n"/>
      <c r="K1136" s="59" t="n"/>
      <c r="L1136" s="59" t="n"/>
      <c r="M1136" s="59" t="n"/>
      <c r="N1136" s="59" t="n"/>
      <c r="O1136" s="59" t="n"/>
      <c r="P1136" s="59" t="n"/>
      <c r="Q1136" s="59" t="n"/>
      <c r="R1136" s="59" t="n"/>
      <c r="S1136" s="59" t="n"/>
      <c r="T1136" s="59" t="n"/>
      <c r="U1136" s="59" t="n"/>
      <c r="V1136" s="59" t="n"/>
      <c r="W1136" s="59" t="n"/>
      <c r="X1136" s="59" t="n"/>
      <c r="Y1136" s="59" t="n"/>
      <c r="Z1136" s="59" t="n"/>
      <c r="AA1136" s="59" t="n"/>
      <c r="AB1136" s="59" t="n"/>
      <c r="AC1136" s="59" t="n"/>
      <c r="AD1136" s="59" t="n"/>
      <c r="AE1136" s="59" t="n"/>
      <c r="AF1136" s="59" t="n"/>
      <c r="AG1136" s="59" t="n"/>
      <c r="AH1136" s="59" t="n"/>
      <c r="AI1136" s="59" t="n"/>
      <c r="AJ1136" s="59" t="n"/>
      <c r="AK1136" s="59" t="n"/>
      <c r="AL1136" s="59" t="n"/>
      <c r="AM1136" s="59" t="n"/>
      <c r="AN1136" s="59" t="n"/>
      <c r="AO1136" s="59" t="n"/>
      <c r="AP1136" s="59" t="n"/>
      <c r="AQ1136" s="59" t="n"/>
      <c r="AR1136" s="59" t="n"/>
      <c r="AS1136" s="59" t="n"/>
      <c r="AT1136" s="59" t="n"/>
      <c r="AU1136" s="59" t="n"/>
      <c r="AV1136" s="59" t="n"/>
      <c r="AW1136" s="59" t="n"/>
      <c r="AX1136" s="59" t="n"/>
      <c r="AY1136" s="59" t="n"/>
      <c r="AZ1136" s="59" t="n"/>
      <c r="BA1136" s="59" t="n"/>
      <c r="BB1136" s="59" t="n"/>
      <c r="BC1136" s="59" t="n"/>
      <c r="BD1136" s="59" t="n"/>
      <c r="BE1136" s="59" t="n"/>
      <c r="BF1136" s="59" t="n"/>
      <c r="BG1136" s="59" t="n"/>
      <c r="BH1136" s="59" t="n"/>
      <c r="BI1136" s="59" t="n"/>
      <c r="BJ1136" s="59" t="n"/>
      <c r="BK1136" s="59" t="n"/>
      <c r="BL1136" s="59" t="n"/>
      <c r="BM1136" s="59" t="n"/>
      <c r="BN1136" s="59" t="n"/>
      <c r="BO1136" s="59" t="n"/>
      <c r="BP1136" s="59" t="n"/>
      <c r="BQ1136" s="59" t="n"/>
      <c r="BR1136" s="59" t="n"/>
      <c r="BS1136" s="59" t="n"/>
      <c r="BT1136" s="59" t="n"/>
      <c r="BU1136" s="59" t="n"/>
      <c r="BV1136" s="59" t="n"/>
      <c r="BW1136" s="59" t="n"/>
      <c r="BX1136" s="59" t="n"/>
      <c r="BY1136" s="59" t="n"/>
      <c r="BZ1136" s="59" t="n"/>
      <c r="CA1136" s="59" t="n"/>
      <c r="CB1136" s="59" t="n"/>
      <c r="CC1136" s="59" t="n"/>
      <c r="CD1136" s="59" t="n"/>
      <c r="CE1136" s="59" t="n"/>
      <c r="CF1136" s="59" t="n"/>
      <c r="CG1136" s="59" t="n"/>
      <c r="CH1136" s="59" t="n"/>
      <c r="CI1136" s="59" t="n"/>
      <c r="CJ1136" s="59" t="n"/>
      <c r="CK1136" s="59" t="n"/>
      <c r="CL1136" s="59" t="n"/>
      <c r="CM1136" s="59" t="n"/>
      <c r="CN1136" s="59" t="n"/>
      <c r="CO1136" s="59" t="n"/>
      <c r="CP1136" s="59" t="n"/>
      <c r="CQ1136" s="59" t="n"/>
      <c r="CR1136" s="59" t="n"/>
      <c r="CS1136" s="59" t="n"/>
      <c r="CT1136" s="59" t="n"/>
      <c r="CU1136" s="59" t="n"/>
      <c r="CV1136" s="59" t="n"/>
      <c r="CW1136" s="59" t="n"/>
      <c r="CX1136" s="59" t="n"/>
      <c r="CY1136" s="59" t="n"/>
      <c r="CZ1136" s="59" t="n"/>
    </row>
    <row r="1137">
      <c r="D1137" s="59" t="n"/>
      <c r="E1137" s="59" t="n"/>
      <c r="F1137" s="59" t="n"/>
      <c r="G1137" s="59" t="n"/>
      <c r="H1137" s="59" t="n"/>
      <c r="I1137" s="59" t="n"/>
      <c r="J1137" s="59" t="n"/>
      <c r="K1137" s="59" t="n"/>
      <c r="L1137" s="59" t="n"/>
      <c r="M1137" s="59" t="n"/>
      <c r="N1137" s="59" t="n"/>
      <c r="O1137" s="59" t="n"/>
      <c r="P1137" s="59" t="n"/>
      <c r="Q1137" s="59" t="n"/>
      <c r="R1137" s="59" t="n"/>
      <c r="S1137" s="59" t="n"/>
      <c r="T1137" s="59" t="n"/>
      <c r="U1137" s="59" t="n"/>
      <c r="V1137" s="59" t="n"/>
      <c r="W1137" s="59" t="n"/>
      <c r="X1137" s="59" t="n"/>
      <c r="Y1137" s="59" t="n"/>
      <c r="Z1137" s="59" t="n"/>
      <c r="AA1137" s="59" t="n"/>
      <c r="AB1137" s="59" t="n"/>
      <c r="AC1137" s="59" t="n"/>
      <c r="AD1137" s="59" t="n"/>
      <c r="AE1137" s="59" t="n"/>
      <c r="AF1137" s="59" t="n"/>
      <c r="AG1137" s="59" t="n"/>
      <c r="AH1137" s="59" t="n"/>
      <c r="AI1137" s="59" t="n"/>
      <c r="AJ1137" s="59" t="n"/>
      <c r="AK1137" s="59" t="n"/>
      <c r="AL1137" s="59" t="n"/>
      <c r="AM1137" s="59" t="n"/>
      <c r="AN1137" s="59" t="n"/>
      <c r="AO1137" s="59" t="n"/>
      <c r="AP1137" s="59" t="n"/>
      <c r="AQ1137" s="59" t="n"/>
      <c r="AR1137" s="59" t="n"/>
      <c r="AS1137" s="59" t="n"/>
      <c r="AT1137" s="59" t="n"/>
      <c r="AU1137" s="59" t="n"/>
      <c r="AV1137" s="59" t="n"/>
      <c r="AW1137" s="59" t="n"/>
      <c r="AX1137" s="59" t="n"/>
      <c r="AY1137" s="59" t="n"/>
      <c r="AZ1137" s="59" t="n"/>
      <c r="BA1137" s="59" t="n"/>
      <c r="BB1137" s="59" t="n"/>
      <c r="BC1137" s="59" t="n"/>
      <c r="BD1137" s="59" t="n"/>
      <c r="BE1137" s="59" t="n"/>
      <c r="BF1137" s="59" t="n"/>
      <c r="BG1137" s="59" t="n"/>
      <c r="BH1137" s="59" t="n"/>
      <c r="BI1137" s="59" t="n"/>
      <c r="BJ1137" s="59" t="n"/>
      <c r="BK1137" s="59" t="n"/>
      <c r="BL1137" s="59" t="n"/>
      <c r="BM1137" s="59" t="n"/>
      <c r="BN1137" s="59" t="n"/>
      <c r="BO1137" s="59" t="n"/>
      <c r="BP1137" s="59" t="n"/>
      <c r="BQ1137" s="59" t="n"/>
      <c r="BR1137" s="59" t="n"/>
      <c r="BS1137" s="59" t="n"/>
      <c r="BT1137" s="59" t="n"/>
      <c r="BU1137" s="59" t="n"/>
      <c r="BV1137" s="59" t="n"/>
      <c r="BW1137" s="59" t="n"/>
      <c r="BX1137" s="59" t="n"/>
      <c r="BY1137" s="59" t="n"/>
      <c r="BZ1137" s="59" t="n"/>
      <c r="CA1137" s="59" t="n"/>
      <c r="CB1137" s="59" t="n"/>
      <c r="CC1137" s="59" t="n"/>
      <c r="CD1137" s="59" t="n"/>
      <c r="CE1137" s="59" t="n"/>
      <c r="CF1137" s="59" t="n"/>
      <c r="CG1137" s="59" t="n"/>
      <c r="CH1137" s="59" t="n"/>
      <c r="CI1137" s="59" t="n"/>
      <c r="CJ1137" s="59" t="n"/>
      <c r="CK1137" s="59" t="n"/>
      <c r="CL1137" s="59" t="n"/>
      <c r="CM1137" s="59" t="n"/>
      <c r="CN1137" s="59" t="n"/>
      <c r="CO1137" s="59" t="n"/>
      <c r="CP1137" s="59" t="n"/>
      <c r="CQ1137" s="59" t="n"/>
      <c r="CR1137" s="59" t="n"/>
      <c r="CS1137" s="59" t="n"/>
      <c r="CT1137" s="59" t="n"/>
      <c r="CU1137" s="59" t="n"/>
      <c r="CV1137" s="59" t="n"/>
      <c r="CW1137" s="59" t="n"/>
      <c r="CX1137" s="59" t="n"/>
      <c r="CY1137" s="59" t="n"/>
      <c r="CZ1137" s="59" t="n"/>
    </row>
    <row r="1138">
      <c r="D1138" s="107" t="n"/>
      <c r="E1138" s="107" t="n"/>
      <c r="F1138" s="107" t="n"/>
      <c r="G1138" s="107" t="n"/>
      <c r="H1138" s="107" t="n"/>
      <c r="I1138" s="107" t="n"/>
      <c r="J1138" s="107" t="n"/>
      <c r="K1138" s="107" t="n"/>
      <c r="L1138" s="107" t="n"/>
      <c r="M1138" s="107" t="n"/>
      <c r="N1138" s="107" t="n"/>
      <c r="O1138" s="107" t="n"/>
      <c r="P1138" s="107" t="n"/>
      <c r="Q1138" s="107" t="n"/>
      <c r="R1138" s="107" t="n"/>
      <c r="S1138" s="107" t="n"/>
      <c r="T1138" s="107" t="n"/>
      <c r="U1138" s="107" t="n"/>
      <c r="V1138" s="107" t="n"/>
      <c r="W1138" s="107" t="n"/>
      <c r="X1138" s="107" t="n"/>
      <c r="Y1138" s="107" t="n"/>
      <c r="Z1138" s="107" t="n"/>
      <c r="AA1138" s="107" t="n"/>
      <c r="AB1138" s="107" t="n"/>
      <c r="AC1138" s="107" t="n"/>
      <c r="AD1138" s="107" t="n"/>
      <c r="AE1138" s="107" t="n"/>
      <c r="AF1138" s="107" t="n"/>
      <c r="AG1138" s="107" t="n"/>
      <c r="AH1138" s="107" t="n"/>
      <c r="AI1138" s="107" t="n"/>
      <c r="AJ1138" s="107" t="n"/>
      <c r="AK1138" s="107" t="n"/>
      <c r="AL1138" s="107" t="n"/>
      <c r="AM1138" s="107" t="n"/>
      <c r="AN1138" s="107" t="n"/>
      <c r="AO1138" s="107" t="n"/>
      <c r="AP1138" s="107" t="n"/>
      <c r="AQ1138" s="107" t="n"/>
      <c r="AR1138" s="107" t="n"/>
      <c r="AS1138" s="107" t="n"/>
      <c r="AT1138" s="107" t="n"/>
      <c r="AU1138" s="107" t="n"/>
      <c r="AV1138" s="107" t="n"/>
      <c r="AW1138" s="107" t="n"/>
      <c r="AX1138" s="107" t="n"/>
      <c r="AY1138" s="107" t="n"/>
      <c r="AZ1138" s="107" t="n"/>
      <c r="BA1138" s="107" t="n"/>
      <c r="BB1138" s="107" t="n"/>
      <c r="BC1138" s="107" t="n"/>
      <c r="BD1138" s="107" t="n"/>
      <c r="BE1138" s="107" t="n"/>
      <c r="BF1138" s="107" t="n"/>
      <c r="BG1138" s="107" t="n"/>
      <c r="BH1138" s="107" t="n"/>
      <c r="BI1138" s="107" t="n"/>
      <c r="BJ1138" s="107" t="n"/>
      <c r="BK1138" s="107" t="n"/>
      <c r="BL1138" s="107" t="n"/>
      <c r="BM1138" s="107" t="n"/>
      <c r="BN1138" s="107" t="n"/>
      <c r="BO1138" s="107" t="n"/>
      <c r="BP1138" s="107" t="n"/>
      <c r="BQ1138" s="107" t="n"/>
      <c r="BR1138" s="107" t="n"/>
      <c r="BS1138" s="107" t="n"/>
      <c r="BT1138" s="107" t="n"/>
      <c r="BU1138" s="107" t="n"/>
      <c r="BV1138" s="107" t="n"/>
      <c r="BW1138" s="107" t="n"/>
      <c r="BX1138" s="107" t="n"/>
      <c r="BY1138" s="107" t="n"/>
      <c r="BZ1138" s="107" t="n"/>
      <c r="CA1138" s="107" t="n"/>
      <c r="CB1138" s="107" t="n"/>
      <c r="CC1138" s="107" t="n"/>
      <c r="CD1138" s="107" t="n"/>
      <c r="CE1138" s="107" t="n"/>
      <c r="CF1138" s="107" t="n"/>
      <c r="CG1138" s="107" t="n"/>
      <c r="CH1138" s="107" t="n"/>
      <c r="CI1138" s="107" t="n"/>
      <c r="CJ1138" s="107" t="n"/>
      <c r="CK1138" s="107" t="n"/>
      <c r="CL1138" s="107" t="n"/>
      <c r="CM1138" s="107" t="n"/>
      <c r="CN1138" s="107" t="n"/>
      <c r="CO1138" s="107" t="n"/>
      <c r="CP1138" s="107" t="n"/>
      <c r="CQ1138" s="107" t="n"/>
      <c r="CR1138" s="107" t="n"/>
      <c r="CS1138" s="107" t="n"/>
      <c r="CT1138" s="107" t="n"/>
      <c r="CU1138" s="107" t="n"/>
      <c r="CV1138" s="107" t="n"/>
      <c r="CW1138" s="107" t="n"/>
      <c r="CX1138" s="107" t="n"/>
      <c r="CY1138" s="107" t="n"/>
      <c r="CZ1138" s="107" t="n"/>
    </row>
    <row r="1140">
      <c r="A1140" s="126">
        <f>IF('AS51'!$C$109="","",'AS51'!$C$109)</f>
        <v/>
      </c>
      <c r="B1140" s="68">
        <f>IF($A1140="",0,COUNT($E1141:$CZ1141))</f>
        <v/>
      </c>
      <c r="C1140" s="69">
        <f>IF($B1140=0,0,MAX($E1141:$CZ1141))</f>
        <v/>
      </c>
      <c r="D1140" s="58">
        <f>_xll.BDS($A1140,'Field Check'!$C$44,"headers=y","startcol=1","endcol=7","dir=h","DVD_START_DT",'Field Check'!$C$59,"DVD_END_DT",'Field Check'!$D$59)</f>
        <v/>
      </c>
      <c r="E1140" s="59" t="n"/>
      <c r="F1140" s="59" t="n"/>
      <c r="G1140" s="59" t="n"/>
      <c r="H1140" s="59" t="n"/>
      <c r="I1140" s="59" t="n"/>
      <c r="J1140" s="59" t="n"/>
      <c r="K1140" s="59" t="n"/>
      <c r="L1140" s="59" t="n"/>
      <c r="M1140" s="59" t="n"/>
      <c r="N1140" s="59" t="n"/>
      <c r="O1140" s="59" t="n"/>
      <c r="P1140" s="59" t="n"/>
      <c r="Q1140" s="59" t="n"/>
      <c r="R1140" s="59" t="n"/>
      <c r="S1140" s="59" t="n"/>
      <c r="T1140" s="59" t="n"/>
      <c r="U1140" s="59" t="n"/>
      <c r="V1140" s="59" t="n"/>
      <c r="W1140" s="59" t="n"/>
      <c r="X1140" s="59" t="n"/>
      <c r="Y1140" s="59" t="n"/>
      <c r="Z1140" s="59" t="n"/>
      <c r="AA1140" s="59" t="n"/>
      <c r="AB1140" s="59" t="n"/>
      <c r="AC1140" s="59" t="n"/>
      <c r="AD1140" s="59" t="n"/>
      <c r="AE1140" s="59" t="n"/>
      <c r="AF1140" s="59" t="n"/>
      <c r="AG1140" s="59" t="n"/>
      <c r="AH1140" s="59" t="n"/>
      <c r="AI1140" s="59" t="n"/>
      <c r="AJ1140" s="59" t="n"/>
      <c r="AK1140" s="59" t="n"/>
      <c r="AL1140" s="59" t="n"/>
      <c r="AM1140" s="59" t="n"/>
      <c r="AN1140" s="59" t="n"/>
      <c r="AO1140" s="59" t="n"/>
      <c r="AP1140" s="59" t="n"/>
      <c r="AQ1140" s="59" t="n"/>
      <c r="AR1140" s="59" t="n"/>
      <c r="AS1140" s="59" t="n"/>
      <c r="AT1140" s="59" t="n"/>
      <c r="AU1140" s="59" t="n"/>
      <c r="AV1140" s="59" t="n"/>
      <c r="AW1140" s="59" t="n"/>
      <c r="AX1140" s="59" t="n"/>
      <c r="AY1140" s="59" t="n"/>
      <c r="AZ1140" s="59" t="n"/>
      <c r="BA1140" s="59" t="n"/>
      <c r="BB1140" s="59" t="n"/>
      <c r="BC1140" s="59" t="n"/>
      <c r="BD1140" s="59" t="n"/>
      <c r="BE1140" s="59" t="n"/>
      <c r="BF1140" s="59" t="n"/>
      <c r="BG1140" s="59" t="n"/>
      <c r="BH1140" s="59" t="n"/>
      <c r="BI1140" s="59" t="n"/>
      <c r="BJ1140" s="59" t="n"/>
      <c r="BK1140" s="59" t="n"/>
      <c r="BL1140" s="59" t="n"/>
      <c r="BM1140" s="59" t="n"/>
      <c r="BN1140" s="59" t="n"/>
      <c r="BO1140" s="59" t="n"/>
      <c r="BP1140" s="59" t="n"/>
      <c r="BQ1140" s="59" t="n"/>
      <c r="BR1140" s="59" t="n"/>
      <c r="BS1140" s="59" t="n"/>
      <c r="BT1140" s="59" t="n"/>
      <c r="BU1140" s="59" t="n"/>
      <c r="BV1140" s="59" t="n"/>
      <c r="BW1140" s="59" t="n"/>
      <c r="BX1140" s="59" t="n"/>
      <c r="BY1140" s="59" t="n"/>
      <c r="BZ1140" s="59" t="n"/>
      <c r="CA1140" s="59" t="n"/>
      <c r="CB1140" s="59" t="n"/>
      <c r="CC1140" s="59" t="n"/>
      <c r="CD1140" s="59" t="n"/>
      <c r="CE1140" s="59" t="n"/>
      <c r="CF1140" s="59" t="n"/>
      <c r="CG1140" s="59" t="n"/>
      <c r="CH1140" s="59" t="n"/>
      <c r="CI1140" s="59" t="n"/>
      <c r="CJ1140" s="59" t="n"/>
      <c r="CK1140" s="59" t="n"/>
      <c r="CL1140" s="59" t="n"/>
      <c r="CM1140" s="59" t="n"/>
      <c r="CN1140" s="59" t="n"/>
      <c r="CO1140" s="59" t="n"/>
      <c r="CP1140" s="59" t="n"/>
      <c r="CQ1140" s="59" t="n"/>
      <c r="CR1140" s="59" t="n"/>
      <c r="CS1140" s="59" t="n"/>
      <c r="CT1140" s="59" t="n"/>
      <c r="CU1140" s="59" t="n"/>
      <c r="CV1140" s="59" t="n"/>
      <c r="CW1140" s="59" t="n"/>
      <c r="CX1140" s="59" t="n"/>
      <c r="CY1140" s="59" t="n"/>
      <c r="CZ1140" s="59" t="n"/>
    </row>
    <row r="1141">
      <c r="D1141" s="59" t="n"/>
      <c r="E1141" s="59" t="n"/>
      <c r="F1141" s="59" t="n"/>
      <c r="G1141" s="59" t="n"/>
      <c r="H1141" s="59" t="n"/>
      <c r="I1141" s="59" t="n"/>
      <c r="J1141" s="59" t="n"/>
      <c r="K1141" s="59" t="n"/>
      <c r="L1141" s="59" t="n"/>
      <c r="M1141" s="59" t="n"/>
      <c r="N1141" s="59" t="n"/>
      <c r="O1141" s="59" t="n"/>
      <c r="P1141" s="59" t="n"/>
      <c r="Q1141" s="59" t="n"/>
      <c r="R1141" s="59" t="n"/>
      <c r="S1141" s="59" t="n"/>
      <c r="T1141" s="59" t="n"/>
      <c r="U1141" s="59" t="n"/>
      <c r="V1141" s="59" t="n"/>
      <c r="W1141" s="59" t="n"/>
      <c r="X1141" s="59" t="n"/>
      <c r="Y1141" s="59" t="n"/>
      <c r="Z1141" s="59" t="n"/>
      <c r="AA1141" s="59" t="n"/>
      <c r="AB1141" s="59" t="n"/>
      <c r="AC1141" s="59" t="n"/>
      <c r="AD1141" s="59" t="n"/>
      <c r="AE1141" s="59" t="n"/>
      <c r="AF1141" s="59" t="n"/>
      <c r="AG1141" s="59" t="n"/>
      <c r="AH1141" s="59" t="n"/>
      <c r="AI1141" s="59" t="n"/>
      <c r="AJ1141" s="59" t="n"/>
      <c r="AK1141" s="59" t="n"/>
      <c r="AL1141" s="59" t="n"/>
      <c r="AM1141" s="59" t="n"/>
      <c r="AN1141" s="59" t="n"/>
      <c r="AO1141" s="59" t="n"/>
      <c r="AP1141" s="59" t="n"/>
      <c r="AQ1141" s="59" t="n"/>
      <c r="AR1141" s="59" t="n"/>
      <c r="AS1141" s="59" t="n"/>
      <c r="AT1141" s="59" t="n"/>
      <c r="AU1141" s="59" t="n"/>
      <c r="AV1141" s="59" t="n"/>
      <c r="AW1141" s="59" t="n"/>
      <c r="AX1141" s="59" t="n"/>
      <c r="AY1141" s="59" t="n"/>
      <c r="AZ1141" s="59" t="n"/>
      <c r="BA1141" s="59" t="n"/>
      <c r="BB1141" s="59" t="n"/>
      <c r="BC1141" s="59" t="n"/>
      <c r="BD1141" s="59" t="n"/>
      <c r="BE1141" s="59" t="n"/>
      <c r="BF1141" s="59" t="n"/>
      <c r="BG1141" s="59" t="n"/>
      <c r="BH1141" s="59" t="n"/>
      <c r="BI1141" s="59" t="n"/>
      <c r="BJ1141" s="59" t="n"/>
      <c r="BK1141" s="59" t="n"/>
      <c r="BL1141" s="59" t="n"/>
      <c r="BM1141" s="59" t="n"/>
      <c r="BN1141" s="59" t="n"/>
      <c r="BO1141" s="59" t="n"/>
      <c r="BP1141" s="59" t="n"/>
      <c r="BQ1141" s="59" t="n"/>
      <c r="BR1141" s="59" t="n"/>
      <c r="BS1141" s="59" t="n"/>
      <c r="BT1141" s="59" t="n"/>
      <c r="BU1141" s="59" t="n"/>
      <c r="BV1141" s="59" t="n"/>
      <c r="BW1141" s="59" t="n"/>
      <c r="BX1141" s="59" t="n"/>
      <c r="BY1141" s="59" t="n"/>
      <c r="BZ1141" s="59" t="n"/>
      <c r="CA1141" s="59" t="n"/>
      <c r="CB1141" s="59" t="n"/>
      <c r="CC1141" s="59" t="n"/>
      <c r="CD1141" s="59" t="n"/>
      <c r="CE1141" s="59" t="n"/>
      <c r="CF1141" s="59" t="n"/>
      <c r="CG1141" s="59" t="n"/>
      <c r="CH1141" s="59" t="n"/>
      <c r="CI1141" s="59" t="n"/>
      <c r="CJ1141" s="59" t="n"/>
      <c r="CK1141" s="59" t="n"/>
      <c r="CL1141" s="59" t="n"/>
      <c r="CM1141" s="59" t="n"/>
      <c r="CN1141" s="59" t="n"/>
      <c r="CO1141" s="59" t="n"/>
      <c r="CP1141" s="59" t="n"/>
      <c r="CQ1141" s="59" t="n"/>
      <c r="CR1141" s="59" t="n"/>
      <c r="CS1141" s="59" t="n"/>
      <c r="CT1141" s="59" t="n"/>
      <c r="CU1141" s="59" t="n"/>
      <c r="CV1141" s="59" t="n"/>
      <c r="CW1141" s="59" t="n"/>
      <c r="CX1141" s="59" t="n"/>
      <c r="CY1141" s="59" t="n"/>
      <c r="CZ1141" s="59" t="n"/>
    </row>
    <row r="1142">
      <c r="D1142" s="59" t="n"/>
      <c r="E1142" s="59" t="n"/>
      <c r="F1142" s="59" t="n"/>
      <c r="G1142" s="59" t="n"/>
      <c r="H1142" s="59" t="n"/>
      <c r="I1142" s="59" t="n"/>
      <c r="J1142" s="59" t="n"/>
      <c r="K1142" s="59" t="n"/>
      <c r="L1142" s="59" t="n"/>
      <c r="M1142" s="59" t="n"/>
      <c r="N1142" s="59" t="n"/>
      <c r="O1142" s="59" t="n"/>
      <c r="P1142" s="59" t="n"/>
      <c r="Q1142" s="59" t="n"/>
      <c r="R1142" s="59" t="n"/>
      <c r="S1142" s="59" t="n"/>
      <c r="T1142" s="59" t="n"/>
      <c r="U1142" s="59" t="n"/>
      <c r="V1142" s="59" t="n"/>
      <c r="W1142" s="59" t="n"/>
      <c r="X1142" s="59" t="n"/>
      <c r="Y1142" s="59" t="n"/>
      <c r="Z1142" s="59" t="n"/>
      <c r="AA1142" s="59" t="n"/>
      <c r="AB1142" s="59" t="n"/>
      <c r="AC1142" s="59" t="n"/>
      <c r="AD1142" s="59" t="n"/>
      <c r="AE1142" s="59" t="n"/>
      <c r="AF1142" s="59" t="n"/>
      <c r="AG1142" s="59" t="n"/>
      <c r="AH1142" s="59" t="n"/>
      <c r="AI1142" s="59" t="n"/>
      <c r="AJ1142" s="59" t="n"/>
      <c r="AK1142" s="59" t="n"/>
      <c r="AL1142" s="59" t="n"/>
      <c r="AM1142" s="59" t="n"/>
      <c r="AN1142" s="59" t="n"/>
      <c r="AO1142" s="59" t="n"/>
      <c r="AP1142" s="59" t="n"/>
      <c r="AQ1142" s="59" t="n"/>
      <c r="AR1142" s="59" t="n"/>
      <c r="AS1142" s="59" t="n"/>
      <c r="AT1142" s="59" t="n"/>
      <c r="AU1142" s="59" t="n"/>
      <c r="AV1142" s="59" t="n"/>
      <c r="AW1142" s="59" t="n"/>
      <c r="AX1142" s="59" t="n"/>
      <c r="AY1142" s="59" t="n"/>
      <c r="AZ1142" s="59" t="n"/>
      <c r="BA1142" s="59" t="n"/>
      <c r="BB1142" s="59" t="n"/>
      <c r="BC1142" s="59" t="n"/>
      <c r="BD1142" s="59" t="n"/>
      <c r="BE1142" s="59" t="n"/>
      <c r="BF1142" s="59" t="n"/>
      <c r="BG1142" s="59" t="n"/>
      <c r="BH1142" s="59" t="n"/>
      <c r="BI1142" s="59" t="n"/>
      <c r="BJ1142" s="59" t="n"/>
      <c r="BK1142" s="59" t="n"/>
      <c r="BL1142" s="59" t="n"/>
      <c r="BM1142" s="59" t="n"/>
      <c r="BN1142" s="59" t="n"/>
      <c r="BO1142" s="59" t="n"/>
      <c r="BP1142" s="59" t="n"/>
      <c r="BQ1142" s="59" t="n"/>
      <c r="BR1142" s="59" t="n"/>
      <c r="BS1142" s="59" t="n"/>
      <c r="BT1142" s="59" t="n"/>
      <c r="BU1142" s="59" t="n"/>
      <c r="BV1142" s="59" t="n"/>
      <c r="BW1142" s="59" t="n"/>
      <c r="BX1142" s="59" t="n"/>
      <c r="BY1142" s="59" t="n"/>
      <c r="BZ1142" s="59" t="n"/>
      <c r="CA1142" s="59" t="n"/>
      <c r="CB1142" s="59" t="n"/>
      <c r="CC1142" s="59" t="n"/>
      <c r="CD1142" s="59" t="n"/>
      <c r="CE1142" s="59" t="n"/>
      <c r="CF1142" s="59" t="n"/>
      <c r="CG1142" s="59" t="n"/>
      <c r="CH1142" s="59" t="n"/>
      <c r="CI1142" s="59" t="n"/>
      <c r="CJ1142" s="59" t="n"/>
      <c r="CK1142" s="59" t="n"/>
      <c r="CL1142" s="59" t="n"/>
      <c r="CM1142" s="59" t="n"/>
      <c r="CN1142" s="59" t="n"/>
      <c r="CO1142" s="59" t="n"/>
      <c r="CP1142" s="59" t="n"/>
      <c r="CQ1142" s="59" t="n"/>
      <c r="CR1142" s="59" t="n"/>
      <c r="CS1142" s="59" t="n"/>
      <c r="CT1142" s="59" t="n"/>
      <c r="CU1142" s="59" t="n"/>
      <c r="CV1142" s="59" t="n"/>
      <c r="CW1142" s="59" t="n"/>
      <c r="CX1142" s="59" t="n"/>
      <c r="CY1142" s="59" t="n"/>
      <c r="CZ1142" s="59" t="n"/>
    </row>
    <row r="1143">
      <c r="D1143" s="59" t="n"/>
      <c r="E1143" s="59" t="n"/>
      <c r="F1143" s="59" t="n"/>
      <c r="G1143" s="59" t="n"/>
      <c r="H1143" s="59" t="n"/>
      <c r="I1143" s="59" t="n"/>
      <c r="J1143" s="59" t="n"/>
      <c r="K1143" s="59" t="n"/>
      <c r="L1143" s="59" t="n"/>
      <c r="M1143" s="59" t="n"/>
      <c r="N1143" s="59" t="n"/>
      <c r="O1143" s="59" t="n"/>
      <c r="P1143" s="59" t="n"/>
      <c r="Q1143" s="59" t="n"/>
      <c r="R1143" s="59" t="n"/>
      <c r="S1143" s="59" t="n"/>
      <c r="T1143" s="59" t="n"/>
      <c r="U1143" s="59" t="n"/>
      <c r="V1143" s="59" t="n"/>
      <c r="W1143" s="59" t="n"/>
      <c r="X1143" s="59" t="n"/>
      <c r="Y1143" s="59" t="n"/>
      <c r="Z1143" s="59" t="n"/>
      <c r="AA1143" s="59" t="n"/>
      <c r="AB1143" s="59" t="n"/>
      <c r="AC1143" s="59" t="n"/>
      <c r="AD1143" s="59" t="n"/>
      <c r="AE1143" s="59" t="n"/>
      <c r="AF1143" s="59" t="n"/>
      <c r="AG1143" s="59" t="n"/>
      <c r="AH1143" s="59" t="n"/>
      <c r="AI1143" s="59" t="n"/>
      <c r="AJ1143" s="59" t="n"/>
      <c r="AK1143" s="59" t="n"/>
      <c r="AL1143" s="59" t="n"/>
      <c r="AM1143" s="59" t="n"/>
      <c r="AN1143" s="59" t="n"/>
      <c r="AO1143" s="59" t="n"/>
      <c r="AP1143" s="59" t="n"/>
      <c r="AQ1143" s="59" t="n"/>
      <c r="AR1143" s="59" t="n"/>
      <c r="AS1143" s="59" t="n"/>
      <c r="AT1143" s="59" t="n"/>
      <c r="AU1143" s="59" t="n"/>
      <c r="AV1143" s="59" t="n"/>
      <c r="AW1143" s="59" t="n"/>
      <c r="AX1143" s="59" t="n"/>
      <c r="AY1143" s="59" t="n"/>
      <c r="AZ1143" s="59" t="n"/>
      <c r="BA1143" s="59" t="n"/>
      <c r="BB1143" s="59" t="n"/>
      <c r="BC1143" s="59" t="n"/>
      <c r="BD1143" s="59" t="n"/>
      <c r="BE1143" s="59" t="n"/>
      <c r="BF1143" s="59" t="n"/>
      <c r="BG1143" s="59" t="n"/>
      <c r="BH1143" s="59" t="n"/>
      <c r="BI1143" s="59" t="n"/>
      <c r="BJ1143" s="59" t="n"/>
      <c r="BK1143" s="59" t="n"/>
      <c r="BL1143" s="59" t="n"/>
      <c r="BM1143" s="59" t="n"/>
      <c r="BN1143" s="59" t="n"/>
      <c r="BO1143" s="59" t="n"/>
      <c r="BP1143" s="59" t="n"/>
      <c r="BQ1143" s="59" t="n"/>
      <c r="BR1143" s="59" t="n"/>
      <c r="BS1143" s="59" t="n"/>
      <c r="BT1143" s="59" t="n"/>
      <c r="BU1143" s="59" t="n"/>
      <c r="BV1143" s="59" t="n"/>
      <c r="BW1143" s="59" t="n"/>
      <c r="BX1143" s="59" t="n"/>
      <c r="BY1143" s="59" t="n"/>
      <c r="BZ1143" s="59" t="n"/>
      <c r="CA1143" s="59" t="n"/>
      <c r="CB1143" s="59" t="n"/>
      <c r="CC1143" s="59" t="n"/>
      <c r="CD1143" s="59" t="n"/>
      <c r="CE1143" s="59" t="n"/>
      <c r="CF1143" s="59" t="n"/>
      <c r="CG1143" s="59" t="n"/>
      <c r="CH1143" s="59" t="n"/>
      <c r="CI1143" s="59" t="n"/>
      <c r="CJ1143" s="59" t="n"/>
      <c r="CK1143" s="59" t="n"/>
      <c r="CL1143" s="59" t="n"/>
      <c r="CM1143" s="59" t="n"/>
      <c r="CN1143" s="59" t="n"/>
      <c r="CO1143" s="59" t="n"/>
      <c r="CP1143" s="59" t="n"/>
      <c r="CQ1143" s="59" t="n"/>
      <c r="CR1143" s="59" t="n"/>
      <c r="CS1143" s="59" t="n"/>
      <c r="CT1143" s="59" t="n"/>
      <c r="CU1143" s="59" t="n"/>
      <c r="CV1143" s="59" t="n"/>
      <c r="CW1143" s="59" t="n"/>
      <c r="CX1143" s="59" t="n"/>
      <c r="CY1143" s="59" t="n"/>
      <c r="CZ1143" s="59" t="n"/>
    </row>
    <row r="1144">
      <c r="D1144" s="107" t="n"/>
      <c r="E1144" s="107" t="n"/>
      <c r="F1144" s="107" t="n"/>
      <c r="G1144" s="107" t="n"/>
      <c r="H1144" s="107" t="n"/>
      <c r="I1144" s="107" t="n"/>
      <c r="J1144" s="107" t="n"/>
      <c r="K1144" s="107" t="n"/>
      <c r="L1144" s="107" t="n"/>
      <c r="M1144" s="107" t="n"/>
      <c r="N1144" s="107" t="n"/>
      <c r="O1144" s="107" t="n"/>
      <c r="P1144" s="107" t="n"/>
      <c r="Q1144" s="107" t="n"/>
      <c r="R1144" s="107" t="n"/>
      <c r="S1144" s="107" t="n"/>
      <c r="T1144" s="107" t="n"/>
      <c r="U1144" s="107" t="n"/>
      <c r="V1144" s="107" t="n"/>
      <c r="W1144" s="107" t="n"/>
      <c r="X1144" s="107" t="n"/>
      <c r="Y1144" s="107" t="n"/>
      <c r="Z1144" s="107" t="n"/>
      <c r="AA1144" s="107" t="n"/>
      <c r="AB1144" s="107" t="n"/>
      <c r="AC1144" s="107" t="n"/>
      <c r="AD1144" s="107" t="n"/>
      <c r="AE1144" s="107" t="n"/>
      <c r="AF1144" s="107" t="n"/>
      <c r="AG1144" s="107" t="n"/>
      <c r="AH1144" s="107" t="n"/>
      <c r="AI1144" s="107" t="n"/>
      <c r="AJ1144" s="107" t="n"/>
      <c r="AK1144" s="107" t="n"/>
      <c r="AL1144" s="107" t="n"/>
      <c r="AM1144" s="107" t="n"/>
      <c r="AN1144" s="107" t="n"/>
      <c r="AO1144" s="107" t="n"/>
      <c r="AP1144" s="107" t="n"/>
      <c r="AQ1144" s="107" t="n"/>
      <c r="AR1144" s="107" t="n"/>
      <c r="AS1144" s="107" t="n"/>
      <c r="AT1144" s="107" t="n"/>
      <c r="AU1144" s="107" t="n"/>
      <c r="AV1144" s="107" t="n"/>
      <c r="AW1144" s="107" t="n"/>
      <c r="AX1144" s="107" t="n"/>
      <c r="AY1144" s="107" t="n"/>
      <c r="AZ1144" s="107" t="n"/>
      <c r="BA1144" s="107" t="n"/>
      <c r="BB1144" s="107" t="n"/>
      <c r="BC1144" s="107" t="n"/>
      <c r="BD1144" s="107" t="n"/>
      <c r="BE1144" s="107" t="n"/>
      <c r="BF1144" s="107" t="n"/>
      <c r="BG1144" s="107" t="n"/>
      <c r="BH1144" s="107" t="n"/>
      <c r="BI1144" s="107" t="n"/>
      <c r="BJ1144" s="107" t="n"/>
      <c r="BK1144" s="107" t="n"/>
      <c r="BL1144" s="107" t="n"/>
      <c r="BM1144" s="107" t="n"/>
      <c r="BN1144" s="107" t="n"/>
      <c r="BO1144" s="107" t="n"/>
      <c r="BP1144" s="107" t="n"/>
      <c r="BQ1144" s="107" t="n"/>
      <c r="BR1144" s="107" t="n"/>
      <c r="BS1144" s="107" t="n"/>
      <c r="BT1144" s="107" t="n"/>
      <c r="BU1144" s="107" t="n"/>
      <c r="BV1144" s="107" t="n"/>
      <c r="BW1144" s="107" t="n"/>
      <c r="BX1144" s="107" t="n"/>
      <c r="BY1144" s="107" t="n"/>
      <c r="BZ1144" s="107" t="n"/>
      <c r="CA1144" s="107" t="n"/>
      <c r="CB1144" s="107" t="n"/>
      <c r="CC1144" s="107" t="n"/>
      <c r="CD1144" s="107" t="n"/>
      <c r="CE1144" s="107" t="n"/>
      <c r="CF1144" s="107" t="n"/>
      <c r="CG1144" s="107" t="n"/>
      <c r="CH1144" s="107" t="n"/>
      <c r="CI1144" s="107" t="n"/>
      <c r="CJ1144" s="107" t="n"/>
      <c r="CK1144" s="107" t="n"/>
      <c r="CL1144" s="107" t="n"/>
      <c r="CM1144" s="107" t="n"/>
      <c r="CN1144" s="107" t="n"/>
      <c r="CO1144" s="107" t="n"/>
      <c r="CP1144" s="107" t="n"/>
      <c r="CQ1144" s="107" t="n"/>
      <c r="CR1144" s="107" t="n"/>
      <c r="CS1144" s="107" t="n"/>
      <c r="CT1144" s="107" t="n"/>
      <c r="CU1144" s="107" t="n"/>
      <c r="CV1144" s="107" t="n"/>
      <c r="CW1144" s="107" t="n"/>
      <c r="CX1144" s="107" t="n"/>
      <c r="CY1144" s="107" t="n"/>
      <c r="CZ1144" s="107" t="n"/>
    </row>
    <row r="1147">
      <c r="A1147" s="2">
        <f>IF($A1140="","","   projections")</f>
        <v/>
      </c>
      <c r="B1147" s="68">
        <f>IF($A1140="",0,COUNT($E1148:$CZ1148))</f>
        <v/>
      </c>
      <c r="C1147" s="69">
        <f>IF($B1147=0,0,MAX($E1148:$CZ1148))</f>
        <v/>
      </c>
      <c r="D1147" s="58">
        <f>_xll.BDS($A1140,'Field Check'!$C$42,"headers=y","startcol=1","endcol=3","dir=h")</f>
        <v/>
      </c>
      <c r="E1147" s="59" t="n"/>
      <c r="F1147" s="59" t="n"/>
      <c r="G1147" s="59" t="n"/>
      <c r="H1147" s="59" t="n"/>
      <c r="I1147" s="59" t="n"/>
      <c r="J1147" s="59" t="n"/>
      <c r="K1147" s="59" t="n"/>
      <c r="L1147" s="59" t="n"/>
      <c r="M1147" s="59" t="n"/>
      <c r="N1147" s="59" t="n"/>
      <c r="O1147" s="59" t="n"/>
      <c r="P1147" s="59" t="n"/>
      <c r="Q1147" s="59" t="n"/>
      <c r="R1147" s="59" t="n"/>
      <c r="S1147" s="59" t="n"/>
      <c r="T1147" s="59" t="n"/>
      <c r="U1147" s="59" t="n"/>
      <c r="V1147" s="59" t="n"/>
      <c r="W1147" s="59" t="n"/>
      <c r="X1147" s="59" t="n"/>
      <c r="Y1147" s="59" t="n"/>
      <c r="Z1147" s="59" t="n"/>
      <c r="AA1147" s="59" t="n"/>
      <c r="AB1147" s="59" t="n"/>
      <c r="AC1147" s="59" t="n"/>
      <c r="AD1147" s="59" t="n"/>
      <c r="AE1147" s="59" t="n"/>
      <c r="AF1147" s="59" t="n"/>
      <c r="AG1147" s="59" t="n"/>
      <c r="AH1147" s="59" t="n"/>
      <c r="AI1147" s="59" t="n"/>
      <c r="AJ1147" s="59" t="n"/>
      <c r="AK1147" s="59" t="n"/>
      <c r="AL1147" s="59" t="n"/>
      <c r="AM1147" s="59" t="n"/>
      <c r="AN1147" s="59" t="n"/>
      <c r="AO1147" s="59" t="n"/>
      <c r="AP1147" s="59" t="n"/>
      <c r="AQ1147" s="59" t="n"/>
      <c r="AR1147" s="59" t="n"/>
      <c r="AS1147" s="59" t="n"/>
      <c r="AT1147" s="59" t="n"/>
      <c r="AU1147" s="59" t="n"/>
      <c r="AV1147" s="59" t="n"/>
      <c r="AW1147" s="59" t="n"/>
      <c r="AX1147" s="59" t="n"/>
      <c r="AY1147" s="59" t="n"/>
      <c r="AZ1147" s="59" t="n"/>
      <c r="BA1147" s="59" t="n"/>
      <c r="BB1147" s="59" t="n"/>
      <c r="BC1147" s="59" t="n"/>
      <c r="BD1147" s="59" t="n"/>
      <c r="BE1147" s="59" t="n"/>
      <c r="BF1147" s="59" t="n"/>
      <c r="BG1147" s="59" t="n"/>
      <c r="BH1147" s="59" t="n"/>
      <c r="BI1147" s="59" t="n"/>
      <c r="BJ1147" s="59" t="n"/>
      <c r="BK1147" s="59" t="n"/>
      <c r="BL1147" s="59" t="n"/>
      <c r="BM1147" s="59" t="n"/>
      <c r="BN1147" s="59" t="n"/>
      <c r="BO1147" s="59" t="n"/>
      <c r="BP1147" s="59" t="n"/>
      <c r="BQ1147" s="59" t="n"/>
      <c r="BR1147" s="59" t="n"/>
      <c r="BS1147" s="59" t="n"/>
      <c r="BT1147" s="59" t="n"/>
      <c r="BU1147" s="59" t="n"/>
      <c r="BV1147" s="59" t="n"/>
      <c r="BW1147" s="59" t="n"/>
      <c r="BX1147" s="59" t="n"/>
      <c r="BY1147" s="59" t="n"/>
      <c r="BZ1147" s="59" t="n"/>
      <c r="CA1147" s="59" t="n"/>
      <c r="CB1147" s="59" t="n"/>
      <c r="CC1147" s="59" t="n"/>
      <c r="CD1147" s="59" t="n"/>
      <c r="CE1147" s="59" t="n"/>
      <c r="CF1147" s="59" t="n"/>
      <c r="CG1147" s="59" t="n"/>
      <c r="CH1147" s="59" t="n"/>
      <c r="CI1147" s="59" t="n"/>
      <c r="CJ1147" s="59" t="n"/>
      <c r="CK1147" s="59" t="n"/>
      <c r="CL1147" s="59" t="n"/>
      <c r="CM1147" s="59" t="n"/>
      <c r="CN1147" s="59" t="n"/>
      <c r="CO1147" s="59" t="n"/>
      <c r="CP1147" s="59" t="n"/>
      <c r="CQ1147" s="59" t="n"/>
      <c r="CR1147" s="59" t="n"/>
      <c r="CS1147" s="59" t="n"/>
      <c r="CT1147" s="59" t="n"/>
      <c r="CU1147" s="59" t="n"/>
      <c r="CV1147" s="59" t="n"/>
      <c r="CW1147" s="59" t="n"/>
      <c r="CX1147" s="59" t="n"/>
      <c r="CY1147" s="59" t="n"/>
      <c r="CZ1147" s="59" t="n"/>
    </row>
    <row r="1148">
      <c r="D1148" s="59" t="n"/>
      <c r="E1148" s="59" t="n"/>
      <c r="F1148" s="59" t="n"/>
      <c r="G1148" s="59" t="n"/>
      <c r="H1148" s="59" t="n"/>
      <c r="I1148" s="59" t="n"/>
      <c r="J1148" s="59" t="n"/>
      <c r="K1148" s="59" t="n"/>
      <c r="L1148" s="59" t="n"/>
      <c r="M1148" s="59" t="n"/>
      <c r="N1148" s="59" t="n"/>
      <c r="O1148" s="59" t="n"/>
      <c r="P1148" s="59" t="n"/>
      <c r="Q1148" s="59" t="n"/>
      <c r="R1148" s="59" t="n"/>
      <c r="S1148" s="59" t="n"/>
      <c r="T1148" s="59" t="n"/>
      <c r="U1148" s="59" t="n"/>
      <c r="V1148" s="59" t="n"/>
      <c r="W1148" s="59" t="n"/>
      <c r="X1148" s="59" t="n"/>
      <c r="Y1148" s="59" t="n"/>
      <c r="Z1148" s="59" t="n"/>
      <c r="AA1148" s="59" t="n"/>
      <c r="AB1148" s="59" t="n"/>
      <c r="AC1148" s="59" t="n"/>
      <c r="AD1148" s="59" t="n"/>
      <c r="AE1148" s="59" t="n"/>
      <c r="AF1148" s="59" t="n"/>
      <c r="AG1148" s="59" t="n"/>
      <c r="AH1148" s="59" t="n"/>
      <c r="AI1148" s="59" t="n"/>
      <c r="AJ1148" s="59" t="n"/>
      <c r="AK1148" s="59" t="n"/>
      <c r="AL1148" s="59" t="n"/>
      <c r="AM1148" s="59" t="n"/>
      <c r="AN1148" s="59" t="n"/>
      <c r="AO1148" s="59" t="n"/>
      <c r="AP1148" s="59" t="n"/>
      <c r="AQ1148" s="59" t="n"/>
      <c r="AR1148" s="59" t="n"/>
      <c r="AS1148" s="59" t="n"/>
      <c r="AT1148" s="59" t="n"/>
      <c r="AU1148" s="59" t="n"/>
      <c r="AV1148" s="59" t="n"/>
      <c r="AW1148" s="59" t="n"/>
      <c r="AX1148" s="59" t="n"/>
      <c r="AY1148" s="59" t="n"/>
      <c r="AZ1148" s="59" t="n"/>
      <c r="BA1148" s="59" t="n"/>
      <c r="BB1148" s="59" t="n"/>
      <c r="BC1148" s="59" t="n"/>
      <c r="BD1148" s="59" t="n"/>
      <c r="BE1148" s="59" t="n"/>
      <c r="BF1148" s="59" t="n"/>
      <c r="BG1148" s="59" t="n"/>
      <c r="BH1148" s="59" t="n"/>
      <c r="BI1148" s="59" t="n"/>
      <c r="BJ1148" s="59" t="n"/>
      <c r="BK1148" s="59" t="n"/>
      <c r="BL1148" s="59" t="n"/>
      <c r="BM1148" s="59" t="n"/>
      <c r="BN1148" s="59" t="n"/>
      <c r="BO1148" s="59" t="n"/>
      <c r="BP1148" s="59" t="n"/>
      <c r="BQ1148" s="59" t="n"/>
      <c r="BR1148" s="59" t="n"/>
      <c r="BS1148" s="59" t="n"/>
      <c r="BT1148" s="59" t="n"/>
      <c r="BU1148" s="59" t="n"/>
      <c r="BV1148" s="59" t="n"/>
      <c r="BW1148" s="59" t="n"/>
      <c r="BX1148" s="59" t="n"/>
      <c r="BY1148" s="59" t="n"/>
      <c r="BZ1148" s="59" t="n"/>
      <c r="CA1148" s="59" t="n"/>
      <c r="CB1148" s="59" t="n"/>
      <c r="CC1148" s="59" t="n"/>
      <c r="CD1148" s="59" t="n"/>
      <c r="CE1148" s="59" t="n"/>
      <c r="CF1148" s="59" t="n"/>
      <c r="CG1148" s="59" t="n"/>
      <c r="CH1148" s="59" t="n"/>
      <c r="CI1148" s="59" t="n"/>
      <c r="CJ1148" s="59" t="n"/>
      <c r="CK1148" s="59" t="n"/>
      <c r="CL1148" s="59" t="n"/>
      <c r="CM1148" s="59" t="n"/>
      <c r="CN1148" s="59" t="n"/>
      <c r="CO1148" s="59" t="n"/>
      <c r="CP1148" s="59" t="n"/>
      <c r="CQ1148" s="59" t="n"/>
      <c r="CR1148" s="59" t="n"/>
      <c r="CS1148" s="59" t="n"/>
      <c r="CT1148" s="59" t="n"/>
      <c r="CU1148" s="59" t="n"/>
      <c r="CV1148" s="59" t="n"/>
      <c r="CW1148" s="59" t="n"/>
      <c r="CX1148" s="59" t="n"/>
      <c r="CY1148" s="59" t="n"/>
      <c r="CZ1148" s="59" t="n"/>
    </row>
    <row r="1149">
      <c r="D1149" s="107" t="n"/>
      <c r="E1149" s="107" t="n"/>
      <c r="F1149" s="107" t="n"/>
      <c r="G1149" s="107" t="n"/>
      <c r="H1149" s="107" t="n"/>
      <c r="I1149" s="107" t="n"/>
      <c r="J1149" s="107" t="n"/>
      <c r="K1149" s="107" t="n"/>
      <c r="L1149" s="107" t="n"/>
      <c r="M1149" s="107" t="n"/>
      <c r="N1149" s="107" t="n"/>
      <c r="O1149" s="107" t="n"/>
      <c r="P1149" s="107" t="n"/>
      <c r="Q1149" s="107" t="n"/>
      <c r="R1149" s="107" t="n"/>
      <c r="S1149" s="107" t="n"/>
      <c r="T1149" s="107" t="n"/>
      <c r="U1149" s="107" t="n"/>
      <c r="V1149" s="107" t="n"/>
      <c r="W1149" s="107" t="n"/>
      <c r="X1149" s="107" t="n"/>
      <c r="Y1149" s="107" t="n"/>
      <c r="Z1149" s="107" t="n"/>
      <c r="AA1149" s="107" t="n"/>
      <c r="AB1149" s="107" t="n"/>
      <c r="AC1149" s="107" t="n"/>
      <c r="AD1149" s="107" t="n"/>
      <c r="AE1149" s="107" t="n"/>
      <c r="AF1149" s="107" t="n"/>
      <c r="AG1149" s="107" t="n"/>
      <c r="AH1149" s="107" t="n"/>
      <c r="AI1149" s="107" t="n"/>
      <c r="AJ1149" s="107" t="n"/>
      <c r="AK1149" s="107" t="n"/>
      <c r="AL1149" s="107" t="n"/>
      <c r="AM1149" s="107" t="n"/>
      <c r="AN1149" s="107" t="n"/>
      <c r="AO1149" s="107" t="n"/>
      <c r="AP1149" s="107" t="n"/>
      <c r="AQ1149" s="107" t="n"/>
      <c r="AR1149" s="107" t="n"/>
      <c r="AS1149" s="107" t="n"/>
      <c r="AT1149" s="107" t="n"/>
      <c r="AU1149" s="107" t="n"/>
      <c r="AV1149" s="107" t="n"/>
      <c r="AW1149" s="107" t="n"/>
      <c r="AX1149" s="107" t="n"/>
      <c r="AY1149" s="107" t="n"/>
      <c r="AZ1149" s="107" t="n"/>
      <c r="BA1149" s="107" t="n"/>
      <c r="BB1149" s="107" t="n"/>
      <c r="BC1149" s="107" t="n"/>
      <c r="BD1149" s="107" t="n"/>
      <c r="BE1149" s="107" t="n"/>
      <c r="BF1149" s="107" t="n"/>
      <c r="BG1149" s="107" t="n"/>
      <c r="BH1149" s="107" t="n"/>
      <c r="BI1149" s="107" t="n"/>
      <c r="BJ1149" s="107" t="n"/>
      <c r="BK1149" s="107" t="n"/>
      <c r="BL1149" s="107" t="n"/>
      <c r="BM1149" s="107" t="n"/>
      <c r="BN1149" s="107" t="n"/>
      <c r="BO1149" s="107" t="n"/>
      <c r="BP1149" s="107" t="n"/>
      <c r="BQ1149" s="107" t="n"/>
      <c r="BR1149" s="107" t="n"/>
      <c r="BS1149" s="107" t="n"/>
      <c r="BT1149" s="107" t="n"/>
      <c r="BU1149" s="107" t="n"/>
      <c r="BV1149" s="107" t="n"/>
      <c r="BW1149" s="107" t="n"/>
      <c r="BX1149" s="107" t="n"/>
      <c r="BY1149" s="107" t="n"/>
      <c r="BZ1149" s="107" t="n"/>
      <c r="CA1149" s="107" t="n"/>
      <c r="CB1149" s="107" t="n"/>
      <c r="CC1149" s="107" t="n"/>
      <c r="CD1149" s="107" t="n"/>
      <c r="CE1149" s="107" t="n"/>
      <c r="CF1149" s="107" t="n"/>
      <c r="CG1149" s="107" t="n"/>
      <c r="CH1149" s="107" t="n"/>
      <c r="CI1149" s="107" t="n"/>
      <c r="CJ1149" s="107" t="n"/>
      <c r="CK1149" s="107" t="n"/>
      <c r="CL1149" s="107" t="n"/>
      <c r="CM1149" s="107" t="n"/>
      <c r="CN1149" s="107" t="n"/>
      <c r="CO1149" s="107" t="n"/>
      <c r="CP1149" s="107" t="n"/>
      <c r="CQ1149" s="107" t="n"/>
      <c r="CR1149" s="107" t="n"/>
      <c r="CS1149" s="107" t="n"/>
      <c r="CT1149" s="107" t="n"/>
      <c r="CU1149" s="107" t="n"/>
      <c r="CV1149" s="107" t="n"/>
      <c r="CW1149" s="107" t="n"/>
      <c r="CX1149" s="107" t="n"/>
      <c r="CY1149" s="107" t="n"/>
      <c r="CZ1149" s="107" t="n"/>
    </row>
    <row r="1151">
      <c r="A1151" s="126">
        <f>IF('AS51'!$C$110="","",'AS51'!$C$110)</f>
        <v/>
      </c>
      <c r="B1151" s="68">
        <f>IF($A1151="",0,COUNT($E1152:$CZ1152))</f>
        <v/>
      </c>
      <c r="C1151" s="69">
        <f>IF($B1151=0,0,MAX($E1152:$CZ1152))</f>
        <v/>
      </c>
      <c r="D1151" s="58">
        <f>_xll.BDS($A1151,'Field Check'!$C$44,"headers=y","startcol=1","endcol=7","dir=h","DVD_START_DT",'Field Check'!$C$59,"DVD_END_DT",'Field Check'!$D$59)</f>
        <v/>
      </c>
      <c r="E1151" s="59" t="n"/>
      <c r="F1151" s="59" t="n"/>
      <c r="G1151" s="59" t="n"/>
      <c r="H1151" s="59" t="n"/>
      <c r="I1151" s="59" t="n"/>
      <c r="J1151" s="59" t="n"/>
      <c r="K1151" s="59" t="n"/>
      <c r="L1151" s="59" t="n"/>
      <c r="M1151" s="59" t="n"/>
      <c r="N1151" s="59" t="n"/>
      <c r="O1151" s="59" t="n"/>
      <c r="P1151" s="59" t="n"/>
      <c r="Q1151" s="59" t="n"/>
      <c r="R1151" s="59" t="n"/>
      <c r="S1151" s="59" t="n"/>
      <c r="T1151" s="59" t="n"/>
      <c r="U1151" s="59" t="n"/>
      <c r="V1151" s="59" t="n"/>
      <c r="W1151" s="59" t="n"/>
      <c r="X1151" s="59" t="n"/>
      <c r="Y1151" s="59" t="n"/>
      <c r="Z1151" s="59" t="n"/>
      <c r="AA1151" s="59" t="n"/>
      <c r="AB1151" s="59" t="n"/>
      <c r="AC1151" s="59" t="n"/>
      <c r="AD1151" s="59" t="n"/>
      <c r="AE1151" s="59" t="n"/>
      <c r="AF1151" s="59" t="n"/>
      <c r="AG1151" s="59" t="n"/>
      <c r="AH1151" s="59" t="n"/>
      <c r="AI1151" s="59" t="n"/>
      <c r="AJ1151" s="59" t="n"/>
      <c r="AK1151" s="59" t="n"/>
      <c r="AL1151" s="59" t="n"/>
      <c r="AM1151" s="59" t="n"/>
      <c r="AN1151" s="59" t="n"/>
      <c r="AO1151" s="59" t="n"/>
      <c r="AP1151" s="59" t="n"/>
      <c r="AQ1151" s="59" t="n"/>
      <c r="AR1151" s="59" t="n"/>
      <c r="AS1151" s="59" t="n"/>
      <c r="AT1151" s="59" t="n"/>
      <c r="AU1151" s="59" t="n"/>
      <c r="AV1151" s="59" t="n"/>
      <c r="AW1151" s="59" t="n"/>
      <c r="AX1151" s="59" t="n"/>
      <c r="AY1151" s="59" t="n"/>
      <c r="AZ1151" s="59" t="n"/>
      <c r="BA1151" s="59" t="n"/>
      <c r="BB1151" s="59" t="n"/>
      <c r="BC1151" s="59" t="n"/>
      <c r="BD1151" s="59" t="n"/>
      <c r="BE1151" s="59" t="n"/>
      <c r="BF1151" s="59" t="n"/>
      <c r="BG1151" s="59" t="n"/>
      <c r="BH1151" s="59" t="n"/>
      <c r="BI1151" s="59" t="n"/>
      <c r="BJ1151" s="59" t="n"/>
      <c r="BK1151" s="59" t="n"/>
      <c r="BL1151" s="59" t="n"/>
      <c r="BM1151" s="59" t="n"/>
      <c r="BN1151" s="59" t="n"/>
      <c r="BO1151" s="59" t="n"/>
      <c r="BP1151" s="59" t="n"/>
      <c r="BQ1151" s="59" t="n"/>
      <c r="BR1151" s="59" t="n"/>
      <c r="BS1151" s="59" t="n"/>
      <c r="BT1151" s="59" t="n"/>
      <c r="BU1151" s="59" t="n"/>
      <c r="BV1151" s="59" t="n"/>
      <c r="BW1151" s="59" t="n"/>
      <c r="BX1151" s="59" t="n"/>
      <c r="BY1151" s="59" t="n"/>
      <c r="BZ1151" s="59" t="n"/>
      <c r="CA1151" s="59" t="n"/>
      <c r="CB1151" s="59" t="n"/>
      <c r="CC1151" s="59" t="n"/>
      <c r="CD1151" s="59" t="n"/>
      <c r="CE1151" s="59" t="n"/>
      <c r="CF1151" s="59" t="n"/>
      <c r="CG1151" s="59" t="n"/>
      <c r="CH1151" s="59" t="n"/>
      <c r="CI1151" s="59" t="n"/>
      <c r="CJ1151" s="59" t="n"/>
      <c r="CK1151" s="59" t="n"/>
      <c r="CL1151" s="59" t="n"/>
      <c r="CM1151" s="59" t="n"/>
      <c r="CN1151" s="59" t="n"/>
      <c r="CO1151" s="59" t="n"/>
      <c r="CP1151" s="59" t="n"/>
      <c r="CQ1151" s="59" t="n"/>
      <c r="CR1151" s="59" t="n"/>
      <c r="CS1151" s="59" t="n"/>
      <c r="CT1151" s="59" t="n"/>
      <c r="CU1151" s="59" t="n"/>
      <c r="CV1151" s="59" t="n"/>
      <c r="CW1151" s="59" t="n"/>
      <c r="CX1151" s="59" t="n"/>
      <c r="CY1151" s="59" t="n"/>
      <c r="CZ1151" s="59" t="n"/>
    </row>
    <row r="1152">
      <c r="D1152" s="59" t="n"/>
      <c r="E1152" s="59" t="n"/>
      <c r="F1152" s="59" t="n"/>
      <c r="G1152" s="59" t="n"/>
      <c r="H1152" s="59" t="n"/>
      <c r="I1152" s="59" t="n"/>
      <c r="J1152" s="59" t="n"/>
      <c r="K1152" s="59" t="n"/>
      <c r="L1152" s="59" t="n"/>
      <c r="M1152" s="59" t="n"/>
      <c r="N1152" s="59" t="n"/>
      <c r="O1152" s="59" t="n"/>
      <c r="P1152" s="59" t="n"/>
      <c r="Q1152" s="59" t="n"/>
      <c r="R1152" s="59" t="n"/>
      <c r="S1152" s="59" t="n"/>
      <c r="T1152" s="59" t="n"/>
      <c r="U1152" s="59" t="n"/>
      <c r="V1152" s="59" t="n"/>
      <c r="W1152" s="59" t="n"/>
      <c r="X1152" s="59" t="n"/>
      <c r="Y1152" s="59" t="n"/>
      <c r="Z1152" s="59" t="n"/>
      <c r="AA1152" s="59" t="n"/>
      <c r="AB1152" s="59" t="n"/>
      <c r="AC1152" s="59" t="n"/>
      <c r="AD1152" s="59" t="n"/>
      <c r="AE1152" s="59" t="n"/>
      <c r="AF1152" s="59" t="n"/>
      <c r="AG1152" s="59" t="n"/>
      <c r="AH1152" s="59" t="n"/>
      <c r="AI1152" s="59" t="n"/>
      <c r="AJ1152" s="59" t="n"/>
      <c r="AK1152" s="59" t="n"/>
      <c r="AL1152" s="59" t="n"/>
      <c r="AM1152" s="59" t="n"/>
      <c r="AN1152" s="59" t="n"/>
      <c r="AO1152" s="59" t="n"/>
      <c r="AP1152" s="59" t="n"/>
      <c r="AQ1152" s="59" t="n"/>
      <c r="AR1152" s="59" t="n"/>
      <c r="AS1152" s="59" t="n"/>
      <c r="AT1152" s="59" t="n"/>
      <c r="AU1152" s="59" t="n"/>
      <c r="AV1152" s="59" t="n"/>
      <c r="AW1152" s="59" t="n"/>
      <c r="AX1152" s="59" t="n"/>
      <c r="AY1152" s="59" t="n"/>
      <c r="AZ1152" s="59" t="n"/>
      <c r="BA1152" s="59" t="n"/>
      <c r="BB1152" s="59" t="n"/>
      <c r="BC1152" s="59" t="n"/>
      <c r="BD1152" s="59" t="n"/>
      <c r="BE1152" s="59" t="n"/>
      <c r="BF1152" s="59" t="n"/>
      <c r="BG1152" s="59" t="n"/>
      <c r="BH1152" s="59" t="n"/>
      <c r="BI1152" s="59" t="n"/>
      <c r="BJ1152" s="59" t="n"/>
      <c r="BK1152" s="59" t="n"/>
      <c r="BL1152" s="59" t="n"/>
      <c r="BM1152" s="59" t="n"/>
      <c r="BN1152" s="59" t="n"/>
      <c r="BO1152" s="59" t="n"/>
      <c r="BP1152" s="59" t="n"/>
      <c r="BQ1152" s="59" t="n"/>
      <c r="BR1152" s="59" t="n"/>
      <c r="BS1152" s="59" t="n"/>
      <c r="BT1152" s="59" t="n"/>
      <c r="BU1152" s="59" t="n"/>
      <c r="BV1152" s="59" t="n"/>
      <c r="BW1152" s="59" t="n"/>
      <c r="BX1152" s="59" t="n"/>
      <c r="BY1152" s="59" t="n"/>
      <c r="BZ1152" s="59" t="n"/>
      <c r="CA1152" s="59" t="n"/>
      <c r="CB1152" s="59" t="n"/>
      <c r="CC1152" s="59" t="n"/>
      <c r="CD1152" s="59" t="n"/>
      <c r="CE1152" s="59" t="n"/>
      <c r="CF1152" s="59" t="n"/>
      <c r="CG1152" s="59" t="n"/>
      <c r="CH1152" s="59" t="n"/>
      <c r="CI1152" s="59" t="n"/>
      <c r="CJ1152" s="59" t="n"/>
      <c r="CK1152" s="59" t="n"/>
      <c r="CL1152" s="59" t="n"/>
      <c r="CM1152" s="59" t="n"/>
      <c r="CN1152" s="59" t="n"/>
      <c r="CO1152" s="59" t="n"/>
      <c r="CP1152" s="59" t="n"/>
      <c r="CQ1152" s="59" t="n"/>
      <c r="CR1152" s="59" t="n"/>
      <c r="CS1152" s="59" t="n"/>
      <c r="CT1152" s="59" t="n"/>
      <c r="CU1152" s="59" t="n"/>
      <c r="CV1152" s="59" t="n"/>
      <c r="CW1152" s="59" t="n"/>
      <c r="CX1152" s="59" t="n"/>
      <c r="CY1152" s="59" t="n"/>
      <c r="CZ1152" s="59" t="n"/>
    </row>
    <row r="1153">
      <c r="D1153" s="59" t="n"/>
      <c r="E1153" s="59" t="n"/>
      <c r="F1153" s="59" t="n"/>
      <c r="G1153" s="59" t="n"/>
      <c r="H1153" s="59" t="n"/>
      <c r="I1153" s="59" t="n"/>
      <c r="J1153" s="59" t="n"/>
      <c r="K1153" s="59" t="n"/>
      <c r="L1153" s="59" t="n"/>
      <c r="M1153" s="59" t="n"/>
      <c r="N1153" s="59" t="n"/>
      <c r="O1153" s="59" t="n"/>
      <c r="P1153" s="59" t="n"/>
      <c r="Q1153" s="59" t="n"/>
      <c r="R1153" s="59" t="n"/>
      <c r="S1153" s="59" t="n"/>
      <c r="T1153" s="59" t="n"/>
      <c r="U1153" s="59" t="n"/>
      <c r="V1153" s="59" t="n"/>
      <c r="W1153" s="59" t="n"/>
      <c r="X1153" s="59" t="n"/>
      <c r="Y1153" s="59" t="n"/>
      <c r="Z1153" s="59" t="n"/>
      <c r="AA1153" s="59" t="n"/>
      <c r="AB1153" s="59" t="n"/>
      <c r="AC1153" s="59" t="n"/>
      <c r="AD1153" s="59" t="n"/>
      <c r="AE1153" s="59" t="n"/>
      <c r="AF1153" s="59" t="n"/>
      <c r="AG1153" s="59" t="n"/>
      <c r="AH1153" s="59" t="n"/>
      <c r="AI1153" s="59" t="n"/>
      <c r="AJ1153" s="59" t="n"/>
      <c r="AK1153" s="59" t="n"/>
      <c r="AL1153" s="59" t="n"/>
      <c r="AM1153" s="59" t="n"/>
      <c r="AN1153" s="59" t="n"/>
      <c r="AO1153" s="59" t="n"/>
      <c r="AP1153" s="59" t="n"/>
      <c r="AQ1153" s="59" t="n"/>
      <c r="AR1153" s="59" t="n"/>
      <c r="AS1153" s="59" t="n"/>
      <c r="AT1153" s="59" t="n"/>
      <c r="AU1153" s="59" t="n"/>
      <c r="AV1153" s="59" t="n"/>
      <c r="AW1153" s="59" t="n"/>
      <c r="AX1153" s="59" t="n"/>
      <c r="AY1153" s="59" t="n"/>
      <c r="AZ1153" s="59" t="n"/>
      <c r="BA1153" s="59" t="n"/>
      <c r="BB1153" s="59" t="n"/>
      <c r="BC1153" s="59" t="n"/>
      <c r="BD1153" s="59" t="n"/>
      <c r="BE1153" s="59" t="n"/>
      <c r="BF1153" s="59" t="n"/>
      <c r="BG1153" s="59" t="n"/>
      <c r="BH1153" s="59" t="n"/>
      <c r="BI1153" s="59" t="n"/>
      <c r="BJ1153" s="59" t="n"/>
      <c r="BK1153" s="59" t="n"/>
      <c r="BL1153" s="59" t="n"/>
      <c r="BM1153" s="59" t="n"/>
      <c r="BN1153" s="59" t="n"/>
      <c r="BO1153" s="59" t="n"/>
      <c r="BP1153" s="59" t="n"/>
      <c r="BQ1153" s="59" t="n"/>
      <c r="BR1153" s="59" t="n"/>
      <c r="BS1153" s="59" t="n"/>
      <c r="BT1153" s="59" t="n"/>
      <c r="BU1153" s="59" t="n"/>
      <c r="BV1153" s="59" t="n"/>
      <c r="BW1153" s="59" t="n"/>
      <c r="BX1153" s="59" t="n"/>
      <c r="BY1153" s="59" t="n"/>
      <c r="BZ1153" s="59" t="n"/>
      <c r="CA1153" s="59" t="n"/>
      <c r="CB1153" s="59" t="n"/>
      <c r="CC1153" s="59" t="n"/>
      <c r="CD1153" s="59" t="n"/>
      <c r="CE1153" s="59" t="n"/>
      <c r="CF1153" s="59" t="n"/>
      <c r="CG1153" s="59" t="n"/>
      <c r="CH1153" s="59" t="n"/>
      <c r="CI1153" s="59" t="n"/>
      <c r="CJ1153" s="59" t="n"/>
      <c r="CK1153" s="59" t="n"/>
      <c r="CL1153" s="59" t="n"/>
      <c r="CM1153" s="59" t="n"/>
      <c r="CN1153" s="59" t="n"/>
      <c r="CO1153" s="59" t="n"/>
      <c r="CP1153" s="59" t="n"/>
      <c r="CQ1153" s="59" t="n"/>
      <c r="CR1153" s="59" t="n"/>
      <c r="CS1153" s="59" t="n"/>
      <c r="CT1153" s="59" t="n"/>
      <c r="CU1153" s="59" t="n"/>
      <c r="CV1153" s="59" t="n"/>
      <c r="CW1153" s="59" t="n"/>
      <c r="CX1153" s="59" t="n"/>
      <c r="CY1153" s="59" t="n"/>
      <c r="CZ1153" s="59" t="n"/>
    </row>
    <row r="1154">
      <c r="D1154" s="59" t="n"/>
      <c r="E1154" s="59" t="n"/>
      <c r="F1154" s="59" t="n"/>
      <c r="G1154" s="59" t="n"/>
      <c r="H1154" s="59" t="n"/>
      <c r="I1154" s="59" t="n"/>
      <c r="J1154" s="59" t="n"/>
      <c r="K1154" s="59" t="n"/>
      <c r="L1154" s="59" t="n"/>
      <c r="M1154" s="59" t="n"/>
      <c r="N1154" s="59" t="n"/>
      <c r="O1154" s="59" t="n"/>
      <c r="P1154" s="59" t="n"/>
      <c r="Q1154" s="59" t="n"/>
      <c r="R1154" s="59" t="n"/>
      <c r="S1154" s="59" t="n"/>
      <c r="T1154" s="59" t="n"/>
      <c r="U1154" s="59" t="n"/>
      <c r="V1154" s="59" t="n"/>
      <c r="W1154" s="59" t="n"/>
      <c r="X1154" s="59" t="n"/>
      <c r="Y1154" s="59" t="n"/>
      <c r="Z1154" s="59" t="n"/>
      <c r="AA1154" s="59" t="n"/>
      <c r="AB1154" s="59" t="n"/>
      <c r="AC1154" s="59" t="n"/>
      <c r="AD1154" s="59" t="n"/>
      <c r="AE1154" s="59" t="n"/>
      <c r="AF1154" s="59" t="n"/>
      <c r="AG1154" s="59" t="n"/>
      <c r="AH1154" s="59" t="n"/>
      <c r="AI1154" s="59" t="n"/>
      <c r="AJ1154" s="59" t="n"/>
      <c r="AK1154" s="59" t="n"/>
      <c r="AL1154" s="59" t="n"/>
      <c r="AM1154" s="59" t="n"/>
      <c r="AN1154" s="59" t="n"/>
      <c r="AO1154" s="59" t="n"/>
      <c r="AP1154" s="59" t="n"/>
      <c r="AQ1154" s="59" t="n"/>
      <c r="AR1154" s="59" t="n"/>
      <c r="AS1154" s="59" t="n"/>
      <c r="AT1154" s="59" t="n"/>
      <c r="AU1154" s="59" t="n"/>
      <c r="AV1154" s="59" t="n"/>
      <c r="AW1154" s="59" t="n"/>
      <c r="AX1154" s="59" t="n"/>
      <c r="AY1154" s="59" t="n"/>
      <c r="AZ1154" s="59" t="n"/>
      <c r="BA1154" s="59" t="n"/>
      <c r="BB1154" s="59" t="n"/>
      <c r="BC1154" s="59" t="n"/>
      <c r="BD1154" s="59" t="n"/>
      <c r="BE1154" s="59" t="n"/>
      <c r="BF1154" s="59" t="n"/>
      <c r="BG1154" s="59" t="n"/>
      <c r="BH1154" s="59" t="n"/>
      <c r="BI1154" s="59" t="n"/>
      <c r="BJ1154" s="59" t="n"/>
      <c r="BK1154" s="59" t="n"/>
      <c r="BL1154" s="59" t="n"/>
      <c r="BM1154" s="59" t="n"/>
      <c r="BN1154" s="59" t="n"/>
      <c r="BO1154" s="59" t="n"/>
      <c r="BP1154" s="59" t="n"/>
      <c r="BQ1154" s="59" t="n"/>
      <c r="BR1154" s="59" t="n"/>
      <c r="BS1154" s="59" t="n"/>
      <c r="BT1154" s="59" t="n"/>
      <c r="BU1154" s="59" t="n"/>
      <c r="BV1154" s="59" t="n"/>
      <c r="BW1154" s="59" t="n"/>
      <c r="BX1154" s="59" t="n"/>
      <c r="BY1154" s="59" t="n"/>
      <c r="BZ1154" s="59" t="n"/>
      <c r="CA1154" s="59" t="n"/>
      <c r="CB1154" s="59" t="n"/>
      <c r="CC1154" s="59" t="n"/>
      <c r="CD1154" s="59" t="n"/>
      <c r="CE1154" s="59" t="n"/>
      <c r="CF1154" s="59" t="n"/>
      <c r="CG1154" s="59" t="n"/>
      <c r="CH1154" s="59" t="n"/>
      <c r="CI1154" s="59" t="n"/>
      <c r="CJ1154" s="59" t="n"/>
      <c r="CK1154" s="59" t="n"/>
      <c r="CL1154" s="59" t="n"/>
      <c r="CM1154" s="59" t="n"/>
      <c r="CN1154" s="59" t="n"/>
      <c r="CO1154" s="59" t="n"/>
      <c r="CP1154" s="59" t="n"/>
      <c r="CQ1154" s="59" t="n"/>
      <c r="CR1154" s="59" t="n"/>
      <c r="CS1154" s="59" t="n"/>
      <c r="CT1154" s="59" t="n"/>
      <c r="CU1154" s="59" t="n"/>
      <c r="CV1154" s="59" t="n"/>
      <c r="CW1154" s="59" t="n"/>
      <c r="CX1154" s="59" t="n"/>
      <c r="CY1154" s="59" t="n"/>
      <c r="CZ1154" s="59" t="n"/>
    </row>
    <row r="1155">
      <c r="D1155" s="107" t="n"/>
      <c r="E1155" s="107" t="n"/>
      <c r="F1155" s="107" t="n"/>
      <c r="G1155" s="107" t="n"/>
      <c r="H1155" s="107" t="n"/>
      <c r="I1155" s="107" t="n"/>
      <c r="J1155" s="107" t="n"/>
      <c r="K1155" s="107" t="n"/>
      <c r="L1155" s="107" t="n"/>
      <c r="M1155" s="107" t="n"/>
      <c r="N1155" s="107" t="n"/>
      <c r="O1155" s="107" t="n"/>
      <c r="P1155" s="107" t="n"/>
      <c r="Q1155" s="107" t="n"/>
      <c r="R1155" s="107" t="n"/>
      <c r="S1155" s="107" t="n"/>
      <c r="T1155" s="107" t="n"/>
      <c r="U1155" s="107" t="n"/>
      <c r="V1155" s="107" t="n"/>
      <c r="W1155" s="107" t="n"/>
      <c r="X1155" s="107" t="n"/>
      <c r="Y1155" s="107" t="n"/>
      <c r="Z1155" s="107" t="n"/>
      <c r="AA1155" s="107" t="n"/>
      <c r="AB1155" s="107" t="n"/>
      <c r="AC1155" s="107" t="n"/>
      <c r="AD1155" s="107" t="n"/>
      <c r="AE1155" s="107" t="n"/>
      <c r="AF1155" s="107" t="n"/>
      <c r="AG1155" s="107" t="n"/>
      <c r="AH1155" s="107" t="n"/>
      <c r="AI1155" s="107" t="n"/>
      <c r="AJ1155" s="107" t="n"/>
      <c r="AK1155" s="107" t="n"/>
      <c r="AL1155" s="107" t="n"/>
      <c r="AM1155" s="107" t="n"/>
      <c r="AN1155" s="107" t="n"/>
      <c r="AO1155" s="107" t="n"/>
      <c r="AP1155" s="107" t="n"/>
      <c r="AQ1155" s="107" t="n"/>
      <c r="AR1155" s="107" t="n"/>
      <c r="AS1155" s="107" t="n"/>
      <c r="AT1155" s="107" t="n"/>
      <c r="AU1155" s="107" t="n"/>
      <c r="AV1155" s="107" t="n"/>
      <c r="AW1155" s="107" t="n"/>
      <c r="AX1155" s="107" t="n"/>
      <c r="AY1155" s="107" t="n"/>
      <c r="AZ1155" s="107" t="n"/>
      <c r="BA1155" s="107" t="n"/>
      <c r="BB1155" s="107" t="n"/>
      <c r="BC1155" s="107" t="n"/>
      <c r="BD1155" s="107" t="n"/>
      <c r="BE1155" s="107" t="n"/>
      <c r="BF1155" s="107" t="n"/>
      <c r="BG1155" s="107" t="n"/>
      <c r="BH1155" s="107" t="n"/>
      <c r="BI1155" s="107" t="n"/>
      <c r="BJ1155" s="107" t="n"/>
      <c r="BK1155" s="107" t="n"/>
      <c r="BL1155" s="107" t="n"/>
      <c r="BM1155" s="107" t="n"/>
      <c r="BN1155" s="107" t="n"/>
      <c r="BO1155" s="107" t="n"/>
      <c r="BP1155" s="107" t="n"/>
      <c r="BQ1155" s="107" t="n"/>
      <c r="BR1155" s="107" t="n"/>
      <c r="BS1155" s="107" t="n"/>
      <c r="BT1155" s="107" t="n"/>
      <c r="BU1155" s="107" t="n"/>
      <c r="BV1155" s="107" t="n"/>
      <c r="BW1155" s="107" t="n"/>
      <c r="BX1155" s="107" t="n"/>
      <c r="BY1155" s="107" t="n"/>
      <c r="BZ1155" s="107" t="n"/>
      <c r="CA1155" s="107" t="n"/>
      <c r="CB1155" s="107" t="n"/>
      <c r="CC1155" s="107" t="n"/>
      <c r="CD1155" s="107" t="n"/>
      <c r="CE1155" s="107" t="n"/>
      <c r="CF1155" s="107" t="n"/>
      <c r="CG1155" s="107" t="n"/>
      <c r="CH1155" s="107" t="n"/>
      <c r="CI1155" s="107" t="n"/>
      <c r="CJ1155" s="107" t="n"/>
      <c r="CK1155" s="107" t="n"/>
      <c r="CL1155" s="107" t="n"/>
      <c r="CM1155" s="107" t="n"/>
      <c r="CN1155" s="107" t="n"/>
      <c r="CO1155" s="107" t="n"/>
      <c r="CP1155" s="107" t="n"/>
      <c r="CQ1155" s="107" t="n"/>
      <c r="CR1155" s="107" t="n"/>
      <c r="CS1155" s="107" t="n"/>
      <c r="CT1155" s="107" t="n"/>
      <c r="CU1155" s="107" t="n"/>
      <c r="CV1155" s="107" t="n"/>
      <c r="CW1155" s="107" t="n"/>
      <c r="CX1155" s="107" t="n"/>
      <c r="CY1155" s="107" t="n"/>
      <c r="CZ1155" s="107" t="n"/>
    </row>
    <row r="1158">
      <c r="A1158" s="2">
        <f>IF($A1151="","","   projections")</f>
        <v/>
      </c>
      <c r="B1158" s="68">
        <f>IF($A1151="",0,COUNT($E1159:$CZ1159))</f>
        <v/>
      </c>
      <c r="C1158" s="69">
        <f>IF($B1158=0,0,MAX($E1159:$CZ1159))</f>
        <v/>
      </c>
      <c r="D1158" s="58">
        <f>_xll.BDS($A1151,'Field Check'!$C$42,"headers=y","startcol=1","endcol=3","dir=h","cols=21;rows=3")</f>
        <v/>
      </c>
      <c r="E1158" s="59" t="n">
        <v>46261</v>
      </c>
      <c r="F1158" s="59" t="n">
        <v>46436</v>
      </c>
      <c r="G1158" s="59" t="n">
        <v>46617</v>
      </c>
      <c r="H1158" s="59" t="n">
        <v>46800</v>
      </c>
      <c r="I1158" s="59" t="n">
        <v>46981</v>
      </c>
      <c r="J1158" s="59" t="n">
        <v>47171</v>
      </c>
      <c r="K1158" s="59" t="n">
        <v>47352</v>
      </c>
      <c r="L1158" s="59" t="n">
        <v>47535</v>
      </c>
      <c r="M1158" s="59" t="n">
        <v>47716</v>
      </c>
      <c r="N1158" s="59" t="n">
        <v>47899</v>
      </c>
      <c r="O1158" s="59" t="n">
        <v>48080</v>
      </c>
      <c r="P1158" s="59" t="n">
        <v>48263</v>
      </c>
      <c r="Q1158" s="59" t="n">
        <v>48444</v>
      </c>
      <c r="R1158" s="59" t="n">
        <v>48627</v>
      </c>
      <c r="S1158" s="59" t="n">
        <v>48808</v>
      </c>
      <c r="T1158" s="59" t="n">
        <v>48991</v>
      </c>
      <c r="U1158" s="59" t="n">
        <v>49172</v>
      </c>
      <c r="V1158" s="59" t="n">
        <v>49362</v>
      </c>
      <c r="W1158" s="59" t="n">
        <v>49543</v>
      </c>
      <c r="X1158" s="59" t="n">
        <v>49726</v>
      </c>
      <c r="Y1158" s="59" t="n"/>
      <c r="Z1158" s="59" t="n"/>
      <c r="AA1158" s="59" t="n"/>
      <c r="AB1158" s="59" t="n"/>
      <c r="AC1158" s="59" t="n"/>
      <c r="AD1158" s="59" t="n"/>
      <c r="AE1158" s="59" t="n"/>
      <c r="AF1158" s="59" t="n"/>
      <c r="AG1158" s="59" t="n"/>
      <c r="AH1158" s="59" t="n"/>
      <c r="AI1158" s="59" t="n"/>
      <c r="AJ1158" s="59" t="n"/>
      <c r="AK1158" s="59" t="n"/>
      <c r="AL1158" s="59" t="n"/>
      <c r="AM1158" s="59" t="n"/>
      <c r="AN1158" s="59" t="n"/>
      <c r="AO1158" s="59" t="n"/>
      <c r="AP1158" s="59" t="n"/>
      <c r="AQ1158" s="59" t="n"/>
      <c r="AR1158" s="59" t="n"/>
      <c r="AS1158" s="59" t="n"/>
      <c r="AT1158" s="59" t="n"/>
      <c r="AU1158" s="59" t="n"/>
      <c r="AV1158" s="59" t="n"/>
      <c r="AW1158" s="59" t="n"/>
      <c r="AX1158" s="59" t="n"/>
      <c r="AY1158" s="59" t="n"/>
      <c r="AZ1158" s="59" t="n"/>
      <c r="BA1158" s="59" t="n"/>
      <c r="BB1158" s="59" t="n"/>
      <c r="BC1158" s="59" t="n"/>
      <c r="BD1158" s="59" t="n"/>
      <c r="BE1158" s="59" t="n"/>
      <c r="BF1158" s="59" t="n"/>
      <c r="BG1158" s="59" t="n"/>
      <c r="BH1158" s="59" t="n"/>
      <c r="BI1158" s="59" t="n"/>
      <c r="BJ1158" s="59" t="n"/>
      <c r="BK1158" s="59" t="n"/>
      <c r="BL1158" s="59" t="n"/>
      <c r="BM1158" s="59" t="n"/>
      <c r="BN1158" s="59" t="n"/>
      <c r="BO1158" s="59" t="n"/>
      <c r="BP1158" s="59" t="n"/>
      <c r="BQ1158" s="59" t="n"/>
      <c r="BR1158" s="59" t="n"/>
      <c r="BS1158" s="59" t="n"/>
      <c r="BT1158" s="59" t="n"/>
      <c r="BU1158" s="59" t="n"/>
      <c r="BV1158" s="59" t="n"/>
      <c r="BW1158" s="59" t="n"/>
      <c r="BX1158" s="59" t="n"/>
      <c r="BY1158" s="59" t="n"/>
      <c r="BZ1158" s="59" t="n"/>
      <c r="CA1158" s="59" t="n"/>
      <c r="CB1158" s="59" t="n"/>
      <c r="CC1158" s="59" t="n"/>
      <c r="CD1158" s="59" t="n"/>
      <c r="CE1158" s="59" t="n"/>
      <c r="CF1158" s="59" t="n"/>
      <c r="CG1158" s="59" t="n"/>
      <c r="CH1158" s="59" t="n"/>
      <c r="CI1158" s="59" t="n"/>
      <c r="CJ1158" s="59" t="n"/>
      <c r="CK1158" s="59" t="n"/>
      <c r="CL1158" s="59" t="n"/>
      <c r="CM1158" s="59" t="n"/>
      <c r="CN1158" s="59" t="n"/>
      <c r="CO1158" s="59" t="n"/>
      <c r="CP1158" s="59" t="n"/>
      <c r="CQ1158" s="59" t="n"/>
      <c r="CR1158" s="59" t="n"/>
      <c r="CS1158" s="59" t="n"/>
      <c r="CT1158" s="59" t="n"/>
      <c r="CU1158" s="59" t="n"/>
      <c r="CV1158" s="59" t="n"/>
      <c r="CW1158" s="59" t="n"/>
      <c r="CX1158" s="59" t="n"/>
      <c r="CY1158" s="59" t="n"/>
      <c r="CZ1158" s="59" t="n"/>
    </row>
    <row r="1159">
      <c r="D1159" s="59" t="inlineStr">
        <is>
          <t>Ex-Date</t>
        </is>
      </c>
      <c r="E1159" s="59" t="n">
        <v>46268</v>
      </c>
      <c r="F1159" s="59" t="n">
        <v>46441</v>
      </c>
      <c r="G1159" s="59" t="n">
        <v>46622</v>
      </c>
      <c r="H1159" s="59" t="n">
        <v>46805</v>
      </c>
      <c r="I1159" s="59" t="n">
        <v>46986</v>
      </c>
      <c r="J1159" s="59" t="n">
        <v>47176</v>
      </c>
      <c r="K1159" s="59" t="n">
        <v>47357</v>
      </c>
      <c r="L1159" s="59" t="n">
        <v>47540</v>
      </c>
      <c r="M1159" s="59" t="n">
        <v>47721</v>
      </c>
      <c r="N1159" s="59" t="n">
        <v>47904</v>
      </c>
      <c r="O1159" s="59" t="n">
        <v>48085</v>
      </c>
      <c r="P1159" s="59" t="n">
        <v>48268</v>
      </c>
      <c r="Q1159" s="59" t="n">
        <v>48449</v>
      </c>
      <c r="R1159" s="59" t="n">
        <v>48632</v>
      </c>
      <c r="S1159" s="59" t="n">
        <v>48813</v>
      </c>
      <c r="T1159" s="59" t="n">
        <v>48996</v>
      </c>
      <c r="U1159" s="59" t="n">
        <v>49177</v>
      </c>
      <c r="V1159" s="59" t="n">
        <v>49367</v>
      </c>
      <c r="W1159" s="59" t="n">
        <v>49548</v>
      </c>
      <c r="X1159" s="59" t="n">
        <v>49731</v>
      </c>
      <c r="Y1159" s="59" t="n"/>
      <c r="Z1159" s="59" t="n"/>
      <c r="AA1159" s="59" t="n"/>
      <c r="AB1159" s="59" t="n"/>
      <c r="AC1159" s="59" t="n"/>
      <c r="AD1159" s="59" t="n"/>
      <c r="AE1159" s="59" t="n"/>
      <c r="AF1159" s="59" t="n"/>
      <c r="AG1159" s="59" t="n"/>
      <c r="AH1159" s="59" t="n"/>
      <c r="AI1159" s="59" t="n"/>
      <c r="AJ1159" s="59" t="n"/>
      <c r="AK1159" s="59" t="n"/>
      <c r="AL1159" s="59" t="n"/>
      <c r="AM1159" s="59" t="n"/>
      <c r="AN1159" s="59" t="n"/>
      <c r="AO1159" s="59" t="n"/>
      <c r="AP1159" s="59" t="n"/>
      <c r="AQ1159" s="59" t="n"/>
      <c r="AR1159" s="59" t="n"/>
      <c r="AS1159" s="59" t="n"/>
      <c r="AT1159" s="59" t="n"/>
      <c r="AU1159" s="59" t="n"/>
      <c r="AV1159" s="59" t="n"/>
      <c r="AW1159" s="59" t="n"/>
      <c r="AX1159" s="59" t="n"/>
      <c r="AY1159" s="59" t="n"/>
      <c r="AZ1159" s="59" t="n"/>
      <c r="BA1159" s="59" t="n"/>
      <c r="BB1159" s="59" t="n"/>
      <c r="BC1159" s="59" t="n"/>
      <c r="BD1159" s="59" t="n"/>
      <c r="BE1159" s="59" t="n"/>
      <c r="BF1159" s="59" t="n"/>
      <c r="BG1159" s="59" t="n"/>
      <c r="BH1159" s="59" t="n"/>
      <c r="BI1159" s="59" t="n"/>
      <c r="BJ1159" s="59" t="n"/>
      <c r="BK1159" s="59" t="n"/>
      <c r="BL1159" s="59" t="n"/>
      <c r="BM1159" s="59" t="n"/>
      <c r="BN1159" s="59" t="n"/>
      <c r="BO1159" s="59" t="n"/>
      <c r="BP1159" s="59" t="n"/>
      <c r="BQ1159" s="59" t="n"/>
      <c r="BR1159" s="59" t="n"/>
      <c r="BS1159" s="59" t="n"/>
      <c r="BT1159" s="59" t="n"/>
      <c r="BU1159" s="59" t="n"/>
      <c r="BV1159" s="59" t="n"/>
      <c r="BW1159" s="59" t="n"/>
      <c r="BX1159" s="59" t="n"/>
      <c r="BY1159" s="59" t="n"/>
      <c r="BZ1159" s="59" t="n"/>
      <c r="CA1159" s="59" t="n"/>
      <c r="CB1159" s="59" t="n"/>
      <c r="CC1159" s="59" t="n"/>
      <c r="CD1159" s="59" t="n"/>
      <c r="CE1159" s="59" t="n"/>
      <c r="CF1159" s="59" t="n"/>
      <c r="CG1159" s="59" t="n"/>
      <c r="CH1159" s="59" t="n"/>
      <c r="CI1159" s="59" t="n"/>
      <c r="CJ1159" s="59" t="n"/>
      <c r="CK1159" s="59" t="n"/>
      <c r="CL1159" s="59" t="n"/>
      <c r="CM1159" s="59" t="n"/>
      <c r="CN1159" s="59" t="n"/>
      <c r="CO1159" s="59" t="n"/>
      <c r="CP1159" s="59" t="n"/>
      <c r="CQ1159" s="59" t="n"/>
      <c r="CR1159" s="59" t="n"/>
      <c r="CS1159" s="59" t="n"/>
      <c r="CT1159" s="59" t="n"/>
      <c r="CU1159" s="59" t="n"/>
      <c r="CV1159" s="59" t="n"/>
      <c r="CW1159" s="59" t="n"/>
      <c r="CX1159" s="59" t="n"/>
      <c r="CY1159" s="59" t="n"/>
      <c r="CZ1159" s="59" t="n"/>
    </row>
    <row r="1160">
      <c r="D1160" s="107" t="inlineStr">
        <is>
          <t>Amount Per Share</t>
        </is>
      </c>
      <c r="E1160" s="107" t="n">
        <v>0.35</v>
      </c>
      <c r="F1160" s="107" t="n">
        <v>0.4</v>
      </c>
      <c r="G1160" s="107" t="n">
        <v>0.35</v>
      </c>
      <c r="H1160" s="107" t="n">
        <v>0.4</v>
      </c>
      <c r="I1160" s="107" t="n">
        <v>0.38</v>
      </c>
      <c r="J1160" s="107" t="n">
        <v>0.42</v>
      </c>
      <c r="K1160" s="107" t="n">
        <v>0.38</v>
      </c>
      <c r="L1160" s="107" t="n">
        <v>0.42</v>
      </c>
      <c r="M1160" s="107" t="n">
        <v>0.38</v>
      </c>
      <c r="N1160" s="107" t="n">
        <v>0.42</v>
      </c>
      <c r="O1160" s="107" t="n">
        <v>0.4</v>
      </c>
      <c r="P1160" s="107" t="n">
        <v>0.44</v>
      </c>
      <c r="Q1160" s="107" t="n">
        <v>0.4</v>
      </c>
      <c r="R1160" s="107" t="n">
        <v>0.44</v>
      </c>
      <c r="S1160" s="107" t="n">
        <v>0.4</v>
      </c>
      <c r="T1160" s="107" t="n">
        <v>0.44</v>
      </c>
      <c r="U1160" s="107" t="n">
        <v>0.42</v>
      </c>
      <c r="V1160" s="107" t="n">
        <v>0.46</v>
      </c>
      <c r="W1160" s="107" t="n">
        <v>0.42</v>
      </c>
      <c r="X1160" s="107" t="n">
        <v>0.46</v>
      </c>
      <c r="Y1160" s="107" t="n"/>
      <c r="Z1160" s="107" t="n"/>
      <c r="AA1160" s="107" t="n"/>
      <c r="AB1160" s="107" t="n"/>
      <c r="AC1160" s="107" t="n"/>
      <c r="AD1160" s="107" t="n"/>
      <c r="AE1160" s="107" t="n"/>
      <c r="AF1160" s="107" t="n"/>
      <c r="AG1160" s="107" t="n"/>
      <c r="AH1160" s="107" t="n"/>
      <c r="AI1160" s="107" t="n"/>
      <c r="AJ1160" s="107" t="n"/>
      <c r="AK1160" s="107" t="n"/>
      <c r="AL1160" s="107" t="n"/>
      <c r="AM1160" s="107" t="n"/>
      <c r="AN1160" s="107" t="n"/>
      <c r="AO1160" s="107" t="n"/>
      <c r="AP1160" s="107" t="n"/>
      <c r="AQ1160" s="107" t="n"/>
      <c r="AR1160" s="107" t="n"/>
      <c r="AS1160" s="107" t="n"/>
      <c r="AT1160" s="107" t="n"/>
      <c r="AU1160" s="107" t="n"/>
      <c r="AV1160" s="107" t="n"/>
      <c r="AW1160" s="107" t="n"/>
      <c r="AX1160" s="107" t="n"/>
      <c r="AY1160" s="107" t="n"/>
      <c r="AZ1160" s="107" t="n"/>
      <c r="BA1160" s="107" t="n"/>
      <c r="BB1160" s="107" t="n"/>
      <c r="BC1160" s="107" t="n"/>
      <c r="BD1160" s="107" t="n"/>
      <c r="BE1160" s="107" t="n"/>
      <c r="BF1160" s="107" t="n"/>
      <c r="BG1160" s="107" t="n"/>
      <c r="BH1160" s="107" t="n"/>
      <c r="BI1160" s="107" t="n"/>
      <c r="BJ1160" s="107" t="n"/>
      <c r="BK1160" s="107" t="n"/>
      <c r="BL1160" s="107" t="n"/>
      <c r="BM1160" s="107" t="n"/>
      <c r="BN1160" s="107" t="n"/>
      <c r="BO1160" s="107" t="n"/>
      <c r="BP1160" s="107" t="n"/>
      <c r="BQ1160" s="107" t="n"/>
      <c r="BR1160" s="107" t="n"/>
      <c r="BS1160" s="107" t="n"/>
      <c r="BT1160" s="107" t="n"/>
      <c r="BU1160" s="107" t="n"/>
      <c r="BV1160" s="107" t="n"/>
      <c r="BW1160" s="107" t="n"/>
      <c r="BX1160" s="107" t="n"/>
      <c r="BY1160" s="107" t="n"/>
      <c r="BZ1160" s="107" t="n"/>
      <c r="CA1160" s="107" t="n"/>
      <c r="CB1160" s="107" t="n"/>
      <c r="CC1160" s="107" t="n"/>
      <c r="CD1160" s="107" t="n"/>
      <c r="CE1160" s="107" t="n"/>
      <c r="CF1160" s="107" t="n"/>
      <c r="CG1160" s="107" t="n"/>
      <c r="CH1160" s="107" t="n"/>
      <c r="CI1160" s="107" t="n"/>
      <c r="CJ1160" s="107" t="n"/>
      <c r="CK1160" s="107" t="n"/>
      <c r="CL1160" s="107" t="n"/>
      <c r="CM1160" s="107" t="n"/>
      <c r="CN1160" s="107" t="n"/>
      <c r="CO1160" s="107" t="n"/>
      <c r="CP1160" s="107" t="n"/>
      <c r="CQ1160" s="107" t="n"/>
      <c r="CR1160" s="107" t="n"/>
      <c r="CS1160" s="107" t="n"/>
      <c r="CT1160" s="107" t="n"/>
      <c r="CU1160" s="107" t="n"/>
      <c r="CV1160" s="107" t="n"/>
      <c r="CW1160" s="107" t="n"/>
      <c r="CX1160" s="107" t="n"/>
      <c r="CY1160" s="107" t="n"/>
      <c r="CZ1160" s="107" t="n"/>
    </row>
    <row r="1162">
      <c r="A1162" s="126">
        <f>IF('AS51'!$C$111="","",'AS51'!$C$111)</f>
        <v/>
      </c>
      <c r="B1162" s="68">
        <f>IF($A1162="",0,COUNT($E1163:$CZ1163))</f>
        <v/>
      </c>
      <c r="C1162" s="69">
        <f>IF($B1162=0,0,MAX($E1163:$CZ1163))</f>
        <v/>
      </c>
      <c r="D1162" s="58">
        <f>_xll.BDS($A1162,'Field Check'!$C$44,"headers=y","startcol=1","endcol=7","dir=h","DVD_START_DT",'Field Check'!$C$59,"DVD_END_DT",'Field Check'!$D$59,"cols=2;rows=7")</f>
        <v/>
      </c>
      <c r="E1162" s="59" t="n">
        <v>46190</v>
      </c>
      <c r="F1162" s="59" t="n"/>
      <c r="G1162" s="59" t="n"/>
      <c r="H1162" s="59" t="n"/>
      <c r="I1162" s="59" t="n"/>
      <c r="J1162" s="59" t="n"/>
      <c r="K1162" s="59" t="n"/>
      <c r="L1162" s="59" t="n"/>
      <c r="M1162" s="59" t="n"/>
      <c r="N1162" s="59" t="n"/>
      <c r="O1162" s="59" t="n"/>
      <c r="P1162" s="59" t="n"/>
      <c r="Q1162" s="59" t="n"/>
      <c r="R1162" s="59" t="n"/>
      <c r="S1162" s="59" t="n"/>
      <c r="T1162" s="59" t="n"/>
      <c r="U1162" s="59" t="n"/>
      <c r="V1162" s="59" t="n"/>
      <c r="W1162" s="59" t="n"/>
      <c r="X1162" s="59" t="n"/>
      <c r="Y1162" s="59" t="n"/>
      <c r="Z1162" s="59" t="n"/>
      <c r="AA1162" s="59" t="n"/>
      <c r="AB1162" s="59" t="n"/>
      <c r="AC1162" s="59" t="n"/>
      <c r="AD1162" s="59" t="n"/>
      <c r="AE1162" s="59" t="n"/>
      <c r="AF1162" s="59" t="n"/>
      <c r="AG1162" s="59" t="n"/>
      <c r="AH1162" s="59" t="n"/>
      <c r="AI1162" s="59" t="n"/>
      <c r="AJ1162" s="59" t="n"/>
      <c r="AK1162" s="59" t="n"/>
      <c r="AL1162" s="59" t="n"/>
      <c r="AM1162" s="59" t="n"/>
      <c r="AN1162" s="59" t="n"/>
      <c r="AO1162" s="59" t="n"/>
      <c r="AP1162" s="59" t="n"/>
      <c r="AQ1162" s="59" t="n"/>
      <c r="AR1162" s="59" t="n"/>
      <c r="AS1162" s="59" t="n"/>
      <c r="AT1162" s="59" t="n"/>
      <c r="AU1162" s="59" t="n"/>
      <c r="AV1162" s="59" t="n"/>
      <c r="AW1162" s="59" t="n"/>
      <c r="AX1162" s="59" t="n"/>
      <c r="AY1162" s="59" t="n"/>
      <c r="AZ1162" s="59" t="n"/>
      <c r="BA1162" s="59" t="n"/>
      <c r="BB1162" s="59" t="n"/>
      <c r="BC1162" s="59" t="n"/>
      <c r="BD1162" s="59" t="n"/>
      <c r="BE1162" s="59" t="n"/>
      <c r="BF1162" s="59" t="n"/>
      <c r="BG1162" s="59" t="n"/>
      <c r="BH1162" s="59" t="n"/>
      <c r="BI1162" s="59" t="n"/>
      <c r="BJ1162" s="59" t="n"/>
      <c r="BK1162" s="59" t="n"/>
      <c r="BL1162" s="59" t="n"/>
      <c r="BM1162" s="59" t="n"/>
      <c r="BN1162" s="59" t="n"/>
      <c r="BO1162" s="59" t="n"/>
      <c r="BP1162" s="59" t="n"/>
      <c r="BQ1162" s="59" t="n"/>
      <c r="BR1162" s="59" t="n"/>
      <c r="BS1162" s="59" t="n"/>
      <c r="BT1162" s="59" t="n"/>
      <c r="BU1162" s="59" t="n"/>
      <c r="BV1162" s="59" t="n"/>
      <c r="BW1162" s="59" t="n"/>
      <c r="BX1162" s="59" t="n"/>
      <c r="BY1162" s="59" t="n"/>
      <c r="BZ1162" s="59" t="n"/>
      <c r="CA1162" s="59" t="n"/>
      <c r="CB1162" s="59" t="n"/>
      <c r="CC1162" s="59" t="n"/>
      <c r="CD1162" s="59" t="n"/>
      <c r="CE1162" s="59" t="n"/>
      <c r="CF1162" s="59" t="n"/>
      <c r="CG1162" s="59" t="n"/>
      <c r="CH1162" s="59" t="n"/>
      <c r="CI1162" s="59" t="n"/>
      <c r="CJ1162" s="59" t="n"/>
      <c r="CK1162" s="59" t="n"/>
      <c r="CL1162" s="59" t="n"/>
      <c r="CM1162" s="59" t="n"/>
      <c r="CN1162" s="59" t="n"/>
      <c r="CO1162" s="59" t="n"/>
      <c r="CP1162" s="59" t="n"/>
      <c r="CQ1162" s="59" t="n"/>
      <c r="CR1162" s="59" t="n"/>
      <c r="CS1162" s="59" t="n"/>
      <c r="CT1162" s="59" t="n"/>
      <c r="CU1162" s="59" t="n"/>
      <c r="CV1162" s="59" t="n"/>
      <c r="CW1162" s="59" t="n"/>
      <c r="CX1162" s="59" t="n"/>
      <c r="CY1162" s="59" t="n"/>
      <c r="CZ1162" s="59" t="n"/>
    </row>
    <row r="1163">
      <c r="D1163" s="59" t="inlineStr">
        <is>
          <t>Ex-Date</t>
        </is>
      </c>
      <c r="E1163" s="59" t="n">
        <v>46202</v>
      </c>
      <c r="F1163" s="59" t="n"/>
      <c r="G1163" s="59" t="n"/>
      <c r="H1163" s="59" t="n"/>
      <c r="I1163" s="59" t="n"/>
      <c r="J1163" s="59" t="n"/>
      <c r="K1163" s="59" t="n"/>
      <c r="L1163" s="59" t="n"/>
      <c r="M1163" s="59" t="n"/>
      <c r="N1163" s="59" t="n"/>
      <c r="O1163" s="59" t="n"/>
      <c r="P1163" s="59" t="n"/>
      <c r="Q1163" s="59" t="n"/>
      <c r="R1163" s="59" t="n"/>
      <c r="S1163" s="59" t="n"/>
      <c r="T1163" s="59" t="n"/>
      <c r="U1163" s="59" t="n"/>
      <c r="V1163" s="59" t="n"/>
      <c r="W1163" s="59" t="n"/>
      <c r="X1163" s="59" t="n"/>
      <c r="Y1163" s="59" t="n"/>
      <c r="Z1163" s="59" t="n"/>
      <c r="AA1163" s="59" t="n"/>
      <c r="AB1163" s="59" t="n"/>
      <c r="AC1163" s="59" t="n"/>
      <c r="AD1163" s="59" t="n"/>
      <c r="AE1163" s="59" t="n"/>
      <c r="AF1163" s="59" t="n"/>
      <c r="AG1163" s="59" t="n"/>
      <c r="AH1163" s="59" t="n"/>
      <c r="AI1163" s="59" t="n"/>
      <c r="AJ1163" s="59" t="n"/>
      <c r="AK1163" s="59" t="n"/>
      <c r="AL1163" s="59" t="n"/>
      <c r="AM1163" s="59" t="n"/>
      <c r="AN1163" s="59" t="n"/>
      <c r="AO1163" s="59" t="n"/>
      <c r="AP1163" s="59" t="n"/>
      <c r="AQ1163" s="59" t="n"/>
      <c r="AR1163" s="59" t="n"/>
      <c r="AS1163" s="59" t="n"/>
      <c r="AT1163" s="59" t="n"/>
      <c r="AU1163" s="59" t="n"/>
      <c r="AV1163" s="59" t="n"/>
      <c r="AW1163" s="59" t="n"/>
      <c r="AX1163" s="59" t="n"/>
      <c r="AY1163" s="59" t="n"/>
      <c r="AZ1163" s="59" t="n"/>
      <c r="BA1163" s="59" t="n"/>
      <c r="BB1163" s="59" t="n"/>
      <c r="BC1163" s="59" t="n"/>
      <c r="BD1163" s="59" t="n"/>
      <c r="BE1163" s="59" t="n"/>
      <c r="BF1163" s="59" t="n"/>
      <c r="BG1163" s="59" t="n"/>
      <c r="BH1163" s="59" t="n"/>
      <c r="BI1163" s="59" t="n"/>
      <c r="BJ1163" s="59" t="n"/>
      <c r="BK1163" s="59" t="n"/>
      <c r="BL1163" s="59" t="n"/>
      <c r="BM1163" s="59" t="n"/>
      <c r="BN1163" s="59" t="n"/>
      <c r="BO1163" s="59" t="n"/>
      <c r="BP1163" s="59" t="n"/>
      <c r="BQ1163" s="59" t="n"/>
      <c r="BR1163" s="59" t="n"/>
      <c r="BS1163" s="59" t="n"/>
      <c r="BT1163" s="59" t="n"/>
      <c r="BU1163" s="59" t="n"/>
      <c r="BV1163" s="59" t="n"/>
      <c r="BW1163" s="59" t="n"/>
      <c r="BX1163" s="59" t="n"/>
      <c r="BY1163" s="59" t="n"/>
      <c r="BZ1163" s="59" t="n"/>
      <c r="CA1163" s="59" t="n"/>
      <c r="CB1163" s="59" t="n"/>
      <c r="CC1163" s="59" t="n"/>
      <c r="CD1163" s="59" t="n"/>
      <c r="CE1163" s="59" t="n"/>
      <c r="CF1163" s="59" t="n"/>
      <c r="CG1163" s="59" t="n"/>
      <c r="CH1163" s="59" t="n"/>
      <c r="CI1163" s="59" t="n"/>
      <c r="CJ1163" s="59" t="n"/>
      <c r="CK1163" s="59" t="n"/>
      <c r="CL1163" s="59" t="n"/>
      <c r="CM1163" s="59" t="n"/>
      <c r="CN1163" s="59" t="n"/>
      <c r="CO1163" s="59" t="n"/>
      <c r="CP1163" s="59" t="n"/>
      <c r="CQ1163" s="59" t="n"/>
      <c r="CR1163" s="59" t="n"/>
      <c r="CS1163" s="59" t="n"/>
      <c r="CT1163" s="59" t="n"/>
      <c r="CU1163" s="59" t="n"/>
      <c r="CV1163" s="59" t="n"/>
      <c r="CW1163" s="59" t="n"/>
      <c r="CX1163" s="59" t="n"/>
      <c r="CY1163" s="59" t="n"/>
      <c r="CZ1163" s="59" t="n"/>
    </row>
    <row r="1164">
      <c r="D1164" s="59" t="inlineStr">
        <is>
          <t>Record Date</t>
        </is>
      </c>
      <c r="E1164" s="59" t="n">
        <v>46203</v>
      </c>
      <c r="F1164" s="59" t="n"/>
      <c r="G1164" s="59" t="n"/>
      <c r="H1164" s="59" t="n"/>
      <c r="I1164" s="59" t="n"/>
      <c r="J1164" s="59" t="n"/>
      <c r="K1164" s="59" t="n"/>
      <c r="L1164" s="59" t="n"/>
      <c r="M1164" s="59" t="n"/>
      <c r="N1164" s="59" t="n"/>
      <c r="O1164" s="59" t="n"/>
      <c r="P1164" s="59" t="n"/>
      <c r="Q1164" s="59" t="n"/>
      <c r="R1164" s="59" t="n"/>
      <c r="S1164" s="59" t="n"/>
      <c r="T1164" s="59" t="n"/>
      <c r="U1164" s="59" t="n"/>
      <c r="V1164" s="59" t="n"/>
      <c r="W1164" s="59" t="n"/>
      <c r="X1164" s="59" t="n"/>
      <c r="Y1164" s="59" t="n"/>
      <c r="Z1164" s="59" t="n"/>
      <c r="AA1164" s="59" t="n"/>
      <c r="AB1164" s="59" t="n"/>
      <c r="AC1164" s="59" t="n"/>
      <c r="AD1164" s="59" t="n"/>
      <c r="AE1164" s="59" t="n"/>
      <c r="AF1164" s="59" t="n"/>
      <c r="AG1164" s="59" t="n"/>
      <c r="AH1164" s="59" t="n"/>
      <c r="AI1164" s="59" t="n"/>
      <c r="AJ1164" s="59" t="n"/>
      <c r="AK1164" s="59" t="n"/>
      <c r="AL1164" s="59" t="n"/>
      <c r="AM1164" s="59" t="n"/>
      <c r="AN1164" s="59" t="n"/>
      <c r="AO1164" s="59" t="n"/>
      <c r="AP1164" s="59" t="n"/>
      <c r="AQ1164" s="59" t="n"/>
      <c r="AR1164" s="59" t="n"/>
      <c r="AS1164" s="59" t="n"/>
      <c r="AT1164" s="59" t="n"/>
      <c r="AU1164" s="59" t="n"/>
      <c r="AV1164" s="59" t="n"/>
      <c r="AW1164" s="59" t="n"/>
      <c r="AX1164" s="59" t="n"/>
      <c r="AY1164" s="59" t="n"/>
      <c r="AZ1164" s="59" t="n"/>
      <c r="BA1164" s="59" t="n"/>
      <c r="BB1164" s="59" t="n"/>
      <c r="BC1164" s="59" t="n"/>
      <c r="BD1164" s="59" t="n"/>
      <c r="BE1164" s="59" t="n"/>
      <c r="BF1164" s="59" t="n"/>
      <c r="BG1164" s="59" t="n"/>
      <c r="BH1164" s="59" t="n"/>
      <c r="BI1164" s="59" t="n"/>
      <c r="BJ1164" s="59" t="n"/>
      <c r="BK1164" s="59" t="n"/>
      <c r="BL1164" s="59" t="n"/>
      <c r="BM1164" s="59" t="n"/>
      <c r="BN1164" s="59" t="n"/>
      <c r="BO1164" s="59" t="n"/>
      <c r="BP1164" s="59" t="n"/>
      <c r="BQ1164" s="59" t="n"/>
      <c r="BR1164" s="59" t="n"/>
      <c r="BS1164" s="59" t="n"/>
      <c r="BT1164" s="59" t="n"/>
      <c r="BU1164" s="59" t="n"/>
      <c r="BV1164" s="59" t="n"/>
      <c r="BW1164" s="59" t="n"/>
      <c r="BX1164" s="59" t="n"/>
      <c r="BY1164" s="59" t="n"/>
      <c r="BZ1164" s="59" t="n"/>
      <c r="CA1164" s="59" t="n"/>
      <c r="CB1164" s="59" t="n"/>
      <c r="CC1164" s="59" t="n"/>
      <c r="CD1164" s="59" t="n"/>
      <c r="CE1164" s="59" t="n"/>
      <c r="CF1164" s="59" t="n"/>
      <c r="CG1164" s="59" t="n"/>
      <c r="CH1164" s="59" t="n"/>
      <c r="CI1164" s="59" t="n"/>
      <c r="CJ1164" s="59" t="n"/>
      <c r="CK1164" s="59" t="n"/>
      <c r="CL1164" s="59" t="n"/>
      <c r="CM1164" s="59" t="n"/>
      <c r="CN1164" s="59" t="n"/>
      <c r="CO1164" s="59" t="n"/>
      <c r="CP1164" s="59" t="n"/>
      <c r="CQ1164" s="59" t="n"/>
      <c r="CR1164" s="59" t="n"/>
      <c r="CS1164" s="59" t="n"/>
      <c r="CT1164" s="59" t="n"/>
      <c r="CU1164" s="59" t="n"/>
      <c r="CV1164" s="59" t="n"/>
      <c r="CW1164" s="59" t="n"/>
      <c r="CX1164" s="59" t="n"/>
      <c r="CY1164" s="59" t="n"/>
      <c r="CZ1164" s="59" t="n"/>
    </row>
    <row r="1165">
      <c r="D1165" s="59" t="inlineStr">
        <is>
          <t>Payable Date</t>
        </is>
      </c>
      <c r="E1165" s="59" t="n">
        <v>46265</v>
      </c>
      <c r="F1165" s="59" t="n"/>
      <c r="G1165" s="59" t="n"/>
      <c r="H1165" s="59" t="n"/>
      <c r="I1165" s="59" t="n"/>
      <c r="J1165" s="59" t="n"/>
      <c r="K1165" s="59" t="n"/>
      <c r="L1165" s="59" t="n"/>
      <c r="M1165" s="59" t="n"/>
      <c r="N1165" s="59" t="n"/>
      <c r="O1165" s="59" t="n"/>
      <c r="P1165" s="59" t="n"/>
      <c r="Q1165" s="59" t="n"/>
      <c r="R1165" s="59" t="n"/>
      <c r="S1165" s="59" t="n"/>
      <c r="T1165" s="59" t="n"/>
      <c r="U1165" s="59" t="n"/>
      <c r="V1165" s="59" t="n"/>
      <c r="W1165" s="59" t="n"/>
      <c r="X1165" s="59" t="n"/>
      <c r="Y1165" s="59" t="n"/>
      <c r="Z1165" s="59" t="n"/>
      <c r="AA1165" s="59" t="n"/>
      <c r="AB1165" s="59" t="n"/>
      <c r="AC1165" s="59" t="n"/>
      <c r="AD1165" s="59" t="n"/>
      <c r="AE1165" s="59" t="n"/>
      <c r="AF1165" s="59" t="n"/>
      <c r="AG1165" s="59" t="n"/>
      <c r="AH1165" s="59" t="n"/>
      <c r="AI1165" s="59" t="n"/>
      <c r="AJ1165" s="59" t="n"/>
      <c r="AK1165" s="59" t="n"/>
      <c r="AL1165" s="59" t="n"/>
      <c r="AM1165" s="59" t="n"/>
      <c r="AN1165" s="59" t="n"/>
      <c r="AO1165" s="59" t="n"/>
      <c r="AP1165" s="59" t="n"/>
      <c r="AQ1165" s="59" t="n"/>
      <c r="AR1165" s="59" t="n"/>
      <c r="AS1165" s="59" t="n"/>
      <c r="AT1165" s="59" t="n"/>
      <c r="AU1165" s="59" t="n"/>
      <c r="AV1165" s="59" t="n"/>
      <c r="AW1165" s="59" t="n"/>
      <c r="AX1165" s="59" t="n"/>
      <c r="AY1165" s="59" t="n"/>
      <c r="AZ1165" s="59" t="n"/>
      <c r="BA1165" s="59" t="n"/>
      <c r="BB1165" s="59" t="n"/>
      <c r="BC1165" s="59" t="n"/>
      <c r="BD1165" s="59" t="n"/>
      <c r="BE1165" s="59" t="n"/>
      <c r="BF1165" s="59" t="n"/>
      <c r="BG1165" s="59" t="n"/>
      <c r="BH1165" s="59" t="n"/>
      <c r="BI1165" s="59" t="n"/>
      <c r="BJ1165" s="59" t="n"/>
      <c r="BK1165" s="59" t="n"/>
      <c r="BL1165" s="59" t="n"/>
      <c r="BM1165" s="59" t="n"/>
      <c r="BN1165" s="59" t="n"/>
      <c r="BO1165" s="59" t="n"/>
      <c r="BP1165" s="59" t="n"/>
      <c r="BQ1165" s="59" t="n"/>
      <c r="BR1165" s="59" t="n"/>
      <c r="BS1165" s="59" t="n"/>
      <c r="BT1165" s="59" t="n"/>
      <c r="BU1165" s="59" t="n"/>
      <c r="BV1165" s="59" t="n"/>
      <c r="BW1165" s="59" t="n"/>
      <c r="BX1165" s="59" t="n"/>
      <c r="BY1165" s="59" t="n"/>
      <c r="BZ1165" s="59" t="n"/>
      <c r="CA1165" s="59" t="n"/>
      <c r="CB1165" s="59" t="n"/>
      <c r="CC1165" s="59" t="n"/>
      <c r="CD1165" s="59" t="n"/>
      <c r="CE1165" s="59" t="n"/>
      <c r="CF1165" s="59" t="n"/>
      <c r="CG1165" s="59" t="n"/>
      <c r="CH1165" s="59" t="n"/>
      <c r="CI1165" s="59" t="n"/>
      <c r="CJ1165" s="59" t="n"/>
      <c r="CK1165" s="59" t="n"/>
      <c r="CL1165" s="59" t="n"/>
      <c r="CM1165" s="59" t="n"/>
      <c r="CN1165" s="59" t="n"/>
      <c r="CO1165" s="59" t="n"/>
      <c r="CP1165" s="59" t="n"/>
      <c r="CQ1165" s="59" t="n"/>
      <c r="CR1165" s="59" t="n"/>
      <c r="CS1165" s="59" t="n"/>
      <c r="CT1165" s="59" t="n"/>
      <c r="CU1165" s="59" t="n"/>
      <c r="CV1165" s="59" t="n"/>
      <c r="CW1165" s="59" t="n"/>
      <c r="CX1165" s="59" t="n"/>
      <c r="CY1165" s="59" t="n"/>
      <c r="CZ1165" s="59" t="n"/>
    </row>
    <row r="1166">
      <c r="D1166" s="107" t="inlineStr">
        <is>
          <t>Dividend Amount</t>
        </is>
      </c>
      <c r="E1166" s="107" t="n">
        <v>0.048</v>
      </c>
      <c r="F1166" s="107" t="n"/>
      <c r="G1166" s="107" t="n"/>
      <c r="H1166" s="107" t="n"/>
      <c r="I1166" s="107" t="n"/>
      <c r="J1166" s="107" t="n"/>
      <c r="K1166" s="107" t="n"/>
      <c r="L1166" s="107" t="n"/>
      <c r="M1166" s="107" t="n"/>
      <c r="N1166" s="107" t="n"/>
      <c r="O1166" s="107" t="n"/>
      <c r="P1166" s="107" t="n"/>
      <c r="Q1166" s="107" t="n"/>
      <c r="R1166" s="107" t="n"/>
      <c r="S1166" s="107" t="n"/>
      <c r="T1166" s="107" t="n"/>
      <c r="U1166" s="107" t="n"/>
      <c r="V1166" s="107" t="n"/>
      <c r="W1166" s="107" t="n"/>
      <c r="X1166" s="107" t="n"/>
      <c r="Y1166" s="107" t="n"/>
      <c r="Z1166" s="107" t="n"/>
      <c r="AA1166" s="107" t="n"/>
      <c r="AB1166" s="107" t="n"/>
      <c r="AC1166" s="107" t="n"/>
      <c r="AD1166" s="107" t="n"/>
      <c r="AE1166" s="107" t="n"/>
      <c r="AF1166" s="107" t="n"/>
      <c r="AG1166" s="107" t="n"/>
      <c r="AH1166" s="107" t="n"/>
      <c r="AI1166" s="107" t="n"/>
      <c r="AJ1166" s="107" t="n"/>
      <c r="AK1166" s="107" t="n"/>
      <c r="AL1166" s="107" t="n"/>
      <c r="AM1166" s="107" t="n"/>
      <c r="AN1166" s="107" t="n"/>
      <c r="AO1166" s="107" t="n"/>
      <c r="AP1166" s="107" t="n"/>
      <c r="AQ1166" s="107" t="n"/>
      <c r="AR1166" s="107" t="n"/>
      <c r="AS1166" s="107" t="n"/>
      <c r="AT1166" s="107" t="n"/>
      <c r="AU1166" s="107" t="n"/>
      <c r="AV1166" s="107" t="n"/>
      <c r="AW1166" s="107" t="n"/>
      <c r="AX1166" s="107" t="n"/>
      <c r="AY1166" s="107" t="n"/>
      <c r="AZ1166" s="107" t="n"/>
      <c r="BA1166" s="107" t="n"/>
      <c r="BB1166" s="107" t="n"/>
      <c r="BC1166" s="107" t="n"/>
      <c r="BD1166" s="107" t="n"/>
      <c r="BE1166" s="107" t="n"/>
      <c r="BF1166" s="107" t="n"/>
      <c r="BG1166" s="107" t="n"/>
      <c r="BH1166" s="107" t="n"/>
      <c r="BI1166" s="107" t="n"/>
      <c r="BJ1166" s="107" t="n"/>
      <c r="BK1166" s="107" t="n"/>
      <c r="BL1166" s="107" t="n"/>
      <c r="BM1166" s="107" t="n"/>
      <c r="BN1166" s="107" t="n"/>
      <c r="BO1166" s="107" t="n"/>
      <c r="BP1166" s="107" t="n"/>
      <c r="BQ1166" s="107" t="n"/>
      <c r="BR1166" s="107" t="n"/>
      <c r="BS1166" s="107" t="n"/>
      <c r="BT1166" s="107" t="n"/>
      <c r="BU1166" s="107" t="n"/>
      <c r="BV1166" s="107" t="n"/>
      <c r="BW1166" s="107" t="n"/>
      <c r="BX1166" s="107" t="n"/>
      <c r="BY1166" s="107" t="n"/>
      <c r="BZ1166" s="107" t="n"/>
      <c r="CA1166" s="107" t="n"/>
      <c r="CB1166" s="107" t="n"/>
      <c r="CC1166" s="107" t="n"/>
      <c r="CD1166" s="107" t="n"/>
      <c r="CE1166" s="107" t="n"/>
      <c r="CF1166" s="107" t="n"/>
      <c r="CG1166" s="107" t="n"/>
      <c r="CH1166" s="107" t="n"/>
      <c r="CI1166" s="107" t="n"/>
      <c r="CJ1166" s="107" t="n"/>
      <c r="CK1166" s="107" t="n"/>
      <c r="CL1166" s="107" t="n"/>
      <c r="CM1166" s="107" t="n"/>
      <c r="CN1166" s="107" t="n"/>
      <c r="CO1166" s="107" t="n"/>
      <c r="CP1166" s="107" t="n"/>
      <c r="CQ1166" s="107" t="n"/>
      <c r="CR1166" s="107" t="n"/>
      <c r="CS1166" s="107" t="n"/>
      <c r="CT1166" s="107" t="n"/>
      <c r="CU1166" s="107" t="n"/>
      <c r="CV1166" s="107" t="n"/>
      <c r="CW1166" s="107" t="n"/>
      <c r="CX1166" s="107" t="n"/>
      <c r="CY1166" s="107" t="n"/>
      <c r="CZ1166" s="107" t="n"/>
    </row>
    <row r="1167">
      <c r="D1167" t="inlineStr">
        <is>
          <t>Dividend Frequency</t>
        </is>
      </c>
      <c r="E1167" t="inlineStr">
        <is>
          <t>Semi-Anl</t>
        </is>
      </c>
    </row>
    <row r="1168">
      <c r="D1168" t="inlineStr">
        <is>
          <t>Dividend Type</t>
        </is>
      </c>
      <c r="E1168" t="inlineStr">
        <is>
          <t>Final</t>
        </is>
      </c>
    </row>
    <row r="1169">
      <c r="A1169" s="2">
        <f>IF($A1162="","","   projections")</f>
        <v/>
      </c>
      <c r="B1169" s="68">
        <f>IF($A1162="",0,COUNT($E1170:$CZ1170))</f>
        <v/>
      </c>
      <c r="C1169" s="69">
        <f>IF($B1169=0,0,MAX($E1170:$CZ1170))</f>
        <v/>
      </c>
      <c r="D1169" s="58">
        <f>_xll.BDS($A1162,'Field Check'!$C$42,"headers=y","startcol=1","endcol=3","dir=h","cols=19;rows=3")</f>
        <v/>
      </c>
      <c r="E1169" s="59" t="n">
        <v>46371</v>
      </c>
      <c r="F1169" s="59" t="n">
        <v>46556</v>
      </c>
      <c r="G1169" s="59" t="n">
        <v>46735</v>
      </c>
      <c r="H1169" s="59" t="n">
        <v>46920</v>
      </c>
      <c r="I1169" s="59" t="n">
        <v>47099</v>
      </c>
      <c r="J1169" s="59" t="n">
        <v>47284</v>
      </c>
      <c r="K1169" s="59" t="n">
        <v>47470</v>
      </c>
      <c r="L1169" s="59" t="n">
        <v>47648</v>
      </c>
      <c r="M1169" s="59" t="n">
        <v>47834</v>
      </c>
      <c r="N1169" s="59" t="n">
        <v>48019</v>
      </c>
      <c r="O1169" s="59" t="n">
        <v>48198</v>
      </c>
      <c r="P1169" s="59" t="n">
        <v>48383</v>
      </c>
      <c r="Q1169" s="59" t="n">
        <v>48562</v>
      </c>
      <c r="R1169" s="59" t="n">
        <v>48747</v>
      </c>
      <c r="S1169" s="59" t="n">
        <v>48926</v>
      </c>
      <c r="T1169" s="59" t="n">
        <v>49111</v>
      </c>
      <c r="U1169" s="59" t="n">
        <v>49290</v>
      </c>
      <c r="V1169" s="59" t="n">
        <v>49475</v>
      </c>
      <c r="W1169" s="59" t="n"/>
      <c r="X1169" s="59" t="n"/>
      <c r="Y1169" s="59" t="n"/>
      <c r="Z1169" s="59" t="n"/>
      <c r="AA1169" s="59" t="n"/>
      <c r="AB1169" s="59" t="n"/>
      <c r="AC1169" s="59" t="n"/>
      <c r="AD1169" s="59" t="n"/>
      <c r="AE1169" s="59" t="n"/>
      <c r="AF1169" s="59" t="n"/>
      <c r="AG1169" s="59" t="n"/>
      <c r="AH1169" s="59" t="n"/>
      <c r="AI1169" s="59" t="n"/>
      <c r="AJ1169" s="59" t="n"/>
      <c r="AK1169" s="59" t="n"/>
      <c r="AL1169" s="59" t="n"/>
      <c r="AM1169" s="59" t="n"/>
      <c r="AN1169" s="59" t="n"/>
      <c r="AO1169" s="59" t="n"/>
      <c r="AP1169" s="59" t="n"/>
      <c r="AQ1169" s="59" t="n"/>
      <c r="AR1169" s="59" t="n"/>
      <c r="AS1169" s="59" t="n"/>
      <c r="AT1169" s="59" t="n"/>
      <c r="AU1169" s="59" t="n"/>
      <c r="AV1169" s="59" t="n"/>
      <c r="AW1169" s="59" t="n"/>
      <c r="AX1169" s="59" t="n"/>
      <c r="AY1169" s="59" t="n"/>
      <c r="AZ1169" s="59" t="n"/>
      <c r="BA1169" s="59" t="n"/>
      <c r="BB1169" s="59" t="n"/>
      <c r="BC1169" s="59" t="n"/>
      <c r="BD1169" s="59" t="n"/>
      <c r="BE1169" s="59" t="n"/>
      <c r="BF1169" s="59" t="n"/>
      <c r="BG1169" s="59" t="n"/>
      <c r="BH1169" s="59" t="n"/>
      <c r="BI1169" s="59" t="n"/>
      <c r="BJ1169" s="59" t="n"/>
      <c r="BK1169" s="59" t="n"/>
      <c r="BL1169" s="59" t="n"/>
      <c r="BM1169" s="59" t="n"/>
      <c r="BN1169" s="59" t="n"/>
      <c r="BO1169" s="59" t="n"/>
      <c r="BP1169" s="59" t="n"/>
      <c r="BQ1169" s="59" t="n"/>
      <c r="BR1169" s="59" t="n"/>
      <c r="BS1169" s="59" t="n"/>
      <c r="BT1169" s="59" t="n"/>
      <c r="BU1169" s="59" t="n"/>
      <c r="BV1169" s="59" t="n"/>
      <c r="BW1169" s="59" t="n"/>
      <c r="BX1169" s="59" t="n"/>
      <c r="BY1169" s="59" t="n"/>
      <c r="BZ1169" s="59" t="n"/>
      <c r="CA1169" s="59" t="n"/>
      <c r="CB1169" s="59" t="n"/>
      <c r="CC1169" s="59" t="n"/>
      <c r="CD1169" s="59" t="n"/>
      <c r="CE1169" s="59" t="n"/>
      <c r="CF1169" s="59" t="n"/>
      <c r="CG1169" s="59" t="n"/>
      <c r="CH1169" s="59" t="n"/>
      <c r="CI1169" s="59" t="n"/>
      <c r="CJ1169" s="59" t="n"/>
      <c r="CK1169" s="59" t="n"/>
      <c r="CL1169" s="59" t="n"/>
      <c r="CM1169" s="59" t="n"/>
      <c r="CN1169" s="59" t="n"/>
      <c r="CO1169" s="59" t="n"/>
      <c r="CP1169" s="59" t="n"/>
      <c r="CQ1169" s="59" t="n"/>
      <c r="CR1169" s="59" t="n"/>
      <c r="CS1169" s="59" t="n"/>
      <c r="CT1169" s="59" t="n"/>
      <c r="CU1169" s="59" t="n"/>
      <c r="CV1169" s="59" t="n"/>
      <c r="CW1169" s="59" t="n"/>
      <c r="CX1169" s="59" t="n"/>
      <c r="CY1169" s="59" t="n"/>
      <c r="CZ1169" s="59" t="n"/>
    </row>
    <row r="1170">
      <c r="D1170" s="59" t="inlineStr">
        <is>
          <t>Ex-Date</t>
        </is>
      </c>
      <c r="E1170" s="59" t="n">
        <v>46386</v>
      </c>
      <c r="F1170" s="59" t="n">
        <v>46567</v>
      </c>
      <c r="G1170" s="59" t="n">
        <v>46751</v>
      </c>
      <c r="H1170" s="59" t="n">
        <v>46933</v>
      </c>
      <c r="I1170" s="59" t="n">
        <v>47115</v>
      </c>
      <c r="J1170" s="59" t="n">
        <v>47297</v>
      </c>
      <c r="K1170" s="59" t="n">
        <v>47480</v>
      </c>
      <c r="L1170" s="59" t="n">
        <v>47661</v>
      </c>
      <c r="M1170" s="59" t="n">
        <v>47847</v>
      </c>
      <c r="N1170" s="59" t="n">
        <v>48026</v>
      </c>
      <c r="O1170" s="59" t="n">
        <v>48212</v>
      </c>
      <c r="P1170" s="59" t="n">
        <v>48394</v>
      </c>
      <c r="Q1170" s="59" t="n">
        <v>48578</v>
      </c>
      <c r="R1170" s="59" t="n">
        <v>48759</v>
      </c>
      <c r="S1170" s="59" t="n">
        <v>48942</v>
      </c>
      <c r="T1170" s="59" t="n">
        <v>49124</v>
      </c>
      <c r="U1170" s="59" t="n">
        <v>49306</v>
      </c>
      <c r="V1170" s="59" t="n">
        <v>49488</v>
      </c>
      <c r="W1170" s="59" t="n"/>
      <c r="X1170" s="59" t="n"/>
      <c r="Y1170" s="59" t="n"/>
      <c r="Z1170" s="59" t="n"/>
      <c r="AA1170" s="59" t="n"/>
      <c r="AB1170" s="59" t="n"/>
      <c r="AC1170" s="59" t="n"/>
      <c r="AD1170" s="59" t="n"/>
      <c r="AE1170" s="59" t="n"/>
      <c r="AF1170" s="59" t="n"/>
      <c r="AG1170" s="59" t="n"/>
      <c r="AH1170" s="59" t="n"/>
      <c r="AI1170" s="59" t="n"/>
      <c r="AJ1170" s="59" t="n"/>
      <c r="AK1170" s="59" t="n"/>
      <c r="AL1170" s="59" t="n"/>
      <c r="AM1170" s="59" t="n"/>
      <c r="AN1170" s="59" t="n"/>
      <c r="AO1170" s="59" t="n"/>
      <c r="AP1170" s="59" t="n"/>
      <c r="AQ1170" s="59" t="n"/>
      <c r="AR1170" s="59" t="n"/>
      <c r="AS1170" s="59" t="n"/>
      <c r="AT1170" s="59" t="n"/>
      <c r="AU1170" s="59" t="n"/>
      <c r="AV1170" s="59" t="n"/>
      <c r="AW1170" s="59" t="n"/>
      <c r="AX1170" s="59" t="n"/>
      <c r="AY1170" s="59" t="n"/>
      <c r="AZ1170" s="59" t="n"/>
      <c r="BA1170" s="59" t="n"/>
      <c r="BB1170" s="59" t="n"/>
      <c r="BC1170" s="59" t="n"/>
      <c r="BD1170" s="59" t="n"/>
      <c r="BE1170" s="59" t="n"/>
      <c r="BF1170" s="59" t="n"/>
      <c r="BG1170" s="59" t="n"/>
      <c r="BH1170" s="59" t="n"/>
      <c r="BI1170" s="59" t="n"/>
      <c r="BJ1170" s="59" t="n"/>
      <c r="BK1170" s="59" t="n"/>
      <c r="BL1170" s="59" t="n"/>
      <c r="BM1170" s="59" t="n"/>
      <c r="BN1170" s="59" t="n"/>
      <c r="BO1170" s="59" t="n"/>
      <c r="BP1170" s="59" t="n"/>
      <c r="BQ1170" s="59" t="n"/>
      <c r="BR1170" s="59" t="n"/>
      <c r="BS1170" s="59" t="n"/>
      <c r="BT1170" s="59" t="n"/>
      <c r="BU1170" s="59" t="n"/>
      <c r="BV1170" s="59" t="n"/>
      <c r="BW1170" s="59" t="n"/>
      <c r="BX1170" s="59" t="n"/>
      <c r="BY1170" s="59" t="n"/>
      <c r="BZ1170" s="59" t="n"/>
      <c r="CA1170" s="59" t="n"/>
      <c r="CB1170" s="59" t="n"/>
      <c r="CC1170" s="59" t="n"/>
      <c r="CD1170" s="59" t="n"/>
      <c r="CE1170" s="59" t="n"/>
      <c r="CF1170" s="59" t="n"/>
      <c r="CG1170" s="59" t="n"/>
      <c r="CH1170" s="59" t="n"/>
      <c r="CI1170" s="59" t="n"/>
      <c r="CJ1170" s="59" t="n"/>
      <c r="CK1170" s="59" t="n"/>
      <c r="CL1170" s="59" t="n"/>
      <c r="CM1170" s="59" t="n"/>
      <c r="CN1170" s="59" t="n"/>
      <c r="CO1170" s="59" t="n"/>
      <c r="CP1170" s="59" t="n"/>
      <c r="CQ1170" s="59" t="n"/>
      <c r="CR1170" s="59" t="n"/>
      <c r="CS1170" s="59" t="n"/>
      <c r="CT1170" s="59" t="n"/>
      <c r="CU1170" s="59" t="n"/>
      <c r="CV1170" s="59" t="n"/>
      <c r="CW1170" s="59" t="n"/>
      <c r="CX1170" s="59" t="n"/>
      <c r="CY1170" s="59" t="n"/>
      <c r="CZ1170" s="59" t="n"/>
    </row>
    <row r="1171">
      <c r="D1171" s="107" t="inlineStr">
        <is>
          <t>Amount Per Share</t>
        </is>
      </c>
      <c r="E1171" s="107" t="n">
        <v>0.055</v>
      </c>
      <c r="F1171" s="107" t="n">
        <v>0.055</v>
      </c>
      <c r="G1171" s="107" t="n">
        <v>0.06</v>
      </c>
      <c r="H1171" s="107" t="n">
        <v>0.06</v>
      </c>
      <c r="I1171" s="107" t="n">
        <v>0.065</v>
      </c>
      <c r="J1171" s="107" t="n">
        <v>0.065</v>
      </c>
      <c r="K1171" s="107" t="n">
        <v>0.065</v>
      </c>
      <c r="L1171" s="107" t="n">
        <v>0.065</v>
      </c>
      <c r="M1171" s="107" t="n">
        <v>0.065</v>
      </c>
      <c r="N1171" s="107" t="n">
        <v>0.065</v>
      </c>
      <c r="O1171" s="107" t="n">
        <v>0.065</v>
      </c>
      <c r="P1171" s="107" t="n">
        <v>0.065</v>
      </c>
      <c r="Q1171" s="107" t="n">
        <v>0.065</v>
      </c>
      <c r="R1171" s="107" t="n">
        <v>0.065</v>
      </c>
      <c r="S1171" s="107" t="n">
        <v>0.065</v>
      </c>
      <c r="T1171" s="107" t="n">
        <v>0.065</v>
      </c>
      <c r="U1171" s="107" t="n">
        <v>0.065</v>
      </c>
      <c r="V1171" s="107" t="n">
        <v>0.065</v>
      </c>
      <c r="W1171" s="107" t="n"/>
      <c r="X1171" s="107" t="n"/>
      <c r="Y1171" s="107" t="n"/>
      <c r="Z1171" s="107" t="n"/>
      <c r="AA1171" s="107" t="n"/>
      <c r="AB1171" s="107" t="n"/>
      <c r="AC1171" s="107" t="n"/>
      <c r="AD1171" s="107" t="n"/>
      <c r="AE1171" s="107" t="n"/>
      <c r="AF1171" s="107" t="n"/>
      <c r="AG1171" s="107" t="n"/>
      <c r="AH1171" s="107" t="n"/>
      <c r="AI1171" s="107" t="n"/>
      <c r="AJ1171" s="107" t="n"/>
      <c r="AK1171" s="107" t="n"/>
      <c r="AL1171" s="107" t="n"/>
      <c r="AM1171" s="107" t="n"/>
      <c r="AN1171" s="107" t="n"/>
      <c r="AO1171" s="107" t="n"/>
      <c r="AP1171" s="107" t="n"/>
      <c r="AQ1171" s="107" t="n"/>
      <c r="AR1171" s="107" t="n"/>
      <c r="AS1171" s="107" t="n"/>
      <c r="AT1171" s="107" t="n"/>
      <c r="AU1171" s="107" t="n"/>
      <c r="AV1171" s="107" t="n"/>
      <c r="AW1171" s="107" t="n"/>
      <c r="AX1171" s="107" t="n"/>
      <c r="AY1171" s="107" t="n"/>
      <c r="AZ1171" s="107" t="n"/>
      <c r="BA1171" s="107" t="n"/>
      <c r="BB1171" s="107" t="n"/>
      <c r="BC1171" s="107" t="n"/>
      <c r="BD1171" s="107" t="n"/>
      <c r="BE1171" s="107" t="n"/>
      <c r="BF1171" s="107" t="n"/>
      <c r="BG1171" s="107" t="n"/>
      <c r="BH1171" s="107" t="n"/>
      <c r="BI1171" s="107" t="n"/>
      <c r="BJ1171" s="107" t="n"/>
      <c r="BK1171" s="107" t="n"/>
      <c r="BL1171" s="107" t="n"/>
      <c r="BM1171" s="107" t="n"/>
      <c r="BN1171" s="107" t="n"/>
      <c r="BO1171" s="107" t="n"/>
      <c r="BP1171" s="107" t="n"/>
      <c r="BQ1171" s="107" t="n"/>
      <c r="BR1171" s="107" t="n"/>
      <c r="BS1171" s="107" t="n"/>
      <c r="BT1171" s="107" t="n"/>
      <c r="BU1171" s="107" t="n"/>
      <c r="BV1171" s="107" t="n"/>
      <c r="BW1171" s="107" t="n"/>
      <c r="BX1171" s="107" t="n"/>
      <c r="BY1171" s="107" t="n"/>
      <c r="BZ1171" s="107" t="n"/>
      <c r="CA1171" s="107" t="n"/>
      <c r="CB1171" s="107" t="n"/>
      <c r="CC1171" s="107" t="n"/>
      <c r="CD1171" s="107" t="n"/>
      <c r="CE1171" s="107" t="n"/>
      <c r="CF1171" s="107" t="n"/>
      <c r="CG1171" s="107" t="n"/>
      <c r="CH1171" s="107" t="n"/>
      <c r="CI1171" s="107" t="n"/>
      <c r="CJ1171" s="107" t="n"/>
      <c r="CK1171" s="107" t="n"/>
      <c r="CL1171" s="107" t="n"/>
      <c r="CM1171" s="107" t="n"/>
      <c r="CN1171" s="107" t="n"/>
      <c r="CO1171" s="107" t="n"/>
      <c r="CP1171" s="107" t="n"/>
      <c r="CQ1171" s="107" t="n"/>
      <c r="CR1171" s="107" t="n"/>
      <c r="CS1171" s="107" t="n"/>
      <c r="CT1171" s="107" t="n"/>
      <c r="CU1171" s="107" t="n"/>
      <c r="CV1171" s="107" t="n"/>
      <c r="CW1171" s="107" t="n"/>
      <c r="CX1171" s="107" t="n"/>
      <c r="CY1171" s="107" t="n"/>
      <c r="CZ1171" s="107" t="n"/>
    </row>
    <row r="1173">
      <c r="A1173" s="126">
        <f>IF('AS51'!$C$112="","",'AS51'!$C$112)</f>
        <v/>
      </c>
      <c r="B1173" s="68">
        <f>IF($A1173="",0,COUNT($E1174:$CZ1174))</f>
        <v/>
      </c>
      <c r="C1173" s="69">
        <f>IF($B1173=0,0,MAX($E1174:$CZ1174))</f>
        <v/>
      </c>
      <c r="D1173" s="58">
        <f>_xll.BDS($A1173,'Field Check'!$C$44,"headers=y","startcol=1","endcol=7","dir=h","DVD_START_DT",'Field Check'!$C$59,"DVD_END_DT",'Field Check'!$D$59)</f>
        <v/>
      </c>
      <c r="E1173" s="59" t="n"/>
      <c r="F1173" s="59" t="n"/>
      <c r="G1173" s="59" t="n"/>
      <c r="H1173" s="59" t="n"/>
      <c r="I1173" s="59" t="n"/>
      <c r="J1173" s="59" t="n"/>
      <c r="K1173" s="59" t="n"/>
      <c r="L1173" s="59" t="n"/>
      <c r="M1173" s="59" t="n"/>
      <c r="N1173" s="59" t="n"/>
      <c r="O1173" s="59" t="n"/>
      <c r="P1173" s="59" t="n"/>
      <c r="Q1173" s="59" t="n"/>
      <c r="R1173" s="59" t="n"/>
      <c r="S1173" s="59" t="n"/>
      <c r="T1173" s="59" t="n"/>
      <c r="U1173" s="59" t="n"/>
      <c r="V1173" s="59" t="n"/>
      <c r="W1173" s="59" t="n"/>
      <c r="X1173" s="59" t="n"/>
      <c r="Y1173" s="59" t="n"/>
      <c r="Z1173" s="59" t="n"/>
      <c r="AA1173" s="59" t="n"/>
      <c r="AB1173" s="59" t="n"/>
      <c r="AC1173" s="59" t="n"/>
      <c r="AD1173" s="59" t="n"/>
      <c r="AE1173" s="59" t="n"/>
      <c r="AF1173" s="59" t="n"/>
      <c r="AG1173" s="59" t="n"/>
      <c r="AH1173" s="59" t="n"/>
      <c r="AI1173" s="59" t="n"/>
      <c r="AJ1173" s="59" t="n"/>
      <c r="AK1173" s="59" t="n"/>
      <c r="AL1173" s="59" t="n"/>
      <c r="AM1173" s="59" t="n"/>
      <c r="AN1173" s="59" t="n"/>
      <c r="AO1173" s="59" t="n"/>
      <c r="AP1173" s="59" t="n"/>
      <c r="AQ1173" s="59" t="n"/>
      <c r="AR1173" s="59" t="n"/>
      <c r="AS1173" s="59" t="n"/>
      <c r="AT1173" s="59" t="n"/>
      <c r="AU1173" s="59" t="n"/>
      <c r="AV1173" s="59" t="n"/>
      <c r="AW1173" s="59" t="n"/>
      <c r="AX1173" s="59" t="n"/>
      <c r="AY1173" s="59" t="n"/>
      <c r="AZ1173" s="59" t="n"/>
      <c r="BA1173" s="59" t="n"/>
      <c r="BB1173" s="59" t="n"/>
      <c r="BC1173" s="59" t="n"/>
      <c r="BD1173" s="59" t="n"/>
      <c r="BE1173" s="59" t="n"/>
      <c r="BF1173" s="59" t="n"/>
      <c r="BG1173" s="59" t="n"/>
      <c r="BH1173" s="59" t="n"/>
      <c r="BI1173" s="59" t="n"/>
      <c r="BJ1173" s="59" t="n"/>
      <c r="BK1173" s="59" t="n"/>
      <c r="BL1173" s="59" t="n"/>
      <c r="BM1173" s="59" t="n"/>
      <c r="BN1173" s="59" t="n"/>
      <c r="BO1173" s="59" t="n"/>
      <c r="BP1173" s="59" t="n"/>
      <c r="BQ1173" s="59" t="n"/>
      <c r="BR1173" s="59" t="n"/>
      <c r="BS1173" s="59" t="n"/>
      <c r="BT1173" s="59" t="n"/>
      <c r="BU1173" s="59" t="n"/>
      <c r="BV1173" s="59" t="n"/>
      <c r="BW1173" s="59" t="n"/>
      <c r="BX1173" s="59" t="n"/>
      <c r="BY1173" s="59" t="n"/>
      <c r="BZ1173" s="59" t="n"/>
      <c r="CA1173" s="59" t="n"/>
      <c r="CB1173" s="59" t="n"/>
      <c r="CC1173" s="59" t="n"/>
      <c r="CD1173" s="59" t="n"/>
      <c r="CE1173" s="59" t="n"/>
      <c r="CF1173" s="59" t="n"/>
      <c r="CG1173" s="59" t="n"/>
      <c r="CH1173" s="59" t="n"/>
      <c r="CI1173" s="59" t="n"/>
      <c r="CJ1173" s="59" t="n"/>
      <c r="CK1173" s="59" t="n"/>
      <c r="CL1173" s="59" t="n"/>
      <c r="CM1173" s="59" t="n"/>
      <c r="CN1173" s="59" t="n"/>
      <c r="CO1173" s="59" t="n"/>
      <c r="CP1173" s="59" t="n"/>
      <c r="CQ1173" s="59" t="n"/>
      <c r="CR1173" s="59" t="n"/>
      <c r="CS1173" s="59" t="n"/>
      <c r="CT1173" s="59" t="n"/>
      <c r="CU1173" s="59" t="n"/>
      <c r="CV1173" s="59" t="n"/>
      <c r="CW1173" s="59" t="n"/>
      <c r="CX1173" s="59" t="n"/>
      <c r="CY1173" s="59" t="n"/>
      <c r="CZ1173" s="59" t="n"/>
    </row>
    <row r="1174">
      <c r="D1174" s="59" t="n"/>
      <c r="E1174" s="59" t="n"/>
      <c r="F1174" s="59" t="n"/>
      <c r="G1174" s="59" t="n"/>
      <c r="H1174" s="59" t="n"/>
      <c r="I1174" s="59" t="n"/>
      <c r="J1174" s="59" t="n"/>
      <c r="K1174" s="59" t="n"/>
      <c r="L1174" s="59" t="n"/>
      <c r="M1174" s="59" t="n"/>
      <c r="N1174" s="59" t="n"/>
      <c r="O1174" s="59" t="n"/>
      <c r="P1174" s="59" t="n"/>
      <c r="Q1174" s="59" t="n"/>
      <c r="R1174" s="59" t="n"/>
      <c r="S1174" s="59" t="n"/>
      <c r="T1174" s="59" t="n"/>
      <c r="U1174" s="59" t="n"/>
      <c r="V1174" s="59" t="n"/>
      <c r="W1174" s="59" t="n"/>
      <c r="X1174" s="59" t="n"/>
      <c r="Y1174" s="59" t="n"/>
      <c r="Z1174" s="59" t="n"/>
      <c r="AA1174" s="59" t="n"/>
      <c r="AB1174" s="59" t="n"/>
      <c r="AC1174" s="59" t="n"/>
      <c r="AD1174" s="59" t="n"/>
      <c r="AE1174" s="59" t="n"/>
      <c r="AF1174" s="59" t="n"/>
      <c r="AG1174" s="59" t="n"/>
      <c r="AH1174" s="59" t="n"/>
      <c r="AI1174" s="59" t="n"/>
      <c r="AJ1174" s="59" t="n"/>
      <c r="AK1174" s="59" t="n"/>
      <c r="AL1174" s="59" t="n"/>
      <c r="AM1174" s="59" t="n"/>
      <c r="AN1174" s="59" t="n"/>
      <c r="AO1174" s="59" t="n"/>
      <c r="AP1174" s="59" t="n"/>
      <c r="AQ1174" s="59" t="n"/>
      <c r="AR1174" s="59" t="n"/>
      <c r="AS1174" s="59" t="n"/>
      <c r="AT1174" s="59" t="n"/>
      <c r="AU1174" s="59" t="n"/>
      <c r="AV1174" s="59" t="n"/>
      <c r="AW1174" s="59" t="n"/>
      <c r="AX1174" s="59" t="n"/>
      <c r="AY1174" s="59" t="n"/>
      <c r="AZ1174" s="59" t="n"/>
      <c r="BA1174" s="59" t="n"/>
      <c r="BB1174" s="59" t="n"/>
      <c r="BC1174" s="59" t="n"/>
      <c r="BD1174" s="59" t="n"/>
      <c r="BE1174" s="59" t="n"/>
      <c r="BF1174" s="59" t="n"/>
      <c r="BG1174" s="59" t="n"/>
      <c r="BH1174" s="59" t="n"/>
      <c r="BI1174" s="59" t="n"/>
      <c r="BJ1174" s="59" t="n"/>
      <c r="BK1174" s="59" t="n"/>
      <c r="BL1174" s="59" t="n"/>
      <c r="BM1174" s="59" t="n"/>
      <c r="BN1174" s="59" t="n"/>
      <c r="BO1174" s="59" t="n"/>
      <c r="BP1174" s="59" t="n"/>
      <c r="BQ1174" s="59" t="n"/>
      <c r="BR1174" s="59" t="n"/>
      <c r="BS1174" s="59" t="n"/>
      <c r="BT1174" s="59" t="n"/>
      <c r="BU1174" s="59" t="n"/>
      <c r="BV1174" s="59" t="n"/>
      <c r="BW1174" s="59" t="n"/>
      <c r="BX1174" s="59" t="n"/>
      <c r="BY1174" s="59" t="n"/>
      <c r="BZ1174" s="59" t="n"/>
      <c r="CA1174" s="59" t="n"/>
      <c r="CB1174" s="59" t="n"/>
      <c r="CC1174" s="59" t="n"/>
      <c r="CD1174" s="59" t="n"/>
      <c r="CE1174" s="59" t="n"/>
      <c r="CF1174" s="59" t="n"/>
      <c r="CG1174" s="59" t="n"/>
      <c r="CH1174" s="59" t="n"/>
      <c r="CI1174" s="59" t="n"/>
      <c r="CJ1174" s="59" t="n"/>
      <c r="CK1174" s="59" t="n"/>
      <c r="CL1174" s="59" t="n"/>
      <c r="CM1174" s="59" t="n"/>
      <c r="CN1174" s="59" t="n"/>
      <c r="CO1174" s="59" t="n"/>
      <c r="CP1174" s="59" t="n"/>
      <c r="CQ1174" s="59" t="n"/>
      <c r="CR1174" s="59" t="n"/>
      <c r="CS1174" s="59" t="n"/>
      <c r="CT1174" s="59" t="n"/>
      <c r="CU1174" s="59" t="n"/>
      <c r="CV1174" s="59" t="n"/>
      <c r="CW1174" s="59" t="n"/>
      <c r="CX1174" s="59" t="n"/>
      <c r="CY1174" s="59" t="n"/>
      <c r="CZ1174" s="59" t="n"/>
    </row>
    <row r="1175">
      <c r="D1175" s="59" t="n"/>
      <c r="E1175" s="59" t="n"/>
      <c r="F1175" s="59" t="n"/>
      <c r="G1175" s="59" t="n"/>
      <c r="H1175" s="59" t="n"/>
      <c r="I1175" s="59" t="n"/>
      <c r="J1175" s="59" t="n"/>
      <c r="K1175" s="59" t="n"/>
      <c r="L1175" s="59" t="n"/>
      <c r="M1175" s="59" t="n"/>
      <c r="N1175" s="59" t="n"/>
      <c r="O1175" s="59" t="n"/>
      <c r="P1175" s="59" t="n"/>
      <c r="Q1175" s="59" t="n"/>
      <c r="R1175" s="59" t="n"/>
      <c r="S1175" s="59" t="n"/>
      <c r="T1175" s="59" t="n"/>
      <c r="U1175" s="59" t="n"/>
      <c r="V1175" s="59" t="n"/>
      <c r="W1175" s="59" t="n"/>
      <c r="X1175" s="59" t="n"/>
      <c r="Y1175" s="59" t="n"/>
      <c r="Z1175" s="59" t="n"/>
      <c r="AA1175" s="59" t="n"/>
      <c r="AB1175" s="59" t="n"/>
      <c r="AC1175" s="59" t="n"/>
      <c r="AD1175" s="59" t="n"/>
      <c r="AE1175" s="59" t="n"/>
      <c r="AF1175" s="59" t="n"/>
      <c r="AG1175" s="59" t="n"/>
      <c r="AH1175" s="59" t="n"/>
      <c r="AI1175" s="59" t="n"/>
      <c r="AJ1175" s="59" t="n"/>
      <c r="AK1175" s="59" t="n"/>
      <c r="AL1175" s="59" t="n"/>
      <c r="AM1175" s="59" t="n"/>
      <c r="AN1175" s="59" t="n"/>
      <c r="AO1175" s="59" t="n"/>
      <c r="AP1175" s="59" t="n"/>
      <c r="AQ1175" s="59" t="n"/>
      <c r="AR1175" s="59" t="n"/>
      <c r="AS1175" s="59" t="n"/>
      <c r="AT1175" s="59" t="n"/>
      <c r="AU1175" s="59" t="n"/>
      <c r="AV1175" s="59" t="n"/>
      <c r="AW1175" s="59" t="n"/>
      <c r="AX1175" s="59" t="n"/>
      <c r="AY1175" s="59" t="n"/>
      <c r="AZ1175" s="59" t="n"/>
      <c r="BA1175" s="59" t="n"/>
      <c r="BB1175" s="59" t="n"/>
      <c r="BC1175" s="59" t="n"/>
      <c r="BD1175" s="59" t="n"/>
      <c r="BE1175" s="59" t="n"/>
      <c r="BF1175" s="59" t="n"/>
      <c r="BG1175" s="59" t="n"/>
      <c r="BH1175" s="59" t="n"/>
      <c r="BI1175" s="59" t="n"/>
      <c r="BJ1175" s="59" t="n"/>
      <c r="BK1175" s="59" t="n"/>
      <c r="BL1175" s="59" t="n"/>
      <c r="BM1175" s="59" t="n"/>
      <c r="BN1175" s="59" t="n"/>
      <c r="BO1175" s="59" t="n"/>
      <c r="BP1175" s="59" t="n"/>
      <c r="BQ1175" s="59" t="n"/>
      <c r="BR1175" s="59" t="n"/>
      <c r="BS1175" s="59" t="n"/>
      <c r="BT1175" s="59" t="n"/>
      <c r="BU1175" s="59" t="n"/>
      <c r="BV1175" s="59" t="n"/>
      <c r="BW1175" s="59" t="n"/>
      <c r="BX1175" s="59" t="n"/>
      <c r="BY1175" s="59" t="n"/>
      <c r="BZ1175" s="59" t="n"/>
      <c r="CA1175" s="59" t="n"/>
      <c r="CB1175" s="59" t="n"/>
      <c r="CC1175" s="59" t="n"/>
      <c r="CD1175" s="59" t="n"/>
      <c r="CE1175" s="59" t="n"/>
      <c r="CF1175" s="59" t="n"/>
      <c r="CG1175" s="59" t="n"/>
      <c r="CH1175" s="59" t="n"/>
      <c r="CI1175" s="59" t="n"/>
      <c r="CJ1175" s="59" t="n"/>
      <c r="CK1175" s="59" t="n"/>
      <c r="CL1175" s="59" t="n"/>
      <c r="CM1175" s="59" t="n"/>
      <c r="CN1175" s="59" t="n"/>
      <c r="CO1175" s="59" t="n"/>
      <c r="CP1175" s="59" t="n"/>
      <c r="CQ1175" s="59" t="n"/>
      <c r="CR1175" s="59" t="n"/>
      <c r="CS1175" s="59" t="n"/>
      <c r="CT1175" s="59" t="n"/>
      <c r="CU1175" s="59" t="n"/>
      <c r="CV1175" s="59" t="n"/>
      <c r="CW1175" s="59" t="n"/>
      <c r="CX1175" s="59" t="n"/>
      <c r="CY1175" s="59" t="n"/>
      <c r="CZ1175" s="59" t="n"/>
    </row>
    <row r="1176">
      <c r="D1176" s="59" t="n"/>
      <c r="E1176" s="59" t="n"/>
      <c r="F1176" s="59" t="n"/>
      <c r="G1176" s="59" t="n"/>
      <c r="H1176" s="59" t="n"/>
      <c r="I1176" s="59" t="n"/>
      <c r="J1176" s="59" t="n"/>
      <c r="K1176" s="59" t="n"/>
      <c r="L1176" s="59" t="n"/>
      <c r="M1176" s="59" t="n"/>
      <c r="N1176" s="59" t="n"/>
      <c r="O1176" s="59" t="n"/>
      <c r="P1176" s="59" t="n"/>
      <c r="Q1176" s="59" t="n"/>
      <c r="R1176" s="59" t="n"/>
      <c r="S1176" s="59" t="n"/>
      <c r="T1176" s="59" t="n"/>
      <c r="U1176" s="59" t="n"/>
      <c r="V1176" s="59" t="n"/>
      <c r="W1176" s="59" t="n"/>
      <c r="X1176" s="59" t="n"/>
      <c r="Y1176" s="59" t="n"/>
      <c r="Z1176" s="59" t="n"/>
      <c r="AA1176" s="59" t="n"/>
      <c r="AB1176" s="59" t="n"/>
      <c r="AC1176" s="59" t="n"/>
      <c r="AD1176" s="59" t="n"/>
      <c r="AE1176" s="59" t="n"/>
      <c r="AF1176" s="59" t="n"/>
      <c r="AG1176" s="59" t="n"/>
      <c r="AH1176" s="59" t="n"/>
      <c r="AI1176" s="59" t="n"/>
      <c r="AJ1176" s="59" t="n"/>
      <c r="AK1176" s="59" t="n"/>
      <c r="AL1176" s="59" t="n"/>
      <c r="AM1176" s="59" t="n"/>
      <c r="AN1176" s="59" t="n"/>
      <c r="AO1176" s="59" t="n"/>
      <c r="AP1176" s="59" t="n"/>
      <c r="AQ1176" s="59" t="n"/>
      <c r="AR1176" s="59" t="n"/>
      <c r="AS1176" s="59" t="n"/>
      <c r="AT1176" s="59" t="n"/>
      <c r="AU1176" s="59" t="n"/>
      <c r="AV1176" s="59" t="n"/>
      <c r="AW1176" s="59" t="n"/>
      <c r="AX1176" s="59" t="n"/>
      <c r="AY1176" s="59" t="n"/>
      <c r="AZ1176" s="59" t="n"/>
      <c r="BA1176" s="59" t="n"/>
      <c r="BB1176" s="59" t="n"/>
      <c r="BC1176" s="59" t="n"/>
      <c r="BD1176" s="59" t="n"/>
      <c r="BE1176" s="59" t="n"/>
      <c r="BF1176" s="59" t="n"/>
      <c r="BG1176" s="59" t="n"/>
      <c r="BH1176" s="59" t="n"/>
      <c r="BI1176" s="59" t="n"/>
      <c r="BJ1176" s="59" t="n"/>
      <c r="BK1176" s="59" t="n"/>
      <c r="BL1176" s="59" t="n"/>
      <c r="BM1176" s="59" t="n"/>
      <c r="BN1176" s="59" t="n"/>
      <c r="BO1176" s="59" t="n"/>
      <c r="BP1176" s="59" t="n"/>
      <c r="BQ1176" s="59" t="n"/>
      <c r="BR1176" s="59" t="n"/>
      <c r="BS1176" s="59" t="n"/>
      <c r="BT1176" s="59" t="n"/>
      <c r="BU1176" s="59" t="n"/>
      <c r="BV1176" s="59" t="n"/>
      <c r="BW1176" s="59" t="n"/>
      <c r="BX1176" s="59" t="n"/>
      <c r="BY1176" s="59" t="n"/>
      <c r="BZ1176" s="59" t="n"/>
      <c r="CA1176" s="59" t="n"/>
      <c r="CB1176" s="59" t="n"/>
      <c r="CC1176" s="59" t="n"/>
      <c r="CD1176" s="59" t="n"/>
      <c r="CE1176" s="59" t="n"/>
      <c r="CF1176" s="59" t="n"/>
      <c r="CG1176" s="59" t="n"/>
      <c r="CH1176" s="59" t="n"/>
      <c r="CI1176" s="59" t="n"/>
      <c r="CJ1176" s="59" t="n"/>
      <c r="CK1176" s="59" t="n"/>
      <c r="CL1176" s="59" t="n"/>
      <c r="CM1176" s="59" t="n"/>
      <c r="CN1176" s="59" t="n"/>
      <c r="CO1176" s="59" t="n"/>
      <c r="CP1176" s="59" t="n"/>
      <c r="CQ1176" s="59" t="n"/>
      <c r="CR1176" s="59" t="n"/>
      <c r="CS1176" s="59" t="n"/>
      <c r="CT1176" s="59" t="n"/>
      <c r="CU1176" s="59" t="n"/>
      <c r="CV1176" s="59" t="n"/>
      <c r="CW1176" s="59" t="n"/>
      <c r="CX1176" s="59" t="n"/>
      <c r="CY1176" s="59" t="n"/>
      <c r="CZ1176" s="59" t="n"/>
    </row>
    <row r="1177">
      <c r="D1177" s="107" t="n"/>
      <c r="E1177" s="107" t="n"/>
      <c r="F1177" s="107" t="n"/>
      <c r="G1177" s="107" t="n"/>
      <c r="H1177" s="107" t="n"/>
      <c r="I1177" s="107" t="n"/>
      <c r="J1177" s="107" t="n"/>
      <c r="K1177" s="107" t="n"/>
      <c r="L1177" s="107" t="n"/>
      <c r="M1177" s="107" t="n"/>
      <c r="N1177" s="107" t="n"/>
      <c r="O1177" s="107" t="n"/>
      <c r="P1177" s="107" t="n"/>
      <c r="Q1177" s="107" t="n"/>
      <c r="R1177" s="107" t="n"/>
      <c r="S1177" s="107" t="n"/>
      <c r="T1177" s="107" t="n"/>
      <c r="U1177" s="107" t="n"/>
      <c r="V1177" s="107" t="n"/>
      <c r="W1177" s="107" t="n"/>
      <c r="X1177" s="107" t="n"/>
      <c r="Y1177" s="107" t="n"/>
      <c r="Z1177" s="107" t="n"/>
      <c r="AA1177" s="107" t="n"/>
      <c r="AB1177" s="107" t="n"/>
      <c r="AC1177" s="107" t="n"/>
      <c r="AD1177" s="107" t="n"/>
      <c r="AE1177" s="107" t="n"/>
      <c r="AF1177" s="107" t="n"/>
      <c r="AG1177" s="107" t="n"/>
      <c r="AH1177" s="107" t="n"/>
      <c r="AI1177" s="107" t="n"/>
      <c r="AJ1177" s="107" t="n"/>
      <c r="AK1177" s="107" t="n"/>
      <c r="AL1177" s="107" t="n"/>
      <c r="AM1177" s="107" t="n"/>
      <c r="AN1177" s="107" t="n"/>
      <c r="AO1177" s="107" t="n"/>
      <c r="AP1177" s="107" t="n"/>
      <c r="AQ1177" s="107" t="n"/>
      <c r="AR1177" s="107" t="n"/>
      <c r="AS1177" s="107" t="n"/>
      <c r="AT1177" s="107" t="n"/>
      <c r="AU1177" s="107" t="n"/>
      <c r="AV1177" s="107" t="n"/>
      <c r="AW1177" s="107" t="n"/>
      <c r="AX1177" s="107" t="n"/>
      <c r="AY1177" s="107" t="n"/>
      <c r="AZ1177" s="107" t="n"/>
      <c r="BA1177" s="107" t="n"/>
      <c r="BB1177" s="107" t="n"/>
      <c r="BC1177" s="107" t="n"/>
      <c r="BD1177" s="107" t="n"/>
      <c r="BE1177" s="107" t="n"/>
      <c r="BF1177" s="107" t="n"/>
      <c r="BG1177" s="107" t="n"/>
      <c r="BH1177" s="107" t="n"/>
      <c r="BI1177" s="107" t="n"/>
      <c r="BJ1177" s="107" t="n"/>
      <c r="BK1177" s="107" t="n"/>
      <c r="BL1177" s="107" t="n"/>
      <c r="BM1177" s="107" t="n"/>
      <c r="BN1177" s="107" t="n"/>
      <c r="BO1177" s="107" t="n"/>
      <c r="BP1177" s="107" t="n"/>
      <c r="BQ1177" s="107" t="n"/>
      <c r="BR1177" s="107" t="n"/>
      <c r="BS1177" s="107" t="n"/>
      <c r="BT1177" s="107" t="n"/>
      <c r="BU1177" s="107" t="n"/>
      <c r="BV1177" s="107" t="n"/>
      <c r="BW1177" s="107" t="n"/>
      <c r="BX1177" s="107" t="n"/>
      <c r="BY1177" s="107" t="n"/>
      <c r="BZ1177" s="107" t="n"/>
      <c r="CA1177" s="107" t="n"/>
      <c r="CB1177" s="107" t="n"/>
      <c r="CC1177" s="107" t="n"/>
      <c r="CD1177" s="107" t="n"/>
      <c r="CE1177" s="107" t="n"/>
      <c r="CF1177" s="107" t="n"/>
      <c r="CG1177" s="107" t="n"/>
      <c r="CH1177" s="107" t="n"/>
      <c r="CI1177" s="107" t="n"/>
      <c r="CJ1177" s="107" t="n"/>
      <c r="CK1177" s="107" t="n"/>
      <c r="CL1177" s="107" t="n"/>
      <c r="CM1177" s="107" t="n"/>
      <c r="CN1177" s="107" t="n"/>
      <c r="CO1177" s="107" t="n"/>
      <c r="CP1177" s="107" t="n"/>
      <c r="CQ1177" s="107" t="n"/>
      <c r="CR1177" s="107" t="n"/>
      <c r="CS1177" s="107" t="n"/>
      <c r="CT1177" s="107" t="n"/>
      <c r="CU1177" s="107" t="n"/>
      <c r="CV1177" s="107" t="n"/>
      <c r="CW1177" s="107" t="n"/>
      <c r="CX1177" s="107" t="n"/>
      <c r="CY1177" s="107" t="n"/>
      <c r="CZ1177" s="107" t="n"/>
    </row>
    <row r="1180">
      <c r="A1180" s="2">
        <f>IF($A1173="","","   projections")</f>
        <v/>
      </c>
      <c r="B1180" s="68">
        <f>IF($A1173="",0,COUNT($E1181:$CZ1181))</f>
        <v/>
      </c>
      <c r="C1180" s="69">
        <f>IF($B1180=0,0,MAX($E1181:$CZ1181))</f>
        <v/>
      </c>
      <c r="D1180" s="58">
        <f>_xll.BDS($A1173,'Field Check'!$C$42,"headers=y","startcol=1","endcol=3","dir=h")</f>
        <v/>
      </c>
      <c r="E1180" s="59" t="n"/>
      <c r="F1180" s="59" t="n"/>
      <c r="G1180" s="59" t="n"/>
      <c r="H1180" s="59" t="n"/>
      <c r="I1180" s="59" t="n"/>
      <c r="J1180" s="59" t="n"/>
      <c r="K1180" s="59" t="n"/>
      <c r="L1180" s="59" t="n"/>
      <c r="M1180" s="59" t="n"/>
      <c r="N1180" s="59" t="n"/>
      <c r="O1180" s="59" t="n"/>
      <c r="P1180" s="59" t="n"/>
      <c r="Q1180" s="59" t="n"/>
      <c r="R1180" s="59" t="n"/>
      <c r="S1180" s="59" t="n"/>
      <c r="T1180" s="59" t="n"/>
      <c r="U1180" s="59" t="n"/>
      <c r="V1180" s="59" t="n"/>
      <c r="W1180" s="59" t="n"/>
      <c r="X1180" s="59" t="n"/>
      <c r="Y1180" s="59" t="n"/>
      <c r="Z1180" s="59" t="n"/>
      <c r="AA1180" s="59" t="n"/>
      <c r="AB1180" s="59" t="n"/>
      <c r="AC1180" s="59" t="n"/>
      <c r="AD1180" s="59" t="n"/>
      <c r="AE1180" s="59" t="n"/>
      <c r="AF1180" s="59" t="n"/>
      <c r="AG1180" s="59" t="n"/>
      <c r="AH1180" s="59" t="n"/>
      <c r="AI1180" s="59" t="n"/>
      <c r="AJ1180" s="59" t="n"/>
      <c r="AK1180" s="59" t="n"/>
      <c r="AL1180" s="59" t="n"/>
      <c r="AM1180" s="59" t="n"/>
      <c r="AN1180" s="59" t="n"/>
      <c r="AO1180" s="59" t="n"/>
      <c r="AP1180" s="59" t="n"/>
      <c r="AQ1180" s="59" t="n"/>
      <c r="AR1180" s="59" t="n"/>
      <c r="AS1180" s="59" t="n"/>
      <c r="AT1180" s="59" t="n"/>
      <c r="AU1180" s="59" t="n"/>
      <c r="AV1180" s="59" t="n"/>
      <c r="AW1180" s="59" t="n"/>
      <c r="AX1180" s="59" t="n"/>
      <c r="AY1180" s="59" t="n"/>
      <c r="AZ1180" s="59" t="n"/>
      <c r="BA1180" s="59" t="n"/>
      <c r="BB1180" s="59" t="n"/>
      <c r="BC1180" s="59" t="n"/>
      <c r="BD1180" s="59" t="n"/>
      <c r="BE1180" s="59" t="n"/>
      <c r="BF1180" s="59" t="n"/>
      <c r="BG1180" s="59" t="n"/>
      <c r="BH1180" s="59" t="n"/>
      <c r="BI1180" s="59" t="n"/>
      <c r="BJ1180" s="59" t="n"/>
      <c r="BK1180" s="59" t="n"/>
      <c r="BL1180" s="59" t="n"/>
      <c r="BM1180" s="59" t="n"/>
      <c r="BN1180" s="59" t="n"/>
      <c r="BO1180" s="59" t="n"/>
      <c r="BP1180" s="59" t="n"/>
      <c r="BQ1180" s="59" t="n"/>
      <c r="BR1180" s="59" t="n"/>
      <c r="BS1180" s="59" t="n"/>
      <c r="BT1180" s="59" t="n"/>
      <c r="BU1180" s="59" t="n"/>
      <c r="BV1180" s="59" t="n"/>
      <c r="BW1180" s="59" t="n"/>
      <c r="BX1180" s="59" t="n"/>
      <c r="BY1180" s="59" t="n"/>
      <c r="BZ1180" s="59" t="n"/>
      <c r="CA1180" s="59" t="n"/>
      <c r="CB1180" s="59" t="n"/>
      <c r="CC1180" s="59" t="n"/>
      <c r="CD1180" s="59" t="n"/>
      <c r="CE1180" s="59" t="n"/>
      <c r="CF1180" s="59" t="n"/>
      <c r="CG1180" s="59" t="n"/>
      <c r="CH1180" s="59" t="n"/>
      <c r="CI1180" s="59" t="n"/>
      <c r="CJ1180" s="59" t="n"/>
      <c r="CK1180" s="59" t="n"/>
      <c r="CL1180" s="59" t="n"/>
      <c r="CM1180" s="59" t="n"/>
      <c r="CN1180" s="59" t="n"/>
      <c r="CO1180" s="59" t="n"/>
      <c r="CP1180" s="59" t="n"/>
      <c r="CQ1180" s="59" t="n"/>
      <c r="CR1180" s="59" t="n"/>
      <c r="CS1180" s="59" t="n"/>
      <c r="CT1180" s="59" t="n"/>
      <c r="CU1180" s="59" t="n"/>
      <c r="CV1180" s="59" t="n"/>
      <c r="CW1180" s="59" t="n"/>
      <c r="CX1180" s="59" t="n"/>
      <c r="CY1180" s="59" t="n"/>
      <c r="CZ1180" s="59" t="n"/>
    </row>
    <row r="1181">
      <c r="D1181" s="59" t="n"/>
      <c r="E1181" s="59" t="n"/>
      <c r="F1181" s="59" t="n"/>
      <c r="G1181" s="59" t="n"/>
      <c r="H1181" s="59" t="n"/>
      <c r="I1181" s="59" t="n"/>
      <c r="J1181" s="59" t="n"/>
      <c r="K1181" s="59" t="n"/>
      <c r="L1181" s="59" t="n"/>
      <c r="M1181" s="59" t="n"/>
      <c r="N1181" s="59" t="n"/>
      <c r="O1181" s="59" t="n"/>
      <c r="P1181" s="59" t="n"/>
      <c r="Q1181" s="59" t="n"/>
      <c r="R1181" s="59" t="n"/>
      <c r="S1181" s="59" t="n"/>
      <c r="T1181" s="59" t="n"/>
      <c r="U1181" s="59" t="n"/>
      <c r="V1181" s="59" t="n"/>
      <c r="W1181" s="59" t="n"/>
      <c r="X1181" s="59" t="n"/>
      <c r="Y1181" s="59" t="n"/>
      <c r="Z1181" s="59" t="n"/>
      <c r="AA1181" s="59" t="n"/>
      <c r="AB1181" s="59" t="n"/>
      <c r="AC1181" s="59" t="n"/>
      <c r="AD1181" s="59" t="n"/>
      <c r="AE1181" s="59" t="n"/>
      <c r="AF1181" s="59" t="n"/>
      <c r="AG1181" s="59" t="n"/>
      <c r="AH1181" s="59" t="n"/>
      <c r="AI1181" s="59" t="n"/>
      <c r="AJ1181" s="59" t="n"/>
      <c r="AK1181" s="59" t="n"/>
      <c r="AL1181" s="59" t="n"/>
      <c r="AM1181" s="59" t="n"/>
      <c r="AN1181" s="59" t="n"/>
      <c r="AO1181" s="59" t="n"/>
      <c r="AP1181" s="59" t="n"/>
      <c r="AQ1181" s="59" t="n"/>
      <c r="AR1181" s="59" t="n"/>
      <c r="AS1181" s="59" t="n"/>
      <c r="AT1181" s="59" t="n"/>
      <c r="AU1181" s="59" t="n"/>
      <c r="AV1181" s="59" t="n"/>
      <c r="AW1181" s="59" t="n"/>
      <c r="AX1181" s="59" t="n"/>
      <c r="AY1181" s="59" t="n"/>
      <c r="AZ1181" s="59" t="n"/>
      <c r="BA1181" s="59" t="n"/>
      <c r="BB1181" s="59" t="n"/>
      <c r="BC1181" s="59" t="n"/>
      <c r="BD1181" s="59" t="n"/>
      <c r="BE1181" s="59" t="n"/>
      <c r="BF1181" s="59" t="n"/>
      <c r="BG1181" s="59" t="n"/>
      <c r="BH1181" s="59" t="n"/>
      <c r="BI1181" s="59" t="n"/>
      <c r="BJ1181" s="59" t="n"/>
      <c r="BK1181" s="59" t="n"/>
      <c r="BL1181" s="59" t="n"/>
      <c r="BM1181" s="59" t="n"/>
      <c r="BN1181" s="59" t="n"/>
      <c r="BO1181" s="59" t="n"/>
      <c r="BP1181" s="59" t="n"/>
      <c r="BQ1181" s="59" t="n"/>
      <c r="BR1181" s="59" t="n"/>
      <c r="BS1181" s="59" t="n"/>
      <c r="BT1181" s="59" t="n"/>
      <c r="BU1181" s="59" t="n"/>
      <c r="BV1181" s="59" t="n"/>
      <c r="BW1181" s="59" t="n"/>
      <c r="BX1181" s="59" t="n"/>
      <c r="BY1181" s="59" t="n"/>
      <c r="BZ1181" s="59" t="n"/>
      <c r="CA1181" s="59" t="n"/>
      <c r="CB1181" s="59" t="n"/>
      <c r="CC1181" s="59" t="n"/>
      <c r="CD1181" s="59" t="n"/>
      <c r="CE1181" s="59" t="n"/>
      <c r="CF1181" s="59" t="n"/>
      <c r="CG1181" s="59" t="n"/>
      <c r="CH1181" s="59" t="n"/>
      <c r="CI1181" s="59" t="n"/>
      <c r="CJ1181" s="59" t="n"/>
      <c r="CK1181" s="59" t="n"/>
      <c r="CL1181" s="59" t="n"/>
      <c r="CM1181" s="59" t="n"/>
      <c r="CN1181" s="59" t="n"/>
      <c r="CO1181" s="59" t="n"/>
      <c r="CP1181" s="59" t="n"/>
      <c r="CQ1181" s="59" t="n"/>
      <c r="CR1181" s="59" t="n"/>
      <c r="CS1181" s="59" t="n"/>
      <c r="CT1181" s="59" t="n"/>
      <c r="CU1181" s="59" t="n"/>
      <c r="CV1181" s="59" t="n"/>
      <c r="CW1181" s="59" t="n"/>
      <c r="CX1181" s="59" t="n"/>
      <c r="CY1181" s="59" t="n"/>
      <c r="CZ1181" s="59" t="n"/>
    </row>
    <row r="1182">
      <c r="D1182" s="107" t="n"/>
      <c r="E1182" s="107" t="n"/>
      <c r="F1182" s="107" t="n"/>
      <c r="G1182" s="107" t="n"/>
      <c r="H1182" s="107" t="n"/>
      <c r="I1182" s="107" t="n"/>
      <c r="J1182" s="107" t="n"/>
      <c r="K1182" s="107" t="n"/>
      <c r="L1182" s="107" t="n"/>
      <c r="M1182" s="107" t="n"/>
      <c r="N1182" s="107" t="n"/>
      <c r="O1182" s="107" t="n"/>
      <c r="P1182" s="107" t="n"/>
      <c r="Q1182" s="107" t="n"/>
      <c r="R1182" s="107" t="n"/>
      <c r="S1182" s="107" t="n"/>
      <c r="T1182" s="107" t="n"/>
      <c r="U1182" s="107" t="n"/>
      <c r="V1182" s="107" t="n"/>
      <c r="W1182" s="107" t="n"/>
      <c r="X1182" s="107" t="n"/>
      <c r="Y1182" s="107" t="n"/>
      <c r="Z1182" s="107" t="n"/>
      <c r="AA1182" s="107" t="n"/>
      <c r="AB1182" s="107" t="n"/>
      <c r="AC1182" s="107" t="n"/>
      <c r="AD1182" s="107" t="n"/>
      <c r="AE1182" s="107" t="n"/>
      <c r="AF1182" s="107" t="n"/>
      <c r="AG1182" s="107" t="n"/>
      <c r="AH1182" s="107" t="n"/>
      <c r="AI1182" s="107" t="n"/>
      <c r="AJ1182" s="107" t="n"/>
      <c r="AK1182" s="107" t="n"/>
      <c r="AL1182" s="107" t="n"/>
      <c r="AM1182" s="107" t="n"/>
      <c r="AN1182" s="107" t="n"/>
      <c r="AO1182" s="107" t="n"/>
      <c r="AP1182" s="107" t="n"/>
      <c r="AQ1182" s="107" t="n"/>
      <c r="AR1182" s="107" t="n"/>
      <c r="AS1182" s="107" t="n"/>
      <c r="AT1182" s="107" t="n"/>
      <c r="AU1182" s="107" t="n"/>
      <c r="AV1182" s="107" t="n"/>
      <c r="AW1182" s="107" t="n"/>
      <c r="AX1182" s="107" t="n"/>
      <c r="AY1182" s="107" t="n"/>
      <c r="AZ1182" s="107" t="n"/>
      <c r="BA1182" s="107" t="n"/>
      <c r="BB1182" s="107" t="n"/>
      <c r="BC1182" s="107" t="n"/>
      <c r="BD1182" s="107" t="n"/>
      <c r="BE1182" s="107" t="n"/>
      <c r="BF1182" s="107" t="n"/>
      <c r="BG1182" s="107" t="n"/>
      <c r="BH1182" s="107" t="n"/>
      <c r="BI1182" s="107" t="n"/>
      <c r="BJ1182" s="107" t="n"/>
      <c r="BK1182" s="107" t="n"/>
      <c r="BL1182" s="107" t="n"/>
      <c r="BM1182" s="107" t="n"/>
      <c r="BN1182" s="107" t="n"/>
      <c r="BO1182" s="107" t="n"/>
      <c r="BP1182" s="107" t="n"/>
      <c r="BQ1182" s="107" t="n"/>
      <c r="BR1182" s="107" t="n"/>
      <c r="BS1182" s="107" t="n"/>
      <c r="BT1182" s="107" t="n"/>
      <c r="BU1182" s="107" t="n"/>
      <c r="BV1182" s="107" t="n"/>
      <c r="BW1182" s="107" t="n"/>
      <c r="BX1182" s="107" t="n"/>
      <c r="BY1182" s="107" t="n"/>
      <c r="BZ1182" s="107" t="n"/>
      <c r="CA1182" s="107" t="n"/>
      <c r="CB1182" s="107" t="n"/>
      <c r="CC1182" s="107" t="n"/>
      <c r="CD1182" s="107" t="n"/>
      <c r="CE1182" s="107" t="n"/>
      <c r="CF1182" s="107" t="n"/>
      <c r="CG1182" s="107" t="n"/>
      <c r="CH1182" s="107" t="n"/>
      <c r="CI1182" s="107" t="n"/>
      <c r="CJ1182" s="107" t="n"/>
      <c r="CK1182" s="107" t="n"/>
      <c r="CL1182" s="107" t="n"/>
      <c r="CM1182" s="107" t="n"/>
      <c r="CN1182" s="107" t="n"/>
      <c r="CO1182" s="107" t="n"/>
      <c r="CP1182" s="107" t="n"/>
      <c r="CQ1182" s="107" t="n"/>
      <c r="CR1182" s="107" t="n"/>
      <c r="CS1182" s="107" t="n"/>
      <c r="CT1182" s="107" t="n"/>
      <c r="CU1182" s="107" t="n"/>
      <c r="CV1182" s="107" t="n"/>
      <c r="CW1182" s="107" t="n"/>
      <c r="CX1182" s="107" t="n"/>
      <c r="CY1182" s="107" t="n"/>
      <c r="CZ1182" s="107" t="n"/>
    </row>
    <row r="1184">
      <c r="A1184" s="126">
        <f>IF('AS51'!$C$113="","",'AS51'!$C$113)</f>
        <v/>
      </c>
      <c r="B1184" s="68">
        <f>IF($A1184="",0,COUNT($E1185:$CZ1185))</f>
        <v/>
      </c>
      <c r="C1184" s="69">
        <f>IF($B1184=0,0,MAX($E1185:$CZ1185))</f>
        <v/>
      </c>
      <c r="D1184" s="58">
        <f>_xll.BDS($A1184,'Field Check'!$C$44,"headers=y","startcol=1","endcol=7","dir=h","DVD_START_DT",'Field Check'!$C$59,"DVD_END_DT",'Field Check'!$D$59)</f>
        <v/>
      </c>
      <c r="E1184" s="59" t="n"/>
      <c r="F1184" s="59" t="n"/>
      <c r="G1184" s="59" t="n"/>
      <c r="H1184" s="59" t="n"/>
      <c r="I1184" s="59" t="n"/>
      <c r="J1184" s="59" t="n"/>
      <c r="K1184" s="59" t="n"/>
      <c r="L1184" s="59" t="n"/>
      <c r="M1184" s="59" t="n"/>
      <c r="N1184" s="59" t="n"/>
      <c r="O1184" s="59" t="n"/>
      <c r="P1184" s="59" t="n"/>
      <c r="Q1184" s="59" t="n"/>
      <c r="R1184" s="59" t="n"/>
      <c r="S1184" s="59" t="n"/>
      <c r="T1184" s="59" t="n"/>
      <c r="U1184" s="59" t="n"/>
      <c r="V1184" s="59" t="n"/>
      <c r="W1184" s="59" t="n"/>
      <c r="X1184" s="59" t="n"/>
      <c r="Y1184" s="59" t="n"/>
      <c r="Z1184" s="59" t="n"/>
      <c r="AA1184" s="59" t="n"/>
      <c r="AB1184" s="59" t="n"/>
      <c r="AC1184" s="59" t="n"/>
      <c r="AD1184" s="59" t="n"/>
      <c r="AE1184" s="59" t="n"/>
      <c r="AF1184" s="59" t="n"/>
      <c r="AG1184" s="59" t="n"/>
      <c r="AH1184" s="59" t="n"/>
      <c r="AI1184" s="59" t="n"/>
      <c r="AJ1184" s="59" t="n"/>
      <c r="AK1184" s="59" t="n"/>
      <c r="AL1184" s="59" t="n"/>
      <c r="AM1184" s="59" t="n"/>
      <c r="AN1184" s="59" t="n"/>
      <c r="AO1184" s="59" t="n"/>
      <c r="AP1184" s="59" t="n"/>
      <c r="AQ1184" s="59" t="n"/>
      <c r="AR1184" s="59" t="n"/>
      <c r="AS1184" s="59" t="n"/>
      <c r="AT1184" s="59" t="n"/>
      <c r="AU1184" s="59" t="n"/>
      <c r="AV1184" s="59" t="n"/>
      <c r="AW1184" s="59" t="n"/>
      <c r="AX1184" s="59" t="n"/>
      <c r="AY1184" s="59" t="n"/>
      <c r="AZ1184" s="59" t="n"/>
      <c r="BA1184" s="59" t="n"/>
      <c r="BB1184" s="59" t="n"/>
      <c r="BC1184" s="59" t="n"/>
      <c r="BD1184" s="59" t="n"/>
      <c r="BE1184" s="59" t="n"/>
      <c r="BF1184" s="59" t="n"/>
      <c r="BG1184" s="59" t="n"/>
      <c r="BH1184" s="59" t="n"/>
      <c r="BI1184" s="59" t="n"/>
      <c r="BJ1184" s="59" t="n"/>
      <c r="BK1184" s="59" t="n"/>
      <c r="BL1184" s="59" t="n"/>
      <c r="BM1184" s="59" t="n"/>
      <c r="BN1184" s="59" t="n"/>
      <c r="BO1184" s="59" t="n"/>
      <c r="BP1184" s="59" t="n"/>
      <c r="BQ1184" s="59" t="n"/>
      <c r="BR1184" s="59" t="n"/>
      <c r="BS1184" s="59" t="n"/>
      <c r="BT1184" s="59" t="n"/>
      <c r="BU1184" s="59" t="n"/>
      <c r="BV1184" s="59" t="n"/>
      <c r="BW1184" s="59" t="n"/>
      <c r="BX1184" s="59" t="n"/>
      <c r="BY1184" s="59" t="n"/>
      <c r="BZ1184" s="59" t="n"/>
      <c r="CA1184" s="59" t="n"/>
      <c r="CB1184" s="59" t="n"/>
      <c r="CC1184" s="59" t="n"/>
      <c r="CD1184" s="59" t="n"/>
      <c r="CE1184" s="59" t="n"/>
      <c r="CF1184" s="59" t="n"/>
      <c r="CG1184" s="59" t="n"/>
      <c r="CH1184" s="59" t="n"/>
      <c r="CI1184" s="59" t="n"/>
      <c r="CJ1184" s="59" t="n"/>
      <c r="CK1184" s="59" t="n"/>
      <c r="CL1184" s="59" t="n"/>
      <c r="CM1184" s="59" t="n"/>
      <c r="CN1184" s="59" t="n"/>
      <c r="CO1184" s="59" t="n"/>
      <c r="CP1184" s="59" t="n"/>
      <c r="CQ1184" s="59" t="n"/>
      <c r="CR1184" s="59" t="n"/>
      <c r="CS1184" s="59" t="n"/>
      <c r="CT1184" s="59" t="n"/>
      <c r="CU1184" s="59" t="n"/>
      <c r="CV1184" s="59" t="n"/>
      <c r="CW1184" s="59" t="n"/>
      <c r="CX1184" s="59" t="n"/>
      <c r="CY1184" s="59" t="n"/>
      <c r="CZ1184" s="59" t="n"/>
    </row>
    <row r="1185">
      <c r="D1185" s="59" t="n"/>
      <c r="E1185" s="59" t="n"/>
      <c r="F1185" s="59" t="n"/>
      <c r="G1185" s="59" t="n"/>
      <c r="H1185" s="59" t="n"/>
      <c r="I1185" s="59" t="n"/>
      <c r="J1185" s="59" t="n"/>
      <c r="K1185" s="59" t="n"/>
      <c r="L1185" s="59" t="n"/>
      <c r="M1185" s="59" t="n"/>
      <c r="N1185" s="59" t="n"/>
      <c r="O1185" s="59" t="n"/>
      <c r="P1185" s="59" t="n"/>
      <c r="Q1185" s="59" t="n"/>
      <c r="R1185" s="59" t="n"/>
      <c r="S1185" s="59" t="n"/>
      <c r="T1185" s="59" t="n"/>
      <c r="U1185" s="59" t="n"/>
      <c r="V1185" s="59" t="n"/>
      <c r="W1185" s="59" t="n"/>
      <c r="X1185" s="59" t="n"/>
      <c r="Y1185" s="59" t="n"/>
      <c r="Z1185" s="59" t="n"/>
      <c r="AA1185" s="59" t="n"/>
      <c r="AB1185" s="59" t="n"/>
      <c r="AC1185" s="59" t="n"/>
      <c r="AD1185" s="59" t="n"/>
      <c r="AE1185" s="59" t="n"/>
      <c r="AF1185" s="59" t="n"/>
      <c r="AG1185" s="59" t="n"/>
      <c r="AH1185" s="59" t="n"/>
      <c r="AI1185" s="59" t="n"/>
      <c r="AJ1185" s="59" t="n"/>
      <c r="AK1185" s="59" t="n"/>
      <c r="AL1185" s="59" t="n"/>
      <c r="AM1185" s="59" t="n"/>
      <c r="AN1185" s="59" t="n"/>
      <c r="AO1185" s="59" t="n"/>
      <c r="AP1185" s="59" t="n"/>
      <c r="AQ1185" s="59" t="n"/>
      <c r="AR1185" s="59" t="n"/>
      <c r="AS1185" s="59" t="n"/>
      <c r="AT1185" s="59" t="n"/>
      <c r="AU1185" s="59" t="n"/>
      <c r="AV1185" s="59" t="n"/>
      <c r="AW1185" s="59" t="n"/>
      <c r="AX1185" s="59" t="n"/>
      <c r="AY1185" s="59" t="n"/>
      <c r="AZ1185" s="59" t="n"/>
      <c r="BA1185" s="59" t="n"/>
      <c r="BB1185" s="59" t="n"/>
      <c r="BC1185" s="59" t="n"/>
      <c r="BD1185" s="59" t="n"/>
      <c r="BE1185" s="59" t="n"/>
      <c r="BF1185" s="59" t="n"/>
      <c r="BG1185" s="59" t="n"/>
      <c r="BH1185" s="59" t="n"/>
      <c r="BI1185" s="59" t="n"/>
      <c r="BJ1185" s="59" t="n"/>
      <c r="BK1185" s="59" t="n"/>
      <c r="BL1185" s="59" t="n"/>
      <c r="BM1185" s="59" t="n"/>
      <c r="BN1185" s="59" t="n"/>
      <c r="BO1185" s="59" t="n"/>
      <c r="BP1185" s="59" t="n"/>
      <c r="BQ1185" s="59" t="n"/>
      <c r="BR1185" s="59" t="n"/>
      <c r="BS1185" s="59" t="n"/>
      <c r="BT1185" s="59" t="n"/>
      <c r="BU1185" s="59" t="n"/>
      <c r="BV1185" s="59" t="n"/>
      <c r="BW1185" s="59" t="n"/>
      <c r="BX1185" s="59" t="n"/>
      <c r="BY1185" s="59" t="n"/>
      <c r="BZ1185" s="59" t="n"/>
      <c r="CA1185" s="59" t="n"/>
      <c r="CB1185" s="59" t="n"/>
      <c r="CC1185" s="59" t="n"/>
      <c r="CD1185" s="59" t="n"/>
      <c r="CE1185" s="59" t="n"/>
      <c r="CF1185" s="59" t="n"/>
      <c r="CG1185" s="59" t="n"/>
      <c r="CH1185" s="59" t="n"/>
      <c r="CI1185" s="59" t="n"/>
      <c r="CJ1185" s="59" t="n"/>
      <c r="CK1185" s="59" t="n"/>
      <c r="CL1185" s="59" t="n"/>
      <c r="CM1185" s="59" t="n"/>
      <c r="CN1185" s="59" t="n"/>
      <c r="CO1185" s="59" t="n"/>
      <c r="CP1185" s="59" t="n"/>
      <c r="CQ1185" s="59" t="n"/>
      <c r="CR1185" s="59" t="n"/>
      <c r="CS1185" s="59" t="n"/>
      <c r="CT1185" s="59" t="n"/>
      <c r="CU1185" s="59" t="n"/>
      <c r="CV1185" s="59" t="n"/>
      <c r="CW1185" s="59" t="n"/>
      <c r="CX1185" s="59" t="n"/>
      <c r="CY1185" s="59" t="n"/>
      <c r="CZ1185" s="59" t="n"/>
    </row>
    <row r="1186">
      <c r="D1186" s="59" t="n"/>
      <c r="E1186" s="59" t="n"/>
      <c r="F1186" s="59" t="n"/>
      <c r="G1186" s="59" t="n"/>
      <c r="H1186" s="59" t="n"/>
      <c r="I1186" s="59" t="n"/>
      <c r="J1186" s="59" t="n"/>
      <c r="K1186" s="59" t="n"/>
      <c r="L1186" s="59" t="n"/>
      <c r="M1186" s="59" t="n"/>
      <c r="N1186" s="59" t="n"/>
      <c r="O1186" s="59" t="n"/>
      <c r="P1186" s="59" t="n"/>
      <c r="Q1186" s="59" t="n"/>
      <c r="R1186" s="59" t="n"/>
      <c r="S1186" s="59" t="n"/>
      <c r="T1186" s="59" t="n"/>
      <c r="U1186" s="59" t="n"/>
      <c r="V1186" s="59" t="n"/>
      <c r="W1186" s="59" t="n"/>
      <c r="X1186" s="59" t="n"/>
      <c r="Y1186" s="59" t="n"/>
      <c r="Z1186" s="59" t="n"/>
      <c r="AA1186" s="59" t="n"/>
      <c r="AB1186" s="59" t="n"/>
      <c r="AC1186" s="59" t="n"/>
      <c r="AD1186" s="59" t="n"/>
      <c r="AE1186" s="59" t="n"/>
      <c r="AF1186" s="59" t="n"/>
      <c r="AG1186" s="59" t="n"/>
      <c r="AH1186" s="59" t="n"/>
      <c r="AI1186" s="59" t="n"/>
      <c r="AJ1186" s="59" t="n"/>
      <c r="AK1186" s="59" t="n"/>
      <c r="AL1186" s="59" t="n"/>
      <c r="AM1186" s="59" t="n"/>
      <c r="AN1186" s="59" t="n"/>
      <c r="AO1186" s="59" t="n"/>
      <c r="AP1186" s="59" t="n"/>
      <c r="AQ1186" s="59" t="n"/>
      <c r="AR1186" s="59" t="n"/>
      <c r="AS1186" s="59" t="n"/>
      <c r="AT1186" s="59" t="n"/>
      <c r="AU1186" s="59" t="n"/>
      <c r="AV1186" s="59" t="n"/>
      <c r="AW1186" s="59" t="n"/>
      <c r="AX1186" s="59" t="n"/>
      <c r="AY1186" s="59" t="n"/>
      <c r="AZ1186" s="59" t="n"/>
      <c r="BA1186" s="59" t="n"/>
      <c r="BB1186" s="59" t="n"/>
      <c r="BC1186" s="59" t="n"/>
      <c r="BD1186" s="59" t="n"/>
      <c r="BE1186" s="59" t="n"/>
      <c r="BF1186" s="59" t="n"/>
      <c r="BG1186" s="59" t="n"/>
      <c r="BH1186" s="59" t="n"/>
      <c r="BI1186" s="59" t="n"/>
      <c r="BJ1186" s="59" t="n"/>
      <c r="BK1186" s="59" t="n"/>
      <c r="BL1186" s="59" t="n"/>
      <c r="BM1186" s="59" t="n"/>
      <c r="BN1186" s="59" t="n"/>
      <c r="BO1186" s="59" t="n"/>
      <c r="BP1186" s="59" t="n"/>
      <c r="BQ1186" s="59" t="n"/>
      <c r="BR1186" s="59" t="n"/>
      <c r="BS1186" s="59" t="n"/>
      <c r="BT1186" s="59" t="n"/>
      <c r="BU1186" s="59" t="n"/>
      <c r="BV1186" s="59" t="n"/>
      <c r="BW1186" s="59" t="n"/>
      <c r="BX1186" s="59" t="n"/>
      <c r="BY1186" s="59" t="n"/>
      <c r="BZ1186" s="59" t="n"/>
      <c r="CA1186" s="59" t="n"/>
      <c r="CB1186" s="59" t="n"/>
      <c r="CC1186" s="59" t="n"/>
      <c r="CD1186" s="59" t="n"/>
      <c r="CE1186" s="59" t="n"/>
      <c r="CF1186" s="59" t="n"/>
      <c r="CG1186" s="59" t="n"/>
      <c r="CH1186" s="59" t="n"/>
      <c r="CI1186" s="59" t="n"/>
      <c r="CJ1186" s="59" t="n"/>
      <c r="CK1186" s="59" t="n"/>
      <c r="CL1186" s="59" t="n"/>
      <c r="CM1186" s="59" t="n"/>
      <c r="CN1186" s="59" t="n"/>
      <c r="CO1186" s="59" t="n"/>
      <c r="CP1186" s="59" t="n"/>
      <c r="CQ1186" s="59" t="n"/>
      <c r="CR1186" s="59" t="n"/>
      <c r="CS1186" s="59" t="n"/>
      <c r="CT1186" s="59" t="n"/>
      <c r="CU1186" s="59" t="n"/>
      <c r="CV1186" s="59" t="n"/>
      <c r="CW1186" s="59" t="n"/>
      <c r="CX1186" s="59" t="n"/>
      <c r="CY1186" s="59" t="n"/>
      <c r="CZ1186" s="59" t="n"/>
    </row>
    <row r="1187">
      <c r="D1187" s="59" t="n"/>
      <c r="E1187" s="59" t="n"/>
      <c r="F1187" s="59" t="n"/>
      <c r="G1187" s="59" t="n"/>
      <c r="H1187" s="59" t="n"/>
      <c r="I1187" s="59" t="n"/>
      <c r="J1187" s="59" t="n"/>
      <c r="K1187" s="59" t="n"/>
      <c r="L1187" s="59" t="n"/>
      <c r="M1187" s="59" t="n"/>
      <c r="N1187" s="59" t="n"/>
      <c r="O1187" s="59" t="n"/>
      <c r="P1187" s="59" t="n"/>
      <c r="Q1187" s="59" t="n"/>
      <c r="R1187" s="59" t="n"/>
      <c r="S1187" s="59" t="n"/>
      <c r="T1187" s="59" t="n"/>
      <c r="U1187" s="59" t="n"/>
      <c r="V1187" s="59" t="n"/>
      <c r="W1187" s="59" t="n"/>
      <c r="X1187" s="59" t="n"/>
      <c r="Y1187" s="59" t="n"/>
      <c r="Z1187" s="59" t="n"/>
      <c r="AA1187" s="59" t="n"/>
      <c r="AB1187" s="59" t="n"/>
      <c r="AC1187" s="59" t="n"/>
      <c r="AD1187" s="59" t="n"/>
      <c r="AE1187" s="59" t="n"/>
      <c r="AF1187" s="59" t="n"/>
      <c r="AG1187" s="59" t="n"/>
      <c r="AH1187" s="59" t="n"/>
      <c r="AI1187" s="59" t="n"/>
      <c r="AJ1187" s="59" t="n"/>
      <c r="AK1187" s="59" t="n"/>
      <c r="AL1187" s="59" t="n"/>
      <c r="AM1187" s="59" t="n"/>
      <c r="AN1187" s="59" t="n"/>
      <c r="AO1187" s="59" t="n"/>
      <c r="AP1187" s="59" t="n"/>
      <c r="AQ1187" s="59" t="n"/>
      <c r="AR1187" s="59" t="n"/>
      <c r="AS1187" s="59" t="n"/>
      <c r="AT1187" s="59" t="n"/>
      <c r="AU1187" s="59" t="n"/>
      <c r="AV1187" s="59" t="n"/>
      <c r="AW1187" s="59" t="n"/>
      <c r="AX1187" s="59" t="n"/>
      <c r="AY1187" s="59" t="n"/>
      <c r="AZ1187" s="59" t="n"/>
      <c r="BA1187" s="59" t="n"/>
      <c r="BB1187" s="59" t="n"/>
      <c r="BC1187" s="59" t="n"/>
      <c r="BD1187" s="59" t="n"/>
      <c r="BE1187" s="59" t="n"/>
      <c r="BF1187" s="59" t="n"/>
      <c r="BG1187" s="59" t="n"/>
      <c r="BH1187" s="59" t="n"/>
      <c r="BI1187" s="59" t="n"/>
      <c r="BJ1187" s="59" t="n"/>
      <c r="BK1187" s="59" t="n"/>
      <c r="BL1187" s="59" t="n"/>
      <c r="BM1187" s="59" t="n"/>
      <c r="BN1187" s="59" t="n"/>
      <c r="BO1187" s="59" t="n"/>
      <c r="BP1187" s="59" t="n"/>
      <c r="BQ1187" s="59" t="n"/>
      <c r="BR1187" s="59" t="n"/>
      <c r="BS1187" s="59" t="n"/>
      <c r="BT1187" s="59" t="n"/>
      <c r="BU1187" s="59" t="n"/>
      <c r="BV1187" s="59" t="n"/>
      <c r="BW1187" s="59" t="n"/>
      <c r="BX1187" s="59" t="n"/>
      <c r="BY1187" s="59" t="n"/>
      <c r="BZ1187" s="59" t="n"/>
      <c r="CA1187" s="59" t="n"/>
      <c r="CB1187" s="59" t="n"/>
      <c r="CC1187" s="59" t="n"/>
      <c r="CD1187" s="59" t="n"/>
      <c r="CE1187" s="59" t="n"/>
      <c r="CF1187" s="59" t="n"/>
      <c r="CG1187" s="59" t="n"/>
      <c r="CH1187" s="59" t="n"/>
      <c r="CI1187" s="59" t="n"/>
      <c r="CJ1187" s="59" t="n"/>
      <c r="CK1187" s="59" t="n"/>
      <c r="CL1187" s="59" t="n"/>
      <c r="CM1187" s="59" t="n"/>
      <c r="CN1187" s="59" t="n"/>
      <c r="CO1187" s="59" t="n"/>
      <c r="CP1187" s="59" t="n"/>
      <c r="CQ1187" s="59" t="n"/>
      <c r="CR1187" s="59" t="n"/>
      <c r="CS1187" s="59" t="n"/>
      <c r="CT1187" s="59" t="n"/>
      <c r="CU1187" s="59" t="n"/>
      <c r="CV1187" s="59" t="n"/>
      <c r="CW1187" s="59" t="n"/>
      <c r="CX1187" s="59" t="n"/>
      <c r="CY1187" s="59" t="n"/>
      <c r="CZ1187" s="59" t="n"/>
    </row>
    <row r="1188">
      <c r="D1188" s="107" t="n"/>
      <c r="E1188" s="107" t="n"/>
      <c r="F1188" s="107" t="n"/>
      <c r="G1188" s="107" t="n"/>
      <c r="H1188" s="107" t="n"/>
      <c r="I1188" s="107" t="n"/>
      <c r="J1188" s="107" t="n"/>
      <c r="K1188" s="107" t="n"/>
      <c r="L1188" s="107" t="n"/>
      <c r="M1188" s="107" t="n"/>
      <c r="N1188" s="107" t="n"/>
      <c r="O1188" s="107" t="n"/>
      <c r="P1188" s="107" t="n"/>
      <c r="Q1188" s="107" t="n"/>
      <c r="R1188" s="107" t="n"/>
      <c r="S1188" s="107" t="n"/>
      <c r="T1188" s="107" t="n"/>
      <c r="U1188" s="107" t="n"/>
      <c r="V1188" s="107" t="n"/>
      <c r="W1188" s="107" t="n"/>
      <c r="X1188" s="107" t="n"/>
      <c r="Y1188" s="107" t="n"/>
      <c r="Z1188" s="107" t="n"/>
      <c r="AA1188" s="107" t="n"/>
      <c r="AB1188" s="107" t="n"/>
      <c r="AC1188" s="107" t="n"/>
      <c r="AD1188" s="107" t="n"/>
      <c r="AE1188" s="107" t="n"/>
      <c r="AF1188" s="107" t="n"/>
      <c r="AG1188" s="107" t="n"/>
      <c r="AH1188" s="107" t="n"/>
      <c r="AI1188" s="107" t="n"/>
      <c r="AJ1188" s="107" t="n"/>
      <c r="AK1188" s="107" t="n"/>
      <c r="AL1188" s="107" t="n"/>
      <c r="AM1188" s="107" t="n"/>
      <c r="AN1188" s="107" t="n"/>
      <c r="AO1188" s="107" t="n"/>
      <c r="AP1188" s="107" t="n"/>
      <c r="AQ1188" s="107" t="n"/>
      <c r="AR1188" s="107" t="n"/>
      <c r="AS1188" s="107" t="n"/>
      <c r="AT1188" s="107" t="n"/>
      <c r="AU1188" s="107" t="n"/>
      <c r="AV1188" s="107" t="n"/>
      <c r="AW1188" s="107" t="n"/>
      <c r="AX1188" s="107" t="n"/>
      <c r="AY1188" s="107" t="n"/>
      <c r="AZ1188" s="107" t="n"/>
      <c r="BA1188" s="107" t="n"/>
      <c r="BB1188" s="107" t="n"/>
      <c r="BC1188" s="107" t="n"/>
      <c r="BD1188" s="107" t="n"/>
      <c r="BE1188" s="107" t="n"/>
      <c r="BF1188" s="107" t="n"/>
      <c r="BG1188" s="107" t="n"/>
      <c r="BH1188" s="107" t="n"/>
      <c r="BI1188" s="107" t="n"/>
      <c r="BJ1188" s="107" t="n"/>
      <c r="BK1188" s="107" t="n"/>
      <c r="BL1188" s="107" t="n"/>
      <c r="BM1188" s="107" t="n"/>
      <c r="BN1188" s="107" t="n"/>
      <c r="BO1188" s="107" t="n"/>
      <c r="BP1188" s="107" t="n"/>
      <c r="BQ1188" s="107" t="n"/>
      <c r="BR1188" s="107" t="n"/>
      <c r="BS1188" s="107" t="n"/>
      <c r="BT1188" s="107" t="n"/>
      <c r="BU1188" s="107" t="n"/>
      <c r="BV1188" s="107" t="n"/>
      <c r="BW1188" s="107" t="n"/>
      <c r="BX1188" s="107" t="n"/>
      <c r="BY1188" s="107" t="n"/>
      <c r="BZ1188" s="107" t="n"/>
      <c r="CA1188" s="107" t="n"/>
      <c r="CB1188" s="107" t="n"/>
      <c r="CC1188" s="107" t="n"/>
      <c r="CD1188" s="107" t="n"/>
      <c r="CE1188" s="107" t="n"/>
      <c r="CF1188" s="107" t="n"/>
      <c r="CG1188" s="107" t="n"/>
      <c r="CH1188" s="107" t="n"/>
      <c r="CI1188" s="107" t="n"/>
      <c r="CJ1188" s="107" t="n"/>
      <c r="CK1188" s="107" t="n"/>
      <c r="CL1188" s="107" t="n"/>
      <c r="CM1188" s="107" t="n"/>
      <c r="CN1188" s="107" t="n"/>
      <c r="CO1188" s="107" t="n"/>
      <c r="CP1188" s="107" t="n"/>
      <c r="CQ1188" s="107" t="n"/>
      <c r="CR1188" s="107" t="n"/>
      <c r="CS1188" s="107" t="n"/>
      <c r="CT1188" s="107" t="n"/>
      <c r="CU1188" s="107" t="n"/>
      <c r="CV1188" s="107" t="n"/>
      <c r="CW1188" s="107" t="n"/>
      <c r="CX1188" s="107" t="n"/>
      <c r="CY1188" s="107" t="n"/>
      <c r="CZ1188" s="107" t="n"/>
    </row>
    <row r="1191">
      <c r="A1191" s="2">
        <f>IF($A1184="","","   projections")</f>
        <v/>
      </c>
      <c r="B1191" s="68">
        <f>IF($A1184="",0,COUNT($E1192:$CZ1192))</f>
        <v/>
      </c>
      <c r="C1191" s="69">
        <f>IF($B1191=0,0,MAX($E1192:$CZ1192))</f>
        <v/>
      </c>
      <c r="D1191" s="58">
        <f>_xll.BDS($A1184,'Field Check'!$C$42,"headers=y","startcol=1","endcol=3","dir=h","cols=20;rows=3")</f>
        <v/>
      </c>
      <c r="E1191" s="59" t="n">
        <v>46261</v>
      </c>
      <c r="F1191" s="59" t="n">
        <v>46436</v>
      </c>
      <c r="G1191" s="59" t="n">
        <v>46625</v>
      </c>
      <c r="H1191" s="59" t="n">
        <v>46807</v>
      </c>
      <c r="I1191" s="59" t="n">
        <v>46989</v>
      </c>
      <c r="J1191" s="59" t="n">
        <v>47171</v>
      </c>
      <c r="K1191" s="59" t="n">
        <v>47353</v>
      </c>
      <c r="L1191" s="59" t="n">
        <v>47535</v>
      </c>
      <c r="M1191" s="59" t="n">
        <v>47724</v>
      </c>
      <c r="N1191" s="59" t="n">
        <v>47899</v>
      </c>
      <c r="O1191" s="59" t="n">
        <v>48088</v>
      </c>
      <c r="P1191" s="59" t="n">
        <v>48263</v>
      </c>
      <c r="Q1191" s="59" t="n">
        <v>48452</v>
      </c>
      <c r="R1191" s="59" t="n">
        <v>48627</v>
      </c>
      <c r="S1191" s="59" t="n">
        <v>48816</v>
      </c>
      <c r="T1191" s="59" t="n">
        <v>48991</v>
      </c>
      <c r="U1191" s="59" t="n">
        <v>49180</v>
      </c>
      <c r="V1191" s="59" t="n">
        <v>49362</v>
      </c>
      <c r="W1191" s="59" t="n">
        <v>49551</v>
      </c>
      <c r="X1191" s="59" t="n"/>
      <c r="Y1191" s="59" t="n"/>
      <c r="Z1191" s="59" t="n"/>
      <c r="AA1191" s="59" t="n"/>
      <c r="AB1191" s="59" t="n"/>
      <c r="AC1191" s="59" t="n"/>
      <c r="AD1191" s="59" t="n"/>
      <c r="AE1191" s="59" t="n"/>
      <c r="AF1191" s="59" t="n"/>
      <c r="AG1191" s="59" t="n"/>
      <c r="AH1191" s="59" t="n"/>
      <c r="AI1191" s="59" t="n"/>
      <c r="AJ1191" s="59" t="n"/>
      <c r="AK1191" s="59" t="n"/>
      <c r="AL1191" s="59" t="n"/>
      <c r="AM1191" s="59" t="n"/>
      <c r="AN1191" s="59" t="n"/>
      <c r="AO1191" s="59" t="n"/>
      <c r="AP1191" s="59" t="n"/>
      <c r="AQ1191" s="59" t="n"/>
      <c r="AR1191" s="59" t="n"/>
      <c r="AS1191" s="59" t="n"/>
      <c r="AT1191" s="59" t="n"/>
      <c r="AU1191" s="59" t="n"/>
      <c r="AV1191" s="59" t="n"/>
      <c r="AW1191" s="59" t="n"/>
      <c r="AX1191" s="59" t="n"/>
      <c r="AY1191" s="59" t="n"/>
      <c r="AZ1191" s="59" t="n"/>
      <c r="BA1191" s="59" t="n"/>
      <c r="BB1191" s="59" t="n"/>
      <c r="BC1191" s="59" t="n"/>
      <c r="BD1191" s="59" t="n"/>
      <c r="BE1191" s="59" t="n"/>
      <c r="BF1191" s="59" t="n"/>
      <c r="BG1191" s="59" t="n"/>
      <c r="BH1191" s="59" t="n"/>
      <c r="BI1191" s="59" t="n"/>
      <c r="BJ1191" s="59" t="n"/>
      <c r="BK1191" s="59" t="n"/>
      <c r="BL1191" s="59" t="n"/>
      <c r="BM1191" s="59" t="n"/>
      <c r="BN1191" s="59" t="n"/>
      <c r="BO1191" s="59" t="n"/>
      <c r="BP1191" s="59" t="n"/>
      <c r="BQ1191" s="59" t="n"/>
      <c r="BR1191" s="59" t="n"/>
      <c r="BS1191" s="59" t="n"/>
      <c r="BT1191" s="59" t="n"/>
      <c r="BU1191" s="59" t="n"/>
      <c r="BV1191" s="59" t="n"/>
      <c r="BW1191" s="59" t="n"/>
      <c r="BX1191" s="59" t="n"/>
      <c r="BY1191" s="59" t="n"/>
      <c r="BZ1191" s="59" t="n"/>
      <c r="CA1191" s="59" t="n"/>
      <c r="CB1191" s="59" t="n"/>
      <c r="CC1191" s="59" t="n"/>
      <c r="CD1191" s="59" t="n"/>
      <c r="CE1191" s="59" t="n"/>
      <c r="CF1191" s="59" t="n"/>
      <c r="CG1191" s="59" t="n"/>
      <c r="CH1191" s="59" t="n"/>
      <c r="CI1191" s="59" t="n"/>
      <c r="CJ1191" s="59" t="n"/>
      <c r="CK1191" s="59" t="n"/>
      <c r="CL1191" s="59" t="n"/>
      <c r="CM1191" s="59" t="n"/>
      <c r="CN1191" s="59" t="n"/>
      <c r="CO1191" s="59" t="n"/>
      <c r="CP1191" s="59" t="n"/>
      <c r="CQ1191" s="59" t="n"/>
      <c r="CR1191" s="59" t="n"/>
      <c r="CS1191" s="59" t="n"/>
      <c r="CT1191" s="59" t="n"/>
      <c r="CU1191" s="59" t="n"/>
      <c r="CV1191" s="59" t="n"/>
      <c r="CW1191" s="59" t="n"/>
      <c r="CX1191" s="59" t="n"/>
      <c r="CY1191" s="59" t="n"/>
      <c r="CZ1191" s="59" t="n"/>
    </row>
    <row r="1192">
      <c r="D1192" s="59" t="inlineStr">
        <is>
          <t>Ex-Date</t>
        </is>
      </c>
      <c r="E1192" s="59" t="n">
        <v>46269</v>
      </c>
      <c r="F1192" s="59" t="n">
        <v>46450</v>
      </c>
      <c r="G1192" s="59" t="n">
        <v>46633</v>
      </c>
      <c r="H1192" s="59" t="n">
        <v>46814</v>
      </c>
      <c r="I1192" s="59" t="n">
        <v>47004</v>
      </c>
      <c r="J1192" s="59" t="n">
        <v>47178</v>
      </c>
      <c r="K1192" s="59" t="n">
        <v>47368</v>
      </c>
      <c r="L1192" s="59" t="n">
        <v>47543</v>
      </c>
      <c r="M1192" s="59" t="n">
        <v>47732</v>
      </c>
      <c r="N1192" s="59" t="n">
        <v>47913</v>
      </c>
      <c r="O1192" s="59" t="n">
        <v>48096</v>
      </c>
      <c r="P1192" s="59" t="n">
        <v>48277</v>
      </c>
      <c r="Q1192" s="59" t="n">
        <v>48460</v>
      </c>
      <c r="R1192" s="59" t="n">
        <v>48641</v>
      </c>
      <c r="S1192" s="59" t="n">
        <v>48824</v>
      </c>
      <c r="T1192" s="59" t="n">
        <v>49005</v>
      </c>
      <c r="U1192" s="59" t="n">
        <v>49188</v>
      </c>
      <c r="V1192" s="59" t="n">
        <v>49376</v>
      </c>
      <c r="W1192" s="59" t="n">
        <v>49559</v>
      </c>
      <c r="X1192" s="59" t="n"/>
      <c r="Y1192" s="59" t="n"/>
      <c r="Z1192" s="59" t="n"/>
      <c r="AA1192" s="59" t="n"/>
      <c r="AB1192" s="59" t="n"/>
      <c r="AC1192" s="59" t="n"/>
      <c r="AD1192" s="59" t="n"/>
      <c r="AE1192" s="59" t="n"/>
      <c r="AF1192" s="59" t="n"/>
      <c r="AG1192" s="59" t="n"/>
      <c r="AH1192" s="59" t="n"/>
      <c r="AI1192" s="59" t="n"/>
      <c r="AJ1192" s="59" t="n"/>
      <c r="AK1192" s="59" t="n"/>
      <c r="AL1192" s="59" t="n"/>
      <c r="AM1192" s="59" t="n"/>
      <c r="AN1192" s="59" t="n"/>
      <c r="AO1192" s="59" t="n"/>
      <c r="AP1192" s="59" t="n"/>
      <c r="AQ1192" s="59" t="n"/>
      <c r="AR1192" s="59" t="n"/>
      <c r="AS1192" s="59" t="n"/>
      <c r="AT1192" s="59" t="n"/>
      <c r="AU1192" s="59" t="n"/>
      <c r="AV1192" s="59" t="n"/>
      <c r="AW1192" s="59" t="n"/>
      <c r="AX1192" s="59" t="n"/>
      <c r="AY1192" s="59" t="n"/>
      <c r="AZ1192" s="59" t="n"/>
      <c r="BA1192" s="59" t="n"/>
      <c r="BB1192" s="59" t="n"/>
      <c r="BC1192" s="59" t="n"/>
      <c r="BD1192" s="59" t="n"/>
      <c r="BE1192" s="59" t="n"/>
      <c r="BF1192" s="59" t="n"/>
      <c r="BG1192" s="59" t="n"/>
      <c r="BH1192" s="59" t="n"/>
      <c r="BI1192" s="59" t="n"/>
      <c r="BJ1192" s="59" t="n"/>
      <c r="BK1192" s="59" t="n"/>
      <c r="BL1192" s="59" t="n"/>
      <c r="BM1192" s="59" t="n"/>
      <c r="BN1192" s="59" t="n"/>
      <c r="BO1192" s="59" t="n"/>
      <c r="BP1192" s="59" t="n"/>
      <c r="BQ1192" s="59" t="n"/>
      <c r="BR1192" s="59" t="n"/>
      <c r="BS1192" s="59" t="n"/>
      <c r="BT1192" s="59" t="n"/>
      <c r="BU1192" s="59" t="n"/>
      <c r="BV1192" s="59" t="n"/>
      <c r="BW1192" s="59" t="n"/>
      <c r="BX1192" s="59" t="n"/>
      <c r="BY1192" s="59" t="n"/>
      <c r="BZ1192" s="59" t="n"/>
      <c r="CA1192" s="59" t="n"/>
      <c r="CB1192" s="59" t="n"/>
      <c r="CC1192" s="59" t="n"/>
      <c r="CD1192" s="59" t="n"/>
      <c r="CE1192" s="59" t="n"/>
      <c r="CF1192" s="59" t="n"/>
      <c r="CG1192" s="59" t="n"/>
      <c r="CH1192" s="59" t="n"/>
      <c r="CI1192" s="59" t="n"/>
      <c r="CJ1192" s="59" t="n"/>
      <c r="CK1192" s="59" t="n"/>
      <c r="CL1192" s="59" t="n"/>
      <c r="CM1192" s="59" t="n"/>
      <c r="CN1192" s="59" t="n"/>
      <c r="CO1192" s="59" t="n"/>
      <c r="CP1192" s="59" t="n"/>
      <c r="CQ1192" s="59" t="n"/>
      <c r="CR1192" s="59" t="n"/>
      <c r="CS1192" s="59" t="n"/>
      <c r="CT1192" s="59" t="n"/>
      <c r="CU1192" s="59" t="n"/>
      <c r="CV1192" s="59" t="n"/>
      <c r="CW1192" s="59" t="n"/>
      <c r="CX1192" s="59" t="n"/>
      <c r="CY1192" s="59" t="n"/>
      <c r="CZ1192" s="59" t="n"/>
    </row>
    <row r="1193">
      <c r="D1193" s="107" t="inlineStr">
        <is>
          <t>Amount Per Share</t>
        </is>
      </c>
      <c r="E1193" s="107" t="n">
        <v>0.1</v>
      </c>
      <c r="F1193" s="107" t="n">
        <v>0.2</v>
      </c>
      <c r="G1193" s="107" t="n">
        <v>0.1</v>
      </c>
      <c r="H1193" s="107" t="n">
        <v>0.2</v>
      </c>
      <c r="I1193" s="107" t="n">
        <v>0.1</v>
      </c>
      <c r="J1193" s="107" t="n">
        <v>0.2</v>
      </c>
      <c r="K1193" s="107" t="n">
        <v>0.1</v>
      </c>
      <c r="L1193" s="107" t="n">
        <v>0.2</v>
      </c>
      <c r="M1193" s="107" t="n">
        <v>0.1</v>
      </c>
      <c r="N1193" s="107" t="n">
        <v>0.2</v>
      </c>
      <c r="O1193" s="107" t="n">
        <v>0.1</v>
      </c>
      <c r="P1193" s="107" t="n">
        <v>0.2</v>
      </c>
      <c r="Q1193" s="107" t="n">
        <v>0.1</v>
      </c>
      <c r="R1193" s="107" t="n">
        <v>0.2</v>
      </c>
      <c r="S1193" s="107" t="n">
        <v>0.1</v>
      </c>
      <c r="T1193" s="107" t="n">
        <v>0.2</v>
      </c>
      <c r="U1193" s="107" t="n">
        <v>0.1</v>
      </c>
      <c r="V1193" s="107" t="n">
        <v>0.2</v>
      </c>
      <c r="W1193" s="107" t="n">
        <v>0.1</v>
      </c>
      <c r="X1193" s="107" t="n"/>
      <c r="Y1193" s="107" t="n"/>
      <c r="Z1193" s="107" t="n"/>
      <c r="AA1193" s="107" t="n"/>
      <c r="AB1193" s="107" t="n"/>
      <c r="AC1193" s="107" t="n"/>
      <c r="AD1193" s="107" t="n"/>
      <c r="AE1193" s="107" t="n"/>
      <c r="AF1193" s="107" t="n"/>
      <c r="AG1193" s="107" t="n"/>
      <c r="AH1193" s="107" t="n"/>
      <c r="AI1193" s="107" t="n"/>
      <c r="AJ1193" s="107" t="n"/>
      <c r="AK1193" s="107" t="n"/>
      <c r="AL1193" s="107" t="n"/>
      <c r="AM1193" s="107" t="n"/>
      <c r="AN1193" s="107" t="n"/>
      <c r="AO1193" s="107" t="n"/>
      <c r="AP1193" s="107" t="n"/>
      <c r="AQ1193" s="107" t="n"/>
      <c r="AR1193" s="107" t="n"/>
      <c r="AS1193" s="107" t="n"/>
      <c r="AT1193" s="107" t="n"/>
      <c r="AU1193" s="107" t="n"/>
      <c r="AV1193" s="107" t="n"/>
      <c r="AW1193" s="107" t="n"/>
      <c r="AX1193" s="107" t="n"/>
      <c r="AY1193" s="107" t="n"/>
      <c r="AZ1193" s="107" t="n"/>
      <c r="BA1193" s="107" t="n"/>
      <c r="BB1193" s="107" t="n"/>
      <c r="BC1193" s="107" t="n"/>
      <c r="BD1193" s="107" t="n"/>
      <c r="BE1193" s="107" t="n"/>
      <c r="BF1193" s="107" t="n"/>
      <c r="BG1193" s="107" t="n"/>
      <c r="BH1193" s="107" t="n"/>
      <c r="BI1193" s="107" t="n"/>
      <c r="BJ1193" s="107" t="n"/>
      <c r="BK1193" s="107" t="n"/>
      <c r="BL1193" s="107" t="n"/>
      <c r="BM1193" s="107" t="n"/>
      <c r="BN1193" s="107" t="n"/>
      <c r="BO1193" s="107" t="n"/>
      <c r="BP1193" s="107" t="n"/>
      <c r="BQ1193" s="107" t="n"/>
      <c r="BR1193" s="107" t="n"/>
      <c r="BS1193" s="107" t="n"/>
      <c r="BT1193" s="107" t="n"/>
      <c r="BU1193" s="107" t="n"/>
      <c r="BV1193" s="107" t="n"/>
      <c r="BW1193" s="107" t="n"/>
      <c r="BX1193" s="107" t="n"/>
      <c r="BY1193" s="107" t="n"/>
      <c r="BZ1193" s="107" t="n"/>
      <c r="CA1193" s="107" t="n"/>
      <c r="CB1193" s="107" t="n"/>
      <c r="CC1193" s="107" t="n"/>
      <c r="CD1193" s="107" t="n"/>
      <c r="CE1193" s="107" t="n"/>
      <c r="CF1193" s="107" t="n"/>
      <c r="CG1193" s="107" t="n"/>
      <c r="CH1193" s="107" t="n"/>
      <c r="CI1193" s="107" t="n"/>
      <c r="CJ1193" s="107" t="n"/>
      <c r="CK1193" s="107" t="n"/>
      <c r="CL1193" s="107" t="n"/>
      <c r="CM1193" s="107" t="n"/>
      <c r="CN1193" s="107" t="n"/>
      <c r="CO1193" s="107" t="n"/>
      <c r="CP1193" s="107" t="n"/>
      <c r="CQ1193" s="107" t="n"/>
      <c r="CR1193" s="107" t="n"/>
      <c r="CS1193" s="107" t="n"/>
      <c r="CT1193" s="107" t="n"/>
      <c r="CU1193" s="107" t="n"/>
      <c r="CV1193" s="107" t="n"/>
      <c r="CW1193" s="107" t="n"/>
      <c r="CX1193" s="107" t="n"/>
      <c r="CY1193" s="107" t="n"/>
      <c r="CZ1193" s="107" t="n"/>
    </row>
    <row r="1195">
      <c r="A1195" s="126">
        <f>IF('AS51'!$C$114="","",'AS51'!$C$114)</f>
        <v/>
      </c>
      <c r="B1195" s="68">
        <f>IF($A1195="",0,COUNT($E1196:$CZ1196))</f>
        <v/>
      </c>
      <c r="C1195" s="69">
        <f>IF($B1195=0,0,MAX($E1196:$CZ1196))</f>
        <v/>
      </c>
      <c r="D1195" s="58">
        <f>_xll.BDS($A1195,'Field Check'!$C$44,"headers=y","startcol=1","endcol=7","dir=h","DVD_START_DT",'Field Check'!$C$59,"DVD_END_DT",'Field Check'!$D$59)</f>
        <v/>
      </c>
      <c r="E1195" s="59" t="n"/>
      <c r="F1195" s="59" t="n"/>
      <c r="G1195" s="59" t="n"/>
      <c r="H1195" s="59" t="n"/>
      <c r="I1195" s="59" t="n"/>
      <c r="J1195" s="59" t="n"/>
      <c r="K1195" s="59" t="n"/>
      <c r="L1195" s="59" t="n"/>
      <c r="M1195" s="59" t="n"/>
      <c r="N1195" s="59" t="n"/>
      <c r="O1195" s="59" t="n"/>
      <c r="P1195" s="59" t="n"/>
      <c r="Q1195" s="59" t="n"/>
      <c r="R1195" s="59" t="n"/>
      <c r="S1195" s="59" t="n"/>
      <c r="T1195" s="59" t="n"/>
      <c r="U1195" s="59" t="n"/>
      <c r="V1195" s="59" t="n"/>
      <c r="W1195" s="59" t="n"/>
      <c r="X1195" s="59" t="n"/>
      <c r="Y1195" s="59" t="n"/>
      <c r="Z1195" s="59" t="n"/>
      <c r="AA1195" s="59" t="n"/>
      <c r="AB1195" s="59" t="n"/>
      <c r="AC1195" s="59" t="n"/>
      <c r="AD1195" s="59" t="n"/>
      <c r="AE1195" s="59" t="n"/>
      <c r="AF1195" s="59" t="n"/>
      <c r="AG1195" s="59" t="n"/>
      <c r="AH1195" s="59" t="n"/>
      <c r="AI1195" s="59" t="n"/>
      <c r="AJ1195" s="59" t="n"/>
      <c r="AK1195" s="59" t="n"/>
      <c r="AL1195" s="59" t="n"/>
      <c r="AM1195" s="59" t="n"/>
      <c r="AN1195" s="59" t="n"/>
      <c r="AO1195" s="59" t="n"/>
      <c r="AP1195" s="59" t="n"/>
      <c r="AQ1195" s="59" t="n"/>
      <c r="AR1195" s="59" t="n"/>
      <c r="AS1195" s="59" t="n"/>
      <c r="AT1195" s="59" t="n"/>
      <c r="AU1195" s="59" t="n"/>
      <c r="AV1195" s="59" t="n"/>
      <c r="AW1195" s="59" t="n"/>
      <c r="AX1195" s="59" t="n"/>
      <c r="AY1195" s="59" t="n"/>
      <c r="AZ1195" s="59" t="n"/>
      <c r="BA1195" s="59" t="n"/>
      <c r="BB1195" s="59" t="n"/>
      <c r="BC1195" s="59" t="n"/>
      <c r="BD1195" s="59" t="n"/>
      <c r="BE1195" s="59" t="n"/>
      <c r="BF1195" s="59" t="n"/>
      <c r="BG1195" s="59" t="n"/>
      <c r="BH1195" s="59" t="n"/>
      <c r="BI1195" s="59" t="n"/>
      <c r="BJ1195" s="59" t="n"/>
      <c r="BK1195" s="59" t="n"/>
      <c r="BL1195" s="59" t="n"/>
      <c r="BM1195" s="59" t="n"/>
      <c r="BN1195" s="59" t="n"/>
      <c r="BO1195" s="59" t="n"/>
      <c r="BP1195" s="59" t="n"/>
      <c r="BQ1195" s="59" t="n"/>
      <c r="BR1195" s="59" t="n"/>
      <c r="BS1195" s="59" t="n"/>
      <c r="BT1195" s="59" t="n"/>
      <c r="BU1195" s="59" t="n"/>
      <c r="BV1195" s="59" t="n"/>
      <c r="BW1195" s="59" t="n"/>
      <c r="BX1195" s="59" t="n"/>
      <c r="BY1195" s="59" t="n"/>
      <c r="BZ1195" s="59" t="n"/>
      <c r="CA1195" s="59" t="n"/>
      <c r="CB1195" s="59" t="n"/>
      <c r="CC1195" s="59" t="n"/>
      <c r="CD1195" s="59" t="n"/>
      <c r="CE1195" s="59" t="n"/>
      <c r="CF1195" s="59" t="n"/>
      <c r="CG1195" s="59" t="n"/>
      <c r="CH1195" s="59" t="n"/>
      <c r="CI1195" s="59" t="n"/>
      <c r="CJ1195" s="59" t="n"/>
      <c r="CK1195" s="59" t="n"/>
      <c r="CL1195" s="59" t="n"/>
      <c r="CM1195" s="59" t="n"/>
      <c r="CN1195" s="59" t="n"/>
      <c r="CO1195" s="59" t="n"/>
      <c r="CP1195" s="59" t="n"/>
      <c r="CQ1195" s="59" t="n"/>
      <c r="CR1195" s="59" t="n"/>
      <c r="CS1195" s="59" t="n"/>
      <c r="CT1195" s="59" t="n"/>
      <c r="CU1195" s="59" t="n"/>
      <c r="CV1195" s="59" t="n"/>
      <c r="CW1195" s="59" t="n"/>
      <c r="CX1195" s="59" t="n"/>
      <c r="CY1195" s="59" t="n"/>
      <c r="CZ1195" s="59" t="n"/>
    </row>
    <row r="1196">
      <c r="D1196" s="59" t="n"/>
      <c r="E1196" s="59" t="n"/>
      <c r="F1196" s="59" t="n"/>
      <c r="G1196" s="59" t="n"/>
      <c r="H1196" s="59" t="n"/>
      <c r="I1196" s="59" t="n"/>
      <c r="J1196" s="59" t="n"/>
      <c r="K1196" s="59" t="n"/>
      <c r="L1196" s="59" t="n"/>
      <c r="M1196" s="59" t="n"/>
      <c r="N1196" s="59" t="n"/>
      <c r="O1196" s="59" t="n"/>
      <c r="P1196" s="59" t="n"/>
      <c r="Q1196" s="59" t="n"/>
      <c r="R1196" s="59" t="n"/>
      <c r="S1196" s="59" t="n"/>
      <c r="T1196" s="59" t="n"/>
      <c r="U1196" s="59" t="n"/>
      <c r="V1196" s="59" t="n"/>
      <c r="W1196" s="59" t="n"/>
      <c r="X1196" s="59" t="n"/>
      <c r="Y1196" s="59" t="n"/>
      <c r="Z1196" s="59" t="n"/>
      <c r="AA1196" s="59" t="n"/>
      <c r="AB1196" s="59" t="n"/>
      <c r="AC1196" s="59" t="n"/>
      <c r="AD1196" s="59" t="n"/>
      <c r="AE1196" s="59" t="n"/>
      <c r="AF1196" s="59" t="n"/>
      <c r="AG1196" s="59" t="n"/>
      <c r="AH1196" s="59" t="n"/>
      <c r="AI1196" s="59" t="n"/>
      <c r="AJ1196" s="59" t="n"/>
      <c r="AK1196" s="59" t="n"/>
      <c r="AL1196" s="59" t="n"/>
      <c r="AM1196" s="59" t="n"/>
      <c r="AN1196" s="59" t="n"/>
      <c r="AO1196" s="59" t="n"/>
      <c r="AP1196" s="59" t="n"/>
      <c r="AQ1196" s="59" t="n"/>
      <c r="AR1196" s="59" t="n"/>
      <c r="AS1196" s="59" t="n"/>
      <c r="AT1196" s="59" t="n"/>
      <c r="AU1196" s="59" t="n"/>
      <c r="AV1196" s="59" t="n"/>
      <c r="AW1196" s="59" t="n"/>
      <c r="AX1196" s="59" t="n"/>
      <c r="AY1196" s="59" t="n"/>
      <c r="AZ1196" s="59" t="n"/>
      <c r="BA1196" s="59" t="n"/>
      <c r="BB1196" s="59" t="n"/>
      <c r="BC1196" s="59" t="n"/>
      <c r="BD1196" s="59" t="n"/>
      <c r="BE1196" s="59" t="n"/>
      <c r="BF1196" s="59" t="n"/>
      <c r="BG1196" s="59" t="n"/>
      <c r="BH1196" s="59" t="n"/>
      <c r="BI1196" s="59" t="n"/>
      <c r="BJ1196" s="59" t="n"/>
      <c r="BK1196" s="59" t="n"/>
      <c r="BL1196" s="59" t="n"/>
      <c r="BM1196" s="59" t="n"/>
      <c r="BN1196" s="59" t="n"/>
      <c r="BO1196" s="59" t="n"/>
      <c r="BP1196" s="59" t="n"/>
      <c r="BQ1196" s="59" t="n"/>
      <c r="BR1196" s="59" t="n"/>
      <c r="BS1196" s="59" t="n"/>
      <c r="BT1196" s="59" t="n"/>
      <c r="BU1196" s="59" t="n"/>
      <c r="BV1196" s="59" t="n"/>
      <c r="BW1196" s="59" t="n"/>
      <c r="BX1196" s="59" t="n"/>
      <c r="BY1196" s="59" t="n"/>
      <c r="BZ1196" s="59" t="n"/>
      <c r="CA1196" s="59" t="n"/>
      <c r="CB1196" s="59" t="n"/>
      <c r="CC1196" s="59" t="n"/>
      <c r="CD1196" s="59" t="n"/>
      <c r="CE1196" s="59" t="n"/>
      <c r="CF1196" s="59" t="n"/>
      <c r="CG1196" s="59" t="n"/>
      <c r="CH1196" s="59" t="n"/>
      <c r="CI1196" s="59" t="n"/>
      <c r="CJ1196" s="59" t="n"/>
      <c r="CK1196" s="59" t="n"/>
      <c r="CL1196" s="59" t="n"/>
      <c r="CM1196" s="59" t="n"/>
      <c r="CN1196" s="59" t="n"/>
      <c r="CO1196" s="59" t="n"/>
      <c r="CP1196" s="59" t="n"/>
      <c r="CQ1196" s="59" t="n"/>
      <c r="CR1196" s="59" t="n"/>
      <c r="CS1196" s="59" t="n"/>
      <c r="CT1196" s="59" t="n"/>
      <c r="CU1196" s="59" t="n"/>
      <c r="CV1196" s="59" t="n"/>
      <c r="CW1196" s="59" t="n"/>
      <c r="CX1196" s="59" t="n"/>
      <c r="CY1196" s="59" t="n"/>
      <c r="CZ1196" s="59" t="n"/>
    </row>
    <row r="1197">
      <c r="D1197" s="59" t="n"/>
      <c r="E1197" s="59" t="n"/>
      <c r="F1197" s="59" t="n"/>
      <c r="G1197" s="59" t="n"/>
      <c r="H1197" s="59" t="n"/>
      <c r="I1197" s="59" t="n"/>
      <c r="J1197" s="59" t="n"/>
      <c r="K1197" s="59" t="n"/>
      <c r="L1197" s="59" t="n"/>
      <c r="M1197" s="59" t="n"/>
      <c r="N1197" s="59" t="n"/>
      <c r="O1197" s="59" t="n"/>
      <c r="P1197" s="59" t="n"/>
      <c r="Q1197" s="59" t="n"/>
      <c r="R1197" s="59" t="n"/>
      <c r="S1197" s="59" t="n"/>
      <c r="T1197" s="59" t="n"/>
      <c r="U1197" s="59" t="n"/>
      <c r="V1197" s="59" t="n"/>
      <c r="W1197" s="59" t="n"/>
      <c r="X1197" s="59" t="n"/>
      <c r="Y1197" s="59" t="n"/>
      <c r="Z1197" s="59" t="n"/>
      <c r="AA1197" s="59" t="n"/>
      <c r="AB1197" s="59" t="n"/>
      <c r="AC1197" s="59" t="n"/>
      <c r="AD1197" s="59" t="n"/>
      <c r="AE1197" s="59" t="n"/>
      <c r="AF1197" s="59" t="n"/>
      <c r="AG1197" s="59" t="n"/>
      <c r="AH1197" s="59" t="n"/>
      <c r="AI1197" s="59" t="n"/>
      <c r="AJ1197" s="59" t="n"/>
      <c r="AK1197" s="59" t="n"/>
      <c r="AL1197" s="59" t="n"/>
      <c r="AM1197" s="59" t="n"/>
      <c r="AN1197" s="59" t="n"/>
      <c r="AO1197" s="59" t="n"/>
      <c r="AP1197" s="59" t="n"/>
      <c r="AQ1197" s="59" t="n"/>
      <c r="AR1197" s="59" t="n"/>
      <c r="AS1197" s="59" t="n"/>
      <c r="AT1197" s="59" t="n"/>
      <c r="AU1197" s="59" t="n"/>
      <c r="AV1197" s="59" t="n"/>
      <c r="AW1197" s="59" t="n"/>
      <c r="AX1197" s="59" t="n"/>
      <c r="AY1197" s="59" t="n"/>
      <c r="AZ1197" s="59" t="n"/>
      <c r="BA1197" s="59" t="n"/>
      <c r="BB1197" s="59" t="n"/>
      <c r="BC1197" s="59" t="n"/>
      <c r="BD1197" s="59" t="n"/>
      <c r="BE1197" s="59" t="n"/>
      <c r="BF1197" s="59" t="n"/>
      <c r="BG1197" s="59" t="n"/>
      <c r="BH1197" s="59" t="n"/>
      <c r="BI1197" s="59" t="n"/>
      <c r="BJ1197" s="59" t="n"/>
      <c r="BK1197" s="59" t="n"/>
      <c r="BL1197" s="59" t="n"/>
      <c r="BM1197" s="59" t="n"/>
      <c r="BN1197" s="59" t="n"/>
      <c r="BO1197" s="59" t="n"/>
      <c r="BP1197" s="59" t="n"/>
      <c r="BQ1197" s="59" t="n"/>
      <c r="BR1197" s="59" t="n"/>
      <c r="BS1197" s="59" t="n"/>
      <c r="BT1197" s="59" t="n"/>
      <c r="BU1197" s="59" t="n"/>
      <c r="BV1197" s="59" t="n"/>
      <c r="BW1197" s="59" t="n"/>
      <c r="BX1197" s="59" t="n"/>
      <c r="BY1197" s="59" t="n"/>
      <c r="BZ1197" s="59" t="n"/>
      <c r="CA1197" s="59" t="n"/>
      <c r="CB1197" s="59" t="n"/>
      <c r="CC1197" s="59" t="n"/>
      <c r="CD1197" s="59" t="n"/>
      <c r="CE1197" s="59" t="n"/>
      <c r="CF1197" s="59" t="n"/>
      <c r="CG1197" s="59" t="n"/>
      <c r="CH1197" s="59" t="n"/>
      <c r="CI1197" s="59" t="n"/>
      <c r="CJ1197" s="59" t="n"/>
      <c r="CK1197" s="59" t="n"/>
      <c r="CL1197" s="59" t="n"/>
      <c r="CM1197" s="59" t="n"/>
      <c r="CN1197" s="59" t="n"/>
      <c r="CO1197" s="59" t="n"/>
      <c r="CP1197" s="59" t="n"/>
      <c r="CQ1197" s="59" t="n"/>
      <c r="CR1197" s="59" t="n"/>
      <c r="CS1197" s="59" t="n"/>
      <c r="CT1197" s="59" t="n"/>
      <c r="CU1197" s="59" t="n"/>
      <c r="CV1197" s="59" t="n"/>
      <c r="CW1197" s="59" t="n"/>
      <c r="CX1197" s="59" t="n"/>
      <c r="CY1197" s="59" t="n"/>
      <c r="CZ1197" s="59" t="n"/>
    </row>
    <row r="1198">
      <c r="D1198" s="59" t="n"/>
      <c r="E1198" s="59" t="n"/>
      <c r="F1198" s="59" t="n"/>
      <c r="G1198" s="59" t="n"/>
      <c r="H1198" s="59" t="n"/>
      <c r="I1198" s="59" t="n"/>
      <c r="J1198" s="59" t="n"/>
      <c r="K1198" s="59" t="n"/>
      <c r="L1198" s="59" t="n"/>
      <c r="M1198" s="59" t="n"/>
      <c r="N1198" s="59" t="n"/>
      <c r="O1198" s="59" t="n"/>
      <c r="P1198" s="59" t="n"/>
      <c r="Q1198" s="59" t="n"/>
      <c r="R1198" s="59" t="n"/>
      <c r="S1198" s="59" t="n"/>
      <c r="T1198" s="59" t="n"/>
      <c r="U1198" s="59" t="n"/>
      <c r="V1198" s="59" t="n"/>
      <c r="W1198" s="59" t="n"/>
      <c r="X1198" s="59" t="n"/>
      <c r="Y1198" s="59" t="n"/>
      <c r="Z1198" s="59" t="n"/>
      <c r="AA1198" s="59" t="n"/>
      <c r="AB1198" s="59" t="n"/>
      <c r="AC1198" s="59" t="n"/>
      <c r="AD1198" s="59" t="n"/>
      <c r="AE1198" s="59" t="n"/>
      <c r="AF1198" s="59" t="n"/>
      <c r="AG1198" s="59" t="n"/>
      <c r="AH1198" s="59" t="n"/>
      <c r="AI1198" s="59" t="n"/>
      <c r="AJ1198" s="59" t="n"/>
      <c r="AK1198" s="59" t="n"/>
      <c r="AL1198" s="59" t="n"/>
      <c r="AM1198" s="59" t="n"/>
      <c r="AN1198" s="59" t="n"/>
      <c r="AO1198" s="59" t="n"/>
      <c r="AP1198" s="59" t="n"/>
      <c r="AQ1198" s="59" t="n"/>
      <c r="AR1198" s="59" t="n"/>
      <c r="AS1198" s="59" t="n"/>
      <c r="AT1198" s="59" t="n"/>
      <c r="AU1198" s="59" t="n"/>
      <c r="AV1198" s="59" t="n"/>
      <c r="AW1198" s="59" t="n"/>
      <c r="AX1198" s="59" t="n"/>
      <c r="AY1198" s="59" t="n"/>
      <c r="AZ1198" s="59" t="n"/>
      <c r="BA1198" s="59" t="n"/>
      <c r="BB1198" s="59" t="n"/>
      <c r="BC1198" s="59" t="n"/>
      <c r="BD1198" s="59" t="n"/>
      <c r="BE1198" s="59" t="n"/>
      <c r="BF1198" s="59" t="n"/>
      <c r="BG1198" s="59" t="n"/>
      <c r="BH1198" s="59" t="n"/>
      <c r="BI1198" s="59" t="n"/>
      <c r="BJ1198" s="59" t="n"/>
      <c r="BK1198" s="59" t="n"/>
      <c r="BL1198" s="59" t="n"/>
      <c r="BM1198" s="59" t="n"/>
      <c r="BN1198" s="59" t="n"/>
      <c r="BO1198" s="59" t="n"/>
      <c r="BP1198" s="59" t="n"/>
      <c r="BQ1198" s="59" t="n"/>
      <c r="BR1198" s="59" t="n"/>
      <c r="BS1198" s="59" t="n"/>
      <c r="BT1198" s="59" t="n"/>
      <c r="BU1198" s="59" t="n"/>
      <c r="BV1198" s="59" t="n"/>
      <c r="BW1198" s="59" t="n"/>
      <c r="BX1198" s="59" t="n"/>
      <c r="BY1198" s="59" t="n"/>
      <c r="BZ1198" s="59" t="n"/>
      <c r="CA1198" s="59" t="n"/>
      <c r="CB1198" s="59" t="n"/>
      <c r="CC1198" s="59" t="n"/>
      <c r="CD1198" s="59" t="n"/>
      <c r="CE1198" s="59" t="n"/>
      <c r="CF1198" s="59" t="n"/>
      <c r="CG1198" s="59" t="n"/>
      <c r="CH1198" s="59" t="n"/>
      <c r="CI1198" s="59" t="n"/>
      <c r="CJ1198" s="59" t="n"/>
      <c r="CK1198" s="59" t="n"/>
      <c r="CL1198" s="59" t="n"/>
      <c r="CM1198" s="59" t="n"/>
      <c r="CN1198" s="59" t="n"/>
      <c r="CO1198" s="59" t="n"/>
      <c r="CP1198" s="59" t="n"/>
      <c r="CQ1198" s="59" t="n"/>
      <c r="CR1198" s="59" t="n"/>
      <c r="CS1198" s="59" t="n"/>
      <c r="CT1198" s="59" t="n"/>
      <c r="CU1198" s="59" t="n"/>
      <c r="CV1198" s="59" t="n"/>
      <c r="CW1198" s="59" t="n"/>
      <c r="CX1198" s="59" t="n"/>
      <c r="CY1198" s="59" t="n"/>
      <c r="CZ1198" s="59" t="n"/>
    </row>
    <row r="1199">
      <c r="D1199" s="107" t="n"/>
      <c r="E1199" s="107" t="n"/>
      <c r="F1199" s="107" t="n"/>
      <c r="G1199" s="107" t="n"/>
      <c r="H1199" s="107" t="n"/>
      <c r="I1199" s="107" t="n"/>
      <c r="J1199" s="107" t="n"/>
      <c r="K1199" s="107" t="n"/>
      <c r="L1199" s="107" t="n"/>
      <c r="M1199" s="107" t="n"/>
      <c r="N1199" s="107" t="n"/>
      <c r="O1199" s="107" t="n"/>
      <c r="P1199" s="107" t="n"/>
      <c r="Q1199" s="107" t="n"/>
      <c r="R1199" s="107" t="n"/>
      <c r="S1199" s="107" t="n"/>
      <c r="T1199" s="107" t="n"/>
      <c r="U1199" s="107" t="n"/>
      <c r="V1199" s="107" t="n"/>
      <c r="W1199" s="107" t="n"/>
      <c r="X1199" s="107" t="n"/>
      <c r="Y1199" s="107" t="n"/>
      <c r="Z1199" s="107" t="n"/>
      <c r="AA1199" s="107" t="n"/>
      <c r="AB1199" s="107" t="n"/>
      <c r="AC1199" s="107" t="n"/>
      <c r="AD1199" s="107" t="n"/>
      <c r="AE1199" s="107" t="n"/>
      <c r="AF1199" s="107" t="n"/>
      <c r="AG1199" s="107" t="n"/>
      <c r="AH1199" s="107" t="n"/>
      <c r="AI1199" s="107" t="n"/>
      <c r="AJ1199" s="107" t="n"/>
      <c r="AK1199" s="107" t="n"/>
      <c r="AL1199" s="107" t="n"/>
      <c r="AM1199" s="107" t="n"/>
      <c r="AN1199" s="107" t="n"/>
      <c r="AO1199" s="107" t="n"/>
      <c r="AP1199" s="107" t="n"/>
      <c r="AQ1199" s="107" t="n"/>
      <c r="AR1199" s="107" t="n"/>
      <c r="AS1199" s="107" t="n"/>
      <c r="AT1199" s="107" t="n"/>
      <c r="AU1199" s="107" t="n"/>
      <c r="AV1199" s="107" t="n"/>
      <c r="AW1199" s="107" t="n"/>
      <c r="AX1199" s="107" t="n"/>
      <c r="AY1199" s="107" t="n"/>
      <c r="AZ1199" s="107" t="n"/>
      <c r="BA1199" s="107" t="n"/>
      <c r="BB1199" s="107" t="n"/>
      <c r="BC1199" s="107" t="n"/>
      <c r="BD1199" s="107" t="n"/>
      <c r="BE1199" s="107" t="n"/>
      <c r="BF1199" s="107" t="n"/>
      <c r="BG1199" s="107" t="n"/>
      <c r="BH1199" s="107" t="n"/>
      <c r="BI1199" s="107" t="n"/>
      <c r="BJ1199" s="107" t="n"/>
      <c r="BK1199" s="107" t="n"/>
      <c r="BL1199" s="107" t="n"/>
      <c r="BM1199" s="107" t="n"/>
      <c r="BN1199" s="107" t="n"/>
      <c r="BO1199" s="107" t="n"/>
      <c r="BP1199" s="107" t="n"/>
      <c r="BQ1199" s="107" t="n"/>
      <c r="BR1199" s="107" t="n"/>
      <c r="BS1199" s="107" t="n"/>
      <c r="BT1199" s="107" t="n"/>
      <c r="BU1199" s="107" t="n"/>
      <c r="BV1199" s="107" t="n"/>
      <c r="BW1199" s="107" t="n"/>
      <c r="BX1199" s="107" t="n"/>
      <c r="BY1199" s="107" t="n"/>
      <c r="BZ1199" s="107" t="n"/>
      <c r="CA1199" s="107" t="n"/>
      <c r="CB1199" s="107" t="n"/>
      <c r="CC1199" s="107" t="n"/>
      <c r="CD1199" s="107" t="n"/>
      <c r="CE1199" s="107" t="n"/>
      <c r="CF1199" s="107" t="n"/>
      <c r="CG1199" s="107" t="n"/>
      <c r="CH1199" s="107" t="n"/>
      <c r="CI1199" s="107" t="n"/>
      <c r="CJ1199" s="107" t="n"/>
      <c r="CK1199" s="107" t="n"/>
      <c r="CL1199" s="107" t="n"/>
      <c r="CM1199" s="107" t="n"/>
      <c r="CN1199" s="107" t="n"/>
      <c r="CO1199" s="107" t="n"/>
      <c r="CP1199" s="107" t="n"/>
      <c r="CQ1199" s="107" t="n"/>
      <c r="CR1199" s="107" t="n"/>
      <c r="CS1199" s="107" t="n"/>
      <c r="CT1199" s="107" t="n"/>
      <c r="CU1199" s="107" t="n"/>
      <c r="CV1199" s="107" t="n"/>
      <c r="CW1199" s="107" t="n"/>
      <c r="CX1199" s="107" t="n"/>
      <c r="CY1199" s="107" t="n"/>
      <c r="CZ1199" s="107" t="n"/>
    </row>
    <row r="1202">
      <c r="A1202" s="2">
        <f>IF($A1195="","","   projections")</f>
        <v/>
      </c>
      <c r="B1202" s="68">
        <f>IF($A1195="",0,COUNT($E1203:$CZ1203))</f>
        <v/>
      </c>
      <c r="C1202" s="69">
        <f>IF($B1202=0,0,MAX($E1203:$CZ1203))</f>
        <v/>
      </c>
      <c r="D1202" s="58">
        <f>_xll.BDS($A1195,'Field Check'!$C$42,"headers=y","startcol=1","endcol=3","dir=h","cols=21;rows=3")</f>
        <v/>
      </c>
      <c r="E1202" s="59" t="n">
        <v>46259</v>
      </c>
      <c r="F1202" s="59" t="n">
        <v>46440</v>
      </c>
      <c r="G1202" s="59" t="n">
        <v>46622</v>
      </c>
      <c r="H1202" s="59" t="n">
        <v>46804</v>
      </c>
      <c r="I1202" s="59" t="n">
        <v>46986</v>
      </c>
      <c r="J1202" s="59" t="n">
        <v>47168</v>
      </c>
      <c r="K1202" s="59" t="n">
        <v>47350</v>
      </c>
      <c r="L1202" s="59" t="n">
        <v>47532</v>
      </c>
      <c r="M1202" s="59" t="n">
        <v>47714</v>
      </c>
      <c r="N1202" s="59" t="n">
        <v>47903</v>
      </c>
      <c r="O1202" s="59" t="n">
        <v>48085</v>
      </c>
      <c r="P1202" s="59" t="n">
        <v>48267</v>
      </c>
      <c r="Q1202" s="59" t="n">
        <v>48449</v>
      </c>
      <c r="R1202" s="59" t="n">
        <v>48631</v>
      </c>
      <c r="S1202" s="59" t="n">
        <v>48813</v>
      </c>
      <c r="T1202" s="59" t="n">
        <v>48995</v>
      </c>
      <c r="U1202" s="59" t="n">
        <v>49177</v>
      </c>
      <c r="V1202" s="59" t="n">
        <v>49359</v>
      </c>
      <c r="W1202" s="59" t="n">
        <v>49541</v>
      </c>
      <c r="X1202" s="59" t="n">
        <v>49723</v>
      </c>
      <c r="Y1202" s="59" t="n"/>
      <c r="Z1202" s="59" t="n"/>
      <c r="AA1202" s="59" t="n"/>
      <c r="AB1202" s="59" t="n"/>
      <c r="AC1202" s="59" t="n"/>
      <c r="AD1202" s="59" t="n"/>
      <c r="AE1202" s="59" t="n"/>
      <c r="AF1202" s="59" t="n"/>
      <c r="AG1202" s="59" t="n"/>
      <c r="AH1202" s="59" t="n"/>
      <c r="AI1202" s="59" t="n"/>
      <c r="AJ1202" s="59" t="n"/>
      <c r="AK1202" s="59" t="n"/>
      <c r="AL1202" s="59" t="n"/>
      <c r="AM1202" s="59" t="n"/>
      <c r="AN1202" s="59" t="n"/>
      <c r="AO1202" s="59" t="n"/>
      <c r="AP1202" s="59" t="n"/>
      <c r="AQ1202" s="59" t="n"/>
      <c r="AR1202" s="59" t="n"/>
      <c r="AS1202" s="59" t="n"/>
      <c r="AT1202" s="59" t="n"/>
      <c r="AU1202" s="59" t="n"/>
      <c r="AV1202" s="59" t="n"/>
      <c r="AW1202" s="59" t="n"/>
      <c r="AX1202" s="59" t="n"/>
      <c r="AY1202" s="59" t="n"/>
      <c r="AZ1202" s="59" t="n"/>
      <c r="BA1202" s="59" t="n"/>
      <c r="BB1202" s="59" t="n"/>
      <c r="BC1202" s="59" t="n"/>
      <c r="BD1202" s="59" t="n"/>
      <c r="BE1202" s="59" t="n"/>
      <c r="BF1202" s="59" t="n"/>
      <c r="BG1202" s="59" t="n"/>
      <c r="BH1202" s="59" t="n"/>
      <c r="BI1202" s="59" t="n"/>
      <c r="BJ1202" s="59" t="n"/>
      <c r="BK1202" s="59" t="n"/>
      <c r="BL1202" s="59" t="n"/>
      <c r="BM1202" s="59" t="n"/>
      <c r="BN1202" s="59" t="n"/>
      <c r="BO1202" s="59" t="n"/>
      <c r="BP1202" s="59" t="n"/>
      <c r="BQ1202" s="59" t="n"/>
      <c r="BR1202" s="59" t="n"/>
      <c r="BS1202" s="59" t="n"/>
      <c r="BT1202" s="59" t="n"/>
      <c r="BU1202" s="59" t="n"/>
      <c r="BV1202" s="59" t="n"/>
      <c r="BW1202" s="59" t="n"/>
      <c r="BX1202" s="59" t="n"/>
      <c r="BY1202" s="59" t="n"/>
      <c r="BZ1202" s="59" t="n"/>
      <c r="CA1202" s="59" t="n"/>
      <c r="CB1202" s="59" t="n"/>
      <c r="CC1202" s="59" t="n"/>
      <c r="CD1202" s="59" t="n"/>
      <c r="CE1202" s="59" t="n"/>
      <c r="CF1202" s="59" t="n"/>
      <c r="CG1202" s="59" t="n"/>
      <c r="CH1202" s="59" t="n"/>
      <c r="CI1202" s="59" t="n"/>
      <c r="CJ1202" s="59" t="n"/>
      <c r="CK1202" s="59" t="n"/>
      <c r="CL1202" s="59" t="n"/>
      <c r="CM1202" s="59" t="n"/>
      <c r="CN1202" s="59" t="n"/>
      <c r="CO1202" s="59" t="n"/>
      <c r="CP1202" s="59" t="n"/>
      <c r="CQ1202" s="59" t="n"/>
      <c r="CR1202" s="59" t="n"/>
      <c r="CS1202" s="59" t="n"/>
      <c r="CT1202" s="59" t="n"/>
      <c r="CU1202" s="59" t="n"/>
      <c r="CV1202" s="59" t="n"/>
      <c r="CW1202" s="59" t="n"/>
      <c r="CX1202" s="59" t="n"/>
      <c r="CY1202" s="59" t="n"/>
      <c r="CZ1202" s="59" t="n"/>
    </row>
    <row r="1203">
      <c r="D1203" s="59" t="inlineStr">
        <is>
          <t>Ex-Date</t>
        </is>
      </c>
      <c r="E1203" s="59" t="n">
        <v>46274</v>
      </c>
      <c r="F1203" s="59" t="n">
        <v>46450</v>
      </c>
      <c r="G1203" s="59" t="n">
        <v>46638</v>
      </c>
      <c r="H1203" s="59" t="n">
        <v>46814</v>
      </c>
      <c r="I1203" s="59" t="n">
        <v>47002</v>
      </c>
      <c r="J1203" s="59" t="n">
        <v>47185</v>
      </c>
      <c r="K1203" s="59" t="n">
        <v>47366</v>
      </c>
      <c r="L1203" s="59" t="n">
        <v>47549</v>
      </c>
      <c r="M1203" s="59" t="n">
        <v>47730</v>
      </c>
      <c r="N1203" s="59" t="n">
        <v>47913</v>
      </c>
      <c r="O1203" s="59" t="n">
        <v>48101</v>
      </c>
      <c r="P1203" s="59" t="n">
        <v>48277</v>
      </c>
      <c r="Q1203" s="59" t="n">
        <v>48465</v>
      </c>
      <c r="R1203" s="59" t="n">
        <v>48641</v>
      </c>
      <c r="S1203" s="59" t="n">
        <v>48829</v>
      </c>
      <c r="T1203" s="59" t="n">
        <v>49005</v>
      </c>
      <c r="U1203" s="59" t="n">
        <v>49193</v>
      </c>
      <c r="V1203" s="59" t="n">
        <v>49376</v>
      </c>
      <c r="W1203" s="59" t="n">
        <v>49557</v>
      </c>
      <c r="X1203" s="59" t="n">
        <v>49740</v>
      </c>
      <c r="Y1203" s="59" t="n"/>
      <c r="Z1203" s="59" t="n"/>
      <c r="AA1203" s="59" t="n"/>
      <c r="AB1203" s="59" t="n"/>
      <c r="AC1203" s="59" t="n"/>
      <c r="AD1203" s="59" t="n"/>
      <c r="AE1203" s="59" t="n"/>
      <c r="AF1203" s="59" t="n"/>
      <c r="AG1203" s="59" t="n"/>
      <c r="AH1203" s="59" t="n"/>
      <c r="AI1203" s="59" t="n"/>
      <c r="AJ1203" s="59" t="n"/>
      <c r="AK1203" s="59" t="n"/>
      <c r="AL1203" s="59" t="n"/>
      <c r="AM1203" s="59" t="n"/>
      <c r="AN1203" s="59" t="n"/>
      <c r="AO1203" s="59" t="n"/>
      <c r="AP1203" s="59" t="n"/>
      <c r="AQ1203" s="59" t="n"/>
      <c r="AR1203" s="59" t="n"/>
      <c r="AS1203" s="59" t="n"/>
      <c r="AT1203" s="59" t="n"/>
      <c r="AU1203" s="59" t="n"/>
      <c r="AV1203" s="59" t="n"/>
      <c r="AW1203" s="59" t="n"/>
      <c r="AX1203" s="59" t="n"/>
      <c r="AY1203" s="59" t="n"/>
      <c r="AZ1203" s="59" t="n"/>
      <c r="BA1203" s="59" t="n"/>
      <c r="BB1203" s="59" t="n"/>
      <c r="BC1203" s="59" t="n"/>
      <c r="BD1203" s="59" t="n"/>
      <c r="BE1203" s="59" t="n"/>
      <c r="BF1203" s="59" t="n"/>
      <c r="BG1203" s="59" t="n"/>
      <c r="BH1203" s="59" t="n"/>
      <c r="BI1203" s="59" t="n"/>
      <c r="BJ1203" s="59" t="n"/>
      <c r="BK1203" s="59" t="n"/>
      <c r="BL1203" s="59" t="n"/>
      <c r="BM1203" s="59" t="n"/>
      <c r="BN1203" s="59" t="n"/>
      <c r="BO1203" s="59" t="n"/>
      <c r="BP1203" s="59" t="n"/>
      <c r="BQ1203" s="59" t="n"/>
      <c r="BR1203" s="59" t="n"/>
      <c r="BS1203" s="59" t="n"/>
      <c r="BT1203" s="59" t="n"/>
      <c r="BU1203" s="59" t="n"/>
      <c r="BV1203" s="59" t="n"/>
      <c r="BW1203" s="59" t="n"/>
      <c r="BX1203" s="59" t="n"/>
      <c r="BY1203" s="59" t="n"/>
      <c r="BZ1203" s="59" t="n"/>
      <c r="CA1203" s="59" t="n"/>
      <c r="CB1203" s="59" t="n"/>
      <c r="CC1203" s="59" t="n"/>
      <c r="CD1203" s="59" t="n"/>
      <c r="CE1203" s="59" t="n"/>
      <c r="CF1203" s="59" t="n"/>
      <c r="CG1203" s="59" t="n"/>
      <c r="CH1203" s="59" t="n"/>
      <c r="CI1203" s="59" t="n"/>
      <c r="CJ1203" s="59" t="n"/>
      <c r="CK1203" s="59" t="n"/>
      <c r="CL1203" s="59" t="n"/>
      <c r="CM1203" s="59" t="n"/>
      <c r="CN1203" s="59" t="n"/>
      <c r="CO1203" s="59" t="n"/>
      <c r="CP1203" s="59" t="n"/>
      <c r="CQ1203" s="59" t="n"/>
      <c r="CR1203" s="59" t="n"/>
      <c r="CS1203" s="59" t="n"/>
      <c r="CT1203" s="59" t="n"/>
      <c r="CU1203" s="59" t="n"/>
      <c r="CV1203" s="59" t="n"/>
      <c r="CW1203" s="59" t="n"/>
      <c r="CX1203" s="59" t="n"/>
      <c r="CY1203" s="59" t="n"/>
      <c r="CZ1203" s="59" t="n"/>
    </row>
    <row r="1204">
      <c r="D1204" s="107" t="inlineStr">
        <is>
          <t>Amount Per Share</t>
        </is>
      </c>
      <c r="E1204" s="107" t="n">
        <v>0.51</v>
      </c>
      <c r="F1204" s="107" t="n">
        <v>0.5</v>
      </c>
      <c r="G1204" s="107" t="n">
        <v>0.52</v>
      </c>
      <c r="H1204" s="107" t="n">
        <v>0.52</v>
      </c>
      <c r="I1204" s="107" t="n">
        <v>0.54</v>
      </c>
      <c r="J1204" s="107" t="n">
        <v>0.5600000000000001</v>
      </c>
      <c r="K1204" s="107" t="n">
        <v>0.58</v>
      </c>
      <c r="L1204" s="107" t="n">
        <v>0.61</v>
      </c>
      <c r="M1204" s="107" t="n">
        <v>0.63</v>
      </c>
      <c r="N1204" s="107" t="n">
        <v>0.63</v>
      </c>
      <c r="O1204" s="107" t="n">
        <v>0.65</v>
      </c>
      <c r="P1204" s="107" t="n">
        <v>0.65</v>
      </c>
      <c r="Q1204" s="107" t="n">
        <v>0.67</v>
      </c>
      <c r="R1204" s="107" t="n">
        <v>0.6899999999999999</v>
      </c>
      <c r="S1204" s="107" t="n">
        <v>0.7</v>
      </c>
      <c r="T1204" s="107" t="n">
        <v>0.7</v>
      </c>
      <c r="U1204" s="107" t="n">
        <v>0.7</v>
      </c>
      <c r="V1204" s="107" t="n">
        <v>0.7</v>
      </c>
      <c r="W1204" s="107" t="n">
        <v>0.7</v>
      </c>
      <c r="X1204" s="107" t="n">
        <v>0.7</v>
      </c>
      <c r="Y1204" s="107" t="n"/>
      <c r="Z1204" s="107" t="n"/>
      <c r="AA1204" s="107" t="n"/>
      <c r="AB1204" s="107" t="n"/>
      <c r="AC1204" s="107" t="n"/>
      <c r="AD1204" s="107" t="n"/>
      <c r="AE1204" s="107" t="n"/>
      <c r="AF1204" s="107" t="n"/>
      <c r="AG1204" s="107" t="n"/>
      <c r="AH1204" s="107" t="n"/>
      <c r="AI1204" s="107" t="n"/>
      <c r="AJ1204" s="107" t="n"/>
      <c r="AK1204" s="107" t="n"/>
      <c r="AL1204" s="107" t="n"/>
      <c r="AM1204" s="107" t="n"/>
      <c r="AN1204" s="107" t="n"/>
      <c r="AO1204" s="107" t="n"/>
      <c r="AP1204" s="107" t="n"/>
      <c r="AQ1204" s="107" t="n"/>
      <c r="AR1204" s="107" t="n"/>
      <c r="AS1204" s="107" t="n"/>
      <c r="AT1204" s="107" t="n"/>
      <c r="AU1204" s="107" t="n"/>
      <c r="AV1204" s="107" t="n"/>
      <c r="AW1204" s="107" t="n"/>
      <c r="AX1204" s="107" t="n"/>
      <c r="AY1204" s="107" t="n"/>
      <c r="AZ1204" s="107" t="n"/>
      <c r="BA1204" s="107" t="n"/>
      <c r="BB1204" s="107" t="n"/>
      <c r="BC1204" s="107" t="n"/>
      <c r="BD1204" s="107" t="n"/>
      <c r="BE1204" s="107" t="n"/>
      <c r="BF1204" s="107" t="n"/>
      <c r="BG1204" s="107" t="n"/>
      <c r="BH1204" s="107" t="n"/>
      <c r="BI1204" s="107" t="n"/>
      <c r="BJ1204" s="107" t="n"/>
      <c r="BK1204" s="107" t="n"/>
      <c r="BL1204" s="107" t="n"/>
      <c r="BM1204" s="107" t="n"/>
      <c r="BN1204" s="107" t="n"/>
      <c r="BO1204" s="107" t="n"/>
      <c r="BP1204" s="107" t="n"/>
      <c r="BQ1204" s="107" t="n"/>
      <c r="BR1204" s="107" t="n"/>
      <c r="BS1204" s="107" t="n"/>
      <c r="BT1204" s="107" t="n"/>
      <c r="BU1204" s="107" t="n"/>
      <c r="BV1204" s="107" t="n"/>
      <c r="BW1204" s="107" t="n"/>
      <c r="BX1204" s="107" t="n"/>
      <c r="BY1204" s="107" t="n"/>
      <c r="BZ1204" s="107" t="n"/>
      <c r="CA1204" s="107" t="n"/>
      <c r="CB1204" s="107" t="n"/>
      <c r="CC1204" s="107" t="n"/>
      <c r="CD1204" s="107" t="n"/>
      <c r="CE1204" s="107" t="n"/>
      <c r="CF1204" s="107" t="n"/>
      <c r="CG1204" s="107" t="n"/>
      <c r="CH1204" s="107" t="n"/>
      <c r="CI1204" s="107" t="n"/>
      <c r="CJ1204" s="107" t="n"/>
      <c r="CK1204" s="107" t="n"/>
      <c r="CL1204" s="107" t="n"/>
      <c r="CM1204" s="107" t="n"/>
      <c r="CN1204" s="107" t="n"/>
      <c r="CO1204" s="107" t="n"/>
      <c r="CP1204" s="107" t="n"/>
      <c r="CQ1204" s="107" t="n"/>
      <c r="CR1204" s="107" t="n"/>
      <c r="CS1204" s="107" t="n"/>
      <c r="CT1204" s="107" t="n"/>
      <c r="CU1204" s="107" t="n"/>
      <c r="CV1204" s="107" t="n"/>
      <c r="CW1204" s="107" t="n"/>
      <c r="CX1204" s="107" t="n"/>
      <c r="CY1204" s="107" t="n"/>
      <c r="CZ1204" s="107" t="n"/>
    </row>
    <row r="1206">
      <c r="A1206" s="126">
        <f>IF('AS51'!$C$115="","",'AS51'!$C$115)</f>
        <v/>
      </c>
      <c r="B1206" s="68">
        <f>IF($A1206="",0,COUNT($E1207:$CZ1207))</f>
        <v/>
      </c>
      <c r="C1206" s="69">
        <f>IF($B1206=0,0,MAX($E1207:$CZ1207))</f>
        <v/>
      </c>
      <c r="D1206" s="58">
        <f>_xll.BDS($A1206,'Field Check'!$C$44,"headers=y","startcol=1","endcol=7","dir=h","DVD_START_DT",'Field Check'!$C$59,"DVD_END_DT",'Field Check'!$D$59,"cols=2;rows=7")</f>
        <v/>
      </c>
      <c r="E1206" s="59" t="n">
        <v>46176</v>
      </c>
      <c r="F1206" s="59" t="n"/>
      <c r="G1206" s="59" t="n"/>
      <c r="H1206" s="59" t="n"/>
      <c r="I1206" s="59" t="n"/>
      <c r="J1206" s="59" t="n"/>
      <c r="K1206" s="59" t="n"/>
      <c r="L1206" s="59" t="n"/>
      <c r="M1206" s="59" t="n"/>
      <c r="N1206" s="59" t="n"/>
      <c r="O1206" s="59" t="n"/>
      <c r="P1206" s="59" t="n"/>
      <c r="Q1206" s="59" t="n"/>
      <c r="R1206" s="59" t="n"/>
      <c r="S1206" s="59" t="n"/>
      <c r="T1206" s="59" t="n"/>
      <c r="U1206" s="59" t="n"/>
      <c r="V1206" s="59" t="n"/>
      <c r="W1206" s="59" t="n"/>
      <c r="X1206" s="59" t="n"/>
      <c r="Y1206" s="59" t="n"/>
      <c r="Z1206" s="59" t="n"/>
      <c r="AA1206" s="59" t="n"/>
      <c r="AB1206" s="59" t="n"/>
      <c r="AC1206" s="59" t="n"/>
      <c r="AD1206" s="59" t="n"/>
      <c r="AE1206" s="59" t="n"/>
      <c r="AF1206" s="59" t="n"/>
      <c r="AG1206" s="59" t="n"/>
      <c r="AH1206" s="59" t="n"/>
      <c r="AI1206" s="59" t="n"/>
      <c r="AJ1206" s="59" t="n"/>
      <c r="AK1206" s="59" t="n"/>
      <c r="AL1206" s="59" t="n"/>
      <c r="AM1206" s="59" t="n"/>
      <c r="AN1206" s="59" t="n"/>
      <c r="AO1206" s="59" t="n"/>
      <c r="AP1206" s="59" t="n"/>
      <c r="AQ1206" s="59" t="n"/>
      <c r="AR1206" s="59" t="n"/>
      <c r="AS1206" s="59" t="n"/>
      <c r="AT1206" s="59" t="n"/>
      <c r="AU1206" s="59" t="n"/>
      <c r="AV1206" s="59" t="n"/>
      <c r="AW1206" s="59" t="n"/>
      <c r="AX1206" s="59" t="n"/>
      <c r="AY1206" s="59" t="n"/>
      <c r="AZ1206" s="59" t="n"/>
      <c r="BA1206" s="59" t="n"/>
      <c r="BB1206" s="59" t="n"/>
      <c r="BC1206" s="59" t="n"/>
      <c r="BD1206" s="59" t="n"/>
      <c r="BE1206" s="59" t="n"/>
      <c r="BF1206" s="59" t="n"/>
      <c r="BG1206" s="59" t="n"/>
      <c r="BH1206" s="59" t="n"/>
      <c r="BI1206" s="59" t="n"/>
      <c r="BJ1206" s="59" t="n"/>
      <c r="BK1206" s="59" t="n"/>
      <c r="BL1206" s="59" t="n"/>
      <c r="BM1206" s="59" t="n"/>
      <c r="BN1206" s="59" t="n"/>
      <c r="BO1206" s="59" t="n"/>
      <c r="BP1206" s="59" t="n"/>
      <c r="BQ1206" s="59" t="n"/>
      <c r="BR1206" s="59" t="n"/>
      <c r="BS1206" s="59" t="n"/>
      <c r="BT1206" s="59" t="n"/>
      <c r="BU1206" s="59" t="n"/>
      <c r="BV1206" s="59" t="n"/>
      <c r="BW1206" s="59" t="n"/>
      <c r="BX1206" s="59" t="n"/>
      <c r="BY1206" s="59" t="n"/>
      <c r="BZ1206" s="59" t="n"/>
      <c r="CA1206" s="59" t="n"/>
      <c r="CB1206" s="59" t="n"/>
      <c r="CC1206" s="59" t="n"/>
      <c r="CD1206" s="59" t="n"/>
      <c r="CE1206" s="59" t="n"/>
      <c r="CF1206" s="59" t="n"/>
      <c r="CG1206" s="59" t="n"/>
      <c r="CH1206" s="59" t="n"/>
      <c r="CI1206" s="59" t="n"/>
      <c r="CJ1206" s="59" t="n"/>
      <c r="CK1206" s="59" t="n"/>
      <c r="CL1206" s="59" t="n"/>
      <c r="CM1206" s="59" t="n"/>
      <c r="CN1206" s="59" t="n"/>
      <c r="CO1206" s="59" t="n"/>
      <c r="CP1206" s="59" t="n"/>
      <c r="CQ1206" s="59" t="n"/>
      <c r="CR1206" s="59" t="n"/>
      <c r="CS1206" s="59" t="n"/>
      <c r="CT1206" s="59" t="n"/>
      <c r="CU1206" s="59" t="n"/>
      <c r="CV1206" s="59" t="n"/>
      <c r="CW1206" s="59" t="n"/>
      <c r="CX1206" s="59" t="n"/>
      <c r="CY1206" s="59" t="n"/>
      <c r="CZ1206" s="59" t="n"/>
    </row>
    <row r="1207">
      <c r="D1207" s="59" t="inlineStr">
        <is>
          <t>Ex-Date</t>
        </is>
      </c>
      <c r="E1207" s="59" t="n">
        <v>46176</v>
      </c>
      <c r="F1207" s="59" t="n"/>
      <c r="G1207" s="59" t="n"/>
      <c r="H1207" s="59" t="n"/>
      <c r="I1207" s="59" t="n"/>
      <c r="J1207" s="59" t="n"/>
      <c r="K1207" s="59" t="n"/>
      <c r="L1207" s="59" t="n"/>
      <c r="M1207" s="59" t="n"/>
      <c r="N1207" s="59" t="n"/>
      <c r="O1207" s="59" t="n"/>
      <c r="P1207" s="59" t="n"/>
      <c r="Q1207" s="59" t="n"/>
      <c r="R1207" s="59" t="n"/>
      <c r="S1207" s="59" t="n"/>
      <c r="T1207" s="59" t="n"/>
      <c r="U1207" s="59" t="n"/>
      <c r="V1207" s="59" t="n"/>
      <c r="W1207" s="59" t="n"/>
      <c r="X1207" s="59" t="n"/>
      <c r="Y1207" s="59" t="n"/>
      <c r="Z1207" s="59" t="n"/>
      <c r="AA1207" s="59" t="n"/>
      <c r="AB1207" s="59" t="n"/>
      <c r="AC1207" s="59" t="n"/>
      <c r="AD1207" s="59" t="n"/>
      <c r="AE1207" s="59" t="n"/>
      <c r="AF1207" s="59" t="n"/>
      <c r="AG1207" s="59" t="n"/>
      <c r="AH1207" s="59" t="n"/>
      <c r="AI1207" s="59" t="n"/>
      <c r="AJ1207" s="59" t="n"/>
      <c r="AK1207" s="59" t="n"/>
      <c r="AL1207" s="59" t="n"/>
      <c r="AM1207" s="59" t="n"/>
      <c r="AN1207" s="59" t="n"/>
      <c r="AO1207" s="59" t="n"/>
      <c r="AP1207" s="59" t="n"/>
      <c r="AQ1207" s="59" t="n"/>
      <c r="AR1207" s="59" t="n"/>
      <c r="AS1207" s="59" t="n"/>
      <c r="AT1207" s="59" t="n"/>
      <c r="AU1207" s="59" t="n"/>
      <c r="AV1207" s="59" t="n"/>
      <c r="AW1207" s="59" t="n"/>
      <c r="AX1207" s="59" t="n"/>
      <c r="AY1207" s="59" t="n"/>
      <c r="AZ1207" s="59" t="n"/>
      <c r="BA1207" s="59" t="n"/>
      <c r="BB1207" s="59" t="n"/>
      <c r="BC1207" s="59" t="n"/>
      <c r="BD1207" s="59" t="n"/>
      <c r="BE1207" s="59" t="n"/>
      <c r="BF1207" s="59" t="n"/>
      <c r="BG1207" s="59" t="n"/>
      <c r="BH1207" s="59" t="n"/>
      <c r="BI1207" s="59" t="n"/>
      <c r="BJ1207" s="59" t="n"/>
      <c r="BK1207" s="59" t="n"/>
      <c r="BL1207" s="59" t="n"/>
      <c r="BM1207" s="59" t="n"/>
      <c r="BN1207" s="59" t="n"/>
      <c r="BO1207" s="59" t="n"/>
      <c r="BP1207" s="59" t="n"/>
      <c r="BQ1207" s="59" t="n"/>
      <c r="BR1207" s="59" t="n"/>
      <c r="BS1207" s="59" t="n"/>
      <c r="BT1207" s="59" t="n"/>
      <c r="BU1207" s="59" t="n"/>
      <c r="BV1207" s="59" t="n"/>
      <c r="BW1207" s="59" t="n"/>
      <c r="BX1207" s="59" t="n"/>
      <c r="BY1207" s="59" t="n"/>
      <c r="BZ1207" s="59" t="n"/>
      <c r="CA1207" s="59" t="n"/>
      <c r="CB1207" s="59" t="n"/>
      <c r="CC1207" s="59" t="n"/>
      <c r="CD1207" s="59" t="n"/>
      <c r="CE1207" s="59" t="n"/>
      <c r="CF1207" s="59" t="n"/>
      <c r="CG1207" s="59" t="n"/>
      <c r="CH1207" s="59" t="n"/>
      <c r="CI1207" s="59" t="n"/>
      <c r="CJ1207" s="59" t="n"/>
      <c r="CK1207" s="59" t="n"/>
      <c r="CL1207" s="59" t="n"/>
      <c r="CM1207" s="59" t="n"/>
      <c r="CN1207" s="59" t="n"/>
      <c r="CO1207" s="59" t="n"/>
      <c r="CP1207" s="59" t="n"/>
      <c r="CQ1207" s="59" t="n"/>
      <c r="CR1207" s="59" t="n"/>
      <c r="CS1207" s="59" t="n"/>
      <c r="CT1207" s="59" t="n"/>
      <c r="CU1207" s="59" t="n"/>
      <c r="CV1207" s="59" t="n"/>
      <c r="CW1207" s="59" t="n"/>
      <c r="CX1207" s="59" t="n"/>
      <c r="CY1207" s="59" t="n"/>
      <c r="CZ1207" s="59" t="n"/>
    </row>
    <row r="1208">
      <c r="D1208" s="59" t="inlineStr">
        <is>
          <t>Record Date</t>
        </is>
      </c>
      <c r="E1208" s="59" t="n">
        <v>46178</v>
      </c>
      <c r="F1208" s="59" t="n"/>
      <c r="G1208" s="59" t="n"/>
      <c r="H1208" s="59" t="n"/>
      <c r="I1208" s="59" t="n"/>
      <c r="J1208" s="59" t="n"/>
      <c r="K1208" s="59" t="n"/>
      <c r="L1208" s="59" t="n"/>
      <c r="M1208" s="59" t="n"/>
      <c r="N1208" s="59" t="n"/>
      <c r="O1208" s="59" t="n"/>
      <c r="P1208" s="59" t="n"/>
      <c r="Q1208" s="59" t="n"/>
      <c r="R1208" s="59" t="n"/>
      <c r="S1208" s="59" t="n"/>
      <c r="T1208" s="59" t="n"/>
      <c r="U1208" s="59" t="n"/>
      <c r="V1208" s="59" t="n"/>
      <c r="W1208" s="59" t="n"/>
      <c r="X1208" s="59" t="n"/>
      <c r="Y1208" s="59" t="n"/>
      <c r="Z1208" s="59" t="n"/>
      <c r="AA1208" s="59" t="n"/>
      <c r="AB1208" s="59" t="n"/>
      <c r="AC1208" s="59" t="n"/>
      <c r="AD1208" s="59" t="n"/>
      <c r="AE1208" s="59" t="n"/>
      <c r="AF1208" s="59" t="n"/>
      <c r="AG1208" s="59" t="n"/>
      <c r="AH1208" s="59" t="n"/>
      <c r="AI1208" s="59" t="n"/>
      <c r="AJ1208" s="59" t="n"/>
      <c r="AK1208" s="59" t="n"/>
      <c r="AL1208" s="59" t="n"/>
      <c r="AM1208" s="59" t="n"/>
      <c r="AN1208" s="59" t="n"/>
      <c r="AO1208" s="59" t="n"/>
      <c r="AP1208" s="59" t="n"/>
      <c r="AQ1208" s="59" t="n"/>
      <c r="AR1208" s="59" t="n"/>
      <c r="AS1208" s="59" t="n"/>
      <c r="AT1208" s="59" t="n"/>
      <c r="AU1208" s="59" t="n"/>
      <c r="AV1208" s="59" t="n"/>
      <c r="AW1208" s="59" t="n"/>
      <c r="AX1208" s="59" t="n"/>
      <c r="AY1208" s="59" t="n"/>
      <c r="AZ1208" s="59" t="n"/>
      <c r="BA1208" s="59" t="n"/>
      <c r="BB1208" s="59" t="n"/>
      <c r="BC1208" s="59" t="n"/>
      <c r="BD1208" s="59" t="n"/>
      <c r="BE1208" s="59" t="n"/>
      <c r="BF1208" s="59" t="n"/>
      <c r="BG1208" s="59" t="n"/>
      <c r="BH1208" s="59" t="n"/>
      <c r="BI1208" s="59" t="n"/>
      <c r="BJ1208" s="59" t="n"/>
      <c r="BK1208" s="59" t="n"/>
      <c r="BL1208" s="59" t="n"/>
      <c r="BM1208" s="59" t="n"/>
      <c r="BN1208" s="59" t="n"/>
      <c r="BO1208" s="59" t="n"/>
      <c r="BP1208" s="59" t="n"/>
      <c r="BQ1208" s="59" t="n"/>
      <c r="BR1208" s="59" t="n"/>
      <c r="BS1208" s="59" t="n"/>
      <c r="BT1208" s="59" t="n"/>
      <c r="BU1208" s="59" t="n"/>
      <c r="BV1208" s="59" t="n"/>
      <c r="BW1208" s="59" t="n"/>
      <c r="BX1208" s="59" t="n"/>
      <c r="BY1208" s="59" t="n"/>
      <c r="BZ1208" s="59" t="n"/>
      <c r="CA1208" s="59" t="n"/>
      <c r="CB1208" s="59" t="n"/>
      <c r="CC1208" s="59" t="n"/>
      <c r="CD1208" s="59" t="n"/>
      <c r="CE1208" s="59" t="n"/>
      <c r="CF1208" s="59" t="n"/>
      <c r="CG1208" s="59" t="n"/>
      <c r="CH1208" s="59" t="n"/>
      <c r="CI1208" s="59" t="n"/>
      <c r="CJ1208" s="59" t="n"/>
      <c r="CK1208" s="59" t="n"/>
      <c r="CL1208" s="59" t="n"/>
      <c r="CM1208" s="59" t="n"/>
      <c r="CN1208" s="59" t="n"/>
      <c r="CO1208" s="59" t="n"/>
      <c r="CP1208" s="59" t="n"/>
      <c r="CQ1208" s="59" t="n"/>
      <c r="CR1208" s="59" t="n"/>
      <c r="CS1208" s="59" t="n"/>
      <c r="CT1208" s="59" t="n"/>
      <c r="CU1208" s="59" t="n"/>
      <c r="CV1208" s="59" t="n"/>
      <c r="CW1208" s="59" t="n"/>
      <c r="CX1208" s="59" t="n"/>
      <c r="CY1208" s="59" t="n"/>
      <c r="CZ1208" s="59" t="n"/>
    </row>
    <row r="1209">
      <c r="D1209" s="59" t="inlineStr">
        <is>
          <t>Payable Date</t>
        </is>
      </c>
      <c r="E1209" s="59" t="n">
        <v>46188</v>
      </c>
      <c r="F1209" s="59" t="n"/>
      <c r="G1209" s="59" t="n"/>
      <c r="H1209" s="59" t="n"/>
      <c r="I1209" s="59" t="n"/>
      <c r="J1209" s="59" t="n"/>
      <c r="K1209" s="59" t="n"/>
      <c r="L1209" s="59" t="n"/>
      <c r="M1209" s="59" t="n"/>
      <c r="N1209" s="59" t="n"/>
      <c r="O1209" s="59" t="n"/>
      <c r="P1209" s="59" t="n"/>
      <c r="Q1209" s="59" t="n"/>
      <c r="R1209" s="59" t="n"/>
      <c r="S1209" s="59" t="n"/>
      <c r="T1209" s="59" t="n"/>
      <c r="U1209" s="59" t="n"/>
      <c r="V1209" s="59" t="n"/>
      <c r="W1209" s="59" t="n"/>
      <c r="X1209" s="59" t="n"/>
      <c r="Y1209" s="59" t="n"/>
      <c r="Z1209" s="59" t="n"/>
      <c r="AA1209" s="59" t="n"/>
      <c r="AB1209" s="59" t="n"/>
      <c r="AC1209" s="59" t="n"/>
      <c r="AD1209" s="59" t="n"/>
      <c r="AE1209" s="59" t="n"/>
      <c r="AF1209" s="59" t="n"/>
      <c r="AG1209" s="59" t="n"/>
      <c r="AH1209" s="59" t="n"/>
      <c r="AI1209" s="59" t="n"/>
      <c r="AJ1209" s="59" t="n"/>
      <c r="AK1209" s="59" t="n"/>
      <c r="AL1209" s="59" t="n"/>
      <c r="AM1209" s="59" t="n"/>
      <c r="AN1209" s="59" t="n"/>
      <c r="AO1209" s="59" t="n"/>
      <c r="AP1209" s="59" t="n"/>
      <c r="AQ1209" s="59" t="n"/>
      <c r="AR1209" s="59" t="n"/>
      <c r="AS1209" s="59" t="n"/>
      <c r="AT1209" s="59" t="n"/>
      <c r="AU1209" s="59" t="n"/>
      <c r="AV1209" s="59" t="n"/>
      <c r="AW1209" s="59" t="n"/>
      <c r="AX1209" s="59" t="n"/>
      <c r="AY1209" s="59" t="n"/>
      <c r="AZ1209" s="59" t="n"/>
      <c r="BA1209" s="59" t="n"/>
      <c r="BB1209" s="59" t="n"/>
      <c r="BC1209" s="59" t="n"/>
      <c r="BD1209" s="59" t="n"/>
      <c r="BE1209" s="59" t="n"/>
      <c r="BF1209" s="59" t="n"/>
      <c r="BG1209" s="59" t="n"/>
      <c r="BH1209" s="59" t="n"/>
      <c r="BI1209" s="59" t="n"/>
      <c r="BJ1209" s="59" t="n"/>
      <c r="BK1209" s="59" t="n"/>
      <c r="BL1209" s="59" t="n"/>
      <c r="BM1209" s="59" t="n"/>
      <c r="BN1209" s="59" t="n"/>
      <c r="BO1209" s="59" t="n"/>
      <c r="BP1209" s="59" t="n"/>
      <c r="BQ1209" s="59" t="n"/>
      <c r="BR1209" s="59" t="n"/>
      <c r="BS1209" s="59" t="n"/>
      <c r="BT1209" s="59" t="n"/>
      <c r="BU1209" s="59" t="n"/>
      <c r="BV1209" s="59" t="n"/>
      <c r="BW1209" s="59" t="n"/>
      <c r="BX1209" s="59" t="n"/>
      <c r="BY1209" s="59" t="n"/>
      <c r="BZ1209" s="59" t="n"/>
      <c r="CA1209" s="59" t="n"/>
      <c r="CB1209" s="59" t="n"/>
      <c r="CC1209" s="59" t="n"/>
      <c r="CD1209" s="59" t="n"/>
      <c r="CE1209" s="59" t="n"/>
      <c r="CF1209" s="59" t="n"/>
      <c r="CG1209" s="59" t="n"/>
      <c r="CH1209" s="59" t="n"/>
      <c r="CI1209" s="59" t="n"/>
      <c r="CJ1209" s="59" t="n"/>
      <c r="CK1209" s="59" t="n"/>
      <c r="CL1209" s="59" t="n"/>
      <c r="CM1209" s="59" t="n"/>
      <c r="CN1209" s="59" t="n"/>
      <c r="CO1209" s="59" t="n"/>
      <c r="CP1209" s="59" t="n"/>
      <c r="CQ1209" s="59" t="n"/>
      <c r="CR1209" s="59" t="n"/>
      <c r="CS1209" s="59" t="n"/>
      <c r="CT1209" s="59" t="n"/>
      <c r="CU1209" s="59" t="n"/>
      <c r="CV1209" s="59" t="n"/>
      <c r="CW1209" s="59" t="n"/>
      <c r="CX1209" s="59" t="n"/>
      <c r="CY1209" s="59" t="n"/>
      <c r="CZ1209" s="59" t="n"/>
    </row>
    <row r="1210">
      <c r="D1210" s="107" t="inlineStr">
        <is>
          <t>Dividend Amount</t>
        </is>
      </c>
      <c r="E1210" s="107" t="n">
        <v>0.324675</v>
      </c>
      <c r="F1210" s="107" t="n"/>
      <c r="G1210" s="107" t="n"/>
      <c r="H1210" s="107" t="n"/>
      <c r="I1210" s="107" t="n"/>
      <c r="J1210" s="107" t="n"/>
      <c r="K1210" s="107" t="n"/>
      <c r="L1210" s="107" t="n"/>
      <c r="M1210" s="107" t="n"/>
      <c r="N1210" s="107" t="n"/>
      <c r="O1210" s="107" t="n"/>
      <c r="P1210" s="107" t="n"/>
      <c r="Q1210" s="107" t="n"/>
      <c r="R1210" s="107" t="n"/>
      <c r="S1210" s="107" t="n"/>
      <c r="T1210" s="107" t="n"/>
      <c r="U1210" s="107" t="n"/>
      <c r="V1210" s="107" t="n"/>
      <c r="W1210" s="107" t="n"/>
      <c r="X1210" s="107" t="n"/>
      <c r="Y1210" s="107" t="n"/>
      <c r="Z1210" s="107" t="n"/>
      <c r="AA1210" s="107" t="n"/>
      <c r="AB1210" s="107" t="n"/>
      <c r="AC1210" s="107" t="n"/>
      <c r="AD1210" s="107" t="n"/>
      <c r="AE1210" s="107" t="n"/>
      <c r="AF1210" s="107" t="n"/>
      <c r="AG1210" s="107" t="n"/>
      <c r="AH1210" s="107" t="n"/>
      <c r="AI1210" s="107" t="n"/>
      <c r="AJ1210" s="107" t="n"/>
      <c r="AK1210" s="107" t="n"/>
      <c r="AL1210" s="107" t="n"/>
      <c r="AM1210" s="107" t="n"/>
      <c r="AN1210" s="107" t="n"/>
      <c r="AO1210" s="107" t="n"/>
      <c r="AP1210" s="107" t="n"/>
      <c r="AQ1210" s="107" t="n"/>
      <c r="AR1210" s="107" t="n"/>
      <c r="AS1210" s="107" t="n"/>
      <c r="AT1210" s="107" t="n"/>
      <c r="AU1210" s="107" t="n"/>
      <c r="AV1210" s="107" t="n"/>
      <c r="AW1210" s="107" t="n"/>
      <c r="AX1210" s="107" t="n"/>
      <c r="AY1210" s="107" t="n"/>
      <c r="AZ1210" s="107" t="n"/>
      <c r="BA1210" s="107" t="n"/>
      <c r="BB1210" s="107" t="n"/>
      <c r="BC1210" s="107" t="n"/>
      <c r="BD1210" s="107" t="n"/>
      <c r="BE1210" s="107" t="n"/>
      <c r="BF1210" s="107" t="n"/>
      <c r="BG1210" s="107" t="n"/>
      <c r="BH1210" s="107" t="n"/>
      <c r="BI1210" s="107" t="n"/>
      <c r="BJ1210" s="107" t="n"/>
      <c r="BK1210" s="107" t="n"/>
      <c r="BL1210" s="107" t="n"/>
      <c r="BM1210" s="107" t="n"/>
      <c r="BN1210" s="107" t="n"/>
      <c r="BO1210" s="107" t="n"/>
      <c r="BP1210" s="107" t="n"/>
      <c r="BQ1210" s="107" t="n"/>
      <c r="BR1210" s="107" t="n"/>
      <c r="BS1210" s="107" t="n"/>
      <c r="BT1210" s="107" t="n"/>
      <c r="BU1210" s="107" t="n"/>
      <c r="BV1210" s="107" t="n"/>
      <c r="BW1210" s="107" t="n"/>
      <c r="BX1210" s="107" t="n"/>
      <c r="BY1210" s="107" t="n"/>
      <c r="BZ1210" s="107" t="n"/>
      <c r="CA1210" s="107" t="n"/>
      <c r="CB1210" s="107" t="n"/>
      <c r="CC1210" s="107" t="n"/>
      <c r="CD1210" s="107" t="n"/>
      <c r="CE1210" s="107" t="n"/>
      <c r="CF1210" s="107" t="n"/>
      <c r="CG1210" s="107" t="n"/>
      <c r="CH1210" s="107" t="n"/>
      <c r="CI1210" s="107" t="n"/>
      <c r="CJ1210" s="107" t="n"/>
      <c r="CK1210" s="107" t="n"/>
      <c r="CL1210" s="107" t="n"/>
      <c r="CM1210" s="107" t="n"/>
      <c r="CN1210" s="107" t="n"/>
      <c r="CO1210" s="107" t="n"/>
      <c r="CP1210" s="107" t="n"/>
      <c r="CQ1210" s="107" t="n"/>
      <c r="CR1210" s="107" t="n"/>
      <c r="CS1210" s="107" t="n"/>
      <c r="CT1210" s="107" t="n"/>
      <c r="CU1210" s="107" t="n"/>
      <c r="CV1210" s="107" t="n"/>
      <c r="CW1210" s="107" t="n"/>
      <c r="CX1210" s="107" t="n"/>
      <c r="CY1210" s="107" t="n"/>
      <c r="CZ1210" s="107" t="n"/>
    </row>
    <row r="1211">
      <c r="D1211" t="inlineStr">
        <is>
          <t>Dividend Frequency</t>
        </is>
      </c>
      <c r="E1211" t="inlineStr">
        <is>
          <t>None</t>
        </is>
      </c>
    </row>
    <row r="1212">
      <c r="D1212" t="inlineStr">
        <is>
          <t>Dividend Type</t>
        </is>
      </c>
      <c r="E1212" t="inlineStr">
        <is>
          <t>Entitlement</t>
        </is>
      </c>
    </row>
    <row r="1213">
      <c r="A1213" s="2">
        <f>IF($A1206="","","   projections")</f>
        <v/>
      </c>
      <c r="B1213" s="68">
        <f>IF($A1206="",0,COUNT($E1214:$CZ1214))</f>
        <v/>
      </c>
      <c r="C1213" s="69">
        <f>IF($B1213=0,0,MAX($E1214:$CZ1214))</f>
        <v/>
      </c>
      <c r="D1213" s="58">
        <f>_xll.BDS($A1206,'Field Check'!$C$42,"headers=y","startcol=1","endcol=3","dir=h")</f>
        <v/>
      </c>
      <c r="E1213" s="59" t="n"/>
      <c r="F1213" s="59" t="n"/>
      <c r="G1213" s="59" t="n"/>
      <c r="H1213" s="59" t="n"/>
      <c r="I1213" s="59" t="n"/>
      <c r="J1213" s="59" t="n"/>
      <c r="K1213" s="59" t="n"/>
      <c r="L1213" s="59" t="n"/>
      <c r="M1213" s="59" t="n"/>
      <c r="N1213" s="59" t="n"/>
      <c r="O1213" s="59" t="n"/>
      <c r="P1213" s="59" t="n"/>
      <c r="Q1213" s="59" t="n"/>
      <c r="R1213" s="59" t="n"/>
      <c r="S1213" s="59" t="n"/>
      <c r="T1213" s="59" t="n"/>
      <c r="U1213" s="59" t="n"/>
      <c r="V1213" s="59" t="n"/>
      <c r="W1213" s="59" t="n"/>
      <c r="X1213" s="59" t="n"/>
      <c r="Y1213" s="59" t="n"/>
      <c r="Z1213" s="59" t="n"/>
      <c r="AA1213" s="59" t="n"/>
      <c r="AB1213" s="59" t="n"/>
      <c r="AC1213" s="59" t="n"/>
      <c r="AD1213" s="59" t="n"/>
      <c r="AE1213" s="59" t="n"/>
      <c r="AF1213" s="59" t="n"/>
      <c r="AG1213" s="59" t="n"/>
      <c r="AH1213" s="59" t="n"/>
      <c r="AI1213" s="59" t="n"/>
      <c r="AJ1213" s="59" t="n"/>
      <c r="AK1213" s="59" t="n"/>
      <c r="AL1213" s="59" t="n"/>
      <c r="AM1213" s="59" t="n"/>
      <c r="AN1213" s="59" t="n"/>
      <c r="AO1213" s="59" t="n"/>
      <c r="AP1213" s="59" t="n"/>
      <c r="AQ1213" s="59" t="n"/>
      <c r="AR1213" s="59" t="n"/>
      <c r="AS1213" s="59" t="n"/>
      <c r="AT1213" s="59" t="n"/>
      <c r="AU1213" s="59" t="n"/>
      <c r="AV1213" s="59" t="n"/>
      <c r="AW1213" s="59" t="n"/>
      <c r="AX1213" s="59" t="n"/>
      <c r="AY1213" s="59" t="n"/>
      <c r="AZ1213" s="59" t="n"/>
      <c r="BA1213" s="59" t="n"/>
      <c r="BB1213" s="59" t="n"/>
      <c r="BC1213" s="59" t="n"/>
      <c r="BD1213" s="59" t="n"/>
      <c r="BE1213" s="59" t="n"/>
      <c r="BF1213" s="59" t="n"/>
      <c r="BG1213" s="59" t="n"/>
      <c r="BH1213" s="59" t="n"/>
      <c r="BI1213" s="59" t="n"/>
      <c r="BJ1213" s="59" t="n"/>
      <c r="BK1213" s="59" t="n"/>
      <c r="BL1213" s="59" t="n"/>
      <c r="BM1213" s="59" t="n"/>
      <c r="BN1213" s="59" t="n"/>
      <c r="BO1213" s="59" t="n"/>
      <c r="BP1213" s="59" t="n"/>
      <c r="BQ1213" s="59" t="n"/>
      <c r="BR1213" s="59" t="n"/>
      <c r="BS1213" s="59" t="n"/>
      <c r="BT1213" s="59" t="n"/>
      <c r="BU1213" s="59" t="n"/>
      <c r="BV1213" s="59" t="n"/>
      <c r="BW1213" s="59" t="n"/>
      <c r="BX1213" s="59" t="n"/>
      <c r="BY1213" s="59" t="n"/>
      <c r="BZ1213" s="59" t="n"/>
      <c r="CA1213" s="59" t="n"/>
      <c r="CB1213" s="59" t="n"/>
      <c r="CC1213" s="59" t="n"/>
      <c r="CD1213" s="59" t="n"/>
      <c r="CE1213" s="59" t="n"/>
      <c r="CF1213" s="59" t="n"/>
      <c r="CG1213" s="59" t="n"/>
      <c r="CH1213" s="59" t="n"/>
      <c r="CI1213" s="59" t="n"/>
      <c r="CJ1213" s="59" t="n"/>
      <c r="CK1213" s="59" t="n"/>
      <c r="CL1213" s="59" t="n"/>
      <c r="CM1213" s="59" t="n"/>
      <c r="CN1213" s="59" t="n"/>
      <c r="CO1213" s="59" t="n"/>
      <c r="CP1213" s="59" t="n"/>
      <c r="CQ1213" s="59" t="n"/>
      <c r="CR1213" s="59" t="n"/>
      <c r="CS1213" s="59" t="n"/>
      <c r="CT1213" s="59" t="n"/>
      <c r="CU1213" s="59" t="n"/>
      <c r="CV1213" s="59" t="n"/>
      <c r="CW1213" s="59" t="n"/>
      <c r="CX1213" s="59" t="n"/>
      <c r="CY1213" s="59" t="n"/>
      <c r="CZ1213" s="59" t="n"/>
    </row>
    <row r="1214">
      <c r="D1214" s="59" t="n"/>
      <c r="E1214" s="59" t="n"/>
      <c r="F1214" s="59" t="n"/>
      <c r="G1214" s="59" t="n"/>
      <c r="H1214" s="59" t="n"/>
      <c r="I1214" s="59" t="n"/>
      <c r="J1214" s="59" t="n"/>
      <c r="K1214" s="59" t="n"/>
      <c r="L1214" s="59" t="n"/>
      <c r="M1214" s="59" t="n"/>
      <c r="N1214" s="59" t="n"/>
      <c r="O1214" s="59" t="n"/>
      <c r="P1214" s="59" t="n"/>
      <c r="Q1214" s="59" t="n"/>
      <c r="R1214" s="59" t="n"/>
      <c r="S1214" s="59" t="n"/>
      <c r="T1214" s="59" t="n"/>
      <c r="U1214" s="59" t="n"/>
      <c r="V1214" s="59" t="n"/>
      <c r="W1214" s="59" t="n"/>
      <c r="X1214" s="59" t="n"/>
      <c r="Y1214" s="59" t="n"/>
      <c r="Z1214" s="59" t="n"/>
      <c r="AA1214" s="59" t="n"/>
      <c r="AB1214" s="59" t="n"/>
      <c r="AC1214" s="59" t="n"/>
      <c r="AD1214" s="59" t="n"/>
      <c r="AE1214" s="59" t="n"/>
      <c r="AF1214" s="59" t="n"/>
      <c r="AG1214" s="59" t="n"/>
      <c r="AH1214" s="59" t="n"/>
      <c r="AI1214" s="59" t="n"/>
      <c r="AJ1214" s="59" t="n"/>
      <c r="AK1214" s="59" t="n"/>
      <c r="AL1214" s="59" t="n"/>
      <c r="AM1214" s="59" t="n"/>
      <c r="AN1214" s="59" t="n"/>
      <c r="AO1214" s="59" t="n"/>
      <c r="AP1214" s="59" t="n"/>
      <c r="AQ1214" s="59" t="n"/>
      <c r="AR1214" s="59" t="n"/>
      <c r="AS1214" s="59" t="n"/>
      <c r="AT1214" s="59" t="n"/>
      <c r="AU1214" s="59" t="n"/>
      <c r="AV1214" s="59" t="n"/>
      <c r="AW1214" s="59" t="n"/>
      <c r="AX1214" s="59" t="n"/>
      <c r="AY1214" s="59" t="n"/>
      <c r="AZ1214" s="59" t="n"/>
      <c r="BA1214" s="59" t="n"/>
      <c r="BB1214" s="59" t="n"/>
      <c r="BC1214" s="59" t="n"/>
      <c r="BD1214" s="59" t="n"/>
      <c r="BE1214" s="59" t="n"/>
      <c r="BF1214" s="59" t="n"/>
      <c r="BG1214" s="59" t="n"/>
      <c r="BH1214" s="59" t="n"/>
      <c r="BI1214" s="59" t="n"/>
      <c r="BJ1214" s="59" t="n"/>
      <c r="BK1214" s="59" t="n"/>
      <c r="BL1214" s="59" t="n"/>
      <c r="BM1214" s="59" t="n"/>
      <c r="BN1214" s="59" t="n"/>
      <c r="BO1214" s="59" t="n"/>
      <c r="BP1214" s="59" t="n"/>
      <c r="BQ1214" s="59" t="n"/>
      <c r="BR1214" s="59" t="n"/>
      <c r="BS1214" s="59" t="n"/>
      <c r="BT1214" s="59" t="n"/>
      <c r="BU1214" s="59" t="n"/>
      <c r="BV1214" s="59" t="n"/>
      <c r="BW1214" s="59" t="n"/>
      <c r="BX1214" s="59" t="n"/>
      <c r="BY1214" s="59" t="n"/>
      <c r="BZ1214" s="59" t="n"/>
      <c r="CA1214" s="59" t="n"/>
      <c r="CB1214" s="59" t="n"/>
      <c r="CC1214" s="59" t="n"/>
      <c r="CD1214" s="59" t="n"/>
      <c r="CE1214" s="59" t="n"/>
      <c r="CF1214" s="59" t="n"/>
      <c r="CG1214" s="59" t="n"/>
      <c r="CH1214" s="59" t="n"/>
      <c r="CI1214" s="59" t="n"/>
      <c r="CJ1214" s="59" t="n"/>
      <c r="CK1214" s="59" t="n"/>
      <c r="CL1214" s="59" t="n"/>
      <c r="CM1214" s="59" t="n"/>
      <c r="CN1214" s="59" t="n"/>
      <c r="CO1214" s="59" t="n"/>
      <c r="CP1214" s="59" t="n"/>
      <c r="CQ1214" s="59" t="n"/>
      <c r="CR1214" s="59" t="n"/>
      <c r="CS1214" s="59" t="n"/>
      <c r="CT1214" s="59" t="n"/>
      <c r="CU1214" s="59" t="n"/>
      <c r="CV1214" s="59" t="n"/>
      <c r="CW1214" s="59" t="n"/>
      <c r="CX1214" s="59" t="n"/>
      <c r="CY1214" s="59" t="n"/>
      <c r="CZ1214" s="59" t="n"/>
    </row>
    <row r="1215">
      <c r="D1215" s="107" t="n"/>
      <c r="E1215" s="107" t="n"/>
      <c r="F1215" s="107" t="n"/>
      <c r="G1215" s="107" t="n"/>
      <c r="H1215" s="107" t="n"/>
      <c r="I1215" s="107" t="n"/>
      <c r="J1215" s="107" t="n"/>
      <c r="K1215" s="107" t="n"/>
      <c r="L1215" s="107" t="n"/>
      <c r="M1215" s="107" t="n"/>
      <c r="N1215" s="107" t="n"/>
      <c r="O1215" s="107" t="n"/>
      <c r="P1215" s="107" t="n"/>
      <c r="Q1215" s="107" t="n"/>
      <c r="R1215" s="107" t="n"/>
      <c r="S1215" s="107" t="n"/>
      <c r="T1215" s="107" t="n"/>
      <c r="U1215" s="107" t="n"/>
      <c r="V1215" s="107" t="n"/>
      <c r="W1215" s="107" t="n"/>
      <c r="X1215" s="107" t="n"/>
      <c r="Y1215" s="107" t="n"/>
      <c r="Z1215" s="107" t="n"/>
      <c r="AA1215" s="107" t="n"/>
      <c r="AB1215" s="107" t="n"/>
      <c r="AC1215" s="107" t="n"/>
      <c r="AD1215" s="107" t="n"/>
      <c r="AE1215" s="107" t="n"/>
      <c r="AF1215" s="107" t="n"/>
      <c r="AG1215" s="107" t="n"/>
      <c r="AH1215" s="107" t="n"/>
      <c r="AI1215" s="107" t="n"/>
      <c r="AJ1215" s="107" t="n"/>
      <c r="AK1215" s="107" t="n"/>
      <c r="AL1215" s="107" t="n"/>
      <c r="AM1215" s="107" t="n"/>
      <c r="AN1215" s="107" t="n"/>
      <c r="AO1215" s="107" t="n"/>
      <c r="AP1215" s="107" t="n"/>
      <c r="AQ1215" s="107" t="n"/>
      <c r="AR1215" s="107" t="n"/>
      <c r="AS1215" s="107" t="n"/>
      <c r="AT1215" s="107" t="n"/>
      <c r="AU1215" s="107" t="n"/>
      <c r="AV1215" s="107" t="n"/>
      <c r="AW1215" s="107" t="n"/>
      <c r="AX1215" s="107" t="n"/>
      <c r="AY1215" s="107" t="n"/>
      <c r="AZ1215" s="107" t="n"/>
      <c r="BA1215" s="107" t="n"/>
      <c r="BB1215" s="107" t="n"/>
      <c r="BC1215" s="107" t="n"/>
      <c r="BD1215" s="107" t="n"/>
      <c r="BE1215" s="107" t="n"/>
      <c r="BF1215" s="107" t="n"/>
      <c r="BG1215" s="107" t="n"/>
      <c r="BH1215" s="107" t="n"/>
      <c r="BI1215" s="107" t="n"/>
      <c r="BJ1215" s="107" t="n"/>
      <c r="BK1215" s="107" t="n"/>
      <c r="BL1215" s="107" t="n"/>
      <c r="BM1215" s="107" t="n"/>
      <c r="BN1215" s="107" t="n"/>
      <c r="BO1215" s="107" t="n"/>
      <c r="BP1215" s="107" t="n"/>
      <c r="BQ1215" s="107" t="n"/>
      <c r="BR1215" s="107" t="n"/>
      <c r="BS1215" s="107" t="n"/>
      <c r="BT1215" s="107" t="n"/>
      <c r="BU1215" s="107" t="n"/>
      <c r="BV1215" s="107" t="n"/>
      <c r="BW1215" s="107" t="n"/>
      <c r="BX1215" s="107" t="n"/>
      <c r="BY1215" s="107" t="n"/>
      <c r="BZ1215" s="107" t="n"/>
      <c r="CA1215" s="107" t="n"/>
      <c r="CB1215" s="107" t="n"/>
      <c r="CC1215" s="107" t="n"/>
      <c r="CD1215" s="107" t="n"/>
      <c r="CE1215" s="107" t="n"/>
      <c r="CF1215" s="107" t="n"/>
      <c r="CG1215" s="107" t="n"/>
      <c r="CH1215" s="107" t="n"/>
      <c r="CI1215" s="107" t="n"/>
      <c r="CJ1215" s="107" t="n"/>
      <c r="CK1215" s="107" t="n"/>
      <c r="CL1215" s="107" t="n"/>
      <c r="CM1215" s="107" t="n"/>
      <c r="CN1215" s="107" t="n"/>
      <c r="CO1215" s="107" t="n"/>
      <c r="CP1215" s="107" t="n"/>
      <c r="CQ1215" s="107" t="n"/>
      <c r="CR1215" s="107" t="n"/>
      <c r="CS1215" s="107" t="n"/>
      <c r="CT1215" s="107" t="n"/>
      <c r="CU1215" s="107" t="n"/>
      <c r="CV1215" s="107" t="n"/>
      <c r="CW1215" s="107" t="n"/>
      <c r="CX1215" s="107" t="n"/>
      <c r="CY1215" s="107" t="n"/>
      <c r="CZ1215" s="107" t="n"/>
    </row>
    <row r="1217">
      <c r="A1217" s="126">
        <f>IF('AS51'!$C$116="","",'AS51'!$C$116)</f>
        <v/>
      </c>
      <c r="B1217" s="68">
        <f>IF($A1217="",0,COUNT($E1218:$CZ1218))</f>
        <v/>
      </c>
      <c r="C1217" s="69">
        <f>IF($B1217=0,0,MAX($E1218:$CZ1218))</f>
        <v/>
      </c>
      <c r="D1217" s="58">
        <f>_xll.BDS($A1217,'Field Check'!$C$44,"headers=y","startcol=1","endcol=7","dir=h","DVD_START_DT",'Field Check'!$C$59,"DVD_END_DT",'Field Check'!$D$59)</f>
        <v/>
      </c>
      <c r="E1217" s="59" t="n"/>
      <c r="F1217" s="59" t="n"/>
      <c r="G1217" s="59" t="n"/>
      <c r="H1217" s="59" t="n"/>
      <c r="I1217" s="59" t="n"/>
      <c r="J1217" s="59" t="n"/>
      <c r="K1217" s="59" t="n"/>
      <c r="L1217" s="59" t="n"/>
      <c r="M1217" s="59" t="n"/>
      <c r="N1217" s="59" t="n"/>
      <c r="O1217" s="59" t="n"/>
      <c r="P1217" s="59" t="n"/>
      <c r="Q1217" s="59" t="n"/>
      <c r="R1217" s="59" t="n"/>
      <c r="S1217" s="59" t="n"/>
      <c r="T1217" s="59" t="n"/>
      <c r="U1217" s="59" t="n"/>
      <c r="V1217" s="59" t="n"/>
      <c r="W1217" s="59" t="n"/>
      <c r="X1217" s="59" t="n"/>
      <c r="Y1217" s="59" t="n"/>
      <c r="Z1217" s="59" t="n"/>
      <c r="AA1217" s="59" t="n"/>
      <c r="AB1217" s="59" t="n"/>
      <c r="AC1217" s="59" t="n"/>
      <c r="AD1217" s="59" t="n"/>
      <c r="AE1217" s="59" t="n"/>
      <c r="AF1217" s="59" t="n"/>
      <c r="AG1217" s="59" t="n"/>
      <c r="AH1217" s="59" t="n"/>
      <c r="AI1217" s="59" t="n"/>
      <c r="AJ1217" s="59" t="n"/>
      <c r="AK1217" s="59" t="n"/>
      <c r="AL1217" s="59" t="n"/>
      <c r="AM1217" s="59" t="n"/>
      <c r="AN1217" s="59" t="n"/>
      <c r="AO1217" s="59" t="n"/>
      <c r="AP1217" s="59" t="n"/>
      <c r="AQ1217" s="59" t="n"/>
      <c r="AR1217" s="59" t="n"/>
      <c r="AS1217" s="59" t="n"/>
      <c r="AT1217" s="59" t="n"/>
      <c r="AU1217" s="59" t="n"/>
      <c r="AV1217" s="59" t="n"/>
      <c r="AW1217" s="59" t="n"/>
      <c r="AX1217" s="59" t="n"/>
      <c r="AY1217" s="59" t="n"/>
      <c r="AZ1217" s="59" t="n"/>
      <c r="BA1217" s="59" t="n"/>
      <c r="BB1217" s="59" t="n"/>
      <c r="BC1217" s="59" t="n"/>
      <c r="BD1217" s="59" t="n"/>
      <c r="BE1217" s="59" t="n"/>
      <c r="BF1217" s="59" t="n"/>
      <c r="BG1217" s="59" t="n"/>
      <c r="BH1217" s="59" t="n"/>
      <c r="BI1217" s="59" t="n"/>
      <c r="BJ1217" s="59" t="n"/>
      <c r="BK1217" s="59" t="n"/>
      <c r="BL1217" s="59" t="n"/>
      <c r="BM1217" s="59" t="n"/>
      <c r="BN1217" s="59" t="n"/>
      <c r="BO1217" s="59" t="n"/>
      <c r="BP1217" s="59" t="n"/>
      <c r="BQ1217" s="59" t="n"/>
      <c r="BR1217" s="59" t="n"/>
      <c r="BS1217" s="59" t="n"/>
      <c r="BT1217" s="59" t="n"/>
      <c r="BU1217" s="59" t="n"/>
      <c r="BV1217" s="59" t="n"/>
      <c r="BW1217" s="59" t="n"/>
      <c r="BX1217" s="59" t="n"/>
      <c r="BY1217" s="59" t="n"/>
      <c r="BZ1217" s="59" t="n"/>
      <c r="CA1217" s="59" t="n"/>
      <c r="CB1217" s="59" t="n"/>
      <c r="CC1217" s="59" t="n"/>
      <c r="CD1217" s="59" t="n"/>
      <c r="CE1217" s="59" t="n"/>
      <c r="CF1217" s="59" t="n"/>
      <c r="CG1217" s="59" t="n"/>
      <c r="CH1217" s="59" t="n"/>
      <c r="CI1217" s="59" t="n"/>
      <c r="CJ1217" s="59" t="n"/>
      <c r="CK1217" s="59" t="n"/>
      <c r="CL1217" s="59" t="n"/>
      <c r="CM1217" s="59" t="n"/>
      <c r="CN1217" s="59" t="n"/>
      <c r="CO1217" s="59" t="n"/>
      <c r="CP1217" s="59" t="n"/>
      <c r="CQ1217" s="59" t="n"/>
      <c r="CR1217" s="59" t="n"/>
      <c r="CS1217" s="59" t="n"/>
      <c r="CT1217" s="59" t="n"/>
      <c r="CU1217" s="59" t="n"/>
      <c r="CV1217" s="59" t="n"/>
      <c r="CW1217" s="59" t="n"/>
      <c r="CX1217" s="59" t="n"/>
      <c r="CY1217" s="59" t="n"/>
      <c r="CZ1217" s="59" t="n"/>
    </row>
    <row r="1218">
      <c r="D1218" s="59" t="n"/>
      <c r="E1218" s="59" t="n"/>
      <c r="F1218" s="59" t="n"/>
      <c r="G1218" s="59" t="n"/>
      <c r="H1218" s="59" t="n"/>
      <c r="I1218" s="59" t="n"/>
      <c r="J1218" s="59" t="n"/>
      <c r="K1218" s="59" t="n"/>
      <c r="L1218" s="59" t="n"/>
      <c r="M1218" s="59" t="n"/>
      <c r="N1218" s="59" t="n"/>
      <c r="O1218" s="59" t="n"/>
      <c r="P1218" s="59" t="n"/>
      <c r="Q1218" s="59" t="n"/>
      <c r="R1218" s="59" t="n"/>
      <c r="S1218" s="59" t="n"/>
      <c r="T1218" s="59" t="n"/>
      <c r="U1218" s="59" t="n"/>
      <c r="V1218" s="59" t="n"/>
      <c r="W1218" s="59" t="n"/>
      <c r="X1218" s="59" t="n"/>
      <c r="Y1218" s="59" t="n"/>
      <c r="Z1218" s="59" t="n"/>
      <c r="AA1218" s="59" t="n"/>
      <c r="AB1218" s="59" t="n"/>
      <c r="AC1218" s="59" t="n"/>
      <c r="AD1218" s="59" t="n"/>
      <c r="AE1218" s="59" t="n"/>
      <c r="AF1218" s="59" t="n"/>
      <c r="AG1218" s="59" t="n"/>
      <c r="AH1218" s="59" t="n"/>
      <c r="AI1218" s="59" t="n"/>
      <c r="AJ1218" s="59" t="n"/>
      <c r="AK1218" s="59" t="n"/>
      <c r="AL1218" s="59" t="n"/>
      <c r="AM1218" s="59" t="n"/>
      <c r="AN1218" s="59" t="n"/>
      <c r="AO1218" s="59" t="n"/>
      <c r="AP1218" s="59" t="n"/>
      <c r="AQ1218" s="59" t="n"/>
      <c r="AR1218" s="59" t="n"/>
      <c r="AS1218" s="59" t="n"/>
      <c r="AT1218" s="59" t="n"/>
      <c r="AU1218" s="59" t="n"/>
      <c r="AV1218" s="59" t="n"/>
      <c r="AW1218" s="59" t="n"/>
      <c r="AX1218" s="59" t="n"/>
      <c r="AY1218" s="59" t="n"/>
      <c r="AZ1218" s="59" t="n"/>
      <c r="BA1218" s="59" t="n"/>
      <c r="BB1218" s="59" t="n"/>
      <c r="BC1218" s="59" t="n"/>
      <c r="BD1218" s="59" t="n"/>
      <c r="BE1218" s="59" t="n"/>
      <c r="BF1218" s="59" t="n"/>
      <c r="BG1218" s="59" t="n"/>
      <c r="BH1218" s="59" t="n"/>
      <c r="BI1218" s="59" t="n"/>
      <c r="BJ1218" s="59" t="n"/>
      <c r="BK1218" s="59" t="n"/>
      <c r="BL1218" s="59" t="n"/>
      <c r="BM1218" s="59" t="n"/>
      <c r="BN1218" s="59" t="n"/>
      <c r="BO1218" s="59" t="n"/>
      <c r="BP1218" s="59" t="n"/>
      <c r="BQ1218" s="59" t="n"/>
      <c r="BR1218" s="59" t="n"/>
      <c r="BS1218" s="59" t="n"/>
      <c r="BT1218" s="59" t="n"/>
      <c r="BU1218" s="59" t="n"/>
      <c r="BV1218" s="59" t="n"/>
      <c r="BW1218" s="59" t="n"/>
      <c r="BX1218" s="59" t="n"/>
      <c r="BY1218" s="59" t="n"/>
      <c r="BZ1218" s="59" t="n"/>
      <c r="CA1218" s="59" t="n"/>
      <c r="CB1218" s="59" t="n"/>
      <c r="CC1218" s="59" t="n"/>
      <c r="CD1218" s="59" t="n"/>
      <c r="CE1218" s="59" t="n"/>
      <c r="CF1218" s="59" t="n"/>
      <c r="CG1218" s="59" t="n"/>
      <c r="CH1218" s="59" t="n"/>
      <c r="CI1218" s="59" t="n"/>
      <c r="CJ1218" s="59" t="n"/>
      <c r="CK1218" s="59" t="n"/>
      <c r="CL1218" s="59" t="n"/>
      <c r="CM1218" s="59" t="n"/>
      <c r="CN1218" s="59" t="n"/>
      <c r="CO1218" s="59" t="n"/>
      <c r="CP1218" s="59" t="n"/>
      <c r="CQ1218" s="59" t="n"/>
      <c r="CR1218" s="59" t="n"/>
      <c r="CS1218" s="59" t="n"/>
      <c r="CT1218" s="59" t="n"/>
      <c r="CU1218" s="59" t="n"/>
      <c r="CV1218" s="59" t="n"/>
      <c r="CW1218" s="59" t="n"/>
      <c r="CX1218" s="59" t="n"/>
      <c r="CY1218" s="59" t="n"/>
      <c r="CZ1218" s="59" t="n"/>
    </row>
    <row r="1219">
      <c r="D1219" s="59" t="n"/>
      <c r="E1219" s="59" t="n"/>
      <c r="F1219" s="59" t="n"/>
      <c r="G1219" s="59" t="n"/>
      <c r="H1219" s="59" t="n"/>
      <c r="I1219" s="59" t="n"/>
      <c r="J1219" s="59" t="n"/>
      <c r="K1219" s="59" t="n"/>
      <c r="L1219" s="59" t="n"/>
      <c r="M1219" s="59" t="n"/>
      <c r="N1219" s="59" t="n"/>
      <c r="O1219" s="59" t="n"/>
      <c r="P1219" s="59" t="n"/>
      <c r="Q1219" s="59" t="n"/>
      <c r="R1219" s="59" t="n"/>
      <c r="S1219" s="59" t="n"/>
      <c r="T1219" s="59" t="n"/>
      <c r="U1219" s="59" t="n"/>
      <c r="V1219" s="59" t="n"/>
      <c r="W1219" s="59" t="n"/>
      <c r="X1219" s="59" t="n"/>
      <c r="Y1219" s="59" t="n"/>
      <c r="Z1219" s="59" t="n"/>
      <c r="AA1219" s="59" t="n"/>
      <c r="AB1219" s="59" t="n"/>
      <c r="AC1219" s="59" t="n"/>
      <c r="AD1219" s="59" t="n"/>
      <c r="AE1219" s="59" t="n"/>
      <c r="AF1219" s="59" t="n"/>
      <c r="AG1219" s="59" t="n"/>
      <c r="AH1219" s="59" t="n"/>
      <c r="AI1219" s="59" t="n"/>
      <c r="AJ1219" s="59" t="n"/>
      <c r="AK1219" s="59" t="n"/>
      <c r="AL1219" s="59" t="n"/>
      <c r="AM1219" s="59" t="n"/>
      <c r="AN1219" s="59" t="n"/>
      <c r="AO1219" s="59" t="n"/>
      <c r="AP1219" s="59" t="n"/>
      <c r="AQ1219" s="59" t="n"/>
      <c r="AR1219" s="59" t="n"/>
      <c r="AS1219" s="59" t="n"/>
      <c r="AT1219" s="59" t="n"/>
      <c r="AU1219" s="59" t="n"/>
      <c r="AV1219" s="59" t="n"/>
      <c r="AW1219" s="59" t="n"/>
      <c r="AX1219" s="59" t="n"/>
      <c r="AY1219" s="59" t="n"/>
      <c r="AZ1219" s="59" t="n"/>
      <c r="BA1219" s="59" t="n"/>
      <c r="BB1219" s="59" t="n"/>
      <c r="BC1219" s="59" t="n"/>
      <c r="BD1219" s="59" t="n"/>
      <c r="BE1219" s="59" t="n"/>
      <c r="BF1219" s="59" t="n"/>
      <c r="BG1219" s="59" t="n"/>
      <c r="BH1219" s="59" t="n"/>
      <c r="BI1219" s="59" t="n"/>
      <c r="BJ1219" s="59" t="n"/>
      <c r="BK1219" s="59" t="n"/>
      <c r="BL1219" s="59" t="n"/>
      <c r="BM1219" s="59" t="n"/>
      <c r="BN1219" s="59" t="n"/>
      <c r="BO1219" s="59" t="n"/>
      <c r="BP1219" s="59" t="n"/>
      <c r="BQ1219" s="59" t="n"/>
      <c r="BR1219" s="59" t="n"/>
      <c r="BS1219" s="59" t="n"/>
      <c r="BT1219" s="59" t="n"/>
      <c r="BU1219" s="59" t="n"/>
      <c r="BV1219" s="59" t="n"/>
      <c r="BW1219" s="59" t="n"/>
      <c r="BX1219" s="59" t="n"/>
      <c r="BY1219" s="59" t="n"/>
      <c r="BZ1219" s="59" t="n"/>
      <c r="CA1219" s="59" t="n"/>
      <c r="CB1219" s="59" t="n"/>
      <c r="CC1219" s="59" t="n"/>
      <c r="CD1219" s="59" t="n"/>
      <c r="CE1219" s="59" t="n"/>
      <c r="CF1219" s="59" t="n"/>
      <c r="CG1219" s="59" t="n"/>
      <c r="CH1219" s="59" t="n"/>
      <c r="CI1219" s="59" t="n"/>
      <c r="CJ1219" s="59" t="n"/>
      <c r="CK1219" s="59" t="n"/>
      <c r="CL1219" s="59" t="n"/>
      <c r="CM1219" s="59" t="n"/>
      <c r="CN1219" s="59" t="n"/>
      <c r="CO1219" s="59" t="n"/>
      <c r="CP1219" s="59" t="n"/>
      <c r="CQ1219" s="59" t="n"/>
      <c r="CR1219" s="59" t="n"/>
      <c r="CS1219" s="59" t="n"/>
      <c r="CT1219" s="59" t="n"/>
      <c r="CU1219" s="59" t="n"/>
      <c r="CV1219" s="59" t="n"/>
      <c r="CW1219" s="59" t="n"/>
      <c r="CX1219" s="59" t="n"/>
      <c r="CY1219" s="59" t="n"/>
      <c r="CZ1219" s="59" t="n"/>
    </row>
    <row r="1220">
      <c r="D1220" s="59" t="n"/>
      <c r="E1220" s="59" t="n"/>
      <c r="F1220" s="59" t="n"/>
      <c r="G1220" s="59" t="n"/>
      <c r="H1220" s="59" t="n"/>
      <c r="I1220" s="59" t="n"/>
      <c r="J1220" s="59" t="n"/>
      <c r="K1220" s="59" t="n"/>
      <c r="L1220" s="59" t="n"/>
      <c r="M1220" s="59" t="n"/>
      <c r="N1220" s="59" t="n"/>
      <c r="O1220" s="59" t="n"/>
      <c r="P1220" s="59" t="n"/>
      <c r="Q1220" s="59" t="n"/>
      <c r="R1220" s="59" t="n"/>
      <c r="S1220" s="59" t="n"/>
      <c r="T1220" s="59" t="n"/>
      <c r="U1220" s="59" t="n"/>
      <c r="V1220" s="59" t="n"/>
      <c r="W1220" s="59" t="n"/>
      <c r="X1220" s="59" t="n"/>
      <c r="Y1220" s="59" t="n"/>
      <c r="Z1220" s="59" t="n"/>
      <c r="AA1220" s="59" t="n"/>
      <c r="AB1220" s="59" t="n"/>
      <c r="AC1220" s="59" t="n"/>
      <c r="AD1220" s="59" t="n"/>
      <c r="AE1220" s="59" t="n"/>
      <c r="AF1220" s="59" t="n"/>
      <c r="AG1220" s="59" t="n"/>
      <c r="AH1220" s="59" t="n"/>
      <c r="AI1220" s="59" t="n"/>
      <c r="AJ1220" s="59" t="n"/>
      <c r="AK1220" s="59" t="n"/>
      <c r="AL1220" s="59" t="n"/>
      <c r="AM1220" s="59" t="n"/>
      <c r="AN1220" s="59" t="n"/>
      <c r="AO1220" s="59" t="n"/>
      <c r="AP1220" s="59" t="n"/>
      <c r="AQ1220" s="59" t="n"/>
      <c r="AR1220" s="59" t="n"/>
      <c r="AS1220" s="59" t="n"/>
      <c r="AT1220" s="59" t="n"/>
      <c r="AU1220" s="59" t="n"/>
      <c r="AV1220" s="59" t="n"/>
      <c r="AW1220" s="59" t="n"/>
      <c r="AX1220" s="59" t="n"/>
      <c r="AY1220" s="59" t="n"/>
      <c r="AZ1220" s="59" t="n"/>
      <c r="BA1220" s="59" t="n"/>
      <c r="BB1220" s="59" t="n"/>
      <c r="BC1220" s="59" t="n"/>
      <c r="BD1220" s="59" t="n"/>
      <c r="BE1220" s="59" t="n"/>
      <c r="BF1220" s="59" t="n"/>
      <c r="BG1220" s="59" t="n"/>
      <c r="BH1220" s="59" t="n"/>
      <c r="BI1220" s="59" t="n"/>
      <c r="BJ1220" s="59" t="n"/>
      <c r="BK1220" s="59" t="n"/>
      <c r="BL1220" s="59" t="n"/>
      <c r="BM1220" s="59" t="n"/>
      <c r="BN1220" s="59" t="n"/>
      <c r="BO1220" s="59" t="n"/>
      <c r="BP1220" s="59" t="n"/>
      <c r="BQ1220" s="59" t="n"/>
      <c r="BR1220" s="59" t="n"/>
      <c r="BS1220" s="59" t="n"/>
      <c r="BT1220" s="59" t="n"/>
      <c r="BU1220" s="59" t="n"/>
      <c r="BV1220" s="59" t="n"/>
      <c r="BW1220" s="59" t="n"/>
      <c r="BX1220" s="59" t="n"/>
      <c r="BY1220" s="59" t="n"/>
      <c r="BZ1220" s="59" t="n"/>
      <c r="CA1220" s="59" t="n"/>
      <c r="CB1220" s="59" t="n"/>
      <c r="CC1220" s="59" t="n"/>
      <c r="CD1220" s="59" t="n"/>
      <c r="CE1220" s="59" t="n"/>
      <c r="CF1220" s="59" t="n"/>
      <c r="CG1220" s="59" t="n"/>
      <c r="CH1220" s="59" t="n"/>
      <c r="CI1220" s="59" t="n"/>
      <c r="CJ1220" s="59" t="n"/>
      <c r="CK1220" s="59" t="n"/>
      <c r="CL1220" s="59" t="n"/>
      <c r="CM1220" s="59" t="n"/>
      <c r="CN1220" s="59" t="n"/>
      <c r="CO1220" s="59" t="n"/>
      <c r="CP1220" s="59" t="n"/>
      <c r="CQ1220" s="59" t="n"/>
      <c r="CR1220" s="59" t="n"/>
      <c r="CS1220" s="59" t="n"/>
      <c r="CT1220" s="59" t="n"/>
      <c r="CU1220" s="59" t="n"/>
      <c r="CV1220" s="59" t="n"/>
      <c r="CW1220" s="59" t="n"/>
      <c r="CX1220" s="59" t="n"/>
      <c r="CY1220" s="59" t="n"/>
      <c r="CZ1220" s="59" t="n"/>
    </row>
    <row r="1221">
      <c r="D1221" s="107" t="n"/>
      <c r="E1221" s="107" t="n"/>
      <c r="F1221" s="107" t="n"/>
      <c r="G1221" s="107" t="n"/>
      <c r="H1221" s="107" t="n"/>
      <c r="I1221" s="107" t="n"/>
      <c r="J1221" s="107" t="n"/>
      <c r="K1221" s="107" t="n"/>
      <c r="L1221" s="107" t="n"/>
      <c r="M1221" s="107" t="n"/>
      <c r="N1221" s="107" t="n"/>
      <c r="O1221" s="107" t="n"/>
      <c r="P1221" s="107" t="n"/>
      <c r="Q1221" s="107" t="n"/>
      <c r="R1221" s="107" t="n"/>
      <c r="S1221" s="107" t="n"/>
      <c r="T1221" s="107" t="n"/>
      <c r="U1221" s="107" t="n"/>
      <c r="V1221" s="107" t="n"/>
      <c r="W1221" s="107" t="n"/>
      <c r="X1221" s="107" t="n"/>
      <c r="Y1221" s="107" t="n"/>
      <c r="Z1221" s="107" t="n"/>
      <c r="AA1221" s="107" t="n"/>
      <c r="AB1221" s="107" t="n"/>
      <c r="AC1221" s="107" t="n"/>
      <c r="AD1221" s="107" t="n"/>
      <c r="AE1221" s="107" t="n"/>
      <c r="AF1221" s="107" t="n"/>
      <c r="AG1221" s="107" t="n"/>
      <c r="AH1221" s="107" t="n"/>
      <c r="AI1221" s="107" t="n"/>
      <c r="AJ1221" s="107" t="n"/>
      <c r="AK1221" s="107" t="n"/>
      <c r="AL1221" s="107" t="n"/>
      <c r="AM1221" s="107" t="n"/>
      <c r="AN1221" s="107" t="n"/>
      <c r="AO1221" s="107" t="n"/>
      <c r="AP1221" s="107" t="n"/>
      <c r="AQ1221" s="107" t="n"/>
      <c r="AR1221" s="107" t="n"/>
      <c r="AS1221" s="107" t="n"/>
      <c r="AT1221" s="107" t="n"/>
      <c r="AU1221" s="107" t="n"/>
      <c r="AV1221" s="107" t="n"/>
      <c r="AW1221" s="107" t="n"/>
      <c r="AX1221" s="107" t="n"/>
      <c r="AY1221" s="107" t="n"/>
      <c r="AZ1221" s="107" t="n"/>
      <c r="BA1221" s="107" t="n"/>
      <c r="BB1221" s="107" t="n"/>
      <c r="BC1221" s="107" t="n"/>
      <c r="BD1221" s="107" t="n"/>
      <c r="BE1221" s="107" t="n"/>
      <c r="BF1221" s="107" t="n"/>
      <c r="BG1221" s="107" t="n"/>
      <c r="BH1221" s="107" t="n"/>
      <c r="BI1221" s="107" t="n"/>
      <c r="BJ1221" s="107" t="n"/>
      <c r="BK1221" s="107" t="n"/>
      <c r="BL1221" s="107" t="n"/>
      <c r="BM1221" s="107" t="n"/>
      <c r="BN1221" s="107" t="n"/>
      <c r="BO1221" s="107" t="n"/>
      <c r="BP1221" s="107" t="n"/>
      <c r="BQ1221" s="107" t="n"/>
      <c r="BR1221" s="107" t="n"/>
      <c r="BS1221" s="107" t="n"/>
      <c r="BT1221" s="107" t="n"/>
      <c r="BU1221" s="107" t="n"/>
      <c r="BV1221" s="107" t="n"/>
      <c r="BW1221" s="107" t="n"/>
      <c r="BX1221" s="107" t="n"/>
      <c r="BY1221" s="107" t="n"/>
      <c r="BZ1221" s="107" t="n"/>
      <c r="CA1221" s="107" t="n"/>
      <c r="CB1221" s="107" t="n"/>
      <c r="CC1221" s="107" t="n"/>
      <c r="CD1221" s="107" t="n"/>
      <c r="CE1221" s="107" t="n"/>
      <c r="CF1221" s="107" t="n"/>
      <c r="CG1221" s="107" t="n"/>
      <c r="CH1221" s="107" t="n"/>
      <c r="CI1221" s="107" t="n"/>
      <c r="CJ1221" s="107" t="n"/>
      <c r="CK1221" s="107" t="n"/>
      <c r="CL1221" s="107" t="n"/>
      <c r="CM1221" s="107" t="n"/>
      <c r="CN1221" s="107" t="n"/>
      <c r="CO1221" s="107" t="n"/>
      <c r="CP1221" s="107" t="n"/>
      <c r="CQ1221" s="107" t="n"/>
      <c r="CR1221" s="107" t="n"/>
      <c r="CS1221" s="107" t="n"/>
      <c r="CT1221" s="107" t="n"/>
      <c r="CU1221" s="107" t="n"/>
      <c r="CV1221" s="107" t="n"/>
      <c r="CW1221" s="107" t="n"/>
      <c r="CX1221" s="107" t="n"/>
      <c r="CY1221" s="107" t="n"/>
      <c r="CZ1221" s="107" t="n"/>
    </row>
    <row r="1224">
      <c r="A1224" s="2">
        <f>IF($A1217="","","   projections")</f>
        <v/>
      </c>
      <c r="B1224" s="68">
        <f>IF($A1217="",0,COUNT($E1225:$CZ1225))</f>
        <v/>
      </c>
      <c r="C1224" s="69">
        <f>IF($B1224=0,0,MAX($E1225:$CZ1225))</f>
        <v/>
      </c>
      <c r="D1224" s="58">
        <f>_xll.BDS($A1217,'Field Check'!$C$42,"headers=y","startcol=1","endcol=3","dir=h","cols=18;rows=3")</f>
        <v/>
      </c>
      <c r="E1224" s="59" t="n">
        <v>46261</v>
      </c>
      <c r="F1224" s="59" t="n">
        <v>46441</v>
      </c>
      <c r="G1224" s="59" t="n">
        <v>46618</v>
      </c>
      <c r="H1224" s="59" t="n">
        <v>46806</v>
      </c>
      <c r="I1224" s="59" t="n">
        <v>46989</v>
      </c>
      <c r="J1224" s="59" t="n">
        <v>47172</v>
      </c>
      <c r="K1224" s="59" t="n">
        <v>47353</v>
      </c>
      <c r="L1224" s="59" t="n">
        <v>47536</v>
      </c>
      <c r="M1224" s="59" t="n">
        <v>47717</v>
      </c>
      <c r="N1224" s="59" t="n">
        <v>47900</v>
      </c>
      <c r="O1224" s="59" t="n">
        <v>48081</v>
      </c>
      <c r="P1224" s="59" t="n">
        <v>48267</v>
      </c>
      <c r="Q1224" s="59" t="n">
        <v>48445</v>
      </c>
      <c r="R1224" s="59" t="n">
        <v>48633</v>
      </c>
      <c r="S1224" s="59" t="n">
        <v>48809</v>
      </c>
      <c r="T1224" s="59" t="n">
        <v>48997</v>
      </c>
      <c r="U1224" s="59" t="n">
        <v>49173</v>
      </c>
      <c r="V1224" s="59" t="n"/>
      <c r="W1224" s="59" t="n"/>
      <c r="X1224" s="59" t="n"/>
      <c r="Y1224" s="59" t="n"/>
      <c r="Z1224" s="59" t="n"/>
      <c r="AA1224" s="59" t="n"/>
      <c r="AB1224" s="59" t="n"/>
      <c r="AC1224" s="59" t="n"/>
      <c r="AD1224" s="59" t="n"/>
      <c r="AE1224" s="59" t="n"/>
      <c r="AF1224" s="59" t="n"/>
      <c r="AG1224" s="59" t="n"/>
      <c r="AH1224" s="59" t="n"/>
      <c r="AI1224" s="59" t="n"/>
      <c r="AJ1224" s="59" t="n"/>
      <c r="AK1224" s="59" t="n"/>
      <c r="AL1224" s="59" t="n"/>
      <c r="AM1224" s="59" t="n"/>
      <c r="AN1224" s="59" t="n"/>
      <c r="AO1224" s="59" t="n"/>
      <c r="AP1224" s="59" t="n"/>
      <c r="AQ1224" s="59" t="n"/>
      <c r="AR1224" s="59" t="n"/>
      <c r="AS1224" s="59" t="n"/>
      <c r="AT1224" s="59" t="n"/>
      <c r="AU1224" s="59" t="n"/>
      <c r="AV1224" s="59" t="n"/>
      <c r="AW1224" s="59" t="n"/>
      <c r="AX1224" s="59" t="n"/>
      <c r="AY1224" s="59" t="n"/>
      <c r="AZ1224" s="59" t="n"/>
      <c r="BA1224" s="59" t="n"/>
      <c r="BB1224" s="59" t="n"/>
      <c r="BC1224" s="59" t="n"/>
      <c r="BD1224" s="59" t="n"/>
      <c r="BE1224" s="59" t="n"/>
      <c r="BF1224" s="59" t="n"/>
      <c r="BG1224" s="59" t="n"/>
      <c r="BH1224" s="59" t="n"/>
      <c r="BI1224" s="59" t="n"/>
      <c r="BJ1224" s="59" t="n"/>
      <c r="BK1224" s="59" t="n"/>
      <c r="BL1224" s="59" t="n"/>
      <c r="BM1224" s="59" t="n"/>
      <c r="BN1224" s="59" t="n"/>
      <c r="BO1224" s="59" t="n"/>
      <c r="BP1224" s="59" t="n"/>
      <c r="BQ1224" s="59" t="n"/>
      <c r="BR1224" s="59" t="n"/>
      <c r="BS1224" s="59" t="n"/>
      <c r="BT1224" s="59" t="n"/>
      <c r="BU1224" s="59" t="n"/>
      <c r="BV1224" s="59" t="n"/>
      <c r="BW1224" s="59" t="n"/>
      <c r="BX1224" s="59" t="n"/>
      <c r="BY1224" s="59" t="n"/>
      <c r="BZ1224" s="59" t="n"/>
      <c r="CA1224" s="59" t="n"/>
      <c r="CB1224" s="59" t="n"/>
      <c r="CC1224" s="59" t="n"/>
      <c r="CD1224" s="59" t="n"/>
      <c r="CE1224" s="59" t="n"/>
      <c r="CF1224" s="59" t="n"/>
      <c r="CG1224" s="59" t="n"/>
      <c r="CH1224" s="59" t="n"/>
      <c r="CI1224" s="59" t="n"/>
      <c r="CJ1224" s="59" t="n"/>
      <c r="CK1224" s="59" t="n"/>
      <c r="CL1224" s="59" t="n"/>
      <c r="CM1224" s="59" t="n"/>
      <c r="CN1224" s="59" t="n"/>
      <c r="CO1224" s="59" t="n"/>
      <c r="CP1224" s="59" t="n"/>
      <c r="CQ1224" s="59" t="n"/>
      <c r="CR1224" s="59" t="n"/>
      <c r="CS1224" s="59" t="n"/>
      <c r="CT1224" s="59" t="n"/>
      <c r="CU1224" s="59" t="n"/>
      <c r="CV1224" s="59" t="n"/>
      <c r="CW1224" s="59" t="n"/>
      <c r="CX1224" s="59" t="n"/>
      <c r="CY1224" s="59" t="n"/>
      <c r="CZ1224" s="59" t="n"/>
    </row>
    <row r="1225">
      <c r="D1225" s="59" t="inlineStr">
        <is>
          <t>Ex-Date</t>
        </is>
      </c>
      <c r="E1225" s="59" t="n">
        <v>46274</v>
      </c>
      <c r="F1225" s="59" t="n">
        <v>46448</v>
      </c>
      <c r="G1225" s="59" t="n">
        <v>46638</v>
      </c>
      <c r="H1225" s="59" t="n">
        <v>46814</v>
      </c>
      <c r="I1225" s="59" t="n">
        <v>47009</v>
      </c>
      <c r="J1225" s="59" t="n">
        <v>47178</v>
      </c>
      <c r="K1225" s="59" t="n">
        <v>47373</v>
      </c>
      <c r="L1225" s="59" t="n">
        <v>47549</v>
      </c>
      <c r="M1225" s="59" t="n">
        <v>47737</v>
      </c>
      <c r="N1225" s="59" t="n">
        <v>47913</v>
      </c>
      <c r="O1225" s="59" t="n">
        <v>48101</v>
      </c>
      <c r="P1225" s="59" t="n">
        <v>48275</v>
      </c>
      <c r="Q1225" s="59" t="n">
        <v>48465</v>
      </c>
      <c r="R1225" s="59" t="n">
        <v>48640</v>
      </c>
      <c r="S1225" s="59" t="n">
        <v>48829</v>
      </c>
      <c r="T1225" s="59" t="n">
        <v>49004</v>
      </c>
      <c r="U1225" s="59" t="n">
        <v>49193</v>
      </c>
      <c r="V1225" s="59" t="n"/>
      <c r="W1225" s="59" t="n"/>
      <c r="X1225" s="59" t="n"/>
      <c r="Y1225" s="59" t="n"/>
      <c r="Z1225" s="59" t="n"/>
      <c r="AA1225" s="59" t="n"/>
      <c r="AB1225" s="59" t="n"/>
      <c r="AC1225" s="59" t="n"/>
      <c r="AD1225" s="59" t="n"/>
      <c r="AE1225" s="59" t="n"/>
      <c r="AF1225" s="59" t="n"/>
      <c r="AG1225" s="59" t="n"/>
      <c r="AH1225" s="59" t="n"/>
      <c r="AI1225" s="59" t="n"/>
      <c r="AJ1225" s="59" t="n"/>
      <c r="AK1225" s="59" t="n"/>
      <c r="AL1225" s="59" t="n"/>
      <c r="AM1225" s="59" t="n"/>
      <c r="AN1225" s="59" t="n"/>
      <c r="AO1225" s="59" t="n"/>
      <c r="AP1225" s="59" t="n"/>
      <c r="AQ1225" s="59" t="n"/>
      <c r="AR1225" s="59" t="n"/>
      <c r="AS1225" s="59" t="n"/>
      <c r="AT1225" s="59" t="n"/>
      <c r="AU1225" s="59" t="n"/>
      <c r="AV1225" s="59" t="n"/>
      <c r="AW1225" s="59" t="n"/>
      <c r="AX1225" s="59" t="n"/>
      <c r="AY1225" s="59" t="n"/>
      <c r="AZ1225" s="59" t="n"/>
      <c r="BA1225" s="59" t="n"/>
      <c r="BB1225" s="59" t="n"/>
      <c r="BC1225" s="59" t="n"/>
      <c r="BD1225" s="59" t="n"/>
      <c r="BE1225" s="59" t="n"/>
      <c r="BF1225" s="59" t="n"/>
      <c r="BG1225" s="59" t="n"/>
      <c r="BH1225" s="59" t="n"/>
      <c r="BI1225" s="59" t="n"/>
      <c r="BJ1225" s="59" t="n"/>
      <c r="BK1225" s="59" t="n"/>
      <c r="BL1225" s="59" t="n"/>
      <c r="BM1225" s="59" t="n"/>
      <c r="BN1225" s="59" t="n"/>
      <c r="BO1225" s="59" t="n"/>
      <c r="BP1225" s="59" t="n"/>
      <c r="BQ1225" s="59" t="n"/>
      <c r="BR1225" s="59" t="n"/>
      <c r="BS1225" s="59" t="n"/>
      <c r="BT1225" s="59" t="n"/>
      <c r="BU1225" s="59" t="n"/>
      <c r="BV1225" s="59" t="n"/>
      <c r="BW1225" s="59" t="n"/>
      <c r="BX1225" s="59" t="n"/>
      <c r="BY1225" s="59" t="n"/>
      <c r="BZ1225" s="59" t="n"/>
      <c r="CA1225" s="59" t="n"/>
      <c r="CB1225" s="59" t="n"/>
      <c r="CC1225" s="59" t="n"/>
      <c r="CD1225" s="59" t="n"/>
      <c r="CE1225" s="59" t="n"/>
      <c r="CF1225" s="59" t="n"/>
      <c r="CG1225" s="59" t="n"/>
      <c r="CH1225" s="59" t="n"/>
      <c r="CI1225" s="59" t="n"/>
      <c r="CJ1225" s="59" t="n"/>
      <c r="CK1225" s="59" t="n"/>
      <c r="CL1225" s="59" t="n"/>
      <c r="CM1225" s="59" t="n"/>
      <c r="CN1225" s="59" t="n"/>
      <c r="CO1225" s="59" t="n"/>
      <c r="CP1225" s="59" t="n"/>
      <c r="CQ1225" s="59" t="n"/>
      <c r="CR1225" s="59" t="n"/>
      <c r="CS1225" s="59" t="n"/>
      <c r="CT1225" s="59" t="n"/>
      <c r="CU1225" s="59" t="n"/>
      <c r="CV1225" s="59" t="n"/>
      <c r="CW1225" s="59" t="n"/>
      <c r="CX1225" s="59" t="n"/>
      <c r="CY1225" s="59" t="n"/>
      <c r="CZ1225" s="59" t="n"/>
    </row>
    <row r="1226">
      <c r="D1226" s="107" t="inlineStr">
        <is>
          <t>Amount Per Share</t>
        </is>
      </c>
      <c r="E1226" s="107" t="n">
        <v>0.105</v>
      </c>
      <c r="F1226" s="107" t="n">
        <v>0.089</v>
      </c>
      <c r="G1226" s="107" t="n">
        <v>0.106</v>
      </c>
      <c r="H1226" s="107" t="n">
        <v>0.095</v>
      </c>
      <c r="I1226" s="107" t="n">
        <v>0.111</v>
      </c>
      <c r="J1226" s="107" t="n">
        <v>0.103</v>
      </c>
      <c r="K1226" s="107" t="n">
        <v>0.115</v>
      </c>
      <c r="L1226" s="107" t="n">
        <v>0.106</v>
      </c>
      <c r="M1226" s="107" t="n">
        <v>0.116</v>
      </c>
      <c r="N1226" s="107" t="n">
        <v>0.113</v>
      </c>
      <c r="O1226" s="107" t="n">
        <v>0.121</v>
      </c>
      <c r="P1226" s="107" t="n">
        <v>0.12</v>
      </c>
      <c r="Q1226" s="107" t="n">
        <v>0.125</v>
      </c>
      <c r="R1226" s="107" t="n">
        <v>0.124</v>
      </c>
      <c r="S1226" s="107" t="n">
        <v>0.125</v>
      </c>
      <c r="T1226" s="107" t="n">
        <v>0.124</v>
      </c>
      <c r="U1226" s="107" t="n">
        <v>0.125</v>
      </c>
      <c r="V1226" s="107" t="n"/>
      <c r="W1226" s="107" t="n"/>
      <c r="X1226" s="107" t="n"/>
      <c r="Y1226" s="107" t="n"/>
      <c r="Z1226" s="107" t="n"/>
      <c r="AA1226" s="107" t="n"/>
      <c r="AB1226" s="107" t="n"/>
      <c r="AC1226" s="107" t="n"/>
      <c r="AD1226" s="107" t="n"/>
      <c r="AE1226" s="107" t="n"/>
      <c r="AF1226" s="107" t="n"/>
      <c r="AG1226" s="107" t="n"/>
      <c r="AH1226" s="107" t="n"/>
      <c r="AI1226" s="107" t="n"/>
      <c r="AJ1226" s="107" t="n"/>
      <c r="AK1226" s="107" t="n"/>
      <c r="AL1226" s="107" t="n"/>
      <c r="AM1226" s="107" t="n"/>
      <c r="AN1226" s="107" t="n"/>
      <c r="AO1226" s="107" t="n"/>
      <c r="AP1226" s="107" t="n"/>
      <c r="AQ1226" s="107" t="n"/>
      <c r="AR1226" s="107" t="n"/>
      <c r="AS1226" s="107" t="n"/>
      <c r="AT1226" s="107" t="n"/>
      <c r="AU1226" s="107" t="n"/>
      <c r="AV1226" s="107" t="n"/>
      <c r="AW1226" s="107" t="n"/>
      <c r="AX1226" s="107" t="n"/>
      <c r="AY1226" s="107" t="n"/>
      <c r="AZ1226" s="107" t="n"/>
      <c r="BA1226" s="107" t="n"/>
      <c r="BB1226" s="107" t="n"/>
      <c r="BC1226" s="107" t="n"/>
      <c r="BD1226" s="107" t="n"/>
      <c r="BE1226" s="107" t="n"/>
      <c r="BF1226" s="107" t="n"/>
      <c r="BG1226" s="107" t="n"/>
      <c r="BH1226" s="107" t="n"/>
      <c r="BI1226" s="107" t="n"/>
      <c r="BJ1226" s="107" t="n"/>
      <c r="BK1226" s="107" t="n"/>
      <c r="BL1226" s="107" t="n"/>
      <c r="BM1226" s="107" t="n"/>
      <c r="BN1226" s="107" t="n"/>
      <c r="BO1226" s="107" t="n"/>
      <c r="BP1226" s="107" t="n"/>
      <c r="BQ1226" s="107" t="n"/>
      <c r="BR1226" s="107" t="n"/>
      <c r="BS1226" s="107" t="n"/>
      <c r="BT1226" s="107" t="n"/>
      <c r="BU1226" s="107" t="n"/>
      <c r="BV1226" s="107" t="n"/>
      <c r="BW1226" s="107" t="n"/>
      <c r="BX1226" s="107" t="n"/>
      <c r="BY1226" s="107" t="n"/>
      <c r="BZ1226" s="107" t="n"/>
      <c r="CA1226" s="107" t="n"/>
      <c r="CB1226" s="107" t="n"/>
      <c r="CC1226" s="107" t="n"/>
      <c r="CD1226" s="107" t="n"/>
      <c r="CE1226" s="107" t="n"/>
      <c r="CF1226" s="107" t="n"/>
      <c r="CG1226" s="107" t="n"/>
      <c r="CH1226" s="107" t="n"/>
      <c r="CI1226" s="107" t="n"/>
      <c r="CJ1226" s="107" t="n"/>
      <c r="CK1226" s="107" t="n"/>
      <c r="CL1226" s="107" t="n"/>
      <c r="CM1226" s="107" t="n"/>
      <c r="CN1226" s="107" t="n"/>
      <c r="CO1226" s="107" t="n"/>
      <c r="CP1226" s="107" t="n"/>
      <c r="CQ1226" s="107" t="n"/>
      <c r="CR1226" s="107" t="n"/>
      <c r="CS1226" s="107" t="n"/>
      <c r="CT1226" s="107" t="n"/>
      <c r="CU1226" s="107" t="n"/>
      <c r="CV1226" s="107" t="n"/>
      <c r="CW1226" s="107" t="n"/>
      <c r="CX1226" s="107" t="n"/>
      <c r="CY1226" s="107" t="n"/>
      <c r="CZ1226" s="107" t="n"/>
    </row>
    <row r="1228">
      <c r="A1228" s="126">
        <f>IF('AS51'!$C$117="","",'AS51'!$C$117)</f>
        <v/>
      </c>
      <c r="B1228" s="68">
        <f>IF($A1228="",0,COUNT($E1229:$CZ1229))</f>
        <v/>
      </c>
      <c r="C1228" s="69">
        <f>IF($B1228=0,0,MAX($E1229:$CZ1229))</f>
        <v/>
      </c>
      <c r="D1228" s="58">
        <f>_xll.BDS($A1228,'Field Check'!$C$44,"headers=y","startcol=1","endcol=7","dir=h","DVD_START_DT",'Field Check'!$C$59,"DVD_END_DT",'Field Check'!$D$59,"cols=2;rows=7")</f>
        <v/>
      </c>
      <c r="E1228" s="59" t="n">
        <v>46150</v>
      </c>
      <c r="F1228" s="59" t="n"/>
      <c r="G1228" s="59" t="n"/>
      <c r="H1228" s="59" t="n"/>
      <c r="I1228" s="59" t="n"/>
      <c r="J1228" s="59" t="n"/>
      <c r="K1228" s="59" t="n"/>
      <c r="L1228" s="59" t="n"/>
      <c r="M1228" s="59" t="n"/>
      <c r="N1228" s="59" t="n"/>
      <c r="O1228" s="59" t="n"/>
      <c r="P1228" s="59" t="n"/>
      <c r="Q1228" s="59" t="n"/>
      <c r="R1228" s="59" t="n"/>
      <c r="S1228" s="59" t="n"/>
      <c r="T1228" s="59" t="n"/>
      <c r="U1228" s="59" t="n"/>
      <c r="V1228" s="59" t="n"/>
      <c r="W1228" s="59" t="n"/>
      <c r="X1228" s="59" t="n"/>
      <c r="Y1228" s="59" t="n"/>
      <c r="Z1228" s="59" t="n"/>
      <c r="AA1228" s="59" t="n"/>
      <c r="AB1228" s="59" t="n"/>
      <c r="AC1228" s="59" t="n"/>
      <c r="AD1228" s="59" t="n"/>
      <c r="AE1228" s="59" t="n"/>
      <c r="AF1228" s="59" t="n"/>
      <c r="AG1228" s="59" t="n"/>
      <c r="AH1228" s="59" t="n"/>
      <c r="AI1228" s="59" t="n"/>
      <c r="AJ1228" s="59" t="n"/>
      <c r="AK1228" s="59" t="n"/>
      <c r="AL1228" s="59" t="n"/>
      <c r="AM1228" s="59" t="n"/>
      <c r="AN1228" s="59" t="n"/>
      <c r="AO1228" s="59" t="n"/>
      <c r="AP1228" s="59" t="n"/>
      <c r="AQ1228" s="59" t="n"/>
      <c r="AR1228" s="59" t="n"/>
      <c r="AS1228" s="59" t="n"/>
      <c r="AT1228" s="59" t="n"/>
      <c r="AU1228" s="59" t="n"/>
      <c r="AV1228" s="59" t="n"/>
      <c r="AW1228" s="59" t="n"/>
      <c r="AX1228" s="59" t="n"/>
      <c r="AY1228" s="59" t="n"/>
      <c r="AZ1228" s="59" t="n"/>
      <c r="BA1228" s="59" t="n"/>
      <c r="BB1228" s="59" t="n"/>
      <c r="BC1228" s="59" t="n"/>
      <c r="BD1228" s="59" t="n"/>
      <c r="BE1228" s="59" t="n"/>
      <c r="BF1228" s="59" t="n"/>
      <c r="BG1228" s="59" t="n"/>
      <c r="BH1228" s="59" t="n"/>
      <c r="BI1228" s="59" t="n"/>
      <c r="BJ1228" s="59" t="n"/>
      <c r="BK1228" s="59" t="n"/>
      <c r="BL1228" s="59" t="n"/>
      <c r="BM1228" s="59" t="n"/>
      <c r="BN1228" s="59" t="n"/>
      <c r="BO1228" s="59" t="n"/>
      <c r="BP1228" s="59" t="n"/>
      <c r="BQ1228" s="59" t="n"/>
      <c r="BR1228" s="59" t="n"/>
      <c r="BS1228" s="59" t="n"/>
      <c r="BT1228" s="59" t="n"/>
      <c r="BU1228" s="59" t="n"/>
      <c r="BV1228" s="59" t="n"/>
      <c r="BW1228" s="59" t="n"/>
      <c r="BX1228" s="59" t="n"/>
      <c r="BY1228" s="59" t="n"/>
      <c r="BZ1228" s="59" t="n"/>
      <c r="CA1228" s="59" t="n"/>
      <c r="CB1228" s="59" t="n"/>
      <c r="CC1228" s="59" t="n"/>
      <c r="CD1228" s="59" t="n"/>
      <c r="CE1228" s="59" t="n"/>
      <c r="CF1228" s="59" t="n"/>
      <c r="CG1228" s="59" t="n"/>
      <c r="CH1228" s="59" t="n"/>
      <c r="CI1228" s="59" t="n"/>
      <c r="CJ1228" s="59" t="n"/>
      <c r="CK1228" s="59" t="n"/>
      <c r="CL1228" s="59" t="n"/>
      <c r="CM1228" s="59" t="n"/>
      <c r="CN1228" s="59" t="n"/>
      <c r="CO1228" s="59" t="n"/>
      <c r="CP1228" s="59" t="n"/>
      <c r="CQ1228" s="59" t="n"/>
      <c r="CR1228" s="59" t="n"/>
      <c r="CS1228" s="59" t="n"/>
      <c r="CT1228" s="59" t="n"/>
      <c r="CU1228" s="59" t="n"/>
      <c r="CV1228" s="59" t="n"/>
      <c r="CW1228" s="59" t="n"/>
      <c r="CX1228" s="59" t="n"/>
      <c r="CY1228" s="59" t="n"/>
      <c r="CZ1228" s="59" t="n"/>
    </row>
    <row r="1229">
      <c r="D1229" s="59" t="inlineStr">
        <is>
          <t>Ex-Date</t>
        </is>
      </c>
      <c r="E1229" s="59" t="n">
        <v>46160</v>
      </c>
      <c r="F1229" s="59" t="n"/>
      <c r="G1229" s="59" t="n"/>
      <c r="H1229" s="59" t="n"/>
      <c r="I1229" s="59" t="n"/>
      <c r="J1229" s="59" t="n"/>
      <c r="K1229" s="59" t="n"/>
      <c r="L1229" s="59" t="n"/>
      <c r="M1229" s="59" t="n"/>
      <c r="N1229" s="59" t="n"/>
      <c r="O1229" s="59" t="n"/>
      <c r="P1229" s="59" t="n"/>
      <c r="Q1229" s="59" t="n"/>
      <c r="R1229" s="59" t="n"/>
      <c r="S1229" s="59" t="n"/>
      <c r="T1229" s="59" t="n"/>
      <c r="U1229" s="59" t="n"/>
      <c r="V1229" s="59" t="n"/>
      <c r="W1229" s="59" t="n"/>
      <c r="X1229" s="59" t="n"/>
      <c r="Y1229" s="59" t="n"/>
      <c r="Z1229" s="59" t="n"/>
      <c r="AA1229" s="59" t="n"/>
      <c r="AB1229" s="59" t="n"/>
      <c r="AC1229" s="59" t="n"/>
      <c r="AD1229" s="59" t="n"/>
      <c r="AE1229" s="59" t="n"/>
      <c r="AF1229" s="59" t="n"/>
      <c r="AG1229" s="59" t="n"/>
      <c r="AH1229" s="59" t="n"/>
      <c r="AI1229" s="59" t="n"/>
      <c r="AJ1229" s="59" t="n"/>
      <c r="AK1229" s="59" t="n"/>
      <c r="AL1229" s="59" t="n"/>
      <c r="AM1229" s="59" t="n"/>
      <c r="AN1229" s="59" t="n"/>
      <c r="AO1229" s="59" t="n"/>
      <c r="AP1229" s="59" t="n"/>
      <c r="AQ1229" s="59" t="n"/>
      <c r="AR1229" s="59" t="n"/>
      <c r="AS1229" s="59" t="n"/>
      <c r="AT1229" s="59" t="n"/>
      <c r="AU1229" s="59" t="n"/>
      <c r="AV1229" s="59" t="n"/>
      <c r="AW1229" s="59" t="n"/>
      <c r="AX1229" s="59" t="n"/>
      <c r="AY1229" s="59" t="n"/>
      <c r="AZ1229" s="59" t="n"/>
      <c r="BA1229" s="59" t="n"/>
      <c r="BB1229" s="59" t="n"/>
      <c r="BC1229" s="59" t="n"/>
      <c r="BD1229" s="59" t="n"/>
      <c r="BE1229" s="59" t="n"/>
      <c r="BF1229" s="59" t="n"/>
      <c r="BG1229" s="59" t="n"/>
      <c r="BH1229" s="59" t="n"/>
      <c r="BI1229" s="59" t="n"/>
      <c r="BJ1229" s="59" t="n"/>
      <c r="BK1229" s="59" t="n"/>
      <c r="BL1229" s="59" t="n"/>
      <c r="BM1229" s="59" t="n"/>
      <c r="BN1229" s="59" t="n"/>
      <c r="BO1229" s="59" t="n"/>
      <c r="BP1229" s="59" t="n"/>
      <c r="BQ1229" s="59" t="n"/>
      <c r="BR1229" s="59" t="n"/>
      <c r="BS1229" s="59" t="n"/>
      <c r="BT1229" s="59" t="n"/>
      <c r="BU1229" s="59" t="n"/>
      <c r="BV1229" s="59" t="n"/>
      <c r="BW1229" s="59" t="n"/>
      <c r="BX1229" s="59" t="n"/>
      <c r="BY1229" s="59" t="n"/>
      <c r="BZ1229" s="59" t="n"/>
      <c r="CA1229" s="59" t="n"/>
      <c r="CB1229" s="59" t="n"/>
      <c r="CC1229" s="59" t="n"/>
      <c r="CD1229" s="59" t="n"/>
      <c r="CE1229" s="59" t="n"/>
      <c r="CF1229" s="59" t="n"/>
      <c r="CG1229" s="59" t="n"/>
      <c r="CH1229" s="59" t="n"/>
      <c r="CI1229" s="59" t="n"/>
      <c r="CJ1229" s="59" t="n"/>
      <c r="CK1229" s="59" t="n"/>
      <c r="CL1229" s="59" t="n"/>
      <c r="CM1229" s="59" t="n"/>
      <c r="CN1229" s="59" t="n"/>
      <c r="CO1229" s="59" t="n"/>
      <c r="CP1229" s="59" t="n"/>
      <c r="CQ1229" s="59" t="n"/>
      <c r="CR1229" s="59" t="n"/>
      <c r="CS1229" s="59" t="n"/>
      <c r="CT1229" s="59" t="n"/>
      <c r="CU1229" s="59" t="n"/>
      <c r="CV1229" s="59" t="n"/>
      <c r="CW1229" s="59" t="n"/>
      <c r="CX1229" s="59" t="n"/>
      <c r="CY1229" s="59" t="n"/>
      <c r="CZ1229" s="59" t="n"/>
    </row>
    <row r="1230">
      <c r="D1230" s="59" t="inlineStr">
        <is>
          <t>Record Date</t>
        </is>
      </c>
      <c r="E1230" s="59" t="n">
        <v>46161</v>
      </c>
      <c r="F1230" s="59" t="n"/>
      <c r="G1230" s="59" t="n"/>
      <c r="H1230" s="59" t="n"/>
      <c r="I1230" s="59" t="n"/>
      <c r="J1230" s="59" t="n"/>
      <c r="K1230" s="59" t="n"/>
      <c r="L1230" s="59" t="n"/>
      <c r="M1230" s="59" t="n"/>
      <c r="N1230" s="59" t="n"/>
      <c r="O1230" s="59" t="n"/>
      <c r="P1230" s="59" t="n"/>
      <c r="Q1230" s="59" t="n"/>
      <c r="R1230" s="59" t="n"/>
      <c r="S1230" s="59" t="n"/>
      <c r="T1230" s="59" t="n"/>
      <c r="U1230" s="59" t="n"/>
      <c r="V1230" s="59" t="n"/>
      <c r="W1230" s="59" t="n"/>
      <c r="X1230" s="59" t="n"/>
      <c r="Y1230" s="59" t="n"/>
      <c r="Z1230" s="59" t="n"/>
      <c r="AA1230" s="59" t="n"/>
      <c r="AB1230" s="59" t="n"/>
      <c r="AC1230" s="59" t="n"/>
      <c r="AD1230" s="59" t="n"/>
      <c r="AE1230" s="59" t="n"/>
      <c r="AF1230" s="59" t="n"/>
      <c r="AG1230" s="59" t="n"/>
      <c r="AH1230" s="59" t="n"/>
      <c r="AI1230" s="59" t="n"/>
      <c r="AJ1230" s="59" t="n"/>
      <c r="AK1230" s="59" t="n"/>
      <c r="AL1230" s="59" t="n"/>
      <c r="AM1230" s="59" t="n"/>
      <c r="AN1230" s="59" t="n"/>
      <c r="AO1230" s="59" t="n"/>
      <c r="AP1230" s="59" t="n"/>
      <c r="AQ1230" s="59" t="n"/>
      <c r="AR1230" s="59" t="n"/>
      <c r="AS1230" s="59" t="n"/>
      <c r="AT1230" s="59" t="n"/>
      <c r="AU1230" s="59" t="n"/>
      <c r="AV1230" s="59" t="n"/>
      <c r="AW1230" s="59" t="n"/>
      <c r="AX1230" s="59" t="n"/>
      <c r="AY1230" s="59" t="n"/>
      <c r="AZ1230" s="59" t="n"/>
      <c r="BA1230" s="59" t="n"/>
      <c r="BB1230" s="59" t="n"/>
      <c r="BC1230" s="59" t="n"/>
      <c r="BD1230" s="59" t="n"/>
      <c r="BE1230" s="59" t="n"/>
      <c r="BF1230" s="59" t="n"/>
      <c r="BG1230" s="59" t="n"/>
      <c r="BH1230" s="59" t="n"/>
      <c r="BI1230" s="59" t="n"/>
      <c r="BJ1230" s="59" t="n"/>
      <c r="BK1230" s="59" t="n"/>
      <c r="BL1230" s="59" t="n"/>
      <c r="BM1230" s="59" t="n"/>
      <c r="BN1230" s="59" t="n"/>
      <c r="BO1230" s="59" t="n"/>
      <c r="BP1230" s="59" t="n"/>
      <c r="BQ1230" s="59" t="n"/>
      <c r="BR1230" s="59" t="n"/>
      <c r="BS1230" s="59" t="n"/>
      <c r="BT1230" s="59" t="n"/>
      <c r="BU1230" s="59" t="n"/>
      <c r="BV1230" s="59" t="n"/>
      <c r="BW1230" s="59" t="n"/>
      <c r="BX1230" s="59" t="n"/>
      <c r="BY1230" s="59" t="n"/>
      <c r="BZ1230" s="59" t="n"/>
      <c r="CA1230" s="59" t="n"/>
      <c r="CB1230" s="59" t="n"/>
      <c r="CC1230" s="59" t="n"/>
      <c r="CD1230" s="59" t="n"/>
      <c r="CE1230" s="59" t="n"/>
      <c r="CF1230" s="59" t="n"/>
      <c r="CG1230" s="59" t="n"/>
      <c r="CH1230" s="59" t="n"/>
      <c r="CI1230" s="59" t="n"/>
      <c r="CJ1230" s="59" t="n"/>
      <c r="CK1230" s="59" t="n"/>
      <c r="CL1230" s="59" t="n"/>
      <c r="CM1230" s="59" t="n"/>
      <c r="CN1230" s="59" t="n"/>
      <c r="CO1230" s="59" t="n"/>
      <c r="CP1230" s="59" t="n"/>
      <c r="CQ1230" s="59" t="n"/>
      <c r="CR1230" s="59" t="n"/>
      <c r="CS1230" s="59" t="n"/>
      <c r="CT1230" s="59" t="n"/>
      <c r="CU1230" s="59" t="n"/>
      <c r="CV1230" s="59" t="n"/>
      <c r="CW1230" s="59" t="n"/>
      <c r="CX1230" s="59" t="n"/>
      <c r="CY1230" s="59" t="n"/>
      <c r="CZ1230" s="59" t="n"/>
    </row>
    <row r="1231">
      <c r="D1231" s="59" t="inlineStr">
        <is>
          <t>Payable Date</t>
        </is>
      </c>
      <c r="E1231" s="59" t="n">
        <v>46205</v>
      </c>
      <c r="F1231" s="59" t="n"/>
      <c r="G1231" s="59" t="n"/>
      <c r="H1231" s="59" t="n"/>
      <c r="I1231" s="59" t="n"/>
      <c r="J1231" s="59" t="n"/>
      <c r="K1231" s="59" t="n"/>
      <c r="L1231" s="59" t="n"/>
      <c r="M1231" s="59" t="n"/>
      <c r="N1231" s="59" t="n"/>
      <c r="O1231" s="59" t="n"/>
      <c r="P1231" s="59" t="n"/>
      <c r="Q1231" s="59" t="n"/>
      <c r="R1231" s="59" t="n"/>
      <c r="S1231" s="59" t="n"/>
      <c r="T1231" s="59" t="n"/>
      <c r="U1231" s="59" t="n"/>
      <c r="V1231" s="59" t="n"/>
      <c r="W1231" s="59" t="n"/>
      <c r="X1231" s="59" t="n"/>
      <c r="Y1231" s="59" t="n"/>
      <c r="Z1231" s="59" t="n"/>
      <c r="AA1231" s="59" t="n"/>
      <c r="AB1231" s="59" t="n"/>
      <c r="AC1231" s="59" t="n"/>
      <c r="AD1231" s="59" t="n"/>
      <c r="AE1231" s="59" t="n"/>
      <c r="AF1231" s="59" t="n"/>
      <c r="AG1231" s="59" t="n"/>
      <c r="AH1231" s="59" t="n"/>
      <c r="AI1231" s="59" t="n"/>
      <c r="AJ1231" s="59" t="n"/>
      <c r="AK1231" s="59" t="n"/>
      <c r="AL1231" s="59" t="n"/>
      <c r="AM1231" s="59" t="n"/>
      <c r="AN1231" s="59" t="n"/>
      <c r="AO1231" s="59" t="n"/>
      <c r="AP1231" s="59" t="n"/>
      <c r="AQ1231" s="59" t="n"/>
      <c r="AR1231" s="59" t="n"/>
      <c r="AS1231" s="59" t="n"/>
      <c r="AT1231" s="59" t="n"/>
      <c r="AU1231" s="59" t="n"/>
      <c r="AV1231" s="59" t="n"/>
      <c r="AW1231" s="59" t="n"/>
      <c r="AX1231" s="59" t="n"/>
      <c r="AY1231" s="59" t="n"/>
      <c r="AZ1231" s="59" t="n"/>
      <c r="BA1231" s="59" t="n"/>
      <c r="BB1231" s="59" t="n"/>
      <c r="BC1231" s="59" t="n"/>
      <c r="BD1231" s="59" t="n"/>
      <c r="BE1231" s="59" t="n"/>
      <c r="BF1231" s="59" t="n"/>
      <c r="BG1231" s="59" t="n"/>
      <c r="BH1231" s="59" t="n"/>
      <c r="BI1231" s="59" t="n"/>
      <c r="BJ1231" s="59" t="n"/>
      <c r="BK1231" s="59" t="n"/>
      <c r="BL1231" s="59" t="n"/>
      <c r="BM1231" s="59" t="n"/>
      <c r="BN1231" s="59" t="n"/>
      <c r="BO1231" s="59" t="n"/>
      <c r="BP1231" s="59" t="n"/>
      <c r="BQ1231" s="59" t="n"/>
      <c r="BR1231" s="59" t="n"/>
      <c r="BS1231" s="59" t="n"/>
      <c r="BT1231" s="59" t="n"/>
      <c r="BU1231" s="59" t="n"/>
      <c r="BV1231" s="59" t="n"/>
      <c r="BW1231" s="59" t="n"/>
      <c r="BX1231" s="59" t="n"/>
      <c r="BY1231" s="59" t="n"/>
      <c r="BZ1231" s="59" t="n"/>
      <c r="CA1231" s="59" t="n"/>
      <c r="CB1231" s="59" t="n"/>
      <c r="CC1231" s="59" t="n"/>
      <c r="CD1231" s="59" t="n"/>
      <c r="CE1231" s="59" t="n"/>
      <c r="CF1231" s="59" t="n"/>
      <c r="CG1231" s="59" t="n"/>
      <c r="CH1231" s="59" t="n"/>
      <c r="CI1231" s="59" t="n"/>
      <c r="CJ1231" s="59" t="n"/>
      <c r="CK1231" s="59" t="n"/>
      <c r="CL1231" s="59" t="n"/>
      <c r="CM1231" s="59" t="n"/>
      <c r="CN1231" s="59" t="n"/>
      <c r="CO1231" s="59" t="n"/>
      <c r="CP1231" s="59" t="n"/>
      <c r="CQ1231" s="59" t="n"/>
      <c r="CR1231" s="59" t="n"/>
      <c r="CS1231" s="59" t="n"/>
      <c r="CT1231" s="59" t="n"/>
      <c r="CU1231" s="59" t="n"/>
      <c r="CV1231" s="59" t="n"/>
      <c r="CW1231" s="59" t="n"/>
      <c r="CX1231" s="59" t="n"/>
      <c r="CY1231" s="59" t="n"/>
      <c r="CZ1231" s="59" t="n"/>
    </row>
    <row r="1232">
      <c r="D1232" s="107" t="inlineStr">
        <is>
          <t>Dividend Amount</t>
        </is>
      </c>
      <c r="E1232" s="107" t="n">
        <v>4.2</v>
      </c>
      <c r="F1232" s="107" t="n"/>
      <c r="G1232" s="107" t="n"/>
      <c r="H1232" s="107" t="n"/>
      <c r="I1232" s="107" t="n"/>
      <c r="J1232" s="107" t="n"/>
      <c r="K1232" s="107" t="n"/>
      <c r="L1232" s="107" t="n"/>
      <c r="M1232" s="107" t="n"/>
      <c r="N1232" s="107" t="n"/>
      <c r="O1232" s="107" t="n"/>
      <c r="P1232" s="107" t="n"/>
      <c r="Q1232" s="107" t="n"/>
      <c r="R1232" s="107" t="n"/>
      <c r="S1232" s="107" t="n"/>
      <c r="T1232" s="107" t="n"/>
      <c r="U1232" s="107" t="n"/>
      <c r="V1232" s="107" t="n"/>
      <c r="W1232" s="107" t="n"/>
      <c r="X1232" s="107" t="n"/>
      <c r="Y1232" s="107" t="n"/>
      <c r="Z1232" s="107" t="n"/>
      <c r="AA1232" s="107" t="n"/>
      <c r="AB1232" s="107" t="n"/>
      <c r="AC1232" s="107" t="n"/>
      <c r="AD1232" s="107" t="n"/>
      <c r="AE1232" s="107" t="n"/>
      <c r="AF1232" s="107" t="n"/>
      <c r="AG1232" s="107" t="n"/>
      <c r="AH1232" s="107" t="n"/>
      <c r="AI1232" s="107" t="n"/>
      <c r="AJ1232" s="107" t="n"/>
      <c r="AK1232" s="107" t="n"/>
      <c r="AL1232" s="107" t="n"/>
      <c r="AM1232" s="107" t="n"/>
      <c r="AN1232" s="107" t="n"/>
      <c r="AO1232" s="107" t="n"/>
      <c r="AP1232" s="107" t="n"/>
      <c r="AQ1232" s="107" t="n"/>
      <c r="AR1232" s="107" t="n"/>
      <c r="AS1232" s="107" t="n"/>
      <c r="AT1232" s="107" t="n"/>
      <c r="AU1232" s="107" t="n"/>
      <c r="AV1232" s="107" t="n"/>
      <c r="AW1232" s="107" t="n"/>
      <c r="AX1232" s="107" t="n"/>
      <c r="AY1232" s="107" t="n"/>
      <c r="AZ1232" s="107" t="n"/>
      <c r="BA1232" s="107" t="n"/>
      <c r="BB1232" s="107" t="n"/>
      <c r="BC1232" s="107" t="n"/>
      <c r="BD1232" s="107" t="n"/>
      <c r="BE1232" s="107" t="n"/>
      <c r="BF1232" s="107" t="n"/>
      <c r="BG1232" s="107" t="n"/>
      <c r="BH1232" s="107" t="n"/>
      <c r="BI1232" s="107" t="n"/>
      <c r="BJ1232" s="107" t="n"/>
      <c r="BK1232" s="107" t="n"/>
      <c r="BL1232" s="107" t="n"/>
      <c r="BM1232" s="107" t="n"/>
      <c r="BN1232" s="107" t="n"/>
      <c r="BO1232" s="107" t="n"/>
      <c r="BP1232" s="107" t="n"/>
      <c r="BQ1232" s="107" t="n"/>
      <c r="BR1232" s="107" t="n"/>
      <c r="BS1232" s="107" t="n"/>
      <c r="BT1232" s="107" t="n"/>
      <c r="BU1232" s="107" t="n"/>
      <c r="BV1232" s="107" t="n"/>
      <c r="BW1232" s="107" t="n"/>
      <c r="BX1232" s="107" t="n"/>
      <c r="BY1232" s="107" t="n"/>
      <c r="BZ1232" s="107" t="n"/>
      <c r="CA1232" s="107" t="n"/>
      <c r="CB1232" s="107" t="n"/>
      <c r="CC1232" s="107" t="n"/>
      <c r="CD1232" s="107" t="n"/>
      <c r="CE1232" s="107" t="n"/>
      <c r="CF1232" s="107" t="n"/>
      <c r="CG1232" s="107" t="n"/>
      <c r="CH1232" s="107" t="n"/>
      <c r="CI1232" s="107" t="n"/>
      <c r="CJ1232" s="107" t="n"/>
      <c r="CK1232" s="107" t="n"/>
      <c r="CL1232" s="107" t="n"/>
      <c r="CM1232" s="107" t="n"/>
      <c r="CN1232" s="107" t="n"/>
      <c r="CO1232" s="107" t="n"/>
      <c r="CP1232" s="107" t="n"/>
      <c r="CQ1232" s="107" t="n"/>
      <c r="CR1232" s="107" t="n"/>
      <c r="CS1232" s="107" t="n"/>
      <c r="CT1232" s="107" t="n"/>
      <c r="CU1232" s="107" t="n"/>
      <c r="CV1232" s="107" t="n"/>
      <c r="CW1232" s="107" t="n"/>
      <c r="CX1232" s="107" t="n"/>
      <c r="CY1232" s="107" t="n"/>
      <c r="CZ1232" s="107" t="n"/>
    </row>
    <row r="1233">
      <c r="D1233" t="inlineStr">
        <is>
          <t>Dividend Frequency</t>
        </is>
      </c>
      <c r="E1233" t="inlineStr">
        <is>
          <t>Semi-Anl</t>
        </is>
      </c>
    </row>
    <row r="1234">
      <c r="D1234" t="inlineStr">
        <is>
          <t>Dividend Type</t>
        </is>
      </c>
      <c r="E1234" t="inlineStr">
        <is>
          <t>Final</t>
        </is>
      </c>
    </row>
    <row r="1235">
      <c r="A1235" s="2">
        <f>IF($A1228="","","   projections")</f>
        <v/>
      </c>
      <c r="B1235" s="68">
        <f>IF($A1228="",0,COUNT($E1236:$CZ1236))</f>
        <v/>
      </c>
      <c r="C1235" s="69">
        <f>IF($B1235=0,0,MAX($E1236:$CZ1236))</f>
        <v/>
      </c>
      <c r="D1235" s="58">
        <f>_xll.BDS($A1228,'Field Check'!$C$42,"headers=y","startcol=1","endcol=3","dir=h","cols=21;rows=3")</f>
        <v/>
      </c>
      <c r="E1235" s="59" t="n">
        <v>46332</v>
      </c>
      <c r="F1235" s="59" t="n">
        <v>46514</v>
      </c>
      <c r="G1235" s="59" t="n">
        <v>46696</v>
      </c>
      <c r="H1235" s="59" t="n">
        <v>46878</v>
      </c>
      <c r="I1235" s="59" t="n">
        <v>47060</v>
      </c>
      <c r="J1235" s="59" t="n">
        <v>47242</v>
      </c>
      <c r="K1235" s="59" t="n">
        <v>47431</v>
      </c>
      <c r="L1235" s="59" t="n">
        <v>47606</v>
      </c>
      <c r="M1235" s="59" t="n">
        <v>47795</v>
      </c>
      <c r="N1235" s="59" t="n">
        <v>47970</v>
      </c>
      <c r="O1235" s="59" t="n">
        <v>48159</v>
      </c>
      <c r="P1235" s="59" t="n">
        <v>48341</v>
      </c>
      <c r="Q1235" s="59" t="n">
        <v>48523</v>
      </c>
      <c r="R1235" s="59" t="n">
        <v>48705</v>
      </c>
      <c r="S1235" s="59" t="n">
        <v>48887</v>
      </c>
      <c r="T1235" s="59" t="n">
        <v>49069</v>
      </c>
      <c r="U1235" s="59" t="n">
        <v>49251</v>
      </c>
      <c r="V1235" s="59" t="n">
        <v>49440</v>
      </c>
      <c r="W1235" s="59" t="n">
        <v>49622</v>
      </c>
      <c r="X1235" s="59" t="n">
        <v>49804</v>
      </c>
      <c r="Y1235" s="59" t="n"/>
      <c r="Z1235" s="59" t="n"/>
      <c r="AA1235" s="59" t="n"/>
      <c r="AB1235" s="59" t="n"/>
      <c r="AC1235" s="59" t="n"/>
      <c r="AD1235" s="59" t="n"/>
      <c r="AE1235" s="59" t="n"/>
      <c r="AF1235" s="59" t="n"/>
      <c r="AG1235" s="59" t="n"/>
      <c r="AH1235" s="59" t="n"/>
      <c r="AI1235" s="59" t="n"/>
      <c r="AJ1235" s="59" t="n"/>
      <c r="AK1235" s="59" t="n"/>
      <c r="AL1235" s="59" t="n"/>
      <c r="AM1235" s="59" t="n"/>
      <c r="AN1235" s="59" t="n"/>
      <c r="AO1235" s="59" t="n"/>
      <c r="AP1235" s="59" t="n"/>
      <c r="AQ1235" s="59" t="n"/>
      <c r="AR1235" s="59" t="n"/>
      <c r="AS1235" s="59" t="n"/>
      <c r="AT1235" s="59" t="n"/>
      <c r="AU1235" s="59" t="n"/>
      <c r="AV1235" s="59" t="n"/>
      <c r="AW1235" s="59" t="n"/>
      <c r="AX1235" s="59" t="n"/>
      <c r="AY1235" s="59" t="n"/>
      <c r="AZ1235" s="59" t="n"/>
      <c r="BA1235" s="59" t="n"/>
      <c r="BB1235" s="59" t="n"/>
      <c r="BC1235" s="59" t="n"/>
      <c r="BD1235" s="59" t="n"/>
      <c r="BE1235" s="59" t="n"/>
      <c r="BF1235" s="59" t="n"/>
      <c r="BG1235" s="59" t="n"/>
      <c r="BH1235" s="59" t="n"/>
      <c r="BI1235" s="59" t="n"/>
      <c r="BJ1235" s="59" t="n"/>
      <c r="BK1235" s="59" t="n"/>
      <c r="BL1235" s="59" t="n"/>
      <c r="BM1235" s="59" t="n"/>
      <c r="BN1235" s="59" t="n"/>
      <c r="BO1235" s="59" t="n"/>
      <c r="BP1235" s="59" t="n"/>
      <c r="BQ1235" s="59" t="n"/>
      <c r="BR1235" s="59" t="n"/>
      <c r="BS1235" s="59" t="n"/>
      <c r="BT1235" s="59" t="n"/>
      <c r="BU1235" s="59" t="n"/>
      <c r="BV1235" s="59" t="n"/>
      <c r="BW1235" s="59" t="n"/>
      <c r="BX1235" s="59" t="n"/>
      <c r="BY1235" s="59" t="n"/>
      <c r="BZ1235" s="59" t="n"/>
      <c r="CA1235" s="59" t="n"/>
      <c r="CB1235" s="59" t="n"/>
      <c r="CC1235" s="59" t="n"/>
      <c r="CD1235" s="59" t="n"/>
      <c r="CE1235" s="59" t="n"/>
      <c r="CF1235" s="59" t="n"/>
      <c r="CG1235" s="59" t="n"/>
      <c r="CH1235" s="59" t="n"/>
      <c r="CI1235" s="59" t="n"/>
      <c r="CJ1235" s="59" t="n"/>
      <c r="CK1235" s="59" t="n"/>
      <c r="CL1235" s="59" t="n"/>
      <c r="CM1235" s="59" t="n"/>
      <c r="CN1235" s="59" t="n"/>
      <c r="CO1235" s="59" t="n"/>
      <c r="CP1235" s="59" t="n"/>
      <c r="CQ1235" s="59" t="n"/>
      <c r="CR1235" s="59" t="n"/>
      <c r="CS1235" s="59" t="n"/>
      <c r="CT1235" s="59" t="n"/>
      <c r="CU1235" s="59" t="n"/>
      <c r="CV1235" s="59" t="n"/>
      <c r="CW1235" s="59" t="n"/>
      <c r="CX1235" s="59" t="n"/>
      <c r="CY1235" s="59" t="n"/>
      <c r="CZ1235" s="59" t="n"/>
    </row>
    <row r="1236">
      <c r="D1236" s="59" t="inlineStr">
        <is>
          <t>Ex-Date</t>
        </is>
      </c>
      <c r="E1236" s="59" t="n">
        <v>46342</v>
      </c>
      <c r="F1236" s="59" t="n">
        <v>46524</v>
      </c>
      <c r="G1236" s="59" t="n">
        <v>46706</v>
      </c>
      <c r="H1236" s="59" t="n">
        <v>46888</v>
      </c>
      <c r="I1236" s="59" t="n">
        <v>47070</v>
      </c>
      <c r="J1236" s="59" t="n">
        <v>47252</v>
      </c>
      <c r="K1236" s="59" t="n">
        <v>47441</v>
      </c>
      <c r="L1236" s="59" t="n">
        <v>47616</v>
      </c>
      <c r="M1236" s="59" t="n">
        <v>47805</v>
      </c>
      <c r="N1236" s="59" t="n">
        <v>47980</v>
      </c>
      <c r="O1236" s="59" t="n">
        <v>48169</v>
      </c>
      <c r="P1236" s="59" t="n">
        <v>48351</v>
      </c>
      <c r="Q1236" s="59" t="n">
        <v>48533</v>
      </c>
      <c r="R1236" s="59" t="n">
        <v>48715</v>
      </c>
      <c r="S1236" s="59" t="n">
        <v>48899</v>
      </c>
      <c r="T1236" s="59" t="n">
        <v>49080</v>
      </c>
      <c r="U1236" s="59" t="n">
        <v>49263</v>
      </c>
      <c r="V1236" s="59" t="n">
        <v>49451</v>
      </c>
      <c r="W1236" s="59" t="n">
        <v>49634</v>
      </c>
      <c r="X1236" s="59" t="n">
        <v>49815</v>
      </c>
      <c r="Y1236" s="59" t="n"/>
      <c r="Z1236" s="59" t="n"/>
      <c r="AA1236" s="59" t="n"/>
      <c r="AB1236" s="59" t="n"/>
      <c r="AC1236" s="59" t="n"/>
      <c r="AD1236" s="59" t="n"/>
      <c r="AE1236" s="59" t="n"/>
      <c r="AF1236" s="59" t="n"/>
      <c r="AG1236" s="59" t="n"/>
      <c r="AH1236" s="59" t="n"/>
      <c r="AI1236" s="59" t="n"/>
      <c r="AJ1236" s="59" t="n"/>
      <c r="AK1236" s="59" t="n"/>
      <c r="AL1236" s="59" t="n"/>
      <c r="AM1236" s="59" t="n"/>
      <c r="AN1236" s="59" t="n"/>
      <c r="AO1236" s="59" t="n"/>
      <c r="AP1236" s="59" t="n"/>
      <c r="AQ1236" s="59" t="n"/>
      <c r="AR1236" s="59" t="n"/>
      <c r="AS1236" s="59" t="n"/>
      <c r="AT1236" s="59" t="n"/>
      <c r="AU1236" s="59" t="n"/>
      <c r="AV1236" s="59" t="n"/>
      <c r="AW1236" s="59" t="n"/>
      <c r="AX1236" s="59" t="n"/>
      <c r="AY1236" s="59" t="n"/>
      <c r="AZ1236" s="59" t="n"/>
      <c r="BA1236" s="59" t="n"/>
      <c r="BB1236" s="59" t="n"/>
      <c r="BC1236" s="59" t="n"/>
      <c r="BD1236" s="59" t="n"/>
      <c r="BE1236" s="59" t="n"/>
      <c r="BF1236" s="59" t="n"/>
      <c r="BG1236" s="59" t="n"/>
      <c r="BH1236" s="59" t="n"/>
      <c r="BI1236" s="59" t="n"/>
      <c r="BJ1236" s="59" t="n"/>
      <c r="BK1236" s="59" t="n"/>
      <c r="BL1236" s="59" t="n"/>
      <c r="BM1236" s="59" t="n"/>
      <c r="BN1236" s="59" t="n"/>
      <c r="BO1236" s="59" t="n"/>
      <c r="BP1236" s="59" t="n"/>
      <c r="BQ1236" s="59" t="n"/>
      <c r="BR1236" s="59" t="n"/>
      <c r="BS1236" s="59" t="n"/>
      <c r="BT1236" s="59" t="n"/>
      <c r="BU1236" s="59" t="n"/>
      <c r="BV1236" s="59" t="n"/>
      <c r="BW1236" s="59" t="n"/>
      <c r="BX1236" s="59" t="n"/>
      <c r="BY1236" s="59" t="n"/>
      <c r="BZ1236" s="59" t="n"/>
      <c r="CA1236" s="59" t="n"/>
      <c r="CB1236" s="59" t="n"/>
      <c r="CC1236" s="59" t="n"/>
      <c r="CD1236" s="59" t="n"/>
      <c r="CE1236" s="59" t="n"/>
      <c r="CF1236" s="59" t="n"/>
      <c r="CG1236" s="59" t="n"/>
      <c r="CH1236" s="59" t="n"/>
      <c r="CI1236" s="59" t="n"/>
      <c r="CJ1236" s="59" t="n"/>
      <c r="CK1236" s="59" t="n"/>
      <c r="CL1236" s="59" t="n"/>
      <c r="CM1236" s="59" t="n"/>
      <c r="CN1236" s="59" t="n"/>
      <c r="CO1236" s="59" t="n"/>
      <c r="CP1236" s="59" t="n"/>
      <c r="CQ1236" s="59" t="n"/>
      <c r="CR1236" s="59" t="n"/>
      <c r="CS1236" s="59" t="n"/>
      <c r="CT1236" s="59" t="n"/>
      <c r="CU1236" s="59" t="n"/>
      <c r="CV1236" s="59" t="n"/>
      <c r="CW1236" s="59" t="n"/>
      <c r="CX1236" s="59" t="n"/>
      <c r="CY1236" s="59" t="n"/>
      <c r="CZ1236" s="59" t="n"/>
    </row>
    <row r="1237">
      <c r="D1237" s="107" t="inlineStr">
        <is>
          <t>Amount Per Share</t>
        </is>
      </c>
      <c r="E1237" s="107" t="n">
        <v>2.8</v>
      </c>
      <c r="F1237" s="107" t="n">
        <v>4.3</v>
      </c>
      <c r="G1237" s="107" t="n">
        <v>2.8</v>
      </c>
      <c r="H1237" s="107" t="n">
        <v>4.3</v>
      </c>
      <c r="I1237" s="107" t="n">
        <v>2.9</v>
      </c>
      <c r="J1237" s="107" t="n">
        <v>4.4</v>
      </c>
      <c r="K1237" s="107" t="n">
        <v>2.9</v>
      </c>
      <c r="L1237" s="107" t="n">
        <v>4.4</v>
      </c>
      <c r="M1237" s="107" t="n">
        <v>3</v>
      </c>
      <c r="N1237" s="107" t="n">
        <v>4.5</v>
      </c>
      <c r="O1237" s="107" t="n">
        <v>3</v>
      </c>
      <c r="P1237" s="107" t="n">
        <v>4.5</v>
      </c>
      <c r="Q1237" s="107" t="n">
        <v>3</v>
      </c>
      <c r="R1237" s="107" t="n">
        <v>4.5</v>
      </c>
      <c r="S1237" s="107" t="n">
        <v>3</v>
      </c>
      <c r="T1237" s="107" t="n">
        <v>4.6</v>
      </c>
      <c r="U1237" s="107" t="n">
        <v>3</v>
      </c>
      <c r="V1237" s="107" t="n">
        <v>4.6</v>
      </c>
      <c r="W1237" s="107" t="n">
        <v>3</v>
      </c>
      <c r="X1237" s="107" t="n">
        <v>4.6</v>
      </c>
      <c r="Y1237" s="107" t="n"/>
      <c r="Z1237" s="107" t="n"/>
      <c r="AA1237" s="107" t="n"/>
      <c r="AB1237" s="107" t="n"/>
      <c r="AC1237" s="107" t="n"/>
      <c r="AD1237" s="107" t="n"/>
      <c r="AE1237" s="107" t="n"/>
      <c r="AF1237" s="107" t="n"/>
      <c r="AG1237" s="107" t="n"/>
      <c r="AH1237" s="107" t="n"/>
      <c r="AI1237" s="107" t="n"/>
      <c r="AJ1237" s="107" t="n"/>
      <c r="AK1237" s="107" t="n"/>
      <c r="AL1237" s="107" t="n"/>
      <c r="AM1237" s="107" t="n"/>
      <c r="AN1237" s="107" t="n"/>
      <c r="AO1237" s="107" t="n"/>
      <c r="AP1237" s="107" t="n"/>
      <c r="AQ1237" s="107" t="n"/>
      <c r="AR1237" s="107" t="n"/>
      <c r="AS1237" s="107" t="n"/>
      <c r="AT1237" s="107" t="n"/>
      <c r="AU1237" s="107" t="n"/>
      <c r="AV1237" s="107" t="n"/>
      <c r="AW1237" s="107" t="n"/>
      <c r="AX1237" s="107" t="n"/>
      <c r="AY1237" s="107" t="n"/>
      <c r="AZ1237" s="107" t="n"/>
      <c r="BA1237" s="107" t="n"/>
      <c r="BB1237" s="107" t="n"/>
      <c r="BC1237" s="107" t="n"/>
      <c r="BD1237" s="107" t="n"/>
      <c r="BE1237" s="107" t="n"/>
      <c r="BF1237" s="107" t="n"/>
      <c r="BG1237" s="107" t="n"/>
      <c r="BH1237" s="107" t="n"/>
      <c r="BI1237" s="107" t="n"/>
      <c r="BJ1237" s="107" t="n"/>
      <c r="BK1237" s="107" t="n"/>
      <c r="BL1237" s="107" t="n"/>
      <c r="BM1237" s="107" t="n"/>
      <c r="BN1237" s="107" t="n"/>
      <c r="BO1237" s="107" t="n"/>
      <c r="BP1237" s="107" t="n"/>
      <c r="BQ1237" s="107" t="n"/>
      <c r="BR1237" s="107" t="n"/>
      <c r="BS1237" s="107" t="n"/>
      <c r="BT1237" s="107" t="n"/>
      <c r="BU1237" s="107" t="n"/>
      <c r="BV1237" s="107" t="n"/>
      <c r="BW1237" s="107" t="n"/>
      <c r="BX1237" s="107" t="n"/>
      <c r="BY1237" s="107" t="n"/>
      <c r="BZ1237" s="107" t="n"/>
      <c r="CA1237" s="107" t="n"/>
      <c r="CB1237" s="107" t="n"/>
      <c r="CC1237" s="107" t="n"/>
      <c r="CD1237" s="107" t="n"/>
      <c r="CE1237" s="107" t="n"/>
      <c r="CF1237" s="107" t="n"/>
      <c r="CG1237" s="107" t="n"/>
      <c r="CH1237" s="107" t="n"/>
      <c r="CI1237" s="107" t="n"/>
      <c r="CJ1237" s="107" t="n"/>
      <c r="CK1237" s="107" t="n"/>
      <c r="CL1237" s="107" t="n"/>
      <c r="CM1237" s="107" t="n"/>
      <c r="CN1237" s="107" t="n"/>
      <c r="CO1237" s="107" t="n"/>
      <c r="CP1237" s="107" t="n"/>
      <c r="CQ1237" s="107" t="n"/>
      <c r="CR1237" s="107" t="n"/>
      <c r="CS1237" s="107" t="n"/>
      <c r="CT1237" s="107" t="n"/>
      <c r="CU1237" s="107" t="n"/>
      <c r="CV1237" s="107" t="n"/>
      <c r="CW1237" s="107" t="n"/>
      <c r="CX1237" s="107" t="n"/>
      <c r="CY1237" s="107" t="n"/>
      <c r="CZ1237" s="107" t="n"/>
    </row>
    <row r="1239">
      <c r="A1239" s="126">
        <f>IF('AS51'!$C$118="","",'AS51'!$C$118)</f>
        <v/>
      </c>
      <c r="B1239" s="68">
        <f>IF($A1239="",0,COUNT($E1240:$CZ1240))</f>
        <v/>
      </c>
      <c r="C1239" s="69">
        <f>IF($B1239=0,0,MAX($E1240:$CZ1240))</f>
        <v/>
      </c>
      <c r="D1239" s="58">
        <f>_xll.BDS($A1239,'Field Check'!$C$44,"headers=y","startcol=1","endcol=7","dir=h","DVD_START_DT",'Field Check'!$C$59,"DVD_END_DT",'Field Check'!$D$59)</f>
        <v/>
      </c>
      <c r="E1239" s="59" t="n"/>
      <c r="F1239" s="59" t="n"/>
      <c r="G1239" s="59" t="n"/>
      <c r="H1239" s="59" t="n"/>
      <c r="I1239" s="59" t="n"/>
      <c r="J1239" s="59" t="n"/>
      <c r="K1239" s="59" t="n"/>
      <c r="L1239" s="59" t="n"/>
      <c r="M1239" s="59" t="n"/>
      <c r="N1239" s="59" t="n"/>
      <c r="O1239" s="59" t="n"/>
      <c r="P1239" s="59" t="n"/>
      <c r="Q1239" s="59" t="n"/>
      <c r="R1239" s="59" t="n"/>
      <c r="S1239" s="59" t="n"/>
      <c r="T1239" s="59" t="n"/>
      <c r="U1239" s="59" t="n"/>
      <c r="V1239" s="59" t="n"/>
      <c r="W1239" s="59" t="n"/>
      <c r="X1239" s="59" t="n"/>
      <c r="Y1239" s="59" t="n"/>
      <c r="Z1239" s="59" t="n"/>
      <c r="AA1239" s="59" t="n"/>
      <c r="AB1239" s="59" t="n"/>
      <c r="AC1239" s="59" t="n"/>
      <c r="AD1239" s="59" t="n"/>
      <c r="AE1239" s="59" t="n"/>
      <c r="AF1239" s="59" t="n"/>
      <c r="AG1239" s="59" t="n"/>
      <c r="AH1239" s="59" t="n"/>
      <c r="AI1239" s="59" t="n"/>
      <c r="AJ1239" s="59" t="n"/>
      <c r="AK1239" s="59" t="n"/>
      <c r="AL1239" s="59" t="n"/>
      <c r="AM1239" s="59" t="n"/>
      <c r="AN1239" s="59" t="n"/>
      <c r="AO1239" s="59" t="n"/>
      <c r="AP1239" s="59" t="n"/>
      <c r="AQ1239" s="59" t="n"/>
      <c r="AR1239" s="59" t="n"/>
      <c r="AS1239" s="59" t="n"/>
      <c r="AT1239" s="59" t="n"/>
      <c r="AU1239" s="59" t="n"/>
      <c r="AV1239" s="59" t="n"/>
      <c r="AW1239" s="59" t="n"/>
      <c r="AX1239" s="59" t="n"/>
      <c r="AY1239" s="59" t="n"/>
      <c r="AZ1239" s="59" t="n"/>
      <c r="BA1239" s="59" t="n"/>
      <c r="BB1239" s="59" t="n"/>
      <c r="BC1239" s="59" t="n"/>
      <c r="BD1239" s="59" t="n"/>
      <c r="BE1239" s="59" t="n"/>
      <c r="BF1239" s="59" t="n"/>
      <c r="BG1239" s="59" t="n"/>
      <c r="BH1239" s="59" t="n"/>
      <c r="BI1239" s="59" t="n"/>
      <c r="BJ1239" s="59" t="n"/>
      <c r="BK1239" s="59" t="n"/>
      <c r="BL1239" s="59" t="n"/>
      <c r="BM1239" s="59" t="n"/>
      <c r="BN1239" s="59" t="n"/>
      <c r="BO1239" s="59" t="n"/>
      <c r="BP1239" s="59" t="n"/>
      <c r="BQ1239" s="59" t="n"/>
      <c r="BR1239" s="59" t="n"/>
      <c r="BS1239" s="59" t="n"/>
      <c r="BT1239" s="59" t="n"/>
      <c r="BU1239" s="59" t="n"/>
      <c r="BV1239" s="59" t="n"/>
      <c r="BW1239" s="59" t="n"/>
      <c r="BX1239" s="59" t="n"/>
      <c r="BY1239" s="59" t="n"/>
      <c r="BZ1239" s="59" t="n"/>
      <c r="CA1239" s="59" t="n"/>
      <c r="CB1239" s="59" t="n"/>
      <c r="CC1239" s="59" t="n"/>
      <c r="CD1239" s="59" t="n"/>
      <c r="CE1239" s="59" t="n"/>
      <c r="CF1239" s="59" t="n"/>
      <c r="CG1239" s="59" t="n"/>
      <c r="CH1239" s="59" t="n"/>
      <c r="CI1239" s="59" t="n"/>
      <c r="CJ1239" s="59" t="n"/>
      <c r="CK1239" s="59" t="n"/>
      <c r="CL1239" s="59" t="n"/>
      <c r="CM1239" s="59" t="n"/>
      <c r="CN1239" s="59" t="n"/>
      <c r="CO1239" s="59" t="n"/>
      <c r="CP1239" s="59" t="n"/>
      <c r="CQ1239" s="59" t="n"/>
      <c r="CR1239" s="59" t="n"/>
      <c r="CS1239" s="59" t="n"/>
      <c r="CT1239" s="59" t="n"/>
      <c r="CU1239" s="59" t="n"/>
      <c r="CV1239" s="59" t="n"/>
      <c r="CW1239" s="59" t="n"/>
      <c r="CX1239" s="59" t="n"/>
      <c r="CY1239" s="59" t="n"/>
      <c r="CZ1239" s="59" t="n"/>
    </row>
    <row r="1240">
      <c r="D1240" s="59" t="n"/>
      <c r="E1240" s="59" t="n"/>
      <c r="F1240" s="59" t="n"/>
      <c r="G1240" s="59" t="n"/>
      <c r="H1240" s="59" t="n"/>
      <c r="I1240" s="59" t="n"/>
      <c r="J1240" s="59" t="n"/>
      <c r="K1240" s="59" t="n"/>
      <c r="L1240" s="59" t="n"/>
      <c r="M1240" s="59" t="n"/>
      <c r="N1240" s="59" t="n"/>
      <c r="O1240" s="59" t="n"/>
      <c r="P1240" s="59" t="n"/>
      <c r="Q1240" s="59" t="n"/>
      <c r="R1240" s="59" t="n"/>
      <c r="S1240" s="59" t="n"/>
      <c r="T1240" s="59" t="n"/>
      <c r="U1240" s="59" t="n"/>
      <c r="V1240" s="59" t="n"/>
      <c r="W1240" s="59" t="n"/>
      <c r="X1240" s="59" t="n"/>
      <c r="Y1240" s="59" t="n"/>
      <c r="Z1240" s="59" t="n"/>
      <c r="AA1240" s="59" t="n"/>
      <c r="AB1240" s="59" t="n"/>
      <c r="AC1240" s="59" t="n"/>
      <c r="AD1240" s="59" t="n"/>
      <c r="AE1240" s="59" t="n"/>
      <c r="AF1240" s="59" t="n"/>
      <c r="AG1240" s="59" t="n"/>
      <c r="AH1240" s="59" t="n"/>
      <c r="AI1240" s="59" t="n"/>
      <c r="AJ1240" s="59" t="n"/>
      <c r="AK1240" s="59" t="n"/>
      <c r="AL1240" s="59" t="n"/>
      <c r="AM1240" s="59" t="n"/>
      <c r="AN1240" s="59" t="n"/>
      <c r="AO1240" s="59" t="n"/>
      <c r="AP1240" s="59" t="n"/>
      <c r="AQ1240" s="59" t="n"/>
      <c r="AR1240" s="59" t="n"/>
      <c r="AS1240" s="59" t="n"/>
      <c r="AT1240" s="59" t="n"/>
      <c r="AU1240" s="59" t="n"/>
      <c r="AV1240" s="59" t="n"/>
      <c r="AW1240" s="59" t="n"/>
      <c r="AX1240" s="59" t="n"/>
      <c r="AY1240" s="59" t="n"/>
      <c r="AZ1240" s="59" t="n"/>
      <c r="BA1240" s="59" t="n"/>
      <c r="BB1240" s="59" t="n"/>
      <c r="BC1240" s="59" t="n"/>
      <c r="BD1240" s="59" t="n"/>
      <c r="BE1240" s="59" t="n"/>
      <c r="BF1240" s="59" t="n"/>
      <c r="BG1240" s="59" t="n"/>
      <c r="BH1240" s="59" t="n"/>
      <c r="BI1240" s="59" t="n"/>
      <c r="BJ1240" s="59" t="n"/>
      <c r="BK1240" s="59" t="n"/>
      <c r="BL1240" s="59" t="n"/>
      <c r="BM1240" s="59" t="n"/>
      <c r="BN1240" s="59" t="n"/>
      <c r="BO1240" s="59" t="n"/>
      <c r="BP1240" s="59" t="n"/>
      <c r="BQ1240" s="59" t="n"/>
      <c r="BR1240" s="59" t="n"/>
      <c r="BS1240" s="59" t="n"/>
      <c r="BT1240" s="59" t="n"/>
      <c r="BU1240" s="59" t="n"/>
      <c r="BV1240" s="59" t="n"/>
      <c r="BW1240" s="59" t="n"/>
      <c r="BX1240" s="59" t="n"/>
      <c r="BY1240" s="59" t="n"/>
      <c r="BZ1240" s="59" t="n"/>
      <c r="CA1240" s="59" t="n"/>
      <c r="CB1240" s="59" t="n"/>
      <c r="CC1240" s="59" t="n"/>
      <c r="CD1240" s="59" t="n"/>
      <c r="CE1240" s="59" t="n"/>
      <c r="CF1240" s="59" t="n"/>
      <c r="CG1240" s="59" t="n"/>
      <c r="CH1240" s="59" t="n"/>
      <c r="CI1240" s="59" t="n"/>
      <c r="CJ1240" s="59" t="n"/>
      <c r="CK1240" s="59" t="n"/>
      <c r="CL1240" s="59" t="n"/>
      <c r="CM1240" s="59" t="n"/>
      <c r="CN1240" s="59" t="n"/>
      <c r="CO1240" s="59" t="n"/>
      <c r="CP1240" s="59" t="n"/>
      <c r="CQ1240" s="59" t="n"/>
      <c r="CR1240" s="59" t="n"/>
      <c r="CS1240" s="59" t="n"/>
      <c r="CT1240" s="59" t="n"/>
      <c r="CU1240" s="59" t="n"/>
      <c r="CV1240" s="59" t="n"/>
      <c r="CW1240" s="59" t="n"/>
      <c r="CX1240" s="59" t="n"/>
      <c r="CY1240" s="59" t="n"/>
      <c r="CZ1240" s="59" t="n"/>
    </row>
    <row r="1241">
      <c r="D1241" s="59" t="n"/>
      <c r="E1241" s="59" t="n"/>
      <c r="F1241" s="59" t="n"/>
      <c r="G1241" s="59" t="n"/>
      <c r="H1241" s="59" t="n"/>
      <c r="I1241" s="59" t="n"/>
      <c r="J1241" s="59" t="n"/>
      <c r="K1241" s="59" t="n"/>
      <c r="L1241" s="59" t="n"/>
      <c r="M1241" s="59" t="n"/>
      <c r="N1241" s="59" t="n"/>
      <c r="O1241" s="59" t="n"/>
      <c r="P1241" s="59" t="n"/>
      <c r="Q1241" s="59" t="n"/>
      <c r="R1241" s="59" t="n"/>
      <c r="S1241" s="59" t="n"/>
      <c r="T1241" s="59" t="n"/>
      <c r="U1241" s="59" t="n"/>
      <c r="V1241" s="59" t="n"/>
      <c r="W1241" s="59" t="n"/>
      <c r="X1241" s="59" t="n"/>
      <c r="Y1241" s="59" t="n"/>
      <c r="Z1241" s="59" t="n"/>
      <c r="AA1241" s="59" t="n"/>
      <c r="AB1241" s="59" t="n"/>
      <c r="AC1241" s="59" t="n"/>
      <c r="AD1241" s="59" t="n"/>
      <c r="AE1241" s="59" t="n"/>
      <c r="AF1241" s="59" t="n"/>
      <c r="AG1241" s="59" t="n"/>
      <c r="AH1241" s="59" t="n"/>
      <c r="AI1241" s="59" t="n"/>
      <c r="AJ1241" s="59" t="n"/>
      <c r="AK1241" s="59" t="n"/>
      <c r="AL1241" s="59" t="n"/>
      <c r="AM1241" s="59" t="n"/>
      <c r="AN1241" s="59" t="n"/>
      <c r="AO1241" s="59" t="n"/>
      <c r="AP1241" s="59" t="n"/>
      <c r="AQ1241" s="59" t="n"/>
      <c r="AR1241" s="59" t="n"/>
      <c r="AS1241" s="59" t="n"/>
      <c r="AT1241" s="59" t="n"/>
      <c r="AU1241" s="59" t="n"/>
      <c r="AV1241" s="59" t="n"/>
      <c r="AW1241" s="59" t="n"/>
      <c r="AX1241" s="59" t="n"/>
      <c r="AY1241" s="59" t="n"/>
      <c r="AZ1241" s="59" t="n"/>
      <c r="BA1241" s="59" t="n"/>
      <c r="BB1241" s="59" t="n"/>
      <c r="BC1241" s="59" t="n"/>
      <c r="BD1241" s="59" t="n"/>
      <c r="BE1241" s="59" t="n"/>
      <c r="BF1241" s="59" t="n"/>
      <c r="BG1241" s="59" t="n"/>
      <c r="BH1241" s="59" t="n"/>
      <c r="BI1241" s="59" t="n"/>
      <c r="BJ1241" s="59" t="n"/>
      <c r="BK1241" s="59" t="n"/>
      <c r="BL1241" s="59" t="n"/>
      <c r="BM1241" s="59" t="n"/>
      <c r="BN1241" s="59" t="n"/>
      <c r="BO1241" s="59" t="n"/>
      <c r="BP1241" s="59" t="n"/>
      <c r="BQ1241" s="59" t="n"/>
      <c r="BR1241" s="59" t="n"/>
      <c r="BS1241" s="59" t="n"/>
      <c r="BT1241" s="59" t="n"/>
      <c r="BU1241" s="59" t="n"/>
      <c r="BV1241" s="59" t="n"/>
      <c r="BW1241" s="59" t="n"/>
      <c r="BX1241" s="59" t="n"/>
      <c r="BY1241" s="59" t="n"/>
      <c r="BZ1241" s="59" t="n"/>
      <c r="CA1241" s="59" t="n"/>
      <c r="CB1241" s="59" t="n"/>
      <c r="CC1241" s="59" t="n"/>
      <c r="CD1241" s="59" t="n"/>
      <c r="CE1241" s="59" t="n"/>
      <c r="CF1241" s="59" t="n"/>
      <c r="CG1241" s="59" t="n"/>
      <c r="CH1241" s="59" t="n"/>
      <c r="CI1241" s="59" t="n"/>
      <c r="CJ1241" s="59" t="n"/>
      <c r="CK1241" s="59" t="n"/>
      <c r="CL1241" s="59" t="n"/>
      <c r="CM1241" s="59" t="n"/>
      <c r="CN1241" s="59" t="n"/>
      <c r="CO1241" s="59" t="n"/>
      <c r="CP1241" s="59" t="n"/>
      <c r="CQ1241" s="59" t="n"/>
      <c r="CR1241" s="59" t="n"/>
      <c r="CS1241" s="59" t="n"/>
      <c r="CT1241" s="59" t="n"/>
      <c r="CU1241" s="59" t="n"/>
      <c r="CV1241" s="59" t="n"/>
      <c r="CW1241" s="59" t="n"/>
      <c r="CX1241" s="59" t="n"/>
      <c r="CY1241" s="59" t="n"/>
      <c r="CZ1241" s="59" t="n"/>
    </row>
    <row r="1242">
      <c r="D1242" s="59" t="n"/>
      <c r="E1242" s="59" t="n"/>
      <c r="F1242" s="59" t="n"/>
      <c r="G1242" s="59" t="n"/>
      <c r="H1242" s="59" t="n"/>
      <c r="I1242" s="59" t="n"/>
      <c r="J1242" s="59" t="n"/>
      <c r="K1242" s="59" t="n"/>
      <c r="L1242" s="59" t="n"/>
      <c r="M1242" s="59" t="n"/>
      <c r="N1242" s="59" t="n"/>
      <c r="O1242" s="59" t="n"/>
      <c r="P1242" s="59" t="n"/>
      <c r="Q1242" s="59" t="n"/>
      <c r="R1242" s="59" t="n"/>
      <c r="S1242" s="59" t="n"/>
      <c r="T1242" s="59" t="n"/>
      <c r="U1242" s="59" t="n"/>
      <c r="V1242" s="59" t="n"/>
      <c r="W1242" s="59" t="n"/>
      <c r="X1242" s="59" t="n"/>
      <c r="Y1242" s="59" t="n"/>
      <c r="Z1242" s="59" t="n"/>
      <c r="AA1242" s="59" t="n"/>
      <c r="AB1242" s="59" t="n"/>
      <c r="AC1242" s="59" t="n"/>
      <c r="AD1242" s="59" t="n"/>
      <c r="AE1242" s="59" t="n"/>
      <c r="AF1242" s="59" t="n"/>
      <c r="AG1242" s="59" t="n"/>
      <c r="AH1242" s="59" t="n"/>
      <c r="AI1242" s="59" t="n"/>
      <c r="AJ1242" s="59" t="n"/>
      <c r="AK1242" s="59" t="n"/>
      <c r="AL1242" s="59" t="n"/>
      <c r="AM1242" s="59" t="n"/>
      <c r="AN1242" s="59" t="n"/>
      <c r="AO1242" s="59" t="n"/>
      <c r="AP1242" s="59" t="n"/>
      <c r="AQ1242" s="59" t="n"/>
      <c r="AR1242" s="59" t="n"/>
      <c r="AS1242" s="59" t="n"/>
      <c r="AT1242" s="59" t="n"/>
      <c r="AU1242" s="59" t="n"/>
      <c r="AV1242" s="59" t="n"/>
      <c r="AW1242" s="59" t="n"/>
      <c r="AX1242" s="59" t="n"/>
      <c r="AY1242" s="59" t="n"/>
      <c r="AZ1242" s="59" t="n"/>
      <c r="BA1242" s="59" t="n"/>
      <c r="BB1242" s="59" t="n"/>
      <c r="BC1242" s="59" t="n"/>
      <c r="BD1242" s="59" t="n"/>
      <c r="BE1242" s="59" t="n"/>
      <c r="BF1242" s="59" t="n"/>
      <c r="BG1242" s="59" t="n"/>
      <c r="BH1242" s="59" t="n"/>
      <c r="BI1242" s="59" t="n"/>
      <c r="BJ1242" s="59" t="n"/>
      <c r="BK1242" s="59" t="n"/>
      <c r="BL1242" s="59" t="n"/>
      <c r="BM1242" s="59" t="n"/>
      <c r="BN1242" s="59" t="n"/>
      <c r="BO1242" s="59" t="n"/>
      <c r="BP1242" s="59" t="n"/>
      <c r="BQ1242" s="59" t="n"/>
      <c r="BR1242" s="59" t="n"/>
      <c r="BS1242" s="59" t="n"/>
      <c r="BT1242" s="59" t="n"/>
      <c r="BU1242" s="59" t="n"/>
      <c r="BV1242" s="59" t="n"/>
      <c r="BW1242" s="59" t="n"/>
      <c r="BX1242" s="59" t="n"/>
      <c r="BY1242" s="59" t="n"/>
      <c r="BZ1242" s="59" t="n"/>
      <c r="CA1242" s="59" t="n"/>
      <c r="CB1242" s="59" t="n"/>
      <c r="CC1242" s="59" t="n"/>
      <c r="CD1242" s="59" t="n"/>
      <c r="CE1242" s="59" t="n"/>
      <c r="CF1242" s="59" t="n"/>
      <c r="CG1242" s="59" t="n"/>
      <c r="CH1242" s="59" t="n"/>
      <c r="CI1242" s="59" t="n"/>
      <c r="CJ1242" s="59" t="n"/>
      <c r="CK1242" s="59" t="n"/>
      <c r="CL1242" s="59" t="n"/>
      <c r="CM1242" s="59" t="n"/>
      <c r="CN1242" s="59" t="n"/>
      <c r="CO1242" s="59" t="n"/>
      <c r="CP1242" s="59" t="n"/>
      <c r="CQ1242" s="59" t="n"/>
      <c r="CR1242" s="59" t="n"/>
      <c r="CS1242" s="59" t="n"/>
      <c r="CT1242" s="59" t="n"/>
      <c r="CU1242" s="59" t="n"/>
      <c r="CV1242" s="59" t="n"/>
      <c r="CW1242" s="59" t="n"/>
      <c r="CX1242" s="59" t="n"/>
      <c r="CY1242" s="59" t="n"/>
      <c r="CZ1242" s="59" t="n"/>
    </row>
    <row r="1243">
      <c r="D1243" s="107" t="n"/>
      <c r="E1243" s="107" t="n"/>
      <c r="F1243" s="107" t="n"/>
      <c r="G1243" s="107" t="n"/>
      <c r="H1243" s="107" t="n"/>
      <c r="I1243" s="107" t="n"/>
      <c r="J1243" s="107" t="n"/>
      <c r="K1243" s="107" t="n"/>
      <c r="L1243" s="107" t="n"/>
      <c r="M1243" s="107" t="n"/>
      <c r="N1243" s="107" t="n"/>
      <c r="O1243" s="107" t="n"/>
      <c r="P1243" s="107" t="n"/>
      <c r="Q1243" s="107" t="n"/>
      <c r="R1243" s="107" t="n"/>
      <c r="S1243" s="107" t="n"/>
      <c r="T1243" s="107" t="n"/>
      <c r="U1243" s="107" t="n"/>
      <c r="V1243" s="107" t="n"/>
      <c r="W1243" s="107" t="n"/>
      <c r="X1243" s="107" t="n"/>
      <c r="Y1243" s="107" t="n"/>
      <c r="Z1243" s="107" t="n"/>
      <c r="AA1243" s="107" t="n"/>
      <c r="AB1243" s="107" t="n"/>
      <c r="AC1243" s="107" t="n"/>
      <c r="AD1243" s="107" t="n"/>
      <c r="AE1243" s="107" t="n"/>
      <c r="AF1243" s="107" t="n"/>
      <c r="AG1243" s="107" t="n"/>
      <c r="AH1243" s="107" t="n"/>
      <c r="AI1243" s="107" t="n"/>
      <c r="AJ1243" s="107" t="n"/>
      <c r="AK1243" s="107" t="n"/>
      <c r="AL1243" s="107" t="n"/>
      <c r="AM1243" s="107" t="n"/>
      <c r="AN1243" s="107" t="n"/>
      <c r="AO1243" s="107" t="n"/>
      <c r="AP1243" s="107" t="n"/>
      <c r="AQ1243" s="107" t="n"/>
      <c r="AR1243" s="107" t="n"/>
      <c r="AS1243" s="107" t="n"/>
      <c r="AT1243" s="107" t="n"/>
      <c r="AU1243" s="107" t="n"/>
      <c r="AV1243" s="107" t="n"/>
      <c r="AW1243" s="107" t="n"/>
      <c r="AX1243" s="107" t="n"/>
      <c r="AY1243" s="107" t="n"/>
      <c r="AZ1243" s="107" t="n"/>
      <c r="BA1243" s="107" t="n"/>
      <c r="BB1243" s="107" t="n"/>
      <c r="BC1243" s="107" t="n"/>
      <c r="BD1243" s="107" t="n"/>
      <c r="BE1243" s="107" t="n"/>
      <c r="BF1243" s="107" t="n"/>
      <c r="BG1243" s="107" t="n"/>
      <c r="BH1243" s="107" t="n"/>
      <c r="BI1243" s="107" t="n"/>
      <c r="BJ1243" s="107" t="n"/>
      <c r="BK1243" s="107" t="n"/>
      <c r="BL1243" s="107" t="n"/>
      <c r="BM1243" s="107" t="n"/>
      <c r="BN1243" s="107" t="n"/>
      <c r="BO1243" s="107" t="n"/>
      <c r="BP1243" s="107" t="n"/>
      <c r="BQ1243" s="107" t="n"/>
      <c r="BR1243" s="107" t="n"/>
      <c r="BS1243" s="107" t="n"/>
      <c r="BT1243" s="107" t="n"/>
      <c r="BU1243" s="107" t="n"/>
      <c r="BV1243" s="107" t="n"/>
      <c r="BW1243" s="107" t="n"/>
      <c r="BX1243" s="107" t="n"/>
      <c r="BY1243" s="107" t="n"/>
      <c r="BZ1243" s="107" t="n"/>
      <c r="CA1243" s="107" t="n"/>
      <c r="CB1243" s="107" t="n"/>
      <c r="CC1243" s="107" t="n"/>
      <c r="CD1243" s="107" t="n"/>
      <c r="CE1243" s="107" t="n"/>
      <c r="CF1243" s="107" t="n"/>
      <c r="CG1243" s="107" t="n"/>
      <c r="CH1243" s="107" t="n"/>
      <c r="CI1243" s="107" t="n"/>
      <c r="CJ1243" s="107" t="n"/>
      <c r="CK1243" s="107" t="n"/>
      <c r="CL1243" s="107" t="n"/>
      <c r="CM1243" s="107" t="n"/>
      <c r="CN1243" s="107" t="n"/>
      <c r="CO1243" s="107" t="n"/>
      <c r="CP1243" s="107" t="n"/>
      <c r="CQ1243" s="107" t="n"/>
      <c r="CR1243" s="107" t="n"/>
      <c r="CS1243" s="107" t="n"/>
      <c r="CT1243" s="107" t="n"/>
      <c r="CU1243" s="107" t="n"/>
      <c r="CV1243" s="107" t="n"/>
      <c r="CW1243" s="107" t="n"/>
      <c r="CX1243" s="107" t="n"/>
      <c r="CY1243" s="107" t="n"/>
      <c r="CZ1243" s="107" t="n"/>
    </row>
    <row r="1246">
      <c r="A1246" s="2">
        <f>IF($A1239="","","   projections")</f>
        <v/>
      </c>
      <c r="B1246" s="68">
        <f>IF($A1239="",0,COUNT($E1247:$CZ1247))</f>
        <v/>
      </c>
      <c r="C1246" s="69">
        <f>IF($B1246=0,0,MAX($E1247:$CZ1247))</f>
        <v/>
      </c>
      <c r="D1246" s="58">
        <f>_xll.BDS($A1239,'Field Check'!$C$42,"headers=y","startcol=1","endcol=3","dir=h")</f>
        <v/>
      </c>
      <c r="E1246" s="59" t="n"/>
      <c r="F1246" s="59" t="n"/>
      <c r="G1246" s="59" t="n"/>
      <c r="H1246" s="59" t="n"/>
      <c r="I1246" s="59" t="n"/>
      <c r="J1246" s="59" t="n"/>
      <c r="K1246" s="59" t="n"/>
      <c r="L1246" s="59" t="n"/>
      <c r="M1246" s="59" t="n"/>
      <c r="N1246" s="59" t="n"/>
      <c r="O1246" s="59" t="n"/>
      <c r="P1246" s="59" t="n"/>
      <c r="Q1246" s="59" t="n"/>
      <c r="R1246" s="59" t="n"/>
      <c r="S1246" s="59" t="n"/>
      <c r="T1246" s="59" t="n"/>
      <c r="U1246" s="59" t="n"/>
      <c r="V1246" s="59" t="n"/>
      <c r="W1246" s="59" t="n"/>
      <c r="X1246" s="59" t="n"/>
      <c r="Y1246" s="59" t="n"/>
      <c r="Z1246" s="59" t="n"/>
      <c r="AA1246" s="59" t="n"/>
      <c r="AB1246" s="59" t="n"/>
      <c r="AC1246" s="59" t="n"/>
      <c r="AD1246" s="59" t="n"/>
      <c r="AE1246" s="59" t="n"/>
      <c r="AF1246" s="59" t="n"/>
      <c r="AG1246" s="59" t="n"/>
      <c r="AH1246" s="59" t="n"/>
      <c r="AI1246" s="59" t="n"/>
      <c r="AJ1246" s="59" t="n"/>
      <c r="AK1246" s="59" t="n"/>
      <c r="AL1246" s="59" t="n"/>
      <c r="AM1246" s="59" t="n"/>
      <c r="AN1246" s="59" t="n"/>
      <c r="AO1246" s="59" t="n"/>
      <c r="AP1246" s="59" t="n"/>
      <c r="AQ1246" s="59" t="n"/>
      <c r="AR1246" s="59" t="n"/>
      <c r="AS1246" s="59" t="n"/>
      <c r="AT1246" s="59" t="n"/>
      <c r="AU1246" s="59" t="n"/>
      <c r="AV1246" s="59" t="n"/>
      <c r="AW1246" s="59" t="n"/>
      <c r="AX1246" s="59" t="n"/>
      <c r="AY1246" s="59" t="n"/>
      <c r="AZ1246" s="59" t="n"/>
      <c r="BA1246" s="59" t="n"/>
      <c r="BB1246" s="59" t="n"/>
      <c r="BC1246" s="59" t="n"/>
      <c r="BD1246" s="59" t="n"/>
      <c r="BE1246" s="59" t="n"/>
      <c r="BF1246" s="59" t="n"/>
      <c r="BG1246" s="59" t="n"/>
      <c r="BH1246" s="59" t="n"/>
      <c r="BI1246" s="59" t="n"/>
      <c r="BJ1246" s="59" t="n"/>
      <c r="BK1246" s="59" t="n"/>
      <c r="BL1246" s="59" t="n"/>
      <c r="BM1246" s="59" t="n"/>
      <c r="BN1246" s="59" t="n"/>
      <c r="BO1246" s="59" t="n"/>
      <c r="BP1246" s="59" t="n"/>
      <c r="BQ1246" s="59" t="n"/>
      <c r="BR1246" s="59" t="n"/>
      <c r="BS1246" s="59" t="n"/>
      <c r="BT1246" s="59" t="n"/>
      <c r="BU1246" s="59" t="n"/>
      <c r="BV1246" s="59" t="n"/>
      <c r="BW1246" s="59" t="n"/>
      <c r="BX1246" s="59" t="n"/>
      <c r="BY1246" s="59" t="n"/>
      <c r="BZ1246" s="59" t="n"/>
      <c r="CA1246" s="59" t="n"/>
      <c r="CB1246" s="59" t="n"/>
      <c r="CC1246" s="59" t="n"/>
      <c r="CD1246" s="59" t="n"/>
      <c r="CE1246" s="59" t="n"/>
      <c r="CF1246" s="59" t="n"/>
      <c r="CG1246" s="59" t="n"/>
      <c r="CH1246" s="59" t="n"/>
      <c r="CI1246" s="59" t="n"/>
      <c r="CJ1246" s="59" t="n"/>
      <c r="CK1246" s="59" t="n"/>
      <c r="CL1246" s="59" t="n"/>
      <c r="CM1246" s="59" t="n"/>
      <c r="CN1246" s="59" t="n"/>
      <c r="CO1246" s="59" t="n"/>
      <c r="CP1246" s="59" t="n"/>
      <c r="CQ1246" s="59" t="n"/>
      <c r="CR1246" s="59" t="n"/>
      <c r="CS1246" s="59" t="n"/>
      <c r="CT1246" s="59" t="n"/>
      <c r="CU1246" s="59" t="n"/>
      <c r="CV1246" s="59" t="n"/>
      <c r="CW1246" s="59" t="n"/>
      <c r="CX1246" s="59" t="n"/>
      <c r="CY1246" s="59" t="n"/>
      <c r="CZ1246" s="59" t="n"/>
    </row>
    <row r="1247">
      <c r="D1247" s="59" t="n"/>
      <c r="E1247" s="59" t="n"/>
      <c r="F1247" s="59" t="n"/>
      <c r="G1247" s="59" t="n"/>
      <c r="H1247" s="59" t="n"/>
      <c r="I1247" s="59" t="n"/>
      <c r="J1247" s="59" t="n"/>
      <c r="K1247" s="59" t="n"/>
      <c r="L1247" s="59" t="n"/>
      <c r="M1247" s="59" t="n"/>
      <c r="N1247" s="59" t="n"/>
      <c r="O1247" s="59" t="n"/>
      <c r="P1247" s="59" t="n"/>
      <c r="Q1247" s="59" t="n"/>
      <c r="R1247" s="59" t="n"/>
      <c r="S1247" s="59" t="n"/>
      <c r="T1247" s="59" t="n"/>
      <c r="U1247" s="59" t="n"/>
      <c r="V1247" s="59" t="n"/>
      <c r="W1247" s="59" t="n"/>
      <c r="X1247" s="59" t="n"/>
      <c r="Y1247" s="59" t="n"/>
      <c r="Z1247" s="59" t="n"/>
      <c r="AA1247" s="59" t="n"/>
      <c r="AB1247" s="59" t="n"/>
      <c r="AC1247" s="59" t="n"/>
      <c r="AD1247" s="59" t="n"/>
      <c r="AE1247" s="59" t="n"/>
      <c r="AF1247" s="59" t="n"/>
      <c r="AG1247" s="59" t="n"/>
      <c r="AH1247" s="59" t="n"/>
      <c r="AI1247" s="59" t="n"/>
      <c r="AJ1247" s="59" t="n"/>
      <c r="AK1247" s="59" t="n"/>
      <c r="AL1247" s="59" t="n"/>
      <c r="AM1247" s="59" t="n"/>
      <c r="AN1247" s="59" t="n"/>
      <c r="AO1247" s="59" t="n"/>
      <c r="AP1247" s="59" t="n"/>
      <c r="AQ1247" s="59" t="n"/>
      <c r="AR1247" s="59" t="n"/>
      <c r="AS1247" s="59" t="n"/>
      <c r="AT1247" s="59" t="n"/>
      <c r="AU1247" s="59" t="n"/>
      <c r="AV1247" s="59" t="n"/>
      <c r="AW1247" s="59" t="n"/>
      <c r="AX1247" s="59" t="n"/>
      <c r="AY1247" s="59" t="n"/>
      <c r="AZ1247" s="59" t="n"/>
      <c r="BA1247" s="59" t="n"/>
      <c r="BB1247" s="59" t="n"/>
      <c r="BC1247" s="59" t="n"/>
      <c r="BD1247" s="59" t="n"/>
      <c r="BE1247" s="59" t="n"/>
      <c r="BF1247" s="59" t="n"/>
      <c r="BG1247" s="59" t="n"/>
      <c r="BH1247" s="59" t="n"/>
      <c r="BI1247" s="59" t="n"/>
      <c r="BJ1247" s="59" t="n"/>
      <c r="BK1247" s="59" t="n"/>
      <c r="BL1247" s="59" t="n"/>
      <c r="BM1247" s="59" t="n"/>
      <c r="BN1247" s="59" t="n"/>
      <c r="BO1247" s="59" t="n"/>
      <c r="BP1247" s="59" t="n"/>
      <c r="BQ1247" s="59" t="n"/>
      <c r="BR1247" s="59" t="n"/>
      <c r="BS1247" s="59" t="n"/>
      <c r="BT1247" s="59" t="n"/>
      <c r="BU1247" s="59" t="n"/>
      <c r="BV1247" s="59" t="n"/>
      <c r="BW1247" s="59" t="n"/>
      <c r="BX1247" s="59" t="n"/>
      <c r="BY1247" s="59" t="n"/>
      <c r="BZ1247" s="59" t="n"/>
      <c r="CA1247" s="59" t="n"/>
      <c r="CB1247" s="59" t="n"/>
      <c r="CC1247" s="59" t="n"/>
      <c r="CD1247" s="59" t="n"/>
      <c r="CE1247" s="59" t="n"/>
      <c r="CF1247" s="59" t="n"/>
      <c r="CG1247" s="59" t="n"/>
      <c r="CH1247" s="59" t="n"/>
      <c r="CI1247" s="59" t="n"/>
      <c r="CJ1247" s="59" t="n"/>
      <c r="CK1247" s="59" t="n"/>
      <c r="CL1247" s="59" t="n"/>
      <c r="CM1247" s="59" t="n"/>
      <c r="CN1247" s="59" t="n"/>
      <c r="CO1247" s="59" t="n"/>
      <c r="CP1247" s="59" t="n"/>
      <c r="CQ1247" s="59" t="n"/>
      <c r="CR1247" s="59" t="n"/>
      <c r="CS1247" s="59" t="n"/>
      <c r="CT1247" s="59" t="n"/>
      <c r="CU1247" s="59" t="n"/>
      <c r="CV1247" s="59" t="n"/>
      <c r="CW1247" s="59" t="n"/>
      <c r="CX1247" s="59" t="n"/>
      <c r="CY1247" s="59" t="n"/>
      <c r="CZ1247" s="59" t="n"/>
    </row>
    <row r="1248">
      <c r="D1248" s="107" t="n"/>
      <c r="E1248" s="107" t="n"/>
      <c r="F1248" s="107" t="n"/>
      <c r="G1248" s="107" t="n"/>
      <c r="H1248" s="107" t="n"/>
      <c r="I1248" s="107" t="n"/>
      <c r="J1248" s="107" t="n"/>
      <c r="K1248" s="107" t="n"/>
      <c r="L1248" s="107" t="n"/>
      <c r="M1248" s="107" t="n"/>
      <c r="N1248" s="107" t="n"/>
      <c r="O1248" s="107" t="n"/>
      <c r="P1248" s="107" t="n"/>
      <c r="Q1248" s="107" t="n"/>
      <c r="R1248" s="107" t="n"/>
      <c r="S1248" s="107" t="n"/>
      <c r="T1248" s="107" t="n"/>
      <c r="U1248" s="107" t="n"/>
      <c r="V1248" s="107" t="n"/>
      <c r="W1248" s="107" t="n"/>
      <c r="X1248" s="107" t="n"/>
      <c r="Y1248" s="107" t="n"/>
      <c r="Z1248" s="107" t="n"/>
      <c r="AA1248" s="107" t="n"/>
      <c r="AB1248" s="107" t="n"/>
      <c r="AC1248" s="107" t="n"/>
      <c r="AD1248" s="107" t="n"/>
      <c r="AE1248" s="107" t="n"/>
      <c r="AF1248" s="107" t="n"/>
      <c r="AG1248" s="107" t="n"/>
      <c r="AH1248" s="107" t="n"/>
      <c r="AI1248" s="107" t="n"/>
      <c r="AJ1248" s="107" t="n"/>
      <c r="AK1248" s="107" t="n"/>
      <c r="AL1248" s="107" t="n"/>
      <c r="AM1248" s="107" t="n"/>
      <c r="AN1248" s="107" t="n"/>
      <c r="AO1248" s="107" t="n"/>
      <c r="AP1248" s="107" t="n"/>
      <c r="AQ1248" s="107" t="n"/>
      <c r="AR1248" s="107" t="n"/>
      <c r="AS1248" s="107" t="n"/>
      <c r="AT1248" s="107" t="n"/>
      <c r="AU1248" s="107" t="n"/>
      <c r="AV1248" s="107" t="n"/>
      <c r="AW1248" s="107" t="n"/>
      <c r="AX1248" s="107" t="n"/>
      <c r="AY1248" s="107" t="n"/>
      <c r="AZ1248" s="107" t="n"/>
      <c r="BA1248" s="107" t="n"/>
      <c r="BB1248" s="107" t="n"/>
      <c r="BC1248" s="107" t="n"/>
      <c r="BD1248" s="107" t="n"/>
      <c r="BE1248" s="107" t="n"/>
      <c r="BF1248" s="107" t="n"/>
      <c r="BG1248" s="107" t="n"/>
      <c r="BH1248" s="107" t="n"/>
      <c r="BI1248" s="107" t="n"/>
      <c r="BJ1248" s="107" t="n"/>
      <c r="BK1248" s="107" t="n"/>
      <c r="BL1248" s="107" t="n"/>
      <c r="BM1248" s="107" t="n"/>
      <c r="BN1248" s="107" t="n"/>
      <c r="BO1248" s="107" t="n"/>
      <c r="BP1248" s="107" t="n"/>
      <c r="BQ1248" s="107" t="n"/>
      <c r="BR1248" s="107" t="n"/>
      <c r="BS1248" s="107" t="n"/>
      <c r="BT1248" s="107" t="n"/>
      <c r="BU1248" s="107" t="n"/>
      <c r="BV1248" s="107" t="n"/>
      <c r="BW1248" s="107" t="n"/>
      <c r="BX1248" s="107" t="n"/>
      <c r="BY1248" s="107" t="n"/>
      <c r="BZ1248" s="107" t="n"/>
      <c r="CA1248" s="107" t="n"/>
      <c r="CB1248" s="107" t="n"/>
      <c r="CC1248" s="107" t="n"/>
      <c r="CD1248" s="107" t="n"/>
      <c r="CE1248" s="107" t="n"/>
      <c r="CF1248" s="107" t="n"/>
      <c r="CG1248" s="107" t="n"/>
      <c r="CH1248" s="107" t="n"/>
      <c r="CI1248" s="107" t="n"/>
      <c r="CJ1248" s="107" t="n"/>
      <c r="CK1248" s="107" t="n"/>
      <c r="CL1248" s="107" t="n"/>
      <c r="CM1248" s="107" t="n"/>
      <c r="CN1248" s="107" t="n"/>
      <c r="CO1248" s="107" t="n"/>
      <c r="CP1248" s="107" t="n"/>
      <c r="CQ1248" s="107" t="n"/>
      <c r="CR1248" s="107" t="n"/>
      <c r="CS1248" s="107" t="n"/>
      <c r="CT1248" s="107" t="n"/>
      <c r="CU1248" s="107" t="n"/>
      <c r="CV1248" s="107" t="n"/>
      <c r="CW1248" s="107" t="n"/>
      <c r="CX1248" s="107" t="n"/>
      <c r="CY1248" s="107" t="n"/>
      <c r="CZ1248" s="107" t="n"/>
    </row>
    <row r="1250">
      <c r="A1250" s="126">
        <f>IF('AS51'!$C$119="","",'AS51'!$C$119)</f>
        <v/>
      </c>
      <c r="B1250" s="68">
        <f>IF($A1250="",0,COUNT($E1251:$CZ1251))</f>
        <v/>
      </c>
      <c r="C1250" s="69">
        <f>IF($B1250=0,0,MAX($E1251:$CZ1251))</f>
        <v/>
      </c>
      <c r="D1250" s="58">
        <f>_xll.BDS($A1250,'Field Check'!$C$44,"headers=y","startcol=1","endcol=7","dir=h","DVD_START_DT",'Field Check'!$C$59,"DVD_END_DT",'Field Check'!$D$59,"cols=2;rows=7")</f>
        <v/>
      </c>
      <c r="E1250" s="59" t="n">
        <v>46195</v>
      </c>
      <c r="F1250" s="59" t="n"/>
      <c r="G1250" s="59" t="n"/>
      <c r="H1250" s="59" t="n"/>
      <c r="I1250" s="59" t="n"/>
      <c r="J1250" s="59" t="n"/>
      <c r="K1250" s="59" t="n"/>
      <c r="L1250" s="59" t="n"/>
      <c r="M1250" s="59" t="n"/>
      <c r="N1250" s="59" t="n"/>
      <c r="O1250" s="59" t="n"/>
      <c r="P1250" s="59" t="n"/>
      <c r="Q1250" s="59" t="n"/>
      <c r="R1250" s="59" t="n"/>
      <c r="S1250" s="59" t="n"/>
      <c r="T1250" s="59" t="n"/>
      <c r="U1250" s="59" t="n"/>
      <c r="V1250" s="59" t="n"/>
      <c r="W1250" s="59" t="n"/>
      <c r="X1250" s="59" t="n"/>
      <c r="Y1250" s="59" t="n"/>
      <c r="Z1250" s="59" t="n"/>
      <c r="AA1250" s="59" t="n"/>
      <c r="AB1250" s="59" t="n"/>
      <c r="AC1250" s="59" t="n"/>
      <c r="AD1250" s="59" t="n"/>
      <c r="AE1250" s="59" t="n"/>
      <c r="AF1250" s="59" t="n"/>
      <c r="AG1250" s="59" t="n"/>
      <c r="AH1250" s="59" t="n"/>
      <c r="AI1250" s="59" t="n"/>
      <c r="AJ1250" s="59" t="n"/>
      <c r="AK1250" s="59" t="n"/>
      <c r="AL1250" s="59" t="n"/>
      <c r="AM1250" s="59" t="n"/>
      <c r="AN1250" s="59" t="n"/>
      <c r="AO1250" s="59" t="n"/>
      <c r="AP1250" s="59" t="n"/>
      <c r="AQ1250" s="59" t="n"/>
      <c r="AR1250" s="59" t="n"/>
      <c r="AS1250" s="59" t="n"/>
      <c r="AT1250" s="59" t="n"/>
      <c r="AU1250" s="59" t="n"/>
      <c r="AV1250" s="59" t="n"/>
      <c r="AW1250" s="59" t="n"/>
      <c r="AX1250" s="59" t="n"/>
      <c r="AY1250" s="59" t="n"/>
      <c r="AZ1250" s="59" t="n"/>
      <c r="BA1250" s="59" t="n"/>
      <c r="BB1250" s="59" t="n"/>
      <c r="BC1250" s="59" t="n"/>
      <c r="BD1250" s="59" t="n"/>
      <c r="BE1250" s="59" t="n"/>
      <c r="BF1250" s="59" t="n"/>
      <c r="BG1250" s="59" t="n"/>
      <c r="BH1250" s="59" t="n"/>
      <c r="BI1250" s="59" t="n"/>
      <c r="BJ1250" s="59" t="n"/>
      <c r="BK1250" s="59" t="n"/>
      <c r="BL1250" s="59" t="n"/>
      <c r="BM1250" s="59" t="n"/>
      <c r="BN1250" s="59" t="n"/>
      <c r="BO1250" s="59" t="n"/>
      <c r="BP1250" s="59" t="n"/>
      <c r="BQ1250" s="59" t="n"/>
      <c r="BR1250" s="59" t="n"/>
      <c r="BS1250" s="59" t="n"/>
      <c r="BT1250" s="59" t="n"/>
      <c r="BU1250" s="59" t="n"/>
      <c r="BV1250" s="59" t="n"/>
      <c r="BW1250" s="59" t="n"/>
      <c r="BX1250" s="59" t="n"/>
      <c r="BY1250" s="59" t="n"/>
      <c r="BZ1250" s="59" t="n"/>
      <c r="CA1250" s="59" t="n"/>
      <c r="CB1250" s="59" t="n"/>
      <c r="CC1250" s="59" t="n"/>
      <c r="CD1250" s="59" t="n"/>
      <c r="CE1250" s="59" t="n"/>
      <c r="CF1250" s="59" t="n"/>
      <c r="CG1250" s="59" t="n"/>
      <c r="CH1250" s="59" t="n"/>
      <c r="CI1250" s="59" t="n"/>
      <c r="CJ1250" s="59" t="n"/>
      <c r="CK1250" s="59" t="n"/>
      <c r="CL1250" s="59" t="n"/>
      <c r="CM1250" s="59" t="n"/>
      <c r="CN1250" s="59" t="n"/>
      <c r="CO1250" s="59" t="n"/>
      <c r="CP1250" s="59" t="n"/>
      <c r="CQ1250" s="59" t="n"/>
      <c r="CR1250" s="59" t="n"/>
      <c r="CS1250" s="59" t="n"/>
      <c r="CT1250" s="59" t="n"/>
      <c r="CU1250" s="59" t="n"/>
      <c r="CV1250" s="59" t="n"/>
      <c r="CW1250" s="59" t="n"/>
      <c r="CX1250" s="59" t="n"/>
      <c r="CY1250" s="59" t="n"/>
      <c r="CZ1250" s="59" t="n"/>
    </row>
    <row r="1251">
      <c r="D1251" s="59" t="inlineStr">
        <is>
          <t>Ex-Date</t>
        </is>
      </c>
      <c r="E1251" s="59" t="n">
        <v>46217</v>
      </c>
      <c r="F1251" s="59" t="n"/>
      <c r="G1251" s="59" t="n"/>
      <c r="H1251" s="59" t="n"/>
      <c r="I1251" s="59" t="n"/>
      <c r="J1251" s="59" t="n"/>
      <c r="K1251" s="59" t="n"/>
      <c r="L1251" s="59" t="n"/>
      <c r="M1251" s="59" t="n"/>
      <c r="N1251" s="59" t="n"/>
      <c r="O1251" s="59" t="n"/>
      <c r="P1251" s="59" t="n"/>
      <c r="Q1251" s="59" t="n"/>
      <c r="R1251" s="59" t="n"/>
      <c r="S1251" s="59" t="n"/>
      <c r="T1251" s="59" t="n"/>
      <c r="U1251" s="59" t="n"/>
      <c r="V1251" s="59" t="n"/>
      <c r="W1251" s="59" t="n"/>
      <c r="X1251" s="59" t="n"/>
      <c r="Y1251" s="59" t="n"/>
      <c r="Z1251" s="59" t="n"/>
      <c r="AA1251" s="59" t="n"/>
      <c r="AB1251" s="59" t="n"/>
      <c r="AC1251" s="59" t="n"/>
      <c r="AD1251" s="59" t="n"/>
      <c r="AE1251" s="59" t="n"/>
      <c r="AF1251" s="59" t="n"/>
      <c r="AG1251" s="59" t="n"/>
      <c r="AH1251" s="59" t="n"/>
      <c r="AI1251" s="59" t="n"/>
      <c r="AJ1251" s="59" t="n"/>
      <c r="AK1251" s="59" t="n"/>
      <c r="AL1251" s="59" t="n"/>
      <c r="AM1251" s="59" t="n"/>
      <c r="AN1251" s="59" t="n"/>
      <c r="AO1251" s="59" t="n"/>
      <c r="AP1251" s="59" t="n"/>
      <c r="AQ1251" s="59" t="n"/>
      <c r="AR1251" s="59" t="n"/>
      <c r="AS1251" s="59" t="n"/>
      <c r="AT1251" s="59" t="n"/>
      <c r="AU1251" s="59" t="n"/>
      <c r="AV1251" s="59" t="n"/>
      <c r="AW1251" s="59" t="n"/>
      <c r="AX1251" s="59" t="n"/>
      <c r="AY1251" s="59" t="n"/>
      <c r="AZ1251" s="59" t="n"/>
      <c r="BA1251" s="59" t="n"/>
      <c r="BB1251" s="59" t="n"/>
      <c r="BC1251" s="59" t="n"/>
      <c r="BD1251" s="59" t="n"/>
      <c r="BE1251" s="59" t="n"/>
      <c r="BF1251" s="59" t="n"/>
      <c r="BG1251" s="59" t="n"/>
      <c r="BH1251" s="59" t="n"/>
      <c r="BI1251" s="59" t="n"/>
      <c r="BJ1251" s="59" t="n"/>
      <c r="BK1251" s="59" t="n"/>
      <c r="BL1251" s="59" t="n"/>
      <c r="BM1251" s="59" t="n"/>
      <c r="BN1251" s="59" t="n"/>
      <c r="BO1251" s="59" t="n"/>
      <c r="BP1251" s="59" t="n"/>
      <c r="BQ1251" s="59" t="n"/>
      <c r="BR1251" s="59" t="n"/>
      <c r="BS1251" s="59" t="n"/>
      <c r="BT1251" s="59" t="n"/>
      <c r="BU1251" s="59" t="n"/>
      <c r="BV1251" s="59" t="n"/>
      <c r="BW1251" s="59" t="n"/>
      <c r="BX1251" s="59" t="n"/>
      <c r="BY1251" s="59" t="n"/>
      <c r="BZ1251" s="59" t="n"/>
      <c r="CA1251" s="59" t="n"/>
      <c r="CB1251" s="59" t="n"/>
      <c r="CC1251" s="59" t="n"/>
      <c r="CD1251" s="59" t="n"/>
      <c r="CE1251" s="59" t="n"/>
      <c r="CF1251" s="59" t="n"/>
      <c r="CG1251" s="59" t="n"/>
      <c r="CH1251" s="59" t="n"/>
      <c r="CI1251" s="59" t="n"/>
      <c r="CJ1251" s="59" t="n"/>
      <c r="CK1251" s="59" t="n"/>
      <c r="CL1251" s="59" t="n"/>
      <c r="CM1251" s="59" t="n"/>
      <c r="CN1251" s="59" t="n"/>
      <c r="CO1251" s="59" t="n"/>
      <c r="CP1251" s="59" t="n"/>
      <c r="CQ1251" s="59" t="n"/>
      <c r="CR1251" s="59" t="n"/>
      <c r="CS1251" s="59" t="n"/>
      <c r="CT1251" s="59" t="n"/>
      <c r="CU1251" s="59" t="n"/>
      <c r="CV1251" s="59" t="n"/>
      <c r="CW1251" s="59" t="n"/>
      <c r="CX1251" s="59" t="n"/>
      <c r="CY1251" s="59" t="n"/>
      <c r="CZ1251" s="59" t="n"/>
    </row>
    <row r="1252">
      <c r="D1252" s="59" t="inlineStr">
        <is>
          <t>Record Date</t>
        </is>
      </c>
      <c r="E1252" s="59" t="n">
        <v>46218</v>
      </c>
      <c r="F1252" s="59" t="n"/>
      <c r="G1252" s="59" t="n"/>
      <c r="H1252" s="59" t="n"/>
      <c r="I1252" s="59" t="n"/>
      <c r="J1252" s="59" t="n"/>
      <c r="K1252" s="59" t="n"/>
      <c r="L1252" s="59" t="n"/>
      <c r="M1252" s="59" t="n"/>
      <c r="N1252" s="59" t="n"/>
      <c r="O1252" s="59" t="n"/>
      <c r="P1252" s="59" t="n"/>
      <c r="Q1252" s="59" t="n"/>
      <c r="R1252" s="59" t="n"/>
      <c r="S1252" s="59" t="n"/>
      <c r="T1252" s="59" t="n"/>
      <c r="U1252" s="59" t="n"/>
      <c r="V1252" s="59" t="n"/>
      <c r="W1252" s="59" t="n"/>
      <c r="X1252" s="59" t="n"/>
      <c r="Y1252" s="59" t="n"/>
      <c r="Z1252" s="59" t="n"/>
      <c r="AA1252" s="59" t="n"/>
      <c r="AB1252" s="59" t="n"/>
      <c r="AC1252" s="59" t="n"/>
      <c r="AD1252" s="59" t="n"/>
      <c r="AE1252" s="59" t="n"/>
      <c r="AF1252" s="59" t="n"/>
      <c r="AG1252" s="59" t="n"/>
      <c r="AH1252" s="59" t="n"/>
      <c r="AI1252" s="59" t="n"/>
      <c r="AJ1252" s="59" t="n"/>
      <c r="AK1252" s="59" t="n"/>
      <c r="AL1252" s="59" t="n"/>
      <c r="AM1252" s="59" t="n"/>
      <c r="AN1252" s="59" t="n"/>
      <c r="AO1252" s="59" t="n"/>
      <c r="AP1252" s="59" t="n"/>
      <c r="AQ1252" s="59" t="n"/>
      <c r="AR1252" s="59" t="n"/>
      <c r="AS1252" s="59" t="n"/>
      <c r="AT1252" s="59" t="n"/>
      <c r="AU1252" s="59" t="n"/>
      <c r="AV1252" s="59" t="n"/>
      <c r="AW1252" s="59" t="n"/>
      <c r="AX1252" s="59" t="n"/>
      <c r="AY1252" s="59" t="n"/>
      <c r="AZ1252" s="59" t="n"/>
      <c r="BA1252" s="59" t="n"/>
      <c r="BB1252" s="59" t="n"/>
      <c r="BC1252" s="59" t="n"/>
      <c r="BD1252" s="59" t="n"/>
      <c r="BE1252" s="59" t="n"/>
      <c r="BF1252" s="59" t="n"/>
      <c r="BG1252" s="59" t="n"/>
      <c r="BH1252" s="59" t="n"/>
      <c r="BI1252" s="59" t="n"/>
      <c r="BJ1252" s="59" t="n"/>
      <c r="BK1252" s="59" t="n"/>
      <c r="BL1252" s="59" t="n"/>
      <c r="BM1252" s="59" t="n"/>
      <c r="BN1252" s="59" t="n"/>
      <c r="BO1252" s="59" t="n"/>
      <c r="BP1252" s="59" t="n"/>
      <c r="BQ1252" s="59" t="n"/>
      <c r="BR1252" s="59" t="n"/>
      <c r="BS1252" s="59" t="n"/>
      <c r="BT1252" s="59" t="n"/>
      <c r="BU1252" s="59" t="n"/>
      <c r="BV1252" s="59" t="n"/>
      <c r="BW1252" s="59" t="n"/>
      <c r="BX1252" s="59" t="n"/>
      <c r="BY1252" s="59" t="n"/>
      <c r="BZ1252" s="59" t="n"/>
      <c r="CA1252" s="59" t="n"/>
      <c r="CB1252" s="59" t="n"/>
      <c r="CC1252" s="59" t="n"/>
      <c r="CD1252" s="59" t="n"/>
      <c r="CE1252" s="59" t="n"/>
      <c r="CF1252" s="59" t="n"/>
      <c r="CG1252" s="59" t="n"/>
      <c r="CH1252" s="59" t="n"/>
      <c r="CI1252" s="59" t="n"/>
      <c r="CJ1252" s="59" t="n"/>
      <c r="CK1252" s="59" t="n"/>
      <c r="CL1252" s="59" t="n"/>
      <c r="CM1252" s="59" t="n"/>
      <c r="CN1252" s="59" t="n"/>
      <c r="CO1252" s="59" t="n"/>
      <c r="CP1252" s="59" t="n"/>
      <c r="CQ1252" s="59" t="n"/>
      <c r="CR1252" s="59" t="n"/>
      <c r="CS1252" s="59" t="n"/>
      <c r="CT1252" s="59" t="n"/>
      <c r="CU1252" s="59" t="n"/>
      <c r="CV1252" s="59" t="n"/>
      <c r="CW1252" s="59" t="n"/>
      <c r="CX1252" s="59" t="n"/>
      <c r="CY1252" s="59" t="n"/>
      <c r="CZ1252" s="59" t="n"/>
    </row>
    <row r="1253">
      <c r="D1253" s="59" t="inlineStr">
        <is>
          <t>Payable Date</t>
        </is>
      </c>
      <c r="E1253" s="59" t="n">
        <v>46260</v>
      </c>
      <c r="F1253" s="59" t="n"/>
      <c r="G1253" s="59" t="n"/>
      <c r="H1253" s="59" t="n"/>
      <c r="I1253" s="59" t="n"/>
      <c r="J1253" s="59" t="n"/>
      <c r="K1253" s="59" t="n"/>
      <c r="L1253" s="59" t="n"/>
      <c r="M1253" s="59" t="n"/>
      <c r="N1253" s="59" t="n"/>
      <c r="O1253" s="59" t="n"/>
      <c r="P1253" s="59" t="n"/>
      <c r="Q1253" s="59" t="n"/>
      <c r="R1253" s="59" t="n"/>
      <c r="S1253" s="59" t="n"/>
      <c r="T1253" s="59" t="n"/>
      <c r="U1253" s="59" t="n"/>
      <c r="V1253" s="59" t="n"/>
      <c r="W1253" s="59" t="n"/>
      <c r="X1253" s="59" t="n"/>
      <c r="Y1253" s="59" t="n"/>
      <c r="Z1253" s="59" t="n"/>
      <c r="AA1253" s="59" t="n"/>
      <c r="AB1253" s="59" t="n"/>
      <c r="AC1253" s="59" t="n"/>
      <c r="AD1253" s="59" t="n"/>
      <c r="AE1253" s="59" t="n"/>
      <c r="AF1253" s="59" t="n"/>
      <c r="AG1253" s="59" t="n"/>
      <c r="AH1253" s="59" t="n"/>
      <c r="AI1253" s="59" t="n"/>
      <c r="AJ1253" s="59" t="n"/>
      <c r="AK1253" s="59" t="n"/>
      <c r="AL1253" s="59" t="n"/>
      <c r="AM1253" s="59" t="n"/>
      <c r="AN1253" s="59" t="n"/>
      <c r="AO1253" s="59" t="n"/>
      <c r="AP1253" s="59" t="n"/>
      <c r="AQ1253" s="59" t="n"/>
      <c r="AR1253" s="59" t="n"/>
      <c r="AS1253" s="59" t="n"/>
      <c r="AT1253" s="59" t="n"/>
      <c r="AU1253" s="59" t="n"/>
      <c r="AV1253" s="59" t="n"/>
      <c r="AW1253" s="59" t="n"/>
      <c r="AX1253" s="59" t="n"/>
      <c r="AY1253" s="59" t="n"/>
      <c r="AZ1253" s="59" t="n"/>
      <c r="BA1253" s="59" t="n"/>
      <c r="BB1253" s="59" t="n"/>
      <c r="BC1253" s="59" t="n"/>
      <c r="BD1253" s="59" t="n"/>
      <c r="BE1253" s="59" t="n"/>
      <c r="BF1253" s="59" t="n"/>
      <c r="BG1253" s="59" t="n"/>
      <c r="BH1253" s="59" t="n"/>
      <c r="BI1253" s="59" t="n"/>
      <c r="BJ1253" s="59" t="n"/>
      <c r="BK1253" s="59" t="n"/>
      <c r="BL1253" s="59" t="n"/>
      <c r="BM1253" s="59" t="n"/>
      <c r="BN1253" s="59" t="n"/>
      <c r="BO1253" s="59" t="n"/>
      <c r="BP1253" s="59" t="n"/>
      <c r="BQ1253" s="59" t="n"/>
      <c r="BR1253" s="59" t="n"/>
      <c r="BS1253" s="59" t="n"/>
      <c r="BT1253" s="59" t="n"/>
      <c r="BU1253" s="59" t="n"/>
      <c r="BV1253" s="59" t="n"/>
      <c r="BW1253" s="59" t="n"/>
      <c r="BX1253" s="59" t="n"/>
      <c r="BY1253" s="59" t="n"/>
      <c r="BZ1253" s="59" t="n"/>
      <c r="CA1253" s="59" t="n"/>
      <c r="CB1253" s="59" t="n"/>
      <c r="CC1253" s="59" t="n"/>
      <c r="CD1253" s="59" t="n"/>
      <c r="CE1253" s="59" t="n"/>
      <c r="CF1253" s="59" t="n"/>
      <c r="CG1253" s="59" t="n"/>
      <c r="CH1253" s="59" t="n"/>
      <c r="CI1253" s="59" t="n"/>
      <c r="CJ1253" s="59" t="n"/>
      <c r="CK1253" s="59" t="n"/>
      <c r="CL1253" s="59" t="n"/>
      <c r="CM1253" s="59" t="n"/>
      <c r="CN1253" s="59" t="n"/>
      <c r="CO1253" s="59" t="n"/>
      <c r="CP1253" s="59" t="n"/>
      <c r="CQ1253" s="59" t="n"/>
      <c r="CR1253" s="59" t="n"/>
      <c r="CS1253" s="59" t="n"/>
      <c r="CT1253" s="59" t="n"/>
      <c r="CU1253" s="59" t="n"/>
      <c r="CV1253" s="59" t="n"/>
      <c r="CW1253" s="59" t="n"/>
      <c r="CX1253" s="59" t="n"/>
      <c r="CY1253" s="59" t="n"/>
      <c r="CZ1253" s="59" t="n"/>
    </row>
    <row r="1254">
      <c r="D1254" s="107" t="inlineStr">
        <is>
          <t>Dividend Amount</t>
        </is>
      </c>
      <c r="E1254" s="107" t="n">
        <v>0.095</v>
      </c>
      <c r="F1254" s="107" t="n"/>
      <c r="G1254" s="107" t="n"/>
      <c r="H1254" s="107" t="n"/>
      <c r="I1254" s="107" t="n"/>
      <c r="J1254" s="107" t="n"/>
      <c r="K1254" s="107" t="n"/>
      <c r="L1254" s="107" t="n"/>
      <c r="M1254" s="107" t="n"/>
      <c r="N1254" s="107" t="n"/>
      <c r="O1254" s="107" t="n"/>
      <c r="P1254" s="107" t="n"/>
      <c r="Q1254" s="107" t="n"/>
      <c r="R1254" s="107" t="n"/>
      <c r="S1254" s="107" t="n"/>
      <c r="T1254" s="107" t="n"/>
      <c r="U1254" s="107" t="n"/>
      <c r="V1254" s="107" t="n"/>
      <c r="W1254" s="107" t="n"/>
      <c r="X1254" s="107" t="n"/>
      <c r="Y1254" s="107" t="n"/>
      <c r="Z1254" s="107" t="n"/>
      <c r="AA1254" s="107" t="n"/>
      <c r="AB1254" s="107" t="n"/>
      <c r="AC1254" s="107" t="n"/>
      <c r="AD1254" s="107" t="n"/>
      <c r="AE1254" s="107" t="n"/>
      <c r="AF1254" s="107" t="n"/>
      <c r="AG1254" s="107" t="n"/>
      <c r="AH1254" s="107" t="n"/>
      <c r="AI1254" s="107" t="n"/>
      <c r="AJ1254" s="107" t="n"/>
      <c r="AK1254" s="107" t="n"/>
      <c r="AL1254" s="107" t="n"/>
      <c r="AM1254" s="107" t="n"/>
      <c r="AN1254" s="107" t="n"/>
      <c r="AO1254" s="107" t="n"/>
      <c r="AP1254" s="107" t="n"/>
      <c r="AQ1254" s="107" t="n"/>
      <c r="AR1254" s="107" t="n"/>
      <c r="AS1254" s="107" t="n"/>
      <c r="AT1254" s="107" t="n"/>
      <c r="AU1254" s="107" t="n"/>
      <c r="AV1254" s="107" t="n"/>
      <c r="AW1254" s="107" t="n"/>
      <c r="AX1254" s="107" t="n"/>
      <c r="AY1254" s="107" t="n"/>
      <c r="AZ1254" s="107" t="n"/>
      <c r="BA1254" s="107" t="n"/>
      <c r="BB1254" s="107" t="n"/>
      <c r="BC1254" s="107" t="n"/>
      <c r="BD1254" s="107" t="n"/>
      <c r="BE1254" s="107" t="n"/>
      <c r="BF1254" s="107" t="n"/>
      <c r="BG1254" s="107" t="n"/>
      <c r="BH1254" s="107" t="n"/>
      <c r="BI1254" s="107" t="n"/>
      <c r="BJ1254" s="107" t="n"/>
      <c r="BK1254" s="107" t="n"/>
      <c r="BL1254" s="107" t="n"/>
      <c r="BM1254" s="107" t="n"/>
      <c r="BN1254" s="107" t="n"/>
      <c r="BO1254" s="107" t="n"/>
      <c r="BP1254" s="107" t="n"/>
      <c r="BQ1254" s="107" t="n"/>
      <c r="BR1254" s="107" t="n"/>
      <c r="BS1254" s="107" t="n"/>
      <c r="BT1254" s="107" t="n"/>
      <c r="BU1254" s="107" t="n"/>
      <c r="BV1254" s="107" t="n"/>
      <c r="BW1254" s="107" t="n"/>
      <c r="BX1254" s="107" t="n"/>
      <c r="BY1254" s="107" t="n"/>
      <c r="BZ1254" s="107" t="n"/>
      <c r="CA1254" s="107" t="n"/>
      <c r="CB1254" s="107" t="n"/>
      <c r="CC1254" s="107" t="n"/>
      <c r="CD1254" s="107" t="n"/>
      <c r="CE1254" s="107" t="n"/>
      <c r="CF1254" s="107" t="n"/>
      <c r="CG1254" s="107" t="n"/>
      <c r="CH1254" s="107" t="n"/>
      <c r="CI1254" s="107" t="n"/>
      <c r="CJ1254" s="107" t="n"/>
      <c r="CK1254" s="107" t="n"/>
      <c r="CL1254" s="107" t="n"/>
      <c r="CM1254" s="107" t="n"/>
      <c r="CN1254" s="107" t="n"/>
      <c r="CO1254" s="107" t="n"/>
      <c r="CP1254" s="107" t="n"/>
      <c r="CQ1254" s="107" t="n"/>
      <c r="CR1254" s="107" t="n"/>
      <c r="CS1254" s="107" t="n"/>
      <c r="CT1254" s="107" t="n"/>
      <c r="CU1254" s="107" t="n"/>
      <c r="CV1254" s="107" t="n"/>
      <c r="CW1254" s="107" t="n"/>
      <c r="CX1254" s="107" t="n"/>
      <c r="CY1254" s="107" t="n"/>
      <c r="CZ1254" s="107" t="n"/>
    </row>
    <row r="1255">
      <c r="D1255" t="inlineStr">
        <is>
          <t>Dividend Frequency</t>
        </is>
      </c>
      <c r="E1255" t="inlineStr">
        <is>
          <t>Semi-Anl</t>
        </is>
      </c>
    </row>
    <row r="1256">
      <c r="D1256" t="inlineStr">
        <is>
          <t>Dividend Type</t>
        </is>
      </c>
      <c r="E1256" t="inlineStr">
        <is>
          <t>Final</t>
        </is>
      </c>
    </row>
    <row r="1257">
      <c r="A1257" s="2">
        <f>IF($A1250="","","   projections")</f>
        <v/>
      </c>
      <c r="B1257" s="68">
        <f>IF($A1250="",0,COUNT($E1258:$CZ1258))</f>
        <v/>
      </c>
      <c r="C1257" s="69">
        <f>IF($B1257=0,0,MAX($E1258:$CZ1258))</f>
        <v/>
      </c>
      <c r="D1257" s="58">
        <f>_xll.BDS($A1250,'Field Check'!$C$42,"headers=y","startcol=1","endcol=3","dir=h","cols=19;rows=3")</f>
        <v/>
      </c>
      <c r="E1257" s="59" t="n">
        <v>46356</v>
      </c>
      <c r="F1257" s="59" t="n">
        <v>46566</v>
      </c>
      <c r="G1257" s="59" t="n">
        <v>46720</v>
      </c>
      <c r="H1257" s="59" t="n">
        <v>46930</v>
      </c>
      <c r="I1257" s="59" t="n">
        <v>47091</v>
      </c>
      <c r="J1257" s="59" t="n">
        <v>47295</v>
      </c>
      <c r="K1257" s="59" t="n">
        <v>47455</v>
      </c>
      <c r="L1257" s="59" t="n">
        <v>47660</v>
      </c>
      <c r="M1257" s="59" t="n">
        <v>47819</v>
      </c>
      <c r="N1257" s="59" t="n">
        <v>48025</v>
      </c>
      <c r="O1257" s="59" t="n">
        <v>48183</v>
      </c>
      <c r="P1257" s="59" t="n">
        <v>48393</v>
      </c>
      <c r="Q1257" s="59" t="n">
        <v>48547</v>
      </c>
      <c r="R1257" s="59" t="n">
        <v>48757</v>
      </c>
      <c r="S1257" s="59" t="n">
        <v>48911</v>
      </c>
      <c r="T1257" s="59" t="n">
        <v>49121</v>
      </c>
      <c r="U1257" s="59" t="n">
        <v>49275</v>
      </c>
      <c r="V1257" s="59" t="n">
        <v>49492</v>
      </c>
      <c r="W1257" s="59" t="n"/>
      <c r="X1257" s="59" t="n"/>
      <c r="Y1257" s="59" t="n"/>
      <c r="Z1257" s="59" t="n"/>
      <c r="AA1257" s="59" t="n"/>
      <c r="AB1257" s="59" t="n"/>
      <c r="AC1257" s="59" t="n"/>
      <c r="AD1257" s="59" t="n"/>
      <c r="AE1257" s="59" t="n"/>
      <c r="AF1257" s="59" t="n"/>
      <c r="AG1257" s="59" t="n"/>
      <c r="AH1257" s="59" t="n"/>
      <c r="AI1257" s="59" t="n"/>
      <c r="AJ1257" s="59" t="n"/>
      <c r="AK1257" s="59" t="n"/>
      <c r="AL1257" s="59" t="n"/>
      <c r="AM1257" s="59" t="n"/>
      <c r="AN1257" s="59" t="n"/>
      <c r="AO1257" s="59" t="n"/>
      <c r="AP1257" s="59" t="n"/>
      <c r="AQ1257" s="59" t="n"/>
      <c r="AR1257" s="59" t="n"/>
      <c r="AS1257" s="59" t="n"/>
      <c r="AT1257" s="59" t="n"/>
      <c r="AU1257" s="59" t="n"/>
      <c r="AV1257" s="59" t="n"/>
      <c r="AW1257" s="59" t="n"/>
      <c r="AX1257" s="59" t="n"/>
      <c r="AY1257" s="59" t="n"/>
      <c r="AZ1257" s="59" t="n"/>
      <c r="BA1257" s="59" t="n"/>
      <c r="BB1257" s="59" t="n"/>
      <c r="BC1257" s="59" t="n"/>
      <c r="BD1257" s="59" t="n"/>
      <c r="BE1257" s="59" t="n"/>
      <c r="BF1257" s="59" t="n"/>
      <c r="BG1257" s="59" t="n"/>
      <c r="BH1257" s="59" t="n"/>
      <c r="BI1257" s="59" t="n"/>
      <c r="BJ1257" s="59" t="n"/>
      <c r="BK1257" s="59" t="n"/>
      <c r="BL1257" s="59" t="n"/>
      <c r="BM1257" s="59" t="n"/>
      <c r="BN1257" s="59" t="n"/>
      <c r="BO1257" s="59" t="n"/>
      <c r="BP1257" s="59" t="n"/>
      <c r="BQ1257" s="59" t="n"/>
      <c r="BR1257" s="59" t="n"/>
      <c r="BS1257" s="59" t="n"/>
      <c r="BT1257" s="59" t="n"/>
      <c r="BU1257" s="59" t="n"/>
      <c r="BV1257" s="59" t="n"/>
      <c r="BW1257" s="59" t="n"/>
      <c r="BX1257" s="59" t="n"/>
      <c r="BY1257" s="59" t="n"/>
      <c r="BZ1257" s="59" t="n"/>
      <c r="CA1257" s="59" t="n"/>
      <c r="CB1257" s="59" t="n"/>
      <c r="CC1257" s="59" t="n"/>
      <c r="CD1257" s="59" t="n"/>
      <c r="CE1257" s="59" t="n"/>
      <c r="CF1257" s="59" t="n"/>
      <c r="CG1257" s="59" t="n"/>
      <c r="CH1257" s="59" t="n"/>
      <c r="CI1257" s="59" t="n"/>
      <c r="CJ1257" s="59" t="n"/>
      <c r="CK1257" s="59" t="n"/>
      <c r="CL1257" s="59" t="n"/>
      <c r="CM1257" s="59" t="n"/>
      <c r="CN1257" s="59" t="n"/>
      <c r="CO1257" s="59" t="n"/>
      <c r="CP1257" s="59" t="n"/>
      <c r="CQ1257" s="59" t="n"/>
      <c r="CR1257" s="59" t="n"/>
      <c r="CS1257" s="59" t="n"/>
      <c r="CT1257" s="59" t="n"/>
      <c r="CU1257" s="59" t="n"/>
      <c r="CV1257" s="59" t="n"/>
      <c r="CW1257" s="59" t="n"/>
      <c r="CX1257" s="59" t="n"/>
      <c r="CY1257" s="59" t="n"/>
      <c r="CZ1257" s="59" t="n"/>
    </row>
    <row r="1258">
      <c r="D1258" s="59" t="inlineStr">
        <is>
          <t>Ex-Date</t>
        </is>
      </c>
      <c r="E1258" s="59" t="n">
        <v>46371</v>
      </c>
      <c r="F1258" s="59" t="n">
        <v>46581</v>
      </c>
      <c r="G1258" s="59" t="n">
        <v>46735</v>
      </c>
      <c r="H1258" s="59" t="n">
        <v>46952</v>
      </c>
      <c r="I1258" s="59" t="n">
        <v>47106</v>
      </c>
      <c r="J1258" s="59" t="n">
        <v>47316</v>
      </c>
      <c r="K1258" s="59" t="n">
        <v>47470</v>
      </c>
      <c r="L1258" s="59" t="n">
        <v>47680</v>
      </c>
      <c r="M1258" s="59" t="n">
        <v>47834</v>
      </c>
      <c r="N1258" s="59" t="n">
        <v>48044</v>
      </c>
      <c r="O1258" s="59" t="n">
        <v>48198</v>
      </c>
      <c r="P1258" s="59" t="n">
        <v>48408</v>
      </c>
      <c r="Q1258" s="59" t="n">
        <v>48562</v>
      </c>
      <c r="R1258" s="59" t="n">
        <v>48772</v>
      </c>
      <c r="S1258" s="59" t="n">
        <v>48926</v>
      </c>
      <c r="T1258" s="59" t="n">
        <v>49136</v>
      </c>
      <c r="U1258" s="59" t="n">
        <v>49290</v>
      </c>
      <c r="V1258" s="59" t="n">
        <v>49507</v>
      </c>
      <c r="W1258" s="59" t="n"/>
      <c r="X1258" s="59" t="n"/>
      <c r="Y1258" s="59" t="n"/>
      <c r="Z1258" s="59" t="n"/>
      <c r="AA1258" s="59" t="n"/>
      <c r="AB1258" s="59" t="n"/>
      <c r="AC1258" s="59" t="n"/>
      <c r="AD1258" s="59" t="n"/>
      <c r="AE1258" s="59" t="n"/>
      <c r="AF1258" s="59" t="n"/>
      <c r="AG1258" s="59" t="n"/>
      <c r="AH1258" s="59" t="n"/>
      <c r="AI1258" s="59" t="n"/>
      <c r="AJ1258" s="59" t="n"/>
      <c r="AK1258" s="59" t="n"/>
      <c r="AL1258" s="59" t="n"/>
      <c r="AM1258" s="59" t="n"/>
      <c r="AN1258" s="59" t="n"/>
      <c r="AO1258" s="59" t="n"/>
      <c r="AP1258" s="59" t="n"/>
      <c r="AQ1258" s="59" t="n"/>
      <c r="AR1258" s="59" t="n"/>
      <c r="AS1258" s="59" t="n"/>
      <c r="AT1258" s="59" t="n"/>
      <c r="AU1258" s="59" t="n"/>
      <c r="AV1258" s="59" t="n"/>
      <c r="AW1258" s="59" t="n"/>
      <c r="AX1258" s="59" t="n"/>
      <c r="AY1258" s="59" t="n"/>
      <c r="AZ1258" s="59" t="n"/>
      <c r="BA1258" s="59" t="n"/>
      <c r="BB1258" s="59" t="n"/>
      <c r="BC1258" s="59" t="n"/>
      <c r="BD1258" s="59" t="n"/>
      <c r="BE1258" s="59" t="n"/>
      <c r="BF1258" s="59" t="n"/>
      <c r="BG1258" s="59" t="n"/>
      <c r="BH1258" s="59" t="n"/>
      <c r="BI1258" s="59" t="n"/>
      <c r="BJ1258" s="59" t="n"/>
      <c r="BK1258" s="59" t="n"/>
      <c r="BL1258" s="59" t="n"/>
      <c r="BM1258" s="59" t="n"/>
      <c r="BN1258" s="59" t="n"/>
      <c r="BO1258" s="59" t="n"/>
      <c r="BP1258" s="59" t="n"/>
      <c r="BQ1258" s="59" t="n"/>
      <c r="BR1258" s="59" t="n"/>
      <c r="BS1258" s="59" t="n"/>
      <c r="BT1258" s="59" t="n"/>
      <c r="BU1258" s="59" t="n"/>
      <c r="BV1258" s="59" t="n"/>
      <c r="BW1258" s="59" t="n"/>
      <c r="BX1258" s="59" t="n"/>
      <c r="BY1258" s="59" t="n"/>
      <c r="BZ1258" s="59" t="n"/>
      <c r="CA1258" s="59" t="n"/>
      <c r="CB1258" s="59" t="n"/>
      <c r="CC1258" s="59" t="n"/>
      <c r="CD1258" s="59" t="n"/>
      <c r="CE1258" s="59" t="n"/>
      <c r="CF1258" s="59" t="n"/>
      <c r="CG1258" s="59" t="n"/>
      <c r="CH1258" s="59" t="n"/>
      <c r="CI1258" s="59" t="n"/>
      <c r="CJ1258" s="59" t="n"/>
      <c r="CK1258" s="59" t="n"/>
      <c r="CL1258" s="59" t="n"/>
      <c r="CM1258" s="59" t="n"/>
      <c r="CN1258" s="59" t="n"/>
      <c r="CO1258" s="59" t="n"/>
      <c r="CP1258" s="59" t="n"/>
      <c r="CQ1258" s="59" t="n"/>
      <c r="CR1258" s="59" t="n"/>
      <c r="CS1258" s="59" t="n"/>
      <c r="CT1258" s="59" t="n"/>
      <c r="CU1258" s="59" t="n"/>
      <c r="CV1258" s="59" t="n"/>
      <c r="CW1258" s="59" t="n"/>
      <c r="CX1258" s="59" t="n"/>
      <c r="CY1258" s="59" t="n"/>
      <c r="CZ1258" s="59" t="n"/>
    </row>
    <row r="1259">
      <c r="D1259" s="107" t="inlineStr">
        <is>
          <t>Amount Per Share</t>
        </is>
      </c>
      <c r="E1259" s="107" t="n">
        <v>0.08500000000000001</v>
      </c>
      <c r="F1259" s="107" t="n">
        <v>0.095</v>
      </c>
      <c r="G1259" s="107" t="n">
        <v>0.08500000000000001</v>
      </c>
      <c r="H1259" s="107" t="n">
        <v>0.095</v>
      </c>
      <c r="I1259" s="107" t="n">
        <v>0.08500000000000001</v>
      </c>
      <c r="J1259" s="107" t="n">
        <v>0.095</v>
      </c>
      <c r="K1259" s="107" t="n">
        <v>0.08500000000000001</v>
      </c>
      <c r="L1259" s="107" t="n">
        <v>0.095</v>
      </c>
      <c r="M1259" s="107" t="n">
        <v>0.08500000000000001</v>
      </c>
      <c r="N1259" s="107" t="n">
        <v>0.095</v>
      </c>
      <c r="O1259" s="107" t="n">
        <v>0.08500000000000001</v>
      </c>
      <c r="P1259" s="107" t="n">
        <v>0.095</v>
      </c>
      <c r="Q1259" s="107" t="n">
        <v>0.08500000000000001</v>
      </c>
      <c r="R1259" s="107" t="n">
        <v>0.095</v>
      </c>
      <c r="S1259" s="107" t="n">
        <v>0.08500000000000001</v>
      </c>
      <c r="T1259" s="107" t="n">
        <v>0.095</v>
      </c>
      <c r="U1259" s="107" t="n">
        <v>0.08500000000000001</v>
      </c>
      <c r="V1259" s="107" t="n">
        <v>0.095</v>
      </c>
      <c r="W1259" s="107" t="n"/>
      <c r="X1259" s="107" t="n"/>
      <c r="Y1259" s="107" t="n"/>
      <c r="Z1259" s="107" t="n"/>
      <c r="AA1259" s="107" t="n"/>
      <c r="AB1259" s="107" t="n"/>
      <c r="AC1259" s="107" t="n"/>
      <c r="AD1259" s="107" t="n"/>
      <c r="AE1259" s="107" t="n"/>
      <c r="AF1259" s="107" t="n"/>
      <c r="AG1259" s="107" t="n"/>
      <c r="AH1259" s="107" t="n"/>
      <c r="AI1259" s="107" t="n"/>
      <c r="AJ1259" s="107" t="n"/>
      <c r="AK1259" s="107" t="n"/>
      <c r="AL1259" s="107" t="n"/>
      <c r="AM1259" s="107" t="n"/>
      <c r="AN1259" s="107" t="n"/>
      <c r="AO1259" s="107" t="n"/>
      <c r="AP1259" s="107" t="n"/>
      <c r="AQ1259" s="107" t="n"/>
      <c r="AR1259" s="107" t="n"/>
      <c r="AS1259" s="107" t="n"/>
      <c r="AT1259" s="107" t="n"/>
      <c r="AU1259" s="107" t="n"/>
      <c r="AV1259" s="107" t="n"/>
      <c r="AW1259" s="107" t="n"/>
      <c r="AX1259" s="107" t="n"/>
      <c r="AY1259" s="107" t="n"/>
      <c r="AZ1259" s="107" t="n"/>
      <c r="BA1259" s="107" t="n"/>
      <c r="BB1259" s="107" t="n"/>
      <c r="BC1259" s="107" t="n"/>
      <c r="BD1259" s="107" t="n"/>
      <c r="BE1259" s="107" t="n"/>
      <c r="BF1259" s="107" t="n"/>
      <c r="BG1259" s="107" t="n"/>
      <c r="BH1259" s="107" t="n"/>
      <c r="BI1259" s="107" t="n"/>
      <c r="BJ1259" s="107" t="n"/>
      <c r="BK1259" s="107" t="n"/>
      <c r="BL1259" s="107" t="n"/>
      <c r="BM1259" s="107" t="n"/>
      <c r="BN1259" s="107" t="n"/>
      <c r="BO1259" s="107" t="n"/>
      <c r="BP1259" s="107" t="n"/>
      <c r="BQ1259" s="107" t="n"/>
      <c r="BR1259" s="107" t="n"/>
      <c r="BS1259" s="107" t="n"/>
      <c r="BT1259" s="107" t="n"/>
      <c r="BU1259" s="107" t="n"/>
      <c r="BV1259" s="107" t="n"/>
      <c r="BW1259" s="107" t="n"/>
      <c r="BX1259" s="107" t="n"/>
      <c r="BY1259" s="107" t="n"/>
      <c r="BZ1259" s="107" t="n"/>
      <c r="CA1259" s="107" t="n"/>
      <c r="CB1259" s="107" t="n"/>
      <c r="CC1259" s="107" t="n"/>
      <c r="CD1259" s="107" t="n"/>
      <c r="CE1259" s="107" t="n"/>
      <c r="CF1259" s="107" t="n"/>
      <c r="CG1259" s="107" t="n"/>
      <c r="CH1259" s="107" t="n"/>
      <c r="CI1259" s="107" t="n"/>
      <c r="CJ1259" s="107" t="n"/>
      <c r="CK1259" s="107" t="n"/>
      <c r="CL1259" s="107" t="n"/>
      <c r="CM1259" s="107" t="n"/>
      <c r="CN1259" s="107" t="n"/>
      <c r="CO1259" s="107" t="n"/>
      <c r="CP1259" s="107" t="n"/>
      <c r="CQ1259" s="107" t="n"/>
      <c r="CR1259" s="107" t="n"/>
      <c r="CS1259" s="107" t="n"/>
      <c r="CT1259" s="107" t="n"/>
      <c r="CU1259" s="107" t="n"/>
      <c r="CV1259" s="107" t="n"/>
      <c r="CW1259" s="107" t="n"/>
      <c r="CX1259" s="107" t="n"/>
      <c r="CY1259" s="107" t="n"/>
      <c r="CZ1259" s="107" t="n"/>
    </row>
    <row r="1261">
      <c r="A1261" s="126">
        <f>IF('AS51'!$C$120="","",'AS51'!$C$120)</f>
        <v/>
      </c>
      <c r="B1261" s="68">
        <f>IF($A1261="",0,COUNT($E1262:$CZ1262))</f>
        <v/>
      </c>
      <c r="C1261" s="69">
        <f>IF($B1261=0,0,MAX($E1262:$CZ1262))</f>
        <v/>
      </c>
      <c r="D1261" s="58">
        <f>_xll.BDS($A1261,'Field Check'!$C$44,"headers=y","startcol=1","endcol=7","dir=h","DVD_START_DT",'Field Check'!$C$59,"DVD_END_DT",'Field Check'!$D$59)</f>
        <v/>
      </c>
      <c r="E1261" s="59" t="n"/>
      <c r="F1261" s="59" t="n"/>
      <c r="G1261" s="59" t="n"/>
      <c r="H1261" s="59" t="n"/>
      <c r="I1261" s="59" t="n"/>
      <c r="J1261" s="59" t="n"/>
      <c r="K1261" s="59" t="n"/>
      <c r="L1261" s="59" t="n"/>
      <c r="M1261" s="59" t="n"/>
      <c r="N1261" s="59" t="n"/>
      <c r="O1261" s="59" t="n"/>
      <c r="P1261" s="59" t="n"/>
      <c r="Q1261" s="59" t="n"/>
      <c r="R1261" s="59" t="n"/>
      <c r="S1261" s="59" t="n"/>
      <c r="T1261" s="59" t="n"/>
      <c r="U1261" s="59" t="n"/>
      <c r="V1261" s="59" t="n"/>
      <c r="W1261" s="59" t="n"/>
      <c r="X1261" s="59" t="n"/>
      <c r="Y1261" s="59" t="n"/>
      <c r="Z1261" s="59" t="n"/>
      <c r="AA1261" s="59" t="n"/>
      <c r="AB1261" s="59" t="n"/>
      <c r="AC1261" s="59" t="n"/>
      <c r="AD1261" s="59" t="n"/>
      <c r="AE1261" s="59" t="n"/>
      <c r="AF1261" s="59" t="n"/>
      <c r="AG1261" s="59" t="n"/>
      <c r="AH1261" s="59" t="n"/>
      <c r="AI1261" s="59" t="n"/>
      <c r="AJ1261" s="59" t="n"/>
      <c r="AK1261" s="59" t="n"/>
      <c r="AL1261" s="59" t="n"/>
      <c r="AM1261" s="59" t="n"/>
      <c r="AN1261" s="59" t="n"/>
      <c r="AO1261" s="59" t="n"/>
      <c r="AP1261" s="59" t="n"/>
      <c r="AQ1261" s="59" t="n"/>
      <c r="AR1261" s="59" t="n"/>
      <c r="AS1261" s="59" t="n"/>
      <c r="AT1261" s="59" t="n"/>
      <c r="AU1261" s="59" t="n"/>
      <c r="AV1261" s="59" t="n"/>
      <c r="AW1261" s="59" t="n"/>
      <c r="AX1261" s="59" t="n"/>
      <c r="AY1261" s="59" t="n"/>
      <c r="AZ1261" s="59" t="n"/>
      <c r="BA1261" s="59" t="n"/>
      <c r="BB1261" s="59" t="n"/>
      <c r="BC1261" s="59" t="n"/>
      <c r="BD1261" s="59" t="n"/>
      <c r="BE1261" s="59" t="n"/>
      <c r="BF1261" s="59" t="n"/>
      <c r="BG1261" s="59" t="n"/>
      <c r="BH1261" s="59" t="n"/>
      <c r="BI1261" s="59" t="n"/>
      <c r="BJ1261" s="59" t="n"/>
      <c r="BK1261" s="59" t="n"/>
      <c r="BL1261" s="59" t="n"/>
      <c r="BM1261" s="59" t="n"/>
      <c r="BN1261" s="59" t="n"/>
      <c r="BO1261" s="59" t="n"/>
      <c r="BP1261" s="59" t="n"/>
      <c r="BQ1261" s="59" t="n"/>
      <c r="BR1261" s="59" t="n"/>
      <c r="BS1261" s="59" t="n"/>
      <c r="BT1261" s="59" t="n"/>
      <c r="BU1261" s="59" t="n"/>
      <c r="BV1261" s="59" t="n"/>
      <c r="BW1261" s="59" t="n"/>
      <c r="BX1261" s="59" t="n"/>
      <c r="BY1261" s="59" t="n"/>
      <c r="BZ1261" s="59" t="n"/>
      <c r="CA1261" s="59" t="n"/>
      <c r="CB1261" s="59" t="n"/>
      <c r="CC1261" s="59" t="n"/>
      <c r="CD1261" s="59" t="n"/>
      <c r="CE1261" s="59" t="n"/>
      <c r="CF1261" s="59" t="n"/>
      <c r="CG1261" s="59" t="n"/>
      <c r="CH1261" s="59" t="n"/>
      <c r="CI1261" s="59" t="n"/>
      <c r="CJ1261" s="59" t="n"/>
      <c r="CK1261" s="59" t="n"/>
      <c r="CL1261" s="59" t="n"/>
      <c r="CM1261" s="59" t="n"/>
      <c r="CN1261" s="59" t="n"/>
      <c r="CO1261" s="59" t="n"/>
      <c r="CP1261" s="59" t="n"/>
      <c r="CQ1261" s="59" t="n"/>
      <c r="CR1261" s="59" t="n"/>
      <c r="CS1261" s="59" t="n"/>
      <c r="CT1261" s="59" t="n"/>
      <c r="CU1261" s="59" t="n"/>
      <c r="CV1261" s="59" t="n"/>
      <c r="CW1261" s="59" t="n"/>
      <c r="CX1261" s="59" t="n"/>
      <c r="CY1261" s="59" t="n"/>
      <c r="CZ1261" s="59" t="n"/>
    </row>
    <row r="1262">
      <c r="D1262" s="59" t="n"/>
      <c r="E1262" s="59" t="n"/>
      <c r="F1262" s="59" t="n"/>
      <c r="G1262" s="59" t="n"/>
      <c r="H1262" s="59" t="n"/>
      <c r="I1262" s="59" t="n"/>
      <c r="J1262" s="59" t="n"/>
      <c r="K1262" s="59" t="n"/>
      <c r="L1262" s="59" t="n"/>
      <c r="M1262" s="59" t="n"/>
      <c r="N1262" s="59" t="n"/>
      <c r="O1262" s="59" t="n"/>
      <c r="P1262" s="59" t="n"/>
      <c r="Q1262" s="59" t="n"/>
      <c r="R1262" s="59" t="n"/>
      <c r="S1262" s="59" t="n"/>
      <c r="T1262" s="59" t="n"/>
      <c r="U1262" s="59" t="n"/>
      <c r="V1262" s="59" t="n"/>
      <c r="W1262" s="59" t="n"/>
      <c r="X1262" s="59" t="n"/>
      <c r="Y1262" s="59" t="n"/>
      <c r="Z1262" s="59" t="n"/>
      <c r="AA1262" s="59" t="n"/>
      <c r="AB1262" s="59" t="n"/>
      <c r="AC1262" s="59" t="n"/>
      <c r="AD1262" s="59" t="n"/>
      <c r="AE1262" s="59" t="n"/>
      <c r="AF1262" s="59" t="n"/>
      <c r="AG1262" s="59" t="n"/>
      <c r="AH1262" s="59" t="n"/>
      <c r="AI1262" s="59" t="n"/>
      <c r="AJ1262" s="59" t="n"/>
      <c r="AK1262" s="59" t="n"/>
      <c r="AL1262" s="59" t="n"/>
      <c r="AM1262" s="59" t="n"/>
      <c r="AN1262" s="59" t="n"/>
      <c r="AO1262" s="59" t="n"/>
      <c r="AP1262" s="59" t="n"/>
      <c r="AQ1262" s="59" t="n"/>
      <c r="AR1262" s="59" t="n"/>
      <c r="AS1262" s="59" t="n"/>
      <c r="AT1262" s="59" t="n"/>
      <c r="AU1262" s="59" t="n"/>
      <c r="AV1262" s="59" t="n"/>
      <c r="AW1262" s="59" t="n"/>
      <c r="AX1262" s="59" t="n"/>
      <c r="AY1262" s="59" t="n"/>
      <c r="AZ1262" s="59" t="n"/>
      <c r="BA1262" s="59" t="n"/>
      <c r="BB1262" s="59" t="n"/>
      <c r="BC1262" s="59" t="n"/>
      <c r="BD1262" s="59" t="n"/>
      <c r="BE1262" s="59" t="n"/>
      <c r="BF1262" s="59" t="n"/>
      <c r="BG1262" s="59" t="n"/>
      <c r="BH1262" s="59" t="n"/>
      <c r="BI1262" s="59" t="n"/>
      <c r="BJ1262" s="59" t="n"/>
      <c r="BK1262" s="59" t="n"/>
      <c r="BL1262" s="59" t="n"/>
      <c r="BM1262" s="59" t="n"/>
      <c r="BN1262" s="59" t="n"/>
      <c r="BO1262" s="59" t="n"/>
      <c r="BP1262" s="59" t="n"/>
      <c r="BQ1262" s="59" t="n"/>
      <c r="BR1262" s="59" t="n"/>
      <c r="BS1262" s="59" t="n"/>
      <c r="BT1262" s="59" t="n"/>
      <c r="BU1262" s="59" t="n"/>
      <c r="BV1262" s="59" t="n"/>
      <c r="BW1262" s="59" t="n"/>
      <c r="BX1262" s="59" t="n"/>
      <c r="BY1262" s="59" t="n"/>
      <c r="BZ1262" s="59" t="n"/>
      <c r="CA1262" s="59" t="n"/>
      <c r="CB1262" s="59" t="n"/>
      <c r="CC1262" s="59" t="n"/>
      <c r="CD1262" s="59" t="n"/>
      <c r="CE1262" s="59" t="n"/>
      <c r="CF1262" s="59" t="n"/>
      <c r="CG1262" s="59" t="n"/>
      <c r="CH1262" s="59" t="n"/>
      <c r="CI1262" s="59" t="n"/>
      <c r="CJ1262" s="59" t="n"/>
      <c r="CK1262" s="59" t="n"/>
      <c r="CL1262" s="59" t="n"/>
      <c r="CM1262" s="59" t="n"/>
      <c r="CN1262" s="59" t="n"/>
      <c r="CO1262" s="59" t="n"/>
      <c r="CP1262" s="59" t="n"/>
      <c r="CQ1262" s="59" t="n"/>
      <c r="CR1262" s="59" t="n"/>
      <c r="CS1262" s="59" t="n"/>
      <c r="CT1262" s="59" t="n"/>
      <c r="CU1262" s="59" t="n"/>
      <c r="CV1262" s="59" t="n"/>
      <c r="CW1262" s="59" t="n"/>
      <c r="CX1262" s="59" t="n"/>
      <c r="CY1262" s="59" t="n"/>
      <c r="CZ1262" s="59" t="n"/>
    </row>
    <row r="1263">
      <c r="D1263" s="59" t="n"/>
      <c r="E1263" s="59" t="n"/>
      <c r="F1263" s="59" t="n"/>
      <c r="G1263" s="59" t="n"/>
      <c r="H1263" s="59" t="n"/>
      <c r="I1263" s="59" t="n"/>
      <c r="J1263" s="59" t="n"/>
      <c r="K1263" s="59" t="n"/>
      <c r="L1263" s="59" t="n"/>
      <c r="M1263" s="59" t="n"/>
      <c r="N1263" s="59" t="n"/>
      <c r="O1263" s="59" t="n"/>
      <c r="P1263" s="59" t="n"/>
      <c r="Q1263" s="59" t="n"/>
      <c r="R1263" s="59" t="n"/>
      <c r="S1263" s="59" t="n"/>
      <c r="T1263" s="59" t="n"/>
      <c r="U1263" s="59" t="n"/>
      <c r="V1263" s="59" t="n"/>
      <c r="W1263" s="59" t="n"/>
      <c r="X1263" s="59" t="n"/>
      <c r="Y1263" s="59" t="n"/>
      <c r="Z1263" s="59" t="n"/>
      <c r="AA1263" s="59" t="n"/>
      <c r="AB1263" s="59" t="n"/>
      <c r="AC1263" s="59" t="n"/>
      <c r="AD1263" s="59" t="n"/>
      <c r="AE1263" s="59" t="n"/>
      <c r="AF1263" s="59" t="n"/>
      <c r="AG1263" s="59" t="n"/>
      <c r="AH1263" s="59" t="n"/>
      <c r="AI1263" s="59" t="n"/>
      <c r="AJ1263" s="59" t="n"/>
      <c r="AK1263" s="59" t="n"/>
      <c r="AL1263" s="59" t="n"/>
      <c r="AM1263" s="59" t="n"/>
      <c r="AN1263" s="59" t="n"/>
      <c r="AO1263" s="59" t="n"/>
      <c r="AP1263" s="59" t="n"/>
      <c r="AQ1263" s="59" t="n"/>
      <c r="AR1263" s="59" t="n"/>
      <c r="AS1263" s="59" t="n"/>
      <c r="AT1263" s="59" t="n"/>
      <c r="AU1263" s="59" t="n"/>
      <c r="AV1263" s="59" t="n"/>
      <c r="AW1263" s="59" t="n"/>
      <c r="AX1263" s="59" t="n"/>
      <c r="AY1263" s="59" t="n"/>
      <c r="AZ1263" s="59" t="n"/>
      <c r="BA1263" s="59" t="n"/>
      <c r="BB1263" s="59" t="n"/>
      <c r="BC1263" s="59" t="n"/>
      <c r="BD1263" s="59" t="n"/>
      <c r="BE1263" s="59" t="n"/>
      <c r="BF1263" s="59" t="n"/>
      <c r="BG1263" s="59" t="n"/>
      <c r="BH1263" s="59" t="n"/>
      <c r="BI1263" s="59" t="n"/>
      <c r="BJ1263" s="59" t="n"/>
      <c r="BK1263" s="59" t="n"/>
      <c r="BL1263" s="59" t="n"/>
      <c r="BM1263" s="59" t="n"/>
      <c r="BN1263" s="59" t="n"/>
      <c r="BO1263" s="59" t="n"/>
      <c r="BP1263" s="59" t="n"/>
      <c r="BQ1263" s="59" t="n"/>
      <c r="BR1263" s="59" t="n"/>
      <c r="BS1263" s="59" t="n"/>
      <c r="BT1263" s="59" t="n"/>
      <c r="BU1263" s="59" t="n"/>
      <c r="BV1263" s="59" t="n"/>
      <c r="BW1263" s="59" t="n"/>
      <c r="BX1263" s="59" t="n"/>
      <c r="BY1263" s="59" t="n"/>
      <c r="BZ1263" s="59" t="n"/>
      <c r="CA1263" s="59" t="n"/>
      <c r="CB1263" s="59" t="n"/>
      <c r="CC1263" s="59" t="n"/>
      <c r="CD1263" s="59" t="n"/>
      <c r="CE1263" s="59" t="n"/>
      <c r="CF1263" s="59" t="n"/>
      <c r="CG1263" s="59" t="n"/>
      <c r="CH1263" s="59" t="n"/>
      <c r="CI1263" s="59" t="n"/>
      <c r="CJ1263" s="59" t="n"/>
      <c r="CK1263" s="59" t="n"/>
      <c r="CL1263" s="59" t="n"/>
      <c r="CM1263" s="59" t="n"/>
      <c r="CN1263" s="59" t="n"/>
      <c r="CO1263" s="59" t="n"/>
      <c r="CP1263" s="59" t="n"/>
      <c r="CQ1263" s="59" t="n"/>
      <c r="CR1263" s="59" t="n"/>
      <c r="CS1263" s="59" t="n"/>
      <c r="CT1263" s="59" t="n"/>
      <c r="CU1263" s="59" t="n"/>
      <c r="CV1263" s="59" t="n"/>
      <c r="CW1263" s="59" t="n"/>
      <c r="CX1263" s="59" t="n"/>
      <c r="CY1263" s="59" t="n"/>
      <c r="CZ1263" s="59" t="n"/>
    </row>
    <row r="1264">
      <c r="D1264" s="59" t="n"/>
      <c r="E1264" s="59" t="n"/>
      <c r="F1264" s="59" t="n"/>
      <c r="G1264" s="59" t="n"/>
      <c r="H1264" s="59" t="n"/>
      <c r="I1264" s="59" t="n"/>
      <c r="J1264" s="59" t="n"/>
      <c r="K1264" s="59" t="n"/>
      <c r="L1264" s="59" t="n"/>
      <c r="M1264" s="59" t="n"/>
      <c r="N1264" s="59" t="n"/>
      <c r="O1264" s="59" t="n"/>
      <c r="P1264" s="59" t="n"/>
      <c r="Q1264" s="59" t="n"/>
      <c r="R1264" s="59" t="n"/>
      <c r="S1264" s="59" t="n"/>
      <c r="T1264" s="59" t="n"/>
      <c r="U1264" s="59" t="n"/>
      <c r="V1264" s="59" t="n"/>
      <c r="W1264" s="59" t="n"/>
      <c r="X1264" s="59" t="n"/>
      <c r="Y1264" s="59" t="n"/>
      <c r="Z1264" s="59" t="n"/>
      <c r="AA1264" s="59" t="n"/>
      <c r="AB1264" s="59" t="n"/>
      <c r="AC1264" s="59" t="n"/>
      <c r="AD1264" s="59" t="n"/>
      <c r="AE1264" s="59" t="n"/>
      <c r="AF1264" s="59" t="n"/>
      <c r="AG1264" s="59" t="n"/>
      <c r="AH1264" s="59" t="n"/>
      <c r="AI1264" s="59" t="n"/>
      <c r="AJ1264" s="59" t="n"/>
      <c r="AK1264" s="59" t="n"/>
      <c r="AL1264" s="59" t="n"/>
      <c r="AM1264" s="59" t="n"/>
      <c r="AN1264" s="59" t="n"/>
      <c r="AO1264" s="59" t="n"/>
      <c r="AP1264" s="59" t="n"/>
      <c r="AQ1264" s="59" t="n"/>
      <c r="AR1264" s="59" t="n"/>
      <c r="AS1264" s="59" t="n"/>
      <c r="AT1264" s="59" t="n"/>
      <c r="AU1264" s="59" t="n"/>
      <c r="AV1264" s="59" t="n"/>
      <c r="AW1264" s="59" t="n"/>
      <c r="AX1264" s="59" t="n"/>
      <c r="AY1264" s="59" t="n"/>
      <c r="AZ1264" s="59" t="n"/>
      <c r="BA1264" s="59" t="n"/>
      <c r="BB1264" s="59" t="n"/>
      <c r="BC1264" s="59" t="n"/>
      <c r="BD1264" s="59" t="n"/>
      <c r="BE1264" s="59" t="n"/>
      <c r="BF1264" s="59" t="n"/>
      <c r="BG1264" s="59" t="n"/>
      <c r="BH1264" s="59" t="n"/>
      <c r="BI1264" s="59" t="n"/>
      <c r="BJ1264" s="59" t="n"/>
      <c r="BK1264" s="59" t="n"/>
      <c r="BL1264" s="59" t="n"/>
      <c r="BM1264" s="59" t="n"/>
      <c r="BN1264" s="59" t="n"/>
      <c r="BO1264" s="59" t="n"/>
      <c r="BP1264" s="59" t="n"/>
      <c r="BQ1264" s="59" t="n"/>
      <c r="BR1264" s="59" t="n"/>
      <c r="BS1264" s="59" t="n"/>
      <c r="BT1264" s="59" t="n"/>
      <c r="BU1264" s="59" t="n"/>
      <c r="BV1264" s="59" t="n"/>
      <c r="BW1264" s="59" t="n"/>
      <c r="BX1264" s="59" t="n"/>
      <c r="BY1264" s="59" t="n"/>
      <c r="BZ1264" s="59" t="n"/>
      <c r="CA1264" s="59" t="n"/>
      <c r="CB1264" s="59" t="n"/>
      <c r="CC1264" s="59" t="n"/>
      <c r="CD1264" s="59" t="n"/>
      <c r="CE1264" s="59" t="n"/>
      <c r="CF1264" s="59" t="n"/>
      <c r="CG1264" s="59" t="n"/>
      <c r="CH1264" s="59" t="n"/>
      <c r="CI1264" s="59" t="n"/>
      <c r="CJ1264" s="59" t="n"/>
      <c r="CK1264" s="59" t="n"/>
      <c r="CL1264" s="59" t="n"/>
      <c r="CM1264" s="59" t="n"/>
      <c r="CN1264" s="59" t="n"/>
      <c r="CO1264" s="59" t="n"/>
      <c r="CP1264" s="59" t="n"/>
      <c r="CQ1264" s="59" t="n"/>
      <c r="CR1264" s="59" t="n"/>
      <c r="CS1264" s="59" t="n"/>
      <c r="CT1264" s="59" t="n"/>
      <c r="CU1264" s="59" t="n"/>
      <c r="CV1264" s="59" t="n"/>
      <c r="CW1264" s="59" t="n"/>
      <c r="CX1264" s="59" t="n"/>
      <c r="CY1264" s="59" t="n"/>
      <c r="CZ1264" s="59" t="n"/>
    </row>
    <row r="1265">
      <c r="D1265" s="107" t="n"/>
      <c r="E1265" s="107" t="n"/>
      <c r="F1265" s="107" t="n"/>
      <c r="G1265" s="107" t="n"/>
      <c r="H1265" s="107" t="n"/>
      <c r="I1265" s="107" t="n"/>
      <c r="J1265" s="107" t="n"/>
      <c r="K1265" s="107" t="n"/>
      <c r="L1265" s="107" t="n"/>
      <c r="M1265" s="107" t="n"/>
      <c r="N1265" s="107" t="n"/>
      <c r="O1265" s="107" t="n"/>
      <c r="P1265" s="107" t="n"/>
      <c r="Q1265" s="107" t="n"/>
      <c r="R1265" s="107" t="n"/>
      <c r="S1265" s="107" t="n"/>
      <c r="T1265" s="107" t="n"/>
      <c r="U1265" s="107" t="n"/>
      <c r="V1265" s="107" t="n"/>
      <c r="W1265" s="107" t="n"/>
      <c r="X1265" s="107" t="n"/>
      <c r="Y1265" s="107" t="n"/>
      <c r="Z1265" s="107" t="n"/>
      <c r="AA1265" s="107" t="n"/>
      <c r="AB1265" s="107" t="n"/>
      <c r="AC1265" s="107" t="n"/>
      <c r="AD1265" s="107" t="n"/>
      <c r="AE1265" s="107" t="n"/>
      <c r="AF1265" s="107" t="n"/>
      <c r="AG1265" s="107" t="n"/>
      <c r="AH1265" s="107" t="n"/>
      <c r="AI1265" s="107" t="n"/>
      <c r="AJ1265" s="107" t="n"/>
      <c r="AK1265" s="107" t="n"/>
      <c r="AL1265" s="107" t="n"/>
      <c r="AM1265" s="107" t="n"/>
      <c r="AN1265" s="107" t="n"/>
      <c r="AO1265" s="107" t="n"/>
      <c r="AP1265" s="107" t="n"/>
      <c r="AQ1265" s="107" t="n"/>
      <c r="AR1265" s="107" t="n"/>
      <c r="AS1265" s="107" t="n"/>
      <c r="AT1265" s="107" t="n"/>
      <c r="AU1265" s="107" t="n"/>
      <c r="AV1265" s="107" t="n"/>
      <c r="AW1265" s="107" t="n"/>
      <c r="AX1265" s="107" t="n"/>
      <c r="AY1265" s="107" t="n"/>
      <c r="AZ1265" s="107" t="n"/>
      <c r="BA1265" s="107" t="n"/>
      <c r="BB1265" s="107" t="n"/>
      <c r="BC1265" s="107" t="n"/>
      <c r="BD1265" s="107" t="n"/>
      <c r="BE1265" s="107" t="n"/>
      <c r="BF1265" s="107" t="n"/>
      <c r="BG1265" s="107" t="n"/>
      <c r="BH1265" s="107" t="n"/>
      <c r="BI1265" s="107" t="n"/>
      <c r="BJ1265" s="107" t="n"/>
      <c r="BK1265" s="107" t="n"/>
      <c r="BL1265" s="107" t="n"/>
      <c r="BM1265" s="107" t="n"/>
      <c r="BN1265" s="107" t="n"/>
      <c r="BO1265" s="107" t="n"/>
      <c r="BP1265" s="107" t="n"/>
      <c r="BQ1265" s="107" t="n"/>
      <c r="BR1265" s="107" t="n"/>
      <c r="BS1265" s="107" t="n"/>
      <c r="BT1265" s="107" t="n"/>
      <c r="BU1265" s="107" t="n"/>
      <c r="BV1265" s="107" t="n"/>
      <c r="BW1265" s="107" t="n"/>
      <c r="BX1265" s="107" t="n"/>
      <c r="BY1265" s="107" t="n"/>
      <c r="BZ1265" s="107" t="n"/>
      <c r="CA1265" s="107" t="n"/>
      <c r="CB1265" s="107" t="n"/>
      <c r="CC1265" s="107" t="n"/>
      <c r="CD1265" s="107" t="n"/>
      <c r="CE1265" s="107" t="n"/>
      <c r="CF1265" s="107" t="n"/>
      <c r="CG1265" s="107" t="n"/>
      <c r="CH1265" s="107" t="n"/>
      <c r="CI1265" s="107" t="n"/>
      <c r="CJ1265" s="107" t="n"/>
      <c r="CK1265" s="107" t="n"/>
      <c r="CL1265" s="107" t="n"/>
      <c r="CM1265" s="107" t="n"/>
      <c r="CN1265" s="107" t="n"/>
      <c r="CO1265" s="107" t="n"/>
      <c r="CP1265" s="107" t="n"/>
      <c r="CQ1265" s="107" t="n"/>
      <c r="CR1265" s="107" t="n"/>
      <c r="CS1265" s="107" t="n"/>
      <c r="CT1265" s="107" t="n"/>
      <c r="CU1265" s="107" t="n"/>
      <c r="CV1265" s="107" t="n"/>
      <c r="CW1265" s="107" t="n"/>
      <c r="CX1265" s="107" t="n"/>
      <c r="CY1265" s="107" t="n"/>
      <c r="CZ1265" s="107" t="n"/>
    </row>
    <row r="1268">
      <c r="A1268" s="2">
        <f>IF($A1261="","","   projections")</f>
        <v/>
      </c>
      <c r="B1268" s="68">
        <f>IF($A1261="",0,COUNT($E1269:$CZ1269))</f>
        <v/>
      </c>
      <c r="C1268" s="69">
        <f>IF($B1268=0,0,MAX($E1269:$CZ1269))</f>
        <v/>
      </c>
      <c r="D1268" s="58">
        <f>_xll.BDS($A1261,'Field Check'!$C$42,"headers=y","startcol=1","endcol=3","dir=h","cols=21;rows=3")</f>
        <v/>
      </c>
      <c r="E1268" s="59" t="n">
        <v>46331</v>
      </c>
      <c r="F1268" s="59" t="n">
        <v>46512</v>
      </c>
      <c r="G1268" s="59" t="n">
        <v>46694</v>
      </c>
      <c r="H1268" s="59" t="n">
        <v>46877</v>
      </c>
      <c r="I1268" s="59" t="n">
        <v>47065</v>
      </c>
      <c r="J1268" s="59" t="n">
        <v>47241</v>
      </c>
      <c r="K1268" s="59" t="n">
        <v>47429</v>
      </c>
      <c r="L1268" s="59" t="n">
        <v>47605</v>
      </c>
      <c r="M1268" s="59" t="n">
        <v>47793</v>
      </c>
      <c r="N1268" s="59" t="n">
        <v>47970</v>
      </c>
      <c r="O1268" s="59" t="n">
        <v>48157</v>
      </c>
      <c r="P1268" s="59" t="n">
        <v>48340</v>
      </c>
      <c r="Q1268" s="59" t="n">
        <v>48528</v>
      </c>
      <c r="R1268" s="59" t="n">
        <v>48704</v>
      </c>
      <c r="S1268" s="59" t="n">
        <v>48894</v>
      </c>
      <c r="T1268" s="59" t="n">
        <v>49068</v>
      </c>
      <c r="U1268" s="59" t="n">
        <v>49258</v>
      </c>
      <c r="V1268" s="59" t="n">
        <v>49439</v>
      </c>
      <c r="W1268" s="59" t="n">
        <v>49629</v>
      </c>
      <c r="X1268" s="59" t="n">
        <v>49803</v>
      </c>
      <c r="Y1268" s="59" t="n"/>
      <c r="Z1268" s="59" t="n"/>
      <c r="AA1268" s="59" t="n"/>
      <c r="AB1268" s="59" t="n"/>
      <c r="AC1268" s="59" t="n"/>
      <c r="AD1268" s="59" t="n"/>
      <c r="AE1268" s="59" t="n"/>
      <c r="AF1268" s="59" t="n"/>
      <c r="AG1268" s="59" t="n"/>
      <c r="AH1268" s="59" t="n"/>
      <c r="AI1268" s="59" t="n"/>
      <c r="AJ1268" s="59" t="n"/>
      <c r="AK1268" s="59" t="n"/>
      <c r="AL1268" s="59" t="n"/>
      <c r="AM1268" s="59" t="n"/>
      <c r="AN1268" s="59" t="n"/>
      <c r="AO1268" s="59" t="n"/>
      <c r="AP1268" s="59" t="n"/>
      <c r="AQ1268" s="59" t="n"/>
      <c r="AR1268" s="59" t="n"/>
      <c r="AS1268" s="59" t="n"/>
      <c r="AT1268" s="59" t="n"/>
      <c r="AU1268" s="59" t="n"/>
      <c r="AV1268" s="59" t="n"/>
      <c r="AW1268" s="59" t="n"/>
      <c r="AX1268" s="59" t="n"/>
      <c r="AY1268" s="59" t="n"/>
      <c r="AZ1268" s="59" t="n"/>
      <c r="BA1268" s="59" t="n"/>
      <c r="BB1268" s="59" t="n"/>
      <c r="BC1268" s="59" t="n"/>
      <c r="BD1268" s="59" t="n"/>
      <c r="BE1268" s="59" t="n"/>
      <c r="BF1268" s="59" t="n"/>
      <c r="BG1268" s="59" t="n"/>
      <c r="BH1268" s="59" t="n"/>
      <c r="BI1268" s="59" t="n"/>
      <c r="BJ1268" s="59" t="n"/>
      <c r="BK1268" s="59" t="n"/>
      <c r="BL1268" s="59" t="n"/>
      <c r="BM1268" s="59" t="n"/>
      <c r="BN1268" s="59" t="n"/>
      <c r="BO1268" s="59" t="n"/>
      <c r="BP1268" s="59" t="n"/>
      <c r="BQ1268" s="59" t="n"/>
      <c r="BR1268" s="59" t="n"/>
      <c r="BS1268" s="59" t="n"/>
      <c r="BT1268" s="59" t="n"/>
      <c r="BU1268" s="59" t="n"/>
      <c r="BV1268" s="59" t="n"/>
      <c r="BW1268" s="59" t="n"/>
      <c r="BX1268" s="59" t="n"/>
      <c r="BY1268" s="59" t="n"/>
      <c r="BZ1268" s="59" t="n"/>
      <c r="CA1268" s="59" t="n"/>
      <c r="CB1268" s="59" t="n"/>
      <c r="CC1268" s="59" t="n"/>
      <c r="CD1268" s="59" t="n"/>
      <c r="CE1268" s="59" t="n"/>
      <c r="CF1268" s="59" t="n"/>
      <c r="CG1268" s="59" t="n"/>
      <c r="CH1268" s="59" t="n"/>
      <c r="CI1268" s="59" t="n"/>
      <c r="CJ1268" s="59" t="n"/>
      <c r="CK1268" s="59" t="n"/>
      <c r="CL1268" s="59" t="n"/>
      <c r="CM1268" s="59" t="n"/>
      <c r="CN1268" s="59" t="n"/>
      <c r="CO1268" s="59" t="n"/>
      <c r="CP1268" s="59" t="n"/>
      <c r="CQ1268" s="59" t="n"/>
      <c r="CR1268" s="59" t="n"/>
      <c r="CS1268" s="59" t="n"/>
      <c r="CT1268" s="59" t="n"/>
      <c r="CU1268" s="59" t="n"/>
      <c r="CV1268" s="59" t="n"/>
      <c r="CW1268" s="59" t="n"/>
      <c r="CX1268" s="59" t="n"/>
      <c r="CY1268" s="59" t="n"/>
      <c r="CZ1268" s="59" t="n"/>
    </row>
    <row r="1269">
      <c r="D1269" s="59" t="inlineStr">
        <is>
          <t>Ex-Date</t>
        </is>
      </c>
      <c r="E1269" s="59" t="n">
        <v>46336</v>
      </c>
      <c r="F1269" s="59" t="n">
        <v>46520</v>
      </c>
      <c r="G1269" s="59" t="n">
        <v>46701</v>
      </c>
      <c r="H1269" s="59" t="n">
        <v>46884</v>
      </c>
      <c r="I1269" s="59" t="n">
        <v>47072</v>
      </c>
      <c r="J1269" s="59" t="n">
        <v>47248</v>
      </c>
      <c r="K1269" s="59" t="n">
        <v>47436</v>
      </c>
      <c r="L1269" s="59" t="n">
        <v>47612</v>
      </c>
      <c r="M1269" s="59" t="n">
        <v>47800</v>
      </c>
      <c r="N1269" s="59" t="n">
        <v>47976</v>
      </c>
      <c r="O1269" s="59" t="n">
        <v>48164</v>
      </c>
      <c r="P1269" s="59" t="n">
        <v>48347</v>
      </c>
      <c r="Q1269" s="59" t="n">
        <v>48535</v>
      </c>
      <c r="R1269" s="59" t="n">
        <v>48711</v>
      </c>
      <c r="S1269" s="59" t="n">
        <v>48900</v>
      </c>
      <c r="T1269" s="59" t="n">
        <v>49075</v>
      </c>
      <c r="U1269" s="59" t="n">
        <v>49264</v>
      </c>
      <c r="V1269" s="59" t="n">
        <v>49446</v>
      </c>
      <c r="W1269" s="59" t="n">
        <v>49635</v>
      </c>
      <c r="X1269" s="59" t="n">
        <v>49810</v>
      </c>
      <c r="Y1269" s="59" t="n"/>
      <c r="Z1269" s="59" t="n"/>
      <c r="AA1269" s="59" t="n"/>
      <c r="AB1269" s="59" t="n"/>
      <c r="AC1269" s="59" t="n"/>
      <c r="AD1269" s="59" t="n"/>
      <c r="AE1269" s="59" t="n"/>
      <c r="AF1269" s="59" t="n"/>
      <c r="AG1269" s="59" t="n"/>
      <c r="AH1269" s="59" t="n"/>
      <c r="AI1269" s="59" t="n"/>
      <c r="AJ1269" s="59" t="n"/>
      <c r="AK1269" s="59" t="n"/>
      <c r="AL1269" s="59" t="n"/>
      <c r="AM1269" s="59" t="n"/>
      <c r="AN1269" s="59" t="n"/>
      <c r="AO1269" s="59" t="n"/>
      <c r="AP1269" s="59" t="n"/>
      <c r="AQ1269" s="59" t="n"/>
      <c r="AR1269" s="59" t="n"/>
      <c r="AS1269" s="59" t="n"/>
      <c r="AT1269" s="59" t="n"/>
      <c r="AU1269" s="59" t="n"/>
      <c r="AV1269" s="59" t="n"/>
      <c r="AW1269" s="59" t="n"/>
      <c r="AX1269" s="59" t="n"/>
      <c r="AY1269" s="59" t="n"/>
      <c r="AZ1269" s="59" t="n"/>
      <c r="BA1269" s="59" t="n"/>
      <c r="BB1269" s="59" t="n"/>
      <c r="BC1269" s="59" t="n"/>
      <c r="BD1269" s="59" t="n"/>
      <c r="BE1269" s="59" t="n"/>
      <c r="BF1269" s="59" t="n"/>
      <c r="BG1269" s="59" t="n"/>
      <c r="BH1269" s="59" t="n"/>
      <c r="BI1269" s="59" t="n"/>
      <c r="BJ1269" s="59" t="n"/>
      <c r="BK1269" s="59" t="n"/>
      <c r="BL1269" s="59" t="n"/>
      <c r="BM1269" s="59" t="n"/>
      <c r="BN1269" s="59" t="n"/>
      <c r="BO1269" s="59" t="n"/>
      <c r="BP1269" s="59" t="n"/>
      <c r="BQ1269" s="59" t="n"/>
      <c r="BR1269" s="59" t="n"/>
      <c r="BS1269" s="59" t="n"/>
      <c r="BT1269" s="59" t="n"/>
      <c r="BU1269" s="59" t="n"/>
      <c r="BV1269" s="59" t="n"/>
      <c r="BW1269" s="59" t="n"/>
      <c r="BX1269" s="59" t="n"/>
      <c r="BY1269" s="59" t="n"/>
      <c r="BZ1269" s="59" t="n"/>
      <c r="CA1269" s="59" t="n"/>
      <c r="CB1269" s="59" t="n"/>
      <c r="CC1269" s="59" t="n"/>
      <c r="CD1269" s="59" t="n"/>
      <c r="CE1269" s="59" t="n"/>
      <c r="CF1269" s="59" t="n"/>
      <c r="CG1269" s="59" t="n"/>
      <c r="CH1269" s="59" t="n"/>
      <c r="CI1269" s="59" t="n"/>
      <c r="CJ1269" s="59" t="n"/>
      <c r="CK1269" s="59" t="n"/>
      <c r="CL1269" s="59" t="n"/>
      <c r="CM1269" s="59" t="n"/>
      <c r="CN1269" s="59" t="n"/>
      <c r="CO1269" s="59" t="n"/>
      <c r="CP1269" s="59" t="n"/>
      <c r="CQ1269" s="59" t="n"/>
      <c r="CR1269" s="59" t="n"/>
      <c r="CS1269" s="59" t="n"/>
      <c r="CT1269" s="59" t="n"/>
      <c r="CU1269" s="59" t="n"/>
      <c r="CV1269" s="59" t="n"/>
      <c r="CW1269" s="59" t="n"/>
      <c r="CX1269" s="59" t="n"/>
      <c r="CY1269" s="59" t="n"/>
      <c r="CZ1269" s="59" t="n"/>
    </row>
    <row r="1270">
      <c r="D1270" s="107" t="inlineStr">
        <is>
          <t>Amount Per Share</t>
        </is>
      </c>
      <c r="E1270" s="107" t="n">
        <v>0.88</v>
      </c>
      <c r="F1270" s="107" t="n">
        <v>0.85</v>
      </c>
      <c r="G1270" s="107" t="n">
        <v>0.85</v>
      </c>
      <c r="H1270" s="107" t="n">
        <v>0.85</v>
      </c>
      <c r="I1270" s="107" t="n">
        <v>0.85</v>
      </c>
      <c r="J1270" s="107" t="n">
        <v>0.86</v>
      </c>
      <c r="K1270" s="107" t="n">
        <v>0.86</v>
      </c>
      <c r="L1270" s="107" t="n">
        <v>0.86</v>
      </c>
      <c r="M1270" s="107" t="n">
        <v>0.86</v>
      </c>
      <c r="N1270" s="107" t="n">
        <v>0.87</v>
      </c>
      <c r="O1270" s="107" t="n">
        <v>0.87</v>
      </c>
      <c r="P1270" s="107" t="n">
        <v>0.87</v>
      </c>
      <c r="Q1270" s="107" t="n">
        <v>0.87</v>
      </c>
      <c r="R1270" s="107" t="n">
        <v>0.88</v>
      </c>
      <c r="S1270" s="107" t="n">
        <v>0.88</v>
      </c>
      <c r="T1270" s="107" t="n">
        <v>0.88</v>
      </c>
      <c r="U1270" s="107" t="n">
        <v>0.88</v>
      </c>
      <c r="V1270" s="107" t="n">
        <v>0.89</v>
      </c>
      <c r="W1270" s="107" t="n">
        <v>0.89</v>
      </c>
      <c r="X1270" s="107" t="n">
        <v>0.89</v>
      </c>
      <c r="Y1270" s="107" t="n"/>
      <c r="Z1270" s="107" t="n"/>
      <c r="AA1270" s="107" t="n"/>
      <c r="AB1270" s="107" t="n"/>
      <c r="AC1270" s="107" t="n"/>
      <c r="AD1270" s="107" t="n"/>
      <c r="AE1270" s="107" t="n"/>
      <c r="AF1270" s="107" t="n"/>
      <c r="AG1270" s="107" t="n"/>
      <c r="AH1270" s="107" t="n"/>
      <c r="AI1270" s="107" t="n"/>
      <c r="AJ1270" s="107" t="n"/>
      <c r="AK1270" s="107" t="n"/>
      <c r="AL1270" s="107" t="n"/>
      <c r="AM1270" s="107" t="n"/>
      <c r="AN1270" s="107" t="n"/>
      <c r="AO1270" s="107" t="n"/>
      <c r="AP1270" s="107" t="n"/>
      <c r="AQ1270" s="107" t="n"/>
      <c r="AR1270" s="107" t="n"/>
      <c r="AS1270" s="107" t="n"/>
      <c r="AT1270" s="107" t="n"/>
      <c r="AU1270" s="107" t="n"/>
      <c r="AV1270" s="107" t="n"/>
      <c r="AW1270" s="107" t="n"/>
      <c r="AX1270" s="107" t="n"/>
      <c r="AY1270" s="107" t="n"/>
      <c r="AZ1270" s="107" t="n"/>
      <c r="BA1270" s="107" t="n"/>
      <c r="BB1270" s="107" t="n"/>
      <c r="BC1270" s="107" t="n"/>
      <c r="BD1270" s="107" t="n"/>
      <c r="BE1270" s="107" t="n"/>
      <c r="BF1270" s="107" t="n"/>
      <c r="BG1270" s="107" t="n"/>
      <c r="BH1270" s="107" t="n"/>
      <c r="BI1270" s="107" t="n"/>
      <c r="BJ1270" s="107" t="n"/>
      <c r="BK1270" s="107" t="n"/>
      <c r="BL1270" s="107" t="n"/>
      <c r="BM1270" s="107" t="n"/>
      <c r="BN1270" s="107" t="n"/>
      <c r="BO1270" s="107" t="n"/>
      <c r="BP1270" s="107" t="n"/>
      <c r="BQ1270" s="107" t="n"/>
      <c r="BR1270" s="107" t="n"/>
      <c r="BS1270" s="107" t="n"/>
      <c r="BT1270" s="107" t="n"/>
      <c r="BU1270" s="107" t="n"/>
      <c r="BV1270" s="107" t="n"/>
      <c r="BW1270" s="107" t="n"/>
      <c r="BX1270" s="107" t="n"/>
      <c r="BY1270" s="107" t="n"/>
      <c r="BZ1270" s="107" t="n"/>
      <c r="CA1270" s="107" t="n"/>
      <c r="CB1270" s="107" t="n"/>
      <c r="CC1270" s="107" t="n"/>
      <c r="CD1270" s="107" t="n"/>
      <c r="CE1270" s="107" t="n"/>
      <c r="CF1270" s="107" t="n"/>
      <c r="CG1270" s="107" t="n"/>
      <c r="CH1270" s="107" t="n"/>
      <c r="CI1270" s="107" t="n"/>
      <c r="CJ1270" s="107" t="n"/>
      <c r="CK1270" s="107" t="n"/>
      <c r="CL1270" s="107" t="n"/>
      <c r="CM1270" s="107" t="n"/>
      <c r="CN1270" s="107" t="n"/>
      <c r="CO1270" s="107" t="n"/>
      <c r="CP1270" s="107" t="n"/>
      <c r="CQ1270" s="107" t="n"/>
      <c r="CR1270" s="107" t="n"/>
      <c r="CS1270" s="107" t="n"/>
      <c r="CT1270" s="107" t="n"/>
      <c r="CU1270" s="107" t="n"/>
      <c r="CV1270" s="107" t="n"/>
      <c r="CW1270" s="107" t="n"/>
      <c r="CX1270" s="107" t="n"/>
      <c r="CY1270" s="107" t="n"/>
      <c r="CZ1270" s="107" t="n"/>
    </row>
    <row r="1272">
      <c r="A1272" s="126">
        <f>IF('AS51'!$C$121="","",'AS51'!$C$121)</f>
        <v/>
      </c>
      <c r="B1272" s="68">
        <f>IF($A1272="",0,COUNT($E1273:$CZ1273))</f>
        <v/>
      </c>
      <c r="C1272" s="69">
        <f>IF($B1272=0,0,MAX($E1273:$CZ1273))</f>
        <v/>
      </c>
      <c r="D1272" s="58">
        <f>_xll.BDS($A1272,'Field Check'!$C$44,"headers=y","startcol=1","endcol=7","dir=h","DVD_START_DT",'Field Check'!$C$59,"DVD_END_DT",'Field Check'!$D$59,"cols=2;rows=7")</f>
        <v/>
      </c>
      <c r="E1272" s="59" t="n">
        <v>46241</v>
      </c>
      <c r="F1272" s="59" t="n"/>
      <c r="G1272" s="59" t="n"/>
      <c r="H1272" s="59" t="n"/>
      <c r="I1272" s="59" t="n"/>
      <c r="J1272" s="59" t="n"/>
      <c r="K1272" s="59" t="n"/>
      <c r="L1272" s="59" t="n"/>
      <c r="M1272" s="59" t="n"/>
      <c r="N1272" s="59" t="n"/>
      <c r="O1272" s="59" t="n"/>
      <c r="P1272" s="59" t="n"/>
      <c r="Q1272" s="59" t="n"/>
      <c r="R1272" s="59" t="n"/>
      <c r="S1272" s="59" t="n"/>
      <c r="T1272" s="59" t="n"/>
      <c r="U1272" s="59" t="n"/>
      <c r="V1272" s="59" t="n"/>
      <c r="W1272" s="59" t="n"/>
      <c r="X1272" s="59" t="n"/>
      <c r="Y1272" s="59" t="n"/>
      <c r="Z1272" s="59" t="n"/>
      <c r="AA1272" s="59" t="n"/>
      <c r="AB1272" s="59" t="n"/>
      <c r="AC1272" s="59" t="n"/>
      <c r="AD1272" s="59" t="n"/>
      <c r="AE1272" s="59" t="n"/>
      <c r="AF1272" s="59" t="n"/>
      <c r="AG1272" s="59" t="n"/>
      <c r="AH1272" s="59" t="n"/>
      <c r="AI1272" s="59" t="n"/>
      <c r="AJ1272" s="59" t="n"/>
      <c r="AK1272" s="59" t="n"/>
      <c r="AL1272" s="59" t="n"/>
      <c r="AM1272" s="59" t="n"/>
      <c r="AN1272" s="59" t="n"/>
      <c r="AO1272" s="59" t="n"/>
      <c r="AP1272" s="59" t="n"/>
      <c r="AQ1272" s="59" t="n"/>
      <c r="AR1272" s="59" t="n"/>
      <c r="AS1272" s="59" t="n"/>
      <c r="AT1272" s="59" t="n"/>
      <c r="AU1272" s="59" t="n"/>
      <c r="AV1272" s="59" t="n"/>
      <c r="AW1272" s="59" t="n"/>
      <c r="AX1272" s="59" t="n"/>
      <c r="AY1272" s="59" t="n"/>
      <c r="AZ1272" s="59" t="n"/>
      <c r="BA1272" s="59" t="n"/>
      <c r="BB1272" s="59" t="n"/>
      <c r="BC1272" s="59" t="n"/>
      <c r="BD1272" s="59" t="n"/>
      <c r="BE1272" s="59" t="n"/>
      <c r="BF1272" s="59" t="n"/>
      <c r="BG1272" s="59" t="n"/>
      <c r="BH1272" s="59" t="n"/>
      <c r="BI1272" s="59" t="n"/>
      <c r="BJ1272" s="59" t="n"/>
      <c r="BK1272" s="59" t="n"/>
      <c r="BL1272" s="59" t="n"/>
      <c r="BM1272" s="59" t="n"/>
      <c r="BN1272" s="59" t="n"/>
      <c r="BO1272" s="59" t="n"/>
      <c r="BP1272" s="59" t="n"/>
      <c r="BQ1272" s="59" t="n"/>
      <c r="BR1272" s="59" t="n"/>
      <c r="BS1272" s="59" t="n"/>
      <c r="BT1272" s="59" t="n"/>
      <c r="BU1272" s="59" t="n"/>
      <c r="BV1272" s="59" t="n"/>
      <c r="BW1272" s="59" t="n"/>
      <c r="BX1272" s="59" t="n"/>
      <c r="BY1272" s="59" t="n"/>
      <c r="BZ1272" s="59" t="n"/>
      <c r="CA1272" s="59" t="n"/>
      <c r="CB1272" s="59" t="n"/>
      <c r="CC1272" s="59" t="n"/>
      <c r="CD1272" s="59" t="n"/>
      <c r="CE1272" s="59" t="n"/>
      <c r="CF1272" s="59" t="n"/>
      <c r="CG1272" s="59" t="n"/>
      <c r="CH1272" s="59" t="n"/>
      <c r="CI1272" s="59" t="n"/>
      <c r="CJ1272" s="59" t="n"/>
      <c r="CK1272" s="59" t="n"/>
      <c r="CL1272" s="59" t="n"/>
      <c r="CM1272" s="59" t="n"/>
      <c r="CN1272" s="59" t="n"/>
      <c r="CO1272" s="59" t="n"/>
      <c r="CP1272" s="59" t="n"/>
      <c r="CQ1272" s="59" t="n"/>
      <c r="CR1272" s="59" t="n"/>
      <c r="CS1272" s="59" t="n"/>
      <c r="CT1272" s="59" t="n"/>
      <c r="CU1272" s="59" t="n"/>
      <c r="CV1272" s="59" t="n"/>
      <c r="CW1272" s="59" t="n"/>
      <c r="CX1272" s="59" t="n"/>
      <c r="CY1272" s="59" t="n"/>
      <c r="CZ1272" s="59" t="n"/>
    </row>
    <row r="1273">
      <c r="D1273" s="59" t="inlineStr">
        <is>
          <t>Ex-Date</t>
        </is>
      </c>
      <c r="E1273" s="59" t="n">
        <v>46295</v>
      </c>
      <c r="F1273" s="59" t="n"/>
      <c r="G1273" s="59" t="n"/>
      <c r="H1273" s="59" t="n"/>
      <c r="I1273" s="59" t="n"/>
      <c r="J1273" s="59" t="n"/>
      <c r="K1273" s="59" t="n"/>
      <c r="L1273" s="59" t="n"/>
      <c r="M1273" s="59" t="n"/>
      <c r="N1273" s="59" t="n"/>
      <c r="O1273" s="59" t="n"/>
      <c r="P1273" s="59" t="n"/>
      <c r="Q1273" s="59" t="n"/>
      <c r="R1273" s="59" t="n"/>
      <c r="S1273" s="59" t="n"/>
      <c r="T1273" s="59" t="n"/>
      <c r="U1273" s="59" t="n"/>
      <c r="V1273" s="59" t="n"/>
      <c r="W1273" s="59" t="n"/>
      <c r="X1273" s="59" t="n"/>
      <c r="Y1273" s="59" t="n"/>
      <c r="Z1273" s="59" t="n"/>
      <c r="AA1273" s="59" t="n"/>
      <c r="AB1273" s="59" t="n"/>
      <c r="AC1273" s="59" t="n"/>
      <c r="AD1273" s="59" t="n"/>
      <c r="AE1273" s="59" t="n"/>
      <c r="AF1273" s="59" t="n"/>
      <c r="AG1273" s="59" t="n"/>
      <c r="AH1273" s="59" t="n"/>
      <c r="AI1273" s="59" t="n"/>
      <c r="AJ1273" s="59" t="n"/>
      <c r="AK1273" s="59" t="n"/>
      <c r="AL1273" s="59" t="n"/>
      <c r="AM1273" s="59" t="n"/>
      <c r="AN1273" s="59" t="n"/>
      <c r="AO1273" s="59" t="n"/>
      <c r="AP1273" s="59" t="n"/>
      <c r="AQ1273" s="59" t="n"/>
      <c r="AR1273" s="59" t="n"/>
      <c r="AS1273" s="59" t="n"/>
      <c r="AT1273" s="59" t="n"/>
      <c r="AU1273" s="59" t="n"/>
      <c r="AV1273" s="59" t="n"/>
      <c r="AW1273" s="59" t="n"/>
      <c r="AX1273" s="59" t="n"/>
      <c r="AY1273" s="59" t="n"/>
      <c r="AZ1273" s="59" t="n"/>
      <c r="BA1273" s="59" t="n"/>
      <c r="BB1273" s="59" t="n"/>
      <c r="BC1273" s="59" t="n"/>
      <c r="BD1273" s="59" t="n"/>
      <c r="BE1273" s="59" t="n"/>
      <c r="BF1273" s="59" t="n"/>
      <c r="BG1273" s="59" t="n"/>
      <c r="BH1273" s="59" t="n"/>
      <c r="BI1273" s="59" t="n"/>
      <c r="BJ1273" s="59" t="n"/>
      <c r="BK1273" s="59" t="n"/>
      <c r="BL1273" s="59" t="n"/>
      <c r="BM1273" s="59" t="n"/>
      <c r="BN1273" s="59" t="n"/>
      <c r="BO1273" s="59" t="n"/>
      <c r="BP1273" s="59" t="n"/>
      <c r="BQ1273" s="59" t="n"/>
      <c r="BR1273" s="59" t="n"/>
      <c r="BS1273" s="59" t="n"/>
      <c r="BT1273" s="59" t="n"/>
      <c r="BU1273" s="59" t="n"/>
      <c r="BV1273" s="59" t="n"/>
      <c r="BW1273" s="59" t="n"/>
      <c r="BX1273" s="59" t="n"/>
      <c r="BY1273" s="59" t="n"/>
      <c r="BZ1273" s="59" t="n"/>
      <c r="CA1273" s="59" t="n"/>
      <c r="CB1273" s="59" t="n"/>
      <c r="CC1273" s="59" t="n"/>
      <c r="CD1273" s="59" t="n"/>
      <c r="CE1273" s="59" t="n"/>
      <c r="CF1273" s="59" t="n"/>
      <c r="CG1273" s="59" t="n"/>
      <c r="CH1273" s="59" t="n"/>
      <c r="CI1273" s="59" t="n"/>
      <c r="CJ1273" s="59" t="n"/>
      <c r="CK1273" s="59" t="n"/>
      <c r="CL1273" s="59" t="n"/>
      <c r="CM1273" s="59" t="n"/>
      <c r="CN1273" s="59" t="n"/>
      <c r="CO1273" s="59" t="n"/>
      <c r="CP1273" s="59" t="n"/>
      <c r="CQ1273" s="59" t="n"/>
      <c r="CR1273" s="59" t="n"/>
      <c r="CS1273" s="59" t="n"/>
      <c r="CT1273" s="59" t="n"/>
      <c r="CU1273" s="59" t="n"/>
      <c r="CV1273" s="59" t="n"/>
      <c r="CW1273" s="59" t="n"/>
      <c r="CX1273" s="59" t="n"/>
      <c r="CY1273" s="59" t="n"/>
      <c r="CZ1273" s="59" t="n"/>
    </row>
    <row r="1274">
      <c r="D1274" s="59" t="inlineStr">
        <is>
          <t>Record Date</t>
        </is>
      </c>
      <c r="E1274" s="59" t="n">
        <v>46296</v>
      </c>
      <c r="F1274" s="59" t="n"/>
      <c r="G1274" s="59" t="n"/>
      <c r="H1274" s="59" t="n"/>
      <c r="I1274" s="59" t="n"/>
      <c r="J1274" s="59" t="n"/>
      <c r="K1274" s="59" t="n"/>
      <c r="L1274" s="59" t="n"/>
      <c r="M1274" s="59" t="n"/>
      <c r="N1274" s="59" t="n"/>
      <c r="O1274" s="59" t="n"/>
      <c r="P1274" s="59" t="n"/>
      <c r="Q1274" s="59" t="n"/>
      <c r="R1274" s="59" t="n"/>
      <c r="S1274" s="59" t="n"/>
      <c r="T1274" s="59" t="n"/>
      <c r="U1274" s="59" t="n"/>
      <c r="V1274" s="59" t="n"/>
      <c r="W1274" s="59" t="n"/>
      <c r="X1274" s="59" t="n"/>
      <c r="Y1274" s="59" t="n"/>
      <c r="Z1274" s="59" t="n"/>
      <c r="AA1274" s="59" t="n"/>
      <c r="AB1274" s="59" t="n"/>
      <c r="AC1274" s="59" t="n"/>
      <c r="AD1274" s="59" t="n"/>
      <c r="AE1274" s="59" t="n"/>
      <c r="AF1274" s="59" t="n"/>
      <c r="AG1274" s="59" t="n"/>
      <c r="AH1274" s="59" t="n"/>
      <c r="AI1274" s="59" t="n"/>
      <c r="AJ1274" s="59" t="n"/>
      <c r="AK1274" s="59" t="n"/>
      <c r="AL1274" s="59" t="n"/>
      <c r="AM1274" s="59" t="n"/>
      <c r="AN1274" s="59" t="n"/>
      <c r="AO1274" s="59" t="n"/>
      <c r="AP1274" s="59" t="n"/>
      <c r="AQ1274" s="59" t="n"/>
      <c r="AR1274" s="59" t="n"/>
      <c r="AS1274" s="59" t="n"/>
      <c r="AT1274" s="59" t="n"/>
      <c r="AU1274" s="59" t="n"/>
      <c r="AV1274" s="59" t="n"/>
      <c r="AW1274" s="59" t="n"/>
      <c r="AX1274" s="59" t="n"/>
      <c r="AY1274" s="59" t="n"/>
      <c r="AZ1274" s="59" t="n"/>
      <c r="BA1274" s="59" t="n"/>
      <c r="BB1274" s="59" t="n"/>
      <c r="BC1274" s="59" t="n"/>
      <c r="BD1274" s="59" t="n"/>
      <c r="BE1274" s="59" t="n"/>
      <c r="BF1274" s="59" t="n"/>
      <c r="BG1274" s="59" t="n"/>
      <c r="BH1274" s="59" t="n"/>
      <c r="BI1274" s="59" t="n"/>
      <c r="BJ1274" s="59" t="n"/>
      <c r="BK1274" s="59" t="n"/>
      <c r="BL1274" s="59" t="n"/>
      <c r="BM1274" s="59" t="n"/>
      <c r="BN1274" s="59" t="n"/>
      <c r="BO1274" s="59" t="n"/>
      <c r="BP1274" s="59" t="n"/>
      <c r="BQ1274" s="59" t="n"/>
      <c r="BR1274" s="59" t="n"/>
      <c r="BS1274" s="59" t="n"/>
      <c r="BT1274" s="59" t="n"/>
      <c r="BU1274" s="59" t="n"/>
      <c r="BV1274" s="59" t="n"/>
      <c r="BW1274" s="59" t="n"/>
      <c r="BX1274" s="59" t="n"/>
      <c r="BY1274" s="59" t="n"/>
      <c r="BZ1274" s="59" t="n"/>
      <c r="CA1274" s="59" t="n"/>
      <c r="CB1274" s="59" t="n"/>
      <c r="CC1274" s="59" t="n"/>
      <c r="CD1274" s="59" t="n"/>
      <c r="CE1274" s="59" t="n"/>
      <c r="CF1274" s="59" t="n"/>
      <c r="CG1274" s="59" t="n"/>
      <c r="CH1274" s="59" t="n"/>
      <c r="CI1274" s="59" t="n"/>
      <c r="CJ1274" s="59" t="n"/>
      <c r="CK1274" s="59" t="n"/>
      <c r="CL1274" s="59" t="n"/>
      <c r="CM1274" s="59" t="n"/>
      <c r="CN1274" s="59" t="n"/>
      <c r="CO1274" s="59" t="n"/>
      <c r="CP1274" s="59" t="n"/>
      <c r="CQ1274" s="59" t="n"/>
      <c r="CR1274" s="59" t="n"/>
      <c r="CS1274" s="59" t="n"/>
      <c r="CT1274" s="59" t="n"/>
      <c r="CU1274" s="59" t="n"/>
      <c r="CV1274" s="59" t="n"/>
      <c r="CW1274" s="59" t="n"/>
      <c r="CX1274" s="59" t="n"/>
      <c r="CY1274" s="59" t="n"/>
      <c r="CZ1274" s="59" t="n"/>
    </row>
    <row r="1275">
      <c r="D1275" s="59" t="inlineStr">
        <is>
          <t>Payable Date</t>
        </is>
      </c>
      <c r="E1275" s="59" t="n">
        <v>46317</v>
      </c>
      <c r="F1275" s="59" t="n"/>
      <c r="G1275" s="59" t="n"/>
      <c r="H1275" s="59" t="n"/>
      <c r="I1275" s="59" t="n"/>
      <c r="J1275" s="59" t="n"/>
      <c r="K1275" s="59" t="n"/>
      <c r="L1275" s="59" t="n"/>
      <c r="M1275" s="59" t="n"/>
      <c r="N1275" s="59" t="n"/>
      <c r="O1275" s="59" t="n"/>
      <c r="P1275" s="59" t="n"/>
      <c r="Q1275" s="59" t="n"/>
      <c r="R1275" s="59" t="n"/>
      <c r="S1275" s="59" t="n"/>
      <c r="T1275" s="59" t="n"/>
      <c r="U1275" s="59" t="n"/>
      <c r="V1275" s="59" t="n"/>
      <c r="W1275" s="59" t="n"/>
      <c r="X1275" s="59" t="n"/>
      <c r="Y1275" s="59" t="n"/>
      <c r="Z1275" s="59" t="n"/>
      <c r="AA1275" s="59" t="n"/>
      <c r="AB1275" s="59" t="n"/>
      <c r="AC1275" s="59" t="n"/>
      <c r="AD1275" s="59" t="n"/>
      <c r="AE1275" s="59" t="n"/>
      <c r="AF1275" s="59" t="n"/>
      <c r="AG1275" s="59" t="n"/>
      <c r="AH1275" s="59" t="n"/>
      <c r="AI1275" s="59" t="n"/>
      <c r="AJ1275" s="59" t="n"/>
      <c r="AK1275" s="59" t="n"/>
      <c r="AL1275" s="59" t="n"/>
      <c r="AM1275" s="59" t="n"/>
      <c r="AN1275" s="59" t="n"/>
      <c r="AO1275" s="59" t="n"/>
      <c r="AP1275" s="59" t="n"/>
      <c r="AQ1275" s="59" t="n"/>
      <c r="AR1275" s="59" t="n"/>
      <c r="AS1275" s="59" t="n"/>
      <c r="AT1275" s="59" t="n"/>
      <c r="AU1275" s="59" t="n"/>
      <c r="AV1275" s="59" t="n"/>
      <c r="AW1275" s="59" t="n"/>
      <c r="AX1275" s="59" t="n"/>
      <c r="AY1275" s="59" t="n"/>
      <c r="AZ1275" s="59" t="n"/>
      <c r="BA1275" s="59" t="n"/>
      <c r="BB1275" s="59" t="n"/>
      <c r="BC1275" s="59" t="n"/>
      <c r="BD1275" s="59" t="n"/>
      <c r="BE1275" s="59" t="n"/>
      <c r="BF1275" s="59" t="n"/>
      <c r="BG1275" s="59" t="n"/>
      <c r="BH1275" s="59" t="n"/>
      <c r="BI1275" s="59" t="n"/>
      <c r="BJ1275" s="59" t="n"/>
      <c r="BK1275" s="59" t="n"/>
      <c r="BL1275" s="59" t="n"/>
      <c r="BM1275" s="59" t="n"/>
      <c r="BN1275" s="59" t="n"/>
      <c r="BO1275" s="59" t="n"/>
      <c r="BP1275" s="59" t="n"/>
      <c r="BQ1275" s="59" t="n"/>
      <c r="BR1275" s="59" t="n"/>
      <c r="BS1275" s="59" t="n"/>
      <c r="BT1275" s="59" t="n"/>
      <c r="BU1275" s="59" t="n"/>
      <c r="BV1275" s="59" t="n"/>
      <c r="BW1275" s="59" t="n"/>
      <c r="BX1275" s="59" t="n"/>
      <c r="BY1275" s="59" t="n"/>
      <c r="BZ1275" s="59" t="n"/>
      <c r="CA1275" s="59" t="n"/>
      <c r="CB1275" s="59" t="n"/>
      <c r="CC1275" s="59" t="n"/>
      <c r="CD1275" s="59" t="n"/>
      <c r="CE1275" s="59" t="n"/>
      <c r="CF1275" s="59" t="n"/>
      <c r="CG1275" s="59" t="n"/>
      <c r="CH1275" s="59" t="n"/>
      <c r="CI1275" s="59" t="n"/>
      <c r="CJ1275" s="59" t="n"/>
      <c r="CK1275" s="59" t="n"/>
      <c r="CL1275" s="59" t="n"/>
      <c r="CM1275" s="59" t="n"/>
      <c r="CN1275" s="59" t="n"/>
      <c r="CO1275" s="59" t="n"/>
      <c r="CP1275" s="59" t="n"/>
      <c r="CQ1275" s="59" t="n"/>
      <c r="CR1275" s="59" t="n"/>
      <c r="CS1275" s="59" t="n"/>
      <c r="CT1275" s="59" t="n"/>
      <c r="CU1275" s="59" t="n"/>
      <c r="CV1275" s="59" t="n"/>
      <c r="CW1275" s="59" t="n"/>
      <c r="CX1275" s="59" t="n"/>
      <c r="CY1275" s="59" t="n"/>
      <c r="CZ1275" s="59" t="n"/>
    </row>
    <row r="1276">
      <c r="D1276" s="107" t="inlineStr">
        <is>
          <t>Dividend Amount</t>
        </is>
      </c>
      <c r="E1276" s="107" t="n">
        <v>0.39</v>
      </c>
      <c r="F1276" s="107" t="n"/>
      <c r="G1276" s="107" t="n"/>
      <c r="H1276" s="107" t="n"/>
      <c r="I1276" s="107" t="n"/>
      <c r="J1276" s="107" t="n"/>
      <c r="K1276" s="107" t="n"/>
      <c r="L1276" s="107" t="n"/>
      <c r="M1276" s="107" t="n"/>
      <c r="N1276" s="107" t="n"/>
      <c r="O1276" s="107" t="n"/>
      <c r="P1276" s="107" t="n"/>
      <c r="Q1276" s="107" t="n"/>
      <c r="R1276" s="107" t="n"/>
      <c r="S1276" s="107" t="n"/>
      <c r="T1276" s="107" t="n"/>
      <c r="U1276" s="107" t="n"/>
      <c r="V1276" s="107" t="n"/>
      <c r="W1276" s="107" t="n"/>
      <c r="X1276" s="107" t="n"/>
      <c r="Y1276" s="107" t="n"/>
      <c r="Z1276" s="107" t="n"/>
      <c r="AA1276" s="107" t="n"/>
      <c r="AB1276" s="107" t="n"/>
      <c r="AC1276" s="107" t="n"/>
      <c r="AD1276" s="107" t="n"/>
      <c r="AE1276" s="107" t="n"/>
      <c r="AF1276" s="107" t="n"/>
      <c r="AG1276" s="107" t="n"/>
      <c r="AH1276" s="107" t="n"/>
      <c r="AI1276" s="107" t="n"/>
      <c r="AJ1276" s="107" t="n"/>
      <c r="AK1276" s="107" t="n"/>
      <c r="AL1276" s="107" t="n"/>
      <c r="AM1276" s="107" t="n"/>
      <c r="AN1276" s="107" t="n"/>
      <c r="AO1276" s="107" t="n"/>
      <c r="AP1276" s="107" t="n"/>
      <c r="AQ1276" s="107" t="n"/>
      <c r="AR1276" s="107" t="n"/>
      <c r="AS1276" s="107" t="n"/>
      <c r="AT1276" s="107" t="n"/>
      <c r="AU1276" s="107" t="n"/>
      <c r="AV1276" s="107" t="n"/>
      <c r="AW1276" s="107" t="n"/>
      <c r="AX1276" s="107" t="n"/>
      <c r="AY1276" s="107" t="n"/>
      <c r="AZ1276" s="107" t="n"/>
      <c r="BA1276" s="107" t="n"/>
      <c r="BB1276" s="107" t="n"/>
      <c r="BC1276" s="107" t="n"/>
      <c r="BD1276" s="107" t="n"/>
      <c r="BE1276" s="107" t="n"/>
      <c r="BF1276" s="107" t="n"/>
      <c r="BG1276" s="107" t="n"/>
      <c r="BH1276" s="107" t="n"/>
      <c r="BI1276" s="107" t="n"/>
      <c r="BJ1276" s="107" t="n"/>
      <c r="BK1276" s="107" t="n"/>
      <c r="BL1276" s="107" t="n"/>
      <c r="BM1276" s="107" t="n"/>
      <c r="BN1276" s="107" t="n"/>
      <c r="BO1276" s="107" t="n"/>
      <c r="BP1276" s="107" t="n"/>
      <c r="BQ1276" s="107" t="n"/>
      <c r="BR1276" s="107" t="n"/>
      <c r="BS1276" s="107" t="n"/>
      <c r="BT1276" s="107" t="n"/>
      <c r="BU1276" s="107" t="n"/>
      <c r="BV1276" s="107" t="n"/>
      <c r="BW1276" s="107" t="n"/>
      <c r="BX1276" s="107" t="n"/>
      <c r="BY1276" s="107" t="n"/>
      <c r="BZ1276" s="107" t="n"/>
      <c r="CA1276" s="107" t="n"/>
      <c r="CB1276" s="107" t="n"/>
      <c r="CC1276" s="107" t="n"/>
      <c r="CD1276" s="107" t="n"/>
      <c r="CE1276" s="107" t="n"/>
      <c r="CF1276" s="107" t="n"/>
      <c r="CG1276" s="107" t="n"/>
      <c r="CH1276" s="107" t="n"/>
      <c r="CI1276" s="107" t="n"/>
      <c r="CJ1276" s="107" t="n"/>
      <c r="CK1276" s="107" t="n"/>
      <c r="CL1276" s="107" t="n"/>
      <c r="CM1276" s="107" t="n"/>
      <c r="CN1276" s="107" t="n"/>
      <c r="CO1276" s="107" t="n"/>
      <c r="CP1276" s="107" t="n"/>
      <c r="CQ1276" s="107" t="n"/>
      <c r="CR1276" s="107" t="n"/>
      <c r="CS1276" s="107" t="n"/>
      <c r="CT1276" s="107" t="n"/>
      <c r="CU1276" s="107" t="n"/>
      <c r="CV1276" s="107" t="n"/>
      <c r="CW1276" s="107" t="n"/>
      <c r="CX1276" s="107" t="n"/>
      <c r="CY1276" s="107" t="n"/>
      <c r="CZ1276" s="107" t="n"/>
    </row>
    <row r="1277">
      <c r="D1277" t="inlineStr">
        <is>
          <t>Dividend Frequency</t>
        </is>
      </c>
      <c r="E1277" t="inlineStr">
        <is>
          <t>Semi-Anl</t>
        </is>
      </c>
    </row>
    <row r="1278">
      <c r="D1278" t="inlineStr">
        <is>
          <t>Dividend Type</t>
        </is>
      </c>
      <c r="E1278" t="inlineStr">
        <is>
          <t>Final</t>
        </is>
      </c>
    </row>
    <row r="1279">
      <c r="A1279" s="2">
        <f>IF($A1272="","","   projections")</f>
        <v/>
      </c>
      <c r="B1279" s="68">
        <f>IF($A1272="",0,COUNT($E1280:$CZ1280))</f>
        <v/>
      </c>
      <c r="C1279" s="69">
        <f>IF($B1279=0,0,MAX($E1280:$CZ1280))</f>
        <v/>
      </c>
      <c r="D1279" s="58">
        <f>_xll.BDS($A1272,'Field Check'!$C$42,"headers=y","startcol=1","endcol=3","dir=h","cols=21;rows=3")</f>
        <v/>
      </c>
      <c r="E1279" s="59" t="n">
        <v>46423</v>
      </c>
      <c r="F1279" s="59" t="n">
        <v>46605</v>
      </c>
      <c r="G1279" s="59" t="n">
        <v>46787</v>
      </c>
      <c r="H1279" s="59" t="n">
        <v>46969</v>
      </c>
      <c r="I1279" s="59" t="n">
        <v>47158</v>
      </c>
      <c r="J1279" s="59" t="n">
        <v>47340</v>
      </c>
      <c r="K1279" s="59" t="n">
        <v>47522</v>
      </c>
      <c r="L1279" s="59" t="n">
        <v>47704</v>
      </c>
      <c r="M1279" s="59" t="n">
        <v>47886</v>
      </c>
      <c r="N1279" s="59" t="n">
        <v>48068</v>
      </c>
      <c r="O1279" s="59" t="n">
        <v>48250</v>
      </c>
      <c r="P1279" s="59" t="n">
        <v>48432</v>
      </c>
      <c r="Q1279" s="59" t="n">
        <v>48614</v>
      </c>
      <c r="R1279" s="59" t="n">
        <v>48796</v>
      </c>
      <c r="S1279" s="59" t="n">
        <v>48978</v>
      </c>
      <c r="T1279" s="59" t="n">
        <v>49160</v>
      </c>
      <c r="U1279" s="59" t="n">
        <v>49349</v>
      </c>
      <c r="V1279" s="59" t="n">
        <v>49531</v>
      </c>
      <c r="W1279" s="59" t="n">
        <v>49713</v>
      </c>
      <c r="X1279" s="59" t="n">
        <v>49895</v>
      </c>
      <c r="Y1279" s="59" t="n"/>
      <c r="Z1279" s="59" t="n"/>
      <c r="AA1279" s="59" t="n"/>
      <c r="AB1279" s="59" t="n"/>
      <c r="AC1279" s="59" t="n"/>
      <c r="AD1279" s="59" t="n"/>
      <c r="AE1279" s="59" t="n"/>
      <c r="AF1279" s="59" t="n"/>
      <c r="AG1279" s="59" t="n"/>
      <c r="AH1279" s="59" t="n"/>
      <c r="AI1279" s="59" t="n"/>
      <c r="AJ1279" s="59" t="n"/>
      <c r="AK1279" s="59" t="n"/>
      <c r="AL1279" s="59" t="n"/>
      <c r="AM1279" s="59" t="n"/>
      <c r="AN1279" s="59" t="n"/>
      <c r="AO1279" s="59" t="n"/>
      <c r="AP1279" s="59" t="n"/>
      <c r="AQ1279" s="59" t="n"/>
      <c r="AR1279" s="59" t="n"/>
      <c r="AS1279" s="59" t="n"/>
      <c r="AT1279" s="59" t="n"/>
      <c r="AU1279" s="59" t="n"/>
      <c r="AV1279" s="59" t="n"/>
      <c r="AW1279" s="59" t="n"/>
      <c r="AX1279" s="59" t="n"/>
      <c r="AY1279" s="59" t="n"/>
      <c r="AZ1279" s="59" t="n"/>
      <c r="BA1279" s="59" t="n"/>
      <c r="BB1279" s="59" t="n"/>
      <c r="BC1279" s="59" t="n"/>
      <c r="BD1279" s="59" t="n"/>
      <c r="BE1279" s="59" t="n"/>
      <c r="BF1279" s="59" t="n"/>
      <c r="BG1279" s="59" t="n"/>
      <c r="BH1279" s="59" t="n"/>
      <c r="BI1279" s="59" t="n"/>
      <c r="BJ1279" s="59" t="n"/>
      <c r="BK1279" s="59" t="n"/>
      <c r="BL1279" s="59" t="n"/>
      <c r="BM1279" s="59" t="n"/>
      <c r="BN1279" s="59" t="n"/>
      <c r="BO1279" s="59" t="n"/>
      <c r="BP1279" s="59" t="n"/>
      <c r="BQ1279" s="59" t="n"/>
      <c r="BR1279" s="59" t="n"/>
      <c r="BS1279" s="59" t="n"/>
      <c r="BT1279" s="59" t="n"/>
      <c r="BU1279" s="59" t="n"/>
      <c r="BV1279" s="59" t="n"/>
      <c r="BW1279" s="59" t="n"/>
      <c r="BX1279" s="59" t="n"/>
      <c r="BY1279" s="59" t="n"/>
      <c r="BZ1279" s="59" t="n"/>
      <c r="CA1279" s="59" t="n"/>
      <c r="CB1279" s="59" t="n"/>
      <c r="CC1279" s="59" t="n"/>
      <c r="CD1279" s="59" t="n"/>
      <c r="CE1279" s="59" t="n"/>
      <c r="CF1279" s="59" t="n"/>
      <c r="CG1279" s="59" t="n"/>
      <c r="CH1279" s="59" t="n"/>
      <c r="CI1279" s="59" t="n"/>
      <c r="CJ1279" s="59" t="n"/>
      <c r="CK1279" s="59" t="n"/>
      <c r="CL1279" s="59" t="n"/>
      <c r="CM1279" s="59" t="n"/>
      <c r="CN1279" s="59" t="n"/>
      <c r="CO1279" s="59" t="n"/>
      <c r="CP1279" s="59" t="n"/>
      <c r="CQ1279" s="59" t="n"/>
      <c r="CR1279" s="59" t="n"/>
      <c r="CS1279" s="59" t="n"/>
      <c r="CT1279" s="59" t="n"/>
      <c r="CU1279" s="59" t="n"/>
      <c r="CV1279" s="59" t="n"/>
      <c r="CW1279" s="59" t="n"/>
      <c r="CX1279" s="59" t="n"/>
      <c r="CY1279" s="59" t="n"/>
      <c r="CZ1279" s="59" t="n"/>
    </row>
    <row r="1280">
      <c r="D1280" s="59" t="inlineStr">
        <is>
          <t>Ex-Date</t>
        </is>
      </c>
      <c r="E1280" s="59" t="n">
        <v>46448</v>
      </c>
      <c r="F1280" s="59" t="n">
        <v>46659</v>
      </c>
      <c r="G1280" s="59" t="n">
        <v>46812</v>
      </c>
      <c r="H1280" s="59" t="n">
        <v>47023</v>
      </c>
      <c r="I1280" s="59" t="n">
        <v>47183</v>
      </c>
      <c r="J1280" s="59" t="n">
        <v>47394</v>
      </c>
      <c r="K1280" s="59" t="n">
        <v>47547</v>
      </c>
      <c r="L1280" s="59" t="n">
        <v>47758</v>
      </c>
      <c r="M1280" s="59" t="n">
        <v>47911</v>
      </c>
      <c r="N1280" s="59" t="n">
        <v>48122</v>
      </c>
      <c r="O1280" s="59" t="n">
        <v>48275</v>
      </c>
      <c r="P1280" s="59" t="n">
        <v>48486</v>
      </c>
      <c r="Q1280" s="59" t="n">
        <v>48639</v>
      </c>
      <c r="R1280" s="59" t="n">
        <v>48850</v>
      </c>
      <c r="S1280" s="59" t="n">
        <v>49003</v>
      </c>
      <c r="T1280" s="59" t="n">
        <v>49221</v>
      </c>
      <c r="U1280" s="59" t="n">
        <v>49374</v>
      </c>
      <c r="V1280" s="59" t="n">
        <v>49585</v>
      </c>
      <c r="W1280" s="59" t="n">
        <v>49738</v>
      </c>
      <c r="X1280" s="59" t="n">
        <v>49949</v>
      </c>
      <c r="Y1280" s="59" t="n"/>
      <c r="Z1280" s="59" t="n"/>
      <c r="AA1280" s="59" t="n"/>
      <c r="AB1280" s="59" t="n"/>
      <c r="AC1280" s="59" t="n"/>
      <c r="AD1280" s="59" t="n"/>
      <c r="AE1280" s="59" t="n"/>
      <c r="AF1280" s="59" t="n"/>
      <c r="AG1280" s="59" t="n"/>
      <c r="AH1280" s="59" t="n"/>
      <c r="AI1280" s="59" t="n"/>
      <c r="AJ1280" s="59" t="n"/>
      <c r="AK1280" s="59" t="n"/>
      <c r="AL1280" s="59" t="n"/>
      <c r="AM1280" s="59" t="n"/>
      <c r="AN1280" s="59" t="n"/>
      <c r="AO1280" s="59" t="n"/>
      <c r="AP1280" s="59" t="n"/>
      <c r="AQ1280" s="59" t="n"/>
      <c r="AR1280" s="59" t="n"/>
      <c r="AS1280" s="59" t="n"/>
      <c r="AT1280" s="59" t="n"/>
      <c r="AU1280" s="59" t="n"/>
      <c r="AV1280" s="59" t="n"/>
      <c r="AW1280" s="59" t="n"/>
      <c r="AX1280" s="59" t="n"/>
      <c r="AY1280" s="59" t="n"/>
      <c r="AZ1280" s="59" t="n"/>
      <c r="BA1280" s="59" t="n"/>
      <c r="BB1280" s="59" t="n"/>
      <c r="BC1280" s="59" t="n"/>
      <c r="BD1280" s="59" t="n"/>
      <c r="BE1280" s="59" t="n"/>
      <c r="BF1280" s="59" t="n"/>
      <c r="BG1280" s="59" t="n"/>
      <c r="BH1280" s="59" t="n"/>
      <c r="BI1280" s="59" t="n"/>
      <c r="BJ1280" s="59" t="n"/>
      <c r="BK1280" s="59" t="n"/>
      <c r="BL1280" s="59" t="n"/>
      <c r="BM1280" s="59" t="n"/>
      <c r="BN1280" s="59" t="n"/>
      <c r="BO1280" s="59" t="n"/>
      <c r="BP1280" s="59" t="n"/>
      <c r="BQ1280" s="59" t="n"/>
      <c r="BR1280" s="59" t="n"/>
      <c r="BS1280" s="59" t="n"/>
      <c r="BT1280" s="59" t="n"/>
      <c r="BU1280" s="59" t="n"/>
      <c r="BV1280" s="59" t="n"/>
      <c r="BW1280" s="59" t="n"/>
      <c r="BX1280" s="59" t="n"/>
      <c r="BY1280" s="59" t="n"/>
      <c r="BZ1280" s="59" t="n"/>
      <c r="CA1280" s="59" t="n"/>
      <c r="CB1280" s="59" t="n"/>
      <c r="CC1280" s="59" t="n"/>
      <c r="CD1280" s="59" t="n"/>
      <c r="CE1280" s="59" t="n"/>
      <c r="CF1280" s="59" t="n"/>
      <c r="CG1280" s="59" t="n"/>
      <c r="CH1280" s="59" t="n"/>
      <c r="CI1280" s="59" t="n"/>
      <c r="CJ1280" s="59" t="n"/>
      <c r="CK1280" s="59" t="n"/>
      <c r="CL1280" s="59" t="n"/>
      <c r="CM1280" s="59" t="n"/>
      <c r="CN1280" s="59" t="n"/>
      <c r="CO1280" s="59" t="n"/>
      <c r="CP1280" s="59" t="n"/>
      <c r="CQ1280" s="59" t="n"/>
      <c r="CR1280" s="59" t="n"/>
      <c r="CS1280" s="59" t="n"/>
      <c r="CT1280" s="59" t="n"/>
      <c r="CU1280" s="59" t="n"/>
      <c r="CV1280" s="59" t="n"/>
      <c r="CW1280" s="59" t="n"/>
      <c r="CX1280" s="59" t="n"/>
      <c r="CY1280" s="59" t="n"/>
      <c r="CZ1280" s="59" t="n"/>
    </row>
    <row r="1281">
      <c r="D1281" s="107" t="inlineStr">
        <is>
          <t>Amount Per Share</t>
        </is>
      </c>
      <c r="E1281" s="107" t="n">
        <v>0.39</v>
      </c>
      <c r="F1281" s="107" t="n">
        <v>0.39</v>
      </c>
      <c r="G1281" s="107" t="n">
        <v>0.39</v>
      </c>
      <c r="H1281" s="107" t="n">
        <v>0.39</v>
      </c>
      <c r="I1281" s="107" t="n">
        <v>0.39</v>
      </c>
      <c r="J1281" s="107" t="n">
        <v>0.39</v>
      </c>
      <c r="K1281" s="107" t="n">
        <v>0.39</v>
      </c>
      <c r="L1281" s="107" t="n">
        <v>0.39</v>
      </c>
      <c r="M1281" s="107" t="n">
        <v>0.39</v>
      </c>
      <c r="N1281" s="107" t="n">
        <v>0.39</v>
      </c>
      <c r="O1281" s="107" t="n">
        <v>0.39</v>
      </c>
      <c r="P1281" s="107" t="n">
        <v>0.39</v>
      </c>
      <c r="Q1281" s="107" t="n">
        <v>0.39</v>
      </c>
      <c r="R1281" s="107" t="n">
        <v>0.39</v>
      </c>
      <c r="S1281" s="107" t="n">
        <v>0.39</v>
      </c>
      <c r="T1281" s="107" t="n">
        <v>0.39</v>
      </c>
      <c r="U1281" s="107" t="n">
        <v>0.39</v>
      </c>
      <c r="V1281" s="107" t="n">
        <v>0.39</v>
      </c>
      <c r="W1281" s="107" t="n">
        <v>0.39</v>
      </c>
      <c r="X1281" s="107" t="n">
        <v>0.39</v>
      </c>
      <c r="Y1281" s="107" t="n"/>
      <c r="Z1281" s="107" t="n"/>
      <c r="AA1281" s="107" t="n"/>
      <c r="AB1281" s="107" t="n"/>
      <c r="AC1281" s="107" t="n"/>
      <c r="AD1281" s="107" t="n"/>
      <c r="AE1281" s="107" t="n"/>
      <c r="AF1281" s="107" t="n"/>
      <c r="AG1281" s="107" t="n"/>
      <c r="AH1281" s="107" t="n"/>
      <c r="AI1281" s="107" t="n"/>
      <c r="AJ1281" s="107" t="n"/>
      <c r="AK1281" s="107" t="n"/>
      <c r="AL1281" s="107" t="n"/>
      <c r="AM1281" s="107" t="n"/>
      <c r="AN1281" s="107" t="n"/>
      <c r="AO1281" s="107" t="n"/>
      <c r="AP1281" s="107" t="n"/>
      <c r="AQ1281" s="107" t="n"/>
      <c r="AR1281" s="107" t="n"/>
      <c r="AS1281" s="107" t="n"/>
      <c r="AT1281" s="107" t="n"/>
      <c r="AU1281" s="107" t="n"/>
      <c r="AV1281" s="107" t="n"/>
      <c r="AW1281" s="107" t="n"/>
      <c r="AX1281" s="107" t="n"/>
      <c r="AY1281" s="107" t="n"/>
      <c r="AZ1281" s="107" t="n"/>
      <c r="BA1281" s="107" t="n"/>
      <c r="BB1281" s="107" t="n"/>
      <c r="BC1281" s="107" t="n"/>
      <c r="BD1281" s="107" t="n"/>
      <c r="BE1281" s="107" t="n"/>
      <c r="BF1281" s="107" t="n"/>
      <c r="BG1281" s="107" t="n"/>
      <c r="BH1281" s="107" t="n"/>
      <c r="BI1281" s="107" t="n"/>
      <c r="BJ1281" s="107" t="n"/>
      <c r="BK1281" s="107" t="n"/>
      <c r="BL1281" s="107" t="n"/>
      <c r="BM1281" s="107" t="n"/>
      <c r="BN1281" s="107" t="n"/>
      <c r="BO1281" s="107" t="n"/>
      <c r="BP1281" s="107" t="n"/>
      <c r="BQ1281" s="107" t="n"/>
      <c r="BR1281" s="107" t="n"/>
      <c r="BS1281" s="107" t="n"/>
      <c r="BT1281" s="107" t="n"/>
      <c r="BU1281" s="107" t="n"/>
      <c r="BV1281" s="107" t="n"/>
      <c r="BW1281" s="107" t="n"/>
      <c r="BX1281" s="107" t="n"/>
      <c r="BY1281" s="107" t="n"/>
      <c r="BZ1281" s="107" t="n"/>
      <c r="CA1281" s="107" t="n"/>
      <c r="CB1281" s="107" t="n"/>
      <c r="CC1281" s="107" t="n"/>
      <c r="CD1281" s="107" t="n"/>
      <c r="CE1281" s="107" t="n"/>
      <c r="CF1281" s="107" t="n"/>
      <c r="CG1281" s="107" t="n"/>
      <c r="CH1281" s="107" t="n"/>
      <c r="CI1281" s="107" t="n"/>
      <c r="CJ1281" s="107" t="n"/>
      <c r="CK1281" s="107" t="n"/>
      <c r="CL1281" s="107" t="n"/>
      <c r="CM1281" s="107" t="n"/>
      <c r="CN1281" s="107" t="n"/>
      <c r="CO1281" s="107" t="n"/>
      <c r="CP1281" s="107" t="n"/>
      <c r="CQ1281" s="107" t="n"/>
      <c r="CR1281" s="107" t="n"/>
      <c r="CS1281" s="107" t="n"/>
      <c r="CT1281" s="107" t="n"/>
      <c r="CU1281" s="107" t="n"/>
      <c r="CV1281" s="107" t="n"/>
      <c r="CW1281" s="107" t="n"/>
      <c r="CX1281" s="107" t="n"/>
      <c r="CY1281" s="107" t="n"/>
      <c r="CZ1281" s="107" t="n"/>
    </row>
    <row r="1283">
      <c r="A1283" s="126">
        <f>IF('AS51'!$C$122="","",'AS51'!$C$122)</f>
        <v/>
      </c>
      <c r="B1283" s="68">
        <f>IF($A1283="",0,COUNT($E1284:$CZ1284))</f>
        <v/>
      </c>
      <c r="C1283" s="69">
        <f>IF($B1283=0,0,MAX($E1284:$CZ1284))</f>
        <v/>
      </c>
      <c r="D1283" s="58">
        <f>_xll.BDS($A1283,'Field Check'!$C$44,"headers=y","startcol=1","endcol=7","dir=h","DVD_START_DT",'Field Check'!$C$59,"DVD_END_DT",'Field Check'!$D$59)</f>
        <v/>
      </c>
      <c r="E1283" s="59" t="n"/>
      <c r="F1283" s="59" t="n"/>
      <c r="G1283" s="59" t="n"/>
      <c r="H1283" s="59" t="n"/>
      <c r="I1283" s="59" t="n"/>
      <c r="J1283" s="59" t="n"/>
      <c r="K1283" s="59" t="n"/>
      <c r="L1283" s="59" t="n"/>
      <c r="M1283" s="59" t="n"/>
      <c r="N1283" s="59" t="n"/>
      <c r="O1283" s="59" t="n"/>
      <c r="P1283" s="59" t="n"/>
      <c r="Q1283" s="59" t="n"/>
      <c r="R1283" s="59" t="n"/>
      <c r="S1283" s="59" t="n"/>
      <c r="T1283" s="59" t="n"/>
      <c r="U1283" s="59" t="n"/>
      <c r="V1283" s="59" t="n"/>
      <c r="W1283" s="59" t="n"/>
      <c r="X1283" s="59" t="n"/>
      <c r="Y1283" s="59" t="n"/>
      <c r="Z1283" s="59" t="n"/>
      <c r="AA1283" s="59" t="n"/>
      <c r="AB1283" s="59" t="n"/>
      <c r="AC1283" s="59" t="n"/>
      <c r="AD1283" s="59" t="n"/>
      <c r="AE1283" s="59" t="n"/>
      <c r="AF1283" s="59" t="n"/>
      <c r="AG1283" s="59" t="n"/>
      <c r="AH1283" s="59" t="n"/>
      <c r="AI1283" s="59" t="n"/>
      <c r="AJ1283" s="59" t="n"/>
      <c r="AK1283" s="59" t="n"/>
      <c r="AL1283" s="59" t="n"/>
      <c r="AM1283" s="59" t="n"/>
      <c r="AN1283" s="59" t="n"/>
      <c r="AO1283" s="59" t="n"/>
      <c r="AP1283" s="59" t="n"/>
      <c r="AQ1283" s="59" t="n"/>
      <c r="AR1283" s="59" t="n"/>
      <c r="AS1283" s="59" t="n"/>
      <c r="AT1283" s="59" t="n"/>
      <c r="AU1283" s="59" t="n"/>
      <c r="AV1283" s="59" t="n"/>
      <c r="AW1283" s="59" t="n"/>
      <c r="AX1283" s="59" t="n"/>
      <c r="AY1283" s="59" t="n"/>
      <c r="AZ1283" s="59" t="n"/>
      <c r="BA1283" s="59" t="n"/>
      <c r="BB1283" s="59" t="n"/>
      <c r="BC1283" s="59" t="n"/>
      <c r="BD1283" s="59" t="n"/>
      <c r="BE1283" s="59" t="n"/>
      <c r="BF1283" s="59" t="n"/>
      <c r="BG1283" s="59" t="n"/>
      <c r="BH1283" s="59" t="n"/>
      <c r="BI1283" s="59" t="n"/>
      <c r="BJ1283" s="59" t="n"/>
      <c r="BK1283" s="59" t="n"/>
      <c r="BL1283" s="59" t="n"/>
      <c r="BM1283" s="59" t="n"/>
      <c r="BN1283" s="59" t="n"/>
      <c r="BO1283" s="59" t="n"/>
      <c r="BP1283" s="59" t="n"/>
      <c r="BQ1283" s="59" t="n"/>
      <c r="BR1283" s="59" t="n"/>
      <c r="BS1283" s="59" t="n"/>
      <c r="BT1283" s="59" t="n"/>
      <c r="BU1283" s="59" t="n"/>
      <c r="BV1283" s="59" t="n"/>
      <c r="BW1283" s="59" t="n"/>
      <c r="BX1283" s="59" t="n"/>
      <c r="BY1283" s="59" t="n"/>
      <c r="BZ1283" s="59" t="n"/>
      <c r="CA1283" s="59" t="n"/>
      <c r="CB1283" s="59" t="n"/>
      <c r="CC1283" s="59" t="n"/>
      <c r="CD1283" s="59" t="n"/>
      <c r="CE1283" s="59" t="n"/>
      <c r="CF1283" s="59" t="n"/>
      <c r="CG1283" s="59" t="n"/>
      <c r="CH1283" s="59" t="n"/>
      <c r="CI1283" s="59" t="n"/>
      <c r="CJ1283" s="59" t="n"/>
      <c r="CK1283" s="59" t="n"/>
      <c r="CL1283" s="59" t="n"/>
      <c r="CM1283" s="59" t="n"/>
      <c r="CN1283" s="59" t="n"/>
      <c r="CO1283" s="59" t="n"/>
      <c r="CP1283" s="59" t="n"/>
      <c r="CQ1283" s="59" t="n"/>
      <c r="CR1283" s="59" t="n"/>
      <c r="CS1283" s="59" t="n"/>
      <c r="CT1283" s="59" t="n"/>
      <c r="CU1283" s="59" t="n"/>
      <c r="CV1283" s="59" t="n"/>
      <c r="CW1283" s="59" t="n"/>
      <c r="CX1283" s="59" t="n"/>
      <c r="CY1283" s="59" t="n"/>
      <c r="CZ1283" s="59" t="n"/>
    </row>
    <row r="1284">
      <c r="D1284" s="59" t="n"/>
      <c r="E1284" s="59" t="n"/>
      <c r="F1284" s="59" t="n"/>
      <c r="G1284" s="59" t="n"/>
      <c r="H1284" s="59" t="n"/>
      <c r="I1284" s="59" t="n"/>
      <c r="J1284" s="59" t="n"/>
      <c r="K1284" s="59" t="n"/>
      <c r="L1284" s="59" t="n"/>
      <c r="M1284" s="59" t="n"/>
      <c r="N1284" s="59" t="n"/>
      <c r="O1284" s="59" t="n"/>
      <c r="P1284" s="59" t="n"/>
      <c r="Q1284" s="59" t="n"/>
      <c r="R1284" s="59" t="n"/>
      <c r="S1284" s="59" t="n"/>
      <c r="T1284" s="59" t="n"/>
      <c r="U1284" s="59" t="n"/>
      <c r="V1284" s="59" t="n"/>
      <c r="W1284" s="59" t="n"/>
      <c r="X1284" s="59" t="n"/>
      <c r="Y1284" s="59" t="n"/>
      <c r="Z1284" s="59" t="n"/>
      <c r="AA1284" s="59" t="n"/>
      <c r="AB1284" s="59" t="n"/>
      <c r="AC1284" s="59" t="n"/>
      <c r="AD1284" s="59" t="n"/>
      <c r="AE1284" s="59" t="n"/>
      <c r="AF1284" s="59" t="n"/>
      <c r="AG1284" s="59" t="n"/>
      <c r="AH1284" s="59" t="n"/>
      <c r="AI1284" s="59" t="n"/>
      <c r="AJ1284" s="59" t="n"/>
      <c r="AK1284" s="59" t="n"/>
      <c r="AL1284" s="59" t="n"/>
      <c r="AM1284" s="59" t="n"/>
      <c r="AN1284" s="59" t="n"/>
      <c r="AO1284" s="59" t="n"/>
      <c r="AP1284" s="59" t="n"/>
      <c r="AQ1284" s="59" t="n"/>
      <c r="AR1284" s="59" t="n"/>
      <c r="AS1284" s="59" t="n"/>
      <c r="AT1284" s="59" t="n"/>
      <c r="AU1284" s="59" t="n"/>
      <c r="AV1284" s="59" t="n"/>
      <c r="AW1284" s="59" t="n"/>
      <c r="AX1284" s="59" t="n"/>
      <c r="AY1284" s="59" t="n"/>
      <c r="AZ1284" s="59" t="n"/>
      <c r="BA1284" s="59" t="n"/>
      <c r="BB1284" s="59" t="n"/>
      <c r="BC1284" s="59" t="n"/>
      <c r="BD1284" s="59" t="n"/>
      <c r="BE1284" s="59" t="n"/>
      <c r="BF1284" s="59" t="n"/>
      <c r="BG1284" s="59" t="n"/>
      <c r="BH1284" s="59" t="n"/>
      <c r="BI1284" s="59" t="n"/>
      <c r="BJ1284" s="59" t="n"/>
      <c r="BK1284" s="59" t="n"/>
      <c r="BL1284" s="59" t="n"/>
      <c r="BM1284" s="59" t="n"/>
      <c r="BN1284" s="59" t="n"/>
      <c r="BO1284" s="59" t="n"/>
      <c r="BP1284" s="59" t="n"/>
      <c r="BQ1284" s="59" t="n"/>
      <c r="BR1284" s="59" t="n"/>
      <c r="BS1284" s="59" t="n"/>
      <c r="BT1284" s="59" t="n"/>
      <c r="BU1284" s="59" t="n"/>
      <c r="BV1284" s="59" t="n"/>
      <c r="BW1284" s="59" t="n"/>
      <c r="BX1284" s="59" t="n"/>
      <c r="BY1284" s="59" t="n"/>
      <c r="BZ1284" s="59" t="n"/>
      <c r="CA1284" s="59" t="n"/>
      <c r="CB1284" s="59" t="n"/>
      <c r="CC1284" s="59" t="n"/>
      <c r="CD1284" s="59" t="n"/>
      <c r="CE1284" s="59" t="n"/>
      <c r="CF1284" s="59" t="n"/>
      <c r="CG1284" s="59" t="n"/>
      <c r="CH1284" s="59" t="n"/>
      <c r="CI1284" s="59" t="n"/>
      <c r="CJ1284" s="59" t="n"/>
      <c r="CK1284" s="59" t="n"/>
      <c r="CL1284" s="59" t="n"/>
      <c r="CM1284" s="59" t="n"/>
      <c r="CN1284" s="59" t="n"/>
      <c r="CO1284" s="59" t="n"/>
      <c r="CP1284" s="59" t="n"/>
      <c r="CQ1284" s="59" t="n"/>
      <c r="CR1284" s="59" t="n"/>
      <c r="CS1284" s="59" t="n"/>
      <c r="CT1284" s="59" t="n"/>
      <c r="CU1284" s="59" t="n"/>
      <c r="CV1284" s="59" t="n"/>
      <c r="CW1284" s="59" t="n"/>
      <c r="CX1284" s="59" t="n"/>
      <c r="CY1284" s="59" t="n"/>
      <c r="CZ1284" s="59" t="n"/>
    </row>
    <row r="1285">
      <c r="D1285" s="59" t="n"/>
      <c r="E1285" s="59" t="n"/>
      <c r="F1285" s="59" t="n"/>
      <c r="G1285" s="59" t="n"/>
      <c r="H1285" s="59" t="n"/>
      <c r="I1285" s="59" t="n"/>
      <c r="J1285" s="59" t="n"/>
      <c r="K1285" s="59" t="n"/>
      <c r="L1285" s="59" t="n"/>
      <c r="M1285" s="59" t="n"/>
      <c r="N1285" s="59" t="n"/>
      <c r="O1285" s="59" t="n"/>
      <c r="P1285" s="59" t="n"/>
      <c r="Q1285" s="59" t="n"/>
      <c r="R1285" s="59" t="n"/>
      <c r="S1285" s="59" t="n"/>
      <c r="T1285" s="59" t="n"/>
      <c r="U1285" s="59" t="n"/>
      <c r="V1285" s="59" t="n"/>
      <c r="W1285" s="59" t="n"/>
      <c r="X1285" s="59" t="n"/>
      <c r="Y1285" s="59" t="n"/>
      <c r="Z1285" s="59" t="n"/>
      <c r="AA1285" s="59" t="n"/>
      <c r="AB1285" s="59" t="n"/>
      <c r="AC1285" s="59" t="n"/>
      <c r="AD1285" s="59" t="n"/>
      <c r="AE1285" s="59" t="n"/>
      <c r="AF1285" s="59" t="n"/>
      <c r="AG1285" s="59" t="n"/>
      <c r="AH1285" s="59" t="n"/>
      <c r="AI1285" s="59" t="n"/>
      <c r="AJ1285" s="59" t="n"/>
      <c r="AK1285" s="59" t="n"/>
      <c r="AL1285" s="59" t="n"/>
      <c r="AM1285" s="59" t="n"/>
      <c r="AN1285" s="59" t="n"/>
      <c r="AO1285" s="59" t="n"/>
      <c r="AP1285" s="59" t="n"/>
      <c r="AQ1285" s="59" t="n"/>
      <c r="AR1285" s="59" t="n"/>
      <c r="AS1285" s="59" t="n"/>
      <c r="AT1285" s="59" t="n"/>
      <c r="AU1285" s="59" t="n"/>
      <c r="AV1285" s="59" t="n"/>
      <c r="AW1285" s="59" t="n"/>
      <c r="AX1285" s="59" t="n"/>
      <c r="AY1285" s="59" t="n"/>
      <c r="AZ1285" s="59" t="n"/>
      <c r="BA1285" s="59" t="n"/>
      <c r="BB1285" s="59" t="n"/>
      <c r="BC1285" s="59" t="n"/>
      <c r="BD1285" s="59" t="n"/>
      <c r="BE1285" s="59" t="n"/>
      <c r="BF1285" s="59" t="n"/>
      <c r="BG1285" s="59" t="n"/>
      <c r="BH1285" s="59" t="n"/>
      <c r="BI1285" s="59" t="n"/>
      <c r="BJ1285" s="59" t="n"/>
      <c r="BK1285" s="59" t="n"/>
      <c r="BL1285" s="59" t="n"/>
      <c r="BM1285" s="59" t="n"/>
      <c r="BN1285" s="59" t="n"/>
      <c r="BO1285" s="59" t="n"/>
      <c r="BP1285" s="59" t="n"/>
      <c r="BQ1285" s="59" t="n"/>
      <c r="BR1285" s="59" t="n"/>
      <c r="BS1285" s="59" t="n"/>
      <c r="BT1285" s="59" t="n"/>
      <c r="BU1285" s="59" t="n"/>
      <c r="BV1285" s="59" t="n"/>
      <c r="BW1285" s="59" t="n"/>
      <c r="BX1285" s="59" t="n"/>
      <c r="BY1285" s="59" t="n"/>
      <c r="BZ1285" s="59" t="n"/>
      <c r="CA1285" s="59" t="n"/>
      <c r="CB1285" s="59" t="n"/>
      <c r="CC1285" s="59" t="n"/>
      <c r="CD1285" s="59" t="n"/>
      <c r="CE1285" s="59" t="n"/>
      <c r="CF1285" s="59" t="n"/>
      <c r="CG1285" s="59" t="n"/>
      <c r="CH1285" s="59" t="n"/>
      <c r="CI1285" s="59" t="n"/>
      <c r="CJ1285" s="59" t="n"/>
      <c r="CK1285" s="59" t="n"/>
      <c r="CL1285" s="59" t="n"/>
      <c r="CM1285" s="59" t="n"/>
      <c r="CN1285" s="59" t="n"/>
      <c r="CO1285" s="59" t="n"/>
      <c r="CP1285" s="59" t="n"/>
      <c r="CQ1285" s="59" t="n"/>
      <c r="CR1285" s="59" t="n"/>
      <c r="CS1285" s="59" t="n"/>
      <c r="CT1285" s="59" t="n"/>
      <c r="CU1285" s="59" t="n"/>
      <c r="CV1285" s="59" t="n"/>
      <c r="CW1285" s="59" t="n"/>
      <c r="CX1285" s="59" t="n"/>
      <c r="CY1285" s="59" t="n"/>
      <c r="CZ1285" s="59" t="n"/>
    </row>
    <row r="1286">
      <c r="D1286" s="59" t="n"/>
      <c r="E1286" s="59" t="n"/>
      <c r="F1286" s="59" t="n"/>
      <c r="G1286" s="59" t="n"/>
      <c r="H1286" s="59" t="n"/>
      <c r="I1286" s="59" t="n"/>
      <c r="J1286" s="59" t="n"/>
      <c r="K1286" s="59" t="n"/>
      <c r="L1286" s="59" t="n"/>
      <c r="M1286" s="59" t="n"/>
      <c r="N1286" s="59" t="n"/>
      <c r="O1286" s="59" t="n"/>
      <c r="P1286" s="59" t="n"/>
      <c r="Q1286" s="59" t="n"/>
      <c r="R1286" s="59" t="n"/>
      <c r="S1286" s="59" t="n"/>
      <c r="T1286" s="59" t="n"/>
      <c r="U1286" s="59" t="n"/>
      <c r="V1286" s="59" t="n"/>
      <c r="W1286" s="59" t="n"/>
      <c r="X1286" s="59" t="n"/>
      <c r="Y1286" s="59" t="n"/>
      <c r="Z1286" s="59" t="n"/>
      <c r="AA1286" s="59" t="n"/>
      <c r="AB1286" s="59" t="n"/>
      <c r="AC1286" s="59" t="n"/>
      <c r="AD1286" s="59" t="n"/>
      <c r="AE1286" s="59" t="n"/>
      <c r="AF1286" s="59" t="n"/>
      <c r="AG1286" s="59" t="n"/>
      <c r="AH1286" s="59" t="n"/>
      <c r="AI1286" s="59" t="n"/>
      <c r="AJ1286" s="59" t="n"/>
      <c r="AK1286" s="59" t="n"/>
      <c r="AL1286" s="59" t="n"/>
      <c r="AM1286" s="59" t="n"/>
      <c r="AN1286" s="59" t="n"/>
      <c r="AO1286" s="59" t="n"/>
      <c r="AP1286" s="59" t="n"/>
      <c r="AQ1286" s="59" t="n"/>
      <c r="AR1286" s="59" t="n"/>
      <c r="AS1286" s="59" t="n"/>
      <c r="AT1286" s="59" t="n"/>
      <c r="AU1286" s="59" t="n"/>
      <c r="AV1286" s="59" t="n"/>
      <c r="AW1286" s="59" t="n"/>
      <c r="AX1286" s="59" t="n"/>
      <c r="AY1286" s="59" t="n"/>
      <c r="AZ1286" s="59" t="n"/>
      <c r="BA1286" s="59" t="n"/>
      <c r="BB1286" s="59" t="n"/>
      <c r="BC1286" s="59" t="n"/>
      <c r="BD1286" s="59" t="n"/>
      <c r="BE1286" s="59" t="n"/>
      <c r="BF1286" s="59" t="n"/>
      <c r="BG1286" s="59" t="n"/>
      <c r="BH1286" s="59" t="n"/>
      <c r="BI1286" s="59" t="n"/>
      <c r="BJ1286" s="59" t="n"/>
      <c r="BK1286" s="59" t="n"/>
      <c r="BL1286" s="59" t="n"/>
      <c r="BM1286" s="59" t="n"/>
      <c r="BN1286" s="59" t="n"/>
      <c r="BO1286" s="59" t="n"/>
      <c r="BP1286" s="59" t="n"/>
      <c r="BQ1286" s="59" t="n"/>
      <c r="BR1286" s="59" t="n"/>
      <c r="BS1286" s="59" t="n"/>
      <c r="BT1286" s="59" t="n"/>
      <c r="BU1286" s="59" t="n"/>
      <c r="BV1286" s="59" t="n"/>
      <c r="BW1286" s="59" t="n"/>
      <c r="BX1286" s="59" t="n"/>
      <c r="BY1286" s="59" t="n"/>
      <c r="BZ1286" s="59" t="n"/>
      <c r="CA1286" s="59" t="n"/>
      <c r="CB1286" s="59" t="n"/>
      <c r="CC1286" s="59" t="n"/>
      <c r="CD1286" s="59" t="n"/>
      <c r="CE1286" s="59" t="n"/>
      <c r="CF1286" s="59" t="n"/>
      <c r="CG1286" s="59" t="n"/>
      <c r="CH1286" s="59" t="n"/>
      <c r="CI1286" s="59" t="n"/>
      <c r="CJ1286" s="59" t="n"/>
      <c r="CK1286" s="59" t="n"/>
      <c r="CL1286" s="59" t="n"/>
      <c r="CM1286" s="59" t="n"/>
      <c r="CN1286" s="59" t="n"/>
      <c r="CO1286" s="59" t="n"/>
      <c r="CP1286" s="59" t="n"/>
      <c r="CQ1286" s="59" t="n"/>
      <c r="CR1286" s="59" t="n"/>
      <c r="CS1286" s="59" t="n"/>
      <c r="CT1286" s="59" t="n"/>
      <c r="CU1286" s="59" t="n"/>
      <c r="CV1286" s="59" t="n"/>
      <c r="CW1286" s="59" t="n"/>
      <c r="CX1286" s="59" t="n"/>
      <c r="CY1286" s="59" t="n"/>
      <c r="CZ1286" s="59" t="n"/>
    </row>
    <row r="1287">
      <c r="D1287" s="107" t="n"/>
      <c r="E1287" s="107" t="n"/>
      <c r="F1287" s="107" t="n"/>
      <c r="G1287" s="107" t="n"/>
      <c r="H1287" s="107" t="n"/>
      <c r="I1287" s="107" t="n"/>
      <c r="J1287" s="107" t="n"/>
      <c r="K1287" s="107" t="n"/>
      <c r="L1287" s="107" t="n"/>
      <c r="M1287" s="107" t="n"/>
      <c r="N1287" s="107" t="n"/>
      <c r="O1287" s="107" t="n"/>
      <c r="P1287" s="107" t="n"/>
      <c r="Q1287" s="107" t="n"/>
      <c r="R1287" s="107" t="n"/>
      <c r="S1287" s="107" t="n"/>
      <c r="T1287" s="107" t="n"/>
      <c r="U1287" s="107" t="n"/>
      <c r="V1287" s="107" t="n"/>
      <c r="W1287" s="107" t="n"/>
      <c r="X1287" s="107" t="n"/>
      <c r="Y1287" s="107" t="n"/>
      <c r="Z1287" s="107" t="n"/>
      <c r="AA1287" s="107" t="n"/>
      <c r="AB1287" s="107" t="n"/>
      <c r="AC1287" s="107" t="n"/>
      <c r="AD1287" s="107" t="n"/>
      <c r="AE1287" s="107" t="n"/>
      <c r="AF1287" s="107" t="n"/>
      <c r="AG1287" s="107" t="n"/>
      <c r="AH1287" s="107" t="n"/>
      <c r="AI1287" s="107" t="n"/>
      <c r="AJ1287" s="107" t="n"/>
      <c r="AK1287" s="107" t="n"/>
      <c r="AL1287" s="107" t="n"/>
      <c r="AM1287" s="107" t="n"/>
      <c r="AN1287" s="107" t="n"/>
      <c r="AO1287" s="107" t="n"/>
      <c r="AP1287" s="107" t="n"/>
      <c r="AQ1287" s="107" t="n"/>
      <c r="AR1287" s="107" t="n"/>
      <c r="AS1287" s="107" t="n"/>
      <c r="AT1287" s="107" t="n"/>
      <c r="AU1287" s="107" t="n"/>
      <c r="AV1287" s="107" t="n"/>
      <c r="AW1287" s="107" t="n"/>
      <c r="AX1287" s="107" t="n"/>
      <c r="AY1287" s="107" t="n"/>
      <c r="AZ1287" s="107" t="n"/>
      <c r="BA1287" s="107" t="n"/>
      <c r="BB1287" s="107" t="n"/>
      <c r="BC1287" s="107" t="n"/>
      <c r="BD1287" s="107" t="n"/>
      <c r="BE1287" s="107" t="n"/>
      <c r="BF1287" s="107" t="n"/>
      <c r="BG1287" s="107" t="n"/>
      <c r="BH1287" s="107" t="n"/>
      <c r="BI1287" s="107" t="n"/>
      <c r="BJ1287" s="107" t="n"/>
      <c r="BK1287" s="107" t="n"/>
      <c r="BL1287" s="107" t="n"/>
      <c r="BM1287" s="107" t="n"/>
      <c r="BN1287" s="107" t="n"/>
      <c r="BO1287" s="107" t="n"/>
      <c r="BP1287" s="107" t="n"/>
      <c r="BQ1287" s="107" t="n"/>
      <c r="BR1287" s="107" t="n"/>
      <c r="BS1287" s="107" t="n"/>
      <c r="BT1287" s="107" t="n"/>
      <c r="BU1287" s="107" t="n"/>
      <c r="BV1287" s="107" t="n"/>
      <c r="BW1287" s="107" t="n"/>
      <c r="BX1287" s="107" t="n"/>
      <c r="BY1287" s="107" t="n"/>
      <c r="BZ1287" s="107" t="n"/>
      <c r="CA1287" s="107" t="n"/>
      <c r="CB1287" s="107" t="n"/>
      <c r="CC1287" s="107" t="n"/>
      <c r="CD1287" s="107" t="n"/>
      <c r="CE1287" s="107" t="n"/>
      <c r="CF1287" s="107" t="n"/>
      <c r="CG1287" s="107" t="n"/>
      <c r="CH1287" s="107" t="n"/>
      <c r="CI1287" s="107" t="n"/>
      <c r="CJ1287" s="107" t="n"/>
      <c r="CK1287" s="107" t="n"/>
      <c r="CL1287" s="107" t="n"/>
      <c r="CM1287" s="107" t="n"/>
      <c r="CN1287" s="107" t="n"/>
      <c r="CO1287" s="107" t="n"/>
      <c r="CP1287" s="107" t="n"/>
      <c r="CQ1287" s="107" t="n"/>
      <c r="CR1287" s="107" t="n"/>
      <c r="CS1287" s="107" t="n"/>
      <c r="CT1287" s="107" t="n"/>
      <c r="CU1287" s="107" t="n"/>
      <c r="CV1287" s="107" t="n"/>
      <c r="CW1287" s="107" t="n"/>
      <c r="CX1287" s="107" t="n"/>
      <c r="CY1287" s="107" t="n"/>
      <c r="CZ1287" s="107" t="n"/>
    </row>
    <row r="1290">
      <c r="A1290" s="2">
        <f>IF($A1283="","","   projections")</f>
        <v/>
      </c>
      <c r="B1290" s="68">
        <f>IF($A1283="",0,COUNT($E1291:$CZ1291))</f>
        <v/>
      </c>
      <c r="C1290" s="69">
        <f>IF($B1290=0,0,MAX($E1291:$CZ1291))</f>
        <v/>
      </c>
      <c r="D1290" s="58">
        <f>_xll.BDS($A1283,'Field Check'!$C$42,"headers=y","startcol=1","endcol=3","dir=h","cols=20;rows=3")</f>
        <v/>
      </c>
      <c r="E1290" s="59" t="n">
        <v>46260</v>
      </c>
      <c r="F1290" s="59" t="n">
        <v>46441</v>
      </c>
      <c r="G1290" s="59" t="n">
        <v>46623</v>
      </c>
      <c r="H1290" s="59" t="n">
        <v>46806</v>
      </c>
      <c r="I1290" s="59" t="n">
        <v>46989</v>
      </c>
      <c r="J1290" s="59" t="n">
        <v>47172</v>
      </c>
      <c r="K1290" s="59" t="n">
        <v>47354</v>
      </c>
      <c r="L1290" s="59" t="n">
        <v>47536</v>
      </c>
      <c r="M1290" s="59" t="n">
        <v>47718</v>
      </c>
      <c r="N1290" s="59" t="n">
        <v>47900</v>
      </c>
      <c r="O1290" s="59" t="n">
        <v>48082</v>
      </c>
      <c r="P1290" s="59" t="n">
        <v>48267</v>
      </c>
      <c r="Q1290" s="59" t="n">
        <v>48450</v>
      </c>
      <c r="R1290" s="59" t="n">
        <v>48633</v>
      </c>
      <c r="S1290" s="59" t="n">
        <v>48814</v>
      </c>
      <c r="T1290" s="59" t="n">
        <v>48997</v>
      </c>
      <c r="U1290" s="59" t="n">
        <v>49178</v>
      </c>
      <c r="V1290" s="59" t="n">
        <v>49368</v>
      </c>
      <c r="W1290" s="59" t="n">
        <v>49549</v>
      </c>
      <c r="X1290" s="59" t="n"/>
      <c r="Y1290" s="59" t="n"/>
      <c r="Z1290" s="59" t="n"/>
      <c r="AA1290" s="59" t="n"/>
      <c r="AB1290" s="59" t="n"/>
      <c r="AC1290" s="59" t="n"/>
      <c r="AD1290" s="59" t="n"/>
      <c r="AE1290" s="59" t="n"/>
      <c r="AF1290" s="59" t="n"/>
      <c r="AG1290" s="59" t="n"/>
      <c r="AH1290" s="59" t="n"/>
      <c r="AI1290" s="59" t="n"/>
      <c r="AJ1290" s="59" t="n"/>
      <c r="AK1290" s="59" t="n"/>
      <c r="AL1290" s="59" t="n"/>
      <c r="AM1290" s="59" t="n"/>
      <c r="AN1290" s="59" t="n"/>
      <c r="AO1290" s="59" t="n"/>
      <c r="AP1290" s="59" t="n"/>
      <c r="AQ1290" s="59" t="n"/>
      <c r="AR1290" s="59" t="n"/>
      <c r="AS1290" s="59" t="n"/>
      <c r="AT1290" s="59" t="n"/>
      <c r="AU1290" s="59" t="n"/>
      <c r="AV1290" s="59" t="n"/>
      <c r="AW1290" s="59" t="n"/>
      <c r="AX1290" s="59" t="n"/>
      <c r="AY1290" s="59" t="n"/>
      <c r="AZ1290" s="59" t="n"/>
      <c r="BA1290" s="59" t="n"/>
      <c r="BB1290" s="59" t="n"/>
      <c r="BC1290" s="59" t="n"/>
      <c r="BD1290" s="59" t="n"/>
      <c r="BE1290" s="59" t="n"/>
      <c r="BF1290" s="59" t="n"/>
      <c r="BG1290" s="59" t="n"/>
      <c r="BH1290" s="59" t="n"/>
      <c r="BI1290" s="59" t="n"/>
      <c r="BJ1290" s="59" t="n"/>
      <c r="BK1290" s="59" t="n"/>
      <c r="BL1290" s="59" t="n"/>
      <c r="BM1290" s="59" t="n"/>
      <c r="BN1290" s="59" t="n"/>
      <c r="BO1290" s="59" t="n"/>
      <c r="BP1290" s="59" t="n"/>
      <c r="BQ1290" s="59" t="n"/>
      <c r="BR1290" s="59" t="n"/>
      <c r="BS1290" s="59" t="n"/>
      <c r="BT1290" s="59" t="n"/>
      <c r="BU1290" s="59" t="n"/>
      <c r="BV1290" s="59" t="n"/>
      <c r="BW1290" s="59" t="n"/>
      <c r="BX1290" s="59" t="n"/>
      <c r="BY1290" s="59" t="n"/>
      <c r="BZ1290" s="59" t="n"/>
      <c r="CA1290" s="59" t="n"/>
      <c r="CB1290" s="59" t="n"/>
      <c r="CC1290" s="59" t="n"/>
      <c r="CD1290" s="59" t="n"/>
      <c r="CE1290" s="59" t="n"/>
      <c r="CF1290" s="59" t="n"/>
      <c r="CG1290" s="59" t="n"/>
      <c r="CH1290" s="59" t="n"/>
      <c r="CI1290" s="59" t="n"/>
      <c r="CJ1290" s="59" t="n"/>
      <c r="CK1290" s="59" t="n"/>
      <c r="CL1290" s="59" t="n"/>
      <c r="CM1290" s="59" t="n"/>
      <c r="CN1290" s="59" t="n"/>
      <c r="CO1290" s="59" t="n"/>
      <c r="CP1290" s="59" t="n"/>
      <c r="CQ1290" s="59" t="n"/>
      <c r="CR1290" s="59" t="n"/>
      <c r="CS1290" s="59" t="n"/>
      <c r="CT1290" s="59" t="n"/>
      <c r="CU1290" s="59" t="n"/>
      <c r="CV1290" s="59" t="n"/>
      <c r="CW1290" s="59" t="n"/>
      <c r="CX1290" s="59" t="n"/>
      <c r="CY1290" s="59" t="n"/>
      <c r="CZ1290" s="59" t="n"/>
    </row>
    <row r="1291">
      <c r="D1291" s="59" t="inlineStr">
        <is>
          <t>Ex-Date</t>
        </is>
      </c>
      <c r="E1291" s="59" t="n">
        <v>46275</v>
      </c>
      <c r="F1291" s="59" t="n">
        <v>46450</v>
      </c>
      <c r="G1291" s="59" t="n">
        <v>46640</v>
      </c>
      <c r="H1291" s="59" t="n">
        <v>46815</v>
      </c>
      <c r="I1291" s="59" t="n">
        <v>47004</v>
      </c>
      <c r="J1291" s="59" t="n">
        <v>47182</v>
      </c>
      <c r="K1291" s="59" t="n">
        <v>47371</v>
      </c>
      <c r="L1291" s="59" t="n">
        <v>47547</v>
      </c>
      <c r="M1291" s="59" t="n">
        <v>47735</v>
      </c>
      <c r="N1291" s="59" t="n">
        <v>47912</v>
      </c>
      <c r="O1291" s="59" t="n">
        <v>48099</v>
      </c>
      <c r="P1291" s="59" t="n">
        <v>48277</v>
      </c>
      <c r="Q1291" s="59" t="n">
        <v>48467</v>
      </c>
      <c r="R1291" s="59" t="n">
        <v>48641</v>
      </c>
      <c r="S1291" s="59" t="n">
        <v>48831</v>
      </c>
      <c r="T1291" s="59" t="n">
        <v>49005</v>
      </c>
      <c r="U1291" s="59" t="n">
        <v>49195</v>
      </c>
      <c r="V1291" s="59" t="n">
        <v>49376</v>
      </c>
      <c r="W1291" s="59" t="n">
        <v>49566</v>
      </c>
      <c r="X1291" s="59" t="n"/>
      <c r="Y1291" s="59" t="n"/>
      <c r="Z1291" s="59" t="n"/>
      <c r="AA1291" s="59" t="n"/>
      <c r="AB1291" s="59" t="n"/>
      <c r="AC1291" s="59" t="n"/>
      <c r="AD1291" s="59" t="n"/>
      <c r="AE1291" s="59" t="n"/>
      <c r="AF1291" s="59" t="n"/>
      <c r="AG1291" s="59" t="n"/>
      <c r="AH1291" s="59" t="n"/>
      <c r="AI1291" s="59" t="n"/>
      <c r="AJ1291" s="59" t="n"/>
      <c r="AK1291" s="59" t="n"/>
      <c r="AL1291" s="59" t="n"/>
      <c r="AM1291" s="59" t="n"/>
      <c r="AN1291" s="59" t="n"/>
      <c r="AO1291" s="59" t="n"/>
      <c r="AP1291" s="59" t="n"/>
      <c r="AQ1291" s="59" t="n"/>
      <c r="AR1291" s="59" t="n"/>
      <c r="AS1291" s="59" t="n"/>
      <c r="AT1291" s="59" t="n"/>
      <c r="AU1291" s="59" t="n"/>
      <c r="AV1291" s="59" t="n"/>
      <c r="AW1291" s="59" t="n"/>
      <c r="AX1291" s="59" t="n"/>
      <c r="AY1291" s="59" t="n"/>
      <c r="AZ1291" s="59" t="n"/>
      <c r="BA1291" s="59" t="n"/>
      <c r="BB1291" s="59" t="n"/>
      <c r="BC1291" s="59" t="n"/>
      <c r="BD1291" s="59" t="n"/>
      <c r="BE1291" s="59" t="n"/>
      <c r="BF1291" s="59" t="n"/>
      <c r="BG1291" s="59" t="n"/>
      <c r="BH1291" s="59" t="n"/>
      <c r="BI1291" s="59" t="n"/>
      <c r="BJ1291" s="59" t="n"/>
      <c r="BK1291" s="59" t="n"/>
      <c r="BL1291" s="59" t="n"/>
      <c r="BM1291" s="59" t="n"/>
      <c r="BN1291" s="59" t="n"/>
      <c r="BO1291" s="59" t="n"/>
      <c r="BP1291" s="59" t="n"/>
      <c r="BQ1291" s="59" t="n"/>
      <c r="BR1291" s="59" t="n"/>
      <c r="BS1291" s="59" t="n"/>
      <c r="BT1291" s="59" t="n"/>
      <c r="BU1291" s="59" t="n"/>
      <c r="BV1291" s="59" t="n"/>
      <c r="BW1291" s="59" t="n"/>
      <c r="BX1291" s="59" t="n"/>
      <c r="BY1291" s="59" t="n"/>
      <c r="BZ1291" s="59" t="n"/>
      <c r="CA1291" s="59" t="n"/>
      <c r="CB1291" s="59" t="n"/>
      <c r="CC1291" s="59" t="n"/>
      <c r="CD1291" s="59" t="n"/>
      <c r="CE1291" s="59" t="n"/>
      <c r="CF1291" s="59" t="n"/>
      <c r="CG1291" s="59" t="n"/>
      <c r="CH1291" s="59" t="n"/>
      <c r="CI1291" s="59" t="n"/>
      <c r="CJ1291" s="59" t="n"/>
      <c r="CK1291" s="59" t="n"/>
      <c r="CL1291" s="59" t="n"/>
      <c r="CM1291" s="59" t="n"/>
      <c r="CN1291" s="59" t="n"/>
      <c r="CO1291" s="59" t="n"/>
      <c r="CP1291" s="59" t="n"/>
      <c r="CQ1291" s="59" t="n"/>
      <c r="CR1291" s="59" t="n"/>
      <c r="CS1291" s="59" t="n"/>
      <c r="CT1291" s="59" t="n"/>
      <c r="CU1291" s="59" t="n"/>
      <c r="CV1291" s="59" t="n"/>
      <c r="CW1291" s="59" t="n"/>
      <c r="CX1291" s="59" t="n"/>
      <c r="CY1291" s="59" t="n"/>
      <c r="CZ1291" s="59" t="n"/>
    </row>
    <row r="1292">
      <c r="D1292" s="107" t="inlineStr">
        <is>
          <t>Amount Per Share</t>
        </is>
      </c>
      <c r="E1292" s="107" t="n">
        <v>0.035</v>
      </c>
      <c r="F1292" s="107" t="n">
        <v>0.035</v>
      </c>
      <c r="G1292" s="107" t="n">
        <v>0.04</v>
      </c>
      <c r="H1292" s="107" t="n">
        <v>0.04</v>
      </c>
      <c r="I1292" s="107" t="n">
        <v>0.045</v>
      </c>
      <c r="J1292" s="107" t="n">
        <v>0.04</v>
      </c>
      <c r="K1292" s="107" t="n">
        <v>0.045</v>
      </c>
      <c r="L1292" s="107" t="n">
        <v>0.045</v>
      </c>
      <c r="M1292" s="107" t="n">
        <v>0.05</v>
      </c>
      <c r="N1292" s="107" t="n">
        <v>0.045</v>
      </c>
      <c r="O1292" s="107" t="n">
        <v>0.05</v>
      </c>
      <c r="P1292" s="107" t="n">
        <v>0.05</v>
      </c>
      <c r="Q1292" s="107" t="n">
        <v>0.055</v>
      </c>
      <c r="R1292" s="107" t="n">
        <v>0.055</v>
      </c>
      <c r="S1292" s="107" t="n">
        <v>0.06</v>
      </c>
      <c r="T1292" s="107" t="n">
        <v>0.06</v>
      </c>
      <c r="U1292" s="107" t="n">
        <v>0.065</v>
      </c>
      <c r="V1292" s="107" t="n">
        <v>0.06</v>
      </c>
      <c r="W1292" s="107" t="n">
        <v>0.065</v>
      </c>
      <c r="X1292" s="107" t="n"/>
      <c r="Y1292" s="107" t="n"/>
      <c r="Z1292" s="107" t="n"/>
      <c r="AA1292" s="107" t="n"/>
      <c r="AB1292" s="107" t="n"/>
      <c r="AC1292" s="107" t="n"/>
      <c r="AD1292" s="107" t="n"/>
      <c r="AE1292" s="107" t="n"/>
      <c r="AF1292" s="107" t="n"/>
      <c r="AG1292" s="107" t="n"/>
      <c r="AH1292" s="107" t="n"/>
      <c r="AI1292" s="107" t="n"/>
      <c r="AJ1292" s="107" t="n"/>
      <c r="AK1292" s="107" t="n"/>
      <c r="AL1292" s="107" t="n"/>
      <c r="AM1292" s="107" t="n"/>
      <c r="AN1292" s="107" t="n"/>
      <c r="AO1292" s="107" t="n"/>
      <c r="AP1292" s="107" t="n"/>
      <c r="AQ1292" s="107" t="n"/>
      <c r="AR1292" s="107" t="n"/>
      <c r="AS1292" s="107" t="n"/>
      <c r="AT1292" s="107" t="n"/>
      <c r="AU1292" s="107" t="n"/>
      <c r="AV1292" s="107" t="n"/>
      <c r="AW1292" s="107" t="n"/>
      <c r="AX1292" s="107" t="n"/>
      <c r="AY1292" s="107" t="n"/>
      <c r="AZ1292" s="107" t="n"/>
      <c r="BA1292" s="107" t="n"/>
      <c r="BB1292" s="107" t="n"/>
      <c r="BC1292" s="107" t="n"/>
      <c r="BD1292" s="107" t="n"/>
      <c r="BE1292" s="107" t="n"/>
      <c r="BF1292" s="107" t="n"/>
      <c r="BG1292" s="107" t="n"/>
      <c r="BH1292" s="107" t="n"/>
      <c r="BI1292" s="107" t="n"/>
      <c r="BJ1292" s="107" t="n"/>
      <c r="BK1292" s="107" t="n"/>
      <c r="BL1292" s="107" t="n"/>
      <c r="BM1292" s="107" t="n"/>
      <c r="BN1292" s="107" t="n"/>
      <c r="BO1292" s="107" t="n"/>
      <c r="BP1292" s="107" t="n"/>
      <c r="BQ1292" s="107" t="n"/>
      <c r="BR1292" s="107" t="n"/>
      <c r="BS1292" s="107" t="n"/>
      <c r="BT1292" s="107" t="n"/>
      <c r="BU1292" s="107" t="n"/>
      <c r="BV1292" s="107" t="n"/>
      <c r="BW1292" s="107" t="n"/>
      <c r="BX1292" s="107" t="n"/>
      <c r="BY1292" s="107" t="n"/>
      <c r="BZ1292" s="107" t="n"/>
      <c r="CA1292" s="107" t="n"/>
      <c r="CB1292" s="107" t="n"/>
      <c r="CC1292" s="107" t="n"/>
      <c r="CD1292" s="107" t="n"/>
      <c r="CE1292" s="107" t="n"/>
      <c r="CF1292" s="107" t="n"/>
      <c r="CG1292" s="107" t="n"/>
      <c r="CH1292" s="107" t="n"/>
      <c r="CI1292" s="107" t="n"/>
      <c r="CJ1292" s="107" t="n"/>
      <c r="CK1292" s="107" t="n"/>
      <c r="CL1292" s="107" t="n"/>
      <c r="CM1292" s="107" t="n"/>
      <c r="CN1292" s="107" t="n"/>
      <c r="CO1292" s="107" t="n"/>
      <c r="CP1292" s="107" t="n"/>
      <c r="CQ1292" s="107" t="n"/>
      <c r="CR1292" s="107" t="n"/>
      <c r="CS1292" s="107" t="n"/>
      <c r="CT1292" s="107" t="n"/>
      <c r="CU1292" s="107" t="n"/>
      <c r="CV1292" s="107" t="n"/>
      <c r="CW1292" s="107" t="n"/>
      <c r="CX1292" s="107" t="n"/>
      <c r="CY1292" s="107" t="n"/>
      <c r="CZ1292" s="107" t="n"/>
    </row>
    <row r="1294">
      <c r="A1294" s="126">
        <f>IF('AS51'!$C$123="","",'AS51'!$C$123)</f>
        <v/>
      </c>
      <c r="B1294" s="68">
        <f>IF($A1294="",0,COUNT($E1295:$CZ1295))</f>
        <v/>
      </c>
      <c r="C1294" s="69">
        <f>IF($B1294=0,0,MAX($E1295:$CZ1295))</f>
        <v/>
      </c>
      <c r="D1294" s="58">
        <f>_xll.BDS($A1294,'Field Check'!$C$44,"headers=y","startcol=1","endcol=7","dir=h","DVD_START_DT",'Field Check'!$C$59,"DVD_END_DT",'Field Check'!$D$59,"cols=3;rows=7")</f>
        <v/>
      </c>
      <c r="E1294" s="59" t="n">
        <v>46227</v>
      </c>
      <c r="F1294" s="59" t="n">
        <v>46136</v>
      </c>
      <c r="G1294" s="59" t="n"/>
      <c r="H1294" s="59" t="n"/>
      <c r="I1294" s="59" t="n"/>
      <c r="J1294" s="59" t="n"/>
      <c r="K1294" s="59" t="n"/>
      <c r="L1294" s="59" t="n"/>
      <c r="M1294" s="59" t="n"/>
      <c r="N1294" s="59" t="n"/>
      <c r="O1294" s="59" t="n"/>
      <c r="P1294" s="59" t="n"/>
      <c r="Q1294" s="59" t="n"/>
      <c r="R1294" s="59" t="n"/>
      <c r="S1294" s="59" t="n"/>
      <c r="T1294" s="59" t="n"/>
      <c r="U1294" s="59" t="n"/>
      <c r="V1294" s="59" t="n"/>
      <c r="W1294" s="59" t="n"/>
      <c r="X1294" s="59" t="n"/>
      <c r="Y1294" s="59" t="n"/>
      <c r="Z1294" s="59" t="n"/>
      <c r="AA1294" s="59" t="n"/>
      <c r="AB1294" s="59" t="n"/>
      <c r="AC1294" s="59" t="n"/>
      <c r="AD1294" s="59" t="n"/>
      <c r="AE1294" s="59" t="n"/>
      <c r="AF1294" s="59" t="n"/>
      <c r="AG1294" s="59" t="n"/>
      <c r="AH1294" s="59" t="n"/>
      <c r="AI1294" s="59" t="n"/>
      <c r="AJ1294" s="59" t="n"/>
      <c r="AK1294" s="59" t="n"/>
      <c r="AL1294" s="59" t="n"/>
      <c r="AM1294" s="59" t="n"/>
      <c r="AN1294" s="59" t="n"/>
      <c r="AO1294" s="59" t="n"/>
      <c r="AP1294" s="59" t="n"/>
      <c r="AQ1294" s="59" t="n"/>
      <c r="AR1294" s="59" t="n"/>
      <c r="AS1294" s="59" t="n"/>
      <c r="AT1294" s="59" t="n"/>
      <c r="AU1294" s="59" t="n"/>
      <c r="AV1294" s="59" t="n"/>
      <c r="AW1294" s="59" t="n"/>
      <c r="AX1294" s="59" t="n"/>
      <c r="AY1294" s="59" t="n"/>
      <c r="AZ1294" s="59" t="n"/>
      <c r="BA1294" s="59" t="n"/>
      <c r="BB1294" s="59" t="n"/>
      <c r="BC1294" s="59" t="n"/>
      <c r="BD1294" s="59" t="n"/>
      <c r="BE1294" s="59" t="n"/>
      <c r="BF1294" s="59" t="n"/>
      <c r="BG1294" s="59" t="n"/>
      <c r="BH1294" s="59" t="n"/>
      <c r="BI1294" s="59" t="n"/>
      <c r="BJ1294" s="59" t="n"/>
      <c r="BK1294" s="59" t="n"/>
      <c r="BL1294" s="59" t="n"/>
      <c r="BM1294" s="59" t="n"/>
      <c r="BN1294" s="59" t="n"/>
      <c r="BO1294" s="59" t="n"/>
      <c r="BP1294" s="59" t="n"/>
      <c r="BQ1294" s="59" t="n"/>
      <c r="BR1294" s="59" t="n"/>
      <c r="BS1294" s="59" t="n"/>
      <c r="BT1294" s="59" t="n"/>
      <c r="BU1294" s="59" t="n"/>
      <c r="BV1294" s="59" t="n"/>
      <c r="BW1294" s="59" t="n"/>
      <c r="BX1294" s="59" t="n"/>
      <c r="BY1294" s="59" t="n"/>
      <c r="BZ1294" s="59" t="n"/>
      <c r="CA1294" s="59" t="n"/>
      <c r="CB1294" s="59" t="n"/>
      <c r="CC1294" s="59" t="n"/>
      <c r="CD1294" s="59" t="n"/>
      <c r="CE1294" s="59" t="n"/>
      <c r="CF1294" s="59" t="n"/>
      <c r="CG1294" s="59" t="n"/>
      <c r="CH1294" s="59" t="n"/>
      <c r="CI1294" s="59" t="n"/>
      <c r="CJ1294" s="59" t="n"/>
      <c r="CK1294" s="59" t="n"/>
      <c r="CL1294" s="59" t="n"/>
      <c r="CM1294" s="59" t="n"/>
      <c r="CN1294" s="59" t="n"/>
      <c r="CO1294" s="59" t="n"/>
      <c r="CP1294" s="59" t="n"/>
      <c r="CQ1294" s="59" t="n"/>
      <c r="CR1294" s="59" t="n"/>
      <c r="CS1294" s="59" t="n"/>
      <c r="CT1294" s="59" t="n"/>
      <c r="CU1294" s="59" t="n"/>
      <c r="CV1294" s="59" t="n"/>
      <c r="CW1294" s="59" t="n"/>
      <c r="CX1294" s="59" t="n"/>
      <c r="CY1294" s="59" t="n"/>
      <c r="CZ1294" s="59" t="n"/>
    </row>
    <row r="1295">
      <c r="D1295" s="59" t="inlineStr">
        <is>
          <t>Ex-Date</t>
        </is>
      </c>
      <c r="E1295" s="59" t="n">
        <v>46267</v>
      </c>
      <c r="F1295" s="59" t="n">
        <v>46168</v>
      </c>
      <c r="G1295" s="59" t="n"/>
      <c r="H1295" s="59" t="n"/>
      <c r="I1295" s="59" t="n"/>
      <c r="J1295" s="59" t="n"/>
      <c r="K1295" s="59" t="n"/>
      <c r="L1295" s="59" t="n"/>
      <c r="M1295" s="59" t="n"/>
      <c r="N1295" s="59" t="n"/>
      <c r="O1295" s="59" t="n"/>
      <c r="P1295" s="59" t="n"/>
      <c r="Q1295" s="59" t="n"/>
      <c r="R1295" s="59" t="n"/>
      <c r="S1295" s="59" t="n"/>
      <c r="T1295" s="59" t="n"/>
      <c r="U1295" s="59" t="n"/>
      <c r="V1295" s="59" t="n"/>
      <c r="W1295" s="59" t="n"/>
      <c r="X1295" s="59" t="n"/>
      <c r="Y1295" s="59" t="n"/>
      <c r="Z1295" s="59" t="n"/>
      <c r="AA1295" s="59" t="n"/>
      <c r="AB1295" s="59" t="n"/>
      <c r="AC1295" s="59" t="n"/>
      <c r="AD1295" s="59" t="n"/>
      <c r="AE1295" s="59" t="n"/>
      <c r="AF1295" s="59" t="n"/>
      <c r="AG1295" s="59" t="n"/>
      <c r="AH1295" s="59" t="n"/>
      <c r="AI1295" s="59" t="n"/>
      <c r="AJ1295" s="59" t="n"/>
      <c r="AK1295" s="59" t="n"/>
      <c r="AL1295" s="59" t="n"/>
      <c r="AM1295" s="59" t="n"/>
      <c r="AN1295" s="59" t="n"/>
      <c r="AO1295" s="59" t="n"/>
      <c r="AP1295" s="59" t="n"/>
      <c r="AQ1295" s="59" t="n"/>
      <c r="AR1295" s="59" t="n"/>
      <c r="AS1295" s="59" t="n"/>
      <c r="AT1295" s="59" t="n"/>
      <c r="AU1295" s="59" t="n"/>
      <c r="AV1295" s="59" t="n"/>
      <c r="AW1295" s="59" t="n"/>
      <c r="AX1295" s="59" t="n"/>
      <c r="AY1295" s="59" t="n"/>
      <c r="AZ1295" s="59" t="n"/>
      <c r="BA1295" s="59" t="n"/>
      <c r="BB1295" s="59" t="n"/>
      <c r="BC1295" s="59" t="n"/>
      <c r="BD1295" s="59" t="n"/>
      <c r="BE1295" s="59" t="n"/>
      <c r="BF1295" s="59" t="n"/>
      <c r="BG1295" s="59" t="n"/>
      <c r="BH1295" s="59" t="n"/>
      <c r="BI1295" s="59" t="n"/>
      <c r="BJ1295" s="59" t="n"/>
      <c r="BK1295" s="59" t="n"/>
      <c r="BL1295" s="59" t="n"/>
      <c r="BM1295" s="59" t="n"/>
      <c r="BN1295" s="59" t="n"/>
      <c r="BO1295" s="59" t="n"/>
      <c r="BP1295" s="59" t="n"/>
      <c r="BQ1295" s="59" t="n"/>
      <c r="BR1295" s="59" t="n"/>
      <c r="BS1295" s="59" t="n"/>
      <c r="BT1295" s="59" t="n"/>
      <c r="BU1295" s="59" t="n"/>
      <c r="BV1295" s="59" t="n"/>
      <c r="BW1295" s="59" t="n"/>
      <c r="BX1295" s="59" t="n"/>
      <c r="BY1295" s="59" t="n"/>
      <c r="BZ1295" s="59" t="n"/>
      <c r="CA1295" s="59" t="n"/>
      <c r="CB1295" s="59" t="n"/>
      <c r="CC1295" s="59" t="n"/>
      <c r="CD1295" s="59" t="n"/>
      <c r="CE1295" s="59" t="n"/>
      <c r="CF1295" s="59" t="n"/>
      <c r="CG1295" s="59" t="n"/>
      <c r="CH1295" s="59" t="n"/>
      <c r="CI1295" s="59" t="n"/>
      <c r="CJ1295" s="59" t="n"/>
      <c r="CK1295" s="59" t="n"/>
      <c r="CL1295" s="59" t="n"/>
      <c r="CM1295" s="59" t="n"/>
      <c r="CN1295" s="59" t="n"/>
      <c r="CO1295" s="59" t="n"/>
      <c r="CP1295" s="59" t="n"/>
      <c r="CQ1295" s="59" t="n"/>
      <c r="CR1295" s="59" t="n"/>
      <c r="CS1295" s="59" t="n"/>
      <c r="CT1295" s="59" t="n"/>
      <c r="CU1295" s="59" t="n"/>
      <c r="CV1295" s="59" t="n"/>
      <c r="CW1295" s="59" t="n"/>
      <c r="CX1295" s="59" t="n"/>
      <c r="CY1295" s="59" t="n"/>
      <c r="CZ1295" s="59" t="n"/>
    </row>
    <row r="1296">
      <c r="D1296" s="59" t="inlineStr">
        <is>
          <t>Record Date</t>
        </is>
      </c>
      <c r="E1296" s="59" t="n">
        <v>46268</v>
      </c>
      <c r="F1296" s="59" t="n">
        <v>46169</v>
      </c>
      <c r="G1296" s="59" t="n"/>
      <c r="H1296" s="59" t="n"/>
      <c r="I1296" s="59" t="n"/>
      <c r="J1296" s="59" t="n"/>
      <c r="K1296" s="59" t="n"/>
      <c r="L1296" s="59" t="n"/>
      <c r="M1296" s="59" t="n"/>
      <c r="N1296" s="59" t="n"/>
      <c r="O1296" s="59" t="n"/>
      <c r="P1296" s="59" t="n"/>
      <c r="Q1296" s="59" t="n"/>
      <c r="R1296" s="59" t="n"/>
      <c r="S1296" s="59" t="n"/>
      <c r="T1296" s="59" t="n"/>
      <c r="U1296" s="59" t="n"/>
      <c r="V1296" s="59" t="n"/>
      <c r="W1296" s="59" t="n"/>
      <c r="X1296" s="59" t="n"/>
      <c r="Y1296" s="59" t="n"/>
      <c r="Z1296" s="59" t="n"/>
      <c r="AA1296" s="59" t="n"/>
      <c r="AB1296" s="59" t="n"/>
      <c r="AC1296" s="59" t="n"/>
      <c r="AD1296" s="59" t="n"/>
      <c r="AE1296" s="59" t="n"/>
      <c r="AF1296" s="59" t="n"/>
      <c r="AG1296" s="59" t="n"/>
      <c r="AH1296" s="59" t="n"/>
      <c r="AI1296" s="59" t="n"/>
      <c r="AJ1296" s="59" t="n"/>
      <c r="AK1296" s="59" t="n"/>
      <c r="AL1296" s="59" t="n"/>
      <c r="AM1296" s="59" t="n"/>
      <c r="AN1296" s="59" t="n"/>
      <c r="AO1296" s="59" t="n"/>
      <c r="AP1296" s="59" t="n"/>
      <c r="AQ1296" s="59" t="n"/>
      <c r="AR1296" s="59" t="n"/>
      <c r="AS1296" s="59" t="n"/>
      <c r="AT1296" s="59" t="n"/>
      <c r="AU1296" s="59" t="n"/>
      <c r="AV1296" s="59" t="n"/>
      <c r="AW1296" s="59" t="n"/>
      <c r="AX1296" s="59" t="n"/>
      <c r="AY1296" s="59" t="n"/>
      <c r="AZ1296" s="59" t="n"/>
      <c r="BA1296" s="59" t="n"/>
      <c r="BB1296" s="59" t="n"/>
      <c r="BC1296" s="59" t="n"/>
      <c r="BD1296" s="59" t="n"/>
      <c r="BE1296" s="59" t="n"/>
      <c r="BF1296" s="59" t="n"/>
      <c r="BG1296" s="59" t="n"/>
      <c r="BH1296" s="59" t="n"/>
      <c r="BI1296" s="59" t="n"/>
      <c r="BJ1296" s="59" t="n"/>
      <c r="BK1296" s="59" t="n"/>
      <c r="BL1296" s="59" t="n"/>
      <c r="BM1296" s="59" t="n"/>
      <c r="BN1296" s="59" t="n"/>
      <c r="BO1296" s="59" t="n"/>
      <c r="BP1296" s="59" t="n"/>
      <c r="BQ1296" s="59" t="n"/>
      <c r="BR1296" s="59" t="n"/>
      <c r="BS1296" s="59" t="n"/>
      <c r="BT1296" s="59" t="n"/>
      <c r="BU1296" s="59" t="n"/>
      <c r="BV1296" s="59" t="n"/>
      <c r="BW1296" s="59" t="n"/>
      <c r="BX1296" s="59" t="n"/>
      <c r="BY1296" s="59" t="n"/>
      <c r="BZ1296" s="59" t="n"/>
      <c r="CA1296" s="59" t="n"/>
      <c r="CB1296" s="59" t="n"/>
      <c r="CC1296" s="59" t="n"/>
      <c r="CD1296" s="59" t="n"/>
      <c r="CE1296" s="59" t="n"/>
      <c r="CF1296" s="59" t="n"/>
      <c r="CG1296" s="59" t="n"/>
      <c r="CH1296" s="59" t="n"/>
      <c r="CI1296" s="59" t="n"/>
      <c r="CJ1296" s="59" t="n"/>
      <c r="CK1296" s="59" t="n"/>
      <c r="CL1296" s="59" t="n"/>
      <c r="CM1296" s="59" t="n"/>
      <c r="CN1296" s="59" t="n"/>
      <c r="CO1296" s="59" t="n"/>
      <c r="CP1296" s="59" t="n"/>
      <c r="CQ1296" s="59" t="n"/>
      <c r="CR1296" s="59" t="n"/>
      <c r="CS1296" s="59" t="n"/>
      <c r="CT1296" s="59" t="n"/>
      <c r="CU1296" s="59" t="n"/>
      <c r="CV1296" s="59" t="n"/>
      <c r="CW1296" s="59" t="n"/>
      <c r="CX1296" s="59" t="n"/>
      <c r="CY1296" s="59" t="n"/>
      <c r="CZ1296" s="59" t="n"/>
    </row>
    <row r="1297">
      <c r="D1297" s="59" t="inlineStr">
        <is>
          <t>Payable Date</t>
        </is>
      </c>
      <c r="E1297" s="59" t="n">
        <v>46293</v>
      </c>
      <c r="F1297" s="59" t="n">
        <v>46195</v>
      </c>
      <c r="G1297" s="59" t="n"/>
      <c r="H1297" s="59" t="n"/>
      <c r="I1297" s="59" t="n"/>
      <c r="J1297" s="59" t="n"/>
      <c r="K1297" s="59" t="n"/>
      <c r="L1297" s="59" t="n"/>
      <c r="M1297" s="59" t="n"/>
      <c r="N1297" s="59" t="n"/>
      <c r="O1297" s="59" t="n"/>
      <c r="P1297" s="59" t="n"/>
      <c r="Q1297" s="59" t="n"/>
      <c r="R1297" s="59" t="n"/>
      <c r="S1297" s="59" t="n"/>
      <c r="T1297" s="59" t="n"/>
      <c r="U1297" s="59" t="n"/>
      <c r="V1297" s="59" t="n"/>
      <c r="W1297" s="59" t="n"/>
      <c r="X1297" s="59" t="n"/>
      <c r="Y1297" s="59" t="n"/>
      <c r="Z1297" s="59" t="n"/>
      <c r="AA1297" s="59" t="n"/>
      <c r="AB1297" s="59" t="n"/>
      <c r="AC1297" s="59" t="n"/>
      <c r="AD1297" s="59" t="n"/>
      <c r="AE1297" s="59" t="n"/>
      <c r="AF1297" s="59" t="n"/>
      <c r="AG1297" s="59" t="n"/>
      <c r="AH1297" s="59" t="n"/>
      <c r="AI1297" s="59" t="n"/>
      <c r="AJ1297" s="59" t="n"/>
      <c r="AK1297" s="59" t="n"/>
      <c r="AL1297" s="59" t="n"/>
      <c r="AM1297" s="59" t="n"/>
      <c r="AN1297" s="59" t="n"/>
      <c r="AO1297" s="59" t="n"/>
      <c r="AP1297" s="59" t="n"/>
      <c r="AQ1297" s="59" t="n"/>
      <c r="AR1297" s="59" t="n"/>
      <c r="AS1297" s="59" t="n"/>
      <c r="AT1297" s="59" t="n"/>
      <c r="AU1297" s="59" t="n"/>
      <c r="AV1297" s="59" t="n"/>
      <c r="AW1297" s="59" t="n"/>
      <c r="AX1297" s="59" t="n"/>
      <c r="AY1297" s="59" t="n"/>
      <c r="AZ1297" s="59" t="n"/>
      <c r="BA1297" s="59" t="n"/>
      <c r="BB1297" s="59" t="n"/>
      <c r="BC1297" s="59" t="n"/>
      <c r="BD1297" s="59" t="n"/>
      <c r="BE1297" s="59" t="n"/>
      <c r="BF1297" s="59" t="n"/>
      <c r="BG1297" s="59" t="n"/>
      <c r="BH1297" s="59" t="n"/>
      <c r="BI1297" s="59" t="n"/>
      <c r="BJ1297" s="59" t="n"/>
      <c r="BK1297" s="59" t="n"/>
      <c r="BL1297" s="59" t="n"/>
      <c r="BM1297" s="59" t="n"/>
      <c r="BN1297" s="59" t="n"/>
      <c r="BO1297" s="59" t="n"/>
      <c r="BP1297" s="59" t="n"/>
      <c r="BQ1297" s="59" t="n"/>
      <c r="BR1297" s="59" t="n"/>
      <c r="BS1297" s="59" t="n"/>
      <c r="BT1297" s="59" t="n"/>
      <c r="BU1297" s="59" t="n"/>
      <c r="BV1297" s="59" t="n"/>
      <c r="BW1297" s="59" t="n"/>
      <c r="BX1297" s="59" t="n"/>
      <c r="BY1297" s="59" t="n"/>
      <c r="BZ1297" s="59" t="n"/>
      <c r="CA1297" s="59" t="n"/>
      <c r="CB1297" s="59" t="n"/>
      <c r="CC1297" s="59" t="n"/>
      <c r="CD1297" s="59" t="n"/>
      <c r="CE1297" s="59" t="n"/>
      <c r="CF1297" s="59" t="n"/>
      <c r="CG1297" s="59" t="n"/>
      <c r="CH1297" s="59" t="n"/>
      <c r="CI1297" s="59" t="n"/>
      <c r="CJ1297" s="59" t="n"/>
      <c r="CK1297" s="59" t="n"/>
      <c r="CL1297" s="59" t="n"/>
      <c r="CM1297" s="59" t="n"/>
      <c r="CN1297" s="59" t="n"/>
      <c r="CO1297" s="59" t="n"/>
      <c r="CP1297" s="59" t="n"/>
      <c r="CQ1297" s="59" t="n"/>
      <c r="CR1297" s="59" t="n"/>
      <c r="CS1297" s="59" t="n"/>
      <c r="CT1297" s="59" t="n"/>
      <c r="CU1297" s="59" t="n"/>
      <c r="CV1297" s="59" t="n"/>
      <c r="CW1297" s="59" t="n"/>
      <c r="CX1297" s="59" t="n"/>
      <c r="CY1297" s="59" t="n"/>
      <c r="CZ1297" s="59" t="n"/>
    </row>
    <row r="1298">
      <c r="D1298" s="107" t="inlineStr">
        <is>
          <t>Dividend Amount</t>
        </is>
      </c>
      <c r="E1298" s="107" t="n">
        <v>0.26</v>
      </c>
      <c r="F1298" s="107" t="n">
        <v>0.26</v>
      </c>
      <c r="G1298" s="107" t="n"/>
      <c r="H1298" s="107" t="n"/>
      <c r="I1298" s="107" t="n"/>
      <c r="J1298" s="107" t="n"/>
      <c r="K1298" s="107" t="n"/>
      <c r="L1298" s="107" t="n"/>
      <c r="M1298" s="107" t="n"/>
      <c r="N1298" s="107" t="n"/>
      <c r="O1298" s="107" t="n"/>
      <c r="P1298" s="107" t="n"/>
      <c r="Q1298" s="107" t="n"/>
      <c r="R1298" s="107" t="n"/>
      <c r="S1298" s="107" t="n"/>
      <c r="T1298" s="107" t="n"/>
      <c r="U1298" s="107" t="n"/>
      <c r="V1298" s="107" t="n"/>
      <c r="W1298" s="107" t="n"/>
      <c r="X1298" s="107" t="n"/>
      <c r="Y1298" s="107" t="n"/>
      <c r="Z1298" s="107" t="n"/>
      <c r="AA1298" s="107" t="n"/>
      <c r="AB1298" s="107" t="n"/>
      <c r="AC1298" s="107" t="n"/>
      <c r="AD1298" s="107" t="n"/>
      <c r="AE1298" s="107" t="n"/>
      <c r="AF1298" s="107" t="n"/>
      <c r="AG1298" s="107" t="n"/>
      <c r="AH1298" s="107" t="n"/>
      <c r="AI1298" s="107" t="n"/>
      <c r="AJ1298" s="107" t="n"/>
      <c r="AK1298" s="107" t="n"/>
      <c r="AL1298" s="107" t="n"/>
      <c r="AM1298" s="107" t="n"/>
      <c r="AN1298" s="107" t="n"/>
      <c r="AO1298" s="107" t="n"/>
      <c r="AP1298" s="107" t="n"/>
      <c r="AQ1298" s="107" t="n"/>
      <c r="AR1298" s="107" t="n"/>
      <c r="AS1298" s="107" t="n"/>
      <c r="AT1298" s="107" t="n"/>
      <c r="AU1298" s="107" t="n"/>
      <c r="AV1298" s="107" t="n"/>
      <c r="AW1298" s="107" t="n"/>
      <c r="AX1298" s="107" t="n"/>
      <c r="AY1298" s="107" t="n"/>
      <c r="AZ1298" s="107" t="n"/>
      <c r="BA1298" s="107" t="n"/>
      <c r="BB1298" s="107" t="n"/>
      <c r="BC1298" s="107" t="n"/>
      <c r="BD1298" s="107" t="n"/>
      <c r="BE1298" s="107" t="n"/>
      <c r="BF1298" s="107" t="n"/>
      <c r="BG1298" s="107" t="n"/>
      <c r="BH1298" s="107" t="n"/>
      <c r="BI1298" s="107" t="n"/>
      <c r="BJ1298" s="107" t="n"/>
      <c r="BK1298" s="107" t="n"/>
      <c r="BL1298" s="107" t="n"/>
      <c r="BM1298" s="107" t="n"/>
      <c r="BN1298" s="107" t="n"/>
      <c r="BO1298" s="107" t="n"/>
      <c r="BP1298" s="107" t="n"/>
      <c r="BQ1298" s="107" t="n"/>
      <c r="BR1298" s="107" t="n"/>
      <c r="BS1298" s="107" t="n"/>
      <c r="BT1298" s="107" t="n"/>
      <c r="BU1298" s="107" t="n"/>
      <c r="BV1298" s="107" t="n"/>
      <c r="BW1298" s="107" t="n"/>
      <c r="BX1298" s="107" t="n"/>
      <c r="BY1298" s="107" t="n"/>
      <c r="BZ1298" s="107" t="n"/>
      <c r="CA1298" s="107" t="n"/>
      <c r="CB1298" s="107" t="n"/>
      <c r="CC1298" s="107" t="n"/>
      <c r="CD1298" s="107" t="n"/>
      <c r="CE1298" s="107" t="n"/>
      <c r="CF1298" s="107" t="n"/>
      <c r="CG1298" s="107" t="n"/>
      <c r="CH1298" s="107" t="n"/>
      <c r="CI1298" s="107" t="n"/>
      <c r="CJ1298" s="107" t="n"/>
      <c r="CK1298" s="107" t="n"/>
      <c r="CL1298" s="107" t="n"/>
      <c r="CM1298" s="107" t="n"/>
      <c r="CN1298" s="107" t="n"/>
      <c r="CO1298" s="107" t="n"/>
      <c r="CP1298" s="107" t="n"/>
      <c r="CQ1298" s="107" t="n"/>
      <c r="CR1298" s="107" t="n"/>
      <c r="CS1298" s="107" t="n"/>
      <c r="CT1298" s="107" t="n"/>
      <c r="CU1298" s="107" t="n"/>
      <c r="CV1298" s="107" t="n"/>
      <c r="CW1298" s="107" t="n"/>
      <c r="CX1298" s="107" t="n"/>
      <c r="CY1298" s="107" t="n"/>
      <c r="CZ1298" s="107" t="n"/>
    </row>
    <row r="1299">
      <c r="D1299" t="inlineStr">
        <is>
          <t>Dividend Frequency</t>
        </is>
      </c>
      <c r="E1299" t="inlineStr">
        <is>
          <t>Quarter</t>
        </is>
      </c>
      <c r="F1299" t="inlineStr">
        <is>
          <t>Quarter</t>
        </is>
      </c>
    </row>
    <row r="1300">
      <c r="D1300" t="inlineStr">
        <is>
          <t>Dividend Type</t>
        </is>
      </c>
      <c r="E1300" t="inlineStr">
        <is>
          <t>Regular Cash</t>
        </is>
      </c>
      <c r="F1300" t="inlineStr">
        <is>
          <t>Regular Cash</t>
        </is>
      </c>
    </row>
    <row r="1301">
      <c r="A1301" s="2">
        <f>IF($A1294="","","   projections")</f>
        <v/>
      </c>
      <c r="B1301" s="68">
        <f>IF($A1294="",0,COUNT($E1302:$CZ1302))</f>
        <v/>
      </c>
      <c r="C1301" s="69">
        <f>IF($B1301=0,0,MAX($E1302:$CZ1302))</f>
        <v/>
      </c>
      <c r="D1301" s="58">
        <f>_xll.BDS($A1294,'Field Check'!$C$42,"headers=y","startcol=1","endcol=3","dir=h","cols=41;rows=3")</f>
        <v/>
      </c>
      <c r="E1301" s="59" t="n">
        <v>46317</v>
      </c>
      <c r="F1301" s="59" t="n">
        <v>46441</v>
      </c>
      <c r="G1301" s="59" t="n">
        <v>46499</v>
      </c>
      <c r="H1301" s="59" t="n">
        <v>46588</v>
      </c>
      <c r="I1301" s="59" t="n">
        <v>46686</v>
      </c>
      <c r="J1301" s="59" t="n">
        <v>46806</v>
      </c>
      <c r="K1301" s="59" t="n">
        <v>46870</v>
      </c>
      <c r="L1301" s="59" t="n">
        <v>46954</v>
      </c>
      <c r="M1301" s="59" t="n">
        <v>47052</v>
      </c>
      <c r="N1301" s="59" t="n">
        <v>47172</v>
      </c>
      <c r="O1301" s="59" t="n">
        <v>47234</v>
      </c>
      <c r="P1301" s="59" t="n">
        <v>47319</v>
      </c>
      <c r="Q1301" s="59" t="n">
        <v>47417</v>
      </c>
      <c r="R1301" s="59" t="n">
        <v>47536</v>
      </c>
      <c r="S1301" s="59" t="n">
        <v>47599</v>
      </c>
      <c r="T1301" s="59" t="n">
        <v>47683</v>
      </c>
      <c r="U1301" s="59" t="n">
        <v>47781</v>
      </c>
      <c r="V1301" s="59" t="n">
        <v>47900</v>
      </c>
      <c r="W1301" s="59" t="n">
        <v>47962</v>
      </c>
      <c r="X1301" s="59" t="n">
        <v>48047</v>
      </c>
      <c r="Y1301" s="59" t="n">
        <v>48145</v>
      </c>
      <c r="Z1301" s="59" t="n">
        <v>48267</v>
      </c>
      <c r="AA1301" s="59" t="n">
        <v>48326</v>
      </c>
      <c r="AB1301" s="59" t="n">
        <v>48415</v>
      </c>
      <c r="AC1301" s="59" t="n">
        <v>48513</v>
      </c>
      <c r="AD1301" s="59" t="n">
        <v>48633</v>
      </c>
      <c r="AE1301" s="59" t="n">
        <v>48690</v>
      </c>
      <c r="AF1301" s="59" t="n">
        <v>48780</v>
      </c>
      <c r="AG1301" s="59" t="n">
        <v>48877</v>
      </c>
      <c r="AH1301" s="59" t="n">
        <v>48997</v>
      </c>
      <c r="AI1301" s="59" t="n">
        <v>49054</v>
      </c>
      <c r="AJ1301" s="59" t="n">
        <v>49144</v>
      </c>
      <c r="AK1301" s="59" t="n">
        <v>49241</v>
      </c>
      <c r="AL1301" s="59" t="n">
        <v>49368</v>
      </c>
      <c r="AM1301" s="59" t="n">
        <v>49425</v>
      </c>
      <c r="AN1301" s="59" t="n">
        <v>49515</v>
      </c>
      <c r="AO1301" s="59" t="n">
        <v>49612</v>
      </c>
      <c r="AP1301" s="59" t="n">
        <v>49732</v>
      </c>
      <c r="AQ1301" s="59" t="n">
        <v>49789</v>
      </c>
      <c r="AR1301" s="59" t="n">
        <v>49879</v>
      </c>
      <c r="AS1301" s="59" t="n"/>
      <c r="AT1301" s="59" t="n"/>
      <c r="AU1301" s="59" t="n"/>
      <c r="AV1301" s="59" t="n"/>
      <c r="AW1301" s="59" t="n"/>
      <c r="AX1301" s="59" t="n"/>
      <c r="AY1301" s="59" t="n"/>
      <c r="AZ1301" s="59" t="n"/>
      <c r="BA1301" s="59" t="n"/>
      <c r="BB1301" s="59" t="n"/>
      <c r="BC1301" s="59" t="n"/>
      <c r="BD1301" s="59" t="n"/>
      <c r="BE1301" s="59" t="n"/>
      <c r="BF1301" s="59" t="n"/>
      <c r="BG1301" s="59" t="n"/>
      <c r="BH1301" s="59" t="n"/>
      <c r="BI1301" s="59" t="n"/>
      <c r="BJ1301" s="59" t="n"/>
      <c r="BK1301" s="59" t="n"/>
      <c r="BL1301" s="59" t="n"/>
      <c r="BM1301" s="59" t="n"/>
      <c r="BN1301" s="59" t="n"/>
      <c r="BO1301" s="59" t="n"/>
      <c r="BP1301" s="59" t="n"/>
      <c r="BQ1301" s="59" t="n"/>
      <c r="BR1301" s="59" t="n"/>
      <c r="BS1301" s="59" t="n"/>
      <c r="BT1301" s="59" t="n"/>
      <c r="BU1301" s="59" t="n"/>
      <c r="BV1301" s="59" t="n"/>
      <c r="BW1301" s="59" t="n"/>
      <c r="BX1301" s="59" t="n"/>
      <c r="BY1301" s="59" t="n"/>
      <c r="BZ1301" s="59" t="n"/>
      <c r="CA1301" s="59" t="n"/>
      <c r="CB1301" s="59" t="n"/>
      <c r="CC1301" s="59" t="n"/>
      <c r="CD1301" s="59" t="n"/>
      <c r="CE1301" s="59" t="n"/>
      <c r="CF1301" s="59" t="n"/>
      <c r="CG1301" s="59" t="n"/>
      <c r="CH1301" s="59" t="n"/>
      <c r="CI1301" s="59" t="n"/>
      <c r="CJ1301" s="59" t="n"/>
      <c r="CK1301" s="59" t="n"/>
      <c r="CL1301" s="59" t="n"/>
      <c r="CM1301" s="59" t="n"/>
      <c r="CN1301" s="59" t="n"/>
      <c r="CO1301" s="59" t="n"/>
      <c r="CP1301" s="59" t="n"/>
      <c r="CQ1301" s="59" t="n"/>
      <c r="CR1301" s="59" t="n"/>
      <c r="CS1301" s="59" t="n"/>
      <c r="CT1301" s="59" t="n"/>
      <c r="CU1301" s="59" t="n"/>
      <c r="CV1301" s="59" t="n"/>
      <c r="CW1301" s="59" t="n"/>
      <c r="CX1301" s="59" t="n"/>
      <c r="CY1301" s="59" t="n"/>
      <c r="CZ1301" s="59" t="n"/>
    </row>
    <row r="1302">
      <c r="D1302" s="59" t="inlineStr">
        <is>
          <t>Ex-Date</t>
        </is>
      </c>
      <c r="E1302" s="59" t="n">
        <v>46350</v>
      </c>
      <c r="F1302" s="59" t="n">
        <v>46454</v>
      </c>
      <c r="G1302" s="59" t="n">
        <v>46538</v>
      </c>
      <c r="H1302" s="59" t="n">
        <v>46636</v>
      </c>
      <c r="I1302" s="59" t="n">
        <v>46714</v>
      </c>
      <c r="J1302" s="59" t="n">
        <v>46820</v>
      </c>
      <c r="K1302" s="59" t="n">
        <v>46904</v>
      </c>
      <c r="L1302" s="59" t="n">
        <v>47002</v>
      </c>
      <c r="M1302" s="59" t="n">
        <v>47086</v>
      </c>
      <c r="N1302" s="59" t="n">
        <v>47185</v>
      </c>
      <c r="O1302" s="59" t="n">
        <v>47269</v>
      </c>
      <c r="P1302" s="59" t="n">
        <v>47367</v>
      </c>
      <c r="Q1302" s="59" t="n">
        <v>47450</v>
      </c>
      <c r="R1302" s="59" t="n">
        <v>47549</v>
      </c>
      <c r="S1302" s="59" t="n">
        <v>47634</v>
      </c>
      <c r="T1302" s="59" t="n">
        <v>47731</v>
      </c>
      <c r="U1302" s="59" t="n">
        <v>47813</v>
      </c>
      <c r="V1302" s="59" t="n">
        <v>47913</v>
      </c>
      <c r="W1302" s="59" t="n">
        <v>47998</v>
      </c>
      <c r="X1302" s="59" t="n">
        <v>48095</v>
      </c>
      <c r="Y1302" s="59" t="n">
        <v>48177</v>
      </c>
      <c r="Z1302" s="59" t="n">
        <v>48281</v>
      </c>
      <c r="AA1302" s="59" t="n">
        <v>48365</v>
      </c>
      <c r="AB1302" s="59" t="n">
        <v>48463</v>
      </c>
      <c r="AC1302" s="59" t="n">
        <v>48541</v>
      </c>
      <c r="AD1302" s="59" t="n">
        <v>48646</v>
      </c>
      <c r="AE1302" s="59" t="n">
        <v>48730</v>
      </c>
      <c r="AF1302" s="59" t="n">
        <v>48828</v>
      </c>
      <c r="AG1302" s="59" t="n">
        <v>48905</v>
      </c>
      <c r="AH1302" s="59" t="n">
        <v>49010</v>
      </c>
      <c r="AI1302" s="59" t="n">
        <v>49101</v>
      </c>
      <c r="AJ1302" s="59" t="n">
        <v>49192</v>
      </c>
      <c r="AK1302" s="59" t="n">
        <v>49269</v>
      </c>
      <c r="AL1302" s="59" t="n">
        <v>49381</v>
      </c>
      <c r="AM1302" s="59" t="n">
        <v>49472</v>
      </c>
      <c r="AN1302" s="59" t="n">
        <v>49563</v>
      </c>
      <c r="AO1302" s="59" t="n">
        <v>49640</v>
      </c>
      <c r="AP1302" s="59" t="n">
        <v>49745</v>
      </c>
      <c r="AQ1302" s="59" t="n">
        <v>49836</v>
      </c>
      <c r="AR1302" s="59" t="n">
        <v>49927</v>
      </c>
      <c r="AS1302" s="59" t="n"/>
      <c r="AT1302" s="59" t="n"/>
      <c r="AU1302" s="59" t="n"/>
      <c r="AV1302" s="59" t="n"/>
      <c r="AW1302" s="59" t="n"/>
      <c r="AX1302" s="59" t="n"/>
      <c r="AY1302" s="59" t="n"/>
      <c r="AZ1302" s="59" t="n"/>
      <c r="BA1302" s="59" t="n"/>
      <c r="BB1302" s="59" t="n"/>
      <c r="BC1302" s="59" t="n"/>
      <c r="BD1302" s="59" t="n"/>
      <c r="BE1302" s="59" t="n"/>
      <c r="BF1302" s="59" t="n"/>
      <c r="BG1302" s="59" t="n"/>
      <c r="BH1302" s="59" t="n"/>
      <c r="BI1302" s="59" t="n"/>
      <c r="BJ1302" s="59" t="n"/>
      <c r="BK1302" s="59" t="n"/>
      <c r="BL1302" s="59" t="n"/>
      <c r="BM1302" s="59" t="n"/>
      <c r="BN1302" s="59" t="n"/>
      <c r="BO1302" s="59" t="n"/>
      <c r="BP1302" s="59" t="n"/>
      <c r="BQ1302" s="59" t="n"/>
      <c r="BR1302" s="59" t="n"/>
      <c r="BS1302" s="59" t="n"/>
      <c r="BT1302" s="59" t="n"/>
      <c r="BU1302" s="59" t="n"/>
      <c r="BV1302" s="59" t="n"/>
      <c r="BW1302" s="59" t="n"/>
      <c r="BX1302" s="59" t="n"/>
      <c r="BY1302" s="59" t="n"/>
      <c r="BZ1302" s="59" t="n"/>
      <c r="CA1302" s="59" t="n"/>
      <c r="CB1302" s="59" t="n"/>
      <c r="CC1302" s="59" t="n"/>
      <c r="CD1302" s="59" t="n"/>
      <c r="CE1302" s="59" t="n"/>
      <c r="CF1302" s="59" t="n"/>
      <c r="CG1302" s="59" t="n"/>
      <c r="CH1302" s="59" t="n"/>
      <c r="CI1302" s="59" t="n"/>
      <c r="CJ1302" s="59" t="n"/>
      <c r="CK1302" s="59" t="n"/>
      <c r="CL1302" s="59" t="n"/>
      <c r="CM1302" s="59" t="n"/>
      <c r="CN1302" s="59" t="n"/>
      <c r="CO1302" s="59" t="n"/>
      <c r="CP1302" s="59" t="n"/>
      <c r="CQ1302" s="59" t="n"/>
      <c r="CR1302" s="59" t="n"/>
      <c r="CS1302" s="59" t="n"/>
      <c r="CT1302" s="59" t="n"/>
      <c r="CU1302" s="59" t="n"/>
      <c r="CV1302" s="59" t="n"/>
      <c r="CW1302" s="59" t="n"/>
      <c r="CX1302" s="59" t="n"/>
      <c r="CY1302" s="59" t="n"/>
      <c r="CZ1302" s="59" t="n"/>
    </row>
    <row r="1303">
      <c r="D1303" s="107" t="inlineStr">
        <is>
          <t>Amount Per Share</t>
        </is>
      </c>
      <c r="E1303" s="107" t="n">
        <v>0.26</v>
      </c>
      <c r="F1303" s="107" t="n">
        <v>0.26</v>
      </c>
      <c r="G1303" s="107" t="n">
        <v>0.26</v>
      </c>
      <c r="H1303" s="107" t="n">
        <v>0.26</v>
      </c>
      <c r="I1303" s="107" t="n">
        <v>0.26</v>
      </c>
      <c r="J1303" s="107" t="n">
        <v>0.26</v>
      </c>
      <c r="K1303" s="107" t="n">
        <v>0.26</v>
      </c>
      <c r="L1303" s="107" t="n">
        <v>0.26</v>
      </c>
      <c r="M1303" s="107" t="n">
        <v>0.26</v>
      </c>
      <c r="N1303" s="107" t="n">
        <v>0.26</v>
      </c>
      <c r="O1303" s="107" t="n">
        <v>0.26</v>
      </c>
      <c r="P1303" s="107" t="n">
        <v>0.26</v>
      </c>
      <c r="Q1303" s="107" t="n">
        <v>0.26</v>
      </c>
      <c r="R1303" s="107" t="n">
        <v>0.26</v>
      </c>
      <c r="S1303" s="107" t="n">
        <v>0.26</v>
      </c>
      <c r="T1303" s="107" t="n">
        <v>0.26</v>
      </c>
      <c r="U1303" s="107" t="n">
        <v>0.26</v>
      </c>
      <c r="V1303" s="107" t="n">
        <v>0.26</v>
      </c>
      <c r="W1303" s="107" t="n">
        <v>0.26</v>
      </c>
      <c r="X1303" s="107" t="n">
        <v>0.26</v>
      </c>
      <c r="Y1303" s="107" t="n">
        <v>0.26</v>
      </c>
      <c r="Z1303" s="107" t="n">
        <v>0.26</v>
      </c>
      <c r="AA1303" s="107" t="n">
        <v>0.26</v>
      </c>
      <c r="AB1303" s="107" t="n">
        <v>0.26</v>
      </c>
      <c r="AC1303" s="107" t="n">
        <v>0.26</v>
      </c>
      <c r="AD1303" s="107" t="n">
        <v>0.26</v>
      </c>
      <c r="AE1303" s="107" t="n">
        <v>0.26</v>
      </c>
      <c r="AF1303" s="107" t="n">
        <v>0.26</v>
      </c>
      <c r="AG1303" s="107" t="n">
        <v>0.26</v>
      </c>
      <c r="AH1303" s="107" t="n">
        <v>0.26</v>
      </c>
      <c r="AI1303" s="107" t="n">
        <v>0.26</v>
      </c>
      <c r="AJ1303" s="107" t="n">
        <v>0.26</v>
      </c>
      <c r="AK1303" s="107" t="n">
        <v>0.26</v>
      </c>
      <c r="AL1303" s="107" t="n">
        <v>0.26</v>
      </c>
      <c r="AM1303" s="107" t="n">
        <v>0.26</v>
      </c>
      <c r="AN1303" s="107" t="n">
        <v>0.26</v>
      </c>
      <c r="AO1303" s="107" t="n">
        <v>0.26</v>
      </c>
      <c r="AP1303" s="107" t="n">
        <v>0.26</v>
      </c>
      <c r="AQ1303" s="107" t="n">
        <v>0.26</v>
      </c>
      <c r="AR1303" s="107" t="n">
        <v>0.26</v>
      </c>
      <c r="AS1303" s="107" t="n"/>
      <c r="AT1303" s="107" t="n"/>
      <c r="AU1303" s="107" t="n"/>
      <c r="AV1303" s="107" t="n"/>
      <c r="AW1303" s="107" t="n"/>
      <c r="AX1303" s="107" t="n"/>
      <c r="AY1303" s="107" t="n"/>
      <c r="AZ1303" s="107" t="n"/>
      <c r="BA1303" s="107" t="n"/>
      <c r="BB1303" s="107" t="n"/>
      <c r="BC1303" s="107" t="n"/>
      <c r="BD1303" s="107" t="n"/>
      <c r="BE1303" s="107" t="n"/>
      <c r="BF1303" s="107" t="n"/>
      <c r="BG1303" s="107" t="n"/>
      <c r="BH1303" s="107" t="n"/>
      <c r="BI1303" s="107" t="n"/>
      <c r="BJ1303" s="107" t="n"/>
      <c r="BK1303" s="107" t="n"/>
      <c r="BL1303" s="107" t="n"/>
      <c r="BM1303" s="107" t="n"/>
      <c r="BN1303" s="107" t="n"/>
      <c r="BO1303" s="107" t="n"/>
      <c r="BP1303" s="107" t="n"/>
      <c r="BQ1303" s="107" t="n"/>
      <c r="BR1303" s="107" t="n"/>
      <c r="BS1303" s="107" t="n"/>
      <c r="BT1303" s="107" t="n"/>
      <c r="BU1303" s="107" t="n"/>
      <c r="BV1303" s="107" t="n"/>
      <c r="BW1303" s="107" t="n"/>
      <c r="BX1303" s="107" t="n"/>
      <c r="BY1303" s="107" t="n"/>
      <c r="BZ1303" s="107" t="n"/>
      <c r="CA1303" s="107" t="n"/>
      <c r="CB1303" s="107" t="n"/>
      <c r="CC1303" s="107" t="n"/>
      <c r="CD1303" s="107" t="n"/>
      <c r="CE1303" s="107" t="n"/>
      <c r="CF1303" s="107" t="n"/>
      <c r="CG1303" s="107" t="n"/>
      <c r="CH1303" s="107" t="n"/>
      <c r="CI1303" s="107" t="n"/>
      <c r="CJ1303" s="107" t="n"/>
      <c r="CK1303" s="107" t="n"/>
      <c r="CL1303" s="107" t="n"/>
      <c r="CM1303" s="107" t="n"/>
      <c r="CN1303" s="107" t="n"/>
      <c r="CO1303" s="107" t="n"/>
      <c r="CP1303" s="107" t="n"/>
      <c r="CQ1303" s="107" t="n"/>
      <c r="CR1303" s="107" t="n"/>
      <c r="CS1303" s="107" t="n"/>
      <c r="CT1303" s="107" t="n"/>
      <c r="CU1303" s="107" t="n"/>
      <c r="CV1303" s="107" t="n"/>
      <c r="CW1303" s="107" t="n"/>
      <c r="CX1303" s="107" t="n"/>
      <c r="CY1303" s="107" t="n"/>
      <c r="CZ1303" s="107" t="n"/>
    </row>
    <row r="1305">
      <c r="A1305" s="126">
        <f>IF('AS51'!$C$124="","",'AS51'!$C$124)</f>
        <v/>
      </c>
      <c r="B1305" s="68">
        <f>IF($A1305="",0,COUNT($E1306:$CZ1306))</f>
        <v/>
      </c>
      <c r="C1305" s="69">
        <f>IF($B1305=0,0,MAX($E1306:$CZ1306))</f>
        <v/>
      </c>
      <c r="D1305" s="58">
        <f>_xll.BDS($A1305,'Field Check'!$C$44,"headers=y","startcol=1","endcol=7","dir=h","DVD_START_DT",'Field Check'!$C$59,"DVD_END_DT",'Field Check'!$D$59)</f>
        <v/>
      </c>
      <c r="E1305" s="59" t="n"/>
      <c r="F1305" s="59" t="n"/>
      <c r="G1305" s="59" t="n"/>
      <c r="H1305" s="59" t="n"/>
      <c r="I1305" s="59" t="n"/>
      <c r="J1305" s="59" t="n"/>
      <c r="K1305" s="59" t="n"/>
      <c r="L1305" s="59" t="n"/>
      <c r="M1305" s="59" t="n"/>
      <c r="N1305" s="59" t="n"/>
      <c r="O1305" s="59" t="n"/>
      <c r="P1305" s="59" t="n"/>
      <c r="Q1305" s="59" t="n"/>
      <c r="R1305" s="59" t="n"/>
      <c r="S1305" s="59" t="n"/>
      <c r="T1305" s="59" t="n"/>
      <c r="U1305" s="59" t="n"/>
      <c r="V1305" s="59" t="n"/>
      <c r="W1305" s="59" t="n"/>
      <c r="X1305" s="59" t="n"/>
      <c r="Y1305" s="59" t="n"/>
      <c r="Z1305" s="59" t="n"/>
      <c r="AA1305" s="59" t="n"/>
      <c r="AB1305" s="59" t="n"/>
      <c r="AC1305" s="59" t="n"/>
      <c r="AD1305" s="59" t="n"/>
      <c r="AE1305" s="59" t="n"/>
      <c r="AF1305" s="59" t="n"/>
      <c r="AG1305" s="59" t="n"/>
      <c r="AH1305" s="59" t="n"/>
      <c r="AI1305" s="59" t="n"/>
      <c r="AJ1305" s="59" t="n"/>
      <c r="AK1305" s="59" t="n"/>
      <c r="AL1305" s="59" t="n"/>
      <c r="AM1305" s="59" t="n"/>
      <c r="AN1305" s="59" t="n"/>
      <c r="AO1305" s="59" t="n"/>
      <c r="AP1305" s="59" t="n"/>
      <c r="AQ1305" s="59" t="n"/>
      <c r="AR1305" s="59" t="n"/>
      <c r="AS1305" s="59" t="n"/>
      <c r="AT1305" s="59" t="n"/>
      <c r="AU1305" s="59" t="n"/>
      <c r="AV1305" s="59" t="n"/>
      <c r="AW1305" s="59" t="n"/>
      <c r="AX1305" s="59" t="n"/>
      <c r="AY1305" s="59" t="n"/>
      <c r="AZ1305" s="59" t="n"/>
      <c r="BA1305" s="59" t="n"/>
      <c r="BB1305" s="59" t="n"/>
      <c r="BC1305" s="59" t="n"/>
      <c r="BD1305" s="59" t="n"/>
      <c r="BE1305" s="59" t="n"/>
      <c r="BF1305" s="59" t="n"/>
      <c r="BG1305" s="59" t="n"/>
      <c r="BH1305" s="59" t="n"/>
      <c r="BI1305" s="59" t="n"/>
      <c r="BJ1305" s="59" t="n"/>
      <c r="BK1305" s="59" t="n"/>
      <c r="BL1305" s="59" t="n"/>
      <c r="BM1305" s="59" t="n"/>
      <c r="BN1305" s="59" t="n"/>
      <c r="BO1305" s="59" t="n"/>
      <c r="BP1305" s="59" t="n"/>
      <c r="BQ1305" s="59" t="n"/>
      <c r="BR1305" s="59" t="n"/>
      <c r="BS1305" s="59" t="n"/>
      <c r="BT1305" s="59" t="n"/>
      <c r="BU1305" s="59" t="n"/>
      <c r="BV1305" s="59" t="n"/>
      <c r="BW1305" s="59" t="n"/>
      <c r="BX1305" s="59" t="n"/>
      <c r="BY1305" s="59" t="n"/>
      <c r="BZ1305" s="59" t="n"/>
      <c r="CA1305" s="59" t="n"/>
      <c r="CB1305" s="59" t="n"/>
      <c r="CC1305" s="59" t="n"/>
      <c r="CD1305" s="59" t="n"/>
      <c r="CE1305" s="59" t="n"/>
      <c r="CF1305" s="59" t="n"/>
      <c r="CG1305" s="59" t="n"/>
      <c r="CH1305" s="59" t="n"/>
      <c r="CI1305" s="59" t="n"/>
      <c r="CJ1305" s="59" t="n"/>
      <c r="CK1305" s="59" t="n"/>
      <c r="CL1305" s="59" t="n"/>
      <c r="CM1305" s="59" t="n"/>
      <c r="CN1305" s="59" t="n"/>
      <c r="CO1305" s="59" t="n"/>
      <c r="CP1305" s="59" t="n"/>
      <c r="CQ1305" s="59" t="n"/>
      <c r="CR1305" s="59" t="n"/>
      <c r="CS1305" s="59" t="n"/>
      <c r="CT1305" s="59" t="n"/>
      <c r="CU1305" s="59" t="n"/>
      <c r="CV1305" s="59" t="n"/>
      <c r="CW1305" s="59" t="n"/>
      <c r="CX1305" s="59" t="n"/>
      <c r="CY1305" s="59" t="n"/>
      <c r="CZ1305" s="59" t="n"/>
    </row>
    <row r="1306">
      <c r="D1306" s="59" t="n"/>
      <c r="E1306" s="59" t="n"/>
      <c r="F1306" s="59" t="n"/>
      <c r="G1306" s="59" t="n"/>
      <c r="H1306" s="59" t="n"/>
      <c r="I1306" s="59" t="n"/>
      <c r="J1306" s="59" t="n"/>
      <c r="K1306" s="59" t="n"/>
      <c r="L1306" s="59" t="n"/>
      <c r="M1306" s="59" t="n"/>
      <c r="N1306" s="59" t="n"/>
      <c r="O1306" s="59" t="n"/>
      <c r="P1306" s="59" t="n"/>
      <c r="Q1306" s="59" t="n"/>
      <c r="R1306" s="59" t="n"/>
      <c r="S1306" s="59" t="n"/>
      <c r="T1306" s="59" t="n"/>
      <c r="U1306" s="59" t="n"/>
      <c r="V1306" s="59" t="n"/>
      <c r="W1306" s="59" t="n"/>
      <c r="X1306" s="59" t="n"/>
      <c r="Y1306" s="59" t="n"/>
      <c r="Z1306" s="59" t="n"/>
      <c r="AA1306" s="59" t="n"/>
      <c r="AB1306" s="59" t="n"/>
      <c r="AC1306" s="59" t="n"/>
      <c r="AD1306" s="59" t="n"/>
      <c r="AE1306" s="59" t="n"/>
      <c r="AF1306" s="59" t="n"/>
      <c r="AG1306" s="59" t="n"/>
      <c r="AH1306" s="59" t="n"/>
      <c r="AI1306" s="59" t="n"/>
      <c r="AJ1306" s="59" t="n"/>
      <c r="AK1306" s="59" t="n"/>
      <c r="AL1306" s="59" t="n"/>
      <c r="AM1306" s="59" t="n"/>
      <c r="AN1306" s="59" t="n"/>
      <c r="AO1306" s="59" t="n"/>
      <c r="AP1306" s="59" t="n"/>
      <c r="AQ1306" s="59" t="n"/>
      <c r="AR1306" s="59" t="n"/>
      <c r="AS1306" s="59" t="n"/>
      <c r="AT1306" s="59" t="n"/>
      <c r="AU1306" s="59" t="n"/>
      <c r="AV1306" s="59" t="n"/>
      <c r="AW1306" s="59" t="n"/>
      <c r="AX1306" s="59" t="n"/>
      <c r="AY1306" s="59" t="n"/>
      <c r="AZ1306" s="59" t="n"/>
      <c r="BA1306" s="59" t="n"/>
      <c r="BB1306" s="59" t="n"/>
      <c r="BC1306" s="59" t="n"/>
      <c r="BD1306" s="59" t="n"/>
      <c r="BE1306" s="59" t="n"/>
      <c r="BF1306" s="59" t="n"/>
      <c r="BG1306" s="59" t="n"/>
      <c r="BH1306" s="59" t="n"/>
      <c r="BI1306" s="59" t="n"/>
      <c r="BJ1306" s="59" t="n"/>
      <c r="BK1306" s="59" t="n"/>
      <c r="BL1306" s="59" t="n"/>
      <c r="BM1306" s="59" t="n"/>
      <c r="BN1306" s="59" t="n"/>
      <c r="BO1306" s="59" t="n"/>
      <c r="BP1306" s="59" t="n"/>
      <c r="BQ1306" s="59" t="n"/>
      <c r="BR1306" s="59" t="n"/>
      <c r="BS1306" s="59" t="n"/>
      <c r="BT1306" s="59" t="n"/>
      <c r="BU1306" s="59" t="n"/>
      <c r="BV1306" s="59" t="n"/>
      <c r="BW1306" s="59" t="n"/>
      <c r="BX1306" s="59" t="n"/>
      <c r="BY1306" s="59" t="n"/>
      <c r="BZ1306" s="59" t="n"/>
      <c r="CA1306" s="59" t="n"/>
      <c r="CB1306" s="59" t="n"/>
      <c r="CC1306" s="59" t="n"/>
      <c r="CD1306" s="59" t="n"/>
      <c r="CE1306" s="59" t="n"/>
      <c r="CF1306" s="59" t="n"/>
      <c r="CG1306" s="59" t="n"/>
      <c r="CH1306" s="59" t="n"/>
      <c r="CI1306" s="59" t="n"/>
      <c r="CJ1306" s="59" t="n"/>
      <c r="CK1306" s="59" t="n"/>
      <c r="CL1306" s="59" t="n"/>
      <c r="CM1306" s="59" t="n"/>
      <c r="CN1306" s="59" t="n"/>
      <c r="CO1306" s="59" t="n"/>
      <c r="CP1306" s="59" t="n"/>
      <c r="CQ1306" s="59" t="n"/>
      <c r="CR1306" s="59" t="n"/>
      <c r="CS1306" s="59" t="n"/>
      <c r="CT1306" s="59" t="n"/>
      <c r="CU1306" s="59" t="n"/>
      <c r="CV1306" s="59" t="n"/>
      <c r="CW1306" s="59" t="n"/>
      <c r="CX1306" s="59" t="n"/>
      <c r="CY1306" s="59" t="n"/>
      <c r="CZ1306" s="59" t="n"/>
    </row>
    <row r="1307">
      <c r="D1307" s="59" t="n"/>
      <c r="E1307" s="59" t="n"/>
      <c r="F1307" s="59" t="n"/>
      <c r="G1307" s="59" t="n"/>
      <c r="H1307" s="59" t="n"/>
      <c r="I1307" s="59" t="n"/>
      <c r="J1307" s="59" t="n"/>
      <c r="K1307" s="59" t="n"/>
      <c r="L1307" s="59" t="n"/>
      <c r="M1307" s="59" t="n"/>
      <c r="N1307" s="59" t="n"/>
      <c r="O1307" s="59" t="n"/>
      <c r="P1307" s="59" t="n"/>
      <c r="Q1307" s="59" t="n"/>
      <c r="R1307" s="59" t="n"/>
      <c r="S1307" s="59" t="n"/>
      <c r="T1307" s="59" t="n"/>
      <c r="U1307" s="59" t="n"/>
      <c r="V1307" s="59" t="n"/>
      <c r="W1307" s="59" t="n"/>
      <c r="X1307" s="59" t="n"/>
      <c r="Y1307" s="59" t="n"/>
      <c r="Z1307" s="59" t="n"/>
      <c r="AA1307" s="59" t="n"/>
      <c r="AB1307" s="59" t="n"/>
      <c r="AC1307" s="59" t="n"/>
      <c r="AD1307" s="59" t="n"/>
      <c r="AE1307" s="59" t="n"/>
      <c r="AF1307" s="59" t="n"/>
      <c r="AG1307" s="59" t="n"/>
      <c r="AH1307" s="59" t="n"/>
      <c r="AI1307" s="59" t="n"/>
      <c r="AJ1307" s="59" t="n"/>
      <c r="AK1307" s="59" t="n"/>
      <c r="AL1307" s="59" t="n"/>
      <c r="AM1307" s="59" t="n"/>
      <c r="AN1307" s="59" t="n"/>
      <c r="AO1307" s="59" t="n"/>
      <c r="AP1307" s="59" t="n"/>
      <c r="AQ1307" s="59" t="n"/>
      <c r="AR1307" s="59" t="n"/>
      <c r="AS1307" s="59" t="n"/>
      <c r="AT1307" s="59" t="n"/>
      <c r="AU1307" s="59" t="n"/>
      <c r="AV1307" s="59" t="n"/>
      <c r="AW1307" s="59" t="n"/>
      <c r="AX1307" s="59" t="n"/>
      <c r="AY1307" s="59" t="n"/>
      <c r="AZ1307" s="59" t="n"/>
      <c r="BA1307" s="59" t="n"/>
      <c r="BB1307" s="59" t="n"/>
      <c r="BC1307" s="59" t="n"/>
      <c r="BD1307" s="59" t="n"/>
      <c r="BE1307" s="59" t="n"/>
      <c r="BF1307" s="59" t="n"/>
      <c r="BG1307" s="59" t="n"/>
      <c r="BH1307" s="59" t="n"/>
      <c r="BI1307" s="59" t="n"/>
      <c r="BJ1307" s="59" t="n"/>
      <c r="BK1307" s="59" t="n"/>
      <c r="BL1307" s="59" t="n"/>
      <c r="BM1307" s="59" t="n"/>
      <c r="BN1307" s="59" t="n"/>
      <c r="BO1307" s="59" t="n"/>
      <c r="BP1307" s="59" t="n"/>
      <c r="BQ1307" s="59" t="n"/>
      <c r="BR1307" s="59" t="n"/>
      <c r="BS1307" s="59" t="n"/>
      <c r="BT1307" s="59" t="n"/>
      <c r="BU1307" s="59" t="n"/>
      <c r="BV1307" s="59" t="n"/>
      <c r="BW1307" s="59" t="n"/>
      <c r="BX1307" s="59" t="n"/>
      <c r="BY1307" s="59" t="n"/>
      <c r="BZ1307" s="59" t="n"/>
      <c r="CA1307" s="59" t="n"/>
      <c r="CB1307" s="59" t="n"/>
      <c r="CC1307" s="59" t="n"/>
      <c r="CD1307" s="59" t="n"/>
      <c r="CE1307" s="59" t="n"/>
      <c r="CF1307" s="59" t="n"/>
      <c r="CG1307" s="59" t="n"/>
      <c r="CH1307" s="59" t="n"/>
      <c r="CI1307" s="59" t="n"/>
      <c r="CJ1307" s="59" t="n"/>
      <c r="CK1307" s="59" t="n"/>
      <c r="CL1307" s="59" t="n"/>
      <c r="CM1307" s="59" t="n"/>
      <c r="CN1307" s="59" t="n"/>
      <c r="CO1307" s="59" t="n"/>
      <c r="CP1307" s="59" t="n"/>
      <c r="CQ1307" s="59" t="n"/>
      <c r="CR1307" s="59" t="n"/>
      <c r="CS1307" s="59" t="n"/>
      <c r="CT1307" s="59" t="n"/>
      <c r="CU1307" s="59" t="n"/>
      <c r="CV1307" s="59" t="n"/>
      <c r="CW1307" s="59" t="n"/>
      <c r="CX1307" s="59" t="n"/>
      <c r="CY1307" s="59" t="n"/>
      <c r="CZ1307" s="59" t="n"/>
    </row>
    <row r="1308">
      <c r="D1308" s="59" t="n"/>
      <c r="E1308" s="59" t="n"/>
      <c r="F1308" s="59" t="n"/>
      <c r="G1308" s="59" t="n"/>
      <c r="H1308" s="59" t="n"/>
      <c r="I1308" s="59" t="n"/>
      <c r="J1308" s="59" t="n"/>
      <c r="K1308" s="59" t="n"/>
      <c r="L1308" s="59" t="n"/>
      <c r="M1308" s="59" t="n"/>
      <c r="N1308" s="59" t="n"/>
      <c r="O1308" s="59" t="n"/>
      <c r="P1308" s="59" t="n"/>
      <c r="Q1308" s="59" t="n"/>
      <c r="R1308" s="59" t="n"/>
      <c r="S1308" s="59" t="n"/>
      <c r="T1308" s="59" t="n"/>
      <c r="U1308" s="59" t="n"/>
      <c r="V1308" s="59" t="n"/>
      <c r="W1308" s="59" t="n"/>
      <c r="X1308" s="59" t="n"/>
      <c r="Y1308" s="59" t="n"/>
      <c r="Z1308" s="59" t="n"/>
      <c r="AA1308" s="59" t="n"/>
      <c r="AB1308" s="59" t="n"/>
      <c r="AC1308" s="59" t="n"/>
      <c r="AD1308" s="59" t="n"/>
      <c r="AE1308" s="59" t="n"/>
      <c r="AF1308" s="59" t="n"/>
      <c r="AG1308" s="59" t="n"/>
      <c r="AH1308" s="59" t="n"/>
      <c r="AI1308" s="59" t="n"/>
      <c r="AJ1308" s="59" t="n"/>
      <c r="AK1308" s="59" t="n"/>
      <c r="AL1308" s="59" t="n"/>
      <c r="AM1308" s="59" t="n"/>
      <c r="AN1308" s="59" t="n"/>
      <c r="AO1308" s="59" t="n"/>
      <c r="AP1308" s="59" t="n"/>
      <c r="AQ1308" s="59" t="n"/>
      <c r="AR1308" s="59" t="n"/>
      <c r="AS1308" s="59" t="n"/>
      <c r="AT1308" s="59" t="n"/>
      <c r="AU1308" s="59" t="n"/>
      <c r="AV1308" s="59" t="n"/>
      <c r="AW1308" s="59" t="n"/>
      <c r="AX1308" s="59" t="n"/>
      <c r="AY1308" s="59" t="n"/>
      <c r="AZ1308" s="59" t="n"/>
      <c r="BA1308" s="59" t="n"/>
      <c r="BB1308" s="59" t="n"/>
      <c r="BC1308" s="59" t="n"/>
      <c r="BD1308" s="59" t="n"/>
      <c r="BE1308" s="59" t="n"/>
      <c r="BF1308" s="59" t="n"/>
      <c r="BG1308" s="59" t="n"/>
      <c r="BH1308" s="59" t="n"/>
      <c r="BI1308" s="59" t="n"/>
      <c r="BJ1308" s="59" t="n"/>
      <c r="BK1308" s="59" t="n"/>
      <c r="BL1308" s="59" t="n"/>
      <c r="BM1308" s="59" t="n"/>
      <c r="BN1308" s="59" t="n"/>
      <c r="BO1308" s="59" t="n"/>
      <c r="BP1308" s="59" t="n"/>
      <c r="BQ1308" s="59" t="n"/>
      <c r="BR1308" s="59" t="n"/>
      <c r="BS1308" s="59" t="n"/>
      <c r="BT1308" s="59" t="n"/>
      <c r="BU1308" s="59" t="n"/>
      <c r="BV1308" s="59" t="n"/>
      <c r="BW1308" s="59" t="n"/>
      <c r="BX1308" s="59" t="n"/>
      <c r="BY1308" s="59" t="n"/>
      <c r="BZ1308" s="59" t="n"/>
      <c r="CA1308" s="59" t="n"/>
      <c r="CB1308" s="59" t="n"/>
      <c r="CC1308" s="59" t="n"/>
      <c r="CD1308" s="59" t="n"/>
      <c r="CE1308" s="59" t="n"/>
      <c r="CF1308" s="59" t="n"/>
      <c r="CG1308" s="59" t="n"/>
      <c r="CH1308" s="59" t="n"/>
      <c r="CI1308" s="59" t="n"/>
      <c r="CJ1308" s="59" t="n"/>
      <c r="CK1308" s="59" t="n"/>
      <c r="CL1308" s="59" t="n"/>
      <c r="CM1308" s="59" t="n"/>
      <c r="CN1308" s="59" t="n"/>
      <c r="CO1308" s="59" t="n"/>
      <c r="CP1308" s="59" t="n"/>
      <c r="CQ1308" s="59" t="n"/>
      <c r="CR1308" s="59" t="n"/>
      <c r="CS1308" s="59" t="n"/>
      <c r="CT1308" s="59" t="n"/>
      <c r="CU1308" s="59" t="n"/>
      <c r="CV1308" s="59" t="n"/>
      <c r="CW1308" s="59" t="n"/>
      <c r="CX1308" s="59" t="n"/>
      <c r="CY1308" s="59" t="n"/>
      <c r="CZ1308" s="59" t="n"/>
    </row>
    <row r="1309">
      <c r="D1309" s="107" t="n"/>
      <c r="E1309" s="107" t="n"/>
      <c r="F1309" s="107" t="n"/>
      <c r="G1309" s="107" t="n"/>
      <c r="H1309" s="107" t="n"/>
      <c r="I1309" s="107" t="n"/>
      <c r="J1309" s="107" t="n"/>
      <c r="K1309" s="107" t="n"/>
      <c r="L1309" s="107" t="n"/>
      <c r="M1309" s="107" t="n"/>
      <c r="N1309" s="107" t="n"/>
      <c r="O1309" s="107" t="n"/>
      <c r="P1309" s="107" t="n"/>
      <c r="Q1309" s="107" t="n"/>
      <c r="R1309" s="107" t="n"/>
      <c r="S1309" s="107" t="n"/>
      <c r="T1309" s="107" t="n"/>
      <c r="U1309" s="107" t="n"/>
      <c r="V1309" s="107" t="n"/>
      <c r="W1309" s="107" t="n"/>
      <c r="X1309" s="107" t="n"/>
      <c r="Y1309" s="107" t="n"/>
      <c r="Z1309" s="107" t="n"/>
      <c r="AA1309" s="107" t="n"/>
      <c r="AB1309" s="107" t="n"/>
      <c r="AC1309" s="107" t="n"/>
      <c r="AD1309" s="107" t="n"/>
      <c r="AE1309" s="107" t="n"/>
      <c r="AF1309" s="107" t="n"/>
      <c r="AG1309" s="107" t="n"/>
      <c r="AH1309" s="107" t="n"/>
      <c r="AI1309" s="107" t="n"/>
      <c r="AJ1309" s="107" t="n"/>
      <c r="AK1309" s="107" t="n"/>
      <c r="AL1309" s="107" t="n"/>
      <c r="AM1309" s="107" t="n"/>
      <c r="AN1309" s="107" t="n"/>
      <c r="AO1309" s="107" t="n"/>
      <c r="AP1309" s="107" t="n"/>
      <c r="AQ1309" s="107" t="n"/>
      <c r="AR1309" s="107" t="n"/>
      <c r="AS1309" s="107" t="n"/>
      <c r="AT1309" s="107" t="n"/>
      <c r="AU1309" s="107" t="n"/>
      <c r="AV1309" s="107" t="n"/>
      <c r="AW1309" s="107" t="n"/>
      <c r="AX1309" s="107" t="n"/>
      <c r="AY1309" s="107" t="n"/>
      <c r="AZ1309" s="107" t="n"/>
      <c r="BA1309" s="107" t="n"/>
      <c r="BB1309" s="107" t="n"/>
      <c r="BC1309" s="107" t="n"/>
      <c r="BD1309" s="107" t="n"/>
      <c r="BE1309" s="107" t="n"/>
      <c r="BF1309" s="107" t="n"/>
      <c r="BG1309" s="107" t="n"/>
      <c r="BH1309" s="107" t="n"/>
      <c r="BI1309" s="107" t="n"/>
      <c r="BJ1309" s="107" t="n"/>
      <c r="BK1309" s="107" t="n"/>
      <c r="BL1309" s="107" t="n"/>
      <c r="BM1309" s="107" t="n"/>
      <c r="BN1309" s="107" t="n"/>
      <c r="BO1309" s="107" t="n"/>
      <c r="BP1309" s="107" t="n"/>
      <c r="BQ1309" s="107" t="n"/>
      <c r="BR1309" s="107" t="n"/>
      <c r="BS1309" s="107" t="n"/>
      <c r="BT1309" s="107" t="n"/>
      <c r="BU1309" s="107" t="n"/>
      <c r="BV1309" s="107" t="n"/>
      <c r="BW1309" s="107" t="n"/>
      <c r="BX1309" s="107" t="n"/>
      <c r="BY1309" s="107" t="n"/>
      <c r="BZ1309" s="107" t="n"/>
      <c r="CA1309" s="107" t="n"/>
      <c r="CB1309" s="107" t="n"/>
      <c r="CC1309" s="107" t="n"/>
      <c r="CD1309" s="107" t="n"/>
      <c r="CE1309" s="107" t="n"/>
      <c r="CF1309" s="107" t="n"/>
      <c r="CG1309" s="107" t="n"/>
      <c r="CH1309" s="107" t="n"/>
      <c r="CI1309" s="107" t="n"/>
      <c r="CJ1309" s="107" t="n"/>
      <c r="CK1309" s="107" t="n"/>
      <c r="CL1309" s="107" t="n"/>
      <c r="CM1309" s="107" t="n"/>
      <c r="CN1309" s="107" t="n"/>
      <c r="CO1309" s="107" t="n"/>
      <c r="CP1309" s="107" t="n"/>
      <c r="CQ1309" s="107" t="n"/>
      <c r="CR1309" s="107" t="n"/>
      <c r="CS1309" s="107" t="n"/>
      <c r="CT1309" s="107" t="n"/>
      <c r="CU1309" s="107" t="n"/>
      <c r="CV1309" s="107" t="n"/>
      <c r="CW1309" s="107" t="n"/>
      <c r="CX1309" s="107" t="n"/>
      <c r="CY1309" s="107" t="n"/>
      <c r="CZ1309" s="107" t="n"/>
    </row>
    <row r="1312">
      <c r="A1312" s="2">
        <f>IF($A1305="","","   projections")</f>
        <v/>
      </c>
      <c r="B1312" s="68">
        <f>IF($A1305="",0,COUNT($E1313:$CZ1313))</f>
        <v/>
      </c>
      <c r="C1312" s="69">
        <f>IF($B1312=0,0,MAX($E1313:$CZ1313))</f>
        <v/>
      </c>
      <c r="D1312" s="58">
        <f>_xll.BDS($A1305,'Field Check'!$C$42,"headers=y","startcol=1","endcol=3","dir=h")</f>
        <v/>
      </c>
      <c r="E1312" s="59" t="n"/>
      <c r="F1312" s="59" t="n"/>
      <c r="G1312" s="59" t="n"/>
      <c r="H1312" s="59" t="n"/>
      <c r="I1312" s="59" t="n"/>
      <c r="J1312" s="59" t="n"/>
      <c r="K1312" s="59" t="n"/>
      <c r="L1312" s="59" t="n"/>
      <c r="M1312" s="59" t="n"/>
      <c r="N1312" s="59" t="n"/>
      <c r="O1312" s="59" t="n"/>
      <c r="P1312" s="59" t="n"/>
      <c r="Q1312" s="59" t="n"/>
      <c r="R1312" s="59" t="n"/>
      <c r="S1312" s="59" t="n"/>
      <c r="T1312" s="59" t="n"/>
      <c r="U1312" s="59" t="n"/>
      <c r="V1312" s="59" t="n"/>
      <c r="W1312" s="59" t="n"/>
      <c r="X1312" s="59" t="n"/>
      <c r="Y1312" s="59" t="n"/>
      <c r="Z1312" s="59" t="n"/>
      <c r="AA1312" s="59" t="n"/>
      <c r="AB1312" s="59" t="n"/>
      <c r="AC1312" s="59" t="n"/>
      <c r="AD1312" s="59" t="n"/>
      <c r="AE1312" s="59" t="n"/>
      <c r="AF1312" s="59" t="n"/>
      <c r="AG1312" s="59" t="n"/>
      <c r="AH1312" s="59" t="n"/>
      <c r="AI1312" s="59" t="n"/>
      <c r="AJ1312" s="59" t="n"/>
      <c r="AK1312" s="59" t="n"/>
      <c r="AL1312" s="59" t="n"/>
      <c r="AM1312" s="59" t="n"/>
      <c r="AN1312" s="59" t="n"/>
      <c r="AO1312" s="59" t="n"/>
      <c r="AP1312" s="59" t="n"/>
      <c r="AQ1312" s="59" t="n"/>
      <c r="AR1312" s="59" t="n"/>
      <c r="AS1312" s="59" t="n"/>
      <c r="AT1312" s="59" t="n"/>
      <c r="AU1312" s="59" t="n"/>
      <c r="AV1312" s="59" t="n"/>
      <c r="AW1312" s="59" t="n"/>
      <c r="AX1312" s="59" t="n"/>
      <c r="AY1312" s="59" t="n"/>
      <c r="AZ1312" s="59" t="n"/>
      <c r="BA1312" s="59" t="n"/>
      <c r="BB1312" s="59" t="n"/>
      <c r="BC1312" s="59" t="n"/>
      <c r="BD1312" s="59" t="n"/>
      <c r="BE1312" s="59" t="n"/>
      <c r="BF1312" s="59" t="n"/>
      <c r="BG1312" s="59" t="n"/>
      <c r="BH1312" s="59" t="n"/>
      <c r="BI1312" s="59" t="n"/>
      <c r="BJ1312" s="59" t="n"/>
      <c r="BK1312" s="59" t="n"/>
      <c r="BL1312" s="59" t="n"/>
      <c r="BM1312" s="59" t="n"/>
      <c r="BN1312" s="59" t="n"/>
      <c r="BO1312" s="59" t="n"/>
      <c r="BP1312" s="59" t="n"/>
      <c r="BQ1312" s="59" t="n"/>
      <c r="BR1312" s="59" t="n"/>
      <c r="BS1312" s="59" t="n"/>
      <c r="BT1312" s="59" t="n"/>
      <c r="BU1312" s="59" t="n"/>
      <c r="BV1312" s="59" t="n"/>
      <c r="BW1312" s="59" t="n"/>
      <c r="BX1312" s="59" t="n"/>
      <c r="BY1312" s="59" t="n"/>
      <c r="BZ1312" s="59" t="n"/>
      <c r="CA1312" s="59" t="n"/>
      <c r="CB1312" s="59" t="n"/>
      <c r="CC1312" s="59" t="n"/>
      <c r="CD1312" s="59" t="n"/>
      <c r="CE1312" s="59" t="n"/>
      <c r="CF1312" s="59" t="n"/>
      <c r="CG1312" s="59" t="n"/>
      <c r="CH1312" s="59" t="n"/>
      <c r="CI1312" s="59" t="n"/>
      <c r="CJ1312" s="59" t="n"/>
      <c r="CK1312" s="59" t="n"/>
      <c r="CL1312" s="59" t="n"/>
      <c r="CM1312" s="59" t="n"/>
      <c r="CN1312" s="59" t="n"/>
      <c r="CO1312" s="59" t="n"/>
      <c r="CP1312" s="59" t="n"/>
      <c r="CQ1312" s="59" t="n"/>
      <c r="CR1312" s="59" t="n"/>
      <c r="CS1312" s="59" t="n"/>
      <c r="CT1312" s="59" t="n"/>
      <c r="CU1312" s="59" t="n"/>
      <c r="CV1312" s="59" t="n"/>
      <c r="CW1312" s="59" t="n"/>
      <c r="CX1312" s="59" t="n"/>
      <c r="CY1312" s="59" t="n"/>
      <c r="CZ1312" s="59" t="n"/>
    </row>
    <row r="1313">
      <c r="D1313" s="59" t="n"/>
      <c r="E1313" s="59" t="n"/>
      <c r="F1313" s="59" t="n"/>
      <c r="G1313" s="59" t="n"/>
      <c r="H1313" s="59" t="n"/>
      <c r="I1313" s="59" t="n"/>
      <c r="J1313" s="59" t="n"/>
      <c r="K1313" s="59" t="n"/>
      <c r="L1313" s="59" t="n"/>
      <c r="M1313" s="59" t="n"/>
      <c r="N1313" s="59" t="n"/>
      <c r="O1313" s="59" t="n"/>
      <c r="P1313" s="59" t="n"/>
      <c r="Q1313" s="59" t="n"/>
      <c r="R1313" s="59" t="n"/>
      <c r="S1313" s="59" t="n"/>
      <c r="T1313" s="59" t="n"/>
      <c r="U1313" s="59" t="n"/>
      <c r="V1313" s="59" t="n"/>
      <c r="W1313" s="59" t="n"/>
      <c r="X1313" s="59" t="n"/>
      <c r="Y1313" s="59" t="n"/>
      <c r="Z1313" s="59" t="n"/>
      <c r="AA1313" s="59" t="n"/>
      <c r="AB1313" s="59" t="n"/>
      <c r="AC1313" s="59" t="n"/>
      <c r="AD1313" s="59" t="n"/>
      <c r="AE1313" s="59" t="n"/>
      <c r="AF1313" s="59" t="n"/>
      <c r="AG1313" s="59" t="n"/>
      <c r="AH1313" s="59" t="n"/>
      <c r="AI1313" s="59" t="n"/>
      <c r="AJ1313" s="59" t="n"/>
      <c r="AK1313" s="59" t="n"/>
      <c r="AL1313" s="59" t="n"/>
      <c r="AM1313" s="59" t="n"/>
      <c r="AN1313" s="59" t="n"/>
      <c r="AO1313" s="59" t="n"/>
      <c r="AP1313" s="59" t="n"/>
      <c r="AQ1313" s="59" t="n"/>
      <c r="AR1313" s="59" t="n"/>
      <c r="AS1313" s="59" t="n"/>
      <c r="AT1313" s="59" t="n"/>
      <c r="AU1313" s="59" t="n"/>
      <c r="AV1313" s="59" t="n"/>
      <c r="AW1313" s="59" t="n"/>
      <c r="AX1313" s="59" t="n"/>
      <c r="AY1313" s="59" t="n"/>
      <c r="AZ1313" s="59" t="n"/>
      <c r="BA1313" s="59" t="n"/>
      <c r="BB1313" s="59" t="n"/>
      <c r="BC1313" s="59" t="n"/>
      <c r="BD1313" s="59" t="n"/>
      <c r="BE1313" s="59" t="n"/>
      <c r="BF1313" s="59" t="n"/>
      <c r="BG1313" s="59" t="n"/>
      <c r="BH1313" s="59" t="n"/>
      <c r="BI1313" s="59" t="n"/>
      <c r="BJ1313" s="59" t="n"/>
      <c r="BK1313" s="59" t="n"/>
      <c r="BL1313" s="59" t="n"/>
      <c r="BM1313" s="59" t="n"/>
      <c r="BN1313" s="59" t="n"/>
      <c r="BO1313" s="59" t="n"/>
      <c r="BP1313" s="59" t="n"/>
      <c r="BQ1313" s="59" t="n"/>
      <c r="BR1313" s="59" t="n"/>
      <c r="BS1313" s="59" t="n"/>
      <c r="BT1313" s="59" t="n"/>
      <c r="BU1313" s="59" t="n"/>
      <c r="BV1313" s="59" t="n"/>
      <c r="BW1313" s="59" t="n"/>
      <c r="BX1313" s="59" t="n"/>
      <c r="BY1313" s="59" t="n"/>
      <c r="BZ1313" s="59" t="n"/>
      <c r="CA1313" s="59" t="n"/>
      <c r="CB1313" s="59" t="n"/>
      <c r="CC1313" s="59" t="n"/>
      <c r="CD1313" s="59" t="n"/>
      <c r="CE1313" s="59" t="n"/>
      <c r="CF1313" s="59" t="n"/>
      <c r="CG1313" s="59" t="n"/>
      <c r="CH1313" s="59" t="n"/>
      <c r="CI1313" s="59" t="n"/>
      <c r="CJ1313" s="59" t="n"/>
      <c r="CK1313" s="59" t="n"/>
      <c r="CL1313" s="59" t="n"/>
      <c r="CM1313" s="59" t="n"/>
      <c r="CN1313" s="59" t="n"/>
      <c r="CO1313" s="59" t="n"/>
      <c r="CP1313" s="59" t="n"/>
      <c r="CQ1313" s="59" t="n"/>
      <c r="CR1313" s="59" t="n"/>
      <c r="CS1313" s="59" t="n"/>
      <c r="CT1313" s="59" t="n"/>
      <c r="CU1313" s="59" t="n"/>
      <c r="CV1313" s="59" t="n"/>
      <c r="CW1313" s="59" t="n"/>
      <c r="CX1313" s="59" t="n"/>
      <c r="CY1313" s="59" t="n"/>
      <c r="CZ1313" s="59" t="n"/>
    </row>
    <row r="1314">
      <c r="D1314" s="107" t="n"/>
      <c r="E1314" s="107" t="n"/>
      <c r="F1314" s="107" t="n"/>
      <c r="G1314" s="107" t="n"/>
      <c r="H1314" s="107" t="n"/>
      <c r="I1314" s="107" t="n"/>
      <c r="J1314" s="107" t="n"/>
      <c r="K1314" s="107" t="n"/>
      <c r="L1314" s="107" t="n"/>
      <c r="M1314" s="107" t="n"/>
      <c r="N1314" s="107" t="n"/>
      <c r="O1314" s="107" t="n"/>
      <c r="P1314" s="107" t="n"/>
      <c r="Q1314" s="107" t="n"/>
      <c r="R1314" s="107" t="n"/>
      <c r="S1314" s="107" t="n"/>
      <c r="T1314" s="107" t="n"/>
      <c r="U1314" s="107" t="n"/>
      <c r="V1314" s="107" t="n"/>
      <c r="W1314" s="107" t="n"/>
      <c r="X1314" s="107" t="n"/>
      <c r="Y1314" s="107" t="n"/>
      <c r="Z1314" s="107" t="n"/>
      <c r="AA1314" s="107" t="n"/>
      <c r="AB1314" s="107" t="n"/>
      <c r="AC1314" s="107" t="n"/>
      <c r="AD1314" s="107" t="n"/>
      <c r="AE1314" s="107" t="n"/>
      <c r="AF1314" s="107" t="n"/>
      <c r="AG1314" s="107" t="n"/>
      <c r="AH1314" s="107" t="n"/>
      <c r="AI1314" s="107" t="n"/>
      <c r="AJ1314" s="107" t="n"/>
      <c r="AK1314" s="107" t="n"/>
      <c r="AL1314" s="107" t="n"/>
      <c r="AM1314" s="107" t="n"/>
      <c r="AN1314" s="107" t="n"/>
      <c r="AO1314" s="107" t="n"/>
      <c r="AP1314" s="107" t="n"/>
      <c r="AQ1314" s="107" t="n"/>
      <c r="AR1314" s="107" t="n"/>
      <c r="AS1314" s="107" t="n"/>
      <c r="AT1314" s="107" t="n"/>
      <c r="AU1314" s="107" t="n"/>
      <c r="AV1314" s="107" t="n"/>
      <c r="AW1314" s="107" t="n"/>
      <c r="AX1314" s="107" t="n"/>
      <c r="AY1314" s="107" t="n"/>
      <c r="AZ1314" s="107" t="n"/>
      <c r="BA1314" s="107" t="n"/>
      <c r="BB1314" s="107" t="n"/>
      <c r="BC1314" s="107" t="n"/>
      <c r="BD1314" s="107" t="n"/>
      <c r="BE1314" s="107" t="n"/>
      <c r="BF1314" s="107" t="n"/>
      <c r="BG1314" s="107" t="n"/>
      <c r="BH1314" s="107" t="n"/>
      <c r="BI1314" s="107" t="n"/>
      <c r="BJ1314" s="107" t="n"/>
      <c r="BK1314" s="107" t="n"/>
      <c r="BL1314" s="107" t="n"/>
      <c r="BM1314" s="107" t="n"/>
      <c r="BN1314" s="107" t="n"/>
      <c r="BO1314" s="107" t="n"/>
      <c r="BP1314" s="107" t="n"/>
      <c r="BQ1314" s="107" t="n"/>
      <c r="BR1314" s="107" t="n"/>
      <c r="BS1314" s="107" t="n"/>
      <c r="BT1314" s="107" t="n"/>
      <c r="BU1314" s="107" t="n"/>
      <c r="BV1314" s="107" t="n"/>
      <c r="BW1314" s="107" t="n"/>
      <c r="BX1314" s="107" t="n"/>
      <c r="BY1314" s="107" t="n"/>
      <c r="BZ1314" s="107" t="n"/>
      <c r="CA1314" s="107" t="n"/>
      <c r="CB1314" s="107" t="n"/>
      <c r="CC1314" s="107" t="n"/>
      <c r="CD1314" s="107" t="n"/>
      <c r="CE1314" s="107" t="n"/>
      <c r="CF1314" s="107" t="n"/>
      <c r="CG1314" s="107" t="n"/>
      <c r="CH1314" s="107" t="n"/>
      <c r="CI1314" s="107" t="n"/>
      <c r="CJ1314" s="107" t="n"/>
      <c r="CK1314" s="107" t="n"/>
      <c r="CL1314" s="107" t="n"/>
      <c r="CM1314" s="107" t="n"/>
      <c r="CN1314" s="107" t="n"/>
      <c r="CO1314" s="107" t="n"/>
      <c r="CP1314" s="107" t="n"/>
      <c r="CQ1314" s="107" t="n"/>
      <c r="CR1314" s="107" t="n"/>
      <c r="CS1314" s="107" t="n"/>
      <c r="CT1314" s="107" t="n"/>
      <c r="CU1314" s="107" t="n"/>
      <c r="CV1314" s="107" t="n"/>
      <c r="CW1314" s="107" t="n"/>
      <c r="CX1314" s="107" t="n"/>
      <c r="CY1314" s="107" t="n"/>
      <c r="CZ1314" s="107" t="n"/>
    </row>
    <row r="1316">
      <c r="A1316" s="126">
        <f>IF('AS51'!$C$125="","",'AS51'!$C$125)</f>
        <v/>
      </c>
      <c r="B1316" s="68">
        <f>IF($A1316="",0,COUNT($E1317:$CZ1317))</f>
        <v/>
      </c>
      <c r="C1316" s="69">
        <f>IF($B1316=0,0,MAX($E1317:$CZ1317))</f>
        <v/>
      </c>
      <c r="D1316" s="58">
        <f>_xll.BDS($A1316,'Field Check'!$C$44,"headers=y","startcol=1","endcol=7","dir=h","DVD_START_DT",'Field Check'!$C$59,"DVD_END_DT",'Field Check'!$D$59)</f>
        <v/>
      </c>
      <c r="E1316" s="59" t="n"/>
      <c r="F1316" s="59" t="n"/>
      <c r="G1316" s="59" t="n"/>
      <c r="H1316" s="59" t="n"/>
      <c r="I1316" s="59" t="n"/>
      <c r="J1316" s="59" t="n"/>
      <c r="K1316" s="59" t="n"/>
      <c r="L1316" s="59" t="n"/>
      <c r="M1316" s="59" t="n"/>
      <c r="N1316" s="59" t="n"/>
      <c r="O1316" s="59" t="n"/>
      <c r="P1316" s="59" t="n"/>
      <c r="Q1316" s="59" t="n"/>
      <c r="R1316" s="59" t="n"/>
      <c r="S1316" s="59" t="n"/>
      <c r="T1316" s="59" t="n"/>
      <c r="U1316" s="59" t="n"/>
      <c r="V1316" s="59" t="n"/>
      <c r="W1316" s="59" t="n"/>
      <c r="X1316" s="59" t="n"/>
      <c r="Y1316" s="59" t="n"/>
      <c r="Z1316" s="59" t="n"/>
      <c r="AA1316" s="59" t="n"/>
      <c r="AB1316" s="59" t="n"/>
      <c r="AC1316" s="59" t="n"/>
      <c r="AD1316" s="59" t="n"/>
      <c r="AE1316" s="59" t="n"/>
      <c r="AF1316" s="59" t="n"/>
      <c r="AG1316" s="59" t="n"/>
      <c r="AH1316" s="59" t="n"/>
      <c r="AI1316" s="59" t="n"/>
      <c r="AJ1316" s="59" t="n"/>
      <c r="AK1316" s="59" t="n"/>
      <c r="AL1316" s="59" t="n"/>
      <c r="AM1316" s="59" t="n"/>
      <c r="AN1316" s="59" t="n"/>
      <c r="AO1316" s="59" t="n"/>
      <c r="AP1316" s="59" t="n"/>
      <c r="AQ1316" s="59" t="n"/>
      <c r="AR1316" s="59" t="n"/>
      <c r="AS1316" s="59" t="n"/>
      <c r="AT1316" s="59" t="n"/>
      <c r="AU1316" s="59" t="n"/>
      <c r="AV1316" s="59" t="n"/>
      <c r="AW1316" s="59" t="n"/>
      <c r="AX1316" s="59" t="n"/>
      <c r="AY1316" s="59" t="n"/>
      <c r="AZ1316" s="59" t="n"/>
      <c r="BA1316" s="59" t="n"/>
      <c r="BB1316" s="59" t="n"/>
      <c r="BC1316" s="59" t="n"/>
      <c r="BD1316" s="59" t="n"/>
      <c r="BE1316" s="59" t="n"/>
      <c r="BF1316" s="59" t="n"/>
      <c r="BG1316" s="59" t="n"/>
      <c r="BH1316" s="59" t="n"/>
      <c r="BI1316" s="59" t="n"/>
      <c r="BJ1316" s="59" t="n"/>
      <c r="BK1316" s="59" t="n"/>
      <c r="BL1316" s="59" t="n"/>
      <c r="BM1316" s="59" t="n"/>
      <c r="BN1316" s="59" t="n"/>
      <c r="BO1316" s="59" t="n"/>
      <c r="BP1316" s="59" t="n"/>
      <c r="BQ1316" s="59" t="n"/>
      <c r="BR1316" s="59" t="n"/>
      <c r="BS1316" s="59" t="n"/>
      <c r="BT1316" s="59" t="n"/>
      <c r="BU1316" s="59" t="n"/>
      <c r="BV1316" s="59" t="n"/>
      <c r="BW1316" s="59" t="n"/>
      <c r="BX1316" s="59" t="n"/>
      <c r="BY1316" s="59" t="n"/>
      <c r="BZ1316" s="59" t="n"/>
      <c r="CA1316" s="59" t="n"/>
      <c r="CB1316" s="59" t="n"/>
      <c r="CC1316" s="59" t="n"/>
      <c r="CD1316" s="59" t="n"/>
      <c r="CE1316" s="59" t="n"/>
      <c r="CF1316" s="59" t="n"/>
      <c r="CG1316" s="59" t="n"/>
      <c r="CH1316" s="59" t="n"/>
      <c r="CI1316" s="59" t="n"/>
      <c r="CJ1316" s="59" t="n"/>
      <c r="CK1316" s="59" t="n"/>
      <c r="CL1316" s="59" t="n"/>
      <c r="CM1316" s="59" t="n"/>
      <c r="CN1316" s="59" t="n"/>
      <c r="CO1316" s="59" t="n"/>
      <c r="CP1316" s="59" t="n"/>
      <c r="CQ1316" s="59" t="n"/>
      <c r="CR1316" s="59" t="n"/>
      <c r="CS1316" s="59" t="n"/>
      <c r="CT1316" s="59" t="n"/>
      <c r="CU1316" s="59" t="n"/>
      <c r="CV1316" s="59" t="n"/>
      <c r="CW1316" s="59" t="n"/>
      <c r="CX1316" s="59" t="n"/>
      <c r="CY1316" s="59" t="n"/>
      <c r="CZ1316" s="59" t="n"/>
    </row>
    <row r="1317">
      <c r="D1317" s="59" t="n"/>
      <c r="E1317" s="59" t="n"/>
      <c r="F1317" s="59" t="n"/>
      <c r="G1317" s="59" t="n"/>
      <c r="H1317" s="59" t="n"/>
      <c r="I1317" s="59" t="n"/>
      <c r="J1317" s="59" t="n"/>
      <c r="K1317" s="59" t="n"/>
      <c r="L1317" s="59" t="n"/>
      <c r="M1317" s="59" t="n"/>
      <c r="N1317" s="59" t="n"/>
      <c r="O1317" s="59" t="n"/>
      <c r="P1317" s="59" t="n"/>
      <c r="Q1317" s="59" t="n"/>
      <c r="R1317" s="59" t="n"/>
      <c r="S1317" s="59" t="n"/>
      <c r="T1317" s="59" t="n"/>
      <c r="U1317" s="59" t="n"/>
      <c r="V1317" s="59" t="n"/>
      <c r="W1317" s="59" t="n"/>
      <c r="X1317" s="59" t="n"/>
      <c r="Y1317" s="59" t="n"/>
      <c r="Z1317" s="59" t="n"/>
      <c r="AA1317" s="59" t="n"/>
      <c r="AB1317" s="59" t="n"/>
      <c r="AC1317" s="59" t="n"/>
      <c r="AD1317" s="59" t="n"/>
      <c r="AE1317" s="59" t="n"/>
      <c r="AF1317" s="59" t="n"/>
      <c r="AG1317" s="59" t="n"/>
      <c r="AH1317" s="59" t="n"/>
      <c r="AI1317" s="59" t="n"/>
      <c r="AJ1317" s="59" t="n"/>
      <c r="AK1317" s="59" t="n"/>
      <c r="AL1317" s="59" t="n"/>
      <c r="AM1317" s="59" t="n"/>
      <c r="AN1317" s="59" t="n"/>
      <c r="AO1317" s="59" t="n"/>
      <c r="AP1317" s="59" t="n"/>
      <c r="AQ1317" s="59" t="n"/>
      <c r="AR1317" s="59" t="n"/>
      <c r="AS1317" s="59" t="n"/>
      <c r="AT1317" s="59" t="n"/>
      <c r="AU1317" s="59" t="n"/>
      <c r="AV1317" s="59" t="n"/>
      <c r="AW1317" s="59" t="n"/>
      <c r="AX1317" s="59" t="n"/>
      <c r="AY1317" s="59" t="n"/>
      <c r="AZ1317" s="59" t="n"/>
      <c r="BA1317" s="59" t="n"/>
      <c r="BB1317" s="59" t="n"/>
      <c r="BC1317" s="59" t="n"/>
      <c r="BD1317" s="59" t="n"/>
      <c r="BE1317" s="59" t="n"/>
      <c r="BF1317" s="59" t="n"/>
      <c r="BG1317" s="59" t="n"/>
      <c r="BH1317" s="59" t="n"/>
      <c r="BI1317" s="59" t="n"/>
      <c r="BJ1317" s="59" t="n"/>
      <c r="BK1317" s="59" t="n"/>
      <c r="BL1317" s="59" t="n"/>
      <c r="BM1317" s="59" t="n"/>
      <c r="BN1317" s="59" t="n"/>
      <c r="BO1317" s="59" t="n"/>
      <c r="BP1317" s="59" t="n"/>
      <c r="BQ1317" s="59" t="n"/>
      <c r="BR1317" s="59" t="n"/>
      <c r="BS1317" s="59" t="n"/>
      <c r="BT1317" s="59" t="n"/>
      <c r="BU1317" s="59" t="n"/>
      <c r="BV1317" s="59" t="n"/>
      <c r="BW1317" s="59" t="n"/>
      <c r="BX1317" s="59" t="n"/>
      <c r="BY1317" s="59" t="n"/>
      <c r="BZ1317" s="59" t="n"/>
      <c r="CA1317" s="59" t="n"/>
      <c r="CB1317" s="59" t="n"/>
      <c r="CC1317" s="59" t="n"/>
      <c r="CD1317" s="59" t="n"/>
      <c r="CE1317" s="59" t="n"/>
      <c r="CF1317" s="59" t="n"/>
      <c r="CG1317" s="59" t="n"/>
      <c r="CH1317" s="59" t="n"/>
      <c r="CI1317" s="59" t="n"/>
      <c r="CJ1317" s="59" t="n"/>
      <c r="CK1317" s="59" t="n"/>
      <c r="CL1317" s="59" t="n"/>
      <c r="CM1317" s="59" t="n"/>
      <c r="CN1317" s="59" t="n"/>
      <c r="CO1317" s="59" t="n"/>
      <c r="CP1317" s="59" t="n"/>
      <c r="CQ1317" s="59" t="n"/>
      <c r="CR1317" s="59" t="n"/>
      <c r="CS1317" s="59" t="n"/>
      <c r="CT1317" s="59" t="n"/>
      <c r="CU1317" s="59" t="n"/>
      <c r="CV1317" s="59" t="n"/>
      <c r="CW1317" s="59" t="n"/>
      <c r="CX1317" s="59" t="n"/>
      <c r="CY1317" s="59" t="n"/>
      <c r="CZ1317" s="59" t="n"/>
    </row>
    <row r="1318">
      <c r="D1318" s="59" t="n"/>
      <c r="E1318" s="59" t="n"/>
      <c r="F1318" s="59" t="n"/>
      <c r="G1318" s="59" t="n"/>
      <c r="H1318" s="59" t="n"/>
      <c r="I1318" s="59" t="n"/>
      <c r="J1318" s="59" t="n"/>
      <c r="K1318" s="59" t="n"/>
      <c r="L1318" s="59" t="n"/>
      <c r="M1318" s="59" t="n"/>
      <c r="N1318" s="59" t="n"/>
      <c r="O1318" s="59" t="n"/>
      <c r="P1318" s="59" t="n"/>
      <c r="Q1318" s="59" t="n"/>
      <c r="R1318" s="59" t="n"/>
      <c r="S1318" s="59" t="n"/>
      <c r="T1318" s="59" t="n"/>
      <c r="U1318" s="59" t="n"/>
      <c r="V1318" s="59" t="n"/>
      <c r="W1318" s="59" t="n"/>
      <c r="X1318" s="59" t="n"/>
      <c r="Y1318" s="59" t="n"/>
      <c r="Z1318" s="59" t="n"/>
      <c r="AA1318" s="59" t="n"/>
      <c r="AB1318" s="59" t="n"/>
      <c r="AC1318" s="59" t="n"/>
      <c r="AD1318" s="59" t="n"/>
      <c r="AE1318" s="59" t="n"/>
      <c r="AF1318" s="59" t="n"/>
      <c r="AG1318" s="59" t="n"/>
      <c r="AH1318" s="59" t="n"/>
      <c r="AI1318" s="59" t="n"/>
      <c r="AJ1318" s="59" t="n"/>
      <c r="AK1318" s="59" t="n"/>
      <c r="AL1318" s="59" t="n"/>
      <c r="AM1318" s="59" t="n"/>
      <c r="AN1318" s="59" t="n"/>
      <c r="AO1318" s="59" t="n"/>
      <c r="AP1318" s="59" t="n"/>
      <c r="AQ1318" s="59" t="n"/>
      <c r="AR1318" s="59" t="n"/>
      <c r="AS1318" s="59" t="n"/>
      <c r="AT1318" s="59" t="n"/>
      <c r="AU1318" s="59" t="n"/>
      <c r="AV1318" s="59" t="n"/>
      <c r="AW1318" s="59" t="n"/>
      <c r="AX1318" s="59" t="n"/>
      <c r="AY1318" s="59" t="n"/>
      <c r="AZ1318" s="59" t="n"/>
      <c r="BA1318" s="59" t="n"/>
      <c r="BB1318" s="59" t="n"/>
      <c r="BC1318" s="59" t="n"/>
      <c r="BD1318" s="59" t="n"/>
      <c r="BE1318" s="59" t="n"/>
      <c r="BF1318" s="59" t="n"/>
      <c r="BG1318" s="59" t="n"/>
      <c r="BH1318" s="59" t="n"/>
      <c r="BI1318" s="59" t="n"/>
      <c r="BJ1318" s="59" t="n"/>
      <c r="BK1318" s="59" t="n"/>
      <c r="BL1318" s="59" t="n"/>
      <c r="BM1318" s="59" t="n"/>
      <c r="BN1318" s="59" t="n"/>
      <c r="BO1318" s="59" t="n"/>
      <c r="BP1318" s="59" t="n"/>
      <c r="BQ1318" s="59" t="n"/>
      <c r="BR1318" s="59" t="n"/>
      <c r="BS1318" s="59" t="n"/>
      <c r="BT1318" s="59" t="n"/>
      <c r="BU1318" s="59" t="n"/>
      <c r="BV1318" s="59" t="n"/>
      <c r="BW1318" s="59" t="n"/>
      <c r="BX1318" s="59" t="n"/>
      <c r="BY1318" s="59" t="n"/>
      <c r="BZ1318" s="59" t="n"/>
      <c r="CA1318" s="59" t="n"/>
      <c r="CB1318" s="59" t="n"/>
      <c r="CC1318" s="59" t="n"/>
      <c r="CD1318" s="59" t="n"/>
      <c r="CE1318" s="59" t="n"/>
      <c r="CF1318" s="59" t="n"/>
      <c r="CG1318" s="59" t="n"/>
      <c r="CH1318" s="59" t="n"/>
      <c r="CI1318" s="59" t="n"/>
      <c r="CJ1318" s="59" t="n"/>
      <c r="CK1318" s="59" t="n"/>
      <c r="CL1318" s="59" t="n"/>
      <c r="CM1318" s="59" t="n"/>
      <c r="CN1318" s="59" t="n"/>
      <c r="CO1318" s="59" t="n"/>
      <c r="CP1318" s="59" t="n"/>
      <c r="CQ1318" s="59" t="n"/>
      <c r="CR1318" s="59" t="n"/>
      <c r="CS1318" s="59" t="n"/>
      <c r="CT1318" s="59" t="n"/>
      <c r="CU1318" s="59" t="n"/>
      <c r="CV1318" s="59" t="n"/>
      <c r="CW1318" s="59" t="n"/>
      <c r="CX1318" s="59" t="n"/>
      <c r="CY1318" s="59" t="n"/>
      <c r="CZ1318" s="59" t="n"/>
    </row>
    <row r="1319">
      <c r="D1319" s="59" t="n"/>
      <c r="E1319" s="59" t="n"/>
      <c r="F1319" s="59" t="n"/>
      <c r="G1319" s="59" t="n"/>
      <c r="H1319" s="59" t="n"/>
      <c r="I1319" s="59" t="n"/>
      <c r="J1319" s="59" t="n"/>
      <c r="K1319" s="59" t="n"/>
      <c r="L1319" s="59" t="n"/>
      <c r="M1319" s="59" t="n"/>
      <c r="N1319" s="59" t="n"/>
      <c r="O1319" s="59" t="n"/>
      <c r="P1319" s="59" t="n"/>
      <c r="Q1319" s="59" t="n"/>
      <c r="R1319" s="59" t="n"/>
      <c r="S1319" s="59" t="n"/>
      <c r="T1319" s="59" t="n"/>
      <c r="U1319" s="59" t="n"/>
      <c r="V1319" s="59" t="n"/>
      <c r="W1319" s="59" t="n"/>
      <c r="X1319" s="59" t="n"/>
      <c r="Y1319" s="59" t="n"/>
      <c r="Z1319" s="59" t="n"/>
      <c r="AA1319" s="59" t="n"/>
      <c r="AB1319" s="59" t="n"/>
      <c r="AC1319" s="59" t="n"/>
      <c r="AD1319" s="59" t="n"/>
      <c r="AE1319" s="59" t="n"/>
      <c r="AF1319" s="59" t="n"/>
      <c r="AG1319" s="59" t="n"/>
      <c r="AH1319" s="59" t="n"/>
      <c r="AI1319" s="59" t="n"/>
      <c r="AJ1319" s="59" t="n"/>
      <c r="AK1319" s="59" t="n"/>
      <c r="AL1319" s="59" t="n"/>
      <c r="AM1319" s="59" t="n"/>
      <c r="AN1319" s="59" t="n"/>
      <c r="AO1319" s="59" t="n"/>
      <c r="AP1319" s="59" t="n"/>
      <c r="AQ1319" s="59" t="n"/>
      <c r="AR1319" s="59" t="n"/>
      <c r="AS1319" s="59" t="n"/>
      <c r="AT1319" s="59" t="n"/>
      <c r="AU1319" s="59" t="n"/>
      <c r="AV1319" s="59" t="n"/>
      <c r="AW1319" s="59" t="n"/>
      <c r="AX1319" s="59" t="n"/>
      <c r="AY1319" s="59" t="n"/>
      <c r="AZ1319" s="59" t="n"/>
      <c r="BA1319" s="59" t="n"/>
      <c r="BB1319" s="59" t="n"/>
      <c r="BC1319" s="59" t="n"/>
      <c r="BD1319" s="59" t="n"/>
      <c r="BE1319" s="59" t="n"/>
      <c r="BF1319" s="59" t="n"/>
      <c r="BG1319" s="59" t="n"/>
      <c r="BH1319" s="59" t="n"/>
      <c r="BI1319" s="59" t="n"/>
      <c r="BJ1319" s="59" t="n"/>
      <c r="BK1319" s="59" t="n"/>
      <c r="BL1319" s="59" t="n"/>
      <c r="BM1319" s="59" t="n"/>
      <c r="BN1319" s="59" t="n"/>
      <c r="BO1319" s="59" t="n"/>
      <c r="BP1319" s="59" t="n"/>
      <c r="BQ1319" s="59" t="n"/>
      <c r="BR1319" s="59" t="n"/>
      <c r="BS1319" s="59" t="n"/>
      <c r="BT1319" s="59" t="n"/>
      <c r="BU1319" s="59" t="n"/>
      <c r="BV1319" s="59" t="n"/>
      <c r="BW1319" s="59" t="n"/>
      <c r="BX1319" s="59" t="n"/>
      <c r="BY1319" s="59" t="n"/>
      <c r="BZ1319" s="59" t="n"/>
      <c r="CA1319" s="59" t="n"/>
      <c r="CB1319" s="59" t="n"/>
      <c r="CC1319" s="59" t="n"/>
      <c r="CD1319" s="59" t="n"/>
      <c r="CE1319" s="59" t="n"/>
      <c r="CF1319" s="59" t="n"/>
      <c r="CG1319" s="59" t="n"/>
      <c r="CH1319" s="59" t="n"/>
      <c r="CI1319" s="59" t="n"/>
      <c r="CJ1319" s="59" t="n"/>
      <c r="CK1319" s="59" t="n"/>
      <c r="CL1319" s="59" t="n"/>
      <c r="CM1319" s="59" t="n"/>
      <c r="CN1319" s="59" t="n"/>
      <c r="CO1319" s="59" t="n"/>
      <c r="CP1319" s="59" t="n"/>
      <c r="CQ1319" s="59" t="n"/>
      <c r="CR1319" s="59" t="n"/>
      <c r="CS1319" s="59" t="n"/>
      <c r="CT1319" s="59" t="n"/>
      <c r="CU1319" s="59" t="n"/>
      <c r="CV1319" s="59" t="n"/>
      <c r="CW1319" s="59" t="n"/>
      <c r="CX1319" s="59" t="n"/>
      <c r="CY1319" s="59" t="n"/>
      <c r="CZ1319" s="59" t="n"/>
    </row>
    <row r="1320">
      <c r="D1320" s="107" t="n"/>
      <c r="E1320" s="107" t="n"/>
      <c r="F1320" s="107" t="n"/>
      <c r="G1320" s="107" t="n"/>
      <c r="H1320" s="107" t="n"/>
      <c r="I1320" s="107" t="n"/>
      <c r="J1320" s="107" t="n"/>
      <c r="K1320" s="107" t="n"/>
      <c r="L1320" s="107" t="n"/>
      <c r="M1320" s="107" t="n"/>
      <c r="N1320" s="107" t="n"/>
      <c r="O1320" s="107" t="n"/>
      <c r="P1320" s="107" t="n"/>
      <c r="Q1320" s="107" t="n"/>
      <c r="R1320" s="107" t="n"/>
      <c r="S1320" s="107" t="n"/>
      <c r="T1320" s="107" t="n"/>
      <c r="U1320" s="107" t="n"/>
      <c r="V1320" s="107" t="n"/>
      <c r="W1320" s="107" t="n"/>
      <c r="X1320" s="107" t="n"/>
      <c r="Y1320" s="107" t="n"/>
      <c r="Z1320" s="107" t="n"/>
      <c r="AA1320" s="107" t="n"/>
      <c r="AB1320" s="107" t="n"/>
      <c r="AC1320" s="107" t="n"/>
      <c r="AD1320" s="107" t="n"/>
      <c r="AE1320" s="107" t="n"/>
      <c r="AF1320" s="107" t="n"/>
      <c r="AG1320" s="107" t="n"/>
      <c r="AH1320" s="107" t="n"/>
      <c r="AI1320" s="107" t="n"/>
      <c r="AJ1320" s="107" t="n"/>
      <c r="AK1320" s="107" t="n"/>
      <c r="AL1320" s="107" t="n"/>
      <c r="AM1320" s="107" t="n"/>
      <c r="AN1320" s="107" t="n"/>
      <c r="AO1320" s="107" t="n"/>
      <c r="AP1320" s="107" t="n"/>
      <c r="AQ1320" s="107" t="n"/>
      <c r="AR1320" s="107" t="n"/>
      <c r="AS1320" s="107" t="n"/>
      <c r="AT1320" s="107" t="n"/>
      <c r="AU1320" s="107" t="n"/>
      <c r="AV1320" s="107" t="n"/>
      <c r="AW1320" s="107" t="n"/>
      <c r="AX1320" s="107" t="n"/>
      <c r="AY1320" s="107" t="n"/>
      <c r="AZ1320" s="107" t="n"/>
      <c r="BA1320" s="107" t="n"/>
      <c r="BB1320" s="107" t="n"/>
      <c r="BC1320" s="107" t="n"/>
      <c r="BD1320" s="107" t="n"/>
      <c r="BE1320" s="107" t="n"/>
      <c r="BF1320" s="107" t="n"/>
      <c r="BG1320" s="107" t="n"/>
      <c r="BH1320" s="107" t="n"/>
      <c r="BI1320" s="107" t="n"/>
      <c r="BJ1320" s="107" t="n"/>
      <c r="BK1320" s="107" t="n"/>
      <c r="BL1320" s="107" t="n"/>
      <c r="BM1320" s="107" t="n"/>
      <c r="BN1320" s="107" t="n"/>
      <c r="BO1320" s="107" t="n"/>
      <c r="BP1320" s="107" t="n"/>
      <c r="BQ1320" s="107" t="n"/>
      <c r="BR1320" s="107" t="n"/>
      <c r="BS1320" s="107" t="n"/>
      <c r="BT1320" s="107" t="n"/>
      <c r="BU1320" s="107" t="n"/>
      <c r="BV1320" s="107" t="n"/>
      <c r="BW1320" s="107" t="n"/>
      <c r="BX1320" s="107" t="n"/>
      <c r="BY1320" s="107" t="n"/>
      <c r="BZ1320" s="107" t="n"/>
      <c r="CA1320" s="107" t="n"/>
      <c r="CB1320" s="107" t="n"/>
      <c r="CC1320" s="107" t="n"/>
      <c r="CD1320" s="107" t="n"/>
      <c r="CE1320" s="107" t="n"/>
      <c r="CF1320" s="107" t="n"/>
      <c r="CG1320" s="107" t="n"/>
      <c r="CH1320" s="107" t="n"/>
      <c r="CI1320" s="107" t="n"/>
      <c r="CJ1320" s="107" t="n"/>
      <c r="CK1320" s="107" t="n"/>
      <c r="CL1320" s="107" t="n"/>
      <c r="CM1320" s="107" t="n"/>
      <c r="CN1320" s="107" t="n"/>
      <c r="CO1320" s="107" t="n"/>
      <c r="CP1320" s="107" t="n"/>
      <c r="CQ1320" s="107" t="n"/>
      <c r="CR1320" s="107" t="n"/>
      <c r="CS1320" s="107" t="n"/>
      <c r="CT1320" s="107" t="n"/>
      <c r="CU1320" s="107" t="n"/>
      <c r="CV1320" s="107" t="n"/>
      <c r="CW1320" s="107" t="n"/>
      <c r="CX1320" s="107" t="n"/>
      <c r="CY1320" s="107" t="n"/>
      <c r="CZ1320" s="107" t="n"/>
    </row>
    <row r="1323">
      <c r="A1323" s="2">
        <f>IF($A1316="","","   projections")</f>
        <v/>
      </c>
      <c r="B1323" s="68">
        <f>IF($A1316="",0,COUNT($E1324:$CZ1324))</f>
        <v/>
      </c>
      <c r="C1323" s="69">
        <f>IF($B1323=0,0,MAX($E1324:$CZ1324))</f>
        <v/>
      </c>
      <c r="D1323" s="58">
        <f>_xll.BDS($A1316,'Field Check'!$C$42,"headers=y","startcol=1","endcol=3","dir=h","cols=20;rows=3")</f>
        <v/>
      </c>
      <c r="E1323" s="59" t="n">
        <v>46280</v>
      </c>
      <c r="F1323" s="59" t="n">
        <v>46462</v>
      </c>
      <c r="G1323" s="59" t="n">
        <v>46651</v>
      </c>
      <c r="H1323" s="59" t="n">
        <v>46833</v>
      </c>
      <c r="I1323" s="59" t="n">
        <v>47015</v>
      </c>
      <c r="J1323" s="59" t="n">
        <v>47197</v>
      </c>
      <c r="K1323" s="59" t="n">
        <v>47379</v>
      </c>
      <c r="L1323" s="59" t="n">
        <v>47561</v>
      </c>
      <c r="M1323" s="59" t="n">
        <v>47743</v>
      </c>
      <c r="N1323" s="59" t="n">
        <v>47925</v>
      </c>
      <c r="O1323" s="59" t="n">
        <v>48107</v>
      </c>
      <c r="P1323" s="59" t="n">
        <v>48289</v>
      </c>
      <c r="Q1323" s="59" t="n">
        <v>48471</v>
      </c>
      <c r="R1323" s="59" t="n">
        <v>48653</v>
      </c>
      <c r="S1323" s="59" t="n">
        <v>48842</v>
      </c>
      <c r="T1323" s="59" t="n">
        <v>49024</v>
      </c>
      <c r="U1323" s="59" t="n">
        <v>49206</v>
      </c>
      <c r="V1323" s="59" t="n">
        <v>49388</v>
      </c>
      <c r="W1323" s="59" t="n">
        <v>49570</v>
      </c>
      <c r="X1323" s="59" t="n"/>
      <c r="Y1323" s="59" t="n"/>
      <c r="Z1323" s="59" t="n"/>
      <c r="AA1323" s="59" t="n"/>
      <c r="AB1323" s="59" t="n"/>
      <c r="AC1323" s="59" t="n"/>
      <c r="AD1323" s="59" t="n"/>
      <c r="AE1323" s="59" t="n"/>
      <c r="AF1323" s="59" t="n"/>
      <c r="AG1323" s="59" t="n"/>
      <c r="AH1323" s="59" t="n"/>
      <c r="AI1323" s="59" t="n"/>
      <c r="AJ1323" s="59" t="n"/>
      <c r="AK1323" s="59" t="n"/>
      <c r="AL1323" s="59" t="n"/>
      <c r="AM1323" s="59" t="n"/>
      <c r="AN1323" s="59" t="n"/>
      <c r="AO1323" s="59" t="n"/>
      <c r="AP1323" s="59" t="n"/>
      <c r="AQ1323" s="59" t="n"/>
      <c r="AR1323" s="59" t="n"/>
      <c r="AS1323" s="59" t="n"/>
      <c r="AT1323" s="59" t="n"/>
      <c r="AU1323" s="59" t="n"/>
      <c r="AV1323" s="59" t="n"/>
      <c r="AW1323" s="59" t="n"/>
      <c r="AX1323" s="59" t="n"/>
      <c r="AY1323" s="59" t="n"/>
      <c r="AZ1323" s="59" t="n"/>
      <c r="BA1323" s="59" t="n"/>
      <c r="BB1323" s="59" t="n"/>
      <c r="BC1323" s="59" t="n"/>
      <c r="BD1323" s="59" t="n"/>
      <c r="BE1323" s="59" t="n"/>
      <c r="BF1323" s="59" t="n"/>
      <c r="BG1323" s="59" t="n"/>
      <c r="BH1323" s="59" t="n"/>
      <c r="BI1323" s="59" t="n"/>
      <c r="BJ1323" s="59" t="n"/>
      <c r="BK1323" s="59" t="n"/>
      <c r="BL1323" s="59" t="n"/>
      <c r="BM1323" s="59" t="n"/>
      <c r="BN1323" s="59" t="n"/>
      <c r="BO1323" s="59" t="n"/>
      <c r="BP1323" s="59" t="n"/>
      <c r="BQ1323" s="59" t="n"/>
      <c r="BR1323" s="59" t="n"/>
      <c r="BS1323" s="59" t="n"/>
      <c r="BT1323" s="59" t="n"/>
      <c r="BU1323" s="59" t="n"/>
      <c r="BV1323" s="59" t="n"/>
      <c r="BW1323" s="59" t="n"/>
      <c r="BX1323" s="59" t="n"/>
      <c r="BY1323" s="59" t="n"/>
      <c r="BZ1323" s="59" t="n"/>
      <c r="CA1323" s="59" t="n"/>
      <c r="CB1323" s="59" t="n"/>
      <c r="CC1323" s="59" t="n"/>
      <c r="CD1323" s="59" t="n"/>
      <c r="CE1323" s="59" t="n"/>
      <c r="CF1323" s="59" t="n"/>
      <c r="CG1323" s="59" t="n"/>
      <c r="CH1323" s="59" t="n"/>
      <c r="CI1323" s="59" t="n"/>
      <c r="CJ1323" s="59" t="n"/>
      <c r="CK1323" s="59" t="n"/>
      <c r="CL1323" s="59" t="n"/>
      <c r="CM1323" s="59" t="n"/>
      <c r="CN1323" s="59" t="n"/>
      <c r="CO1323" s="59" t="n"/>
      <c r="CP1323" s="59" t="n"/>
      <c r="CQ1323" s="59" t="n"/>
      <c r="CR1323" s="59" t="n"/>
      <c r="CS1323" s="59" t="n"/>
      <c r="CT1323" s="59" t="n"/>
      <c r="CU1323" s="59" t="n"/>
      <c r="CV1323" s="59" t="n"/>
      <c r="CW1323" s="59" t="n"/>
      <c r="CX1323" s="59" t="n"/>
      <c r="CY1323" s="59" t="n"/>
      <c r="CZ1323" s="59" t="n"/>
    </row>
    <row r="1324">
      <c r="D1324" s="59" t="inlineStr">
        <is>
          <t>Ex-Date</t>
        </is>
      </c>
      <c r="E1324" s="59" t="n">
        <v>46286</v>
      </c>
      <c r="F1324" s="59" t="n">
        <v>46468</v>
      </c>
      <c r="G1324" s="59" t="n">
        <v>46657</v>
      </c>
      <c r="H1324" s="59" t="n">
        <v>46839</v>
      </c>
      <c r="I1324" s="59" t="n">
        <v>47021</v>
      </c>
      <c r="J1324" s="59" t="n">
        <v>47203</v>
      </c>
      <c r="K1324" s="59" t="n">
        <v>47385</v>
      </c>
      <c r="L1324" s="59" t="n">
        <v>47567</v>
      </c>
      <c r="M1324" s="59" t="n">
        <v>47749</v>
      </c>
      <c r="N1324" s="59" t="n">
        <v>47931</v>
      </c>
      <c r="O1324" s="59" t="n">
        <v>48113</v>
      </c>
      <c r="P1324" s="59" t="n">
        <v>48295</v>
      </c>
      <c r="Q1324" s="59" t="n">
        <v>48477</v>
      </c>
      <c r="R1324" s="59" t="n">
        <v>48659</v>
      </c>
      <c r="S1324" s="59" t="n">
        <v>48848</v>
      </c>
      <c r="T1324" s="59" t="n">
        <v>49030</v>
      </c>
      <c r="U1324" s="59" t="n">
        <v>49212</v>
      </c>
      <c r="V1324" s="59" t="n">
        <v>49390</v>
      </c>
      <c r="W1324" s="59" t="n">
        <v>49576</v>
      </c>
      <c r="X1324" s="59" t="n"/>
      <c r="Y1324" s="59" t="n"/>
      <c r="Z1324" s="59" t="n"/>
      <c r="AA1324" s="59" t="n"/>
      <c r="AB1324" s="59" t="n"/>
      <c r="AC1324" s="59" t="n"/>
      <c r="AD1324" s="59" t="n"/>
      <c r="AE1324" s="59" t="n"/>
      <c r="AF1324" s="59" t="n"/>
      <c r="AG1324" s="59" t="n"/>
      <c r="AH1324" s="59" t="n"/>
      <c r="AI1324" s="59" t="n"/>
      <c r="AJ1324" s="59" t="n"/>
      <c r="AK1324" s="59" t="n"/>
      <c r="AL1324" s="59" t="n"/>
      <c r="AM1324" s="59" t="n"/>
      <c r="AN1324" s="59" t="n"/>
      <c r="AO1324" s="59" t="n"/>
      <c r="AP1324" s="59" t="n"/>
      <c r="AQ1324" s="59" t="n"/>
      <c r="AR1324" s="59" t="n"/>
      <c r="AS1324" s="59" t="n"/>
      <c r="AT1324" s="59" t="n"/>
      <c r="AU1324" s="59" t="n"/>
      <c r="AV1324" s="59" t="n"/>
      <c r="AW1324" s="59" t="n"/>
      <c r="AX1324" s="59" t="n"/>
      <c r="AY1324" s="59" t="n"/>
      <c r="AZ1324" s="59" t="n"/>
      <c r="BA1324" s="59" t="n"/>
      <c r="BB1324" s="59" t="n"/>
      <c r="BC1324" s="59" t="n"/>
      <c r="BD1324" s="59" t="n"/>
      <c r="BE1324" s="59" t="n"/>
      <c r="BF1324" s="59" t="n"/>
      <c r="BG1324" s="59" t="n"/>
      <c r="BH1324" s="59" t="n"/>
      <c r="BI1324" s="59" t="n"/>
      <c r="BJ1324" s="59" t="n"/>
      <c r="BK1324" s="59" t="n"/>
      <c r="BL1324" s="59" t="n"/>
      <c r="BM1324" s="59" t="n"/>
      <c r="BN1324" s="59" t="n"/>
      <c r="BO1324" s="59" t="n"/>
      <c r="BP1324" s="59" t="n"/>
      <c r="BQ1324" s="59" t="n"/>
      <c r="BR1324" s="59" t="n"/>
      <c r="BS1324" s="59" t="n"/>
      <c r="BT1324" s="59" t="n"/>
      <c r="BU1324" s="59" t="n"/>
      <c r="BV1324" s="59" t="n"/>
      <c r="BW1324" s="59" t="n"/>
      <c r="BX1324" s="59" t="n"/>
      <c r="BY1324" s="59" t="n"/>
      <c r="BZ1324" s="59" t="n"/>
      <c r="CA1324" s="59" t="n"/>
      <c r="CB1324" s="59" t="n"/>
      <c r="CC1324" s="59" t="n"/>
      <c r="CD1324" s="59" t="n"/>
      <c r="CE1324" s="59" t="n"/>
      <c r="CF1324" s="59" t="n"/>
      <c r="CG1324" s="59" t="n"/>
      <c r="CH1324" s="59" t="n"/>
      <c r="CI1324" s="59" t="n"/>
      <c r="CJ1324" s="59" t="n"/>
      <c r="CK1324" s="59" t="n"/>
      <c r="CL1324" s="59" t="n"/>
      <c r="CM1324" s="59" t="n"/>
      <c r="CN1324" s="59" t="n"/>
      <c r="CO1324" s="59" t="n"/>
      <c r="CP1324" s="59" t="n"/>
      <c r="CQ1324" s="59" t="n"/>
      <c r="CR1324" s="59" t="n"/>
      <c r="CS1324" s="59" t="n"/>
      <c r="CT1324" s="59" t="n"/>
      <c r="CU1324" s="59" t="n"/>
      <c r="CV1324" s="59" t="n"/>
      <c r="CW1324" s="59" t="n"/>
      <c r="CX1324" s="59" t="n"/>
      <c r="CY1324" s="59" t="n"/>
      <c r="CZ1324" s="59" t="n"/>
    </row>
    <row r="1325">
      <c r="D1325" s="107" t="inlineStr">
        <is>
          <t>Amount Per Share</t>
        </is>
      </c>
      <c r="E1325" s="107" t="n">
        <v>0.06</v>
      </c>
      <c r="F1325" s="107" t="n">
        <v>0.13</v>
      </c>
      <c r="G1325" s="107" t="n">
        <v>0.1</v>
      </c>
      <c r="H1325" s="107" t="n">
        <v>0.15</v>
      </c>
      <c r="I1325" s="107" t="n">
        <v>0.12</v>
      </c>
      <c r="J1325" s="107" t="n">
        <v>0.17</v>
      </c>
      <c r="K1325" s="107" t="n">
        <v>0.14</v>
      </c>
      <c r="L1325" s="107" t="n">
        <v>0.19</v>
      </c>
      <c r="M1325" s="107" t="n">
        <v>0.16</v>
      </c>
      <c r="N1325" s="107" t="n">
        <v>0.21</v>
      </c>
      <c r="O1325" s="107" t="n">
        <v>0.18</v>
      </c>
      <c r="P1325" s="107" t="n">
        <v>0.22</v>
      </c>
      <c r="Q1325" s="107" t="n">
        <v>0.19</v>
      </c>
      <c r="R1325" s="107" t="n">
        <v>0.22</v>
      </c>
      <c r="S1325" s="107" t="n">
        <v>0.19</v>
      </c>
      <c r="T1325" s="107" t="n">
        <v>0.22</v>
      </c>
      <c r="U1325" s="107" t="n">
        <v>0.19</v>
      </c>
      <c r="V1325" s="107" t="n">
        <v>0.22</v>
      </c>
      <c r="W1325" s="107" t="n">
        <v>0.19</v>
      </c>
      <c r="X1325" s="107" t="n"/>
      <c r="Y1325" s="107" t="n"/>
      <c r="Z1325" s="107" t="n"/>
      <c r="AA1325" s="107" t="n"/>
      <c r="AB1325" s="107" t="n"/>
      <c r="AC1325" s="107" t="n"/>
      <c r="AD1325" s="107" t="n"/>
      <c r="AE1325" s="107" t="n"/>
      <c r="AF1325" s="107" t="n"/>
      <c r="AG1325" s="107" t="n"/>
      <c r="AH1325" s="107" t="n"/>
      <c r="AI1325" s="107" t="n"/>
      <c r="AJ1325" s="107" t="n"/>
      <c r="AK1325" s="107" t="n"/>
      <c r="AL1325" s="107" t="n"/>
      <c r="AM1325" s="107" t="n"/>
      <c r="AN1325" s="107" t="n"/>
      <c r="AO1325" s="107" t="n"/>
      <c r="AP1325" s="107" t="n"/>
      <c r="AQ1325" s="107" t="n"/>
      <c r="AR1325" s="107" t="n"/>
      <c r="AS1325" s="107" t="n"/>
      <c r="AT1325" s="107" t="n"/>
      <c r="AU1325" s="107" t="n"/>
      <c r="AV1325" s="107" t="n"/>
      <c r="AW1325" s="107" t="n"/>
      <c r="AX1325" s="107" t="n"/>
      <c r="AY1325" s="107" t="n"/>
      <c r="AZ1325" s="107" t="n"/>
      <c r="BA1325" s="107" t="n"/>
      <c r="BB1325" s="107" t="n"/>
      <c r="BC1325" s="107" t="n"/>
      <c r="BD1325" s="107" t="n"/>
      <c r="BE1325" s="107" t="n"/>
      <c r="BF1325" s="107" t="n"/>
      <c r="BG1325" s="107" t="n"/>
      <c r="BH1325" s="107" t="n"/>
      <c r="BI1325" s="107" t="n"/>
      <c r="BJ1325" s="107" t="n"/>
      <c r="BK1325" s="107" t="n"/>
      <c r="BL1325" s="107" t="n"/>
      <c r="BM1325" s="107" t="n"/>
      <c r="BN1325" s="107" t="n"/>
      <c r="BO1325" s="107" t="n"/>
      <c r="BP1325" s="107" t="n"/>
      <c r="BQ1325" s="107" t="n"/>
      <c r="BR1325" s="107" t="n"/>
      <c r="BS1325" s="107" t="n"/>
      <c r="BT1325" s="107" t="n"/>
      <c r="BU1325" s="107" t="n"/>
      <c r="BV1325" s="107" t="n"/>
      <c r="BW1325" s="107" t="n"/>
      <c r="BX1325" s="107" t="n"/>
      <c r="BY1325" s="107" t="n"/>
      <c r="BZ1325" s="107" t="n"/>
      <c r="CA1325" s="107" t="n"/>
      <c r="CB1325" s="107" t="n"/>
      <c r="CC1325" s="107" t="n"/>
      <c r="CD1325" s="107" t="n"/>
      <c r="CE1325" s="107" t="n"/>
      <c r="CF1325" s="107" t="n"/>
      <c r="CG1325" s="107" t="n"/>
      <c r="CH1325" s="107" t="n"/>
      <c r="CI1325" s="107" t="n"/>
      <c r="CJ1325" s="107" t="n"/>
      <c r="CK1325" s="107" t="n"/>
      <c r="CL1325" s="107" t="n"/>
      <c r="CM1325" s="107" t="n"/>
      <c r="CN1325" s="107" t="n"/>
      <c r="CO1325" s="107" t="n"/>
      <c r="CP1325" s="107" t="n"/>
      <c r="CQ1325" s="107" t="n"/>
      <c r="CR1325" s="107" t="n"/>
      <c r="CS1325" s="107" t="n"/>
      <c r="CT1325" s="107" t="n"/>
      <c r="CU1325" s="107" t="n"/>
      <c r="CV1325" s="107" t="n"/>
      <c r="CW1325" s="107" t="n"/>
      <c r="CX1325" s="107" t="n"/>
      <c r="CY1325" s="107" t="n"/>
      <c r="CZ1325" s="107" t="n"/>
    </row>
    <row r="1327">
      <c r="A1327" s="126">
        <f>IF('AS51'!$C$126="","",'AS51'!$C$126)</f>
        <v/>
      </c>
      <c r="B1327" s="68">
        <f>IF($A1327="",0,COUNT($E1328:$CZ1328))</f>
        <v/>
      </c>
      <c r="C1327" s="69">
        <f>IF($B1327=0,0,MAX($E1328:$CZ1328))</f>
        <v/>
      </c>
      <c r="D1327" s="58">
        <f>_xll.BDS($A1327,'Field Check'!$C$44,"headers=y","startcol=1","endcol=7","dir=h","DVD_START_DT",'Field Check'!$C$59,"DVD_END_DT",'Field Check'!$D$59)</f>
        <v/>
      </c>
      <c r="E1327" s="59" t="n"/>
      <c r="F1327" s="59" t="n"/>
      <c r="G1327" s="59" t="n"/>
      <c r="H1327" s="59" t="n"/>
      <c r="I1327" s="59" t="n"/>
      <c r="J1327" s="59" t="n"/>
      <c r="K1327" s="59" t="n"/>
      <c r="L1327" s="59" t="n"/>
      <c r="M1327" s="59" t="n"/>
      <c r="N1327" s="59" t="n"/>
      <c r="O1327" s="59" t="n"/>
      <c r="P1327" s="59" t="n"/>
      <c r="Q1327" s="59" t="n"/>
      <c r="R1327" s="59" t="n"/>
      <c r="S1327" s="59" t="n"/>
      <c r="T1327" s="59" t="n"/>
      <c r="U1327" s="59" t="n"/>
      <c r="V1327" s="59" t="n"/>
      <c r="W1327" s="59" t="n"/>
      <c r="X1327" s="59" t="n"/>
      <c r="Y1327" s="59" t="n"/>
      <c r="Z1327" s="59" t="n"/>
      <c r="AA1327" s="59" t="n"/>
      <c r="AB1327" s="59" t="n"/>
      <c r="AC1327" s="59" t="n"/>
      <c r="AD1327" s="59" t="n"/>
      <c r="AE1327" s="59" t="n"/>
      <c r="AF1327" s="59" t="n"/>
      <c r="AG1327" s="59" t="n"/>
      <c r="AH1327" s="59" t="n"/>
      <c r="AI1327" s="59" t="n"/>
      <c r="AJ1327" s="59" t="n"/>
      <c r="AK1327" s="59" t="n"/>
      <c r="AL1327" s="59" t="n"/>
      <c r="AM1327" s="59" t="n"/>
      <c r="AN1327" s="59" t="n"/>
      <c r="AO1327" s="59" t="n"/>
      <c r="AP1327" s="59" t="n"/>
      <c r="AQ1327" s="59" t="n"/>
      <c r="AR1327" s="59" t="n"/>
      <c r="AS1327" s="59" t="n"/>
      <c r="AT1327" s="59" t="n"/>
      <c r="AU1327" s="59" t="n"/>
      <c r="AV1327" s="59" t="n"/>
      <c r="AW1327" s="59" t="n"/>
      <c r="AX1327" s="59" t="n"/>
      <c r="AY1327" s="59" t="n"/>
      <c r="AZ1327" s="59" t="n"/>
      <c r="BA1327" s="59" t="n"/>
      <c r="BB1327" s="59" t="n"/>
      <c r="BC1327" s="59" t="n"/>
      <c r="BD1327" s="59" t="n"/>
      <c r="BE1327" s="59" t="n"/>
      <c r="BF1327" s="59" t="n"/>
      <c r="BG1327" s="59" t="n"/>
      <c r="BH1327" s="59" t="n"/>
      <c r="BI1327" s="59" t="n"/>
      <c r="BJ1327" s="59" t="n"/>
      <c r="BK1327" s="59" t="n"/>
      <c r="BL1327" s="59" t="n"/>
      <c r="BM1327" s="59" t="n"/>
      <c r="BN1327" s="59" t="n"/>
      <c r="BO1327" s="59" t="n"/>
      <c r="BP1327" s="59" t="n"/>
      <c r="BQ1327" s="59" t="n"/>
      <c r="BR1327" s="59" t="n"/>
      <c r="BS1327" s="59" t="n"/>
      <c r="BT1327" s="59" t="n"/>
      <c r="BU1327" s="59" t="n"/>
      <c r="BV1327" s="59" t="n"/>
      <c r="BW1327" s="59" t="n"/>
      <c r="BX1327" s="59" t="n"/>
      <c r="BY1327" s="59" t="n"/>
      <c r="BZ1327" s="59" t="n"/>
      <c r="CA1327" s="59" t="n"/>
      <c r="CB1327" s="59" t="n"/>
      <c r="CC1327" s="59" t="n"/>
      <c r="CD1327" s="59" t="n"/>
      <c r="CE1327" s="59" t="n"/>
      <c r="CF1327" s="59" t="n"/>
      <c r="CG1327" s="59" t="n"/>
      <c r="CH1327" s="59" t="n"/>
      <c r="CI1327" s="59" t="n"/>
      <c r="CJ1327" s="59" t="n"/>
      <c r="CK1327" s="59" t="n"/>
      <c r="CL1327" s="59" t="n"/>
      <c r="CM1327" s="59" t="n"/>
      <c r="CN1327" s="59" t="n"/>
      <c r="CO1327" s="59" t="n"/>
      <c r="CP1327" s="59" t="n"/>
      <c r="CQ1327" s="59" t="n"/>
      <c r="CR1327" s="59" t="n"/>
      <c r="CS1327" s="59" t="n"/>
      <c r="CT1327" s="59" t="n"/>
      <c r="CU1327" s="59" t="n"/>
      <c r="CV1327" s="59" t="n"/>
      <c r="CW1327" s="59" t="n"/>
      <c r="CX1327" s="59" t="n"/>
      <c r="CY1327" s="59" t="n"/>
      <c r="CZ1327" s="59" t="n"/>
    </row>
    <row r="1328">
      <c r="D1328" s="59" t="n"/>
      <c r="E1328" s="59" t="n"/>
      <c r="F1328" s="59" t="n"/>
      <c r="G1328" s="59" t="n"/>
      <c r="H1328" s="59" t="n"/>
      <c r="I1328" s="59" t="n"/>
      <c r="J1328" s="59" t="n"/>
      <c r="K1328" s="59" t="n"/>
      <c r="L1328" s="59" t="n"/>
      <c r="M1328" s="59" t="n"/>
      <c r="N1328" s="59" t="n"/>
      <c r="O1328" s="59" t="n"/>
      <c r="P1328" s="59" t="n"/>
      <c r="Q1328" s="59" t="n"/>
      <c r="R1328" s="59" t="n"/>
      <c r="S1328" s="59" t="n"/>
      <c r="T1328" s="59" t="n"/>
      <c r="U1328" s="59" t="n"/>
      <c r="V1328" s="59" t="n"/>
      <c r="W1328" s="59" t="n"/>
      <c r="X1328" s="59" t="n"/>
      <c r="Y1328" s="59" t="n"/>
      <c r="Z1328" s="59" t="n"/>
      <c r="AA1328" s="59" t="n"/>
      <c r="AB1328" s="59" t="n"/>
      <c r="AC1328" s="59" t="n"/>
      <c r="AD1328" s="59" t="n"/>
      <c r="AE1328" s="59" t="n"/>
      <c r="AF1328" s="59" t="n"/>
      <c r="AG1328" s="59" t="n"/>
      <c r="AH1328" s="59" t="n"/>
      <c r="AI1328" s="59" t="n"/>
      <c r="AJ1328" s="59" t="n"/>
      <c r="AK1328" s="59" t="n"/>
      <c r="AL1328" s="59" t="n"/>
      <c r="AM1328" s="59" t="n"/>
      <c r="AN1328" s="59" t="n"/>
      <c r="AO1328" s="59" t="n"/>
      <c r="AP1328" s="59" t="n"/>
      <c r="AQ1328" s="59" t="n"/>
      <c r="AR1328" s="59" t="n"/>
      <c r="AS1328" s="59" t="n"/>
      <c r="AT1328" s="59" t="n"/>
      <c r="AU1328" s="59" t="n"/>
      <c r="AV1328" s="59" t="n"/>
      <c r="AW1328" s="59" t="n"/>
      <c r="AX1328" s="59" t="n"/>
      <c r="AY1328" s="59" t="n"/>
      <c r="AZ1328" s="59" t="n"/>
      <c r="BA1328" s="59" t="n"/>
      <c r="BB1328" s="59" t="n"/>
      <c r="BC1328" s="59" t="n"/>
      <c r="BD1328" s="59" t="n"/>
      <c r="BE1328" s="59" t="n"/>
      <c r="BF1328" s="59" t="n"/>
      <c r="BG1328" s="59" t="n"/>
      <c r="BH1328" s="59" t="n"/>
      <c r="BI1328" s="59" t="n"/>
      <c r="BJ1328" s="59" t="n"/>
      <c r="BK1328" s="59" t="n"/>
      <c r="BL1328" s="59" t="n"/>
      <c r="BM1328" s="59" t="n"/>
      <c r="BN1328" s="59" t="n"/>
      <c r="BO1328" s="59" t="n"/>
      <c r="BP1328" s="59" t="n"/>
      <c r="BQ1328" s="59" t="n"/>
      <c r="BR1328" s="59" t="n"/>
      <c r="BS1328" s="59" t="n"/>
      <c r="BT1328" s="59" t="n"/>
      <c r="BU1328" s="59" t="n"/>
      <c r="BV1328" s="59" t="n"/>
      <c r="BW1328" s="59" t="n"/>
      <c r="BX1328" s="59" t="n"/>
      <c r="BY1328" s="59" t="n"/>
      <c r="BZ1328" s="59" t="n"/>
      <c r="CA1328" s="59" t="n"/>
      <c r="CB1328" s="59" t="n"/>
      <c r="CC1328" s="59" t="n"/>
      <c r="CD1328" s="59" t="n"/>
      <c r="CE1328" s="59" t="n"/>
      <c r="CF1328" s="59" t="n"/>
      <c r="CG1328" s="59" t="n"/>
      <c r="CH1328" s="59" t="n"/>
      <c r="CI1328" s="59" t="n"/>
      <c r="CJ1328" s="59" t="n"/>
      <c r="CK1328" s="59" t="n"/>
      <c r="CL1328" s="59" t="n"/>
      <c r="CM1328" s="59" t="n"/>
      <c r="CN1328" s="59" t="n"/>
      <c r="CO1328" s="59" t="n"/>
      <c r="CP1328" s="59" t="n"/>
      <c r="CQ1328" s="59" t="n"/>
      <c r="CR1328" s="59" t="n"/>
      <c r="CS1328" s="59" t="n"/>
      <c r="CT1328" s="59" t="n"/>
      <c r="CU1328" s="59" t="n"/>
      <c r="CV1328" s="59" t="n"/>
      <c r="CW1328" s="59" t="n"/>
      <c r="CX1328" s="59" t="n"/>
      <c r="CY1328" s="59" t="n"/>
      <c r="CZ1328" s="59" t="n"/>
    </row>
    <row r="1329">
      <c r="D1329" s="59" t="n"/>
      <c r="E1329" s="59" t="n"/>
      <c r="F1329" s="59" t="n"/>
      <c r="G1329" s="59" t="n"/>
      <c r="H1329" s="59" t="n"/>
      <c r="I1329" s="59" t="n"/>
      <c r="J1329" s="59" t="n"/>
      <c r="K1329" s="59" t="n"/>
      <c r="L1329" s="59" t="n"/>
      <c r="M1329" s="59" t="n"/>
      <c r="N1329" s="59" t="n"/>
      <c r="O1329" s="59" t="n"/>
      <c r="P1329" s="59" t="n"/>
      <c r="Q1329" s="59" t="n"/>
      <c r="R1329" s="59" t="n"/>
      <c r="S1329" s="59" t="n"/>
      <c r="T1329" s="59" t="n"/>
      <c r="U1329" s="59" t="n"/>
      <c r="V1329" s="59" t="n"/>
      <c r="W1329" s="59" t="n"/>
      <c r="X1329" s="59" t="n"/>
      <c r="Y1329" s="59" t="n"/>
      <c r="Z1329" s="59" t="n"/>
      <c r="AA1329" s="59" t="n"/>
      <c r="AB1329" s="59" t="n"/>
      <c r="AC1329" s="59" t="n"/>
      <c r="AD1329" s="59" t="n"/>
      <c r="AE1329" s="59" t="n"/>
      <c r="AF1329" s="59" t="n"/>
      <c r="AG1329" s="59" t="n"/>
      <c r="AH1329" s="59" t="n"/>
      <c r="AI1329" s="59" t="n"/>
      <c r="AJ1329" s="59" t="n"/>
      <c r="AK1329" s="59" t="n"/>
      <c r="AL1329" s="59" t="n"/>
      <c r="AM1329" s="59" t="n"/>
      <c r="AN1329" s="59" t="n"/>
      <c r="AO1329" s="59" t="n"/>
      <c r="AP1329" s="59" t="n"/>
      <c r="AQ1329" s="59" t="n"/>
      <c r="AR1329" s="59" t="n"/>
      <c r="AS1329" s="59" t="n"/>
      <c r="AT1329" s="59" t="n"/>
      <c r="AU1329" s="59" t="n"/>
      <c r="AV1329" s="59" t="n"/>
      <c r="AW1329" s="59" t="n"/>
      <c r="AX1329" s="59" t="n"/>
      <c r="AY1329" s="59" t="n"/>
      <c r="AZ1329" s="59" t="n"/>
      <c r="BA1329" s="59" t="n"/>
      <c r="BB1329" s="59" t="n"/>
      <c r="BC1329" s="59" t="n"/>
      <c r="BD1329" s="59" t="n"/>
      <c r="BE1329" s="59" t="n"/>
      <c r="BF1329" s="59" t="n"/>
      <c r="BG1329" s="59" t="n"/>
      <c r="BH1329" s="59" t="n"/>
      <c r="BI1329" s="59" t="n"/>
      <c r="BJ1329" s="59" t="n"/>
      <c r="BK1329" s="59" t="n"/>
      <c r="BL1329" s="59" t="n"/>
      <c r="BM1329" s="59" t="n"/>
      <c r="BN1329" s="59" t="n"/>
      <c r="BO1329" s="59" t="n"/>
      <c r="BP1329" s="59" t="n"/>
      <c r="BQ1329" s="59" t="n"/>
      <c r="BR1329" s="59" t="n"/>
      <c r="BS1329" s="59" t="n"/>
      <c r="BT1329" s="59" t="n"/>
      <c r="BU1329" s="59" t="n"/>
      <c r="BV1329" s="59" t="n"/>
      <c r="BW1329" s="59" t="n"/>
      <c r="BX1329" s="59" t="n"/>
      <c r="BY1329" s="59" t="n"/>
      <c r="BZ1329" s="59" t="n"/>
      <c r="CA1329" s="59" t="n"/>
      <c r="CB1329" s="59" t="n"/>
      <c r="CC1329" s="59" t="n"/>
      <c r="CD1329" s="59" t="n"/>
      <c r="CE1329" s="59" t="n"/>
      <c r="CF1329" s="59" t="n"/>
      <c r="CG1329" s="59" t="n"/>
      <c r="CH1329" s="59" t="n"/>
      <c r="CI1329" s="59" t="n"/>
      <c r="CJ1329" s="59" t="n"/>
      <c r="CK1329" s="59" t="n"/>
      <c r="CL1329" s="59" t="n"/>
      <c r="CM1329" s="59" t="n"/>
      <c r="CN1329" s="59" t="n"/>
      <c r="CO1329" s="59" t="n"/>
      <c r="CP1329" s="59" t="n"/>
      <c r="CQ1329" s="59" t="n"/>
      <c r="CR1329" s="59" t="n"/>
      <c r="CS1329" s="59" t="n"/>
      <c r="CT1329" s="59" t="n"/>
      <c r="CU1329" s="59" t="n"/>
      <c r="CV1329" s="59" t="n"/>
      <c r="CW1329" s="59" t="n"/>
      <c r="CX1329" s="59" t="n"/>
      <c r="CY1329" s="59" t="n"/>
      <c r="CZ1329" s="59" t="n"/>
    </row>
    <row r="1330">
      <c r="D1330" s="59" t="n"/>
      <c r="E1330" s="59" t="n"/>
      <c r="F1330" s="59" t="n"/>
      <c r="G1330" s="59" t="n"/>
      <c r="H1330" s="59" t="n"/>
      <c r="I1330" s="59" t="n"/>
      <c r="J1330" s="59" t="n"/>
      <c r="K1330" s="59" t="n"/>
      <c r="L1330" s="59" t="n"/>
      <c r="M1330" s="59" t="n"/>
      <c r="N1330" s="59" t="n"/>
      <c r="O1330" s="59" t="n"/>
      <c r="P1330" s="59" t="n"/>
      <c r="Q1330" s="59" t="n"/>
      <c r="R1330" s="59" t="n"/>
      <c r="S1330" s="59" t="n"/>
      <c r="T1330" s="59" t="n"/>
      <c r="U1330" s="59" t="n"/>
      <c r="V1330" s="59" t="n"/>
      <c r="W1330" s="59" t="n"/>
      <c r="X1330" s="59" t="n"/>
      <c r="Y1330" s="59" t="n"/>
      <c r="Z1330" s="59" t="n"/>
      <c r="AA1330" s="59" t="n"/>
      <c r="AB1330" s="59" t="n"/>
      <c r="AC1330" s="59" t="n"/>
      <c r="AD1330" s="59" t="n"/>
      <c r="AE1330" s="59" t="n"/>
      <c r="AF1330" s="59" t="n"/>
      <c r="AG1330" s="59" t="n"/>
      <c r="AH1330" s="59" t="n"/>
      <c r="AI1330" s="59" t="n"/>
      <c r="AJ1330" s="59" t="n"/>
      <c r="AK1330" s="59" t="n"/>
      <c r="AL1330" s="59" t="n"/>
      <c r="AM1330" s="59" t="n"/>
      <c r="AN1330" s="59" t="n"/>
      <c r="AO1330" s="59" t="n"/>
      <c r="AP1330" s="59" t="n"/>
      <c r="AQ1330" s="59" t="n"/>
      <c r="AR1330" s="59" t="n"/>
      <c r="AS1330" s="59" t="n"/>
      <c r="AT1330" s="59" t="n"/>
      <c r="AU1330" s="59" t="n"/>
      <c r="AV1330" s="59" t="n"/>
      <c r="AW1330" s="59" t="n"/>
      <c r="AX1330" s="59" t="n"/>
      <c r="AY1330" s="59" t="n"/>
      <c r="AZ1330" s="59" t="n"/>
      <c r="BA1330" s="59" t="n"/>
      <c r="BB1330" s="59" t="n"/>
      <c r="BC1330" s="59" t="n"/>
      <c r="BD1330" s="59" t="n"/>
      <c r="BE1330" s="59" t="n"/>
      <c r="BF1330" s="59" t="n"/>
      <c r="BG1330" s="59" t="n"/>
      <c r="BH1330" s="59" t="n"/>
      <c r="BI1330" s="59" t="n"/>
      <c r="BJ1330" s="59" t="n"/>
      <c r="BK1330" s="59" t="n"/>
      <c r="BL1330" s="59" t="n"/>
      <c r="BM1330" s="59" t="n"/>
      <c r="BN1330" s="59" t="n"/>
      <c r="BO1330" s="59" t="n"/>
      <c r="BP1330" s="59" t="n"/>
      <c r="BQ1330" s="59" t="n"/>
      <c r="BR1330" s="59" t="n"/>
      <c r="BS1330" s="59" t="n"/>
      <c r="BT1330" s="59" t="n"/>
      <c r="BU1330" s="59" t="n"/>
      <c r="BV1330" s="59" t="n"/>
      <c r="BW1330" s="59" t="n"/>
      <c r="BX1330" s="59" t="n"/>
      <c r="BY1330" s="59" t="n"/>
      <c r="BZ1330" s="59" t="n"/>
      <c r="CA1330" s="59" t="n"/>
      <c r="CB1330" s="59" t="n"/>
      <c r="CC1330" s="59" t="n"/>
      <c r="CD1330" s="59" t="n"/>
      <c r="CE1330" s="59" t="n"/>
      <c r="CF1330" s="59" t="n"/>
      <c r="CG1330" s="59" t="n"/>
      <c r="CH1330" s="59" t="n"/>
      <c r="CI1330" s="59" t="n"/>
      <c r="CJ1330" s="59" t="n"/>
      <c r="CK1330" s="59" t="n"/>
      <c r="CL1330" s="59" t="n"/>
      <c r="CM1330" s="59" t="n"/>
      <c r="CN1330" s="59" t="n"/>
      <c r="CO1330" s="59" t="n"/>
      <c r="CP1330" s="59" t="n"/>
      <c r="CQ1330" s="59" t="n"/>
      <c r="CR1330" s="59" t="n"/>
      <c r="CS1330" s="59" t="n"/>
      <c r="CT1330" s="59" t="n"/>
      <c r="CU1330" s="59" t="n"/>
      <c r="CV1330" s="59" t="n"/>
      <c r="CW1330" s="59" t="n"/>
      <c r="CX1330" s="59" t="n"/>
      <c r="CY1330" s="59" t="n"/>
      <c r="CZ1330" s="59" t="n"/>
    </row>
    <row r="1331">
      <c r="D1331" s="107" t="n"/>
      <c r="E1331" s="107" t="n"/>
      <c r="F1331" s="107" t="n"/>
      <c r="G1331" s="107" t="n"/>
      <c r="H1331" s="107" t="n"/>
      <c r="I1331" s="107" t="n"/>
      <c r="J1331" s="107" t="n"/>
      <c r="K1331" s="107" t="n"/>
      <c r="L1331" s="107" t="n"/>
      <c r="M1331" s="107" t="n"/>
      <c r="N1331" s="107" t="n"/>
      <c r="O1331" s="107" t="n"/>
      <c r="P1331" s="107" t="n"/>
      <c r="Q1331" s="107" t="n"/>
      <c r="R1331" s="107" t="n"/>
      <c r="S1331" s="107" t="n"/>
      <c r="T1331" s="107" t="n"/>
      <c r="U1331" s="107" t="n"/>
      <c r="V1331" s="107" t="n"/>
      <c r="W1331" s="107" t="n"/>
      <c r="X1331" s="107" t="n"/>
      <c r="Y1331" s="107" t="n"/>
      <c r="Z1331" s="107" t="n"/>
      <c r="AA1331" s="107" t="n"/>
      <c r="AB1331" s="107" t="n"/>
      <c r="AC1331" s="107" t="n"/>
      <c r="AD1331" s="107" t="n"/>
      <c r="AE1331" s="107" t="n"/>
      <c r="AF1331" s="107" t="n"/>
      <c r="AG1331" s="107" t="n"/>
      <c r="AH1331" s="107" t="n"/>
      <c r="AI1331" s="107" t="n"/>
      <c r="AJ1331" s="107" t="n"/>
      <c r="AK1331" s="107" t="n"/>
      <c r="AL1331" s="107" t="n"/>
      <c r="AM1331" s="107" t="n"/>
      <c r="AN1331" s="107" t="n"/>
      <c r="AO1331" s="107" t="n"/>
      <c r="AP1331" s="107" t="n"/>
      <c r="AQ1331" s="107" t="n"/>
      <c r="AR1331" s="107" t="n"/>
      <c r="AS1331" s="107" t="n"/>
      <c r="AT1331" s="107" t="n"/>
      <c r="AU1331" s="107" t="n"/>
      <c r="AV1331" s="107" t="n"/>
      <c r="AW1331" s="107" t="n"/>
      <c r="AX1331" s="107" t="n"/>
      <c r="AY1331" s="107" t="n"/>
      <c r="AZ1331" s="107" t="n"/>
      <c r="BA1331" s="107" t="n"/>
      <c r="BB1331" s="107" t="n"/>
      <c r="BC1331" s="107" t="n"/>
      <c r="BD1331" s="107" t="n"/>
      <c r="BE1331" s="107" t="n"/>
      <c r="BF1331" s="107" t="n"/>
      <c r="BG1331" s="107" t="n"/>
      <c r="BH1331" s="107" t="n"/>
      <c r="BI1331" s="107" t="n"/>
      <c r="BJ1331" s="107" t="n"/>
      <c r="BK1331" s="107" t="n"/>
      <c r="BL1331" s="107" t="n"/>
      <c r="BM1331" s="107" t="n"/>
      <c r="BN1331" s="107" t="n"/>
      <c r="BO1331" s="107" t="n"/>
      <c r="BP1331" s="107" t="n"/>
      <c r="BQ1331" s="107" t="n"/>
      <c r="BR1331" s="107" t="n"/>
      <c r="BS1331" s="107" t="n"/>
      <c r="BT1331" s="107" t="n"/>
      <c r="BU1331" s="107" t="n"/>
      <c r="BV1331" s="107" t="n"/>
      <c r="BW1331" s="107" t="n"/>
      <c r="BX1331" s="107" t="n"/>
      <c r="BY1331" s="107" t="n"/>
      <c r="BZ1331" s="107" t="n"/>
      <c r="CA1331" s="107" t="n"/>
      <c r="CB1331" s="107" t="n"/>
      <c r="CC1331" s="107" t="n"/>
      <c r="CD1331" s="107" t="n"/>
      <c r="CE1331" s="107" t="n"/>
      <c r="CF1331" s="107" t="n"/>
      <c r="CG1331" s="107" t="n"/>
      <c r="CH1331" s="107" t="n"/>
      <c r="CI1331" s="107" t="n"/>
      <c r="CJ1331" s="107" t="n"/>
      <c r="CK1331" s="107" t="n"/>
      <c r="CL1331" s="107" t="n"/>
      <c r="CM1331" s="107" t="n"/>
      <c r="CN1331" s="107" t="n"/>
      <c r="CO1331" s="107" t="n"/>
      <c r="CP1331" s="107" t="n"/>
      <c r="CQ1331" s="107" t="n"/>
      <c r="CR1331" s="107" t="n"/>
      <c r="CS1331" s="107" t="n"/>
      <c r="CT1331" s="107" t="n"/>
      <c r="CU1331" s="107" t="n"/>
      <c r="CV1331" s="107" t="n"/>
      <c r="CW1331" s="107" t="n"/>
      <c r="CX1331" s="107" t="n"/>
      <c r="CY1331" s="107" t="n"/>
      <c r="CZ1331" s="107" t="n"/>
    </row>
    <row r="1334">
      <c r="A1334" s="2">
        <f>IF($A1327="","","   projections")</f>
        <v/>
      </c>
      <c r="B1334" s="68">
        <f>IF($A1327="",0,COUNT($E1335:$CZ1335))</f>
        <v/>
      </c>
      <c r="C1334" s="69">
        <f>IF($B1334=0,0,MAX($E1335:$CZ1335))</f>
        <v/>
      </c>
      <c r="D1334" s="58">
        <f>_xll.BDS($A1327,'Field Check'!$C$42,"headers=y","startcol=1","endcol=3","dir=h","cols=21;rows=3")</f>
        <v/>
      </c>
      <c r="E1334" s="59" t="n">
        <v>46258</v>
      </c>
      <c r="F1334" s="59" t="n">
        <v>46441</v>
      </c>
      <c r="G1334" s="59" t="n">
        <v>46622</v>
      </c>
      <c r="H1334" s="59" t="n">
        <v>46804</v>
      </c>
      <c r="I1334" s="59" t="n">
        <v>46986</v>
      </c>
      <c r="J1334" s="59" t="n">
        <v>47168</v>
      </c>
      <c r="K1334" s="59" t="n">
        <v>47357</v>
      </c>
      <c r="L1334" s="59" t="n">
        <v>47539</v>
      </c>
      <c r="M1334" s="59" t="n">
        <v>47721</v>
      </c>
      <c r="N1334" s="59" t="n">
        <v>47903</v>
      </c>
      <c r="O1334" s="59" t="n">
        <v>48085</v>
      </c>
      <c r="P1334" s="59" t="n">
        <v>48267</v>
      </c>
      <c r="Q1334" s="59" t="n">
        <v>48449</v>
      </c>
      <c r="R1334" s="59" t="n">
        <v>48631</v>
      </c>
      <c r="S1334" s="59" t="n">
        <v>48813</v>
      </c>
      <c r="T1334" s="59" t="n">
        <v>48995</v>
      </c>
      <c r="U1334" s="59" t="n">
        <v>49177</v>
      </c>
      <c r="V1334" s="59" t="n">
        <v>49359</v>
      </c>
      <c r="W1334" s="59" t="n">
        <v>49548</v>
      </c>
      <c r="X1334" s="59" t="n">
        <v>49730</v>
      </c>
      <c r="Y1334" s="59" t="n"/>
      <c r="Z1334" s="59" t="n"/>
      <c r="AA1334" s="59" t="n"/>
      <c r="AB1334" s="59" t="n"/>
      <c r="AC1334" s="59" t="n"/>
      <c r="AD1334" s="59" t="n"/>
      <c r="AE1334" s="59" t="n"/>
      <c r="AF1334" s="59" t="n"/>
      <c r="AG1334" s="59" t="n"/>
      <c r="AH1334" s="59" t="n"/>
      <c r="AI1334" s="59" t="n"/>
      <c r="AJ1334" s="59" t="n"/>
      <c r="AK1334" s="59" t="n"/>
      <c r="AL1334" s="59" t="n"/>
      <c r="AM1334" s="59" t="n"/>
      <c r="AN1334" s="59" t="n"/>
      <c r="AO1334" s="59" t="n"/>
      <c r="AP1334" s="59" t="n"/>
      <c r="AQ1334" s="59" t="n"/>
      <c r="AR1334" s="59" t="n"/>
      <c r="AS1334" s="59" t="n"/>
      <c r="AT1334" s="59" t="n"/>
      <c r="AU1334" s="59" t="n"/>
      <c r="AV1334" s="59" t="n"/>
      <c r="AW1334" s="59" t="n"/>
      <c r="AX1334" s="59" t="n"/>
      <c r="AY1334" s="59" t="n"/>
      <c r="AZ1334" s="59" t="n"/>
      <c r="BA1334" s="59" t="n"/>
      <c r="BB1334" s="59" t="n"/>
      <c r="BC1334" s="59" t="n"/>
      <c r="BD1334" s="59" t="n"/>
      <c r="BE1334" s="59" t="n"/>
      <c r="BF1334" s="59" t="n"/>
      <c r="BG1334" s="59" t="n"/>
      <c r="BH1334" s="59" t="n"/>
      <c r="BI1334" s="59" t="n"/>
      <c r="BJ1334" s="59" t="n"/>
      <c r="BK1334" s="59" t="n"/>
      <c r="BL1334" s="59" t="n"/>
      <c r="BM1334" s="59" t="n"/>
      <c r="BN1334" s="59" t="n"/>
      <c r="BO1334" s="59" t="n"/>
      <c r="BP1334" s="59" t="n"/>
      <c r="BQ1334" s="59" t="n"/>
      <c r="BR1334" s="59" t="n"/>
      <c r="BS1334" s="59" t="n"/>
      <c r="BT1334" s="59" t="n"/>
      <c r="BU1334" s="59" t="n"/>
      <c r="BV1334" s="59" t="n"/>
      <c r="BW1334" s="59" t="n"/>
      <c r="BX1334" s="59" t="n"/>
      <c r="BY1334" s="59" t="n"/>
      <c r="BZ1334" s="59" t="n"/>
      <c r="CA1334" s="59" t="n"/>
      <c r="CB1334" s="59" t="n"/>
      <c r="CC1334" s="59" t="n"/>
      <c r="CD1334" s="59" t="n"/>
      <c r="CE1334" s="59" t="n"/>
      <c r="CF1334" s="59" t="n"/>
      <c r="CG1334" s="59" t="n"/>
      <c r="CH1334" s="59" t="n"/>
      <c r="CI1334" s="59" t="n"/>
      <c r="CJ1334" s="59" t="n"/>
      <c r="CK1334" s="59" t="n"/>
      <c r="CL1334" s="59" t="n"/>
      <c r="CM1334" s="59" t="n"/>
      <c r="CN1334" s="59" t="n"/>
      <c r="CO1334" s="59" t="n"/>
      <c r="CP1334" s="59" t="n"/>
      <c r="CQ1334" s="59" t="n"/>
      <c r="CR1334" s="59" t="n"/>
      <c r="CS1334" s="59" t="n"/>
      <c r="CT1334" s="59" t="n"/>
      <c r="CU1334" s="59" t="n"/>
      <c r="CV1334" s="59" t="n"/>
      <c r="CW1334" s="59" t="n"/>
      <c r="CX1334" s="59" t="n"/>
      <c r="CY1334" s="59" t="n"/>
      <c r="CZ1334" s="59" t="n"/>
    </row>
    <row r="1335">
      <c r="D1335" s="59" t="inlineStr">
        <is>
          <t>Ex-Date</t>
        </is>
      </c>
      <c r="E1335" s="59" t="n">
        <v>46268</v>
      </c>
      <c r="F1335" s="59" t="n">
        <v>46451</v>
      </c>
      <c r="G1335" s="59" t="n">
        <v>46632</v>
      </c>
      <c r="H1335" s="59" t="n">
        <v>46814</v>
      </c>
      <c r="I1335" s="59" t="n">
        <v>47002</v>
      </c>
      <c r="J1335" s="59" t="n">
        <v>47178</v>
      </c>
      <c r="K1335" s="59" t="n">
        <v>47366</v>
      </c>
      <c r="L1335" s="59" t="n">
        <v>47548</v>
      </c>
      <c r="M1335" s="59" t="n">
        <v>47730</v>
      </c>
      <c r="N1335" s="59" t="n">
        <v>47912</v>
      </c>
      <c r="O1335" s="59" t="n">
        <v>48094</v>
      </c>
      <c r="P1335" s="59" t="n">
        <v>48276</v>
      </c>
      <c r="Q1335" s="59" t="n">
        <v>48458</v>
      </c>
      <c r="R1335" s="59" t="n">
        <v>48640</v>
      </c>
      <c r="S1335" s="59" t="n">
        <v>48828</v>
      </c>
      <c r="T1335" s="59" t="n">
        <v>49004</v>
      </c>
      <c r="U1335" s="59" t="n">
        <v>49192</v>
      </c>
      <c r="V1335" s="59" t="n">
        <v>49374</v>
      </c>
      <c r="W1335" s="59" t="n">
        <v>49556</v>
      </c>
      <c r="X1335" s="59" t="n">
        <v>49738</v>
      </c>
      <c r="Y1335" s="59" t="n"/>
      <c r="Z1335" s="59" t="n"/>
      <c r="AA1335" s="59" t="n"/>
      <c r="AB1335" s="59" t="n"/>
      <c r="AC1335" s="59" t="n"/>
      <c r="AD1335" s="59" t="n"/>
      <c r="AE1335" s="59" t="n"/>
      <c r="AF1335" s="59" t="n"/>
      <c r="AG1335" s="59" t="n"/>
      <c r="AH1335" s="59" t="n"/>
      <c r="AI1335" s="59" t="n"/>
      <c r="AJ1335" s="59" t="n"/>
      <c r="AK1335" s="59" t="n"/>
      <c r="AL1335" s="59" t="n"/>
      <c r="AM1335" s="59" t="n"/>
      <c r="AN1335" s="59" t="n"/>
      <c r="AO1335" s="59" t="n"/>
      <c r="AP1335" s="59" t="n"/>
      <c r="AQ1335" s="59" t="n"/>
      <c r="AR1335" s="59" t="n"/>
      <c r="AS1335" s="59" t="n"/>
      <c r="AT1335" s="59" t="n"/>
      <c r="AU1335" s="59" t="n"/>
      <c r="AV1335" s="59" t="n"/>
      <c r="AW1335" s="59" t="n"/>
      <c r="AX1335" s="59" t="n"/>
      <c r="AY1335" s="59" t="n"/>
      <c r="AZ1335" s="59" t="n"/>
      <c r="BA1335" s="59" t="n"/>
      <c r="BB1335" s="59" t="n"/>
      <c r="BC1335" s="59" t="n"/>
      <c r="BD1335" s="59" t="n"/>
      <c r="BE1335" s="59" t="n"/>
      <c r="BF1335" s="59" t="n"/>
      <c r="BG1335" s="59" t="n"/>
      <c r="BH1335" s="59" t="n"/>
      <c r="BI1335" s="59" t="n"/>
      <c r="BJ1335" s="59" t="n"/>
      <c r="BK1335" s="59" t="n"/>
      <c r="BL1335" s="59" t="n"/>
      <c r="BM1335" s="59" t="n"/>
      <c r="BN1335" s="59" t="n"/>
      <c r="BO1335" s="59" t="n"/>
      <c r="BP1335" s="59" t="n"/>
      <c r="BQ1335" s="59" t="n"/>
      <c r="BR1335" s="59" t="n"/>
      <c r="BS1335" s="59" t="n"/>
      <c r="BT1335" s="59" t="n"/>
      <c r="BU1335" s="59" t="n"/>
      <c r="BV1335" s="59" t="n"/>
      <c r="BW1335" s="59" t="n"/>
      <c r="BX1335" s="59" t="n"/>
      <c r="BY1335" s="59" t="n"/>
      <c r="BZ1335" s="59" t="n"/>
      <c r="CA1335" s="59" t="n"/>
      <c r="CB1335" s="59" t="n"/>
      <c r="CC1335" s="59" t="n"/>
      <c r="CD1335" s="59" t="n"/>
      <c r="CE1335" s="59" t="n"/>
      <c r="CF1335" s="59" t="n"/>
      <c r="CG1335" s="59" t="n"/>
      <c r="CH1335" s="59" t="n"/>
      <c r="CI1335" s="59" t="n"/>
      <c r="CJ1335" s="59" t="n"/>
      <c r="CK1335" s="59" t="n"/>
      <c r="CL1335" s="59" t="n"/>
      <c r="CM1335" s="59" t="n"/>
      <c r="CN1335" s="59" t="n"/>
      <c r="CO1335" s="59" t="n"/>
      <c r="CP1335" s="59" t="n"/>
      <c r="CQ1335" s="59" t="n"/>
      <c r="CR1335" s="59" t="n"/>
      <c r="CS1335" s="59" t="n"/>
      <c r="CT1335" s="59" t="n"/>
      <c r="CU1335" s="59" t="n"/>
      <c r="CV1335" s="59" t="n"/>
      <c r="CW1335" s="59" t="n"/>
      <c r="CX1335" s="59" t="n"/>
      <c r="CY1335" s="59" t="n"/>
      <c r="CZ1335" s="59" t="n"/>
    </row>
    <row r="1336">
      <c r="D1336" s="107" t="inlineStr">
        <is>
          <t>Amount Per Share</t>
        </is>
      </c>
      <c r="E1336" s="107" t="n">
        <v>0.15</v>
      </c>
      <c r="F1336" s="107" t="n">
        <v>0.13</v>
      </c>
      <c r="G1336" s="107" t="n">
        <v>0.15</v>
      </c>
      <c r="H1336" s="107" t="n">
        <v>0.13</v>
      </c>
      <c r="I1336" s="107" t="n">
        <v>0.15</v>
      </c>
      <c r="J1336" s="107" t="n">
        <v>0.13</v>
      </c>
      <c r="K1336" s="107" t="n">
        <v>0.15</v>
      </c>
      <c r="L1336" s="107" t="n">
        <v>0.13</v>
      </c>
      <c r="M1336" s="107" t="n">
        <v>0.15</v>
      </c>
      <c r="N1336" s="107" t="n">
        <v>0.13</v>
      </c>
      <c r="O1336" s="107" t="n">
        <v>0.15</v>
      </c>
      <c r="P1336" s="107" t="n">
        <v>0.13</v>
      </c>
      <c r="Q1336" s="107" t="n">
        <v>0.15</v>
      </c>
      <c r="R1336" s="107" t="n">
        <v>0.13</v>
      </c>
      <c r="S1336" s="107" t="n">
        <v>0.15</v>
      </c>
      <c r="T1336" s="107" t="n">
        <v>0.13</v>
      </c>
      <c r="U1336" s="107" t="n">
        <v>0.15</v>
      </c>
      <c r="V1336" s="107" t="n">
        <v>0.13</v>
      </c>
      <c r="W1336" s="107" t="n">
        <v>0.15</v>
      </c>
      <c r="X1336" s="107" t="n">
        <v>0.13</v>
      </c>
      <c r="Y1336" s="107" t="n"/>
      <c r="Z1336" s="107" t="n"/>
      <c r="AA1336" s="107" t="n"/>
      <c r="AB1336" s="107" t="n"/>
      <c r="AC1336" s="107" t="n"/>
      <c r="AD1336" s="107" t="n"/>
      <c r="AE1336" s="107" t="n"/>
      <c r="AF1336" s="107" t="n"/>
      <c r="AG1336" s="107" t="n"/>
      <c r="AH1336" s="107" t="n"/>
      <c r="AI1336" s="107" t="n"/>
      <c r="AJ1336" s="107" t="n"/>
      <c r="AK1336" s="107" t="n"/>
      <c r="AL1336" s="107" t="n"/>
      <c r="AM1336" s="107" t="n"/>
      <c r="AN1336" s="107" t="n"/>
      <c r="AO1336" s="107" t="n"/>
      <c r="AP1336" s="107" t="n"/>
      <c r="AQ1336" s="107" t="n"/>
      <c r="AR1336" s="107" t="n"/>
      <c r="AS1336" s="107" t="n"/>
      <c r="AT1336" s="107" t="n"/>
      <c r="AU1336" s="107" t="n"/>
      <c r="AV1336" s="107" t="n"/>
      <c r="AW1336" s="107" t="n"/>
      <c r="AX1336" s="107" t="n"/>
      <c r="AY1336" s="107" t="n"/>
      <c r="AZ1336" s="107" t="n"/>
      <c r="BA1336" s="107" t="n"/>
      <c r="BB1336" s="107" t="n"/>
      <c r="BC1336" s="107" t="n"/>
      <c r="BD1336" s="107" t="n"/>
      <c r="BE1336" s="107" t="n"/>
      <c r="BF1336" s="107" t="n"/>
      <c r="BG1336" s="107" t="n"/>
      <c r="BH1336" s="107" t="n"/>
      <c r="BI1336" s="107" t="n"/>
      <c r="BJ1336" s="107" t="n"/>
      <c r="BK1336" s="107" t="n"/>
      <c r="BL1336" s="107" t="n"/>
      <c r="BM1336" s="107" t="n"/>
      <c r="BN1336" s="107" t="n"/>
      <c r="BO1336" s="107" t="n"/>
      <c r="BP1336" s="107" t="n"/>
      <c r="BQ1336" s="107" t="n"/>
      <c r="BR1336" s="107" t="n"/>
      <c r="BS1336" s="107" t="n"/>
      <c r="BT1336" s="107" t="n"/>
      <c r="BU1336" s="107" t="n"/>
      <c r="BV1336" s="107" t="n"/>
      <c r="BW1336" s="107" t="n"/>
      <c r="BX1336" s="107" t="n"/>
      <c r="BY1336" s="107" t="n"/>
      <c r="BZ1336" s="107" t="n"/>
      <c r="CA1336" s="107" t="n"/>
      <c r="CB1336" s="107" t="n"/>
      <c r="CC1336" s="107" t="n"/>
      <c r="CD1336" s="107" t="n"/>
      <c r="CE1336" s="107" t="n"/>
      <c r="CF1336" s="107" t="n"/>
      <c r="CG1336" s="107" t="n"/>
      <c r="CH1336" s="107" t="n"/>
      <c r="CI1336" s="107" t="n"/>
      <c r="CJ1336" s="107" t="n"/>
      <c r="CK1336" s="107" t="n"/>
      <c r="CL1336" s="107" t="n"/>
      <c r="CM1336" s="107" t="n"/>
      <c r="CN1336" s="107" t="n"/>
      <c r="CO1336" s="107" t="n"/>
      <c r="CP1336" s="107" t="n"/>
      <c r="CQ1336" s="107" t="n"/>
      <c r="CR1336" s="107" t="n"/>
      <c r="CS1336" s="107" t="n"/>
      <c r="CT1336" s="107" t="n"/>
      <c r="CU1336" s="107" t="n"/>
      <c r="CV1336" s="107" t="n"/>
      <c r="CW1336" s="107" t="n"/>
      <c r="CX1336" s="107" t="n"/>
      <c r="CY1336" s="107" t="n"/>
      <c r="CZ1336" s="107" t="n"/>
    </row>
    <row r="1338">
      <c r="A1338" s="126">
        <f>IF('AS51'!$C$127="","",'AS51'!$C$127)</f>
        <v/>
      </c>
      <c r="B1338" s="68">
        <f>IF($A1338="",0,COUNT($E1339:$CZ1339))</f>
        <v/>
      </c>
      <c r="C1338" s="69">
        <f>IF($B1338=0,0,MAX($E1339:$CZ1339))</f>
        <v/>
      </c>
      <c r="D1338" s="58">
        <f>_xll.BDS($A1338,'Field Check'!$C$44,"headers=y","startcol=1","endcol=7","dir=h","DVD_START_DT",'Field Check'!$C$59,"DVD_END_DT",'Field Check'!$D$59)</f>
        <v/>
      </c>
      <c r="E1338" s="59" t="n"/>
      <c r="F1338" s="59" t="n"/>
      <c r="G1338" s="59" t="n"/>
      <c r="H1338" s="59" t="n"/>
      <c r="I1338" s="59" t="n"/>
      <c r="J1338" s="59" t="n"/>
      <c r="K1338" s="59" t="n"/>
      <c r="L1338" s="59" t="n"/>
      <c r="M1338" s="59" t="n"/>
      <c r="N1338" s="59" t="n"/>
      <c r="O1338" s="59" t="n"/>
      <c r="P1338" s="59" t="n"/>
      <c r="Q1338" s="59" t="n"/>
      <c r="R1338" s="59" t="n"/>
      <c r="S1338" s="59" t="n"/>
      <c r="T1338" s="59" t="n"/>
      <c r="U1338" s="59" t="n"/>
      <c r="V1338" s="59" t="n"/>
      <c r="W1338" s="59" t="n"/>
      <c r="X1338" s="59" t="n"/>
      <c r="Y1338" s="59" t="n"/>
      <c r="Z1338" s="59" t="n"/>
      <c r="AA1338" s="59" t="n"/>
      <c r="AB1338" s="59" t="n"/>
      <c r="AC1338" s="59" t="n"/>
      <c r="AD1338" s="59" t="n"/>
      <c r="AE1338" s="59" t="n"/>
      <c r="AF1338" s="59" t="n"/>
      <c r="AG1338" s="59" t="n"/>
      <c r="AH1338" s="59" t="n"/>
      <c r="AI1338" s="59" t="n"/>
      <c r="AJ1338" s="59" t="n"/>
      <c r="AK1338" s="59" t="n"/>
      <c r="AL1338" s="59" t="n"/>
      <c r="AM1338" s="59" t="n"/>
      <c r="AN1338" s="59" t="n"/>
      <c r="AO1338" s="59" t="n"/>
      <c r="AP1338" s="59" t="n"/>
      <c r="AQ1338" s="59" t="n"/>
      <c r="AR1338" s="59" t="n"/>
      <c r="AS1338" s="59" t="n"/>
      <c r="AT1338" s="59" t="n"/>
      <c r="AU1338" s="59" t="n"/>
      <c r="AV1338" s="59" t="n"/>
      <c r="AW1338" s="59" t="n"/>
      <c r="AX1338" s="59" t="n"/>
      <c r="AY1338" s="59" t="n"/>
      <c r="AZ1338" s="59" t="n"/>
      <c r="BA1338" s="59" t="n"/>
      <c r="BB1338" s="59" t="n"/>
      <c r="BC1338" s="59" t="n"/>
      <c r="BD1338" s="59" t="n"/>
      <c r="BE1338" s="59" t="n"/>
      <c r="BF1338" s="59" t="n"/>
      <c r="BG1338" s="59" t="n"/>
      <c r="BH1338" s="59" t="n"/>
      <c r="BI1338" s="59" t="n"/>
      <c r="BJ1338" s="59" t="n"/>
      <c r="BK1338" s="59" t="n"/>
      <c r="BL1338" s="59" t="n"/>
      <c r="BM1338" s="59" t="n"/>
      <c r="BN1338" s="59" t="n"/>
      <c r="BO1338" s="59" t="n"/>
      <c r="BP1338" s="59" t="n"/>
      <c r="BQ1338" s="59" t="n"/>
      <c r="BR1338" s="59" t="n"/>
      <c r="BS1338" s="59" t="n"/>
      <c r="BT1338" s="59" t="n"/>
      <c r="BU1338" s="59" t="n"/>
      <c r="BV1338" s="59" t="n"/>
      <c r="BW1338" s="59" t="n"/>
      <c r="BX1338" s="59" t="n"/>
      <c r="BY1338" s="59" t="n"/>
      <c r="BZ1338" s="59" t="n"/>
      <c r="CA1338" s="59" t="n"/>
      <c r="CB1338" s="59" t="n"/>
      <c r="CC1338" s="59" t="n"/>
      <c r="CD1338" s="59" t="n"/>
      <c r="CE1338" s="59" t="n"/>
      <c r="CF1338" s="59" t="n"/>
      <c r="CG1338" s="59" t="n"/>
      <c r="CH1338" s="59" t="n"/>
      <c r="CI1338" s="59" t="n"/>
      <c r="CJ1338" s="59" t="n"/>
      <c r="CK1338" s="59" t="n"/>
      <c r="CL1338" s="59" t="n"/>
      <c r="CM1338" s="59" t="n"/>
      <c r="CN1338" s="59" t="n"/>
      <c r="CO1338" s="59" t="n"/>
      <c r="CP1338" s="59" t="n"/>
      <c r="CQ1338" s="59" t="n"/>
      <c r="CR1338" s="59" t="n"/>
      <c r="CS1338" s="59" t="n"/>
      <c r="CT1338" s="59" t="n"/>
      <c r="CU1338" s="59" t="n"/>
      <c r="CV1338" s="59" t="n"/>
      <c r="CW1338" s="59" t="n"/>
      <c r="CX1338" s="59" t="n"/>
      <c r="CY1338" s="59" t="n"/>
      <c r="CZ1338" s="59" t="n"/>
    </row>
    <row r="1339">
      <c r="D1339" s="59" t="n"/>
      <c r="E1339" s="59" t="n"/>
      <c r="F1339" s="59" t="n"/>
      <c r="G1339" s="59" t="n"/>
      <c r="H1339" s="59" t="n"/>
      <c r="I1339" s="59" t="n"/>
      <c r="J1339" s="59" t="n"/>
      <c r="K1339" s="59" t="n"/>
      <c r="L1339" s="59" t="n"/>
      <c r="M1339" s="59" t="n"/>
      <c r="N1339" s="59" t="n"/>
      <c r="O1339" s="59" t="n"/>
      <c r="P1339" s="59" t="n"/>
      <c r="Q1339" s="59" t="n"/>
      <c r="R1339" s="59" t="n"/>
      <c r="S1339" s="59" t="n"/>
      <c r="T1339" s="59" t="n"/>
      <c r="U1339" s="59" t="n"/>
      <c r="V1339" s="59" t="n"/>
      <c r="W1339" s="59" t="n"/>
      <c r="X1339" s="59" t="n"/>
      <c r="Y1339" s="59" t="n"/>
      <c r="Z1339" s="59" t="n"/>
      <c r="AA1339" s="59" t="n"/>
      <c r="AB1339" s="59" t="n"/>
      <c r="AC1339" s="59" t="n"/>
      <c r="AD1339" s="59" t="n"/>
      <c r="AE1339" s="59" t="n"/>
      <c r="AF1339" s="59" t="n"/>
      <c r="AG1339" s="59" t="n"/>
      <c r="AH1339" s="59" t="n"/>
      <c r="AI1339" s="59" t="n"/>
      <c r="AJ1339" s="59" t="n"/>
      <c r="AK1339" s="59" t="n"/>
      <c r="AL1339" s="59" t="n"/>
      <c r="AM1339" s="59" t="n"/>
      <c r="AN1339" s="59" t="n"/>
      <c r="AO1339" s="59" t="n"/>
      <c r="AP1339" s="59" t="n"/>
      <c r="AQ1339" s="59" t="n"/>
      <c r="AR1339" s="59" t="n"/>
      <c r="AS1339" s="59" t="n"/>
      <c r="AT1339" s="59" t="n"/>
      <c r="AU1339" s="59" t="n"/>
      <c r="AV1339" s="59" t="n"/>
      <c r="AW1339" s="59" t="n"/>
      <c r="AX1339" s="59" t="n"/>
      <c r="AY1339" s="59" t="n"/>
      <c r="AZ1339" s="59" t="n"/>
      <c r="BA1339" s="59" t="n"/>
      <c r="BB1339" s="59" t="n"/>
      <c r="BC1339" s="59" t="n"/>
      <c r="BD1339" s="59" t="n"/>
      <c r="BE1339" s="59" t="n"/>
      <c r="BF1339" s="59" t="n"/>
      <c r="BG1339" s="59" t="n"/>
      <c r="BH1339" s="59" t="n"/>
      <c r="BI1339" s="59" t="n"/>
      <c r="BJ1339" s="59" t="n"/>
      <c r="BK1339" s="59" t="n"/>
      <c r="BL1339" s="59" t="n"/>
      <c r="BM1339" s="59" t="n"/>
      <c r="BN1339" s="59" t="n"/>
      <c r="BO1339" s="59" t="n"/>
      <c r="BP1339" s="59" t="n"/>
      <c r="BQ1339" s="59" t="n"/>
      <c r="BR1339" s="59" t="n"/>
      <c r="BS1339" s="59" t="n"/>
      <c r="BT1339" s="59" t="n"/>
      <c r="BU1339" s="59" t="n"/>
      <c r="BV1339" s="59" t="n"/>
      <c r="BW1339" s="59" t="n"/>
      <c r="BX1339" s="59" t="n"/>
      <c r="BY1339" s="59" t="n"/>
      <c r="BZ1339" s="59" t="n"/>
      <c r="CA1339" s="59" t="n"/>
      <c r="CB1339" s="59" t="n"/>
      <c r="CC1339" s="59" t="n"/>
      <c r="CD1339" s="59" t="n"/>
      <c r="CE1339" s="59" t="n"/>
      <c r="CF1339" s="59" t="n"/>
      <c r="CG1339" s="59" t="n"/>
      <c r="CH1339" s="59" t="n"/>
      <c r="CI1339" s="59" t="n"/>
      <c r="CJ1339" s="59" t="n"/>
      <c r="CK1339" s="59" t="n"/>
      <c r="CL1339" s="59" t="n"/>
      <c r="CM1339" s="59" t="n"/>
      <c r="CN1339" s="59" t="n"/>
      <c r="CO1339" s="59" t="n"/>
      <c r="CP1339" s="59" t="n"/>
      <c r="CQ1339" s="59" t="n"/>
      <c r="CR1339" s="59" t="n"/>
      <c r="CS1339" s="59" t="n"/>
      <c r="CT1339" s="59" t="n"/>
      <c r="CU1339" s="59" t="n"/>
      <c r="CV1339" s="59" t="n"/>
      <c r="CW1339" s="59" t="n"/>
      <c r="CX1339" s="59" t="n"/>
      <c r="CY1339" s="59" t="n"/>
      <c r="CZ1339" s="59" t="n"/>
    </row>
    <row r="1340">
      <c r="D1340" s="59" t="n"/>
      <c r="E1340" s="59" t="n"/>
      <c r="F1340" s="59" t="n"/>
      <c r="G1340" s="59" t="n"/>
      <c r="H1340" s="59" t="n"/>
      <c r="I1340" s="59" t="n"/>
      <c r="J1340" s="59" t="n"/>
      <c r="K1340" s="59" t="n"/>
      <c r="L1340" s="59" t="n"/>
      <c r="M1340" s="59" t="n"/>
      <c r="N1340" s="59" t="n"/>
      <c r="O1340" s="59" t="n"/>
      <c r="P1340" s="59" t="n"/>
      <c r="Q1340" s="59" t="n"/>
      <c r="R1340" s="59" t="n"/>
      <c r="S1340" s="59" t="n"/>
      <c r="T1340" s="59" t="n"/>
      <c r="U1340" s="59" t="n"/>
      <c r="V1340" s="59" t="n"/>
      <c r="W1340" s="59" t="n"/>
      <c r="X1340" s="59" t="n"/>
      <c r="Y1340" s="59" t="n"/>
      <c r="Z1340" s="59" t="n"/>
      <c r="AA1340" s="59" t="n"/>
      <c r="AB1340" s="59" t="n"/>
      <c r="AC1340" s="59" t="n"/>
      <c r="AD1340" s="59" t="n"/>
      <c r="AE1340" s="59" t="n"/>
      <c r="AF1340" s="59" t="n"/>
      <c r="AG1340" s="59" t="n"/>
      <c r="AH1340" s="59" t="n"/>
      <c r="AI1340" s="59" t="n"/>
      <c r="AJ1340" s="59" t="n"/>
      <c r="AK1340" s="59" t="n"/>
      <c r="AL1340" s="59" t="n"/>
      <c r="AM1340" s="59" t="n"/>
      <c r="AN1340" s="59" t="n"/>
      <c r="AO1340" s="59" t="n"/>
      <c r="AP1340" s="59" t="n"/>
      <c r="AQ1340" s="59" t="n"/>
      <c r="AR1340" s="59" t="n"/>
      <c r="AS1340" s="59" t="n"/>
      <c r="AT1340" s="59" t="n"/>
      <c r="AU1340" s="59" t="n"/>
      <c r="AV1340" s="59" t="n"/>
      <c r="AW1340" s="59" t="n"/>
      <c r="AX1340" s="59" t="n"/>
      <c r="AY1340" s="59" t="n"/>
      <c r="AZ1340" s="59" t="n"/>
      <c r="BA1340" s="59" t="n"/>
      <c r="BB1340" s="59" t="n"/>
      <c r="BC1340" s="59" t="n"/>
      <c r="BD1340" s="59" t="n"/>
      <c r="BE1340" s="59" t="n"/>
      <c r="BF1340" s="59" t="n"/>
      <c r="BG1340" s="59" t="n"/>
      <c r="BH1340" s="59" t="n"/>
      <c r="BI1340" s="59" t="n"/>
      <c r="BJ1340" s="59" t="n"/>
      <c r="BK1340" s="59" t="n"/>
      <c r="BL1340" s="59" t="n"/>
      <c r="BM1340" s="59" t="n"/>
      <c r="BN1340" s="59" t="n"/>
      <c r="BO1340" s="59" t="n"/>
      <c r="BP1340" s="59" t="n"/>
      <c r="BQ1340" s="59" t="n"/>
      <c r="BR1340" s="59" t="n"/>
      <c r="BS1340" s="59" t="n"/>
      <c r="BT1340" s="59" t="n"/>
      <c r="BU1340" s="59" t="n"/>
      <c r="BV1340" s="59" t="n"/>
      <c r="BW1340" s="59" t="n"/>
      <c r="BX1340" s="59" t="n"/>
      <c r="BY1340" s="59" t="n"/>
      <c r="BZ1340" s="59" t="n"/>
      <c r="CA1340" s="59" t="n"/>
      <c r="CB1340" s="59" t="n"/>
      <c r="CC1340" s="59" t="n"/>
      <c r="CD1340" s="59" t="n"/>
      <c r="CE1340" s="59" t="n"/>
      <c r="CF1340" s="59" t="n"/>
      <c r="CG1340" s="59" t="n"/>
      <c r="CH1340" s="59" t="n"/>
      <c r="CI1340" s="59" t="n"/>
      <c r="CJ1340" s="59" t="n"/>
      <c r="CK1340" s="59" t="n"/>
      <c r="CL1340" s="59" t="n"/>
      <c r="CM1340" s="59" t="n"/>
      <c r="CN1340" s="59" t="n"/>
      <c r="CO1340" s="59" t="n"/>
      <c r="CP1340" s="59" t="n"/>
      <c r="CQ1340" s="59" t="n"/>
      <c r="CR1340" s="59" t="n"/>
      <c r="CS1340" s="59" t="n"/>
      <c r="CT1340" s="59" t="n"/>
      <c r="CU1340" s="59" t="n"/>
      <c r="CV1340" s="59" t="n"/>
      <c r="CW1340" s="59" t="n"/>
      <c r="CX1340" s="59" t="n"/>
      <c r="CY1340" s="59" t="n"/>
      <c r="CZ1340" s="59" t="n"/>
    </row>
    <row r="1341">
      <c r="D1341" s="59" t="n"/>
      <c r="E1341" s="59" t="n"/>
      <c r="F1341" s="59" t="n"/>
      <c r="G1341" s="59" t="n"/>
      <c r="H1341" s="59" t="n"/>
      <c r="I1341" s="59" t="n"/>
      <c r="J1341" s="59" t="n"/>
      <c r="K1341" s="59" t="n"/>
      <c r="L1341" s="59" t="n"/>
      <c r="M1341" s="59" t="n"/>
      <c r="N1341" s="59" t="n"/>
      <c r="O1341" s="59" t="n"/>
      <c r="P1341" s="59" t="n"/>
      <c r="Q1341" s="59" t="n"/>
      <c r="R1341" s="59" t="n"/>
      <c r="S1341" s="59" t="n"/>
      <c r="T1341" s="59" t="n"/>
      <c r="U1341" s="59" t="n"/>
      <c r="V1341" s="59" t="n"/>
      <c r="W1341" s="59" t="n"/>
      <c r="X1341" s="59" t="n"/>
      <c r="Y1341" s="59" t="n"/>
      <c r="Z1341" s="59" t="n"/>
      <c r="AA1341" s="59" t="n"/>
      <c r="AB1341" s="59" t="n"/>
      <c r="AC1341" s="59" t="n"/>
      <c r="AD1341" s="59" t="n"/>
      <c r="AE1341" s="59" t="n"/>
      <c r="AF1341" s="59" t="n"/>
      <c r="AG1341" s="59" t="n"/>
      <c r="AH1341" s="59" t="n"/>
      <c r="AI1341" s="59" t="n"/>
      <c r="AJ1341" s="59" t="n"/>
      <c r="AK1341" s="59" t="n"/>
      <c r="AL1341" s="59" t="n"/>
      <c r="AM1341" s="59" t="n"/>
      <c r="AN1341" s="59" t="n"/>
      <c r="AO1341" s="59" t="n"/>
      <c r="AP1341" s="59" t="n"/>
      <c r="AQ1341" s="59" t="n"/>
      <c r="AR1341" s="59" t="n"/>
      <c r="AS1341" s="59" t="n"/>
      <c r="AT1341" s="59" t="n"/>
      <c r="AU1341" s="59" t="n"/>
      <c r="AV1341" s="59" t="n"/>
      <c r="AW1341" s="59" t="n"/>
      <c r="AX1341" s="59" t="n"/>
      <c r="AY1341" s="59" t="n"/>
      <c r="AZ1341" s="59" t="n"/>
      <c r="BA1341" s="59" t="n"/>
      <c r="BB1341" s="59" t="n"/>
      <c r="BC1341" s="59" t="n"/>
      <c r="BD1341" s="59" t="n"/>
      <c r="BE1341" s="59" t="n"/>
      <c r="BF1341" s="59" t="n"/>
      <c r="BG1341" s="59" t="n"/>
      <c r="BH1341" s="59" t="n"/>
      <c r="BI1341" s="59" t="n"/>
      <c r="BJ1341" s="59" t="n"/>
      <c r="BK1341" s="59" t="n"/>
      <c r="BL1341" s="59" t="n"/>
      <c r="BM1341" s="59" t="n"/>
      <c r="BN1341" s="59" t="n"/>
      <c r="BO1341" s="59" t="n"/>
      <c r="BP1341" s="59" t="n"/>
      <c r="BQ1341" s="59" t="n"/>
      <c r="BR1341" s="59" t="n"/>
      <c r="BS1341" s="59" t="n"/>
      <c r="BT1341" s="59" t="n"/>
      <c r="BU1341" s="59" t="n"/>
      <c r="BV1341" s="59" t="n"/>
      <c r="BW1341" s="59" t="n"/>
      <c r="BX1341" s="59" t="n"/>
      <c r="BY1341" s="59" t="n"/>
      <c r="BZ1341" s="59" t="n"/>
      <c r="CA1341" s="59" t="n"/>
      <c r="CB1341" s="59" t="n"/>
      <c r="CC1341" s="59" t="n"/>
      <c r="CD1341" s="59" t="n"/>
      <c r="CE1341" s="59" t="n"/>
      <c r="CF1341" s="59" t="n"/>
      <c r="CG1341" s="59" t="n"/>
      <c r="CH1341" s="59" t="n"/>
      <c r="CI1341" s="59" t="n"/>
      <c r="CJ1341" s="59" t="n"/>
      <c r="CK1341" s="59" t="n"/>
      <c r="CL1341" s="59" t="n"/>
      <c r="CM1341" s="59" t="n"/>
      <c r="CN1341" s="59" t="n"/>
      <c r="CO1341" s="59" t="n"/>
      <c r="CP1341" s="59" t="n"/>
      <c r="CQ1341" s="59" t="n"/>
      <c r="CR1341" s="59" t="n"/>
      <c r="CS1341" s="59" t="n"/>
      <c r="CT1341" s="59" t="n"/>
      <c r="CU1341" s="59" t="n"/>
      <c r="CV1341" s="59" t="n"/>
      <c r="CW1341" s="59" t="n"/>
      <c r="CX1341" s="59" t="n"/>
      <c r="CY1341" s="59" t="n"/>
      <c r="CZ1341" s="59" t="n"/>
    </row>
    <row r="1342">
      <c r="D1342" s="107" t="n"/>
      <c r="E1342" s="107" t="n"/>
      <c r="F1342" s="107" t="n"/>
      <c r="G1342" s="107" t="n"/>
      <c r="H1342" s="107" t="n"/>
      <c r="I1342" s="107" t="n"/>
      <c r="J1342" s="107" t="n"/>
      <c r="K1342" s="107" t="n"/>
      <c r="L1342" s="107" t="n"/>
      <c r="M1342" s="107" t="n"/>
      <c r="N1342" s="107" t="n"/>
      <c r="O1342" s="107" t="n"/>
      <c r="P1342" s="107" t="n"/>
      <c r="Q1342" s="107" t="n"/>
      <c r="R1342" s="107" t="n"/>
      <c r="S1342" s="107" t="n"/>
      <c r="T1342" s="107" t="n"/>
      <c r="U1342" s="107" t="n"/>
      <c r="V1342" s="107" t="n"/>
      <c r="W1342" s="107" t="n"/>
      <c r="X1342" s="107" t="n"/>
      <c r="Y1342" s="107" t="n"/>
      <c r="Z1342" s="107" t="n"/>
      <c r="AA1342" s="107" t="n"/>
      <c r="AB1342" s="107" t="n"/>
      <c r="AC1342" s="107" t="n"/>
      <c r="AD1342" s="107" t="n"/>
      <c r="AE1342" s="107" t="n"/>
      <c r="AF1342" s="107" t="n"/>
      <c r="AG1342" s="107" t="n"/>
      <c r="AH1342" s="107" t="n"/>
      <c r="AI1342" s="107" t="n"/>
      <c r="AJ1342" s="107" t="n"/>
      <c r="AK1342" s="107" t="n"/>
      <c r="AL1342" s="107" t="n"/>
      <c r="AM1342" s="107" t="n"/>
      <c r="AN1342" s="107" t="n"/>
      <c r="AO1342" s="107" t="n"/>
      <c r="AP1342" s="107" t="n"/>
      <c r="AQ1342" s="107" t="n"/>
      <c r="AR1342" s="107" t="n"/>
      <c r="AS1342" s="107" t="n"/>
      <c r="AT1342" s="107" t="n"/>
      <c r="AU1342" s="107" t="n"/>
      <c r="AV1342" s="107" t="n"/>
      <c r="AW1342" s="107" t="n"/>
      <c r="AX1342" s="107" t="n"/>
      <c r="AY1342" s="107" t="n"/>
      <c r="AZ1342" s="107" t="n"/>
      <c r="BA1342" s="107" t="n"/>
      <c r="BB1342" s="107" t="n"/>
      <c r="BC1342" s="107" t="n"/>
      <c r="BD1342" s="107" t="n"/>
      <c r="BE1342" s="107" t="n"/>
      <c r="BF1342" s="107" t="n"/>
      <c r="BG1342" s="107" t="n"/>
      <c r="BH1342" s="107" t="n"/>
      <c r="BI1342" s="107" t="n"/>
      <c r="BJ1342" s="107" t="n"/>
      <c r="BK1342" s="107" t="n"/>
      <c r="BL1342" s="107" t="n"/>
      <c r="BM1342" s="107" t="n"/>
      <c r="BN1342" s="107" t="n"/>
      <c r="BO1342" s="107" t="n"/>
      <c r="BP1342" s="107" t="n"/>
      <c r="BQ1342" s="107" t="n"/>
      <c r="BR1342" s="107" t="n"/>
      <c r="BS1342" s="107" t="n"/>
      <c r="BT1342" s="107" t="n"/>
      <c r="BU1342" s="107" t="n"/>
      <c r="BV1342" s="107" t="n"/>
      <c r="BW1342" s="107" t="n"/>
      <c r="BX1342" s="107" t="n"/>
      <c r="BY1342" s="107" t="n"/>
      <c r="BZ1342" s="107" t="n"/>
      <c r="CA1342" s="107" t="n"/>
      <c r="CB1342" s="107" t="n"/>
      <c r="CC1342" s="107" t="n"/>
      <c r="CD1342" s="107" t="n"/>
      <c r="CE1342" s="107" t="n"/>
      <c r="CF1342" s="107" t="n"/>
      <c r="CG1342" s="107" t="n"/>
      <c r="CH1342" s="107" t="n"/>
      <c r="CI1342" s="107" t="n"/>
      <c r="CJ1342" s="107" t="n"/>
      <c r="CK1342" s="107" t="n"/>
      <c r="CL1342" s="107" t="n"/>
      <c r="CM1342" s="107" t="n"/>
      <c r="CN1342" s="107" t="n"/>
      <c r="CO1342" s="107" t="n"/>
      <c r="CP1342" s="107" t="n"/>
      <c r="CQ1342" s="107" t="n"/>
      <c r="CR1342" s="107" t="n"/>
      <c r="CS1342" s="107" t="n"/>
      <c r="CT1342" s="107" t="n"/>
      <c r="CU1342" s="107" t="n"/>
      <c r="CV1342" s="107" t="n"/>
      <c r="CW1342" s="107" t="n"/>
      <c r="CX1342" s="107" t="n"/>
      <c r="CY1342" s="107" t="n"/>
      <c r="CZ1342" s="107" t="n"/>
    </row>
    <row r="1345">
      <c r="A1345" s="2">
        <f>IF($A1338="","","   projections")</f>
        <v/>
      </c>
      <c r="B1345" s="68">
        <f>IF($A1338="",0,COUNT($E1346:$CZ1346))</f>
        <v/>
      </c>
      <c r="C1345" s="69">
        <f>IF($B1345=0,0,MAX($E1346:$CZ1346))</f>
        <v/>
      </c>
      <c r="D1345" s="58">
        <f>_xll.BDS($A1338,'Field Check'!$C$42,"headers=y","startcol=1","endcol=3","dir=h","cols=21;rows=3")</f>
        <v/>
      </c>
      <c r="E1345" s="59" t="n">
        <v>46260</v>
      </c>
      <c r="F1345" s="59" t="n">
        <v>46440</v>
      </c>
      <c r="G1345" s="59" t="n">
        <v>46625</v>
      </c>
      <c r="H1345" s="59" t="n">
        <v>46804</v>
      </c>
      <c r="I1345" s="59" t="n">
        <v>46989</v>
      </c>
      <c r="J1345" s="59" t="n">
        <v>47175</v>
      </c>
      <c r="K1345" s="59" t="n">
        <v>47360</v>
      </c>
      <c r="L1345" s="59" t="n">
        <v>47539</v>
      </c>
      <c r="M1345" s="59" t="n">
        <v>47724</v>
      </c>
      <c r="N1345" s="59" t="n">
        <v>47903</v>
      </c>
      <c r="O1345" s="59" t="n">
        <v>48088</v>
      </c>
      <c r="P1345" s="59" t="n">
        <v>48267</v>
      </c>
      <c r="Q1345" s="59" t="n">
        <v>48452</v>
      </c>
      <c r="R1345" s="59" t="n">
        <v>48631</v>
      </c>
      <c r="S1345" s="59" t="n">
        <v>48816</v>
      </c>
      <c r="T1345" s="59" t="n">
        <v>48995</v>
      </c>
      <c r="U1345" s="59" t="n">
        <v>49187</v>
      </c>
      <c r="V1345" s="59" t="n">
        <v>49366</v>
      </c>
      <c r="W1345" s="59" t="n">
        <v>49551</v>
      </c>
      <c r="X1345" s="59" t="n">
        <v>49730</v>
      </c>
      <c r="Y1345" s="59" t="n"/>
      <c r="Z1345" s="59" t="n"/>
      <c r="AA1345" s="59" t="n"/>
      <c r="AB1345" s="59" t="n"/>
      <c r="AC1345" s="59" t="n"/>
      <c r="AD1345" s="59" t="n"/>
      <c r="AE1345" s="59" t="n"/>
      <c r="AF1345" s="59" t="n"/>
      <c r="AG1345" s="59" t="n"/>
      <c r="AH1345" s="59" t="n"/>
      <c r="AI1345" s="59" t="n"/>
      <c r="AJ1345" s="59" t="n"/>
      <c r="AK1345" s="59" t="n"/>
      <c r="AL1345" s="59" t="n"/>
      <c r="AM1345" s="59" t="n"/>
      <c r="AN1345" s="59" t="n"/>
      <c r="AO1345" s="59" t="n"/>
      <c r="AP1345" s="59" t="n"/>
      <c r="AQ1345" s="59" t="n"/>
      <c r="AR1345" s="59" t="n"/>
      <c r="AS1345" s="59" t="n"/>
      <c r="AT1345" s="59" t="n"/>
      <c r="AU1345" s="59" t="n"/>
      <c r="AV1345" s="59" t="n"/>
      <c r="AW1345" s="59" t="n"/>
      <c r="AX1345" s="59" t="n"/>
      <c r="AY1345" s="59" t="n"/>
      <c r="AZ1345" s="59" t="n"/>
      <c r="BA1345" s="59" t="n"/>
      <c r="BB1345" s="59" t="n"/>
      <c r="BC1345" s="59" t="n"/>
      <c r="BD1345" s="59" t="n"/>
      <c r="BE1345" s="59" t="n"/>
      <c r="BF1345" s="59" t="n"/>
      <c r="BG1345" s="59" t="n"/>
      <c r="BH1345" s="59" t="n"/>
      <c r="BI1345" s="59" t="n"/>
      <c r="BJ1345" s="59" t="n"/>
      <c r="BK1345" s="59" t="n"/>
      <c r="BL1345" s="59" t="n"/>
      <c r="BM1345" s="59" t="n"/>
      <c r="BN1345" s="59" t="n"/>
      <c r="BO1345" s="59" t="n"/>
      <c r="BP1345" s="59" t="n"/>
      <c r="BQ1345" s="59" t="n"/>
      <c r="BR1345" s="59" t="n"/>
      <c r="BS1345" s="59" t="n"/>
      <c r="BT1345" s="59" t="n"/>
      <c r="BU1345" s="59" t="n"/>
      <c r="BV1345" s="59" t="n"/>
      <c r="BW1345" s="59" t="n"/>
      <c r="BX1345" s="59" t="n"/>
      <c r="BY1345" s="59" t="n"/>
      <c r="BZ1345" s="59" t="n"/>
      <c r="CA1345" s="59" t="n"/>
      <c r="CB1345" s="59" t="n"/>
      <c r="CC1345" s="59" t="n"/>
      <c r="CD1345" s="59" t="n"/>
      <c r="CE1345" s="59" t="n"/>
      <c r="CF1345" s="59" t="n"/>
      <c r="CG1345" s="59" t="n"/>
      <c r="CH1345" s="59" t="n"/>
      <c r="CI1345" s="59" t="n"/>
      <c r="CJ1345" s="59" t="n"/>
      <c r="CK1345" s="59" t="n"/>
      <c r="CL1345" s="59" t="n"/>
      <c r="CM1345" s="59" t="n"/>
      <c r="CN1345" s="59" t="n"/>
      <c r="CO1345" s="59" t="n"/>
      <c r="CP1345" s="59" t="n"/>
      <c r="CQ1345" s="59" t="n"/>
      <c r="CR1345" s="59" t="n"/>
      <c r="CS1345" s="59" t="n"/>
      <c r="CT1345" s="59" t="n"/>
      <c r="CU1345" s="59" t="n"/>
      <c r="CV1345" s="59" t="n"/>
      <c r="CW1345" s="59" t="n"/>
      <c r="CX1345" s="59" t="n"/>
      <c r="CY1345" s="59" t="n"/>
      <c r="CZ1345" s="59" t="n"/>
    </row>
    <row r="1346">
      <c r="D1346" s="59" t="inlineStr">
        <is>
          <t>Ex-Date</t>
        </is>
      </c>
      <c r="E1346" s="59" t="n">
        <v>46266</v>
      </c>
      <c r="F1346" s="59" t="n">
        <v>46443</v>
      </c>
      <c r="G1346" s="59" t="n">
        <v>46630</v>
      </c>
      <c r="H1346" s="59" t="n">
        <v>46807</v>
      </c>
      <c r="I1346" s="59" t="n">
        <v>46994</v>
      </c>
      <c r="J1346" s="59" t="n">
        <v>47178</v>
      </c>
      <c r="K1346" s="59" t="n">
        <v>47365</v>
      </c>
      <c r="L1346" s="59" t="n">
        <v>47542</v>
      </c>
      <c r="M1346" s="59" t="n">
        <v>47729</v>
      </c>
      <c r="N1346" s="59" t="n">
        <v>47906</v>
      </c>
      <c r="O1346" s="59" t="n">
        <v>48093</v>
      </c>
      <c r="P1346" s="59" t="n">
        <v>48270</v>
      </c>
      <c r="Q1346" s="59" t="n">
        <v>48457</v>
      </c>
      <c r="R1346" s="59" t="n">
        <v>48634</v>
      </c>
      <c r="S1346" s="59" t="n">
        <v>48821</v>
      </c>
      <c r="T1346" s="59" t="n">
        <v>48998</v>
      </c>
      <c r="U1346" s="59" t="n">
        <v>49192</v>
      </c>
      <c r="V1346" s="59" t="n">
        <v>49369</v>
      </c>
      <c r="W1346" s="59" t="n">
        <v>49556</v>
      </c>
      <c r="X1346" s="59" t="n">
        <v>49733</v>
      </c>
      <c r="Y1346" s="59" t="n"/>
      <c r="Z1346" s="59" t="n"/>
      <c r="AA1346" s="59" t="n"/>
      <c r="AB1346" s="59" t="n"/>
      <c r="AC1346" s="59" t="n"/>
      <c r="AD1346" s="59" t="n"/>
      <c r="AE1346" s="59" t="n"/>
      <c r="AF1346" s="59" t="n"/>
      <c r="AG1346" s="59" t="n"/>
      <c r="AH1346" s="59" t="n"/>
      <c r="AI1346" s="59" t="n"/>
      <c r="AJ1346" s="59" t="n"/>
      <c r="AK1346" s="59" t="n"/>
      <c r="AL1346" s="59" t="n"/>
      <c r="AM1346" s="59" t="n"/>
      <c r="AN1346" s="59" t="n"/>
      <c r="AO1346" s="59" t="n"/>
      <c r="AP1346" s="59" t="n"/>
      <c r="AQ1346" s="59" t="n"/>
      <c r="AR1346" s="59" t="n"/>
      <c r="AS1346" s="59" t="n"/>
      <c r="AT1346" s="59" t="n"/>
      <c r="AU1346" s="59" t="n"/>
      <c r="AV1346" s="59" t="n"/>
      <c r="AW1346" s="59" t="n"/>
      <c r="AX1346" s="59" t="n"/>
      <c r="AY1346" s="59" t="n"/>
      <c r="AZ1346" s="59" t="n"/>
      <c r="BA1346" s="59" t="n"/>
      <c r="BB1346" s="59" t="n"/>
      <c r="BC1346" s="59" t="n"/>
      <c r="BD1346" s="59" t="n"/>
      <c r="BE1346" s="59" t="n"/>
      <c r="BF1346" s="59" t="n"/>
      <c r="BG1346" s="59" t="n"/>
      <c r="BH1346" s="59" t="n"/>
      <c r="BI1346" s="59" t="n"/>
      <c r="BJ1346" s="59" t="n"/>
      <c r="BK1346" s="59" t="n"/>
      <c r="BL1346" s="59" t="n"/>
      <c r="BM1346" s="59" t="n"/>
      <c r="BN1346" s="59" t="n"/>
      <c r="BO1346" s="59" t="n"/>
      <c r="BP1346" s="59" t="n"/>
      <c r="BQ1346" s="59" t="n"/>
      <c r="BR1346" s="59" t="n"/>
      <c r="BS1346" s="59" t="n"/>
      <c r="BT1346" s="59" t="n"/>
      <c r="BU1346" s="59" t="n"/>
      <c r="BV1346" s="59" t="n"/>
      <c r="BW1346" s="59" t="n"/>
      <c r="BX1346" s="59" t="n"/>
      <c r="BY1346" s="59" t="n"/>
      <c r="BZ1346" s="59" t="n"/>
      <c r="CA1346" s="59" t="n"/>
      <c r="CB1346" s="59" t="n"/>
      <c r="CC1346" s="59" t="n"/>
      <c r="CD1346" s="59" t="n"/>
      <c r="CE1346" s="59" t="n"/>
      <c r="CF1346" s="59" t="n"/>
      <c r="CG1346" s="59" t="n"/>
      <c r="CH1346" s="59" t="n"/>
      <c r="CI1346" s="59" t="n"/>
      <c r="CJ1346" s="59" t="n"/>
      <c r="CK1346" s="59" t="n"/>
      <c r="CL1346" s="59" t="n"/>
      <c r="CM1346" s="59" t="n"/>
      <c r="CN1346" s="59" t="n"/>
      <c r="CO1346" s="59" t="n"/>
      <c r="CP1346" s="59" t="n"/>
      <c r="CQ1346" s="59" t="n"/>
      <c r="CR1346" s="59" t="n"/>
      <c r="CS1346" s="59" t="n"/>
      <c r="CT1346" s="59" t="n"/>
      <c r="CU1346" s="59" t="n"/>
      <c r="CV1346" s="59" t="n"/>
      <c r="CW1346" s="59" t="n"/>
      <c r="CX1346" s="59" t="n"/>
      <c r="CY1346" s="59" t="n"/>
      <c r="CZ1346" s="59" t="n"/>
    </row>
    <row r="1347">
      <c r="D1347" s="107" t="inlineStr">
        <is>
          <t>Amount Per Share</t>
        </is>
      </c>
      <c r="E1347" s="107" t="n">
        <v>0.015</v>
      </c>
      <c r="F1347" s="107" t="n">
        <v>0.015</v>
      </c>
      <c r="G1347" s="107" t="n">
        <v>0.015</v>
      </c>
      <c r="H1347" s="107" t="n">
        <v>0.015</v>
      </c>
      <c r="I1347" s="107" t="n">
        <v>0.015</v>
      </c>
      <c r="J1347" s="107" t="n">
        <v>0.015</v>
      </c>
      <c r="K1347" s="107" t="n">
        <v>0.015</v>
      </c>
      <c r="L1347" s="107" t="n">
        <v>0.015</v>
      </c>
      <c r="M1347" s="107" t="n">
        <v>0.015</v>
      </c>
      <c r="N1347" s="107" t="n">
        <v>0.015</v>
      </c>
      <c r="O1347" s="107" t="n">
        <v>0.015</v>
      </c>
      <c r="P1347" s="107" t="n">
        <v>0.015</v>
      </c>
      <c r="Q1347" s="107" t="n">
        <v>0.015</v>
      </c>
      <c r="R1347" s="107" t="n">
        <v>0.015</v>
      </c>
      <c r="S1347" s="107" t="n">
        <v>0.015</v>
      </c>
      <c r="T1347" s="107" t="n">
        <v>0.015</v>
      </c>
      <c r="U1347" s="107" t="n">
        <v>0.015</v>
      </c>
      <c r="V1347" s="107" t="n">
        <v>0.015</v>
      </c>
      <c r="W1347" s="107" t="n">
        <v>0.015</v>
      </c>
      <c r="X1347" s="107" t="n">
        <v>0.015</v>
      </c>
      <c r="Y1347" s="107" t="n"/>
      <c r="Z1347" s="107" t="n"/>
      <c r="AA1347" s="107" t="n"/>
      <c r="AB1347" s="107" t="n"/>
      <c r="AC1347" s="107" t="n"/>
      <c r="AD1347" s="107" t="n"/>
      <c r="AE1347" s="107" t="n"/>
      <c r="AF1347" s="107" t="n"/>
      <c r="AG1347" s="107" t="n"/>
      <c r="AH1347" s="107" t="n"/>
      <c r="AI1347" s="107" t="n"/>
      <c r="AJ1347" s="107" t="n"/>
      <c r="AK1347" s="107" t="n"/>
      <c r="AL1347" s="107" t="n"/>
      <c r="AM1347" s="107" t="n"/>
      <c r="AN1347" s="107" t="n"/>
      <c r="AO1347" s="107" t="n"/>
      <c r="AP1347" s="107" t="n"/>
      <c r="AQ1347" s="107" t="n"/>
      <c r="AR1347" s="107" t="n"/>
      <c r="AS1347" s="107" t="n"/>
      <c r="AT1347" s="107" t="n"/>
      <c r="AU1347" s="107" t="n"/>
      <c r="AV1347" s="107" t="n"/>
      <c r="AW1347" s="107" t="n"/>
      <c r="AX1347" s="107" t="n"/>
      <c r="AY1347" s="107" t="n"/>
      <c r="AZ1347" s="107" t="n"/>
      <c r="BA1347" s="107" t="n"/>
      <c r="BB1347" s="107" t="n"/>
      <c r="BC1347" s="107" t="n"/>
      <c r="BD1347" s="107" t="n"/>
      <c r="BE1347" s="107" t="n"/>
      <c r="BF1347" s="107" t="n"/>
      <c r="BG1347" s="107" t="n"/>
      <c r="BH1347" s="107" t="n"/>
      <c r="BI1347" s="107" t="n"/>
      <c r="BJ1347" s="107" t="n"/>
      <c r="BK1347" s="107" t="n"/>
      <c r="BL1347" s="107" t="n"/>
      <c r="BM1347" s="107" t="n"/>
      <c r="BN1347" s="107" t="n"/>
      <c r="BO1347" s="107" t="n"/>
      <c r="BP1347" s="107" t="n"/>
      <c r="BQ1347" s="107" t="n"/>
      <c r="BR1347" s="107" t="n"/>
      <c r="BS1347" s="107" t="n"/>
      <c r="BT1347" s="107" t="n"/>
      <c r="BU1347" s="107" t="n"/>
      <c r="BV1347" s="107" t="n"/>
      <c r="BW1347" s="107" t="n"/>
      <c r="BX1347" s="107" t="n"/>
      <c r="BY1347" s="107" t="n"/>
      <c r="BZ1347" s="107" t="n"/>
      <c r="CA1347" s="107" t="n"/>
      <c r="CB1347" s="107" t="n"/>
      <c r="CC1347" s="107" t="n"/>
      <c r="CD1347" s="107" t="n"/>
      <c r="CE1347" s="107" t="n"/>
      <c r="CF1347" s="107" t="n"/>
      <c r="CG1347" s="107" t="n"/>
      <c r="CH1347" s="107" t="n"/>
      <c r="CI1347" s="107" t="n"/>
      <c r="CJ1347" s="107" t="n"/>
      <c r="CK1347" s="107" t="n"/>
      <c r="CL1347" s="107" t="n"/>
      <c r="CM1347" s="107" t="n"/>
      <c r="CN1347" s="107" t="n"/>
      <c r="CO1347" s="107" t="n"/>
      <c r="CP1347" s="107" t="n"/>
      <c r="CQ1347" s="107" t="n"/>
      <c r="CR1347" s="107" t="n"/>
      <c r="CS1347" s="107" t="n"/>
      <c r="CT1347" s="107" t="n"/>
      <c r="CU1347" s="107" t="n"/>
      <c r="CV1347" s="107" t="n"/>
      <c r="CW1347" s="107" t="n"/>
      <c r="CX1347" s="107" t="n"/>
      <c r="CY1347" s="107" t="n"/>
      <c r="CZ1347" s="107" t="n"/>
    </row>
    <row r="1349">
      <c r="A1349" s="126">
        <f>IF('AS51'!$C$128="","",'AS51'!$C$128)</f>
        <v/>
      </c>
      <c r="B1349" s="68">
        <f>IF($A1349="",0,COUNT($E1350:$CZ1350))</f>
        <v/>
      </c>
      <c r="C1349" s="69">
        <f>IF($B1349=0,0,MAX($E1350:$CZ1350))</f>
        <v/>
      </c>
      <c r="D1349" s="58">
        <f>_xll.BDS($A1349,'Field Check'!$C$44,"headers=y","startcol=1","endcol=7","dir=h","DVD_START_DT",'Field Check'!$C$59,"DVD_END_DT",'Field Check'!$D$59)</f>
        <v/>
      </c>
      <c r="E1349" s="59" t="n"/>
      <c r="F1349" s="59" t="n"/>
      <c r="G1349" s="59" t="n"/>
      <c r="H1349" s="59" t="n"/>
      <c r="I1349" s="59" t="n"/>
      <c r="J1349" s="59" t="n"/>
      <c r="K1349" s="59" t="n"/>
      <c r="L1349" s="59" t="n"/>
      <c r="M1349" s="59" t="n"/>
      <c r="N1349" s="59" t="n"/>
      <c r="O1349" s="59" t="n"/>
      <c r="P1349" s="59" t="n"/>
      <c r="Q1349" s="59" t="n"/>
      <c r="R1349" s="59" t="n"/>
      <c r="S1349" s="59" t="n"/>
      <c r="T1349" s="59" t="n"/>
      <c r="U1349" s="59" t="n"/>
      <c r="V1349" s="59" t="n"/>
      <c r="W1349" s="59" t="n"/>
      <c r="X1349" s="59" t="n"/>
      <c r="Y1349" s="59" t="n"/>
      <c r="Z1349" s="59" t="n"/>
      <c r="AA1349" s="59" t="n"/>
      <c r="AB1349" s="59" t="n"/>
      <c r="AC1349" s="59" t="n"/>
      <c r="AD1349" s="59" t="n"/>
      <c r="AE1349" s="59" t="n"/>
      <c r="AF1349" s="59" t="n"/>
      <c r="AG1349" s="59" t="n"/>
      <c r="AH1349" s="59" t="n"/>
      <c r="AI1349" s="59" t="n"/>
      <c r="AJ1349" s="59" t="n"/>
      <c r="AK1349" s="59" t="n"/>
      <c r="AL1349" s="59" t="n"/>
      <c r="AM1349" s="59" t="n"/>
      <c r="AN1349" s="59" t="n"/>
      <c r="AO1349" s="59" t="n"/>
      <c r="AP1349" s="59" t="n"/>
      <c r="AQ1349" s="59" t="n"/>
      <c r="AR1349" s="59" t="n"/>
      <c r="AS1349" s="59" t="n"/>
      <c r="AT1349" s="59" t="n"/>
      <c r="AU1349" s="59" t="n"/>
      <c r="AV1349" s="59" t="n"/>
      <c r="AW1349" s="59" t="n"/>
      <c r="AX1349" s="59" t="n"/>
      <c r="AY1349" s="59" t="n"/>
      <c r="AZ1349" s="59" t="n"/>
      <c r="BA1349" s="59" t="n"/>
      <c r="BB1349" s="59" t="n"/>
      <c r="BC1349" s="59" t="n"/>
      <c r="BD1349" s="59" t="n"/>
      <c r="BE1349" s="59" t="n"/>
      <c r="BF1349" s="59" t="n"/>
      <c r="BG1349" s="59" t="n"/>
      <c r="BH1349" s="59" t="n"/>
      <c r="BI1349" s="59" t="n"/>
      <c r="BJ1349" s="59" t="n"/>
      <c r="BK1349" s="59" t="n"/>
      <c r="BL1349" s="59" t="n"/>
      <c r="BM1349" s="59" t="n"/>
      <c r="BN1349" s="59" t="n"/>
      <c r="BO1349" s="59" t="n"/>
      <c r="BP1349" s="59" t="n"/>
      <c r="BQ1349" s="59" t="n"/>
      <c r="BR1349" s="59" t="n"/>
      <c r="BS1349" s="59" t="n"/>
      <c r="BT1349" s="59" t="n"/>
      <c r="BU1349" s="59" t="n"/>
      <c r="BV1349" s="59" t="n"/>
      <c r="BW1349" s="59" t="n"/>
      <c r="BX1349" s="59" t="n"/>
      <c r="BY1349" s="59" t="n"/>
      <c r="BZ1349" s="59" t="n"/>
      <c r="CA1349" s="59" t="n"/>
      <c r="CB1349" s="59" t="n"/>
      <c r="CC1349" s="59" t="n"/>
      <c r="CD1349" s="59" t="n"/>
      <c r="CE1349" s="59" t="n"/>
      <c r="CF1349" s="59" t="n"/>
      <c r="CG1349" s="59" t="n"/>
      <c r="CH1349" s="59" t="n"/>
      <c r="CI1349" s="59" t="n"/>
      <c r="CJ1349" s="59" t="n"/>
      <c r="CK1349" s="59" t="n"/>
      <c r="CL1349" s="59" t="n"/>
      <c r="CM1349" s="59" t="n"/>
      <c r="CN1349" s="59" t="n"/>
      <c r="CO1349" s="59" t="n"/>
      <c r="CP1349" s="59" t="n"/>
      <c r="CQ1349" s="59" t="n"/>
      <c r="CR1349" s="59" t="n"/>
      <c r="CS1349" s="59" t="n"/>
      <c r="CT1349" s="59" t="n"/>
      <c r="CU1349" s="59" t="n"/>
      <c r="CV1349" s="59" t="n"/>
      <c r="CW1349" s="59" t="n"/>
      <c r="CX1349" s="59" t="n"/>
      <c r="CY1349" s="59" t="n"/>
      <c r="CZ1349" s="59" t="n"/>
    </row>
    <row r="1350">
      <c r="D1350" s="59" t="n"/>
      <c r="E1350" s="59" t="n"/>
      <c r="F1350" s="59" t="n"/>
      <c r="G1350" s="59" t="n"/>
      <c r="H1350" s="59" t="n"/>
      <c r="I1350" s="59" t="n"/>
      <c r="J1350" s="59" t="n"/>
      <c r="K1350" s="59" t="n"/>
      <c r="L1350" s="59" t="n"/>
      <c r="M1350" s="59" t="n"/>
      <c r="N1350" s="59" t="n"/>
      <c r="O1350" s="59" t="n"/>
      <c r="P1350" s="59" t="n"/>
      <c r="Q1350" s="59" t="n"/>
      <c r="R1350" s="59" t="n"/>
      <c r="S1350" s="59" t="n"/>
      <c r="T1350" s="59" t="n"/>
      <c r="U1350" s="59" t="n"/>
      <c r="V1350" s="59" t="n"/>
      <c r="W1350" s="59" t="n"/>
      <c r="X1350" s="59" t="n"/>
      <c r="Y1350" s="59" t="n"/>
      <c r="Z1350" s="59" t="n"/>
      <c r="AA1350" s="59" t="n"/>
      <c r="AB1350" s="59" t="n"/>
      <c r="AC1350" s="59" t="n"/>
      <c r="AD1350" s="59" t="n"/>
      <c r="AE1350" s="59" t="n"/>
      <c r="AF1350" s="59" t="n"/>
      <c r="AG1350" s="59" t="n"/>
      <c r="AH1350" s="59" t="n"/>
      <c r="AI1350" s="59" t="n"/>
      <c r="AJ1350" s="59" t="n"/>
      <c r="AK1350" s="59" t="n"/>
      <c r="AL1350" s="59" t="n"/>
      <c r="AM1350" s="59" t="n"/>
      <c r="AN1350" s="59" t="n"/>
      <c r="AO1350" s="59" t="n"/>
      <c r="AP1350" s="59" t="n"/>
      <c r="AQ1350" s="59" t="n"/>
      <c r="AR1350" s="59" t="n"/>
      <c r="AS1350" s="59" t="n"/>
      <c r="AT1350" s="59" t="n"/>
      <c r="AU1350" s="59" t="n"/>
      <c r="AV1350" s="59" t="n"/>
      <c r="AW1350" s="59" t="n"/>
      <c r="AX1350" s="59" t="n"/>
      <c r="AY1350" s="59" t="n"/>
      <c r="AZ1350" s="59" t="n"/>
      <c r="BA1350" s="59" t="n"/>
      <c r="BB1350" s="59" t="n"/>
      <c r="BC1350" s="59" t="n"/>
      <c r="BD1350" s="59" t="n"/>
      <c r="BE1350" s="59" t="n"/>
      <c r="BF1350" s="59" t="n"/>
      <c r="BG1350" s="59" t="n"/>
      <c r="BH1350" s="59" t="n"/>
      <c r="BI1350" s="59" t="n"/>
      <c r="BJ1350" s="59" t="n"/>
      <c r="BK1350" s="59" t="n"/>
      <c r="BL1350" s="59" t="n"/>
      <c r="BM1350" s="59" t="n"/>
      <c r="BN1350" s="59" t="n"/>
      <c r="BO1350" s="59" t="n"/>
      <c r="BP1350" s="59" t="n"/>
      <c r="BQ1350" s="59" t="n"/>
      <c r="BR1350" s="59" t="n"/>
      <c r="BS1350" s="59" t="n"/>
      <c r="BT1350" s="59" t="n"/>
      <c r="BU1350" s="59" t="n"/>
      <c r="BV1350" s="59" t="n"/>
      <c r="BW1350" s="59" t="n"/>
      <c r="BX1350" s="59" t="n"/>
      <c r="BY1350" s="59" t="n"/>
      <c r="BZ1350" s="59" t="n"/>
      <c r="CA1350" s="59" t="n"/>
      <c r="CB1350" s="59" t="n"/>
      <c r="CC1350" s="59" t="n"/>
      <c r="CD1350" s="59" t="n"/>
      <c r="CE1350" s="59" t="n"/>
      <c r="CF1350" s="59" t="n"/>
      <c r="CG1350" s="59" t="n"/>
      <c r="CH1350" s="59" t="n"/>
      <c r="CI1350" s="59" t="n"/>
      <c r="CJ1350" s="59" t="n"/>
      <c r="CK1350" s="59" t="n"/>
      <c r="CL1350" s="59" t="n"/>
      <c r="CM1350" s="59" t="n"/>
      <c r="CN1350" s="59" t="n"/>
      <c r="CO1350" s="59" t="n"/>
      <c r="CP1350" s="59" t="n"/>
      <c r="CQ1350" s="59" t="n"/>
      <c r="CR1350" s="59" t="n"/>
      <c r="CS1350" s="59" t="n"/>
      <c r="CT1350" s="59" t="n"/>
      <c r="CU1350" s="59" t="n"/>
      <c r="CV1350" s="59" t="n"/>
      <c r="CW1350" s="59" t="n"/>
      <c r="CX1350" s="59" t="n"/>
      <c r="CY1350" s="59" t="n"/>
      <c r="CZ1350" s="59" t="n"/>
    </row>
    <row r="1351">
      <c r="D1351" s="59" t="n"/>
      <c r="E1351" s="59" t="n"/>
      <c r="F1351" s="59" t="n"/>
      <c r="G1351" s="59" t="n"/>
      <c r="H1351" s="59" t="n"/>
      <c r="I1351" s="59" t="n"/>
      <c r="J1351" s="59" t="n"/>
      <c r="K1351" s="59" t="n"/>
      <c r="L1351" s="59" t="n"/>
      <c r="M1351" s="59" t="n"/>
      <c r="N1351" s="59" t="n"/>
      <c r="O1351" s="59" t="n"/>
      <c r="P1351" s="59" t="n"/>
      <c r="Q1351" s="59" t="n"/>
      <c r="R1351" s="59" t="n"/>
      <c r="S1351" s="59" t="n"/>
      <c r="T1351" s="59" t="n"/>
      <c r="U1351" s="59" t="n"/>
      <c r="V1351" s="59" t="n"/>
      <c r="W1351" s="59" t="n"/>
      <c r="X1351" s="59" t="n"/>
      <c r="Y1351" s="59" t="n"/>
      <c r="Z1351" s="59" t="n"/>
      <c r="AA1351" s="59" t="n"/>
      <c r="AB1351" s="59" t="n"/>
      <c r="AC1351" s="59" t="n"/>
      <c r="AD1351" s="59" t="n"/>
      <c r="AE1351" s="59" t="n"/>
      <c r="AF1351" s="59" t="n"/>
      <c r="AG1351" s="59" t="n"/>
      <c r="AH1351" s="59" t="n"/>
      <c r="AI1351" s="59" t="n"/>
      <c r="AJ1351" s="59" t="n"/>
      <c r="AK1351" s="59" t="n"/>
      <c r="AL1351" s="59" t="n"/>
      <c r="AM1351" s="59" t="n"/>
      <c r="AN1351" s="59" t="n"/>
      <c r="AO1351" s="59" t="n"/>
      <c r="AP1351" s="59" t="n"/>
      <c r="AQ1351" s="59" t="n"/>
      <c r="AR1351" s="59" t="n"/>
      <c r="AS1351" s="59" t="n"/>
      <c r="AT1351" s="59" t="n"/>
      <c r="AU1351" s="59" t="n"/>
      <c r="AV1351" s="59" t="n"/>
      <c r="AW1351" s="59" t="n"/>
      <c r="AX1351" s="59" t="n"/>
      <c r="AY1351" s="59" t="n"/>
      <c r="AZ1351" s="59" t="n"/>
      <c r="BA1351" s="59" t="n"/>
      <c r="BB1351" s="59" t="n"/>
      <c r="BC1351" s="59" t="n"/>
      <c r="BD1351" s="59" t="n"/>
      <c r="BE1351" s="59" t="n"/>
      <c r="BF1351" s="59" t="n"/>
      <c r="BG1351" s="59" t="n"/>
      <c r="BH1351" s="59" t="n"/>
      <c r="BI1351" s="59" t="n"/>
      <c r="BJ1351" s="59" t="n"/>
      <c r="BK1351" s="59" t="n"/>
      <c r="BL1351" s="59" t="n"/>
      <c r="BM1351" s="59" t="n"/>
      <c r="BN1351" s="59" t="n"/>
      <c r="BO1351" s="59" t="n"/>
      <c r="BP1351" s="59" t="n"/>
      <c r="BQ1351" s="59" t="n"/>
      <c r="BR1351" s="59" t="n"/>
      <c r="BS1351" s="59" t="n"/>
      <c r="BT1351" s="59" t="n"/>
      <c r="BU1351" s="59" t="n"/>
      <c r="BV1351" s="59" t="n"/>
      <c r="BW1351" s="59" t="n"/>
      <c r="BX1351" s="59" t="n"/>
      <c r="BY1351" s="59" t="n"/>
      <c r="BZ1351" s="59" t="n"/>
      <c r="CA1351" s="59" t="n"/>
      <c r="CB1351" s="59" t="n"/>
      <c r="CC1351" s="59" t="n"/>
      <c r="CD1351" s="59" t="n"/>
      <c r="CE1351" s="59" t="n"/>
      <c r="CF1351" s="59" t="n"/>
      <c r="CG1351" s="59" t="n"/>
      <c r="CH1351" s="59" t="n"/>
      <c r="CI1351" s="59" t="n"/>
      <c r="CJ1351" s="59" t="n"/>
      <c r="CK1351" s="59" t="n"/>
      <c r="CL1351" s="59" t="n"/>
      <c r="CM1351" s="59" t="n"/>
      <c r="CN1351" s="59" t="n"/>
      <c r="CO1351" s="59" t="n"/>
      <c r="CP1351" s="59" t="n"/>
      <c r="CQ1351" s="59" t="n"/>
      <c r="CR1351" s="59" t="n"/>
      <c r="CS1351" s="59" t="n"/>
      <c r="CT1351" s="59" t="n"/>
      <c r="CU1351" s="59" t="n"/>
      <c r="CV1351" s="59" t="n"/>
      <c r="CW1351" s="59" t="n"/>
      <c r="CX1351" s="59" t="n"/>
      <c r="CY1351" s="59" t="n"/>
      <c r="CZ1351" s="59" t="n"/>
    </row>
    <row r="1352">
      <c r="D1352" s="59" t="n"/>
      <c r="E1352" s="59" t="n"/>
      <c r="F1352" s="59" t="n"/>
      <c r="G1352" s="59" t="n"/>
      <c r="H1352" s="59" t="n"/>
      <c r="I1352" s="59" t="n"/>
      <c r="J1352" s="59" t="n"/>
      <c r="K1352" s="59" t="n"/>
      <c r="L1352" s="59" t="n"/>
      <c r="M1352" s="59" t="n"/>
      <c r="N1352" s="59" t="n"/>
      <c r="O1352" s="59" t="n"/>
      <c r="P1352" s="59" t="n"/>
      <c r="Q1352" s="59" t="n"/>
      <c r="R1352" s="59" t="n"/>
      <c r="S1352" s="59" t="n"/>
      <c r="T1352" s="59" t="n"/>
      <c r="U1352" s="59" t="n"/>
      <c r="V1352" s="59" t="n"/>
      <c r="W1352" s="59" t="n"/>
      <c r="X1352" s="59" t="n"/>
      <c r="Y1352" s="59" t="n"/>
      <c r="Z1352" s="59" t="n"/>
      <c r="AA1352" s="59" t="n"/>
      <c r="AB1352" s="59" t="n"/>
      <c r="AC1352" s="59" t="n"/>
      <c r="AD1352" s="59" t="n"/>
      <c r="AE1352" s="59" t="n"/>
      <c r="AF1352" s="59" t="n"/>
      <c r="AG1352" s="59" t="n"/>
      <c r="AH1352" s="59" t="n"/>
      <c r="AI1352" s="59" t="n"/>
      <c r="AJ1352" s="59" t="n"/>
      <c r="AK1352" s="59" t="n"/>
      <c r="AL1352" s="59" t="n"/>
      <c r="AM1352" s="59" t="n"/>
      <c r="AN1352" s="59" t="n"/>
      <c r="AO1352" s="59" t="n"/>
      <c r="AP1352" s="59" t="n"/>
      <c r="AQ1352" s="59" t="n"/>
      <c r="AR1352" s="59" t="n"/>
      <c r="AS1352" s="59" t="n"/>
      <c r="AT1352" s="59" t="n"/>
      <c r="AU1352" s="59" t="n"/>
      <c r="AV1352" s="59" t="n"/>
      <c r="AW1352" s="59" t="n"/>
      <c r="AX1352" s="59" t="n"/>
      <c r="AY1352" s="59" t="n"/>
      <c r="AZ1352" s="59" t="n"/>
      <c r="BA1352" s="59" t="n"/>
      <c r="BB1352" s="59" t="n"/>
      <c r="BC1352" s="59" t="n"/>
      <c r="BD1352" s="59" t="n"/>
      <c r="BE1352" s="59" t="n"/>
      <c r="BF1352" s="59" t="n"/>
      <c r="BG1352" s="59" t="n"/>
      <c r="BH1352" s="59" t="n"/>
      <c r="BI1352" s="59" t="n"/>
      <c r="BJ1352" s="59" t="n"/>
      <c r="BK1352" s="59" t="n"/>
      <c r="BL1352" s="59" t="n"/>
      <c r="BM1352" s="59" t="n"/>
      <c r="BN1352" s="59" t="n"/>
      <c r="BO1352" s="59" t="n"/>
      <c r="BP1352" s="59" t="n"/>
      <c r="BQ1352" s="59" t="n"/>
      <c r="BR1352" s="59" t="n"/>
      <c r="BS1352" s="59" t="n"/>
      <c r="BT1352" s="59" t="n"/>
      <c r="BU1352" s="59" t="n"/>
      <c r="BV1352" s="59" t="n"/>
      <c r="BW1352" s="59" t="n"/>
      <c r="BX1352" s="59" t="n"/>
      <c r="BY1352" s="59" t="n"/>
      <c r="BZ1352" s="59" t="n"/>
      <c r="CA1352" s="59" t="n"/>
      <c r="CB1352" s="59" t="n"/>
      <c r="CC1352" s="59" t="n"/>
      <c r="CD1352" s="59" t="n"/>
      <c r="CE1352" s="59" t="n"/>
      <c r="CF1352" s="59" t="n"/>
      <c r="CG1352" s="59" t="n"/>
      <c r="CH1352" s="59" t="n"/>
      <c r="CI1352" s="59" t="n"/>
      <c r="CJ1352" s="59" t="n"/>
      <c r="CK1352" s="59" t="n"/>
      <c r="CL1352" s="59" t="n"/>
      <c r="CM1352" s="59" t="n"/>
      <c r="CN1352" s="59" t="n"/>
      <c r="CO1352" s="59" t="n"/>
      <c r="CP1352" s="59" t="n"/>
      <c r="CQ1352" s="59" t="n"/>
      <c r="CR1352" s="59" t="n"/>
      <c r="CS1352" s="59" t="n"/>
      <c r="CT1352" s="59" t="n"/>
      <c r="CU1352" s="59" t="n"/>
      <c r="CV1352" s="59" t="n"/>
      <c r="CW1352" s="59" t="n"/>
      <c r="CX1352" s="59" t="n"/>
      <c r="CY1352" s="59" t="n"/>
      <c r="CZ1352" s="59" t="n"/>
    </row>
    <row r="1353">
      <c r="D1353" s="107" t="n"/>
      <c r="E1353" s="107" t="n"/>
      <c r="F1353" s="107" t="n"/>
      <c r="G1353" s="107" t="n"/>
      <c r="H1353" s="107" t="n"/>
      <c r="I1353" s="107" t="n"/>
      <c r="J1353" s="107" t="n"/>
      <c r="K1353" s="107" t="n"/>
      <c r="L1353" s="107" t="n"/>
      <c r="M1353" s="107" t="n"/>
      <c r="N1353" s="107" t="n"/>
      <c r="O1353" s="107" t="n"/>
      <c r="P1353" s="107" t="n"/>
      <c r="Q1353" s="107" t="n"/>
      <c r="R1353" s="107" t="n"/>
      <c r="S1353" s="107" t="n"/>
      <c r="T1353" s="107" t="n"/>
      <c r="U1353" s="107" t="n"/>
      <c r="V1353" s="107" t="n"/>
      <c r="W1353" s="107" t="n"/>
      <c r="X1353" s="107" t="n"/>
      <c r="Y1353" s="107" t="n"/>
      <c r="Z1353" s="107" t="n"/>
      <c r="AA1353" s="107" t="n"/>
      <c r="AB1353" s="107" t="n"/>
      <c r="AC1353" s="107" t="n"/>
      <c r="AD1353" s="107" t="n"/>
      <c r="AE1353" s="107" t="n"/>
      <c r="AF1353" s="107" t="n"/>
      <c r="AG1353" s="107" t="n"/>
      <c r="AH1353" s="107" t="n"/>
      <c r="AI1353" s="107" t="n"/>
      <c r="AJ1353" s="107" t="n"/>
      <c r="AK1353" s="107" t="n"/>
      <c r="AL1353" s="107" t="n"/>
      <c r="AM1353" s="107" t="n"/>
      <c r="AN1353" s="107" t="n"/>
      <c r="AO1353" s="107" t="n"/>
      <c r="AP1353" s="107" t="n"/>
      <c r="AQ1353" s="107" t="n"/>
      <c r="AR1353" s="107" t="n"/>
      <c r="AS1353" s="107" t="n"/>
      <c r="AT1353" s="107" t="n"/>
      <c r="AU1353" s="107" t="n"/>
      <c r="AV1353" s="107" t="n"/>
      <c r="AW1353" s="107" t="n"/>
      <c r="AX1353" s="107" t="n"/>
      <c r="AY1353" s="107" t="n"/>
      <c r="AZ1353" s="107" t="n"/>
      <c r="BA1353" s="107" t="n"/>
      <c r="BB1353" s="107" t="n"/>
      <c r="BC1353" s="107" t="n"/>
      <c r="BD1353" s="107" t="n"/>
      <c r="BE1353" s="107" t="n"/>
      <c r="BF1353" s="107" t="n"/>
      <c r="BG1353" s="107" t="n"/>
      <c r="BH1353" s="107" t="n"/>
      <c r="BI1353" s="107" t="n"/>
      <c r="BJ1353" s="107" t="n"/>
      <c r="BK1353" s="107" t="n"/>
      <c r="BL1353" s="107" t="n"/>
      <c r="BM1353" s="107" t="n"/>
      <c r="BN1353" s="107" t="n"/>
      <c r="BO1353" s="107" t="n"/>
      <c r="BP1353" s="107" t="n"/>
      <c r="BQ1353" s="107" t="n"/>
      <c r="BR1353" s="107" t="n"/>
      <c r="BS1353" s="107" t="n"/>
      <c r="BT1353" s="107" t="n"/>
      <c r="BU1353" s="107" t="n"/>
      <c r="BV1353" s="107" t="n"/>
      <c r="BW1353" s="107" t="n"/>
      <c r="BX1353" s="107" t="n"/>
      <c r="BY1353" s="107" t="n"/>
      <c r="BZ1353" s="107" t="n"/>
      <c r="CA1353" s="107" t="n"/>
      <c r="CB1353" s="107" t="n"/>
      <c r="CC1353" s="107" t="n"/>
      <c r="CD1353" s="107" t="n"/>
      <c r="CE1353" s="107" t="n"/>
      <c r="CF1353" s="107" t="n"/>
      <c r="CG1353" s="107" t="n"/>
      <c r="CH1353" s="107" t="n"/>
      <c r="CI1353" s="107" t="n"/>
      <c r="CJ1353" s="107" t="n"/>
      <c r="CK1353" s="107" t="n"/>
      <c r="CL1353" s="107" t="n"/>
      <c r="CM1353" s="107" t="n"/>
      <c r="CN1353" s="107" t="n"/>
      <c r="CO1353" s="107" t="n"/>
      <c r="CP1353" s="107" t="n"/>
      <c r="CQ1353" s="107" t="n"/>
      <c r="CR1353" s="107" t="n"/>
      <c r="CS1353" s="107" t="n"/>
      <c r="CT1353" s="107" t="n"/>
      <c r="CU1353" s="107" t="n"/>
      <c r="CV1353" s="107" t="n"/>
      <c r="CW1353" s="107" t="n"/>
      <c r="CX1353" s="107" t="n"/>
      <c r="CY1353" s="107" t="n"/>
      <c r="CZ1353" s="107" t="n"/>
    </row>
    <row r="1356">
      <c r="A1356" s="2">
        <f>IF($A1349="","","   projections")</f>
        <v/>
      </c>
      <c r="B1356" s="68">
        <f>IF($A1349="",0,COUNT($E1357:$CZ1357))</f>
        <v/>
      </c>
      <c r="C1356" s="69">
        <f>IF($B1356=0,0,MAX($E1357:$CZ1357))</f>
        <v/>
      </c>
      <c r="D1356" s="58">
        <f>_xll.BDS($A1349,'Field Check'!$C$42,"headers=y","startcol=1","endcol=3","dir=h","cols=20;rows=3")</f>
        <v/>
      </c>
      <c r="E1356" s="59" t="n">
        <v>46254</v>
      </c>
      <c r="F1356" s="59" t="n">
        <v>46429</v>
      </c>
      <c r="G1356" s="59" t="n">
        <v>46618</v>
      </c>
      <c r="H1356" s="59" t="n">
        <v>46793</v>
      </c>
      <c r="I1356" s="59" t="n">
        <v>46982</v>
      </c>
      <c r="J1356" s="59" t="n">
        <v>47164</v>
      </c>
      <c r="K1356" s="59" t="n">
        <v>47353</v>
      </c>
      <c r="L1356" s="59" t="n">
        <v>47528</v>
      </c>
      <c r="M1356" s="59" t="n">
        <v>47717</v>
      </c>
      <c r="N1356" s="59" t="n">
        <v>47892</v>
      </c>
      <c r="O1356" s="59" t="n">
        <v>48081</v>
      </c>
      <c r="P1356" s="59" t="n">
        <v>48256</v>
      </c>
      <c r="Q1356" s="59" t="n">
        <v>48445</v>
      </c>
      <c r="R1356" s="59" t="n">
        <v>48620</v>
      </c>
      <c r="S1356" s="59" t="n">
        <v>48809</v>
      </c>
      <c r="T1356" s="59" t="n">
        <v>48991</v>
      </c>
      <c r="U1356" s="59" t="n">
        <v>49180</v>
      </c>
      <c r="V1356" s="59" t="n">
        <v>49362</v>
      </c>
      <c r="W1356" s="59" t="n">
        <v>49551</v>
      </c>
      <c r="X1356" s="59" t="n"/>
      <c r="Y1356" s="59" t="n"/>
      <c r="Z1356" s="59" t="n"/>
      <c r="AA1356" s="59" t="n"/>
      <c r="AB1356" s="59" t="n"/>
      <c r="AC1356" s="59" t="n"/>
      <c r="AD1356" s="59" t="n"/>
      <c r="AE1356" s="59" t="n"/>
      <c r="AF1356" s="59" t="n"/>
      <c r="AG1356" s="59" t="n"/>
      <c r="AH1356" s="59" t="n"/>
      <c r="AI1356" s="59" t="n"/>
      <c r="AJ1356" s="59" t="n"/>
      <c r="AK1356" s="59" t="n"/>
      <c r="AL1356" s="59" t="n"/>
      <c r="AM1356" s="59" t="n"/>
      <c r="AN1356" s="59" t="n"/>
      <c r="AO1356" s="59" t="n"/>
      <c r="AP1356" s="59" t="n"/>
      <c r="AQ1356" s="59" t="n"/>
      <c r="AR1356" s="59" t="n"/>
      <c r="AS1356" s="59" t="n"/>
      <c r="AT1356" s="59" t="n"/>
      <c r="AU1356" s="59" t="n"/>
      <c r="AV1356" s="59" t="n"/>
      <c r="AW1356" s="59" t="n"/>
      <c r="AX1356" s="59" t="n"/>
      <c r="AY1356" s="59" t="n"/>
      <c r="AZ1356" s="59" t="n"/>
      <c r="BA1356" s="59" t="n"/>
      <c r="BB1356" s="59" t="n"/>
      <c r="BC1356" s="59" t="n"/>
      <c r="BD1356" s="59" t="n"/>
      <c r="BE1356" s="59" t="n"/>
      <c r="BF1356" s="59" t="n"/>
      <c r="BG1356" s="59" t="n"/>
      <c r="BH1356" s="59" t="n"/>
      <c r="BI1356" s="59" t="n"/>
      <c r="BJ1356" s="59" t="n"/>
      <c r="BK1356" s="59" t="n"/>
      <c r="BL1356" s="59" t="n"/>
      <c r="BM1356" s="59" t="n"/>
      <c r="BN1356" s="59" t="n"/>
      <c r="BO1356" s="59" t="n"/>
      <c r="BP1356" s="59" t="n"/>
      <c r="BQ1356" s="59" t="n"/>
      <c r="BR1356" s="59" t="n"/>
      <c r="BS1356" s="59" t="n"/>
      <c r="BT1356" s="59" t="n"/>
      <c r="BU1356" s="59" t="n"/>
      <c r="BV1356" s="59" t="n"/>
      <c r="BW1356" s="59" t="n"/>
      <c r="BX1356" s="59" t="n"/>
      <c r="BY1356" s="59" t="n"/>
      <c r="BZ1356" s="59" t="n"/>
      <c r="CA1356" s="59" t="n"/>
      <c r="CB1356" s="59" t="n"/>
      <c r="CC1356" s="59" t="n"/>
      <c r="CD1356" s="59" t="n"/>
      <c r="CE1356" s="59" t="n"/>
      <c r="CF1356" s="59" t="n"/>
      <c r="CG1356" s="59" t="n"/>
      <c r="CH1356" s="59" t="n"/>
      <c r="CI1356" s="59" t="n"/>
      <c r="CJ1356" s="59" t="n"/>
      <c r="CK1356" s="59" t="n"/>
      <c r="CL1356" s="59" t="n"/>
      <c r="CM1356" s="59" t="n"/>
      <c r="CN1356" s="59" t="n"/>
      <c r="CO1356" s="59" t="n"/>
      <c r="CP1356" s="59" t="n"/>
      <c r="CQ1356" s="59" t="n"/>
      <c r="CR1356" s="59" t="n"/>
      <c r="CS1356" s="59" t="n"/>
      <c r="CT1356" s="59" t="n"/>
      <c r="CU1356" s="59" t="n"/>
      <c r="CV1356" s="59" t="n"/>
      <c r="CW1356" s="59" t="n"/>
      <c r="CX1356" s="59" t="n"/>
      <c r="CY1356" s="59" t="n"/>
      <c r="CZ1356" s="59" t="n"/>
    </row>
    <row r="1357">
      <c r="D1357" s="59" t="inlineStr">
        <is>
          <t>Ex-Date</t>
        </is>
      </c>
      <c r="E1357" s="59" t="n">
        <v>46273</v>
      </c>
      <c r="F1357" s="59" t="n">
        <v>46457</v>
      </c>
      <c r="G1357" s="59" t="n">
        <v>46637</v>
      </c>
      <c r="H1357" s="59" t="n">
        <v>46821</v>
      </c>
      <c r="I1357" s="59" t="n">
        <v>47001</v>
      </c>
      <c r="J1357" s="59" t="n">
        <v>47185</v>
      </c>
      <c r="K1357" s="59" t="n">
        <v>47365</v>
      </c>
      <c r="L1357" s="59" t="n">
        <v>47549</v>
      </c>
      <c r="M1357" s="59" t="n">
        <v>47729</v>
      </c>
      <c r="N1357" s="59" t="n">
        <v>47913</v>
      </c>
      <c r="O1357" s="59" t="n">
        <v>48100</v>
      </c>
      <c r="P1357" s="59" t="n">
        <v>48277</v>
      </c>
      <c r="Q1357" s="59" t="n">
        <v>48464</v>
      </c>
      <c r="R1357" s="59" t="n">
        <v>48641</v>
      </c>
      <c r="S1357" s="59" t="n">
        <v>48828</v>
      </c>
      <c r="T1357" s="59" t="n">
        <v>49005</v>
      </c>
      <c r="U1357" s="59" t="n">
        <v>49192</v>
      </c>
      <c r="V1357" s="59" t="n">
        <v>49376</v>
      </c>
      <c r="W1357" s="59" t="n">
        <v>49563</v>
      </c>
      <c r="X1357" s="59" t="n"/>
      <c r="Y1357" s="59" t="n"/>
      <c r="Z1357" s="59" t="n"/>
      <c r="AA1357" s="59" t="n"/>
      <c r="AB1357" s="59" t="n"/>
      <c r="AC1357" s="59" t="n"/>
      <c r="AD1357" s="59" t="n"/>
      <c r="AE1357" s="59" t="n"/>
      <c r="AF1357" s="59" t="n"/>
      <c r="AG1357" s="59" t="n"/>
      <c r="AH1357" s="59" t="n"/>
      <c r="AI1357" s="59" t="n"/>
      <c r="AJ1357" s="59" t="n"/>
      <c r="AK1357" s="59" t="n"/>
      <c r="AL1357" s="59" t="n"/>
      <c r="AM1357" s="59" t="n"/>
      <c r="AN1357" s="59" t="n"/>
      <c r="AO1357" s="59" t="n"/>
      <c r="AP1357" s="59" t="n"/>
      <c r="AQ1357" s="59" t="n"/>
      <c r="AR1357" s="59" t="n"/>
      <c r="AS1357" s="59" t="n"/>
      <c r="AT1357" s="59" t="n"/>
      <c r="AU1357" s="59" t="n"/>
      <c r="AV1357" s="59" t="n"/>
      <c r="AW1357" s="59" t="n"/>
      <c r="AX1357" s="59" t="n"/>
      <c r="AY1357" s="59" t="n"/>
      <c r="AZ1357" s="59" t="n"/>
      <c r="BA1357" s="59" t="n"/>
      <c r="BB1357" s="59" t="n"/>
      <c r="BC1357" s="59" t="n"/>
      <c r="BD1357" s="59" t="n"/>
      <c r="BE1357" s="59" t="n"/>
      <c r="BF1357" s="59" t="n"/>
      <c r="BG1357" s="59" t="n"/>
      <c r="BH1357" s="59" t="n"/>
      <c r="BI1357" s="59" t="n"/>
      <c r="BJ1357" s="59" t="n"/>
      <c r="BK1357" s="59" t="n"/>
      <c r="BL1357" s="59" t="n"/>
      <c r="BM1357" s="59" t="n"/>
      <c r="BN1357" s="59" t="n"/>
      <c r="BO1357" s="59" t="n"/>
      <c r="BP1357" s="59" t="n"/>
      <c r="BQ1357" s="59" t="n"/>
      <c r="BR1357" s="59" t="n"/>
      <c r="BS1357" s="59" t="n"/>
      <c r="BT1357" s="59" t="n"/>
      <c r="BU1357" s="59" t="n"/>
      <c r="BV1357" s="59" t="n"/>
      <c r="BW1357" s="59" t="n"/>
      <c r="BX1357" s="59" t="n"/>
      <c r="BY1357" s="59" t="n"/>
      <c r="BZ1357" s="59" t="n"/>
      <c r="CA1357" s="59" t="n"/>
      <c r="CB1357" s="59" t="n"/>
      <c r="CC1357" s="59" t="n"/>
      <c r="CD1357" s="59" t="n"/>
      <c r="CE1357" s="59" t="n"/>
      <c r="CF1357" s="59" t="n"/>
      <c r="CG1357" s="59" t="n"/>
      <c r="CH1357" s="59" t="n"/>
      <c r="CI1357" s="59" t="n"/>
      <c r="CJ1357" s="59" t="n"/>
      <c r="CK1357" s="59" t="n"/>
      <c r="CL1357" s="59" t="n"/>
      <c r="CM1357" s="59" t="n"/>
      <c r="CN1357" s="59" t="n"/>
      <c r="CO1357" s="59" t="n"/>
      <c r="CP1357" s="59" t="n"/>
      <c r="CQ1357" s="59" t="n"/>
      <c r="CR1357" s="59" t="n"/>
      <c r="CS1357" s="59" t="n"/>
      <c r="CT1357" s="59" t="n"/>
      <c r="CU1357" s="59" t="n"/>
      <c r="CV1357" s="59" t="n"/>
      <c r="CW1357" s="59" t="n"/>
      <c r="CX1357" s="59" t="n"/>
      <c r="CY1357" s="59" t="n"/>
      <c r="CZ1357" s="59" t="n"/>
    </row>
    <row r="1358">
      <c r="D1358" s="107" t="inlineStr">
        <is>
          <t>Amount Per Share</t>
        </is>
      </c>
      <c r="E1358" s="107" t="n">
        <v>0.3</v>
      </c>
      <c r="F1358" s="107" t="n">
        <v>0.25</v>
      </c>
      <c r="G1358" s="107" t="n">
        <v>0.3</v>
      </c>
      <c r="H1358" s="107" t="n">
        <v>0.25</v>
      </c>
      <c r="I1358" s="107" t="n">
        <v>0.3</v>
      </c>
      <c r="J1358" s="107" t="n">
        <v>0.25</v>
      </c>
      <c r="K1358" s="107" t="n">
        <v>0.3</v>
      </c>
      <c r="L1358" s="107" t="n">
        <v>0.25</v>
      </c>
      <c r="M1358" s="107" t="n">
        <v>0.3</v>
      </c>
      <c r="N1358" s="107" t="n">
        <v>0.25</v>
      </c>
      <c r="O1358" s="107" t="n">
        <v>0.31</v>
      </c>
      <c r="P1358" s="107" t="n">
        <v>0.25</v>
      </c>
      <c r="Q1358" s="107" t="n">
        <v>0.32</v>
      </c>
      <c r="R1358" s="107" t="n">
        <v>0.25</v>
      </c>
      <c r="S1358" s="107" t="n">
        <v>0.33</v>
      </c>
      <c r="T1358" s="107" t="n">
        <v>0.25</v>
      </c>
      <c r="U1358" s="107" t="n">
        <v>0.34</v>
      </c>
      <c r="V1358" s="107" t="n">
        <v>0.25</v>
      </c>
      <c r="W1358" s="107" t="n">
        <v>0.34</v>
      </c>
      <c r="X1358" s="107" t="n"/>
      <c r="Y1358" s="107" t="n"/>
      <c r="Z1358" s="107" t="n"/>
      <c r="AA1358" s="107" t="n"/>
      <c r="AB1358" s="107" t="n"/>
      <c r="AC1358" s="107" t="n"/>
      <c r="AD1358" s="107" t="n"/>
      <c r="AE1358" s="107" t="n"/>
      <c r="AF1358" s="107" t="n"/>
      <c r="AG1358" s="107" t="n"/>
      <c r="AH1358" s="107" t="n"/>
      <c r="AI1358" s="107" t="n"/>
      <c r="AJ1358" s="107" t="n"/>
      <c r="AK1358" s="107" t="n"/>
      <c r="AL1358" s="107" t="n"/>
      <c r="AM1358" s="107" t="n"/>
      <c r="AN1358" s="107" t="n"/>
      <c r="AO1358" s="107" t="n"/>
      <c r="AP1358" s="107" t="n"/>
      <c r="AQ1358" s="107" t="n"/>
      <c r="AR1358" s="107" t="n"/>
      <c r="AS1358" s="107" t="n"/>
      <c r="AT1358" s="107" t="n"/>
      <c r="AU1358" s="107" t="n"/>
      <c r="AV1358" s="107" t="n"/>
      <c r="AW1358" s="107" t="n"/>
      <c r="AX1358" s="107" t="n"/>
      <c r="AY1358" s="107" t="n"/>
      <c r="AZ1358" s="107" t="n"/>
      <c r="BA1358" s="107" t="n"/>
      <c r="BB1358" s="107" t="n"/>
      <c r="BC1358" s="107" t="n"/>
      <c r="BD1358" s="107" t="n"/>
      <c r="BE1358" s="107" t="n"/>
      <c r="BF1358" s="107" t="n"/>
      <c r="BG1358" s="107" t="n"/>
      <c r="BH1358" s="107" t="n"/>
      <c r="BI1358" s="107" t="n"/>
      <c r="BJ1358" s="107" t="n"/>
      <c r="BK1358" s="107" t="n"/>
      <c r="BL1358" s="107" t="n"/>
      <c r="BM1358" s="107" t="n"/>
      <c r="BN1358" s="107" t="n"/>
      <c r="BO1358" s="107" t="n"/>
      <c r="BP1358" s="107" t="n"/>
      <c r="BQ1358" s="107" t="n"/>
      <c r="BR1358" s="107" t="n"/>
      <c r="BS1358" s="107" t="n"/>
      <c r="BT1358" s="107" t="n"/>
      <c r="BU1358" s="107" t="n"/>
      <c r="BV1358" s="107" t="n"/>
      <c r="BW1358" s="107" t="n"/>
      <c r="BX1358" s="107" t="n"/>
      <c r="BY1358" s="107" t="n"/>
      <c r="BZ1358" s="107" t="n"/>
      <c r="CA1358" s="107" t="n"/>
      <c r="CB1358" s="107" t="n"/>
      <c r="CC1358" s="107" t="n"/>
      <c r="CD1358" s="107" t="n"/>
      <c r="CE1358" s="107" t="n"/>
      <c r="CF1358" s="107" t="n"/>
      <c r="CG1358" s="107" t="n"/>
      <c r="CH1358" s="107" t="n"/>
      <c r="CI1358" s="107" t="n"/>
      <c r="CJ1358" s="107" t="n"/>
      <c r="CK1358" s="107" t="n"/>
      <c r="CL1358" s="107" t="n"/>
      <c r="CM1358" s="107" t="n"/>
      <c r="CN1358" s="107" t="n"/>
      <c r="CO1358" s="107" t="n"/>
      <c r="CP1358" s="107" t="n"/>
      <c r="CQ1358" s="107" t="n"/>
      <c r="CR1358" s="107" t="n"/>
      <c r="CS1358" s="107" t="n"/>
      <c r="CT1358" s="107" t="n"/>
      <c r="CU1358" s="107" t="n"/>
      <c r="CV1358" s="107" t="n"/>
      <c r="CW1358" s="107" t="n"/>
      <c r="CX1358" s="107" t="n"/>
      <c r="CY1358" s="107" t="n"/>
      <c r="CZ1358" s="107" t="n"/>
    </row>
    <row r="1360">
      <c r="A1360" s="126">
        <f>IF('AS51'!$C$129="","",'AS51'!$C$129)</f>
        <v/>
      </c>
      <c r="B1360" s="68">
        <f>IF($A1360="",0,COUNT($E1361:$CZ1361))</f>
        <v/>
      </c>
      <c r="C1360" s="69">
        <f>IF($B1360=0,0,MAX($E1361:$CZ1361))</f>
        <v/>
      </c>
      <c r="D1360" s="58">
        <f>_xll.BDS($A1360,'Field Check'!$C$44,"headers=y","startcol=1","endcol=7","dir=h","DVD_START_DT",'Field Check'!$C$59,"DVD_END_DT",'Field Check'!$D$59)</f>
        <v/>
      </c>
      <c r="E1360" s="59" t="n"/>
      <c r="F1360" s="59" t="n"/>
      <c r="G1360" s="59" t="n"/>
      <c r="H1360" s="59" t="n"/>
      <c r="I1360" s="59" t="n"/>
      <c r="J1360" s="59" t="n"/>
      <c r="K1360" s="59" t="n"/>
      <c r="L1360" s="59" t="n"/>
      <c r="M1360" s="59" t="n"/>
      <c r="N1360" s="59" t="n"/>
      <c r="O1360" s="59" t="n"/>
      <c r="P1360" s="59" t="n"/>
      <c r="Q1360" s="59" t="n"/>
      <c r="R1360" s="59" t="n"/>
      <c r="S1360" s="59" t="n"/>
      <c r="T1360" s="59" t="n"/>
      <c r="U1360" s="59" t="n"/>
      <c r="V1360" s="59" t="n"/>
      <c r="W1360" s="59" t="n"/>
      <c r="X1360" s="59" t="n"/>
      <c r="Y1360" s="59" t="n"/>
      <c r="Z1360" s="59" t="n"/>
      <c r="AA1360" s="59" t="n"/>
      <c r="AB1360" s="59" t="n"/>
      <c r="AC1360" s="59" t="n"/>
      <c r="AD1360" s="59" t="n"/>
      <c r="AE1360" s="59" t="n"/>
      <c r="AF1360" s="59" t="n"/>
      <c r="AG1360" s="59" t="n"/>
      <c r="AH1360" s="59" t="n"/>
      <c r="AI1360" s="59" t="n"/>
      <c r="AJ1360" s="59" t="n"/>
      <c r="AK1360" s="59" t="n"/>
      <c r="AL1360" s="59" t="n"/>
      <c r="AM1360" s="59" t="n"/>
      <c r="AN1360" s="59" t="n"/>
      <c r="AO1360" s="59" t="n"/>
      <c r="AP1360" s="59" t="n"/>
      <c r="AQ1360" s="59" t="n"/>
      <c r="AR1360" s="59" t="n"/>
      <c r="AS1360" s="59" t="n"/>
      <c r="AT1360" s="59" t="n"/>
      <c r="AU1360" s="59" t="n"/>
      <c r="AV1360" s="59" t="n"/>
      <c r="AW1360" s="59" t="n"/>
      <c r="AX1360" s="59" t="n"/>
      <c r="AY1360" s="59" t="n"/>
      <c r="AZ1360" s="59" t="n"/>
      <c r="BA1360" s="59" t="n"/>
      <c r="BB1360" s="59" t="n"/>
      <c r="BC1360" s="59" t="n"/>
      <c r="BD1360" s="59" t="n"/>
      <c r="BE1360" s="59" t="n"/>
      <c r="BF1360" s="59" t="n"/>
      <c r="BG1360" s="59" t="n"/>
      <c r="BH1360" s="59" t="n"/>
      <c r="BI1360" s="59" t="n"/>
      <c r="BJ1360" s="59" t="n"/>
      <c r="BK1360" s="59" t="n"/>
      <c r="BL1360" s="59" t="n"/>
      <c r="BM1360" s="59" t="n"/>
      <c r="BN1360" s="59" t="n"/>
      <c r="BO1360" s="59" t="n"/>
      <c r="BP1360" s="59" t="n"/>
      <c r="BQ1360" s="59" t="n"/>
      <c r="BR1360" s="59" t="n"/>
      <c r="BS1360" s="59" t="n"/>
      <c r="BT1360" s="59" t="n"/>
      <c r="BU1360" s="59" t="n"/>
      <c r="BV1360" s="59" t="n"/>
      <c r="BW1360" s="59" t="n"/>
      <c r="BX1360" s="59" t="n"/>
      <c r="BY1360" s="59" t="n"/>
      <c r="BZ1360" s="59" t="n"/>
      <c r="CA1360" s="59" t="n"/>
      <c r="CB1360" s="59" t="n"/>
      <c r="CC1360" s="59" t="n"/>
      <c r="CD1360" s="59" t="n"/>
      <c r="CE1360" s="59" t="n"/>
      <c r="CF1360" s="59" t="n"/>
      <c r="CG1360" s="59" t="n"/>
      <c r="CH1360" s="59" t="n"/>
      <c r="CI1360" s="59" t="n"/>
      <c r="CJ1360" s="59" t="n"/>
      <c r="CK1360" s="59" t="n"/>
      <c r="CL1360" s="59" t="n"/>
      <c r="CM1360" s="59" t="n"/>
      <c r="CN1360" s="59" t="n"/>
      <c r="CO1360" s="59" t="n"/>
      <c r="CP1360" s="59" t="n"/>
      <c r="CQ1360" s="59" t="n"/>
      <c r="CR1360" s="59" t="n"/>
      <c r="CS1360" s="59" t="n"/>
      <c r="CT1360" s="59" t="n"/>
      <c r="CU1360" s="59" t="n"/>
      <c r="CV1360" s="59" t="n"/>
      <c r="CW1360" s="59" t="n"/>
      <c r="CX1360" s="59" t="n"/>
      <c r="CY1360" s="59" t="n"/>
      <c r="CZ1360" s="59" t="n"/>
    </row>
    <row r="1361">
      <c r="D1361" s="59" t="n"/>
      <c r="E1361" s="59" t="n"/>
      <c r="F1361" s="59" t="n"/>
      <c r="G1361" s="59" t="n"/>
      <c r="H1361" s="59" t="n"/>
      <c r="I1361" s="59" t="n"/>
      <c r="J1361" s="59" t="n"/>
      <c r="K1361" s="59" t="n"/>
      <c r="L1361" s="59" t="n"/>
      <c r="M1361" s="59" t="n"/>
      <c r="N1361" s="59" t="n"/>
      <c r="O1361" s="59" t="n"/>
      <c r="P1361" s="59" t="n"/>
      <c r="Q1361" s="59" t="n"/>
      <c r="R1361" s="59" t="n"/>
      <c r="S1361" s="59" t="n"/>
      <c r="T1361" s="59" t="n"/>
      <c r="U1361" s="59" t="n"/>
      <c r="V1361" s="59" t="n"/>
      <c r="W1361" s="59" t="n"/>
      <c r="X1361" s="59" t="n"/>
      <c r="Y1361" s="59" t="n"/>
      <c r="Z1361" s="59" t="n"/>
      <c r="AA1361" s="59" t="n"/>
      <c r="AB1361" s="59" t="n"/>
      <c r="AC1361" s="59" t="n"/>
      <c r="AD1361" s="59" t="n"/>
      <c r="AE1361" s="59" t="n"/>
      <c r="AF1361" s="59" t="n"/>
      <c r="AG1361" s="59" t="n"/>
      <c r="AH1361" s="59" t="n"/>
      <c r="AI1361" s="59" t="n"/>
      <c r="AJ1361" s="59" t="n"/>
      <c r="AK1361" s="59" t="n"/>
      <c r="AL1361" s="59" t="n"/>
      <c r="AM1361" s="59" t="n"/>
      <c r="AN1361" s="59" t="n"/>
      <c r="AO1361" s="59" t="n"/>
      <c r="AP1361" s="59" t="n"/>
      <c r="AQ1361" s="59" t="n"/>
      <c r="AR1361" s="59" t="n"/>
      <c r="AS1361" s="59" t="n"/>
      <c r="AT1361" s="59" t="n"/>
      <c r="AU1361" s="59" t="n"/>
      <c r="AV1361" s="59" t="n"/>
      <c r="AW1361" s="59" t="n"/>
      <c r="AX1361" s="59" t="n"/>
      <c r="AY1361" s="59" t="n"/>
      <c r="AZ1361" s="59" t="n"/>
      <c r="BA1361" s="59" t="n"/>
      <c r="BB1361" s="59" t="n"/>
      <c r="BC1361" s="59" t="n"/>
      <c r="BD1361" s="59" t="n"/>
      <c r="BE1361" s="59" t="n"/>
      <c r="BF1361" s="59" t="n"/>
      <c r="BG1361" s="59" t="n"/>
      <c r="BH1361" s="59" t="n"/>
      <c r="BI1361" s="59" t="n"/>
      <c r="BJ1361" s="59" t="n"/>
      <c r="BK1361" s="59" t="n"/>
      <c r="BL1361" s="59" t="n"/>
      <c r="BM1361" s="59" t="n"/>
      <c r="BN1361" s="59" t="n"/>
      <c r="BO1361" s="59" t="n"/>
      <c r="BP1361" s="59" t="n"/>
      <c r="BQ1361" s="59" t="n"/>
      <c r="BR1361" s="59" t="n"/>
      <c r="BS1361" s="59" t="n"/>
      <c r="BT1361" s="59" t="n"/>
      <c r="BU1361" s="59" t="n"/>
      <c r="BV1361" s="59" t="n"/>
      <c r="BW1361" s="59" t="n"/>
      <c r="BX1361" s="59" t="n"/>
      <c r="BY1361" s="59" t="n"/>
      <c r="BZ1361" s="59" t="n"/>
      <c r="CA1361" s="59" t="n"/>
      <c r="CB1361" s="59" t="n"/>
      <c r="CC1361" s="59" t="n"/>
      <c r="CD1361" s="59" t="n"/>
      <c r="CE1361" s="59" t="n"/>
      <c r="CF1361" s="59" t="n"/>
      <c r="CG1361" s="59" t="n"/>
      <c r="CH1361" s="59" t="n"/>
      <c r="CI1361" s="59" t="n"/>
      <c r="CJ1361" s="59" t="n"/>
      <c r="CK1361" s="59" t="n"/>
      <c r="CL1361" s="59" t="n"/>
      <c r="CM1361" s="59" t="n"/>
      <c r="CN1361" s="59" t="n"/>
      <c r="CO1361" s="59" t="n"/>
      <c r="CP1361" s="59" t="n"/>
      <c r="CQ1361" s="59" t="n"/>
      <c r="CR1361" s="59" t="n"/>
      <c r="CS1361" s="59" t="n"/>
      <c r="CT1361" s="59" t="n"/>
      <c r="CU1361" s="59" t="n"/>
      <c r="CV1361" s="59" t="n"/>
      <c r="CW1361" s="59" t="n"/>
      <c r="CX1361" s="59" t="n"/>
      <c r="CY1361" s="59" t="n"/>
      <c r="CZ1361" s="59" t="n"/>
    </row>
    <row r="1362">
      <c r="D1362" s="59" t="n"/>
      <c r="E1362" s="59" t="n"/>
      <c r="F1362" s="59" t="n"/>
      <c r="G1362" s="59" t="n"/>
      <c r="H1362" s="59" t="n"/>
      <c r="I1362" s="59" t="n"/>
      <c r="J1362" s="59" t="n"/>
      <c r="K1362" s="59" t="n"/>
      <c r="L1362" s="59" t="n"/>
      <c r="M1362" s="59" t="n"/>
      <c r="N1362" s="59" t="n"/>
      <c r="O1362" s="59" t="n"/>
      <c r="P1362" s="59" t="n"/>
      <c r="Q1362" s="59" t="n"/>
      <c r="R1362" s="59" t="n"/>
      <c r="S1362" s="59" t="n"/>
      <c r="T1362" s="59" t="n"/>
      <c r="U1362" s="59" t="n"/>
      <c r="V1362" s="59" t="n"/>
      <c r="W1362" s="59" t="n"/>
      <c r="X1362" s="59" t="n"/>
      <c r="Y1362" s="59" t="n"/>
      <c r="Z1362" s="59" t="n"/>
      <c r="AA1362" s="59" t="n"/>
      <c r="AB1362" s="59" t="n"/>
      <c r="AC1362" s="59" t="n"/>
      <c r="AD1362" s="59" t="n"/>
      <c r="AE1362" s="59" t="n"/>
      <c r="AF1362" s="59" t="n"/>
      <c r="AG1362" s="59" t="n"/>
      <c r="AH1362" s="59" t="n"/>
      <c r="AI1362" s="59" t="n"/>
      <c r="AJ1362" s="59" t="n"/>
      <c r="AK1362" s="59" t="n"/>
      <c r="AL1362" s="59" t="n"/>
      <c r="AM1362" s="59" t="n"/>
      <c r="AN1362" s="59" t="n"/>
      <c r="AO1362" s="59" t="n"/>
      <c r="AP1362" s="59" t="n"/>
      <c r="AQ1362" s="59" t="n"/>
      <c r="AR1362" s="59" t="n"/>
      <c r="AS1362" s="59" t="n"/>
      <c r="AT1362" s="59" t="n"/>
      <c r="AU1362" s="59" t="n"/>
      <c r="AV1362" s="59" t="n"/>
      <c r="AW1362" s="59" t="n"/>
      <c r="AX1362" s="59" t="n"/>
      <c r="AY1362" s="59" t="n"/>
      <c r="AZ1362" s="59" t="n"/>
      <c r="BA1362" s="59" t="n"/>
      <c r="BB1362" s="59" t="n"/>
      <c r="BC1362" s="59" t="n"/>
      <c r="BD1362" s="59" t="n"/>
      <c r="BE1362" s="59" t="n"/>
      <c r="BF1362" s="59" t="n"/>
      <c r="BG1362" s="59" t="n"/>
      <c r="BH1362" s="59" t="n"/>
      <c r="BI1362" s="59" t="n"/>
      <c r="BJ1362" s="59" t="n"/>
      <c r="BK1362" s="59" t="n"/>
      <c r="BL1362" s="59" t="n"/>
      <c r="BM1362" s="59" t="n"/>
      <c r="BN1362" s="59" t="n"/>
      <c r="BO1362" s="59" t="n"/>
      <c r="BP1362" s="59" t="n"/>
      <c r="BQ1362" s="59" t="n"/>
      <c r="BR1362" s="59" t="n"/>
      <c r="BS1362" s="59" t="n"/>
      <c r="BT1362" s="59" t="n"/>
      <c r="BU1362" s="59" t="n"/>
      <c r="BV1362" s="59" t="n"/>
      <c r="BW1362" s="59" t="n"/>
      <c r="BX1362" s="59" t="n"/>
      <c r="BY1362" s="59" t="n"/>
      <c r="BZ1362" s="59" t="n"/>
      <c r="CA1362" s="59" t="n"/>
      <c r="CB1362" s="59" t="n"/>
      <c r="CC1362" s="59" t="n"/>
      <c r="CD1362" s="59" t="n"/>
      <c r="CE1362" s="59" t="n"/>
      <c r="CF1362" s="59" t="n"/>
      <c r="CG1362" s="59" t="n"/>
      <c r="CH1362" s="59" t="n"/>
      <c r="CI1362" s="59" t="n"/>
      <c r="CJ1362" s="59" t="n"/>
      <c r="CK1362" s="59" t="n"/>
      <c r="CL1362" s="59" t="n"/>
      <c r="CM1362" s="59" t="n"/>
      <c r="CN1362" s="59" t="n"/>
      <c r="CO1362" s="59" t="n"/>
      <c r="CP1362" s="59" t="n"/>
      <c r="CQ1362" s="59" t="n"/>
      <c r="CR1362" s="59" t="n"/>
      <c r="CS1362" s="59" t="n"/>
      <c r="CT1362" s="59" t="n"/>
      <c r="CU1362" s="59" t="n"/>
      <c r="CV1362" s="59" t="n"/>
      <c r="CW1362" s="59" t="n"/>
      <c r="CX1362" s="59" t="n"/>
      <c r="CY1362" s="59" t="n"/>
      <c r="CZ1362" s="59" t="n"/>
    </row>
    <row r="1363">
      <c r="D1363" s="59" t="n"/>
      <c r="E1363" s="59" t="n"/>
      <c r="F1363" s="59" t="n"/>
      <c r="G1363" s="59" t="n"/>
      <c r="H1363" s="59" t="n"/>
      <c r="I1363" s="59" t="n"/>
      <c r="J1363" s="59" t="n"/>
      <c r="K1363" s="59" t="n"/>
      <c r="L1363" s="59" t="n"/>
      <c r="M1363" s="59" t="n"/>
      <c r="N1363" s="59" t="n"/>
      <c r="O1363" s="59" t="n"/>
      <c r="P1363" s="59" t="n"/>
      <c r="Q1363" s="59" t="n"/>
      <c r="R1363" s="59" t="n"/>
      <c r="S1363" s="59" t="n"/>
      <c r="T1363" s="59" t="n"/>
      <c r="U1363" s="59" t="n"/>
      <c r="V1363" s="59" t="n"/>
      <c r="W1363" s="59" t="n"/>
      <c r="X1363" s="59" t="n"/>
      <c r="Y1363" s="59" t="n"/>
      <c r="Z1363" s="59" t="n"/>
      <c r="AA1363" s="59" t="n"/>
      <c r="AB1363" s="59" t="n"/>
      <c r="AC1363" s="59" t="n"/>
      <c r="AD1363" s="59" t="n"/>
      <c r="AE1363" s="59" t="n"/>
      <c r="AF1363" s="59" t="n"/>
      <c r="AG1363" s="59" t="n"/>
      <c r="AH1363" s="59" t="n"/>
      <c r="AI1363" s="59" t="n"/>
      <c r="AJ1363" s="59" t="n"/>
      <c r="AK1363" s="59" t="n"/>
      <c r="AL1363" s="59" t="n"/>
      <c r="AM1363" s="59" t="n"/>
      <c r="AN1363" s="59" t="n"/>
      <c r="AO1363" s="59" t="n"/>
      <c r="AP1363" s="59" t="n"/>
      <c r="AQ1363" s="59" t="n"/>
      <c r="AR1363" s="59" t="n"/>
      <c r="AS1363" s="59" t="n"/>
      <c r="AT1363" s="59" t="n"/>
      <c r="AU1363" s="59" t="n"/>
      <c r="AV1363" s="59" t="n"/>
      <c r="AW1363" s="59" t="n"/>
      <c r="AX1363" s="59" t="n"/>
      <c r="AY1363" s="59" t="n"/>
      <c r="AZ1363" s="59" t="n"/>
      <c r="BA1363" s="59" t="n"/>
      <c r="BB1363" s="59" t="n"/>
      <c r="BC1363" s="59" t="n"/>
      <c r="BD1363" s="59" t="n"/>
      <c r="BE1363" s="59" t="n"/>
      <c r="BF1363" s="59" t="n"/>
      <c r="BG1363" s="59" t="n"/>
      <c r="BH1363" s="59" t="n"/>
      <c r="BI1363" s="59" t="n"/>
      <c r="BJ1363" s="59" t="n"/>
      <c r="BK1363" s="59" t="n"/>
      <c r="BL1363" s="59" t="n"/>
      <c r="BM1363" s="59" t="n"/>
      <c r="BN1363" s="59" t="n"/>
      <c r="BO1363" s="59" t="n"/>
      <c r="BP1363" s="59" t="n"/>
      <c r="BQ1363" s="59" t="n"/>
      <c r="BR1363" s="59" t="n"/>
      <c r="BS1363" s="59" t="n"/>
      <c r="BT1363" s="59" t="n"/>
      <c r="BU1363" s="59" t="n"/>
      <c r="BV1363" s="59" t="n"/>
      <c r="BW1363" s="59" t="n"/>
      <c r="BX1363" s="59" t="n"/>
      <c r="BY1363" s="59" t="n"/>
      <c r="BZ1363" s="59" t="n"/>
      <c r="CA1363" s="59" t="n"/>
      <c r="CB1363" s="59" t="n"/>
      <c r="CC1363" s="59" t="n"/>
      <c r="CD1363" s="59" t="n"/>
      <c r="CE1363" s="59" t="n"/>
      <c r="CF1363" s="59" t="n"/>
      <c r="CG1363" s="59" t="n"/>
      <c r="CH1363" s="59" t="n"/>
      <c r="CI1363" s="59" t="n"/>
      <c r="CJ1363" s="59" t="n"/>
      <c r="CK1363" s="59" t="n"/>
      <c r="CL1363" s="59" t="n"/>
      <c r="CM1363" s="59" t="n"/>
      <c r="CN1363" s="59" t="n"/>
      <c r="CO1363" s="59" t="n"/>
      <c r="CP1363" s="59" t="n"/>
      <c r="CQ1363" s="59" t="n"/>
      <c r="CR1363" s="59" t="n"/>
      <c r="CS1363" s="59" t="n"/>
      <c r="CT1363" s="59" t="n"/>
      <c r="CU1363" s="59" t="n"/>
      <c r="CV1363" s="59" t="n"/>
      <c r="CW1363" s="59" t="n"/>
      <c r="CX1363" s="59" t="n"/>
      <c r="CY1363" s="59" t="n"/>
      <c r="CZ1363" s="59" t="n"/>
    </row>
    <row r="1364">
      <c r="D1364" s="107" t="n"/>
      <c r="E1364" s="107" t="n"/>
      <c r="F1364" s="107" t="n"/>
      <c r="G1364" s="107" t="n"/>
      <c r="H1364" s="107" t="n"/>
      <c r="I1364" s="107" t="n"/>
      <c r="J1364" s="107" t="n"/>
      <c r="K1364" s="107" t="n"/>
      <c r="L1364" s="107" t="n"/>
      <c r="M1364" s="107" t="n"/>
      <c r="N1364" s="107" t="n"/>
      <c r="O1364" s="107" t="n"/>
      <c r="P1364" s="107" t="n"/>
      <c r="Q1364" s="107" t="n"/>
      <c r="R1364" s="107" t="n"/>
      <c r="S1364" s="107" t="n"/>
      <c r="T1364" s="107" t="n"/>
      <c r="U1364" s="107" t="n"/>
      <c r="V1364" s="107" t="n"/>
      <c r="W1364" s="107" t="n"/>
      <c r="X1364" s="107" t="n"/>
      <c r="Y1364" s="107" t="n"/>
      <c r="Z1364" s="107" t="n"/>
      <c r="AA1364" s="107" t="n"/>
      <c r="AB1364" s="107" t="n"/>
      <c r="AC1364" s="107" t="n"/>
      <c r="AD1364" s="107" t="n"/>
      <c r="AE1364" s="107" t="n"/>
      <c r="AF1364" s="107" t="n"/>
      <c r="AG1364" s="107" t="n"/>
      <c r="AH1364" s="107" t="n"/>
      <c r="AI1364" s="107" t="n"/>
      <c r="AJ1364" s="107" t="n"/>
      <c r="AK1364" s="107" t="n"/>
      <c r="AL1364" s="107" t="n"/>
      <c r="AM1364" s="107" t="n"/>
      <c r="AN1364" s="107" t="n"/>
      <c r="AO1364" s="107" t="n"/>
      <c r="AP1364" s="107" t="n"/>
      <c r="AQ1364" s="107" t="n"/>
      <c r="AR1364" s="107" t="n"/>
      <c r="AS1364" s="107" t="n"/>
      <c r="AT1364" s="107" t="n"/>
      <c r="AU1364" s="107" t="n"/>
      <c r="AV1364" s="107" t="n"/>
      <c r="AW1364" s="107" t="n"/>
      <c r="AX1364" s="107" t="n"/>
      <c r="AY1364" s="107" t="n"/>
      <c r="AZ1364" s="107" t="n"/>
      <c r="BA1364" s="107" t="n"/>
      <c r="BB1364" s="107" t="n"/>
      <c r="BC1364" s="107" t="n"/>
      <c r="BD1364" s="107" t="n"/>
      <c r="BE1364" s="107" t="n"/>
      <c r="BF1364" s="107" t="n"/>
      <c r="BG1364" s="107" t="n"/>
      <c r="BH1364" s="107" t="n"/>
      <c r="BI1364" s="107" t="n"/>
      <c r="BJ1364" s="107" t="n"/>
      <c r="BK1364" s="107" t="n"/>
      <c r="BL1364" s="107" t="n"/>
      <c r="BM1364" s="107" t="n"/>
      <c r="BN1364" s="107" t="n"/>
      <c r="BO1364" s="107" t="n"/>
      <c r="BP1364" s="107" t="n"/>
      <c r="BQ1364" s="107" t="n"/>
      <c r="BR1364" s="107" t="n"/>
      <c r="BS1364" s="107" t="n"/>
      <c r="BT1364" s="107" t="n"/>
      <c r="BU1364" s="107" t="n"/>
      <c r="BV1364" s="107" t="n"/>
      <c r="BW1364" s="107" t="n"/>
      <c r="BX1364" s="107" t="n"/>
      <c r="BY1364" s="107" t="n"/>
      <c r="BZ1364" s="107" t="n"/>
      <c r="CA1364" s="107" t="n"/>
      <c r="CB1364" s="107" t="n"/>
      <c r="CC1364" s="107" t="n"/>
      <c r="CD1364" s="107" t="n"/>
      <c r="CE1364" s="107" t="n"/>
      <c r="CF1364" s="107" t="n"/>
      <c r="CG1364" s="107" t="n"/>
      <c r="CH1364" s="107" t="n"/>
      <c r="CI1364" s="107" t="n"/>
      <c r="CJ1364" s="107" t="n"/>
      <c r="CK1364" s="107" t="n"/>
      <c r="CL1364" s="107" t="n"/>
      <c r="CM1364" s="107" t="n"/>
      <c r="CN1364" s="107" t="n"/>
      <c r="CO1364" s="107" t="n"/>
      <c r="CP1364" s="107" t="n"/>
      <c r="CQ1364" s="107" t="n"/>
      <c r="CR1364" s="107" t="n"/>
      <c r="CS1364" s="107" t="n"/>
      <c r="CT1364" s="107" t="n"/>
      <c r="CU1364" s="107" t="n"/>
      <c r="CV1364" s="107" t="n"/>
      <c r="CW1364" s="107" t="n"/>
      <c r="CX1364" s="107" t="n"/>
      <c r="CY1364" s="107" t="n"/>
      <c r="CZ1364" s="107" t="n"/>
    </row>
    <row r="1367">
      <c r="A1367" s="2">
        <f>IF($A1360="","","   projections")</f>
        <v/>
      </c>
      <c r="B1367" s="68">
        <f>IF($A1360="",0,COUNT($E1368:$CZ1368))</f>
        <v/>
      </c>
      <c r="C1367" s="69">
        <f>IF($B1367=0,0,MAX($E1368:$CZ1368))</f>
        <v/>
      </c>
      <c r="D1367" s="58">
        <f>_xll.BDS($A1360,'Field Check'!$C$42,"headers=y","startcol=1","endcol=3","dir=h","cols=21;rows=3")</f>
        <v/>
      </c>
      <c r="E1367" s="59" t="n">
        <v>46255</v>
      </c>
      <c r="F1367" s="59" t="n">
        <v>46444</v>
      </c>
      <c r="G1367" s="59" t="n">
        <v>46618</v>
      </c>
      <c r="H1367" s="59" t="n">
        <v>46808</v>
      </c>
      <c r="I1367" s="59" t="n">
        <v>46982</v>
      </c>
      <c r="J1367" s="59" t="n">
        <v>47179</v>
      </c>
      <c r="K1367" s="59" t="n">
        <v>47353</v>
      </c>
      <c r="L1367" s="59" t="n">
        <v>47543</v>
      </c>
      <c r="M1367" s="59" t="n">
        <v>47717</v>
      </c>
      <c r="N1367" s="59" t="n">
        <v>47907</v>
      </c>
      <c r="O1367" s="59" t="n">
        <v>48081</v>
      </c>
      <c r="P1367" s="59" t="n">
        <v>48271</v>
      </c>
      <c r="Q1367" s="59" t="n">
        <v>48445</v>
      </c>
      <c r="R1367" s="59" t="n">
        <v>48635</v>
      </c>
      <c r="S1367" s="59" t="n">
        <v>48809</v>
      </c>
      <c r="T1367" s="59" t="n">
        <v>48999</v>
      </c>
      <c r="U1367" s="59" t="n">
        <v>49173</v>
      </c>
      <c r="V1367" s="59" t="n">
        <v>49370</v>
      </c>
      <c r="W1367" s="59" t="n">
        <v>49544</v>
      </c>
      <c r="X1367" s="59" t="n">
        <v>49734</v>
      </c>
      <c r="Y1367" s="59" t="n"/>
      <c r="Z1367" s="59" t="n"/>
      <c r="AA1367" s="59" t="n"/>
      <c r="AB1367" s="59" t="n"/>
      <c r="AC1367" s="59" t="n"/>
      <c r="AD1367" s="59" t="n"/>
      <c r="AE1367" s="59" t="n"/>
      <c r="AF1367" s="59" t="n"/>
      <c r="AG1367" s="59" t="n"/>
      <c r="AH1367" s="59" t="n"/>
      <c r="AI1367" s="59" t="n"/>
      <c r="AJ1367" s="59" t="n"/>
      <c r="AK1367" s="59" t="n"/>
      <c r="AL1367" s="59" t="n"/>
      <c r="AM1367" s="59" t="n"/>
      <c r="AN1367" s="59" t="n"/>
      <c r="AO1367" s="59" t="n"/>
      <c r="AP1367" s="59" t="n"/>
      <c r="AQ1367" s="59" t="n"/>
      <c r="AR1367" s="59" t="n"/>
      <c r="AS1367" s="59" t="n"/>
      <c r="AT1367" s="59" t="n"/>
      <c r="AU1367" s="59" t="n"/>
      <c r="AV1367" s="59" t="n"/>
      <c r="AW1367" s="59" t="n"/>
      <c r="AX1367" s="59" t="n"/>
      <c r="AY1367" s="59" t="n"/>
      <c r="AZ1367" s="59" t="n"/>
      <c r="BA1367" s="59" t="n"/>
      <c r="BB1367" s="59" t="n"/>
      <c r="BC1367" s="59" t="n"/>
      <c r="BD1367" s="59" t="n"/>
      <c r="BE1367" s="59" t="n"/>
      <c r="BF1367" s="59" t="n"/>
      <c r="BG1367" s="59" t="n"/>
      <c r="BH1367" s="59" t="n"/>
      <c r="BI1367" s="59" t="n"/>
      <c r="BJ1367" s="59" t="n"/>
      <c r="BK1367" s="59" t="n"/>
      <c r="BL1367" s="59" t="n"/>
      <c r="BM1367" s="59" t="n"/>
      <c r="BN1367" s="59" t="n"/>
      <c r="BO1367" s="59" t="n"/>
      <c r="BP1367" s="59" t="n"/>
      <c r="BQ1367" s="59" t="n"/>
      <c r="BR1367" s="59" t="n"/>
      <c r="BS1367" s="59" t="n"/>
      <c r="BT1367" s="59" t="n"/>
      <c r="BU1367" s="59" t="n"/>
      <c r="BV1367" s="59" t="n"/>
      <c r="BW1367" s="59" t="n"/>
      <c r="BX1367" s="59" t="n"/>
      <c r="BY1367" s="59" t="n"/>
      <c r="BZ1367" s="59" t="n"/>
      <c r="CA1367" s="59" t="n"/>
      <c r="CB1367" s="59" t="n"/>
      <c r="CC1367" s="59" t="n"/>
      <c r="CD1367" s="59" t="n"/>
      <c r="CE1367" s="59" t="n"/>
      <c r="CF1367" s="59" t="n"/>
      <c r="CG1367" s="59" t="n"/>
      <c r="CH1367" s="59" t="n"/>
      <c r="CI1367" s="59" t="n"/>
      <c r="CJ1367" s="59" t="n"/>
      <c r="CK1367" s="59" t="n"/>
      <c r="CL1367" s="59" t="n"/>
      <c r="CM1367" s="59" t="n"/>
      <c r="CN1367" s="59" t="n"/>
      <c r="CO1367" s="59" t="n"/>
      <c r="CP1367" s="59" t="n"/>
      <c r="CQ1367" s="59" t="n"/>
      <c r="CR1367" s="59" t="n"/>
      <c r="CS1367" s="59" t="n"/>
      <c r="CT1367" s="59" t="n"/>
      <c r="CU1367" s="59" t="n"/>
      <c r="CV1367" s="59" t="n"/>
      <c r="CW1367" s="59" t="n"/>
      <c r="CX1367" s="59" t="n"/>
      <c r="CY1367" s="59" t="n"/>
      <c r="CZ1367" s="59" t="n"/>
    </row>
    <row r="1368">
      <c r="D1368" s="59" t="inlineStr">
        <is>
          <t>Ex-Date</t>
        </is>
      </c>
      <c r="E1368" s="59" t="n">
        <v>46282</v>
      </c>
      <c r="F1368" s="59" t="n">
        <v>46468</v>
      </c>
      <c r="G1368" s="59" t="n">
        <v>46646</v>
      </c>
      <c r="H1368" s="59" t="n">
        <v>46832</v>
      </c>
      <c r="I1368" s="59" t="n">
        <v>47010</v>
      </c>
      <c r="J1368" s="59" t="n">
        <v>47203</v>
      </c>
      <c r="K1368" s="59" t="n">
        <v>47381</v>
      </c>
      <c r="L1368" s="59" t="n">
        <v>47567</v>
      </c>
      <c r="M1368" s="59" t="n">
        <v>47745</v>
      </c>
      <c r="N1368" s="59" t="n">
        <v>47931</v>
      </c>
      <c r="O1368" s="59" t="n">
        <v>48109</v>
      </c>
      <c r="P1368" s="59" t="n">
        <v>48295</v>
      </c>
      <c r="Q1368" s="59" t="n">
        <v>48473</v>
      </c>
      <c r="R1368" s="59" t="n">
        <v>48659</v>
      </c>
      <c r="S1368" s="59" t="n">
        <v>48837</v>
      </c>
      <c r="T1368" s="59" t="n">
        <v>49023</v>
      </c>
      <c r="U1368" s="59" t="n">
        <v>49208</v>
      </c>
      <c r="V1368" s="59" t="n">
        <v>49395</v>
      </c>
      <c r="W1368" s="59" t="n">
        <v>49572</v>
      </c>
      <c r="X1368" s="59" t="n">
        <v>49758</v>
      </c>
      <c r="Y1368" s="59" t="n"/>
      <c r="Z1368" s="59" t="n"/>
      <c r="AA1368" s="59" t="n"/>
      <c r="AB1368" s="59" t="n"/>
      <c r="AC1368" s="59" t="n"/>
      <c r="AD1368" s="59" t="n"/>
      <c r="AE1368" s="59" t="n"/>
      <c r="AF1368" s="59" t="n"/>
      <c r="AG1368" s="59" t="n"/>
      <c r="AH1368" s="59" t="n"/>
      <c r="AI1368" s="59" t="n"/>
      <c r="AJ1368" s="59" t="n"/>
      <c r="AK1368" s="59" t="n"/>
      <c r="AL1368" s="59" t="n"/>
      <c r="AM1368" s="59" t="n"/>
      <c r="AN1368" s="59" t="n"/>
      <c r="AO1368" s="59" t="n"/>
      <c r="AP1368" s="59" t="n"/>
      <c r="AQ1368" s="59" t="n"/>
      <c r="AR1368" s="59" t="n"/>
      <c r="AS1368" s="59" t="n"/>
      <c r="AT1368" s="59" t="n"/>
      <c r="AU1368" s="59" t="n"/>
      <c r="AV1368" s="59" t="n"/>
      <c r="AW1368" s="59" t="n"/>
      <c r="AX1368" s="59" t="n"/>
      <c r="AY1368" s="59" t="n"/>
      <c r="AZ1368" s="59" t="n"/>
      <c r="BA1368" s="59" t="n"/>
      <c r="BB1368" s="59" t="n"/>
      <c r="BC1368" s="59" t="n"/>
      <c r="BD1368" s="59" t="n"/>
      <c r="BE1368" s="59" t="n"/>
      <c r="BF1368" s="59" t="n"/>
      <c r="BG1368" s="59" t="n"/>
      <c r="BH1368" s="59" t="n"/>
      <c r="BI1368" s="59" t="n"/>
      <c r="BJ1368" s="59" t="n"/>
      <c r="BK1368" s="59" t="n"/>
      <c r="BL1368" s="59" t="n"/>
      <c r="BM1368" s="59" t="n"/>
      <c r="BN1368" s="59" t="n"/>
      <c r="BO1368" s="59" t="n"/>
      <c r="BP1368" s="59" t="n"/>
      <c r="BQ1368" s="59" t="n"/>
      <c r="BR1368" s="59" t="n"/>
      <c r="BS1368" s="59" t="n"/>
      <c r="BT1368" s="59" t="n"/>
      <c r="BU1368" s="59" t="n"/>
      <c r="BV1368" s="59" t="n"/>
      <c r="BW1368" s="59" t="n"/>
      <c r="BX1368" s="59" t="n"/>
      <c r="BY1368" s="59" t="n"/>
      <c r="BZ1368" s="59" t="n"/>
      <c r="CA1368" s="59" t="n"/>
      <c r="CB1368" s="59" t="n"/>
      <c r="CC1368" s="59" t="n"/>
      <c r="CD1368" s="59" t="n"/>
      <c r="CE1368" s="59" t="n"/>
      <c r="CF1368" s="59" t="n"/>
      <c r="CG1368" s="59" t="n"/>
      <c r="CH1368" s="59" t="n"/>
      <c r="CI1368" s="59" t="n"/>
      <c r="CJ1368" s="59" t="n"/>
      <c r="CK1368" s="59" t="n"/>
      <c r="CL1368" s="59" t="n"/>
      <c r="CM1368" s="59" t="n"/>
      <c r="CN1368" s="59" t="n"/>
      <c r="CO1368" s="59" t="n"/>
      <c r="CP1368" s="59" t="n"/>
      <c r="CQ1368" s="59" t="n"/>
      <c r="CR1368" s="59" t="n"/>
      <c r="CS1368" s="59" t="n"/>
      <c r="CT1368" s="59" t="n"/>
      <c r="CU1368" s="59" t="n"/>
      <c r="CV1368" s="59" t="n"/>
      <c r="CW1368" s="59" t="n"/>
      <c r="CX1368" s="59" t="n"/>
      <c r="CY1368" s="59" t="n"/>
      <c r="CZ1368" s="59" t="n"/>
    </row>
    <row r="1369">
      <c r="D1369" s="107" t="inlineStr">
        <is>
          <t>Amount Per Share</t>
        </is>
      </c>
      <c r="E1369" s="107" t="n">
        <v>0.11</v>
      </c>
      <c r="F1369" s="107" t="n">
        <v>0.09</v>
      </c>
      <c r="G1369" s="107" t="n">
        <v>0.12</v>
      </c>
      <c r="H1369" s="107" t="n">
        <v>0.095</v>
      </c>
      <c r="I1369" s="107" t="n">
        <v>0.125</v>
      </c>
      <c r="J1369" s="107" t="n">
        <v>0.095</v>
      </c>
      <c r="K1369" s="107" t="n">
        <v>0.125</v>
      </c>
      <c r="L1369" s="107" t="n">
        <v>0.1</v>
      </c>
      <c r="M1369" s="107" t="n">
        <v>0.13</v>
      </c>
      <c r="N1369" s="107" t="n">
        <v>0.1</v>
      </c>
      <c r="O1369" s="107" t="n">
        <v>0.13</v>
      </c>
      <c r="P1369" s="107" t="n">
        <v>0.1</v>
      </c>
      <c r="Q1369" s="107" t="n">
        <v>0.13</v>
      </c>
      <c r="R1369" s="107" t="n">
        <v>0.1</v>
      </c>
      <c r="S1369" s="107" t="n">
        <v>0.13</v>
      </c>
      <c r="T1369" s="107" t="n">
        <v>0.1</v>
      </c>
      <c r="U1369" s="107" t="n">
        <v>0.13</v>
      </c>
      <c r="V1369" s="107" t="n">
        <v>0.1</v>
      </c>
      <c r="W1369" s="107" t="n">
        <v>0.13</v>
      </c>
      <c r="X1369" s="107" t="n">
        <v>0.1</v>
      </c>
      <c r="Y1369" s="107" t="n"/>
      <c r="Z1369" s="107" t="n"/>
      <c r="AA1369" s="107" t="n"/>
      <c r="AB1369" s="107" t="n"/>
      <c r="AC1369" s="107" t="n"/>
      <c r="AD1369" s="107" t="n"/>
      <c r="AE1369" s="107" t="n"/>
      <c r="AF1369" s="107" t="n"/>
      <c r="AG1369" s="107" t="n"/>
      <c r="AH1369" s="107" t="n"/>
      <c r="AI1369" s="107" t="n"/>
      <c r="AJ1369" s="107" t="n"/>
      <c r="AK1369" s="107" t="n"/>
      <c r="AL1369" s="107" t="n"/>
      <c r="AM1369" s="107" t="n"/>
      <c r="AN1369" s="107" t="n"/>
      <c r="AO1369" s="107" t="n"/>
      <c r="AP1369" s="107" t="n"/>
      <c r="AQ1369" s="107" t="n"/>
      <c r="AR1369" s="107" t="n"/>
      <c r="AS1369" s="107" t="n"/>
      <c r="AT1369" s="107" t="n"/>
      <c r="AU1369" s="107" t="n"/>
      <c r="AV1369" s="107" t="n"/>
      <c r="AW1369" s="107" t="n"/>
      <c r="AX1369" s="107" t="n"/>
      <c r="AY1369" s="107" t="n"/>
      <c r="AZ1369" s="107" t="n"/>
      <c r="BA1369" s="107" t="n"/>
      <c r="BB1369" s="107" t="n"/>
      <c r="BC1369" s="107" t="n"/>
      <c r="BD1369" s="107" t="n"/>
      <c r="BE1369" s="107" t="n"/>
      <c r="BF1369" s="107" t="n"/>
      <c r="BG1369" s="107" t="n"/>
      <c r="BH1369" s="107" t="n"/>
      <c r="BI1369" s="107" t="n"/>
      <c r="BJ1369" s="107" t="n"/>
      <c r="BK1369" s="107" t="n"/>
      <c r="BL1369" s="107" t="n"/>
      <c r="BM1369" s="107" t="n"/>
      <c r="BN1369" s="107" t="n"/>
      <c r="BO1369" s="107" t="n"/>
      <c r="BP1369" s="107" t="n"/>
      <c r="BQ1369" s="107" t="n"/>
      <c r="BR1369" s="107" t="n"/>
      <c r="BS1369" s="107" t="n"/>
      <c r="BT1369" s="107" t="n"/>
      <c r="BU1369" s="107" t="n"/>
      <c r="BV1369" s="107" t="n"/>
      <c r="BW1369" s="107" t="n"/>
      <c r="BX1369" s="107" t="n"/>
      <c r="BY1369" s="107" t="n"/>
      <c r="BZ1369" s="107" t="n"/>
      <c r="CA1369" s="107" t="n"/>
      <c r="CB1369" s="107" t="n"/>
      <c r="CC1369" s="107" t="n"/>
      <c r="CD1369" s="107" t="n"/>
      <c r="CE1369" s="107" t="n"/>
      <c r="CF1369" s="107" t="n"/>
      <c r="CG1369" s="107" t="n"/>
      <c r="CH1369" s="107" t="n"/>
      <c r="CI1369" s="107" t="n"/>
      <c r="CJ1369" s="107" t="n"/>
      <c r="CK1369" s="107" t="n"/>
      <c r="CL1369" s="107" t="n"/>
      <c r="CM1369" s="107" t="n"/>
      <c r="CN1369" s="107" t="n"/>
      <c r="CO1369" s="107" t="n"/>
      <c r="CP1369" s="107" t="n"/>
      <c r="CQ1369" s="107" t="n"/>
      <c r="CR1369" s="107" t="n"/>
      <c r="CS1369" s="107" t="n"/>
      <c r="CT1369" s="107" t="n"/>
      <c r="CU1369" s="107" t="n"/>
      <c r="CV1369" s="107" t="n"/>
      <c r="CW1369" s="107" t="n"/>
      <c r="CX1369" s="107" t="n"/>
      <c r="CY1369" s="107" t="n"/>
      <c r="CZ1369" s="107" t="n"/>
    </row>
    <row r="1371">
      <c r="A1371" s="126">
        <f>IF('AS51'!$C$130="","",'AS51'!$C$130)</f>
        <v/>
      </c>
      <c r="B1371" s="68">
        <f>IF($A1371="",0,COUNT($E1372:$CZ1372))</f>
        <v/>
      </c>
      <c r="C1371" s="69">
        <f>IF($B1371=0,0,MAX($E1372:$CZ1372))</f>
        <v/>
      </c>
      <c r="D1371" s="58">
        <f>_xll.BDS($A1371,'Field Check'!$C$44,"headers=y","startcol=1","endcol=7","dir=h","DVD_START_DT",'Field Check'!$C$59,"DVD_END_DT",'Field Check'!$D$59)</f>
        <v/>
      </c>
      <c r="E1371" s="59" t="n"/>
      <c r="F1371" s="59" t="n"/>
      <c r="G1371" s="59" t="n"/>
      <c r="H1371" s="59" t="n"/>
      <c r="I1371" s="59" t="n"/>
      <c r="J1371" s="59" t="n"/>
      <c r="K1371" s="59" t="n"/>
      <c r="L1371" s="59" t="n"/>
      <c r="M1371" s="59" t="n"/>
      <c r="N1371" s="59" t="n"/>
      <c r="O1371" s="59" t="n"/>
      <c r="P1371" s="59" t="n"/>
      <c r="Q1371" s="59" t="n"/>
      <c r="R1371" s="59" t="n"/>
      <c r="S1371" s="59" t="n"/>
      <c r="T1371" s="59" t="n"/>
      <c r="U1371" s="59" t="n"/>
      <c r="V1371" s="59" t="n"/>
      <c r="W1371" s="59" t="n"/>
      <c r="X1371" s="59" t="n"/>
      <c r="Y1371" s="59" t="n"/>
      <c r="Z1371" s="59" t="n"/>
      <c r="AA1371" s="59" t="n"/>
      <c r="AB1371" s="59" t="n"/>
      <c r="AC1371" s="59" t="n"/>
      <c r="AD1371" s="59" t="n"/>
      <c r="AE1371" s="59" t="n"/>
      <c r="AF1371" s="59" t="n"/>
      <c r="AG1371" s="59" t="n"/>
      <c r="AH1371" s="59" t="n"/>
      <c r="AI1371" s="59" t="n"/>
      <c r="AJ1371" s="59" t="n"/>
      <c r="AK1371" s="59" t="n"/>
      <c r="AL1371" s="59" t="n"/>
      <c r="AM1371" s="59" t="n"/>
      <c r="AN1371" s="59" t="n"/>
      <c r="AO1371" s="59" t="n"/>
      <c r="AP1371" s="59" t="n"/>
      <c r="AQ1371" s="59" t="n"/>
      <c r="AR1371" s="59" t="n"/>
      <c r="AS1371" s="59" t="n"/>
      <c r="AT1371" s="59" t="n"/>
      <c r="AU1371" s="59" t="n"/>
      <c r="AV1371" s="59" t="n"/>
      <c r="AW1371" s="59" t="n"/>
      <c r="AX1371" s="59" t="n"/>
      <c r="AY1371" s="59" t="n"/>
      <c r="AZ1371" s="59" t="n"/>
      <c r="BA1371" s="59" t="n"/>
      <c r="BB1371" s="59" t="n"/>
      <c r="BC1371" s="59" t="n"/>
      <c r="BD1371" s="59" t="n"/>
      <c r="BE1371" s="59" t="n"/>
      <c r="BF1371" s="59" t="n"/>
      <c r="BG1371" s="59" t="n"/>
      <c r="BH1371" s="59" t="n"/>
      <c r="BI1371" s="59" t="n"/>
      <c r="BJ1371" s="59" t="n"/>
      <c r="BK1371" s="59" t="n"/>
      <c r="BL1371" s="59" t="n"/>
      <c r="BM1371" s="59" t="n"/>
      <c r="BN1371" s="59" t="n"/>
      <c r="BO1371" s="59" t="n"/>
      <c r="BP1371" s="59" t="n"/>
      <c r="BQ1371" s="59" t="n"/>
      <c r="BR1371" s="59" t="n"/>
      <c r="BS1371" s="59" t="n"/>
      <c r="BT1371" s="59" t="n"/>
      <c r="BU1371" s="59" t="n"/>
      <c r="BV1371" s="59" t="n"/>
      <c r="BW1371" s="59" t="n"/>
      <c r="BX1371" s="59" t="n"/>
      <c r="BY1371" s="59" t="n"/>
      <c r="BZ1371" s="59" t="n"/>
      <c r="CA1371" s="59" t="n"/>
      <c r="CB1371" s="59" t="n"/>
      <c r="CC1371" s="59" t="n"/>
      <c r="CD1371" s="59" t="n"/>
      <c r="CE1371" s="59" t="n"/>
      <c r="CF1371" s="59" t="n"/>
      <c r="CG1371" s="59" t="n"/>
      <c r="CH1371" s="59" t="n"/>
      <c r="CI1371" s="59" t="n"/>
      <c r="CJ1371" s="59" t="n"/>
      <c r="CK1371" s="59" t="n"/>
      <c r="CL1371" s="59" t="n"/>
      <c r="CM1371" s="59" t="n"/>
      <c r="CN1371" s="59" t="n"/>
      <c r="CO1371" s="59" t="n"/>
      <c r="CP1371" s="59" t="n"/>
      <c r="CQ1371" s="59" t="n"/>
      <c r="CR1371" s="59" t="n"/>
      <c r="CS1371" s="59" t="n"/>
      <c r="CT1371" s="59" t="n"/>
      <c r="CU1371" s="59" t="n"/>
      <c r="CV1371" s="59" t="n"/>
      <c r="CW1371" s="59" t="n"/>
      <c r="CX1371" s="59" t="n"/>
      <c r="CY1371" s="59" t="n"/>
      <c r="CZ1371" s="59" t="n"/>
    </row>
    <row r="1372">
      <c r="D1372" s="59" t="n"/>
      <c r="E1372" s="59" t="n"/>
      <c r="F1372" s="59" t="n"/>
      <c r="G1372" s="59" t="n"/>
      <c r="H1372" s="59" t="n"/>
      <c r="I1372" s="59" t="n"/>
      <c r="J1372" s="59" t="n"/>
      <c r="K1372" s="59" t="n"/>
      <c r="L1372" s="59" t="n"/>
      <c r="M1372" s="59" t="n"/>
      <c r="N1372" s="59" t="n"/>
      <c r="O1372" s="59" t="n"/>
      <c r="P1372" s="59" t="n"/>
      <c r="Q1372" s="59" t="n"/>
      <c r="R1372" s="59" t="n"/>
      <c r="S1372" s="59" t="n"/>
      <c r="T1372" s="59" t="n"/>
      <c r="U1372" s="59" t="n"/>
      <c r="V1372" s="59" t="n"/>
      <c r="W1372" s="59" t="n"/>
      <c r="X1372" s="59" t="n"/>
      <c r="Y1372" s="59" t="n"/>
      <c r="Z1372" s="59" t="n"/>
      <c r="AA1372" s="59" t="n"/>
      <c r="AB1372" s="59" t="n"/>
      <c r="AC1372" s="59" t="n"/>
      <c r="AD1372" s="59" t="n"/>
      <c r="AE1372" s="59" t="n"/>
      <c r="AF1372" s="59" t="n"/>
      <c r="AG1372" s="59" t="n"/>
      <c r="AH1372" s="59" t="n"/>
      <c r="AI1372" s="59" t="n"/>
      <c r="AJ1372" s="59" t="n"/>
      <c r="AK1372" s="59" t="n"/>
      <c r="AL1372" s="59" t="n"/>
      <c r="AM1372" s="59" t="n"/>
      <c r="AN1372" s="59" t="n"/>
      <c r="AO1372" s="59" t="n"/>
      <c r="AP1372" s="59" t="n"/>
      <c r="AQ1372" s="59" t="n"/>
      <c r="AR1372" s="59" t="n"/>
      <c r="AS1372" s="59" t="n"/>
      <c r="AT1372" s="59" t="n"/>
      <c r="AU1372" s="59" t="n"/>
      <c r="AV1372" s="59" t="n"/>
      <c r="AW1372" s="59" t="n"/>
      <c r="AX1372" s="59" t="n"/>
      <c r="AY1372" s="59" t="n"/>
      <c r="AZ1372" s="59" t="n"/>
      <c r="BA1372" s="59" t="n"/>
      <c r="BB1372" s="59" t="n"/>
      <c r="BC1372" s="59" t="n"/>
      <c r="BD1372" s="59" t="n"/>
      <c r="BE1372" s="59" t="n"/>
      <c r="BF1372" s="59" t="n"/>
      <c r="BG1372" s="59" t="n"/>
      <c r="BH1372" s="59" t="n"/>
      <c r="BI1372" s="59" t="n"/>
      <c r="BJ1372" s="59" t="n"/>
      <c r="BK1372" s="59" t="n"/>
      <c r="BL1372" s="59" t="n"/>
      <c r="BM1372" s="59" t="n"/>
      <c r="BN1372" s="59" t="n"/>
      <c r="BO1372" s="59" t="n"/>
      <c r="BP1372" s="59" t="n"/>
      <c r="BQ1372" s="59" t="n"/>
      <c r="BR1372" s="59" t="n"/>
      <c r="BS1372" s="59" t="n"/>
      <c r="BT1372" s="59" t="n"/>
      <c r="BU1372" s="59" t="n"/>
      <c r="BV1372" s="59" t="n"/>
      <c r="BW1372" s="59" t="n"/>
      <c r="BX1372" s="59" t="n"/>
      <c r="BY1372" s="59" t="n"/>
      <c r="BZ1372" s="59" t="n"/>
      <c r="CA1372" s="59" t="n"/>
      <c r="CB1372" s="59" t="n"/>
      <c r="CC1372" s="59" t="n"/>
      <c r="CD1372" s="59" t="n"/>
      <c r="CE1372" s="59" t="n"/>
      <c r="CF1372" s="59" t="n"/>
      <c r="CG1372" s="59" t="n"/>
      <c r="CH1372" s="59" t="n"/>
      <c r="CI1372" s="59" t="n"/>
      <c r="CJ1372" s="59" t="n"/>
      <c r="CK1372" s="59" t="n"/>
      <c r="CL1372" s="59" t="n"/>
      <c r="CM1372" s="59" t="n"/>
      <c r="CN1372" s="59" t="n"/>
      <c r="CO1372" s="59" t="n"/>
      <c r="CP1372" s="59" t="n"/>
      <c r="CQ1372" s="59" t="n"/>
      <c r="CR1372" s="59" t="n"/>
      <c r="CS1372" s="59" t="n"/>
      <c r="CT1372" s="59" t="n"/>
      <c r="CU1372" s="59" t="n"/>
      <c r="CV1372" s="59" t="n"/>
      <c r="CW1372" s="59" t="n"/>
      <c r="CX1372" s="59" t="n"/>
      <c r="CY1372" s="59" t="n"/>
      <c r="CZ1372" s="59" t="n"/>
    </row>
    <row r="1373">
      <c r="D1373" s="59" t="n"/>
      <c r="E1373" s="59" t="n"/>
      <c r="F1373" s="59" t="n"/>
      <c r="G1373" s="59" t="n"/>
      <c r="H1373" s="59" t="n"/>
      <c r="I1373" s="59" t="n"/>
      <c r="J1373" s="59" t="n"/>
      <c r="K1373" s="59" t="n"/>
      <c r="L1373" s="59" t="n"/>
      <c r="M1373" s="59" t="n"/>
      <c r="N1373" s="59" t="n"/>
      <c r="O1373" s="59" t="n"/>
      <c r="P1373" s="59" t="n"/>
      <c r="Q1373" s="59" t="n"/>
      <c r="R1373" s="59" t="n"/>
      <c r="S1373" s="59" t="n"/>
      <c r="T1373" s="59" t="n"/>
      <c r="U1373" s="59" t="n"/>
      <c r="V1373" s="59" t="n"/>
      <c r="W1373" s="59" t="n"/>
      <c r="X1373" s="59" t="n"/>
      <c r="Y1373" s="59" t="n"/>
      <c r="Z1373" s="59" t="n"/>
      <c r="AA1373" s="59" t="n"/>
      <c r="AB1373" s="59" t="n"/>
      <c r="AC1373" s="59" t="n"/>
      <c r="AD1373" s="59" t="n"/>
      <c r="AE1373" s="59" t="n"/>
      <c r="AF1373" s="59" t="n"/>
      <c r="AG1373" s="59" t="n"/>
      <c r="AH1373" s="59" t="n"/>
      <c r="AI1373" s="59" t="n"/>
      <c r="AJ1373" s="59" t="n"/>
      <c r="AK1373" s="59" t="n"/>
      <c r="AL1373" s="59" t="n"/>
      <c r="AM1373" s="59" t="n"/>
      <c r="AN1373" s="59" t="n"/>
      <c r="AO1373" s="59" t="n"/>
      <c r="AP1373" s="59" t="n"/>
      <c r="AQ1373" s="59" t="n"/>
      <c r="AR1373" s="59" t="n"/>
      <c r="AS1373" s="59" t="n"/>
      <c r="AT1373" s="59" t="n"/>
      <c r="AU1373" s="59" t="n"/>
      <c r="AV1373" s="59" t="n"/>
      <c r="AW1373" s="59" t="n"/>
      <c r="AX1373" s="59" t="n"/>
      <c r="AY1373" s="59" t="n"/>
      <c r="AZ1373" s="59" t="n"/>
      <c r="BA1373" s="59" t="n"/>
      <c r="BB1373" s="59" t="n"/>
      <c r="BC1373" s="59" t="n"/>
      <c r="BD1373" s="59" t="n"/>
      <c r="BE1373" s="59" t="n"/>
      <c r="BF1373" s="59" t="n"/>
      <c r="BG1373" s="59" t="n"/>
      <c r="BH1373" s="59" t="n"/>
      <c r="BI1373" s="59" t="n"/>
      <c r="BJ1373" s="59" t="n"/>
      <c r="BK1373" s="59" t="n"/>
      <c r="BL1373" s="59" t="n"/>
      <c r="BM1373" s="59" t="n"/>
      <c r="BN1373" s="59" t="n"/>
      <c r="BO1373" s="59" t="n"/>
      <c r="BP1373" s="59" t="n"/>
      <c r="BQ1373" s="59" t="n"/>
      <c r="BR1373" s="59" t="n"/>
      <c r="BS1373" s="59" t="n"/>
      <c r="BT1373" s="59" t="n"/>
      <c r="BU1373" s="59" t="n"/>
      <c r="BV1373" s="59" t="n"/>
      <c r="BW1373" s="59" t="n"/>
      <c r="BX1373" s="59" t="n"/>
      <c r="BY1373" s="59" t="n"/>
      <c r="BZ1373" s="59" t="n"/>
      <c r="CA1373" s="59" t="n"/>
      <c r="CB1373" s="59" t="n"/>
      <c r="CC1373" s="59" t="n"/>
      <c r="CD1373" s="59" t="n"/>
      <c r="CE1373" s="59" t="n"/>
      <c r="CF1373" s="59" t="n"/>
      <c r="CG1373" s="59" t="n"/>
      <c r="CH1373" s="59" t="n"/>
      <c r="CI1373" s="59" t="n"/>
      <c r="CJ1373" s="59" t="n"/>
      <c r="CK1373" s="59" t="n"/>
      <c r="CL1373" s="59" t="n"/>
      <c r="CM1373" s="59" t="n"/>
      <c r="CN1373" s="59" t="n"/>
      <c r="CO1373" s="59" t="n"/>
      <c r="CP1373" s="59" t="n"/>
      <c r="CQ1373" s="59" t="n"/>
      <c r="CR1373" s="59" t="n"/>
      <c r="CS1373" s="59" t="n"/>
      <c r="CT1373" s="59" t="n"/>
      <c r="CU1373" s="59" t="n"/>
      <c r="CV1373" s="59" t="n"/>
      <c r="CW1373" s="59" t="n"/>
      <c r="CX1373" s="59" t="n"/>
      <c r="CY1373" s="59" t="n"/>
      <c r="CZ1373" s="59" t="n"/>
    </row>
    <row r="1374">
      <c r="D1374" s="59" t="n"/>
      <c r="E1374" s="59" t="n"/>
      <c r="F1374" s="59" t="n"/>
      <c r="G1374" s="59" t="n"/>
      <c r="H1374" s="59" t="n"/>
      <c r="I1374" s="59" t="n"/>
      <c r="J1374" s="59" t="n"/>
      <c r="K1374" s="59" t="n"/>
      <c r="L1374" s="59" t="n"/>
      <c r="M1374" s="59" t="n"/>
      <c r="N1374" s="59" t="n"/>
      <c r="O1374" s="59" t="n"/>
      <c r="P1374" s="59" t="n"/>
      <c r="Q1374" s="59" t="n"/>
      <c r="R1374" s="59" t="n"/>
      <c r="S1374" s="59" t="n"/>
      <c r="T1374" s="59" t="n"/>
      <c r="U1374" s="59" t="n"/>
      <c r="V1374" s="59" t="n"/>
      <c r="W1374" s="59" t="n"/>
      <c r="X1374" s="59" t="n"/>
      <c r="Y1374" s="59" t="n"/>
      <c r="Z1374" s="59" t="n"/>
      <c r="AA1374" s="59" t="n"/>
      <c r="AB1374" s="59" t="n"/>
      <c r="AC1374" s="59" t="n"/>
      <c r="AD1374" s="59" t="n"/>
      <c r="AE1374" s="59" t="n"/>
      <c r="AF1374" s="59" t="n"/>
      <c r="AG1374" s="59" t="n"/>
      <c r="AH1374" s="59" t="n"/>
      <c r="AI1374" s="59" t="n"/>
      <c r="AJ1374" s="59" t="n"/>
      <c r="AK1374" s="59" t="n"/>
      <c r="AL1374" s="59" t="n"/>
      <c r="AM1374" s="59" t="n"/>
      <c r="AN1374" s="59" t="n"/>
      <c r="AO1374" s="59" t="n"/>
      <c r="AP1374" s="59" t="n"/>
      <c r="AQ1374" s="59" t="n"/>
      <c r="AR1374" s="59" t="n"/>
      <c r="AS1374" s="59" t="n"/>
      <c r="AT1374" s="59" t="n"/>
      <c r="AU1374" s="59" t="n"/>
      <c r="AV1374" s="59" t="n"/>
      <c r="AW1374" s="59" t="n"/>
      <c r="AX1374" s="59" t="n"/>
      <c r="AY1374" s="59" t="n"/>
      <c r="AZ1374" s="59" t="n"/>
      <c r="BA1374" s="59" t="n"/>
      <c r="BB1374" s="59" t="n"/>
      <c r="BC1374" s="59" t="n"/>
      <c r="BD1374" s="59" t="n"/>
      <c r="BE1374" s="59" t="n"/>
      <c r="BF1374" s="59" t="n"/>
      <c r="BG1374" s="59" t="n"/>
      <c r="BH1374" s="59" t="n"/>
      <c r="BI1374" s="59" t="n"/>
      <c r="BJ1374" s="59" t="n"/>
      <c r="BK1374" s="59" t="n"/>
      <c r="BL1374" s="59" t="n"/>
      <c r="BM1374" s="59" t="n"/>
      <c r="BN1374" s="59" t="n"/>
      <c r="BO1374" s="59" t="n"/>
      <c r="BP1374" s="59" t="n"/>
      <c r="BQ1374" s="59" t="n"/>
      <c r="BR1374" s="59" t="n"/>
      <c r="BS1374" s="59" t="n"/>
      <c r="BT1374" s="59" t="n"/>
      <c r="BU1374" s="59" t="n"/>
      <c r="BV1374" s="59" t="n"/>
      <c r="BW1374" s="59" t="n"/>
      <c r="BX1374" s="59" t="n"/>
      <c r="BY1374" s="59" t="n"/>
      <c r="BZ1374" s="59" t="n"/>
      <c r="CA1374" s="59" t="n"/>
      <c r="CB1374" s="59" t="n"/>
      <c r="CC1374" s="59" t="n"/>
      <c r="CD1374" s="59" t="n"/>
      <c r="CE1374" s="59" t="n"/>
      <c r="CF1374" s="59" t="n"/>
      <c r="CG1374" s="59" t="n"/>
      <c r="CH1374" s="59" t="n"/>
      <c r="CI1374" s="59" t="n"/>
      <c r="CJ1374" s="59" t="n"/>
      <c r="CK1374" s="59" t="n"/>
      <c r="CL1374" s="59" t="n"/>
      <c r="CM1374" s="59" t="n"/>
      <c r="CN1374" s="59" t="n"/>
      <c r="CO1374" s="59" t="n"/>
      <c r="CP1374" s="59" t="n"/>
      <c r="CQ1374" s="59" t="n"/>
      <c r="CR1374" s="59" t="n"/>
      <c r="CS1374" s="59" t="n"/>
      <c r="CT1374" s="59" t="n"/>
      <c r="CU1374" s="59" t="n"/>
      <c r="CV1374" s="59" t="n"/>
      <c r="CW1374" s="59" t="n"/>
      <c r="CX1374" s="59" t="n"/>
      <c r="CY1374" s="59" t="n"/>
      <c r="CZ1374" s="59" t="n"/>
    </row>
    <row r="1375">
      <c r="D1375" s="107" t="n"/>
      <c r="E1375" s="107" t="n"/>
      <c r="F1375" s="107" t="n"/>
      <c r="G1375" s="107" t="n"/>
      <c r="H1375" s="107" t="n"/>
      <c r="I1375" s="107" t="n"/>
      <c r="J1375" s="107" t="n"/>
      <c r="K1375" s="107" t="n"/>
      <c r="L1375" s="107" t="n"/>
      <c r="M1375" s="107" t="n"/>
      <c r="N1375" s="107" t="n"/>
      <c r="O1375" s="107" t="n"/>
      <c r="P1375" s="107" t="n"/>
      <c r="Q1375" s="107" t="n"/>
      <c r="R1375" s="107" t="n"/>
      <c r="S1375" s="107" t="n"/>
      <c r="T1375" s="107" t="n"/>
      <c r="U1375" s="107" t="n"/>
      <c r="V1375" s="107" t="n"/>
      <c r="W1375" s="107" t="n"/>
      <c r="X1375" s="107" t="n"/>
      <c r="Y1375" s="107" t="n"/>
      <c r="Z1375" s="107" t="n"/>
      <c r="AA1375" s="107" t="n"/>
      <c r="AB1375" s="107" t="n"/>
      <c r="AC1375" s="107" t="n"/>
      <c r="AD1375" s="107" t="n"/>
      <c r="AE1375" s="107" t="n"/>
      <c r="AF1375" s="107" t="n"/>
      <c r="AG1375" s="107" t="n"/>
      <c r="AH1375" s="107" t="n"/>
      <c r="AI1375" s="107" t="n"/>
      <c r="AJ1375" s="107" t="n"/>
      <c r="AK1375" s="107" t="n"/>
      <c r="AL1375" s="107" t="n"/>
      <c r="AM1375" s="107" t="n"/>
      <c r="AN1375" s="107" t="n"/>
      <c r="AO1375" s="107" t="n"/>
      <c r="AP1375" s="107" t="n"/>
      <c r="AQ1375" s="107" t="n"/>
      <c r="AR1375" s="107" t="n"/>
      <c r="AS1375" s="107" t="n"/>
      <c r="AT1375" s="107" t="n"/>
      <c r="AU1375" s="107" t="n"/>
      <c r="AV1375" s="107" t="n"/>
      <c r="AW1375" s="107" t="n"/>
      <c r="AX1375" s="107" t="n"/>
      <c r="AY1375" s="107" t="n"/>
      <c r="AZ1375" s="107" t="n"/>
      <c r="BA1375" s="107" t="n"/>
      <c r="BB1375" s="107" t="n"/>
      <c r="BC1375" s="107" t="n"/>
      <c r="BD1375" s="107" t="n"/>
      <c r="BE1375" s="107" t="n"/>
      <c r="BF1375" s="107" t="n"/>
      <c r="BG1375" s="107" t="n"/>
      <c r="BH1375" s="107" t="n"/>
      <c r="BI1375" s="107" t="n"/>
      <c r="BJ1375" s="107" t="n"/>
      <c r="BK1375" s="107" t="n"/>
      <c r="BL1375" s="107" t="n"/>
      <c r="BM1375" s="107" t="n"/>
      <c r="BN1375" s="107" t="n"/>
      <c r="BO1375" s="107" t="n"/>
      <c r="BP1375" s="107" t="n"/>
      <c r="BQ1375" s="107" t="n"/>
      <c r="BR1375" s="107" t="n"/>
      <c r="BS1375" s="107" t="n"/>
      <c r="BT1375" s="107" t="n"/>
      <c r="BU1375" s="107" t="n"/>
      <c r="BV1375" s="107" t="n"/>
      <c r="BW1375" s="107" t="n"/>
      <c r="BX1375" s="107" t="n"/>
      <c r="BY1375" s="107" t="n"/>
      <c r="BZ1375" s="107" t="n"/>
      <c r="CA1375" s="107" t="n"/>
      <c r="CB1375" s="107" t="n"/>
      <c r="CC1375" s="107" t="n"/>
      <c r="CD1375" s="107" t="n"/>
      <c r="CE1375" s="107" t="n"/>
      <c r="CF1375" s="107" t="n"/>
      <c r="CG1375" s="107" t="n"/>
      <c r="CH1375" s="107" t="n"/>
      <c r="CI1375" s="107" t="n"/>
      <c r="CJ1375" s="107" t="n"/>
      <c r="CK1375" s="107" t="n"/>
      <c r="CL1375" s="107" t="n"/>
      <c r="CM1375" s="107" t="n"/>
      <c r="CN1375" s="107" t="n"/>
      <c r="CO1375" s="107" t="n"/>
      <c r="CP1375" s="107" t="n"/>
      <c r="CQ1375" s="107" t="n"/>
      <c r="CR1375" s="107" t="n"/>
      <c r="CS1375" s="107" t="n"/>
      <c r="CT1375" s="107" t="n"/>
      <c r="CU1375" s="107" t="n"/>
      <c r="CV1375" s="107" t="n"/>
      <c r="CW1375" s="107" t="n"/>
      <c r="CX1375" s="107" t="n"/>
      <c r="CY1375" s="107" t="n"/>
      <c r="CZ1375" s="107" t="n"/>
    </row>
    <row r="1378">
      <c r="A1378" s="2">
        <f>IF($A1371="","","   projections")</f>
        <v/>
      </c>
      <c r="B1378" s="68">
        <f>IF($A1371="",0,COUNT($E1379:$CZ1379))</f>
        <v/>
      </c>
      <c r="C1378" s="69">
        <f>IF($B1378=0,0,MAX($E1379:$CZ1379))</f>
        <v/>
      </c>
      <c r="D1378" s="58">
        <f>_xll.BDS($A1371,'Field Check'!$C$42,"headers=y","startcol=1","endcol=3","dir=h","cols=18;rows=3")</f>
        <v/>
      </c>
      <c r="E1378" s="59" t="n">
        <v>46247</v>
      </c>
      <c r="F1378" s="59" t="n">
        <v>46437</v>
      </c>
      <c r="G1378" s="59" t="n">
        <v>46612</v>
      </c>
      <c r="H1378" s="59" t="n">
        <v>46808</v>
      </c>
      <c r="I1378" s="59" t="n">
        <v>46976</v>
      </c>
      <c r="J1378" s="59" t="n">
        <v>47172</v>
      </c>
      <c r="K1378" s="59" t="n">
        <v>47343</v>
      </c>
      <c r="L1378" s="59" t="n">
        <v>47536</v>
      </c>
      <c r="M1378" s="59" t="n">
        <v>47708</v>
      </c>
      <c r="N1378" s="59" t="n">
        <v>47900</v>
      </c>
      <c r="O1378" s="59" t="n">
        <v>48073</v>
      </c>
      <c r="P1378" s="59" t="n">
        <v>48264</v>
      </c>
      <c r="Q1378" s="59" t="n">
        <v>48439</v>
      </c>
      <c r="R1378" s="59" t="n">
        <v>48635</v>
      </c>
      <c r="S1378" s="59" t="n">
        <v>48803</v>
      </c>
      <c r="T1378" s="59" t="n">
        <v>48999</v>
      </c>
      <c r="U1378" s="59" t="n">
        <v>49167</v>
      </c>
      <c r="V1378" s="59" t="n"/>
      <c r="W1378" s="59" t="n"/>
      <c r="X1378" s="59" t="n"/>
      <c r="Y1378" s="59" t="n"/>
      <c r="Z1378" s="59" t="n"/>
      <c r="AA1378" s="59" t="n"/>
      <c r="AB1378" s="59" t="n"/>
      <c r="AC1378" s="59" t="n"/>
      <c r="AD1378" s="59" t="n"/>
      <c r="AE1378" s="59" t="n"/>
      <c r="AF1378" s="59" t="n"/>
      <c r="AG1378" s="59" t="n"/>
      <c r="AH1378" s="59" t="n"/>
      <c r="AI1378" s="59" t="n"/>
      <c r="AJ1378" s="59" t="n"/>
      <c r="AK1378" s="59" t="n"/>
      <c r="AL1378" s="59" t="n"/>
      <c r="AM1378" s="59" t="n"/>
      <c r="AN1378" s="59" t="n"/>
      <c r="AO1378" s="59" t="n"/>
      <c r="AP1378" s="59" t="n"/>
      <c r="AQ1378" s="59" t="n"/>
      <c r="AR1378" s="59" t="n"/>
      <c r="AS1378" s="59" t="n"/>
      <c r="AT1378" s="59" t="n"/>
      <c r="AU1378" s="59" t="n"/>
      <c r="AV1378" s="59" t="n"/>
      <c r="AW1378" s="59" t="n"/>
      <c r="AX1378" s="59" t="n"/>
      <c r="AY1378" s="59" t="n"/>
      <c r="AZ1378" s="59" t="n"/>
      <c r="BA1378" s="59" t="n"/>
      <c r="BB1378" s="59" t="n"/>
      <c r="BC1378" s="59" t="n"/>
      <c r="BD1378" s="59" t="n"/>
      <c r="BE1378" s="59" t="n"/>
      <c r="BF1378" s="59" t="n"/>
      <c r="BG1378" s="59" t="n"/>
      <c r="BH1378" s="59" t="n"/>
      <c r="BI1378" s="59" t="n"/>
      <c r="BJ1378" s="59" t="n"/>
      <c r="BK1378" s="59" t="n"/>
      <c r="BL1378" s="59" t="n"/>
      <c r="BM1378" s="59" t="n"/>
      <c r="BN1378" s="59" t="n"/>
      <c r="BO1378" s="59" t="n"/>
      <c r="BP1378" s="59" t="n"/>
      <c r="BQ1378" s="59" t="n"/>
      <c r="BR1378" s="59" t="n"/>
      <c r="BS1378" s="59" t="n"/>
      <c r="BT1378" s="59" t="n"/>
      <c r="BU1378" s="59" t="n"/>
      <c r="BV1378" s="59" t="n"/>
      <c r="BW1378" s="59" t="n"/>
      <c r="BX1378" s="59" t="n"/>
      <c r="BY1378" s="59" t="n"/>
      <c r="BZ1378" s="59" t="n"/>
      <c r="CA1378" s="59" t="n"/>
      <c r="CB1378" s="59" t="n"/>
      <c r="CC1378" s="59" t="n"/>
      <c r="CD1378" s="59" t="n"/>
      <c r="CE1378" s="59" t="n"/>
      <c r="CF1378" s="59" t="n"/>
      <c r="CG1378" s="59" t="n"/>
      <c r="CH1378" s="59" t="n"/>
      <c r="CI1378" s="59" t="n"/>
      <c r="CJ1378" s="59" t="n"/>
      <c r="CK1378" s="59" t="n"/>
      <c r="CL1378" s="59" t="n"/>
      <c r="CM1378" s="59" t="n"/>
      <c r="CN1378" s="59" t="n"/>
      <c r="CO1378" s="59" t="n"/>
      <c r="CP1378" s="59" t="n"/>
      <c r="CQ1378" s="59" t="n"/>
      <c r="CR1378" s="59" t="n"/>
      <c r="CS1378" s="59" t="n"/>
      <c r="CT1378" s="59" t="n"/>
      <c r="CU1378" s="59" t="n"/>
      <c r="CV1378" s="59" t="n"/>
      <c r="CW1378" s="59" t="n"/>
      <c r="CX1378" s="59" t="n"/>
      <c r="CY1378" s="59" t="n"/>
      <c r="CZ1378" s="59" t="n"/>
    </row>
    <row r="1379">
      <c r="D1379" s="59" t="inlineStr">
        <is>
          <t>Ex-Date</t>
        </is>
      </c>
      <c r="E1379" s="59" t="n">
        <v>46260</v>
      </c>
      <c r="F1379" s="59" t="n">
        <v>46447</v>
      </c>
      <c r="G1379" s="59" t="n">
        <v>46625</v>
      </c>
      <c r="H1379" s="59" t="n">
        <v>46818</v>
      </c>
      <c r="I1379" s="59" t="n">
        <v>46989</v>
      </c>
      <c r="J1379" s="59" t="n">
        <v>47182</v>
      </c>
      <c r="K1379" s="59" t="n">
        <v>47354</v>
      </c>
      <c r="L1379" s="59" t="n">
        <v>47546</v>
      </c>
      <c r="M1379" s="59" t="n">
        <v>47721</v>
      </c>
      <c r="N1379" s="59" t="n">
        <v>47910</v>
      </c>
      <c r="O1379" s="59" t="n">
        <v>48086</v>
      </c>
      <c r="P1379" s="59" t="n">
        <v>48274</v>
      </c>
      <c r="Q1379" s="59" t="n">
        <v>48452</v>
      </c>
      <c r="R1379" s="59" t="n">
        <v>48645</v>
      </c>
      <c r="S1379" s="59" t="n">
        <v>48816</v>
      </c>
      <c r="T1379" s="59" t="n">
        <v>49009</v>
      </c>
      <c r="U1379" s="59" t="n">
        <v>49180</v>
      </c>
      <c r="V1379" s="59" t="n"/>
      <c r="W1379" s="59" t="n"/>
      <c r="X1379" s="59" t="n"/>
      <c r="Y1379" s="59" t="n"/>
      <c r="Z1379" s="59" t="n"/>
      <c r="AA1379" s="59" t="n"/>
      <c r="AB1379" s="59" t="n"/>
      <c r="AC1379" s="59" t="n"/>
      <c r="AD1379" s="59" t="n"/>
      <c r="AE1379" s="59" t="n"/>
      <c r="AF1379" s="59" t="n"/>
      <c r="AG1379" s="59" t="n"/>
      <c r="AH1379" s="59" t="n"/>
      <c r="AI1379" s="59" t="n"/>
      <c r="AJ1379" s="59" t="n"/>
      <c r="AK1379" s="59" t="n"/>
      <c r="AL1379" s="59" t="n"/>
      <c r="AM1379" s="59" t="n"/>
      <c r="AN1379" s="59" t="n"/>
      <c r="AO1379" s="59" t="n"/>
      <c r="AP1379" s="59" t="n"/>
      <c r="AQ1379" s="59" t="n"/>
      <c r="AR1379" s="59" t="n"/>
      <c r="AS1379" s="59" t="n"/>
      <c r="AT1379" s="59" t="n"/>
      <c r="AU1379" s="59" t="n"/>
      <c r="AV1379" s="59" t="n"/>
      <c r="AW1379" s="59" t="n"/>
      <c r="AX1379" s="59" t="n"/>
      <c r="AY1379" s="59" t="n"/>
      <c r="AZ1379" s="59" t="n"/>
      <c r="BA1379" s="59" t="n"/>
      <c r="BB1379" s="59" t="n"/>
      <c r="BC1379" s="59" t="n"/>
      <c r="BD1379" s="59" t="n"/>
      <c r="BE1379" s="59" t="n"/>
      <c r="BF1379" s="59" t="n"/>
      <c r="BG1379" s="59" t="n"/>
      <c r="BH1379" s="59" t="n"/>
      <c r="BI1379" s="59" t="n"/>
      <c r="BJ1379" s="59" t="n"/>
      <c r="BK1379" s="59" t="n"/>
      <c r="BL1379" s="59" t="n"/>
      <c r="BM1379" s="59" t="n"/>
      <c r="BN1379" s="59" t="n"/>
      <c r="BO1379" s="59" t="n"/>
      <c r="BP1379" s="59" t="n"/>
      <c r="BQ1379" s="59" t="n"/>
      <c r="BR1379" s="59" t="n"/>
      <c r="BS1379" s="59" t="n"/>
      <c r="BT1379" s="59" t="n"/>
      <c r="BU1379" s="59" t="n"/>
      <c r="BV1379" s="59" t="n"/>
      <c r="BW1379" s="59" t="n"/>
      <c r="BX1379" s="59" t="n"/>
      <c r="BY1379" s="59" t="n"/>
      <c r="BZ1379" s="59" t="n"/>
      <c r="CA1379" s="59" t="n"/>
      <c r="CB1379" s="59" t="n"/>
      <c r="CC1379" s="59" t="n"/>
      <c r="CD1379" s="59" t="n"/>
      <c r="CE1379" s="59" t="n"/>
      <c r="CF1379" s="59" t="n"/>
      <c r="CG1379" s="59" t="n"/>
      <c r="CH1379" s="59" t="n"/>
      <c r="CI1379" s="59" t="n"/>
      <c r="CJ1379" s="59" t="n"/>
      <c r="CK1379" s="59" t="n"/>
      <c r="CL1379" s="59" t="n"/>
      <c r="CM1379" s="59" t="n"/>
      <c r="CN1379" s="59" t="n"/>
      <c r="CO1379" s="59" t="n"/>
      <c r="CP1379" s="59" t="n"/>
      <c r="CQ1379" s="59" t="n"/>
      <c r="CR1379" s="59" t="n"/>
      <c r="CS1379" s="59" t="n"/>
      <c r="CT1379" s="59" t="n"/>
      <c r="CU1379" s="59" t="n"/>
      <c r="CV1379" s="59" t="n"/>
      <c r="CW1379" s="59" t="n"/>
      <c r="CX1379" s="59" t="n"/>
      <c r="CY1379" s="59" t="n"/>
      <c r="CZ1379" s="59" t="n"/>
    </row>
    <row r="1380">
      <c r="D1380" s="107" t="inlineStr">
        <is>
          <t>Amount Per Share</t>
        </is>
      </c>
      <c r="E1380" s="107" t="n">
        <v>0.21</v>
      </c>
      <c r="F1380" s="107" t="n">
        <v>0.22</v>
      </c>
      <c r="G1380" s="107" t="n">
        <v>0.22</v>
      </c>
      <c r="H1380" s="107" t="n">
        <v>0.22</v>
      </c>
      <c r="I1380" s="107" t="n">
        <v>0.22</v>
      </c>
      <c r="J1380" s="107" t="n">
        <v>0.24</v>
      </c>
      <c r="K1380" s="107" t="n">
        <v>0.24</v>
      </c>
      <c r="L1380" s="107" t="n">
        <v>0.24</v>
      </c>
      <c r="M1380" s="107" t="n">
        <v>0.24</v>
      </c>
      <c r="N1380" s="107" t="n">
        <v>0.25</v>
      </c>
      <c r="O1380" s="107" t="n">
        <v>0.25</v>
      </c>
      <c r="P1380" s="107" t="n">
        <v>0.25</v>
      </c>
      <c r="Q1380" s="107" t="n">
        <v>0.25</v>
      </c>
      <c r="R1380" s="107" t="n">
        <v>0.26</v>
      </c>
      <c r="S1380" s="107" t="n">
        <v>0.26</v>
      </c>
      <c r="T1380" s="107" t="n">
        <v>0.26</v>
      </c>
      <c r="U1380" s="107" t="n">
        <v>0.26</v>
      </c>
      <c r="V1380" s="107" t="n"/>
      <c r="W1380" s="107" t="n"/>
      <c r="X1380" s="107" t="n"/>
      <c r="Y1380" s="107" t="n"/>
      <c r="Z1380" s="107" t="n"/>
      <c r="AA1380" s="107" t="n"/>
      <c r="AB1380" s="107" t="n"/>
      <c r="AC1380" s="107" t="n"/>
      <c r="AD1380" s="107" t="n"/>
      <c r="AE1380" s="107" t="n"/>
      <c r="AF1380" s="107" t="n"/>
      <c r="AG1380" s="107" t="n"/>
      <c r="AH1380" s="107" t="n"/>
      <c r="AI1380" s="107" t="n"/>
      <c r="AJ1380" s="107" t="n"/>
      <c r="AK1380" s="107" t="n"/>
      <c r="AL1380" s="107" t="n"/>
      <c r="AM1380" s="107" t="n"/>
      <c r="AN1380" s="107" t="n"/>
      <c r="AO1380" s="107" t="n"/>
      <c r="AP1380" s="107" t="n"/>
      <c r="AQ1380" s="107" t="n"/>
      <c r="AR1380" s="107" t="n"/>
      <c r="AS1380" s="107" t="n"/>
      <c r="AT1380" s="107" t="n"/>
      <c r="AU1380" s="107" t="n"/>
      <c r="AV1380" s="107" t="n"/>
      <c r="AW1380" s="107" t="n"/>
      <c r="AX1380" s="107" t="n"/>
      <c r="AY1380" s="107" t="n"/>
      <c r="AZ1380" s="107" t="n"/>
      <c r="BA1380" s="107" t="n"/>
      <c r="BB1380" s="107" t="n"/>
      <c r="BC1380" s="107" t="n"/>
      <c r="BD1380" s="107" t="n"/>
      <c r="BE1380" s="107" t="n"/>
      <c r="BF1380" s="107" t="n"/>
      <c r="BG1380" s="107" t="n"/>
      <c r="BH1380" s="107" t="n"/>
      <c r="BI1380" s="107" t="n"/>
      <c r="BJ1380" s="107" t="n"/>
      <c r="BK1380" s="107" t="n"/>
      <c r="BL1380" s="107" t="n"/>
      <c r="BM1380" s="107" t="n"/>
      <c r="BN1380" s="107" t="n"/>
      <c r="BO1380" s="107" t="n"/>
      <c r="BP1380" s="107" t="n"/>
      <c r="BQ1380" s="107" t="n"/>
      <c r="BR1380" s="107" t="n"/>
      <c r="BS1380" s="107" t="n"/>
      <c r="BT1380" s="107" t="n"/>
      <c r="BU1380" s="107" t="n"/>
      <c r="BV1380" s="107" t="n"/>
      <c r="BW1380" s="107" t="n"/>
      <c r="BX1380" s="107" t="n"/>
      <c r="BY1380" s="107" t="n"/>
      <c r="BZ1380" s="107" t="n"/>
      <c r="CA1380" s="107" t="n"/>
      <c r="CB1380" s="107" t="n"/>
      <c r="CC1380" s="107" t="n"/>
      <c r="CD1380" s="107" t="n"/>
      <c r="CE1380" s="107" t="n"/>
      <c r="CF1380" s="107" t="n"/>
      <c r="CG1380" s="107" t="n"/>
      <c r="CH1380" s="107" t="n"/>
      <c r="CI1380" s="107" t="n"/>
      <c r="CJ1380" s="107" t="n"/>
      <c r="CK1380" s="107" t="n"/>
      <c r="CL1380" s="107" t="n"/>
      <c r="CM1380" s="107" t="n"/>
      <c r="CN1380" s="107" t="n"/>
      <c r="CO1380" s="107" t="n"/>
      <c r="CP1380" s="107" t="n"/>
      <c r="CQ1380" s="107" t="n"/>
      <c r="CR1380" s="107" t="n"/>
      <c r="CS1380" s="107" t="n"/>
      <c r="CT1380" s="107" t="n"/>
      <c r="CU1380" s="107" t="n"/>
      <c r="CV1380" s="107" t="n"/>
      <c r="CW1380" s="107" t="n"/>
      <c r="CX1380" s="107" t="n"/>
      <c r="CY1380" s="107" t="n"/>
      <c r="CZ1380" s="107" t="n"/>
    </row>
    <row r="1382">
      <c r="A1382" s="126">
        <f>IF('AS51'!$C$131="","",'AS51'!$C$131)</f>
        <v/>
      </c>
      <c r="B1382" s="68">
        <f>IF($A1382="",0,COUNT($E1383:$CZ1383))</f>
        <v/>
      </c>
      <c r="C1382" s="69">
        <f>IF($B1382=0,0,MAX($E1383:$CZ1383))</f>
        <v/>
      </c>
      <c r="D1382" s="58">
        <f>_xll.BDS($A1382,'Field Check'!$C$44,"headers=y","startcol=1","endcol=7","dir=h","DVD_START_DT",'Field Check'!$C$59,"DVD_END_DT",'Field Check'!$D$59,"cols=2;rows=7")</f>
        <v/>
      </c>
      <c r="E1382" s="59" t="n">
        <v>46240</v>
      </c>
      <c r="F1382" s="59" t="n"/>
      <c r="G1382" s="59" t="n"/>
      <c r="H1382" s="59" t="n"/>
      <c r="I1382" s="59" t="n"/>
      <c r="J1382" s="59" t="n"/>
      <c r="K1382" s="59" t="n"/>
      <c r="L1382" s="59" t="n"/>
      <c r="M1382" s="59" t="n"/>
      <c r="N1382" s="59" t="n"/>
      <c r="O1382" s="59" t="n"/>
      <c r="P1382" s="59" t="n"/>
      <c r="Q1382" s="59" t="n"/>
      <c r="R1382" s="59" t="n"/>
      <c r="S1382" s="59" t="n"/>
      <c r="T1382" s="59" t="n"/>
      <c r="U1382" s="59" t="n"/>
      <c r="V1382" s="59" t="n"/>
      <c r="W1382" s="59" t="n"/>
      <c r="X1382" s="59" t="n"/>
      <c r="Y1382" s="59" t="n"/>
      <c r="Z1382" s="59" t="n"/>
      <c r="AA1382" s="59" t="n"/>
      <c r="AB1382" s="59" t="n"/>
      <c r="AC1382" s="59" t="n"/>
      <c r="AD1382" s="59" t="n"/>
      <c r="AE1382" s="59" t="n"/>
      <c r="AF1382" s="59" t="n"/>
      <c r="AG1382" s="59" t="n"/>
      <c r="AH1382" s="59" t="n"/>
      <c r="AI1382" s="59" t="n"/>
      <c r="AJ1382" s="59" t="n"/>
      <c r="AK1382" s="59" t="n"/>
      <c r="AL1382" s="59" t="n"/>
      <c r="AM1382" s="59" t="n"/>
      <c r="AN1382" s="59" t="n"/>
      <c r="AO1382" s="59" t="n"/>
      <c r="AP1382" s="59" t="n"/>
      <c r="AQ1382" s="59" t="n"/>
      <c r="AR1382" s="59" t="n"/>
      <c r="AS1382" s="59" t="n"/>
      <c r="AT1382" s="59" t="n"/>
      <c r="AU1382" s="59" t="n"/>
      <c r="AV1382" s="59" t="n"/>
      <c r="AW1382" s="59" t="n"/>
      <c r="AX1382" s="59" t="n"/>
      <c r="AY1382" s="59" t="n"/>
      <c r="AZ1382" s="59" t="n"/>
      <c r="BA1382" s="59" t="n"/>
      <c r="BB1382" s="59" t="n"/>
      <c r="BC1382" s="59" t="n"/>
      <c r="BD1382" s="59" t="n"/>
      <c r="BE1382" s="59" t="n"/>
      <c r="BF1382" s="59" t="n"/>
      <c r="BG1382" s="59" t="n"/>
      <c r="BH1382" s="59" t="n"/>
      <c r="BI1382" s="59" t="n"/>
      <c r="BJ1382" s="59" t="n"/>
      <c r="BK1382" s="59" t="n"/>
      <c r="BL1382" s="59" t="n"/>
      <c r="BM1382" s="59" t="n"/>
      <c r="BN1382" s="59" t="n"/>
      <c r="BO1382" s="59" t="n"/>
      <c r="BP1382" s="59" t="n"/>
      <c r="BQ1382" s="59" t="n"/>
      <c r="BR1382" s="59" t="n"/>
      <c r="BS1382" s="59" t="n"/>
      <c r="BT1382" s="59" t="n"/>
      <c r="BU1382" s="59" t="n"/>
      <c r="BV1382" s="59" t="n"/>
      <c r="BW1382" s="59" t="n"/>
      <c r="BX1382" s="59" t="n"/>
      <c r="BY1382" s="59" t="n"/>
      <c r="BZ1382" s="59" t="n"/>
      <c r="CA1382" s="59" t="n"/>
      <c r="CB1382" s="59" t="n"/>
      <c r="CC1382" s="59" t="n"/>
      <c r="CD1382" s="59" t="n"/>
      <c r="CE1382" s="59" t="n"/>
      <c r="CF1382" s="59" t="n"/>
      <c r="CG1382" s="59" t="n"/>
      <c r="CH1382" s="59" t="n"/>
      <c r="CI1382" s="59" t="n"/>
      <c r="CJ1382" s="59" t="n"/>
      <c r="CK1382" s="59" t="n"/>
      <c r="CL1382" s="59" t="n"/>
      <c r="CM1382" s="59" t="n"/>
      <c r="CN1382" s="59" t="n"/>
      <c r="CO1382" s="59" t="n"/>
      <c r="CP1382" s="59" t="n"/>
      <c r="CQ1382" s="59" t="n"/>
      <c r="CR1382" s="59" t="n"/>
      <c r="CS1382" s="59" t="n"/>
      <c r="CT1382" s="59" t="n"/>
      <c r="CU1382" s="59" t="n"/>
      <c r="CV1382" s="59" t="n"/>
      <c r="CW1382" s="59" t="n"/>
      <c r="CX1382" s="59" t="n"/>
      <c r="CY1382" s="59" t="n"/>
      <c r="CZ1382" s="59" t="n"/>
    </row>
    <row r="1383">
      <c r="D1383" s="59" t="inlineStr">
        <is>
          <t>Ex-Date</t>
        </is>
      </c>
      <c r="E1383" s="59" t="n">
        <v>46273</v>
      </c>
      <c r="F1383" s="59" t="n"/>
      <c r="G1383" s="59" t="n"/>
      <c r="H1383" s="59" t="n"/>
      <c r="I1383" s="59" t="n"/>
      <c r="J1383" s="59" t="n"/>
      <c r="K1383" s="59" t="n"/>
      <c r="L1383" s="59" t="n"/>
      <c r="M1383" s="59" t="n"/>
      <c r="N1383" s="59" t="n"/>
      <c r="O1383" s="59" t="n"/>
      <c r="P1383" s="59" t="n"/>
      <c r="Q1383" s="59" t="n"/>
      <c r="R1383" s="59" t="n"/>
      <c r="S1383" s="59" t="n"/>
      <c r="T1383" s="59" t="n"/>
      <c r="U1383" s="59" t="n"/>
      <c r="V1383" s="59" t="n"/>
      <c r="W1383" s="59" t="n"/>
      <c r="X1383" s="59" t="n"/>
      <c r="Y1383" s="59" t="n"/>
      <c r="Z1383" s="59" t="n"/>
      <c r="AA1383" s="59" t="n"/>
      <c r="AB1383" s="59" t="n"/>
      <c r="AC1383" s="59" t="n"/>
      <c r="AD1383" s="59" t="n"/>
      <c r="AE1383" s="59" t="n"/>
      <c r="AF1383" s="59" t="n"/>
      <c r="AG1383" s="59" t="n"/>
      <c r="AH1383" s="59" t="n"/>
      <c r="AI1383" s="59" t="n"/>
      <c r="AJ1383" s="59" t="n"/>
      <c r="AK1383" s="59" t="n"/>
      <c r="AL1383" s="59" t="n"/>
      <c r="AM1383" s="59" t="n"/>
      <c r="AN1383" s="59" t="n"/>
      <c r="AO1383" s="59" t="n"/>
      <c r="AP1383" s="59" t="n"/>
      <c r="AQ1383" s="59" t="n"/>
      <c r="AR1383" s="59" t="n"/>
      <c r="AS1383" s="59" t="n"/>
      <c r="AT1383" s="59" t="n"/>
      <c r="AU1383" s="59" t="n"/>
      <c r="AV1383" s="59" t="n"/>
      <c r="AW1383" s="59" t="n"/>
      <c r="AX1383" s="59" t="n"/>
      <c r="AY1383" s="59" t="n"/>
      <c r="AZ1383" s="59" t="n"/>
      <c r="BA1383" s="59" t="n"/>
      <c r="BB1383" s="59" t="n"/>
      <c r="BC1383" s="59" t="n"/>
      <c r="BD1383" s="59" t="n"/>
      <c r="BE1383" s="59" t="n"/>
      <c r="BF1383" s="59" t="n"/>
      <c r="BG1383" s="59" t="n"/>
      <c r="BH1383" s="59" t="n"/>
      <c r="BI1383" s="59" t="n"/>
      <c r="BJ1383" s="59" t="n"/>
      <c r="BK1383" s="59" t="n"/>
      <c r="BL1383" s="59" t="n"/>
      <c r="BM1383" s="59" t="n"/>
      <c r="BN1383" s="59" t="n"/>
      <c r="BO1383" s="59" t="n"/>
      <c r="BP1383" s="59" t="n"/>
      <c r="BQ1383" s="59" t="n"/>
      <c r="BR1383" s="59" t="n"/>
      <c r="BS1383" s="59" t="n"/>
      <c r="BT1383" s="59" t="n"/>
      <c r="BU1383" s="59" t="n"/>
      <c r="BV1383" s="59" t="n"/>
      <c r="BW1383" s="59" t="n"/>
      <c r="BX1383" s="59" t="n"/>
      <c r="BY1383" s="59" t="n"/>
      <c r="BZ1383" s="59" t="n"/>
      <c r="CA1383" s="59" t="n"/>
      <c r="CB1383" s="59" t="n"/>
      <c r="CC1383" s="59" t="n"/>
      <c r="CD1383" s="59" t="n"/>
      <c r="CE1383" s="59" t="n"/>
      <c r="CF1383" s="59" t="n"/>
      <c r="CG1383" s="59" t="n"/>
      <c r="CH1383" s="59" t="n"/>
      <c r="CI1383" s="59" t="n"/>
      <c r="CJ1383" s="59" t="n"/>
      <c r="CK1383" s="59" t="n"/>
      <c r="CL1383" s="59" t="n"/>
      <c r="CM1383" s="59" t="n"/>
      <c r="CN1383" s="59" t="n"/>
      <c r="CO1383" s="59" t="n"/>
      <c r="CP1383" s="59" t="n"/>
      <c r="CQ1383" s="59" t="n"/>
      <c r="CR1383" s="59" t="n"/>
      <c r="CS1383" s="59" t="n"/>
      <c r="CT1383" s="59" t="n"/>
      <c r="CU1383" s="59" t="n"/>
      <c r="CV1383" s="59" t="n"/>
      <c r="CW1383" s="59" t="n"/>
      <c r="CX1383" s="59" t="n"/>
      <c r="CY1383" s="59" t="n"/>
      <c r="CZ1383" s="59" t="n"/>
    </row>
    <row r="1384">
      <c r="D1384" s="59" t="inlineStr">
        <is>
          <t>Record Date</t>
        </is>
      </c>
      <c r="E1384" s="59" t="n">
        <v>46274</v>
      </c>
      <c r="F1384" s="59" t="n"/>
      <c r="G1384" s="59" t="n"/>
      <c r="H1384" s="59" t="n"/>
      <c r="I1384" s="59" t="n"/>
      <c r="J1384" s="59" t="n"/>
      <c r="K1384" s="59" t="n"/>
      <c r="L1384" s="59" t="n"/>
      <c r="M1384" s="59" t="n"/>
      <c r="N1384" s="59" t="n"/>
      <c r="O1384" s="59" t="n"/>
      <c r="P1384" s="59" t="n"/>
      <c r="Q1384" s="59" t="n"/>
      <c r="R1384" s="59" t="n"/>
      <c r="S1384" s="59" t="n"/>
      <c r="T1384" s="59" t="n"/>
      <c r="U1384" s="59" t="n"/>
      <c r="V1384" s="59" t="n"/>
      <c r="W1384" s="59" t="n"/>
      <c r="X1384" s="59" t="n"/>
      <c r="Y1384" s="59" t="n"/>
      <c r="Z1384" s="59" t="n"/>
      <c r="AA1384" s="59" t="n"/>
      <c r="AB1384" s="59" t="n"/>
      <c r="AC1384" s="59" t="n"/>
      <c r="AD1384" s="59" t="n"/>
      <c r="AE1384" s="59" t="n"/>
      <c r="AF1384" s="59" t="n"/>
      <c r="AG1384" s="59" t="n"/>
      <c r="AH1384" s="59" t="n"/>
      <c r="AI1384" s="59" t="n"/>
      <c r="AJ1384" s="59" t="n"/>
      <c r="AK1384" s="59" t="n"/>
      <c r="AL1384" s="59" t="n"/>
      <c r="AM1384" s="59" t="n"/>
      <c r="AN1384" s="59" t="n"/>
      <c r="AO1384" s="59" t="n"/>
      <c r="AP1384" s="59" t="n"/>
      <c r="AQ1384" s="59" t="n"/>
      <c r="AR1384" s="59" t="n"/>
      <c r="AS1384" s="59" t="n"/>
      <c r="AT1384" s="59" t="n"/>
      <c r="AU1384" s="59" t="n"/>
      <c r="AV1384" s="59" t="n"/>
      <c r="AW1384" s="59" t="n"/>
      <c r="AX1384" s="59" t="n"/>
      <c r="AY1384" s="59" t="n"/>
      <c r="AZ1384" s="59" t="n"/>
      <c r="BA1384" s="59" t="n"/>
      <c r="BB1384" s="59" t="n"/>
      <c r="BC1384" s="59" t="n"/>
      <c r="BD1384" s="59" t="n"/>
      <c r="BE1384" s="59" t="n"/>
      <c r="BF1384" s="59" t="n"/>
      <c r="BG1384" s="59" t="n"/>
      <c r="BH1384" s="59" t="n"/>
      <c r="BI1384" s="59" t="n"/>
      <c r="BJ1384" s="59" t="n"/>
      <c r="BK1384" s="59" t="n"/>
      <c r="BL1384" s="59" t="n"/>
      <c r="BM1384" s="59" t="n"/>
      <c r="BN1384" s="59" t="n"/>
      <c r="BO1384" s="59" t="n"/>
      <c r="BP1384" s="59" t="n"/>
      <c r="BQ1384" s="59" t="n"/>
      <c r="BR1384" s="59" t="n"/>
      <c r="BS1384" s="59" t="n"/>
      <c r="BT1384" s="59" t="n"/>
      <c r="BU1384" s="59" t="n"/>
      <c r="BV1384" s="59" t="n"/>
      <c r="BW1384" s="59" t="n"/>
      <c r="BX1384" s="59" t="n"/>
      <c r="BY1384" s="59" t="n"/>
      <c r="BZ1384" s="59" t="n"/>
      <c r="CA1384" s="59" t="n"/>
      <c r="CB1384" s="59" t="n"/>
      <c r="CC1384" s="59" t="n"/>
      <c r="CD1384" s="59" t="n"/>
      <c r="CE1384" s="59" t="n"/>
      <c r="CF1384" s="59" t="n"/>
      <c r="CG1384" s="59" t="n"/>
      <c r="CH1384" s="59" t="n"/>
      <c r="CI1384" s="59" t="n"/>
      <c r="CJ1384" s="59" t="n"/>
      <c r="CK1384" s="59" t="n"/>
      <c r="CL1384" s="59" t="n"/>
      <c r="CM1384" s="59" t="n"/>
      <c r="CN1384" s="59" t="n"/>
      <c r="CO1384" s="59" t="n"/>
      <c r="CP1384" s="59" t="n"/>
      <c r="CQ1384" s="59" t="n"/>
      <c r="CR1384" s="59" t="n"/>
      <c r="CS1384" s="59" t="n"/>
      <c r="CT1384" s="59" t="n"/>
      <c r="CU1384" s="59" t="n"/>
      <c r="CV1384" s="59" t="n"/>
      <c r="CW1384" s="59" t="n"/>
      <c r="CX1384" s="59" t="n"/>
      <c r="CY1384" s="59" t="n"/>
      <c r="CZ1384" s="59" t="n"/>
    </row>
    <row r="1385">
      <c r="D1385" s="59" t="inlineStr">
        <is>
          <t>Payable Date</t>
        </is>
      </c>
      <c r="E1385" s="59" t="n">
        <v>46302</v>
      </c>
      <c r="F1385" s="59" t="n"/>
      <c r="G1385" s="59" t="n"/>
      <c r="H1385" s="59" t="n"/>
      <c r="I1385" s="59" t="n"/>
      <c r="J1385" s="59" t="n"/>
      <c r="K1385" s="59" t="n"/>
      <c r="L1385" s="59" t="n"/>
      <c r="M1385" s="59" t="n"/>
      <c r="N1385" s="59" t="n"/>
      <c r="O1385" s="59" t="n"/>
      <c r="P1385" s="59" t="n"/>
      <c r="Q1385" s="59" t="n"/>
      <c r="R1385" s="59" t="n"/>
      <c r="S1385" s="59" t="n"/>
      <c r="T1385" s="59" t="n"/>
      <c r="U1385" s="59" t="n"/>
      <c r="V1385" s="59" t="n"/>
      <c r="W1385" s="59" t="n"/>
      <c r="X1385" s="59" t="n"/>
      <c r="Y1385" s="59" t="n"/>
      <c r="Z1385" s="59" t="n"/>
      <c r="AA1385" s="59" t="n"/>
      <c r="AB1385" s="59" t="n"/>
      <c r="AC1385" s="59" t="n"/>
      <c r="AD1385" s="59" t="n"/>
      <c r="AE1385" s="59" t="n"/>
      <c r="AF1385" s="59" t="n"/>
      <c r="AG1385" s="59" t="n"/>
      <c r="AH1385" s="59" t="n"/>
      <c r="AI1385" s="59" t="n"/>
      <c r="AJ1385" s="59" t="n"/>
      <c r="AK1385" s="59" t="n"/>
      <c r="AL1385" s="59" t="n"/>
      <c r="AM1385" s="59" t="n"/>
      <c r="AN1385" s="59" t="n"/>
      <c r="AO1385" s="59" t="n"/>
      <c r="AP1385" s="59" t="n"/>
      <c r="AQ1385" s="59" t="n"/>
      <c r="AR1385" s="59" t="n"/>
      <c r="AS1385" s="59" t="n"/>
      <c r="AT1385" s="59" t="n"/>
      <c r="AU1385" s="59" t="n"/>
      <c r="AV1385" s="59" t="n"/>
      <c r="AW1385" s="59" t="n"/>
      <c r="AX1385" s="59" t="n"/>
      <c r="AY1385" s="59" t="n"/>
      <c r="AZ1385" s="59" t="n"/>
      <c r="BA1385" s="59" t="n"/>
      <c r="BB1385" s="59" t="n"/>
      <c r="BC1385" s="59" t="n"/>
      <c r="BD1385" s="59" t="n"/>
      <c r="BE1385" s="59" t="n"/>
      <c r="BF1385" s="59" t="n"/>
      <c r="BG1385" s="59" t="n"/>
      <c r="BH1385" s="59" t="n"/>
      <c r="BI1385" s="59" t="n"/>
      <c r="BJ1385" s="59" t="n"/>
      <c r="BK1385" s="59" t="n"/>
      <c r="BL1385" s="59" t="n"/>
      <c r="BM1385" s="59" t="n"/>
      <c r="BN1385" s="59" t="n"/>
      <c r="BO1385" s="59" t="n"/>
      <c r="BP1385" s="59" t="n"/>
      <c r="BQ1385" s="59" t="n"/>
      <c r="BR1385" s="59" t="n"/>
      <c r="BS1385" s="59" t="n"/>
      <c r="BT1385" s="59" t="n"/>
      <c r="BU1385" s="59" t="n"/>
      <c r="BV1385" s="59" t="n"/>
      <c r="BW1385" s="59" t="n"/>
      <c r="BX1385" s="59" t="n"/>
      <c r="BY1385" s="59" t="n"/>
      <c r="BZ1385" s="59" t="n"/>
      <c r="CA1385" s="59" t="n"/>
      <c r="CB1385" s="59" t="n"/>
      <c r="CC1385" s="59" t="n"/>
      <c r="CD1385" s="59" t="n"/>
      <c r="CE1385" s="59" t="n"/>
      <c r="CF1385" s="59" t="n"/>
      <c r="CG1385" s="59" t="n"/>
      <c r="CH1385" s="59" t="n"/>
      <c r="CI1385" s="59" t="n"/>
      <c r="CJ1385" s="59" t="n"/>
      <c r="CK1385" s="59" t="n"/>
      <c r="CL1385" s="59" t="n"/>
      <c r="CM1385" s="59" t="n"/>
      <c r="CN1385" s="59" t="n"/>
      <c r="CO1385" s="59" t="n"/>
      <c r="CP1385" s="59" t="n"/>
      <c r="CQ1385" s="59" t="n"/>
      <c r="CR1385" s="59" t="n"/>
      <c r="CS1385" s="59" t="n"/>
      <c r="CT1385" s="59" t="n"/>
      <c r="CU1385" s="59" t="n"/>
      <c r="CV1385" s="59" t="n"/>
      <c r="CW1385" s="59" t="n"/>
      <c r="CX1385" s="59" t="n"/>
      <c r="CY1385" s="59" t="n"/>
      <c r="CZ1385" s="59" t="n"/>
    </row>
    <row r="1386">
      <c r="D1386" s="107" t="inlineStr">
        <is>
          <t>Dividend Amount</t>
        </is>
      </c>
      <c r="E1386" s="107" t="n">
        <v>0.1</v>
      </c>
      <c r="F1386" s="107" t="n"/>
      <c r="G1386" s="107" t="n"/>
      <c r="H1386" s="107" t="n"/>
      <c r="I1386" s="107" t="n"/>
      <c r="J1386" s="107" t="n"/>
      <c r="K1386" s="107" t="n"/>
      <c r="L1386" s="107" t="n"/>
      <c r="M1386" s="107" t="n"/>
      <c r="N1386" s="107" t="n"/>
      <c r="O1386" s="107" t="n"/>
      <c r="P1386" s="107" t="n"/>
      <c r="Q1386" s="107" t="n"/>
      <c r="R1386" s="107" t="n"/>
      <c r="S1386" s="107" t="n"/>
      <c r="T1386" s="107" t="n"/>
      <c r="U1386" s="107" t="n"/>
      <c r="V1386" s="107" t="n"/>
      <c r="W1386" s="107" t="n"/>
      <c r="X1386" s="107" t="n"/>
      <c r="Y1386" s="107" t="n"/>
      <c r="Z1386" s="107" t="n"/>
      <c r="AA1386" s="107" t="n"/>
      <c r="AB1386" s="107" t="n"/>
      <c r="AC1386" s="107" t="n"/>
      <c r="AD1386" s="107" t="n"/>
      <c r="AE1386" s="107" t="n"/>
      <c r="AF1386" s="107" t="n"/>
      <c r="AG1386" s="107" t="n"/>
      <c r="AH1386" s="107" t="n"/>
      <c r="AI1386" s="107" t="n"/>
      <c r="AJ1386" s="107" t="n"/>
      <c r="AK1386" s="107" t="n"/>
      <c r="AL1386" s="107" t="n"/>
      <c r="AM1386" s="107" t="n"/>
      <c r="AN1386" s="107" t="n"/>
      <c r="AO1386" s="107" t="n"/>
      <c r="AP1386" s="107" t="n"/>
      <c r="AQ1386" s="107" t="n"/>
      <c r="AR1386" s="107" t="n"/>
      <c r="AS1386" s="107" t="n"/>
      <c r="AT1386" s="107" t="n"/>
      <c r="AU1386" s="107" t="n"/>
      <c r="AV1386" s="107" t="n"/>
      <c r="AW1386" s="107" t="n"/>
      <c r="AX1386" s="107" t="n"/>
      <c r="AY1386" s="107" t="n"/>
      <c r="AZ1386" s="107" t="n"/>
      <c r="BA1386" s="107" t="n"/>
      <c r="BB1386" s="107" t="n"/>
      <c r="BC1386" s="107" t="n"/>
      <c r="BD1386" s="107" t="n"/>
      <c r="BE1386" s="107" t="n"/>
      <c r="BF1386" s="107" t="n"/>
      <c r="BG1386" s="107" t="n"/>
      <c r="BH1386" s="107" t="n"/>
      <c r="BI1386" s="107" t="n"/>
      <c r="BJ1386" s="107" t="n"/>
      <c r="BK1386" s="107" t="n"/>
      <c r="BL1386" s="107" t="n"/>
      <c r="BM1386" s="107" t="n"/>
      <c r="BN1386" s="107" t="n"/>
      <c r="BO1386" s="107" t="n"/>
      <c r="BP1386" s="107" t="n"/>
      <c r="BQ1386" s="107" t="n"/>
      <c r="BR1386" s="107" t="n"/>
      <c r="BS1386" s="107" t="n"/>
      <c r="BT1386" s="107" t="n"/>
      <c r="BU1386" s="107" t="n"/>
      <c r="BV1386" s="107" t="n"/>
      <c r="BW1386" s="107" t="n"/>
      <c r="BX1386" s="107" t="n"/>
      <c r="BY1386" s="107" t="n"/>
      <c r="BZ1386" s="107" t="n"/>
      <c r="CA1386" s="107" t="n"/>
      <c r="CB1386" s="107" t="n"/>
      <c r="CC1386" s="107" t="n"/>
      <c r="CD1386" s="107" t="n"/>
      <c r="CE1386" s="107" t="n"/>
      <c r="CF1386" s="107" t="n"/>
      <c r="CG1386" s="107" t="n"/>
      <c r="CH1386" s="107" t="n"/>
      <c r="CI1386" s="107" t="n"/>
      <c r="CJ1386" s="107" t="n"/>
      <c r="CK1386" s="107" t="n"/>
      <c r="CL1386" s="107" t="n"/>
      <c r="CM1386" s="107" t="n"/>
      <c r="CN1386" s="107" t="n"/>
      <c r="CO1386" s="107" t="n"/>
      <c r="CP1386" s="107" t="n"/>
      <c r="CQ1386" s="107" t="n"/>
      <c r="CR1386" s="107" t="n"/>
      <c r="CS1386" s="107" t="n"/>
      <c r="CT1386" s="107" t="n"/>
      <c r="CU1386" s="107" t="n"/>
      <c r="CV1386" s="107" t="n"/>
      <c r="CW1386" s="107" t="n"/>
      <c r="CX1386" s="107" t="n"/>
      <c r="CY1386" s="107" t="n"/>
      <c r="CZ1386" s="107" t="n"/>
    </row>
    <row r="1387">
      <c r="D1387" t="inlineStr">
        <is>
          <t>Dividend Frequency</t>
        </is>
      </c>
      <c r="E1387" t="inlineStr">
        <is>
          <t>Semi-Anl</t>
        </is>
      </c>
    </row>
    <row r="1388">
      <c r="D1388" t="inlineStr">
        <is>
          <t>Dividend Type</t>
        </is>
      </c>
      <c r="E1388" t="inlineStr">
        <is>
          <t>Final</t>
        </is>
      </c>
    </row>
    <row r="1389">
      <c r="A1389" s="2">
        <f>IF($A1382="","","   projections")</f>
        <v/>
      </c>
      <c r="B1389" s="68">
        <f>IF($A1382="",0,COUNT($E1390:$CZ1390))</f>
        <v/>
      </c>
      <c r="C1389" s="69">
        <f>IF($B1389=0,0,MAX($E1390:$CZ1390))</f>
        <v/>
      </c>
      <c r="D1389" s="58">
        <f>_xll.BDS($A1382,'Field Check'!$C$42,"headers=y","startcol=1","endcol=3","dir=h","cols=21;rows=3")</f>
        <v/>
      </c>
      <c r="E1389" s="59" t="n">
        <v>46423</v>
      </c>
      <c r="F1389" s="59" t="n">
        <v>46608</v>
      </c>
      <c r="G1389" s="59" t="n">
        <v>46793</v>
      </c>
      <c r="H1389" s="59" t="n">
        <v>46972</v>
      </c>
      <c r="I1389" s="59" t="n">
        <v>47157</v>
      </c>
      <c r="J1389" s="59" t="n">
        <v>47343</v>
      </c>
      <c r="K1389" s="59" t="n">
        <v>47528</v>
      </c>
      <c r="L1389" s="59" t="n">
        <v>47714</v>
      </c>
      <c r="M1389" s="59" t="n">
        <v>47892</v>
      </c>
      <c r="N1389" s="59" t="n">
        <v>48078</v>
      </c>
      <c r="O1389" s="59" t="n">
        <v>48256</v>
      </c>
      <c r="P1389" s="59" t="n">
        <v>48449</v>
      </c>
      <c r="Q1389" s="59" t="n">
        <v>48620</v>
      </c>
      <c r="R1389" s="59" t="n">
        <v>48813</v>
      </c>
      <c r="S1389" s="59" t="n">
        <v>48984</v>
      </c>
      <c r="T1389" s="59" t="n">
        <v>49177</v>
      </c>
      <c r="U1389" s="59" t="n">
        <v>49355</v>
      </c>
      <c r="V1389" s="59" t="n">
        <v>49548</v>
      </c>
      <c r="W1389" s="59" t="n">
        <v>49719</v>
      </c>
      <c r="X1389" s="59" t="n">
        <v>49912</v>
      </c>
      <c r="Y1389" s="59" t="n"/>
      <c r="Z1389" s="59" t="n"/>
      <c r="AA1389" s="59" t="n"/>
      <c r="AB1389" s="59" t="n"/>
      <c r="AC1389" s="59" t="n"/>
      <c r="AD1389" s="59" t="n"/>
      <c r="AE1389" s="59" t="n"/>
      <c r="AF1389" s="59" t="n"/>
      <c r="AG1389" s="59" t="n"/>
      <c r="AH1389" s="59" t="n"/>
      <c r="AI1389" s="59" t="n"/>
      <c r="AJ1389" s="59" t="n"/>
      <c r="AK1389" s="59" t="n"/>
      <c r="AL1389" s="59" t="n"/>
      <c r="AM1389" s="59" t="n"/>
      <c r="AN1389" s="59" t="n"/>
      <c r="AO1389" s="59" t="n"/>
      <c r="AP1389" s="59" t="n"/>
      <c r="AQ1389" s="59" t="n"/>
      <c r="AR1389" s="59" t="n"/>
      <c r="AS1389" s="59" t="n"/>
      <c r="AT1389" s="59" t="n"/>
      <c r="AU1389" s="59" t="n"/>
      <c r="AV1389" s="59" t="n"/>
      <c r="AW1389" s="59" t="n"/>
      <c r="AX1389" s="59" t="n"/>
      <c r="AY1389" s="59" t="n"/>
      <c r="AZ1389" s="59" t="n"/>
      <c r="BA1389" s="59" t="n"/>
      <c r="BB1389" s="59" t="n"/>
      <c r="BC1389" s="59" t="n"/>
      <c r="BD1389" s="59" t="n"/>
      <c r="BE1389" s="59" t="n"/>
      <c r="BF1389" s="59" t="n"/>
      <c r="BG1389" s="59" t="n"/>
      <c r="BH1389" s="59" t="n"/>
      <c r="BI1389" s="59" t="n"/>
      <c r="BJ1389" s="59" t="n"/>
      <c r="BK1389" s="59" t="n"/>
      <c r="BL1389" s="59" t="n"/>
      <c r="BM1389" s="59" t="n"/>
      <c r="BN1389" s="59" t="n"/>
      <c r="BO1389" s="59" t="n"/>
      <c r="BP1389" s="59" t="n"/>
      <c r="BQ1389" s="59" t="n"/>
      <c r="BR1389" s="59" t="n"/>
      <c r="BS1389" s="59" t="n"/>
      <c r="BT1389" s="59" t="n"/>
      <c r="BU1389" s="59" t="n"/>
      <c r="BV1389" s="59" t="n"/>
      <c r="BW1389" s="59" t="n"/>
      <c r="BX1389" s="59" t="n"/>
      <c r="BY1389" s="59" t="n"/>
      <c r="BZ1389" s="59" t="n"/>
      <c r="CA1389" s="59" t="n"/>
      <c r="CB1389" s="59" t="n"/>
      <c r="CC1389" s="59" t="n"/>
      <c r="CD1389" s="59" t="n"/>
      <c r="CE1389" s="59" t="n"/>
      <c r="CF1389" s="59" t="n"/>
      <c r="CG1389" s="59" t="n"/>
      <c r="CH1389" s="59" t="n"/>
      <c r="CI1389" s="59" t="n"/>
      <c r="CJ1389" s="59" t="n"/>
      <c r="CK1389" s="59" t="n"/>
      <c r="CL1389" s="59" t="n"/>
      <c r="CM1389" s="59" t="n"/>
      <c r="CN1389" s="59" t="n"/>
      <c r="CO1389" s="59" t="n"/>
      <c r="CP1389" s="59" t="n"/>
      <c r="CQ1389" s="59" t="n"/>
      <c r="CR1389" s="59" t="n"/>
      <c r="CS1389" s="59" t="n"/>
      <c r="CT1389" s="59" t="n"/>
      <c r="CU1389" s="59" t="n"/>
      <c r="CV1389" s="59" t="n"/>
      <c r="CW1389" s="59" t="n"/>
      <c r="CX1389" s="59" t="n"/>
      <c r="CY1389" s="59" t="n"/>
      <c r="CZ1389" s="59" t="n"/>
    </row>
    <row r="1390">
      <c r="D1390" s="59" t="inlineStr">
        <is>
          <t>Ex-Date</t>
        </is>
      </c>
      <c r="E1390" s="59" t="n">
        <v>46455</v>
      </c>
      <c r="F1390" s="59" t="n">
        <v>46644</v>
      </c>
      <c r="G1390" s="59" t="n">
        <v>46826</v>
      </c>
      <c r="H1390" s="59" t="n">
        <v>47008</v>
      </c>
      <c r="I1390" s="59" t="n">
        <v>47190</v>
      </c>
      <c r="J1390" s="59" t="n">
        <v>47372</v>
      </c>
      <c r="K1390" s="59" t="n">
        <v>47554</v>
      </c>
      <c r="L1390" s="59" t="n">
        <v>47743</v>
      </c>
      <c r="M1390" s="59" t="n">
        <v>47918</v>
      </c>
      <c r="N1390" s="59" t="n">
        <v>48107</v>
      </c>
      <c r="O1390" s="59" t="n">
        <v>48282</v>
      </c>
      <c r="P1390" s="59" t="n">
        <v>48471</v>
      </c>
      <c r="Q1390" s="59" t="n">
        <v>48646</v>
      </c>
      <c r="R1390" s="59" t="n">
        <v>48835</v>
      </c>
      <c r="S1390" s="59" t="n">
        <v>49010</v>
      </c>
      <c r="T1390" s="59" t="n">
        <v>49199</v>
      </c>
      <c r="U1390" s="59" t="n">
        <v>49381</v>
      </c>
      <c r="V1390" s="59" t="n">
        <v>49570</v>
      </c>
      <c r="W1390" s="59" t="n">
        <v>49745</v>
      </c>
      <c r="X1390" s="59" t="n">
        <v>49934</v>
      </c>
      <c r="Y1390" s="59" t="n"/>
      <c r="Z1390" s="59" t="n"/>
      <c r="AA1390" s="59" t="n"/>
      <c r="AB1390" s="59" t="n"/>
      <c r="AC1390" s="59" t="n"/>
      <c r="AD1390" s="59" t="n"/>
      <c r="AE1390" s="59" t="n"/>
      <c r="AF1390" s="59" t="n"/>
      <c r="AG1390" s="59" t="n"/>
      <c r="AH1390" s="59" t="n"/>
      <c r="AI1390" s="59" t="n"/>
      <c r="AJ1390" s="59" t="n"/>
      <c r="AK1390" s="59" t="n"/>
      <c r="AL1390" s="59" t="n"/>
      <c r="AM1390" s="59" t="n"/>
      <c r="AN1390" s="59" t="n"/>
      <c r="AO1390" s="59" t="n"/>
      <c r="AP1390" s="59" t="n"/>
      <c r="AQ1390" s="59" t="n"/>
      <c r="AR1390" s="59" t="n"/>
      <c r="AS1390" s="59" t="n"/>
      <c r="AT1390" s="59" t="n"/>
      <c r="AU1390" s="59" t="n"/>
      <c r="AV1390" s="59" t="n"/>
      <c r="AW1390" s="59" t="n"/>
      <c r="AX1390" s="59" t="n"/>
      <c r="AY1390" s="59" t="n"/>
      <c r="AZ1390" s="59" t="n"/>
      <c r="BA1390" s="59" t="n"/>
      <c r="BB1390" s="59" t="n"/>
      <c r="BC1390" s="59" t="n"/>
      <c r="BD1390" s="59" t="n"/>
      <c r="BE1390" s="59" t="n"/>
      <c r="BF1390" s="59" t="n"/>
      <c r="BG1390" s="59" t="n"/>
      <c r="BH1390" s="59" t="n"/>
      <c r="BI1390" s="59" t="n"/>
      <c r="BJ1390" s="59" t="n"/>
      <c r="BK1390" s="59" t="n"/>
      <c r="BL1390" s="59" t="n"/>
      <c r="BM1390" s="59" t="n"/>
      <c r="BN1390" s="59" t="n"/>
      <c r="BO1390" s="59" t="n"/>
      <c r="BP1390" s="59" t="n"/>
      <c r="BQ1390" s="59" t="n"/>
      <c r="BR1390" s="59" t="n"/>
      <c r="BS1390" s="59" t="n"/>
      <c r="BT1390" s="59" t="n"/>
      <c r="BU1390" s="59" t="n"/>
      <c r="BV1390" s="59" t="n"/>
      <c r="BW1390" s="59" t="n"/>
      <c r="BX1390" s="59" t="n"/>
      <c r="BY1390" s="59" t="n"/>
      <c r="BZ1390" s="59" t="n"/>
      <c r="CA1390" s="59" t="n"/>
      <c r="CB1390" s="59" t="n"/>
      <c r="CC1390" s="59" t="n"/>
      <c r="CD1390" s="59" t="n"/>
      <c r="CE1390" s="59" t="n"/>
      <c r="CF1390" s="59" t="n"/>
      <c r="CG1390" s="59" t="n"/>
      <c r="CH1390" s="59" t="n"/>
      <c r="CI1390" s="59" t="n"/>
      <c r="CJ1390" s="59" t="n"/>
      <c r="CK1390" s="59" t="n"/>
      <c r="CL1390" s="59" t="n"/>
      <c r="CM1390" s="59" t="n"/>
      <c r="CN1390" s="59" t="n"/>
      <c r="CO1390" s="59" t="n"/>
      <c r="CP1390" s="59" t="n"/>
      <c r="CQ1390" s="59" t="n"/>
      <c r="CR1390" s="59" t="n"/>
      <c r="CS1390" s="59" t="n"/>
      <c r="CT1390" s="59" t="n"/>
      <c r="CU1390" s="59" t="n"/>
      <c r="CV1390" s="59" t="n"/>
      <c r="CW1390" s="59" t="n"/>
      <c r="CX1390" s="59" t="n"/>
      <c r="CY1390" s="59" t="n"/>
      <c r="CZ1390" s="59" t="n"/>
    </row>
    <row r="1391">
      <c r="D1391" s="107" t="inlineStr">
        <is>
          <t>Amount Per Share</t>
        </is>
      </c>
      <c r="E1391" s="107" t="n">
        <v>0.1</v>
      </c>
      <c r="F1391" s="107" t="n">
        <v>0.1</v>
      </c>
      <c r="G1391" s="107" t="n">
        <v>0.1</v>
      </c>
      <c r="H1391" s="107" t="n">
        <v>0.1</v>
      </c>
      <c r="I1391" s="107" t="n">
        <v>0.1</v>
      </c>
      <c r="J1391" s="107" t="n">
        <v>0.1</v>
      </c>
      <c r="K1391" s="107" t="n">
        <v>0.1</v>
      </c>
      <c r="L1391" s="107" t="n">
        <v>0.1</v>
      </c>
      <c r="M1391" s="107" t="n">
        <v>0.1</v>
      </c>
      <c r="N1391" s="107" t="n">
        <v>0.1</v>
      </c>
      <c r="O1391" s="107" t="n">
        <v>0.1</v>
      </c>
      <c r="P1391" s="107" t="n">
        <v>0.1</v>
      </c>
      <c r="Q1391" s="107" t="n">
        <v>0.1</v>
      </c>
      <c r="R1391" s="107" t="n">
        <v>0.1</v>
      </c>
      <c r="S1391" s="107" t="n">
        <v>0.1</v>
      </c>
      <c r="T1391" s="107" t="n">
        <v>0.1</v>
      </c>
      <c r="U1391" s="107" t="n">
        <v>0.1</v>
      </c>
      <c r="V1391" s="107" t="n">
        <v>0.1</v>
      </c>
      <c r="W1391" s="107" t="n">
        <v>0.1</v>
      </c>
      <c r="X1391" s="107" t="n">
        <v>0.1</v>
      </c>
      <c r="Y1391" s="107" t="n"/>
      <c r="Z1391" s="107" t="n"/>
      <c r="AA1391" s="107" t="n"/>
      <c r="AB1391" s="107" t="n"/>
      <c r="AC1391" s="107" t="n"/>
      <c r="AD1391" s="107" t="n"/>
      <c r="AE1391" s="107" t="n"/>
      <c r="AF1391" s="107" t="n"/>
      <c r="AG1391" s="107" t="n"/>
      <c r="AH1391" s="107" t="n"/>
      <c r="AI1391" s="107" t="n"/>
      <c r="AJ1391" s="107" t="n"/>
      <c r="AK1391" s="107" t="n"/>
      <c r="AL1391" s="107" t="n"/>
      <c r="AM1391" s="107" t="n"/>
      <c r="AN1391" s="107" t="n"/>
      <c r="AO1391" s="107" t="n"/>
      <c r="AP1391" s="107" t="n"/>
      <c r="AQ1391" s="107" t="n"/>
      <c r="AR1391" s="107" t="n"/>
      <c r="AS1391" s="107" t="n"/>
      <c r="AT1391" s="107" t="n"/>
      <c r="AU1391" s="107" t="n"/>
      <c r="AV1391" s="107" t="n"/>
      <c r="AW1391" s="107" t="n"/>
      <c r="AX1391" s="107" t="n"/>
      <c r="AY1391" s="107" t="n"/>
      <c r="AZ1391" s="107" t="n"/>
      <c r="BA1391" s="107" t="n"/>
      <c r="BB1391" s="107" t="n"/>
      <c r="BC1391" s="107" t="n"/>
      <c r="BD1391" s="107" t="n"/>
      <c r="BE1391" s="107" t="n"/>
      <c r="BF1391" s="107" t="n"/>
      <c r="BG1391" s="107" t="n"/>
      <c r="BH1391" s="107" t="n"/>
      <c r="BI1391" s="107" t="n"/>
      <c r="BJ1391" s="107" t="n"/>
      <c r="BK1391" s="107" t="n"/>
      <c r="BL1391" s="107" t="n"/>
      <c r="BM1391" s="107" t="n"/>
      <c r="BN1391" s="107" t="n"/>
      <c r="BO1391" s="107" t="n"/>
      <c r="BP1391" s="107" t="n"/>
      <c r="BQ1391" s="107" t="n"/>
      <c r="BR1391" s="107" t="n"/>
      <c r="BS1391" s="107" t="n"/>
      <c r="BT1391" s="107" t="n"/>
      <c r="BU1391" s="107" t="n"/>
      <c r="BV1391" s="107" t="n"/>
      <c r="BW1391" s="107" t="n"/>
      <c r="BX1391" s="107" t="n"/>
      <c r="BY1391" s="107" t="n"/>
      <c r="BZ1391" s="107" t="n"/>
      <c r="CA1391" s="107" t="n"/>
      <c r="CB1391" s="107" t="n"/>
      <c r="CC1391" s="107" t="n"/>
      <c r="CD1391" s="107" t="n"/>
      <c r="CE1391" s="107" t="n"/>
      <c r="CF1391" s="107" t="n"/>
      <c r="CG1391" s="107" t="n"/>
      <c r="CH1391" s="107" t="n"/>
      <c r="CI1391" s="107" t="n"/>
      <c r="CJ1391" s="107" t="n"/>
      <c r="CK1391" s="107" t="n"/>
      <c r="CL1391" s="107" t="n"/>
      <c r="CM1391" s="107" t="n"/>
      <c r="CN1391" s="107" t="n"/>
      <c r="CO1391" s="107" t="n"/>
      <c r="CP1391" s="107" t="n"/>
      <c r="CQ1391" s="107" t="n"/>
      <c r="CR1391" s="107" t="n"/>
      <c r="CS1391" s="107" t="n"/>
      <c r="CT1391" s="107" t="n"/>
      <c r="CU1391" s="107" t="n"/>
      <c r="CV1391" s="107" t="n"/>
      <c r="CW1391" s="107" t="n"/>
      <c r="CX1391" s="107" t="n"/>
      <c r="CY1391" s="107" t="n"/>
      <c r="CZ1391" s="107" t="n"/>
    </row>
    <row r="1393">
      <c r="A1393" s="126">
        <f>IF('AS51'!$C$132="","",'AS51'!$C$132)</f>
        <v/>
      </c>
      <c r="B1393" s="68">
        <f>IF($A1393="",0,COUNT($E1394:$CZ1394))</f>
        <v/>
      </c>
      <c r="C1393" s="69">
        <f>IF($B1393=0,0,MAX($E1394:$CZ1394))</f>
        <v/>
      </c>
      <c r="D1393" s="58">
        <f>_xll.BDS($A1393,'Field Check'!$C$44,"headers=y","startcol=1","endcol=7","dir=h","DVD_START_DT",'Field Check'!$C$59,"DVD_END_DT",'Field Check'!$D$59)</f>
        <v/>
      </c>
      <c r="E1393" s="59" t="n"/>
      <c r="F1393" s="59" t="n"/>
      <c r="G1393" s="59" t="n"/>
      <c r="H1393" s="59" t="n"/>
      <c r="I1393" s="59" t="n"/>
      <c r="J1393" s="59" t="n"/>
      <c r="K1393" s="59" t="n"/>
      <c r="L1393" s="59" t="n"/>
      <c r="M1393" s="59" t="n"/>
      <c r="N1393" s="59" t="n"/>
      <c r="O1393" s="59" t="n"/>
      <c r="P1393" s="59" t="n"/>
      <c r="Q1393" s="59" t="n"/>
      <c r="R1393" s="59" t="n"/>
      <c r="S1393" s="59" t="n"/>
      <c r="T1393" s="59" t="n"/>
      <c r="U1393" s="59" t="n"/>
      <c r="V1393" s="59" t="n"/>
      <c r="W1393" s="59" t="n"/>
      <c r="X1393" s="59" t="n"/>
      <c r="Y1393" s="59" t="n"/>
      <c r="Z1393" s="59" t="n"/>
      <c r="AA1393" s="59" t="n"/>
      <c r="AB1393" s="59" t="n"/>
      <c r="AC1393" s="59" t="n"/>
      <c r="AD1393" s="59" t="n"/>
      <c r="AE1393" s="59" t="n"/>
      <c r="AF1393" s="59" t="n"/>
      <c r="AG1393" s="59" t="n"/>
      <c r="AH1393" s="59" t="n"/>
      <c r="AI1393" s="59" t="n"/>
      <c r="AJ1393" s="59" t="n"/>
      <c r="AK1393" s="59" t="n"/>
      <c r="AL1393" s="59" t="n"/>
      <c r="AM1393" s="59" t="n"/>
      <c r="AN1393" s="59" t="n"/>
      <c r="AO1393" s="59" t="n"/>
      <c r="AP1393" s="59" t="n"/>
      <c r="AQ1393" s="59" t="n"/>
      <c r="AR1393" s="59" t="n"/>
      <c r="AS1393" s="59" t="n"/>
      <c r="AT1393" s="59" t="n"/>
      <c r="AU1393" s="59" t="n"/>
      <c r="AV1393" s="59" t="n"/>
      <c r="AW1393" s="59" t="n"/>
      <c r="AX1393" s="59" t="n"/>
      <c r="AY1393" s="59" t="n"/>
      <c r="AZ1393" s="59" t="n"/>
      <c r="BA1393" s="59" t="n"/>
      <c r="BB1393" s="59" t="n"/>
      <c r="BC1393" s="59" t="n"/>
      <c r="BD1393" s="59" t="n"/>
      <c r="BE1393" s="59" t="n"/>
      <c r="BF1393" s="59" t="n"/>
      <c r="BG1393" s="59" t="n"/>
      <c r="BH1393" s="59" t="n"/>
      <c r="BI1393" s="59" t="n"/>
      <c r="BJ1393" s="59" t="n"/>
      <c r="BK1393" s="59" t="n"/>
      <c r="BL1393" s="59" t="n"/>
      <c r="BM1393" s="59" t="n"/>
      <c r="BN1393" s="59" t="n"/>
      <c r="BO1393" s="59" t="n"/>
      <c r="BP1393" s="59" t="n"/>
      <c r="BQ1393" s="59" t="n"/>
      <c r="BR1393" s="59" t="n"/>
      <c r="BS1393" s="59" t="n"/>
      <c r="BT1393" s="59" t="n"/>
      <c r="BU1393" s="59" t="n"/>
      <c r="BV1393" s="59" t="n"/>
      <c r="BW1393" s="59" t="n"/>
      <c r="BX1393" s="59" t="n"/>
      <c r="BY1393" s="59" t="n"/>
      <c r="BZ1393" s="59" t="n"/>
      <c r="CA1393" s="59" t="n"/>
      <c r="CB1393" s="59" t="n"/>
      <c r="CC1393" s="59" t="n"/>
      <c r="CD1393" s="59" t="n"/>
      <c r="CE1393" s="59" t="n"/>
      <c r="CF1393" s="59" t="n"/>
      <c r="CG1393" s="59" t="n"/>
      <c r="CH1393" s="59" t="n"/>
      <c r="CI1393" s="59" t="n"/>
      <c r="CJ1393" s="59" t="n"/>
      <c r="CK1393" s="59" t="n"/>
      <c r="CL1393" s="59" t="n"/>
      <c r="CM1393" s="59" t="n"/>
      <c r="CN1393" s="59" t="n"/>
      <c r="CO1393" s="59" t="n"/>
      <c r="CP1393" s="59" t="n"/>
      <c r="CQ1393" s="59" t="n"/>
      <c r="CR1393" s="59" t="n"/>
      <c r="CS1393" s="59" t="n"/>
      <c r="CT1393" s="59" t="n"/>
      <c r="CU1393" s="59" t="n"/>
      <c r="CV1393" s="59" t="n"/>
      <c r="CW1393" s="59" t="n"/>
      <c r="CX1393" s="59" t="n"/>
      <c r="CY1393" s="59" t="n"/>
      <c r="CZ1393" s="59" t="n"/>
    </row>
    <row r="1394">
      <c r="D1394" s="59" t="n"/>
      <c r="E1394" s="59" t="n"/>
      <c r="F1394" s="59" t="n"/>
      <c r="G1394" s="59" t="n"/>
      <c r="H1394" s="59" t="n"/>
      <c r="I1394" s="59" t="n"/>
      <c r="J1394" s="59" t="n"/>
      <c r="K1394" s="59" t="n"/>
      <c r="L1394" s="59" t="n"/>
      <c r="M1394" s="59" t="n"/>
      <c r="N1394" s="59" t="n"/>
      <c r="O1394" s="59" t="n"/>
      <c r="P1394" s="59" t="n"/>
      <c r="Q1394" s="59" t="n"/>
      <c r="R1394" s="59" t="n"/>
      <c r="S1394" s="59" t="n"/>
      <c r="T1394" s="59" t="n"/>
      <c r="U1394" s="59" t="n"/>
      <c r="V1394" s="59" t="n"/>
      <c r="W1394" s="59" t="n"/>
      <c r="X1394" s="59" t="n"/>
      <c r="Y1394" s="59" t="n"/>
      <c r="Z1394" s="59" t="n"/>
      <c r="AA1394" s="59" t="n"/>
      <c r="AB1394" s="59" t="n"/>
      <c r="AC1394" s="59" t="n"/>
      <c r="AD1394" s="59" t="n"/>
      <c r="AE1394" s="59" t="n"/>
      <c r="AF1394" s="59" t="n"/>
      <c r="AG1394" s="59" t="n"/>
      <c r="AH1394" s="59" t="n"/>
      <c r="AI1394" s="59" t="n"/>
      <c r="AJ1394" s="59" t="n"/>
      <c r="AK1394" s="59" t="n"/>
      <c r="AL1394" s="59" t="n"/>
      <c r="AM1394" s="59" t="n"/>
      <c r="AN1394" s="59" t="n"/>
      <c r="AO1394" s="59" t="n"/>
      <c r="AP1394" s="59" t="n"/>
      <c r="AQ1394" s="59" t="n"/>
      <c r="AR1394" s="59" t="n"/>
      <c r="AS1394" s="59" t="n"/>
      <c r="AT1394" s="59" t="n"/>
      <c r="AU1394" s="59" t="n"/>
      <c r="AV1394" s="59" t="n"/>
      <c r="AW1394" s="59" t="n"/>
      <c r="AX1394" s="59" t="n"/>
      <c r="AY1394" s="59" t="n"/>
      <c r="AZ1394" s="59" t="n"/>
      <c r="BA1394" s="59" t="n"/>
      <c r="BB1394" s="59" t="n"/>
      <c r="BC1394" s="59" t="n"/>
      <c r="BD1394" s="59" t="n"/>
      <c r="BE1394" s="59" t="n"/>
      <c r="BF1394" s="59" t="n"/>
      <c r="BG1394" s="59" t="n"/>
      <c r="BH1394" s="59" t="n"/>
      <c r="BI1394" s="59" t="n"/>
      <c r="BJ1394" s="59" t="n"/>
      <c r="BK1394" s="59" t="n"/>
      <c r="BL1394" s="59" t="n"/>
      <c r="BM1394" s="59" t="n"/>
      <c r="BN1394" s="59" t="n"/>
      <c r="BO1394" s="59" t="n"/>
      <c r="BP1394" s="59" t="n"/>
      <c r="BQ1394" s="59" t="n"/>
      <c r="BR1394" s="59" t="n"/>
      <c r="BS1394" s="59" t="n"/>
      <c r="BT1394" s="59" t="n"/>
      <c r="BU1394" s="59" t="n"/>
      <c r="BV1394" s="59" t="n"/>
      <c r="BW1394" s="59" t="n"/>
      <c r="BX1394" s="59" t="n"/>
      <c r="BY1394" s="59" t="n"/>
      <c r="BZ1394" s="59" t="n"/>
      <c r="CA1394" s="59" t="n"/>
      <c r="CB1394" s="59" t="n"/>
      <c r="CC1394" s="59" t="n"/>
      <c r="CD1394" s="59" t="n"/>
      <c r="CE1394" s="59" t="n"/>
      <c r="CF1394" s="59" t="n"/>
      <c r="CG1394" s="59" t="n"/>
      <c r="CH1394" s="59" t="n"/>
      <c r="CI1394" s="59" t="n"/>
      <c r="CJ1394" s="59" t="n"/>
      <c r="CK1394" s="59" t="n"/>
      <c r="CL1394" s="59" t="n"/>
      <c r="CM1394" s="59" t="n"/>
      <c r="CN1394" s="59" t="n"/>
      <c r="CO1394" s="59" t="n"/>
      <c r="CP1394" s="59" t="n"/>
      <c r="CQ1394" s="59" t="n"/>
      <c r="CR1394" s="59" t="n"/>
      <c r="CS1394" s="59" t="n"/>
      <c r="CT1394" s="59" t="n"/>
      <c r="CU1394" s="59" t="n"/>
      <c r="CV1394" s="59" t="n"/>
      <c r="CW1394" s="59" t="n"/>
      <c r="CX1394" s="59" t="n"/>
      <c r="CY1394" s="59" t="n"/>
      <c r="CZ1394" s="59" t="n"/>
    </row>
    <row r="1395">
      <c r="D1395" s="59" t="n"/>
      <c r="E1395" s="59" t="n"/>
      <c r="F1395" s="59" t="n"/>
      <c r="G1395" s="59" t="n"/>
      <c r="H1395" s="59" t="n"/>
      <c r="I1395" s="59" t="n"/>
      <c r="J1395" s="59" t="n"/>
      <c r="K1395" s="59" t="n"/>
      <c r="L1395" s="59" t="n"/>
      <c r="M1395" s="59" t="n"/>
      <c r="N1395" s="59" t="n"/>
      <c r="O1395" s="59" t="n"/>
      <c r="P1395" s="59" t="n"/>
      <c r="Q1395" s="59" t="n"/>
      <c r="R1395" s="59" t="n"/>
      <c r="S1395" s="59" t="n"/>
      <c r="T1395" s="59" t="n"/>
      <c r="U1395" s="59" t="n"/>
      <c r="V1395" s="59" t="n"/>
      <c r="W1395" s="59" t="n"/>
      <c r="X1395" s="59" t="n"/>
      <c r="Y1395" s="59" t="n"/>
      <c r="Z1395" s="59" t="n"/>
      <c r="AA1395" s="59" t="n"/>
      <c r="AB1395" s="59" t="n"/>
      <c r="AC1395" s="59" t="n"/>
      <c r="AD1395" s="59" t="n"/>
      <c r="AE1395" s="59" t="n"/>
      <c r="AF1395" s="59" t="n"/>
      <c r="AG1395" s="59" t="n"/>
      <c r="AH1395" s="59" t="n"/>
      <c r="AI1395" s="59" t="n"/>
      <c r="AJ1395" s="59" t="n"/>
      <c r="AK1395" s="59" t="n"/>
      <c r="AL1395" s="59" t="n"/>
      <c r="AM1395" s="59" t="n"/>
      <c r="AN1395" s="59" t="n"/>
      <c r="AO1395" s="59" t="n"/>
      <c r="AP1395" s="59" t="n"/>
      <c r="AQ1395" s="59" t="n"/>
      <c r="AR1395" s="59" t="n"/>
      <c r="AS1395" s="59" t="n"/>
      <c r="AT1395" s="59" t="n"/>
      <c r="AU1395" s="59" t="n"/>
      <c r="AV1395" s="59" t="n"/>
      <c r="AW1395" s="59" t="n"/>
      <c r="AX1395" s="59" t="n"/>
      <c r="AY1395" s="59" t="n"/>
      <c r="AZ1395" s="59" t="n"/>
      <c r="BA1395" s="59" t="n"/>
      <c r="BB1395" s="59" t="n"/>
      <c r="BC1395" s="59" t="n"/>
      <c r="BD1395" s="59" t="n"/>
      <c r="BE1395" s="59" t="n"/>
      <c r="BF1395" s="59" t="n"/>
      <c r="BG1395" s="59" t="n"/>
      <c r="BH1395" s="59" t="n"/>
      <c r="BI1395" s="59" t="n"/>
      <c r="BJ1395" s="59" t="n"/>
      <c r="BK1395" s="59" t="n"/>
      <c r="BL1395" s="59" t="n"/>
      <c r="BM1395" s="59" t="n"/>
      <c r="BN1395" s="59" t="n"/>
      <c r="BO1395" s="59" t="n"/>
      <c r="BP1395" s="59" t="n"/>
      <c r="BQ1395" s="59" t="n"/>
      <c r="BR1395" s="59" t="n"/>
      <c r="BS1395" s="59" t="n"/>
      <c r="BT1395" s="59" t="n"/>
      <c r="BU1395" s="59" t="n"/>
      <c r="BV1395" s="59" t="n"/>
      <c r="BW1395" s="59" t="n"/>
      <c r="BX1395" s="59" t="n"/>
      <c r="BY1395" s="59" t="n"/>
      <c r="BZ1395" s="59" t="n"/>
      <c r="CA1395" s="59" t="n"/>
      <c r="CB1395" s="59" t="n"/>
      <c r="CC1395" s="59" t="n"/>
      <c r="CD1395" s="59" t="n"/>
      <c r="CE1395" s="59" t="n"/>
      <c r="CF1395" s="59" t="n"/>
      <c r="CG1395" s="59" t="n"/>
      <c r="CH1395" s="59" t="n"/>
      <c r="CI1395" s="59" t="n"/>
      <c r="CJ1395" s="59" t="n"/>
      <c r="CK1395" s="59" t="n"/>
      <c r="CL1395" s="59" t="n"/>
      <c r="CM1395" s="59" t="n"/>
      <c r="CN1395" s="59" t="n"/>
      <c r="CO1395" s="59" t="n"/>
      <c r="CP1395" s="59" t="n"/>
      <c r="CQ1395" s="59" t="n"/>
      <c r="CR1395" s="59" t="n"/>
      <c r="CS1395" s="59" t="n"/>
      <c r="CT1395" s="59" t="n"/>
      <c r="CU1395" s="59" t="n"/>
      <c r="CV1395" s="59" t="n"/>
      <c r="CW1395" s="59" t="n"/>
      <c r="CX1395" s="59" t="n"/>
      <c r="CY1395" s="59" t="n"/>
      <c r="CZ1395" s="59" t="n"/>
    </row>
    <row r="1396">
      <c r="D1396" s="59" t="n"/>
      <c r="E1396" s="59" t="n"/>
      <c r="F1396" s="59" t="n"/>
      <c r="G1396" s="59" t="n"/>
      <c r="H1396" s="59" t="n"/>
      <c r="I1396" s="59" t="n"/>
      <c r="J1396" s="59" t="n"/>
      <c r="K1396" s="59" t="n"/>
      <c r="L1396" s="59" t="n"/>
      <c r="M1396" s="59" t="n"/>
      <c r="N1396" s="59" t="n"/>
      <c r="O1396" s="59" t="n"/>
      <c r="P1396" s="59" t="n"/>
      <c r="Q1396" s="59" t="n"/>
      <c r="R1396" s="59" t="n"/>
      <c r="S1396" s="59" t="n"/>
      <c r="T1396" s="59" t="n"/>
      <c r="U1396" s="59" t="n"/>
      <c r="V1396" s="59" t="n"/>
      <c r="W1396" s="59" t="n"/>
      <c r="X1396" s="59" t="n"/>
      <c r="Y1396" s="59" t="n"/>
      <c r="Z1396" s="59" t="n"/>
      <c r="AA1396" s="59" t="n"/>
      <c r="AB1396" s="59" t="n"/>
      <c r="AC1396" s="59" t="n"/>
      <c r="AD1396" s="59" t="n"/>
      <c r="AE1396" s="59" t="n"/>
      <c r="AF1396" s="59" t="n"/>
      <c r="AG1396" s="59" t="n"/>
      <c r="AH1396" s="59" t="n"/>
      <c r="AI1396" s="59" t="n"/>
      <c r="AJ1396" s="59" t="n"/>
      <c r="AK1396" s="59" t="n"/>
      <c r="AL1396" s="59" t="n"/>
      <c r="AM1396" s="59" t="n"/>
      <c r="AN1396" s="59" t="n"/>
      <c r="AO1396" s="59" t="n"/>
      <c r="AP1396" s="59" t="n"/>
      <c r="AQ1396" s="59" t="n"/>
      <c r="AR1396" s="59" t="n"/>
      <c r="AS1396" s="59" t="n"/>
      <c r="AT1396" s="59" t="n"/>
      <c r="AU1396" s="59" t="n"/>
      <c r="AV1396" s="59" t="n"/>
      <c r="AW1396" s="59" t="n"/>
      <c r="AX1396" s="59" t="n"/>
      <c r="AY1396" s="59" t="n"/>
      <c r="AZ1396" s="59" t="n"/>
      <c r="BA1396" s="59" t="n"/>
      <c r="BB1396" s="59" t="n"/>
      <c r="BC1396" s="59" t="n"/>
      <c r="BD1396" s="59" t="n"/>
      <c r="BE1396" s="59" t="n"/>
      <c r="BF1396" s="59" t="n"/>
      <c r="BG1396" s="59" t="n"/>
      <c r="BH1396" s="59" t="n"/>
      <c r="BI1396" s="59" t="n"/>
      <c r="BJ1396" s="59" t="n"/>
      <c r="BK1396" s="59" t="n"/>
      <c r="BL1396" s="59" t="n"/>
      <c r="BM1396" s="59" t="n"/>
      <c r="BN1396" s="59" t="n"/>
      <c r="BO1396" s="59" t="n"/>
      <c r="BP1396" s="59" t="n"/>
      <c r="BQ1396" s="59" t="n"/>
      <c r="BR1396" s="59" t="n"/>
      <c r="BS1396" s="59" t="n"/>
      <c r="BT1396" s="59" t="n"/>
      <c r="BU1396" s="59" t="n"/>
      <c r="BV1396" s="59" t="n"/>
      <c r="BW1396" s="59" t="n"/>
      <c r="BX1396" s="59" t="n"/>
      <c r="BY1396" s="59" t="n"/>
      <c r="BZ1396" s="59" t="n"/>
      <c r="CA1396" s="59" t="n"/>
      <c r="CB1396" s="59" t="n"/>
      <c r="CC1396" s="59" t="n"/>
      <c r="CD1396" s="59" t="n"/>
      <c r="CE1396" s="59" t="n"/>
      <c r="CF1396" s="59" t="n"/>
      <c r="CG1396" s="59" t="n"/>
      <c r="CH1396" s="59" t="n"/>
      <c r="CI1396" s="59" t="n"/>
      <c r="CJ1396" s="59" t="n"/>
      <c r="CK1396" s="59" t="n"/>
      <c r="CL1396" s="59" t="n"/>
      <c r="CM1396" s="59" t="n"/>
      <c r="CN1396" s="59" t="n"/>
      <c r="CO1396" s="59" t="n"/>
      <c r="CP1396" s="59" t="n"/>
      <c r="CQ1396" s="59" t="n"/>
      <c r="CR1396" s="59" t="n"/>
      <c r="CS1396" s="59" t="n"/>
      <c r="CT1396" s="59" t="n"/>
      <c r="CU1396" s="59" t="n"/>
      <c r="CV1396" s="59" t="n"/>
      <c r="CW1396" s="59" t="n"/>
      <c r="CX1396" s="59" t="n"/>
      <c r="CY1396" s="59" t="n"/>
      <c r="CZ1396" s="59" t="n"/>
    </row>
    <row r="1397">
      <c r="D1397" s="107" t="n"/>
      <c r="E1397" s="107" t="n"/>
      <c r="F1397" s="107" t="n"/>
      <c r="G1397" s="107" t="n"/>
      <c r="H1397" s="107" t="n"/>
      <c r="I1397" s="107" t="n"/>
      <c r="J1397" s="107" t="n"/>
      <c r="K1397" s="107" t="n"/>
      <c r="L1397" s="107" t="n"/>
      <c r="M1397" s="107" t="n"/>
      <c r="N1397" s="107" t="n"/>
      <c r="O1397" s="107" t="n"/>
      <c r="P1397" s="107" t="n"/>
      <c r="Q1397" s="107" t="n"/>
      <c r="R1397" s="107" t="n"/>
      <c r="S1397" s="107" t="n"/>
      <c r="T1397" s="107" t="n"/>
      <c r="U1397" s="107" t="n"/>
      <c r="V1397" s="107" t="n"/>
      <c r="W1397" s="107" t="n"/>
      <c r="X1397" s="107" t="n"/>
      <c r="Y1397" s="107" t="n"/>
      <c r="Z1397" s="107" t="n"/>
      <c r="AA1397" s="107" t="n"/>
      <c r="AB1397" s="107" t="n"/>
      <c r="AC1397" s="107" t="n"/>
      <c r="AD1397" s="107" t="n"/>
      <c r="AE1397" s="107" t="n"/>
      <c r="AF1397" s="107" t="n"/>
      <c r="AG1397" s="107" t="n"/>
      <c r="AH1397" s="107" t="n"/>
      <c r="AI1397" s="107" t="n"/>
      <c r="AJ1397" s="107" t="n"/>
      <c r="AK1397" s="107" t="n"/>
      <c r="AL1397" s="107" t="n"/>
      <c r="AM1397" s="107" t="n"/>
      <c r="AN1397" s="107" t="n"/>
      <c r="AO1397" s="107" t="n"/>
      <c r="AP1397" s="107" t="n"/>
      <c r="AQ1397" s="107" t="n"/>
      <c r="AR1397" s="107" t="n"/>
      <c r="AS1397" s="107" t="n"/>
      <c r="AT1397" s="107" t="n"/>
      <c r="AU1397" s="107" t="n"/>
      <c r="AV1397" s="107" t="n"/>
      <c r="AW1397" s="107" t="n"/>
      <c r="AX1397" s="107" t="n"/>
      <c r="AY1397" s="107" t="n"/>
      <c r="AZ1397" s="107" t="n"/>
      <c r="BA1397" s="107" t="n"/>
      <c r="BB1397" s="107" t="n"/>
      <c r="BC1397" s="107" t="n"/>
      <c r="BD1397" s="107" t="n"/>
      <c r="BE1397" s="107" t="n"/>
      <c r="BF1397" s="107" t="n"/>
      <c r="BG1397" s="107" t="n"/>
      <c r="BH1397" s="107" t="n"/>
      <c r="BI1397" s="107" t="n"/>
      <c r="BJ1397" s="107" t="n"/>
      <c r="BK1397" s="107" t="n"/>
      <c r="BL1397" s="107" t="n"/>
      <c r="BM1397" s="107" t="n"/>
      <c r="BN1397" s="107" t="n"/>
      <c r="BO1397" s="107" t="n"/>
      <c r="BP1397" s="107" t="n"/>
      <c r="BQ1397" s="107" t="n"/>
      <c r="BR1397" s="107" t="n"/>
      <c r="BS1397" s="107" t="n"/>
      <c r="BT1397" s="107" t="n"/>
      <c r="BU1397" s="107" t="n"/>
      <c r="BV1397" s="107" t="n"/>
      <c r="BW1397" s="107" t="n"/>
      <c r="BX1397" s="107" t="n"/>
      <c r="BY1397" s="107" t="n"/>
      <c r="BZ1397" s="107" t="n"/>
      <c r="CA1397" s="107" t="n"/>
      <c r="CB1397" s="107" t="n"/>
      <c r="CC1397" s="107" t="n"/>
      <c r="CD1397" s="107" t="n"/>
      <c r="CE1397" s="107" t="n"/>
      <c r="CF1397" s="107" t="n"/>
      <c r="CG1397" s="107" t="n"/>
      <c r="CH1397" s="107" t="n"/>
      <c r="CI1397" s="107" t="n"/>
      <c r="CJ1397" s="107" t="n"/>
      <c r="CK1397" s="107" t="n"/>
      <c r="CL1397" s="107" t="n"/>
      <c r="CM1397" s="107" t="n"/>
      <c r="CN1397" s="107" t="n"/>
      <c r="CO1397" s="107" t="n"/>
      <c r="CP1397" s="107" t="n"/>
      <c r="CQ1397" s="107" t="n"/>
      <c r="CR1397" s="107" t="n"/>
      <c r="CS1397" s="107" t="n"/>
      <c r="CT1397" s="107" t="n"/>
      <c r="CU1397" s="107" t="n"/>
      <c r="CV1397" s="107" t="n"/>
      <c r="CW1397" s="107" t="n"/>
      <c r="CX1397" s="107" t="n"/>
      <c r="CY1397" s="107" t="n"/>
      <c r="CZ1397" s="107" t="n"/>
    </row>
    <row r="1400">
      <c r="A1400" s="2">
        <f>IF($A1393="","","   projections")</f>
        <v/>
      </c>
      <c r="B1400" s="68">
        <f>IF($A1393="",0,COUNT($E1401:$CZ1401))</f>
        <v/>
      </c>
      <c r="C1400" s="69">
        <f>IF($B1400=0,0,MAX($E1401:$CZ1401))</f>
        <v/>
      </c>
      <c r="D1400" s="58">
        <f>_xll.BDS($A1393,'Field Check'!$C$42,"headers=y","startcol=1","endcol=3","dir=h")</f>
        <v/>
      </c>
      <c r="E1400" s="59" t="n"/>
      <c r="F1400" s="59" t="n"/>
      <c r="G1400" s="59" t="n"/>
      <c r="H1400" s="59" t="n"/>
      <c r="I1400" s="59" t="n"/>
      <c r="J1400" s="59" t="n"/>
      <c r="K1400" s="59" t="n"/>
      <c r="L1400" s="59" t="n"/>
      <c r="M1400" s="59" t="n"/>
      <c r="N1400" s="59" t="n"/>
      <c r="O1400" s="59" t="n"/>
      <c r="P1400" s="59" t="n"/>
      <c r="Q1400" s="59" t="n"/>
      <c r="R1400" s="59" t="n"/>
      <c r="S1400" s="59" t="n"/>
      <c r="T1400" s="59" t="n"/>
      <c r="U1400" s="59" t="n"/>
      <c r="V1400" s="59" t="n"/>
      <c r="W1400" s="59" t="n"/>
      <c r="X1400" s="59" t="n"/>
      <c r="Y1400" s="59" t="n"/>
      <c r="Z1400" s="59" t="n"/>
      <c r="AA1400" s="59" t="n"/>
      <c r="AB1400" s="59" t="n"/>
      <c r="AC1400" s="59" t="n"/>
      <c r="AD1400" s="59" t="n"/>
      <c r="AE1400" s="59" t="n"/>
      <c r="AF1400" s="59" t="n"/>
      <c r="AG1400" s="59" t="n"/>
      <c r="AH1400" s="59" t="n"/>
      <c r="AI1400" s="59" t="n"/>
      <c r="AJ1400" s="59" t="n"/>
      <c r="AK1400" s="59" t="n"/>
      <c r="AL1400" s="59" t="n"/>
      <c r="AM1400" s="59" t="n"/>
      <c r="AN1400" s="59" t="n"/>
      <c r="AO1400" s="59" t="n"/>
      <c r="AP1400" s="59" t="n"/>
      <c r="AQ1400" s="59" t="n"/>
      <c r="AR1400" s="59" t="n"/>
      <c r="AS1400" s="59" t="n"/>
      <c r="AT1400" s="59" t="n"/>
      <c r="AU1400" s="59" t="n"/>
      <c r="AV1400" s="59" t="n"/>
      <c r="AW1400" s="59" t="n"/>
      <c r="AX1400" s="59" t="n"/>
      <c r="AY1400" s="59" t="n"/>
      <c r="AZ1400" s="59" t="n"/>
      <c r="BA1400" s="59" t="n"/>
      <c r="BB1400" s="59" t="n"/>
      <c r="BC1400" s="59" t="n"/>
      <c r="BD1400" s="59" t="n"/>
      <c r="BE1400" s="59" t="n"/>
      <c r="BF1400" s="59" t="n"/>
      <c r="BG1400" s="59" t="n"/>
      <c r="BH1400" s="59" t="n"/>
      <c r="BI1400" s="59" t="n"/>
      <c r="BJ1400" s="59" t="n"/>
      <c r="BK1400" s="59" t="n"/>
      <c r="BL1400" s="59" t="n"/>
      <c r="BM1400" s="59" t="n"/>
      <c r="BN1400" s="59" t="n"/>
      <c r="BO1400" s="59" t="n"/>
      <c r="BP1400" s="59" t="n"/>
      <c r="BQ1400" s="59" t="n"/>
      <c r="BR1400" s="59" t="n"/>
      <c r="BS1400" s="59" t="n"/>
      <c r="BT1400" s="59" t="n"/>
      <c r="BU1400" s="59" t="n"/>
      <c r="BV1400" s="59" t="n"/>
      <c r="BW1400" s="59" t="n"/>
      <c r="BX1400" s="59" t="n"/>
      <c r="BY1400" s="59" t="n"/>
      <c r="BZ1400" s="59" t="n"/>
      <c r="CA1400" s="59" t="n"/>
      <c r="CB1400" s="59" t="n"/>
      <c r="CC1400" s="59" t="n"/>
      <c r="CD1400" s="59" t="n"/>
      <c r="CE1400" s="59" t="n"/>
      <c r="CF1400" s="59" t="n"/>
      <c r="CG1400" s="59" t="n"/>
      <c r="CH1400" s="59" t="n"/>
      <c r="CI1400" s="59" t="n"/>
      <c r="CJ1400" s="59" t="n"/>
      <c r="CK1400" s="59" t="n"/>
      <c r="CL1400" s="59" t="n"/>
      <c r="CM1400" s="59" t="n"/>
      <c r="CN1400" s="59" t="n"/>
      <c r="CO1400" s="59" t="n"/>
      <c r="CP1400" s="59" t="n"/>
      <c r="CQ1400" s="59" t="n"/>
      <c r="CR1400" s="59" t="n"/>
      <c r="CS1400" s="59" t="n"/>
      <c r="CT1400" s="59" t="n"/>
      <c r="CU1400" s="59" t="n"/>
      <c r="CV1400" s="59" t="n"/>
      <c r="CW1400" s="59" t="n"/>
      <c r="CX1400" s="59" t="n"/>
      <c r="CY1400" s="59" t="n"/>
      <c r="CZ1400" s="59" t="n"/>
    </row>
    <row r="1401">
      <c r="D1401" s="59" t="n"/>
      <c r="E1401" s="59" t="n"/>
      <c r="F1401" s="59" t="n"/>
      <c r="G1401" s="59" t="n"/>
      <c r="H1401" s="59" t="n"/>
      <c r="I1401" s="59" t="n"/>
      <c r="J1401" s="59" t="n"/>
      <c r="K1401" s="59" t="n"/>
      <c r="L1401" s="59" t="n"/>
      <c r="M1401" s="59" t="n"/>
      <c r="N1401" s="59" t="n"/>
      <c r="O1401" s="59" t="n"/>
      <c r="P1401" s="59" t="n"/>
      <c r="Q1401" s="59" t="n"/>
      <c r="R1401" s="59" t="n"/>
      <c r="S1401" s="59" t="n"/>
      <c r="T1401" s="59" t="n"/>
      <c r="U1401" s="59" t="n"/>
      <c r="V1401" s="59" t="n"/>
      <c r="W1401" s="59" t="n"/>
      <c r="X1401" s="59" t="n"/>
      <c r="Y1401" s="59" t="n"/>
      <c r="Z1401" s="59" t="n"/>
      <c r="AA1401" s="59" t="n"/>
      <c r="AB1401" s="59" t="n"/>
      <c r="AC1401" s="59" t="n"/>
      <c r="AD1401" s="59" t="n"/>
      <c r="AE1401" s="59" t="n"/>
      <c r="AF1401" s="59" t="n"/>
      <c r="AG1401" s="59" t="n"/>
      <c r="AH1401" s="59" t="n"/>
      <c r="AI1401" s="59" t="n"/>
      <c r="AJ1401" s="59" t="n"/>
      <c r="AK1401" s="59" t="n"/>
      <c r="AL1401" s="59" t="n"/>
      <c r="AM1401" s="59" t="n"/>
      <c r="AN1401" s="59" t="n"/>
      <c r="AO1401" s="59" t="n"/>
      <c r="AP1401" s="59" t="n"/>
      <c r="AQ1401" s="59" t="n"/>
      <c r="AR1401" s="59" t="n"/>
      <c r="AS1401" s="59" t="n"/>
      <c r="AT1401" s="59" t="n"/>
      <c r="AU1401" s="59" t="n"/>
      <c r="AV1401" s="59" t="n"/>
      <c r="AW1401" s="59" t="n"/>
      <c r="AX1401" s="59" t="n"/>
      <c r="AY1401" s="59" t="n"/>
      <c r="AZ1401" s="59" t="n"/>
      <c r="BA1401" s="59" t="n"/>
      <c r="BB1401" s="59" t="n"/>
      <c r="BC1401" s="59" t="n"/>
      <c r="BD1401" s="59" t="n"/>
      <c r="BE1401" s="59" t="n"/>
      <c r="BF1401" s="59" t="n"/>
      <c r="BG1401" s="59" t="n"/>
      <c r="BH1401" s="59" t="n"/>
      <c r="BI1401" s="59" t="n"/>
      <c r="BJ1401" s="59" t="n"/>
      <c r="BK1401" s="59" t="n"/>
      <c r="BL1401" s="59" t="n"/>
      <c r="BM1401" s="59" t="n"/>
      <c r="BN1401" s="59" t="n"/>
      <c r="BO1401" s="59" t="n"/>
      <c r="BP1401" s="59" t="n"/>
      <c r="BQ1401" s="59" t="n"/>
      <c r="BR1401" s="59" t="n"/>
      <c r="BS1401" s="59" t="n"/>
      <c r="BT1401" s="59" t="n"/>
      <c r="BU1401" s="59" t="n"/>
      <c r="BV1401" s="59" t="n"/>
      <c r="BW1401" s="59" t="n"/>
      <c r="BX1401" s="59" t="n"/>
      <c r="BY1401" s="59" t="n"/>
      <c r="BZ1401" s="59" t="n"/>
      <c r="CA1401" s="59" t="n"/>
      <c r="CB1401" s="59" t="n"/>
      <c r="CC1401" s="59" t="n"/>
      <c r="CD1401" s="59" t="n"/>
      <c r="CE1401" s="59" t="n"/>
      <c r="CF1401" s="59" t="n"/>
      <c r="CG1401" s="59" t="n"/>
      <c r="CH1401" s="59" t="n"/>
      <c r="CI1401" s="59" t="n"/>
      <c r="CJ1401" s="59" t="n"/>
      <c r="CK1401" s="59" t="n"/>
      <c r="CL1401" s="59" t="n"/>
      <c r="CM1401" s="59" t="n"/>
      <c r="CN1401" s="59" t="n"/>
      <c r="CO1401" s="59" t="n"/>
      <c r="CP1401" s="59" t="n"/>
      <c r="CQ1401" s="59" t="n"/>
      <c r="CR1401" s="59" t="n"/>
      <c r="CS1401" s="59" t="n"/>
      <c r="CT1401" s="59" t="n"/>
      <c r="CU1401" s="59" t="n"/>
      <c r="CV1401" s="59" t="n"/>
      <c r="CW1401" s="59" t="n"/>
      <c r="CX1401" s="59" t="n"/>
      <c r="CY1401" s="59" t="n"/>
      <c r="CZ1401" s="59" t="n"/>
    </row>
    <row r="1402">
      <c r="D1402" s="107" t="n"/>
      <c r="E1402" s="107" t="n"/>
      <c r="F1402" s="107" t="n"/>
      <c r="G1402" s="107" t="n"/>
      <c r="H1402" s="107" t="n"/>
      <c r="I1402" s="107" t="n"/>
      <c r="J1402" s="107" t="n"/>
      <c r="K1402" s="107" t="n"/>
      <c r="L1402" s="107" t="n"/>
      <c r="M1402" s="107" t="n"/>
      <c r="N1402" s="107" t="n"/>
      <c r="O1402" s="107" t="n"/>
      <c r="P1402" s="107" t="n"/>
      <c r="Q1402" s="107" t="n"/>
      <c r="R1402" s="107" t="n"/>
      <c r="S1402" s="107" t="n"/>
      <c r="T1402" s="107" t="n"/>
      <c r="U1402" s="107" t="n"/>
      <c r="V1402" s="107" t="n"/>
      <c r="W1402" s="107" t="n"/>
      <c r="X1402" s="107" t="n"/>
      <c r="Y1402" s="107" t="n"/>
      <c r="Z1402" s="107" t="n"/>
      <c r="AA1402" s="107" t="n"/>
      <c r="AB1402" s="107" t="n"/>
      <c r="AC1402" s="107" t="n"/>
      <c r="AD1402" s="107" t="n"/>
      <c r="AE1402" s="107" t="n"/>
      <c r="AF1402" s="107" t="n"/>
      <c r="AG1402" s="107" t="n"/>
      <c r="AH1402" s="107" t="n"/>
      <c r="AI1402" s="107" t="n"/>
      <c r="AJ1402" s="107" t="n"/>
      <c r="AK1402" s="107" t="n"/>
      <c r="AL1402" s="107" t="n"/>
      <c r="AM1402" s="107" t="n"/>
      <c r="AN1402" s="107" t="n"/>
      <c r="AO1402" s="107" t="n"/>
      <c r="AP1402" s="107" t="n"/>
      <c r="AQ1402" s="107" t="n"/>
      <c r="AR1402" s="107" t="n"/>
      <c r="AS1402" s="107" t="n"/>
      <c r="AT1402" s="107" t="n"/>
      <c r="AU1402" s="107" t="n"/>
      <c r="AV1402" s="107" t="n"/>
      <c r="AW1402" s="107" t="n"/>
      <c r="AX1402" s="107" t="n"/>
      <c r="AY1402" s="107" t="n"/>
      <c r="AZ1402" s="107" t="n"/>
      <c r="BA1402" s="107" t="n"/>
      <c r="BB1402" s="107" t="n"/>
      <c r="BC1402" s="107" t="n"/>
      <c r="BD1402" s="107" t="n"/>
      <c r="BE1402" s="107" t="n"/>
      <c r="BF1402" s="107" t="n"/>
      <c r="BG1402" s="107" t="n"/>
      <c r="BH1402" s="107" t="n"/>
      <c r="BI1402" s="107" t="n"/>
      <c r="BJ1402" s="107" t="n"/>
      <c r="BK1402" s="107" t="n"/>
      <c r="BL1402" s="107" t="n"/>
      <c r="BM1402" s="107" t="n"/>
      <c r="BN1402" s="107" t="n"/>
      <c r="BO1402" s="107" t="n"/>
      <c r="BP1402" s="107" t="n"/>
      <c r="BQ1402" s="107" t="n"/>
      <c r="BR1402" s="107" t="n"/>
      <c r="BS1402" s="107" t="n"/>
      <c r="BT1402" s="107" t="n"/>
      <c r="BU1402" s="107" t="n"/>
      <c r="BV1402" s="107" t="n"/>
      <c r="BW1402" s="107" t="n"/>
      <c r="BX1402" s="107" t="n"/>
      <c r="BY1402" s="107" t="n"/>
      <c r="BZ1402" s="107" t="n"/>
      <c r="CA1402" s="107" t="n"/>
      <c r="CB1402" s="107" t="n"/>
      <c r="CC1402" s="107" t="n"/>
      <c r="CD1402" s="107" t="n"/>
      <c r="CE1402" s="107" t="n"/>
      <c r="CF1402" s="107" t="n"/>
      <c r="CG1402" s="107" t="n"/>
      <c r="CH1402" s="107" t="n"/>
      <c r="CI1402" s="107" t="n"/>
      <c r="CJ1402" s="107" t="n"/>
      <c r="CK1402" s="107" t="n"/>
      <c r="CL1402" s="107" t="n"/>
      <c r="CM1402" s="107" t="n"/>
      <c r="CN1402" s="107" t="n"/>
      <c r="CO1402" s="107" t="n"/>
      <c r="CP1402" s="107" t="n"/>
      <c r="CQ1402" s="107" t="n"/>
      <c r="CR1402" s="107" t="n"/>
      <c r="CS1402" s="107" t="n"/>
      <c r="CT1402" s="107" t="n"/>
      <c r="CU1402" s="107" t="n"/>
      <c r="CV1402" s="107" t="n"/>
      <c r="CW1402" s="107" t="n"/>
      <c r="CX1402" s="107" t="n"/>
      <c r="CY1402" s="107" t="n"/>
      <c r="CZ1402" s="107" t="n"/>
    </row>
    <row r="1404">
      <c r="A1404" s="126">
        <f>IF('AS51'!$C$133="","",'AS51'!$C$133)</f>
        <v/>
      </c>
      <c r="B1404" s="68">
        <f>IF($A1404="",0,COUNT($E1405:$CZ1405))</f>
        <v/>
      </c>
      <c r="C1404" s="69">
        <f>IF($B1404=0,0,MAX($E1405:$CZ1405))</f>
        <v/>
      </c>
      <c r="D1404" s="58">
        <f>_xll.BDS($A1404,'Field Check'!$C$44,"headers=y","startcol=1","endcol=7","dir=h","DVD_START_DT",'Field Check'!$C$59,"DVD_END_DT",'Field Check'!$D$59)</f>
        <v/>
      </c>
      <c r="E1404" s="59" t="n"/>
      <c r="F1404" s="59" t="n"/>
      <c r="G1404" s="59" t="n"/>
      <c r="H1404" s="59" t="n"/>
      <c r="I1404" s="59" t="n"/>
      <c r="J1404" s="59" t="n"/>
      <c r="K1404" s="59" t="n"/>
      <c r="L1404" s="59" t="n"/>
      <c r="M1404" s="59" t="n"/>
      <c r="N1404" s="59" t="n"/>
      <c r="O1404" s="59" t="n"/>
      <c r="P1404" s="59" t="n"/>
      <c r="Q1404" s="59" t="n"/>
      <c r="R1404" s="59" t="n"/>
      <c r="S1404" s="59" t="n"/>
      <c r="T1404" s="59" t="n"/>
      <c r="U1404" s="59" t="n"/>
      <c r="V1404" s="59" t="n"/>
      <c r="W1404" s="59" t="n"/>
      <c r="X1404" s="59" t="n"/>
      <c r="Y1404" s="59" t="n"/>
      <c r="Z1404" s="59" t="n"/>
      <c r="AA1404" s="59" t="n"/>
      <c r="AB1404" s="59" t="n"/>
      <c r="AC1404" s="59" t="n"/>
      <c r="AD1404" s="59" t="n"/>
      <c r="AE1404" s="59" t="n"/>
      <c r="AF1404" s="59" t="n"/>
      <c r="AG1404" s="59" t="n"/>
      <c r="AH1404" s="59" t="n"/>
      <c r="AI1404" s="59" t="n"/>
      <c r="AJ1404" s="59" t="n"/>
      <c r="AK1404" s="59" t="n"/>
      <c r="AL1404" s="59" t="n"/>
      <c r="AM1404" s="59" t="n"/>
      <c r="AN1404" s="59" t="n"/>
      <c r="AO1404" s="59" t="n"/>
      <c r="AP1404" s="59" t="n"/>
      <c r="AQ1404" s="59" t="n"/>
      <c r="AR1404" s="59" t="n"/>
      <c r="AS1404" s="59" t="n"/>
      <c r="AT1404" s="59" t="n"/>
      <c r="AU1404" s="59" t="n"/>
      <c r="AV1404" s="59" t="n"/>
      <c r="AW1404" s="59" t="n"/>
      <c r="AX1404" s="59" t="n"/>
      <c r="AY1404" s="59" t="n"/>
      <c r="AZ1404" s="59" t="n"/>
      <c r="BA1404" s="59" t="n"/>
      <c r="BB1404" s="59" t="n"/>
      <c r="BC1404" s="59" t="n"/>
      <c r="BD1404" s="59" t="n"/>
      <c r="BE1404" s="59" t="n"/>
      <c r="BF1404" s="59" t="n"/>
      <c r="BG1404" s="59" t="n"/>
      <c r="BH1404" s="59" t="n"/>
      <c r="BI1404" s="59" t="n"/>
      <c r="BJ1404" s="59" t="n"/>
      <c r="BK1404" s="59" t="n"/>
      <c r="BL1404" s="59" t="n"/>
      <c r="BM1404" s="59" t="n"/>
      <c r="BN1404" s="59" t="n"/>
      <c r="BO1404" s="59" t="n"/>
      <c r="BP1404" s="59" t="n"/>
      <c r="BQ1404" s="59" t="n"/>
      <c r="BR1404" s="59" t="n"/>
      <c r="BS1404" s="59" t="n"/>
      <c r="BT1404" s="59" t="n"/>
      <c r="BU1404" s="59" t="n"/>
      <c r="BV1404" s="59" t="n"/>
      <c r="BW1404" s="59" t="n"/>
      <c r="BX1404" s="59" t="n"/>
      <c r="BY1404" s="59" t="n"/>
      <c r="BZ1404" s="59" t="n"/>
      <c r="CA1404" s="59" t="n"/>
      <c r="CB1404" s="59" t="n"/>
      <c r="CC1404" s="59" t="n"/>
      <c r="CD1404" s="59" t="n"/>
      <c r="CE1404" s="59" t="n"/>
      <c r="CF1404" s="59" t="n"/>
      <c r="CG1404" s="59" t="n"/>
      <c r="CH1404" s="59" t="n"/>
      <c r="CI1404" s="59" t="n"/>
      <c r="CJ1404" s="59" t="n"/>
      <c r="CK1404" s="59" t="n"/>
      <c r="CL1404" s="59" t="n"/>
      <c r="CM1404" s="59" t="n"/>
      <c r="CN1404" s="59" t="n"/>
      <c r="CO1404" s="59" t="n"/>
      <c r="CP1404" s="59" t="n"/>
      <c r="CQ1404" s="59" t="n"/>
      <c r="CR1404" s="59" t="n"/>
      <c r="CS1404" s="59" t="n"/>
      <c r="CT1404" s="59" t="n"/>
      <c r="CU1404" s="59" t="n"/>
      <c r="CV1404" s="59" t="n"/>
      <c r="CW1404" s="59" t="n"/>
      <c r="CX1404" s="59" t="n"/>
      <c r="CY1404" s="59" t="n"/>
      <c r="CZ1404" s="59" t="n"/>
    </row>
    <row r="1405">
      <c r="D1405" s="59" t="n"/>
      <c r="E1405" s="59" t="n"/>
      <c r="F1405" s="59" t="n"/>
      <c r="G1405" s="59" t="n"/>
      <c r="H1405" s="59" t="n"/>
      <c r="I1405" s="59" t="n"/>
      <c r="J1405" s="59" t="n"/>
      <c r="K1405" s="59" t="n"/>
      <c r="L1405" s="59" t="n"/>
      <c r="M1405" s="59" t="n"/>
      <c r="N1405" s="59" t="n"/>
      <c r="O1405" s="59" t="n"/>
      <c r="P1405" s="59" t="n"/>
      <c r="Q1405" s="59" t="n"/>
      <c r="R1405" s="59" t="n"/>
      <c r="S1405" s="59" t="n"/>
      <c r="T1405" s="59" t="n"/>
      <c r="U1405" s="59" t="n"/>
      <c r="V1405" s="59" t="n"/>
      <c r="W1405" s="59" t="n"/>
      <c r="X1405" s="59" t="n"/>
      <c r="Y1405" s="59" t="n"/>
      <c r="Z1405" s="59" t="n"/>
      <c r="AA1405" s="59" t="n"/>
      <c r="AB1405" s="59" t="n"/>
      <c r="AC1405" s="59" t="n"/>
      <c r="AD1405" s="59" t="n"/>
      <c r="AE1405" s="59" t="n"/>
      <c r="AF1405" s="59" t="n"/>
      <c r="AG1405" s="59" t="n"/>
      <c r="AH1405" s="59" t="n"/>
      <c r="AI1405" s="59" t="n"/>
      <c r="AJ1405" s="59" t="n"/>
      <c r="AK1405" s="59" t="n"/>
      <c r="AL1405" s="59" t="n"/>
      <c r="AM1405" s="59" t="n"/>
      <c r="AN1405" s="59" t="n"/>
      <c r="AO1405" s="59" t="n"/>
      <c r="AP1405" s="59" t="n"/>
      <c r="AQ1405" s="59" t="n"/>
      <c r="AR1405" s="59" t="n"/>
      <c r="AS1405" s="59" t="n"/>
      <c r="AT1405" s="59" t="n"/>
      <c r="AU1405" s="59" t="n"/>
      <c r="AV1405" s="59" t="n"/>
      <c r="AW1405" s="59" t="n"/>
      <c r="AX1405" s="59" t="n"/>
      <c r="AY1405" s="59" t="n"/>
      <c r="AZ1405" s="59" t="n"/>
      <c r="BA1405" s="59" t="n"/>
      <c r="BB1405" s="59" t="n"/>
      <c r="BC1405" s="59" t="n"/>
      <c r="BD1405" s="59" t="n"/>
      <c r="BE1405" s="59" t="n"/>
      <c r="BF1405" s="59" t="n"/>
      <c r="BG1405" s="59" t="n"/>
      <c r="BH1405" s="59" t="n"/>
      <c r="BI1405" s="59" t="n"/>
      <c r="BJ1405" s="59" t="n"/>
      <c r="BK1405" s="59" t="n"/>
      <c r="BL1405" s="59" t="n"/>
      <c r="BM1405" s="59" t="n"/>
      <c r="BN1405" s="59" t="n"/>
      <c r="BO1405" s="59" t="n"/>
      <c r="BP1405" s="59" t="n"/>
      <c r="BQ1405" s="59" t="n"/>
      <c r="BR1405" s="59" t="n"/>
      <c r="BS1405" s="59" t="n"/>
      <c r="BT1405" s="59" t="n"/>
      <c r="BU1405" s="59" t="n"/>
      <c r="BV1405" s="59" t="n"/>
      <c r="BW1405" s="59" t="n"/>
      <c r="BX1405" s="59" t="n"/>
      <c r="BY1405" s="59" t="n"/>
      <c r="BZ1405" s="59" t="n"/>
      <c r="CA1405" s="59" t="n"/>
      <c r="CB1405" s="59" t="n"/>
      <c r="CC1405" s="59" t="n"/>
      <c r="CD1405" s="59" t="n"/>
      <c r="CE1405" s="59" t="n"/>
      <c r="CF1405" s="59" t="n"/>
      <c r="CG1405" s="59" t="n"/>
      <c r="CH1405" s="59" t="n"/>
      <c r="CI1405" s="59" t="n"/>
      <c r="CJ1405" s="59" t="n"/>
      <c r="CK1405" s="59" t="n"/>
      <c r="CL1405" s="59" t="n"/>
      <c r="CM1405" s="59" t="n"/>
      <c r="CN1405" s="59" t="n"/>
      <c r="CO1405" s="59" t="n"/>
      <c r="CP1405" s="59" t="n"/>
      <c r="CQ1405" s="59" t="n"/>
      <c r="CR1405" s="59" t="n"/>
      <c r="CS1405" s="59" t="n"/>
      <c r="CT1405" s="59" t="n"/>
      <c r="CU1405" s="59" t="n"/>
      <c r="CV1405" s="59" t="n"/>
      <c r="CW1405" s="59" t="n"/>
      <c r="CX1405" s="59" t="n"/>
      <c r="CY1405" s="59" t="n"/>
      <c r="CZ1405" s="59" t="n"/>
    </row>
    <row r="1406">
      <c r="D1406" s="59" t="n"/>
      <c r="E1406" s="59" t="n"/>
      <c r="F1406" s="59" t="n"/>
      <c r="G1406" s="59" t="n"/>
      <c r="H1406" s="59" t="n"/>
      <c r="I1406" s="59" t="n"/>
      <c r="J1406" s="59" t="n"/>
      <c r="K1406" s="59" t="n"/>
      <c r="L1406" s="59" t="n"/>
      <c r="M1406" s="59" t="n"/>
      <c r="N1406" s="59" t="n"/>
      <c r="O1406" s="59" t="n"/>
      <c r="P1406" s="59" t="n"/>
      <c r="Q1406" s="59" t="n"/>
      <c r="R1406" s="59" t="n"/>
      <c r="S1406" s="59" t="n"/>
      <c r="T1406" s="59" t="n"/>
      <c r="U1406" s="59" t="n"/>
      <c r="V1406" s="59" t="n"/>
      <c r="W1406" s="59" t="n"/>
      <c r="X1406" s="59" t="n"/>
      <c r="Y1406" s="59" t="n"/>
      <c r="Z1406" s="59" t="n"/>
      <c r="AA1406" s="59" t="n"/>
      <c r="AB1406" s="59" t="n"/>
      <c r="AC1406" s="59" t="n"/>
      <c r="AD1406" s="59" t="n"/>
      <c r="AE1406" s="59" t="n"/>
      <c r="AF1406" s="59" t="n"/>
      <c r="AG1406" s="59" t="n"/>
      <c r="AH1406" s="59" t="n"/>
      <c r="AI1406" s="59" t="n"/>
      <c r="AJ1406" s="59" t="n"/>
      <c r="AK1406" s="59" t="n"/>
      <c r="AL1406" s="59" t="n"/>
      <c r="AM1406" s="59" t="n"/>
      <c r="AN1406" s="59" t="n"/>
      <c r="AO1406" s="59" t="n"/>
      <c r="AP1406" s="59" t="n"/>
      <c r="AQ1406" s="59" t="n"/>
      <c r="AR1406" s="59" t="n"/>
      <c r="AS1406" s="59" t="n"/>
      <c r="AT1406" s="59" t="n"/>
      <c r="AU1406" s="59" t="n"/>
      <c r="AV1406" s="59" t="n"/>
      <c r="AW1406" s="59" t="n"/>
      <c r="AX1406" s="59" t="n"/>
      <c r="AY1406" s="59" t="n"/>
      <c r="AZ1406" s="59" t="n"/>
      <c r="BA1406" s="59" t="n"/>
      <c r="BB1406" s="59" t="n"/>
      <c r="BC1406" s="59" t="n"/>
      <c r="BD1406" s="59" t="n"/>
      <c r="BE1406" s="59" t="n"/>
      <c r="BF1406" s="59" t="n"/>
      <c r="BG1406" s="59" t="n"/>
      <c r="BH1406" s="59" t="n"/>
      <c r="BI1406" s="59" t="n"/>
      <c r="BJ1406" s="59" t="n"/>
      <c r="BK1406" s="59" t="n"/>
      <c r="BL1406" s="59" t="n"/>
      <c r="BM1406" s="59" t="n"/>
      <c r="BN1406" s="59" t="n"/>
      <c r="BO1406" s="59" t="n"/>
      <c r="BP1406" s="59" t="n"/>
      <c r="BQ1406" s="59" t="n"/>
      <c r="BR1406" s="59" t="n"/>
      <c r="BS1406" s="59" t="n"/>
      <c r="BT1406" s="59" t="n"/>
      <c r="BU1406" s="59" t="n"/>
      <c r="BV1406" s="59" t="n"/>
      <c r="BW1406" s="59" t="n"/>
      <c r="BX1406" s="59" t="n"/>
      <c r="BY1406" s="59" t="n"/>
      <c r="BZ1406" s="59" t="n"/>
      <c r="CA1406" s="59" t="n"/>
      <c r="CB1406" s="59" t="n"/>
      <c r="CC1406" s="59" t="n"/>
      <c r="CD1406" s="59" t="n"/>
      <c r="CE1406" s="59" t="n"/>
      <c r="CF1406" s="59" t="n"/>
      <c r="CG1406" s="59" t="n"/>
      <c r="CH1406" s="59" t="n"/>
      <c r="CI1406" s="59" t="n"/>
      <c r="CJ1406" s="59" t="n"/>
      <c r="CK1406" s="59" t="n"/>
      <c r="CL1406" s="59" t="n"/>
      <c r="CM1406" s="59" t="n"/>
      <c r="CN1406" s="59" t="n"/>
      <c r="CO1406" s="59" t="n"/>
      <c r="CP1406" s="59" t="n"/>
      <c r="CQ1406" s="59" t="n"/>
      <c r="CR1406" s="59" t="n"/>
      <c r="CS1406" s="59" t="n"/>
      <c r="CT1406" s="59" t="n"/>
      <c r="CU1406" s="59" t="n"/>
      <c r="CV1406" s="59" t="n"/>
      <c r="CW1406" s="59" t="n"/>
      <c r="CX1406" s="59" t="n"/>
      <c r="CY1406" s="59" t="n"/>
      <c r="CZ1406" s="59" t="n"/>
    </row>
    <row r="1407">
      <c r="D1407" s="59" t="n"/>
      <c r="E1407" s="59" t="n"/>
      <c r="F1407" s="59" t="n"/>
      <c r="G1407" s="59" t="n"/>
      <c r="H1407" s="59" t="n"/>
      <c r="I1407" s="59" t="n"/>
      <c r="J1407" s="59" t="n"/>
      <c r="K1407" s="59" t="n"/>
      <c r="L1407" s="59" t="n"/>
      <c r="M1407" s="59" t="n"/>
      <c r="N1407" s="59" t="n"/>
      <c r="O1407" s="59" t="n"/>
      <c r="P1407" s="59" t="n"/>
      <c r="Q1407" s="59" t="n"/>
      <c r="R1407" s="59" t="n"/>
      <c r="S1407" s="59" t="n"/>
      <c r="T1407" s="59" t="n"/>
      <c r="U1407" s="59" t="n"/>
      <c r="V1407" s="59" t="n"/>
      <c r="W1407" s="59" t="n"/>
      <c r="X1407" s="59" t="n"/>
      <c r="Y1407" s="59" t="n"/>
      <c r="Z1407" s="59" t="n"/>
      <c r="AA1407" s="59" t="n"/>
      <c r="AB1407" s="59" t="n"/>
      <c r="AC1407" s="59" t="n"/>
      <c r="AD1407" s="59" t="n"/>
      <c r="AE1407" s="59" t="n"/>
      <c r="AF1407" s="59" t="n"/>
      <c r="AG1407" s="59" t="n"/>
      <c r="AH1407" s="59" t="n"/>
      <c r="AI1407" s="59" t="n"/>
      <c r="AJ1407" s="59" t="n"/>
      <c r="AK1407" s="59" t="n"/>
      <c r="AL1407" s="59" t="n"/>
      <c r="AM1407" s="59" t="n"/>
      <c r="AN1407" s="59" t="n"/>
      <c r="AO1407" s="59" t="n"/>
      <c r="AP1407" s="59" t="n"/>
      <c r="AQ1407" s="59" t="n"/>
      <c r="AR1407" s="59" t="n"/>
      <c r="AS1407" s="59" t="n"/>
      <c r="AT1407" s="59" t="n"/>
      <c r="AU1407" s="59" t="n"/>
      <c r="AV1407" s="59" t="n"/>
      <c r="AW1407" s="59" t="n"/>
      <c r="AX1407" s="59" t="n"/>
      <c r="AY1407" s="59" t="n"/>
      <c r="AZ1407" s="59" t="n"/>
      <c r="BA1407" s="59" t="n"/>
      <c r="BB1407" s="59" t="n"/>
      <c r="BC1407" s="59" t="n"/>
      <c r="BD1407" s="59" t="n"/>
      <c r="BE1407" s="59" t="n"/>
      <c r="BF1407" s="59" t="n"/>
      <c r="BG1407" s="59" t="n"/>
      <c r="BH1407" s="59" t="n"/>
      <c r="BI1407" s="59" t="n"/>
      <c r="BJ1407" s="59" t="n"/>
      <c r="BK1407" s="59" t="n"/>
      <c r="BL1407" s="59" t="n"/>
      <c r="BM1407" s="59" t="n"/>
      <c r="BN1407" s="59" t="n"/>
      <c r="BO1407" s="59" t="n"/>
      <c r="BP1407" s="59" t="n"/>
      <c r="BQ1407" s="59" t="n"/>
      <c r="BR1407" s="59" t="n"/>
      <c r="BS1407" s="59" t="n"/>
      <c r="BT1407" s="59" t="n"/>
      <c r="BU1407" s="59" t="n"/>
      <c r="BV1407" s="59" t="n"/>
      <c r="BW1407" s="59" t="n"/>
      <c r="BX1407" s="59" t="n"/>
      <c r="BY1407" s="59" t="n"/>
      <c r="BZ1407" s="59" t="n"/>
      <c r="CA1407" s="59" t="n"/>
      <c r="CB1407" s="59" t="n"/>
      <c r="CC1407" s="59" t="n"/>
      <c r="CD1407" s="59" t="n"/>
      <c r="CE1407" s="59" t="n"/>
      <c r="CF1407" s="59" t="n"/>
      <c r="CG1407" s="59" t="n"/>
      <c r="CH1407" s="59" t="n"/>
      <c r="CI1407" s="59" t="n"/>
      <c r="CJ1407" s="59" t="n"/>
      <c r="CK1407" s="59" t="n"/>
      <c r="CL1407" s="59" t="n"/>
      <c r="CM1407" s="59" t="n"/>
      <c r="CN1407" s="59" t="n"/>
      <c r="CO1407" s="59" t="n"/>
      <c r="CP1407" s="59" t="n"/>
      <c r="CQ1407" s="59" t="n"/>
      <c r="CR1407" s="59" t="n"/>
      <c r="CS1407" s="59" t="n"/>
      <c r="CT1407" s="59" t="n"/>
      <c r="CU1407" s="59" t="n"/>
      <c r="CV1407" s="59" t="n"/>
      <c r="CW1407" s="59" t="n"/>
      <c r="CX1407" s="59" t="n"/>
      <c r="CY1407" s="59" t="n"/>
      <c r="CZ1407" s="59" t="n"/>
    </row>
    <row r="1408">
      <c r="D1408" s="107" t="n"/>
      <c r="E1408" s="107" t="n"/>
      <c r="F1408" s="107" t="n"/>
      <c r="G1408" s="107" t="n"/>
      <c r="H1408" s="107" t="n"/>
      <c r="I1408" s="107" t="n"/>
      <c r="J1408" s="107" t="n"/>
      <c r="K1408" s="107" t="n"/>
      <c r="L1408" s="107" t="n"/>
      <c r="M1408" s="107" t="n"/>
      <c r="N1408" s="107" t="n"/>
      <c r="O1408" s="107" t="n"/>
      <c r="P1408" s="107" t="n"/>
      <c r="Q1408" s="107" t="n"/>
      <c r="R1408" s="107" t="n"/>
      <c r="S1408" s="107" t="n"/>
      <c r="T1408" s="107" t="n"/>
      <c r="U1408" s="107" t="n"/>
      <c r="V1408" s="107" t="n"/>
      <c r="W1408" s="107" t="n"/>
      <c r="X1408" s="107" t="n"/>
      <c r="Y1408" s="107" t="n"/>
      <c r="Z1408" s="107" t="n"/>
      <c r="AA1408" s="107" t="n"/>
      <c r="AB1408" s="107" t="n"/>
      <c r="AC1408" s="107" t="n"/>
      <c r="AD1408" s="107" t="n"/>
      <c r="AE1408" s="107" t="n"/>
      <c r="AF1408" s="107" t="n"/>
      <c r="AG1408" s="107" t="n"/>
      <c r="AH1408" s="107" t="n"/>
      <c r="AI1408" s="107" t="n"/>
      <c r="AJ1408" s="107" t="n"/>
      <c r="AK1408" s="107" t="n"/>
      <c r="AL1408" s="107" t="n"/>
      <c r="AM1408" s="107" t="n"/>
      <c r="AN1408" s="107" t="n"/>
      <c r="AO1408" s="107" t="n"/>
      <c r="AP1408" s="107" t="n"/>
      <c r="AQ1408" s="107" t="n"/>
      <c r="AR1408" s="107" t="n"/>
      <c r="AS1408" s="107" t="n"/>
      <c r="AT1408" s="107" t="n"/>
      <c r="AU1408" s="107" t="n"/>
      <c r="AV1408" s="107" t="n"/>
      <c r="AW1408" s="107" t="n"/>
      <c r="AX1408" s="107" t="n"/>
      <c r="AY1408" s="107" t="n"/>
      <c r="AZ1408" s="107" t="n"/>
      <c r="BA1408" s="107" t="n"/>
      <c r="BB1408" s="107" t="n"/>
      <c r="BC1408" s="107" t="n"/>
      <c r="BD1408" s="107" t="n"/>
      <c r="BE1408" s="107" t="n"/>
      <c r="BF1408" s="107" t="n"/>
      <c r="BG1408" s="107" t="n"/>
      <c r="BH1408" s="107" t="n"/>
      <c r="BI1408" s="107" t="n"/>
      <c r="BJ1408" s="107" t="n"/>
      <c r="BK1408" s="107" t="n"/>
      <c r="BL1408" s="107" t="n"/>
      <c r="BM1408" s="107" t="n"/>
      <c r="BN1408" s="107" t="n"/>
      <c r="BO1408" s="107" t="n"/>
      <c r="BP1408" s="107" t="n"/>
      <c r="BQ1408" s="107" t="n"/>
      <c r="BR1408" s="107" t="n"/>
      <c r="BS1408" s="107" t="n"/>
      <c r="BT1408" s="107" t="n"/>
      <c r="BU1408" s="107" t="n"/>
      <c r="BV1408" s="107" t="n"/>
      <c r="BW1408" s="107" t="n"/>
      <c r="BX1408" s="107" t="n"/>
      <c r="BY1408" s="107" t="n"/>
      <c r="BZ1408" s="107" t="n"/>
      <c r="CA1408" s="107" t="n"/>
      <c r="CB1408" s="107" t="n"/>
      <c r="CC1408" s="107" t="n"/>
      <c r="CD1408" s="107" t="n"/>
      <c r="CE1408" s="107" t="n"/>
      <c r="CF1408" s="107" t="n"/>
      <c r="CG1408" s="107" t="n"/>
      <c r="CH1408" s="107" t="n"/>
      <c r="CI1408" s="107" t="n"/>
      <c r="CJ1408" s="107" t="n"/>
      <c r="CK1408" s="107" t="n"/>
      <c r="CL1408" s="107" t="n"/>
      <c r="CM1408" s="107" t="n"/>
      <c r="CN1408" s="107" t="n"/>
      <c r="CO1408" s="107" t="n"/>
      <c r="CP1408" s="107" t="n"/>
      <c r="CQ1408" s="107" t="n"/>
      <c r="CR1408" s="107" t="n"/>
      <c r="CS1408" s="107" t="n"/>
      <c r="CT1408" s="107" t="n"/>
      <c r="CU1408" s="107" t="n"/>
      <c r="CV1408" s="107" t="n"/>
      <c r="CW1408" s="107" t="n"/>
      <c r="CX1408" s="107" t="n"/>
      <c r="CY1408" s="107" t="n"/>
      <c r="CZ1408" s="107" t="n"/>
    </row>
    <row r="1411">
      <c r="A1411" s="2">
        <f>IF($A1404="","","   projections")</f>
        <v/>
      </c>
      <c r="B1411" s="68">
        <f>IF($A1404="",0,COUNT($E1412:$CZ1412))</f>
        <v/>
      </c>
      <c r="C1411" s="69">
        <f>IF($B1411=0,0,MAX($E1412:$CZ1412))</f>
        <v/>
      </c>
      <c r="D1411" s="58">
        <f>_xll.BDS($A1404,'Field Check'!$C$42,"headers=y","startcol=1","endcol=3","dir=h")</f>
        <v/>
      </c>
      <c r="E1411" s="59" t="n"/>
      <c r="F1411" s="59" t="n"/>
      <c r="G1411" s="59" t="n"/>
      <c r="H1411" s="59" t="n"/>
      <c r="I1411" s="59" t="n"/>
      <c r="J1411" s="59" t="n"/>
      <c r="K1411" s="59" t="n"/>
      <c r="L1411" s="59" t="n"/>
      <c r="M1411" s="59" t="n"/>
      <c r="N1411" s="59" t="n"/>
      <c r="O1411" s="59" t="n"/>
      <c r="P1411" s="59" t="n"/>
      <c r="Q1411" s="59" t="n"/>
      <c r="R1411" s="59" t="n"/>
      <c r="S1411" s="59" t="n"/>
      <c r="T1411" s="59" t="n"/>
      <c r="U1411" s="59" t="n"/>
      <c r="V1411" s="59" t="n"/>
      <c r="W1411" s="59" t="n"/>
      <c r="X1411" s="59" t="n"/>
      <c r="Y1411" s="59" t="n"/>
      <c r="Z1411" s="59" t="n"/>
      <c r="AA1411" s="59" t="n"/>
      <c r="AB1411" s="59" t="n"/>
      <c r="AC1411" s="59" t="n"/>
      <c r="AD1411" s="59" t="n"/>
      <c r="AE1411" s="59" t="n"/>
      <c r="AF1411" s="59" t="n"/>
      <c r="AG1411" s="59" t="n"/>
      <c r="AH1411" s="59" t="n"/>
      <c r="AI1411" s="59" t="n"/>
      <c r="AJ1411" s="59" t="n"/>
      <c r="AK1411" s="59" t="n"/>
      <c r="AL1411" s="59" t="n"/>
      <c r="AM1411" s="59" t="n"/>
      <c r="AN1411" s="59" t="n"/>
      <c r="AO1411" s="59" t="n"/>
      <c r="AP1411" s="59" t="n"/>
      <c r="AQ1411" s="59" t="n"/>
      <c r="AR1411" s="59" t="n"/>
      <c r="AS1411" s="59" t="n"/>
      <c r="AT1411" s="59" t="n"/>
      <c r="AU1411" s="59" t="n"/>
      <c r="AV1411" s="59" t="n"/>
      <c r="AW1411" s="59" t="n"/>
      <c r="AX1411" s="59" t="n"/>
      <c r="AY1411" s="59" t="n"/>
      <c r="AZ1411" s="59" t="n"/>
      <c r="BA1411" s="59" t="n"/>
      <c r="BB1411" s="59" t="n"/>
      <c r="BC1411" s="59" t="n"/>
      <c r="BD1411" s="59" t="n"/>
      <c r="BE1411" s="59" t="n"/>
      <c r="BF1411" s="59" t="n"/>
      <c r="BG1411" s="59" t="n"/>
      <c r="BH1411" s="59" t="n"/>
      <c r="BI1411" s="59" t="n"/>
      <c r="BJ1411" s="59" t="n"/>
      <c r="BK1411" s="59" t="n"/>
      <c r="BL1411" s="59" t="n"/>
      <c r="BM1411" s="59" t="n"/>
      <c r="BN1411" s="59" t="n"/>
      <c r="BO1411" s="59" t="n"/>
      <c r="BP1411" s="59" t="n"/>
      <c r="BQ1411" s="59" t="n"/>
      <c r="BR1411" s="59" t="n"/>
      <c r="BS1411" s="59" t="n"/>
      <c r="BT1411" s="59" t="n"/>
      <c r="BU1411" s="59" t="n"/>
      <c r="BV1411" s="59" t="n"/>
      <c r="BW1411" s="59" t="n"/>
      <c r="BX1411" s="59" t="n"/>
      <c r="BY1411" s="59" t="n"/>
      <c r="BZ1411" s="59" t="n"/>
      <c r="CA1411" s="59" t="n"/>
      <c r="CB1411" s="59" t="n"/>
      <c r="CC1411" s="59" t="n"/>
      <c r="CD1411" s="59" t="n"/>
      <c r="CE1411" s="59" t="n"/>
      <c r="CF1411" s="59" t="n"/>
      <c r="CG1411" s="59" t="n"/>
      <c r="CH1411" s="59" t="n"/>
      <c r="CI1411" s="59" t="n"/>
      <c r="CJ1411" s="59" t="n"/>
      <c r="CK1411" s="59" t="n"/>
      <c r="CL1411" s="59" t="n"/>
      <c r="CM1411" s="59" t="n"/>
      <c r="CN1411" s="59" t="n"/>
      <c r="CO1411" s="59" t="n"/>
      <c r="CP1411" s="59" t="n"/>
      <c r="CQ1411" s="59" t="n"/>
      <c r="CR1411" s="59" t="n"/>
      <c r="CS1411" s="59" t="n"/>
      <c r="CT1411" s="59" t="n"/>
      <c r="CU1411" s="59" t="n"/>
      <c r="CV1411" s="59" t="n"/>
      <c r="CW1411" s="59" t="n"/>
      <c r="CX1411" s="59" t="n"/>
      <c r="CY1411" s="59" t="n"/>
      <c r="CZ1411" s="59" t="n"/>
    </row>
    <row r="1412">
      <c r="D1412" s="59" t="n"/>
      <c r="E1412" s="59" t="n"/>
      <c r="F1412" s="59" t="n"/>
      <c r="G1412" s="59" t="n"/>
      <c r="H1412" s="59" t="n"/>
      <c r="I1412" s="59" t="n"/>
      <c r="J1412" s="59" t="n"/>
      <c r="K1412" s="59" t="n"/>
      <c r="L1412" s="59" t="n"/>
      <c r="M1412" s="59" t="n"/>
      <c r="N1412" s="59" t="n"/>
      <c r="O1412" s="59" t="n"/>
      <c r="P1412" s="59" t="n"/>
      <c r="Q1412" s="59" t="n"/>
      <c r="R1412" s="59" t="n"/>
      <c r="S1412" s="59" t="n"/>
      <c r="T1412" s="59" t="n"/>
      <c r="U1412" s="59" t="n"/>
      <c r="V1412" s="59" t="n"/>
      <c r="W1412" s="59" t="n"/>
      <c r="X1412" s="59" t="n"/>
      <c r="Y1412" s="59" t="n"/>
      <c r="Z1412" s="59" t="n"/>
      <c r="AA1412" s="59" t="n"/>
      <c r="AB1412" s="59" t="n"/>
      <c r="AC1412" s="59" t="n"/>
      <c r="AD1412" s="59" t="n"/>
      <c r="AE1412" s="59" t="n"/>
      <c r="AF1412" s="59" t="n"/>
      <c r="AG1412" s="59" t="n"/>
      <c r="AH1412" s="59" t="n"/>
      <c r="AI1412" s="59" t="n"/>
      <c r="AJ1412" s="59" t="n"/>
      <c r="AK1412" s="59" t="n"/>
      <c r="AL1412" s="59" t="n"/>
      <c r="AM1412" s="59" t="n"/>
      <c r="AN1412" s="59" t="n"/>
      <c r="AO1412" s="59" t="n"/>
      <c r="AP1412" s="59" t="n"/>
      <c r="AQ1412" s="59" t="n"/>
      <c r="AR1412" s="59" t="n"/>
      <c r="AS1412" s="59" t="n"/>
      <c r="AT1412" s="59" t="n"/>
      <c r="AU1412" s="59" t="n"/>
      <c r="AV1412" s="59" t="n"/>
      <c r="AW1412" s="59" t="n"/>
      <c r="AX1412" s="59" t="n"/>
      <c r="AY1412" s="59" t="n"/>
      <c r="AZ1412" s="59" t="n"/>
      <c r="BA1412" s="59" t="n"/>
      <c r="BB1412" s="59" t="n"/>
      <c r="BC1412" s="59" t="n"/>
      <c r="BD1412" s="59" t="n"/>
      <c r="BE1412" s="59" t="n"/>
      <c r="BF1412" s="59" t="n"/>
      <c r="BG1412" s="59" t="n"/>
      <c r="BH1412" s="59" t="n"/>
      <c r="BI1412" s="59" t="n"/>
      <c r="BJ1412" s="59" t="n"/>
      <c r="BK1412" s="59" t="n"/>
      <c r="BL1412" s="59" t="n"/>
      <c r="BM1412" s="59" t="n"/>
      <c r="BN1412" s="59" t="n"/>
      <c r="BO1412" s="59" t="n"/>
      <c r="BP1412" s="59" t="n"/>
      <c r="BQ1412" s="59" t="n"/>
      <c r="BR1412" s="59" t="n"/>
      <c r="BS1412" s="59" t="n"/>
      <c r="BT1412" s="59" t="n"/>
      <c r="BU1412" s="59" t="n"/>
      <c r="BV1412" s="59" t="n"/>
      <c r="BW1412" s="59" t="n"/>
      <c r="BX1412" s="59" t="n"/>
      <c r="BY1412" s="59" t="n"/>
      <c r="BZ1412" s="59" t="n"/>
      <c r="CA1412" s="59" t="n"/>
      <c r="CB1412" s="59" t="n"/>
      <c r="CC1412" s="59" t="n"/>
      <c r="CD1412" s="59" t="n"/>
      <c r="CE1412" s="59" t="n"/>
      <c r="CF1412" s="59" t="n"/>
      <c r="CG1412" s="59" t="n"/>
      <c r="CH1412" s="59" t="n"/>
      <c r="CI1412" s="59" t="n"/>
      <c r="CJ1412" s="59" t="n"/>
      <c r="CK1412" s="59" t="n"/>
      <c r="CL1412" s="59" t="n"/>
      <c r="CM1412" s="59" t="n"/>
      <c r="CN1412" s="59" t="n"/>
      <c r="CO1412" s="59" t="n"/>
      <c r="CP1412" s="59" t="n"/>
      <c r="CQ1412" s="59" t="n"/>
      <c r="CR1412" s="59" t="n"/>
      <c r="CS1412" s="59" t="n"/>
      <c r="CT1412" s="59" t="n"/>
      <c r="CU1412" s="59" t="n"/>
      <c r="CV1412" s="59" t="n"/>
      <c r="CW1412" s="59" t="n"/>
      <c r="CX1412" s="59" t="n"/>
      <c r="CY1412" s="59" t="n"/>
      <c r="CZ1412" s="59" t="n"/>
    </row>
    <row r="1413">
      <c r="D1413" s="107" t="n"/>
      <c r="E1413" s="107" t="n"/>
      <c r="F1413" s="107" t="n"/>
      <c r="G1413" s="107" t="n"/>
      <c r="H1413" s="107" t="n"/>
      <c r="I1413" s="107" t="n"/>
      <c r="J1413" s="107" t="n"/>
      <c r="K1413" s="107" t="n"/>
      <c r="L1413" s="107" t="n"/>
      <c r="M1413" s="107" t="n"/>
      <c r="N1413" s="107" t="n"/>
      <c r="O1413" s="107" t="n"/>
      <c r="P1413" s="107" t="n"/>
      <c r="Q1413" s="107" t="n"/>
      <c r="R1413" s="107" t="n"/>
      <c r="S1413" s="107" t="n"/>
      <c r="T1413" s="107" t="n"/>
      <c r="U1413" s="107" t="n"/>
      <c r="V1413" s="107" t="n"/>
      <c r="W1413" s="107" t="n"/>
      <c r="X1413" s="107" t="n"/>
      <c r="Y1413" s="107" t="n"/>
      <c r="Z1413" s="107" t="n"/>
      <c r="AA1413" s="107" t="n"/>
      <c r="AB1413" s="107" t="n"/>
      <c r="AC1413" s="107" t="n"/>
      <c r="AD1413" s="107" t="n"/>
      <c r="AE1413" s="107" t="n"/>
      <c r="AF1413" s="107" t="n"/>
      <c r="AG1413" s="107" t="n"/>
      <c r="AH1413" s="107" t="n"/>
      <c r="AI1413" s="107" t="n"/>
      <c r="AJ1413" s="107" t="n"/>
      <c r="AK1413" s="107" t="n"/>
      <c r="AL1413" s="107" t="n"/>
      <c r="AM1413" s="107" t="n"/>
      <c r="AN1413" s="107" t="n"/>
      <c r="AO1413" s="107" t="n"/>
      <c r="AP1413" s="107" t="n"/>
      <c r="AQ1413" s="107" t="n"/>
      <c r="AR1413" s="107" t="n"/>
      <c r="AS1413" s="107" t="n"/>
      <c r="AT1413" s="107" t="n"/>
      <c r="AU1413" s="107" t="n"/>
      <c r="AV1413" s="107" t="n"/>
      <c r="AW1413" s="107" t="n"/>
      <c r="AX1413" s="107" t="n"/>
      <c r="AY1413" s="107" t="n"/>
      <c r="AZ1413" s="107" t="n"/>
      <c r="BA1413" s="107" t="n"/>
      <c r="BB1413" s="107" t="n"/>
      <c r="BC1413" s="107" t="n"/>
      <c r="BD1413" s="107" t="n"/>
      <c r="BE1413" s="107" t="n"/>
      <c r="BF1413" s="107" t="n"/>
      <c r="BG1413" s="107" t="n"/>
      <c r="BH1413" s="107" t="n"/>
      <c r="BI1413" s="107" t="n"/>
      <c r="BJ1413" s="107" t="n"/>
      <c r="BK1413" s="107" t="n"/>
      <c r="BL1413" s="107" t="n"/>
      <c r="BM1413" s="107" t="n"/>
      <c r="BN1413" s="107" t="n"/>
      <c r="BO1413" s="107" t="n"/>
      <c r="BP1413" s="107" t="n"/>
      <c r="BQ1413" s="107" t="n"/>
      <c r="BR1413" s="107" t="n"/>
      <c r="BS1413" s="107" t="n"/>
      <c r="BT1413" s="107" t="n"/>
      <c r="BU1413" s="107" t="n"/>
      <c r="BV1413" s="107" t="n"/>
      <c r="BW1413" s="107" t="n"/>
      <c r="BX1413" s="107" t="n"/>
      <c r="BY1413" s="107" t="n"/>
      <c r="BZ1413" s="107" t="n"/>
      <c r="CA1413" s="107" t="n"/>
      <c r="CB1413" s="107" t="n"/>
      <c r="CC1413" s="107" t="n"/>
      <c r="CD1413" s="107" t="n"/>
      <c r="CE1413" s="107" t="n"/>
      <c r="CF1413" s="107" t="n"/>
      <c r="CG1413" s="107" t="n"/>
      <c r="CH1413" s="107" t="n"/>
      <c r="CI1413" s="107" t="n"/>
      <c r="CJ1413" s="107" t="n"/>
      <c r="CK1413" s="107" t="n"/>
      <c r="CL1413" s="107" t="n"/>
      <c r="CM1413" s="107" t="n"/>
      <c r="CN1413" s="107" t="n"/>
      <c r="CO1413" s="107" t="n"/>
      <c r="CP1413" s="107" t="n"/>
      <c r="CQ1413" s="107" t="n"/>
      <c r="CR1413" s="107" t="n"/>
      <c r="CS1413" s="107" t="n"/>
      <c r="CT1413" s="107" t="n"/>
      <c r="CU1413" s="107" t="n"/>
      <c r="CV1413" s="107" t="n"/>
      <c r="CW1413" s="107" t="n"/>
      <c r="CX1413" s="107" t="n"/>
      <c r="CY1413" s="107" t="n"/>
      <c r="CZ1413" s="107" t="n"/>
    </row>
    <row r="1415">
      <c r="A1415" s="126">
        <f>IF('AS51'!$C$134="","",'AS51'!$C$134)</f>
        <v/>
      </c>
      <c r="B1415" s="68">
        <f>IF($A1415="",0,COUNT($E1416:$CZ1416))</f>
        <v/>
      </c>
      <c r="C1415" s="69">
        <f>IF($B1415=0,0,MAX($E1416:$CZ1416))</f>
        <v/>
      </c>
      <c r="D1415" s="58">
        <f>_xll.BDS($A1415,'Field Check'!$C$44,"headers=y","startcol=1","endcol=7","dir=h","DVD_START_DT",'Field Check'!$C$59,"DVD_END_DT",'Field Check'!$D$59)</f>
        <v/>
      </c>
      <c r="E1415" s="59" t="n"/>
      <c r="F1415" s="59" t="n"/>
      <c r="G1415" s="59" t="n"/>
      <c r="H1415" s="59" t="n"/>
      <c r="I1415" s="59" t="n"/>
      <c r="J1415" s="59" t="n"/>
      <c r="K1415" s="59" t="n"/>
      <c r="L1415" s="59" t="n"/>
      <c r="M1415" s="59" t="n"/>
      <c r="N1415" s="59" t="n"/>
      <c r="O1415" s="59" t="n"/>
      <c r="P1415" s="59" t="n"/>
      <c r="Q1415" s="59" t="n"/>
      <c r="R1415" s="59" t="n"/>
      <c r="S1415" s="59" t="n"/>
      <c r="T1415" s="59" t="n"/>
      <c r="U1415" s="59" t="n"/>
      <c r="V1415" s="59" t="n"/>
      <c r="W1415" s="59" t="n"/>
      <c r="X1415" s="59" t="n"/>
      <c r="Y1415" s="59" t="n"/>
      <c r="Z1415" s="59" t="n"/>
      <c r="AA1415" s="59" t="n"/>
      <c r="AB1415" s="59" t="n"/>
      <c r="AC1415" s="59" t="n"/>
      <c r="AD1415" s="59" t="n"/>
      <c r="AE1415" s="59" t="n"/>
      <c r="AF1415" s="59" t="n"/>
      <c r="AG1415" s="59" t="n"/>
      <c r="AH1415" s="59" t="n"/>
      <c r="AI1415" s="59" t="n"/>
      <c r="AJ1415" s="59" t="n"/>
      <c r="AK1415" s="59" t="n"/>
      <c r="AL1415" s="59" t="n"/>
      <c r="AM1415" s="59" t="n"/>
      <c r="AN1415" s="59" t="n"/>
      <c r="AO1415" s="59" t="n"/>
      <c r="AP1415" s="59" t="n"/>
      <c r="AQ1415" s="59" t="n"/>
      <c r="AR1415" s="59" t="n"/>
      <c r="AS1415" s="59" t="n"/>
      <c r="AT1415" s="59" t="n"/>
      <c r="AU1415" s="59" t="n"/>
      <c r="AV1415" s="59" t="n"/>
      <c r="AW1415" s="59" t="n"/>
      <c r="AX1415" s="59" t="n"/>
      <c r="AY1415" s="59" t="n"/>
      <c r="AZ1415" s="59" t="n"/>
      <c r="BA1415" s="59" t="n"/>
      <c r="BB1415" s="59" t="n"/>
      <c r="BC1415" s="59" t="n"/>
      <c r="BD1415" s="59" t="n"/>
      <c r="BE1415" s="59" t="n"/>
      <c r="BF1415" s="59" t="n"/>
      <c r="BG1415" s="59" t="n"/>
      <c r="BH1415" s="59" t="n"/>
      <c r="BI1415" s="59" t="n"/>
      <c r="BJ1415" s="59" t="n"/>
      <c r="BK1415" s="59" t="n"/>
      <c r="BL1415" s="59" t="n"/>
      <c r="BM1415" s="59" t="n"/>
      <c r="BN1415" s="59" t="n"/>
      <c r="BO1415" s="59" t="n"/>
      <c r="BP1415" s="59" t="n"/>
      <c r="BQ1415" s="59" t="n"/>
      <c r="BR1415" s="59" t="n"/>
      <c r="BS1415" s="59" t="n"/>
      <c r="BT1415" s="59" t="n"/>
      <c r="BU1415" s="59" t="n"/>
      <c r="BV1415" s="59" t="n"/>
      <c r="BW1415" s="59" t="n"/>
      <c r="BX1415" s="59" t="n"/>
      <c r="BY1415" s="59" t="n"/>
      <c r="BZ1415" s="59" t="n"/>
      <c r="CA1415" s="59" t="n"/>
      <c r="CB1415" s="59" t="n"/>
      <c r="CC1415" s="59" t="n"/>
      <c r="CD1415" s="59" t="n"/>
      <c r="CE1415" s="59" t="n"/>
      <c r="CF1415" s="59" t="n"/>
      <c r="CG1415" s="59" t="n"/>
      <c r="CH1415" s="59" t="n"/>
      <c r="CI1415" s="59" t="n"/>
      <c r="CJ1415" s="59" t="n"/>
      <c r="CK1415" s="59" t="n"/>
      <c r="CL1415" s="59" t="n"/>
      <c r="CM1415" s="59" t="n"/>
      <c r="CN1415" s="59" t="n"/>
      <c r="CO1415" s="59" t="n"/>
      <c r="CP1415" s="59" t="n"/>
      <c r="CQ1415" s="59" t="n"/>
      <c r="CR1415" s="59" t="n"/>
      <c r="CS1415" s="59" t="n"/>
      <c r="CT1415" s="59" t="n"/>
      <c r="CU1415" s="59" t="n"/>
      <c r="CV1415" s="59" t="n"/>
      <c r="CW1415" s="59" t="n"/>
      <c r="CX1415" s="59" t="n"/>
      <c r="CY1415" s="59" t="n"/>
      <c r="CZ1415" s="59" t="n"/>
    </row>
    <row r="1416">
      <c r="D1416" s="59" t="n"/>
      <c r="E1416" s="59" t="n"/>
      <c r="F1416" s="59" t="n"/>
      <c r="G1416" s="59" t="n"/>
      <c r="H1416" s="59" t="n"/>
      <c r="I1416" s="59" t="n"/>
      <c r="J1416" s="59" t="n"/>
      <c r="K1416" s="59" t="n"/>
      <c r="L1416" s="59" t="n"/>
      <c r="M1416" s="59" t="n"/>
      <c r="N1416" s="59" t="n"/>
      <c r="O1416" s="59" t="n"/>
      <c r="P1416" s="59" t="n"/>
      <c r="Q1416" s="59" t="n"/>
      <c r="R1416" s="59" t="n"/>
      <c r="S1416" s="59" t="n"/>
      <c r="T1416" s="59" t="n"/>
      <c r="U1416" s="59" t="n"/>
      <c r="V1416" s="59" t="n"/>
      <c r="W1416" s="59" t="n"/>
      <c r="X1416" s="59" t="n"/>
      <c r="Y1416" s="59" t="n"/>
      <c r="Z1416" s="59" t="n"/>
      <c r="AA1416" s="59" t="n"/>
      <c r="AB1416" s="59" t="n"/>
      <c r="AC1416" s="59" t="n"/>
      <c r="AD1416" s="59" t="n"/>
      <c r="AE1416" s="59" t="n"/>
      <c r="AF1416" s="59" t="n"/>
      <c r="AG1416" s="59" t="n"/>
      <c r="AH1416" s="59" t="n"/>
      <c r="AI1416" s="59" t="n"/>
      <c r="AJ1416" s="59" t="n"/>
      <c r="AK1416" s="59" t="n"/>
      <c r="AL1416" s="59" t="n"/>
      <c r="AM1416" s="59" t="n"/>
      <c r="AN1416" s="59" t="n"/>
      <c r="AO1416" s="59" t="n"/>
      <c r="AP1416" s="59" t="n"/>
      <c r="AQ1416" s="59" t="n"/>
      <c r="AR1416" s="59" t="n"/>
      <c r="AS1416" s="59" t="n"/>
      <c r="AT1416" s="59" t="n"/>
      <c r="AU1416" s="59" t="n"/>
      <c r="AV1416" s="59" t="n"/>
      <c r="AW1416" s="59" t="n"/>
      <c r="AX1416" s="59" t="n"/>
      <c r="AY1416" s="59" t="n"/>
      <c r="AZ1416" s="59" t="n"/>
      <c r="BA1416" s="59" t="n"/>
      <c r="BB1416" s="59" t="n"/>
      <c r="BC1416" s="59" t="n"/>
      <c r="BD1416" s="59" t="n"/>
      <c r="BE1416" s="59" t="n"/>
      <c r="BF1416" s="59" t="n"/>
      <c r="BG1416" s="59" t="n"/>
      <c r="BH1416" s="59" t="n"/>
      <c r="BI1416" s="59" t="n"/>
      <c r="BJ1416" s="59" t="n"/>
      <c r="BK1416" s="59" t="n"/>
      <c r="BL1416" s="59" t="n"/>
      <c r="BM1416" s="59" t="n"/>
      <c r="BN1416" s="59" t="n"/>
      <c r="BO1416" s="59" t="n"/>
      <c r="BP1416" s="59" t="n"/>
      <c r="BQ1416" s="59" t="n"/>
      <c r="BR1416" s="59" t="n"/>
      <c r="BS1416" s="59" t="n"/>
      <c r="BT1416" s="59" t="n"/>
      <c r="BU1416" s="59" t="n"/>
      <c r="BV1416" s="59" t="n"/>
      <c r="BW1416" s="59" t="n"/>
      <c r="BX1416" s="59" t="n"/>
      <c r="BY1416" s="59" t="n"/>
      <c r="BZ1416" s="59" t="n"/>
      <c r="CA1416" s="59" t="n"/>
      <c r="CB1416" s="59" t="n"/>
      <c r="CC1416" s="59" t="n"/>
      <c r="CD1416" s="59" t="n"/>
      <c r="CE1416" s="59" t="n"/>
      <c r="CF1416" s="59" t="n"/>
      <c r="CG1416" s="59" t="n"/>
      <c r="CH1416" s="59" t="n"/>
      <c r="CI1416" s="59" t="n"/>
      <c r="CJ1416" s="59" t="n"/>
      <c r="CK1416" s="59" t="n"/>
      <c r="CL1416" s="59" t="n"/>
      <c r="CM1416" s="59" t="n"/>
      <c r="CN1416" s="59" t="n"/>
      <c r="CO1416" s="59" t="n"/>
      <c r="CP1416" s="59" t="n"/>
      <c r="CQ1416" s="59" t="n"/>
      <c r="CR1416" s="59" t="n"/>
      <c r="CS1416" s="59" t="n"/>
      <c r="CT1416" s="59" t="n"/>
      <c r="CU1416" s="59" t="n"/>
      <c r="CV1416" s="59" t="n"/>
      <c r="CW1416" s="59" t="n"/>
      <c r="CX1416" s="59" t="n"/>
      <c r="CY1416" s="59" t="n"/>
      <c r="CZ1416" s="59" t="n"/>
    </row>
    <row r="1417">
      <c r="D1417" s="59" t="n"/>
      <c r="E1417" s="59" t="n"/>
      <c r="F1417" s="59" t="n"/>
      <c r="G1417" s="59" t="n"/>
      <c r="H1417" s="59" t="n"/>
      <c r="I1417" s="59" t="n"/>
      <c r="J1417" s="59" t="n"/>
      <c r="K1417" s="59" t="n"/>
      <c r="L1417" s="59" t="n"/>
      <c r="M1417" s="59" t="n"/>
      <c r="N1417" s="59" t="n"/>
      <c r="O1417" s="59" t="n"/>
      <c r="P1417" s="59" t="n"/>
      <c r="Q1417" s="59" t="n"/>
      <c r="R1417" s="59" t="n"/>
      <c r="S1417" s="59" t="n"/>
      <c r="T1417" s="59" t="n"/>
      <c r="U1417" s="59" t="n"/>
      <c r="V1417" s="59" t="n"/>
      <c r="W1417" s="59" t="n"/>
      <c r="X1417" s="59" t="n"/>
      <c r="Y1417" s="59" t="n"/>
      <c r="Z1417" s="59" t="n"/>
      <c r="AA1417" s="59" t="n"/>
      <c r="AB1417" s="59" t="n"/>
      <c r="AC1417" s="59" t="n"/>
      <c r="AD1417" s="59" t="n"/>
      <c r="AE1417" s="59" t="n"/>
      <c r="AF1417" s="59" t="n"/>
      <c r="AG1417" s="59" t="n"/>
      <c r="AH1417" s="59" t="n"/>
      <c r="AI1417" s="59" t="n"/>
      <c r="AJ1417" s="59" t="n"/>
      <c r="AK1417" s="59" t="n"/>
      <c r="AL1417" s="59" t="n"/>
      <c r="AM1417" s="59" t="n"/>
      <c r="AN1417" s="59" t="n"/>
      <c r="AO1417" s="59" t="n"/>
      <c r="AP1417" s="59" t="n"/>
      <c r="AQ1417" s="59" t="n"/>
      <c r="AR1417" s="59" t="n"/>
      <c r="AS1417" s="59" t="n"/>
      <c r="AT1417" s="59" t="n"/>
      <c r="AU1417" s="59" t="n"/>
      <c r="AV1417" s="59" t="n"/>
      <c r="AW1417" s="59" t="n"/>
      <c r="AX1417" s="59" t="n"/>
      <c r="AY1417" s="59" t="n"/>
      <c r="AZ1417" s="59" t="n"/>
      <c r="BA1417" s="59" t="n"/>
      <c r="BB1417" s="59" t="n"/>
      <c r="BC1417" s="59" t="n"/>
      <c r="BD1417" s="59" t="n"/>
      <c r="BE1417" s="59" t="n"/>
      <c r="BF1417" s="59" t="n"/>
      <c r="BG1417" s="59" t="n"/>
      <c r="BH1417" s="59" t="n"/>
      <c r="BI1417" s="59" t="n"/>
      <c r="BJ1417" s="59" t="n"/>
      <c r="BK1417" s="59" t="n"/>
      <c r="BL1417" s="59" t="n"/>
      <c r="BM1417" s="59" t="n"/>
      <c r="BN1417" s="59" t="n"/>
      <c r="BO1417" s="59" t="n"/>
      <c r="BP1417" s="59" t="n"/>
      <c r="BQ1417" s="59" t="n"/>
      <c r="BR1417" s="59" t="n"/>
      <c r="BS1417" s="59" t="n"/>
      <c r="BT1417" s="59" t="n"/>
      <c r="BU1417" s="59" t="n"/>
      <c r="BV1417" s="59" t="n"/>
      <c r="BW1417" s="59" t="n"/>
      <c r="BX1417" s="59" t="n"/>
      <c r="BY1417" s="59" t="n"/>
      <c r="BZ1417" s="59" t="n"/>
      <c r="CA1417" s="59" t="n"/>
      <c r="CB1417" s="59" t="n"/>
      <c r="CC1417" s="59" t="n"/>
      <c r="CD1417" s="59" t="n"/>
      <c r="CE1417" s="59" t="n"/>
      <c r="CF1417" s="59" t="n"/>
      <c r="CG1417" s="59" t="n"/>
      <c r="CH1417" s="59" t="n"/>
      <c r="CI1417" s="59" t="n"/>
      <c r="CJ1417" s="59" t="n"/>
      <c r="CK1417" s="59" t="n"/>
      <c r="CL1417" s="59" t="n"/>
      <c r="CM1417" s="59" t="n"/>
      <c r="CN1417" s="59" t="n"/>
      <c r="CO1417" s="59" t="n"/>
      <c r="CP1417" s="59" t="n"/>
      <c r="CQ1417" s="59" t="n"/>
      <c r="CR1417" s="59" t="n"/>
      <c r="CS1417" s="59" t="n"/>
      <c r="CT1417" s="59" t="n"/>
      <c r="CU1417" s="59" t="n"/>
      <c r="CV1417" s="59" t="n"/>
      <c r="CW1417" s="59" t="n"/>
      <c r="CX1417" s="59" t="n"/>
      <c r="CY1417" s="59" t="n"/>
      <c r="CZ1417" s="59" t="n"/>
    </row>
    <row r="1418">
      <c r="D1418" s="59" t="n"/>
      <c r="E1418" s="59" t="n"/>
      <c r="F1418" s="59" t="n"/>
      <c r="G1418" s="59" t="n"/>
      <c r="H1418" s="59" t="n"/>
      <c r="I1418" s="59" t="n"/>
      <c r="J1418" s="59" t="n"/>
      <c r="K1418" s="59" t="n"/>
      <c r="L1418" s="59" t="n"/>
      <c r="M1418" s="59" t="n"/>
      <c r="N1418" s="59" t="n"/>
      <c r="O1418" s="59" t="n"/>
      <c r="P1418" s="59" t="n"/>
      <c r="Q1418" s="59" t="n"/>
      <c r="R1418" s="59" t="n"/>
      <c r="S1418" s="59" t="n"/>
      <c r="T1418" s="59" t="n"/>
      <c r="U1418" s="59" t="n"/>
      <c r="V1418" s="59" t="n"/>
      <c r="W1418" s="59" t="n"/>
      <c r="X1418" s="59" t="n"/>
      <c r="Y1418" s="59" t="n"/>
      <c r="Z1418" s="59" t="n"/>
      <c r="AA1418" s="59" t="n"/>
      <c r="AB1418" s="59" t="n"/>
      <c r="AC1418" s="59" t="n"/>
      <c r="AD1418" s="59" t="n"/>
      <c r="AE1418" s="59" t="n"/>
      <c r="AF1418" s="59" t="n"/>
      <c r="AG1418" s="59" t="n"/>
      <c r="AH1418" s="59" t="n"/>
      <c r="AI1418" s="59" t="n"/>
      <c r="AJ1418" s="59" t="n"/>
      <c r="AK1418" s="59" t="n"/>
      <c r="AL1418" s="59" t="n"/>
      <c r="AM1418" s="59" t="n"/>
      <c r="AN1418" s="59" t="n"/>
      <c r="AO1418" s="59" t="n"/>
      <c r="AP1418" s="59" t="n"/>
      <c r="AQ1418" s="59" t="n"/>
      <c r="AR1418" s="59" t="n"/>
      <c r="AS1418" s="59" t="n"/>
      <c r="AT1418" s="59" t="n"/>
      <c r="AU1418" s="59" t="n"/>
      <c r="AV1418" s="59" t="n"/>
      <c r="AW1418" s="59" t="n"/>
      <c r="AX1418" s="59" t="n"/>
      <c r="AY1418" s="59" t="n"/>
      <c r="AZ1418" s="59" t="n"/>
      <c r="BA1418" s="59" t="n"/>
      <c r="BB1418" s="59" t="n"/>
      <c r="BC1418" s="59" t="n"/>
      <c r="BD1418" s="59" t="n"/>
      <c r="BE1418" s="59" t="n"/>
      <c r="BF1418" s="59" t="n"/>
      <c r="BG1418" s="59" t="n"/>
      <c r="BH1418" s="59" t="n"/>
      <c r="BI1418" s="59" t="n"/>
      <c r="BJ1418" s="59" t="n"/>
      <c r="BK1418" s="59" t="n"/>
      <c r="BL1418" s="59" t="n"/>
      <c r="BM1418" s="59" t="n"/>
      <c r="BN1418" s="59" t="n"/>
      <c r="BO1418" s="59" t="n"/>
      <c r="BP1418" s="59" t="n"/>
      <c r="BQ1418" s="59" t="n"/>
      <c r="BR1418" s="59" t="n"/>
      <c r="BS1418" s="59" t="n"/>
      <c r="BT1418" s="59" t="n"/>
      <c r="BU1418" s="59" t="n"/>
      <c r="BV1418" s="59" t="n"/>
      <c r="BW1418" s="59" t="n"/>
      <c r="BX1418" s="59" t="n"/>
      <c r="BY1418" s="59" t="n"/>
      <c r="BZ1418" s="59" t="n"/>
      <c r="CA1418" s="59" t="n"/>
      <c r="CB1418" s="59" t="n"/>
      <c r="CC1418" s="59" t="n"/>
      <c r="CD1418" s="59" t="n"/>
      <c r="CE1418" s="59" t="n"/>
      <c r="CF1418" s="59" t="n"/>
      <c r="CG1418" s="59" t="n"/>
      <c r="CH1418" s="59" t="n"/>
      <c r="CI1418" s="59" t="n"/>
      <c r="CJ1418" s="59" t="n"/>
      <c r="CK1418" s="59" t="n"/>
      <c r="CL1418" s="59" t="n"/>
      <c r="CM1418" s="59" t="n"/>
      <c r="CN1418" s="59" t="n"/>
      <c r="CO1418" s="59" t="n"/>
      <c r="CP1418" s="59" t="n"/>
      <c r="CQ1418" s="59" t="n"/>
      <c r="CR1418" s="59" t="n"/>
      <c r="CS1418" s="59" t="n"/>
      <c r="CT1418" s="59" t="n"/>
      <c r="CU1418" s="59" t="n"/>
      <c r="CV1418" s="59" t="n"/>
      <c r="CW1418" s="59" t="n"/>
      <c r="CX1418" s="59" t="n"/>
      <c r="CY1418" s="59" t="n"/>
      <c r="CZ1418" s="59" t="n"/>
    </row>
    <row r="1419">
      <c r="D1419" s="107" t="n"/>
      <c r="E1419" s="107" t="n"/>
      <c r="F1419" s="107" t="n"/>
      <c r="G1419" s="107" t="n"/>
      <c r="H1419" s="107" t="n"/>
      <c r="I1419" s="107" t="n"/>
      <c r="J1419" s="107" t="n"/>
      <c r="K1419" s="107" t="n"/>
      <c r="L1419" s="107" t="n"/>
      <c r="M1419" s="107" t="n"/>
      <c r="N1419" s="107" t="n"/>
      <c r="O1419" s="107" t="n"/>
      <c r="P1419" s="107" t="n"/>
      <c r="Q1419" s="107" t="n"/>
      <c r="R1419" s="107" t="n"/>
      <c r="S1419" s="107" t="n"/>
      <c r="T1419" s="107" t="n"/>
      <c r="U1419" s="107" t="n"/>
      <c r="V1419" s="107" t="n"/>
      <c r="W1419" s="107" t="n"/>
      <c r="X1419" s="107" t="n"/>
      <c r="Y1419" s="107" t="n"/>
      <c r="Z1419" s="107" t="n"/>
      <c r="AA1419" s="107" t="n"/>
      <c r="AB1419" s="107" t="n"/>
      <c r="AC1419" s="107" t="n"/>
      <c r="AD1419" s="107" t="n"/>
      <c r="AE1419" s="107" t="n"/>
      <c r="AF1419" s="107" t="n"/>
      <c r="AG1419" s="107" t="n"/>
      <c r="AH1419" s="107" t="n"/>
      <c r="AI1419" s="107" t="n"/>
      <c r="AJ1419" s="107" t="n"/>
      <c r="AK1419" s="107" t="n"/>
      <c r="AL1419" s="107" t="n"/>
      <c r="AM1419" s="107" t="n"/>
      <c r="AN1419" s="107" t="n"/>
      <c r="AO1419" s="107" t="n"/>
      <c r="AP1419" s="107" t="n"/>
      <c r="AQ1419" s="107" t="n"/>
      <c r="AR1419" s="107" t="n"/>
      <c r="AS1419" s="107" t="n"/>
      <c r="AT1419" s="107" t="n"/>
      <c r="AU1419" s="107" t="n"/>
      <c r="AV1419" s="107" t="n"/>
      <c r="AW1419" s="107" t="n"/>
      <c r="AX1419" s="107" t="n"/>
      <c r="AY1419" s="107" t="n"/>
      <c r="AZ1419" s="107" t="n"/>
      <c r="BA1419" s="107" t="n"/>
      <c r="BB1419" s="107" t="n"/>
      <c r="BC1419" s="107" t="n"/>
      <c r="BD1419" s="107" t="n"/>
      <c r="BE1419" s="107" t="n"/>
      <c r="BF1419" s="107" t="n"/>
      <c r="BG1419" s="107" t="n"/>
      <c r="BH1419" s="107" t="n"/>
      <c r="BI1419" s="107" t="n"/>
      <c r="BJ1419" s="107" t="n"/>
      <c r="BK1419" s="107" t="n"/>
      <c r="BL1419" s="107" t="n"/>
      <c r="BM1419" s="107" t="n"/>
      <c r="BN1419" s="107" t="n"/>
      <c r="BO1419" s="107" t="n"/>
      <c r="BP1419" s="107" t="n"/>
      <c r="BQ1419" s="107" t="n"/>
      <c r="BR1419" s="107" t="n"/>
      <c r="BS1419" s="107" t="n"/>
      <c r="BT1419" s="107" t="n"/>
      <c r="BU1419" s="107" t="n"/>
      <c r="BV1419" s="107" t="n"/>
      <c r="BW1419" s="107" t="n"/>
      <c r="BX1419" s="107" t="n"/>
      <c r="BY1419" s="107" t="n"/>
      <c r="BZ1419" s="107" t="n"/>
      <c r="CA1419" s="107" t="n"/>
      <c r="CB1419" s="107" t="n"/>
      <c r="CC1419" s="107" t="n"/>
      <c r="CD1419" s="107" t="n"/>
      <c r="CE1419" s="107" t="n"/>
      <c r="CF1419" s="107" t="n"/>
      <c r="CG1419" s="107" t="n"/>
      <c r="CH1419" s="107" t="n"/>
      <c r="CI1419" s="107" t="n"/>
      <c r="CJ1419" s="107" t="n"/>
      <c r="CK1419" s="107" t="n"/>
      <c r="CL1419" s="107" t="n"/>
      <c r="CM1419" s="107" t="n"/>
      <c r="CN1419" s="107" t="n"/>
      <c r="CO1419" s="107" t="n"/>
      <c r="CP1419" s="107" t="n"/>
      <c r="CQ1419" s="107" t="n"/>
      <c r="CR1419" s="107" t="n"/>
      <c r="CS1419" s="107" t="n"/>
      <c r="CT1419" s="107" t="n"/>
      <c r="CU1419" s="107" t="n"/>
      <c r="CV1419" s="107" t="n"/>
      <c r="CW1419" s="107" t="n"/>
      <c r="CX1419" s="107" t="n"/>
      <c r="CY1419" s="107" t="n"/>
      <c r="CZ1419" s="107" t="n"/>
    </row>
    <row r="1422">
      <c r="A1422" s="2">
        <f>IF($A1415="","","   projections")</f>
        <v/>
      </c>
      <c r="B1422" s="68">
        <f>IF($A1415="",0,COUNT($E1423:$CZ1423))</f>
        <v/>
      </c>
      <c r="C1422" s="69">
        <f>IF($B1422=0,0,MAX($E1423:$CZ1423))</f>
        <v/>
      </c>
      <c r="D1422" s="58">
        <f>_xll.BDS($A1415,'Field Check'!$C$42,"headers=y","startcol=1","endcol=3","dir=h")</f>
        <v/>
      </c>
      <c r="E1422" s="59" t="n"/>
      <c r="F1422" s="59" t="n"/>
      <c r="G1422" s="59" t="n"/>
      <c r="H1422" s="59" t="n"/>
      <c r="I1422" s="59" t="n"/>
      <c r="J1422" s="59" t="n"/>
      <c r="K1422" s="59" t="n"/>
      <c r="L1422" s="59" t="n"/>
      <c r="M1422" s="59" t="n"/>
      <c r="N1422" s="59" t="n"/>
      <c r="O1422" s="59" t="n"/>
      <c r="P1422" s="59" t="n"/>
      <c r="Q1422" s="59" t="n"/>
      <c r="R1422" s="59" t="n"/>
      <c r="S1422" s="59" t="n"/>
      <c r="T1422" s="59" t="n"/>
      <c r="U1422" s="59" t="n"/>
      <c r="V1422" s="59" t="n"/>
      <c r="W1422" s="59" t="n"/>
      <c r="X1422" s="59" t="n"/>
      <c r="Y1422" s="59" t="n"/>
      <c r="Z1422" s="59" t="n"/>
      <c r="AA1422" s="59" t="n"/>
      <c r="AB1422" s="59" t="n"/>
      <c r="AC1422" s="59" t="n"/>
      <c r="AD1422" s="59" t="n"/>
      <c r="AE1422" s="59" t="n"/>
      <c r="AF1422" s="59" t="n"/>
      <c r="AG1422" s="59" t="n"/>
      <c r="AH1422" s="59" t="n"/>
      <c r="AI1422" s="59" t="n"/>
      <c r="AJ1422" s="59" t="n"/>
      <c r="AK1422" s="59" t="n"/>
      <c r="AL1422" s="59" t="n"/>
      <c r="AM1422" s="59" t="n"/>
      <c r="AN1422" s="59" t="n"/>
      <c r="AO1422" s="59" t="n"/>
      <c r="AP1422" s="59" t="n"/>
      <c r="AQ1422" s="59" t="n"/>
      <c r="AR1422" s="59" t="n"/>
      <c r="AS1422" s="59" t="n"/>
      <c r="AT1422" s="59" t="n"/>
      <c r="AU1422" s="59" t="n"/>
      <c r="AV1422" s="59" t="n"/>
      <c r="AW1422" s="59" t="n"/>
      <c r="AX1422" s="59" t="n"/>
      <c r="AY1422" s="59" t="n"/>
      <c r="AZ1422" s="59" t="n"/>
      <c r="BA1422" s="59" t="n"/>
      <c r="BB1422" s="59" t="n"/>
      <c r="BC1422" s="59" t="n"/>
      <c r="BD1422" s="59" t="n"/>
      <c r="BE1422" s="59" t="n"/>
      <c r="BF1422" s="59" t="n"/>
      <c r="BG1422" s="59" t="n"/>
      <c r="BH1422" s="59" t="n"/>
      <c r="BI1422" s="59" t="n"/>
      <c r="BJ1422" s="59" t="n"/>
      <c r="BK1422" s="59" t="n"/>
      <c r="BL1422" s="59" t="n"/>
      <c r="BM1422" s="59" t="n"/>
      <c r="BN1422" s="59" t="n"/>
      <c r="BO1422" s="59" t="n"/>
      <c r="BP1422" s="59" t="n"/>
      <c r="BQ1422" s="59" t="n"/>
      <c r="BR1422" s="59" t="n"/>
      <c r="BS1422" s="59" t="n"/>
      <c r="BT1422" s="59" t="n"/>
      <c r="BU1422" s="59" t="n"/>
      <c r="BV1422" s="59" t="n"/>
      <c r="BW1422" s="59" t="n"/>
      <c r="BX1422" s="59" t="n"/>
      <c r="BY1422" s="59" t="n"/>
      <c r="BZ1422" s="59" t="n"/>
      <c r="CA1422" s="59" t="n"/>
      <c r="CB1422" s="59" t="n"/>
      <c r="CC1422" s="59" t="n"/>
      <c r="CD1422" s="59" t="n"/>
      <c r="CE1422" s="59" t="n"/>
      <c r="CF1422" s="59" t="n"/>
      <c r="CG1422" s="59" t="n"/>
      <c r="CH1422" s="59" t="n"/>
      <c r="CI1422" s="59" t="n"/>
      <c r="CJ1422" s="59" t="n"/>
      <c r="CK1422" s="59" t="n"/>
      <c r="CL1422" s="59" t="n"/>
      <c r="CM1422" s="59" t="n"/>
      <c r="CN1422" s="59" t="n"/>
      <c r="CO1422" s="59" t="n"/>
      <c r="CP1422" s="59" t="n"/>
      <c r="CQ1422" s="59" t="n"/>
      <c r="CR1422" s="59" t="n"/>
      <c r="CS1422" s="59" t="n"/>
      <c r="CT1422" s="59" t="n"/>
      <c r="CU1422" s="59" t="n"/>
      <c r="CV1422" s="59" t="n"/>
      <c r="CW1422" s="59" t="n"/>
      <c r="CX1422" s="59" t="n"/>
      <c r="CY1422" s="59" t="n"/>
      <c r="CZ1422" s="59" t="n"/>
    </row>
    <row r="1423">
      <c r="D1423" s="59" t="n"/>
      <c r="E1423" s="59" t="n"/>
      <c r="F1423" s="59" t="n"/>
      <c r="G1423" s="59" t="n"/>
      <c r="H1423" s="59" t="n"/>
      <c r="I1423" s="59" t="n"/>
      <c r="J1423" s="59" t="n"/>
      <c r="K1423" s="59" t="n"/>
      <c r="L1423" s="59" t="n"/>
      <c r="M1423" s="59" t="n"/>
      <c r="N1423" s="59" t="n"/>
      <c r="O1423" s="59" t="n"/>
      <c r="P1423" s="59" t="n"/>
      <c r="Q1423" s="59" t="n"/>
      <c r="R1423" s="59" t="n"/>
      <c r="S1423" s="59" t="n"/>
      <c r="T1423" s="59" t="n"/>
      <c r="U1423" s="59" t="n"/>
      <c r="V1423" s="59" t="n"/>
      <c r="W1423" s="59" t="n"/>
      <c r="X1423" s="59" t="n"/>
      <c r="Y1423" s="59" t="n"/>
      <c r="Z1423" s="59" t="n"/>
      <c r="AA1423" s="59" t="n"/>
      <c r="AB1423" s="59" t="n"/>
      <c r="AC1423" s="59" t="n"/>
      <c r="AD1423" s="59" t="n"/>
      <c r="AE1423" s="59" t="n"/>
      <c r="AF1423" s="59" t="n"/>
      <c r="AG1423" s="59" t="n"/>
      <c r="AH1423" s="59" t="n"/>
      <c r="AI1423" s="59" t="n"/>
      <c r="AJ1423" s="59" t="n"/>
      <c r="AK1423" s="59" t="n"/>
      <c r="AL1423" s="59" t="n"/>
      <c r="AM1423" s="59" t="n"/>
      <c r="AN1423" s="59" t="n"/>
      <c r="AO1423" s="59" t="n"/>
      <c r="AP1423" s="59" t="n"/>
      <c r="AQ1423" s="59" t="n"/>
      <c r="AR1423" s="59" t="n"/>
      <c r="AS1423" s="59" t="n"/>
      <c r="AT1423" s="59" t="n"/>
      <c r="AU1423" s="59" t="n"/>
      <c r="AV1423" s="59" t="n"/>
      <c r="AW1423" s="59" t="n"/>
      <c r="AX1423" s="59" t="n"/>
      <c r="AY1423" s="59" t="n"/>
      <c r="AZ1423" s="59" t="n"/>
      <c r="BA1423" s="59" t="n"/>
      <c r="BB1423" s="59" t="n"/>
      <c r="BC1423" s="59" t="n"/>
      <c r="BD1423" s="59" t="n"/>
      <c r="BE1423" s="59" t="n"/>
      <c r="BF1423" s="59" t="n"/>
      <c r="BG1423" s="59" t="n"/>
      <c r="BH1423" s="59" t="n"/>
      <c r="BI1423" s="59" t="n"/>
      <c r="BJ1423" s="59" t="n"/>
      <c r="BK1423" s="59" t="n"/>
      <c r="BL1423" s="59" t="n"/>
      <c r="BM1423" s="59" t="n"/>
      <c r="BN1423" s="59" t="n"/>
      <c r="BO1423" s="59" t="n"/>
      <c r="BP1423" s="59" t="n"/>
      <c r="BQ1423" s="59" t="n"/>
      <c r="BR1423" s="59" t="n"/>
      <c r="BS1423" s="59" t="n"/>
      <c r="BT1423" s="59" t="n"/>
      <c r="BU1423" s="59" t="n"/>
      <c r="BV1423" s="59" t="n"/>
      <c r="BW1423" s="59" t="n"/>
      <c r="BX1423" s="59" t="n"/>
      <c r="BY1423" s="59" t="n"/>
      <c r="BZ1423" s="59" t="n"/>
      <c r="CA1423" s="59" t="n"/>
      <c r="CB1423" s="59" t="n"/>
      <c r="CC1423" s="59" t="n"/>
      <c r="CD1423" s="59" t="n"/>
      <c r="CE1423" s="59" t="n"/>
      <c r="CF1423" s="59" t="n"/>
      <c r="CG1423" s="59" t="n"/>
      <c r="CH1423" s="59" t="n"/>
      <c r="CI1423" s="59" t="n"/>
      <c r="CJ1423" s="59" t="n"/>
      <c r="CK1423" s="59" t="n"/>
      <c r="CL1423" s="59" t="n"/>
      <c r="CM1423" s="59" t="n"/>
      <c r="CN1423" s="59" t="n"/>
      <c r="CO1423" s="59" t="n"/>
      <c r="CP1423" s="59" t="n"/>
      <c r="CQ1423" s="59" t="n"/>
      <c r="CR1423" s="59" t="n"/>
      <c r="CS1423" s="59" t="n"/>
      <c r="CT1423" s="59" t="n"/>
      <c r="CU1423" s="59" t="n"/>
      <c r="CV1423" s="59" t="n"/>
      <c r="CW1423" s="59" t="n"/>
      <c r="CX1423" s="59" t="n"/>
      <c r="CY1423" s="59" t="n"/>
      <c r="CZ1423" s="59" t="n"/>
    </row>
    <row r="1424">
      <c r="D1424" s="107" t="n"/>
      <c r="E1424" s="107" t="n"/>
      <c r="F1424" s="107" t="n"/>
      <c r="G1424" s="107" t="n"/>
      <c r="H1424" s="107" t="n"/>
      <c r="I1424" s="107" t="n"/>
      <c r="J1424" s="107" t="n"/>
      <c r="K1424" s="107" t="n"/>
      <c r="L1424" s="107" t="n"/>
      <c r="M1424" s="107" t="n"/>
      <c r="N1424" s="107" t="n"/>
      <c r="O1424" s="107" t="n"/>
      <c r="P1424" s="107" t="n"/>
      <c r="Q1424" s="107" t="n"/>
      <c r="R1424" s="107" t="n"/>
      <c r="S1424" s="107" t="n"/>
      <c r="T1424" s="107" t="n"/>
      <c r="U1424" s="107" t="n"/>
      <c r="V1424" s="107" t="n"/>
      <c r="W1424" s="107" t="n"/>
      <c r="X1424" s="107" t="n"/>
      <c r="Y1424" s="107" t="n"/>
      <c r="Z1424" s="107" t="n"/>
      <c r="AA1424" s="107" t="n"/>
      <c r="AB1424" s="107" t="n"/>
      <c r="AC1424" s="107" t="n"/>
      <c r="AD1424" s="107" t="n"/>
      <c r="AE1424" s="107" t="n"/>
      <c r="AF1424" s="107" t="n"/>
      <c r="AG1424" s="107" t="n"/>
      <c r="AH1424" s="107" t="n"/>
      <c r="AI1424" s="107" t="n"/>
      <c r="AJ1424" s="107" t="n"/>
      <c r="AK1424" s="107" t="n"/>
      <c r="AL1424" s="107" t="n"/>
      <c r="AM1424" s="107" t="n"/>
      <c r="AN1424" s="107" t="n"/>
      <c r="AO1424" s="107" t="n"/>
      <c r="AP1424" s="107" t="n"/>
      <c r="AQ1424" s="107" t="n"/>
      <c r="AR1424" s="107" t="n"/>
      <c r="AS1424" s="107" t="n"/>
      <c r="AT1424" s="107" t="n"/>
      <c r="AU1424" s="107" t="n"/>
      <c r="AV1424" s="107" t="n"/>
      <c r="AW1424" s="107" t="n"/>
      <c r="AX1424" s="107" t="n"/>
      <c r="AY1424" s="107" t="n"/>
      <c r="AZ1424" s="107" t="n"/>
      <c r="BA1424" s="107" t="n"/>
      <c r="BB1424" s="107" t="n"/>
      <c r="BC1424" s="107" t="n"/>
      <c r="BD1424" s="107" t="n"/>
      <c r="BE1424" s="107" t="n"/>
      <c r="BF1424" s="107" t="n"/>
      <c r="BG1424" s="107" t="n"/>
      <c r="BH1424" s="107" t="n"/>
      <c r="BI1424" s="107" t="n"/>
      <c r="BJ1424" s="107" t="n"/>
      <c r="BK1424" s="107" t="n"/>
      <c r="BL1424" s="107" t="n"/>
      <c r="BM1424" s="107" t="n"/>
      <c r="BN1424" s="107" t="n"/>
      <c r="BO1424" s="107" t="n"/>
      <c r="BP1424" s="107" t="n"/>
      <c r="BQ1424" s="107" t="n"/>
      <c r="BR1424" s="107" t="n"/>
      <c r="BS1424" s="107" t="n"/>
      <c r="BT1424" s="107" t="n"/>
      <c r="BU1424" s="107" t="n"/>
      <c r="BV1424" s="107" t="n"/>
      <c r="BW1424" s="107" t="n"/>
      <c r="BX1424" s="107" t="n"/>
      <c r="BY1424" s="107" t="n"/>
      <c r="BZ1424" s="107" t="n"/>
      <c r="CA1424" s="107" t="n"/>
      <c r="CB1424" s="107" t="n"/>
      <c r="CC1424" s="107" t="n"/>
      <c r="CD1424" s="107" t="n"/>
      <c r="CE1424" s="107" t="n"/>
      <c r="CF1424" s="107" t="n"/>
      <c r="CG1424" s="107" t="n"/>
      <c r="CH1424" s="107" t="n"/>
      <c r="CI1424" s="107" t="n"/>
      <c r="CJ1424" s="107" t="n"/>
      <c r="CK1424" s="107" t="n"/>
      <c r="CL1424" s="107" t="n"/>
      <c r="CM1424" s="107" t="n"/>
      <c r="CN1424" s="107" t="n"/>
      <c r="CO1424" s="107" t="n"/>
      <c r="CP1424" s="107" t="n"/>
      <c r="CQ1424" s="107" t="n"/>
      <c r="CR1424" s="107" t="n"/>
      <c r="CS1424" s="107" t="n"/>
      <c r="CT1424" s="107" t="n"/>
      <c r="CU1424" s="107" t="n"/>
      <c r="CV1424" s="107" t="n"/>
      <c r="CW1424" s="107" t="n"/>
      <c r="CX1424" s="107" t="n"/>
      <c r="CY1424" s="107" t="n"/>
      <c r="CZ1424" s="107" t="n"/>
    </row>
    <row r="1426">
      <c r="A1426" s="126">
        <f>IF('AS51'!$C$135="","",'AS51'!$C$135)</f>
        <v/>
      </c>
      <c r="B1426" s="68">
        <f>IF($A1426="",0,COUNT($E1427:$CZ1427))</f>
        <v/>
      </c>
      <c r="C1426" s="69">
        <f>IF($B1426=0,0,MAX($E1427:$CZ1427))</f>
        <v/>
      </c>
      <c r="D1426" s="58">
        <f>_xll.BDS($A1426,'Field Check'!$C$44,"headers=y","startcol=1","endcol=7","dir=h","DVD_START_DT",'Field Check'!$C$59,"DVD_END_DT",'Field Check'!$D$59,"cols=2;rows=7")</f>
        <v/>
      </c>
      <c r="E1426" s="59" t="n">
        <v>46247</v>
      </c>
      <c r="F1426" s="59" t="n"/>
      <c r="G1426" s="59" t="n"/>
      <c r="H1426" s="59" t="n"/>
      <c r="I1426" s="59" t="n"/>
      <c r="J1426" s="59" t="n"/>
      <c r="K1426" s="59" t="n"/>
      <c r="L1426" s="59" t="n"/>
      <c r="M1426" s="59" t="n"/>
      <c r="N1426" s="59" t="n"/>
      <c r="O1426" s="59" t="n"/>
      <c r="P1426" s="59" t="n"/>
      <c r="Q1426" s="59" t="n"/>
      <c r="R1426" s="59" t="n"/>
      <c r="S1426" s="59" t="n"/>
      <c r="T1426" s="59" t="n"/>
      <c r="U1426" s="59" t="n"/>
      <c r="V1426" s="59" t="n"/>
      <c r="W1426" s="59" t="n"/>
      <c r="X1426" s="59" t="n"/>
      <c r="Y1426" s="59" t="n"/>
      <c r="Z1426" s="59" t="n"/>
      <c r="AA1426" s="59" t="n"/>
      <c r="AB1426" s="59" t="n"/>
      <c r="AC1426" s="59" t="n"/>
      <c r="AD1426" s="59" t="n"/>
      <c r="AE1426" s="59" t="n"/>
      <c r="AF1426" s="59" t="n"/>
      <c r="AG1426" s="59" t="n"/>
      <c r="AH1426" s="59" t="n"/>
      <c r="AI1426" s="59" t="n"/>
      <c r="AJ1426" s="59" t="n"/>
      <c r="AK1426" s="59" t="n"/>
      <c r="AL1426" s="59" t="n"/>
      <c r="AM1426" s="59" t="n"/>
      <c r="AN1426" s="59" t="n"/>
      <c r="AO1426" s="59" t="n"/>
      <c r="AP1426" s="59" t="n"/>
      <c r="AQ1426" s="59" t="n"/>
      <c r="AR1426" s="59" t="n"/>
      <c r="AS1426" s="59" t="n"/>
      <c r="AT1426" s="59" t="n"/>
      <c r="AU1426" s="59" t="n"/>
      <c r="AV1426" s="59" t="n"/>
      <c r="AW1426" s="59" t="n"/>
      <c r="AX1426" s="59" t="n"/>
      <c r="AY1426" s="59" t="n"/>
      <c r="AZ1426" s="59" t="n"/>
      <c r="BA1426" s="59" t="n"/>
      <c r="BB1426" s="59" t="n"/>
      <c r="BC1426" s="59" t="n"/>
      <c r="BD1426" s="59" t="n"/>
      <c r="BE1426" s="59" t="n"/>
      <c r="BF1426" s="59" t="n"/>
      <c r="BG1426" s="59" t="n"/>
      <c r="BH1426" s="59" t="n"/>
      <c r="BI1426" s="59" t="n"/>
      <c r="BJ1426" s="59" t="n"/>
      <c r="BK1426" s="59" t="n"/>
      <c r="BL1426" s="59" t="n"/>
      <c r="BM1426" s="59" t="n"/>
      <c r="BN1426" s="59" t="n"/>
      <c r="BO1426" s="59" t="n"/>
      <c r="BP1426" s="59" t="n"/>
      <c r="BQ1426" s="59" t="n"/>
      <c r="BR1426" s="59" t="n"/>
      <c r="BS1426" s="59" t="n"/>
      <c r="BT1426" s="59" t="n"/>
      <c r="BU1426" s="59" t="n"/>
      <c r="BV1426" s="59" t="n"/>
      <c r="BW1426" s="59" t="n"/>
      <c r="BX1426" s="59" t="n"/>
      <c r="BY1426" s="59" t="n"/>
      <c r="BZ1426" s="59" t="n"/>
      <c r="CA1426" s="59" t="n"/>
      <c r="CB1426" s="59" t="n"/>
      <c r="CC1426" s="59" t="n"/>
      <c r="CD1426" s="59" t="n"/>
      <c r="CE1426" s="59" t="n"/>
      <c r="CF1426" s="59" t="n"/>
      <c r="CG1426" s="59" t="n"/>
      <c r="CH1426" s="59" t="n"/>
      <c r="CI1426" s="59" t="n"/>
      <c r="CJ1426" s="59" t="n"/>
      <c r="CK1426" s="59" t="n"/>
      <c r="CL1426" s="59" t="n"/>
      <c r="CM1426" s="59" t="n"/>
      <c r="CN1426" s="59" t="n"/>
      <c r="CO1426" s="59" t="n"/>
      <c r="CP1426" s="59" t="n"/>
      <c r="CQ1426" s="59" t="n"/>
      <c r="CR1426" s="59" t="n"/>
      <c r="CS1426" s="59" t="n"/>
      <c r="CT1426" s="59" t="n"/>
      <c r="CU1426" s="59" t="n"/>
      <c r="CV1426" s="59" t="n"/>
      <c r="CW1426" s="59" t="n"/>
      <c r="CX1426" s="59" t="n"/>
      <c r="CY1426" s="59" t="n"/>
      <c r="CZ1426" s="59" t="n"/>
    </row>
    <row r="1427">
      <c r="D1427" s="59" t="inlineStr">
        <is>
          <t>Ex-Date</t>
        </is>
      </c>
      <c r="E1427" s="59" t="n">
        <v>46262</v>
      </c>
      <c r="F1427" s="59" t="n"/>
      <c r="G1427" s="59" t="n"/>
      <c r="H1427" s="59" t="n"/>
      <c r="I1427" s="59" t="n"/>
      <c r="J1427" s="59" t="n"/>
      <c r="K1427" s="59" t="n"/>
      <c r="L1427" s="59" t="n"/>
      <c r="M1427" s="59" t="n"/>
      <c r="N1427" s="59" t="n"/>
      <c r="O1427" s="59" t="n"/>
      <c r="P1427" s="59" t="n"/>
      <c r="Q1427" s="59" t="n"/>
      <c r="R1427" s="59" t="n"/>
      <c r="S1427" s="59" t="n"/>
      <c r="T1427" s="59" t="n"/>
      <c r="U1427" s="59" t="n"/>
      <c r="V1427" s="59" t="n"/>
      <c r="W1427" s="59" t="n"/>
      <c r="X1427" s="59" t="n"/>
      <c r="Y1427" s="59" t="n"/>
      <c r="Z1427" s="59" t="n"/>
      <c r="AA1427" s="59" t="n"/>
      <c r="AB1427" s="59" t="n"/>
      <c r="AC1427" s="59" t="n"/>
      <c r="AD1427" s="59" t="n"/>
      <c r="AE1427" s="59" t="n"/>
      <c r="AF1427" s="59" t="n"/>
      <c r="AG1427" s="59" t="n"/>
      <c r="AH1427" s="59" t="n"/>
      <c r="AI1427" s="59" t="n"/>
      <c r="AJ1427" s="59" t="n"/>
      <c r="AK1427" s="59" t="n"/>
      <c r="AL1427" s="59" t="n"/>
      <c r="AM1427" s="59" t="n"/>
      <c r="AN1427" s="59" t="n"/>
      <c r="AO1427" s="59" t="n"/>
      <c r="AP1427" s="59" t="n"/>
      <c r="AQ1427" s="59" t="n"/>
      <c r="AR1427" s="59" t="n"/>
      <c r="AS1427" s="59" t="n"/>
      <c r="AT1427" s="59" t="n"/>
      <c r="AU1427" s="59" t="n"/>
      <c r="AV1427" s="59" t="n"/>
      <c r="AW1427" s="59" t="n"/>
      <c r="AX1427" s="59" t="n"/>
      <c r="AY1427" s="59" t="n"/>
      <c r="AZ1427" s="59" t="n"/>
      <c r="BA1427" s="59" t="n"/>
      <c r="BB1427" s="59" t="n"/>
      <c r="BC1427" s="59" t="n"/>
      <c r="BD1427" s="59" t="n"/>
      <c r="BE1427" s="59" t="n"/>
      <c r="BF1427" s="59" t="n"/>
      <c r="BG1427" s="59" t="n"/>
      <c r="BH1427" s="59" t="n"/>
      <c r="BI1427" s="59" t="n"/>
      <c r="BJ1427" s="59" t="n"/>
      <c r="BK1427" s="59" t="n"/>
      <c r="BL1427" s="59" t="n"/>
      <c r="BM1427" s="59" t="n"/>
      <c r="BN1427" s="59" t="n"/>
      <c r="BO1427" s="59" t="n"/>
      <c r="BP1427" s="59" t="n"/>
      <c r="BQ1427" s="59" t="n"/>
      <c r="BR1427" s="59" t="n"/>
      <c r="BS1427" s="59" t="n"/>
      <c r="BT1427" s="59" t="n"/>
      <c r="BU1427" s="59" t="n"/>
      <c r="BV1427" s="59" t="n"/>
      <c r="BW1427" s="59" t="n"/>
      <c r="BX1427" s="59" t="n"/>
      <c r="BY1427" s="59" t="n"/>
      <c r="BZ1427" s="59" t="n"/>
      <c r="CA1427" s="59" t="n"/>
      <c r="CB1427" s="59" t="n"/>
      <c r="CC1427" s="59" t="n"/>
      <c r="CD1427" s="59" t="n"/>
      <c r="CE1427" s="59" t="n"/>
      <c r="CF1427" s="59" t="n"/>
      <c r="CG1427" s="59" t="n"/>
      <c r="CH1427" s="59" t="n"/>
      <c r="CI1427" s="59" t="n"/>
      <c r="CJ1427" s="59" t="n"/>
      <c r="CK1427" s="59" t="n"/>
      <c r="CL1427" s="59" t="n"/>
      <c r="CM1427" s="59" t="n"/>
      <c r="CN1427" s="59" t="n"/>
      <c r="CO1427" s="59" t="n"/>
      <c r="CP1427" s="59" t="n"/>
      <c r="CQ1427" s="59" t="n"/>
      <c r="CR1427" s="59" t="n"/>
      <c r="CS1427" s="59" t="n"/>
      <c r="CT1427" s="59" t="n"/>
      <c r="CU1427" s="59" t="n"/>
      <c r="CV1427" s="59" t="n"/>
      <c r="CW1427" s="59" t="n"/>
      <c r="CX1427" s="59" t="n"/>
      <c r="CY1427" s="59" t="n"/>
      <c r="CZ1427" s="59" t="n"/>
    </row>
    <row r="1428">
      <c r="D1428" s="59" t="inlineStr">
        <is>
          <t>Record Date</t>
        </is>
      </c>
      <c r="E1428" s="59" t="n">
        <v>46265</v>
      </c>
      <c r="F1428" s="59" t="n"/>
      <c r="G1428" s="59" t="n"/>
      <c r="H1428" s="59" t="n"/>
      <c r="I1428" s="59" t="n"/>
      <c r="J1428" s="59" t="n"/>
      <c r="K1428" s="59" t="n"/>
      <c r="L1428" s="59" t="n"/>
      <c r="M1428" s="59" t="n"/>
      <c r="N1428" s="59" t="n"/>
      <c r="O1428" s="59" t="n"/>
      <c r="P1428" s="59" t="n"/>
      <c r="Q1428" s="59" t="n"/>
      <c r="R1428" s="59" t="n"/>
      <c r="S1428" s="59" t="n"/>
      <c r="T1428" s="59" t="n"/>
      <c r="U1428" s="59" t="n"/>
      <c r="V1428" s="59" t="n"/>
      <c r="W1428" s="59" t="n"/>
      <c r="X1428" s="59" t="n"/>
      <c r="Y1428" s="59" t="n"/>
      <c r="Z1428" s="59" t="n"/>
      <c r="AA1428" s="59" t="n"/>
      <c r="AB1428" s="59" t="n"/>
      <c r="AC1428" s="59" t="n"/>
      <c r="AD1428" s="59" t="n"/>
      <c r="AE1428" s="59" t="n"/>
      <c r="AF1428" s="59" t="n"/>
      <c r="AG1428" s="59" t="n"/>
      <c r="AH1428" s="59" t="n"/>
      <c r="AI1428" s="59" t="n"/>
      <c r="AJ1428" s="59" t="n"/>
      <c r="AK1428" s="59" t="n"/>
      <c r="AL1428" s="59" t="n"/>
      <c r="AM1428" s="59" t="n"/>
      <c r="AN1428" s="59" t="n"/>
      <c r="AO1428" s="59" t="n"/>
      <c r="AP1428" s="59" t="n"/>
      <c r="AQ1428" s="59" t="n"/>
      <c r="AR1428" s="59" t="n"/>
      <c r="AS1428" s="59" t="n"/>
      <c r="AT1428" s="59" t="n"/>
      <c r="AU1428" s="59" t="n"/>
      <c r="AV1428" s="59" t="n"/>
      <c r="AW1428" s="59" t="n"/>
      <c r="AX1428" s="59" t="n"/>
      <c r="AY1428" s="59" t="n"/>
      <c r="AZ1428" s="59" t="n"/>
      <c r="BA1428" s="59" t="n"/>
      <c r="BB1428" s="59" t="n"/>
      <c r="BC1428" s="59" t="n"/>
      <c r="BD1428" s="59" t="n"/>
      <c r="BE1428" s="59" t="n"/>
      <c r="BF1428" s="59" t="n"/>
      <c r="BG1428" s="59" t="n"/>
      <c r="BH1428" s="59" t="n"/>
      <c r="BI1428" s="59" t="n"/>
      <c r="BJ1428" s="59" t="n"/>
      <c r="BK1428" s="59" t="n"/>
      <c r="BL1428" s="59" t="n"/>
      <c r="BM1428" s="59" t="n"/>
      <c r="BN1428" s="59" t="n"/>
      <c r="BO1428" s="59" t="n"/>
      <c r="BP1428" s="59" t="n"/>
      <c r="BQ1428" s="59" t="n"/>
      <c r="BR1428" s="59" t="n"/>
      <c r="BS1428" s="59" t="n"/>
      <c r="BT1428" s="59" t="n"/>
      <c r="BU1428" s="59" t="n"/>
      <c r="BV1428" s="59" t="n"/>
      <c r="BW1428" s="59" t="n"/>
      <c r="BX1428" s="59" t="n"/>
      <c r="BY1428" s="59" t="n"/>
      <c r="BZ1428" s="59" t="n"/>
      <c r="CA1428" s="59" t="n"/>
      <c r="CB1428" s="59" t="n"/>
      <c r="CC1428" s="59" t="n"/>
      <c r="CD1428" s="59" t="n"/>
      <c r="CE1428" s="59" t="n"/>
      <c r="CF1428" s="59" t="n"/>
      <c r="CG1428" s="59" t="n"/>
      <c r="CH1428" s="59" t="n"/>
      <c r="CI1428" s="59" t="n"/>
      <c r="CJ1428" s="59" t="n"/>
      <c r="CK1428" s="59" t="n"/>
      <c r="CL1428" s="59" t="n"/>
      <c r="CM1428" s="59" t="n"/>
      <c r="CN1428" s="59" t="n"/>
      <c r="CO1428" s="59" t="n"/>
      <c r="CP1428" s="59" t="n"/>
      <c r="CQ1428" s="59" t="n"/>
      <c r="CR1428" s="59" t="n"/>
      <c r="CS1428" s="59" t="n"/>
      <c r="CT1428" s="59" t="n"/>
      <c r="CU1428" s="59" t="n"/>
      <c r="CV1428" s="59" t="n"/>
      <c r="CW1428" s="59" t="n"/>
      <c r="CX1428" s="59" t="n"/>
      <c r="CY1428" s="59" t="n"/>
      <c r="CZ1428" s="59" t="n"/>
    </row>
    <row r="1429">
      <c r="D1429" s="59" t="inlineStr">
        <is>
          <t>Payable Date</t>
        </is>
      </c>
      <c r="E1429" s="59" t="n">
        <v>46301</v>
      </c>
      <c r="F1429" s="59" t="n"/>
      <c r="G1429" s="59" t="n"/>
      <c r="H1429" s="59" t="n"/>
      <c r="I1429" s="59" t="n"/>
      <c r="J1429" s="59" t="n"/>
      <c r="K1429" s="59" t="n"/>
      <c r="L1429" s="59" t="n"/>
      <c r="M1429" s="59" t="n"/>
      <c r="N1429" s="59" t="n"/>
      <c r="O1429" s="59" t="n"/>
      <c r="P1429" s="59" t="n"/>
      <c r="Q1429" s="59" t="n"/>
      <c r="R1429" s="59" t="n"/>
      <c r="S1429" s="59" t="n"/>
      <c r="T1429" s="59" t="n"/>
      <c r="U1429" s="59" t="n"/>
      <c r="V1429" s="59" t="n"/>
      <c r="W1429" s="59" t="n"/>
      <c r="X1429" s="59" t="n"/>
      <c r="Y1429" s="59" t="n"/>
      <c r="Z1429" s="59" t="n"/>
      <c r="AA1429" s="59" t="n"/>
      <c r="AB1429" s="59" t="n"/>
      <c r="AC1429" s="59" t="n"/>
      <c r="AD1429" s="59" t="n"/>
      <c r="AE1429" s="59" t="n"/>
      <c r="AF1429" s="59" t="n"/>
      <c r="AG1429" s="59" t="n"/>
      <c r="AH1429" s="59" t="n"/>
      <c r="AI1429" s="59" t="n"/>
      <c r="AJ1429" s="59" t="n"/>
      <c r="AK1429" s="59" t="n"/>
      <c r="AL1429" s="59" t="n"/>
      <c r="AM1429" s="59" t="n"/>
      <c r="AN1429" s="59" t="n"/>
      <c r="AO1429" s="59" t="n"/>
      <c r="AP1429" s="59" t="n"/>
      <c r="AQ1429" s="59" t="n"/>
      <c r="AR1429" s="59" t="n"/>
      <c r="AS1429" s="59" t="n"/>
      <c r="AT1429" s="59" t="n"/>
      <c r="AU1429" s="59" t="n"/>
      <c r="AV1429" s="59" t="n"/>
      <c r="AW1429" s="59" t="n"/>
      <c r="AX1429" s="59" t="n"/>
      <c r="AY1429" s="59" t="n"/>
      <c r="AZ1429" s="59" t="n"/>
      <c r="BA1429" s="59" t="n"/>
      <c r="BB1429" s="59" t="n"/>
      <c r="BC1429" s="59" t="n"/>
      <c r="BD1429" s="59" t="n"/>
      <c r="BE1429" s="59" t="n"/>
      <c r="BF1429" s="59" t="n"/>
      <c r="BG1429" s="59" t="n"/>
      <c r="BH1429" s="59" t="n"/>
      <c r="BI1429" s="59" t="n"/>
      <c r="BJ1429" s="59" t="n"/>
      <c r="BK1429" s="59" t="n"/>
      <c r="BL1429" s="59" t="n"/>
      <c r="BM1429" s="59" t="n"/>
      <c r="BN1429" s="59" t="n"/>
      <c r="BO1429" s="59" t="n"/>
      <c r="BP1429" s="59" t="n"/>
      <c r="BQ1429" s="59" t="n"/>
      <c r="BR1429" s="59" t="n"/>
      <c r="BS1429" s="59" t="n"/>
      <c r="BT1429" s="59" t="n"/>
      <c r="BU1429" s="59" t="n"/>
      <c r="BV1429" s="59" t="n"/>
      <c r="BW1429" s="59" t="n"/>
      <c r="BX1429" s="59" t="n"/>
      <c r="BY1429" s="59" t="n"/>
      <c r="BZ1429" s="59" t="n"/>
      <c r="CA1429" s="59" t="n"/>
      <c r="CB1429" s="59" t="n"/>
      <c r="CC1429" s="59" t="n"/>
      <c r="CD1429" s="59" t="n"/>
      <c r="CE1429" s="59" t="n"/>
      <c r="CF1429" s="59" t="n"/>
      <c r="CG1429" s="59" t="n"/>
      <c r="CH1429" s="59" t="n"/>
      <c r="CI1429" s="59" t="n"/>
      <c r="CJ1429" s="59" t="n"/>
      <c r="CK1429" s="59" t="n"/>
      <c r="CL1429" s="59" t="n"/>
      <c r="CM1429" s="59" t="n"/>
      <c r="CN1429" s="59" t="n"/>
      <c r="CO1429" s="59" t="n"/>
      <c r="CP1429" s="59" t="n"/>
      <c r="CQ1429" s="59" t="n"/>
      <c r="CR1429" s="59" t="n"/>
      <c r="CS1429" s="59" t="n"/>
      <c r="CT1429" s="59" t="n"/>
      <c r="CU1429" s="59" t="n"/>
      <c r="CV1429" s="59" t="n"/>
      <c r="CW1429" s="59" t="n"/>
      <c r="CX1429" s="59" t="n"/>
      <c r="CY1429" s="59" t="n"/>
      <c r="CZ1429" s="59" t="n"/>
    </row>
    <row r="1430">
      <c r="D1430" s="107" t="inlineStr">
        <is>
          <t>Dividend Amount</t>
        </is>
      </c>
      <c r="E1430" s="107" t="n">
        <v>0.04</v>
      </c>
      <c r="F1430" s="107" t="n"/>
      <c r="G1430" s="107" t="n"/>
      <c r="H1430" s="107" t="n"/>
      <c r="I1430" s="107" t="n"/>
      <c r="J1430" s="107" t="n"/>
      <c r="K1430" s="107" t="n"/>
      <c r="L1430" s="107" t="n"/>
      <c r="M1430" s="107" t="n"/>
      <c r="N1430" s="107" t="n"/>
      <c r="O1430" s="107" t="n"/>
      <c r="P1430" s="107" t="n"/>
      <c r="Q1430" s="107" t="n"/>
      <c r="R1430" s="107" t="n"/>
      <c r="S1430" s="107" t="n"/>
      <c r="T1430" s="107" t="n"/>
      <c r="U1430" s="107" t="n"/>
      <c r="V1430" s="107" t="n"/>
      <c r="W1430" s="107" t="n"/>
      <c r="X1430" s="107" t="n"/>
      <c r="Y1430" s="107" t="n"/>
      <c r="Z1430" s="107" t="n"/>
      <c r="AA1430" s="107" t="n"/>
      <c r="AB1430" s="107" t="n"/>
      <c r="AC1430" s="107" t="n"/>
      <c r="AD1430" s="107" t="n"/>
      <c r="AE1430" s="107" t="n"/>
      <c r="AF1430" s="107" t="n"/>
      <c r="AG1430" s="107" t="n"/>
      <c r="AH1430" s="107" t="n"/>
      <c r="AI1430" s="107" t="n"/>
      <c r="AJ1430" s="107" t="n"/>
      <c r="AK1430" s="107" t="n"/>
      <c r="AL1430" s="107" t="n"/>
      <c r="AM1430" s="107" t="n"/>
      <c r="AN1430" s="107" t="n"/>
      <c r="AO1430" s="107" t="n"/>
      <c r="AP1430" s="107" t="n"/>
      <c r="AQ1430" s="107" t="n"/>
      <c r="AR1430" s="107" t="n"/>
      <c r="AS1430" s="107" t="n"/>
      <c r="AT1430" s="107" t="n"/>
      <c r="AU1430" s="107" t="n"/>
      <c r="AV1430" s="107" t="n"/>
      <c r="AW1430" s="107" t="n"/>
      <c r="AX1430" s="107" t="n"/>
      <c r="AY1430" s="107" t="n"/>
      <c r="AZ1430" s="107" t="n"/>
      <c r="BA1430" s="107" t="n"/>
      <c r="BB1430" s="107" t="n"/>
      <c r="BC1430" s="107" t="n"/>
      <c r="BD1430" s="107" t="n"/>
      <c r="BE1430" s="107" t="n"/>
      <c r="BF1430" s="107" t="n"/>
      <c r="BG1430" s="107" t="n"/>
      <c r="BH1430" s="107" t="n"/>
      <c r="BI1430" s="107" t="n"/>
      <c r="BJ1430" s="107" t="n"/>
      <c r="BK1430" s="107" t="n"/>
      <c r="BL1430" s="107" t="n"/>
      <c r="BM1430" s="107" t="n"/>
      <c r="BN1430" s="107" t="n"/>
      <c r="BO1430" s="107" t="n"/>
      <c r="BP1430" s="107" t="n"/>
      <c r="BQ1430" s="107" t="n"/>
      <c r="BR1430" s="107" t="n"/>
      <c r="BS1430" s="107" t="n"/>
      <c r="BT1430" s="107" t="n"/>
      <c r="BU1430" s="107" t="n"/>
      <c r="BV1430" s="107" t="n"/>
      <c r="BW1430" s="107" t="n"/>
      <c r="BX1430" s="107" t="n"/>
      <c r="BY1430" s="107" t="n"/>
      <c r="BZ1430" s="107" t="n"/>
      <c r="CA1430" s="107" t="n"/>
      <c r="CB1430" s="107" t="n"/>
      <c r="CC1430" s="107" t="n"/>
      <c r="CD1430" s="107" t="n"/>
      <c r="CE1430" s="107" t="n"/>
      <c r="CF1430" s="107" t="n"/>
      <c r="CG1430" s="107" t="n"/>
      <c r="CH1430" s="107" t="n"/>
      <c r="CI1430" s="107" t="n"/>
      <c r="CJ1430" s="107" t="n"/>
      <c r="CK1430" s="107" t="n"/>
      <c r="CL1430" s="107" t="n"/>
      <c r="CM1430" s="107" t="n"/>
      <c r="CN1430" s="107" t="n"/>
      <c r="CO1430" s="107" t="n"/>
      <c r="CP1430" s="107" t="n"/>
      <c r="CQ1430" s="107" t="n"/>
      <c r="CR1430" s="107" t="n"/>
      <c r="CS1430" s="107" t="n"/>
      <c r="CT1430" s="107" t="n"/>
      <c r="CU1430" s="107" t="n"/>
      <c r="CV1430" s="107" t="n"/>
      <c r="CW1430" s="107" t="n"/>
      <c r="CX1430" s="107" t="n"/>
      <c r="CY1430" s="107" t="n"/>
      <c r="CZ1430" s="107" t="n"/>
    </row>
    <row r="1431">
      <c r="D1431" t="inlineStr">
        <is>
          <t>Dividend Frequency</t>
        </is>
      </c>
      <c r="E1431" t="inlineStr">
        <is>
          <t>Semi-Anl</t>
        </is>
      </c>
    </row>
    <row r="1432">
      <c r="D1432" t="inlineStr">
        <is>
          <t>Dividend Type</t>
        </is>
      </c>
      <c r="E1432" t="inlineStr">
        <is>
          <t>Final</t>
        </is>
      </c>
    </row>
    <row r="1433">
      <c r="A1433" s="2">
        <f>IF($A1426="","","   projections")</f>
        <v/>
      </c>
      <c r="B1433" s="68">
        <f>IF($A1426="",0,COUNT($E1434:$CZ1434))</f>
        <v/>
      </c>
      <c r="C1433" s="69">
        <f>IF($B1433=0,0,MAX($E1434:$CZ1434))</f>
        <v/>
      </c>
      <c r="D1433" s="58">
        <f>_xll.BDS($A1426,'Field Check'!$C$42,"headers=y","startcol=1","endcol=3","dir=h","cols=21;rows=3")</f>
        <v/>
      </c>
      <c r="E1433" s="59" t="n">
        <v>46433</v>
      </c>
      <c r="F1433" s="59" t="n">
        <v>46615</v>
      </c>
      <c r="G1433" s="59" t="n">
        <v>46793</v>
      </c>
      <c r="H1433" s="59" t="n">
        <v>46975</v>
      </c>
      <c r="I1433" s="59" t="n">
        <v>47157</v>
      </c>
      <c r="J1433" s="59" t="n">
        <v>47339</v>
      </c>
      <c r="K1433" s="59" t="n">
        <v>47528</v>
      </c>
      <c r="L1433" s="59" t="n">
        <v>47710</v>
      </c>
      <c r="M1433" s="59" t="n">
        <v>47892</v>
      </c>
      <c r="N1433" s="59" t="n">
        <v>48074</v>
      </c>
      <c r="O1433" s="59" t="n">
        <v>48256</v>
      </c>
      <c r="P1433" s="59" t="n">
        <v>48438</v>
      </c>
      <c r="Q1433" s="59" t="n">
        <v>48620</v>
      </c>
      <c r="R1433" s="59" t="n">
        <v>48802</v>
      </c>
      <c r="S1433" s="59" t="n">
        <v>48984</v>
      </c>
      <c r="T1433" s="59" t="n">
        <v>49166</v>
      </c>
      <c r="U1433" s="59" t="n">
        <v>49348</v>
      </c>
      <c r="V1433" s="59" t="n">
        <v>49537</v>
      </c>
      <c r="W1433" s="59" t="n">
        <v>49719</v>
      </c>
      <c r="X1433" s="59" t="n">
        <v>49901</v>
      </c>
      <c r="Y1433" s="59" t="n"/>
      <c r="Z1433" s="59" t="n"/>
      <c r="AA1433" s="59" t="n"/>
      <c r="AB1433" s="59" t="n"/>
      <c r="AC1433" s="59" t="n"/>
      <c r="AD1433" s="59" t="n"/>
      <c r="AE1433" s="59" t="n"/>
      <c r="AF1433" s="59" t="n"/>
      <c r="AG1433" s="59" t="n"/>
      <c r="AH1433" s="59" t="n"/>
      <c r="AI1433" s="59" t="n"/>
      <c r="AJ1433" s="59" t="n"/>
      <c r="AK1433" s="59" t="n"/>
      <c r="AL1433" s="59" t="n"/>
      <c r="AM1433" s="59" t="n"/>
      <c r="AN1433" s="59" t="n"/>
      <c r="AO1433" s="59" t="n"/>
      <c r="AP1433" s="59" t="n"/>
      <c r="AQ1433" s="59" t="n"/>
      <c r="AR1433" s="59" t="n"/>
      <c r="AS1433" s="59" t="n"/>
      <c r="AT1433" s="59" t="n"/>
      <c r="AU1433" s="59" t="n"/>
      <c r="AV1433" s="59" t="n"/>
      <c r="AW1433" s="59" t="n"/>
      <c r="AX1433" s="59" t="n"/>
      <c r="AY1433" s="59" t="n"/>
      <c r="AZ1433" s="59" t="n"/>
      <c r="BA1433" s="59" t="n"/>
      <c r="BB1433" s="59" t="n"/>
      <c r="BC1433" s="59" t="n"/>
      <c r="BD1433" s="59" t="n"/>
      <c r="BE1433" s="59" t="n"/>
      <c r="BF1433" s="59" t="n"/>
      <c r="BG1433" s="59" t="n"/>
      <c r="BH1433" s="59" t="n"/>
      <c r="BI1433" s="59" t="n"/>
      <c r="BJ1433" s="59" t="n"/>
      <c r="BK1433" s="59" t="n"/>
      <c r="BL1433" s="59" t="n"/>
      <c r="BM1433" s="59" t="n"/>
      <c r="BN1433" s="59" t="n"/>
      <c r="BO1433" s="59" t="n"/>
      <c r="BP1433" s="59" t="n"/>
      <c r="BQ1433" s="59" t="n"/>
      <c r="BR1433" s="59" t="n"/>
      <c r="BS1433" s="59" t="n"/>
      <c r="BT1433" s="59" t="n"/>
      <c r="BU1433" s="59" t="n"/>
      <c r="BV1433" s="59" t="n"/>
      <c r="BW1433" s="59" t="n"/>
      <c r="BX1433" s="59" t="n"/>
      <c r="BY1433" s="59" t="n"/>
      <c r="BZ1433" s="59" t="n"/>
      <c r="CA1433" s="59" t="n"/>
      <c r="CB1433" s="59" t="n"/>
      <c r="CC1433" s="59" t="n"/>
      <c r="CD1433" s="59" t="n"/>
      <c r="CE1433" s="59" t="n"/>
      <c r="CF1433" s="59" t="n"/>
      <c r="CG1433" s="59" t="n"/>
      <c r="CH1433" s="59" t="n"/>
      <c r="CI1433" s="59" t="n"/>
      <c r="CJ1433" s="59" t="n"/>
      <c r="CK1433" s="59" t="n"/>
      <c r="CL1433" s="59" t="n"/>
      <c r="CM1433" s="59" t="n"/>
      <c r="CN1433" s="59" t="n"/>
      <c r="CO1433" s="59" t="n"/>
      <c r="CP1433" s="59" t="n"/>
      <c r="CQ1433" s="59" t="n"/>
      <c r="CR1433" s="59" t="n"/>
      <c r="CS1433" s="59" t="n"/>
      <c r="CT1433" s="59" t="n"/>
      <c r="CU1433" s="59" t="n"/>
      <c r="CV1433" s="59" t="n"/>
      <c r="CW1433" s="59" t="n"/>
      <c r="CX1433" s="59" t="n"/>
      <c r="CY1433" s="59" t="n"/>
      <c r="CZ1433" s="59" t="n"/>
    </row>
    <row r="1434">
      <c r="D1434" s="59" t="inlineStr">
        <is>
          <t>Ex-Date</t>
        </is>
      </c>
      <c r="E1434" s="59" t="n">
        <v>46448</v>
      </c>
      <c r="F1434" s="59" t="n">
        <v>46630</v>
      </c>
      <c r="G1434" s="59" t="n">
        <v>46808</v>
      </c>
      <c r="H1434" s="59" t="n">
        <v>46990</v>
      </c>
      <c r="I1434" s="59" t="n">
        <v>47172</v>
      </c>
      <c r="J1434" s="59" t="n">
        <v>47361</v>
      </c>
      <c r="K1434" s="59" t="n">
        <v>47543</v>
      </c>
      <c r="L1434" s="59" t="n">
        <v>47725</v>
      </c>
      <c r="M1434" s="59" t="n">
        <v>47907</v>
      </c>
      <c r="N1434" s="59" t="n">
        <v>48089</v>
      </c>
      <c r="O1434" s="59" t="n">
        <v>48271</v>
      </c>
      <c r="P1434" s="59" t="n">
        <v>48453</v>
      </c>
      <c r="Q1434" s="59" t="n">
        <v>48635</v>
      </c>
      <c r="R1434" s="59" t="n">
        <v>48817</v>
      </c>
      <c r="S1434" s="59" t="n">
        <v>48999</v>
      </c>
      <c r="T1434" s="59" t="n">
        <v>49181</v>
      </c>
      <c r="U1434" s="59" t="n">
        <v>49363</v>
      </c>
      <c r="V1434" s="59" t="n">
        <v>49552</v>
      </c>
      <c r="W1434" s="59" t="n">
        <v>49734</v>
      </c>
      <c r="X1434" s="59" t="n">
        <v>49916</v>
      </c>
      <c r="Y1434" s="59" t="n"/>
      <c r="Z1434" s="59" t="n"/>
      <c r="AA1434" s="59" t="n"/>
      <c r="AB1434" s="59" t="n"/>
      <c r="AC1434" s="59" t="n"/>
      <c r="AD1434" s="59" t="n"/>
      <c r="AE1434" s="59" t="n"/>
      <c r="AF1434" s="59" t="n"/>
      <c r="AG1434" s="59" t="n"/>
      <c r="AH1434" s="59" t="n"/>
      <c r="AI1434" s="59" t="n"/>
      <c r="AJ1434" s="59" t="n"/>
      <c r="AK1434" s="59" t="n"/>
      <c r="AL1434" s="59" t="n"/>
      <c r="AM1434" s="59" t="n"/>
      <c r="AN1434" s="59" t="n"/>
      <c r="AO1434" s="59" t="n"/>
      <c r="AP1434" s="59" t="n"/>
      <c r="AQ1434" s="59" t="n"/>
      <c r="AR1434" s="59" t="n"/>
      <c r="AS1434" s="59" t="n"/>
      <c r="AT1434" s="59" t="n"/>
      <c r="AU1434" s="59" t="n"/>
      <c r="AV1434" s="59" t="n"/>
      <c r="AW1434" s="59" t="n"/>
      <c r="AX1434" s="59" t="n"/>
      <c r="AY1434" s="59" t="n"/>
      <c r="AZ1434" s="59" t="n"/>
      <c r="BA1434" s="59" t="n"/>
      <c r="BB1434" s="59" t="n"/>
      <c r="BC1434" s="59" t="n"/>
      <c r="BD1434" s="59" t="n"/>
      <c r="BE1434" s="59" t="n"/>
      <c r="BF1434" s="59" t="n"/>
      <c r="BG1434" s="59" t="n"/>
      <c r="BH1434" s="59" t="n"/>
      <c r="BI1434" s="59" t="n"/>
      <c r="BJ1434" s="59" t="n"/>
      <c r="BK1434" s="59" t="n"/>
      <c r="BL1434" s="59" t="n"/>
      <c r="BM1434" s="59" t="n"/>
      <c r="BN1434" s="59" t="n"/>
      <c r="BO1434" s="59" t="n"/>
      <c r="BP1434" s="59" t="n"/>
      <c r="BQ1434" s="59" t="n"/>
      <c r="BR1434" s="59" t="n"/>
      <c r="BS1434" s="59" t="n"/>
      <c r="BT1434" s="59" t="n"/>
      <c r="BU1434" s="59" t="n"/>
      <c r="BV1434" s="59" t="n"/>
      <c r="BW1434" s="59" t="n"/>
      <c r="BX1434" s="59" t="n"/>
      <c r="BY1434" s="59" t="n"/>
      <c r="BZ1434" s="59" t="n"/>
      <c r="CA1434" s="59" t="n"/>
      <c r="CB1434" s="59" t="n"/>
      <c r="CC1434" s="59" t="n"/>
      <c r="CD1434" s="59" t="n"/>
      <c r="CE1434" s="59" t="n"/>
      <c r="CF1434" s="59" t="n"/>
      <c r="CG1434" s="59" t="n"/>
      <c r="CH1434" s="59" t="n"/>
      <c r="CI1434" s="59" t="n"/>
      <c r="CJ1434" s="59" t="n"/>
      <c r="CK1434" s="59" t="n"/>
      <c r="CL1434" s="59" t="n"/>
      <c r="CM1434" s="59" t="n"/>
      <c r="CN1434" s="59" t="n"/>
      <c r="CO1434" s="59" t="n"/>
      <c r="CP1434" s="59" t="n"/>
      <c r="CQ1434" s="59" t="n"/>
      <c r="CR1434" s="59" t="n"/>
      <c r="CS1434" s="59" t="n"/>
      <c r="CT1434" s="59" t="n"/>
      <c r="CU1434" s="59" t="n"/>
      <c r="CV1434" s="59" t="n"/>
      <c r="CW1434" s="59" t="n"/>
      <c r="CX1434" s="59" t="n"/>
      <c r="CY1434" s="59" t="n"/>
      <c r="CZ1434" s="59" t="n"/>
    </row>
    <row r="1435">
      <c r="D1435" s="107" t="inlineStr">
        <is>
          <t>Amount Per Share</t>
        </is>
      </c>
      <c r="E1435" s="107" t="n">
        <v>0.04</v>
      </c>
      <c r="F1435" s="107" t="n">
        <v>0.04</v>
      </c>
      <c r="G1435" s="107" t="n">
        <v>0.04</v>
      </c>
      <c r="H1435" s="107" t="n">
        <v>0.04</v>
      </c>
      <c r="I1435" s="107" t="n">
        <v>0.04</v>
      </c>
      <c r="J1435" s="107" t="n">
        <v>0.04</v>
      </c>
      <c r="K1435" s="107" t="n">
        <v>0.04</v>
      </c>
      <c r="L1435" s="107" t="n">
        <v>0.04</v>
      </c>
      <c r="M1435" s="107" t="n">
        <v>0.04</v>
      </c>
      <c r="N1435" s="107" t="n">
        <v>0.04</v>
      </c>
      <c r="O1435" s="107" t="n">
        <v>0.04</v>
      </c>
      <c r="P1435" s="107" t="n">
        <v>0.04</v>
      </c>
      <c r="Q1435" s="107" t="n">
        <v>0.04</v>
      </c>
      <c r="R1435" s="107" t="n">
        <v>0.04</v>
      </c>
      <c r="S1435" s="107" t="n">
        <v>0.04</v>
      </c>
      <c r="T1435" s="107" t="n">
        <v>0.04</v>
      </c>
      <c r="U1435" s="107" t="n">
        <v>0.04</v>
      </c>
      <c r="V1435" s="107" t="n">
        <v>0.04</v>
      </c>
      <c r="W1435" s="107" t="n">
        <v>0.04</v>
      </c>
      <c r="X1435" s="107" t="n">
        <v>0.04</v>
      </c>
      <c r="Y1435" s="107" t="n"/>
      <c r="Z1435" s="107" t="n"/>
      <c r="AA1435" s="107" t="n"/>
      <c r="AB1435" s="107" t="n"/>
      <c r="AC1435" s="107" t="n"/>
      <c r="AD1435" s="107" t="n"/>
      <c r="AE1435" s="107" t="n"/>
      <c r="AF1435" s="107" t="n"/>
      <c r="AG1435" s="107" t="n"/>
      <c r="AH1435" s="107" t="n"/>
      <c r="AI1435" s="107" t="n"/>
      <c r="AJ1435" s="107" t="n"/>
      <c r="AK1435" s="107" t="n"/>
      <c r="AL1435" s="107" t="n"/>
      <c r="AM1435" s="107" t="n"/>
      <c r="AN1435" s="107" t="n"/>
      <c r="AO1435" s="107" t="n"/>
      <c r="AP1435" s="107" t="n"/>
      <c r="AQ1435" s="107" t="n"/>
      <c r="AR1435" s="107" t="n"/>
      <c r="AS1435" s="107" t="n"/>
      <c r="AT1435" s="107" t="n"/>
      <c r="AU1435" s="107" t="n"/>
      <c r="AV1435" s="107" t="n"/>
      <c r="AW1435" s="107" t="n"/>
      <c r="AX1435" s="107" t="n"/>
      <c r="AY1435" s="107" t="n"/>
      <c r="AZ1435" s="107" t="n"/>
      <c r="BA1435" s="107" t="n"/>
      <c r="BB1435" s="107" t="n"/>
      <c r="BC1435" s="107" t="n"/>
      <c r="BD1435" s="107" t="n"/>
      <c r="BE1435" s="107" t="n"/>
      <c r="BF1435" s="107" t="n"/>
      <c r="BG1435" s="107" t="n"/>
      <c r="BH1435" s="107" t="n"/>
      <c r="BI1435" s="107" t="n"/>
      <c r="BJ1435" s="107" t="n"/>
      <c r="BK1435" s="107" t="n"/>
      <c r="BL1435" s="107" t="n"/>
      <c r="BM1435" s="107" t="n"/>
      <c r="BN1435" s="107" t="n"/>
      <c r="BO1435" s="107" t="n"/>
      <c r="BP1435" s="107" t="n"/>
      <c r="BQ1435" s="107" t="n"/>
      <c r="BR1435" s="107" t="n"/>
      <c r="BS1435" s="107" t="n"/>
      <c r="BT1435" s="107" t="n"/>
      <c r="BU1435" s="107" t="n"/>
      <c r="BV1435" s="107" t="n"/>
      <c r="BW1435" s="107" t="n"/>
      <c r="BX1435" s="107" t="n"/>
      <c r="BY1435" s="107" t="n"/>
      <c r="BZ1435" s="107" t="n"/>
      <c r="CA1435" s="107" t="n"/>
      <c r="CB1435" s="107" t="n"/>
      <c r="CC1435" s="107" t="n"/>
      <c r="CD1435" s="107" t="n"/>
      <c r="CE1435" s="107" t="n"/>
      <c r="CF1435" s="107" t="n"/>
      <c r="CG1435" s="107" t="n"/>
      <c r="CH1435" s="107" t="n"/>
      <c r="CI1435" s="107" t="n"/>
      <c r="CJ1435" s="107" t="n"/>
      <c r="CK1435" s="107" t="n"/>
      <c r="CL1435" s="107" t="n"/>
      <c r="CM1435" s="107" t="n"/>
      <c r="CN1435" s="107" t="n"/>
      <c r="CO1435" s="107" t="n"/>
      <c r="CP1435" s="107" t="n"/>
      <c r="CQ1435" s="107" t="n"/>
      <c r="CR1435" s="107" t="n"/>
      <c r="CS1435" s="107" t="n"/>
      <c r="CT1435" s="107" t="n"/>
      <c r="CU1435" s="107" t="n"/>
      <c r="CV1435" s="107" t="n"/>
      <c r="CW1435" s="107" t="n"/>
      <c r="CX1435" s="107" t="n"/>
      <c r="CY1435" s="107" t="n"/>
      <c r="CZ1435" s="107" t="n"/>
    </row>
    <row r="1437">
      <c r="A1437" s="126">
        <f>IF('AS51'!$C$136="","",'AS51'!$C$136)</f>
        <v/>
      </c>
      <c r="B1437" s="68">
        <f>IF($A1437="",0,COUNT($E1438:$CZ1438))</f>
        <v/>
      </c>
      <c r="C1437" s="69">
        <f>IF($B1437=0,0,MAX($E1438:$CZ1438))</f>
        <v/>
      </c>
      <c r="D1437" s="58">
        <f>_xll.BDS($A1437,'Field Check'!$C$44,"headers=y","startcol=1","endcol=7","dir=h","DVD_START_DT",'Field Check'!$C$59,"DVD_END_DT",'Field Check'!$D$59,"cols=2;rows=7")</f>
        <v/>
      </c>
      <c r="E1437" s="59" t="n">
        <v>46247</v>
      </c>
      <c r="F1437" s="59" t="n"/>
      <c r="G1437" s="59" t="n"/>
      <c r="H1437" s="59" t="n"/>
      <c r="I1437" s="59" t="n"/>
      <c r="J1437" s="59" t="n"/>
      <c r="K1437" s="59" t="n"/>
      <c r="L1437" s="59" t="n"/>
      <c r="M1437" s="59" t="n"/>
      <c r="N1437" s="59" t="n"/>
      <c r="O1437" s="59" t="n"/>
      <c r="P1437" s="59" t="n"/>
      <c r="Q1437" s="59" t="n"/>
      <c r="R1437" s="59" t="n"/>
      <c r="S1437" s="59" t="n"/>
      <c r="T1437" s="59" t="n"/>
      <c r="U1437" s="59" t="n"/>
      <c r="V1437" s="59" t="n"/>
      <c r="W1437" s="59" t="n"/>
      <c r="X1437" s="59" t="n"/>
      <c r="Y1437" s="59" t="n"/>
      <c r="Z1437" s="59" t="n"/>
      <c r="AA1437" s="59" t="n"/>
      <c r="AB1437" s="59" t="n"/>
      <c r="AC1437" s="59" t="n"/>
      <c r="AD1437" s="59" t="n"/>
      <c r="AE1437" s="59" t="n"/>
      <c r="AF1437" s="59" t="n"/>
      <c r="AG1437" s="59" t="n"/>
      <c r="AH1437" s="59" t="n"/>
      <c r="AI1437" s="59" t="n"/>
      <c r="AJ1437" s="59" t="n"/>
      <c r="AK1437" s="59" t="n"/>
      <c r="AL1437" s="59" t="n"/>
      <c r="AM1437" s="59" t="n"/>
      <c r="AN1437" s="59" t="n"/>
      <c r="AO1437" s="59" t="n"/>
      <c r="AP1437" s="59" t="n"/>
      <c r="AQ1437" s="59" t="n"/>
      <c r="AR1437" s="59" t="n"/>
      <c r="AS1437" s="59" t="n"/>
      <c r="AT1437" s="59" t="n"/>
      <c r="AU1437" s="59" t="n"/>
      <c r="AV1437" s="59" t="n"/>
      <c r="AW1437" s="59" t="n"/>
      <c r="AX1437" s="59" t="n"/>
      <c r="AY1437" s="59" t="n"/>
      <c r="AZ1437" s="59" t="n"/>
      <c r="BA1437" s="59" t="n"/>
      <c r="BB1437" s="59" t="n"/>
      <c r="BC1437" s="59" t="n"/>
      <c r="BD1437" s="59" t="n"/>
      <c r="BE1437" s="59" t="n"/>
      <c r="BF1437" s="59" t="n"/>
      <c r="BG1437" s="59" t="n"/>
      <c r="BH1437" s="59" t="n"/>
      <c r="BI1437" s="59" t="n"/>
      <c r="BJ1437" s="59" t="n"/>
      <c r="BK1437" s="59" t="n"/>
      <c r="BL1437" s="59" t="n"/>
      <c r="BM1437" s="59" t="n"/>
      <c r="BN1437" s="59" t="n"/>
      <c r="BO1437" s="59" t="n"/>
      <c r="BP1437" s="59" t="n"/>
      <c r="BQ1437" s="59" t="n"/>
      <c r="BR1437" s="59" t="n"/>
      <c r="BS1437" s="59" t="n"/>
      <c r="BT1437" s="59" t="n"/>
      <c r="BU1437" s="59" t="n"/>
      <c r="BV1437" s="59" t="n"/>
      <c r="BW1437" s="59" t="n"/>
      <c r="BX1437" s="59" t="n"/>
      <c r="BY1437" s="59" t="n"/>
      <c r="BZ1437" s="59" t="n"/>
      <c r="CA1437" s="59" t="n"/>
      <c r="CB1437" s="59" t="n"/>
      <c r="CC1437" s="59" t="n"/>
      <c r="CD1437" s="59" t="n"/>
      <c r="CE1437" s="59" t="n"/>
      <c r="CF1437" s="59" t="n"/>
      <c r="CG1437" s="59" t="n"/>
      <c r="CH1437" s="59" t="n"/>
      <c r="CI1437" s="59" t="n"/>
      <c r="CJ1437" s="59" t="n"/>
      <c r="CK1437" s="59" t="n"/>
      <c r="CL1437" s="59" t="n"/>
      <c r="CM1437" s="59" t="n"/>
      <c r="CN1437" s="59" t="n"/>
      <c r="CO1437" s="59" t="n"/>
      <c r="CP1437" s="59" t="n"/>
      <c r="CQ1437" s="59" t="n"/>
      <c r="CR1437" s="59" t="n"/>
      <c r="CS1437" s="59" t="n"/>
      <c r="CT1437" s="59" t="n"/>
      <c r="CU1437" s="59" t="n"/>
      <c r="CV1437" s="59" t="n"/>
      <c r="CW1437" s="59" t="n"/>
      <c r="CX1437" s="59" t="n"/>
      <c r="CY1437" s="59" t="n"/>
      <c r="CZ1437" s="59" t="n"/>
    </row>
    <row r="1438">
      <c r="D1438" s="59" t="inlineStr">
        <is>
          <t>Ex-Date</t>
        </is>
      </c>
      <c r="E1438" s="59" t="n">
        <v>46267</v>
      </c>
      <c r="F1438" s="59" t="n"/>
      <c r="G1438" s="59" t="n"/>
      <c r="H1438" s="59" t="n"/>
      <c r="I1438" s="59" t="n"/>
      <c r="J1438" s="59" t="n"/>
      <c r="K1438" s="59" t="n"/>
      <c r="L1438" s="59" t="n"/>
      <c r="M1438" s="59" t="n"/>
      <c r="N1438" s="59" t="n"/>
      <c r="O1438" s="59" t="n"/>
      <c r="P1438" s="59" t="n"/>
      <c r="Q1438" s="59" t="n"/>
      <c r="R1438" s="59" t="n"/>
      <c r="S1438" s="59" t="n"/>
      <c r="T1438" s="59" t="n"/>
      <c r="U1438" s="59" t="n"/>
      <c r="V1438" s="59" t="n"/>
      <c r="W1438" s="59" t="n"/>
      <c r="X1438" s="59" t="n"/>
      <c r="Y1438" s="59" t="n"/>
      <c r="Z1438" s="59" t="n"/>
      <c r="AA1438" s="59" t="n"/>
      <c r="AB1438" s="59" t="n"/>
      <c r="AC1438" s="59" t="n"/>
      <c r="AD1438" s="59" t="n"/>
      <c r="AE1438" s="59" t="n"/>
      <c r="AF1438" s="59" t="n"/>
      <c r="AG1438" s="59" t="n"/>
      <c r="AH1438" s="59" t="n"/>
      <c r="AI1438" s="59" t="n"/>
      <c r="AJ1438" s="59" t="n"/>
      <c r="AK1438" s="59" t="n"/>
      <c r="AL1438" s="59" t="n"/>
      <c r="AM1438" s="59" t="n"/>
      <c r="AN1438" s="59" t="n"/>
      <c r="AO1438" s="59" t="n"/>
      <c r="AP1438" s="59" t="n"/>
      <c r="AQ1438" s="59" t="n"/>
      <c r="AR1438" s="59" t="n"/>
      <c r="AS1438" s="59" t="n"/>
      <c r="AT1438" s="59" t="n"/>
      <c r="AU1438" s="59" t="n"/>
      <c r="AV1438" s="59" t="n"/>
      <c r="AW1438" s="59" t="n"/>
      <c r="AX1438" s="59" t="n"/>
      <c r="AY1438" s="59" t="n"/>
      <c r="AZ1438" s="59" t="n"/>
      <c r="BA1438" s="59" t="n"/>
      <c r="BB1438" s="59" t="n"/>
      <c r="BC1438" s="59" t="n"/>
      <c r="BD1438" s="59" t="n"/>
      <c r="BE1438" s="59" t="n"/>
      <c r="BF1438" s="59" t="n"/>
      <c r="BG1438" s="59" t="n"/>
      <c r="BH1438" s="59" t="n"/>
      <c r="BI1438" s="59" t="n"/>
      <c r="BJ1438" s="59" t="n"/>
      <c r="BK1438" s="59" t="n"/>
      <c r="BL1438" s="59" t="n"/>
      <c r="BM1438" s="59" t="n"/>
      <c r="BN1438" s="59" t="n"/>
      <c r="BO1438" s="59" t="n"/>
      <c r="BP1438" s="59" t="n"/>
      <c r="BQ1438" s="59" t="n"/>
      <c r="BR1438" s="59" t="n"/>
      <c r="BS1438" s="59" t="n"/>
      <c r="BT1438" s="59" t="n"/>
      <c r="BU1438" s="59" t="n"/>
      <c r="BV1438" s="59" t="n"/>
      <c r="BW1438" s="59" t="n"/>
      <c r="BX1438" s="59" t="n"/>
      <c r="BY1438" s="59" t="n"/>
      <c r="BZ1438" s="59" t="n"/>
      <c r="CA1438" s="59" t="n"/>
      <c r="CB1438" s="59" t="n"/>
      <c r="CC1438" s="59" t="n"/>
      <c r="CD1438" s="59" t="n"/>
      <c r="CE1438" s="59" t="n"/>
      <c r="CF1438" s="59" t="n"/>
      <c r="CG1438" s="59" t="n"/>
      <c r="CH1438" s="59" t="n"/>
      <c r="CI1438" s="59" t="n"/>
      <c r="CJ1438" s="59" t="n"/>
      <c r="CK1438" s="59" t="n"/>
      <c r="CL1438" s="59" t="n"/>
      <c r="CM1438" s="59" t="n"/>
      <c r="CN1438" s="59" t="n"/>
      <c r="CO1438" s="59" t="n"/>
      <c r="CP1438" s="59" t="n"/>
      <c r="CQ1438" s="59" t="n"/>
      <c r="CR1438" s="59" t="n"/>
      <c r="CS1438" s="59" t="n"/>
      <c r="CT1438" s="59" t="n"/>
      <c r="CU1438" s="59" t="n"/>
      <c r="CV1438" s="59" t="n"/>
      <c r="CW1438" s="59" t="n"/>
      <c r="CX1438" s="59" t="n"/>
      <c r="CY1438" s="59" t="n"/>
      <c r="CZ1438" s="59" t="n"/>
    </row>
    <row r="1439">
      <c r="D1439" s="59" t="inlineStr">
        <is>
          <t>Record Date</t>
        </is>
      </c>
      <c r="E1439" s="59" t="n">
        <v>46268</v>
      </c>
      <c r="F1439" s="59" t="n"/>
      <c r="G1439" s="59" t="n"/>
      <c r="H1439" s="59" t="n"/>
      <c r="I1439" s="59" t="n"/>
      <c r="J1439" s="59" t="n"/>
      <c r="K1439" s="59" t="n"/>
      <c r="L1439" s="59" t="n"/>
      <c r="M1439" s="59" t="n"/>
      <c r="N1439" s="59" t="n"/>
      <c r="O1439" s="59" t="n"/>
      <c r="P1439" s="59" t="n"/>
      <c r="Q1439" s="59" t="n"/>
      <c r="R1439" s="59" t="n"/>
      <c r="S1439" s="59" t="n"/>
      <c r="T1439" s="59" t="n"/>
      <c r="U1439" s="59" t="n"/>
      <c r="V1439" s="59" t="n"/>
      <c r="W1439" s="59" t="n"/>
      <c r="X1439" s="59" t="n"/>
      <c r="Y1439" s="59" t="n"/>
      <c r="Z1439" s="59" t="n"/>
      <c r="AA1439" s="59" t="n"/>
      <c r="AB1439" s="59" t="n"/>
      <c r="AC1439" s="59" t="n"/>
      <c r="AD1439" s="59" t="n"/>
      <c r="AE1439" s="59" t="n"/>
      <c r="AF1439" s="59" t="n"/>
      <c r="AG1439" s="59" t="n"/>
      <c r="AH1439" s="59" t="n"/>
      <c r="AI1439" s="59" t="n"/>
      <c r="AJ1439" s="59" t="n"/>
      <c r="AK1439" s="59" t="n"/>
      <c r="AL1439" s="59" t="n"/>
      <c r="AM1439" s="59" t="n"/>
      <c r="AN1439" s="59" t="n"/>
      <c r="AO1439" s="59" t="n"/>
      <c r="AP1439" s="59" t="n"/>
      <c r="AQ1439" s="59" t="n"/>
      <c r="AR1439" s="59" t="n"/>
      <c r="AS1439" s="59" t="n"/>
      <c r="AT1439" s="59" t="n"/>
      <c r="AU1439" s="59" t="n"/>
      <c r="AV1439" s="59" t="n"/>
      <c r="AW1439" s="59" t="n"/>
      <c r="AX1439" s="59" t="n"/>
      <c r="AY1439" s="59" t="n"/>
      <c r="AZ1439" s="59" t="n"/>
      <c r="BA1439" s="59" t="n"/>
      <c r="BB1439" s="59" t="n"/>
      <c r="BC1439" s="59" t="n"/>
      <c r="BD1439" s="59" t="n"/>
      <c r="BE1439" s="59" t="n"/>
      <c r="BF1439" s="59" t="n"/>
      <c r="BG1439" s="59" t="n"/>
      <c r="BH1439" s="59" t="n"/>
      <c r="BI1439" s="59" t="n"/>
      <c r="BJ1439" s="59" t="n"/>
      <c r="BK1439" s="59" t="n"/>
      <c r="BL1439" s="59" t="n"/>
      <c r="BM1439" s="59" t="n"/>
      <c r="BN1439" s="59" t="n"/>
      <c r="BO1439" s="59" t="n"/>
      <c r="BP1439" s="59" t="n"/>
      <c r="BQ1439" s="59" t="n"/>
      <c r="BR1439" s="59" t="n"/>
      <c r="BS1439" s="59" t="n"/>
      <c r="BT1439" s="59" t="n"/>
      <c r="BU1439" s="59" t="n"/>
      <c r="BV1439" s="59" t="n"/>
      <c r="BW1439" s="59" t="n"/>
      <c r="BX1439" s="59" t="n"/>
      <c r="BY1439" s="59" t="n"/>
      <c r="BZ1439" s="59" t="n"/>
      <c r="CA1439" s="59" t="n"/>
      <c r="CB1439" s="59" t="n"/>
      <c r="CC1439" s="59" t="n"/>
      <c r="CD1439" s="59" t="n"/>
      <c r="CE1439" s="59" t="n"/>
      <c r="CF1439" s="59" t="n"/>
      <c r="CG1439" s="59" t="n"/>
      <c r="CH1439" s="59" t="n"/>
      <c r="CI1439" s="59" t="n"/>
      <c r="CJ1439" s="59" t="n"/>
      <c r="CK1439" s="59" t="n"/>
      <c r="CL1439" s="59" t="n"/>
      <c r="CM1439" s="59" t="n"/>
      <c r="CN1439" s="59" t="n"/>
      <c r="CO1439" s="59" t="n"/>
      <c r="CP1439" s="59" t="n"/>
      <c r="CQ1439" s="59" t="n"/>
      <c r="CR1439" s="59" t="n"/>
      <c r="CS1439" s="59" t="n"/>
      <c r="CT1439" s="59" t="n"/>
      <c r="CU1439" s="59" t="n"/>
      <c r="CV1439" s="59" t="n"/>
      <c r="CW1439" s="59" t="n"/>
      <c r="CX1439" s="59" t="n"/>
      <c r="CY1439" s="59" t="n"/>
      <c r="CZ1439" s="59" t="n"/>
    </row>
    <row r="1440">
      <c r="D1440" s="59" t="inlineStr">
        <is>
          <t>Payable Date</t>
        </is>
      </c>
      <c r="E1440" s="59" t="n">
        <v>46297</v>
      </c>
      <c r="F1440" s="59" t="n"/>
      <c r="G1440" s="59" t="n"/>
      <c r="H1440" s="59" t="n"/>
      <c r="I1440" s="59" t="n"/>
      <c r="J1440" s="59" t="n"/>
      <c r="K1440" s="59" t="n"/>
      <c r="L1440" s="59" t="n"/>
      <c r="M1440" s="59" t="n"/>
      <c r="N1440" s="59" t="n"/>
      <c r="O1440" s="59" t="n"/>
      <c r="P1440" s="59" t="n"/>
      <c r="Q1440" s="59" t="n"/>
      <c r="R1440" s="59" t="n"/>
      <c r="S1440" s="59" t="n"/>
      <c r="T1440" s="59" t="n"/>
      <c r="U1440" s="59" t="n"/>
      <c r="V1440" s="59" t="n"/>
      <c r="W1440" s="59" t="n"/>
      <c r="X1440" s="59" t="n"/>
      <c r="Y1440" s="59" t="n"/>
      <c r="Z1440" s="59" t="n"/>
      <c r="AA1440" s="59" t="n"/>
      <c r="AB1440" s="59" t="n"/>
      <c r="AC1440" s="59" t="n"/>
      <c r="AD1440" s="59" t="n"/>
      <c r="AE1440" s="59" t="n"/>
      <c r="AF1440" s="59" t="n"/>
      <c r="AG1440" s="59" t="n"/>
      <c r="AH1440" s="59" t="n"/>
      <c r="AI1440" s="59" t="n"/>
      <c r="AJ1440" s="59" t="n"/>
      <c r="AK1440" s="59" t="n"/>
      <c r="AL1440" s="59" t="n"/>
      <c r="AM1440" s="59" t="n"/>
      <c r="AN1440" s="59" t="n"/>
      <c r="AO1440" s="59" t="n"/>
      <c r="AP1440" s="59" t="n"/>
      <c r="AQ1440" s="59" t="n"/>
      <c r="AR1440" s="59" t="n"/>
      <c r="AS1440" s="59" t="n"/>
      <c r="AT1440" s="59" t="n"/>
      <c r="AU1440" s="59" t="n"/>
      <c r="AV1440" s="59" t="n"/>
      <c r="AW1440" s="59" t="n"/>
      <c r="AX1440" s="59" t="n"/>
      <c r="AY1440" s="59" t="n"/>
      <c r="AZ1440" s="59" t="n"/>
      <c r="BA1440" s="59" t="n"/>
      <c r="BB1440" s="59" t="n"/>
      <c r="BC1440" s="59" t="n"/>
      <c r="BD1440" s="59" t="n"/>
      <c r="BE1440" s="59" t="n"/>
      <c r="BF1440" s="59" t="n"/>
      <c r="BG1440" s="59" t="n"/>
      <c r="BH1440" s="59" t="n"/>
      <c r="BI1440" s="59" t="n"/>
      <c r="BJ1440" s="59" t="n"/>
      <c r="BK1440" s="59" t="n"/>
      <c r="BL1440" s="59" t="n"/>
      <c r="BM1440" s="59" t="n"/>
      <c r="BN1440" s="59" t="n"/>
      <c r="BO1440" s="59" t="n"/>
      <c r="BP1440" s="59" t="n"/>
      <c r="BQ1440" s="59" t="n"/>
      <c r="BR1440" s="59" t="n"/>
      <c r="BS1440" s="59" t="n"/>
      <c r="BT1440" s="59" t="n"/>
      <c r="BU1440" s="59" t="n"/>
      <c r="BV1440" s="59" t="n"/>
      <c r="BW1440" s="59" t="n"/>
      <c r="BX1440" s="59" t="n"/>
      <c r="BY1440" s="59" t="n"/>
      <c r="BZ1440" s="59" t="n"/>
      <c r="CA1440" s="59" t="n"/>
      <c r="CB1440" s="59" t="n"/>
      <c r="CC1440" s="59" t="n"/>
      <c r="CD1440" s="59" t="n"/>
      <c r="CE1440" s="59" t="n"/>
      <c r="CF1440" s="59" t="n"/>
      <c r="CG1440" s="59" t="n"/>
      <c r="CH1440" s="59" t="n"/>
      <c r="CI1440" s="59" t="n"/>
      <c r="CJ1440" s="59" t="n"/>
      <c r="CK1440" s="59" t="n"/>
      <c r="CL1440" s="59" t="n"/>
      <c r="CM1440" s="59" t="n"/>
      <c r="CN1440" s="59" t="n"/>
      <c r="CO1440" s="59" t="n"/>
      <c r="CP1440" s="59" t="n"/>
      <c r="CQ1440" s="59" t="n"/>
      <c r="CR1440" s="59" t="n"/>
      <c r="CS1440" s="59" t="n"/>
      <c r="CT1440" s="59" t="n"/>
      <c r="CU1440" s="59" t="n"/>
      <c r="CV1440" s="59" t="n"/>
      <c r="CW1440" s="59" t="n"/>
      <c r="CX1440" s="59" t="n"/>
      <c r="CY1440" s="59" t="n"/>
      <c r="CZ1440" s="59" t="n"/>
    </row>
    <row r="1441">
      <c r="D1441" s="107" t="inlineStr">
        <is>
          <t>Dividend Amount</t>
        </is>
      </c>
      <c r="E1441" s="107" t="n">
        <v>0.3</v>
      </c>
      <c r="F1441" s="107" t="n"/>
      <c r="G1441" s="107" t="n"/>
      <c r="H1441" s="107" t="n"/>
      <c r="I1441" s="107" t="n"/>
      <c r="J1441" s="107" t="n"/>
      <c r="K1441" s="107" t="n"/>
      <c r="L1441" s="107" t="n"/>
      <c r="M1441" s="107" t="n"/>
      <c r="N1441" s="107" t="n"/>
      <c r="O1441" s="107" t="n"/>
      <c r="P1441" s="107" t="n"/>
      <c r="Q1441" s="107" t="n"/>
      <c r="R1441" s="107" t="n"/>
      <c r="S1441" s="107" t="n"/>
      <c r="T1441" s="107" t="n"/>
      <c r="U1441" s="107" t="n"/>
      <c r="V1441" s="107" t="n"/>
      <c r="W1441" s="107" t="n"/>
      <c r="X1441" s="107" t="n"/>
      <c r="Y1441" s="107" t="n"/>
      <c r="Z1441" s="107" t="n"/>
      <c r="AA1441" s="107" t="n"/>
      <c r="AB1441" s="107" t="n"/>
      <c r="AC1441" s="107" t="n"/>
      <c r="AD1441" s="107" t="n"/>
      <c r="AE1441" s="107" t="n"/>
      <c r="AF1441" s="107" t="n"/>
      <c r="AG1441" s="107" t="n"/>
      <c r="AH1441" s="107" t="n"/>
      <c r="AI1441" s="107" t="n"/>
      <c r="AJ1441" s="107" t="n"/>
      <c r="AK1441" s="107" t="n"/>
      <c r="AL1441" s="107" t="n"/>
      <c r="AM1441" s="107" t="n"/>
      <c r="AN1441" s="107" t="n"/>
      <c r="AO1441" s="107" t="n"/>
      <c r="AP1441" s="107" t="n"/>
      <c r="AQ1441" s="107" t="n"/>
      <c r="AR1441" s="107" t="n"/>
      <c r="AS1441" s="107" t="n"/>
      <c r="AT1441" s="107" t="n"/>
      <c r="AU1441" s="107" t="n"/>
      <c r="AV1441" s="107" t="n"/>
      <c r="AW1441" s="107" t="n"/>
      <c r="AX1441" s="107" t="n"/>
      <c r="AY1441" s="107" t="n"/>
      <c r="AZ1441" s="107" t="n"/>
      <c r="BA1441" s="107" t="n"/>
      <c r="BB1441" s="107" t="n"/>
      <c r="BC1441" s="107" t="n"/>
      <c r="BD1441" s="107" t="n"/>
      <c r="BE1441" s="107" t="n"/>
      <c r="BF1441" s="107" t="n"/>
      <c r="BG1441" s="107" t="n"/>
      <c r="BH1441" s="107" t="n"/>
      <c r="BI1441" s="107" t="n"/>
      <c r="BJ1441" s="107" t="n"/>
      <c r="BK1441" s="107" t="n"/>
      <c r="BL1441" s="107" t="n"/>
      <c r="BM1441" s="107" t="n"/>
      <c r="BN1441" s="107" t="n"/>
      <c r="BO1441" s="107" t="n"/>
      <c r="BP1441" s="107" t="n"/>
      <c r="BQ1441" s="107" t="n"/>
      <c r="BR1441" s="107" t="n"/>
      <c r="BS1441" s="107" t="n"/>
      <c r="BT1441" s="107" t="n"/>
      <c r="BU1441" s="107" t="n"/>
      <c r="BV1441" s="107" t="n"/>
      <c r="BW1441" s="107" t="n"/>
      <c r="BX1441" s="107" t="n"/>
      <c r="BY1441" s="107" t="n"/>
      <c r="BZ1441" s="107" t="n"/>
      <c r="CA1441" s="107" t="n"/>
      <c r="CB1441" s="107" t="n"/>
      <c r="CC1441" s="107" t="n"/>
      <c r="CD1441" s="107" t="n"/>
      <c r="CE1441" s="107" t="n"/>
      <c r="CF1441" s="107" t="n"/>
      <c r="CG1441" s="107" t="n"/>
      <c r="CH1441" s="107" t="n"/>
      <c r="CI1441" s="107" t="n"/>
      <c r="CJ1441" s="107" t="n"/>
      <c r="CK1441" s="107" t="n"/>
      <c r="CL1441" s="107" t="n"/>
      <c r="CM1441" s="107" t="n"/>
      <c r="CN1441" s="107" t="n"/>
      <c r="CO1441" s="107" t="n"/>
      <c r="CP1441" s="107" t="n"/>
      <c r="CQ1441" s="107" t="n"/>
      <c r="CR1441" s="107" t="n"/>
      <c r="CS1441" s="107" t="n"/>
      <c r="CT1441" s="107" t="n"/>
      <c r="CU1441" s="107" t="n"/>
      <c r="CV1441" s="107" t="n"/>
      <c r="CW1441" s="107" t="n"/>
      <c r="CX1441" s="107" t="n"/>
      <c r="CY1441" s="107" t="n"/>
      <c r="CZ1441" s="107" t="n"/>
    </row>
    <row r="1442">
      <c r="D1442" t="inlineStr">
        <is>
          <t>Dividend Frequency</t>
        </is>
      </c>
      <c r="E1442" t="inlineStr">
        <is>
          <t>Semi-Anl</t>
        </is>
      </c>
    </row>
    <row r="1443">
      <c r="D1443" t="inlineStr">
        <is>
          <t>Dividend Type</t>
        </is>
      </c>
      <c r="E1443" t="inlineStr">
        <is>
          <t>Final</t>
        </is>
      </c>
    </row>
    <row r="1444">
      <c r="A1444" s="2">
        <f>IF($A1437="","","   projections")</f>
        <v/>
      </c>
      <c r="B1444" s="68">
        <f>IF($A1437="",0,COUNT($E1445:$CZ1445))</f>
        <v/>
      </c>
      <c r="C1444" s="69">
        <f>IF($B1444=0,0,MAX($E1445:$CZ1445))</f>
        <v/>
      </c>
      <c r="D1444" s="58">
        <f>_xll.BDS($A1437,'Field Check'!$C$42,"headers=y","startcol=1","endcol=3","dir=h","cols=21;rows=3")</f>
        <v/>
      </c>
      <c r="E1444" s="59" t="n">
        <v>46436</v>
      </c>
      <c r="F1444" s="59" t="n">
        <v>46618</v>
      </c>
      <c r="G1444" s="59" t="n">
        <v>46800</v>
      </c>
      <c r="H1444" s="59" t="n">
        <v>46982</v>
      </c>
      <c r="I1444" s="59" t="n">
        <v>47168</v>
      </c>
      <c r="J1444" s="59" t="n">
        <v>47346</v>
      </c>
      <c r="K1444" s="59" t="n">
        <v>47532</v>
      </c>
      <c r="L1444" s="59" t="n">
        <v>47710</v>
      </c>
      <c r="M1444" s="59" t="n">
        <v>47899</v>
      </c>
      <c r="N1444" s="59" t="n">
        <v>48081</v>
      </c>
      <c r="O1444" s="59" t="n">
        <v>48263</v>
      </c>
      <c r="P1444" s="59" t="n">
        <v>48445</v>
      </c>
      <c r="Q1444" s="59" t="n">
        <v>48627</v>
      </c>
      <c r="R1444" s="59" t="n">
        <v>48809</v>
      </c>
      <c r="S1444" s="59" t="n">
        <v>48991</v>
      </c>
      <c r="T1444" s="59" t="n">
        <v>49173</v>
      </c>
      <c r="U1444" s="59" t="n">
        <v>49362</v>
      </c>
      <c r="V1444" s="59" t="n">
        <v>49537</v>
      </c>
      <c r="W1444" s="59" t="n">
        <v>49726</v>
      </c>
      <c r="X1444" s="59" t="n">
        <v>49901</v>
      </c>
      <c r="Y1444" s="59" t="n"/>
      <c r="Z1444" s="59" t="n"/>
      <c r="AA1444" s="59" t="n"/>
      <c r="AB1444" s="59" t="n"/>
      <c r="AC1444" s="59" t="n"/>
      <c r="AD1444" s="59" t="n"/>
      <c r="AE1444" s="59" t="n"/>
      <c r="AF1444" s="59" t="n"/>
      <c r="AG1444" s="59" t="n"/>
      <c r="AH1444" s="59" t="n"/>
      <c r="AI1444" s="59" t="n"/>
      <c r="AJ1444" s="59" t="n"/>
      <c r="AK1444" s="59" t="n"/>
      <c r="AL1444" s="59" t="n"/>
      <c r="AM1444" s="59" t="n"/>
      <c r="AN1444" s="59" t="n"/>
      <c r="AO1444" s="59" t="n"/>
      <c r="AP1444" s="59" t="n"/>
      <c r="AQ1444" s="59" t="n"/>
      <c r="AR1444" s="59" t="n"/>
      <c r="AS1444" s="59" t="n"/>
      <c r="AT1444" s="59" t="n"/>
      <c r="AU1444" s="59" t="n"/>
      <c r="AV1444" s="59" t="n"/>
      <c r="AW1444" s="59" t="n"/>
      <c r="AX1444" s="59" t="n"/>
      <c r="AY1444" s="59" t="n"/>
      <c r="AZ1444" s="59" t="n"/>
      <c r="BA1444" s="59" t="n"/>
      <c r="BB1444" s="59" t="n"/>
      <c r="BC1444" s="59" t="n"/>
      <c r="BD1444" s="59" t="n"/>
      <c r="BE1444" s="59" t="n"/>
      <c r="BF1444" s="59" t="n"/>
      <c r="BG1444" s="59" t="n"/>
      <c r="BH1444" s="59" t="n"/>
      <c r="BI1444" s="59" t="n"/>
      <c r="BJ1444" s="59" t="n"/>
      <c r="BK1444" s="59" t="n"/>
      <c r="BL1444" s="59" t="n"/>
      <c r="BM1444" s="59" t="n"/>
      <c r="BN1444" s="59" t="n"/>
      <c r="BO1444" s="59" t="n"/>
      <c r="BP1444" s="59" t="n"/>
      <c r="BQ1444" s="59" t="n"/>
      <c r="BR1444" s="59" t="n"/>
      <c r="BS1444" s="59" t="n"/>
      <c r="BT1444" s="59" t="n"/>
      <c r="BU1444" s="59" t="n"/>
      <c r="BV1444" s="59" t="n"/>
      <c r="BW1444" s="59" t="n"/>
      <c r="BX1444" s="59" t="n"/>
      <c r="BY1444" s="59" t="n"/>
      <c r="BZ1444" s="59" t="n"/>
      <c r="CA1444" s="59" t="n"/>
      <c r="CB1444" s="59" t="n"/>
      <c r="CC1444" s="59" t="n"/>
      <c r="CD1444" s="59" t="n"/>
      <c r="CE1444" s="59" t="n"/>
      <c r="CF1444" s="59" t="n"/>
      <c r="CG1444" s="59" t="n"/>
      <c r="CH1444" s="59" t="n"/>
      <c r="CI1444" s="59" t="n"/>
      <c r="CJ1444" s="59" t="n"/>
      <c r="CK1444" s="59" t="n"/>
      <c r="CL1444" s="59" t="n"/>
      <c r="CM1444" s="59" t="n"/>
      <c r="CN1444" s="59" t="n"/>
      <c r="CO1444" s="59" t="n"/>
      <c r="CP1444" s="59" t="n"/>
      <c r="CQ1444" s="59" t="n"/>
      <c r="CR1444" s="59" t="n"/>
      <c r="CS1444" s="59" t="n"/>
      <c r="CT1444" s="59" t="n"/>
      <c r="CU1444" s="59" t="n"/>
      <c r="CV1444" s="59" t="n"/>
      <c r="CW1444" s="59" t="n"/>
      <c r="CX1444" s="59" t="n"/>
      <c r="CY1444" s="59" t="n"/>
      <c r="CZ1444" s="59" t="n"/>
    </row>
    <row r="1445">
      <c r="D1445" s="59" t="inlineStr">
        <is>
          <t>Ex-Date</t>
        </is>
      </c>
      <c r="E1445" s="59" t="n">
        <v>46447</v>
      </c>
      <c r="F1445" s="59" t="n">
        <v>46636</v>
      </c>
      <c r="G1445" s="59" t="n">
        <v>46813</v>
      </c>
      <c r="H1445" s="59" t="n">
        <v>47002</v>
      </c>
      <c r="I1445" s="59" t="n">
        <v>47178</v>
      </c>
      <c r="J1445" s="59" t="n">
        <v>47367</v>
      </c>
      <c r="K1445" s="59" t="n">
        <v>47547</v>
      </c>
      <c r="L1445" s="59" t="n">
        <v>47731</v>
      </c>
      <c r="M1445" s="59" t="n">
        <v>47911</v>
      </c>
      <c r="N1445" s="59" t="n">
        <v>48095</v>
      </c>
      <c r="O1445" s="59" t="n">
        <v>48274</v>
      </c>
      <c r="P1445" s="59" t="n">
        <v>48466</v>
      </c>
      <c r="Q1445" s="59" t="n">
        <v>48639</v>
      </c>
      <c r="R1445" s="59" t="n">
        <v>48831</v>
      </c>
      <c r="S1445" s="59" t="n">
        <v>49010</v>
      </c>
      <c r="T1445" s="59" t="n">
        <v>49195</v>
      </c>
      <c r="U1445" s="59" t="n">
        <v>49374</v>
      </c>
      <c r="V1445" s="59" t="n">
        <v>49556</v>
      </c>
      <c r="W1445" s="59" t="n">
        <v>49738</v>
      </c>
      <c r="X1445" s="59" t="n">
        <v>49920</v>
      </c>
      <c r="Y1445" s="59" t="n"/>
      <c r="Z1445" s="59" t="n"/>
      <c r="AA1445" s="59" t="n"/>
      <c r="AB1445" s="59" t="n"/>
      <c r="AC1445" s="59" t="n"/>
      <c r="AD1445" s="59" t="n"/>
      <c r="AE1445" s="59" t="n"/>
      <c r="AF1445" s="59" t="n"/>
      <c r="AG1445" s="59" t="n"/>
      <c r="AH1445" s="59" t="n"/>
      <c r="AI1445" s="59" t="n"/>
      <c r="AJ1445" s="59" t="n"/>
      <c r="AK1445" s="59" t="n"/>
      <c r="AL1445" s="59" t="n"/>
      <c r="AM1445" s="59" t="n"/>
      <c r="AN1445" s="59" t="n"/>
      <c r="AO1445" s="59" t="n"/>
      <c r="AP1445" s="59" t="n"/>
      <c r="AQ1445" s="59" t="n"/>
      <c r="AR1445" s="59" t="n"/>
      <c r="AS1445" s="59" t="n"/>
      <c r="AT1445" s="59" t="n"/>
      <c r="AU1445" s="59" t="n"/>
      <c r="AV1445" s="59" t="n"/>
      <c r="AW1445" s="59" t="n"/>
      <c r="AX1445" s="59" t="n"/>
      <c r="AY1445" s="59" t="n"/>
      <c r="AZ1445" s="59" t="n"/>
      <c r="BA1445" s="59" t="n"/>
      <c r="BB1445" s="59" t="n"/>
      <c r="BC1445" s="59" t="n"/>
      <c r="BD1445" s="59" t="n"/>
      <c r="BE1445" s="59" t="n"/>
      <c r="BF1445" s="59" t="n"/>
      <c r="BG1445" s="59" t="n"/>
      <c r="BH1445" s="59" t="n"/>
      <c r="BI1445" s="59" t="n"/>
      <c r="BJ1445" s="59" t="n"/>
      <c r="BK1445" s="59" t="n"/>
      <c r="BL1445" s="59" t="n"/>
      <c r="BM1445" s="59" t="n"/>
      <c r="BN1445" s="59" t="n"/>
      <c r="BO1445" s="59" t="n"/>
      <c r="BP1445" s="59" t="n"/>
      <c r="BQ1445" s="59" t="n"/>
      <c r="BR1445" s="59" t="n"/>
      <c r="BS1445" s="59" t="n"/>
      <c r="BT1445" s="59" t="n"/>
      <c r="BU1445" s="59" t="n"/>
      <c r="BV1445" s="59" t="n"/>
      <c r="BW1445" s="59" t="n"/>
      <c r="BX1445" s="59" t="n"/>
      <c r="BY1445" s="59" t="n"/>
      <c r="BZ1445" s="59" t="n"/>
      <c r="CA1445" s="59" t="n"/>
      <c r="CB1445" s="59" t="n"/>
      <c r="CC1445" s="59" t="n"/>
      <c r="CD1445" s="59" t="n"/>
      <c r="CE1445" s="59" t="n"/>
      <c r="CF1445" s="59" t="n"/>
      <c r="CG1445" s="59" t="n"/>
      <c r="CH1445" s="59" t="n"/>
      <c r="CI1445" s="59" t="n"/>
      <c r="CJ1445" s="59" t="n"/>
      <c r="CK1445" s="59" t="n"/>
      <c r="CL1445" s="59" t="n"/>
      <c r="CM1445" s="59" t="n"/>
      <c r="CN1445" s="59" t="n"/>
      <c r="CO1445" s="59" t="n"/>
      <c r="CP1445" s="59" t="n"/>
      <c r="CQ1445" s="59" t="n"/>
      <c r="CR1445" s="59" t="n"/>
      <c r="CS1445" s="59" t="n"/>
      <c r="CT1445" s="59" t="n"/>
      <c r="CU1445" s="59" t="n"/>
      <c r="CV1445" s="59" t="n"/>
      <c r="CW1445" s="59" t="n"/>
      <c r="CX1445" s="59" t="n"/>
      <c r="CY1445" s="59" t="n"/>
      <c r="CZ1445" s="59" t="n"/>
    </row>
    <row r="1446">
      <c r="D1446" s="107" t="inlineStr">
        <is>
          <t>Amount Per Share</t>
        </is>
      </c>
      <c r="E1446" s="107" t="n">
        <v>0.3</v>
      </c>
      <c r="F1446" s="107" t="n">
        <v>0.3</v>
      </c>
      <c r="G1446" s="107" t="n">
        <v>0.3</v>
      </c>
      <c r="H1446" s="107" t="n">
        <v>0.3</v>
      </c>
      <c r="I1446" s="107" t="n">
        <v>0.3</v>
      </c>
      <c r="J1446" s="107" t="n">
        <v>0.3</v>
      </c>
      <c r="K1446" s="107" t="n">
        <v>0.3</v>
      </c>
      <c r="L1446" s="107" t="n">
        <v>0.3</v>
      </c>
      <c r="M1446" s="107" t="n">
        <v>0.3</v>
      </c>
      <c r="N1446" s="107" t="n">
        <v>0.3</v>
      </c>
      <c r="O1446" s="107" t="n">
        <v>0.3</v>
      </c>
      <c r="P1446" s="107" t="n">
        <v>0.3</v>
      </c>
      <c r="Q1446" s="107" t="n">
        <v>0.3</v>
      </c>
      <c r="R1446" s="107" t="n">
        <v>0.3</v>
      </c>
      <c r="S1446" s="107" t="n">
        <v>0.3</v>
      </c>
      <c r="T1446" s="107" t="n">
        <v>0.3</v>
      </c>
      <c r="U1446" s="107" t="n">
        <v>0.3</v>
      </c>
      <c r="V1446" s="107" t="n">
        <v>0.3</v>
      </c>
      <c r="W1446" s="107" t="n">
        <v>0.3</v>
      </c>
      <c r="X1446" s="107" t="n">
        <v>0.3</v>
      </c>
      <c r="Y1446" s="107" t="n"/>
      <c r="Z1446" s="107" t="n"/>
      <c r="AA1446" s="107" t="n"/>
      <c r="AB1446" s="107" t="n"/>
      <c r="AC1446" s="107" t="n"/>
      <c r="AD1446" s="107" t="n"/>
      <c r="AE1446" s="107" t="n"/>
      <c r="AF1446" s="107" t="n"/>
      <c r="AG1446" s="107" t="n"/>
      <c r="AH1446" s="107" t="n"/>
      <c r="AI1446" s="107" t="n"/>
      <c r="AJ1446" s="107" t="n"/>
      <c r="AK1446" s="107" t="n"/>
      <c r="AL1446" s="107" t="n"/>
      <c r="AM1446" s="107" t="n"/>
      <c r="AN1446" s="107" t="n"/>
      <c r="AO1446" s="107" t="n"/>
      <c r="AP1446" s="107" t="n"/>
      <c r="AQ1446" s="107" t="n"/>
      <c r="AR1446" s="107" t="n"/>
      <c r="AS1446" s="107" t="n"/>
      <c r="AT1446" s="107" t="n"/>
      <c r="AU1446" s="107" t="n"/>
      <c r="AV1446" s="107" t="n"/>
      <c r="AW1446" s="107" t="n"/>
      <c r="AX1446" s="107" t="n"/>
      <c r="AY1446" s="107" t="n"/>
      <c r="AZ1446" s="107" t="n"/>
      <c r="BA1446" s="107" t="n"/>
      <c r="BB1446" s="107" t="n"/>
      <c r="BC1446" s="107" t="n"/>
      <c r="BD1446" s="107" t="n"/>
      <c r="BE1446" s="107" t="n"/>
      <c r="BF1446" s="107" t="n"/>
      <c r="BG1446" s="107" t="n"/>
      <c r="BH1446" s="107" t="n"/>
      <c r="BI1446" s="107" t="n"/>
      <c r="BJ1446" s="107" t="n"/>
      <c r="BK1446" s="107" t="n"/>
      <c r="BL1446" s="107" t="n"/>
      <c r="BM1446" s="107" t="n"/>
      <c r="BN1446" s="107" t="n"/>
      <c r="BO1446" s="107" t="n"/>
      <c r="BP1446" s="107" t="n"/>
      <c r="BQ1446" s="107" t="n"/>
      <c r="BR1446" s="107" t="n"/>
      <c r="BS1446" s="107" t="n"/>
      <c r="BT1446" s="107" t="n"/>
      <c r="BU1446" s="107" t="n"/>
      <c r="BV1446" s="107" t="n"/>
      <c r="BW1446" s="107" t="n"/>
      <c r="BX1446" s="107" t="n"/>
      <c r="BY1446" s="107" t="n"/>
      <c r="BZ1446" s="107" t="n"/>
      <c r="CA1446" s="107" t="n"/>
      <c r="CB1446" s="107" t="n"/>
      <c r="CC1446" s="107" t="n"/>
      <c r="CD1446" s="107" t="n"/>
      <c r="CE1446" s="107" t="n"/>
      <c r="CF1446" s="107" t="n"/>
      <c r="CG1446" s="107" t="n"/>
      <c r="CH1446" s="107" t="n"/>
      <c r="CI1446" s="107" t="n"/>
      <c r="CJ1446" s="107" t="n"/>
      <c r="CK1446" s="107" t="n"/>
      <c r="CL1446" s="107" t="n"/>
      <c r="CM1446" s="107" t="n"/>
      <c r="CN1446" s="107" t="n"/>
      <c r="CO1446" s="107" t="n"/>
      <c r="CP1446" s="107" t="n"/>
      <c r="CQ1446" s="107" t="n"/>
      <c r="CR1446" s="107" t="n"/>
      <c r="CS1446" s="107" t="n"/>
      <c r="CT1446" s="107" t="n"/>
      <c r="CU1446" s="107" t="n"/>
      <c r="CV1446" s="107" t="n"/>
      <c r="CW1446" s="107" t="n"/>
      <c r="CX1446" s="107" t="n"/>
      <c r="CY1446" s="107" t="n"/>
      <c r="CZ1446" s="107" t="n"/>
    </row>
    <row r="1448">
      <c r="A1448" s="126">
        <f>IF('AS51'!$C$137="","",'AS51'!$C$137)</f>
        <v/>
      </c>
      <c r="B1448" s="68">
        <f>IF($A1448="",0,COUNT($E1449:$CZ1449))</f>
        <v/>
      </c>
      <c r="C1448" s="69">
        <f>IF($B1448=0,0,MAX($E1449:$CZ1449))</f>
        <v/>
      </c>
      <c r="D1448" s="58">
        <f>_xll.BDS($A1448,'Field Check'!$C$44,"headers=y","startcol=1","endcol=7","dir=h","DVD_START_DT",'Field Check'!$C$59,"DVD_END_DT",'Field Check'!$D$59,"cols=2;rows=7")</f>
        <v/>
      </c>
      <c r="E1448" s="59" t="n">
        <v>46149</v>
      </c>
      <c r="F1448" s="59" t="n"/>
      <c r="G1448" s="59" t="n"/>
      <c r="H1448" s="59" t="n"/>
      <c r="I1448" s="59" t="n"/>
      <c r="J1448" s="59" t="n"/>
      <c r="K1448" s="59" t="n"/>
      <c r="L1448" s="59" t="n"/>
      <c r="M1448" s="59" t="n"/>
      <c r="N1448" s="59" t="n"/>
      <c r="O1448" s="59" t="n"/>
      <c r="P1448" s="59" t="n"/>
      <c r="Q1448" s="59" t="n"/>
      <c r="R1448" s="59" t="n"/>
      <c r="S1448" s="59" t="n"/>
      <c r="T1448" s="59" t="n"/>
      <c r="U1448" s="59" t="n"/>
      <c r="V1448" s="59" t="n"/>
      <c r="W1448" s="59" t="n"/>
      <c r="X1448" s="59" t="n"/>
      <c r="Y1448" s="59" t="n"/>
      <c r="Z1448" s="59" t="n"/>
      <c r="AA1448" s="59" t="n"/>
      <c r="AB1448" s="59" t="n"/>
      <c r="AC1448" s="59" t="n"/>
      <c r="AD1448" s="59" t="n"/>
      <c r="AE1448" s="59" t="n"/>
      <c r="AF1448" s="59" t="n"/>
      <c r="AG1448" s="59" t="n"/>
      <c r="AH1448" s="59" t="n"/>
      <c r="AI1448" s="59" t="n"/>
      <c r="AJ1448" s="59" t="n"/>
      <c r="AK1448" s="59" t="n"/>
      <c r="AL1448" s="59" t="n"/>
      <c r="AM1448" s="59" t="n"/>
      <c r="AN1448" s="59" t="n"/>
      <c r="AO1448" s="59" t="n"/>
      <c r="AP1448" s="59" t="n"/>
      <c r="AQ1448" s="59" t="n"/>
      <c r="AR1448" s="59" t="n"/>
      <c r="AS1448" s="59" t="n"/>
      <c r="AT1448" s="59" t="n"/>
      <c r="AU1448" s="59" t="n"/>
      <c r="AV1448" s="59" t="n"/>
      <c r="AW1448" s="59" t="n"/>
      <c r="AX1448" s="59" t="n"/>
      <c r="AY1448" s="59" t="n"/>
      <c r="AZ1448" s="59" t="n"/>
      <c r="BA1448" s="59" t="n"/>
      <c r="BB1448" s="59" t="n"/>
      <c r="BC1448" s="59" t="n"/>
      <c r="BD1448" s="59" t="n"/>
      <c r="BE1448" s="59" t="n"/>
      <c r="BF1448" s="59" t="n"/>
      <c r="BG1448" s="59" t="n"/>
      <c r="BH1448" s="59" t="n"/>
      <c r="BI1448" s="59" t="n"/>
      <c r="BJ1448" s="59" t="n"/>
      <c r="BK1448" s="59" t="n"/>
      <c r="BL1448" s="59" t="n"/>
      <c r="BM1448" s="59" t="n"/>
      <c r="BN1448" s="59" t="n"/>
      <c r="BO1448" s="59" t="n"/>
      <c r="BP1448" s="59" t="n"/>
      <c r="BQ1448" s="59" t="n"/>
      <c r="BR1448" s="59" t="n"/>
      <c r="BS1448" s="59" t="n"/>
      <c r="BT1448" s="59" t="n"/>
      <c r="BU1448" s="59" t="n"/>
      <c r="BV1448" s="59" t="n"/>
      <c r="BW1448" s="59" t="n"/>
      <c r="BX1448" s="59" t="n"/>
      <c r="BY1448" s="59" t="n"/>
      <c r="BZ1448" s="59" t="n"/>
      <c r="CA1448" s="59" t="n"/>
      <c r="CB1448" s="59" t="n"/>
      <c r="CC1448" s="59" t="n"/>
      <c r="CD1448" s="59" t="n"/>
      <c r="CE1448" s="59" t="n"/>
      <c r="CF1448" s="59" t="n"/>
      <c r="CG1448" s="59" t="n"/>
      <c r="CH1448" s="59" t="n"/>
      <c r="CI1448" s="59" t="n"/>
      <c r="CJ1448" s="59" t="n"/>
      <c r="CK1448" s="59" t="n"/>
      <c r="CL1448" s="59" t="n"/>
      <c r="CM1448" s="59" t="n"/>
      <c r="CN1448" s="59" t="n"/>
      <c r="CO1448" s="59" t="n"/>
      <c r="CP1448" s="59" t="n"/>
      <c r="CQ1448" s="59" t="n"/>
      <c r="CR1448" s="59" t="n"/>
      <c r="CS1448" s="59" t="n"/>
      <c r="CT1448" s="59" t="n"/>
      <c r="CU1448" s="59" t="n"/>
      <c r="CV1448" s="59" t="n"/>
      <c r="CW1448" s="59" t="n"/>
      <c r="CX1448" s="59" t="n"/>
      <c r="CY1448" s="59" t="n"/>
      <c r="CZ1448" s="59" t="n"/>
    </row>
    <row r="1449">
      <c r="D1449" s="59" t="inlineStr">
        <is>
          <t>Ex-Date</t>
        </is>
      </c>
      <c r="E1449" s="59" t="n">
        <v>46163</v>
      </c>
      <c r="F1449" s="59" t="n"/>
      <c r="G1449" s="59" t="n"/>
      <c r="H1449" s="59" t="n"/>
      <c r="I1449" s="59" t="n"/>
      <c r="J1449" s="59" t="n"/>
      <c r="K1449" s="59" t="n"/>
      <c r="L1449" s="59" t="n"/>
      <c r="M1449" s="59" t="n"/>
      <c r="N1449" s="59" t="n"/>
      <c r="O1449" s="59" t="n"/>
      <c r="P1449" s="59" t="n"/>
      <c r="Q1449" s="59" t="n"/>
      <c r="R1449" s="59" t="n"/>
      <c r="S1449" s="59" t="n"/>
      <c r="T1449" s="59" t="n"/>
      <c r="U1449" s="59" t="n"/>
      <c r="V1449" s="59" t="n"/>
      <c r="W1449" s="59" t="n"/>
      <c r="X1449" s="59" t="n"/>
      <c r="Y1449" s="59" t="n"/>
      <c r="Z1449" s="59" t="n"/>
      <c r="AA1449" s="59" t="n"/>
      <c r="AB1449" s="59" t="n"/>
      <c r="AC1449" s="59" t="n"/>
      <c r="AD1449" s="59" t="n"/>
      <c r="AE1449" s="59" t="n"/>
      <c r="AF1449" s="59" t="n"/>
      <c r="AG1449" s="59" t="n"/>
      <c r="AH1449" s="59" t="n"/>
      <c r="AI1449" s="59" t="n"/>
      <c r="AJ1449" s="59" t="n"/>
      <c r="AK1449" s="59" t="n"/>
      <c r="AL1449" s="59" t="n"/>
      <c r="AM1449" s="59" t="n"/>
      <c r="AN1449" s="59" t="n"/>
      <c r="AO1449" s="59" t="n"/>
      <c r="AP1449" s="59" t="n"/>
      <c r="AQ1449" s="59" t="n"/>
      <c r="AR1449" s="59" t="n"/>
      <c r="AS1449" s="59" t="n"/>
      <c r="AT1449" s="59" t="n"/>
      <c r="AU1449" s="59" t="n"/>
      <c r="AV1449" s="59" t="n"/>
      <c r="AW1449" s="59" t="n"/>
      <c r="AX1449" s="59" t="n"/>
      <c r="AY1449" s="59" t="n"/>
      <c r="AZ1449" s="59" t="n"/>
      <c r="BA1449" s="59" t="n"/>
      <c r="BB1449" s="59" t="n"/>
      <c r="BC1449" s="59" t="n"/>
      <c r="BD1449" s="59" t="n"/>
      <c r="BE1449" s="59" t="n"/>
      <c r="BF1449" s="59" t="n"/>
      <c r="BG1449" s="59" t="n"/>
      <c r="BH1449" s="59" t="n"/>
      <c r="BI1449" s="59" t="n"/>
      <c r="BJ1449" s="59" t="n"/>
      <c r="BK1449" s="59" t="n"/>
      <c r="BL1449" s="59" t="n"/>
      <c r="BM1449" s="59" t="n"/>
      <c r="BN1449" s="59" t="n"/>
      <c r="BO1449" s="59" t="n"/>
      <c r="BP1449" s="59" t="n"/>
      <c r="BQ1449" s="59" t="n"/>
      <c r="BR1449" s="59" t="n"/>
      <c r="BS1449" s="59" t="n"/>
      <c r="BT1449" s="59" t="n"/>
      <c r="BU1449" s="59" t="n"/>
      <c r="BV1449" s="59" t="n"/>
      <c r="BW1449" s="59" t="n"/>
      <c r="BX1449" s="59" t="n"/>
      <c r="BY1449" s="59" t="n"/>
      <c r="BZ1449" s="59" t="n"/>
      <c r="CA1449" s="59" t="n"/>
      <c r="CB1449" s="59" t="n"/>
      <c r="CC1449" s="59" t="n"/>
      <c r="CD1449" s="59" t="n"/>
      <c r="CE1449" s="59" t="n"/>
      <c r="CF1449" s="59" t="n"/>
      <c r="CG1449" s="59" t="n"/>
      <c r="CH1449" s="59" t="n"/>
      <c r="CI1449" s="59" t="n"/>
      <c r="CJ1449" s="59" t="n"/>
      <c r="CK1449" s="59" t="n"/>
      <c r="CL1449" s="59" t="n"/>
      <c r="CM1449" s="59" t="n"/>
      <c r="CN1449" s="59" t="n"/>
      <c r="CO1449" s="59" t="n"/>
      <c r="CP1449" s="59" t="n"/>
      <c r="CQ1449" s="59" t="n"/>
      <c r="CR1449" s="59" t="n"/>
      <c r="CS1449" s="59" t="n"/>
      <c r="CT1449" s="59" t="n"/>
      <c r="CU1449" s="59" t="n"/>
      <c r="CV1449" s="59" t="n"/>
      <c r="CW1449" s="59" t="n"/>
      <c r="CX1449" s="59" t="n"/>
      <c r="CY1449" s="59" t="n"/>
      <c r="CZ1449" s="59" t="n"/>
    </row>
    <row r="1450">
      <c r="D1450" s="59" t="inlineStr">
        <is>
          <t>Record Date</t>
        </is>
      </c>
      <c r="E1450" s="59" t="n">
        <v>46164</v>
      </c>
      <c r="F1450" s="59" t="n"/>
      <c r="G1450" s="59" t="n"/>
      <c r="H1450" s="59" t="n"/>
      <c r="I1450" s="59" t="n"/>
      <c r="J1450" s="59" t="n"/>
      <c r="K1450" s="59" t="n"/>
      <c r="L1450" s="59" t="n"/>
      <c r="M1450" s="59" t="n"/>
      <c r="N1450" s="59" t="n"/>
      <c r="O1450" s="59" t="n"/>
      <c r="P1450" s="59" t="n"/>
      <c r="Q1450" s="59" t="n"/>
      <c r="R1450" s="59" t="n"/>
      <c r="S1450" s="59" t="n"/>
      <c r="T1450" s="59" t="n"/>
      <c r="U1450" s="59" t="n"/>
      <c r="V1450" s="59" t="n"/>
      <c r="W1450" s="59" t="n"/>
      <c r="X1450" s="59" t="n"/>
      <c r="Y1450" s="59" t="n"/>
      <c r="Z1450" s="59" t="n"/>
      <c r="AA1450" s="59" t="n"/>
      <c r="AB1450" s="59" t="n"/>
      <c r="AC1450" s="59" t="n"/>
      <c r="AD1450" s="59" t="n"/>
      <c r="AE1450" s="59" t="n"/>
      <c r="AF1450" s="59" t="n"/>
      <c r="AG1450" s="59" t="n"/>
      <c r="AH1450" s="59" t="n"/>
      <c r="AI1450" s="59" t="n"/>
      <c r="AJ1450" s="59" t="n"/>
      <c r="AK1450" s="59" t="n"/>
      <c r="AL1450" s="59" t="n"/>
      <c r="AM1450" s="59" t="n"/>
      <c r="AN1450" s="59" t="n"/>
      <c r="AO1450" s="59" t="n"/>
      <c r="AP1450" s="59" t="n"/>
      <c r="AQ1450" s="59" t="n"/>
      <c r="AR1450" s="59" t="n"/>
      <c r="AS1450" s="59" t="n"/>
      <c r="AT1450" s="59" t="n"/>
      <c r="AU1450" s="59" t="n"/>
      <c r="AV1450" s="59" t="n"/>
      <c r="AW1450" s="59" t="n"/>
      <c r="AX1450" s="59" t="n"/>
      <c r="AY1450" s="59" t="n"/>
      <c r="AZ1450" s="59" t="n"/>
      <c r="BA1450" s="59" t="n"/>
      <c r="BB1450" s="59" t="n"/>
      <c r="BC1450" s="59" t="n"/>
      <c r="BD1450" s="59" t="n"/>
      <c r="BE1450" s="59" t="n"/>
      <c r="BF1450" s="59" t="n"/>
      <c r="BG1450" s="59" t="n"/>
      <c r="BH1450" s="59" t="n"/>
      <c r="BI1450" s="59" t="n"/>
      <c r="BJ1450" s="59" t="n"/>
      <c r="BK1450" s="59" t="n"/>
      <c r="BL1450" s="59" t="n"/>
      <c r="BM1450" s="59" t="n"/>
      <c r="BN1450" s="59" t="n"/>
      <c r="BO1450" s="59" t="n"/>
      <c r="BP1450" s="59" t="n"/>
      <c r="BQ1450" s="59" t="n"/>
      <c r="BR1450" s="59" t="n"/>
      <c r="BS1450" s="59" t="n"/>
      <c r="BT1450" s="59" t="n"/>
      <c r="BU1450" s="59" t="n"/>
      <c r="BV1450" s="59" t="n"/>
      <c r="BW1450" s="59" t="n"/>
      <c r="BX1450" s="59" t="n"/>
      <c r="BY1450" s="59" t="n"/>
      <c r="BZ1450" s="59" t="n"/>
      <c r="CA1450" s="59" t="n"/>
      <c r="CB1450" s="59" t="n"/>
      <c r="CC1450" s="59" t="n"/>
      <c r="CD1450" s="59" t="n"/>
      <c r="CE1450" s="59" t="n"/>
      <c r="CF1450" s="59" t="n"/>
      <c r="CG1450" s="59" t="n"/>
      <c r="CH1450" s="59" t="n"/>
      <c r="CI1450" s="59" t="n"/>
      <c r="CJ1450" s="59" t="n"/>
      <c r="CK1450" s="59" t="n"/>
      <c r="CL1450" s="59" t="n"/>
      <c r="CM1450" s="59" t="n"/>
      <c r="CN1450" s="59" t="n"/>
      <c r="CO1450" s="59" t="n"/>
      <c r="CP1450" s="59" t="n"/>
      <c r="CQ1450" s="59" t="n"/>
      <c r="CR1450" s="59" t="n"/>
      <c r="CS1450" s="59" t="n"/>
      <c r="CT1450" s="59" t="n"/>
      <c r="CU1450" s="59" t="n"/>
      <c r="CV1450" s="59" t="n"/>
      <c r="CW1450" s="59" t="n"/>
      <c r="CX1450" s="59" t="n"/>
      <c r="CY1450" s="59" t="n"/>
      <c r="CZ1450" s="59" t="n"/>
    </row>
    <row r="1451">
      <c r="D1451" s="59" t="inlineStr">
        <is>
          <t>Payable Date</t>
        </is>
      </c>
      <c r="E1451" s="59" t="n">
        <v>46206</v>
      </c>
      <c r="F1451" s="59" t="n"/>
      <c r="G1451" s="59" t="n"/>
      <c r="H1451" s="59" t="n"/>
      <c r="I1451" s="59" t="n"/>
      <c r="J1451" s="59" t="n"/>
      <c r="K1451" s="59" t="n"/>
      <c r="L1451" s="59" t="n"/>
      <c r="M1451" s="59" t="n"/>
      <c r="N1451" s="59" t="n"/>
      <c r="O1451" s="59" t="n"/>
      <c r="P1451" s="59" t="n"/>
      <c r="Q1451" s="59" t="n"/>
      <c r="R1451" s="59" t="n"/>
      <c r="S1451" s="59" t="n"/>
      <c r="T1451" s="59" t="n"/>
      <c r="U1451" s="59" t="n"/>
      <c r="V1451" s="59" t="n"/>
      <c r="W1451" s="59" t="n"/>
      <c r="X1451" s="59" t="n"/>
      <c r="Y1451" s="59" t="n"/>
      <c r="Z1451" s="59" t="n"/>
      <c r="AA1451" s="59" t="n"/>
      <c r="AB1451" s="59" t="n"/>
      <c r="AC1451" s="59" t="n"/>
      <c r="AD1451" s="59" t="n"/>
      <c r="AE1451" s="59" t="n"/>
      <c r="AF1451" s="59" t="n"/>
      <c r="AG1451" s="59" t="n"/>
      <c r="AH1451" s="59" t="n"/>
      <c r="AI1451" s="59" t="n"/>
      <c r="AJ1451" s="59" t="n"/>
      <c r="AK1451" s="59" t="n"/>
      <c r="AL1451" s="59" t="n"/>
      <c r="AM1451" s="59" t="n"/>
      <c r="AN1451" s="59" t="n"/>
      <c r="AO1451" s="59" t="n"/>
      <c r="AP1451" s="59" t="n"/>
      <c r="AQ1451" s="59" t="n"/>
      <c r="AR1451" s="59" t="n"/>
      <c r="AS1451" s="59" t="n"/>
      <c r="AT1451" s="59" t="n"/>
      <c r="AU1451" s="59" t="n"/>
      <c r="AV1451" s="59" t="n"/>
      <c r="AW1451" s="59" t="n"/>
      <c r="AX1451" s="59" t="n"/>
      <c r="AY1451" s="59" t="n"/>
      <c r="AZ1451" s="59" t="n"/>
      <c r="BA1451" s="59" t="n"/>
      <c r="BB1451" s="59" t="n"/>
      <c r="BC1451" s="59" t="n"/>
      <c r="BD1451" s="59" t="n"/>
      <c r="BE1451" s="59" t="n"/>
      <c r="BF1451" s="59" t="n"/>
      <c r="BG1451" s="59" t="n"/>
      <c r="BH1451" s="59" t="n"/>
      <c r="BI1451" s="59" t="n"/>
      <c r="BJ1451" s="59" t="n"/>
      <c r="BK1451" s="59" t="n"/>
      <c r="BL1451" s="59" t="n"/>
      <c r="BM1451" s="59" t="n"/>
      <c r="BN1451" s="59" t="n"/>
      <c r="BO1451" s="59" t="n"/>
      <c r="BP1451" s="59" t="n"/>
      <c r="BQ1451" s="59" t="n"/>
      <c r="BR1451" s="59" t="n"/>
      <c r="BS1451" s="59" t="n"/>
      <c r="BT1451" s="59" t="n"/>
      <c r="BU1451" s="59" t="n"/>
      <c r="BV1451" s="59" t="n"/>
      <c r="BW1451" s="59" t="n"/>
      <c r="BX1451" s="59" t="n"/>
      <c r="BY1451" s="59" t="n"/>
      <c r="BZ1451" s="59" t="n"/>
      <c r="CA1451" s="59" t="n"/>
      <c r="CB1451" s="59" t="n"/>
      <c r="CC1451" s="59" t="n"/>
      <c r="CD1451" s="59" t="n"/>
      <c r="CE1451" s="59" t="n"/>
      <c r="CF1451" s="59" t="n"/>
      <c r="CG1451" s="59" t="n"/>
      <c r="CH1451" s="59" t="n"/>
      <c r="CI1451" s="59" t="n"/>
      <c r="CJ1451" s="59" t="n"/>
      <c r="CK1451" s="59" t="n"/>
      <c r="CL1451" s="59" t="n"/>
      <c r="CM1451" s="59" t="n"/>
      <c r="CN1451" s="59" t="n"/>
      <c r="CO1451" s="59" t="n"/>
      <c r="CP1451" s="59" t="n"/>
      <c r="CQ1451" s="59" t="n"/>
      <c r="CR1451" s="59" t="n"/>
      <c r="CS1451" s="59" t="n"/>
      <c r="CT1451" s="59" t="n"/>
      <c r="CU1451" s="59" t="n"/>
      <c r="CV1451" s="59" t="n"/>
      <c r="CW1451" s="59" t="n"/>
      <c r="CX1451" s="59" t="n"/>
      <c r="CY1451" s="59" t="n"/>
      <c r="CZ1451" s="59" t="n"/>
    </row>
    <row r="1452">
      <c r="D1452" s="107" t="inlineStr">
        <is>
          <t>Dividend Amount</t>
        </is>
      </c>
      <c r="E1452" s="107" t="n">
        <v>0.285</v>
      </c>
      <c r="F1452" s="107" t="n"/>
      <c r="G1452" s="107" t="n"/>
      <c r="H1452" s="107" t="n"/>
      <c r="I1452" s="107" t="n"/>
      <c r="J1452" s="107" t="n"/>
      <c r="K1452" s="107" t="n"/>
      <c r="L1452" s="107" t="n"/>
      <c r="M1452" s="107" t="n"/>
      <c r="N1452" s="107" t="n"/>
      <c r="O1452" s="107" t="n"/>
      <c r="P1452" s="107" t="n"/>
      <c r="Q1452" s="107" t="n"/>
      <c r="R1452" s="107" t="n"/>
      <c r="S1452" s="107" t="n"/>
      <c r="T1452" s="107" t="n"/>
      <c r="U1452" s="107" t="n"/>
      <c r="V1452" s="107" t="n"/>
      <c r="W1452" s="107" t="n"/>
      <c r="X1452" s="107" t="n"/>
      <c r="Y1452" s="107" t="n"/>
      <c r="Z1452" s="107" t="n"/>
      <c r="AA1452" s="107" t="n"/>
      <c r="AB1452" s="107" t="n"/>
      <c r="AC1452" s="107" t="n"/>
      <c r="AD1452" s="107" t="n"/>
      <c r="AE1452" s="107" t="n"/>
      <c r="AF1452" s="107" t="n"/>
      <c r="AG1452" s="107" t="n"/>
      <c r="AH1452" s="107" t="n"/>
      <c r="AI1452" s="107" t="n"/>
      <c r="AJ1452" s="107" t="n"/>
      <c r="AK1452" s="107" t="n"/>
      <c r="AL1452" s="107" t="n"/>
      <c r="AM1452" s="107" t="n"/>
      <c r="AN1452" s="107" t="n"/>
      <c r="AO1452" s="107" t="n"/>
      <c r="AP1452" s="107" t="n"/>
      <c r="AQ1452" s="107" t="n"/>
      <c r="AR1452" s="107" t="n"/>
      <c r="AS1452" s="107" t="n"/>
      <c r="AT1452" s="107" t="n"/>
      <c r="AU1452" s="107" t="n"/>
      <c r="AV1452" s="107" t="n"/>
      <c r="AW1452" s="107" t="n"/>
      <c r="AX1452" s="107" t="n"/>
      <c r="AY1452" s="107" t="n"/>
      <c r="AZ1452" s="107" t="n"/>
      <c r="BA1452" s="107" t="n"/>
      <c r="BB1452" s="107" t="n"/>
      <c r="BC1452" s="107" t="n"/>
      <c r="BD1452" s="107" t="n"/>
      <c r="BE1452" s="107" t="n"/>
      <c r="BF1452" s="107" t="n"/>
      <c r="BG1452" s="107" t="n"/>
      <c r="BH1452" s="107" t="n"/>
      <c r="BI1452" s="107" t="n"/>
      <c r="BJ1452" s="107" t="n"/>
      <c r="BK1452" s="107" t="n"/>
      <c r="BL1452" s="107" t="n"/>
      <c r="BM1452" s="107" t="n"/>
      <c r="BN1452" s="107" t="n"/>
      <c r="BO1452" s="107" t="n"/>
      <c r="BP1452" s="107" t="n"/>
      <c r="BQ1452" s="107" t="n"/>
      <c r="BR1452" s="107" t="n"/>
      <c r="BS1452" s="107" t="n"/>
      <c r="BT1452" s="107" t="n"/>
      <c r="BU1452" s="107" t="n"/>
      <c r="BV1452" s="107" t="n"/>
      <c r="BW1452" s="107" t="n"/>
      <c r="BX1452" s="107" t="n"/>
      <c r="BY1452" s="107" t="n"/>
      <c r="BZ1452" s="107" t="n"/>
      <c r="CA1452" s="107" t="n"/>
      <c r="CB1452" s="107" t="n"/>
      <c r="CC1452" s="107" t="n"/>
      <c r="CD1452" s="107" t="n"/>
      <c r="CE1452" s="107" t="n"/>
      <c r="CF1452" s="107" t="n"/>
      <c r="CG1452" s="107" t="n"/>
      <c r="CH1452" s="107" t="n"/>
      <c r="CI1452" s="107" t="n"/>
      <c r="CJ1452" s="107" t="n"/>
      <c r="CK1452" s="107" t="n"/>
      <c r="CL1452" s="107" t="n"/>
      <c r="CM1452" s="107" t="n"/>
      <c r="CN1452" s="107" t="n"/>
      <c r="CO1452" s="107" t="n"/>
      <c r="CP1452" s="107" t="n"/>
      <c r="CQ1452" s="107" t="n"/>
      <c r="CR1452" s="107" t="n"/>
      <c r="CS1452" s="107" t="n"/>
      <c r="CT1452" s="107" t="n"/>
      <c r="CU1452" s="107" t="n"/>
      <c r="CV1452" s="107" t="n"/>
      <c r="CW1452" s="107" t="n"/>
      <c r="CX1452" s="107" t="n"/>
      <c r="CY1452" s="107" t="n"/>
      <c r="CZ1452" s="107" t="n"/>
    </row>
    <row r="1453">
      <c r="D1453" t="inlineStr">
        <is>
          <t>Dividend Frequency</t>
        </is>
      </c>
      <c r="E1453" t="inlineStr">
        <is>
          <t>Semi-Anl</t>
        </is>
      </c>
    </row>
    <row r="1454">
      <c r="D1454" t="inlineStr">
        <is>
          <t>Dividend Type</t>
        </is>
      </c>
      <c r="E1454" t="inlineStr">
        <is>
          <t>Interim</t>
        </is>
      </c>
    </row>
    <row r="1455">
      <c r="A1455" s="2">
        <f>IF($A1448="","","   projections")</f>
        <v/>
      </c>
      <c r="B1455" s="68">
        <f>IF($A1448="",0,COUNT($E1456:$CZ1456))</f>
        <v/>
      </c>
      <c r="C1455" s="69">
        <f>IF($B1455=0,0,MAX($E1456:$CZ1456))</f>
        <v/>
      </c>
      <c r="D1455" s="58">
        <f>_xll.BDS($A1448,'Field Check'!$C$42,"headers=y","startcol=1","endcol=3","dir=h","cols=20;rows=3")</f>
        <v/>
      </c>
      <c r="E1455" s="59" t="n">
        <v>46338</v>
      </c>
      <c r="F1455" s="59" t="n">
        <v>46518</v>
      </c>
      <c r="G1455" s="59" t="n">
        <v>46685</v>
      </c>
      <c r="H1455" s="59" t="n">
        <v>46884</v>
      </c>
      <c r="I1455" s="59" t="n">
        <v>47049</v>
      </c>
      <c r="J1455" s="59" t="n">
        <v>47231</v>
      </c>
      <c r="K1455" s="59" t="n">
        <v>47413</v>
      </c>
      <c r="L1455" s="59" t="n">
        <v>47596</v>
      </c>
      <c r="M1455" s="59" t="n">
        <v>47777</v>
      </c>
      <c r="N1455" s="59" t="n">
        <v>47960</v>
      </c>
      <c r="O1455" s="59" t="n">
        <v>48141</v>
      </c>
      <c r="P1455" s="59" t="n">
        <v>48324</v>
      </c>
      <c r="Q1455" s="59" t="n">
        <v>48505</v>
      </c>
      <c r="R1455" s="59" t="n">
        <v>48695</v>
      </c>
      <c r="S1455" s="59" t="n">
        <v>48869</v>
      </c>
      <c r="T1455" s="59" t="n">
        <v>49058</v>
      </c>
      <c r="U1455" s="59" t="n">
        <v>49233</v>
      </c>
      <c r="V1455" s="59" t="n">
        <v>49429</v>
      </c>
      <c r="W1455" s="59" t="n">
        <v>49604</v>
      </c>
      <c r="X1455" s="59" t="n"/>
      <c r="Y1455" s="59" t="n"/>
      <c r="Z1455" s="59" t="n"/>
      <c r="AA1455" s="59" t="n"/>
      <c r="AB1455" s="59" t="n"/>
      <c r="AC1455" s="59" t="n"/>
      <c r="AD1455" s="59" t="n"/>
      <c r="AE1455" s="59" t="n"/>
      <c r="AF1455" s="59" t="n"/>
      <c r="AG1455" s="59" t="n"/>
      <c r="AH1455" s="59" t="n"/>
      <c r="AI1455" s="59" t="n"/>
      <c r="AJ1455" s="59" t="n"/>
      <c r="AK1455" s="59" t="n"/>
      <c r="AL1455" s="59" t="n"/>
      <c r="AM1455" s="59" t="n"/>
      <c r="AN1455" s="59" t="n"/>
      <c r="AO1455" s="59" t="n"/>
      <c r="AP1455" s="59" t="n"/>
      <c r="AQ1455" s="59" t="n"/>
      <c r="AR1455" s="59" t="n"/>
      <c r="AS1455" s="59" t="n"/>
      <c r="AT1455" s="59" t="n"/>
      <c r="AU1455" s="59" t="n"/>
      <c r="AV1455" s="59" t="n"/>
      <c r="AW1455" s="59" t="n"/>
      <c r="AX1455" s="59" t="n"/>
      <c r="AY1455" s="59" t="n"/>
      <c r="AZ1455" s="59" t="n"/>
      <c r="BA1455" s="59" t="n"/>
      <c r="BB1455" s="59" t="n"/>
      <c r="BC1455" s="59" t="n"/>
      <c r="BD1455" s="59" t="n"/>
      <c r="BE1455" s="59" t="n"/>
      <c r="BF1455" s="59" t="n"/>
      <c r="BG1455" s="59" t="n"/>
      <c r="BH1455" s="59" t="n"/>
      <c r="BI1455" s="59" t="n"/>
      <c r="BJ1455" s="59" t="n"/>
      <c r="BK1455" s="59" t="n"/>
      <c r="BL1455" s="59" t="n"/>
      <c r="BM1455" s="59" t="n"/>
      <c r="BN1455" s="59" t="n"/>
      <c r="BO1455" s="59" t="n"/>
      <c r="BP1455" s="59" t="n"/>
      <c r="BQ1455" s="59" t="n"/>
      <c r="BR1455" s="59" t="n"/>
      <c r="BS1455" s="59" t="n"/>
      <c r="BT1455" s="59" t="n"/>
      <c r="BU1455" s="59" t="n"/>
      <c r="BV1455" s="59" t="n"/>
      <c r="BW1455" s="59" t="n"/>
      <c r="BX1455" s="59" t="n"/>
      <c r="BY1455" s="59" t="n"/>
      <c r="BZ1455" s="59" t="n"/>
      <c r="CA1455" s="59" t="n"/>
      <c r="CB1455" s="59" t="n"/>
      <c r="CC1455" s="59" t="n"/>
      <c r="CD1455" s="59" t="n"/>
      <c r="CE1455" s="59" t="n"/>
      <c r="CF1455" s="59" t="n"/>
      <c r="CG1455" s="59" t="n"/>
      <c r="CH1455" s="59" t="n"/>
      <c r="CI1455" s="59" t="n"/>
      <c r="CJ1455" s="59" t="n"/>
      <c r="CK1455" s="59" t="n"/>
      <c r="CL1455" s="59" t="n"/>
      <c r="CM1455" s="59" t="n"/>
      <c r="CN1455" s="59" t="n"/>
      <c r="CO1455" s="59" t="n"/>
      <c r="CP1455" s="59" t="n"/>
      <c r="CQ1455" s="59" t="n"/>
      <c r="CR1455" s="59" t="n"/>
      <c r="CS1455" s="59" t="n"/>
      <c r="CT1455" s="59" t="n"/>
      <c r="CU1455" s="59" t="n"/>
      <c r="CV1455" s="59" t="n"/>
      <c r="CW1455" s="59" t="n"/>
      <c r="CX1455" s="59" t="n"/>
      <c r="CY1455" s="59" t="n"/>
      <c r="CZ1455" s="59" t="n"/>
    </row>
    <row r="1456">
      <c r="D1456" s="59" t="inlineStr">
        <is>
          <t>Ex-Date</t>
        </is>
      </c>
      <c r="E1456" s="59" t="n">
        <v>46343</v>
      </c>
      <c r="F1456" s="59" t="n">
        <v>46534</v>
      </c>
      <c r="G1456" s="59" t="n">
        <v>46710</v>
      </c>
      <c r="H1456" s="59" t="n">
        <v>46898</v>
      </c>
      <c r="I1456" s="59" t="n">
        <v>47074</v>
      </c>
      <c r="J1456" s="59" t="n">
        <v>47262</v>
      </c>
      <c r="K1456" s="59" t="n">
        <v>47438</v>
      </c>
      <c r="L1456" s="59" t="n">
        <v>47633</v>
      </c>
      <c r="M1456" s="59" t="n">
        <v>47809</v>
      </c>
      <c r="N1456" s="59" t="n">
        <v>47997</v>
      </c>
      <c r="O1456" s="59" t="n">
        <v>48173</v>
      </c>
      <c r="P1456" s="59" t="n">
        <v>48361</v>
      </c>
      <c r="Q1456" s="59" t="n">
        <v>48537</v>
      </c>
      <c r="R1456" s="59" t="n">
        <v>48725</v>
      </c>
      <c r="S1456" s="59" t="n">
        <v>48901</v>
      </c>
      <c r="T1456" s="59" t="n">
        <v>49089</v>
      </c>
      <c r="U1456" s="59" t="n">
        <v>49265</v>
      </c>
      <c r="V1456" s="59" t="n">
        <v>49460</v>
      </c>
      <c r="W1456" s="59" t="n">
        <v>49636</v>
      </c>
      <c r="X1456" s="59" t="n"/>
      <c r="Y1456" s="59" t="n"/>
      <c r="Z1456" s="59" t="n"/>
      <c r="AA1456" s="59" t="n"/>
      <c r="AB1456" s="59" t="n"/>
      <c r="AC1456" s="59" t="n"/>
      <c r="AD1456" s="59" t="n"/>
      <c r="AE1456" s="59" t="n"/>
      <c r="AF1456" s="59" t="n"/>
      <c r="AG1456" s="59" t="n"/>
      <c r="AH1456" s="59" t="n"/>
      <c r="AI1456" s="59" t="n"/>
      <c r="AJ1456" s="59" t="n"/>
      <c r="AK1456" s="59" t="n"/>
      <c r="AL1456" s="59" t="n"/>
      <c r="AM1456" s="59" t="n"/>
      <c r="AN1456" s="59" t="n"/>
      <c r="AO1456" s="59" t="n"/>
      <c r="AP1456" s="59" t="n"/>
      <c r="AQ1456" s="59" t="n"/>
      <c r="AR1456" s="59" t="n"/>
      <c r="AS1456" s="59" t="n"/>
      <c r="AT1456" s="59" t="n"/>
      <c r="AU1456" s="59" t="n"/>
      <c r="AV1456" s="59" t="n"/>
      <c r="AW1456" s="59" t="n"/>
      <c r="AX1456" s="59" t="n"/>
      <c r="AY1456" s="59" t="n"/>
      <c r="AZ1456" s="59" t="n"/>
      <c r="BA1456" s="59" t="n"/>
      <c r="BB1456" s="59" t="n"/>
      <c r="BC1456" s="59" t="n"/>
      <c r="BD1456" s="59" t="n"/>
      <c r="BE1456" s="59" t="n"/>
      <c r="BF1456" s="59" t="n"/>
      <c r="BG1456" s="59" t="n"/>
      <c r="BH1456" s="59" t="n"/>
      <c r="BI1456" s="59" t="n"/>
      <c r="BJ1456" s="59" t="n"/>
      <c r="BK1456" s="59" t="n"/>
      <c r="BL1456" s="59" t="n"/>
      <c r="BM1456" s="59" t="n"/>
      <c r="BN1456" s="59" t="n"/>
      <c r="BO1456" s="59" t="n"/>
      <c r="BP1456" s="59" t="n"/>
      <c r="BQ1456" s="59" t="n"/>
      <c r="BR1456" s="59" t="n"/>
      <c r="BS1456" s="59" t="n"/>
      <c r="BT1456" s="59" t="n"/>
      <c r="BU1456" s="59" t="n"/>
      <c r="BV1456" s="59" t="n"/>
      <c r="BW1456" s="59" t="n"/>
      <c r="BX1456" s="59" t="n"/>
      <c r="BY1456" s="59" t="n"/>
      <c r="BZ1456" s="59" t="n"/>
      <c r="CA1456" s="59" t="n"/>
      <c r="CB1456" s="59" t="n"/>
      <c r="CC1456" s="59" t="n"/>
      <c r="CD1456" s="59" t="n"/>
      <c r="CE1456" s="59" t="n"/>
      <c r="CF1456" s="59" t="n"/>
      <c r="CG1456" s="59" t="n"/>
      <c r="CH1456" s="59" t="n"/>
      <c r="CI1456" s="59" t="n"/>
      <c r="CJ1456" s="59" t="n"/>
      <c r="CK1456" s="59" t="n"/>
      <c r="CL1456" s="59" t="n"/>
      <c r="CM1456" s="59" t="n"/>
      <c r="CN1456" s="59" t="n"/>
      <c r="CO1456" s="59" t="n"/>
      <c r="CP1456" s="59" t="n"/>
      <c r="CQ1456" s="59" t="n"/>
      <c r="CR1456" s="59" t="n"/>
      <c r="CS1456" s="59" t="n"/>
      <c r="CT1456" s="59" t="n"/>
      <c r="CU1456" s="59" t="n"/>
      <c r="CV1456" s="59" t="n"/>
      <c r="CW1456" s="59" t="n"/>
      <c r="CX1456" s="59" t="n"/>
      <c r="CY1456" s="59" t="n"/>
      <c r="CZ1456" s="59" t="n"/>
    </row>
    <row r="1457">
      <c r="D1457" s="107" t="inlineStr">
        <is>
          <t>Amount Per Share</t>
        </is>
      </c>
      <c r="E1457" s="107" t="n">
        <v>0.32</v>
      </c>
      <c r="F1457" s="107" t="n">
        <v>0.3</v>
      </c>
      <c r="G1457" s="107" t="n">
        <v>0.32</v>
      </c>
      <c r="H1457" s="107" t="n">
        <v>0.3</v>
      </c>
      <c r="I1457" s="107" t="n">
        <v>0.34</v>
      </c>
      <c r="J1457" s="107" t="n">
        <v>0.3</v>
      </c>
      <c r="K1457" s="107" t="n">
        <v>0.36</v>
      </c>
      <c r="L1457" s="107" t="n">
        <v>0.3</v>
      </c>
      <c r="M1457" s="107" t="n">
        <v>0.38</v>
      </c>
      <c r="N1457" s="107" t="n">
        <v>0.3</v>
      </c>
      <c r="O1457" s="107" t="n">
        <v>0.4</v>
      </c>
      <c r="P1457" s="107" t="n">
        <v>0.3</v>
      </c>
      <c r="Q1457" s="107" t="n">
        <v>0.42</v>
      </c>
      <c r="R1457" s="107" t="n">
        <v>0.3</v>
      </c>
      <c r="S1457" s="107" t="n">
        <v>0.42</v>
      </c>
      <c r="T1457" s="107" t="n">
        <v>0.3</v>
      </c>
      <c r="U1457" s="107" t="n">
        <v>0.42</v>
      </c>
      <c r="V1457" s="107" t="n">
        <v>0.3</v>
      </c>
      <c r="W1457" s="107" t="n">
        <v>0.42</v>
      </c>
      <c r="X1457" s="107" t="n"/>
      <c r="Y1457" s="107" t="n"/>
      <c r="Z1457" s="107" t="n"/>
      <c r="AA1457" s="107" t="n"/>
      <c r="AB1457" s="107" t="n"/>
      <c r="AC1457" s="107" t="n"/>
      <c r="AD1457" s="107" t="n"/>
      <c r="AE1457" s="107" t="n"/>
      <c r="AF1457" s="107" t="n"/>
      <c r="AG1457" s="107" t="n"/>
      <c r="AH1457" s="107" t="n"/>
      <c r="AI1457" s="107" t="n"/>
      <c r="AJ1457" s="107" t="n"/>
      <c r="AK1457" s="107" t="n"/>
      <c r="AL1457" s="107" t="n"/>
      <c r="AM1457" s="107" t="n"/>
      <c r="AN1457" s="107" t="n"/>
      <c r="AO1457" s="107" t="n"/>
      <c r="AP1457" s="107" t="n"/>
      <c r="AQ1457" s="107" t="n"/>
      <c r="AR1457" s="107" t="n"/>
      <c r="AS1457" s="107" t="n"/>
      <c r="AT1457" s="107" t="n"/>
      <c r="AU1457" s="107" t="n"/>
      <c r="AV1457" s="107" t="n"/>
      <c r="AW1457" s="107" t="n"/>
      <c r="AX1457" s="107" t="n"/>
      <c r="AY1457" s="107" t="n"/>
      <c r="AZ1457" s="107" t="n"/>
      <c r="BA1457" s="107" t="n"/>
      <c r="BB1457" s="107" t="n"/>
      <c r="BC1457" s="107" t="n"/>
      <c r="BD1457" s="107" t="n"/>
      <c r="BE1457" s="107" t="n"/>
      <c r="BF1457" s="107" t="n"/>
      <c r="BG1457" s="107" t="n"/>
      <c r="BH1457" s="107" t="n"/>
      <c r="BI1457" s="107" t="n"/>
      <c r="BJ1457" s="107" t="n"/>
      <c r="BK1457" s="107" t="n"/>
      <c r="BL1457" s="107" t="n"/>
      <c r="BM1457" s="107" t="n"/>
      <c r="BN1457" s="107" t="n"/>
      <c r="BO1457" s="107" t="n"/>
      <c r="BP1457" s="107" t="n"/>
      <c r="BQ1457" s="107" t="n"/>
      <c r="BR1457" s="107" t="n"/>
      <c r="BS1457" s="107" t="n"/>
      <c r="BT1457" s="107" t="n"/>
      <c r="BU1457" s="107" t="n"/>
      <c r="BV1457" s="107" t="n"/>
      <c r="BW1457" s="107" t="n"/>
      <c r="BX1457" s="107" t="n"/>
      <c r="BY1457" s="107" t="n"/>
      <c r="BZ1457" s="107" t="n"/>
      <c r="CA1457" s="107" t="n"/>
      <c r="CB1457" s="107" t="n"/>
      <c r="CC1457" s="107" t="n"/>
      <c r="CD1457" s="107" t="n"/>
      <c r="CE1457" s="107" t="n"/>
      <c r="CF1457" s="107" t="n"/>
      <c r="CG1457" s="107" t="n"/>
      <c r="CH1457" s="107" t="n"/>
      <c r="CI1457" s="107" t="n"/>
      <c r="CJ1457" s="107" t="n"/>
      <c r="CK1457" s="107" t="n"/>
      <c r="CL1457" s="107" t="n"/>
      <c r="CM1457" s="107" t="n"/>
      <c r="CN1457" s="107" t="n"/>
      <c r="CO1457" s="107" t="n"/>
      <c r="CP1457" s="107" t="n"/>
      <c r="CQ1457" s="107" t="n"/>
      <c r="CR1457" s="107" t="n"/>
      <c r="CS1457" s="107" t="n"/>
      <c r="CT1457" s="107" t="n"/>
      <c r="CU1457" s="107" t="n"/>
      <c r="CV1457" s="107" t="n"/>
      <c r="CW1457" s="107" t="n"/>
      <c r="CX1457" s="107" t="n"/>
      <c r="CY1457" s="107" t="n"/>
      <c r="CZ1457" s="107" t="n"/>
    </row>
    <row r="1459">
      <c r="A1459" s="126">
        <f>IF('AS51'!$C$138="","",'AS51'!$C$138)</f>
        <v/>
      </c>
      <c r="B1459" s="68">
        <f>IF($A1459="",0,COUNT($E1460:$CZ1460))</f>
        <v/>
      </c>
      <c r="C1459" s="69">
        <f>IF($B1459=0,0,MAX($E1460:$CZ1460))</f>
        <v/>
      </c>
      <c r="D1459" s="58">
        <f>_xll.BDS($A1459,'Field Check'!$C$44,"headers=y","startcol=1","endcol=7","dir=h","DVD_START_DT",'Field Check'!$C$59,"DVD_END_DT",'Field Check'!$D$59,"cols=2;rows=7")</f>
        <v/>
      </c>
      <c r="E1459" s="59" t="n">
        <v>46224</v>
      </c>
      <c r="F1459" s="59" t="n"/>
      <c r="G1459" s="59" t="n"/>
      <c r="H1459" s="59" t="n"/>
      <c r="I1459" s="59" t="n"/>
      <c r="J1459" s="59" t="n"/>
      <c r="K1459" s="59" t="n"/>
      <c r="L1459" s="59" t="n"/>
      <c r="M1459" s="59" t="n"/>
      <c r="N1459" s="59" t="n"/>
      <c r="O1459" s="59" t="n"/>
      <c r="P1459" s="59" t="n"/>
      <c r="Q1459" s="59" t="n"/>
      <c r="R1459" s="59" t="n"/>
      <c r="S1459" s="59" t="n"/>
      <c r="T1459" s="59" t="n"/>
      <c r="U1459" s="59" t="n"/>
      <c r="V1459" s="59" t="n"/>
      <c r="W1459" s="59" t="n"/>
      <c r="X1459" s="59" t="n"/>
      <c r="Y1459" s="59" t="n"/>
      <c r="Z1459" s="59" t="n"/>
      <c r="AA1459" s="59" t="n"/>
      <c r="AB1459" s="59" t="n"/>
      <c r="AC1459" s="59" t="n"/>
      <c r="AD1459" s="59" t="n"/>
      <c r="AE1459" s="59" t="n"/>
      <c r="AF1459" s="59" t="n"/>
      <c r="AG1459" s="59" t="n"/>
      <c r="AH1459" s="59" t="n"/>
      <c r="AI1459" s="59" t="n"/>
      <c r="AJ1459" s="59" t="n"/>
      <c r="AK1459" s="59" t="n"/>
      <c r="AL1459" s="59" t="n"/>
      <c r="AM1459" s="59" t="n"/>
      <c r="AN1459" s="59" t="n"/>
      <c r="AO1459" s="59" t="n"/>
      <c r="AP1459" s="59" t="n"/>
      <c r="AQ1459" s="59" t="n"/>
      <c r="AR1459" s="59" t="n"/>
      <c r="AS1459" s="59" t="n"/>
      <c r="AT1459" s="59" t="n"/>
      <c r="AU1459" s="59" t="n"/>
      <c r="AV1459" s="59" t="n"/>
      <c r="AW1459" s="59" t="n"/>
      <c r="AX1459" s="59" t="n"/>
      <c r="AY1459" s="59" t="n"/>
      <c r="AZ1459" s="59" t="n"/>
      <c r="BA1459" s="59" t="n"/>
      <c r="BB1459" s="59" t="n"/>
      <c r="BC1459" s="59" t="n"/>
      <c r="BD1459" s="59" t="n"/>
      <c r="BE1459" s="59" t="n"/>
      <c r="BF1459" s="59" t="n"/>
      <c r="BG1459" s="59" t="n"/>
      <c r="BH1459" s="59" t="n"/>
      <c r="BI1459" s="59" t="n"/>
      <c r="BJ1459" s="59" t="n"/>
      <c r="BK1459" s="59" t="n"/>
      <c r="BL1459" s="59" t="n"/>
      <c r="BM1459" s="59" t="n"/>
      <c r="BN1459" s="59" t="n"/>
      <c r="BO1459" s="59" t="n"/>
      <c r="BP1459" s="59" t="n"/>
      <c r="BQ1459" s="59" t="n"/>
      <c r="BR1459" s="59" t="n"/>
      <c r="BS1459" s="59" t="n"/>
      <c r="BT1459" s="59" t="n"/>
      <c r="BU1459" s="59" t="n"/>
      <c r="BV1459" s="59" t="n"/>
      <c r="BW1459" s="59" t="n"/>
      <c r="BX1459" s="59" t="n"/>
      <c r="BY1459" s="59" t="n"/>
      <c r="BZ1459" s="59" t="n"/>
      <c r="CA1459" s="59" t="n"/>
      <c r="CB1459" s="59" t="n"/>
      <c r="CC1459" s="59" t="n"/>
      <c r="CD1459" s="59" t="n"/>
      <c r="CE1459" s="59" t="n"/>
      <c r="CF1459" s="59" t="n"/>
      <c r="CG1459" s="59" t="n"/>
      <c r="CH1459" s="59" t="n"/>
      <c r="CI1459" s="59" t="n"/>
      <c r="CJ1459" s="59" t="n"/>
      <c r="CK1459" s="59" t="n"/>
      <c r="CL1459" s="59" t="n"/>
      <c r="CM1459" s="59" t="n"/>
      <c r="CN1459" s="59" t="n"/>
      <c r="CO1459" s="59" t="n"/>
      <c r="CP1459" s="59" t="n"/>
      <c r="CQ1459" s="59" t="n"/>
      <c r="CR1459" s="59" t="n"/>
      <c r="CS1459" s="59" t="n"/>
      <c r="CT1459" s="59" t="n"/>
      <c r="CU1459" s="59" t="n"/>
      <c r="CV1459" s="59" t="n"/>
      <c r="CW1459" s="59" t="n"/>
      <c r="CX1459" s="59" t="n"/>
      <c r="CY1459" s="59" t="n"/>
      <c r="CZ1459" s="59" t="n"/>
    </row>
    <row r="1460">
      <c r="D1460" s="59" t="inlineStr">
        <is>
          <t>Ex-Date</t>
        </is>
      </c>
      <c r="E1460" s="59" t="n">
        <v>46260</v>
      </c>
      <c r="F1460" s="59" t="n"/>
      <c r="G1460" s="59" t="n"/>
      <c r="H1460" s="59" t="n"/>
      <c r="I1460" s="59" t="n"/>
      <c r="J1460" s="59" t="n"/>
      <c r="K1460" s="59" t="n"/>
      <c r="L1460" s="59" t="n"/>
      <c r="M1460" s="59" t="n"/>
      <c r="N1460" s="59" t="n"/>
      <c r="O1460" s="59" t="n"/>
      <c r="P1460" s="59" t="n"/>
      <c r="Q1460" s="59" t="n"/>
      <c r="R1460" s="59" t="n"/>
      <c r="S1460" s="59" t="n"/>
      <c r="T1460" s="59" t="n"/>
      <c r="U1460" s="59" t="n"/>
      <c r="V1460" s="59" t="n"/>
      <c r="W1460" s="59" t="n"/>
      <c r="X1460" s="59" t="n"/>
      <c r="Y1460" s="59" t="n"/>
      <c r="Z1460" s="59" t="n"/>
      <c r="AA1460" s="59" t="n"/>
      <c r="AB1460" s="59" t="n"/>
      <c r="AC1460" s="59" t="n"/>
      <c r="AD1460" s="59" t="n"/>
      <c r="AE1460" s="59" t="n"/>
      <c r="AF1460" s="59" t="n"/>
      <c r="AG1460" s="59" t="n"/>
      <c r="AH1460" s="59" t="n"/>
      <c r="AI1460" s="59" t="n"/>
      <c r="AJ1460" s="59" t="n"/>
      <c r="AK1460" s="59" t="n"/>
      <c r="AL1460" s="59" t="n"/>
      <c r="AM1460" s="59" t="n"/>
      <c r="AN1460" s="59" t="n"/>
      <c r="AO1460" s="59" t="n"/>
      <c r="AP1460" s="59" t="n"/>
      <c r="AQ1460" s="59" t="n"/>
      <c r="AR1460" s="59" t="n"/>
      <c r="AS1460" s="59" t="n"/>
      <c r="AT1460" s="59" t="n"/>
      <c r="AU1460" s="59" t="n"/>
      <c r="AV1460" s="59" t="n"/>
      <c r="AW1460" s="59" t="n"/>
      <c r="AX1460" s="59" t="n"/>
      <c r="AY1460" s="59" t="n"/>
      <c r="AZ1460" s="59" t="n"/>
      <c r="BA1460" s="59" t="n"/>
      <c r="BB1460" s="59" t="n"/>
      <c r="BC1460" s="59" t="n"/>
      <c r="BD1460" s="59" t="n"/>
      <c r="BE1460" s="59" t="n"/>
      <c r="BF1460" s="59" t="n"/>
      <c r="BG1460" s="59" t="n"/>
      <c r="BH1460" s="59" t="n"/>
      <c r="BI1460" s="59" t="n"/>
      <c r="BJ1460" s="59" t="n"/>
      <c r="BK1460" s="59" t="n"/>
      <c r="BL1460" s="59" t="n"/>
      <c r="BM1460" s="59" t="n"/>
      <c r="BN1460" s="59" t="n"/>
      <c r="BO1460" s="59" t="n"/>
      <c r="BP1460" s="59" t="n"/>
      <c r="BQ1460" s="59" t="n"/>
      <c r="BR1460" s="59" t="n"/>
      <c r="BS1460" s="59" t="n"/>
      <c r="BT1460" s="59" t="n"/>
      <c r="BU1460" s="59" t="n"/>
      <c r="BV1460" s="59" t="n"/>
      <c r="BW1460" s="59" t="n"/>
      <c r="BX1460" s="59" t="n"/>
      <c r="BY1460" s="59" t="n"/>
      <c r="BZ1460" s="59" t="n"/>
      <c r="CA1460" s="59" t="n"/>
      <c r="CB1460" s="59" t="n"/>
      <c r="CC1460" s="59" t="n"/>
      <c r="CD1460" s="59" t="n"/>
      <c r="CE1460" s="59" t="n"/>
      <c r="CF1460" s="59" t="n"/>
      <c r="CG1460" s="59" t="n"/>
      <c r="CH1460" s="59" t="n"/>
      <c r="CI1460" s="59" t="n"/>
      <c r="CJ1460" s="59" t="n"/>
      <c r="CK1460" s="59" t="n"/>
      <c r="CL1460" s="59" t="n"/>
      <c r="CM1460" s="59" t="n"/>
      <c r="CN1460" s="59" t="n"/>
      <c r="CO1460" s="59" t="n"/>
      <c r="CP1460" s="59" t="n"/>
      <c r="CQ1460" s="59" t="n"/>
      <c r="CR1460" s="59" t="n"/>
      <c r="CS1460" s="59" t="n"/>
      <c r="CT1460" s="59" t="n"/>
      <c r="CU1460" s="59" t="n"/>
      <c r="CV1460" s="59" t="n"/>
      <c r="CW1460" s="59" t="n"/>
      <c r="CX1460" s="59" t="n"/>
      <c r="CY1460" s="59" t="n"/>
      <c r="CZ1460" s="59" t="n"/>
    </row>
    <row r="1461">
      <c r="D1461" s="59" t="inlineStr">
        <is>
          <t>Record Date</t>
        </is>
      </c>
      <c r="E1461" s="59" t="n">
        <v>46261</v>
      </c>
      <c r="F1461" s="59" t="n"/>
      <c r="G1461" s="59" t="n"/>
      <c r="H1461" s="59" t="n"/>
      <c r="I1461" s="59" t="n"/>
      <c r="J1461" s="59" t="n"/>
      <c r="K1461" s="59" t="n"/>
      <c r="L1461" s="59" t="n"/>
      <c r="M1461" s="59" t="n"/>
      <c r="N1461" s="59" t="n"/>
      <c r="O1461" s="59" t="n"/>
      <c r="P1461" s="59" t="n"/>
      <c r="Q1461" s="59" t="n"/>
      <c r="R1461" s="59" t="n"/>
      <c r="S1461" s="59" t="n"/>
      <c r="T1461" s="59" t="n"/>
      <c r="U1461" s="59" t="n"/>
      <c r="V1461" s="59" t="n"/>
      <c r="W1461" s="59" t="n"/>
      <c r="X1461" s="59" t="n"/>
      <c r="Y1461" s="59" t="n"/>
      <c r="Z1461" s="59" t="n"/>
      <c r="AA1461" s="59" t="n"/>
      <c r="AB1461" s="59" t="n"/>
      <c r="AC1461" s="59" t="n"/>
      <c r="AD1461" s="59" t="n"/>
      <c r="AE1461" s="59" t="n"/>
      <c r="AF1461" s="59" t="n"/>
      <c r="AG1461" s="59" t="n"/>
      <c r="AH1461" s="59" t="n"/>
      <c r="AI1461" s="59" t="n"/>
      <c r="AJ1461" s="59" t="n"/>
      <c r="AK1461" s="59" t="n"/>
      <c r="AL1461" s="59" t="n"/>
      <c r="AM1461" s="59" t="n"/>
      <c r="AN1461" s="59" t="n"/>
      <c r="AO1461" s="59" t="n"/>
      <c r="AP1461" s="59" t="n"/>
      <c r="AQ1461" s="59" t="n"/>
      <c r="AR1461" s="59" t="n"/>
      <c r="AS1461" s="59" t="n"/>
      <c r="AT1461" s="59" t="n"/>
      <c r="AU1461" s="59" t="n"/>
      <c r="AV1461" s="59" t="n"/>
      <c r="AW1461" s="59" t="n"/>
      <c r="AX1461" s="59" t="n"/>
      <c r="AY1461" s="59" t="n"/>
      <c r="AZ1461" s="59" t="n"/>
      <c r="BA1461" s="59" t="n"/>
      <c r="BB1461" s="59" t="n"/>
      <c r="BC1461" s="59" t="n"/>
      <c r="BD1461" s="59" t="n"/>
      <c r="BE1461" s="59" t="n"/>
      <c r="BF1461" s="59" t="n"/>
      <c r="BG1461" s="59" t="n"/>
      <c r="BH1461" s="59" t="n"/>
      <c r="BI1461" s="59" t="n"/>
      <c r="BJ1461" s="59" t="n"/>
      <c r="BK1461" s="59" t="n"/>
      <c r="BL1461" s="59" t="n"/>
      <c r="BM1461" s="59" t="n"/>
      <c r="BN1461" s="59" t="n"/>
      <c r="BO1461" s="59" t="n"/>
      <c r="BP1461" s="59" t="n"/>
      <c r="BQ1461" s="59" t="n"/>
      <c r="BR1461" s="59" t="n"/>
      <c r="BS1461" s="59" t="n"/>
      <c r="BT1461" s="59" t="n"/>
      <c r="BU1461" s="59" t="n"/>
      <c r="BV1461" s="59" t="n"/>
      <c r="BW1461" s="59" t="n"/>
      <c r="BX1461" s="59" t="n"/>
      <c r="BY1461" s="59" t="n"/>
      <c r="BZ1461" s="59" t="n"/>
      <c r="CA1461" s="59" t="n"/>
      <c r="CB1461" s="59" t="n"/>
      <c r="CC1461" s="59" t="n"/>
      <c r="CD1461" s="59" t="n"/>
      <c r="CE1461" s="59" t="n"/>
      <c r="CF1461" s="59" t="n"/>
      <c r="CG1461" s="59" t="n"/>
      <c r="CH1461" s="59" t="n"/>
      <c r="CI1461" s="59" t="n"/>
      <c r="CJ1461" s="59" t="n"/>
      <c r="CK1461" s="59" t="n"/>
      <c r="CL1461" s="59" t="n"/>
      <c r="CM1461" s="59" t="n"/>
      <c r="CN1461" s="59" t="n"/>
      <c r="CO1461" s="59" t="n"/>
      <c r="CP1461" s="59" t="n"/>
      <c r="CQ1461" s="59" t="n"/>
      <c r="CR1461" s="59" t="n"/>
      <c r="CS1461" s="59" t="n"/>
      <c r="CT1461" s="59" t="n"/>
      <c r="CU1461" s="59" t="n"/>
      <c r="CV1461" s="59" t="n"/>
      <c r="CW1461" s="59" t="n"/>
      <c r="CX1461" s="59" t="n"/>
      <c r="CY1461" s="59" t="n"/>
      <c r="CZ1461" s="59" t="n"/>
    </row>
    <row r="1462">
      <c r="D1462" s="59" t="inlineStr">
        <is>
          <t>Payable Date</t>
        </is>
      </c>
      <c r="E1462" s="59" t="n">
        <v>46269</v>
      </c>
      <c r="F1462" s="59" t="n"/>
      <c r="G1462" s="59" t="n"/>
      <c r="H1462" s="59" t="n"/>
      <c r="I1462" s="59" t="n"/>
      <c r="J1462" s="59" t="n"/>
      <c r="K1462" s="59" t="n"/>
      <c r="L1462" s="59" t="n"/>
      <c r="M1462" s="59" t="n"/>
      <c r="N1462" s="59" t="n"/>
      <c r="O1462" s="59" t="n"/>
      <c r="P1462" s="59" t="n"/>
      <c r="Q1462" s="59" t="n"/>
      <c r="R1462" s="59" t="n"/>
      <c r="S1462" s="59" t="n"/>
      <c r="T1462" s="59" t="n"/>
      <c r="U1462" s="59" t="n"/>
      <c r="V1462" s="59" t="n"/>
      <c r="W1462" s="59" t="n"/>
      <c r="X1462" s="59" t="n"/>
      <c r="Y1462" s="59" t="n"/>
      <c r="Z1462" s="59" t="n"/>
      <c r="AA1462" s="59" t="n"/>
      <c r="AB1462" s="59" t="n"/>
      <c r="AC1462" s="59" t="n"/>
      <c r="AD1462" s="59" t="n"/>
      <c r="AE1462" s="59" t="n"/>
      <c r="AF1462" s="59" t="n"/>
      <c r="AG1462" s="59" t="n"/>
      <c r="AH1462" s="59" t="n"/>
      <c r="AI1462" s="59" t="n"/>
      <c r="AJ1462" s="59" t="n"/>
      <c r="AK1462" s="59" t="n"/>
      <c r="AL1462" s="59" t="n"/>
      <c r="AM1462" s="59" t="n"/>
      <c r="AN1462" s="59" t="n"/>
      <c r="AO1462" s="59" t="n"/>
      <c r="AP1462" s="59" t="n"/>
      <c r="AQ1462" s="59" t="n"/>
      <c r="AR1462" s="59" t="n"/>
      <c r="AS1462" s="59" t="n"/>
      <c r="AT1462" s="59" t="n"/>
      <c r="AU1462" s="59" t="n"/>
      <c r="AV1462" s="59" t="n"/>
      <c r="AW1462" s="59" t="n"/>
      <c r="AX1462" s="59" t="n"/>
      <c r="AY1462" s="59" t="n"/>
      <c r="AZ1462" s="59" t="n"/>
      <c r="BA1462" s="59" t="n"/>
      <c r="BB1462" s="59" t="n"/>
      <c r="BC1462" s="59" t="n"/>
      <c r="BD1462" s="59" t="n"/>
      <c r="BE1462" s="59" t="n"/>
      <c r="BF1462" s="59" t="n"/>
      <c r="BG1462" s="59" t="n"/>
      <c r="BH1462" s="59" t="n"/>
      <c r="BI1462" s="59" t="n"/>
      <c r="BJ1462" s="59" t="n"/>
      <c r="BK1462" s="59" t="n"/>
      <c r="BL1462" s="59" t="n"/>
      <c r="BM1462" s="59" t="n"/>
      <c r="BN1462" s="59" t="n"/>
      <c r="BO1462" s="59" t="n"/>
      <c r="BP1462" s="59" t="n"/>
      <c r="BQ1462" s="59" t="n"/>
      <c r="BR1462" s="59" t="n"/>
      <c r="BS1462" s="59" t="n"/>
      <c r="BT1462" s="59" t="n"/>
      <c r="BU1462" s="59" t="n"/>
      <c r="BV1462" s="59" t="n"/>
      <c r="BW1462" s="59" t="n"/>
      <c r="BX1462" s="59" t="n"/>
      <c r="BY1462" s="59" t="n"/>
      <c r="BZ1462" s="59" t="n"/>
      <c r="CA1462" s="59" t="n"/>
      <c r="CB1462" s="59" t="n"/>
      <c r="CC1462" s="59" t="n"/>
      <c r="CD1462" s="59" t="n"/>
      <c r="CE1462" s="59" t="n"/>
      <c r="CF1462" s="59" t="n"/>
      <c r="CG1462" s="59" t="n"/>
      <c r="CH1462" s="59" t="n"/>
      <c r="CI1462" s="59" t="n"/>
      <c r="CJ1462" s="59" t="n"/>
      <c r="CK1462" s="59" t="n"/>
      <c r="CL1462" s="59" t="n"/>
      <c r="CM1462" s="59" t="n"/>
      <c r="CN1462" s="59" t="n"/>
      <c r="CO1462" s="59" t="n"/>
      <c r="CP1462" s="59" t="n"/>
      <c r="CQ1462" s="59" t="n"/>
      <c r="CR1462" s="59" t="n"/>
      <c r="CS1462" s="59" t="n"/>
      <c r="CT1462" s="59" t="n"/>
      <c r="CU1462" s="59" t="n"/>
      <c r="CV1462" s="59" t="n"/>
      <c r="CW1462" s="59" t="n"/>
      <c r="CX1462" s="59" t="n"/>
      <c r="CY1462" s="59" t="n"/>
      <c r="CZ1462" s="59" t="n"/>
    </row>
    <row r="1463">
      <c r="D1463" s="107" t="inlineStr">
        <is>
          <t>Dividend Amount</t>
        </is>
      </c>
      <c r="E1463" s="107" t="n">
        <v>0.2</v>
      </c>
      <c r="F1463" s="107" t="n"/>
      <c r="G1463" s="107" t="n"/>
      <c r="H1463" s="107" t="n"/>
      <c r="I1463" s="107" t="n"/>
      <c r="J1463" s="107" t="n"/>
      <c r="K1463" s="107" t="n"/>
      <c r="L1463" s="107" t="n"/>
      <c r="M1463" s="107" t="n"/>
      <c r="N1463" s="107" t="n"/>
      <c r="O1463" s="107" t="n"/>
      <c r="P1463" s="107" t="n"/>
      <c r="Q1463" s="107" t="n"/>
      <c r="R1463" s="107" t="n"/>
      <c r="S1463" s="107" t="n"/>
      <c r="T1463" s="107" t="n"/>
      <c r="U1463" s="107" t="n"/>
      <c r="V1463" s="107" t="n"/>
      <c r="W1463" s="107" t="n"/>
      <c r="X1463" s="107" t="n"/>
      <c r="Y1463" s="107" t="n"/>
      <c r="Z1463" s="107" t="n"/>
      <c r="AA1463" s="107" t="n"/>
      <c r="AB1463" s="107" t="n"/>
      <c r="AC1463" s="107" t="n"/>
      <c r="AD1463" s="107" t="n"/>
      <c r="AE1463" s="107" t="n"/>
      <c r="AF1463" s="107" t="n"/>
      <c r="AG1463" s="107" t="n"/>
      <c r="AH1463" s="107" t="n"/>
      <c r="AI1463" s="107" t="n"/>
      <c r="AJ1463" s="107" t="n"/>
      <c r="AK1463" s="107" t="n"/>
      <c r="AL1463" s="107" t="n"/>
      <c r="AM1463" s="107" t="n"/>
      <c r="AN1463" s="107" t="n"/>
      <c r="AO1463" s="107" t="n"/>
      <c r="AP1463" s="107" t="n"/>
      <c r="AQ1463" s="107" t="n"/>
      <c r="AR1463" s="107" t="n"/>
      <c r="AS1463" s="107" t="n"/>
      <c r="AT1463" s="107" t="n"/>
      <c r="AU1463" s="107" t="n"/>
      <c r="AV1463" s="107" t="n"/>
      <c r="AW1463" s="107" t="n"/>
      <c r="AX1463" s="107" t="n"/>
      <c r="AY1463" s="107" t="n"/>
      <c r="AZ1463" s="107" t="n"/>
      <c r="BA1463" s="107" t="n"/>
      <c r="BB1463" s="107" t="n"/>
      <c r="BC1463" s="107" t="n"/>
      <c r="BD1463" s="107" t="n"/>
      <c r="BE1463" s="107" t="n"/>
      <c r="BF1463" s="107" t="n"/>
      <c r="BG1463" s="107" t="n"/>
      <c r="BH1463" s="107" t="n"/>
      <c r="BI1463" s="107" t="n"/>
      <c r="BJ1463" s="107" t="n"/>
      <c r="BK1463" s="107" t="n"/>
      <c r="BL1463" s="107" t="n"/>
      <c r="BM1463" s="107" t="n"/>
      <c r="BN1463" s="107" t="n"/>
      <c r="BO1463" s="107" t="n"/>
      <c r="BP1463" s="107" t="n"/>
      <c r="BQ1463" s="107" t="n"/>
      <c r="BR1463" s="107" t="n"/>
      <c r="BS1463" s="107" t="n"/>
      <c r="BT1463" s="107" t="n"/>
      <c r="BU1463" s="107" t="n"/>
      <c r="BV1463" s="107" t="n"/>
      <c r="BW1463" s="107" t="n"/>
      <c r="BX1463" s="107" t="n"/>
      <c r="BY1463" s="107" t="n"/>
      <c r="BZ1463" s="107" t="n"/>
      <c r="CA1463" s="107" t="n"/>
      <c r="CB1463" s="107" t="n"/>
      <c r="CC1463" s="107" t="n"/>
      <c r="CD1463" s="107" t="n"/>
      <c r="CE1463" s="107" t="n"/>
      <c r="CF1463" s="107" t="n"/>
      <c r="CG1463" s="107" t="n"/>
      <c r="CH1463" s="107" t="n"/>
      <c r="CI1463" s="107" t="n"/>
      <c r="CJ1463" s="107" t="n"/>
      <c r="CK1463" s="107" t="n"/>
      <c r="CL1463" s="107" t="n"/>
      <c r="CM1463" s="107" t="n"/>
      <c r="CN1463" s="107" t="n"/>
      <c r="CO1463" s="107" t="n"/>
      <c r="CP1463" s="107" t="n"/>
      <c r="CQ1463" s="107" t="n"/>
      <c r="CR1463" s="107" t="n"/>
      <c r="CS1463" s="107" t="n"/>
      <c r="CT1463" s="107" t="n"/>
      <c r="CU1463" s="107" t="n"/>
      <c r="CV1463" s="107" t="n"/>
      <c r="CW1463" s="107" t="n"/>
      <c r="CX1463" s="107" t="n"/>
      <c r="CY1463" s="107" t="n"/>
      <c r="CZ1463" s="107" t="n"/>
    </row>
    <row r="1464">
      <c r="D1464" t="inlineStr">
        <is>
          <t>Dividend Frequency</t>
        </is>
      </c>
      <c r="E1464" t="inlineStr">
        <is>
          <t>None</t>
        </is>
      </c>
    </row>
    <row r="1465">
      <c r="D1465" t="inlineStr">
        <is>
          <t>Dividend Type</t>
        </is>
      </c>
      <c r="E1465" t="inlineStr">
        <is>
          <t>Stock Split</t>
        </is>
      </c>
    </row>
    <row r="1466">
      <c r="A1466" s="2">
        <f>IF($A1459="","","   projections")</f>
        <v/>
      </c>
      <c r="B1466" s="68">
        <f>IF($A1459="",0,COUNT($E1467:$CZ1467))</f>
        <v/>
      </c>
      <c r="C1466" s="69">
        <f>IF($B1466=0,0,MAX($E1467:$CZ1467))</f>
        <v/>
      </c>
      <c r="D1466" s="58">
        <f>_xll.BDS($A1459,'Field Check'!$C$42,"headers=y","startcol=1","endcol=3","dir=h")</f>
        <v/>
      </c>
      <c r="E1466" s="59" t="n"/>
      <c r="F1466" s="59" t="n"/>
      <c r="G1466" s="59" t="n"/>
      <c r="H1466" s="59" t="n"/>
      <c r="I1466" s="59" t="n"/>
      <c r="J1466" s="59" t="n"/>
      <c r="K1466" s="59" t="n"/>
      <c r="L1466" s="59" t="n"/>
      <c r="M1466" s="59" t="n"/>
      <c r="N1466" s="59" t="n"/>
      <c r="O1466" s="59" t="n"/>
      <c r="P1466" s="59" t="n"/>
      <c r="Q1466" s="59" t="n"/>
      <c r="R1466" s="59" t="n"/>
      <c r="S1466" s="59" t="n"/>
      <c r="T1466" s="59" t="n"/>
      <c r="U1466" s="59" t="n"/>
      <c r="V1466" s="59" t="n"/>
      <c r="W1466" s="59" t="n"/>
      <c r="X1466" s="59" t="n"/>
      <c r="Y1466" s="59" t="n"/>
      <c r="Z1466" s="59" t="n"/>
      <c r="AA1466" s="59" t="n"/>
      <c r="AB1466" s="59" t="n"/>
      <c r="AC1466" s="59" t="n"/>
      <c r="AD1466" s="59" t="n"/>
      <c r="AE1466" s="59" t="n"/>
      <c r="AF1466" s="59" t="n"/>
      <c r="AG1466" s="59" t="n"/>
      <c r="AH1466" s="59" t="n"/>
      <c r="AI1466" s="59" t="n"/>
      <c r="AJ1466" s="59" t="n"/>
      <c r="AK1466" s="59" t="n"/>
      <c r="AL1466" s="59" t="n"/>
      <c r="AM1466" s="59" t="n"/>
      <c r="AN1466" s="59" t="n"/>
      <c r="AO1466" s="59" t="n"/>
      <c r="AP1466" s="59" t="n"/>
      <c r="AQ1466" s="59" t="n"/>
      <c r="AR1466" s="59" t="n"/>
      <c r="AS1466" s="59" t="n"/>
      <c r="AT1466" s="59" t="n"/>
      <c r="AU1466" s="59" t="n"/>
      <c r="AV1466" s="59" t="n"/>
      <c r="AW1466" s="59" t="n"/>
      <c r="AX1466" s="59" t="n"/>
      <c r="AY1466" s="59" t="n"/>
      <c r="AZ1466" s="59" t="n"/>
      <c r="BA1466" s="59" t="n"/>
      <c r="BB1466" s="59" t="n"/>
      <c r="BC1466" s="59" t="n"/>
      <c r="BD1466" s="59" t="n"/>
      <c r="BE1466" s="59" t="n"/>
      <c r="BF1466" s="59" t="n"/>
      <c r="BG1466" s="59" t="n"/>
      <c r="BH1466" s="59" t="n"/>
      <c r="BI1466" s="59" t="n"/>
      <c r="BJ1466" s="59" t="n"/>
      <c r="BK1466" s="59" t="n"/>
      <c r="BL1466" s="59" t="n"/>
      <c r="BM1466" s="59" t="n"/>
      <c r="BN1466" s="59" t="n"/>
      <c r="BO1466" s="59" t="n"/>
      <c r="BP1466" s="59" t="n"/>
      <c r="BQ1466" s="59" t="n"/>
      <c r="BR1466" s="59" t="n"/>
      <c r="BS1466" s="59" t="n"/>
      <c r="BT1466" s="59" t="n"/>
      <c r="BU1466" s="59" t="n"/>
      <c r="BV1466" s="59" t="n"/>
      <c r="BW1466" s="59" t="n"/>
      <c r="BX1466" s="59" t="n"/>
      <c r="BY1466" s="59" t="n"/>
      <c r="BZ1466" s="59" t="n"/>
      <c r="CA1466" s="59" t="n"/>
      <c r="CB1466" s="59" t="n"/>
      <c r="CC1466" s="59" t="n"/>
      <c r="CD1466" s="59" t="n"/>
      <c r="CE1466" s="59" t="n"/>
      <c r="CF1466" s="59" t="n"/>
      <c r="CG1466" s="59" t="n"/>
      <c r="CH1466" s="59" t="n"/>
      <c r="CI1466" s="59" t="n"/>
      <c r="CJ1466" s="59" t="n"/>
      <c r="CK1466" s="59" t="n"/>
      <c r="CL1466" s="59" t="n"/>
      <c r="CM1466" s="59" t="n"/>
      <c r="CN1466" s="59" t="n"/>
      <c r="CO1466" s="59" t="n"/>
      <c r="CP1466" s="59" t="n"/>
      <c r="CQ1466" s="59" t="n"/>
      <c r="CR1466" s="59" t="n"/>
      <c r="CS1466" s="59" t="n"/>
      <c r="CT1466" s="59" t="n"/>
      <c r="CU1466" s="59" t="n"/>
      <c r="CV1466" s="59" t="n"/>
      <c r="CW1466" s="59" t="n"/>
      <c r="CX1466" s="59" t="n"/>
      <c r="CY1466" s="59" t="n"/>
      <c r="CZ1466" s="59" t="n"/>
    </row>
    <row r="1467">
      <c r="D1467" s="59" t="n"/>
      <c r="E1467" s="59" t="n"/>
      <c r="F1467" s="59" t="n"/>
      <c r="G1467" s="59" t="n"/>
      <c r="H1467" s="59" t="n"/>
      <c r="I1467" s="59" t="n"/>
      <c r="J1467" s="59" t="n"/>
      <c r="K1467" s="59" t="n"/>
      <c r="L1467" s="59" t="n"/>
      <c r="M1467" s="59" t="n"/>
      <c r="N1467" s="59" t="n"/>
      <c r="O1467" s="59" t="n"/>
      <c r="P1467" s="59" t="n"/>
      <c r="Q1467" s="59" t="n"/>
      <c r="R1467" s="59" t="n"/>
      <c r="S1467" s="59" t="n"/>
      <c r="T1467" s="59" t="n"/>
      <c r="U1467" s="59" t="n"/>
      <c r="V1467" s="59" t="n"/>
      <c r="W1467" s="59" t="n"/>
      <c r="X1467" s="59" t="n"/>
      <c r="Y1467" s="59" t="n"/>
      <c r="Z1467" s="59" t="n"/>
      <c r="AA1467" s="59" t="n"/>
      <c r="AB1467" s="59" t="n"/>
      <c r="AC1467" s="59" t="n"/>
      <c r="AD1467" s="59" t="n"/>
      <c r="AE1467" s="59" t="n"/>
      <c r="AF1467" s="59" t="n"/>
      <c r="AG1467" s="59" t="n"/>
      <c r="AH1467" s="59" t="n"/>
      <c r="AI1467" s="59" t="n"/>
      <c r="AJ1467" s="59" t="n"/>
      <c r="AK1467" s="59" t="n"/>
      <c r="AL1467" s="59" t="n"/>
      <c r="AM1467" s="59" t="n"/>
      <c r="AN1467" s="59" t="n"/>
      <c r="AO1467" s="59" t="n"/>
      <c r="AP1467" s="59" t="n"/>
      <c r="AQ1467" s="59" t="n"/>
      <c r="AR1467" s="59" t="n"/>
      <c r="AS1467" s="59" t="n"/>
      <c r="AT1467" s="59" t="n"/>
      <c r="AU1467" s="59" t="n"/>
      <c r="AV1467" s="59" t="n"/>
      <c r="AW1467" s="59" t="n"/>
      <c r="AX1467" s="59" t="n"/>
      <c r="AY1467" s="59" t="n"/>
      <c r="AZ1467" s="59" t="n"/>
      <c r="BA1467" s="59" t="n"/>
      <c r="BB1467" s="59" t="n"/>
      <c r="BC1467" s="59" t="n"/>
      <c r="BD1467" s="59" t="n"/>
      <c r="BE1467" s="59" t="n"/>
      <c r="BF1467" s="59" t="n"/>
      <c r="BG1467" s="59" t="n"/>
      <c r="BH1467" s="59" t="n"/>
      <c r="BI1467" s="59" t="n"/>
      <c r="BJ1467" s="59" t="n"/>
      <c r="BK1467" s="59" t="n"/>
      <c r="BL1467" s="59" t="n"/>
      <c r="BM1467" s="59" t="n"/>
      <c r="BN1467" s="59" t="n"/>
      <c r="BO1467" s="59" t="n"/>
      <c r="BP1467" s="59" t="n"/>
      <c r="BQ1467" s="59" t="n"/>
      <c r="BR1467" s="59" t="n"/>
      <c r="BS1467" s="59" t="n"/>
      <c r="BT1467" s="59" t="n"/>
      <c r="BU1467" s="59" t="n"/>
      <c r="BV1467" s="59" t="n"/>
      <c r="BW1467" s="59" t="n"/>
      <c r="BX1467" s="59" t="n"/>
      <c r="BY1467" s="59" t="n"/>
      <c r="BZ1467" s="59" t="n"/>
      <c r="CA1467" s="59" t="n"/>
      <c r="CB1467" s="59" t="n"/>
      <c r="CC1467" s="59" t="n"/>
      <c r="CD1467" s="59" t="n"/>
      <c r="CE1467" s="59" t="n"/>
      <c r="CF1467" s="59" t="n"/>
      <c r="CG1467" s="59" t="n"/>
      <c r="CH1467" s="59" t="n"/>
      <c r="CI1467" s="59" t="n"/>
      <c r="CJ1467" s="59" t="n"/>
      <c r="CK1467" s="59" t="n"/>
      <c r="CL1467" s="59" t="n"/>
      <c r="CM1467" s="59" t="n"/>
      <c r="CN1467" s="59" t="n"/>
      <c r="CO1467" s="59" t="n"/>
      <c r="CP1467" s="59" t="n"/>
      <c r="CQ1467" s="59" t="n"/>
      <c r="CR1467" s="59" t="n"/>
      <c r="CS1467" s="59" t="n"/>
      <c r="CT1467" s="59" t="n"/>
      <c r="CU1467" s="59" t="n"/>
      <c r="CV1467" s="59" t="n"/>
      <c r="CW1467" s="59" t="n"/>
      <c r="CX1467" s="59" t="n"/>
      <c r="CY1467" s="59" t="n"/>
      <c r="CZ1467" s="59" t="n"/>
    </row>
    <row r="1468">
      <c r="D1468" s="107" t="n"/>
      <c r="E1468" s="107" t="n"/>
      <c r="F1468" s="107" t="n"/>
      <c r="G1468" s="107" t="n"/>
      <c r="H1468" s="107" t="n"/>
      <c r="I1468" s="107" t="n"/>
      <c r="J1468" s="107" t="n"/>
      <c r="K1468" s="107" t="n"/>
      <c r="L1468" s="107" t="n"/>
      <c r="M1468" s="107" t="n"/>
      <c r="N1468" s="107" t="n"/>
      <c r="O1468" s="107" t="n"/>
      <c r="P1468" s="107" t="n"/>
      <c r="Q1468" s="107" t="n"/>
      <c r="R1468" s="107" t="n"/>
      <c r="S1468" s="107" t="n"/>
      <c r="T1468" s="107" t="n"/>
      <c r="U1468" s="107" t="n"/>
      <c r="V1468" s="107" t="n"/>
      <c r="W1468" s="107" t="n"/>
      <c r="X1468" s="107" t="n"/>
      <c r="Y1468" s="107" t="n"/>
      <c r="Z1468" s="107" t="n"/>
      <c r="AA1468" s="107" t="n"/>
      <c r="AB1468" s="107" t="n"/>
      <c r="AC1468" s="107" t="n"/>
      <c r="AD1468" s="107" t="n"/>
      <c r="AE1468" s="107" t="n"/>
      <c r="AF1468" s="107" t="n"/>
      <c r="AG1468" s="107" t="n"/>
      <c r="AH1468" s="107" t="n"/>
      <c r="AI1468" s="107" t="n"/>
      <c r="AJ1468" s="107" t="n"/>
      <c r="AK1468" s="107" t="n"/>
      <c r="AL1468" s="107" t="n"/>
      <c r="AM1468" s="107" t="n"/>
      <c r="AN1468" s="107" t="n"/>
      <c r="AO1468" s="107" t="n"/>
      <c r="AP1468" s="107" t="n"/>
      <c r="AQ1468" s="107" t="n"/>
      <c r="AR1468" s="107" t="n"/>
      <c r="AS1468" s="107" t="n"/>
      <c r="AT1468" s="107" t="n"/>
      <c r="AU1468" s="107" t="n"/>
      <c r="AV1468" s="107" t="n"/>
      <c r="AW1468" s="107" t="n"/>
      <c r="AX1468" s="107" t="n"/>
      <c r="AY1468" s="107" t="n"/>
      <c r="AZ1468" s="107" t="n"/>
      <c r="BA1468" s="107" t="n"/>
      <c r="BB1468" s="107" t="n"/>
      <c r="BC1468" s="107" t="n"/>
      <c r="BD1468" s="107" t="n"/>
      <c r="BE1468" s="107" t="n"/>
      <c r="BF1468" s="107" t="n"/>
      <c r="BG1468" s="107" t="n"/>
      <c r="BH1468" s="107" t="n"/>
      <c r="BI1468" s="107" t="n"/>
      <c r="BJ1468" s="107" t="n"/>
      <c r="BK1468" s="107" t="n"/>
      <c r="BL1468" s="107" t="n"/>
      <c r="BM1468" s="107" t="n"/>
      <c r="BN1468" s="107" t="n"/>
      <c r="BO1468" s="107" t="n"/>
      <c r="BP1468" s="107" t="n"/>
      <c r="BQ1468" s="107" t="n"/>
      <c r="BR1468" s="107" t="n"/>
      <c r="BS1468" s="107" t="n"/>
      <c r="BT1468" s="107" t="n"/>
      <c r="BU1468" s="107" t="n"/>
      <c r="BV1468" s="107" t="n"/>
      <c r="BW1468" s="107" t="n"/>
      <c r="BX1468" s="107" t="n"/>
      <c r="BY1468" s="107" t="n"/>
      <c r="BZ1468" s="107" t="n"/>
      <c r="CA1468" s="107" t="n"/>
      <c r="CB1468" s="107" t="n"/>
      <c r="CC1468" s="107" t="n"/>
      <c r="CD1468" s="107" t="n"/>
      <c r="CE1468" s="107" t="n"/>
      <c r="CF1468" s="107" t="n"/>
      <c r="CG1468" s="107" t="n"/>
      <c r="CH1468" s="107" t="n"/>
      <c r="CI1468" s="107" t="n"/>
      <c r="CJ1468" s="107" t="n"/>
      <c r="CK1468" s="107" t="n"/>
      <c r="CL1468" s="107" t="n"/>
      <c r="CM1468" s="107" t="n"/>
      <c r="CN1468" s="107" t="n"/>
      <c r="CO1468" s="107" t="n"/>
      <c r="CP1468" s="107" t="n"/>
      <c r="CQ1468" s="107" t="n"/>
      <c r="CR1468" s="107" t="n"/>
      <c r="CS1468" s="107" t="n"/>
      <c r="CT1468" s="107" t="n"/>
      <c r="CU1468" s="107" t="n"/>
      <c r="CV1468" s="107" t="n"/>
      <c r="CW1468" s="107" t="n"/>
      <c r="CX1468" s="107" t="n"/>
      <c r="CY1468" s="107" t="n"/>
      <c r="CZ1468" s="107" t="n"/>
    </row>
    <row r="1470">
      <c r="A1470" s="126">
        <f>IF('AS51'!$C$139="","",'AS51'!$C$139)</f>
        <v/>
      </c>
      <c r="B1470" s="68">
        <f>IF($A1470="",0,COUNT($E1471:$CZ1471))</f>
        <v/>
      </c>
      <c r="C1470" s="69">
        <f>IF($B1470=0,0,MAX($E1471:$CZ1471))</f>
        <v/>
      </c>
      <c r="D1470" s="58">
        <f>_xll.BDS($A1470,'Field Check'!$C$44,"headers=y","startcol=1","endcol=7","dir=h","DVD_START_DT",'Field Check'!$C$59,"DVD_END_DT",'Field Check'!$D$59)</f>
        <v/>
      </c>
      <c r="E1470" s="59" t="n"/>
      <c r="F1470" s="59" t="n"/>
      <c r="G1470" s="59" t="n"/>
      <c r="H1470" s="59" t="n"/>
      <c r="I1470" s="59" t="n"/>
      <c r="J1470" s="59" t="n"/>
      <c r="K1470" s="59" t="n"/>
      <c r="L1470" s="59" t="n"/>
      <c r="M1470" s="59" t="n"/>
      <c r="N1470" s="59" t="n"/>
      <c r="O1470" s="59" t="n"/>
      <c r="P1470" s="59" t="n"/>
      <c r="Q1470" s="59" t="n"/>
      <c r="R1470" s="59" t="n"/>
      <c r="S1470" s="59" t="n"/>
      <c r="T1470" s="59" t="n"/>
      <c r="U1470" s="59" t="n"/>
      <c r="V1470" s="59" t="n"/>
      <c r="W1470" s="59" t="n"/>
      <c r="X1470" s="59" t="n"/>
      <c r="Y1470" s="59" t="n"/>
      <c r="Z1470" s="59" t="n"/>
      <c r="AA1470" s="59" t="n"/>
      <c r="AB1470" s="59" t="n"/>
      <c r="AC1470" s="59" t="n"/>
      <c r="AD1470" s="59" t="n"/>
      <c r="AE1470" s="59" t="n"/>
      <c r="AF1470" s="59" t="n"/>
      <c r="AG1470" s="59" t="n"/>
      <c r="AH1470" s="59" t="n"/>
      <c r="AI1470" s="59" t="n"/>
      <c r="AJ1470" s="59" t="n"/>
      <c r="AK1470" s="59" t="n"/>
      <c r="AL1470" s="59" t="n"/>
      <c r="AM1470" s="59" t="n"/>
      <c r="AN1470" s="59" t="n"/>
      <c r="AO1470" s="59" t="n"/>
      <c r="AP1470" s="59" t="n"/>
      <c r="AQ1470" s="59" t="n"/>
      <c r="AR1470" s="59" t="n"/>
      <c r="AS1470" s="59" t="n"/>
      <c r="AT1470" s="59" t="n"/>
      <c r="AU1470" s="59" t="n"/>
      <c r="AV1470" s="59" t="n"/>
      <c r="AW1470" s="59" t="n"/>
      <c r="AX1470" s="59" t="n"/>
      <c r="AY1470" s="59" t="n"/>
      <c r="AZ1470" s="59" t="n"/>
      <c r="BA1470" s="59" t="n"/>
      <c r="BB1470" s="59" t="n"/>
      <c r="BC1470" s="59" t="n"/>
      <c r="BD1470" s="59" t="n"/>
      <c r="BE1470" s="59" t="n"/>
      <c r="BF1470" s="59" t="n"/>
      <c r="BG1470" s="59" t="n"/>
      <c r="BH1470" s="59" t="n"/>
      <c r="BI1470" s="59" t="n"/>
      <c r="BJ1470" s="59" t="n"/>
      <c r="BK1470" s="59" t="n"/>
      <c r="BL1470" s="59" t="n"/>
      <c r="BM1470" s="59" t="n"/>
      <c r="BN1470" s="59" t="n"/>
      <c r="BO1470" s="59" t="n"/>
      <c r="BP1470" s="59" t="n"/>
      <c r="BQ1470" s="59" t="n"/>
      <c r="BR1470" s="59" t="n"/>
      <c r="BS1470" s="59" t="n"/>
      <c r="BT1470" s="59" t="n"/>
      <c r="BU1470" s="59" t="n"/>
      <c r="BV1470" s="59" t="n"/>
      <c r="BW1470" s="59" t="n"/>
      <c r="BX1470" s="59" t="n"/>
      <c r="BY1470" s="59" t="n"/>
      <c r="BZ1470" s="59" t="n"/>
      <c r="CA1470" s="59" t="n"/>
      <c r="CB1470" s="59" t="n"/>
      <c r="CC1470" s="59" t="n"/>
      <c r="CD1470" s="59" t="n"/>
      <c r="CE1470" s="59" t="n"/>
      <c r="CF1470" s="59" t="n"/>
      <c r="CG1470" s="59" t="n"/>
      <c r="CH1470" s="59" t="n"/>
      <c r="CI1470" s="59" t="n"/>
      <c r="CJ1470" s="59" t="n"/>
      <c r="CK1470" s="59" t="n"/>
      <c r="CL1470" s="59" t="n"/>
      <c r="CM1470" s="59" t="n"/>
      <c r="CN1470" s="59" t="n"/>
      <c r="CO1470" s="59" t="n"/>
      <c r="CP1470" s="59" t="n"/>
      <c r="CQ1470" s="59" t="n"/>
      <c r="CR1470" s="59" t="n"/>
      <c r="CS1470" s="59" t="n"/>
      <c r="CT1470" s="59" t="n"/>
      <c r="CU1470" s="59" t="n"/>
      <c r="CV1470" s="59" t="n"/>
      <c r="CW1470" s="59" t="n"/>
      <c r="CX1470" s="59" t="n"/>
      <c r="CY1470" s="59" t="n"/>
      <c r="CZ1470" s="59" t="n"/>
    </row>
    <row r="1471">
      <c r="D1471" s="59" t="n"/>
      <c r="E1471" s="59" t="n"/>
      <c r="F1471" s="59" t="n"/>
      <c r="G1471" s="59" t="n"/>
      <c r="H1471" s="59" t="n"/>
      <c r="I1471" s="59" t="n"/>
      <c r="J1471" s="59" t="n"/>
      <c r="K1471" s="59" t="n"/>
      <c r="L1471" s="59" t="n"/>
      <c r="M1471" s="59" t="n"/>
      <c r="N1471" s="59" t="n"/>
      <c r="O1471" s="59" t="n"/>
      <c r="P1471" s="59" t="n"/>
      <c r="Q1471" s="59" t="n"/>
      <c r="R1471" s="59" t="n"/>
      <c r="S1471" s="59" t="n"/>
      <c r="T1471" s="59" t="n"/>
      <c r="U1471" s="59" t="n"/>
      <c r="V1471" s="59" t="n"/>
      <c r="W1471" s="59" t="n"/>
      <c r="X1471" s="59" t="n"/>
      <c r="Y1471" s="59" t="n"/>
      <c r="Z1471" s="59" t="n"/>
      <c r="AA1471" s="59" t="n"/>
      <c r="AB1471" s="59" t="n"/>
      <c r="AC1471" s="59" t="n"/>
      <c r="AD1471" s="59" t="n"/>
      <c r="AE1471" s="59" t="n"/>
      <c r="AF1471" s="59" t="n"/>
      <c r="AG1471" s="59" t="n"/>
      <c r="AH1471" s="59" t="n"/>
      <c r="AI1471" s="59" t="n"/>
      <c r="AJ1471" s="59" t="n"/>
      <c r="AK1471" s="59" t="n"/>
      <c r="AL1471" s="59" t="n"/>
      <c r="AM1471" s="59" t="n"/>
      <c r="AN1471" s="59" t="n"/>
      <c r="AO1471" s="59" t="n"/>
      <c r="AP1471" s="59" t="n"/>
      <c r="AQ1471" s="59" t="n"/>
      <c r="AR1471" s="59" t="n"/>
      <c r="AS1471" s="59" t="n"/>
      <c r="AT1471" s="59" t="n"/>
      <c r="AU1471" s="59" t="n"/>
      <c r="AV1471" s="59" t="n"/>
      <c r="AW1471" s="59" t="n"/>
      <c r="AX1471" s="59" t="n"/>
      <c r="AY1471" s="59" t="n"/>
      <c r="AZ1471" s="59" t="n"/>
      <c r="BA1471" s="59" t="n"/>
      <c r="BB1471" s="59" t="n"/>
      <c r="BC1471" s="59" t="n"/>
      <c r="BD1471" s="59" t="n"/>
      <c r="BE1471" s="59" t="n"/>
      <c r="BF1471" s="59" t="n"/>
      <c r="BG1471" s="59" t="n"/>
      <c r="BH1471" s="59" t="n"/>
      <c r="BI1471" s="59" t="n"/>
      <c r="BJ1471" s="59" t="n"/>
      <c r="BK1471" s="59" t="n"/>
      <c r="BL1471" s="59" t="n"/>
      <c r="BM1471" s="59" t="n"/>
      <c r="BN1471" s="59" t="n"/>
      <c r="BO1471" s="59" t="n"/>
      <c r="BP1471" s="59" t="n"/>
      <c r="BQ1471" s="59" t="n"/>
      <c r="BR1471" s="59" t="n"/>
      <c r="BS1471" s="59" t="n"/>
      <c r="BT1471" s="59" t="n"/>
      <c r="BU1471" s="59" t="n"/>
      <c r="BV1471" s="59" t="n"/>
      <c r="BW1471" s="59" t="n"/>
      <c r="BX1471" s="59" t="n"/>
      <c r="BY1471" s="59" t="n"/>
      <c r="BZ1471" s="59" t="n"/>
      <c r="CA1471" s="59" t="n"/>
      <c r="CB1471" s="59" t="n"/>
      <c r="CC1471" s="59" t="n"/>
      <c r="CD1471" s="59" t="n"/>
      <c r="CE1471" s="59" t="n"/>
      <c r="CF1471" s="59" t="n"/>
      <c r="CG1471" s="59" t="n"/>
      <c r="CH1471" s="59" t="n"/>
      <c r="CI1471" s="59" t="n"/>
      <c r="CJ1471" s="59" t="n"/>
      <c r="CK1471" s="59" t="n"/>
      <c r="CL1471" s="59" t="n"/>
      <c r="CM1471" s="59" t="n"/>
      <c r="CN1471" s="59" t="n"/>
      <c r="CO1471" s="59" t="n"/>
      <c r="CP1471" s="59" t="n"/>
      <c r="CQ1471" s="59" t="n"/>
      <c r="CR1471" s="59" t="n"/>
      <c r="CS1471" s="59" t="n"/>
      <c r="CT1471" s="59" t="n"/>
      <c r="CU1471" s="59" t="n"/>
      <c r="CV1471" s="59" t="n"/>
      <c r="CW1471" s="59" t="n"/>
      <c r="CX1471" s="59" t="n"/>
      <c r="CY1471" s="59" t="n"/>
      <c r="CZ1471" s="59" t="n"/>
    </row>
    <row r="1472">
      <c r="D1472" s="59" t="n"/>
      <c r="E1472" s="59" t="n"/>
      <c r="F1472" s="59" t="n"/>
      <c r="G1472" s="59" t="n"/>
      <c r="H1472" s="59" t="n"/>
      <c r="I1472" s="59" t="n"/>
      <c r="J1472" s="59" t="n"/>
      <c r="K1472" s="59" t="n"/>
      <c r="L1472" s="59" t="n"/>
      <c r="M1472" s="59" t="n"/>
      <c r="N1472" s="59" t="n"/>
      <c r="O1472" s="59" t="n"/>
      <c r="P1472" s="59" t="n"/>
      <c r="Q1472" s="59" t="n"/>
      <c r="R1472" s="59" t="n"/>
      <c r="S1472" s="59" t="n"/>
      <c r="T1472" s="59" t="n"/>
      <c r="U1472" s="59" t="n"/>
      <c r="V1472" s="59" t="n"/>
      <c r="W1472" s="59" t="n"/>
      <c r="X1472" s="59" t="n"/>
      <c r="Y1472" s="59" t="n"/>
      <c r="Z1472" s="59" t="n"/>
      <c r="AA1472" s="59" t="n"/>
      <c r="AB1472" s="59" t="n"/>
      <c r="AC1472" s="59" t="n"/>
      <c r="AD1472" s="59" t="n"/>
      <c r="AE1472" s="59" t="n"/>
      <c r="AF1472" s="59" t="n"/>
      <c r="AG1472" s="59" t="n"/>
      <c r="AH1472" s="59" t="n"/>
      <c r="AI1472" s="59" t="n"/>
      <c r="AJ1472" s="59" t="n"/>
      <c r="AK1472" s="59" t="n"/>
      <c r="AL1472" s="59" t="n"/>
      <c r="AM1472" s="59" t="n"/>
      <c r="AN1472" s="59" t="n"/>
      <c r="AO1472" s="59" t="n"/>
      <c r="AP1472" s="59" t="n"/>
      <c r="AQ1472" s="59" t="n"/>
      <c r="AR1472" s="59" t="n"/>
      <c r="AS1472" s="59" t="n"/>
      <c r="AT1472" s="59" t="n"/>
      <c r="AU1472" s="59" t="n"/>
      <c r="AV1472" s="59" t="n"/>
      <c r="AW1472" s="59" t="n"/>
      <c r="AX1472" s="59" t="n"/>
      <c r="AY1472" s="59" t="n"/>
      <c r="AZ1472" s="59" t="n"/>
      <c r="BA1472" s="59" t="n"/>
      <c r="BB1472" s="59" t="n"/>
      <c r="BC1472" s="59" t="n"/>
      <c r="BD1472" s="59" t="n"/>
      <c r="BE1472" s="59" t="n"/>
      <c r="BF1472" s="59" t="n"/>
      <c r="BG1472" s="59" t="n"/>
      <c r="BH1472" s="59" t="n"/>
      <c r="BI1472" s="59" t="n"/>
      <c r="BJ1472" s="59" t="n"/>
      <c r="BK1472" s="59" t="n"/>
      <c r="BL1472" s="59" t="n"/>
      <c r="BM1472" s="59" t="n"/>
      <c r="BN1472" s="59" t="n"/>
      <c r="BO1472" s="59" t="n"/>
      <c r="BP1472" s="59" t="n"/>
      <c r="BQ1472" s="59" t="n"/>
      <c r="BR1472" s="59" t="n"/>
      <c r="BS1472" s="59" t="n"/>
      <c r="BT1472" s="59" t="n"/>
      <c r="BU1472" s="59" t="n"/>
      <c r="BV1472" s="59" t="n"/>
      <c r="BW1472" s="59" t="n"/>
      <c r="BX1472" s="59" t="n"/>
      <c r="BY1472" s="59" t="n"/>
      <c r="BZ1472" s="59" t="n"/>
      <c r="CA1472" s="59" t="n"/>
      <c r="CB1472" s="59" t="n"/>
      <c r="CC1472" s="59" t="n"/>
      <c r="CD1472" s="59" t="n"/>
      <c r="CE1472" s="59" t="n"/>
      <c r="CF1472" s="59" t="n"/>
      <c r="CG1472" s="59" t="n"/>
      <c r="CH1472" s="59" t="n"/>
      <c r="CI1472" s="59" t="n"/>
      <c r="CJ1472" s="59" t="n"/>
      <c r="CK1472" s="59" t="n"/>
      <c r="CL1472" s="59" t="n"/>
      <c r="CM1472" s="59" t="n"/>
      <c r="CN1472" s="59" t="n"/>
      <c r="CO1472" s="59" t="n"/>
      <c r="CP1472" s="59" t="n"/>
      <c r="CQ1472" s="59" t="n"/>
      <c r="CR1472" s="59" t="n"/>
      <c r="CS1472" s="59" t="n"/>
      <c r="CT1472" s="59" t="n"/>
      <c r="CU1472" s="59" t="n"/>
      <c r="CV1472" s="59" t="n"/>
      <c r="CW1472" s="59" t="n"/>
      <c r="CX1472" s="59" t="n"/>
      <c r="CY1472" s="59" t="n"/>
      <c r="CZ1472" s="59" t="n"/>
    </row>
    <row r="1473">
      <c r="D1473" s="59" t="n"/>
      <c r="E1473" s="59" t="n"/>
      <c r="F1473" s="59" t="n"/>
      <c r="G1473" s="59" t="n"/>
      <c r="H1473" s="59" t="n"/>
      <c r="I1473" s="59" t="n"/>
      <c r="J1473" s="59" t="n"/>
      <c r="K1473" s="59" t="n"/>
      <c r="L1473" s="59" t="n"/>
      <c r="M1473" s="59" t="n"/>
      <c r="N1473" s="59" t="n"/>
      <c r="O1473" s="59" t="n"/>
      <c r="P1473" s="59" t="n"/>
      <c r="Q1473" s="59" t="n"/>
      <c r="R1473" s="59" t="n"/>
      <c r="S1473" s="59" t="n"/>
      <c r="T1473" s="59" t="n"/>
      <c r="U1473" s="59" t="n"/>
      <c r="V1473" s="59" t="n"/>
      <c r="W1473" s="59" t="n"/>
      <c r="X1473" s="59" t="n"/>
      <c r="Y1473" s="59" t="n"/>
      <c r="Z1473" s="59" t="n"/>
      <c r="AA1473" s="59" t="n"/>
      <c r="AB1473" s="59" t="n"/>
      <c r="AC1473" s="59" t="n"/>
      <c r="AD1473" s="59" t="n"/>
      <c r="AE1473" s="59" t="n"/>
      <c r="AF1473" s="59" t="n"/>
      <c r="AG1473" s="59" t="n"/>
      <c r="AH1473" s="59" t="n"/>
      <c r="AI1473" s="59" t="n"/>
      <c r="AJ1473" s="59" t="n"/>
      <c r="AK1473" s="59" t="n"/>
      <c r="AL1473" s="59" t="n"/>
      <c r="AM1473" s="59" t="n"/>
      <c r="AN1473" s="59" t="n"/>
      <c r="AO1473" s="59" t="n"/>
      <c r="AP1473" s="59" t="n"/>
      <c r="AQ1473" s="59" t="n"/>
      <c r="AR1473" s="59" t="n"/>
      <c r="AS1473" s="59" t="n"/>
      <c r="AT1473" s="59" t="n"/>
      <c r="AU1473" s="59" t="n"/>
      <c r="AV1473" s="59" t="n"/>
      <c r="AW1473" s="59" t="n"/>
      <c r="AX1473" s="59" t="n"/>
      <c r="AY1473" s="59" t="n"/>
      <c r="AZ1473" s="59" t="n"/>
      <c r="BA1473" s="59" t="n"/>
      <c r="BB1473" s="59" t="n"/>
      <c r="BC1473" s="59" t="n"/>
      <c r="BD1473" s="59" t="n"/>
      <c r="BE1473" s="59" t="n"/>
      <c r="BF1473" s="59" t="n"/>
      <c r="BG1473" s="59" t="n"/>
      <c r="BH1473" s="59" t="n"/>
      <c r="BI1473" s="59" t="n"/>
      <c r="BJ1473" s="59" t="n"/>
      <c r="BK1473" s="59" t="n"/>
      <c r="BL1473" s="59" t="n"/>
      <c r="BM1473" s="59" t="n"/>
      <c r="BN1473" s="59" t="n"/>
      <c r="BO1473" s="59" t="n"/>
      <c r="BP1473" s="59" t="n"/>
      <c r="BQ1473" s="59" t="n"/>
      <c r="BR1473" s="59" t="n"/>
      <c r="BS1473" s="59" t="n"/>
      <c r="BT1473" s="59" t="n"/>
      <c r="BU1473" s="59" t="n"/>
      <c r="BV1473" s="59" t="n"/>
      <c r="BW1473" s="59" t="n"/>
      <c r="BX1473" s="59" t="n"/>
      <c r="BY1473" s="59" t="n"/>
      <c r="BZ1473" s="59" t="n"/>
      <c r="CA1473" s="59" t="n"/>
      <c r="CB1473" s="59" t="n"/>
      <c r="CC1473" s="59" t="n"/>
      <c r="CD1473" s="59" t="n"/>
      <c r="CE1473" s="59" t="n"/>
      <c r="CF1473" s="59" t="n"/>
      <c r="CG1473" s="59" t="n"/>
      <c r="CH1473" s="59" t="n"/>
      <c r="CI1473" s="59" t="n"/>
      <c r="CJ1473" s="59" t="n"/>
      <c r="CK1473" s="59" t="n"/>
      <c r="CL1473" s="59" t="n"/>
      <c r="CM1473" s="59" t="n"/>
      <c r="CN1473" s="59" t="n"/>
      <c r="CO1473" s="59" t="n"/>
      <c r="CP1473" s="59" t="n"/>
      <c r="CQ1473" s="59" t="n"/>
      <c r="CR1473" s="59" t="n"/>
      <c r="CS1473" s="59" t="n"/>
      <c r="CT1473" s="59" t="n"/>
      <c r="CU1473" s="59" t="n"/>
      <c r="CV1473" s="59" t="n"/>
      <c r="CW1473" s="59" t="n"/>
      <c r="CX1473" s="59" t="n"/>
      <c r="CY1473" s="59" t="n"/>
      <c r="CZ1473" s="59" t="n"/>
    </row>
    <row r="1474">
      <c r="D1474" s="107" t="n"/>
      <c r="E1474" s="107" t="n"/>
      <c r="F1474" s="107" t="n"/>
      <c r="G1474" s="107" t="n"/>
      <c r="H1474" s="107" t="n"/>
      <c r="I1474" s="107" t="n"/>
      <c r="J1474" s="107" t="n"/>
      <c r="K1474" s="107" t="n"/>
      <c r="L1474" s="107" t="n"/>
      <c r="M1474" s="107" t="n"/>
      <c r="N1474" s="107" t="n"/>
      <c r="O1474" s="107" t="n"/>
      <c r="P1474" s="107" t="n"/>
      <c r="Q1474" s="107" t="n"/>
      <c r="R1474" s="107" t="n"/>
      <c r="S1474" s="107" t="n"/>
      <c r="T1474" s="107" t="n"/>
      <c r="U1474" s="107" t="n"/>
      <c r="V1474" s="107" t="n"/>
      <c r="W1474" s="107" t="n"/>
      <c r="X1474" s="107" t="n"/>
      <c r="Y1474" s="107" t="n"/>
      <c r="Z1474" s="107" t="n"/>
      <c r="AA1474" s="107" t="n"/>
      <c r="AB1474" s="107" t="n"/>
      <c r="AC1474" s="107" t="n"/>
      <c r="AD1474" s="107" t="n"/>
      <c r="AE1474" s="107" t="n"/>
      <c r="AF1474" s="107" t="n"/>
      <c r="AG1474" s="107" t="n"/>
      <c r="AH1474" s="107" t="n"/>
      <c r="AI1474" s="107" t="n"/>
      <c r="AJ1474" s="107" t="n"/>
      <c r="AK1474" s="107" t="n"/>
      <c r="AL1474" s="107" t="n"/>
      <c r="AM1474" s="107" t="n"/>
      <c r="AN1474" s="107" t="n"/>
      <c r="AO1474" s="107" t="n"/>
      <c r="AP1474" s="107" t="n"/>
      <c r="AQ1474" s="107" t="n"/>
      <c r="AR1474" s="107" t="n"/>
      <c r="AS1474" s="107" t="n"/>
      <c r="AT1474" s="107" t="n"/>
      <c r="AU1474" s="107" t="n"/>
      <c r="AV1474" s="107" t="n"/>
      <c r="AW1474" s="107" t="n"/>
      <c r="AX1474" s="107" t="n"/>
      <c r="AY1474" s="107" t="n"/>
      <c r="AZ1474" s="107" t="n"/>
      <c r="BA1474" s="107" t="n"/>
      <c r="BB1474" s="107" t="n"/>
      <c r="BC1474" s="107" t="n"/>
      <c r="BD1474" s="107" t="n"/>
      <c r="BE1474" s="107" t="n"/>
      <c r="BF1474" s="107" t="n"/>
      <c r="BG1474" s="107" t="n"/>
      <c r="BH1474" s="107" t="n"/>
      <c r="BI1474" s="107" t="n"/>
      <c r="BJ1474" s="107" t="n"/>
      <c r="BK1474" s="107" t="n"/>
      <c r="BL1474" s="107" t="n"/>
      <c r="BM1474" s="107" t="n"/>
      <c r="BN1474" s="107" t="n"/>
      <c r="BO1474" s="107" t="n"/>
      <c r="BP1474" s="107" t="n"/>
      <c r="BQ1474" s="107" t="n"/>
      <c r="BR1474" s="107" t="n"/>
      <c r="BS1474" s="107" t="n"/>
      <c r="BT1474" s="107" t="n"/>
      <c r="BU1474" s="107" t="n"/>
      <c r="BV1474" s="107" t="n"/>
      <c r="BW1474" s="107" t="n"/>
      <c r="BX1474" s="107" t="n"/>
      <c r="BY1474" s="107" t="n"/>
      <c r="BZ1474" s="107" t="n"/>
      <c r="CA1474" s="107" t="n"/>
      <c r="CB1474" s="107" t="n"/>
      <c r="CC1474" s="107" t="n"/>
      <c r="CD1474" s="107" t="n"/>
      <c r="CE1474" s="107" t="n"/>
      <c r="CF1474" s="107" t="n"/>
      <c r="CG1474" s="107" t="n"/>
      <c r="CH1474" s="107" t="n"/>
      <c r="CI1474" s="107" t="n"/>
      <c r="CJ1474" s="107" t="n"/>
      <c r="CK1474" s="107" t="n"/>
      <c r="CL1474" s="107" t="n"/>
      <c r="CM1474" s="107" t="n"/>
      <c r="CN1474" s="107" t="n"/>
      <c r="CO1474" s="107" t="n"/>
      <c r="CP1474" s="107" t="n"/>
      <c r="CQ1474" s="107" t="n"/>
      <c r="CR1474" s="107" t="n"/>
      <c r="CS1474" s="107" t="n"/>
      <c r="CT1474" s="107" t="n"/>
      <c r="CU1474" s="107" t="n"/>
      <c r="CV1474" s="107" t="n"/>
      <c r="CW1474" s="107" t="n"/>
      <c r="CX1474" s="107" t="n"/>
      <c r="CY1474" s="107" t="n"/>
      <c r="CZ1474" s="107" t="n"/>
    </row>
    <row r="1477">
      <c r="A1477" s="2">
        <f>IF($A1470="","","   projections")</f>
        <v/>
      </c>
      <c r="B1477" s="68">
        <f>IF($A1470="",0,COUNT($E1478:$CZ1478))</f>
        <v/>
      </c>
      <c r="C1477" s="69">
        <f>IF($B1477=0,0,MAX($E1478:$CZ1478))</f>
        <v/>
      </c>
      <c r="D1477" s="58">
        <f>_xll.BDS($A1470,'Field Check'!$C$42,"headers=y","startcol=1","endcol=3","dir=h")</f>
        <v/>
      </c>
      <c r="E1477" s="59" t="n"/>
      <c r="F1477" s="59" t="n"/>
      <c r="G1477" s="59" t="n"/>
      <c r="H1477" s="59" t="n"/>
      <c r="I1477" s="59" t="n"/>
      <c r="J1477" s="59" t="n"/>
      <c r="K1477" s="59" t="n"/>
      <c r="L1477" s="59" t="n"/>
      <c r="M1477" s="59" t="n"/>
      <c r="N1477" s="59" t="n"/>
      <c r="O1477" s="59" t="n"/>
      <c r="P1477" s="59" t="n"/>
      <c r="Q1477" s="59" t="n"/>
      <c r="R1477" s="59" t="n"/>
      <c r="S1477" s="59" t="n"/>
      <c r="T1477" s="59" t="n"/>
      <c r="U1477" s="59" t="n"/>
      <c r="V1477" s="59" t="n"/>
      <c r="W1477" s="59" t="n"/>
      <c r="X1477" s="59" t="n"/>
      <c r="Y1477" s="59" t="n"/>
      <c r="Z1477" s="59" t="n"/>
      <c r="AA1477" s="59" t="n"/>
      <c r="AB1477" s="59" t="n"/>
      <c r="AC1477" s="59" t="n"/>
      <c r="AD1477" s="59" t="n"/>
      <c r="AE1477" s="59" t="n"/>
      <c r="AF1477" s="59" t="n"/>
      <c r="AG1477" s="59" t="n"/>
      <c r="AH1477" s="59" t="n"/>
      <c r="AI1477" s="59" t="n"/>
      <c r="AJ1477" s="59" t="n"/>
      <c r="AK1477" s="59" t="n"/>
      <c r="AL1477" s="59" t="n"/>
      <c r="AM1477" s="59" t="n"/>
      <c r="AN1477" s="59" t="n"/>
      <c r="AO1477" s="59" t="n"/>
      <c r="AP1477" s="59" t="n"/>
      <c r="AQ1477" s="59" t="n"/>
      <c r="AR1477" s="59" t="n"/>
      <c r="AS1477" s="59" t="n"/>
      <c r="AT1477" s="59" t="n"/>
      <c r="AU1477" s="59" t="n"/>
      <c r="AV1477" s="59" t="n"/>
      <c r="AW1477" s="59" t="n"/>
      <c r="AX1477" s="59" t="n"/>
      <c r="AY1477" s="59" t="n"/>
      <c r="AZ1477" s="59" t="n"/>
      <c r="BA1477" s="59" t="n"/>
      <c r="BB1477" s="59" t="n"/>
      <c r="BC1477" s="59" t="n"/>
      <c r="BD1477" s="59" t="n"/>
      <c r="BE1477" s="59" t="n"/>
      <c r="BF1477" s="59" t="n"/>
      <c r="BG1477" s="59" t="n"/>
      <c r="BH1477" s="59" t="n"/>
      <c r="BI1477" s="59" t="n"/>
      <c r="BJ1477" s="59" t="n"/>
      <c r="BK1477" s="59" t="n"/>
      <c r="BL1477" s="59" t="n"/>
      <c r="BM1477" s="59" t="n"/>
      <c r="BN1477" s="59" t="n"/>
      <c r="BO1477" s="59" t="n"/>
      <c r="BP1477" s="59" t="n"/>
      <c r="BQ1477" s="59" t="n"/>
      <c r="BR1477" s="59" t="n"/>
      <c r="BS1477" s="59" t="n"/>
      <c r="BT1477" s="59" t="n"/>
      <c r="BU1477" s="59" t="n"/>
      <c r="BV1477" s="59" t="n"/>
      <c r="BW1477" s="59" t="n"/>
      <c r="BX1477" s="59" t="n"/>
      <c r="BY1477" s="59" t="n"/>
      <c r="BZ1477" s="59" t="n"/>
      <c r="CA1477" s="59" t="n"/>
      <c r="CB1477" s="59" t="n"/>
      <c r="CC1477" s="59" t="n"/>
      <c r="CD1477" s="59" t="n"/>
      <c r="CE1477" s="59" t="n"/>
      <c r="CF1477" s="59" t="n"/>
      <c r="CG1477" s="59" t="n"/>
      <c r="CH1477" s="59" t="n"/>
      <c r="CI1477" s="59" t="n"/>
      <c r="CJ1477" s="59" t="n"/>
      <c r="CK1477" s="59" t="n"/>
      <c r="CL1477" s="59" t="n"/>
      <c r="CM1477" s="59" t="n"/>
      <c r="CN1477" s="59" t="n"/>
      <c r="CO1477" s="59" t="n"/>
      <c r="CP1477" s="59" t="n"/>
      <c r="CQ1477" s="59" t="n"/>
      <c r="CR1477" s="59" t="n"/>
      <c r="CS1477" s="59" t="n"/>
      <c r="CT1477" s="59" t="n"/>
      <c r="CU1477" s="59" t="n"/>
      <c r="CV1477" s="59" t="n"/>
      <c r="CW1477" s="59" t="n"/>
      <c r="CX1477" s="59" t="n"/>
      <c r="CY1477" s="59" t="n"/>
      <c r="CZ1477" s="59" t="n"/>
    </row>
    <row r="1478">
      <c r="D1478" s="59" t="n"/>
      <c r="E1478" s="59" t="n"/>
      <c r="F1478" s="59" t="n"/>
      <c r="G1478" s="59" t="n"/>
      <c r="H1478" s="59" t="n"/>
      <c r="I1478" s="59" t="n"/>
      <c r="J1478" s="59" t="n"/>
      <c r="K1478" s="59" t="n"/>
      <c r="L1478" s="59" t="n"/>
      <c r="M1478" s="59" t="n"/>
      <c r="N1478" s="59" t="n"/>
      <c r="O1478" s="59" t="n"/>
      <c r="P1478" s="59" t="n"/>
      <c r="Q1478" s="59" t="n"/>
      <c r="R1478" s="59" t="n"/>
      <c r="S1478" s="59" t="n"/>
      <c r="T1478" s="59" t="n"/>
      <c r="U1478" s="59" t="n"/>
      <c r="V1478" s="59" t="n"/>
      <c r="W1478" s="59" t="n"/>
      <c r="X1478" s="59" t="n"/>
      <c r="Y1478" s="59" t="n"/>
      <c r="Z1478" s="59" t="n"/>
      <c r="AA1478" s="59" t="n"/>
      <c r="AB1478" s="59" t="n"/>
      <c r="AC1478" s="59" t="n"/>
      <c r="AD1478" s="59" t="n"/>
      <c r="AE1478" s="59" t="n"/>
      <c r="AF1478" s="59" t="n"/>
      <c r="AG1478" s="59" t="n"/>
      <c r="AH1478" s="59" t="n"/>
      <c r="AI1478" s="59" t="n"/>
      <c r="AJ1478" s="59" t="n"/>
      <c r="AK1478" s="59" t="n"/>
      <c r="AL1478" s="59" t="n"/>
      <c r="AM1478" s="59" t="n"/>
      <c r="AN1478" s="59" t="n"/>
      <c r="AO1478" s="59" t="n"/>
      <c r="AP1478" s="59" t="n"/>
      <c r="AQ1478" s="59" t="n"/>
      <c r="AR1478" s="59" t="n"/>
      <c r="AS1478" s="59" t="n"/>
      <c r="AT1478" s="59" t="n"/>
      <c r="AU1478" s="59" t="n"/>
      <c r="AV1478" s="59" t="n"/>
      <c r="AW1478" s="59" t="n"/>
      <c r="AX1478" s="59" t="n"/>
      <c r="AY1478" s="59" t="n"/>
      <c r="AZ1478" s="59" t="n"/>
      <c r="BA1478" s="59" t="n"/>
      <c r="BB1478" s="59" t="n"/>
      <c r="BC1478" s="59" t="n"/>
      <c r="BD1478" s="59" t="n"/>
      <c r="BE1478" s="59" t="n"/>
      <c r="BF1478" s="59" t="n"/>
      <c r="BG1478" s="59" t="n"/>
      <c r="BH1478" s="59" t="n"/>
      <c r="BI1478" s="59" t="n"/>
      <c r="BJ1478" s="59" t="n"/>
      <c r="BK1478" s="59" t="n"/>
      <c r="BL1478" s="59" t="n"/>
      <c r="BM1478" s="59" t="n"/>
      <c r="BN1478" s="59" t="n"/>
      <c r="BO1478" s="59" t="n"/>
      <c r="BP1478" s="59" t="n"/>
      <c r="BQ1478" s="59" t="n"/>
      <c r="BR1478" s="59" t="n"/>
      <c r="BS1478" s="59" t="n"/>
      <c r="BT1478" s="59" t="n"/>
      <c r="BU1478" s="59" t="n"/>
      <c r="BV1478" s="59" t="n"/>
      <c r="BW1478" s="59" t="n"/>
      <c r="BX1478" s="59" t="n"/>
      <c r="BY1478" s="59" t="n"/>
      <c r="BZ1478" s="59" t="n"/>
      <c r="CA1478" s="59" t="n"/>
      <c r="CB1478" s="59" t="n"/>
      <c r="CC1478" s="59" t="n"/>
      <c r="CD1478" s="59" t="n"/>
      <c r="CE1478" s="59" t="n"/>
      <c r="CF1478" s="59" t="n"/>
      <c r="CG1478" s="59" t="n"/>
      <c r="CH1478" s="59" t="n"/>
      <c r="CI1478" s="59" t="n"/>
      <c r="CJ1478" s="59" t="n"/>
      <c r="CK1478" s="59" t="n"/>
      <c r="CL1478" s="59" t="n"/>
      <c r="CM1478" s="59" t="n"/>
      <c r="CN1478" s="59" t="n"/>
      <c r="CO1478" s="59" t="n"/>
      <c r="CP1478" s="59" t="n"/>
      <c r="CQ1478" s="59" t="n"/>
      <c r="CR1478" s="59" t="n"/>
      <c r="CS1478" s="59" t="n"/>
      <c r="CT1478" s="59" t="n"/>
      <c r="CU1478" s="59" t="n"/>
      <c r="CV1478" s="59" t="n"/>
      <c r="CW1478" s="59" t="n"/>
      <c r="CX1478" s="59" t="n"/>
      <c r="CY1478" s="59" t="n"/>
      <c r="CZ1478" s="59" t="n"/>
    </row>
    <row r="1479">
      <c r="D1479" s="107" t="n"/>
      <c r="E1479" s="107" t="n"/>
      <c r="F1479" s="107" t="n"/>
      <c r="G1479" s="107" t="n"/>
      <c r="H1479" s="107" t="n"/>
      <c r="I1479" s="107" t="n"/>
      <c r="J1479" s="107" t="n"/>
      <c r="K1479" s="107" t="n"/>
      <c r="L1479" s="107" t="n"/>
      <c r="M1479" s="107" t="n"/>
      <c r="N1479" s="107" t="n"/>
      <c r="O1479" s="107" t="n"/>
      <c r="P1479" s="107" t="n"/>
      <c r="Q1479" s="107" t="n"/>
      <c r="R1479" s="107" t="n"/>
      <c r="S1479" s="107" t="n"/>
      <c r="T1479" s="107" t="n"/>
      <c r="U1479" s="107" t="n"/>
      <c r="V1479" s="107" t="n"/>
      <c r="W1479" s="107" t="n"/>
      <c r="X1479" s="107" t="n"/>
      <c r="Y1479" s="107" t="n"/>
      <c r="Z1479" s="107" t="n"/>
      <c r="AA1479" s="107" t="n"/>
      <c r="AB1479" s="107" t="n"/>
      <c r="AC1479" s="107" t="n"/>
      <c r="AD1479" s="107" t="n"/>
      <c r="AE1479" s="107" t="n"/>
      <c r="AF1479" s="107" t="n"/>
      <c r="AG1479" s="107" t="n"/>
      <c r="AH1479" s="107" t="n"/>
      <c r="AI1479" s="107" t="n"/>
      <c r="AJ1479" s="107" t="n"/>
      <c r="AK1479" s="107" t="n"/>
      <c r="AL1479" s="107" t="n"/>
      <c r="AM1479" s="107" t="n"/>
      <c r="AN1479" s="107" t="n"/>
      <c r="AO1479" s="107" t="n"/>
      <c r="AP1479" s="107" t="n"/>
      <c r="AQ1479" s="107" t="n"/>
      <c r="AR1479" s="107" t="n"/>
      <c r="AS1479" s="107" t="n"/>
      <c r="AT1479" s="107" t="n"/>
      <c r="AU1479" s="107" t="n"/>
      <c r="AV1479" s="107" t="n"/>
      <c r="AW1479" s="107" t="n"/>
      <c r="AX1479" s="107" t="n"/>
      <c r="AY1479" s="107" t="n"/>
      <c r="AZ1479" s="107" t="n"/>
      <c r="BA1479" s="107" t="n"/>
      <c r="BB1479" s="107" t="n"/>
      <c r="BC1479" s="107" t="n"/>
      <c r="BD1479" s="107" t="n"/>
      <c r="BE1479" s="107" t="n"/>
      <c r="BF1479" s="107" t="n"/>
      <c r="BG1479" s="107" t="n"/>
      <c r="BH1479" s="107" t="n"/>
      <c r="BI1479" s="107" t="n"/>
      <c r="BJ1479" s="107" t="n"/>
      <c r="BK1479" s="107" t="n"/>
      <c r="BL1479" s="107" t="n"/>
      <c r="BM1479" s="107" t="n"/>
      <c r="BN1479" s="107" t="n"/>
      <c r="BO1479" s="107" t="n"/>
      <c r="BP1479" s="107" t="n"/>
      <c r="BQ1479" s="107" t="n"/>
      <c r="BR1479" s="107" t="n"/>
      <c r="BS1479" s="107" t="n"/>
      <c r="BT1479" s="107" t="n"/>
      <c r="BU1479" s="107" t="n"/>
      <c r="BV1479" s="107" t="n"/>
      <c r="BW1479" s="107" t="n"/>
      <c r="BX1479" s="107" t="n"/>
      <c r="BY1479" s="107" t="n"/>
      <c r="BZ1479" s="107" t="n"/>
      <c r="CA1479" s="107" t="n"/>
      <c r="CB1479" s="107" t="n"/>
      <c r="CC1479" s="107" t="n"/>
      <c r="CD1479" s="107" t="n"/>
      <c r="CE1479" s="107" t="n"/>
      <c r="CF1479" s="107" t="n"/>
      <c r="CG1479" s="107" t="n"/>
      <c r="CH1479" s="107" t="n"/>
      <c r="CI1479" s="107" t="n"/>
      <c r="CJ1479" s="107" t="n"/>
      <c r="CK1479" s="107" t="n"/>
      <c r="CL1479" s="107" t="n"/>
      <c r="CM1479" s="107" t="n"/>
      <c r="CN1479" s="107" t="n"/>
      <c r="CO1479" s="107" t="n"/>
      <c r="CP1479" s="107" t="n"/>
      <c r="CQ1479" s="107" t="n"/>
      <c r="CR1479" s="107" t="n"/>
      <c r="CS1479" s="107" t="n"/>
      <c r="CT1479" s="107" t="n"/>
      <c r="CU1479" s="107" t="n"/>
      <c r="CV1479" s="107" t="n"/>
      <c r="CW1479" s="107" t="n"/>
      <c r="CX1479" s="107" t="n"/>
      <c r="CY1479" s="107" t="n"/>
      <c r="CZ1479" s="107" t="n"/>
    </row>
    <row r="1481">
      <c r="A1481" s="126">
        <f>IF('AS51'!$C$140="","",'AS51'!$C$140)</f>
        <v/>
      </c>
      <c r="B1481" s="68">
        <f>IF($A1481="",0,COUNT($E1482:$CZ1482))</f>
        <v/>
      </c>
      <c r="C1481" s="69">
        <f>IF($B1481=0,0,MAX($E1482:$CZ1482))</f>
        <v/>
      </c>
      <c r="D1481" s="58">
        <f>_xll.BDS($A1481,'Field Check'!$C$44,"headers=y","startcol=1","endcol=7","dir=h","DVD_START_DT",'Field Check'!$C$59,"DVD_END_DT",'Field Check'!$D$59)</f>
        <v/>
      </c>
      <c r="E1481" s="59" t="n"/>
      <c r="F1481" s="59" t="n"/>
      <c r="G1481" s="59" t="n"/>
      <c r="H1481" s="59" t="n"/>
      <c r="I1481" s="59" t="n"/>
      <c r="J1481" s="59" t="n"/>
      <c r="K1481" s="59" t="n"/>
      <c r="L1481" s="59" t="n"/>
      <c r="M1481" s="59" t="n"/>
      <c r="N1481" s="59" t="n"/>
      <c r="O1481" s="59" t="n"/>
      <c r="P1481" s="59" t="n"/>
      <c r="Q1481" s="59" t="n"/>
      <c r="R1481" s="59" t="n"/>
      <c r="S1481" s="59" t="n"/>
      <c r="T1481" s="59" t="n"/>
      <c r="U1481" s="59" t="n"/>
      <c r="V1481" s="59" t="n"/>
      <c r="W1481" s="59" t="n"/>
      <c r="X1481" s="59" t="n"/>
      <c r="Y1481" s="59" t="n"/>
      <c r="Z1481" s="59" t="n"/>
      <c r="AA1481" s="59" t="n"/>
      <c r="AB1481" s="59" t="n"/>
      <c r="AC1481" s="59" t="n"/>
      <c r="AD1481" s="59" t="n"/>
      <c r="AE1481" s="59" t="n"/>
      <c r="AF1481" s="59" t="n"/>
      <c r="AG1481" s="59" t="n"/>
      <c r="AH1481" s="59" t="n"/>
      <c r="AI1481" s="59" t="n"/>
      <c r="AJ1481" s="59" t="n"/>
      <c r="AK1481" s="59" t="n"/>
      <c r="AL1481" s="59" t="n"/>
      <c r="AM1481" s="59" t="n"/>
      <c r="AN1481" s="59" t="n"/>
      <c r="AO1481" s="59" t="n"/>
      <c r="AP1481" s="59" t="n"/>
      <c r="AQ1481" s="59" t="n"/>
      <c r="AR1481" s="59" t="n"/>
      <c r="AS1481" s="59" t="n"/>
      <c r="AT1481" s="59" t="n"/>
      <c r="AU1481" s="59" t="n"/>
      <c r="AV1481" s="59" t="n"/>
      <c r="AW1481" s="59" t="n"/>
      <c r="AX1481" s="59" t="n"/>
      <c r="AY1481" s="59" t="n"/>
      <c r="AZ1481" s="59" t="n"/>
      <c r="BA1481" s="59" t="n"/>
      <c r="BB1481" s="59" t="n"/>
      <c r="BC1481" s="59" t="n"/>
      <c r="BD1481" s="59" t="n"/>
      <c r="BE1481" s="59" t="n"/>
      <c r="BF1481" s="59" t="n"/>
      <c r="BG1481" s="59" t="n"/>
      <c r="BH1481" s="59" t="n"/>
      <c r="BI1481" s="59" t="n"/>
      <c r="BJ1481" s="59" t="n"/>
      <c r="BK1481" s="59" t="n"/>
      <c r="BL1481" s="59" t="n"/>
      <c r="BM1481" s="59" t="n"/>
      <c r="BN1481" s="59" t="n"/>
      <c r="BO1481" s="59" t="n"/>
      <c r="BP1481" s="59" t="n"/>
      <c r="BQ1481" s="59" t="n"/>
      <c r="BR1481" s="59" t="n"/>
      <c r="BS1481" s="59" t="n"/>
      <c r="BT1481" s="59" t="n"/>
      <c r="BU1481" s="59" t="n"/>
      <c r="BV1481" s="59" t="n"/>
      <c r="BW1481" s="59" t="n"/>
      <c r="BX1481" s="59" t="n"/>
      <c r="BY1481" s="59" t="n"/>
      <c r="BZ1481" s="59" t="n"/>
      <c r="CA1481" s="59" t="n"/>
      <c r="CB1481" s="59" t="n"/>
      <c r="CC1481" s="59" t="n"/>
      <c r="CD1481" s="59" t="n"/>
      <c r="CE1481" s="59" t="n"/>
      <c r="CF1481" s="59" t="n"/>
      <c r="CG1481" s="59" t="n"/>
      <c r="CH1481" s="59" t="n"/>
      <c r="CI1481" s="59" t="n"/>
      <c r="CJ1481" s="59" t="n"/>
      <c r="CK1481" s="59" t="n"/>
      <c r="CL1481" s="59" t="n"/>
      <c r="CM1481" s="59" t="n"/>
      <c r="CN1481" s="59" t="n"/>
      <c r="CO1481" s="59" t="n"/>
      <c r="CP1481" s="59" t="n"/>
      <c r="CQ1481" s="59" t="n"/>
      <c r="CR1481" s="59" t="n"/>
      <c r="CS1481" s="59" t="n"/>
      <c r="CT1481" s="59" t="n"/>
      <c r="CU1481" s="59" t="n"/>
      <c r="CV1481" s="59" t="n"/>
      <c r="CW1481" s="59" t="n"/>
      <c r="CX1481" s="59" t="n"/>
      <c r="CY1481" s="59" t="n"/>
      <c r="CZ1481" s="59" t="n"/>
    </row>
    <row r="1482">
      <c r="D1482" s="59" t="n"/>
      <c r="E1482" s="59" t="n"/>
      <c r="F1482" s="59" t="n"/>
      <c r="G1482" s="59" t="n"/>
      <c r="H1482" s="59" t="n"/>
      <c r="I1482" s="59" t="n"/>
      <c r="J1482" s="59" t="n"/>
      <c r="K1482" s="59" t="n"/>
      <c r="L1482" s="59" t="n"/>
      <c r="M1482" s="59" t="n"/>
      <c r="N1482" s="59" t="n"/>
      <c r="O1482" s="59" t="n"/>
      <c r="P1482" s="59" t="n"/>
      <c r="Q1482" s="59" t="n"/>
      <c r="R1482" s="59" t="n"/>
      <c r="S1482" s="59" t="n"/>
      <c r="T1482" s="59" t="n"/>
      <c r="U1482" s="59" t="n"/>
      <c r="V1482" s="59" t="n"/>
      <c r="W1482" s="59" t="n"/>
      <c r="X1482" s="59" t="n"/>
      <c r="Y1482" s="59" t="n"/>
      <c r="Z1482" s="59" t="n"/>
      <c r="AA1482" s="59" t="n"/>
      <c r="AB1482" s="59" t="n"/>
      <c r="AC1482" s="59" t="n"/>
      <c r="AD1482" s="59" t="n"/>
      <c r="AE1482" s="59" t="n"/>
      <c r="AF1482" s="59" t="n"/>
      <c r="AG1482" s="59" t="n"/>
      <c r="AH1482" s="59" t="n"/>
      <c r="AI1482" s="59" t="n"/>
      <c r="AJ1482" s="59" t="n"/>
      <c r="AK1482" s="59" t="n"/>
      <c r="AL1482" s="59" t="n"/>
      <c r="AM1482" s="59" t="n"/>
      <c r="AN1482" s="59" t="n"/>
      <c r="AO1482" s="59" t="n"/>
      <c r="AP1482" s="59" t="n"/>
      <c r="AQ1482" s="59" t="n"/>
      <c r="AR1482" s="59" t="n"/>
      <c r="AS1482" s="59" t="n"/>
      <c r="AT1482" s="59" t="n"/>
      <c r="AU1482" s="59" t="n"/>
      <c r="AV1482" s="59" t="n"/>
      <c r="AW1482" s="59" t="n"/>
      <c r="AX1482" s="59" t="n"/>
      <c r="AY1482" s="59" t="n"/>
      <c r="AZ1482" s="59" t="n"/>
      <c r="BA1482" s="59" t="n"/>
      <c r="BB1482" s="59" t="n"/>
      <c r="BC1482" s="59" t="n"/>
      <c r="BD1482" s="59" t="n"/>
      <c r="BE1482" s="59" t="n"/>
      <c r="BF1482" s="59" t="n"/>
      <c r="BG1482" s="59" t="n"/>
      <c r="BH1482" s="59" t="n"/>
      <c r="BI1482" s="59" t="n"/>
      <c r="BJ1482" s="59" t="n"/>
      <c r="BK1482" s="59" t="n"/>
      <c r="BL1482" s="59" t="n"/>
      <c r="BM1482" s="59" t="n"/>
      <c r="BN1482" s="59" t="n"/>
      <c r="BO1482" s="59" t="n"/>
      <c r="BP1482" s="59" t="n"/>
      <c r="BQ1482" s="59" t="n"/>
      <c r="BR1482" s="59" t="n"/>
      <c r="BS1482" s="59" t="n"/>
      <c r="BT1482" s="59" t="n"/>
      <c r="BU1482" s="59" t="n"/>
      <c r="BV1482" s="59" t="n"/>
      <c r="BW1482" s="59" t="n"/>
      <c r="BX1482" s="59" t="n"/>
      <c r="BY1482" s="59" t="n"/>
      <c r="BZ1482" s="59" t="n"/>
      <c r="CA1482" s="59" t="n"/>
      <c r="CB1482" s="59" t="n"/>
      <c r="CC1482" s="59" t="n"/>
      <c r="CD1482" s="59" t="n"/>
      <c r="CE1482" s="59" t="n"/>
      <c r="CF1482" s="59" t="n"/>
      <c r="CG1482" s="59" t="n"/>
      <c r="CH1482" s="59" t="n"/>
      <c r="CI1482" s="59" t="n"/>
      <c r="CJ1482" s="59" t="n"/>
      <c r="CK1482" s="59" t="n"/>
      <c r="CL1482" s="59" t="n"/>
      <c r="CM1482" s="59" t="n"/>
      <c r="CN1482" s="59" t="n"/>
      <c r="CO1482" s="59" t="n"/>
      <c r="CP1482" s="59" t="n"/>
      <c r="CQ1482" s="59" t="n"/>
      <c r="CR1482" s="59" t="n"/>
      <c r="CS1482" s="59" t="n"/>
      <c r="CT1482" s="59" t="n"/>
      <c r="CU1482" s="59" t="n"/>
      <c r="CV1482" s="59" t="n"/>
      <c r="CW1482" s="59" t="n"/>
      <c r="CX1482" s="59" t="n"/>
      <c r="CY1482" s="59" t="n"/>
      <c r="CZ1482" s="59" t="n"/>
    </row>
    <row r="1483">
      <c r="D1483" s="59" t="n"/>
      <c r="E1483" s="59" t="n"/>
      <c r="F1483" s="59" t="n"/>
      <c r="G1483" s="59" t="n"/>
      <c r="H1483" s="59" t="n"/>
      <c r="I1483" s="59" t="n"/>
      <c r="J1483" s="59" t="n"/>
      <c r="K1483" s="59" t="n"/>
      <c r="L1483" s="59" t="n"/>
      <c r="M1483" s="59" t="n"/>
      <c r="N1483" s="59" t="n"/>
      <c r="O1483" s="59" t="n"/>
      <c r="P1483" s="59" t="n"/>
      <c r="Q1483" s="59" t="n"/>
      <c r="R1483" s="59" t="n"/>
      <c r="S1483" s="59" t="n"/>
      <c r="T1483" s="59" t="n"/>
      <c r="U1483" s="59" t="n"/>
      <c r="V1483" s="59" t="n"/>
      <c r="W1483" s="59" t="n"/>
      <c r="X1483" s="59" t="n"/>
      <c r="Y1483" s="59" t="n"/>
      <c r="Z1483" s="59" t="n"/>
      <c r="AA1483" s="59" t="n"/>
      <c r="AB1483" s="59" t="n"/>
      <c r="AC1483" s="59" t="n"/>
      <c r="AD1483" s="59" t="n"/>
      <c r="AE1483" s="59" t="n"/>
      <c r="AF1483" s="59" t="n"/>
      <c r="AG1483" s="59" t="n"/>
      <c r="AH1483" s="59" t="n"/>
      <c r="AI1483" s="59" t="n"/>
      <c r="AJ1483" s="59" t="n"/>
      <c r="AK1483" s="59" t="n"/>
      <c r="AL1483" s="59" t="n"/>
      <c r="AM1483" s="59" t="n"/>
      <c r="AN1483" s="59" t="n"/>
      <c r="AO1483" s="59" t="n"/>
      <c r="AP1483" s="59" t="n"/>
      <c r="AQ1483" s="59" t="n"/>
      <c r="AR1483" s="59" t="n"/>
      <c r="AS1483" s="59" t="n"/>
      <c r="AT1483" s="59" t="n"/>
      <c r="AU1483" s="59" t="n"/>
      <c r="AV1483" s="59" t="n"/>
      <c r="AW1483" s="59" t="n"/>
      <c r="AX1483" s="59" t="n"/>
      <c r="AY1483" s="59" t="n"/>
      <c r="AZ1483" s="59" t="n"/>
      <c r="BA1483" s="59" t="n"/>
      <c r="BB1483" s="59" t="n"/>
      <c r="BC1483" s="59" t="n"/>
      <c r="BD1483" s="59" t="n"/>
      <c r="BE1483" s="59" t="n"/>
      <c r="BF1483" s="59" t="n"/>
      <c r="BG1483" s="59" t="n"/>
      <c r="BH1483" s="59" t="n"/>
      <c r="BI1483" s="59" t="n"/>
      <c r="BJ1483" s="59" t="n"/>
      <c r="BK1483" s="59" t="n"/>
      <c r="BL1483" s="59" t="n"/>
      <c r="BM1483" s="59" t="n"/>
      <c r="BN1483" s="59" t="n"/>
      <c r="BO1483" s="59" t="n"/>
      <c r="BP1483" s="59" t="n"/>
      <c r="BQ1483" s="59" t="n"/>
      <c r="BR1483" s="59" t="n"/>
      <c r="BS1483" s="59" t="n"/>
      <c r="BT1483" s="59" t="n"/>
      <c r="BU1483" s="59" t="n"/>
      <c r="BV1483" s="59" t="n"/>
      <c r="BW1483" s="59" t="n"/>
      <c r="BX1483" s="59" t="n"/>
      <c r="BY1483" s="59" t="n"/>
      <c r="BZ1483" s="59" t="n"/>
      <c r="CA1483" s="59" t="n"/>
      <c r="CB1483" s="59" t="n"/>
      <c r="CC1483" s="59" t="n"/>
      <c r="CD1483" s="59" t="n"/>
      <c r="CE1483" s="59" t="n"/>
      <c r="CF1483" s="59" t="n"/>
      <c r="CG1483" s="59" t="n"/>
      <c r="CH1483" s="59" t="n"/>
      <c r="CI1483" s="59" t="n"/>
      <c r="CJ1483" s="59" t="n"/>
      <c r="CK1483" s="59" t="n"/>
      <c r="CL1483" s="59" t="n"/>
      <c r="CM1483" s="59" t="n"/>
      <c r="CN1483" s="59" t="n"/>
      <c r="CO1483" s="59" t="n"/>
      <c r="CP1483" s="59" t="n"/>
      <c r="CQ1483" s="59" t="n"/>
      <c r="CR1483" s="59" t="n"/>
      <c r="CS1483" s="59" t="n"/>
      <c r="CT1483" s="59" t="n"/>
      <c r="CU1483" s="59" t="n"/>
      <c r="CV1483" s="59" t="n"/>
      <c r="CW1483" s="59" t="n"/>
      <c r="CX1483" s="59" t="n"/>
      <c r="CY1483" s="59" t="n"/>
      <c r="CZ1483" s="59" t="n"/>
    </row>
    <row r="1484">
      <c r="D1484" s="59" t="n"/>
      <c r="E1484" s="59" t="n"/>
      <c r="F1484" s="59" t="n"/>
      <c r="G1484" s="59" t="n"/>
      <c r="H1484" s="59" t="n"/>
      <c r="I1484" s="59" t="n"/>
      <c r="J1484" s="59" t="n"/>
      <c r="K1484" s="59" t="n"/>
      <c r="L1484" s="59" t="n"/>
      <c r="M1484" s="59" t="n"/>
      <c r="N1484" s="59" t="n"/>
      <c r="O1484" s="59" t="n"/>
      <c r="P1484" s="59" t="n"/>
      <c r="Q1484" s="59" t="n"/>
      <c r="R1484" s="59" t="n"/>
      <c r="S1484" s="59" t="n"/>
      <c r="T1484" s="59" t="n"/>
      <c r="U1484" s="59" t="n"/>
      <c r="V1484" s="59" t="n"/>
      <c r="W1484" s="59" t="n"/>
      <c r="X1484" s="59" t="n"/>
      <c r="Y1484" s="59" t="n"/>
      <c r="Z1484" s="59" t="n"/>
      <c r="AA1484" s="59" t="n"/>
      <c r="AB1484" s="59" t="n"/>
      <c r="AC1484" s="59" t="n"/>
      <c r="AD1484" s="59" t="n"/>
      <c r="AE1484" s="59" t="n"/>
      <c r="AF1484" s="59" t="n"/>
      <c r="AG1484" s="59" t="n"/>
      <c r="AH1484" s="59" t="n"/>
      <c r="AI1484" s="59" t="n"/>
      <c r="AJ1484" s="59" t="n"/>
      <c r="AK1484" s="59" t="n"/>
      <c r="AL1484" s="59" t="n"/>
      <c r="AM1484" s="59" t="n"/>
      <c r="AN1484" s="59" t="n"/>
      <c r="AO1484" s="59" t="n"/>
      <c r="AP1484" s="59" t="n"/>
      <c r="AQ1484" s="59" t="n"/>
      <c r="AR1484" s="59" t="n"/>
      <c r="AS1484" s="59" t="n"/>
      <c r="AT1484" s="59" t="n"/>
      <c r="AU1484" s="59" t="n"/>
      <c r="AV1484" s="59" t="n"/>
      <c r="AW1484" s="59" t="n"/>
      <c r="AX1484" s="59" t="n"/>
      <c r="AY1484" s="59" t="n"/>
      <c r="AZ1484" s="59" t="n"/>
      <c r="BA1484" s="59" t="n"/>
      <c r="BB1484" s="59" t="n"/>
      <c r="BC1484" s="59" t="n"/>
      <c r="BD1484" s="59" t="n"/>
      <c r="BE1484" s="59" t="n"/>
      <c r="BF1484" s="59" t="n"/>
      <c r="BG1484" s="59" t="n"/>
      <c r="BH1484" s="59" t="n"/>
      <c r="BI1484" s="59" t="n"/>
      <c r="BJ1484" s="59" t="n"/>
      <c r="BK1484" s="59" t="n"/>
      <c r="BL1484" s="59" t="n"/>
      <c r="BM1484" s="59" t="n"/>
      <c r="BN1484" s="59" t="n"/>
      <c r="BO1484" s="59" t="n"/>
      <c r="BP1484" s="59" t="n"/>
      <c r="BQ1484" s="59" t="n"/>
      <c r="BR1484" s="59" t="n"/>
      <c r="BS1484" s="59" t="n"/>
      <c r="BT1484" s="59" t="n"/>
      <c r="BU1484" s="59" t="n"/>
      <c r="BV1484" s="59" t="n"/>
      <c r="BW1484" s="59" t="n"/>
      <c r="BX1484" s="59" t="n"/>
      <c r="BY1484" s="59" t="n"/>
      <c r="BZ1484" s="59" t="n"/>
      <c r="CA1484" s="59" t="n"/>
      <c r="CB1484" s="59" t="n"/>
      <c r="CC1484" s="59" t="n"/>
      <c r="CD1484" s="59" t="n"/>
      <c r="CE1484" s="59" t="n"/>
      <c r="CF1484" s="59" t="n"/>
      <c r="CG1484" s="59" t="n"/>
      <c r="CH1484" s="59" t="n"/>
      <c r="CI1484" s="59" t="n"/>
      <c r="CJ1484" s="59" t="n"/>
      <c r="CK1484" s="59" t="n"/>
      <c r="CL1484" s="59" t="n"/>
      <c r="CM1484" s="59" t="n"/>
      <c r="CN1484" s="59" t="n"/>
      <c r="CO1484" s="59" t="n"/>
      <c r="CP1484" s="59" t="n"/>
      <c r="CQ1484" s="59" t="n"/>
      <c r="CR1484" s="59" t="n"/>
      <c r="CS1484" s="59" t="n"/>
      <c r="CT1484" s="59" t="n"/>
      <c r="CU1484" s="59" t="n"/>
      <c r="CV1484" s="59" t="n"/>
      <c r="CW1484" s="59" t="n"/>
      <c r="CX1484" s="59" t="n"/>
      <c r="CY1484" s="59" t="n"/>
      <c r="CZ1484" s="59" t="n"/>
    </row>
    <row r="1485">
      <c r="D1485" s="107" t="n"/>
      <c r="E1485" s="107" t="n"/>
      <c r="F1485" s="107" t="n"/>
      <c r="G1485" s="107" t="n"/>
      <c r="H1485" s="107" t="n"/>
      <c r="I1485" s="107" t="n"/>
      <c r="J1485" s="107" t="n"/>
      <c r="K1485" s="107" t="n"/>
      <c r="L1485" s="107" t="n"/>
      <c r="M1485" s="107" t="n"/>
      <c r="N1485" s="107" t="n"/>
      <c r="O1485" s="107" t="n"/>
      <c r="P1485" s="107" t="n"/>
      <c r="Q1485" s="107" t="n"/>
      <c r="R1485" s="107" t="n"/>
      <c r="S1485" s="107" t="n"/>
      <c r="T1485" s="107" t="n"/>
      <c r="U1485" s="107" t="n"/>
      <c r="V1485" s="107" t="n"/>
      <c r="W1485" s="107" t="n"/>
      <c r="X1485" s="107" t="n"/>
      <c r="Y1485" s="107" t="n"/>
      <c r="Z1485" s="107" t="n"/>
      <c r="AA1485" s="107" t="n"/>
      <c r="AB1485" s="107" t="n"/>
      <c r="AC1485" s="107" t="n"/>
      <c r="AD1485" s="107" t="n"/>
      <c r="AE1485" s="107" t="n"/>
      <c r="AF1485" s="107" t="n"/>
      <c r="AG1485" s="107" t="n"/>
      <c r="AH1485" s="107" t="n"/>
      <c r="AI1485" s="107" t="n"/>
      <c r="AJ1485" s="107" t="n"/>
      <c r="AK1485" s="107" t="n"/>
      <c r="AL1485" s="107" t="n"/>
      <c r="AM1485" s="107" t="n"/>
      <c r="AN1485" s="107" t="n"/>
      <c r="AO1485" s="107" t="n"/>
      <c r="AP1485" s="107" t="n"/>
      <c r="AQ1485" s="107" t="n"/>
      <c r="AR1485" s="107" t="n"/>
      <c r="AS1485" s="107" t="n"/>
      <c r="AT1485" s="107" t="n"/>
      <c r="AU1485" s="107" t="n"/>
      <c r="AV1485" s="107" t="n"/>
      <c r="AW1485" s="107" t="n"/>
      <c r="AX1485" s="107" t="n"/>
      <c r="AY1485" s="107" t="n"/>
      <c r="AZ1485" s="107" t="n"/>
      <c r="BA1485" s="107" t="n"/>
      <c r="BB1485" s="107" t="n"/>
      <c r="BC1485" s="107" t="n"/>
      <c r="BD1485" s="107" t="n"/>
      <c r="BE1485" s="107" t="n"/>
      <c r="BF1485" s="107" t="n"/>
      <c r="BG1485" s="107" t="n"/>
      <c r="BH1485" s="107" t="n"/>
      <c r="BI1485" s="107" t="n"/>
      <c r="BJ1485" s="107" t="n"/>
      <c r="BK1485" s="107" t="n"/>
      <c r="BL1485" s="107" t="n"/>
      <c r="BM1485" s="107" t="n"/>
      <c r="BN1485" s="107" t="n"/>
      <c r="BO1485" s="107" t="n"/>
      <c r="BP1485" s="107" t="n"/>
      <c r="BQ1485" s="107" t="n"/>
      <c r="BR1485" s="107" t="n"/>
      <c r="BS1485" s="107" t="n"/>
      <c r="BT1485" s="107" t="n"/>
      <c r="BU1485" s="107" t="n"/>
      <c r="BV1485" s="107" t="n"/>
      <c r="BW1485" s="107" t="n"/>
      <c r="BX1485" s="107" t="n"/>
      <c r="BY1485" s="107" t="n"/>
      <c r="BZ1485" s="107" t="n"/>
      <c r="CA1485" s="107" t="n"/>
      <c r="CB1485" s="107" t="n"/>
      <c r="CC1485" s="107" t="n"/>
      <c r="CD1485" s="107" t="n"/>
      <c r="CE1485" s="107" t="n"/>
      <c r="CF1485" s="107" t="n"/>
      <c r="CG1485" s="107" t="n"/>
      <c r="CH1485" s="107" t="n"/>
      <c r="CI1485" s="107" t="n"/>
      <c r="CJ1485" s="107" t="n"/>
      <c r="CK1485" s="107" t="n"/>
      <c r="CL1485" s="107" t="n"/>
      <c r="CM1485" s="107" t="n"/>
      <c r="CN1485" s="107" t="n"/>
      <c r="CO1485" s="107" t="n"/>
      <c r="CP1485" s="107" t="n"/>
      <c r="CQ1485" s="107" t="n"/>
      <c r="CR1485" s="107" t="n"/>
      <c r="CS1485" s="107" t="n"/>
      <c r="CT1485" s="107" t="n"/>
      <c r="CU1485" s="107" t="n"/>
      <c r="CV1485" s="107" t="n"/>
      <c r="CW1485" s="107" t="n"/>
      <c r="CX1485" s="107" t="n"/>
      <c r="CY1485" s="107" t="n"/>
      <c r="CZ1485" s="107" t="n"/>
    </row>
    <row r="1488">
      <c r="A1488" s="2">
        <f>IF($A1481="","","   projections")</f>
        <v/>
      </c>
      <c r="B1488" s="68">
        <f>IF($A1481="",0,COUNT($E1489:$CZ1489))</f>
        <v/>
      </c>
      <c r="C1488" s="69">
        <f>IF($B1488=0,0,MAX($E1489:$CZ1489))</f>
        <v/>
      </c>
      <c r="D1488" s="58">
        <f>_xll.BDS($A1481,'Field Check'!$C$42,"headers=y","startcol=1","endcol=3","dir=h","cols=18;rows=3")</f>
        <v/>
      </c>
      <c r="E1488" s="59" t="n">
        <v>46261</v>
      </c>
      <c r="F1488" s="59" t="n">
        <v>46441</v>
      </c>
      <c r="G1488" s="59" t="n">
        <v>46626</v>
      </c>
      <c r="H1488" s="59" t="n">
        <v>46806</v>
      </c>
      <c r="I1488" s="59" t="n">
        <v>46988</v>
      </c>
      <c r="J1488" s="59" t="n">
        <v>47169</v>
      </c>
      <c r="K1488" s="59" t="n">
        <v>47354</v>
      </c>
      <c r="L1488" s="59" t="n">
        <v>47534</v>
      </c>
      <c r="M1488" s="59" t="n">
        <v>47721</v>
      </c>
      <c r="N1488" s="59" t="n">
        <v>47899</v>
      </c>
      <c r="O1488" s="59" t="n">
        <v>48086</v>
      </c>
      <c r="P1488" s="59" t="n">
        <v>48264</v>
      </c>
      <c r="Q1488" s="59" t="n">
        <v>48451</v>
      </c>
      <c r="R1488" s="59" t="n">
        <v>48631</v>
      </c>
      <c r="S1488" s="59" t="n">
        <v>48814</v>
      </c>
      <c r="T1488" s="59" t="n">
        <v>48995</v>
      </c>
      <c r="U1488" s="59" t="n">
        <v>49178</v>
      </c>
      <c r="V1488" s="59" t="n"/>
      <c r="W1488" s="59" t="n"/>
      <c r="X1488" s="59" t="n"/>
      <c r="Y1488" s="59" t="n"/>
      <c r="Z1488" s="59" t="n"/>
      <c r="AA1488" s="59" t="n"/>
      <c r="AB1488" s="59" t="n"/>
      <c r="AC1488" s="59" t="n"/>
      <c r="AD1488" s="59" t="n"/>
      <c r="AE1488" s="59" t="n"/>
      <c r="AF1488" s="59" t="n"/>
      <c r="AG1488" s="59" t="n"/>
      <c r="AH1488" s="59" t="n"/>
      <c r="AI1488" s="59" t="n"/>
      <c r="AJ1488" s="59" t="n"/>
      <c r="AK1488" s="59" t="n"/>
      <c r="AL1488" s="59" t="n"/>
      <c r="AM1488" s="59" t="n"/>
      <c r="AN1488" s="59" t="n"/>
      <c r="AO1488" s="59" t="n"/>
      <c r="AP1488" s="59" t="n"/>
      <c r="AQ1488" s="59" t="n"/>
      <c r="AR1488" s="59" t="n"/>
      <c r="AS1488" s="59" t="n"/>
      <c r="AT1488" s="59" t="n"/>
      <c r="AU1488" s="59" t="n"/>
      <c r="AV1488" s="59" t="n"/>
      <c r="AW1488" s="59" t="n"/>
      <c r="AX1488" s="59" t="n"/>
      <c r="AY1488" s="59" t="n"/>
      <c r="AZ1488" s="59" t="n"/>
      <c r="BA1488" s="59" t="n"/>
      <c r="BB1488" s="59" t="n"/>
      <c r="BC1488" s="59" t="n"/>
      <c r="BD1488" s="59" t="n"/>
      <c r="BE1488" s="59" t="n"/>
      <c r="BF1488" s="59" t="n"/>
      <c r="BG1488" s="59" t="n"/>
      <c r="BH1488" s="59" t="n"/>
      <c r="BI1488" s="59" t="n"/>
      <c r="BJ1488" s="59" t="n"/>
      <c r="BK1488" s="59" t="n"/>
      <c r="BL1488" s="59" t="n"/>
      <c r="BM1488" s="59" t="n"/>
      <c r="BN1488" s="59" t="n"/>
      <c r="BO1488" s="59" t="n"/>
      <c r="BP1488" s="59" t="n"/>
      <c r="BQ1488" s="59" t="n"/>
      <c r="BR1488" s="59" t="n"/>
      <c r="BS1488" s="59" t="n"/>
      <c r="BT1488" s="59" t="n"/>
      <c r="BU1488" s="59" t="n"/>
      <c r="BV1488" s="59" t="n"/>
      <c r="BW1488" s="59" t="n"/>
      <c r="BX1488" s="59" t="n"/>
      <c r="BY1488" s="59" t="n"/>
      <c r="BZ1488" s="59" t="n"/>
      <c r="CA1488" s="59" t="n"/>
      <c r="CB1488" s="59" t="n"/>
      <c r="CC1488" s="59" t="n"/>
      <c r="CD1488" s="59" t="n"/>
      <c r="CE1488" s="59" t="n"/>
      <c r="CF1488" s="59" t="n"/>
      <c r="CG1488" s="59" t="n"/>
      <c r="CH1488" s="59" t="n"/>
      <c r="CI1488" s="59" t="n"/>
      <c r="CJ1488" s="59" t="n"/>
      <c r="CK1488" s="59" t="n"/>
      <c r="CL1488" s="59" t="n"/>
      <c r="CM1488" s="59" t="n"/>
      <c r="CN1488" s="59" t="n"/>
      <c r="CO1488" s="59" t="n"/>
      <c r="CP1488" s="59" t="n"/>
      <c r="CQ1488" s="59" t="n"/>
      <c r="CR1488" s="59" t="n"/>
      <c r="CS1488" s="59" t="n"/>
      <c r="CT1488" s="59" t="n"/>
      <c r="CU1488" s="59" t="n"/>
      <c r="CV1488" s="59" t="n"/>
      <c r="CW1488" s="59" t="n"/>
      <c r="CX1488" s="59" t="n"/>
      <c r="CY1488" s="59" t="n"/>
      <c r="CZ1488" s="59" t="n"/>
    </row>
    <row r="1489">
      <c r="D1489" s="59" t="inlineStr">
        <is>
          <t>Ex-Date</t>
        </is>
      </c>
      <c r="E1489" s="59" t="n">
        <v>46272</v>
      </c>
      <c r="F1489" s="59" t="n">
        <v>46451</v>
      </c>
      <c r="G1489" s="59" t="n">
        <v>46637</v>
      </c>
      <c r="H1489" s="59" t="n">
        <v>46818</v>
      </c>
      <c r="I1489" s="59" t="n">
        <v>47000</v>
      </c>
      <c r="J1489" s="59" t="n">
        <v>47182</v>
      </c>
      <c r="K1489" s="59" t="n">
        <v>47366</v>
      </c>
      <c r="L1489" s="59" t="n">
        <v>47547</v>
      </c>
      <c r="M1489" s="59" t="n">
        <v>47731</v>
      </c>
      <c r="N1489" s="59" t="n">
        <v>47912</v>
      </c>
      <c r="O1489" s="59" t="n">
        <v>48096</v>
      </c>
      <c r="P1489" s="59" t="n">
        <v>48277</v>
      </c>
      <c r="Q1489" s="59" t="n">
        <v>48463</v>
      </c>
      <c r="R1489" s="59" t="n">
        <v>48645</v>
      </c>
      <c r="S1489" s="59" t="n">
        <v>48827</v>
      </c>
      <c r="T1489" s="59" t="n">
        <v>49009</v>
      </c>
      <c r="U1489" s="59" t="n">
        <v>49191</v>
      </c>
      <c r="V1489" s="59" t="n"/>
      <c r="W1489" s="59" t="n"/>
      <c r="X1489" s="59" t="n"/>
      <c r="Y1489" s="59" t="n"/>
      <c r="Z1489" s="59" t="n"/>
      <c r="AA1489" s="59" t="n"/>
      <c r="AB1489" s="59" t="n"/>
      <c r="AC1489" s="59" t="n"/>
      <c r="AD1489" s="59" t="n"/>
      <c r="AE1489" s="59" t="n"/>
      <c r="AF1489" s="59" t="n"/>
      <c r="AG1489" s="59" t="n"/>
      <c r="AH1489" s="59" t="n"/>
      <c r="AI1489" s="59" t="n"/>
      <c r="AJ1489" s="59" t="n"/>
      <c r="AK1489" s="59" t="n"/>
      <c r="AL1489" s="59" t="n"/>
      <c r="AM1489" s="59" t="n"/>
      <c r="AN1489" s="59" t="n"/>
      <c r="AO1489" s="59" t="n"/>
      <c r="AP1489" s="59" t="n"/>
      <c r="AQ1489" s="59" t="n"/>
      <c r="AR1489" s="59" t="n"/>
      <c r="AS1489" s="59" t="n"/>
      <c r="AT1489" s="59" t="n"/>
      <c r="AU1489" s="59" t="n"/>
      <c r="AV1489" s="59" t="n"/>
      <c r="AW1489" s="59" t="n"/>
      <c r="AX1489" s="59" t="n"/>
      <c r="AY1489" s="59" t="n"/>
      <c r="AZ1489" s="59" t="n"/>
      <c r="BA1489" s="59" t="n"/>
      <c r="BB1489" s="59" t="n"/>
      <c r="BC1489" s="59" t="n"/>
      <c r="BD1489" s="59" t="n"/>
      <c r="BE1489" s="59" t="n"/>
      <c r="BF1489" s="59" t="n"/>
      <c r="BG1489" s="59" t="n"/>
      <c r="BH1489" s="59" t="n"/>
      <c r="BI1489" s="59" t="n"/>
      <c r="BJ1489" s="59" t="n"/>
      <c r="BK1489" s="59" t="n"/>
      <c r="BL1489" s="59" t="n"/>
      <c r="BM1489" s="59" t="n"/>
      <c r="BN1489" s="59" t="n"/>
      <c r="BO1489" s="59" t="n"/>
      <c r="BP1489" s="59" t="n"/>
      <c r="BQ1489" s="59" t="n"/>
      <c r="BR1489" s="59" t="n"/>
      <c r="BS1489" s="59" t="n"/>
      <c r="BT1489" s="59" t="n"/>
      <c r="BU1489" s="59" t="n"/>
      <c r="BV1489" s="59" t="n"/>
      <c r="BW1489" s="59" t="n"/>
      <c r="BX1489" s="59" t="n"/>
      <c r="BY1489" s="59" t="n"/>
      <c r="BZ1489" s="59" t="n"/>
      <c r="CA1489" s="59" t="n"/>
      <c r="CB1489" s="59" t="n"/>
      <c r="CC1489" s="59" t="n"/>
      <c r="CD1489" s="59" t="n"/>
      <c r="CE1489" s="59" t="n"/>
      <c r="CF1489" s="59" t="n"/>
      <c r="CG1489" s="59" t="n"/>
      <c r="CH1489" s="59" t="n"/>
      <c r="CI1489" s="59" t="n"/>
      <c r="CJ1489" s="59" t="n"/>
      <c r="CK1489" s="59" t="n"/>
      <c r="CL1489" s="59" t="n"/>
      <c r="CM1489" s="59" t="n"/>
      <c r="CN1489" s="59" t="n"/>
      <c r="CO1489" s="59" t="n"/>
      <c r="CP1489" s="59" t="n"/>
      <c r="CQ1489" s="59" t="n"/>
      <c r="CR1489" s="59" t="n"/>
      <c r="CS1489" s="59" t="n"/>
      <c r="CT1489" s="59" t="n"/>
      <c r="CU1489" s="59" t="n"/>
      <c r="CV1489" s="59" t="n"/>
      <c r="CW1489" s="59" t="n"/>
      <c r="CX1489" s="59" t="n"/>
      <c r="CY1489" s="59" t="n"/>
      <c r="CZ1489" s="59" t="n"/>
    </row>
    <row r="1490">
      <c r="D1490" s="107" t="inlineStr">
        <is>
          <t>Amount Per Share</t>
        </is>
      </c>
      <c r="E1490" s="107" t="n">
        <v>0.01</v>
      </c>
      <c r="F1490" s="107" t="n">
        <v>0.02</v>
      </c>
      <c r="G1490" s="107" t="n">
        <v>0.02</v>
      </c>
      <c r="H1490" s="107" t="n">
        <v>0.03</v>
      </c>
      <c r="I1490" s="107" t="n">
        <v>0.03</v>
      </c>
      <c r="J1490" s="107" t="n">
        <v>0.03</v>
      </c>
      <c r="K1490" s="107" t="n">
        <v>0.035</v>
      </c>
      <c r="L1490" s="107" t="n">
        <v>0.04</v>
      </c>
      <c r="M1490" s="107" t="n">
        <v>0.04</v>
      </c>
      <c r="N1490" s="107" t="n">
        <v>0.04</v>
      </c>
      <c r="O1490" s="107" t="n">
        <v>0.04</v>
      </c>
      <c r="P1490" s="107" t="n">
        <v>0.05</v>
      </c>
      <c r="Q1490" s="107" t="n">
        <v>0.05</v>
      </c>
      <c r="R1490" s="107" t="n">
        <v>0.05</v>
      </c>
      <c r="S1490" s="107" t="n">
        <v>0.05</v>
      </c>
      <c r="T1490" s="107" t="n">
        <v>0.06</v>
      </c>
      <c r="U1490" s="107" t="n">
        <v>0.06</v>
      </c>
      <c r="V1490" s="107" t="n"/>
      <c r="W1490" s="107" t="n"/>
      <c r="X1490" s="107" t="n"/>
      <c r="Y1490" s="107" t="n"/>
      <c r="Z1490" s="107" t="n"/>
      <c r="AA1490" s="107" t="n"/>
      <c r="AB1490" s="107" t="n"/>
      <c r="AC1490" s="107" t="n"/>
      <c r="AD1490" s="107" t="n"/>
      <c r="AE1490" s="107" t="n"/>
      <c r="AF1490" s="107" t="n"/>
      <c r="AG1490" s="107" t="n"/>
      <c r="AH1490" s="107" t="n"/>
      <c r="AI1490" s="107" t="n"/>
      <c r="AJ1490" s="107" t="n"/>
      <c r="AK1490" s="107" t="n"/>
      <c r="AL1490" s="107" t="n"/>
      <c r="AM1490" s="107" t="n"/>
      <c r="AN1490" s="107" t="n"/>
      <c r="AO1490" s="107" t="n"/>
      <c r="AP1490" s="107" t="n"/>
      <c r="AQ1490" s="107" t="n"/>
      <c r="AR1490" s="107" t="n"/>
      <c r="AS1490" s="107" t="n"/>
      <c r="AT1490" s="107" t="n"/>
      <c r="AU1490" s="107" t="n"/>
      <c r="AV1490" s="107" t="n"/>
      <c r="AW1490" s="107" t="n"/>
      <c r="AX1490" s="107" t="n"/>
      <c r="AY1490" s="107" t="n"/>
      <c r="AZ1490" s="107" t="n"/>
      <c r="BA1490" s="107" t="n"/>
      <c r="BB1490" s="107" t="n"/>
      <c r="BC1490" s="107" t="n"/>
      <c r="BD1490" s="107" t="n"/>
      <c r="BE1490" s="107" t="n"/>
      <c r="BF1490" s="107" t="n"/>
      <c r="BG1490" s="107" t="n"/>
      <c r="BH1490" s="107" t="n"/>
      <c r="BI1490" s="107" t="n"/>
      <c r="BJ1490" s="107" t="n"/>
      <c r="BK1490" s="107" t="n"/>
      <c r="BL1490" s="107" t="n"/>
      <c r="BM1490" s="107" t="n"/>
      <c r="BN1490" s="107" t="n"/>
      <c r="BO1490" s="107" t="n"/>
      <c r="BP1490" s="107" t="n"/>
      <c r="BQ1490" s="107" t="n"/>
      <c r="BR1490" s="107" t="n"/>
      <c r="BS1490" s="107" t="n"/>
      <c r="BT1490" s="107" t="n"/>
      <c r="BU1490" s="107" t="n"/>
      <c r="BV1490" s="107" t="n"/>
      <c r="BW1490" s="107" t="n"/>
      <c r="BX1490" s="107" t="n"/>
      <c r="BY1490" s="107" t="n"/>
      <c r="BZ1490" s="107" t="n"/>
      <c r="CA1490" s="107" t="n"/>
      <c r="CB1490" s="107" t="n"/>
      <c r="CC1490" s="107" t="n"/>
      <c r="CD1490" s="107" t="n"/>
      <c r="CE1490" s="107" t="n"/>
      <c r="CF1490" s="107" t="n"/>
      <c r="CG1490" s="107" t="n"/>
      <c r="CH1490" s="107" t="n"/>
      <c r="CI1490" s="107" t="n"/>
      <c r="CJ1490" s="107" t="n"/>
      <c r="CK1490" s="107" t="n"/>
      <c r="CL1490" s="107" t="n"/>
      <c r="CM1490" s="107" t="n"/>
      <c r="CN1490" s="107" t="n"/>
      <c r="CO1490" s="107" t="n"/>
      <c r="CP1490" s="107" t="n"/>
      <c r="CQ1490" s="107" t="n"/>
      <c r="CR1490" s="107" t="n"/>
      <c r="CS1490" s="107" t="n"/>
      <c r="CT1490" s="107" t="n"/>
      <c r="CU1490" s="107" t="n"/>
      <c r="CV1490" s="107" t="n"/>
      <c r="CW1490" s="107" t="n"/>
      <c r="CX1490" s="107" t="n"/>
      <c r="CY1490" s="107" t="n"/>
      <c r="CZ1490" s="107" t="n"/>
    </row>
    <row r="1492">
      <c r="A1492" s="126">
        <f>IF('AS51'!$C$141="","",'AS51'!$C$141)</f>
        <v/>
      </c>
      <c r="B1492" s="68">
        <f>IF($A1492="",0,COUNT($E1493:$CZ1493))</f>
        <v/>
      </c>
      <c r="C1492" s="69">
        <f>IF($B1492=0,0,MAX($E1493:$CZ1493))</f>
        <v/>
      </c>
      <c r="D1492" s="58">
        <f>_xll.BDS($A1492,'Field Check'!$C$44,"headers=y","startcol=1","endcol=7","dir=h","DVD_START_DT",'Field Check'!$C$59,"DVD_END_DT",'Field Check'!$D$59)</f>
        <v/>
      </c>
      <c r="E1492" s="59" t="n"/>
      <c r="F1492" s="59" t="n"/>
      <c r="G1492" s="59" t="n"/>
      <c r="H1492" s="59" t="n"/>
      <c r="I1492" s="59" t="n"/>
      <c r="J1492" s="59" t="n"/>
      <c r="K1492" s="59" t="n"/>
      <c r="L1492" s="59" t="n"/>
      <c r="M1492" s="59" t="n"/>
      <c r="N1492" s="59" t="n"/>
      <c r="O1492" s="59" t="n"/>
      <c r="P1492" s="59" t="n"/>
      <c r="Q1492" s="59" t="n"/>
      <c r="R1492" s="59" t="n"/>
      <c r="S1492" s="59" t="n"/>
      <c r="T1492" s="59" t="n"/>
      <c r="U1492" s="59" t="n"/>
      <c r="V1492" s="59" t="n"/>
      <c r="W1492" s="59" t="n"/>
      <c r="X1492" s="59" t="n"/>
      <c r="Y1492" s="59" t="n"/>
      <c r="Z1492" s="59" t="n"/>
      <c r="AA1492" s="59" t="n"/>
      <c r="AB1492" s="59" t="n"/>
      <c r="AC1492" s="59" t="n"/>
      <c r="AD1492" s="59" t="n"/>
      <c r="AE1492" s="59" t="n"/>
      <c r="AF1492" s="59" t="n"/>
      <c r="AG1492" s="59" t="n"/>
      <c r="AH1492" s="59" t="n"/>
      <c r="AI1492" s="59" t="n"/>
      <c r="AJ1492" s="59" t="n"/>
      <c r="AK1492" s="59" t="n"/>
      <c r="AL1492" s="59" t="n"/>
      <c r="AM1492" s="59" t="n"/>
      <c r="AN1492" s="59" t="n"/>
      <c r="AO1492" s="59" t="n"/>
      <c r="AP1492" s="59" t="n"/>
      <c r="AQ1492" s="59" t="n"/>
      <c r="AR1492" s="59" t="n"/>
      <c r="AS1492" s="59" t="n"/>
      <c r="AT1492" s="59" t="n"/>
      <c r="AU1492" s="59" t="n"/>
      <c r="AV1492" s="59" t="n"/>
      <c r="AW1492" s="59" t="n"/>
      <c r="AX1492" s="59" t="n"/>
      <c r="AY1492" s="59" t="n"/>
      <c r="AZ1492" s="59" t="n"/>
      <c r="BA1492" s="59" t="n"/>
      <c r="BB1492" s="59" t="n"/>
      <c r="BC1492" s="59" t="n"/>
      <c r="BD1492" s="59" t="n"/>
      <c r="BE1492" s="59" t="n"/>
      <c r="BF1492" s="59" t="n"/>
      <c r="BG1492" s="59" t="n"/>
      <c r="BH1492" s="59" t="n"/>
      <c r="BI1492" s="59" t="n"/>
      <c r="BJ1492" s="59" t="n"/>
      <c r="BK1492" s="59" t="n"/>
      <c r="BL1492" s="59" t="n"/>
      <c r="BM1492" s="59" t="n"/>
      <c r="BN1492" s="59" t="n"/>
      <c r="BO1492" s="59" t="n"/>
      <c r="BP1492" s="59" t="n"/>
      <c r="BQ1492" s="59" t="n"/>
      <c r="BR1492" s="59" t="n"/>
      <c r="BS1492" s="59" t="n"/>
      <c r="BT1492" s="59" t="n"/>
      <c r="BU1492" s="59" t="n"/>
      <c r="BV1492" s="59" t="n"/>
      <c r="BW1492" s="59" t="n"/>
      <c r="BX1492" s="59" t="n"/>
      <c r="BY1492" s="59" t="n"/>
      <c r="BZ1492" s="59" t="n"/>
      <c r="CA1492" s="59" t="n"/>
      <c r="CB1492" s="59" t="n"/>
      <c r="CC1492" s="59" t="n"/>
      <c r="CD1492" s="59" t="n"/>
      <c r="CE1492" s="59" t="n"/>
      <c r="CF1492" s="59" t="n"/>
      <c r="CG1492" s="59" t="n"/>
      <c r="CH1492" s="59" t="n"/>
      <c r="CI1492" s="59" t="n"/>
      <c r="CJ1492" s="59" t="n"/>
      <c r="CK1492" s="59" t="n"/>
      <c r="CL1492" s="59" t="n"/>
      <c r="CM1492" s="59" t="n"/>
      <c r="CN1492" s="59" t="n"/>
      <c r="CO1492" s="59" t="n"/>
      <c r="CP1492" s="59" t="n"/>
      <c r="CQ1492" s="59" t="n"/>
      <c r="CR1492" s="59" t="n"/>
      <c r="CS1492" s="59" t="n"/>
      <c r="CT1492" s="59" t="n"/>
      <c r="CU1492" s="59" t="n"/>
      <c r="CV1492" s="59" t="n"/>
      <c r="CW1492" s="59" t="n"/>
      <c r="CX1492" s="59" t="n"/>
      <c r="CY1492" s="59" t="n"/>
      <c r="CZ1492" s="59" t="n"/>
    </row>
    <row r="1493">
      <c r="D1493" s="59" t="n"/>
      <c r="E1493" s="59" t="n"/>
      <c r="F1493" s="59" t="n"/>
      <c r="G1493" s="59" t="n"/>
      <c r="H1493" s="59" t="n"/>
      <c r="I1493" s="59" t="n"/>
      <c r="J1493" s="59" t="n"/>
      <c r="K1493" s="59" t="n"/>
      <c r="L1493" s="59" t="n"/>
      <c r="M1493" s="59" t="n"/>
      <c r="N1493" s="59" t="n"/>
      <c r="O1493" s="59" t="n"/>
      <c r="P1493" s="59" t="n"/>
      <c r="Q1493" s="59" t="n"/>
      <c r="R1493" s="59" t="n"/>
      <c r="S1493" s="59" t="n"/>
      <c r="T1493" s="59" t="n"/>
      <c r="U1493" s="59" t="n"/>
      <c r="V1493" s="59" t="n"/>
      <c r="W1493" s="59" t="n"/>
      <c r="X1493" s="59" t="n"/>
      <c r="Y1493" s="59" t="n"/>
      <c r="Z1493" s="59" t="n"/>
      <c r="AA1493" s="59" t="n"/>
      <c r="AB1493" s="59" t="n"/>
      <c r="AC1493" s="59" t="n"/>
      <c r="AD1493" s="59" t="n"/>
      <c r="AE1493" s="59" t="n"/>
      <c r="AF1493" s="59" t="n"/>
      <c r="AG1493" s="59" t="n"/>
      <c r="AH1493" s="59" t="n"/>
      <c r="AI1493" s="59" t="n"/>
      <c r="AJ1493" s="59" t="n"/>
      <c r="AK1493" s="59" t="n"/>
      <c r="AL1493" s="59" t="n"/>
      <c r="AM1493" s="59" t="n"/>
      <c r="AN1493" s="59" t="n"/>
      <c r="AO1493" s="59" t="n"/>
      <c r="AP1493" s="59" t="n"/>
      <c r="AQ1493" s="59" t="n"/>
      <c r="AR1493" s="59" t="n"/>
      <c r="AS1493" s="59" t="n"/>
      <c r="AT1493" s="59" t="n"/>
      <c r="AU1493" s="59" t="n"/>
      <c r="AV1493" s="59" t="n"/>
      <c r="AW1493" s="59" t="n"/>
      <c r="AX1493" s="59" t="n"/>
      <c r="AY1493" s="59" t="n"/>
      <c r="AZ1493" s="59" t="n"/>
      <c r="BA1493" s="59" t="n"/>
      <c r="BB1493" s="59" t="n"/>
      <c r="BC1493" s="59" t="n"/>
      <c r="BD1493" s="59" t="n"/>
      <c r="BE1493" s="59" t="n"/>
      <c r="BF1493" s="59" t="n"/>
      <c r="BG1493" s="59" t="n"/>
      <c r="BH1493" s="59" t="n"/>
      <c r="BI1493" s="59" t="n"/>
      <c r="BJ1493" s="59" t="n"/>
      <c r="BK1493" s="59" t="n"/>
      <c r="BL1493" s="59" t="n"/>
      <c r="BM1493" s="59" t="n"/>
      <c r="BN1493" s="59" t="n"/>
      <c r="BO1493" s="59" t="n"/>
      <c r="BP1493" s="59" t="n"/>
      <c r="BQ1493" s="59" t="n"/>
      <c r="BR1493" s="59" t="n"/>
      <c r="BS1493" s="59" t="n"/>
      <c r="BT1493" s="59" t="n"/>
      <c r="BU1493" s="59" t="n"/>
      <c r="BV1493" s="59" t="n"/>
      <c r="BW1493" s="59" t="n"/>
      <c r="BX1493" s="59" t="n"/>
      <c r="BY1493" s="59" t="n"/>
      <c r="BZ1493" s="59" t="n"/>
      <c r="CA1493" s="59" t="n"/>
      <c r="CB1493" s="59" t="n"/>
      <c r="CC1493" s="59" t="n"/>
      <c r="CD1493" s="59" t="n"/>
      <c r="CE1493" s="59" t="n"/>
      <c r="CF1493" s="59" t="n"/>
      <c r="CG1493" s="59" t="n"/>
      <c r="CH1493" s="59" t="n"/>
      <c r="CI1493" s="59" t="n"/>
      <c r="CJ1493" s="59" t="n"/>
      <c r="CK1493" s="59" t="n"/>
      <c r="CL1493" s="59" t="n"/>
      <c r="CM1493" s="59" t="n"/>
      <c r="CN1493" s="59" t="n"/>
      <c r="CO1493" s="59" t="n"/>
      <c r="CP1493" s="59" t="n"/>
      <c r="CQ1493" s="59" t="n"/>
      <c r="CR1493" s="59" t="n"/>
      <c r="CS1493" s="59" t="n"/>
      <c r="CT1493" s="59" t="n"/>
      <c r="CU1493" s="59" t="n"/>
      <c r="CV1493" s="59" t="n"/>
      <c r="CW1493" s="59" t="n"/>
      <c r="CX1493" s="59" t="n"/>
      <c r="CY1493" s="59" t="n"/>
      <c r="CZ1493" s="59" t="n"/>
    </row>
    <row r="1494">
      <c r="D1494" s="59" t="n"/>
      <c r="E1494" s="59" t="n"/>
      <c r="F1494" s="59" t="n"/>
      <c r="G1494" s="59" t="n"/>
      <c r="H1494" s="59" t="n"/>
      <c r="I1494" s="59" t="n"/>
      <c r="J1494" s="59" t="n"/>
      <c r="K1494" s="59" t="n"/>
      <c r="L1494" s="59" t="n"/>
      <c r="M1494" s="59" t="n"/>
      <c r="N1494" s="59" t="n"/>
      <c r="O1494" s="59" t="n"/>
      <c r="P1494" s="59" t="n"/>
      <c r="Q1494" s="59" t="n"/>
      <c r="R1494" s="59" t="n"/>
      <c r="S1494" s="59" t="n"/>
      <c r="T1494" s="59" t="n"/>
      <c r="U1494" s="59" t="n"/>
      <c r="V1494" s="59" t="n"/>
      <c r="W1494" s="59" t="n"/>
      <c r="X1494" s="59" t="n"/>
      <c r="Y1494" s="59" t="n"/>
      <c r="Z1494" s="59" t="n"/>
      <c r="AA1494" s="59" t="n"/>
      <c r="AB1494" s="59" t="n"/>
      <c r="AC1494" s="59" t="n"/>
      <c r="AD1494" s="59" t="n"/>
      <c r="AE1494" s="59" t="n"/>
      <c r="AF1494" s="59" t="n"/>
      <c r="AG1494" s="59" t="n"/>
      <c r="AH1494" s="59" t="n"/>
      <c r="AI1494" s="59" t="n"/>
      <c r="AJ1494" s="59" t="n"/>
      <c r="AK1494" s="59" t="n"/>
      <c r="AL1494" s="59" t="n"/>
      <c r="AM1494" s="59" t="n"/>
      <c r="AN1494" s="59" t="n"/>
      <c r="AO1494" s="59" t="n"/>
      <c r="AP1494" s="59" t="n"/>
      <c r="AQ1494" s="59" t="n"/>
      <c r="AR1494" s="59" t="n"/>
      <c r="AS1494" s="59" t="n"/>
      <c r="AT1494" s="59" t="n"/>
      <c r="AU1494" s="59" t="n"/>
      <c r="AV1494" s="59" t="n"/>
      <c r="AW1494" s="59" t="n"/>
      <c r="AX1494" s="59" t="n"/>
      <c r="AY1494" s="59" t="n"/>
      <c r="AZ1494" s="59" t="n"/>
      <c r="BA1494" s="59" t="n"/>
      <c r="BB1494" s="59" t="n"/>
      <c r="BC1494" s="59" t="n"/>
      <c r="BD1494" s="59" t="n"/>
      <c r="BE1494" s="59" t="n"/>
      <c r="BF1494" s="59" t="n"/>
      <c r="BG1494" s="59" t="n"/>
      <c r="BH1494" s="59" t="n"/>
      <c r="BI1494" s="59" t="n"/>
      <c r="BJ1494" s="59" t="n"/>
      <c r="BK1494" s="59" t="n"/>
      <c r="BL1494" s="59" t="n"/>
      <c r="BM1494" s="59" t="n"/>
      <c r="BN1494" s="59" t="n"/>
      <c r="BO1494" s="59" t="n"/>
      <c r="BP1494" s="59" t="n"/>
      <c r="BQ1494" s="59" t="n"/>
      <c r="BR1494" s="59" t="n"/>
      <c r="BS1494" s="59" t="n"/>
      <c r="BT1494" s="59" t="n"/>
      <c r="BU1494" s="59" t="n"/>
      <c r="BV1494" s="59" t="n"/>
      <c r="BW1494" s="59" t="n"/>
      <c r="BX1494" s="59" t="n"/>
      <c r="BY1494" s="59" t="n"/>
      <c r="BZ1494" s="59" t="n"/>
      <c r="CA1494" s="59" t="n"/>
      <c r="CB1494" s="59" t="n"/>
      <c r="CC1494" s="59" t="n"/>
      <c r="CD1494" s="59" t="n"/>
      <c r="CE1494" s="59" t="n"/>
      <c r="CF1494" s="59" t="n"/>
      <c r="CG1494" s="59" t="n"/>
      <c r="CH1494" s="59" t="n"/>
      <c r="CI1494" s="59" t="n"/>
      <c r="CJ1494" s="59" t="n"/>
      <c r="CK1494" s="59" t="n"/>
      <c r="CL1494" s="59" t="n"/>
      <c r="CM1494" s="59" t="n"/>
      <c r="CN1494" s="59" t="n"/>
      <c r="CO1494" s="59" t="n"/>
      <c r="CP1494" s="59" t="n"/>
      <c r="CQ1494" s="59" t="n"/>
      <c r="CR1494" s="59" t="n"/>
      <c r="CS1494" s="59" t="n"/>
      <c r="CT1494" s="59" t="n"/>
      <c r="CU1494" s="59" t="n"/>
      <c r="CV1494" s="59" t="n"/>
      <c r="CW1494" s="59" t="n"/>
      <c r="CX1494" s="59" t="n"/>
      <c r="CY1494" s="59" t="n"/>
      <c r="CZ1494" s="59" t="n"/>
    </row>
    <row r="1495">
      <c r="D1495" s="59" t="n"/>
      <c r="E1495" s="59" t="n"/>
      <c r="F1495" s="59" t="n"/>
      <c r="G1495" s="59" t="n"/>
      <c r="H1495" s="59" t="n"/>
      <c r="I1495" s="59" t="n"/>
      <c r="J1495" s="59" t="n"/>
      <c r="K1495" s="59" t="n"/>
      <c r="L1495" s="59" t="n"/>
      <c r="M1495" s="59" t="n"/>
      <c r="N1495" s="59" t="n"/>
      <c r="O1495" s="59" t="n"/>
      <c r="P1495" s="59" t="n"/>
      <c r="Q1495" s="59" t="n"/>
      <c r="R1495" s="59" t="n"/>
      <c r="S1495" s="59" t="n"/>
      <c r="T1495" s="59" t="n"/>
      <c r="U1495" s="59" t="n"/>
      <c r="V1495" s="59" t="n"/>
      <c r="W1495" s="59" t="n"/>
      <c r="X1495" s="59" t="n"/>
      <c r="Y1495" s="59" t="n"/>
      <c r="Z1495" s="59" t="n"/>
      <c r="AA1495" s="59" t="n"/>
      <c r="AB1495" s="59" t="n"/>
      <c r="AC1495" s="59" t="n"/>
      <c r="AD1495" s="59" t="n"/>
      <c r="AE1495" s="59" t="n"/>
      <c r="AF1495" s="59" t="n"/>
      <c r="AG1495" s="59" t="n"/>
      <c r="AH1495" s="59" t="n"/>
      <c r="AI1495" s="59" t="n"/>
      <c r="AJ1495" s="59" t="n"/>
      <c r="AK1495" s="59" t="n"/>
      <c r="AL1495" s="59" t="n"/>
      <c r="AM1495" s="59" t="n"/>
      <c r="AN1495" s="59" t="n"/>
      <c r="AO1495" s="59" t="n"/>
      <c r="AP1495" s="59" t="n"/>
      <c r="AQ1495" s="59" t="n"/>
      <c r="AR1495" s="59" t="n"/>
      <c r="AS1495" s="59" t="n"/>
      <c r="AT1495" s="59" t="n"/>
      <c r="AU1495" s="59" t="n"/>
      <c r="AV1495" s="59" t="n"/>
      <c r="AW1495" s="59" t="n"/>
      <c r="AX1495" s="59" t="n"/>
      <c r="AY1495" s="59" t="n"/>
      <c r="AZ1495" s="59" t="n"/>
      <c r="BA1495" s="59" t="n"/>
      <c r="BB1495" s="59" t="n"/>
      <c r="BC1495" s="59" t="n"/>
      <c r="BD1495" s="59" t="n"/>
      <c r="BE1495" s="59" t="n"/>
      <c r="BF1495" s="59" t="n"/>
      <c r="BG1495" s="59" t="n"/>
      <c r="BH1495" s="59" t="n"/>
      <c r="BI1495" s="59" t="n"/>
      <c r="BJ1495" s="59" t="n"/>
      <c r="BK1495" s="59" t="n"/>
      <c r="BL1495" s="59" t="n"/>
      <c r="BM1495" s="59" t="n"/>
      <c r="BN1495" s="59" t="n"/>
      <c r="BO1495" s="59" t="n"/>
      <c r="BP1495" s="59" t="n"/>
      <c r="BQ1495" s="59" t="n"/>
      <c r="BR1495" s="59" t="n"/>
      <c r="BS1495" s="59" t="n"/>
      <c r="BT1495" s="59" t="n"/>
      <c r="BU1495" s="59" t="n"/>
      <c r="BV1495" s="59" t="n"/>
      <c r="BW1495" s="59" t="n"/>
      <c r="BX1495" s="59" t="n"/>
      <c r="BY1495" s="59" t="n"/>
      <c r="BZ1495" s="59" t="n"/>
      <c r="CA1495" s="59" t="n"/>
      <c r="CB1495" s="59" t="n"/>
      <c r="CC1495" s="59" t="n"/>
      <c r="CD1495" s="59" t="n"/>
      <c r="CE1495" s="59" t="n"/>
      <c r="CF1495" s="59" t="n"/>
      <c r="CG1495" s="59" t="n"/>
      <c r="CH1495" s="59" t="n"/>
      <c r="CI1495" s="59" t="n"/>
      <c r="CJ1495" s="59" t="n"/>
      <c r="CK1495" s="59" t="n"/>
      <c r="CL1495" s="59" t="n"/>
      <c r="CM1495" s="59" t="n"/>
      <c r="CN1495" s="59" t="n"/>
      <c r="CO1495" s="59" t="n"/>
      <c r="CP1495" s="59" t="n"/>
      <c r="CQ1495" s="59" t="n"/>
      <c r="CR1495" s="59" t="n"/>
      <c r="CS1495" s="59" t="n"/>
      <c r="CT1495" s="59" t="n"/>
      <c r="CU1495" s="59" t="n"/>
      <c r="CV1495" s="59" t="n"/>
      <c r="CW1495" s="59" t="n"/>
      <c r="CX1495" s="59" t="n"/>
      <c r="CY1495" s="59" t="n"/>
      <c r="CZ1495" s="59" t="n"/>
    </row>
    <row r="1496">
      <c r="D1496" s="107" t="n"/>
      <c r="E1496" s="107" t="n"/>
      <c r="F1496" s="107" t="n"/>
      <c r="G1496" s="107" t="n"/>
      <c r="H1496" s="107" t="n"/>
      <c r="I1496" s="107" t="n"/>
      <c r="J1496" s="107" t="n"/>
      <c r="K1496" s="107" t="n"/>
      <c r="L1496" s="107" t="n"/>
      <c r="M1496" s="107" t="n"/>
      <c r="N1496" s="107" t="n"/>
      <c r="O1496" s="107" t="n"/>
      <c r="P1496" s="107" t="n"/>
      <c r="Q1496" s="107" t="n"/>
      <c r="R1496" s="107" t="n"/>
      <c r="S1496" s="107" t="n"/>
      <c r="T1496" s="107" t="n"/>
      <c r="U1496" s="107" t="n"/>
      <c r="V1496" s="107" t="n"/>
      <c r="W1496" s="107" t="n"/>
      <c r="X1496" s="107" t="n"/>
      <c r="Y1496" s="107" t="n"/>
      <c r="Z1496" s="107" t="n"/>
      <c r="AA1496" s="107" t="n"/>
      <c r="AB1496" s="107" t="n"/>
      <c r="AC1496" s="107" t="n"/>
      <c r="AD1496" s="107" t="n"/>
      <c r="AE1496" s="107" t="n"/>
      <c r="AF1496" s="107" t="n"/>
      <c r="AG1496" s="107" t="n"/>
      <c r="AH1496" s="107" t="n"/>
      <c r="AI1496" s="107" t="n"/>
      <c r="AJ1496" s="107" t="n"/>
      <c r="AK1496" s="107" t="n"/>
      <c r="AL1496" s="107" t="n"/>
      <c r="AM1496" s="107" t="n"/>
      <c r="AN1496" s="107" t="n"/>
      <c r="AO1496" s="107" t="n"/>
      <c r="AP1496" s="107" t="n"/>
      <c r="AQ1496" s="107" t="n"/>
      <c r="AR1496" s="107" t="n"/>
      <c r="AS1496" s="107" t="n"/>
      <c r="AT1496" s="107" t="n"/>
      <c r="AU1496" s="107" t="n"/>
      <c r="AV1496" s="107" t="n"/>
      <c r="AW1496" s="107" t="n"/>
      <c r="AX1496" s="107" t="n"/>
      <c r="AY1496" s="107" t="n"/>
      <c r="AZ1496" s="107" t="n"/>
      <c r="BA1496" s="107" t="n"/>
      <c r="BB1496" s="107" t="n"/>
      <c r="BC1496" s="107" t="n"/>
      <c r="BD1496" s="107" t="n"/>
      <c r="BE1496" s="107" t="n"/>
      <c r="BF1496" s="107" t="n"/>
      <c r="BG1496" s="107" t="n"/>
      <c r="BH1496" s="107" t="n"/>
      <c r="BI1496" s="107" t="n"/>
      <c r="BJ1496" s="107" t="n"/>
      <c r="BK1496" s="107" t="n"/>
      <c r="BL1496" s="107" t="n"/>
      <c r="BM1496" s="107" t="n"/>
      <c r="BN1496" s="107" t="n"/>
      <c r="BO1496" s="107" t="n"/>
      <c r="BP1496" s="107" t="n"/>
      <c r="BQ1496" s="107" t="n"/>
      <c r="BR1496" s="107" t="n"/>
      <c r="BS1496" s="107" t="n"/>
      <c r="BT1496" s="107" t="n"/>
      <c r="BU1496" s="107" t="n"/>
      <c r="BV1496" s="107" t="n"/>
      <c r="BW1496" s="107" t="n"/>
      <c r="BX1496" s="107" t="n"/>
      <c r="BY1496" s="107" t="n"/>
      <c r="BZ1496" s="107" t="n"/>
      <c r="CA1496" s="107" t="n"/>
      <c r="CB1496" s="107" t="n"/>
      <c r="CC1496" s="107" t="n"/>
      <c r="CD1496" s="107" t="n"/>
      <c r="CE1496" s="107" t="n"/>
      <c r="CF1496" s="107" t="n"/>
      <c r="CG1496" s="107" t="n"/>
      <c r="CH1496" s="107" t="n"/>
      <c r="CI1496" s="107" t="n"/>
      <c r="CJ1496" s="107" t="n"/>
      <c r="CK1496" s="107" t="n"/>
      <c r="CL1496" s="107" t="n"/>
      <c r="CM1496" s="107" t="n"/>
      <c r="CN1496" s="107" t="n"/>
      <c r="CO1496" s="107" t="n"/>
      <c r="CP1496" s="107" t="n"/>
      <c r="CQ1496" s="107" t="n"/>
      <c r="CR1496" s="107" t="n"/>
      <c r="CS1496" s="107" t="n"/>
      <c r="CT1496" s="107" t="n"/>
      <c r="CU1496" s="107" t="n"/>
      <c r="CV1496" s="107" t="n"/>
      <c r="CW1496" s="107" t="n"/>
      <c r="CX1496" s="107" t="n"/>
      <c r="CY1496" s="107" t="n"/>
      <c r="CZ1496" s="107" t="n"/>
    </row>
    <row r="1499">
      <c r="A1499" s="2">
        <f>IF($A1492="","","   projections")</f>
        <v/>
      </c>
      <c r="B1499" s="68">
        <f>IF($A1492="",0,COUNT($E1500:$CZ1500))</f>
        <v/>
      </c>
      <c r="C1499" s="69">
        <f>IF($B1499=0,0,MAX($E1500:$CZ1500))</f>
        <v/>
      </c>
      <c r="D1499" s="58">
        <f>_xll.BDS($A1492,'Field Check'!$C$42,"headers=y","startcol=1","endcol=3","dir=h","cols=21;rows=3")</f>
        <v/>
      </c>
      <c r="E1499" s="59" t="n">
        <v>46251</v>
      </c>
      <c r="F1499" s="59" t="n">
        <v>46433</v>
      </c>
      <c r="G1499" s="59" t="n">
        <v>46611</v>
      </c>
      <c r="H1499" s="59" t="n">
        <v>46793</v>
      </c>
      <c r="I1499" s="59" t="n">
        <v>46975</v>
      </c>
      <c r="J1499" s="59" t="n">
        <v>47157</v>
      </c>
      <c r="K1499" s="59" t="n">
        <v>47346</v>
      </c>
      <c r="L1499" s="59" t="n">
        <v>47528</v>
      </c>
      <c r="M1499" s="59" t="n">
        <v>47710</v>
      </c>
      <c r="N1499" s="59" t="n">
        <v>47892</v>
      </c>
      <c r="O1499" s="59" t="n">
        <v>48074</v>
      </c>
      <c r="P1499" s="59" t="n">
        <v>48256</v>
      </c>
      <c r="Q1499" s="59" t="n">
        <v>48438</v>
      </c>
      <c r="R1499" s="59" t="n">
        <v>48620</v>
      </c>
      <c r="S1499" s="59" t="n">
        <v>48802</v>
      </c>
      <c r="T1499" s="59" t="n">
        <v>48984</v>
      </c>
      <c r="U1499" s="59" t="n">
        <v>49166</v>
      </c>
      <c r="V1499" s="59" t="n">
        <v>49348</v>
      </c>
      <c r="W1499" s="59" t="n">
        <v>49537</v>
      </c>
      <c r="X1499" s="59" t="n">
        <v>49719</v>
      </c>
      <c r="Y1499" s="59" t="n"/>
      <c r="Z1499" s="59" t="n"/>
      <c r="AA1499" s="59" t="n"/>
      <c r="AB1499" s="59" t="n"/>
      <c r="AC1499" s="59" t="n"/>
      <c r="AD1499" s="59" t="n"/>
      <c r="AE1499" s="59" t="n"/>
      <c r="AF1499" s="59" t="n"/>
      <c r="AG1499" s="59" t="n"/>
      <c r="AH1499" s="59" t="n"/>
      <c r="AI1499" s="59" t="n"/>
      <c r="AJ1499" s="59" t="n"/>
      <c r="AK1499" s="59" t="n"/>
      <c r="AL1499" s="59" t="n"/>
      <c r="AM1499" s="59" t="n"/>
      <c r="AN1499" s="59" t="n"/>
      <c r="AO1499" s="59" t="n"/>
      <c r="AP1499" s="59" t="n"/>
      <c r="AQ1499" s="59" t="n"/>
      <c r="AR1499" s="59" t="n"/>
      <c r="AS1499" s="59" t="n"/>
      <c r="AT1499" s="59" t="n"/>
      <c r="AU1499" s="59" t="n"/>
      <c r="AV1499" s="59" t="n"/>
      <c r="AW1499" s="59" t="n"/>
      <c r="AX1499" s="59" t="n"/>
      <c r="AY1499" s="59" t="n"/>
      <c r="AZ1499" s="59" t="n"/>
      <c r="BA1499" s="59" t="n"/>
      <c r="BB1499" s="59" t="n"/>
      <c r="BC1499" s="59" t="n"/>
      <c r="BD1499" s="59" t="n"/>
      <c r="BE1499" s="59" t="n"/>
      <c r="BF1499" s="59" t="n"/>
      <c r="BG1499" s="59" t="n"/>
      <c r="BH1499" s="59" t="n"/>
      <c r="BI1499" s="59" t="n"/>
      <c r="BJ1499" s="59" t="n"/>
      <c r="BK1499" s="59" t="n"/>
      <c r="BL1499" s="59" t="n"/>
      <c r="BM1499" s="59" t="n"/>
      <c r="BN1499" s="59" t="n"/>
      <c r="BO1499" s="59" t="n"/>
      <c r="BP1499" s="59" t="n"/>
      <c r="BQ1499" s="59" t="n"/>
      <c r="BR1499" s="59" t="n"/>
      <c r="BS1499" s="59" t="n"/>
      <c r="BT1499" s="59" t="n"/>
      <c r="BU1499" s="59" t="n"/>
      <c r="BV1499" s="59" t="n"/>
      <c r="BW1499" s="59" t="n"/>
      <c r="BX1499" s="59" t="n"/>
      <c r="BY1499" s="59" t="n"/>
      <c r="BZ1499" s="59" t="n"/>
      <c r="CA1499" s="59" t="n"/>
      <c r="CB1499" s="59" t="n"/>
      <c r="CC1499" s="59" t="n"/>
      <c r="CD1499" s="59" t="n"/>
      <c r="CE1499" s="59" t="n"/>
      <c r="CF1499" s="59" t="n"/>
      <c r="CG1499" s="59" t="n"/>
      <c r="CH1499" s="59" t="n"/>
      <c r="CI1499" s="59" t="n"/>
      <c r="CJ1499" s="59" t="n"/>
      <c r="CK1499" s="59" t="n"/>
      <c r="CL1499" s="59" t="n"/>
      <c r="CM1499" s="59" t="n"/>
      <c r="CN1499" s="59" t="n"/>
      <c r="CO1499" s="59" t="n"/>
      <c r="CP1499" s="59" t="n"/>
      <c r="CQ1499" s="59" t="n"/>
      <c r="CR1499" s="59" t="n"/>
      <c r="CS1499" s="59" t="n"/>
      <c r="CT1499" s="59" t="n"/>
      <c r="CU1499" s="59" t="n"/>
      <c r="CV1499" s="59" t="n"/>
      <c r="CW1499" s="59" t="n"/>
      <c r="CX1499" s="59" t="n"/>
      <c r="CY1499" s="59" t="n"/>
      <c r="CZ1499" s="59" t="n"/>
    </row>
    <row r="1500">
      <c r="D1500" s="59" t="inlineStr">
        <is>
          <t>Ex-Date</t>
        </is>
      </c>
      <c r="E1500" s="59" t="n">
        <v>46267</v>
      </c>
      <c r="F1500" s="59" t="n">
        <v>46447</v>
      </c>
      <c r="G1500" s="59" t="n">
        <v>46631</v>
      </c>
      <c r="H1500" s="59" t="n">
        <v>46807</v>
      </c>
      <c r="I1500" s="59" t="n">
        <v>46995</v>
      </c>
      <c r="J1500" s="59" t="n">
        <v>47171</v>
      </c>
      <c r="K1500" s="59" t="n">
        <v>47366</v>
      </c>
      <c r="L1500" s="59" t="n">
        <v>47542</v>
      </c>
      <c r="M1500" s="59" t="n">
        <v>47730</v>
      </c>
      <c r="N1500" s="59" t="n">
        <v>47906</v>
      </c>
      <c r="O1500" s="59" t="n">
        <v>48094</v>
      </c>
      <c r="P1500" s="59" t="n">
        <v>48270</v>
      </c>
      <c r="Q1500" s="59" t="n">
        <v>48458</v>
      </c>
      <c r="R1500" s="59" t="n">
        <v>48634</v>
      </c>
      <c r="S1500" s="59" t="n">
        <v>48822</v>
      </c>
      <c r="T1500" s="59" t="n">
        <v>48998</v>
      </c>
      <c r="U1500" s="59" t="n">
        <v>49186</v>
      </c>
      <c r="V1500" s="59" t="n">
        <v>49362</v>
      </c>
      <c r="W1500" s="59" t="n">
        <v>49557</v>
      </c>
      <c r="X1500" s="59" t="n">
        <v>49733</v>
      </c>
      <c r="Y1500" s="59" t="n"/>
      <c r="Z1500" s="59" t="n"/>
      <c r="AA1500" s="59" t="n"/>
      <c r="AB1500" s="59" t="n"/>
      <c r="AC1500" s="59" t="n"/>
      <c r="AD1500" s="59" t="n"/>
      <c r="AE1500" s="59" t="n"/>
      <c r="AF1500" s="59" t="n"/>
      <c r="AG1500" s="59" t="n"/>
      <c r="AH1500" s="59" t="n"/>
      <c r="AI1500" s="59" t="n"/>
      <c r="AJ1500" s="59" t="n"/>
      <c r="AK1500" s="59" t="n"/>
      <c r="AL1500" s="59" t="n"/>
      <c r="AM1500" s="59" t="n"/>
      <c r="AN1500" s="59" t="n"/>
      <c r="AO1500" s="59" t="n"/>
      <c r="AP1500" s="59" t="n"/>
      <c r="AQ1500" s="59" t="n"/>
      <c r="AR1500" s="59" t="n"/>
      <c r="AS1500" s="59" t="n"/>
      <c r="AT1500" s="59" t="n"/>
      <c r="AU1500" s="59" t="n"/>
      <c r="AV1500" s="59" t="n"/>
      <c r="AW1500" s="59" t="n"/>
      <c r="AX1500" s="59" t="n"/>
      <c r="AY1500" s="59" t="n"/>
      <c r="AZ1500" s="59" t="n"/>
      <c r="BA1500" s="59" t="n"/>
      <c r="BB1500" s="59" t="n"/>
      <c r="BC1500" s="59" t="n"/>
      <c r="BD1500" s="59" t="n"/>
      <c r="BE1500" s="59" t="n"/>
      <c r="BF1500" s="59" t="n"/>
      <c r="BG1500" s="59" t="n"/>
      <c r="BH1500" s="59" t="n"/>
      <c r="BI1500" s="59" t="n"/>
      <c r="BJ1500" s="59" t="n"/>
      <c r="BK1500" s="59" t="n"/>
      <c r="BL1500" s="59" t="n"/>
      <c r="BM1500" s="59" t="n"/>
      <c r="BN1500" s="59" t="n"/>
      <c r="BO1500" s="59" t="n"/>
      <c r="BP1500" s="59" t="n"/>
      <c r="BQ1500" s="59" t="n"/>
      <c r="BR1500" s="59" t="n"/>
      <c r="BS1500" s="59" t="n"/>
      <c r="BT1500" s="59" t="n"/>
      <c r="BU1500" s="59" t="n"/>
      <c r="BV1500" s="59" t="n"/>
      <c r="BW1500" s="59" t="n"/>
      <c r="BX1500" s="59" t="n"/>
      <c r="BY1500" s="59" t="n"/>
      <c r="BZ1500" s="59" t="n"/>
      <c r="CA1500" s="59" t="n"/>
      <c r="CB1500" s="59" t="n"/>
      <c r="CC1500" s="59" t="n"/>
      <c r="CD1500" s="59" t="n"/>
      <c r="CE1500" s="59" t="n"/>
      <c r="CF1500" s="59" t="n"/>
      <c r="CG1500" s="59" t="n"/>
      <c r="CH1500" s="59" t="n"/>
      <c r="CI1500" s="59" t="n"/>
      <c r="CJ1500" s="59" t="n"/>
      <c r="CK1500" s="59" t="n"/>
      <c r="CL1500" s="59" t="n"/>
      <c r="CM1500" s="59" t="n"/>
      <c r="CN1500" s="59" t="n"/>
      <c r="CO1500" s="59" t="n"/>
      <c r="CP1500" s="59" t="n"/>
      <c r="CQ1500" s="59" t="n"/>
      <c r="CR1500" s="59" t="n"/>
      <c r="CS1500" s="59" t="n"/>
      <c r="CT1500" s="59" t="n"/>
      <c r="CU1500" s="59" t="n"/>
      <c r="CV1500" s="59" t="n"/>
      <c r="CW1500" s="59" t="n"/>
      <c r="CX1500" s="59" t="n"/>
      <c r="CY1500" s="59" t="n"/>
      <c r="CZ1500" s="59" t="n"/>
    </row>
    <row r="1501">
      <c r="D1501" s="107" t="inlineStr">
        <is>
          <t>Amount Per Share</t>
        </is>
      </c>
      <c r="E1501" s="107" t="n">
        <v>0.4</v>
      </c>
      <c r="F1501" s="107" t="n">
        <v>0.43</v>
      </c>
      <c r="G1501" s="107" t="n">
        <v>0.4</v>
      </c>
      <c r="H1501" s="107" t="n">
        <v>0.43</v>
      </c>
      <c r="I1501" s="107" t="n">
        <v>0.4</v>
      </c>
      <c r="J1501" s="107" t="n">
        <v>0.43</v>
      </c>
      <c r="K1501" s="107" t="n">
        <v>0.4</v>
      </c>
      <c r="L1501" s="107" t="n">
        <v>0.43</v>
      </c>
      <c r="M1501" s="107" t="n">
        <v>0.4</v>
      </c>
      <c r="N1501" s="107" t="n">
        <v>0.43</v>
      </c>
      <c r="O1501" s="107" t="n">
        <v>0.4</v>
      </c>
      <c r="P1501" s="107" t="n">
        <v>0.43</v>
      </c>
      <c r="Q1501" s="107" t="n">
        <v>0.4</v>
      </c>
      <c r="R1501" s="107" t="n">
        <v>0.43</v>
      </c>
      <c r="S1501" s="107" t="n">
        <v>0.4</v>
      </c>
      <c r="T1501" s="107" t="n">
        <v>0.43</v>
      </c>
      <c r="U1501" s="107" t="n">
        <v>0.4</v>
      </c>
      <c r="V1501" s="107" t="n">
        <v>0.43</v>
      </c>
      <c r="W1501" s="107" t="n">
        <v>0.4</v>
      </c>
      <c r="X1501" s="107" t="n">
        <v>0.43</v>
      </c>
      <c r="Y1501" s="107" t="n"/>
      <c r="Z1501" s="107" t="n"/>
      <c r="AA1501" s="107" t="n"/>
      <c r="AB1501" s="107" t="n"/>
      <c r="AC1501" s="107" t="n"/>
      <c r="AD1501" s="107" t="n"/>
      <c r="AE1501" s="107" t="n"/>
      <c r="AF1501" s="107" t="n"/>
      <c r="AG1501" s="107" t="n"/>
      <c r="AH1501" s="107" t="n"/>
      <c r="AI1501" s="107" t="n"/>
      <c r="AJ1501" s="107" t="n"/>
      <c r="AK1501" s="107" t="n"/>
      <c r="AL1501" s="107" t="n"/>
      <c r="AM1501" s="107" t="n"/>
      <c r="AN1501" s="107" t="n"/>
      <c r="AO1501" s="107" t="n"/>
      <c r="AP1501" s="107" t="n"/>
      <c r="AQ1501" s="107" t="n"/>
      <c r="AR1501" s="107" t="n"/>
      <c r="AS1501" s="107" t="n"/>
      <c r="AT1501" s="107" t="n"/>
      <c r="AU1501" s="107" t="n"/>
      <c r="AV1501" s="107" t="n"/>
      <c r="AW1501" s="107" t="n"/>
      <c r="AX1501" s="107" t="n"/>
      <c r="AY1501" s="107" t="n"/>
      <c r="AZ1501" s="107" t="n"/>
      <c r="BA1501" s="107" t="n"/>
      <c r="BB1501" s="107" t="n"/>
      <c r="BC1501" s="107" t="n"/>
      <c r="BD1501" s="107" t="n"/>
      <c r="BE1501" s="107" t="n"/>
      <c r="BF1501" s="107" t="n"/>
      <c r="BG1501" s="107" t="n"/>
      <c r="BH1501" s="107" t="n"/>
      <c r="BI1501" s="107" t="n"/>
      <c r="BJ1501" s="107" t="n"/>
      <c r="BK1501" s="107" t="n"/>
      <c r="BL1501" s="107" t="n"/>
      <c r="BM1501" s="107" t="n"/>
      <c r="BN1501" s="107" t="n"/>
      <c r="BO1501" s="107" t="n"/>
      <c r="BP1501" s="107" t="n"/>
      <c r="BQ1501" s="107" t="n"/>
      <c r="BR1501" s="107" t="n"/>
      <c r="BS1501" s="107" t="n"/>
      <c r="BT1501" s="107" t="n"/>
      <c r="BU1501" s="107" t="n"/>
      <c r="BV1501" s="107" t="n"/>
      <c r="BW1501" s="107" t="n"/>
      <c r="BX1501" s="107" t="n"/>
      <c r="BY1501" s="107" t="n"/>
      <c r="BZ1501" s="107" t="n"/>
      <c r="CA1501" s="107" t="n"/>
      <c r="CB1501" s="107" t="n"/>
      <c r="CC1501" s="107" t="n"/>
      <c r="CD1501" s="107" t="n"/>
      <c r="CE1501" s="107" t="n"/>
      <c r="CF1501" s="107" t="n"/>
      <c r="CG1501" s="107" t="n"/>
      <c r="CH1501" s="107" t="n"/>
      <c r="CI1501" s="107" t="n"/>
      <c r="CJ1501" s="107" t="n"/>
      <c r="CK1501" s="107" t="n"/>
      <c r="CL1501" s="107" t="n"/>
      <c r="CM1501" s="107" t="n"/>
      <c r="CN1501" s="107" t="n"/>
      <c r="CO1501" s="107" t="n"/>
      <c r="CP1501" s="107" t="n"/>
      <c r="CQ1501" s="107" t="n"/>
      <c r="CR1501" s="107" t="n"/>
      <c r="CS1501" s="107" t="n"/>
      <c r="CT1501" s="107" t="n"/>
      <c r="CU1501" s="107" t="n"/>
      <c r="CV1501" s="107" t="n"/>
      <c r="CW1501" s="107" t="n"/>
      <c r="CX1501" s="107" t="n"/>
      <c r="CY1501" s="107" t="n"/>
      <c r="CZ1501" s="107" t="n"/>
    </row>
    <row r="1503">
      <c r="A1503" s="126">
        <f>IF('AS51'!$C$142="","",'AS51'!$C$142)</f>
        <v/>
      </c>
      <c r="B1503" s="68">
        <f>IF($A1503="",0,COUNT($E1504:$CZ1504))</f>
        <v/>
      </c>
      <c r="C1503" s="69">
        <f>IF($B1503=0,0,MAX($E1504:$CZ1504))</f>
        <v/>
      </c>
      <c r="D1503" s="58">
        <f>_xll.BDS($A1503,'Field Check'!$C$44,"headers=y","startcol=1","endcol=7","dir=h","DVD_START_DT",'Field Check'!$C$59,"DVD_END_DT",'Field Check'!$D$59,"cols=2;rows=7")</f>
        <v/>
      </c>
      <c r="E1503" s="59" t="n">
        <v>46101</v>
      </c>
      <c r="F1503" s="59" t="n"/>
      <c r="G1503" s="59" t="n"/>
      <c r="H1503" s="59" t="n"/>
      <c r="I1503" s="59" t="n"/>
      <c r="J1503" s="59" t="n"/>
      <c r="K1503" s="59" t="n"/>
      <c r="L1503" s="59" t="n"/>
      <c r="M1503" s="59" t="n"/>
      <c r="N1503" s="59" t="n"/>
      <c r="O1503" s="59" t="n"/>
      <c r="P1503" s="59" t="n"/>
      <c r="Q1503" s="59" t="n"/>
      <c r="R1503" s="59" t="n"/>
      <c r="S1503" s="59" t="n"/>
      <c r="T1503" s="59" t="n"/>
      <c r="U1503" s="59" t="n"/>
      <c r="V1503" s="59" t="n"/>
      <c r="W1503" s="59" t="n"/>
      <c r="X1503" s="59" t="n"/>
      <c r="Y1503" s="59" t="n"/>
      <c r="Z1503" s="59" t="n"/>
      <c r="AA1503" s="59" t="n"/>
      <c r="AB1503" s="59" t="n"/>
      <c r="AC1503" s="59" t="n"/>
      <c r="AD1503" s="59" t="n"/>
      <c r="AE1503" s="59" t="n"/>
      <c r="AF1503" s="59" t="n"/>
      <c r="AG1503" s="59" t="n"/>
      <c r="AH1503" s="59" t="n"/>
      <c r="AI1503" s="59" t="n"/>
      <c r="AJ1503" s="59" t="n"/>
      <c r="AK1503" s="59" t="n"/>
      <c r="AL1503" s="59" t="n"/>
      <c r="AM1503" s="59" t="n"/>
      <c r="AN1503" s="59" t="n"/>
      <c r="AO1503" s="59" t="n"/>
      <c r="AP1503" s="59" t="n"/>
      <c r="AQ1503" s="59" t="n"/>
      <c r="AR1503" s="59" t="n"/>
      <c r="AS1503" s="59" t="n"/>
      <c r="AT1503" s="59" t="n"/>
      <c r="AU1503" s="59" t="n"/>
      <c r="AV1503" s="59" t="n"/>
      <c r="AW1503" s="59" t="n"/>
      <c r="AX1503" s="59" t="n"/>
      <c r="AY1503" s="59" t="n"/>
      <c r="AZ1503" s="59" t="n"/>
      <c r="BA1503" s="59" t="n"/>
      <c r="BB1503" s="59" t="n"/>
      <c r="BC1503" s="59" t="n"/>
      <c r="BD1503" s="59" t="n"/>
      <c r="BE1503" s="59" t="n"/>
      <c r="BF1503" s="59" t="n"/>
      <c r="BG1503" s="59" t="n"/>
      <c r="BH1503" s="59" t="n"/>
      <c r="BI1503" s="59" t="n"/>
      <c r="BJ1503" s="59" t="n"/>
      <c r="BK1503" s="59" t="n"/>
      <c r="BL1503" s="59" t="n"/>
      <c r="BM1503" s="59" t="n"/>
      <c r="BN1503" s="59" t="n"/>
      <c r="BO1503" s="59" t="n"/>
      <c r="BP1503" s="59" t="n"/>
      <c r="BQ1503" s="59" t="n"/>
      <c r="BR1503" s="59" t="n"/>
      <c r="BS1503" s="59" t="n"/>
      <c r="BT1503" s="59" t="n"/>
      <c r="BU1503" s="59" t="n"/>
      <c r="BV1503" s="59" t="n"/>
      <c r="BW1503" s="59" t="n"/>
      <c r="BX1503" s="59" t="n"/>
      <c r="BY1503" s="59" t="n"/>
      <c r="BZ1503" s="59" t="n"/>
      <c r="CA1503" s="59" t="n"/>
      <c r="CB1503" s="59" t="n"/>
      <c r="CC1503" s="59" t="n"/>
      <c r="CD1503" s="59" t="n"/>
      <c r="CE1503" s="59" t="n"/>
      <c r="CF1503" s="59" t="n"/>
      <c r="CG1503" s="59" t="n"/>
      <c r="CH1503" s="59" t="n"/>
      <c r="CI1503" s="59" t="n"/>
      <c r="CJ1503" s="59" t="n"/>
      <c r="CK1503" s="59" t="n"/>
      <c r="CL1503" s="59" t="n"/>
      <c r="CM1503" s="59" t="n"/>
      <c r="CN1503" s="59" t="n"/>
      <c r="CO1503" s="59" t="n"/>
      <c r="CP1503" s="59" t="n"/>
      <c r="CQ1503" s="59" t="n"/>
      <c r="CR1503" s="59" t="n"/>
      <c r="CS1503" s="59" t="n"/>
      <c r="CT1503" s="59" t="n"/>
      <c r="CU1503" s="59" t="n"/>
      <c r="CV1503" s="59" t="n"/>
      <c r="CW1503" s="59" t="n"/>
      <c r="CX1503" s="59" t="n"/>
      <c r="CY1503" s="59" t="n"/>
      <c r="CZ1503" s="59" t="n"/>
    </row>
    <row r="1504">
      <c r="D1504" s="59" t="inlineStr">
        <is>
          <t>Ex-Date</t>
        </is>
      </c>
      <c r="E1504" s="59" t="n">
        <v>46237</v>
      </c>
      <c r="F1504" s="59" t="n"/>
      <c r="G1504" s="59" t="n"/>
      <c r="H1504" s="59" t="n"/>
      <c r="I1504" s="59" t="n"/>
      <c r="J1504" s="59" t="n"/>
      <c r="K1504" s="59" t="n"/>
      <c r="L1504" s="59" t="n"/>
      <c r="M1504" s="59" t="n"/>
      <c r="N1504" s="59" t="n"/>
      <c r="O1504" s="59" t="n"/>
      <c r="P1504" s="59" t="n"/>
      <c r="Q1504" s="59" t="n"/>
      <c r="R1504" s="59" t="n"/>
      <c r="S1504" s="59" t="n"/>
      <c r="T1504" s="59" t="n"/>
      <c r="U1504" s="59" t="n"/>
      <c r="V1504" s="59" t="n"/>
      <c r="W1504" s="59" t="n"/>
      <c r="X1504" s="59" t="n"/>
      <c r="Y1504" s="59" t="n"/>
      <c r="Z1504" s="59" t="n"/>
      <c r="AA1504" s="59" t="n"/>
      <c r="AB1504" s="59" t="n"/>
      <c r="AC1504" s="59" t="n"/>
      <c r="AD1504" s="59" t="n"/>
      <c r="AE1504" s="59" t="n"/>
      <c r="AF1504" s="59" t="n"/>
      <c r="AG1504" s="59" t="n"/>
      <c r="AH1504" s="59" t="n"/>
      <c r="AI1504" s="59" t="n"/>
      <c r="AJ1504" s="59" t="n"/>
      <c r="AK1504" s="59" t="n"/>
      <c r="AL1504" s="59" t="n"/>
      <c r="AM1504" s="59" t="n"/>
      <c r="AN1504" s="59" t="n"/>
      <c r="AO1504" s="59" t="n"/>
      <c r="AP1504" s="59" t="n"/>
      <c r="AQ1504" s="59" t="n"/>
      <c r="AR1504" s="59" t="n"/>
      <c r="AS1504" s="59" t="n"/>
      <c r="AT1504" s="59" t="n"/>
      <c r="AU1504" s="59" t="n"/>
      <c r="AV1504" s="59" t="n"/>
      <c r="AW1504" s="59" t="n"/>
      <c r="AX1504" s="59" t="n"/>
      <c r="AY1504" s="59" t="n"/>
      <c r="AZ1504" s="59" t="n"/>
      <c r="BA1504" s="59" t="n"/>
      <c r="BB1504" s="59" t="n"/>
      <c r="BC1504" s="59" t="n"/>
      <c r="BD1504" s="59" t="n"/>
      <c r="BE1504" s="59" t="n"/>
      <c r="BF1504" s="59" t="n"/>
      <c r="BG1504" s="59" t="n"/>
      <c r="BH1504" s="59" t="n"/>
      <c r="BI1504" s="59" t="n"/>
      <c r="BJ1504" s="59" t="n"/>
      <c r="BK1504" s="59" t="n"/>
      <c r="BL1504" s="59" t="n"/>
      <c r="BM1504" s="59" t="n"/>
      <c r="BN1504" s="59" t="n"/>
      <c r="BO1504" s="59" t="n"/>
      <c r="BP1504" s="59" t="n"/>
      <c r="BQ1504" s="59" t="n"/>
      <c r="BR1504" s="59" t="n"/>
      <c r="BS1504" s="59" t="n"/>
      <c r="BT1504" s="59" t="n"/>
      <c r="BU1504" s="59" t="n"/>
      <c r="BV1504" s="59" t="n"/>
      <c r="BW1504" s="59" t="n"/>
      <c r="BX1504" s="59" t="n"/>
      <c r="BY1504" s="59" t="n"/>
      <c r="BZ1504" s="59" t="n"/>
      <c r="CA1504" s="59" t="n"/>
      <c r="CB1504" s="59" t="n"/>
      <c r="CC1504" s="59" t="n"/>
      <c r="CD1504" s="59" t="n"/>
      <c r="CE1504" s="59" t="n"/>
      <c r="CF1504" s="59" t="n"/>
      <c r="CG1504" s="59" t="n"/>
      <c r="CH1504" s="59" t="n"/>
      <c r="CI1504" s="59" t="n"/>
      <c r="CJ1504" s="59" t="n"/>
      <c r="CK1504" s="59" t="n"/>
      <c r="CL1504" s="59" t="n"/>
      <c r="CM1504" s="59" t="n"/>
      <c r="CN1504" s="59" t="n"/>
      <c r="CO1504" s="59" t="n"/>
      <c r="CP1504" s="59" t="n"/>
      <c r="CQ1504" s="59" t="n"/>
      <c r="CR1504" s="59" t="n"/>
      <c r="CS1504" s="59" t="n"/>
      <c r="CT1504" s="59" t="n"/>
      <c r="CU1504" s="59" t="n"/>
      <c r="CV1504" s="59" t="n"/>
      <c r="CW1504" s="59" t="n"/>
      <c r="CX1504" s="59" t="n"/>
      <c r="CY1504" s="59" t="n"/>
      <c r="CZ1504" s="59" t="n"/>
    </row>
    <row r="1505">
      <c r="D1505" s="59" t="inlineStr">
        <is>
          <t>Record Date</t>
        </is>
      </c>
      <c r="E1505" s="59" t="n">
        <v>46238</v>
      </c>
      <c r="F1505" s="59" t="n"/>
      <c r="G1505" s="59" t="n"/>
      <c r="H1505" s="59" t="n"/>
      <c r="I1505" s="59" t="n"/>
      <c r="J1505" s="59" t="n"/>
      <c r="K1505" s="59" t="n"/>
      <c r="L1505" s="59" t="n"/>
      <c r="M1505" s="59" t="n"/>
      <c r="N1505" s="59" t="n"/>
      <c r="O1505" s="59" t="n"/>
      <c r="P1505" s="59" t="n"/>
      <c r="Q1505" s="59" t="n"/>
      <c r="R1505" s="59" t="n"/>
      <c r="S1505" s="59" t="n"/>
      <c r="T1505" s="59" t="n"/>
      <c r="U1505" s="59" t="n"/>
      <c r="V1505" s="59" t="n"/>
      <c r="W1505" s="59" t="n"/>
      <c r="X1505" s="59" t="n"/>
      <c r="Y1505" s="59" t="n"/>
      <c r="Z1505" s="59" t="n"/>
      <c r="AA1505" s="59" t="n"/>
      <c r="AB1505" s="59" t="n"/>
      <c r="AC1505" s="59" t="n"/>
      <c r="AD1505" s="59" t="n"/>
      <c r="AE1505" s="59" t="n"/>
      <c r="AF1505" s="59" t="n"/>
      <c r="AG1505" s="59" t="n"/>
      <c r="AH1505" s="59" t="n"/>
      <c r="AI1505" s="59" t="n"/>
      <c r="AJ1505" s="59" t="n"/>
      <c r="AK1505" s="59" t="n"/>
      <c r="AL1505" s="59" t="n"/>
      <c r="AM1505" s="59" t="n"/>
      <c r="AN1505" s="59" t="n"/>
      <c r="AO1505" s="59" t="n"/>
      <c r="AP1505" s="59" t="n"/>
      <c r="AQ1505" s="59" t="n"/>
      <c r="AR1505" s="59" t="n"/>
      <c r="AS1505" s="59" t="n"/>
      <c r="AT1505" s="59" t="n"/>
      <c r="AU1505" s="59" t="n"/>
      <c r="AV1505" s="59" t="n"/>
      <c r="AW1505" s="59" t="n"/>
      <c r="AX1505" s="59" t="n"/>
      <c r="AY1505" s="59" t="n"/>
      <c r="AZ1505" s="59" t="n"/>
      <c r="BA1505" s="59" t="n"/>
      <c r="BB1505" s="59" t="n"/>
      <c r="BC1505" s="59" t="n"/>
      <c r="BD1505" s="59" t="n"/>
      <c r="BE1505" s="59" t="n"/>
      <c r="BF1505" s="59" t="n"/>
      <c r="BG1505" s="59" t="n"/>
      <c r="BH1505" s="59" t="n"/>
      <c r="BI1505" s="59" t="n"/>
      <c r="BJ1505" s="59" t="n"/>
      <c r="BK1505" s="59" t="n"/>
      <c r="BL1505" s="59" t="n"/>
      <c r="BM1505" s="59" t="n"/>
      <c r="BN1505" s="59" t="n"/>
      <c r="BO1505" s="59" t="n"/>
      <c r="BP1505" s="59" t="n"/>
      <c r="BQ1505" s="59" t="n"/>
      <c r="BR1505" s="59" t="n"/>
      <c r="BS1505" s="59" t="n"/>
      <c r="BT1505" s="59" t="n"/>
      <c r="BU1505" s="59" t="n"/>
      <c r="BV1505" s="59" t="n"/>
      <c r="BW1505" s="59" t="n"/>
      <c r="BX1505" s="59" t="n"/>
      <c r="BY1505" s="59" t="n"/>
      <c r="BZ1505" s="59" t="n"/>
      <c r="CA1505" s="59" t="n"/>
      <c r="CB1505" s="59" t="n"/>
      <c r="CC1505" s="59" t="n"/>
      <c r="CD1505" s="59" t="n"/>
      <c r="CE1505" s="59" t="n"/>
      <c r="CF1505" s="59" t="n"/>
      <c r="CG1505" s="59" t="n"/>
      <c r="CH1505" s="59" t="n"/>
      <c r="CI1505" s="59" t="n"/>
      <c r="CJ1505" s="59" t="n"/>
      <c r="CK1505" s="59" t="n"/>
      <c r="CL1505" s="59" t="n"/>
      <c r="CM1505" s="59" t="n"/>
      <c r="CN1505" s="59" t="n"/>
      <c r="CO1505" s="59" t="n"/>
      <c r="CP1505" s="59" t="n"/>
      <c r="CQ1505" s="59" t="n"/>
      <c r="CR1505" s="59" t="n"/>
      <c r="CS1505" s="59" t="n"/>
      <c r="CT1505" s="59" t="n"/>
      <c r="CU1505" s="59" t="n"/>
      <c r="CV1505" s="59" t="n"/>
      <c r="CW1505" s="59" t="n"/>
      <c r="CX1505" s="59" t="n"/>
      <c r="CY1505" s="59" t="n"/>
      <c r="CZ1505" s="59" t="n"/>
    </row>
    <row r="1506">
      <c r="D1506" s="59" t="inlineStr">
        <is>
          <t>Payable Date</t>
        </is>
      </c>
      <c r="E1506" s="59" t="n">
        <v>46254</v>
      </c>
      <c r="F1506" s="59" t="n"/>
      <c r="G1506" s="59" t="n"/>
      <c r="H1506" s="59" t="n"/>
      <c r="I1506" s="59" t="n"/>
      <c r="J1506" s="59" t="n"/>
      <c r="K1506" s="59" t="n"/>
      <c r="L1506" s="59" t="n"/>
      <c r="M1506" s="59" t="n"/>
      <c r="N1506" s="59" t="n"/>
      <c r="O1506" s="59" t="n"/>
      <c r="P1506" s="59" t="n"/>
      <c r="Q1506" s="59" t="n"/>
      <c r="R1506" s="59" t="n"/>
      <c r="S1506" s="59" t="n"/>
      <c r="T1506" s="59" t="n"/>
      <c r="U1506" s="59" t="n"/>
      <c r="V1506" s="59" t="n"/>
      <c r="W1506" s="59" t="n"/>
      <c r="X1506" s="59" t="n"/>
      <c r="Y1506" s="59" t="n"/>
      <c r="Z1506" s="59" t="n"/>
      <c r="AA1506" s="59" t="n"/>
      <c r="AB1506" s="59" t="n"/>
      <c r="AC1506" s="59" t="n"/>
      <c r="AD1506" s="59" t="n"/>
      <c r="AE1506" s="59" t="n"/>
      <c r="AF1506" s="59" t="n"/>
      <c r="AG1506" s="59" t="n"/>
      <c r="AH1506" s="59" t="n"/>
      <c r="AI1506" s="59" t="n"/>
      <c r="AJ1506" s="59" t="n"/>
      <c r="AK1506" s="59" t="n"/>
      <c r="AL1506" s="59" t="n"/>
      <c r="AM1506" s="59" t="n"/>
      <c r="AN1506" s="59" t="n"/>
      <c r="AO1506" s="59" t="n"/>
      <c r="AP1506" s="59" t="n"/>
      <c r="AQ1506" s="59" t="n"/>
      <c r="AR1506" s="59" t="n"/>
      <c r="AS1506" s="59" t="n"/>
      <c r="AT1506" s="59" t="n"/>
      <c r="AU1506" s="59" t="n"/>
      <c r="AV1506" s="59" t="n"/>
      <c r="AW1506" s="59" t="n"/>
      <c r="AX1506" s="59" t="n"/>
      <c r="AY1506" s="59" t="n"/>
      <c r="AZ1506" s="59" t="n"/>
      <c r="BA1506" s="59" t="n"/>
      <c r="BB1506" s="59" t="n"/>
      <c r="BC1506" s="59" t="n"/>
      <c r="BD1506" s="59" t="n"/>
      <c r="BE1506" s="59" t="n"/>
      <c r="BF1506" s="59" t="n"/>
      <c r="BG1506" s="59" t="n"/>
      <c r="BH1506" s="59" t="n"/>
      <c r="BI1506" s="59" t="n"/>
      <c r="BJ1506" s="59" t="n"/>
      <c r="BK1506" s="59" t="n"/>
      <c r="BL1506" s="59" t="n"/>
      <c r="BM1506" s="59" t="n"/>
      <c r="BN1506" s="59" t="n"/>
      <c r="BO1506" s="59" t="n"/>
      <c r="BP1506" s="59" t="n"/>
      <c r="BQ1506" s="59" t="n"/>
      <c r="BR1506" s="59" t="n"/>
      <c r="BS1506" s="59" t="n"/>
      <c r="BT1506" s="59" t="n"/>
      <c r="BU1506" s="59" t="n"/>
      <c r="BV1506" s="59" t="n"/>
      <c r="BW1506" s="59" t="n"/>
      <c r="BX1506" s="59" t="n"/>
      <c r="BY1506" s="59" t="n"/>
      <c r="BZ1506" s="59" t="n"/>
      <c r="CA1506" s="59" t="n"/>
      <c r="CB1506" s="59" t="n"/>
      <c r="CC1506" s="59" t="n"/>
      <c r="CD1506" s="59" t="n"/>
      <c r="CE1506" s="59" t="n"/>
      <c r="CF1506" s="59" t="n"/>
      <c r="CG1506" s="59" t="n"/>
      <c r="CH1506" s="59" t="n"/>
      <c r="CI1506" s="59" t="n"/>
      <c r="CJ1506" s="59" t="n"/>
      <c r="CK1506" s="59" t="n"/>
      <c r="CL1506" s="59" t="n"/>
      <c r="CM1506" s="59" t="n"/>
      <c r="CN1506" s="59" t="n"/>
      <c r="CO1506" s="59" t="n"/>
      <c r="CP1506" s="59" t="n"/>
      <c r="CQ1506" s="59" t="n"/>
      <c r="CR1506" s="59" t="n"/>
      <c r="CS1506" s="59" t="n"/>
      <c r="CT1506" s="59" t="n"/>
      <c r="CU1506" s="59" t="n"/>
      <c r="CV1506" s="59" t="n"/>
      <c r="CW1506" s="59" t="n"/>
      <c r="CX1506" s="59" t="n"/>
      <c r="CY1506" s="59" t="n"/>
      <c r="CZ1506" s="59" t="n"/>
    </row>
    <row r="1507">
      <c r="D1507" s="107" t="inlineStr">
        <is>
          <t>Dividend Amount</t>
        </is>
      </c>
      <c r="E1507" s="107" t="n">
        <v>0.45</v>
      </c>
      <c r="F1507" s="107" t="n"/>
      <c r="G1507" s="107" t="n"/>
      <c r="H1507" s="107" t="n"/>
      <c r="I1507" s="107" t="n"/>
      <c r="J1507" s="107" t="n"/>
      <c r="K1507" s="107" t="n"/>
      <c r="L1507" s="107" t="n"/>
      <c r="M1507" s="107" t="n"/>
      <c r="N1507" s="107" t="n"/>
      <c r="O1507" s="107" t="n"/>
      <c r="P1507" s="107" t="n"/>
      <c r="Q1507" s="107" t="n"/>
      <c r="R1507" s="107" t="n"/>
      <c r="S1507" s="107" t="n"/>
      <c r="T1507" s="107" t="n"/>
      <c r="U1507" s="107" t="n"/>
      <c r="V1507" s="107" t="n"/>
      <c r="W1507" s="107" t="n"/>
      <c r="X1507" s="107" t="n"/>
      <c r="Y1507" s="107" t="n"/>
      <c r="Z1507" s="107" t="n"/>
      <c r="AA1507" s="107" t="n"/>
      <c r="AB1507" s="107" t="n"/>
      <c r="AC1507" s="107" t="n"/>
      <c r="AD1507" s="107" t="n"/>
      <c r="AE1507" s="107" t="n"/>
      <c r="AF1507" s="107" t="n"/>
      <c r="AG1507" s="107" t="n"/>
      <c r="AH1507" s="107" t="n"/>
      <c r="AI1507" s="107" t="n"/>
      <c r="AJ1507" s="107" t="n"/>
      <c r="AK1507" s="107" t="n"/>
      <c r="AL1507" s="107" t="n"/>
      <c r="AM1507" s="107" t="n"/>
      <c r="AN1507" s="107" t="n"/>
      <c r="AO1507" s="107" t="n"/>
      <c r="AP1507" s="107" t="n"/>
      <c r="AQ1507" s="107" t="n"/>
      <c r="AR1507" s="107" t="n"/>
      <c r="AS1507" s="107" t="n"/>
      <c r="AT1507" s="107" t="n"/>
      <c r="AU1507" s="107" t="n"/>
      <c r="AV1507" s="107" t="n"/>
      <c r="AW1507" s="107" t="n"/>
      <c r="AX1507" s="107" t="n"/>
      <c r="AY1507" s="107" t="n"/>
      <c r="AZ1507" s="107" t="n"/>
      <c r="BA1507" s="107" t="n"/>
      <c r="BB1507" s="107" t="n"/>
      <c r="BC1507" s="107" t="n"/>
      <c r="BD1507" s="107" t="n"/>
      <c r="BE1507" s="107" t="n"/>
      <c r="BF1507" s="107" t="n"/>
      <c r="BG1507" s="107" t="n"/>
      <c r="BH1507" s="107" t="n"/>
      <c r="BI1507" s="107" t="n"/>
      <c r="BJ1507" s="107" t="n"/>
      <c r="BK1507" s="107" t="n"/>
      <c r="BL1507" s="107" t="n"/>
      <c r="BM1507" s="107" t="n"/>
      <c r="BN1507" s="107" t="n"/>
      <c r="BO1507" s="107" t="n"/>
      <c r="BP1507" s="107" t="n"/>
      <c r="BQ1507" s="107" t="n"/>
      <c r="BR1507" s="107" t="n"/>
      <c r="BS1507" s="107" t="n"/>
      <c r="BT1507" s="107" t="n"/>
      <c r="BU1507" s="107" t="n"/>
      <c r="BV1507" s="107" t="n"/>
      <c r="BW1507" s="107" t="n"/>
      <c r="BX1507" s="107" t="n"/>
      <c r="BY1507" s="107" t="n"/>
      <c r="BZ1507" s="107" t="n"/>
      <c r="CA1507" s="107" t="n"/>
      <c r="CB1507" s="107" t="n"/>
      <c r="CC1507" s="107" t="n"/>
      <c r="CD1507" s="107" t="n"/>
      <c r="CE1507" s="107" t="n"/>
      <c r="CF1507" s="107" t="n"/>
      <c r="CG1507" s="107" t="n"/>
      <c r="CH1507" s="107" t="n"/>
      <c r="CI1507" s="107" t="n"/>
      <c r="CJ1507" s="107" t="n"/>
      <c r="CK1507" s="107" t="n"/>
      <c r="CL1507" s="107" t="n"/>
      <c r="CM1507" s="107" t="n"/>
      <c r="CN1507" s="107" t="n"/>
      <c r="CO1507" s="107" t="n"/>
      <c r="CP1507" s="107" t="n"/>
      <c r="CQ1507" s="107" t="n"/>
      <c r="CR1507" s="107" t="n"/>
      <c r="CS1507" s="107" t="n"/>
      <c r="CT1507" s="107" t="n"/>
      <c r="CU1507" s="107" t="n"/>
      <c r="CV1507" s="107" t="n"/>
      <c r="CW1507" s="107" t="n"/>
      <c r="CX1507" s="107" t="n"/>
      <c r="CY1507" s="107" t="n"/>
      <c r="CZ1507" s="107" t="n"/>
    </row>
    <row r="1508">
      <c r="D1508" t="inlineStr">
        <is>
          <t>Dividend Frequency</t>
        </is>
      </c>
      <c r="E1508" t="inlineStr">
        <is>
          <t>Semi-Anl</t>
        </is>
      </c>
    </row>
    <row r="1509">
      <c r="D1509" t="inlineStr">
        <is>
          <t>Dividend Type</t>
        </is>
      </c>
      <c r="E1509" t="inlineStr">
        <is>
          <t>Interim</t>
        </is>
      </c>
    </row>
    <row r="1510">
      <c r="A1510" s="2">
        <f>IF($A1503="","","   projections")</f>
        <v/>
      </c>
      <c r="B1510" s="68">
        <f>IF($A1503="",0,COUNT($E1511:$CZ1511))</f>
        <v/>
      </c>
      <c r="C1510" s="69">
        <f>IF($B1510=0,0,MAX($E1511:$CZ1511))</f>
        <v/>
      </c>
      <c r="D1510" s="58">
        <f>_xll.BDS($A1503,'Field Check'!$C$42,"headers=y","startcol=1","endcol=3","dir=h","cols=21;rows=3")</f>
        <v/>
      </c>
      <c r="E1510" s="59" t="n">
        <v>46294</v>
      </c>
      <c r="F1510" s="59" t="n">
        <v>46468</v>
      </c>
      <c r="G1510" s="59" t="n">
        <v>46658</v>
      </c>
      <c r="H1510" s="59" t="n">
        <v>46832</v>
      </c>
      <c r="I1510" s="59" t="n">
        <v>47022</v>
      </c>
      <c r="J1510" s="59" t="n">
        <v>47203</v>
      </c>
      <c r="K1510" s="59" t="n">
        <v>47386</v>
      </c>
      <c r="L1510" s="59" t="n">
        <v>47567</v>
      </c>
      <c r="M1510" s="59" t="n">
        <v>47750</v>
      </c>
      <c r="N1510" s="59" t="n">
        <v>47931</v>
      </c>
      <c r="O1510" s="59" t="n">
        <v>48114</v>
      </c>
      <c r="P1510" s="59" t="n">
        <v>48295</v>
      </c>
      <c r="Q1510" s="59" t="n">
        <v>48478</v>
      </c>
      <c r="R1510" s="59" t="n">
        <v>48659</v>
      </c>
      <c r="S1510" s="59" t="n">
        <v>48842</v>
      </c>
      <c r="T1510" s="59" t="n">
        <v>49023</v>
      </c>
      <c r="U1510" s="59" t="n">
        <v>49206</v>
      </c>
      <c r="V1510" s="59" t="n">
        <v>49390</v>
      </c>
      <c r="W1510" s="59" t="n">
        <v>49577</v>
      </c>
      <c r="X1510" s="59" t="n">
        <v>49754</v>
      </c>
      <c r="Y1510" s="59" t="n"/>
      <c r="Z1510" s="59" t="n"/>
      <c r="AA1510" s="59" t="n"/>
      <c r="AB1510" s="59" t="n"/>
      <c r="AC1510" s="59" t="n"/>
      <c r="AD1510" s="59" t="n"/>
      <c r="AE1510" s="59" t="n"/>
      <c r="AF1510" s="59" t="n"/>
      <c r="AG1510" s="59" t="n"/>
      <c r="AH1510" s="59" t="n"/>
      <c r="AI1510" s="59" t="n"/>
      <c r="AJ1510" s="59" t="n"/>
      <c r="AK1510" s="59" t="n"/>
      <c r="AL1510" s="59" t="n"/>
      <c r="AM1510" s="59" t="n"/>
      <c r="AN1510" s="59" t="n"/>
      <c r="AO1510" s="59" t="n"/>
      <c r="AP1510" s="59" t="n"/>
      <c r="AQ1510" s="59" t="n"/>
      <c r="AR1510" s="59" t="n"/>
      <c r="AS1510" s="59" t="n"/>
      <c r="AT1510" s="59" t="n"/>
      <c r="AU1510" s="59" t="n"/>
      <c r="AV1510" s="59" t="n"/>
      <c r="AW1510" s="59" t="n"/>
      <c r="AX1510" s="59" t="n"/>
      <c r="AY1510" s="59" t="n"/>
      <c r="AZ1510" s="59" t="n"/>
      <c r="BA1510" s="59" t="n"/>
      <c r="BB1510" s="59" t="n"/>
      <c r="BC1510" s="59" t="n"/>
      <c r="BD1510" s="59" t="n"/>
      <c r="BE1510" s="59" t="n"/>
      <c r="BF1510" s="59" t="n"/>
      <c r="BG1510" s="59" t="n"/>
      <c r="BH1510" s="59" t="n"/>
      <c r="BI1510" s="59" t="n"/>
      <c r="BJ1510" s="59" t="n"/>
      <c r="BK1510" s="59" t="n"/>
      <c r="BL1510" s="59" t="n"/>
      <c r="BM1510" s="59" t="n"/>
      <c r="BN1510" s="59" t="n"/>
      <c r="BO1510" s="59" t="n"/>
      <c r="BP1510" s="59" t="n"/>
      <c r="BQ1510" s="59" t="n"/>
      <c r="BR1510" s="59" t="n"/>
      <c r="BS1510" s="59" t="n"/>
      <c r="BT1510" s="59" t="n"/>
      <c r="BU1510" s="59" t="n"/>
      <c r="BV1510" s="59" t="n"/>
      <c r="BW1510" s="59" t="n"/>
      <c r="BX1510" s="59" t="n"/>
      <c r="BY1510" s="59" t="n"/>
      <c r="BZ1510" s="59" t="n"/>
      <c r="CA1510" s="59" t="n"/>
      <c r="CB1510" s="59" t="n"/>
      <c r="CC1510" s="59" t="n"/>
      <c r="CD1510" s="59" t="n"/>
      <c r="CE1510" s="59" t="n"/>
      <c r="CF1510" s="59" t="n"/>
      <c r="CG1510" s="59" t="n"/>
      <c r="CH1510" s="59" t="n"/>
      <c r="CI1510" s="59" t="n"/>
      <c r="CJ1510" s="59" t="n"/>
      <c r="CK1510" s="59" t="n"/>
      <c r="CL1510" s="59" t="n"/>
      <c r="CM1510" s="59" t="n"/>
      <c r="CN1510" s="59" t="n"/>
      <c r="CO1510" s="59" t="n"/>
      <c r="CP1510" s="59" t="n"/>
      <c r="CQ1510" s="59" t="n"/>
      <c r="CR1510" s="59" t="n"/>
      <c r="CS1510" s="59" t="n"/>
      <c r="CT1510" s="59" t="n"/>
      <c r="CU1510" s="59" t="n"/>
      <c r="CV1510" s="59" t="n"/>
      <c r="CW1510" s="59" t="n"/>
      <c r="CX1510" s="59" t="n"/>
      <c r="CY1510" s="59" t="n"/>
      <c r="CZ1510" s="59" t="n"/>
    </row>
    <row r="1511">
      <c r="D1511" s="59" t="inlineStr">
        <is>
          <t>Ex-Date</t>
        </is>
      </c>
      <c r="E1511" s="59" t="n">
        <v>46365</v>
      </c>
      <c r="F1511" s="59" t="n">
        <v>46560</v>
      </c>
      <c r="G1511" s="59" t="n">
        <v>46728</v>
      </c>
      <c r="H1511" s="59" t="n">
        <v>46931</v>
      </c>
      <c r="I1511" s="59" t="n">
        <v>47094</v>
      </c>
      <c r="J1511" s="59" t="n">
        <v>47295</v>
      </c>
      <c r="K1511" s="59" t="n">
        <v>47462</v>
      </c>
      <c r="L1511" s="59" t="n">
        <v>47659</v>
      </c>
      <c r="M1511" s="59" t="n">
        <v>47827</v>
      </c>
      <c r="N1511" s="59" t="n">
        <v>48023</v>
      </c>
      <c r="O1511" s="59" t="n">
        <v>48191</v>
      </c>
      <c r="P1511" s="59" t="n">
        <v>48387</v>
      </c>
      <c r="Q1511" s="59" t="n">
        <v>48556</v>
      </c>
      <c r="R1511" s="59" t="n">
        <v>48751</v>
      </c>
      <c r="S1511" s="59" t="n">
        <v>48920</v>
      </c>
      <c r="T1511" s="59" t="n">
        <v>49115</v>
      </c>
      <c r="U1511" s="59" t="n">
        <v>49286</v>
      </c>
      <c r="V1511" s="59" t="n">
        <v>49486</v>
      </c>
      <c r="W1511" s="59" t="n">
        <v>49653</v>
      </c>
      <c r="X1511" s="59" t="n">
        <v>49850</v>
      </c>
      <c r="Y1511" s="59" t="n"/>
      <c r="Z1511" s="59" t="n"/>
      <c r="AA1511" s="59" t="n"/>
      <c r="AB1511" s="59" t="n"/>
      <c r="AC1511" s="59" t="n"/>
      <c r="AD1511" s="59" t="n"/>
      <c r="AE1511" s="59" t="n"/>
      <c r="AF1511" s="59" t="n"/>
      <c r="AG1511" s="59" t="n"/>
      <c r="AH1511" s="59" t="n"/>
      <c r="AI1511" s="59" t="n"/>
      <c r="AJ1511" s="59" t="n"/>
      <c r="AK1511" s="59" t="n"/>
      <c r="AL1511" s="59" t="n"/>
      <c r="AM1511" s="59" t="n"/>
      <c r="AN1511" s="59" t="n"/>
      <c r="AO1511" s="59" t="n"/>
      <c r="AP1511" s="59" t="n"/>
      <c r="AQ1511" s="59" t="n"/>
      <c r="AR1511" s="59" t="n"/>
      <c r="AS1511" s="59" t="n"/>
      <c r="AT1511" s="59" t="n"/>
      <c r="AU1511" s="59" t="n"/>
      <c r="AV1511" s="59" t="n"/>
      <c r="AW1511" s="59" t="n"/>
      <c r="AX1511" s="59" t="n"/>
      <c r="AY1511" s="59" t="n"/>
      <c r="AZ1511" s="59" t="n"/>
      <c r="BA1511" s="59" t="n"/>
      <c r="BB1511" s="59" t="n"/>
      <c r="BC1511" s="59" t="n"/>
      <c r="BD1511" s="59" t="n"/>
      <c r="BE1511" s="59" t="n"/>
      <c r="BF1511" s="59" t="n"/>
      <c r="BG1511" s="59" t="n"/>
      <c r="BH1511" s="59" t="n"/>
      <c r="BI1511" s="59" t="n"/>
      <c r="BJ1511" s="59" t="n"/>
      <c r="BK1511" s="59" t="n"/>
      <c r="BL1511" s="59" t="n"/>
      <c r="BM1511" s="59" t="n"/>
      <c r="BN1511" s="59" t="n"/>
      <c r="BO1511" s="59" t="n"/>
      <c r="BP1511" s="59" t="n"/>
      <c r="BQ1511" s="59" t="n"/>
      <c r="BR1511" s="59" t="n"/>
      <c r="BS1511" s="59" t="n"/>
      <c r="BT1511" s="59" t="n"/>
      <c r="BU1511" s="59" t="n"/>
      <c r="BV1511" s="59" t="n"/>
      <c r="BW1511" s="59" t="n"/>
      <c r="BX1511" s="59" t="n"/>
      <c r="BY1511" s="59" t="n"/>
      <c r="BZ1511" s="59" t="n"/>
      <c r="CA1511" s="59" t="n"/>
      <c r="CB1511" s="59" t="n"/>
      <c r="CC1511" s="59" t="n"/>
      <c r="CD1511" s="59" t="n"/>
      <c r="CE1511" s="59" t="n"/>
      <c r="CF1511" s="59" t="n"/>
      <c r="CG1511" s="59" t="n"/>
      <c r="CH1511" s="59" t="n"/>
      <c r="CI1511" s="59" t="n"/>
      <c r="CJ1511" s="59" t="n"/>
      <c r="CK1511" s="59" t="n"/>
      <c r="CL1511" s="59" t="n"/>
      <c r="CM1511" s="59" t="n"/>
      <c r="CN1511" s="59" t="n"/>
      <c r="CO1511" s="59" t="n"/>
      <c r="CP1511" s="59" t="n"/>
      <c r="CQ1511" s="59" t="n"/>
      <c r="CR1511" s="59" t="n"/>
      <c r="CS1511" s="59" t="n"/>
      <c r="CT1511" s="59" t="n"/>
      <c r="CU1511" s="59" t="n"/>
      <c r="CV1511" s="59" t="n"/>
      <c r="CW1511" s="59" t="n"/>
      <c r="CX1511" s="59" t="n"/>
      <c r="CY1511" s="59" t="n"/>
      <c r="CZ1511" s="59" t="n"/>
    </row>
    <row r="1512">
      <c r="D1512" s="107" t="inlineStr">
        <is>
          <t>Amount Per Share</t>
        </is>
      </c>
      <c r="E1512" s="107" t="n">
        <v>0.5</v>
      </c>
      <c r="F1512" s="107" t="n">
        <v>0.45</v>
      </c>
      <c r="G1512" s="107" t="n">
        <v>0.5</v>
      </c>
      <c r="H1512" s="107" t="n">
        <v>0.45</v>
      </c>
      <c r="I1512" s="107" t="n">
        <v>0.5</v>
      </c>
      <c r="J1512" s="107" t="n">
        <v>0.45</v>
      </c>
      <c r="K1512" s="107" t="n">
        <v>0.5</v>
      </c>
      <c r="L1512" s="107" t="n">
        <v>0.5</v>
      </c>
      <c r="M1512" s="107" t="n">
        <v>0.5</v>
      </c>
      <c r="N1512" s="107" t="n">
        <v>0.5</v>
      </c>
      <c r="O1512" s="107" t="n">
        <v>0.5</v>
      </c>
      <c r="P1512" s="107" t="n">
        <v>0.5</v>
      </c>
      <c r="Q1512" s="107" t="n">
        <v>0.5</v>
      </c>
      <c r="R1512" s="107" t="n">
        <v>0.5</v>
      </c>
      <c r="S1512" s="107" t="n">
        <v>0.5</v>
      </c>
      <c r="T1512" s="107" t="n">
        <v>0.5</v>
      </c>
      <c r="U1512" s="107" t="n">
        <v>0.5</v>
      </c>
      <c r="V1512" s="107" t="n">
        <v>0.5</v>
      </c>
      <c r="W1512" s="107" t="n">
        <v>0.5</v>
      </c>
      <c r="X1512" s="107" t="n">
        <v>0.5</v>
      </c>
      <c r="Y1512" s="107" t="n"/>
      <c r="Z1512" s="107" t="n"/>
      <c r="AA1512" s="107" t="n"/>
      <c r="AB1512" s="107" t="n"/>
      <c r="AC1512" s="107" t="n"/>
      <c r="AD1512" s="107" t="n"/>
      <c r="AE1512" s="107" t="n"/>
      <c r="AF1512" s="107" t="n"/>
      <c r="AG1512" s="107" t="n"/>
      <c r="AH1512" s="107" t="n"/>
      <c r="AI1512" s="107" t="n"/>
      <c r="AJ1512" s="107" t="n"/>
      <c r="AK1512" s="107" t="n"/>
      <c r="AL1512" s="107" t="n"/>
      <c r="AM1512" s="107" t="n"/>
      <c r="AN1512" s="107" t="n"/>
      <c r="AO1512" s="107" t="n"/>
      <c r="AP1512" s="107" t="n"/>
      <c r="AQ1512" s="107" t="n"/>
      <c r="AR1512" s="107" t="n"/>
      <c r="AS1512" s="107" t="n"/>
      <c r="AT1512" s="107" t="n"/>
      <c r="AU1512" s="107" t="n"/>
      <c r="AV1512" s="107" t="n"/>
      <c r="AW1512" s="107" t="n"/>
      <c r="AX1512" s="107" t="n"/>
      <c r="AY1512" s="107" t="n"/>
      <c r="AZ1512" s="107" t="n"/>
      <c r="BA1512" s="107" t="n"/>
      <c r="BB1512" s="107" t="n"/>
      <c r="BC1512" s="107" t="n"/>
      <c r="BD1512" s="107" t="n"/>
      <c r="BE1512" s="107" t="n"/>
      <c r="BF1512" s="107" t="n"/>
      <c r="BG1512" s="107" t="n"/>
      <c r="BH1512" s="107" t="n"/>
      <c r="BI1512" s="107" t="n"/>
      <c r="BJ1512" s="107" t="n"/>
      <c r="BK1512" s="107" t="n"/>
      <c r="BL1512" s="107" t="n"/>
      <c r="BM1512" s="107" t="n"/>
      <c r="BN1512" s="107" t="n"/>
      <c r="BO1512" s="107" t="n"/>
      <c r="BP1512" s="107" t="n"/>
      <c r="BQ1512" s="107" t="n"/>
      <c r="BR1512" s="107" t="n"/>
      <c r="BS1512" s="107" t="n"/>
      <c r="BT1512" s="107" t="n"/>
      <c r="BU1512" s="107" t="n"/>
      <c r="BV1512" s="107" t="n"/>
      <c r="BW1512" s="107" t="n"/>
      <c r="BX1512" s="107" t="n"/>
      <c r="BY1512" s="107" t="n"/>
      <c r="BZ1512" s="107" t="n"/>
      <c r="CA1512" s="107" t="n"/>
      <c r="CB1512" s="107" t="n"/>
      <c r="CC1512" s="107" t="n"/>
      <c r="CD1512" s="107" t="n"/>
      <c r="CE1512" s="107" t="n"/>
      <c r="CF1512" s="107" t="n"/>
      <c r="CG1512" s="107" t="n"/>
      <c r="CH1512" s="107" t="n"/>
      <c r="CI1512" s="107" t="n"/>
      <c r="CJ1512" s="107" t="n"/>
      <c r="CK1512" s="107" t="n"/>
      <c r="CL1512" s="107" t="n"/>
      <c r="CM1512" s="107" t="n"/>
      <c r="CN1512" s="107" t="n"/>
      <c r="CO1512" s="107" t="n"/>
      <c r="CP1512" s="107" t="n"/>
      <c r="CQ1512" s="107" t="n"/>
      <c r="CR1512" s="107" t="n"/>
      <c r="CS1512" s="107" t="n"/>
      <c r="CT1512" s="107" t="n"/>
      <c r="CU1512" s="107" t="n"/>
      <c r="CV1512" s="107" t="n"/>
      <c r="CW1512" s="107" t="n"/>
      <c r="CX1512" s="107" t="n"/>
      <c r="CY1512" s="107" t="n"/>
      <c r="CZ1512" s="107" t="n"/>
    </row>
    <row r="1514">
      <c r="A1514" s="126">
        <f>IF('AS51'!$C$143="","",'AS51'!$C$143)</f>
        <v/>
      </c>
      <c r="B1514" s="68">
        <f>IF($A1514="",0,COUNT($E1515:$CZ1515))</f>
        <v/>
      </c>
      <c r="C1514" s="69">
        <f>IF($B1514=0,0,MAX($E1515:$CZ1515))</f>
        <v/>
      </c>
      <c r="D1514" s="58">
        <f>_xll.BDS($A1514,'Field Check'!$C$44,"headers=y","startcol=1","endcol=7","dir=h","DVD_START_DT",'Field Check'!$C$59,"DVD_END_DT",'Field Check'!$D$59,"cols=2;rows=7")</f>
        <v/>
      </c>
      <c r="E1514" s="59" t="n">
        <v>46238</v>
      </c>
      <c r="F1514" s="59" t="n"/>
      <c r="G1514" s="59" t="n"/>
      <c r="H1514" s="59" t="n"/>
      <c r="I1514" s="59" t="n"/>
      <c r="J1514" s="59" t="n"/>
      <c r="K1514" s="59" t="n"/>
      <c r="L1514" s="59" t="n"/>
      <c r="M1514" s="59" t="n"/>
      <c r="N1514" s="59" t="n"/>
      <c r="O1514" s="59" t="n"/>
      <c r="P1514" s="59" t="n"/>
      <c r="Q1514" s="59" t="n"/>
      <c r="R1514" s="59" t="n"/>
      <c r="S1514" s="59" t="n"/>
      <c r="T1514" s="59" t="n"/>
      <c r="U1514" s="59" t="n"/>
      <c r="V1514" s="59" t="n"/>
      <c r="W1514" s="59" t="n"/>
      <c r="X1514" s="59" t="n"/>
      <c r="Y1514" s="59" t="n"/>
      <c r="Z1514" s="59" t="n"/>
      <c r="AA1514" s="59" t="n"/>
      <c r="AB1514" s="59" t="n"/>
      <c r="AC1514" s="59" t="n"/>
      <c r="AD1514" s="59" t="n"/>
      <c r="AE1514" s="59" t="n"/>
      <c r="AF1514" s="59" t="n"/>
      <c r="AG1514" s="59" t="n"/>
      <c r="AH1514" s="59" t="n"/>
      <c r="AI1514" s="59" t="n"/>
      <c r="AJ1514" s="59" t="n"/>
      <c r="AK1514" s="59" t="n"/>
      <c r="AL1514" s="59" t="n"/>
      <c r="AM1514" s="59" t="n"/>
      <c r="AN1514" s="59" t="n"/>
      <c r="AO1514" s="59" t="n"/>
      <c r="AP1514" s="59" t="n"/>
      <c r="AQ1514" s="59" t="n"/>
      <c r="AR1514" s="59" t="n"/>
      <c r="AS1514" s="59" t="n"/>
      <c r="AT1514" s="59" t="n"/>
      <c r="AU1514" s="59" t="n"/>
      <c r="AV1514" s="59" t="n"/>
      <c r="AW1514" s="59" t="n"/>
      <c r="AX1514" s="59" t="n"/>
      <c r="AY1514" s="59" t="n"/>
      <c r="AZ1514" s="59" t="n"/>
      <c r="BA1514" s="59" t="n"/>
      <c r="BB1514" s="59" t="n"/>
      <c r="BC1514" s="59" t="n"/>
      <c r="BD1514" s="59" t="n"/>
      <c r="BE1514" s="59" t="n"/>
      <c r="BF1514" s="59" t="n"/>
      <c r="BG1514" s="59" t="n"/>
      <c r="BH1514" s="59" t="n"/>
      <c r="BI1514" s="59" t="n"/>
      <c r="BJ1514" s="59" t="n"/>
      <c r="BK1514" s="59" t="n"/>
      <c r="BL1514" s="59" t="n"/>
      <c r="BM1514" s="59" t="n"/>
      <c r="BN1514" s="59" t="n"/>
      <c r="BO1514" s="59" t="n"/>
      <c r="BP1514" s="59" t="n"/>
      <c r="BQ1514" s="59" t="n"/>
      <c r="BR1514" s="59" t="n"/>
      <c r="BS1514" s="59" t="n"/>
      <c r="BT1514" s="59" t="n"/>
      <c r="BU1514" s="59" t="n"/>
      <c r="BV1514" s="59" t="n"/>
      <c r="BW1514" s="59" t="n"/>
      <c r="BX1514" s="59" t="n"/>
      <c r="BY1514" s="59" t="n"/>
      <c r="BZ1514" s="59" t="n"/>
      <c r="CA1514" s="59" t="n"/>
      <c r="CB1514" s="59" t="n"/>
      <c r="CC1514" s="59" t="n"/>
      <c r="CD1514" s="59" t="n"/>
      <c r="CE1514" s="59" t="n"/>
      <c r="CF1514" s="59" t="n"/>
      <c r="CG1514" s="59" t="n"/>
      <c r="CH1514" s="59" t="n"/>
      <c r="CI1514" s="59" t="n"/>
      <c r="CJ1514" s="59" t="n"/>
      <c r="CK1514" s="59" t="n"/>
      <c r="CL1514" s="59" t="n"/>
      <c r="CM1514" s="59" t="n"/>
      <c r="CN1514" s="59" t="n"/>
      <c r="CO1514" s="59" t="n"/>
      <c r="CP1514" s="59" t="n"/>
      <c r="CQ1514" s="59" t="n"/>
      <c r="CR1514" s="59" t="n"/>
      <c r="CS1514" s="59" t="n"/>
      <c r="CT1514" s="59" t="n"/>
      <c r="CU1514" s="59" t="n"/>
      <c r="CV1514" s="59" t="n"/>
      <c r="CW1514" s="59" t="n"/>
      <c r="CX1514" s="59" t="n"/>
      <c r="CY1514" s="59" t="n"/>
      <c r="CZ1514" s="59" t="n"/>
    </row>
    <row r="1515">
      <c r="D1515" s="59" t="inlineStr">
        <is>
          <t>Ex-Date</t>
        </is>
      </c>
      <c r="E1515" s="59" t="n">
        <v>46265</v>
      </c>
      <c r="F1515" s="59" t="n"/>
      <c r="G1515" s="59" t="n"/>
      <c r="H1515" s="59" t="n"/>
      <c r="I1515" s="59" t="n"/>
      <c r="J1515" s="59" t="n"/>
      <c r="K1515" s="59" t="n"/>
      <c r="L1515" s="59" t="n"/>
      <c r="M1515" s="59" t="n"/>
      <c r="N1515" s="59" t="n"/>
      <c r="O1515" s="59" t="n"/>
      <c r="P1515" s="59" t="n"/>
      <c r="Q1515" s="59" t="n"/>
      <c r="R1515" s="59" t="n"/>
      <c r="S1515" s="59" t="n"/>
      <c r="T1515" s="59" t="n"/>
      <c r="U1515" s="59" t="n"/>
      <c r="V1515" s="59" t="n"/>
      <c r="W1515" s="59" t="n"/>
      <c r="X1515" s="59" t="n"/>
      <c r="Y1515" s="59" t="n"/>
      <c r="Z1515" s="59" t="n"/>
      <c r="AA1515" s="59" t="n"/>
      <c r="AB1515" s="59" t="n"/>
      <c r="AC1515" s="59" t="n"/>
      <c r="AD1515" s="59" t="n"/>
      <c r="AE1515" s="59" t="n"/>
      <c r="AF1515" s="59" t="n"/>
      <c r="AG1515" s="59" t="n"/>
      <c r="AH1515" s="59" t="n"/>
      <c r="AI1515" s="59" t="n"/>
      <c r="AJ1515" s="59" t="n"/>
      <c r="AK1515" s="59" t="n"/>
      <c r="AL1515" s="59" t="n"/>
      <c r="AM1515" s="59" t="n"/>
      <c r="AN1515" s="59" t="n"/>
      <c r="AO1515" s="59" t="n"/>
      <c r="AP1515" s="59" t="n"/>
      <c r="AQ1515" s="59" t="n"/>
      <c r="AR1515" s="59" t="n"/>
      <c r="AS1515" s="59" t="n"/>
      <c r="AT1515" s="59" t="n"/>
      <c r="AU1515" s="59" t="n"/>
      <c r="AV1515" s="59" t="n"/>
      <c r="AW1515" s="59" t="n"/>
      <c r="AX1515" s="59" t="n"/>
      <c r="AY1515" s="59" t="n"/>
      <c r="AZ1515" s="59" t="n"/>
      <c r="BA1515" s="59" t="n"/>
      <c r="BB1515" s="59" t="n"/>
      <c r="BC1515" s="59" t="n"/>
      <c r="BD1515" s="59" t="n"/>
      <c r="BE1515" s="59" t="n"/>
      <c r="BF1515" s="59" t="n"/>
      <c r="BG1515" s="59" t="n"/>
      <c r="BH1515" s="59" t="n"/>
      <c r="BI1515" s="59" t="n"/>
      <c r="BJ1515" s="59" t="n"/>
      <c r="BK1515" s="59" t="n"/>
      <c r="BL1515" s="59" t="n"/>
      <c r="BM1515" s="59" t="n"/>
      <c r="BN1515" s="59" t="n"/>
      <c r="BO1515" s="59" t="n"/>
      <c r="BP1515" s="59" t="n"/>
      <c r="BQ1515" s="59" t="n"/>
      <c r="BR1515" s="59" t="n"/>
      <c r="BS1515" s="59" t="n"/>
      <c r="BT1515" s="59" t="n"/>
      <c r="BU1515" s="59" t="n"/>
      <c r="BV1515" s="59" t="n"/>
      <c r="BW1515" s="59" t="n"/>
      <c r="BX1515" s="59" t="n"/>
      <c r="BY1515" s="59" t="n"/>
      <c r="BZ1515" s="59" t="n"/>
      <c r="CA1515" s="59" t="n"/>
      <c r="CB1515" s="59" t="n"/>
      <c r="CC1515" s="59" t="n"/>
      <c r="CD1515" s="59" t="n"/>
      <c r="CE1515" s="59" t="n"/>
      <c r="CF1515" s="59" t="n"/>
      <c r="CG1515" s="59" t="n"/>
      <c r="CH1515" s="59" t="n"/>
      <c r="CI1515" s="59" t="n"/>
      <c r="CJ1515" s="59" t="n"/>
      <c r="CK1515" s="59" t="n"/>
      <c r="CL1515" s="59" t="n"/>
      <c r="CM1515" s="59" t="n"/>
      <c r="CN1515" s="59" t="n"/>
      <c r="CO1515" s="59" t="n"/>
      <c r="CP1515" s="59" t="n"/>
      <c r="CQ1515" s="59" t="n"/>
      <c r="CR1515" s="59" t="n"/>
      <c r="CS1515" s="59" t="n"/>
      <c r="CT1515" s="59" t="n"/>
      <c r="CU1515" s="59" t="n"/>
      <c r="CV1515" s="59" t="n"/>
      <c r="CW1515" s="59" t="n"/>
      <c r="CX1515" s="59" t="n"/>
      <c r="CY1515" s="59" t="n"/>
      <c r="CZ1515" s="59" t="n"/>
    </row>
    <row r="1516">
      <c r="D1516" s="59" t="inlineStr">
        <is>
          <t>Record Date</t>
        </is>
      </c>
      <c r="E1516" s="59" t="n">
        <v>46266</v>
      </c>
      <c r="F1516" s="59" t="n"/>
      <c r="G1516" s="59" t="n"/>
      <c r="H1516" s="59" t="n"/>
      <c r="I1516" s="59" t="n"/>
      <c r="J1516" s="59" t="n"/>
      <c r="K1516" s="59" t="n"/>
      <c r="L1516" s="59" t="n"/>
      <c r="M1516" s="59" t="n"/>
      <c r="N1516" s="59" t="n"/>
      <c r="O1516" s="59" t="n"/>
      <c r="P1516" s="59" t="n"/>
      <c r="Q1516" s="59" t="n"/>
      <c r="R1516" s="59" t="n"/>
      <c r="S1516" s="59" t="n"/>
      <c r="T1516" s="59" t="n"/>
      <c r="U1516" s="59" t="n"/>
      <c r="V1516" s="59" t="n"/>
      <c r="W1516" s="59" t="n"/>
      <c r="X1516" s="59" t="n"/>
      <c r="Y1516" s="59" t="n"/>
      <c r="Z1516" s="59" t="n"/>
      <c r="AA1516" s="59" t="n"/>
      <c r="AB1516" s="59" t="n"/>
      <c r="AC1516" s="59" t="n"/>
      <c r="AD1516" s="59" t="n"/>
      <c r="AE1516" s="59" t="n"/>
      <c r="AF1516" s="59" t="n"/>
      <c r="AG1516" s="59" t="n"/>
      <c r="AH1516" s="59" t="n"/>
      <c r="AI1516" s="59" t="n"/>
      <c r="AJ1516" s="59" t="n"/>
      <c r="AK1516" s="59" t="n"/>
      <c r="AL1516" s="59" t="n"/>
      <c r="AM1516" s="59" t="n"/>
      <c r="AN1516" s="59" t="n"/>
      <c r="AO1516" s="59" t="n"/>
      <c r="AP1516" s="59" t="n"/>
      <c r="AQ1516" s="59" t="n"/>
      <c r="AR1516" s="59" t="n"/>
      <c r="AS1516" s="59" t="n"/>
      <c r="AT1516" s="59" t="n"/>
      <c r="AU1516" s="59" t="n"/>
      <c r="AV1516" s="59" t="n"/>
      <c r="AW1516" s="59" t="n"/>
      <c r="AX1516" s="59" t="n"/>
      <c r="AY1516" s="59" t="n"/>
      <c r="AZ1516" s="59" t="n"/>
      <c r="BA1516" s="59" t="n"/>
      <c r="BB1516" s="59" t="n"/>
      <c r="BC1516" s="59" t="n"/>
      <c r="BD1516" s="59" t="n"/>
      <c r="BE1516" s="59" t="n"/>
      <c r="BF1516" s="59" t="n"/>
      <c r="BG1516" s="59" t="n"/>
      <c r="BH1516" s="59" t="n"/>
      <c r="BI1516" s="59" t="n"/>
      <c r="BJ1516" s="59" t="n"/>
      <c r="BK1516" s="59" t="n"/>
      <c r="BL1516" s="59" t="n"/>
      <c r="BM1516" s="59" t="n"/>
      <c r="BN1516" s="59" t="n"/>
      <c r="BO1516" s="59" t="n"/>
      <c r="BP1516" s="59" t="n"/>
      <c r="BQ1516" s="59" t="n"/>
      <c r="BR1516" s="59" t="n"/>
      <c r="BS1516" s="59" t="n"/>
      <c r="BT1516" s="59" t="n"/>
      <c r="BU1516" s="59" t="n"/>
      <c r="BV1516" s="59" t="n"/>
      <c r="BW1516" s="59" t="n"/>
      <c r="BX1516" s="59" t="n"/>
      <c r="BY1516" s="59" t="n"/>
      <c r="BZ1516" s="59" t="n"/>
      <c r="CA1516" s="59" t="n"/>
      <c r="CB1516" s="59" t="n"/>
      <c r="CC1516" s="59" t="n"/>
      <c r="CD1516" s="59" t="n"/>
      <c r="CE1516" s="59" t="n"/>
      <c r="CF1516" s="59" t="n"/>
      <c r="CG1516" s="59" t="n"/>
      <c r="CH1516" s="59" t="n"/>
      <c r="CI1516" s="59" t="n"/>
      <c r="CJ1516" s="59" t="n"/>
      <c r="CK1516" s="59" t="n"/>
      <c r="CL1516" s="59" t="n"/>
      <c r="CM1516" s="59" t="n"/>
      <c r="CN1516" s="59" t="n"/>
      <c r="CO1516" s="59" t="n"/>
      <c r="CP1516" s="59" t="n"/>
      <c r="CQ1516" s="59" t="n"/>
      <c r="CR1516" s="59" t="n"/>
      <c r="CS1516" s="59" t="n"/>
      <c r="CT1516" s="59" t="n"/>
      <c r="CU1516" s="59" t="n"/>
      <c r="CV1516" s="59" t="n"/>
      <c r="CW1516" s="59" t="n"/>
      <c r="CX1516" s="59" t="n"/>
      <c r="CY1516" s="59" t="n"/>
      <c r="CZ1516" s="59" t="n"/>
    </row>
    <row r="1517">
      <c r="D1517" s="59" t="inlineStr">
        <is>
          <t>Payable Date</t>
        </is>
      </c>
      <c r="E1517" s="59" t="n">
        <v>46290</v>
      </c>
      <c r="F1517" s="59" t="n"/>
      <c r="G1517" s="59" t="n"/>
      <c r="H1517" s="59" t="n"/>
      <c r="I1517" s="59" t="n"/>
      <c r="J1517" s="59" t="n"/>
      <c r="K1517" s="59" t="n"/>
      <c r="L1517" s="59" t="n"/>
      <c r="M1517" s="59" t="n"/>
      <c r="N1517" s="59" t="n"/>
      <c r="O1517" s="59" t="n"/>
      <c r="P1517" s="59" t="n"/>
      <c r="Q1517" s="59" t="n"/>
      <c r="R1517" s="59" t="n"/>
      <c r="S1517" s="59" t="n"/>
      <c r="T1517" s="59" t="n"/>
      <c r="U1517" s="59" t="n"/>
      <c r="V1517" s="59" t="n"/>
      <c r="W1517" s="59" t="n"/>
      <c r="X1517" s="59" t="n"/>
      <c r="Y1517" s="59" t="n"/>
      <c r="Z1517" s="59" t="n"/>
      <c r="AA1517" s="59" t="n"/>
      <c r="AB1517" s="59" t="n"/>
      <c r="AC1517" s="59" t="n"/>
      <c r="AD1517" s="59" t="n"/>
      <c r="AE1517" s="59" t="n"/>
      <c r="AF1517" s="59" t="n"/>
      <c r="AG1517" s="59" t="n"/>
      <c r="AH1517" s="59" t="n"/>
      <c r="AI1517" s="59" t="n"/>
      <c r="AJ1517" s="59" t="n"/>
      <c r="AK1517" s="59" t="n"/>
      <c r="AL1517" s="59" t="n"/>
      <c r="AM1517" s="59" t="n"/>
      <c r="AN1517" s="59" t="n"/>
      <c r="AO1517" s="59" t="n"/>
      <c r="AP1517" s="59" t="n"/>
      <c r="AQ1517" s="59" t="n"/>
      <c r="AR1517" s="59" t="n"/>
      <c r="AS1517" s="59" t="n"/>
      <c r="AT1517" s="59" t="n"/>
      <c r="AU1517" s="59" t="n"/>
      <c r="AV1517" s="59" t="n"/>
      <c r="AW1517" s="59" t="n"/>
      <c r="AX1517" s="59" t="n"/>
      <c r="AY1517" s="59" t="n"/>
      <c r="AZ1517" s="59" t="n"/>
      <c r="BA1517" s="59" t="n"/>
      <c r="BB1517" s="59" t="n"/>
      <c r="BC1517" s="59" t="n"/>
      <c r="BD1517" s="59" t="n"/>
      <c r="BE1517" s="59" t="n"/>
      <c r="BF1517" s="59" t="n"/>
      <c r="BG1517" s="59" t="n"/>
      <c r="BH1517" s="59" t="n"/>
      <c r="BI1517" s="59" t="n"/>
      <c r="BJ1517" s="59" t="n"/>
      <c r="BK1517" s="59" t="n"/>
      <c r="BL1517" s="59" t="n"/>
      <c r="BM1517" s="59" t="n"/>
      <c r="BN1517" s="59" t="n"/>
      <c r="BO1517" s="59" t="n"/>
      <c r="BP1517" s="59" t="n"/>
      <c r="BQ1517" s="59" t="n"/>
      <c r="BR1517" s="59" t="n"/>
      <c r="BS1517" s="59" t="n"/>
      <c r="BT1517" s="59" t="n"/>
      <c r="BU1517" s="59" t="n"/>
      <c r="BV1517" s="59" t="n"/>
      <c r="BW1517" s="59" t="n"/>
      <c r="BX1517" s="59" t="n"/>
      <c r="BY1517" s="59" t="n"/>
      <c r="BZ1517" s="59" t="n"/>
      <c r="CA1517" s="59" t="n"/>
      <c r="CB1517" s="59" t="n"/>
      <c r="CC1517" s="59" t="n"/>
      <c r="CD1517" s="59" t="n"/>
      <c r="CE1517" s="59" t="n"/>
      <c r="CF1517" s="59" t="n"/>
      <c r="CG1517" s="59" t="n"/>
      <c r="CH1517" s="59" t="n"/>
      <c r="CI1517" s="59" t="n"/>
      <c r="CJ1517" s="59" t="n"/>
      <c r="CK1517" s="59" t="n"/>
      <c r="CL1517" s="59" t="n"/>
      <c r="CM1517" s="59" t="n"/>
      <c r="CN1517" s="59" t="n"/>
      <c r="CO1517" s="59" t="n"/>
      <c r="CP1517" s="59" t="n"/>
      <c r="CQ1517" s="59" t="n"/>
      <c r="CR1517" s="59" t="n"/>
      <c r="CS1517" s="59" t="n"/>
      <c r="CT1517" s="59" t="n"/>
      <c r="CU1517" s="59" t="n"/>
      <c r="CV1517" s="59" t="n"/>
      <c r="CW1517" s="59" t="n"/>
      <c r="CX1517" s="59" t="n"/>
      <c r="CY1517" s="59" t="n"/>
      <c r="CZ1517" s="59" t="n"/>
    </row>
    <row r="1518">
      <c r="D1518" s="107" t="inlineStr">
        <is>
          <t>Dividend Amount</t>
        </is>
      </c>
      <c r="E1518" s="107" t="n">
        <v>0.31</v>
      </c>
      <c r="F1518" s="107" t="n"/>
      <c r="G1518" s="107" t="n"/>
      <c r="H1518" s="107" t="n"/>
      <c r="I1518" s="107" t="n"/>
      <c r="J1518" s="107" t="n"/>
      <c r="K1518" s="107" t="n"/>
      <c r="L1518" s="107" t="n"/>
      <c r="M1518" s="107" t="n"/>
      <c r="N1518" s="107" t="n"/>
      <c r="O1518" s="107" t="n"/>
      <c r="P1518" s="107" t="n"/>
      <c r="Q1518" s="107" t="n"/>
      <c r="R1518" s="107" t="n"/>
      <c r="S1518" s="107" t="n"/>
      <c r="T1518" s="107" t="n"/>
      <c r="U1518" s="107" t="n"/>
      <c r="V1518" s="107" t="n"/>
      <c r="W1518" s="107" t="n"/>
      <c r="X1518" s="107" t="n"/>
      <c r="Y1518" s="107" t="n"/>
      <c r="Z1518" s="107" t="n"/>
      <c r="AA1518" s="107" t="n"/>
      <c r="AB1518" s="107" t="n"/>
      <c r="AC1518" s="107" t="n"/>
      <c r="AD1518" s="107" t="n"/>
      <c r="AE1518" s="107" t="n"/>
      <c r="AF1518" s="107" t="n"/>
      <c r="AG1518" s="107" t="n"/>
      <c r="AH1518" s="107" t="n"/>
      <c r="AI1518" s="107" t="n"/>
      <c r="AJ1518" s="107" t="n"/>
      <c r="AK1518" s="107" t="n"/>
      <c r="AL1518" s="107" t="n"/>
      <c r="AM1518" s="107" t="n"/>
      <c r="AN1518" s="107" t="n"/>
      <c r="AO1518" s="107" t="n"/>
      <c r="AP1518" s="107" t="n"/>
      <c r="AQ1518" s="107" t="n"/>
      <c r="AR1518" s="107" t="n"/>
      <c r="AS1518" s="107" t="n"/>
      <c r="AT1518" s="107" t="n"/>
      <c r="AU1518" s="107" t="n"/>
      <c r="AV1518" s="107" t="n"/>
      <c r="AW1518" s="107" t="n"/>
      <c r="AX1518" s="107" t="n"/>
      <c r="AY1518" s="107" t="n"/>
      <c r="AZ1518" s="107" t="n"/>
      <c r="BA1518" s="107" t="n"/>
      <c r="BB1518" s="107" t="n"/>
      <c r="BC1518" s="107" t="n"/>
      <c r="BD1518" s="107" t="n"/>
      <c r="BE1518" s="107" t="n"/>
      <c r="BF1518" s="107" t="n"/>
      <c r="BG1518" s="107" t="n"/>
      <c r="BH1518" s="107" t="n"/>
      <c r="BI1518" s="107" t="n"/>
      <c r="BJ1518" s="107" t="n"/>
      <c r="BK1518" s="107" t="n"/>
      <c r="BL1518" s="107" t="n"/>
      <c r="BM1518" s="107" t="n"/>
      <c r="BN1518" s="107" t="n"/>
      <c r="BO1518" s="107" t="n"/>
      <c r="BP1518" s="107" t="n"/>
      <c r="BQ1518" s="107" t="n"/>
      <c r="BR1518" s="107" t="n"/>
      <c r="BS1518" s="107" t="n"/>
      <c r="BT1518" s="107" t="n"/>
      <c r="BU1518" s="107" t="n"/>
      <c r="BV1518" s="107" t="n"/>
      <c r="BW1518" s="107" t="n"/>
      <c r="BX1518" s="107" t="n"/>
      <c r="BY1518" s="107" t="n"/>
      <c r="BZ1518" s="107" t="n"/>
      <c r="CA1518" s="107" t="n"/>
      <c r="CB1518" s="107" t="n"/>
      <c r="CC1518" s="107" t="n"/>
      <c r="CD1518" s="107" t="n"/>
      <c r="CE1518" s="107" t="n"/>
      <c r="CF1518" s="107" t="n"/>
      <c r="CG1518" s="107" t="n"/>
      <c r="CH1518" s="107" t="n"/>
      <c r="CI1518" s="107" t="n"/>
      <c r="CJ1518" s="107" t="n"/>
      <c r="CK1518" s="107" t="n"/>
      <c r="CL1518" s="107" t="n"/>
      <c r="CM1518" s="107" t="n"/>
      <c r="CN1518" s="107" t="n"/>
      <c r="CO1518" s="107" t="n"/>
      <c r="CP1518" s="107" t="n"/>
      <c r="CQ1518" s="107" t="n"/>
      <c r="CR1518" s="107" t="n"/>
      <c r="CS1518" s="107" t="n"/>
      <c r="CT1518" s="107" t="n"/>
      <c r="CU1518" s="107" t="n"/>
      <c r="CV1518" s="107" t="n"/>
      <c r="CW1518" s="107" t="n"/>
      <c r="CX1518" s="107" t="n"/>
      <c r="CY1518" s="107" t="n"/>
      <c r="CZ1518" s="107" t="n"/>
    </row>
    <row r="1519">
      <c r="D1519" t="inlineStr">
        <is>
          <t>Dividend Frequency</t>
        </is>
      </c>
      <c r="E1519" t="inlineStr">
        <is>
          <t>Semi-Anl</t>
        </is>
      </c>
    </row>
    <row r="1520">
      <c r="D1520" t="inlineStr">
        <is>
          <t>Dividend Type</t>
        </is>
      </c>
      <c r="E1520" t="inlineStr">
        <is>
          <t>Final</t>
        </is>
      </c>
    </row>
    <row r="1521">
      <c r="A1521" s="2">
        <f>IF($A1514="","","   projections")</f>
        <v/>
      </c>
      <c r="B1521" s="68">
        <f>IF($A1514="",0,COUNT($E1522:$CZ1522))</f>
        <v/>
      </c>
      <c r="C1521" s="69">
        <f>IF($B1521=0,0,MAX($E1522:$CZ1522))</f>
        <v/>
      </c>
      <c r="D1521" s="58">
        <f>_xll.BDS($A1514,'Field Check'!$C$42,"headers=y","startcol=1","endcol=3","dir=h","cols=21;rows=3")</f>
        <v/>
      </c>
      <c r="E1521" s="59" t="n">
        <v>46422</v>
      </c>
      <c r="F1521" s="59" t="n">
        <v>46601</v>
      </c>
      <c r="G1521" s="59" t="n">
        <v>46787</v>
      </c>
      <c r="H1521" s="59" t="n">
        <v>46966</v>
      </c>
      <c r="I1521" s="59" t="n">
        <v>47151</v>
      </c>
      <c r="J1521" s="59" t="n">
        <v>47331</v>
      </c>
      <c r="K1521" s="59" t="n">
        <v>47518</v>
      </c>
      <c r="L1521" s="59" t="n">
        <v>47696</v>
      </c>
      <c r="M1521" s="59" t="n">
        <v>47883</v>
      </c>
      <c r="N1521" s="59" t="n">
        <v>48061</v>
      </c>
      <c r="O1521" s="59" t="n">
        <v>48248</v>
      </c>
      <c r="P1521" s="59" t="n">
        <v>48428</v>
      </c>
      <c r="Q1521" s="59" t="n">
        <v>48614</v>
      </c>
      <c r="R1521" s="59" t="n">
        <v>48792</v>
      </c>
      <c r="S1521" s="59" t="n">
        <v>48978</v>
      </c>
      <c r="T1521" s="59" t="n">
        <v>49157</v>
      </c>
      <c r="U1521" s="59" t="n">
        <v>49342</v>
      </c>
      <c r="V1521" s="59" t="n">
        <v>49528</v>
      </c>
      <c r="W1521" s="59" t="n">
        <v>49706</v>
      </c>
      <c r="X1521" s="59" t="n">
        <v>49892</v>
      </c>
      <c r="Y1521" s="59" t="n"/>
      <c r="Z1521" s="59" t="n"/>
      <c r="AA1521" s="59" t="n"/>
      <c r="AB1521" s="59" t="n"/>
      <c r="AC1521" s="59" t="n"/>
      <c r="AD1521" s="59" t="n"/>
      <c r="AE1521" s="59" t="n"/>
      <c r="AF1521" s="59" t="n"/>
      <c r="AG1521" s="59" t="n"/>
      <c r="AH1521" s="59" t="n"/>
      <c r="AI1521" s="59" t="n"/>
      <c r="AJ1521" s="59" t="n"/>
      <c r="AK1521" s="59" t="n"/>
      <c r="AL1521" s="59" t="n"/>
      <c r="AM1521" s="59" t="n"/>
      <c r="AN1521" s="59" t="n"/>
      <c r="AO1521" s="59" t="n"/>
      <c r="AP1521" s="59" t="n"/>
      <c r="AQ1521" s="59" t="n"/>
      <c r="AR1521" s="59" t="n"/>
      <c r="AS1521" s="59" t="n"/>
      <c r="AT1521" s="59" t="n"/>
      <c r="AU1521" s="59" t="n"/>
      <c r="AV1521" s="59" t="n"/>
      <c r="AW1521" s="59" t="n"/>
      <c r="AX1521" s="59" t="n"/>
      <c r="AY1521" s="59" t="n"/>
      <c r="AZ1521" s="59" t="n"/>
      <c r="BA1521" s="59" t="n"/>
      <c r="BB1521" s="59" t="n"/>
      <c r="BC1521" s="59" t="n"/>
      <c r="BD1521" s="59" t="n"/>
      <c r="BE1521" s="59" t="n"/>
      <c r="BF1521" s="59" t="n"/>
      <c r="BG1521" s="59" t="n"/>
      <c r="BH1521" s="59" t="n"/>
      <c r="BI1521" s="59" t="n"/>
      <c r="BJ1521" s="59" t="n"/>
      <c r="BK1521" s="59" t="n"/>
      <c r="BL1521" s="59" t="n"/>
      <c r="BM1521" s="59" t="n"/>
      <c r="BN1521" s="59" t="n"/>
      <c r="BO1521" s="59" t="n"/>
      <c r="BP1521" s="59" t="n"/>
      <c r="BQ1521" s="59" t="n"/>
      <c r="BR1521" s="59" t="n"/>
      <c r="BS1521" s="59" t="n"/>
      <c r="BT1521" s="59" t="n"/>
      <c r="BU1521" s="59" t="n"/>
      <c r="BV1521" s="59" t="n"/>
      <c r="BW1521" s="59" t="n"/>
      <c r="BX1521" s="59" t="n"/>
      <c r="BY1521" s="59" t="n"/>
      <c r="BZ1521" s="59" t="n"/>
      <c r="CA1521" s="59" t="n"/>
      <c r="CB1521" s="59" t="n"/>
      <c r="CC1521" s="59" t="n"/>
      <c r="CD1521" s="59" t="n"/>
      <c r="CE1521" s="59" t="n"/>
      <c r="CF1521" s="59" t="n"/>
      <c r="CG1521" s="59" t="n"/>
      <c r="CH1521" s="59" t="n"/>
      <c r="CI1521" s="59" t="n"/>
      <c r="CJ1521" s="59" t="n"/>
      <c r="CK1521" s="59" t="n"/>
      <c r="CL1521" s="59" t="n"/>
      <c r="CM1521" s="59" t="n"/>
      <c r="CN1521" s="59" t="n"/>
      <c r="CO1521" s="59" t="n"/>
      <c r="CP1521" s="59" t="n"/>
      <c r="CQ1521" s="59" t="n"/>
      <c r="CR1521" s="59" t="n"/>
      <c r="CS1521" s="59" t="n"/>
      <c r="CT1521" s="59" t="n"/>
      <c r="CU1521" s="59" t="n"/>
      <c r="CV1521" s="59" t="n"/>
      <c r="CW1521" s="59" t="n"/>
      <c r="CX1521" s="59" t="n"/>
      <c r="CY1521" s="59" t="n"/>
      <c r="CZ1521" s="59" t="n"/>
    </row>
    <row r="1522">
      <c r="D1522" s="59" t="inlineStr">
        <is>
          <t>Ex-Date</t>
        </is>
      </c>
      <c r="E1522" s="59" t="n">
        <v>46450</v>
      </c>
      <c r="F1522" s="59" t="n">
        <v>46629</v>
      </c>
      <c r="G1522" s="59" t="n">
        <v>46818</v>
      </c>
      <c r="H1522" s="59" t="n">
        <v>47000</v>
      </c>
      <c r="I1522" s="59" t="n">
        <v>47183</v>
      </c>
      <c r="J1522" s="59" t="n">
        <v>47364</v>
      </c>
      <c r="K1522" s="59" t="n">
        <v>47548</v>
      </c>
      <c r="L1522" s="59" t="n">
        <v>47728</v>
      </c>
      <c r="M1522" s="59" t="n">
        <v>47913</v>
      </c>
      <c r="N1522" s="59" t="n">
        <v>48092</v>
      </c>
      <c r="O1522" s="59" t="n">
        <v>48277</v>
      </c>
      <c r="P1522" s="59" t="n">
        <v>48456</v>
      </c>
      <c r="Q1522" s="59" t="n">
        <v>48642</v>
      </c>
      <c r="R1522" s="59" t="n">
        <v>48827</v>
      </c>
      <c r="S1522" s="59" t="n">
        <v>49009</v>
      </c>
      <c r="T1522" s="59" t="n">
        <v>49191</v>
      </c>
      <c r="U1522" s="59" t="n">
        <v>49374</v>
      </c>
      <c r="V1522" s="59" t="n">
        <v>49562</v>
      </c>
      <c r="W1522" s="59" t="n">
        <v>49738</v>
      </c>
      <c r="X1522" s="59" t="n">
        <v>49926</v>
      </c>
      <c r="Y1522" s="59" t="n"/>
      <c r="Z1522" s="59" t="n"/>
      <c r="AA1522" s="59" t="n"/>
      <c r="AB1522" s="59" t="n"/>
      <c r="AC1522" s="59" t="n"/>
      <c r="AD1522" s="59" t="n"/>
      <c r="AE1522" s="59" t="n"/>
      <c r="AF1522" s="59" t="n"/>
      <c r="AG1522" s="59" t="n"/>
      <c r="AH1522" s="59" t="n"/>
      <c r="AI1522" s="59" t="n"/>
      <c r="AJ1522" s="59" t="n"/>
      <c r="AK1522" s="59" t="n"/>
      <c r="AL1522" s="59" t="n"/>
      <c r="AM1522" s="59" t="n"/>
      <c r="AN1522" s="59" t="n"/>
      <c r="AO1522" s="59" t="n"/>
      <c r="AP1522" s="59" t="n"/>
      <c r="AQ1522" s="59" t="n"/>
      <c r="AR1522" s="59" t="n"/>
      <c r="AS1522" s="59" t="n"/>
      <c r="AT1522" s="59" t="n"/>
      <c r="AU1522" s="59" t="n"/>
      <c r="AV1522" s="59" t="n"/>
      <c r="AW1522" s="59" t="n"/>
      <c r="AX1522" s="59" t="n"/>
      <c r="AY1522" s="59" t="n"/>
      <c r="AZ1522" s="59" t="n"/>
      <c r="BA1522" s="59" t="n"/>
      <c r="BB1522" s="59" t="n"/>
      <c r="BC1522" s="59" t="n"/>
      <c r="BD1522" s="59" t="n"/>
      <c r="BE1522" s="59" t="n"/>
      <c r="BF1522" s="59" t="n"/>
      <c r="BG1522" s="59" t="n"/>
      <c r="BH1522" s="59" t="n"/>
      <c r="BI1522" s="59" t="n"/>
      <c r="BJ1522" s="59" t="n"/>
      <c r="BK1522" s="59" t="n"/>
      <c r="BL1522" s="59" t="n"/>
      <c r="BM1522" s="59" t="n"/>
      <c r="BN1522" s="59" t="n"/>
      <c r="BO1522" s="59" t="n"/>
      <c r="BP1522" s="59" t="n"/>
      <c r="BQ1522" s="59" t="n"/>
      <c r="BR1522" s="59" t="n"/>
      <c r="BS1522" s="59" t="n"/>
      <c r="BT1522" s="59" t="n"/>
      <c r="BU1522" s="59" t="n"/>
      <c r="BV1522" s="59" t="n"/>
      <c r="BW1522" s="59" t="n"/>
      <c r="BX1522" s="59" t="n"/>
      <c r="BY1522" s="59" t="n"/>
      <c r="BZ1522" s="59" t="n"/>
      <c r="CA1522" s="59" t="n"/>
      <c r="CB1522" s="59" t="n"/>
      <c r="CC1522" s="59" t="n"/>
      <c r="CD1522" s="59" t="n"/>
      <c r="CE1522" s="59" t="n"/>
      <c r="CF1522" s="59" t="n"/>
      <c r="CG1522" s="59" t="n"/>
      <c r="CH1522" s="59" t="n"/>
      <c r="CI1522" s="59" t="n"/>
      <c r="CJ1522" s="59" t="n"/>
      <c r="CK1522" s="59" t="n"/>
      <c r="CL1522" s="59" t="n"/>
      <c r="CM1522" s="59" t="n"/>
      <c r="CN1522" s="59" t="n"/>
      <c r="CO1522" s="59" t="n"/>
      <c r="CP1522" s="59" t="n"/>
      <c r="CQ1522" s="59" t="n"/>
      <c r="CR1522" s="59" t="n"/>
      <c r="CS1522" s="59" t="n"/>
      <c r="CT1522" s="59" t="n"/>
      <c r="CU1522" s="59" t="n"/>
      <c r="CV1522" s="59" t="n"/>
      <c r="CW1522" s="59" t="n"/>
      <c r="CX1522" s="59" t="n"/>
      <c r="CY1522" s="59" t="n"/>
      <c r="CZ1522" s="59" t="n"/>
    </row>
    <row r="1523">
      <c r="D1523" s="107" t="inlineStr">
        <is>
          <t>Amount Per Share</t>
        </is>
      </c>
      <c r="E1523" s="107" t="n">
        <v>0.33</v>
      </c>
      <c r="F1523" s="107" t="n">
        <v>0.31</v>
      </c>
      <c r="G1523" s="107" t="n">
        <v>0.33</v>
      </c>
      <c r="H1523" s="107" t="n">
        <v>0.31</v>
      </c>
      <c r="I1523" s="107" t="n">
        <v>0.35</v>
      </c>
      <c r="J1523" s="107" t="n">
        <v>0.33</v>
      </c>
      <c r="K1523" s="107" t="n">
        <v>0.35</v>
      </c>
      <c r="L1523" s="107" t="n">
        <v>0.33</v>
      </c>
      <c r="M1523" s="107" t="n">
        <v>0.35</v>
      </c>
      <c r="N1523" s="107" t="n">
        <v>0.33</v>
      </c>
      <c r="O1523" s="107" t="n">
        <v>0.35</v>
      </c>
      <c r="P1523" s="107" t="n">
        <v>0.35</v>
      </c>
      <c r="Q1523" s="107" t="n">
        <v>0.36</v>
      </c>
      <c r="R1523" s="107" t="n">
        <v>0.35</v>
      </c>
      <c r="S1523" s="107" t="n">
        <v>0.36</v>
      </c>
      <c r="T1523" s="107" t="n">
        <v>0.35</v>
      </c>
      <c r="U1523" s="107" t="n">
        <v>0.36</v>
      </c>
      <c r="V1523" s="107" t="n">
        <v>0.35</v>
      </c>
      <c r="W1523" s="107" t="n">
        <v>0.36</v>
      </c>
      <c r="X1523" s="107" t="n">
        <v>0.35</v>
      </c>
      <c r="Y1523" s="107" t="n"/>
      <c r="Z1523" s="107" t="n"/>
      <c r="AA1523" s="107" t="n"/>
      <c r="AB1523" s="107" t="n"/>
      <c r="AC1523" s="107" t="n"/>
      <c r="AD1523" s="107" t="n"/>
      <c r="AE1523" s="107" t="n"/>
      <c r="AF1523" s="107" t="n"/>
      <c r="AG1523" s="107" t="n"/>
      <c r="AH1523" s="107" t="n"/>
      <c r="AI1523" s="107" t="n"/>
      <c r="AJ1523" s="107" t="n"/>
      <c r="AK1523" s="107" t="n"/>
      <c r="AL1523" s="107" t="n"/>
      <c r="AM1523" s="107" t="n"/>
      <c r="AN1523" s="107" t="n"/>
      <c r="AO1523" s="107" t="n"/>
      <c r="AP1523" s="107" t="n"/>
      <c r="AQ1523" s="107" t="n"/>
      <c r="AR1523" s="107" t="n"/>
      <c r="AS1523" s="107" t="n"/>
      <c r="AT1523" s="107" t="n"/>
      <c r="AU1523" s="107" t="n"/>
      <c r="AV1523" s="107" t="n"/>
      <c r="AW1523" s="107" t="n"/>
      <c r="AX1523" s="107" t="n"/>
      <c r="AY1523" s="107" t="n"/>
      <c r="AZ1523" s="107" t="n"/>
      <c r="BA1523" s="107" t="n"/>
      <c r="BB1523" s="107" t="n"/>
      <c r="BC1523" s="107" t="n"/>
      <c r="BD1523" s="107" t="n"/>
      <c r="BE1523" s="107" t="n"/>
      <c r="BF1523" s="107" t="n"/>
      <c r="BG1523" s="107" t="n"/>
      <c r="BH1523" s="107" t="n"/>
      <c r="BI1523" s="107" t="n"/>
      <c r="BJ1523" s="107" t="n"/>
      <c r="BK1523" s="107" t="n"/>
      <c r="BL1523" s="107" t="n"/>
      <c r="BM1523" s="107" t="n"/>
      <c r="BN1523" s="107" t="n"/>
      <c r="BO1523" s="107" t="n"/>
      <c r="BP1523" s="107" t="n"/>
      <c r="BQ1523" s="107" t="n"/>
      <c r="BR1523" s="107" t="n"/>
      <c r="BS1523" s="107" t="n"/>
      <c r="BT1523" s="107" t="n"/>
      <c r="BU1523" s="107" t="n"/>
      <c r="BV1523" s="107" t="n"/>
      <c r="BW1523" s="107" t="n"/>
      <c r="BX1523" s="107" t="n"/>
      <c r="BY1523" s="107" t="n"/>
      <c r="BZ1523" s="107" t="n"/>
      <c r="CA1523" s="107" t="n"/>
      <c r="CB1523" s="107" t="n"/>
      <c r="CC1523" s="107" t="n"/>
      <c r="CD1523" s="107" t="n"/>
      <c r="CE1523" s="107" t="n"/>
      <c r="CF1523" s="107" t="n"/>
      <c r="CG1523" s="107" t="n"/>
      <c r="CH1523" s="107" t="n"/>
      <c r="CI1523" s="107" t="n"/>
      <c r="CJ1523" s="107" t="n"/>
      <c r="CK1523" s="107" t="n"/>
      <c r="CL1523" s="107" t="n"/>
      <c r="CM1523" s="107" t="n"/>
      <c r="CN1523" s="107" t="n"/>
      <c r="CO1523" s="107" t="n"/>
      <c r="CP1523" s="107" t="n"/>
      <c r="CQ1523" s="107" t="n"/>
      <c r="CR1523" s="107" t="n"/>
      <c r="CS1523" s="107" t="n"/>
      <c r="CT1523" s="107" t="n"/>
      <c r="CU1523" s="107" t="n"/>
      <c r="CV1523" s="107" t="n"/>
      <c r="CW1523" s="107" t="n"/>
      <c r="CX1523" s="107" t="n"/>
      <c r="CY1523" s="107" t="n"/>
      <c r="CZ1523" s="107" t="n"/>
    </row>
    <row r="1525">
      <c r="A1525" s="126">
        <f>IF('AS51'!$C$144="","",'AS51'!$C$144)</f>
        <v/>
      </c>
      <c r="B1525" s="68">
        <f>IF($A1525="",0,COUNT($E1526:$CZ1526))</f>
        <v/>
      </c>
      <c r="C1525" s="69">
        <f>IF($B1525=0,0,MAX($E1526:$CZ1526))</f>
        <v/>
      </c>
      <c r="D1525" s="58">
        <f>_xll.BDS($A1525,'Field Check'!$C$44,"headers=y","startcol=1","endcol=7","dir=h","DVD_START_DT",'Field Check'!$C$59,"DVD_END_DT",'Field Check'!$D$59)</f>
        <v/>
      </c>
      <c r="E1525" s="59" t="n"/>
      <c r="F1525" s="59" t="n"/>
      <c r="G1525" s="59" t="n"/>
      <c r="H1525" s="59" t="n"/>
      <c r="I1525" s="59" t="n"/>
      <c r="J1525" s="59" t="n"/>
      <c r="K1525" s="59" t="n"/>
      <c r="L1525" s="59" t="n"/>
      <c r="M1525" s="59" t="n"/>
      <c r="N1525" s="59" t="n"/>
      <c r="O1525" s="59" t="n"/>
      <c r="P1525" s="59" t="n"/>
      <c r="Q1525" s="59" t="n"/>
      <c r="R1525" s="59" t="n"/>
      <c r="S1525" s="59" t="n"/>
      <c r="T1525" s="59" t="n"/>
      <c r="U1525" s="59" t="n"/>
      <c r="V1525" s="59" t="n"/>
      <c r="W1525" s="59" t="n"/>
      <c r="X1525" s="59" t="n"/>
      <c r="Y1525" s="59" t="n"/>
      <c r="Z1525" s="59" t="n"/>
      <c r="AA1525" s="59" t="n"/>
      <c r="AB1525" s="59" t="n"/>
      <c r="AC1525" s="59" t="n"/>
      <c r="AD1525" s="59" t="n"/>
      <c r="AE1525" s="59" t="n"/>
      <c r="AF1525" s="59" t="n"/>
      <c r="AG1525" s="59" t="n"/>
      <c r="AH1525" s="59" t="n"/>
      <c r="AI1525" s="59" t="n"/>
      <c r="AJ1525" s="59" t="n"/>
      <c r="AK1525" s="59" t="n"/>
      <c r="AL1525" s="59" t="n"/>
      <c r="AM1525" s="59" t="n"/>
      <c r="AN1525" s="59" t="n"/>
      <c r="AO1525" s="59" t="n"/>
      <c r="AP1525" s="59" t="n"/>
      <c r="AQ1525" s="59" t="n"/>
      <c r="AR1525" s="59" t="n"/>
      <c r="AS1525" s="59" t="n"/>
      <c r="AT1525" s="59" t="n"/>
      <c r="AU1525" s="59" t="n"/>
      <c r="AV1525" s="59" t="n"/>
      <c r="AW1525" s="59" t="n"/>
      <c r="AX1525" s="59" t="n"/>
      <c r="AY1525" s="59" t="n"/>
      <c r="AZ1525" s="59" t="n"/>
      <c r="BA1525" s="59" t="n"/>
      <c r="BB1525" s="59" t="n"/>
      <c r="BC1525" s="59" t="n"/>
      <c r="BD1525" s="59" t="n"/>
      <c r="BE1525" s="59" t="n"/>
      <c r="BF1525" s="59" t="n"/>
      <c r="BG1525" s="59" t="n"/>
      <c r="BH1525" s="59" t="n"/>
      <c r="BI1525" s="59" t="n"/>
      <c r="BJ1525" s="59" t="n"/>
      <c r="BK1525" s="59" t="n"/>
      <c r="BL1525" s="59" t="n"/>
      <c r="BM1525" s="59" t="n"/>
      <c r="BN1525" s="59" t="n"/>
      <c r="BO1525" s="59" t="n"/>
      <c r="BP1525" s="59" t="n"/>
      <c r="BQ1525" s="59" t="n"/>
      <c r="BR1525" s="59" t="n"/>
      <c r="BS1525" s="59" t="n"/>
      <c r="BT1525" s="59" t="n"/>
      <c r="BU1525" s="59" t="n"/>
      <c r="BV1525" s="59" t="n"/>
      <c r="BW1525" s="59" t="n"/>
      <c r="BX1525" s="59" t="n"/>
      <c r="BY1525" s="59" t="n"/>
      <c r="BZ1525" s="59" t="n"/>
      <c r="CA1525" s="59" t="n"/>
      <c r="CB1525" s="59" t="n"/>
      <c r="CC1525" s="59" t="n"/>
      <c r="CD1525" s="59" t="n"/>
      <c r="CE1525" s="59" t="n"/>
      <c r="CF1525" s="59" t="n"/>
      <c r="CG1525" s="59" t="n"/>
      <c r="CH1525" s="59" t="n"/>
      <c r="CI1525" s="59" t="n"/>
      <c r="CJ1525" s="59" t="n"/>
      <c r="CK1525" s="59" t="n"/>
      <c r="CL1525" s="59" t="n"/>
      <c r="CM1525" s="59" t="n"/>
      <c r="CN1525" s="59" t="n"/>
      <c r="CO1525" s="59" t="n"/>
      <c r="CP1525" s="59" t="n"/>
      <c r="CQ1525" s="59" t="n"/>
      <c r="CR1525" s="59" t="n"/>
      <c r="CS1525" s="59" t="n"/>
      <c r="CT1525" s="59" t="n"/>
      <c r="CU1525" s="59" t="n"/>
      <c r="CV1525" s="59" t="n"/>
      <c r="CW1525" s="59" t="n"/>
      <c r="CX1525" s="59" t="n"/>
      <c r="CY1525" s="59" t="n"/>
      <c r="CZ1525" s="59" t="n"/>
    </row>
    <row r="1526">
      <c r="D1526" s="59" t="n"/>
      <c r="E1526" s="59" t="n"/>
      <c r="F1526" s="59" t="n"/>
      <c r="G1526" s="59" t="n"/>
      <c r="H1526" s="59" t="n"/>
      <c r="I1526" s="59" t="n"/>
      <c r="J1526" s="59" t="n"/>
      <c r="K1526" s="59" t="n"/>
      <c r="L1526" s="59" t="n"/>
      <c r="M1526" s="59" t="n"/>
      <c r="N1526" s="59" t="n"/>
      <c r="O1526" s="59" t="n"/>
      <c r="P1526" s="59" t="n"/>
      <c r="Q1526" s="59" t="n"/>
      <c r="R1526" s="59" t="n"/>
      <c r="S1526" s="59" t="n"/>
      <c r="T1526" s="59" t="n"/>
      <c r="U1526" s="59" t="n"/>
      <c r="V1526" s="59" t="n"/>
      <c r="W1526" s="59" t="n"/>
      <c r="X1526" s="59" t="n"/>
      <c r="Y1526" s="59" t="n"/>
      <c r="Z1526" s="59" t="n"/>
      <c r="AA1526" s="59" t="n"/>
      <c r="AB1526" s="59" t="n"/>
      <c r="AC1526" s="59" t="n"/>
      <c r="AD1526" s="59" t="n"/>
      <c r="AE1526" s="59" t="n"/>
      <c r="AF1526" s="59" t="n"/>
      <c r="AG1526" s="59" t="n"/>
      <c r="AH1526" s="59" t="n"/>
      <c r="AI1526" s="59" t="n"/>
      <c r="AJ1526" s="59" t="n"/>
      <c r="AK1526" s="59" t="n"/>
      <c r="AL1526" s="59" t="n"/>
      <c r="AM1526" s="59" t="n"/>
      <c r="AN1526" s="59" t="n"/>
      <c r="AO1526" s="59" t="n"/>
      <c r="AP1526" s="59" t="n"/>
      <c r="AQ1526" s="59" t="n"/>
      <c r="AR1526" s="59" t="n"/>
      <c r="AS1526" s="59" t="n"/>
      <c r="AT1526" s="59" t="n"/>
      <c r="AU1526" s="59" t="n"/>
      <c r="AV1526" s="59" t="n"/>
      <c r="AW1526" s="59" t="n"/>
      <c r="AX1526" s="59" t="n"/>
      <c r="AY1526" s="59" t="n"/>
      <c r="AZ1526" s="59" t="n"/>
      <c r="BA1526" s="59" t="n"/>
      <c r="BB1526" s="59" t="n"/>
      <c r="BC1526" s="59" t="n"/>
      <c r="BD1526" s="59" t="n"/>
      <c r="BE1526" s="59" t="n"/>
      <c r="BF1526" s="59" t="n"/>
      <c r="BG1526" s="59" t="n"/>
      <c r="BH1526" s="59" t="n"/>
      <c r="BI1526" s="59" t="n"/>
      <c r="BJ1526" s="59" t="n"/>
      <c r="BK1526" s="59" t="n"/>
      <c r="BL1526" s="59" t="n"/>
      <c r="BM1526" s="59" t="n"/>
      <c r="BN1526" s="59" t="n"/>
      <c r="BO1526" s="59" t="n"/>
      <c r="BP1526" s="59" t="n"/>
      <c r="BQ1526" s="59" t="n"/>
      <c r="BR1526" s="59" t="n"/>
      <c r="BS1526" s="59" t="n"/>
      <c r="BT1526" s="59" t="n"/>
      <c r="BU1526" s="59" t="n"/>
      <c r="BV1526" s="59" t="n"/>
      <c r="BW1526" s="59" t="n"/>
      <c r="BX1526" s="59" t="n"/>
      <c r="BY1526" s="59" t="n"/>
      <c r="BZ1526" s="59" t="n"/>
      <c r="CA1526" s="59" t="n"/>
      <c r="CB1526" s="59" t="n"/>
      <c r="CC1526" s="59" t="n"/>
      <c r="CD1526" s="59" t="n"/>
      <c r="CE1526" s="59" t="n"/>
      <c r="CF1526" s="59" t="n"/>
      <c r="CG1526" s="59" t="n"/>
      <c r="CH1526" s="59" t="n"/>
      <c r="CI1526" s="59" t="n"/>
      <c r="CJ1526" s="59" t="n"/>
      <c r="CK1526" s="59" t="n"/>
      <c r="CL1526" s="59" t="n"/>
      <c r="CM1526" s="59" t="n"/>
      <c r="CN1526" s="59" t="n"/>
      <c r="CO1526" s="59" t="n"/>
      <c r="CP1526" s="59" t="n"/>
      <c r="CQ1526" s="59" t="n"/>
      <c r="CR1526" s="59" t="n"/>
      <c r="CS1526" s="59" t="n"/>
      <c r="CT1526" s="59" t="n"/>
      <c r="CU1526" s="59" t="n"/>
      <c r="CV1526" s="59" t="n"/>
      <c r="CW1526" s="59" t="n"/>
      <c r="CX1526" s="59" t="n"/>
      <c r="CY1526" s="59" t="n"/>
      <c r="CZ1526" s="59" t="n"/>
    </row>
    <row r="1527">
      <c r="D1527" s="59" t="n"/>
      <c r="E1527" s="59" t="n"/>
      <c r="F1527" s="59" t="n"/>
      <c r="G1527" s="59" t="n"/>
      <c r="H1527" s="59" t="n"/>
      <c r="I1527" s="59" t="n"/>
      <c r="J1527" s="59" t="n"/>
      <c r="K1527" s="59" t="n"/>
      <c r="L1527" s="59" t="n"/>
      <c r="M1527" s="59" t="n"/>
      <c r="N1527" s="59" t="n"/>
      <c r="O1527" s="59" t="n"/>
      <c r="P1527" s="59" t="n"/>
      <c r="Q1527" s="59" t="n"/>
      <c r="R1527" s="59" t="n"/>
      <c r="S1527" s="59" t="n"/>
      <c r="T1527" s="59" t="n"/>
      <c r="U1527" s="59" t="n"/>
      <c r="V1527" s="59" t="n"/>
      <c r="W1527" s="59" t="n"/>
      <c r="X1527" s="59" t="n"/>
      <c r="Y1527" s="59" t="n"/>
      <c r="Z1527" s="59" t="n"/>
      <c r="AA1527" s="59" t="n"/>
      <c r="AB1527" s="59" t="n"/>
      <c r="AC1527" s="59" t="n"/>
      <c r="AD1527" s="59" t="n"/>
      <c r="AE1527" s="59" t="n"/>
      <c r="AF1527" s="59" t="n"/>
      <c r="AG1527" s="59" t="n"/>
      <c r="AH1527" s="59" t="n"/>
      <c r="AI1527" s="59" t="n"/>
      <c r="AJ1527" s="59" t="n"/>
      <c r="AK1527" s="59" t="n"/>
      <c r="AL1527" s="59" t="n"/>
      <c r="AM1527" s="59" t="n"/>
      <c r="AN1527" s="59" t="n"/>
      <c r="AO1527" s="59" t="n"/>
      <c r="AP1527" s="59" t="n"/>
      <c r="AQ1527" s="59" t="n"/>
      <c r="AR1527" s="59" t="n"/>
      <c r="AS1527" s="59" t="n"/>
      <c r="AT1527" s="59" t="n"/>
      <c r="AU1527" s="59" t="n"/>
      <c r="AV1527" s="59" t="n"/>
      <c r="AW1527" s="59" t="n"/>
      <c r="AX1527" s="59" t="n"/>
      <c r="AY1527" s="59" t="n"/>
      <c r="AZ1527" s="59" t="n"/>
      <c r="BA1527" s="59" t="n"/>
      <c r="BB1527" s="59" t="n"/>
      <c r="BC1527" s="59" t="n"/>
      <c r="BD1527" s="59" t="n"/>
      <c r="BE1527" s="59" t="n"/>
      <c r="BF1527" s="59" t="n"/>
      <c r="BG1527" s="59" t="n"/>
      <c r="BH1527" s="59" t="n"/>
      <c r="BI1527" s="59" t="n"/>
      <c r="BJ1527" s="59" t="n"/>
      <c r="BK1527" s="59" t="n"/>
      <c r="BL1527" s="59" t="n"/>
      <c r="BM1527" s="59" t="n"/>
      <c r="BN1527" s="59" t="n"/>
      <c r="BO1527" s="59" t="n"/>
      <c r="BP1527" s="59" t="n"/>
      <c r="BQ1527" s="59" t="n"/>
      <c r="BR1527" s="59" t="n"/>
      <c r="BS1527" s="59" t="n"/>
      <c r="BT1527" s="59" t="n"/>
      <c r="BU1527" s="59" t="n"/>
      <c r="BV1527" s="59" t="n"/>
      <c r="BW1527" s="59" t="n"/>
      <c r="BX1527" s="59" t="n"/>
      <c r="BY1527" s="59" t="n"/>
      <c r="BZ1527" s="59" t="n"/>
      <c r="CA1527" s="59" t="n"/>
      <c r="CB1527" s="59" t="n"/>
      <c r="CC1527" s="59" t="n"/>
      <c r="CD1527" s="59" t="n"/>
      <c r="CE1527" s="59" t="n"/>
      <c r="CF1527" s="59" t="n"/>
      <c r="CG1527" s="59" t="n"/>
      <c r="CH1527" s="59" t="n"/>
      <c r="CI1527" s="59" t="n"/>
      <c r="CJ1527" s="59" t="n"/>
      <c r="CK1527" s="59" t="n"/>
      <c r="CL1527" s="59" t="n"/>
      <c r="CM1527" s="59" t="n"/>
      <c r="CN1527" s="59" t="n"/>
      <c r="CO1527" s="59" t="n"/>
      <c r="CP1527" s="59" t="n"/>
      <c r="CQ1527" s="59" t="n"/>
      <c r="CR1527" s="59" t="n"/>
      <c r="CS1527" s="59" t="n"/>
      <c r="CT1527" s="59" t="n"/>
      <c r="CU1527" s="59" t="n"/>
      <c r="CV1527" s="59" t="n"/>
      <c r="CW1527" s="59" t="n"/>
      <c r="CX1527" s="59" t="n"/>
      <c r="CY1527" s="59" t="n"/>
      <c r="CZ1527" s="59" t="n"/>
    </row>
    <row r="1528">
      <c r="D1528" s="59" t="n"/>
      <c r="E1528" s="59" t="n"/>
      <c r="F1528" s="59" t="n"/>
      <c r="G1528" s="59" t="n"/>
      <c r="H1528" s="59" t="n"/>
      <c r="I1528" s="59" t="n"/>
      <c r="J1528" s="59" t="n"/>
      <c r="K1528" s="59" t="n"/>
      <c r="L1528" s="59" t="n"/>
      <c r="M1528" s="59" t="n"/>
      <c r="N1528" s="59" t="n"/>
      <c r="O1528" s="59" t="n"/>
      <c r="P1528" s="59" t="n"/>
      <c r="Q1528" s="59" t="n"/>
      <c r="R1528" s="59" t="n"/>
      <c r="S1528" s="59" t="n"/>
      <c r="T1528" s="59" t="n"/>
      <c r="U1528" s="59" t="n"/>
      <c r="V1528" s="59" t="n"/>
      <c r="W1528" s="59" t="n"/>
      <c r="X1528" s="59" t="n"/>
      <c r="Y1528" s="59" t="n"/>
      <c r="Z1528" s="59" t="n"/>
      <c r="AA1528" s="59" t="n"/>
      <c r="AB1528" s="59" t="n"/>
      <c r="AC1528" s="59" t="n"/>
      <c r="AD1528" s="59" t="n"/>
      <c r="AE1528" s="59" t="n"/>
      <c r="AF1528" s="59" t="n"/>
      <c r="AG1528" s="59" t="n"/>
      <c r="AH1528" s="59" t="n"/>
      <c r="AI1528" s="59" t="n"/>
      <c r="AJ1528" s="59" t="n"/>
      <c r="AK1528" s="59" t="n"/>
      <c r="AL1528" s="59" t="n"/>
      <c r="AM1528" s="59" t="n"/>
      <c r="AN1528" s="59" t="n"/>
      <c r="AO1528" s="59" t="n"/>
      <c r="AP1528" s="59" t="n"/>
      <c r="AQ1528" s="59" t="n"/>
      <c r="AR1528" s="59" t="n"/>
      <c r="AS1528" s="59" t="n"/>
      <c r="AT1528" s="59" t="n"/>
      <c r="AU1528" s="59" t="n"/>
      <c r="AV1528" s="59" t="n"/>
      <c r="AW1528" s="59" t="n"/>
      <c r="AX1528" s="59" t="n"/>
      <c r="AY1528" s="59" t="n"/>
      <c r="AZ1528" s="59" t="n"/>
      <c r="BA1528" s="59" t="n"/>
      <c r="BB1528" s="59" t="n"/>
      <c r="BC1528" s="59" t="n"/>
      <c r="BD1528" s="59" t="n"/>
      <c r="BE1528" s="59" t="n"/>
      <c r="BF1528" s="59" t="n"/>
      <c r="BG1528" s="59" t="n"/>
      <c r="BH1528" s="59" t="n"/>
      <c r="BI1528" s="59" t="n"/>
      <c r="BJ1528" s="59" t="n"/>
      <c r="BK1528" s="59" t="n"/>
      <c r="BL1528" s="59" t="n"/>
      <c r="BM1528" s="59" t="n"/>
      <c r="BN1528" s="59" t="n"/>
      <c r="BO1528" s="59" t="n"/>
      <c r="BP1528" s="59" t="n"/>
      <c r="BQ1528" s="59" t="n"/>
      <c r="BR1528" s="59" t="n"/>
      <c r="BS1528" s="59" t="n"/>
      <c r="BT1528" s="59" t="n"/>
      <c r="BU1528" s="59" t="n"/>
      <c r="BV1528" s="59" t="n"/>
      <c r="BW1528" s="59" t="n"/>
      <c r="BX1528" s="59" t="n"/>
      <c r="BY1528" s="59" t="n"/>
      <c r="BZ1528" s="59" t="n"/>
      <c r="CA1528" s="59" t="n"/>
      <c r="CB1528" s="59" t="n"/>
      <c r="CC1528" s="59" t="n"/>
      <c r="CD1528" s="59" t="n"/>
      <c r="CE1528" s="59" t="n"/>
      <c r="CF1528" s="59" t="n"/>
      <c r="CG1528" s="59" t="n"/>
      <c r="CH1528" s="59" t="n"/>
      <c r="CI1528" s="59" t="n"/>
      <c r="CJ1528" s="59" t="n"/>
      <c r="CK1528" s="59" t="n"/>
      <c r="CL1528" s="59" t="n"/>
      <c r="CM1528" s="59" t="n"/>
      <c r="CN1528" s="59" t="n"/>
      <c r="CO1528" s="59" t="n"/>
      <c r="CP1528" s="59" t="n"/>
      <c r="CQ1528" s="59" t="n"/>
      <c r="CR1528" s="59" t="n"/>
      <c r="CS1528" s="59" t="n"/>
      <c r="CT1528" s="59" t="n"/>
      <c r="CU1528" s="59" t="n"/>
      <c r="CV1528" s="59" t="n"/>
      <c r="CW1528" s="59" t="n"/>
      <c r="CX1528" s="59" t="n"/>
      <c r="CY1528" s="59" t="n"/>
      <c r="CZ1528" s="59" t="n"/>
    </row>
    <row r="1529">
      <c r="D1529" s="107" t="n"/>
      <c r="E1529" s="107" t="n"/>
      <c r="F1529" s="107" t="n"/>
      <c r="G1529" s="107" t="n"/>
      <c r="H1529" s="107" t="n"/>
      <c r="I1529" s="107" t="n"/>
      <c r="J1529" s="107" t="n"/>
      <c r="K1529" s="107" t="n"/>
      <c r="L1529" s="107" t="n"/>
      <c r="M1529" s="107" t="n"/>
      <c r="N1529" s="107" t="n"/>
      <c r="O1529" s="107" t="n"/>
      <c r="P1529" s="107" t="n"/>
      <c r="Q1529" s="107" t="n"/>
      <c r="R1529" s="107" t="n"/>
      <c r="S1529" s="107" t="n"/>
      <c r="T1529" s="107" t="n"/>
      <c r="U1529" s="107" t="n"/>
      <c r="V1529" s="107" t="n"/>
      <c r="W1529" s="107" t="n"/>
      <c r="X1529" s="107" t="n"/>
      <c r="Y1529" s="107" t="n"/>
      <c r="Z1529" s="107" t="n"/>
      <c r="AA1529" s="107" t="n"/>
      <c r="AB1529" s="107" t="n"/>
      <c r="AC1529" s="107" t="n"/>
      <c r="AD1529" s="107" t="n"/>
      <c r="AE1529" s="107" t="n"/>
      <c r="AF1529" s="107" t="n"/>
      <c r="AG1529" s="107" t="n"/>
      <c r="AH1529" s="107" t="n"/>
      <c r="AI1529" s="107" t="n"/>
      <c r="AJ1529" s="107" t="n"/>
      <c r="AK1529" s="107" t="n"/>
      <c r="AL1529" s="107" t="n"/>
      <c r="AM1529" s="107" t="n"/>
      <c r="AN1529" s="107" t="n"/>
      <c r="AO1529" s="107" t="n"/>
      <c r="AP1529" s="107" t="n"/>
      <c r="AQ1529" s="107" t="n"/>
      <c r="AR1529" s="107" t="n"/>
      <c r="AS1529" s="107" t="n"/>
      <c r="AT1529" s="107" t="n"/>
      <c r="AU1529" s="107" t="n"/>
      <c r="AV1529" s="107" t="n"/>
      <c r="AW1529" s="107" t="n"/>
      <c r="AX1529" s="107" t="n"/>
      <c r="AY1529" s="107" t="n"/>
      <c r="AZ1529" s="107" t="n"/>
      <c r="BA1529" s="107" t="n"/>
      <c r="BB1529" s="107" t="n"/>
      <c r="BC1529" s="107" t="n"/>
      <c r="BD1529" s="107" t="n"/>
      <c r="BE1529" s="107" t="n"/>
      <c r="BF1529" s="107" t="n"/>
      <c r="BG1529" s="107" t="n"/>
      <c r="BH1529" s="107" t="n"/>
      <c r="BI1529" s="107" t="n"/>
      <c r="BJ1529" s="107" t="n"/>
      <c r="BK1529" s="107" t="n"/>
      <c r="BL1529" s="107" t="n"/>
      <c r="BM1529" s="107" t="n"/>
      <c r="BN1529" s="107" t="n"/>
      <c r="BO1529" s="107" t="n"/>
      <c r="BP1529" s="107" t="n"/>
      <c r="BQ1529" s="107" t="n"/>
      <c r="BR1529" s="107" t="n"/>
      <c r="BS1529" s="107" t="n"/>
      <c r="BT1529" s="107" t="n"/>
      <c r="BU1529" s="107" t="n"/>
      <c r="BV1529" s="107" t="n"/>
      <c r="BW1529" s="107" t="n"/>
      <c r="BX1529" s="107" t="n"/>
      <c r="BY1529" s="107" t="n"/>
      <c r="BZ1529" s="107" t="n"/>
      <c r="CA1529" s="107" t="n"/>
      <c r="CB1529" s="107" t="n"/>
      <c r="CC1529" s="107" t="n"/>
      <c r="CD1529" s="107" t="n"/>
      <c r="CE1529" s="107" t="n"/>
      <c r="CF1529" s="107" t="n"/>
      <c r="CG1529" s="107" t="n"/>
      <c r="CH1529" s="107" t="n"/>
      <c r="CI1529" s="107" t="n"/>
      <c r="CJ1529" s="107" t="n"/>
      <c r="CK1529" s="107" t="n"/>
      <c r="CL1529" s="107" t="n"/>
      <c r="CM1529" s="107" t="n"/>
      <c r="CN1529" s="107" t="n"/>
      <c r="CO1529" s="107" t="n"/>
      <c r="CP1529" s="107" t="n"/>
      <c r="CQ1529" s="107" t="n"/>
      <c r="CR1529" s="107" t="n"/>
      <c r="CS1529" s="107" t="n"/>
      <c r="CT1529" s="107" t="n"/>
      <c r="CU1529" s="107" t="n"/>
      <c r="CV1529" s="107" t="n"/>
      <c r="CW1529" s="107" t="n"/>
      <c r="CX1529" s="107" t="n"/>
      <c r="CY1529" s="107" t="n"/>
      <c r="CZ1529" s="107" t="n"/>
    </row>
    <row r="1532">
      <c r="A1532" s="2">
        <f>IF($A1525="","","   projections")</f>
        <v/>
      </c>
      <c r="B1532" s="68">
        <f>IF($A1525="",0,COUNT($E1533:$CZ1533))</f>
        <v/>
      </c>
      <c r="C1532" s="69">
        <f>IF($B1532=0,0,MAX($E1533:$CZ1533))</f>
        <v/>
      </c>
      <c r="D1532" s="58">
        <f>_xll.BDS($A1525,'Field Check'!$C$42,"headers=y","startcol=1","endcol=3","dir=h")</f>
        <v/>
      </c>
      <c r="E1532" s="59" t="n"/>
      <c r="F1532" s="59" t="n"/>
      <c r="G1532" s="59" t="n"/>
      <c r="H1532" s="59" t="n"/>
      <c r="I1532" s="59" t="n"/>
      <c r="J1532" s="59" t="n"/>
      <c r="K1532" s="59" t="n"/>
      <c r="L1532" s="59" t="n"/>
      <c r="M1532" s="59" t="n"/>
      <c r="N1532" s="59" t="n"/>
      <c r="O1532" s="59" t="n"/>
      <c r="P1532" s="59" t="n"/>
      <c r="Q1532" s="59" t="n"/>
      <c r="R1532" s="59" t="n"/>
      <c r="S1532" s="59" t="n"/>
      <c r="T1532" s="59" t="n"/>
      <c r="U1532" s="59" t="n"/>
      <c r="V1532" s="59" t="n"/>
      <c r="W1532" s="59" t="n"/>
      <c r="X1532" s="59" t="n"/>
      <c r="Y1532" s="59" t="n"/>
      <c r="Z1532" s="59" t="n"/>
      <c r="AA1532" s="59" t="n"/>
      <c r="AB1532" s="59" t="n"/>
      <c r="AC1532" s="59" t="n"/>
      <c r="AD1532" s="59" t="n"/>
      <c r="AE1532" s="59" t="n"/>
      <c r="AF1532" s="59" t="n"/>
      <c r="AG1532" s="59" t="n"/>
      <c r="AH1532" s="59" t="n"/>
      <c r="AI1532" s="59" t="n"/>
      <c r="AJ1532" s="59" t="n"/>
      <c r="AK1532" s="59" t="n"/>
      <c r="AL1532" s="59" t="n"/>
      <c r="AM1532" s="59" t="n"/>
      <c r="AN1532" s="59" t="n"/>
      <c r="AO1532" s="59" t="n"/>
      <c r="AP1532" s="59" t="n"/>
      <c r="AQ1532" s="59" t="n"/>
      <c r="AR1532" s="59" t="n"/>
      <c r="AS1532" s="59" t="n"/>
      <c r="AT1532" s="59" t="n"/>
      <c r="AU1532" s="59" t="n"/>
      <c r="AV1532" s="59" t="n"/>
      <c r="AW1532" s="59" t="n"/>
      <c r="AX1532" s="59" t="n"/>
      <c r="AY1532" s="59" t="n"/>
      <c r="AZ1532" s="59" t="n"/>
      <c r="BA1532" s="59" t="n"/>
      <c r="BB1532" s="59" t="n"/>
      <c r="BC1532" s="59" t="n"/>
      <c r="BD1532" s="59" t="n"/>
      <c r="BE1532" s="59" t="n"/>
      <c r="BF1532" s="59" t="n"/>
      <c r="BG1532" s="59" t="n"/>
      <c r="BH1532" s="59" t="n"/>
      <c r="BI1532" s="59" t="n"/>
      <c r="BJ1532" s="59" t="n"/>
      <c r="BK1532" s="59" t="n"/>
      <c r="BL1532" s="59" t="n"/>
      <c r="BM1532" s="59" t="n"/>
      <c r="BN1532" s="59" t="n"/>
      <c r="BO1532" s="59" t="n"/>
      <c r="BP1532" s="59" t="n"/>
      <c r="BQ1532" s="59" t="n"/>
      <c r="BR1532" s="59" t="n"/>
      <c r="BS1532" s="59" t="n"/>
      <c r="BT1532" s="59" t="n"/>
      <c r="BU1532" s="59" t="n"/>
      <c r="BV1532" s="59" t="n"/>
      <c r="BW1532" s="59" t="n"/>
      <c r="BX1532" s="59" t="n"/>
      <c r="BY1532" s="59" t="n"/>
      <c r="BZ1532" s="59" t="n"/>
      <c r="CA1532" s="59" t="n"/>
      <c r="CB1532" s="59" t="n"/>
      <c r="CC1532" s="59" t="n"/>
      <c r="CD1532" s="59" t="n"/>
      <c r="CE1532" s="59" t="n"/>
      <c r="CF1532" s="59" t="n"/>
      <c r="CG1532" s="59" t="n"/>
      <c r="CH1532" s="59" t="n"/>
      <c r="CI1532" s="59" t="n"/>
      <c r="CJ1532" s="59" t="n"/>
      <c r="CK1532" s="59" t="n"/>
      <c r="CL1532" s="59" t="n"/>
      <c r="CM1532" s="59" t="n"/>
      <c r="CN1532" s="59" t="n"/>
      <c r="CO1532" s="59" t="n"/>
      <c r="CP1532" s="59" t="n"/>
      <c r="CQ1532" s="59" t="n"/>
      <c r="CR1532" s="59" t="n"/>
      <c r="CS1532" s="59" t="n"/>
      <c r="CT1532" s="59" t="n"/>
      <c r="CU1532" s="59" t="n"/>
      <c r="CV1532" s="59" t="n"/>
      <c r="CW1532" s="59" t="n"/>
      <c r="CX1532" s="59" t="n"/>
      <c r="CY1532" s="59" t="n"/>
      <c r="CZ1532" s="59" t="n"/>
    </row>
    <row r="1533">
      <c r="D1533" s="59" t="n"/>
      <c r="E1533" s="59" t="n"/>
      <c r="F1533" s="59" t="n"/>
      <c r="G1533" s="59" t="n"/>
      <c r="H1533" s="59" t="n"/>
      <c r="I1533" s="59" t="n"/>
      <c r="J1533" s="59" t="n"/>
      <c r="K1533" s="59" t="n"/>
      <c r="L1533" s="59" t="n"/>
      <c r="M1533" s="59" t="n"/>
      <c r="N1533" s="59" t="n"/>
      <c r="O1533" s="59" t="n"/>
      <c r="P1533" s="59" t="n"/>
      <c r="Q1533" s="59" t="n"/>
      <c r="R1533" s="59" t="n"/>
      <c r="S1533" s="59" t="n"/>
      <c r="T1533" s="59" t="n"/>
      <c r="U1533" s="59" t="n"/>
      <c r="V1533" s="59" t="n"/>
      <c r="W1533" s="59" t="n"/>
      <c r="X1533" s="59" t="n"/>
      <c r="Y1533" s="59" t="n"/>
      <c r="Z1533" s="59" t="n"/>
      <c r="AA1533" s="59" t="n"/>
      <c r="AB1533" s="59" t="n"/>
      <c r="AC1533" s="59" t="n"/>
      <c r="AD1533" s="59" t="n"/>
      <c r="AE1533" s="59" t="n"/>
      <c r="AF1533" s="59" t="n"/>
      <c r="AG1533" s="59" t="n"/>
      <c r="AH1533" s="59" t="n"/>
      <c r="AI1533" s="59" t="n"/>
      <c r="AJ1533" s="59" t="n"/>
      <c r="AK1533" s="59" t="n"/>
      <c r="AL1533" s="59" t="n"/>
      <c r="AM1533" s="59" t="n"/>
      <c r="AN1533" s="59" t="n"/>
      <c r="AO1533" s="59" t="n"/>
      <c r="AP1533" s="59" t="n"/>
      <c r="AQ1533" s="59" t="n"/>
      <c r="AR1533" s="59" t="n"/>
      <c r="AS1533" s="59" t="n"/>
      <c r="AT1533" s="59" t="n"/>
      <c r="AU1533" s="59" t="n"/>
      <c r="AV1533" s="59" t="n"/>
      <c r="AW1533" s="59" t="n"/>
      <c r="AX1533" s="59" t="n"/>
      <c r="AY1533" s="59" t="n"/>
      <c r="AZ1533" s="59" t="n"/>
      <c r="BA1533" s="59" t="n"/>
      <c r="BB1533" s="59" t="n"/>
      <c r="BC1533" s="59" t="n"/>
      <c r="BD1533" s="59" t="n"/>
      <c r="BE1533" s="59" t="n"/>
      <c r="BF1533" s="59" t="n"/>
      <c r="BG1533" s="59" t="n"/>
      <c r="BH1533" s="59" t="n"/>
      <c r="BI1533" s="59" t="n"/>
      <c r="BJ1533" s="59" t="n"/>
      <c r="BK1533" s="59" t="n"/>
      <c r="BL1533" s="59" t="n"/>
      <c r="BM1533" s="59" t="n"/>
      <c r="BN1533" s="59" t="n"/>
      <c r="BO1533" s="59" t="n"/>
      <c r="BP1533" s="59" t="n"/>
      <c r="BQ1533" s="59" t="n"/>
      <c r="BR1533" s="59" t="n"/>
      <c r="BS1533" s="59" t="n"/>
      <c r="BT1533" s="59" t="n"/>
      <c r="BU1533" s="59" t="n"/>
      <c r="BV1533" s="59" t="n"/>
      <c r="BW1533" s="59" t="n"/>
      <c r="BX1533" s="59" t="n"/>
      <c r="BY1533" s="59" t="n"/>
      <c r="BZ1533" s="59" t="n"/>
      <c r="CA1533" s="59" t="n"/>
      <c r="CB1533" s="59" t="n"/>
      <c r="CC1533" s="59" t="n"/>
      <c r="CD1533" s="59" t="n"/>
      <c r="CE1533" s="59" t="n"/>
      <c r="CF1533" s="59" t="n"/>
      <c r="CG1533" s="59" t="n"/>
      <c r="CH1533" s="59" t="n"/>
      <c r="CI1533" s="59" t="n"/>
      <c r="CJ1533" s="59" t="n"/>
      <c r="CK1533" s="59" t="n"/>
      <c r="CL1533" s="59" t="n"/>
      <c r="CM1533" s="59" t="n"/>
      <c r="CN1533" s="59" t="n"/>
      <c r="CO1533" s="59" t="n"/>
      <c r="CP1533" s="59" t="n"/>
      <c r="CQ1533" s="59" t="n"/>
      <c r="CR1533" s="59" t="n"/>
      <c r="CS1533" s="59" t="n"/>
      <c r="CT1533" s="59" t="n"/>
      <c r="CU1533" s="59" t="n"/>
      <c r="CV1533" s="59" t="n"/>
      <c r="CW1533" s="59" t="n"/>
      <c r="CX1533" s="59" t="n"/>
      <c r="CY1533" s="59" t="n"/>
      <c r="CZ1533" s="59" t="n"/>
    </row>
    <row r="1534">
      <c r="D1534" s="107" t="n"/>
      <c r="E1534" s="107" t="n"/>
      <c r="F1534" s="107" t="n"/>
      <c r="G1534" s="107" t="n"/>
      <c r="H1534" s="107" t="n"/>
      <c r="I1534" s="107" t="n"/>
      <c r="J1534" s="107" t="n"/>
      <c r="K1534" s="107" t="n"/>
      <c r="L1534" s="107" t="n"/>
      <c r="M1534" s="107" t="n"/>
      <c r="N1534" s="107" t="n"/>
      <c r="O1534" s="107" t="n"/>
      <c r="P1534" s="107" t="n"/>
      <c r="Q1534" s="107" t="n"/>
      <c r="R1534" s="107" t="n"/>
      <c r="S1534" s="107" t="n"/>
      <c r="T1534" s="107" t="n"/>
      <c r="U1534" s="107" t="n"/>
      <c r="V1534" s="107" t="n"/>
      <c r="W1534" s="107" t="n"/>
      <c r="X1534" s="107" t="n"/>
      <c r="Y1534" s="107" t="n"/>
      <c r="Z1534" s="107" t="n"/>
      <c r="AA1534" s="107" t="n"/>
      <c r="AB1534" s="107" t="n"/>
      <c r="AC1534" s="107" t="n"/>
      <c r="AD1534" s="107" t="n"/>
      <c r="AE1534" s="107" t="n"/>
      <c r="AF1534" s="107" t="n"/>
      <c r="AG1534" s="107" t="n"/>
      <c r="AH1534" s="107" t="n"/>
      <c r="AI1534" s="107" t="n"/>
      <c r="AJ1534" s="107" t="n"/>
      <c r="AK1534" s="107" t="n"/>
      <c r="AL1534" s="107" t="n"/>
      <c r="AM1534" s="107" t="n"/>
      <c r="AN1534" s="107" t="n"/>
      <c r="AO1534" s="107" t="n"/>
      <c r="AP1534" s="107" t="n"/>
      <c r="AQ1534" s="107" t="n"/>
      <c r="AR1534" s="107" t="n"/>
      <c r="AS1534" s="107" t="n"/>
      <c r="AT1534" s="107" t="n"/>
      <c r="AU1534" s="107" t="n"/>
      <c r="AV1534" s="107" t="n"/>
      <c r="AW1534" s="107" t="n"/>
      <c r="AX1534" s="107" t="n"/>
      <c r="AY1534" s="107" t="n"/>
      <c r="AZ1534" s="107" t="n"/>
      <c r="BA1534" s="107" t="n"/>
      <c r="BB1534" s="107" t="n"/>
      <c r="BC1534" s="107" t="n"/>
      <c r="BD1534" s="107" t="n"/>
      <c r="BE1534" s="107" t="n"/>
      <c r="BF1534" s="107" t="n"/>
      <c r="BG1534" s="107" t="n"/>
      <c r="BH1534" s="107" t="n"/>
      <c r="BI1534" s="107" t="n"/>
      <c r="BJ1534" s="107" t="n"/>
      <c r="BK1534" s="107" t="n"/>
      <c r="BL1534" s="107" t="n"/>
      <c r="BM1534" s="107" t="n"/>
      <c r="BN1534" s="107" t="n"/>
      <c r="BO1534" s="107" t="n"/>
      <c r="BP1534" s="107" t="n"/>
      <c r="BQ1534" s="107" t="n"/>
      <c r="BR1534" s="107" t="n"/>
      <c r="BS1534" s="107" t="n"/>
      <c r="BT1534" s="107" t="n"/>
      <c r="BU1534" s="107" t="n"/>
      <c r="BV1534" s="107" t="n"/>
      <c r="BW1534" s="107" t="n"/>
      <c r="BX1534" s="107" t="n"/>
      <c r="BY1534" s="107" t="n"/>
      <c r="BZ1534" s="107" t="n"/>
      <c r="CA1534" s="107" t="n"/>
      <c r="CB1534" s="107" t="n"/>
      <c r="CC1534" s="107" t="n"/>
      <c r="CD1534" s="107" t="n"/>
      <c r="CE1534" s="107" t="n"/>
      <c r="CF1534" s="107" t="n"/>
      <c r="CG1534" s="107" t="n"/>
      <c r="CH1534" s="107" t="n"/>
      <c r="CI1534" s="107" t="n"/>
      <c r="CJ1534" s="107" t="n"/>
      <c r="CK1534" s="107" t="n"/>
      <c r="CL1534" s="107" t="n"/>
      <c r="CM1534" s="107" t="n"/>
      <c r="CN1534" s="107" t="n"/>
      <c r="CO1534" s="107" t="n"/>
      <c r="CP1534" s="107" t="n"/>
      <c r="CQ1534" s="107" t="n"/>
      <c r="CR1534" s="107" t="n"/>
      <c r="CS1534" s="107" t="n"/>
      <c r="CT1534" s="107" t="n"/>
      <c r="CU1534" s="107" t="n"/>
      <c r="CV1534" s="107" t="n"/>
      <c r="CW1534" s="107" t="n"/>
      <c r="CX1534" s="107" t="n"/>
      <c r="CY1534" s="107" t="n"/>
      <c r="CZ1534" s="107" t="n"/>
    </row>
    <row r="1536">
      <c r="A1536" s="126">
        <f>IF('AS51'!$C$145="","",'AS51'!$C$145)</f>
        <v/>
      </c>
      <c r="B1536" s="68">
        <f>IF($A1536="",0,COUNT($E1537:$CZ1537))</f>
        <v/>
      </c>
      <c r="C1536" s="69">
        <f>IF($B1536=0,0,MAX($E1537:$CZ1537))</f>
        <v/>
      </c>
      <c r="D1536" s="58">
        <f>_xll.BDS($A1536,'Field Check'!$C$44,"headers=y","startcol=1","endcol=7","dir=h","DVD_START_DT",'Field Check'!$C$59,"DVD_END_DT",'Field Check'!$D$59)</f>
        <v/>
      </c>
      <c r="E1536" s="59" t="n"/>
      <c r="F1536" s="59" t="n"/>
      <c r="G1536" s="59" t="n"/>
      <c r="H1536" s="59" t="n"/>
      <c r="I1536" s="59" t="n"/>
      <c r="J1536" s="59" t="n"/>
      <c r="K1536" s="59" t="n"/>
      <c r="L1536" s="59" t="n"/>
      <c r="M1536" s="59" t="n"/>
      <c r="N1536" s="59" t="n"/>
      <c r="O1536" s="59" t="n"/>
      <c r="P1536" s="59" t="n"/>
      <c r="Q1536" s="59" t="n"/>
      <c r="R1536" s="59" t="n"/>
      <c r="S1536" s="59" t="n"/>
      <c r="T1536" s="59" t="n"/>
      <c r="U1536" s="59" t="n"/>
      <c r="V1536" s="59" t="n"/>
      <c r="W1536" s="59" t="n"/>
      <c r="X1536" s="59" t="n"/>
      <c r="Y1536" s="59" t="n"/>
      <c r="Z1536" s="59" t="n"/>
      <c r="AA1536" s="59" t="n"/>
      <c r="AB1536" s="59" t="n"/>
      <c r="AC1536" s="59" t="n"/>
      <c r="AD1536" s="59" t="n"/>
      <c r="AE1536" s="59" t="n"/>
      <c r="AF1536" s="59" t="n"/>
      <c r="AG1536" s="59" t="n"/>
      <c r="AH1536" s="59" t="n"/>
      <c r="AI1536" s="59" t="n"/>
      <c r="AJ1536" s="59" t="n"/>
      <c r="AK1536" s="59" t="n"/>
      <c r="AL1536" s="59" t="n"/>
      <c r="AM1536" s="59" t="n"/>
      <c r="AN1536" s="59" t="n"/>
      <c r="AO1536" s="59" t="n"/>
      <c r="AP1536" s="59" t="n"/>
      <c r="AQ1536" s="59" t="n"/>
      <c r="AR1536" s="59" t="n"/>
      <c r="AS1536" s="59" t="n"/>
      <c r="AT1536" s="59" t="n"/>
      <c r="AU1536" s="59" t="n"/>
      <c r="AV1536" s="59" t="n"/>
      <c r="AW1536" s="59" t="n"/>
      <c r="AX1536" s="59" t="n"/>
      <c r="AY1536" s="59" t="n"/>
      <c r="AZ1536" s="59" t="n"/>
      <c r="BA1536" s="59" t="n"/>
      <c r="BB1536" s="59" t="n"/>
      <c r="BC1536" s="59" t="n"/>
      <c r="BD1536" s="59" t="n"/>
      <c r="BE1536" s="59" t="n"/>
      <c r="BF1536" s="59" t="n"/>
      <c r="BG1536" s="59" t="n"/>
      <c r="BH1536" s="59" t="n"/>
      <c r="BI1536" s="59" t="n"/>
      <c r="BJ1536" s="59" t="n"/>
      <c r="BK1536" s="59" t="n"/>
      <c r="BL1536" s="59" t="n"/>
      <c r="BM1536" s="59" t="n"/>
      <c r="BN1536" s="59" t="n"/>
      <c r="BO1536" s="59" t="n"/>
      <c r="BP1536" s="59" t="n"/>
      <c r="BQ1536" s="59" t="n"/>
      <c r="BR1536" s="59" t="n"/>
      <c r="BS1536" s="59" t="n"/>
      <c r="BT1536" s="59" t="n"/>
      <c r="BU1536" s="59" t="n"/>
      <c r="BV1536" s="59" t="n"/>
      <c r="BW1536" s="59" t="n"/>
      <c r="BX1536" s="59" t="n"/>
      <c r="BY1536" s="59" t="n"/>
      <c r="BZ1536" s="59" t="n"/>
      <c r="CA1536" s="59" t="n"/>
      <c r="CB1536" s="59" t="n"/>
      <c r="CC1536" s="59" t="n"/>
      <c r="CD1536" s="59" t="n"/>
      <c r="CE1536" s="59" t="n"/>
      <c r="CF1536" s="59" t="n"/>
      <c r="CG1536" s="59" t="n"/>
      <c r="CH1536" s="59" t="n"/>
      <c r="CI1536" s="59" t="n"/>
      <c r="CJ1536" s="59" t="n"/>
      <c r="CK1536" s="59" t="n"/>
      <c r="CL1536" s="59" t="n"/>
      <c r="CM1536" s="59" t="n"/>
      <c r="CN1536" s="59" t="n"/>
      <c r="CO1536" s="59" t="n"/>
      <c r="CP1536" s="59" t="n"/>
      <c r="CQ1536" s="59" t="n"/>
      <c r="CR1536" s="59" t="n"/>
      <c r="CS1536" s="59" t="n"/>
      <c r="CT1536" s="59" t="n"/>
      <c r="CU1536" s="59" t="n"/>
      <c r="CV1536" s="59" t="n"/>
      <c r="CW1536" s="59" t="n"/>
      <c r="CX1536" s="59" t="n"/>
      <c r="CY1536" s="59" t="n"/>
      <c r="CZ1536" s="59" t="n"/>
    </row>
    <row r="1537">
      <c r="D1537" s="59" t="n"/>
      <c r="E1537" s="59" t="n"/>
      <c r="F1537" s="59" t="n"/>
      <c r="G1537" s="59" t="n"/>
      <c r="H1537" s="59" t="n"/>
      <c r="I1537" s="59" t="n"/>
      <c r="J1537" s="59" t="n"/>
      <c r="K1537" s="59" t="n"/>
      <c r="L1537" s="59" t="n"/>
      <c r="M1537" s="59" t="n"/>
      <c r="N1537" s="59" t="n"/>
      <c r="O1537" s="59" t="n"/>
      <c r="P1537" s="59" t="n"/>
      <c r="Q1537" s="59" t="n"/>
      <c r="R1537" s="59" t="n"/>
      <c r="S1537" s="59" t="n"/>
      <c r="T1537" s="59" t="n"/>
      <c r="U1537" s="59" t="n"/>
      <c r="V1537" s="59" t="n"/>
      <c r="W1537" s="59" t="n"/>
      <c r="X1537" s="59" t="n"/>
      <c r="Y1537" s="59" t="n"/>
      <c r="Z1537" s="59" t="n"/>
      <c r="AA1537" s="59" t="n"/>
      <c r="AB1537" s="59" t="n"/>
      <c r="AC1537" s="59" t="n"/>
      <c r="AD1537" s="59" t="n"/>
      <c r="AE1537" s="59" t="n"/>
      <c r="AF1537" s="59" t="n"/>
      <c r="AG1537" s="59" t="n"/>
      <c r="AH1537" s="59" t="n"/>
      <c r="AI1537" s="59" t="n"/>
      <c r="AJ1537" s="59" t="n"/>
      <c r="AK1537" s="59" t="n"/>
      <c r="AL1537" s="59" t="n"/>
      <c r="AM1537" s="59" t="n"/>
      <c r="AN1537" s="59" t="n"/>
      <c r="AO1537" s="59" t="n"/>
      <c r="AP1537" s="59" t="n"/>
      <c r="AQ1537" s="59" t="n"/>
      <c r="AR1537" s="59" t="n"/>
      <c r="AS1537" s="59" t="n"/>
      <c r="AT1537" s="59" t="n"/>
      <c r="AU1537" s="59" t="n"/>
      <c r="AV1537" s="59" t="n"/>
      <c r="AW1537" s="59" t="n"/>
      <c r="AX1537" s="59" t="n"/>
      <c r="AY1537" s="59" t="n"/>
      <c r="AZ1537" s="59" t="n"/>
      <c r="BA1537" s="59" t="n"/>
      <c r="BB1537" s="59" t="n"/>
      <c r="BC1537" s="59" t="n"/>
      <c r="BD1537" s="59" t="n"/>
      <c r="BE1537" s="59" t="n"/>
      <c r="BF1537" s="59" t="n"/>
      <c r="BG1537" s="59" t="n"/>
      <c r="BH1537" s="59" t="n"/>
      <c r="BI1537" s="59" t="n"/>
      <c r="BJ1537" s="59" t="n"/>
      <c r="BK1537" s="59" t="n"/>
      <c r="BL1537" s="59" t="n"/>
      <c r="BM1537" s="59" t="n"/>
      <c r="BN1537" s="59" t="n"/>
      <c r="BO1537" s="59" t="n"/>
      <c r="BP1537" s="59" t="n"/>
      <c r="BQ1537" s="59" t="n"/>
      <c r="BR1537" s="59" t="n"/>
      <c r="BS1537" s="59" t="n"/>
      <c r="BT1537" s="59" t="n"/>
      <c r="BU1537" s="59" t="n"/>
      <c r="BV1537" s="59" t="n"/>
      <c r="BW1537" s="59" t="n"/>
      <c r="BX1537" s="59" t="n"/>
      <c r="BY1537" s="59" t="n"/>
      <c r="BZ1537" s="59" t="n"/>
      <c r="CA1537" s="59" t="n"/>
      <c r="CB1537" s="59" t="n"/>
      <c r="CC1537" s="59" t="n"/>
      <c r="CD1537" s="59" t="n"/>
      <c r="CE1537" s="59" t="n"/>
      <c r="CF1537" s="59" t="n"/>
      <c r="CG1537" s="59" t="n"/>
      <c r="CH1537" s="59" t="n"/>
      <c r="CI1537" s="59" t="n"/>
      <c r="CJ1537" s="59" t="n"/>
      <c r="CK1537" s="59" t="n"/>
      <c r="CL1537" s="59" t="n"/>
      <c r="CM1537" s="59" t="n"/>
      <c r="CN1537" s="59" t="n"/>
      <c r="CO1537" s="59" t="n"/>
      <c r="CP1537" s="59" t="n"/>
      <c r="CQ1537" s="59" t="n"/>
      <c r="CR1537" s="59" t="n"/>
      <c r="CS1537" s="59" t="n"/>
      <c r="CT1537" s="59" t="n"/>
      <c r="CU1537" s="59" t="n"/>
      <c r="CV1537" s="59" t="n"/>
      <c r="CW1537" s="59" t="n"/>
      <c r="CX1537" s="59" t="n"/>
      <c r="CY1537" s="59" t="n"/>
      <c r="CZ1537" s="59" t="n"/>
    </row>
    <row r="1538">
      <c r="D1538" s="59" t="n"/>
      <c r="E1538" s="59" t="n"/>
      <c r="F1538" s="59" t="n"/>
      <c r="G1538" s="59" t="n"/>
      <c r="H1538" s="59" t="n"/>
      <c r="I1538" s="59" t="n"/>
      <c r="J1538" s="59" t="n"/>
      <c r="K1538" s="59" t="n"/>
      <c r="L1538" s="59" t="n"/>
      <c r="M1538" s="59" t="n"/>
      <c r="N1538" s="59" t="n"/>
      <c r="O1538" s="59" t="n"/>
      <c r="P1538" s="59" t="n"/>
      <c r="Q1538" s="59" t="n"/>
      <c r="R1538" s="59" t="n"/>
      <c r="S1538" s="59" t="n"/>
      <c r="T1538" s="59" t="n"/>
      <c r="U1538" s="59" t="n"/>
      <c r="V1538" s="59" t="n"/>
      <c r="W1538" s="59" t="n"/>
      <c r="X1538" s="59" t="n"/>
      <c r="Y1538" s="59" t="n"/>
      <c r="Z1538" s="59" t="n"/>
      <c r="AA1538" s="59" t="n"/>
      <c r="AB1538" s="59" t="n"/>
      <c r="AC1538" s="59" t="n"/>
      <c r="AD1538" s="59" t="n"/>
      <c r="AE1538" s="59" t="n"/>
      <c r="AF1538" s="59" t="n"/>
      <c r="AG1538" s="59" t="n"/>
      <c r="AH1538" s="59" t="n"/>
      <c r="AI1538" s="59" t="n"/>
      <c r="AJ1538" s="59" t="n"/>
      <c r="AK1538" s="59" t="n"/>
      <c r="AL1538" s="59" t="n"/>
      <c r="AM1538" s="59" t="n"/>
      <c r="AN1538" s="59" t="n"/>
      <c r="AO1538" s="59" t="n"/>
      <c r="AP1538" s="59" t="n"/>
      <c r="AQ1538" s="59" t="n"/>
      <c r="AR1538" s="59" t="n"/>
      <c r="AS1538" s="59" t="n"/>
      <c r="AT1538" s="59" t="n"/>
      <c r="AU1538" s="59" t="n"/>
      <c r="AV1538" s="59" t="n"/>
      <c r="AW1538" s="59" t="n"/>
      <c r="AX1538" s="59" t="n"/>
      <c r="AY1538" s="59" t="n"/>
      <c r="AZ1538" s="59" t="n"/>
      <c r="BA1538" s="59" t="n"/>
      <c r="BB1538" s="59" t="n"/>
      <c r="BC1538" s="59" t="n"/>
      <c r="BD1538" s="59" t="n"/>
      <c r="BE1538" s="59" t="n"/>
      <c r="BF1538" s="59" t="n"/>
      <c r="BG1538" s="59" t="n"/>
      <c r="BH1538" s="59" t="n"/>
      <c r="BI1538" s="59" t="n"/>
      <c r="BJ1538" s="59" t="n"/>
      <c r="BK1538" s="59" t="n"/>
      <c r="BL1538" s="59" t="n"/>
      <c r="BM1538" s="59" t="n"/>
      <c r="BN1538" s="59" t="n"/>
      <c r="BO1538" s="59" t="n"/>
      <c r="BP1538" s="59" t="n"/>
      <c r="BQ1538" s="59" t="n"/>
      <c r="BR1538" s="59" t="n"/>
      <c r="BS1538" s="59" t="n"/>
      <c r="BT1538" s="59" t="n"/>
      <c r="BU1538" s="59" t="n"/>
      <c r="BV1538" s="59" t="n"/>
      <c r="BW1538" s="59" t="n"/>
      <c r="BX1538" s="59" t="n"/>
      <c r="BY1538" s="59" t="n"/>
      <c r="BZ1538" s="59" t="n"/>
      <c r="CA1538" s="59" t="n"/>
      <c r="CB1538" s="59" t="n"/>
      <c r="CC1538" s="59" t="n"/>
      <c r="CD1538" s="59" t="n"/>
      <c r="CE1538" s="59" t="n"/>
      <c r="CF1538" s="59" t="n"/>
      <c r="CG1538" s="59" t="n"/>
      <c r="CH1538" s="59" t="n"/>
      <c r="CI1538" s="59" t="n"/>
      <c r="CJ1538" s="59" t="n"/>
      <c r="CK1538" s="59" t="n"/>
      <c r="CL1538" s="59" t="n"/>
      <c r="CM1538" s="59" t="n"/>
      <c r="CN1538" s="59" t="n"/>
      <c r="CO1538" s="59" t="n"/>
      <c r="CP1538" s="59" t="n"/>
      <c r="CQ1538" s="59" t="n"/>
      <c r="CR1538" s="59" t="n"/>
      <c r="CS1538" s="59" t="n"/>
      <c r="CT1538" s="59" t="n"/>
      <c r="CU1538" s="59" t="n"/>
      <c r="CV1538" s="59" t="n"/>
      <c r="CW1538" s="59" t="n"/>
      <c r="CX1538" s="59" t="n"/>
      <c r="CY1538" s="59" t="n"/>
      <c r="CZ1538" s="59" t="n"/>
    </row>
    <row r="1539">
      <c r="D1539" s="59" t="n"/>
      <c r="E1539" s="59" t="n"/>
      <c r="F1539" s="59" t="n"/>
      <c r="G1539" s="59" t="n"/>
      <c r="H1539" s="59" t="n"/>
      <c r="I1539" s="59" t="n"/>
      <c r="J1539" s="59" t="n"/>
      <c r="K1539" s="59" t="n"/>
      <c r="L1539" s="59" t="n"/>
      <c r="M1539" s="59" t="n"/>
      <c r="N1539" s="59" t="n"/>
      <c r="O1539" s="59" t="n"/>
      <c r="P1539" s="59" t="n"/>
      <c r="Q1539" s="59" t="n"/>
      <c r="R1539" s="59" t="n"/>
      <c r="S1539" s="59" t="n"/>
      <c r="T1539" s="59" t="n"/>
      <c r="U1539" s="59" t="n"/>
      <c r="V1539" s="59" t="n"/>
      <c r="W1539" s="59" t="n"/>
      <c r="X1539" s="59" t="n"/>
      <c r="Y1539" s="59" t="n"/>
      <c r="Z1539" s="59" t="n"/>
      <c r="AA1539" s="59" t="n"/>
      <c r="AB1539" s="59" t="n"/>
      <c r="AC1539" s="59" t="n"/>
      <c r="AD1539" s="59" t="n"/>
      <c r="AE1539" s="59" t="n"/>
      <c r="AF1539" s="59" t="n"/>
      <c r="AG1539" s="59" t="n"/>
      <c r="AH1539" s="59" t="n"/>
      <c r="AI1539" s="59" t="n"/>
      <c r="AJ1539" s="59" t="n"/>
      <c r="AK1539" s="59" t="n"/>
      <c r="AL1539" s="59" t="n"/>
      <c r="AM1539" s="59" t="n"/>
      <c r="AN1539" s="59" t="n"/>
      <c r="AO1539" s="59" t="n"/>
      <c r="AP1539" s="59" t="n"/>
      <c r="AQ1539" s="59" t="n"/>
      <c r="AR1539" s="59" t="n"/>
      <c r="AS1539" s="59" t="n"/>
      <c r="AT1539" s="59" t="n"/>
      <c r="AU1539" s="59" t="n"/>
      <c r="AV1539" s="59" t="n"/>
      <c r="AW1539" s="59" t="n"/>
      <c r="AX1539" s="59" t="n"/>
      <c r="AY1539" s="59" t="n"/>
      <c r="AZ1539" s="59" t="n"/>
      <c r="BA1539" s="59" t="n"/>
      <c r="BB1539" s="59" t="n"/>
      <c r="BC1539" s="59" t="n"/>
      <c r="BD1539" s="59" t="n"/>
      <c r="BE1539" s="59" t="n"/>
      <c r="BF1539" s="59" t="n"/>
      <c r="BG1539" s="59" t="n"/>
      <c r="BH1539" s="59" t="n"/>
      <c r="BI1539" s="59" t="n"/>
      <c r="BJ1539" s="59" t="n"/>
      <c r="BK1539" s="59" t="n"/>
      <c r="BL1539" s="59" t="n"/>
      <c r="BM1539" s="59" t="n"/>
      <c r="BN1539" s="59" t="n"/>
      <c r="BO1539" s="59" t="n"/>
      <c r="BP1539" s="59" t="n"/>
      <c r="BQ1539" s="59" t="n"/>
      <c r="BR1539" s="59" t="n"/>
      <c r="BS1539" s="59" t="n"/>
      <c r="BT1539" s="59" t="n"/>
      <c r="BU1539" s="59" t="n"/>
      <c r="BV1539" s="59" t="n"/>
      <c r="BW1539" s="59" t="n"/>
      <c r="BX1539" s="59" t="n"/>
      <c r="BY1539" s="59" t="n"/>
      <c r="BZ1539" s="59" t="n"/>
      <c r="CA1539" s="59" t="n"/>
      <c r="CB1539" s="59" t="n"/>
      <c r="CC1539" s="59" t="n"/>
      <c r="CD1539" s="59" t="n"/>
      <c r="CE1539" s="59" t="n"/>
      <c r="CF1539" s="59" t="n"/>
      <c r="CG1539" s="59" t="n"/>
      <c r="CH1539" s="59" t="n"/>
      <c r="CI1539" s="59" t="n"/>
      <c r="CJ1539" s="59" t="n"/>
      <c r="CK1539" s="59" t="n"/>
      <c r="CL1539" s="59" t="n"/>
      <c r="CM1539" s="59" t="n"/>
      <c r="CN1539" s="59" t="n"/>
      <c r="CO1539" s="59" t="n"/>
      <c r="CP1539" s="59" t="n"/>
      <c r="CQ1539" s="59" t="n"/>
      <c r="CR1539" s="59" t="n"/>
      <c r="CS1539" s="59" t="n"/>
      <c r="CT1539" s="59" t="n"/>
      <c r="CU1539" s="59" t="n"/>
      <c r="CV1539" s="59" t="n"/>
      <c r="CW1539" s="59" t="n"/>
      <c r="CX1539" s="59" t="n"/>
      <c r="CY1539" s="59" t="n"/>
      <c r="CZ1539" s="59" t="n"/>
    </row>
    <row r="1540">
      <c r="D1540" s="107" t="n"/>
      <c r="E1540" s="107" t="n"/>
      <c r="F1540" s="107" t="n"/>
      <c r="G1540" s="107" t="n"/>
      <c r="H1540" s="107" t="n"/>
      <c r="I1540" s="107" t="n"/>
      <c r="J1540" s="107" t="n"/>
      <c r="K1540" s="107" t="n"/>
      <c r="L1540" s="107" t="n"/>
      <c r="M1540" s="107" t="n"/>
      <c r="N1540" s="107" t="n"/>
      <c r="O1540" s="107" t="n"/>
      <c r="P1540" s="107" t="n"/>
      <c r="Q1540" s="107" t="n"/>
      <c r="R1540" s="107" t="n"/>
      <c r="S1540" s="107" t="n"/>
      <c r="T1540" s="107" t="n"/>
      <c r="U1540" s="107" t="n"/>
      <c r="V1540" s="107" t="n"/>
      <c r="W1540" s="107" t="n"/>
      <c r="X1540" s="107" t="n"/>
      <c r="Y1540" s="107" t="n"/>
      <c r="Z1540" s="107" t="n"/>
      <c r="AA1540" s="107" t="n"/>
      <c r="AB1540" s="107" t="n"/>
      <c r="AC1540" s="107" t="n"/>
      <c r="AD1540" s="107" t="n"/>
      <c r="AE1540" s="107" t="n"/>
      <c r="AF1540" s="107" t="n"/>
      <c r="AG1540" s="107" t="n"/>
      <c r="AH1540" s="107" t="n"/>
      <c r="AI1540" s="107" t="n"/>
      <c r="AJ1540" s="107" t="n"/>
      <c r="AK1540" s="107" t="n"/>
      <c r="AL1540" s="107" t="n"/>
      <c r="AM1540" s="107" t="n"/>
      <c r="AN1540" s="107" t="n"/>
      <c r="AO1540" s="107" t="n"/>
      <c r="AP1540" s="107" t="n"/>
      <c r="AQ1540" s="107" t="n"/>
      <c r="AR1540" s="107" t="n"/>
      <c r="AS1540" s="107" t="n"/>
      <c r="AT1540" s="107" t="n"/>
      <c r="AU1540" s="107" t="n"/>
      <c r="AV1540" s="107" t="n"/>
      <c r="AW1540" s="107" t="n"/>
      <c r="AX1540" s="107" t="n"/>
      <c r="AY1540" s="107" t="n"/>
      <c r="AZ1540" s="107" t="n"/>
      <c r="BA1540" s="107" t="n"/>
      <c r="BB1540" s="107" t="n"/>
      <c r="BC1540" s="107" t="n"/>
      <c r="BD1540" s="107" t="n"/>
      <c r="BE1540" s="107" t="n"/>
      <c r="BF1540" s="107" t="n"/>
      <c r="BG1540" s="107" t="n"/>
      <c r="BH1540" s="107" t="n"/>
      <c r="BI1540" s="107" t="n"/>
      <c r="BJ1540" s="107" t="n"/>
      <c r="BK1540" s="107" t="n"/>
      <c r="BL1540" s="107" t="n"/>
      <c r="BM1540" s="107" t="n"/>
      <c r="BN1540" s="107" t="n"/>
      <c r="BO1540" s="107" t="n"/>
      <c r="BP1540" s="107" t="n"/>
      <c r="BQ1540" s="107" t="n"/>
      <c r="BR1540" s="107" t="n"/>
      <c r="BS1540" s="107" t="n"/>
      <c r="BT1540" s="107" t="n"/>
      <c r="BU1540" s="107" t="n"/>
      <c r="BV1540" s="107" t="n"/>
      <c r="BW1540" s="107" t="n"/>
      <c r="BX1540" s="107" t="n"/>
      <c r="BY1540" s="107" t="n"/>
      <c r="BZ1540" s="107" t="n"/>
      <c r="CA1540" s="107" t="n"/>
      <c r="CB1540" s="107" t="n"/>
      <c r="CC1540" s="107" t="n"/>
      <c r="CD1540" s="107" t="n"/>
      <c r="CE1540" s="107" t="n"/>
      <c r="CF1540" s="107" t="n"/>
      <c r="CG1540" s="107" t="n"/>
      <c r="CH1540" s="107" t="n"/>
      <c r="CI1540" s="107" t="n"/>
      <c r="CJ1540" s="107" t="n"/>
      <c r="CK1540" s="107" t="n"/>
      <c r="CL1540" s="107" t="n"/>
      <c r="CM1540" s="107" t="n"/>
      <c r="CN1540" s="107" t="n"/>
      <c r="CO1540" s="107" t="n"/>
      <c r="CP1540" s="107" t="n"/>
      <c r="CQ1540" s="107" t="n"/>
      <c r="CR1540" s="107" t="n"/>
      <c r="CS1540" s="107" t="n"/>
      <c r="CT1540" s="107" t="n"/>
      <c r="CU1540" s="107" t="n"/>
      <c r="CV1540" s="107" t="n"/>
      <c r="CW1540" s="107" t="n"/>
      <c r="CX1540" s="107" t="n"/>
      <c r="CY1540" s="107" t="n"/>
      <c r="CZ1540" s="107" t="n"/>
    </row>
    <row r="1543">
      <c r="A1543" s="2">
        <f>IF($A1536="","","   projections")</f>
        <v/>
      </c>
      <c r="B1543" s="68">
        <f>IF($A1536="",0,COUNT($E1544:$CZ1544))</f>
        <v/>
      </c>
      <c r="C1543" s="69">
        <f>IF($B1543=0,0,MAX($E1544:$CZ1544))</f>
        <v/>
      </c>
      <c r="D1543" s="58">
        <f>_xll.BDS($A1536,'Field Check'!$C$42,"headers=y","startcol=1","endcol=3","dir=h","cols=21;rows=3")</f>
        <v/>
      </c>
      <c r="E1543" s="59" t="n">
        <v>46261</v>
      </c>
      <c r="F1543" s="59" t="n">
        <v>46443</v>
      </c>
      <c r="G1543" s="59" t="n">
        <v>46625</v>
      </c>
      <c r="H1543" s="59" t="n">
        <v>46807</v>
      </c>
      <c r="I1543" s="59" t="n">
        <v>46989</v>
      </c>
      <c r="J1543" s="59" t="n">
        <v>47178</v>
      </c>
      <c r="K1543" s="59" t="n">
        <v>47360</v>
      </c>
      <c r="L1543" s="59" t="n">
        <v>47542</v>
      </c>
      <c r="M1543" s="59" t="n">
        <v>47724</v>
      </c>
      <c r="N1543" s="59" t="n">
        <v>47906</v>
      </c>
      <c r="O1543" s="59" t="n">
        <v>48088</v>
      </c>
      <c r="P1543" s="59" t="n">
        <v>48270</v>
      </c>
      <c r="Q1543" s="59" t="n">
        <v>48452</v>
      </c>
      <c r="R1543" s="59" t="n">
        <v>48634</v>
      </c>
      <c r="S1543" s="59" t="n">
        <v>48816</v>
      </c>
      <c r="T1543" s="59" t="n">
        <v>48998</v>
      </c>
      <c r="U1543" s="59" t="n">
        <v>49180</v>
      </c>
      <c r="V1543" s="59" t="n">
        <v>49369</v>
      </c>
      <c r="W1543" s="59" t="n">
        <v>49551</v>
      </c>
      <c r="X1543" s="59" t="n">
        <v>49733</v>
      </c>
      <c r="Y1543" s="59" t="n"/>
      <c r="Z1543" s="59" t="n"/>
      <c r="AA1543" s="59" t="n"/>
      <c r="AB1543" s="59" t="n"/>
      <c r="AC1543" s="59" t="n"/>
      <c r="AD1543" s="59" t="n"/>
      <c r="AE1543" s="59" t="n"/>
      <c r="AF1543" s="59" t="n"/>
      <c r="AG1543" s="59" t="n"/>
      <c r="AH1543" s="59" t="n"/>
      <c r="AI1543" s="59" t="n"/>
      <c r="AJ1543" s="59" t="n"/>
      <c r="AK1543" s="59" t="n"/>
      <c r="AL1543" s="59" t="n"/>
      <c r="AM1543" s="59" t="n"/>
      <c r="AN1543" s="59" t="n"/>
      <c r="AO1543" s="59" t="n"/>
      <c r="AP1543" s="59" t="n"/>
      <c r="AQ1543" s="59" t="n"/>
      <c r="AR1543" s="59" t="n"/>
      <c r="AS1543" s="59" t="n"/>
      <c r="AT1543" s="59" t="n"/>
      <c r="AU1543" s="59" t="n"/>
      <c r="AV1543" s="59" t="n"/>
      <c r="AW1543" s="59" t="n"/>
      <c r="AX1543" s="59" t="n"/>
      <c r="AY1543" s="59" t="n"/>
      <c r="AZ1543" s="59" t="n"/>
      <c r="BA1543" s="59" t="n"/>
      <c r="BB1543" s="59" t="n"/>
      <c r="BC1543" s="59" t="n"/>
      <c r="BD1543" s="59" t="n"/>
      <c r="BE1543" s="59" t="n"/>
      <c r="BF1543" s="59" t="n"/>
      <c r="BG1543" s="59" t="n"/>
      <c r="BH1543" s="59" t="n"/>
      <c r="BI1543" s="59" t="n"/>
      <c r="BJ1543" s="59" t="n"/>
      <c r="BK1543" s="59" t="n"/>
      <c r="BL1543" s="59" t="n"/>
      <c r="BM1543" s="59" t="n"/>
      <c r="BN1543" s="59" t="n"/>
      <c r="BO1543" s="59" t="n"/>
      <c r="BP1543" s="59" t="n"/>
      <c r="BQ1543" s="59" t="n"/>
      <c r="BR1543" s="59" t="n"/>
      <c r="BS1543" s="59" t="n"/>
      <c r="BT1543" s="59" t="n"/>
      <c r="BU1543" s="59" t="n"/>
      <c r="BV1543" s="59" t="n"/>
      <c r="BW1543" s="59" t="n"/>
      <c r="BX1543" s="59" t="n"/>
      <c r="BY1543" s="59" t="n"/>
      <c r="BZ1543" s="59" t="n"/>
      <c r="CA1543" s="59" t="n"/>
      <c r="CB1543" s="59" t="n"/>
      <c r="CC1543" s="59" t="n"/>
      <c r="CD1543" s="59" t="n"/>
      <c r="CE1543" s="59" t="n"/>
      <c r="CF1543" s="59" t="n"/>
      <c r="CG1543" s="59" t="n"/>
      <c r="CH1543" s="59" t="n"/>
      <c r="CI1543" s="59" t="n"/>
      <c r="CJ1543" s="59" t="n"/>
      <c r="CK1543" s="59" t="n"/>
      <c r="CL1543" s="59" t="n"/>
      <c r="CM1543" s="59" t="n"/>
      <c r="CN1543" s="59" t="n"/>
      <c r="CO1543" s="59" t="n"/>
      <c r="CP1543" s="59" t="n"/>
      <c r="CQ1543" s="59" t="n"/>
      <c r="CR1543" s="59" t="n"/>
      <c r="CS1543" s="59" t="n"/>
      <c r="CT1543" s="59" t="n"/>
      <c r="CU1543" s="59" t="n"/>
      <c r="CV1543" s="59" t="n"/>
      <c r="CW1543" s="59" t="n"/>
      <c r="CX1543" s="59" t="n"/>
      <c r="CY1543" s="59" t="n"/>
      <c r="CZ1543" s="59" t="n"/>
    </row>
    <row r="1544">
      <c r="D1544" s="59" t="inlineStr">
        <is>
          <t>Ex-Date</t>
        </is>
      </c>
      <c r="E1544" s="59" t="n">
        <v>46275</v>
      </c>
      <c r="F1544" s="59" t="n">
        <v>46457</v>
      </c>
      <c r="G1544" s="59" t="n">
        <v>46639</v>
      </c>
      <c r="H1544" s="59" t="n">
        <v>46821</v>
      </c>
      <c r="I1544" s="59" t="n">
        <v>47003</v>
      </c>
      <c r="J1544" s="59" t="n">
        <v>47192</v>
      </c>
      <c r="K1544" s="59" t="n">
        <v>47374</v>
      </c>
      <c r="L1544" s="59" t="n">
        <v>47556</v>
      </c>
      <c r="M1544" s="59" t="n">
        <v>47738</v>
      </c>
      <c r="N1544" s="59" t="n">
        <v>47920</v>
      </c>
      <c r="O1544" s="59" t="n">
        <v>48102</v>
      </c>
      <c r="P1544" s="59" t="n">
        <v>48284</v>
      </c>
      <c r="Q1544" s="59" t="n">
        <v>48466</v>
      </c>
      <c r="R1544" s="59" t="n">
        <v>48648</v>
      </c>
      <c r="S1544" s="59" t="n">
        <v>48830</v>
      </c>
      <c r="T1544" s="59" t="n">
        <v>49012</v>
      </c>
      <c r="U1544" s="59" t="n">
        <v>49201</v>
      </c>
      <c r="V1544" s="59" t="n">
        <v>49383</v>
      </c>
      <c r="W1544" s="59" t="n">
        <v>49565</v>
      </c>
      <c r="X1544" s="59" t="n">
        <v>49747</v>
      </c>
      <c r="Y1544" s="59" t="n"/>
      <c r="Z1544" s="59" t="n"/>
      <c r="AA1544" s="59" t="n"/>
      <c r="AB1544" s="59" t="n"/>
      <c r="AC1544" s="59" t="n"/>
      <c r="AD1544" s="59" t="n"/>
      <c r="AE1544" s="59" t="n"/>
      <c r="AF1544" s="59" t="n"/>
      <c r="AG1544" s="59" t="n"/>
      <c r="AH1544" s="59" t="n"/>
      <c r="AI1544" s="59" t="n"/>
      <c r="AJ1544" s="59" t="n"/>
      <c r="AK1544" s="59" t="n"/>
      <c r="AL1544" s="59" t="n"/>
      <c r="AM1544" s="59" t="n"/>
      <c r="AN1544" s="59" t="n"/>
      <c r="AO1544" s="59" t="n"/>
      <c r="AP1544" s="59" t="n"/>
      <c r="AQ1544" s="59" t="n"/>
      <c r="AR1544" s="59" t="n"/>
      <c r="AS1544" s="59" t="n"/>
      <c r="AT1544" s="59" t="n"/>
      <c r="AU1544" s="59" t="n"/>
      <c r="AV1544" s="59" t="n"/>
      <c r="AW1544" s="59" t="n"/>
      <c r="AX1544" s="59" t="n"/>
      <c r="AY1544" s="59" t="n"/>
      <c r="AZ1544" s="59" t="n"/>
      <c r="BA1544" s="59" t="n"/>
      <c r="BB1544" s="59" t="n"/>
      <c r="BC1544" s="59" t="n"/>
      <c r="BD1544" s="59" t="n"/>
      <c r="BE1544" s="59" t="n"/>
      <c r="BF1544" s="59" t="n"/>
      <c r="BG1544" s="59" t="n"/>
      <c r="BH1544" s="59" t="n"/>
      <c r="BI1544" s="59" t="n"/>
      <c r="BJ1544" s="59" t="n"/>
      <c r="BK1544" s="59" t="n"/>
      <c r="BL1544" s="59" t="n"/>
      <c r="BM1544" s="59" t="n"/>
      <c r="BN1544" s="59" t="n"/>
      <c r="BO1544" s="59" t="n"/>
      <c r="BP1544" s="59" t="n"/>
      <c r="BQ1544" s="59" t="n"/>
      <c r="BR1544" s="59" t="n"/>
      <c r="BS1544" s="59" t="n"/>
      <c r="BT1544" s="59" t="n"/>
      <c r="BU1544" s="59" t="n"/>
      <c r="BV1544" s="59" t="n"/>
      <c r="BW1544" s="59" t="n"/>
      <c r="BX1544" s="59" t="n"/>
      <c r="BY1544" s="59" t="n"/>
      <c r="BZ1544" s="59" t="n"/>
      <c r="CA1544" s="59" t="n"/>
      <c r="CB1544" s="59" t="n"/>
      <c r="CC1544" s="59" t="n"/>
      <c r="CD1544" s="59" t="n"/>
      <c r="CE1544" s="59" t="n"/>
      <c r="CF1544" s="59" t="n"/>
      <c r="CG1544" s="59" t="n"/>
      <c r="CH1544" s="59" t="n"/>
      <c r="CI1544" s="59" t="n"/>
      <c r="CJ1544" s="59" t="n"/>
      <c r="CK1544" s="59" t="n"/>
      <c r="CL1544" s="59" t="n"/>
      <c r="CM1544" s="59" t="n"/>
      <c r="CN1544" s="59" t="n"/>
      <c r="CO1544" s="59" t="n"/>
      <c r="CP1544" s="59" t="n"/>
      <c r="CQ1544" s="59" t="n"/>
      <c r="CR1544" s="59" t="n"/>
      <c r="CS1544" s="59" t="n"/>
      <c r="CT1544" s="59" t="n"/>
      <c r="CU1544" s="59" t="n"/>
      <c r="CV1544" s="59" t="n"/>
      <c r="CW1544" s="59" t="n"/>
      <c r="CX1544" s="59" t="n"/>
      <c r="CY1544" s="59" t="n"/>
      <c r="CZ1544" s="59" t="n"/>
    </row>
    <row r="1545">
      <c r="D1545" s="107" t="inlineStr">
        <is>
          <t>Amount Per Share</t>
        </is>
      </c>
      <c r="E1545" s="107" t="n">
        <v>0.5600000000000001</v>
      </c>
      <c r="F1545" s="107" t="n">
        <v>0.59</v>
      </c>
      <c r="G1545" s="107" t="n">
        <v>0.59</v>
      </c>
      <c r="H1545" s="107" t="n">
        <v>0.61</v>
      </c>
      <c r="I1545" s="107" t="n">
        <v>0.61</v>
      </c>
      <c r="J1545" s="107" t="n">
        <v>0.63</v>
      </c>
      <c r="K1545" s="107" t="n">
        <v>0.63</v>
      </c>
      <c r="L1545" s="107" t="n">
        <v>0.63</v>
      </c>
      <c r="M1545" s="107" t="n">
        <v>0.63</v>
      </c>
      <c r="N1545" s="107" t="n">
        <v>0.65</v>
      </c>
      <c r="O1545" s="107" t="n">
        <v>0.65</v>
      </c>
      <c r="P1545" s="107" t="n">
        <v>0.65</v>
      </c>
      <c r="Q1545" s="107" t="n">
        <v>0.65</v>
      </c>
      <c r="R1545" s="107" t="n">
        <v>0.65</v>
      </c>
      <c r="S1545" s="107" t="n">
        <v>0.65</v>
      </c>
      <c r="T1545" s="107" t="n">
        <v>0.67</v>
      </c>
      <c r="U1545" s="107" t="n">
        <v>0.67</v>
      </c>
      <c r="V1545" s="107" t="n">
        <v>0.67</v>
      </c>
      <c r="W1545" s="107" t="n">
        <v>0.67</v>
      </c>
      <c r="X1545" s="107" t="n">
        <v>0.67</v>
      </c>
      <c r="Y1545" s="107" t="n"/>
      <c r="Z1545" s="107" t="n"/>
      <c r="AA1545" s="107" t="n"/>
      <c r="AB1545" s="107" t="n"/>
      <c r="AC1545" s="107" t="n"/>
      <c r="AD1545" s="107" t="n"/>
      <c r="AE1545" s="107" t="n"/>
      <c r="AF1545" s="107" t="n"/>
      <c r="AG1545" s="107" t="n"/>
      <c r="AH1545" s="107" t="n"/>
      <c r="AI1545" s="107" t="n"/>
      <c r="AJ1545" s="107" t="n"/>
      <c r="AK1545" s="107" t="n"/>
      <c r="AL1545" s="107" t="n"/>
      <c r="AM1545" s="107" t="n"/>
      <c r="AN1545" s="107" t="n"/>
      <c r="AO1545" s="107" t="n"/>
      <c r="AP1545" s="107" t="n"/>
      <c r="AQ1545" s="107" t="n"/>
      <c r="AR1545" s="107" t="n"/>
      <c r="AS1545" s="107" t="n"/>
      <c r="AT1545" s="107" t="n"/>
      <c r="AU1545" s="107" t="n"/>
      <c r="AV1545" s="107" t="n"/>
      <c r="AW1545" s="107" t="n"/>
      <c r="AX1545" s="107" t="n"/>
      <c r="AY1545" s="107" t="n"/>
      <c r="AZ1545" s="107" t="n"/>
      <c r="BA1545" s="107" t="n"/>
      <c r="BB1545" s="107" t="n"/>
      <c r="BC1545" s="107" t="n"/>
      <c r="BD1545" s="107" t="n"/>
      <c r="BE1545" s="107" t="n"/>
      <c r="BF1545" s="107" t="n"/>
      <c r="BG1545" s="107" t="n"/>
      <c r="BH1545" s="107" t="n"/>
      <c r="BI1545" s="107" t="n"/>
      <c r="BJ1545" s="107" t="n"/>
      <c r="BK1545" s="107" t="n"/>
      <c r="BL1545" s="107" t="n"/>
      <c r="BM1545" s="107" t="n"/>
      <c r="BN1545" s="107" t="n"/>
      <c r="BO1545" s="107" t="n"/>
      <c r="BP1545" s="107" t="n"/>
      <c r="BQ1545" s="107" t="n"/>
      <c r="BR1545" s="107" t="n"/>
      <c r="BS1545" s="107" t="n"/>
      <c r="BT1545" s="107" t="n"/>
      <c r="BU1545" s="107" t="n"/>
      <c r="BV1545" s="107" t="n"/>
      <c r="BW1545" s="107" t="n"/>
      <c r="BX1545" s="107" t="n"/>
      <c r="BY1545" s="107" t="n"/>
      <c r="BZ1545" s="107" t="n"/>
      <c r="CA1545" s="107" t="n"/>
      <c r="CB1545" s="107" t="n"/>
      <c r="CC1545" s="107" t="n"/>
      <c r="CD1545" s="107" t="n"/>
      <c r="CE1545" s="107" t="n"/>
      <c r="CF1545" s="107" t="n"/>
      <c r="CG1545" s="107" t="n"/>
      <c r="CH1545" s="107" t="n"/>
      <c r="CI1545" s="107" t="n"/>
      <c r="CJ1545" s="107" t="n"/>
      <c r="CK1545" s="107" t="n"/>
      <c r="CL1545" s="107" t="n"/>
      <c r="CM1545" s="107" t="n"/>
      <c r="CN1545" s="107" t="n"/>
      <c r="CO1545" s="107" t="n"/>
      <c r="CP1545" s="107" t="n"/>
      <c r="CQ1545" s="107" t="n"/>
      <c r="CR1545" s="107" t="n"/>
      <c r="CS1545" s="107" t="n"/>
      <c r="CT1545" s="107" t="n"/>
      <c r="CU1545" s="107" t="n"/>
      <c r="CV1545" s="107" t="n"/>
      <c r="CW1545" s="107" t="n"/>
      <c r="CX1545" s="107" t="n"/>
      <c r="CY1545" s="107" t="n"/>
      <c r="CZ1545" s="107" t="n"/>
    </row>
    <row r="1547">
      <c r="A1547" s="126">
        <f>IF('AS51'!$C$146="","",'AS51'!$C$146)</f>
        <v/>
      </c>
      <c r="B1547" s="68">
        <f>IF($A1547="",0,COUNT($E1548:$CZ1548))</f>
        <v/>
      </c>
      <c r="C1547" s="69">
        <f>IF($B1547=0,0,MAX($E1548:$CZ1548))</f>
        <v/>
      </c>
      <c r="D1547" s="58">
        <f>_xll.BDS($A1547,'Field Check'!$C$44,"headers=y","startcol=1","endcol=7","dir=h","DVD_START_DT",'Field Check'!$C$59,"DVD_END_DT",'Field Check'!$D$59)</f>
        <v/>
      </c>
      <c r="E1547" s="59" t="n"/>
      <c r="F1547" s="59" t="n"/>
      <c r="G1547" s="59" t="n"/>
      <c r="H1547" s="59" t="n"/>
      <c r="I1547" s="59" t="n"/>
      <c r="J1547" s="59" t="n"/>
      <c r="K1547" s="59" t="n"/>
      <c r="L1547" s="59" t="n"/>
      <c r="M1547" s="59" t="n"/>
      <c r="N1547" s="59" t="n"/>
      <c r="O1547" s="59" t="n"/>
      <c r="P1547" s="59" t="n"/>
      <c r="Q1547" s="59" t="n"/>
      <c r="R1547" s="59" t="n"/>
      <c r="S1547" s="59" t="n"/>
      <c r="T1547" s="59" t="n"/>
      <c r="U1547" s="59" t="n"/>
      <c r="V1547" s="59" t="n"/>
      <c r="W1547" s="59" t="n"/>
      <c r="X1547" s="59" t="n"/>
      <c r="Y1547" s="59" t="n"/>
      <c r="Z1547" s="59" t="n"/>
      <c r="AA1547" s="59" t="n"/>
      <c r="AB1547" s="59" t="n"/>
      <c r="AC1547" s="59" t="n"/>
      <c r="AD1547" s="59" t="n"/>
      <c r="AE1547" s="59" t="n"/>
      <c r="AF1547" s="59" t="n"/>
      <c r="AG1547" s="59" t="n"/>
      <c r="AH1547" s="59" t="n"/>
      <c r="AI1547" s="59" t="n"/>
      <c r="AJ1547" s="59" t="n"/>
      <c r="AK1547" s="59" t="n"/>
      <c r="AL1547" s="59" t="n"/>
      <c r="AM1547" s="59" t="n"/>
      <c r="AN1547" s="59" t="n"/>
      <c r="AO1547" s="59" t="n"/>
      <c r="AP1547" s="59" t="n"/>
      <c r="AQ1547" s="59" t="n"/>
      <c r="AR1547" s="59" t="n"/>
      <c r="AS1547" s="59" t="n"/>
      <c r="AT1547" s="59" t="n"/>
      <c r="AU1547" s="59" t="n"/>
      <c r="AV1547" s="59" t="n"/>
      <c r="AW1547" s="59" t="n"/>
      <c r="AX1547" s="59" t="n"/>
      <c r="AY1547" s="59" t="n"/>
      <c r="AZ1547" s="59" t="n"/>
      <c r="BA1547" s="59" t="n"/>
      <c r="BB1547" s="59" t="n"/>
      <c r="BC1547" s="59" t="n"/>
      <c r="BD1547" s="59" t="n"/>
      <c r="BE1547" s="59" t="n"/>
      <c r="BF1547" s="59" t="n"/>
      <c r="BG1547" s="59" t="n"/>
      <c r="BH1547" s="59" t="n"/>
      <c r="BI1547" s="59" t="n"/>
      <c r="BJ1547" s="59" t="n"/>
      <c r="BK1547" s="59" t="n"/>
      <c r="BL1547" s="59" t="n"/>
      <c r="BM1547" s="59" t="n"/>
      <c r="BN1547" s="59" t="n"/>
      <c r="BO1547" s="59" t="n"/>
      <c r="BP1547" s="59" t="n"/>
      <c r="BQ1547" s="59" t="n"/>
      <c r="BR1547" s="59" t="n"/>
      <c r="BS1547" s="59" t="n"/>
      <c r="BT1547" s="59" t="n"/>
      <c r="BU1547" s="59" t="n"/>
      <c r="BV1547" s="59" t="n"/>
      <c r="BW1547" s="59" t="n"/>
      <c r="BX1547" s="59" t="n"/>
      <c r="BY1547" s="59" t="n"/>
      <c r="BZ1547" s="59" t="n"/>
      <c r="CA1547" s="59" t="n"/>
      <c r="CB1547" s="59" t="n"/>
      <c r="CC1547" s="59" t="n"/>
      <c r="CD1547" s="59" t="n"/>
      <c r="CE1547" s="59" t="n"/>
      <c r="CF1547" s="59" t="n"/>
      <c r="CG1547" s="59" t="n"/>
      <c r="CH1547" s="59" t="n"/>
      <c r="CI1547" s="59" t="n"/>
      <c r="CJ1547" s="59" t="n"/>
      <c r="CK1547" s="59" t="n"/>
      <c r="CL1547" s="59" t="n"/>
      <c r="CM1547" s="59" t="n"/>
      <c r="CN1547" s="59" t="n"/>
      <c r="CO1547" s="59" t="n"/>
      <c r="CP1547" s="59" t="n"/>
      <c r="CQ1547" s="59" t="n"/>
      <c r="CR1547" s="59" t="n"/>
      <c r="CS1547" s="59" t="n"/>
      <c r="CT1547" s="59" t="n"/>
      <c r="CU1547" s="59" t="n"/>
      <c r="CV1547" s="59" t="n"/>
      <c r="CW1547" s="59" t="n"/>
      <c r="CX1547" s="59" t="n"/>
      <c r="CY1547" s="59" t="n"/>
      <c r="CZ1547" s="59" t="n"/>
    </row>
    <row r="1548">
      <c r="D1548" s="59" t="n"/>
      <c r="E1548" s="59" t="n"/>
      <c r="F1548" s="59" t="n"/>
      <c r="G1548" s="59" t="n"/>
      <c r="H1548" s="59" t="n"/>
      <c r="I1548" s="59" t="n"/>
      <c r="J1548" s="59" t="n"/>
      <c r="K1548" s="59" t="n"/>
      <c r="L1548" s="59" t="n"/>
      <c r="M1548" s="59" t="n"/>
      <c r="N1548" s="59" t="n"/>
      <c r="O1548" s="59" t="n"/>
      <c r="P1548" s="59" t="n"/>
      <c r="Q1548" s="59" t="n"/>
      <c r="R1548" s="59" t="n"/>
      <c r="S1548" s="59" t="n"/>
      <c r="T1548" s="59" t="n"/>
      <c r="U1548" s="59" t="n"/>
      <c r="V1548" s="59" t="n"/>
      <c r="W1548" s="59" t="n"/>
      <c r="X1548" s="59" t="n"/>
      <c r="Y1548" s="59" t="n"/>
      <c r="Z1548" s="59" t="n"/>
      <c r="AA1548" s="59" t="n"/>
      <c r="AB1548" s="59" t="n"/>
      <c r="AC1548" s="59" t="n"/>
      <c r="AD1548" s="59" t="n"/>
      <c r="AE1548" s="59" t="n"/>
      <c r="AF1548" s="59" t="n"/>
      <c r="AG1548" s="59" t="n"/>
      <c r="AH1548" s="59" t="n"/>
      <c r="AI1548" s="59" t="n"/>
      <c r="AJ1548" s="59" t="n"/>
      <c r="AK1548" s="59" t="n"/>
      <c r="AL1548" s="59" t="n"/>
      <c r="AM1548" s="59" t="n"/>
      <c r="AN1548" s="59" t="n"/>
      <c r="AO1548" s="59" t="n"/>
      <c r="AP1548" s="59" t="n"/>
      <c r="AQ1548" s="59" t="n"/>
      <c r="AR1548" s="59" t="n"/>
      <c r="AS1548" s="59" t="n"/>
      <c r="AT1548" s="59" t="n"/>
      <c r="AU1548" s="59" t="n"/>
      <c r="AV1548" s="59" t="n"/>
      <c r="AW1548" s="59" t="n"/>
      <c r="AX1548" s="59" t="n"/>
      <c r="AY1548" s="59" t="n"/>
      <c r="AZ1548" s="59" t="n"/>
      <c r="BA1548" s="59" t="n"/>
      <c r="BB1548" s="59" t="n"/>
      <c r="BC1548" s="59" t="n"/>
      <c r="BD1548" s="59" t="n"/>
      <c r="BE1548" s="59" t="n"/>
      <c r="BF1548" s="59" t="n"/>
      <c r="BG1548" s="59" t="n"/>
      <c r="BH1548" s="59" t="n"/>
      <c r="BI1548" s="59" t="n"/>
      <c r="BJ1548" s="59" t="n"/>
      <c r="BK1548" s="59" t="n"/>
      <c r="BL1548" s="59" t="n"/>
      <c r="BM1548" s="59" t="n"/>
      <c r="BN1548" s="59" t="n"/>
      <c r="BO1548" s="59" t="n"/>
      <c r="BP1548" s="59" t="n"/>
      <c r="BQ1548" s="59" t="n"/>
      <c r="BR1548" s="59" t="n"/>
      <c r="BS1548" s="59" t="n"/>
      <c r="BT1548" s="59" t="n"/>
      <c r="BU1548" s="59" t="n"/>
      <c r="BV1548" s="59" t="n"/>
      <c r="BW1548" s="59" t="n"/>
      <c r="BX1548" s="59" t="n"/>
      <c r="BY1548" s="59" t="n"/>
      <c r="BZ1548" s="59" t="n"/>
      <c r="CA1548" s="59" t="n"/>
      <c r="CB1548" s="59" t="n"/>
      <c r="CC1548" s="59" t="n"/>
      <c r="CD1548" s="59" t="n"/>
      <c r="CE1548" s="59" t="n"/>
      <c r="CF1548" s="59" t="n"/>
      <c r="CG1548" s="59" t="n"/>
      <c r="CH1548" s="59" t="n"/>
      <c r="CI1548" s="59" t="n"/>
      <c r="CJ1548" s="59" t="n"/>
      <c r="CK1548" s="59" t="n"/>
      <c r="CL1548" s="59" t="n"/>
      <c r="CM1548" s="59" t="n"/>
      <c r="CN1548" s="59" t="n"/>
      <c r="CO1548" s="59" t="n"/>
      <c r="CP1548" s="59" t="n"/>
      <c r="CQ1548" s="59" t="n"/>
      <c r="CR1548" s="59" t="n"/>
      <c r="CS1548" s="59" t="n"/>
      <c r="CT1548" s="59" t="n"/>
      <c r="CU1548" s="59" t="n"/>
      <c r="CV1548" s="59" t="n"/>
      <c r="CW1548" s="59" t="n"/>
      <c r="CX1548" s="59" t="n"/>
      <c r="CY1548" s="59" t="n"/>
      <c r="CZ1548" s="59" t="n"/>
    </row>
    <row r="1549">
      <c r="D1549" s="59" t="n"/>
      <c r="E1549" s="59" t="n"/>
      <c r="F1549" s="59" t="n"/>
      <c r="G1549" s="59" t="n"/>
      <c r="H1549" s="59" t="n"/>
      <c r="I1549" s="59" t="n"/>
      <c r="J1549" s="59" t="n"/>
      <c r="K1549" s="59" t="n"/>
      <c r="L1549" s="59" t="n"/>
      <c r="M1549" s="59" t="n"/>
      <c r="N1549" s="59" t="n"/>
      <c r="O1549" s="59" t="n"/>
      <c r="P1549" s="59" t="n"/>
      <c r="Q1549" s="59" t="n"/>
      <c r="R1549" s="59" t="n"/>
      <c r="S1549" s="59" t="n"/>
      <c r="T1549" s="59" t="n"/>
      <c r="U1549" s="59" t="n"/>
      <c r="V1549" s="59" t="n"/>
      <c r="W1549" s="59" t="n"/>
      <c r="X1549" s="59" t="n"/>
      <c r="Y1549" s="59" t="n"/>
      <c r="Z1549" s="59" t="n"/>
      <c r="AA1549" s="59" t="n"/>
      <c r="AB1549" s="59" t="n"/>
      <c r="AC1549" s="59" t="n"/>
      <c r="AD1549" s="59" t="n"/>
      <c r="AE1549" s="59" t="n"/>
      <c r="AF1549" s="59" t="n"/>
      <c r="AG1549" s="59" t="n"/>
      <c r="AH1549" s="59" t="n"/>
      <c r="AI1549" s="59" t="n"/>
      <c r="AJ1549" s="59" t="n"/>
      <c r="AK1549" s="59" t="n"/>
      <c r="AL1549" s="59" t="n"/>
      <c r="AM1549" s="59" t="n"/>
      <c r="AN1549" s="59" t="n"/>
      <c r="AO1549" s="59" t="n"/>
      <c r="AP1549" s="59" t="n"/>
      <c r="AQ1549" s="59" t="n"/>
      <c r="AR1549" s="59" t="n"/>
      <c r="AS1549" s="59" t="n"/>
      <c r="AT1549" s="59" t="n"/>
      <c r="AU1549" s="59" t="n"/>
      <c r="AV1549" s="59" t="n"/>
      <c r="AW1549" s="59" t="n"/>
      <c r="AX1549" s="59" t="n"/>
      <c r="AY1549" s="59" t="n"/>
      <c r="AZ1549" s="59" t="n"/>
      <c r="BA1549" s="59" t="n"/>
      <c r="BB1549" s="59" t="n"/>
      <c r="BC1549" s="59" t="n"/>
      <c r="BD1549" s="59" t="n"/>
      <c r="BE1549" s="59" t="n"/>
      <c r="BF1549" s="59" t="n"/>
      <c r="BG1549" s="59" t="n"/>
      <c r="BH1549" s="59" t="n"/>
      <c r="BI1549" s="59" t="n"/>
      <c r="BJ1549" s="59" t="n"/>
      <c r="BK1549" s="59" t="n"/>
      <c r="BL1549" s="59" t="n"/>
      <c r="BM1549" s="59" t="n"/>
      <c r="BN1549" s="59" t="n"/>
      <c r="BO1549" s="59" t="n"/>
      <c r="BP1549" s="59" t="n"/>
      <c r="BQ1549" s="59" t="n"/>
      <c r="BR1549" s="59" t="n"/>
      <c r="BS1549" s="59" t="n"/>
      <c r="BT1549" s="59" t="n"/>
      <c r="BU1549" s="59" t="n"/>
      <c r="BV1549" s="59" t="n"/>
      <c r="BW1549" s="59" t="n"/>
      <c r="BX1549" s="59" t="n"/>
      <c r="BY1549" s="59" t="n"/>
      <c r="BZ1549" s="59" t="n"/>
      <c r="CA1549" s="59" t="n"/>
      <c r="CB1549" s="59" t="n"/>
      <c r="CC1549" s="59" t="n"/>
      <c r="CD1549" s="59" t="n"/>
      <c r="CE1549" s="59" t="n"/>
      <c r="CF1549" s="59" t="n"/>
      <c r="CG1549" s="59" t="n"/>
      <c r="CH1549" s="59" t="n"/>
      <c r="CI1549" s="59" t="n"/>
      <c r="CJ1549" s="59" t="n"/>
      <c r="CK1549" s="59" t="n"/>
      <c r="CL1549" s="59" t="n"/>
      <c r="CM1549" s="59" t="n"/>
      <c r="CN1549" s="59" t="n"/>
      <c r="CO1549" s="59" t="n"/>
      <c r="CP1549" s="59" t="n"/>
      <c r="CQ1549" s="59" t="n"/>
      <c r="CR1549" s="59" t="n"/>
      <c r="CS1549" s="59" t="n"/>
      <c r="CT1549" s="59" t="n"/>
      <c r="CU1549" s="59" t="n"/>
      <c r="CV1549" s="59" t="n"/>
      <c r="CW1549" s="59" t="n"/>
      <c r="CX1549" s="59" t="n"/>
      <c r="CY1549" s="59" t="n"/>
      <c r="CZ1549" s="59" t="n"/>
    </row>
    <row r="1550">
      <c r="D1550" s="59" t="n"/>
      <c r="E1550" s="59" t="n"/>
      <c r="F1550" s="59" t="n"/>
      <c r="G1550" s="59" t="n"/>
      <c r="H1550" s="59" t="n"/>
      <c r="I1550" s="59" t="n"/>
      <c r="J1550" s="59" t="n"/>
      <c r="K1550" s="59" t="n"/>
      <c r="L1550" s="59" t="n"/>
      <c r="M1550" s="59" t="n"/>
      <c r="N1550" s="59" t="n"/>
      <c r="O1550" s="59" t="n"/>
      <c r="P1550" s="59" t="n"/>
      <c r="Q1550" s="59" t="n"/>
      <c r="R1550" s="59" t="n"/>
      <c r="S1550" s="59" t="n"/>
      <c r="T1550" s="59" t="n"/>
      <c r="U1550" s="59" t="n"/>
      <c r="V1550" s="59" t="n"/>
      <c r="W1550" s="59" t="n"/>
      <c r="X1550" s="59" t="n"/>
      <c r="Y1550" s="59" t="n"/>
      <c r="Z1550" s="59" t="n"/>
      <c r="AA1550" s="59" t="n"/>
      <c r="AB1550" s="59" t="n"/>
      <c r="AC1550" s="59" t="n"/>
      <c r="AD1550" s="59" t="n"/>
      <c r="AE1550" s="59" t="n"/>
      <c r="AF1550" s="59" t="n"/>
      <c r="AG1550" s="59" t="n"/>
      <c r="AH1550" s="59" t="n"/>
      <c r="AI1550" s="59" t="n"/>
      <c r="AJ1550" s="59" t="n"/>
      <c r="AK1550" s="59" t="n"/>
      <c r="AL1550" s="59" t="n"/>
      <c r="AM1550" s="59" t="n"/>
      <c r="AN1550" s="59" t="n"/>
      <c r="AO1550" s="59" t="n"/>
      <c r="AP1550" s="59" t="n"/>
      <c r="AQ1550" s="59" t="n"/>
      <c r="AR1550" s="59" t="n"/>
      <c r="AS1550" s="59" t="n"/>
      <c r="AT1550" s="59" t="n"/>
      <c r="AU1550" s="59" t="n"/>
      <c r="AV1550" s="59" t="n"/>
      <c r="AW1550" s="59" t="n"/>
      <c r="AX1550" s="59" t="n"/>
      <c r="AY1550" s="59" t="n"/>
      <c r="AZ1550" s="59" t="n"/>
      <c r="BA1550" s="59" t="n"/>
      <c r="BB1550" s="59" t="n"/>
      <c r="BC1550" s="59" t="n"/>
      <c r="BD1550" s="59" t="n"/>
      <c r="BE1550" s="59" t="n"/>
      <c r="BF1550" s="59" t="n"/>
      <c r="BG1550" s="59" t="n"/>
      <c r="BH1550" s="59" t="n"/>
      <c r="BI1550" s="59" t="n"/>
      <c r="BJ1550" s="59" t="n"/>
      <c r="BK1550" s="59" t="n"/>
      <c r="BL1550" s="59" t="n"/>
      <c r="BM1550" s="59" t="n"/>
      <c r="BN1550" s="59" t="n"/>
      <c r="BO1550" s="59" t="n"/>
      <c r="BP1550" s="59" t="n"/>
      <c r="BQ1550" s="59" t="n"/>
      <c r="BR1550" s="59" t="n"/>
      <c r="BS1550" s="59" t="n"/>
      <c r="BT1550" s="59" t="n"/>
      <c r="BU1550" s="59" t="n"/>
      <c r="BV1550" s="59" t="n"/>
      <c r="BW1550" s="59" t="n"/>
      <c r="BX1550" s="59" t="n"/>
      <c r="BY1550" s="59" t="n"/>
      <c r="BZ1550" s="59" t="n"/>
      <c r="CA1550" s="59" t="n"/>
      <c r="CB1550" s="59" t="n"/>
      <c r="CC1550" s="59" t="n"/>
      <c r="CD1550" s="59" t="n"/>
      <c r="CE1550" s="59" t="n"/>
      <c r="CF1550" s="59" t="n"/>
      <c r="CG1550" s="59" t="n"/>
      <c r="CH1550" s="59" t="n"/>
      <c r="CI1550" s="59" t="n"/>
      <c r="CJ1550" s="59" t="n"/>
      <c r="CK1550" s="59" t="n"/>
      <c r="CL1550" s="59" t="n"/>
      <c r="CM1550" s="59" t="n"/>
      <c r="CN1550" s="59" t="n"/>
      <c r="CO1550" s="59" t="n"/>
      <c r="CP1550" s="59" t="n"/>
      <c r="CQ1550" s="59" t="n"/>
      <c r="CR1550" s="59" t="n"/>
      <c r="CS1550" s="59" t="n"/>
      <c r="CT1550" s="59" t="n"/>
      <c r="CU1550" s="59" t="n"/>
      <c r="CV1550" s="59" t="n"/>
      <c r="CW1550" s="59" t="n"/>
      <c r="CX1550" s="59" t="n"/>
      <c r="CY1550" s="59" t="n"/>
      <c r="CZ1550" s="59" t="n"/>
    </row>
    <row r="1551">
      <c r="D1551" s="107" t="n"/>
      <c r="E1551" s="107" t="n"/>
      <c r="F1551" s="107" t="n"/>
      <c r="G1551" s="107" t="n"/>
      <c r="H1551" s="107" t="n"/>
      <c r="I1551" s="107" t="n"/>
      <c r="J1551" s="107" t="n"/>
      <c r="K1551" s="107" t="n"/>
      <c r="L1551" s="107" t="n"/>
      <c r="M1551" s="107" t="n"/>
      <c r="N1551" s="107" t="n"/>
      <c r="O1551" s="107" t="n"/>
      <c r="P1551" s="107" t="n"/>
      <c r="Q1551" s="107" t="n"/>
      <c r="R1551" s="107" t="n"/>
      <c r="S1551" s="107" t="n"/>
      <c r="T1551" s="107" t="n"/>
      <c r="U1551" s="107" t="n"/>
      <c r="V1551" s="107" t="n"/>
      <c r="W1551" s="107" t="n"/>
      <c r="X1551" s="107" t="n"/>
      <c r="Y1551" s="107" t="n"/>
      <c r="Z1551" s="107" t="n"/>
      <c r="AA1551" s="107" t="n"/>
      <c r="AB1551" s="107" t="n"/>
      <c r="AC1551" s="107" t="n"/>
      <c r="AD1551" s="107" t="n"/>
      <c r="AE1551" s="107" t="n"/>
      <c r="AF1551" s="107" t="n"/>
      <c r="AG1551" s="107" t="n"/>
      <c r="AH1551" s="107" t="n"/>
      <c r="AI1551" s="107" t="n"/>
      <c r="AJ1551" s="107" t="n"/>
      <c r="AK1551" s="107" t="n"/>
      <c r="AL1551" s="107" t="n"/>
      <c r="AM1551" s="107" t="n"/>
      <c r="AN1551" s="107" t="n"/>
      <c r="AO1551" s="107" t="n"/>
      <c r="AP1551" s="107" t="n"/>
      <c r="AQ1551" s="107" t="n"/>
      <c r="AR1551" s="107" t="n"/>
      <c r="AS1551" s="107" t="n"/>
      <c r="AT1551" s="107" t="n"/>
      <c r="AU1551" s="107" t="n"/>
      <c r="AV1551" s="107" t="n"/>
      <c r="AW1551" s="107" t="n"/>
      <c r="AX1551" s="107" t="n"/>
      <c r="AY1551" s="107" t="n"/>
      <c r="AZ1551" s="107" t="n"/>
      <c r="BA1551" s="107" t="n"/>
      <c r="BB1551" s="107" t="n"/>
      <c r="BC1551" s="107" t="n"/>
      <c r="BD1551" s="107" t="n"/>
      <c r="BE1551" s="107" t="n"/>
      <c r="BF1551" s="107" t="n"/>
      <c r="BG1551" s="107" t="n"/>
      <c r="BH1551" s="107" t="n"/>
      <c r="BI1551" s="107" t="n"/>
      <c r="BJ1551" s="107" t="n"/>
      <c r="BK1551" s="107" t="n"/>
      <c r="BL1551" s="107" t="n"/>
      <c r="BM1551" s="107" t="n"/>
      <c r="BN1551" s="107" t="n"/>
      <c r="BO1551" s="107" t="n"/>
      <c r="BP1551" s="107" t="n"/>
      <c r="BQ1551" s="107" t="n"/>
      <c r="BR1551" s="107" t="n"/>
      <c r="BS1551" s="107" t="n"/>
      <c r="BT1551" s="107" t="n"/>
      <c r="BU1551" s="107" t="n"/>
      <c r="BV1551" s="107" t="n"/>
      <c r="BW1551" s="107" t="n"/>
      <c r="BX1551" s="107" t="n"/>
      <c r="BY1551" s="107" t="n"/>
      <c r="BZ1551" s="107" t="n"/>
      <c r="CA1551" s="107" t="n"/>
      <c r="CB1551" s="107" t="n"/>
      <c r="CC1551" s="107" t="n"/>
      <c r="CD1551" s="107" t="n"/>
      <c r="CE1551" s="107" t="n"/>
      <c r="CF1551" s="107" t="n"/>
      <c r="CG1551" s="107" t="n"/>
      <c r="CH1551" s="107" t="n"/>
      <c r="CI1551" s="107" t="n"/>
      <c r="CJ1551" s="107" t="n"/>
      <c r="CK1551" s="107" t="n"/>
      <c r="CL1551" s="107" t="n"/>
      <c r="CM1551" s="107" t="n"/>
      <c r="CN1551" s="107" t="n"/>
      <c r="CO1551" s="107" t="n"/>
      <c r="CP1551" s="107" t="n"/>
      <c r="CQ1551" s="107" t="n"/>
      <c r="CR1551" s="107" t="n"/>
      <c r="CS1551" s="107" t="n"/>
      <c r="CT1551" s="107" t="n"/>
      <c r="CU1551" s="107" t="n"/>
      <c r="CV1551" s="107" t="n"/>
      <c r="CW1551" s="107" t="n"/>
      <c r="CX1551" s="107" t="n"/>
      <c r="CY1551" s="107" t="n"/>
      <c r="CZ1551" s="107" t="n"/>
    </row>
    <row r="1554">
      <c r="A1554" s="2">
        <f>IF($A1547="","","   projections")</f>
        <v/>
      </c>
      <c r="B1554" s="68">
        <f>IF($A1547="",0,COUNT($E1555:$CZ1555))</f>
        <v/>
      </c>
      <c r="C1554" s="69">
        <f>IF($B1554=0,0,MAX($E1555:$CZ1555))</f>
        <v/>
      </c>
      <c r="D1554" s="58">
        <f>_xll.BDS($A1547,'Field Check'!$C$42,"headers=y","startcol=1","endcol=3","dir=h","cols=21;rows=3")</f>
        <v/>
      </c>
      <c r="E1554" s="59" t="n">
        <v>46259</v>
      </c>
      <c r="F1554" s="59" t="n">
        <v>46437</v>
      </c>
      <c r="G1554" s="59" t="n">
        <v>46619</v>
      </c>
      <c r="H1554" s="59" t="n">
        <v>46801</v>
      </c>
      <c r="I1554" s="59" t="n">
        <v>46983</v>
      </c>
      <c r="J1554" s="59" t="n">
        <v>47165</v>
      </c>
      <c r="K1554" s="59" t="n">
        <v>47354</v>
      </c>
      <c r="L1554" s="59" t="n">
        <v>47536</v>
      </c>
      <c r="M1554" s="59" t="n">
        <v>47718</v>
      </c>
      <c r="N1554" s="59" t="n">
        <v>47900</v>
      </c>
      <c r="O1554" s="59" t="n">
        <v>48082</v>
      </c>
      <c r="P1554" s="59" t="n">
        <v>48264</v>
      </c>
      <c r="Q1554" s="59" t="n">
        <v>48446</v>
      </c>
      <c r="R1554" s="59" t="n">
        <v>48628</v>
      </c>
      <c r="S1554" s="59" t="n">
        <v>48810</v>
      </c>
      <c r="T1554" s="59" t="n">
        <v>48992</v>
      </c>
      <c r="U1554" s="59" t="n">
        <v>49174</v>
      </c>
      <c r="V1554" s="59" t="n">
        <v>49363</v>
      </c>
      <c r="W1554" s="59" t="n">
        <v>49545</v>
      </c>
      <c r="X1554" s="59" t="n">
        <v>49727</v>
      </c>
      <c r="Y1554" s="59" t="n"/>
      <c r="Z1554" s="59" t="n"/>
      <c r="AA1554" s="59" t="n"/>
      <c r="AB1554" s="59" t="n"/>
      <c r="AC1554" s="59" t="n"/>
      <c r="AD1554" s="59" t="n"/>
      <c r="AE1554" s="59" t="n"/>
      <c r="AF1554" s="59" t="n"/>
      <c r="AG1554" s="59" t="n"/>
      <c r="AH1554" s="59" t="n"/>
      <c r="AI1554" s="59" t="n"/>
      <c r="AJ1554" s="59" t="n"/>
      <c r="AK1554" s="59" t="n"/>
      <c r="AL1554" s="59" t="n"/>
      <c r="AM1554" s="59" t="n"/>
      <c r="AN1554" s="59" t="n"/>
      <c r="AO1554" s="59" t="n"/>
      <c r="AP1554" s="59" t="n"/>
      <c r="AQ1554" s="59" t="n"/>
      <c r="AR1554" s="59" t="n"/>
      <c r="AS1554" s="59" t="n"/>
      <c r="AT1554" s="59" t="n"/>
      <c r="AU1554" s="59" t="n"/>
      <c r="AV1554" s="59" t="n"/>
      <c r="AW1554" s="59" t="n"/>
      <c r="AX1554" s="59" t="n"/>
      <c r="AY1554" s="59" t="n"/>
      <c r="AZ1554" s="59" t="n"/>
      <c r="BA1554" s="59" t="n"/>
      <c r="BB1554" s="59" t="n"/>
      <c r="BC1554" s="59" t="n"/>
      <c r="BD1554" s="59" t="n"/>
      <c r="BE1554" s="59" t="n"/>
      <c r="BF1554" s="59" t="n"/>
      <c r="BG1554" s="59" t="n"/>
      <c r="BH1554" s="59" t="n"/>
      <c r="BI1554" s="59" t="n"/>
      <c r="BJ1554" s="59" t="n"/>
      <c r="BK1554" s="59" t="n"/>
      <c r="BL1554" s="59" t="n"/>
      <c r="BM1554" s="59" t="n"/>
      <c r="BN1554" s="59" t="n"/>
      <c r="BO1554" s="59" t="n"/>
      <c r="BP1554" s="59" t="n"/>
      <c r="BQ1554" s="59" t="n"/>
      <c r="BR1554" s="59" t="n"/>
      <c r="BS1554" s="59" t="n"/>
      <c r="BT1554" s="59" t="n"/>
      <c r="BU1554" s="59" t="n"/>
      <c r="BV1554" s="59" t="n"/>
      <c r="BW1554" s="59" t="n"/>
      <c r="BX1554" s="59" t="n"/>
      <c r="BY1554" s="59" t="n"/>
      <c r="BZ1554" s="59" t="n"/>
      <c r="CA1554" s="59" t="n"/>
      <c r="CB1554" s="59" t="n"/>
      <c r="CC1554" s="59" t="n"/>
      <c r="CD1554" s="59" t="n"/>
      <c r="CE1554" s="59" t="n"/>
      <c r="CF1554" s="59" t="n"/>
      <c r="CG1554" s="59" t="n"/>
      <c r="CH1554" s="59" t="n"/>
      <c r="CI1554" s="59" t="n"/>
      <c r="CJ1554" s="59" t="n"/>
      <c r="CK1554" s="59" t="n"/>
      <c r="CL1554" s="59" t="n"/>
      <c r="CM1554" s="59" t="n"/>
      <c r="CN1554" s="59" t="n"/>
      <c r="CO1554" s="59" t="n"/>
      <c r="CP1554" s="59" t="n"/>
      <c r="CQ1554" s="59" t="n"/>
      <c r="CR1554" s="59" t="n"/>
      <c r="CS1554" s="59" t="n"/>
      <c r="CT1554" s="59" t="n"/>
      <c r="CU1554" s="59" t="n"/>
      <c r="CV1554" s="59" t="n"/>
      <c r="CW1554" s="59" t="n"/>
      <c r="CX1554" s="59" t="n"/>
      <c r="CY1554" s="59" t="n"/>
      <c r="CZ1554" s="59" t="n"/>
    </row>
    <row r="1555">
      <c r="D1555" s="59" t="inlineStr">
        <is>
          <t>Ex-Date</t>
        </is>
      </c>
      <c r="E1555" s="59" t="n">
        <v>46309</v>
      </c>
      <c r="F1555" s="59" t="n">
        <v>46463</v>
      </c>
      <c r="G1555" s="59" t="n">
        <v>46673</v>
      </c>
      <c r="H1555" s="59" t="n">
        <v>46827</v>
      </c>
      <c r="I1555" s="59" t="n">
        <v>47037</v>
      </c>
      <c r="J1555" s="59" t="n">
        <v>47198</v>
      </c>
      <c r="K1555" s="59" t="n">
        <v>47408</v>
      </c>
      <c r="L1555" s="59" t="n">
        <v>47562</v>
      </c>
      <c r="M1555" s="59" t="n">
        <v>47772</v>
      </c>
      <c r="N1555" s="59" t="n">
        <v>47926</v>
      </c>
      <c r="O1555" s="59" t="n">
        <v>48136</v>
      </c>
      <c r="P1555" s="59" t="n">
        <v>48290</v>
      </c>
      <c r="Q1555" s="59" t="n">
        <v>48500</v>
      </c>
      <c r="R1555" s="59" t="n">
        <v>48654</v>
      </c>
      <c r="S1555" s="59" t="n">
        <v>48864</v>
      </c>
      <c r="T1555" s="59" t="n">
        <v>49018</v>
      </c>
      <c r="U1555" s="59" t="n">
        <v>49235</v>
      </c>
      <c r="V1555" s="59" t="n">
        <v>49389</v>
      </c>
      <c r="W1555" s="59" t="n">
        <v>49599</v>
      </c>
      <c r="X1555" s="59" t="n">
        <v>49753</v>
      </c>
      <c r="Y1555" s="59" t="n"/>
      <c r="Z1555" s="59" t="n"/>
      <c r="AA1555" s="59" t="n"/>
      <c r="AB1555" s="59" t="n"/>
      <c r="AC1555" s="59" t="n"/>
      <c r="AD1555" s="59" t="n"/>
      <c r="AE1555" s="59" t="n"/>
      <c r="AF1555" s="59" t="n"/>
      <c r="AG1555" s="59" t="n"/>
      <c r="AH1555" s="59" t="n"/>
      <c r="AI1555" s="59" t="n"/>
      <c r="AJ1555" s="59" t="n"/>
      <c r="AK1555" s="59" t="n"/>
      <c r="AL1555" s="59" t="n"/>
      <c r="AM1555" s="59" t="n"/>
      <c r="AN1555" s="59" t="n"/>
      <c r="AO1555" s="59" t="n"/>
      <c r="AP1555" s="59" t="n"/>
      <c r="AQ1555" s="59" t="n"/>
      <c r="AR1555" s="59" t="n"/>
      <c r="AS1555" s="59" t="n"/>
      <c r="AT1555" s="59" t="n"/>
      <c r="AU1555" s="59" t="n"/>
      <c r="AV1555" s="59" t="n"/>
      <c r="AW1555" s="59" t="n"/>
      <c r="AX1555" s="59" t="n"/>
      <c r="AY1555" s="59" t="n"/>
      <c r="AZ1555" s="59" t="n"/>
      <c r="BA1555" s="59" t="n"/>
      <c r="BB1555" s="59" t="n"/>
      <c r="BC1555" s="59" t="n"/>
      <c r="BD1555" s="59" t="n"/>
      <c r="BE1555" s="59" t="n"/>
      <c r="BF1555" s="59" t="n"/>
      <c r="BG1555" s="59" t="n"/>
      <c r="BH1555" s="59" t="n"/>
      <c r="BI1555" s="59" t="n"/>
      <c r="BJ1555" s="59" t="n"/>
      <c r="BK1555" s="59" t="n"/>
      <c r="BL1555" s="59" t="n"/>
      <c r="BM1555" s="59" t="n"/>
      <c r="BN1555" s="59" t="n"/>
      <c r="BO1555" s="59" t="n"/>
      <c r="BP1555" s="59" t="n"/>
      <c r="BQ1555" s="59" t="n"/>
      <c r="BR1555" s="59" t="n"/>
      <c r="BS1555" s="59" t="n"/>
      <c r="BT1555" s="59" t="n"/>
      <c r="BU1555" s="59" t="n"/>
      <c r="BV1555" s="59" t="n"/>
      <c r="BW1555" s="59" t="n"/>
      <c r="BX1555" s="59" t="n"/>
      <c r="BY1555" s="59" t="n"/>
      <c r="BZ1555" s="59" t="n"/>
      <c r="CA1555" s="59" t="n"/>
      <c r="CB1555" s="59" t="n"/>
      <c r="CC1555" s="59" t="n"/>
      <c r="CD1555" s="59" t="n"/>
      <c r="CE1555" s="59" t="n"/>
      <c r="CF1555" s="59" t="n"/>
      <c r="CG1555" s="59" t="n"/>
      <c r="CH1555" s="59" t="n"/>
      <c r="CI1555" s="59" t="n"/>
      <c r="CJ1555" s="59" t="n"/>
      <c r="CK1555" s="59" t="n"/>
      <c r="CL1555" s="59" t="n"/>
      <c r="CM1555" s="59" t="n"/>
      <c r="CN1555" s="59" t="n"/>
      <c r="CO1555" s="59" t="n"/>
      <c r="CP1555" s="59" t="n"/>
      <c r="CQ1555" s="59" t="n"/>
      <c r="CR1555" s="59" t="n"/>
      <c r="CS1555" s="59" t="n"/>
      <c r="CT1555" s="59" t="n"/>
      <c r="CU1555" s="59" t="n"/>
      <c r="CV1555" s="59" t="n"/>
      <c r="CW1555" s="59" t="n"/>
      <c r="CX1555" s="59" t="n"/>
      <c r="CY1555" s="59" t="n"/>
      <c r="CZ1555" s="59" t="n"/>
    </row>
    <row r="1556">
      <c r="D1556" s="107" t="inlineStr">
        <is>
          <t>Amount Per Share</t>
        </is>
      </c>
      <c r="E1556" s="107" t="n">
        <v>0.045</v>
      </c>
      <c r="F1556" s="107" t="n">
        <v>0.035</v>
      </c>
      <c r="G1556" s="107" t="n">
        <v>0.05</v>
      </c>
      <c r="H1556" s="107" t="n">
        <v>0.0375</v>
      </c>
      <c r="I1556" s="107" t="n">
        <v>0.0525</v>
      </c>
      <c r="J1556" s="107" t="n">
        <v>0.0425</v>
      </c>
      <c r="K1556" s="107" t="n">
        <v>0.0575</v>
      </c>
      <c r="L1556" s="107" t="n">
        <v>0.04</v>
      </c>
      <c r="M1556" s="107" t="n">
        <v>0.0575</v>
      </c>
      <c r="N1556" s="107" t="n">
        <v>0.04</v>
      </c>
      <c r="O1556" s="107" t="n">
        <v>0.0575</v>
      </c>
      <c r="P1556" s="107" t="n">
        <v>0.0425</v>
      </c>
      <c r="Q1556" s="107" t="n">
        <v>0.0575</v>
      </c>
      <c r="R1556" s="107" t="n">
        <v>0.0425</v>
      </c>
      <c r="S1556" s="107" t="n">
        <v>0.06</v>
      </c>
      <c r="T1556" s="107" t="n">
        <v>0.0425</v>
      </c>
      <c r="U1556" s="107" t="n">
        <v>0.06</v>
      </c>
      <c r="V1556" s="107" t="n">
        <v>0.0425</v>
      </c>
      <c r="W1556" s="107" t="n">
        <v>0.06</v>
      </c>
      <c r="X1556" s="107" t="n">
        <v>0.0425</v>
      </c>
      <c r="Y1556" s="107" t="n"/>
      <c r="Z1556" s="107" t="n"/>
      <c r="AA1556" s="107" t="n"/>
      <c r="AB1556" s="107" t="n"/>
      <c r="AC1556" s="107" t="n"/>
      <c r="AD1556" s="107" t="n"/>
      <c r="AE1556" s="107" t="n"/>
      <c r="AF1556" s="107" t="n"/>
      <c r="AG1556" s="107" t="n"/>
      <c r="AH1556" s="107" t="n"/>
      <c r="AI1556" s="107" t="n"/>
      <c r="AJ1556" s="107" t="n"/>
      <c r="AK1556" s="107" t="n"/>
      <c r="AL1556" s="107" t="n"/>
      <c r="AM1556" s="107" t="n"/>
      <c r="AN1556" s="107" t="n"/>
      <c r="AO1556" s="107" t="n"/>
      <c r="AP1556" s="107" t="n"/>
      <c r="AQ1556" s="107" t="n"/>
      <c r="AR1556" s="107" t="n"/>
      <c r="AS1556" s="107" t="n"/>
      <c r="AT1556" s="107" t="n"/>
      <c r="AU1556" s="107" t="n"/>
      <c r="AV1556" s="107" t="n"/>
      <c r="AW1556" s="107" t="n"/>
      <c r="AX1556" s="107" t="n"/>
      <c r="AY1556" s="107" t="n"/>
      <c r="AZ1556" s="107" t="n"/>
      <c r="BA1556" s="107" t="n"/>
      <c r="BB1556" s="107" t="n"/>
      <c r="BC1556" s="107" t="n"/>
      <c r="BD1556" s="107" t="n"/>
      <c r="BE1556" s="107" t="n"/>
      <c r="BF1556" s="107" t="n"/>
      <c r="BG1556" s="107" t="n"/>
      <c r="BH1556" s="107" t="n"/>
      <c r="BI1556" s="107" t="n"/>
      <c r="BJ1556" s="107" t="n"/>
      <c r="BK1556" s="107" t="n"/>
      <c r="BL1556" s="107" t="n"/>
      <c r="BM1556" s="107" t="n"/>
      <c r="BN1556" s="107" t="n"/>
      <c r="BO1556" s="107" t="n"/>
      <c r="BP1556" s="107" t="n"/>
      <c r="BQ1556" s="107" t="n"/>
      <c r="BR1556" s="107" t="n"/>
      <c r="BS1556" s="107" t="n"/>
      <c r="BT1556" s="107" t="n"/>
      <c r="BU1556" s="107" t="n"/>
      <c r="BV1556" s="107" t="n"/>
      <c r="BW1556" s="107" t="n"/>
      <c r="BX1556" s="107" t="n"/>
      <c r="BY1556" s="107" t="n"/>
      <c r="BZ1556" s="107" t="n"/>
      <c r="CA1556" s="107" t="n"/>
      <c r="CB1556" s="107" t="n"/>
      <c r="CC1556" s="107" t="n"/>
      <c r="CD1556" s="107" t="n"/>
      <c r="CE1556" s="107" t="n"/>
      <c r="CF1556" s="107" t="n"/>
      <c r="CG1556" s="107" t="n"/>
      <c r="CH1556" s="107" t="n"/>
      <c r="CI1556" s="107" t="n"/>
      <c r="CJ1556" s="107" t="n"/>
      <c r="CK1556" s="107" t="n"/>
      <c r="CL1556" s="107" t="n"/>
      <c r="CM1556" s="107" t="n"/>
      <c r="CN1556" s="107" t="n"/>
      <c r="CO1556" s="107" t="n"/>
      <c r="CP1556" s="107" t="n"/>
      <c r="CQ1556" s="107" t="n"/>
      <c r="CR1556" s="107" t="n"/>
      <c r="CS1556" s="107" t="n"/>
      <c r="CT1556" s="107" t="n"/>
      <c r="CU1556" s="107" t="n"/>
      <c r="CV1556" s="107" t="n"/>
      <c r="CW1556" s="107" t="n"/>
      <c r="CX1556" s="107" t="n"/>
      <c r="CY1556" s="107" t="n"/>
      <c r="CZ1556" s="107" t="n"/>
    </row>
    <row r="1558">
      <c r="A1558" s="126">
        <f>IF('AS51'!$C$147="","",'AS51'!$C$147)</f>
        <v/>
      </c>
      <c r="B1558" s="68">
        <f>IF($A1558="",0,COUNT($E1559:$CZ1559))</f>
        <v/>
      </c>
      <c r="C1558" s="69">
        <f>IF($B1558=0,0,MAX($E1559:$CZ1559))</f>
        <v/>
      </c>
      <c r="D1558" s="58">
        <f>_xll.BDS($A1558,'Field Check'!$C$44,"headers=y","startcol=1","endcol=7","dir=h","DVD_START_DT",'Field Check'!$C$59,"DVD_END_DT",'Field Check'!$D$59)</f>
        <v/>
      </c>
      <c r="E1558" s="59" t="n"/>
      <c r="F1558" s="59" t="n"/>
      <c r="G1558" s="59" t="n"/>
      <c r="H1558" s="59" t="n"/>
      <c r="I1558" s="59" t="n"/>
      <c r="J1558" s="59" t="n"/>
      <c r="K1558" s="59" t="n"/>
      <c r="L1558" s="59" t="n"/>
      <c r="M1558" s="59" t="n"/>
      <c r="N1558" s="59" t="n"/>
      <c r="O1558" s="59" t="n"/>
      <c r="P1558" s="59" t="n"/>
      <c r="Q1558" s="59" t="n"/>
      <c r="R1558" s="59" t="n"/>
      <c r="S1558" s="59" t="n"/>
      <c r="T1558" s="59" t="n"/>
      <c r="U1558" s="59" t="n"/>
      <c r="V1558" s="59" t="n"/>
      <c r="W1558" s="59" t="n"/>
      <c r="X1558" s="59" t="n"/>
      <c r="Y1558" s="59" t="n"/>
      <c r="Z1558" s="59" t="n"/>
      <c r="AA1558" s="59" t="n"/>
      <c r="AB1558" s="59" t="n"/>
      <c r="AC1558" s="59" t="n"/>
      <c r="AD1558" s="59" t="n"/>
      <c r="AE1558" s="59" t="n"/>
      <c r="AF1558" s="59" t="n"/>
      <c r="AG1558" s="59" t="n"/>
      <c r="AH1558" s="59" t="n"/>
      <c r="AI1558" s="59" t="n"/>
      <c r="AJ1558" s="59" t="n"/>
      <c r="AK1558" s="59" t="n"/>
      <c r="AL1558" s="59" t="n"/>
      <c r="AM1558" s="59" t="n"/>
      <c r="AN1558" s="59" t="n"/>
      <c r="AO1558" s="59" t="n"/>
      <c r="AP1558" s="59" t="n"/>
      <c r="AQ1558" s="59" t="n"/>
      <c r="AR1558" s="59" t="n"/>
      <c r="AS1558" s="59" t="n"/>
      <c r="AT1558" s="59" t="n"/>
      <c r="AU1558" s="59" t="n"/>
      <c r="AV1558" s="59" t="n"/>
      <c r="AW1558" s="59" t="n"/>
      <c r="AX1558" s="59" t="n"/>
      <c r="AY1558" s="59" t="n"/>
      <c r="AZ1558" s="59" t="n"/>
      <c r="BA1558" s="59" t="n"/>
      <c r="BB1558" s="59" t="n"/>
      <c r="BC1558" s="59" t="n"/>
      <c r="BD1558" s="59" t="n"/>
      <c r="BE1558" s="59" t="n"/>
      <c r="BF1558" s="59" t="n"/>
      <c r="BG1558" s="59" t="n"/>
      <c r="BH1558" s="59" t="n"/>
      <c r="BI1558" s="59" t="n"/>
      <c r="BJ1558" s="59" t="n"/>
      <c r="BK1558" s="59" t="n"/>
      <c r="BL1558" s="59" t="n"/>
      <c r="BM1558" s="59" t="n"/>
      <c r="BN1558" s="59" t="n"/>
      <c r="BO1558" s="59" t="n"/>
      <c r="BP1558" s="59" t="n"/>
      <c r="BQ1558" s="59" t="n"/>
      <c r="BR1558" s="59" t="n"/>
      <c r="BS1558" s="59" t="n"/>
      <c r="BT1558" s="59" t="n"/>
      <c r="BU1558" s="59" t="n"/>
      <c r="BV1558" s="59" t="n"/>
      <c r="BW1558" s="59" t="n"/>
      <c r="BX1558" s="59" t="n"/>
      <c r="BY1558" s="59" t="n"/>
      <c r="BZ1558" s="59" t="n"/>
      <c r="CA1558" s="59" t="n"/>
      <c r="CB1558" s="59" t="n"/>
      <c r="CC1558" s="59" t="n"/>
      <c r="CD1558" s="59" t="n"/>
      <c r="CE1558" s="59" t="n"/>
      <c r="CF1558" s="59" t="n"/>
      <c r="CG1558" s="59" t="n"/>
      <c r="CH1558" s="59" t="n"/>
      <c r="CI1558" s="59" t="n"/>
      <c r="CJ1558" s="59" t="n"/>
      <c r="CK1558" s="59" t="n"/>
      <c r="CL1558" s="59" t="n"/>
      <c r="CM1558" s="59" t="n"/>
      <c r="CN1558" s="59" t="n"/>
      <c r="CO1558" s="59" t="n"/>
      <c r="CP1558" s="59" t="n"/>
      <c r="CQ1558" s="59" t="n"/>
      <c r="CR1558" s="59" t="n"/>
      <c r="CS1558" s="59" t="n"/>
      <c r="CT1558" s="59" t="n"/>
      <c r="CU1558" s="59" t="n"/>
      <c r="CV1558" s="59" t="n"/>
      <c r="CW1558" s="59" t="n"/>
      <c r="CX1558" s="59" t="n"/>
      <c r="CY1558" s="59" t="n"/>
      <c r="CZ1558" s="59" t="n"/>
    </row>
    <row r="1559">
      <c r="D1559" s="59" t="n"/>
      <c r="E1559" s="59" t="n"/>
      <c r="F1559" s="59" t="n"/>
      <c r="G1559" s="59" t="n"/>
      <c r="H1559" s="59" t="n"/>
      <c r="I1559" s="59" t="n"/>
      <c r="J1559" s="59" t="n"/>
      <c r="K1559" s="59" t="n"/>
      <c r="L1559" s="59" t="n"/>
      <c r="M1559" s="59" t="n"/>
      <c r="N1559" s="59" t="n"/>
      <c r="O1559" s="59" t="n"/>
      <c r="P1559" s="59" t="n"/>
      <c r="Q1559" s="59" t="n"/>
      <c r="R1559" s="59" t="n"/>
      <c r="S1559" s="59" t="n"/>
      <c r="T1559" s="59" t="n"/>
      <c r="U1559" s="59" t="n"/>
      <c r="V1559" s="59" t="n"/>
      <c r="W1559" s="59" t="n"/>
      <c r="X1559" s="59" t="n"/>
      <c r="Y1559" s="59" t="n"/>
      <c r="Z1559" s="59" t="n"/>
      <c r="AA1559" s="59" t="n"/>
      <c r="AB1559" s="59" t="n"/>
      <c r="AC1559" s="59" t="n"/>
      <c r="AD1559" s="59" t="n"/>
      <c r="AE1559" s="59" t="n"/>
      <c r="AF1559" s="59" t="n"/>
      <c r="AG1559" s="59" t="n"/>
      <c r="AH1559" s="59" t="n"/>
      <c r="AI1559" s="59" t="n"/>
      <c r="AJ1559" s="59" t="n"/>
      <c r="AK1559" s="59" t="n"/>
      <c r="AL1559" s="59" t="n"/>
      <c r="AM1559" s="59" t="n"/>
      <c r="AN1559" s="59" t="n"/>
      <c r="AO1559" s="59" t="n"/>
      <c r="AP1559" s="59" t="n"/>
      <c r="AQ1559" s="59" t="n"/>
      <c r="AR1559" s="59" t="n"/>
      <c r="AS1559" s="59" t="n"/>
      <c r="AT1559" s="59" t="n"/>
      <c r="AU1559" s="59" t="n"/>
      <c r="AV1559" s="59" t="n"/>
      <c r="AW1559" s="59" t="n"/>
      <c r="AX1559" s="59" t="n"/>
      <c r="AY1559" s="59" t="n"/>
      <c r="AZ1559" s="59" t="n"/>
      <c r="BA1559" s="59" t="n"/>
      <c r="BB1559" s="59" t="n"/>
      <c r="BC1559" s="59" t="n"/>
      <c r="BD1559" s="59" t="n"/>
      <c r="BE1559" s="59" t="n"/>
      <c r="BF1559" s="59" t="n"/>
      <c r="BG1559" s="59" t="n"/>
      <c r="BH1559" s="59" t="n"/>
      <c r="BI1559" s="59" t="n"/>
      <c r="BJ1559" s="59" t="n"/>
      <c r="BK1559" s="59" t="n"/>
      <c r="BL1559" s="59" t="n"/>
      <c r="BM1559" s="59" t="n"/>
      <c r="BN1559" s="59" t="n"/>
      <c r="BO1559" s="59" t="n"/>
      <c r="BP1559" s="59" t="n"/>
      <c r="BQ1559" s="59" t="n"/>
      <c r="BR1559" s="59" t="n"/>
      <c r="BS1559" s="59" t="n"/>
      <c r="BT1559" s="59" t="n"/>
      <c r="BU1559" s="59" t="n"/>
      <c r="BV1559" s="59" t="n"/>
      <c r="BW1559" s="59" t="n"/>
      <c r="BX1559" s="59" t="n"/>
      <c r="BY1559" s="59" t="n"/>
      <c r="BZ1559" s="59" t="n"/>
      <c r="CA1559" s="59" t="n"/>
      <c r="CB1559" s="59" t="n"/>
      <c r="CC1559" s="59" t="n"/>
      <c r="CD1559" s="59" t="n"/>
      <c r="CE1559" s="59" t="n"/>
      <c r="CF1559" s="59" t="n"/>
      <c r="CG1559" s="59" t="n"/>
      <c r="CH1559" s="59" t="n"/>
      <c r="CI1559" s="59" t="n"/>
      <c r="CJ1559" s="59" t="n"/>
      <c r="CK1559" s="59" t="n"/>
      <c r="CL1559" s="59" t="n"/>
      <c r="CM1559" s="59" t="n"/>
      <c r="CN1559" s="59" t="n"/>
      <c r="CO1559" s="59" t="n"/>
      <c r="CP1559" s="59" t="n"/>
      <c r="CQ1559" s="59" t="n"/>
      <c r="CR1559" s="59" t="n"/>
      <c r="CS1559" s="59" t="n"/>
      <c r="CT1559" s="59" t="n"/>
      <c r="CU1559" s="59" t="n"/>
      <c r="CV1559" s="59" t="n"/>
      <c r="CW1559" s="59" t="n"/>
      <c r="CX1559" s="59" t="n"/>
      <c r="CY1559" s="59" t="n"/>
      <c r="CZ1559" s="59" t="n"/>
    </row>
    <row r="1560">
      <c r="D1560" s="59" t="n"/>
      <c r="E1560" s="59" t="n"/>
      <c r="F1560" s="59" t="n"/>
      <c r="G1560" s="59" t="n"/>
      <c r="H1560" s="59" t="n"/>
      <c r="I1560" s="59" t="n"/>
      <c r="J1560" s="59" t="n"/>
      <c r="K1560" s="59" t="n"/>
      <c r="L1560" s="59" t="n"/>
      <c r="M1560" s="59" t="n"/>
      <c r="N1560" s="59" t="n"/>
      <c r="O1560" s="59" t="n"/>
      <c r="P1560" s="59" t="n"/>
      <c r="Q1560" s="59" t="n"/>
      <c r="R1560" s="59" t="n"/>
      <c r="S1560" s="59" t="n"/>
      <c r="T1560" s="59" t="n"/>
      <c r="U1560" s="59" t="n"/>
      <c r="V1560" s="59" t="n"/>
      <c r="W1560" s="59" t="n"/>
      <c r="X1560" s="59" t="n"/>
      <c r="Y1560" s="59" t="n"/>
      <c r="Z1560" s="59" t="n"/>
      <c r="AA1560" s="59" t="n"/>
      <c r="AB1560" s="59" t="n"/>
      <c r="AC1560" s="59" t="n"/>
      <c r="AD1560" s="59" t="n"/>
      <c r="AE1560" s="59" t="n"/>
      <c r="AF1560" s="59" t="n"/>
      <c r="AG1560" s="59" t="n"/>
      <c r="AH1560" s="59" t="n"/>
      <c r="AI1560" s="59" t="n"/>
      <c r="AJ1560" s="59" t="n"/>
      <c r="AK1560" s="59" t="n"/>
      <c r="AL1560" s="59" t="n"/>
      <c r="AM1560" s="59" t="n"/>
      <c r="AN1560" s="59" t="n"/>
      <c r="AO1560" s="59" t="n"/>
      <c r="AP1560" s="59" t="n"/>
      <c r="AQ1560" s="59" t="n"/>
      <c r="AR1560" s="59" t="n"/>
      <c r="AS1560" s="59" t="n"/>
      <c r="AT1560" s="59" t="n"/>
      <c r="AU1560" s="59" t="n"/>
      <c r="AV1560" s="59" t="n"/>
      <c r="AW1560" s="59" t="n"/>
      <c r="AX1560" s="59" t="n"/>
      <c r="AY1560" s="59" t="n"/>
      <c r="AZ1560" s="59" t="n"/>
      <c r="BA1560" s="59" t="n"/>
      <c r="BB1560" s="59" t="n"/>
      <c r="BC1560" s="59" t="n"/>
      <c r="BD1560" s="59" t="n"/>
      <c r="BE1560" s="59" t="n"/>
      <c r="BF1560" s="59" t="n"/>
      <c r="BG1560" s="59" t="n"/>
      <c r="BH1560" s="59" t="n"/>
      <c r="BI1560" s="59" t="n"/>
      <c r="BJ1560" s="59" t="n"/>
      <c r="BK1560" s="59" t="n"/>
      <c r="BL1560" s="59" t="n"/>
      <c r="BM1560" s="59" t="n"/>
      <c r="BN1560" s="59" t="n"/>
      <c r="BO1560" s="59" t="n"/>
      <c r="BP1560" s="59" t="n"/>
      <c r="BQ1560" s="59" t="n"/>
      <c r="BR1560" s="59" t="n"/>
      <c r="BS1560" s="59" t="n"/>
      <c r="BT1560" s="59" t="n"/>
      <c r="BU1560" s="59" t="n"/>
      <c r="BV1560" s="59" t="n"/>
      <c r="BW1560" s="59" t="n"/>
      <c r="BX1560" s="59" t="n"/>
      <c r="BY1560" s="59" t="n"/>
      <c r="BZ1560" s="59" t="n"/>
      <c r="CA1560" s="59" t="n"/>
      <c r="CB1560" s="59" t="n"/>
      <c r="CC1560" s="59" t="n"/>
      <c r="CD1560" s="59" t="n"/>
      <c r="CE1560" s="59" t="n"/>
      <c r="CF1560" s="59" t="n"/>
      <c r="CG1560" s="59" t="n"/>
      <c r="CH1560" s="59" t="n"/>
      <c r="CI1560" s="59" t="n"/>
      <c r="CJ1560" s="59" t="n"/>
      <c r="CK1560" s="59" t="n"/>
      <c r="CL1560" s="59" t="n"/>
      <c r="CM1560" s="59" t="n"/>
      <c r="CN1560" s="59" t="n"/>
      <c r="CO1560" s="59" t="n"/>
      <c r="CP1560" s="59" t="n"/>
      <c r="CQ1560" s="59" t="n"/>
      <c r="CR1560" s="59" t="n"/>
      <c r="CS1560" s="59" t="n"/>
      <c r="CT1560" s="59" t="n"/>
      <c r="CU1560" s="59" t="n"/>
      <c r="CV1560" s="59" t="n"/>
      <c r="CW1560" s="59" t="n"/>
      <c r="CX1560" s="59" t="n"/>
      <c r="CY1560" s="59" t="n"/>
      <c r="CZ1560" s="59" t="n"/>
    </row>
    <row r="1561">
      <c r="D1561" s="59" t="n"/>
      <c r="E1561" s="59" t="n"/>
      <c r="F1561" s="59" t="n"/>
      <c r="G1561" s="59" t="n"/>
      <c r="H1561" s="59" t="n"/>
      <c r="I1561" s="59" t="n"/>
      <c r="J1561" s="59" t="n"/>
      <c r="K1561" s="59" t="n"/>
      <c r="L1561" s="59" t="n"/>
      <c r="M1561" s="59" t="n"/>
      <c r="N1561" s="59" t="n"/>
      <c r="O1561" s="59" t="n"/>
      <c r="P1561" s="59" t="n"/>
      <c r="Q1561" s="59" t="n"/>
      <c r="R1561" s="59" t="n"/>
      <c r="S1561" s="59" t="n"/>
      <c r="T1561" s="59" t="n"/>
      <c r="U1561" s="59" t="n"/>
      <c r="V1561" s="59" t="n"/>
      <c r="W1561" s="59" t="n"/>
      <c r="X1561" s="59" t="n"/>
      <c r="Y1561" s="59" t="n"/>
      <c r="Z1561" s="59" t="n"/>
      <c r="AA1561" s="59" t="n"/>
      <c r="AB1561" s="59" t="n"/>
      <c r="AC1561" s="59" t="n"/>
      <c r="AD1561" s="59" t="n"/>
      <c r="AE1561" s="59" t="n"/>
      <c r="AF1561" s="59" t="n"/>
      <c r="AG1561" s="59" t="n"/>
      <c r="AH1561" s="59" t="n"/>
      <c r="AI1561" s="59" t="n"/>
      <c r="AJ1561" s="59" t="n"/>
      <c r="AK1561" s="59" t="n"/>
      <c r="AL1561" s="59" t="n"/>
      <c r="AM1561" s="59" t="n"/>
      <c r="AN1561" s="59" t="n"/>
      <c r="AO1561" s="59" t="n"/>
      <c r="AP1561" s="59" t="n"/>
      <c r="AQ1561" s="59" t="n"/>
      <c r="AR1561" s="59" t="n"/>
      <c r="AS1561" s="59" t="n"/>
      <c r="AT1561" s="59" t="n"/>
      <c r="AU1561" s="59" t="n"/>
      <c r="AV1561" s="59" t="n"/>
      <c r="AW1561" s="59" t="n"/>
      <c r="AX1561" s="59" t="n"/>
      <c r="AY1561" s="59" t="n"/>
      <c r="AZ1561" s="59" t="n"/>
      <c r="BA1561" s="59" t="n"/>
      <c r="BB1561" s="59" t="n"/>
      <c r="BC1561" s="59" t="n"/>
      <c r="BD1561" s="59" t="n"/>
      <c r="BE1561" s="59" t="n"/>
      <c r="BF1561" s="59" t="n"/>
      <c r="BG1561" s="59" t="n"/>
      <c r="BH1561" s="59" t="n"/>
      <c r="BI1561" s="59" t="n"/>
      <c r="BJ1561" s="59" t="n"/>
      <c r="BK1561" s="59" t="n"/>
      <c r="BL1561" s="59" t="n"/>
      <c r="BM1561" s="59" t="n"/>
      <c r="BN1561" s="59" t="n"/>
      <c r="BO1561" s="59" t="n"/>
      <c r="BP1561" s="59" t="n"/>
      <c r="BQ1561" s="59" t="n"/>
      <c r="BR1561" s="59" t="n"/>
      <c r="BS1561" s="59" t="n"/>
      <c r="BT1561" s="59" t="n"/>
      <c r="BU1561" s="59" t="n"/>
      <c r="BV1561" s="59" t="n"/>
      <c r="BW1561" s="59" t="n"/>
      <c r="BX1561" s="59" t="n"/>
      <c r="BY1561" s="59" t="n"/>
      <c r="BZ1561" s="59" t="n"/>
      <c r="CA1561" s="59" t="n"/>
      <c r="CB1561" s="59" t="n"/>
      <c r="CC1561" s="59" t="n"/>
      <c r="CD1561" s="59" t="n"/>
      <c r="CE1561" s="59" t="n"/>
      <c r="CF1561" s="59" t="n"/>
      <c r="CG1561" s="59" t="n"/>
      <c r="CH1561" s="59" t="n"/>
      <c r="CI1561" s="59" t="n"/>
      <c r="CJ1561" s="59" t="n"/>
      <c r="CK1561" s="59" t="n"/>
      <c r="CL1561" s="59" t="n"/>
      <c r="CM1561" s="59" t="n"/>
      <c r="CN1561" s="59" t="n"/>
      <c r="CO1561" s="59" t="n"/>
      <c r="CP1561" s="59" t="n"/>
      <c r="CQ1561" s="59" t="n"/>
      <c r="CR1561" s="59" t="n"/>
      <c r="CS1561" s="59" t="n"/>
      <c r="CT1561" s="59" t="n"/>
      <c r="CU1561" s="59" t="n"/>
      <c r="CV1561" s="59" t="n"/>
      <c r="CW1561" s="59" t="n"/>
      <c r="CX1561" s="59" t="n"/>
      <c r="CY1561" s="59" t="n"/>
      <c r="CZ1561" s="59" t="n"/>
    </row>
    <row r="1562">
      <c r="D1562" s="107" t="n"/>
      <c r="E1562" s="107" t="n"/>
      <c r="F1562" s="107" t="n"/>
      <c r="G1562" s="107" t="n"/>
      <c r="H1562" s="107" t="n"/>
      <c r="I1562" s="107" t="n"/>
      <c r="J1562" s="107" t="n"/>
      <c r="K1562" s="107" t="n"/>
      <c r="L1562" s="107" t="n"/>
      <c r="M1562" s="107" t="n"/>
      <c r="N1562" s="107" t="n"/>
      <c r="O1562" s="107" t="n"/>
      <c r="P1562" s="107" t="n"/>
      <c r="Q1562" s="107" t="n"/>
      <c r="R1562" s="107" t="n"/>
      <c r="S1562" s="107" t="n"/>
      <c r="T1562" s="107" t="n"/>
      <c r="U1562" s="107" t="n"/>
      <c r="V1562" s="107" t="n"/>
      <c r="W1562" s="107" t="n"/>
      <c r="X1562" s="107" t="n"/>
      <c r="Y1562" s="107" t="n"/>
      <c r="Z1562" s="107" t="n"/>
      <c r="AA1562" s="107" t="n"/>
      <c r="AB1562" s="107" t="n"/>
      <c r="AC1562" s="107" t="n"/>
      <c r="AD1562" s="107" t="n"/>
      <c r="AE1562" s="107" t="n"/>
      <c r="AF1562" s="107" t="n"/>
      <c r="AG1562" s="107" t="n"/>
      <c r="AH1562" s="107" t="n"/>
      <c r="AI1562" s="107" t="n"/>
      <c r="AJ1562" s="107" t="n"/>
      <c r="AK1562" s="107" t="n"/>
      <c r="AL1562" s="107" t="n"/>
      <c r="AM1562" s="107" t="n"/>
      <c r="AN1562" s="107" t="n"/>
      <c r="AO1562" s="107" t="n"/>
      <c r="AP1562" s="107" t="n"/>
      <c r="AQ1562" s="107" t="n"/>
      <c r="AR1562" s="107" t="n"/>
      <c r="AS1562" s="107" t="n"/>
      <c r="AT1562" s="107" t="n"/>
      <c r="AU1562" s="107" t="n"/>
      <c r="AV1562" s="107" t="n"/>
      <c r="AW1562" s="107" t="n"/>
      <c r="AX1562" s="107" t="n"/>
      <c r="AY1562" s="107" t="n"/>
      <c r="AZ1562" s="107" t="n"/>
      <c r="BA1562" s="107" t="n"/>
      <c r="BB1562" s="107" t="n"/>
      <c r="BC1562" s="107" t="n"/>
      <c r="BD1562" s="107" t="n"/>
      <c r="BE1562" s="107" t="n"/>
      <c r="BF1562" s="107" t="n"/>
      <c r="BG1562" s="107" t="n"/>
      <c r="BH1562" s="107" t="n"/>
      <c r="BI1562" s="107" t="n"/>
      <c r="BJ1562" s="107" t="n"/>
      <c r="BK1562" s="107" t="n"/>
      <c r="BL1562" s="107" t="n"/>
      <c r="BM1562" s="107" t="n"/>
      <c r="BN1562" s="107" t="n"/>
      <c r="BO1562" s="107" t="n"/>
      <c r="BP1562" s="107" t="n"/>
      <c r="BQ1562" s="107" t="n"/>
      <c r="BR1562" s="107" t="n"/>
      <c r="BS1562" s="107" t="n"/>
      <c r="BT1562" s="107" t="n"/>
      <c r="BU1562" s="107" t="n"/>
      <c r="BV1562" s="107" t="n"/>
      <c r="BW1562" s="107" t="n"/>
      <c r="BX1562" s="107" t="n"/>
      <c r="BY1562" s="107" t="n"/>
      <c r="BZ1562" s="107" t="n"/>
      <c r="CA1562" s="107" t="n"/>
      <c r="CB1562" s="107" t="n"/>
      <c r="CC1562" s="107" t="n"/>
      <c r="CD1562" s="107" t="n"/>
      <c r="CE1562" s="107" t="n"/>
      <c r="CF1562" s="107" t="n"/>
      <c r="CG1562" s="107" t="n"/>
      <c r="CH1562" s="107" t="n"/>
      <c r="CI1562" s="107" t="n"/>
      <c r="CJ1562" s="107" t="n"/>
      <c r="CK1562" s="107" t="n"/>
      <c r="CL1562" s="107" t="n"/>
      <c r="CM1562" s="107" t="n"/>
      <c r="CN1562" s="107" t="n"/>
      <c r="CO1562" s="107" t="n"/>
      <c r="CP1562" s="107" t="n"/>
      <c r="CQ1562" s="107" t="n"/>
      <c r="CR1562" s="107" t="n"/>
      <c r="CS1562" s="107" t="n"/>
      <c r="CT1562" s="107" t="n"/>
      <c r="CU1562" s="107" t="n"/>
      <c r="CV1562" s="107" t="n"/>
      <c r="CW1562" s="107" t="n"/>
      <c r="CX1562" s="107" t="n"/>
      <c r="CY1562" s="107" t="n"/>
      <c r="CZ1562" s="107" t="n"/>
    </row>
    <row r="1565">
      <c r="A1565" s="2">
        <f>IF($A1558="","","   projections")</f>
        <v/>
      </c>
      <c r="B1565" s="68">
        <f>IF($A1558="",0,COUNT($E1566:$CZ1566))</f>
        <v/>
      </c>
      <c r="C1565" s="69">
        <f>IF($B1565=0,0,MAX($E1566:$CZ1566))</f>
        <v/>
      </c>
      <c r="D1565" s="58">
        <f>_xll.BDS($A1558,'Field Check'!$C$42,"headers=y","startcol=1","endcol=3","dir=h","cols=21;rows=3")</f>
        <v/>
      </c>
      <c r="E1565" s="59" t="n">
        <v>46260</v>
      </c>
      <c r="F1565" s="59" t="n">
        <v>46436</v>
      </c>
      <c r="G1565" s="59" t="n">
        <v>46624</v>
      </c>
      <c r="H1565" s="59" t="n">
        <v>46807</v>
      </c>
      <c r="I1565" s="59" t="n">
        <v>46995</v>
      </c>
      <c r="J1565" s="59" t="n">
        <v>47171</v>
      </c>
      <c r="K1565" s="59" t="n">
        <v>47359</v>
      </c>
      <c r="L1565" s="59" t="n">
        <v>47535</v>
      </c>
      <c r="M1565" s="59" t="n">
        <v>47723</v>
      </c>
      <c r="N1565" s="59" t="n">
        <v>47899</v>
      </c>
      <c r="O1565" s="59" t="n">
        <v>48087</v>
      </c>
      <c r="P1565" s="59" t="n">
        <v>48263</v>
      </c>
      <c r="Q1565" s="59" t="n">
        <v>48451</v>
      </c>
      <c r="R1565" s="59" t="n">
        <v>48627</v>
      </c>
      <c r="S1565" s="59" t="n">
        <v>48815</v>
      </c>
      <c r="T1565" s="59" t="n">
        <v>48998</v>
      </c>
      <c r="U1565" s="59" t="n">
        <v>49186</v>
      </c>
      <c r="V1565" s="59" t="n">
        <v>49362</v>
      </c>
      <c r="W1565" s="59" t="n">
        <v>49550</v>
      </c>
      <c r="X1565" s="59" t="n">
        <v>49726</v>
      </c>
      <c r="Y1565" s="59" t="n"/>
      <c r="Z1565" s="59" t="n"/>
      <c r="AA1565" s="59" t="n"/>
      <c r="AB1565" s="59" t="n"/>
      <c r="AC1565" s="59" t="n"/>
      <c r="AD1565" s="59" t="n"/>
      <c r="AE1565" s="59" t="n"/>
      <c r="AF1565" s="59" t="n"/>
      <c r="AG1565" s="59" t="n"/>
      <c r="AH1565" s="59" t="n"/>
      <c r="AI1565" s="59" t="n"/>
      <c r="AJ1565" s="59" t="n"/>
      <c r="AK1565" s="59" t="n"/>
      <c r="AL1565" s="59" t="n"/>
      <c r="AM1565" s="59" t="n"/>
      <c r="AN1565" s="59" t="n"/>
      <c r="AO1565" s="59" t="n"/>
      <c r="AP1565" s="59" t="n"/>
      <c r="AQ1565" s="59" t="n"/>
      <c r="AR1565" s="59" t="n"/>
      <c r="AS1565" s="59" t="n"/>
      <c r="AT1565" s="59" t="n"/>
      <c r="AU1565" s="59" t="n"/>
      <c r="AV1565" s="59" t="n"/>
      <c r="AW1565" s="59" t="n"/>
      <c r="AX1565" s="59" t="n"/>
      <c r="AY1565" s="59" t="n"/>
      <c r="AZ1565" s="59" t="n"/>
      <c r="BA1565" s="59" t="n"/>
      <c r="BB1565" s="59" t="n"/>
      <c r="BC1565" s="59" t="n"/>
      <c r="BD1565" s="59" t="n"/>
      <c r="BE1565" s="59" t="n"/>
      <c r="BF1565" s="59" t="n"/>
      <c r="BG1565" s="59" t="n"/>
      <c r="BH1565" s="59" t="n"/>
      <c r="BI1565" s="59" t="n"/>
      <c r="BJ1565" s="59" t="n"/>
      <c r="BK1565" s="59" t="n"/>
      <c r="BL1565" s="59" t="n"/>
      <c r="BM1565" s="59" t="n"/>
      <c r="BN1565" s="59" t="n"/>
      <c r="BO1565" s="59" t="n"/>
      <c r="BP1565" s="59" t="n"/>
      <c r="BQ1565" s="59" t="n"/>
      <c r="BR1565" s="59" t="n"/>
      <c r="BS1565" s="59" t="n"/>
      <c r="BT1565" s="59" t="n"/>
      <c r="BU1565" s="59" t="n"/>
      <c r="BV1565" s="59" t="n"/>
      <c r="BW1565" s="59" t="n"/>
      <c r="BX1565" s="59" t="n"/>
      <c r="BY1565" s="59" t="n"/>
      <c r="BZ1565" s="59" t="n"/>
      <c r="CA1565" s="59" t="n"/>
      <c r="CB1565" s="59" t="n"/>
      <c r="CC1565" s="59" t="n"/>
      <c r="CD1565" s="59" t="n"/>
      <c r="CE1565" s="59" t="n"/>
      <c r="CF1565" s="59" t="n"/>
      <c r="CG1565" s="59" t="n"/>
      <c r="CH1565" s="59" t="n"/>
      <c r="CI1565" s="59" t="n"/>
      <c r="CJ1565" s="59" t="n"/>
      <c r="CK1565" s="59" t="n"/>
      <c r="CL1565" s="59" t="n"/>
      <c r="CM1565" s="59" t="n"/>
      <c r="CN1565" s="59" t="n"/>
      <c r="CO1565" s="59" t="n"/>
      <c r="CP1565" s="59" t="n"/>
      <c r="CQ1565" s="59" t="n"/>
      <c r="CR1565" s="59" t="n"/>
      <c r="CS1565" s="59" t="n"/>
      <c r="CT1565" s="59" t="n"/>
      <c r="CU1565" s="59" t="n"/>
      <c r="CV1565" s="59" t="n"/>
      <c r="CW1565" s="59" t="n"/>
      <c r="CX1565" s="59" t="n"/>
      <c r="CY1565" s="59" t="n"/>
      <c r="CZ1565" s="59" t="n"/>
    </row>
    <row r="1566">
      <c r="D1566" s="59" t="inlineStr">
        <is>
          <t>Ex-Date</t>
        </is>
      </c>
      <c r="E1566" s="59" t="n">
        <v>46272</v>
      </c>
      <c r="F1566" s="59" t="n">
        <v>46454</v>
      </c>
      <c r="G1566" s="59" t="n">
        <v>46636</v>
      </c>
      <c r="H1566" s="59" t="n">
        <v>46821</v>
      </c>
      <c r="I1566" s="59" t="n">
        <v>47007</v>
      </c>
      <c r="J1566" s="59" t="n">
        <v>47185</v>
      </c>
      <c r="K1566" s="59" t="n">
        <v>47371</v>
      </c>
      <c r="L1566" s="59" t="n">
        <v>47549</v>
      </c>
      <c r="M1566" s="59" t="n">
        <v>47735</v>
      </c>
      <c r="N1566" s="59" t="n">
        <v>47913</v>
      </c>
      <c r="O1566" s="59" t="n">
        <v>48099</v>
      </c>
      <c r="P1566" s="59" t="n">
        <v>48277</v>
      </c>
      <c r="Q1566" s="59" t="n">
        <v>48463</v>
      </c>
      <c r="R1566" s="59" t="n">
        <v>48641</v>
      </c>
      <c r="S1566" s="59" t="n">
        <v>48827</v>
      </c>
      <c r="T1566" s="59" t="n">
        <v>49012</v>
      </c>
      <c r="U1566" s="59" t="n">
        <v>49198</v>
      </c>
      <c r="V1566" s="59" t="n">
        <v>49376</v>
      </c>
      <c r="W1566" s="59" t="n">
        <v>49562</v>
      </c>
      <c r="X1566" s="59" t="n">
        <v>49740</v>
      </c>
      <c r="Y1566" s="59" t="n"/>
      <c r="Z1566" s="59" t="n"/>
      <c r="AA1566" s="59" t="n"/>
      <c r="AB1566" s="59" t="n"/>
      <c r="AC1566" s="59" t="n"/>
      <c r="AD1566" s="59" t="n"/>
      <c r="AE1566" s="59" t="n"/>
      <c r="AF1566" s="59" t="n"/>
      <c r="AG1566" s="59" t="n"/>
      <c r="AH1566" s="59" t="n"/>
      <c r="AI1566" s="59" t="n"/>
      <c r="AJ1566" s="59" t="n"/>
      <c r="AK1566" s="59" t="n"/>
      <c r="AL1566" s="59" t="n"/>
      <c r="AM1566" s="59" t="n"/>
      <c r="AN1566" s="59" t="n"/>
      <c r="AO1566" s="59" t="n"/>
      <c r="AP1566" s="59" t="n"/>
      <c r="AQ1566" s="59" t="n"/>
      <c r="AR1566" s="59" t="n"/>
      <c r="AS1566" s="59" t="n"/>
      <c r="AT1566" s="59" t="n"/>
      <c r="AU1566" s="59" t="n"/>
      <c r="AV1566" s="59" t="n"/>
      <c r="AW1566" s="59" t="n"/>
      <c r="AX1566" s="59" t="n"/>
      <c r="AY1566" s="59" t="n"/>
      <c r="AZ1566" s="59" t="n"/>
      <c r="BA1566" s="59" t="n"/>
      <c r="BB1566" s="59" t="n"/>
      <c r="BC1566" s="59" t="n"/>
      <c r="BD1566" s="59" t="n"/>
      <c r="BE1566" s="59" t="n"/>
      <c r="BF1566" s="59" t="n"/>
      <c r="BG1566" s="59" t="n"/>
      <c r="BH1566" s="59" t="n"/>
      <c r="BI1566" s="59" t="n"/>
      <c r="BJ1566" s="59" t="n"/>
      <c r="BK1566" s="59" t="n"/>
      <c r="BL1566" s="59" t="n"/>
      <c r="BM1566" s="59" t="n"/>
      <c r="BN1566" s="59" t="n"/>
      <c r="BO1566" s="59" t="n"/>
      <c r="BP1566" s="59" t="n"/>
      <c r="BQ1566" s="59" t="n"/>
      <c r="BR1566" s="59" t="n"/>
      <c r="BS1566" s="59" t="n"/>
      <c r="BT1566" s="59" t="n"/>
      <c r="BU1566" s="59" t="n"/>
      <c r="BV1566" s="59" t="n"/>
      <c r="BW1566" s="59" t="n"/>
      <c r="BX1566" s="59" t="n"/>
      <c r="BY1566" s="59" t="n"/>
      <c r="BZ1566" s="59" t="n"/>
      <c r="CA1566" s="59" t="n"/>
      <c r="CB1566" s="59" t="n"/>
      <c r="CC1566" s="59" t="n"/>
      <c r="CD1566" s="59" t="n"/>
      <c r="CE1566" s="59" t="n"/>
      <c r="CF1566" s="59" t="n"/>
      <c r="CG1566" s="59" t="n"/>
      <c r="CH1566" s="59" t="n"/>
      <c r="CI1566" s="59" t="n"/>
      <c r="CJ1566" s="59" t="n"/>
      <c r="CK1566" s="59" t="n"/>
      <c r="CL1566" s="59" t="n"/>
      <c r="CM1566" s="59" t="n"/>
      <c r="CN1566" s="59" t="n"/>
      <c r="CO1566" s="59" t="n"/>
      <c r="CP1566" s="59" t="n"/>
      <c r="CQ1566" s="59" t="n"/>
      <c r="CR1566" s="59" t="n"/>
      <c r="CS1566" s="59" t="n"/>
      <c r="CT1566" s="59" t="n"/>
      <c r="CU1566" s="59" t="n"/>
      <c r="CV1566" s="59" t="n"/>
      <c r="CW1566" s="59" t="n"/>
      <c r="CX1566" s="59" t="n"/>
      <c r="CY1566" s="59" t="n"/>
      <c r="CZ1566" s="59" t="n"/>
    </row>
    <row r="1567">
      <c r="D1567" s="107" t="inlineStr">
        <is>
          <t>Amount Per Share</t>
        </is>
      </c>
      <c r="E1567" s="107" t="n">
        <v>0.05</v>
      </c>
      <c r="F1567" s="107" t="n">
        <v>0.05</v>
      </c>
      <c r="G1567" s="107" t="n">
        <v>0.05</v>
      </c>
      <c r="H1567" s="107" t="n">
        <v>0.05</v>
      </c>
      <c r="I1567" s="107" t="n">
        <v>0.05</v>
      </c>
      <c r="J1567" s="107" t="n">
        <v>0.05</v>
      </c>
      <c r="K1567" s="107" t="n">
        <v>0.05</v>
      </c>
      <c r="L1567" s="107" t="n">
        <v>0.05</v>
      </c>
      <c r="M1567" s="107" t="n">
        <v>0.05</v>
      </c>
      <c r="N1567" s="107" t="n">
        <v>0.05</v>
      </c>
      <c r="O1567" s="107" t="n">
        <v>0.05</v>
      </c>
      <c r="P1567" s="107" t="n">
        <v>0.05</v>
      </c>
      <c r="Q1567" s="107" t="n">
        <v>0.05</v>
      </c>
      <c r="R1567" s="107" t="n">
        <v>0.05</v>
      </c>
      <c r="S1567" s="107" t="n">
        <v>0.05</v>
      </c>
      <c r="T1567" s="107" t="n">
        <v>0.05</v>
      </c>
      <c r="U1567" s="107" t="n">
        <v>0.05</v>
      </c>
      <c r="V1567" s="107" t="n">
        <v>0.05</v>
      </c>
      <c r="W1567" s="107" t="n">
        <v>0.05</v>
      </c>
      <c r="X1567" s="107" t="n">
        <v>0.05</v>
      </c>
      <c r="Y1567" s="107" t="n"/>
      <c r="Z1567" s="107" t="n"/>
      <c r="AA1567" s="107" t="n"/>
      <c r="AB1567" s="107" t="n"/>
      <c r="AC1567" s="107" t="n"/>
      <c r="AD1567" s="107" t="n"/>
      <c r="AE1567" s="107" t="n"/>
      <c r="AF1567" s="107" t="n"/>
      <c r="AG1567" s="107" t="n"/>
      <c r="AH1567" s="107" t="n"/>
      <c r="AI1567" s="107" t="n"/>
      <c r="AJ1567" s="107" t="n"/>
      <c r="AK1567" s="107" t="n"/>
      <c r="AL1567" s="107" t="n"/>
      <c r="AM1567" s="107" t="n"/>
      <c r="AN1567" s="107" t="n"/>
      <c r="AO1567" s="107" t="n"/>
      <c r="AP1567" s="107" t="n"/>
      <c r="AQ1567" s="107" t="n"/>
      <c r="AR1567" s="107" t="n"/>
      <c r="AS1567" s="107" t="n"/>
      <c r="AT1567" s="107" t="n"/>
      <c r="AU1567" s="107" t="n"/>
      <c r="AV1567" s="107" t="n"/>
      <c r="AW1567" s="107" t="n"/>
      <c r="AX1567" s="107" t="n"/>
      <c r="AY1567" s="107" t="n"/>
      <c r="AZ1567" s="107" t="n"/>
      <c r="BA1567" s="107" t="n"/>
      <c r="BB1567" s="107" t="n"/>
      <c r="BC1567" s="107" t="n"/>
      <c r="BD1567" s="107" t="n"/>
      <c r="BE1567" s="107" t="n"/>
      <c r="BF1567" s="107" t="n"/>
      <c r="BG1567" s="107" t="n"/>
      <c r="BH1567" s="107" t="n"/>
      <c r="BI1567" s="107" t="n"/>
      <c r="BJ1567" s="107" t="n"/>
      <c r="BK1567" s="107" t="n"/>
      <c r="BL1567" s="107" t="n"/>
      <c r="BM1567" s="107" t="n"/>
      <c r="BN1567" s="107" t="n"/>
      <c r="BO1567" s="107" t="n"/>
      <c r="BP1567" s="107" t="n"/>
      <c r="BQ1567" s="107" t="n"/>
      <c r="BR1567" s="107" t="n"/>
      <c r="BS1567" s="107" t="n"/>
      <c r="BT1567" s="107" t="n"/>
      <c r="BU1567" s="107" t="n"/>
      <c r="BV1567" s="107" t="n"/>
      <c r="BW1567" s="107" t="n"/>
      <c r="BX1567" s="107" t="n"/>
      <c r="BY1567" s="107" t="n"/>
      <c r="BZ1567" s="107" t="n"/>
      <c r="CA1567" s="107" t="n"/>
      <c r="CB1567" s="107" t="n"/>
      <c r="CC1567" s="107" t="n"/>
      <c r="CD1567" s="107" t="n"/>
      <c r="CE1567" s="107" t="n"/>
      <c r="CF1567" s="107" t="n"/>
      <c r="CG1567" s="107" t="n"/>
      <c r="CH1567" s="107" t="n"/>
      <c r="CI1567" s="107" t="n"/>
      <c r="CJ1567" s="107" t="n"/>
      <c r="CK1567" s="107" t="n"/>
      <c r="CL1567" s="107" t="n"/>
      <c r="CM1567" s="107" t="n"/>
      <c r="CN1567" s="107" t="n"/>
      <c r="CO1567" s="107" t="n"/>
      <c r="CP1567" s="107" t="n"/>
      <c r="CQ1567" s="107" t="n"/>
      <c r="CR1567" s="107" t="n"/>
      <c r="CS1567" s="107" t="n"/>
      <c r="CT1567" s="107" t="n"/>
      <c r="CU1567" s="107" t="n"/>
      <c r="CV1567" s="107" t="n"/>
      <c r="CW1567" s="107" t="n"/>
      <c r="CX1567" s="107" t="n"/>
      <c r="CY1567" s="107" t="n"/>
      <c r="CZ1567" s="107" t="n"/>
    </row>
    <row r="1569">
      <c r="A1569" s="126">
        <f>IF('AS51'!$C$148="","",'AS51'!$C$148)</f>
        <v/>
      </c>
      <c r="B1569" s="68">
        <f>IF($A1569="",0,COUNT($E1570:$CZ1570))</f>
        <v/>
      </c>
      <c r="C1569" s="69">
        <f>IF($B1569=0,0,MAX($E1570:$CZ1570))</f>
        <v/>
      </c>
      <c r="D1569" s="58">
        <f>_xll.BDS($A1569,'Field Check'!$C$44,"headers=y","startcol=1","endcol=7","dir=h","DVD_START_DT",'Field Check'!$C$59,"DVD_END_DT",'Field Check'!$D$59)</f>
        <v/>
      </c>
      <c r="E1569" s="59" t="n"/>
      <c r="F1569" s="59" t="n"/>
      <c r="G1569" s="59" t="n"/>
      <c r="H1569" s="59" t="n"/>
      <c r="I1569" s="59" t="n"/>
      <c r="J1569" s="59" t="n"/>
      <c r="K1569" s="59" t="n"/>
      <c r="L1569" s="59" t="n"/>
      <c r="M1569" s="59" t="n"/>
      <c r="N1569" s="59" t="n"/>
      <c r="O1569" s="59" t="n"/>
      <c r="P1569" s="59" t="n"/>
      <c r="Q1569" s="59" t="n"/>
      <c r="R1569" s="59" t="n"/>
      <c r="S1569" s="59" t="n"/>
      <c r="T1569" s="59" t="n"/>
      <c r="U1569" s="59" t="n"/>
      <c r="V1569" s="59" t="n"/>
      <c r="W1569" s="59" t="n"/>
      <c r="X1569" s="59" t="n"/>
      <c r="Y1569" s="59" t="n"/>
      <c r="Z1569" s="59" t="n"/>
      <c r="AA1569" s="59" t="n"/>
      <c r="AB1569" s="59" t="n"/>
      <c r="AC1569" s="59" t="n"/>
      <c r="AD1569" s="59" t="n"/>
      <c r="AE1569" s="59" t="n"/>
      <c r="AF1569" s="59" t="n"/>
      <c r="AG1569" s="59" t="n"/>
      <c r="AH1569" s="59" t="n"/>
      <c r="AI1569" s="59" t="n"/>
      <c r="AJ1569" s="59" t="n"/>
      <c r="AK1569" s="59" t="n"/>
      <c r="AL1569" s="59" t="n"/>
      <c r="AM1569" s="59" t="n"/>
      <c r="AN1569" s="59" t="n"/>
      <c r="AO1569" s="59" t="n"/>
      <c r="AP1569" s="59" t="n"/>
      <c r="AQ1569" s="59" t="n"/>
      <c r="AR1569" s="59" t="n"/>
      <c r="AS1569" s="59" t="n"/>
      <c r="AT1569" s="59" t="n"/>
      <c r="AU1569" s="59" t="n"/>
      <c r="AV1569" s="59" t="n"/>
      <c r="AW1569" s="59" t="n"/>
      <c r="AX1569" s="59" t="n"/>
      <c r="AY1569" s="59" t="n"/>
      <c r="AZ1569" s="59" t="n"/>
      <c r="BA1569" s="59" t="n"/>
      <c r="BB1569" s="59" t="n"/>
      <c r="BC1569" s="59" t="n"/>
      <c r="BD1569" s="59" t="n"/>
      <c r="BE1569" s="59" t="n"/>
      <c r="BF1569" s="59" t="n"/>
      <c r="BG1569" s="59" t="n"/>
      <c r="BH1569" s="59" t="n"/>
      <c r="BI1569" s="59" t="n"/>
      <c r="BJ1569" s="59" t="n"/>
      <c r="BK1569" s="59" t="n"/>
      <c r="BL1569" s="59" t="n"/>
      <c r="BM1569" s="59" t="n"/>
      <c r="BN1569" s="59" t="n"/>
      <c r="BO1569" s="59" t="n"/>
      <c r="BP1569" s="59" t="n"/>
      <c r="BQ1569" s="59" t="n"/>
      <c r="BR1569" s="59" t="n"/>
      <c r="BS1569" s="59" t="n"/>
      <c r="BT1569" s="59" t="n"/>
      <c r="BU1569" s="59" t="n"/>
      <c r="BV1569" s="59" t="n"/>
      <c r="BW1569" s="59" t="n"/>
      <c r="BX1569" s="59" t="n"/>
      <c r="BY1569" s="59" t="n"/>
      <c r="BZ1569" s="59" t="n"/>
      <c r="CA1569" s="59" t="n"/>
      <c r="CB1569" s="59" t="n"/>
      <c r="CC1569" s="59" t="n"/>
      <c r="CD1569" s="59" t="n"/>
      <c r="CE1569" s="59" t="n"/>
      <c r="CF1569" s="59" t="n"/>
      <c r="CG1569" s="59" t="n"/>
      <c r="CH1569" s="59" t="n"/>
      <c r="CI1569" s="59" t="n"/>
      <c r="CJ1569" s="59" t="n"/>
      <c r="CK1569" s="59" t="n"/>
      <c r="CL1569" s="59" t="n"/>
      <c r="CM1569" s="59" t="n"/>
      <c r="CN1569" s="59" t="n"/>
      <c r="CO1569" s="59" t="n"/>
      <c r="CP1569" s="59" t="n"/>
      <c r="CQ1569" s="59" t="n"/>
      <c r="CR1569" s="59" t="n"/>
      <c r="CS1569" s="59" t="n"/>
      <c r="CT1569" s="59" t="n"/>
      <c r="CU1569" s="59" t="n"/>
      <c r="CV1569" s="59" t="n"/>
      <c r="CW1569" s="59" t="n"/>
      <c r="CX1569" s="59" t="n"/>
      <c r="CY1569" s="59" t="n"/>
      <c r="CZ1569" s="59" t="n"/>
    </row>
    <row r="1570">
      <c r="D1570" s="59" t="n"/>
      <c r="E1570" s="59" t="n"/>
      <c r="F1570" s="59" t="n"/>
      <c r="G1570" s="59" t="n"/>
      <c r="H1570" s="59" t="n"/>
      <c r="I1570" s="59" t="n"/>
      <c r="J1570" s="59" t="n"/>
      <c r="K1570" s="59" t="n"/>
      <c r="L1570" s="59" t="n"/>
      <c r="M1570" s="59" t="n"/>
      <c r="N1570" s="59" t="n"/>
      <c r="O1570" s="59" t="n"/>
      <c r="P1570" s="59" t="n"/>
      <c r="Q1570" s="59" t="n"/>
      <c r="R1570" s="59" t="n"/>
      <c r="S1570" s="59" t="n"/>
      <c r="T1570" s="59" t="n"/>
      <c r="U1570" s="59" t="n"/>
      <c r="V1570" s="59" t="n"/>
      <c r="W1570" s="59" t="n"/>
      <c r="X1570" s="59" t="n"/>
      <c r="Y1570" s="59" t="n"/>
      <c r="Z1570" s="59" t="n"/>
      <c r="AA1570" s="59" t="n"/>
      <c r="AB1570" s="59" t="n"/>
      <c r="AC1570" s="59" t="n"/>
      <c r="AD1570" s="59" t="n"/>
      <c r="AE1570" s="59" t="n"/>
      <c r="AF1570" s="59" t="n"/>
      <c r="AG1570" s="59" t="n"/>
      <c r="AH1570" s="59" t="n"/>
      <c r="AI1570" s="59" t="n"/>
      <c r="AJ1570" s="59" t="n"/>
      <c r="AK1570" s="59" t="n"/>
      <c r="AL1570" s="59" t="n"/>
      <c r="AM1570" s="59" t="n"/>
      <c r="AN1570" s="59" t="n"/>
      <c r="AO1570" s="59" t="n"/>
      <c r="AP1570" s="59" t="n"/>
      <c r="AQ1570" s="59" t="n"/>
      <c r="AR1570" s="59" t="n"/>
      <c r="AS1570" s="59" t="n"/>
      <c r="AT1570" s="59" t="n"/>
      <c r="AU1570" s="59" t="n"/>
      <c r="AV1570" s="59" t="n"/>
      <c r="AW1570" s="59" t="n"/>
      <c r="AX1570" s="59" t="n"/>
      <c r="AY1570" s="59" t="n"/>
      <c r="AZ1570" s="59" t="n"/>
      <c r="BA1570" s="59" t="n"/>
      <c r="BB1570" s="59" t="n"/>
      <c r="BC1570" s="59" t="n"/>
      <c r="BD1570" s="59" t="n"/>
      <c r="BE1570" s="59" t="n"/>
      <c r="BF1570" s="59" t="n"/>
      <c r="BG1570" s="59" t="n"/>
      <c r="BH1570" s="59" t="n"/>
      <c r="BI1570" s="59" t="n"/>
      <c r="BJ1570" s="59" t="n"/>
      <c r="BK1570" s="59" t="n"/>
      <c r="BL1570" s="59" t="n"/>
      <c r="BM1570" s="59" t="n"/>
      <c r="BN1570" s="59" t="n"/>
      <c r="BO1570" s="59" t="n"/>
      <c r="BP1570" s="59" t="n"/>
      <c r="BQ1570" s="59" t="n"/>
      <c r="BR1570" s="59" t="n"/>
      <c r="BS1570" s="59" t="n"/>
      <c r="BT1570" s="59" t="n"/>
      <c r="BU1570" s="59" t="n"/>
      <c r="BV1570" s="59" t="n"/>
      <c r="BW1570" s="59" t="n"/>
      <c r="BX1570" s="59" t="n"/>
      <c r="BY1570" s="59" t="n"/>
      <c r="BZ1570" s="59" t="n"/>
      <c r="CA1570" s="59" t="n"/>
      <c r="CB1570" s="59" t="n"/>
      <c r="CC1570" s="59" t="n"/>
      <c r="CD1570" s="59" t="n"/>
      <c r="CE1570" s="59" t="n"/>
      <c r="CF1570" s="59" t="n"/>
      <c r="CG1570" s="59" t="n"/>
      <c r="CH1570" s="59" t="n"/>
      <c r="CI1570" s="59" t="n"/>
      <c r="CJ1570" s="59" t="n"/>
      <c r="CK1570" s="59" t="n"/>
      <c r="CL1570" s="59" t="n"/>
      <c r="CM1570" s="59" t="n"/>
      <c r="CN1570" s="59" t="n"/>
      <c r="CO1570" s="59" t="n"/>
      <c r="CP1570" s="59" t="n"/>
      <c r="CQ1570" s="59" t="n"/>
      <c r="CR1570" s="59" t="n"/>
      <c r="CS1570" s="59" t="n"/>
      <c r="CT1570" s="59" t="n"/>
      <c r="CU1570" s="59" t="n"/>
      <c r="CV1570" s="59" t="n"/>
      <c r="CW1570" s="59" t="n"/>
      <c r="CX1570" s="59" t="n"/>
      <c r="CY1570" s="59" t="n"/>
      <c r="CZ1570" s="59" t="n"/>
    </row>
    <row r="1571">
      <c r="D1571" s="59" t="n"/>
      <c r="E1571" s="59" t="n"/>
      <c r="F1571" s="59" t="n"/>
      <c r="G1571" s="59" t="n"/>
      <c r="H1571" s="59" t="n"/>
      <c r="I1571" s="59" t="n"/>
      <c r="J1571" s="59" t="n"/>
      <c r="K1571" s="59" t="n"/>
      <c r="L1571" s="59" t="n"/>
      <c r="M1571" s="59" t="n"/>
      <c r="N1571" s="59" t="n"/>
      <c r="O1571" s="59" t="n"/>
      <c r="P1571" s="59" t="n"/>
      <c r="Q1571" s="59" t="n"/>
      <c r="R1571" s="59" t="n"/>
      <c r="S1571" s="59" t="n"/>
      <c r="T1571" s="59" t="n"/>
      <c r="U1571" s="59" t="n"/>
      <c r="V1571" s="59" t="n"/>
      <c r="W1571" s="59" t="n"/>
      <c r="X1571" s="59" t="n"/>
      <c r="Y1571" s="59" t="n"/>
      <c r="Z1571" s="59" t="n"/>
      <c r="AA1571" s="59" t="n"/>
      <c r="AB1571" s="59" t="n"/>
      <c r="AC1571" s="59" t="n"/>
      <c r="AD1571" s="59" t="n"/>
      <c r="AE1571" s="59" t="n"/>
      <c r="AF1571" s="59" t="n"/>
      <c r="AG1571" s="59" t="n"/>
      <c r="AH1571" s="59" t="n"/>
      <c r="AI1571" s="59" t="n"/>
      <c r="AJ1571" s="59" t="n"/>
      <c r="AK1571" s="59" t="n"/>
      <c r="AL1571" s="59" t="n"/>
      <c r="AM1571" s="59" t="n"/>
      <c r="AN1571" s="59" t="n"/>
      <c r="AO1571" s="59" t="n"/>
      <c r="AP1571" s="59" t="n"/>
      <c r="AQ1571" s="59" t="n"/>
      <c r="AR1571" s="59" t="n"/>
      <c r="AS1571" s="59" t="n"/>
      <c r="AT1571" s="59" t="n"/>
      <c r="AU1571" s="59" t="n"/>
      <c r="AV1571" s="59" t="n"/>
      <c r="AW1571" s="59" t="n"/>
      <c r="AX1571" s="59" t="n"/>
      <c r="AY1571" s="59" t="n"/>
      <c r="AZ1571" s="59" t="n"/>
      <c r="BA1571" s="59" t="n"/>
      <c r="BB1571" s="59" t="n"/>
      <c r="BC1571" s="59" t="n"/>
      <c r="BD1571" s="59" t="n"/>
      <c r="BE1571" s="59" t="n"/>
      <c r="BF1571" s="59" t="n"/>
      <c r="BG1571" s="59" t="n"/>
      <c r="BH1571" s="59" t="n"/>
      <c r="BI1571" s="59" t="n"/>
      <c r="BJ1571" s="59" t="n"/>
      <c r="BK1571" s="59" t="n"/>
      <c r="BL1571" s="59" t="n"/>
      <c r="BM1571" s="59" t="n"/>
      <c r="BN1571" s="59" t="n"/>
      <c r="BO1571" s="59" t="n"/>
      <c r="BP1571" s="59" t="n"/>
      <c r="BQ1571" s="59" t="n"/>
      <c r="BR1571" s="59" t="n"/>
      <c r="BS1571" s="59" t="n"/>
      <c r="BT1571" s="59" t="n"/>
      <c r="BU1571" s="59" t="n"/>
      <c r="BV1571" s="59" t="n"/>
      <c r="BW1571" s="59" t="n"/>
      <c r="BX1571" s="59" t="n"/>
      <c r="BY1571" s="59" t="n"/>
      <c r="BZ1571" s="59" t="n"/>
      <c r="CA1571" s="59" t="n"/>
      <c r="CB1571" s="59" t="n"/>
      <c r="CC1571" s="59" t="n"/>
      <c r="CD1571" s="59" t="n"/>
      <c r="CE1571" s="59" t="n"/>
      <c r="CF1571" s="59" t="n"/>
      <c r="CG1571" s="59" t="n"/>
      <c r="CH1571" s="59" t="n"/>
      <c r="CI1571" s="59" t="n"/>
      <c r="CJ1571" s="59" t="n"/>
      <c r="CK1571" s="59" t="n"/>
      <c r="CL1571" s="59" t="n"/>
      <c r="CM1571" s="59" t="n"/>
      <c r="CN1571" s="59" t="n"/>
      <c r="CO1571" s="59" t="n"/>
      <c r="CP1571" s="59" t="n"/>
      <c r="CQ1571" s="59" t="n"/>
      <c r="CR1571" s="59" t="n"/>
      <c r="CS1571" s="59" t="n"/>
      <c r="CT1571" s="59" t="n"/>
      <c r="CU1571" s="59" t="n"/>
      <c r="CV1571" s="59" t="n"/>
      <c r="CW1571" s="59" t="n"/>
      <c r="CX1571" s="59" t="n"/>
      <c r="CY1571" s="59" t="n"/>
      <c r="CZ1571" s="59" t="n"/>
    </row>
    <row r="1572">
      <c r="D1572" s="59" t="n"/>
      <c r="E1572" s="59" t="n"/>
      <c r="F1572" s="59" t="n"/>
      <c r="G1572" s="59" t="n"/>
      <c r="H1572" s="59" t="n"/>
      <c r="I1572" s="59" t="n"/>
      <c r="J1572" s="59" t="n"/>
      <c r="K1572" s="59" t="n"/>
      <c r="L1572" s="59" t="n"/>
      <c r="M1572" s="59" t="n"/>
      <c r="N1572" s="59" t="n"/>
      <c r="O1572" s="59" t="n"/>
      <c r="P1572" s="59" t="n"/>
      <c r="Q1572" s="59" t="n"/>
      <c r="R1572" s="59" t="n"/>
      <c r="S1572" s="59" t="n"/>
      <c r="T1572" s="59" t="n"/>
      <c r="U1572" s="59" t="n"/>
      <c r="V1572" s="59" t="n"/>
      <c r="W1572" s="59" t="n"/>
      <c r="X1572" s="59" t="n"/>
      <c r="Y1572" s="59" t="n"/>
      <c r="Z1572" s="59" t="n"/>
      <c r="AA1572" s="59" t="n"/>
      <c r="AB1572" s="59" t="n"/>
      <c r="AC1572" s="59" t="n"/>
      <c r="AD1572" s="59" t="n"/>
      <c r="AE1572" s="59" t="n"/>
      <c r="AF1572" s="59" t="n"/>
      <c r="AG1572" s="59" t="n"/>
      <c r="AH1572" s="59" t="n"/>
      <c r="AI1572" s="59" t="n"/>
      <c r="AJ1572" s="59" t="n"/>
      <c r="AK1572" s="59" t="n"/>
      <c r="AL1572" s="59" t="n"/>
      <c r="AM1572" s="59" t="n"/>
      <c r="AN1572" s="59" t="n"/>
      <c r="AO1572" s="59" t="n"/>
      <c r="AP1572" s="59" t="n"/>
      <c r="AQ1572" s="59" t="n"/>
      <c r="AR1572" s="59" t="n"/>
      <c r="AS1572" s="59" t="n"/>
      <c r="AT1572" s="59" t="n"/>
      <c r="AU1572" s="59" t="n"/>
      <c r="AV1572" s="59" t="n"/>
      <c r="AW1572" s="59" t="n"/>
      <c r="AX1572" s="59" t="n"/>
      <c r="AY1572" s="59" t="n"/>
      <c r="AZ1572" s="59" t="n"/>
      <c r="BA1572" s="59" t="n"/>
      <c r="BB1572" s="59" t="n"/>
      <c r="BC1572" s="59" t="n"/>
      <c r="BD1572" s="59" t="n"/>
      <c r="BE1572" s="59" t="n"/>
      <c r="BF1572" s="59" t="n"/>
      <c r="BG1572" s="59" t="n"/>
      <c r="BH1572" s="59" t="n"/>
      <c r="BI1572" s="59" t="n"/>
      <c r="BJ1572" s="59" t="n"/>
      <c r="BK1572" s="59" t="n"/>
      <c r="BL1572" s="59" t="n"/>
      <c r="BM1572" s="59" t="n"/>
      <c r="BN1572" s="59" t="n"/>
      <c r="BO1572" s="59" t="n"/>
      <c r="BP1572" s="59" t="n"/>
      <c r="BQ1572" s="59" t="n"/>
      <c r="BR1572" s="59" t="n"/>
      <c r="BS1572" s="59" t="n"/>
      <c r="BT1572" s="59" t="n"/>
      <c r="BU1572" s="59" t="n"/>
      <c r="BV1572" s="59" t="n"/>
      <c r="BW1572" s="59" t="n"/>
      <c r="BX1572" s="59" t="n"/>
      <c r="BY1572" s="59" t="n"/>
      <c r="BZ1572" s="59" t="n"/>
      <c r="CA1572" s="59" t="n"/>
      <c r="CB1572" s="59" t="n"/>
      <c r="CC1572" s="59" t="n"/>
      <c r="CD1572" s="59" t="n"/>
      <c r="CE1572" s="59" t="n"/>
      <c r="CF1572" s="59" t="n"/>
      <c r="CG1572" s="59" t="n"/>
      <c r="CH1572" s="59" t="n"/>
      <c r="CI1572" s="59" t="n"/>
      <c r="CJ1572" s="59" t="n"/>
      <c r="CK1572" s="59" t="n"/>
      <c r="CL1572" s="59" t="n"/>
      <c r="CM1572" s="59" t="n"/>
      <c r="CN1572" s="59" t="n"/>
      <c r="CO1572" s="59" t="n"/>
      <c r="CP1572" s="59" t="n"/>
      <c r="CQ1572" s="59" t="n"/>
      <c r="CR1572" s="59" t="n"/>
      <c r="CS1572" s="59" t="n"/>
      <c r="CT1572" s="59" t="n"/>
      <c r="CU1572" s="59" t="n"/>
      <c r="CV1572" s="59" t="n"/>
      <c r="CW1572" s="59" t="n"/>
      <c r="CX1572" s="59" t="n"/>
      <c r="CY1572" s="59" t="n"/>
      <c r="CZ1572" s="59" t="n"/>
    </row>
    <row r="1573">
      <c r="D1573" s="107" t="n"/>
      <c r="E1573" s="107" t="n"/>
      <c r="F1573" s="107" t="n"/>
      <c r="G1573" s="107" t="n"/>
      <c r="H1573" s="107" t="n"/>
      <c r="I1573" s="107" t="n"/>
      <c r="J1573" s="107" t="n"/>
      <c r="K1573" s="107" t="n"/>
      <c r="L1573" s="107" t="n"/>
      <c r="M1573" s="107" t="n"/>
      <c r="N1573" s="107" t="n"/>
      <c r="O1573" s="107" t="n"/>
      <c r="P1573" s="107" t="n"/>
      <c r="Q1573" s="107" t="n"/>
      <c r="R1573" s="107" t="n"/>
      <c r="S1573" s="107" t="n"/>
      <c r="T1573" s="107" t="n"/>
      <c r="U1573" s="107" t="n"/>
      <c r="V1573" s="107" t="n"/>
      <c r="W1573" s="107" t="n"/>
      <c r="X1573" s="107" t="n"/>
      <c r="Y1573" s="107" t="n"/>
      <c r="Z1573" s="107" t="n"/>
      <c r="AA1573" s="107" t="n"/>
      <c r="AB1573" s="107" t="n"/>
      <c r="AC1573" s="107" t="n"/>
      <c r="AD1573" s="107" t="n"/>
      <c r="AE1573" s="107" t="n"/>
      <c r="AF1573" s="107" t="n"/>
      <c r="AG1573" s="107" t="n"/>
      <c r="AH1573" s="107" t="n"/>
      <c r="AI1573" s="107" t="n"/>
      <c r="AJ1573" s="107" t="n"/>
      <c r="AK1573" s="107" t="n"/>
      <c r="AL1573" s="107" t="n"/>
      <c r="AM1573" s="107" t="n"/>
      <c r="AN1573" s="107" t="n"/>
      <c r="AO1573" s="107" t="n"/>
      <c r="AP1573" s="107" t="n"/>
      <c r="AQ1573" s="107" t="n"/>
      <c r="AR1573" s="107" t="n"/>
      <c r="AS1573" s="107" t="n"/>
      <c r="AT1573" s="107" t="n"/>
      <c r="AU1573" s="107" t="n"/>
      <c r="AV1573" s="107" t="n"/>
      <c r="AW1573" s="107" t="n"/>
      <c r="AX1573" s="107" t="n"/>
      <c r="AY1573" s="107" t="n"/>
      <c r="AZ1573" s="107" t="n"/>
      <c r="BA1573" s="107" t="n"/>
      <c r="BB1573" s="107" t="n"/>
      <c r="BC1573" s="107" t="n"/>
      <c r="BD1573" s="107" t="n"/>
      <c r="BE1573" s="107" t="n"/>
      <c r="BF1573" s="107" t="n"/>
      <c r="BG1573" s="107" t="n"/>
      <c r="BH1573" s="107" t="n"/>
      <c r="BI1573" s="107" t="n"/>
      <c r="BJ1573" s="107" t="n"/>
      <c r="BK1573" s="107" t="n"/>
      <c r="BL1573" s="107" t="n"/>
      <c r="BM1573" s="107" t="n"/>
      <c r="BN1573" s="107" t="n"/>
      <c r="BO1573" s="107" t="n"/>
      <c r="BP1573" s="107" t="n"/>
      <c r="BQ1573" s="107" t="n"/>
      <c r="BR1573" s="107" t="n"/>
      <c r="BS1573" s="107" t="n"/>
      <c r="BT1573" s="107" t="n"/>
      <c r="BU1573" s="107" t="n"/>
      <c r="BV1573" s="107" t="n"/>
      <c r="BW1573" s="107" t="n"/>
      <c r="BX1573" s="107" t="n"/>
      <c r="BY1573" s="107" t="n"/>
      <c r="BZ1573" s="107" t="n"/>
      <c r="CA1573" s="107" t="n"/>
      <c r="CB1573" s="107" t="n"/>
      <c r="CC1573" s="107" t="n"/>
      <c r="CD1573" s="107" t="n"/>
      <c r="CE1573" s="107" t="n"/>
      <c r="CF1573" s="107" t="n"/>
      <c r="CG1573" s="107" t="n"/>
      <c r="CH1573" s="107" t="n"/>
      <c r="CI1573" s="107" t="n"/>
      <c r="CJ1573" s="107" t="n"/>
      <c r="CK1573" s="107" t="n"/>
      <c r="CL1573" s="107" t="n"/>
      <c r="CM1573" s="107" t="n"/>
      <c r="CN1573" s="107" t="n"/>
      <c r="CO1573" s="107" t="n"/>
      <c r="CP1573" s="107" t="n"/>
      <c r="CQ1573" s="107" t="n"/>
      <c r="CR1573" s="107" t="n"/>
      <c r="CS1573" s="107" t="n"/>
      <c r="CT1573" s="107" t="n"/>
      <c r="CU1573" s="107" t="n"/>
      <c r="CV1573" s="107" t="n"/>
      <c r="CW1573" s="107" t="n"/>
      <c r="CX1573" s="107" t="n"/>
      <c r="CY1573" s="107" t="n"/>
      <c r="CZ1573" s="107" t="n"/>
    </row>
    <row r="1576">
      <c r="A1576" s="2">
        <f>IF($A1569="","","   projections")</f>
        <v/>
      </c>
      <c r="B1576" s="68">
        <f>IF($A1569="",0,COUNT($E1577:$CZ1577))</f>
        <v/>
      </c>
      <c r="C1576" s="69">
        <f>IF($B1576=0,0,MAX($E1577:$CZ1577))</f>
        <v/>
      </c>
      <c r="D1576" s="58">
        <f>_xll.BDS($A1569,'Field Check'!$C$42,"headers=y","startcol=1","endcol=3","dir=h")</f>
        <v/>
      </c>
      <c r="E1576" s="59" t="n"/>
      <c r="F1576" s="59" t="n"/>
      <c r="G1576" s="59" t="n"/>
      <c r="H1576" s="59" t="n"/>
      <c r="I1576" s="59" t="n"/>
      <c r="J1576" s="59" t="n"/>
      <c r="K1576" s="59" t="n"/>
      <c r="L1576" s="59" t="n"/>
      <c r="M1576" s="59" t="n"/>
      <c r="N1576" s="59" t="n"/>
      <c r="O1576" s="59" t="n"/>
      <c r="P1576" s="59" t="n"/>
      <c r="Q1576" s="59" t="n"/>
      <c r="R1576" s="59" t="n"/>
      <c r="S1576" s="59" t="n"/>
      <c r="T1576" s="59" t="n"/>
      <c r="U1576" s="59" t="n"/>
      <c r="V1576" s="59" t="n"/>
      <c r="W1576" s="59" t="n"/>
      <c r="X1576" s="59" t="n"/>
      <c r="Y1576" s="59" t="n"/>
      <c r="Z1576" s="59" t="n"/>
      <c r="AA1576" s="59" t="n"/>
      <c r="AB1576" s="59" t="n"/>
      <c r="AC1576" s="59" t="n"/>
      <c r="AD1576" s="59" t="n"/>
      <c r="AE1576" s="59" t="n"/>
      <c r="AF1576" s="59" t="n"/>
      <c r="AG1576" s="59" t="n"/>
      <c r="AH1576" s="59" t="n"/>
      <c r="AI1576" s="59" t="n"/>
      <c r="AJ1576" s="59" t="n"/>
      <c r="AK1576" s="59" t="n"/>
      <c r="AL1576" s="59" t="n"/>
      <c r="AM1576" s="59" t="n"/>
      <c r="AN1576" s="59" t="n"/>
      <c r="AO1576" s="59" t="n"/>
      <c r="AP1576" s="59" t="n"/>
      <c r="AQ1576" s="59" t="n"/>
      <c r="AR1576" s="59" t="n"/>
      <c r="AS1576" s="59" t="n"/>
      <c r="AT1576" s="59" t="n"/>
      <c r="AU1576" s="59" t="n"/>
      <c r="AV1576" s="59" t="n"/>
      <c r="AW1576" s="59" t="n"/>
      <c r="AX1576" s="59" t="n"/>
      <c r="AY1576" s="59" t="n"/>
      <c r="AZ1576" s="59" t="n"/>
      <c r="BA1576" s="59" t="n"/>
      <c r="BB1576" s="59" t="n"/>
      <c r="BC1576" s="59" t="n"/>
      <c r="BD1576" s="59" t="n"/>
      <c r="BE1576" s="59" t="n"/>
      <c r="BF1576" s="59" t="n"/>
      <c r="BG1576" s="59" t="n"/>
      <c r="BH1576" s="59" t="n"/>
      <c r="BI1576" s="59" t="n"/>
      <c r="BJ1576" s="59" t="n"/>
      <c r="BK1576" s="59" t="n"/>
      <c r="BL1576" s="59" t="n"/>
      <c r="BM1576" s="59" t="n"/>
      <c r="BN1576" s="59" t="n"/>
      <c r="BO1576" s="59" t="n"/>
      <c r="BP1576" s="59" t="n"/>
      <c r="BQ1576" s="59" t="n"/>
      <c r="BR1576" s="59" t="n"/>
      <c r="BS1576" s="59" t="n"/>
      <c r="BT1576" s="59" t="n"/>
      <c r="BU1576" s="59" t="n"/>
      <c r="BV1576" s="59" t="n"/>
      <c r="BW1576" s="59" t="n"/>
      <c r="BX1576" s="59" t="n"/>
      <c r="BY1576" s="59" t="n"/>
      <c r="BZ1576" s="59" t="n"/>
      <c r="CA1576" s="59" t="n"/>
      <c r="CB1576" s="59" t="n"/>
      <c r="CC1576" s="59" t="n"/>
      <c r="CD1576" s="59" t="n"/>
      <c r="CE1576" s="59" t="n"/>
      <c r="CF1576" s="59" t="n"/>
      <c r="CG1576" s="59" t="n"/>
      <c r="CH1576" s="59" t="n"/>
      <c r="CI1576" s="59" t="n"/>
      <c r="CJ1576" s="59" t="n"/>
      <c r="CK1576" s="59" t="n"/>
      <c r="CL1576" s="59" t="n"/>
      <c r="CM1576" s="59" t="n"/>
      <c r="CN1576" s="59" t="n"/>
      <c r="CO1576" s="59" t="n"/>
      <c r="CP1576" s="59" t="n"/>
      <c r="CQ1576" s="59" t="n"/>
      <c r="CR1576" s="59" t="n"/>
      <c r="CS1576" s="59" t="n"/>
      <c r="CT1576" s="59" t="n"/>
      <c r="CU1576" s="59" t="n"/>
      <c r="CV1576" s="59" t="n"/>
      <c r="CW1576" s="59" t="n"/>
      <c r="CX1576" s="59" t="n"/>
      <c r="CY1576" s="59" t="n"/>
      <c r="CZ1576" s="59" t="n"/>
    </row>
    <row r="1577">
      <c r="D1577" s="59" t="n"/>
      <c r="E1577" s="59" t="n"/>
      <c r="F1577" s="59" t="n"/>
      <c r="G1577" s="59" t="n"/>
      <c r="H1577" s="59" t="n"/>
      <c r="I1577" s="59" t="n"/>
      <c r="J1577" s="59" t="n"/>
      <c r="K1577" s="59" t="n"/>
      <c r="L1577" s="59" t="n"/>
      <c r="M1577" s="59" t="n"/>
      <c r="N1577" s="59" t="n"/>
      <c r="O1577" s="59" t="n"/>
      <c r="P1577" s="59" t="n"/>
      <c r="Q1577" s="59" t="n"/>
      <c r="R1577" s="59" t="n"/>
      <c r="S1577" s="59" t="n"/>
      <c r="T1577" s="59" t="n"/>
      <c r="U1577" s="59" t="n"/>
      <c r="V1577" s="59" t="n"/>
      <c r="W1577" s="59" t="n"/>
      <c r="X1577" s="59" t="n"/>
      <c r="Y1577" s="59" t="n"/>
      <c r="Z1577" s="59" t="n"/>
      <c r="AA1577" s="59" t="n"/>
      <c r="AB1577" s="59" t="n"/>
      <c r="AC1577" s="59" t="n"/>
      <c r="AD1577" s="59" t="n"/>
      <c r="AE1577" s="59" t="n"/>
      <c r="AF1577" s="59" t="n"/>
      <c r="AG1577" s="59" t="n"/>
      <c r="AH1577" s="59" t="n"/>
      <c r="AI1577" s="59" t="n"/>
      <c r="AJ1577" s="59" t="n"/>
      <c r="AK1577" s="59" t="n"/>
      <c r="AL1577" s="59" t="n"/>
      <c r="AM1577" s="59" t="n"/>
      <c r="AN1577" s="59" t="n"/>
      <c r="AO1577" s="59" t="n"/>
      <c r="AP1577" s="59" t="n"/>
      <c r="AQ1577" s="59" t="n"/>
      <c r="AR1577" s="59" t="n"/>
      <c r="AS1577" s="59" t="n"/>
      <c r="AT1577" s="59" t="n"/>
      <c r="AU1577" s="59" t="n"/>
      <c r="AV1577" s="59" t="n"/>
      <c r="AW1577" s="59" t="n"/>
      <c r="AX1577" s="59" t="n"/>
      <c r="AY1577" s="59" t="n"/>
      <c r="AZ1577" s="59" t="n"/>
      <c r="BA1577" s="59" t="n"/>
      <c r="BB1577" s="59" t="n"/>
      <c r="BC1577" s="59" t="n"/>
      <c r="BD1577" s="59" t="n"/>
      <c r="BE1577" s="59" t="n"/>
      <c r="BF1577" s="59" t="n"/>
      <c r="BG1577" s="59" t="n"/>
      <c r="BH1577" s="59" t="n"/>
      <c r="BI1577" s="59" t="n"/>
      <c r="BJ1577" s="59" t="n"/>
      <c r="BK1577" s="59" t="n"/>
      <c r="BL1577" s="59" t="n"/>
      <c r="BM1577" s="59" t="n"/>
      <c r="BN1577" s="59" t="n"/>
      <c r="BO1577" s="59" t="n"/>
      <c r="BP1577" s="59" t="n"/>
      <c r="BQ1577" s="59" t="n"/>
      <c r="BR1577" s="59" t="n"/>
      <c r="BS1577" s="59" t="n"/>
      <c r="BT1577" s="59" t="n"/>
      <c r="BU1577" s="59" t="n"/>
      <c r="BV1577" s="59" t="n"/>
      <c r="BW1577" s="59" t="n"/>
      <c r="BX1577" s="59" t="n"/>
      <c r="BY1577" s="59" t="n"/>
      <c r="BZ1577" s="59" t="n"/>
      <c r="CA1577" s="59" t="n"/>
      <c r="CB1577" s="59" t="n"/>
      <c r="CC1577" s="59" t="n"/>
      <c r="CD1577" s="59" t="n"/>
      <c r="CE1577" s="59" t="n"/>
      <c r="CF1577" s="59" t="n"/>
      <c r="CG1577" s="59" t="n"/>
      <c r="CH1577" s="59" t="n"/>
      <c r="CI1577" s="59" t="n"/>
      <c r="CJ1577" s="59" t="n"/>
      <c r="CK1577" s="59" t="n"/>
      <c r="CL1577" s="59" t="n"/>
      <c r="CM1577" s="59" t="n"/>
      <c r="CN1577" s="59" t="n"/>
      <c r="CO1577" s="59" t="n"/>
      <c r="CP1577" s="59" t="n"/>
      <c r="CQ1577" s="59" t="n"/>
      <c r="CR1577" s="59" t="n"/>
      <c r="CS1577" s="59" t="n"/>
      <c r="CT1577" s="59" t="n"/>
      <c r="CU1577" s="59" t="n"/>
      <c r="CV1577" s="59" t="n"/>
      <c r="CW1577" s="59" t="n"/>
      <c r="CX1577" s="59" t="n"/>
      <c r="CY1577" s="59" t="n"/>
      <c r="CZ1577" s="59" t="n"/>
    </row>
    <row r="1578">
      <c r="D1578" s="107" t="n"/>
      <c r="E1578" s="107" t="n"/>
      <c r="F1578" s="107" t="n"/>
      <c r="G1578" s="107" t="n"/>
      <c r="H1578" s="107" t="n"/>
      <c r="I1578" s="107" t="n"/>
      <c r="J1578" s="107" t="n"/>
      <c r="K1578" s="107" t="n"/>
      <c r="L1578" s="107" t="n"/>
      <c r="M1578" s="107" t="n"/>
      <c r="N1578" s="107" t="n"/>
      <c r="O1578" s="107" t="n"/>
      <c r="P1578" s="107" t="n"/>
      <c r="Q1578" s="107" t="n"/>
      <c r="R1578" s="107" t="n"/>
      <c r="S1578" s="107" t="n"/>
      <c r="T1578" s="107" t="n"/>
      <c r="U1578" s="107" t="n"/>
      <c r="V1578" s="107" t="n"/>
      <c r="W1578" s="107" t="n"/>
      <c r="X1578" s="107" t="n"/>
      <c r="Y1578" s="107" t="n"/>
      <c r="Z1578" s="107" t="n"/>
      <c r="AA1578" s="107" t="n"/>
      <c r="AB1578" s="107" t="n"/>
      <c r="AC1578" s="107" t="n"/>
      <c r="AD1578" s="107" t="n"/>
      <c r="AE1578" s="107" t="n"/>
      <c r="AF1578" s="107" t="n"/>
      <c r="AG1578" s="107" t="n"/>
      <c r="AH1578" s="107" t="n"/>
      <c r="AI1578" s="107" t="n"/>
      <c r="AJ1578" s="107" t="n"/>
      <c r="AK1578" s="107" t="n"/>
      <c r="AL1578" s="107" t="n"/>
      <c r="AM1578" s="107" t="n"/>
      <c r="AN1578" s="107" t="n"/>
      <c r="AO1578" s="107" t="n"/>
      <c r="AP1578" s="107" t="n"/>
      <c r="AQ1578" s="107" t="n"/>
      <c r="AR1578" s="107" t="n"/>
      <c r="AS1578" s="107" t="n"/>
      <c r="AT1578" s="107" t="n"/>
      <c r="AU1578" s="107" t="n"/>
      <c r="AV1578" s="107" t="n"/>
      <c r="AW1578" s="107" t="n"/>
      <c r="AX1578" s="107" t="n"/>
      <c r="AY1578" s="107" t="n"/>
      <c r="AZ1578" s="107" t="n"/>
      <c r="BA1578" s="107" t="n"/>
      <c r="BB1578" s="107" t="n"/>
      <c r="BC1578" s="107" t="n"/>
      <c r="BD1578" s="107" t="n"/>
      <c r="BE1578" s="107" t="n"/>
      <c r="BF1578" s="107" t="n"/>
      <c r="BG1578" s="107" t="n"/>
      <c r="BH1578" s="107" t="n"/>
      <c r="BI1578" s="107" t="n"/>
      <c r="BJ1578" s="107" t="n"/>
      <c r="BK1578" s="107" t="n"/>
      <c r="BL1578" s="107" t="n"/>
      <c r="BM1578" s="107" t="n"/>
      <c r="BN1578" s="107" t="n"/>
      <c r="BO1578" s="107" t="n"/>
      <c r="BP1578" s="107" t="n"/>
      <c r="BQ1578" s="107" t="n"/>
      <c r="BR1578" s="107" t="n"/>
      <c r="BS1578" s="107" t="n"/>
      <c r="BT1578" s="107" t="n"/>
      <c r="BU1578" s="107" t="n"/>
      <c r="BV1578" s="107" t="n"/>
      <c r="BW1578" s="107" t="n"/>
      <c r="BX1578" s="107" t="n"/>
      <c r="BY1578" s="107" t="n"/>
      <c r="BZ1578" s="107" t="n"/>
      <c r="CA1578" s="107" t="n"/>
      <c r="CB1578" s="107" t="n"/>
      <c r="CC1578" s="107" t="n"/>
      <c r="CD1578" s="107" t="n"/>
      <c r="CE1578" s="107" t="n"/>
      <c r="CF1578" s="107" t="n"/>
      <c r="CG1578" s="107" t="n"/>
      <c r="CH1578" s="107" t="n"/>
      <c r="CI1578" s="107" t="n"/>
      <c r="CJ1578" s="107" t="n"/>
      <c r="CK1578" s="107" t="n"/>
      <c r="CL1578" s="107" t="n"/>
      <c r="CM1578" s="107" t="n"/>
      <c r="CN1578" s="107" t="n"/>
      <c r="CO1578" s="107" t="n"/>
      <c r="CP1578" s="107" t="n"/>
      <c r="CQ1578" s="107" t="n"/>
      <c r="CR1578" s="107" t="n"/>
      <c r="CS1578" s="107" t="n"/>
      <c r="CT1578" s="107" t="n"/>
      <c r="CU1578" s="107" t="n"/>
      <c r="CV1578" s="107" t="n"/>
      <c r="CW1578" s="107" t="n"/>
      <c r="CX1578" s="107" t="n"/>
      <c r="CY1578" s="107" t="n"/>
      <c r="CZ1578" s="107" t="n"/>
    </row>
    <row r="1580">
      <c r="A1580" s="126">
        <f>IF('AS51'!$C$149="","",'AS51'!$C$149)</f>
        <v/>
      </c>
      <c r="B1580" s="68">
        <f>IF($A1580="",0,COUNT($E1581:$CZ1581))</f>
        <v/>
      </c>
      <c r="C1580" s="69">
        <f>IF($B1580=0,0,MAX($E1581:$CZ1581))</f>
        <v/>
      </c>
      <c r="D1580" s="58">
        <f>_xll.BDS($A1580,'Field Check'!$C$44,"headers=y","startcol=1","endcol=7","dir=h","DVD_START_DT",'Field Check'!$C$59,"DVD_END_DT",'Field Check'!$D$59)</f>
        <v/>
      </c>
      <c r="E1580" s="59" t="n"/>
      <c r="F1580" s="59" t="n"/>
      <c r="G1580" s="59" t="n"/>
      <c r="H1580" s="59" t="n"/>
      <c r="I1580" s="59" t="n"/>
      <c r="J1580" s="59" t="n"/>
      <c r="K1580" s="59" t="n"/>
      <c r="L1580" s="59" t="n"/>
      <c r="M1580" s="59" t="n"/>
      <c r="N1580" s="59" t="n"/>
      <c r="O1580" s="59" t="n"/>
      <c r="P1580" s="59" t="n"/>
      <c r="Q1580" s="59" t="n"/>
      <c r="R1580" s="59" t="n"/>
      <c r="S1580" s="59" t="n"/>
      <c r="T1580" s="59" t="n"/>
      <c r="U1580" s="59" t="n"/>
      <c r="V1580" s="59" t="n"/>
      <c r="W1580" s="59" t="n"/>
      <c r="X1580" s="59" t="n"/>
      <c r="Y1580" s="59" t="n"/>
      <c r="Z1580" s="59" t="n"/>
      <c r="AA1580" s="59" t="n"/>
      <c r="AB1580" s="59" t="n"/>
      <c r="AC1580" s="59" t="n"/>
      <c r="AD1580" s="59" t="n"/>
      <c r="AE1580" s="59" t="n"/>
      <c r="AF1580" s="59" t="n"/>
      <c r="AG1580" s="59" t="n"/>
      <c r="AH1580" s="59" t="n"/>
      <c r="AI1580" s="59" t="n"/>
      <c r="AJ1580" s="59" t="n"/>
      <c r="AK1580" s="59" t="n"/>
      <c r="AL1580" s="59" t="n"/>
      <c r="AM1580" s="59" t="n"/>
      <c r="AN1580" s="59" t="n"/>
      <c r="AO1580" s="59" t="n"/>
      <c r="AP1580" s="59" t="n"/>
      <c r="AQ1580" s="59" t="n"/>
      <c r="AR1580" s="59" t="n"/>
      <c r="AS1580" s="59" t="n"/>
      <c r="AT1580" s="59" t="n"/>
      <c r="AU1580" s="59" t="n"/>
      <c r="AV1580" s="59" t="n"/>
      <c r="AW1580" s="59" t="n"/>
      <c r="AX1580" s="59" t="n"/>
      <c r="AY1580" s="59" t="n"/>
      <c r="AZ1580" s="59" t="n"/>
      <c r="BA1580" s="59" t="n"/>
      <c r="BB1580" s="59" t="n"/>
      <c r="BC1580" s="59" t="n"/>
      <c r="BD1580" s="59" t="n"/>
      <c r="BE1580" s="59" t="n"/>
      <c r="BF1580" s="59" t="n"/>
      <c r="BG1580" s="59" t="n"/>
      <c r="BH1580" s="59" t="n"/>
      <c r="BI1580" s="59" t="n"/>
      <c r="BJ1580" s="59" t="n"/>
      <c r="BK1580" s="59" t="n"/>
      <c r="BL1580" s="59" t="n"/>
      <c r="BM1580" s="59" t="n"/>
      <c r="BN1580" s="59" t="n"/>
      <c r="BO1580" s="59" t="n"/>
      <c r="BP1580" s="59" t="n"/>
      <c r="BQ1580" s="59" t="n"/>
      <c r="BR1580" s="59" t="n"/>
      <c r="BS1580" s="59" t="n"/>
      <c r="BT1580" s="59" t="n"/>
      <c r="BU1580" s="59" t="n"/>
      <c r="BV1580" s="59" t="n"/>
      <c r="BW1580" s="59" t="n"/>
      <c r="BX1580" s="59" t="n"/>
      <c r="BY1580" s="59" t="n"/>
      <c r="BZ1580" s="59" t="n"/>
      <c r="CA1580" s="59" t="n"/>
      <c r="CB1580" s="59" t="n"/>
      <c r="CC1580" s="59" t="n"/>
      <c r="CD1580" s="59" t="n"/>
      <c r="CE1580" s="59" t="n"/>
      <c r="CF1580" s="59" t="n"/>
      <c r="CG1580" s="59" t="n"/>
      <c r="CH1580" s="59" t="n"/>
      <c r="CI1580" s="59" t="n"/>
      <c r="CJ1580" s="59" t="n"/>
      <c r="CK1580" s="59" t="n"/>
      <c r="CL1580" s="59" t="n"/>
      <c r="CM1580" s="59" t="n"/>
      <c r="CN1580" s="59" t="n"/>
      <c r="CO1580" s="59" t="n"/>
      <c r="CP1580" s="59" t="n"/>
      <c r="CQ1580" s="59" t="n"/>
      <c r="CR1580" s="59" t="n"/>
      <c r="CS1580" s="59" t="n"/>
      <c r="CT1580" s="59" t="n"/>
      <c r="CU1580" s="59" t="n"/>
      <c r="CV1580" s="59" t="n"/>
      <c r="CW1580" s="59" t="n"/>
      <c r="CX1580" s="59" t="n"/>
      <c r="CY1580" s="59" t="n"/>
      <c r="CZ1580" s="59" t="n"/>
    </row>
    <row r="1581">
      <c r="D1581" s="59" t="n"/>
      <c r="E1581" s="59" t="n"/>
      <c r="F1581" s="59" t="n"/>
      <c r="G1581" s="59" t="n"/>
      <c r="H1581" s="59" t="n"/>
      <c r="I1581" s="59" t="n"/>
      <c r="J1581" s="59" t="n"/>
      <c r="K1581" s="59" t="n"/>
      <c r="L1581" s="59" t="n"/>
      <c r="M1581" s="59" t="n"/>
      <c r="N1581" s="59" t="n"/>
      <c r="O1581" s="59" t="n"/>
      <c r="P1581" s="59" t="n"/>
      <c r="Q1581" s="59" t="n"/>
      <c r="R1581" s="59" t="n"/>
      <c r="S1581" s="59" t="n"/>
      <c r="T1581" s="59" t="n"/>
      <c r="U1581" s="59" t="n"/>
      <c r="V1581" s="59" t="n"/>
      <c r="W1581" s="59" t="n"/>
      <c r="X1581" s="59" t="n"/>
      <c r="Y1581" s="59" t="n"/>
      <c r="Z1581" s="59" t="n"/>
      <c r="AA1581" s="59" t="n"/>
      <c r="AB1581" s="59" t="n"/>
      <c r="AC1581" s="59" t="n"/>
      <c r="AD1581" s="59" t="n"/>
      <c r="AE1581" s="59" t="n"/>
      <c r="AF1581" s="59" t="n"/>
      <c r="AG1581" s="59" t="n"/>
      <c r="AH1581" s="59" t="n"/>
      <c r="AI1581" s="59" t="n"/>
      <c r="AJ1581" s="59" t="n"/>
      <c r="AK1581" s="59" t="n"/>
      <c r="AL1581" s="59" t="n"/>
      <c r="AM1581" s="59" t="n"/>
      <c r="AN1581" s="59" t="n"/>
      <c r="AO1581" s="59" t="n"/>
      <c r="AP1581" s="59" t="n"/>
      <c r="AQ1581" s="59" t="n"/>
      <c r="AR1581" s="59" t="n"/>
      <c r="AS1581" s="59" t="n"/>
      <c r="AT1581" s="59" t="n"/>
      <c r="AU1581" s="59" t="n"/>
      <c r="AV1581" s="59" t="n"/>
      <c r="AW1581" s="59" t="n"/>
      <c r="AX1581" s="59" t="n"/>
      <c r="AY1581" s="59" t="n"/>
      <c r="AZ1581" s="59" t="n"/>
      <c r="BA1581" s="59" t="n"/>
      <c r="BB1581" s="59" t="n"/>
      <c r="BC1581" s="59" t="n"/>
      <c r="BD1581" s="59" t="n"/>
      <c r="BE1581" s="59" t="n"/>
      <c r="BF1581" s="59" t="n"/>
      <c r="BG1581" s="59" t="n"/>
      <c r="BH1581" s="59" t="n"/>
      <c r="BI1581" s="59" t="n"/>
      <c r="BJ1581" s="59" t="n"/>
      <c r="BK1581" s="59" t="n"/>
      <c r="BL1581" s="59" t="n"/>
      <c r="BM1581" s="59" t="n"/>
      <c r="BN1581" s="59" t="n"/>
      <c r="BO1581" s="59" t="n"/>
      <c r="BP1581" s="59" t="n"/>
      <c r="BQ1581" s="59" t="n"/>
      <c r="BR1581" s="59" t="n"/>
      <c r="BS1581" s="59" t="n"/>
      <c r="BT1581" s="59" t="n"/>
      <c r="BU1581" s="59" t="n"/>
      <c r="BV1581" s="59" t="n"/>
      <c r="BW1581" s="59" t="n"/>
      <c r="BX1581" s="59" t="n"/>
      <c r="BY1581" s="59" t="n"/>
      <c r="BZ1581" s="59" t="n"/>
      <c r="CA1581" s="59" t="n"/>
      <c r="CB1581" s="59" t="n"/>
      <c r="CC1581" s="59" t="n"/>
      <c r="CD1581" s="59" t="n"/>
      <c r="CE1581" s="59" t="n"/>
      <c r="CF1581" s="59" t="n"/>
      <c r="CG1581" s="59" t="n"/>
      <c r="CH1581" s="59" t="n"/>
      <c r="CI1581" s="59" t="n"/>
      <c r="CJ1581" s="59" t="n"/>
      <c r="CK1581" s="59" t="n"/>
      <c r="CL1581" s="59" t="n"/>
      <c r="CM1581" s="59" t="n"/>
      <c r="CN1581" s="59" t="n"/>
      <c r="CO1581" s="59" t="n"/>
      <c r="CP1581" s="59" t="n"/>
      <c r="CQ1581" s="59" t="n"/>
      <c r="CR1581" s="59" t="n"/>
      <c r="CS1581" s="59" t="n"/>
      <c r="CT1581" s="59" t="n"/>
      <c r="CU1581" s="59" t="n"/>
      <c r="CV1581" s="59" t="n"/>
      <c r="CW1581" s="59" t="n"/>
      <c r="CX1581" s="59" t="n"/>
      <c r="CY1581" s="59" t="n"/>
      <c r="CZ1581" s="59" t="n"/>
    </row>
    <row r="1582">
      <c r="D1582" s="59" t="n"/>
      <c r="E1582" s="59" t="n"/>
      <c r="F1582" s="59" t="n"/>
      <c r="G1582" s="59" t="n"/>
      <c r="H1582" s="59" t="n"/>
      <c r="I1582" s="59" t="n"/>
      <c r="J1582" s="59" t="n"/>
      <c r="K1582" s="59" t="n"/>
      <c r="L1582" s="59" t="n"/>
      <c r="M1582" s="59" t="n"/>
      <c r="N1582" s="59" t="n"/>
      <c r="O1582" s="59" t="n"/>
      <c r="P1582" s="59" t="n"/>
      <c r="Q1582" s="59" t="n"/>
      <c r="R1582" s="59" t="n"/>
      <c r="S1582" s="59" t="n"/>
      <c r="T1582" s="59" t="n"/>
      <c r="U1582" s="59" t="n"/>
      <c r="V1582" s="59" t="n"/>
      <c r="W1582" s="59" t="n"/>
      <c r="X1582" s="59" t="n"/>
      <c r="Y1582" s="59" t="n"/>
      <c r="Z1582" s="59" t="n"/>
      <c r="AA1582" s="59" t="n"/>
      <c r="AB1582" s="59" t="n"/>
      <c r="AC1582" s="59" t="n"/>
      <c r="AD1582" s="59" t="n"/>
      <c r="AE1582" s="59" t="n"/>
      <c r="AF1582" s="59" t="n"/>
      <c r="AG1582" s="59" t="n"/>
      <c r="AH1582" s="59" t="n"/>
      <c r="AI1582" s="59" t="n"/>
      <c r="AJ1582" s="59" t="n"/>
      <c r="AK1582" s="59" t="n"/>
      <c r="AL1582" s="59" t="n"/>
      <c r="AM1582" s="59" t="n"/>
      <c r="AN1582" s="59" t="n"/>
      <c r="AO1582" s="59" t="n"/>
      <c r="AP1582" s="59" t="n"/>
      <c r="AQ1582" s="59" t="n"/>
      <c r="AR1582" s="59" t="n"/>
      <c r="AS1582" s="59" t="n"/>
      <c r="AT1582" s="59" t="n"/>
      <c r="AU1582" s="59" t="n"/>
      <c r="AV1582" s="59" t="n"/>
      <c r="AW1582" s="59" t="n"/>
      <c r="AX1582" s="59" t="n"/>
      <c r="AY1582" s="59" t="n"/>
      <c r="AZ1582" s="59" t="n"/>
      <c r="BA1582" s="59" t="n"/>
      <c r="BB1582" s="59" t="n"/>
      <c r="BC1582" s="59" t="n"/>
      <c r="BD1582" s="59" t="n"/>
      <c r="BE1582" s="59" t="n"/>
      <c r="BF1582" s="59" t="n"/>
      <c r="BG1582" s="59" t="n"/>
      <c r="BH1582" s="59" t="n"/>
      <c r="BI1582" s="59" t="n"/>
      <c r="BJ1582" s="59" t="n"/>
      <c r="BK1582" s="59" t="n"/>
      <c r="BL1582" s="59" t="n"/>
      <c r="BM1582" s="59" t="n"/>
      <c r="BN1582" s="59" t="n"/>
      <c r="BO1582" s="59" t="n"/>
      <c r="BP1582" s="59" t="n"/>
      <c r="BQ1582" s="59" t="n"/>
      <c r="BR1582" s="59" t="n"/>
      <c r="BS1582" s="59" t="n"/>
      <c r="BT1582" s="59" t="n"/>
      <c r="BU1582" s="59" t="n"/>
      <c r="BV1582" s="59" t="n"/>
      <c r="BW1582" s="59" t="n"/>
      <c r="BX1582" s="59" t="n"/>
      <c r="BY1582" s="59" t="n"/>
      <c r="BZ1582" s="59" t="n"/>
      <c r="CA1582" s="59" t="n"/>
      <c r="CB1582" s="59" t="n"/>
      <c r="CC1582" s="59" t="n"/>
      <c r="CD1582" s="59" t="n"/>
      <c r="CE1582" s="59" t="n"/>
      <c r="CF1582" s="59" t="n"/>
      <c r="CG1582" s="59" t="n"/>
      <c r="CH1582" s="59" t="n"/>
      <c r="CI1582" s="59" t="n"/>
      <c r="CJ1582" s="59" t="n"/>
      <c r="CK1582" s="59" t="n"/>
      <c r="CL1582" s="59" t="n"/>
      <c r="CM1582" s="59" t="n"/>
      <c r="CN1582" s="59" t="n"/>
      <c r="CO1582" s="59" t="n"/>
      <c r="CP1582" s="59" t="n"/>
      <c r="CQ1582" s="59" t="n"/>
      <c r="CR1582" s="59" t="n"/>
      <c r="CS1582" s="59" t="n"/>
      <c r="CT1582" s="59" t="n"/>
      <c r="CU1582" s="59" t="n"/>
      <c r="CV1582" s="59" t="n"/>
      <c r="CW1582" s="59" t="n"/>
      <c r="CX1582" s="59" t="n"/>
      <c r="CY1582" s="59" t="n"/>
      <c r="CZ1582" s="59" t="n"/>
    </row>
    <row r="1583">
      <c r="D1583" s="59" t="n"/>
      <c r="E1583" s="59" t="n"/>
      <c r="F1583" s="59" t="n"/>
      <c r="G1583" s="59" t="n"/>
      <c r="H1583" s="59" t="n"/>
      <c r="I1583" s="59" t="n"/>
      <c r="J1583" s="59" t="n"/>
      <c r="K1583" s="59" t="n"/>
      <c r="L1583" s="59" t="n"/>
      <c r="M1583" s="59" t="n"/>
      <c r="N1583" s="59" t="n"/>
      <c r="O1583" s="59" t="n"/>
      <c r="P1583" s="59" t="n"/>
      <c r="Q1583" s="59" t="n"/>
      <c r="R1583" s="59" t="n"/>
      <c r="S1583" s="59" t="n"/>
      <c r="T1583" s="59" t="n"/>
      <c r="U1583" s="59" t="n"/>
      <c r="V1583" s="59" t="n"/>
      <c r="W1583" s="59" t="n"/>
      <c r="X1583" s="59" t="n"/>
      <c r="Y1583" s="59" t="n"/>
      <c r="Z1583" s="59" t="n"/>
      <c r="AA1583" s="59" t="n"/>
      <c r="AB1583" s="59" t="n"/>
      <c r="AC1583" s="59" t="n"/>
      <c r="AD1583" s="59" t="n"/>
      <c r="AE1583" s="59" t="n"/>
      <c r="AF1583" s="59" t="n"/>
      <c r="AG1583" s="59" t="n"/>
      <c r="AH1583" s="59" t="n"/>
      <c r="AI1583" s="59" t="n"/>
      <c r="AJ1583" s="59" t="n"/>
      <c r="AK1583" s="59" t="n"/>
      <c r="AL1583" s="59" t="n"/>
      <c r="AM1583" s="59" t="n"/>
      <c r="AN1583" s="59" t="n"/>
      <c r="AO1583" s="59" t="n"/>
      <c r="AP1583" s="59" t="n"/>
      <c r="AQ1583" s="59" t="n"/>
      <c r="AR1583" s="59" t="n"/>
      <c r="AS1583" s="59" t="n"/>
      <c r="AT1583" s="59" t="n"/>
      <c r="AU1583" s="59" t="n"/>
      <c r="AV1583" s="59" t="n"/>
      <c r="AW1583" s="59" t="n"/>
      <c r="AX1583" s="59" t="n"/>
      <c r="AY1583" s="59" t="n"/>
      <c r="AZ1583" s="59" t="n"/>
      <c r="BA1583" s="59" t="n"/>
      <c r="BB1583" s="59" t="n"/>
      <c r="BC1583" s="59" t="n"/>
      <c r="BD1583" s="59" t="n"/>
      <c r="BE1583" s="59" t="n"/>
      <c r="BF1583" s="59" t="n"/>
      <c r="BG1583" s="59" t="n"/>
      <c r="BH1583" s="59" t="n"/>
      <c r="BI1583" s="59" t="n"/>
      <c r="BJ1583" s="59" t="n"/>
      <c r="BK1583" s="59" t="n"/>
      <c r="BL1583" s="59" t="n"/>
      <c r="BM1583" s="59" t="n"/>
      <c r="BN1583" s="59" t="n"/>
      <c r="BO1583" s="59" t="n"/>
      <c r="BP1583" s="59" t="n"/>
      <c r="BQ1583" s="59" t="n"/>
      <c r="BR1583" s="59" t="n"/>
      <c r="BS1583" s="59" t="n"/>
      <c r="BT1583" s="59" t="n"/>
      <c r="BU1583" s="59" t="n"/>
      <c r="BV1583" s="59" t="n"/>
      <c r="BW1583" s="59" t="n"/>
      <c r="BX1583" s="59" t="n"/>
      <c r="BY1583" s="59" t="n"/>
      <c r="BZ1583" s="59" t="n"/>
      <c r="CA1583" s="59" t="n"/>
      <c r="CB1583" s="59" t="n"/>
      <c r="CC1583" s="59" t="n"/>
      <c r="CD1583" s="59" t="n"/>
      <c r="CE1583" s="59" t="n"/>
      <c r="CF1583" s="59" t="n"/>
      <c r="CG1583" s="59" t="n"/>
      <c r="CH1583" s="59" t="n"/>
      <c r="CI1583" s="59" t="n"/>
      <c r="CJ1583" s="59" t="n"/>
      <c r="CK1583" s="59" t="n"/>
      <c r="CL1583" s="59" t="n"/>
      <c r="CM1583" s="59" t="n"/>
      <c r="CN1583" s="59" t="n"/>
      <c r="CO1583" s="59" t="n"/>
      <c r="CP1583" s="59" t="n"/>
      <c r="CQ1583" s="59" t="n"/>
      <c r="CR1583" s="59" t="n"/>
      <c r="CS1583" s="59" t="n"/>
      <c r="CT1583" s="59" t="n"/>
      <c r="CU1583" s="59" t="n"/>
      <c r="CV1583" s="59" t="n"/>
      <c r="CW1583" s="59" t="n"/>
      <c r="CX1583" s="59" t="n"/>
      <c r="CY1583" s="59" t="n"/>
      <c r="CZ1583" s="59" t="n"/>
    </row>
    <row r="1584">
      <c r="D1584" s="107" t="n"/>
      <c r="E1584" s="107" t="n"/>
      <c r="F1584" s="107" t="n"/>
      <c r="G1584" s="107" t="n"/>
      <c r="H1584" s="107" t="n"/>
      <c r="I1584" s="107" t="n"/>
      <c r="J1584" s="107" t="n"/>
      <c r="K1584" s="107" t="n"/>
      <c r="L1584" s="107" t="n"/>
      <c r="M1584" s="107" t="n"/>
      <c r="N1584" s="107" t="n"/>
      <c r="O1584" s="107" t="n"/>
      <c r="P1584" s="107" t="n"/>
      <c r="Q1584" s="107" t="n"/>
      <c r="R1584" s="107" t="n"/>
      <c r="S1584" s="107" t="n"/>
      <c r="T1584" s="107" t="n"/>
      <c r="U1584" s="107" t="n"/>
      <c r="V1584" s="107" t="n"/>
      <c r="W1584" s="107" t="n"/>
      <c r="X1584" s="107" t="n"/>
      <c r="Y1584" s="107" t="n"/>
      <c r="Z1584" s="107" t="n"/>
      <c r="AA1584" s="107" t="n"/>
      <c r="AB1584" s="107" t="n"/>
      <c r="AC1584" s="107" t="n"/>
      <c r="AD1584" s="107" t="n"/>
      <c r="AE1584" s="107" t="n"/>
      <c r="AF1584" s="107" t="n"/>
      <c r="AG1584" s="107" t="n"/>
      <c r="AH1584" s="107" t="n"/>
      <c r="AI1584" s="107" t="n"/>
      <c r="AJ1584" s="107" t="n"/>
      <c r="AK1584" s="107" t="n"/>
      <c r="AL1584" s="107" t="n"/>
      <c r="AM1584" s="107" t="n"/>
      <c r="AN1584" s="107" t="n"/>
      <c r="AO1584" s="107" t="n"/>
      <c r="AP1584" s="107" t="n"/>
      <c r="AQ1584" s="107" t="n"/>
      <c r="AR1584" s="107" t="n"/>
      <c r="AS1584" s="107" t="n"/>
      <c r="AT1584" s="107" t="n"/>
      <c r="AU1584" s="107" t="n"/>
      <c r="AV1584" s="107" t="n"/>
      <c r="AW1584" s="107" t="n"/>
      <c r="AX1584" s="107" t="n"/>
      <c r="AY1584" s="107" t="n"/>
      <c r="AZ1584" s="107" t="n"/>
      <c r="BA1584" s="107" t="n"/>
      <c r="BB1584" s="107" t="n"/>
      <c r="BC1584" s="107" t="n"/>
      <c r="BD1584" s="107" t="n"/>
      <c r="BE1584" s="107" t="n"/>
      <c r="BF1584" s="107" t="n"/>
      <c r="BG1584" s="107" t="n"/>
      <c r="BH1584" s="107" t="n"/>
      <c r="BI1584" s="107" t="n"/>
      <c r="BJ1584" s="107" t="n"/>
      <c r="BK1584" s="107" t="n"/>
      <c r="BL1584" s="107" t="n"/>
      <c r="BM1584" s="107" t="n"/>
      <c r="BN1584" s="107" t="n"/>
      <c r="BO1584" s="107" t="n"/>
      <c r="BP1584" s="107" t="n"/>
      <c r="BQ1584" s="107" t="n"/>
      <c r="BR1584" s="107" t="n"/>
      <c r="BS1584" s="107" t="n"/>
      <c r="BT1584" s="107" t="n"/>
      <c r="BU1584" s="107" t="n"/>
      <c r="BV1584" s="107" t="n"/>
      <c r="BW1584" s="107" t="n"/>
      <c r="BX1584" s="107" t="n"/>
      <c r="BY1584" s="107" t="n"/>
      <c r="BZ1584" s="107" t="n"/>
      <c r="CA1584" s="107" t="n"/>
      <c r="CB1584" s="107" t="n"/>
      <c r="CC1584" s="107" t="n"/>
      <c r="CD1584" s="107" t="n"/>
      <c r="CE1584" s="107" t="n"/>
      <c r="CF1584" s="107" t="n"/>
      <c r="CG1584" s="107" t="n"/>
      <c r="CH1584" s="107" t="n"/>
      <c r="CI1584" s="107" t="n"/>
      <c r="CJ1584" s="107" t="n"/>
      <c r="CK1584" s="107" t="n"/>
      <c r="CL1584" s="107" t="n"/>
      <c r="CM1584" s="107" t="n"/>
      <c r="CN1584" s="107" t="n"/>
      <c r="CO1584" s="107" t="n"/>
      <c r="CP1584" s="107" t="n"/>
      <c r="CQ1584" s="107" t="n"/>
      <c r="CR1584" s="107" t="n"/>
      <c r="CS1584" s="107" t="n"/>
      <c r="CT1584" s="107" t="n"/>
      <c r="CU1584" s="107" t="n"/>
      <c r="CV1584" s="107" t="n"/>
      <c r="CW1584" s="107" t="n"/>
      <c r="CX1584" s="107" t="n"/>
      <c r="CY1584" s="107" t="n"/>
      <c r="CZ1584" s="107" t="n"/>
    </row>
    <row r="1587">
      <c r="A1587" s="2">
        <f>IF($A1580="","","   projections")</f>
        <v/>
      </c>
      <c r="B1587" s="68">
        <f>IF($A1580="",0,COUNT($E1588:$CZ1588))</f>
        <v/>
      </c>
      <c r="C1587" s="69">
        <f>IF($B1587=0,0,MAX($E1588:$CZ1588))</f>
        <v/>
      </c>
      <c r="D1587" s="58">
        <f>_xll.BDS($A1580,'Field Check'!$C$42,"headers=y","startcol=1","endcol=3","dir=h","cols=21;rows=3")</f>
        <v/>
      </c>
      <c r="E1587" s="59" t="n">
        <v>46258</v>
      </c>
      <c r="F1587" s="59" t="n">
        <v>46437</v>
      </c>
      <c r="G1587" s="59" t="n">
        <v>46623</v>
      </c>
      <c r="H1587" s="59" t="n">
        <v>46808</v>
      </c>
      <c r="I1587" s="59" t="n">
        <v>46989</v>
      </c>
      <c r="J1587" s="59" t="n">
        <v>47172</v>
      </c>
      <c r="K1587" s="59" t="n">
        <v>47354</v>
      </c>
      <c r="L1587" s="59" t="n">
        <v>47536</v>
      </c>
      <c r="M1587" s="59" t="n">
        <v>47718</v>
      </c>
      <c r="N1587" s="59" t="n">
        <v>47900</v>
      </c>
      <c r="O1587" s="59" t="n">
        <v>48082</v>
      </c>
      <c r="P1587" s="59" t="n">
        <v>48264</v>
      </c>
      <c r="Q1587" s="59" t="n">
        <v>48450</v>
      </c>
      <c r="R1587" s="59" t="n">
        <v>48635</v>
      </c>
      <c r="S1587" s="59" t="n">
        <v>48815</v>
      </c>
      <c r="T1587" s="59" t="n">
        <v>48999</v>
      </c>
      <c r="U1587" s="59" t="n">
        <v>49179</v>
      </c>
      <c r="V1587" s="59" t="n">
        <v>49370</v>
      </c>
      <c r="W1587" s="59" t="n">
        <v>49550</v>
      </c>
      <c r="X1587" s="59" t="n">
        <v>49734</v>
      </c>
      <c r="Y1587" s="59" t="n"/>
      <c r="Z1587" s="59" t="n"/>
      <c r="AA1587" s="59" t="n"/>
      <c r="AB1587" s="59" t="n"/>
      <c r="AC1587" s="59" t="n"/>
      <c r="AD1587" s="59" t="n"/>
      <c r="AE1587" s="59" t="n"/>
      <c r="AF1587" s="59" t="n"/>
      <c r="AG1587" s="59" t="n"/>
      <c r="AH1587" s="59" t="n"/>
      <c r="AI1587" s="59" t="n"/>
      <c r="AJ1587" s="59" t="n"/>
      <c r="AK1587" s="59" t="n"/>
      <c r="AL1587" s="59" t="n"/>
      <c r="AM1587" s="59" t="n"/>
      <c r="AN1587" s="59" t="n"/>
      <c r="AO1587" s="59" t="n"/>
      <c r="AP1587" s="59" t="n"/>
      <c r="AQ1587" s="59" t="n"/>
      <c r="AR1587" s="59" t="n"/>
      <c r="AS1587" s="59" t="n"/>
      <c r="AT1587" s="59" t="n"/>
      <c r="AU1587" s="59" t="n"/>
      <c r="AV1587" s="59" t="n"/>
      <c r="AW1587" s="59" t="n"/>
      <c r="AX1587" s="59" t="n"/>
      <c r="AY1587" s="59" t="n"/>
      <c r="AZ1587" s="59" t="n"/>
      <c r="BA1587" s="59" t="n"/>
      <c r="BB1587" s="59" t="n"/>
      <c r="BC1587" s="59" t="n"/>
      <c r="BD1587" s="59" t="n"/>
      <c r="BE1587" s="59" t="n"/>
      <c r="BF1587" s="59" t="n"/>
      <c r="BG1587" s="59" t="n"/>
      <c r="BH1587" s="59" t="n"/>
      <c r="BI1587" s="59" t="n"/>
      <c r="BJ1587" s="59" t="n"/>
      <c r="BK1587" s="59" t="n"/>
      <c r="BL1587" s="59" t="n"/>
      <c r="BM1587" s="59" t="n"/>
      <c r="BN1587" s="59" t="n"/>
      <c r="BO1587" s="59" t="n"/>
      <c r="BP1587" s="59" t="n"/>
      <c r="BQ1587" s="59" t="n"/>
      <c r="BR1587" s="59" t="n"/>
      <c r="BS1587" s="59" t="n"/>
      <c r="BT1587" s="59" t="n"/>
      <c r="BU1587" s="59" t="n"/>
      <c r="BV1587" s="59" t="n"/>
      <c r="BW1587" s="59" t="n"/>
      <c r="BX1587" s="59" t="n"/>
      <c r="BY1587" s="59" t="n"/>
      <c r="BZ1587" s="59" t="n"/>
      <c r="CA1587" s="59" t="n"/>
      <c r="CB1587" s="59" t="n"/>
      <c r="CC1587" s="59" t="n"/>
      <c r="CD1587" s="59" t="n"/>
      <c r="CE1587" s="59" t="n"/>
      <c r="CF1587" s="59" t="n"/>
      <c r="CG1587" s="59" t="n"/>
      <c r="CH1587" s="59" t="n"/>
      <c r="CI1587" s="59" t="n"/>
      <c r="CJ1587" s="59" t="n"/>
      <c r="CK1587" s="59" t="n"/>
      <c r="CL1587" s="59" t="n"/>
      <c r="CM1587" s="59" t="n"/>
      <c r="CN1587" s="59" t="n"/>
      <c r="CO1587" s="59" t="n"/>
      <c r="CP1587" s="59" t="n"/>
      <c r="CQ1587" s="59" t="n"/>
      <c r="CR1587" s="59" t="n"/>
      <c r="CS1587" s="59" t="n"/>
      <c r="CT1587" s="59" t="n"/>
      <c r="CU1587" s="59" t="n"/>
      <c r="CV1587" s="59" t="n"/>
      <c r="CW1587" s="59" t="n"/>
      <c r="CX1587" s="59" t="n"/>
      <c r="CY1587" s="59" t="n"/>
      <c r="CZ1587" s="59" t="n"/>
    </row>
    <row r="1588">
      <c r="D1588" s="59" t="inlineStr">
        <is>
          <t>Ex-Date</t>
        </is>
      </c>
      <c r="E1588" s="59" t="n">
        <v>46269</v>
      </c>
      <c r="F1588" s="59" t="n">
        <v>46447</v>
      </c>
      <c r="G1588" s="59" t="n">
        <v>46633</v>
      </c>
      <c r="H1588" s="59" t="n">
        <v>46818</v>
      </c>
      <c r="I1588" s="59" t="n">
        <v>47000</v>
      </c>
      <c r="J1588" s="59" t="n">
        <v>47182</v>
      </c>
      <c r="K1588" s="59" t="n">
        <v>47365</v>
      </c>
      <c r="L1588" s="59" t="n">
        <v>47546</v>
      </c>
      <c r="M1588" s="59" t="n">
        <v>47729</v>
      </c>
      <c r="N1588" s="59" t="n">
        <v>47910</v>
      </c>
      <c r="O1588" s="59" t="n">
        <v>48093</v>
      </c>
      <c r="P1588" s="59" t="n">
        <v>48274</v>
      </c>
      <c r="Q1588" s="59" t="n">
        <v>48460</v>
      </c>
      <c r="R1588" s="59" t="n">
        <v>48645</v>
      </c>
      <c r="S1588" s="59" t="n">
        <v>48824</v>
      </c>
      <c r="T1588" s="59" t="n">
        <v>49009</v>
      </c>
      <c r="U1588" s="59" t="n">
        <v>49188</v>
      </c>
      <c r="V1588" s="59" t="n">
        <v>49380</v>
      </c>
      <c r="W1588" s="59" t="n">
        <v>49559</v>
      </c>
      <c r="X1588" s="59" t="n">
        <v>49744</v>
      </c>
      <c r="Y1588" s="59" t="n"/>
      <c r="Z1588" s="59" t="n"/>
      <c r="AA1588" s="59" t="n"/>
      <c r="AB1588" s="59" t="n"/>
      <c r="AC1588" s="59" t="n"/>
      <c r="AD1588" s="59" t="n"/>
      <c r="AE1588" s="59" t="n"/>
      <c r="AF1588" s="59" t="n"/>
      <c r="AG1588" s="59" t="n"/>
      <c r="AH1588" s="59" t="n"/>
      <c r="AI1588" s="59" t="n"/>
      <c r="AJ1588" s="59" t="n"/>
      <c r="AK1588" s="59" t="n"/>
      <c r="AL1588" s="59" t="n"/>
      <c r="AM1588" s="59" t="n"/>
      <c r="AN1588" s="59" t="n"/>
      <c r="AO1588" s="59" t="n"/>
      <c r="AP1588" s="59" t="n"/>
      <c r="AQ1588" s="59" t="n"/>
      <c r="AR1588" s="59" t="n"/>
      <c r="AS1588" s="59" t="n"/>
      <c r="AT1588" s="59" t="n"/>
      <c r="AU1588" s="59" t="n"/>
      <c r="AV1588" s="59" t="n"/>
      <c r="AW1588" s="59" t="n"/>
      <c r="AX1588" s="59" t="n"/>
      <c r="AY1588" s="59" t="n"/>
      <c r="AZ1588" s="59" t="n"/>
      <c r="BA1588" s="59" t="n"/>
      <c r="BB1588" s="59" t="n"/>
      <c r="BC1588" s="59" t="n"/>
      <c r="BD1588" s="59" t="n"/>
      <c r="BE1588" s="59" t="n"/>
      <c r="BF1588" s="59" t="n"/>
      <c r="BG1588" s="59" t="n"/>
      <c r="BH1588" s="59" t="n"/>
      <c r="BI1588" s="59" t="n"/>
      <c r="BJ1588" s="59" t="n"/>
      <c r="BK1588" s="59" t="n"/>
      <c r="BL1588" s="59" t="n"/>
      <c r="BM1588" s="59" t="n"/>
      <c r="BN1588" s="59" t="n"/>
      <c r="BO1588" s="59" t="n"/>
      <c r="BP1588" s="59" t="n"/>
      <c r="BQ1588" s="59" t="n"/>
      <c r="BR1588" s="59" t="n"/>
      <c r="BS1588" s="59" t="n"/>
      <c r="BT1588" s="59" t="n"/>
      <c r="BU1588" s="59" t="n"/>
      <c r="BV1588" s="59" t="n"/>
      <c r="BW1588" s="59" t="n"/>
      <c r="BX1588" s="59" t="n"/>
      <c r="BY1588" s="59" t="n"/>
      <c r="BZ1588" s="59" t="n"/>
      <c r="CA1588" s="59" t="n"/>
      <c r="CB1588" s="59" t="n"/>
      <c r="CC1588" s="59" t="n"/>
      <c r="CD1588" s="59" t="n"/>
      <c r="CE1588" s="59" t="n"/>
      <c r="CF1588" s="59" t="n"/>
      <c r="CG1588" s="59" t="n"/>
      <c r="CH1588" s="59" t="n"/>
      <c r="CI1588" s="59" t="n"/>
      <c r="CJ1588" s="59" t="n"/>
      <c r="CK1588" s="59" t="n"/>
      <c r="CL1588" s="59" t="n"/>
      <c r="CM1588" s="59" t="n"/>
      <c r="CN1588" s="59" t="n"/>
      <c r="CO1588" s="59" t="n"/>
      <c r="CP1588" s="59" t="n"/>
      <c r="CQ1588" s="59" t="n"/>
      <c r="CR1588" s="59" t="n"/>
      <c r="CS1588" s="59" t="n"/>
      <c r="CT1588" s="59" t="n"/>
      <c r="CU1588" s="59" t="n"/>
      <c r="CV1588" s="59" t="n"/>
      <c r="CW1588" s="59" t="n"/>
      <c r="CX1588" s="59" t="n"/>
      <c r="CY1588" s="59" t="n"/>
      <c r="CZ1588" s="59" t="n"/>
    </row>
    <row r="1589">
      <c r="D1589" s="107" t="inlineStr">
        <is>
          <t>Amount Per Share</t>
        </is>
      </c>
      <c r="E1589" s="107" t="n">
        <v>0.18</v>
      </c>
      <c r="F1589" s="107" t="n">
        <v>0.165</v>
      </c>
      <c r="G1589" s="107" t="n">
        <v>0.19</v>
      </c>
      <c r="H1589" s="107" t="n">
        <v>0.165</v>
      </c>
      <c r="I1589" s="107" t="n">
        <v>0.195</v>
      </c>
      <c r="J1589" s="107" t="n">
        <v>0.165</v>
      </c>
      <c r="K1589" s="107" t="n">
        <v>0.199</v>
      </c>
      <c r="L1589" s="107" t="n">
        <v>0.165</v>
      </c>
      <c r="M1589" s="107" t="n">
        <v>0.2</v>
      </c>
      <c r="N1589" s="107" t="n">
        <v>0.165</v>
      </c>
      <c r="O1589" s="107" t="n">
        <v>0.2</v>
      </c>
      <c r="P1589" s="107" t="n">
        <v>0.165</v>
      </c>
      <c r="Q1589" s="107" t="n">
        <v>0.2</v>
      </c>
      <c r="R1589" s="107" t="n">
        <v>0.165</v>
      </c>
      <c r="S1589" s="107" t="n">
        <v>0.2</v>
      </c>
      <c r="T1589" s="107" t="n">
        <v>0.165</v>
      </c>
      <c r="U1589" s="107" t="n">
        <v>0.2</v>
      </c>
      <c r="V1589" s="107" t="n">
        <v>0.165</v>
      </c>
      <c r="W1589" s="107" t="n">
        <v>0.2</v>
      </c>
      <c r="X1589" s="107" t="n">
        <v>0.165</v>
      </c>
      <c r="Y1589" s="107" t="n"/>
      <c r="Z1589" s="107" t="n"/>
      <c r="AA1589" s="107" t="n"/>
      <c r="AB1589" s="107" t="n"/>
      <c r="AC1589" s="107" t="n"/>
      <c r="AD1589" s="107" t="n"/>
      <c r="AE1589" s="107" t="n"/>
      <c r="AF1589" s="107" t="n"/>
      <c r="AG1589" s="107" t="n"/>
      <c r="AH1589" s="107" t="n"/>
      <c r="AI1589" s="107" t="n"/>
      <c r="AJ1589" s="107" t="n"/>
      <c r="AK1589" s="107" t="n"/>
      <c r="AL1589" s="107" t="n"/>
      <c r="AM1589" s="107" t="n"/>
      <c r="AN1589" s="107" t="n"/>
      <c r="AO1589" s="107" t="n"/>
      <c r="AP1589" s="107" t="n"/>
      <c r="AQ1589" s="107" t="n"/>
      <c r="AR1589" s="107" t="n"/>
      <c r="AS1589" s="107" t="n"/>
      <c r="AT1589" s="107" t="n"/>
      <c r="AU1589" s="107" t="n"/>
      <c r="AV1589" s="107" t="n"/>
      <c r="AW1589" s="107" t="n"/>
      <c r="AX1589" s="107" t="n"/>
      <c r="AY1589" s="107" t="n"/>
      <c r="AZ1589" s="107" t="n"/>
      <c r="BA1589" s="107" t="n"/>
      <c r="BB1589" s="107" t="n"/>
      <c r="BC1589" s="107" t="n"/>
      <c r="BD1589" s="107" t="n"/>
      <c r="BE1589" s="107" t="n"/>
      <c r="BF1589" s="107" t="n"/>
      <c r="BG1589" s="107" t="n"/>
      <c r="BH1589" s="107" t="n"/>
      <c r="BI1589" s="107" t="n"/>
      <c r="BJ1589" s="107" t="n"/>
      <c r="BK1589" s="107" t="n"/>
      <c r="BL1589" s="107" t="n"/>
      <c r="BM1589" s="107" t="n"/>
      <c r="BN1589" s="107" t="n"/>
      <c r="BO1589" s="107" t="n"/>
      <c r="BP1589" s="107" t="n"/>
      <c r="BQ1589" s="107" t="n"/>
      <c r="BR1589" s="107" t="n"/>
      <c r="BS1589" s="107" t="n"/>
      <c r="BT1589" s="107" t="n"/>
      <c r="BU1589" s="107" t="n"/>
      <c r="BV1589" s="107" t="n"/>
      <c r="BW1589" s="107" t="n"/>
      <c r="BX1589" s="107" t="n"/>
      <c r="BY1589" s="107" t="n"/>
      <c r="BZ1589" s="107" t="n"/>
      <c r="CA1589" s="107" t="n"/>
      <c r="CB1589" s="107" t="n"/>
      <c r="CC1589" s="107" t="n"/>
      <c r="CD1589" s="107" t="n"/>
      <c r="CE1589" s="107" t="n"/>
      <c r="CF1589" s="107" t="n"/>
      <c r="CG1589" s="107" t="n"/>
      <c r="CH1589" s="107" t="n"/>
      <c r="CI1589" s="107" t="n"/>
      <c r="CJ1589" s="107" t="n"/>
      <c r="CK1589" s="107" t="n"/>
      <c r="CL1589" s="107" t="n"/>
      <c r="CM1589" s="107" t="n"/>
      <c r="CN1589" s="107" t="n"/>
      <c r="CO1589" s="107" t="n"/>
      <c r="CP1589" s="107" t="n"/>
      <c r="CQ1589" s="107" t="n"/>
      <c r="CR1589" s="107" t="n"/>
      <c r="CS1589" s="107" t="n"/>
      <c r="CT1589" s="107" t="n"/>
      <c r="CU1589" s="107" t="n"/>
      <c r="CV1589" s="107" t="n"/>
      <c r="CW1589" s="107" t="n"/>
      <c r="CX1589" s="107" t="n"/>
      <c r="CY1589" s="107" t="n"/>
      <c r="CZ1589" s="107" t="n"/>
    </row>
    <row r="1591">
      <c r="A1591" s="126">
        <f>IF('AS51'!$C$150="","",'AS51'!$C$150)</f>
        <v/>
      </c>
      <c r="B1591" s="68">
        <f>IF($A1591="",0,COUNT($E1592:$CZ1592))</f>
        <v/>
      </c>
      <c r="C1591" s="69">
        <f>IF($B1591=0,0,MAX($E1592:$CZ1592))</f>
        <v/>
      </c>
      <c r="D1591" s="58">
        <f>_xll.BDS($A1591,'Field Check'!$C$44,"headers=y","startcol=1","endcol=7","dir=h","DVD_START_DT",'Field Check'!$C$59,"DVD_END_DT",'Field Check'!$D$59)</f>
        <v/>
      </c>
      <c r="E1591" s="59" t="n"/>
      <c r="F1591" s="59" t="n"/>
      <c r="G1591" s="59" t="n"/>
      <c r="H1591" s="59" t="n"/>
      <c r="I1591" s="59" t="n"/>
      <c r="J1591" s="59" t="n"/>
      <c r="K1591" s="59" t="n"/>
      <c r="L1591" s="59" t="n"/>
      <c r="M1591" s="59" t="n"/>
      <c r="N1591" s="59" t="n"/>
      <c r="O1591" s="59" t="n"/>
      <c r="P1591" s="59" t="n"/>
      <c r="Q1591" s="59" t="n"/>
      <c r="R1591" s="59" t="n"/>
      <c r="S1591" s="59" t="n"/>
      <c r="T1591" s="59" t="n"/>
      <c r="U1591" s="59" t="n"/>
      <c r="V1591" s="59" t="n"/>
      <c r="W1591" s="59" t="n"/>
      <c r="X1591" s="59" t="n"/>
      <c r="Y1591" s="59" t="n"/>
      <c r="Z1591" s="59" t="n"/>
      <c r="AA1591" s="59" t="n"/>
      <c r="AB1591" s="59" t="n"/>
      <c r="AC1591" s="59" t="n"/>
      <c r="AD1591" s="59" t="n"/>
      <c r="AE1591" s="59" t="n"/>
      <c r="AF1591" s="59" t="n"/>
      <c r="AG1591" s="59" t="n"/>
      <c r="AH1591" s="59" t="n"/>
      <c r="AI1591" s="59" t="n"/>
      <c r="AJ1591" s="59" t="n"/>
      <c r="AK1591" s="59" t="n"/>
      <c r="AL1591" s="59" t="n"/>
      <c r="AM1591" s="59" t="n"/>
      <c r="AN1591" s="59" t="n"/>
      <c r="AO1591" s="59" t="n"/>
      <c r="AP1591" s="59" t="n"/>
      <c r="AQ1591" s="59" t="n"/>
      <c r="AR1591" s="59" t="n"/>
      <c r="AS1591" s="59" t="n"/>
      <c r="AT1591" s="59" t="n"/>
      <c r="AU1591" s="59" t="n"/>
      <c r="AV1591" s="59" t="n"/>
      <c r="AW1591" s="59" t="n"/>
      <c r="AX1591" s="59" t="n"/>
      <c r="AY1591" s="59" t="n"/>
      <c r="AZ1591" s="59" t="n"/>
      <c r="BA1591" s="59" t="n"/>
      <c r="BB1591" s="59" t="n"/>
      <c r="BC1591" s="59" t="n"/>
      <c r="BD1591" s="59" t="n"/>
      <c r="BE1591" s="59" t="n"/>
      <c r="BF1591" s="59" t="n"/>
      <c r="BG1591" s="59" t="n"/>
      <c r="BH1591" s="59" t="n"/>
      <c r="BI1591" s="59" t="n"/>
      <c r="BJ1591" s="59" t="n"/>
      <c r="BK1591" s="59" t="n"/>
      <c r="BL1591" s="59" t="n"/>
      <c r="BM1591" s="59" t="n"/>
      <c r="BN1591" s="59" t="n"/>
      <c r="BO1591" s="59" t="n"/>
      <c r="BP1591" s="59" t="n"/>
      <c r="BQ1591" s="59" t="n"/>
      <c r="BR1591" s="59" t="n"/>
      <c r="BS1591" s="59" t="n"/>
      <c r="BT1591" s="59" t="n"/>
      <c r="BU1591" s="59" t="n"/>
      <c r="BV1591" s="59" t="n"/>
      <c r="BW1591" s="59" t="n"/>
      <c r="BX1591" s="59" t="n"/>
      <c r="BY1591" s="59" t="n"/>
      <c r="BZ1591" s="59" t="n"/>
      <c r="CA1591" s="59" t="n"/>
      <c r="CB1591" s="59" t="n"/>
      <c r="CC1591" s="59" t="n"/>
      <c r="CD1591" s="59" t="n"/>
      <c r="CE1591" s="59" t="n"/>
      <c r="CF1591" s="59" t="n"/>
      <c r="CG1591" s="59" t="n"/>
      <c r="CH1591" s="59" t="n"/>
      <c r="CI1591" s="59" t="n"/>
      <c r="CJ1591" s="59" t="n"/>
      <c r="CK1591" s="59" t="n"/>
      <c r="CL1591" s="59" t="n"/>
      <c r="CM1591" s="59" t="n"/>
      <c r="CN1591" s="59" t="n"/>
      <c r="CO1591" s="59" t="n"/>
      <c r="CP1591" s="59" t="n"/>
      <c r="CQ1591" s="59" t="n"/>
      <c r="CR1591" s="59" t="n"/>
      <c r="CS1591" s="59" t="n"/>
      <c r="CT1591" s="59" t="n"/>
      <c r="CU1591" s="59" t="n"/>
      <c r="CV1591" s="59" t="n"/>
      <c r="CW1591" s="59" t="n"/>
      <c r="CX1591" s="59" t="n"/>
      <c r="CY1591" s="59" t="n"/>
      <c r="CZ1591" s="59" t="n"/>
    </row>
    <row r="1592">
      <c r="D1592" s="59" t="n"/>
      <c r="E1592" s="59" t="n"/>
      <c r="F1592" s="59" t="n"/>
      <c r="G1592" s="59" t="n"/>
      <c r="H1592" s="59" t="n"/>
      <c r="I1592" s="59" t="n"/>
      <c r="J1592" s="59" t="n"/>
      <c r="K1592" s="59" t="n"/>
      <c r="L1592" s="59" t="n"/>
      <c r="M1592" s="59" t="n"/>
      <c r="N1592" s="59" t="n"/>
      <c r="O1592" s="59" t="n"/>
      <c r="P1592" s="59" t="n"/>
      <c r="Q1592" s="59" t="n"/>
      <c r="R1592" s="59" t="n"/>
      <c r="S1592" s="59" t="n"/>
      <c r="T1592" s="59" t="n"/>
      <c r="U1592" s="59" t="n"/>
      <c r="V1592" s="59" t="n"/>
      <c r="W1592" s="59" t="n"/>
      <c r="X1592" s="59" t="n"/>
      <c r="Y1592" s="59" t="n"/>
      <c r="Z1592" s="59" t="n"/>
      <c r="AA1592" s="59" t="n"/>
      <c r="AB1592" s="59" t="n"/>
      <c r="AC1592" s="59" t="n"/>
      <c r="AD1592" s="59" t="n"/>
      <c r="AE1592" s="59" t="n"/>
      <c r="AF1592" s="59" t="n"/>
      <c r="AG1592" s="59" t="n"/>
      <c r="AH1592" s="59" t="n"/>
      <c r="AI1592" s="59" t="n"/>
      <c r="AJ1592" s="59" t="n"/>
      <c r="AK1592" s="59" t="n"/>
      <c r="AL1592" s="59" t="n"/>
      <c r="AM1592" s="59" t="n"/>
      <c r="AN1592" s="59" t="n"/>
      <c r="AO1592" s="59" t="n"/>
      <c r="AP1592" s="59" t="n"/>
      <c r="AQ1592" s="59" t="n"/>
      <c r="AR1592" s="59" t="n"/>
      <c r="AS1592" s="59" t="n"/>
      <c r="AT1592" s="59" t="n"/>
      <c r="AU1592" s="59" t="n"/>
      <c r="AV1592" s="59" t="n"/>
      <c r="AW1592" s="59" t="n"/>
      <c r="AX1592" s="59" t="n"/>
      <c r="AY1592" s="59" t="n"/>
      <c r="AZ1592" s="59" t="n"/>
      <c r="BA1592" s="59" t="n"/>
      <c r="BB1592" s="59" t="n"/>
      <c r="BC1592" s="59" t="n"/>
      <c r="BD1592" s="59" t="n"/>
      <c r="BE1592" s="59" t="n"/>
      <c r="BF1592" s="59" t="n"/>
      <c r="BG1592" s="59" t="n"/>
      <c r="BH1592" s="59" t="n"/>
      <c r="BI1592" s="59" t="n"/>
      <c r="BJ1592" s="59" t="n"/>
      <c r="BK1592" s="59" t="n"/>
      <c r="BL1592" s="59" t="n"/>
      <c r="BM1592" s="59" t="n"/>
      <c r="BN1592" s="59" t="n"/>
      <c r="BO1592" s="59" t="n"/>
      <c r="BP1592" s="59" t="n"/>
      <c r="BQ1592" s="59" t="n"/>
      <c r="BR1592" s="59" t="n"/>
      <c r="BS1592" s="59" t="n"/>
      <c r="BT1592" s="59" t="n"/>
      <c r="BU1592" s="59" t="n"/>
      <c r="BV1592" s="59" t="n"/>
      <c r="BW1592" s="59" t="n"/>
      <c r="BX1592" s="59" t="n"/>
      <c r="BY1592" s="59" t="n"/>
      <c r="BZ1592" s="59" t="n"/>
      <c r="CA1592" s="59" t="n"/>
      <c r="CB1592" s="59" t="n"/>
      <c r="CC1592" s="59" t="n"/>
      <c r="CD1592" s="59" t="n"/>
      <c r="CE1592" s="59" t="n"/>
      <c r="CF1592" s="59" t="n"/>
      <c r="CG1592" s="59" t="n"/>
      <c r="CH1592" s="59" t="n"/>
      <c r="CI1592" s="59" t="n"/>
      <c r="CJ1592" s="59" t="n"/>
      <c r="CK1592" s="59" t="n"/>
      <c r="CL1592" s="59" t="n"/>
      <c r="CM1592" s="59" t="n"/>
      <c r="CN1592" s="59" t="n"/>
      <c r="CO1592" s="59" t="n"/>
      <c r="CP1592" s="59" t="n"/>
      <c r="CQ1592" s="59" t="n"/>
      <c r="CR1592" s="59" t="n"/>
      <c r="CS1592" s="59" t="n"/>
      <c r="CT1592" s="59" t="n"/>
      <c r="CU1592" s="59" t="n"/>
      <c r="CV1592" s="59" t="n"/>
      <c r="CW1592" s="59" t="n"/>
      <c r="CX1592" s="59" t="n"/>
      <c r="CY1592" s="59" t="n"/>
      <c r="CZ1592" s="59" t="n"/>
    </row>
    <row r="1593">
      <c r="D1593" s="59" t="n"/>
      <c r="E1593" s="59" t="n"/>
      <c r="F1593" s="59" t="n"/>
      <c r="G1593" s="59" t="n"/>
      <c r="H1593" s="59" t="n"/>
      <c r="I1593" s="59" t="n"/>
      <c r="J1593" s="59" t="n"/>
      <c r="K1593" s="59" t="n"/>
      <c r="L1593" s="59" t="n"/>
      <c r="M1593" s="59" t="n"/>
      <c r="N1593" s="59" t="n"/>
      <c r="O1593" s="59" t="n"/>
      <c r="P1593" s="59" t="n"/>
      <c r="Q1593" s="59" t="n"/>
      <c r="R1593" s="59" t="n"/>
      <c r="S1593" s="59" t="n"/>
      <c r="T1593" s="59" t="n"/>
      <c r="U1593" s="59" t="n"/>
      <c r="V1593" s="59" t="n"/>
      <c r="W1593" s="59" t="n"/>
      <c r="X1593" s="59" t="n"/>
      <c r="Y1593" s="59" t="n"/>
      <c r="Z1593" s="59" t="n"/>
      <c r="AA1593" s="59" t="n"/>
      <c r="AB1593" s="59" t="n"/>
      <c r="AC1593" s="59" t="n"/>
      <c r="AD1593" s="59" t="n"/>
      <c r="AE1593" s="59" t="n"/>
      <c r="AF1593" s="59" t="n"/>
      <c r="AG1593" s="59" t="n"/>
      <c r="AH1593" s="59" t="n"/>
      <c r="AI1593" s="59" t="n"/>
      <c r="AJ1593" s="59" t="n"/>
      <c r="AK1593" s="59" t="n"/>
      <c r="AL1593" s="59" t="n"/>
      <c r="AM1593" s="59" t="n"/>
      <c r="AN1593" s="59" t="n"/>
      <c r="AO1593" s="59" t="n"/>
      <c r="AP1593" s="59" t="n"/>
      <c r="AQ1593" s="59" t="n"/>
      <c r="AR1593" s="59" t="n"/>
      <c r="AS1593" s="59" t="n"/>
      <c r="AT1593" s="59" t="n"/>
      <c r="AU1593" s="59" t="n"/>
      <c r="AV1593" s="59" t="n"/>
      <c r="AW1593" s="59" t="n"/>
      <c r="AX1593" s="59" t="n"/>
      <c r="AY1593" s="59" t="n"/>
      <c r="AZ1593" s="59" t="n"/>
      <c r="BA1593" s="59" t="n"/>
      <c r="BB1593" s="59" t="n"/>
      <c r="BC1593" s="59" t="n"/>
      <c r="BD1593" s="59" t="n"/>
      <c r="BE1593" s="59" t="n"/>
      <c r="BF1593" s="59" t="n"/>
      <c r="BG1593" s="59" t="n"/>
      <c r="BH1593" s="59" t="n"/>
      <c r="BI1593" s="59" t="n"/>
      <c r="BJ1593" s="59" t="n"/>
      <c r="BK1593" s="59" t="n"/>
      <c r="BL1593" s="59" t="n"/>
      <c r="BM1593" s="59" t="n"/>
      <c r="BN1593" s="59" t="n"/>
      <c r="BO1593" s="59" t="n"/>
      <c r="BP1593" s="59" t="n"/>
      <c r="BQ1593" s="59" t="n"/>
      <c r="BR1593" s="59" t="n"/>
      <c r="BS1593" s="59" t="n"/>
      <c r="BT1593" s="59" t="n"/>
      <c r="BU1593" s="59" t="n"/>
      <c r="BV1593" s="59" t="n"/>
      <c r="BW1593" s="59" t="n"/>
      <c r="BX1593" s="59" t="n"/>
      <c r="BY1593" s="59" t="n"/>
      <c r="BZ1593" s="59" t="n"/>
      <c r="CA1593" s="59" t="n"/>
      <c r="CB1593" s="59" t="n"/>
      <c r="CC1593" s="59" t="n"/>
      <c r="CD1593" s="59" t="n"/>
      <c r="CE1593" s="59" t="n"/>
      <c r="CF1593" s="59" t="n"/>
      <c r="CG1593" s="59" t="n"/>
      <c r="CH1593" s="59" t="n"/>
      <c r="CI1593" s="59" t="n"/>
      <c r="CJ1593" s="59" t="n"/>
      <c r="CK1593" s="59" t="n"/>
      <c r="CL1593" s="59" t="n"/>
      <c r="CM1593" s="59" t="n"/>
      <c r="CN1593" s="59" t="n"/>
      <c r="CO1593" s="59" t="n"/>
      <c r="CP1593" s="59" t="n"/>
      <c r="CQ1593" s="59" t="n"/>
      <c r="CR1593" s="59" t="n"/>
      <c r="CS1593" s="59" t="n"/>
      <c r="CT1593" s="59" t="n"/>
      <c r="CU1593" s="59" t="n"/>
      <c r="CV1593" s="59" t="n"/>
      <c r="CW1593" s="59" t="n"/>
      <c r="CX1593" s="59" t="n"/>
      <c r="CY1593" s="59" t="n"/>
      <c r="CZ1593" s="59" t="n"/>
    </row>
    <row r="1594">
      <c r="D1594" s="59" t="n"/>
      <c r="E1594" s="59" t="n"/>
      <c r="F1594" s="59" t="n"/>
      <c r="G1594" s="59" t="n"/>
      <c r="H1594" s="59" t="n"/>
      <c r="I1594" s="59" t="n"/>
      <c r="J1594" s="59" t="n"/>
      <c r="K1594" s="59" t="n"/>
      <c r="L1594" s="59" t="n"/>
      <c r="M1594" s="59" t="n"/>
      <c r="N1594" s="59" t="n"/>
      <c r="O1594" s="59" t="n"/>
      <c r="P1594" s="59" t="n"/>
      <c r="Q1594" s="59" t="n"/>
      <c r="R1594" s="59" t="n"/>
      <c r="S1594" s="59" t="n"/>
      <c r="T1594" s="59" t="n"/>
      <c r="U1594" s="59" t="n"/>
      <c r="V1594" s="59" t="n"/>
      <c r="W1594" s="59" t="n"/>
      <c r="X1594" s="59" t="n"/>
      <c r="Y1594" s="59" t="n"/>
      <c r="Z1594" s="59" t="n"/>
      <c r="AA1594" s="59" t="n"/>
      <c r="AB1594" s="59" t="n"/>
      <c r="AC1594" s="59" t="n"/>
      <c r="AD1594" s="59" t="n"/>
      <c r="AE1594" s="59" t="n"/>
      <c r="AF1594" s="59" t="n"/>
      <c r="AG1594" s="59" t="n"/>
      <c r="AH1594" s="59" t="n"/>
      <c r="AI1594" s="59" t="n"/>
      <c r="AJ1594" s="59" t="n"/>
      <c r="AK1594" s="59" t="n"/>
      <c r="AL1594" s="59" t="n"/>
      <c r="AM1594" s="59" t="n"/>
      <c r="AN1594" s="59" t="n"/>
      <c r="AO1594" s="59" t="n"/>
      <c r="AP1594" s="59" t="n"/>
      <c r="AQ1594" s="59" t="n"/>
      <c r="AR1594" s="59" t="n"/>
      <c r="AS1594" s="59" t="n"/>
      <c r="AT1594" s="59" t="n"/>
      <c r="AU1594" s="59" t="n"/>
      <c r="AV1594" s="59" t="n"/>
      <c r="AW1594" s="59" t="n"/>
      <c r="AX1594" s="59" t="n"/>
      <c r="AY1594" s="59" t="n"/>
      <c r="AZ1594" s="59" t="n"/>
      <c r="BA1594" s="59" t="n"/>
      <c r="BB1594" s="59" t="n"/>
      <c r="BC1594" s="59" t="n"/>
      <c r="BD1594" s="59" t="n"/>
      <c r="BE1594" s="59" t="n"/>
      <c r="BF1594" s="59" t="n"/>
      <c r="BG1594" s="59" t="n"/>
      <c r="BH1594" s="59" t="n"/>
      <c r="BI1594" s="59" t="n"/>
      <c r="BJ1594" s="59" t="n"/>
      <c r="BK1594" s="59" t="n"/>
      <c r="BL1594" s="59" t="n"/>
      <c r="BM1594" s="59" t="n"/>
      <c r="BN1594" s="59" t="n"/>
      <c r="BO1594" s="59" t="n"/>
      <c r="BP1594" s="59" t="n"/>
      <c r="BQ1594" s="59" t="n"/>
      <c r="BR1594" s="59" t="n"/>
      <c r="BS1594" s="59" t="n"/>
      <c r="BT1594" s="59" t="n"/>
      <c r="BU1594" s="59" t="n"/>
      <c r="BV1594" s="59" t="n"/>
      <c r="BW1594" s="59" t="n"/>
      <c r="BX1594" s="59" t="n"/>
      <c r="BY1594" s="59" t="n"/>
      <c r="BZ1594" s="59" t="n"/>
      <c r="CA1594" s="59" t="n"/>
      <c r="CB1594" s="59" t="n"/>
      <c r="CC1594" s="59" t="n"/>
      <c r="CD1594" s="59" t="n"/>
      <c r="CE1594" s="59" t="n"/>
      <c r="CF1594" s="59" t="n"/>
      <c r="CG1594" s="59" t="n"/>
      <c r="CH1594" s="59" t="n"/>
      <c r="CI1594" s="59" t="n"/>
      <c r="CJ1594" s="59" t="n"/>
      <c r="CK1594" s="59" t="n"/>
      <c r="CL1594" s="59" t="n"/>
      <c r="CM1594" s="59" t="n"/>
      <c r="CN1594" s="59" t="n"/>
      <c r="CO1594" s="59" t="n"/>
      <c r="CP1594" s="59" t="n"/>
      <c r="CQ1594" s="59" t="n"/>
      <c r="CR1594" s="59" t="n"/>
      <c r="CS1594" s="59" t="n"/>
      <c r="CT1594" s="59" t="n"/>
      <c r="CU1594" s="59" t="n"/>
      <c r="CV1594" s="59" t="n"/>
      <c r="CW1594" s="59" t="n"/>
      <c r="CX1594" s="59" t="n"/>
      <c r="CY1594" s="59" t="n"/>
      <c r="CZ1594" s="59" t="n"/>
    </row>
    <row r="1595">
      <c r="D1595" s="107" t="n"/>
      <c r="E1595" s="107" t="n"/>
      <c r="F1595" s="107" t="n"/>
      <c r="G1595" s="107" t="n"/>
      <c r="H1595" s="107" t="n"/>
      <c r="I1595" s="107" t="n"/>
      <c r="J1595" s="107" t="n"/>
      <c r="K1595" s="107" t="n"/>
      <c r="L1595" s="107" t="n"/>
      <c r="M1595" s="107" t="n"/>
      <c r="N1595" s="107" t="n"/>
      <c r="O1595" s="107" t="n"/>
      <c r="P1595" s="107" t="n"/>
      <c r="Q1595" s="107" t="n"/>
      <c r="R1595" s="107" t="n"/>
      <c r="S1595" s="107" t="n"/>
      <c r="T1595" s="107" t="n"/>
      <c r="U1595" s="107" t="n"/>
      <c r="V1595" s="107" t="n"/>
      <c r="W1595" s="107" t="n"/>
      <c r="X1595" s="107" t="n"/>
      <c r="Y1595" s="107" t="n"/>
      <c r="Z1595" s="107" t="n"/>
      <c r="AA1595" s="107" t="n"/>
      <c r="AB1595" s="107" t="n"/>
      <c r="AC1595" s="107" t="n"/>
      <c r="AD1595" s="107" t="n"/>
      <c r="AE1595" s="107" t="n"/>
      <c r="AF1595" s="107" t="n"/>
      <c r="AG1595" s="107" t="n"/>
      <c r="AH1595" s="107" t="n"/>
      <c r="AI1595" s="107" t="n"/>
      <c r="AJ1595" s="107" t="n"/>
      <c r="AK1595" s="107" t="n"/>
      <c r="AL1595" s="107" t="n"/>
      <c r="AM1595" s="107" t="n"/>
      <c r="AN1595" s="107" t="n"/>
      <c r="AO1595" s="107" t="n"/>
      <c r="AP1595" s="107" t="n"/>
      <c r="AQ1595" s="107" t="n"/>
      <c r="AR1595" s="107" t="n"/>
      <c r="AS1595" s="107" t="n"/>
      <c r="AT1595" s="107" t="n"/>
      <c r="AU1595" s="107" t="n"/>
      <c r="AV1595" s="107" t="n"/>
      <c r="AW1595" s="107" t="n"/>
      <c r="AX1595" s="107" t="n"/>
      <c r="AY1595" s="107" t="n"/>
      <c r="AZ1595" s="107" t="n"/>
      <c r="BA1595" s="107" t="n"/>
      <c r="BB1595" s="107" t="n"/>
      <c r="BC1595" s="107" t="n"/>
      <c r="BD1595" s="107" t="n"/>
      <c r="BE1595" s="107" t="n"/>
      <c r="BF1595" s="107" t="n"/>
      <c r="BG1595" s="107" t="n"/>
      <c r="BH1595" s="107" t="n"/>
      <c r="BI1595" s="107" t="n"/>
      <c r="BJ1595" s="107" t="n"/>
      <c r="BK1595" s="107" t="n"/>
      <c r="BL1595" s="107" t="n"/>
      <c r="BM1595" s="107" t="n"/>
      <c r="BN1595" s="107" t="n"/>
      <c r="BO1595" s="107" t="n"/>
      <c r="BP1595" s="107" t="n"/>
      <c r="BQ1595" s="107" t="n"/>
      <c r="BR1595" s="107" t="n"/>
      <c r="BS1595" s="107" t="n"/>
      <c r="BT1595" s="107" t="n"/>
      <c r="BU1595" s="107" t="n"/>
      <c r="BV1595" s="107" t="n"/>
      <c r="BW1595" s="107" t="n"/>
      <c r="BX1595" s="107" t="n"/>
      <c r="BY1595" s="107" t="n"/>
      <c r="BZ1595" s="107" t="n"/>
      <c r="CA1595" s="107" t="n"/>
      <c r="CB1595" s="107" t="n"/>
      <c r="CC1595" s="107" t="n"/>
      <c r="CD1595" s="107" t="n"/>
      <c r="CE1595" s="107" t="n"/>
      <c r="CF1595" s="107" t="n"/>
      <c r="CG1595" s="107" t="n"/>
      <c r="CH1595" s="107" t="n"/>
      <c r="CI1595" s="107" t="n"/>
      <c r="CJ1595" s="107" t="n"/>
      <c r="CK1595" s="107" t="n"/>
      <c r="CL1595" s="107" t="n"/>
      <c r="CM1595" s="107" t="n"/>
      <c r="CN1595" s="107" t="n"/>
      <c r="CO1595" s="107" t="n"/>
      <c r="CP1595" s="107" t="n"/>
      <c r="CQ1595" s="107" t="n"/>
      <c r="CR1595" s="107" t="n"/>
      <c r="CS1595" s="107" t="n"/>
      <c r="CT1595" s="107" t="n"/>
      <c r="CU1595" s="107" t="n"/>
      <c r="CV1595" s="107" t="n"/>
      <c r="CW1595" s="107" t="n"/>
      <c r="CX1595" s="107" t="n"/>
      <c r="CY1595" s="107" t="n"/>
      <c r="CZ1595" s="107" t="n"/>
    </row>
    <row r="1598">
      <c r="A1598" s="2">
        <f>IF($A1591="","","   projections")</f>
        <v/>
      </c>
      <c r="B1598" s="68">
        <f>IF($A1591="",0,COUNT($E1599:$CZ1599))</f>
        <v/>
      </c>
      <c r="C1598" s="69">
        <f>IF($B1598=0,0,MAX($E1599:$CZ1599))</f>
        <v/>
      </c>
      <c r="D1598" s="58">
        <f>_xll.BDS($A1591,'Field Check'!$C$42,"headers=y","startcol=1","endcol=3","dir=h","cols=21;rows=3")</f>
        <v/>
      </c>
      <c r="E1598" s="59" t="n">
        <v>46248</v>
      </c>
      <c r="F1598" s="59" t="n">
        <v>46433</v>
      </c>
      <c r="G1598" s="59" t="n">
        <v>46611</v>
      </c>
      <c r="H1598" s="59" t="n">
        <v>46804</v>
      </c>
      <c r="I1598" s="59" t="n">
        <v>46979</v>
      </c>
      <c r="J1598" s="59" t="n">
        <v>47168</v>
      </c>
      <c r="K1598" s="59" t="n">
        <v>47343</v>
      </c>
      <c r="L1598" s="59" t="n">
        <v>47532</v>
      </c>
      <c r="M1598" s="59" t="n">
        <v>47707</v>
      </c>
      <c r="N1598" s="59" t="n">
        <v>47896</v>
      </c>
      <c r="O1598" s="59" t="n">
        <v>48071</v>
      </c>
      <c r="P1598" s="59" t="n">
        <v>48260</v>
      </c>
      <c r="Q1598" s="59" t="n">
        <v>48435</v>
      </c>
      <c r="R1598" s="59" t="n">
        <v>48631</v>
      </c>
      <c r="S1598" s="59" t="n">
        <v>48806</v>
      </c>
      <c r="T1598" s="59" t="n">
        <v>48995</v>
      </c>
      <c r="U1598" s="59" t="n">
        <v>49170</v>
      </c>
      <c r="V1598" s="59" t="n">
        <v>49366</v>
      </c>
      <c r="W1598" s="59" t="n">
        <v>49541</v>
      </c>
      <c r="X1598" s="59" t="n">
        <v>49730</v>
      </c>
      <c r="Y1598" s="59" t="n"/>
      <c r="Z1598" s="59" t="n"/>
      <c r="AA1598" s="59" t="n"/>
      <c r="AB1598" s="59" t="n"/>
      <c r="AC1598" s="59" t="n"/>
      <c r="AD1598" s="59" t="n"/>
      <c r="AE1598" s="59" t="n"/>
      <c r="AF1598" s="59" t="n"/>
      <c r="AG1598" s="59" t="n"/>
      <c r="AH1598" s="59" t="n"/>
      <c r="AI1598" s="59" t="n"/>
      <c r="AJ1598" s="59" t="n"/>
      <c r="AK1598" s="59" t="n"/>
      <c r="AL1598" s="59" t="n"/>
      <c r="AM1598" s="59" t="n"/>
      <c r="AN1598" s="59" t="n"/>
      <c r="AO1598" s="59" t="n"/>
      <c r="AP1598" s="59" t="n"/>
      <c r="AQ1598" s="59" t="n"/>
      <c r="AR1598" s="59" t="n"/>
      <c r="AS1598" s="59" t="n"/>
      <c r="AT1598" s="59" t="n"/>
      <c r="AU1598" s="59" t="n"/>
      <c r="AV1598" s="59" t="n"/>
      <c r="AW1598" s="59" t="n"/>
      <c r="AX1598" s="59" t="n"/>
      <c r="AY1598" s="59" t="n"/>
      <c r="AZ1598" s="59" t="n"/>
      <c r="BA1598" s="59" t="n"/>
      <c r="BB1598" s="59" t="n"/>
      <c r="BC1598" s="59" t="n"/>
      <c r="BD1598" s="59" t="n"/>
      <c r="BE1598" s="59" t="n"/>
      <c r="BF1598" s="59" t="n"/>
      <c r="BG1598" s="59" t="n"/>
      <c r="BH1598" s="59" t="n"/>
      <c r="BI1598" s="59" t="n"/>
      <c r="BJ1598" s="59" t="n"/>
      <c r="BK1598" s="59" t="n"/>
      <c r="BL1598" s="59" t="n"/>
      <c r="BM1598" s="59" t="n"/>
      <c r="BN1598" s="59" t="n"/>
      <c r="BO1598" s="59" t="n"/>
      <c r="BP1598" s="59" t="n"/>
      <c r="BQ1598" s="59" t="n"/>
      <c r="BR1598" s="59" t="n"/>
      <c r="BS1598" s="59" t="n"/>
      <c r="BT1598" s="59" t="n"/>
      <c r="BU1598" s="59" t="n"/>
      <c r="BV1598" s="59" t="n"/>
      <c r="BW1598" s="59" t="n"/>
      <c r="BX1598" s="59" t="n"/>
      <c r="BY1598" s="59" t="n"/>
      <c r="BZ1598" s="59" t="n"/>
      <c r="CA1598" s="59" t="n"/>
      <c r="CB1598" s="59" t="n"/>
      <c r="CC1598" s="59" t="n"/>
      <c r="CD1598" s="59" t="n"/>
      <c r="CE1598" s="59" t="n"/>
      <c r="CF1598" s="59" t="n"/>
      <c r="CG1598" s="59" t="n"/>
      <c r="CH1598" s="59" t="n"/>
      <c r="CI1598" s="59" t="n"/>
      <c r="CJ1598" s="59" t="n"/>
      <c r="CK1598" s="59" t="n"/>
      <c r="CL1598" s="59" t="n"/>
      <c r="CM1598" s="59" t="n"/>
      <c r="CN1598" s="59" t="n"/>
      <c r="CO1598" s="59" t="n"/>
      <c r="CP1598" s="59" t="n"/>
      <c r="CQ1598" s="59" t="n"/>
      <c r="CR1598" s="59" t="n"/>
      <c r="CS1598" s="59" t="n"/>
      <c r="CT1598" s="59" t="n"/>
      <c r="CU1598" s="59" t="n"/>
      <c r="CV1598" s="59" t="n"/>
      <c r="CW1598" s="59" t="n"/>
      <c r="CX1598" s="59" t="n"/>
      <c r="CY1598" s="59" t="n"/>
      <c r="CZ1598" s="59" t="n"/>
    </row>
    <row r="1599">
      <c r="D1599" s="59" t="inlineStr">
        <is>
          <t>Ex-Date</t>
        </is>
      </c>
      <c r="E1599" s="59" t="n">
        <v>46254</v>
      </c>
      <c r="F1599" s="59" t="n">
        <v>46448</v>
      </c>
      <c r="G1599" s="59" t="n">
        <v>46622</v>
      </c>
      <c r="H1599" s="59" t="n">
        <v>46819</v>
      </c>
      <c r="I1599" s="59" t="n">
        <v>46986</v>
      </c>
      <c r="J1599" s="59" t="n">
        <v>47183</v>
      </c>
      <c r="K1599" s="59" t="n">
        <v>47350</v>
      </c>
      <c r="L1599" s="59" t="n">
        <v>47547</v>
      </c>
      <c r="M1599" s="59" t="n">
        <v>47714</v>
      </c>
      <c r="N1599" s="59" t="n">
        <v>47911</v>
      </c>
      <c r="O1599" s="59" t="n">
        <v>48078</v>
      </c>
      <c r="P1599" s="59" t="n">
        <v>48275</v>
      </c>
      <c r="Q1599" s="59" t="n">
        <v>48442</v>
      </c>
      <c r="R1599" s="59" t="n">
        <v>48646</v>
      </c>
      <c r="S1599" s="59" t="n">
        <v>48813</v>
      </c>
      <c r="T1599" s="59" t="n">
        <v>49010</v>
      </c>
      <c r="U1599" s="59" t="n">
        <v>49177</v>
      </c>
      <c r="V1599" s="59" t="n">
        <v>49381</v>
      </c>
      <c r="W1599" s="59" t="n">
        <v>49548</v>
      </c>
      <c r="X1599" s="59" t="n">
        <v>49745</v>
      </c>
      <c r="Y1599" s="59" t="n"/>
      <c r="Z1599" s="59" t="n"/>
      <c r="AA1599" s="59" t="n"/>
      <c r="AB1599" s="59" t="n"/>
      <c r="AC1599" s="59" t="n"/>
      <c r="AD1599" s="59" t="n"/>
      <c r="AE1599" s="59" t="n"/>
      <c r="AF1599" s="59" t="n"/>
      <c r="AG1599" s="59" t="n"/>
      <c r="AH1599" s="59" t="n"/>
      <c r="AI1599" s="59" t="n"/>
      <c r="AJ1599" s="59" t="n"/>
      <c r="AK1599" s="59" t="n"/>
      <c r="AL1599" s="59" t="n"/>
      <c r="AM1599" s="59" t="n"/>
      <c r="AN1599" s="59" t="n"/>
      <c r="AO1599" s="59" t="n"/>
      <c r="AP1599" s="59" t="n"/>
      <c r="AQ1599" s="59" t="n"/>
      <c r="AR1599" s="59" t="n"/>
      <c r="AS1599" s="59" t="n"/>
      <c r="AT1599" s="59" t="n"/>
      <c r="AU1599" s="59" t="n"/>
      <c r="AV1599" s="59" t="n"/>
      <c r="AW1599" s="59" t="n"/>
      <c r="AX1599" s="59" t="n"/>
      <c r="AY1599" s="59" t="n"/>
      <c r="AZ1599" s="59" t="n"/>
      <c r="BA1599" s="59" t="n"/>
      <c r="BB1599" s="59" t="n"/>
      <c r="BC1599" s="59" t="n"/>
      <c r="BD1599" s="59" t="n"/>
      <c r="BE1599" s="59" t="n"/>
      <c r="BF1599" s="59" t="n"/>
      <c r="BG1599" s="59" t="n"/>
      <c r="BH1599" s="59" t="n"/>
      <c r="BI1599" s="59" t="n"/>
      <c r="BJ1599" s="59" t="n"/>
      <c r="BK1599" s="59" t="n"/>
      <c r="BL1599" s="59" t="n"/>
      <c r="BM1599" s="59" t="n"/>
      <c r="BN1599" s="59" t="n"/>
      <c r="BO1599" s="59" t="n"/>
      <c r="BP1599" s="59" t="n"/>
      <c r="BQ1599" s="59" t="n"/>
      <c r="BR1599" s="59" t="n"/>
      <c r="BS1599" s="59" t="n"/>
      <c r="BT1599" s="59" t="n"/>
      <c r="BU1599" s="59" t="n"/>
      <c r="BV1599" s="59" t="n"/>
      <c r="BW1599" s="59" t="n"/>
      <c r="BX1599" s="59" t="n"/>
      <c r="BY1599" s="59" t="n"/>
      <c r="BZ1599" s="59" t="n"/>
      <c r="CA1599" s="59" t="n"/>
      <c r="CB1599" s="59" t="n"/>
      <c r="CC1599" s="59" t="n"/>
      <c r="CD1599" s="59" t="n"/>
      <c r="CE1599" s="59" t="n"/>
      <c r="CF1599" s="59" t="n"/>
      <c r="CG1599" s="59" t="n"/>
      <c r="CH1599" s="59" t="n"/>
      <c r="CI1599" s="59" t="n"/>
      <c r="CJ1599" s="59" t="n"/>
      <c r="CK1599" s="59" t="n"/>
      <c r="CL1599" s="59" t="n"/>
      <c r="CM1599" s="59" t="n"/>
      <c r="CN1599" s="59" t="n"/>
      <c r="CO1599" s="59" t="n"/>
      <c r="CP1599" s="59" t="n"/>
      <c r="CQ1599" s="59" t="n"/>
      <c r="CR1599" s="59" t="n"/>
      <c r="CS1599" s="59" t="n"/>
      <c r="CT1599" s="59" t="n"/>
      <c r="CU1599" s="59" t="n"/>
      <c r="CV1599" s="59" t="n"/>
      <c r="CW1599" s="59" t="n"/>
      <c r="CX1599" s="59" t="n"/>
      <c r="CY1599" s="59" t="n"/>
      <c r="CZ1599" s="59" t="n"/>
    </row>
    <row r="1600">
      <c r="D1600" s="107" t="inlineStr">
        <is>
          <t>Amount Per Share</t>
        </is>
      </c>
      <c r="E1600" s="107" t="n">
        <v>0.33</v>
      </c>
      <c r="F1600" s="107" t="n">
        <v>0.8</v>
      </c>
      <c r="G1600" s="107" t="n">
        <v>0.35</v>
      </c>
      <c r="H1600" s="107" t="n">
        <v>0.82</v>
      </c>
      <c r="I1600" s="107" t="n">
        <v>0.37</v>
      </c>
      <c r="J1600" s="107" t="n">
        <v>0.84</v>
      </c>
      <c r="K1600" s="107" t="n">
        <v>0.39</v>
      </c>
      <c r="L1600" s="107" t="n">
        <v>0.84</v>
      </c>
      <c r="M1600" s="107" t="n">
        <v>0.4</v>
      </c>
      <c r="N1600" s="107" t="n">
        <v>0.84</v>
      </c>
      <c r="O1600" s="107" t="n">
        <v>0.4</v>
      </c>
      <c r="P1600" s="107" t="n">
        <v>0.86</v>
      </c>
      <c r="Q1600" s="107" t="n">
        <v>0.42</v>
      </c>
      <c r="R1600" s="107" t="n">
        <v>0.86</v>
      </c>
      <c r="S1600" s="107" t="n">
        <v>0.42</v>
      </c>
      <c r="T1600" s="107" t="n">
        <v>0.86</v>
      </c>
      <c r="U1600" s="107" t="n">
        <v>0.42</v>
      </c>
      <c r="V1600" s="107" t="n">
        <v>0.88</v>
      </c>
      <c r="W1600" s="107" t="n">
        <v>0.42</v>
      </c>
      <c r="X1600" s="107" t="n">
        <v>0.88</v>
      </c>
      <c r="Y1600" s="107" t="n"/>
      <c r="Z1600" s="107" t="n"/>
      <c r="AA1600" s="107" t="n"/>
      <c r="AB1600" s="107" t="n"/>
      <c r="AC1600" s="107" t="n"/>
      <c r="AD1600" s="107" t="n"/>
      <c r="AE1600" s="107" t="n"/>
      <c r="AF1600" s="107" t="n"/>
      <c r="AG1600" s="107" t="n"/>
      <c r="AH1600" s="107" t="n"/>
      <c r="AI1600" s="107" t="n"/>
      <c r="AJ1600" s="107" t="n"/>
      <c r="AK1600" s="107" t="n"/>
      <c r="AL1600" s="107" t="n"/>
      <c r="AM1600" s="107" t="n"/>
      <c r="AN1600" s="107" t="n"/>
      <c r="AO1600" s="107" t="n"/>
      <c r="AP1600" s="107" t="n"/>
      <c r="AQ1600" s="107" t="n"/>
      <c r="AR1600" s="107" t="n"/>
      <c r="AS1600" s="107" t="n"/>
      <c r="AT1600" s="107" t="n"/>
      <c r="AU1600" s="107" t="n"/>
      <c r="AV1600" s="107" t="n"/>
      <c r="AW1600" s="107" t="n"/>
      <c r="AX1600" s="107" t="n"/>
      <c r="AY1600" s="107" t="n"/>
      <c r="AZ1600" s="107" t="n"/>
      <c r="BA1600" s="107" t="n"/>
      <c r="BB1600" s="107" t="n"/>
      <c r="BC1600" s="107" t="n"/>
      <c r="BD1600" s="107" t="n"/>
      <c r="BE1600" s="107" t="n"/>
      <c r="BF1600" s="107" t="n"/>
      <c r="BG1600" s="107" t="n"/>
      <c r="BH1600" s="107" t="n"/>
      <c r="BI1600" s="107" t="n"/>
      <c r="BJ1600" s="107" t="n"/>
      <c r="BK1600" s="107" t="n"/>
      <c r="BL1600" s="107" t="n"/>
      <c r="BM1600" s="107" t="n"/>
      <c r="BN1600" s="107" t="n"/>
      <c r="BO1600" s="107" t="n"/>
      <c r="BP1600" s="107" t="n"/>
      <c r="BQ1600" s="107" t="n"/>
      <c r="BR1600" s="107" t="n"/>
      <c r="BS1600" s="107" t="n"/>
      <c r="BT1600" s="107" t="n"/>
      <c r="BU1600" s="107" t="n"/>
      <c r="BV1600" s="107" t="n"/>
      <c r="BW1600" s="107" t="n"/>
      <c r="BX1600" s="107" t="n"/>
      <c r="BY1600" s="107" t="n"/>
      <c r="BZ1600" s="107" t="n"/>
      <c r="CA1600" s="107" t="n"/>
      <c r="CB1600" s="107" t="n"/>
      <c r="CC1600" s="107" t="n"/>
      <c r="CD1600" s="107" t="n"/>
      <c r="CE1600" s="107" t="n"/>
      <c r="CF1600" s="107" t="n"/>
      <c r="CG1600" s="107" t="n"/>
      <c r="CH1600" s="107" t="n"/>
      <c r="CI1600" s="107" t="n"/>
      <c r="CJ1600" s="107" t="n"/>
      <c r="CK1600" s="107" t="n"/>
      <c r="CL1600" s="107" t="n"/>
      <c r="CM1600" s="107" t="n"/>
      <c r="CN1600" s="107" t="n"/>
      <c r="CO1600" s="107" t="n"/>
      <c r="CP1600" s="107" t="n"/>
      <c r="CQ1600" s="107" t="n"/>
      <c r="CR1600" s="107" t="n"/>
      <c r="CS1600" s="107" t="n"/>
      <c r="CT1600" s="107" t="n"/>
      <c r="CU1600" s="107" t="n"/>
      <c r="CV1600" s="107" t="n"/>
      <c r="CW1600" s="107" t="n"/>
      <c r="CX1600" s="107" t="n"/>
      <c r="CY1600" s="107" t="n"/>
      <c r="CZ1600" s="107" t="n"/>
    </row>
    <row r="1602">
      <c r="A1602" s="126">
        <f>IF('AS51'!$C$151="","",'AS51'!$C$151)</f>
        <v/>
      </c>
      <c r="B1602" s="68">
        <f>IF($A1602="",0,COUNT($E1603:$CZ1603))</f>
        <v/>
      </c>
      <c r="C1602" s="69">
        <f>IF($B1602=0,0,MAX($E1603:$CZ1603))</f>
        <v/>
      </c>
      <c r="D1602" s="58">
        <f>_xll.BDS($A1602,'Field Check'!$C$44,"headers=y","startcol=1","endcol=7","dir=h","DVD_START_DT",'Field Check'!$C$59,"DVD_END_DT",'Field Check'!$D$59,"cols=2;rows=7")</f>
        <v/>
      </c>
      <c r="E1602" s="59" t="n">
        <v>46240</v>
      </c>
      <c r="F1602" s="59" t="n"/>
      <c r="G1602" s="59" t="n"/>
      <c r="H1602" s="59" t="n"/>
      <c r="I1602" s="59" t="n"/>
      <c r="J1602" s="59" t="n"/>
      <c r="K1602" s="59" t="n"/>
      <c r="L1602" s="59" t="n"/>
      <c r="M1602" s="59" t="n"/>
      <c r="N1602" s="59" t="n"/>
      <c r="O1602" s="59" t="n"/>
      <c r="P1602" s="59" t="n"/>
      <c r="Q1602" s="59" t="n"/>
      <c r="R1602" s="59" t="n"/>
      <c r="S1602" s="59" t="n"/>
      <c r="T1602" s="59" t="n"/>
      <c r="U1602" s="59" t="n"/>
      <c r="V1602" s="59" t="n"/>
      <c r="W1602" s="59" t="n"/>
      <c r="X1602" s="59" t="n"/>
      <c r="Y1602" s="59" t="n"/>
      <c r="Z1602" s="59" t="n"/>
      <c r="AA1602" s="59" t="n"/>
      <c r="AB1602" s="59" t="n"/>
      <c r="AC1602" s="59" t="n"/>
      <c r="AD1602" s="59" t="n"/>
      <c r="AE1602" s="59" t="n"/>
      <c r="AF1602" s="59" t="n"/>
      <c r="AG1602" s="59" t="n"/>
      <c r="AH1602" s="59" t="n"/>
      <c r="AI1602" s="59" t="n"/>
      <c r="AJ1602" s="59" t="n"/>
      <c r="AK1602" s="59" t="n"/>
      <c r="AL1602" s="59" t="n"/>
      <c r="AM1602" s="59" t="n"/>
      <c r="AN1602" s="59" t="n"/>
      <c r="AO1602" s="59" t="n"/>
      <c r="AP1602" s="59" t="n"/>
      <c r="AQ1602" s="59" t="n"/>
      <c r="AR1602" s="59" t="n"/>
      <c r="AS1602" s="59" t="n"/>
      <c r="AT1602" s="59" t="n"/>
      <c r="AU1602" s="59" t="n"/>
      <c r="AV1602" s="59" t="n"/>
      <c r="AW1602" s="59" t="n"/>
      <c r="AX1602" s="59" t="n"/>
      <c r="AY1602" s="59" t="n"/>
      <c r="AZ1602" s="59" t="n"/>
      <c r="BA1602" s="59" t="n"/>
      <c r="BB1602" s="59" t="n"/>
      <c r="BC1602" s="59" t="n"/>
      <c r="BD1602" s="59" t="n"/>
      <c r="BE1602" s="59" t="n"/>
      <c r="BF1602" s="59" t="n"/>
      <c r="BG1602" s="59" t="n"/>
      <c r="BH1602" s="59" t="n"/>
      <c r="BI1602" s="59" t="n"/>
      <c r="BJ1602" s="59" t="n"/>
      <c r="BK1602" s="59" t="n"/>
      <c r="BL1602" s="59" t="n"/>
      <c r="BM1602" s="59" t="n"/>
      <c r="BN1602" s="59" t="n"/>
      <c r="BO1602" s="59" t="n"/>
      <c r="BP1602" s="59" t="n"/>
      <c r="BQ1602" s="59" t="n"/>
      <c r="BR1602" s="59" t="n"/>
      <c r="BS1602" s="59" t="n"/>
      <c r="BT1602" s="59" t="n"/>
      <c r="BU1602" s="59" t="n"/>
      <c r="BV1602" s="59" t="n"/>
      <c r="BW1602" s="59" t="n"/>
      <c r="BX1602" s="59" t="n"/>
      <c r="BY1602" s="59" t="n"/>
      <c r="BZ1602" s="59" t="n"/>
      <c r="CA1602" s="59" t="n"/>
      <c r="CB1602" s="59" t="n"/>
      <c r="CC1602" s="59" t="n"/>
      <c r="CD1602" s="59" t="n"/>
      <c r="CE1602" s="59" t="n"/>
      <c r="CF1602" s="59" t="n"/>
      <c r="CG1602" s="59" t="n"/>
      <c r="CH1602" s="59" t="n"/>
      <c r="CI1602" s="59" t="n"/>
      <c r="CJ1602" s="59" t="n"/>
      <c r="CK1602" s="59" t="n"/>
      <c r="CL1602" s="59" t="n"/>
      <c r="CM1602" s="59" t="n"/>
      <c r="CN1602" s="59" t="n"/>
      <c r="CO1602" s="59" t="n"/>
      <c r="CP1602" s="59" t="n"/>
      <c r="CQ1602" s="59" t="n"/>
      <c r="CR1602" s="59" t="n"/>
      <c r="CS1602" s="59" t="n"/>
      <c r="CT1602" s="59" t="n"/>
      <c r="CU1602" s="59" t="n"/>
      <c r="CV1602" s="59" t="n"/>
      <c r="CW1602" s="59" t="n"/>
      <c r="CX1602" s="59" t="n"/>
      <c r="CY1602" s="59" t="n"/>
      <c r="CZ1602" s="59" t="n"/>
    </row>
    <row r="1603">
      <c r="D1603" s="59" t="inlineStr">
        <is>
          <t>Ex-Date</t>
        </is>
      </c>
      <c r="E1603" s="59" t="n">
        <v>46261</v>
      </c>
      <c r="F1603" s="59" t="n"/>
      <c r="G1603" s="59" t="n"/>
      <c r="H1603" s="59" t="n"/>
      <c r="I1603" s="59" t="n"/>
      <c r="J1603" s="59" t="n"/>
      <c r="K1603" s="59" t="n"/>
      <c r="L1603" s="59" t="n"/>
      <c r="M1603" s="59" t="n"/>
      <c r="N1603" s="59" t="n"/>
      <c r="O1603" s="59" t="n"/>
      <c r="P1603" s="59" t="n"/>
      <c r="Q1603" s="59" t="n"/>
      <c r="R1603" s="59" t="n"/>
      <c r="S1603" s="59" t="n"/>
      <c r="T1603" s="59" t="n"/>
      <c r="U1603" s="59" t="n"/>
      <c r="V1603" s="59" t="n"/>
      <c r="W1603" s="59" t="n"/>
      <c r="X1603" s="59" t="n"/>
      <c r="Y1603" s="59" t="n"/>
      <c r="Z1603" s="59" t="n"/>
      <c r="AA1603" s="59" t="n"/>
      <c r="AB1603" s="59" t="n"/>
      <c r="AC1603" s="59" t="n"/>
      <c r="AD1603" s="59" t="n"/>
      <c r="AE1603" s="59" t="n"/>
      <c r="AF1603" s="59" t="n"/>
      <c r="AG1603" s="59" t="n"/>
      <c r="AH1603" s="59" t="n"/>
      <c r="AI1603" s="59" t="n"/>
      <c r="AJ1603" s="59" t="n"/>
      <c r="AK1603" s="59" t="n"/>
      <c r="AL1603" s="59" t="n"/>
      <c r="AM1603" s="59" t="n"/>
      <c r="AN1603" s="59" t="n"/>
      <c r="AO1603" s="59" t="n"/>
      <c r="AP1603" s="59" t="n"/>
      <c r="AQ1603" s="59" t="n"/>
      <c r="AR1603" s="59" t="n"/>
      <c r="AS1603" s="59" t="n"/>
      <c r="AT1603" s="59" t="n"/>
      <c r="AU1603" s="59" t="n"/>
      <c r="AV1603" s="59" t="n"/>
      <c r="AW1603" s="59" t="n"/>
      <c r="AX1603" s="59" t="n"/>
      <c r="AY1603" s="59" t="n"/>
      <c r="AZ1603" s="59" t="n"/>
      <c r="BA1603" s="59" t="n"/>
      <c r="BB1603" s="59" t="n"/>
      <c r="BC1603" s="59" t="n"/>
      <c r="BD1603" s="59" t="n"/>
      <c r="BE1603" s="59" t="n"/>
      <c r="BF1603" s="59" t="n"/>
      <c r="BG1603" s="59" t="n"/>
      <c r="BH1603" s="59" t="n"/>
      <c r="BI1603" s="59" t="n"/>
      <c r="BJ1603" s="59" t="n"/>
      <c r="BK1603" s="59" t="n"/>
      <c r="BL1603" s="59" t="n"/>
      <c r="BM1603" s="59" t="n"/>
      <c r="BN1603" s="59" t="n"/>
      <c r="BO1603" s="59" t="n"/>
      <c r="BP1603" s="59" t="n"/>
      <c r="BQ1603" s="59" t="n"/>
      <c r="BR1603" s="59" t="n"/>
      <c r="BS1603" s="59" t="n"/>
      <c r="BT1603" s="59" t="n"/>
      <c r="BU1603" s="59" t="n"/>
      <c r="BV1603" s="59" t="n"/>
      <c r="BW1603" s="59" t="n"/>
      <c r="BX1603" s="59" t="n"/>
      <c r="BY1603" s="59" t="n"/>
      <c r="BZ1603" s="59" t="n"/>
      <c r="CA1603" s="59" t="n"/>
      <c r="CB1603" s="59" t="n"/>
      <c r="CC1603" s="59" t="n"/>
      <c r="CD1603" s="59" t="n"/>
      <c r="CE1603" s="59" t="n"/>
      <c r="CF1603" s="59" t="n"/>
      <c r="CG1603" s="59" t="n"/>
      <c r="CH1603" s="59" t="n"/>
      <c r="CI1603" s="59" t="n"/>
      <c r="CJ1603" s="59" t="n"/>
      <c r="CK1603" s="59" t="n"/>
      <c r="CL1603" s="59" t="n"/>
      <c r="CM1603" s="59" t="n"/>
      <c r="CN1603" s="59" t="n"/>
      <c r="CO1603" s="59" t="n"/>
      <c r="CP1603" s="59" t="n"/>
      <c r="CQ1603" s="59" t="n"/>
      <c r="CR1603" s="59" t="n"/>
      <c r="CS1603" s="59" t="n"/>
      <c r="CT1603" s="59" t="n"/>
      <c r="CU1603" s="59" t="n"/>
      <c r="CV1603" s="59" t="n"/>
      <c r="CW1603" s="59" t="n"/>
      <c r="CX1603" s="59" t="n"/>
      <c r="CY1603" s="59" t="n"/>
      <c r="CZ1603" s="59" t="n"/>
    </row>
    <row r="1604">
      <c r="D1604" s="59" t="inlineStr">
        <is>
          <t>Record Date</t>
        </is>
      </c>
      <c r="E1604" s="59" t="n">
        <v>46262</v>
      </c>
      <c r="F1604" s="59" t="n"/>
      <c r="G1604" s="59" t="n"/>
      <c r="H1604" s="59" t="n"/>
      <c r="I1604" s="59" t="n"/>
      <c r="J1604" s="59" t="n"/>
      <c r="K1604" s="59" t="n"/>
      <c r="L1604" s="59" t="n"/>
      <c r="M1604" s="59" t="n"/>
      <c r="N1604" s="59" t="n"/>
      <c r="O1604" s="59" t="n"/>
      <c r="P1604" s="59" t="n"/>
      <c r="Q1604" s="59" t="n"/>
      <c r="R1604" s="59" t="n"/>
      <c r="S1604" s="59" t="n"/>
      <c r="T1604" s="59" t="n"/>
      <c r="U1604" s="59" t="n"/>
      <c r="V1604" s="59" t="n"/>
      <c r="W1604" s="59" t="n"/>
      <c r="X1604" s="59" t="n"/>
      <c r="Y1604" s="59" t="n"/>
      <c r="Z1604" s="59" t="n"/>
      <c r="AA1604" s="59" t="n"/>
      <c r="AB1604" s="59" t="n"/>
      <c r="AC1604" s="59" t="n"/>
      <c r="AD1604" s="59" t="n"/>
      <c r="AE1604" s="59" t="n"/>
      <c r="AF1604" s="59" t="n"/>
      <c r="AG1604" s="59" t="n"/>
      <c r="AH1604" s="59" t="n"/>
      <c r="AI1604" s="59" t="n"/>
      <c r="AJ1604" s="59" t="n"/>
      <c r="AK1604" s="59" t="n"/>
      <c r="AL1604" s="59" t="n"/>
      <c r="AM1604" s="59" t="n"/>
      <c r="AN1604" s="59" t="n"/>
      <c r="AO1604" s="59" t="n"/>
      <c r="AP1604" s="59" t="n"/>
      <c r="AQ1604" s="59" t="n"/>
      <c r="AR1604" s="59" t="n"/>
      <c r="AS1604" s="59" t="n"/>
      <c r="AT1604" s="59" t="n"/>
      <c r="AU1604" s="59" t="n"/>
      <c r="AV1604" s="59" t="n"/>
      <c r="AW1604" s="59" t="n"/>
      <c r="AX1604" s="59" t="n"/>
      <c r="AY1604" s="59" t="n"/>
      <c r="AZ1604" s="59" t="n"/>
      <c r="BA1604" s="59" t="n"/>
      <c r="BB1604" s="59" t="n"/>
      <c r="BC1604" s="59" t="n"/>
      <c r="BD1604" s="59" t="n"/>
      <c r="BE1604" s="59" t="n"/>
      <c r="BF1604" s="59" t="n"/>
      <c r="BG1604" s="59" t="n"/>
      <c r="BH1604" s="59" t="n"/>
      <c r="BI1604" s="59" t="n"/>
      <c r="BJ1604" s="59" t="n"/>
      <c r="BK1604" s="59" t="n"/>
      <c r="BL1604" s="59" t="n"/>
      <c r="BM1604" s="59" t="n"/>
      <c r="BN1604" s="59" t="n"/>
      <c r="BO1604" s="59" t="n"/>
      <c r="BP1604" s="59" t="n"/>
      <c r="BQ1604" s="59" t="n"/>
      <c r="BR1604" s="59" t="n"/>
      <c r="BS1604" s="59" t="n"/>
      <c r="BT1604" s="59" t="n"/>
      <c r="BU1604" s="59" t="n"/>
      <c r="BV1604" s="59" t="n"/>
      <c r="BW1604" s="59" t="n"/>
      <c r="BX1604" s="59" t="n"/>
      <c r="BY1604" s="59" t="n"/>
      <c r="BZ1604" s="59" t="n"/>
      <c r="CA1604" s="59" t="n"/>
      <c r="CB1604" s="59" t="n"/>
      <c r="CC1604" s="59" t="n"/>
      <c r="CD1604" s="59" t="n"/>
      <c r="CE1604" s="59" t="n"/>
      <c r="CF1604" s="59" t="n"/>
      <c r="CG1604" s="59" t="n"/>
      <c r="CH1604" s="59" t="n"/>
      <c r="CI1604" s="59" t="n"/>
      <c r="CJ1604" s="59" t="n"/>
      <c r="CK1604" s="59" t="n"/>
      <c r="CL1604" s="59" t="n"/>
      <c r="CM1604" s="59" t="n"/>
      <c r="CN1604" s="59" t="n"/>
      <c r="CO1604" s="59" t="n"/>
      <c r="CP1604" s="59" t="n"/>
      <c r="CQ1604" s="59" t="n"/>
      <c r="CR1604" s="59" t="n"/>
      <c r="CS1604" s="59" t="n"/>
      <c r="CT1604" s="59" t="n"/>
      <c r="CU1604" s="59" t="n"/>
      <c r="CV1604" s="59" t="n"/>
      <c r="CW1604" s="59" t="n"/>
      <c r="CX1604" s="59" t="n"/>
      <c r="CY1604" s="59" t="n"/>
      <c r="CZ1604" s="59" t="n"/>
    </row>
    <row r="1605">
      <c r="D1605" s="59" t="inlineStr">
        <is>
          <t>Payable Date</t>
        </is>
      </c>
      <c r="E1605" s="59" t="n">
        <v>46276</v>
      </c>
      <c r="F1605" s="59" t="n"/>
      <c r="G1605" s="59" t="n"/>
      <c r="H1605" s="59" t="n"/>
      <c r="I1605" s="59" t="n"/>
      <c r="J1605" s="59" t="n"/>
      <c r="K1605" s="59" t="n"/>
      <c r="L1605" s="59" t="n"/>
      <c r="M1605" s="59" t="n"/>
      <c r="N1605" s="59" t="n"/>
      <c r="O1605" s="59" t="n"/>
      <c r="P1605" s="59" t="n"/>
      <c r="Q1605" s="59" t="n"/>
      <c r="R1605" s="59" t="n"/>
      <c r="S1605" s="59" t="n"/>
      <c r="T1605" s="59" t="n"/>
      <c r="U1605" s="59" t="n"/>
      <c r="V1605" s="59" t="n"/>
      <c r="W1605" s="59" t="n"/>
      <c r="X1605" s="59" t="n"/>
      <c r="Y1605" s="59" t="n"/>
      <c r="Z1605" s="59" t="n"/>
      <c r="AA1605" s="59" t="n"/>
      <c r="AB1605" s="59" t="n"/>
      <c r="AC1605" s="59" t="n"/>
      <c r="AD1605" s="59" t="n"/>
      <c r="AE1605" s="59" t="n"/>
      <c r="AF1605" s="59" t="n"/>
      <c r="AG1605" s="59" t="n"/>
      <c r="AH1605" s="59" t="n"/>
      <c r="AI1605" s="59" t="n"/>
      <c r="AJ1605" s="59" t="n"/>
      <c r="AK1605" s="59" t="n"/>
      <c r="AL1605" s="59" t="n"/>
      <c r="AM1605" s="59" t="n"/>
      <c r="AN1605" s="59" t="n"/>
      <c r="AO1605" s="59" t="n"/>
      <c r="AP1605" s="59" t="n"/>
      <c r="AQ1605" s="59" t="n"/>
      <c r="AR1605" s="59" t="n"/>
      <c r="AS1605" s="59" t="n"/>
      <c r="AT1605" s="59" t="n"/>
      <c r="AU1605" s="59" t="n"/>
      <c r="AV1605" s="59" t="n"/>
      <c r="AW1605" s="59" t="n"/>
      <c r="AX1605" s="59" t="n"/>
      <c r="AY1605" s="59" t="n"/>
      <c r="AZ1605" s="59" t="n"/>
      <c r="BA1605" s="59" t="n"/>
      <c r="BB1605" s="59" t="n"/>
      <c r="BC1605" s="59" t="n"/>
      <c r="BD1605" s="59" t="n"/>
      <c r="BE1605" s="59" t="n"/>
      <c r="BF1605" s="59" t="n"/>
      <c r="BG1605" s="59" t="n"/>
      <c r="BH1605" s="59" t="n"/>
      <c r="BI1605" s="59" t="n"/>
      <c r="BJ1605" s="59" t="n"/>
      <c r="BK1605" s="59" t="n"/>
      <c r="BL1605" s="59" t="n"/>
      <c r="BM1605" s="59" t="n"/>
      <c r="BN1605" s="59" t="n"/>
      <c r="BO1605" s="59" t="n"/>
      <c r="BP1605" s="59" t="n"/>
      <c r="BQ1605" s="59" t="n"/>
      <c r="BR1605" s="59" t="n"/>
      <c r="BS1605" s="59" t="n"/>
      <c r="BT1605" s="59" t="n"/>
      <c r="BU1605" s="59" t="n"/>
      <c r="BV1605" s="59" t="n"/>
      <c r="BW1605" s="59" t="n"/>
      <c r="BX1605" s="59" t="n"/>
      <c r="BY1605" s="59" t="n"/>
      <c r="BZ1605" s="59" t="n"/>
      <c r="CA1605" s="59" t="n"/>
      <c r="CB1605" s="59" t="n"/>
      <c r="CC1605" s="59" t="n"/>
      <c r="CD1605" s="59" t="n"/>
      <c r="CE1605" s="59" t="n"/>
      <c r="CF1605" s="59" t="n"/>
      <c r="CG1605" s="59" t="n"/>
      <c r="CH1605" s="59" t="n"/>
      <c r="CI1605" s="59" t="n"/>
      <c r="CJ1605" s="59" t="n"/>
      <c r="CK1605" s="59" t="n"/>
      <c r="CL1605" s="59" t="n"/>
      <c r="CM1605" s="59" t="n"/>
      <c r="CN1605" s="59" t="n"/>
      <c r="CO1605" s="59" t="n"/>
      <c r="CP1605" s="59" t="n"/>
      <c r="CQ1605" s="59" t="n"/>
      <c r="CR1605" s="59" t="n"/>
      <c r="CS1605" s="59" t="n"/>
      <c r="CT1605" s="59" t="n"/>
      <c r="CU1605" s="59" t="n"/>
      <c r="CV1605" s="59" t="n"/>
      <c r="CW1605" s="59" t="n"/>
      <c r="CX1605" s="59" t="n"/>
      <c r="CY1605" s="59" t="n"/>
      <c r="CZ1605" s="59" t="n"/>
    </row>
    <row r="1606">
      <c r="D1606" s="107" t="inlineStr">
        <is>
          <t>Dividend Amount</t>
        </is>
      </c>
      <c r="E1606" s="107" t="n">
        <v>1.73</v>
      </c>
      <c r="F1606" s="107" t="n"/>
      <c r="G1606" s="107" t="n"/>
      <c r="H1606" s="107" t="n"/>
      <c r="I1606" s="107" t="n"/>
      <c r="J1606" s="107" t="n"/>
      <c r="K1606" s="107" t="n"/>
      <c r="L1606" s="107" t="n"/>
      <c r="M1606" s="107" t="n"/>
      <c r="N1606" s="107" t="n"/>
      <c r="O1606" s="107" t="n"/>
      <c r="P1606" s="107" t="n"/>
      <c r="Q1606" s="107" t="n"/>
      <c r="R1606" s="107" t="n"/>
      <c r="S1606" s="107" t="n"/>
      <c r="T1606" s="107" t="n"/>
      <c r="U1606" s="107" t="n"/>
      <c r="V1606" s="107" t="n"/>
      <c r="W1606" s="107" t="n"/>
      <c r="X1606" s="107" t="n"/>
      <c r="Y1606" s="107" t="n"/>
      <c r="Z1606" s="107" t="n"/>
      <c r="AA1606" s="107" t="n"/>
      <c r="AB1606" s="107" t="n"/>
      <c r="AC1606" s="107" t="n"/>
      <c r="AD1606" s="107" t="n"/>
      <c r="AE1606" s="107" t="n"/>
      <c r="AF1606" s="107" t="n"/>
      <c r="AG1606" s="107" t="n"/>
      <c r="AH1606" s="107" t="n"/>
      <c r="AI1606" s="107" t="n"/>
      <c r="AJ1606" s="107" t="n"/>
      <c r="AK1606" s="107" t="n"/>
      <c r="AL1606" s="107" t="n"/>
      <c r="AM1606" s="107" t="n"/>
      <c r="AN1606" s="107" t="n"/>
      <c r="AO1606" s="107" t="n"/>
      <c r="AP1606" s="107" t="n"/>
      <c r="AQ1606" s="107" t="n"/>
      <c r="AR1606" s="107" t="n"/>
      <c r="AS1606" s="107" t="n"/>
      <c r="AT1606" s="107" t="n"/>
      <c r="AU1606" s="107" t="n"/>
      <c r="AV1606" s="107" t="n"/>
      <c r="AW1606" s="107" t="n"/>
      <c r="AX1606" s="107" t="n"/>
      <c r="AY1606" s="107" t="n"/>
      <c r="AZ1606" s="107" t="n"/>
      <c r="BA1606" s="107" t="n"/>
      <c r="BB1606" s="107" t="n"/>
      <c r="BC1606" s="107" t="n"/>
      <c r="BD1606" s="107" t="n"/>
      <c r="BE1606" s="107" t="n"/>
      <c r="BF1606" s="107" t="n"/>
      <c r="BG1606" s="107" t="n"/>
      <c r="BH1606" s="107" t="n"/>
      <c r="BI1606" s="107" t="n"/>
      <c r="BJ1606" s="107" t="n"/>
      <c r="BK1606" s="107" t="n"/>
      <c r="BL1606" s="107" t="n"/>
      <c r="BM1606" s="107" t="n"/>
      <c r="BN1606" s="107" t="n"/>
      <c r="BO1606" s="107" t="n"/>
      <c r="BP1606" s="107" t="n"/>
      <c r="BQ1606" s="107" t="n"/>
      <c r="BR1606" s="107" t="n"/>
      <c r="BS1606" s="107" t="n"/>
      <c r="BT1606" s="107" t="n"/>
      <c r="BU1606" s="107" t="n"/>
      <c r="BV1606" s="107" t="n"/>
      <c r="BW1606" s="107" t="n"/>
      <c r="BX1606" s="107" t="n"/>
      <c r="BY1606" s="107" t="n"/>
      <c r="BZ1606" s="107" t="n"/>
      <c r="CA1606" s="107" t="n"/>
      <c r="CB1606" s="107" t="n"/>
      <c r="CC1606" s="107" t="n"/>
      <c r="CD1606" s="107" t="n"/>
      <c r="CE1606" s="107" t="n"/>
      <c r="CF1606" s="107" t="n"/>
      <c r="CG1606" s="107" t="n"/>
      <c r="CH1606" s="107" t="n"/>
      <c r="CI1606" s="107" t="n"/>
      <c r="CJ1606" s="107" t="n"/>
      <c r="CK1606" s="107" t="n"/>
      <c r="CL1606" s="107" t="n"/>
      <c r="CM1606" s="107" t="n"/>
      <c r="CN1606" s="107" t="n"/>
      <c r="CO1606" s="107" t="n"/>
      <c r="CP1606" s="107" t="n"/>
      <c r="CQ1606" s="107" t="n"/>
      <c r="CR1606" s="107" t="n"/>
      <c r="CS1606" s="107" t="n"/>
      <c r="CT1606" s="107" t="n"/>
      <c r="CU1606" s="107" t="n"/>
      <c r="CV1606" s="107" t="n"/>
      <c r="CW1606" s="107" t="n"/>
      <c r="CX1606" s="107" t="n"/>
      <c r="CY1606" s="107" t="n"/>
      <c r="CZ1606" s="107" t="n"/>
    </row>
    <row r="1607">
      <c r="D1607" t="inlineStr">
        <is>
          <t>Dividend Frequency</t>
        </is>
      </c>
      <c r="E1607" t="inlineStr">
        <is>
          <t>Semi-Anl</t>
        </is>
      </c>
    </row>
    <row r="1608">
      <c r="D1608" t="inlineStr">
        <is>
          <t>Dividend Type</t>
        </is>
      </c>
      <c r="E1608" t="inlineStr">
        <is>
          <t>Final</t>
        </is>
      </c>
    </row>
    <row r="1609">
      <c r="A1609" s="2">
        <f>IF($A1602="","","   projections")</f>
        <v/>
      </c>
      <c r="B1609" s="68">
        <f>IF($A1602="",0,COUNT($E1610:$CZ1610))</f>
        <v/>
      </c>
      <c r="C1609" s="69">
        <f>IF($B1609=0,0,MAX($E1610:$CZ1610))</f>
        <v/>
      </c>
      <c r="D1609" s="58">
        <f>_xll.BDS($A1602,'Field Check'!$C$42,"headers=y","startcol=1","endcol=3","dir=h","cols=21;rows=3")</f>
        <v/>
      </c>
      <c r="E1609" s="59" t="n">
        <v>46422</v>
      </c>
      <c r="F1609" s="59" t="n">
        <v>46603</v>
      </c>
      <c r="G1609" s="59" t="n">
        <v>46786</v>
      </c>
      <c r="H1609" s="59" t="n">
        <v>46967</v>
      </c>
      <c r="I1609" s="59" t="n">
        <v>47157</v>
      </c>
      <c r="J1609" s="59" t="n">
        <v>47338</v>
      </c>
      <c r="K1609" s="59" t="n">
        <v>47521</v>
      </c>
      <c r="L1609" s="59" t="n">
        <v>47702</v>
      </c>
      <c r="M1609" s="59" t="n">
        <v>47885</v>
      </c>
      <c r="N1609" s="59" t="n">
        <v>48066</v>
      </c>
      <c r="O1609" s="59" t="n">
        <v>48249</v>
      </c>
      <c r="P1609" s="59" t="n">
        <v>48430</v>
      </c>
      <c r="Q1609" s="59" t="n">
        <v>48613</v>
      </c>
      <c r="R1609" s="59" t="n">
        <v>48794</v>
      </c>
      <c r="S1609" s="59" t="n">
        <v>48977</v>
      </c>
      <c r="T1609" s="59" t="n">
        <v>49158</v>
      </c>
      <c r="U1609" s="59" t="n">
        <v>49348</v>
      </c>
      <c r="V1609" s="59" t="n">
        <v>49529</v>
      </c>
      <c r="W1609" s="59" t="n">
        <v>49712</v>
      </c>
      <c r="X1609" s="59" t="n">
        <v>49893</v>
      </c>
      <c r="Y1609" s="59" t="n"/>
      <c r="Z1609" s="59" t="n"/>
      <c r="AA1609" s="59" t="n"/>
      <c r="AB1609" s="59" t="n"/>
      <c r="AC1609" s="59" t="n"/>
      <c r="AD1609" s="59" t="n"/>
      <c r="AE1609" s="59" t="n"/>
      <c r="AF1609" s="59" t="n"/>
      <c r="AG1609" s="59" t="n"/>
      <c r="AH1609" s="59" t="n"/>
      <c r="AI1609" s="59" t="n"/>
      <c r="AJ1609" s="59" t="n"/>
      <c r="AK1609" s="59" t="n"/>
      <c r="AL1609" s="59" t="n"/>
      <c r="AM1609" s="59" t="n"/>
      <c r="AN1609" s="59" t="n"/>
      <c r="AO1609" s="59" t="n"/>
      <c r="AP1609" s="59" t="n"/>
      <c r="AQ1609" s="59" t="n"/>
      <c r="AR1609" s="59" t="n"/>
      <c r="AS1609" s="59" t="n"/>
      <c r="AT1609" s="59" t="n"/>
      <c r="AU1609" s="59" t="n"/>
      <c r="AV1609" s="59" t="n"/>
      <c r="AW1609" s="59" t="n"/>
      <c r="AX1609" s="59" t="n"/>
      <c r="AY1609" s="59" t="n"/>
      <c r="AZ1609" s="59" t="n"/>
      <c r="BA1609" s="59" t="n"/>
      <c r="BB1609" s="59" t="n"/>
      <c r="BC1609" s="59" t="n"/>
      <c r="BD1609" s="59" t="n"/>
      <c r="BE1609" s="59" t="n"/>
      <c r="BF1609" s="59" t="n"/>
      <c r="BG1609" s="59" t="n"/>
      <c r="BH1609" s="59" t="n"/>
      <c r="BI1609" s="59" t="n"/>
      <c r="BJ1609" s="59" t="n"/>
      <c r="BK1609" s="59" t="n"/>
      <c r="BL1609" s="59" t="n"/>
      <c r="BM1609" s="59" t="n"/>
      <c r="BN1609" s="59" t="n"/>
      <c r="BO1609" s="59" t="n"/>
      <c r="BP1609" s="59" t="n"/>
      <c r="BQ1609" s="59" t="n"/>
      <c r="BR1609" s="59" t="n"/>
      <c r="BS1609" s="59" t="n"/>
      <c r="BT1609" s="59" t="n"/>
      <c r="BU1609" s="59" t="n"/>
      <c r="BV1609" s="59" t="n"/>
      <c r="BW1609" s="59" t="n"/>
      <c r="BX1609" s="59" t="n"/>
      <c r="BY1609" s="59" t="n"/>
      <c r="BZ1609" s="59" t="n"/>
      <c r="CA1609" s="59" t="n"/>
      <c r="CB1609" s="59" t="n"/>
      <c r="CC1609" s="59" t="n"/>
      <c r="CD1609" s="59" t="n"/>
      <c r="CE1609" s="59" t="n"/>
      <c r="CF1609" s="59" t="n"/>
      <c r="CG1609" s="59" t="n"/>
      <c r="CH1609" s="59" t="n"/>
      <c r="CI1609" s="59" t="n"/>
      <c r="CJ1609" s="59" t="n"/>
      <c r="CK1609" s="59" t="n"/>
      <c r="CL1609" s="59" t="n"/>
      <c r="CM1609" s="59" t="n"/>
      <c r="CN1609" s="59" t="n"/>
      <c r="CO1609" s="59" t="n"/>
      <c r="CP1609" s="59" t="n"/>
      <c r="CQ1609" s="59" t="n"/>
      <c r="CR1609" s="59" t="n"/>
      <c r="CS1609" s="59" t="n"/>
      <c r="CT1609" s="59" t="n"/>
      <c r="CU1609" s="59" t="n"/>
      <c r="CV1609" s="59" t="n"/>
      <c r="CW1609" s="59" t="n"/>
      <c r="CX1609" s="59" t="n"/>
      <c r="CY1609" s="59" t="n"/>
      <c r="CZ1609" s="59" t="n"/>
    </row>
    <row r="1610">
      <c r="D1610" s="59" t="inlineStr">
        <is>
          <t>Ex-Date</t>
        </is>
      </c>
      <c r="E1610" s="59" t="n">
        <v>46448</v>
      </c>
      <c r="F1610" s="59" t="n">
        <v>46625</v>
      </c>
      <c r="G1610" s="59" t="n">
        <v>46814</v>
      </c>
      <c r="H1610" s="59" t="n">
        <v>46989</v>
      </c>
      <c r="I1610" s="59" t="n">
        <v>47183</v>
      </c>
      <c r="J1610" s="59" t="n">
        <v>47360</v>
      </c>
      <c r="K1610" s="59" t="n">
        <v>47547</v>
      </c>
      <c r="L1610" s="59" t="n">
        <v>47724</v>
      </c>
      <c r="M1610" s="59" t="n">
        <v>47911</v>
      </c>
      <c r="N1610" s="59" t="n">
        <v>48088</v>
      </c>
      <c r="O1610" s="59" t="n">
        <v>48275</v>
      </c>
      <c r="P1610" s="59" t="n">
        <v>48452</v>
      </c>
      <c r="Q1610" s="59" t="n">
        <v>48639</v>
      </c>
      <c r="R1610" s="59" t="n">
        <v>48816</v>
      </c>
      <c r="S1610" s="59" t="n">
        <v>49004</v>
      </c>
      <c r="T1610" s="59" t="n">
        <v>49180</v>
      </c>
      <c r="U1610" s="59" t="n">
        <v>49374</v>
      </c>
      <c r="V1610" s="59" t="n">
        <v>49551</v>
      </c>
      <c r="W1610" s="59" t="n">
        <v>49738</v>
      </c>
      <c r="X1610" s="59" t="n">
        <v>49915</v>
      </c>
      <c r="Y1610" s="59" t="n"/>
      <c r="Z1610" s="59" t="n"/>
      <c r="AA1610" s="59" t="n"/>
      <c r="AB1610" s="59" t="n"/>
      <c r="AC1610" s="59" t="n"/>
      <c r="AD1610" s="59" t="n"/>
      <c r="AE1610" s="59" t="n"/>
      <c r="AF1610" s="59" t="n"/>
      <c r="AG1610" s="59" t="n"/>
      <c r="AH1610" s="59" t="n"/>
      <c r="AI1610" s="59" t="n"/>
      <c r="AJ1610" s="59" t="n"/>
      <c r="AK1610" s="59" t="n"/>
      <c r="AL1610" s="59" t="n"/>
      <c r="AM1610" s="59" t="n"/>
      <c r="AN1610" s="59" t="n"/>
      <c r="AO1610" s="59" t="n"/>
      <c r="AP1610" s="59" t="n"/>
      <c r="AQ1610" s="59" t="n"/>
      <c r="AR1610" s="59" t="n"/>
      <c r="AS1610" s="59" t="n"/>
      <c r="AT1610" s="59" t="n"/>
      <c r="AU1610" s="59" t="n"/>
      <c r="AV1610" s="59" t="n"/>
      <c r="AW1610" s="59" t="n"/>
      <c r="AX1610" s="59" t="n"/>
      <c r="AY1610" s="59" t="n"/>
      <c r="AZ1610" s="59" t="n"/>
      <c r="BA1610" s="59" t="n"/>
      <c r="BB1610" s="59" t="n"/>
      <c r="BC1610" s="59" t="n"/>
      <c r="BD1610" s="59" t="n"/>
      <c r="BE1610" s="59" t="n"/>
      <c r="BF1610" s="59" t="n"/>
      <c r="BG1610" s="59" t="n"/>
      <c r="BH1610" s="59" t="n"/>
      <c r="BI1610" s="59" t="n"/>
      <c r="BJ1610" s="59" t="n"/>
      <c r="BK1610" s="59" t="n"/>
      <c r="BL1610" s="59" t="n"/>
      <c r="BM1610" s="59" t="n"/>
      <c r="BN1610" s="59" t="n"/>
      <c r="BO1610" s="59" t="n"/>
      <c r="BP1610" s="59" t="n"/>
      <c r="BQ1610" s="59" t="n"/>
      <c r="BR1610" s="59" t="n"/>
      <c r="BS1610" s="59" t="n"/>
      <c r="BT1610" s="59" t="n"/>
      <c r="BU1610" s="59" t="n"/>
      <c r="BV1610" s="59" t="n"/>
      <c r="BW1610" s="59" t="n"/>
      <c r="BX1610" s="59" t="n"/>
      <c r="BY1610" s="59" t="n"/>
      <c r="BZ1610" s="59" t="n"/>
      <c r="CA1610" s="59" t="n"/>
      <c r="CB1610" s="59" t="n"/>
      <c r="CC1610" s="59" t="n"/>
      <c r="CD1610" s="59" t="n"/>
      <c r="CE1610" s="59" t="n"/>
      <c r="CF1610" s="59" t="n"/>
      <c r="CG1610" s="59" t="n"/>
      <c r="CH1610" s="59" t="n"/>
      <c r="CI1610" s="59" t="n"/>
      <c r="CJ1610" s="59" t="n"/>
      <c r="CK1610" s="59" t="n"/>
      <c r="CL1610" s="59" t="n"/>
      <c r="CM1610" s="59" t="n"/>
      <c r="CN1610" s="59" t="n"/>
      <c r="CO1610" s="59" t="n"/>
      <c r="CP1610" s="59" t="n"/>
      <c r="CQ1610" s="59" t="n"/>
      <c r="CR1610" s="59" t="n"/>
      <c r="CS1610" s="59" t="n"/>
      <c r="CT1610" s="59" t="n"/>
      <c r="CU1610" s="59" t="n"/>
      <c r="CV1610" s="59" t="n"/>
      <c r="CW1610" s="59" t="n"/>
      <c r="CX1610" s="59" t="n"/>
      <c r="CY1610" s="59" t="n"/>
      <c r="CZ1610" s="59" t="n"/>
    </row>
    <row r="1611">
      <c r="D1611" s="107" t="inlineStr">
        <is>
          <t>Amount Per Share</t>
        </is>
      </c>
      <c r="E1611" s="107" t="n">
        <v>1.3</v>
      </c>
      <c r="F1611" s="107" t="n">
        <v>1.8</v>
      </c>
      <c r="G1611" s="107" t="n">
        <v>1.5</v>
      </c>
      <c r="H1611" s="107" t="n">
        <v>1.8</v>
      </c>
      <c r="I1611" s="107" t="n">
        <v>1.5</v>
      </c>
      <c r="J1611" s="107" t="n">
        <v>1.8</v>
      </c>
      <c r="K1611" s="107" t="n">
        <v>1.61</v>
      </c>
      <c r="L1611" s="107" t="n">
        <v>1.8</v>
      </c>
      <c r="M1611" s="107" t="n">
        <v>1.61</v>
      </c>
      <c r="N1611" s="107" t="n">
        <v>1.8</v>
      </c>
      <c r="O1611" s="107" t="n">
        <v>1.61</v>
      </c>
      <c r="P1611" s="107" t="n">
        <v>1.8</v>
      </c>
      <c r="Q1611" s="107" t="n">
        <v>1.61</v>
      </c>
      <c r="R1611" s="107" t="n">
        <v>1.8</v>
      </c>
      <c r="S1611" s="107" t="n">
        <v>1.61</v>
      </c>
      <c r="T1611" s="107" t="n">
        <v>1.8</v>
      </c>
      <c r="U1611" s="107" t="n">
        <v>1.61</v>
      </c>
      <c r="V1611" s="107" t="n">
        <v>1.8</v>
      </c>
      <c r="W1611" s="107" t="n">
        <v>1.61</v>
      </c>
      <c r="X1611" s="107" t="n">
        <v>1.8</v>
      </c>
      <c r="Y1611" s="107" t="n"/>
      <c r="Z1611" s="107" t="n"/>
      <c r="AA1611" s="107" t="n"/>
      <c r="AB1611" s="107" t="n"/>
      <c r="AC1611" s="107" t="n"/>
      <c r="AD1611" s="107" t="n"/>
      <c r="AE1611" s="107" t="n"/>
      <c r="AF1611" s="107" t="n"/>
      <c r="AG1611" s="107" t="n"/>
      <c r="AH1611" s="107" t="n"/>
      <c r="AI1611" s="107" t="n"/>
      <c r="AJ1611" s="107" t="n"/>
      <c r="AK1611" s="107" t="n"/>
      <c r="AL1611" s="107" t="n"/>
      <c r="AM1611" s="107" t="n"/>
      <c r="AN1611" s="107" t="n"/>
      <c r="AO1611" s="107" t="n"/>
      <c r="AP1611" s="107" t="n"/>
      <c r="AQ1611" s="107" t="n"/>
      <c r="AR1611" s="107" t="n"/>
      <c r="AS1611" s="107" t="n"/>
      <c r="AT1611" s="107" t="n"/>
      <c r="AU1611" s="107" t="n"/>
      <c r="AV1611" s="107" t="n"/>
      <c r="AW1611" s="107" t="n"/>
      <c r="AX1611" s="107" t="n"/>
      <c r="AY1611" s="107" t="n"/>
      <c r="AZ1611" s="107" t="n"/>
      <c r="BA1611" s="107" t="n"/>
      <c r="BB1611" s="107" t="n"/>
      <c r="BC1611" s="107" t="n"/>
      <c r="BD1611" s="107" t="n"/>
      <c r="BE1611" s="107" t="n"/>
      <c r="BF1611" s="107" t="n"/>
      <c r="BG1611" s="107" t="n"/>
      <c r="BH1611" s="107" t="n"/>
      <c r="BI1611" s="107" t="n"/>
      <c r="BJ1611" s="107" t="n"/>
      <c r="BK1611" s="107" t="n"/>
      <c r="BL1611" s="107" t="n"/>
      <c r="BM1611" s="107" t="n"/>
      <c r="BN1611" s="107" t="n"/>
      <c r="BO1611" s="107" t="n"/>
      <c r="BP1611" s="107" t="n"/>
      <c r="BQ1611" s="107" t="n"/>
      <c r="BR1611" s="107" t="n"/>
      <c r="BS1611" s="107" t="n"/>
      <c r="BT1611" s="107" t="n"/>
      <c r="BU1611" s="107" t="n"/>
      <c r="BV1611" s="107" t="n"/>
      <c r="BW1611" s="107" t="n"/>
      <c r="BX1611" s="107" t="n"/>
      <c r="BY1611" s="107" t="n"/>
      <c r="BZ1611" s="107" t="n"/>
      <c r="CA1611" s="107" t="n"/>
      <c r="CB1611" s="107" t="n"/>
      <c r="CC1611" s="107" t="n"/>
      <c r="CD1611" s="107" t="n"/>
      <c r="CE1611" s="107" t="n"/>
      <c r="CF1611" s="107" t="n"/>
      <c r="CG1611" s="107" t="n"/>
      <c r="CH1611" s="107" t="n"/>
      <c r="CI1611" s="107" t="n"/>
      <c r="CJ1611" s="107" t="n"/>
      <c r="CK1611" s="107" t="n"/>
      <c r="CL1611" s="107" t="n"/>
      <c r="CM1611" s="107" t="n"/>
      <c r="CN1611" s="107" t="n"/>
      <c r="CO1611" s="107" t="n"/>
      <c r="CP1611" s="107" t="n"/>
      <c r="CQ1611" s="107" t="n"/>
      <c r="CR1611" s="107" t="n"/>
      <c r="CS1611" s="107" t="n"/>
      <c r="CT1611" s="107" t="n"/>
      <c r="CU1611" s="107" t="n"/>
      <c r="CV1611" s="107" t="n"/>
      <c r="CW1611" s="107" t="n"/>
      <c r="CX1611" s="107" t="n"/>
      <c r="CY1611" s="107" t="n"/>
      <c r="CZ1611" s="107" t="n"/>
    </row>
    <row r="1613">
      <c r="A1613" s="126">
        <f>IF('AS51'!$C$152="","",'AS51'!$C$152)</f>
        <v/>
      </c>
      <c r="B1613" s="68">
        <f>IF($A1613="",0,COUNT($E1614:$CZ1614))</f>
        <v/>
      </c>
      <c r="C1613" s="69">
        <f>IF($B1613=0,0,MAX($E1614:$CZ1614))</f>
        <v/>
      </c>
      <c r="D1613" s="58">
        <f>_xll.BDS($A1613,'Field Check'!$C$44,"headers=y","startcol=1","endcol=7","dir=h","DVD_START_DT",'Field Check'!$C$59,"DVD_END_DT",'Field Check'!$D$59)</f>
        <v/>
      </c>
      <c r="E1613" s="59" t="n"/>
      <c r="F1613" s="59" t="n"/>
      <c r="G1613" s="59" t="n"/>
      <c r="H1613" s="59" t="n"/>
      <c r="I1613" s="59" t="n"/>
      <c r="J1613" s="59" t="n"/>
      <c r="K1613" s="59" t="n"/>
      <c r="L1613" s="59" t="n"/>
      <c r="M1613" s="59" t="n"/>
      <c r="N1613" s="59" t="n"/>
      <c r="O1613" s="59" t="n"/>
      <c r="P1613" s="59" t="n"/>
      <c r="Q1613" s="59" t="n"/>
      <c r="R1613" s="59" t="n"/>
      <c r="S1613" s="59" t="n"/>
      <c r="T1613" s="59" t="n"/>
      <c r="U1613" s="59" t="n"/>
      <c r="V1613" s="59" t="n"/>
      <c r="W1613" s="59" t="n"/>
      <c r="X1613" s="59" t="n"/>
      <c r="Y1613" s="59" t="n"/>
      <c r="Z1613" s="59" t="n"/>
      <c r="AA1613" s="59" t="n"/>
      <c r="AB1613" s="59" t="n"/>
      <c r="AC1613" s="59" t="n"/>
      <c r="AD1613" s="59" t="n"/>
      <c r="AE1613" s="59" t="n"/>
      <c r="AF1613" s="59" t="n"/>
      <c r="AG1613" s="59" t="n"/>
      <c r="AH1613" s="59" t="n"/>
      <c r="AI1613" s="59" t="n"/>
      <c r="AJ1613" s="59" t="n"/>
      <c r="AK1613" s="59" t="n"/>
      <c r="AL1613" s="59" t="n"/>
      <c r="AM1613" s="59" t="n"/>
      <c r="AN1613" s="59" t="n"/>
      <c r="AO1613" s="59" t="n"/>
      <c r="AP1613" s="59" t="n"/>
      <c r="AQ1613" s="59" t="n"/>
      <c r="AR1613" s="59" t="n"/>
      <c r="AS1613" s="59" t="n"/>
      <c r="AT1613" s="59" t="n"/>
      <c r="AU1613" s="59" t="n"/>
      <c r="AV1613" s="59" t="n"/>
      <c r="AW1613" s="59" t="n"/>
      <c r="AX1613" s="59" t="n"/>
      <c r="AY1613" s="59" t="n"/>
      <c r="AZ1613" s="59" t="n"/>
      <c r="BA1613" s="59" t="n"/>
      <c r="BB1613" s="59" t="n"/>
      <c r="BC1613" s="59" t="n"/>
      <c r="BD1613" s="59" t="n"/>
      <c r="BE1613" s="59" t="n"/>
      <c r="BF1613" s="59" t="n"/>
      <c r="BG1613" s="59" t="n"/>
      <c r="BH1613" s="59" t="n"/>
      <c r="BI1613" s="59" t="n"/>
      <c r="BJ1613" s="59" t="n"/>
      <c r="BK1613" s="59" t="n"/>
      <c r="BL1613" s="59" t="n"/>
      <c r="BM1613" s="59" t="n"/>
      <c r="BN1613" s="59" t="n"/>
      <c r="BO1613" s="59" t="n"/>
      <c r="BP1613" s="59" t="n"/>
      <c r="BQ1613" s="59" t="n"/>
      <c r="BR1613" s="59" t="n"/>
      <c r="BS1613" s="59" t="n"/>
      <c r="BT1613" s="59" t="n"/>
      <c r="BU1613" s="59" t="n"/>
      <c r="BV1613" s="59" t="n"/>
      <c r="BW1613" s="59" t="n"/>
      <c r="BX1613" s="59" t="n"/>
      <c r="BY1613" s="59" t="n"/>
      <c r="BZ1613" s="59" t="n"/>
      <c r="CA1613" s="59" t="n"/>
      <c r="CB1613" s="59" t="n"/>
      <c r="CC1613" s="59" t="n"/>
      <c r="CD1613" s="59" t="n"/>
      <c r="CE1613" s="59" t="n"/>
      <c r="CF1613" s="59" t="n"/>
      <c r="CG1613" s="59" t="n"/>
      <c r="CH1613" s="59" t="n"/>
      <c r="CI1613" s="59" t="n"/>
      <c r="CJ1613" s="59" t="n"/>
      <c r="CK1613" s="59" t="n"/>
      <c r="CL1613" s="59" t="n"/>
      <c r="CM1613" s="59" t="n"/>
      <c r="CN1613" s="59" t="n"/>
      <c r="CO1613" s="59" t="n"/>
      <c r="CP1613" s="59" t="n"/>
      <c r="CQ1613" s="59" t="n"/>
      <c r="CR1613" s="59" t="n"/>
      <c r="CS1613" s="59" t="n"/>
      <c r="CT1613" s="59" t="n"/>
      <c r="CU1613" s="59" t="n"/>
      <c r="CV1613" s="59" t="n"/>
      <c r="CW1613" s="59" t="n"/>
      <c r="CX1613" s="59" t="n"/>
      <c r="CY1613" s="59" t="n"/>
      <c r="CZ1613" s="59" t="n"/>
    </row>
    <row r="1614">
      <c r="D1614" s="59" t="n"/>
      <c r="E1614" s="59" t="n"/>
      <c r="F1614" s="59" t="n"/>
      <c r="G1614" s="59" t="n"/>
      <c r="H1614" s="59" t="n"/>
      <c r="I1614" s="59" t="n"/>
      <c r="J1614" s="59" t="n"/>
      <c r="K1614" s="59" t="n"/>
      <c r="L1614" s="59" t="n"/>
      <c r="M1614" s="59" t="n"/>
      <c r="N1614" s="59" t="n"/>
      <c r="O1614" s="59" t="n"/>
      <c r="P1614" s="59" t="n"/>
      <c r="Q1614" s="59" t="n"/>
      <c r="R1614" s="59" t="n"/>
      <c r="S1614" s="59" t="n"/>
      <c r="T1614" s="59" t="n"/>
      <c r="U1614" s="59" t="n"/>
      <c r="V1614" s="59" t="n"/>
      <c r="W1614" s="59" t="n"/>
      <c r="X1614" s="59" t="n"/>
      <c r="Y1614" s="59" t="n"/>
      <c r="Z1614" s="59" t="n"/>
      <c r="AA1614" s="59" t="n"/>
      <c r="AB1614" s="59" t="n"/>
      <c r="AC1614" s="59" t="n"/>
      <c r="AD1614" s="59" t="n"/>
      <c r="AE1614" s="59" t="n"/>
      <c r="AF1614" s="59" t="n"/>
      <c r="AG1614" s="59" t="n"/>
      <c r="AH1614" s="59" t="n"/>
      <c r="AI1614" s="59" t="n"/>
      <c r="AJ1614" s="59" t="n"/>
      <c r="AK1614" s="59" t="n"/>
      <c r="AL1614" s="59" t="n"/>
      <c r="AM1614" s="59" t="n"/>
      <c r="AN1614" s="59" t="n"/>
      <c r="AO1614" s="59" t="n"/>
      <c r="AP1614" s="59" t="n"/>
      <c r="AQ1614" s="59" t="n"/>
      <c r="AR1614" s="59" t="n"/>
      <c r="AS1614" s="59" t="n"/>
      <c r="AT1614" s="59" t="n"/>
      <c r="AU1614" s="59" t="n"/>
      <c r="AV1614" s="59" t="n"/>
      <c r="AW1614" s="59" t="n"/>
      <c r="AX1614" s="59" t="n"/>
      <c r="AY1614" s="59" t="n"/>
      <c r="AZ1614" s="59" t="n"/>
      <c r="BA1614" s="59" t="n"/>
      <c r="BB1614" s="59" t="n"/>
      <c r="BC1614" s="59" t="n"/>
      <c r="BD1614" s="59" t="n"/>
      <c r="BE1614" s="59" t="n"/>
      <c r="BF1614" s="59" t="n"/>
      <c r="BG1614" s="59" t="n"/>
      <c r="BH1614" s="59" t="n"/>
      <c r="BI1614" s="59" t="n"/>
      <c r="BJ1614" s="59" t="n"/>
      <c r="BK1614" s="59" t="n"/>
      <c r="BL1614" s="59" t="n"/>
      <c r="BM1614" s="59" t="n"/>
      <c r="BN1614" s="59" t="n"/>
      <c r="BO1614" s="59" t="n"/>
      <c r="BP1614" s="59" t="n"/>
      <c r="BQ1614" s="59" t="n"/>
      <c r="BR1614" s="59" t="n"/>
      <c r="BS1614" s="59" t="n"/>
      <c r="BT1614" s="59" t="n"/>
      <c r="BU1614" s="59" t="n"/>
      <c r="BV1614" s="59" t="n"/>
      <c r="BW1614" s="59" t="n"/>
      <c r="BX1614" s="59" t="n"/>
      <c r="BY1614" s="59" t="n"/>
      <c r="BZ1614" s="59" t="n"/>
      <c r="CA1614" s="59" t="n"/>
      <c r="CB1614" s="59" t="n"/>
      <c r="CC1614" s="59" t="n"/>
      <c r="CD1614" s="59" t="n"/>
      <c r="CE1614" s="59" t="n"/>
      <c r="CF1614" s="59" t="n"/>
      <c r="CG1614" s="59" t="n"/>
      <c r="CH1614" s="59" t="n"/>
      <c r="CI1614" s="59" t="n"/>
      <c r="CJ1614" s="59" t="n"/>
      <c r="CK1614" s="59" t="n"/>
      <c r="CL1614" s="59" t="n"/>
      <c r="CM1614" s="59" t="n"/>
      <c r="CN1614" s="59" t="n"/>
      <c r="CO1614" s="59" t="n"/>
      <c r="CP1614" s="59" t="n"/>
      <c r="CQ1614" s="59" t="n"/>
      <c r="CR1614" s="59" t="n"/>
      <c r="CS1614" s="59" t="n"/>
      <c r="CT1614" s="59" t="n"/>
      <c r="CU1614" s="59" t="n"/>
      <c r="CV1614" s="59" t="n"/>
      <c r="CW1614" s="59" t="n"/>
      <c r="CX1614" s="59" t="n"/>
      <c r="CY1614" s="59" t="n"/>
      <c r="CZ1614" s="59" t="n"/>
    </row>
    <row r="1615">
      <c r="D1615" s="59" t="n"/>
      <c r="E1615" s="59" t="n"/>
      <c r="F1615" s="59" t="n"/>
      <c r="G1615" s="59" t="n"/>
      <c r="H1615" s="59" t="n"/>
      <c r="I1615" s="59" t="n"/>
      <c r="J1615" s="59" t="n"/>
      <c r="K1615" s="59" t="n"/>
      <c r="L1615" s="59" t="n"/>
      <c r="M1615" s="59" t="n"/>
      <c r="N1615" s="59" t="n"/>
      <c r="O1615" s="59" t="n"/>
      <c r="P1615" s="59" t="n"/>
      <c r="Q1615" s="59" t="n"/>
      <c r="R1615" s="59" t="n"/>
      <c r="S1615" s="59" t="n"/>
      <c r="T1615" s="59" t="n"/>
      <c r="U1615" s="59" t="n"/>
      <c r="V1615" s="59" t="n"/>
      <c r="W1615" s="59" t="n"/>
      <c r="X1615" s="59" t="n"/>
      <c r="Y1615" s="59" t="n"/>
      <c r="Z1615" s="59" t="n"/>
      <c r="AA1615" s="59" t="n"/>
      <c r="AB1615" s="59" t="n"/>
      <c r="AC1615" s="59" t="n"/>
      <c r="AD1615" s="59" t="n"/>
      <c r="AE1615" s="59" t="n"/>
      <c r="AF1615" s="59" t="n"/>
      <c r="AG1615" s="59" t="n"/>
      <c r="AH1615" s="59" t="n"/>
      <c r="AI1615" s="59" t="n"/>
      <c r="AJ1615" s="59" t="n"/>
      <c r="AK1615" s="59" t="n"/>
      <c r="AL1615" s="59" t="n"/>
      <c r="AM1615" s="59" t="n"/>
      <c r="AN1615" s="59" t="n"/>
      <c r="AO1615" s="59" t="n"/>
      <c r="AP1615" s="59" t="n"/>
      <c r="AQ1615" s="59" t="n"/>
      <c r="AR1615" s="59" t="n"/>
      <c r="AS1615" s="59" t="n"/>
      <c r="AT1615" s="59" t="n"/>
      <c r="AU1615" s="59" t="n"/>
      <c r="AV1615" s="59" t="n"/>
      <c r="AW1615" s="59" t="n"/>
      <c r="AX1615" s="59" t="n"/>
      <c r="AY1615" s="59" t="n"/>
      <c r="AZ1615" s="59" t="n"/>
      <c r="BA1615" s="59" t="n"/>
      <c r="BB1615" s="59" t="n"/>
      <c r="BC1615" s="59" t="n"/>
      <c r="BD1615" s="59" t="n"/>
      <c r="BE1615" s="59" t="n"/>
      <c r="BF1615" s="59" t="n"/>
      <c r="BG1615" s="59" t="n"/>
      <c r="BH1615" s="59" t="n"/>
      <c r="BI1615" s="59" t="n"/>
      <c r="BJ1615" s="59" t="n"/>
      <c r="BK1615" s="59" t="n"/>
      <c r="BL1615" s="59" t="n"/>
      <c r="BM1615" s="59" t="n"/>
      <c r="BN1615" s="59" t="n"/>
      <c r="BO1615" s="59" t="n"/>
      <c r="BP1615" s="59" t="n"/>
      <c r="BQ1615" s="59" t="n"/>
      <c r="BR1615" s="59" t="n"/>
      <c r="BS1615" s="59" t="n"/>
      <c r="BT1615" s="59" t="n"/>
      <c r="BU1615" s="59" t="n"/>
      <c r="BV1615" s="59" t="n"/>
      <c r="BW1615" s="59" t="n"/>
      <c r="BX1615" s="59" t="n"/>
      <c r="BY1615" s="59" t="n"/>
      <c r="BZ1615" s="59" t="n"/>
      <c r="CA1615" s="59" t="n"/>
      <c r="CB1615" s="59" t="n"/>
      <c r="CC1615" s="59" t="n"/>
      <c r="CD1615" s="59" t="n"/>
      <c r="CE1615" s="59" t="n"/>
      <c r="CF1615" s="59" t="n"/>
      <c r="CG1615" s="59" t="n"/>
      <c r="CH1615" s="59" t="n"/>
      <c r="CI1615" s="59" t="n"/>
      <c r="CJ1615" s="59" t="n"/>
      <c r="CK1615" s="59" t="n"/>
      <c r="CL1615" s="59" t="n"/>
      <c r="CM1615" s="59" t="n"/>
      <c r="CN1615" s="59" t="n"/>
      <c r="CO1615" s="59" t="n"/>
      <c r="CP1615" s="59" t="n"/>
      <c r="CQ1615" s="59" t="n"/>
      <c r="CR1615" s="59" t="n"/>
      <c r="CS1615" s="59" t="n"/>
      <c r="CT1615" s="59" t="n"/>
      <c r="CU1615" s="59" t="n"/>
      <c r="CV1615" s="59" t="n"/>
      <c r="CW1615" s="59" t="n"/>
      <c r="CX1615" s="59" t="n"/>
      <c r="CY1615" s="59" t="n"/>
      <c r="CZ1615" s="59" t="n"/>
    </row>
    <row r="1616">
      <c r="D1616" s="59" t="n"/>
      <c r="E1616" s="59" t="n"/>
      <c r="F1616" s="59" t="n"/>
      <c r="G1616" s="59" t="n"/>
      <c r="H1616" s="59" t="n"/>
      <c r="I1616" s="59" t="n"/>
      <c r="J1616" s="59" t="n"/>
      <c r="K1616" s="59" t="n"/>
      <c r="L1616" s="59" t="n"/>
      <c r="M1616" s="59" t="n"/>
      <c r="N1616" s="59" t="n"/>
      <c r="O1616" s="59" t="n"/>
      <c r="P1616" s="59" t="n"/>
      <c r="Q1616" s="59" t="n"/>
      <c r="R1616" s="59" t="n"/>
      <c r="S1616" s="59" t="n"/>
      <c r="T1616" s="59" t="n"/>
      <c r="U1616" s="59" t="n"/>
      <c r="V1616" s="59" t="n"/>
      <c r="W1616" s="59" t="n"/>
      <c r="X1616" s="59" t="n"/>
      <c r="Y1616" s="59" t="n"/>
      <c r="Z1616" s="59" t="n"/>
      <c r="AA1616" s="59" t="n"/>
      <c r="AB1616" s="59" t="n"/>
      <c r="AC1616" s="59" t="n"/>
      <c r="AD1616" s="59" t="n"/>
      <c r="AE1616" s="59" t="n"/>
      <c r="AF1616" s="59" t="n"/>
      <c r="AG1616" s="59" t="n"/>
      <c r="AH1616" s="59" t="n"/>
      <c r="AI1616" s="59" t="n"/>
      <c r="AJ1616" s="59" t="n"/>
      <c r="AK1616" s="59" t="n"/>
      <c r="AL1616" s="59" t="n"/>
      <c r="AM1616" s="59" t="n"/>
      <c r="AN1616" s="59" t="n"/>
      <c r="AO1616" s="59" t="n"/>
      <c r="AP1616" s="59" t="n"/>
      <c r="AQ1616" s="59" t="n"/>
      <c r="AR1616" s="59" t="n"/>
      <c r="AS1616" s="59" t="n"/>
      <c r="AT1616" s="59" t="n"/>
      <c r="AU1616" s="59" t="n"/>
      <c r="AV1616" s="59" t="n"/>
      <c r="AW1616" s="59" t="n"/>
      <c r="AX1616" s="59" t="n"/>
      <c r="AY1616" s="59" t="n"/>
      <c r="AZ1616" s="59" t="n"/>
      <c r="BA1616" s="59" t="n"/>
      <c r="BB1616" s="59" t="n"/>
      <c r="BC1616" s="59" t="n"/>
      <c r="BD1616" s="59" t="n"/>
      <c r="BE1616" s="59" t="n"/>
      <c r="BF1616" s="59" t="n"/>
      <c r="BG1616" s="59" t="n"/>
      <c r="BH1616" s="59" t="n"/>
      <c r="BI1616" s="59" t="n"/>
      <c r="BJ1616" s="59" t="n"/>
      <c r="BK1616" s="59" t="n"/>
      <c r="BL1616" s="59" t="n"/>
      <c r="BM1616" s="59" t="n"/>
      <c r="BN1616" s="59" t="n"/>
      <c r="BO1616" s="59" t="n"/>
      <c r="BP1616" s="59" t="n"/>
      <c r="BQ1616" s="59" t="n"/>
      <c r="BR1616" s="59" t="n"/>
      <c r="BS1616" s="59" t="n"/>
      <c r="BT1616" s="59" t="n"/>
      <c r="BU1616" s="59" t="n"/>
      <c r="BV1616" s="59" t="n"/>
      <c r="BW1616" s="59" t="n"/>
      <c r="BX1616" s="59" t="n"/>
      <c r="BY1616" s="59" t="n"/>
      <c r="BZ1616" s="59" t="n"/>
      <c r="CA1616" s="59" t="n"/>
      <c r="CB1616" s="59" t="n"/>
      <c r="CC1616" s="59" t="n"/>
      <c r="CD1616" s="59" t="n"/>
      <c r="CE1616" s="59" t="n"/>
      <c r="CF1616" s="59" t="n"/>
      <c r="CG1616" s="59" t="n"/>
      <c r="CH1616" s="59" t="n"/>
      <c r="CI1616" s="59" t="n"/>
      <c r="CJ1616" s="59" t="n"/>
      <c r="CK1616" s="59" t="n"/>
      <c r="CL1616" s="59" t="n"/>
      <c r="CM1616" s="59" t="n"/>
      <c r="CN1616" s="59" t="n"/>
      <c r="CO1616" s="59" t="n"/>
      <c r="CP1616" s="59" t="n"/>
      <c r="CQ1616" s="59" t="n"/>
      <c r="CR1616" s="59" t="n"/>
      <c r="CS1616" s="59" t="n"/>
      <c r="CT1616" s="59" t="n"/>
      <c r="CU1616" s="59" t="n"/>
      <c r="CV1616" s="59" t="n"/>
      <c r="CW1616" s="59" t="n"/>
      <c r="CX1616" s="59" t="n"/>
      <c r="CY1616" s="59" t="n"/>
      <c r="CZ1616" s="59" t="n"/>
    </row>
    <row r="1617">
      <c r="D1617" s="107" t="n"/>
      <c r="E1617" s="107" t="n"/>
      <c r="F1617" s="107" t="n"/>
      <c r="G1617" s="107" t="n"/>
      <c r="H1617" s="107" t="n"/>
      <c r="I1617" s="107" t="n"/>
      <c r="J1617" s="107" t="n"/>
      <c r="K1617" s="107" t="n"/>
      <c r="L1617" s="107" t="n"/>
      <c r="M1617" s="107" t="n"/>
      <c r="N1617" s="107" t="n"/>
      <c r="O1617" s="107" t="n"/>
      <c r="P1617" s="107" t="n"/>
      <c r="Q1617" s="107" t="n"/>
      <c r="R1617" s="107" t="n"/>
      <c r="S1617" s="107" t="n"/>
      <c r="T1617" s="107" t="n"/>
      <c r="U1617" s="107" t="n"/>
      <c r="V1617" s="107" t="n"/>
      <c r="W1617" s="107" t="n"/>
      <c r="X1617" s="107" t="n"/>
      <c r="Y1617" s="107" t="n"/>
      <c r="Z1617" s="107" t="n"/>
      <c r="AA1617" s="107" t="n"/>
      <c r="AB1617" s="107" t="n"/>
      <c r="AC1617" s="107" t="n"/>
      <c r="AD1617" s="107" t="n"/>
      <c r="AE1617" s="107" t="n"/>
      <c r="AF1617" s="107" t="n"/>
      <c r="AG1617" s="107" t="n"/>
      <c r="AH1617" s="107" t="n"/>
      <c r="AI1617" s="107" t="n"/>
      <c r="AJ1617" s="107" t="n"/>
      <c r="AK1617" s="107" t="n"/>
      <c r="AL1617" s="107" t="n"/>
      <c r="AM1617" s="107" t="n"/>
      <c r="AN1617" s="107" t="n"/>
      <c r="AO1617" s="107" t="n"/>
      <c r="AP1617" s="107" t="n"/>
      <c r="AQ1617" s="107" t="n"/>
      <c r="AR1617" s="107" t="n"/>
      <c r="AS1617" s="107" t="n"/>
      <c r="AT1617" s="107" t="n"/>
      <c r="AU1617" s="107" t="n"/>
      <c r="AV1617" s="107" t="n"/>
      <c r="AW1617" s="107" t="n"/>
      <c r="AX1617" s="107" t="n"/>
      <c r="AY1617" s="107" t="n"/>
      <c r="AZ1617" s="107" t="n"/>
      <c r="BA1617" s="107" t="n"/>
      <c r="BB1617" s="107" t="n"/>
      <c r="BC1617" s="107" t="n"/>
      <c r="BD1617" s="107" t="n"/>
      <c r="BE1617" s="107" t="n"/>
      <c r="BF1617" s="107" t="n"/>
      <c r="BG1617" s="107" t="n"/>
      <c r="BH1617" s="107" t="n"/>
      <c r="BI1617" s="107" t="n"/>
      <c r="BJ1617" s="107" t="n"/>
      <c r="BK1617" s="107" t="n"/>
      <c r="BL1617" s="107" t="n"/>
      <c r="BM1617" s="107" t="n"/>
      <c r="BN1617" s="107" t="n"/>
      <c r="BO1617" s="107" t="n"/>
      <c r="BP1617" s="107" t="n"/>
      <c r="BQ1617" s="107" t="n"/>
      <c r="BR1617" s="107" t="n"/>
      <c r="BS1617" s="107" t="n"/>
      <c r="BT1617" s="107" t="n"/>
      <c r="BU1617" s="107" t="n"/>
      <c r="BV1617" s="107" t="n"/>
      <c r="BW1617" s="107" t="n"/>
      <c r="BX1617" s="107" t="n"/>
      <c r="BY1617" s="107" t="n"/>
      <c r="BZ1617" s="107" t="n"/>
      <c r="CA1617" s="107" t="n"/>
      <c r="CB1617" s="107" t="n"/>
      <c r="CC1617" s="107" t="n"/>
      <c r="CD1617" s="107" t="n"/>
      <c r="CE1617" s="107" t="n"/>
      <c r="CF1617" s="107" t="n"/>
      <c r="CG1617" s="107" t="n"/>
      <c r="CH1617" s="107" t="n"/>
      <c r="CI1617" s="107" t="n"/>
      <c r="CJ1617" s="107" t="n"/>
      <c r="CK1617" s="107" t="n"/>
      <c r="CL1617" s="107" t="n"/>
      <c r="CM1617" s="107" t="n"/>
      <c r="CN1617" s="107" t="n"/>
      <c r="CO1617" s="107" t="n"/>
      <c r="CP1617" s="107" t="n"/>
      <c r="CQ1617" s="107" t="n"/>
      <c r="CR1617" s="107" t="n"/>
      <c r="CS1617" s="107" t="n"/>
      <c r="CT1617" s="107" t="n"/>
      <c r="CU1617" s="107" t="n"/>
      <c r="CV1617" s="107" t="n"/>
      <c r="CW1617" s="107" t="n"/>
      <c r="CX1617" s="107" t="n"/>
      <c r="CY1617" s="107" t="n"/>
      <c r="CZ1617" s="107" t="n"/>
    </row>
    <row r="1620">
      <c r="A1620" s="2">
        <f>IF($A1613="","","   projections")</f>
        <v/>
      </c>
      <c r="B1620" s="68">
        <f>IF($A1613="",0,COUNT($E1621:$CZ1621))</f>
        <v/>
      </c>
      <c r="C1620" s="69">
        <f>IF($B1620=0,0,MAX($E1621:$CZ1621))</f>
        <v/>
      </c>
      <c r="D1620" s="58">
        <f>_xll.BDS($A1613,'Field Check'!$C$42,"headers=y","startcol=1","endcol=3","dir=h","cols=21;rows=3")</f>
        <v/>
      </c>
      <c r="E1620" s="59" t="n">
        <v>46258</v>
      </c>
      <c r="F1620" s="59" t="n">
        <v>46440</v>
      </c>
      <c r="G1620" s="59" t="n">
        <v>46622</v>
      </c>
      <c r="H1620" s="59" t="n">
        <v>46805</v>
      </c>
      <c r="I1620" s="59" t="n">
        <v>46988</v>
      </c>
      <c r="J1620" s="59" t="n">
        <v>47171</v>
      </c>
      <c r="K1620" s="59" t="n">
        <v>47353</v>
      </c>
      <c r="L1620" s="59" t="n">
        <v>47536</v>
      </c>
      <c r="M1620" s="59" t="n">
        <v>47718</v>
      </c>
      <c r="N1620" s="59" t="n">
        <v>47900</v>
      </c>
      <c r="O1620" s="59" t="n">
        <v>48082</v>
      </c>
      <c r="P1620" s="59" t="n">
        <v>48264</v>
      </c>
      <c r="Q1620" s="59" t="n">
        <v>48449</v>
      </c>
      <c r="R1620" s="59" t="n">
        <v>48632</v>
      </c>
      <c r="S1620" s="59" t="n">
        <v>48813</v>
      </c>
      <c r="T1620" s="59" t="n">
        <v>48996</v>
      </c>
      <c r="U1620" s="59" t="n">
        <v>49177</v>
      </c>
      <c r="V1620" s="59" t="n">
        <v>49367</v>
      </c>
      <c r="W1620" s="59" t="n">
        <v>49548</v>
      </c>
      <c r="X1620" s="59" t="n">
        <v>49731</v>
      </c>
      <c r="Y1620" s="59" t="n"/>
      <c r="Z1620" s="59" t="n"/>
      <c r="AA1620" s="59" t="n"/>
      <c r="AB1620" s="59" t="n"/>
      <c r="AC1620" s="59" t="n"/>
      <c r="AD1620" s="59" t="n"/>
      <c r="AE1620" s="59" t="n"/>
      <c r="AF1620" s="59" t="n"/>
      <c r="AG1620" s="59" t="n"/>
      <c r="AH1620" s="59" t="n"/>
      <c r="AI1620" s="59" t="n"/>
      <c r="AJ1620" s="59" t="n"/>
      <c r="AK1620" s="59" t="n"/>
      <c r="AL1620" s="59" t="n"/>
      <c r="AM1620" s="59" t="n"/>
      <c r="AN1620" s="59" t="n"/>
      <c r="AO1620" s="59" t="n"/>
      <c r="AP1620" s="59" t="n"/>
      <c r="AQ1620" s="59" t="n"/>
      <c r="AR1620" s="59" t="n"/>
      <c r="AS1620" s="59" t="n"/>
      <c r="AT1620" s="59" t="n"/>
      <c r="AU1620" s="59" t="n"/>
      <c r="AV1620" s="59" t="n"/>
      <c r="AW1620" s="59" t="n"/>
      <c r="AX1620" s="59" t="n"/>
      <c r="AY1620" s="59" t="n"/>
      <c r="AZ1620" s="59" t="n"/>
      <c r="BA1620" s="59" t="n"/>
      <c r="BB1620" s="59" t="n"/>
      <c r="BC1620" s="59" t="n"/>
      <c r="BD1620" s="59" t="n"/>
      <c r="BE1620" s="59" t="n"/>
      <c r="BF1620" s="59" t="n"/>
      <c r="BG1620" s="59" t="n"/>
      <c r="BH1620" s="59" t="n"/>
      <c r="BI1620" s="59" t="n"/>
      <c r="BJ1620" s="59" t="n"/>
      <c r="BK1620" s="59" t="n"/>
      <c r="BL1620" s="59" t="n"/>
      <c r="BM1620" s="59" t="n"/>
      <c r="BN1620" s="59" t="n"/>
      <c r="BO1620" s="59" t="n"/>
      <c r="BP1620" s="59" t="n"/>
      <c r="BQ1620" s="59" t="n"/>
      <c r="BR1620" s="59" t="n"/>
      <c r="BS1620" s="59" t="n"/>
      <c r="BT1620" s="59" t="n"/>
      <c r="BU1620" s="59" t="n"/>
      <c r="BV1620" s="59" t="n"/>
      <c r="BW1620" s="59" t="n"/>
      <c r="BX1620" s="59" t="n"/>
      <c r="BY1620" s="59" t="n"/>
      <c r="BZ1620" s="59" t="n"/>
      <c r="CA1620" s="59" t="n"/>
      <c r="CB1620" s="59" t="n"/>
      <c r="CC1620" s="59" t="n"/>
      <c r="CD1620" s="59" t="n"/>
      <c r="CE1620" s="59" t="n"/>
      <c r="CF1620" s="59" t="n"/>
      <c r="CG1620" s="59" t="n"/>
      <c r="CH1620" s="59" t="n"/>
      <c r="CI1620" s="59" t="n"/>
      <c r="CJ1620" s="59" t="n"/>
      <c r="CK1620" s="59" t="n"/>
      <c r="CL1620" s="59" t="n"/>
      <c r="CM1620" s="59" t="n"/>
      <c r="CN1620" s="59" t="n"/>
      <c r="CO1620" s="59" t="n"/>
      <c r="CP1620" s="59" t="n"/>
      <c r="CQ1620" s="59" t="n"/>
      <c r="CR1620" s="59" t="n"/>
      <c r="CS1620" s="59" t="n"/>
      <c r="CT1620" s="59" t="n"/>
      <c r="CU1620" s="59" t="n"/>
      <c r="CV1620" s="59" t="n"/>
      <c r="CW1620" s="59" t="n"/>
      <c r="CX1620" s="59" t="n"/>
      <c r="CY1620" s="59" t="n"/>
      <c r="CZ1620" s="59" t="n"/>
    </row>
    <row r="1621">
      <c r="D1621" s="59" t="inlineStr">
        <is>
          <t>Ex-Date</t>
        </is>
      </c>
      <c r="E1621" s="59" t="n">
        <v>46301</v>
      </c>
      <c r="F1621" s="59" t="n">
        <v>46462</v>
      </c>
      <c r="G1621" s="59" t="n">
        <v>46665</v>
      </c>
      <c r="H1621" s="59" t="n">
        <v>46833</v>
      </c>
      <c r="I1621" s="59" t="n">
        <v>47036</v>
      </c>
      <c r="J1621" s="59" t="n">
        <v>47197</v>
      </c>
      <c r="K1621" s="59" t="n">
        <v>47400</v>
      </c>
      <c r="L1621" s="59" t="n">
        <v>47561</v>
      </c>
      <c r="M1621" s="59" t="n">
        <v>47764</v>
      </c>
      <c r="N1621" s="59" t="n">
        <v>47925</v>
      </c>
      <c r="O1621" s="59" t="n">
        <v>48128</v>
      </c>
      <c r="P1621" s="59" t="n">
        <v>48289</v>
      </c>
      <c r="Q1621" s="59" t="n">
        <v>48492</v>
      </c>
      <c r="R1621" s="59" t="n">
        <v>48660</v>
      </c>
      <c r="S1621" s="59" t="n">
        <v>48863</v>
      </c>
      <c r="T1621" s="59" t="n">
        <v>49024</v>
      </c>
      <c r="U1621" s="59" t="n">
        <v>49227</v>
      </c>
      <c r="V1621" s="59" t="n">
        <v>49395</v>
      </c>
      <c r="W1621" s="59" t="n">
        <v>49598</v>
      </c>
      <c r="X1621" s="59" t="n">
        <v>49759</v>
      </c>
      <c r="Y1621" s="59" t="n"/>
      <c r="Z1621" s="59" t="n"/>
      <c r="AA1621" s="59" t="n"/>
      <c r="AB1621" s="59" t="n"/>
      <c r="AC1621" s="59" t="n"/>
      <c r="AD1621" s="59" t="n"/>
      <c r="AE1621" s="59" t="n"/>
      <c r="AF1621" s="59" t="n"/>
      <c r="AG1621" s="59" t="n"/>
      <c r="AH1621" s="59" t="n"/>
      <c r="AI1621" s="59" t="n"/>
      <c r="AJ1621" s="59" t="n"/>
      <c r="AK1621" s="59" t="n"/>
      <c r="AL1621" s="59" t="n"/>
      <c r="AM1621" s="59" t="n"/>
      <c r="AN1621" s="59" t="n"/>
      <c r="AO1621" s="59" t="n"/>
      <c r="AP1621" s="59" t="n"/>
      <c r="AQ1621" s="59" t="n"/>
      <c r="AR1621" s="59" t="n"/>
      <c r="AS1621" s="59" t="n"/>
      <c r="AT1621" s="59" t="n"/>
      <c r="AU1621" s="59" t="n"/>
      <c r="AV1621" s="59" t="n"/>
      <c r="AW1621" s="59" t="n"/>
      <c r="AX1621" s="59" t="n"/>
      <c r="AY1621" s="59" t="n"/>
      <c r="AZ1621" s="59" t="n"/>
      <c r="BA1621" s="59" t="n"/>
      <c r="BB1621" s="59" t="n"/>
      <c r="BC1621" s="59" t="n"/>
      <c r="BD1621" s="59" t="n"/>
      <c r="BE1621" s="59" t="n"/>
      <c r="BF1621" s="59" t="n"/>
      <c r="BG1621" s="59" t="n"/>
      <c r="BH1621" s="59" t="n"/>
      <c r="BI1621" s="59" t="n"/>
      <c r="BJ1621" s="59" t="n"/>
      <c r="BK1621" s="59" t="n"/>
      <c r="BL1621" s="59" t="n"/>
      <c r="BM1621" s="59" t="n"/>
      <c r="BN1621" s="59" t="n"/>
      <c r="BO1621" s="59" t="n"/>
      <c r="BP1621" s="59" t="n"/>
      <c r="BQ1621" s="59" t="n"/>
      <c r="BR1621" s="59" t="n"/>
      <c r="BS1621" s="59" t="n"/>
      <c r="BT1621" s="59" t="n"/>
      <c r="BU1621" s="59" t="n"/>
      <c r="BV1621" s="59" t="n"/>
      <c r="BW1621" s="59" t="n"/>
      <c r="BX1621" s="59" t="n"/>
      <c r="BY1621" s="59" t="n"/>
      <c r="BZ1621" s="59" t="n"/>
      <c r="CA1621" s="59" t="n"/>
      <c r="CB1621" s="59" t="n"/>
      <c r="CC1621" s="59" t="n"/>
      <c r="CD1621" s="59" t="n"/>
      <c r="CE1621" s="59" t="n"/>
      <c r="CF1621" s="59" t="n"/>
      <c r="CG1621" s="59" t="n"/>
      <c r="CH1621" s="59" t="n"/>
      <c r="CI1621" s="59" t="n"/>
      <c r="CJ1621" s="59" t="n"/>
      <c r="CK1621" s="59" t="n"/>
      <c r="CL1621" s="59" t="n"/>
      <c r="CM1621" s="59" t="n"/>
      <c r="CN1621" s="59" t="n"/>
      <c r="CO1621" s="59" t="n"/>
      <c r="CP1621" s="59" t="n"/>
      <c r="CQ1621" s="59" t="n"/>
      <c r="CR1621" s="59" t="n"/>
      <c r="CS1621" s="59" t="n"/>
      <c r="CT1621" s="59" t="n"/>
      <c r="CU1621" s="59" t="n"/>
      <c r="CV1621" s="59" t="n"/>
      <c r="CW1621" s="59" t="n"/>
      <c r="CX1621" s="59" t="n"/>
      <c r="CY1621" s="59" t="n"/>
      <c r="CZ1621" s="59" t="n"/>
    </row>
    <row r="1622">
      <c r="D1622" s="107" t="inlineStr">
        <is>
          <t>Amount Per Share</t>
        </is>
      </c>
      <c r="E1622" s="107" t="n">
        <v>0.11</v>
      </c>
      <c r="F1622" s="107" t="n">
        <v>0.065</v>
      </c>
      <c r="G1622" s="107" t="n">
        <v>0.12</v>
      </c>
      <c r="H1622" s="107" t="n">
        <v>0.065</v>
      </c>
      <c r="I1622" s="107" t="n">
        <v>0.125</v>
      </c>
      <c r="J1622" s="107" t="n">
        <v>0.07000000000000001</v>
      </c>
      <c r="K1622" s="107" t="n">
        <v>0.13</v>
      </c>
      <c r="L1622" s="107" t="n">
        <v>0.075</v>
      </c>
      <c r="M1622" s="107" t="n">
        <v>0.135</v>
      </c>
      <c r="N1622" s="107" t="n">
        <v>0.08</v>
      </c>
      <c r="O1622" s="107" t="n">
        <v>0.14</v>
      </c>
      <c r="P1622" s="107" t="n">
        <v>0.08</v>
      </c>
      <c r="Q1622" s="107" t="n">
        <v>0.145</v>
      </c>
      <c r="R1622" s="107" t="n">
        <v>0.08</v>
      </c>
      <c r="S1622" s="107" t="n">
        <v>0.15</v>
      </c>
      <c r="T1622" s="107" t="n">
        <v>0.08</v>
      </c>
      <c r="U1622" s="107" t="n">
        <v>0.15</v>
      </c>
      <c r="V1622" s="107" t="n">
        <v>0.08</v>
      </c>
      <c r="W1622" s="107" t="n">
        <v>0.15</v>
      </c>
      <c r="X1622" s="107" t="n">
        <v>0.08</v>
      </c>
      <c r="Y1622" s="107" t="n"/>
      <c r="Z1622" s="107" t="n"/>
      <c r="AA1622" s="107" t="n"/>
      <c r="AB1622" s="107" t="n"/>
      <c r="AC1622" s="107" t="n"/>
      <c r="AD1622" s="107" t="n"/>
      <c r="AE1622" s="107" t="n"/>
      <c r="AF1622" s="107" t="n"/>
      <c r="AG1622" s="107" t="n"/>
      <c r="AH1622" s="107" t="n"/>
      <c r="AI1622" s="107" t="n"/>
      <c r="AJ1622" s="107" t="n"/>
      <c r="AK1622" s="107" t="n"/>
      <c r="AL1622" s="107" t="n"/>
      <c r="AM1622" s="107" t="n"/>
      <c r="AN1622" s="107" t="n"/>
      <c r="AO1622" s="107" t="n"/>
      <c r="AP1622" s="107" t="n"/>
      <c r="AQ1622" s="107" t="n"/>
      <c r="AR1622" s="107" t="n"/>
      <c r="AS1622" s="107" t="n"/>
      <c r="AT1622" s="107" t="n"/>
      <c r="AU1622" s="107" t="n"/>
      <c r="AV1622" s="107" t="n"/>
      <c r="AW1622" s="107" t="n"/>
      <c r="AX1622" s="107" t="n"/>
      <c r="AY1622" s="107" t="n"/>
      <c r="AZ1622" s="107" t="n"/>
      <c r="BA1622" s="107" t="n"/>
      <c r="BB1622" s="107" t="n"/>
      <c r="BC1622" s="107" t="n"/>
      <c r="BD1622" s="107" t="n"/>
      <c r="BE1622" s="107" t="n"/>
      <c r="BF1622" s="107" t="n"/>
      <c r="BG1622" s="107" t="n"/>
      <c r="BH1622" s="107" t="n"/>
      <c r="BI1622" s="107" t="n"/>
      <c r="BJ1622" s="107" t="n"/>
      <c r="BK1622" s="107" t="n"/>
      <c r="BL1622" s="107" t="n"/>
      <c r="BM1622" s="107" t="n"/>
      <c r="BN1622" s="107" t="n"/>
      <c r="BO1622" s="107" t="n"/>
      <c r="BP1622" s="107" t="n"/>
      <c r="BQ1622" s="107" t="n"/>
      <c r="BR1622" s="107" t="n"/>
      <c r="BS1622" s="107" t="n"/>
      <c r="BT1622" s="107" t="n"/>
      <c r="BU1622" s="107" t="n"/>
      <c r="BV1622" s="107" t="n"/>
      <c r="BW1622" s="107" t="n"/>
      <c r="BX1622" s="107" t="n"/>
      <c r="BY1622" s="107" t="n"/>
      <c r="BZ1622" s="107" t="n"/>
      <c r="CA1622" s="107" t="n"/>
      <c r="CB1622" s="107" t="n"/>
      <c r="CC1622" s="107" t="n"/>
      <c r="CD1622" s="107" t="n"/>
      <c r="CE1622" s="107" t="n"/>
      <c r="CF1622" s="107" t="n"/>
      <c r="CG1622" s="107" t="n"/>
      <c r="CH1622" s="107" t="n"/>
      <c r="CI1622" s="107" t="n"/>
      <c r="CJ1622" s="107" t="n"/>
      <c r="CK1622" s="107" t="n"/>
      <c r="CL1622" s="107" t="n"/>
      <c r="CM1622" s="107" t="n"/>
      <c r="CN1622" s="107" t="n"/>
      <c r="CO1622" s="107" t="n"/>
      <c r="CP1622" s="107" t="n"/>
      <c r="CQ1622" s="107" t="n"/>
      <c r="CR1622" s="107" t="n"/>
      <c r="CS1622" s="107" t="n"/>
      <c r="CT1622" s="107" t="n"/>
      <c r="CU1622" s="107" t="n"/>
      <c r="CV1622" s="107" t="n"/>
      <c r="CW1622" s="107" t="n"/>
      <c r="CX1622" s="107" t="n"/>
      <c r="CY1622" s="107" t="n"/>
      <c r="CZ1622" s="107" t="n"/>
    </row>
    <row r="1624">
      <c r="A1624" s="126">
        <f>IF('AS51'!$C$153="","",'AS51'!$C$153)</f>
        <v/>
      </c>
      <c r="B1624" s="68">
        <f>IF($A1624="",0,COUNT($E1625:$CZ1625))</f>
        <v/>
      </c>
      <c r="C1624" s="69">
        <f>IF($B1624=0,0,MAX($E1625:$CZ1625))</f>
        <v/>
      </c>
      <c r="D1624" s="58">
        <f>_xll.BDS($A1624,'Field Check'!$C$44,"headers=y","startcol=1","endcol=7","dir=h","DVD_START_DT",'Field Check'!$C$59,"DVD_END_DT",'Field Check'!$D$59,"cols=2;rows=7")</f>
        <v/>
      </c>
      <c r="E1624" s="59" t="n">
        <v>46189</v>
      </c>
      <c r="F1624" s="59" t="n"/>
      <c r="G1624" s="59" t="n"/>
      <c r="H1624" s="59" t="n"/>
      <c r="I1624" s="59" t="n"/>
      <c r="J1624" s="59" t="n"/>
      <c r="K1624" s="59" t="n"/>
      <c r="L1624" s="59" t="n"/>
      <c r="M1624" s="59" t="n"/>
      <c r="N1624" s="59" t="n"/>
      <c r="O1624" s="59" t="n"/>
      <c r="P1624" s="59" t="n"/>
      <c r="Q1624" s="59" t="n"/>
      <c r="R1624" s="59" t="n"/>
      <c r="S1624" s="59" t="n"/>
      <c r="T1624" s="59" t="n"/>
      <c r="U1624" s="59" t="n"/>
      <c r="V1624" s="59" t="n"/>
      <c r="W1624" s="59" t="n"/>
      <c r="X1624" s="59" t="n"/>
      <c r="Y1624" s="59" t="n"/>
      <c r="Z1624" s="59" t="n"/>
      <c r="AA1624" s="59" t="n"/>
      <c r="AB1624" s="59" t="n"/>
      <c r="AC1624" s="59" t="n"/>
      <c r="AD1624" s="59" t="n"/>
      <c r="AE1624" s="59" t="n"/>
      <c r="AF1624" s="59" t="n"/>
      <c r="AG1624" s="59" t="n"/>
      <c r="AH1624" s="59" t="n"/>
      <c r="AI1624" s="59" t="n"/>
      <c r="AJ1624" s="59" t="n"/>
      <c r="AK1624" s="59" t="n"/>
      <c r="AL1624" s="59" t="n"/>
      <c r="AM1624" s="59" t="n"/>
      <c r="AN1624" s="59" t="n"/>
      <c r="AO1624" s="59" t="n"/>
      <c r="AP1624" s="59" t="n"/>
      <c r="AQ1624" s="59" t="n"/>
      <c r="AR1624" s="59" t="n"/>
      <c r="AS1624" s="59" t="n"/>
      <c r="AT1624" s="59" t="n"/>
      <c r="AU1624" s="59" t="n"/>
      <c r="AV1624" s="59" t="n"/>
      <c r="AW1624" s="59" t="n"/>
      <c r="AX1624" s="59" t="n"/>
      <c r="AY1624" s="59" t="n"/>
      <c r="AZ1624" s="59" t="n"/>
      <c r="BA1624" s="59" t="n"/>
      <c r="BB1624" s="59" t="n"/>
      <c r="BC1624" s="59" t="n"/>
      <c r="BD1624" s="59" t="n"/>
      <c r="BE1624" s="59" t="n"/>
      <c r="BF1624" s="59" t="n"/>
      <c r="BG1624" s="59" t="n"/>
      <c r="BH1624" s="59" t="n"/>
      <c r="BI1624" s="59" t="n"/>
      <c r="BJ1624" s="59" t="n"/>
      <c r="BK1624" s="59" t="n"/>
      <c r="BL1624" s="59" t="n"/>
      <c r="BM1624" s="59" t="n"/>
      <c r="BN1624" s="59" t="n"/>
      <c r="BO1624" s="59" t="n"/>
      <c r="BP1624" s="59" t="n"/>
      <c r="BQ1624" s="59" t="n"/>
      <c r="BR1624" s="59" t="n"/>
      <c r="BS1624" s="59" t="n"/>
      <c r="BT1624" s="59" t="n"/>
      <c r="BU1624" s="59" t="n"/>
      <c r="BV1624" s="59" t="n"/>
      <c r="BW1624" s="59" t="n"/>
      <c r="BX1624" s="59" t="n"/>
      <c r="BY1624" s="59" t="n"/>
      <c r="BZ1624" s="59" t="n"/>
      <c r="CA1624" s="59" t="n"/>
      <c r="CB1624" s="59" t="n"/>
      <c r="CC1624" s="59" t="n"/>
      <c r="CD1624" s="59" t="n"/>
      <c r="CE1624" s="59" t="n"/>
      <c r="CF1624" s="59" t="n"/>
      <c r="CG1624" s="59" t="n"/>
      <c r="CH1624" s="59" t="n"/>
      <c r="CI1624" s="59" t="n"/>
      <c r="CJ1624" s="59" t="n"/>
      <c r="CK1624" s="59" t="n"/>
      <c r="CL1624" s="59" t="n"/>
      <c r="CM1624" s="59" t="n"/>
      <c r="CN1624" s="59" t="n"/>
      <c r="CO1624" s="59" t="n"/>
      <c r="CP1624" s="59" t="n"/>
      <c r="CQ1624" s="59" t="n"/>
      <c r="CR1624" s="59" t="n"/>
      <c r="CS1624" s="59" t="n"/>
      <c r="CT1624" s="59" t="n"/>
      <c r="CU1624" s="59" t="n"/>
      <c r="CV1624" s="59" t="n"/>
      <c r="CW1624" s="59" t="n"/>
      <c r="CX1624" s="59" t="n"/>
      <c r="CY1624" s="59" t="n"/>
      <c r="CZ1624" s="59" t="n"/>
    </row>
    <row r="1625">
      <c r="D1625" s="59" t="inlineStr">
        <is>
          <t>Ex-Date</t>
        </is>
      </c>
      <c r="E1625" s="59" t="n">
        <v>46202</v>
      </c>
      <c r="F1625" s="59" t="n"/>
      <c r="G1625" s="59" t="n"/>
      <c r="H1625" s="59" t="n"/>
      <c r="I1625" s="59" t="n"/>
      <c r="J1625" s="59" t="n"/>
      <c r="K1625" s="59" t="n"/>
      <c r="L1625" s="59" t="n"/>
      <c r="M1625" s="59" t="n"/>
      <c r="N1625" s="59" t="n"/>
      <c r="O1625" s="59" t="n"/>
      <c r="P1625" s="59" t="n"/>
      <c r="Q1625" s="59" t="n"/>
      <c r="R1625" s="59" t="n"/>
      <c r="S1625" s="59" t="n"/>
      <c r="T1625" s="59" t="n"/>
      <c r="U1625" s="59" t="n"/>
      <c r="V1625" s="59" t="n"/>
      <c r="W1625" s="59" t="n"/>
      <c r="X1625" s="59" t="n"/>
      <c r="Y1625" s="59" t="n"/>
      <c r="Z1625" s="59" t="n"/>
      <c r="AA1625" s="59" t="n"/>
      <c r="AB1625" s="59" t="n"/>
      <c r="AC1625" s="59" t="n"/>
      <c r="AD1625" s="59" t="n"/>
      <c r="AE1625" s="59" t="n"/>
      <c r="AF1625" s="59" t="n"/>
      <c r="AG1625" s="59" t="n"/>
      <c r="AH1625" s="59" t="n"/>
      <c r="AI1625" s="59" t="n"/>
      <c r="AJ1625" s="59" t="n"/>
      <c r="AK1625" s="59" t="n"/>
      <c r="AL1625" s="59" t="n"/>
      <c r="AM1625" s="59" t="n"/>
      <c r="AN1625" s="59" t="n"/>
      <c r="AO1625" s="59" t="n"/>
      <c r="AP1625" s="59" t="n"/>
      <c r="AQ1625" s="59" t="n"/>
      <c r="AR1625" s="59" t="n"/>
      <c r="AS1625" s="59" t="n"/>
      <c r="AT1625" s="59" t="n"/>
      <c r="AU1625" s="59" t="n"/>
      <c r="AV1625" s="59" t="n"/>
      <c r="AW1625" s="59" t="n"/>
      <c r="AX1625" s="59" t="n"/>
      <c r="AY1625" s="59" t="n"/>
      <c r="AZ1625" s="59" t="n"/>
      <c r="BA1625" s="59" t="n"/>
      <c r="BB1625" s="59" t="n"/>
      <c r="BC1625" s="59" t="n"/>
      <c r="BD1625" s="59" t="n"/>
      <c r="BE1625" s="59" t="n"/>
      <c r="BF1625" s="59" t="n"/>
      <c r="BG1625" s="59" t="n"/>
      <c r="BH1625" s="59" t="n"/>
      <c r="BI1625" s="59" t="n"/>
      <c r="BJ1625" s="59" t="n"/>
      <c r="BK1625" s="59" t="n"/>
      <c r="BL1625" s="59" t="n"/>
      <c r="BM1625" s="59" t="n"/>
      <c r="BN1625" s="59" t="n"/>
      <c r="BO1625" s="59" t="n"/>
      <c r="BP1625" s="59" t="n"/>
      <c r="BQ1625" s="59" t="n"/>
      <c r="BR1625" s="59" t="n"/>
      <c r="BS1625" s="59" t="n"/>
      <c r="BT1625" s="59" t="n"/>
      <c r="BU1625" s="59" t="n"/>
      <c r="BV1625" s="59" t="n"/>
      <c r="BW1625" s="59" t="n"/>
      <c r="BX1625" s="59" t="n"/>
      <c r="BY1625" s="59" t="n"/>
      <c r="BZ1625" s="59" t="n"/>
      <c r="CA1625" s="59" t="n"/>
      <c r="CB1625" s="59" t="n"/>
      <c r="CC1625" s="59" t="n"/>
      <c r="CD1625" s="59" t="n"/>
      <c r="CE1625" s="59" t="n"/>
      <c r="CF1625" s="59" t="n"/>
      <c r="CG1625" s="59" t="n"/>
      <c r="CH1625" s="59" t="n"/>
      <c r="CI1625" s="59" t="n"/>
      <c r="CJ1625" s="59" t="n"/>
      <c r="CK1625" s="59" t="n"/>
      <c r="CL1625" s="59" t="n"/>
      <c r="CM1625" s="59" t="n"/>
      <c r="CN1625" s="59" t="n"/>
      <c r="CO1625" s="59" t="n"/>
      <c r="CP1625" s="59" t="n"/>
      <c r="CQ1625" s="59" t="n"/>
      <c r="CR1625" s="59" t="n"/>
      <c r="CS1625" s="59" t="n"/>
      <c r="CT1625" s="59" t="n"/>
      <c r="CU1625" s="59" t="n"/>
      <c r="CV1625" s="59" t="n"/>
      <c r="CW1625" s="59" t="n"/>
      <c r="CX1625" s="59" t="n"/>
      <c r="CY1625" s="59" t="n"/>
      <c r="CZ1625" s="59" t="n"/>
    </row>
    <row r="1626">
      <c r="D1626" s="59" t="inlineStr">
        <is>
          <t>Record Date</t>
        </is>
      </c>
      <c r="E1626" s="59" t="n">
        <v>46203</v>
      </c>
      <c r="F1626" s="59" t="n"/>
      <c r="G1626" s="59" t="n"/>
      <c r="H1626" s="59" t="n"/>
      <c r="I1626" s="59" t="n"/>
      <c r="J1626" s="59" t="n"/>
      <c r="K1626" s="59" t="n"/>
      <c r="L1626" s="59" t="n"/>
      <c r="M1626" s="59" t="n"/>
      <c r="N1626" s="59" t="n"/>
      <c r="O1626" s="59" t="n"/>
      <c r="P1626" s="59" t="n"/>
      <c r="Q1626" s="59" t="n"/>
      <c r="R1626" s="59" t="n"/>
      <c r="S1626" s="59" t="n"/>
      <c r="T1626" s="59" t="n"/>
      <c r="U1626" s="59" t="n"/>
      <c r="V1626" s="59" t="n"/>
      <c r="W1626" s="59" t="n"/>
      <c r="X1626" s="59" t="n"/>
      <c r="Y1626" s="59" t="n"/>
      <c r="Z1626" s="59" t="n"/>
      <c r="AA1626" s="59" t="n"/>
      <c r="AB1626" s="59" t="n"/>
      <c r="AC1626" s="59" t="n"/>
      <c r="AD1626" s="59" t="n"/>
      <c r="AE1626" s="59" t="n"/>
      <c r="AF1626" s="59" t="n"/>
      <c r="AG1626" s="59" t="n"/>
      <c r="AH1626" s="59" t="n"/>
      <c r="AI1626" s="59" t="n"/>
      <c r="AJ1626" s="59" t="n"/>
      <c r="AK1626" s="59" t="n"/>
      <c r="AL1626" s="59" t="n"/>
      <c r="AM1626" s="59" t="n"/>
      <c r="AN1626" s="59" t="n"/>
      <c r="AO1626" s="59" t="n"/>
      <c r="AP1626" s="59" t="n"/>
      <c r="AQ1626" s="59" t="n"/>
      <c r="AR1626" s="59" t="n"/>
      <c r="AS1626" s="59" t="n"/>
      <c r="AT1626" s="59" t="n"/>
      <c r="AU1626" s="59" t="n"/>
      <c r="AV1626" s="59" t="n"/>
      <c r="AW1626" s="59" t="n"/>
      <c r="AX1626" s="59" t="n"/>
      <c r="AY1626" s="59" t="n"/>
      <c r="AZ1626" s="59" t="n"/>
      <c r="BA1626" s="59" t="n"/>
      <c r="BB1626" s="59" t="n"/>
      <c r="BC1626" s="59" t="n"/>
      <c r="BD1626" s="59" t="n"/>
      <c r="BE1626" s="59" t="n"/>
      <c r="BF1626" s="59" t="n"/>
      <c r="BG1626" s="59" t="n"/>
      <c r="BH1626" s="59" t="n"/>
      <c r="BI1626" s="59" t="n"/>
      <c r="BJ1626" s="59" t="n"/>
      <c r="BK1626" s="59" t="n"/>
      <c r="BL1626" s="59" t="n"/>
      <c r="BM1626" s="59" t="n"/>
      <c r="BN1626" s="59" t="n"/>
      <c r="BO1626" s="59" t="n"/>
      <c r="BP1626" s="59" t="n"/>
      <c r="BQ1626" s="59" t="n"/>
      <c r="BR1626" s="59" t="n"/>
      <c r="BS1626" s="59" t="n"/>
      <c r="BT1626" s="59" t="n"/>
      <c r="BU1626" s="59" t="n"/>
      <c r="BV1626" s="59" t="n"/>
      <c r="BW1626" s="59" t="n"/>
      <c r="BX1626" s="59" t="n"/>
      <c r="BY1626" s="59" t="n"/>
      <c r="BZ1626" s="59" t="n"/>
      <c r="CA1626" s="59" t="n"/>
      <c r="CB1626" s="59" t="n"/>
      <c r="CC1626" s="59" t="n"/>
      <c r="CD1626" s="59" t="n"/>
      <c r="CE1626" s="59" t="n"/>
      <c r="CF1626" s="59" t="n"/>
      <c r="CG1626" s="59" t="n"/>
      <c r="CH1626" s="59" t="n"/>
      <c r="CI1626" s="59" t="n"/>
      <c r="CJ1626" s="59" t="n"/>
      <c r="CK1626" s="59" t="n"/>
      <c r="CL1626" s="59" t="n"/>
      <c r="CM1626" s="59" t="n"/>
      <c r="CN1626" s="59" t="n"/>
      <c r="CO1626" s="59" t="n"/>
      <c r="CP1626" s="59" t="n"/>
      <c r="CQ1626" s="59" t="n"/>
      <c r="CR1626" s="59" t="n"/>
      <c r="CS1626" s="59" t="n"/>
      <c r="CT1626" s="59" t="n"/>
      <c r="CU1626" s="59" t="n"/>
      <c r="CV1626" s="59" t="n"/>
      <c r="CW1626" s="59" t="n"/>
      <c r="CX1626" s="59" t="n"/>
      <c r="CY1626" s="59" t="n"/>
      <c r="CZ1626" s="59" t="n"/>
    </row>
    <row r="1627">
      <c r="D1627" s="59" t="inlineStr">
        <is>
          <t>Payable Date</t>
        </is>
      </c>
      <c r="E1627" s="59" t="n">
        <v>46262</v>
      </c>
      <c r="F1627" s="59" t="n"/>
      <c r="G1627" s="59" t="n"/>
      <c r="H1627" s="59" t="n"/>
      <c r="I1627" s="59" t="n"/>
      <c r="J1627" s="59" t="n"/>
      <c r="K1627" s="59" t="n"/>
      <c r="L1627" s="59" t="n"/>
      <c r="M1627" s="59" t="n"/>
      <c r="N1627" s="59" t="n"/>
      <c r="O1627" s="59" t="n"/>
      <c r="P1627" s="59" t="n"/>
      <c r="Q1627" s="59" t="n"/>
      <c r="R1627" s="59" t="n"/>
      <c r="S1627" s="59" t="n"/>
      <c r="T1627" s="59" t="n"/>
      <c r="U1627" s="59" t="n"/>
      <c r="V1627" s="59" t="n"/>
      <c r="W1627" s="59" t="n"/>
      <c r="X1627" s="59" t="n"/>
      <c r="Y1627" s="59" t="n"/>
      <c r="Z1627" s="59" t="n"/>
      <c r="AA1627" s="59" t="n"/>
      <c r="AB1627" s="59" t="n"/>
      <c r="AC1627" s="59" t="n"/>
      <c r="AD1627" s="59" t="n"/>
      <c r="AE1627" s="59" t="n"/>
      <c r="AF1627" s="59" t="n"/>
      <c r="AG1627" s="59" t="n"/>
      <c r="AH1627" s="59" t="n"/>
      <c r="AI1627" s="59" t="n"/>
      <c r="AJ1627" s="59" t="n"/>
      <c r="AK1627" s="59" t="n"/>
      <c r="AL1627" s="59" t="n"/>
      <c r="AM1627" s="59" t="n"/>
      <c r="AN1627" s="59" t="n"/>
      <c r="AO1627" s="59" t="n"/>
      <c r="AP1627" s="59" t="n"/>
      <c r="AQ1627" s="59" t="n"/>
      <c r="AR1627" s="59" t="n"/>
      <c r="AS1627" s="59" t="n"/>
      <c r="AT1627" s="59" t="n"/>
      <c r="AU1627" s="59" t="n"/>
      <c r="AV1627" s="59" t="n"/>
      <c r="AW1627" s="59" t="n"/>
      <c r="AX1627" s="59" t="n"/>
      <c r="AY1627" s="59" t="n"/>
      <c r="AZ1627" s="59" t="n"/>
      <c r="BA1627" s="59" t="n"/>
      <c r="BB1627" s="59" t="n"/>
      <c r="BC1627" s="59" t="n"/>
      <c r="BD1627" s="59" t="n"/>
      <c r="BE1627" s="59" t="n"/>
      <c r="BF1627" s="59" t="n"/>
      <c r="BG1627" s="59" t="n"/>
      <c r="BH1627" s="59" t="n"/>
      <c r="BI1627" s="59" t="n"/>
      <c r="BJ1627" s="59" t="n"/>
      <c r="BK1627" s="59" t="n"/>
      <c r="BL1627" s="59" t="n"/>
      <c r="BM1627" s="59" t="n"/>
      <c r="BN1627" s="59" t="n"/>
      <c r="BO1627" s="59" t="n"/>
      <c r="BP1627" s="59" t="n"/>
      <c r="BQ1627" s="59" t="n"/>
      <c r="BR1627" s="59" t="n"/>
      <c r="BS1627" s="59" t="n"/>
      <c r="BT1627" s="59" t="n"/>
      <c r="BU1627" s="59" t="n"/>
      <c r="BV1627" s="59" t="n"/>
      <c r="BW1627" s="59" t="n"/>
      <c r="BX1627" s="59" t="n"/>
      <c r="BY1627" s="59" t="n"/>
      <c r="BZ1627" s="59" t="n"/>
      <c r="CA1627" s="59" t="n"/>
      <c r="CB1627" s="59" t="n"/>
      <c r="CC1627" s="59" t="n"/>
      <c r="CD1627" s="59" t="n"/>
      <c r="CE1627" s="59" t="n"/>
      <c r="CF1627" s="59" t="n"/>
      <c r="CG1627" s="59" t="n"/>
      <c r="CH1627" s="59" t="n"/>
      <c r="CI1627" s="59" t="n"/>
      <c r="CJ1627" s="59" t="n"/>
      <c r="CK1627" s="59" t="n"/>
      <c r="CL1627" s="59" t="n"/>
      <c r="CM1627" s="59" t="n"/>
      <c r="CN1627" s="59" t="n"/>
      <c r="CO1627" s="59" t="n"/>
      <c r="CP1627" s="59" t="n"/>
      <c r="CQ1627" s="59" t="n"/>
      <c r="CR1627" s="59" t="n"/>
      <c r="CS1627" s="59" t="n"/>
      <c r="CT1627" s="59" t="n"/>
      <c r="CU1627" s="59" t="n"/>
      <c r="CV1627" s="59" t="n"/>
      <c r="CW1627" s="59" t="n"/>
      <c r="CX1627" s="59" t="n"/>
      <c r="CY1627" s="59" t="n"/>
      <c r="CZ1627" s="59" t="n"/>
    </row>
    <row r="1628">
      <c r="D1628" s="107" t="inlineStr">
        <is>
          <t>Dividend Amount</t>
        </is>
      </c>
      <c r="E1628" s="107" t="n">
        <v>0.07199999999999999</v>
      </c>
      <c r="F1628" s="107" t="n"/>
      <c r="G1628" s="107" t="n"/>
      <c r="H1628" s="107" t="n"/>
      <c r="I1628" s="107" t="n"/>
      <c r="J1628" s="107" t="n"/>
      <c r="K1628" s="107" t="n"/>
      <c r="L1628" s="107" t="n"/>
      <c r="M1628" s="107" t="n"/>
      <c r="N1628" s="107" t="n"/>
      <c r="O1628" s="107" t="n"/>
      <c r="P1628" s="107" t="n"/>
      <c r="Q1628" s="107" t="n"/>
      <c r="R1628" s="107" t="n"/>
      <c r="S1628" s="107" t="n"/>
      <c r="T1628" s="107" t="n"/>
      <c r="U1628" s="107" t="n"/>
      <c r="V1628" s="107" t="n"/>
      <c r="W1628" s="107" t="n"/>
      <c r="X1628" s="107" t="n"/>
      <c r="Y1628" s="107" t="n"/>
      <c r="Z1628" s="107" t="n"/>
      <c r="AA1628" s="107" t="n"/>
      <c r="AB1628" s="107" t="n"/>
      <c r="AC1628" s="107" t="n"/>
      <c r="AD1628" s="107" t="n"/>
      <c r="AE1628" s="107" t="n"/>
      <c r="AF1628" s="107" t="n"/>
      <c r="AG1628" s="107" t="n"/>
      <c r="AH1628" s="107" t="n"/>
      <c r="AI1628" s="107" t="n"/>
      <c r="AJ1628" s="107" t="n"/>
      <c r="AK1628" s="107" t="n"/>
      <c r="AL1628" s="107" t="n"/>
      <c r="AM1628" s="107" t="n"/>
      <c r="AN1628" s="107" t="n"/>
      <c r="AO1628" s="107" t="n"/>
      <c r="AP1628" s="107" t="n"/>
      <c r="AQ1628" s="107" t="n"/>
      <c r="AR1628" s="107" t="n"/>
      <c r="AS1628" s="107" t="n"/>
      <c r="AT1628" s="107" t="n"/>
      <c r="AU1628" s="107" t="n"/>
      <c r="AV1628" s="107" t="n"/>
      <c r="AW1628" s="107" t="n"/>
      <c r="AX1628" s="107" t="n"/>
      <c r="AY1628" s="107" t="n"/>
      <c r="AZ1628" s="107" t="n"/>
      <c r="BA1628" s="107" t="n"/>
      <c r="BB1628" s="107" t="n"/>
      <c r="BC1628" s="107" t="n"/>
      <c r="BD1628" s="107" t="n"/>
      <c r="BE1628" s="107" t="n"/>
      <c r="BF1628" s="107" t="n"/>
      <c r="BG1628" s="107" t="n"/>
      <c r="BH1628" s="107" t="n"/>
      <c r="BI1628" s="107" t="n"/>
      <c r="BJ1628" s="107" t="n"/>
      <c r="BK1628" s="107" t="n"/>
      <c r="BL1628" s="107" t="n"/>
      <c r="BM1628" s="107" t="n"/>
      <c r="BN1628" s="107" t="n"/>
      <c r="BO1628" s="107" t="n"/>
      <c r="BP1628" s="107" t="n"/>
      <c r="BQ1628" s="107" t="n"/>
      <c r="BR1628" s="107" t="n"/>
      <c r="BS1628" s="107" t="n"/>
      <c r="BT1628" s="107" t="n"/>
      <c r="BU1628" s="107" t="n"/>
      <c r="BV1628" s="107" t="n"/>
      <c r="BW1628" s="107" t="n"/>
      <c r="BX1628" s="107" t="n"/>
      <c r="BY1628" s="107" t="n"/>
      <c r="BZ1628" s="107" t="n"/>
      <c r="CA1628" s="107" t="n"/>
      <c r="CB1628" s="107" t="n"/>
      <c r="CC1628" s="107" t="n"/>
      <c r="CD1628" s="107" t="n"/>
      <c r="CE1628" s="107" t="n"/>
      <c r="CF1628" s="107" t="n"/>
      <c r="CG1628" s="107" t="n"/>
      <c r="CH1628" s="107" t="n"/>
      <c r="CI1628" s="107" t="n"/>
      <c r="CJ1628" s="107" t="n"/>
      <c r="CK1628" s="107" t="n"/>
      <c r="CL1628" s="107" t="n"/>
      <c r="CM1628" s="107" t="n"/>
      <c r="CN1628" s="107" t="n"/>
      <c r="CO1628" s="107" t="n"/>
      <c r="CP1628" s="107" t="n"/>
      <c r="CQ1628" s="107" t="n"/>
      <c r="CR1628" s="107" t="n"/>
      <c r="CS1628" s="107" t="n"/>
      <c r="CT1628" s="107" t="n"/>
      <c r="CU1628" s="107" t="n"/>
      <c r="CV1628" s="107" t="n"/>
      <c r="CW1628" s="107" t="n"/>
      <c r="CX1628" s="107" t="n"/>
      <c r="CY1628" s="107" t="n"/>
      <c r="CZ1628" s="107" t="n"/>
    </row>
    <row r="1629">
      <c r="D1629" t="inlineStr">
        <is>
          <t>Dividend Frequency</t>
        </is>
      </c>
      <c r="E1629" t="inlineStr">
        <is>
          <t>Semi-Anl</t>
        </is>
      </c>
    </row>
    <row r="1630">
      <c r="D1630" t="inlineStr">
        <is>
          <t>Dividend Type</t>
        </is>
      </c>
      <c r="E1630" t="inlineStr">
        <is>
          <t>Regular Cash</t>
        </is>
      </c>
    </row>
    <row r="1631">
      <c r="A1631" s="2">
        <f>IF($A1624="","","   projections")</f>
        <v/>
      </c>
      <c r="B1631" s="68">
        <f>IF($A1624="",0,COUNT($E1632:$CZ1632))</f>
        <v/>
      </c>
      <c r="C1631" s="69">
        <f>IF($B1631=0,0,MAX($E1632:$CZ1632))</f>
        <v/>
      </c>
      <c r="D1631" s="58">
        <f>_xll.BDS($A1624,'Field Check'!$C$42,"headers=y","startcol=1","endcol=3","dir=h","cols=19;rows=3")</f>
        <v/>
      </c>
      <c r="E1631" s="59" t="n">
        <v>46366</v>
      </c>
      <c r="F1631" s="59" t="n">
        <v>46553</v>
      </c>
      <c r="G1631" s="59" t="n">
        <v>46731</v>
      </c>
      <c r="H1631" s="59" t="n">
        <v>46917</v>
      </c>
      <c r="I1631" s="59" t="n">
        <v>47098</v>
      </c>
      <c r="J1631" s="59" t="n">
        <v>47281</v>
      </c>
      <c r="K1631" s="59" t="n">
        <v>47462</v>
      </c>
      <c r="L1631" s="59" t="n">
        <v>47652</v>
      </c>
      <c r="M1631" s="59" t="n">
        <v>47827</v>
      </c>
      <c r="N1631" s="59" t="n">
        <v>48016</v>
      </c>
      <c r="O1631" s="59" t="n">
        <v>48192</v>
      </c>
      <c r="P1631" s="59" t="n">
        <v>48380</v>
      </c>
      <c r="Q1631" s="59" t="n">
        <v>48558</v>
      </c>
      <c r="R1631" s="59" t="n">
        <v>48744</v>
      </c>
      <c r="S1631" s="59" t="n">
        <v>48925</v>
      </c>
      <c r="T1631" s="59" t="n">
        <v>49108</v>
      </c>
      <c r="U1631" s="59" t="n">
        <v>49289</v>
      </c>
      <c r="V1631" s="59" t="n">
        <v>49479</v>
      </c>
      <c r="W1631" s="59" t="n"/>
      <c r="X1631" s="59" t="n"/>
      <c r="Y1631" s="59" t="n"/>
      <c r="Z1631" s="59" t="n"/>
      <c r="AA1631" s="59" t="n"/>
      <c r="AB1631" s="59" t="n"/>
      <c r="AC1631" s="59" t="n"/>
      <c r="AD1631" s="59" t="n"/>
      <c r="AE1631" s="59" t="n"/>
      <c r="AF1631" s="59" t="n"/>
      <c r="AG1631" s="59" t="n"/>
      <c r="AH1631" s="59" t="n"/>
      <c r="AI1631" s="59" t="n"/>
      <c r="AJ1631" s="59" t="n"/>
      <c r="AK1631" s="59" t="n"/>
      <c r="AL1631" s="59" t="n"/>
      <c r="AM1631" s="59" t="n"/>
      <c r="AN1631" s="59" t="n"/>
      <c r="AO1631" s="59" t="n"/>
      <c r="AP1631" s="59" t="n"/>
      <c r="AQ1631" s="59" t="n"/>
      <c r="AR1631" s="59" t="n"/>
      <c r="AS1631" s="59" t="n"/>
      <c r="AT1631" s="59" t="n"/>
      <c r="AU1631" s="59" t="n"/>
      <c r="AV1631" s="59" t="n"/>
      <c r="AW1631" s="59" t="n"/>
      <c r="AX1631" s="59" t="n"/>
      <c r="AY1631" s="59" t="n"/>
      <c r="AZ1631" s="59" t="n"/>
      <c r="BA1631" s="59" t="n"/>
      <c r="BB1631" s="59" t="n"/>
      <c r="BC1631" s="59" t="n"/>
      <c r="BD1631" s="59" t="n"/>
      <c r="BE1631" s="59" t="n"/>
      <c r="BF1631" s="59" t="n"/>
      <c r="BG1631" s="59" t="n"/>
      <c r="BH1631" s="59" t="n"/>
      <c r="BI1631" s="59" t="n"/>
      <c r="BJ1631" s="59" t="n"/>
      <c r="BK1631" s="59" t="n"/>
      <c r="BL1631" s="59" t="n"/>
      <c r="BM1631" s="59" t="n"/>
      <c r="BN1631" s="59" t="n"/>
      <c r="BO1631" s="59" t="n"/>
      <c r="BP1631" s="59" t="n"/>
      <c r="BQ1631" s="59" t="n"/>
      <c r="BR1631" s="59" t="n"/>
      <c r="BS1631" s="59" t="n"/>
      <c r="BT1631" s="59" t="n"/>
      <c r="BU1631" s="59" t="n"/>
      <c r="BV1631" s="59" t="n"/>
      <c r="BW1631" s="59" t="n"/>
      <c r="BX1631" s="59" t="n"/>
      <c r="BY1631" s="59" t="n"/>
      <c r="BZ1631" s="59" t="n"/>
      <c r="CA1631" s="59" t="n"/>
      <c r="CB1631" s="59" t="n"/>
      <c r="CC1631" s="59" t="n"/>
      <c r="CD1631" s="59" t="n"/>
      <c r="CE1631" s="59" t="n"/>
      <c r="CF1631" s="59" t="n"/>
      <c r="CG1631" s="59" t="n"/>
      <c r="CH1631" s="59" t="n"/>
      <c r="CI1631" s="59" t="n"/>
      <c r="CJ1631" s="59" t="n"/>
      <c r="CK1631" s="59" t="n"/>
      <c r="CL1631" s="59" t="n"/>
      <c r="CM1631" s="59" t="n"/>
      <c r="CN1631" s="59" t="n"/>
      <c r="CO1631" s="59" t="n"/>
      <c r="CP1631" s="59" t="n"/>
      <c r="CQ1631" s="59" t="n"/>
      <c r="CR1631" s="59" t="n"/>
      <c r="CS1631" s="59" t="n"/>
      <c r="CT1631" s="59" t="n"/>
      <c r="CU1631" s="59" t="n"/>
      <c r="CV1631" s="59" t="n"/>
      <c r="CW1631" s="59" t="n"/>
      <c r="CX1631" s="59" t="n"/>
      <c r="CY1631" s="59" t="n"/>
      <c r="CZ1631" s="59" t="n"/>
    </row>
    <row r="1632">
      <c r="D1632" s="59" t="inlineStr">
        <is>
          <t>Ex-Date</t>
        </is>
      </c>
      <c r="E1632" s="59" t="n">
        <v>46386</v>
      </c>
      <c r="F1632" s="59" t="n">
        <v>46567</v>
      </c>
      <c r="G1632" s="59" t="n">
        <v>46751</v>
      </c>
      <c r="H1632" s="59" t="n">
        <v>46933</v>
      </c>
      <c r="I1632" s="59" t="n">
        <v>47115</v>
      </c>
      <c r="J1632" s="59" t="n">
        <v>47297</v>
      </c>
      <c r="K1632" s="59" t="n">
        <v>47480</v>
      </c>
      <c r="L1632" s="59" t="n">
        <v>47661</v>
      </c>
      <c r="M1632" s="59" t="n">
        <v>47847</v>
      </c>
      <c r="N1632" s="59" t="n">
        <v>48026</v>
      </c>
      <c r="O1632" s="59" t="n">
        <v>48212</v>
      </c>
      <c r="P1632" s="59" t="n">
        <v>48394</v>
      </c>
      <c r="Q1632" s="59" t="n">
        <v>48578</v>
      </c>
      <c r="R1632" s="59" t="n">
        <v>48759</v>
      </c>
      <c r="S1632" s="59" t="n">
        <v>48942</v>
      </c>
      <c r="T1632" s="59" t="n">
        <v>49124</v>
      </c>
      <c r="U1632" s="59" t="n">
        <v>49306</v>
      </c>
      <c r="V1632" s="59" t="n">
        <v>49488</v>
      </c>
      <c r="W1632" s="59" t="n"/>
      <c r="X1632" s="59" t="n"/>
      <c r="Y1632" s="59" t="n"/>
      <c r="Z1632" s="59" t="n"/>
      <c r="AA1632" s="59" t="n"/>
      <c r="AB1632" s="59" t="n"/>
      <c r="AC1632" s="59" t="n"/>
      <c r="AD1632" s="59" t="n"/>
      <c r="AE1632" s="59" t="n"/>
      <c r="AF1632" s="59" t="n"/>
      <c r="AG1632" s="59" t="n"/>
      <c r="AH1632" s="59" t="n"/>
      <c r="AI1632" s="59" t="n"/>
      <c r="AJ1632" s="59" t="n"/>
      <c r="AK1632" s="59" t="n"/>
      <c r="AL1632" s="59" t="n"/>
      <c r="AM1632" s="59" t="n"/>
      <c r="AN1632" s="59" t="n"/>
      <c r="AO1632" s="59" t="n"/>
      <c r="AP1632" s="59" t="n"/>
      <c r="AQ1632" s="59" t="n"/>
      <c r="AR1632" s="59" t="n"/>
      <c r="AS1632" s="59" t="n"/>
      <c r="AT1632" s="59" t="n"/>
      <c r="AU1632" s="59" t="n"/>
      <c r="AV1632" s="59" t="n"/>
      <c r="AW1632" s="59" t="n"/>
      <c r="AX1632" s="59" t="n"/>
      <c r="AY1632" s="59" t="n"/>
      <c r="AZ1632" s="59" t="n"/>
      <c r="BA1632" s="59" t="n"/>
      <c r="BB1632" s="59" t="n"/>
      <c r="BC1632" s="59" t="n"/>
      <c r="BD1632" s="59" t="n"/>
      <c r="BE1632" s="59" t="n"/>
      <c r="BF1632" s="59" t="n"/>
      <c r="BG1632" s="59" t="n"/>
      <c r="BH1632" s="59" t="n"/>
      <c r="BI1632" s="59" t="n"/>
      <c r="BJ1632" s="59" t="n"/>
      <c r="BK1632" s="59" t="n"/>
      <c r="BL1632" s="59" t="n"/>
      <c r="BM1632" s="59" t="n"/>
      <c r="BN1632" s="59" t="n"/>
      <c r="BO1632" s="59" t="n"/>
      <c r="BP1632" s="59" t="n"/>
      <c r="BQ1632" s="59" t="n"/>
      <c r="BR1632" s="59" t="n"/>
      <c r="BS1632" s="59" t="n"/>
      <c r="BT1632" s="59" t="n"/>
      <c r="BU1632" s="59" t="n"/>
      <c r="BV1632" s="59" t="n"/>
      <c r="BW1632" s="59" t="n"/>
      <c r="BX1632" s="59" t="n"/>
      <c r="BY1632" s="59" t="n"/>
      <c r="BZ1632" s="59" t="n"/>
      <c r="CA1632" s="59" t="n"/>
      <c r="CB1632" s="59" t="n"/>
      <c r="CC1632" s="59" t="n"/>
      <c r="CD1632" s="59" t="n"/>
      <c r="CE1632" s="59" t="n"/>
      <c r="CF1632" s="59" t="n"/>
      <c r="CG1632" s="59" t="n"/>
      <c r="CH1632" s="59" t="n"/>
      <c r="CI1632" s="59" t="n"/>
      <c r="CJ1632" s="59" t="n"/>
      <c r="CK1632" s="59" t="n"/>
      <c r="CL1632" s="59" t="n"/>
      <c r="CM1632" s="59" t="n"/>
      <c r="CN1632" s="59" t="n"/>
      <c r="CO1632" s="59" t="n"/>
      <c r="CP1632" s="59" t="n"/>
      <c r="CQ1632" s="59" t="n"/>
      <c r="CR1632" s="59" t="n"/>
      <c r="CS1632" s="59" t="n"/>
      <c r="CT1632" s="59" t="n"/>
      <c r="CU1632" s="59" t="n"/>
      <c r="CV1632" s="59" t="n"/>
      <c r="CW1632" s="59" t="n"/>
      <c r="CX1632" s="59" t="n"/>
      <c r="CY1632" s="59" t="n"/>
      <c r="CZ1632" s="59" t="n"/>
    </row>
    <row r="1633">
      <c r="D1633" s="107" t="inlineStr">
        <is>
          <t>Amount Per Share</t>
        </is>
      </c>
      <c r="E1633" s="107" t="n">
        <v>0.07000000000000001</v>
      </c>
      <c r="F1633" s="107" t="n">
        <v>0.074</v>
      </c>
      <c r="G1633" s="107" t="n">
        <v>0.073</v>
      </c>
      <c r="H1633" s="107" t="n">
        <v>0.078</v>
      </c>
      <c r="I1633" s="107" t="n">
        <v>0.077</v>
      </c>
      <c r="J1633" s="107" t="n">
        <v>0.082</v>
      </c>
      <c r="K1633" s="107" t="n">
        <v>0.079</v>
      </c>
      <c r="L1633" s="107" t="n">
        <v>0.08400000000000001</v>
      </c>
      <c r="M1633" s="107" t="n">
        <v>0.079</v>
      </c>
      <c r="N1633" s="107" t="n">
        <v>0.08400000000000001</v>
      </c>
      <c r="O1633" s="107" t="n">
        <v>0.079</v>
      </c>
      <c r="P1633" s="107" t="n">
        <v>0.08400000000000001</v>
      </c>
      <c r="Q1633" s="107" t="n">
        <v>0.081</v>
      </c>
      <c r="R1633" s="107" t="n">
        <v>0.08599999999999999</v>
      </c>
      <c r="S1633" s="107" t="n">
        <v>0.081</v>
      </c>
      <c r="T1633" s="107" t="n">
        <v>0.08599999999999999</v>
      </c>
      <c r="U1633" s="107" t="n">
        <v>0.081</v>
      </c>
      <c r="V1633" s="107" t="n">
        <v>0.08599999999999999</v>
      </c>
      <c r="W1633" s="107" t="n"/>
      <c r="X1633" s="107" t="n"/>
      <c r="Y1633" s="107" t="n"/>
      <c r="Z1633" s="107" t="n"/>
      <c r="AA1633" s="107" t="n"/>
      <c r="AB1633" s="107" t="n"/>
      <c r="AC1633" s="107" t="n"/>
      <c r="AD1633" s="107" t="n"/>
      <c r="AE1633" s="107" t="n"/>
      <c r="AF1633" s="107" t="n"/>
      <c r="AG1633" s="107" t="n"/>
      <c r="AH1633" s="107" t="n"/>
      <c r="AI1633" s="107" t="n"/>
      <c r="AJ1633" s="107" t="n"/>
      <c r="AK1633" s="107" t="n"/>
      <c r="AL1633" s="107" t="n"/>
      <c r="AM1633" s="107" t="n"/>
      <c r="AN1633" s="107" t="n"/>
      <c r="AO1633" s="107" t="n"/>
      <c r="AP1633" s="107" t="n"/>
      <c r="AQ1633" s="107" t="n"/>
      <c r="AR1633" s="107" t="n"/>
      <c r="AS1633" s="107" t="n"/>
      <c r="AT1633" s="107" t="n"/>
      <c r="AU1633" s="107" t="n"/>
      <c r="AV1633" s="107" t="n"/>
      <c r="AW1633" s="107" t="n"/>
      <c r="AX1633" s="107" t="n"/>
      <c r="AY1633" s="107" t="n"/>
      <c r="AZ1633" s="107" t="n"/>
      <c r="BA1633" s="107" t="n"/>
      <c r="BB1633" s="107" t="n"/>
      <c r="BC1633" s="107" t="n"/>
      <c r="BD1633" s="107" t="n"/>
      <c r="BE1633" s="107" t="n"/>
      <c r="BF1633" s="107" t="n"/>
      <c r="BG1633" s="107" t="n"/>
      <c r="BH1633" s="107" t="n"/>
      <c r="BI1633" s="107" t="n"/>
      <c r="BJ1633" s="107" t="n"/>
      <c r="BK1633" s="107" t="n"/>
      <c r="BL1633" s="107" t="n"/>
      <c r="BM1633" s="107" t="n"/>
      <c r="BN1633" s="107" t="n"/>
      <c r="BO1633" s="107" t="n"/>
      <c r="BP1633" s="107" t="n"/>
      <c r="BQ1633" s="107" t="n"/>
      <c r="BR1633" s="107" t="n"/>
      <c r="BS1633" s="107" t="n"/>
      <c r="BT1633" s="107" t="n"/>
      <c r="BU1633" s="107" t="n"/>
      <c r="BV1633" s="107" t="n"/>
      <c r="BW1633" s="107" t="n"/>
      <c r="BX1633" s="107" t="n"/>
      <c r="BY1633" s="107" t="n"/>
      <c r="BZ1633" s="107" t="n"/>
      <c r="CA1633" s="107" t="n"/>
      <c r="CB1633" s="107" t="n"/>
      <c r="CC1633" s="107" t="n"/>
      <c r="CD1633" s="107" t="n"/>
      <c r="CE1633" s="107" t="n"/>
      <c r="CF1633" s="107" t="n"/>
      <c r="CG1633" s="107" t="n"/>
      <c r="CH1633" s="107" t="n"/>
      <c r="CI1633" s="107" t="n"/>
      <c r="CJ1633" s="107" t="n"/>
      <c r="CK1633" s="107" t="n"/>
      <c r="CL1633" s="107" t="n"/>
      <c r="CM1633" s="107" t="n"/>
      <c r="CN1633" s="107" t="n"/>
      <c r="CO1633" s="107" t="n"/>
      <c r="CP1633" s="107" t="n"/>
      <c r="CQ1633" s="107" t="n"/>
      <c r="CR1633" s="107" t="n"/>
      <c r="CS1633" s="107" t="n"/>
      <c r="CT1633" s="107" t="n"/>
      <c r="CU1633" s="107" t="n"/>
      <c r="CV1633" s="107" t="n"/>
      <c r="CW1633" s="107" t="n"/>
      <c r="CX1633" s="107" t="n"/>
      <c r="CY1633" s="107" t="n"/>
      <c r="CZ1633" s="107" t="n"/>
    </row>
    <row r="1635">
      <c r="A1635" s="126">
        <f>IF('AS51'!$C$154="","",'AS51'!$C$154)</f>
        <v/>
      </c>
      <c r="B1635" s="68">
        <f>IF($A1635="",0,COUNT($E1636:$CZ1636))</f>
        <v/>
      </c>
      <c r="C1635" s="69">
        <f>IF($B1635=0,0,MAX($E1636:$CZ1636))</f>
        <v/>
      </c>
      <c r="D1635" s="58">
        <f>_xll.BDS($A1635,'Field Check'!$C$44,"headers=y","startcol=1","endcol=7","dir=h","DVD_START_DT",'Field Check'!$C$59,"DVD_END_DT",'Field Check'!$D$59)</f>
        <v/>
      </c>
      <c r="E1635" s="59" t="n"/>
      <c r="F1635" s="59" t="n"/>
      <c r="G1635" s="59" t="n"/>
      <c r="H1635" s="59" t="n"/>
      <c r="I1635" s="59" t="n"/>
      <c r="J1635" s="59" t="n"/>
      <c r="K1635" s="59" t="n"/>
      <c r="L1635" s="59" t="n"/>
      <c r="M1635" s="59" t="n"/>
      <c r="N1635" s="59" t="n"/>
      <c r="O1635" s="59" t="n"/>
      <c r="P1635" s="59" t="n"/>
      <c r="Q1635" s="59" t="n"/>
      <c r="R1635" s="59" t="n"/>
      <c r="S1635" s="59" t="n"/>
      <c r="T1635" s="59" t="n"/>
      <c r="U1635" s="59" t="n"/>
      <c r="V1635" s="59" t="n"/>
      <c r="W1635" s="59" t="n"/>
      <c r="X1635" s="59" t="n"/>
      <c r="Y1635" s="59" t="n"/>
      <c r="Z1635" s="59" t="n"/>
      <c r="AA1635" s="59" t="n"/>
      <c r="AB1635" s="59" t="n"/>
      <c r="AC1635" s="59" t="n"/>
      <c r="AD1635" s="59" t="n"/>
      <c r="AE1635" s="59" t="n"/>
      <c r="AF1635" s="59" t="n"/>
      <c r="AG1635" s="59" t="n"/>
      <c r="AH1635" s="59" t="n"/>
      <c r="AI1635" s="59" t="n"/>
      <c r="AJ1635" s="59" t="n"/>
      <c r="AK1635" s="59" t="n"/>
      <c r="AL1635" s="59" t="n"/>
      <c r="AM1635" s="59" t="n"/>
      <c r="AN1635" s="59" t="n"/>
      <c r="AO1635" s="59" t="n"/>
      <c r="AP1635" s="59" t="n"/>
      <c r="AQ1635" s="59" t="n"/>
      <c r="AR1635" s="59" t="n"/>
      <c r="AS1635" s="59" t="n"/>
      <c r="AT1635" s="59" t="n"/>
      <c r="AU1635" s="59" t="n"/>
      <c r="AV1635" s="59" t="n"/>
      <c r="AW1635" s="59" t="n"/>
      <c r="AX1635" s="59" t="n"/>
      <c r="AY1635" s="59" t="n"/>
      <c r="AZ1635" s="59" t="n"/>
      <c r="BA1635" s="59" t="n"/>
      <c r="BB1635" s="59" t="n"/>
      <c r="BC1635" s="59" t="n"/>
      <c r="BD1635" s="59" t="n"/>
      <c r="BE1635" s="59" t="n"/>
      <c r="BF1635" s="59" t="n"/>
      <c r="BG1635" s="59" t="n"/>
      <c r="BH1635" s="59" t="n"/>
      <c r="BI1635" s="59" t="n"/>
      <c r="BJ1635" s="59" t="n"/>
      <c r="BK1635" s="59" t="n"/>
      <c r="BL1635" s="59" t="n"/>
      <c r="BM1635" s="59" t="n"/>
      <c r="BN1635" s="59" t="n"/>
      <c r="BO1635" s="59" t="n"/>
      <c r="BP1635" s="59" t="n"/>
      <c r="BQ1635" s="59" t="n"/>
      <c r="BR1635" s="59" t="n"/>
      <c r="BS1635" s="59" t="n"/>
      <c r="BT1635" s="59" t="n"/>
      <c r="BU1635" s="59" t="n"/>
      <c r="BV1635" s="59" t="n"/>
      <c r="BW1635" s="59" t="n"/>
      <c r="BX1635" s="59" t="n"/>
      <c r="BY1635" s="59" t="n"/>
      <c r="BZ1635" s="59" t="n"/>
      <c r="CA1635" s="59" t="n"/>
      <c r="CB1635" s="59" t="n"/>
      <c r="CC1635" s="59" t="n"/>
      <c r="CD1635" s="59" t="n"/>
      <c r="CE1635" s="59" t="n"/>
      <c r="CF1635" s="59" t="n"/>
      <c r="CG1635" s="59" t="n"/>
      <c r="CH1635" s="59" t="n"/>
      <c r="CI1635" s="59" t="n"/>
      <c r="CJ1635" s="59" t="n"/>
      <c r="CK1635" s="59" t="n"/>
      <c r="CL1635" s="59" t="n"/>
      <c r="CM1635" s="59" t="n"/>
      <c r="CN1635" s="59" t="n"/>
      <c r="CO1635" s="59" t="n"/>
      <c r="CP1635" s="59" t="n"/>
      <c r="CQ1635" s="59" t="n"/>
      <c r="CR1635" s="59" t="n"/>
      <c r="CS1635" s="59" t="n"/>
      <c r="CT1635" s="59" t="n"/>
      <c r="CU1635" s="59" t="n"/>
      <c r="CV1635" s="59" t="n"/>
      <c r="CW1635" s="59" t="n"/>
      <c r="CX1635" s="59" t="n"/>
      <c r="CY1635" s="59" t="n"/>
      <c r="CZ1635" s="59" t="n"/>
    </row>
    <row r="1636">
      <c r="D1636" s="59" t="n"/>
      <c r="E1636" s="59" t="n"/>
      <c r="F1636" s="59" t="n"/>
      <c r="G1636" s="59" t="n"/>
      <c r="H1636" s="59" t="n"/>
      <c r="I1636" s="59" t="n"/>
      <c r="J1636" s="59" t="n"/>
      <c r="K1636" s="59" t="n"/>
      <c r="L1636" s="59" t="n"/>
      <c r="M1636" s="59" t="n"/>
      <c r="N1636" s="59" t="n"/>
      <c r="O1636" s="59" t="n"/>
      <c r="P1636" s="59" t="n"/>
      <c r="Q1636" s="59" t="n"/>
      <c r="R1636" s="59" t="n"/>
      <c r="S1636" s="59" t="n"/>
      <c r="T1636" s="59" t="n"/>
      <c r="U1636" s="59" t="n"/>
      <c r="V1636" s="59" t="n"/>
      <c r="W1636" s="59" t="n"/>
      <c r="X1636" s="59" t="n"/>
      <c r="Y1636" s="59" t="n"/>
      <c r="Z1636" s="59" t="n"/>
      <c r="AA1636" s="59" t="n"/>
      <c r="AB1636" s="59" t="n"/>
      <c r="AC1636" s="59" t="n"/>
      <c r="AD1636" s="59" t="n"/>
      <c r="AE1636" s="59" t="n"/>
      <c r="AF1636" s="59" t="n"/>
      <c r="AG1636" s="59" t="n"/>
      <c r="AH1636" s="59" t="n"/>
      <c r="AI1636" s="59" t="n"/>
      <c r="AJ1636" s="59" t="n"/>
      <c r="AK1636" s="59" t="n"/>
      <c r="AL1636" s="59" t="n"/>
      <c r="AM1636" s="59" t="n"/>
      <c r="AN1636" s="59" t="n"/>
      <c r="AO1636" s="59" t="n"/>
      <c r="AP1636" s="59" t="n"/>
      <c r="AQ1636" s="59" t="n"/>
      <c r="AR1636" s="59" t="n"/>
      <c r="AS1636" s="59" t="n"/>
      <c r="AT1636" s="59" t="n"/>
      <c r="AU1636" s="59" t="n"/>
      <c r="AV1636" s="59" t="n"/>
      <c r="AW1636" s="59" t="n"/>
      <c r="AX1636" s="59" t="n"/>
      <c r="AY1636" s="59" t="n"/>
      <c r="AZ1636" s="59" t="n"/>
      <c r="BA1636" s="59" t="n"/>
      <c r="BB1636" s="59" t="n"/>
      <c r="BC1636" s="59" t="n"/>
      <c r="BD1636" s="59" t="n"/>
      <c r="BE1636" s="59" t="n"/>
      <c r="BF1636" s="59" t="n"/>
      <c r="BG1636" s="59" t="n"/>
      <c r="BH1636" s="59" t="n"/>
      <c r="BI1636" s="59" t="n"/>
      <c r="BJ1636" s="59" t="n"/>
      <c r="BK1636" s="59" t="n"/>
      <c r="BL1636" s="59" t="n"/>
      <c r="BM1636" s="59" t="n"/>
      <c r="BN1636" s="59" t="n"/>
      <c r="BO1636" s="59" t="n"/>
      <c r="BP1636" s="59" t="n"/>
      <c r="BQ1636" s="59" t="n"/>
      <c r="BR1636" s="59" t="n"/>
      <c r="BS1636" s="59" t="n"/>
      <c r="BT1636" s="59" t="n"/>
      <c r="BU1636" s="59" t="n"/>
      <c r="BV1636" s="59" t="n"/>
      <c r="BW1636" s="59" t="n"/>
      <c r="BX1636" s="59" t="n"/>
      <c r="BY1636" s="59" t="n"/>
      <c r="BZ1636" s="59" t="n"/>
      <c r="CA1636" s="59" t="n"/>
      <c r="CB1636" s="59" t="n"/>
      <c r="CC1636" s="59" t="n"/>
      <c r="CD1636" s="59" t="n"/>
      <c r="CE1636" s="59" t="n"/>
      <c r="CF1636" s="59" t="n"/>
      <c r="CG1636" s="59" t="n"/>
      <c r="CH1636" s="59" t="n"/>
      <c r="CI1636" s="59" t="n"/>
      <c r="CJ1636" s="59" t="n"/>
      <c r="CK1636" s="59" t="n"/>
      <c r="CL1636" s="59" t="n"/>
      <c r="CM1636" s="59" t="n"/>
      <c r="CN1636" s="59" t="n"/>
      <c r="CO1636" s="59" t="n"/>
      <c r="CP1636" s="59" t="n"/>
      <c r="CQ1636" s="59" t="n"/>
      <c r="CR1636" s="59" t="n"/>
      <c r="CS1636" s="59" t="n"/>
      <c r="CT1636" s="59" t="n"/>
      <c r="CU1636" s="59" t="n"/>
      <c r="CV1636" s="59" t="n"/>
      <c r="CW1636" s="59" t="n"/>
      <c r="CX1636" s="59" t="n"/>
      <c r="CY1636" s="59" t="n"/>
      <c r="CZ1636" s="59" t="n"/>
    </row>
    <row r="1637">
      <c r="D1637" s="59" t="n"/>
      <c r="E1637" s="59" t="n"/>
      <c r="F1637" s="59" t="n"/>
      <c r="G1637" s="59" t="n"/>
      <c r="H1637" s="59" t="n"/>
      <c r="I1637" s="59" t="n"/>
      <c r="J1637" s="59" t="n"/>
      <c r="K1637" s="59" t="n"/>
      <c r="L1637" s="59" t="n"/>
      <c r="M1637" s="59" t="n"/>
      <c r="N1637" s="59" t="n"/>
      <c r="O1637" s="59" t="n"/>
      <c r="P1637" s="59" t="n"/>
      <c r="Q1637" s="59" t="n"/>
      <c r="R1637" s="59" t="n"/>
      <c r="S1637" s="59" t="n"/>
      <c r="T1637" s="59" t="n"/>
      <c r="U1637" s="59" t="n"/>
      <c r="V1637" s="59" t="n"/>
      <c r="W1637" s="59" t="n"/>
      <c r="X1637" s="59" t="n"/>
      <c r="Y1637" s="59" t="n"/>
      <c r="Z1637" s="59" t="n"/>
      <c r="AA1637" s="59" t="n"/>
      <c r="AB1637" s="59" t="n"/>
      <c r="AC1637" s="59" t="n"/>
      <c r="AD1637" s="59" t="n"/>
      <c r="AE1637" s="59" t="n"/>
      <c r="AF1637" s="59" t="n"/>
      <c r="AG1637" s="59" t="n"/>
      <c r="AH1637" s="59" t="n"/>
      <c r="AI1637" s="59" t="n"/>
      <c r="AJ1637" s="59" t="n"/>
      <c r="AK1637" s="59" t="n"/>
      <c r="AL1637" s="59" t="n"/>
      <c r="AM1637" s="59" t="n"/>
      <c r="AN1637" s="59" t="n"/>
      <c r="AO1637" s="59" t="n"/>
      <c r="AP1637" s="59" t="n"/>
      <c r="AQ1637" s="59" t="n"/>
      <c r="AR1637" s="59" t="n"/>
      <c r="AS1637" s="59" t="n"/>
      <c r="AT1637" s="59" t="n"/>
      <c r="AU1637" s="59" t="n"/>
      <c r="AV1637" s="59" t="n"/>
      <c r="AW1637" s="59" t="n"/>
      <c r="AX1637" s="59" t="n"/>
      <c r="AY1637" s="59" t="n"/>
      <c r="AZ1637" s="59" t="n"/>
      <c r="BA1637" s="59" t="n"/>
      <c r="BB1637" s="59" t="n"/>
      <c r="BC1637" s="59" t="n"/>
      <c r="BD1637" s="59" t="n"/>
      <c r="BE1637" s="59" t="n"/>
      <c r="BF1637" s="59" t="n"/>
      <c r="BG1637" s="59" t="n"/>
      <c r="BH1637" s="59" t="n"/>
      <c r="BI1637" s="59" t="n"/>
      <c r="BJ1637" s="59" t="n"/>
      <c r="BK1637" s="59" t="n"/>
      <c r="BL1637" s="59" t="n"/>
      <c r="BM1637" s="59" t="n"/>
      <c r="BN1637" s="59" t="n"/>
      <c r="BO1637" s="59" t="n"/>
      <c r="BP1637" s="59" t="n"/>
      <c r="BQ1637" s="59" t="n"/>
      <c r="BR1637" s="59" t="n"/>
      <c r="BS1637" s="59" t="n"/>
      <c r="BT1637" s="59" t="n"/>
      <c r="BU1637" s="59" t="n"/>
      <c r="BV1637" s="59" t="n"/>
      <c r="BW1637" s="59" t="n"/>
      <c r="BX1637" s="59" t="n"/>
      <c r="BY1637" s="59" t="n"/>
      <c r="BZ1637" s="59" t="n"/>
      <c r="CA1637" s="59" t="n"/>
      <c r="CB1637" s="59" t="n"/>
      <c r="CC1637" s="59" t="n"/>
      <c r="CD1637" s="59" t="n"/>
      <c r="CE1637" s="59" t="n"/>
      <c r="CF1637" s="59" t="n"/>
      <c r="CG1637" s="59" t="n"/>
      <c r="CH1637" s="59" t="n"/>
      <c r="CI1637" s="59" t="n"/>
      <c r="CJ1637" s="59" t="n"/>
      <c r="CK1637" s="59" t="n"/>
      <c r="CL1637" s="59" t="n"/>
      <c r="CM1637" s="59" t="n"/>
      <c r="CN1637" s="59" t="n"/>
      <c r="CO1637" s="59" t="n"/>
      <c r="CP1637" s="59" t="n"/>
      <c r="CQ1637" s="59" t="n"/>
      <c r="CR1637" s="59" t="n"/>
      <c r="CS1637" s="59" t="n"/>
      <c r="CT1637" s="59" t="n"/>
      <c r="CU1637" s="59" t="n"/>
      <c r="CV1637" s="59" t="n"/>
      <c r="CW1637" s="59" t="n"/>
      <c r="CX1637" s="59" t="n"/>
      <c r="CY1637" s="59" t="n"/>
      <c r="CZ1637" s="59" t="n"/>
    </row>
    <row r="1638">
      <c r="D1638" s="59" t="n"/>
      <c r="E1638" s="59" t="n"/>
      <c r="F1638" s="59" t="n"/>
      <c r="G1638" s="59" t="n"/>
      <c r="H1638" s="59" t="n"/>
      <c r="I1638" s="59" t="n"/>
      <c r="J1638" s="59" t="n"/>
      <c r="K1638" s="59" t="n"/>
      <c r="L1638" s="59" t="n"/>
      <c r="M1638" s="59" t="n"/>
      <c r="N1638" s="59" t="n"/>
      <c r="O1638" s="59" t="n"/>
      <c r="P1638" s="59" t="n"/>
      <c r="Q1638" s="59" t="n"/>
      <c r="R1638" s="59" t="n"/>
      <c r="S1638" s="59" t="n"/>
      <c r="T1638" s="59" t="n"/>
      <c r="U1638" s="59" t="n"/>
      <c r="V1638" s="59" t="n"/>
      <c r="W1638" s="59" t="n"/>
      <c r="X1638" s="59" t="n"/>
      <c r="Y1638" s="59" t="n"/>
      <c r="Z1638" s="59" t="n"/>
      <c r="AA1638" s="59" t="n"/>
      <c r="AB1638" s="59" t="n"/>
      <c r="AC1638" s="59" t="n"/>
      <c r="AD1638" s="59" t="n"/>
      <c r="AE1638" s="59" t="n"/>
      <c r="AF1638" s="59" t="n"/>
      <c r="AG1638" s="59" t="n"/>
      <c r="AH1638" s="59" t="n"/>
      <c r="AI1638" s="59" t="n"/>
      <c r="AJ1638" s="59" t="n"/>
      <c r="AK1638" s="59" t="n"/>
      <c r="AL1638" s="59" t="n"/>
      <c r="AM1638" s="59" t="n"/>
      <c r="AN1638" s="59" t="n"/>
      <c r="AO1638" s="59" t="n"/>
      <c r="AP1638" s="59" t="n"/>
      <c r="AQ1638" s="59" t="n"/>
      <c r="AR1638" s="59" t="n"/>
      <c r="AS1638" s="59" t="n"/>
      <c r="AT1638" s="59" t="n"/>
      <c r="AU1638" s="59" t="n"/>
      <c r="AV1638" s="59" t="n"/>
      <c r="AW1638" s="59" t="n"/>
      <c r="AX1638" s="59" t="n"/>
      <c r="AY1638" s="59" t="n"/>
      <c r="AZ1638" s="59" t="n"/>
      <c r="BA1638" s="59" t="n"/>
      <c r="BB1638" s="59" t="n"/>
      <c r="BC1638" s="59" t="n"/>
      <c r="BD1638" s="59" t="n"/>
      <c r="BE1638" s="59" t="n"/>
      <c r="BF1638" s="59" t="n"/>
      <c r="BG1638" s="59" t="n"/>
      <c r="BH1638" s="59" t="n"/>
      <c r="BI1638" s="59" t="n"/>
      <c r="BJ1638" s="59" t="n"/>
      <c r="BK1638" s="59" t="n"/>
      <c r="BL1638" s="59" t="n"/>
      <c r="BM1638" s="59" t="n"/>
      <c r="BN1638" s="59" t="n"/>
      <c r="BO1638" s="59" t="n"/>
      <c r="BP1638" s="59" t="n"/>
      <c r="BQ1638" s="59" t="n"/>
      <c r="BR1638" s="59" t="n"/>
      <c r="BS1638" s="59" t="n"/>
      <c r="BT1638" s="59" t="n"/>
      <c r="BU1638" s="59" t="n"/>
      <c r="BV1638" s="59" t="n"/>
      <c r="BW1638" s="59" t="n"/>
      <c r="BX1638" s="59" t="n"/>
      <c r="BY1638" s="59" t="n"/>
      <c r="BZ1638" s="59" t="n"/>
      <c r="CA1638" s="59" t="n"/>
      <c r="CB1638" s="59" t="n"/>
      <c r="CC1638" s="59" t="n"/>
      <c r="CD1638" s="59" t="n"/>
      <c r="CE1638" s="59" t="n"/>
      <c r="CF1638" s="59" t="n"/>
      <c r="CG1638" s="59" t="n"/>
      <c r="CH1638" s="59" t="n"/>
      <c r="CI1638" s="59" t="n"/>
      <c r="CJ1638" s="59" t="n"/>
      <c r="CK1638" s="59" t="n"/>
      <c r="CL1638" s="59" t="n"/>
      <c r="CM1638" s="59" t="n"/>
      <c r="CN1638" s="59" t="n"/>
      <c r="CO1638" s="59" t="n"/>
      <c r="CP1638" s="59" t="n"/>
      <c r="CQ1638" s="59" t="n"/>
      <c r="CR1638" s="59" t="n"/>
      <c r="CS1638" s="59" t="n"/>
      <c r="CT1638" s="59" t="n"/>
      <c r="CU1638" s="59" t="n"/>
      <c r="CV1638" s="59" t="n"/>
      <c r="CW1638" s="59" t="n"/>
      <c r="CX1638" s="59" t="n"/>
      <c r="CY1638" s="59" t="n"/>
      <c r="CZ1638" s="59" t="n"/>
    </row>
    <row r="1639">
      <c r="D1639" s="107" t="n"/>
      <c r="E1639" s="107" t="n"/>
      <c r="F1639" s="107" t="n"/>
      <c r="G1639" s="107" t="n"/>
      <c r="H1639" s="107" t="n"/>
      <c r="I1639" s="107" t="n"/>
      <c r="J1639" s="107" t="n"/>
      <c r="K1639" s="107" t="n"/>
      <c r="L1639" s="107" t="n"/>
      <c r="M1639" s="107" t="n"/>
      <c r="N1639" s="107" t="n"/>
      <c r="O1639" s="107" t="n"/>
      <c r="P1639" s="107" t="n"/>
      <c r="Q1639" s="107" t="n"/>
      <c r="R1639" s="107" t="n"/>
      <c r="S1639" s="107" t="n"/>
      <c r="T1639" s="107" t="n"/>
      <c r="U1639" s="107" t="n"/>
      <c r="V1639" s="107" t="n"/>
      <c r="W1639" s="107" t="n"/>
      <c r="X1639" s="107" t="n"/>
      <c r="Y1639" s="107" t="n"/>
      <c r="Z1639" s="107" t="n"/>
      <c r="AA1639" s="107" t="n"/>
      <c r="AB1639" s="107" t="n"/>
      <c r="AC1639" s="107" t="n"/>
      <c r="AD1639" s="107" t="n"/>
      <c r="AE1639" s="107" t="n"/>
      <c r="AF1639" s="107" t="n"/>
      <c r="AG1639" s="107" t="n"/>
      <c r="AH1639" s="107" t="n"/>
      <c r="AI1639" s="107" t="n"/>
      <c r="AJ1639" s="107" t="n"/>
      <c r="AK1639" s="107" t="n"/>
      <c r="AL1639" s="107" t="n"/>
      <c r="AM1639" s="107" t="n"/>
      <c r="AN1639" s="107" t="n"/>
      <c r="AO1639" s="107" t="n"/>
      <c r="AP1639" s="107" t="n"/>
      <c r="AQ1639" s="107" t="n"/>
      <c r="AR1639" s="107" t="n"/>
      <c r="AS1639" s="107" t="n"/>
      <c r="AT1639" s="107" t="n"/>
      <c r="AU1639" s="107" t="n"/>
      <c r="AV1639" s="107" t="n"/>
      <c r="AW1639" s="107" t="n"/>
      <c r="AX1639" s="107" t="n"/>
      <c r="AY1639" s="107" t="n"/>
      <c r="AZ1639" s="107" t="n"/>
      <c r="BA1639" s="107" t="n"/>
      <c r="BB1639" s="107" t="n"/>
      <c r="BC1639" s="107" t="n"/>
      <c r="BD1639" s="107" t="n"/>
      <c r="BE1639" s="107" t="n"/>
      <c r="BF1639" s="107" t="n"/>
      <c r="BG1639" s="107" t="n"/>
      <c r="BH1639" s="107" t="n"/>
      <c r="BI1639" s="107" t="n"/>
      <c r="BJ1639" s="107" t="n"/>
      <c r="BK1639" s="107" t="n"/>
      <c r="BL1639" s="107" t="n"/>
      <c r="BM1639" s="107" t="n"/>
      <c r="BN1639" s="107" t="n"/>
      <c r="BO1639" s="107" t="n"/>
      <c r="BP1639" s="107" t="n"/>
      <c r="BQ1639" s="107" t="n"/>
      <c r="BR1639" s="107" t="n"/>
      <c r="BS1639" s="107" t="n"/>
      <c r="BT1639" s="107" t="n"/>
      <c r="BU1639" s="107" t="n"/>
      <c r="BV1639" s="107" t="n"/>
      <c r="BW1639" s="107" t="n"/>
      <c r="BX1639" s="107" t="n"/>
      <c r="BY1639" s="107" t="n"/>
      <c r="BZ1639" s="107" t="n"/>
      <c r="CA1639" s="107" t="n"/>
      <c r="CB1639" s="107" t="n"/>
      <c r="CC1639" s="107" t="n"/>
      <c r="CD1639" s="107" t="n"/>
      <c r="CE1639" s="107" t="n"/>
      <c r="CF1639" s="107" t="n"/>
      <c r="CG1639" s="107" t="n"/>
      <c r="CH1639" s="107" t="n"/>
      <c r="CI1639" s="107" t="n"/>
      <c r="CJ1639" s="107" t="n"/>
      <c r="CK1639" s="107" t="n"/>
      <c r="CL1639" s="107" t="n"/>
      <c r="CM1639" s="107" t="n"/>
      <c r="CN1639" s="107" t="n"/>
      <c r="CO1639" s="107" t="n"/>
      <c r="CP1639" s="107" t="n"/>
      <c r="CQ1639" s="107" t="n"/>
      <c r="CR1639" s="107" t="n"/>
      <c r="CS1639" s="107" t="n"/>
      <c r="CT1639" s="107" t="n"/>
      <c r="CU1639" s="107" t="n"/>
      <c r="CV1639" s="107" t="n"/>
      <c r="CW1639" s="107" t="n"/>
      <c r="CX1639" s="107" t="n"/>
      <c r="CY1639" s="107" t="n"/>
      <c r="CZ1639" s="107" t="n"/>
    </row>
    <row r="1642">
      <c r="A1642" s="2">
        <f>IF($A1635="","","   projections")</f>
        <v/>
      </c>
      <c r="B1642" s="68">
        <f>IF($A1635="",0,COUNT($E1643:$CZ1643))</f>
        <v/>
      </c>
      <c r="C1642" s="69">
        <f>IF($B1642=0,0,MAX($E1643:$CZ1643))</f>
        <v/>
      </c>
      <c r="D1642" s="58">
        <f>_xll.BDS($A1635,'Field Check'!$C$42,"headers=y","startcol=1","endcol=3","dir=h","cols=20;rows=3")</f>
        <v/>
      </c>
      <c r="E1642" s="59" t="n">
        <v>46261</v>
      </c>
      <c r="F1642" s="59" t="n">
        <v>46441</v>
      </c>
      <c r="G1642" s="59" t="n">
        <v>46623</v>
      </c>
      <c r="H1642" s="59" t="n">
        <v>46806</v>
      </c>
      <c r="I1642" s="59" t="n">
        <v>46989</v>
      </c>
      <c r="J1642" s="59" t="n">
        <v>47172</v>
      </c>
      <c r="K1642" s="59" t="n">
        <v>47354</v>
      </c>
      <c r="L1642" s="59" t="n">
        <v>47536</v>
      </c>
      <c r="M1642" s="59" t="n">
        <v>47718</v>
      </c>
      <c r="N1642" s="59" t="n">
        <v>47900</v>
      </c>
      <c r="O1642" s="59" t="n">
        <v>48082</v>
      </c>
      <c r="P1642" s="59" t="n">
        <v>48267</v>
      </c>
      <c r="Q1642" s="59" t="n">
        <v>48450</v>
      </c>
      <c r="R1642" s="59" t="n">
        <v>48633</v>
      </c>
      <c r="S1642" s="59" t="n">
        <v>48815</v>
      </c>
      <c r="T1642" s="59" t="n">
        <v>48997</v>
      </c>
      <c r="U1642" s="59" t="n">
        <v>49179</v>
      </c>
      <c r="V1642" s="59" t="n">
        <v>49368</v>
      </c>
      <c r="W1642" s="59" t="n">
        <v>49550</v>
      </c>
      <c r="X1642" s="59" t="n"/>
      <c r="Y1642" s="59" t="n"/>
      <c r="Z1642" s="59" t="n"/>
      <c r="AA1642" s="59" t="n"/>
      <c r="AB1642" s="59" t="n"/>
      <c r="AC1642" s="59" t="n"/>
      <c r="AD1642" s="59" t="n"/>
      <c r="AE1642" s="59" t="n"/>
      <c r="AF1642" s="59" t="n"/>
      <c r="AG1642" s="59" t="n"/>
      <c r="AH1642" s="59" t="n"/>
      <c r="AI1642" s="59" t="n"/>
      <c r="AJ1642" s="59" t="n"/>
      <c r="AK1642" s="59" t="n"/>
      <c r="AL1642" s="59" t="n"/>
      <c r="AM1642" s="59" t="n"/>
      <c r="AN1642" s="59" t="n"/>
      <c r="AO1642" s="59" t="n"/>
      <c r="AP1642" s="59" t="n"/>
      <c r="AQ1642" s="59" t="n"/>
      <c r="AR1642" s="59" t="n"/>
      <c r="AS1642" s="59" t="n"/>
      <c r="AT1642" s="59" t="n"/>
      <c r="AU1642" s="59" t="n"/>
      <c r="AV1642" s="59" t="n"/>
      <c r="AW1642" s="59" t="n"/>
      <c r="AX1642" s="59" t="n"/>
      <c r="AY1642" s="59" t="n"/>
      <c r="AZ1642" s="59" t="n"/>
      <c r="BA1642" s="59" t="n"/>
      <c r="BB1642" s="59" t="n"/>
      <c r="BC1642" s="59" t="n"/>
      <c r="BD1642" s="59" t="n"/>
      <c r="BE1642" s="59" t="n"/>
      <c r="BF1642" s="59" t="n"/>
      <c r="BG1642" s="59" t="n"/>
      <c r="BH1642" s="59" t="n"/>
      <c r="BI1642" s="59" t="n"/>
      <c r="BJ1642" s="59" t="n"/>
      <c r="BK1642" s="59" t="n"/>
      <c r="BL1642" s="59" t="n"/>
      <c r="BM1642" s="59" t="n"/>
      <c r="BN1642" s="59" t="n"/>
      <c r="BO1642" s="59" t="n"/>
      <c r="BP1642" s="59" t="n"/>
      <c r="BQ1642" s="59" t="n"/>
      <c r="BR1642" s="59" t="n"/>
      <c r="BS1642" s="59" t="n"/>
      <c r="BT1642" s="59" t="n"/>
      <c r="BU1642" s="59" t="n"/>
      <c r="BV1642" s="59" t="n"/>
      <c r="BW1642" s="59" t="n"/>
      <c r="BX1642" s="59" t="n"/>
      <c r="BY1642" s="59" t="n"/>
      <c r="BZ1642" s="59" t="n"/>
      <c r="CA1642" s="59" t="n"/>
      <c r="CB1642" s="59" t="n"/>
      <c r="CC1642" s="59" t="n"/>
      <c r="CD1642" s="59" t="n"/>
      <c r="CE1642" s="59" t="n"/>
      <c r="CF1642" s="59" t="n"/>
      <c r="CG1642" s="59" t="n"/>
      <c r="CH1642" s="59" t="n"/>
      <c r="CI1642" s="59" t="n"/>
      <c r="CJ1642" s="59" t="n"/>
      <c r="CK1642" s="59" t="n"/>
      <c r="CL1642" s="59" t="n"/>
      <c r="CM1642" s="59" t="n"/>
      <c r="CN1642" s="59" t="n"/>
      <c r="CO1642" s="59" t="n"/>
      <c r="CP1642" s="59" t="n"/>
      <c r="CQ1642" s="59" t="n"/>
      <c r="CR1642" s="59" t="n"/>
      <c r="CS1642" s="59" t="n"/>
      <c r="CT1642" s="59" t="n"/>
      <c r="CU1642" s="59" t="n"/>
      <c r="CV1642" s="59" t="n"/>
      <c r="CW1642" s="59" t="n"/>
      <c r="CX1642" s="59" t="n"/>
      <c r="CY1642" s="59" t="n"/>
      <c r="CZ1642" s="59" t="n"/>
    </row>
    <row r="1643">
      <c r="D1643" s="59" t="inlineStr">
        <is>
          <t>Ex-Date</t>
        </is>
      </c>
      <c r="E1643" s="59" t="n">
        <v>46267</v>
      </c>
      <c r="F1643" s="59" t="n">
        <v>46451</v>
      </c>
      <c r="G1643" s="59" t="n">
        <v>46636</v>
      </c>
      <c r="H1643" s="59" t="n">
        <v>46815</v>
      </c>
      <c r="I1643" s="59" t="n">
        <v>47002</v>
      </c>
      <c r="J1643" s="59" t="n">
        <v>47183</v>
      </c>
      <c r="K1643" s="59" t="n">
        <v>47367</v>
      </c>
      <c r="L1643" s="59" t="n">
        <v>47547</v>
      </c>
      <c r="M1643" s="59" t="n">
        <v>47731</v>
      </c>
      <c r="N1643" s="59" t="n">
        <v>47911</v>
      </c>
      <c r="O1643" s="59" t="n">
        <v>48095</v>
      </c>
      <c r="P1643" s="59" t="n">
        <v>48278</v>
      </c>
      <c r="Q1643" s="59" t="n">
        <v>48463</v>
      </c>
      <c r="R1643" s="59" t="n">
        <v>48642</v>
      </c>
      <c r="S1643" s="59" t="n">
        <v>48828</v>
      </c>
      <c r="T1643" s="59" t="n">
        <v>49006</v>
      </c>
      <c r="U1643" s="59" t="n">
        <v>49192</v>
      </c>
      <c r="V1643" s="59" t="n">
        <v>49377</v>
      </c>
      <c r="W1643" s="59" t="n">
        <v>49563</v>
      </c>
      <c r="X1643" s="59" t="n"/>
      <c r="Y1643" s="59" t="n"/>
      <c r="Z1643" s="59" t="n"/>
      <c r="AA1643" s="59" t="n"/>
      <c r="AB1643" s="59" t="n"/>
      <c r="AC1643" s="59" t="n"/>
      <c r="AD1643" s="59" t="n"/>
      <c r="AE1643" s="59" t="n"/>
      <c r="AF1643" s="59" t="n"/>
      <c r="AG1643" s="59" t="n"/>
      <c r="AH1643" s="59" t="n"/>
      <c r="AI1643" s="59" t="n"/>
      <c r="AJ1643" s="59" t="n"/>
      <c r="AK1643" s="59" t="n"/>
      <c r="AL1643" s="59" t="n"/>
      <c r="AM1643" s="59" t="n"/>
      <c r="AN1643" s="59" t="n"/>
      <c r="AO1643" s="59" t="n"/>
      <c r="AP1643" s="59" t="n"/>
      <c r="AQ1643" s="59" t="n"/>
      <c r="AR1643" s="59" t="n"/>
      <c r="AS1643" s="59" t="n"/>
      <c r="AT1643" s="59" t="n"/>
      <c r="AU1643" s="59" t="n"/>
      <c r="AV1643" s="59" t="n"/>
      <c r="AW1643" s="59" t="n"/>
      <c r="AX1643" s="59" t="n"/>
      <c r="AY1643" s="59" t="n"/>
      <c r="AZ1643" s="59" t="n"/>
      <c r="BA1643" s="59" t="n"/>
      <c r="BB1643" s="59" t="n"/>
      <c r="BC1643" s="59" t="n"/>
      <c r="BD1643" s="59" t="n"/>
      <c r="BE1643" s="59" t="n"/>
      <c r="BF1643" s="59" t="n"/>
      <c r="BG1643" s="59" t="n"/>
      <c r="BH1643" s="59" t="n"/>
      <c r="BI1643" s="59" t="n"/>
      <c r="BJ1643" s="59" t="n"/>
      <c r="BK1643" s="59" t="n"/>
      <c r="BL1643" s="59" t="n"/>
      <c r="BM1643" s="59" t="n"/>
      <c r="BN1643" s="59" t="n"/>
      <c r="BO1643" s="59" t="n"/>
      <c r="BP1643" s="59" t="n"/>
      <c r="BQ1643" s="59" t="n"/>
      <c r="BR1643" s="59" t="n"/>
      <c r="BS1643" s="59" t="n"/>
      <c r="BT1643" s="59" t="n"/>
      <c r="BU1643" s="59" t="n"/>
      <c r="BV1643" s="59" t="n"/>
      <c r="BW1643" s="59" t="n"/>
      <c r="BX1643" s="59" t="n"/>
      <c r="BY1643" s="59" t="n"/>
      <c r="BZ1643" s="59" t="n"/>
      <c r="CA1643" s="59" t="n"/>
      <c r="CB1643" s="59" t="n"/>
      <c r="CC1643" s="59" t="n"/>
      <c r="CD1643" s="59" t="n"/>
      <c r="CE1643" s="59" t="n"/>
      <c r="CF1643" s="59" t="n"/>
      <c r="CG1643" s="59" t="n"/>
      <c r="CH1643" s="59" t="n"/>
      <c r="CI1643" s="59" t="n"/>
      <c r="CJ1643" s="59" t="n"/>
      <c r="CK1643" s="59" t="n"/>
      <c r="CL1643" s="59" t="n"/>
      <c r="CM1643" s="59" t="n"/>
      <c r="CN1643" s="59" t="n"/>
      <c r="CO1643" s="59" t="n"/>
      <c r="CP1643" s="59" t="n"/>
      <c r="CQ1643" s="59" t="n"/>
      <c r="CR1643" s="59" t="n"/>
      <c r="CS1643" s="59" t="n"/>
      <c r="CT1643" s="59" t="n"/>
      <c r="CU1643" s="59" t="n"/>
      <c r="CV1643" s="59" t="n"/>
      <c r="CW1643" s="59" t="n"/>
      <c r="CX1643" s="59" t="n"/>
      <c r="CY1643" s="59" t="n"/>
      <c r="CZ1643" s="59" t="n"/>
    </row>
    <row r="1644">
      <c r="D1644" s="107" t="inlineStr">
        <is>
          <t>Amount Per Share</t>
        </is>
      </c>
      <c r="E1644" s="107" t="n">
        <v>0.425</v>
      </c>
      <c r="F1644" s="107" t="n">
        <v>0.5</v>
      </c>
      <c r="G1644" s="107" t="n">
        <v>0.5</v>
      </c>
      <c r="H1644" s="107" t="n">
        <v>0.6</v>
      </c>
      <c r="I1644" s="107" t="n">
        <v>0.6</v>
      </c>
      <c r="J1644" s="107" t="n">
        <v>0.7</v>
      </c>
      <c r="K1644" s="107" t="n">
        <v>0.7</v>
      </c>
      <c r="L1644" s="107" t="n">
        <v>0.9</v>
      </c>
      <c r="M1644" s="107" t="n">
        <v>0.9</v>
      </c>
      <c r="N1644" s="107" t="n">
        <v>1</v>
      </c>
      <c r="O1644" s="107" t="n">
        <v>1</v>
      </c>
      <c r="P1644" s="107" t="n">
        <v>1.1</v>
      </c>
      <c r="Q1644" s="107" t="n">
        <v>1.1</v>
      </c>
      <c r="R1644" s="107" t="n">
        <v>1.2</v>
      </c>
      <c r="S1644" s="107" t="n">
        <v>1.2</v>
      </c>
      <c r="T1644" s="107" t="n">
        <v>1.2</v>
      </c>
      <c r="U1644" s="107" t="n">
        <v>1.2</v>
      </c>
      <c r="V1644" s="107" t="n">
        <v>1.2</v>
      </c>
      <c r="W1644" s="107" t="n">
        <v>1.2</v>
      </c>
      <c r="X1644" s="107" t="n"/>
      <c r="Y1644" s="107" t="n"/>
      <c r="Z1644" s="107" t="n"/>
      <c r="AA1644" s="107" t="n"/>
      <c r="AB1644" s="107" t="n"/>
      <c r="AC1644" s="107" t="n"/>
      <c r="AD1644" s="107" t="n"/>
      <c r="AE1644" s="107" t="n"/>
      <c r="AF1644" s="107" t="n"/>
      <c r="AG1644" s="107" t="n"/>
      <c r="AH1644" s="107" t="n"/>
      <c r="AI1644" s="107" t="n"/>
      <c r="AJ1644" s="107" t="n"/>
      <c r="AK1644" s="107" t="n"/>
      <c r="AL1644" s="107" t="n"/>
      <c r="AM1644" s="107" t="n"/>
      <c r="AN1644" s="107" t="n"/>
      <c r="AO1644" s="107" t="n"/>
      <c r="AP1644" s="107" t="n"/>
      <c r="AQ1644" s="107" t="n"/>
      <c r="AR1644" s="107" t="n"/>
      <c r="AS1644" s="107" t="n"/>
      <c r="AT1644" s="107" t="n"/>
      <c r="AU1644" s="107" t="n"/>
      <c r="AV1644" s="107" t="n"/>
      <c r="AW1644" s="107" t="n"/>
      <c r="AX1644" s="107" t="n"/>
      <c r="AY1644" s="107" t="n"/>
      <c r="AZ1644" s="107" t="n"/>
      <c r="BA1644" s="107" t="n"/>
      <c r="BB1644" s="107" t="n"/>
      <c r="BC1644" s="107" t="n"/>
      <c r="BD1644" s="107" t="n"/>
      <c r="BE1644" s="107" t="n"/>
      <c r="BF1644" s="107" t="n"/>
      <c r="BG1644" s="107" t="n"/>
      <c r="BH1644" s="107" t="n"/>
      <c r="BI1644" s="107" t="n"/>
      <c r="BJ1644" s="107" t="n"/>
      <c r="BK1644" s="107" t="n"/>
      <c r="BL1644" s="107" t="n"/>
      <c r="BM1644" s="107" t="n"/>
      <c r="BN1644" s="107" t="n"/>
      <c r="BO1644" s="107" t="n"/>
      <c r="BP1644" s="107" t="n"/>
      <c r="BQ1644" s="107" t="n"/>
      <c r="BR1644" s="107" t="n"/>
      <c r="BS1644" s="107" t="n"/>
      <c r="BT1644" s="107" t="n"/>
      <c r="BU1644" s="107" t="n"/>
      <c r="BV1644" s="107" t="n"/>
      <c r="BW1644" s="107" t="n"/>
      <c r="BX1644" s="107" t="n"/>
      <c r="BY1644" s="107" t="n"/>
      <c r="BZ1644" s="107" t="n"/>
      <c r="CA1644" s="107" t="n"/>
      <c r="CB1644" s="107" t="n"/>
      <c r="CC1644" s="107" t="n"/>
      <c r="CD1644" s="107" t="n"/>
      <c r="CE1644" s="107" t="n"/>
      <c r="CF1644" s="107" t="n"/>
      <c r="CG1644" s="107" t="n"/>
      <c r="CH1644" s="107" t="n"/>
      <c r="CI1644" s="107" t="n"/>
      <c r="CJ1644" s="107" t="n"/>
      <c r="CK1644" s="107" t="n"/>
      <c r="CL1644" s="107" t="n"/>
      <c r="CM1644" s="107" t="n"/>
      <c r="CN1644" s="107" t="n"/>
      <c r="CO1644" s="107" t="n"/>
      <c r="CP1644" s="107" t="n"/>
      <c r="CQ1644" s="107" t="n"/>
      <c r="CR1644" s="107" t="n"/>
      <c r="CS1644" s="107" t="n"/>
      <c r="CT1644" s="107" t="n"/>
      <c r="CU1644" s="107" t="n"/>
      <c r="CV1644" s="107" t="n"/>
      <c r="CW1644" s="107" t="n"/>
      <c r="CX1644" s="107" t="n"/>
      <c r="CY1644" s="107" t="n"/>
      <c r="CZ1644" s="107" t="n"/>
    </row>
    <row r="1646">
      <c r="A1646" s="126">
        <f>IF('AS51'!$C$155="","",'AS51'!$C$155)</f>
        <v/>
      </c>
      <c r="B1646" s="68">
        <f>IF($A1646="",0,COUNT($E1647:$CZ1647))</f>
        <v/>
      </c>
      <c r="C1646" s="69">
        <f>IF($B1646=0,0,MAX($E1647:$CZ1647))</f>
        <v/>
      </c>
      <c r="D1646" s="58">
        <f>_xll.BDS($A1646,'Field Check'!$C$44,"headers=y","startcol=1","endcol=7","dir=h","DVD_START_DT",'Field Check'!$C$59,"DVD_END_DT",'Field Check'!$D$59,"cols=2;rows=7")</f>
        <v/>
      </c>
      <c r="E1646" s="59" t="n">
        <v>46232</v>
      </c>
      <c r="F1646" s="59" t="n"/>
      <c r="G1646" s="59" t="n"/>
      <c r="H1646" s="59" t="n"/>
      <c r="I1646" s="59" t="n"/>
      <c r="J1646" s="59" t="n"/>
      <c r="K1646" s="59" t="n"/>
      <c r="L1646" s="59" t="n"/>
      <c r="M1646" s="59" t="n"/>
      <c r="N1646" s="59" t="n"/>
      <c r="O1646" s="59" t="n"/>
      <c r="P1646" s="59" t="n"/>
      <c r="Q1646" s="59" t="n"/>
      <c r="R1646" s="59" t="n"/>
      <c r="S1646" s="59" t="n"/>
      <c r="T1646" s="59" t="n"/>
      <c r="U1646" s="59" t="n"/>
      <c r="V1646" s="59" t="n"/>
      <c r="W1646" s="59" t="n"/>
      <c r="X1646" s="59" t="n"/>
      <c r="Y1646" s="59" t="n"/>
      <c r="Z1646" s="59" t="n"/>
      <c r="AA1646" s="59" t="n"/>
      <c r="AB1646" s="59" t="n"/>
      <c r="AC1646" s="59" t="n"/>
      <c r="AD1646" s="59" t="n"/>
      <c r="AE1646" s="59" t="n"/>
      <c r="AF1646" s="59" t="n"/>
      <c r="AG1646" s="59" t="n"/>
      <c r="AH1646" s="59" t="n"/>
      <c r="AI1646" s="59" t="n"/>
      <c r="AJ1646" s="59" t="n"/>
      <c r="AK1646" s="59" t="n"/>
      <c r="AL1646" s="59" t="n"/>
      <c r="AM1646" s="59" t="n"/>
      <c r="AN1646" s="59" t="n"/>
      <c r="AO1646" s="59" t="n"/>
      <c r="AP1646" s="59" t="n"/>
      <c r="AQ1646" s="59" t="n"/>
      <c r="AR1646" s="59" t="n"/>
      <c r="AS1646" s="59" t="n"/>
      <c r="AT1646" s="59" t="n"/>
      <c r="AU1646" s="59" t="n"/>
      <c r="AV1646" s="59" t="n"/>
      <c r="AW1646" s="59" t="n"/>
      <c r="AX1646" s="59" t="n"/>
      <c r="AY1646" s="59" t="n"/>
      <c r="AZ1646" s="59" t="n"/>
      <c r="BA1646" s="59" t="n"/>
      <c r="BB1646" s="59" t="n"/>
      <c r="BC1646" s="59" t="n"/>
      <c r="BD1646" s="59" t="n"/>
      <c r="BE1646" s="59" t="n"/>
      <c r="BF1646" s="59" t="n"/>
      <c r="BG1646" s="59" t="n"/>
      <c r="BH1646" s="59" t="n"/>
      <c r="BI1646" s="59" t="n"/>
      <c r="BJ1646" s="59" t="n"/>
      <c r="BK1646" s="59" t="n"/>
      <c r="BL1646" s="59" t="n"/>
      <c r="BM1646" s="59" t="n"/>
      <c r="BN1646" s="59" t="n"/>
      <c r="BO1646" s="59" t="n"/>
      <c r="BP1646" s="59" t="n"/>
      <c r="BQ1646" s="59" t="n"/>
      <c r="BR1646" s="59" t="n"/>
      <c r="BS1646" s="59" t="n"/>
      <c r="BT1646" s="59" t="n"/>
      <c r="BU1646" s="59" t="n"/>
      <c r="BV1646" s="59" t="n"/>
      <c r="BW1646" s="59" t="n"/>
      <c r="BX1646" s="59" t="n"/>
      <c r="BY1646" s="59" t="n"/>
      <c r="BZ1646" s="59" t="n"/>
      <c r="CA1646" s="59" t="n"/>
      <c r="CB1646" s="59" t="n"/>
      <c r="CC1646" s="59" t="n"/>
      <c r="CD1646" s="59" t="n"/>
      <c r="CE1646" s="59" t="n"/>
      <c r="CF1646" s="59" t="n"/>
      <c r="CG1646" s="59" t="n"/>
      <c r="CH1646" s="59" t="n"/>
      <c r="CI1646" s="59" t="n"/>
      <c r="CJ1646" s="59" t="n"/>
      <c r="CK1646" s="59" t="n"/>
      <c r="CL1646" s="59" t="n"/>
      <c r="CM1646" s="59" t="n"/>
      <c r="CN1646" s="59" t="n"/>
      <c r="CO1646" s="59" t="n"/>
      <c r="CP1646" s="59" t="n"/>
      <c r="CQ1646" s="59" t="n"/>
      <c r="CR1646" s="59" t="n"/>
      <c r="CS1646" s="59" t="n"/>
      <c r="CT1646" s="59" t="n"/>
      <c r="CU1646" s="59" t="n"/>
      <c r="CV1646" s="59" t="n"/>
      <c r="CW1646" s="59" t="n"/>
      <c r="CX1646" s="59" t="n"/>
      <c r="CY1646" s="59" t="n"/>
      <c r="CZ1646" s="59" t="n"/>
    </row>
    <row r="1647">
      <c r="D1647" s="59" t="inlineStr">
        <is>
          <t>Ex-Date</t>
        </is>
      </c>
      <c r="E1647" s="59" t="n">
        <v>46247</v>
      </c>
      <c r="F1647" s="59" t="n"/>
      <c r="G1647" s="59" t="n"/>
      <c r="H1647" s="59" t="n"/>
      <c r="I1647" s="59" t="n"/>
      <c r="J1647" s="59" t="n"/>
      <c r="K1647" s="59" t="n"/>
      <c r="L1647" s="59" t="n"/>
      <c r="M1647" s="59" t="n"/>
      <c r="N1647" s="59" t="n"/>
      <c r="O1647" s="59" t="n"/>
      <c r="P1647" s="59" t="n"/>
      <c r="Q1647" s="59" t="n"/>
      <c r="R1647" s="59" t="n"/>
      <c r="S1647" s="59" t="n"/>
      <c r="T1647" s="59" t="n"/>
      <c r="U1647" s="59" t="n"/>
      <c r="V1647" s="59" t="n"/>
      <c r="W1647" s="59" t="n"/>
      <c r="X1647" s="59" t="n"/>
      <c r="Y1647" s="59" t="n"/>
      <c r="Z1647" s="59" t="n"/>
      <c r="AA1647" s="59" t="n"/>
      <c r="AB1647" s="59" t="n"/>
      <c r="AC1647" s="59" t="n"/>
      <c r="AD1647" s="59" t="n"/>
      <c r="AE1647" s="59" t="n"/>
      <c r="AF1647" s="59" t="n"/>
      <c r="AG1647" s="59" t="n"/>
      <c r="AH1647" s="59" t="n"/>
      <c r="AI1647" s="59" t="n"/>
      <c r="AJ1647" s="59" t="n"/>
      <c r="AK1647" s="59" t="n"/>
      <c r="AL1647" s="59" t="n"/>
      <c r="AM1647" s="59" t="n"/>
      <c r="AN1647" s="59" t="n"/>
      <c r="AO1647" s="59" t="n"/>
      <c r="AP1647" s="59" t="n"/>
      <c r="AQ1647" s="59" t="n"/>
      <c r="AR1647" s="59" t="n"/>
      <c r="AS1647" s="59" t="n"/>
      <c r="AT1647" s="59" t="n"/>
      <c r="AU1647" s="59" t="n"/>
      <c r="AV1647" s="59" t="n"/>
      <c r="AW1647" s="59" t="n"/>
      <c r="AX1647" s="59" t="n"/>
      <c r="AY1647" s="59" t="n"/>
      <c r="AZ1647" s="59" t="n"/>
      <c r="BA1647" s="59" t="n"/>
      <c r="BB1647" s="59" t="n"/>
      <c r="BC1647" s="59" t="n"/>
      <c r="BD1647" s="59" t="n"/>
      <c r="BE1647" s="59" t="n"/>
      <c r="BF1647" s="59" t="n"/>
      <c r="BG1647" s="59" t="n"/>
      <c r="BH1647" s="59" t="n"/>
      <c r="BI1647" s="59" t="n"/>
      <c r="BJ1647" s="59" t="n"/>
      <c r="BK1647" s="59" t="n"/>
      <c r="BL1647" s="59" t="n"/>
      <c r="BM1647" s="59" t="n"/>
      <c r="BN1647" s="59" t="n"/>
      <c r="BO1647" s="59" t="n"/>
      <c r="BP1647" s="59" t="n"/>
      <c r="BQ1647" s="59" t="n"/>
      <c r="BR1647" s="59" t="n"/>
      <c r="BS1647" s="59" t="n"/>
      <c r="BT1647" s="59" t="n"/>
      <c r="BU1647" s="59" t="n"/>
      <c r="BV1647" s="59" t="n"/>
      <c r="BW1647" s="59" t="n"/>
      <c r="BX1647" s="59" t="n"/>
      <c r="BY1647" s="59" t="n"/>
      <c r="BZ1647" s="59" t="n"/>
      <c r="CA1647" s="59" t="n"/>
      <c r="CB1647" s="59" t="n"/>
      <c r="CC1647" s="59" t="n"/>
      <c r="CD1647" s="59" t="n"/>
      <c r="CE1647" s="59" t="n"/>
      <c r="CF1647" s="59" t="n"/>
      <c r="CG1647" s="59" t="n"/>
      <c r="CH1647" s="59" t="n"/>
      <c r="CI1647" s="59" t="n"/>
      <c r="CJ1647" s="59" t="n"/>
      <c r="CK1647" s="59" t="n"/>
      <c r="CL1647" s="59" t="n"/>
      <c r="CM1647" s="59" t="n"/>
      <c r="CN1647" s="59" t="n"/>
      <c r="CO1647" s="59" t="n"/>
      <c r="CP1647" s="59" t="n"/>
      <c r="CQ1647" s="59" t="n"/>
      <c r="CR1647" s="59" t="n"/>
      <c r="CS1647" s="59" t="n"/>
      <c r="CT1647" s="59" t="n"/>
      <c r="CU1647" s="59" t="n"/>
      <c r="CV1647" s="59" t="n"/>
      <c r="CW1647" s="59" t="n"/>
      <c r="CX1647" s="59" t="n"/>
      <c r="CY1647" s="59" t="n"/>
      <c r="CZ1647" s="59" t="n"/>
    </row>
    <row r="1648">
      <c r="D1648" s="59" t="inlineStr">
        <is>
          <t>Record Date</t>
        </is>
      </c>
      <c r="E1648" s="59" t="n">
        <v>46248</v>
      </c>
      <c r="F1648" s="59" t="n"/>
      <c r="G1648" s="59" t="n"/>
      <c r="H1648" s="59" t="n"/>
      <c r="I1648" s="59" t="n"/>
      <c r="J1648" s="59" t="n"/>
      <c r="K1648" s="59" t="n"/>
      <c r="L1648" s="59" t="n"/>
      <c r="M1648" s="59" t="n"/>
      <c r="N1648" s="59" t="n"/>
      <c r="O1648" s="59" t="n"/>
      <c r="P1648" s="59" t="n"/>
      <c r="Q1648" s="59" t="n"/>
      <c r="R1648" s="59" t="n"/>
      <c r="S1648" s="59" t="n"/>
      <c r="T1648" s="59" t="n"/>
      <c r="U1648" s="59" t="n"/>
      <c r="V1648" s="59" t="n"/>
      <c r="W1648" s="59" t="n"/>
      <c r="X1648" s="59" t="n"/>
      <c r="Y1648" s="59" t="n"/>
      <c r="Z1648" s="59" t="n"/>
      <c r="AA1648" s="59" t="n"/>
      <c r="AB1648" s="59" t="n"/>
      <c r="AC1648" s="59" t="n"/>
      <c r="AD1648" s="59" t="n"/>
      <c r="AE1648" s="59" t="n"/>
      <c r="AF1648" s="59" t="n"/>
      <c r="AG1648" s="59" t="n"/>
      <c r="AH1648" s="59" t="n"/>
      <c r="AI1648" s="59" t="n"/>
      <c r="AJ1648" s="59" t="n"/>
      <c r="AK1648" s="59" t="n"/>
      <c r="AL1648" s="59" t="n"/>
      <c r="AM1648" s="59" t="n"/>
      <c r="AN1648" s="59" t="n"/>
      <c r="AO1648" s="59" t="n"/>
      <c r="AP1648" s="59" t="n"/>
      <c r="AQ1648" s="59" t="n"/>
      <c r="AR1648" s="59" t="n"/>
      <c r="AS1648" s="59" t="n"/>
      <c r="AT1648" s="59" t="n"/>
      <c r="AU1648" s="59" t="n"/>
      <c r="AV1648" s="59" t="n"/>
      <c r="AW1648" s="59" t="n"/>
      <c r="AX1648" s="59" t="n"/>
      <c r="AY1648" s="59" t="n"/>
      <c r="AZ1648" s="59" t="n"/>
      <c r="BA1648" s="59" t="n"/>
      <c r="BB1648" s="59" t="n"/>
      <c r="BC1648" s="59" t="n"/>
      <c r="BD1648" s="59" t="n"/>
      <c r="BE1648" s="59" t="n"/>
      <c r="BF1648" s="59" t="n"/>
      <c r="BG1648" s="59" t="n"/>
      <c r="BH1648" s="59" t="n"/>
      <c r="BI1648" s="59" t="n"/>
      <c r="BJ1648" s="59" t="n"/>
      <c r="BK1648" s="59" t="n"/>
      <c r="BL1648" s="59" t="n"/>
      <c r="BM1648" s="59" t="n"/>
      <c r="BN1648" s="59" t="n"/>
      <c r="BO1648" s="59" t="n"/>
      <c r="BP1648" s="59" t="n"/>
      <c r="BQ1648" s="59" t="n"/>
      <c r="BR1648" s="59" t="n"/>
      <c r="BS1648" s="59" t="n"/>
      <c r="BT1648" s="59" t="n"/>
      <c r="BU1648" s="59" t="n"/>
      <c r="BV1648" s="59" t="n"/>
      <c r="BW1648" s="59" t="n"/>
      <c r="BX1648" s="59" t="n"/>
      <c r="BY1648" s="59" t="n"/>
      <c r="BZ1648" s="59" t="n"/>
      <c r="CA1648" s="59" t="n"/>
      <c r="CB1648" s="59" t="n"/>
      <c r="CC1648" s="59" t="n"/>
      <c r="CD1648" s="59" t="n"/>
      <c r="CE1648" s="59" t="n"/>
      <c r="CF1648" s="59" t="n"/>
      <c r="CG1648" s="59" t="n"/>
      <c r="CH1648" s="59" t="n"/>
      <c r="CI1648" s="59" t="n"/>
      <c r="CJ1648" s="59" t="n"/>
      <c r="CK1648" s="59" t="n"/>
      <c r="CL1648" s="59" t="n"/>
      <c r="CM1648" s="59" t="n"/>
      <c r="CN1648" s="59" t="n"/>
      <c r="CO1648" s="59" t="n"/>
      <c r="CP1648" s="59" t="n"/>
      <c r="CQ1648" s="59" t="n"/>
      <c r="CR1648" s="59" t="n"/>
      <c r="CS1648" s="59" t="n"/>
      <c r="CT1648" s="59" t="n"/>
      <c r="CU1648" s="59" t="n"/>
      <c r="CV1648" s="59" t="n"/>
      <c r="CW1648" s="59" t="n"/>
      <c r="CX1648" s="59" t="n"/>
      <c r="CY1648" s="59" t="n"/>
      <c r="CZ1648" s="59" t="n"/>
    </row>
    <row r="1649">
      <c r="D1649" s="59" t="inlineStr">
        <is>
          <t>Payable Date</t>
        </is>
      </c>
      <c r="E1649" s="59" t="n">
        <v>46289</v>
      </c>
      <c r="F1649" s="59" t="n"/>
      <c r="G1649" s="59" t="n"/>
      <c r="H1649" s="59" t="n"/>
      <c r="I1649" s="59" t="n"/>
      <c r="J1649" s="59" t="n"/>
      <c r="K1649" s="59" t="n"/>
      <c r="L1649" s="59" t="n"/>
      <c r="M1649" s="59" t="n"/>
      <c r="N1649" s="59" t="n"/>
      <c r="O1649" s="59" t="n"/>
      <c r="P1649" s="59" t="n"/>
      <c r="Q1649" s="59" t="n"/>
      <c r="R1649" s="59" t="n"/>
      <c r="S1649" s="59" t="n"/>
      <c r="T1649" s="59" t="n"/>
      <c r="U1649" s="59" t="n"/>
      <c r="V1649" s="59" t="n"/>
      <c r="W1649" s="59" t="n"/>
      <c r="X1649" s="59" t="n"/>
      <c r="Y1649" s="59" t="n"/>
      <c r="Z1649" s="59" t="n"/>
      <c r="AA1649" s="59" t="n"/>
      <c r="AB1649" s="59" t="n"/>
      <c r="AC1649" s="59" t="n"/>
      <c r="AD1649" s="59" t="n"/>
      <c r="AE1649" s="59" t="n"/>
      <c r="AF1649" s="59" t="n"/>
      <c r="AG1649" s="59" t="n"/>
      <c r="AH1649" s="59" t="n"/>
      <c r="AI1649" s="59" t="n"/>
      <c r="AJ1649" s="59" t="n"/>
      <c r="AK1649" s="59" t="n"/>
      <c r="AL1649" s="59" t="n"/>
      <c r="AM1649" s="59" t="n"/>
      <c r="AN1649" s="59" t="n"/>
      <c r="AO1649" s="59" t="n"/>
      <c r="AP1649" s="59" t="n"/>
      <c r="AQ1649" s="59" t="n"/>
      <c r="AR1649" s="59" t="n"/>
      <c r="AS1649" s="59" t="n"/>
      <c r="AT1649" s="59" t="n"/>
      <c r="AU1649" s="59" t="n"/>
      <c r="AV1649" s="59" t="n"/>
      <c r="AW1649" s="59" t="n"/>
      <c r="AX1649" s="59" t="n"/>
      <c r="AY1649" s="59" t="n"/>
      <c r="AZ1649" s="59" t="n"/>
      <c r="BA1649" s="59" t="n"/>
      <c r="BB1649" s="59" t="n"/>
      <c r="BC1649" s="59" t="n"/>
      <c r="BD1649" s="59" t="n"/>
      <c r="BE1649" s="59" t="n"/>
      <c r="BF1649" s="59" t="n"/>
      <c r="BG1649" s="59" t="n"/>
      <c r="BH1649" s="59" t="n"/>
      <c r="BI1649" s="59" t="n"/>
      <c r="BJ1649" s="59" t="n"/>
      <c r="BK1649" s="59" t="n"/>
      <c r="BL1649" s="59" t="n"/>
      <c r="BM1649" s="59" t="n"/>
      <c r="BN1649" s="59" t="n"/>
      <c r="BO1649" s="59" t="n"/>
      <c r="BP1649" s="59" t="n"/>
      <c r="BQ1649" s="59" t="n"/>
      <c r="BR1649" s="59" t="n"/>
      <c r="BS1649" s="59" t="n"/>
      <c r="BT1649" s="59" t="n"/>
      <c r="BU1649" s="59" t="n"/>
      <c r="BV1649" s="59" t="n"/>
      <c r="BW1649" s="59" t="n"/>
      <c r="BX1649" s="59" t="n"/>
      <c r="BY1649" s="59" t="n"/>
      <c r="BZ1649" s="59" t="n"/>
      <c r="CA1649" s="59" t="n"/>
      <c r="CB1649" s="59" t="n"/>
      <c r="CC1649" s="59" t="n"/>
      <c r="CD1649" s="59" t="n"/>
      <c r="CE1649" s="59" t="n"/>
      <c r="CF1649" s="59" t="n"/>
      <c r="CG1649" s="59" t="n"/>
      <c r="CH1649" s="59" t="n"/>
      <c r="CI1649" s="59" t="n"/>
      <c r="CJ1649" s="59" t="n"/>
      <c r="CK1649" s="59" t="n"/>
      <c r="CL1649" s="59" t="n"/>
      <c r="CM1649" s="59" t="n"/>
      <c r="CN1649" s="59" t="n"/>
      <c r="CO1649" s="59" t="n"/>
      <c r="CP1649" s="59" t="n"/>
      <c r="CQ1649" s="59" t="n"/>
      <c r="CR1649" s="59" t="n"/>
      <c r="CS1649" s="59" t="n"/>
      <c r="CT1649" s="59" t="n"/>
      <c r="CU1649" s="59" t="n"/>
      <c r="CV1649" s="59" t="n"/>
      <c r="CW1649" s="59" t="n"/>
      <c r="CX1649" s="59" t="n"/>
      <c r="CY1649" s="59" t="n"/>
      <c r="CZ1649" s="59" t="n"/>
    </row>
    <row r="1650">
      <c r="D1650" s="107" t="inlineStr">
        <is>
          <t>Dividend Amount</t>
        </is>
      </c>
      <c r="E1650" s="107" t="n">
        <v>2.11</v>
      </c>
      <c r="F1650" s="107" t="n"/>
      <c r="G1650" s="107" t="n"/>
      <c r="H1650" s="107" t="n"/>
      <c r="I1650" s="107" t="n"/>
      <c r="J1650" s="107" t="n"/>
      <c r="K1650" s="107" t="n"/>
      <c r="L1650" s="107" t="n"/>
      <c r="M1650" s="107" t="n"/>
      <c r="N1650" s="107" t="n"/>
      <c r="O1650" s="107" t="n"/>
      <c r="P1650" s="107" t="n"/>
      <c r="Q1650" s="107" t="n"/>
      <c r="R1650" s="107" t="n"/>
      <c r="S1650" s="107" t="n"/>
      <c r="T1650" s="107" t="n"/>
      <c r="U1650" s="107" t="n"/>
      <c r="V1650" s="107" t="n"/>
      <c r="W1650" s="107" t="n"/>
      <c r="X1650" s="107" t="n"/>
      <c r="Y1650" s="107" t="n"/>
      <c r="Z1650" s="107" t="n"/>
      <c r="AA1650" s="107" t="n"/>
      <c r="AB1650" s="107" t="n"/>
      <c r="AC1650" s="107" t="n"/>
      <c r="AD1650" s="107" t="n"/>
      <c r="AE1650" s="107" t="n"/>
      <c r="AF1650" s="107" t="n"/>
      <c r="AG1650" s="107" t="n"/>
      <c r="AH1650" s="107" t="n"/>
      <c r="AI1650" s="107" t="n"/>
      <c r="AJ1650" s="107" t="n"/>
      <c r="AK1650" s="107" t="n"/>
      <c r="AL1650" s="107" t="n"/>
      <c r="AM1650" s="107" t="n"/>
      <c r="AN1650" s="107" t="n"/>
      <c r="AO1650" s="107" t="n"/>
      <c r="AP1650" s="107" t="n"/>
      <c r="AQ1650" s="107" t="n"/>
      <c r="AR1650" s="107" t="n"/>
      <c r="AS1650" s="107" t="n"/>
      <c r="AT1650" s="107" t="n"/>
      <c r="AU1650" s="107" t="n"/>
      <c r="AV1650" s="107" t="n"/>
      <c r="AW1650" s="107" t="n"/>
      <c r="AX1650" s="107" t="n"/>
      <c r="AY1650" s="107" t="n"/>
      <c r="AZ1650" s="107" t="n"/>
      <c r="BA1650" s="107" t="n"/>
      <c r="BB1650" s="107" t="n"/>
      <c r="BC1650" s="107" t="n"/>
      <c r="BD1650" s="107" t="n"/>
      <c r="BE1650" s="107" t="n"/>
      <c r="BF1650" s="107" t="n"/>
      <c r="BG1650" s="107" t="n"/>
      <c r="BH1650" s="107" t="n"/>
      <c r="BI1650" s="107" t="n"/>
      <c r="BJ1650" s="107" t="n"/>
      <c r="BK1650" s="107" t="n"/>
      <c r="BL1650" s="107" t="n"/>
      <c r="BM1650" s="107" t="n"/>
      <c r="BN1650" s="107" t="n"/>
      <c r="BO1650" s="107" t="n"/>
      <c r="BP1650" s="107" t="n"/>
      <c r="BQ1650" s="107" t="n"/>
      <c r="BR1650" s="107" t="n"/>
      <c r="BS1650" s="107" t="n"/>
      <c r="BT1650" s="107" t="n"/>
      <c r="BU1650" s="107" t="n"/>
      <c r="BV1650" s="107" t="n"/>
      <c r="BW1650" s="107" t="n"/>
      <c r="BX1650" s="107" t="n"/>
      <c r="BY1650" s="107" t="n"/>
      <c r="BZ1650" s="107" t="n"/>
      <c r="CA1650" s="107" t="n"/>
      <c r="CB1650" s="107" t="n"/>
      <c r="CC1650" s="107" t="n"/>
      <c r="CD1650" s="107" t="n"/>
      <c r="CE1650" s="107" t="n"/>
      <c r="CF1650" s="107" t="n"/>
      <c r="CG1650" s="107" t="n"/>
      <c r="CH1650" s="107" t="n"/>
      <c r="CI1650" s="107" t="n"/>
      <c r="CJ1650" s="107" t="n"/>
      <c r="CK1650" s="107" t="n"/>
      <c r="CL1650" s="107" t="n"/>
      <c r="CM1650" s="107" t="n"/>
      <c r="CN1650" s="107" t="n"/>
      <c r="CO1650" s="107" t="n"/>
      <c r="CP1650" s="107" t="n"/>
      <c r="CQ1650" s="107" t="n"/>
      <c r="CR1650" s="107" t="n"/>
      <c r="CS1650" s="107" t="n"/>
      <c r="CT1650" s="107" t="n"/>
      <c r="CU1650" s="107" t="n"/>
      <c r="CV1650" s="107" t="n"/>
      <c r="CW1650" s="107" t="n"/>
      <c r="CX1650" s="107" t="n"/>
      <c r="CY1650" s="107" t="n"/>
      <c r="CZ1650" s="107" t="n"/>
    </row>
    <row r="1651">
      <c r="D1651" t="inlineStr">
        <is>
          <t>Dividend Frequency</t>
        </is>
      </c>
      <c r="E1651" t="inlineStr">
        <is>
          <t>Semi-Anl</t>
        </is>
      </c>
    </row>
    <row r="1652">
      <c r="D1652" t="inlineStr">
        <is>
          <t>Dividend Type</t>
        </is>
      </c>
      <c r="E1652" t="inlineStr">
        <is>
          <t>Interim</t>
        </is>
      </c>
    </row>
    <row r="1653">
      <c r="A1653" s="2">
        <f>IF($A1646="","","   projections")</f>
        <v/>
      </c>
      <c r="B1653" s="68">
        <f>IF($A1646="",0,COUNT($E1654:$CZ1654))</f>
        <v/>
      </c>
      <c r="C1653" s="69">
        <f>IF($B1653=0,0,MAX($E1654:$CZ1654))</f>
        <v/>
      </c>
      <c r="D1653" s="58">
        <f>_xll.BDS($A1646,'Field Check'!$C$42,"headers=y","startcol=1","endcol=3","dir=h","cols=20;rows=3")</f>
        <v/>
      </c>
      <c r="E1653" s="59" t="n">
        <v>46442</v>
      </c>
      <c r="F1653" s="59" t="n">
        <v>46597</v>
      </c>
      <c r="G1653" s="59" t="n">
        <v>46813</v>
      </c>
      <c r="H1653" s="59" t="n">
        <v>46968</v>
      </c>
      <c r="I1653" s="59" t="n">
        <v>47177</v>
      </c>
      <c r="J1653" s="59" t="n">
        <v>47332</v>
      </c>
      <c r="K1653" s="59" t="n">
        <v>47541</v>
      </c>
      <c r="L1653" s="59" t="n">
        <v>47696</v>
      </c>
      <c r="M1653" s="59" t="n">
        <v>47912</v>
      </c>
      <c r="N1653" s="59" t="n">
        <v>48060</v>
      </c>
      <c r="O1653" s="59" t="n">
        <v>48276</v>
      </c>
      <c r="P1653" s="59" t="n">
        <v>48424</v>
      </c>
      <c r="Q1653" s="59" t="n">
        <v>48640</v>
      </c>
      <c r="R1653" s="59" t="n">
        <v>48788</v>
      </c>
      <c r="S1653" s="59" t="n">
        <v>49004</v>
      </c>
      <c r="T1653" s="59" t="n">
        <v>49152</v>
      </c>
      <c r="U1653" s="59" t="n">
        <v>49375</v>
      </c>
      <c r="V1653" s="59" t="n">
        <v>49523</v>
      </c>
      <c r="W1653" s="59" t="n">
        <v>49739</v>
      </c>
      <c r="X1653" s="59" t="n"/>
      <c r="Y1653" s="59" t="n"/>
      <c r="Z1653" s="59" t="n"/>
      <c r="AA1653" s="59" t="n"/>
      <c r="AB1653" s="59" t="n"/>
      <c r="AC1653" s="59" t="n"/>
      <c r="AD1653" s="59" t="n"/>
      <c r="AE1653" s="59" t="n"/>
      <c r="AF1653" s="59" t="n"/>
      <c r="AG1653" s="59" t="n"/>
      <c r="AH1653" s="59" t="n"/>
      <c r="AI1653" s="59" t="n"/>
      <c r="AJ1653" s="59" t="n"/>
      <c r="AK1653" s="59" t="n"/>
      <c r="AL1653" s="59" t="n"/>
      <c r="AM1653" s="59" t="n"/>
      <c r="AN1653" s="59" t="n"/>
      <c r="AO1653" s="59" t="n"/>
      <c r="AP1653" s="59" t="n"/>
      <c r="AQ1653" s="59" t="n"/>
      <c r="AR1653" s="59" t="n"/>
      <c r="AS1653" s="59" t="n"/>
      <c r="AT1653" s="59" t="n"/>
      <c r="AU1653" s="59" t="n"/>
      <c r="AV1653" s="59" t="n"/>
      <c r="AW1653" s="59" t="n"/>
      <c r="AX1653" s="59" t="n"/>
      <c r="AY1653" s="59" t="n"/>
      <c r="AZ1653" s="59" t="n"/>
      <c r="BA1653" s="59" t="n"/>
      <c r="BB1653" s="59" t="n"/>
      <c r="BC1653" s="59" t="n"/>
      <c r="BD1653" s="59" t="n"/>
      <c r="BE1653" s="59" t="n"/>
      <c r="BF1653" s="59" t="n"/>
      <c r="BG1653" s="59" t="n"/>
      <c r="BH1653" s="59" t="n"/>
      <c r="BI1653" s="59" t="n"/>
      <c r="BJ1653" s="59" t="n"/>
      <c r="BK1653" s="59" t="n"/>
      <c r="BL1653" s="59" t="n"/>
      <c r="BM1653" s="59" t="n"/>
      <c r="BN1653" s="59" t="n"/>
      <c r="BO1653" s="59" t="n"/>
      <c r="BP1653" s="59" t="n"/>
      <c r="BQ1653" s="59" t="n"/>
      <c r="BR1653" s="59" t="n"/>
      <c r="BS1653" s="59" t="n"/>
      <c r="BT1653" s="59" t="n"/>
      <c r="BU1653" s="59" t="n"/>
      <c r="BV1653" s="59" t="n"/>
      <c r="BW1653" s="59" t="n"/>
      <c r="BX1653" s="59" t="n"/>
      <c r="BY1653" s="59" t="n"/>
      <c r="BZ1653" s="59" t="n"/>
      <c r="CA1653" s="59" t="n"/>
      <c r="CB1653" s="59" t="n"/>
      <c r="CC1653" s="59" t="n"/>
      <c r="CD1653" s="59" t="n"/>
      <c r="CE1653" s="59" t="n"/>
      <c r="CF1653" s="59" t="n"/>
      <c r="CG1653" s="59" t="n"/>
      <c r="CH1653" s="59" t="n"/>
      <c r="CI1653" s="59" t="n"/>
      <c r="CJ1653" s="59" t="n"/>
      <c r="CK1653" s="59" t="n"/>
      <c r="CL1653" s="59" t="n"/>
      <c r="CM1653" s="59" t="n"/>
      <c r="CN1653" s="59" t="n"/>
      <c r="CO1653" s="59" t="n"/>
      <c r="CP1653" s="59" t="n"/>
      <c r="CQ1653" s="59" t="n"/>
      <c r="CR1653" s="59" t="n"/>
      <c r="CS1653" s="59" t="n"/>
      <c r="CT1653" s="59" t="n"/>
      <c r="CU1653" s="59" t="n"/>
      <c r="CV1653" s="59" t="n"/>
      <c r="CW1653" s="59" t="n"/>
      <c r="CX1653" s="59" t="n"/>
      <c r="CY1653" s="59" t="n"/>
      <c r="CZ1653" s="59" t="n"/>
    </row>
    <row r="1654">
      <c r="D1654" s="59" t="inlineStr">
        <is>
          <t>Ex-Date</t>
        </is>
      </c>
      <c r="E1654" s="59" t="n">
        <v>46450</v>
      </c>
      <c r="F1654" s="59" t="n">
        <v>46611</v>
      </c>
      <c r="G1654" s="59" t="n">
        <v>46814</v>
      </c>
      <c r="H1654" s="59" t="n">
        <v>46975</v>
      </c>
      <c r="I1654" s="59" t="n">
        <v>47178</v>
      </c>
      <c r="J1654" s="59" t="n">
        <v>47339</v>
      </c>
      <c r="K1654" s="59" t="n">
        <v>47549</v>
      </c>
      <c r="L1654" s="59" t="n">
        <v>47710</v>
      </c>
      <c r="M1654" s="59" t="n">
        <v>47913</v>
      </c>
      <c r="N1654" s="59" t="n">
        <v>48074</v>
      </c>
      <c r="O1654" s="59" t="n">
        <v>48277</v>
      </c>
      <c r="P1654" s="59" t="n">
        <v>48438</v>
      </c>
      <c r="Q1654" s="59" t="n">
        <v>48641</v>
      </c>
      <c r="R1654" s="59" t="n">
        <v>48802</v>
      </c>
      <c r="S1654" s="59" t="n">
        <v>49005</v>
      </c>
      <c r="T1654" s="59" t="n">
        <v>49166</v>
      </c>
      <c r="U1654" s="59" t="n">
        <v>49376</v>
      </c>
      <c r="V1654" s="59" t="n">
        <v>49537</v>
      </c>
      <c r="W1654" s="59" t="n">
        <v>49740</v>
      </c>
      <c r="X1654" s="59" t="n"/>
      <c r="Y1654" s="59" t="n"/>
      <c r="Z1654" s="59" t="n"/>
      <c r="AA1654" s="59" t="n"/>
      <c r="AB1654" s="59" t="n"/>
      <c r="AC1654" s="59" t="n"/>
      <c r="AD1654" s="59" t="n"/>
      <c r="AE1654" s="59" t="n"/>
      <c r="AF1654" s="59" t="n"/>
      <c r="AG1654" s="59" t="n"/>
      <c r="AH1654" s="59" t="n"/>
      <c r="AI1654" s="59" t="n"/>
      <c r="AJ1654" s="59" t="n"/>
      <c r="AK1654" s="59" t="n"/>
      <c r="AL1654" s="59" t="n"/>
      <c r="AM1654" s="59" t="n"/>
      <c r="AN1654" s="59" t="n"/>
      <c r="AO1654" s="59" t="n"/>
      <c r="AP1654" s="59" t="n"/>
      <c r="AQ1654" s="59" t="n"/>
      <c r="AR1654" s="59" t="n"/>
      <c r="AS1654" s="59" t="n"/>
      <c r="AT1654" s="59" t="n"/>
      <c r="AU1654" s="59" t="n"/>
      <c r="AV1654" s="59" t="n"/>
      <c r="AW1654" s="59" t="n"/>
      <c r="AX1654" s="59" t="n"/>
      <c r="AY1654" s="59" t="n"/>
      <c r="AZ1654" s="59" t="n"/>
      <c r="BA1654" s="59" t="n"/>
      <c r="BB1654" s="59" t="n"/>
      <c r="BC1654" s="59" t="n"/>
      <c r="BD1654" s="59" t="n"/>
      <c r="BE1654" s="59" t="n"/>
      <c r="BF1654" s="59" t="n"/>
      <c r="BG1654" s="59" t="n"/>
      <c r="BH1654" s="59" t="n"/>
      <c r="BI1654" s="59" t="n"/>
      <c r="BJ1654" s="59" t="n"/>
      <c r="BK1654" s="59" t="n"/>
      <c r="BL1654" s="59" t="n"/>
      <c r="BM1654" s="59" t="n"/>
      <c r="BN1654" s="59" t="n"/>
      <c r="BO1654" s="59" t="n"/>
      <c r="BP1654" s="59" t="n"/>
      <c r="BQ1654" s="59" t="n"/>
      <c r="BR1654" s="59" t="n"/>
      <c r="BS1654" s="59" t="n"/>
      <c r="BT1654" s="59" t="n"/>
      <c r="BU1654" s="59" t="n"/>
      <c r="BV1654" s="59" t="n"/>
      <c r="BW1654" s="59" t="n"/>
      <c r="BX1654" s="59" t="n"/>
      <c r="BY1654" s="59" t="n"/>
      <c r="BZ1654" s="59" t="n"/>
      <c r="CA1654" s="59" t="n"/>
      <c r="CB1654" s="59" t="n"/>
      <c r="CC1654" s="59" t="n"/>
      <c r="CD1654" s="59" t="n"/>
      <c r="CE1654" s="59" t="n"/>
      <c r="CF1654" s="59" t="n"/>
      <c r="CG1654" s="59" t="n"/>
      <c r="CH1654" s="59" t="n"/>
      <c r="CI1654" s="59" t="n"/>
      <c r="CJ1654" s="59" t="n"/>
      <c r="CK1654" s="59" t="n"/>
      <c r="CL1654" s="59" t="n"/>
      <c r="CM1654" s="59" t="n"/>
      <c r="CN1654" s="59" t="n"/>
      <c r="CO1654" s="59" t="n"/>
      <c r="CP1654" s="59" t="n"/>
      <c r="CQ1654" s="59" t="n"/>
      <c r="CR1654" s="59" t="n"/>
      <c r="CS1654" s="59" t="n"/>
      <c r="CT1654" s="59" t="n"/>
      <c r="CU1654" s="59" t="n"/>
      <c r="CV1654" s="59" t="n"/>
      <c r="CW1654" s="59" t="n"/>
      <c r="CX1654" s="59" t="n"/>
      <c r="CY1654" s="59" t="n"/>
      <c r="CZ1654" s="59" t="n"/>
    </row>
    <row r="1655">
      <c r="D1655" s="107" t="inlineStr">
        <is>
          <t>Amount Per Share</t>
        </is>
      </c>
      <c r="E1655" s="107" t="n">
        <v>2.85</v>
      </c>
      <c r="F1655" s="107" t="n">
        <v>2.2</v>
      </c>
      <c r="G1655" s="107" t="n">
        <v>2.77</v>
      </c>
      <c r="H1655" s="107" t="n">
        <v>2.2</v>
      </c>
      <c r="I1655" s="107" t="n">
        <v>2.81</v>
      </c>
      <c r="J1655" s="107" t="n">
        <v>2.2</v>
      </c>
      <c r="K1655" s="107" t="n">
        <v>2.85</v>
      </c>
      <c r="L1655" s="107" t="n">
        <v>2.2</v>
      </c>
      <c r="M1655" s="107" t="n">
        <v>2.91</v>
      </c>
      <c r="N1655" s="107" t="n">
        <v>2.2</v>
      </c>
      <c r="O1655" s="107" t="n">
        <v>2.97</v>
      </c>
      <c r="P1655" s="107" t="n">
        <v>2.2</v>
      </c>
      <c r="Q1655" s="107" t="n">
        <v>3.02</v>
      </c>
      <c r="R1655" s="107" t="n">
        <v>2.2</v>
      </c>
      <c r="S1655" s="107" t="n">
        <v>3.08</v>
      </c>
      <c r="T1655" s="107" t="n">
        <v>2.2</v>
      </c>
      <c r="U1655" s="107" t="n">
        <v>3.15</v>
      </c>
      <c r="V1655" s="107" t="n">
        <v>2.2</v>
      </c>
      <c r="W1655" s="107" t="n">
        <v>3.21</v>
      </c>
      <c r="X1655" s="107" t="n"/>
      <c r="Y1655" s="107" t="n"/>
      <c r="Z1655" s="107" t="n"/>
      <c r="AA1655" s="107" t="n"/>
      <c r="AB1655" s="107" t="n"/>
      <c r="AC1655" s="107" t="n"/>
      <c r="AD1655" s="107" t="n"/>
      <c r="AE1655" s="107" t="n"/>
      <c r="AF1655" s="107" t="n"/>
      <c r="AG1655" s="107" t="n"/>
      <c r="AH1655" s="107" t="n"/>
      <c r="AI1655" s="107" t="n"/>
      <c r="AJ1655" s="107" t="n"/>
      <c r="AK1655" s="107" t="n"/>
      <c r="AL1655" s="107" t="n"/>
      <c r="AM1655" s="107" t="n"/>
      <c r="AN1655" s="107" t="n"/>
      <c r="AO1655" s="107" t="n"/>
      <c r="AP1655" s="107" t="n"/>
      <c r="AQ1655" s="107" t="n"/>
      <c r="AR1655" s="107" t="n"/>
      <c r="AS1655" s="107" t="n"/>
      <c r="AT1655" s="107" t="n"/>
      <c r="AU1655" s="107" t="n"/>
      <c r="AV1655" s="107" t="n"/>
      <c r="AW1655" s="107" t="n"/>
      <c r="AX1655" s="107" t="n"/>
      <c r="AY1655" s="107" t="n"/>
      <c r="AZ1655" s="107" t="n"/>
      <c r="BA1655" s="107" t="n"/>
      <c r="BB1655" s="107" t="n"/>
      <c r="BC1655" s="107" t="n"/>
      <c r="BD1655" s="107" t="n"/>
      <c r="BE1655" s="107" t="n"/>
      <c r="BF1655" s="107" t="n"/>
      <c r="BG1655" s="107" t="n"/>
      <c r="BH1655" s="107" t="n"/>
      <c r="BI1655" s="107" t="n"/>
      <c r="BJ1655" s="107" t="n"/>
      <c r="BK1655" s="107" t="n"/>
      <c r="BL1655" s="107" t="n"/>
      <c r="BM1655" s="107" t="n"/>
      <c r="BN1655" s="107" t="n"/>
      <c r="BO1655" s="107" t="n"/>
      <c r="BP1655" s="107" t="n"/>
      <c r="BQ1655" s="107" t="n"/>
      <c r="BR1655" s="107" t="n"/>
      <c r="BS1655" s="107" t="n"/>
      <c r="BT1655" s="107" t="n"/>
      <c r="BU1655" s="107" t="n"/>
      <c r="BV1655" s="107" t="n"/>
      <c r="BW1655" s="107" t="n"/>
      <c r="BX1655" s="107" t="n"/>
      <c r="BY1655" s="107" t="n"/>
      <c r="BZ1655" s="107" t="n"/>
      <c r="CA1655" s="107" t="n"/>
      <c r="CB1655" s="107" t="n"/>
      <c r="CC1655" s="107" t="n"/>
      <c r="CD1655" s="107" t="n"/>
      <c r="CE1655" s="107" t="n"/>
      <c r="CF1655" s="107" t="n"/>
      <c r="CG1655" s="107" t="n"/>
      <c r="CH1655" s="107" t="n"/>
      <c r="CI1655" s="107" t="n"/>
      <c r="CJ1655" s="107" t="n"/>
      <c r="CK1655" s="107" t="n"/>
      <c r="CL1655" s="107" t="n"/>
      <c r="CM1655" s="107" t="n"/>
      <c r="CN1655" s="107" t="n"/>
      <c r="CO1655" s="107" t="n"/>
      <c r="CP1655" s="107" t="n"/>
      <c r="CQ1655" s="107" t="n"/>
      <c r="CR1655" s="107" t="n"/>
      <c r="CS1655" s="107" t="n"/>
      <c r="CT1655" s="107" t="n"/>
      <c r="CU1655" s="107" t="n"/>
      <c r="CV1655" s="107" t="n"/>
      <c r="CW1655" s="107" t="n"/>
      <c r="CX1655" s="107" t="n"/>
      <c r="CY1655" s="107" t="n"/>
      <c r="CZ1655" s="107" t="n"/>
    </row>
    <row r="1657">
      <c r="A1657" s="126">
        <f>IF('AS51'!$C$156="","",'AS51'!$C$156)</f>
        <v/>
      </c>
      <c r="B1657" s="68">
        <f>IF($A1657="",0,COUNT($E1658:$CZ1658))</f>
        <v/>
      </c>
      <c r="C1657" s="69">
        <f>IF($B1657=0,0,MAX($E1658:$CZ1658))</f>
        <v/>
      </c>
      <c r="D1657" s="58">
        <f>_xll.BDS($A1657,'Field Check'!$C$44,"headers=y","startcol=1","endcol=7","dir=h","DVD_START_DT",'Field Check'!$C$59,"DVD_END_DT",'Field Check'!$D$59,"cols=2;rows=7")</f>
        <v/>
      </c>
      <c r="E1657" s="59" t="n">
        <v>46241</v>
      </c>
      <c r="F1657" s="59" t="n"/>
      <c r="G1657" s="59" t="n"/>
      <c r="H1657" s="59" t="n"/>
      <c r="I1657" s="59" t="n"/>
      <c r="J1657" s="59" t="n"/>
      <c r="K1657" s="59" t="n"/>
      <c r="L1657" s="59" t="n"/>
      <c r="M1657" s="59" t="n"/>
      <c r="N1657" s="59" t="n"/>
      <c r="O1657" s="59" t="n"/>
      <c r="P1657" s="59" t="n"/>
      <c r="Q1657" s="59" t="n"/>
      <c r="R1657" s="59" t="n"/>
      <c r="S1657" s="59" t="n"/>
      <c r="T1657" s="59" t="n"/>
      <c r="U1657" s="59" t="n"/>
      <c r="V1657" s="59" t="n"/>
      <c r="W1657" s="59" t="n"/>
      <c r="X1657" s="59" t="n"/>
      <c r="Y1657" s="59" t="n"/>
      <c r="Z1657" s="59" t="n"/>
      <c r="AA1657" s="59" t="n"/>
      <c r="AB1657" s="59" t="n"/>
      <c r="AC1657" s="59" t="n"/>
      <c r="AD1657" s="59" t="n"/>
      <c r="AE1657" s="59" t="n"/>
      <c r="AF1657" s="59" t="n"/>
      <c r="AG1657" s="59" t="n"/>
      <c r="AH1657" s="59" t="n"/>
      <c r="AI1657" s="59" t="n"/>
      <c r="AJ1657" s="59" t="n"/>
      <c r="AK1657" s="59" t="n"/>
      <c r="AL1657" s="59" t="n"/>
      <c r="AM1657" s="59" t="n"/>
      <c r="AN1657" s="59" t="n"/>
      <c r="AO1657" s="59" t="n"/>
      <c r="AP1657" s="59" t="n"/>
      <c r="AQ1657" s="59" t="n"/>
      <c r="AR1657" s="59" t="n"/>
      <c r="AS1657" s="59" t="n"/>
      <c r="AT1657" s="59" t="n"/>
      <c r="AU1657" s="59" t="n"/>
      <c r="AV1657" s="59" t="n"/>
      <c r="AW1657" s="59" t="n"/>
      <c r="AX1657" s="59" t="n"/>
      <c r="AY1657" s="59" t="n"/>
      <c r="AZ1657" s="59" t="n"/>
      <c r="BA1657" s="59" t="n"/>
      <c r="BB1657" s="59" t="n"/>
      <c r="BC1657" s="59" t="n"/>
      <c r="BD1657" s="59" t="n"/>
      <c r="BE1657" s="59" t="n"/>
      <c r="BF1657" s="59" t="n"/>
      <c r="BG1657" s="59" t="n"/>
      <c r="BH1657" s="59" t="n"/>
      <c r="BI1657" s="59" t="n"/>
      <c r="BJ1657" s="59" t="n"/>
      <c r="BK1657" s="59" t="n"/>
      <c r="BL1657" s="59" t="n"/>
      <c r="BM1657" s="59" t="n"/>
      <c r="BN1657" s="59" t="n"/>
      <c r="BO1657" s="59" t="n"/>
      <c r="BP1657" s="59" t="n"/>
      <c r="BQ1657" s="59" t="n"/>
      <c r="BR1657" s="59" t="n"/>
      <c r="BS1657" s="59" t="n"/>
      <c r="BT1657" s="59" t="n"/>
      <c r="BU1657" s="59" t="n"/>
      <c r="BV1657" s="59" t="n"/>
      <c r="BW1657" s="59" t="n"/>
      <c r="BX1657" s="59" t="n"/>
      <c r="BY1657" s="59" t="n"/>
      <c r="BZ1657" s="59" t="n"/>
      <c r="CA1657" s="59" t="n"/>
      <c r="CB1657" s="59" t="n"/>
      <c r="CC1657" s="59" t="n"/>
      <c r="CD1657" s="59" t="n"/>
      <c r="CE1657" s="59" t="n"/>
      <c r="CF1657" s="59" t="n"/>
      <c r="CG1657" s="59" t="n"/>
      <c r="CH1657" s="59" t="n"/>
      <c r="CI1657" s="59" t="n"/>
      <c r="CJ1657" s="59" t="n"/>
      <c r="CK1657" s="59" t="n"/>
      <c r="CL1657" s="59" t="n"/>
      <c r="CM1657" s="59" t="n"/>
      <c r="CN1657" s="59" t="n"/>
      <c r="CO1657" s="59" t="n"/>
      <c r="CP1657" s="59" t="n"/>
      <c r="CQ1657" s="59" t="n"/>
      <c r="CR1657" s="59" t="n"/>
      <c r="CS1657" s="59" t="n"/>
      <c r="CT1657" s="59" t="n"/>
      <c r="CU1657" s="59" t="n"/>
      <c r="CV1657" s="59" t="n"/>
      <c r="CW1657" s="59" t="n"/>
      <c r="CX1657" s="59" t="n"/>
      <c r="CY1657" s="59" t="n"/>
      <c r="CZ1657" s="59" t="n"/>
    </row>
    <row r="1658">
      <c r="D1658" s="59" t="inlineStr">
        <is>
          <t>Ex-Date</t>
        </is>
      </c>
      <c r="E1658" s="59" t="n">
        <v>46253</v>
      </c>
      <c r="F1658" s="59" t="n"/>
      <c r="G1658" s="59" t="n"/>
      <c r="H1658" s="59" t="n"/>
      <c r="I1658" s="59" t="n"/>
      <c r="J1658" s="59" t="n"/>
      <c r="K1658" s="59" t="n"/>
      <c r="L1658" s="59" t="n"/>
      <c r="M1658" s="59" t="n"/>
      <c r="N1658" s="59" t="n"/>
      <c r="O1658" s="59" t="n"/>
      <c r="P1658" s="59" t="n"/>
      <c r="Q1658" s="59" t="n"/>
      <c r="R1658" s="59" t="n"/>
      <c r="S1658" s="59" t="n"/>
      <c r="T1658" s="59" t="n"/>
      <c r="U1658" s="59" t="n"/>
      <c r="V1658" s="59" t="n"/>
      <c r="W1658" s="59" t="n"/>
      <c r="X1658" s="59" t="n"/>
      <c r="Y1658" s="59" t="n"/>
      <c r="Z1658" s="59" t="n"/>
      <c r="AA1658" s="59" t="n"/>
      <c r="AB1658" s="59" t="n"/>
      <c r="AC1658" s="59" t="n"/>
      <c r="AD1658" s="59" t="n"/>
      <c r="AE1658" s="59" t="n"/>
      <c r="AF1658" s="59" t="n"/>
      <c r="AG1658" s="59" t="n"/>
      <c r="AH1658" s="59" t="n"/>
      <c r="AI1658" s="59" t="n"/>
      <c r="AJ1658" s="59" t="n"/>
      <c r="AK1658" s="59" t="n"/>
      <c r="AL1658" s="59" t="n"/>
      <c r="AM1658" s="59" t="n"/>
      <c r="AN1658" s="59" t="n"/>
      <c r="AO1658" s="59" t="n"/>
      <c r="AP1658" s="59" t="n"/>
      <c r="AQ1658" s="59" t="n"/>
      <c r="AR1658" s="59" t="n"/>
      <c r="AS1658" s="59" t="n"/>
      <c r="AT1658" s="59" t="n"/>
      <c r="AU1658" s="59" t="n"/>
      <c r="AV1658" s="59" t="n"/>
      <c r="AW1658" s="59" t="n"/>
      <c r="AX1658" s="59" t="n"/>
      <c r="AY1658" s="59" t="n"/>
      <c r="AZ1658" s="59" t="n"/>
      <c r="BA1658" s="59" t="n"/>
      <c r="BB1658" s="59" t="n"/>
      <c r="BC1658" s="59" t="n"/>
      <c r="BD1658" s="59" t="n"/>
      <c r="BE1658" s="59" t="n"/>
      <c r="BF1658" s="59" t="n"/>
      <c r="BG1658" s="59" t="n"/>
      <c r="BH1658" s="59" t="n"/>
      <c r="BI1658" s="59" t="n"/>
      <c r="BJ1658" s="59" t="n"/>
      <c r="BK1658" s="59" t="n"/>
      <c r="BL1658" s="59" t="n"/>
      <c r="BM1658" s="59" t="n"/>
      <c r="BN1658" s="59" t="n"/>
      <c r="BO1658" s="59" t="n"/>
      <c r="BP1658" s="59" t="n"/>
      <c r="BQ1658" s="59" t="n"/>
      <c r="BR1658" s="59" t="n"/>
      <c r="BS1658" s="59" t="n"/>
      <c r="BT1658" s="59" t="n"/>
      <c r="BU1658" s="59" t="n"/>
      <c r="BV1658" s="59" t="n"/>
      <c r="BW1658" s="59" t="n"/>
      <c r="BX1658" s="59" t="n"/>
      <c r="BY1658" s="59" t="n"/>
      <c r="BZ1658" s="59" t="n"/>
      <c r="CA1658" s="59" t="n"/>
      <c r="CB1658" s="59" t="n"/>
      <c r="CC1658" s="59" t="n"/>
      <c r="CD1658" s="59" t="n"/>
      <c r="CE1658" s="59" t="n"/>
      <c r="CF1658" s="59" t="n"/>
      <c r="CG1658" s="59" t="n"/>
      <c r="CH1658" s="59" t="n"/>
      <c r="CI1658" s="59" t="n"/>
      <c r="CJ1658" s="59" t="n"/>
      <c r="CK1658" s="59" t="n"/>
      <c r="CL1658" s="59" t="n"/>
      <c r="CM1658" s="59" t="n"/>
      <c r="CN1658" s="59" t="n"/>
      <c r="CO1658" s="59" t="n"/>
      <c r="CP1658" s="59" t="n"/>
      <c r="CQ1658" s="59" t="n"/>
      <c r="CR1658" s="59" t="n"/>
      <c r="CS1658" s="59" t="n"/>
      <c r="CT1658" s="59" t="n"/>
      <c r="CU1658" s="59" t="n"/>
      <c r="CV1658" s="59" t="n"/>
      <c r="CW1658" s="59" t="n"/>
      <c r="CX1658" s="59" t="n"/>
      <c r="CY1658" s="59" t="n"/>
      <c r="CZ1658" s="59" t="n"/>
    </row>
    <row r="1659">
      <c r="D1659" s="59" t="inlineStr">
        <is>
          <t>Record Date</t>
        </is>
      </c>
      <c r="E1659" s="59" t="n">
        <v>46254</v>
      </c>
      <c r="F1659" s="59" t="n"/>
      <c r="G1659" s="59" t="n"/>
      <c r="H1659" s="59" t="n"/>
      <c r="I1659" s="59" t="n"/>
      <c r="J1659" s="59" t="n"/>
      <c r="K1659" s="59" t="n"/>
      <c r="L1659" s="59" t="n"/>
      <c r="M1659" s="59" t="n"/>
      <c r="N1659" s="59" t="n"/>
      <c r="O1659" s="59" t="n"/>
      <c r="P1659" s="59" t="n"/>
      <c r="Q1659" s="59" t="n"/>
      <c r="R1659" s="59" t="n"/>
      <c r="S1659" s="59" t="n"/>
      <c r="T1659" s="59" t="n"/>
      <c r="U1659" s="59" t="n"/>
      <c r="V1659" s="59" t="n"/>
      <c r="W1659" s="59" t="n"/>
      <c r="X1659" s="59" t="n"/>
      <c r="Y1659" s="59" t="n"/>
      <c r="Z1659" s="59" t="n"/>
      <c r="AA1659" s="59" t="n"/>
      <c r="AB1659" s="59" t="n"/>
      <c r="AC1659" s="59" t="n"/>
      <c r="AD1659" s="59" t="n"/>
      <c r="AE1659" s="59" t="n"/>
      <c r="AF1659" s="59" t="n"/>
      <c r="AG1659" s="59" t="n"/>
      <c r="AH1659" s="59" t="n"/>
      <c r="AI1659" s="59" t="n"/>
      <c r="AJ1659" s="59" t="n"/>
      <c r="AK1659" s="59" t="n"/>
      <c r="AL1659" s="59" t="n"/>
      <c r="AM1659" s="59" t="n"/>
      <c r="AN1659" s="59" t="n"/>
      <c r="AO1659" s="59" t="n"/>
      <c r="AP1659" s="59" t="n"/>
      <c r="AQ1659" s="59" t="n"/>
      <c r="AR1659" s="59" t="n"/>
      <c r="AS1659" s="59" t="n"/>
      <c r="AT1659" s="59" t="n"/>
      <c r="AU1659" s="59" t="n"/>
      <c r="AV1659" s="59" t="n"/>
      <c r="AW1659" s="59" t="n"/>
      <c r="AX1659" s="59" t="n"/>
      <c r="AY1659" s="59" t="n"/>
      <c r="AZ1659" s="59" t="n"/>
      <c r="BA1659" s="59" t="n"/>
      <c r="BB1659" s="59" t="n"/>
      <c r="BC1659" s="59" t="n"/>
      <c r="BD1659" s="59" t="n"/>
      <c r="BE1659" s="59" t="n"/>
      <c r="BF1659" s="59" t="n"/>
      <c r="BG1659" s="59" t="n"/>
      <c r="BH1659" s="59" t="n"/>
      <c r="BI1659" s="59" t="n"/>
      <c r="BJ1659" s="59" t="n"/>
      <c r="BK1659" s="59" t="n"/>
      <c r="BL1659" s="59" t="n"/>
      <c r="BM1659" s="59" t="n"/>
      <c r="BN1659" s="59" t="n"/>
      <c r="BO1659" s="59" t="n"/>
      <c r="BP1659" s="59" t="n"/>
      <c r="BQ1659" s="59" t="n"/>
      <c r="BR1659" s="59" t="n"/>
      <c r="BS1659" s="59" t="n"/>
      <c r="BT1659" s="59" t="n"/>
      <c r="BU1659" s="59" t="n"/>
      <c r="BV1659" s="59" t="n"/>
      <c r="BW1659" s="59" t="n"/>
      <c r="BX1659" s="59" t="n"/>
      <c r="BY1659" s="59" t="n"/>
      <c r="BZ1659" s="59" t="n"/>
      <c r="CA1659" s="59" t="n"/>
      <c r="CB1659" s="59" t="n"/>
      <c r="CC1659" s="59" t="n"/>
      <c r="CD1659" s="59" t="n"/>
      <c r="CE1659" s="59" t="n"/>
      <c r="CF1659" s="59" t="n"/>
      <c r="CG1659" s="59" t="n"/>
      <c r="CH1659" s="59" t="n"/>
      <c r="CI1659" s="59" t="n"/>
      <c r="CJ1659" s="59" t="n"/>
      <c r="CK1659" s="59" t="n"/>
      <c r="CL1659" s="59" t="n"/>
      <c r="CM1659" s="59" t="n"/>
      <c r="CN1659" s="59" t="n"/>
      <c r="CO1659" s="59" t="n"/>
      <c r="CP1659" s="59" t="n"/>
      <c r="CQ1659" s="59" t="n"/>
      <c r="CR1659" s="59" t="n"/>
      <c r="CS1659" s="59" t="n"/>
      <c r="CT1659" s="59" t="n"/>
      <c r="CU1659" s="59" t="n"/>
      <c r="CV1659" s="59" t="n"/>
      <c r="CW1659" s="59" t="n"/>
      <c r="CX1659" s="59" t="n"/>
      <c r="CY1659" s="59" t="n"/>
      <c r="CZ1659" s="59" t="n"/>
    </row>
    <row r="1660">
      <c r="D1660" s="59" t="inlineStr">
        <is>
          <t>Payable Date</t>
        </is>
      </c>
      <c r="E1660" s="59" t="n">
        <v>46289</v>
      </c>
      <c r="F1660" s="59" t="n"/>
      <c r="G1660" s="59" t="n"/>
      <c r="H1660" s="59" t="n"/>
      <c r="I1660" s="59" t="n"/>
      <c r="J1660" s="59" t="n"/>
      <c r="K1660" s="59" t="n"/>
      <c r="L1660" s="59" t="n"/>
      <c r="M1660" s="59" t="n"/>
      <c r="N1660" s="59" t="n"/>
      <c r="O1660" s="59" t="n"/>
      <c r="P1660" s="59" t="n"/>
      <c r="Q1660" s="59" t="n"/>
      <c r="R1660" s="59" t="n"/>
      <c r="S1660" s="59" t="n"/>
      <c r="T1660" s="59" t="n"/>
      <c r="U1660" s="59" t="n"/>
      <c r="V1660" s="59" t="n"/>
      <c r="W1660" s="59" t="n"/>
      <c r="X1660" s="59" t="n"/>
      <c r="Y1660" s="59" t="n"/>
      <c r="Z1660" s="59" t="n"/>
      <c r="AA1660" s="59" t="n"/>
      <c r="AB1660" s="59" t="n"/>
      <c r="AC1660" s="59" t="n"/>
      <c r="AD1660" s="59" t="n"/>
      <c r="AE1660" s="59" t="n"/>
      <c r="AF1660" s="59" t="n"/>
      <c r="AG1660" s="59" t="n"/>
      <c r="AH1660" s="59" t="n"/>
      <c r="AI1660" s="59" t="n"/>
      <c r="AJ1660" s="59" t="n"/>
      <c r="AK1660" s="59" t="n"/>
      <c r="AL1660" s="59" t="n"/>
      <c r="AM1660" s="59" t="n"/>
      <c r="AN1660" s="59" t="n"/>
      <c r="AO1660" s="59" t="n"/>
      <c r="AP1660" s="59" t="n"/>
      <c r="AQ1660" s="59" t="n"/>
      <c r="AR1660" s="59" t="n"/>
      <c r="AS1660" s="59" t="n"/>
      <c r="AT1660" s="59" t="n"/>
      <c r="AU1660" s="59" t="n"/>
      <c r="AV1660" s="59" t="n"/>
      <c r="AW1660" s="59" t="n"/>
      <c r="AX1660" s="59" t="n"/>
      <c r="AY1660" s="59" t="n"/>
      <c r="AZ1660" s="59" t="n"/>
      <c r="BA1660" s="59" t="n"/>
      <c r="BB1660" s="59" t="n"/>
      <c r="BC1660" s="59" t="n"/>
      <c r="BD1660" s="59" t="n"/>
      <c r="BE1660" s="59" t="n"/>
      <c r="BF1660" s="59" t="n"/>
      <c r="BG1660" s="59" t="n"/>
      <c r="BH1660" s="59" t="n"/>
      <c r="BI1660" s="59" t="n"/>
      <c r="BJ1660" s="59" t="n"/>
      <c r="BK1660" s="59" t="n"/>
      <c r="BL1660" s="59" t="n"/>
      <c r="BM1660" s="59" t="n"/>
      <c r="BN1660" s="59" t="n"/>
      <c r="BO1660" s="59" t="n"/>
      <c r="BP1660" s="59" t="n"/>
      <c r="BQ1660" s="59" t="n"/>
      <c r="BR1660" s="59" t="n"/>
      <c r="BS1660" s="59" t="n"/>
      <c r="BT1660" s="59" t="n"/>
      <c r="BU1660" s="59" t="n"/>
      <c r="BV1660" s="59" t="n"/>
      <c r="BW1660" s="59" t="n"/>
      <c r="BX1660" s="59" t="n"/>
      <c r="BY1660" s="59" t="n"/>
      <c r="BZ1660" s="59" t="n"/>
      <c r="CA1660" s="59" t="n"/>
      <c r="CB1660" s="59" t="n"/>
      <c r="CC1660" s="59" t="n"/>
      <c r="CD1660" s="59" t="n"/>
      <c r="CE1660" s="59" t="n"/>
      <c r="CF1660" s="59" t="n"/>
      <c r="CG1660" s="59" t="n"/>
      <c r="CH1660" s="59" t="n"/>
      <c r="CI1660" s="59" t="n"/>
      <c r="CJ1660" s="59" t="n"/>
      <c r="CK1660" s="59" t="n"/>
      <c r="CL1660" s="59" t="n"/>
      <c r="CM1660" s="59" t="n"/>
      <c r="CN1660" s="59" t="n"/>
      <c r="CO1660" s="59" t="n"/>
      <c r="CP1660" s="59" t="n"/>
      <c r="CQ1660" s="59" t="n"/>
      <c r="CR1660" s="59" t="n"/>
      <c r="CS1660" s="59" t="n"/>
      <c r="CT1660" s="59" t="n"/>
      <c r="CU1660" s="59" t="n"/>
      <c r="CV1660" s="59" t="n"/>
      <c r="CW1660" s="59" t="n"/>
      <c r="CX1660" s="59" t="n"/>
      <c r="CY1660" s="59" t="n"/>
      <c r="CZ1660" s="59" t="n"/>
    </row>
    <row r="1661">
      <c r="D1661" s="107" t="inlineStr">
        <is>
          <t>Dividend Amount</t>
        </is>
      </c>
      <c r="E1661" s="107" t="n">
        <v>0.066</v>
      </c>
      <c r="F1661" s="107" t="n"/>
      <c r="G1661" s="107" t="n"/>
      <c r="H1661" s="107" t="n"/>
      <c r="I1661" s="107" t="n"/>
      <c r="J1661" s="107" t="n"/>
      <c r="K1661" s="107" t="n"/>
      <c r="L1661" s="107" t="n"/>
      <c r="M1661" s="107" t="n"/>
      <c r="N1661" s="107" t="n"/>
      <c r="O1661" s="107" t="n"/>
      <c r="P1661" s="107" t="n"/>
      <c r="Q1661" s="107" t="n"/>
      <c r="R1661" s="107" t="n"/>
      <c r="S1661" s="107" t="n"/>
      <c r="T1661" s="107" t="n"/>
      <c r="U1661" s="107" t="n"/>
      <c r="V1661" s="107" t="n"/>
      <c r="W1661" s="107" t="n"/>
      <c r="X1661" s="107" t="n"/>
      <c r="Y1661" s="107" t="n"/>
      <c r="Z1661" s="107" t="n"/>
      <c r="AA1661" s="107" t="n"/>
      <c r="AB1661" s="107" t="n"/>
      <c r="AC1661" s="107" t="n"/>
      <c r="AD1661" s="107" t="n"/>
      <c r="AE1661" s="107" t="n"/>
      <c r="AF1661" s="107" t="n"/>
      <c r="AG1661" s="107" t="n"/>
      <c r="AH1661" s="107" t="n"/>
      <c r="AI1661" s="107" t="n"/>
      <c r="AJ1661" s="107" t="n"/>
      <c r="AK1661" s="107" t="n"/>
      <c r="AL1661" s="107" t="n"/>
      <c r="AM1661" s="107" t="n"/>
      <c r="AN1661" s="107" t="n"/>
      <c r="AO1661" s="107" t="n"/>
      <c r="AP1661" s="107" t="n"/>
      <c r="AQ1661" s="107" t="n"/>
      <c r="AR1661" s="107" t="n"/>
      <c r="AS1661" s="107" t="n"/>
      <c r="AT1661" s="107" t="n"/>
      <c r="AU1661" s="107" t="n"/>
      <c r="AV1661" s="107" t="n"/>
      <c r="AW1661" s="107" t="n"/>
      <c r="AX1661" s="107" t="n"/>
      <c r="AY1661" s="107" t="n"/>
      <c r="AZ1661" s="107" t="n"/>
      <c r="BA1661" s="107" t="n"/>
      <c r="BB1661" s="107" t="n"/>
      <c r="BC1661" s="107" t="n"/>
      <c r="BD1661" s="107" t="n"/>
      <c r="BE1661" s="107" t="n"/>
      <c r="BF1661" s="107" t="n"/>
      <c r="BG1661" s="107" t="n"/>
      <c r="BH1661" s="107" t="n"/>
      <c r="BI1661" s="107" t="n"/>
      <c r="BJ1661" s="107" t="n"/>
      <c r="BK1661" s="107" t="n"/>
      <c r="BL1661" s="107" t="n"/>
      <c r="BM1661" s="107" t="n"/>
      <c r="BN1661" s="107" t="n"/>
      <c r="BO1661" s="107" t="n"/>
      <c r="BP1661" s="107" t="n"/>
      <c r="BQ1661" s="107" t="n"/>
      <c r="BR1661" s="107" t="n"/>
      <c r="BS1661" s="107" t="n"/>
      <c r="BT1661" s="107" t="n"/>
      <c r="BU1661" s="107" t="n"/>
      <c r="BV1661" s="107" t="n"/>
      <c r="BW1661" s="107" t="n"/>
      <c r="BX1661" s="107" t="n"/>
      <c r="BY1661" s="107" t="n"/>
      <c r="BZ1661" s="107" t="n"/>
      <c r="CA1661" s="107" t="n"/>
      <c r="CB1661" s="107" t="n"/>
      <c r="CC1661" s="107" t="n"/>
      <c r="CD1661" s="107" t="n"/>
      <c r="CE1661" s="107" t="n"/>
      <c r="CF1661" s="107" t="n"/>
      <c r="CG1661" s="107" t="n"/>
      <c r="CH1661" s="107" t="n"/>
      <c r="CI1661" s="107" t="n"/>
      <c r="CJ1661" s="107" t="n"/>
      <c r="CK1661" s="107" t="n"/>
      <c r="CL1661" s="107" t="n"/>
      <c r="CM1661" s="107" t="n"/>
      <c r="CN1661" s="107" t="n"/>
      <c r="CO1661" s="107" t="n"/>
      <c r="CP1661" s="107" t="n"/>
      <c r="CQ1661" s="107" t="n"/>
      <c r="CR1661" s="107" t="n"/>
      <c r="CS1661" s="107" t="n"/>
      <c r="CT1661" s="107" t="n"/>
      <c r="CU1661" s="107" t="n"/>
      <c r="CV1661" s="107" t="n"/>
      <c r="CW1661" s="107" t="n"/>
      <c r="CX1661" s="107" t="n"/>
      <c r="CY1661" s="107" t="n"/>
      <c r="CZ1661" s="107" t="n"/>
    </row>
    <row r="1662">
      <c r="D1662" t="inlineStr">
        <is>
          <t>Dividend Frequency</t>
        </is>
      </c>
      <c r="E1662" t="inlineStr">
        <is>
          <t>Quarter</t>
        </is>
      </c>
    </row>
    <row r="1663">
      <c r="D1663" t="inlineStr">
        <is>
          <t>Dividend Type</t>
        </is>
      </c>
      <c r="E1663" t="inlineStr">
        <is>
          <t>Regular Cash</t>
        </is>
      </c>
    </row>
    <row r="1664">
      <c r="A1664" s="2">
        <f>IF($A1657="","","   projections")</f>
        <v/>
      </c>
      <c r="B1664" s="68">
        <f>IF($A1657="",0,COUNT($E1665:$CZ1665))</f>
        <v/>
      </c>
      <c r="C1664" s="69">
        <f>IF($B1664=0,0,MAX($E1665:$CZ1665))</f>
        <v/>
      </c>
      <c r="D1664" s="58">
        <f>_xll.BDS($A1657,'Field Check'!$C$42,"headers=y","startcol=1","endcol=3","dir=h","cols=40;rows=3")</f>
        <v/>
      </c>
      <c r="E1664" s="59" t="n">
        <v>46324</v>
      </c>
      <c r="F1664" s="59" t="n">
        <v>46414</v>
      </c>
      <c r="G1664" s="59" t="n">
        <v>46505</v>
      </c>
      <c r="H1664" s="59" t="n">
        <v>46604</v>
      </c>
      <c r="I1664" s="59" t="n">
        <v>46687</v>
      </c>
      <c r="J1664" s="59" t="n">
        <v>46779</v>
      </c>
      <c r="K1664" s="59" t="n">
        <v>46871</v>
      </c>
      <c r="L1664" s="59" t="n">
        <v>46975</v>
      </c>
      <c r="M1664" s="59" t="n">
        <v>47053</v>
      </c>
      <c r="N1664" s="59" t="n">
        <v>47147</v>
      </c>
      <c r="O1664" s="59" t="n">
        <v>47235</v>
      </c>
      <c r="P1664" s="59" t="n">
        <v>47339</v>
      </c>
      <c r="Q1664" s="59" t="n">
        <v>47417</v>
      </c>
      <c r="R1664" s="59" t="n">
        <v>47508</v>
      </c>
      <c r="S1664" s="59" t="n">
        <v>47599</v>
      </c>
      <c r="T1664" s="59" t="n">
        <v>47703</v>
      </c>
      <c r="U1664" s="59" t="n">
        <v>47781</v>
      </c>
      <c r="V1664" s="59" t="n">
        <v>47876</v>
      </c>
      <c r="W1664" s="59" t="n">
        <v>47966</v>
      </c>
      <c r="X1664" s="59" t="n">
        <v>48067</v>
      </c>
      <c r="Y1664" s="59" t="n">
        <v>48148</v>
      </c>
      <c r="Z1664" s="59" t="n">
        <v>48240</v>
      </c>
      <c r="AA1664" s="59" t="n">
        <v>48332</v>
      </c>
      <c r="AB1664" s="59" t="n">
        <v>48431</v>
      </c>
      <c r="AC1664" s="59" t="n">
        <v>48519</v>
      </c>
      <c r="AD1664" s="59" t="n">
        <v>48611</v>
      </c>
      <c r="AE1664" s="59" t="n">
        <v>48703</v>
      </c>
      <c r="AF1664" s="59" t="n">
        <v>48795</v>
      </c>
      <c r="AG1664" s="59" t="n">
        <v>48885</v>
      </c>
      <c r="AH1664" s="59" t="n">
        <v>48976</v>
      </c>
      <c r="AI1664" s="59" t="n">
        <v>49068</v>
      </c>
      <c r="AJ1664" s="59" t="n">
        <v>49159</v>
      </c>
      <c r="AK1664" s="59" t="n">
        <v>49249</v>
      </c>
      <c r="AL1664" s="59" t="n">
        <v>49340</v>
      </c>
      <c r="AM1664" s="59" t="n">
        <v>49432</v>
      </c>
      <c r="AN1664" s="59" t="n">
        <v>49523</v>
      </c>
      <c r="AO1664" s="59" t="n">
        <v>49613</v>
      </c>
      <c r="AP1664" s="59" t="n">
        <v>49704</v>
      </c>
      <c r="AQ1664" s="59" t="n">
        <v>49796</v>
      </c>
      <c r="AR1664" s="59" t="n"/>
      <c r="AS1664" s="59" t="n"/>
      <c r="AT1664" s="59" t="n"/>
      <c r="AU1664" s="59" t="n"/>
      <c r="AV1664" s="59" t="n"/>
      <c r="AW1664" s="59" t="n"/>
      <c r="AX1664" s="59" t="n"/>
      <c r="AY1664" s="59" t="n"/>
      <c r="AZ1664" s="59" t="n"/>
      <c r="BA1664" s="59" t="n"/>
      <c r="BB1664" s="59" t="n"/>
      <c r="BC1664" s="59" t="n"/>
      <c r="BD1664" s="59" t="n"/>
      <c r="BE1664" s="59" t="n"/>
      <c r="BF1664" s="59" t="n"/>
      <c r="BG1664" s="59" t="n"/>
      <c r="BH1664" s="59" t="n"/>
      <c r="BI1664" s="59" t="n"/>
      <c r="BJ1664" s="59" t="n"/>
      <c r="BK1664" s="59" t="n"/>
      <c r="BL1664" s="59" t="n"/>
      <c r="BM1664" s="59" t="n"/>
      <c r="BN1664" s="59" t="n"/>
      <c r="BO1664" s="59" t="n"/>
      <c r="BP1664" s="59" t="n"/>
      <c r="BQ1664" s="59" t="n"/>
      <c r="BR1664" s="59" t="n"/>
      <c r="BS1664" s="59" t="n"/>
      <c r="BT1664" s="59" t="n"/>
      <c r="BU1664" s="59" t="n"/>
      <c r="BV1664" s="59" t="n"/>
      <c r="BW1664" s="59" t="n"/>
      <c r="BX1664" s="59" t="n"/>
      <c r="BY1664" s="59" t="n"/>
      <c r="BZ1664" s="59" t="n"/>
      <c r="CA1664" s="59" t="n"/>
      <c r="CB1664" s="59" t="n"/>
      <c r="CC1664" s="59" t="n"/>
      <c r="CD1664" s="59" t="n"/>
      <c r="CE1664" s="59" t="n"/>
      <c r="CF1664" s="59" t="n"/>
      <c r="CG1664" s="59" t="n"/>
      <c r="CH1664" s="59" t="n"/>
      <c r="CI1664" s="59" t="n"/>
      <c r="CJ1664" s="59" t="n"/>
      <c r="CK1664" s="59" t="n"/>
      <c r="CL1664" s="59" t="n"/>
      <c r="CM1664" s="59" t="n"/>
      <c r="CN1664" s="59" t="n"/>
      <c r="CO1664" s="59" t="n"/>
      <c r="CP1664" s="59" t="n"/>
      <c r="CQ1664" s="59" t="n"/>
      <c r="CR1664" s="59" t="n"/>
      <c r="CS1664" s="59" t="n"/>
      <c r="CT1664" s="59" t="n"/>
      <c r="CU1664" s="59" t="n"/>
      <c r="CV1664" s="59" t="n"/>
      <c r="CW1664" s="59" t="n"/>
      <c r="CX1664" s="59" t="n"/>
      <c r="CY1664" s="59" t="n"/>
      <c r="CZ1664" s="59" t="n"/>
    </row>
    <row r="1665">
      <c r="D1665" s="59" t="inlineStr">
        <is>
          <t>Ex-Date</t>
        </is>
      </c>
      <c r="E1665" s="59" t="n">
        <v>46337</v>
      </c>
      <c r="F1665" s="59" t="n">
        <v>46427</v>
      </c>
      <c r="G1665" s="59" t="n">
        <v>46518</v>
      </c>
      <c r="H1665" s="59" t="n">
        <v>46616</v>
      </c>
      <c r="I1665" s="59" t="n">
        <v>46700</v>
      </c>
      <c r="J1665" s="59" t="n">
        <v>46792</v>
      </c>
      <c r="K1665" s="59" t="n">
        <v>46884</v>
      </c>
      <c r="L1665" s="59" t="n">
        <v>46982</v>
      </c>
      <c r="M1665" s="59" t="n">
        <v>47066</v>
      </c>
      <c r="N1665" s="59" t="n">
        <v>47157</v>
      </c>
      <c r="O1665" s="59" t="n">
        <v>47248</v>
      </c>
      <c r="P1665" s="59" t="n">
        <v>47346</v>
      </c>
      <c r="Q1665" s="59" t="n">
        <v>47430</v>
      </c>
      <c r="R1665" s="59" t="n">
        <v>47521</v>
      </c>
      <c r="S1665" s="59" t="n">
        <v>47612</v>
      </c>
      <c r="T1665" s="59" t="n">
        <v>47710</v>
      </c>
      <c r="U1665" s="59" t="n">
        <v>47794</v>
      </c>
      <c r="V1665" s="59" t="n">
        <v>47886</v>
      </c>
      <c r="W1665" s="59" t="n">
        <v>47977</v>
      </c>
      <c r="X1665" s="59" t="n">
        <v>48075</v>
      </c>
      <c r="Y1665" s="59" t="n">
        <v>48159</v>
      </c>
      <c r="Z1665" s="59" t="n">
        <v>48253</v>
      </c>
      <c r="AA1665" s="59" t="n">
        <v>48345</v>
      </c>
      <c r="AB1665" s="59" t="n">
        <v>48443</v>
      </c>
      <c r="AC1665" s="59" t="n">
        <v>48530</v>
      </c>
      <c r="AD1665" s="59" t="n">
        <v>48624</v>
      </c>
      <c r="AE1665" s="59" t="n">
        <v>48716</v>
      </c>
      <c r="AF1665" s="59" t="n">
        <v>48807</v>
      </c>
      <c r="AG1665" s="59" t="n">
        <v>48898</v>
      </c>
      <c r="AH1665" s="59" t="n">
        <v>48989</v>
      </c>
      <c r="AI1665" s="59" t="n">
        <v>49081</v>
      </c>
      <c r="AJ1665" s="59" t="n">
        <v>49171</v>
      </c>
      <c r="AK1665" s="59" t="n">
        <v>49262</v>
      </c>
      <c r="AL1665" s="59" t="n">
        <v>49353</v>
      </c>
      <c r="AM1665" s="59" t="n">
        <v>49445</v>
      </c>
      <c r="AN1665" s="59" t="n">
        <v>49535</v>
      </c>
      <c r="AO1665" s="59" t="n">
        <v>49626</v>
      </c>
      <c r="AP1665" s="59" t="n">
        <v>49717</v>
      </c>
      <c r="AQ1665" s="59" t="n">
        <v>49809</v>
      </c>
      <c r="AR1665" s="59" t="n"/>
      <c r="AS1665" s="59" t="n"/>
      <c r="AT1665" s="59" t="n"/>
      <c r="AU1665" s="59" t="n"/>
      <c r="AV1665" s="59" t="n"/>
      <c r="AW1665" s="59" t="n"/>
      <c r="AX1665" s="59" t="n"/>
      <c r="AY1665" s="59" t="n"/>
      <c r="AZ1665" s="59" t="n"/>
      <c r="BA1665" s="59" t="n"/>
      <c r="BB1665" s="59" t="n"/>
      <c r="BC1665" s="59" t="n"/>
      <c r="BD1665" s="59" t="n"/>
      <c r="BE1665" s="59" t="n"/>
      <c r="BF1665" s="59" t="n"/>
      <c r="BG1665" s="59" t="n"/>
      <c r="BH1665" s="59" t="n"/>
      <c r="BI1665" s="59" t="n"/>
      <c r="BJ1665" s="59" t="n"/>
      <c r="BK1665" s="59" t="n"/>
      <c r="BL1665" s="59" t="n"/>
      <c r="BM1665" s="59" t="n"/>
      <c r="BN1665" s="59" t="n"/>
      <c r="BO1665" s="59" t="n"/>
      <c r="BP1665" s="59" t="n"/>
      <c r="BQ1665" s="59" t="n"/>
      <c r="BR1665" s="59" t="n"/>
      <c r="BS1665" s="59" t="n"/>
      <c r="BT1665" s="59" t="n"/>
      <c r="BU1665" s="59" t="n"/>
      <c r="BV1665" s="59" t="n"/>
      <c r="BW1665" s="59" t="n"/>
      <c r="BX1665" s="59" t="n"/>
      <c r="BY1665" s="59" t="n"/>
      <c r="BZ1665" s="59" t="n"/>
      <c r="CA1665" s="59" t="n"/>
      <c r="CB1665" s="59" t="n"/>
      <c r="CC1665" s="59" t="n"/>
      <c r="CD1665" s="59" t="n"/>
      <c r="CE1665" s="59" t="n"/>
      <c r="CF1665" s="59" t="n"/>
      <c r="CG1665" s="59" t="n"/>
      <c r="CH1665" s="59" t="n"/>
      <c r="CI1665" s="59" t="n"/>
      <c r="CJ1665" s="59" t="n"/>
      <c r="CK1665" s="59" t="n"/>
      <c r="CL1665" s="59" t="n"/>
      <c r="CM1665" s="59" t="n"/>
      <c r="CN1665" s="59" t="n"/>
      <c r="CO1665" s="59" t="n"/>
      <c r="CP1665" s="59" t="n"/>
      <c r="CQ1665" s="59" t="n"/>
      <c r="CR1665" s="59" t="n"/>
      <c r="CS1665" s="59" t="n"/>
      <c r="CT1665" s="59" t="n"/>
      <c r="CU1665" s="59" t="n"/>
      <c r="CV1665" s="59" t="n"/>
      <c r="CW1665" s="59" t="n"/>
      <c r="CX1665" s="59" t="n"/>
      <c r="CY1665" s="59" t="n"/>
      <c r="CZ1665" s="59" t="n"/>
    </row>
    <row r="1666">
      <c r="D1666" s="107" t="inlineStr">
        <is>
          <t>Amount Per Share</t>
        </is>
      </c>
      <c r="E1666" s="107" t="n">
        <v>0.066</v>
      </c>
      <c r="F1666" s="107" t="n">
        <v>0.066</v>
      </c>
      <c r="G1666" s="107" t="n">
        <v>0.066</v>
      </c>
      <c r="H1666" s="107" t="n">
        <v>0.073</v>
      </c>
      <c r="I1666" s="107" t="n">
        <v>0.073</v>
      </c>
      <c r="J1666" s="107" t="n">
        <v>0.073</v>
      </c>
      <c r="K1666" s="107" t="n">
        <v>0.073</v>
      </c>
      <c r="L1666" s="107" t="n">
        <v>0.079</v>
      </c>
      <c r="M1666" s="107" t="n">
        <v>0.079</v>
      </c>
      <c r="N1666" s="107" t="n">
        <v>0.079</v>
      </c>
      <c r="O1666" s="107" t="n">
        <v>0.079</v>
      </c>
      <c r="P1666" s="107" t="n">
        <v>0.08500000000000001</v>
      </c>
      <c r="Q1666" s="107" t="n">
        <v>0.08500000000000001</v>
      </c>
      <c r="R1666" s="107" t="n">
        <v>0.08500000000000001</v>
      </c>
      <c r="S1666" s="107" t="n">
        <v>0.08500000000000001</v>
      </c>
      <c r="T1666" s="107" t="n">
        <v>0.091</v>
      </c>
      <c r="U1666" s="107" t="n">
        <v>0.091</v>
      </c>
      <c r="V1666" s="107" t="n">
        <v>0.091</v>
      </c>
      <c r="W1666" s="107" t="n">
        <v>0.091</v>
      </c>
      <c r="X1666" s="107" t="n">
        <v>0.097</v>
      </c>
      <c r="Y1666" s="107" t="n">
        <v>0.097</v>
      </c>
      <c r="Z1666" s="107" t="n">
        <v>0.097</v>
      </c>
      <c r="AA1666" s="107" t="n">
        <v>0.097</v>
      </c>
      <c r="AB1666" s="107" t="n">
        <v>0.103</v>
      </c>
      <c r="AC1666" s="107" t="n">
        <v>0.103</v>
      </c>
      <c r="AD1666" s="107" t="n">
        <v>0.103</v>
      </c>
      <c r="AE1666" s="107" t="n">
        <v>0.103</v>
      </c>
      <c r="AF1666" s="107" t="n">
        <v>0.109</v>
      </c>
      <c r="AG1666" s="107" t="n">
        <v>0.109</v>
      </c>
      <c r="AH1666" s="107" t="n">
        <v>0.109</v>
      </c>
      <c r="AI1666" s="107" t="n">
        <v>0.109</v>
      </c>
      <c r="AJ1666" s="107" t="n">
        <v>0.115</v>
      </c>
      <c r="AK1666" s="107" t="n">
        <v>0.115</v>
      </c>
      <c r="AL1666" s="107" t="n">
        <v>0.115</v>
      </c>
      <c r="AM1666" s="107" t="n">
        <v>0.115</v>
      </c>
      <c r="AN1666" s="107" t="n">
        <v>0.121</v>
      </c>
      <c r="AO1666" s="107" t="n">
        <v>0.121</v>
      </c>
      <c r="AP1666" s="107" t="n">
        <v>0.121</v>
      </c>
      <c r="AQ1666" s="107" t="n">
        <v>0.121</v>
      </c>
      <c r="AR1666" s="107" t="n"/>
      <c r="AS1666" s="107" t="n"/>
      <c r="AT1666" s="107" t="n"/>
      <c r="AU1666" s="107" t="n"/>
      <c r="AV1666" s="107" t="n"/>
      <c r="AW1666" s="107" t="n"/>
      <c r="AX1666" s="107" t="n"/>
      <c r="AY1666" s="107" t="n"/>
      <c r="AZ1666" s="107" t="n"/>
      <c r="BA1666" s="107" t="n"/>
      <c r="BB1666" s="107" t="n"/>
      <c r="BC1666" s="107" t="n"/>
      <c r="BD1666" s="107" t="n"/>
      <c r="BE1666" s="107" t="n"/>
      <c r="BF1666" s="107" t="n"/>
      <c r="BG1666" s="107" t="n"/>
      <c r="BH1666" s="107" t="n"/>
      <c r="BI1666" s="107" t="n"/>
      <c r="BJ1666" s="107" t="n"/>
      <c r="BK1666" s="107" t="n"/>
      <c r="BL1666" s="107" t="n"/>
      <c r="BM1666" s="107" t="n"/>
      <c r="BN1666" s="107" t="n"/>
      <c r="BO1666" s="107" t="n"/>
      <c r="BP1666" s="107" t="n"/>
      <c r="BQ1666" s="107" t="n"/>
      <c r="BR1666" s="107" t="n"/>
      <c r="BS1666" s="107" t="n"/>
      <c r="BT1666" s="107" t="n"/>
      <c r="BU1666" s="107" t="n"/>
      <c r="BV1666" s="107" t="n"/>
      <c r="BW1666" s="107" t="n"/>
      <c r="BX1666" s="107" t="n"/>
      <c r="BY1666" s="107" t="n"/>
      <c r="BZ1666" s="107" t="n"/>
      <c r="CA1666" s="107" t="n"/>
      <c r="CB1666" s="107" t="n"/>
      <c r="CC1666" s="107" t="n"/>
      <c r="CD1666" s="107" t="n"/>
      <c r="CE1666" s="107" t="n"/>
      <c r="CF1666" s="107" t="n"/>
      <c r="CG1666" s="107" t="n"/>
      <c r="CH1666" s="107" t="n"/>
      <c r="CI1666" s="107" t="n"/>
      <c r="CJ1666" s="107" t="n"/>
      <c r="CK1666" s="107" t="n"/>
      <c r="CL1666" s="107" t="n"/>
      <c r="CM1666" s="107" t="n"/>
      <c r="CN1666" s="107" t="n"/>
      <c r="CO1666" s="107" t="n"/>
      <c r="CP1666" s="107" t="n"/>
      <c r="CQ1666" s="107" t="n"/>
      <c r="CR1666" s="107" t="n"/>
      <c r="CS1666" s="107" t="n"/>
      <c r="CT1666" s="107" t="n"/>
      <c r="CU1666" s="107" t="n"/>
      <c r="CV1666" s="107" t="n"/>
      <c r="CW1666" s="107" t="n"/>
      <c r="CX1666" s="107" t="n"/>
      <c r="CY1666" s="107" t="n"/>
      <c r="CZ1666" s="107" t="n"/>
    </row>
    <row r="1668">
      <c r="A1668" s="126">
        <f>IF('AS51'!$C$157="","",'AS51'!$C$157)</f>
        <v/>
      </c>
      <c r="B1668" s="68">
        <f>IF($A1668="",0,COUNT($E1669:$CZ1669))</f>
        <v/>
      </c>
      <c r="C1668" s="69">
        <f>IF($B1668=0,0,MAX($E1669:$CZ1669))</f>
        <v/>
      </c>
      <c r="D1668" s="58">
        <f>_xll.BDS($A1668,'Field Check'!$C$44,"headers=y","startcol=1","endcol=7","dir=h","DVD_START_DT",'Field Check'!$C$59,"DVD_END_DT",'Field Check'!$D$59)</f>
        <v/>
      </c>
      <c r="E1668" s="59" t="n"/>
      <c r="F1668" s="59" t="n"/>
      <c r="G1668" s="59" t="n"/>
      <c r="H1668" s="59" t="n"/>
      <c r="I1668" s="59" t="n"/>
      <c r="J1668" s="59" t="n"/>
      <c r="K1668" s="59" t="n"/>
      <c r="L1668" s="59" t="n"/>
      <c r="M1668" s="59" t="n"/>
      <c r="N1668" s="59" t="n"/>
      <c r="O1668" s="59" t="n"/>
      <c r="P1668" s="59" t="n"/>
      <c r="Q1668" s="59" t="n"/>
      <c r="R1668" s="59" t="n"/>
      <c r="S1668" s="59" t="n"/>
      <c r="T1668" s="59" t="n"/>
      <c r="U1668" s="59" t="n"/>
      <c r="V1668" s="59" t="n"/>
      <c r="W1668" s="59" t="n"/>
      <c r="X1668" s="59" t="n"/>
      <c r="Y1668" s="59" t="n"/>
      <c r="Z1668" s="59" t="n"/>
      <c r="AA1668" s="59" t="n"/>
      <c r="AB1668" s="59" t="n"/>
      <c r="AC1668" s="59" t="n"/>
      <c r="AD1668" s="59" t="n"/>
      <c r="AE1668" s="59" t="n"/>
      <c r="AF1668" s="59" t="n"/>
      <c r="AG1668" s="59" t="n"/>
      <c r="AH1668" s="59" t="n"/>
      <c r="AI1668" s="59" t="n"/>
      <c r="AJ1668" s="59" t="n"/>
      <c r="AK1668" s="59" t="n"/>
      <c r="AL1668" s="59" t="n"/>
      <c r="AM1668" s="59" t="n"/>
      <c r="AN1668" s="59" t="n"/>
      <c r="AO1668" s="59" t="n"/>
      <c r="AP1668" s="59" t="n"/>
      <c r="AQ1668" s="59" t="n"/>
      <c r="AR1668" s="59" t="n"/>
      <c r="AS1668" s="59" t="n"/>
      <c r="AT1668" s="59" t="n"/>
      <c r="AU1668" s="59" t="n"/>
      <c r="AV1668" s="59" t="n"/>
      <c r="AW1668" s="59" t="n"/>
      <c r="AX1668" s="59" t="n"/>
      <c r="AY1668" s="59" t="n"/>
      <c r="AZ1668" s="59" t="n"/>
      <c r="BA1668" s="59" t="n"/>
      <c r="BB1668" s="59" t="n"/>
      <c r="BC1668" s="59" t="n"/>
      <c r="BD1668" s="59" t="n"/>
      <c r="BE1668" s="59" t="n"/>
      <c r="BF1668" s="59" t="n"/>
      <c r="BG1668" s="59" t="n"/>
      <c r="BH1668" s="59" t="n"/>
      <c r="BI1668" s="59" t="n"/>
      <c r="BJ1668" s="59" t="n"/>
      <c r="BK1668" s="59" t="n"/>
      <c r="BL1668" s="59" t="n"/>
      <c r="BM1668" s="59" t="n"/>
      <c r="BN1668" s="59" t="n"/>
      <c r="BO1668" s="59" t="n"/>
      <c r="BP1668" s="59" t="n"/>
      <c r="BQ1668" s="59" t="n"/>
      <c r="BR1668" s="59" t="n"/>
      <c r="BS1668" s="59" t="n"/>
      <c r="BT1668" s="59" t="n"/>
      <c r="BU1668" s="59" t="n"/>
      <c r="BV1668" s="59" t="n"/>
      <c r="BW1668" s="59" t="n"/>
      <c r="BX1668" s="59" t="n"/>
      <c r="BY1668" s="59" t="n"/>
      <c r="BZ1668" s="59" t="n"/>
      <c r="CA1668" s="59" t="n"/>
      <c r="CB1668" s="59" t="n"/>
      <c r="CC1668" s="59" t="n"/>
      <c r="CD1668" s="59" t="n"/>
      <c r="CE1668" s="59" t="n"/>
      <c r="CF1668" s="59" t="n"/>
      <c r="CG1668" s="59" t="n"/>
      <c r="CH1668" s="59" t="n"/>
      <c r="CI1668" s="59" t="n"/>
      <c r="CJ1668" s="59" t="n"/>
      <c r="CK1668" s="59" t="n"/>
      <c r="CL1668" s="59" t="n"/>
      <c r="CM1668" s="59" t="n"/>
      <c r="CN1668" s="59" t="n"/>
      <c r="CO1668" s="59" t="n"/>
      <c r="CP1668" s="59" t="n"/>
      <c r="CQ1668" s="59" t="n"/>
      <c r="CR1668" s="59" t="n"/>
      <c r="CS1668" s="59" t="n"/>
      <c r="CT1668" s="59" t="n"/>
      <c r="CU1668" s="59" t="n"/>
      <c r="CV1668" s="59" t="n"/>
      <c r="CW1668" s="59" t="n"/>
      <c r="CX1668" s="59" t="n"/>
      <c r="CY1668" s="59" t="n"/>
      <c r="CZ1668" s="59" t="n"/>
    </row>
    <row r="1669">
      <c r="D1669" s="59" t="n"/>
      <c r="E1669" s="59" t="n"/>
      <c r="F1669" s="59" t="n"/>
      <c r="G1669" s="59" t="n"/>
      <c r="H1669" s="59" t="n"/>
      <c r="I1669" s="59" t="n"/>
      <c r="J1669" s="59" t="n"/>
      <c r="K1669" s="59" t="n"/>
      <c r="L1669" s="59" t="n"/>
      <c r="M1669" s="59" t="n"/>
      <c r="N1669" s="59" t="n"/>
      <c r="O1669" s="59" t="n"/>
      <c r="P1669" s="59" t="n"/>
      <c r="Q1669" s="59" t="n"/>
      <c r="R1669" s="59" t="n"/>
      <c r="S1669" s="59" t="n"/>
      <c r="T1669" s="59" t="n"/>
      <c r="U1669" s="59" t="n"/>
      <c r="V1669" s="59" t="n"/>
      <c r="W1669" s="59" t="n"/>
      <c r="X1669" s="59" t="n"/>
      <c r="Y1669" s="59" t="n"/>
      <c r="Z1669" s="59" t="n"/>
      <c r="AA1669" s="59" t="n"/>
      <c r="AB1669" s="59" t="n"/>
      <c r="AC1669" s="59" t="n"/>
      <c r="AD1669" s="59" t="n"/>
      <c r="AE1669" s="59" t="n"/>
      <c r="AF1669" s="59" t="n"/>
      <c r="AG1669" s="59" t="n"/>
      <c r="AH1669" s="59" t="n"/>
      <c r="AI1669" s="59" t="n"/>
      <c r="AJ1669" s="59" t="n"/>
      <c r="AK1669" s="59" t="n"/>
      <c r="AL1669" s="59" t="n"/>
      <c r="AM1669" s="59" t="n"/>
      <c r="AN1669" s="59" t="n"/>
      <c r="AO1669" s="59" t="n"/>
      <c r="AP1669" s="59" t="n"/>
      <c r="AQ1669" s="59" t="n"/>
      <c r="AR1669" s="59" t="n"/>
      <c r="AS1669" s="59" t="n"/>
      <c r="AT1669" s="59" t="n"/>
      <c r="AU1669" s="59" t="n"/>
      <c r="AV1669" s="59" t="n"/>
      <c r="AW1669" s="59" t="n"/>
      <c r="AX1669" s="59" t="n"/>
      <c r="AY1669" s="59" t="n"/>
      <c r="AZ1669" s="59" t="n"/>
      <c r="BA1669" s="59" t="n"/>
      <c r="BB1669" s="59" t="n"/>
      <c r="BC1669" s="59" t="n"/>
      <c r="BD1669" s="59" t="n"/>
      <c r="BE1669" s="59" t="n"/>
      <c r="BF1669" s="59" t="n"/>
      <c r="BG1669" s="59" t="n"/>
      <c r="BH1669" s="59" t="n"/>
      <c r="BI1669" s="59" t="n"/>
      <c r="BJ1669" s="59" t="n"/>
      <c r="BK1669" s="59" t="n"/>
      <c r="BL1669" s="59" t="n"/>
      <c r="BM1669" s="59" t="n"/>
      <c r="BN1669" s="59" t="n"/>
      <c r="BO1669" s="59" t="n"/>
      <c r="BP1669" s="59" t="n"/>
      <c r="BQ1669" s="59" t="n"/>
      <c r="BR1669" s="59" t="n"/>
      <c r="BS1669" s="59" t="n"/>
      <c r="BT1669" s="59" t="n"/>
      <c r="BU1669" s="59" t="n"/>
      <c r="BV1669" s="59" t="n"/>
      <c r="BW1669" s="59" t="n"/>
      <c r="BX1669" s="59" t="n"/>
      <c r="BY1669" s="59" t="n"/>
      <c r="BZ1669" s="59" t="n"/>
      <c r="CA1669" s="59" t="n"/>
      <c r="CB1669" s="59" t="n"/>
      <c r="CC1669" s="59" t="n"/>
      <c r="CD1669" s="59" t="n"/>
      <c r="CE1669" s="59" t="n"/>
      <c r="CF1669" s="59" t="n"/>
      <c r="CG1669" s="59" t="n"/>
      <c r="CH1669" s="59" t="n"/>
      <c r="CI1669" s="59" t="n"/>
      <c r="CJ1669" s="59" t="n"/>
      <c r="CK1669" s="59" t="n"/>
      <c r="CL1669" s="59" t="n"/>
      <c r="CM1669" s="59" t="n"/>
      <c r="CN1669" s="59" t="n"/>
      <c r="CO1669" s="59" t="n"/>
      <c r="CP1669" s="59" t="n"/>
      <c r="CQ1669" s="59" t="n"/>
      <c r="CR1669" s="59" t="n"/>
      <c r="CS1669" s="59" t="n"/>
      <c r="CT1669" s="59" t="n"/>
      <c r="CU1669" s="59" t="n"/>
      <c r="CV1669" s="59" t="n"/>
      <c r="CW1669" s="59" t="n"/>
      <c r="CX1669" s="59" t="n"/>
      <c r="CY1669" s="59" t="n"/>
      <c r="CZ1669" s="59" t="n"/>
    </row>
    <row r="1670">
      <c r="D1670" s="59" t="n"/>
      <c r="E1670" s="59" t="n"/>
      <c r="F1670" s="59" t="n"/>
      <c r="G1670" s="59" t="n"/>
      <c r="H1670" s="59" t="n"/>
      <c r="I1670" s="59" t="n"/>
      <c r="J1670" s="59" t="n"/>
      <c r="K1670" s="59" t="n"/>
      <c r="L1670" s="59" t="n"/>
      <c r="M1670" s="59" t="n"/>
      <c r="N1670" s="59" t="n"/>
      <c r="O1670" s="59" t="n"/>
      <c r="P1670" s="59" t="n"/>
      <c r="Q1670" s="59" t="n"/>
      <c r="R1670" s="59" t="n"/>
      <c r="S1670" s="59" t="n"/>
      <c r="T1670" s="59" t="n"/>
      <c r="U1670" s="59" t="n"/>
      <c r="V1670" s="59" t="n"/>
      <c r="W1670" s="59" t="n"/>
      <c r="X1670" s="59" t="n"/>
      <c r="Y1670" s="59" t="n"/>
      <c r="Z1670" s="59" t="n"/>
      <c r="AA1670" s="59" t="n"/>
      <c r="AB1670" s="59" t="n"/>
      <c r="AC1670" s="59" t="n"/>
      <c r="AD1670" s="59" t="n"/>
      <c r="AE1670" s="59" t="n"/>
      <c r="AF1670" s="59" t="n"/>
      <c r="AG1670" s="59" t="n"/>
      <c r="AH1670" s="59" t="n"/>
      <c r="AI1670" s="59" t="n"/>
      <c r="AJ1670" s="59" t="n"/>
      <c r="AK1670" s="59" t="n"/>
      <c r="AL1670" s="59" t="n"/>
      <c r="AM1670" s="59" t="n"/>
      <c r="AN1670" s="59" t="n"/>
      <c r="AO1670" s="59" t="n"/>
      <c r="AP1670" s="59" t="n"/>
      <c r="AQ1670" s="59" t="n"/>
      <c r="AR1670" s="59" t="n"/>
      <c r="AS1670" s="59" t="n"/>
      <c r="AT1670" s="59" t="n"/>
      <c r="AU1670" s="59" t="n"/>
      <c r="AV1670" s="59" t="n"/>
      <c r="AW1670" s="59" t="n"/>
      <c r="AX1670" s="59" t="n"/>
      <c r="AY1670" s="59" t="n"/>
      <c r="AZ1670" s="59" t="n"/>
      <c r="BA1670" s="59" t="n"/>
      <c r="BB1670" s="59" t="n"/>
      <c r="BC1670" s="59" t="n"/>
      <c r="BD1670" s="59" t="n"/>
      <c r="BE1670" s="59" t="n"/>
      <c r="BF1670" s="59" t="n"/>
      <c r="BG1670" s="59" t="n"/>
      <c r="BH1670" s="59" t="n"/>
      <c r="BI1670" s="59" t="n"/>
      <c r="BJ1670" s="59" t="n"/>
      <c r="BK1670" s="59" t="n"/>
      <c r="BL1670" s="59" t="n"/>
      <c r="BM1670" s="59" t="n"/>
      <c r="BN1670" s="59" t="n"/>
      <c r="BO1670" s="59" t="n"/>
      <c r="BP1670" s="59" t="n"/>
      <c r="BQ1670" s="59" t="n"/>
      <c r="BR1670" s="59" t="n"/>
      <c r="BS1670" s="59" t="n"/>
      <c r="BT1670" s="59" t="n"/>
      <c r="BU1670" s="59" t="n"/>
      <c r="BV1670" s="59" t="n"/>
      <c r="BW1670" s="59" t="n"/>
      <c r="BX1670" s="59" t="n"/>
      <c r="BY1670" s="59" t="n"/>
      <c r="BZ1670" s="59" t="n"/>
      <c r="CA1670" s="59" t="n"/>
      <c r="CB1670" s="59" t="n"/>
      <c r="CC1670" s="59" t="n"/>
      <c r="CD1670" s="59" t="n"/>
      <c r="CE1670" s="59" t="n"/>
      <c r="CF1670" s="59" t="n"/>
      <c r="CG1670" s="59" t="n"/>
      <c r="CH1670" s="59" t="n"/>
      <c r="CI1670" s="59" t="n"/>
      <c r="CJ1670" s="59" t="n"/>
      <c r="CK1670" s="59" t="n"/>
      <c r="CL1670" s="59" t="n"/>
      <c r="CM1670" s="59" t="n"/>
      <c r="CN1670" s="59" t="n"/>
      <c r="CO1670" s="59" t="n"/>
      <c r="CP1670" s="59" t="n"/>
      <c r="CQ1670" s="59" t="n"/>
      <c r="CR1670" s="59" t="n"/>
      <c r="CS1670" s="59" t="n"/>
      <c r="CT1670" s="59" t="n"/>
      <c r="CU1670" s="59" t="n"/>
      <c r="CV1670" s="59" t="n"/>
      <c r="CW1670" s="59" t="n"/>
      <c r="CX1670" s="59" t="n"/>
      <c r="CY1670" s="59" t="n"/>
      <c r="CZ1670" s="59" t="n"/>
    </row>
    <row r="1671">
      <c r="D1671" s="59" t="n"/>
      <c r="E1671" s="59" t="n"/>
      <c r="F1671" s="59" t="n"/>
      <c r="G1671" s="59" t="n"/>
      <c r="H1671" s="59" t="n"/>
      <c r="I1671" s="59" t="n"/>
      <c r="J1671" s="59" t="n"/>
      <c r="K1671" s="59" t="n"/>
      <c r="L1671" s="59" t="n"/>
      <c r="M1671" s="59" t="n"/>
      <c r="N1671" s="59" t="n"/>
      <c r="O1671" s="59" t="n"/>
      <c r="P1671" s="59" t="n"/>
      <c r="Q1671" s="59" t="n"/>
      <c r="R1671" s="59" t="n"/>
      <c r="S1671" s="59" t="n"/>
      <c r="T1671" s="59" t="n"/>
      <c r="U1671" s="59" t="n"/>
      <c r="V1671" s="59" t="n"/>
      <c r="W1671" s="59" t="n"/>
      <c r="X1671" s="59" t="n"/>
      <c r="Y1671" s="59" t="n"/>
      <c r="Z1671" s="59" t="n"/>
      <c r="AA1671" s="59" t="n"/>
      <c r="AB1671" s="59" t="n"/>
      <c r="AC1671" s="59" t="n"/>
      <c r="AD1671" s="59" t="n"/>
      <c r="AE1671" s="59" t="n"/>
      <c r="AF1671" s="59" t="n"/>
      <c r="AG1671" s="59" t="n"/>
      <c r="AH1671" s="59" t="n"/>
      <c r="AI1671" s="59" t="n"/>
      <c r="AJ1671" s="59" t="n"/>
      <c r="AK1671" s="59" t="n"/>
      <c r="AL1671" s="59" t="n"/>
      <c r="AM1671" s="59" t="n"/>
      <c r="AN1671" s="59" t="n"/>
      <c r="AO1671" s="59" t="n"/>
      <c r="AP1671" s="59" t="n"/>
      <c r="AQ1671" s="59" t="n"/>
      <c r="AR1671" s="59" t="n"/>
      <c r="AS1671" s="59" t="n"/>
      <c r="AT1671" s="59" t="n"/>
      <c r="AU1671" s="59" t="n"/>
      <c r="AV1671" s="59" t="n"/>
      <c r="AW1671" s="59" t="n"/>
      <c r="AX1671" s="59" t="n"/>
      <c r="AY1671" s="59" t="n"/>
      <c r="AZ1671" s="59" t="n"/>
      <c r="BA1671" s="59" t="n"/>
      <c r="BB1671" s="59" t="n"/>
      <c r="BC1671" s="59" t="n"/>
      <c r="BD1671" s="59" t="n"/>
      <c r="BE1671" s="59" t="n"/>
      <c r="BF1671" s="59" t="n"/>
      <c r="BG1671" s="59" t="n"/>
      <c r="BH1671" s="59" t="n"/>
      <c r="BI1671" s="59" t="n"/>
      <c r="BJ1671" s="59" t="n"/>
      <c r="BK1671" s="59" t="n"/>
      <c r="BL1671" s="59" t="n"/>
      <c r="BM1671" s="59" t="n"/>
      <c r="BN1671" s="59" t="n"/>
      <c r="BO1671" s="59" t="n"/>
      <c r="BP1671" s="59" t="n"/>
      <c r="BQ1671" s="59" t="n"/>
      <c r="BR1671" s="59" t="n"/>
      <c r="BS1671" s="59" t="n"/>
      <c r="BT1671" s="59" t="n"/>
      <c r="BU1671" s="59" t="n"/>
      <c r="BV1671" s="59" t="n"/>
      <c r="BW1671" s="59" t="n"/>
      <c r="BX1671" s="59" t="n"/>
      <c r="BY1671" s="59" t="n"/>
      <c r="BZ1671" s="59" t="n"/>
      <c r="CA1671" s="59" t="n"/>
      <c r="CB1671" s="59" t="n"/>
      <c r="CC1671" s="59" t="n"/>
      <c r="CD1671" s="59" t="n"/>
      <c r="CE1671" s="59" t="n"/>
      <c r="CF1671" s="59" t="n"/>
      <c r="CG1671" s="59" t="n"/>
      <c r="CH1671" s="59" t="n"/>
      <c r="CI1671" s="59" t="n"/>
      <c r="CJ1671" s="59" t="n"/>
      <c r="CK1671" s="59" t="n"/>
      <c r="CL1671" s="59" t="n"/>
      <c r="CM1671" s="59" t="n"/>
      <c r="CN1671" s="59" t="n"/>
      <c r="CO1671" s="59" t="n"/>
      <c r="CP1671" s="59" t="n"/>
      <c r="CQ1671" s="59" t="n"/>
      <c r="CR1671" s="59" t="n"/>
      <c r="CS1671" s="59" t="n"/>
      <c r="CT1671" s="59" t="n"/>
      <c r="CU1671" s="59" t="n"/>
      <c r="CV1671" s="59" t="n"/>
      <c r="CW1671" s="59" t="n"/>
      <c r="CX1671" s="59" t="n"/>
      <c r="CY1671" s="59" t="n"/>
      <c r="CZ1671" s="59" t="n"/>
    </row>
    <row r="1672">
      <c r="D1672" s="107" t="n"/>
      <c r="E1672" s="107" t="n"/>
      <c r="F1672" s="107" t="n"/>
      <c r="G1672" s="107" t="n"/>
      <c r="H1672" s="107" t="n"/>
      <c r="I1672" s="107" t="n"/>
      <c r="J1672" s="107" t="n"/>
      <c r="K1672" s="107" t="n"/>
      <c r="L1672" s="107" t="n"/>
      <c r="M1672" s="107" t="n"/>
      <c r="N1672" s="107" t="n"/>
      <c r="O1672" s="107" t="n"/>
      <c r="P1672" s="107" t="n"/>
      <c r="Q1672" s="107" t="n"/>
      <c r="R1672" s="107" t="n"/>
      <c r="S1672" s="107" t="n"/>
      <c r="T1672" s="107" t="n"/>
      <c r="U1672" s="107" t="n"/>
      <c r="V1672" s="107" t="n"/>
      <c r="W1672" s="107" t="n"/>
      <c r="X1672" s="107" t="n"/>
      <c r="Y1672" s="107" t="n"/>
      <c r="Z1672" s="107" t="n"/>
      <c r="AA1672" s="107" t="n"/>
      <c r="AB1672" s="107" t="n"/>
      <c r="AC1672" s="107" t="n"/>
      <c r="AD1672" s="107" t="n"/>
      <c r="AE1672" s="107" t="n"/>
      <c r="AF1672" s="107" t="n"/>
      <c r="AG1672" s="107" t="n"/>
      <c r="AH1672" s="107" t="n"/>
      <c r="AI1672" s="107" t="n"/>
      <c r="AJ1672" s="107" t="n"/>
      <c r="AK1672" s="107" t="n"/>
      <c r="AL1672" s="107" t="n"/>
      <c r="AM1672" s="107" t="n"/>
      <c r="AN1672" s="107" t="n"/>
      <c r="AO1672" s="107" t="n"/>
      <c r="AP1672" s="107" t="n"/>
      <c r="AQ1672" s="107" t="n"/>
      <c r="AR1672" s="107" t="n"/>
      <c r="AS1672" s="107" t="n"/>
      <c r="AT1672" s="107" t="n"/>
      <c r="AU1672" s="107" t="n"/>
      <c r="AV1672" s="107" t="n"/>
      <c r="AW1672" s="107" t="n"/>
      <c r="AX1672" s="107" t="n"/>
      <c r="AY1672" s="107" t="n"/>
      <c r="AZ1672" s="107" t="n"/>
      <c r="BA1672" s="107" t="n"/>
      <c r="BB1672" s="107" t="n"/>
      <c r="BC1672" s="107" t="n"/>
      <c r="BD1672" s="107" t="n"/>
      <c r="BE1672" s="107" t="n"/>
      <c r="BF1672" s="107" t="n"/>
      <c r="BG1672" s="107" t="n"/>
      <c r="BH1672" s="107" t="n"/>
      <c r="BI1672" s="107" t="n"/>
      <c r="BJ1672" s="107" t="n"/>
      <c r="BK1672" s="107" t="n"/>
      <c r="BL1672" s="107" t="n"/>
      <c r="BM1672" s="107" t="n"/>
      <c r="BN1672" s="107" t="n"/>
      <c r="BO1672" s="107" t="n"/>
      <c r="BP1672" s="107" t="n"/>
      <c r="BQ1672" s="107" t="n"/>
      <c r="BR1672" s="107" t="n"/>
      <c r="BS1672" s="107" t="n"/>
      <c r="BT1672" s="107" t="n"/>
      <c r="BU1672" s="107" t="n"/>
      <c r="BV1672" s="107" t="n"/>
      <c r="BW1672" s="107" t="n"/>
      <c r="BX1672" s="107" t="n"/>
      <c r="BY1672" s="107" t="n"/>
      <c r="BZ1672" s="107" t="n"/>
      <c r="CA1672" s="107" t="n"/>
      <c r="CB1672" s="107" t="n"/>
      <c r="CC1672" s="107" t="n"/>
      <c r="CD1672" s="107" t="n"/>
      <c r="CE1672" s="107" t="n"/>
      <c r="CF1672" s="107" t="n"/>
      <c r="CG1672" s="107" t="n"/>
      <c r="CH1672" s="107" t="n"/>
      <c r="CI1672" s="107" t="n"/>
      <c r="CJ1672" s="107" t="n"/>
      <c r="CK1672" s="107" t="n"/>
      <c r="CL1672" s="107" t="n"/>
      <c r="CM1672" s="107" t="n"/>
      <c r="CN1672" s="107" t="n"/>
      <c r="CO1672" s="107" t="n"/>
      <c r="CP1672" s="107" t="n"/>
      <c r="CQ1672" s="107" t="n"/>
      <c r="CR1672" s="107" t="n"/>
      <c r="CS1672" s="107" t="n"/>
      <c r="CT1672" s="107" t="n"/>
      <c r="CU1672" s="107" t="n"/>
      <c r="CV1672" s="107" t="n"/>
      <c r="CW1672" s="107" t="n"/>
      <c r="CX1672" s="107" t="n"/>
      <c r="CY1672" s="107" t="n"/>
      <c r="CZ1672" s="107" t="n"/>
    </row>
    <row r="1675">
      <c r="A1675" s="2">
        <f>IF($A1668="","","   projections")</f>
        <v/>
      </c>
      <c r="B1675" s="68">
        <f>IF($A1668="",0,COUNT($E1676:$CZ1676))</f>
        <v/>
      </c>
      <c r="C1675" s="69">
        <f>IF($B1675=0,0,MAX($E1676:$CZ1676))</f>
        <v/>
      </c>
      <c r="D1675" s="58">
        <f>_xll.BDS($A1668,'Field Check'!$C$42,"headers=y","startcol=1","endcol=3","dir=h","cols=20;rows=3")</f>
        <v/>
      </c>
      <c r="E1675" s="59" t="n">
        <v>46258</v>
      </c>
      <c r="F1675" s="59" t="n">
        <v>46437</v>
      </c>
      <c r="G1675" s="59" t="n">
        <v>46622</v>
      </c>
      <c r="H1675" s="59" t="n">
        <v>46801</v>
      </c>
      <c r="I1675" s="59" t="n">
        <v>46993</v>
      </c>
      <c r="J1675" s="59" t="n">
        <v>47165</v>
      </c>
      <c r="K1675" s="59" t="n">
        <v>47357</v>
      </c>
      <c r="L1675" s="59" t="n">
        <v>47536</v>
      </c>
      <c r="M1675" s="59" t="n">
        <v>47721</v>
      </c>
      <c r="N1675" s="59" t="n">
        <v>47900</v>
      </c>
      <c r="O1675" s="59" t="n">
        <v>48085</v>
      </c>
      <c r="P1675" s="59" t="n">
        <v>48264</v>
      </c>
      <c r="Q1675" s="59" t="n">
        <v>48449</v>
      </c>
      <c r="R1675" s="59" t="n">
        <v>48628</v>
      </c>
      <c r="S1675" s="59" t="n">
        <v>48820</v>
      </c>
      <c r="T1675" s="59" t="n">
        <v>48992</v>
      </c>
      <c r="U1675" s="59" t="n">
        <v>49184</v>
      </c>
      <c r="V1675" s="59" t="n">
        <v>49363</v>
      </c>
      <c r="W1675" s="59" t="n">
        <v>49555</v>
      </c>
      <c r="X1675" s="59" t="n"/>
      <c r="Y1675" s="59" t="n"/>
      <c r="Z1675" s="59" t="n"/>
      <c r="AA1675" s="59" t="n"/>
      <c r="AB1675" s="59" t="n"/>
      <c r="AC1675" s="59" t="n"/>
      <c r="AD1675" s="59" t="n"/>
      <c r="AE1675" s="59" t="n"/>
      <c r="AF1675" s="59" t="n"/>
      <c r="AG1675" s="59" t="n"/>
      <c r="AH1675" s="59" t="n"/>
      <c r="AI1675" s="59" t="n"/>
      <c r="AJ1675" s="59" t="n"/>
      <c r="AK1675" s="59" t="n"/>
      <c r="AL1675" s="59" t="n"/>
      <c r="AM1675" s="59" t="n"/>
      <c r="AN1675" s="59" t="n"/>
      <c r="AO1675" s="59" t="n"/>
      <c r="AP1675" s="59" t="n"/>
      <c r="AQ1675" s="59" t="n"/>
      <c r="AR1675" s="59" t="n"/>
      <c r="AS1675" s="59" t="n"/>
      <c r="AT1675" s="59" t="n"/>
      <c r="AU1675" s="59" t="n"/>
      <c r="AV1675" s="59" t="n"/>
      <c r="AW1675" s="59" t="n"/>
      <c r="AX1675" s="59" t="n"/>
      <c r="AY1675" s="59" t="n"/>
      <c r="AZ1675" s="59" t="n"/>
      <c r="BA1675" s="59" t="n"/>
      <c r="BB1675" s="59" t="n"/>
      <c r="BC1675" s="59" t="n"/>
      <c r="BD1675" s="59" t="n"/>
      <c r="BE1675" s="59" t="n"/>
      <c r="BF1675" s="59" t="n"/>
      <c r="BG1675" s="59" t="n"/>
      <c r="BH1675" s="59" t="n"/>
      <c r="BI1675" s="59" t="n"/>
      <c r="BJ1675" s="59" t="n"/>
      <c r="BK1675" s="59" t="n"/>
      <c r="BL1675" s="59" t="n"/>
      <c r="BM1675" s="59" t="n"/>
      <c r="BN1675" s="59" t="n"/>
      <c r="BO1675" s="59" t="n"/>
      <c r="BP1675" s="59" t="n"/>
      <c r="BQ1675" s="59" t="n"/>
      <c r="BR1675" s="59" t="n"/>
      <c r="BS1675" s="59" t="n"/>
      <c r="BT1675" s="59" t="n"/>
      <c r="BU1675" s="59" t="n"/>
      <c r="BV1675" s="59" t="n"/>
      <c r="BW1675" s="59" t="n"/>
      <c r="BX1675" s="59" t="n"/>
      <c r="BY1675" s="59" t="n"/>
      <c r="BZ1675" s="59" t="n"/>
      <c r="CA1675" s="59" t="n"/>
      <c r="CB1675" s="59" t="n"/>
      <c r="CC1675" s="59" t="n"/>
      <c r="CD1675" s="59" t="n"/>
      <c r="CE1675" s="59" t="n"/>
      <c r="CF1675" s="59" t="n"/>
      <c r="CG1675" s="59" t="n"/>
      <c r="CH1675" s="59" t="n"/>
      <c r="CI1675" s="59" t="n"/>
      <c r="CJ1675" s="59" t="n"/>
      <c r="CK1675" s="59" t="n"/>
      <c r="CL1675" s="59" t="n"/>
      <c r="CM1675" s="59" t="n"/>
      <c r="CN1675" s="59" t="n"/>
      <c r="CO1675" s="59" t="n"/>
      <c r="CP1675" s="59" t="n"/>
      <c r="CQ1675" s="59" t="n"/>
      <c r="CR1675" s="59" t="n"/>
      <c r="CS1675" s="59" t="n"/>
      <c r="CT1675" s="59" t="n"/>
      <c r="CU1675" s="59" t="n"/>
      <c r="CV1675" s="59" t="n"/>
      <c r="CW1675" s="59" t="n"/>
      <c r="CX1675" s="59" t="n"/>
      <c r="CY1675" s="59" t="n"/>
      <c r="CZ1675" s="59" t="n"/>
    </row>
    <row r="1676">
      <c r="D1676" s="59" t="inlineStr">
        <is>
          <t>Ex-Date</t>
        </is>
      </c>
      <c r="E1676" s="59" t="n">
        <v>46275</v>
      </c>
      <c r="F1676" s="59" t="n">
        <v>46461</v>
      </c>
      <c r="G1676" s="59" t="n">
        <v>46639</v>
      </c>
      <c r="H1676" s="59" t="n">
        <v>46825</v>
      </c>
      <c r="I1676" s="59" t="n">
        <v>47010</v>
      </c>
      <c r="J1676" s="59" t="n">
        <v>47189</v>
      </c>
      <c r="K1676" s="59" t="n">
        <v>47374</v>
      </c>
      <c r="L1676" s="59" t="n">
        <v>47560</v>
      </c>
      <c r="M1676" s="59" t="n">
        <v>47738</v>
      </c>
      <c r="N1676" s="59" t="n">
        <v>47924</v>
      </c>
      <c r="O1676" s="59" t="n">
        <v>48102</v>
      </c>
      <c r="P1676" s="59" t="n">
        <v>48288</v>
      </c>
      <c r="Q1676" s="59" t="n">
        <v>48466</v>
      </c>
      <c r="R1676" s="59" t="n">
        <v>48652</v>
      </c>
      <c r="S1676" s="59" t="n">
        <v>48837</v>
      </c>
      <c r="T1676" s="59" t="n">
        <v>49016</v>
      </c>
      <c r="U1676" s="59" t="n">
        <v>49201</v>
      </c>
      <c r="V1676" s="59" t="n">
        <v>49387</v>
      </c>
      <c r="W1676" s="59" t="n">
        <v>49572</v>
      </c>
      <c r="X1676" s="59" t="n"/>
      <c r="Y1676" s="59" t="n"/>
      <c r="Z1676" s="59" t="n"/>
      <c r="AA1676" s="59" t="n"/>
      <c r="AB1676" s="59" t="n"/>
      <c r="AC1676" s="59" t="n"/>
      <c r="AD1676" s="59" t="n"/>
      <c r="AE1676" s="59" t="n"/>
      <c r="AF1676" s="59" t="n"/>
      <c r="AG1676" s="59" t="n"/>
      <c r="AH1676" s="59" t="n"/>
      <c r="AI1676" s="59" t="n"/>
      <c r="AJ1676" s="59" t="n"/>
      <c r="AK1676" s="59" t="n"/>
      <c r="AL1676" s="59" t="n"/>
      <c r="AM1676" s="59" t="n"/>
      <c r="AN1676" s="59" t="n"/>
      <c r="AO1676" s="59" t="n"/>
      <c r="AP1676" s="59" t="n"/>
      <c r="AQ1676" s="59" t="n"/>
      <c r="AR1676" s="59" t="n"/>
      <c r="AS1676" s="59" t="n"/>
      <c r="AT1676" s="59" t="n"/>
      <c r="AU1676" s="59" t="n"/>
      <c r="AV1676" s="59" t="n"/>
      <c r="AW1676" s="59" t="n"/>
      <c r="AX1676" s="59" t="n"/>
      <c r="AY1676" s="59" t="n"/>
      <c r="AZ1676" s="59" t="n"/>
      <c r="BA1676" s="59" t="n"/>
      <c r="BB1676" s="59" t="n"/>
      <c r="BC1676" s="59" t="n"/>
      <c r="BD1676" s="59" t="n"/>
      <c r="BE1676" s="59" t="n"/>
      <c r="BF1676" s="59" t="n"/>
      <c r="BG1676" s="59" t="n"/>
      <c r="BH1676" s="59" t="n"/>
      <c r="BI1676" s="59" t="n"/>
      <c r="BJ1676" s="59" t="n"/>
      <c r="BK1676" s="59" t="n"/>
      <c r="BL1676" s="59" t="n"/>
      <c r="BM1676" s="59" t="n"/>
      <c r="BN1676" s="59" t="n"/>
      <c r="BO1676" s="59" t="n"/>
      <c r="BP1676" s="59" t="n"/>
      <c r="BQ1676" s="59" t="n"/>
      <c r="BR1676" s="59" t="n"/>
      <c r="BS1676" s="59" t="n"/>
      <c r="BT1676" s="59" t="n"/>
      <c r="BU1676" s="59" t="n"/>
      <c r="BV1676" s="59" t="n"/>
      <c r="BW1676" s="59" t="n"/>
      <c r="BX1676" s="59" t="n"/>
      <c r="BY1676" s="59" t="n"/>
      <c r="BZ1676" s="59" t="n"/>
      <c r="CA1676" s="59" t="n"/>
      <c r="CB1676" s="59" t="n"/>
      <c r="CC1676" s="59" t="n"/>
      <c r="CD1676" s="59" t="n"/>
      <c r="CE1676" s="59" t="n"/>
      <c r="CF1676" s="59" t="n"/>
      <c r="CG1676" s="59" t="n"/>
      <c r="CH1676" s="59" t="n"/>
      <c r="CI1676" s="59" t="n"/>
      <c r="CJ1676" s="59" t="n"/>
      <c r="CK1676" s="59" t="n"/>
      <c r="CL1676" s="59" t="n"/>
      <c r="CM1676" s="59" t="n"/>
      <c r="CN1676" s="59" t="n"/>
      <c r="CO1676" s="59" t="n"/>
      <c r="CP1676" s="59" t="n"/>
      <c r="CQ1676" s="59" t="n"/>
      <c r="CR1676" s="59" t="n"/>
      <c r="CS1676" s="59" t="n"/>
      <c r="CT1676" s="59" t="n"/>
      <c r="CU1676" s="59" t="n"/>
      <c r="CV1676" s="59" t="n"/>
      <c r="CW1676" s="59" t="n"/>
      <c r="CX1676" s="59" t="n"/>
      <c r="CY1676" s="59" t="n"/>
      <c r="CZ1676" s="59" t="n"/>
    </row>
    <row r="1677">
      <c r="D1677" s="107" t="inlineStr">
        <is>
          <t>Amount Per Share</t>
        </is>
      </c>
      <c r="E1677" s="107" t="n">
        <v>0.02</v>
      </c>
      <c r="F1677" s="107" t="n">
        <v>0.03</v>
      </c>
      <c r="G1677" s="107" t="n">
        <v>0.04</v>
      </c>
      <c r="H1677" s="107" t="n">
        <v>0.04</v>
      </c>
      <c r="I1677" s="107" t="n">
        <v>0.04</v>
      </c>
      <c r="J1677" s="107" t="n">
        <v>0.05</v>
      </c>
      <c r="K1677" s="107" t="n">
        <v>0.05</v>
      </c>
      <c r="L1677" s="107" t="n">
        <v>0.06</v>
      </c>
      <c r="M1677" s="107" t="n">
        <v>0.06</v>
      </c>
      <c r="N1677" s="107" t="n">
        <v>0.07000000000000001</v>
      </c>
      <c r="O1677" s="107" t="n">
        <v>0.07000000000000001</v>
      </c>
      <c r="P1677" s="107" t="n">
        <v>0.07000000000000001</v>
      </c>
      <c r="Q1677" s="107" t="n">
        <v>0.07000000000000001</v>
      </c>
      <c r="R1677" s="107" t="n">
        <v>0.07000000000000001</v>
      </c>
      <c r="S1677" s="107" t="n">
        <v>0.07000000000000001</v>
      </c>
      <c r="T1677" s="107" t="n">
        <v>0.07000000000000001</v>
      </c>
      <c r="U1677" s="107" t="n">
        <v>0.07000000000000001</v>
      </c>
      <c r="V1677" s="107" t="n">
        <v>0.07000000000000001</v>
      </c>
      <c r="W1677" s="107" t="n">
        <v>0.07000000000000001</v>
      </c>
      <c r="X1677" s="107" t="n"/>
      <c r="Y1677" s="107" t="n"/>
      <c r="Z1677" s="107" t="n"/>
      <c r="AA1677" s="107" t="n"/>
      <c r="AB1677" s="107" t="n"/>
      <c r="AC1677" s="107" t="n"/>
      <c r="AD1677" s="107" t="n"/>
      <c r="AE1677" s="107" t="n"/>
      <c r="AF1677" s="107" t="n"/>
      <c r="AG1677" s="107" t="n"/>
      <c r="AH1677" s="107" t="n"/>
      <c r="AI1677" s="107" t="n"/>
      <c r="AJ1677" s="107" t="n"/>
      <c r="AK1677" s="107" t="n"/>
      <c r="AL1677" s="107" t="n"/>
      <c r="AM1677" s="107" t="n"/>
      <c r="AN1677" s="107" t="n"/>
      <c r="AO1677" s="107" t="n"/>
      <c r="AP1677" s="107" t="n"/>
      <c r="AQ1677" s="107" t="n"/>
      <c r="AR1677" s="107" t="n"/>
      <c r="AS1677" s="107" t="n"/>
      <c r="AT1677" s="107" t="n"/>
      <c r="AU1677" s="107" t="n"/>
      <c r="AV1677" s="107" t="n"/>
      <c r="AW1677" s="107" t="n"/>
      <c r="AX1677" s="107" t="n"/>
      <c r="AY1677" s="107" t="n"/>
      <c r="AZ1677" s="107" t="n"/>
      <c r="BA1677" s="107" t="n"/>
      <c r="BB1677" s="107" t="n"/>
      <c r="BC1677" s="107" t="n"/>
      <c r="BD1677" s="107" t="n"/>
      <c r="BE1677" s="107" t="n"/>
      <c r="BF1677" s="107" t="n"/>
      <c r="BG1677" s="107" t="n"/>
      <c r="BH1677" s="107" t="n"/>
      <c r="BI1677" s="107" t="n"/>
      <c r="BJ1677" s="107" t="n"/>
      <c r="BK1677" s="107" t="n"/>
      <c r="BL1677" s="107" t="n"/>
      <c r="BM1677" s="107" t="n"/>
      <c r="BN1677" s="107" t="n"/>
      <c r="BO1677" s="107" t="n"/>
      <c r="BP1677" s="107" t="n"/>
      <c r="BQ1677" s="107" t="n"/>
      <c r="BR1677" s="107" t="n"/>
      <c r="BS1677" s="107" t="n"/>
      <c r="BT1677" s="107" t="n"/>
      <c r="BU1677" s="107" t="n"/>
      <c r="BV1677" s="107" t="n"/>
      <c r="BW1677" s="107" t="n"/>
      <c r="BX1677" s="107" t="n"/>
      <c r="BY1677" s="107" t="n"/>
      <c r="BZ1677" s="107" t="n"/>
      <c r="CA1677" s="107" t="n"/>
      <c r="CB1677" s="107" t="n"/>
      <c r="CC1677" s="107" t="n"/>
      <c r="CD1677" s="107" t="n"/>
      <c r="CE1677" s="107" t="n"/>
      <c r="CF1677" s="107" t="n"/>
      <c r="CG1677" s="107" t="n"/>
      <c r="CH1677" s="107" t="n"/>
      <c r="CI1677" s="107" t="n"/>
      <c r="CJ1677" s="107" t="n"/>
      <c r="CK1677" s="107" t="n"/>
      <c r="CL1677" s="107" t="n"/>
      <c r="CM1677" s="107" t="n"/>
      <c r="CN1677" s="107" t="n"/>
      <c r="CO1677" s="107" t="n"/>
      <c r="CP1677" s="107" t="n"/>
      <c r="CQ1677" s="107" t="n"/>
      <c r="CR1677" s="107" t="n"/>
      <c r="CS1677" s="107" t="n"/>
      <c r="CT1677" s="107" t="n"/>
      <c r="CU1677" s="107" t="n"/>
      <c r="CV1677" s="107" t="n"/>
      <c r="CW1677" s="107" t="n"/>
      <c r="CX1677" s="107" t="n"/>
      <c r="CY1677" s="107" t="n"/>
      <c r="CZ1677" s="107" t="n"/>
    </row>
    <row r="1679">
      <c r="A1679" s="126">
        <f>IF('AS51'!$C$158="","",'AS51'!$C$158)</f>
        <v/>
      </c>
      <c r="B1679" s="68">
        <f>IF($A1679="",0,COUNT($E1680:$CZ1680))</f>
        <v/>
      </c>
      <c r="C1679" s="69">
        <f>IF($B1679=0,0,MAX($E1680:$CZ1680))</f>
        <v/>
      </c>
      <c r="D1679" s="58">
        <f>_xll.BDS($A1679,'Field Check'!$C$44,"headers=y","startcol=1","endcol=7","dir=h","DVD_START_DT",'Field Check'!$C$59,"DVD_END_DT",'Field Check'!$D$59)</f>
        <v/>
      </c>
      <c r="E1679" s="59" t="n"/>
      <c r="F1679" s="59" t="n"/>
      <c r="G1679" s="59" t="n"/>
      <c r="H1679" s="59" t="n"/>
      <c r="I1679" s="59" t="n"/>
      <c r="J1679" s="59" t="n"/>
      <c r="K1679" s="59" t="n"/>
      <c r="L1679" s="59" t="n"/>
      <c r="M1679" s="59" t="n"/>
      <c r="N1679" s="59" t="n"/>
      <c r="O1679" s="59" t="n"/>
      <c r="P1679" s="59" t="n"/>
      <c r="Q1679" s="59" t="n"/>
      <c r="R1679" s="59" t="n"/>
      <c r="S1679" s="59" t="n"/>
      <c r="T1679" s="59" t="n"/>
      <c r="U1679" s="59" t="n"/>
      <c r="V1679" s="59" t="n"/>
      <c r="W1679" s="59" t="n"/>
      <c r="X1679" s="59" t="n"/>
      <c r="Y1679" s="59" t="n"/>
      <c r="Z1679" s="59" t="n"/>
      <c r="AA1679" s="59" t="n"/>
      <c r="AB1679" s="59" t="n"/>
      <c r="AC1679" s="59" t="n"/>
      <c r="AD1679" s="59" t="n"/>
      <c r="AE1679" s="59" t="n"/>
      <c r="AF1679" s="59" t="n"/>
      <c r="AG1679" s="59" t="n"/>
      <c r="AH1679" s="59" t="n"/>
      <c r="AI1679" s="59" t="n"/>
      <c r="AJ1679" s="59" t="n"/>
      <c r="AK1679" s="59" t="n"/>
      <c r="AL1679" s="59" t="n"/>
      <c r="AM1679" s="59" t="n"/>
      <c r="AN1679" s="59" t="n"/>
      <c r="AO1679" s="59" t="n"/>
      <c r="AP1679" s="59" t="n"/>
      <c r="AQ1679" s="59" t="n"/>
      <c r="AR1679" s="59" t="n"/>
      <c r="AS1679" s="59" t="n"/>
      <c r="AT1679" s="59" t="n"/>
      <c r="AU1679" s="59" t="n"/>
      <c r="AV1679" s="59" t="n"/>
      <c r="AW1679" s="59" t="n"/>
      <c r="AX1679" s="59" t="n"/>
      <c r="AY1679" s="59" t="n"/>
      <c r="AZ1679" s="59" t="n"/>
      <c r="BA1679" s="59" t="n"/>
      <c r="BB1679" s="59" t="n"/>
      <c r="BC1679" s="59" t="n"/>
      <c r="BD1679" s="59" t="n"/>
      <c r="BE1679" s="59" t="n"/>
      <c r="BF1679" s="59" t="n"/>
      <c r="BG1679" s="59" t="n"/>
      <c r="BH1679" s="59" t="n"/>
      <c r="BI1679" s="59" t="n"/>
      <c r="BJ1679" s="59" t="n"/>
      <c r="BK1679" s="59" t="n"/>
      <c r="BL1679" s="59" t="n"/>
      <c r="BM1679" s="59" t="n"/>
      <c r="BN1679" s="59" t="n"/>
      <c r="BO1679" s="59" t="n"/>
      <c r="BP1679" s="59" t="n"/>
      <c r="BQ1679" s="59" t="n"/>
      <c r="BR1679" s="59" t="n"/>
      <c r="BS1679" s="59" t="n"/>
      <c r="BT1679" s="59" t="n"/>
      <c r="BU1679" s="59" t="n"/>
      <c r="BV1679" s="59" t="n"/>
      <c r="BW1679" s="59" t="n"/>
      <c r="BX1679" s="59" t="n"/>
      <c r="BY1679" s="59" t="n"/>
      <c r="BZ1679" s="59" t="n"/>
      <c r="CA1679" s="59" t="n"/>
      <c r="CB1679" s="59" t="n"/>
      <c r="CC1679" s="59" t="n"/>
      <c r="CD1679" s="59" t="n"/>
      <c r="CE1679" s="59" t="n"/>
      <c r="CF1679" s="59" t="n"/>
      <c r="CG1679" s="59" t="n"/>
      <c r="CH1679" s="59" t="n"/>
      <c r="CI1679" s="59" t="n"/>
      <c r="CJ1679" s="59" t="n"/>
      <c r="CK1679" s="59" t="n"/>
      <c r="CL1679" s="59" t="n"/>
      <c r="CM1679" s="59" t="n"/>
      <c r="CN1679" s="59" t="n"/>
      <c r="CO1679" s="59" t="n"/>
      <c r="CP1679" s="59" t="n"/>
      <c r="CQ1679" s="59" t="n"/>
      <c r="CR1679" s="59" t="n"/>
      <c r="CS1679" s="59" t="n"/>
      <c r="CT1679" s="59" t="n"/>
      <c r="CU1679" s="59" t="n"/>
      <c r="CV1679" s="59" t="n"/>
      <c r="CW1679" s="59" t="n"/>
      <c r="CX1679" s="59" t="n"/>
      <c r="CY1679" s="59" t="n"/>
      <c r="CZ1679" s="59" t="n"/>
    </row>
    <row r="1680">
      <c r="D1680" s="59" t="n"/>
      <c r="E1680" s="59" t="n"/>
      <c r="F1680" s="59" t="n"/>
      <c r="G1680" s="59" t="n"/>
      <c r="H1680" s="59" t="n"/>
      <c r="I1680" s="59" t="n"/>
      <c r="J1680" s="59" t="n"/>
      <c r="K1680" s="59" t="n"/>
      <c r="L1680" s="59" t="n"/>
      <c r="M1680" s="59" t="n"/>
      <c r="N1680" s="59" t="n"/>
      <c r="O1680" s="59" t="n"/>
      <c r="P1680" s="59" t="n"/>
      <c r="Q1680" s="59" t="n"/>
      <c r="R1680" s="59" t="n"/>
      <c r="S1680" s="59" t="n"/>
      <c r="T1680" s="59" t="n"/>
      <c r="U1680" s="59" t="n"/>
      <c r="V1680" s="59" t="n"/>
      <c r="W1680" s="59" t="n"/>
      <c r="X1680" s="59" t="n"/>
      <c r="Y1680" s="59" t="n"/>
      <c r="Z1680" s="59" t="n"/>
      <c r="AA1680" s="59" t="n"/>
      <c r="AB1680" s="59" t="n"/>
      <c r="AC1680" s="59" t="n"/>
      <c r="AD1680" s="59" t="n"/>
      <c r="AE1680" s="59" t="n"/>
      <c r="AF1680" s="59" t="n"/>
      <c r="AG1680" s="59" t="n"/>
      <c r="AH1680" s="59" t="n"/>
      <c r="AI1680" s="59" t="n"/>
      <c r="AJ1680" s="59" t="n"/>
      <c r="AK1680" s="59" t="n"/>
      <c r="AL1680" s="59" t="n"/>
      <c r="AM1680" s="59" t="n"/>
      <c r="AN1680" s="59" t="n"/>
      <c r="AO1680" s="59" t="n"/>
      <c r="AP1680" s="59" t="n"/>
      <c r="AQ1680" s="59" t="n"/>
      <c r="AR1680" s="59" t="n"/>
      <c r="AS1680" s="59" t="n"/>
      <c r="AT1680" s="59" t="n"/>
      <c r="AU1680" s="59" t="n"/>
      <c r="AV1680" s="59" t="n"/>
      <c r="AW1680" s="59" t="n"/>
      <c r="AX1680" s="59" t="n"/>
      <c r="AY1680" s="59" t="n"/>
      <c r="AZ1680" s="59" t="n"/>
      <c r="BA1680" s="59" t="n"/>
      <c r="BB1680" s="59" t="n"/>
      <c r="BC1680" s="59" t="n"/>
      <c r="BD1680" s="59" t="n"/>
      <c r="BE1680" s="59" t="n"/>
      <c r="BF1680" s="59" t="n"/>
      <c r="BG1680" s="59" t="n"/>
      <c r="BH1680" s="59" t="n"/>
      <c r="BI1680" s="59" t="n"/>
      <c r="BJ1680" s="59" t="n"/>
      <c r="BK1680" s="59" t="n"/>
      <c r="BL1680" s="59" t="n"/>
      <c r="BM1680" s="59" t="n"/>
      <c r="BN1680" s="59" t="n"/>
      <c r="BO1680" s="59" t="n"/>
      <c r="BP1680" s="59" t="n"/>
      <c r="BQ1680" s="59" t="n"/>
      <c r="BR1680" s="59" t="n"/>
      <c r="BS1680" s="59" t="n"/>
      <c r="BT1680" s="59" t="n"/>
      <c r="BU1680" s="59" t="n"/>
      <c r="BV1680" s="59" t="n"/>
      <c r="BW1680" s="59" t="n"/>
      <c r="BX1680" s="59" t="n"/>
      <c r="BY1680" s="59" t="n"/>
      <c r="BZ1680" s="59" t="n"/>
      <c r="CA1680" s="59" t="n"/>
      <c r="CB1680" s="59" t="n"/>
      <c r="CC1680" s="59" t="n"/>
      <c r="CD1680" s="59" t="n"/>
      <c r="CE1680" s="59" t="n"/>
      <c r="CF1680" s="59" t="n"/>
      <c r="CG1680" s="59" t="n"/>
      <c r="CH1680" s="59" t="n"/>
      <c r="CI1680" s="59" t="n"/>
      <c r="CJ1680" s="59" t="n"/>
      <c r="CK1680" s="59" t="n"/>
      <c r="CL1680" s="59" t="n"/>
      <c r="CM1680" s="59" t="n"/>
      <c r="CN1680" s="59" t="n"/>
      <c r="CO1680" s="59" t="n"/>
      <c r="CP1680" s="59" t="n"/>
      <c r="CQ1680" s="59" t="n"/>
      <c r="CR1680" s="59" t="n"/>
      <c r="CS1680" s="59" t="n"/>
      <c r="CT1680" s="59" t="n"/>
      <c r="CU1680" s="59" t="n"/>
      <c r="CV1680" s="59" t="n"/>
      <c r="CW1680" s="59" t="n"/>
      <c r="CX1680" s="59" t="n"/>
      <c r="CY1680" s="59" t="n"/>
      <c r="CZ1680" s="59" t="n"/>
    </row>
    <row r="1681">
      <c r="D1681" s="59" t="n"/>
      <c r="E1681" s="59" t="n"/>
      <c r="F1681" s="59" t="n"/>
      <c r="G1681" s="59" t="n"/>
      <c r="H1681" s="59" t="n"/>
      <c r="I1681" s="59" t="n"/>
      <c r="J1681" s="59" t="n"/>
      <c r="K1681" s="59" t="n"/>
      <c r="L1681" s="59" t="n"/>
      <c r="M1681" s="59" t="n"/>
      <c r="N1681" s="59" t="n"/>
      <c r="O1681" s="59" t="n"/>
      <c r="P1681" s="59" t="n"/>
      <c r="Q1681" s="59" t="n"/>
      <c r="R1681" s="59" t="n"/>
      <c r="S1681" s="59" t="n"/>
      <c r="T1681" s="59" t="n"/>
      <c r="U1681" s="59" t="n"/>
      <c r="V1681" s="59" t="n"/>
      <c r="W1681" s="59" t="n"/>
      <c r="X1681" s="59" t="n"/>
      <c r="Y1681" s="59" t="n"/>
      <c r="Z1681" s="59" t="n"/>
      <c r="AA1681" s="59" t="n"/>
      <c r="AB1681" s="59" t="n"/>
      <c r="AC1681" s="59" t="n"/>
      <c r="AD1681" s="59" t="n"/>
      <c r="AE1681" s="59" t="n"/>
      <c r="AF1681" s="59" t="n"/>
      <c r="AG1681" s="59" t="n"/>
      <c r="AH1681" s="59" t="n"/>
      <c r="AI1681" s="59" t="n"/>
      <c r="AJ1681" s="59" t="n"/>
      <c r="AK1681" s="59" t="n"/>
      <c r="AL1681" s="59" t="n"/>
      <c r="AM1681" s="59" t="n"/>
      <c r="AN1681" s="59" t="n"/>
      <c r="AO1681" s="59" t="n"/>
      <c r="AP1681" s="59" t="n"/>
      <c r="AQ1681" s="59" t="n"/>
      <c r="AR1681" s="59" t="n"/>
      <c r="AS1681" s="59" t="n"/>
      <c r="AT1681" s="59" t="n"/>
      <c r="AU1681" s="59" t="n"/>
      <c r="AV1681" s="59" t="n"/>
      <c r="AW1681" s="59" t="n"/>
      <c r="AX1681" s="59" t="n"/>
      <c r="AY1681" s="59" t="n"/>
      <c r="AZ1681" s="59" t="n"/>
      <c r="BA1681" s="59" t="n"/>
      <c r="BB1681" s="59" t="n"/>
      <c r="BC1681" s="59" t="n"/>
      <c r="BD1681" s="59" t="n"/>
      <c r="BE1681" s="59" t="n"/>
      <c r="BF1681" s="59" t="n"/>
      <c r="BG1681" s="59" t="n"/>
      <c r="BH1681" s="59" t="n"/>
      <c r="BI1681" s="59" t="n"/>
      <c r="BJ1681" s="59" t="n"/>
      <c r="BK1681" s="59" t="n"/>
      <c r="BL1681" s="59" t="n"/>
      <c r="BM1681" s="59" t="n"/>
      <c r="BN1681" s="59" t="n"/>
      <c r="BO1681" s="59" t="n"/>
      <c r="BP1681" s="59" t="n"/>
      <c r="BQ1681" s="59" t="n"/>
      <c r="BR1681" s="59" t="n"/>
      <c r="BS1681" s="59" t="n"/>
      <c r="BT1681" s="59" t="n"/>
      <c r="BU1681" s="59" t="n"/>
      <c r="BV1681" s="59" t="n"/>
      <c r="BW1681" s="59" t="n"/>
      <c r="BX1681" s="59" t="n"/>
      <c r="BY1681" s="59" t="n"/>
      <c r="BZ1681" s="59" t="n"/>
      <c r="CA1681" s="59" t="n"/>
      <c r="CB1681" s="59" t="n"/>
      <c r="CC1681" s="59" t="n"/>
      <c r="CD1681" s="59" t="n"/>
      <c r="CE1681" s="59" t="n"/>
      <c r="CF1681" s="59" t="n"/>
      <c r="CG1681" s="59" t="n"/>
      <c r="CH1681" s="59" t="n"/>
      <c r="CI1681" s="59" t="n"/>
      <c r="CJ1681" s="59" t="n"/>
      <c r="CK1681" s="59" t="n"/>
      <c r="CL1681" s="59" t="n"/>
      <c r="CM1681" s="59" t="n"/>
      <c r="CN1681" s="59" t="n"/>
      <c r="CO1681" s="59" t="n"/>
      <c r="CP1681" s="59" t="n"/>
      <c r="CQ1681" s="59" t="n"/>
      <c r="CR1681" s="59" t="n"/>
      <c r="CS1681" s="59" t="n"/>
      <c r="CT1681" s="59" t="n"/>
      <c r="CU1681" s="59" t="n"/>
      <c r="CV1681" s="59" t="n"/>
      <c r="CW1681" s="59" t="n"/>
      <c r="CX1681" s="59" t="n"/>
      <c r="CY1681" s="59" t="n"/>
      <c r="CZ1681" s="59" t="n"/>
    </row>
    <row r="1682">
      <c r="D1682" s="59" t="n"/>
      <c r="E1682" s="59" t="n"/>
      <c r="F1682" s="59" t="n"/>
      <c r="G1682" s="59" t="n"/>
      <c r="H1682" s="59" t="n"/>
      <c r="I1682" s="59" t="n"/>
      <c r="J1682" s="59" t="n"/>
      <c r="K1682" s="59" t="n"/>
      <c r="L1682" s="59" t="n"/>
      <c r="M1682" s="59" t="n"/>
      <c r="N1682" s="59" t="n"/>
      <c r="O1682" s="59" t="n"/>
      <c r="P1682" s="59" t="n"/>
      <c r="Q1682" s="59" t="n"/>
      <c r="R1682" s="59" t="n"/>
      <c r="S1682" s="59" t="n"/>
      <c r="T1682" s="59" t="n"/>
      <c r="U1682" s="59" t="n"/>
      <c r="V1682" s="59" t="n"/>
      <c r="W1682" s="59" t="n"/>
      <c r="X1682" s="59" t="n"/>
      <c r="Y1682" s="59" t="n"/>
      <c r="Z1682" s="59" t="n"/>
      <c r="AA1682" s="59" t="n"/>
      <c r="AB1682" s="59" t="n"/>
      <c r="AC1682" s="59" t="n"/>
      <c r="AD1682" s="59" t="n"/>
      <c r="AE1682" s="59" t="n"/>
      <c r="AF1682" s="59" t="n"/>
      <c r="AG1682" s="59" t="n"/>
      <c r="AH1682" s="59" t="n"/>
      <c r="AI1682" s="59" t="n"/>
      <c r="AJ1682" s="59" t="n"/>
      <c r="AK1682" s="59" t="n"/>
      <c r="AL1682" s="59" t="n"/>
      <c r="AM1682" s="59" t="n"/>
      <c r="AN1682" s="59" t="n"/>
      <c r="AO1682" s="59" t="n"/>
      <c r="AP1682" s="59" t="n"/>
      <c r="AQ1682" s="59" t="n"/>
      <c r="AR1682" s="59" t="n"/>
      <c r="AS1682" s="59" t="n"/>
      <c r="AT1682" s="59" t="n"/>
      <c r="AU1682" s="59" t="n"/>
      <c r="AV1682" s="59" t="n"/>
      <c r="AW1682" s="59" t="n"/>
      <c r="AX1682" s="59" t="n"/>
      <c r="AY1682" s="59" t="n"/>
      <c r="AZ1682" s="59" t="n"/>
      <c r="BA1682" s="59" t="n"/>
      <c r="BB1682" s="59" t="n"/>
      <c r="BC1682" s="59" t="n"/>
      <c r="BD1682" s="59" t="n"/>
      <c r="BE1682" s="59" t="n"/>
      <c r="BF1682" s="59" t="n"/>
      <c r="BG1682" s="59" t="n"/>
      <c r="BH1682" s="59" t="n"/>
      <c r="BI1682" s="59" t="n"/>
      <c r="BJ1682" s="59" t="n"/>
      <c r="BK1682" s="59" t="n"/>
      <c r="BL1682" s="59" t="n"/>
      <c r="BM1682" s="59" t="n"/>
      <c r="BN1682" s="59" t="n"/>
      <c r="BO1682" s="59" t="n"/>
      <c r="BP1682" s="59" t="n"/>
      <c r="BQ1682" s="59" t="n"/>
      <c r="BR1682" s="59" t="n"/>
      <c r="BS1682" s="59" t="n"/>
      <c r="BT1682" s="59" t="n"/>
      <c r="BU1682" s="59" t="n"/>
      <c r="BV1682" s="59" t="n"/>
      <c r="BW1682" s="59" t="n"/>
      <c r="BX1682" s="59" t="n"/>
      <c r="BY1682" s="59" t="n"/>
      <c r="BZ1682" s="59" t="n"/>
      <c r="CA1682" s="59" t="n"/>
      <c r="CB1682" s="59" t="n"/>
      <c r="CC1682" s="59" t="n"/>
      <c r="CD1682" s="59" t="n"/>
      <c r="CE1682" s="59" t="n"/>
      <c r="CF1682" s="59" t="n"/>
      <c r="CG1682" s="59" t="n"/>
      <c r="CH1682" s="59" t="n"/>
      <c r="CI1682" s="59" t="n"/>
      <c r="CJ1682" s="59" t="n"/>
      <c r="CK1682" s="59" t="n"/>
      <c r="CL1682" s="59" t="n"/>
      <c r="CM1682" s="59" t="n"/>
      <c r="CN1682" s="59" t="n"/>
      <c r="CO1682" s="59" t="n"/>
      <c r="CP1682" s="59" t="n"/>
      <c r="CQ1682" s="59" t="n"/>
      <c r="CR1682" s="59" t="n"/>
      <c r="CS1682" s="59" t="n"/>
      <c r="CT1682" s="59" t="n"/>
      <c r="CU1682" s="59" t="n"/>
      <c r="CV1682" s="59" t="n"/>
      <c r="CW1682" s="59" t="n"/>
      <c r="CX1682" s="59" t="n"/>
      <c r="CY1682" s="59" t="n"/>
      <c r="CZ1682" s="59" t="n"/>
    </row>
    <row r="1683">
      <c r="D1683" s="107" t="n"/>
      <c r="E1683" s="107" t="n"/>
      <c r="F1683" s="107" t="n"/>
      <c r="G1683" s="107" t="n"/>
      <c r="H1683" s="107" t="n"/>
      <c r="I1683" s="107" t="n"/>
      <c r="J1683" s="107" t="n"/>
      <c r="K1683" s="107" t="n"/>
      <c r="L1683" s="107" t="n"/>
      <c r="M1683" s="107" t="n"/>
      <c r="N1683" s="107" t="n"/>
      <c r="O1683" s="107" t="n"/>
      <c r="P1683" s="107" t="n"/>
      <c r="Q1683" s="107" t="n"/>
      <c r="R1683" s="107" t="n"/>
      <c r="S1683" s="107" t="n"/>
      <c r="T1683" s="107" t="n"/>
      <c r="U1683" s="107" t="n"/>
      <c r="V1683" s="107" t="n"/>
      <c r="W1683" s="107" t="n"/>
      <c r="X1683" s="107" t="n"/>
      <c r="Y1683" s="107" t="n"/>
      <c r="Z1683" s="107" t="n"/>
      <c r="AA1683" s="107" t="n"/>
      <c r="AB1683" s="107" t="n"/>
      <c r="AC1683" s="107" t="n"/>
      <c r="AD1683" s="107" t="n"/>
      <c r="AE1683" s="107" t="n"/>
      <c r="AF1683" s="107" t="n"/>
      <c r="AG1683" s="107" t="n"/>
      <c r="AH1683" s="107" t="n"/>
      <c r="AI1683" s="107" t="n"/>
      <c r="AJ1683" s="107" t="n"/>
      <c r="AK1683" s="107" t="n"/>
      <c r="AL1683" s="107" t="n"/>
      <c r="AM1683" s="107" t="n"/>
      <c r="AN1683" s="107" t="n"/>
      <c r="AO1683" s="107" t="n"/>
      <c r="AP1683" s="107" t="n"/>
      <c r="AQ1683" s="107" t="n"/>
      <c r="AR1683" s="107" t="n"/>
      <c r="AS1683" s="107" t="n"/>
      <c r="AT1683" s="107" t="n"/>
      <c r="AU1683" s="107" t="n"/>
      <c r="AV1683" s="107" t="n"/>
      <c r="AW1683" s="107" t="n"/>
      <c r="AX1683" s="107" t="n"/>
      <c r="AY1683" s="107" t="n"/>
      <c r="AZ1683" s="107" t="n"/>
      <c r="BA1683" s="107" t="n"/>
      <c r="BB1683" s="107" t="n"/>
      <c r="BC1683" s="107" t="n"/>
      <c r="BD1683" s="107" t="n"/>
      <c r="BE1683" s="107" t="n"/>
      <c r="BF1683" s="107" t="n"/>
      <c r="BG1683" s="107" t="n"/>
      <c r="BH1683" s="107" t="n"/>
      <c r="BI1683" s="107" t="n"/>
      <c r="BJ1683" s="107" t="n"/>
      <c r="BK1683" s="107" t="n"/>
      <c r="BL1683" s="107" t="n"/>
      <c r="BM1683" s="107" t="n"/>
      <c r="BN1683" s="107" t="n"/>
      <c r="BO1683" s="107" t="n"/>
      <c r="BP1683" s="107" t="n"/>
      <c r="BQ1683" s="107" t="n"/>
      <c r="BR1683" s="107" t="n"/>
      <c r="BS1683" s="107" t="n"/>
      <c r="BT1683" s="107" t="n"/>
      <c r="BU1683" s="107" t="n"/>
      <c r="BV1683" s="107" t="n"/>
      <c r="BW1683" s="107" t="n"/>
      <c r="BX1683" s="107" t="n"/>
      <c r="BY1683" s="107" t="n"/>
      <c r="BZ1683" s="107" t="n"/>
      <c r="CA1683" s="107" t="n"/>
      <c r="CB1683" s="107" t="n"/>
      <c r="CC1683" s="107" t="n"/>
      <c r="CD1683" s="107" t="n"/>
      <c r="CE1683" s="107" t="n"/>
      <c r="CF1683" s="107" t="n"/>
      <c r="CG1683" s="107" t="n"/>
      <c r="CH1683" s="107" t="n"/>
      <c r="CI1683" s="107" t="n"/>
      <c r="CJ1683" s="107" t="n"/>
      <c r="CK1683" s="107" t="n"/>
      <c r="CL1683" s="107" t="n"/>
      <c r="CM1683" s="107" t="n"/>
      <c r="CN1683" s="107" t="n"/>
      <c r="CO1683" s="107" t="n"/>
      <c r="CP1683" s="107" t="n"/>
      <c r="CQ1683" s="107" t="n"/>
      <c r="CR1683" s="107" t="n"/>
      <c r="CS1683" s="107" t="n"/>
      <c r="CT1683" s="107" t="n"/>
      <c r="CU1683" s="107" t="n"/>
      <c r="CV1683" s="107" t="n"/>
      <c r="CW1683" s="107" t="n"/>
      <c r="CX1683" s="107" t="n"/>
      <c r="CY1683" s="107" t="n"/>
      <c r="CZ1683" s="107" t="n"/>
    </row>
    <row r="1686">
      <c r="A1686" s="2">
        <f>IF($A1679="","","   projections")</f>
        <v/>
      </c>
      <c r="B1686" s="68">
        <f>IF($A1679="",0,COUNT($E1687:$CZ1687))</f>
        <v/>
      </c>
      <c r="C1686" s="69">
        <f>IF($B1686=0,0,MAX($E1687:$CZ1687))</f>
        <v/>
      </c>
      <c r="D1686" s="58">
        <f>_xll.BDS($A1679,'Field Check'!$C$42,"headers=y","startcol=1","endcol=3","dir=h","cols=20;rows=3")</f>
        <v/>
      </c>
      <c r="E1686" s="59" t="n">
        <v>46255</v>
      </c>
      <c r="F1686" s="59" t="n">
        <v>46435</v>
      </c>
      <c r="G1686" s="59" t="n">
        <v>46630</v>
      </c>
      <c r="H1686" s="59" t="n">
        <v>46799</v>
      </c>
      <c r="I1686" s="59" t="n">
        <v>47001</v>
      </c>
      <c r="J1686" s="59" t="n">
        <v>47164</v>
      </c>
      <c r="K1686" s="59" t="n">
        <v>47365</v>
      </c>
      <c r="L1686" s="59" t="n">
        <v>47528</v>
      </c>
      <c r="M1686" s="59" t="n">
        <v>47729</v>
      </c>
      <c r="N1686" s="59" t="n">
        <v>47892</v>
      </c>
      <c r="O1686" s="59" t="n">
        <v>48093</v>
      </c>
      <c r="P1686" s="59" t="n">
        <v>48257</v>
      </c>
      <c r="Q1686" s="59" t="n">
        <v>48457</v>
      </c>
      <c r="R1686" s="59" t="n">
        <v>48621</v>
      </c>
      <c r="S1686" s="59" t="n">
        <v>48821</v>
      </c>
      <c r="T1686" s="59" t="n">
        <v>48988</v>
      </c>
      <c r="U1686" s="59" t="n">
        <v>49185</v>
      </c>
      <c r="V1686" s="59" t="n">
        <v>49353</v>
      </c>
      <c r="W1686" s="59" t="n">
        <v>49556</v>
      </c>
      <c r="X1686" s="59" t="n"/>
      <c r="Y1686" s="59" t="n"/>
      <c r="Z1686" s="59" t="n"/>
      <c r="AA1686" s="59" t="n"/>
      <c r="AB1686" s="59" t="n"/>
      <c r="AC1686" s="59" t="n"/>
      <c r="AD1686" s="59" t="n"/>
      <c r="AE1686" s="59" t="n"/>
      <c r="AF1686" s="59" t="n"/>
      <c r="AG1686" s="59" t="n"/>
      <c r="AH1686" s="59" t="n"/>
      <c r="AI1686" s="59" t="n"/>
      <c r="AJ1686" s="59" t="n"/>
      <c r="AK1686" s="59" t="n"/>
      <c r="AL1686" s="59" t="n"/>
      <c r="AM1686" s="59" t="n"/>
      <c r="AN1686" s="59" t="n"/>
      <c r="AO1686" s="59" t="n"/>
      <c r="AP1686" s="59" t="n"/>
      <c r="AQ1686" s="59" t="n"/>
      <c r="AR1686" s="59" t="n"/>
      <c r="AS1686" s="59" t="n"/>
      <c r="AT1686" s="59" t="n"/>
      <c r="AU1686" s="59" t="n"/>
      <c r="AV1686" s="59" t="n"/>
      <c r="AW1686" s="59" t="n"/>
      <c r="AX1686" s="59" t="n"/>
      <c r="AY1686" s="59" t="n"/>
      <c r="AZ1686" s="59" t="n"/>
      <c r="BA1686" s="59" t="n"/>
      <c r="BB1686" s="59" t="n"/>
      <c r="BC1686" s="59" t="n"/>
      <c r="BD1686" s="59" t="n"/>
      <c r="BE1686" s="59" t="n"/>
      <c r="BF1686" s="59" t="n"/>
      <c r="BG1686" s="59" t="n"/>
      <c r="BH1686" s="59" t="n"/>
      <c r="BI1686" s="59" t="n"/>
      <c r="BJ1686" s="59" t="n"/>
      <c r="BK1686" s="59" t="n"/>
      <c r="BL1686" s="59" t="n"/>
      <c r="BM1686" s="59" t="n"/>
      <c r="BN1686" s="59" t="n"/>
      <c r="BO1686" s="59" t="n"/>
      <c r="BP1686" s="59" t="n"/>
      <c r="BQ1686" s="59" t="n"/>
      <c r="BR1686" s="59" t="n"/>
      <c r="BS1686" s="59" t="n"/>
      <c r="BT1686" s="59" t="n"/>
      <c r="BU1686" s="59" t="n"/>
      <c r="BV1686" s="59" t="n"/>
      <c r="BW1686" s="59" t="n"/>
      <c r="BX1686" s="59" t="n"/>
      <c r="BY1686" s="59" t="n"/>
      <c r="BZ1686" s="59" t="n"/>
      <c r="CA1686" s="59" t="n"/>
      <c r="CB1686" s="59" t="n"/>
      <c r="CC1686" s="59" t="n"/>
      <c r="CD1686" s="59" t="n"/>
      <c r="CE1686" s="59" t="n"/>
      <c r="CF1686" s="59" t="n"/>
      <c r="CG1686" s="59" t="n"/>
      <c r="CH1686" s="59" t="n"/>
      <c r="CI1686" s="59" t="n"/>
      <c r="CJ1686" s="59" t="n"/>
      <c r="CK1686" s="59" t="n"/>
      <c r="CL1686" s="59" t="n"/>
      <c r="CM1686" s="59" t="n"/>
      <c r="CN1686" s="59" t="n"/>
      <c r="CO1686" s="59" t="n"/>
      <c r="CP1686" s="59" t="n"/>
      <c r="CQ1686" s="59" t="n"/>
      <c r="CR1686" s="59" t="n"/>
      <c r="CS1686" s="59" t="n"/>
      <c r="CT1686" s="59" t="n"/>
      <c r="CU1686" s="59" t="n"/>
      <c r="CV1686" s="59" t="n"/>
      <c r="CW1686" s="59" t="n"/>
      <c r="CX1686" s="59" t="n"/>
      <c r="CY1686" s="59" t="n"/>
      <c r="CZ1686" s="59" t="n"/>
    </row>
    <row r="1687">
      <c r="D1687" s="59" t="inlineStr">
        <is>
          <t>Ex-Date</t>
        </is>
      </c>
      <c r="E1687" s="59" t="n">
        <v>46274</v>
      </c>
      <c r="F1687" s="59" t="n">
        <v>46457</v>
      </c>
      <c r="G1687" s="59" t="n">
        <v>46645</v>
      </c>
      <c r="H1687" s="59" t="n">
        <v>46822</v>
      </c>
      <c r="I1687" s="59" t="n">
        <v>47016</v>
      </c>
      <c r="J1687" s="59" t="n">
        <v>47186</v>
      </c>
      <c r="K1687" s="59" t="n">
        <v>47380</v>
      </c>
      <c r="L1687" s="59" t="n">
        <v>47552</v>
      </c>
      <c r="M1687" s="59" t="n">
        <v>47744</v>
      </c>
      <c r="N1687" s="59" t="n">
        <v>47917</v>
      </c>
      <c r="O1687" s="59" t="n">
        <v>48108</v>
      </c>
      <c r="P1687" s="59" t="n">
        <v>48283</v>
      </c>
      <c r="Q1687" s="59" t="n">
        <v>48472</v>
      </c>
      <c r="R1687" s="59" t="n">
        <v>48648</v>
      </c>
      <c r="S1687" s="59" t="n">
        <v>48836</v>
      </c>
      <c r="T1687" s="59" t="n">
        <v>49013</v>
      </c>
      <c r="U1687" s="59" t="n">
        <v>49200</v>
      </c>
      <c r="V1687" s="59" t="n">
        <v>49377</v>
      </c>
      <c r="W1687" s="59" t="n">
        <v>49571</v>
      </c>
      <c r="X1687" s="59" t="n"/>
      <c r="Y1687" s="59" t="n"/>
      <c r="Z1687" s="59" t="n"/>
      <c r="AA1687" s="59" t="n"/>
      <c r="AB1687" s="59" t="n"/>
      <c r="AC1687" s="59" t="n"/>
      <c r="AD1687" s="59" t="n"/>
      <c r="AE1687" s="59" t="n"/>
      <c r="AF1687" s="59" t="n"/>
      <c r="AG1687" s="59" t="n"/>
      <c r="AH1687" s="59" t="n"/>
      <c r="AI1687" s="59" t="n"/>
      <c r="AJ1687" s="59" t="n"/>
      <c r="AK1687" s="59" t="n"/>
      <c r="AL1687" s="59" t="n"/>
      <c r="AM1687" s="59" t="n"/>
      <c r="AN1687" s="59" t="n"/>
      <c r="AO1687" s="59" t="n"/>
      <c r="AP1687" s="59" t="n"/>
      <c r="AQ1687" s="59" t="n"/>
      <c r="AR1687" s="59" t="n"/>
      <c r="AS1687" s="59" t="n"/>
      <c r="AT1687" s="59" t="n"/>
      <c r="AU1687" s="59" t="n"/>
      <c r="AV1687" s="59" t="n"/>
      <c r="AW1687" s="59" t="n"/>
      <c r="AX1687" s="59" t="n"/>
      <c r="AY1687" s="59" t="n"/>
      <c r="AZ1687" s="59" t="n"/>
      <c r="BA1687" s="59" t="n"/>
      <c r="BB1687" s="59" t="n"/>
      <c r="BC1687" s="59" t="n"/>
      <c r="BD1687" s="59" t="n"/>
      <c r="BE1687" s="59" t="n"/>
      <c r="BF1687" s="59" t="n"/>
      <c r="BG1687" s="59" t="n"/>
      <c r="BH1687" s="59" t="n"/>
      <c r="BI1687" s="59" t="n"/>
      <c r="BJ1687" s="59" t="n"/>
      <c r="BK1687" s="59" t="n"/>
      <c r="BL1687" s="59" t="n"/>
      <c r="BM1687" s="59" t="n"/>
      <c r="BN1687" s="59" t="n"/>
      <c r="BO1687" s="59" t="n"/>
      <c r="BP1687" s="59" t="n"/>
      <c r="BQ1687" s="59" t="n"/>
      <c r="BR1687" s="59" t="n"/>
      <c r="BS1687" s="59" t="n"/>
      <c r="BT1687" s="59" t="n"/>
      <c r="BU1687" s="59" t="n"/>
      <c r="BV1687" s="59" t="n"/>
      <c r="BW1687" s="59" t="n"/>
      <c r="BX1687" s="59" t="n"/>
      <c r="BY1687" s="59" t="n"/>
      <c r="BZ1687" s="59" t="n"/>
      <c r="CA1687" s="59" t="n"/>
      <c r="CB1687" s="59" t="n"/>
      <c r="CC1687" s="59" t="n"/>
      <c r="CD1687" s="59" t="n"/>
      <c r="CE1687" s="59" t="n"/>
      <c r="CF1687" s="59" t="n"/>
      <c r="CG1687" s="59" t="n"/>
      <c r="CH1687" s="59" t="n"/>
      <c r="CI1687" s="59" t="n"/>
      <c r="CJ1687" s="59" t="n"/>
      <c r="CK1687" s="59" t="n"/>
      <c r="CL1687" s="59" t="n"/>
      <c r="CM1687" s="59" t="n"/>
      <c r="CN1687" s="59" t="n"/>
      <c r="CO1687" s="59" t="n"/>
      <c r="CP1687" s="59" t="n"/>
      <c r="CQ1687" s="59" t="n"/>
      <c r="CR1687" s="59" t="n"/>
      <c r="CS1687" s="59" t="n"/>
      <c r="CT1687" s="59" t="n"/>
      <c r="CU1687" s="59" t="n"/>
      <c r="CV1687" s="59" t="n"/>
      <c r="CW1687" s="59" t="n"/>
      <c r="CX1687" s="59" t="n"/>
      <c r="CY1687" s="59" t="n"/>
      <c r="CZ1687" s="59" t="n"/>
    </row>
    <row r="1688">
      <c r="D1688" s="107" t="inlineStr">
        <is>
          <t>Amount Per Share</t>
        </is>
      </c>
      <c r="E1688" s="107" t="n">
        <v>0.15</v>
      </c>
      <c r="F1688" s="107" t="n">
        <v>0.15</v>
      </c>
      <c r="G1688" s="107" t="n">
        <v>0.15</v>
      </c>
      <c r="H1688" s="107" t="n">
        <v>0.15</v>
      </c>
      <c r="I1688" s="107" t="n">
        <v>0.15</v>
      </c>
      <c r="J1688" s="107" t="n">
        <v>0.15</v>
      </c>
      <c r="K1688" s="107" t="n">
        <v>0.15</v>
      </c>
      <c r="L1688" s="107" t="n">
        <v>0.15</v>
      </c>
      <c r="M1688" s="107" t="n">
        <v>0.15</v>
      </c>
      <c r="N1688" s="107" t="n">
        <v>0.15</v>
      </c>
      <c r="O1688" s="107" t="n">
        <v>0.15</v>
      </c>
      <c r="P1688" s="107" t="n">
        <v>0.15</v>
      </c>
      <c r="Q1688" s="107" t="n">
        <v>0.15</v>
      </c>
      <c r="R1688" s="107" t="n">
        <v>0.15</v>
      </c>
      <c r="S1688" s="107" t="n">
        <v>0.15</v>
      </c>
      <c r="T1688" s="107" t="n">
        <v>0.15</v>
      </c>
      <c r="U1688" s="107" t="n">
        <v>0.15</v>
      </c>
      <c r="V1688" s="107" t="n">
        <v>0.15</v>
      </c>
      <c r="W1688" s="107" t="n">
        <v>0.15</v>
      </c>
      <c r="X1688" s="107" t="n"/>
      <c r="Y1688" s="107" t="n"/>
      <c r="Z1688" s="107" t="n"/>
      <c r="AA1688" s="107" t="n"/>
      <c r="AB1688" s="107" t="n"/>
      <c r="AC1688" s="107" t="n"/>
      <c r="AD1688" s="107" t="n"/>
      <c r="AE1688" s="107" t="n"/>
      <c r="AF1688" s="107" t="n"/>
      <c r="AG1688" s="107" t="n"/>
      <c r="AH1688" s="107" t="n"/>
      <c r="AI1688" s="107" t="n"/>
      <c r="AJ1688" s="107" t="n"/>
      <c r="AK1688" s="107" t="n"/>
      <c r="AL1688" s="107" t="n"/>
      <c r="AM1688" s="107" t="n"/>
      <c r="AN1688" s="107" t="n"/>
      <c r="AO1688" s="107" t="n"/>
      <c r="AP1688" s="107" t="n"/>
      <c r="AQ1688" s="107" t="n"/>
      <c r="AR1688" s="107" t="n"/>
      <c r="AS1688" s="107" t="n"/>
      <c r="AT1688" s="107" t="n"/>
      <c r="AU1688" s="107" t="n"/>
      <c r="AV1688" s="107" t="n"/>
      <c r="AW1688" s="107" t="n"/>
      <c r="AX1688" s="107" t="n"/>
      <c r="AY1688" s="107" t="n"/>
      <c r="AZ1688" s="107" t="n"/>
      <c r="BA1688" s="107" t="n"/>
      <c r="BB1688" s="107" t="n"/>
      <c r="BC1688" s="107" t="n"/>
      <c r="BD1688" s="107" t="n"/>
      <c r="BE1688" s="107" t="n"/>
      <c r="BF1688" s="107" t="n"/>
      <c r="BG1688" s="107" t="n"/>
      <c r="BH1688" s="107" t="n"/>
      <c r="BI1688" s="107" t="n"/>
      <c r="BJ1688" s="107" t="n"/>
      <c r="BK1688" s="107" t="n"/>
      <c r="BL1688" s="107" t="n"/>
      <c r="BM1688" s="107" t="n"/>
      <c r="BN1688" s="107" t="n"/>
      <c r="BO1688" s="107" t="n"/>
      <c r="BP1688" s="107" t="n"/>
      <c r="BQ1688" s="107" t="n"/>
      <c r="BR1688" s="107" t="n"/>
      <c r="BS1688" s="107" t="n"/>
      <c r="BT1688" s="107" t="n"/>
      <c r="BU1688" s="107" t="n"/>
      <c r="BV1688" s="107" t="n"/>
      <c r="BW1688" s="107" t="n"/>
      <c r="BX1688" s="107" t="n"/>
      <c r="BY1688" s="107" t="n"/>
      <c r="BZ1688" s="107" t="n"/>
      <c r="CA1688" s="107" t="n"/>
      <c r="CB1688" s="107" t="n"/>
      <c r="CC1688" s="107" t="n"/>
      <c r="CD1688" s="107" t="n"/>
      <c r="CE1688" s="107" t="n"/>
      <c r="CF1688" s="107" t="n"/>
      <c r="CG1688" s="107" t="n"/>
      <c r="CH1688" s="107" t="n"/>
      <c r="CI1688" s="107" t="n"/>
      <c r="CJ1688" s="107" t="n"/>
      <c r="CK1688" s="107" t="n"/>
      <c r="CL1688" s="107" t="n"/>
      <c r="CM1688" s="107" t="n"/>
      <c r="CN1688" s="107" t="n"/>
      <c r="CO1688" s="107" t="n"/>
      <c r="CP1688" s="107" t="n"/>
      <c r="CQ1688" s="107" t="n"/>
      <c r="CR1688" s="107" t="n"/>
      <c r="CS1688" s="107" t="n"/>
      <c r="CT1688" s="107" t="n"/>
      <c r="CU1688" s="107" t="n"/>
      <c r="CV1688" s="107" t="n"/>
      <c r="CW1688" s="107" t="n"/>
      <c r="CX1688" s="107" t="n"/>
      <c r="CY1688" s="107" t="n"/>
      <c r="CZ1688" s="107" t="n"/>
    </row>
    <row r="1690">
      <c r="A1690" s="126">
        <f>IF('AS51'!$C$159="","",'AS51'!$C$159)</f>
        <v/>
      </c>
      <c r="B1690" s="68">
        <f>IF($A1690="",0,COUNT($E1691:$CZ1691))</f>
        <v/>
      </c>
      <c r="C1690" s="69">
        <f>IF($B1690=0,0,MAX($E1691:$CZ1691))</f>
        <v/>
      </c>
      <c r="D1690" s="58">
        <f>_xll.BDS($A1690,'Field Check'!$C$44,"headers=y","startcol=1","endcol=7","dir=h","DVD_START_DT",'Field Check'!$C$59,"DVD_END_DT",'Field Check'!$D$59)</f>
        <v/>
      </c>
      <c r="E1690" s="59" t="n"/>
      <c r="F1690" s="59" t="n"/>
      <c r="G1690" s="59" t="n"/>
      <c r="H1690" s="59" t="n"/>
      <c r="I1690" s="59" t="n"/>
      <c r="J1690" s="59" t="n"/>
      <c r="K1690" s="59" t="n"/>
      <c r="L1690" s="59" t="n"/>
      <c r="M1690" s="59" t="n"/>
      <c r="N1690" s="59" t="n"/>
      <c r="O1690" s="59" t="n"/>
      <c r="P1690" s="59" t="n"/>
      <c r="Q1690" s="59" t="n"/>
      <c r="R1690" s="59" t="n"/>
      <c r="S1690" s="59" t="n"/>
      <c r="T1690" s="59" t="n"/>
      <c r="U1690" s="59" t="n"/>
      <c r="V1690" s="59" t="n"/>
      <c r="W1690" s="59" t="n"/>
      <c r="X1690" s="59" t="n"/>
      <c r="Y1690" s="59" t="n"/>
      <c r="Z1690" s="59" t="n"/>
      <c r="AA1690" s="59" t="n"/>
      <c r="AB1690" s="59" t="n"/>
      <c r="AC1690" s="59" t="n"/>
      <c r="AD1690" s="59" t="n"/>
      <c r="AE1690" s="59" t="n"/>
      <c r="AF1690" s="59" t="n"/>
      <c r="AG1690" s="59" t="n"/>
      <c r="AH1690" s="59" t="n"/>
      <c r="AI1690" s="59" t="n"/>
      <c r="AJ1690" s="59" t="n"/>
      <c r="AK1690" s="59" t="n"/>
      <c r="AL1690" s="59" t="n"/>
      <c r="AM1690" s="59" t="n"/>
      <c r="AN1690" s="59" t="n"/>
      <c r="AO1690" s="59" t="n"/>
      <c r="AP1690" s="59" t="n"/>
      <c r="AQ1690" s="59" t="n"/>
      <c r="AR1690" s="59" t="n"/>
      <c r="AS1690" s="59" t="n"/>
      <c r="AT1690" s="59" t="n"/>
      <c r="AU1690" s="59" t="n"/>
      <c r="AV1690" s="59" t="n"/>
      <c r="AW1690" s="59" t="n"/>
      <c r="AX1690" s="59" t="n"/>
      <c r="AY1690" s="59" t="n"/>
      <c r="AZ1690" s="59" t="n"/>
      <c r="BA1690" s="59" t="n"/>
      <c r="BB1690" s="59" t="n"/>
      <c r="BC1690" s="59" t="n"/>
      <c r="BD1690" s="59" t="n"/>
      <c r="BE1690" s="59" t="n"/>
      <c r="BF1690" s="59" t="n"/>
      <c r="BG1690" s="59" t="n"/>
      <c r="BH1690" s="59" t="n"/>
      <c r="BI1690" s="59" t="n"/>
      <c r="BJ1690" s="59" t="n"/>
      <c r="BK1690" s="59" t="n"/>
      <c r="BL1690" s="59" t="n"/>
      <c r="BM1690" s="59" t="n"/>
      <c r="BN1690" s="59" t="n"/>
      <c r="BO1690" s="59" t="n"/>
      <c r="BP1690" s="59" t="n"/>
      <c r="BQ1690" s="59" t="n"/>
      <c r="BR1690" s="59" t="n"/>
      <c r="BS1690" s="59" t="n"/>
      <c r="BT1690" s="59" t="n"/>
      <c r="BU1690" s="59" t="n"/>
      <c r="BV1690" s="59" t="n"/>
      <c r="BW1690" s="59" t="n"/>
      <c r="BX1690" s="59" t="n"/>
      <c r="BY1690" s="59" t="n"/>
      <c r="BZ1690" s="59" t="n"/>
      <c r="CA1690" s="59" t="n"/>
      <c r="CB1690" s="59" t="n"/>
      <c r="CC1690" s="59" t="n"/>
      <c r="CD1690" s="59" t="n"/>
      <c r="CE1690" s="59" t="n"/>
      <c r="CF1690" s="59" t="n"/>
      <c r="CG1690" s="59" t="n"/>
      <c r="CH1690" s="59" t="n"/>
      <c r="CI1690" s="59" t="n"/>
      <c r="CJ1690" s="59" t="n"/>
      <c r="CK1690" s="59" t="n"/>
      <c r="CL1690" s="59" t="n"/>
      <c r="CM1690" s="59" t="n"/>
      <c r="CN1690" s="59" t="n"/>
      <c r="CO1690" s="59" t="n"/>
      <c r="CP1690" s="59" t="n"/>
      <c r="CQ1690" s="59" t="n"/>
      <c r="CR1690" s="59" t="n"/>
      <c r="CS1690" s="59" t="n"/>
      <c r="CT1690" s="59" t="n"/>
      <c r="CU1690" s="59" t="n"/>
      <c r="CV1690" s="59" t="n"/>
      <c r="CW1690" s="59" t="n"/>
      <c r="CX1690" s="59" t="n"/>
      <c r="CY1690" s="59" t="n"/>
      <c r="CZ1690" s="59" t="n"/>
    </row>
    <row r="1691">
      <c r="D1691" s="59" t="n"/>
      <c r="E1691" s="59" t="n"/>
      <c r="F1691" s="59" t="n"/>
      <c r="G1691" s="59" t="n"/>
      <c r="H1691" s="59" t="n"/>
      <c r="I1691" s="59" t="n"/>
      <c r="J1691" s="59" t="n"/>
      <c r="K1691" s="59" t="n"/>
      <c r="L1691" s="59" t="n"/>
      <c r="M1691" s="59" t="n"/>
      <c r="N1691" s="59" t="n"/>
      <c r="O1691" s="59" t="n"/>
      <c r="P1691" s="59" t="n"/>
      <c r="Q1691" s="59" t="n"/>
      <c r="R1691" s="59" t="n"/>
      <c r="S1691" s="59" t="n"/>
      <c r="T1691" s="59" t="n"/>
      <c r="U1691" s="59" t="n"/>
      <c r="V1691" s="59" t="n"/>
      <c r="W1691" s="59" t="n"/>
      <c r="X1691" s="59" t="n"/>
      <c r="Y1691" s="59" t="n"/>
      <c r="Z1691" s="59" t="n"/>
      <c r="AA1691" s="59" t="n"/>
      <c r="AB1691" s="59" t="n"/>
      <c r="AC1691" s="59" t="n"/>
      <c r="AD1691" s="59" t="n"/>
      <c r="AE1691" s="59" t="n"/>
      <c r="AF1691" s="59" t="n"/>
      <c r="AG1691" s="59" t="n"/>
      <c r="AH1691" s="59" t="n"/>
      <c r="AI1691" s="59" t="n"/>
      <c r="AJ1691" s="59" t="n"/>
      <c r="AK1691" s="59" t="n"/>
      <c r="AL1691" s="59" t="n"/>
      <c r="AM1691" s="59" t="n"/>
      <c r="AN1691" s="59" t="n"/>
      <c r="AO1691" s="59" t="n"/>
      <c r="AP1691" s="59" t="n"/>
      <c r="AQ1691" s="59" t="n"/>
      <c r="AR1691" s="59" t="n"/>
      <c r="AS1691" s="59" t="n"/>
      <c r="AT1691" s="59" t="n"/>
      <c r="AU1691" s="59" t="n"/>
      <c r="AV1691" s="59" t="n"/>
      <c r="AW1691" s="59" t="n"/>
      <c r="AX1691" s="59" t="n"/>
      <c r="AY1691" s="59" t="n"/>
      <c r="AZ1691" s="59" t="n"/>
      <c r="BA1691" s="59" t="n"/>
      <c r="BB1691" s="59" t="n"/>
      <c r="BC1691" s="59" t="n"/>
      <c r="BD1691" s="59" t="n"/>
      <c r="BE1691" s="59" t="n"/>
      <c r="BF1691" s="59" t="n"/>
      <c r="BG1691" s="59" t="n"/>
      <c r="BH1691" s="59" t="n"/>
      <c r="BI1691" s="59" t="n"/>
      <c r="BJ1691" s="59" t="n"/>
      <c r="BK1691" s="59" t="n"/>
      <c r="BL1691" s="59" t="n"/>
      <c r="BM1691" s="59" t="n"/>
      <c r="BN1691" s="59" t="n"/>
      <c r="BO1691" s="59" t="n"/>
      <c r="BP1691" s="59" t="n"/>
      <c r="BQ1691" s="59" t="n"/>
      <c r="BR1691" s="59" t="n"/>
      <c r="BS1691" s="59" t="n"/>
      <c r="BT1691" s="59" t="n"/>
      <c r="BU1691" s="59" t="n"/>
      <c r="BV1691" s="59" t="n"/>
      <c r="BW1691" s="59" t="n"/>
      <c r="BX1691" s="59" t="n"/>
      <c r="BY1691" s="59" t="n"/>
      <c r="BZ1691" s="59" t="n"/>
      <c r="CA1691" s="59" t="n"/>
      <c r="CB1691" s="59" t="n"/>
      <c r="CC1691" s="59" t="n"/>
      <c r="CD1691" s="59" t="n"/>
      <c r="CE1691" s="59" t="n"/>
      <c r="CF1691" s="59" t="n"/>
      <c r="CG1691" s="59" t="n"/>
      <c r="CH1691" s="59" t="n"/>
      <c r="CI1691" s="59" t="n"/>
      <c r="CJ1691" s="59" t="n"/>
      <c r="CK1691" s="59" t="n"/>
      <c r="CL1691" s="59" t="n"/>
      <c r="CM1691" s="59" t="n"/>
      <c r="CN1691" s="59" t="n"/>
      <c r="CO1691" s="59" t="n"/>
      <c r="CP1691" s="59" t="n"/>
      <c r="CQ1691" s="59" t="n"/>
      <c r="CR1691" s="59" t="n"/>
      <c r="CS1691" s="59" t="n"/>
      <c r="CT1691" s="59" t="n"/>
      <c r="CU1691" s="59" t="n"/>
      <c r="CV1691" s="59" t="n"/>
      <c r="CW1691" s="59" t="n"/>
      <c r="CX1691" s="59" t="n"/>
      <c r="CY1691" s="59" t="n"/>
      <c r="CZ1691" s="59" t="n"/>
    </row>
    <row r="1692">
      <c r="D1692" s="59" t="n"/>
      <c r="E1692" s="59" t="n"/>
      <c r="F1692" s="59" t="n"/>
      <c r="G1692" s="59" t="n"/>
      <c r="H1692" s="59" t="n"/>
      <c r="I1692" s="59" t="n"/>
      <c r="J1692" s="59" t="n"/>
      <c r="K1692" s="59" t="n"/>
      <c r="L1692" s="59" t="n"/>
      <c r="M1692" s="59" t="n"/>
      <c r="N1692" s="59" t="n"/>
      <c r="O1692" s="59" t="n"/>
      <c r="P1692" s="59" t="n"/>
      <c r="Q1692" s="59" t="n"/>
      <c r="R1692" s="59" t="n"/>
      <c r="S1692" s="59" t="n"/>
      <c r="T1692" s="59" t="n"/>
      <c r="U1692" s="59" t="n"/>
      <c r="V1692" s="59" t="n"/>
      <c r="W1692" s="59" t="n"/>
      <c r="X1692" s="59" t="n"/>
      <c r="Y1692" s="59" t="n"/>
      <c r="Z1692" s="59" t="n"/>
      <c r="AA1692" s="59" t="n"/>
      <c r="AB1692" s="59" t="n"/>
      <c r="AC1692" s="59" t="n"/>
      <c r="AD1692" s="59" t="n"/>
      <c r="AE1692" s="59" t="n"/>
      <c r="AF1692" s="59" t="n"/>
      <c r="AG1692" s="59" t="n"/>
      <c r="AH1692" s="59" t="n"/>
      <c r="AI1692" s="59" t="n"/>
      <c r="AJ1692" s="59" t="n"/>
      <c r="AK1692" s="59" t="n"/>
      <c r="AL1692" s="59" t="n"/>
      <c r="AM1692" s="59" t="n"/>
      <c r="AN1692" s="59" t="n"/>
      <c r="AO1692" s="59" t="n"/>
      <c r="AP1692" s="59" t="n"/>
      <c r="AQ1692" s="59" t="n"/>
      <c r="AR1692" s="59" t="n"/>
      <c r="AS1692" s="59" t="n"/>
      <c r="AT1692" s="59" t="n"/>
      <c r="AU1692" s="59" t="n"/>
      <c r="AV1692" s="59" t="n"/>
      <c r="AW1692" s="59" t="n"/>
      <c r="AX1692" s="59" t="n"/>
      <c r="AY1692" s="59" t="n"/>
      <c r="AZ1692" s="59" t="n"/>
      <c r="BA1692" s="59" t="n"/>
      <c r="BB1692" s="59" t="n"/>
      <c r="BC1692" s="59" t="n"/>
      <c r="BD1692" s="59" t="n"/>
      <c r="BE1692" s="59" t="n"/>
      <c r="BF1692" s="59" t="n"/>
      <c r="BG1692" s="59" t="n"/>
      <c r="BH1692" s="59" t="n"/>
      <c r="BI1692" s="59" t="n"/>
      <c r="BJ1692" s="59" t="n"/>
      <c r="BK1692" s="59" t="n"/>
      <c r="BL1692" s="59" t="n"/>
      <c r="BM1692" s="59" t="n"/>
      <c r="BN1692" s="59" t="n"/>
      <c r="BO1692" s="59" t="n"/>
      <c r="BP1692" s="59" t="n"/>
      <c r="BQ1692" s="59" t="n"/>
      <c r="BR1692" s="59" t="n"/>
      <c r="BS1692" s="59" t="n"/>
      <c r="BT1692" s="59" t="n"/>
      <c r="BU1692" s="59" t="n"/>
      <c r="BV1692" s="59" t="n"/>
      <c r="BW1692" s="59" t="n"/>
      <c r="BX1692" s="59" t="n"/>
      <c r="BY1692" s="59" t="n"/>
      <c r="BZ1692" s="59" t="n"/>
      <c r="CA1692" s="59" t="n"/>
      <c r="CB1692" s="59" t="n"/>
      <c r="CC1692" s="59" t="n"/>
      <c r="CD1692" s="59" t="n"/>
      <c r="CE1692" s="59" t="n"/>
      <c r="CF1692" s="59" t="n"/>
      <c r="CG1692" s="59" t="n"/>
      <c r="CH1692" s="59" t="n"/>
      <c r="CI1692" s="59" t="n"/>
      <c r="CJ1692" s="59" t="n"/>
      <c r="CK1692" s="59" t="n"/>
      <c r="CL1692" s="59" t="n"/>
      <c r="CM1692" s="59" t="n"/>
      <c r="CN1692" s="59" t="n"/>
      <c r="CO1692" s="59" t="n"/>
      <c r="CP1692" s="59" t="n"/>
      <c r="CQ1692" s="59" t="n"/>
      <c r="CR1692" s="59" t="n"/>
      <c r="CS1692" s="59" t="n"/>
      <c r="CT1692" s="59" t="n"/>
      <c r="CU1692" s="59" t="n"/>
      <c r="CV1692" s="59" t="n"/>
      <c r="CW1692" s="59" t="n"/>
      <c r="CX1692" s="59" t="n"/>
      <c r="CY1692" s="59" t="n"/>
      <c r="CZ1692" s="59" t="n"/>
    </row>
    <row r="1693">
      <c r="D1693" s="59" t="n"/>
      <c r="E1693" s="59" t="n"/>
      <c r="F1693" s="59" t="n"/>
      <c r="G1693" s="59" t="n"/>
      <c r="H1693" s="59" t="n"/>
      <c r="I1693" s="59" t="n"/>
      <c r="J1693" s="59" t="n"/>
      <c r="K1693" s="59" t="n"/>
      <c r="L1693" s="59" t="n"/>
      <c r="M1693" s="59" t="n"/>
      <c r="N1693" s="59" t="n"/>
      <c r="O1693" s="59" t="n"/>
      <c r="P1693" s="59" t="n"/>
      <c r="Q1693" s="59" t="n"/>
      <c r="R1693" s="59" t="n"/>
      <c r="S1693" s="59" t="n"/>
      <c r="T1693" s="59" t="n"/>
      <c r="U1693" s="59" t="n"/>
      <c r="V1693" s="59" t="n"/>
      <c r="W1693" s="59" t="n"/>
      <c r="X1693" s="59" t="n"/>
      <c r="Y1693" s="59" t="n"/>
      <c r="Z1693" s="59" t="n"/>
      <c r="AA1693" s="59" t="n"/>
      <c r="AB1693" s="59" t="n"/>
      <c r="AC1693" s="59" t="n"/>
      <c r="AD1693" s="59" t="n"/>
      <c r="AE1693" s="59" t="n"/>
      <c r="AF1693" s="59" t="n"/>
      <c r="AG1693" s="59" t="n"/>
      <c r="AH1693" s="59" t="n"/>
      <c r="AI1693" s="59" t="n"/>
      <c r="AJ1693" s="59" t="n"/>
      <c r="AK1693" s="59" t="n"/>
      <c r="AL1693" s="59" t="n"/>
      <c r="AM1693" s="59" t="n"/>
      <c r="AN1693" s="59" t="n"/>
      <c r="AO1693" s="59" t="n"/>
      <c r="AP1693" s="59" t="n"/>
      <c r="AQ1693" s="59" t="n"/>
      <c r="AR1693" s="59" t="n"/>
      <c r="AS1693" s="59" t="n"/>
      <c r="AT1693" s="59" t="n"/>
      <c r="AU1693" s="59" t="n"/>
      <c r="AV1693" s="59" t="n"/>
      <c r="AW1693" s="59" t="n"/>
      <c r="AX1693" s="59" t="n"/>
      <c r="AY1693" s="59" t="n"/>
      <c r="AZ1693" s="59" t="n"/>
      <c r="BA1693" s="59" t="n"/>
      <c r="BB1693" s="59" t="n"/>
      <c r="BC1693" s="59" t="n"/>
      <c r="BD1693" s="59" t="n"/>
      <c r="BE1693" s="59" t="n"/>
      <c r="BF1693" s="59" t="n"/>
      <c r="BG1693" s="59" t="n"/>
      <c r="BH1693" s="59" t="n"/>
      <c r="BI1693" s="59" t="n"/>
      <c r="BJ1693" s="59" t="n"/>
      <c r="BK1693" s="59" t="n"/>
      <c r="BL1693" s="59" t="n"/>
      <c r="BM1693" s="59" t="n"/>
      <c r="BN1693" s="59" t="n"/>
      <c r="BO1693" s="59" t="n"/>
      <c r="BP1693" s="59" t="n"/>
      <c r="BQ1693" s="59" t="n"/>
      <c r="BR1693" s="59" t="n"/>
      <c r="BS1693" s="59" t="n"/>
      <c r="BT1693" s="59" t="n"/>
      <c r="BU1693" s="59" t="n"/>
      <c r="BV1693" s="59" t="n"/>
      <c r="BW1693" s="59" t="n"/>
      <c r="BX1693" s="59" t="n"/>
      <c r="BY1693" s="59" t="n"/>
      <c r="BZ1693" s="59" t="n"/>
      <c r="CA1693" s="59" t="n"/>
      <c r="CB1693" s="59" t="n"/>
      <c r="CC1693" s="59" t="n"/>
      <c r="CD1693" s="59" t="n"/>
      <c r="CE1693" s="59" t="n"/>
      <c r="CF1693" s="59" t="n"/>
      <c r="CG1693" s="59" t="n"/>
      <c r="CH1693" s="59" t="n"/>
      <c r="CI1693" s="59" t="n"/>
      <c r="CJ1693" s="59" t="n"/>
      <c r="CK1693" s="59" t="n"/>
      <c r="CL1693" s="59" t="n"/>
      <c r="CM1693" s="59" t="n"/>
      <c r="CN1693" s="59" t="n"/>
      <c r="CO1693" s="59" t="n"/>
      <c r="CP1693" s="59" t="n"/>
      <c r="CQ1693" s="59" t="n"/>
      <c r="CR1693" s="59" t="n"/>
      <c r="CS1693" s="59" t="n"/>
      <c r="CT1693" s="59" t="n"/>
      <c r="CU1693" s="59" t="n"/>
      <c r="CV1693" s="59" t="n"/>
      <c r="CW1693" s="59" t="n"/>
      <c r="CX1693" s="59" t="n"/>
      <c r="CY1693" s="59" t="n"/>
      <c r="CZ1693" s="59" t="n"/>
    </row>
    <row r="1694">
      <c r="D1694" s="107" t="n"/>
      <c r="E1694" s="107" t="n"/>
      <c r="F1694" s="107" t="n"/>
      <c r="G1694" s="107" t="n"/>
      <c r="H1694" s="107" t="n"/>
      <c r="I1694" s="107" t="n"/>
      <c r="J1694" s="107" t="n"/>
      <c r="K1694" s="107" t="n"/>
      <c r="L1694" s="107" t="n"/>
      <c r="M1694" s="107" t="n"/>
      <c r="N1694" s="107" t="n"/>
      <c r="O1694" s="107" t="n"/>
      <c r="P1694" s="107" t="n"/>
      <c r="Q1694" s="107" t="n"/>
      <c r="R1694" s="107" t="n"/>
      <c r="S1694" s="107" t="n"/>
      <c r="T1694" s="107" t="n"/>
      <c r="U1694" s="107" t="n"/>
      <c r="V1694" s="107" t="n"/>
      <c r="W1694" s="107" t="n"/>
      <c r="X1694" s="107" t="n"/>
      <c r="Y1694" s="107" t="n"/>
      <c r="Z1694" s="107" t="n"/>
      <c r="AA1694" s="107" t="n"/>
      <c r="AB1694" s="107" t="n"/>
      <c r="AC1694" s="107" t="n"/>
      <c r="AD1694" s="107" t="n"/>
      <c r="AE1694" s="107" t="n"/>
      <c r="AF1694" s="107" t="n"/>
      <c r="AG1694" s="107" t="n"/>
      <c r="AH1694" s="107" t="n"/>
      <c r="AI1694" s="107" t="n"/>
      <c r="AJ1694" s="107" t="n"/>
      <c r="AK1694" s="107" t="n"/>
      <c r="AL1694" s="107" t="n"/>
      <c r="AM1694" s="107" t="n"/>
      <c r="AN1694" s="107" t="n"/>
      <c r="AO1694" s="107" t="n"/>
      <c r="AP1694" s="107" t="n"/>
      <c r="AQ1694" s="107" t="n"/>
      <c r="AR1694" s="107" t="n"/>
      <c r="AS1694" s="107" t="n"/>
      <c r="AT1694" s="107" t="n"/>
      <c r="AU1694" s="107" t="n"/>
      <c r="AV1694" s="107" t="n"/>
      <c r="AW1694" s="107" t="n"/>
      <c r="AX1694" s="107" t="n"/>
      <c r="AY1694" s="107" t="n"/>
      <c r="AZ1694" s="107" t="n"/>
      <c r="BA1694" s="107" t="n"/>
      <c r="BB1694" s="107" t="n"/>
      <c r="BC1694" s="107" t="n"/>
      <c r="BD1694" s="107" t="n"/>
      <c r="BE1694" s="107" t="n"/>
      <c r="BF1694" s="107" t="n"/>
      <c r="BG1694" s="107" t="n"/>
      <c r="BH1694" s="107" t="n"/>
      <c r="BI1694" s="107" t="n"/>
      <c r="BJ1694" s="107" t="n"/>
      <c r="BK1694" s="107" t="n"/>
      <c r="BL1694" s="107" t="n"/>
      <c r="BM1694" s="107" t="n"/>
      <c r="BN1694" s="107" t="n"/>
      <c r="BO1694" s="107" t="n"/>
      <c r="BP1694" s="107" t="n"/>
      <c r="BQ1694" s="107" t="n"/>
      <c r="BR1694" s="107" t="n"/>
      <c r="BS1694" s="107" t="n"/>
      <c r="BT1694" s="107" t="n"/>
      <c r="BU1694" s="107" t="n"/>
      <c r="BV1694" s="107" t="n"/>
      <c r="BW1694" s="107" t="n"/>
      <c r="BX1694" s="107" t="n"/>
      <c r="BY1694" s="107" t="n"/>
      <c r="BZ1694" s="107" t="n"/>
      <c r="CA1694" s="107" t="n"/>
      <c r="CB1694" s="107" t="n"/>
      <c r="CC1694" s="107" t="n"/>
      <c r="CD1694" s="107" t="n"/>
      <c r="CE1694" s="107" t="n"/>
      <c r="CF1694" s="107" t="n"/>
      <c r="CG1694" s="107" t="n"/>
      <c r="CH1694" s="107" t="n"/>
      <c r="CI1694" s="107" t="n"/>
      <c r="CJ1694" s="107" t="n"/>
      <c r="CK1694" s="107" t="n"/>
      <c r="CL1694" s="107" t="n"/>
      <c r="CM1694" s="107" t="n"/>
      <c r="CN1694" s="107" t="n"/>
      <c r="CO1694" s="107" t="n"/>
      <c r="CP1694" s="107" t="n"/>
      <c r="CQ1694" s="107" t="n"/>
      <c r="CR1694" s="107" t="n"/>
      <c r="CS1694" s="107" t="n"/>
      <c r="CT1694" s="107" t="n"/>
      <c r="CU1694" s="107" t="n"/>
      <c r="CV1694" s="107" t="n"/>
      <c r="CW1694" s="107" t="n"/>
      <c r="CX1694" s="107" t="n"/>
      <c r="CY1694" s="107" t="n"/>
      <c r="CZ1694" s="107" t="n"/>
    </row>
    <row r="1697">
      <c r="A1697" s="2">
        <f>IF($A1690="","","   projections")</f>
        <v/>
      </c>
      <c r="B1697" s="68">
        <f>IF($A1690="",0,COUNT($E1698:$CZ1698))</f>
        <v/>
      </c>
      <c r="C1697" s="69">
        <f>IF($B1697=0,0,MAX($E1698:$CZ1698))</f>
        <v/>
      </c>
      <c r="D1697" s="58">
        <f>_xll.BDS($A1690,'Field Check'!$C$42,"headers=y","startcol=1","endcol=3","dir=h")</f>
        <v/>
      </c>
      <c r="E1697" s="59" t="n"/>
      <c r="F1697" s="59" t="n"/>
      <c r="G1697" s="59" t="n"/>
      <c r="H1697" s="59" t="n"/>
      <c r="I1697" s="59" t="n"/>
      <c r="J1697" s="59" t="n"/>
      <c r="K1697" s="59" t="n"/>
      <c r="L1697" s="59" t="n"/>
      <c r="M1697" s="59" t="n"/>
      <c r="N1697" s="59" t="n"/>
      <c r="O1697" s="59" t="n"/>
      <c r="P1697" s="59" t="n"/>
      <c r="Q1697" s="59" t="n"/>
      <c r="R1697" s="59" t="n"/>
      <c r="S1697" s="59" t="n"/>
      <c r="T1697" s="59" t="n"/>
      <c r="U1697" s="59" t="n"/>
      <c r="V1697" s="59" t="n"/>
      <c r="W1697" s="59" t="n"/>
      <c r="X1697" s="59" t="n"/>
      <c r="Y1697" s="59" t="n"/>
      <c r="Z1697" s="59" t="n"/>
      <c r="AA1697" s="59" t="n"/>
      <c r="AB1697" s="59" t="n"/>
      <c r="AC1697" s="59" t="n"/>
      <c r="AD1697" s="59" t="n"/>
      <c r="AE1697" s="59" t="n"/>
      <c r="AF1697" s="59" t="n"/>
      <c r="AG1697" s="59" t="n"/>
      <c r="AH1697" s="59" t="n"/>
      <c r="AI1697" s="59" t="n"/>
      <c r="AJ1697" s="59" t="n"/>
      <c r="AK1697" s="59" t="n"/>
      <c r="AL1697" s="59" t="n"/>
      <c r="AM1697" s="59" t="n"/>
      <c r="AN1697" s="59" t="n"/>
      <c r="AO1697" s="59" t="n"/>
      <c r="AP1697" s="59" t="n"/>
      <c r="AQ1697" s="59" t="n"/>
      <c r="AR1697" s="59" t="n"/>
      <c r="AS1697" s="59" t="n"/>
      <c r="AT1697" s="59" t="n"/>
      <c r="AU1697" s="59" t="n"/>
      <c r="AV1697" s="59" t="n"/>
      <c r="AW1697" s="59" t="n"/>
      <c r="AX1697" s="59" t="n"/>
      <c r="AY1697" s="59" t="n"/>
      <c r="AZ1697" s="59" t="n"/>
      <c r="BA1697" s="59" t="n"/>
      <c r="BB1697" s="59" t="n"/>
      <c r="BC1697" s="59" t="n"/>
      <c r="BD1697" s="59" t="n"/>
      <c r="BE1697" s="59" t="n"/>
      <c r="BF1697" s="59" t="n"/>
      <c r="BG1697" s="59" t="n"/>
      <c r="BH1697" s="59" t="n"/>
      <c r="BI1697" s="59" t="n"/>
      <c r="BJ1697" s="59" t="n"/>
      <c r="BK1697" s="59" t="n"/>
      <c r="BL1697" s="59" t="n"/>
      <c r="BM1697" s="59" t="n"/>
      <c r="BN1697" s="59" t="n"/>
      <c r="BO1697" s="59" t="n"/>
      <c r="BP1697" s="59" t="n"/>
      <c r="BQ1697" s="59" t="n"/>
      <c r="BR1697" s="59" t="n"/>
      <c r="BS1697" s="59" t="n"/>
      <c r="BT1697" s="59" t="n"/>
      <c r="BU1697" s="59" t="n"/>
      <c r="BV1697" s="59" t="n"/>
      <c r="BW1697" s="59" t="n"/>
      <c r="BX1697" s="59" t="n"/>
      <c r="BY1697" s="59" t="n"/>
      <c r="BZ1697" s="59" t="n"/>
      <c r="CA1697" s="59" t="n"/>
      <c r="CB1697" s="59" t="n"/>
      <c r="CC1697" s="59" t="n"/>
      <c r="CD1697" s="59" t="n"/>
      <c r="CE1697" s="59" t="n"/>
      <c r="CF1697" s="59" t="n"/>
      <c r="CG1697" s="59" t="n"/>
      <c r="CH1697" s="59" t="n"/>
      <c r="CI1697" s="59" t="n"/>
      <c r="CJ1697" s="59" t="n"/>
      <c r="CK1697" s="59" t="n"/>
      <c r="CL1697" s="59" t="n"/>
      <c r="CM1697" s="59" t="n"/>
      <c r="CN1697" s="59" t="n"/>
      <c r="CO1697" s="59" t="n"/>
      <c r="CP1697" s="59" t="n"/>
      <c r="CQ1697" s="59" t="n"/>
      <c r="CR1697" s="59" t="n"/>
      <c r="CS1697" s="59" t="n"/>
      <c r="CT1697" s="59" t="n"/>
      <c r="CU1697" s="59" t="n"/>
      <c r="CV1697" s="59" t="n"/>
      <c r="CW1697" s="59" t="n"/>
      <c r="CX1697" s="59" t="n"/>
      <c r="CY1697" s="59" t="n"/>
      <c r="CZ1697" s="59" t="n"/>
    </row>
    <row r="1698">
      <c r="D1698" s="59" t="n"/>
      <c r="E1698" s="59" t="n"/>
      <c r="F1698" s="59" t="n"/>
      <c r="G1698" s="59" t="n"/>
      <c r="H1698" s="59" t="n"/>
      <c r="I1698" s="59" t="n"/>
      <c r="J1698" s="59" t="n"/>
      <c r="K1698" s="59" t="n"/>
      <c r="L1698" s="59" t="n"/>
      <c r="M1698" s="59" t="n"/>
      <c r="N1698" s="59" t="n"/>
      <c r="O1698" s="59" t="n"/>
      <c r="P1698" s="59" t="n"/>
      <c r="Q1698" s="59" t="n"/>
      <c r="R1698" s="59" t="n"/>
      <c r="S1698" s="59" t="n"/>
      <c r="T1698" s="59" t="n"/>
      <c r="U1698" s="59" t="n"/>
      <c r="V1698" s="59" t="n"/>
      <c r="W1698" s="59" t="n"/>
      <c r="X1698" s="59" t="n"/>
      <c r="Y1698" s="59" t="n"/>
      <c r="Z1698" s="59" t="n"/>
      <c r="AA1698" s="59" t="n"/>
      <c r="AB1698" s="59" t="n"/>
      <c r="AC1698" s="59" t="n"/>
      <c r="AD1698" s="59" t="n"/>
      <c r="AE1698" s="59" t="n"/>
      <c r="AF1698" s="59" t="n"/>
      <c r="AG1698" s="59" t="n"/>
      <c r="AH1698" s="59" t="n"/>
      <c r="AI1698" s="59" t="n"/>
      <c r="AJ1698" s="59" t="n"/>
      <c r="AK1698" s="59" t="n"/>
      <c r="AL1698" s="59" t="n"/>
      <c r="AM1698" s="59" t="n"/>
      <c r="AN1698" s="59" t="n"/>
      <c r="AO1698" s="59" t="n"/>
      <c r="AP1698" s="59" t="n"/>
      <c r="AQ1698" s="59" t="n"/>
      <c r="AR1698" s="59" t="n"/>
      <c r="AS1698" s="59" t="n"/>
      <c r="AT1698" s="59" t="n"/>
      <c r="AU1698" s="59" t="n"/>
      <c r="AV1698" s="59" t="n"/>
      <c r="AW1698" s="59" t="n"/>
      <c r="AX1698" s="59" t="n"/>
      <c r="AY1698" s="59" t="n"/>
      <c r="AZ1698" s="59" t="n"/>
      <c r="BA1698" s="59" t="n"/>
      <c r="BB1698" s="59" t="n"/>
      <c r="BC1698" s="59" t="n"/>
      <c r="BD1698" s="59" t="n"/>
      <c r="BE1698" s="59" t="n"/>
      <c r="BF1698" s="59" t="n"/>
      <c r="BG1698" s="59" t="n"/>
      <c r="BH1698" s="59" t="n"/>
      <c r="BI1698" s="59" t="n"/>
      <c r="BJ1698" s="59" t="n"/>
      <c r="BK1698" s="59" t="n"/>
      <c r="BL1698" s="59" t="n"/>
      <c r="BM1698" s="59" t="n"/>
      <c r="BN1698" s="59" t="n"/>
      <c r="BO1698" s="59" t="n"/>
      <c r="BP1698" s="59" t="n"/>
      <c r="BQ1698" s="59" t="n"/>
      <c r="BR1698" s="59" t="n"/>
      <c r="BS1698" s="59" t="n"/>
      <c r="BT1698" s="59" t="n"/>
      <c r="BU1698" s="59" t="n"/>
      <c r="BV1698" s="59" t="n"/>
      <c r="BW1698" s="59" t="n"/>
      <c r="BX1698" s="59" t="n"/>
      <c r="BY1698" s="59" t="n"/>
      <c r="BZ1698" s="59" t="n"/>
      <c r="CA1698" s="59" t="n"/>
      <c r="CB1698" s="59" t="n"/>
      <c r="CC1698" s="59" t="n"/>
      <c r="CD1698" s="59" t="n"/>
      <c r="CE1698" s="59" t="n"/>
      <c r="CF1698" s="59" t="n"/>
      <c r="CG1698" s="59" t="n"/>
      <c r="CH1698" s="59" t="n"/>
      <c r="CI1698" s="59" t="n"/>
      <c r="CJ1698" s="59" t="n"/>
      <c r="CK1698" s="59" t="n"/>
      <c r="CL1698" s="59" t="n"/>
      <c r="CM1698" s="59" t="n"/>
      <c r="CN1698" s="59" t="n"/>
      <c r="CO1698" s="59" t="n"/>
      <c r="CP1698" s="59" t="n"/>
      <c r="CQ1698" s="59" t="n"/>
      <c r="CR1698" s="59" t="n"/>
      <c r="CS1698" s="59" t="n"/>
      <c r="CT1698" s="59" t="n"/>
      <c r="CU1698" s="59" t="n"/>
      <c r="CV1698" s="59" t="n"/>
      <c r="CW1698" s="59" t="n"/>
      <c r="CX1698" s="59" t="n"/>
      <c r="CY1698" s="59" t="n"/>
      <c r="CZ1698" s="59" t="n"/>
    </row>
    <row r="1699">
      <c r="D1699" s="107" t="n"/>
      <c r="E1699" s="107" t="n"/>
      <c r="F1699" s="107" t="n"/>
      <c r="G1699" s="107" t="n"/>
      <c r="H1699" s="107" t="n"/>
      <c r="I1699" s="107" t="n"/>
      <c r="J1699" s="107" t="n"/>
      <c r="K1699" s="107" t="n"/>
      <c r="L1699" s="107" t="n"/>
      <c r="M1699" s="107" t="n"/>
      <c r="N1699" s="107" t="n"/>
      <c r="O1699" s="107" t="n"/>
      <c r="P1699" s="107" t="n"/>
      <c r="Q1699" s="107" t="n"/>
      <c r="R1699" s="107" t="n"/>
      <c r="S1699" s="107" t="n"/>
      <c r="T1699" s="107" t="n"/>
      <c r="U1699" s="107" t="n"/>
      <c r="V1699" s="107" t="n"/>
      <c r="W1699" s="107" t="n"/>
      <c r="X1699" s="107" t="n"/>
      <c r="Y1699" s="107" t="n"/>
      <c r="Z1699" s="107" t="n"/>
      <c r="AA1699" s="107" t="n"/>
      <c r="AB1699" s="107" t="n"/>
      <c r="AC1699" s="107" t="n"/>
      <c r="AD1699" s="107" t="n"/>
      <c r="AE1699" s="107" t="n"/>
      <c r="AF1699" s="107" t="n"/>
      <c r="AG1699" s="107" t="n"/>
      <c r="AH1699" s="107" t="n"/>
      <c r="AI1699" s="107" t="n"/>
      <c r="AJ1699" s="107" t="n"/>
      <c r="AK1699" s="107" t="n"/>
      <c r="AL1699" s="107" t="n"/>
      <c r="AM1699" s="107" t="n"/>
      <c r="AN1699" s="107" t="n"/>
      <c r="AO1699" s="107" t="n"/>
      <c r="AP1699" s="107" t="n"/>
      <c r="AQ1699" s="107" t="n"/>
      <c r="AR1699" s="107" t="n"/>
      <c r="AS1699" s="107" t="n"/>
      <c r="AT1699" s="107" t="n"/>
      <c r="AU1699" s="107" t="n"/>
      <c r="AV1699" s="107" t="n"/>
      <c r="AW1699" s="107" t="n"/>
      <c r="AX1699" s="107" t="n"/>
      <c r="AY1699" s="107" t="n"/>
      <c r="AZ1699" s="107" t="n"/>
      <c r="BA1699" s="107" t="n"/>
      <c r="BB1699" s="107" t="n"/>
      <c r="BC1699" s="107" t="n"/>
      <c r="BD1699" s="107" t="n"/>
      <c r="BE1699" s="107" t="n"/>
      <c r="BF1699" s="107" t="n"/>
      <c r="BG1699" s="107" t="n"/>
      <c r="BH1699" s="107" t="n"/>
      <c r="BI1699" s="107" t="n"/>
      <c r="BJ1699" s="107" t="n"/>
      <c r="BK1699" s="107" t="n"/>
      <c r="BL1699" s="107" t="n"/>
      <c r="BM1699" s="107" t="n"/>
      <c r="BN1699" s="107" t="n"/>
      <c r="BO1699" s="107" t="n"/>
      <c r="BP1699" s="107" t="n"/>
      <c r="BQ1699" s="107" t="n"/>
      <c r="BR1699" s="107" t="n"/>
      <c r="BS1699" s="107" t="n"/>
      <c r="BT1699" s="107" t="n"/>
      <c r="BU1699" s="107" t="n"/>
      <c r="BV1699" s="107" t="n"/>
      <c r="BW1699" s="107" t="n"/>
      <c r="BX1699" s="107" t="n"/>
      <c r="BY1699" s="107" t="n"/>
      <c r="BZ1699" s="107" t="n"/>
      <c r="CA1699" s="107" t="n"/>
      <c r="CB1699" s="107" t="n"/>
      <c r="CC1699" s="107" t="n"/>
      <c r="CD1699" s="107" t="n"/>
      <c r="CE1699" s="107" t="n"/>
      <c r="CF1699" s="107" t="n"/>
      <c r="CG1699" s="107" t="n"/>
      <c r="CH1699" s="107" t="n"/>
      <c r="CI1699" s="107" t="n"/>
      <c r="CJ1699" s="107" t="n"/>
      <c r="CK1699" s="107" t="n"/>
      <c r="CL1699" s="107" t="n"/>
      <c r="CM1699" s="107" t="n"/>
      <c r="CN1699" s="107" t="n"/>
      <c r="CO1699" s="107" t="n"/>
      <c r="CP1699" s="107" t="n"/>
      <c r="CQ1699" s="107" t="n"/>
      <c r="CR1699" s="107" t="n"/>
      <c r="CS1699" s="107" t="n"/>
      <c r="CT1699" s="107" t="n"/>
      <c r="CU1699" s="107" t="n"/>
      <c r="CV1699" s="107" t="n"/>
      <c r="CW1699" s="107" t="n"/>
      <c r="CX1699" s="107" t="n"/>
      <c r="CY1699" s="107" t="n"/>
      <c r="CZ1699" s="107" t="n"/>
    </row>
    <row r="1701">
      <c r="A1701" s="126">
        <f>IF('AS51'!$C$160="","",'AS51'!$C$160)</f>
        <v/>
      </c>
      <c r="B1701" s="68">
        <f>IF($A1701="",0,COUNT($E1702:$CZ1702))</f>
        <v/>
      </c>
      <c r="C1701" s="69">
        <f>IF($B1701=0,0,MAX($E1702:$CZ1702))</f>
        <v/>
      </c>
      <c r="D1701" s="58">
        <f>_xll.BDS($A1701,'Field Check'!$C$44,"headers=y","startcol=1","endcol=7","dir=h","DVD_START_DT",'Field Check'!$C$59,"DVD_END_DT",'Field Check'!$D$59)</f>
        <v/>
      </c>
      <c r="E1701" s="59" t="n"/>
      <c r="F1701" s="59" t="n"/>
      <c r="G1701" s="59" t="n"/>
      <c r="H1701" s="59" t="n"/>
      <c r="I1701" s="59" t="n"/>
      <c r="J1701" s="59" t="n"/>
      <c r="K1701" s="59" t="n"/>
      <c r="L1701" s="59" t="n"/>
      <c r="M1701" s="59" t="n"/>
      <c r="N1701" s="59" t="n"/>
      <c r="O1701" s="59" t="n"/>
      <c r="P1701" s="59" t="n"/>
      <c r="Q1701" s="59" t="n"/>
      <c r="R1701" s="59" t="n"/>
      <c r="S1701" s="59" t="n"/>
      <c r="T1701" s="59" t="n"/>
      <c r="U1701" s="59" t="n"/>
      <c r="V1701" s="59" t="n"/>
      <c r="W1701" s="59" t="n"/>
      <c r="X1701" s="59" t="n"/>
      <c r="Y1701" s="59" t="n"/>
      <c r="Z1701" s="59" t="n"/>
      <c r="AA1701" s="59" t="n"/>
      <c r="AB1701" s="59" t="n"/>
      <c r="AC1701" s="59" t="n"/>
      <c r="AD1701" s="59" t="n"/>
      <c r="AE1701" s="59" t="n"/>
      <c r="AF1701" s="59" t="n"/>
      <c r="AG1701" s="59" t="n"/>
      <c r="AH1701" s="59" t="n"/>
      <c r="AI1701" s="59" t="n"/>
      <c r="AJ1701" s="59" t="n"/>
      <c r="AK1701" s="59" t="n"/>
      <c r="AL1701" s="59" t="n"/>
      <c r="AM1701" s="59" t="n"/>
      <c r="AN1701" s="59" t="n"/>
      <c r="AO1701" s="59" t="n"/>
      <c r="AP1701" s="59" t="n"/>
      <c r="AQ1701" s="59" t="n"/>
      <c r="AR1701" s="59" t="n"/>
      <c r="AS1701" s="59" t="n"/>
      <c r="AT1701" s="59" t="n"/>
      <c r="AU1701" s="59" t="n"/>
      <c r="AV1701" s="59" t="n"/>
      <c r="AW1701" s="59" t="n"/>
      <c r="AX1701" s="59" t="n"/>
      <c r="AY1701" s="59" t="n"/>
      <c r="AZ1701" s="59" t="n"/>
      <c r="BA1701" s="59" t="n"/>
      <c r="BB1701" s="59" t="n"/>
      <c r="BC1701" s="59" t="n"/>
      <c r="BD1701" s="59" t="n"/>
      <c r="BE1701" s="59" t="n"/>
      <c r="BF1701" s="59" t="n"/>
      <c r="BG1701" s="59" t="n"/>
      <c r="BH1701" s="59" t="n"/>
      <c r="BI1701" s="59" t="n"/>
      <c r="BJ1701" s="59" t="n"/>
      <c r="BK1701" s="59" t="n"/>
      <c r="BL1701" s="59" t="n"/>
      <c r="BM1701" s="59" t="n"/>
      <c r="BN1701" s="59" t="n"/>
      <c r="BO1701" s="59" t="n"/>
      <c r="BP1701" s="59" t="n"/>
      <c r="BQ1701" s="59" t="n"/>
      <c r="BR1701" s="59" t="n"/>
      <c r="BS1701" s="59" t="n"/>
      <c r="BT1701" s="59" t="n"/>
      <c r="BU1701" s="59" t="n"/>
      <c r="BV1701" s="59" t="n"/>
      <c r="BW1701" s="59" t="n"/>
      <c r="BX1701" s="59" t="n"/>
      <c r="BY1701" s="59" t="n"/>
      <c r="BZ1701" s="59" t="n"/>
      <c r="CA1701" s="59" t="n"/>
      <c r="CB1701" s="59" t="n"/>
      <c r="CC1701" s="59" t="n"/>
      <c r="CD1701" s="59" t="n"/>
      <c r="CE1701" s="59" t="n"/>
      <c r="CF1701" s="59" t="n"/>
      <c r="CG1701" s="59" t="n"/>
      <c r="CH1701" s="59" t="n"/>
      <c r="CI1701" s="59" t="n"/>
      <c r="CJ1701" s="59" t="n"/>
      <c r="CK1701" s="59" t="n"/>
      <c r="CL1701" s="59" t="n"/>
      <c r="CM1701" s="59" t="n"/>
      <c r="CN1701" s="59" t="n"/>
      <c r="CO1701" s="59" t="n"/>
      <c r="CP1701" s="59" t="n"/>
      <c r="CQ1701" s="59" t="n"/>
      <c r="CR1701" s="59" t="n"/>
      <c r="CS1701" s="59" t="n"/>
      <c r="CT1701" s="59" t="n"/>
      <c r="CU1701" s="59" t="n"/>
      <c r="CV1701" s="59" t="n"/>
      <c r="CW1701" s="59" t="n"/>
      <c r="CX1701" s="59" t="n"/>
      <c r="CY1701" s="59" t="n"/>
      <c r="CZ1701" s="59" t="n"/>
    </row>
    <row r="1702">
      <c r="D1702" s="59" t="n"/>
      <c r="E1702" s="59" t="n"/>
      <c r="F1702" s="59" t="n"/>
      <c r="G1702" s="59" t="n"/>
      <c r="H1702" s="59" t="n"/>
      <c r="I1702" s="59" t="n"/>
      <c r="J1702" s="59" t="n"/>
      <c r="K1702" s="59" t="n"/>
      <c r="L1702" s="59" t="n"/>
      <c r="M1702" s="59" t="n"/>
      <c r="N1702" s="59" t="n"/>
      <c r="O1702" s="59" t="n"/>
      <c r="P1702" s="59" t="n"/>
      <c r="Q1702" s="59" t="n"/>
      <c r="R1702" s="59" t="n"/>
      <c r="S1702" s="59" t="n"/>
      <c r="T1702" s="59" t="n"/>
      <c r="U1702" s="59" t="n"/>
      <c r="V1702" s="59" t="n"/>
      <c r="W1702" s="59" t="n"/>
      <c r="X1702" s="59" t="n"/>
      <c r="Y1702" s="59" t="n"/>
      <c r="Z1702" s="59" t="n"/>
      <c r="AA1702" s="59" t="n"/>
      <c r="AB1702" s="59" t="n"/>
      <c r="AC1702" s="59" t="n"/>
      <c r="AD1702" s="59" t="n"/>
      <c r="AE1702" s="59" t="n"/>
      <c r="AF1702" s="59" t="n"/>
      <c r="AG1702" s="59" t="n"/>
      <c r="AH1702" s="59" t="n"/>
      <c r="AI1702" s="59" t="n"/>
      <c r="AJ1702" s="59" t="n"/>
      <c r="AK1702" s="59" t="n"/>
      <c r="AL1702" s="59" t="n"/>
      <c r="AM1702" s="59" t="n"/>
      <c r="AN1702" s="59" t="n"/>
      <c r="AO1702" s="59" t="n"/>
      <c r="AP1702" s="59" t="n"/>
      <c r="AQ1702" s="59" t="n"/>
      <c r="AR1702" s="59" t="n"/>
      <c r="AS1702" s="59" t="n"/>
      <c r="AT1702" s="59" t="n"/>
      <c r="AU1702" s="59" t="n"/>
      <c r="AV1702" s="59" t="n"/>
      <c r="AW1702" s="59" t="n"/>
      <c r="AX1702" s="59" t="n"/>
      <c r="AY1702" s="59" t="n"/>
      <c r="AZ1702" s="59" t="n"/>
      <c r="BA1702" s="59" t="n"/>
      <c r="BB1702" s="59" t="n"/>
      <c r="BC1702" s="59" t="n"/>
      <c r="BD1702" s="59" t="n"/>
      <c r="BE1702" s="59" t="n"/>
      <c r="BF1702" s="59" t="n"/>
      <c r="BG1702" s="59" t="n"/>
      <c r="BH1702" s="59" t="n"/>
      <c r="BI1702" s="59" t="n"/>
      <c r="BJ1702" s="59" t="n"/>
      <c r="BK1702" s="59" t="n"/>
      <c r="BL1702" s="59" t="n"/>
      <c r="BM1702" s="59" t="n"/>
      <c r="BN1702" s="59" t="n"/>
      <c r="BO1702" s="59" t="n"/>
      <c r="BP1702" s="59" t="n"/>
      <c r="BQ1702" s="59" t="n"/>
      <c r="BR1702" s="59" t="n"/>
      <c r="BS1702" s="59" t="n"/>
      <c r="BT1702" s="59" t="n"/>
      <c r="BU1702" s="59" t="n"/>
      <c r="BV1702" s="59" t="n"/>
      <c r="BW1702" s="59" t="n"/>
      <c r="BX1702" s="59" t="n"/>
      <c r="BY1702" s="59" t="n"/>
      <c r="BZ1702" s="59" t="n"/>
      <c r="CA1702" s="59" t="n"/>
      <c r="CB1702" s="59" t="n"/>
      <c r="CC1702" s="59" t="n"/>
      <c r="CD1702" s="59" t="n"/>
      <c r="CE1702" s="59" t="n"/>
      <c r="CF1702" s="59" t="n"/>
      <c r="CG1702" s="59" t="n"/>
      <c r="CH1702" s="59" t="n"/>
      <c r="CI1702" s="59" t="n"/>
      <c r="CJ1702" s="59" t="n"/>
      <c r="CK1702" s="59" t="n"/>
      <c r="CL1702" s="59" t="n"/>
      <c r="CM1702" s="59" t="n"/>
      <c r="CN1702" s="59" t="n"/>
      <c r="CO1702" s="59" t="n"/>
      <c r="CP1702" s="59" t="n"/>
      <c r="CQ1702" s="59" t="n"/>
      <c r="CR1702" s="59" t="n"/>
      <c r="CS1702" s="59" t="n"/>
      <c r="CT1702" s="59" t="n"/>
      <c r="CU1702" s="59" t="n"/>
      <c r="CV1702" s="59" t="n"/>
      <c r="CW1702" s="59" t="n"/>
      <c r="CX1702" s="59" t="n"/>
      <c r="CY1702" s="59" t="n"/>
      <c r="CZ1702" s="59" t="n"/>
    </row>
    <row r="1703">
      <c r="D1703" s="59" t="n"/>
      <c r="E1703" s="59" t="n"/>
      <c r="F1703" s="59" t="n"/>
      <c r="G1703" s="59" t="n"/>
      <c r="H1703" s="59" t="n"/>
      <c r="I1703" s="59" t="n"/>
      <c r="J1703" s="59" t="n"/>
      <c r="K1703" s="59" t="n"/>
      <c r="L1703" s="59" t="n"/>
      <c r="M1703" s="59" t="n"/>
      <c r="N1703" s="59" t="n"/>
      <c r="O1703" s="59" t="n"/>
      <c r="P1703" s="59" t="n"/>
      <c r="Q1703" s="59" t="n"/>
      <c r="R1703" s="59" t="n"/>
      <c r="S1703" s="59" t="n"/>
      <c r="T1703" s="59" t="n"/>
      <c r="U1703" s="59" t="n"/>
      <c r="V1703" s="59" t="n"/>
      <c r="W1703" s="59" t="n"/>
      <c r="X1703" s="59" t="n"/>
      <c r="Y1703" s="59" t="n"/>
      <c r="Z1703" s="59" t="n"/>
      <c r="AA1703" s="59" t="n"/>
      <c r="AB1703" s="59" t="n"/>
      <c r="AC1703" s="59" t="n"/>
      <c r="AD1703" s="59" t="n"/>
      <c r="AE1703" s="59" t="n"/>
      <c r="AF1703" s="59" t="n"/>
      <c r="AG1703" s="59" t="n"/>
      <c r="AH1703" s="59" t="n"/>
      <c r="AI1703" s="59" t="n"/>
      <c r="AJ1703" s="59" t="n"/>
      <c r="AK1703" s="59" t="n"/>
      <c r="AL1703" s="59" t="n"/>
      <c r="AM1703" s="59" t="n"/>
      <c r="AN1703" s="59" t="n"/>
      <c r="AO1703" s="59" t="n"/>
      <c r="AP1703" s="59" t="n"/>
      <c r="AQ1703" s="59" t="n"/>
      <c r="AR1703" s="59" t="n"/>
      <c r="AS1703" s="59" t="n"/>
      <c r="AT1703" s="59" t="n"/>
      <c r="AU1703" s="59" t="n"/>
      <c r="AV1703" s="59" t="n"/>
      <c r="AW1703" s="59" t="n"/>
      <c r="AX1703" s="59" t="n"/>
      <c r="AY1703" s="59" t="n"/>
      <c r="AZ1703" s="59" t="n"/>
      <c r="BA1703" s="59" t="n"/>
      <c r="BB1703" s="59" t="n"/>
      <c r="BC1703" s="59" t="n"/>
      <c r="BD1703" s="59" t="n"/>
      <c r="BE1703" s="59" t="n"/>
      <c r="BF1703" s="59" t="n"/>
      <c r="BG1703" s="59" t="n"/>
      <c r="BH1703" s="59" t="n"/>
      <c r="BI1703" s="59" t="n"/>
      <c r="BJ1703" s="59" t="n"/>
      <c r="BK1703" s="59" t="n"/>
      <c r="BL1703" s="59" t="n"/>
      <c r="BM1703" s="59" t="n"/>
      <c r="BN1703" s="59" t="n"/>
      <c r="BO1703" s="59" t="n"/>
      <c r="BP1703" s="59" t="n"/>
      <c r="BQ1703" s="59" t="n"/>
      <c r="BR1703" s="59" t="n"/>
      <c r="BS1703" s="59" t="n"/>
      <c r="BT1703" s="59" t="n"/>
      <c r="BU1703" s="59" t="n"/>
      <c r="BV1703" s="59" t="n"/>
      <c r="BW1703" s="59" t="n"/>
      <c r="BX1703" s="59" t="n"/>
      <c r="BY1703" s="59" t="n"/>
      <c r="BZ1703" s="59" t="n"/>
      <c r="CA1703" s="59" t="n"/>
      <c r="CB1703" s="59" t="n"/>
      <c r="CC1703" s="59" t="n"/>
      <c r="CD1703" s="59" t="n"/>
      <c r="CE1703" s="59" t="n"/>
      <c r="CF1703" s="59" t="n"/>
      <c r="CG1703" s="59" t="n"/>
      <c r="CH1703" s="59" t="n"/>
      <c r="CI1703" s="59" t="n"/>
      <c r="CJ1703" s="59" t="n"/>
      <c r="CK1703" s="59" t="n"/>
      <c r="CL1703" s="59" t="n"/>
      <c r="CM1703" s="59" t="n"/>
      <c r="CN1703" s="59" t="n"/>
      <c r="CO1703" s="59" t="n"/>
      <c r="CP1703" s="59" t="n"/>
      <c r="CQ1703" s="59" t="n"/>
      <c r="CR1703" s="59" t="n"/>
      <c r="CS1703" s="59" t="n"/>
      <c r="CT1703" s="59" t="n"/>
      <c r="CU1703" s="59" t="n"/>
      <c r="CV1703" s="59" t="n"/>
      <c r="CW1703" s="59" t="n"/>
      <c r="CX1703" s="59" t="n"/>
      <c r="CY1703" s="59" t="n"/>
      <c r="CZ1703" s="59" t="n"/>
    </row>
    <row r="1704">
      <c r="D1704" s="59" t="n"/>
      <c r="E1704" s="59" t="n"/>
      <c r="F1704" s="59" t="n"/>
      <c r="G1704" s="59" t="n"/>
      <c r="H1704" s="59" t="n"/>
      <c r="I1704" s="59" t="n"/>
      <c r="J1704" s="59" t="n"/>
      <c r="K1704" s="59" t="n"/>
      <c r="L1704" s="59" t="n"/>
      <c r="M1704" s="59" t="n"/>
      <c r="N1704" s="59" t="n"/>
      <c r="O1704" s="59" t="n"/>
      <c r="P1704" s="59" t="n"/>
      <c r="Q1704" s="59" t="n"/>
      <c r="R1704" s="59" t="n"/>
      <c r="S1704" s="59" t="n"/>
      <c r="T1704" s="59" t="n"/>
      <c r="U1704" s="59" t="n"/>
      <c r="V1704" s="59" t="n"/>
      <c r="W1704" s="59" t="n"/>
      <c r="X1704" s="59" t="n"/>
      <c r="Y1704" s="59" t="n"/>
      <c r="Z1704" s="59" t="n"/>
      <c r="AA1704" s="59" t="n"/>
      <c r="AB1704" s="59" t="n"/>
      <c r="AC1704" s="59" t="n"/>
      <c r="AD1704" s="59" t="n"/>
      <c r="AE1704" s="59" t="n"/>
      <c r="AF1704" s="59" t="n"/>
      <c r="AG1704" s="59" t="n"/>
      <c r="AH1704" s="59" t="n"/>
      <c r="AI1704" s="59" t="n"/>
      <c r="AJ1704" s="59" t="n"/>
      <c r="AK1704" s="59" t="n"/>
      <c r="AL1704" s="59" t="n"/>
      <c r="AM1704" s="59" t="n"/>
      <c r="AN1704" s="59" t="n"/>
      <c r="AO1704" s="59" t="n"/>
      <c r="AP1704" s="59" t="n"/>
      <c r="AQ1704" s="59" t="n"/>
      <c r="AR1704" s="59" t="n"/>
      <c r="AS1704" s="59" t="n"/>
      <c r="AT1704" s="59" t="n"/>
      <c r="AU1704" s="59" t="n"/>
      <c r="AV1704" s="59" t="n"/>
      <c r="AW1704" s="59" t="n"/>
      <c r="AX1704" s="59" t="n"/>
      <c r="AY1704" s="59" t="n"/>
      <c r="AZ1704" s="59" t="n"/>
      <c r="BA1704" s="59" t="n"/>
      <c r="BB1704" s="59" t="n"/>
      <c r="BC1704" s="59" t="n"/>
      <c r="BD1704" s="59" t="n"/>
      <c r="BE1704" s="59" t="n"/>
      <c r="BF1704" s="59" t="n"/>
      <c r="BG1704" s="59" t="n"/>
      <c r="BH1704" s="59" t="n"/>
      <c r="BI1704" s="59" t="n"/>
      <c r="BJ1704" s="59" t="n"/>
      <c r="BK1704" s="59" t="n"/>
      <c r="BL1704" s="59" t="n"/>
      <c r="BM1704" s="59" t="n"/>
      <c r="BN1704" s="59" t="n"/>
      <c r="BO1704" s="59" t="n"/>
      <c r="BP1704" s="59" t="n"/>
      <c r="BQ1704" s="59" t="n"/>
      <c r="BR1704" s="59" t="n"/>
      <c r="BS1704" s="59" t="n"/>
      <c r="BT1704" s="59" t="n"/>
      <c r="BU1704" s="59" t="n"/>
      <c r="BV1704" s="59" t="n"/>
      <c r="BW1704" s="59" t="n"/>
      <c r="BX1704" s="59" t="n"/>
      <c r="BY1704" s="59" t="n"/>
      <c r="BZ1704" s="59" t="n"/>
      <c r="CA1704" s="59" t="n"/>
      <c r="CB1704" s="59" t="n"/>
      <c r="CC1704" s="59" t="n"/>
      <c r="CD1704" s="59" t="n"/>
      <c r="CE1704" s="59" t="n"/>
      <c r="CF1704" s="59" t="n"/>
      <c r="CG1704" s="59" t="n"/>
      <c r="CH1704" s="59" t="n"/>
      <c r="CI1704" s="59" t="n"/>
      <c r="CJ1704" s="59" t="n"/>
      <c r="CK1704" s="59" t="n"/>
      <c r="CL1704" s="59" t="n"/>
      <c r="CM1704" s="59" t="n"/>
      <c r="CN1704" s="59" t="n"/>
      <c r="CO1704" s="59" t="n"/>
      <c r="CP1704" s="59" t="n"/>
      <c r="CQ1704" s="59" t="n"/>
      <c r="CR1704" s="59" t="n"/>
      <c r="CS1704" s="59" t="n"/>
      <c r="CT1704" s="59" t="n"/>
      <c r="CU1704" s="59" t="n"/>
      <c r="CV1704" s="59" t="n"/>
      <c r="CW1704" s="59" t="n"/>
      <c r="CX1704" s="59" t="n"/>
      <c r="CY1704" s="59" t="n"/>
      <c r="CZ1704" s="59" t="n"/>
    </row>
    <row r="1705">
      <c r="D1705" s="107" t="n"/>
      <c r="E1705" s="107" t="n"/>
      <c r="F1705" s="107" t="n"/>
      <c r="G1705" s="107" t="n"/>
      <c r="H1705" s="107" t="n"/>
      <c r="I1705" s="107" t="n"/>
      <c r="J1705" s="107" t="n"/>
      <c r="K1705" s="107" t="n"/>
      <c r="L1705" s="107" t="n"/>
      <c r="M1705" s="107" t="n"/>
      <c r="N1705" s="107" t="n"/>
      <c r="O1705" s="107" t="n"/>
      <c r="P1705" s="107" t="n"/>
      <c r="Q1705" s="107" t="n"/>
      <c r="R1705" s="107" t="n"/>
      <c r="S1705" s="107" t="n"/>
      <c r="T1705" s="107" t="n"/>
      <c r="U1705" s="107" t="n"/>
      <c r="V1705" s="107" t="n"/>
      <c r="W1705" s="107" t="n"/>
      <c r="X1705" s="107" t="n"/>
      <c r="Y1705" s="107" t="n"/>
      <c r="Z1705" s="107" t="n"/>
      <c r="AA1705" s="107" t="n"/>
      <c r="AB1705" s="107" t="n"/>
      <c r="AC1705" s="107" t="n"/>
      <c r="AD1705" s="107" t="n"/>
      <c r="AE1705" s="107" t="n"/>
      <c r="AF1705" s="107" t="n"/>
      <c r="AG1705" s="107" t="n"/>
      <c r="AH1705" s="107" t="n"/>
      <c r="AI1705" s="107" t="n"/>
      <c r="AJ1705" s="107" t="n"/>
      <c r="AK1705" s="107" t="n"/>
      <c r="AL1705" s="107" t="n"/>
      <c r="AM1705" s="107" t="n"/>
      <c r="AN1705" s="107" t="n"/>
      <c r="AO1705" s="107" t="n"/>
      <c r="AP1705" s="107" t="n"/>
      <c r="AQ1705" s="107" t="n"/>
      <c r="AR1705" s="107" t="n"/>
      <c r="AS1705" s="107" t="n"/>
      <c r="AT1705" s="107" t="n"/>
      <c r="AU1705" s="107" t="n"/>
      <c r="AV1705" s="107" t="n"/>
      <c r="AW1705" s="107" t="n"/>
      <c r="AX1705" s="107" t="n"/>
      <c r="AY1705" s="107" t="n"/>
      <c r="AZ1705" s="107" t="n"/>
      <c r="BA1705" s="107" t="n"/>
      <c r="BB1705" s="107" t="n"/>
      <c r="BC1705" s="107" t="n"/>
      <c r="BD1705" s="107" t="n"/>
      <c r="BE1705" s="107" t="n"/>
      <c r="BF1705" s="107" t="n"/>
      <c r="BG1705" s="107" t="n"/>
      <c r="BH1705" s="107" t="n"/>
      <c r="BI1705" s="107" t="n"/>
      <c r="BJ1705" s="107" t="n"/>
      <c r="BK1705" s="107" t="n"/>
      <c r="BL1705" s="107" t="n"/>
      <c r="BM1705" s="107" t="n"/>
      <c r="BN1705" s="107" t="n"/>
      <c r="BO1705" s="107" t="n"/>
      <c r="BP1705" s="107" t="n"/>
      <c r="BQ1705" s="107" t="n"/>
      <c r="BR1705" s="107" t="n"/>
      <c r="BS1705" s="107" t="n"/>
      <c r="BT1705" s="107" t="n"/>
      <c r="BU1705" s="107" t="n"/>
      <c r="BV1705" s="107" t="n"/>
      <c r="BW1705" s="107" t="n"/>
      <c r="BX1705" s="107" t="n"/>
      <c r="BY1705" s="107" t="n"/>
      <c r="BZ1705" s="107" t="n"/>
      <c r="CA1705" s="107" t="n"/>
      <c r="CB1705" s="107" t="n"/>
      <c r="CC1705" s="107" t="n"/>
      <c r="CD1705" s="107" t="n"/>
      <c r="CE1705" s="107" t="n"/>
      <c r="CF1705" s="107" t="n"/>
      <c r="CG1705" s="107" t="n"/>
      <c r="CH1705" s="107" t="n"/>
      <c r="CI1705" s="107" t="n"/>
      <c r="CJ1705" s="107" t="n"/>
      <c r="CK1705" s="107" t="n"/>
      <c r="CL1705" s="107" t="n"/>
      <c r="CM1705" s="107" t="n"/>
      <c r="CN1705" s="107" t="n"/>
      <c r="CO1705" s="107" t="n"/>
      <c r="CP1705" s="107" t="n"/>
      <c r="CQ1705" s="107" t="n"/>
      <c r="CR1705" s="107" t="n"/>
      <c r="CS1705" s="107" t="n"/>
      <c r="CT1705" s="107" t="n"/>
      <c r="CU1705" s="107" t="n"/>
      <c r="CV1705" s="107" t="n"/>
      <c r="CW1705" s="107" t="n"/>
      <c r="CX1705" s="107" t="n"/>
      <c r="CY1705" s="107" t="n"/>
      <c r="CZ1705" s="107" t="n"/>
    </row>
    <row r="1708">
      <c r="A1708" s="2">
        <f>IF($A1701="","","   projections")</f>
        <v/>
      </c>
      <c r="B1708" s="68">
        <f>IF($A1701="",0,COUNT($E1709:$CZ1709))</f>
        <v/>
      </c>
      <c r="C1708" s="69">
        <f>IF($B1708=0,0,MAX($E1709:$CZ1709))</f>
        <v/>
      </c>
      <c r="D1708" s="58">
        <f>_xll.BDS($A1701,'Field Check'!$C$42,"headers=y","startcol=1","endcol=3","dir=h","cols=21;rows=3")</f>
        <v/>
      </c>
      <c r="E1708" s="59" t="n">
        <v>46253</v>
      </c>
      <c r="F1708" s="59" t="n">
        <v>46436</v>
      </c>
      <c r="G1708" s="59" t="n">
        <v>46616</v>
      </c>
      <c r="H1708" s="59" t="n">
        <v>46798</v>
      </c>
      <c r="I1708" s="59" t="n">
        <v>46980</v>
      </c>
      <c r="J1708" s="59" t="n">
        <v>47162</v>
      </c>
      <c r="K1708" s="59" t="n">
        <v>47351</v>
      </c>
      <c r="L1708" s="59" t="n">
        <v>47533</v>
      </c>
      <c r="M1708" s="59" t="n">
        <v>47715</v>
      </c>
      <c r="N1708" s="59" t="n">
        <v>47897</v>
      </c>
      <c r="O1708" s="59" t="n">
        <v>48079</v>
      </c>
      <c r="P1708" s="59" t="n">
        <v>48261</v>
      </c>
      <c r="Q1708" s="59" t="n">
        <v>48443</v>
      </c>
      <c r="R1708" s="59" t="n">
        <v>48625</v>
      </c>
      <c r="S1708" s="59" t="n">
        <v>48807</v>
      </c>
      <c r="T1708" s="59" t="n">
        <v>48989</v>
      </c>
      <c r="U1708" s="59" t="n">
        <v>49171</v>
      </c>
      <c r="V1708" s="59" t="n">
        <v>49353</v>
      </c>
      <c r="W1708" s="59" t="n">
        <v>49542</v>
      </c>
      <c r="X1708" s="59" t="n">
        <v>49724</v>
      </c>
      <c r="Y1708" s="59" t="n"/>
      <c r="Z1708" s="59" t="n"/>
      <c r="AA1708" s="59" t="n"/>
      <c r="AB1708" s="59" t="n"/>
      <c r="AC1708" s="59" t="n"/>
      <c r="AD1708" s="59" t="n"/>
      <c r="AE1708" s="59" t="n"/>
      <c r="AF1708" s="59" t="n"/>
      <c r="AG1708" s="59" t="n"/>
      <c r="AH1708" s="59" t="n"/>
      <c r="AI1708" s="59" t="n"/>
      <c r="AJ1708" s="59" t="n"/>
      <c r="AK1708" s="59" t="n"/>
      <c r="AL1708" s="59" t="n"/>
      <c r="AM1708" s="59" t="n"/>
      <c r="AN1708" s="59" t="n"/>
      <c r="AO1708" s="59" t="n"/>
      <c r="AP1708" s="59" t="n"/>
      <c r="AQ1708" s="59" t="n"/>
      <c r="AR1708" s="59" t="n"/>
      <c r="AS1708" s="59" t="n"/>
      <c r="AT1708" s="59" t="n"/>
      <c r="AU1708" s="59" t="n"/>
      <c r="AV1708" s="59" t="n"/>
      <c r="AW1708" s="59" t="n"/>
      <c r="AX1708" s="59" t="n"/>
      <c r="AY1708" s="59" t="n"/>
      <c r="AZ1708" s="59" t="n"/>
      <c r="BA1708" s="59" t="n"/>
      <c r="BB1708" s="59" t="n"/>
      <c r="BC1708" s="59" t="n"/>
      <c r="BD1708" s="59" t="n"/>
      <c r="BE1708" s="59" t="n"/>
      <c r="BF1708" s="59" t="n"/>
      <c r="BG1708" s="59" t="n"/>
      <c r="BH1708" s="59" t="n"/>
      <c r="BI1708" s="59" t="n"/>
      <c r="BJ1708" s="59" t="n"/>
      <c r="BK1708" s="59" t="n"/>
      <c r="BL1708" s="59" t="n"/>
      <c r="BM1708" s="59" t="n"/>
      <c r="BN1708" s="59" t="n"/>
      <c r="BO1708" s="59" t="n"/>
      <c r="BP1708" s="59" t="n"/>
      <c r="BQ1708" s="59" t="n"/>
      <c r="BR1708" s="59" t="n"/>
      <c r="BS1708" s="59" t="n"/>
      <c r="BT1708" s="59" t="n"/>
      <c r="BU1708" s="59" t="n"/>
      <c r="BV1708" s="59" t="n"/>
      <c r="BW1708" s="59" t="n"/>
      <c r="BX1708" s="59" t="n"/>
      <c r="BY1708" s="59" t="n"/>
      <c r="BZ1708" s="59" t="n"/>
      <c r="CA1708" s="59" t="n"/>
      <c r="CB1708" s="59" t="n"/>
      <c r="CC1708" s="59" t="n"/>
      <c r="CD1708" s="59" t="n"/>
      <c r="CE1708" s="59" t="n"/>
      <c r="CF1708" s="59" t="n"/>
      <c r="CG1708" s="59" t="n"/>
      <c r="CH1708" s="59" t="n"/>
      <c r="CI1708" s="59" t="n"/>
      <c r="CJ1708" s="59" t="n"/>
      <c r="CK1708" s="59" t="n"/>
      <c r="CL1708" s="59" t="n"/>
      <c r="CM1708" s="59" t="n"/>
      <c r="CN1708" s="59" t="n"/>
      <c r="CO1708" s="59" t="n"/>
      <c r="CP1708" s="59" t="n"/>
      <c r="CQ1708" s="59" t="n"/>
      <c r="CR1708" s="59" t="n"/>
      <c r="CS1708" s="59" t="n"/>
      <c r="CT1708" s="59" t="n"/>
      <c r="CU1708" s="59" t="n"/>
      <c r="CV1708" s="59" t="n"/>
      <c r="CW1708" s="59" t="n"/>
      <c r="CX1708" s="59" t="n"/>
      <c r="CY1708" s="59" t="n"/>
      <c r="CZ1708" s="59" t="n"/>
    </row>
    <row r="1709">
      <c r="D1709" s="59" t="inlineStr">
        <is>
          <t>Ex-Date</t>
        </is>
      </c>
      <c r="E1709" s="59" t="n">
        <v>46268</v>
      </c>
      <c r="F1709" s="59" t="n">
        <v>46449</v>
      </c>
      <c r="G1709" s="59" t="n">
        <v>46632</v>
      </c>
      <c r="H1709" s="59" t="n">
        <v>46818</v>
      </c>
      <c r="I1709" s="59" t="n">
        <v>47002</v>
      </c>
      <c r="J1709" s="59" t="n">
        <v>47182</v>
      </c>
      <c r="K1709" s="59" t="n">
        <v>47366</v>
      </c>
      <c r="L1709" s="59" t="n">
        <v>47546</v>
      </c>
      <c r="M1709" s="59" t="n">
        <v>47730</v>
      </c>
      <c r="N1709" s="59" t="n">
        <v>47910</v>
      </c>
      <c r="O1709" s="59" t="n">
        <v>48094</v>
      </c>
      <c r="P1709" s="59" t="n">
        <v>48274</v>
      </c>
      <c r="Q1709" s="59" t="n">
        <v>48458</v>
      </c>
      <c r="R1709" s="59" t="n">
        <v>48642</v>
      </c>
      <c r="S1709" s="59" t="n">
        <v>48828</v>
      </c>
      <c r="T1709" s="59" t="n">
        <v>49006</v>
      </c>
      <c r="U1709" s="59" t="n">
        <v>49192</v>
      </c>
      <c r="V1709" s="59" t="n">
        <v>49370</v>
      </c>
      <c r="W1709" s="59" t="n">
        <v>49556</v>
      </c>
      <c r="X1709" s="59" t="n">
        <v>49740</v>
      </c>
      <c r="Y1709" s="59" t="n"/>
      <c r="Z1709" s="59" t="n"/>
      <c r="AA1709" s="59" t="n"/>
      <c r="AB1709" s="59" t="n"/>
      <c r="AC1709" s="59" t="n"/>
      <c r="AD1709" s="59" t="n"/>
      <c r="AE1709" s="59" t="n"/>
      <c r="AF1709" s="59" t="n"/>
      <c r="AG1709" s="59" t="n"/>
      <c r="AH1709" s="59" t="n"/>
      <c r="AI1709" s="59" t="n"/>
      <c r="AJ1709" s="59" t="n"/>
      <c r="AK1709" s="59" t="n"/>
      <c r="AL1709" s="59" t="n"/>
      <c r="AM1709" s="59" t="n"/>
      <c r="AN1709" s="59" t="n"/>
      <c r="AO1709" s="59" t="n"/>
      <c r="AP1709" s="59" t="n"/>
      <c r="AQ1709" s="59" t="n"/>
      <c r="AR1709" s="59" t="n"/>
      <c r="AS1709" s="59" t="n"/>
      <c r="AT1709" s="59" t="n"/>
      <c r="AU1709" s="59" t="n"/>
      <c r="AV1709" s="59" t="n"/>
      <c r="AW1709" s="59" t="n"/>
      <c r="AX1709" s="59" t="n"/>
      <c r="AY1709" s="59" t="n"/>
      <c r="AZ1709" s="59" t="n"/>
      <c r="BA1709" s="59" t="n"/>
      <c r="BB1709" s="59" t="n"/>
      <c r="BC1709" s="59" t="n"/>
      <c r="BD1709" s="59" t="n"/>
      <c r="BE1709" s="59" t="n"/>
      <c r="BF1709" s="59" t="n"/>
      <c r="BG1709" s="59" t="n"/>
      <c r="BH1709" s="59" t="n"/>
      <c r="BI1709" s="59" t="n"/>
      <c r="BJ1709" s="59" t="n"/>
      <c r="BK1709" s="59" t="n"/>
      <c r="BL1709" s="59" t="n"/>
      <c r="BM1709" s="59" t="n"/>
      <c r="BN1709" s="59" t="n"/>
      <c r="BO1709" s="59" t="n"/>
      <c r="BP1709" s="59" t="n"/>
      <c r="BQ1709" s="59" t="n"/>
      <c r="BR1709" s="59" t="n"/>
      <c r="BS1709" s="59" t="n"/>
      <c r="BT1709" s="59" t="n"/>
      <c r="BU1709" s="59" t="n"/>
      <c r="BV1709" s="59" t="n"/>
      <c r="BW1709" s="59" t="n"/>
      <c r="BX1709" s="59" t="n"/>
      <c r="BY1709" s="59" t="n"/>
      <c r="BZ1709" s="59" t="n"/>
      <c r="CA1709" s="59" t="n"/>
      <c r="CB1709" s="59" t="n"/>
      <c r="CC1709" s="59" t="n"/>
      <c r="CD1709" s="59" t="n"/>
      <c r="CE1709" s="59" t="n"/>
      <c r="CF1709" s="59" t="n"/>
      <c r="CG1709" s="59" t="n"/>
      <c r="CH1709" s="59" t="n"/>
      <c r="CI1709" s="59" t="n"/>
      <c r="CJ1709" s="59" t="n"/>
      <c r="CK1709" s="59" t="n"/>
      <c r="CL1709" s="59" t="n"/>
      <c r="CM1709" s="59" t="n"/>
      <c r="CN1709" s="59" t="n"/>
      <c r="CO1709" s="59" t="n"/>
      <c r="CP1709" s="59" t="n"/>
      <c r="CQ1709" s="59" t="n"/>
      <c r="CR1709" s="59" t="n"/>
      <c r="CS1709" s="59" t="n"/>
      <c r="CT1709" s="59" t="n"/>
      <c r="CU1709" s="59" t="n"/>
      <c r="CV1709" s="59" t="n"/>
      <c r="CW1709" s="59" t="n"/>
      <c r="CX1709" s="59" t="n"/>
      <c r="CY1709" s="59" t="n"/>
      <c r="CZ1709" s="59" t="n"/>
    </row>
    <row r="1710">
      <c r="D1710" s="107" t="inlineStr">
        <is>
          <t>Amount Per Share</t>
        </is>
      </c>
      <c r="E1710" s="107" t="n">
        <v>0.02</v>
      </c>
      <c r="F1710" s="107" t="n">
        <v>0.02</v>
      </c>
      <c r="G1710" s="107" t="n">
        <v>0.02</v>
      </c>
      <c r="H1710" s="107" t="n">
        <v>0.02</v>
      </c>
      <c r="I1710" s="107" t="n">
        <v>0.02</v>
      </c>
      <c r="J1710" s="107" t="n">
        <v>0.02</v>
      </c>
      <c r="K1710" s="107" t="n">
        <v>0.02</v>
      </c>
      <c r="L1710" s="107" t="n">
        <v>0.02</v>
      </c>
      <c r="M1710" s="107" t="n">
        <v>0.02</v>
      </c>
      <c r="N1710" s="107" t="n">
        <v>0.02</v>
      </c>
      <c r="O1710" s="107" t="n">
        <v>0.02</v>
      </c>
      <c r="P1710" s="107" t="n">
        <v>0.02</v>
      </c>
      <c r="Q1710" s="107" t="n">
        <v>0.02</v>
      </c>
      <c r="R1710" s="107" t="n">
        <v>0.02</v>
      </c>
      <c r="S1710" s="107" t="n">
        <v>0.02</v>
      </c>
      <c r="T1710" s="107" t="n">
        <v>0.02</v>
      </c>
      <c r="U1710" s="107" t="n">
        <v>0.02</v>
      </c>
      <c r="V1710" s="107" t="n">
        <v>0.02</v>
      </c>
      <c r="W1710" s="107" t="n">
        <v>0.02</v>
      </c>
      <c r="X1710" s="107" t="n">
        <v>0.02</v>
      </c>
      <c r="Y1710" s="107" t="n"/>
      <c r="Z1710" s="107" t="n"/>
      <c r="AA1710" s="107" t="n"/>
      <c r="AB1710" s="107" t="n"/>
      <c r="AC1710" s="107" t="n"/>
      <c r="AD1710" s="107" t="n"/>
      <c r="AE1710" s="107" t="n"/>
      <c r="AF1710" s="107" t="n"/>
      <c r="AG1710" s="107" t="n"/>
      <c r="AH1710" s="107" t="n"/>
      <c r="AI1710" s="107" t="n"/>
      <c r="AJ1710" s="107" t="n"/>
      <c r="AK1710" s="107" t="n"/>
      <c r="AL1710" s="107" t="n"/>
      <c r="AM1710" s="107" t="n"/>
      <c r="AN1710" s="107" t="n"/>
      <c r="AO1710" s="107" t="n"/>
      <c r="AP1710" s="107" t="n"/>
      <c r="AQ1710" s="107" t="n"/>
      <c r="AR1710" s="107" t="n"/>
      <c r="AS1710" s="107" t="n"/>
      <c r="AT1710" s="107" t="n"/>
      <c r="AU1710" s="107" t="n"/>
      <c r="AV1710" s="107" t="n"/>
      <c r="AW1710" s="107" t="n"/>
      <c r="AX1710" s="107" t="n"/>
      <c r="AY1710" s="107" t="n"/>
      <c r="AZ1710" s="107" t="n"/>
      <c r="BA1710" s="107" t="n"/>
      <c r="BB1710" s="107" t="n"/>
      <c r="BC1710" s="107" t="n"/>
      <c r="BD1710" s="107" t="n"/>
      <c r="BE1710" s="107" t="n"/>
      <c r="BF1710" s="107" t="n"/>
      <c r="BG1710" s="107" t="n"/>
      <c r="BH1710" s="107" t="n"/>
      <c r="BI1710" s="107" t="n"/>
      <c r="BJ1710" s="107" t="n"/>
      <c r="BK1710" s="107" t="n"/>
      <c r="BL1710" s="107" t="n"/>
      <c r="BM1710" s="107" t="n"/>
      <c r="BN1710" s="107" t="n"/>
      <c r="BO1710" s="107" t="n"/>
      <c r="BP1710" s="107" t="n"/>
      <c r="BQ1710" s="107" t="n"/>
      <c r="BR1710" s="107" t="n"/>
      <c r="BS1710" s="107" t="n"/>
      <c r="BT1710" s="107" t="n"/>
      <c r="BU1710" s="107" t="n"/>
      <c r="BV1710" s="107" t="n"/>
      <c r="BW1710" s="107" t="n"/>
      <c r="BX1710" s="107" t="n"/>
      <c r="BY1710" s="107" t="n"/>
      <c r="BZ1710" s="107" t="n"/>
      <c r="CA1710" s="107" t="n"/>
      <c r="CB1710" s="107" t="n"/>
      <c r="CC1710" s="107" t="n"/>
      <c r="CD1710" s="107" t="n"/>
      <c r="CE1710" s="107" t="n"/>
      <c r="CF1710" s="107" t="n"/>
      <c r="CG1710" s="107" t="n"/>
      <c r="CH1710" s="107" t="n"/>
      <c r="CI1710" s="107" t="n"/>
      <c r="CJ1710" s="107" t="n"/>
      <c r="CK1710" s="107" t="n"/>
      <c r="CL1710" s="107" t="n"/>
      <c r="CM1710" s="107" t="n"/>
      <c r="CN1710" s="107" t="n"/>
      <c r="CO1710" s="107" t="n"/>
      <c r="CP1710" s="107" t="n"/>
      <c r="CQ1710" s="107" t="n"/>
      <c r="CR1710" s="107" t="n"/>
      <c r="CS1710" s="107" t="n"/>
      <c r="CT1710" s="107" t="n"/>
      <c r="CU1710" s="107" t="n"/>
      <c r="CV1710" s="107" t="n"/>
      <c r="CW1710" s="107" t="n"/>
      <c r="CX1710" s="107" t="n"/>
      <c r="CY1710" s="107" t="n"/>
      <c r="CZ1710" s="107" t="n"/>
    </row>
    <row r="1712">
      <c r="A1712" s="126">
        <f>IF('AS51'!$C$161="","",'AS51'!$C$161)</f>
        <v/>
      </c>
      <c r="B1712" s="68">
        <f>IF($A1712="",0,COUNT($E1713:$CZ1713))</f>
        <v/>
      </c>
      <c r="C1712" s="69">
        <f>IF($B1712=0,0,MAX($E1713:$CZ1713))</f>
        <v/>
      </c>
      <c r="D1712" s="58">
        <f>_xll.BDS($A1712,'Field Check'!$C$44,"headers=y","startcol=1","endcol=7","dir=h","DVD_START_DT",'Field Check'!$C$59,"DVD_END_DT",'Field Check'!$D$59)</f>
        <v/>
      </c>
      <c r="E1712" s="59" t="n"/>
      <c r="F1712" s="59" t="n"/>
      <c r="G1712" s="59" t="n"/>
      <c r="H1712" s="59" t="n"/>
      <c r="I1712" s="59" t="n"/>
      <c r="J1712" s="59" t="n"/>
      <c r="K1712" s="59" t="n"/>
      <c r="L1712" s="59" t="n"/>
      <c r="M1712" s="59" t="n"/>
      <c r="N1712" s="59" t="n"/>
      <c r="O1712" s="59" t="n"/>
      <c r="P1712" s="59" t="n"/>
      <c r="Q1712" s="59" t="n"/>
      <c r="R1712" s="59" t="n"/>
      <c r="S1712" s="59" t="n"/>
      <c r="T1712" s="59" t="n"/>
      <c r="U1712" s="59" t="n"/>
      <c r="V1712" s="59" t="n"/>
      <c r="W1712" s="59" t="n"/>
      <c r="X1712" s="59" t="n"/>
      <c r="Y1712" s="59" t="n"/>
      <c r="Z1712" s="59" t="n"/>
      <c r="AA1712" s="59" t="n"/>
      <c r="AB1712" s="59" t="n"/>
      <c r="AC1712" s="59" t="n"/>
      <c r="AD1712" s="59" t="n"/>
      <c r="AE1712" s="59" t="n"/>
      <c r="AF1712" s="59" t="n"/>
      <c r="AG1712" s="59" t="n"/>
      <c r="AH1712" s="59" t="n"/>
      <c r="AI1712" s="59" t="n"/>
      <c r="AJ1712" s="59" t="n"/>
      <c r="AK1712" s="59" t="n"/>
      <c r="AL1712" s="59" t="n"/>
      <c r="AM1712" s="59" t="n"/>
      <c r="AN1712" s="59" t="n"/>
      <c r="AO1712" s="59" t="n"/>
      <c r="AP1712" s="59" t="n"/>
      <c r="AQ1712" s="59" t="n"/>
      <c r="AR1712" s="59" t="n"/>
      <c r="AS1712" s="59" t="n"/>
      <c r="AT1712" s="59" t="n"/>
      <c r="AU1712" s="59" t="n"/>
      <c r="AV1712" s="59" t="n"/>
      <c r="AW1712" s="59" t="n"/>
      <c r="AX1712" s="59" t="n"/>
      <c r="AY1712" s="59" t="n"/>
      <c r="AZ1712" s="59" t="n"/>
      <c r="BA1712" s="59" t="n"/>
      <c r="BB1712" s="59" t="n"/>
      <c r="BC1712" s="59" t="n"/>
      <c r="BD1712" s="59" t="n"/>
      <c r="BE1712" s="59" t="n"/>
      <c r="BF1712" s="59" t="n"/>
      <c r="BG1712" s="59" t="n"/>
      <c r="BH1712" s="59" t="n"/>
      <c r="BI1712" s="59" t="n"/>
      <c r="BJ1712" s="59" t="n"/>
      <c r="BK1712" s="59" t="n"/>
      <c r="BL1712" s="59" t="n"/>
      <c r="BM1712" s="59" t="n"/>
      <c r="BN1712" s="59" t="n"/>
      <c r="BO1712" s="59" t="n"/>
      <c r="BP1712" s="59" t="n"/>
      <c r="BQ1712" s="59" t="n"/>
      <c r="BR1712" s="59" t="n"/>
      <c r="BS1712" s="59" t="n"/>
      <c r="BT1712" s="59" t="n"/>
      <c r="BU1712" s="59" t="n"/>
      <c r="BV1712" s="59" t="n"/>
      <c r="BW1712" s="59" t="n"/>
      <c r="BX1712" s="59" t="n"/>
      <c r="BY1712" s="59" t="n"/>
      <c r="BZ1712" s="59" t="n"/>
      <c r="CA1712" s="59" t="n"/>
      <c r="CB1712" s="59" t="n"/>
      <c r="CC1712" s="59" t="n"/>
      <c r="CD1712" s="59" t="n"/>
      <c r="CE1712" s="59" t="n"/>
      <c r="CF1712" s="59" t="n"/>
      <c r="CG1712" s="59" t="n"/>
      <c r="CH1712" s="59" t="n"/>
      <c r="CI1712" s="59" t="n"/>
      <c r="CJ1712" s="59" t="n"/>
      <c r="CK1712" s="59" t="n"/>
      <c r="CL1712" s="59" t="n"/>
      <c r="CM1712" s="59" t="n"/>
      <c r="CN1712" s="59" t="n"/>
      <c r="CO1712" s="59" t="n"/>
      <c r="CP1712" s="59" t="n"/>
      <c r="CQ1712" s="59" t="n"/>
      <c r="CR1712" s="59" t="n"/>
      <c r="CS1712" s="59" t="n"/>
      <c r="CT1712" s="59" t="n"/>
      <c r="CU1712" s="59" t="n"/>
      <c r="CV1712" s="59" t="n"/>
      <c r="CW1712" s="59" t="n"/>
      <c r="CX1712" s="59" t="n"/>
      <c r="CY1712" s="59" t="n"/>
      <c r="CZ1712" s="59" t="n"/>
    </row>
    <row r="1713">
      <c r="D1713" s="59" t="n"/>
      <c r="E1713" s="59" t="n"/>
      <c r="F1713" s="59" t="n"/>
      <c r="G1713" s="59" t="n"/>
      <c r="H1713" s="59" t="n"/>
      <c r="I1713" s="59" t="n"/>
      <c r="J1713" s="59" t="n"/>
      <c r="K1713" s="59" t="n"/>
      <c r="L1713" s="59" t="n"/>
      <c r="M1713" s="59" t="n"/>
      <c r="N1713" s="59" t="n"/>
      <c r="O1713" s="59" t="n"/>
      <c r="P1713" s="59" t="n"/>
      <c r="Q1713" s="59" t="n"/>
      <c r="R1713" s="59" t="n"/>
      <c r="S1713" s="59" t="n"/>
      <c r="T1713" s="59" t="n"/>
      <c r="U1713" s="59" t="n"/>
      <c r="V1713" s="59" t="n"/>
      <c r="W1713" s="59" t="n"/>
      <c r="X1713" s="59" t="n"/>
      <c r="Y1713" s="59" t="n"/>
      <c r="Z1713" s="59" t="n"/>
      <c r="AA1713" s="59" t="n"/>
      <c r="AB1713" s="59" t="n"/>
      <c r="AC1713" s="59" t="n"/>
      <c r="AD1713" s="59" t="n"/>
      <c r="AE1713" s="59" t="n"/>
      <c r="AF1713" s="59" t="n"/>
      <c r="AG1713" s="59" t="n"/>
      <c r="AH1713" s="59" t="n"/>
      <c r="AI1713" s="59" t="n"/>
      <c r="AJ1713" s="59" t="n"/>
      <c r="AK1713" s="59" t="n"/>
      <c r="AL1713" s="59" t="n"/>
      <c r="AM1713" s="59" t="n"/>
      <c r="AN1713" s="59" t="n"/>
      <c r="AO1713" s="59" t="n"/>
      <c r="AP1713" s="59" t="n"/>
      <c r="AQ1713" s="59" t="n"/>
      <c r="AR1713" s="59" t="n"/>
      <c r="AS1713" s="59" t="n"/>
      <c r="AT1713" s="59" t="n"/>
      <c r="AU1713" s="59" t="n"/>
      <c r="AV1713" s="59" t="n"/>
      <c r="AW1713" s="59" t="n"/>
      <c r="AX1713" s="59" t="n"/>
      <c r="AY1713" s="59" t="n"/>
      <c r="AZ1713" s="59" t="n"/>
      <c r="BA1713" s="59" t="n"/>
      <c r="BB1713" s="59" t="n"/>
      <c r="BC1713" s="59" t="n"/>
      <c r="BD1713" s="59" t="n"/>
      <c r="BE1713" s="59" t="n"/>
      <c r="BF1713" s="59" t="n"/>
      <c r="BG1713" s="59" t="n"/>
      <c r="BH1713" s="59" t="n"/>
      <c r="BI1713" s="59" t="n"/>
      <c r="BJ1713" s="59" t="n"/>
      <c r="BK1713" s="59" t="n"/>
      <c r="BL1713" s="59" t="n"/>
      <c r="BM1713" s="59" t="n"/>
      <c r="BN1713" s="59" t="n"/>
      <c r="BO1713" s="59" t="n"/>
      <c r="BP1713" s="59" t="n"/>
      <c r="BQ1713" s="59" t="n"/>
      <c r="BR1713" s="59" t="n"/>
      <c r="BS1713" s="59" t="n"/>
      <c r="BT1713" s="59" t="n"/>
      <c r="BU1713" s="59" t="n"/>
      <c r="BV1713" s="59" t="n"/>
      <c r="BW1713" s="59" t="n"/>
      <c r="BX1713" s="59" t="n"/>
      <c r="BY1713" s="59" t="n"/>
      <c r="BZ1713" s="59" t="n"/>
      <c r="CA1713" s="59" t="n"/>
      <c r="CB1713" s="59" t="n"/>
      <c r="CC1713" s="59" t="n"/>
      <c r="CD1713" s="59" t="n"/>
      <c r="CE1713" s="59" t="n"/>
      <c r="CF1713" s="59" t="n"/>
      <c r="CG1713" s="59" t="n"/>
      <c r="CH1713" s="59" t="n"/>
      <c r="CI1713" s="59" t="n"/>
      <c r="CJ1713" s="59" t="n"/>
      <c r="CK1713" s="59" t="n"/>
      <c r="CL1713" s="59" t="n"/>
      <c r="CM1713" s="59" t="n"/>
      <c r="CN1713" s="59" t="n"/>
      <c r="CO1713" s="59" t="n"/>
      <c r="CP1713" s="59" t="n"/>
      <c r="CQ1713" s="59" t="n"/>
      <c r="CR1713" s="59" t="n"/>
      <c r="CS1713" s="59" t="n"/>
      <c r="CT1713" s="59" t="n"/>
      <c r="CU1713" s="59" t="n"/>
      <c r="CV1713" s="59" t="n"/>
      <c r="CW1713" s="59" t="n"/>
      <c r="CX1713" s="59" t="n"/>
      <c r="CY1713" s="59" t="n"/>
      <c r="CZ1713" s="59" t="n"/>
    </row>
    <row r="1714">
      <c r="D1714" s="59" t="n"/>
      <c r="E1714" s="59" t="n"/>
      <c r="F1714" s="59" t="n"/>
      <c r="G1714" s="59" t="n"/>
      <c r="H1714" s="59" t="n"/>
      <c r="I1714" s="59" t="n"/>
      <c r="J1714" s="59" t="n"/>
      <c r="K1714" s="59" t="n"/>
      <c r="L1714" s="59" t="n"/>
      <c r="M1714" s="59" t="n"/>
      <c r="N1714" s="59" t="n"/>
      <c r="O1714" s="59" t="n"/>
      <c r="P1714" s="59" t="n"/>
      <c r="Q1714" s="59" t="n"/>
      <c r="R1714" s="59" t="n"/>
      <c r="S1714" s="59" t="n"/>
      <c r="T1714" s="59" t="n"/>
      <c r="U1714" s="59" t="n"/>
      <c r="V1714" s="59" t="n"/>
      <c r="W1714" s="59" t="n"/>
      <c r="X1714" s="59" t="n"/>
      <c r="Y1714" s="59" t="n"/>
      <c r="Z1714" s="59" t="n"/>
      <c r="AA1714" s="59" t="n"/>
      <c r="AB1714" s="59" t="n"/>
      <c r="AC1714" s="59" t="n"/>
      <c r="AD1714" s="59" t="n"/>
      <c r="AE1714" s="59" t="n"/>
      <c r="AF1714" s="59" t="n"/>
      <c r="AG1714" s="59" t="n"/>
      <c r="AH1714" s="59" t="n"/>
      <c r="AI1714" s="59" t="n"/>
      <c r="AJ1714" s="59" t="n"/>
      <c r="AK1714" s="59" t="n"/>
      <c r="AL1714" s="59" t="n"/>
      <c r="AM1714" s="59" t="n"/>
      <c r="AN1714" s="59" t="n"/>
      <c r="AO1714" s="59" t="n"/>
      <c r="AP1714" s="59" t="n"/>
      <c r="AQ1714" s="59" t="n"/>
      <c r="AR1714" s="59" t="n"/>
      <c r="AS1714" s="59" t="n"/>
      <c r="AT1714" s="59" t="n"/>
      <c r="AU1714" s="59" t="n"/>
      <c r="AV1714" s="59" t="n"/>
      <c r="AW1714" s="59" t="n"/>
      <c r="AX1714" s="59" t="n"/>
      <c r="AY1714" s="59" t="n"/>
      <c r="AZ1714" s="59" t="n"/>
      <c r="BA1714" s="59" t="n"/>
      <c r="BB1714" s="59" t="n"/>
      <c r="BC1714" s="59" t="n"/>
      <c r="BD1714" s="59" t="n"/>
      <c r="BE1714" s="59" t="n"/>
      <c r="BF1714" s="59" t="n"/>
      <c r="BG1714" s="59" t="n"/>
      <c r="BH1714" s="59" t="n"/>
      <c r="BI1714" s="59" t="n"/>
      <c r="BJ1714" s="59" t="n"/>
      <c r="BK1714" s="59" t="n"/>
      <c r="BL1714" s="59" t="n"/>
      <c r="BM1714" s="59" t="n"/>
      <c r="BN1714" s="59" t="n"/>
      <c r="BO1714" s="59" t="n"/>
      <c r="BP1714" s="59" t="n"/>
      <c r="BQ1714" s="59" t="n"/>
      <c r="BR1714" s="59" t="n"/>
      <c r="BS1714" s="59" t="n"/>
      <c r="BT1714" s="59" t="n"/>
      <c r="BU1714" s="59" t="n"/>
      <c r="BV1714" s="59" t="n"/>
      <c r="BW1714" s="59" t="n"/>
      <c r="BX1714" s="59" t="n"/>
      <c r="BY1714" s="59" t="n"/>
      <c r="BZ1714" s="59" t="n"/>
      <c r="CA1714" s="59" t="n"/>
      <c r="CB1714" s="59" t="n"/>
      <c r="CC1714" s="59" t="n"/>
      <c r="CD1714" s="59" t="n"/>
      <c r="CE1714" s="59" t="n"/>
      <c r="CF1714" s="59" t="n"/>
      <c r="CG1714" s="59" t="n"/>
      <c r="CH1714" s="59" t="n"/>
      <c r="CI1714" s="59" t="n"/>
      <c r="CJ1714" s="59" t="n"/>
      <c r="CK1714" s="59" t="n"/>
      <c r="CL1714" s="59" t="n"/>
      <c r="CM1714" s="59" t="n"/>
      <c r="CN1714" s="59" t="n"/>
      <c r="CO1714" s="59" t="n"/>
      <c r="CP1714" s="59" t="n"/>
      <c r="CQ1714" s="59" t="n"/>
      <c r="CR1714" s="59" t="n"/>
      <c r="CS1714" s="59" t="n"/>
      <c r="CT1714" s="59" t="n"/>
      <c r="CU1714" s="59" t="n"/>
      <c r="CV1714" s="59" t="n"/>
      <c r="CW1714" s="59" t="n"/>
      <c r="CX1714" s="59" t="n"/>
      <c r="CY1714" s="59" t="n"/>
      <c r="CZ1714" s="59" t="n"/>
    </row>
    <row r="1715">
      <c r="D1715" s="59" t="n"/>
      <c r="E1715" s="59" t="n"/>
      <c r="F1715" s="59" t="n"/>
      <c r="G1715" s="59" t="n"/>
      <c r="H1715" s="59" t="n"/>
      <c r="I1715" s="59" t="n"/>
      <c r="J1715" s="59" t="n"/>
      <c r="K1715" s="59" t="n"/>
      <c r="L1715" s="59" t="n"/>
      <c r="M1715" s="59" t="n"/>
      <c r="N1715" s="59" t="n"/>
      <c r="O1715" s="59" t="n"/>
      <c r="P1715" s="59" t="n"/>
      <c r="Q1715" s="59" t="n"/>
      <c r="R1715" s="59" t="n"/>
      <c r="S1715" s="59" t="n"/>
      <c r="T1715" s="59" t="n"/>
      <c r="U1715" s="59" t="n"/>
      <c r="V1715" s="59" t="n"/>
      <c r="W1715" s="59" t="n"/>
      <c r="X1715" s="59" t="n"/>
      <c r="Y1715" s="59" t="n"/>
      <c r="Z1715" s="59" t="n"/>
      <c r="AA1715" s="59" t="n"/>
      <c r="AB1715" s="59" t="n"/>
      <c r="AC1715" s="59" t="n"/>
      <c r="AD1715" s="59" t="n"/>
      <c r="AE1715" s="59" t="n"/>
      <c r="AF1715" s="59" t="n"/>
      <c r="AG1715" s="59" t="n"/>
      <c r="AH1715" s="59" t="n"/>
      <c r="AI1715" s="59" t="n"/>
      <c r="AJ1715" s="59" t="n"/>
      <c r="AK1715" s="59" t="n"/>
      <c r="AL1715" s="59" t="n"/>
      <c r="AM1715" s="59" t="n"/>
      <c r="AN1715" s="59" t="n"/>
      <c r="AO1715" s="59" t="n"/>
      <c r="AP1715" s="59" t="n"/>
      <c r="AQ1715" s="59" t="n"/>
      <c r="AR1715" s="59" t="n"/>
      <c r="AS1715" s="59" t="n"/>
      <c r="AT1715" s="59" t="n"/>
      <c r="AU1715" s="59" t="n"/>
      <c r="AV1715" s="59" t="n"/>
      <c r="AW1715" s="59" t="n"/>
      <c r="AX1715" s="59" t="n"/>
      <c r="AY1715" s="59" t="n"/>
      <c r="AZ1715" s="59" t="n"/>
      <c r="BA1715" s="59" t="n"/>
      <c r="BB1715" s="59" t="n"/>
      <c r="BC1715" s="59" t="n"/>
      <c r="BD1715" s="59" t="n"/>
      <c r="BE1715" s="59" t="n"/>
      <c r="BF1715" s="59" t="n"/>
      <c r="BG1715" s="59" t="n"/>
      <c r="BH1715" s="59" t="n"/>
      <c r="BI1715" s="59" t="n"/>
      <c r="BJ1715" s="59" t="n"/>
      <c r="BK1715" s="59" t="n"/>
      <c r="BL1715" s="59" t="n"/>
      <c r="BM1715" s="59" t="n"/>
      <c r="BN1715" s="59" t="n"/>
      <c r="BO1715" s="59" t="n"/>
      <c r="BP1715" s="59" t="n"/>
      <c r="BQ1715" s="59" t="n"/>
      <c r="BR1715" s="59" t="n"/>
      <c r="BS1715" s="59" t="n"/>
      <c r="BT1715" s="59" t="n"/>
      <c r="BU1715" s="59" t="n"/>
      <c r="BV1715" s="59" t="n"/>
      <c r="BW1715" s="59" t="n"/>
      <c r="BX1715" s="59" t="n"/>
      <c r="BY1715" s="59" t="n"/>
      <c r="BZ1715" s="59" t="n"/>
      <c r="CA1715" s="59" t="n"/>
      <c r="CB1715" s="59" t="n"/>
      <c r="CC1715" s="59" t="n"/>
      <c r="CD1715" s="59" t="n"/>
      <c r="CE1715" s="59" t="n"/>
      <c r="CF1715" s="59" t="n"/>
      <c r="CG1715" s="59" t="n"/>
      <c r="CH1715" s="59" t="n"/>
      <c r="CI1715" s="59" t="n"/>
      <c r="CJ1715" s="59" t="n"/>
      <c r="CK1715" s="59" t="n"/>
      <c r="CL1715" s="59" t="n"/>
      <c r="CM1715" s="59" t="n"/>
      <c r="CN1715" s="59" t="n"/>
      <c r="CO1715" s="59" t="n"/>
      <c r="CP1715" s="59" t="n"/>
      <c r="CQ1715" s="59" t="n"/>
      <c r="CR1715" s="59" t="n"/>
      <c r="CS1715" s="59" t="n"/>
      <c r="CT1715" s="59" t="n"/>
      <c r="CU1715" s="59" t="n"/>
      <c r="CV1715" s="59" t="n"/>
      <c r="CW1715" s="59" t="n"/>
      <c r="CX1715" s="59" t="n"/>
      <c r="CY1715" s="59" t="n"/>
      <c r="CZ1715" s="59" t="n"/>
    </row>
    <row r="1716">
      <c r="D1716" s="107" t="n"/>
      <c r="E1716" s="107" t="n"/>
      <c r="F1716" s="107" t="n"/>
      <c r="G1716" s="107" t="n"/>
      <c r="H1716" s="107" t="n"/>
      <c r="I1716" s="107" t="n"/>
      <c r="J1716" s="107" t="n"/>
      <c r="K1716" s="107" t="n"/>
      <c r="L1716" s="107" t="n"/>
      <c r="M1716" s="107" t="n"/>
      <c r="N1716" s="107" t="n"/>
      <c r="O1716" s="107" t="n"/>
      <c r="P1716" s="107" t="n"/>
      <c r="Q1716" s="107" t="n"/>
      <c r="R1716" s="107" t="n"/>
      <c r="S1716" s="107" t="n"/>
      <c r="T1716" s="107" t="n"/>
      <c r="U1716" s="107" t="n"/>
      <c r="V1716" s="107" t="n"/>
      <c r="W1716" s="107" t="n"/>
      <c r="X1716" s="107" t="n"/>
      <c r="Y1716" s="107" t="n"/>
      <c r="Z1716" s="107" t="n"/>
      <c r="AA1716" s="107" t="n"/>
      <c r="AB1716" s="107" t="n"/>
      <c r="AC1716" s="107" t="n"/>
      <c r="AD1716" s="107" t="n"/>
      <c r="AE1716" s="107" t="n"/>
      <c r="AF1716" s="107" t="n"/>
      <c r="AG1716" s="107" t="n"/>
      <c r="AH1716" s="107" t="n"/>
      <c r="AI1716" s="107" t="n"/>
      <c r="AJ1716" s="107" t="n"/>
      <c r="AK1716" s="107" t="n"/>
      <c r="AL1716" s="107" t="n"/>
      <c r="AM1716" s="107" t="n"/>
      <c r="AN1716" s="107" t="n"/>
      <c r="AO1716" s="107" t="n"/>
      <c r="AP1716" s="107" t="n"/>
      <c r="AQ1716" s="107" t="n"/>
      <c r="AR1716" s="107" t="n"/>
      <c r="AS1716" s="107" t="n"/>
      <c r="AT1716" s="107" t="n"/>
      <c r="AU1716" s="107" t="n"/>
      <c r="AV1716" s="107" t="n"/>
      <c r="AW1716" s="107" t="n"/>
      <c r="AX1716" s="107" t="n"/>
      <c r="AY1716" s="107" t="n"/>
      <c r="AZ1716" s="107" t="n"/>
      <c r="BA1716" s="107" t="n"/>
      <c r="BB1716" s="107" t="n"/>
      <c r="BC1716" s="107" t="n"/>
      <c r="BD1716" s="107" t="n"/>
      <c r="BE1716" s="107" t="n"/>
      <c r="BF1716" s="107" t="n"/>
      <c r="BG1716" s="107" t="n"/>
      <c r="BH1716" s="107" t="n"/>
      <c r="BI1716" s="107" t="n"/>
      <c r="BJ1716" s="107" t="n"/>
      <c r="BK1716" s="107" t="n"/>
      <c r="BL1716" s="107" t="n"/>
      <c r="BM1716" s="107" t="n"/>
      <c r="BN1716" s="107" t="n"/>
      <c r="BO1716" s="107" t="n"/>
      <c r="BP1716" s="107" t="n"/>
      <c r="BQ1716" s="107" t="n"/>
      <c r="BR1716" s="107" t="n"/>
      <c r="BS1716" s="107" t="n"/>
      <c r="BT1716" s="107" t="n"/>
      <c r="BU1716" s="107" t="n"/>
      <c r="BV1716" s="107" t="n"/>
      <c r="BW1716" s="107" t="n"/>
      <c r="BX1716" s="107" t="n"/>
      <c r="BY1716" s="107" t="n"/>
      <c r="BZ1716" s="107" t="n"/>
      <c r="CA1716" s="107" t="n"/>
      <c r="CB1716" s="107" t="n"/>
      <c r="CC1716" s="107" t="n"/>
      <c r="CD1716" s="107" t="n"/>
      <c r="CE1716" s="107" t="n"/>
      <c r="CF1716" s="107" t="n"/>
      <c r="CG1716" s="107" t="n"/>
      <c r="CH1716" s="107" t="n"/>
      <c r="CI1716" s="107" t="n"/>
      <c r="CJ1716" s="107" t="n"/>
      <c r="CK1716" s="107" t="n"/>
      <c r="CL1716" s="107" t="n"/>
      <c r="CM1716" s="107" t="n"/>
      <c r="CN1716" s="107" t="n"/>
      <c r="CO1716" s="107" t="n"/>
      <c r="CP1716" s="107" t="n"/>
      <c r="CQ1716" s="107" t="n"/>
      <c r="CR1716" s="107" t="n"/>
      <c r="CS1716" s="107" t="n"/>
      <c r="CT1716" s="107" t="n"/>
      <c r="CU1716" s="107" t="n"/>
      <c r="CV1716" s="107" t="n"/>
      <c r="CW1716" s="107" t="n"/>
      <c r="CX1716" s="107" t="n"/>
      <c r="CY1716" s="107" t="n"/>
      <c r="CZ1716" s="107" t="n"/>
    </row>
    <row r="1719">
      <c r="A1719" s="2">
        <f>IF($A1712="","","   projections")</f>
        <v/>
      </c>
      <c r="B1719" s="68">
        <f>IF($A1712="",0,COUNT($E1720:$CZ1720))</f>
        <v/>
      </c>
      <c r="C1719" s="69">
        <f>IF($B1719=0,0,MAX($E1720:$CZ1720))</f>
        <v/>
      </c>
      <c r="D1719" s="58">
        <f>_xll.BDS($A1712,'Field Check'!$C$42,"headers=y","startcol=1","endcol=3","dir=h","cols=20;rows=3")</f>
        <v/>
      </c>
      <c r="E1719" s="59" t="n">
        <v>46261</v>
      </c>
      <c r="F1719" s="59" t="n">
        <v>46433</v>
      </c>
      <c r="G1719" s="59" t="n">
        <v>46625</v>
      </c>
      <c r="H1719" s="59" t="n">
        <v>46798</v>
      </c>
      <c r="I1719" s="59" t="n">
        <v>46989</v>
      </c>
      <c r="J1719" s="59" t="n">
        <v>47164</v>
      </c>
      <c r="K1719" s="59" t="n">
        <v>47354</v>
      </c>
      <c r="L1719" s="59" t="n">
        <v>47529</v>
      </c>
      <c r="M1719" s="59" t="n">
        <v>47724</v>
      </c>
      <c r="N1719" s="59" t="n">
        <v>47893</v>
      </c>
      <c r="O1719" s="59" t="n">
        <v>48088</v>
      </c>
      <c r="P1719" s="59" t="n">
        <v>48257</v>
      </c>
      <c r="Q1719" s="59" t="n">
        <v>48452</v>
      </c>
      <c r="R1719" s="59" t="n">
        <v>48625</v>
      </c>
      <c r="S1719" s="59" t="n">
        <v>48816</v>
      </c>
      <c r="T1719" s="59" t="n">
        <v>48989</v>
      </c>
      <c r="U1719" s="59" t="n">
        <v>49180</v>
      </c>
      <c r="V1719" s="59" t="n">
        <v>49360</v>
      </c>
      <c r="W1719" s="59" t="n">
        <v>49551</v>
      </c>
      <c r="X1719" s="59" t="n"/>
      <c r="Y1719" s="59" t="n"/>
      <c r="Z1719" s="59" t="n"/>
      <c r="AA1719" s="59" t="n"/>
      <c r="AB1719" s="59" t="n"/>
      <c r="AC1719" s="59" t="n"/>
      <c r="AD1719" s="59" t="n"/>
      <c r="AE1719" s="59" t="n"/>
      <c r="AF1719" s="59" t="n"/>
      <c r="AG1719" s="59" t="n"/>
      <c r="AH1719" s="59" t="n"/>
      <c r="AI1719" s="59" t="n"/>
      <c r="AJ1719" s="59" t="n"/>
      <c r="AK1719" s="59" t="n"/>
      <c r="AL1719" s="59" t="n"/>
      <c r="AM1719" s="59" t="n"/>
      <c r="AN1719" s="59" t="n"/>
      <c r="AO1719" s="59" t="n"/>
      <c r="AP1719" s="59" t="n"/>
      <c r="AQ1719" s="59" t="n"/>
      <c r="AR1719" s="59" t="n"/>
      <c r="AS1719" s="59" t="n"/>
      <c r="AT1719" s="59" t="n"/>
      <c r="AU1719" s="59" t="n"/>
      <c r="AV1719" s="59" t="n"/>
      <c r="AW1719" s="59" t="n"/>
      <c r="AX1719" s="59" t="n"/>
      <c r="AY1719" s="59" t="n"/>
      <c r="AZ1719" s="59" t="n"/>
      <c r="BA1719" s="59" t="n"/>
      <c r="BB1719" s="59" t="n"/>
      <c r="BC1719" s="59" t="n"/>
      <c r="BD1719" s="59" t="n"/>
      <c r="BE1719" s="59" t="n"/>
      <c r="BF1719" s="59" t="n"/>
      <c r="BG1719" s="59" t="n"/>
      <c r="BH1719" s="59" t="n"/>
      <c r="BI1719" s="59" t="n"/>
      <c r="BJ1719" s="59" t="n"/>
      <c r="BK1719" s="59" t="n"/>
      <c r="BL1719" s="59" t="n"/>
      <c r="BM1719" s="59" t="n"/>
      <c r="BN1719" s="59" t="n"/>
      <c r="BO1719" s="59" t="n"/>
      <c r="BP1719" s="59" t="n"/>
      <c r="BQ1719" s="59" t="n"/>
      <c r="BR1719" s="59" t="n"/>
      <c r="BS1719" s="59" t="n"/>
      <c r="BT1719" s="59" t="n"/>
      <c r="BU1719" s="59" t="n"/>
      <c r="BV1719" s="59" t="n"/>
      <c r="BW1719" s="59" t="n"/>
      <c r="BX1719" s="59" t="n"/>
      <c r="BY1719" s="59" t="n"/>
      <c r="BZ1719" s="59" t="n"/>
      <c r="CA1719" s="59" t="n"/>
      <c r="CB1719" s="59" t="n"/>
      <c r="CC1719" s="59" t="n"/>
      <c r="CD1719" s="59" t="n"/>
      <c r="CE1719" s="59" t="n"/>
      <c r="CF1719" s="59" t="n"/>
      <c r="CG1719" s="59" t="n"/>
      <c r="CH1719" s="59" t="n"/>
      <c r="CI1719" s="59" t="n"/>
      <c r="CJ1719" s="59" t="n"/>
      <c r="CK1719" s="59" t="n"/>
      <c r="CL1719" s="59" t="n"/>
      <c r="CM1719" s="59" t="n"/>
      <c r="CN1719" s="59" t="n"/>
      <c r="CO1719" s="59" t="n"/>
      <c r="CP1719" s="59" t="n"/>
      <c r="CQ1719" s="59" t="n"/>
      <c r="CR1719" s="59" t="n"/>
      <c r="CS1719" s="59" t="n"/>
      <c r="CT1719" s="59" t="n"/>
      <c r="CU1719" s="59" t="n"/>
      <c r="CV1719" s="59" t="n"/>
      <c r="CW1719" s="59" t="n"/>
      <c r="CX1719" s="59" t="n"/>
      <c r="CY1719" s="59" t="n"/>
      <c r="CZ1719" s="59" t="n"/>
    </row>
    <row r="1720">
      <c r="D1720" s="59" t="inlineStr">
        <is>
          <t>Ex-Date</t>
        </is>
      </c>
      <c r="E1720" s="59" t="n">
        <v>46282</v>
      </c>
      <c r="F1720" s="59" t="n">
        <v>46457</v>
      </c>
      <c r="G1720" s="59" t="n">
        <v>46646</v>
      </c>
      <c r="H1720" s="59" t="n">
        <v>46821</v>
      </c>
      <c r="I1720" s="59" t="n">
        <v>47010</v>
      </c>
      <c r="J1720" s="59" t="n">
        <v>47185</v>
      </c>
      <c r="K1720" s="59" t="n">
        <v>47374</v>
      </c>
      <c r="L1720" s="59" t="n">
        <v>47549</v>
      </c>
      <c r="M1720" s="59" t="n">
        <v>47738</v>
      </c>
      <c r="N1720" s="59" t="n">
        <v>47914</v>
      </c>
      <c r="O1720" s="59" t="n">
        <v>48102</v>
      </c>
      <c r="P1720" s="59" t="n">
        <v>48282</v>
      </c>
      <c r="Q1720" s="59" t="n">
        <v>48471</v>
      </c>
      <c r="R1720" s="59" t="n">
        <v>48647</v>
      </c>
      <c r="S1720" s="59" t="n">
        <v>48836</v>
      </c>
      <c r="T1720" s="59" t="n">
        <v>49011</v>
      </c>
      <c r="U1720" s="59" t="n">
        <v>49200</v>
      </c>
      <c r="V1720" s="59" t="n">
        <v>49382</v>
      </c>
      <c r="W1720" s="59" t="n">
        <v>49571</v>
      </c>
      <c r="X1720" s="59" t="n"/>
      <c r="Y1720" s="59" t="n"/>
      <c r="Z1720" s="59" t="n"/>
      <c r="AA1720" s="59" t="n"/>
      <c r="AB1720" s="59" t="n"/>
      <c r="AC1720" s="59" t="n"/>
      <c r="AD1720" s="59" t="n"/>
      <c r="AE1720" s="59" t="n"/>
      <c r="AF1720" s="59" t="n"/>
      <c r="AG1720" s="59" t="n"/>
      <c r="AH1720" s="59" t="n"/>
      <c r="AI1720" s="59" t="n"/>
      <c r="AJ1720" s="59" t="n"/>
      <c r="AK1720" s="59" t="n"/>
      <c r="AL1720" s="59" t="n"/>
      <c r="AM1720" s="59" t="n"/>
      <c r="AN1720" s="59" t="n"/>
      <c r="AO1720" s="59" t="n"/>
      <c r="AP1720" s="59" t="n"/>
      <c r="AQ1720" s="59" t="n"/>
      <c r="AR1720" s="59" t="n"/>
      <c r="AS1720" s="59" t="n"/>
      <c r="AT1720" s="59" t="n"/>
      <c r="AU1720" s="59" t="n"/>
      <c r="AV1720" s="59" t="n"/>
      <c r="AW1720" s="59" t="n"/>
      <c r="AX1720" s="59" t="n"/>
      <c r="AY1720" s="59" t="n"/>
      <c r="AZ1720" s="59" t="n"/>
      <c r="BA1720" s="59" t="n"/>
      <c r="BB1720" s="59" t="n"/>
      <c r="BC1720" s="59" t="n"/>
      <c r="BD1720" s="59" t="n"/>
      <c r="BE1720" s="59" t="n"/>
      <c r="BF1720" s="59" t="n"/>
      <c r="BG1720" s="59" t="n"/>
      <c r="BH1720" s="59" t="n"/>
      <c r="BI1720" s="59" t="n"/>
      <c r="BJ1720" s="59" t="n"/>
      <c r="BK1720" s="59" t="n"/>
      <c r="BL1720" s="59" t="n"/>
      <c r="BM1720" s="59" t="n"/>
      <c r="BN1720" s="59" t="n"/>
      <c r="BO1720" s="59" t="n"/>
      <c r="BP1720" s="59" t="n"/>
      <c r="BQ1720" s="59" t="n"/>
      <c r="BR1720" s="59" t="n"/>
      <c r="BS1720" s="59" t="n"/>
      <c r="BT1720" s="59" t="n"/>
      <c r="BU1720" s="59" t="n"/>
      <c r="BV1720" s="59" t="n"/>
      <c r="BW1720" s="59" t="n"/>
      <c r="BX1720" s="59" t="n"/>
      <c r="BY1720" s="59" t="n"/>
      <c r="BZ1720" s="59" t="n"/>
      <c r="CA1720" s="59" t="n"/>
      <c r="CB1720" s="59" t="n"/>
      <c r="CC1720" s="59" t="n"/>
      <c r="CD1720" s="59" t="n"/>
      <c r="CE1720" s="59" t="n"/>
      <c r="CF1720" s="59" t="n"/>
      <c r="CG1720" s="59" t="n"/>
      <c r="CH1720" s="59" t="n"/>
      <c r="CI1720" s="59" t="n"/>
      <c r="CJ1720" s="59" t="n"/>
      <c r="CK1720" s="59" t="n"/>
      <c r="CL1720" s="59" t="n"/>
      <c r="CM1720" s="59" t="n"/>
      <c r="CN1720" s="59" t="n"/>
      <c r="CO1720" s="59" t="n"/>
      <c r="CP1720" s="59" t="n"/>
      <c r="CQ1720" s="59" t="n"/>
      <c r="CR1720" s="59" t="n"/>
      <c r="CS1720" s="59" t="n"/>
      <c r="CT1720" s="59" t="n"/>
      <c r="CU1720" s="59" t="n"/>
      <c r="CV1720" s="59" t="n"/>
      <c r="CW1720" s="59" t="n"/>
      <c r="CX1720" s="59" t="n"/>
      <c r="CY1720" s="59" t="n"/>
      <c r="CZ1720" s="59" t="n"/>
    </row>
    <row r="1721">
      <c r="D1721" s="107" t="inlineStr">
        <is>
          <t>Amount Per Share</t>
        </is>
      </c>
      <c r="E1721" s="107" t="n">
        <v>0.03</v>
      </c>
      <c r="F1721" s="107" t="n">
        <v>0.039</v>
      </c>
      <c r="G1721" s="107" t="n">
        <v>0.03</v>
      </c>
      <c r="H1721" s="107" t="n">
        <v>0.039</v>
      </c>
      <c r="I1721" s="107" t="n">
        <v>0.03</v>
      </c>
      <c r="J1721" s="107" t="n">
        <v>0.039</v>
      </c>
      <c r="K1721" s="107" t="n">
        <v>0.03</v>
      </c>
      <c r="L1721" s="107" t="n">
        <v>0.039</v>
      </c>
      <c r="M1721" s="107" t="n">
        <v>0.03</v>
      </c>
      <c r="N1721" s="107" t="n">
        <v>0.039</v>
      </c>
      <c r="O1721" s="107" t="n">
        <v>0.03</v>
      </c>
      <c r="P1721" s="107" t="n">
        <v>0.039</v>
      </c>
      <c r="Q1721" s="107" t="n">
        <v>0.03</v>
      </c>
      <c r="R1721" s="107" t="n">
        <v>0.039</v>
      </c>
      <c r="S1721" s="107" t="n">
        <v>0.03</v>
      </c>
      <c r="T1721" s="107" t="n">
        <v>0.039</v>
      </c>
      <c r="U1721" s="107" t="n">
        <v>0.03</v>
      </c>
      <c r="V1721" s="107" t="n">
        <v>0.039</v>
      </c>
      <c r="W1721" s="107" t="n">
        <v>0.03</v>
      </c>
      <c r="X1721" s="107" t="n"/>
      <c r="Y1721" s="107" t="n"/>
      <c r="Z1721" s="107" t="n"/>
      <c r="AA1721" s="107" t="n"/>
      <c r="AB1721" s="107" t="n"/>
      <c r="AC1721" s="107" t="n"/>
      <c r="AD1721" s="107" t="n"/>
      <c r="AE1721" s="107" t="n"/>
      <c r="AF1721" s="107" t="n"/>
      <c r="AG1721" s="107" t="n"/>
      <c r="AH1721" s="107" t="n"/>
      <c r="AI1721" s="107" t="n"/>
      <c r="AJ1721" s="107" t="n"/>
      <c r="AK1721" s="107" t="n"/>
      <c r="AL1721" s="107" t="n"/>
      <c r="AM1721" s="107" t="n"/>
      <c r="AN1721" s="107" t="n"/>
      <c r="AO1721" s="107" t="n"/>
      <c r="AP1721" s="107" t="n"/>
      <c r="AQ1721" s="107" t="n"/>
      <c r="AR1721" s="107" t="n"/>
      <c r="AS1721" s="107" t="n"/>
      <c r="AT1721" s="107" t="n"/>
      <c r="AU1721" s="107" t="n"/>
      <c r="AV1721" s="107" t="n"/>
      <c r="AW1721" s="107" t="n"/>
      <c r="AX1721" s="107" t="n"/>
      <c r="AY1721" s="107" t="n"/>
      <c r="AZ1721" s="107" t="n"/>
      <c r="BA1721" s="107" t="n"/>
      <c r="BB1721" s="107" t="n"/>
      <c r="BC1721" s="107" t="n"/>
      <c r="BD1721" s="107" t="n"/>
      <c r="BE1721" s="107" t="n"/>
      <c r="BF1721" s="107" t="n"/>
      <c r="BG1721" s="107" t="n"/>
      <c r="BH1721" s="107" t="n"/>
      <c r="BI1721" s="107" t="n"/>
      <c r="BJ1721" s="107" t="n"/>
      <c r="BK1721" s="107" t="n"/>
      <c r="BL1721" s="107" t="n"/>
      <c r="BM1721" s="107" t="n"/>
      <c r="BN1721" s="107" t="n"/>
      <c r="BO1721" s="107" t="n"/>
      <c r="BP1721" s="107" t="n"/>
      <c r="BQ1721" s="107" t="n"/>
      <c r="BR1721" s="107" t="n"/>
      <c r="BS1721" s="107" t="n"/>
      <c r="BT1721" s="107" t="n"/>
      <c r="BU1721" s="107" t="n"/>
      <c r="BV1721" s="107" t="n"/>
      <c r="BW1721" s="107" t="n"/>
      <c r="BX1721" s="107" t="n"/>
      <c r="BY1721" s="107" t="n"/>
      <c r="BZ1721" s="107" t="n"/>
      <c r="CA1721" s="107" t="n"/>
      <c r="CB1721" s="107" t="n"/>
      <c r="CC1721" s="107" t="n"/>
      <c r="CD1721" s="107" t="n"/>
      <c r="CE1721" s="107" t="n"/>
      <c r="CF1721" s="107" t="n"/>
      <c r="CG1721" s="107" t="n"/>
      <c r="CH1721" s="107" t="n"/>
      <c r="CI1721" s="107" t="n"/>
      <c r="CJ1721" s="107" t="n"/>
      <c r="CK1721" s="107" t="n"/>
      <c r="CL1721" s="107" t="n"/>
      <c r="CM1721" s="107" t="n"/>
      <c r="CN1721" s="107" t="n"/>
      <c r="CO1721" s="107" t="n"/>
      <c r="CP1721" s="107" t="n"/>
      <c r="CQ1721" s="107" t="n"/>
      <c r="CR1721" s="107" t="n"/>
      <c r="CS1721" s="107" t="n"/>
      <c r="CT1721" s="107" t="n"/>
      <c r="CU1721" s="107" t="n"/>
      <c r="CV1721" s="107" t="n"/>
      <c r="CW1721" s="107" t="n"/>
      <c r="CX1721" s="107" t="n"/>
      <c r="CY1721" s="107" t="n"/>
      <c r="CZ1721" s="107" t="n"/>
    </row>
    <row r="1723">
      <c r="A1723" s="126">
        <f>IF('AS51'!$C$162="","",'AS51'!$C$162)</f>
        <v/>
      </c>
      <c r="B1723" s="68">
        <f>IF($A1723="",0,COUNT($E1724:$CZ1724))</f>
        <v/>
      </c>
      <c r="C1723" s="69">
        <f>IF($B1723=0,0,MAX($E1724:$CZ1724))</f>
        <v/>
      </c>
      <c r="D1723" s="58">
        <f>_xll.BDS($A1723,'Field Check'!$C$44,"headers=y","startcol=1","endcol=7","dir=h","DVD_START_DT",'Field Check'!$C$59,"DVD_END_DT",'Field Check'!$D$59,"cols=2;rows=7")</f>
        <v/>
      </c>
      <c r="E1723" s="59" t="n">
        <v>46244</v>
      </c>
      <c r="F1723" s="59" t="n"/>
      <c r="G1723" s="59" t="n"/>
      <c r="H1723" s="59" t="n"/>
      <c r="I1723" s="59" t="n"/>
      <c r="J1723" s="59" t="n"/>
      <c r="K1723" s="59" t="n"/>
      <c r="L1723" s="59" t="n"/>
      <c r="M1723" s="59" t="n"/>
      <c r="N1723" s="59" t="n"/>
      <c r="O1723" s="59" t="n"/>
      <c r="P1723" s="59" t="n"/>
      <c r="Q1723" s="59" t="n"/>
      <c r="R1723" s="59" t="n"/>
      <c r="S1723" s="59" t="n"/>
      <c r="T1723" s="59" t="n"/>
      <c r="U1723" s="59" t="n"/>
      <c r="V1723" s="59" t="n"/>
      <c r="W1723" s="59" t="n"/>
      <c r="X1723" s="59" t="n"/>
      <c r="Y1723" s="59" t="n"/>
      <c r="Z1723" s="59" t="n"/>
      <c r="AA1723" s="59" t="n"/>
      <c r="AB1723" s="59" t="n"/>
      <c r="AC1723" s="59" t="n"/>
      <c r="AD1723" s="59" t="n"/>
      <c r="AE1723" s="59" t="n"/>
      <c r="AF1723" s="59" t="n"/>
      <c r="AG1723" s="59" t="n"/>
      <c r="AH1723" s="59" t="n"/>
      <c r="AI1723" s="59" t="n"/>
      <c r="AJ1723" s="59" t="n"/>
      <c r="AK1723" s="59" t="n"/>
      <c r="AL1723" s="59" t="n"/>
      <c r="AM1723" s="59" t="n"/>
      <c r="AN1723" s="59" t="n"/>
      <c r="AO1723" s="59" t="n"/>
      <c r="AP1723" s="59" t="n"/>
      <c r="AQ1723" s="59" t="n"/>
      <c r="AR1723" s="59" t="n"/>
      <c r="AS1723" s="59" t="n"/>
      <c r="AT1723" s="59" t="n"/>
      <c r="AU1723" s="59" t="n"/>
      <c r="AV1723" s="59" t="n"/>
      <c r="AW1723" s="59" t="n"/>
      <c r="AX1723" s="59" t="n"/>
      <c r="AY1723" s="59" t="n"/>
      <c r="AZ1723" s="59" t="n"/>
      <c r="BA1723" s="59" t="n"/>
      <c r="BB1723" s="59" t="n"/>
      <c r="BC1723" s="59" t="n"/>
      <c r="BD1723" s="59" t="n"/>
      <c r="BE1723" s="59" t="n"/>
      <c r="BF1723" s="59" t="n"/>
      <c r="BG1723" s="59" t="n"/>
      <c r="BH1723" s="59" t="n"/>
      <c r="BI1723" s="59" t="n"/>
      <c r="BJ1723" s="59" t="n"/>
      <c r="BK1723" s="59" t="n"/>
      <c r="BL1723" s="59" t="n"/>
      <c r="BM1723" s="59" t="n"/>
      <c r="BN1723" s="59" t="n"/>
      <c r="BO1723" s="59" t="n"/>
      <c r="BP1723" s="59" t="n"/>
      <c r="BQ1723" s="59" t="n"/>
      <c r="BR1723" s="59" t="n"/>
      <c r="BS1723" s="59" t="n"/>
      <c r="BT1723" s="59" t="n"/>
      <c r="BU1723" s="59" t="n"/>
      <c r="BV1723" s="59" t="n"/>
      <c r="BW1723" s="59" t="n"/>
      <c r="BX1723" s="59" t="n"/>
      <c r="BY1723" s="59" t="n"/>
      <c r="BZ1723" s="59" t="n"/>
      <c r="CA1723" s="59" t="n"/>
      <c r="CB1723" s="59" t="n"/>
      <c r="CC1723" s="59" t="n"/>
      <c r="CD1723" s="59" t="n"/>
      <c r="CE1723" s="59" t="n"/>
      <c r="CF1723" s="59" t="n"/>
      <c r="CG1723" s="59" t="n"/>
      <c r="CH1723" s="59" t="n"/>
      <c r="CI1723" s="59" t="n"/>
      <c r="CJ1723" s="59" t="n"/>
      <c r="CK1723" s="59" t="n"/>
      <c r="CL1723" s="59" t="n"/>
      <c r="CM1723" s="59" t="n"/>
      <c r="CN1723" s="59" t="n"/>
      <c r="CO1723" s="59" t="n"/>
      <c r="CP1723" s="59" t="n"/>
      <c r="CQ1723" s="59" t="n"/>
      <c r="CR1723" s="59" t="n"/>
      <c r="CS1723" s="59" t="n"/>
      <c r="CT1723" s="59" t="n"/>
      <c r="CU1723" s="59" t="n"/>
      <c r="CV1723" s="59" t="n"/>
      <c r="CW1723" s="59" t="n"/>
      <c r="CX1723" s="59" t="n"/>
      <c r="CY1723" s="59" t="n"/>
      <c r="CZ1723" s="59" t="n"/>
    </row>
    <row r="1724">
      <c r="D1724" s="59" t="inlineStr">
        <is>
          <t>Ex-Date</t>
        </is>
      </c>
      <c r="E1724" s="59" t="n">
        <v>46247</v>
      </c>
      <c r="F1724" s="59" t="n"/>
      <c r="G1724" s="59" t="n"/>
      <c r="H1724" s="59" t="n"/>
      <c r="I1724" s="59" t="n"/>
      <c r="J1724" s="59" t="n"/>
      <c r="K1724" s="59" t="n"/>
      <c r="L1724" s="59" t="n"/>
      <c r="M1724" s="59" t="n"/>
      <c r="N1724" s="59" t="n"/>
      <c r="O1724" s="59" t="n"/>
      <c r="P1724" s="59" t="n"/>
      <c r="Q1724" s="59" t="n"/>
      <c r="R1724" s="59" t="n"/>
      <c r="S1724" s="59" t="n"/>
      <c r="T1724" s="59" t="n"/>
      <c r="U1724" s="59" t="n"/>
      <c r="V1724" s="59" t="n"/>
      <c r="W1724" s="59" t="n"/>
      <c r="X1724" s="59" t="n"/>
      <c r="Y1724" s="59" t="n"/>
      <c r="Z1724" s="59" t="n"/>
      <c r="AA1724" s="59" t="n"/>
      <c r="AB1724" s="59" t="n"/>
      <c r="AC1724" s="59" t="n"/>
      <c r="AD1724" s="59" t="n"/>
      <c r="AE1724" s="59" t="n"/>
      <c r="AF1724" s="59" t="n"/>
      <c r="AG1724" s="59" t="n"/>
      <c r="AH1724" s="59" t="n"/>
      <c r="AI1724" s="59" t="n"/>
      <c r="AJ1724" s="59" t="n"/>
      <c r="AK1724" s="59" t="n"/>
      <c r="AL1724" s="59" t="n"/>
      <c r="AM1724" s="59" t="n"/>
      <c r="AN1724" s="59" t="n"/>
      <c r="AO1724" s="59" t="n"/>
      <c r="AP1724" s="59" t="n"/>
      <c r="AQ1724" s="59" t="n"/>
      <c r="AR1724" s="59" t="n"/>
      <c r="AS1724" s="59" t="n"/>
      <c r="AT1724" s="59" t="n"/>
      <c r="AU1724" s="59" t="n"/>
      <c r="AV1724" s="59" t="n"/>
      <c r="AW1724" s="59" t="n"/>
      <c r="AX1724" s="59" t="n"/>
      <c r="AY1724" s="59" t="n"/>
      <c r="AZ1724" s="59" t="n"/>
      <c r="BA1724" s="59" t="n"/>
      <c r="BB1724" s="59" t="n"/>
      <c r="BC1724" s="59" t="n"/>
      <c r="BD1724" s="59" t="n"/>
      <c r="BE1724" s="59" t="n"/>
      <c r="BF1724" s="59" t="n"/>
      <c r="BG1724" s="59" t="n"/>
      <c r="BH1724" s="59" t="n"/>
      <c r="BI1724" s="59" t="n"/>
      <c r="BJ1724" s="59" t="n"/>
      <c r="BK1724" s="59" t="n"/>
      <c r="BL1724" s="59" t="n"/>
      <c r="BM1724" s="59" t="n"/>
      <c r="BN1724" s="59" t="n"/>
      <c r="BO1724" s="59" t="n"/>
      <c r="BP1724" s="59" t="n"/>
      <c r="BQ1724" s="59" t="n"/>
      <c r="BR1724" s="59" t="n"/>
      <c r="BS1724" s="59" t="n"/>
      <c r="BT1724" s="59" t="n"/>
      <c r="BU1724" s="59" t="n"/>
      <c r="BV1724" s="59" t="n"/>
      <c r="BW1724" s="59" t="n"/>
      <c r="BX1724" s="59" t="n"/>
      <c r="BY1724" s="59" t="n"/>
      <c r="BZ1724" s="59" t="n"/>
      <c r="CA1724" s="59" t="n"/>
      <c r="CB1724" s="59" t="n"/>
      <c r="CC1724" s="59" t="n"/>
      <c r="CD1724" s="59" t="n"/>
      <c r="CE1724" s="59" t="n"/>
      <c r="CF1724" s="59" t="n"/>
      <c r="CG1724" s="59" t="n"/>
      <c r="CH1724" s="59" t="n"/>
      <c r="CI1724" s="59" t="n"/>
      <c r="CJ1724" s="59" t="n"/>
      <c r="CK1724" s="59" t="n"/>
      <c r="CL1724" s="59" t="n"/>
      <c r="CM1724" s="59" t="n"/>
      <c r="CN1724" s="59" t="n"/>
      <c r="CO1724" s="59" t="n"/>
      <c r="CP1724" s="59" t="n"/>
      <c r="CQ1724" s="59" t="n"/>
      <c r="CR1724" s="59" t="n"/>
      <c r="CS1724" s="59" t="n"/>
      <c r="CT1724" s="59" t="n"/>
      <c r="CU1724" s="59" t="n"/>
      <c r="CV1724" s="59" t="n"/>
      <c r="CW1724" s="59" t="n"/>
      <c r="CX1724" s="59" t="n"/>
      <c r="CY1724" s="59" t="n"/>
      <c r="CZ1724" s="59" t="n"/>
    </row>
    <row r="1725">
      <c r="D1725" s="59" t="inlineStr">
        <is>
          <t>Record Date</t>
        </is>
      </c>
      <c r="E1725" s="59" t="n">
        <v>46248</v>
      </c>
      <c r="F1725" s="59" t="n"/>
      <c r="G1725" s="59" t="n"/>
      <c r="H1725" s="59" t="n"/>
      <c r="I1725" s="59" t="n"/>
      <c r="J1725" s="59" t="n"/>
      <c r="K1725" s="59" t="n"/>
      <c r="L1725" s="59" t="n"/>
      <c r="M1725" s="59" t="n"/>
      <c r="N1725" s="59" t="n"/>
      <c r="O1725" s="59" t="n"/>
      <c r="P1725" s="59" t="n"/>
      <c r="Q1725" s="59" t="n"/>
      <c r="R1725" s="59" t="n"/>
      <c r="S1725" s="59" t="n"/>
      <c r="T1725" s="59" t="n"/>
      <c r="U1725" s="59" t="n"/>
      <c r="V1725" s="59" t="n"/>
      <c r="W1725" s="59" t="n"/>
      <c r="X1725" s="59" t="n"/>
      <c r="Y1725" s="59" t="n"/>
      <c r="Z1725" s="59" t="n"/>
      <c r="AA1725" s="59" t="n"/>
      <c r="AB1725" s="59" t="n"/>
      <c r="AC1725" s="59" t="n"/>
      <c r="AD1725" s="59" t="n"/>
      <c r="AE1725" s="59" t="n"/>
      <c r="AF1725" s="59" t="n"/>
      <c r="AG1725" s="59" t="n"/>
      <c r="AH1725" s="59" t="n"/>
      <c r="AI1725" s="59" t="n"/>
      <c r="AJ1725" s="59" t="n"/>
      <c r="AK1725" s="59" t="n"/>
      <c r="AL1725" s="59" t="n"/>
      <c r="AM1725" s="59" t="n"/>
      <c r="AN1725" s="59" t="n"/>
      <c r="AO1725" s="59" t="n"/>
      <c r="AP1725" s="59" t="n"/>
      <c r="AQ1725" s="59" t="n"/>
      <c r="AR1725" s="59" t="n"/>
      <c r="AS1725" s="59" t="n"/>
      <c r="AT1725" s="59" t="n"/>
      <c r="AU1725" s="59" t="n"/>
      <c r="AV1725" s="59" t="n"/>
      <c r="AW1725" s="59" t="n"/>
      <c r="AX1725" s="59" t="n"/>
      <c r="AY1725" s="59" t="n"/>
      <c r="AZ1725" s="59" t="n"/>
      <c r="BA1725" s="59" t="n"/>
      <c r="BB1725" s="59" t="n"/>
      <c r="BC1725" s="59" t="n"/>
      <c r="BD1725" s="59" t="n"/>
      <c r="BE1725" s="59" t="n"/>
      <c r="BF1725" s="59" t="n"/>
      <c r="BG1725" s="59" t="n"/>
      <c r="BH1725" s="59" t="n"/>
      <c r="BI1725" s="59" t="n"/>
      <c r="BJ1725" s="59" t="n"/>
      <c r="BK1725" s="59" t="n"/>
      <c r="BL1725" s="59" t="n"/>
      <c r="BM1725" s="59" t="n"/>
      <c r="BN1725" s="59" t="n"/>
      <c r="BO1725" s="59" t="n"/>
      <c r="BP1725" s="59" t="n"/>
      <c r="BQ1725" s="59" t="n"/>
      <c r="BR1725" s="59" t="n"/>
      <c r="BS1725" s="59" t="n"/>
      <c r="BT1725" s="59" t="n"/>
      <c r="BU1725" s="59" t="n"/>
      <c r="BV1725" s="59" t="n"/>
      <c r="BW1725" s="59" t="n"/>
      <c r="BX1725" s="59" t="n"/>
      <c r="BY1725" s="59" t="n"/>
      <c r="BZ1725" s="59" t="n"/>
      <c r="CA1725" s="59" t="n"/>
      <c r="CB1725" s="59" t="n"/>
      <c r="CC1725" s="59" t="n"/>
      <c r="CD1725" s="59" t="n"/>
      <c r="CE1725" s="59" t="n"/>
      <c r="CF1725" s="59" t="n"/>
      <c r="CG1725" s="59" t="n"/>
      <c r="CH1725" s="59" t="n"/>
      <c r="CI1725" s="59" t="n"/>
      <c r="CJ1725" s="59" t="n"/>
      <c r="CK1725" s="59" t="n"/>
      <c r="CL1725" s="59" t="n"/>
      <c r="CM1725" s="59" t="n"/>
      <c r="CN1725" s="59" t="n"/>
      <c r="CO1725" s="59" t="n"/>
      <c r="CP1725" s="59" t="n"/>
      <c r="CQ1725" s="59" t="n"/>
      <c r="CR1725" s="59" t="n"/>
      <c r="CS1725" s="59" t="n"/>
      <c r="CT1725" s="59" t="n"/>
      <c r="CU1725" s="59" t="n"/>
      <c r="CV1725" s="59" t="n"/>
      <c r="CW1725" s="59" t="n"/>
      <c r="CX1725" s="59" t="n"/>
      <c r="CY1725" s="59" t="n"/>
      <c r="CZ1725" s="59" t="n"/>
    </row>
    <row r="1726">
      <c r="D1726" s="59" t="inlineStr">
        <is>
          <t>Payable Date</t>
        </is>
      </c>
      <c r="E1726" s="59" t="n">
        <v>46265</v>
      </c>
      <c r="F1726" s="59" t="n"/>
      <c r="G1726" s="59" t="n"/>
      <c r="H1726" s="59" t="n"/>
      <c r="I1726" s="59" t="n"/>
      <c r="J1726" s="59" t="n"/>
      <c r="K1726" s="59" t="n"/>
      <c r="L1726" s="59" t="n"/>
      <c r="M1726" s="59" t="n"/>
      <c r="N1726" s="59" t="n"/>
      <c r="O1726" s="59" t="n"/>
      <c r="P1726" s="59" t="n"/>
      <c r="Q1726" s="59" t="n"/>
      <c r="R1726" s="59" t="n"/>
      <c r="S1726" s="59" t="n"/>
      <c r="T1726" s="59" t="n"/>
      <c r="U1726" s="59" t="n"/>
      <c r="V1726" s="59" t="n"/>
      <c r="W1726" s="59" t="n"/>
      <c r="X1726" s="59" t="n"/>
      <c r="Y1726" s="59" t="n"/>
      <c r="Z1726" s="59" t="n"/>
      <c r="AA1726" s="59" t="n"/>
      <c r="AB1726" s="59" t="n"/>
      <c r="AC1726" s="59" t="n"/>
      <c r="AD1726" s="59" t="n"/>
      <c r="AE1726" s="59" t="n"/>
      <c r="AF1726" s="59" t="n"/>
      <c r="AG1726" s="59" t="n"/>
      <c r="AH1726" s="59" t="n"/>
      <c r="AI1726" s="59" t="n"/>
      <c r="AJ1726" s="59" t="n"/>
      <c r="AK1726" s="59" t="n"/>
      <c r="AL1726" s="59" t="n"/>
      <c r="AM1726" s="59" t="n"/>
      <c r="AN1726" s="59" t="n"/>
      <c r="AO1726" s="59" t="n"/>
      <c r="AP1726" s="59" t="n"/>
      <c r="AQ1726" s="59" t="n"/>
      <c r="AR1726" s="59" t="n"/>
      <c r="AS1726" s="59" t="n"/>
      <c r="AT1726" s="59" t="n"/>
      <c r="AU1726" s="59" t="n"/>
      <c r="AV1726" s="59" t="n"/>
      <c r="AW1726" s="59" t="n"/>
      <c r="AX1726" s="59" t="n"/>
      <c r="AY1726" s="59" t="n"/>
      <c r="AZ1726" s="59" t="n"/>
      <c r="BA1726" s="59" t="n"/>
      <c r="BB1726" s="59" t="n"/>
      <c r="BC1726" s="59" t="n"/>
      <c r="BD1726" s="59" t="n"/>
      <c r="BE1726" s="59" t="n"/>
      <c r="BF1726" s="59" t="n"/>
      <c r="BG1726" s="59" t="n"/>
      <c r="BH1726" s="59" t="n"/>
      <c r="BI1726" s="59" t="n"/>
      <c r="BJ1726" s="59" t="n"/>
      <c r="BK1726" s="59" t="n"/>
      <c r="BL1726" s="59" t="n"/>
      <c r="BM1726" s="59" t="n"/>
      <c r="BN1726" s="59" t="n"/>
      <c r="BO1726" s="59" t="n"/>
      <c r="BP1726" s="59" t="n"/>
      <c r="BQ1726" s="59" t="n"/>
      <c r="BR1726" s="59" t="n"/>
      <c r="BS1726" s="59" t="n"/>
      <c r="BT1726" s="59" t="n"/>
      <c r="BU1726" s="59" t="n"/>
      <c r="BV1726" s="59" t="n"/>
      <c r="BW1726" s="59" t="n"/>
      <c r="BX1726" s="59" t="n"/>
      <c r="BY1726" s="59" t="n"/>
      <c r="BZ1726" s="59" t="n"/>
      <c r="CA1726" s="59" t="n"/>
      <c r="CB1726" s="59" t="n"/>
      <c r="CC1726" s="59" t="n"/>
      <c r="CD1726" s="59" t="n"/>
      <c r="CE1726" s="59" t="n"/>
      <c r="CF1726" s="59" t="n"/>
      <c r="CG1726" s="59" t="n"/>
      <c r="CH1726" s="59" t="n"/>
      <c r="CI1726" s="59" t="n"/>
      <c r="CJ1726" s="59" t="n"/>
      <c r="CK1726" s="59" t="n"/>
      <c r="CL1726" s="59" t="n"/>
      <c r="CM1726" s="59" t="n"/>
      <c r="CN1726" s="59" t="n"/>
      <c r="CO1726" s="59" t="n"/>
      <c r="CP1726" s="59" t="n"/>
      <c r="CQ1726" s="59" t="n"/>
      <c r="CR1726" s="59" t="n"/>
      <c r="CS1726" s="59" t="n"/>
      <c r="CT1726" s="59" t="n"/>
      <c r="CU1726" s="59" t="n"/>
      <c r="CV1726" s="59" t="n"/>
      <c r="CW1726" s="59" t="n"/>
      <c r="CX1726" s="59" t="n"/>
      <c r="CY1726" s="59" t="n"/>
      <c r="CZ1726" s="59" t="n"/>
    </row>
    <row r="1727">
      <c r="D1727" s="107" t="inlineStr">
        <is>
          <t>Dividend Amount</t>
        </is>
      </c>
      <c r="E1727" s="107" t="n">
        <v>0.09215</v>
      </c>
      <c r="F1727" s="107" t="n"/>
      <c r="G1727" s="107" t="n"/>
      <c r="H1727" s="107" t="n"/>
      <c r="I1727" s="107" t="n"/>
      <c r="J1727" s="107" t="n"/>
      <c r="K1727" s="107" t="n"/>
      <c r="L1727" s="107" t="n"/>
      <c r="M1727" s="107" t="n"/>
      <c r="N1727" s="107" t="n"/>
      <c r="O1727" s="107" t="n"/>
      <c r="P1727" s="107" t="n"/>
      <c r="Q1727" s="107" t="n"/>
      <c r="R1727" s="107" t="n"/>
      <c r="S1727" s="107" t="n"/>
      <c r="T1727" s="107" t="n"/>
      <c r="U1727" s="107" t="n"/>
      <c r="V1727" s="107" t="n"/>
      <c r="W1727" s="107" t="n"/>
      <c r="X1727" s="107" t="n"/>
      <c r="Y1727" s="107" t="n"/>
      <c r="Z1727" s="107" t="n"/>
      <c r="AA1727" s="107" t="n"/>
      <c r="AB1727" s="107" t="n"/>
      <c r="AC1727" s="107" t="n"/>
      <c r="AD1727" s="107" t="n"/>
      <c r="AE1727" s="107" t="n"/>
      <c r="AF1727" s="107" t="n"/>
      <c r="AG1727" s="107" t="n"/>
      <c r="AH1727" s="107" t="n"/>
      <c r="AI1727" s="107" t="n"/>
      <c r="AJ1727" s="107" t="n"/>
      <c r="AK1727" s="107" t="n"/>
      <c r="AL1727" s="107" t="n"/>
      <c r="AM1727" s="107" t="n"/>
      <c r="AN1727" s="107" t="n"/>
      <c r="AO1727" s="107" t="n"/>
      <c r="AP1727" s="107" t="n"/>
      <c r="AQ1727" s="107" t="n"/>
      <c r="AR1727" s="107" t="n"/>
      <c r="AS1727" s="107" t="n"/>
      <c r="AT1727" s="107" t="n"/>
      <c r="AU1727" s="107" t="n"/>
      <c r="AV1727" s="107" t="n"/>
      <c r="AW1727" s="107" t="n"/>
      <c r="AX1727" s="107" t="n"/>
      <c r="AY1727" s="107" t="n"/>
      <c r="AZ1727" s="107" t="n"/>
      <c r="BA1727" s="107" t="n"/>
      <c r="BB1727" s="107" t="n"/>
      <c r="BC1727" s="107" t="n"/>
      <c r="BD1727" s="107" t="n"/>
      <c r="BE1727" s="107" t="n"/>
      <c r="BF1727" s="107" t="n"/>
      <c r="BG1727" s="107" t="n"/>
      <c r="BH1727" s="107" t="n"/>
      <c r="BI1727" s="107" t="n"/>
      <c r="BJ1727" s="107" t="n"/>
      <c r="BK1727" s="107" t="n"/>
      <c r="BL1727" s="107" t="n"/>
      <c r="BM1727" s="107" t="n"/>
      <c r="BN1727" s="107" t="n"/>
      <c r="BO1727" s="107" t="n"/>
      <c r="BP1727" s="107" t="n"/>
      <c r="BQ1727" s="107" t="n"/>
      <c r="BR1727" s="107" t="n"/>
      <c r="BS1727" s="107" t="n"/>
      <c r="BT1727" s="107" t="n"/>
      <c r="BU1727" s="107" t="n"/>
      <c r="BV1727" s="107" t="n"/>
      <c r="BW1727" s="107" t="n"/>
      <c r="BX1727" s="107" t="n"/>
      <c r="BY1727" s="107" t="n"/>
      <c r="BZ1727" s="107" t="n"/>
      <c r="CA1727" s="107" t="n"/>
      <c r="CB1727" s="107" t="n"/>
      <c r="CC1727" s="107" t="n"/>
      <c r="CD1727" s="107" t="n"/>
      <c r="CE1727" s="107" t="n"/>
      <c r="CF1727" s="107" t="n"/>
      <c r="CG1727" s="107" t="n"/>
      <c r="CH1727" s="107" t="n"/>
      <c r="CI1727" s="107" t="n"/>
      <c r="CJ1727" s="107" t="n"/>
      <c r="CK1727" s="107" t="n"/>
      <c r="CL1727" s="107" t="n"/>
      <c r="CM1727" s="107" t="n"/>
      <c r="CN1727" s="107" t="n"/>
      <c r="CO1727" s="107" t="n"/>
      <c r="CP1727" s="107" t="n"/>
      <c r="CQ1727" s="107" t="n"/>
      <c r="CR1727" s="107" t="n"/>
      <c r="CS1727" s="107" t="n"/>
      <c r="CT1727" s="107" t="n"/>
      <c r="CU1727" s="107" t="n"/>
      <c r="CV1727" s="107" t="n"/>
      <c r="CW1727" s="107" t="n"/>
      <c r="CX1727" s="107" t="n"/>
      <c r="CY1727" s="107" t="n"/>
      <c r="CZ1727" s="107" t="n"/>
    </row>
    <row r="1728">
      <c r="D1728" t="inlineStr">
        <is>
          <t>Dividend Frequency</t>
        </is>
      </c>
      <c r="E1728" t="inlineStr">
        <is>
          <t>Semi-Anl</t>
        </is>
      </c>
    </row>
    <row r="1729">
      <c r="D1729" t="inlineStr">
        <is>
          <t>Dividend Type</t>
        </is>
      </c>
      <c r="E1729" t="inlineStr">
        <is>
          <t>Interim</t>
        </is>
      </c>
    </row>
    <row r="1730">
      <c r="A1730" s="2">
        <f>IF($A1723="","","   projections")</f>
        <v/>
      </c>
      <c r="B1730" s="68">
        <f>IF($A1723="",0,COUNT($E1731:$CZ1731))</f>
        <v/>
      </c>
      <c r="C1730" s="69">
        <f>IF($B1730=0,0,MAX($E1731:$CZ1731))</f>
        <v/>
      </c>
      <c r="D1730" s="58">
        <f>_xll.BDS($A1723,'Field Check'!$C$42,"headers=y","startcol=1","endcol=3","dir=h","cols=20;rows=3")</f>
        <v/>
      </c>
      <c r="E1730" s="59" t="n">
        <v>46426</v>
      </c>
      <c r="F1730" s="59" t="n">
        <v>46608</v>
      </c>
      <c r="G1730" s="59" t="n">
        <v>46797</v>
      </c>
      <c r="H1730" s="59" t="n">
        <v>46979</v>
      </c>
      <c r="I1730" s="59" t="n">
        <v>47161</v>
      </c>
      <c r="J1730" s="59" t="n">
        <v>47343</v>
      </c>
      <c r="K1730" s="59" t="n">
        <v>47525</v>
      </c>
      <c r="L1730" s="59" t="n">
        <v>47707</v>
      </c>
      <c r="M1730" s="59" t="n">
        <v>47889</v>
      </c>
      <c r="N1730" s="59" t="n">
        <v>48071</v>
      </c>
      <c r="O1730" s="59" t="n">
        <v>48253</v>
      </c>
      <c r="P1730" s="59" t="n">
        <v>48435</v>
      </c>
      <c r="Q1730" s="59" t="n">
        <v>48624</v>
      </c>
      <c r="R1730" s="59" t="n">
        <v>48799</v>
      </c>
      <c r="S1730" s="59" t="n">
        <v>48988</v>
      </c>
      <c r="T1730" s="59" t="n">
        <v>49170</v>
      </c>
      <c r="U1730" s="59" t="n">
        <v>49352</v>
      </c>
      <c r="V1730" s="59" t="n">
        <v>49534</v>
      </c>
      <c r="W1730" s="59" t="n">
        <v>49716</v>
      </c>
      <c r="X1730" s="59" t="n"/>
      <c r="Y1730" s="59" t="n"/>
      <c r="Z1730" s="59" t="n"/>
      <c r="AA1730" s="59" t="n"/>
      <c r="AB1730" s="59" t="n"/>
      <c r="AC1730" s="59" t="n"/>
      <c r="AD1730" s="59" t="n"/>
      <c r="AE1730" s="59" t="n"/>
      <c r="AF1730" s="59" t="n"/>
      <c r="AG1730" s="59" t="n"/>
      <c r="AH1730" s="59" t="n"/>
      <c r="AI1730" s="59" t="n"/>
      <c r="AJ1730" s="59" t="n"/>
      <c r="AK1730" s="59" t="n"/>
      <c r="AL1730" s="59" t="n"/>
      <c r="AM1730" s="59" t="n"/>
      <c r="AN1730" s="59" t="n"/>
      <c r="AO1730" s="59" t="n"/>
      <c r="AP1730" s="59" t="n"/>
      <c r="AQ1730" s="59" t="n"/>
      <c r="AR1730" s="59" t="n"/>
      <c r="AS1730" s="59" t="n"/>
      <c r="AT1730" s="59" t="n"/>
      <c r="AU1730" s="59" t="n"/>
      <c r="AV1730" s="59" t="n"/>
      <c r="AW1730" s="59" t="n"/>
      <c r="AX1730" s="59" t="n"/>
      <c r="AY1730" s="59" t="n"/>
      <c r="AZ1730" s="59" t="n"/>
      <c r="BA1730" s="59" t="n"/>
      <c r="BB1730" s="59" t="n"/>
      <c r="BC1730" s="59" t="n"/>
      <c r="BD1730" s="59" t="n"/>
      <c r="BE1730" s="59" t="n"/>
      <c r="BF1730" s="59" t="n"/>
      <c r="BG1730" s="59" t="n"/>
      <c r="BH1730" s="59" t="n"/>
      <c r="BI1730" s="59" t="n"/>
      <c r="BJ1730" s="59" t="n"/>
      <c r="BK1730" s="59" t="n"/>
      <c r="BL1730" s="59" t="n"/>
      <c r="BM1730" s="59" t="n"/>
      <c r="BN1730" s="59" t="n"/>
      <c r="BO1730" s="59" t="n"/>
      <c r="BP1730" s="59" t="n"/>
      <c r="BQ1730" s="59" t="n"/>
      <c r="BR1730" s="59" t="n"/>
      <c r="BS1730" s="59" t="n"/>
      <c r="BT1730" s="59" t="n"/>
      <c r="BU1730" s="59" t="n"/>
      <c r="BV1730" s="59" t="n"/>
      <c r="BW1730" s="59" t="n"/>
      <c r="BX1730" s="59" t="n"/>
      <c r="BY1730" s="59" t="n"/>
      <c r="BZ1730" s="59" t="n"/>
      <c r="CA1730" s="59" t="n"/>
      <c r="CB1730" s="59" t="n"/>
      <c r="CC1730" s="59" t="n"/>
      <c r="CD1730" s="59" t="n"/>
      <c r="CE1730" s="59" t="n"/>
      <c r="CF1730" s="59" t="n"/>
      <c r="CG1730" s="59" t="n"/>
      <c r="CH1730" s="59" t="n"/>
      <c r="CI1730" s="59" t="n"/>
      <c r="CJ1730" s="59" t="n"/>
      <c r="CK1730" s="59" t="n"/>
      <c r="CL1730" s="59" t="n"/>
      <c r="CM1730" s="59" t="n"/>
      <c r="CN1730" s="59" t="n"/>
      <c r="CO1730" s="59" t="n"/>
      <c r="CP1730" s="59" t="n"/>
      <c r="CQ1730" s="59" t="n"/>
      <c r="CR1730" s="59" t="n"/>
      <c r="CS1730" s="59" t="n"/>
      <c r="CT1730" s="59" t="n"/>
      <c r="CU1730" s="59" t="n"/>
      <c r="CV1730" s="59" t="n"/>
      <c r="CW1730" s="59" t="n"/>
      <c r="CX1730" s="59" t="n"/>
      <c r="CY1730" s="59" t="n"/>
      <c r="CZ1730" s="59" t="n"/>
    </row>
    <row r="1731">
      <c r="D1731" s="59" t="inlineStr">
        <is>
          <t>Ex-Date</t>
        </is>
      </c>
      <c r="E1731" s="59" t="n">
        <v>46429</v>
      </c>
      <c r="F1731" s="59" t="n">
        <v>46611</v>
      </c>
      <c r="G1731" s="59" t="n">
        <v>46800</v>
      </c>
      <c r="H1731" s="59" t="n">
        <v>46982</v>
      </c>
      <c r="I1731" s="59" t="n">
        <v>47164</v>
      </c>
      <c r="J1731" s="59" t="n">
        <v>47346</v>
      </c>
      <c r="K1731" s="59" t="n">
        <v>47528</v>
      </c>
      <c r="L1731" s="59" t="n">
        <v>47710</v>
      </c>
      <c r="M1731" s="59" t="n">
        <v>47892</v>
      </c>
      <c r="N1731" s="59" t="n">
        <v>48074</v>
      </c>
      <c r="O1731" s="59" t="n">
        <v>48256</v>
      </c>
      <c r="P1731" s="59" t="n">
        <v>48438</v>
      </c>
      <c r="Q1731" s="59" t="n">
        <v>48627</v>
      </c>
      <c r="R1731" s="59" t="n">
        <v>48802</v>
      </c>
      <c r="S1731" s="59" t="n">
        <v>48991</v>
      </c>
      <c r="T1731" s="59" t="n">
        <v>49173</v>
      </c>
      <c r="U1731" s="59" t="n">
        <v>49355</v>
      </c>
      <c r="V1731" s="59" t="n">
        <v>49537</v>
      </c>
      <c r="W1731" s="59" t="n">
        <v>49719</v>
      </c>
      <c r="X1731" s="59" t="n"/>
      <c r="Y1731" s="59" t="n"/>
      <c r="Z1731" s="59" t="n"/>
      <c r="AA1731" s="59" t="n"/>
      <c r="AB1731" s="59" t="n"/>
      <c r="AC1731" s="59" t="n"/>
      <c r="AD1731" s="59" t="n"/>
      <c r="AE1731" s="59" t="n"/>
      <c r="AF1731" s="59" t="n"/>
      <c r="AG1731" s="59" t="n"/>
      <c r="AH1731" s="59" t="n"/>
      <c r="AI1731" s="59" t="n"/>
      <c r="AJ1731" s="59" t="n"/>
      <c r="AK1731" s="59" t="n"/>
      <c r="AL1731" s="59" t="n"/>
      <c r="AM1731" s="59" t="n"/>
      <c r="AN1731" s="59" t="n"/>
      <c r="AO1731" s="59" t="n"/>
      <c r="AP1731" s="59" t="n"/>
      <c r="AQ1731" s="59" t="n"/>
      <c r="AR1731" s="59" t="n"/>
      <c r="AS1731" s="59" t="n"/>
      <c r="AT1731" s="59" t="n"/>
      <c r="AU1731" s="59" t="n"/>
      <c r="AV1731" s="59" t="n"/>
      <c r="AW1731" s="59" t="n"/>
      <c r="AX1731" s="59" t="n"/>
      <c r="AY1731" s="59" t="n"/>
      <c r="AZ1731" s="59" t="n"/>
      <c r="BA1731" s="59" t="n"/>
      <c r="BB1731" s="59" t="n"/>
      <c r="BC1731" s="59" t="n"/>
      <c r="BD1731" s="59" t="n"/>
      <c r="BE1731" s="59" t="n"/>
      <c r="BF1731" s="59" t="n"/>
      <c r="BG1731" s="59" t="n"/>
      <c r="BH1731" s="59" t="n"/>
      <c r="BI1731" s="59" t="n"/>
      <c r="BJ1731" s="59" t="n"/>
      <c r="BK1731" s="59" t="n"/>
      <c r="BL1731" s="59" t="n"/>
      <c r="BM1731" s="59" t="n"/>
      <c r="BN1731" s="59" t="n"/>
      <c r="BO1731" s="59" t="n"/>
      <c r="BP1731" s="59" t="n"/>
      <c r="BQ1731" s="59" t="n"/>
      <c r="BR1731" s="59" t="n"/>
      <c r="BS1731" s="59" t="n"/>
      <c r="BT1731" s="59" t="n"/>
      <c r="BU1731" s="59" t="n"/>
      <c r="BV1731" s="59" t="n"/>
      <c r="BW1731" s="59" t="n"/>
      <c r="BX1731" s="59" t="n"/>
      <c r="BY1731" s="59" t="n"/>
      <c r="BZ1731" s="59" t="n"/>
      <c r="CA1731" s="59" t="n"/>
      <c r="CB1731" s="59" t="n"/>
      <c r="CC1731" s="59" t="n"/>
      <c r="CD1731" s="59" t="n"/>
      <c r="CE1731" s="59" t="n"/>
      <c r="CF1731" s="59" t="n"/>
      <c r="CG1731" s="59" t="n"/>
      <c r="CH1731" s="59" t="n"/>
      <c r="CI1731" s="59" t="n"/>
      <c r="CJ1731" s="59" t="n"/>
      <c r="CK1731" s="59" t="n"/>
      <c r="CL1731" s="59" t="n"/>
      <c r="CM1731" s="59" t="n"/>
      <c r="CN1731" s="59" t="n"/>
      <c r="CO1731" s="59" t="n"/>
      <c r="CP1731" s="59" t="n"/>
      <c r="CQ1731" s="59" t="n"/>
      <c r="CR1731" s="59" t="n"/>
      <c r="CS1731" s="59" t="n"/>
      <c r="CT1731" s="59" t="n"/>
      <c r="CU1731" s="59" t="n"/>
      <c r="CV1731" s="59" t="n"/>
      <c r="CW1731" s="59" t="n"/>
      <c r="CX1731" s="59" t="n"/>
      <c r="CY1731" s="59" t="n"/>
      <c r="CZ1731" s="59" t="n"/>
    </row>
    <row r="1732">
      <c r="D1732" s="107" t="inlineStr">
        <is>
          <t>Amount Per Share</t>
        </is>
      </c>
      <c r="E1732" s="107" t="n">
        <v>0.09325</v>
      </c>
      <c r="F1732" s="107" t="n">
        <v>0.09785000000000001</v>
      </c>
      <c r="G1732" s="107" t="n">
        <v>0.09785000000000001</v>
      </c>
      <c r="H1732" s="107" t="n">
        <v>0.1</v>
      </c>
      <c r="I1732" s="107" t="n">
        <v>0.1</v>
      </c>
      <c r="J1732" s="107" t="n">
        <v>0.106</v>
      </c>
      <c r="K1732" s="107" t="n">
        <v>0.106</v>
      </c>
      <c r="L1732" s="107" t="n">
        <v>0.108</v>
      </c>
      <c r="M1732" s="107" t="n">
        <v>0.108</v>
      </c>
      <c r="N1732" s="107" t="n">
        <v>0.11</v>
      </c>
      <c r="O1732" s="107" t="n">
        <v>0.11</v>
      </c>
      <c r="P1732" s="107" t="n">
        <v>0.11</v>
      </c>
      <c r="Q1732" s="107" t="n">
        <v>0.11</v>
      </c>
      <c r="R1732" s="107" t="n">
        <v>0.11</v>
      </c>
      <c r="S1732" s="107" t="n">
        <v>0.11</v>
      </c>
      <c r="T1732" s="107" t="n">
        <v>0.11</v>
      </c>
      <c r="U1732" s="107" t="n">
        <v>0.11</v>
      </c>
      <c r="V1732" s="107" t="n">
        <v>0.11</v>
      </c>
      <c r="W1732" s="107" t="n">
        <v>0.11</v>
      </c>
      <c r="X1732" s="107" t="n"/>
      <c r="Y1732" s="107" t="n"/>
      <c r="Z1732" s="107" t="n"/>
      <c r="AA1732" s="107" t="n"/>
      <c r="AB1732" s="107" t="n"/>
      <c r="AC1732" s="107" t="n"/>
      <c r="AD1732" s="107" t="n"/>
      <c r="AE1732" s="107" t="n"/>
      <c r="AF1732" s="107" t="n"/>
      <c r="AG1732" s="107" t="n"/>
      <c r="AH1732" s="107" t="n"/>
      <c r="AI1732" s="107" t="n"/>
      <c r="AJ1732" s="107" t="n"/>
      <c r="AK1732" s="107" t="n"/>
      <c r="AL1732" s="107" t="n"/>
      <c r="AM1732" s="107" t="n"/>
      <c r="AN1732" s="107" t="n"/>
      <c r="AO1732" s="107" t="n"/>
      <c r="AP1732" s="107" t="n"/>
      <c r="AQ1732" s="107" t="n"/>
      <c r="AR1732" s="107" t="n"/>
      <c r="AS1732" s="107" t="n"/>
      <c r="AT1732" s="107" t="n"/>
      <c r="AU1732" s="107" t="n"/>
      <c r="AV1732" s="107" t="n"/>
      <c r="AW1732" s="107" t="n"/>
      <c r="AX1732" s="107" t="n"/>
      <c r="AY1732" s="107" t="n"/>
      <c r="AZ1732" s="107" t="n"/>
      <c r="BA1732" s="107" t="n"/>
      <c r="BB1732" s="107" t="n"/>
      <c r="BC1732" s="107" t="n"/>
      <c r="BD1732" s="107" t="n"/>
      <c r="BE1732" s="107" t="n"/>
      <c r="BF1732" s="107" t="n"/>
      <c r="BG1732" s="107" t="n"/>
      <c r="BH1732" s="107" t="n"/>
      <c r="BI1732" s="107" t="n"/>
      <c r="BJ1732" s="107" t="n"/>
      <c r="BK1732" s="107" t="n"/>
      <c r="BL1732" s="107" t="n"/>
      <c r="BM1732" s="107" t="n"/>
      <c r="BN1732" s="107" t="n"/>
      <c r="BO1732" s="107" t="n"/>
      <c r="BP1732" s="107" t="n"/>
      <c r="BQ1732" s="107" t="n"/>
      <c r="BR1732" s="107" t="n"/>
      <c r="BS1732" s="107" t="n"/>
      <c r="BT1732" s="107" t="n"/>
      <c r="BU1732" s="107" t="n"/>
      <c r="BV1732" s="107" t="n"/>
      <c r="BW1732" s="107" t="n"/>
      <c r="BX1732" s="107" t="n"/>
      <c r="BY1732" s="107" t="n"/>
      <c r="BZ1732" s="107" t="n"/>
      <c r="CA1732" s="107" t="n"/>
      <c r="CB1732" s="107" t="n"/>
      <c r="CC1732" s="107" t="n"/>
      <c r="CD1732" s="107" t="n"/>
      <c r="CE1732" s="107" t="n"/>
      <c r="CF1732" s="107" t="n"/>
      <c r="CG1732" s="107" t="n"/>
      <c r="CH1732" s="107" t="n"/>
      <c r="CI1732" s="107" t="n"/>
      <c r="CJ1732" s="107" t="n"/>
      <c r="CK1732" s="107" t="n"/>
      <c r="CL1732" s="107" t="n"/>
      <c r="CM1732" s="107" t="n"/>
      <c r="CN1732" s="107" t="n"/>
      <c r="CO1732" s="107" t="n"/>
      <c r="CP1732" s="107" t="n"/>
      <c r="CQ1732" s="107" t="n"/>
      <c r="CR1732" s="107" t="n"/>
      <c r="CS1732" s="107" t="n"/>
      <c r="CT1732" s="107" t="n"/>
      <c r="CU1732" s="107" t="n"/>
      <c r="CV1732" s="107" t="n"/>
      <c r="CW1732" s="107" t="n"/>
      <c r="CX1732" s="107" t="n"/>
      <c r="CY1732" s="107" t="n"/>
      <c r="CZ1732" s="107" t="n"/>
    </row>
    <row r="1734">
      <c r="A1734" s="126">
        <f>IF('AS51'!$C$163="","",'AS51'!$C$163)</f>
        <v/>
      </c>
      <c r="B1734" s="68">
        <f>IF($A1734="",0,COUNT($E1735:$CZ1735))</f>
        <v/>
      </c>
      <c r="C1734" s="69">
        <f>IF($B1734=0,0,MAX($E1735:$CZ1735))</f>
        <v/>
      </c>
      <c r="D1734" s="58">
        <f>_xll.BDS($A1734,'Field Check'!$C$44,"headers=y","startcol=1","endcol=7","dir=h","DVD_START_DT",'Field Check'!$C$59,"DVD_END_DT",'Field Check'!$D$59)</f>
        <v/>
      </c>
      <c r="E1734" s="59" t="n"/>
      <c r="F1734" s="59" t="n"/>
      <c r="G1734" s="59" t="n"/>
      <c r="H1734" s="59" t="n"/>
      <c r="I1734" s="59" t="n"/>
      <c r="J1734" s="59" t="n"/>
      <c r="K1734" s="59" t="n"/>
      <c r="L1734" s="59" t="n"/>
      <c r="M1734" s="59" t="n"/>
      <c r="N1734" s="59" t="n"/>
      <c r="O1734" s="59" t="n"/>
      <c r="P1734" s="59" t="n"/>
      <c r="Q1734" s="59" t="n"/>
      <c r="R1734" s="59" t="n"/>
      <c r="S1734" s="59" t="n"/>
      <c r="T1734" s="59" t="n"/>
      <c r="U1734" s="59" t="n"/>
      <c r="V1734" s="59" t="n"/>
      <c r="W1734" s="59" t="n"/>
      <c r="X1734" s="59" t="n"/>
      <c r="Y1734" s="59" t="n"/>
      <c r="Z1734" s="59" t="n"/>
      <c r="AA1734" s="59" t="n"/>
      <c r="AB1734" s="59" t="n"/>
      <c r="AC1734" s="59" t="n"/>
      <c r="AD1734" s="59" t="n"/>
      <c r="AE1734" s="59" t="n"/>
      <c r="AF1734" s="59" t="n"/>
      <c r="AG1734" s="59" t="n"/>
      <c r="AH1734" s="59" t="n"/>
      <c r="AI1734" s="59" t="n"/>
      <c r="AJ1734" s="59" t="n"/>
      <c r="AK1734" s="59" t="n"/>
      <c r="AL1734" s="59" t="n"/>
      <c r="AM1734" s="59" t="n"/>
      <c r="AN1734" s="59" t="n"/>
      <c r="AO1734" s="59" t="n"/>
      <c r="AP1734" s="59" t="n"/>
      <c r="AQ1734" s="59" t="n"/>
      <c r="AR1734" s="59" t="n"/>
      <c r="AS1734" s="59" t="n"/>
      <c r="AT1734" s="59" t="n"/>
      <c r="AU1734" s="59" t="n"/>
      <c r="AV1734" s="59" t="n"/>
      <c r="AW1734" s="59" t="n"/>
      <c r="AX1734" s="59" t="n"/>
      <c r="AY1734" s="59" t="n"/>
      <c r="AZ1734" s="59" t="n"/>
      <c r="BA1734" s="59" t="n"/>
      <c r="BB1734" s="59" t="n"/>
      <c r="BC1734" s="59" t="n"/>
      <c r="BD1734" s="59" t="n"/>
      <c r="BE1734" s="59" t="n"/>
      <c r="BF1734" s="59" t="n"/>
      <c r="BG1734" s="59" t="n"/>
      <c r="BH1734" s="59" t="n"/>
      <c r="BI1734" s="59" t="n"/>
      <c r="BJ1734" s="59" t="n"/>
      <c r="BK1734" s="59" t="n"/>
      <c r="BL1734" s="59" t="n"/>
      <c r="BM1734" s="59" t="n"/>
      <c r="BN1734" s="59" t="n"/>
      <c r="BO1734" s="59" t="n"/>
      <c r="BP1734" s="59" t="n"/>
      <c r="BQ1734" s="59" t="n"/>
      <c r="BR1734" s="59" t="n"/>
      <c r="BS1734" s="59" t="n"/>
      <c r="BT1734" s="59" t="n"/>
      <c r="BU1734" s="59" t="n"/>
      <c r="BV1734" s="59" t="n"/>
      <c r="BW1734" s="59" t="n"/>
      <c r="BX1734" s="59" t="n"/>
      <c r="BY1734" s="59" t="n"/>
      <c r="BZ1734" s="59" t="n"/>
      <c r="CA1734" s="59" t="n"/>
      <c r="CB1734" s="59" t="n"/>
      <c r="CC1734" s="59" t="n"/>
      <c r="CD1734" s="59" t="n"/>
      <c r="CE1734" s="59" t="n"/>
      <c r="CF1734" s="59" t="n"/>
      <c r="CG1734" s="59" t="n"/>
      <c r="CH1734" s="59" t="n"/>
      <c r="CI1734" s="59" t="n"/>
      <c r="CJ1734" s="59" t="n"/>
      <c r="CK1734" s="59" t="n"/>
      <c r="CL1734" s="59" t="n"/>
      <c r="CM1734" s="59" t="n"/>
      <c r="CN1734" s="59" t="n"/>
      <c r="CO1734" s="59" t="n"/>
      <c r="CP1734" s="59" t="n"/>
      <c r="CQ1734" s="59" t="n"/>
      <c r="CR1734" s="59" t="n"/>
      <c r="CS1734" s="59" t="n"/>
      <c r="CT1734" s="59" t="n"/>
      <c r="CU1734" s="59" t="n"/>
      <c r="CV1734" s="59" t="n"/>
      <c r="CW1734" s="59" t="n"/>
      <c r="CX1734" s="59" t="n"/>
      <c r="CY1734" s="59" t="n"/>
      <c r="CZ1734" s="59" t="n"/>
    </row>
    <row r="1735">
      <c r="D1735" s="59" t="n"/>
      <c r="E1735" s="59" t="n"/>
      <c r="F1735" s="59" t="n"/>
      <c r="G1735" s="59" t="n"/>
      <c r="H1735" s="59" t="n"/>
      <c r="I1735" s="59" t="n"/>
      <c r="J1735" s="59" t="n"/>
      <c r="K1735" s="59" t="n"/>
      <c r="L1735" s="59" t="n"/>
      <c r="M1735" s="59" t="n"/>
      <c r="N1735" s="59" t="n"/>
      <c r="O1735" s="59" t="n"/>
      <c r="P1735" s="59" t="n"/>
      <c r="Q1735" s="59" t="n"/>
      <c r="R1735" s="59" t="n"/>
      <c r="S1735" s="59" t="n"/>
      <c r="T1735" s="59" t="n"/>
      <c r="U1735" s="59" t="n"/>
      <c r="V1735" s="59" t="n"/>
      <c r="W1735" s="59" t="n"/>
      <c r="X1735" s="59" t="n"/>
      <c r="Y1735" s="59" t="n"/>
      <c r="Z1735" s="59" t="n"/>
      <c r="AA1735" s="59" t="n"/>
      <c r="AB1735" s="59" t="n"/>
      <c r="AC1735" s="59" t="n"/>
      <c r="AD1735" s="59" t="n"/>
      <c r="AE1735" s="59" t="n"/>
      <c r="AF1735" s="59" t="n"/>
      <c r="AG1735" s="59" t="n"/>
      <c r="AH1735" s="59" t="n"/>
      <c r="AI1735" s="59" t="n"/>
      <c r="AJ1735" s="59" t="n"/>
      <c r="AK1735" s="59" t="n"/>
      <c r="AL1735" s="59" t="n"/>
      <c r="AM1735" s="59" t="n"/>
      <c r="AN1735" s="59" t="n"/>
      <c r="AO1735" s="59" t="n"/>
      <c r="AP1735" s="59" t="n"/>
      <c r="AQ1735" s="59" t="n"/>
      <c r="AR1735" s="59" t="n"/>
      <c r="AS1735" s="59" t="n"/>
      <c r="AT1735" s="59" t="n"/>
      <c r="AU1735" s="59" t="n"/>
      <c r="AV1735" s="59" t="n"/>
      <c r="AW1735" s="59" t="n"/>
      <c r="AX1735" s="59" t="n"/>
      <c r="AY1735" s="59" t="n"/>
      <c r="AZ1735" s="59" t="n"/>
      <c r="BA1735" s="59" t="n"/>
      <c r="BB1735" s="59" t="n"/>
      <c r="BC1735" s="59" t="n"/>
      <c r="BD1735" s="59" t="n"/>
      <c r="BE1735" s="59" t="n"/>
      <c r="BF1735" s="59" t="n"/>
      <c r="BG1735" s="59" t="n"/>
      <c r="BH1735" s="59" t="n"/>
      <c r="BI1735" s="59" t="n"/>
      <c r="BJ1735" s="59" t="n"/>
      <c r="BK1735" s="59" t="n"/>
      <c r="BL1735" s="59" t="n"/>
      <c r="BM1735" s="59" t="n"/>
      <c r="BN1735" s="59" t="n"/>
      <c r="BO1735" s="59" t="n"/>
      <c r="BP1735" s="59" t="n"/>
      <c r="BQ1735" s="59" t="n"/>
      <c r="BR1735" s="59" t="n"/>
      <c r="BS1735" s="59" t="n"/>
      <c r="BT1735" s="59" t="n"/>
      <c r="BU1735" s="59" t="n"/>
      <c r="BV1735" s="59" t="n"/>
      <c r="BW1735" s="59" t="n"/>
      <c r="BX1735" s="59" t="n"/>
      <c r="BY1735" s="59" t="n"/>
      <c r="BZ1735" s="59" t="n"/>
      <c r="CA1735" s="59" t="n"/>
      <c r="CB1735" s="59" t="n"/>
      <c r="CC1735" s="59" t="n"/>
      <c r="CD1735" s="59" t="n"/>
      <c r="CE1735" s="59" t="n"/>
      <c r="CF1735" s="59" t="n"/>
      <c r="CG1735" s="59" t="n"/>
      <c r="CH1735" s="59" t="n"/>
      <c r="CI1735" s="59" t="n"/>
      <c r="CJ1735" s="59" t="n"/>
      <c r="CK1735" s="59" t="n"/>
      <c r="CL1735" s="59" t="n"/>
      <c r="CM1735" s="59" t="n"/>
      <c r="CN1735" s="59" t="n"/>
      <c r="CO1735" s="59" t="n"/>
      <c r="CP1735" s="59" t="n"/>
      <c r="CQ1735" s="59" t="n"/>
      <c r="CR1735" s="59" t="n"/>
      <c r="CS1735" s="59" t="n"/>
      <c r="CT1735" s="59" t="n"/>
      <c r="CU1735" s="59" t="n"/>
      <c r="CV1735" s="59" t="n"/>
      <c r="CW1735" s="59" t="n"/>
      <c r="CX1735" s="59" t="n"/>
      <c r="CY1735" s="59" t="n"/>
      <c r="CZ1735" s="59" t="n"/>
    </row>
    <row r="1736">
      <c r="D1736" s="59" t="n"/>
      <c r="E1736" s="59" t="n"/>
      <c r="F1736" s="59" t="n"/>
      <c r="G1736" s="59" t="n"/>
      <c r="H1736" s="59" t="n"/>
      <c r="I1736" s="59" t="n"/>
      <c r="J1736" s="59" t="n"/>
      <c r="K1736" s="59" t="n"/>
      <c r="L1736" s="59" t="n"/>
      <c r="M1736" s="59" t="n"/>
      <c r="N1736" s="59" t="n"/>
      <c r="O1736" s="59" t="n"/>
      <c r="P1736" s="59" t="n"/>
      <c r="Q1736" s="59" t="n"/>
      <c r="R1736" s="59" t="n"/>
      <c r="S1736" s="59" t="n"/>
      <c r="T1736" s="59" t="n"/>
      <c r="U1736" s="59" t="n"/>
      <c r="V1736" s="59" t="n"/>
      <c r="W1736" s="59" t="n"/>
      <c r="X1736" s="59" t="n"/>
      <c r="Y1736" s="59" t="n"/>
      <c r="Z1736" s="59" t="n"/>
      <c r="AA1736" s="59" t="n"/>
      <c r="AB1736" s="59" t="n"/>
      <c r="AC1736" s="59" t="n"/>
      <c r="AD1736" s="59" t="n"/>
      <c r="AE1736" s="59" t="n"/>
      <c r="AF1736" s="59" t="n"/>
      <c r="AG1736" s="59" t="n"/>
      <c r="AH1736" s="59" t="n"/>
      <c r="AI1736" s="59" t="n"/>
      <c r="AJ1736" s="59" t="n"/>
      <c r="AK1736" s="59" t="n"/>
      <c r="AL1736" s="59" t="n"/>
      <c r="AM1736" s="59" t="n"/>
      <c r="AN1736" s="59" t="n"/>
      <c r="AO1736" s="59" t="n"/>
      <c r="AP1736" s="59" t="n"/>
      <c r="AQ1736" s="59" t="n"/>
      <c r="AR1736" s="59" t="n"/>
      <c r="AS1736" s="59" t="n"/>
      <c r="AT1736" s="59" t="n"/>
      <c r="AU1736" s="59" t="n"/>
      <c r="AV1736" s="59" t="n"/>
      <c r="AW1736" s="59" t="n"/>
      <c r="AX1736" s="59" t="n"/>
      <c r="AY1736" s="59" t="n"/>
      <c r="AZ1736" s="59" t="n"/>
      <c r="BA1736" s="59" t="n"/>
      <c r="BB1736" s="59" t="n"/>
      <c r="BC1736" s="59" t="n"/>
      <c r="BD1736" s="59" t="n"/>
      <c r="BE1736" s="59" t="n"/>
      <c r="BF1736" s="59" t="n"/>
      <c r="BG1736" s="59" t="n"/>
      <c r="BH1736" s="59" t="n"/>
      <c r="BI1736" s="59" t="n"/>
      <c r="BJ1736" s="59" t="n"/>
      <c r="BK1736" s="59" t="n"/>
      <c r="BL1736" s="59" t="n"/>
      <c r="BM1736" s="59" t="n"/>
      <c r="BN1736" s="59" t="n"/>
      <c r="BO1736" s="59" t="n"/>
      <c r="BP1736" s="59" t="n"/>
      <c r="BQ1736" s="59" t="n"/>
      <c r="BR1736" s="59" t="n"/>
      <c r="BS1736" s="59" t="n"/>
      <c r="BT1736" s="59" t="n"/>
      <c r="BU1736" s="59" t="n"/>
      <c r="BV1736" s="59" t="n"/>
      <c r="BW1736" s="59" t="n"/>
      <c r="BX1736" s="59" t="n"/>
      <c r="BY1736" s="59" t="n"/>
      <c r="BZ1736" s="59" t="n"/>
      <c r="CA1736" s="59" t="n"/>
      <c r="CB1736" s="59" t="n"/>
      <c r="CC1736" s="59" t="n"/>
      <c r="CD1736" s="59" t="n"/>
      <c r="CE1736" s="59" t="n"/>
      <c r="CF1736" s="59" t="n"/>
      <c r="CG1736" s="59" t="n"/>
      <c r="CH1736" s="59" t="n"/>
      <c r="CI1736" s="59" t="n"/>
      <c r="CJ1736" s="59" t="n"/>
      <c r="CK1736" s="59" t="n"/>
      <c r="CL1736" s="59" t="n"/>
      <c r="CM1736" s="59" t="n"/>
      <c r="CN1736" s="59" t="n"/>
      <c r="CO1736" s="59" t="n"/>
      <c r="CP1736" s="59" t="n"/>
      <c r="CQ1736" s="59" t="n"/>
      <c r="CR1736" s="59" t="n"/>
      <c r="CS1736" s="59" t="n"/>
      <c r="CT1736" s="59" t="n"/>
      <c r="CU1736" s="59" t="n"/>
      <c r="CV1736" s="59" t="n"/>
      <c r="CW1736" s="59" t="n"/>
      <c r="CX1736" s="59" t="n"/>
      <c r="CY1736" s="59" t="n"/>
      <c r="CZ1736" s="59" t="n"/>
    </row>
    <row r="1737">
      <c r="D1737" s="59" t="n"/>
      <c r="E1737" s="59" t="n"/>
      <c r="F1737" s="59" t="n"/>
      <c r="G1737" s="59" t="n"/>
      <c r="H1737" s="59" t="n"/>
      <c r="I1737" s="59" t="n"/>
      <c r="J1737" s="59" t="n"/>
      <c r="K1737" s="59" t="n"/>
      <c r="L1737" s="59" t="n"/>
      <c r="M1737" s="59" t="n"/>
      <c r="N1737" s="59" t="n"/>
      <c r="O1737" s="59" t="n"/>
      <c r="P1737" s="59" t="n"/>
      <c r="Q1737" s="59" t="n"/>
      <c r="R1737" s="59" t="n"/>
      <c r="S1737" s="59" t="n"/>
      <c r="T1737" s="59" t="n"/>
      <c r="U1737" s="59" t="n"/>
      <c r="V1737" s="59" t="n"/>
      <c r="W1737" s="59" t="n"/>
      <c r="X1737" s="59" t="n"/>
      <c r="Y1737" s="59" t="n"/>
      <c r="Z1737" s="59" t="n"/>
      <c r="AA1737" s="59" t="n"/>
      <c r="AB1737" s="59" t="n"/>
      <c r="AC1737" s="59" t="n"/>
      <c r="AD1737" s="59" t="n"/>
      <c r="AE1737" s="59" t="n"/>
      <c r="AF1737" s="59" t="n"/>
      <c r="AG1737" s="59" t="n"/>
      <c r="AH1737" s="59" t="n"/>
      <c r="AI1737" s="59" t="n"/>
      <c r="AJ1737" s="59" t="n"/>
      <c r="AK1737" s="59" t="n"/>
      <c r="AL1737" s="59" t="n"/>
      <c r="AM1737" s="59" t="n"/>
      <c r="AN1737" s="59" t="n"/>
      <c r="AO1737" s="59" t="n"/>
      <c r="AP1737" s="59" t="n"/>
      <c r="AQ1737" s="59" t="n"/>
      <c r="AR1737" s="59" t="n"/>
      <c r="AS1737" s="59" t="n"/>
      <c r="AT1737" s="59" t="n"/>
      <c r="AU1737" s="59" t="n"/>
      <c r="AV1737" s="59" t="n"/>
      <c r="AW1737" s="59" t="n"/>
      <c r="AX1737" s="59" t="n"/>
      <c r="AY1737" s="59" t="n"/>
      <c r="AZ1737" s="59" t="n"/>
      <c r="BA1737" s="59" t="n"/>
      <c r="BB1737" s="59" t="n"/>
      <c r="BC1737" s="59" t="n"/>
      <c r="BD1737" s="59" t="n"/>
      <c r="BE1737" s="59" t="n"/>
      <c r="BF1737" s="59" t="n"/>
      <c r="BG1737" s="59" t="n"/>
      <c r="BH1737" s="59" t="n"/>
      <c r="BI1737" s="59" t="n"/>
      <c r="BJ1737" s="59" t="n"/>
      <c r="BK1737" s="59" t="n"/>
      <c r="BL1737" s="59" t="n"/>
      <c r="BM1737" s="59" t="n"/>
      <c r="BN1737" s="59" t="n"/>
      <c r="BO1737" s="59" t="n"/>
      <c r="BP1737" s="59" t="n"/>
      <c r="BQ1737" s="59" t="n"/>
      <c r="BR1737" s="59" t="n"/>
      <c r="BS1737" s="59" t="n"/>
      <c r="BT1737" s="59" t="n"/>
      <c r="BU1737" s="59" t="n"/>
      <c r="BV1737" s="59" t="n"/>
      <c r="BW1737" s="59" t="n"/>
      <c r="BX1737" s="59" t="n"/>
      <c r="BY1737" s="59" t="n"/>
      <c r="BZ1737" s="59" t="n"/>
      <c r="CA1737" s="59" t="n"/>
      <c r="CB1737" s="59" t="n"/>
      <c r="CC1737" s="59" t="n"/>
      <c r="CD1737" s="59" t="n"/>
      <c r="CE1737" s="59" t="n"/>
      <c r="CF1737" s="59" t="n"/>
      <c r="CG1737" s="59" t="n"/>
      <c r="CH1737" s="59" t="n"/>
      <c r="CI1737" s="59" t="n"/>
      <c r="CJ1737" s="59" t="n"/>
      <c r="CK1737" s="59" t="n"/>
      <c r="CL1737" s="59" t="n"/>
      <c r="CM1737" s="59" t="n"/>
      <c r="CN1737" s="59" t="n"/>
      <c r="CO1737" s="59" t="n"/>
      <c r="CP1737" s="59" t="n"/>
      <c r="CQ1737" s="59" t="n"/>
      <c r="CR1737" s="59" t="n"/>
      <c r="CS1737" s="59" t="n"/>
      <c r="CT1737" s="59" t="n"/>
      <c r="CU1737" s="59" t="n"/>
      <c r="CV1737" s="59" t="n"/>
      <c r="CW1737" s="59" t="n"/>
      <c r="CX1737" s="59" t="n"/>
      <c r="CY1737" s="59" t="n"/>
      <c r="CZ1737" s="59" t="n"/>
    </row>
    <row r="1738">
      <c r="D1738" s="107" t="n"/>
      <c r="E1738" s="107" t="n"/>
      <c r="F1738" s="107" t="n"/>
      <c r="G1738" s="107" t="n"/>
      <c r="H1738" s="107" t="n"/>
      <c r="I1738" s="107" t="n"/>
      <c r="J1738" s="107" t="n"/>
      <c r="K1738" s="107" t="n"/>
      <c r="L1738" s="107" t="n"/>
      <c r="M1738" s="107" t="n"/>
      <c r="N1738" s="107" t="n"/>
      <c r="O1738" s="107" t="n"/>
      <c r="P1738" s="107" t="n"/>
      <c r="Q1738" s="107" t="n"/>
      <c r="R1738" s="107" t="n"/>
      <c r="S1738" s="107" t="n"/>
      <c r="T1738" s="107" t="n"/>
      <c r="U1738" s="107" t="n"/>
      <c r="V1738" s="107" t="n"/>
      <c r="W1738" s="107" t="n"/>
      <c r="X1738" s="107" t="n"/>
      <c r="Y1738" s="107" t="n"/>
      <c r="Z1738" s="107" t="n"/>
      <c r="AA1738" s="107" t="n"/>
      <c r="AB1738" s="107" t="n"/>
      <c r="AC1738" s="107" t="n"/>
      <c r="AD1738" s="107" t="n"/>
      <c r="AE1738" s="107" t="n"/>
      <c r="AF1738" s="107" t="n"/>
      <c r="AG1738" s="107" t="n"/>
      <c r="AH1738" s="107" t="n"/>
      <c r="AI1738" s="107" t="n"/>
      <c r="AJ1738" s="107" t="n"/>
      <c r="AK1738" s="107" t="n"/>
      <c r="AL1738" s="107" t="n"/>
      <c r="AM1738" s="107" t="n"/>
      <c r="AN1738" s="107" t="n"/>
      <c r="AO1738" s="107" t="n"/>
      <c r="AP1738" s="107" t="n"/>
      <c r="AQ1738" s="107" t="n"/>
      <c r="AR1738" s="107" t="n"/>
      <c r="AS1738" s="107" t="n"/>
      <c r="AT1738" s="107" t="n"/>
      <c r="AU1738" s="107" t="n"/>
      <c r="AV1738" s="107" t="n"/>
      <c r="AW1738" s="107" t="n"/>
      <c r="AX1738" s="107" t="n"/>
      <c r="AY1738" s="107" t="n"/>
      <c r="AZ1738" s="107" t="n"/>
      <c r="BA1738" s="107" t="n"/>
      <c r="BB1738" s="107" t="n"/>
      <c r="BC1738" s="107" t="n"/>
      <c r="BD1738" s="107" t="n"/>
      <c r="BE1738" s="107" t="n"/>
      <c r="BF1738" s="107" t="n"/>
      <c r="BG1738" s="107" t="n"/>
      <c r="BH1738" s="107" t="n"/>
      <c r="BI1738" s="107" t="n"/>
      <c r="BJ1738" s="107" t="n"/>
      <c r="BK1738" s="107" t="n"/>
      <c r="BL1738" s="107" t="n"/>
      <c r="BM1738" s="107" t="n"/>
      <c r="BN1738" s="107" t="n"/>
      <c r="BO1738" s="107" t="n"/>
      <c r="BP1738" s="107" t="n"/>
      <c r="BQ1738" s="107" t="n"/>
      <c r="BR1738" s="107" t="n"/>
      <c r="BS1738" s="107" t="n"/>
      <c r="BT1738" s="107" t="n"/>
      <c r="BU1738" s="107" t="n"/>
      <c r="BV1738" s="107" t="n"/>
      <c r="BW1738" s="107" t="n"/>
      <c r="BX1738" s="107" t="n"/>
      <c r="BY1738" s="107" t="n"/>
      <c r="BZ1738" s="107" t="n"/>
      <c r="CA1738" s="107" t="n"/>
      <c r="CB1738" s="107" t="n"/>
      <c r="CC1738" s="107" t="n"/>
      <c r="CD1738" s="107" t="n"/>
      <c r="CE1738" s="107" t="n"/>
      <c r="CF1738" s="107" t="n"/>
      <c r="CG1738" s="107" t="n"/>
      <c r="CH1738" s="107" t="n"/>
      <c r="CI1738" s="107" t="n"/>
      <c r="CJ1738" s="107" t="n"/>
      <c r="CK1738" s="107" t="n"/>
      <c r="CL1738" s="107" t="n"/>
      <c r="CM1738" s="107" t="n"/>
      <c r="CN1738" s="107" t="n"/>
      <c r="CO1738" s="107" t="n"/>
      <c r="CP1738" s="107" t="n"/>
      <c r="CQ1738" s="107" t="n"/>
      <c r="CR1738" s="107" t="n"/>
      <c r="CS1738" s="107" t="n"/>
      <c r="CT1738" s="107" t="n"/>
      <c r="CU1738" s="107" t="n"/>
      <c r="CV1738" s="107" t="n"/>
      <c r="CW1738" s="107" t="n"/>
      <c r="CX1738" s="107" t="n"/>
      <c r="CY1738" s="107" t="n"/>
      <c r="CZ1738" s="107" t="n"/>
    </row>
    <row r="1741">
      <c r="A1741" s="2">
        <f>IF($A1734="","","   projections")</f>
        <v/>
      </c>
      <c r="B1741" s="68">
        <f>IF($A1734="",0,COUNT($E1742:$CZ1742))</f>
        <v/>
      </c>
      <c r="C1741" s="69">
        <f>IF($B1741=0,0,MAX($E1742:$CZ1742))</f>
        <v/>
      </c>
      <c r="D1741" s="58">
        <f>_xll.BDS($A1734,'Field Check'!$C$42,"headers=y","startcol=1","endcol=3","dir=h","cols=20;rows=3")</f>
        <v/>
      </c>
      <c r="E1741" s="59" t="n">
        <v>46260</v>
      </c>
      <c r="F1741" s="59" t="n">
        <v>46442</v>
      </c>
      <c r="G1741" s="59" t="n">
        <v>46625</v>
      </c>
      <c r="H1741" s="59" t="n">
        <v>46806</v>
      </c>
      <c r="I1741" s="59" t="n">
        <v>46990</v>
      </c>
      <c r="J1741" s="59" t="n">
        <v>47170</v>
      </c>
      <c r="K1741" s="59" t="n">
        <v>47357</v>
      </c>
      <c r="L1741" s="59" t="n">
        <v>47535</v>
      </c>
      <c r="M1741" s="59" t="n">
        <v>47721</v>
      </c>
      <c r="N1741" s="59" t="n">
        <v>47900</v>
      </c>
      <c r="O1741" s="59" t="n">
        <v>48086</v>
      </c>
      <c r="P1741" s="59" t="n">
        <v>48267</v>
      </c>
      <c r="Q1741" s="59" t="n">
        <v>48452</v>
      </c>
      <c r="R1741" s="59" t="n">
        <v>48631</v>
      </c>
      <c r="S1741" s="59" t="n">
        <v>48817</v>
      </c>
      <c r="T1741" s="59" t="n">
        <v>48995</v>
      </c>
      <c r="U1741" s="59" t="n">
        <v>49181</v>
      </c>
      <c r="V1741" s="59" t="n">
        <v>49366</v>
      </c>
      <c r="W1741" s="59" t="n">
        <v>49548</v>
      </c>
      <c r="X1741" s="59" t="n"/>
      <c r="Y1741" s="59" t="n"/>
      <c r="Z1741" s="59" t="n"/>
      <c r="AA1741" s="59" t="n"/>
      <c r="AB1741" s="59" t="n"/>
      <c r="AC1741" s="59" t="n"/>
      <c r="AD1741" s="59" t="n"/>
      <c r="AE1741" s="59" t="n"/>
      <c r="AF1741" s="59" t="n"/>
      <c r="AG1741" s="59" t="n"/>
      <c r="AH1741" s="59" t="n"/>
      <c r="AI1741" s="59" t="n"/>
      <c r="AJ1741" s="59" t="n"/>
      <c r="AK1741" s="59" t="n"/>
      <c r="AL1741" s="59" t="n"/>
      <c r="AM1741" s="59" t="n"/>
      <c r="AN1741" s="59" t="n"/>
      <c r="AO1741" s="59" t="n"/>
      <c r="AP1741" s="59" t="n"/>
      <c r="AQ1741" s="59" t="n"/>
      <c r="AR1741" s="59" t="n"/>
      <c r="AS1741" s="59" t="n"/>
      <c r="AT1741" s="59" t="n"/>
      <c r="AU1741" s="59" t="n"/>
      <c r="AV1741" s="59" t="n"/>
      <c r="AW1741" s="59" t="n"/>
      <c r="AX1741" s="59" t="n"/>
      <c r="AY1741" s="59" t="n"/>
      <c r="AZ1741" s="59" t="n"/>
      <c r="BA1741" s="59" t="n"/>
      <c r="BB1741" s="59" t="n"/>
      <c r="BC1741" s="59" t="n"/>
      <c r="BD1741" s="59" t="n"/>
      <c r="BE1741" s="59" t="n"/>
      <c r="BF1741" s="59" t="n"/>
      <c r="BG1741" s="59" t="n"/>
      <c r="BH1741" s="59" t="n"/>
      <c r="BI1741" s="59" t="n"/>
      <c r="BJ1741" s="59" t="n"/>
      <c r="BK1741" s="59" t="n"/>
      <c r="BL1741" s="59" t="n"/>
      <c r="BM1741" s="59" t="n"/>
      <c r="BN1741" s="59" t="n"/>
      <c r="BO1741" s="59" t="n"/>
      <c r="BP1741" s="59" t="n"/>
      <c r="BQ1741" s="59" t="n"/>
      <c r="BR1741" s="59" t="n"/>
      <c r="BS1741" s="59" t="n"/>
      <c r="BT1741" s="59" t="n"/>
      <c r="BU1741" s="59" t="n"/>
      <c r="BV1741" s="59" t="n"/>
      <c r="BW1741" s="59" t="n"/>
      <c r="BX1741" s="59" t="n"/>
      <c r="BY1741" s="59" t="n"/>
      <c r="BZ1741" s="59" t="n"/>
      <c r="CA1741" s="59" t="n"/>
      <c r="CB1741" s="59" t="n"/>
      <c r="CC1741" s="59" t="n"/>
      <c r="CD1741" s="59" t="n"/>
      <c r="CE1741" s="59" t="n"/>
      <c r="CF1741" s="59" t="n"/>
      <c r="CG1741" s="59" t="n"/>
      <c r="CH1741" s="59" t="n"/>
      <c r="CI1741" s="59" t="n"/>
      <c r="CJ1741" s="59" t="n"/>
      <c r="CK1741" s="59" t="n"/>
      <c r="CL1741" s="59" t="n"/>
      <c r="CM1741" s="59" t="n"/>
      <c r="CN1741" s="59" t="n"/>
      <c r="CO1741" s="59" t="n"/>
      <c r="CP1741" s="59" t="n"/>
      <c r="CQ1741" s="59" t="n"/>
      <c r="CR1741" s="59" t="n"/>
      <c r="CS1741" s="59" t="n"/>
      <c r="CT1741" s="59" t="n"/>
      <c r="CU1741" s="59" t="n"/>
      <c r="CV1741" s="59" t="n"/>
      <c r="CW1741" s="59" t="n"/>
      <c r="CX1741" s="59" t="n"/>
      <c r="CY1741" s="59" t="n"/>
      <c r="CZ1741" s="59" t="n"/>
    </row>
    <row r="1742">
      <c r="D1742" s="59" t="inlineStr">
        <is>
          <t>Ex-Date</t>
        </is>
      </c>
      <c r="E1742" s="59" t="n">
        <v>46266</v>
      </c>
      <c r="F1742" s="59" t="n">
        <v>46447</v>
      </c>
      <c r="G1742" s="59" t="n">
        <v>46631</v>
      </c>
      <c r="H1742" s="59" t="n">
        <v>46811</v>
      </c>
      <c r="I1742" s="59" t="n">
        <v>46996</v>
      </c>
      <c r="J1742" s="59" t="n">
        <v>47175</v>
      </c>
      <c r="K1742" s="59" t="n">
        <v>47364</v>
      </c>
      <c r="L1742" s="59" t="n">
        <v>47546</v>
      </c>
      <c r="M1742" s="59" t="n">
        <v>47728</v>
      </c>
      <c r="N1742" s="59" t="n">
        <v>47910</v>
      </c>
      <c r="O1742" s="59" t="n">
        <v>48092</v>
      </c>
      <c r="P1742" s="59" t="n">
        <v>48274</v>
      </c>
      <c r="Q1742" s="59" t="n">
        <v>48458</v>
      </c>
      <c r="R1742" s="59" t="n">
        <v>48638</v>
      </c>
      <c r="S1742" s="59" t="n">
        <v>48823</v>
      </c>
      <c r="T1742" s="59" t="n">
        <v>49002</v>
      </c>
      <c r="U1742" s="59" t="n">
        <v>49191</v>
      </c>
      <c r="V1742" s="59" t="n">
        <v>49373</v>
      </c>
      <c r="W1742" s="59" t="n">
        <v>49555</v>
      </c>
      <c r="X1742" s="59" t="n"/>
      <c r="Y1742" s="59" t="n"/>
      <c r="Z1742" s="59" t="n"/>
      <c r="AA1742" s="59" t="n"/>
      <c r="AB1742" s="59" t="n"/>
      <c r="AC1742" s="59" t="n"/>
      <c r="AD1742" s="59" t="n"/>
      <c r="AE1742" s="59" t="n"/>
      <c r="AF1742" s="59" t="n"/>
      <c r="AG1742" s="59" t="n"/>
      <c r="AH1742" s="59" t="n"/>
      <c r="AI1742" s="59" t="n"/>
      <c r="AJ1742" s="59" t="n"/>
      <c r="AK1742" s="59" t="n"/>
      <c r="AL1742" s="59" t="n"/>
      <c r="AM1742" s="59" t="n"/>
      <c r="AN1742" s="59" t="n"/>
      <c r="AO1742" s="59" t="n"/>
      <c r="AP1742" s="59" t="n"/>
      <c r="AQ1742" s="59" t="n"/>
      <c r="AR1742" s="59" t="n"/>
      <c r="AS1742" s="59" t="n"/>
      <c r="AT1742" s="59" t="n"/>
      <c r="AU1742" s="59" t="n"/>
      <c r="AV1742" s="59" t="n"/>
      <c r="AW1742" s="59" t="n"/>
      <c r="AX1742" s="59" t="n"/>
      <c r="AY1742" s="59" t="n"/>
      <c r="AZ1742" s="59" t="n"/>
      <c r="BA1742" s="59" t="n"/>
      <c r="BB1742" s="59" t="n"/>
      <c r="BC1742" s="59" t="n"/>
      <c r="BD1742" s="59" t="n"/>
      <c r="BE1742" s="59" t="n"/>
      <c r="BF1742" s="59" t="n"/>
      <c r="BG1742" s="59" t="n"/>
      <c r="BH1742" s="59" t="n"/>
      <c r="BI1742" s="59" t="n"/>
      <c r="BJ1742" s="59" t="n"/>
      <c r="BK1742" s="59" t="n"/>
      <c r="BL1742" s="59" t="n"/>
      <c r="BM1742" s="59" t="n"/>
      <c r="BN1742" s="59" t="n"/>
      <c r="BO1742" s="59" t="n"/>
      <c r="BP1742" s="59" t="n"/>
      <c r="BQ1742" s="59" t="n"/>
      <c r="BR1742" s="59" t="n"/>
      <c r="BS1742" s="59" t="n"/>
      <c r="BT1742" s="59" t="n"/>
      <c r="BU1742" s="59" t="n"/>
      <c r="BV1742" s="59" t="n"/>
      <c r="BW1742" s="59" t="n"/>
      <c r="BX1742" s="59" t="n"/>
      <c r="BY1742" s="59" t="n"/>
      <c r="BZ1742" s="59" t="n"/>
      <c r="CA1742" s="59" t="n"/>
      <c r="CB1742" s="59" t="n"/>
      <c r="CC1742" s="59" t="n"/>
      <c r="CD1742" s="59" t="n"/>
      <c r="CE1742" s="59" t="n"/>
      <c r="CF1742" s="59" t="n"/>
      <c r="CG1742" s="59" t="n"/>
      <c r="CH1742" s="59" t="n"/>
      <c r="CI1742" s="59" t="n"/>
      <c r="CJ1742" s="59" t="n"/>
      <c r="CK1742" s="59" t="n"/>
      <c r="CL1742" s="59" t="n"/>
      <c r="CM1742" s="59" t="n"/>
      <c r="CN1742" s="59" t="n"/>
      <c r="CO1742" s="59" t="n"/>
      <c r="CP1742" s="59" t="n"/>
      <c r="CQ1742" s="59" t="n"/>
      <c r="CR1742" s="59" t="n"/>
      <c r="CS1742" s="59" t="n"/>
      <c r="CT1742" s="59" t="n"/>
      <c r="CU1742" s="59" t="n"/>
      <c r="CV1742" s="59" t="n"/>
      <c r="CW1742" s="59" t="n"/>
      <c r="CX1742" s="59" t="n"/>
      <c r="CY1742" s="59" t="n"/>
      <c r="CZ1742" s="59" t="n"/>
    </row>
    <row r="1743">
      <c r="D1743" s="107" t="inlineStr">
        <is>
          <t>Amount Per Share</t>
        </is>
      </c>
      <c r="E1743" s="107" t="n">
        <v>0.12</v>
      </c>
      <c r="F1743" s="107" t="n">
        <v>0.08500000000000001</v>
      </c>
      <c r="G1743" s="107" t="n">
        <v>0.12</v>
      </c>
      <c r="H1743" s="107" t="n">
        <v>0.08500000000000001</v>
      </c>
      <c r="I1743" s="107" t="n">
        <v>0.12</v>
      </c>
      <c r="J1743" s="107" t="n">
        <v>0.08500000000000001</v>
      </c>
      <c r="K1743" s="107" t="n">
        <v>0.13</v>
      </c>
      <c r="L1743" s="107" t="n">
        <v>0.09</v>
      </c>
      <c r="M1743" s="107" t="n">
        <v>0.13</v>
      </c>
      <c r="N1743" s="107" t="n">
        <v>0.09</v>
      </c>
      <c r="O1743" s="107" t="n">
        <v>0.13</v>
      </c>
      <c r="P1743" s="107" t="n">
        <v>0.09</v>
      </c>
      <c r="Q1743" s="107" t="n">
        <v>0.13</v>
      </c>
      <c r="R1743" s="107" t="n">
        <v>0.09</v>
      </c>
      <c r="S1743" s="107" t="n">
        <v>0.13</v>
      </c>
      <c r="T1743" s="107" t="n">
        <v>0.09</v>
      </c>
      <c r="U1743" s="107" t="n">
        <v>0.13</v>
      </c>
      <c r="V1743" s="107" t="n">
        <v>0.095</v>
      </c>
      <c r="W1743" s="107" t="n">
        <v>0.13</v>
      </c>
      <c r="X1743" s="107" t="n"/>
      <c r="Y1743" s="107" t="n"/>
      <c r="Z1743" s="107" t="n"/>
      <c r="AA1743" s="107" t="n"/>
      <c r="AB1743" s="107" t="n"/>
      <c r="AC1743" s="107" t="n"/>
      <c r="AD1743" s="107" t="n"/>
      <c r="AE1743" s="107" t="n"/>
      <c r="AF1743" s="107" t="n"/>
      <c r="AG1743" s="107" t="n"/>
      <c r="AH1743" s="107" t="n"/>
      <c r="AI1743" s="107" t="n"/>
      <c r="AJ1743" s="107" t="n"/>
      <c r="AK1743" s="107" t="n"/>
      <c r="AL1743" s="107" t="n"/>
      <c r="AM1743" s="107" t="n"/>
      <c r="AN1743" s="107" t="n"/>
      <c r="AO1743" s="107" t="n"/>
      <c r="AP1743" s="107" t="n"/>
      <c r="AQ1743" s="107" t="n"/>
      <c r="AR1743" s="107" t="n"/>
      <c r="AS1743" s="107" t="n"/>
      <c r="AT1743" s="107" t="n"/>
      <c r="AU1743" s="107" t="n"/>
      <c r="AV1743" s="107" t="n"/>
      <c r="AW1743" s="107" t="n"/>
      <c r="AX1743" s="107" t="n"/>
      <c r="AY1743" s="107" t="n"/>
      <c r="AZ1743" s="107" t="n"/>
      <c r="BA1743" s="107" t="n"/>
      <c r="BB1743" s="107" t="n"/>
      <c r="BC1743" s="107" t="n"/>
      <c r="BD1743" s="107" t="n"/>
      <c r="BE1743" s="107" t="n"/>
      <c r="BF1743" s="107" t="n"/>
      <c r="BG1743" s="107" t="n"/>
      <c r="BH1743" s="107" t="n"/>
      <c r="BI1743" s="107" t="n"/>
      <c r="BJ1743" s="107" t="n"/>
      <c r="BK1743" s="107" t="n"/>
      <c r="BL1743" s="107" t="n"/>
      <c r="BM1743" s="107" t="n"/>
      <c r="BN1743" s="107" t="n"/>
      <c r="BO1743" s="107" t="n"/>
      <c r="BP1743" s="107" t="n"/>
      <c r="BQ1743" s="107" t="n"/>
      <c r="BR1743" s="107" t="n"/>
      <c r="BS1743" s="107" t="n"/>
      <c r="BT1743" s="107" t="n"/>
      <c r="BU1743" s="107" t="n"/>
      <c r="BV1743" s="107" t="n"/>
      <c r="BW1743" s="107" t="n"/>
      <c r="BX1743" s="107" t="n"/>
      <c r="BY1743" s="107" t="n"/>
      <c r="BZ1743" s="107" t="n"/>
      <c r="CA1743" s="107" t="n"/>
      <c r="CB1743" s="107" t="n"/>
      <c r="CC1743" s="107" t="n"/>
      <c r="CD1743" s="107" t="n"/>
      <c r="CE1743" s="107" t="n"/>
      <c r="CF1743" s="107" t="n"/>
      <c r="CG1743" s="107" t="n"/>
      <c r="CH1743" s="107" t="n"/>
      <c r="CI1743" s="107" t="n"/>
      <c r="CJ1743" s="107" t="n"/>
      <c r="CK1743" s="107" t="n"/>
      <c r="CL1743" s="107" t="n"/>
      <c r="CM1743" s="107" t="n"/>
      <c r="CN1743" s="107" t="n"/>
      <c r="CO1743" s="107" t="n"/>
      <c r="CP1743" s="107" t="n"/>
      <c r="CQ1743" s="107" t="n"/>
      <c r="CR1743" s="107" t="n"/>
      <c r="CS1743" s="107" t="n"/>
      <c r="CT1743" s="107" t="n"/>
      <c r="CU1743" s="107" t="n"/>
      <c r="CV1743" s="107" t="n"/>
      <c r="CW1743" s="107" t="n"/>
      <c r="CX1743" s="107" t="n"/>
      <c r="CY1743" s="107" t="n"/>
      <c r="CZ1743" s="107" t="n"/>
    </row>
    <row r="1745">
      <c r="A1745" s="126">
        <f>IF('AS51'!$C$164="","",'AS51'!$C$164)</f>
        <v/>
      </c>
      <c r="B1745" s="68">
        <f>IF($A1745="",0,COUNT($E1746:$CZ1746))</f>
        <v/>
      </c>
      <c r="C1745" s="69">
        <f>IF($B1745=0,0,MAX($E1746:$CZ1746))</f>
        <v/>
      </c>
      <c r="D1745" s="58">
        <f>_xll.BDS($A1745,'Field Check'!$C$44,"headers=y","startcol=1","endcol=7","dir=h","DVD_START_DT",'Field Check'!$C$59,"DVD_END_DT",'Field Check'!$D$59,"cols=2;rows=7")</f>
        <v/>
      </c>
      <c r="E1745" s="59" t="n">
        <v>46246</v>
      </c>
      <c r="F1745" s="59" t="n"/>
      <c r="G1745" s="59" t="n"/>
      <c r="H1745" s="59" t="n"/>
      <c r="I1745" s="59" t="n"/>
      <c r="J1745" s="59" t="n"/>
      <c r="K1745" s="59" t="n"/>
      <c r="L1745" s="59" t="n"/>
      <c r="M1745" s="59" t="n"/>
      <c r="N1745" s="59" t="n"/>
      <c r="O1745" s="59" t="n"/>
      <c r="P1745" s="59" t="n"/>
      <c r="Q1745" s="59" t="n"/>
      <c r="R1745" s="59" t="n"/>
      <c r="S1745" s="59" t="n"/>
      <c r="T1745" s="59" t="n"/>
      <c r="U1745" s="59" t="n"/>
      <c r="V1745" s="59" t="n"/>
      <c r="W1745" s="59" t="n"/>
      <c r="X1745" s="59" t="n"/>
      <c r="Y1745" s="59" t="n"/>
      <c r="Z1745" s="59" t="n"/>
      <c r="AA1745" s="59" t="n"/>
      <c r="AB1745" s="59" t="n"/>
      <c r="AC1745" s="59" t="n"/>
      <c r="AD1745" s="59" t="n"/>
      <c r="AE1745" s="59" t="n"/>
      <c r="AF1745" s="59" t="n"/>
      <c r="AG1745" s="59" t="n"/>
      <c r="AH1745" s="59" t="n"/>
      <c r="AI1745" s="59" t="n"/>
      <c r="AJ1745" s="59" t="n"/>
      <c r="AK1745" s="59" t="n"/>
      <c r="AL1745" s="59" t="n"/>
      <c r="AM1745" s="59" t="n"/>
      <c r="AN1745" s="59" t="n"/>
      <c r="AO1745" s="59" t="n"/>
      <c r="AP1745" s="59" t="n"/>
      <c r="AQ1745" s="59" t="n"/>
      <c r="AR1745" s="59" t="n"/>
      <c r="AS1745" s="59" t="n"/>
      <c r="AT1745" s="59" t="n"/>
      <c r="AU1745" s="59" t="n"/>
      <c r="AV1745" s="59" t="n"/>
      <c r="AW1745" s="59" t="n"/>
      <c r="AX1745" s="59" t="n"/>
      <c r="AY1745" s="59" t="n"/>
      <c r="AZ1745" s="59" t="n"/>
      <c r="BA1745" s="59" t="n"/>
      <c r="BB1745" s="59" t="n"/>
      <c r="BC1745" s="59" t="n"/>
      <c r="BD1745" s="59" t="n"/>
      <c r="BE1745" s="59" t="n"/>
      <c r="BF1745" s="59" t="n"/>
      <c r="BG1745" s="59" t="n"/>
      <c r="BH1745" s="59" t="n"/>
      <c r="BI1745" s="59" t="n"/>
      <c r="BJ1745" s="59" t="n"/>
      <c r="BK1745" s="59" t="n"/>
      <c r="BL1745" s="59" t="n"/>
      <c r="BM1745" s="59" t="n"/>
      <c r="BN1745" s="59" t="n"/>
      <c r="BO1745" s="59" t="n"/>
      <c r="BP1745" s="59" t="n"/>
      <c r="BQ1745" s="59" t="n"/>
      <c r="BR1745" s="59" t="n"/>
      <c r="BS1745" s="59" t="n"/>
      <c r="BT1745" s="59" t="n"/>
      <c r="BU1745" s="59" t="n"/>
      <c r="BV1745" s="59" t="n"/>
      <c r="BW1745" s="59" t="n"/>
      <c r="BX1745" s="59" t="n"/>
      <c r="BY1745" s="59" t="n"/>
      <c r="BZ1745" s="59" t="n"/>
      <c r="CA1745" s="59" t="n"/>
      <c r="CB1745" s="59" t="n"/>
      <c r="CC1745" s="59" t="n"/>
      <c r="CD1745" s="59" t="n"/>
      <c r="CE1745" s="59" t="n"/>
      <c r="CF1745" s="59" t="n"/>
      <c r="CG1745" s="59" t="n"/>
      <c r="CH1745" s="59" t="n"/>
      <c r="CI1745" s="59" t="n"/>
      <c r="CJ1745" s="59" t="n"/>
      <c r="CK1745" s="59" t="n"/>
      <c r="CL1745" s="59" t="n"/>
      <c r="CM1745" s="59" t="n"/>
      <c r="CN1745" s="59" t="n"/>
      <c r="CO1745" s="59" t="n"/>
      <c r="CP1745" s="59" t="n"/>
      <c r="CQ1745" s="59" t="n"/>
      <c r="CR1745" s="59" t="n"/>
      <c r="CS1745" s="59" t="n"/>
      <c r="CT1745" s="59" t="n"/>
      <c r="CU1745" s="59" t="n"/>
      <c r="CV1745" s="59" t="n"/>
      <c r="CW1745" s="59" t="n"/>
      <c r="CX1745" s="59" t="n"/>
      <c r="CY1745" s="59" t="n"/>
      <c r="CZ1745" s="59" t="n"/>
    </row>
    <row r="1746">
      <c r="D1746" s="59" t="inlineStr">
        <is>
          <t>Ex-Date</t>
        </is>
      </c>
      <c r="E1746" s="59" t="n">
        <v>46267</v>
      </c>
      <c r="F1746" s="59" t="n"/>
      <c r="G1746" s="59" t="n"/>
      <c r="H1746" s="59" t="n"/>
      <c r="I1746" s="59" t="n"/>
      <c r="J1746" s="59" t="n"/>
      <c r="K1746" s="59" t="n"/>
      <c r="L1746" s="59" t="n"/>
      <c r="M1746" s="59" t="n"/>
      <c r="N1746" s="59" t="n"/>
      <c r="O1746" s="59" t="n"/>
      <c r="P1746" s="59" t="n"/>
      <c r="Q1746" s="59" t="n"/>
      <c r="R1746" s="59" t="n"/>
      <c r="S1746" s="59" t="n"/>
      <c r="T1746" s="59" t="n"/>
      <c r="U1746" s="59" t="n"/>
      <c r="V1746" s="59" t="n"/>
      <c r="W1746" s="59" t="n"/>
      <c r="X1746" s="59" t="n"/>
      <c r="Y1746" s="59" t="n"/>
      <c r="Z1746" s="59" t="n"/>
      <c r="AA1746" s="59" t="n"/>
      <c r="AB1746" s="59" t="n"/>
      <c r="AC1746" s="59" t="n"/>
      <c r="AD1746" s="59" t="n"/>
      <c r="AE1746" s="59" t="n"/>
      <c r="AF1746" s="59" t="n"/>
      <c r="AG1746" s="59" t="n"/>
      <c r="AH1746" s="59" t="n"/>
      <c r="AI1746" s="59" t="n"/>
      <c r="AJ1746" s="59" t="n"/>
      <c r="AK1746" s="59" t="n"/>
      <c r="AL1746" s="59" t="n"/>
      <c r="AM1746" s="59" t="n"/>
      <c r="AN1746" s="59" t="n"/>
      <c r="AO1746" s="59" t="n"/>
      <c r="AP1746" s="59" t="n"/>
      <c r="AQ1746" s="59" t="n"/>
      <c r="AR1746" s="59" t="n"/>
      <c r="AS1746" s="59" t="n"/>
      <c r="AT1746" s="59" t="n"/>
      <c r="AU1746" s="59" t="n"/>
      <c r="AV1746" s="59" t="n"/>
      <c r="AW1746" s="59" t="n"/>
      <c r="AX1746" s="59" t="n"/>
      <c r="AY1746" s="59" t="n"/>
      <c r="AZ1746" s="59" t="n"/>
      <c r="BA1746" s="59" t="n"/>
      <c r="BB1746" s="59" t="n"/>
      <c r="BC1746" s="59" t="n"/>
      <c r="BD1746" s="59" t="n"/>
      <c r="BE1746" s="59" t="n"/>
      <c r="BF1746" s="59" t="n"/>
      <c r="BG1746" s="59" t="n"/>
      <c r="BH1746" s="59" t="n"/>
      <c r="BI1746" s="59" t="n"/>
      <c r="BJ1746" s="59" t="n"/>
      <c r="BK1746" s="59" t="n"/>
      <c r="BL1746" s="59" t="n"/>
      <c r="BM1746" s="59" t="n"/>
      <c r="BN1746" s="59" t="n"/>
      <c r="BO1746" s="59" t="n"/>
      <c r="BP1746" s="59" t="n"/>
      <c r="BQ1746" s="59" t="n"/>
      <c r="BR1746" s="59" t="n"/>
      <c r="BS1746" s="59" t="n"/>
      <c r="BT1746" s="59" t="n"/>
      <c r="BU1746" s="59" t="n"/>
      <c r="BV1746" s="59" t="n"/>
      <c r="BW1746" s="59" t="n"/>
      <c r="BX1746" s="59" t="n"/>
      <c r="BY1746" s="59" t="n"/>
      <c r="BZ1746" s="59" t="n"/>
      <c r="CA1746" s="59" t="n"/>
      <c r="CB1746" s="59" t="n"/>
      <c r="CC1746" s="59" t="n"/>
      <c r="CD1746" s="59" t="n"/>
      <c r="CE1746" s="59" t="n"/>
      <c r="CF1746" s="59" t="n"/>
      <c r="CG1746" s="59" t="n"/>
      <c r="CH1746" s="59" t="n"/>
      <c r="CI1746" s="59" t="n"/>
      <c r="CJ1746" s="59" t="n"/>
      <c r="CK1746" s="59" t="n"/>
      <c r="CL1746" s="59" t="n"/>
      <c r="CM1746" s="59" t="n"/>
      <c r="CN1746" s="59" t="n"/>
      <c r="CO1746" s="59" t="n"/>
      <c r="CP1746" s="59" t="n"/>
      <c r="CQ1746" s="59" t="n"/>
      <c r="CR1746" s="59" t="n"/>
      <c r="CS1746" s="59" t="n"/>
      <c r="CT1746" s="59" t="n"/>
      <c r="CU1746" s="59" t="n"/>
      <c r="CV1746" s="59" t="n"/>
      <c r="CW1746" s="59" t="n"/>
      <c r="CX1746" s="59" t="n"/>
      <c r="CY1746" s="59" t="n"/>
      <c r="CZ1746" s="59" t="n"/>
    </row>
    <row r="1747">
      <c r="D1747" s="59" t="inlineStr">
        <is>
          <t>Record Date</t>
        </is>
      </c>
      <c r="E1747" s="59" t="n">
        <v>46268</v>
      </c>
      <c r="F1747" s="59" t="n"/>
      <c r="G1747" s="59" t="n"/>
      <c r="H1747" s="59" t="n"/>
      <c r="I1747" s="59" t="n"/>
      <c r="J1747" s="59" t="n"/>
      <c r="K1747" s="59" t="n"/>
      <c r="L1747" s="59" t="n"/>
      <c r="M1747" s="59" t="n"/>
      <c r="N1747" s="59" t="n"/>
      <c r="O1747" s="59" t="n"/>
      <c r="P1747" s="59" t="n"/>
      <c r="Q1747" s="59" t="n"/>
      <c r="R1747" s="59" t="n"/>
      <c r="S1747" s="59" t="n"/>
      <c r="T1747" s="59" t="n"/>
      <c r="U1747" s="59" t="n"/>
      <c r="V1747" s="59" t="n"/>
      <c r="W1747" s="59" t="n"/>
      <c r="X1747" s="59" t="n"/>
      <c r="Y1747" s="59" t="n"/>
      <c r="Z1747" s="59" t="n"/>
      <c r="AA1747" s="59" t="n"/>
      <c r="AB1747" s="59" t="n"/>
      <c r="AC1747" s="59" t="n"/>
      <c r="AD1747" s="59" t="n"/>
      <c r="AE1747" s="59" t="n"/>
      <c r="AF1747" s="59" t="n"/>
      <c r="AG1747" s="59" t="n"/>
      <c r="AH1747" s="59" t="n"/>
      <c r="AI1747" s="59" t="n"/>
      <c r="AJ1747" s="59" t="n"/>
      <c r="AK1747" s="59" t="n"/>
      <c r="AL1747" s="59" t="n"/>
      <c r="AM1747" s="59" t="n"/>
      <c r="AN1747" s="59" t="n"/>
      <c r="AO1747" s="59" t="n"/>
      <c r="AP1747" s="59" t="n"/>
      <c r="AQ1747" s="59" t="n"/>
      <c r="AR1747" s="59" t="n"/>
      <c r="AS1747" s="59" t="n"/>
      <c r="AT1747" s="59" t="n"/>
      <c r="AU1747" s="59" t="n"/>
      <c r="AV1747" s="59" t="n"/>
      <c r="AW1747" s="59" t="n"/>
      <c r="AX1747" s="59" t="n"/>
      <c r="AY1747" s="59" t="n"/>
      <c r="AZ1747" s="59" t="n"/>
      <c r="BA1747" s="59" t="n"/>
      <c r="BB1747" s="59" t="n"/>
      <c r="BC1747" s="59" t="n"/>
      <c r="BD1747" s="59" t="n"/>
      <c r="BE1747" s="59" t="n"/>
      <c r="BF1747" s="59" t="n"/>
      <c r="BG1747" s="59" t="n"/>
      <c r="BH1747" s="59" t="n"/>
      <c r="BI1747" s="59" t="n"/>
      <c r="BJ1747" s="59" t="n"/>
      <c r="BK1747" s="59" t="n"/>
      <c r="BL1747" s="59" t="n"/>
      <c r="BM1747" s="59" t="n"/>
      <c r="BN1747" s="59" t="n"/>
      <c r="BO1747" s="59" t="n"/>
      <c r="BP1747" s="59" t="n"/>
      <c r="BQ1747" s="59" t="n"/>
      <c r="BR1747" s="59" t="n"/>
      <c r="BS1747" s="59" t="n"/>
      <c r="BT1747" s="59" t="n"/>
      <c r="BU1747" s="59" t="n"/>
      <c r="BV1747" s="59" t="n"/>
      <c r="BW1747" s="59" t="n"/>
      <c r="BX1747" s="59" t="n"/>
      <c r="BY1747" s="59" t="n"/>
      <c r="BZ1747" s="59" t="n"/>
      <c r="CA1747" s="59" t="n"/>
      <c r="CB1747" s="59" t="n"/>
      <c r="CC1747" s="59" t="n"/>
      <c r="CD1747" s="59" t="n"/>
      <c r="CE1747" s="59" t="n"/>
      <c r="CF1747" s="59" t="n"/>
      <c r="CG1747" s="59" t="n"/>
      <c r="CH1747" s="59" t="n"/>
      <c r="CI1747" s="59" t="n"/>
      <c r="CJ1747" s="59" t="n"/>
      <c r="CK1747" s="59" t="n"/>
      <c r="CL1747" s="59" t="n"/>
      <c r="CM1747" s="59" t="n"/>
      <c r="CN1747" s="59" t="n"/>
      <c r="CO1747" s="59" t="n"/>
      <c r="CP1747" s="59" t="n"/>
      <c r="CQ1747" s="59" t="n"/>
      <c r="CR1747" s="59" t="n"/>
      <c r="CS1747" s="59" t="n"/>
      <c r="CT1747" s="59" t="n"/>
      <c r="CU1747" s="59" t="n"/>
      <c r="CV1747" s="59" t="n"/>
      <c r="CW1747" s="59" t="n"/>
      <c r="CX1747" s="59" t="n"/>
      <c r="CY1747" s="59" t="n"/>
      <c r="CZ1747" s="59" t="n"/>
    </row>
    <row r="1748">
      <c r="D1748" s="59" t="inlineStr">
        <is>
          <t>Payable Date</t>
        </is>
      </c>
      <c r="E1748" s="59" t="n">
        <v>46296</v>
      </c>
      <c r="F1748" s="59" t="n"/>
      <c r="G1748" s="59" t="n"/>
      <c r="H1748" s="59" t="n"/>
      <c r="I1748" s="59" t="n"/>
      <c r="J1748" s="59" t="n"/>
      <c r="K1748" s="59" t="n"/>
      <c r="L1748" s="59" t="n"/>
      <c r="M1748" s="59" t="n"/>
      <c r="N1748" s="59" t="n"/>
      <c r="O1748" s="59" t="n"/>
      <c r="P1748" s="59" t="n"/>
      <c r="Q1748" s="59" t="n"/>
      <c r="R1748" s="59" t="n"/>
      <c r="S1748" s="59" t="n"/>
      <c r="T1748" s="59" t="n"/>
      <c r="U1748" s="59" t="n"/>
      <c r="V1748" s="59" t="n"/>
      <c r="W1748" s="59" t="n"/>
      <c r="X1748" s="59" t="n"/>
      <c r="Y1748" s="59" t="n"/>
      <c r="Z1748" s="59" t="n"/>
      <c r="AA1748" s="59" t="n"/>
      <c r="AB1748" s="59" t="n"/>
      <c r="AC1748" s="59" t="n"/>
      <c r="AD1748" s="59" t="n"/>
      <c r="AE1748" s="59" t="n"/>
      <c r="AF1748" s="59" t="n"/>
      <c r="AG1748" s="59" t="n"/>
      <c r="AH1748" s="59" t="n"/>
      <c r="AI1748" s="59" t="n"/>
      <c r="AJ1748" s="59" t="n"/>
      <c r="AK1748" s="59" t="n"/>
      <c r="AL1748" s="59" t="n"/>
      <c r="AM1748" s="59" t="n"/>
      <c r="AN1748" s="59" t="n"/>
      <c r="AO1748" s="59" t="n"/>
      <c r="AP1748" s="59" t="n"/>
      <c r="AQ1748" s="59" t="n"/>
      <c r="AR1748" s="59" t="n"/>
      <c r="AS1748" s="59" t="n"/>
      <c r="AT1748" s="59" t="n"/>
      <c r="AU1748" s="59" t="n"/>
      <c r="AV1748" s="59" t="n"/>
      <c r="AW1748" s="59" t="n"/>
      <c r="AX1748" s="59" t="n"/>
      <c r="AY1748" s="59" t="n"/>
      <c r="AZ1748" s="59" t="n"/>
      <c r="BA1748" s="59" t="n"/>
      <c r="BB1748" s="59" t="n"/>
      <c r="BC1748" s="59" t="n"/>
      <c r="BD1748" s="59" t="n"/>
      <c r="BE1748" s="59" t="n"/>
      <c r="BF1748" s="59" t="n"/>
      <c r="BG1748" s="59" t="n"/>
      <c r="BH1748" s="59" t="n"/>
      <c r="BI1748" s="59" t="n"/>
      <c r="BJ1748" s="59" t="n"/>
      <c r="BK1748" s="59" t="n"/>
      <c r="BL1748" s="59" t="n"/>
      <c r="BM1748" s="59" t="n"/>
      <c r="BN1748" s="59" t="n"/>
      <c r="BO1748" s="59" t="n"/>
      <c r="BP1748" s="59" t="n"/>
      <c r="BQ1748" s="59" t="n"/>
      <c r="BR1748" s="59" t="n"/>
      <c r="BS1748" s="59" t="n"/>
      <c r="BT1748" s="59" t="n"/>
      <c r="BU1748" s="59" t="n"/>
      <c r="BV1748" s="59" t="n"/>
      <c r="BW1748" s="59" t="n"/>
      <c r="BX1748" s="59" t="n"/>
      <c r="BY1748" s="59" t="n"/>
      <c r="BZ1748" s="59" t="n"/>
      <c r="CA1748" s="59" t="n"/>
      <c r="CB1748" s="59" t="n"/>
      <c r="CC1748" s="59" t="n"/>
      <c r="CD1748" s="59" t="n"/>
      <c r="CE1748" s="59" t="n"/>
      <c r="CF1748" s="59" t="n"/>
      <c r="CG1748" s="59" t="n"/>
      <c r="CH1748" s="59" t="n"/>
      <c r="CI1748" s="59" t="n"/>
      <c r="CJ1748" s="59" t="n"/>
      <c r="CK1748" s="59" t="n"/>
      <c r="CL1748" s="59" t="n"/>
      <c r="CM1748" s="59" t="n"/>
      <c r="CN1748" s="59" t="n"/>
      <c r="CO1748" s="59" t="n"/>
      <c r="CP1748" s="59" t="n"/>
      <c r="CQ1748" s="59" t="n"/>
      <c r="CR1748" s="59" t="n"/>
      <c r="CS1748" s="59" t="n"/>
      <c r="CT1748" s="59" t="n"/>
      <c r="CU1748" s="59" t="n"/>
      <c r="CV1748" s="59" t="n"/>
      <c r="CW1748" s="59" t="n"/>
      <c r="CX1748" s="59" t="n"/>
      <c r="CY1748" s="59" t="n"/>
      <c r="CZ1748" s="59" t="n"/>
    </row>
    <row r="1749">
      <c r="D1749" s="107" t="inlineStr">
        <is>
          <t>Dividend Amount</t>
        </is>
      </c>
      <c r="E1749" s="107" t="n">
        <v>0.25</v>
      </c>
      <c r="F1749" s="107" t="n"/>
      <c r="G1749" s="107" t="n"/>
      <c r="H1749" s="107" t="n"/>
      <c r="I1749" s="107" t="n"/>
      <c r="J1749" s="107" t="n"/>
      <c r="K1749" s="107" t="n"/>
      <c r="L1749" s="107" t="n"/>
      <c r="M1749" s="107" t="n"/>
      <c r="N1749" s="107" t="n"/>
      <c r="O1749" s="107" t="n"/>
      <c r="P1749" s="107" t="n"/>
      <c r="Q1749" s="107" t="n"/>
      <c r="R1749" s="107" t="n"/>
      <c r="S1749" s="107" t="n"/>
      <c r="T1749" s="107" t="n"/>
      <c r="U1749" s="107" t="n"/>
      <c r="V1749" s="107" t="n"/>
      <c r="W1749" s="107" t="n"/>
      <c r="X1749" s="107" t="n"/>
      <c r="Y1749" s="107" t="n"/>
      <c r="Z1749" s="107" t="n"/>
      <c r="AA1749" s="107" t="n"/>
      <c r="AB1749" s="107" t="n"/>
      <c r="AC1749" s="107" t="n"/>
      <c r="AD1749" s="107" t="n"/>
      <c r="AE1749" s="107" t="n"/>
      <c r="AF1749" s="107" t="n"/>
      <c r="AG1749" s="107" t="n"/>
      <c r="AH1749" s="107" t="n"/>
      <c r="AI1749" s="107" t="n"/>
      <c r="AJ1749" s="107" t="n"/>
      <c r="AK1749" s="107" t="n"/>
      <c r="AL1749" s="107" t="n"/>
      <c r="AM1749" s="107" t="n"/>
      <c r="AN1749" s="107" t="n"/>
      <c r="AO1749" s="107" t="n"/>
      <c r="AP1749" s="107" t="n"/>
      <c r="AQ1749" s="107" t="n"/>
      <c r="AR1749" s="107" t="n"/>
      <c r="AS1749" s="107" t="n"/>
      <c r="AT1749" s="107" t="n"/>
      <c r="AU1749" s="107" t="n"/>
      <c r="AV1749" s="107" t="n"/>
      <c r="AW1749" s="107" t="n"/>
      <c r="AX1749" s="107" t="n"/>
      <c r="AY1749" s="107" t="n"/>
      <c r="AZ1749" s="107" t="n"/>
      <c r="BA1749" s="107" t="n"/>
      <c r="BB1749" s="107" t="n"/>
      <c r="BC1749" s="107" t="n"/>
      <c r="BD1749" s="107" t="n"/>
      <c r="BE1749" s="107" t="n"/>
      <c r="BF1749" s="107" t="n"/>
      <c r="BG1749" s="107" t="n"/>
      <c r="BH1749" s="107" t="n"/>
      <c r="BI1749" s="107" t="n"/>
      <c r="BJ1749" s="107" t="n"/>
      <c r="BK1749" s="107" t="n"/>
      <c r="BL1749" s="107" t="n"/>
      <c r="BM1749" s="107" t="n"/>
      <c r="BN1749" s="107" t="n"/>
      <c r="BO1749" s="107" t="n"/>
      <c r="BP1749" s="107" t="n"/>
      <c r="BQ1749" s="107" t="n"/>
      <c r="BR1749" s="107" t="n"/>
      <c r="BS1749" s="107" t="n"/>
      <c r="BT1749" s="107" t="n"/>
      <c r="BU1749" s="107" t="n"/>
      <c r="BV1749" s="107" t="n"/>
      <c r="BW1749" s="107" t="n"/>
      <c r="BX1749" s="107" t="n"/>
      <c r="BY1749" s="107" t="n"/>
      <c r="BZ1749" s="107" t="n"/>
      <c r="CA1749" s="107" t="n"/>
      <c r="CB1749" s="107" t="n"/>
      <c r="CC1749" s="107" t="n"/>
      <c r="CD1749" s="107" t="n"/>
      <c r="CE1749" s="107" t="n"/>
      <c r="CF1749" s="107" t="n"/>
      <c r="CG1749" s="107" t="n"/>
      <c r="CH1749" s="107" t="n"/>
      <c r="CI1749" s="107" t="n"/>
      <c r="CJ1749" s="107" t="n"/>
      <c r="CK1749" s="107" t="n"/>
      <c r="CL1749" s="107" t="n"/>
      <c r="CM1749" s="107" t="n"/>
      <c r="CN1749" s="107" t="n"/>
      <c r="CO1749" s="107" t="n"/>
      <c r="CP1749" s="107" t="n"/>
      <c r="CQ1749" s="107" t="n"/>
      <c r="CR1749" s="107" t="n"/>
      <c r="CS1749" s="107" t="n"/>
      <c r="CT1749" s="107" t="n"/>
      <c r="CU1749" s="107" t="n"/>
      <c r="CV1749" s="107" t="n"/>
      <c r="CW1749" s="107" t="n"/>
      <c r="CX1749" s="107" t="n"/>
      <c r="CY1749" s="107" t="n"/>
      <c r="CZ1749" s="107" t="n"/>
    </row>
    <row r="1750">
      <c r="D1750" t="inlineStr">
        <is>
          <t>Dividend Frequency</t>
        </is>
      </c>
      <c r="E1750" t="inlineStr">
        <is>
          <t>Semi-Anl</t>
        </is>
      </c>
    </row>
    <row r="1751">
      <c r="D1751" t="inlineStr">
        <is>
          <t>Dividend Type</t>
        </is>
      </c>
      <c r="E1751" t="inlineStr">
        <is>
          <t>Final</t>
        </is>
      </c>
    </row>
    <row r="1752">
      <c r="A1752" s="2">
        <f>IF($A1745="","","   projections")</f>
        <v/>
      </c>
      <c r="B1752" s="68">
        <f>IF($A1745="",0,COUNT($E1753:$CZ1753))</f>
        <v/>
      </c>
      <c r="C1752" s="69">
        <f>IF($B1752=0,0,MAX($E1753:$CZ1753))</f>
        <v/>
      </c>
      <c r="D1752" s="58">
        <f>_xll.BDS($A1745,'Field Check'!$C$42,"headers=y","startcol=1","endcol=3","dir=h","cols=21;rows=3")</f>
        <v/>
      </c>
      <c r="E1752" s="59" t="n">
        <v>46434</v>
      </c>
      <c r="F1752" s="59" t="n">
        <v>46616</v>
      </c>
      <c r="G1752" s="59" t="n">
        <v>46798</v>
      </c>
      <c r="H1752" s="59" t="n">
        <v>46980</v>
      </c>
      <c r="I1752" s="59" t="n">
        <v>47169</v>
      </c>
      <c r="J1752" s="59" t="n">
        <v>47344</v>
      </c>
      <c r="K1752" s="59" t="n">
        <v>47533</v>
      </c>
      <c r="L1752" s="59" t="n">
        <v>47708</v>
      </c>
      <c r="M1752" s="59" t="n">
        <v>47897</v>
      </c>
      <c r="N1752" s="59" t="n">
        <v>48079</v>
      </c>
      <c r="O1752" s="59" t="n">
        <v>48261</v>
      </c>
      <c r="P1752" s="59" t="n">
        <v>48443</v>
      </c>
      <c r="Q1752" s="59" t="n">
        <v>48625</v>
      </c>
      <c r="R1752" s="59" t="n">
        <v>48807</v>
      </c>
      <c r="S1752" s="59" t="n">
        <v>48996</v>
      </c>
      <c r="T1752" s="59" t="n">
        <v>49171</v>
      </c>
      <c r="U1752" s="59" t="n">
        <v>49360</v>
      </c>
      <c r="V1752" s="59" t="n">
        <v>49535</v>
      </c>
      <c r="W1752" s="59" t="n">
        <v>49724</v>
      </c>
      <c r="X1752" s="59" t="n">
        <v>49899</v>
      </c>
      <c r="Y1752" s="59" t="n"/>
      <c r="Z1752" s="59" t="n"/>
      <c r="AA1752" s="59" t="n"/>
      <c r="AB1752" s="59" t="n"/>
      <c r="AC1752" s="59" t="n"/>
      <c r="AD1752" s="59" t="n"/>
      <c r="AE1752" s="59" t="n"/>
      <c r="AF1752" s="59" t="n"/>
      <c r="AG1752" s="59" t="n"/>
      <c r="AH1752" s="59" t="n"/>
      <c r="AI1752" s="59" t="n"/>
      <c r="AJ1752" s="59" t="n"/>
      <c r="AK1752" s="59" t="n"/>
      <c r="AL1752" s="59" t="n"/>
      <c r="AM1752" s="59" t="n"/>
      <c r="AN1752" s="59" t="n"/>
      <c r="AO1752" s="59" t="n"/>
      <c r="AP1752" s="59" t="n"/>
      <c r="AQ1752" s="59" t="n"/>
      <c r="AR1752" s="59" t="n"/>
      <c r="AS1752" s="59" t="n"/>
      <c r="AT1752" s="59" t="n"/>
      <c r="AU1752" s="59" t="n"/>
      <c r="AV1752" s="59" t="n"/>
      <c r="AW1752" s="59" t="n"/>
      <c r="AX1752" s="59" t="n"/>
      <c r="AY1752" s="59" t="n"/>
      <c r="AZ1752" s="59" t="n"/>
      <c r="BA1752" s="59" t="n"/>
      <c r="BB1752" s="59" t="n"/>
      <c r="BC1752" s="59" t="n"/>
      <c r="BD1752" s="59" t="n"/>
      <c r="BE1752" s="59" t="n"/>
      <c r="BF1752" s="59" t="n"/>
      <c r="BG1752" s="59" t="n"/>
      <c r="BH1752" s="59" t="n"/>
      <c r="BI1752" s="59" t="n"/>
      <c r="BJ1752" s="59" t="n"/>
      <c r="BK1752" s="59" t="n"/>
      <c r="BL1752" s="59" t="n"/>
      <c r="BM1752" s="59" t="n"/>
      <c r="BN1752" s="59" t="n"/>
      <c r="BO1752" s="59" t="n"/>
      <c r="BP1752" s="59" t="n"/>
      <c r="BQ1752" s="59" t="n"/>
      <c r="BR1752" s="59" t="n"/>
      <c r="BS1752" s="59" t="n"/>
      <c r="BT1752" s="59" t="n"/>
      <c r="BU1752" s="59" t="n"/>
      <c r="BV1752" s="59" t="n"/>
      <c r="BW1752" s="59" t="n"/>
      <c r="BX1752" s="59" t="n"/>
      <c r="BY1752" s="59" t="n"/>
      <c r="BZ1752" s="59" t="n"/>
      <c r="CA1752" s="59" t="n"/>
      <c r="CB1752" s="59" t="n"/>
      <c r="CC1752" s="59" t="n"/>
      <c r="CD1752" s="59" t="n"/>
      <c r="CE1752" s="59" t="n"/>
      <c r="CF1752" s="59" t="n"/>
      <c r="CG1752" s="59" t="n"/>
      <c r="CH1752" s="59" t="n"/>
      <c r="CI1752" s="59" t="n"/>
      <c r="CJ1752" s="59" t="n"/>
      <c r="CK1752" s="59" t="n"/>
      <c r="CL1752" s="59" t="n"/>
      <c r="CM1752" s="59" t="n"/>
      <c r="CN1752" s="59" t="n"/>
      <c r="CO1752" s="59" t="n"/>
      <c r="CP1752" s="59" t="n"/>
      <c r="CQ1752" s="59" t="n"/>
      <c r="CR1752" s="59" t="n"/>
      <c r="CS1752" s="59" t="n"/>
      <c r="CT1752" s="59" t="n"/>
      <c r="CU1752" s="59" t="n"/>
      <c r="CV1752" s="59" t="n"/>
      <c r="CW1752" s="59" t="n"/>
      <c r="CX1752" s="59" t="n"/>
      <c r="CY1752" s="59" t="n"/>
      <c r="CZ1752" s="59" t="n"/>
    </row>
    <row r="1753">
      <c r="D1753" s="59" t="inlineStr">
        <is>
          <t>Ex-Date</t>
        </is>
      </c>
      <c r="E1753" s="59" t="n">
        <v>46462</v>
      </c>
      <c r="F1753" s="59" t="n">
        <v>46631</v>
      </c>
      <c r="G1753" s="59" t="n">
        <v>46826</v>
      </c>
      <c r="H1753" s="59" t="n">
        <v>47002</v>
      </c>
      <c r="I1753" s="59" t="n">
        <v>47197</v>
      </c>
      <c r="J1753" s="59" t="n">
        <v>47366</v>
      </c>
      <c r="K1753" s="59" t="n">
        <v>47561</v>
      </c>
      <c r="L1753" s="59" t="n">
        <v>47730</v>
      </c>
      <c r="M1753" s="59" t="n">
        <v>47925</v>
      </c>
      <c r="N1753" s="59" t="n">
        <v>48094</v>
      </c>
      <c r="O1753" s="59" t="n">
        <v>48289</v>
      </c>
      <c r="P1753" s="59" t="n">
        <v>48458</v>
      </c>
      <c r="Q1753" s="59" t="n">
        <v>48653</v>
      </c>
      <c r="R1753" s="59" t="n">
        <v>48829</v>
      </c>
      <c r="S1753" s="59" t="n">
        <v>49024</v>
      </c>
      <c r="T1753" s="59" t="n">
        <v>49193</v>
      </c>
      <c r="U1753" s="59" t="n">
        <v>49388</v>
      </c>
      <c r="V1753" s="59" t="n">
        <v>49557</v>
      </c>
      <c r="W1753" s="59" t="n">
        <v>49752</v>
      </c>
      <c r="X1753" s="59" t="n">
        <v>49921</v>
      </c>
      <c r="Y1753" s="59" t="n"/>
      <c r="Z1753" s="59" t="n"/>
      <c r="AA1753" s="59" t="n"/>
      <c r="AB1753" s="59" t="n"/>
      <c r="AC1753" s="59" t="n"/>
      <c r="AD1753" s="59" t="n"/>
      <c r="AE1753" s="59" t="n"/>
      <c r="AF1753" s="59" t="n"/>
      <c r="AG1753" s="59" t="n"/>
      <c r="AH1753" s="59" t="n"/>
      <c r="AI1753" s="59" t="n"/>
      <c r="AJ1753" s="59" t="n"/>
      <c r="AK1753" s="59" t="n"/>
      <c r="AL1753" s="59" t="n"/>
      <c r="AM1753" s="59" t="n"/>
      <c r="AN1753" s="59" t="n"/>
      <c r="AO1753" s="59" t="n"/>
      <c r="AP1753" s="59" t="n"/>
      <c r="AQ1753" s="59" t="n"/>
      <c r="AR1753" s="59" t="n"/>
      <c r="AS1753" s="59" t="n"/>
      <c r="AT1753" s="59" t="n"/>
      <c r="AU1753" s="59" t="n"/>
      <c r="AV1753" s="59" t="n"/>
      <c r="AW1753" s="59" t="n"/>
      <c r="AX1753" s="59" t="n"/>
      <c r="AY1753" s="59" t="n"/>
      <c r="AZ1753" s="59" t="n"/>
      <c r="BA1753" s="59" t="n"/>
      <c r="BB1753" s="59" t="n"/>
      <c r="BC1753" s="59" t="n"/>
      <c r="BD1753" s="59" t="n"/>
      <c r="BE1753" s="59" t="n"/>
      <c r="BF1753" s="59" t="n"/>
      <c r="BG1753" s="59" t="n"/>
      <c r="BH1753" s="59" t="n"/>
      <c r="BI1753" s="59" t="n"/>
      <c r="BJ1753" s="59" t="n"/>
      <c r="BK1753" s="59" t="n"/>
      <c r="BL1753" s="59" t="n"/>
      <c r="BM1753" s="59" t="n"/>
      <c r="BN1753" s="59" t="n"/>
      <c r="BO1753" s="59" t="n"/>
      <c r="BP1753" s="59" t="n"/>
      <c r="BQ1753" s="59" t="n"/>
      <c r="BR1753" s="59" t="n"/>
      <c r="BS1753" s="59" t="n"/>
      <c r="BT1753" s="59" t="n"/>
      <c r="BU1753" s="59" t="n"/>
      <c r="BV1753" s="59" t="n"/>
      <c r="BW1753" s="59" t="n"/>
      <c r="BX1753" s="59" t="n"/>
      <c r="BY1753" s="59" t="n"/>
      <c r="BZ1753" s="59" t="n"/>
      <c r="CA1753" s="59" t="n"/>
      <c r="CB1753" s="59" t="n"/>
      <c r="CC1753" s="59" t="n"/>
      <c r="CD1753" s="59" t="n"/>
      <c r="CE1753" s="59" t="n"/>
      <c r="CF1753" s="59" t="n"/>
      <c r="CG1753" s="59" t="n"/>
      <c r="CH1753" s="59" t="n"/>
      <c r="CI1753" s="59" t="n"/>
      <c r="CJ1753" s="59" t="n"/>
      <c r="CK1753" s="59" t="n"/>
      <c r="CL1753" s="59" t="n"/>
      <c r="CM1753" s="59" t="n"/>
      <c r="CN1753" s="59" t="n"/>
      <c r="CO1753" s="59" t="n"/>
      <c r="CP1753" s="59" t="n"/>
      <c r="CQ1753" s="59" t="n"/>
      <c r="CR1753" s="59" t="n"/>
      <c r="CS1753" s="59" t="n"/>
      <c r="CT1753" s="59" t="n"/>
      <c r="CU1753" s="59" t="n"/>
      <c r="CV1753" s="59" t="n"/>
      <c r="CW1753" s="59" t="n"/>
      <c r="CX1753" s="59" t="n"/>
      <c r="CY1753" s="59" t="n"/>
      <c r="CZ1753" s="59" t="n"/>
    </row>
    <row r="1754">
      <c r="D1754" s="107" t="inlineStr">
        <is>
          <t>Amount Per Share</t>
        </is>
      </c>
      <c r="E1754" s="107" t="n">
        <v>0.3</v>
      </c>
      <c r="F1754" s="107" t="n">
        <v>0.28</v>
      </c>
      <c r="G1754" s="107" t="n">
        <v>0.37</v>
      </c>
      <c r="H1754" s="107" t="n">
        <v>0.34</v>
      </c>
      <c r="I1754" s="107" t="n">
        <v>0.45</v>
      </c>
      <c r="J1754" s="107" t="n">
        <v>0.41</v>
      </c>
      <c r="K1754" s="107" t="n">
        <v>0.52</v>
      </c>
      <c r="L1754" s="107" t="n">
        <v>0.47</v>
      </c>
      <c r="M1754" s="107" t="n">
        <v>0.55</v>
      </c>
      <c r="N1754" s="107" t="n">
        <v>0.5</v>
      </c>
      <c r="O1754" s="107" t="n">
        <v>0.55</v>
      </c>
      <c r="P1754" s="107" t="n">
        <v>0.5</v>
      </c>
      <c r="Q1754" s="107" t="n">
        <v>0.55</v>
      </c>
      <c r="R1754" s="107" t="n">
        <v>0.5</v>
      </c>
      <c r="S1754" s="107" t="n">
        <v>0.55</v>
      </c>
      <c r="T1754" s="107" t="n">
        <v>0.5</v>
      </c>
      <c r="U1754" s="107" t="n">
        <v>0.55</v>
      </c>
      <c r="V1754" s="107" t="n">
        <v>0.5</v>
      </c>
      <c r="W1754" s="107" t="n">
        <v>0.55</v>
      </c>
      <c r="X1754" s="107" t="n">
        <v>0.5</v>
      </c>
      <c r="Y1754" s="107" t="n"/>
      <c r="Z1754" s="107" t="n"/>
      <c r="AA1754" s="107" t="n"/>
      <c r="AB1754" s="107" t="n"/>
      <c r="AC1754" s="107" t="n"/>
      <c r="AD1754" s="107" t="n"/>
      <c r="AE1754" s="107" t="n"/>
      <c r="AF1754" s="107" t="n"/>
      <c r="AG1754" s="107" t="n"/>
      <c r="AH1754" s="107" t="n"/>
      <c r="AI1754" s="107" t="n"/>
      <c r="AJ1754" s="107" t="n"/>
      <c r="AK1754" s="107" t="n"/>
      <c r="AL1754" s="107" t="n"/>
      <c r="AM1754" s="107" t="n"/>
      <c r="AN1754" s="107" t="n"/>
      <c r="AO1754" s="107" t="n"/>
      <c r="AP1754" s="107" t="n"/>
      <c r="AQ1754" s="107" t="n"/>
      <c r="AR1754" s="107" t="n"/>
      <c r="AS1754" s="107" t="n"/>
      <c r="AT1754" s="107" t="n"/>
      <c r="AU1754" s="107" t="n"/>
      <c r="AV1754" s="107" t="n"/>
      <c r="AW1754" s="107" t="n"/>
      <c r="AX1754" s="107" t="n"/>
      <c r="AY1754" s="107" t="n"/>
      <c r="AZ1754" s="107" t="n"/>
      <c r="BA1754" s="107" t="n"/>
      <c r="BB1754" s="107" t="n"/>
      <c r="BC1754" s="107" t="n"/>
      <c r="BD1754" s="107" t="n"/>
      <c r="BE1754" s="107" t="n"/>
      <c r="BF1754" s="107" t="n"/>
      <c r="BG1754" s="107" t="n"/>
      <c r="BH1754" s="107" t="n"/>
      <c r="BI1754" s="107" t="n"/>
      <c r="BJ1754" s="107" t="n"/>
      <c r="BK1754" s="107" t="n"/>
      <c r="BL1754" s="107" t="n"/>
      <c r="BM1754" s="107" t="n"/>
      <c r="BN1754" s="107" t="n"/>
      <c r="BO1754" s="107" t="n"/>
      <c r="BP1754" s="107" t="n"/>
      <c r="BQ1754" s="107" t="n"/>
      <c r="BR1754" s="107" t="n"/>
      <c r="BS1754" s="107" t="n"/>
      <c r="BT1754" s="107" t="n"/>
      <c r="BU1754" s="107" t="n"/>
      <c r="BV1754" s="107" t="n"/>
      <c r="BW1754" s="107" t="n"/>
      <c r="BX1754" s="107" t="n"/>
      <c r="BY1754" s="107" t="n"/>
      <c r="BZ1754" s="107" t="n"/>
      <c r="CA1754" s="107" t="n"/>
      <c r="CB1754" s="107" t="n"/>
      <c r="CC1754" s="107" t="n"/>
      <c r="CD1754" s="107" t="n"/>
      <c r="CE1754" s="107" t="n"/>
      <c r="CF1754" s="107" t="n"/>
      <c r="CG1754" s="107" t="n"/>
      <c r="CH1754" s="107" t="n"/>
      <c r="CI1754" s="107" t="n"/>
      <c r="CJ1754" s="107" t="n"/>
      <c r="CK1754" s="107" t="n"/>
      <c r="CL1754" s="107" t="n"/>
      <c r="CM1754" s="107" t="n"/>
      <c r="CN1754" s="107" t="n"/>
      <c r="CO1754" s="107" t="n"/>
      <c r="CP1754" s="107" t="n"/>
      <c r="CQ1754" s="107" t="n"/>
      <c r="CR1754" s="107" t="n"/>
      <c r="CS1754" s="107" t="n"/>
      <c r="CT1754" s="107" t="n"/>
      <c r="CU1754" s="107" t="n"/>
      <c r="CV1754" s="107" t="n"/>
      <c r="CW1754" s="107" t="n"/>
      <c r="CX1754" s="107" t="n"/>
      <c r="CY1754" s="107" t="n"/>
      <c r="CZ1754" s="107" t="n"/>
    </row>
    <row r="1756">
      <c r="A1756" s="126">
        <f>IF('AS51'!$C$165="","",'AS51'!$C$165)</f>
        <v/>
      </c>
      <c r="B1756" s="68">
        <f>IF($A1756="",0,COUNT($E1757:$CZ1757))</f>
        <v/>
      </c>
      <c r="C1756" s="69">
        <f>IF($B1756=0,0,MAX($E1757:$CZ1757))</f>
        <v/>
      </c>
      <c r="D1756" s="58">
        <f>_xll.BDS($A1756,'Field Check'!$C$44,"headers=y","startcol=1","endcol=7","dir=h","DVD_START_DT",'Field Check'!$C$59,"DVD_END_DT",'Field Check'!$D$59)</f>
        <v/>
      </c>
      <c r="E1756" s="59" t="n"/>
      <c r="F1756" s="59" t="n"/>
      <c r="G1756" s="59" t="n"/>
      <c r="H1756" s="59" t="n"/>
      <c r="I1756" s="59" t="n"/>
      <c r="J1756" s="59" t="n"/>
      <c r="K1756" s="59" t="n"/>
      <c r="L1756" s="59" t="n"/>
      <c r="M1756" s="59" t="n"/>
      <c r="N1756" s="59" t="n"/>
      <c r="O1756" s="59" t="n"/>
      <c r="P1756" s="59" t="n"/>
      <c r="Q1756" s="59" t="n"/>
      <c r="R1756" s="59" t="n"/>
      <c r="S1756" s="59" t="n"/>
      <c r="T1756" s="59" t="n"/>
      <c r="U1756" s="59" t="n"/>
      <c r="V1756" s="59" t="n"/>
      <c r="W1756" s="59" t="n"/>
      <c r="X1756" s="59" t="n"/>
      <c r="Y1756" s="59" t="n"/>
      <c r="Z1756" s="59" t="n"/>
      <c r="AA1756" s="59" t="n"/>
      <c r="AB1756" s="59" t="n"/>
      <c r="AC1756" s="59" t="n"/>
      <c r="AD1756" s="59" t="n"/>
      <c r="AE1756" s="59" t="n"/>
      <c r="AF1756" s="59" t="n"/>
      <c r="AG1756" s="59" t="n"/>
      <c r="AH1756" s="59" t="n"/>
      <c r="AI1756" s="59" t="n"/>
      <c r="AJ1756" s="59" t="n"/>
      <c r="AK1756" s="59" t="n"/>
      <c r="AL1756" s="59" t="n"/>
      <c r="AM1756" s="59" t="n"/>
      <c r="AN1756" s="59" t="n"/>
      <c r="AO1756" s="59" t="n"/>
      <c r="AP1756" s="59" t="n"/>
      <c r="AQ1756" s="59" t="n"/>
      <c r="AR1756" s="59" t="n"/>
      <c r="AS1756" s="59" t="n"/>
      <c r="AT1756" s="59" t="n"/>
      <c r="AU1756" s="59" t="n"/>
      <c r="AV1756" s="59" t="n"/>
      <c r="AW1756" s="59" t="n"/>
      <c r="AX1756" s="59" t="n"/>
      <c r="AY1756" s="59" t="n"/>
      <c r="AZ1756" s="59" t="n"/>
      <c r="BA1756" s="59" t="n"/>
      <c r="BB1756" s="59" t="n"/>
      <c r="BC1756" s="59" t="n"/>
      <c r="BD1756" s="59" t="n"/>
      <c r="BE1756" s="59" t="n"/>
      <c r="BF1756" s="59" t="n"/>
      <c r="BG1756" s="59" t="n"/>
      <c r="BH1756" s="59" t="n"/>
      <c r="BI1756" s="59" t="n"/>
      <c r="BJ1756" s="59" t="n"/>
      <c r="BK1756" s="59" t="n"/>
      <c r="BL1756" s="59" t="n"/>
      <c r="BM1756" s="59" t="n"/>
      <c r="BN1756" s="59" t="n"/>
      <c r="BO1756" s="59" t="n"/>
      <c r="BP1756" s="59" t="n"/>
      <c r="BQ1756" s="59" t="n"/>
      <c r="BR1756" s="59" t="n"/>
      <c r="BS1756" s="59" t="n"/>
      <c r="BT1756" s="59" t="n"/>
      <c r="BU1756" s="59" t="n"/>
      <c r="BV1756" s="59" t="n"/>
      <c r="BW1756" s="59" t="n"/>
      <c r="BX1756" s="59" t="n"/>
      <c r="BY1756" s="59" t="n"/>
      <c r="BZ1756" s="59" t="n"/>
      <c r="CA1756" s="59" t="n"/>
      <c r="CB1756" s="59" t="n"/>
      <c r="CC1756" s="59" t="n"/>
      <c r="CD1756" s="59" t="n"/>
      <c r="CE1756" s="59" t="n"/>
      <c r="CF1756" s="59" t="n"/>
      <c r="CG1756" s="59" t="n"/>
      <c r="CH1756" s="59" t="n"/>
      <c r="CI1756" s="59" t="n"/>
      <c r="CJ1756" s="59" t="n"/>
      <c r="CK1756" s="59" t="n"/>
      <c r="CL1756" s="59" t="n"/>
      <c r="CM1756" s="59" t="n"/>
      <c r="CN1756" s="59" t="n"/>
      <c r="CO1756" s="59" t="n"/>
      <c r="CP1756" s="59" t="n"/>
      <c r="CQ1756" s="59" t="n"/>
      <c r="CR1756" s="59" t="n"/>
      <c r="CS1756" s="59" t="n"/>
      <c r="CT1756" s="59" t="n"/>
      <c r="CU1756" s="59" t="n"/>
      <c r="CV1756" s="59" t="n"/>
      <c r="CW1756" s="59" t="n"/>
      <c r="CX1756" s="59" t="n"/>
      <c r="CY1756" s="59" t="n"/>
      <c r="CZ1756" s="59" t="n"/>
    </row>
    <row r="1757">
      <c r="D1757" s="59" t="n"/>
      <c r="E1757" s="59" t="n"/>
      <c r="F1757" s="59" t="n"/>
      <c r="G1757" s="59" t="n"/>
      <c r="H1757" s="59" t="n"/>
      <c r="I1757" s="59" t="n"/>
      <c r="J1757" s="59" t="n"/>
      <c r="K1757" s="59" t="n"/>
      <c r="L1757" s="59" t="n"/>
      <c r="M1757" s="59" t="n"/>
      <c r="N1757" s="59" t="n"/>
      <c r="O1757" s="59" t="n"/>
      <c r="P1757" s="59" t="n"/>
      <c r="Q1757" s="59" t="n"/>
      <c r="R1757" s="59" t="n"/>
      <c r="S1757" s="59" t="n"/>
      <c r="T1757" s="59" t="n"/>
      <c r="U1757" s="59" t="n"/>
      <c r="V1757" s="59" t="n"/>
      <c r="W1757" s="59" t="n"/>
      <c r="X1757" s="59" t="n"/>
      <c r="Y1757" s="59" t="n"/>
      <c r="Z1757" s="59" t="n"/>
      <c r="AA1757" s="59" t="n"/>
      <c r="AB1757" s="59" t="n"/>
      <c r="AC1757" s="59" t="n"/>
      <c r="AD1757" s="59" t="n"/>
      <c r="AE1757" s="59" t="n"/>
      <c r="AF1757" s="59" t="n"/>
      <c r="AG1757" s="59" t="n"/>
      <c r="AH1757" s="59" t="n"/>
      <c r="AI1757" s="59" t="n"/>
      <c r="AJ1757" s="59" t="n"/>
      <c r="AK1757" s="59" t="n"/>
      <c r="AL1757" s="59" t="n"/>
      <c r="AM1757" s="59" t="n"/>
      <c r="AN1757" s="59" t="n"/>
      <c r="AO1757" s="59" t="n"/>
      <c r="AP1757" s="59" t="n"/>
      <c r="AQ1757" s="59" t="n"/>
      <c r="AR1757" s="59" t="n"/>
      <c r="AS1757" s="59" t="n"/>
      <c r="AT1757" s="59" t="n"/>
      <c r="AU1757" s="59" t="n"/>
      <c r="AV1757" s="59" t="n"/>
      <c r="AW1757" s="59" t="n"/>
      <c r="AX1757" s="59" t="n"/>
      <c r="AY1757" s="59" t="n"/>
      <c r="AZ1757" s="59" t="n"/>
      <c r="BA1757" s="59" t="n"/>
      <c r="BB1757" s="59" t="n"/>
      <c r="BC1757" s="59" t="n"/>
      <c r="BD1757" s="59" t="n"/>
      <c r="BE1757" s="59" t="n"/>
      <c r="BF1757" s="59" t="n"/>
      <c r="BG1757" s="59" t="n"/>
      <c r="BH1757" s="59" t="n"/>
      <c r="BI1757" s="59" t="n"/>
      <c r="BJ1757" s="59" t="n"/>
      <c r="BK1757" s="59" t="n"/>
      <c r="BL1757" s="59" t="n"/>
      <c r="BM1757" s="59" t="n"/>
      <c r="BN1757" s="59" t="n"/>
      <c r="BO1757" s="59" t="n"/>
      <c r="BP1757" s="59" t="n"/>
      <c r="BQ1757" s="59" t="n"/>
      <c r="BR1757" s="59" t="n"/>
      <c r="BS1757" s="59" t="n"/>
      <c r="BT1757" s="59" t="n"/>
      <c r="BU1757" s="59" t="n"/>
      <c r="BV1757" s="59" t="n"/>
      <c r="BW1757" s="59" t="n"/>
      <c r="BX1757" s="59" t="n"/>
      <c r="BY1757" s="59" t="n"/>
      <c r="BZ1757" s="59" t="n"/>
      <c r="CA1757" s="59" t="n"/>
      <c r="CB1757" s="59" t="n"/>
      <c r="CC1757" s="59" t="n"/>
      <c r="CD1757" s="59" t="n"/>
      <c r="CE1757" s="59" t="n"/>
      <c r="CF1757" s="59" t="n"/>
      <c r="CG1757" s="59" t="n"/>
      <c r="CH1757" s="59" t="n"/>
      <c r="CI1757" s="59" t="n"/>
      <c r="CJ1757" s="59" t="n"/>
      <c r="CK1757" s="59" t="n"/>
      <c r="CL1757" s="59" t="n"/>
      <c r="CM1757" s="59" t="n"/>
      <c r="CN1757" s="59" t="n"/>
      <c r="CO1757" s="59" t="n"/>
      <c r="CP1757" s="59" t="n"/>
      <c r="CQ1757" s="59" t="n"/>
      <c r="CR1757" s="59" t="n"/>
      <c r="CS1757" s="59" t="n"/>
      <c r="CT1757" s="59" t="n"/>
      <c r="CU1757" s="59" t="n"/>
      <c r="CV1757" s="59" t="n"/>
      <c r="CW1757" s="59" t="n"/>
      <c r="CX1757" s="59" t="n"/>
      <c r="CY1757" s="59" t="n"/>
      <c r="CZ1757" s="59" t="n"/>
    </row>
    <row r="1758">
      <c r="D1758" s="59" t="n"/>
      <c r="E1758" s="59" t="n"/>
      <c r="F1758" s="59" t="n"/>
      <c r="G1758" s="59" t="n"/>
      <c r="H1758" s="59" t="n"/>
      <c r="I1758" s="59" t="n"/>
      <c r="J1758" s="59" t="n"/>
      <c r="K1758" s="59" t="n"/>
      <c r="L1758" s="59" t="n"/>
      <c r="M1758" s="59" t="n"/>
      <c r="N1758" s="59" t="n"/>
      <c r="O1758" s="59" t="n"/>
      <c r="P1758" s="59" t="n"/>
      <c r="Q1758" s="59" t="n"/>
      <c r="R1758" s="59" t="n"/>
      <c r="S1758" s="59" t="n"/>
      <c r="T1758" s="59" t="n"/>
      <c r="U1758" s="59" t="n"/>
      <c r="V1758" s="59" t="n"/>
      <c r="W1758" s="59" t="n"/>
      <c r="X1758" s="59" t="n"/>
      <c r="Y1758" s="59" t="n"/>
      <c r="Z1758" s="59" t="n"/>
      <c r="AA1758" s="59" t="n"/>
      <c r="AB1758" s="59" t="n"/>
      <c r="AC1758" s="59" t="n"/>
      <c r="AD1758" s="59" t="n"/>
      <c r="AE1758" s="59" t="n"/>
      <c r="AF1758" s="59" t="n"/>
      <c r="AG1758" s="59" t="n"/>
      <c r="AH1758" s="59" t="n"/>
      <c r="AI1758" s="59" t="n"/>
      <c r="AJ1758" s="59" t="n"/>
      <c r="AK1758" s="59" t="n"/>
      <c r="AL1758" s="59" t="n"/>
      <c r="AM1758" s="59" t="n"/>
      <c r="AN1758" s="59" t="n"/>
      <c r="AO1758" s="59" t="n"/>
      <c r="AP1758" s="59" t="n"/>
      <c r="AQ1758" s="59" t="n"/>
      <c r="AR1758" s="59" t="n"/>
      <c r="AS1758" s="59" t="n"/>
      <c r="AT1758" s="59" t="n"/>
      <c r="AU1758" s="59" t="n"/>
      <c r="AV1758" s="59" t="n"/>
      <c r="AW1758" s="59" t="n"/>
      <c r="AX1758" s="59" t="n"/>
      <c r="AY1758" s="59" t="n"/>
      <c r="AZ1758" s="59" t="n"/>
      <c r="BA1758" s="59" t="n"/>
      <c r="BB1758" s="59" t="n"/>
      <c r="BC1758" s="59" t="n"/>
      <c r="BD1758" s="59" t="n"/>
      <c r="BE1758" s="59" t="n"/>
      <c r="BF1758" s="59" t="n"/>
      <c r="BG1758" s="59" t="n"/>
      <c r="BH1758" s="59" t="n"/>
      <c r="BI1758" s="59" t="n"/>
      <c r="BJ1758" s="59" t="n"/>
      <c r="BK1758" s="59" t="n"/>
      <c r="BL1758" s="59" t="n"/>
      <c r="BM1758" s="59" t="n"/>
      <c r="BN1758" s="59" t="n"/>
      <c r="BO1758" s="59" t="n"/>
      <c r="BP1758" s="59" t="n"/>
      <c r="BQ1758" s="59" t="n"/>
      <c r="BR1758" s="59" t="n"/>
      <c r="BS1758" s="59" t="n"/>
      <c r="BT1758" s="59" t="n"/>
      <c r="BU1758" s="59" t="n"/>
      <c r="BV1758" s="59" t="n"/>
      <c r="BW1758" s="59" t="n"/>
      <c r="BX1758" s="59" t="n"/>
      <c r="BY1758" s="59" t="n"/>
      <c r="BZ1758" s="59" t="n"/>
      <c r="CA1758" s="59" t="n"/>
      <c r="CB1758" s="59" t="n"/>
      <c r="CC1758" s="59" t="n"/>
      <c r="CD1758" s="59" t="n"/>
      <c r="CE1758" s="59" t="n"/>
      <c r="CF1758" s="59" t="n"/>
      <c r="CG1758" s="59" t="n"/>
      <c r="CH1758" s="59" t="n"/>
      <c r="CI1758" s="59" t="n"/>
      <c r="CJ1758" s="59" t="n"/>
      <c r="CK1758" s="59" t="n"/>
      <c r="CL1758" s="59" t="n"/>
      <c r="CM1758" s="59" t="n"/>
      <c r="CN1758" s="59" t="n"/>
      <c r="CO1758" s="59" t="n"/>
      <c r="CP1758" s="59" t="n"/>
      <c r="CQ1758" s="59" t="n"/>
      <c r="CR1758" s="59" t="n"/>
      <c r="CS1758" s="59" t="n"/>
      <c r="CT1758" s="59" t="n"/>
      <c r="CU1758" s="59" t="n"/>
      <c r="CV1758" s="59" t="n"/>
      <c r="CW1758" s="59" t="n"/>
      <c r="CX1758" s="59" t="n"/>
      <c r="CY1758" s="59" t="n"/>
      <c r="CZ1758" s="59" t="n"/>
    </row>
    <row r="1759">
      <c r="D1759" s="59" t="n"/>
      <c r="E1759" s="59" t="n"/>
      <c r="F1759" s="59" t="n"/>
      <c r="G1759" s="59" t="n"/>
      <c r="H1759" s="59" t="n"/>
      <c r="I1759" s="59" t="n"/>
      <c r="J1759" s="59" t="n"/>
      <c r="K1759" s="59" t="n"/>
      <c r="L1759" s="59" t="n"/>
      <c r="M1759" s="59" t="n"/>
      <c r="N1759" s="59" t="n"/>
      <c r="O1759" s="59" t="n"/>
      <c r="P1759" s="59" t="n"/>
      <c r="Q1759" s="59" t="n"/>
      <c r="R1759" s="59" t="n"/>
      <c r="S1759" s="59" t="n"/>
      <c r="T1759" s="59" t="n"/>
      <c r="U1759" s="59" t="n"/>
      <c r="V1759" s="59" t="n"/>
      <c r="W1759" s="59" t="n"/>
      <c r="X1759" s="59" t="n"/>
      <c r="Y1759" s="59" t="n"/>
      <c r="Z1759" s="59" t="n"/>
      <c r="AA1759" s="59" t="n"/>
      <c r="AB1759" s="59" t="n"/>
      <c r="AC1759" s="59" t="n"/>
      <c r="AD1759" s="59" t="n"/>
      <c r="AE1759" s="59" t="n"/>
      <c r="AF1759" s="59" t="n"/>
      <c r="AG1759" s="59" t="n"/>
      <c r="AH1759" s="59" t="n"/>
      <c r="AI1759" s="59" t="n"/>
      <c r="AJ1759" s="59" t="n"/>
      <c r="AK1759" s="59" t="n"/>
      <c r="AL1759" s="59" t="n"/>
      <c r="AM1759" s="59" t="n"/>
      <c r="AN1759" s="59" t="n"/>
      <c r="AO1759" s="59" t="n"/>
      <c r="AP1759" s="59" t="n"/>
      <c r="AQ1759" s="59" t="n"/>
      <c r="AR1759" s="59" t="n"/>
      <c r="AS1759" s="59" t="n"/>
      <c r="AT1759" s="59" t="n"/>
      <c r="AU1759" s="59" t="n"/>
      <c r="AV1759" s="59" t="n"/>
      <c r="AW1759" s="59" t="n"/>
      <c r="AX1759" s="59" t="n"/>
      <c r="AY1759" s="59" t="n"/>
      <c r="AZ1759" s="59" t="n"/>
      <c r="BA1759" s="59" t="n"/>
      <c r="BB1759" s="59" t="n"/>
      <c r="BC1759" s="59" t="n"/>
      <c r="BD1759" s="59" t="n"/>
      <c r="BE1759" s="59" t="n"/>
      <c r="BF1759" s="59" t="n"/>
      <c r="BG1759" s="59" t="n"/>
      <c r="BH1759" s="59" t="n"/>
      <c r="BI1759" s="59" t="n"/>
      <c r="BJ1759" s="59" t="n"/>
      <c r="BK1759" s="59" t="n"/>
      <c r="BL1759" s="59" t="n"/>
      <c r="BM1759" s="59" t="n"/>
      <c r="BN1759" s="59" t="n"/>
      <c r="BO1759" s="59" t="n"/>
      <c r="BP1759" s="59" t="n"/>
      <c r="BQ1759" s="59" t="n"/>
      <c r="BR1759" s="59" t="n"/>
      <c r="BS1759" s="59" t="n"/>
      <c r="BT1759" s="59" t="n"/>
      <c r="BU1759" s="59" t="n"/>
      <c r="BV1759" s="59" t="n"/>
      <c r="BW1759" s="59" t="n"/>
      <c r="BX1759" s="59" t="n"/>
      <c r="BY1759" s="59" t="n"/>
      <c r="BZ1759" s="59" t="n"/>
      <c r="CA1759" s="59" t="n"/>
      <c r="CB1759" s="59" t="n"/>
      <c r="CC1759" s="59" t="n"/>
      <c r="CD1759" s="59" t="n"/>
      <c r="CE1759" s="59" t="n"/>
      <c r="CF1759" s="59" t="n"/>
      <c r="CG1759" s="59" t="n"/>
      <c r="CH1759" s="59" t="n"/>
      <c r="CI1759" s="59" t="n"/>
      <c r="CJ1759" s="59" t="n"/>
      <c r="CK1759" s="59" t="n"/>
      <c r="CL1759" s="59" t="n"/>
      <c r="CM1759" s="59" t="n"/>
      <c r="CN1759" s="59" t="n"/>
      <c r="CO1759" s="59" t="n"/>
      <c r="CP1759" s="59" t="n"/>
      <c r="CQ1759" s="59" t="n"/>
      <c r="CR1759" s="59" t="n"/>
      <c r="CS1759" s="59" t="n"/>
      <c r="CT1759" s="59" t="n"/>
      <c r="CU1759" s="59" t="n"/>
      <c r="CV1759" s="59" t="n"/>
      <c r="CW1759" s="59" t="n"/>
      <c r="CX1759" s="59" t="n"/>
      <c r="CY1759" s="59" t="n"/>
      <c r="CZ1759" s="59" t="n"/>
    </row>
    <row r="1760">
      <c r="D1760" s="107" t="n"/>
      <c r="E1760" s="107" t="n"/>
      <c r="F1760" s="107" t="n"/>
      <c r="G1760" s="107" t="n"/>
      <c r="H1760" s="107" t="n"/>
      <c r="I1760" s="107" t="n"/>
      <c r="J1760" s="107" t="n"/>
      <c r="K1760" s="107" t="n"/>
      <c r="L1760" s="107" t="n"/>
      <c r="M1760" s="107" t="n"/>
      <c r="N1760" s="107" t="n"/>
      <c r="O1760" s="107" t="n"/>
      <c r="P1760" s="107" t="n"/>
      <c r="Q1760" s="107" t="n"/>
      <c r="R1760" s="107" t="n"/>
      <c r="S1760" s="107" t="n"/>
      <c r="T1760" s="107" t="n"/>
      <c r="U1760" s="107" t="n"/>
      <c r="V1760" s="107" t="n"/>
      <c r="W1760" s="107" t="n"/>
      <c r="X1760" s="107" t="n"/>
      <c r="Y1760" s="107" t="n"/>
      <c r="Z1760" s="107" t="n"/>
      <c r="AA1760" s="107" t="n"/>
      <c r="AB1760" s="107" t="n"/>
      <c r="AC1760" s="107" t="n"/>
      <c r="AD1760" s="107" t="n"/>
      <c r="AE1760" s="107" t="n"/>
      <c r="AF1760" s="107" t="n"/>
      <c r="AG1760" s="107" t="n"/>
      <c r="AH1760" s="107" t="n"/>
      <c r="AI1760" s="107" t="n"/>
      <c r="AJ1760" s="107" t="n"/>
      <c r="AK1760" s="107" t="n"/>
      <c r="AL1760" s="107" t="n"/>
      <c r="AM1760" s="107" t="n"/>
      <c r="AN1760" s="107" t="n"/>
      <c r="AO1760" s="107" t="n"/>
      <c r="AP1760" s="107" t="n"/>
      <c r="AQ1760" s="107" t="n"/>
      <c r="AR1760" s="107" t="n"/>
      <c r="AS1760" s="107" t="n"/>
      <c r="AT1760" s="107" t="n"/>
      <c r="AU1760" s="107" t="n"/>
      <c r="AV1760" s="107" t="n"/>
      <c r="AW1760" s="107" t="n"/>
      <c r="AX1760" s="107" t="n"/>
      <c r="AY1760" s="107" t="n"/>
      <c r="AZ1760" s="107" t="n"/>
      <c r="BA1760" s="107" t="n"/>
      <c r="BB1760" s="107" t="n"/>
      <c r="BC1760" s="107" t="n"/>
      <c r="BD1760" s="107" t="n"/>
      <c r="BE1760" s="107" t="n"/>
      <c r="BF1760" s="107" t="n"/>
      <c r="BG1760" s="107" t="n"/>
      <c r="BH1760" s="107" t="n"/>
      <c r="BI1760" s="107" t="n"/>
      <c r="BJ1760" s="107" t="n"/>
      <c r="BK1760" s="107" t="n"/>
      <c r="BL1760" s="107" t="n"/>
      <c r="BM1760" s="107" t="n"/>
      <c r="BN1760" s="107" t="n"/>
      <c r="BO1760" s="107" t="n"/>
      <c r="BP1760" s="107" t="n"/>
      <c r="BQ1760" s="107" t="n"/>
      <c r="BR1760" s="107" t="n"/>
      <c r="BS1760" s="107" t="n"/>
      <c r="BT1760" s="107" t="n"/>
      <c r="BU1760" s="107" t="n"/>
      <c r="BV1760" s="107" t="n"/>
      <c r="BW1760" s="107" t="n"/>
      <c r="BX1760" s="107" t="n"/>
      <c r="BY1760" s="107" t="n"/>
      <c r="BZ1760" s="107" t="n"/>
      <c r="CA1760" s="107" t="n"/>
      <c r="CB1760" s="107" t="n"/>
      <c r="CC1760" s="107" t="n"/>
      <c r="CD1760" s="107" t="n"/>
      <c r="CE1760" s="107" t="n"/>
      <c r="CF1760" s="107" t="n"/>
      <c r="CG1760" s="107" t="n"/>
      <c r="CH1760" s="107" t="n"/>
      <c r="CI1760" s="107" t="n"/>
      <c r="CJ1760" s="107" t="n"/>
      <c r="CK1760" s="107" t="n"/>
      <c r="CL1760" s="107" t="n"/>
      <c r="CM1760" s="107" t="n"/>
      <c r="CN1760" s="107" t="n"/>
      <c r="CO1760" s="107" t="n"/>
      <c r="CP1760" s="107" t="n"/>
      <c r="CQ1760" s="107" t="n"/>
      <c r="CR1760" s="107" t="n"/>
      <c r="CS1760" s="107" t="n"/>
      <c r="CT1760" s="107" t="n"/>
      <c r="CU1760" s="107" t="n"/>
      <c r="CV1760" s="107" t="n"/>
      <c r="CW1760" s="107" t="n"/>
      <c r="CX1760" s="107" t="n"/>
      <c r="CY1760" s="107" t="n"/>
      <c r="CZ1760" s="107" t="n"/>
    </row>
    <row r="1763">
      <c r="A1763" s="2">
        <f>IF($A1756="","","   projections")</f>
        <v/>
      </c>
      <c r="B1763" s="68">
        <f>IF($A1756="",0,COUNT($E1764:$CZ1764))</f>
        <v/>
      </c>
      <c r="C1763" s="69">
        <f>IF($B1763=0,0,MAX($E1764:$CZ1764))</f>
        <v/>
      </c>
      <c r="D1763" s="58">
        <f>_xll.BDS($A1756,'Field Check'!$C$42,"headers=y","startcol=1","endcol=3","dir=h","cols=20;rows=3")</f>
        <v/>
      </c>
      <c r="E1763" s="59" t="n">
        <v>46260</v>
      </c>
      <c r="F1763" s="59" t="n">
        <v>46441</v>
      </c>
      <c r="G1763" s="59" t="n">
        <v>46624</v>
      </c>
      <c r="H1763" s="59" t="n">
        <v>46812</v>
      </c>
      <c r="I1763" s="59" t="n">
        <v>46995</v>
      </c>
      <c r="J1763" s="59" t="n">
        <v>47176</v>
      </c>
      <c r="K1763" s="59" t="n">
        <v>47359</v>
      </c>
      <c r="L1763" s="59" t="n">
        <v>47540</v>
      </c>
      <c r="M1763" s="59" t="n">
        <v>47723</v>
      </c>
      <c r="N1763" s="59" t="n">
        <v>47904</v>
      </c>
      <c r="O1763" s="59" t="n">
        <v>48087</v>
      </c>
      <c r="P1763" s="59" t="n">
        <v>48268</v>
      </c>
      <c r="Q1763" s="59" t="n">
        <v>48451</v>
      </c>
      <c r="R1763" s="59" t="n">
        <v>48632</v>
      </c>
      <c r="S1763" s="59" t="n">
        <v>48815</v>
      </c>
      <c r="T1763" s="59" t="n">
        <v>48996</v>
      </c>
      <c r="U1763" s="59" t="n">
        <v>49179</v>
      </c>
      <c r="V1763" s="59" t="n">
        <v>49367</v>
      </c>
      <c r="W1763" s="59" t="n">
        <v>49550</v>
      </c>
      <c r="X1763" s="59" t="n"/>
      <c r="Y1763" s="59" t="n"/>
      <c r="Z1763" s="59" t="n"/>
      <c r="AA1763" s="59" t="n"/>
      <c r="AB1763" s="59" t="n"/>
      <c r="AC1763" s="59" t="n"/>
      <c r="AD1763" s="59" t="n"/>
      <c r="AE1763" s="59" t="n"/>
      <c r="AF1763" s="59" t="n"/>
      <c r="AG1763" s="59" t="n"/>
      <c r="AH1763" s="59" t="n"/>
      <c r="AI1763" s="59" t="n"/>
      <c r="AJ1763" s="59" t="n"/>
      <c r="AK1763" s="59" t="n"/>
      <c r="AL1763" s="59" t="n"/>
      <c r="AM1763" s="59" t="n"/>
      <c r="AN1763" s="59" t="n"/>
      <c r="AO1763" s="59" t="n"/>
      <c r="AP1763" s="59" t="n"/>
      <c r="AQ1763" s="59" t="n"/>
      <c r="AR1763" s="59" t="n"/>
      <c r="AS1763" s="59" t="n"/>
      <c r="AT1763" s="59" t="n"/>
      <c r="AU1763" s="59" t="n"/>
      <c r="AV1763" s="59" t="n"/>
      <c r="AW1763" s="59" t="n"/>
      <c r="AX1763" s="59" t="n"/>
      <c r="AY1763" s="59" t="n"/>
      <c r="AZ1763" s="59" t="n"/>
      <c r="BA1763" s="59" t="n"/>
      <c r="BB1763" s="59" t="n"/>
      <c r="BC1763" s="59" t="n"/>
      <c r="BD1763" s="59" t="n"/>
      <c r="BE1763" s="59" t="n"/>
      <c r="BF1763" s="59" t="n"/>
      <c r="BG1763" s="59" t="n"/>
      <c r="BH1763" s="59" t="n"/>
      <c r="BI1763" s="59" t="n"/>
      <c r="BJ1763" s="59" t="n"/>
      <c r="BK1763" s="59" t="n"/>
      <c r="BL1763" s="59" t="n"/>
      <c r="BM1763" s="59" t="n"/>
      <c r="BN1763" s="59" t="n"/>
      <c r="BO1763" s="59" t="n"/>
      <c r="BP1763" s="59" t="n"/>
      <c r="BQ1763" s="59" t="n"/>
      <c r="BR1763" s="59" t="n"/>
      <c r="BS1763" s="59" t="n"/>
      <c r="BT1763" s="59" t="n"/>
      <c r="BU1763" s="59" t="n"/>
      <c r="BV1763" s="59" t="n"/>
      <c r="BW1763" s="59" t="n"/>
      <c r="BX1763" s="59" t="n"/>
      <c r="BY1763" s="59" t="n"/>
      <c r="BZ1763" s="59" t="n"/>
      <c r="CA1763" s="59" t="n"/>
      <c r="CB1763" s="59" t="n"/>
      <c r="CC1763" s="59" t="n"/>
      <c r="CD1763" s="59" t="n"/>
      <c r="CE1763" s="59" t="n"/>
      <c r="CF1763" s="59" t="n"/>
      <c r="CG1763" s="59" t="n"/>
      <c r="CH1763" s="59" t="n"/>
      <c r="CI1763" s="59" t="n"/>
      <c r="CJ1763" s="59" t="n"/>
      <c r="CK1763" s="59" t="n"/>
      <c r="CL1763" s="59" t="n"/>
      <c r="CM1763" s="59" t="n"/>
      <c r="CN1763" s="59" t="n"/>
      <c r="CO1763" s="59" t="n"/>
      <c r="CP1763" s="59" t="n"/>
      <c r="CQ1763" s="59" t="n"/>
      <c r="CR1763" s="59" t="n"/>
      <c r="CS1763" s="59" t="n"/>
      <c r="CT1763" s="59" t="n"/>
      <c r="CU1763" s="59" t="n"/>
      <c r="CV1763" s="59" t="n"/>
      <c r="CW1763" s="59" t="n"/>
      <c r="CX1763" s="59" t="n"/>
      <c r="CY1763" s="59" t="n"/>
      <c r="CZ1763" s="59" t="n"/>
    </row>
    <row r="1764">
      <c r="D1764" s="59" t="inlineStr">
        <is>
          <t>Ex-Date</t>
        </is>
      </c>
      <c r="E1764" s="59" t="n">
        <v>46272</v>
      </c>
      <c r="F1764" s="59" t="n">
        <v>46455</v>
      </c>
      <c r="G1764" s="59" t="n">
        <v>46636</v>
      </c>
      <c r="H1764" s="59" t="n">
        <v>46826</v>
      </c>
      <c r="I1764" s="59" t="n">
        <v>47007</v>
      </c>
      <c r="J1764" s="59" t="n">
        <v>47190</v>
      </c>
      <c r="K1764" s="59" t="n">
        <v>47371</v>
      </c>
      <c r="L1764" s="59" t="n">
        <v>47554</v>
      </c>
      <c r="M1764" s="59" t="n">
        <v>47735</v>
      </c>
      <c r="N1764" s="59" t="n">
        <v>47918</v>
      </c>
      <c r="O1764" s="59" t="n">
        <v>48099</v>
      </c>
      <c r="P1764" s="59" t="n">
        <v>48282</v>
      </c>
      <c r="Q1764" s="59" t="n">
        <v>48463</v>
      </c>
      <c r="R1764" s="59" t="n">
        <v>48646</v>
      </c>
      <c r="S1764" s="59" t="n">
        <v>48827</v>
      </c>
      <c r="T1764" s="59" t="n">
        <v>49010</v>
      </c>
      <c r="U1764" s="59" t="n">
        <v>49191</v>
      </c>
      <c r="V1764" s="59" t="n">
        <v>49381</v>
      </c>
      <c r="W1764" s="59" t="n">
        <v>49562</v>
      </c>
      <c r="X1764" s="59" t="n"/>
      <c r="Y1764" s="59" t="n"/>
      <c r="Z1764" s="59" t="n"/>
      <c r="AA1764" s="59" t="n"/>
      <c r="AB1764" s="59" t="n"/>
      <c r="AC1764" s="59" t="n"/>
      <c r="AD1764" s="59" t="n"/>
      <c r="AE1764" s="59" t="n"/>
      <c r="AF1764" s="59" t="n"/>
      <c r="AG1764" s="59" t="n"/>
      <c r="AH1764" s="59" t="n"/>
      <c r="AI1764" s="59" t="n"/>
      <c r="AJ1764" s="59" t="n"/>
      <c r="AK1764" s="59" t="n"/>
      <c r="AL1764" s="59" t="n"/>
      <c r="AM1764" s="59" t="n"/>
      <c r="AN1764" s="59" t="n"/>
      <c r="AO1764" s="59" t="n"/>
      <c r="AP1764" s="59" t="n"/>
      <c r="AQ1764" s="59" t="n"/>
      <c r="AR1764" s="59" t="n"/>
      <c r="AS1764" s="59" t="n"/>
      <c r="AT1764" s="59" t="n"/>
      <c r="AU1764" s="59" t="n"/>
      <c r="AV1764" s="59" t="n"/>
      <c r="AW1764" s="59" t="n"/>
      <c r="AX1764" s="59" t="n"/>
      <c r="AY1764" s="59" t="n"/>
      <c r="AZ1764" s="59" t="n"/>
      <c r="BA1764" s="59" t="n"/>
      <c r="BB1764" s="59" t="n"/>
      <c r="BC1764" s="59" t="n"/>
      <c r="BD1764" s="59" t="n"/>
      <c r="BE1764" s="59" t="n"/>
      <c r="BF1764" s="59" t="n"/>
      <c r="BG1764" s="59" t="n"/>
      <c r="BH1764" s="59" t="n"/>
      <c r="BI1764" s="59" t="n"/>
      <c r="BJ1764" s="59" t="n"/>
      <c r="BK1764" s="59" t="n"/>
      <c r="BL1764" s="59" t="n"/>
      <c r="BM1764" s="59" t="n"/>
      <c r="BN1764" s="59" t="n"/>
      <c r="BO1764" s="59" t="n"/>
      <c r="BP1764" s="59" t="n"/>
      <c r="BQ1764" s="59" t="n"/>
      <c r="BR1764" s="59" t="n"/>
      <c r="BS1764" s="59" t="n"/>
      <c r="BT1764" s="59" t="n"/>
      <c r="BU1764" s="59" t="n"/>
      <c r="BV1764" s="59" t="n"/>
      <c r="BW1764" s="59" t="n"/>
      <c r="BX1764" s="59" t="n"/>
      <c r="BY1764" s="59" t="n"/>
      <c r="BZ1764" s="59" t="n"/>
      <c r="CA1764" s="59" t="n"/>
      <c r="CB1764" s="59" t="n"/>
      <c r="CC1764" s="59" t="n"/>
      <c r="CD1764" s="59" t="n"/>
      <c r="CE1764" s="59" t="n"/>
      <c r="CF1764" s="59" t="n"/>
      <c r="CG1764" s="59" t="n"/>
      <c r="CH1764" s="59" t="n"/>
      <c r="CI1764" s="59" t="n"/>
      <c r="CJ1764" s="59" t="n"/>
      <c r="CK1764" s="59" t="n"/>
      <c r="CL1764" s="59" t="n"/>
      <c r="CM1764" s="59" t="n"/>
      <c r="CN1764" s="59" t="n"/>
      <c r="CO1764" s="59" t="n"/>
      <c r="CP1764" s="59" t="n"/>
      <c r="CQ1764" s="59" t="n"/>
      <c r="CR1764" s="59" t="n"/>
      <c r="CS1764" s="59" t="n"/>
      <c r="CT1764" s="59" t="n"/>
      <c r="CU1764" s="59" t="n"/>
      <c r="CV1764" s="59" t="n"/>
      <c r="CW1764" s="59" t="n"/>
      <c r="CX1764" s="59" t="n"/>
      <c r="CY1764" s="59" t="n"/>
      <c r="CZ1764" s="59" t="n"/>
    </row>
    <row r="1765">
      <c r="D1765" s="107" t="inlineStr">
        <is>
          <t>Amount Per Share</t>
        </is>
      </c>
      <c r="E1765" s="107" t="n">
        <v>0.05</v>
      </c>
      <c r="F1765" s="107" t="n">
        <v>0.035</v>
      </c>
      <c r="G1765" s="107" t="n">
        <v>0.075</v>
      </c>
      <c r="H1765" s="107" t="n">
        <v>0.05</v>
      </c>
      <c r="I1765" s="107" t="n">
        <v>0.1</v>
      </c>
      <c r="J1765" s="107" t="n">
        <v>0.06</v>
      </c>
      <c r="K1765" s="107" t="n">
        <v>0.12</v>
      </c>
      <c r="L1765" s="107" t="n">
        <v>0.07000000000000001</v>
      </c>
      <c r="M1765" s="107" t="n">
        <v>0.15</v>
      </c>
      <c r="N1765" s="107" t="n">
        <v>0.07000000000000001</v>
      </c>
      <c r="O1765" s="107" t="n">
        <v>0.16</v>
      </c>
      <c r="P1765" s="107" t="n">
        <v>0.07000000000000001</v>
      </c>
      <c r="Q1765" s="107" t="n">
        <v>0.17</v>
      </c>
      <c r="R1765" s="107" t="n">
        <v>0.07000000000000001</v>
      </c>
      <c r="S1765" s="107" t="n">
        <v>0.17</v>
      </c>
      <c r="T1765" s="107" t="n">
        <v>0.07000000000000001</v>
      </c>
      <c r="U1765" s="107" t="n">
        <v>0.17</v>
      </c>
      <c r="V1765" s="107" t="n">
        <v>0.07000000000000001</v>
      </c>
      <c r="W1765" s="107" t="n">
        <v>0.17</v>
      </c>
      <c r="X1765" s="107" t="n"/>
      <c r="Y1765" s="107" t="n"/>
      <c r="Z1765" s="107" t="n"/>
      <c r="AA1765" s="107" t="n"/>
      <c r="AB1765" s="107" t="n"/>
      <c r="AC1765" s="107" t="n"/>
      <c r="AD1765" s="107" t="n"/>
      <c r="AE1765" s="107" t="n"/>
      <c r="AF1765" s="107" t="n"/>
      <c r="AG1765" s="107" t="n"/>
      <c r="AH1765" s="107" t="n"/>
      <c r="AI1765" s="107" t="n"/>
      <c r="AJ1765" s="107" t="n"/>
      <c r="AK1765" s="107" t="n"/>
      <c r="AL1765" s="107" t="n"/>
      <c r="AM1765" s="107" t="n"/>
      <c r="AN1765" s="107" t="n"/>
      <c r="AO1765" s="107" t="n"/>
      <c r="AP1765" s="107" t="n"/>
      <c r="AQ1765" s="107" t="n"/>
      <c r="AR1765" s="107" t="n"/>
      <c r="AS1765" s="107" t="n"/>
      <c r="AT1765" s="107" t="n"/>
      <c r="AU1765" s="107" t="n"/>
      <c r="AV1765" s="107" t="n"/>
      <c r="AW1765" s="107" t="n"/>
      <c r="AX1765" s="107" t="n"/>
      <c r="AY1765" s="107" t="n"/>
      <c r="AZ1765" s="107" t="n"/>
      <c r="BA1765" s="107" t="n"/>
      <c r="BB1765" s="107" t="n"/>
      <c r="BC1765" s="107" t="n"/>
      <c r="BD1765" s="107" t="n"/>
      <c r="BE1765" s="107" t="n"/>
      <c r="BF1765" s="107" t="n"/>
      <c r="BG1765" s="107" t="n"/>
      <c r="BH1765" s="107" t="n"/>
      <c r="BI1765" s="107" t="n"/>
      <c r="BJ1765" s="107" t="n"/>
      <c r="BK1765" s="107" t="n"/>
      <c r="BL1765" s="107" t="n"/>
      <c r="BM1765" s="107" t="n"/>
      <c r="BN1765" s="107" t="n"/>
      <c r="BO1765" s="107" t="n"/>
      <c r="BP1765" s="107" t="n"/>
      <c r="BQ1765" s="107" t="n"/>
      <c r="BR1765" s="107" t="n"/>
      <c r="BS1765" s="107" t="n"/>
      <c r="BT1765" s="107" t="n"/>
      <c r="BU1765" s="107" t="n"/>
      <c r="BV1765" s="107" t="n"/>
      <c r="BW1765" s="107" t="n"/>
      <c r="BX1765" s="107" t="n"/>
      <c r="BY1765" s="107" t="n"/>
      <c r="BZ1765" s="107" t="n"/>
      <c r="CA1765" s="107" t="n"/>
      <c r="CB1765" s="107" t="n"/>
      <c r="CC1765" s="107" t="n"/>
      <c r="CD1765" s="107" t="n"/>
      <c r="CE1765" s="107" t="n"/>
      <c r="CF1765" s="107" t="n"/>
      <c r="CG1765" s="107" t="n"/>
      <c r="CH1765" s="107" t="n"/>
      <c r="CI1765" s="107" t="n"/>
      <c r="CJ1765" s="107" t="n"/>
      <c r="CK1765" s="107" t="n"/>
      <c r="CL1765" s="107" t="n"/>
      <c r="CM1765" s="107" t="n"/>
      <c r="CN1765" s="107" t="n"/>
      <c r="CO1765" s="107" t="n"/>
      <c r="CP1765" s="107" t="n"/>
      <c r="CQ1765" s="107" t="n"/>
      <c r="CR1765" s="107" t="n"/>
      <c r="CS1765" s="107" t="n"/>
      <c r="CT1765" s="107" t="n"/>
      <c r="CU1765" s="107" t="n"/>
      <c r="CV1765" s="107" t="n"/>
      <c r="CW1765" s="107" t="n"/>
      <c r="CX1765" s="107" t="n"/>
      <c r="CY1765" s="107" t="n"/>
      <c r="CZ1765" s="107" t="n"/>
    </row>
    <row r="1767">
      <c r="A1767" s="126">
        <f>IF('AS51'!$C$166="","",'AS51'!$C$166)</f>
        <v/>
      </c>
      <c r="B1767" s="68">
        <f>IF($A1767="",0,COUNT($E1768:$CZ1768))</f>
        <v/>
      </c>
      <c r="C1767" s="69">
        <f>IF($B1767=0,0,MAX($E1768:$CZ1768))</f>
        <v/>
      </c>
      <c r="D1767" s="58">
        <f>_xll.BDS($A1767,'Field Check'!$C$44,"headers=y","startcol=1","endcol=7","dir=h","DVD_START_DT",'Field Check'!$C$59,"DVD_END_DT",'Field Check'!$D$59,"cols=2;rows=7")</f>
        <v/>
      </c>
      <c r="E1767" s="59" t="n">
        <v>46245</v>
      </c>
      <c r="F1767" s="59" t="n"/>
      <c r="G1767" s="59" t="n"/>
      <c r="H1767" s="59" t="n"/>
      <c r="I1767" s="59" t="n"/>
      <c r="J1767" s="59" t="n"/>
      <c r="K1767" s="59" t="n"/>
      <c r="L1767" s="59" t="n"/>
      <c r="M1767" s="59" t="n"/>
      <c r="N1767" s="59" t="n"/>
      <c r="O1767" s="59" t="n"/>
      <c r="P1767" s="59" t="n"/>
      <c r="Q1767" s="59" t="n"/>
      <c r="R1767" s="59" t="n"/>
      <c r="S1767" s="59" t="n"/>
      <c r="T1767" s="59" t="n"/>
      <c r="U1767" s="59" t="n"/>
      <c r="V1767" s="59" t="n"/>
      <c r="W1767" s="59" t="n"/>
      <c r="X1767" s="59" t="n"/>
      <c r="Y1767" s="59" t="n"/>
      <c r="Z1767" s="59" t="n"/>
      <c r="AA1767" s="59" t="n"/>
      <c r="AB1767" s="59" t="n"/>
      <c r="AC1767" s="59" t="n"/>
      <c r="AD1767" s="59" t="n"/>
      <c r="AE1767" s="59" t="n"/>
      <c r="AF1767" s="59" t="n"/>
      <c r="AG1767" s="59" t="n"/>
      <c r="AH1767" s="59" t="n"/>
      <c r="AI1767" s="59" t="n"/>
      <c r="AJ1767" s="59" t="n"/>
      <c r="AK1767" s="59" t="n"/>
      <c r="AL1767" s="59" t="n"/>
      <c r="AM1767" s="59" t="n"/>
      <c r="AN1767" s="59" t="n"/>
      <c r="AO1767" s="59" t="n"/>
      <c r="AP1767" s="59" t="n"/>
      <c r="AQ1767" s="59" t="n"/>
      <c r="AR1767" s="59" t="n"/>
      <c r="AS1767" s="59" t="n"/>
      <c r="AT1767" s="59" t="n"/>
      <c r="AU1767" s="59" t="n"/>
      <c r="AV1767" s="59" t="n"/>
      <c r="AW1767" s="59" t="n"/>
      <c r="AX1767" s="59" t="n"/>
      <c r="AY1767" s="59" t="n"/>
      <c r="AZ1767" s="59" t="n"/>
      <c r="BA1767" s="59" t="n"/>
      <c r="BB1767" s="59" t="n"/>
      <c r="BC1767" s="59" t="n"/>
      <c r="BD1767" s="59" t="n"/>
      <c r="BE1767" s="59" t="n"/>
      <c r="BF1767" s="59" t="n"/>
      <c r="BG1767" s="59" t="n"/>
      <c r="BH1767" s="59" t="n"/>
      <c r="BI1767" s="59" t="n"/>
      <c r="BJ1767" s="59" t="n"/>
      <c r="BK1767" s="59" t="n"/>
      <c r="BL1767" s="59" t="n"/>
      <c r="BM1767" s="59" t="n"/>
      <c r="BN1767" s="59" t="n"/>
      <c r="BO1767" s="59" t="n"/>
      <c r="BP1767" s="59" t="n"/>
      <c r="BQ1767" s="59" t="n"/>
      <c r="BR1767" s="59" t="n"/>
      <c r="BS1767" s="59" t="n"/>
      <c r="BT1767" s="59" t="n"/>
      <c r="BU1767" s="59" t="n"/>
      <c r="BV1767" s="59" t="n"/>
      <c r="BW1767" s="59" t="n"/>
      <c r="BX1767" s="59" t="n"/>
      <c r="BY1767" s="59" t="n"/>
      <c r="BZ1767" s="59" t="n"/>
      <c r="CA1767" s="59" t="n"/>
      <c r="CB1767" s="59" t="n"/>
      <c r="CC1767" s="59" t="n"/>
      <c r="CD1767" s="59" t="n"/>
      <c r="CE1767" s="59" t="n"/>
      <c r="CF1767" s="59" t="n"/>
      <c r="CG1767" s="59" t="n"/>
      <c r="CH1767" s="59" t="n"/>
      <c r="CI1767" s="59" t="n"/>
      <c r="CJ1767" s="59" t="n"/>
      <c r="CK1767" s="59" t="n"/>
      <c r="CL1767" s="59" t="n"/>
      <c r="CM1767" s="59" t="n"/>
      <c r="CN1767" s="59" t="n"/>
      <c r="CO1767" s="59" t="n"/>
      <c r="CP1767" s="59" t="n"/>
      <c r="CQ1767" s="59" t="n"/>
      <c r="CR1767" s="59" t="n"/>
      <c r="CS1767" s="59" t="n"/>
      <c r="CT1767" s="59" t="n"/>
      <c r="CU1767" s="59" t="n"/>
      <c r="CV1767" s="59" t="n"/>
      <c r="CW1767" s="59" t="n"/>
      <c r="CX1767" s="59" t="n"/>
      <c r="CY1767" s="59" t="n"/>
      <c r="CZ1767" s="59" t="n"/>
    </row>
    <row r="1768">
      <c r="D1768" s="59" t="inlineStr">
        <is>
          <t>Ex-Date</t>
        </is>
      </c>
      <c r="E1768" s="59" t="n">
        <v>46275</v>
      </c>
      <c r="F1768" s="59" t="n"/>
      <c r="G1768" s="59" t="n"/>
      <c r="H1768" s="59" t="n"/>
      <c r="I1768" s="59" t="n"/>
      <c r="J1768" s="59" t="n"/>
      <c r="K1768" s="59" t="n"/>
      <c r="L1768" s="59" t="n"/>
      <c r="M1768" s="59" t="n"/>
      <c r="N1768" s="59" t="n"/>
      <c r="O1768" s="59" t="n"/>
      <c r="P1768" s="59" t="n"/>
      <c r="Q1768" s="59" t="n"/>
      <c r="R1768" s="59" t="n"/>
      <c r="S1768" s="59" t="n"/>
      <c r="T1768" s="59" t="n"/>
      <c r="U1768" s="59" t="n"/>
      <c r="V1768" s="59" t="n"/>
      <c r="W1768" s="59" t="n"/>
      <c r="X1768" s="59" t="n"/>
      <c r="Y1768" s="59" t="n"/>
      <c r="Z1768" s="59" t="n"/>
      <c r="AA1768" s="59" t="n"/>
      <c r="AB1768" s="59" t="n"/>
      <c r="AC1768" s="59" t="n"/>
      <c r="AD1768" s="59" t="n"/>
      <c r="AE1768" s="59" t="n"/>
      <c r="AF1768" s="59" t="n"/>
      <c r="AG1768" s="59" t="n"/>
      <c r="AH1768" s="59" t="n"/>
      <c r="AI1768" s="59" t="n"/>
      <c r="AJ1768" s="59" t="n"/>
      <c r="AK1768" s="59" t="n"/>
      <c r="AL1768" s="59" t="n"/>
      <c r="AM1768" s="59" t="n"/>
      <c r="AN1768" s="59" t="n"/>
      <c r="AO1768" s="59" t="n"/>
      <c r="AP1768" s="59" t="n"/>
      <c r="AQ1768" s="59" t="n"/>
      <c r="AR1768" s="59" t="n"/>
      <c r="AS1768" s="59" t="n"/>
      <c r="AT1768" s="59" t="n"/>
      <c r="AU1768" s="59" t="n"/>
      <c r="AV1768" s="59" t="n"/>
      <c r="AW1768" s="59" t="n"/>
      <c r="AX1768" s="59" t="n"/>
      <c r="AY1768" s="59" t="n"/>
      <c r="AZ1768" s="59" t="n"/>
      <c r="BA1768" s="59" t="n"/>
      <c r="BB1768" s="59" t="n"/>
      <c r="BC1768" s="59" t="n"/>
      <c r="BD1768" s="59" t="n"/>
      <c r="BE1768" s="59" t="n"/>
      <c r="BF1768" s="59" t="n"/>
      <c r="BG1768" s="59" t="n"/>
      <c r="BH1768" s="59" t="n"/>
      <c r="BI1768" s="59" t="n"/>
      <c r="BJ1768" s="59" t="n"/>
      <c r="BK1768" s="59" t="n"/>
      <c r="BL1768" s="59" t="n"/>
      <c r="BM1768" s="59" t="n"/>
      <c r="BN1768" s="59" t="n"/>
      <c r="BO1768" s="59" t="n"/>
      <c r="BP1768" s="59" t="n"/>
      <c r="BQ1768" s="59" t="n"/>
      <c r="BR1768" s="59" t="n"/>
      <c r="BS1768" s="59" t="n"/>
      <c r="BT1768" s="59" t="n"/>
      <c r="BU1768" s="59" t="n"/>
      <c r="BV1768" s="59" t="n"/>
      <c r="BW1768" s="59" t="n"/>
      <c r="BX1768" s="59" t="n"/>
      <c r="BY1768" s="59" t="n"/>
      <c r="BZ1768" s="59" t="n"/>
      <c r="CA1768" s="59" t="n"/>
      <c r="CB1768" s="59" t="n"/>
      <c r="CC1768" s="59" t="n"/>
      <c r="CD1768" s="59" t="n"/>
      <c r="CE1768" s="59" t="n"/>
      <c r="CF1768" s="59" t="n"/>
      <c r="CG1768" s="59" t="n"/>
      <c r="CH1768" s="59" t="n"/>
      <c r="CI1768" s="59" t="n"/>
      <c r="CJ1768" s="59" t="n"/>
      <c r="CK1768" s="59" t="n"/>
      <c r="CL1768" s="59" t="n"/>
      <c r="CM1768" s="59" t="n"/>
      <c r="CN1768" s="59" t="n"/>
      <c r="CO1768" s="59" t="n"/>
      <c r="CP1768" s="59" t="n"/>
      <c r="CQ1768" s="59" t="n"/>
      <c r="CR1768" s="59" t="n"/>
      <c r="CS1768" s="59" t="n"/>
      <c r="CT1768" s="59" t="n"/>
      <c r="CU1768" s="59" t="n"/>
      <c r="CV1768" s="59" t="n"/>
      <c r="CW1768" s="59" t="n"/>
      <c r="CX1768" s="59" t="n"/>
      <c r="CY1768" s="59" t="n"/>
      <c r="CZ1768" s="59" t="n"/>
    </row>
    <row r="1769">
      <c r="D1769" s="59" t="inlineStr">
        <is>
          <t>Record Date</t>
        </is>
      </c>
      <c r="E1769" s="59" t="n">
        <v>46276</v>
      </c>
      <c r="F1769" s="59" t="n"/>
      <c r="G1769" s="59" t="n"/>
      <c r="H1769" s="59" t="n"/>
      <c r="I1769" s="59" t="n"/>
      <c r="J1769" s="59" t="n"/>
      <c r="K1769" s="59" t="n"/>
      <c r="L1769" s="59" t="n"/>
      <c r="M1769" s="59" t="n"/>
      <c r="N1769" s="59" t="n"/>
      <c r="O1769" s="59" t="n"/>
      <c r="P1769" s="59" t="n"/>
      <c r="Q1769" s="59" t="n"/>
      <c r="R1769" s="59" t="n"/>
      <c r="S1769" s="59" t="n"/>
      <c r="T1769" s="59" t="n"/>
      <c r="U1769" s="59" t="n"/>
      <c r="V1769" s="59" t="n"/>
      <c r="W1769" s="59" t="n"/>
      <c r="X1769" s="59" t="n"/>
      <c r="Y1769" s="59" t="n"/>
      <c r="Z1769" s="59" t="n"/>
      <c r="AA1769" s="59" t="n"/>
      <c r="AB1769" s="59" t="n"/>
      <c r="AC1769" s="59" t="n"/>
      <c r="AD1769" s="59" t="n"/>
      <c r="AE1769" s="59" t="n"/>
      <c r="AF1769" s="59" t="n"/>
      <c r="AG1769" s="59" t="n"/>
      <c r="AH1769" s="59" t="n"/>
      <c r="AI1769" s="59" t="n"/>
      <c r="AJ1769" s="59" t="n"/>
      <c r="AK1769" s="59" t="n"/>
      <c r="AL1769" s="59" t="n"/>
      <c r="AM1769" s="59" t="n"/>
      <c r="AN1769" s="59" t="n"/>
      <c r="AO1769" s="59" t="n"/>
      <c r="AP1769" s="59" t="n"/>
      <c r="AQ1769" s="59" t="n"/>
      <c r="AR1769" s="59" t="n"/>
      <c r="AS1769" s="59" t="n"/>
      <c r="AT1769" s="59" t="n"/>
      <c r="AU1769" s="59" t="n"/>
      <c r="AV1769" s="59" t="n"/>
      <c r="AW1769" s="59" t="n"/>
      <c r="AX1769" s="59" t="n"/>
      <c r="AY1769" s="59" t="n"/>
      <c r="AZ1769" s="59" t="n"/>
      <c r="BA1769" s="59" t="n"/>
      <c r="BB1769" s="59" t="n"/>
      <c r="BC1769" s="59" t="n"/>
      <c r="BD1769" s="59" t="n"/>
      <c r="BE1769" s="59" t="n"/>
      <c r="BF1769" s="59" t="n"/>
      <c r="BG1769" s="59" t="n"/>
      <c r="BH1769" s="59" t="n"/>
      <c r="BI1769" s="59" t="n"/>
      <c r="BJ1769" s="59" t="n"/>
      <c r="BK1769" s="59" t="n"/>
      <c r="BL1769" s="59" t="n"/>
      <c r="BM1769" s="59" t="n"/>
      <c r="BN1769" s="59" t="n"/>
      <c r="BO1769" s="59" t="n"/>
      <c r="BP1769" s="59" t="n"/>
      <c r="BQ1769" s="59" t="n"/>
      <c r="BR1769" s="59" t="n"/>
      <c r="BS1769" s="59" t="n"/>
      <c r="BT1769" s="59" t="n"/>
      <c r="BU1769" s="59" t="n"/>
      <c r="BV1769" s="59" t="n"/>
      <c r="BW1769" s="59" t="n"/>
      <c r="BX1769" s="59" t="n"/>
      <c r="BY1769" s="59" t="n"/>
      <c r="BZ1769" s="59" t="n"/>
      <c r="CA1769" s="59" t="n"/>
      <c r="CB1769" s="59" t="n"/>
      <c r="CC1769" s="59" t="n"/>
      <c r="CD1769" s="59" t="n"/>
      <c r="CE1769" s="59" t="n"/>
      <c r="CF1769" s="59" t="n"/>
      <c r="CG1769" s="59" t="n"/>
      <c r="CH1769" s="59" t="n"/>
      <c r="CI1769" s="59" t="n"/>
      <c r="CJ1769" s="59" t="n"/>
      <c r="CK1769" s="59" t="n"/>
      <c r="CL1769" s="59" t="n"/>
      <c r="CM1769" s="59" t="n"/>
      <c r="CN1769" s="59" t="n"/>
      <c r="CO1769" s="59" t="n"/>
      <c r="CP1769" s="59" t="n"/>
      <c r="CQ1769" s="59" t="n"/>
      <c r="CR1769" s="59" t="n"/>
      <c r="CS1769" s="59" t="n"/>
      <c r="CT1769" s="59" t="n"/>
      <c r="CU1769" s="59" t="n"/>
      <c r="CV1769" s="59" t="n"/>
      <c r="CW1769" s="59" t="n"/>
      <c r="CX1769" s="59" t="n"/>
      <c r="CY1769" s="59" t="n"/>
      <c r="CZ1769" s="59" t="n"/>
    </row>
    <row r="1770">
      <c r="D1770" s="59" t="inlineStr">
        <is>
          <t>Payable Date</t>
        </is>
      </c>
      <c r="E1770" s="59" t="n">
        <v>46304</v>
      </c>
      <c r="F1770" s="59" t="n"/>
      <c r="G1770" s="59" t="n"/>
      <c r="H1770" s="59" t="n"/>
      <c r="I1770" s="59" t="n"/>
      <c r="J1770" s="59" t="n"/>
      <c r="K1770" s="59" t="n"/>
      <c r="L1770" s="59" t="n"/>
      <c r="M1770" s="59" t="n"/>
      <c r="N1770" s="59" t="n"/>
      <c r="O1770" s="59" t="n"/>
      <c r="P1770" s="59" t="n"/>
      <c r="Q1770" s="59" t="n"/>
      <c r="R1770" s="59" t="n"/>
      <c r="S1770" s="59" t="n"/>
      <c r="T1770" s="59" t="n"/>
      <c r="U1770" s="59" t="n"/>
      <c r="V1770" s="59" t="n"/>
      <c r="W1770" s="59" t="n"/>
      <c r="X1770" s="59" t="n"/>
      <c r="Y1770" s="59" t="n"/>
      <c r="Z1770" s="59" t="n"/>
      <c r="AA1770" s="59" t="n"/>
      <c r="AB1770" s="59" t="n"/>
      <c r="AC1770" s="59" t="n"/>
      <c r="AD1770" s="59" t="n"/>
      <c r="AE1770" s="59" t="n"/>
      <c r="AF1770" s="59" t="n"/>
      <c r="AG1770" s="59" t="n"/>
      <c r="AH1770" s="59" t="n"/>
      <c r="AI1770" s="59" t="n"/>
      <c r="AJ1770" s="59" t="n"/>
      <c r="AK1770" s="59" t="n"/>
      <c r="AL1770" s="59" t="n"/>
      <c r="AM1770" s="59" t="n"/>
      <c r="AN1770" s="59" t="n"/>
      <c r="AO1770" s="59" t="n"/>
      <c r="AP1770" s="59" t="n"/>
      <c r="AQ1770" s="59" t="n"/>
      <c r="AR1770" s="59" t="n"/>
      <c r="AS1770" s="59" t="n"/>
      <c r="AT1770" s="59" t="n"/>
      <c r="AU1770" s="59" t="n"/>
      <c r="AV1770" s="59" t="n"/>
      <c r="AW1770" s="59" t="n"/>
      <c r="AX1770" s="59" t="n"/>
      <c r="AY1770" s="59" t="n"/>
      <c r="AZ1770" s="59" t="n"/>
      <c r="BA1770" s="59" t="n"/>
      <c r="BB1770" s="59" t="n"/>
      <c r="BC1770" s="59" t="n"/>
      <c r="BD1770" s="59" t="n"/>
      <c r="BE1770" s="59" t="n"/>
      <c r="BF1770" s="59" t="n"/>
      <c r="BG1770" s="59" t="n"/>
      <c r="BH1770" s="59" t="n"/>
      <c r="BI1770" s="59" t="n"/>
      <c r="BJ1770" s="59" t="n"/>
      <c r="BK1770" s="59" t="n"/>
      <c r="BL1770" s="59" t="n"/>
      <c r="BM1770" s="59" t="n"/>
      <c r="BN1770" s="59" t="n"/>
      <c r="BO1770" s="59" t="n"/>
      <c r="BP1770" s="59" t="n"/>
      <c r="BQ1770" s="59" t="n"/>
      <c r="BR1770" s="59" t="n"/>
      <c r="BS1770" s="59" t="n"/>
      <c r="BT1770" s="59" t="n"/>
      <c r="BU1770" s="59" t="n"/>
      <c r="BV1770" s="59" t="n"/>
      <c r="BW1770" s="59" t="n"/>
      <c r="BX1770" s="59" t="n"/>
      <c r="BY1770" s="59" t="n"/>
      <c r="BZ1770" s="59" t="n"/>
      <c r="CA1770" s="59" t="n"/>
      <c r="CB1770" s="59" t="n"/>
      <c r="CC1770" s="59" t="n"/>
      <c r="CD1770" s="59" t="n"/>
      <c r="CE1770" s="59" t="n"/>
      <c r="CF1770" s="59" t="n"/>
      <c r="CG1770" s="59" t="n"/>
      <c r="CH1770" s="59" t="n"/>
      <c r="CI1770" s="59" t="n"/>
      <c r="CJ1770" s="59" t="n"/>
      <c r="CK1770" s="59" t="n"/>
      <c r="CL1770" s="59" t="n"/>
      <c r="CM1770" s="59" t="n"/>
      <c r="CN1770" s="59" t="n"/>
      <c r="CO1770" s="59" t="n"/>
      <c r="CP1770" s="59" t="n"/>
      <c r="CQ1770" s="59" t="n"/>
      <c r="CR1770" s="59" t="n"/>
      <c r="CS1770" s="59" t="n"/>
      <c r="CT1770" s="59" t="n"/>
      <c r="CU1770" s="59" t="n"/>
      <c r="CV1770" s="59" t="n"/>
      <c r="CW1770" s="59" t="n"/>
      <c r="CX1770" s="59" t="n"/>
      <c r="CY1770" s="59" t="n"/>
      <c r="CZ1770" s="59" t="n"/>
    </row>
    <row r="1771">
      <c r="D1771" s="107" t="inlineStr">
        <is>
          <t>Dividend Amount</t>
        </is>
      </c>
      <c r="E1771" s="107" t="n">
        <v>0.32</v>
      </c>
      <c r="F1771" s="107" t="n"/>
      <c r="G1771" s="107" t="n"/>
      <c r="H1771" s="107" t="n"/>
      <c r="I1771" s="107" t="n"/>
      <c r="J1771" s="107" t="n"/>
      <c r="K1771" s="107" t="n"/>
      <c r="L1771" s="107" t="n"/>
      <c r="M1771" s="107" t="n"/>
      <c r="N1771" s="107" t="n"/>
      <c r="O1771" s="107" t="n"/>
      <c r="P1771" s="107" t="n"/>
      <c r="Q1771" s="107" t="n"/>
      <c r="R1771" s="107" t="n"/>
      <c r="S1771" s="107" t="n"/>
      <c r="T1771" s="107" t="n"/>
      <c r="U1771" s="107" t="n"/>
      <c r="V1771" s="107" t="n"/>
      <c r="W1771" s="107" t="n"/>
      <c r="X1771" s="107" t="n"/>
      <c r="Y1771" s="107" t="n"/>
      <c r="Z1771" s="107" t="n"/>
      <c r="AA1771" s="107" t="n"/>
      <c r="AB1771" s="107" t="n"/>
      <c r="AC1771" s="107" t="n"/>
      <c r="AD1771" s="107" t="n"/>
      <c r="AE1771" s="107" t="n"/>
      <c r="AF1771" s="107" t="n"/>
      <c r="AG1771" s="107" t="n"/>
      <c r="AH1771" s="107" t="n"/>
      <c r="AI1771" s="107" t="n"/>
      <c r="AJ1771" s="107" t="n"/>
      <c r="AK1771" s="107" t="n"/>
      <c r="AL1771" s="107" t="n"/>
      <c r="AM1771" s="107" t="n"/>
      <c r="AN1771" s="107" t="n"/>
      <c r="AO1771" s="107" t="n"/>
      <c r="AP1771" s="107" t="n"/>
      <c r="AQ1771" s="107" t="n"/>
      <c r="AR1771" s="107" t="n"/>
      <c r="AS1771" s="107" t="n"/>
      <c r="AT1771" s="107" t="n"/>
      <c r="AU1771" s="107" t="n"/>
      <c r="AV1771" s="107" t="n"/>
      <c r="AW1771" s="107" t="n"/>
      <c r="AX1771" s="107" t="n"/>
      <c r="AY1771" s="107" t="n"/>
      <c r="AZ1771" s="107" t="n"/>
      <c r="BA1771" s="107" t="n"/>
      <c r="BB1771" s="107" t="n"/>
      <c r="BC1771" s="107" t="n"/>
      <c r="BD1771" s="107" t="n"/>
      <c r="BE1771" s="107" t="n"/>
      <c r="BF1771" s="107" t="n"/>
      <c r="BG1771" s="107" t="n"/>
      <c r="BH1771" s="107" t="n"/>
      <c r="BI1771" s="107" t="n"/>
      <c r="BJ1771" s="107" t="n"/>
      <c r="BK1771" s="107" t="n"/>
      <c r="BL1771" s="107" t="n"/>
      <c r="BM1771" s="107" t="n"/>
      <c r="BN1771" s="107" t="n"/>
      <c r="BO1771" s="107" t="n"/>
      <c r="BP1771" s="107" t="n"/>
      <c r="BQ1771" s="107" t="n"/>
      <c r="BR1771" s="107" t="n"/>
      <c r="BS1771" s="107" t="n"/>
      <c r="BT1771" s="107" t="n"/>
      <c r="BU1771" s="107" t="n"/>
      <c r="BV1771" s="107" t="n"/>
      <c r="BW1771" s="107" t="n"/>
      <c r="BX1771" s="107" t="n"/>
      <c r="BY1771" s="107" t="n"/>
      <c r="BZ1771" s="107" t="n"/>
      <c r="CA1771" s="107" t="n"/>
      <c r="CB1771" s="107" t="n"/>
      <c r="CC1771" s="107" t="n"/>
      <c r="CD1771" s="107" t="n"/>
      <c r="CE1771" s="107" t="n"/>
      <c r="CF1771" s="107" t="n"/>
      <c r="CG1771" s="107" t="n"/>
      <c r="CH1771" s="107" t="n"/>
      <c r="CI1771" s="107" t="n"/>
      <c r="CJ1771" s="107" t="n"/>
      <c r="CK1771" s="107" t="n"/>
      <c r="CL1771" s="107" t="n"/>
      <c r="CM1771" s="107" t="n"/>
      <c r="CN1771" s="107" t="n"/>
      <c r="CO1771" s="107" t="n"/>
      <c r="CP1771" s="107" t="n"/>
      <c r="CQ1771" s="107" t="n"/>
      <c r="CR1771" s="107" t="n"/>
      <c r="CS1771" s="107" t="n"/>
      <c r="CT1771" s="107" t="n"/>
      <c r="CU1771" s="107" t="n"/>
      <c r="CV1771" s="107" t="n"/>
      <c r="CW1771" s="107" t="n"/>
      <c r="CX1771" s="107" t="n"/>
      <c r="CY1771" s="107" t="n"/>
      <c r="CZ1771" s="107" t="n"/>
    </row>
    <row r="1772">
      <c r="D1772" t="inlineStr">
        <is>
          <t>Dividend Frequency</t>
        </is>
      </c>
      <c r="E1772" t="inlineStr">
        <is>
          <t>Semi-Anl</t>
        </is>
      </c>
    </row>
    <row r="1773">
      <c r="D1773" t="inlineStr">
        <is>
          <t>Dividend Type</t>
        </is>
      </c>
      <c r="E1773" t="inlineStr">
        <is>
          <t>Final</t>
        </is>
      </c>
    </row>
    <row r="1774">
      <c r="A1774" s="2">
        <f>IF($A1767="","","   projections")</f>
        <v/>
      </c>
      <c r="B1774" s="68">
        <f>IF($A1767="",0,COUNT($E1775:$CZ1775))</f>
        <v/>
      </c>
      <c r="C1774" s="69">
        <f>IF($B1774=0,0,MAX($E1775:$CZ1775))</f>
        <v/>
      </c>
      <c r="D1774" s="58">
        <f>_xll.BDS($A1767,'Field Check'!$C$42,"headers=y","startcol=1","endcol=3","dir=h","cols=21;rows=3")</f>
        <v/>
      </c>
      <c r="E1774" s="59" t="n">
        <v>46429</v>
      </c>
      <c r="F1774" s="59" t="n">
        <v>46576</v>
      </c>
      <c r="G1774" s="59" t="n">
        <v>46794</v>
      </c>
      <c r="H1774" s="59" t="n">
        <v>46947</v>
      </c>
      <c r="I1774" s="59" t="n">
        <v>47158</v>
      </c>
      <c r="J1774" s="59" t="n">
        <v>47311</v>
      </c>
      <c r="K1774" s="59" t="n">
        <v>47525</v>
      </c>
      <c r="L1774" s="59" t="n">
        <v>47675</v>
      </c>
      <c r="M1774" s="59" t="n">
        <v>47890</v>
      </c>
      <c r="N1774" s="59" t="n">
        <v>48039</v>
      </c>
      <c r="O1774" s="59" t="n">
        <v>48255</v>
      </c>
      <c r="P1774" s="59" t="n">
        <v>48403</v>
      </c>
      <c r="Q1774" s="59" t="n">
        <v>48621</v>
      </c>
      <c r="R1774" s="59" t="n">
        <v>48774</v>
      </c>
      <c r="S1774" s="59" t="n">
        <v>48985</v>
      </c>
      <c r="T1774" s="59" t="n">
        <v>49138</v>
      </c>
      <c r="U1774" s="59" t="n">
        <v>49349</v>
      </c>
      <c r="V1774" s="59" t="n">
        <v>49509</v>
      </c>
      <c r="W1774" s="59" t="n">
        <v>49713</v>
      </c>
      <c r="X1774" s="59" t="n">
        <v>49873</v>
      </c>
      <c r="Y1774" s="59" t="n"/>
      <c r="Z1774" s="59" t="n"/>
      <c r="AA1774" s="59" t="n"/>
      <c r="AB1774" s="59" t="n"/>
      <c r="AC1774" s="59" t="n"/>
      <c r="AD1774" s="59" t="n"/>
      <c r="AE1774" s="59" t="n"/>
      <c r="AF1774" s="59" t="n"/>
      <c r="AG1774" s="59" t="n"/>
      <c r="AH1774" s="59" t="n"/>
      <c r="AI1774" s="59" t="n"/>
      <c r="AJ1774" s="59" t="n"/>
      <c r="AK1774" s="59" t="n"/>
      <c r="AL1774" s="59" t="n"/>
      <c r="AM1774" s="59" t="n"/>
      <c r="AN1774" s="59" t="n"/>
      <c r="AO1774" s="59" t="n"/>
      <c r="AP1774" s="59" t="n"/>
      <c r="AQ1774" s="59" t="n"/>
      <c r="AR1774" s="59" t="n"/>
      <c r="AS1774" s="59" t="n"/>
      <c r="AT1774" s="59" t="n"/>
      <c r="AU1774" s="59" t="n"/>
      <c r="AV1774" s="59" t="n"/>
      <c r="AW1774" s="59" t="n"/>
      <c r="AX1774" s="59" t="n"/>
      <c r="AY1774" s="59" t="n"/>
      <c r="AZ1774" s="59" t="n"/>
      <c r="BA1774" s="59" t="n"/>
      <c r="BB1774" s="59" t="n"/>
      <c r="BC1774" s="59" t="n"/>
      <c r="BD1774" s="59" t="n"/>
      <c r="BE1774" s="59" t="n"/>
      <c r="BF1774" s="59" t="n"/>
      <c r="BG1774" s="59" t="n"/>
      <c r="BH1774" s="59" t="n"/>
      <c r="BI1774" s="59" t="n"/>
      <c r="BJ1774" s="59" t="n"/>
      <c r="BK1774" s="59" t="n"/>
      <c r="BL1774" s="59" t="n"/>
      <c r="BM1774" s="59" t="n"/>
      <c r="BN1774" s="59" t="n"/>
      <c r="BO1774" s="59" t="n"/>
      <c r="BP1774" s="59" t="n"/>
      <c r="BQ1774" s="59" t="n"/>
      <c r="BR1774" s="59" t="n"/>
      <c r="BS1774" s="59" t="n"/>
      <c r="BT1774" s="59" t="n"/>
      <c r="BU1774" s="59" t="n"/>
      <c r="BV1774" s="59" t="n"/>
      <c r="BW1774" s="59" t="n"/>
      <c r="BX1774" s="59" t="n"/>
      <c r="BY1774" s="59" t="n"/>
      <c r="BZ1774" s="59" t="n"/>
      <c r="CA1774" s="59" t="n"/>
      <c r="CB1774" s="59" t="n"/>
      <c r="CC1774" s="59" t="n"/>
      <c r="CD1774" s="59" t="n"/>
      <c r="CE1774" s="59" t="n"/>
      <c r="CF1774" s="59" t="n"/>
      <c r="CG1774" s="59" t="n"/>
      <c r="CH1774" s="59" t="n"/>
      <c r="CI1774" s="59" t="n"/>
      <c r="CJ1774" s="59" t="n"/>
      <c r="CK1774" s="59" t="n"/>
      <c r="CL1774" s="59" t="n"/>
      <c r="CM1774" s="59" t="n"/>
      <c r="CN1774" s="59" t="n"/>
      <c r="CO1774" s="59" t="n"/>
      <c r="CP1774" s="59" t="n"/>
      <c r="CQ1774" s="59" t="n"/>
      <c r="CR1774" s="59" t="n"/>
      <c r="CS1774" s="59" t="n"/>
      <c r="CT1774" s="59" t="n"/>
      <c r="CU1774" s="59" t="n"/>
      <c r="CV1774" s="59" t="n"/>
      <c r="CW1774" s="59" t="n"/>
      <c r="CX1774" s="59" t="n"/>
      <c r="CY1774" s="59" t="n"/>
      <c r="CZ1774" s="59" t="n"/>
    </row>
    <row r="1775">
      <c r="D1775" s="59" t="inlineStr">
        <is>
          <t>Ex-Date</t>
        </is>
      </c>
      <c r="E1775" s="59" t="n">
        <v>46456</v>
      </c>
      <c r="F1775" s="59" t="n">
        <v>46615</v>
      </c>
      <c r="G1775" s="59" t="n">
        <v>46822</v>
      </c>
      <c r="H1775" s="59" t="n">
        <v>46986</v>
      </c>
      <c r="I1775" s="59" t="n">
        <v>47186</v>
      </c>
      <c r="J1775" s="59" t="n">
        <v>47350</v>
      </c>
      <c r="K1775" s="59" t="n">
        <v>47550</v>
      </c>
      <c r="L1775" s="59" t="n">
        <v>47714</v>
      </c>
      <c r="M1775" s="59" t="n">
        <v>47917</v>
      </c>
      <c r="N1775" s="59" t="n">
        <v>48078</v>
      </c>
      <c r="O1775" s="59" t="n">
        <v>48283</v>
      </c>
      <c r="P1775" s="59" t="n">
        <v>48442</v>
      </c>
      <c r="Q1775" s="59" t="n">
        <v>48648</v>
      </c>
      <c r="R1775" s="59" t="n">
        <v>48813</v>
      </c>
      <c r="S1775" s="59" t="n">
        <v>49013</v>
      </c>
      <c r="T1775" s="59" t="n">
        <v>49177</v>
      </c>
      <c r="U1775" s="59" t="n">
        <v>49377</v>
      </c>
      <c r="V1775" s="59" t="n">
        <v>49548</v>
      </c>
      <c r="W1775" s="59" t="n">
        <v>49741</v>
      </c>
      <c r="X1775" s="59" t="n">
        <v>49912</v>
      </c>
      <c r="Y1775" s="59" t="n"/>
      <c r="Z1775" s="59" t="n"/>
      <c r="AA1775" s="59" t="n"/>
      <c r="AB1775" s="59" t="n"/>
      <c r="AC1775" s="59" t="n"/>
      <c r="AD1775" s="59" t="n"/>
      <c r="AE1775" s="59" t="n"/>
      <c r="AF1775" s="59" t="n"/>
      <c r="AG1775" s="59" t="n"/>
      <c r="AH1775" s="59" t="n"/>
      <c r="AI1775" s="59" t="n"/>
      <c r="AJ1775" s="59" t="n"/>
      <c r="AK1775" s="59" t="n"/>
      <c r="AL1775" s="59" t="n"/>
      <c r="AM1775" s="59" t="n"/>
      <c r="AN1775" s="59" t="n"/>
      <c r="AO1775" s="59" t="n"/>
      <c r="AP1775" s="59" t="n"/>
      <c r="AQ1775" s="59" t="n"/>
      <c r="AR1775" s="59" t="n"/>
      <c r="AS1775" s="59" t="n"/>
      <c r="AT1775" s="59" t="n"/>
      <c r="AU1775" s="59" t="n"/>
      <c r="AV1775" s="59" t="n"/>
      <c r="AW1775" s="59" t="n"/>
      <c r="AX1775" s="59" t="n"/>
      <c r="AY1775" s="59" t="n"/>
      <c r="AZ1775" s="59" t="n"/>
      <c r="BA1775" s="59" t="n"/>
      <c r="BB1775" s="59" t="n"/>
      <c r="BC1775" s="59" t="n"/>
      <c r="BD1775" s="59" t="n"/>
      <c r="BE1775" s="59" t="n"/>
      <c r="BF1775" s="59" t="n"/>
      <c r="BG1775" s="59" t="n"/>
      <c r="BH1775" s="59" t="n"/>
      <c r="BI1775" s="59" t="n"/>
      <c r="BJ1775" s="59" t="n"/>
      <c r="BK1775" s="59" t="n"/>
      <c r="BL1775" s="59" t="n"/>
      <c r="BM1775" s="59" t="n"/>
      <c r="BN1775" s="59" t="n"/>
      <c r="BO1775" s="59" t="n"/>
      <c r="BP1775" s="59" t="n"/>
      <c r="BQ1775" s="59" t="n"/>
      <c r="BR1775" s="59" t="n"/>
      <c r="BS1775" s="59" t="n"/>
      <c r="BT1775" s="59" t="n"/>
      <c r="BU1775" s="59" t="n"/>
      <c r="BV1775" s="59" t="n"/>
      <c r="BW1775" s="59" t="n"/>
      <c r="BX1775" s="59" t="n"/>
      <c r="BY1775" s="59" t="n"/>
      <c r="BZ1775" s="59" t="n"/>
      <c r="CA1775" s="59" t="n"/>
      <c r="CB1775" s="59" t="n"/>
      <c r="CC1775" s="59" t="n"/>
      <c r="CD1775" s="59" t="n"/>
      <c r="CE1775" s="59" t="n"/>
      <c r="CF1775" s="59" t="n"/>
      <c r="CG1775" s="59" t="n"/>
      <c r="CH1775" s="59" t="n"/>
      <c r="CI1775" s="59" t="n"/>
      <c r="CJ1775" s="59" t="n"/>
      <c r="CK1775" s="59" t="n"/>
      <c r="CL1775" s="59" t="n"/>
      <c r="CM1775" s="59" t="n"/>
      <c r="CN1775" s="59" t="n"/>
      <c r="CO1775" s="59" t="n"/>
      <c r="CP1775" s="59" t="n"/>
      <c r="CQ1775" s="59" t="n"/>
      <c r="CR1775" s="59" t="n"/>
      <c r="CS1775" s="59" t="n"/>
      <c r="CT1775" s="59" t="n"/>
      <c r="CU1775" s="59" t="n"/>
      <c r="CV1775" s="59" t="n"/>
      <c r="CW1775" s="59" t="n"/>
      <c r="CX1775" s="59" t="n"/>
      <c r="CY1775" s="59" t="n"/>
      <c r="CZ1775" s="59" t="n"/>
    </row>
    <row r="1776">
      <c r="D1776" s="107" t="inlineStr">
        <is>
          <t>Amount Per Share</t>
        </is>
      </c>
      <c r="E1776" s="107" t="n">
        <v>0.32</v>
      </c>
      <c r="F1776" s="107" t="n">
        <v>0.32</v>
      </c>
      <c r="G1776" s="107" t="n">
        <v>0.33</v>
      </c>
      <c r="H1776" s="107" t="n">
        <v>0.33</v>
      </c>
      <c r="I1776" s="107" t="n">
        <v>0.35</v>
      </c>
      <c r="J1776" s="107" t="n">
        <v>0.35</v>
      </c>
      <c r="K1776" s="107" t="n">
        <v>0.35</v>
      </c>
      <c r="L1776" s="107" t="n">
        <v>0.35</v>
      </c>
      <c r="M1776" s="107" t="n">
        <v>0.36</v>
      </c>
      <c r="N1776" s="107" t="n">
        <v>0.36</v>
      </c>
      <c r="O1776" s="107" t="n">
        <v>0.36</v>
      </c>
      <c r="P1776" s="107" t="n">
        <v>0.36</v>
      </c>
      <c r="Q1776" s="107" t="n">
        <v>0.36</v>
      </c>
      <c r="R1776" s="107" t="n">
        <v>0.36</v>
      </c>
      <c r="S1776" s="107" t="n">
        <v>0.36</v>
      </c>
      <c r="T1776" s="107" t="n">
        <v>0.36</v>
      </c>
      <c r="U1776" s="107" t="n">
        <v>0.36</v>
      </c>
      <c r="V1776" s="107" t="n">
        <v>0.36</v>
      </c>
      <c r="W1776" s="107" t="n">
        <v>0.36</v>
      </c>
      <c r="X1776" s="107" t="n">
        <v>0.36</v>
      </c>
      <c r="Y1776" s="107" t="n"/>
      <c r="Z1776" s="107" t="n"/>
      <c r="AA1776" s="107" t="n"/>
      <c r="AB1776" s="107" t="n"/>
      <c r="AC1776" s="107" t="n"/>
      <c r="AD1776" s="107" t="n"/>
      <c r="AE1776" s="107" t="n"/>
      <c r="AF1776" s="107" t="n"/>
      <c r="AG1776" s="107" t="n"/>
      <c r="AH1776" s="107" t="n"/>
      <c r="AI1776" s="107" t="n"/>
      <c r="AJ1776" s="107" t="n"/>
      <c r="AK1776" s="107" t="n"/>
      <c r="AL1776" s="107" t="n"/>
      <c r="AM1776" s="107" t="n"/>
      <c r="AN1776" s="107" t="n"/>
      <c r="AO1776" s="107" t="n"/>
      <c r="AP1776" s="107" t="n"/>
      <c r="AQ1776" s="107" t="n"/>
      <c r="AR1776" s="107" t="n"/>
      <c r="AS1776" s="107" t="n"/>
      <c r="AT1776" s="107" t="n"/>
      <c r="AU1776" s="107" t="n"/>
      <c r="AV1776" s="107" t="n"/>
      <c r="AW1776" s="107" t="n"/>
      <c r="AX1776" s="107" t="n"/>
      <c r="AY1776" s="107" t="n"/>
      <c r="AZ1776" s="107" t="n"/>
      <c r="BA1776" s="107" t="n"/>
      <c r="BB1776" s="107" t="n"/>
      <c r="BC1776" s="107" t="n"/>
      <c r="BD1776" s="107" t="n"/>
      <c r="BE1776" s="107" t="n"/>
      <c r="BF1776" s="107" t="n"/>
      <c r="BG1776" s="107" t="n"/>
      <c r="BH1776" s="107" t="n"/>
      <c r="BI1776" s="107" t="n"/>
      <c r="BJ1776" s="107" t="n"/>
      <c r="BK1776" s="107" t="n"/>
      <c r="BL1776" s="107" t="n"/>
      <c r="BM1776" s="107" t="n"/>
      <c r="BN1776" s="107" t="n"/>
      <c r="BO1776" s="107" t="n"/>
      <c r="BP1776" s="107" t="n"/>
      <c r="BQ1776" s="107" t="n"/>
      <c r="BR1776" s="107" t="n"/>
      <c r="BS1776" s="107" t="n"/>
      <c r="BT1776" s="107" t="n"/>
      <c r="BU1776" s="107" t="n"/>
      <c r="BV1776" s="107" t="n"/>
      <c r="BW1776" s="107" t="n"/>
      <c r="BX1776" s="107" t="n"/>
      <c r="BY1776" s="107" t="n"/>
      <c r="BZ1776" s="107" t="n"/>
      <c r="CA1776" s="107" t="n"/>
      <c r="CB1776" s="107" t="n"/>
      <c r="CC1776" s="107" t="n"/>
      <c r="CD1776" s="107" t="n"/>
      <c r="CE1776" s="107" t="n"/>
      <c r="CF1776" s="107" t="n"/>
      <c r="CG1776" s="107" t="n"/>
      <c r="CH1776" s="107" t="n"/>
      <c r="CI1776" s="107" t="n"/>
      <c r="CJ1776" s="107" t="n"/>
      <c r="CK1776" s="107" t="n"/>
      <c r="CL1776" s="107" t="n"/>
      <c r="CM1776" s="107" t="n"/>
      <c r="CN1776" s="107" t="n"/>
      <c r="CO1776" s="107" t="n"/>
      <c r="CP1776" s="107" t="n"/>
      <c r="CQ1776" s="107" t="n"/>
      <c r="CR1776" s="107" t="n"/>
      <c r="CS1776" s="107" t="n"/>
      <c r="CT1776" s="107" t="n"/>
      <c r="CU1776" s="107" t="n"/>
      <c r="CV1776" s="107" t="n"/>
      <c r="CW1776" s="107" t="n"/>
      <c r="CX1776" s="107" t="n"/>
      <c r="CY1776" s="107" t="n"/>
      <c r="CZ1776" s="107" t="n"/>
    </row>
    <row r="1778">
      <c r="A1778" s="126">
        <f>IF('AS51'!$C$167="","",'AS51'!$C$167)</f>
        <v/>
      </c>
      <c r="B1778" s="68">
        <f>IF($A1778="",0,COUNT($E1779:$CZ1779))</f>
        <v/>
      </c>
      <c r="C1778" s="69">
        <f>IF($B1778=0,0,MAX($E1779:$CZ1779))</f>
        <v/>
      </c>
      <c r="D1778" s="58">
        <f>_xll.BDS($A1778,'Field Check'!$C$44,"headers=y","startcol=1","endcol=7","dir=h","DVD_START_DT",'Field Check'!$C$59,"DVD_END_DT",'Field Check'!$D$59)</f>
        <v/>
      </c>
      <c r="E1778" s="59" t="n"/>
      <c r="F1778" s="59" t="n"/>
      <c r="G1778" s="59" t="n"/>
      <c r="H1778" s="59" t="n"/>
      <c r="I1778" s="59" t="n"/>
      <c r="J1778" s="59" t="n"/>
      <c r="K1778" s="59" t="n"/>
      <c r="L1778" s="59" t="n"/>
      <c r="M1778" s="59" t="n"/>
      <c r="N1778" s="59" t="n"/>
      <c r="O1778" s="59" t="n"/>
      <c r="P1778" s="59" t="n"/>
      <c r="Q1778" s="59" t="n"/>
      <c r="R1778" s="59" t="n"/>
      <c r="S1778" s="59" t="n"/>
      <c r="T1778" s="59" t="n"/>
      <c r="U1778" s="59" t="n"/>
      <c r="V1778" s="59" t="n"/>
      <c r="W1778" s="59" t="n"/>
      <c r="X1778" s="59" t="n"/>
      <c r="Y1778" s="59" t="n"/>
      <c r="Z1778" s="59" t="n"/>
      <c r="AA1778" s="59" t="n"/>
      <c r="AB1778" s="59" t="n"/>
      <c r="AC1778" s="59" t="n"/>
      <c r="AD1778" s="59" t="n"/>
      <c r="AE1778" s="59" t="n"/>
      <c r="AF1778" s="59" t="n"/>
      <c r="AG1778" s="59" t="n"/>
      <c r="AH1778" s="59" t="n"/>
      <c r="AI1778" s="59" t="n"/>
      <c r="AJ1778" s="59" t="n"/>
      <c r="AK1778" s="59" t="n"/>
      <c r="AL1778" s="59" t="n"/>
      <c r="AM1778" s="59" t="n"/>
      <c r="AN1778" s="59" t="n"/>
      <c r="AO1778" s="59" t="n"/>
      <c r="AP1778" s="59" t="n"/>
      <c r="AQ1778" s="59" t="n"/>
      <c r="AR1778" s="59" t="n"/>
      <c r="AS1778" s="59" t="n"/>
      <c r="AT1778" s="59" t="n"/>
      <c r="AU1778" s="59" t="n"/>
      <c r="AV1778" s="59" t="n"/>
      <c r="AW1778" s="59" t="n"/>
      <c r="AX1778" s="59" t="n"/>
      <c r="AY1778" s="59" t="n"/>
      <c r="AZ1778" s="59" t="n"/>
      <c r="BA1778" s="59" t="n"/>
      <c r="BB1778" s="59" t="n"/>
      <c r="BC1778" s="59" t="n"/>
      <c r="BD1778" s="59" t="n"/>
      <c r="BE1778" s="59" t="n"/>
      <c r="BF1778" s="59" t="n"/>
      <c r="BG1778" s="59" t="n"/>
      <c r="BH1778" s="59" t="n"/>
      <c r="BI1778" s="59" t="n"/>
      <c r="BJ1778" s="59" t="n"/>
      <c r="BK1778" s="59" t="n"/>
      <c r="BL1778" s="59" t="n"/>
      <c r="BM1778" s="59" t="n"/>
      <c r="BN1778" s="59" t="n"/>
      <c r="BO1778" s="59" t="n"/>
      <c r="BP1778" s="59" t="n"/>
      <c r="BQ1778" s="59" t="n"/>
      <c r="BR1778" s="59" t="n"/>
      <c r="BS1778" s="59" t="n"/>
      <c r="BT1778" s="59" t="n"/>
      <c r="BU1778" s="59" t="n"/>
      <c r="BV1778" s="59" t="n"/>
      <c r="BW1778" s="59" t="n"/>
      <c r="BX1778" s="59" t="n"/>
      <c r="BY1778" s="59" t="n"/>
      <c r="BZ1778" s="59" t="n"/>
      <c r="CA1778" s="59" t="n"/>
      <c r="CB1778" s="59" t="n"/>
      <c r="CC1778" s="59" t="n"/>
      <c r="CD1778" s="59" t="n"/>
      <c r="CE1778" s="59" t="n"/>
      <c r="CF1778" s="59" t="n"/>
      <c r="CG1778" s="59" t="n"/>
      <c r="CH1778" s="59" t="n"/>
      <c r="CI1778" s="59" t="n"/>
      <c r="CJ1778" s="59" t="n"/>
      <c r="CK1778" s="59" t="n"/>
      <c r="CL1778" s="59" t="n"/>
      <c r="CM1778" s="59" t="n"/>
      <c r="CN1778" s="59" t="n"/>
      <c r="CO1778" s="59" t="n"/>
      <c r="CP1778" s="59" t="n"/>
      <c r="CQ1778" s="59" t="n"/>
      <c r="CR1778" s="59" t="n"/>
      <c r="CS1778" s="59" t="n"/>
      <c r="CT1778" s="59" t="n"/>
      <c r="CU1778" s="59" t="n"/>
      <c r="CV1778" s="59" t="n"/>
      <c r="CW1778" s="59" t="n"/>
      <c r="CX1778" s="59" t="n"/>
      <c r="CY1778" s="59" t="n"/>
      <c r="CZ1778" s="59" t="n"/>
    </row>
    <row r="1779">
      <c r="D1779" s="59" t="n"/>
      <c r="E1779" s="59" t="n"/>
      <c r="F1779" s="59" t="n"/>
      <c r="G1779" s="59" t="n"/>
      <c r="H1779" s="59" t="n"/>
      <c r="I1779" s="59" t="n"/>
      <c r="J1779" s="59" t="n"/>
      <c r="K1779" s="59" t="n"/>
      <c r="L1779" s="59" t="n"/>
      <c r="M1779" s="59" t="n"/>
      <c r="N1779" s="59" t="n"/>
      <c r="O1779" s="59" t="n"/>
      <c r="P1779" s="59" t="n"/>
      <c r="Q1779" s="59" t="n"/>
      <c r="R1779" s="59" t="n"/>
      <c r="S1779" s="59" t="n"/>
      <c r="T1779" s="59" t="n"/>
      <c r="U1779" s="59" t="n"/>
      <c r="V1779" s="59" t="n"/>
      <c r="W1779" s="59" t="n"/>
      <c r="X1779" s="59" t="n"/>
      <c r="Y1779" s="59" t="n"/>
      <c r="Z1779" s="59" t="n"/>
      <c r="AA1779" s="59" t="n"/>
      <c r="AB1779" s="59" t="n"/>
      <c r="AC1779" s="59" t="n"/>
      <c r="AD1779" s="59" t="n"/>
      <c r="AE1779" s="59" t="n"/>
      <c r="AF1779" s="59" t="n"/>
      <c r="AG1779" s="59" t="n"/>
      <c r="AH1779" s="59" t="n"/>
      <c r="AI1779" s="59" t="n"/>
      <c r="AJ1779" s="59" t="n"/>
      <c r="AK1779" s="59" t="n"/>
      <c r="AL1779" s="59" t="n"/>
      <c r="AM1779" s="59" t="n"/>
      <c r="AN1779" s="59" t="n"/>
      <c r="AO1779" s="59" t="n"/>
      <c r="AP1779" s="59" t="n"/>
      <c r="AQ1779" s="59" t="n"/>
      <c r="AR1779" s="59" t="n"/>
      <c r="AS1779" s="59" t="n"/>
      <c r="AT1779" s="59" t="n"/>
      <c r="AU1779" s="59" t="n"/>
      <c r="AV1779" s="59" t="n"/>
      <c r="AW1779" s="59" t="n"/>
      <c r="AX1779" s="59" t="n"/>
      <c r="AY1779" s="59" t="n"/>
      <c r="AZ1779" s="59" t="n"/>
      <c r="BA1779" s="59" t="n"/>
      <c r="BB1779" s="59" t="n"/>
      <c r="BC1779" s="59" t="n"/>
      <c r="BD1779" s="59" t="n"/>
      <c r="BE1779" s="59" t="n"/>
      <c r="BF1779" s="59" t="n"/>
      <c r="BG1779" s="59" t="n"/>
      <c r="BH1779" s="59" t="n"/>
      <c r="BI1779" s="59" t="n"/>
      <c r="BJ1779" s="59" t="n"/>
      <c r="BK1779" s="59" t="n"/>
      <c r="BL1779" s="59" t="n"/>
      <c r="BM1779" s="59" t="n"/>
      <c r="BN1779" s="59" t="n"/>
      <c r="BO1779" s="59" t="n"/>
      <c r="BP1779" s="59" t="n"/>
      <c r="BQ1779" s="59" t="n"/>
      <c r="BR1779" s="59" t="n"/>
      <c r="BS1779" s="59" t="n"/>
      <c r="BT1779" s="59" t="n"/>
      <c r="BU1779" s="59" t="n"/>
      <c r="BV1779" s="59" t="n"/>
      <c r="BW1779" s="59" t="n"/>
      <c r="BX1779" s="59" t="n"/>
      <c r="BY1779" s="59" t="n"/>
      <c r="BZ1779" s="59" t="n"/>
      <c r="CA1779" s="59" t="n"/>
      <c r="CB1779" s="59" t="n"/>
      <c r="CC1779" s="59" t="n"/>
      <c r="CD1779" s="59" t="n"/>
      <c r="CE1779" s="59" t="n"/>
      <c r="CF1779" s="59" t="n"/>
      <c r="CG1779" s="59" t="n"/>
      <c r="CH1779" s="59" t="n"/>
      <c r="CI1779" s="59" t="n"/>
      <c r="CJ1779" s="59" t="n"/>
      <c r="CK1779" s="59" t="n"/>
      <c r="CL1779" s="59" t="n"/>
      <c r="CM1779" s="59" t="n"/>
      <c r="CN1779" s="59" t="n"/>
      <c r="CO1779" s="59" t="n"/>
      <c r="CP1779" s="59" t="n"/>
      <c r="CQ1779" s="59" t="n"/>
      <c r="CR1779" s="59" t="n"/>
      <c r="CS1779" s="59" t="n"/>
      <c r="CT1779" s="59" t="n"/>
      <c r="CU1779" s="59" t="n"/>
      <c r="CV1779" s="59" t="n"/>
      <c r="CW1779" s="59" t="n"/>
      <c r="CX1779" s="59" t="n"/>
      <c r="CY1779" s="59" t="n"/>
      <c r="CZ1779" s="59" t="n"/>
    </row>
    <row r="1780">
      <c r="D1780" s="59" t="n"/>
      <c r="E1780" s="59" t="n"/>
      <c r="F1780" s="59" t="n"/>
      <c r="G1780" s="59" t="n"/>
      <c r="H1780" s="59" t="n"/>
      <c r="I1780" s="59" t="n"/>
      <c r="J1780" s="59" t="n"/>
      <c r="K1780" s="59" t="n"/>
      <c r="L1780" s="59" t="n"/>
      <c r="M1780" s="59" t="n"/>
      <c r="N1780" s="59" t="n"/>
      <c r="O1780" s="59" t="n"/>
      <c r="P1780" s="59" t="n"/>
      <c r="Q1780" s="59" t="n"/>
      <c r="R1780" s="59" t="n"/>
      <c r="S1780" s="59" t="n"/>
      <c r="T1780" s="59" t="n"/>
      <c r="U1780" s="59" t="n"/>
      <c r="V1780" s="59" t="n"/>
      <c r="W1780" s="59" t="n"/>
      <c r="X1780" s="59" t="n"/>
      <c r="Y1780" s="59" t="n"/>
      <c r="Z1780" s="59" t="n"/>
      <c r="AA1780" s="59" t="n"/>
      <c r="AB1780" s="59" t="n"/>
      <c r="AC1780" s="59" t="n"/>
      <c r="AD1780" s="59" t="n"/>
      <c r="AE1780" s="59" t="n"/>
      <c r="AF1780" s="59" t="n"/>
      <c r="AG1780" s="59" t="n"/>
      <c r="AH1780" s="59" t="n"/>
      <c r="AI1780" s="59" t="n"/>
      <c r="AJ1780" s="59" t="n"/>
      <c r="AK1780" s="59" t="n"/>
      <c r="AL1780" s="59" t="n"/>
      <c r="AM1780" s="59" t="n"/>
      <c r="AN1780" s="59" t="n"/>
      <c r="AO1780" s="59" t="n"/>
      <c r="AP1780" s="59" t="n"/>
      <c r="AQ1780" s="59" t="n"/>
      <c r="AR1780" s="59" t="n"/>
      <c r="AS1780" s="59" t="n"/>
      <c r="AT1780" s="59" t="n"/>
      <c r="AU1780" s="59" t="n"/>
      <c r="AV1780" s="59" t="n"/>
      <c r="AW1780" s="59" t="n"/>
      <c r="AX1780" s="59" t="n"/>
      <c r="AY1780" s="59" t="n"/>
      <c r="AZ1780" s="59" t="n"/>
      <c r="BA1780" s="59" t="n"/>
      <c r="BB1780" s="59" t="n"/>
      <c r="BC1780" s="59" t="n"/>
      <c r="BD1780" s="59" t="n"/>
      <c r="BE1780" s="59" t="n"/>
      <c r="BF1780" s="59" t="n"/>
      <c r="BG1780" s="59" t="n"/>
      <c r="BH1780" s="59" t="n"/>
      <c r="BI1780" s="59" t="n"/>
      <c r="BJ1780" s="59" t="n"/>
      <c r="BK1780" s="59" t="n"/>
      <c r="BL1780" s="59" t="n"/>
      <c r="BM1780" s="59" t="n"/>
      <c r="BN1780" s="59" t="n"/>
      <c r="BO1780" s="59" t="n"/>
      <c r="BP1780" s="59" t="n"/>
      <c r="BQ1780" s="59" t="n"/>
      <c r="BR1780" s="59" t="n"/>
      <c r="BS1780" s="59" t="n"/>
      <c r="BT1780" s="59" t="n"/>
      <c r="BU1780" s="59" t="n"/>
      <c r="BV1780" s="59" t="n"/>
      <c r="BW1780" s="59" t="n"/>
      <c r="BX1780" s="59" t="n"/>
      <c r="BY1780" s="59" t="n"/>
      <c r="BZ1780" s="59" t="n"/>
      <c r="CA1780" s="59" t="n"/>
      <c r="CB1780" s="59" t="n"/>
      <c r="CC1780" s="59" t="n"/>
      <c r="CD1780" s="59" t="n"/>
      <c r="CE1780" s="59" t="n"/>
      <c r="CF1780" s="59" t="n"/>
      <c r="CG1780" s="59" t="n"/>
      <c r="CH1780" s="59" t="n"/>
      <c r="CI1780" s="59" t="n"/>
      <c r="CJ1780" s="59" t="n"/>
      <c r="CK1780" s="59" t="n"/>
      <c r="CL1780" s="59" t="n"/>
      <c r="CM1780" s="59" t="n"/>
      <c r="CN1780" s="59" t="n"/>
      <c r="CO1780" s="59" t="n"/>
      <c r="CP1780" s="59" t="n"/>
      <c r="CQ1780" s="59" t="n"/>
      <c r="CR1780" s="59" t="n"/>
      <c r="CS1780" s="59" t="n"/>
      <c r="CT1780" s="59" t="n"/>
      <c r="CU1780" s="59" t="n"/>
      <c r="CV1780" s="59" t="n"/>
      <c r="CW1780" s="59" t="n"/>
      <c r="CX1780" s="59" t="n"/>
      <c r="CY1780" s="59" t="n"/>
      <c r="CZ1780" s="59" t="n"/>
    </row>
    <row r="1781">
      <c r="D1781" s="59" t="n"/>
      <c r="E1781" s="59" t="n"/>
      <c r="F1781" s="59" t="n"/>
      <c r="G1781" s="59" t="n"/>
      <c r="H1781" s="59" t="n"/>
      <c r="I1781" s="59" t="n"/>
      <c r="J1781" s="59" t="n"/>
      <c r="K1781" s="59" t="n"/>
      <c r="L1781" s="59" t="n"/>
      <c r="M1781" s="59" t="n"/>
      <c r="N1781" s="59" t="n"/>
      <c r="O1781" s="59" t="n"/>
      <c r="P1781" s="59" t="n"/>
      <c r="Q1781" s="59" t="n"/>
      <c r="R1781" s="59" t="n"/>
      <c r="S1781" s="59" t="n"/>
      <c r="T1781" s="59" t="n"/>
      <c r="U1781" s="59" t="n"/>
      <c r="V1781" s="59" t="n"/>
      <c r="W1781" s="59" t="n"/>
      <c r="X1781" s="59" t="n"/>
      <c r="Y1781" s="59" t="n"/>
      <c r="Z1781" s="59" t="n"/>
      <c r="AA1781" s="59" t="n"/>
      <c r="AB1781" s="59" t="n"/>
      <c r="AC1781" s="59" t="n"/>
      <c r="AD1781" s="59" t="n"/>
      <c r="AE1781" s="59" t="n"/>
      <c r="AF1781" s="59" t="n"/>
      <c r="AG1781" s="59" t="n"/>
      <c r="AH1781" s="59" t="n"/>
      <c r="AI1781" s="59" t="n"/>
      <c r="AJ1781" s="59" t="n"/>
      <c r="AK1781" s="59" t="n"/>
      <c r="AL1781" s="59" t="n"/>
      <c r="AM1781" s="59" t="n"/>
      <c r="AN1781" s="59" t="n"/>
      <c r="AO1781" s="59" t="n"/>
      <c r="AP1781" s="59" t="n"/>
      <c r="AQ1781" s="59" t="n"/>
      <c r="AR1781" s="59" t="n"/>
      <c r="AS1781" s="59" t="n"/>
      <c r="AT1781" s="59" t="n"/>
      <c r="AU1781" s="59" t="n"/>
      <c r="AV1781" s="59" t="n"/>
      <c r="AW1781" s="59" t="n"/>
      <c r="AX1781" s="59" t="n"/>
      <c r="AY1781" s="59" t="n"/>
      <c r="AZ1781" s="59" t="n"/>
      <c r="BA1781" s="59" t="n"/>
      <c r="BB1781" s="59" t="n"/>
      <c r="BC1781" s="59" t="n"/>
      <c r="BD1781" s="59" t="n"/>
      <c r="BE1781" s="59" t="n"/>
      <c r="BF1781" s="59" t="n"/>
      <c r="BG1781" s="59" t="n"/>
      <c r="BH1781" s="59" t="n"/>
      <c r="BI1781" s="59" t="n"/>
      <c r="BJ1781" s="59" t="n"/>
      <c r="BK1781" s="59" t="n"/>
      <c r="BL1781" s="59" t="n"/>
      <c r="BM1781" s="59" t="n"/>
      <c r="BN1781" s="59" t="n"/>
      <c r="BO1781" s="59" t="n"/>
      <c r="BP1781" s="59" t="n"/>
      <c r="BQ1781" s="59" t="n"/>
      <c r="BR1781" s="59" t="n"/>
      <c r="BS1781" s="59" t="n"/>
      <c r="BT1781" s="59" t="n"/>
      <c r="BU1781" s="59" t="n"/>
      <c r="BV1781" s="59" t="n"/>
      <c r="BW1781" s="59" t="n"/>
      <c r="BX1781" s="59" t="n"/>
      <c r="BY1781" s="59" t="n"/>
      <c r="BZ1781" s="59" t="n"/>
      <c r="CA1781" s="59" t="n"/>
      <c r="CB1781" s="59" t="n"/>
      <c r="CC1781" s="59" t="n"/>
      <c r="CD1781" s="59" t="n"/>
      <c r="CE1781" s="59" t="n"/>
      <c r="CF1781" s="59" t="n"/>
      <c r="CG1781" s="59" t="n"/>
      <c r="CH1781" s="59" t="n"/>
      <c r="CI1781" s="59" t="n"/>
      <c r="CJ1781" s="59" t="n"/>
      <c r="CK1781" s="59" t="n"/>
      <c r="CL1781" s="59" t="n"/>
      <c r="CM1781" s="59" t="n"/>
      <c r="CN1781" s="59" t="n"/>
      <c r="CO1781" s="59" t="n"/>
      <c r="CP1781" s="59" t="n"/>
      <c r="CQ1781" s="59" t="n"/>
      <c r="CR1781" s="59" t="n"/>
      <c r="CS1781" s="59" t="n"/>
      <c r="CT1781" s="59" t="n"/>
      <c r="CU1781" s="59" t="n"/>
      <c r="CV1781" s="59" t="n"/>
      <c r="CW1781" s="59" t="n"/>
      <c r="CX1781" s="59" t="n"/>
      <c r="CY1781" s="59" t="n"/>
      <c r="CZ1781" s="59" t="n"/>
    </row>
    <row r="1782">
      <c r="D1782" s="107" t="n"/>
      <c r="E1782" s="107" t="n"/>
      <c r="F1782" s="107" t="n"/>
      <c r="G1782" s="107" t="n"/>
      <c r="H1782" s="107" t="n"/>
      <c r="I1782" s="107" t="n"/>
      <c r="J1782" s="107" t="n"/>
      <c r="K1782" s="107" t="n"/>
      <c r="L1782" s="107" t="n"/>
      <c r="M1782" s="107" t="n"/>
      <c r="N1782" s="107" t="n"/>
      <c r="O1782" s="107" t="n"/>
      <c r="P1782" s="107" t="n"/>
      <c r="Q1782" s="107" t="n"/>
      <c r="R1782" s="107" t="n"/>
      <c r="S1782" s="107" t="n"/>
      <c r="T1782" s="107" t="n"/>
      <c r="U1782" s="107" t="n"/>
      <c r="V1782" s="107" t="n"/>
      <c r="W1782" s="107" t="n"/>
      <c r="X1782" s="107" t="n"/>
      <c r="Y1782" s="107" t="n"/>
      <c r="Z1782" s="107" t="n"/>
      <c r="AA1782" s="107" t="n"/>
      <c r="AB1782" s="107" t="n"/>
      <c r="AC1782" s="107" t="n"/>
      <c r="AD1782" s="107" t="n"/>
      <c r="AE1782" s="107" t="n"/>
      <c r="AF1782" s="107" t="n"/>
      <c r="AG1782" s="107" t="n"/>
      <c r="AH1782" s="107" t="n"/>
      <c r="AI1782" s="107" t="n"/>
      <c r="AJ1782" s="107" t="n"/>
      <c r="AK1782" s="107" t="n"/>
      <c r="AL1782" s="107" t="n"/>
      <c r="AM1782" s="107" t="n"/>
      <c r="AN1782" s="107" t="n"/>
      <c r="AO1782" s="107" t="n"/>
      <c r="AP1782" s="107" t="n"/>
      <c r="AQ1782" s="107" t="n"/>
      <c r="AR1782" s="107" t="n"/>
      <c r="AS1782" s="107" t="n"/>
      <c r="AT1782" s="107" t="n"/>
      <c r="AU1782" s="107" t="n"/>
      <c r="AV1782" s="107" t="n"/>
      <c r="AW1782" s="107" t="n"/>
      <c r="AX1782" s="107" t="n"/>
      <c r="AY1782" s="107" t="n"/>
      <c r="AZ1782" s="107" t="n"/>
      <c r="BA1782" s="107" t="n"/>
      <c r="BB1782" s="107" t="n"/>
      <c r="BC1782" s="107" t="n"/>
      <c r="BD1782" s="107" t="n"/>
      <c r="BE1782" s="107" t="n"/>
      <c r="BF1782" s="107" t="n"/>
      <c r="BG1782" s="107" t="n"/>
      <c r="BH1782" s="107" t="n"/>
      <c r="BI1782" s="107" t="n"/>
      <c r="BJ1782" s="107" t="n"/>
      <c r="BK1782" s="107" t="n"/>
      <c r="BL1782" s="107" t="n"/>
      <c r="BM1782" s="107" t="n"/>
      <c r="BN1782" s="107" t="n"/>
      <c r="BO1782" s="107" t="n"/>
      <c r="BP1782" s="107" t="n"/>
      <c r="BQ1782" s="107" t="n"/>
      <c r="BR1782" s="107" t="n"/>
      <c r="BS1782" s="107" t="n"/>
      <c r="BT1782" s="107" t="n"/>
      <c r="BU1782" s="107" t="n"/>
      <c r="BV1782" s="107" t="n"/>
      <c r="BW1782" s="107" t="n"/>
      <c r="BX1782" s="107" t="n"/>
      <c r="BY1782" s="107" t="n"/>
      <c r="BZ1782" s="107" t="n"/>
      <c r="CA1782" s="107" t="n"/>
      <c r="CB1782" s="107" t="n"/>
      <c r="CC1782" s="107" t="n"/>
      <c r="CD1782" s="107" t="n"/>
      <c r="CE1782" s="107" t="n"/>
      <c r="CF1782" s="107" t="n"/>
      <c r="CG1782" s="107" t="n"/>
      <c r="CH1782" s="107" t="n"/>
      <c r="CI1782" s="107" t="n"/>
      <c r="CJ1782" s="107" t="n"/>
      <c r="CK1782" s="107" t="n"/>
      <c r="CL1782" s="107" t="n"/>
      <c r="CM1782" s="107" t="n"/>
      <c r="CN1782" s="107" t="n"/>
      <c r="CO1782" s="107" t="n"/>
      <c r="CP1782" s="107" t="n"/>
      <c r="CQ1782" s="107" t="n"/>
      <c r="CR1782" s="107" t="n"/>
      <c r="CS1782" s="107" t="n"/>
      <c r="CT1782" s="107" t="n"/>
      <c r="CU1782" s="107" t="n"/>
      <c r="CV1782" s="107" t="n"/>
      <c r="CW1782" s="107" t="n"/>
      <c r="CX1782" s="107" t="n"/>
      <c r="CY1782" s="107" t="n"/>
      <c r="CZ1782" s="107" t="n"/>
    </row>
    <row r="1785">
      <c r="A1785" s="2">
        <f>IF($A1778="","","   projections")</f>
        <v/>
      </c>
      <c r="B1785" s="68">
        <f>IF($A1778="",0,COUNT($E1786:$CZ1786))</f>
        <v/>
      </c>
      <c r="C1785" s="69">
        <f>IF($B1785=0,0,MAX($E1786:$CZ1786))</f>
        <v/>
      </c>
      <c r="D1785" s="58">
        <f>_xll.BDS($A1778,'Field Check'!$C$42,"headers=y","startcol=1","endcol=3","dir=h","cols=20;rows=3")</f>
        <v/>
      </c>
      <c r="E1785" s="59" t="n">
        <v>46252</v>
      </c>
      <c r="F1785" s="59" t="n">
        <v>46433</v>
      </c>
      <c r="G1785" s="59" t="n">
        <v>46611</v>
      </c>
      <c r="H1785" s="59" t="n">
        <v>46797</v>
      </c>
      <c r="I1785" s="59" t="n">
        <v>46975</v>
      </c>
      <c r="J1785" s="59" t="n">
        <v>47161</v>
      </c>
      <c r="K1785" s="59" t="n">
        <v>47339</v>
      </c>
      <c r="L1785" s="59" t="n">
        <v>47525</v>
      </c>
      <c r="M1785" s="59" t="n">
        <v>47703</v>
      </c>
      <c r="N1785" s="59" t="n">
        <v>47889</v>
      </c>
      <c r="O1785" s="59" t="n">
        <v>48074</v>
      </c>
      <c r="P1785" s="59" t="n">
        <v>48253</v>
      </c>
      <c r="Q1785" s="59" t="n">
        <v>48438</v>
      </c>
      <c r="R1785" s="59" t="n">
        <v>48617</v>
      </c>
      <c r="S1785" s="59" t="n">
        <v>48802</v>
      </c>
      <c r="T1785" s="59" t="n">
        <v>48981</v>
      </c>
      <c r="U1785" s="59" t="n">
        <v>49166</v>
      </c>
      <c r="V1785" s="59" t="n">
        <v>49352</v>
      </c>
      <c r="W1785" s="59" t="n">
        <v>49537</v>
      </c>
      <c r="X1785" s="59" t="n"/>
      <c r="Y1785" s="59" t="n"/>
      <c r="Z1785" s="59" t="n"/>
      <c r="AA1785" s="59" t="n"/>
      <c r="AB1785" s="59" t="n"/>
      <c r="AC1785" s="59" t="n"/>
      <c r="AD1785" s="59" t="n"/>
      <c r="AE1785" s="59" t="n"/>
      <c r="AF1785" s="59" t="n"/>
      <c r="AG1785" s="59" t="n"/>
      <c r="AH1785" s="59" t="n"/>
      <c r="AI1785" s="59" t="n"/>
      <c r="AJ1785" s="59" t="n"/>
      <c r="AK1785" s="59" t="n"/>
      <c r="AL1785" s="59" t="n"/>
      <c r="AM1785" s="59" t="n"/>
      <c r="AN1785" s="59" t="n"/>
      <c r="AO1785" s="59" t="n"/>
      <c r="AP1785" s="59" t="n"/>
      <c r="AQ1785" s="59" t="n"/>
      <c r="AR1785" s="59" t="n"/>
      <c r="AS1785" s="59" t="n"/>
      <c r="AT1785" s="59" t="n"/>
      <c r="AU1785" s="59" t="n"/>
      <c r="AV1785" s="59" t="n"/>
      <c r="AW1785" s="59" t="n"/>
      <c r="AX1785" s="59" t="n"/>
      <c r="AY1785" s="59" t="n"/>
      <c r="AZ1785" s="59" t="n"/>
      <c r="BA1785" s="59" t="n"/>
      <c r="BB1785" s="59" t="n"/>
      <c r="BC1785" s="59" t="n"/>
      <c r="BD1785" s="59" t="n"/>
      <c r="BE1785" s="59" t="n"/>
      <c r="BF1785" s="59" t="n"/>
      <c r="BG1785" s="59" t="n"/>
      <c r="BH1785" s="59" t="n"/>
      <c r="BI1785" s="59" t="n"/>
      <c r="BJ1785" s="59" t="n"/>
      <c r="BK1785" s="59" t="n"/>
      <c r="BL1785" s="59" t="n"/>
      <c r="BM1785" s="59" t="n"/>
      <c r="BN1785" s="59" t="n"/>
      <c r="BO1785" s="59" t="n"/>
      <c r="BP1785" s="59" t="n"/>
      <c r="BQ1785" s="59" t="n"/>
      <c r="BR1785" s="59" t="n"/>
      <c r="BS1785" s="59" t="n"/>
      <c r="BT1785" s="59" t="n"/>
      <c r="BU1785" s="59" t="n"/>
      <c r="BV1785" s="59" t="n"/>
      <c r="BW1785" s="59" t="n"/>
      <c r="BX1785" s="59" t="n"/>
      <c r="BY1785" s="59" t="n"/>
      <c r="BZ1785" s="59" t="n"/>
      <c r="CA1785" s="59" t="n"/>
      <c r="CB1785" s="59" t="n"/>
      <c r="CC1785" s="59" t="n"/>
      <c r="CD1785" s="59" t="n"/>
      <c r="CE1785" s="59" t="n"/>
      <c r="CF1785" s="59" t="n"/>
      <c r="CG1785" s="59" t="n"/>
      <c r="CH1785" s="59" t="n"/>
      <c r="CI1785" s="59" t="n"/>
      <c r="CJ1785" s="59" t="n"/>
      <c r="CK1785" s="59" t="n"/>
      <c r="CL1785" s="59" t="n"/>
      <c r="CM1785" s="59" t="n"/>
      <c r="CN1785" s="59" t="n"/>
      <c r="CO1785" s="59" t="n"/>
      <c r="CP1785" s="59" t="n"/>
      <c r="CQ1785" s="59" t="n"/>
      <c r="CR1785" s="59" t="n"/>
      <c r="CS1785" s="59" t="n"/>
      <c r="CT1785" s="59" t="n"/>
      <c r="CU1785" s="59" t="n"/>
      <c r="CV1785" s="59" t="n"/>
      <c r="CW1785" s="59" t="n"/>
      <c r="CX1785" s="59" t="n"/>
      <c r="CY1785" s="59" t="n"/>
      <c r="CZ1785" s="59" t="n"/>
    </row>
    <row r="1786">
      <c r="D1786" s="59" t="inlineStr">
        <is>
          <t>Ex-Date</t>
        </is>
      </c>
      <c r="E1786" s="59" t="n">
        <v>46301</v>
      </c>
      <c r="F1786" s="59" t="n">
        <v>46457</v>
      </c>
      <c r="G1786" s="59" t="n">
        <v>46637</v>
      </c>
      <c r="H1786" s="59" t="n">
        <v>46821</v>
      </c>
      <c r="I1786" s="59" t="n">
        <v>47001</v>
      </c>
      <c r="J1786" s="59" t="n">
        <v>47185</v>
      </c>
      <c r="K1786" s="59" t="n">
        <v>47365</v>
      </c>
      <c r="L1786" s="59" t="n">
        <v>47549</v>
      </c>
      <c r="M1786" s="59" t="n">
        <v>47729</v>
      </c>
      <c r="N1786" s="59" t="n">
        <v>47913</v>
      </c>
      <c r="O1786" s="59" t="n">
        <v>48100</v>
      </c>
      <c r="P1786" s="59" t="n">
        <v>48277</v>
      </c>
      <c r="Q1786" s="59" t="n">
        <v>48464</v>
      </c>
      <c r="R1786" s="59" t="n">
        <v>48641</v>
      </c>
      <c r="S1786" s="59" t="n">
        <v>48828</v>
      </c>
      <c r="T1786" s="59" t="n">
        <v>49005</v>
      </c>
      <c r="U1786" s="59" t="n">
        <v>49192</v>
      </c>
      <c r="V1786" s="59" t="n">
        <v>49376</v>
      </c>
      <c r="W1786" s="59" t="n">
        <v>49563</v>
      </c>
      <c r="X1786" s="59" t="n"/>
      <c r="Y1786" s="59" t="n"/>
      <c r="Z1786" s="59" t="n"/>
      <c r="AA1786" s="59" t="n"/>
      <c r="AB1786" s="59" t="n"/>
      <c r="AC1786" s="59" t="n"/>
      <c r="AD1786" s="59" t="n"/>
      <c r="AE1786" s="59" t="n"/>
      <c r="AF1786" s="59" t="n"/>
      <c r="AG1786" s="59" t="n"/>
      <c r="AH1786" s="59" t="n"/>
      <c r="AI1786" s="59" t="n"/>
      <c r="AJ1786" s="59" t="n"/>
      <c r="AK1786" s="59" t="n"/>
      <c r="AL1786" s="59" t="n"/>
      <c r="AM1786" s="59" t="n"/>
      <c r="AN1786" s="59" t="n"/>
      <c r="AO1786" s="59" t="n"/>
      <c r="AP1786" s="59" t="n"/>
      <c r="AQ1786" s="59" t="n"/>
      <c r="AR1786" s="59" t="n"/>
      <c r="AS1786" s="59" t="n"/>
      <c r="AT1786" s="59" t="n"/>
      <c r="AU1786" s="59" t="n"/>
      <c r="AV1786" s="59" t="n"/>
      <c r="AW1786" s="59" t="n"/>
      <c r="AX1786" s="59" t="n"/>
      <c r="AY1786" s="59" t="n"/>
      <c r="AZ1786" s="59" t="n"/>
      <c r="BA1786" s="59" t="n"/>
      <c r="BB1786" s="59" t="n"/>
      <c r="BC1786" s="59" t="n"/>
      <c r="BD1786" s="59" t="n"/>
      <c r="BE1786" s="59" t="n"/>
      <c r="BF1786" s="59" t="n"/>
      <c r="BG1786" s="59" t="n"/>
      <c r="BH1786" s="59" t="n"/>
      <c r="BI1786" s="59" t="n"/>
      <c r="BJ1786" s="59" t="n"/>
      <c r="BK1786" s="59" t="n"/>
      <c r="BL1786" s="59" t="n"/>
      <c r="BM1786" s="59" t="n"/>
      <c r="BN1786" s="59" t="n"/>
      <c r="BO1786" s="59" t="n"/>
      <c r="BP1786" s="59" t="n"/>
      <c r="BQ1786" s="59" t="n"/>
      <c r="BR1786" s="59" t="n"/>
      <c r="BS1786" s="59" t="n"/>
      <c r="BT1786" s="59" t="n"/>
      <c r="BU1786" s="59" t="n"/>
      <c r="BV1786" s="59" t="n"/>
      <c r="BW1786" s="59" t="n"/>
      <c r="BX1786" s="59" t="n"/>
      <c r="BY1786" s="59" t="n"/>
      <c r="BZ1786" s="59" t="n"/>
      <c r="CA1786" s="59" t="n"/>
      <c r="CB1786" s="59" t="n"/>
      <c r="CC1786" s="59" t="n"/>
      <c r="CD1786" s="59" t="n"/>
      <c r="CE1786" s="59" t="n"/>
      <c r="CF1786" s="59" t="n"/>
      <c r="CG1786" s="59" t="n"/>
      <c r="CH1786" s="59" t="n"/>
      <c r="CI1786" s="59" t="n"/>
      <c r="CJ1786" s="59" t="n"/>
      <c r="CK1786" s="59" t="n"/>
      <c r="CL1786" s="59" t="n"/>
      <c r="CM1786" s="59" t="n"/>
      <c r="CN1786" s="59" t="n"/>
      <c r="CO1786" s="59" t="n"/>
      <c r="CP1786" s="59" t="n"/>
      <c r="CQ1786" s="59" t="n"/>
      <c r="CR1786" s="59" t="n"/>
      <c r="CS1786" s="59" t="n"/>
      <c r="CT1786" s="59" t="n"/>
      <c r="CU1786" s="59" t="n"/>
      <c r="CV1786" s="59" t="n"/>
      <c r="CW1786" s="59" t="n"/>
      <c r="CX1786" s="59" t="n"/>
      <c r="CY1786" s="59" t="n"/>
      <c r="CZ1786" s="59" t="n"/>
    </row>
    <row r="1787">
      <c r="D1787" s="107" t="inlineStr">
        <is>
          <t>Amount Per Share</t>
        </is>
      </c>
      <c r="E1787" s="107" t="n">
        <v>0.13</v>
      </c>
      <c r="F1787" s="107" t="n">
        <v>0.13</v>
      </c>
      <c r="G1787" s="107" t="n">
        <v>0.13</v>
      </c>
      <c r="H1787" s="107" t="n">
        <v>0.13</v>
      </c>
      <c r="I1787" s="107" t="n">
        <v>0.13</v>
      </c>
      <c r="J1787" s="107" t="n">
        <v>0.13</v>
      </c>
      <c r="K1787" s="107" t="n">
        <v>0.13</v>
      </c>
      <c r="L1787" s="107" t="n">
        <v>0.13</v>
      </c>
      <c r="M1787" s="107" t="n">
        <v>0.13</v>
      </c>
      <c r="N1787" s="107" t="n">
        <v>0.13</v>
      </c>
      <c r="O1787" s="107" t="n">
        <v>0.13</v>
      </c>
      <c r="P1787" s="107" t="n">
        <v>0.13</v>
      </c>
      <c r="Q1787" s="107" t="n">
        <v>0.13</v>
      </c>
      <c r="R1787" s="107" t="n">
        <v>0.13</v>
      </c>
      <c r="S1787" s="107" t="n">
        <v>0.13</v>
      </c>
      <c r="T1787" s="107" t="n">
        <v>0.13</v>
      </c>
      <c r="U1787" s="107" t="n">
        <v>0.13</v>
      </c>
      <c r="V1787" s="107" t="n">
        <v>0.13</v>
      </c>
      <c r="W1787" s="107" t="n">
        <v>0.13</v>
      </c>
      <c r="X1787" s="107" t="n"/>
      <c r="Y1787" s="107" t="n"/>
      <c r="Z1787" s="107" t="n"/>
      <c r="AA1787" s="107" t="n"/>
      <c r="AB1787" s="107" t="n"/>
      <c r="AC1787" s="107" t="n"/>
      <c r="AD1787" s="107" t="n"/>
      <c r="AE1787" s="107" t="n"/>
      <c r="AF1787" s="107" t="n"/>
      <c r="AG1787" s="107" t="n"/>
      <c r="AH1787" s="107" t="n"/>
      <c r="AI1787" s="107" t="n"/>
      <c r="AJ1787" s="107" t="n"/>
      <c r="AK1787" s="107" t="n"/>
      <c r="AL1787" s="107" t="n"/>
      <c r="AM1787" s="107" t="n"/>
      <c r="AN1787" s="107" t="n"/>
      <c r="AO1787" s="107" t="n"/>
      <c r="AP1787" s="107" t="n"/>
      <c r="AQ1787" s="107" t="n"/>
      <c r="AR1787" s="107" t="n"/>
      <c r="AS1787" s="107" t="n"/>
      <c r="AT1787" s="107" t="n"/>
      <c r="AU1787" s="107" t="n"/>
      <c r="AV1787" s="107" t="n"/>
      <c r="AW1787" s="107" t="n"/>
      <c r="AX1787" s="107" t="n"/>
      <c r="AY1787" s="107" t="n"/>
      <c r="AZ1787" s="107" t="n"/>
      <c r="BA1787" s="107" t="n"/>
      <c r="BB1787" s="107" t="n"/>
      <c r="BC1787" s="107" t="n"/>
      <c r="BD1787" s="107" t="n"/>
      <c r="BE1787" s="107" t="n"/>
      <c r="BF1787" s="107" t="n"/>
      <c r="BG1787" s="107" t="n"/>
      <c r="BH1787" s="107" t="n"/>
      <c r="BI1787" s="107" t="n"/>
      <c r="BJ1787" s="107" t="n"/>
      <c r="BK1787" s="107" t="n"/>
      <c r="BL1787" s="107" t="n"/>
      <c r="BM1787" s="107" t="n"/>
      <c r="BN1787" s="107" t="n"/>
      <c r="BO1787" s="107" t="n"/>
      <c r="BP1787" s="107" t="n"/>
      <c r="BQ1787" s="107" t="n"/>
      <c r="BR1787" s="107" t="n"/>
      <c r="BS1787" s="107" t="n"/>
      <c r="BT1787" s="107" t="n"/>
      <c r="BU1787" s="107" t="n"/>
      <c r="BV1787" s="107" t="n"/>
      <c r="BW1787" s="107" t="n"/>
      <c r="BX1787" s="107" t="n"/>
      <c r="BY1787" s="107" t="n"/>
      <c r="BZ1787" s="107" t="n"/>
      <c r="CA1787" s="107" t="n"/>
      <c r="CB1787" s="107" t="n"/>
      <c r="CC1787" s="107" t="n"/>
      <c r="CD1787" s="107" t="n"/>
      <c r="CE1787" s="107" t="n"/>
      <c r="CF1787" s="107" t="n"/>
      <c r="CG1787" s="107" t="n"/>
      <c r="CH1787" s="107" t="n"/>
      <c r="CI1787" s="107" t="n"/>
      <c r="CJ1787" s="107" t="n"/>
      <c r="CK1787" s="107" t="n"/>
      <c r="CL1787" s="107" t="n"/>
      <c r="CM1787" s="107" t="n"/>
      <c r="CN1787" s="107" t="n"/>
      <c r="CO1787" s="107" t="n"/>
      <c r="CP1787" s="107" t="n"/>
      <c r="CQ1787" s="107" t="n"/>
      <c r="CR1787" s="107" t="n"/>
      <c r="CS1787" s="107" t="n"/>
      <c r="CT1787" s="107" t="n"/>
      <c r="CU1787" s="107" t="n"/>
      <c r="CV1787" s="107" t="n"/>
      <c r="CW1787" s="107" t="n"/>
      <c r="CX1787" s="107" t="n"/>
      <c r="CY1787" s="107" t="n"/>
      <c r="CZ1787" s="107" t="n"/>
    </row>
    <row r="1789">
      <c r="A1789" s="126">
        <f>IF('AS51'!$C$168="","",'AS51'!$C$168)</f>
        <v/>
      </c>
      <c r="B1789" s="68">
        <f>IF($A1789="",0,COUNT($E1790:$CZ1790))</f>
        <v/>
      </c>
      <c r="C1789" s="69">
        <f>IF($B1789=0,0,MAX($E1790:$CZ1790))</f>
        <v/>
      </c>
      <c r="D1789" s="58">
        <f>_xll.BDS($A1789,'Field Check'!$C$44,"headers=y","startcol=1","endcol=7","dir=h","DVD_START_DT",'Field Check'!$C$59,"DVD_END_DT",'Field Check'!$D$59,"cols=2;rows=7")</f>
        <v/>
      </c>
      <c r="E1789" s="59" t="n">
        <v>46196</v>
      </c>
      <c r="F1789" s="59" t="n"/>
      <c r="G1789" s="59" t="n"/>
      <c r="H1789" s="59" t="n"/>
      <c r="I1789" s="59" t="n"/>
      <c r="J1789" s="59" t="n"/>
      <c r="K1789" s="59" t="n"/>
      <c r="L1789" s="59" t="n"/>
      <c r="M1789" s="59" t="n"/>
      <c r="N1789" s="59" t="n"/>
      <c r="O1789" s="59" t="n"/>
      <c r="P1789" s="59" t="n"/>
      <c r="Q1789" s="59" t="n"/>
      <c r="R1789" s="59" t="n"/>
      <c r="S1789" s="59" t="n"/>
      <c r="T1789" s="59" t="n"/>
      <c r="U1789" s="59" t="n"/>
      <c r="V1789" s="59" t="n"/>
      <c r="W1789" s="59" t="n"/>
      <c r="X1789" s="59" t="n"/>
      <c r="Y1789" s="59" t="n"/>
      <c r="Z1789" s="59" t="n"/>
      <c r="AA1789" s="59" t="n"/>
      <c r="AB1789" s="59" t="n"/>
      <c r="AC1789" s="59" t="n"/>
      <c r="AD1789" s="59" t="n"/>
      <c r="AE1789" s="59" t="n"/>
      <c r="AF1789" s="59" t="n"/>
      <c r="AG1789" s="59" t="n"/>
      <c r="AH1789" s="59" t="n"/>
      <c r="AI1789" s="59" t="n"/>
      <c r="AJ1789" s="59" t="n"/>
      <c r="AK1789" s="59" t="n"/>
      <c r="AL1789" s="59" t="n"/>
      <c r="AM1789" s="59" t="n"/>
      <c r="AN1789" s="59" t="n"/>
      <c r="AO1789" s="59" t="n"/>
      <c r="AP1789" s="59" t="n"/>
      <c r="AQ1789" s="59" t="n"/>
      <c r="AR1789" s="59" t="n"/>
      <c r="AS1789" s="59" t="n"/>
      <c r="AT1789" s="59" t="n"/>
      <c r="AU1789" s="59" t="n"/>
      <c r="AV1789" s="59" t="n"/>
      <c r="AW1789" s="59" t="n"/>
      <c r="AX1789" s="59" t="n"/>
      <c r="AY1789" s="59" t="n"/>
      <c r="AZ1789" s="59" t="n"/>
      <c r="BA1789" s="59" t="n"/>
      <c r="BB1789" s="59" t="n"/>
      <c r="BC1789" s="59" t="n"/>
      <c r="BD1789" s="59" t="n"/>
      <c r="BE1789" s="59" t="n"/>
      <c r="BF1789" s="59" t="n"/>
      <c r="BG1789" s="59" t="n"/>
      <c r="BH1789" s="59" t="n"/>
      <c r="BI1789" s="59" t="n"/>
      <c r="BJ1789" s="59" t="n"/>
      <c r="BK1789" s="59" t="n"/>
      <c r="BL1789" s="59" t="n"/>
      <c r="BM1789" s="59" t="n"/>
      <c r="BN1789" s="59" t="n"/>
      <c r="BO1789" s="59" t="n"/>
      <c r="BP1789" s="59" t="n"/>
      <c r="BQ1789" s="59" t="n"/>
      <c r="BR1789" s="59" t="n"/>
      <c r="BS1789" s="59" t="n"/>
      <c r="BT1789" s="59" t="n"/>
      <c r="BU1789" s="59" t="n"/>
      <c r="BV1789" s="59" t="n"/>
      <c r="BW1789" s="59" t="n"/>
      <c r="BX1789" s="59" t="n"/>
      <c r="BY1789" s="59" t="n"/>
      <c r="BZ1789" s="59" t="n"/>
      <c r="CA1789" s="59" t="n"/>
      <c r="CB1789" s="59" t="n"/>
      <c r="CC1789" s="59" t="n"/>
      <c r="CD1789" s="59" t="n"/>
      <c r="CE1789" s="59" t="n"/>
      <c r="CF1789" s="59" t="n"/>
      <c r="CG1789" s="59" t="n"/>
      <c r="CH1789" s="59" t="n"/>
      <c r="CI1789" s="59" t="n"/>
      <c r="CJ1789" s="59" t="n"/>
      <c r="CK1789" s="59" t="n"/>
      <c r="CL1789" s="59" t="n"/>
      <c r="CM1789" s="59" t="n"/>
      <c r="CN1789" s="59" t="n"/>
      <c r="CO1789" s="59" t="n"/>
      <c r="CP1789" s="59" t="n"/>
      <c r="CQ1789" s="59" t="n"/>
      <c r="CR1789" s="59" t="n"/>
      <c r="CS1789" s="59" t="n"/>
      <c r="CT1789" s="59" t="n"/>
      <c r="CU1789" s="59" t="n"/>
      <c r="CV1789" s="59" t="n"/>
      <c r="CW1789" s="59" t="n"/>
      <c r="CX1789" s="59" t="n"/>
      <c r="CY1789" s="59" t="n"/>
      <c r="CZ1789" s="59" t="n"/>
    </row>
    <row r="1790">
      <c r="D1790" s="59" t="inlineStr">
        <is>
          <t>Ex-Date</t>
        </is>
      </c>
      <c r="E1790" s="59" t="n">
        <v>46202</v>
      </c>
      <c r="F1790" s="59" t="n"/>
      <c r="G1790" s="59" t="n"/>
      <c r="H1790" s="59" t="n"/>
      <c r="I1790" s="59" t="n"/>
      <c r="J1790" s="59" t="n"/>
      <c r="K1790" s="59" t="n"/>
      <c r="L1790" s="59" t="n"/>
      <c r="M1790" s="59" t="n"/>
      <c r="N1790" s="59" t="n"/>
      <c r="O1790" s="59" t="n"/>
      <c r="P1790" s="59" t="n"/>
      <c r="Q1790" s="59" t="n"/>
      <c r="R1790" s="59" t="n"/>
      <c r="S1790" s="59" t="n"/>
      <c r="T1790" s="59" t="n"/>
      <c r="U1790" s="59" t="n"/>
      <c r="V1790" s="59" t="n"/>
      <c r="W1790" s="59" t="n"/>
      <c r="X1790" s="59" t="n"/>
      <c r="Y1790" s="59" t="n"/>
      <c r="Z1790" s="59" t="n"/>
      <c r="AA1790" s="59" t="n"/>
      <c r="AB1790" s="59" t="n"/>
      <c r="AC1790" s="59" t="n"/>
      <c r="AD1790" s="59" t="n"/>
      <c r="AE1790" s="59" t="n"/>
      <c r="AF1790" s="59" t="n"/>
      <c r="AG1790" s="59" t="n"/>
      <c r="AH1790" s="59" t="n"/>
      <c r="AI1790" s="59" t="n"/>
      <c r="AJ1790" s="59" t="n"/>
      <c r="AK1790" s="59" t="n"/>
      <c r="AL1790" s="59" t="n"/>
      <c r="AM1790" s="59" t="n"/>
      <c r="AN1790" s="59" t="n"/>
      <c r="AO1790" s="59" t="n"/>
      <c r="AP1790" s="59" t="n"/>
      <c r="AQ1790" s="59" t="n"/>
      <c r="AR1790" s="59" t="n"/>
      <c r="AS1790" s="59" t="n"/>
      <c r="AT1790" s="59" t="n"/>
      <c r="AU1790" s="59" t="n"/>
      <c r="AV1790" s="59" t="n"/>
      <c r="AW1790" s="59" t="n"/>
      <c r="AX1790" s="59" t="n"/>
      <c r="AY1790" s="59" t="n"/>
      <c r="AZ1790" s="59" t="n"/>
      <c r="BA1790" s="59" t="n"/>
      <c r="BB1790" s="59" t="n"/>
      <c r="BC1790" s="59" t="n"/>
      <c r="BD1790" s="59" t="n"/>
      <c r="BE1790" s="59" t="n"/>
      <c r="BF1790" s="59" t="n"/>
      <c r="BG1790" s="59" t="n"/>
      <c r="BH1790" s="59" t="n"/>
      <c r="BI1790" s="59" t="n"/>
      <c r="BJ1790" s="59" t="n"/>
      <c r="BK1790" s="59" t="n"/>
      <c r="BL1790" s="59" t="n"/>
      <c r="BM1790" s="59" t="n"/>
      <c r="BN1790" s="59" t="n"/>
      <c r="BO1790" s="59" t="n"/>
      <c r="BP1790" s="59" t="n"/>
      <c r="BQ1790" s="59" t="n"/>
      <c r="BR1790" s="59" t="n"/>
      <c r="BS1790" s="59" t="n"/>
      <c r="BT1790" s="59" t="n"/>
      <c r="BU1790" s="59" t="n"/>
      <c r="BV1790" s="59" t="n"/>
      <c r="BW1790" s="59" t="n"/>
      <c r="BX1790" s="59" t="n"/>
      <c r="BY1790" s="59" t="n"/>
      <c r="BZ1790" s="59" t="n"/>
      <c r="CA1790" s="59" t="n"/>
      <c r="CB1790" s="59" t="n"/>
      <c r="CC1790" s="59" t="n"/>
      <c r="CD1790" s="59" t="n"/>
      <c r="CE1790" s="59" t="n"/>
      <c r="CF1790" s="59" t="n"/>
      <c r="CG1790" s="59" t="n"/>
      <c r="CH1790" s="59" t="n"/>
      <c r="CI1790" s="59" t="n"/>
      <c r="CJ1790" s="59" t="n"/>
      <c r="CK1790" s="59" t="n"/>
      <c r="CL1790" s="59" t="n"/>
      <c r="CM1790" s="59" t="n"/>
      <c r="CN1790" s="59" t="n"/>
      <c r="CO1790" s="59" t="n"/>
      <c r="CP1790" s="59" t="n"/>
      <c r="CQ1790" s="59" t="n"/>
      <c r="CR1790" s="59" t="n"/>
      <c r="CS1790" s="59" t="n"/>
      <c r="CT1790" s="59" t="n"/>
      <c r="CU1790" s="59" t="n"/>
      <c r="CV1790" s="59" t="n"/>
      <c r="CW1790" s="59" t="n"/>
      <c r="CX1790" s="59" t="n"/>
      <c r="CY1790" s="59" t="n"/>
      <c r="CZ1790" s="59" t="n"/>
    </row>
    <row r="1791">
      <c r="D1791" s="59" t="inlineStr">
        <is>
          <t>Record Date</t>
        </is>
      </c>
      <c r="E1791" s="59" t="n">
        <v>46203</v>
      </c>
      <c r="F1791" s="59" t="n"/>
      <c r="G1791" s="59" t="n"/>
      <c r="H1791" s="59" t="n"/>
      <c r="I1791" s="59" t="n"/>
      <c r="J1791" s="59" t="n"/>
      <c r="K1791" s="59" t="n"/>
      <c r="L1791" s="59" t="n"/>
      <c r="M1791" s="59" t="n"/>
      <c r="N1791" s="59" t="n"/>
      <c r="O1791" s="59" t="n"/>
      <c r="P1791" s="59" t="n"/>
      <c r="Q1791" s="59" t="n"/>
      <c r="R1791" s="59" t="n"/>
      <c r="S1791" s="59" t="n"/>
      <c r="T1791" s="59" t="n"/>
      <c r="U1791" s="59" t="n"/>
      <c r="V1791" s="59" t="n"/>
      <c r="W1791" s="59" t="n"/>
      <c r="X1791" s="59" t="n"/>
      <c r="Y1791" s="59" t="n"/>
      <c r="Z1791" s="59" t="n"/>
      <c r="AA1791" s="59" t="n"/>
      <c r="AB1791" s="59" t="n"/>
      <c r="AC1791" s="59" t="n"/>
      <c r="AD1791" s="59" t="n"/>
      <c r="AE1791" s="59" t="n"/>
      <c r="AF1791" s="59" t="n"/>
      <c r="AG1791" s="59" t="n"/>
      <c r="AH1791" s="59" t="n"/>
      <c r="AI1791" s="59" t="n"/>
      <c r="AJ1791" s="59" t="n"/>
      <c r="AK1791" s="59" t="n"/>
      <c r="AL1791" s="59" t="n"/>
      <c r="AM1791" s="59" t="n"/>
      <c r="AN1791" s="59" t="n"/>
      <c r="AO1791" s="59" t="n"/>
      <c r="AP1791" s="59" t="n"/>
      <c r="AQ1791" s="59" t="n"/>
      <c r="AR1791" s="59" t="n"/>
      <c r="AS1791" s="59" t="n"/>
      <c r="AT1791" s="59" t="n"/>
      <c r="AU1791" s="59" t="n"/>
      <c r="AV1791" s="59" t="n"/>
      <c r="AW1791" s="59" t="n"/>
      <c r="AX1791" s="59" t="n"/>
      <c r="AY1791" s="59" t="n"/>
      <c r="AZ1791" s="59" t="n"/>
      <c r="BA1791" s="59" t="n"/>
      <c r="BB1791" s="59" t="n"/>
      <c r="BC1791" s="59" t="n"/>
      <c r="BD1791" s="59" t="n"/>
      <c r="BE1791" s="59" t="n"/>
      <c r="BF1791" s="59" t="n"/>
      <c r="BG1791" s="59" t="n"/>
      <c r="BH1791" s="59" t="n"/>
      <c r="BI1791" s="59" t="n"/>
      <c r="BJ1791" s="59" t="n"/>
      <c r="BK1791" s="59" t="n"/>
      <c r="BL1791" s="59" t="n"/>
      <c r="BM1791" s="59" t="n"/>
      <c r="BN1791" s="59" t="n"/>
      <c r="BO1791" s="59" t="n"/>
      <c r="BP1791" s="59" t="n"/>
      <c r="BQ1791" s="59" t="n"/>
      <c r="BR1791" s="59" t="n"/>
      <c r="BS1791" s="59" t="n"/>
      <c r="BT1791" s="59" t="n"/>
      <c r="BU1791" s="59" t="n"/>
      <c r="BV1791" s="59" t="n"/>
      <c r="BW1791" s="59" t="n"/>
      <c r="BX1791" s="59" t="n"/>
      <c r="BY1791" s="59" t="n"/>
      <c r="BZ1791" s="59" t="n"/>
      <c r="CA1791" s="59" t="n"/>
      <c r="CB1791" s="59" t="n"/>
      <c r="CC1791" s="59" t="n"/>
      <c r="CD1791" s="59" t="n"/>
      <c r="CE1791" s="59" t="n"/>
      <c r="CF1791" s="59" t="n"/>
      <c r="CG1791" s="59" t="n"/>
      <c r="CH1791" s="59" t="n"/>
      <c r="CI1791" s="59" t="n"/>
      <c r="CJ1791" s="59" t="n"/>
      <c r="CK1791" s="59" t="n"/>
      <c r="CL1791" s="59" t="n"/>
      <c r="CM1791" s="59" t="n"/>
      <c r="CN1791" s="59" t="n"/>
      <c r="CO1791" s="59" t="n"/>
      <c r="CP1791" s="59" t="n"/>
      <c r="CQ1791" s="59" t="n"/>
      <c r="CR1791" s="59" t="n"/>
      <c r="CS1791" s="59" t="n"/>
      <c r="CT1791" s="59" t="n"/>
      <c r="CU1791" s="59" t="n"/>
      <c r="CV1791" s="59" t="n"/>
      <c r="CW1791" s="59" t="n"/>
      <c r="CX1791" s="59" t="n"/>
      <c r="CY1791" s="59" t="n"/>
      <c r="CZ1791" s="59" t="n"/>
    </row>
    <row r="1792">
      <c r="D1792" s="59" t="inlineStr">
        <is>
          <t>Payable Date</t>
        </is>
      </c>
      <c r="E1792" s="59" t="n">
        <v>46265</v>
      </c>
      <c r="F1792" s="59" t="n"/>
      <c r="G1792" s="59" t="n"/>
      <c r="H1792" s="59" t="n"/>
      <c r="I1792" s="59" t="n"/>
      <c r="J1792" s="59" t="n"/>
      <c r="K1792" s="59" t="n"/>
      <c r="L1792" s="59" t="n"/>
      <c r="M1792" s="59" t="n"/>
      <c r="N1792" s="59" t="n"/>
      <c r="O1792" s="59" t="n"/>
      <c r="P1792" s="59" t="n"/>
      <c r="Q1792" s="59" t="n"/>
      <c r="R1792" s="59" t="n"/>
      <c r="S1792" s="59" t="n"/>
      <c r="T1792" s="59" t="n"/>
      <c r="U1792" s="59" t="n"/>
      <c r="V1792" s="59" t="n"/>
      <c r="W1792" s="59" t="n"/>
      <c r="X1792" s="59" t="n"/>
      <c r="Y1792" s="59" t="n"/>
      <c r="Z1792" s="59" t="n"/>
      <c r="AA1792" s="59" t="n"/>
      <c r="AB1792" s="59" t="n"/>
      <c r="AC1792" s="59" t="n"/>
      <c r="AD1792" s="59" t="n"/>
      <c r="AE1792" s="59" t="n"/>
      <c r="AF1792" s="59" t="n"/>
      <c r="AG1792" s="59" t="n"/>
      <c r="AH1792" s="59" t="n"/>
      <c r="AI1792" s="59" t="n"/>
      <c r="AJ1792" s="59" t="n"/>
      <c r="AK1792" s="59" t="n"/>
      <c r="AL1792" s="59" t="n"/>
      <c r="AM1792" s="59" t="n"/>
      <c r="AN1792" s="59" t="n"/>
      <c r="AO1792" s="59" t="n"/>
      <c r="AP1792" s="59" t="n"/>
      <c r="AQ1792" s="59" t="n"/>
      <c r="AR1792" s="59" t="n"/>
      <c r="AS1792" s="59" t="n"/>
      <c r="AT1792" s="59" t="n"/>
      <c r="AU1792" s="59" t="n"/>
      <c r="AV1792" s="59" t="n"/>
      <c r="AW1792" s="59" t="n"/>
      <c r="AX1792" s="59" t="n"/>
      <c r="AY1792" s="59" t="n"/>
      <c r="AZ1792" s="59" t="n"/>
      <c r="BA1792" s="59" t="n"/>
      <c r="BB1792" s="59" t="n"/>
      <c r="BC1792" s="59" t="n"/>
      <c r="BD1792" s="59" t="n"/>
      <c r="BE1792" s="59" t="n"/>
      <c r="BF1792" s="59" t="n"/>
      <c r="BG1792" s="59" t="n"/>
      <c r="BH1792" s="59" t="n"/>
      <c r="BI1792" s="59" t="n"/>
      <c r="BJ1792" s="59" t="n"/>
      <c r="BK1792" s="59" t="n"/>
      <c r="BL1792" s="59" t="n"/>
      <c r="BM1792" s="59" t="n"/>
      <c r="BN1792" s="59" t="n"/>
      <c r="BO1792" s="59" t="n"/>
      <c r="BP1792" s="59" t="n"/>
      <c r="BQ1792" s="59" t="n"/>
      <c r="BR1792" s="59" t="n"/>
      <c r="BS1792" s="59" t="n"/>
      <c r="BT1792" s="59" t="n"/>
      <c r="BU1792" s="59" t="n"/>
      <c r="BV1792" s="59" t="n"/>
      <c r="BW1792" s="59" t="n"/>
      <c r="BX1792" s="59" t="n"/>
      <c r="BY1792" s="59" t="n"/>
      <c r="BZ1792" s="59" t="n"/>
      <c r="CA1792" s="59" t="n"/>
      <c r="CB1792" s="59" t="n"/>
      <c r="CC1792" s="59" t="n"/>
      <c r="CD1792" s="59" t="n"/>
      <c r="CE1792" s="59" t="n"/>
      <c r="CF1792" s="59" t="n"/>
      <c r="CG1792" s="59" t="n"/>
      <c r="CH1792" s="59" t="n"/>
      <c r="CI1792" s="59" t="n"/>
      <c r="CJ1792" s="59" t="n"/>
      <c r="CK1792" s="59" t="n"/>
      <c r="CL1792" s="59" t="n"/>
      <c r="CM1792" s="59" t="n"/>
      <c r="CN1792" s="59" t="n"/>
      <c r="CO1792" s="59" t="n"/>
      <c r="CP1792" s="59" t="n"/>
      <c r="CQ1792" s="59" t="n"/>
      <c r="CR1792" s="59" t="n"/>
      <c r="CS1792" s="59" t="n"/>
      <c r="CT1792" s="59" t="n"/>
      <c r="CU1792" s="59" t="n"/>
      <c r="CV1792" s="59" t="n"/>
      <c r="CW1792" s="59" t="n"/>
      <c r="CX1792" s="59" t="n"/>
      <c r="CY1792" s="59" t="n"/>
      <c r="CZ1792" s="59" t="n"/>
    </row>
    <row r="1793">
      <c r="D1793" s="107" t="inlineStr">
        <is>
          <t>Dividend Amount</t>
        </is>
      </c>
      <c r="E1793" s="107" t="n">
        <v>0.162</v>
      </c>
      <c r="F1793" s="107" t="n"/>
      <c r="G1793" s="107" t="n"/>
      <c r="H1793" s="107" t="n"/>
      <c r="I1793" s="107" t="n"/>
      <c r="J1793" s="107" t="n"/>
      <c r="K1793" s="107" t="n"/>
      <c r="L1793" s="107" t="n"/>
      <c r="M1793" s="107" t="n"/>
      <c r="N1793" s="107" t="n"/>
      <c r="O1793" s="107" t="n"/>
      <c r="P1793" s="107" t="n"/>
      <c r="Q1793" s="107" t="n"/>
      <c r="R1793" s="107" t="n"/>
      <c r="S1793" s="107" t="n"/>
      <c r="T1793" s="107" t="n"/>
      <c r="U1793" s="107" t="n"/>
      <c r="V1793" s="107" t="n"/>
      <c r="W1793" s="107" t="n"/>
      <c r="X1793" s="107" t="n"/>
      <c r="Y1793" s="107" t="n"/>
      <c r="Z1793" s="107" t="n"/>
      <c r="AA1793" s="107" t="n"/>
      <c r="AB1793" s="107" t="n"/>
      <c r="AC1793" s="107" t="n"/>
      <c r="AD1793" s="107" t="n"/>
      <c r="AE1793" s="107" t="n"/>
      <c r="AF1793" s="107" t="n"/>
      <c r="AG1793" s="107" t="n"/>
      <c r="AH1793" s="107" t="n"/>
      <c r="AI1793" s="107" t="n"/>
      <c r="AJ1793" s="107" t="n"/>
      <c r="AK1793" s="107" t="n"/>
      <c r="AL1793" s="107" t="n"/>
      <c r="AM1793" s="107" t="n"/>
      <c r="AN1793" s="107" t="n"/>
      <c r="AO1793" s="107" t="n"/>
      <c r="AP1793" s="107" t="n"/>
      <c r="AQ1793" s="107" t="n"/>
      <c r="AR1793" s="107" t="n"/>
      <c r="AS1793" s="107" t="n"/>
      <c r="AT1793" s="107" t="n"/>
      <c r="AU1793" s="107" t="n"/>
      <c r="AV1793" s="107" t="n"/>
      <c r="AW1793" s="107" t="n"/>
      <c r="AX1793" s="107" t="n"/>
      <c r="AY1793" s="107" t="n"/>
      <c r="AZ1793" s="107" t="n"/>
      <c r="BA1793" s="107" t="n"/>
      <c r="BB1793" s="107" t="n"/>
      <c r="BC1793" s="107" t="n"/>
      <c r="BD1793" s="107" t="n"/>
      <c r="BE1793" s="107" t="n"/>
      <c r="BF1793" s="107" t="n"/>
      <c r="BG1793" s="107" t="n"/>
      <c r="BH1793" s="107" t="n"/>
      <c r="BI1793" s="107" t="n"/>
      <c r="BJ1793" s="107" t="n"/>
      <c r="BK1793" s="107" t="n"/>
      <c r="BL1793" s="107" t="n"/>
      <c r="BM1793" s="107" t="n"/>
      <c r="BN1793" s="107" t="n"/>
      <c r="BO1793" s="107" t="n"/>
      <c r="BP1793" s="107" t="n"/>
      <c r="BQ1793" s="107" t="n"/>
      <c r="BR1793" s="107" t="n"/>
      <c r="BS1793" s="107" t="n"/>
      <c r="BT1793" s="107" t="n"/>
      <c r="BU1793" s="107" t="n"/>
      <c r="BV1793" s="107" t="n"/>
      <c r="BW1793" s="107" t="n"/>
      <c r="BX1793" s="107" t="n"/>
      <c r="BY1793" s="107" t="n"/>
      <c r="BZ1793" s="107" t="n"/>
      <c r="CA1793" s="107" t="n"/>
      <c r="CB1793" s="107" t="n"/>
      <c r="CC1793" s="107" t="n"/>
      <c r="CD1793" s="107" t="n"/>
      <c r="CE1793" s="107" t="n"/>
      <c r="CF1793" s="107" t="n"/>
      <c r="CG1793" s="107" t="n"/>
      <c r="CH1793" s="107" t="n"/>
      <c r="CI1793" s="107" t="n"/>
      <c r="CJ1793" s="107" t="n"/>
      <c r="CK1793" s="107" t="n"/>
      <c r="CL1793" s="107" t="n"/>
      <c r="CM1793" s="107" t="n"/>
      <c r="CN1793" s="107" t="n"/>
      <c r="CO1793" s="107" t="n"/>
      <c r="CP1793" s="107" t="n"/>
      <c r="CQ1793" s="107" t="n"/>
      <c r="CR1793" s="107" t="n"/>
      <c r="CS1793" s="107" t="n"/>
      <c r="CT1793" s="107" t="n"/>
      <c r="CU1793" s="107" t="n"/>
      <c r="CV1793" s="107" t="n"/>
      <c r="CW1793" s="107" t="n"/>
      <c r="CX1793" s="107" t="n"/>
      <c r="CY1793" s="107" t="n"/>
      <c r="CZ1793" s="107" t="n"/>
    </row>
    <row r="1794">
      <c r="D1794" t="inlineStr">
        <is>
          <t>Dividend Frequency</t>
        </is>
      </c>
      <c r="E1794" t="inlineStr">
        <is>
          <t>Semi-Anl</t>
        </is>
      </c>
    </row>
    <row r="1795">
      <c r="D1795" t="inlineStr">
        <is>
          <t>Dividend Type</t>
        </is>
      </c>
      <c r="E1795" t="inlineStr">
        <is>
          <t>Final</t>
        </is>
      </c>
    </row>
    <row r="1796">
      <c r="A1796" s="2">
        <f>IF($A1789="","","   projections")</f>
        <v/>
      </c>
      <c r="B1796" s="68">
        <f>IF($A1789="",0,COUNT($E1797:$CZ1797))</f>
        <v/>
      </c>
      <c r="C1796" s="69">
        <f>IF($B1796=0,0,MAX($E1797:$CZ1797))</f>
        <v/>
      </c>
      <c r="D1796" s="58">
        <f>_xll.BDS($A1789,'Field Check'!$C$42,"headers=y","startcol=1","endcol=3","dir=h","cols=21;rows=3")</f>
        <v/>
      </c>
      <c r="E1796" s="59" t="n">
        <v>46370</v>
      </c>
      <c r="F1796" s="59" t="n">
        <v>46560</v>
      </c>
      <c r="G1796" s="59" t="n">
        <v>46735</v>
      </c>
      <c r="H1796" s="59" t="n">
        <v>46926</v>
      </c>
      <c r="I1796" s="59" t="n">
        <v>47101</v>
      </c>
      <c r="J1796" s="59" t="n">
        <v>47291</v>
      </c>
      <c r="K1796" s="59" t="n">
        <v>47466</v>
      </c>
      <c r="L1796" s="59" t="n">
        <v>47655</v>
      </c>
      <c r="M1796" s="59" t="n">
        <v>47830</v>
      </c>
      <c r="N1796" s="59" t="n">
        <v>48019</v>
      </c>
      <c r="O1796" s="59" t="n">
        <v>48194</v>
      </c>
      <c r="P1796" s="59" t="n">
        <v>48387</v>
      </c>
      <c r="Q1796" s="59" t="n">
        <v>48562</v>
      </c>
      <c r="R1796" s="59" t="n">
        <v>48752</v>
      </c>
      <c r="S1796" s="59" t="n">
        <v>48926</v>
      </c>
      <c r="T1796" s="59" t="n">
        <v>49116</v>
      </c>
      <c r="U1796" s="59" t="n">
        <v>49290</v>
      </c>
      <c r="V1796" s="59" t="n">
        <v>49487</v>
      </c>
      <c r="W1796" s="59" t="n">
        <v>49661</v>
      </c>
      <c r="X1796" s="59" t="n">
        <v>49851</v>
      </c>
      <c r="Y1796" s="59" t="n"/>
      <c r="Z1796" s="59" t="n"/>
      <c r="AA1796" s="59" t="n"/>
      <c r="AB1796" s="59" t="n"/>
      <c r="AC1796" s="59" t="n"/>
      <c r="AD1796" s="59" t="n"/>
      <c r="AE1796" s="59" t="n"/>
      <c r="AF1796" s="59" t="n"/>
      <c r="AG1796" s="59" t="n"/>
      <c r="AH1796" s="59" t="n"/>
      <c r="AI1796" s="59" t="n"/>
      <c r="AJ1796" s="59" t="n"/>
      <c r="AK1796" s="59" t="n"/>
      <c r="AL1796" s="59" t="n"/>
      <c r="AM1796" s="59" t="n"/>
      <c r="AN1796" s="59" t="n"/>
      <c r="AO1796" s="59" t="n"/>
      <c r="AP1796" s="59" t="n"/>
      <c r="AQ1796" s="59" t="n"/>
      <c r="AR1796" s="59" t="n"/>
      <c r="AS1796" s="59" t="n"/>
      <c r="AT1796" s="59" t="n"/>
      <c r="AU1796" s="59" t="n"/>
      <c r="AV1796" s="59" t="n"/>
      <c r="AW1796" s="59" t="n"/>
      <c r="AX1796" s="59" t="n"/>
      <c r="AY1796" s="59" t="n"/>
      <c r="AZ1796" s="59" t="n"/>
      <c r="BA1796" s="59" t="n"/>
      <c r="BB1796" s="59" t="n"/>
      <c r="BC1796" s="59" t="n"/>
      <c r="BD1796" s="59" t="n"/>
      <c r="BE1796" s="59" t="n"/>
      <c r="BF1796" s="59" t="n"/>
      <c r="BG1796" s="59" t="n"/>
      <c r="BH1796" s="59" t="n"/>
      <c r="BI1796" s="59" t="n"/>
      <c r="BJ1796" s="59" t="n"/>
      <c r="BK1796" s="59" t="n"/>
      <c r="BL1796" s="59" t="n"/>
      <c r="BM1796" s="59" t="n"/>
      <c r="BN1796" s="59" t="n"/>
      <c r="BO1796" s="59" t="n"/>
      <c r="BP1796" s="59" t="n"/>
      <c r="BQ1796" s="59" t="n"/>
      <c r="BR1796" s="59" t="n"/>
      <c r="BS1796" s="59" t="n"/>
      <c r="BT1796" s="59" t="n"/>
      <c r="BU1796" s="59" t="n"/>
      <c r="BV1796" s="59" t="n"/>
      <c r="BW1796" s="59" t="n"/>
      <c r="BX1796" s="59" t="n"/>
      <c r="BY1796" s="59" t="n"/>
      <c r="BZ1796" s="59" t="n"/>
      <c r="CA1796" s="59" t="n"/>
      <c r="CB1796" s="59" t="n"/>
      <c r="CC1796" s="59" t="n"/>
      <c r="CD1796" s="59" t="n"/>
      <c r="CE1796" s="59" t="n"/>
      <c r="CF1796" s="59" t="n"/>
      <c r="CG1796" s="59" t="n"/>
      <c r="CH1796" s="59" t="n"/>
      <c r="CI1796" s="59" t="n"/>
      <c r="CJ1796" s="59" t="n"/>
      <c r="CK1796" s="59" t="n"/>
      <c r="CL1796" s="59" t="n"/>
      <c r="CM1796" s="59" t="n"/>
      <c r="CN1796" s="59" t="n"/>
      <c r="CO1796" s="59" t="n"/>
      <c r="CP1796" s="59" t="n"/>
      <c r="CQ1796" s="59" t="n"/>
      <c r="CR1796" s="59" t="n"/>
      <c r="CS1796" s="59" t="n"/>
      <c r="CT1796" s="59" t="n"/>
      <c r="CU1796" s="59" t="n"/>
      <c r="CV1796" s="59" t="n"/>
      <c r="CW1796" s="59" t="n"/>
      <c r="CX1796" s="59" t="n"/>
      <c r="CY1796" s="59" t="n"/>
      <c r="CZ1796" s="59" t="n"/>
    </row>
    <row r="1797">
      <c r="D1797" s="59" t="inlineStr">
        <is>
          <t>Ex-Date</t>
        </is>
      </c>
      <c r="E1797" s="59" t="n">
        <v>46386</v>
      </c>
      <c r="F1797" s="59" t="n">
        <v>46567</v>
      </c>
      <c r="G1797" s="59" t="n">
        <v>46751</v>
      </c>
      <c r="H1797" s="59" t="n">
        <v>46933</v>
      </c>
      <c r="I1797" s="59" t="n">
        <v>47115</v>
      </c>
      <c r="J1797" s="59" t="n">
        <v>47297</v>
      </c>
      <c r="K1797" s="59" t="n">
        <v>47480</v>
      </c>
      <c r="L1797" s="59" t="n">
        <v>47661</v>
      </c>
      <c r="M1797" s="59" t="n">
        <v>47847</v>
      </c>
      <c r="N1797" s="59" t="n">
        <v>48026</v>
      </c>
      <c r="O1797" s="59" t="n">
        <v>48212</v>
      </c>
      <c r="P1797" s="59" t="n">
        <v>48394</v>
      </c>
      <c r="Q1797" s="59" t="n">
        <v>48578</v>
      </c>
      <c r="R1797" s="59" t="n">
        <v>48759</v>
      </c>
      <c r="S1797" s="59" t="n">
        <v>48942</v>
      </c>
      <c r="T1797" s="59" t="n">
        <v>49124</v>
      </c>
      <c r="U1797" s="59" t="n">
        <v>49306</v>
      </c>
      <c r="V1797" s="59" t="n">
        <v>49488</v>
      </c>
      <c r="W1797" s="59" t="n">
        <v>49671</v>
      </c>
      <c r="X1797" s="59" t="n">
        <v>49853</v>
      </c>
      <c r="Y1797" s="59" t="n"/>
      <c r="Z1797" s="59" t="n"/>
      <c r="AA1797" s="59" t="n"/>
      <c r="AB1797" s="59" t="n"/>
      <c r="AC1797" s="59" t="n"/>
      <c r="AD1797" s="59" t="n"/>
      <c r="AE1797" s="59" t="n"/>
      <c r="AF1797" s="59" t="n"/>
      <c r="AG1797" s="59" t="n"/>
      <c r="AH1797" s="59" t="n"/>
      <c r="AI1797" s="59" t="n"/>
      <c r="AJ1797" s="59" t="n"/>
      <c r="AK1797" s="59" t="n"/>
      <c r="AL1797" s="59" t="n"/>
      <c r="AM1797" s="59" t="n"/>
      <c r="AN1797" s="59" t="n"/>
      <c r="AO1797" s="59" t="n"/>
      <c r="AP1797" s="59" t="n"/>
      <c r="AQ1797" s="59" t="n"/>
      <c r="AR1797" s="59" t="n"/>
      <c r="AS1797" s="59" t="n"/>
      <c r="AT1797" s="59" t="n"/>
      <c r="AU1797" s="59" t="n"/>
      <c r="AV1797" s="59" t="n"/>
      <c r="AW1797" s="59" t="n"/>
      <c r="AX1797" s="59" t="n"/>
      <c r="AY1797" s="59" t="n"/>
      <c r="AZ1797" s="59" t="n"/>
      <c r="BA1797" s="59" t="n"/>
      <c r="BB1797" s="59" t="n"/>
      <c r="BC1797" s="59" t="n"/>
      <c r="BD1797" s="59" t="n"/>
      <c r="BE1797" s="59" t="n"/>
      <c r="BF1797" s="59" t="n"/>
      <c r="BG1797" s="59" t="n"/>
      <c r="BH1797" s="59" t="n"/>
      <c r="BI1797" s="59" t="n"/>
      <c r="BJ1797" s="59" t="n"/>
      <c r="BK1797" s="59" t="n"/>
      <c r="BL1797" s="59" t="n"/>
      <c r="BM1797" s="59" t="n"/>
      <c r="BN1797" s="59" t="n"/>
      <c r="BO1797" s="59" t="n"/>
      <c r="BP1797" s="59" t="n"/>
      <c r="BQ1797" s="59" t="n"/>
      <c r="BR1797" s="59" t="n"/>
      <c r="BS1797" s="59" t="n"/>
      <c r="BT1797" s="59" t="n"/>
      <c r="BU1797" s="59" t="n"/>
      <c r="BV1797" s="59" t="n"/>
      <c r="BW1797" s="59" t="n"/>
      <c r="BX1797" s="59" t="n"/>
      <c r="BY1797" s="59" t="n"/>
      <c r="BZ1797" s="59" t="n"/>
      <c r="CA1797" s="59" t="n"/>
      <c r="CB1797" s="59" t="n"/>
      <c r="CC1797" s="59" t="n"/>
      <c r="CD1797" s="59" t="n"/>
      <c r="CE1797" s="59" t="n"/>
      <c r="CF1797" s="59" t="n"/>
      <c r="CG1797" s="59" t="n"/>
      <c r="CH1797" s="59" t="n"/>
      <c r="CI1797" s="59" t="n"/>
      <c r="CJ1797" s="59" t="n"/>
      <c r="CK1797" s="59" t="n"/>
      <c r="CL1797" s="59" t="n"/>
      <c r="CM1797" s="59" t="n"/>
      <c r="CN1797" s="59" t="n"/>
      <c r="CO1797" s="59" t="n"/>
      <c r="CP1797" s="59" t="n"/>
      <c r="CQ1797" s="59" t="n"/>
      <c r="CR1797" s="59" t="n"/>
      <c r="CS1797" s="59" t="n"/>
      <c r="CT1797" s="59" t="n"/>
      <c r="CU1797" s="59" t="n"/>
      <c r="CV1797" s="59" t="n"/>
      <c r="CW1797" s="59" t="n"/>
      <c r="CX1797" s="59" t="n"/>
      <c r="CY1797" s="59" t="n"/>
      <c r="CZ1797" s="59" t="n"/>
    </row>
    <row r="1798">
      <c r="D1798" s="107" t="inlineStr">
        <is>
          <t>Amount Per Share</t>
        </is>
      </c>
      <c r="E1798" s="107" t="n">
        <v>0.09</v>
      </c>
      <c r="F1798" s="107" t="n">
        <v>0.162</v>
      </c>
      <c r="G1798" s="107" t="n">
        <v>0.091</v>
      </c>
      <c r="H1798" s="107" t="n">
        <v>0.164</v>
      </c>
      <c r="I1798" s="107" t="n">
        <v>0.097</v>
      </c>
      <c r="J1798" s="107" t="n">
        <v>0.175</v>
      </c>
      <c r="K1798" s="107" t="n">
        <v>0.103</v>
      </c>
      <c r="L1798" s="107" t="n">
        <v>0.185</v>
      </c>
      <c r="M1798" s="107" t="n">
        <v>0.108</v>
      </c>
      <c r="N1798" s="107" t="n">
        <v>0.195</v>
      </c>
      <c r="O1798" s="107" t="n">
        <v>0.111</v>
      </c>
      <c r="P1798" s="107" t="n">
        <v>0.201</v>
      </c>
      <c r="Q1798" s="107" t="n">
        <v>0.115</v>
      </c>
      <c r="R1798" s="107" t="n">
        <v>0.207</v>
      </c>
      <c r="S1798" s="107" t="n">
        <v>0.118</v>
      </c>
      <c r="T1798" s="107" t="n">
        <v>0.213</v>
      </c>
      <c r="U1798" s="107" t="n">
        <v>0.122</v>
      </c>
      <c r="V1798" s="107" t="n">
        <v>0.22</v>
      </c>
      <c r="W1798" s="107" t="n">
        <v>0.126</v>
      </c>
      <c r="X1798" s="107" t="n">
        <v>0.226</v>
      </c>
      <c r="Y1798" s="107" t="n"/>
      <c r="Z1798" s="107" t="n"/>
      <c r="AA1798" s="107" t="n"/>
      <c r="AB1798" s="107" t="n"/>
      <c r="AC1798" s="107" t="n"/>
      <c r="AD1798" s="107" t="n"/>
      <c r="AE1798" s="107" t="n"/>
      <c r="AF1798" s="107" t="n"/>
      <c r="AG1798" s="107" t="n"/>
      <c r="AH1798" s="107" t="n"/>
      <c r="AI1798" s="107" t="n"/>
      <c r="AJ1798" s="107" t="n"/>
      <c r="AK1798" s="107" t="n"/>
      <c r="AL1798" s="107" t="n"/>
      <c r="AM1798" s="107" t="n"/>
      <c r="AN1798" s="107" t="n"/>
      <c r="AO1798" s="107" t="n"/>
      <c r="AP1798" s="107" t="n"/>
      <c r="AQ1798" s="107" t="n"/>
      <c r="AR1798" s="107" t="n"/>
      <c r="AS1798" s="107" t="n"/>
      <c r="AT1798" s="107" t="n"/>
      <c r="AU1798" s="107" t="n"/>
      <c r="AV1798" s="107" t="n"/>
      <c r="AW1798" s="107" t="n"/>
      <c r="AX1798" s="107" t="n"/>
      <c r="AY1798" s="107" t="n"/>
      <c r="AZ1798" s="107" t="n"/>
      <c r="BA1798" s="107" t="n"/>
      <c r="BB1798" s="107" t="n"/>
      <c r="BC1798" s="107" t="n"/>
      <c r="BD1798" s="107" t="n"/>
      <c r="BE1798" s="107" t="n"/>
      <c r="BF1798" s="107" t="n"/>
      <c r="BG1798" s="107" t="n"/>
      <c r="BH1798" s="107" t="n"/>
      <c r="BI1798" s="107" t="n"/>
      <c r="BJ1798" s="107" t="n"/>
      <c r="BK1798" s="107" t="n"/>
      <c r="BL1798" s="107" t="n"/>
      <c r="BM1798" s="107" t="n"/>
      <c r="BN1798" s="107" t="n"/>
      <c r="BO1798" s="107" t="n"/>
      <c r="BP1798" s="107" t="n"/>
      <c r="BQ1798" s="107" t="n"/>
      <c r="BR1798" s="107" t="n"/>
      <c r="BS1798" s="107" t="n"/>
      <c r="BT1798" s="107" t="n"/>
      <c r="BU1798" s="107" t="n"/>
      <c r="BV1798" s="107" t="n"/>
      <c r="BW1798" s="107" t="n"/>
      <c r="BX1798" s="107" t="n"/>
      <c r="BY1798" s="107" t="n"/>
      <c r="BZ1798" s="107" t="n"/>
      <c r="CA1798" s="107" t="n"/>
      <c r="CB1798" s="107" t="n"/>
      <c r="CC1798" s="107" t="n"/>
      <c r="CD1798" s="107" t="n"/>
      <c r="CE1798" s="107" t="n"/>
      <c r="CF1798" s="107" t="n"/>
      <c r="CG1798" s="107" t="n"/>
      <c r="CH1798" s="107" t="n"/>
      <c r="CI1798" s="107" t="n"/>
      <c r="CJ1798" s="107" t="n"/>
      <c r="CK1798" s="107" t="n"/>
      <c r="CL1798" s="107" t="n"/>
      <c r="CM1798" s="107" t="n"/>
      <c r="CN1798" s="107" t="n"/>
      <c r="CO1798" s="107" t="n"/>
      <c r="CP1798" s="107" t="n"/>
      <c r="CQ1798" s="107" t="n"/>
      <c r="CR1798" s="107" t="n"/>
      <c r="CS1798" s="107" t="n"/>
      <c r="CT1798" s="107" t="n"/>
      <c r="CU1798" s="107" t="n"/>
      <c r="CV1798" s="107" t="n"/>
      <c r="CW1798" s="107" t="n"/>
      <c r="CX1798" s="107" t="n"/>
      <c r="CY1798" s="107" t="n"/>
      <c r="CZ1798" s="107" t="n"/>
    </row>
    <row r="1800">
      <c r="A1800" s="126">
        <f>IF('AS51'!$C$169="","",'AS51'!$C$169)</f>
        <v/>
      </c>
      <c r="B1800" s="68">
        <f>IF($A1800="",0,COUNT($E1801:$CZ1801))</f>
        <v/>
      </c>
      <c r="C1800" s="69">
        <f>IF($B1800=0,0,MAX($E1801:$CZ1801))</f>
        <v/>
      </c>
      <c r="D1800" s="58">
        <f>_xll.BDS($A1800,'Field Check'!$C$44,"headers=y","startcol=1","endcol=7","dir=h","DVD_START_DT",'Field Check'!$C$59,"DVD_END_DT",'Field Check'!$D$59)</f>
        <v/>
      </c>
      <c r="E1800" s="59" t="n"/>
      <c r="F1800" s="59" t="n"/>
      <c r="G1800" s="59" t="n"/>
      <c r="H1800" s="59" t="n"/>
      <c r="I1800" s="59" t="n"/>
      <c r="J1800" s="59" t="n"/>
      <c r="K1800" s="59" t="n"/>
      <c r="L1800" s="59" t="n"/>
      <c r="M1800" s="59" t="n"/>
      <c r="N1800" s="59" t="n"/>
      <c r="O1800" s="59" t="n"/>
      <c r="P1800" s="59" t="n"/>
      <c r="Q1800" s="59" t="n"/>
      <c r="R1800" s="59" t="n"/>
      <c r="S1800" s="59" t="n"/>
      <c r="T1800" s="59" t="n"/>
      <c r="U1800" s="59" t="n"/>
      <c r="V1800" s="59" t="n"/>
      <c r="W1800" s="59" t="n"/>
      <c r="X1800" s="59" t="n"/>
      <c r="Y1800" s="59" t="n"/>
      <c r="Z1800" s="59" t="n"/>
      <c r="AA1800" s="59" t="n"/>
      <c r="AB1800" s="59" t="n"/>
      <c r="AC1800" s="59" t="n"/>
      <c r="AD1800" s="59" t="n"/>
      <c r="AE1800" s="59" t="n"/>
      <c r="AF1800" s="59" t="n"/>
      <c r="AG1800" s="59" t="n"/>
      <c r="AH1800" s="59" t="n"/>
      <c r="AI1800" s="59" t="n"/>
      <c r="AJ1800" s="59" t="n"/>
      <c r="AK1800" s="59" t="n"/>
      <c r="AL1800" s="59" t="n"/>
      <c r="AM1800" s="59" t="n"/>
      <c r="AN1800" s="59" t="n"/>
      <c r="AO1800" s="59" t="n"/>
      <c r="AP1800" s="59" t="n"/>
      <c r="AQ1800" s="59" t="n"/>
      <c r="AR1800" s="59" t="n"/>
      <c r="AS1800" s="59" t="n"/>
      <c r="AT1800" s="59" t="n"/>
      <c r="AU1800" s="59" t="n"/>
      <c r="AV1800" s="59" t="n"/>
      <c r="AW1800" s="59" t="n"/>
      <c r="AX1800" s="59" t="n"/>
      <c r="AY1800" s="59" t="n"/>
      <c r="AZ1800" s="59" t="n"/>
      <c r="BA1800" s="59" t="n"/>
      <c r="BB1800" s="59" t="n"/>
      <c r="BC1800" s="59" t="n"/>
      <c r="BD1800" s="59" t="n"/>
      <c r="BE1800" s="59" t="n"/>
      <c r="BF1800" s="59" t="n"/>
      <c r="BG1800" s="59" t="n"/>
      <c r="BH1800" s="59" t="n"/>
      <c r="BI1800" s="59" t="n"/>
      <c r="BJ1800" s="59" t="n"/>
      <c r="BK1800" s="59" t="n"/>
      <c r="BL1800" s="59" t="n"/>
      <c r="BM1800" s="59" t="n"/>
      <c r="BN1800" s="59" t="n"/>
      <c r="BO1800" s="59" t="n"/>
      <c r="BP1800" s="59" t="n"/>
      <c r="BQ1800" s="59" t="n"/>
      <c r="BR1800" s="59" t="n"/>
      <c r="BS1800" s="59" t="n"/>
      <c r="BT1800" s="59" t="n"/>
      <c r="BU1800" s="59" t="n"/>
      <c r="BV1800" s="59" t="n"/>
      <c r="BW1800" s="59" t="n"/>
      <c r="BX1800" s="59" t="n"/>
      <c r="BY1800" s="59" t="n"/>
      <c r="BZ1800" s="59" t="n"/>
      <c r="CA1800" s="59" t="n"/>
      <c r="CB1800" s="59" t="n"/>
      <c r="CC1800" s="59" t="n"/>
      <c r="CD1800" s="59" t="n"/>
      <c r="CE1800" s="59" t="n"/>
      <c r="CF1800" s="59" t="n"/>
      <c r="CG1800" s="59" t="n"/>
      <c r="CH1800" s="59" t="n"/>
      <c r="CI1800" s="59" t="n"/>
      <c r="CJ1800" s="59" t="n"/>
      <c r="CK1800" s="59" t="n"/>
      <c r="CL1800" s="59" t="n"/>
      <c r="CM1800" s="59" t="n"/>
      <c r="CN1800" s="59" t="n"/>
      <c r="CO1800" s="59" t="n"/>
      <c r="CP1800" s="59" t="n"/>
      <c r="CQ1800" s="59" t="n"/>
      <c r="CR1800" s="59" t="n"/>
      <c r="CS1800" s="59" t="n"/>
      <c r="CT1800" s="59" t="n"/>
      <c r="CU1800" s="59" t="n"/>
      <c r="CV1800" s="59" t="n"/>
      <c r="CW1800" s="59" t="n"/>
      <c r="CX1800" s="59" t="n"/>
      <c r="CY1800" s="59" t="n"/>
      <c r="CZ1800" s="59" t="n"/>
    </row>
    <row r="1801">
      <c r="D1801" s="59" t="n"/>
      <c r="E1801" s="59" t="n"/>
      <c r="F1801" s="59" t="n"/>
      <c r="G1801" s="59" t="n"/>
      <c r="H1801" s="59" t="n"/>
      <c r="I1801" s="59" t="n"/>
      <c r="J1801" s="59" t="n"/>
      <c r="K1801" s="59" t="n"/>
      <c r="L1801" s="59" t="n"/>
      <c r="M1801" s="59" t="n"/>
      <c r="N1801" s="59" t="n"/>
      <c r="O1801" s="59" t="n"/>
      <c r="P1801" s="59" t="n"/>
      <c r="Q1801" s="59" t="n"/>
      <c r="R1801" s="59" t="n"/>
      <c r="S1801" s="59" t="n"/>
      <c r="T1801" s="59" t="n"/>
      <c r="U1801" s="59" t="n"/>
      <c r="V1801" s="59" t="n"/>
      <c r="W1801" s="59" t="n"/>
      <c r="X1801" s="59" t="n"/>
      <c r="Y1801" s="59" t="n"/>
      <c r="Z1801" s="59" t="n"/>
      <c r="AA1801" s="59" t="n"/>
      <c r="AB1801" s="59" t="n"/>
      <c r="AC1801" s="59" t="n"/>
      <c r="AD1801" s="59" t="n"/>
      <c r="AE1801" s="59" t="n"/>
      <c r="AF1801" s="59" t="n"/>
      <c r="AG1801" s="59" t="n"/>
      <c r="AH1801" s="59" t="n"/>
      <c r="AI1801" s="59" t="n"/>
      <c r="AJ1801" s="59" t="n"/>
      <c r="AK1801" s="59" t="n"/>
      <c r="AL1801" s="59" t="n"/>
      <c r="AM1801" s="59" t="n"/>
      <c r="AN1801" s="59" t="n"/>
      <c r="AO1801" s="59" t="n"/>
      <c r="AP1801" s="59" t="n"/>
      <c r="AQ1801" s="59" t="n"/>
      <c r="AR1801" s="59" t="n"/>
      <c r="AS1801" s="59" t="n"/>
      <c r="AT1801" s="59" t="n"/>
      <c r="AU1801" s="59" t="n"/>
      <c r="AV1801" s="59" t="n"/>
      <c r="AW1801" s="59" t="n"/>
      <c r="AX1801" s="59" t="n"/>
      <c r="AY1801" s="59" t="n"/>
      <c r="AZ1801" s="59" t="n"/>
      <c r="BA1801" s="59" t="n"/>
      <c r="BB1801" s="59" t="n"/>
      <c r="BC1801" s="59" t="n"/>
      <c r="BD1801" s="59" t="n"/>
      <c r="BE1801" s="59" t="n"/>
      <c r="BF1801" s="59" t="n"/>
      <c r="BG1801" s="59" t="n"/>
      <c r="BH1801" s="59" t="n"/>
      <c r="BI1801" s="59" t="n"/>
      <c r="BJ1801" s="59" t="n"/>
      <c r="BK1801" s="59" t="n"/>
      <c r="BL1801" s="59" t="n"/>
      <c r="BM1801" s="59" t="n"/>
      <c r="BN1801" s="59" t="n"/>
      <c r="BO1801" s="59" t="n"/>
      <c r="BP1801" s="59" t="n"/>
      <c r="BQ1801" s="59" t="n"/>
      <c r="BR1801" s="59" t="n"/>
      <c r="BS1801" s="59" t="n"/>
      <c r="BT1801" s="59" t="n"/>
      <c r="BU1801" s="59" t="n"/>
      <c r="BV1801" s="59" t="n"/>
      <c r="BW1801" s="59" t="n"/>
      <c r="BX1801" s="59" t="n"/>
      <c r="BY1801" s="59" t="n"/>
      <c r="BZ1801" s="59" t="n"/>
      <c r="CA1801" s="59" t="n"/>
      <c r="CB1801" s="59" t="n"/>
      <c r="CC1801" s="59" t="n"/>
      <c r="CD1801" s="59" t="n"/>
      <c r="CE1801" s="59" t="n"/>
      <c r="CF1801" s="59" t="n"/>
      <c r="CG1801" s="59" t="n"/>
      <c r="CH1801" s="59" t="n"/>
      <c r="CI1801" s="59" t="n"/>
      <c r="CJ1801" s="59" t="n"/>
      <c r="CK1801" s="59" t="n"/>
      <c r="CL1801" s="59" t="n"/>
      <c r="CM1801" s="59" t="n"/>
      <c r="CN1801" s="59" t="n"/>
      <c r="CO1801" s="59" t="n"/>
      <c r="CP1801" s="59" t="n"/>
      <c r="CQ1801" s="59" t="n"/>
      <c r="CR1801" s="59" t="n"/>
      <c r="CS1801" s="59" t="n"/>
      <c r="CT1801" s="59" t="n"/>
      <c r="CU1801" s="59" t="n"/>
      <c r="CV1801" s="59" t="n"/>
      <c r="CW1801" s="59" t="n"/>
      <c r="CX1801" s="59" t="n"/>
      <c r="CY1801" s="59" t="n"/>
      <c r="CZ1801" s="59" t="n"/>
    </row>
    <row r="1802">
      <c r="D1802" s="59" t="n"/>
      <c r="E1802" s="59" t="n"/>
      <c r="F1802" s="59" t="n"/>
      <c r="G1802" s="59" t="n"/>
      <c r="H1802" s="59" t="n"/>
      <c r="I1802" s="59" t="n"/>
      <c r="J1802" s="59" t="n"/>
      <c r="K1802" s="59" t="n"/>
      <c r="L1802" s="59" t="n"/>
      <c r="M1802" s="59" t="n"/>
      <c r="N1802" s="59" t="n"/>
      <c r="O1802" s="59" t="n"/>
      <c r="P1802" s="59" t="n"/>
      <c r="Q1802" s="59" t="n"/>
      <c r="R1802" s="59" t="n"/>
      <c r="S1802" s="59" t="n"/>
      <c r="T1802" s="59" t="n"/>
      <c r="U1802" s="59" t="n"/>
      <c r="V1802" s="59" t="n"/>
      <c r="W1802" s="59" t="n"/>
      <c r="X1802" s="59" t="n"/>
      <c r="Y1802" s="59" t="n"/>
      <c r="Z1802" s="59" t="n"/>
      <c r="AA1802" s="59" t="n"/>
      <c r="AB1802" s="59" t="n"/>
      <c r="AC1802" s="59" t="n"/>
      <c r="AD1802" s="59" t="n"/>
      <c r="AE1802" s="59" t="n"/>
      <c r="AF1802" s="59" t="n"/>
      <c r="AG1802" s="59" t="n"/>
      <c r="AH1802" s="59" t="n"/>
      <c r="AI1802" s="59" t="n"/>
      <c r="AJ1802" s="59" t="n"/>
      <c r="AK1802" s="59" t="n"/>
      <c r="AL1802" s="59" t="n"/>
      <c r="AM1802" s="59" t="n"/>
      <c r="AN1802" s="59" t="n"/>
      <c r="AO1802" s="59" t="n"/>
      <c r="AP1802" s="59" t="n"/>
      <c r="AQ1802" s="59" t="n"/>
      <c r="AR1802" s="59" t="n"/>
      <c r="AS1802" s="59" t="n"/>
      <c r="AT1802" s="59" t="n"/>
      <c r="AU1802" s="59" t="n"/>
      <c r="AV1802" s="59" t="n"/>
      <c r="AW1802" s="59" t="n"/>
      <c r="AX1802" s="59" t="n"/>
      <c r="AY1802" s="59" t="n"/>
      <c r="AZ1802" s="59" t="n"/>
      <c r="BA1802" s="59" t="n"/>
      <c r="BB1802" s="59" t="n"/>
      <c r="BC1802" s="59" t="n"/>
      <c r="BD1802" s="59" t="n"/>
      <c r="BE1802" s="59" t="n"/>
      <c r="BF1802" s="59" t="n"/>
      <c r="BG1802" s="59" t="n"/>
      <c r="BH1802" s="59" t="n"/>
      <c r="BI1802" s="59" t="n"/>
      <c r="BJ1802" s="59" t="n"/>
      <c r="BK1802" s="59" t="n"/>
      <c r="BL1802" s="59" t="n"/>
      <c r="BM1802" s="59" t="n"/>
      <c r="BN1802" s="59" t="n"/>
      <c r="BO1802" s="59" t="n"/>
      <c r="BP1802" s="59" t="n"/>
      <c r="BQ1802" s="59" t="n"/>
      <c r="BR1802" s="59" t="n"/>
      <c r="BS1802" s="59" t="n"/>
      <c r="BT1802" s="59" t="n"/>
      <c r="BU1802" s="59" t="n"/>
      <c r="BV1802" s="59" t="n"/>
      <c r="BW1802" s="59" t="n"/>
      <c r="BX1802" s="59" t="n"/>
      <c r="BY1802" s="59" t="n"/>
      <c r="BZ1802" s="59" t="n"/>
      <c r="CA1802" s="59" t="n"/>
      <c r="CB1802" s="59" t="n"/>
      <c r="CC1802" s="59" t="n"/>
      <c r="CD1802" s="59" t="n"/>
      <c r="CE1802" s="59" t="n"/>
      <c r="CF1802" s="59" t="n"/>
      <c r="CG1802" s="59" t="n"/>
      <c r="CH1802" s="59" t="n"/>
      <c r="CI1802" s="59" t="n"/>
      <c r="CJ1802" s="59" t="n"/>
      <c r="CK1802" s="59" t="n"/>
      <c r="CL1802" s="59" t="n"/>
      <c r="CM1802" s="59" t="n"/>
      <c r="CN1802" s="59" t="n"/>
      <c r="CO1802" s="59" t="n"/>
      <c r="CP1802" s="59" t="n"/>
      <c r="CQ1802" s="59" t="n"/>
      <c r="CR1802" s="59" t="n"/>
      <c r="CS1802" s="59" t="n"/>
      <c r="CT1802" s="59" t="n"/>
      <c r="CU1802" s="59" t="n"/>
      <c r="CV1802" s="59" t="n"/>
      <c r="CW1802" s="59" t="n"/>
      <c r="CX1802" s="59" t="n"/>
      <c r="CY1802" s="59" t="n"/>
      <c r="CZ1802" s="59" t="n"/>
    </row>
    <row r="1803">
      <c r="D1803" s="59" t="n"/>
      <c r="E1803" s="59" t="n"/>
      <c r="F1803" s="59" t="n"/>
      <c r="G1803" s="59" t="n"/>
      <c r="H1803" s="59" t="n"/>
      <c r="I1803" s="59" t="n"/>
      <c r="J1803" s="59" t="n"/>
      <c r="K1803" s="59" t="n"/>
      <c r="L1803" s="59" t="n"/>
      <c r="M1803" s="59" t="n"/>
      <c r="N1803" s="59" t="n"/>
      <c r="O1803" s="59" t="n"/>
      <c r="P1803" s="59" t="n"/>
      <c r="Q1803" s="59" t="n"/>
      <c r="R1803" s="59" t="n"/>
      <c r="S1803" s="59" t="n"/>
      <c r="T1803" s="59" t="n"/>
      <c r="U1803" s="59" t="n"/>
      <c r="V1803" s="59" t="n"/>
      <c r="W1803" s="59" t="n"/>
      <c r="X1803" s="59" t="n"/>
      <c r="Y1803" s="59" t="n"/>
      <c r="Z1803" s="59" t="n"/>
      <c r="AA1803" s="59" t="n"/>
      <c r="AB1803" s="59" t="n"/>
      <c r="AC1803" s="59" t="n"/>
      <c r="AD1803" s="59" t="n"/>
      <c r="AE1803" s="59" t="n"/>
      <c r="AF1803" s="59" t="n"/>
      <c r="AG1803" s="59" t="n"/>
      <c r="AH1803" s="59" t="n"/>
      <c r="AI1803" s="59" t="n"/>
      <c r="AJ1803" s="59" t="n"/>
      <c r="AK1803" s="59" t="n"/>
      <c r="AL1803" s="59" t="n"/>
      <c r="AM1803" s="59" t="n"/>
      <c r="AN1803" s="59" t="n"/>
      <c r="AO1803" s="59" t="n"/>
      <c r="AP1803" s="59" t="n"/>
      <c r="AQ1803" s="59" t="n"/>
      <c r="AR1803" s="59" t="n"/>
      <c r="AS1803" s="59" t="n"/>
      <c r="AT1803" s="59" t="n"/>
      <c r="AU1803" s="59" t="n"/>
      <c r="AV1803" s="59" t="n"/>
      <c r="AW1803" s="59" t="n"/>
      <c r="AX1803" s="59" t="n"/>
      <c r="AY1803" s="59" t="n"/>
      <c r="AZ1803" s="59" t="n"/>
      <c r="BA1803" s="59" t="n"/>
      <c r="BB1803" s="59" t="n"/>
      <c r="BC1803" s="59" t="n"/>
      <c r="BD1803" s="59" t="n"/>
      <c r="BE1803" s="59" t="n"/>
      <c r="BF1803" s="59" t="n"/>
      <c r="BG1803" s="59" t="n"/>
      <c r="BH1803" s="59" t="n"/>
      <c r="BI1803" s="59" t="n"/>
      <c r="BJ1803" s="59" t="n"/>
      <c r="BK1803" s="59" t="n"/>
      <c r="BL1803" s="59" t="n"/>
      <c r="BM1803" s="59" t="n"/>
      <c r="BN1803" s="59" t="n"/>
      <c r="BO1803" s="59" t="n"/>
      <c r="BP1803" s="59" t="n"/>
      <c r="BQ1803" s="59" t="n"/>
      <c r="BR1803" s="59" t="n"/>
      <c r="BS1803" s="59" t="n"/>
      <c r="BT1803" s="59" t="n"/>
      <c r="BU1803" s="59" t="n"/>
      <c r="BV1803" s="59" t="n"/>
      <c r="BW1803" s="59" t="n"/>
      <c r="BX1803" s="59" t="n"/>
      <c r="BY1803" s="59" t="n"/>
      <c r="BZ1803" s="59" t="n"/>
      <c r="CA1803" s="59" t="n"/>
      <c r="CB1803" s="59" t="n"/>
      <c r="CC1803" s="59" t="n"/>
      <c r="CD1803" s="59" t="n"/>
      <c r="CE1803" s="59" t="n"/>
      <c r="CF1803" s="59" t="n"/>
      <c r="CG1803" s="59" t="n"/>
      <c r="CH1803" s="59" t="n"/>
      <c r="CI1803" s="59" t="n"/>
      <c r="CJ1803" s="59" t="n"/>
      <c r="CK1803" s="59" t="n"/>
      <c r="CL1803" s="59" t="n"/>
      <c r="CM1803" s="59" t="n"/>
      <c r="CN1803" s="59" t="n"/>
      <c r="CO1803" s="59" t="n"/>
      <c r="CP1803" s="59" t="n"/>
      <c r="CQ1803" s="59" t="n"/>
      <c r="CR1803" s="59" t="n"/>
      <c r="CS1803" s="59" t="n"/>
      <c r="CT1803" s="59" t="n"/>
      <c r="CU1803" s="59" t="n"/>
      <c r="CV1803" s="59" t="n"/>
      <c r="CW1803" s="59" t="n"/>
      <c r="CX1803" s="59" t="n"/>
      <c r="CY1803" s="59" t="n"/>
      <c r="CZ1803" s="59" t="n"/>
    </row>
    <row r="1804">
      <c r="D1804" s="107" t="n"/>
      <c r="E1804" s="107" t="n"/>
      <c r="F1804" s="107" t="n"/>
      <c r="G1804" s="107" t="n"/>
      <c r="H1804" s="107" t="n"/>
      <c r="I1804" s="107" t="n"/>
      <c r="J1804" s="107" t="n"/>
      <c r="K1804" s="107" t="n"/>
      <c r="L1804" s="107" t="n"/>
      <c r="M1804" s="107" t="n"/>
      <c r="N1804" s="107" t="n"/>
      <c r="O1804" s="107" t="n"/>
      <c r="P1804" s="107" t="n"/>
      <c r="Q1804" s="107" t="n"/>
      <c r="R1804" s="107" t="n"/>
      <c r="S1804" s="107" t="n"/>
      <c r="T1804" s="107" t="n"/>
      <c r="U1804" s="107" t="n"/>
      <c r="V1804" s="107" t="n"/>
      <c r="W1804" s="107" t="n"/>
      <c r="X1804" s="107" t="n"/>
      <c r="Y1804" s="107" t="n"/>
      <c r="Z1804" s="107" t="n"/>
      <c r="AA1804" s="107" t="n"/>
      <c r="AB1804" s="107" t="n"/>
      <c r="AC1804" s="107" t="n"/>
      <c r="AD1804" s="107" t="n"/>
      <c r="AE1804" s="107" t="n"/>
      <c r="AF1804" s="107" t="n"/>
      <c r="AG1804" s="107" t="n"/>
      <c r="AH1804" s="107" t="n"/>
      <c r="AI1804" s="107" t="n"/>
      <c r="AJ1804" s="107" t="n"/>
      <c r="AK1804" s="107" t="n"/>
      <c r="AL1804" s="107" t="n"/>
      <c r="AM1804" s="107" t="n"/>
      <c r="AN1804" s="107" t="n"/>
      <c r="AO1804" s="107" t="n"/>
      <c r="AP1804" s="107" t="n"/>
      <c r="AQ1804" s="107" t="n"/>
      <c r="AR1804" s="107" t="n"/>
      <c r="AS1804" s="107" t="n"/>
      <c r="AT1804" s="107" t="n"/>
      <c r="AU1804" s="107" t="n"/>
      <c r="AV1804" s="107" t="n"/>
      <c r="AW1804" s="107" t="n"/>
      <c r="AX1804" s="107" t="n"/>
      <c r="AY1804" s="107" t="n"/>
      <c r="AZ1804" s="107" t="n"/>
      <c r="BA1804" s="107" t="n"/>
      <c r="BB1804" s="107" t="n"/>
      <c r="BC1804" s="107" t="n"/>
      <c r="BD1804" s="107" t="n"/>
      <c r="BE1804" s="107" t="n"/>
      <c r="BF1804" s="107" t="n"/>
      <c r="BG1804" s="107" t="n"/>
      <c r="BH1804" s="107" t="n"/>
      <c r="BI1804" s="107" t="n"/>
      <c r="BJ1804" s="107" t="n"/>
      <c r="BK1804" s="107" t="n"/>
      <c r="BL1804" s="107" t="n"/>
      <c r="BM1804" s="107" t="n"/>
      <c r="BN1804" s="107" t="n"/>
      <c r="BO1804" s="107" t="n"/>
      <c r="BP1804" s="107" t="n"/>
      <c r="BQ1804" s="107" t="n"/>
      <c r="BR1804" s="107" t="n"/>
      <c r="BS1804" s="107" t="n"/>
      <c r="BT1804" s="107" t="n"/>
      <c r="BU1804" s="107" t="n"/>
      <c r="BV1804" s="107" t="n"/>
      <c r="BW1804" s="107" t="n"/>
      <c r="BX1804" s="107" t="n"/>
      <c r="BY1804" s="107" t="n"/>
      <c r="BZ1804" s="107" t="n"/>
      <c r="CA1804" s="107" t="n"/>
      <c r="CB1804" s="107" t="n"/>
      <c r="CC1804" s="107" t="n"/>
      <c r="CD1804" s="107" t="n"/>
      <c r="CE1804" s="107" t="n"/>
      <c r="CF1804" s="107" t="n"/>
      <c r="CG1804" s="107" t="n"/>
      <c r="CH1804" s="107" t="n"/>
      <c r="CI1804" s="107" t="n"/>
      <c r="CJ1804" s="107" t="n"/>
      <c r="CK1804" s="107" t="n"/>
      <c r="CL1804" s="107" t="n"/>
      <c r="CM1804" s="107" t="n"/>
      <c r="CN1804" s="107" t="n"/>
      <c r="CO1804" s="107" t="n"/>
      <c r="CP1804" s="107" t="n"/>
      <c r="CQ1804" s="107" t="n"/>
      <c r="CR1804" s="107" t="n"/>
      <c r="CS1804" s="107" t="n"/>
      <c r="CT1804" s="107" t="n"/>
      <c r="CU1804" s="107" t="n"/>
      <c r="CV1804" s="107" t="n"/>
      <c r="CW1804" s="107" t="n"/>
      <c r="CX1804" s="107" t="n"/>
      <c r="CY1804" s="107" t="n"/>
      <c r="CZ1804" s="107" t="n"/>
    </row>
    <row r="1807">
      <c r="A1807" s="2">
        <f>IF($A1800="","","   projections")</f>
        <v/>
      </c>
      <c r="B1807" s="68">
        <f>IF($A1800="",0,COUNT($E1808:$CZ1808))</f>
        <v/>
      </c>
      <c r="C1807" s="69">
        <f>IF($B1807=0,0,MAX($E1808:$CZ1808))</f>
        <v/>
      </c>
      <c r="D1807" s="58">
        <f>_xll.BDS($A1800,'Field Check'!$C$42,"headers=y","startcol=1","endcol=3","dir=h","cols=20;rows=3")</f>
        <v/>
      </c>
      <c r="E1807" s="59" t="n">
        <v>46254</v>
      </c>
      <c r="F1807" s="59" t="n">
        <v>46437</v>
      </c>
      <c r="G1807" s="59" t="n">
        <v>46611</v>
      </c>
      <c r="H1807" s="59" t="n">
        <v>46800</v>
      </c>
      <c r="I1807" s="59" t="n">
        <v>46982</v>
      </c>
      <c r="J1807" s="59" t="n">
        <v>47164</v>
      </c>
      <c r="K1807" s="59" t="n">
        <v>47346</v>
      </c>
      <c r="L1807" s="59" t="n">
        <v>47528</v>
      </c>
      <c r="M1807" s="59" t="n">
        <v>47710</v>
      </c>
      <c r="N1807" s="59" t="n">
        <v>47892</v>
      </c>
      <c r="O1807" s="59" t="n">
        <v>48074</v>
      </c>
      <c r="P1807" s="59" t="n">
        <v>48256</v>
      </c>
      <c r="Q1807" s="59" t="n">
        <v>48438</v>
      </c>
      <c r="R1807" s="59" t="n">
        <v>48627</v>
      </c>
      <c r="S1807" s="59" t="n">
        <v>48809</v>
      </c>
      <c r="T1807" s="59" t="n">
        <v>48991</v>
      </c>
      <c r="U1807" s="59" t="n">
        <v>49173</v>
      </c>
      <c r="V1807" s="59" t="n">
        <v>49362</v>
      </c>
      <c r="W1807" s="59" t="n">
        <v>49544</v>
      </c>
      <c r="X1807" s="59" t="n"/>
      <c r="Y1807" s="59" t="n"/>
      <c r="Z1807" s="59" t="n"/>
      <c r="AA1807" s="59" t="n"/>
      <c r="AB1807" s="59" t="n"/>
      <c r="AC1807" s="59" t="n"/>
      <c r="AD1807" s="59" t="n"/>
      <c r="AE1807" s="59" t="n"/>
      <c r="AF1807" s="59" t="n"/>
      <c r="AG1807" s="59" t="n"/>
      <c r="AH1807" s="59" t="n"/>
      <c r="AI1807" s="59" t="n"/>
      <c r="AJ1807" s="59" t="n"/>
      <c r="AK1807" s="59" t="n"/>
      <c r="AL1807" s="59" t="n"/>
      <c r="AM1807" s="59" t="n"/>
      <c r="AN1807" s="59" t="n"/>
      <c r="AO1807" s="59" t="n"/>
      <c r="AP1807" s="59" t="n"/>
      <c r="AQ1807" s="59" t="n"/>
      <c r="AR1807" s="59" t="n"/>
      <c r="AS1807" s="59" t="n"/>
      <c r="AT1807" s="59" t="n"/>
      <c r="AU1807" s="59" t="n"/>
      <c r="AV1807" s="59" t="n"/>
      <c r="AW1807" s="59" t="n"/>
      <c r="AX1807" s="59" t="n"/>
      <c r="AY1807" s="59" t="n"/>
      <c r="AZ1807" s="59" t="n"/>
      <c r="BA1807" s="59" t="n"/>
      <c r="BB1807" s="59" t="n"/>
      <c r="BC1807" s="59" t="n"/>
      <c r="BD1807" s="59" t="n"/>
      <c r="BE1807" s="59" t="n"/>
      <c r="BF1807" s="59" t="n"/>
      <c r="BG1807" s="59" t="n"/>
      <c r="BH1807" s="59" t="n"/>
      <c r="BI1807" s="59" t="n"/>
      <c r="BJ1807" s="59" t="n"/>
      <c r="BK1807" s="59" t="n"/>
      <c r="BL1807" s="59" t="n"/>
      <c r="BM1807" s="59" t="n"/>
      <c r="BN1807" s="59" t="n"/>
      <c r="BO1807" s="59" t="n"/>
      <c r="BP1807" s="59" t="n"/>
      <c r="BQ1807" s="59" t="n"/>
      <c r="BR1807" s="59" t="n"/>
      <c r="BS1807" s="59" t="n"/>
      <c r="BT1807" s="59" t="n"/>
      <c r="BU1807" s="59" t="n"/>
      <c r="BV1807" s="59" t="n"/>
      <c r="BW1807" s="59" t="n"/>
      <c r="BX1807" s="59" t="n"/>
      <c r="BY1807" s="59" t="n"/>
      <c r="BZ1807" s="59" t="n"/>
      <c r="CA1807" s="59" t="n"/>
      <c r="CB1807" s="59" t="n"/>
      <c r="CC1807" s="59" t="n"/>
      <c r="CD1807" s="59" t="n"/>
      <c r="CE1807" s="59" t="n"/>
      <c r="CF1807" s="59" t="n"/>
      <c r="CG1807" s="59" t="n"/>
      <c r="CH1807" s="59" t="n"/>
      <c r="CI1807" s="59" t="n"/>
      <c r="CJ1807" s="59" t="n"/>
      <c r="CK1807" s="59" t="n"/>
      <c r="CL1807" s="59" t="n"/>
      <c r="CM1807" s="59" t="n"/>
      <c r="CN1807" s="59" t="n"/>
      <c r="CO1807" s="59" t="n"/>
      <c r="CP1807" s="59" t="n"/>
      <c r="CQ1807" s="59" t="n"/>
      <c r="CR1807" s="59" t="n"/>
      <c r="CS1807" s="59" t="n"/>
      <c r="CT1807" s="59" t="n"/>
      <c r="CU1807" s="59" t="n"/>
      <c r="CV1807" s="59" t="n"/>
      <c r="CW1807" s="59" t="n"/>
      <c r="CX1807" s="59" t="n"/>
      <c r="CY1807" s="59" t="n"/>
      <c r="CZ1807" s="59" t="n"/>
    </row>
    <row r="1808">
      <c r="D1808" s="59" t="inlineStr">
        <is>
          <t>Ex-Date</t>
        </is>
      </c>
      <c r="E1808" s="59" t="n">
        <v>46269</v>
      </c>
      <c r="F1808" s="59" t="n">
        <v>46451</v>
      </c>
      <c r="G1808" s="59" t="n">
        <v>46636</v>
      </c>
      <c r="H1808" s="59" t="n">
        <v>46819</v>
      </c>
      <c r="I1808" s="59" t="n">
        <v>47002</v>
      </c>
      <c r="J1808" s="59" t="n">
        <v>47184</v>
      </c>
      <c r="K1808" s="59" t="n">
        <v>47367</v>
      </c>
      <c r="L1808" s="59" t="n">
        <v>47549</v>
      </c>
      <c r="M1808" s="59" t="n">
        <v>47731</v>
      </c>
      <c r="N1808" s="59" t="n">
        <v>47913</v>
      </c>
      <c r="O1808" s="59" t="n">
        <v>48095</v>
      </c>
      <c r="P1808" s="59" t="n">
        <v>48278</v>
      </c>
      <c r="Q1808" s="59" t="n">
        <v>48463</v>
      </c>
      <c r="R1808" s="59" t="n">
        <v>48645</v>
      </c>
      <c r="S1808" s="59" t="n">
        <v>48828</v>
      </c>
      <c r="T1808" s="59" t="n">
        <v>49009</v>
      </c>
      <c r="U1808" s="59" t="n">
        <v>49192</v>
      </c>
      <c r="V1808" s="59" t="n">
        <v>49380</v>
      </c>
      <c r="W1808" s="59" t="n">
        <v>49563</v>
      </c>
      <c r="X1808" s="59" t="n"/>
      <c r="Y1808" s="59" t="n"/>
      <c r="Z1808" s="59" t="n"/>
      <c r="AA1808" s="59" t="n"/>
      <c r="AB1808" s="59" t="n"/>
      <c r="AC1808" s="59" t="n"/>
      <c r="AD1808" s="59" t="n"/>
      <c r="AE1808" s="59" t="n"/>
      <c r="AF1808" s="59" t="n"/>
      <c r="AG1808" s="59" t="n"/>
      <c r="AH1808" s="59" t="n"/>
      <c r="AI1808" s="59" t="n"/>
      <c r="AJ1808" s="59" t="n"/>
      <c r="AK1808" s="59" t="n"/>
      <c r="AL1808" s="59" t="n"/>
      <c r="AM1808" s="59" t="n"/>
      <c r="AN1808" s="59" t="n"/>
      <c r="AO1808" s="59" t="n"/>
      <c r="AP1808" s="59" t="n"/>
      <c r="AQ1808" s="59" t="n"/>
      <c r="AR1808" s="59" t="n"/>
      <c r="AS1808" s="59" t="n"/>
      <c r="AT1808" s="59" t="n"/>
      <c r="AU1808" s="59" t="n"/>
      <c r="AV1808" s="59" t="n"/>
      <c r="AW1808" s="59" t="n"/>
      <c r="AX1808" s="59" t="n"/>
      <c r="AY1808" s="59" t="n"/>
      <c r="AZ1808" s="59" t="n"/>
      <c r="BA1808" s="59" t="n"/>
      <c r="BB1808" s="59" t="n"/>
      <c r="BC1808" s="59" t="n"/>
      <c r="BD1808" s="59" t="n"/>
      <c r="BE1808" s="59" t="n"/>
      <c r="BF1808" s="59" t="n"/>
      <c r="BG1808" s="59" t="n"/>
      <c r="BH1808" s="59" t="n"/>
      <c r="BI1808" s="59" t="n"/>
      <c r="BJ1808" s="59" t="n"/>
      <c r="BK1808" s="59" t="n"/>
      <c r="BL1808" s="59" t="n"/>
      <c r="BM1808" s="59" t="n"/>
      <c r="BN1808" s="59" t="n"/>
      <c r="BO1808" s="59" t="n"/>
      <c r="BP1808" s="59" t="n"/>
      <c r="BQ1808" s="59" t="n"/>
      <c r="BR1808" s="59" t="n"/>
      <c r="BS1808" s="59" t="n"/>
      <c r="BT1808" s="59" t="n"/>
      <c r="BU1808" s="59" t="n"/>
      <c r="BV1808" s="59" t="n"/>
      <c r="BW1808" s="59" t="n"/>
      <c r="BX1808" s="59" t="n"/>
      <c r="BY1808" s="59" t="n"/>
      <c r="BZ1808" s="59" t="n"/>
      <c r="CA1808" s="59" t="n"/>
      <c r="CB1808" s="59" t="n"/>
      <c r="CC1808" s="59" t="n"/>
      <c r="CD1808" s="59" t="n"/>
      <c r="CE1808" s="59" t="n"/>
      <c r="CF1808" s="59" t="n"/>
      <c r="CG1808" s="59" t="n"/>
      <c r="CH1808" s="59" t="n"/>
      <c r="CI1808" s="59" t="n"/>
      <c r="CJ1808" s="59" t="n"/>
      <c r="CK1808" s="59" t="n"/>
      <c r="CL1808" s="59" t="n"/>
      <c r="CM1808" s="59" t="n"/>
      <c r="CN1808" s="59" t="n"/>
      <c r="CO1808" s="59" t="n"/>
      <c r="CP1808" s="59" t="n"/>
      <c r="CQ1808" s="59" t="n"/>
      <c r="CR1808" s="59" t="n"/>
      <c r="CS1808" s="59" t="n"/>
      <c r="CT1808" s="59" t="n"/>
      <c r="CU1808" s="59" t="n"/>
      <c r="CV1808" s="59" t="n"/>
      <c r="CW1808" s="59" t="n"/>
      <c r="CX1808" s="59" t="n"/>
      <c r="CY1808" s="59" t="n"/>
      <c r="CZ1808" s="59" t="n"/>
    </row>
    <row r="1809">
      <c r="D1809" s="107" t="inlineStr">
        <is>
          <t>Amount Per Share</t>
        </is>
      </c>
      <c r="E1809" s="107" t="n">
        <v>0.66</v>
      </c>
      <c r="F1809" s="107" t="n">
        <v>0.48</v>
      </c>
      <c r="G1809" s="107" t="n">
        <v>0.68</v>
      </c>
      <c r="H1809" s="107" t="n">
        <v>0.5</v>
      </c>
      <c r="I1809" s="107" t="n">
        <v>0.7</v>
      </c>
      <c r="J1809" s="107" t="n">
        <v>0.52</v>
      </c>
      <c r="K1809" s="107" t="n">
        <v>0.7</v>
      </c>
      <c r="L1809" s="107" t="n">
        <v>0.54</v>
      </c>
      <c r="M1809" s="107" t="n">
        <v>0.72</v>
      </c>
      <c r="N1809" s="107" t="n">
        <v>0.5600000000000001</v>
      </c>
      <c r="O1809" s="107" t="n">
        <v>0.72</v>
      </c>
      <c r="P1809" s="107" t="n">
        <v>0.58</v>
      </c>
      <c r="Q1809" s="107" t="n">
        <v>0.74</v>
      </c>
      <c r="R1809" s="107" t="n">
        <v>0.6</v>
      </c>
      <c r="S1809" s="107" t="n">
        <v>0.74</v>
      </c>
      <c r="T1809" s="107" t="n">
        <v>0.62</v>
      </c>
      <c r="U1809" s="107" t="n">
        <v>0.76</v>
      </c>
      <c r="V1809" s="107" t="n">
        <v>0.62</v>
      </c>
      <c r="W1809" s="107" t="n">
        <v>0.76</v>
      </c>
      <c r="X1809" s="107" t="n"/>
      <c r="Y1809" s="107" t="n"/>
      <c r="Z1809" s="107" t="n"/>
      <c r="AA1809" s="107" t="n"/>
      <c r="AB1809" s="107" t="n"/>
      <c r="AC1809" s="107" t="n"/>
      <c r="AD1809" s="107" t="n"/>
      <c r="AE1809" s="107" t="n"/>
      <c r="AF1809" s="107" t="n"/>
      <c r="AG1809" s="107" t="n"/>
      <c r="AH1809" s="107" t="n"/>
      <c r="AI1809" s="107" t="n"/>
      <c r="AJ1809" s="107" t="n"/>
      <c r="AK1809" s="107" t="n"/>
      <c r="AL1809" s="107" t="n"/>
      <c r="AM1809" s="107" t="n"/>
      <c r="AN1809" s="107" t="n"/>
      <c r="AO1809" s="107" t="n"/>
      <c r="AP1809" s="107" t="n"/>
      <c r="AQ1809" s="107" t="n"/>
      <c r="AR1809" s="107" t="n"/>
      <c r="AS1809" s="107" t="n"/>
      <c r="AT1809" s="107" t="n"/>
      <c r="AU1809" s="107" t="n"/>
      <c r="AV1809" s="107" t="n"/>
      <c r="AW1809" s="107" t="n"/>
      <c r="AX1809" s="107" t="n"/>
      <c r="AY1809" s="107" t="n"/>
      <c r="AZ1809" s="107" t="n"/>
      <c r="BA1809" s="107" t="n"/>
      <c r="BB1809" s="107" t="n"/>
      <c r="BC1809" s="107" t="n"/>
      <c r="BD1809" s="107" t="n"/>
      <c r="BE1809" s="107" t="n"/>
      <c r="BF1809" s="107" t="n"/>
      <c r="BG1809" s="107" t="n"/>
      <c r="BH1809" s="107" t="n"/>
      <c r="BI1809" s="107" t="n"/>
      <c r="BJ1809" s="107" t="n"/>
      <c r="BK1809" s="107" t="n"/>
      <c r="BL1809" s="107" t="n"/>
      <c r="BM1809" s="107" t="n"/>
      <c r="BN1809" s="107" t="n"/>
      <c r="BO1809" s="107" t="n"/>
      <c r="BP1809" s="107" t="n"/>
      <c r="BQ1809" s="107" t="n"/>
      <c r="BR1809" s="107" t="n"/>
      <c r="BS1809" s="107" t="n"/>
      <c r="BT1809" s="107" t="n"/>
      <c r="BU1809" s="107" t="n"/>
      <c r="BV1809" s="107" t="n"/>
      <c r="BW1809" s="107" t="n"/>
      <c r="BX1809" s="107" t="n"/>
      <c r="BY1809" s="107" t="n"/>
      <c r="BZ1809" s="107" t="n"/>
      <c r="CA1809" s="107" t="n"/>
      <c r="CB1809" s="107" t="n"/>
      <c r="CC1809" s="107" t="n"/>
      <c r="CD1809" s="107" t="n"/>
      <c r="CE1809" s="107" t="n"/>
      <c r="CF1809" s="107" t="n"/>
      <c r="CG1809" s="107" t="n"/>
      <c r="CH1809" s="107" t="n"/>
      <c r="CI1809" s="107" t="n"/>
      <c r="CJ1809" s="107" t="n"/>
      <c r="CK1809" s="107" t="n"/>
      <c r="CL1809" s="107" t="n"/>
      <c r="CM1809" s="107" t="n"/>
      <c r="CN1809" s="107" t="n"/>
      <c r="CO1809" s="107" t="n"/>
      <c r="CP1809" s="107" t="n"/>
      <c r="CQ1809" s="107" t="n"/>
      <c r="CR1809" s="107" t="n"/>
      <c r="CS1809" s="107" t="n"/>
      <c r="CT1809" s="107" t="n"/>
      <c r="CU1809" s="107" t="n"/>
      <c r="CV1809" s="107" t="n"/>
      <c r="CW1809" s="107" t="n"/>
      <c r="CX1809" s="107" t="n"/>
      <c r="CY1809" s="107" t="n"/>
      <c r="CZ1809" s="107" t="n"/>
    </row>
    <row r="1811">
      <c r="A1811" s="126">
        <f>IF('AS51'!$C$170="","",'AS51'!$C$170)</f>
        <v/>
      </c>
      <c r="B1811" s="68">
        <f>IF($A1811="",0,COUNT($E1812:$CZ1812))</f>
        <v/>
      </c>
      <c r="C1811" s="69">
        <f>IF($B1811=0,0,MAX($E1812:$CZ1812))</f>
        <v/>
      </c>
      <c r="D1811" s="58">
        <f>_xll.BDS($A1811,'Field Check'!$C$44,"headers=y","startcol=1","endcol=7","dir=h","DVD_START_DT",'Field Check'!$C$59,"DVD_END_DT",'Field Check'!$D$59)</f>
        <v/>
      </c>
      <c r="E1811" s="59" t="n"/>
      <c r="F1811" s="59" t="n"/>
      <c r="G1811" s="59" t="n"/>
      <c r="H1811" s="59" t="n"/>
      <c r="I1811" s="59" t="n"/>
      <c r="J1811" s="59" t="n"/>
      <c r="K1811" s="59" t="n"/>
      <c r="L1811" s="59" t="n"/>
      <c r="M1811" s="59" t="n"/>
      <c r="N1811" s="59" t="n"/>
      <c r="O1811" s="59" t="n"/>
      <c r="P1811" s="59" t="n"/>
      <c r="Q1811" s="59" t="n"/>
      <c r="R1811" s="59" t="n"/>
      <c r="S1811" s="59" t="n"/>
      <c r="T1811" s="59" t="n"/>
      <c r="U1811" s="59" t="n"/>
      <c r="V1811" s="59" t="n"/>
      <c r="W1811" s="59" t="n"/>
      <c r="X1811" s="59" t="n"/>
      <c r="Y1811" s="59" t="n"/>
      <c r="Z1811" s="59" t="n"/>
      <c r="AA1811" s="59" t="n"/>
      <c r="AB1811" s="59" t="n"/>
      <c r="AC1811" s="59" t="n"/>
      <c r="AD1811" s="59" t="n"/>
      <c r="AE1811" s="59" t="n"/>
      <c r="AF1811" s="59" t="n"/>
      <c r="AG1811" s="59" t="n"/>
      <c r="AH1811" s="59" t="n"/>
      <c r="AI1811" s="59" t="n"/>
      <c r="AJ1811" s="59" t="n"/>
      <c r="AK1811" s="59" t="n"/>
      <c r="AL1811" s="59" t="n"/>
      <c r="AM1811" s="59" t="n"/>
      <c r="AN1811" s="59" t="n"/>
      <c r="AO1811" s="59" t="n"/>
      <c r="AP1811" s="59" t="n"/>
      <c r="AQ1811" s="59" t="n"/>
      <c r="AR1811" s="59" t="n"/>
      <c r="AS1811" s="59" t="n"/>
      <c r="AT1811" s="59" t="n"/>
      <c r="AU1811" s="59" t="n"/>
      <c r="AV1811" s="59" t="n"/>
      <c r="AW1811" s="59" t="n"/>
      <c r="AX1811" s="59" t="n"/>
      <c r="AY1811" s="59" t="n"/>
      <c r="AZ1811" s="59" t="n"/>
      <c r="BA1811" s="59" t="n"/>
      <c r="BB1811" s="59" t="n"/>
      <c r="BC1811" s="59" t="n"/>
      <c r="BD1811" s="59" t="n"/>
      <c r="BE1811" s="59" t="n"/>
      <c r="BF1811" s="59" t="n"/>
      <c r="BG1811" s="59" t="n"/>
      <c r="BH1811" s="59" t="n"/>
      <c r="BI1811" s="59" t="n"/>
      <c r="BJ1811" s="59" t="n"/>
      <c r="BK1811" s="59" t="n"/>
      <c r="BL1811" s="59" t="n"/>
      <c r="BM1811" s="59" t="n"/>
      <c r="BN1811" s="59" t="n"/>
      <c r="BO1811" s="59" t="n"/>
      <c r="BP1811" s="59" t="n"/>
      <c r="BQ1811" s="59" t="n"/>
      <c r="BR1811" s="59" t="n"/>
      <c r="BS1811" s="59" t="n"/>
      <c r="BT1811" s="59" t="n"/>
      <c r="BU1811" s="59" t="n"/>
      <c r="BV1811" s="59" t="n"/>
      <c r="BW1811" s="59" t="n"/>
      <c r="BX1811" s="59" t="n"/>
      <c r="BY1811" s="59" t="n"/>
      <c r="BZ1811" s="59" t="n"/>
      <c r="CA1811" s="59" t="n"/>
      <c r="CB1811" s="59" t="n"/>
      <c r="CC1811" s="59" t="n"/>
      <c r="CD1811" s="59" t="n"/>
      <c r="CE1811" s="59" t="n"/>
      <c r="CF1811" s="59" t="n"/>
      <c r="CG1811" s="59" t="n"/>
      <c r="CH1811" s="59" t="n"/>
      <c r="CI1811" s="59" t="n"/>
      <c r="CJ1811" s="59" t="n"/>
      <c r="CK1811" s="59" t="n"/>
      <c r="CL1811" s="59" t="n"/>
      <c r="CM1811" s="59" t="n"/>
      <c r="CN1811" s="59" t="n"/>
      <c r="CO1811" s="59" t="n"/>
      <c r="CP1811" s="59" t="n"/>
      <c r="CQ1811" s="59" t="n"/>
      <c r="CR1811" s="59" t="n"/>
      <c r="CS1811" s="59" t="n"/>
      <c r="CT1811" s="59" t="n"/>
      <c r="CU1811" s="59" t="n"/>
      <c r="CV1811" s="59" t="n"/>
      <c r="CW1811" s="59" t="n"/>
      <c r="CX1811" s="59" t="n"/>
      <c r="CY1811" s="59" t="n"/>
      <c r="CZ1811" s="59" t="n"/>
    </row>
    <row r="1812">
      <c r="D1812" s="59" t="n"/>
      <c r="E1812" s="59" t="n"/>
      <c r="F1812" s="59" t="n"/>
      <c r="G1812" s="59" t="n"/>
      <c r="H1812" s="59" t="n"/>
      <c r="I1812" s="59" t="n"/>
      <c r="J1812" s="59" t="n"/>
      <c r="K1812" s="59" t="n"/>
      <c r="L1812" s="59" t="n"/>
      <c r="M1812" s="59" t="n"/>
      <c r="N1812" s="59" t="n"/>
      <c r="O1812" s="59" t="n"/>
      <c r="P1812" s="59" t="n"/>
      <c r="Q1812" s="59" t="n"/>
      <c r="R1812" s="59" t="n"/>
      <c r="S1812" s="59" t="n"/>
      <c r="T1812" s="59" t="n"/>
      <c r="U1812" s="59" t="n"/>
      <c r="V1812" s="59" t="n"/>
      <c r="W1812" s="59" t="n"/>
      <c r="X1812" s="59" t="n"/>
      <c r="Y1812" s="59" t="n"/>
      <c r="Z1812" s="59" t="n"/>
      <c r="AA1812" s="59" t="n"/>
      <c r="AB1812" s="59" t="n"/>
      <c r="AC1812" s="59" t="n"/>
      <c r="AD1812" s="59" t="n"/>
      <c r="AE1812" s="59" t="n"/>
      <c r="AF1812" s="59" t="n"/>
      <c r="AG1812" s="59" t="n"/>
      <c r="AH1812" s="59" t="n"/>
      <c r="AI1812" s="59" t="n"/>
      <c r="AJ1812" s="59" t="n"/>
      <c r="AK1812" s="59" t="n"/>
      <c r="AL1812" s="59" t="n"/>
      <c r="AM1812" s="59" t="n"/>
      <c r="AN1812" s="59" t="n"/>
      <c r="AO1812" s="59" t="n"/>
      <c r="AP1812" s="59" t="n"/>
      <c r="AQ1812" s="59" t="n"/>
      <c r="AR1812" s="59" t="n"/>
      <c r="AS1812" s="59" t="n"/>
      <c r="AT1812" s="59" t="n"/>
      <c r="AU1812" s="59" t="n"/>
      <c r="AV1812" s="59" t="n"/>
      <c r="AW1812" s="59" t="n"/>
      <c r="AX1812" s="59" t="n"/>
      <c r="AY1812" s="59" t="n"/>
      <c r="AZ1812" s="59" t="n"/>
      <c r="BA1812" s="59" t="n"/>
      <c r="BB1812" s="59" t="n"/>
      <c r="BC1812" s="59" t="n"/>
      <c r="BD1812" s="59" t="n"/>
      <c r="BE1812" s="59" t="n"/>
      <c r="BF1812" s="59" t="n"/>
      <c r="BG1812" s="59" t="n"/>
      <c r="BH1812" s="59" t="n"/>
      <c r="BI1812" s="59" t="n"/>
      <c r="BJ1812" s="59" t="n"/>
      <c r="BK1812" s="59" t="n"/>
      <c r="BL1812" s="59" t="n"/>
      <c r="BM1812" s="59" t="n"/>
      <c r="BN1812" s="59" t="n"/>
      <c r="BO1812" s="59" t="n"/>
      <c r="BP1812" s="59" t="n"/>
      <c r="BQ1812" s="59" t="n"/>
      <c r="BR1812" s="59" t="n"/>
      <c r="BS1812" s="59" t="n"/>
      <c r="BT1812" s="59" t="n"/>
      <c r="BU1812" s="59" t="n"/>
      <c r="BV1812" s="59" t="n"/>
      <c r="BW1812" s="59" t="n"/>
      <c r="BX1812" s="59" t="n"/>
      <c r="BY1812" s="59" t="n"/>
      <c r="BZ1812" s="59" t="n"/>
      <c r="CA1812" s="59" t="n"/>
      <c r="CB1812" s="59" t="n"/>
      <c r="CC1812" s="59" t="n"/>
      <c r="CD1812" s="59" t="n"/>
      <c r="CE1812" s="59" t="n"/>
      <c r="CF1812" s="59" t="n"/>
      <c r="CG1812" s="59" t="n"/>
      <c r="CH1812" s="59" t="n"/>
      <c r="CI1812" s="59" t="n"/>
      <c r="CJ1812" s="59" t="n"/>
      <c r="CK1812" s="59" t="n"/>
      <c r="CL1812" s="59" t="n"/>
      <c r="CM1812" s="59" t="n"/>
      <c r="CN1812" s="59" t="n"/>
      <c r="CO1812" s="59" t="n"/>
      <c r="CP1812" s="59" t="n"/>
      <c r="CQ1812" s="59" t="n"/>
      <c r="CR1812" s="59" t="n"/>
      <c r="CS1812" s="59" t="n"/>
      <c r="CT1812" s="59" t="n"/>
      <c r="CU1812" s="59" t="n"/>
      <c r="CV1812" s="59" t="n"/>
      <c r="CW1812" s="59" t="n"/>
      <c r="CX1812" s="59" t="n"/>
      <c r="CY1812" s="59" t="n"/>
      <c r="CZ1812" s="59" t="n"/>
    </row>
    <row r="1813">
      <c r="D1813" s="59" t="n"/>
      <c r="E1813" s="59" t="n"/>
      <c r="F1813" s="59" t="n"/>
      <c r="G1813" s="59" t="n"/>
      <c r="H1813" s="59" t="n"/>
      <c r="I1813" s="59" t="n"/>
      <c r="J1813" s="59" t="n"/>
      <c r="K1813" s="59" t="n"/>
      <c r="L1813" s="59" t="n"/>
      <c r="M1813" s="59" t="n"/>
      <c r="N1813" s="59" t="n"/>
      <c r="O1813" s="59" t="n"/>
      <c r="P1813" s="59" t="n"/>
      <c r="Q1813" s="59" t="n"/>
      <c r="R1813" s="59" t="n"/>
      <c r="S1813" s="59" t="n"/>
      <c r="T1813" s="59" t="n"/>
      <c r="U1813" s="59" t="n"/>
      <c r="V1813" s="59" t="n"/>
      <c r="W1813" s="59" t="n"/>
      <c r="X1813" s="59" t="n"/>
      <c r="Y1813" s="59" t="n"/>
      <c r="Z1813" s="59" t="n"/>
      <c r="AA1813" s="59" t="n"/>
      <c r="AB1813" s="59" t="n"/>
      <c r="AC1813" s="59" t="n"/>
      <c r="AD1813" s="59" t="n"/>
      <c r="AE1813" s="59" t="n"/>
      <c r="AF1813" s="59" t="n"/>
      <c r="AG1813" s="59" t="n"/>
      <c r="AH1813" s="59" t="n"/>
      <c r="AI1813" s="59" t="n"/>
      <c r="AJ1813" s="59" t="n"/>
      <c r="AK1813" s="59" t="n"/>
      <c r="AL1813" s="59" t="n"/>
      <c r="AM1813" s="59" t="n"/>
      <c r="AN1813" s="59" t="n"/>
      <c r="AO1813" s="59" t="n"/>
      <c r="AP1813" s="59" t="n"/>
      <c r="AQ1813" s="59" t="n"/>
      <c r="AR1813" s="59" t="n"/>
      <c r="AS1813" s="59" t="n"/>
      <c r="AT1813" s="59" t="n"/>
      <c r="AU1813" s="59" t="n"/>
      <c r="AV1813" s="59" t="n"/>
      <c r="AW1813" s="59" t="n"/>
      <c r="AX1813" s="59" t="n"/>
      <c r="AY1813" s="59" t="n"/>
      <c r="AZ1813" s="59" t="n"/>
      <c r="BA1813" s="59" t="n"/>
      <c r="BB1813" s="59" t="n"/>
      <c r="BC1813" s="59" t="n"/>
      <c r="BD1813" s="59" t="n"/>
      <c r="BE1813" s="59" t="n"/>
      <c r="BF1813" s="59" t="n"/>
      <c r="BG1813" s="59" t="n"/>
      <c r="BH1813" s="59" t="n"/>
      <c r="BI1813" s="59" t="n"/>
      <c r="BJ1813" s="59" t="n"/>
      <c r="BK1813" s="59" t="n"/>
      <c r="BL1813" s="59" t="n"/>
      <c r="BM1813" s="59" t="n"/>
      <c r="BN1813" s="59" t="n"/>
      <c r="BO1813" s="59" t="n"/>
      <c r="BP1813" s="59" t="n"/>
      <c r="BQ1813" s="59" t="n"/>
      <c r="BR1813" s="59" t="n"/>
      <c r="BS1813" s="59" t="n"/>
      <c r="BT1813" s="59" t="n"/>
      <c r="BU1813" s="59" t="n"/>
      <c r="BV1813" s="59" t="n"/>
      <c r="BW1813" s="59" t="n"/>
      <c r="BX1813" s="59" t="n"/>
      <c r="BY1813" s="59" t="n"/>
      <c r="BZ1813" s="59" t="n"/>
      <c r="CA1813" s="59" t="n"/>
      <c r="CB1813" s="59" t="n"/>
      <c r="CC1813" s="59" t="n"/>
      <c r="CD1813" s="59" t="n"/>
      <c r="CE1813" s="59" t="n"/>
      <c r="CF1813" s="59" t="n"/>
      <c r="CG1813" s="59" t="n"/>
      <c r="CH1813" s="59" t="n"/>
      <c r="CI1813" s="59" t="n"/>
      <c r="CJ1813" s="59" t="n"/>
      <c r="CK1813" s="59" t="n"/>
      <c r="CL1813" s="59" t="n"/>
      <c r="CM1813" s="59" t="n"/>
      <c r="CN1813" s="59" t="n"/>
      <c r="CO1813" s="59" t="n"/>
      <c r="CP1813" s="59" t="n"/>
      <c r="CQ1813" s="59" t="n"/>
      <c r="CR1813" s="59" t="n"/>
      <c r="CS1813" s="59" t="n"/>
      <c r="CT1813" s="59" t="n"/>
      <c r="CU1813" s="59" t="n"/>
      <c r="CV1813" s="59" t="n"/>
      <c r="CW1813" s="59" t="n"/>
      <c r="CX1813" s="59" t="n"/>
      <c r="CY1813" s="59" t="n"/>
      <c r="CZ1813" s="59" t="n"/>
    </row>
    <row r="1814">
      <c r="D1814" s="59" t="n"/>
      <c r="E1814" s="59" t="n"/>
      <c r="F1814" s="59" t="n"/>
      <c r="G1814" s="59" t="n"/>
      <c r="H1814" s="59" t="n"/>
      <c r="I1814" s="59" t="n"/>
      <c r="J1814" s="59" t="n"/>
      <c r="K1814" s="59" t="n"/>
      <c r="L1814" s="59" t="n"/>
      <c r="M1814" s="59" t="n"/>
      <c r="N1814" s="59" t="n"/>
      <c r="O1814" s="59" t="n"/>
      <c r="P1814" s="59" t="n"/>
      <c r="Q1814" s="59" t="n"/>
      <c r="R1814" s="59" t="n"/>
      <c r="S1814" s="59" t="n"/>
      <c r="T1814" s="59" t="n"/>
      <c r="U1814" s="59" t="n"/>
      <c r="V1814" s="59" t="n"/>
      <c r="W1814" s="59" t="n"/>
      <c r="X1814" s="59" t="n"/>
      <c r="Y1814" s="59" t="n"/>
      <c r="Z1814" s="59" t="n"/>
      <c r="AA1814" s="59" t="n"/>
      <c r="AB1814" s="59" t="n"/>
      <c r="AC1814" s="59" t="n"/>
      <c r="AD1814" s="59" t="n"/>
      <c r="AE1814" s="59" t="n"/>
      <c r="AF1814" s="59" t="n"/>
      <c r="AG1814" s="59" t="n"/>
      <c r="AH1814" s="59" t="n"/>
      <c r="AI1814" s="59" t="n"/>
      <c r="AJ1814" s="59" t="n"/>
      <c r="AK1814" s="59" t="n"/>
      <c r="AL1814" s="59" t="n"/>
      <c r="AM1814" s="59" t="n"/>
      <c r="AN1814" s="59" t="n"/>
      <c r="AO1814" s="59" t="n"/>
      <c r="AP1814" s="59" t="n"/>
      <c r="AQ1814" s="59" t="n"/>
      <c r="AR1814" s="59" t="n"/>
      <c r="AS1814" s="59" t="n"/>
      <c r="AT1814" s="59" t="n"/>
      <c r="AU1814" s="59" t="n"/>
      <c r="AV1814" s="59" t="n"/>
      <c r="AW1814" s="59" t="n"/>
      <c r="AX1814" s="59" t="n"/>
      <c r="AY1814" s="59" t="n"/>
      <c r="AZ1814" s="59" t="n"/>
      <c r="BA1814" s="59" t="n"/>
      <c r="BB1814" s="59" t="n"/>
      <c r="BC1814" s="59" t="n"/>
      <c r="BD1814" s="59" t="n"/>
      <c r="BE1814" s="59" t="n"/>
      <c r="BF1814" s="59" t="n"/>
      <c r="BG1814" s="59" t="n"/>
      <c r="BH1814" s="59" t="n"/>
      <c r="BI1814" s="59" t="n"/>
      <c r="BJ1814" s="59" t="n"/>
      <c r="BK1814" s="59" t="n"/>
      <c r="BL1814" s="59" t="n"/>
      <c r="BM1814" s="59" t="n"/>
      <c r="BN1814" s="59" t="n"/>
      <c r="BO1814" s="59" t="n"/>
      <c r="BP1814" s="59" t="n"/>
      <c r="BQ1814" s="59" t="n"/>
      <c r="BR1814" s="59" t="n"/>
      <c r="BS1814" s="59" t="n"/>
      <c r="BT1814" s="59" t="n"/>
      <c r="BU1814" s="59" t="n"/>
      <c r="BV1814" s="59" t="n"/>
      <c r="BW1814" s="59" t="n"/>
      <c r="BX1814" s="59" t="n"/>
      <c r="BY1814" s="59" t="n"/>
      <c r="BZ1814" s="59" t="n"/>
      <c r="CA1814" s="59" t="n"/>
      <c r="CB1814" s="59" t="n"/>
      <c r="CC1814" s="59" t="n"/>
      <c r="CD1814" s="59" t="n"/>
      <c r="CE1814" s="59" t="n"/>
      <c r="CF1814" s="59" t="n"/>
      <c r="CG1814" s="59" t="n"/>
      <c r="CH1814" s="59" t="n"/>
      <c r="CI1814" s="59" t="n"/>
      <c r="CJ1814" s="59" t="n"/>
      <c r="CK1814" s="59" t="n"/>
      <c r="CL1814" s="59" t="n"/>
      <c r="CM1814" s="59" t="n"/>
      <c r="CN1814" s="59" t="n"/>
      <c r="CO1814" s="59" t="n"/>
      <c r="CP1814" s="59" t="n"/>
      <c r="CQ1814" s="59" t="n"/>
      <c r="CR1814" s="59" t="n"/>
      <c r="CS1814" s="59" t="n"/>
      <c r="CT1814" s="59" t="n"/>
      <c r="CU1814" s="59" t="n"/>
      <c r="CV1814" s="59" t="n"/>
      <c r="CW1814" s="59" t="n"/>
      <c r="CX1814" s="59" t="n"/>
      <c r="CY1814" s="59" t="n"/>
      <c r="CZ1814" s="59" t="n"/>
    </row>
    <row r="1815">
      <c r="D1815" s="107" t="n"/>
      <c r="E1815" s="107" t="n"/>
      <c r="F1815" s="107" t="n"/>
      <c r="G1815" s="107" t="n"/>
      <c r="H1815" s="107" t="n"/>
      <c r="I1815" s="107" t="n"/>
      <c r="J1815" s="107" t="n"/>
      <c r="K1815" s="107" t="n"/>
      <c r="L1815" s="107" t="n"/>
      <c r="M1815" s="107" t="n"/>
      <c r="N1815" s="107" t="n"/>
      <c r="O1815" s="107" t="n"/>
      <c r="P1815" s="107" t="n"/>
      <c r="Q1815" s="107" t="n"/>
      <c r="R1815" s="107" t="n"/>
      <c r="S1815" s="107" t="n"/>
      <c r="T1815" s="107" t="n"/>
      <c r="U1815" s="107" t="n"/>
      <c r="V1815" s="107" t="n"/>
      <c r="W1815" s="107" t="n"/>
      <c r="X1815" s="107" t="n"/>
      <c r="Y1815" s="107" t="n"/>
      <c r="Z1815" s="107" t="n"/>
      <c r="AA1815" s="107" t="n"/>
      <c r="AB1815" s="107" t="n"/>
      <c r="AC1815" s="107" t="n"/>
      <c r="AD1815" s="107" t="n"/>
      <c r="AE1815" s="107" t="n"/>
      <c r="AF1815" s="107" t="n"/>
      <c r="AG1815" s="107" t="n"/>
      <c r="AH1815" s="107" t="n"/>
      <c r="AI1815" s="107" t="n"/>
      <c r="AJ1815" s="107" t="n"/>
      <c r="AK1815" s="107" t="n"/>
      <c r="AL1815" s="107" t="n"/>
      <c r="AM1815" s="107" t="n"/>
      <c r="AN1815" s="107" t="n"/>
      <c r="AO1815" s="107" t="n"/>
      <c r="AP1815" s="107" t="n"/>
      <c r="AQ1815" s="107" t="n"/>
      <c r="AR1815" s="107" t="n"/>
      <c r="AS1815" s="107" t="n"/>
      <c r="AT1815" s="107" t="n"/>
      <c r="AU1815" s="107" t="n"/>
      <c r="AV1815" s="107" t="n"/>
      <c r="AW1815" s="107" t="n"/>
      <c r="AX1815" s="107" t="n"/>
      <c r="AY1815" s="107" t="n"/>
      <c r="AZ1815" s="107" t="n"/>
      <c r="BA1815" s="107" t="n"/>
      <c r="BB1815" s="107" t="n"/>
      <c r="BC1815" s="107" t="n"/>
      <c r="BD1815" s="107" t="n"/>
      <c r="BE1815" s="107" t="n"/>
      <c r="BF1815" s="107" t="n"/>
      <c r="BG1815" s="107" t="n"/>
      <c r="BH1815" s="107" t="n"/>
      <c r="BI1815" s="107" t="n"/>
      <c r="BJ1815" s="107" t="n"/>
      <c r="BK1815" s="107" t="n"/>
      <c r="BL1815" s="107" t="n"/>
      <c r="BM1815" s="107" t="n"/>
      <c r="BN1815" s="107" t="n"/>
      <c r="BO1815" s="107" t="n"/>
      <c r="BP1815" s="107" t="n"/>
      <c r="BQ1815" s="107" t="n"/>
      <c r="BR1815" s="107" t="n"/>
      <c r="BS1815" s="107" t="n"/>
      <c r="BT1815" s="107" t="n"/>
      <c r="BU1815" s="107" t="n"/>
      <c r="BV1815" s="107" t="n"/>
      <c r="BW1815" s="107" t="n"/>
      <c r="BX1815" s="107" t="n"/>
      <c r="BY1815" s="107" t="n"/>
      <c r="BZ1815" s="107" t="n"/>
      <c r="CA1815" s="107" t="n"/>
      <c r="CB1815" s="107" t="n"/>
      <c r="CC1815" s="107" t="n"/>
      <c r="CD1815" s="107" t="n"/>
      <c r="CE1815" s="107" t="n"/>
      <c r="CF1815" s="107" t="n"/>
      <c r="CG1815" s="107" t="n"/>
      <c r="CH1815" s="107" t="n"/>
      <c r="CI1815" s="107" t="n"/>
      <c r="CJ1815" s="107" t="n"/>
      <c r="CK1815" s="107" t="n"/>
      <c r="CL1815" s="107" t="n"/>
      <c r="CM1815" s="107" t="n"/>
      <c r="CN1815" s="107" t="n"/>
      <c r="CO1815" s="107" t="n"/>
      <c r="CP1815" s="107" t="n"/>
      <c r="CQ1815" s="107" t="n"/>
      <c r="CR1815" s="107" t="n"/>
      <c r="CS1815" s="107" t="n"/>
      <c r="CT1815" s="107" t="n"/>
      <c r="CU1815" s="107" t="n"/>
      <c r="CV1815" s="107" t="n"/>
      <c r="CW1815" s="107" t="n"/>
      <c r="CX1815" s="107" t="n"/>
      <c r="CY1815" s="107" t="n"/>
      <c r="CZ1815" s="107" t="n"/>
    </row>
    <row r="1818">
      <c r="A1818" s="2">
        <f>IF($A1811="","","   projections")</f>
        <v/>
      </c>
      <c r="B1818" s="68">
        <f>IF($A1811="",0,COUNT($E1819:$CZ1819))</f>
        <v/>
      </c>
      <c r="C1818" s="69">
        <f>IF($B1818=0,0,MAX($E1819:$CZ1819))</f>
        <v/>
      </c>
      <c r="D1818" s="58">
        <f>_xll.BDS($A1811,'Field Check'!$C$42,"headers=y","startcol=1","endcol=3","dir=h","cols=21;rows=3")</f>
        <v/>
      </c>
      <c r="E1818" s="59" t="n">
        <v>46260</v>
      </c>
      <c r="F1818" s="59" t="n">
        <v>46464</v>
      </c>
      <c r="G1818" s="59" t="n">
        <v>46652</v>
      </c>
      <c r="H1818" s="59" t="n">
        <v>46828</v>
      </c>
      <c r="I1818" s="59" t="n">
        <v>47023</v>
      </c>
      <c r="J1818" s="59" t="n">
        <v>47199</v>
      </c>
      <c r="K1818" s="59" t="n">
        <v>47387</v>
      </c>
      <c r="L1818" s="59" t="n">
        <v>47563</v>
      </c>
      <c r="M1818" s="59" t="n">
        <v>47751</v>
      </c>
      <c r="N1818" s="59" t="n">
        <v>47927</v>
      </c>
      <c r="O1818" s="59" t="n">
        <v>48115</v>
      </c>
      <c r="P1818" s="59" t="n">
        <v>48291</v>
      </c>
      <c r="Q1818" s="59" t="n">
        <v>48479</v>
      </c>
      <c r="R1818" s="59" t="n">
        <v>48655</v>
      </c>
      <c r="S1818" s="59" t="n">
        <v>48843</v>
      </c>
      <c r="T1818" s="59" t="n">
        <v>49026</v>
      </c>
      <c r="U1818" s="59" t="n">
        <v>49214</v>
      </c>
      <c r="V1818" s="59" t="n">
        <v>49390</v>
      </c>
      <c r="W1818" s="59" t="n">
        <v>49578</v>
      </c>
      <c r="X1818" s="59" t="n">
        <v>49754</v>
      </c>
      <c r="Y1818" s="59" t="n"/>
      <c r="Z1818" s="59" t="n"/>
      <c r="AA1818" s="59" t="n"/>
      <c r="AB1818" s="59" t="n"/>
      <c r="AC1818" s="59" t="n"/>
      <c r="AD1818" s="59" t="n"/>
      <c r="AE1818" s="59" t="n"/>
      <c r="AF1818" s="59" t="n"/>
      <c r="AG1818" s="59" t="n"/>
      <c r="AH1818" s="59" t="n"/>
      <c r="AI1818" s="59" t="n"/>
      <c r="AJ1818" s="59" t="n"/>
      <c r="AK1818" s="59" t="n"/>
      <c r="AL1818" s="59" t="n"/>
      <c r="AM1818" s="59" t="n"/>
      <c r="AN1818" s="59" t="n"/>
      <c r="AO1818" s="59" t="n"/>
      <c r="AP1818" s="59" t="n"/>
      <c r="AQ1818" s="59" t="n"/>
      <c r="AR1818" s="59" t="n"/>
      <c r="AS1818" s="59" t="n"/>
      <c r="AT1818" s="59" t="n"/>
      <c r="AU1818" s="59" t="n"/>
      <c r="AV1818" s="59" t="n"/>
      <c r="AW1818" s="59" t="n"/>
      <c r="AX1818" s="59" t="n"/>
      <c r="AY1818" s="59" t="n"/>
      <c r="AZ1818" s="59" t="n"/>
      <c r="BA1818" s="59" t="n"/>
      <c r="BB1818" s="59" t="n"/>
      <c r="BC1818" s="59" t="n"/>
      <c r="BD1818" s="59" t="n"/>
      <c r="BE1818" s="59" t="n"/>
      <c r="BF1818" s="59" t="n"/>
      <c r="BG1818" s="59" t="n"/>
      <c r="BH1818" s="59" t="n"/>
      <c r="BI1818" s="59" t="n"/>
      <c r="BJ1818" s="59" t="n"/>
      <c r="BK1818" s="59" t="n"/>
      <c r="BL1818" s="59" t="n"/>
      <c r="BM1818" s="59" t="n"/>
      <c r="BN1818" s="59" t="n"/>
      <c r="BO1818" s="59" t="n"/>
      <c r="BP1818" s="59" t="n"/>
      <c r="BQ1818" s="59" t="n"/>
      <c r="BR1818" s="59" t="n"/>
      <c r="BS1818" s="59" t="n"/>
      <c r="BT1818" s="59" t="n"/>
      <c r="BU1818" s="59" t="n"/>
      <c r="BV1818" s="59" t="n"/>
      <c r="BW1818" s="59" t="n"/>
      <c r="BX1818" s="59" t="n"/>
      <c r="BY1818" s="59" t="n"/>
      <c r="BZ1818" s="59" t="n"/>
      <c r="CA1818" s="59" t="n"/>
      <c r="CB1818" s="59" t="n"/>
      <c r="CC1818" s="59" t="n"/>
      <c r="CD1818" s="59" t="n"/>
      <c r="CE1818" s="59" t="n"/>
      <c r="CF1818" s="59" t="n"/>
      <c r="CG1818" s="59" t="n"/>
      <c r="CH1818" s="59" t="n"/>
      <c r="CI1818" s="59" t="n"/>
      <c r="CJ1818" s="59" t="n"/>
      <c r="CK1818" s="59" t="n"/>
      <c r="CL1818" s="59" t="n"/>
      <c r="CM1818" s="59" t="n"/>
      <c r="CN1818" s="59" t="n"/>
      <c r="CO1818" s="59" t="n"/>
      <c r="CP1818" s="59" t="n"/>
      <c r="CQ1818" s="59" t="n"/>
      <c r="CR1818" s="59" t="n"/>
      <c r="CS1818" s="59" t="n"/>
      <c r="CT1818" s="59" t="n"/>
      <c r="CU1818" s="59" t="n"/>
      <c r="CV1818" s="59" t="n"/>
      <c r="CW1818" s="59" t="n"/>
      <c r="CX1818" s="59" t="n"/>
      <c r="CY1818" s="59" t="n"/>
      <c r="CZ1818" s="59" t="n"/>
    </row>
    <row r="1819">
      <c r="D1819" s="59" t="inlineStr">
        <is>
          <t>Ex-Date</t>
        </is>
      </c>
      <c r="E1819" s="59" t="n">
        <v>46266</v>
      </c>
      <c r="F1819" s="59" t="n">
        <v>46471</v>
      </c>
      <c r="G1819" s="59" t="n">
        <v>46658</v>
      </c>
      <c r="H1819" s="59" t="n">
        <v>46835</v>
      </c>
      <c r="I1819" s="59" t="n">
        <v>47029</v>
      </c>
      <c r="J1819" s="59" t="n">
        <v>47206</v>
      </c>
      <c r="K1819" s="59" t="n">
        <v>47393</v>
      </c>
      <c r="L1819" s="59" t="n">
        <v>47570</v>
      </c>
      <c r="M1819" s="59" t="n">
        <v>47757</v>
      </c>
      <c r="N1819" s="59" t="n">
        <v>47934</v>
      </c>
      <c r="O1819" s="59" t="n">
        <v>48121</v>
      </c>
      <c r="P1819" s="59" t="n">
        <v>48298</v>
      </c>
      <c r="Q1819" s="59" t="n">
        <v>48485</v>
      </c>
      <c r="R1819" s="59" t="n">
        <v>48662</v>
      </c>
      <c r="S1819" s="59" t="n">
        <v>48849</v>
      </c>
      <c r="T1819" s="59" t="n">
        <v>49033</v>
      </c>
      <c r="U1819" s="59" t="n">
        <v>49220</v>
      </c>
      <c r="V1819" s="59" t="n">
        <v>49397</v>
      </c>
      <c r="W1819" s="59" t="n">
        <v>49584</v>
      </c>
      <c r="X1819" s="59" t="n">
        <v>49761</v>
      </c>
      <c r="Y1819" s="59" t="n"/>
      <c r="Z1819" s="59" t="n"/>
      <c r="AA1819" s="59" t="n"/>
      <c r="AB1819" s="59" t="n"/>
      <c r="AC1819" s="59" t="n"/>
      <c r="AD1819" s="59" t="n"/>
      <c r="AE1819" s="59" t="n"/>
      <c r="AF1819" s="59" t="n"/>
      <c r="AG1819" s="59" t="n"/>
      <c r="AH1819" s="59" t="n"/>
      <c r="AI1819" s="59" t="n"/>
      <c r="AJ1819" s="59" t="n"/>
      <c r="AK1819" s="59" t="n"/>
      <c r="AL1819" s="59" t="n"/>
      <c r="AM1819" s="59" t="n"/>
      <c r="AN1819" s="59" t="n"/>
      <c r="AO1819" s="59" t="n"/>
      <c r="AP1819" s="59" t="n"/>
      <c r="AQ1819" s="59" t="n"/>
      <c r="AR1819" s="59" t="n"/>
      <c r="AS1819" s="59" t="n"/>
      <c r="AT1819" s="59" t="n"/>
      <c r="AU1819" s="59" t="n"/>
      <c r="AV1819" s="59" t="n"/>
      <c r="AW1819" s="59" t="n"/>
      <c r="AX1819" s="59" t="n"/>
      <c r="AY1819" s="59" t="n"/>
      <c r="AZ1819" s="59" t="n"/>
      <c r="BA1819" s="59" t="n"/>
      <c r="BB1819" s="59" t="n"/>
      <c r="BC1819" s="59" t="n"/>
      <c r="BD1819" s="59" t="n"/>
      <c r="BE1819" s="59" t="n"/>
      <c r="BF1819" s="59" t="n"/>
      <c r="BG1819" s="59" t="n"/>
      <c r="BH1819" s="59" t="n"/>
      <c r="BI1819" s="59" t="n"/>
      <c r="BJ1819" s="59" t="n"/>
      <c r="BK1819" s="59" t="n"/>
      <c r="BL1819" s="59" t="n"/>
      <c r="BM1819" s="59" t="n"/>
      <c r="BN1819" s="59" t="n"/>
      <c r="BO1819" s="59" t="n"/>
      <c r="BP1819" s="59" t="n"/>
      <c r="BQ1819" s="59" t="n"/>
      <c r="BR1819" s="59" t="n"/>
      <c r="BS1819" s="59" t="n"/>
      <c r="BT1819" s="59" t="n"/>
      <c r="BU1819" s="59" t="n"/>
      <c r="BV1819" s="59" t="n"/>
      <c r="BW1819" s="59" t="n"/>
      <c r="BX1819" s="59" t="n"/>
      <c r="BY1819" s="59" t="n"/>
      <c r="BZ1819" s="59" t="n"/>
      <c r="CA1819" s="59" t="n"/>
      <c r="CB1819" s="59" t="n"/>
      <c r="CC1819" s="59" t="n"/>
      <c r="CD1819" s="59" t="n"/>
      <c r="CE1819" s="59" t="n"/>
      <c r="CF1819" s="59" t="n"/>
      <c r="CG1819" s="59" t="n"/>
      <c r="CH1819" s="59" t="n"/>
      <c r="CI1819" s="59" t="n"/>
      <c r="CJ1819" s="59" t="n"/>
      <c r="CK1819" s="59" t="n"/>
      <c r="CL1819" s="59" t="n"/>
      <c r="CM1819" s="59" t="n"/>
      <c r="CN1819" s="59" t="n"/>
      <c r="CO1819" s="59" t="n"/>
      <c r="CP1819" s="59" t="n"/>
      <c r="CQ1819" s="59" t="n"/>
      <c r="CR1819" s="59" t="n"/>
      <c r="CS1819" s="59" t="n"/>
      <c r="CT1819" s="59" t="n"/>
      <c r="CU1819" s="59" t="n"/>
      <c r="CV1819" s="59" t="n"/>
      <c r="CW1819" s="59" t="n"/>
      <c r="CX1819" s="59" t="n"/>
      <c r="CY1819" s="59" t="n"/>
      <c r="CZ1819" s="59" t="n"/>
    </row>
    <row r="1820">
      <c r="D1820" s="107" t="inlineStr">
        <is>
          <t>Amount Per Share</t>
        </is>
      </c>
      <c r="E1820" s="107" t="n">
        <v>0.025</v>
      </c>
      <c r="F1820" s="107" t="n">
        <v>0.025</v>
      </c>
      <c r="G1820" s="107" t="n">
        <v>0.03</v>
      </c>
      <c r="H1820" s="107" t="n">
        <v>0.03</v>
      </c>
      <c r="I1820" s="107" t="n">
        <v>0.035</v>
      </c>
      <c r="J1820" s="107" t="n">
        <v>0.035</v>
      </c>
      <c r="K1820" s="107" t="n">
        <v>0.04</v>
      </c>
      <c r="L1820" s="107" t="n">
        <v>0.04</v>
      </c>
      <c r="M1820" s="107" t="n">
        <v>0.04</v>
      </c>
      <c r="N1820" s="107" t="n">
        <v>0.04</v>
      </c>
      <c r="O1820" s="107" t="n">
        <v>0.04</v>
      </c>
      <c r="P1820" s="107" t="n">
        <v>0.04</v>
      </c>
      <c r="Q1820" s="107" t="n">
        <v>0.04</v>
      </c>
      <c r="R1820" s="107" t="n">
        <v>0.04</v>
      </c>
      <c r="S1820" s="107" t="n">
        <v>0.04</v>
      </c>
      <c r="T1820" s="107" t="n">
        <v>0.04</v>
      </c>
      <c r="U1820" s="107" t="n">
        <v>0.04</v>
      </c>
      <c r="V1820" s="107" t="n">
        <v>0.04</v>
      </c>
      <c r="W1820" s="107" t="n">
        <v>0.04</v>
      </c>
      <c r="X1820" s="107" t="n">
        <v>0.04</v>
      </c>
      <c r="Y1820" s="107" t="n"/>
      <c r="Z1820" s="107" t="n"/>
      <c r="AA1820" s="107" t="n"/>
      <c r="AB1820" s="107" t="n"/>
      <c r="AC1820" s="107" t="n"/>
      <c r="AD1820" s="107" t="n"/>
      <c r="AE1820" s="107" t="n"/>
      <c r="AF1820" s="107" t="n"/>
      <c r="AG1820" s="107" t="n"/>
      <c r="AH1820" s="107" t="n"/>
      <c r="AI1820" s="107" t="n"/>
      <c r="AJ1820" s="107" t="n"/>
      <c r="AK1820" s="107" t="n"/>
      <c r="AL1820" s="107" t="n"/>
      <c r="AM1820" s="107" t="n"/>
      <c r="AN1820" s="107" t="n"/>
      <c r="AO1820" s="107" t="n"/>
      <c r="AP1820" s="107" t="n"/>
      <c r="AQ1820" s="107" t="n"/>
      <c r="AR1820" s="107" t="n"/>
      <c r="AS1820" s="107" t="n"/>
      <c r="AT1820" s="107" t="n"/>
      <c r="AU1820" s="107" t="n"/>
      <c r="AV1820" s="107" t="n"/>
      <c r="AW1820" s="107" t="n"/>
      <c r="AX1820" s="107" t="n"/>
      <c r="AY1820" s="107" t="n"/>
      <c r="AZ1820" s="107" t="n"/>
      <c r="BA1820" s="107" t="n"/>
      <c r="BB1820" s="107" t="n"/>
      <c r="BC1820" s="107" t="n"/>
      <c r="BD1820" s="107" t="n"/>
      <c r="BE1820" s="107" t="n"/>
      <c r="BF1820" s="107" t="n"/>
      <c r="BG1820" s="107" t="n"/>
      <c r="BH1820" s="107" t="n"/>
      <c r="BI1820" s="107" t="n"/>
      <c r="BJ1820" s="107" t="n"/>
      <c r="BK1820" s="107" t="n"/>
      <c r="BL1820" s="107" t="n"/>
      <c r="BM1820" s="107" t="n"/>
      <c r="BN1820" s="107" t="n"/>
      <c r="BO1820" s="107" t="n"/>
      <c r="BP1820" s="107" t="n"/>
      <c r="BQ1820" s="107" t="n"/>
      <c r="BR1820" s="107" t="n"/>
      <c r="BS1820" s="107" t="n"/>
      <c r="BT1820" s="107" t="n"/>
      <c r="BU1820" s="107" t="n"/>
      <c r="BV1820" s="107" t="n"/>
      <c r="BW1820" s="107" t="n"/>
      <c r="BX1820" s="107" t="n"/>
      <c r="BY1820" s="107" t="n"/>
      <c r="BZ1820" s="107" t="n"/>
      <c r="CA1820" s="107" t="n"/>
      <c r="CB1820" s="107" t="n"/>
      <c r="CC1820" s="107" t="n"/>
      <c r="CD1820" s="107" t="n"/>
      <c r="CE1820" s="107" t="n"/>
      <c r="CF1820" s="107" t="n"/>
      <c r="CG1820" s="107" t="n"/>
      <c r="CH1820" s="107" t="n"/>
      <c r="CI1820" s="107" t="n"/>
      <c r="CJ1820" s="107" t="n"/>
      <c r="CK1820" s="107" t="n"/>
      <c r="CL1820" s="107" t="n"/>
      <c r="CM1820" s="107" t="n"/>
      <c r="CN1820" s="107" t="n"/>
      <c r="CO1820" s="107" t="n"/>
      <c r="CP1820" s="107" t="n"/>
      <c r="CQ1820" s="107" t="n"/>
      <c r="CR1820" s="107" t="n"/>
      <c r="CS1820" s="107" t="n"/>
      <c r="CT1820" s="107" t="n"/>
      <c r="CU1820" s="107" t="n"/>
      <c r="CV1820" s="107" t="n"/>
      <c r="CW1820" s="107" t="n"/>
      <c r="CX1820" s="107" t="n"/>
      <c r="CY1820" s="107" t="n"/>
      <c r="CZ1820" s="107" t="n"/>
    </row>
    <row r="1822">
      <c r="A1822" s="126">
        <f>IF('AS51'!$C$171="","",'AS51'!$C$171)</f>
        <v/>
      </c>
      <c r="B1822" s="68">
        <f>IF($A1822="",0,COUNT($E1823:$CZ1823))</f>
        <v/>
      </c>
      <c r="C1822" s="69">
        <f>IF($B1822=0,0,MAX($E1823:$CZ1823))</f>
        <v/>
      </c>
      <c r="D1822" s="58">
        <f>_xll.BDS($A1822,'Field Check'!$C$44,"headers=y","startcol=1","endcol=7","dir=h","DVD_START_DT",'Field Check'!$C$59,"DVD_END_DT",'Field Check'!$D$59)</f>
        <v/>
      </c>
      <c r="E1822" s="59" t="n"/>
      <c r="F1822" s="59" t="n"/>
      <c r="G1822" s="59" t="n"/>
      <c r="H1822" s="59" t="n"/>
      <c r="I1822" s="59" t="n"/>
      <c r="J1822" s="59" t="n"/>
      <c r="K1822" s="59" t="n"/>
      <c r="L1822" s="59" t="n"/>
      <c r="M1822" s="59" t="n"/>
      <c r="N1822" s="59" t="n"/>
      <c r="O1822" s="59" t="n"/>
      <c r="P1822" s="59" t="n"/>
      <c r="Q1822" s="59" t="n"/>
      <c r="R1822" s="59" t="n"/>
      <c r="S1822" s="59" t="n"/>
      <c r="T1822" s="59" t="n"/>
      <c r="U1822" s="59" t="n"/>
      <c r="V1822" s="59" t="n"/>
      <c r="W1822" s="59" t="n"/>
      <c r="X1822" s="59" t="n"/>
      <c r="Y1822" s="59" t="n"/>
      <c r="Z1822" s="59" t="n"/>
      <c r="AA1822" s="59" t="n"/>
      <c r="AB1822" s="59" t="n"/>
      <c r="AC1822" s="59" t="n"/>
      <c r="AD1822" s="59" t="n"/>
      <c r="AE1822" s="59" t="n"/>
      <c r="AF1822" s="59" t="n"/>
      <c r="AG1822" s="59" t="n"/>
      <c r="AH1822" s="59" t="n"/>
      <c r="AI1822" s="59" t="n"/>
      <c r="AJ1822" s="59" t="n"/>
      <c r="AK1822" s="59" t="n"/>
      <c r="AL1822" s="59" t="n"/>
      <c r="AM1822" s="59" t="n"/>
      <c r="AN1822" s="59" t="n"/>
      <c r="AO1822" s="59" t="n"/>
      <c r="AP1822" s="59" t="n"/>
      <c r="AQ1822" s="59" t="n"/>
      <c r="AR1822" s="59" t="n"/>
      <c r="AS1822" s="59" t="n"/>
      <c r="AT1822" s="59" t="n"/>
      <c r="AU1822" s="59" t="n"/>
      <c r="AV1822" s="59" t="n"/>
      <c r="AW1822" s="59" t="n"/>
      <c r="AX1822" s="59" t="n"/>
      <c r="AY1822" s="59" t="n"/>
      <c r="AZ1822" s="59" t="n"/>
      <c r="BA1822" s="59" t="n"/>
      <c r="BB1822" s="59" t="n"/>
      <c r="BC1822" s="59" t="n"/>
      <c r="BD1822" s="59" t="n"/>
      <c r="BE1822" s="59" t="n"/>
      <c r="BF1822" s="59" t="n"/>
      <c r="BG1822" s="59" t="n"/>
      <c r="BH1822" s="59" t="n"/>
      <c r="BI1822" s="59" t="n"/>
      <c r="BJ1822" s="59" t="n"/>
      <c r="BK1822" s="59" t="n"/>
      <c r="BL1822" s="59" t="n"/>
      <c r="BM1822" s="59" t="n"/>
      <c r="BN1822" s="59" t="n"/>
      <c r="BO1822" s="59" t="n"/>
      <c r="BP1822" s="59" t="n"/>
      <c r="BQ1822" s="59" t="n"/>
      <c r="BR1822" s="59" t="n"/>
      <c r="BS1822" s="59" t="n"/>
      <c r="BT1822" s="59" t="n"/>
      <c r="BU1822" s="59" t="n"/>
      <c r="BV1822" s="59" t="n"/>
      <c r="BW1822" s="59" t="n"/>
      <c r="BX1822" s="59" t="n"/>
      <c r="BY1822" s="59" t="n"/>
      <c r="BZ1822" s="59" t="n"/>
      <c r="CA1822" s="59" t="n"/>
      <c r="CB1822" s="59" t="n"/>
      <c r="CC1822" s="59" t="n"/>
      <c r="CD1822" s="59" t="n"/>
      <c r="CE1822" s="59" t="n"/>
      <c r="CF1822" s="59" t="n"/>
      <c r="CG1822" s="59" t="n"/>
      <c r="CH1822" s="59" t="n"/>
      <c r="CI1822" s="59" t="n"/>
      <c r="CJ1822" s="59" t="n"/>
      <c r="CK1822" s="59" t="n"/>
      <c r="CL1822" s="59" t="n"/>
      <c r="CM1822" s="59" t="n"/>
      <c r="CN1822" s="59" t="n"/>
      <c r="CO1822" s="59" t="n"/>
      <c r="CP1822" s="59" t="n"/>
      <c r="CQ1822" s="59" t="n"/>
      <c r="CR1822" s="59" t="n"/>
      <c r="CS1822" s="59" t="n"/>
      <c r="CT1822" s="59" t="n"/>
      <c r="CU1822" s="59" t="n"/>
      <c r="CV1822" s="59" t="n"/>
      <c r="CW1822" s="59" t="n"/>
      <c r="CX1822" s="59" t="n"/>
      <c r="CY1822" s="59" t="n"/>
      <c r="CZ1822" s="59" t="n"/>
    </row>
    <row r="1823">
      <c r="D1823" s="59" t="n"/>
      <c r="E1823" s="59" t="n"/>
      <c r="F1823" s="59" t="n"/>
      <c r="G1823" s="59" t="n"/>
      <c r="H1823" s="59" t="n"/>
      <c r="I1823" s="59" t="n"/>
      <c r="J1823" s="59" t="n"/>
      <c r="K1823" s="59" t="n"/>
      <c r="L1823" s="59" t="n"/>
      <c r="M1823" s="59" t="n"/>
      <c r="N1823" s="59" t="n"/>
      <c r="O1823" s="59" t="n"/>
      <c r="P1823" s="59" t="n"/>
      <c r="Q1823" s="59" t="n"/>
      <c r="R1823" s="59" t="n"/>
      <c r="S1823" s="59" t="n"/>
      <c r="T1823" s="59" t="n"/>
      <c r="U1823" s="59" t="n"/>
      <c r="V1823" s="59" t="n"/>
      <c r="W1823" s="59" t="n"/>
      <c r="X1823" s="59" t="n"/>
      <c r="Y1823" s="59" t="n"/>
      <c r="Z1823" s="59" t="n"/>
      <c r="AA1823" s="59" t="n"/>
      <c r="AB1823" s="59" t="n"/>
      <c r="AC1823" s="59" t="n"/>
      <c r="AD1823" s="59" t="n"/>
      <c r="AE1823" s="59" t="n"/>
      <c r="AF1823" s="59" t="n"/>
      <c r="AG1823" s="59" t="n"/>
      <c r="AH1823" s="59" t="n"/>
      <c r="AI1823" s="59" t="n"/>
      <c r="AJ1823" s="59" t="n"/>
      <c r="AK1823" s="59" t="n"/>
      <c r="AL1823" s="59" t="n"/>
      <c r="AM1823" s="59" t="n"/>
      <c r="AN1823" s="59" t="n"/>
      <c r="AO1823" s="59" t="n"/>
      <c r="AP1823" s="59" t="n"/>
      <c r="AQ1823" s="59" t="n"/>
      <c r="AR1823" s="59" t="n"/>
      <c r="AS1823" s="59" t="n"/>
      <c r="AT1823" s="59" t="n"/>
      <c r="AU1823" s="59" t="n"/>
      <c r="AV1823" s="59" t="n"/>
      <c r="AW1823" s="59" t="n"/>
      <c r="AX1823" s="59" t="n"/>
      <c r="AY1823" s="59" t="n"/>
      <c r="AZ1823" s="59" t="n"/>
      <c r="BA1823" s="59" t="n"/>
      <c r="BB1823" s="59" t="n"/>
      <c r="BC1823" s="59" t="n"/>
      <c r="BD1823" s="59" t="n"/>
      <c r="BE1823" s="59" t="n"/>
      <c r="BF1823" s="59" t="n"/>
      <c r="BG1823" s="59" t="n"/>
      <c r="BH1823" s="59" t="n"/>
      <c r="BI1823" s="59" t="n"/>
      <c r="BJ1823" s="59" t="n"/>
      <c r="BK1823" s="59" t="n"/>
      <c r="BL1823" s="59" t="n"/>
      <c r="BM1823" s="59" t="n"/>
      <c r="BN1823" s="59" t="n"/>
      <c r="BO1823" s="59" t="n"/>
      <c r="BP1823" s="59" t="n"/>
      <c r="BQ1823" s="59" t="n"/>
      <c r="BR1823" s="59" t="n"/>
      <c r="BS1823" s="59" t="n"/>
      <c r="BT1823" s="59" t="n"/>
      <c r="BU1823" s="59" t="n"/>
      <c r="BV1823" s="59" t="n"/>
      <c r="BW1823" s="59" t="n"/>
      <c r="BX1823" s="59" t="n"/>
      <c r="BY1823" s="59" t="n"/>
      <c r="BZ1823" s="59" t="n"/>
      <c r="CA1823" s="59" t="n"/>
      <c r="CB1823" s="59" t="n"/>
      <c r="CC1823" s="59" t="n"/>
      <c r="CD1823" s="59" t="n"/>
      <c r="CE1823" s="59" t="n"/>
      <c r="CF1823" s="59" t="n"/>
      <c r="CG1823" s="59" t="n"/>
      <c r="CH1823" s="59" t="n"/>
      <c r="CI1823" s="59" t="n"/>
      <c r="CJ1823" s="59" t="n"/>
      <c r="CK1823" s="59" t="n"/>
      <c r="CL1823" s="59" t="n"/>
      <c r="CM1823" s="59" t="n"/>
      <c r="CN1823" s="59" t="n"/>
      <c r="CO1823" s="59" t="n"/>
      <c r="CP1823" s="59" t="n"/>
      <c r="CQ1823" s="59" t="n"/>
      <c r="CR1823" s="59" t="n"/>
      <c r="CS1823" s="59" t="n"/>
      <c r="CT1823" s="59" t="n"/>
      <c r="CU1823" s="59" t="n"/>
      <c r="CV1823" s="59" t="n"/>
      <c r="CW1823" s="59" t="n"/>
      <c r="CX1823" s="59" t="n"/>
      <c r="CY1823" s="59" t="n"/>
      <c r="CZ1823" s="59" t="n"/>
    </row>
    <row r="1824">
      <c r="D1824" s="59" t="n"/>
      <c r="E1824" s="59" t="n"/>
      <c r="F1824" s="59" t="n"/>
      <c r="G1824" s="59" t="n"/>
      <c r="H1824" s="59" t="n"/>
      <c r="I1824" s="59" t="n"/>
      <c r="J1824" s="59" t="n"/>
      <c r="K1824" s="59" t="n"/>
      <c r="L1824" s="59" t="n"/>
      <c r="M1824" s="59" t="n"/>
      <c r="N1824" s="59" t="n"/>
      <c r="O1824" s="59" t="n"/>
      <c r="P1824" s="59" t="n"/>
      <c r="Q1824" s="59" t="n"/>
      <c r="R1824" s="59" t="n"/>
      <c r="S1824" s="59" t="n"/>
      <c r="T1824" s="59" t="n"/>
      <c r="U1824" s="59" t="n"/>
      <c r="V1824" s="59" t="n"/>
      <c r="W1824" s="59" t="n"/>
      <c r="X1824" s="59" t="n"/>
      <c r="Y1824" s="59" t="n"/>
      <c r="Z1824" s="59" t="n"/>
      <c r="AA1824" s="59" t="n"/>
      <c r="AB1824" s="59" t="n"/>
      <c r="AC1824" s="59" t="n"/>
      <c r="AD1824" s="59" t="n"/>
      <c r="AE1824" s="59" t="n"/>
      <c r="AF1824" s="59" t="n"/>
      <c r="AG1824" s="59" t="n"/>
      <c r="AH1824" s="59" t="n"/>
      <c r="AI1824" s="59" t="n"/>
      <c r="AJ1824" s="59" t="n"/>
      <c r="AK1824" s="59" t="n"/>
      <c r="AL1824" s="59" t="n"/>
      <c r="AM1824" s="59" t="n"/>
      <c r="AN1824" s="59" t="n"/>
      <c r="AO1824" s="59" t="n"/>
      <c r="AP1824" s="59" t="n"/>
      <c r="AQ1824" s="59" t="n"/>
      <c r="AR1824" s="59" t="n"/>
      <c r="AS1824" s="59" t="n"/>
      <c r="AT1824" s="59" t="n"/>
      <c r="AU1824" s="59" t="n"/>
      <c r="AV1824" s="59" t="n"/>
      <c r="AW1824" s="59" t="n"/>
      <c r="AX1824" s="59" t="n"/>
      <c r="AY1824" s="59" t="n"/>
      <c r="AZ1824" s="59" t="n"/>
      <c r="BA1824" s="59" t="n"/>
      <c r="BB1824" s="59" t="n"/>
      <c r="BC1824" s="59" t="n"/>
      <c r="BD1824" s="59" t="n"/>
      <c r="BE1824" s="59" t="n"/>
      <c r="BF1824" s="59" t="n"/>
      <c r="BG1824" s="59" t="n"/>
      <c r="BH1824" s="59" t="n"/>
      <c r="BI1824" s="59" t="n"/>
      <c r="BJ1824" s="59" t="n"/>
      <c r="BK1824" s="59" t="n"/>
      <c r="BL1824" s="59" t="n"/>
      <c r="BM1824" s="59" t="n"/>
      <c r="BN1824" s="59" t="n"/>
      <c r="BO1824" s="59" t="n"/>
      <c r="BP1824" s="59" t="n"/>
      <c r="BQ1824" s="59" t="n"/>
      <c r="BR1824" s="59" t="n"/>
      <c r="BS1824" s="59" t="n"/>
      <c r="BT1824" s="59" t="n"/>
      <c r="BU1824" s="59" t="n"/>
      <c r="BV1824" s="59" t="n"/>
      <c r="BW1824" s="59" t="n"/>
      <c r="BX1824" s="59" t="n"/>
      <c r="BY1824" s="59" t="n"/>
      <c r="BZ1824" s="59" t="n"/>
      <c r="CA1824" s="59" t="n"/>
      <c r="CB1824" s="59" t="n"/>
      <c r="CC1824" s="59" t="n"/>
      <c r="CD1824" s="59" t="n"/>
      <c r="CE1824" s="59" t="n"/>
      <c r="CF1824" s="59" t="n"/>
      <c r="CG1824" s="59" t="n"/>
      <c r="CH1824" s="59" t="n"/>
      <c r="CI1824" s="59" t="n"/>
      <c r="CJ1824" s="59" t="n"/>
      <c r="CK1824" s="59" t="n"/>
      <c r="CL1824" s="59" t="n"/>
      <c r="CM1824" s="59" t="n"/>
      <c r="CN1824" s="59" t="n"/>
      <c r="CO1824" s="59" t="n"/>
      <c r="CP1824" s="59" t="n"/>
      <c r="CQ1824" s="59" t="n"/>
      <c r="CR1824" s="59" t="n"/>
      <c r="CS1824" s="59" t="n"/>
      <c r="CT1824" s="59" t="n"/>
      <c r="CU1824" s="59" t="n"/>
      <c r="CV1824" s="59" t="n"/>
      <c r="CW1824" s="59" t="n"/>
      <c r="CX1824" s="59" t="n"/>
      <c r="CY1824" s="59" t="n"/>
      <c r="CZ1824" s="59" t="n"/>
    </row>
    <row r="1825">
      <c r="D1825" s="59" t="n"/>
      <c r="E1825" s="59" t="n"/>
      <c r="F1825" s="59" t="n"/>
      <c r="G1825" s="59" t="n"/>
      <c r="H1825" s="59" t="n"/>
      <c r="I1825" s="59" t="n"/>
      <c r="J1825" s="59" t="n"/>
      <c r="K1825" s="59" t="n"/>
      <c r="L1825" s="59" t="n"/>
      <c r="M1825" s="59" t="n"/>
      <c r="N1825" s="59" t="n"/>
      <c r="O1825" s="59" t="n"/>
      <c r="P1825" s="59" t="n"/>
      <c r="Q1825" s="59" t="n"/>
      <c r="R1825" s="59" t="n"/>
      <c r="S1825" s="59" t="n"/>
      <c r="T1825" s="59" t="n"/>
      <c r="U1825" s="59" t="n"/>
      <c r="V1825" s="59" t="n"/>
      <c r="W1825" s="59" t="n"/>
      <c r="X1825" s="59" t="n"/>
      <c r="Y1825" s="59" t="n"/>
      <c r="Z1825" s="59" t="n"/>
      <c r="AA1825" s="59" t="n"/>
      <c r="AB1825" s="59" t="n"/>
      <c r="AC1825" s="59" t="n"/>
      <c r="AD1825" s="59" t="n"/>
      <c r="AE1825" s="59" t="n"/>
      <c r="AF1825" s="59" t="n"/>
      <c r="AG1825" s="59" t="n"/>
      <c r="AH1825" s="59" t="n"/>
      <c r="AI1825" s="59" t="n"/>
      <c r="AJ1825" s="59" t="n"/>
      <c r="AK1825" s="59" t="n"/>
      <c r="AL1825" s="59" t="n"/>
      <c r="AM1825" s="59" t="n"/>
      <c r="AN1825" s="59" t="n"/>
      <c r="AO1825" s="59" t="n"/>
      <c r="AP1825" s="59" t="n"/>
      <c r="AQ1825" s="59" t="n"/>
      <c r="AR1825" s="59" t="n"/>
      <c r="AS1825" s="59" t="n"/>
      <c r="AT1825" s="59" t="n"/>
      <c r="AU1825" s="59" t="n"/>
      <c r="AV1825" s="59" t="n"/>
      <c r="AW1825" s="59" t="n"/>
      <c r="AX1825" s="59" t="n"/>
      <c r="AY1825" s="59" t="n"/>
      <c r="AZ1825" s="59" t="n"/>
      <c r="BA1825" s="59" t="n"/>
      <c r="BB1825" s="59" t="n"/>
      <c r="BC1825" s="59" t="n"/>
      <c r="BD1825" s="59" t="n"/>
      <c r="BE1825" s="59" t="n"/>
      <c r="BF1825" s="59" t="n"/>
      <c r="BG1825" s="59" t="n"/>
      <c r="BH1825" s="59" t="n"/>
      <c r="BI1825" s="59" t="n"/>
      <c r="BJ1825" s="59" t="n"/>
      <c r="BK1825" s="59" t="n"/>
      <c r="BL1825" s="59" t="n"/>
      <c r="BM1825" s="59" t="n"/>
      <c r="BN1825" s="59" t="n"/>
      <c r="BO1825" s="59" t="n"/>
      <c r="BP1825" s="59" t="n"/>
      <c r="BQ1825" s="59" t="n"/>
      <c r="BR1825" s="59" t="n"/>
      <c r="BS1825" s="59" t="n"/>
      <c r="BT1825" s="59" t="n"/>
      <c r="BU1825" s="59" t="n"/>
      <c r="BV1825" s="59" t="n"/>
      <c r="BW1825" s="59" t="n"/>
      <c r="BX1825" s="59" t="n"/>
      <c r="BY1825" s="59" t="n"/>
      <c r="BZ1825" s="59" t="n"/>
      <c r="CA1825" s="59" t="n"/>
      <c r="CB1825" s="59" t="n"/>
      <c r="CC1825" s="59" t="n"/>
      <c r="CD1825" s="59" t="n"/>
      <c r="CE1825" s="59" t="n"/>
      <c r="CF1825" s="59" t="n"/>
      <c r="CG1825" s="59" t="n"/>
      <c r="CH1825" s="59" t="n"/>
      <c r="CI1825" s="59" t="n"/>
      <c r="CJ1825" s="59" t="n"/>
      <c r="CK1825" s="59" t="n"/>
      <c r="CL1825" s="59" t="n"/>
      <c r="CM1825" s="59" t="n"/>
      <c r="CN1825" s="59" t="n"/>
      <c r="CO1825" s="59" t="n"/>
      <c r="CP1825" s="59" t="n"/>
      <c r="CQ1825" s="59" t="n"/>
      <c r="CR1825" s="59" t="n"/>
      <c r="CS1825" s="59" t="n"/>
      <c r="CT1825" s="59" t="n"/>
      <c r="CU1825" s="59" t="n"/>
      <c r="CV1825" s="59" t="n"/>
      <c r="CW1825" s="59" t="n"/>
      <c r="CX1825" s="59" t="n"/>
      <c r="CY1825" s="59" t="n"/>
      <c r="CZ1825" s="59" t="n"/>
    </row>
    <row r="1826">
      <c r="D1826" s="107" t="n"/>
      <c r="E1826" s="107" t="n"/>
      <c r="F1826" s="107" t="n"/>
      <c r="G1826" s="107" t="n"/>
      <c r="H1826" s="107" t="n"/>
      <c r="I1826" s="107" t="n"/>
      <c r="J1826" s="107" t="n"/>
      <c r="K1826" s="107" t="n"/>
      <c r="L1826" s="107" t="n"/>
      <c r="M1826" s="107" t="n"/>
      <c r="N1826" s="107" t="n"/>
      <c r="O1826" s="107" t="n"/>
      <c r="P1826" s="107" t="n"/>
      <c r="Q1826" s="107" t="n"/>
      <c r="R1826" s="107" t="n"/>
      <c r="S1826" s="107" t="n"/>
      <c r="T1826" s="107" t="n"/>
      <c r="U1826" s="107" t="n"/>
      <c r="V1826" s="107" t="n"/>
      <c r="W1826" s="107" t="n"/>
      <c r="X1826" s="107" t="n"/>
      <c r="Y1826" s="107" t="n"/>
      <c r="Z1826" s="107" t="n"/>
      <c r="AA1826" s="107" t="n"/>
      <c r="AB1826" s="107" t="n"/>
      <c r="AC1826" s="107" t="n"/>
      <c r="AD1826" s="107" t="n"/>
      <c r="AE1826" s="107" t="n"/>
      <c r="AF1826" s="107" t="n"/>
      <c r="AG1826" s="107" t="n"/>
      <c r="AH1826" s="107" t="n"/>
      <c r="AI1826" s="107" t="n"/>
      <c r="AJ1826" s="107" t="n"/>
      <c r="AK1826" s="107" t="n"/>
      <c r="AL1826" s="107" t="n"/>
      <c r="AM1826" s="107" t="n"/>
      <c r="AN1826" s="107" t="n"/>
      <c r="AO1826" s="107" t="n"/>
      <c r="AP1826" s="107" t="n"/>
      <c r="AQ1826" s="107" t="n"/>
      <c r="AR1826" s="107" t="n"/>
      <c r="AS1826" s="107" t="n"/>
      <c r="AT1826" s="107" t="n"/>
      <c r="AU1826" s="107" t="n"/>
      <c r="AV1826" s="107" t="n"/>
      <c r="AW1826" s="107" t="n"/>
      <c r="AX1826" s="107" t="n"/>
      <c r="AY1826" s="107" t="n"/>
      <c r="AZ1826" s="107" t="n"/>
      <c r="BA1826" s="107" t="n"/>
      <c r="BB1826" s="107" t="n"/>
      <c r="BC1826" s="107" t="n"/>
      <c r="BD1826" s="107" t="n"/>
      <c r="BE1826" s="107" t="n"/>
      <c r="BF1826" s="107" t="n"/>
      <c r="BG1826" s="107" t="n"/>
      <c r="BH1826" s="107" t="n"/>
      <c r="BI1826" s="107" t="n"/>
      <c r="BJ1826" s="107" t="n"/>
      <c r="BK1826" s="107" t="n"/>
      <c r="BL1826" s="107" t="n"/>
      <c r="BM1826" s="107" t="n"/>
      <c r="BN1826" s="107" t="n"/>
      <c r="BO1826" s="107" t="n"/>
      <c r="BP1826" s="107" t="n"/>
      <c r="BQ1826" s="107" t="n"/>
      <c r="BR1826" s="107" t="n"/>
      <c r="BS1826" s="107" t="n"/>
      <c r="BT1826" s="107" t="n"/>
      <c r="BU1826" s="107" t="n"/>
      <c r="BV1826" s="107" t="n"/>
      <c r="BW1826" s="107" t="n"/>
      <c r="BX1826" s="107" t="n"/>
      <c r="BY1826" s="107" t="n"/>
      <c r="BZ1826" s="107" t="n"/>
      <c r="CA1826" s="107" t="n"/>
      <c r="CB1826" s="107" t="n"/>
      <c r="CC1826" s="107" t="n"/>
      <c r="CD1826" s="107" t="n"/>
      <c r="CE1826" s="107" t="n"/>
      <c r="CF1826" s="107" t="n"/>
      <c r="CG1826" s="107" t="n"/>
      <c r="CH1826" s="107" t="n"/>
      <c r="CI1826" s="107" t="n"/>
      <c r="CJ1826" s="107" t="n"/>
      <c r="CK1826" s="107" t="n"/>
      <c r="CL1826" s="107" t="n"/>
      <c r="CM1826" s="107" t="n"/>
      <c r="CN1826" s="107" t="n"/>
      <c r="CO1826" s="107" t="n"/>
      <c r="CP1826" s="107" t="n"/>
      <c r="CQ1826" s="107" t="n"/>
      <c r="CR1826" s="107" t="n"/>
      <c r="CS1826" s="107" t="n"/>
      <c r="CT1826" s="107" t="n"/>
      <c r="CU1826" s="107" t="n"/>
      <c r="CV1826" s="107" t="n"/>
      <c r="CW1826" s="107" t="n"/>
      <c r="CX1826" s="107" t="n"/>
      <c r="CY1826" s="107" t="n"/>
      <c r="CZ1826" s="107" t="n"/>
    </row>
    <row r="1829">
      <c r="A1829" s="2">
        <f>IF($A1822="","","   projections")</f>
        <v/>
      </c>
      <c r="B1829" s="68">
        <f>IF($A1822="",0,COUNT($E1830:$CZ1830))</f>
        <v/>
      </c>
      <c r="C1829" s="69">
        <f>IF($B1829=0,0,MAX($E1830:$CZ1830))</f>
        <v/>
      </c>
      <c r="D1829" s="58">
        <f>_xll.BDS($A1822,'Field Check'!$C$42,"headers=y","startcol=1","endcol=3","dir=h")</f>
        <v/>
      </c>
      <c r="E1829" s="59" t="n"/>
      <c r="F1829" s="59" t="n"/>
      <c r="G1829" s="59" t="n"/>
      <c r="H1829" s="59" t="n"/>
      <c r="I1829" s="59" t="n"/>
      <c r="J1829" s="59" t="n"/>
      <c r="K1829" s="59" t="n"/>
      <c r="L1829" s="59" t="n"/>
      <c r="M1829" s="59" t="n"/>
      <c r="N1829" s="59" t="n"/>
      <c r="O1829" s="59" t="n"/>
      <c r="P1829" s="59" t="n"/>
      <c r="Q1829" s="59" t="n"/>
      <c r="R1829" s="59" t="n"/>
      <c r="S1829" s="59" t="n"/>
      <c r="T1829" s="59" t="n"/>
      <c r="U1829" s="59" t="n"/>
      <c r="V1829" s="59" t="n"/>
      <c r="W1829" s="59" t="n"/>
      <c r="X1829" s="59" t="n"/>
      <c r="Y1829" s="59" t="n"/>
      <c r="Z1829" s="59" t="n"/>
      <c r="AA1829" s="59" t="n"/>
      <c r="AB1829" s="59" t="n"/>
      <c r="AC1829" s="59" t="n"/>
      <c r="AD1829" s="59" t="n"/>
      <c r="AE1829" s="59" t="n"/>
      <c r="AF1829" s="59" t="n"/>
      <c r="AG1829" s="59" t="n"/>
      <c r="AH1829" s="59" t="n"/>
      <c r="AI1829" s="59" t="n"/>
      <c r="AJ1829" s="59" t="n"/>
      <c r="AK1829" s="59" t="n"/>
      <c r="AL1829" s="59" t="n"/>
      <c r="AM1829" s="59" t="n"/>
      <c r="AN1829" s="59" t="n"/>
      <c r="AO1829" s="59" t="n"/>
      <c r="AP1829" s="59" t="n"/>
      <c r="AQ1829" s="59" t="n"/>
      <c r="AR1829" s="59" t="n"/>
      <c r="AS1829" s="59" t="n"/>
      <c r="AT1829" s="59" t="n"/>
      <c r="AU1829" s="59" t="n"/>
      <c r="AV1829" s="59" t="n"/>
      <c r="AW1829" s="59" t="n"/>
      <c r="AX1829" s="59" t="n"/>
      <c r="AY1829" s="59" t="n"/>
      <c r="AZ1829" s="59" t="n"/>
      <c r="BA1829" s="59" t="n"/>
      <c r="BB1829" s="59" t="n"/>
      <c r="BC1829" s="59" t="n"/>
      <c r="BD1829" s="59" t="n"/>
      <c r="BE1829" s="59" t="n"/>
      <c r="BF1829" s="59" t="n"/>
      <c r="BG1829" s="59" t="n"/>
      <c r="BH1829" s="59" t="n"/>
      <c r="BI1829" s="59" t="n"/>
      <c r="BJ1829" s="59" t="n"/>
      <c r="BK1829" s="59" t="n"/>
      <c r="BL1829" s="59" t="n"/>
      <c r="BM1829" s="59" t="n"/>
      <c r="BN1829" s="59" t="n"/>
      <c r="BO1829" s="59" t="n"/>
      <c r="BP1829" s="59" t="n"/>
      <c r="BQ1829" s="59" t="n"/>
      <c r="BR1829" s="59" t="n"/>
      <c r="BS1829" s="59" t="n"/>
      <c r="BT1829" s="59" t="n"/>
      <c r="BU1829" s="59" t="n"/>
      <c r="BV1829" s="59" t="n"/>
      <c r="BW1829" s="59" t="n"/>
      <c r="BX1829" s="59" t="n"/>
      <c r="BY1829" s="59" t="n"/>
      <c r="BZ1829" s="59" t="n"/>
      <c r="CA1829" s="59" t="n"/>
      <c r="CB1829" s="59" t="n"/>
      <c r="CC1829" s="59" t="n"/>
      <c r="CD1829" s="59" t="n"/>
      <c r="CE1829" s="59" t="n"/>
      <c r="CF1829" s="59" t="n"/>
      <c r="CG1829" s="59" t="n"/>
      <c r="CH1829" s="59" t="n"/>
      <c r="CI1829" s="59" t="n"/>
      <c r="CJ1829" s="59" t="n"/>
      <c r="CK1829" s="59" t="n"/>
      <c r="CL1829" s="59" t="n"/>
      <c r="CM1829" s="59" t="n"/>
      <c r="CN1829" s="59" t="n"/>
      <c r="CO1829" s="59" t="n"/>
      <c r="CP1829" s="59" t="n"/>
      <c r="CQ1829" s="59" t="n"/>
      <c r="CR1829" s="59" t="n"/>
      <c r="CS1829" s="59" t="n"/>
      <c r="CT1829" s="59" t="n"/>
      <c r="CU1829" s="59" t="n"/>
      <c r="CV1829" s="59" t="n"/>
      <c r="CW1829" s="59" t="n"/>
      <c r="CX1829" s="59" t="n"/>
      <c r="CY1829" s="59" t="n"/>
      <c r="CZ1829" s="59" t="n"/>
    </row>
    <row r="1830">
      <c r="D1830" s="59" t="n"/>
      <c r="E1830" s="59" t="n"/>
      <c r="F1830" s="59" t="n"/>
      <c r="G1830" s="59" t="n"/>
      <c r="H1830" s="59" t="n"/>
      <c r="I1830" s="59" t="n"/>
      <c r="J1830" s="59" t="n"/>
      <c r="K1830" s="59" t="n"/>
      <c r="L1830" s="59" t="n"/>
      <c r="M1830" s="59" t="n"/>
      <c r="N1830" s="59" t="n"/>
      <c r="O1830" s="59" t="n"/>
      <c r="P1830" s="59" t="n"/>
      <c r="Q1830" s="59" t="n"/>
      <c r="R1830" s="59" t="n"/>
      <c r="S1830" s="59" t="n"/>
      <c r="T1830" s="59" t="n"/>
      <c r="U1830" s="59" t="n"/>
      <c r="V1830" s="59" t="n"/>
      <c r="W1830" s="59" t="n"/>
      <c r="X1830" s="59" t="n"/>
      <c r="Y1830" s="59" t="n"/>
      <c r="Z1830" s="59" t="n"/>
      <c r="AA1830" s="59" t="n"/>
      <c r="AB1830" s="59" t="n"/>
      <c r="AC1830" s="59" t="n"/>
      <c r="AD1830" s="59" t="n"/>
      <c r="AE1830" s="59" t="n"/>
      <c r="AF1830" s="59" t="n"/>
      <c r="AG1830" s="59" t="n"/>
      <c r="AH1830" s="59" t="n"/>
      <c r="AI1830" s="59" t="n"/>
      <c r="AJ1830" s="59" t="n"/>
      <c r="AK1830" s="59" t="n"/>
      <c r="AL1830" s="59" t="n"/>
      <c r="AM1830" s="59" t="n"/>
      <c r="AN1830" s="59" t="n"/>
      <c r="AO1830" s="59" t="n"/>
      <c r="AP1830" s="59" t="n"/>
      <c r="AQ1830" s="59" t="n"/>
      <c r="AR1830" s="59" t="n"/>
      <c r="AS1830" s="59" t="n"/>
      <c r="AT1830" s="59" t="n"/>
      <c r="AU1830" s="59" t="n"/>
      <c r="AV1830" s="59" t="n"/>
      <c r="AW1830" s="59" t="n"/>
      <c r="AX1830" s="59" t="n"/>
      <c r="AY1830" s="59" t="n"/>
      <c r="AZ1830" s="59" t="n"/>
      <c r="BA1830" s="59" t="n"/>
      <c r="BB1830" s="59" t="n"/>
      <c r="BC1830" s="59" t="n"/>
      <c r="BD1830" s="59" t="n"/>
      <c r="BE1830" s="59" t="n"/>
      <c r="BF1830" s="59" t="n"/>
      <c r="BG1830" s="59" t="n"/>
      <c r="BH1830" s="59" t="n"/>
      <c r="BI1830" s="59" t="n"/>
      <c r="BJ1830" s="59" t="n"/>
      <c r="BK1830" s="59" t="n"/>
      <c r="BL1830" s="59" t="n"/>
      <c r="BM1830" s="59" t="n"/>
      <c r="BN1830" s="59" t="n"/>
      <c r="BO1830" s="59" t="n"/>
      <c r="BP1830" s="59" t="n"/>
      <c r="BQ1830" s="59" t="n"/>
      <c r="BR1830" s="59" t="n"/>
      <c r="BS1830" s="59" t="n"/>
      <c r="BT1830" s="59" t="n"/>
      <c r="BU1830" s="59" t="n"/>
      <c r="BV1830" s="59" t="n"/>
      <c r="BW1830" s="59" t="n"/>
      <c r="BX1830" s="59" t="n"/>
      <c r="BY1830" s="59" t="n"/>
      <c r="BZ1830" s="59" t="n"/>
      <c r="CA1830" s="59" t="n"/>
      <c r="CB1830" s="59" t="n"/>
      <c r="CC1830" s="59" t="n"/>
      <c r="CD1830" s="59" t="n"/>
      <c r="CE1830" s="59" t="n"/>
      <c r="CF1830" s="59" t="n"/>
      <c r="CG1830" s="59" t="n"/>
      <c r="CH1830" s="59" t="n"/>
      <c r="CI1830" s="59" t="n"/>
      <c r="CJ1830" s="59" t="n"/>
      <c r="CK1830" s="59" t="n"/>
      <c r="CL1830" s="59" t="n"/>
      <c r="CM1830" s="59" t="n"/>
      <c r="CN1830" s="59" t="n"/>
      <c r="CO1830" s="59" t="n"/>
      <c r="CP1830" s="59" t="n"/>
      <c r="CQ1830" s="59" t="n"/>
      <c r="CR1830" s="59" t="n"/>
      <c r="CS1830" s="59" t="n"/>
      <c r="CT1830" s="59" t="n"/>
      <c r="CU1830" s="59" t="n"/>
      <c r="CV1830" s="59" t="n"/>
      <c r="CW1830" s="59" t="n"/>
      <c r="CX1830" s="59" t="n"/>
      <c r="CY1830" s="59" t="n"/>
      <c r="CZ1830" s="59" t="n"/>
    </row>
    <row r="1831">
      <c r="D1831" s="107" t="n"/>
      <c r="E1831" s="107" t="n"/>
      <c r="F1831" s="107" t="n"/>
      <c r="G1831" s="107" t="n"/>
      <c r="H1831" s="107" t="n"/>
      <c r="I1831" s="107" t="n"/>
      <c r="J1831" s="107" t="n"/>
      <c r="K1831" s="107" t="n"/>
      <c r="L1831" s="107" t="n"/>
      <c r="M1831" s="107" t="n"/>
      <c r="N1831" s="107" t="n"/>
      <c r="O1831" s="107" t="n"/>
      <c r="P1831" s="107" t="n"/>
      <c r="Q1831" s="107" t="n"/>
      <c r="R1831" s="107" t="n"/>
      <c r="S1831" s="107" t="n"/>
      <c r="T1831" s="107" t="n"/>
      <c r="U1831" s="107" t="n"/>
      <c r="V1831" s="107" t="n"/>
      <c r="W1831" s="107" t="n"/>
      <c r="X1831" s="107" t="n"/>
      <c r="Y1831" s="107" t="n"/>
      <c r="Z1831" s="107" t="n"/>
      <c r="AA1831" s="107" t="n"/>
      <c r="AB1831" s="107" t="n"/>
      <c r="AC1831" s="107" t="n"/>
      <c r="AD1831" s="107" t="n"/>
      <c r="AE1831" s="107" t="n"/>
      <c r="AF1831" s="107" t="n"/>
      <c r="AG1831" s="107" t="n"/>
      <c r="AH1831" s="107" t="n"/>
      <c r="AI1831" s="107" t="n"/>
      <c r="AJ1831" s="107" t="n"/>
      <c r="AK1831" s="107" t="n"/>
      <c r="AL1831" s="107" t="n"/>
      <c r="AM1831" s="107" t="n"/>
      <c r="AN1831" s="107" t="n"/>
      <c r="AO1831" s="107" t="n"/>
      <c r="AP1831" s="107" t="n"/>
      <c r="AQ1831" s="107" t="n"/>
      <c r="AR1831" s="107" t="n"/>
      <c r="AS1831" s="107" t="n"/>
      <c r="AT1831" s="107" t="n"/>
      <c r="AU1831" s="107" t="n"/>
      <c r="AV1831" s="107" t="n"/>
      <c r="AW1831" s="107" t="n"/>
      <c r="AX1831" s="107" t="n"/>
      <c r="AY1831" s="107" t="n"/>
      <c r="AZ1831" s="107" t="n"/>
      <c r="BA1831" s="107" t="n"/>
      <c r="BB1831" s="107" t="n"/>
      <c r="BC1831" s="107" t="n"/>
      <c r="BD1831" s="107" t="n"/>
      <c r="BE1831" s="107" t="n"/>
      <c r="BF1831" s="107" t="n"/>
      <c r="BG1831" s="107" t="n"/>
      <c r="BH1831" s="107" t="n"/>
      <c r="BI1831" s="107" t="n"/>
      <c r="BJ1831" s="107" t="n"/>
      <c r="BK1831" s="107" t="n"/>
      <c r="BL1831" s="107" t="n"/>
      <c r="BM1831" s="107" t="n"/>
      <c r="BN1831" s="107" t="n"/>
      <c r="BO1831" s="107" t="n"/>
      <c r="BP1831" s="107" t="n"/>
      <c r="BQ1831" s="107" t="n"/>
      <c r="BR1831" s="107" t="n"/>
      <c r="BS1831" s="107" t="n"/>
      <c r="BT1831" s="107" t="n"/>
      <c r="BU1831" s="107" t="n"/>
      <c r="BV1831" s="107" t="n"/>
      <c r="BW1831" s="107" t="n"/>
      <c r="BX1831" s="107" t="n"/>
      <c r="BY1831" s="107" t="n"/>
      <c r="BZ1831" s="107" t="n"/>
      <c r="CA1831" s="107" t="n"/>
      <c r="CB1831" s="107" t="n"/>
      <c r="CC1831" s="107" t="n"/>
      <c r="CD1831" s="107" t="n"/>
      <c r="CE1831" s="107" t="n"/>
      <c r="CF1831" s="107" t="n"/>
      <c r="CG1831" s="107" t="n"/>
      <c r="CH1831" s="107" t="n"/>
      <c r="CI1831" s="107" t="n"/>
      <c r="CJ1831" s="107" t="n"/>
      <c r="CK1831" s="107" t="n"/>
      <c r="CL1831" s="107" t="n"/>
      <c r="CM1831" s="107" t="n"/>
      <c r="CN1831" s="107" t="n"/>
      <c r="CO1831" s="107" t="n"/>
      <c r="CP1831" s="107" t="n"/>
      <c r="CQ1831" s="107" t="n"/>
      <c r="CR1831" s="107" t="n"/>
      <c r="CS1831" s="107" t="n"/>
      <c r="CT1831" s="107" t="n"/>
      <c r="CU1831" s="107" t="n"/>
      <c r="CV1831" s="107" t="n"/>
      <c r="CW1831" s="107" t="n"/>
      <c r="CX1831" s="107" t="n"/>
      <c r="CY1831" s="107" t="n"/>
      <c r="CZ1831" s="107" t="n"/>
    </row>
    <row r="1833">
      <c r="A1833" s="126">
        <f>IF('AS51'!$C$172="","",'AS51'!$C$172)</f>
        <v/>
      </c>
      <c r="B1833" s="68">
        <f>IF($A1833="",0,COUNT($E1834:$CZ1834))</f>
        <v/>
      </c>
      <c r="C1833" s="69">
        <f>IF($B1833=0,0,MAX($E1834:$CZ1834))</f>
        <v/>
      </c>
      <c r="D1833" s="58">
        <f>_xll.BDS($A1833,'Field Check'!$C$44,"headers=y","startcol=1","endcol=7","dir=h","DVD_START_DT",'Field Check'!$C$59,"DVD_END_DT",'Field Check'!$D$59)</f>
        <v/>
      </c>
      <c r="E1833" s="59" t="n"/>
      <c r="F1833" s="59" t="n"/>
      <c r="G1833" s="59" t="n"/>
      <c r="H1833" s="59" t="n"/>
      <c r="I1833" s="59" t="n"/>
      <c r="J1833" s="59" t="n"/>
      <c r="K1833" s="59" t="n"/>
      <c r="L1833" s="59" t="n"/>
      <c r="M1833" s="59" t="n"/>
      <c r="N1833" s="59" t="n"/>
      <c r="O1833" s="59" t="n"/>
      <c r="P1833" s="59" t="n"/>
      <c r="Q1833" s="59" t="n"/>
      <c r="R1833" s="59" t="n"/>
      <c r="S1833" s="59" t="n"/>
      <c r="T1833" s="59" t="n"/>
      <c r="U1833" s="59" t="n"/>
      <c r="V1833" s="59" t="n"/>
      <c r="W1833" s="59" t="n"/>
      <c r="X1833" s="59" t="n"/>
      <c r="Y1833" s="59" t="n"/>
      <c r="Z1833" s="59" t="n"/>
      <c r="AA1833" s="59" t="n"/>
      <c r="AB1833" s="59" t="n"/>
      <c r="AC1833" s="59" t="n"/>
      <c r="AD1833" s="59" t="n"/>
      <c r="AE1833" s="59" t="n"/>
      <c r="AF1833" s="59" t="n"/>
      <c r="AG1833" s="59" t="n"/>
      <c r="AH1833" s="59" t="n"/>
      <c r="AI1833" s="59" t="n"/>
      <c r="AJ1833" s="59" t="n"/>
      <c r="AK1833" s="59" t="n"/>
      <c r="AL1833" s="59" t="n"/>
      <c r="AM1833" s="59" t="n"/>
      <c r="AN1833" s="59" t="n"/>
      <c r="AO1833" s="59" t="n"/>
      <c r="AP1833" s="59" t="n"/>
      <c r="AQ1833" s="59" t="n"/>
      <c r="AR1833" s="59" t="n"/>
      <c r="AS1833" s="59" t="n"/>
      <c r="AT1833" s="59" t="n"/>
      <c r="AU1833" s="59" t="n"/>
      <c r="AV1833" s="59" t="n"/>
      <c r="AW1833" s="59" t="n"/>
      <c r="AX1833" s="59" t="n"/>
      <c r="AY1833" s="59" t="n"/>
      <c r="AZ1833" s="59" t="n"/>
      <c r="BA1833" s="59" t="n"/>
      <c r="BB1833" s="59" t="n"/>
      <c r="BC1833" s="59" t="n"/>
      <c r="BD1833" s="59" t="n"/>
      <c r="BE1833" s="59" t="n"/>
      <c r="BF1833" s="59" t="n"/>
      <c r="BG1833" s="59" t="n"/>
      <c r="BH1833" s="59" t="n"/>
      <c r="BI1833" s="59" t="n"/>
      <c r="BJ1833" s="59" t="n"/>
      <c r="BK1833" s="59" t="n"/>
      <c r="BL1833" s="59" t="n"/>
      <c r="BM1833" s="59" t="n"/>
      <c r="BN1833" s="59" t="n"/>
      <c r="BO1833" s="59" t="n"/>
      <c r="BP1833" s="59" t="n"/>
      <c r="BQ1833" s="59" t="n"/>
      <c r="BR1833" s="59" t="n"/>
      <c r="BS1833" s="59" t="n"/>
      <c r="BT1833" s="59" t="n"/>
      <c r="BU1833" s="59" t="n"/>
      <c r="BV1833" s="59" t="n"/>
      <c r="BW1833" s="59" t="n"/>
      <c r="BX1833" s="59" t="n"/>
      <c r="BY1833" s="59" t="n"/>
      <c r="BZ1833" s="59" t="n"/>
      <c r="CA1833" s="59" t="n"/>
      <c r="CB1833" s="59" t="n"/>
      <c r="CC1833" s="59" t="n"/>
      <c r="CD1833" s="59" t="n"/>
      <c r="CE1833" s="59" t="n"/>
      <c r="CF1833" s="59" t="n"/>
      <c r="CG1833" s="59" t="n"/>
      <c r="CH1833" s="59" t="n"/>
      <c r="CI1833" s="59" t="n"/>
      <c r="CJ1833" s="59" t="n"/>
      <c r="CK1833" s="59" t="n"/>
      <c r="CL1833" s="59" t="n"/>
      <c r="CM1833" s="59" t="n"/>
      <c r="CN1833" s="59" t="n"/>
      <c r="CO1833" s="59" t="n"/>
      <c r="CP1833" s="59" t="n"/>
      <c r="CQ1833" s="59" t="n"/>
      <c r="CR1833" s="59" t="n"/>
      <c r="CS1833" s="59" t="n"/>
      <c r="CT1833" s="59" t="n"/>
      <c r="CU1833" s="59" t="n"/>
      <c r="CV1833" s="59" t="n"/>
      <c r="CW1833" s="59" t="n"/>
      <c r="CX1833" s="59" t="n"/>
      <c r="CY1833" s="59" t="n"/>
      <c r="CZ1833" s="59" t="n"/>
    </row>
    <row r="1834">
      <c r="D1834" s="59" t="n"/>
      <c r="E1834" s="59" t="n"/>
      <c r="F1834" s="59" t="n"/>
      <c r="G1834" s="59" t="n"/>
      <c r="H1834" s="59" t="n"/>
      <c r="I1834" s="59" t="n"/>
      <c r="J1834" s="59" t="n"/>
      <c r="K1834" s="59" t="n"/>
      <c r="L1834" s="59" t="n"/>
      <c r="M1834" s="59" t="n"/>
      <c r="N1834" s="59" t="n"/>
      <c r="O1834" s="59" t="n"/>
      <c r="P1834" s="59" t="n"/>
      <c r="Q1834" s="59" t="n"/>
      <c r="R1834" s="59" t="n"/>
      <c r="S1834" s="59" t="n"/>
      <c r="T1834" s="59" t="n"/>
      <c r="U1834" s="59" t="n"/>
      <c r="V1834" s="59" t="n"/>
      <c r="W1834" s="59" t="n"/>
      <c r="X1834" s="59" t="n"/>
      <c r="Y1834" s="59" t="n"/>
      <c r="Z1834" s="59" t="n"/>
      <c r="AA1834" s="59" t="n"/>
      <c r="AB1834" s="59" t="n"/>
      <c r="AC1834" s="59" t="n"/>
      <c r="AD1834" s="59" t="n"/>
      <c r="AE1834" s="59" t="n"/>
      <c r="AF1834" s="59" t="n"/>
      <c r="AG1834" s="59" t="n"/>
      <c r="AH1834" s="59" t="n"/>
      <c r="AI1834" s="59" t="n"/>
      <c r="AJ1834" s="59" t="n"/>
      <c r="AK1834" s="59" t="n"/>
      <c r="AL1834" s="59" t="n"/>
      <c r="AM1834" s="59" t="n"/>
      <c r="AN1834" s="59" t="n"/>
      <c r="AO1834" s="59" t="n"/>
      <c r="AP1834" s="59" t="n"/>
      <c r="AQ1834" s="59" t="n"/>
      <c r="AR1834" s="59" t="n"/>
      <c r="AS1834" s="59" t="n"/>
      <c r="AT1834" s="59" t="n"/>
      <c r="AU1834" s="59" t="n"/>
      <c r="AV1834" s="59" t="n"/>
      <c r="AW1834" s="59" t="n"/>
      <c r="AX1834" s="59" t="n"/>
      <c r="AY1834" s="59" t="n"/>
      <c r="AZ1834" s="59" t="n"/>
      <c r="BA1834" s="59" t="n"/>
      <c r="BB1834" s="59" t="n"/>
      <c r="BC1834" s="59" t="n"/>
      <c r="BD1834" s="59" t="n"/>
      <c r="BE1834" s="59" t="n"/>
      <c r="BF1834" s="59" t="n"/>
      <c r="BG1834" s="59" t="n"/>
      <c r="BH1834" s="59" t="n"/>
      <c r="BI1834" s="59" t="n"/>
      <c r="BJ1834" s="59" t="n"/>
      <c r="BK1834" s="59" t="n"/>
      <c r="BL1834" s="59" t="n"/>
      <c r="BM1834" s="59" t="n"/>
      <c r="BN1834" s="59" t="n"/>
      <c r="BO1834" s="59" t="n"/>
      <c r="BP1834" s="59" t="n"/>
      <c r="BQ1834" s="59" t="n"/>
      <c r="BR1834" s="59" t="n"/>
      <c r="BS1834" s="59" t="n"/>
      <c r="BT1834" s="59" t="n"/>
      <c r="BU1834" s="59" t="n"/>
      <c r="BV1834" s="59" t="n"/>
      <c r="BW1834" s="59" t="n"/>
      <c r="BX1834" s="59" t="n"/>
      <c r="BY1834" s="59" t="n"/>
      <c r="BZ1834" s="59" t="n"/>
      <c r="CA1834" s="59" t="n"/>
      <c r="CB1834" s="59" t="n"/>
      <c r="CC1834" s="59" t="n"/>
      <c r="CD1834" s="59" t="n"/>
      <c r="CE1834" s="59" t="n"/>
      <c r="CF1834" s="59" t="n"/>
      <c r="CG1834" s="59" t="n"/>
      <c r="CH1834" s="59" t="n"/>
      <c r="CI1834" s="59" t="n"/>
      <c r="CJ1834" s="59" t="n"/>
      <c r="CK1834" s="59" t="n"/>
      <c r="CL1834" s="59" t="n"/>
      <c r="CM1834" s="59" t="n"/>
      <c r="CN1834" s="59" t="n"/>
      <c r="CO1834" s="59" t="n"/>
      <c r="CP1834" s="59" t="n"/>
      <c r="CQ1834" s="59" t="n"/>
      <c r="CR1834" s="59" t="n"/>
      <c r="CS1834" s="59" t="n"/>
      <c r="CT1834" s="59" t="n"/>
      <c r="CU1834" s="59" t="n"/>
      <c r="CV1834" s="59" t="n"/>
      <c r="CW1834" s="59" t="n"/>
      <c r="CX1834" s="59" t="n"/>
      <c r="CY1834" s="59" t="n"/>
      <c r="CZ1834" s="59" t="n"/>
    </row>
    <row r="1835">
      <c r="D1835" s="59" t="n"/>
      <c r="E1835" s="59" t="n"/>
      <c r="F1835" s="59" t="n"/>
      <c r="G1835" s="59" t="n"/>
      <c r="H1835" s="59" t="n"/>
      <c r="I1835" s="59" t="n"/>
      <c r="J1835" s="59" t="n"/>
      <c r="K1835" s="59" t="n"/>
      <c r="L1835" s="59" t="n"/>
      <c r="M1835" s="59" t="n"/>
      <c r="N1835" s="59" t="n"/>
      <c r="O1835" s="59" t="n"/>
      <c r="P1835" s="59" t="n"/>
      <c r="Q1835" s="59" t="n"/>
      <c r="R1835" s="59" t="n"/>
      <c r="S1835" s="59" t="n"/>
      <c r="T1835" s="59" t="n"/>
      <c r="U1835" s="59" t="n"/>
      <c r="V1835" s="59" t="n"/>
      <c r="W1835" s="59" t="n"/>
      <c r="X1835" s="59" t="n"/>
      <c r="Y1835" s="59" t="n"/>
      <c r="Z1835" s="59" t="n"/>
      <c r="AA1835" s="59" t="n"/>
      <c r="AB1835" s="59" t="n"/>
      <c r="AC1835" s="59" t="n"/>
      <c r="AD1835" s="59" t="n"/>
      <c r="AE1835" s="59" t="n"/>
      <c r="AF1835" s="59" t="n"/>
      <c r="AG1835" s="59" t="n"/>
      <c r="AH1835" s="59" t="n"/>
      <c r="AI1835" s="59" t="n"/>
      <c r="AJ1835" s="59" t="n"/>
      <c r="AK1835" s="59" t="n"/>
      <c r="AL1835" s="59" t="n"/>
      <c r="AM1835" s="59" t="n"/>
      <c r="AN1835" s="59" t="n"/>
      <c r="AO1835" s="59" t="n"/>
      <c r="AP1835" s="59" t="n"/>
      <c r="AQ1835" s="59" t="n"/>
      <c r="AR1835" s="59" t="n"/>
      <c r="AS1835" s="59" t="n"/>
      <c r="AT1835" s="59" t="n"/>
      <c r="AU1835" s="59" t="n"/>
      <c r="AV1835" s="59" t="n"/>
      <c r="AW1835" s="59" t="n"/>
      <c r="AX1835" s="59" t="n"/>
      <c r="AY1835" s="59" t="n"/>
      <c r="AZ1835" s="59" t="n"/>
      <c r="BA1835" s="59" t="n"/>
      <c r="BB1835" s="59" t="n"/>
      <c r="BC1835" s="59" t="n"/>
      <c r="BD1835" s="59" t="n"/>
      <c r="BE1835" s="59" t="n"/>
      <c r="BF1835" s="59" t="n"/>
      <c r="BG1835" s="59" t="n"/>
      <c r="BH1835" s="59" t="n"/>
      <c r="BI1835" s="59" t="n"/>
      <c r="BJ1835" s="59" t="n"/>
      <c r="BK1835" s="59" t="n"/>
      <c r="BL1835" s="59" t="n"/>
      <c r="BM1835" s="59" t="n"/>
      <c r="BN1835" s="59" t="n"/>
      <c r="BO1835" s="59" t="n"/>
      <c r="BP1835" s="59" t="n"/>
      <c r="BQ1835" s="59" t="n"/>
      <c r="BR1835" s="59" t="n"/>
      <c r="BS1835" s="59" t="n"/>
      <c r="BT1835" s="59" t="n"/>
      <c r="BU1835" s="59" t="n"/>
      <c r="BV1835" s="59" t="n"/>
      <c r="BW1835" s="59" t="n"/>
      <c r="BX1835" s="59" t="n"/>
      <c r="BY1835" s="59" t="n"/>
      <c r="BZ1835" s="59" t="n"/>
      <c r="CA1835" s="59" t="n"/>
      <c r="CB1835" s="59" t="n"/>
      <c r="CC1835" s="59" t="n"/>
      <c r="CD1835" s="59" t="n"/>
      <c r="CE1835" s="59" t="n"/>
      <c r="CF1835" s="59" t="n"/>
      <c r="CG1835" s="59" t="n"/>
      <c r="CH1835" s="59" t="n"/>
      <c r="CI1835" s="59" t="n"/>
      <c r="CJ1835" s="59" t="n"/>
      <c r="CK1835" s="59" t="n"/>
      <c r="CL1835" s="59" t="n"/>
      <c r="CM1835" s="59" t="n"/>
      <c r="CN1835" s="59" t="n"/>
      <c r="CO1835" s="59" t="n"/>
      <c r="CP1835" s="59" t="n"/>
      <c r="CQ1835" s="59" t="n"/>
      <c r="CR1835" s="59" t="n"/>
      <c r="CS1835" s="59" t="n"/>
      <c r="CT1835" s="59" t="n"/>
      <c r="CU1835" s="59" t="n"/>
      <c r="CV1835" s="59" t="n"/>
      <c r="CW1835" s="59" t="n"/>
      <c r="CX1835" s="59" t="n"/>
      <c r="CY1835" s="59" t="n"/>
      <c r="CZ1835" s="59" t="n"/>
    </row>
    <row r="1836">
      <c r="D1836" s="59" t="n"/>
      <c r="E1836" s="59" t="n"/>
      <c r="F1836" s="59" t="n"/>
      <c r="G1836" s="59" t="n"/>
      <c r="H1836" s="59" t="n"/>
      <c r="I1836" s="59" t="n"/>
      <c r="J1836" s="59" t="n"/>
      <c r="K1836" s="59" t="n"/>
      <c r="L1836" s="59" t="n"/>
      <c r="M1836" s="59" t="n"/>
      <c r="N1836" s="59" t="n"/>
      <c r="O1836" s="59" t="n"/>
      <c r="P1836" s="59" t="n"/>
      <c r="Q1836" s="59" t="n"/>
      <c r="R1836" s="59" t="n"/>
      <c r="S1836" s="59" t="n"/>
      <c r="T1836" s="59" t="n"/>
      <c r="U1836" s="59" t="n"/>
      <c r="V1836" s="59" t="n"/>
      <c r="W1836" s="59" t="n"/>
      <c r="X1836" s="59" t="n"/>
      <c r="Y1836" s="59" t="n"/>
      <c r="Z1836" s="59" t="n"/>
      <c r="AA1836" s="59" t="n"/>
      <c r="AB1836" s="59" t="n"/>
      <c r="AC1836" s="59" t="n"/>
      <c r="AD1836" s="59" t="n"/>
      <c r="AE1836" s="59" t="n"/>
      <c r="AF1836" s="59" t="n"/>
      <c r="AG1836" s="59" t="n"/>
      <c r="AH1836" s="59" t="n"/>
      <c r="AI1836" s="59" t="n"/>
      <c r="AJ1836" s="59" t="n"/>
      <c r="AK1836" s="59" t="n"/>
      <c r="AL1836" s="59" t="n"/>
      <c r="AM1836" s="59" t="n"/>
      <c r="AN1836" s="59" t="n"/>
      <c r="AO1836" s="59" t="n"/>
      <c r="AP1836" s="59" t="n"/>
      <c r="AQ1836" s="59" t="n"/>
      <c r="AR1836" s="59" t="n"/>
      <c r="AS1836" s="59" t="n"/>
      <c r="AT1836" s="59" t="n"/>
      <c r="AU1836" s="59" t="n"/>
      <c r="AV1836" s="59" t="n"/>
      <c r="AW1836" s="59" t="n"/>
      <c r="AX1836" s="59" t="n"/>
      <c r="AY1836" s="59" t="n"/>
      <c r="AZ1836" s="59" t="n"/>
      <c r="BA1836" s="59" t="n"/>
      <c r="BB1836" s="59" t="n"/>
      <c r="BC1836" s="59" t="n"/>
      <c r="BD1836" s="59" t="n"/>
      <c r="BE1836" s="59" t="n"/>
      <c r="BF1836" s="59" t="n"/>
      <c r="BG1836" s="59" t="n"/>
      <c r="BH1836" s="59" t="n"/>
      <c r="BI1836" s="59" t="n"/>
      <c r="BJ1836" s="59" t="n"/>
      <c r="BK1836" s="59" t="n"/>
      <c r="BL1836" s="59" t="n"/>
      <c r="BM1836" s="59" t="n"/>
      <c r="BN1836" s="59" t="n"/>
      <c r="BO1836" s="59" t="n"/>
      <c r="BP1836" s="59" t="n"/>
      <c r="BQ1836" s="59" t="n"/>
      <c r="BR1836" s="59" t="n"/>
      <c r="BS1836" s="59" t="n"/>
      <c r="BT1836" s="59" t="n"/>
      <c r="BU1836" s="59" t="n"/>
      <c r="BV1836" s="59" t="n"/>
      <c r="BW1836" s="59" t="n"/>
      <c r="BX1836" s="59" t="n"/>
      <c r="BY1836" s="59" t="n"/>
      <c r="BZ1836" s="59" t="n"/>
      <c r="CA1836" s="59" t="n"/>
      <c r="CB1836" s="59" t="n"/>
      <c r="CC1836" s="59" t="n"/>
      <c r="CD1836" s="59" t="n"/>
      <c r="CE1836" s="59" t="n"/>
      <c r="CF1836" s="59" t="n"/>
      <c r="CG1836" s="59" t="n"/>
      <c r="CH1836" s="59" t="n"/>
      <c r="CI1836" s="59" t="n"/>
      <c r="CJ1836" s="59" t="n"/>
      <c r="CK1836" s="59" t="n"/>
      <c r="CL1836" s="59" t="n"/>
      <c r="CM1836" s="59" t="n"/>
      <c r="CN1836" s="59" t="n"/>
      <c r="CO1836" s="59" t="n"/>
      <c r="CP1836" s="59" t="n"/>
      <c r="CQ1836" s="59" t="n"/>
      <c r="CR1836" s="59" t="n"/>
      <c r="CS1836" s="59" t="n"/>
      <c r="CT1836" s="59" t="n"/>
      <c r="CU1836" s="59" t="n"/>
      <c r="CV1836" s="59" t="n"/>
      <c r="CW1836" s="59" t="n"/>
      <c r="CX1836" s="59" t="n"/>
      <c r="CY1836" s="59" t="n"/>
      <c r="CZ1836" s="59" t="n"/>
    </row>
    <row r="1837">
      <c r="D1837" s="107" t="n"/>
      <c r="E1837" s="107" t="n"/>
      <c r="F1837" s="107" t="n"/>
      <c r="G1837" s="107" t="n"/>
      <c r="H1837" s="107" t="n"/>
      <c r="I1837" s="107" t="n"/>
      <c r="J1837" s="107" t="n"/>
      <c r="K1837" s="107" t="n"/>
      <c r="L1837" s="107" t="n"/>
      <c r="M1837" s="107" t="n"/>
      <c r="N1837" s="107" t="n"/>
      <c r="O1837" s="107" t="n"/>
      <c r="P1837" s="107" t="n"/>
      <c r="Q1837" s="107" t="n"/>
      <c r="R1837" s="107" t="n"/>
      <c r="S1837" s="107" t="n"/>
      <c r="T1837" s="107" t="n"/>
      <c r="U1837" s="107" t="n"/>
      <c r="V1837" s="107" t="n"/>
      <c r="W1837" s="107" t="n"/>
      <c r="X1837" s="107" t="n"/>
      <c r="Y1837" s="107" t="n"/>
      <c r="Z1837" s="107" t="n"/>
      <c r="AA1837" s="107" t="n"/>
      <c r="AB1837" s="107" t="n"/>
      <c r="AC1837" s="107" t="n"/>
      <c r="AD1837" s="107" t="n"/>
      <c r="AE1837" s="107" t="n"/>
      <c r="AF1837" s="107" t="n"/>
      <c r="AG1837" s="107" t="n"/>
      <c r="AH1837" s="107" t="n"/>
      <c r="AI1837" s="107" t="n"/>
      <c r="AJ1837" s="107" t="n"/>
      <c r="AK1837" s="107" t="n"/>
      <c r="AL1837" s="107" t="n"/>
      <c r="AM1837" s="107" t="n"/>
      <c r="AN1837" s="107" t="n"/>
      <c r="AO1837" s="107" t="n"/>
      <c r="AP1837" s="107" t="n"/>
      <c r="AQ1837" s="107" t="n"/>
      <c r="AR1837" s="107" t="n"/>
      <c r="AS1837" s="107" t="n"/>
      <c r="AT1837" s="107" t="n"/>
      <c r="AU1837" s="107" t="n"/>
      <c r="AV1837" s="107" t="n"/>
      <c r="AW1837" s="107" t="n"/>
      <c r="AX1837" s="107" t="n"/>
      <c r="AY1837" s="107" t="n"/>
      <c r="AZ1837" s="107" t="n"/>
      <c r="BA1837" s="107" t="n"/>
      <c r="BB1837" s="107" t="n"/>
      <c r="BC1837" s="107" t="n"/>
      <c r="BD1837" s="107" t="n"/>
      <c r="BE1837" s="107" t="n"/>
      <c r="BF1837" s="107" t="n"/>
      <c r="BG1837" s="107" t="n"/>
      <c r="BH1837" s="107" t="n"/>
      <c r="BI1837" s="107" t="n"/>
      <c r="BJ1837" s="107" t="n"/>
      <c r="BK1837" s="107" t="n"/>
      <c r="BL1837" s="107" t="n"/>
      <c r="BM1837" s="107" t="n"/>
      <c r="BN1837" s="107" t="n"/>
      <c r="BO1837" s="107" t="n"/>
      <c r="BP1837" s="107" t="n"/>
      <c r="BQ1837" s="107" t="n"/>
      <c r="BR1837" s="107" t="n"/>
      <c r="BS1837" s="107" t="n"/>
      <c r="BT1837" s="107" t="n"/>
      <c r="BU1837" s="107" t="n"/>
      <c r="BV1837" s="107" t="n"/>
      <c r="BW1837" s="107" t="n"/>
      <c r="BX1837" s="107" t="n"/>
      <c r="BY1837" s="107" t="n"/>
      <c r="BZ1837" s="107" t="n"/>
      <c r="CA1837" s="107" t="n"/>
      <c r="CB1837" s="107" t="n"/>
      <c r="CC1837" s="107" t="n"/>
      <c r="CD1837" s="107" t="n"/>
      <c r="CE1837" s="107" t="n"/>
      <c r="CF1837" s="107" t="n"/>
      <c r="CG1837" s="107" t="n"/>
      <c r="CH1837" s="107" t="n"/>
      <c r="CI1837" s="107" t="n"/>
      <c r="CJ1837" s="107" t="n"/>
      <c r="CK1837" s="107" t="n"/>
      <c r="CL1837" s="107" t="n"/>
      <c r="CM1837" s="107" t="n"/>
      <c r="CN1837" s="107" t="n"/>
      <c r="CO1837" s="107" t="n"/>
      <c r="CP1837" s="107" t="n"/>
      <c r="CQ1837" s="107" t="n"/>
      <c r="CR1837" s="107" t="n"/>
      <c r="CS1837" s="107" t="n"/>
      <c r="CT1837" s="107" t="n"/>
      <c r="CU1837" s="107" t="n"/>
      <c r="CV1837" s="107" t="n"/>
      <c r="CW1837" s="107" t="n"/>
      <c r="CX1837" s="107" t="n"/>
      <c r="CY1837" s="107" t="n"/>
      <c r="CZ1837" s="107" t="n"/>
    </row>
    <row r="1840">
      <c r="A1840" s="2">
        <f>IF($A1833="","","   projections")</f>
        <v/>
      </c>
      <c r="B1840" s="68">
        <f>IF($A1833="",0,COUNT($E1841:$CZ1841))</f>
        <v/>
      </c>
      <c r="C1840" s="69">
        <f>IF($B1840=0,0,MAX($E1841:$CZ1841))</f>
        <v/>
      </c>
      <c r="D1840" s="58">
        <f>_xll.BDS($A1833,'Field Check'!$C$42,"headers=y","startcol=1","endcol=3","dir=h")</f>
        <v/>
      </c>
      <c r="E1840" s="59" t="n"/>
      <c r="F1840" s="59" t="n"/>
      <c r="G1840" s="59" t="n"/>
      <c r="H1840" s="59" t="n"/>
      <c r="I1840" s="59" t="n"/>
      <c r="J1840" s="59" t="n"/>
      <c r="K1840" s="59" t="n"/>
      <c r="L1840" s="59" t="n"/>
      <c r="M1840" s="59" t="n"/>
      <c r="N1840" s="59" t="n"/>
      <c r="O1840" s="59" t="n"/>
      <c r="P1840" s="59" t="n"/>
      <c r="Q1840" s="59" t="n"/>
      <c r="R1840" s="59" t="n"/>
      <c r="S1840" s="59" t="n"/>
      <c r="T1840" s="59" t="n"/>
      <c r="U1840" s="59" t="n"/>
      <c r="V1840" s="59" t="n"/>
      <c r="W1840" s="59" t="n"/>
      <c r="X1840" s="59" t="n"/>
      <c r="Y1840" s="59" t="n"/>
      <c r="Z1840" s="59" t="n"/>
      <c r="AA1840" s="59" t="n"/>
      <c r="AB1840" s="59" t="n"/>
      <c r="AC1840" s="59" t="n"/>
      <c r="AD1840" s="59" t="n"/>
      <c r="AE1840" s="59" t="n"/>
      <c r="AF1840" s="59" t="n"/>
      <c r="AG1840" s="59" t="n"/>
      <c r="AH1840" s="59" t="n"/>
      <c r="AI1840" s="59" t="n"/>
      <c r="AJ1840" s="59" t="n"/>
      <c r="AK1840" s="59" t="n"/>
      <c r="AL1840" s="59" t="n"/>
      <c r="AM1840" s="59" t="n"/>
      <c r="AN1840" s="59" t="n"/>
      <c r="AO1840" s="59" t="n"/>
      <c r="AP1840" s="59" t="n"/>
      <c r="AQ1840" s="59" t="n"/>
      <c r="AR1840" s="59" t="n"/>
      <c r="AS1840" s="59" t="n"/>
      <c r="AT1840" s="59" t="n"/>
      <c r="AU1840" s="59" t="n"/>
      <c r="AV1840" s="59" t="n"/>
      <c r="AW1840" s="59" t="n"/>
      <c r="AX1840" s="59" t="n"/>
      <c r="AY1840" s="59" t="n"/>
      <c r="AZ1840" s="59" t="n"/>
      <c r="BA1840" s="59" t="n"/>
      <c r="BB1840" s="59" t="n"/>
      <c r="BC1840" s="59" t="n"/>
      <c r="BD1840" s="59" t="n"/>
      <c r="BE1840" s="59" t="n"/>
      <c r="BF1840" s="59" t="n"/>
      <c r="BG1840" s="59" t="n"/>
      <c r="BH1840" s="59" t="n"/>
      <c r="BI1840" s="59" t="n"/>
      <c r="BJ1840" s="59" t="n"/>
      <c r="BK1840" s="59" t="n"/>
      <c r="BL1840" s="59" t="n"/>
      <c r="BM1840" s="59" t="n"/>
      <c r="BN1840" s="59" t="n"/>
      <c r="BO1840" s="59" t="n"/>
      <c r="BP1840" s="59" t="n"/>
      <c r="BQ1840" s="59" t="n"/>
      <c r="BR1840" s="59" t="n"/>
      <c r="BS1840" s="59" t="n"/>
      <c r="BT1840" s="59" t="n"/>
      <c r="BU1840" s="59" t="n"/>
      <c r="BV1840" s="59" t="n"/>
      <c r="BW1840" s="59" t="n"/>
      <c r="BX1840" s="59" t="n"/>
      <c r="BY1840" s="59" t="n"/>
      <c r="BZ1840" s="59" t="n"/>
      <c r="CA1840" s="59" t="n"/>
      <c r="CB1840" s="59" t="n"/>
      <c r="CC1840" s="59" t="n"/>
      <c r="CD1840" s="59" t="n"/>
      <c r="CE1840" s="59" t="n"/>
      <c r="CF1840" s="59" t="n"/>
      <c r="CG1840" s="59" t="n"/>
      <c r="CH1840" s="59" t="n"/>
      <c r="CI1840" s="59" t="n"/>
      <c r="CJ1840" s="59" t="n"/>
      <c r="CK1840" s="59" t="n"/>
      <c r="CL1840" s="59" t="n"/>
      <c r="CM1840" s="59" t="n"/>
      <c r="CN1840" s="59" t="n"/>
      <c r="CO1840" s="59" t="n"/>
      <c r="CP1840" s="59" t="n"/>
      <c r="CQ1840" s="59" t="n"/>
      <c r="CR1840" s="59" t="n"/>
      <c r="CS1840" s="59" t="n"/>
      <c r="CT1840" s="59" t="n"/>
      <c r="CU1840" s="59" t="n"/>
      <c r="CV1840" s="59" t="n"/>
      <c r="CW1840" s="59" t="n"/>
      <c r="CX1840" s="59" t="n"/>
      <c r="CY1840" s="59" t="n"/>
      <c r="CZ1840" s="59" t="n"/>
    </row>
    <row r="1841">
      <c r="D1841" s="59" t="n"/>
      <c r="E1841" s="59" t="n"/>
      <c r="F1841" s="59" t="n"/>
      <c r="G1841" s="59" t="n"/>
      <c r="H1841" s="59" t="n"/>
      <c r="I1841" s="59" t="n"/>
      <c r="J1841" s="59" t="n"/>
      <c r="K1841" s="59" t="n"/>
      <c r="L1841" s="59" t="n"/>
      <c r="M1841" s="59" t="n"/>
      <c r="N1841" s="59" t="n"/>
      <c r="O1841" s="59" t="n"/>
      <c r="P1841" s="59" t="n"/>
      <c r="Q1841" s="59" t="n"/>
      <c r="R1841" s="59" t="n"/>
      <c r="S1841" s="59" t="n"/>
      <c r="T1841" s="59" t="n"/>
      <c r="U1841" s="59" t="n"/>
      <c r="V1841" s="59" t="n"/>
      <c r="W1841" s="59" t="n"/>
      <c r="X1841" s="59" t="n"/>
      <c r="Y1841" s="59" t="n"/>
      <c r="Z1841" s="59" t="n"/>
      <c r="AA1841" s="59" t="n"/>
      <c r="AB1841" s="59" t="n"/>
      <c r="AC1841" s="59" t="n"/>
      <c r="AD1841" s="59" t="n"/>
      <c r="AE1841" s="59" t="n"/>
      <c r="AF1841" s="59" t="n"/>
      <c r="AG1841" s="59" t="n"/>
      <c r="AH1841" s="59" t="n"/>
      <c r="AI1841" s="59" t="n"/>
      <c r="AJ1841" s="59" t="n"/>
      <c r="AK1841" s="59" t="n"/>
      <c r="AL1841" s="59" t="n"/>
      <c r="AM1841" s="59" t="n"/>
      <c r="AN1841" s="59" t="n"/>
      <c r="AO1841" s="59" t="n"/>
      <c r="AP1841" s="59" t="n"/>
      <c r="AQ1841" s="59" t="n"/>
      <c r="AR1841" s="59" t="n"/>
      <c r="AS1841" s="59" t="n"/>
      <c r="AT1841" s="59" t="n"/>
      <c r="AU1841" s="59" t="n"/>
      <c r="AV1841" s="59" t="n"/>
      <c r="AW1841" s="59" t="n"/>
      <c r="AX1841" s="59" t="n"/>
      <c r="AY1841" s="59" t="n"/>
      <c r="AZ1841" s="59" t="n"/>
      <c r="BA1841" s="59" t="n"/>
      <c r="BB1841" s="59" t="n"/>
      <c r="BC1841" s="59" t="n"/>
      <c r="BD1841" s="59" t="n"/>
      <c r="BE1841" s="59" t="n"/>
      <c r="BF1841" s="59" t="n"/>
      <c r="BG1841" s="59" t="n"/>
      <c r="BH1841" s="59" t="n"/>
      <c r="BI1841" s="59" t="n"/>
      <c r="BJ1841" s="59" t="n"/>
      <c r="BK1841" s="59" t="n"/>
      <c r="BL1841" s="59" t="n"/>
      <c r="BM1841" s="59" t="n"/>
      <c r="BN1841" s="59" t="n"/>
      <c r="BO1841" s="59" t="n"/>
      <c r="BP1841" s="59" t="n"/>
      <c r="BQ1841" s="59" t="n"/>
      <c r="BR1841" s="59" t="n"/>
      <c r="BS1841" s="59" t="n"/>
      <c r="BT1841" s="59" t="n"/>
      <c r="BU1841" s="59" t="n"/>
      <c r="BV1841" s="59" t="n"/>
      <c r="BW1841" s="59" t="n"/>
      <c r="BX1841" s="59" t="n"/>
      <c r="BY1841" s="59" t="n"/>
      <c r="BZ1841" s="59" t="n"/>
      <c r="CA1841" s="59" t="n"/>
      <c r="CB1841" s="59" t="n"/>
      <c r="CC1841" s="59" t="n"/>
      <c r="CD1841" s="59" t="n"/>
      <c r="CE1841" s="59" t="n"/>
      <c r="CF1841" s="59" t="n"/>
      <c r="CG1841" s="59" t="n"/>
      <c r="CH1841" s="59" t="n"/>
      <c r="CI1841" s="59" t="n"/>
      <c r="CJ1841" s="59" t="n"/>
      <c r="CK1841" s="59" t="n"/>
      <c r="CL1841" s="59" t="n"/>
      <c r="CM1841" s="59" t="n"/>
      <c r="CN1841" s="59" t="n"/>
      <c r="CO1841" s="59" t="n"/>
      <c r="CP1841" s="59" t="n"/>
      <c r="CQ1841" s="59" t="n"/>
      <c r="CR1841" s="59" t="n"/>
      <c r="CS1841" s="59" t="n"/>
      <c r="CT1841" s="59" t="n"/>
      <c r="CU1841" s="59" t="n"/>
      <c r="CV1841" s="59" t="n"/>
      <c r="CW1841" s="59" t="n"/>
      <c r="CX1841" s="59" t="n"/>
      <c r="CY1841" s="59" t="n"/>
      <c r="CZ1841" s="59" t="n"/>
    </row>
    <row r="1842">
      <c r="D1842" s="107" t="n"/>
      <c r="E1842" s="107" t="n"/>
      <c r="F1842" s="107" t="n"/>
      <c r="G1842" s="107" t="n"/>
      <c r="H1842" s="107" t="n"/>
      <c r="I1842" s="107" t="n"/>
      <c r="J1842" s="107" t="n"/>
      <c r="K1842" s="107" t="n"/>
      <c r="L1842" s="107" t="n"/>
      <c r="M1842" s="107" t="n"/>
      <c r="N1842" s="107" t="n"/>
      <c r="O1842" s="107" t="n"/>
      <c r="P1842" s="107" t="n"/>
      <c r="Q1842" s="107" t="n"/>
      <c r="R1842" s="107" t="n"/>
      <c r="S1842" s="107" t="n"/>
      <c r="T1842" s="107" t="n"/>
      <c r="U1842" s="107" t="n"/>
      <c r="V1842" s="107" t="n"/>
      <c r="W1842" s="107" t="n"/>
      <c r="X1842" s="107" t="n"/>
      <c r="Y1842" s="107" t="n"/>
      <c r="Z1842" s="107" t="n"/>
      <c r="AA1842" s="107" t="n"/>
      <c r="AB1842" s="107" t="n"/>
      <c r="AC1842" s="107" t="n"/>
      <c r="AD1842" s="107" t="n"/>
      <c r="AE1842" s="107" t="n"/>
      <c r="AF1842" s="107" t="n"/>
      <c r="AG1842" s="107" t="n"/>
      <c r="AH1842" s="107" t="n"/>
      <c r="AI1842" s="107" t="n"/>
      <c r="AJ1842" s="107" t="n"/>
      <c r="AK1842" s="107" t="n"/>
      <c r="AL1842" s="107" t="n"/>
      <c r="AM1842" s="107" t="n"/>
      <c r="AN1842" s="107" t="n"/>
      <c r="AO1842" s="107" t="n"/>
      <c r="AP1842" s="107" t="n"/>
      <c r="AQ1842" s="107" t="n"/>
      <c r="AR1842" s="107" t="n"/>
      <c r="AS1842" s="107" t="n"/>
      <c r="AT1842" s="107" t="n"/>
      <c r="AU1842" s="107" t="n"/>
      <c r="AV1842" s="107" t="n"/>
      <c r="AW1842" s="107" t="n"/>
      <c r="AX1842" s="107" t="n"/>
      <c r="AY1842" s="107" t="n"/>
      <c r="AZ1842" s="107" t="n"/>
      <c r="BA1842" s="107" t="n"/>
      <c r="BB1842" s="107" t="n"/>
      <c r="BC1842" s="107" t="n"/>
      <c r="BD1842" s="107" t="n"/>
      <c r="BE1842" s="107" t="n"/>
      <c r="BF1842" s="107" t="n"/>
      <c r="BG1842" s="107" t="n"/>
      <c r="BH1842" s="107" t="n"/>
      <c r="BI1842" s="107" t="n"/>
      <c r="BJ1842" s="107" t="n"/>
      <c r="BK1842" s="107" t="n"/>
      <c r="BL1842" s="107" t="n"/>
      <c r="BM1842" s="107" t="n"/>
      <c r="BN1842" s="107" t="n"/>
      <c r="BO1842" s="107" t="n"/>
      <c r="BP1842" s="107" t="n"/>
      <c r="BQ1842" s="107" t="n"/>
      <c r="BR1842" s="107" t="n"/>
      <c r="BS1842" s="107" t="n"/>
      <c r="BT1842" s="107" t="n"/>
      <c r="BU1842" s="107" t="n"/>
      <c r="BV1842" s="107" t="n"/>
      <c r="BW1842" s="107" t="n"/>
      <c r="BX1842" s="107" t="n"/>
      <c r="BY1842" s="107" t="n"/>
      <c r="BZ1842" s="107" t="n"/>
      <c r="CA1842" s="107" t="n"/>
      <c r="CB1842" s="107" t="n"/>
      <c r="CC1842" s="107" t="n"/>
      <c r="CD1842" s="107" t="n"/>
      <c r="CE1842" s="107" t="n"/>
      <c r="CF1842" s="107" t="n"/>
      <c r="CG1842" s="107" t="n"/>
      <c r="CH1842" s="107" t="n"/>
      <c r="CI1842" s="107" t="n"/>
      <c r="CJ1842" s="107" t="n"/>
      <c r="CK1842" s="107" t="n"/>
      <c r="CL1842" s="107" t="n"/>
      <c r="CM1842" s="107" t="n"/>
      <c r="CN1842" s="107" t="n"/>
      <c r="CO1842" s="107" t="n"/>
      <c r="CP1842" s="107" t="n"/>
      <c r="CQ1842" s="107" t="n"/>
      <c r="CR1842" s="107" t="n"/>
      <c r="CS1842" s="107" t="n"/>
      <c r="CT1842" s="107" t="n"/>
      <c r="CU1842" s="107" t="n"/>
      <c r="CV1842" s="107" t="n"/>
      <c r="CW1842" s="107" t="n"/>
      <c r="CX1842" s="107" t="n"/>
      <c r="CY1842" s="107" t="n"/>
      <c r="CZ1842" s="107" t="n"/>
    </row>
    <row r="1844">
      <c r="A1844" s="126">
        <f>IF('AS51'!$C$173="","",'AS51'!$C$173)</f>
        <v/>
      </c>
      <c r="B1844" s="68">
        <f>IF($A1844="",0,COUNT($E1845:$CZ1845))</f>
        <v/>
      </c>
      <c r="C1844" s="69">
        <f>IF($B1844=0,0,MAX($E1845:$CZ1845))</f>
        <v/>
      </c>
      <c r="D1844" s="58">
        <f>_xll.BDS($A1844,'Field Check'!$C$44,"headers=y","startcol=1","endcol=7","dir=h","DVD_START_DT",'Field Check'!$C$59,"DVD_END_DT",'Field Check'!$D$59)</f>
        <v/>
      </c>
      <c r="E1844" s="59" t="n"/>
      <c r="F1844" s="59" t="n"/>
      <c r="G1844" s="59" t="n"/>
      <c r="H1844" s="59" t="n"/>
      <c r="I1844" s="59" t="n"/>
      <c r="J1844" s="59" t="n"/>
      <c r="K1844" s="59" t="n"/>
      <c r="L1844" s="59" t="n"/>
      <c r="M1844" s="59" t="n"/>
      <c r="N1844" s="59" t="n"/>
      <c r="O1844" s="59" t="n"/>
      <c r="P1844" s="59" t="n"/>
      <c r="Q1844" s="59" t="n"/>
      <c r="R1844" s="59" t="n"/>
      <c r="S1844" s="59" t="n"/>
      <c r="T1844" s="59" t="n"/>
      <c r="U1844" s="59" t="n"/>
      <c r="V1844" s="59" t="n"/>
      <c r="W1844" s="59" t="n"/>
      <c r="X1844" s="59" t="n"/>
      <c r="Y1844" s="59" t="n"/>
      <c r="Z1844" s="59" t="n"/>
      <c r="AA1844" s="59" t="n"/>
      <c r="AB1844" s="59" t="n"/>
      <c r="AC1844" s="59" t="n"/>
      <c r="AD1844" s="59" t="n"/>
      <c r="AE1844" s="59" t="n"/>
      <c r="AF1844" s="59" t="n"/>
      <c r="AG1844" s="59" t="n"/>
      <c r="AH1844" s="59" t="n"/>
      <c r="AI1844" s="59" t="n"/>
      <c r="AJ1844" s="59" t="n"/>
      <c r="AK1844" s="59" t="n"/>
      <c r="AL1844" s="59" t="n"/>
      <c r="AM1844" s="59" t="n"/>
      <c r="AN1844" s="59" t="n"/>
      <c r="AO1844" s="59" t="n"/>
      <c r="AP1844" s="59" t="n"/>
      <c r="AQ1844" s="59" t="n"/>
      <c r="AR1844" s="59" t="n"/>
      <c r="AS1844" s="59" t="n"/>
      <c r="AT1844" s="59" t="n"/>
      <c r="AU1844" s="59" t="n"/>
      <c r="AV1844" s="59" t="n"/>
      <c r="AW1844" s="59" t="n"/>
      <c r="AX1844" s="59" t="n"/>
      <c r="AY1844" s="59" t="n"/>
      <c r="AZ1844" s="59" t="n"/>
      <c r="BA1844" s="59" t="n"/>
      <c r="BB1844" s="59" t="n"/>
      <c r="BC1844" s="59" t="n"/>
      <c r="BD1844" s="59" t="n"/>
      <c r="BE1844" s="59" t="n"/>
      <c r="BF1844" s="59" t="n"/>
      <c r="BG1844" s="59" t="n"/>
      <c r="BH1844" s="59" t="n"/>
      <c r="BI1844" s="59" t="n"/>
      <c r="BJ1844" s="59" t="n"/>
      <c r="BK1844" s="59" t="n"/>
      <c r="BL1844" s="59" t="n"/>
      <c r="BM1844" s="59" t="n"/>
      <c r="BN1844" s="59" t="n"/>
      <c r="BO1844" s="59" t="n"/>
      <c r="BP1844" s="59" t="n"/>
      <c r="BQ1844" s="59" t="n"/>
      <c r="BR1844" s="59" t="n"/>
      <c r="BS1844" s="59" t="n"/>
      <c r="BT1844" s="59" t="n"/>
      <c r="BU1844" s="59" t="n"/>
      <c r="BV1844" s="59" t="n"/>
      <c r="BW1844" s="59" t="n"/>
      <c r="BX1844" s="59" t="n"/>
      <c r="BY1844" s="59" t="n"/>
      <c r="BZ1844" s="59" t="n"/>
      <c r="CA1844" s="59" t="n"/>
      <c r="CB1844" s="59" t="n"/>
      <c r="CC1844" s="59" t="n"/>
      <c r="CD1844" s="59" t="n"/>
      <c r="CE1844" s="59" t="n"/>
      <c r="CF1844" s="59" t="n"/>
      <c r="CG1844" s="59" t="n"/>
      <c r="CH1844" s="59" t="n"/>
      <c r="CI1844" s="59" t="n"/>
      <c r="CJ1844" s="59" t="n"/>
      <c r="CK1844" s="59" t="n"/>
      <c r="CL1844" s="59" t="n"/>
      <c r="CM1844" s="59" t="n"/>
      <c r="CN1844" s="59" t="n"/>
      <c r="CO1844" s="59" t="n"/>
      <c r="CP1844" s="59" t="n"/>
      <c r="CQ1844" s="59" t="n"/>
      <c r="CR1844" s="59" t="n"/>
      <c r="CS1844" s="59" t="n"/>
      <c r="CT1844" s="59" t="n"/>
      <c r="CU1844" s="59" t="n"/>
      <c r="CV1844" s="59" t="n"/>
      <c r="CW1844" s="59" t="n"/>
      <c r="CX1844" s="59" t="n"/>
      <c r="CY1844" s="59" t="n"/>
      <c r="CZ1844" s="59" t="n"/>
    </row>
    <row r="1845">
      <c r="D1845" s="59" t="n"/>
      <c r="E1845" s="59" t="n"/>
      <c r="F1845" s="59" t="n"/>
      <c r="G1845" s="59" t="n"/>
      <c r="H1845" s="59" t="n"/>
      <c r="I1845" s="59" t="n"/>
      <c r="J1845" s="59" t="n"/>
      <c r="K1845" s="59" t="n"/>
      <c r="L1845" s="59" t="n"/>
      <c r="M1845" s="59" t="n"/>
      <c r="N1845" s="59" t="n"/>
      <c r="O1845" s="59" t="n"/>
      <c r="P1845" s="59" t="n"/>
      <c r="Q1845" s="59" t="n"/>
      <c r="R1845" s="59" t="n"/>
      <c r="S1845" s="59" t="n"/>
      <c r="T1845" s="59" t="n"/>
      <c r="U1845" s="59" t="n"/>
      <c r="V1845" s="59" t="n"/>
      <c r="W1845" s="59" t="n"/>
      <c r="X1845" s="59" t="n"/>
      <c r="Y1845" s="59" t="n"/>
      <c r="Z1845" s="59" t="n"/>
      <c r="AA1845" s="59" t="n"/>
      <c r="AB1845" s="59" t="n"/>
      <c r="AC1845" s="59" t="n"/>
      <c r="AD1845" s="59" t="n"/>
      <c r="AE1845" s="59" t="n"/>
      <c r="AF1845" s="59" t="n"/>
      <c r="AG1845" s="59" t="n"/>
      <c r="AH1845" s="59" t="n"/>
      <c r="AI1845" s="59" t="n"/>
      <c r="AJ1845" s="59" t="n"/>
      <c r="AK1845" s="59" t="n"/>
      <c r="AL1845" s="59" t="n"/>
      <c r="AM1845" s="59" t="n"/>
      <c r="AN1845" s="59" t="n"/>
      <c r="AO1845" s="59" t="n"/>
      <c r="AP1845" s="59" t="n"/>
      <c r="AQ1845" s="59" t="n"/>
      <c r="AR1845" s="59" t="n"/>
      <c r="AS1845" s="59" t="n"/>
      <c r="AT1845" s="59" t="n"/>
      <c r="AU1845" s="59" t="n"/>
      <c r="AV1845" s="59" t="n"/>
      <c r="AW1845" s="59" t="n"/>
      <c r="AX1845" s="59" t="n"/>
      <c r="AY1845" s="59" t="n"/>
      <c r="AZ1845" s="59" t="n"/>
      <c r="BA1845" s="59" t="n"/>
      <c r="BB1845" s="59" t="n"/>
      <c r="BC1845" s="59" t="n"/>
      <c r="BD1845" s="59" t="n"/>
      <c r="BE1845" s="59" t="n"/>
      <c r="BF1845" s="59" t="n"/>
      <c r="BG1845" s="59" t="n"/>
      <c r="BH1845" s="59" t="n"/>
      <c r="BI1845" s="59" t="n"/>
      <c r="BJ1845" s="59" t="n"/>
      <c r="BK1845" s="59" t="n"/>
      <c r="BL1845" s="59" t="n"/>
      <c r="BM1845" s="59" t="n"/>
      <c r="BN1845" s="59" t="n"/>
      <c r="BO1845" s="59" t="n"/>
      <c r="BP1845" s="59" t="n"/>
      <c r="BQ1845" s="59" t="n"/>
      <c r="BR1845" s="59" t="n"/>
      <c r="BS1845" s="59" t="n"/>
      <c r="BT1845" s="59" t="n"/>
      <c r="BU1845" s="59" t="n"/>
      <c r="BV1845" s="59" t="n"/>
      <c r="BW1845" s="59" t="n"/>
      <c r="BX1845" s="59" t="n"/>
      <c r="BY1845" s="59" t="n"/>
      <c r="BZ1845" s="59" t="n"/>
      <c r="CA1845" s="59" t="n"/>
      <c r="CB1845" s="59" t="n"/>
      <c r="CC1845" s="59" t="n"/>
      <c r="CD1845" s="59" t="n"/>
      <c r="CE1845" s="59" t="n"/>
      <c r="CF1845" s="59" t="n"/>
      <c r="CG1845" s="59" t="n"/>
      <c r="CH1845" s="59" t="n"/>
      <c r="CI1845" s="59" t="n"/>
      <c r="CJ1845" s="59" t="n"/>
      <c r="CK1845" s="59" t="n"/>
      <c r="CL1845" s="59" t="n"/>
      <c r="CM1845" s="59" t="n"/>
      <c r="CN1845" s="59" t="n"/>
      <c r="CO1845" s="59" t="n"/>
      <c r="CP1845" s="59" t="n"/>
      <c r="CQ1845" s="59" t="n"/>
      <c r="CR1845" s="59" t="n"/>
      <c r="CS1845" s="59" t="n"/>
      <c r="CT1845" s="59" t="n"/>
      <c r="CU1845" s="59" t="n"/>
      <c r="CV1845" s="59" t="n"/>
      <c r="CW1845" s="59" t="n"/>
      <c r="CX1845" s="59" t="n"/>
      <c r="CY1845" s="59" t="n"/>
      <c r="CZ1845" s="59" t="n"/>
    </row>
    <row r="1846">
      <c r="D1846" s="59" t="n"/>
      <c r="E1846" s="59" t="n"/>
      <c r="F1846" s="59" t="n"/>
      <c r="G1846" s="59" t="n"/>
      <c r="H1846" s="59" t="n"/>
      <c r="I1846" s="59" t="n"/>
      <c r="J1846" s="59" t="n"/>
      <c r="K1846" s="59" t="n"/>
      <c r="L1846" s="59" t="n"/>
      <c r="M1846" s="59" t="n"/>
      <c r="N1846" s="59" t="n"/>
      <c r="O1846" s="59" t="n"/>
      <c r="P1846" s="59" t="n"/>
      <c r="Q1846" s="59" t="n"/>
      <c r="R1846" s="59" t="n"/>
      <c r="S1846" s="59" t="n"/>
      <c r="T1846" s="59" t="n"/>
      <c r="U1846" s="59" t="n"/>
      <c r="V1846" s="59" t="n"/>
      <c r="W1846" s="59" t="n"/>
      <c r="X1846" s="59" t="n"/>
      <c r="Y1846" s="59" t="n"/>
      <c r="Z1846" s="59" t="n"/>
      <c r="AA1846" s="59" t="n"/>
      <c r="AB1846" s="59" t="n"/>
      <c r="AC1846" s="59" t="n"/>
      <c r="AD1846" s="59" t="n"/>
      <c r="AE1846" s="59" t="n"/>
      <c r="AF1846" s="59" t="n"/>
      <c r="AG1846" s="59" t="n"/>
      <c r="AH1846" s="59" t="n"/>
      <c r="AI1846" s="59" t="n"/>
      <c r="AJ1846" s="59" t="n"/>
      <c r="AK1846" s="59" t="n"/>
      <c r="AL1846" s="59" t="n"/>
      <c r="AM1846" s="59" t="n"/>
      <c r="AN1846" s="59" t="n"/>
      <c r="AO1846" s="59" t="n"/>
      <c r="AP1846" s="59" t="n"/>
      <c r="AQ1846" s="59" t="n"/>
      <c r="AR1846" s="59" t="n"/>
      <c r="AS1846" s="59" t="n"/>
      <c r="AT1846" s="59" t="n"/>
      <c r="AU1846" s="59" t="n"/>
      <c r="AV1846" s="59" t="n"/>
      <c r="AW1846" s="59" t="n"/>
      <c r="AX1846" s="59" t="n"/>
      <c r="AY1846" s="59" t="n"/>
      <c r="AZ1846" s="59" t="n"/>
      <c r="BA1846" s="59" t="n"/>
      <c r="BB1846" s="59" t="n"/>
      <c r="BC1846" s="59" t="n"/>
      <c r="BD1846" s="59" t="n"/>
      <c r="BE1846" s="59" t="n"/>
      <c r="BF1846" s="59" t="n"/>
      <c r="BG1846" s="59" t="n"/>
      <c r="BH1846" s="59" t="n"/>
      <c r="BI1846" s="59" t="n"/>
      <c r="BJ1846" s="59" t="n"/>
      <c r="BK1846" s="59" t="n"/>
      <c r="BL1846" s="59" t="n"/>
      <c r="BM1846" s="59" t="n"/>
      <c r="BN1846" s="59" t="n"/>
      <c r="BO1846" s="59" t="n"/>
      <c r="BP1846" s="59" t="n"/>
      <c r="BQ1846" s="59" t="n"/>
      <c r="BR1846" s="59" t="n"/>
      <c r="BS1846" s="59" t="n"/>
      <c r="BT1846" s="59" t="n"/>
      <c r="BU1846" s="59" t="n"/>
      <c r="BV1846" s="59" t="n"/>
      <c r="BW1846" s="59" t="n"/>
      <c r="BX1846" s="59" t="n"/>
      <c r="BY1846" s="59" t="n"/>
      <c r="BZ1846" s="59" t="n"/>
      <c r="CA1846" s="59" t="n"/>
      <c r="CB1846" s="59" t="n"/>
      <c r="CC1846" s="59" t="n"/>
      <c r="CD1846" s="59" t="n"/>
      <c r="CE1846" s="59" t="n"/>
      <c r="CF1846" s="59" t="n"/>
      <c r="CG1846" s="59" t="n"/>
      <c r="CH1846" s="59" t="n"/>
      <c r="CI1846" s="59" t="n"/>
      <c r="CJ1846" s="59" t="n"/>
      <c r="CK1846" s="59" t="n"/>
      <c r="CL1846" s="59" t="n"/>
      <c r="CM1846" s="59" t="n"/>
      <c r="CN1846" s="59" t="n"/>
      <c r="CO1846" s="59" t="n"/>
      <c r="CP1846" s="59" t="n"/>
      <c r="CQ1846" s="59" t="n"/>
      <c r="CR1846" s="59" t="n"/>
      <c r="CS1846" s="59" t="n"/>
      <c r="CT1846" s="59" t="n"/>
      <c r="CU1846" s="59" t="n"/>
      <c r="CV1846" s="59" t="n"/>
      <c r="CW1846" s="59" t="n"/>
      <c r="CX1846" s="59" t="n"/>
      <c r="CY1846" s="59" t="n"/>
      <c r="CZ1846" s="59" t="n"/>
    </row>
    <row r="1847">
      <c r="D1847" s="59" t="n"/>
      <c r="E1847" s="59" t="n"/>
      <c r="F1847" s="59" t="n"/>
      <c r="G1847" s="59" t="n"/>
      <c r="H1847" s="59" t="n"/>
      <c r="I1847" s="59" t="n"/>
      <c r="J1847" s="59" t="n"/>
      <c r="K1847" s="59" t="n"/>
      <c r="L1847" s="59" t="n"/>
      <c r="M1847" s="59" t="n"/>
      <c r="N1847" s="59" t="n"/>
      <c r="O1847" s="59" t="n"/>
      <c r="P1847" s="59" t="n"/>
      <c r="Q1847" s="59" t="n"/>
      <c r="R1847" s="59" t="n"/>
      <c r="S1847" s="59" t="n"/>
      <c r="T1847" s="59" t="n"/>
      <c r="U1847" s="59" t="n"/>
      <c r="V1847" s="59" t="n"/>
      <c r="W1847" s="59" t="n"/>
      <c r="X1847" s="59" t="n"/>
      <c r="Y1847" s="59" t="n"/>
      <c r="Z1847" s="59" t="n"/>
      <c r="AA1847" s="59" t="n"/>
      <c r="AB1847" s="59" t="n"/>
      <c r="AC1847" s="59" t="n"/>
      <c r="AD1847" s="59" t="n"/>
      <c r="AE1847" s="59" t="n"/>
      <c r="AF1847" s="59" t="n"/>
      <c r="AG1847" s="59" t="n"/>
      <c r="AH1847" s="59" t="n"/>
      <c r="AI1847" s="59" t="n"/>
      <c r="AJ1847" s="59" t="n"/>
      <c r="AK1847" s="59" t="n"/>
      <c r="AL1847" s="59" t="n"/>
      <c r="AM1847" s="59" t="n"/>
      <c r="AN1847" s="59" t="n"/>
      <c r="AO1847" s="59" t="n"/>
      <c r="AP1847" s="59" t="n"/>
      <c r="AQ1847" s="59" t="n"/>
      <c r="AR1847" s="59" t="n"/>
      <c r="AS1847" s="59" t="n"/>
      <c r="AT1847" s="59" t="n"/>
      <c r="AU1847" s="59" t="n"/>
      <c r="AV1847" s="59" t="n"/>
      <c r="AW1847" s="59" t="n"/>
      <c r="AX1847" s="59" t="n"/>
      <c r="AY1847" s="59" t="n"/>
      <c r="AZ1847" s="59" t="n"/>
      <c r="BA1847" s="59" t="n"/>
      <c r="BB1847" s="59" t="n"/>
      <c r="BC1847" s="59" t="n"/>
      <c r="BD1847" s="59" t="n"/>
      <c r="BE1847" s="59" t="n"/>
      <c r="BF1847" s="59" t="n"/>
      <c r="BG1847" s="59" t="n"/>
      <c r="BH1847" s="59" t="n"/>
      <c r="BI1847" s="59" t="n"/>
      <c r="BJ1847" s="59" t="n"/>
      <c r="BK1847" s="59" t="n"/>
      <c r="BL1847" s="59" t="n"/>
      <c r="BM1847" s="59" t="n"/>
      <c r="BN1847" s="59" t="n"/>
      <c r="BO1847" s="59" t="n"/>
      <c r="BP1847" s="59" t="n"/>
      <c r="BQ1847" s="59" t="n"/>
      <c r="BR1847" s="59" t="n"/>
      <c r="BS1847" s="59" t="n"/>
      <c r="BT1847" s="59" t="n"/>
      <c r="BU1847" s="59" t="n"/>
      <c r="BV1847" s="59" t="n"/>
      <c r="BW1847" s="59" t="n"/>
      <c r="BX1847" s="59" t="n"/>
      <c r="BY1847" s="59" t="n"/>
      <c r="BZ1847" s="59" t="n"/>
      <c r="CA1847" s="59" t="n"/>
      <c r="CB1847" s="59" t="n"/>
      <c r="CC1847" s="59" t="n"/>
      <c r="CD1847" s="59" t="n"/>
      <c r="CE1847" s="59" t="n"/>
      <c r="CF1847" s="59" t="n"/>
      <c r="CG1847" s="59" t="n"/>
      <c r="CH1847" s="59" t="n"/>
      <c r="CI1847" s="59" t="n"/>
      <c r="CJ1847" s="59" t="n"/>
      <c r="CK1847" s="59" t="n"/>
      <c r="CL1847" s="59" t="n"/>
      <c r="CM1847" s="59" t="n"/>
      <c r="CN1847" s="59" t="n"/>
      <c r="CO1847" s="59" t="n"/>
      <c r="CP1847" s="59" t="n"/>
      <c r="CQ1847" s="59" t="n"/>
      <c r="CR1847" s="59" t="n"/>
      <c r="CS1847" s="59" t="n"/>
      <c r="CT1847" s="59" t="n"/>
      <c r="CU1847" s="59" t="n"/>
      <c r="CV1847" s="59" t="n"/>
      <c r="CW1847" s="59" t="n"/>
      <c r="CX1847" s="59" t="n"/>
      <c r="CY1847" s="59" t="n"/>
      <c r="CZ1847" s="59" t="n"/>
    </row>
    <row r="1848">
      <c r="D1848" s="107" t="n"/>
      <c r="E1848" s="107" t="n"/>
      <c r="F1848" s="107" t="n"/>
      <c r="G1848" s="107" t="n"/>
      <c r="H1848" s="107" t="n"/>
      <c r="I1848" s="107" t="n"/>
      <c r="J1848" s="107" t="n"/>
      <c r="K1848" s="107" t="n"/>
      <c r="L1848" s="107" t="n"/>
      <c r="M1848" s="107" t="n"/>
      <c r="N1848" s="107" t="n"/>
      <c r="O1848" s="107" t="n"/>
      <c r="P1848" s="107" t="n"/>
      <c r="Q1848" s="107" t="n"/>
      <c r="R1848" s="107" t="n"/>
      <c r="S1848" s="107" t="n"/>
      <c r="T1848" s="107" t="n"/>
      <c r="U1848" s="107" t="n"/>
      <c r="V1848" s="107" t="n"/>
      <c r="W1848" s="107" t="n"/>
      <c r="X1848" s="107" t="n"/>
      <c r="Y1848" s="107" t="n"/>
      <c r="Z1848" s="107" t="n"/>
      <c r="AA1848" s="107" t="n"/>
      <c r="AB1848" s="107" t="n"/>
      <c r="AC1848" s="107" t="n"/>
      <c r="AD1848" s="107" t="n"/>
      <c r="AE1848" s="107" t="n"/>
      <c r="AF1848" s="107" t="n"/>
      <c r="AG1848" s="107" t="n"/>
      <c r="AH1848" s="107" t="n"/>
      <c r="AI1848" s="107" t="n"/>
      <c r="AJ1848" s="107" t="n"/>
      <c r="AK1848" s="107" t="n"/>
      <c r="AL1848" s="107" t="n"/>
      <c r="AM1848" s="107" t="n"/>
      <c r="AN1848" s="107" t="n"/>
      <c r="AO1848" s="107" t="n"/>
      <c r="AP1848" s="107" t="n"/>
      <c r="AQ1848" s="107" t="n"/>
      <c r="AR1848" s="107" t="n"/>
      <c r="AS1848" s="107" t="n"/>
      <c r="AT1848" s="107" t="n"/>
      <c r="AU1848" s="107" t="n"/>
      <c r="AV1848" s="107" t="n"/>
      <c r="AW1848" s="107" t="n"/>
      <c r="AX1848" s="107" t="n"/>
      <c r="AY1848" s="107" t="n"/>
      <c r="AZ1848" s="107" t="n"/>
      <c r="BA1848" s="107" t="n"/>
      <c r="BB1848" s="107" t="n"/>
      <c r="BC1848" s="107" t="n"/>
      <c r="BD1848" s="107" t="n"/>
      <c r="BE1848" s="107" t="n"/>
      <c r="BF1848" s="107" t="n"/>
      <c r="BG1848" s="107" t="n"/>
      <c r="BH1848" s="107" t="n"/>
      <c r="BI1848" s="107" t="n"/>
      <c r="BJ1848" s="107" t="n"/>
      <c r="BK1848" s="107" t="n"/>
      <c r="BL1848" s="107" t="n"/>
      <c r="BM1848" s="107" t="n"/>
      <c r="BN1848" s="107" t="n"/>
      <c r="BO1848" s="107" t="n"/>
      <c r="BP1848" s="107" t="n"/>
      <c r="BQ1848" s="107" t="n"/>
      <c r="BR1848" s="107" t="n"/>
      <c r="BS1848" s="107" t="n"/>
      <c r="BT1848" s="107" t="n"/>
      <c r="BU1848" s="107" t="n"/>
      <c r="BV1848" s="107" t="n"/>
      <c r="BW1848" s="107" t="n"/>
      <c r="BX1848" s="107" t="n"/>
      <c r="BY1848" s="107" t="n"/>
      <c r="BZ1848" s="107" t="n"/>
      <c r="CA1848" s="107" t="n"/>
      <c r="CB1848" s="107" t="n"/>
      <c r="CC1848" s="107" t="n"/>
      <c r="CD1848" s="107" t="n"/>
      <c r="CE1848" s="107" t="n"/>
      <c r="CF1848" s="107" t="n"/>
      <c r="CG1848" s="107" t="n"/>
      <c r="CH1848" s="107" t="n"/>
      <c r="CI1848" s="107" t="n"/>
      <c r="CJ1848" s="107" t="n"/>
      <c r="CK1848" s="107" t="n"/>
      <c r="CL1848" s="107" t="n"/>
      <c r="CM1848" s="107" t="n"/>
      <c r="CN1848" s="107" t="n"/>
      <c r="CO1848" s="107" t="n"/>
      <c r="CP1848" s="107" t="n"/>
      <c r="CQ1848" s="107" t="n"/>
      <c r="CR1848" s="107" t="n"/>
      <c r="CS1848" s="107" t="n"/>
      <c r="CT1848" s="107" t="n"/>
      <c r="CU1848" s="107" t="n"/>
      <c r="CV1848" s="107" t="n"/>
      <c r="CW1848" s="107" t="n"/>
      <c r="CX1848" s="107" t="n"/>
      <c r="CY1848" s="107" t="n"/>
      <c r="CZ1848" s="107" t="n"/>
    </row>
    <row r="1851">
      <c r="A1851" s="2">
        <f>IF($A1844="","","   projections")</f>
        <v/>
      </c>
      <c r="B1851" s="68">
        <f>IF($A1844="",0,COUNT($E1852:$CZ1852))</f>
        <v/>
      </c>
      <c r="C1851" s="69">
        <f>IF($B1851=0,0,MAX($E1852:$CZ1852))</f>
        <v/>
      </c>
      <c r="D1851" s="58">
        <f>_xll.BDS($A1844,'Field Check'!$C$42,"headers=y","startcol=1","endcol=3","dir=h","cols=21;rows=3")</f>
        <v/>
      </c>
      <c r="E1851" s="59" t="n">
        <v>46248</v>
      </c>
      <c r="F1851" s="59" t="n">
        <v>46471</v>
      </c>
      <c r="G1851" s="59" t="n">
        <v>46605</v>
      </c>
      <c r="H1851" s="59" t="n">
        <v>46835</v>
      </c>
      <c r="I1851" s="59" t="n">
        <v>46969</v>
      </c>
      <c r="J1851" s="59" t="n">
        <v>47199</v>
      </c>
      <c r="K1851" s="59" t="n">
        <v>47333</v>
      </c>
      <c r="L1851" s="59" t="n">
        <v>47563</v>
      </c>
      <c r="M1851" s="59" t="n">
        <v>47697</v>
      </c>
      <c r="N1851" s="59" t="n">
        <v>47927</v>
      </c>
      <c r="O1851" s="59" t="n">
        <v>48061</v>
      </c>
      <c r="P1851" s="59" t="n">
        <v>48291</v>
      </c>
      <c r="Q1851" s="59" t="n">
        <v>48425</v>
      </c>
      <c r="R1851" s="59" t="n">
        <v>48662</v>
      </c>
      <c r="S1851" s="59" t="n">
        <v>48796</v>
      </c>
      <c r="T1851" s="59" t="n">
        <v>49026</v>
      </c>
      <c r="U1851" s="59" t="n">
        <v>49160</v>
      </c>
      <c r="V1851" s="59" t="n">
        <v>49390</v>
      </c>
      <c r="W1851" s="59" t="n">
        <v>49531</v>
      </c>
      <c r="X1851" s="59" t="n">
        <v>49754</v>
      </c>
      <c r="Y1851" s="59" t="n"/>
      <c r="Z1851" s="59" t="n"/>
      <c r="AA1851" s="59" t="n"/>
      <c r="AB1851" s="59" t="n"/>
      <c r="AC1851" s="59" t="n"/>
      <c r="AD1851" s="59" t="n"/>
      <c r="AE1851" s="59" t="n"/>
      <c r="AF1851" s="59" t="n"/>
      <c r="AG1851" s="59" t="n"/>
      <c r="AH1851" s="59" t="n"/>
      <c r="AI1851" s="59" t="n"/>
      <c r="AJ1851" s="59" t="n"/>
      <c r="AK1851" s="59" t="n"/>
      <c r="AL1851" s="59" t="n"/>
      <c r="AM1851" s="59" t="n"/>
      <c r="AN1851" s="59" t="n"/>
      <c r="AO1851" s="59" t="n"/>
      <c r="AP1851" s="59" t="n"/>
      <c r="AQ1851" s="59" t="n"/>
      <c r="AR1851" s="59" t="n"/>
      <c r="AS1851" s="59" t="n"/>
      <c r="AT1851" s="59" t="n"/>
      <c r="AU1851" s="59" t="n"/>
      <c r="AV1851" s="59" t="n"/>
      <c r="AW1851" s="59" t="n"/>
      <c r="AX1851" s="59" t="n"/>
      <c r="AY1851" s="59" t="n"/>
      <c r="AZ1851" s="59" t="n"/>
      <c r="BA1851" s="59" t="n"/>
      <c r="BB1851" s="59" t="n"/>
      <c r="BC1851" s="59" t="n"/>
      <c r="BD1851" s="59" t="n"/>
      <c r="BE1851" s="59" t="n"/>
      <c r="BF1851" s="59" t="n"/>
      <c r="BG1851" s="59" t="n"/>
      <c r="BH1851" s="59" t="n"/>
      <c r="BI1851" s="59" t="n"/>
      <c r="BJ1851" s="59" t="n"/>
      <c r="BK1851" s="59" t="n"/>
      <c r="BL1851" s="59" t="n"/>
      <c r="BM1851" s="59" t="n"/>
      <c r="BN1851" s="59" t="n"/>
      <c r="BO1851" s="59" t="n"/>
      <c r="BP1851" s="59" t="n"/>
      <c r="BQ1851" s="59" t="n"/>
      <c r="BR1851" s="59" t="n"/>
      <c r="BS1851" s="59" t="n"/>
      <c r="BT1851" s="59" t="n"/>
      <c r="BU1851" s="59" t="n"/>
      <c r="BV1851" s="59" t="n"/>
      <c r="BW1851" s="59" t="n"/>
      <c r="BX1851" s="59" t="n"/>
      <c r="BY1851" s="59" t="n"/>
      <c r="BZ1851" s="59" t="n"/>
      <c r="CA1851" s="59" t="n"/>
      <c r="CB1851" s="59" t="n"/>
      <c r="CC1851" s="59" t="n"/>
      <c r="CD1851" s="59" t="n"/>
      <c r="CE1851" s="59" t="n"/>
      <c r="CF1851" s="59" t="n"/>
      <c r="CG1851" s="59" t="n"/>
      <c r="CH1851" s="59" t="n"/>
      <c r="CI1851" s="59" t="n"/>
      <c r="CJ1851" s="59" t="n"/>
      <c r="CK1851" s="59" t="n"/>
      <c r="CL1851" s="59" t="n"/>
      <c r="CM1851" s="59" t="n"/>
      <c r="CN1851" s="59" t="n"/>
      <c r="CO1851" s="59" t="n"/>
      <c r="CP1851" s="59" t="n"/>
      <c r="CQ1851" s="59" t="n"/>
      <c r="CR1851" s="59" t="n"/>
      <c r="CS1851" s="59" t="n"/>
      <c r="CT1851" s="59" t="n"/>
      <c r="CU1851" s="59" t="n"/>
      <c r="CV1851" s="59" t="n"/>
      <c r="CW1851" s="59" t="n"/>
      <c r="CX1851" s="59" t="n"/>
      <c r="CY1851" s="59" t="n"/>
      <c r="CZ1851" s="59" t="n"/>
    </row>
    <row r="1852">
      <c r="D1852" s="59" t="inlineStr">
        <is>
          <t>Ex-Date</t>
        </is>
      </c>
      <c r="E1852" s="59" t="n">
        <v>46268</v>
      </c>
      <c r="F1852" s="59" t="n">
        <v>46497</v>
      </c>
      <c r="G1852" s="59" t="n">
        <v>46625</v>
      </c>
      <c r="H1852" s="59" t="n">
        <v>46861</v>
      </c>
      <c r="I1852" s="59" t="n">
        <v>46989</v>
      </c>
      <c r="J1852" s="59" t="n">
        <v>47225</v>
      </c>
      <c r="K1852" s="59" t="n">
        <v>47353</v>
      </c>
      <c r="L1852" s="59" t="n">
        <v>47589</v>
      </c>
      <c r="M1852" s="59" t="n">
        <v>47717</v>
      </c>
      <c r="N1852" s="59" t="n">
        <v>47953</v>
      </c>
      <c r="O1852" s="59" t="n">
        <v>48081</v>
      </c>
      <c r="P1852" s="59" t="n">
        <v>48317</v>
      </c>
      <c r="Q1852" s="59" t="n">
        <v>48445</v>
      </c>
      <c r="R1852" s="59" t="n">
        <v>48688</v>
      </c>
      <c r="S1852" s="59" t="n">
        <v>48816</v>
      </c>
      <c r="T1852" s="59" t="n">
        <v>49052</v>
      </c>
      <c r="U1852" s="59" t="n">
        <v>49180</v>
      </c>
      <c r="V1852" s="59" t="n">
        <v>49416</v>
      </c>
      <c r="W1852" s="59" t="n">
        <v>49551</v>
      </c>
      <c r="X1852" s="59" t="n">
        <v>49780</v>
      </c>
      <c r="Y1852" s="59" t="n"/>
      <c r="Z1852" s="59" t="n"/>
      <c r="AA1852" s="59" t="n"/>
      <c r="AB1852" s="59" t="n"/>
      <c r="AC1852" s="59" t="n"/>
      <c r="AD1852" s="59" t="n"/>
      <c r="AE1852" s="59" t="n"/>
      <c r="AF1852" s="59" t="n"/>
      <c r="AG1852" s="59" t="n"/>
      <c r="AH1852" s="59" t="n"/>
      <c r="AI1852" s="59" t="n"/>
      <c r="AJ1852" s="59" t="n"/>
      <c r="AK1852" s="59" t="n"/>
      <c r="AL1852" s="59" t="n"/>
      <c r="AM1852" s="59" t="n"/>
      <c r="AN1852" s="59" t="n"/>
      <c r="AO1852" s="59" t="n"/>
      <c r="AP1852" s="59" t="n"/>
      <c r="AQ1852" s="59" t="n"/>
      <c r="AR1852" s="59" t="n"/>
      <c r="AS1852" s="59" t="n"/>
      <c r="AT1852" s="59" t="n"/>
      <c r="AU1852" s="59" t="n"/>
      <c r="AV1852" s="59" t="n"/>
      <c r="AW1852" s="59" t="n"/>
      <c r="AX1852" s="59" t="n"/>
      <c r="AY1852" s="59" t="n"/>
      <c r="AZ1852" s="59" t="n"/>
      <c r="BA1852" s="59" t="n"/>
      <c r="BB1852" s="59" t="n"/>
      <c r="BC1852" s="59" t="n"/>
      <c r="BD1852" s="59" t="n"/>
      <c r="BE1852" s="59" t="n"/>
      <c r="BF1852" s="59" t="n"/>
      <c r="BG1852" s="59" t="n"/>
      <c r="BH1852" s="59" t="n"/>
      <c r="BI1852" s="59" t="n"/>
      <c r="BJ1852" s="59" t="n"/>
      <c r="BK1852" s="59" t="n"/>
      <c r="BL1852" s="59" t="n"/>
      <c r="BM1852" s="59" t="n"/>
      <c r="BN1852" s="59" t="n"/>
      <c r="BO1852" s="59" t="n"/>
      <c r="BP1852" s="59" t="n"/>
      <c r="BQ1852" s="59" t="n"/>
      <c r="BR1852" s="59" t="n"/>
      <c r="BS1852" s="59" t="n"/>
      <c r="BT1852" s="59" t="n"/>
      <c r="BU1852" s="59" t="n"/>
      <c r="BV1852" s="59" t="n"/>
      <c r="BW1852" s="59" t="n"/>
      <c r="BX1852" s="59" t="n"/>
      <c r="BY1852" s="59" t="n"/>
      <c r="BZ1852" s="59" t="n"/>
      <c r="CA1852" s="59" t="n"/>
      <c r="CB1852" s="59" t="n"/>
      <c r="CC1852" s="59" t="n"/>
      <c r="CD1852" s="59" t="n"/>
      <c r="CE1852" s="59" t="n"/>
      <c r="CF1852" s="59" t="n"/>
      <c r="CG1852" s="59" t="n"/>
      <c r="CH1852" s="59" t="n"/>
      <c r="CI1852" s="59" t="n"/>
      <c r="CJ1852" s="59" t="n"/>
      <c r="CK1852" s="59" t="n"/>
      <c r="CL1852" s="59" t="n"/>
      <c r="CM1852" s="59" t="n"/>
      <c r="CN1852" s="59" t="n"/>
      <c r="CO1852" s="59" t="n"/>
      <c r="CP1852" s="59" t="n"/>
      <c r="CQ1852" s="59" t="n"/>
      <c r="CR1852" s="59" t="n"/>
      <c r="CS1852" s="59" t="n"/>
      <c r="CT1852" s="59" t="n"/>
      <c r="CU1852" s="59" t="n"/>
      <c r="CV1852" s="59" t="n"/>
      <c r="CW1852" s="59" t="n"/>
      <c r="CX1852" s="59" t="n"/>
      <c r="CY1852" s="59" t="n"/>
      <c r="CZ1852" s="59" t="n"/>
    </row>
    <row r="1853">
      <c r="D1853" s="107" t="inlineStr">
        <is>
          <t>Amount Per Share</t>
        </is>
      </c>
      <c r="E1853" s="107" t="n">
        <v>0.63</v>
      </c>
      <c r="F1853" s="107" t="n">
        <v>0.52</v>
      </c>
      <c r="G1853" s="107" t="n">
        <v>0.65</v>
      </c>
      <c r="H1853" s="107" t="n">
        <v>0.54</v>
      </c>
      <c r="I1853" s="107" t="n">
        <v>0.67</v>
      </c>
      <c r="J1853" s="107" t="n">
        <v>0.5600000000000001</v>
      </c>
      <c r="K1853" s="107" t="n">
        <v>0.6899999999999999</v>
      </c>
      <c r="L1853" s="107" t="n">
        <v>0.58</v>
      </c>
      <c r="M1853" s="107" t="n">
        <v>0.71</v>
      </c>
      <c r="N1853" s="107" t="n">
        <v>0.6</v>
      </c>
      <c r="O1853" s="107" t="n">
        <v>0.73</v>
      </c>
      <c r="P1853" s="107" t="n">
        <v>0.6</v>
      </c>
      <c r="Q1853" s="107" t="n">
        <v>0.73</v>
      </c>
      <c r="R1853" s="107" t="n">
        <v>0.62</v>
      </c>
      <c r="S1853" s="107" t="n">
        <v>0.75</v>
      </c>
      <c r="T1853" s="107" t="n">
        <v>0.62</v>
      </c>
      <c r="U1853" s="107" t="n">
        <v>0.75</v>
      </c>
      <c r="V1853" s="107" t="n">
        <v>0.64</v>
      </c>
      <c r="W1853" s="107" t="n">
        <v>0.59</v>
      </c>
      <c r="X1853" s="107" t="n">
        <v>0.44</v>
      </c>
      <c r="Y1853" s="107" t="n"/>
      <c r="Z1853" s="107" t="n"/>
      <c r="AA1853" s="107" t="n"/>
      <c r="AB1853" s="107" t="n"/>
      <c r="AC1853" s="107" t="n"/>
      <c r="AD1853" s="107" t="n"/>
      <c r="AE1853" s="107" t="n"/>
      <c r="AF1853" s="107" t="n"/>
      <c r="AG1853" s="107" t="n"/>
      <c r="AH1853" s="107" t="n"/>
      <c r="AI1853" s="107" t="n"/>
      <c r="AJ1853" s="107" t="n"/>
      <c r="AK1853" s="107" t="n"/>
      <c r="AL1853" s="107" t="n"/>
      <c r="AM1853" s="107" t="n"/>
      <c r="AN1853" s="107" t="n"/>
      <c r="AO1853" s="107" t="n"/>
      <c r="AP1853" s="107" t="n"/>
      <c r="AQ1853" s="107" t="n"/>
      <c r="AR1853" s="107" t="n"/>
      <c r="AS1853" s="107" t="n"/>
      <c r="AT1853" s="107" t="n"/>
      <c r="AU1853" s="107" t="n"/>
      <c r="AV1853" s="107" t="n"/>
      <c r="AW1853" s="107" t="n"/>
      <c r="AX1853" s="107" t="n"/>
      <c r="AY1853" s="107" t="n"/>
      <c r="AZ1853" s="107" t="n"/>
      <c r="BA1853" s="107" t="n"/>
      <c r="BB1853" s="107" t="n"/>
      <c r="BC1853" s="107" t="n"/>
      <c r="BD1853" s="107" t="n"/>
      <c r="BE1853" s="107" t="n"/>
      <c r="BF1853" s="107" t="n"/>
      <c r="BG1853" s="107" t="n"/>
      <c r="BH1853" s="107" t="n"/>
      <c r="BI1853" s="107" t="n"/>
      <c r="BJ1853" s="107" t="n"/>
      <c r="BK1853" s="107" t="n"/>
      <c r="BL1853" s="107" t="n"/>
      <c r="BM1853" s="107" t="n"/>
      <c r="BN1853" s="107" t="n"/>
      <c r="BO1853" s="107" t="n"/>
      <c r="BP1853" s="107" t="n"/>
      <c r="BQ1853" s="107" t="n"/>
      <c r="BR1853" s="107" t="n"/>
      <c r="BS1853" s="107" t="n"/>
      <c r="BT1853" s="107" t="n"/>
      <c r="BU1853" s="107" t="n"/>
      <c r="BV1853" s="107" t="n"/>
      <c r="BW1853" s="107" t="n"/>
      <c r="BX1853" s="107" t="n"/>
      <c r="BY1853" s="107" t="n"/>
      <c r="BZ1853" s="107" t="n"/>
      <c r="CA1853" s="107" t="n"/>
      <c r="CB1853" s="107" t="n"/>
      <c r="CC1853" s="107" t="n"/>
      <c r="CD1853" s="107" t="n"/>
      <c r="CE1853" s="107" t="n"/>
      <c r="CF1853" s="107" t="n"/>
      <c r="CG1853" s="107" t="n"/>
      <c r="CH1853" s="107" t="n"/>
      <c r="CI1853" s="107" t="n"/>
      <c r="CJ1853" s="107" t="n"/>
      <c r="CK1853" s="107" t="n"/>
      <c r="CL1853" s="107" t="n"/>
      <c r="CM1853" s="107" t="n"/>
      <c r="CN1853" s="107" t="n"/>
      <c r="CO1853" s="107" t="n"/>
      <c r="CP1853" s="107" t="n"/>
      <c r="CQ1853" s="107" t="n"/>
      <c r="CR1853" s="107" t="n"/>
      <c r="CS1853" s="107" t="n"/>
      <c r="CT1853" s="107" t="n"/>
      <c r="CU1853" s="107" t="n"/>
      <c r="CV1853" s="107" t="n"/>
      <c r="CW1853" s="107" t="n"/>
      <c r="CX1853" s="107" t="n"/>
      <c r="CY1853" s="107" t="n"/>
      <c r="CZ1853" s="107" t="n"/>
    </row>
    <row r="1855">
      <c r="A1855" s="126">
        <f>IF('AS51'!$C$174="","",'AS51'!$C$174)</f>
        <v/>
      </c>
      <c r="B1855" s="68">
        <f>IF($A1855="",0,COUNT($E1856:$CZ1856))</f>
        <v/>
      </c>
      <c r="C1855" s="69">
        <f>IF($B1855=0,0,MAX($E1856:$CZ1856))</f>
        <v/>
      </c>
      <c r="D1855" s="58">
        <f>_xll.BDS($A1855,'Field Check'!$C$44,"headers=y","startcol=1","endcol=7","dir=h","DVD_START_DT",'Field Check'!$C$59,"DVD_END_DT",'Field Check'!$D$59)</f>
        <v/>
      </c>
      <c r="E1855" s="59" t="n"/>
      <c r="F1855" s="59" t="n"/>
      <c r="G1855" s="59" t="n"/>
      <c r="H1855" s="59" t="n"/>
      <c r="I1855" s="59" t="n"/>
      <c r="J1855" s="59" t="n"/>
      <c r="K1855" s="59" t="n"/>
      <c r="L1855" s="59" t="n"/>
      <c r="M1855" s="59" t="n"/>
      <c r="N1855" s="59" t="n"/>
      <c r="O1855" s="59" t="n"/>
      <c r="P1855" s="59" t="n"/>
      <c r="Q1855" s="59" t="n"/>
      <c r="R1855" s="59" t="n"/>
      <c r="S1855" s="59" t="n"/>
      <c r="T1855" s="59" t="n"/>
      <c r="U1855" s="59" t="n"/>
      <c r="V1855" s="59" t="n"/>
      <c r="W1855" s="59" t="n"/>
      <c r="X1855" s="59" t="n"/>
      <c r="Y1855" s="59" t="n"/>
      <c r="Z1855" s="59" t="n"/>
      <c r="AA1855" s="59" t="n"/>
      <c r="AB1855" s="59" t="n"/>
      <c r="AC1855" s="59" t="n"/>
      <c r="AD1855" s="59" t="n"/>
      <c r="AE1855" s="59" t="n"/>
      <c r="AF1855" s="59" t="n"/>
      <c r="AG1855" s="59" t="n"/>
      <c r="AH1855" s="59" t="n"/>
      <c r="AI1855" s="59" t="n"/>
      <c r="AJ1855" s="59" t="n"/>
      <c r="AK1855" s="59" t="n"/>
      <c r="AL1855" s="59" t="n"/>
      <c r="AM1855" s="59" t="n"/>
      <c r="AN1855" s="59" t="n"/>
      <c r="AO1855" s="59" t="n"/>
      <c r="AP1855" s="59" t="n"/>
      <c r="AQ1855" s="59" t="n"/>
      <c r="AR1855" s="59" t="n"/>
      <c r="AS1855" s="59" t="n"/>
      <c r="AT1855" s="59" t="n"/>
      <c r="AU1855" s="59" t="n"/>
      <c r="AV1855" s="59" t="n"/>
      <c r="AW1855" s="59" t="n"/>
      <c r="AX1855" s="59" t="n"/>
      <c r="AY1855" s="59" t="n"/>
      <c r="AZ1855" s="59" t="n"/>
      <c r="BA1855" s="59" t="n"/>
      <c r="BB1855" s="59" t="n"/>
      <c r="BC1855" s="59" t="n"/>
      <c r="BD1855" s="59" t="n"/>
      <c r="BE1855" s="59" t="n"/>
      <c r="BF1855" s="59" t="n"/>
      <c r="BG1855" s="59" t="n"/>
      <c r="BH1855" s="59" t="n"/>
      <c r="BI1855" s="59" t="n"/>
      <c r="BJ1855" s="59" t="n"/>
      <c r="BK1855" s="59" t="n"/>
      <c r="BL1855" s="59" t="n"/>
      <c r="BM1855" s="59" t="n"/>
      <c r="BN1855" s="59" t="n"/>
      <c r="BO1855" s="59" t="n"/>
      <c r="BP1855" s="59" t="n"/>
      <c r="BQ1855" s="59" t="n"/>
      <c r="BR1855" s="59" t="n"/>
      <c r="BS1855" s="59" t="n"/>
      <c r="BT1855" s="59" t="n"/>
      <c r="BU1855" s="59" t="n"/>
      <c r="BV1855" s="59" t="n"/>
      <c r="BW1855" s="59" t="n"/>
      <c r="BX1855" s="59" t="n"/>
      <c r="BY1855" s="59" t="n"/>
      <c r="BZ1855" s="59" t="n"/>
      <c r="CA1855" s="59" t="n"/>
      <c r="CB1855" s="59" t="n"/>
      <c r="CC1855" s="59" t="n"/>
      <c r="CD1855" s="59" t="n"/>
      <c r="CE1855" s="59" t="n"/>
      <c r="CF1855" s="59" t="n"/>
      <c r="CG1855" s="59" t="n"/>
      <c r="CH1855" s="59" t="n"/>
      <c r="CI1855" s="59" t="n"/>
      <c r="CJ1855" s="59" t="n"/>
      <c r="CK1855" s="59" t="n"/>
      <c r="CL1855" s="59" t="n"/>
      <c r="CM1855" s="59" t="n"/>
      <c r="CN1855" s="59" t="n"/>
      <c r="CO1855" s="59" t="n"/>
      <c r="CP1855" s="59" t="n"/>
      <c r="CQ1855" s="59" t="n"/>
      <c r="CR1855" s="59" t="n"/>
      <c r="CS1855" s="59" t="n"/>
      <c r="CT1855" s="59" t="n"/>
      <c r="CU1855" s="59" t="n"/>
      <c r="CV1855" s="59" t="n"/>
      <c r="CW1855" s="59" t="n"/>
      <c r="CX1855" s="59" t="n"/>
      <c r="CY1855" s="59" t="n"/>
      <c r="CZ1855" s="59" t="n"/>
    </row>
    <row r="1856">
      <c r="D1856" s="59" t="n"/>
      <c r="E1856" s="59" t="n"/>
      <c r="F1856" s="59" t="n"/>
      <c r="G1856" s="59" t="n"/>
      <c r="H1856" s="59" t="n"/>
      <c r="I1856" s="59" t="n"/>
      <c r="J1856" s="59" t="n"/>
      <c r="K1856" s="59" t="n"/>
      <c r="L1856" s="59" t="n"/>
      <c r="M1856" s="59" t="n"/>
      <c r="N1856" s="59" t="n"/>
      <c r="O1856" s="59" t="n"/>
      <c r="P1856" s="59" t="n"/>
      <c r="Q1856" s="59" t="n"/>
      <c r="R1856" s="59" t="n"/>
      <c r="S1856" s="59" t="n"/>
      <c r="T1856" s="59" t="n"/>
      <c r="U1856" s="59" t="n"/>
      <c r="V1856" s="59" t="n"/>
      <c r="W1856" s="59" t="n"/>
      <c r="X1856" s="59" t="n"/>
      <c r="Y1856" s="59" t="n"/>
      <c r="Z1856" s="59" t="n"/>
      <c r="AA1856" s="59" t="n"/>
      <c r="AB1856" s="59" t="n"/>
      <c r="AC1856" s="59" t="n"/>
      <c r="AD1856" s="59" t="n"/>
      <c r="AE1856" s="59" t="n"/>
      <c r="AF1856" s="59" t="n"/>
      <c r="AG1856" s="59" t="n"/>
      <c r="AH1856" s="59" t="n"/>
      <c r="AI1856" s="59" t="n"/>
      <c r="AJ1856" s="59" t="n"/>
      <c r="AK1856" s="59" t="n"/>
      <c r="AL1856" s="59" t="n"/>
      <c r="AM1856" s="59" t="n"/>
      <c r="AN1856" s="59" t="n"/>
      <c r="AO1856" s="59" t="n"/>
      <c r="AP1856" s="59" t="n"/>
      <c r="AQ1856" s="59" t="n"/>
      <c r="AR1856" s="59" t="n"/>
      <c r="AS1856" s="59" t="n"/>
      <c r="AT1856" s="59" t="n"/>
      <c r="AU1856" s="59" t="n"/>
      <c r="AV1856" s="59" t="n"/>
      <c r="AW1856" s="59" t="n"/>
      <c r="AX1856" s="59" t="n"/>
      <c r="AY1856" s="59" t="n"/>
      <c r="AZ1856" s="59" t="n"/>
      <c r="BA1856" s="59" t="n"/>
      <c r="BB1856" s="59" t="n"/>
      <c r="BC1856" s="59" t="n"/>
      <c r="BD1856" s="59" t="n"/>
      <c r="BE1856" s="59" t="n"/>
      <c r="BF1856" s="59" t="n"/>
      <c r="BG1856" s="59" t="n"/>
      <c r="BH1856" s="59" t="n"/>
      <c r="BI1856" s="59" t="n"/>
      <c r="BJ1856" s="59" t="n"/>
      <c r="BK1856" s="59" t="n"/>
      <c r="BL1856" s="59" t="n"/>
      <c r="BM1856" s="59" t="n"/>
      <c r="BN1856" s="59" t="n"/>
      <c r="BO1856" s="59" t="n"/>
      <c r="BP1856" s="59" t="n"/>
      <c r="BQ1856" s="59" t="n"/>
      <c r="BR1856" s="59" t="n"/>
      <c r="BS1856" s="59" t="n"/>
      <c r="BT1856" s="59" t="n"/>
      <c r="BU1856" s="59" t="n"/>
      <c r="BV1856" s="59" t="n"/>
      <c r="BW1856" s="59" t="n"/>
      <c r="BX1856" s="59" t="n"/>
      <c r="BY1856" s="59" t="n"/>
      <c r="BZ1856" s="59" t="n"/>
      <c r="CA1856" s="59" t="n"/>
      <c r="CB1856" s="59" t="n"/>
      <c r="CC1856" s="59" t="n"/>
      <c r="CD1856" s="59" t="n"/>
      <c r="CE1856" s="59" t="n"/>
      <c r="CF1856" s="59" t="n"/>
      <c r="CG1856" s="59" t="n"/>
      <c r="CH1856" s="59" t="n"/>
      <c r="CI1856" s="59" t="n"/>
      <c r="CJ1856" s="59" t="n"/>
      <c r="CK1856" s="59" t="n"/>
      <c r="CL1856" s="59" t="n"/>
      <c r="CM1856" s="59" t="n"/>
      <c r="CN1856" s="59" t="n"/>
      <c r="CO1856" s="59" t="n"/>
      <c r="CP1856" s="59" t="n"/>
      <c r="CQ1856" s="59" t="n"/>
      <c r="CR1856" s="59" t="n"/>
      <c r="CS1856" s="59" t="n"/>
      <c r="CT1856" s="59" t="n"/>
      <c r="CU1856" s="59" t="n"/>
      <c r="CV1856" s="59" t="n"/>
      <c r="CW1856" s="59" t="n"/>
      <c r="CX1856" s="59" t="n"/>
      <c r="CY1856" s="59" t="n"/>
      <c r="CZ1856" s="59" t="n"/>
    </row>
    <row r="1857">
      <c r="D1857" s="59" t="n"/>
      <c r="E1857" s="59" t="n"/>
      <c r="F1857" s="59" t="n"/>
      <c r="G1857" s="59" t="n"/>
      <c r="H1857" s="59" t="n"/>
      <c r="I1857" s="59" t="n"/>
      <c r="J1857" s="59" t="n"/>
      <c r="K1857" s="59" t="n"/>
      <c r="L1857" s="59" t="n"/>
      <c r="M1857" s="59" t="n"/>
      <c r="N1857" s="59" t="n"/>
      <c r="O1857" s="59" t="n"/>
      <c r="P1857" s="59" t="n"/>
      <c r="Q1857" s="59" t="n"/>
      <c r="R1857" s="59" t="n"/>
      <c r="S1857" s="59" t="n"/>
      <c r="T1857" s="59" t="n"/>
      <c r="U1857" s="59" t="n"/>
      <c r="V1857" s="59" t="n"/>
      <c r="W1857" s="59" t="n"/>
      <c r="X1857" s="59" t="n"/>
      <c r="Y1857" s="59" t="n"/>
      <c r="Z1857" s="59" t="n"/>
      <c r="AA1857" s="59" t="n"/>
      <c r="AB1857" s="59" t="n"/>
      <c r="AC1857" s="59" t="n"/>
      <c r="AD1857" s="59" t="n"/>
      <c r="AE1857" s="59" t="n"/>
      <c r="AF1857" s="59" t="n"/>
      <c r="AG1857" s="59" t="n"/>
      <c r="AH1857" s="59" t="n"/>
      <c r="AI1857" s="59" t="n"/>
      <c r="AJ1857" s="59" t="n"/>
      <c r="AK1857" s="59" t="n"/>
      <c r="AL1857" s="59" t="n"/>
      <c r="AM1857" s="59" t="n"/>
      <c r="AN1857" s="59" t="n"/>
      <c r="AO1857" s="59" t="n"/>
      <c r="AP1857" s="59" t="n"/>
      <c r="AQ1857" s="59" t="n"/>
      <c r="AR1857" s="59" t="n"/>
      <c r="AS1857" s="59" t="n"/>
      <c r="AT1857" s="59" t="n"/>
      <c r="AU1857" s="59" t="n"/>
      <c r="AV1857" s="59" t="n"/>
      <c r="AW1857" s="59" t="n"/>
      <c r="AX1857" s="59" t="n"/>
      <c r="AY1857" s="59" t="n"/>
      <c r="AZ1857" s="59" t="n"/>
      <c r="BA1857" s="59" t="n"/>
      <c r="BB1857" s="59" t="n"/>
      <c r="BC1857" s="59" t="n"/>
      <c r="BD1857" s="59" t="n"/>
      <c r="BE1857" s="59" t="n"/>
      <c r="BF1857" s="59" t="n"/>
      <c r="BG1857" s="59" t="n"/>
      <c r="BH1857" s="59" t="n"/>
      <c r="BI1857" s="59" t="n"/>
      <c r="BJ1857" s="59" t="n"/>
      <c r="BK1857" s="59" t="n"/>
      <c r="BL1857" s="59" t="n"/>
      <c r="BM1857" s="59" t="n"/>
      <c r="BN1857" s="59" t="n"/>
      <c r="BO1857" s="59" t="n"/>
      <c r="BP1857" s="59" t="n"/>
      <c r="BQ1857" s="59" t="n"/>
      <c r="BR1857" s="59" t="n"/>
      <c r="BS1857" s="59" t="n"/>
      <c r="BT1857" s="59" t="n"/>
      <c r="BU1857" s="59" t="n"/>
      <c r="BV1857" s="59" t="n"/>
      <c r="BW1857" s="59" t="n"/>
      <c r="BX1857" s="59" t="n"/>
      <c r="BY1857" s="59" t="n"/>
      <c r="BZ1857" s="59" t="n"/>
      <c r="CA1857" s="59" t="n"/>
      <c r="CB1857" s="59" t="n"/>
      <c r="CC1857" s="59" t="n"/>
      <c r="CD1857" s="59" t="n"/>
      <c r="CE1857" s="59" t="n"/>
      <c r="CF1857" s="59" t="n"/>
      <c r="CG1857" s="59" t="n"/>
      <c r="CH1857" s="59" t="n"/>
      <c r="CI1857" s="59" t="n"/>
      <c r="CJ1857" s="59" t="n"/>
      <c r="CK1857" s="59" t="n"/>
      <c r="CL1857" s="59" t="n"/>
      <c r="CM1857" s="59" t="n"/>
      <c r="CN1857" s="59" t="n"/>
      <c r="CO1857" s="59" t="n"/>
      <c r="CP1857" s="59" t="n"/>
      <c r="CQ1857" s="59" t="n"/>
      <c r="CR1857" s="59" t="n"/>
      <c r="CS1857" s="59" t="n"/>
      <c r="CT1857" s="59" t="n"/>
      <c r="CU1857" s="59" t="n"/>
      <c r="CV1857" s="59" t="n"/>
      <c r="CW1857" s="59" t="n"/>
      <c r="CX1857" s="59" t="n"/>
      <c r="CY1857" s="59" t="n"/>
      <c r="CZ1857" s="59" t="n"/>
    </row>
    <row r="1858">
      <c r="D1858" s="59" t="n"/>
      <c r="E1858" s="59" t="n"/>
      <c r="F1858" s="59" t="n"/>
      <c r="G1858" s="59" t="n"/>
      <c r="H1858" s="59" t="n"/>
      <c r="I1858" s="59" t="n"/>
      <c r="J1858" s="59" t="n"/>
      <c r="K1858" s="59" t="n"/>
      <c r="L1858" s="59" t="n"/>
      <c r="M1858" s="59" t="n"/>
      <c r="N1858" s="59" t="n"/>
      <c r="O1858" s="59" t="n"/>
      <c r="P1858" s="59" t="n"/>
      <c r="Q1858" s="59" t="n"/>
      <c r="R1858" s="59" t="n"/>
      <c r="S1858" s="59" t="n"/>
      <c r="T1858" s="59" t="n"/>
      <c r="U1858" s="59" t="n"/>
      <c r="V1858" s="59" t="n"/>
      <c r="W1858" s="59" t="n"/>
      <c r="X1858" s="59" t="n"/>
      <c r="Y1858" s="59" t="n"/>
      <c r="Z1858" s="59" t="n"/>
      <c r="AA1858" s="59" t="n"/>
      <c r="AB1858" s="59" t="n"/>
      <c r="AC1858" s="59" t="n"/>
      <c r="AD1858" s="59" t="n"/>
      <c r="AE1858" s="59" t="n"/>
      <c r="AF1858" s="59" t="n"/>
      <c r="AG1858" s="59" t="n"/>
      <c r="AH1858" s="59" t="n"/>
      <c r="AI1858" s="59" t="n"/>
      <c r="AJ1858" s="59" t="n"/>
      <c r="AK1858" s="59" t="n"/>
      <c r="AL1858" s="59" t="n"/>
      <c r="AM1858" s="59" t="n"/>
      <c r="AN1858" s="59" t="n"/>
      <c r="AO1858" s="59" t="n"/>
      <c r="AP1858" s="59" t="n"/>
      <c r="AQ1858" s="59" t="n"/>
      <c r="AR1858" s="59" t="n"/>
      <c r="AS1858" s="59" t="n"/>
      <c r="AT1858" s="59" t="n"/>
      <c r="AU1858" s="59" t="n"/>
      <c r="AV1858" s="59" t="n"/>
      <c r="AW1858" s="59" t="n"/>
      <c r="AX1858" s="59" t="n"/>
      <c r="AY1858" s="59" t="n"/>
      <c r="AZ1858" s="59" t="n"/>
      <c r="BA1858" s="59" t="n"/>
      <c r="BB1858" s="59" t="n"/>
      <c r="BC1858" s="59" t="n"/>
      <c r="BD1858" s="59" t="n"/>
      <c r="BE1858" s="59" t="n"/>
      <c r="BF1858" s="59" t="n"/>
      <c r="BG1858" s="59" t="n"/>
      <c r="BH1858" s="59" t="n"/>
      <c r="BI1858" s="59" t="n"/>
      <c r="BJ1858" s="59" t="n"/>
      <c r="BK1858" s="59" t="n"/>
      <c r="BL1858" s="59" t="n"/>
      <c r="BM1858" s="59" t="n"/>
      <c r="BN1858" s="59" t="n"/>
      <c r="BO1858" s="59" t="n"/>
      <c r="BP1858" s="59" t="n"/>
      <c r="BQ1858" s="59" t="n"/>
      <c r="BR1858" s="59" t="n"/>
      <c r="BS1858" s="59" t="n"/>
      <c r="BT1858" s="59" t="n"/>
      <c r="BU1858" s="59" t="n"/>
      <c r="BV1858" s="59" t="n"/>
      <c r="BW1858" s="59" t="n"/>
      <c r="BX1858" s="59" t="n"/>
      <c r="BY1858" s="59" t="n"/>
      <c r="BZ1858" s="59" t="n"/>
      <c r="CA1858" s="59" t="n"/>
      <c r="CB1858" s="59" t="n"/>
      <c r="CC1858" s="59" t="n"/>
      <c r="CD1858" s="59" t="n"/>
      <c r="CE1858" s="59" t="n"/>
      <c r="CF1858" s="59" t="n"/>
      <c r="CG1858" s="59" t="n"/>
      <c r="CH1858" s="59" t="n"/>
      <c r="CI1858" s="59" t="n"/>
      <c r="CJ1858" s="59" t="n"/>
      <c r="CK1858" s="59" t="n"/>
      <c r="CL1858" s="59" t="n"/>
      <c r="CM1858" s="59" t="n"/>
      <c r="CN1858" s="59" t="n"/>
      <c r="CO1858" s="59" t="n"/>
      <c r="CP1858" s="59" t="n"/>
      <c r="CQ1858" s="59" t="n"/>
      <c r="CR1858" s="59" t="n"/>
      <c r="CS1858" s="59" t="n"/>
      <c r="CT1858" s="59" t="n"/>
      <c r="CU1858" s="59" t="n"/>
      <c r="CV1858" s="59" t="n"/>
      <c r="CW1858" s="59" t="n"/>
      <c r="CX1858" s="59" t="n"/>
      <c r="CY1858" s="59" t="n"/>
      <c r="CZ1858" s="59" t="n"/>
    </row>
    <row r="1859">
      <c r="D1859" s="107" t="n"/>
      <c r="E1859" s="107" t="n"/>
      <c r="F1859" s="107" t="n"/>
      <c r="G1859" s="107" t="n"/>
      <c r="H1859" s="107" t="n"/>
      <c r="I1859" s="107" t="n"/>
      <c r="J1859" s="107" t="n"/>
      <c r="K1859" s="107" t="n"/>
      <c r="L1859" s="107" t="n"/>
      <c r="M1859" s="107" t="n"/>
      <c r="N1859" s="107" t="n"/>
      <c r="O1859" s="107" t="n"/>
      <c r="P1859" s="107" t="n"/>
      <c r="Q1859" s="107" t="n"/>
      <c r="R1859" s="107" t="n"/>
      <c r="S1859" s="107" t="n"/>
      <c r="T1859" s="107" t="n"/>
      <c r="U1859" s="107" t="n"/>
      <c r="V1859" s="107" t="n"/>
      <c r="W1859" s="107" t="n"/>
      <c r="X1859" s="107" t="n"/>
      <c r="Y1859" s="107" t="n"/>
      <c r="Z1859" s="107" t="n"/>
      <c r="AA1859" s="107" t="n"/>
      <c r="AB1859" s="107" t="n"/>
      <c r="AC1859" s="107" t="n"/>
      <c r="AD1859" s="107" t="n"/>
      <c r="AE1859" s="107" t="n"/>
      <c r="AF1859" s="107" t="n"/>
      <c r="AG1859" s="107" t="n"/>
      <c r="AH1859" s="107" t="n"/>
      <c r="AI1859" s="107" t="n"/>
      <c r="AJ1859" s="107" t="n"/>
      <c r="AK1859" s="107" t="n"/>
      <c r="AL1859" s="107" t="n"/>
      <c r="AM1859" s="107" t="n"/>
      <c r="AN1859" s="107" t="n"/>
      <c r="AO1859" s="107" t="n"/>
      <c r="AP1859" s="107" t="n"/>
      <c r="AQ1859" s="107" t="n"/>
      <c r="AR1859" s="107" t="n"/>
      <c r="AS1859" s="107" t="n"/>
      <c r="AT1859" s="107" t="n"/>
      <c r="AU1859" s="107" t="n"/>
      <c r="AV1859" s="107" t="n"/>
      <c r="AW1859" s="107" t="n"/>
      <c r="AX1859" s="107" t="n"/>
      <c r="AY1859" s="107" t="n"/>
      <c r="AZ1859" s="107" t="n"/>
      <c r="BA1859" s="107" t="n"/>
      <c r="BB1859" s="107" t="n"/>
      <c r="BC1859" s="107" t="n"/>
      <c r="BD1859" s="107" t="n"/>
      <c r="BE1859" s="107" t="n"/>
      <c r="BF1859" s="107" t="n"/>
      <c r="BG1859" s="107" t="n"/>
      <c r="BH1859" s="107" t="n"/>
      <c r="BI1859" s="107" t="n"/>
      <c r="BJ1859" s="107" t="n"/>
      <c r="BK1859" s="107" t="n"/>
      <c r="BL1859" s="107" t="n"/>
      <c r="BM1859" s="107" t="n"/>
      <c r="BN1859" s="107" t="n"/>
      <c r="BO1859" s="107" t="n"/>
      <c r="BP1859" s="107" t="n"/>
      <c r="BQ1859" s="107" t="n"/>
      <c r="BR1859" s="107" t="n"/>
      <c r="BS1859" s="107" t="n"/>
      <c r="BT1859" s="107" t="n"/>
      <c r="BU1859" s="107" t="n"/>
      <c r="BV1859" s="107" t="n"/>
      <c r="BW1859" s="107" t="n"/>
      <c r="BX1859" s="107" t="n"/>
      <c r="BY1859" s="107" t="n"/>
      <c r="BZ1859" s="107" t="n"/>
      <c r="CA1859" s="107" t="n"/>
      <c r="CB1859" s="107" t="n"/>
      <c r="CC1859" s="107" t="n"/>
      <c r="CD1859" s="107" t="n"/>
      <c r="CE1859" s="107" t="n"/>
      <c r="CF1859" s="107" t="n"/>
      <c r="CG1859" s="107" t="n"/>
      <c r="CH1859" s="107" t="n"/>
      <c r="CI1859" s="107" t="n"/>
      <c r="CJ1859" s="107" t="n"/>
      <c r="CK1859" s="107" t="n"/>
      <c r="CL1859" s="107" t="n"/>
      <c r="CM1859" s="107" t="n"/>
      <c r="CN1859" s="107" t="n"/>
      <c r="CO1859" s="107" t="n"/>
      <c r="CP1859" s="107" t="n"/>
      <c r="CQ1859" s="107" t="n"/>
      <c r="CR1859" s="107" t="n"/>
      <c r="CS1859" s="107" t="n"/>
      <c r="CT1859" s="107" t="n"/>
      <c r="CU1859" s="107" t="n"/>
      <c r="CV1859" s="107" t="n"/>
      <c r="CW1859" s="107" t="n"/>
      <c r="CX1859" s="107" t="n"/>
      <c r="CY1859" s="107" t="n"/>
      <c r="CZ1859" s="107" t="n"/>
    </row>
    <row r="1862">
      <c r="A1862" s="2">
        <f>IF($A1855="","","   projections")</f>
        <v/>
      </c>
      <c r="B1862" s="68">
        <f>IF($A1855="",0,COUNT($E1863:$CZ1863))</f>
        <v/>
      </c>
      <c r="C1862" s="69">
        <f>IF($B1862=0,0,MAX($E1863:$CZ1863))</f>
        <v/>
      </c>
      <c r="D1862" s="58">
        <f>_xll.BDS($A1855,'Field Check'!$C$42,"headers=y","startcol=1","endcol=3","dir=h","cols=21;rows=3")</f>
        <v/>
      </c>
      <c r="E1862" s="59" t="n">
        <v>46253</v>
      </c>
      <c r="F1862" s="59" t="n">
        <v>46435</v>
      </c>
      <c r="G1862" s="59" t="n">
        <v>46616</v>
      </c>
      <c r="H1862" s="59" t="n">
        <v>46798</v>
      </c>
      <c r="I1862" s="59" t="n">
        <v>46980</v>
      </c>
      <c r="J1862" s="59" t="n">
        <v>47162</v>
      </c>
      <c r="K1862" s="59" t="n">
        <v>47351</v>
      </c>
      <c r="L1862" s="59" t="n">
        <v>47533</v>
      </c>
      <c r="M1862" s="59" t="n">
        <v>47715</v>
      </c>
      <c r="N1862" s="59" t="n">
        <v>47897</v>
      </c>
      <c r="O1862" s="59" t="n">
        <v>48079</v>
      </c>
      <c r="P1862" s="59" t="n">
        <v>48261</v>
      </c>
      <c r="Q1862" s="59" t="n">
        <v>48443</v>
      </c>
      <c r="R1862" s="59" t="n">
        <v>48625</v>
      </c>
      <c r="S1862" s="59" t="n">
        <v>48807</v>
      </c>
      <c r="T1862" s="59" t="n">
        <v>48989</v>
      </c>
      <c r="U1862" s="59" t="n">
        <v>49171</v>
      </c>
      <c r="V1862" s="59" t="n">
        <v>49353</v>
      </c>
      <c r="W1862" s="59" t="n">
        <v>49542</v>
      </c>
      <c r="X1862" s="59" t="n">
        <v>49724</v>
      </c>
      <c r="Y1862" s="59" t="n"/>
      <c r="Z1862" s="59" t="n"/>
      <c r="AA1862" s="59" t="n"/>
      <c r="AB1862" s="59" t="n"/>
      <c r="AC1862" s="59" t="n"/>
      <c r="AD1862" s="59" t="n"/>
      <c r="AE1862" s="59" t="n"/>
      <c r="AF1862" s="59" t="n"/>
      <c r="AG1862" s="59" t="n"/>
      <c r="AH1862" s="59" t="n"/>
      <c r="AI1862" s="59" t="n"/>
      <c r="AJ1862" s="59" t="n"/>
      <c r="AK1862" s="59" t="n"/>
      <c r="AL1862" s="59" t="n"/>
      <c r="AM1862" s="59" t="n"/>
      <c r="AN1862" s="59" t="n"/>
      <c r="AO1862" s="59" t="n"/>
      <c r="AP1862" s="59" t="n"/>
      <c r="AQ1862" s="59" t="n"/>
      <c r="AR1862" s="59" t="n"/>
      <c r="AS1862" s="59" t="n"/>
      <c r="AT1862" s="59" t="n"/>
      <c r="AU1862" s="59" t="n"/>
      <c r="AV1862" s="59" t="n"/>
      <c r="AW1862" s="59" t="n"/>
      <c r="AX1862" s="59" t="n"/>
      <c r="AY1862" s="59" t="n"/>
      <c r="AZ1862" s="59" t="n"/>
      <c r="BA1862" s="59" t="n"/>
      <c r="BB1862" s="59" t="n"/>
      <c r="BC1862" s="59" t="n"/>
      <c r="BD1862" s="59" t="n"/>
      <c r="BE1862" s="59" t="n"/>
      <c r="BF1862" s="59" t="n"/>
      <c r="BG1862" s="59" t="n"/>
      <c r="BH1862" s="59" t="n"/>
      <c r="BI1862" s="59" t="n"/>
      <c r="BJ1862" s="59" t="n"/>
      <c r="BK1862" s="59" t="n"/>
      <c r="BL1862" s="59" t="n"/>
      <c r="BM1862" s="59" t="n"/>
      <c r="BN1862" s="59" t="n"/>
      <c r="BO1862" s="59" t="n"/>
      <c r="BP1862" s="59" t="n"/>
      <c r="BQ1862" s="59" t="n"/>
      <c r="BR1862" s="59" t="n"/>
      <c r="BS1862" s="59" t="n"/>
      <c r="BT1862" s="59" t="n"/>
      <c r="BU1862" s="59" t="n"/>
      <c r="BV1862" s="59" t="n"/>
      <c r="BW1862" s="59" t="n"/>
      <c r="BX1862" s="59" t="n"/>
      <c r="BY1862" s="59" t="n"/>
      <c r="BZ1862" s="59" t="n"/>
      <c r="CA1862" s="59" t="n"/>
      <c r="CB1862" s="59" t="n"/>
      <c r="CC1862" s="59" t="n"/>
      <c r="CD1862" s="59" t="n"/>
      <c r="CE1862" s="59" t="n"/>
      <c r="CF1862" s="59" t="n"/>
      <c r="CG1862" s="59" t="n"/>
      <c r="CH1862" s="59" t="n"/>
      <c r="CI1862" s="59" t="n"/>
      <c r="CJ1862" s="59" t="n"/>
      <c r="CK1862" s="59" t="n"/>
      <c r="CL1862" s="59" t="n"/>
      <c r="CM1862" s="59" t="n"/>
      <c r="CN1862" s="59" t="n"/>
      <c r="CO1862" s="59" t="n"/>
      <c r="CP1862" s="59" t="n"/>
      <c r="CQ1862" s="59" t="n"/>
      <c r="CR1862" s="59" t="n"/>
      <c r="CS1862" s="59" t="n"/>
      <c r="CT1862" s="59" t="n"/>
      <c r="CU1862" s="59" t="n"/>
      <c r="CV1862" s="59" t="n"/>
      <c r="CW1862" s="59" t="n"/>
      <c r="CX1862" s="59" t="n"/>
      <c r="CY1862" s="59" t="n"/>
      <c r="CZ1862" s="59" t="n"/>
    </row>
    <row r="1863">
      <c r="D1863" s="59" t="inlineStr">
        <is>
          <t>Ex-Date</t>
        </is>
      </c>
      <c r="E1863" s="59" t="n">
        <v>46293</v>
      </c>
      <c r="F1863" s="59" t="n">
        <v>46458</v>
      </c>
      <c r="G1863" s="59" t="n">
        <v>46654</v>
      </c>
      <c r="H1863" s="59" t="n">
        <v>46821</v>
      </c>
      <c r="I1863" s="59" t="n">
        <v>47018</v>
      </c>
      <c r="J1863" s="59" t="n">
        <v>47185</v>
      </c>
      <c r="K1863" s="59" t="n">
        <v>47389</v>
      </c>
      <c r="L1863" s="59" t="n">
        <v>47556</v>
      </c>
      <c r="M1863" s="59" t="n">
        <v>47753</v>
      </c>
      <c r="N1863" s="59" t="n">
        <v>47920</v>
      </c>
      <c r="O1863" s="59" t="n">
        <v>48117</v>
      </c>
      <c r="P1863" s="59" t="n">
        <v>48284</v>
      </c>
      <c r="Q1863" s="59" t="n">
        <v>48481</v>
      </c>
      <c r="R1863" s="59" t="n">
        <v>48648</v>
      </c>
      <c r="S1863" s="59" t="n">
        <v>48845</v>
      </c>
      <c r="T1863" s="59" t="n">
        <v>49012</v>
      </c>
      <c r="U1863" s="59" t="n">
        <v>49209</v>
      </c>
      <c r="V1863" s="59" t="n">
        <v>49376</v>
      </c>
      <c r="W1863" s="59" t="n">
        <v>49580</v>
      </c>
      <c r="X1863" s="59" t="n">
        <v>49747</v>
      </c>
      <c r="Y1863" s="59" t="n"/>
      <c r="Z1863" s="59" t="n"/>
      <c r="AA1863" s="59" t="n"/>
      <c r="AB1863" s="59" t="n"/>
      <c r="AC1863" s="59" t="n"/>
      <c r="AD1863" s="59" t="n"/>
      <c r="AE1863" s="59" t="n"/>
      <c r="AF1863" s="59" t="n"/>
      <c r="AG1863" s="59" t="n"/>
      <c r="AH1863" s="59" t="n"/>
      <c r="AI1863" s="59" t="n"/>
      <c r="AJ1863" s="59" t="n"/>
      <c r="AK1863" s="59" t="n"/>
      <c r="AL1863" s="59" t="n"/>
      <c r="AM1863" s="59" t="n"/>
      <c r="AN1863" s="59" t="n"/>
      <c r="AO1863" s="59" t="n"/>
      <c r="AP1863" s="59" t="n"/>
      <c r="AQ1863" s="59" t="n"/>
      <c r="AR1863" s="59" t="n"/>
      <c r="AS1863" s="59" t="n"/>
      <c r="AT1863" s="59" t="n"/>
      <c r="AU1863" s="59" t="n"/>
      <c r="AV1863" s="59" t="n"/>
      <c r="AW1863" s="59" t="n"/>
      <c r="AX1863" s="59" t="n"/>
      <c r="AY1863" s="59" t="n"/>
      <c r="AZ1863" s="59" t="n"/>
      <c r="BA1863" s="59" t="n"/>
      <c r="BB1863" s="59" t="n"/>
      <c r="BC1863" s="59" t="n"/>
      <c r="BD1863" s="59" t="n"/>
      <c r="BE1863" s="59" t="n"/>
      <c r="BF1863" s="59" t="n"/>
      <c r="BG1863" s="59" t="n"/>
      <c r="BH1863" s="59" t="n"/>
      <c r="BI1863" s="59" t="n"/>
      <c r="BJ1863" s="59" t="n"/>
      <c r="BK1863" s="59" t="n"/>
      <c r="BL1863" s="59" t="n"/>
      <c r="BM1863" s="59" t="n"/>
      <c r="BN1863" s="59" t="n"/>
      <c r="BO1863" s="59" t="n"/>
      <c r="BP1863" s="59" t="n"/>
      <c r="BQ1863" s="59" t="n"/>
      <c r="BR1863" s="59" t="n"/>
      <c r="BS1863" s="59" t="n"/>
      <c r="BT1863" s="59" t="n"/>
      <c r="BU1863" s="59" t="n"/>
      <c r="BV1863" s="59" t="n"/>
      <c r="BW1863" s="59" t="n"/>
      <c r="BX1863" s="59" t="n"/>
      <c r="BY1863" s="59" t="n"/>
      <c r="BZ1863" s="59" t="n"/>
      <c r="CA1863" s="59" t="n"/>
      <c r="CB1863" s="59" t="n"/>
      <c r="CC1863" s="59" t="n"/>
      <c r="CD1863" s="59" t="n"/>
      <c r="CE1863" s="59" t="n"/>
      <c r="CF1863" s="59" t="n"/>
      <c r="CG1863" s="59" t="n"/>
      <c r="CH1863" s="59" t="n"/>
      <c r="CI1863" s="59" t="n"/>
      <c r="CJ1863" s="59" t="n"/>
      <c r="CK1863" s="59" t="n"/>
      <c r="CL1863" s="59" t="n"/>
      <c r="CM1863" s="59" t="n"/>
      <c r="CN1863" s="59" t="n"/>
      <c r="CO1863" s="59" t="n"/>
      <c r="CP1863" s="59" t="n"/>
      <c r="CQ1863" s="59" t="n"/>
      <c r="CR1863" s="59" t="n"/>
      <c r="CS1863" s="59" t="n"/>
      <c r="CT1863" s="59" t="n"/>
      <c r="CU1863" s="59" t="n"/>
      <c r="CV1863" s="59" t="n"/>
      <c r="CW1863" s="59" t="n"/>
      <c r="CX1863" s="59" t="n"/>
      <c r="CY1863" s="59" t="n"/>
      <c r="CZ1863" s="59" t="n"/>
    </row>
    <row r="1864">
      <c r="D1864" s="107" t="inlineStr">
        <is>
          <t>Amount Per Share</t>
        </is>
      </c>
      <c r="E1864" s="107" t="n">
        <v>0.035</v>
      </c>
      <c r="F1864" s="107" t="n">
        <v>0.035</v>
      </c>
      <c r="G1864" s="107" t="n">
        <v>0.04</v>
      </c>
      <c r="H1864" s="107" t="n">
        <v>0.04</v>
      </c>
      <c r="I1864" s="107" t="n">
        <v>0.045</v>
      </c>
      <c r="J1864" s="107" t="n">
        <v>0.045</v>
      </c>
      <c r="K1864" s="107" t="n">
        <v>0.046</v>
      </c>
      <c r="L1864" s="107" t="n">
        <v>0.046</v>
      </c>
      <c r="M1864" s="107" t="n">
        <v>0.047</v>
      </c>
      <c r="N1864" s="107" t="n">
        <v>0.047</v>
      </c>
      <c r="O1864" s="107" t="n">
        <v>0.048</v>
      </c>
      <c r="P1864" s="107" t="n">
        <v>0.048</v>
      </c>
      <c r="Q1864" s="107" t="n">
        <v>0.049</v>
      </c>
      <c r="R1864" s="107" t="n">
        <v>0.049</v>
      </c>
      <c r="S1864" s="107" t="n">
        <v>0.05</v>
      </c>
      <c r="T1864" s="107" t="n">
        <v>0.05</v>
      </c>
      <c r="U1864" s="107" t="n">
        <v>0.051</v>
      </c>
      <c r="V1864" s="107" t="n">
        <v>0.051</v>
      </c>
      <c r="W1864" s="107" t="n">
        <v>0.052</v>
      </c>
      <c r="X1864" s="107" t="n">
        <v>0.052</v>
      </c>
      <c r="Y1864" s="107" t="n"/>
      <c r="Z1864" s="107" t="n"/>
      <c r="AA1864" s="107" t="n"/>
      <c r="AB1864" s="107" t="n"/>
      <c r="AC1864" s="107" t="n"/>
      <c r="AD1864" s="107" t="n"/>
      <c r="AE1864" s="107" t="n"/>
      <c r="AF1864" s="107" t="n"/>
      <c r="AG1864" s="107" t="n"/>
      <c r="AH1864" s="107" t="n"/>
      <c r="AI1864" s="107" t="n"/>
      <c r="AJ1864" s="107" t="n"/>
      <c r="AK1864" s="107" t="n"/>
      <c r="AL1864" s="107" t="n"/>
      <c r="AM1864" s="107" t="n"/>
      <c r="AN1864" s="107" t="n"/>
      <c r="AO1864" s="107" t="n"/>
      <c r="AP1864" s="107" t="n"/>
      <c r="AQ1864" s="107" t="n"/>
      <c r="AR1864" s="107" t="n"/>
      <c r="AS1864" s="107" t="n"/>
      <c r="AT1864" s="107" t="n"/>
      <c r="AU1864" s="107" t="n"/>
      <c r="AV1864" s="107" t="n"/>
      <c r="AW1864" s="107" t="n"/>
      <c r="AX1864" s="107" t="n"/>
      <c r="AY1864" s="107" t="n"/>
      <c r="AZ1864" s="107" t="n"/>
      <c r="BA1864" s="107" t="n"/>
      <c r="BB1864" s="107" t="n"/>
      <c r="BC1864" s="107" t="n"/>
      <c r="BD1864" s="107" t="n"/>
      <c r="BE1864" s="107" t="n"/>
      <c r="BF1864" s="107" t="n"/>
      <c r="BG1864" s="107" t="n"/>
      <c r="BH1864" s="107" t="n"/>
      <c r="BI1864" s="107" t="n"/>
      <c r="BJ1864" s="107" t="n"/>
      <c r="BK1864" s="107" t="n"/>
      <c r="BL1864" s="107" t="n"/>
      <c r="BM1864" s="107" t="n"/>
      <c r="BN1864" s="107" t="n"/>
      <c r="BO1864" s="107" t="n"/>
      <c r="BP1864" s="107" t="n"/>
      <c r="BQ1864" s="107" t="n"/>
      <c r="BR1864" s="107" t="n"/>
      <c r="BS1864" s="107" t="n"/>
      <c r="BT1864" s="107" t="n"/>
      <c r="BU1864" s="107" t="n"/>
      <c r="BV1864" s="107" t="n"/>
      <c r="BW1864" s="107" t="n"/>
      <c r="BX1864" s="107" t="n"/>
      <c r="BY1864" s="107" t="n"/>
      <c r="BZ1864" s="107" t="n"/>
      <c r="CA1864" s="107" t="n"/>
      <c r="CB1864" s="107" t="n"/>
      <c r="CC1864" s="107" t="n"/>
      <c r="CD1864" s="107" t="n"/>
      <c r="CE1864" s="107" t="n"/>
      <c r="CF1864" s="107" t="n"/>
      <c r="CG1864" s="107" t="n"/>
      <c r="CH1864" s="107" t="n"/>
      <c r="CI1864" s="107" t="n"/>
      <c r="CJ1864" s="107" t="n"/>
      <c r="CK1864" s="107" t="n"/>
      <c r="CL1864" s="107" t="n"/>
      <c r="CM1864" s="107" t="n"/>
      <c r="CN1864" s="107" t="n"/>
      <c r="CO1864" s="107" t="n"/>
      <c r="CP1864" s="107" t="n"/>
      <c r="CQ1864" s="107" t="n"/>
      <c r="CR1864" s="107" t="n"/>
      <c r="CS1864" s="107" t="n"/>
      <c r="CT1864" s="107" t="n"/>
      <c r="CU1864" s="107" t="n"/>
      <c r="CV1864" s="107" t="n"/>
      <c r="CW1864" s="107" t="n"/>
      <c r="CX1864" s="107" t="n"/>
      <c r="CY1864" s="107" t="n"/>
      <c r="CZ1864" s="107" t="n"/>
    </row>
    <row r="1866">
      <c r="A1866" s="126">
        <f>IF('AS51'!$C$175="","",'AS51'!$C$175)</f>
        <v/>
      </c>
      <c r="B1866" s="68">
        <f>IF($A1866="",0,COUNT($E1867:$CZ1867))</f>
        <v/>
      </c>
      <c r="C1866" s="69">
        <f>IF($B1866=0,0,MAX($E1867:$CZ1867))</f>
        <v/>
      </c>
      <c r="D1866" s="58">
        <f>_xll.BDS($A1866,'Field Check'!$C$44,"headers=y","startcol=1","endcol=7","dir=h","DVD_START_DT",'Field Check'!$C$59,"DVD_END_DT",'Field Check'!$D$59)</f>
        <v/>
      </c>
      <c r="E1866" s="59" t="n"/>
      <c r="F1866" s="59" t="n"/>
      <c r="G1866" s="59" t="n"/>
      <c r="H1866" s="59" t="n"/>
      <c r="I1866" s="59" t="n"/>
      <c r="J1866" s="59" t="n"/>
      <c r="K1866" s="59" t="n"/>
      <c r="L1866" s="59" t="n"/>
      <c r="M1866" s="59" t="n"/>
      <c r="N1866" s="59" t="n"/>
      <c r="O1866" s="59" t="n"/>
      <c r="P1866" s="59" t="n"/>
      <c r="Q1866" s="59" t="n"/>
      <c r="R1866" s="59" t="n"/>
      <c r="S1866" s="59" t="n"/>
      <c r="T1866" s="59" t="n"/>
      <c r="U1866" s="59" t="n"/>
      <c r="V1866" s="59" t="n"/>
      <c r="W1866" s="59" t="n"/>
      <c r="X1866" s="59" t="n"/>
      <c r="Y1866" s="59" t="n"/>
      <c r="Z1866" s="59" t="n"/>
      <c r="AA1866" s="59" t="n"/>
      <c r="AB1866" s="59" t="n"/>
      <c r="AC1866" s="59" t="n"/>
      <c r="AD1866" s="59" t="n"/>
      <c r="AE1866" s="59" t="n"/>
      <c r="AF1866" s="59" t="n"/>
      <c r="AG1866" s="59" t="n"/>
      <c r="AH1866" s="59" t="n"/>
      <c r="AI1866" s="59" t="n"/>
      <c r="AJ1866" s="59" t="n"/>
      <c r="AK1866" s="59" t="n"/>
      <c r="AL1866" s="59" t="n"/>
      <c r="AM1866" s="59" t="n"/>
      <c r="AN1866" s="59" t="n"/>
      <c r="AO1866" s="59" t="n"/>
      <c r="AP1866" s="59" t="n"/>
      <c r="AQ1866" s="59" t="n"/>
      <c r="AR1866" s="59" t="n"/>
      <c r="AS1866" s="59" t="n"/>
      <c r="AT1866" s="59" t="n"/>
      <c r="AU1866" s="59" t="n"/>
      <c r="AV1866" s="59" t="n"/>
      <c r="AW1866" s="59" t="n"/>
      <c r="AX1866" s="59" t="n"/>
      <c r="AY1866" s="59" t="n"/>
      <c r="AZ1866" s="59" t="n"/>
      <c r="BA1866" s="59" t="n"/>
      <c r="BB1866" s="59" t="n"/>
      <c r="BC1866" s="59" t="n"/>
      <c r="BD1866" s="59" t="n"/>
      <c r="BE1866" s="59" t="n"/>
      <c r="BF1866" s="59" t="n"/>
      <c r="BG1866" s="59" t="n"/>
      <c r="BH1866" s="59" t="n"/>
      <c r="BI1866" s="59" t="n"/>
      <c r="BJ1866" s="59" t="n"/>
      <c r="BK1866" s="59" t="n"/>
      <c r="BL1866" s="59" t="n"/>
      <c r="BM1866" s="59" t="n"/>
      <c r="BN1866" s="59" t="n"/>
      <c r="BO1866" s="59" t="n"/>
      <c r="BP1866" s="59" t="n"/>
      <c r="BQ1866" s="59" t="n"/>
      <c r="BR1866" s="59" t="n"/>
      <c r="BS1866" s="59" t="n"/>
      <c r="BT1866" s="59" t="n"/>
      <c r="BU1866" s="59" t="n"/>
      <c r="BV1866" s="59" t="n"/>
      <c r="BW1866" s="59" t="n"/>
      <c r="BX1866" s="59" t="n"/>
      <c r="BY1866" s="59" t="n"/>
      <c r="BZ1866" s="59" t="n"/>
      <c r="CA1866" s="59" t="n"/>
      <c r="CB1866" s="59" t="n"/>
      <c r="CC1866" s="59" t="n"/>
      <c r="CD1866" s="59" t="n"/>
      <c r="CE1866" s="59" t="n"/>
      <c r="CF1866" s="59" t="n"/>
      <c r="CG1866" s="59" t="n"/>
      <c r="CH1866" s="59" t="n"/>
      <c r="CI1866" s="59" t="n"/>
      <c r="CJ1866" s="59" t="n"/>
      <c r="CK1866" s="59" t="n"/>
      <c r="CL1866" s="59" t="n"/>
      <c r="CM1866" s="59" t="n"/>
      <c r="CN1866" s="59" t="n"/>
      <c r="CO1866" s="59" t="n"/>
      <c r="CP1866" s="59" t="n"/>
      <c r="CQ1866" s="59" t="n"/>
      <c r="CR1866" s="59" t="n"/>
      <c r="CS1866" s="59" t="n"/>
      <c r="CT1866" s="59" t="n"/>
      <c r="CU1866" s="59" t="n"/>
      <c r="CV1866" s="59" t="n"/>
      <c r="CW1866" s="59" t="n"/>
      <c r="CX1866" s="59" t="n"/>
      <c r="CY1866" s="59" t="n"/>
      <c r="CZ1866" s="59" t="n"/>
    </row>
    <row r="1867">
      <c r="D1867" s="59" t="n"/>
      <c r="E1867" s="59" t="n"/>
      <c r="F1867" s="59" t="n"/>
      <c r="G1867" s="59" t="n"/>
      <c r="H1867" s="59" t="n"/>
      <c r="I1867" s="59" t="n"/>
      <c r="J1867" s="59" t="n"/>
      <c r="K1867" s="59" t="n"/>
      <c r="L1867" s="59" t="n"/>
      <c r="M1867" s="59" t="n"/>
      <c r="N1867" s="59" t="n"/>
      <c r="O1867" s="59" t="n"/>
      <c r="P1867" s="59" t="n"/>
      <c r="Q1867" s="59" t="n"/>
      <c r="R1867" s="59" t="n"/>
      <c r="S1867" s="59" t="n"/>
      <c r="T1867" s="59" t="n"/>
      <c r="U1867" s="59" t="n"/>
      <c r="V1867" s="59" t="n"/>
      <c r="W1867" s="59" t="n"/>
      <c r="X1867" s="59" t="n"/>
      <c r="Y1867" s="59" t="n"/>
      <c r="Z1867" s="59" t="n"/>
      <c r="AA1867" s="59" t="n"/>
      <c r="AB1867" s="59" t="n"/>
      <c r="AC1867" s="59" t="n"/>
      <c r="AD1867" s="59" t="n"/>
      <c r="AE1867" s="59" t="n"/>
      <c r="AF1867" s="59" t="n"/>
      <c r="AG1867" s="59" t="n"/>
      <c r="AH1867" s="59" t="n"/>
      <c r="AI1867" s="59" t="n"/>
      <c r="AJ1867" s="59" t="n"/>
      <c r="AK1867" s="59" t="n"/>
      <c r="AL1867" s="59" t="n"/>
      <c r="AM1867" s="59" t="n"/>
      <c r="AN1867" s="59" t="n"/>
      <c r="AO1867" s="59" t="n"/>
      <c r="AP1867" s="59" t="n"/>
      <c r="AQ1867" s="59" t="n"/>
      <c r="AR1867" s="59" t="n"/>
      <c r="AS1867" s="59" t="n"/>
      <c r="AT1867" s="59" t="n"/>
      <c r="AU1867" s="59" t="n"/>
      <c r="AV1867" s="59" t="n"/>
      <c r="AW1867" s="59" t="n"/>
      <c r="AX1867" s="59" t="n"/>
      <c r="AY1867" s="59" t="n"/>
      <c r="AZ1867" s="59" t="n"/>
      <c r="BA1867" s="59" t="n"/>
      <c r="BB1867" s="59" t="n"/>
      <c r="BC1867" s="59" t="n"/>
      <c r="BD1867" s="59" t="n"/>
      <c r="BE1867" s="59" t="n"/>
      <c r="BF1867" s="59" t="n"/>
      <c r="BG1867" s="59" t="n"/>
      <c r="BH1867" s="59" t="n"/>
      <c r="BI1867" s="59" t="n"/>
      <c r="BJ1867" s="59" t="n"/>
      <c r="BK1867" s="59" t="n"/>
      <c r="BL1867" s="59" t="n"/>
      <c r="BM1867" s="59" t="n"/>
      <c r="BN1867" s="59" t="n"/>
      <c r="BO1867" s="59" t="n"/>
      <c r="BP1867" s="59" t="n"/>
      <c r="BQ1867" s="59" t="n"/>
      <c r="BR1867" s="59" t="n"/>
      <c r="BS1867" s="59" t="n"/>
      <c r="BT1867" s="59" t="n"/>
      <c r="BU1867" s="59" t="n"/>
      <c r="BV1867" s="59" t="n"/>
      <c r="BW1867" s="59" t="n"/>
      <c r="BX1867" s="59" t="n"/>
      <c r="BY1867" s="59" t="n"/>
      <c r="BZ1867" s="59" t="n"/>
      <c r="CA1867" s="59" t="n"/>
      <c r="CB1867" s="59" t="n"/>
      <c r="CC1867" s="59" t="n"/>
      <c r="CD1867" s="59" t="n"/>
      <c r="CE1867" s="59" t="n"/>
      <c r="CF1867" s="59" t="n"/>
      <c r="CG1867" s="59" t="n"/>
      <c r="CH1867" s="59" t="n"/>
      <c r="CI1867" s="59" t="n"/>
      <c r="CJ1867" s="59" t="n"/>
      <c r="CK1867" s="59" t="n"/>
      <c r="CL1867" s="59" t="n"/>
      <c r="CM1867" s="59" t="n"/>
      <c r="CN1867" s="59" t="n"/>
      <c r="CO1867" s="59" t="n"/>
      <c r="CP1867" s="59" t="n"/>
      <c r="CQ1867" s="59" t="n"/>
      <c r="CR1867" s="59" t="n"/>
      <c r="CS1867" s="59" t="n"/>
      <c r="CT1867" s="59" t="n"/>
      <c r="CU1867" s="59" t="n"/>
      <c r="CV1867" s="59" t="n"/>
      <c r="CW1867" s="59" t="n"/>
      <c r="CX1867" s="59" t="n"/>
      <c r="CY1867" s="59" t="n"/>
      <c r="CZ1867" s="59" t="n"/>
    </row>
    <row r="1868">
      <c r="D1868" s="59" t="n"/>
      <c r="E1868" s="59" t="n"/>
      <c r="F1868" s="59" t="n"/>
      <c r="G1868" s="59" t="n"/>
      <c r="H1868" s="59" t="n"/>
      <c r="I1868" s="59" t="n"/>
      <c r="J1868" s="59" t="n"/>
      <c r="K1868" s="59" t="n"/>
      <c r="L1868" s="59" t="n"/>
      <c r="M1868" s="59" t="n"/>
      <c r="N1868" s="59" t="n"/>
      <c r="O1868" s="59" t="n"/>
      <c r="P1868" s="59" t="n"/>
      <c r="Q1868" s="59" t="n"/>
      <c r="R1868" s="59" t="n"/>
      <c r="S1868" s="59" t="n"/>
      <c r="T1868" s="59" t="n"/>
      <c r="U1868" s="59" t="n"/>
      <c r="V1868" s="59" t="n"/>
      <c r="W1868" s="59" t="n"/>
      <c r="X1868" s="59" t="n"/>
      <c r="Y1868" s="59" t="n"/>
      <c r="Z1868" s="59" t="n"/>
      <c r="AA1868" s="59" t="n"/>
      <c r="AB1868" s="59" t="n"/>
      <c r="AC1868" s="59" t="n"/>
      <c r="AD1868" s="59" t="n"/>
      <c r="AE1868" s="59" t="n"/>
      <c r="AF1868" s="59" t="n"/>
      <c r="AG1868" s="59" t="n"/>
      <c r="AH1868" s="59" t="n"/>
      <c r="AI1868" s="59" t="n"/>
      <c r="AJ1868" s="59" t="n"/>
      <c r="AK1868" s="59" t="n"/>
      <c r="AL1868" s="59" t="n"/>
      <c r="AM1868" s="59" t="n"/>
      <c r="AN1868" s="59" t="n"/>
      <c r="AO1868" s="59" t="n"/>
      <c r="AP1868" s="59" t="n"/>
      <c r="AQ1868" s="59" t="n"/>
      <c r="AR1868" s="59" t="n"/>
      <c r="AS1868" s="59" t="n"/>
      <c r="AT1868" s="59" t="n"/>
      <c r="AU1868" s="59" t="n"/>
      <c r="AV1868" s="59" t="n"/>
      <c r="AW1868" s="59" t="n"/>
      <c r="AX1868" s="59" t="n"/>
      <c r="AY1868" s="59" t="n"/>
      <c r="AZ1868" s="59" t="n"/>
      <c r="BA1868" s="59" t="n"/>
      <c r="BB1868" s="59" t="n"/>
      <c r="BC1868" s="59" t="n"/>
      <c r="BD1868" s="59" t="n"/>
      <c r="BE1868" s="59" t="n"/>
      <c r="BF1868" s="59" t="n"/>
      <c r="BG1868" s="59" t="n"/>
      <c r="BH1868" s="59" t="n"/>
      <c r="BI1868" s="59" t="n"/>
      <c r="BJ1868" s="59" t="n"/>
      <c r="BK1868" s="59" t="n"/>
      <c r="BL1868" s="59" t="n"/>
      <c r="BM1868" s="59" t="n"/>
      <c r="BN1868" s="59" t="n"/>
      <c r="BO1868" s="59" t="n"/>
      <c r="BP1868" s="59" t="n"/>
      <c r="BQ1868" s="59" t="n"/>
      <c r="BR1868" s="59" t="n"/>
      <c r="BS1868" s="59" t="n"/>
      <c r="BT1868" s="59" t="n"/>
      <c r="BU1868" s="59" t="n"/>
      <c r="BV1868" s="59" t="n"/>
      <c r="BW1868" s="59" t="n"/>
      <c r="BX1868" s="59" t="n"/>
      <c r="BY1868" s="59" t="n"/>
      <c r="BZ1868" s="59" t="n"/>
      <c r="CA1868" s="59" t="n"/>
      <c r="CB1868" s="59" t="n"/>
      <c r="CC1868" s="59" t="n"/>
      <c r="CD1868" s="59" t="n"/>
      <c r="CE1868" s="59" t="n"/>
      <c r="CF1868" s="59" t="n"/>
      <c r="CG1868" s="59" t="n"/>
      <c r="CH1868" s="59" t="n"/>
      <c r="CI1868" s="59" t="n"/>
      <c r="CJ1868" s="59" t="n"/>
      <c r="CK1868" s="59" t="n"/>
      <c r="CL1868" s="59" t="n"/>
      <c r="CM1868" s="59" t="n"/>
      <c r="CN1868" s="59" t="n"/>
      <c r="CO1868" s="59" t="n"/>
      <c r="CP1868" s="59" t="n"/>
      <c r="CQ1868" s="59" t="n"/>
      <c r="CR1868" s="59" t="n"/>
      <c r="CS1868" s="59" t="n"/>
      <c r="CT1868" s="59" t="n"/>
      <c r="CU1868" s="59" t="n"/>
      <c r="CV1868" s="59" t="n"/>
      <c r="CW1868" s="59" t="n"/>
      <c r="CX1868" s="59" t="n"/>
      <c r="CY1868" s="59" t="n"/>
      <c r="CZ1868" s="59" t="n"/>
    </row>
    <row r="1869">
      <c r="D1869" s="59" t="n"/>
      <c r="E1869" s="59" t="n"/>
      <c r="F1869" s="59" t="n"/>
      <c r="G1869" s="59" t="n"/>
      <c r="H1869" s="59" t="n"/>
      <c r="I1869" s="59" t="n"/>
      <c r="J1869" s="59" t="n"/>
      <c r="K1869" s="59" t="n"/>
      <c r="L1869" s="59" t="n"/>
      <c r="M1869" s="59" t="n"/>
      <c r="N1869" s="59" t="n"/>
      <c r="O1869" s="59" t="n"/>
      <c r="P1869" s="59" t="n"/>
      <c r="Q1869" s="59" t="n"/>
      <c r="R1869" s="59" t="n"/>
      <c r="S1869" s="59" t="n"/>
      <c r="T1869" s="59" t="n"/>
      <c r="U1869" s="59" t="n"/>
      <c r="V1869" s="59" t="n"/>
      <c r="W1869" s="59" t="n"/>
      <c r="X1869" s="59" t="n"/>
      <c r="Y1869" s="59" t="n"/>
      <c r="Z1869" s="59" t="n"/>
      <c r="AA1869" s="59" t="n"/>
      <c r="AB1869" s="59" t="n"/>
      <c r="AC1869" s="59" t="n"/>
      <c r="AD1869" s="59" t="n"/>
      <c r="AE1869" s="59" t="n"/>
      <c r="AF1869" s="59" t="n"/>
      <c r="AG1869" s="59" t="n"/>
      <c r="AH1869" s="59" t="n"/>
      <c r="AI1869" s="59" t="n"/>
      <c r="AJ1869" s="59" t="n"/>
      <c r="AK1869" s="59" t="n"/>
      <c r="AL1869" s="59" t="n"/>
      <c r="AM1869" s="59" t="n"/>
      <c r="AN1869" s="59" t="n"/>
      <c r="AO1869" s="59" t="n"/>
      <c r="AP1869" s="59" t="n"/>
      <c r="AQ1869" s="59" t="n"/>
      <c r="AR1869" s="59" t="n"/>
      <c r="AS1869" s="59" t="n"/>
      <c r="AT1869" s="59" t="n"/>
      <c r="AU1869" s="59" t="n"/>
      <c r="AV1869" s="59" t="n"/>
      <c r="AW1869" s="59" t="n"/>
      <c r="AX1869" s="59" t="n"/>
      <c r="AY1869" s="59" t="n"/>
      <c r="AZ1869" s="59" t="n"/>
      <c r="BA1869" s="59" t="n"/>
      <c r="BB1869" s="59" t="n"/>
      <c r="BC1869" s="59" t="n"/>
      <c r="BD1869" s="59" t="n"/>
      <c r="BE1869" s="59" t="n"/>
      <c r="BF1869" s="59" t="n"/>
      <c r="BG1869" s="59" t="n"/>
      <c r="BH1869" s="59" t="n"/>
      <c r="BI1869" s="59" t="n"/>
      <c r="BJ1869" s="59" t="n"/>
      <c r="BK1869" s="59" t="n"/>
      <c r="BL1869" s="59" t="n"/>
      <c r="BM1869" s="59" t="n"/>
      <c r="BN1869" s="59" t="n"/>
      <c r="BO1869" s="59" t="n"/>
      <c r="BP1869" s="59" t="n"/>
      <c r="BQ1869" s="59" t="n"/>
      <c r="BR1869" s="59" t="n"/>
      <c r="BS1869" s="59" t="n"/>
      <c r="BT1869" s="59" t="n"/>
      <c r="BU1869" s="59" t="n"/>
      <c r="BV1869" s="59" t="n"/>
      <c r="BW1869" s="59" t="n"/>
      <c r="BX1869" s="59" t="n"/>
      <c r="BY1869" s="59" t="n"/>
      <c r="BZ1869" s="59" t="n"/>
      <c r="CA1869" s="59" t="n"/>
      <c r="CB1869" s="59" t="n"/>
      <c r="CC1869" s="59" t="n"/>
      <c r="CD1869" s="59" t="n"/>
      <c r="CE1869" s="59" t="n"/>
      <c r="CF1869" s="59" t="n"/>
      <c r="CG1869" s="59" t="n"/>
      <c r="CH1869" s="59" t="n"/>
      <c r="CI1869" s="59" t="n"/>
      <c r="CJ1869" s="59" t="n"/>
      <c r="CK1869" s="59" t="n"/>
      <c r="CL1869" s="59" t="n"/>
      <c r="CM1869" s="59" t="n"/>
      <c r="CN1869" s="59" t="n"/>
      <c r="CO1869" s="59" t="n"/>
      <c r="CP1869" s="59" t="n"/>
      <c r="CQ1869" s="59" t="n"/>
      <c r="CR1869" s="59" t="n"/>
      <c r="CS1869" s="59" t="n"/>
      <c r="CT1869" s="59" t="n"/>
      <c r="CU1869" s="59" t="n"/>
      <c r="CV1869" s="59" t="n"/>
      <c r="CW1869" s="59" t="n"/>
      <c r="CX1869" s="59" t="n"/>
      <c r="CY1869" s="59" t="n"/>
      <c r="CZ1869" s="59" t="n"/>
    </row>
    <row r="1870">
      <c r="D1870" s="107" t="n"/>
      <c r="E1870" s="107" t="n"/>
      <c r="F1870" s="107" t="n"/>
      <c r="G1870" s="107" t="n"/>
      <c r="H1870" s="107" t="n"/>
      <c r="I1870" s="107" t="n"/>
      <c r="J1870" s="107" t="n"/>
      <c r="K1870" s="107" t="n"/>
      <c r="L1870" s="107" t="n"/>
      <c r="M1870" s="107" t="n"/>
      <c r="N1870" s="107" t="n"/>
      <c r="O1870" s="107" t="n"/>
      <c r="P1870" s="107" t="n"/>
      <c r="Q1870" s="107" t="n"/>
      <c r="R1870" s="107" t="n"/>
      <c r="S1870" s="107" t="n"/>
      <c r="T1870" s="107" t="n"/>
      <c r="U1870" s="107" t="n"/>
      <c r="V1870" s="107" t="n"/>
      <c r="W1870" s="107" t="n"/>
      <c r="X1870" s="107" t="n"/>
      <c r="Y1870" s="107" t="n"/>
      <c r="Z1870" s="107" t="n"/>
      <c r="AA1870" s="107" t="n"/>
      <c r="AB1870" s="107" t="n"/>
      <c r="AC1870" s="107" t="n"/>
      <c r="AD1870" s="107" t="n"/>
      <c r="AE1870" s="107" t="n"/>
      <c r="AF1870" s="107" t="n"/>
      <c r="AG1870" s="107" t="n"/>
      <c r="AH1870" s="107" t="n"/>
      <c r="AI1870" s="107" t="n"/>
      <c r="AJ1870" s="107" t="n"/>
      <c r="AK1870" s="107" t="n"/>
      <c r="AL1870" s="107" t="n"/>
      <c r="AM1870" s="107" t="n"/>
      <c r="AN1870" s="107" t="n"/>
      <c r="AO1870" s="107" t="n"/>
      <c r="AP1870" s="107" t="n"/>
      <c r="AQ1870" s="107" t="n"/>
      <c r="AR1870" s="107" t="n"/>
      <c r="AS1870" s="107" t="n"/>
      <c r="AT1870" s="107" t="n"/>
      <c r="AU1870" s="107" t="n"/>
      <c r="AV1870" s="107" t="n"/>
      <c r="AW1870" s="107" t="n"/>
      <c r="AX1870" s="107" t="n"/>
      <c r="AY1870" s="107" t="n"/>
      <c r="AZ1870" s="107" t="n"/>
      <c r="BA1870" s="107" t="n"/>
      <c r="BB1870" s="107" t="n"/>
      <c r="BC1870" s="107" t="n"/>
      <c r="BD1870" s="107" t="n"/>
      <c r="BE1870" s="107" t="n"/>
      <c r="BF1870" s="107" t="n"/>
      <c r="BG1870" s="107" t="n"/>
      <c r="BH1870" s="107" t="n"/>
      <c r="BI1870" s="107" t="n"/>
      <c r="BJ1870" s="107" t="n"/>
      <c r="BK1870" s="107" t="n"/>
      <c r="BL1870" s="107" t="n"/>
      <c r="BM1870" s="107" t="n"/>
      <c r="BN1870" s="107" t="n"/>
      <c r="BO1870" s="107" t="n"/>
      <c r="BP1870" s="107" t="n"/>
      <c r="BQ1870" s="107" t="n"/>
      <c r="BR1870" s="107" t="n"/>
      <c r="BS1870" s="107" t="n"/>
      <c r="BT1870" s="107" t="n"/>
      <c r="BU1870" s="107" t="n"/>
      <c r="BV1870" s="107" t="n"/>
      <c r="BW1870" s="107" t="n"/>
      <c r="BX1870" s="107" t="n"/>
      <c r="BY1870" s="107" t="n"/>
      <c r="BZ1870" s="107" t="n"/>
      <c r="CA1870" s="107" t="n"/>
      <c r="CB1870" s="107" t="n"/>
      <c r="CC1870" s="107" t="n"/>
      <c r="CD1870" s="107" t="n"/>
      <c r="CE1870" s="107" t="n"/>
      <c r="CF1870" s="107" t="n"/>
      <c r="CG1870" s="107" t="n"/>
      <c r="CH1870" s="107" t="n"/>
      <c r="CI1870" s="107" t="n"/>
      <c r="CJ1870" s="107" t="n"/>
      <c r="CK1870" s="107" t="n"/>
      <c r="CL1870" s="107" t="n"/>
      <c r="CM1870" s="107" t="n"/>
      <c r="CN1870" s="107" t="n"/>
      <c r="CO1870" s="107" t="n"/>
      <c r="CP1870" s="107" t="n"/>
      <c r="CQ1870" s="107" t="n"/>
      <c r="CR1870" s="107" t="n"/>
      <c r="CS1870" s="107" t="n"/>
      <c r="CT1870" s="107" t="n"/>
      <c r="CU1870" s="107" t="n"/>
      <c r="CV1870" s="107" t="n"/>
      <c r="CW1870" s="107" t="n"/>
      <c r="CX1870" s="107" t="n"/>
      <c r="CY1870" s="107" t="n"/>
      <c r="CZ1870" s="107" t="n"/>
    </row>
    <row r="1873">
      <c r="A1873" s="2">
        <f>IF($A1866="","","   projections")</f>
        <v/>
      </c>
      <c r="B1873" s="68">
        <f>IF($A1866="",0,COUNT($E1874:$CZ1874))</f>
        <v/>
      </c>
      <c r="C1873" s="69">
        <f>IF($B1873=0,0,MAX($E1874:$CZ1874))</f>
        <v/>
      </c>
      <c r="D1873" s="58">
        <f>_xll.BDS($A1866,'Field Check'!$C$42,"headers=y","startcol=1","endcol=3","dir=h","cols=19;rows=3")</f>
        <v/>
      </c>
      <c r="E1873" s="59" t="n">
        <v>46253</v>
      </c>
      <c r="F1873" s="59" t="n">
        <v>46435</v>
      </c>
      <c r="G1873" s="59" t="n">
        <v>46618</v>
      </c>
      <c r="H1873" s="59" t="n">
        <v>46806</v>
      </c>
      <c r="I1873" s="59" t="n">
        <v>46989</v>
      </c>
      <c r="J1873" s="59" t="n">
        <v>47170</v>
      </c>
      <c r="K1873" s="59" t="n">
        <v>47353</v>
      </c>
      <c r="L1873" s="59" t="n">
        <v>47534</v>
      </c>
      <c r="M1873" s="59" t="n">
        <v>47717</v>
      </c>
      <c r="N1873" s="59" t="n">
        <v>47898</v>
      </c>
      <c r="O1873" s="59" t="n">
        <v>48081</v>
      </c>
      <c r="P1873" s="59" t="n">
        <v>48262</v>
      </c>
      <c r="Q1873" s="59" t="n">
        <v>48445</v>
      </c>
      <c r="R1873" s="59" t="n">
        <v>48633</v>
      </c>
      <c r="S1873" s="59" t="n">
        <v>48809</v>
      </c>
      <c r="T1873" s="59" t="n">
        <v>48997</v>
      </c>
      <c r="U1873" s="59" t="n">
        <v>49173</v>
      </c>
      <c r="V1873" s="59" t="n">
        <v>49361</v>
      </c>
      <c r="W1873" s="59" t="n"/>
      <c r="X1873" s="59" t="n"/>
      <c r="Y1873" s="59" t="n"/>
      <c r="Z1873" s="59" t="n"/>
      <c r="AA1873" s="59" t="n"/>
      <c r="AB1873" s="59" t="n"/>
      <c r="AC1873" s="59" t="n"/>
      <c r="AD1873" s="59" t="n"/>
      <c r="AE1873" s="59" t="n"/>
      <c r="AF1873" s="59" t="n"/>
      <c r="AG1873" s="59" t="n"/>
      <c r="AH1873" s="59" t="n"/>
      <c r="AI1873" s="59" t="n"/>
      <c r="AJ1873" s="59" t="n"/>
      <c r="AK1873" s="59" t="n"/>
      <c r="AL1873" s="59" t="n"/>
      <c r="AM1873" s="59" t="n"/>
      <c r="AN1873" s="59" t="n"/>
      <c r="AO1873" s="59" t="n"/>
      <c r="AP1873" s="59" t="n"/>
      <c r="AQ1873" s="59" t="n"/>
      <c r="AR1873" s="59" t="n"/>
      <c r="AS1873" s="59" t="n"/>
      <c r="AT1873" s="59" t="n"/>
      <c r="AU1873" s="59" t="n"/>
      <c r="AV1873" s="59" t="n"/>
      <c r="AW1873" s="59" t="n"/>
      <c r="AX1873" s="59" t="n"/>
      <c r="AY1873" s="59" t="n"/>
      <c r="AZ1873" s="59" t="n"/>
      <c r="BA1873" s="59" t="n"/>
      <c r="BB1873" s="59" t="n"/>
      <c r="BC1873" s="59" t="n"/>
      <c r="BD1873" s="59" t="n"/>
      <c r="BE1873" s="59" t="n"/>
      <c r="BF1873" s="59" t="n"/>
      <c r="BG1873" s="59" t="n"/>
      <c r="BH1873" s="59" t="n"/>
      <c r="BI1873" s="59" t="n"/>
      <c r="BJ1873" s="59" t="n"/>
      <c r="BK1873" s="59" t="n"/>
      <c r="BL1873" s="59" t="n"/>
      <c r="BM1873" s="59" t="n"/>
      <c r="BN1873" s="59" t="n"/>
      <c r="BO1873" s="59" t="n"/>
      <c r="BP1873" s="59" t="n"/>
      <c r="BQ1873" s="59" t="n"/>
      <c r="BR1873" s="59" t="n"/>
      <c r="BS1873" s="59" t="n"/>
      <c r="BT1873" s="59" t="n"/>
      <c r="BU1873" s="59" t="n"/>
      <c r="BV1873" s="59" t="n"/>
      <c r="BW1873" s="59" t="n"/>
      <c r="BX1873" s="59" t="n"/>
      <c r="BY1873" s="59" t="n"/>
      <c r="BZ1873" s="59" t="n"/>
      <c r="CA1873" s="59" t="n"/>
      <c r="CB1873" s="59" t="n"/>
      <c r="CC1873" s="59" t="n"/>
      <c r="CD1873" s="59" t="n"/>
      <c r="CE1873" s="59" t="n"/>
      <c r="CF1873" s="59" t="n"/>
      <c r="CG1873" s="59" t="n"/>
      <c r="CH1873" s="59" t="n"/>
      <c r="CI1873" s="59" t="n"/>
      <c r="CJ1873" s="59" t="n"/>
      <c r="CK1873" s="59" t="n"/>
      <c r="CL1873" s="59" t="n"/>
      <c r="CM1873" s="59" t="n"/>
      <c r="CN1873" s="59" t="n"/>
      <c r="CO1873" s="59" t="n"/>
      <c r="CP1873" s="59" t="n"/>
      <c r="CQ1873" s="59" t="n"/>
      <c r="CR1873" s="59" t="n"/>
      <c r="CS1873" s="59" t="n"/>
      <c r="CT1873" s="59" t="n"/>
      <c r="CU1873" s="59" t="n"/>
      <c r="CV1873" s="59" t="n"/>
      <c r="CW1873" s="59" t="n"/>
      <c r="CX1873" s="59" t="n"/>
      <c r="CY1873" s="59" t="n"/>
      <c r="CZ1873" s="59" t="n"/>
    </row>
    <row r="1874">
      <c r="D1874" s="59" t="inlineStr">
        <is>
          <t>Ex-Date</t>
        </is>
      </c>
      <c r="E1874" s="59" t="n">
        <v>46259</v>
      </c>
      <c r="F1874" s="59" t="n">
        <v>46440</v>
      </c>
      <c r="G1874" s="59" t="n">
        <v>46623</v>
      </c>
      <c r="H1874" s="59" t="n">
        <v>46811</v>
      </c>
      <c r="I1874" s="59" t="n">
        <v>46994</v>
      </c>
      <c r="J1874" s="59" t="n">
        <v>47175</v>
      </c>
      <c r="K1874" s="59" t="n">
        <v>47358</v>
      </c>
      <c r="L1874" s="59" t="n">
        <v>47539</v>
      </c>
      <c r="M1874" s="59" t="n">
        <v>47722</v>
      </c>
      <c r="N1874" s="59" t="n">
        <v>47903</v>
      </c>
      <c r="O1874" s="59" t="n">
        <v>48086</v>
      </c>
      <c r="P1874" s="59" t="n">
        <v>48267</v>
      </c>
      <c r="Q1874" s="59" t="n">
        <v>48450</v>
      </c>
      <c r="R1874" s="59" t="n">
        <v>48638</v>
      </c>
      <c r="S1874" s="59" t="n">
        <v>48814</v>
      </c>
      <c r="T1874" s="59" t="n">
        <v>49002</v>
      </c>
      <c r="U1874" s="59" t="n">
        <v>49178</v>
      </c>
      <c r="V1874" s="59" t="n">
        <v>49366</v>
      </c>
      <c r="W1874" s="59" t="n"/>
      <c r="X1874" s="59" t="n"/>
      <c r="Y1874" s="59" t="n"/>
      <c r="Z1874" s="59" t="n"/>
      <c r="AA1874" s="59" t="n"/>
      <c r="AB1874" s="59" t="n"/>
      <c r="AC1874" s="59" t="n"/>
      <c r="AD1874" s="59" t="n"/>
      <c r="AE1874" s="59" t="n"/>
      <c r="AF1874" s="59" t="n"/>
      <c r="AG1874" s="59" t="n"/>
      <c r="AH1874" s="59" t="n"/>
      <c r="AI1874" s="59" t="n"/>
      <c r="AJ1874" s="59" t="n"/>
      <c r="AK1874" s="59" t="n"/>
      <c r="AL1874" s="59" t="n"/>
      <c r="AM1874" s="59" t="n"/>
      <c r="AN1874" s="59" t="n"/>
      <c r="AO1874" s="59" t="n"/>
      <c r="AP1874" s="59" t="n"/>
      <c r="AQ1874" s="59" t="n"/>
      <c r="AR1874" s="59" t="n"/>
      <c r="AS1874" s="59" t="n"/>
      <c r="AT1874" s="59" t="n"/>
      <c r="AU1874" s="59" t="n"/>
      <c r="AV1874" s="59" t="n"/>
      <c r="AW1874" s="59" t="n"/>
      <c r="AX1874" s="59" t="n"/>
      <c r="AY1874" s="59" t="n"/>
      <c r="AZ1874" s="59" t="n"/>
      <c r="BA1874" s="59" t="n"/>
      <c r="BB1874" s="59" t="n"/>
      <c r="BC1874" s="59" t="n"/>
      <c r="BD1874" s="59" t="n"/>
      <c r="BE1874" s="59" t="n"/>
      <c r="BF1874" s="59" t="n"/>
      <c r="BG1874" s="59" t="n"/>
      <c r="BH1874" s="59" t="n"/>
      <c r="BI1874" s="59" t="n"/>
      <c r="BJ1874" s="59" t="n"/>
      <c r="BK1874" s="59" t="n"/>
      <c r="BL1874" s="59" t="n"/>
      <c r="BM1874" s="59" t="n"/>
      <c r="BN1874" s="59" t="n"/>
      <c r="BO1874" s="59" t="n"/>
      <c r="BP1874" s="59" t="n"/>
      <c r="BQ1874" s="59" t="n"/>
      <c r="BR1874" s="59" t="n"/>
      <c r="BS1874" s="59" t="n"/>
      <c r="BT1874" s="59" t="n"/>
      <c r="BU1874" s="59" t="n"/>
      <c r="BV1874" s="59" t="n"/>
      <c r="BW1874" s="59" t="n"/>
      <c r="BX1874" s="59" t="n"/>
      <c r="BY1874" s="59" t="n"/>
      <c r="BZ1874" s="59" t="n"/>
      <c r="CA1874" s="59" t="n"/>
      <c r="CB1874" s="59" t="n"/>
      <c r="CC1874" s="59" t="n"/>
      <c r="CD1874" s="59" t="n"/>
      <c r="CE1874" s="59" t="n"/>
      <c r="CF1874" s="59" t="n"/>
      <c r="CG1874" s="59" t="n"/>
      <c r="CH1874" s="59" t="n"/>
      <c r="CI1874" s="59" t="n"/>
      <c r="CJ1874" s="59" t="n"/>
      <c r="CK1874" s="59" t="n"/>
      <c r="CL1874" s="59" t="n"/>
      <c r="CM1874" s="59" t="n"/>
      <c r="CN1874" s="59" t="n"/>
      <c r="CO1874" s="59" t="n"/>
      <c r="CP1874" s="59" t="n"/>
      <c r="CQ1874" s="59" t="n"/>
      <c r="CR1874" s="59" t="n"/>
      <c r="CS1874" s="59" t="n"/>
      <c r="CT1874" s="59" t="n"/>
      <c r="CU1874" s="59" t="n"/>
      <c r="CV1874" s="59" t="n"/>
      <c r="CW1874" s="59" t="n"/>
      <c r="CX1874" s="59" t="n"/>
      <c r="CY1874" s="59" t="n"/>
      <c r="CZ1874" s="59" t="n"/>
    </row>
    <row r="1875">
      <c r="D1875" s="107" t="inlineStr">
        <is>
          <t>Amount Per Share</t>
        </is>
      </c>
      <c r="E1875" s="107" t="n">
        <v>0.144</v>
      </c>
      <c r="F1875" s="107" t="n">
        <v>0.111</v>
      </c>
      <c r="G1875" s="107" t="n">
        <v>0.158</v>
      </c>
      <c r="H1875" s="107" t="n">
        <v>0.122</v>
      </c>
      <c r="I1875" s="107" t="n">
        <v>0.181</v>
      </c>
      <c r="J1875" s="107" t="n">
        <v>0.139</v>
      </c>
      <c r="K1875" s="107" t="n">
        <v>0.216</v>
      </c>
      <c r="L1875" s="107" t="n">
        <v>0.166</v>
      </c>
      <c r="M1875" s="107" t="n">
        <v>0.268</v>
      </c>
      <c r="N1875" s="107" t="n">
        <v>0.206</v>
      </c>
      <c r="O1875" s="107" t="n">
        <v>0.27</v>
      </c>
      <c r="P1875" s="107" t="n">
        <v>0.21</v>
      </c>
      <c r="Q1875" s="107" t="n">
        <v>0.27</v>
      </c>
      <c r="R1875" s="107" t="n">
        <v>0.21</v>
      </c>
      <c r="S1875" s="107" t="n">
        <v>0.27</v>
      </c>
      <c r="T1875" s="107" t="n">
        <v>0.21</v>
      </c>
      <c r="U1875" s="107" t="n">
        <v>0.27</v>
      </c>
      <c r="V1875" s="107" t="n">
        <v>0.21</v>
      </c>
      <c r="W1875" s="107" t="n"/>
      <c r="X1875" s="107" t="n"/>
      <c r="Y1875" s="107" t="n"/>
      <c r="Z1875" s="107" t="n"/>
      <c r="AA1875" s="107" t="n"/>
      <c r="AB1875" s="107" t="n"/>
      <c r="AC1875" s="107" t="n"/>
      <c r="AD1875" s="107" t="n"/>
      <c r="AE1875" s="107" t="n"/>
      <c r="AF1875" s="107" t="n"/>
      <c r="AG1875" s="107" t="n"/>
      <c r="AH1875" s="107" t="n"/>
      <c r="AI1875" s="107" t="n"/>
      <c r="AJ1875" s="107" t="n"/>
      <c r="AK1875" s="107" t="n"/>
      <c r="AL1875" s="107" t="n"/>
      <c r="AM1875" s="107" t="n"/>
      <c r="AN1875" s="107" t="n"/>
      <c r="AO1875" s="107" t="n"/>
      <c r="AP1875" s="107" t="n"/>
      <c r="AQ1875" s="107" t="n"/>
      <c r="AR1875" s="107" t="n"/>
      <c r="AS1875" s="107" t="n"/>
      <c r="AT1875" s="107" t="n"/>
      <c r="AU1875" s="107" t="n"/>
      <c r="AV1875" s="107" t="n"/>
      <c r="AW1875" s="107" t="n"/>
      <c r="AX1875" s="107" t="n"/>
      <c r="AY1875" s="107" t="n"/>
      <c r="AZ1875" s="107" t="n"/>
      <c r="BA1875" s="107" t="n"/>
      <c r="BB1875" s="107" t="n"/>
      <c r="BC1875" s="107" t="n"/>
      <c r="BD1875" s="107" t="n"/>
      <c r="BE1875" s="107" t="n"/>
      <c r="BF1875" s="107" t="n"/>
      <c r="BG1875" s="107" t="n"/>
      <c r="BH1875" s="107" t="n"/>
      <c r="BI1875" s="107" t="n"/>
      <c r="BJ1875" s="107" t="n"/>
      <c r="BK1875" s="107" t="n"/>
      <c r="BL1875" s="107" t="n"/>
      <c r="BM1875" s="107" t="n"/>
      <c r="BN1875" s="107" t="n"/>
      <c r="BO1875" s="107" t="n"/>
      <c r="BP1875" s="107" t="n"/>
      <c r="BQ1875" s="107" t="n"/>
      <c r="BR1875" s="107" t="n"/>
      <c r="BS1875" s="107" t="n"/>
      <c r="BT1875" s="107" t="n"/>
      <c r="BU1875" s="107" t="n"/>
      <c r="BV1875" s="107" t="n"/>
      <c r="BW1875" s="107" t="n"/>
      <c r="BX1875" s="107" t="n"/>
      <c r="BY1875" s="107" t="n"/>
      <c r="BZ1875" s="107" t="n"/>
      <c r="CA1875" s="107" t="n"/>
      <c r="CB1875" s="107" t="n"/>
      <c r="CC1875" s="107" t="n"/>
      <c r="CD1875" s="107" t="n"/>
      <c r="CE1875" s="107" t="n"/>
      <c r="CF1875" s="107" t="n"/>
      <c r="CG1875" s="107" t="n"/>
      <c r="CH1875" s="107" t="n"/>
      <c r="CI1875" s="107" t="n"/>
      <c r="CJ1875" s="107" t="n"/>
      <c r="CK1875" s="107" t="n"/>
      <c r="CL1875" s="107" t="n"/>
      <c r="CM1875" s="107" t="n"/>
      <c r="CN1875" s="107" t="n"/>
      <c r="CO1875" s="107" t="n"/>
      <c r="CP1875" s="107" t="n"/>
      <c r="CQ1875" s="107" t="n"/>
      <c r="CR1875" s="107" t="n"/>
      <c r="CS1875" s="107" t="n"/>
      <c r="CT1875" s="107" t="n"/>
      <c r="CU1875" s="107" t="n"/>
      <c r="CV1875" s="107" t="n"/>
      <c r="CW1875" s="107" t="n"/>
      <c r="CX1875" s="107" t="n"/>
      <c r="CY1875" s="107" t="n"/>
      <c r="CZ1875" s="107" t="n"/>
    </row>
    <row r="1877">
      <c r="A1877" s="126">
        <f>IF('AS51'!$C$176="","",'AS51'!$C$176)</f>
        <v/>
      </c>
      <c r="B1877" s="68">
        <f>IF($A1877="",0,COUNT($E1878:$CZ1878))</f>
        <v/>
      </c>
      <c r="C1877" s="69">
        <f>IF($B1877=0,0,MAX($E1878:$CZ1878))</f>
        <v/>
      </c>
      <c r="D1877" s="58">
        <f>_xll.BDS($A1877,'Field Check'!$C$44,"headers=y","startcol=1","endcol=7","dir=h","DVD_START_DT",'Field Check'!$C$59,"DVD_END_DT",'Field Check'!$D$59)</f>
        <v/>
      </c>
      <c r="E1877" s="59" t="n"/>
      <c r="F1877" s="59" t="n"/>
      <c r="G1877" s="59" t="n"/>
      <c r="H1877" s="59" t="n"/>
      <c r="I1877" s="59" t="n"/>
      <c r="J1877" s="59" t="n"/>
      <c r="K1877" s="59" t="n"/>
      <c r="L1877" s="59" t="n"/>
      <c r="M1877" s="59" t="n"/>
      <c r="N1877" s="59" t="n"/>
      <c r="O1877" s="59" t="n"/>
      <c r="P1877" s="59" t="n"/>
      <c r="Q1877" s="59" t="n"/>
      <c r="R1877" s="59" t="n"/>
      <c r="S1877" s="59" t="n"/>
      <c r="T1877" s="59" t="n"/>
      <c r="U1877" s="59" t="n"/>
      <c r="V1877" s="59" t="n"/>
      <c r="W1877" s="59" t="n"/>
      <c r="X1877" s="59" t="n"/>
      <c r="Y1877" s="59" t="n"/>
      <c r="Z1877" s="59" t="n"/>
      <c r="AA1877" s="59" t="n"/>
      <c r="AB1877" s="59" t="n"/>
      <c r="AC1877" s="59" t="n"/>
      <c r="AD1877" s="59" t="n"/>
      <c r="AE1877" s="59" t="n"/>
      <c r="AF1877" s="59" t="n"/>
      <c r="AG1877" s="59" t="n"/>
      <c r="AH1877" s="59" t="n"/>
      <c r="AI1877" s="59" t="n"/>
      <c r="AJ1877" s="59" t="n"/>
      <c r="AK1877" s="59" t="n"/>
      <c r="AL1877" s="59" t="n"/>
      <c r="AM1877" s="59" t="n"/>
      <c r="AN1877" s="59" t="n"/>
      <c r="AO1877" s="59" t="n"/>
      <c r="AP1877" s="59" t="n"/>
      <c r="AQ1877" s="59" t="n"/>
      <c r="AR1877" s="59" t="n"/>
      <c r="AS1877" s="59" t="n"/>
      <c r="AT1877" s="59" t="n"/>
      <c r="AU1877" s="59" t="n"/>
      <c r="AV1877" s="59" t="n"/>
      <c r="AW1877" s="59" t="n"/>
      <c r="AX1877" s="59" t="n"/>
      <c r="AY1877" s="59" t="n"/>
      <c r="AZ1877" s="59" t="n"/>
      <c r="BA1877" s="59" t="n"/>
      <c r="BB1877" s="59" t="n"/>
      <c r="BC1877" s="59" t="n"/>
      <c r="BD1877" s="59" t="n"/>
      <c r="BE1877" s="59" t="n"/>
      <c r="BF1877" s="59" t="n"/>
      <c r="BG1877" s="59" t="n"/>
      <c r="BH1877" s="59" t="n"/>
      <c r="BI1877" s="59" t="n"/>
      <c r="BJ1877" s="59" t="n"/>
      <c r="BK1877" s="59" t="n"/>
      <c r="BL1877" s="59" t="n"/>
      <c r="BM1877" s="59" t="n"/>
      <c r="BN1877" s="59" t="n"/>
      <c r="BO1877" s="59" t="n"/>
      <c r="BP1877" s="59" t="n"/>
      <c r="BQ1877" s="59" t="n"/>
      <c r="BR1877" s="59" t="n"/>
      <c r="BS1877" s="59" t="n"/>
      <c r="BT1877" s="59" t="n"/>
      <c r="BU1877" s="59" t="n"/>
      <c r="BV1877" s="59" t="n"/>
      <c r="BW1877" s="59" t="n"/>
      <c r="BX1877" s="59" t="n"/>
      <c r="BY1877" s="59" t="n"/>
      <c r="BZ1877" s="59" t="n"/>
      <c r="CA1877" s="59" t="n"/>
      <c r="CB1877" s="59" t="n"/>
      <c r="CC1877" s="59" t="n"/>
      <c r="CD1877" s="59" t="n"/>
      <c r="CE1877" s="59" t="n"/>
      <c r="CF1877" s="59" t="n"/>
      <c r="CG1877" s="59" t="n"/>
      <c r="CH1877" s="59" t="n"/>
      <c r="CI1877" s="59" t="n"/>
      <c r="CJ1877" s="59" t="n"/>
      <c r="CK1877" s="59" t="n"/>
      <c r="CL1877" s="59" t="n"/>
      <c r="CM1877" s="59" t="n"/>
      <c r="CN1877" s="59" t="n"/>
      <c r="CO1877" s="59" t="n"/>
      <c r="CP1877" s="59" t="n"/>
      <c r="CQ1877" s="59" t="n"/>
      <c r="CR1877" s="59" t="n"/>
      <c r="CS1877" s="59" t="n"/>
      <c r="CT1877" s="59" t="n"/>
      <c r="CU1877" s="59" t="n"/>
      <c r="CV1877" s="59" t="n"/>
      <c r="CW1877" s="59" t="n"/>
      <c r="CX1877" s="59" t="n"/>
      <c r="CY1877" s="59" t="n"/>
      <c r="CZ1877" s="59" t="n"/>
    </row>
    <row r="1878">
      <c r="D1878" s="59" t="n"/>
      <c r="E1878" s="59" t="n"/>
      <c r="F1878" s="59" t="n"/>
      <c r="G1878" s="59" t="n"/>
      <c r="H1878" s="59" t="n"/>
      <c r="I1878" s="59" t="n"/>
      <c r="J1878" s="59" t="n"/>
      <c r="K1878" s="59" t="n"/>
      <c r="L1878" s="59" t="n"/>
      <c r="M1878" s="59" t="n"/>
      <c r="N1878" s="59" t="n"/>
      <c r="O1878" s="59" t="n"/>
      <c r="P1878" s="59" t="n"/>
      <c r="Q1878" s="59" t="n"/>
      <c r="R1878" s="59" t="n"/>
      <c r="S1878" s="59" t="n"/>
      <c r="T1878" s="59" t="n"/>
      <c r="U1878" s="59" t="n"/>
      <c r="V1878" s="59" t="n"/>
      <c r="W1878" s="59" t="n"/>
      <c r="X1878" s="59" t="n"/>
      <c r="Y1878" s="59" t="n"/>
      <c r="Z1878" s="59" t="n"/>
      <c r="AA1878" s="59" t="n"/>
      <c r="AB1878" s="59" t="n"/>
      <c r="AC1878" s="59" t="n"/>
      <c r="AD1878" s="59" t="n"/>
      <c r="AE1878" s="59" t="n"/>
      <c r="AF1878" s="59" t="n"/>
      <c r="AG1878" s="59" t="n"/>
      <c r="AH1878" s="59" t="n"/>
      <c r="AI1878" s="59" t="n"/>
      <c r="AJ1878" s="59" t="n"/>
      <c r="AK1878" s="59" t="n"/>
      <c r="AL1878" s="59" t="n"/>
      <c r="AM1878" s="59" t="n"/>
      <c r="AN1878" s="59" t="n"/>
      <c r="AO1878" s="59" t="n"/>
      <c r="AP1878" s="59" t="n"/>
      <c r="AQ1878" s="59" t="n"/>
      <c r="AR1878" s="59" t="n"/>
      <c r="AS1878" s="59" t="n"/>
      <c r="AT1878" s="59" t="n"/>
      <c r="AU1878" s="59" t="n"/>
      <c r="AV1878" s="59" t="n"/>
      <c r="AW1878" s="59" t="n"/>
      <c r="AX1878" s="59" t="n"/>
      <c r="AY1878" s="59" t="n"/>
      <c r="AZ1878" s="59" t="n"/>
      <c r="BA1878" s="59" t="n"/>
      <c r="BB1878" s="59" t="n"/>
      <c r="BC1878" s="59" t="n"/>
      <c r="BD1878" s="59" t="n"/>
      <c r="BE1878" s="59" t="n"/>
      <c r="BF1878" s="59" t="n"/>
      <c r="BG1878" s="59" t="n"/>
      <c r="BH1878" s="59" t="n"/>
      <c r="BI1878" s="59" t="n"/>
      <c r="BJ1878" s="59" t="n"/>
      <c r="BK1878" s="59" t="n"/>
      <c r="BL1878" s="59" t="n"/>
      <c r="BM1878" s="59" t="n"/>
      <c r="BN1878" s="59" t="n"/>
      <c r="BO1878" s="59" t="n"/>
      <c r="BP1878" s="59" t="n"/>
      <c r="BQ1878" s="59" t="n"/>
      <c r="BR1878" s="59" t="n"/>
      <c r="BS1878" s="59" t="n"/>
      <c r="BT1878" s="59" t="n"/>
      <c r="BU1878" s="59" t="n"/>
      <c r="BV1878" s="59" t="n"/>
      <c r="BW1878" s="59" t="n"/>
      <c r="BX1878" s="59" t="n"/>
      <c r="BY1878" s="59" t="n"/>
      <c r="BZ1878" s="59" t="n"/>
      <c r="CA1878" s="59" t="n"/>
      <c r="CB1878" s="59" t="n"/>
      <c r="CC1878" s="59" t="n"/>
      <c r="CD1878" s="59" t="n"/>
      <c r="CE1878" s="59" t="n"/>
      <c r="CF1878" s="59" t="n"/>
      <c r="CG1878" s="59" t="n"/>
      <c r="CH1878" s="59" t="n"/>
      <c r="CI1878" s="59" t="n"/>
      <c r="CJ1878" s="59" t="n"/>
      <c r="CK1878" s="59" t="n"/>
      <c r="CL1878" s="59" t="n"/>
      <c r="CM1878" s="59" t="n"/>
      <c r="CN1878" s="59" t="n"/>
      <c r="CO1878" s="59" t="n"/>
      <c r="CP1878" s="59" t="n"/>
      <c r="CQ1878" s="59" t="n"/>
      <c r="CR1878" s="59" t="n"/>
      <c r="CS1878" s="59" t="n"/>
      <c r="CT1878" s="59" t="n"/>
      <c r="CU1878" s="59" t="n"/>
      <c r="CV1878" s="59" t="n"/>
      <c r="CW1878" s="59" t="n"/>
      <c r="CX1878" s="59" t="n"/>
      <c r="CY1878" s="59" t="n"/>
      <c r="CZ1878" s="59" t="n"/>
    </row>
    <row r="1879">
      <c r="D1879" s="59" t="n"/>
      <c r="E1879" s="59" t="n"/>
      <c r="F1879" s="59" t="n"/>
      <c r="G1879" s="59" t="n"/>
      <c r="H1879" s="59" t="n"/>
      <c r="I1879" s="59" t="n"/>
      <c r="J1879" s="59" t="n"/>
      <c r="K1879" s="59" t="n"/>
      <c r="L1879" s="59" t="n"/>
      <c r="M1879" s="59" t="n"/>
      <c r="N1879" s="59" t="n"/>
      <c r="O1879" s="59" t="n"/>
      <c r="P1879" s="59" t="n"/>
      <c r="Q1879" s="59" t="n"/>
      <c r="R1879" s="59" t="n"/>
      <c r="S1879" s="59" t="n"/>
      <c r="T1879" s="59" t="n"/>
      <c r="U1879" s="59" t="n"/>
      <c r="V1879" s="59" t="n"/>
      <c r="W1879" s="59" t="n"/>
      <c r="X1879" s="59" t="n"/>
      <c r="Y1879" s="59" t="n"/>
      <c r="Z1879" s="59" t="n"/>
      <c r="AA1879" s="59" t="n"/>
      <c r="AB1879" s="59" t="n"/>
      <c r="AC1879" s="59" t="n"/>
      <c r="AD1879" s="59" t="n"/>
      <c r="AE1879" s="59" t="n"/>
      <c r="AF1879" s="59" t="n"/>
      <c r="AG1879" s="59" t="n"/>
      <c r="AH1879" s="59" t="n"/>
      <c r="AI1879" s="59" t="n"/>
      <c r="AJ1879" s="59" t="n"/>
      <c r="AK1879" s="59" t="n"/>
      <c r="AL1879" s="59" t="n"/>
      <c r="AM1879" s="59" t="n"/>
      <c r="AN1879" s="59" t="n"/>
      <c r="AO1879" s="59" t="n"/>
      <c r="AP1879" s="59" t="n"/>
      <c r="AQ1879" s="59" t="n"/>
      <c r="AR1879" s="59" t="n"/>
      <c r="AS1879" s="59" t="n"/>
      <c r="AT1879" s="59" t="n"/>
      <c r="AU1879" s="59" t="n"/>
      <c r="AV1879" s="59" t="n"/>
      <c r="AW1879" s="59" t="n"/>
      <c r="AX1879" s="59" t="n"/>
      <c r="AY1879" s="59" t="n"/>
      <c r="AZ1879" s="59" t="n"/>
      <c r="BA1879" s="59" t="n"/>
      <c r="BB1879" s="59" t="n"/>
      <c r="BC1879" s="59" t="n"/>
      <c r="BD1879" s="59" t="n"/>
      <c r="BE1879" s="59" t="n"/>
      <c r="BF1879" s="59" t="n"/>
      <c r="BG1879" s="59" t="n"/>
      <c r="BH1879" s="59" t="n"/>
      <c r="BI1879" s="59" t="n"/>
      <c r="BJ1879" s="59" t="n"/>
      <c r="BK1879" s="59" t="n"/>
      <c r="BL1879" s="59" t="n"/>
      <c r="BM1879" s="59" t="n"/>
      <c r="BN1879" s="59" t="n"/>
      <c r="BO1879" s="59" t="n"/>
      <c r="BP1879" s="59" t="n"/>
      <c r="BQ1879" s="59" t="n"/>
      <c r="BR1879" s="59" t="n"/>
      <c r="BS1879" s="59" t="n"/>
      <c r="BT1879" s="59" t="n"/>
      <c r="BU1879" s="59" t="n"/>
      <c r="BV1879" s="59" t="n"/>
      <c r="BW1879" s="59" t="n"/>
      <c r="BX1879" s="59" t="n"/>
      <c r="BY1879" s="59" t="n"/>
      <c r="BZ1879" s="59" t="n"/>
      <c r="CA1879" s="59" t="n"/>
      <c r="CB1879" s="59" t="n"/>
      <c r="CC1879" s="59" t="n"/>
      <c r="CD1879" s="59" t="n"/>
      <c r="CE1879" s="59" t="n"/>
      <c r="CF1879" s="59" t="n"/>
      <c r="CG1879" s="59" t="n"/>
      <c r="CH1879" s="59" t="n"/>
      <c r="CI1879" s="59" t="n"/>
      <c r="CJ1879" s="59" t="n"/>
      <c r="CK1879" s="59" t="n"/>
      <c r="CL1879" s="59" t="n"/>
      <c r="CM1879" s="59" t="n"/>
      <c r="CN1879" s="59" t="n"/>
      <c r="CO1879" s="59" t="n"/>
      <c r="CP1879" s="59" t="n"/>
      <c r="CQ1879" s="59" t="n"/>
      <c r="CR1879" s="59" t="n"/>
      <c r="CS1879" s="59" t="n"/>
      <c r="CT1879" s="59" t="n"/>
      <c r="CU1879" s="59" t="n"/>
      <c r="CV1879" s="59" t="n"/>
      <c r="CW1879" s="59" t="n"/>
      <c r="CX1879" s="59" t="n"/>
      <c r="CY1879" s="59" t="n"/>
      <c r="CZ1879" s="59" t="n"/>
    </row>
    <row r="1880">
      <c r="D1880" s="59" t="n"/>
      <c r="E1880" s="59" t="n"/>
      <c r="F1880" s="59" t="n"/>
      <c r="G1880" s="59" t="n"/>
      <c r="H1880" s="59" t="n"/>
      <c r="I1880" s="59" t="n"/>
      <c r="J1880" s="59" t="n"/>
      <c r="K1880" s="59" t="n"/>
      <c r="L1880" s="59" t="n"/>
      <c r="M1880" s="59" t="n"/>
      <c r="N1880" s="59" t="n"/>
      <c r="O1880" s="59" t="n"/>
      <c r="P1880" s="59" t="n"/>
      <c r="Q1880" s="59" t="n"/>
      <c r="R1880" s="59" t="n"/>
      <c r="S1880" s="59" t="n"/>
      <c r="T1880" s="59" t="n"/>
      <c r="U1880" s="59" t="n"/>
      <c r="V1880" s="59" t="n"/>
      <c r="W1880" s="59" t="n"/>
      <c r="X1880" s="59" t="n"/>
      <c r="Y1880" s="59" t="n"/>
      <c r="Z1880" s="59" t="n"/>
      <c r="AA1880" s="59" t="n"/>
      <c r="AB1880" s="59" t="n"/>
      <c r="AC1880" s="59" t="n"/>
      <c r="AD1880" s="59" t="n"/>
      <c r="AE1880" s="59" t="n"/>
      <c r="AF1880" s="59" t="n"/>
      <c r="AG1880" s="59" t="n"/>
      <c r="AH1880" s="59" t="n"/>
      <c r="AI1880" s="59" t="n"/>
      <c r="AJ1880" s="59" t="n"/>
      <c r="AK1880" s="59" t="n"/>
      <c r="AL1880" s="59" t="n"/>
      <c r="AM1880" s="59" t="n"/>
      <c r="AN1880" s="59" t="n"/>
      <c r="AO1880" s="59" t="n"/>
      <c r="AP1880" s="59" t="n"/>
      <c r="AQ1880" s="59" t="n"/>
      <c r="AR1880" s="59" t="n"/>
      <c r="AS1880" s="59" t="n"/>
      <c r="AT1880" s="59" t="n"/>
      <c r="AU1880" s="59" t="n"/>
      <c r="AV1880" s="59" t="n"/>
      <c r="AW1880" s="59" t="n"/>
      <c r="AX1880" s="59" t="n"/>
      <c r="AY1880" s="59" t="n"/>
      <c r="AZ1880" s="59" t="n"/>
      <c r="BA1880" s="59" t="n"/>
      <c r="BB1880" s="59" t="n"/>
      <c r="BC1880" s="59" t="n"/>
      <c r="BD1880" s="59" t="n"/>
      <c r="BE1880" s="59" t="n"/>
      <c r="BF1880" s="59" t="n"/>
      <c r="BG1880" s="59" t="n"/>
      <c r="BH1880" s="59" t="n"/>
      <c r="BI1880" s="59" t="n"/>
      <c r="BJ1880" s="59" t="n"/>
      <c r="BK1880" s="59" t="n"/>
      <c r="BL1880" s="59" t="n"/>
      <c r="BM1880" s="59" t="n"/>
      <c r="BN1880" s="59" t="n"/>
      <c r="BO1880" s="59" t="n"/>
      <c r="BP1880" s="59" t="n"/>
      <c r="BQ1880" s="59" t="n"/>
      <c r="BR1880" s="59" t="n"/>
      <c r="BS1880" s="59" t="n"/>
      <c r="BT1880" s="59" t="n"/>
      <c r="BU1880" s="59" t="n"/>
      <c r="BV1880" s="59" t="n"/>
      <c r="BW1880" s="59" t="n"/>
      <c r="BX1880" s="59" t="n"/>
      <c r="BY1880" s="59" t="n"/>
      <c r="BZ1880" s="59" t="n"/>
      <c r="CA1880" s="59" t="n"/>
      <c r="CB1880" s="59" t="n"/>
      <c r="CC1880" s="59" t="n"/>
      <c r="CD1880" s="59" t="n"/>
      <c r="CE1880" s="59" t="n"/>
      <c r="CF1880" s="59" t="n"/>
      <c r="CG1880" s="59" t="n"/>
      <c r="CH1880" s="59" t="n"/>
      <c r="CI1880" s="59" t="n"/>
      <c r="CJ1880" s="59" t="n"/>
      <c r="CK1880" s="59" t="n"/>
      <c r="CL1880" s="59" t="n"/>
      <c r="CM1880" s="59" t="n"/>
      <c r="CN1880" s="59" t="n"/>
      <c r="CO1880" s="59" t="n"/>
      <c r="CP1880" s="59" t="n"/>
      <c r="CQ1880" s="59" t="n"/>
      <c r="CR1880" s="59" t="n"/>
      <c r="CS1880" s="59" t="n"/>
      <c r="CT1880" s="59" t="n"/>
      <c r="CU1880" s="59" t="n"/>
      <c r="CV1880" s="59" t="n"/>
      <c r="CW1880" s="59" t="n"/>
      <c r="CX1880" s="59" t="n"/>
      <c r="CY1880" s="59" t="n"/>
      <c r="CZ1880" s="59" t="n"/>
    </row>
    <row r="1881">
      <c r="D1881" s="107" t="n"/>
      <c r="E1881" s="107" t="n"/>
      <c r="F1881" s="107" t="n"/>
      <c r="G1881" s="107" t="n"/>
      <c r="H1881" s="107" t="n"/>
      <c r="I1881" s="107" t="n"/>
      <c r="J1881" s="107" t="n"/>
      <c r="K1881" s="107" t="n"/>
      <c r="L1881" s="107" t="n"/>
      <c r="M1881" s="107" t="n"/>
      <c r="N1881" s="107" t="n"/>
      <c r="O1881" s="107" t="n"/>
      <c r="P1881" s="107" t="n"/>
      <c r="Q1881" s="107" t="n"/>
      <c r="R1881" s="107" t="n"/>
      <c r="S1881" s="107" t="n"/>
      <c r="T1881" s="107" t="n"/>
      <c r="U1881" s="107" t="n"/>
      <c r="V1881" s="107" t="n"/>
      <c r="W1881" s="107" t="n"/>
      <c r="X1881" s="107" t="n"/>
      <c r="Y1881" s="107" t="n"/>
      <c r="Z1881" s="107" t="n"/>
      <c r="AA1881" s="107" t="n"/>
      <c r="AB1881" s="107" t="n"/>
      <c r="AC1881" s="107" t="n"/>
      <c r="AD1881" s="107" t="n"/>
      <c r="AE1881" s="107" t="n"/>
      <c r="AF1881" s="107" t="n"/>
      <c r="AG1881" s="107" t="n"/>
      <c r="AH1881" s="107" t="n"/>
      <c r="AI1881" s="107" t="n"/>
      <c r="AJ1881" s="107" t="n"/>
      <c r="AK1881" s="107" t="n"/>
      <c r="AL1881" s="107" t="n"/>
      <c r="AM1881" s="107" t="n"/>
      <c r="AN1881" s="107" t="n"/>
      <c r="AO1881" s="107" t="n"/>
      <c r="AP1881" s="107" t="n"/>
      <c r="AQ1881" s="107" t="n"/>
      <c r="AR1881" s="107" t="n"/>
      <c r="AS1881" s="107" t="n"/>
      <c r="AT1881" s="107" t="n"/>
      <c r="AU1881" s="107" t="n"/>
      <c r="AV1881" s="107" t="n"/>
      <c r="AW1881" s="107" t="n"/>
      <c r="AX1881" s="107" t="n"/>
      <c r="AY1881" s="107" t="n"/>
      <c r="AZ1881" s="107" t="n"/>
      <c r="BA1881" s="107" t="n"/>
      <c r="BB1881" s="107" t="n"/>
      <c r="BC1881" s="107" t="n"/>
      <c r="BD1881" s="107" t="n"/>
      <c r="BE1881" s="107" t="n"/>
      <c r="BF1881" s="107" t="n"/>
      <c r="BG1881" s="107" t="n"/>
      <c r="BH1881" s="107" t="n"/>
      <c r="BI1881" s="107" t="n"/>
      <c r="BJ1881" s="107" t="n"/>
      <c r="BK1881" s="107" t="n"/>
      <c r="BL1881" s="107" t="n"/>
      <c r="BM1881" s="107" t="n"/>
      <c r="BN1881" s="107" t="n"/>
      <c r="BO1881" s="107" t="n"/>
      <c r="BP1881" s="107" t="n"/>
      <c r="BQ1881" s="107" t="n"/>
      <c r="BR1881" s="107" t="n"/>
      <c r="BS1881" s="107" t="n"/>
      <c r="BT1881" s="107" t="n"/>
      <c r="BU1881" s="107" t="n"/>
      <c r="BV1881" s="107" t="n"/>
      <c r="BW1881" s="107" t="n"/>
      <c r="BX1881" s="107" t="n"/>
      <c r="BY1881" s="107" t="n"/>
      <c r="BZ1881" s="107" t="n"/>
      <c r="CA1881" s="107" t="n"/>
      <c r="CB1881" s="107" t="n"/>
      <c r="CC1881" s="107" t="n"/>
      <c r="CD1881" s="107" t="n"/>
      <c r="CE1881" s="107" t="n"/>
      <c r="CF1881" s="107" t="n"/>
      <c r="CG1881" s="107" t="n"/>
      <c r="CH1881" s="107" t="n"/>
      <c r="CI1881" s="107" t="n"/>
      <c r="CJ1881" s="107" t="n"/>
      <c r="CK1881" s="107" t="n"/>
      <c r="CL1881" s="107" t="n"/>
      <c r="CM1881" s="107" t="n"/>
      <c r="CN1881" s="107" t="n"/>
      <c r="CO1881" s="107" t="n"/>
      <c r="CP1881" s="107" t="n"/>
      <c r="CQ1881" s="107" t="n"/>
      <c r="CR1881" s="107" t="n"/>
      <c r="CS1881" s="107" t="n"/>
      <c r="CT1881" s="107" t="n"/>
      <c r="CU1881" s="107" t="n"/>
      <c r="CV1881" s="107" t="n"/>
      <c r="CW1881" s="107" t="n"/>
      <c r="CX1881" s="107" t="n"/>
      <c r="CY1881" s="107" t="n"/>
      <c r="CZ1881" s="107" t="n"/>
    </row>
    <row r="1884">
      <c r="A1884" s="2">
        <f>IF($A1877="","","   projections")</f>
        <v/>
      </c>
      <c r="B1884" s="68">
        <f>IF($A1877="",0,COUNT($E1885:$CZ1885))</f>
        <v/>
      </c>
      <c r="C1884" s="69">
        <f>IF($B1884=0,0,MAX($E1885:$CZ1885))</f>
        <v/>
      </c>
      <c r="D1884" s="58">
        <f>_xll.BDS($A1877,'Field Check'!$C$42,"headers=y","startcol=1","endcol=3","dir=h","cols=30;rows=3")</f>
        <v/>
      </c>
      <c r="E1884" s="59" t="n">
        <v>46251</v>
      </c>
      <c r="F1884" s="59" t="n">
        <v>46254</v>
      </c>
      <c r="G1884" s="59" t="n">
        <v>46437</v>
      </c>
      <c r="H1884" s="59" t="n">
        <v>46616</v>
      </c>
      <c r="I1884" s="59" t="n">
        <v>46616</v>
      </c>
      <c r="J1884" s="59" t="n">
        <v>46804</v>
      </c>
      <c r="K1884" s="59" t="n">
        <v>46982</v>
      </c>
      <c r="L1884" s="59" t="n">
        <v>46982</v>
      </c>
      <c r="M1884" s="59" t="n">
        <v>47170</v>
      </c>
      <c r="N1884" s="59" t="n">
        <v>47347</v>
      </c>
      <c r="O1884" s="59" t="n">
        <v>47347</v>
      </c>
      <c r="P1884" s="59" t="n">
        <v>47535</v>
      </c>
      <c r="Q1884" s="59" t="n">
        <v>47711</v>
      </c>
      <c r="R1884" s="59" t="n">
        <v>47711</v>
      </c>
      <c r="S1884" s="59" t="n">
        <v>47900</v>
      </c>
      <c r="T1884" s="59" t="n">
        <v>48075</v>
      </c>
      <c r="U1884" s="59" t="n">
        <v>48075</v>
      </c>
      <c r="V1884" s="59" t="n">
        <v>48264</v>
      </c>
      <c r="W1884" s="59" t="n">
        <v>48443</v>
      </c>
      <c r="X1884" s="59" t="n">
        <v>48443</v>
      </c>
      <c r="Y1884" s="59" t="n">
        <v>48628</v>
      </c>
      <c r="Z1884" s="59" t="n">
        <v>48807</v>
      </c>
      <c r="AA1884" s="59" t="n">
        <v>48807</v>
      </c>
      <c r="AB1884" s="59" t="n">
        <v>48992</v>
      </c>
      <c r="AC1884" s="59" t="n">
        <v>49171</v>
      </c>
      <c r="AD1884" s="59" t="n">
        <v>49171</v>
      </c>
      <c r="AE1884" s="59" t="n">
        <v>49363</v>
      </c>
      <c r="AF1884" s="59" t="n">
        <v>49542</v>
      </c>
      <c r="AG1884" s="59" t="n">
        <v>49542</v>
      </c>
      <c r="AH1884" s="59" t="n"/>
      <c r="AI1884" s="59" t="n"/>
      <c r="AJ1884" s="59" t="n"/>
      <c r="AK1884" s="59" t="n"/>
      <c r="AL1884" s="59" t="n"/>
      <c r="AM1884" s="59" t="n"/>
      <c r="AN1884" s="59" t="n"/>
      <c r="AO1884" s="59" t="n"/>
      <c r="AP1884" s="59" t="n"/>
      <c r="AQ1884" s="59" t="n"/>
      <c r="AR1884" s="59" t="n"/>
      <c r="AS1884" s="59" t="n"/>
      <c r="AT1884" s="59" t="n"/>
      <c r="AU1884" s="59" t="n"/>
      <c r="AV1884" s="59" t="n"/>
      <c r="AW1884" s="59" t="n"/>
      <c r="AX1884" s="59" t="n"/>
      <c r="AY1884" s="59" t="n"/>
      <c r="AZ1884" s="59" t="n"/>
      <c r="BA1884" s="59" t="n"/>
      <c r="BB1884" s="59" t="n"/>
      <c r="BC1884" s="59" t="n"/>
      <c r="BD1884" s="59" t="n"/>
      <c r="BE1884" s="59" t="n"/>
      <c r="BF1884" s="59" t="n"/>
      <c r="BG1884" s="59" t="n"/>
      <c r="BH1884" s="59" t="n"/>
      <c r="BI1884" s="59" t="n"/>
      <c r="BJ1884" s="59" t="n"/>
      <c r="BK1884" s="59" t="n"/>
      <c r="BL1884" s="59" t="n"/>
      <c r="BM1884" s="59" t="n"/>
      <c r="BN1884" s="59" t="n"/>
      <c r="BO1884" s="59" t="n"/>
      <c r="BP1884" s="59" t="n"/>
      <c r="BQ1884" s="59" t="n"/>
      <c r="BR1884" s="59" t="n"/>
      <c r="BS1884" s="59" t="n"/>
      <c r="BT1884" s="59" t="n"/>
      <c r="BU1884" s="59" t="n"/>
      <c r="BV1884" s="59" t="n"/>
      <c r="BW1884" s="59" t="n"/>
      <c r="BX1884" s="59" t="n"/>
      <c r="BY1884" s="59" t="n"/>
      <c r="BZ1884" s="59" t="n"/>
      <c r="CA1884" s="59" t="n"/>
      <c r="CB1884" s="59" t="n"/>
      <c r="CC1884" s="59" t="n"/>
      <c r="CD1884" s="59" t="n"/>
      <c r="CE1884" s="59" t="n"/>
      <c r="CF1884" s="59" t="n"/>
      <c r="CG1884" s="59" t="n"/>
      <c r="CH1884" s="59" t="n"/>
      <c r="CI1884" s="59" t="n"/>
      <c r="CJ1884" s="59" t="n"/>
      <c r="CK1884" s="59" t="n"/>
      <c r="CL1884" s="59" t="n"/>
      <c r="CM1884" s="59" t="n"/>
      <c r="CN1884" s="59" t="n"/>
      <c r="CO1884" s="59" t="n"/>
      <c r="CP1884" s="59" t="n"/>
      <c r="CQ1884" s="59" t="n"/>
      <c r="CR1884" s="59" t="n"/>
      <c r="CS1884" s="59" t="n"/>
      <c r="CT1884" s="59" t="n"/>
      <c r="CU1884" s="59" t="n"/>
      <c r="CV1884" s="59" t="n"/>
      <c r="CW1884" s="59" t="n"/>
      <c r="CX1884" s="59" t="n"/>
      <c r="CY1884" s="59" t="n"/>
      <c r="CZ1884" s="59" t="n"/>
    </row>
    <row r="1885">
      <c r="D1885" s="59" t="inlineStr">
        <is>
          <t>Ex-Date</t>
        </is>
      </c>
      <c r="E1885" s="59" t="n">
        <v>46266</v>
      </c>
      <c r="F1885" s="59" t="n">
        <v>46266</v>
      </c>
      <c r="G1885" s="59" t="n">
        <v>46447</v>
      </c>
      <c r="H1885" s="59" t="n">
        <v>46630</v>
      </c>
      <c r="I1885" s="59" t="n">
        <v>46630</v>
      </c>
      <c r="J1885" s="59" t="n">
        <v>46818</v>
      </c>
      <c r="K1885" s="59" t="n">
        <v>47001</v>
      </c>
      <c r="L1885" s="59" t="n">
        <v>47001</v>
      </c>
      <c r="M1885" s="59" t="n">
        <v>47182</v>
      </c>
      <c r="N1885" s="59" t="n">
        <v>47365</v>
      </c>
      <c r="O1885" s="59" t="n">
        <v>47365</v>
      </c>
      <c r="P1885" s="59" t="n">
        <v>47546</v>
      </c>
      <c r="Q1885" s="59" t="n">
        <v>47729</v>
      </c>
      <c r="R1885" s="59" t="n">
        <v>47729</v>
      </c>
      <c r="S1885" s="59" t="n">
        <v>47910</v>
      </c>
      <c r="T1885" s="59" t="n">
        <v>48093</v>
      </c>
      <c r="U1885" s="59" t="n">
        <v>48093</v>
      </c>
      <c r="V1885" s="59" t="n">
        <v>48274</v>
      </c>
      <c r="W1885" s="59" t="n">
        <v>48457</v>
      </c>
      <c r="X1885" s="59" t="n">
        <v>48457</v>
      </c>
      <c r="Y1885" s="59" t="n">
        <v>48638</v>
      </c>
      <c r="Z1885" s="59" t="n">
        <v>48821</v>
      </c>
      <c r="AA1885" s="59" t="n">
        <v>48821</v>
      </c>
      <c r="AB1885" s="59" t="n">
        <v>49002</v>
      </c>
      <c r="AC1885" s="59" t="n">
        <v>49185</v>
      </c>
      <c r="AD1885" s="59" t="n">
        <v>49185</v>
      </c>
      <c r="AE1885" s="59" t="n">
        <v>49373</v>
      </c>
      <c r="AF1885" s="59" t="n">
        <v>49556</v>
      </c>
      <c r="AG1885" s="59" t="n">
        <v>49556</v>
      </c>
      <c r="AH1885" s="59" t="n"/>
      <c r="AI1885" s="59" t="n"/>
      <c r="AJ1885" s="59" t="n"/>
      <c r="AK1885" s="59" t="n"/>
      <c r="AL1885" s="59" t="n"/>
      <c r="AM1885" s="59" t="n"/>
      <c r="AN1885" s="59" t="n"/>
      <c r="AO1885" s="59" t="n"/>
      <c r="AP1885" s="59" t="n"/>
      <c r="AQ1885" s="59" t="n"/>
      <c r="AR1885" s="59" t="n"/>
      <c r="AS1885" s="59" t="n"/>
      <c r="AT1885" s="59" t="n"/>
      <c r="AU1885" s="59" t="n"/>
      <c r="AV1885" s="59" t="n"/>
      <c r="AW1885" s="59" t="n"/>
      <c r="AX1885" s="59" t="n"/>
      <c r="AY1885" s="59" t="n"/>
      <c r="AZ1885" s="59" t="n"/>
      <c r="BA1885" s="59" t="n"/>
      <c r="BB1885" s="59" t="n"/>
      <c r="BC1885" s="59" t="n"/>
      <c r="BD1885" s="59" t="n"/>
      <c r="BE1885" s="59" t="n"/>
      <c r="BF1885" s="59" t="n"/>
      <c r="BG1885" s="59" t="n"/>
      <c r="BH1885" s="59" t="n"/>
      <c r="BI1885" s="59" t="n"/>
      <c r="BJ1885" s="59" t="n"/>
      <c r="BK1885" s="59" t="n"/>
      <c r="BL1885" s="59" t="n"/>
      <c r="BM1885" s="59" t="n"/>
      <c r="BN1885" s="59" t="n"/>
      <c r="BO1885" s="59" t="n"/>
      <c r="BP1885" s="59" t="n"/>
      <c r="BQ1885" s="59" t="n"/>
      <c r="BR1885" s="59" t="n"/>
      <c r="BS1885" s="59" t="n"/>
      <c r="BT1885" s="59" t="n"/>
      <c r="BU1885" s="59" t="n"/>
      <c r="BV1885" s="59" t="n"/>
      <c r="BW1885" s="59" t="n"/>
      <c r="BX1885" s="59" t="n"/>
      <c r="BY1885" s="59" t="n"/>
      <c r="BZ1885" s="59" t="n"/>
      <c r="CA1885" s="59" t="n"/>
      <c r="CB1885" s="59" t="n"/>
      <c r="CC1885" s="59" t="n"/>
      <c r="CD1885" s="59" t="n"/>
      <c r="CE1885" s="59" t="n"/>
      <c r="CF1885" s="59" t="n"/>
      <c r="CG1885" s="59" t="n"/>
      <c r="CH1885" s="59" t="n"/>
      <c r="CI1885" s="59" t="n"/>
      <c r="CJ1885" s="59" t="n"/>
      <c r="CK1885" s="59" t="n"/>
      <c r="CL1885" s="59" t="n"/>
      <c r="CM1885" s="59" t="n"/>
      <c r="CN1885" s="59" t="n"/>
      <c r="CO1885" s="59" t="n"/>
      <c r="CP1885" s="59" t="n"/>
      <c r="CQ1885" s="59" t="n"/>
      <c r="CR1885" s="59" t="n"/>
      <c r="CS1885" s="59" t="n"/>
      <c r="CT1885" s="59" t="n"/>
      <c r="CU1885" s="59" t="n"/>
      <c r="CV1885" s="59" t="n"/>
      <c r="CW1885" s="59" t="n"/>
      <c r="CX1885" s="59" t="n"/>
      <c r="CY1885" s="59" t="n"/>
      <c r="CZ1885" s="59" t="n"/>
    </row>
    <row r="1886">
      <c r="D1886" s="107" t="inlineStr">
        <is>
          <t>Amount Per Share</t>
        </is>
      </c>
      <c r="E1886" s="107" t="n">
        <v>0.34</v>
      </c>
      <c r="F1886" s="107" t="n">
        <v>0.25</v>
      </c>
      <c r="G1886" s="107" t="n">
        <v>0.32</v>
      </c>
      <c r="H1886" s="107" t="n">
        <v>0.25</v>
      </c>
      <c r="I1886" s="107" t="n">
        <v>0.36</v>
      </c>
      <c r="J1886" s="107" t="n">
        <v>0.32</v>
      </c>
      <c r="K1886" s="107" t="n">
        <v>0.3</v>
      </c>
      <c r="L1886" s="107" t="n">
        <v>0.4</v>
      </c>
      <c r="M1886" s="107" t="n">
        <v>0.42</v>
      </c>
      <c r="N1886" s="107" t="n">
        <v>0.3</v>
      </c>
      <c r="O1886" s="107" t="n">
        <v>0.52</v>
      </c>
      <c r="P1886" s="107" t="n">
        <v>0.44</v>
      </c>
      <c r="Q1886" s="107" t="n">
        <v>0.35</v>
      </c>
      <c r="R1886" s="107" t="n">
        <v>0.54</v>
      </c>
      <c r="S1886" s="107" t="n">
        <v>0.46</v>
      </c>
      <c r="T1886" s="107" t="n">
        <v>0.35</v>
      </c>
      <c r="U1886" s="107" t="n">
        <v>0.5600000000000001</v>
      </c>
      <c r="V1886" s="107" t="n">
        <v>0.48</v>
      </c>
      <c r="W1886" s="107" t="n">
        <v>0.35</v>
      </c>
      <c r="X1886" s="107" t="n">
        <v>0.58</v>
      </c>
      <c r="Y1886" s="107" t="n">
        <v>0.5</v>
      </c>
      <c r="Z1886" s="107" t="n">
        <v>0.35</v>
      </c>
      <c r="AA1886" s="107" t="n">
        <v>0.6</v>
      </c>
      <c r="AB1886" s="107" t="n">
        <v>0.5</v>
      </c>
      <c r="AC1886" s="107" t="n">
        <v>0.35</v>
      </c>
      <c r="AD1886" s="107" t="n">
        <v>0.6</v>
      </c>
      <c r="AE1886" s="107" t="n">
        <v>0.5</v>
      </c>
      <c r="AF1886" s="107" t="n">
        <v>0.35</v>
      </c>
      <c r="AG1886" s="107" t="n">
        <v>0.6</v>
      </c>
      <c r="AH1886" s="107" t="n"/>
      <c r="AI1886" s="107" t="n"/>
      <c r="AJ1886" s="107" t="n"/>
      <c r="AK1886" s="107" t="n"/>
      <c r="AL1886" s="107" t="n"/>
      <c r="AM1886" s="107" t="n"/>
      <c r="AN1886" s="107" t="n"/>
      <c r="AO1886" s="107" t="n"/>
      <c r="AP1886" s="107" t="n"/>
      <c r="AQ1886" s="107" t="n"/>
      <c r="AR1886" s="107" t="n"/>
      <c r="AS1886" s="107" t="n"/>
      <c r="AT1886" s="107" t="n"/>
      <c r="AU1886" s="107" t="n"/>
      <c r="AV1886" s="107" t="n"/>
      <c r="AW1886" s="107" t="n"/>
      <c r="AX1886" s="107" t="n"/>
      <c r="AY1886" s="107" t="n"/>
      <c r="AZ1886" s="107" t="n"/>
      <c r="BA1886" s="107" t="n"/>
      <c r="BB1886" s="107" t="n"/>
      <c r="BC1886" s="107" t="n"/>
      <c r="BD1886" s="107" t="n"/>
      <c r="BE1886" s="107" t="n"/>
      <c r="BF1886" s="107" t="n"/>
      <c r="BG1886" s="107" t="n"/>
      <c r="BH1886" s="107" t="n"/>
      <c r="BI1886" s="107" t="n"/>
      <c r="BJ1886" s="107" t="n"/>
      <c r="BK1886" s="107" t="n"/>
      <c r="BL1886" s="107" t="n"/>
      <c r="BM1886" s="107" t="n"/>
      <c r="BN1886" s="107" t="n"/>
      <c r="BO1886" s="107" t="n"/>
      <c r="BP1886" s="107" t="n"/>
      <c r="BQ1886" s="107" t="n"/>
      <c r="BR1886" s="107" t="n"/>
      <c r="BS1886" s="107" t="n"/>
      <c r="BT1886" s="107" t="n"/>
      <c r="BU1886" s="107" t="n"/>
      <c r="BV1886" s="107" t="n"/>
      <c r="BW1886" s="107" t="n"/>
      <c r="BX1886" s="107" t="n"/>
      <c r="BY1886" s="107" t="n"/>
      <c r="BZ1886" s="107" t="n"/>
      <c r="CA1886" s="107" t="n"/>
      <c r="CB1886" s="107" t="n"/>
      <c r="CC1886" s="107" t="n"/>
      <c r="CD1886" s="107" t="n"/>
      <c r="CE1886" s="107" t="n"/>
      <c r="CF1886" s="107" t="n"/>
      <c r="CG1886" s="107" t="n"/>
      <c r="CH1886" s="107" t="n"/>
      <c r="CI1886" s="107" t="n"/>
      <c r="CJ1886" s="107" t="n"/>
      <c r="CK1886" s="107" t="n"/>
      <c r="CL1886" s="107" t="n"/>
      <c r="CM1886" s="107" t="n"/>
      <c r="CN1886" s="107" t="n"/>
      <c r="CO1886" s="107" t="n"/>
      <c r="CP1886" s="107" t="n"/>
      <c r="CQ1886" s="107" t="n"/>
      <c r="CR1886" s="107" t="n"/>
      <c r="CS1886" s="107" t="n"/>
      <c r="CT1886" s="107" t="n"/>
      <c r="CU1886" s="107" t="n"/>
      <c r="CV1886" s="107" t="n"/>
      <c r="CW1886" s="107" t="n"/>
      <c r="CX1886" s="107" t="n"/>
      <c r="CY1886" s="107" t="n"/>
      <c r="CZ1886" s="107" t="n"/>
    </row>
    <row r="1888">
      <c r="A1888" s="126">
        <f>IF('AS51'!$C$177="","",'AS51'!$C$177)</f>
        <v/>
      </c>
      <c r="B1888" s="68">
        <f>IF($A1888="",0,COUNT($E1889:$CZ1889))</f>
        <v/>
      </c>
      <c r="C1888" s="69">
        <f>IF($B1888=0,0,MAX($E1889:$CZ1889))</f>
        <v/>
      </c>
      <c r="D1888" s="58">
        <f>_xll.BDS($A1888,'Field Check'!$C$44,"headers=y","startcol=1","endcol=7","dir=h","DVD_START_DT",'Field Check'!$C$59,"DVD_END_DT",'Field Check'!$D$59,"cols=3;rows=7")</f>
        <v/>
      </c>
      <c r="E1888" s="59" t="n">
        <v>46246</v>
      </c>
      <c r="F1888" s="59" t="n">
        <v>46246</v>
      </c>
      <c r="G1888" s="59" t="n"/>
      <c r="H1888" s="59" t="n"/>
      <c r="I1888" s="59" t="n"/>
      <c r="J1888" s="59" t="n"/>
      <c r="K1888" s="59" t="n"/>
      <c r="L1888" s="59" t="n"/>
      <c r="M1888" s="59" t="n"/>
      <c r="N1888" s="59" t="n"/>
      <c r="O1888" s="59" t="n"/>
      <c r="P1888" s="59" t="n"/>
      <c r="Q1888" s="59" t="n"/>
      <c r="R1888" s="59" t="n"/>
      <c r="S1888" s="59" t="n"/>
      <c r="T1888" s="59" t="n"/>
      <c r="U1888" s="59" t="n"/>
      <c r="V1888" s="59" t="n"/>
      <c r="W1888" s="59" t="n"/>
      <c r="X1888" s="59" t="n"/>
      <c r="Y1888" s="59" t="n"/>
      <c r="Z1888" s="59" t="n"/>
      <c r="AA1888" s="59" t="n"/>
      <c r="AB1888" s="59" t="n"/>
      <c r="AC1888" s="59" t="n"/>
      <c r="AD1888" s="59" t="n"/>
      <c r="AE1888" s="59" t="n"/>
      <c r="AF1888" s="59" t="n"/>
      <c r="AG1888" s="59" t="n"/>
      <c r="AH1888" s="59" t="n"/>
      <c r="AI1888" s="59" t="n"/>
      <c r="AJ1888" s="59" t="n"/>
      <c r="AK1888" s="59" t="n"/>
      <c r="AL1888" s="59" t="n"/>
      <c r="AM1888" s="59" t="n"/>
      <c r="AN1888" s="59" t="n"/>
      <c r="AO1888" s="59" t="n"/>
      <c r="AP1888" s="59" t="n"/>
      <c r="AQ1888" s="59" t="n"/>
      <c r="AR1888" s="59" t="n"/>
      <c r="AS1888" s="59" t="n"/>
      <c r="AT1888" s="59" t="n"/>
      <c r="AU1888" s="59" t="n"/>
      <c r="AV1888" s="59" t="n"/>
      <c r="AW1888" s="59" t="n"/>
      <c r="AX1888" s="59" t="n"/>
      <c r="AY1888" s="59" t="n"/>
      <c r="AZ1888" s="59" t="n"/>
      <c r="BA1888" s="59" t="n"/>
      <c r="BB1888" s="59" t="n"/>
      <c r="BC1888" s="59" t="n"/>
      <c r="BD1888" s="59" t="n"/>
      <c r="BE1888" s="59" t="n"/>
      <c r="BF1888" s="59" t="n"/>
      <c r="BG1888" s="59" t="n"/>
      <c r="BH1888" s="59" t="n"/>
      <c r="BI1888" s="59" t="n"/>
      <c r="BJ1888" s="59" t="n"/>
      <c r="BK1888" s="59" t="n"/>
      <c r="BL1888" s="59" t="n"/>
      <c r="BM1888" s="59" t="n"/>
      <c r="BN1888" s="59" t="n"/>
      <c r="BO1888" s="59" t="n"/>
      <c r="BP1888" s="59" t="n"/>
      <c r="BQ1888" s="59" t="n"/>
      <c r="BR1888" s="59" t="n"/>
      <c r="BS1888" s="59" t="n"/>
      <c r="BT1888" s="59" t="n"/>
      <c r="BU1888" s="59" t="n"/>
      <c r="BV1888" s="59" t="n"/>
      <c r="BW1888" s="59" t="n"/>
      <c r="BX1888" s="59" t="n"/>
      <c r="BY1888" s="59" t="n"/>
      <c r="BZ1888" s="59" t="n"/>
      <c r="CA1888" s="59" t="n"/>
      <c r="CB1888" s="59" t="n"/>
      <c r="CC1888" s="59" t="n"/>
      <c r="CD1888" s="59" t="n"/>
      <c r="CE1888" s="59" t="n"/>
      <c r="CF1888" s="59" t="n"/>
      <c r="CG1888" s="59" t="n"/>
      <c r="CH1888" s="59" t="n"/>
      <c r="CI1888" s="59" t="n"/>
      <c r="CJ1888" s="59" t="n"/>
      <c r="CK1888" s="59" t="n"/>
      <c r="CL1888" s="59" t="n"/>
      <c r="CM1888" s="59" t="n"/>
      <c r="CN1888" s="59" t="n"/>
      <c r="CO1888" s="59" t="n"/>
      <c r="CP1888" s="59" t="n"/>
      <c r="CQ1888" s="59" t="n"/>
      <c r="CR1888" s="59" t="n"/>
      <c r="CS1888" s="59" t="n"/>
      <c r="CT1888" s="59" t="n"/>
      <c r="CU1888" s="59" t="n"/>
      <c r="CV1888" s="59" t="n"/>
      <c r="CW1888" s="59" t="n"/>
      <c r="CX1888" s="59" t="n"/>
      <c r="CY1888" s="59" t="n"/>
      <c r="CZ1888" s="59" t="n"/>
    </row>
    <row r="1889">
      <c r="D1889" s="59" t="inlineStr">
        <is>
          <t>Ex-Date</t>
        </is>
      </c>
      <c r="E1889" s="59" t="n">
        <v>46251</v>
      </c>
      <c r="F1889" s="59" t="n">
        <v>46251</v>
      </c>
      <c r="G1889" s="59" t="n"/>
      <c r="H1889" s="59" t="n"/>
      <c r="I1889" s="59" t="n"/>
      <c r="J1889" s="59" t="n"/>
      <c r="K1889" s="59" t="n"/>
      <c r="L1889" s="59" t="n"/>
      <c r="M1889" s="59" t="n"/>
      <c r="N1889" s="59" t="n"/>
      <c r="O1889" s="59" t="n"/>
      <c r="P1889" s="59" t="n"/>
      <c r="Q1889" s="59" t="n"/>
      <c r="R1889" s="59" t="n"/>
      <c r="S1889" s="59" t="n"/>
      <c r="T1889" s="59" t="n"/>
      <c r="U1889" s="59" t="n"/>
      <c r="V1889" s="59" t="n"/>
      <c r="W1889" s="59" t="n"/>
      <c r="X1889" s="59" t="n"/>
      <c r="Y1889" s="59" t="n"/>
      <c r="Z1889" s="59" t="n"/>
      <c r="AA1889" s="59" t="n"/>
      <c r="AB1889" s="59" t="n"/>
      <c r="AC1889" s="59" t="n"/>
      <c r="AD1889" s="59" t="n"/>
      <c r="AE1889" s="59" t="n"/>
      <c r="AF1889" s="59" t="n"/>
      <c r="AG1889" s="59" t="n"/>
      <c r="AH1889" s="59" t="n"/>
      <c r="AI1889" s="59" t="n"/>
      <c r="AJ1889" s="59" t="n"/>
      <c r="AK1889" s="59" t="n"/>
      <c r="AL1889" s="59" t="n"/>
      <c r="AM1889" s="59" t="n"/>
      <c r="AN1889" s="59" t="n"/>
      <c r="AO1889" s="59" t="n"/>
      <c r="AP1889" s="59" t="n"/>
      <c r="AQ1889" s="59" t="n"/>
      <c r="AR1889" s="59" t="n"/>
      <c r="AS1889" s="59" t="n"/>
      <c r="AT1889" s="59" t="n"/>
      <c r="AU1889" s="59" t="n"/>
      <c r="AV1889" s="59" t="n"/>
      <c r="AW1889" s="59" t="n"/>
      <c r="AX1889" s="59" t="n"/>
      <c r="AY1889" s="59" t="n"/>
      <c r="AZ1889" s="59" t="n"/>
      <c r="BA1889" s="59" t="n"/>
      <c r="BB1889" s="59" t="n"/>
      <c r="BC1889" s="59" t="n"/>
      <c r="BD1889" s="59" t="n"/>
      <c r="BE1889" s="59" t="n"/>
      <c r="BF1889" s="59" t="n"/>
      <c r="BG1889" s="59" t="n"/>
      <c r="BH1889" s="59" t="n"/>
      <c r="BI1889" s="59" t="n"/>
      <c r="BJ1889" s="59" t="n"/>
      <c r="BK1889" s="59" t="n"/>
      <c r="BL1889" s="59" t="n"/>
      <c r="BM1889" s="59" t="n"/>
      <c r="BN1889" s="59" t="n"/>
      <c r="BO1889" s="59" t="n"/>
      <c r="BP1889" s="59" t="n"/>
      <c r="BQ1889" s="59" t="n"/>
      <c r="BR1889" s="59" t="n"/>
      <c r="BS1889" s="59" t="n"/>
      <c r="BT1889" s="59" t="n"/>
      <c r="BU1889" s="59" t="n"/>
      <c r="BV1889" s="59" t="n"/>
      <c r="BW1889" s="59" t="n"/>
      <c r="BX1889" s="59" t="n"/>
      <c r="BY1889" s="59" t="n"/>
      <c r="BZ1889" s="59" t="n"/>
      <c r="CA1889" s="59" t="n"/>
      <c r="CB1889" s="59" t="n"/>
      <c r="CC1889" s="59" t="n"/>
      <c r="CD1889" s="59" t="n"/>
      <c r="CE1889" s="59" t="n"/>
      <c r="CF1889" s="59" t="n"/>
      <c r="CG1889" s="59" t="n"/>
      <c r="CH1889" s="59" t="n"/>
      <c r="CI1889" s="59" t="n"/>
      <c r="CJ1889" s="59" t="n"/>
      <c r="CK1889" s="59" t="n"/>
      <c r="CL1889" s="59" t="n"/>
      <c r="CM1889" s="59" t="n"/>
      <c r="CN1889" s="59" t="n"/>
      <c r="CO1889" s="59" t="n"/>
      <c r="CP1889" s="59" t="n"/>
      <c r="CQ1889" s="59" t="n"/>
      <c r="CR1889" s="59" t="n"/>
      <c r="CS1889" s="59" t="n"/>
      <c r="CT1889" s="59" t="n"/>
      <c r="CU1889" s="59" t="n"/>
      <c r="CV1889" s="59" t="n"/>
      <c r="CW1889" s="59" t="n"/>
      <c r="CX1889" s="59" t="n"/>
      <c r="CY1889" s="59" t="n"/>
      <c r="CZ1889" s="59" t="n"/>
    </row>
    <row r="1890">
      <c r="D1890" s="59" t="inlineStr">
        <is>
          <t>Record Date</t>
        </is>
      </c>
      <c r="E1890" s="59" t="n">
        <v>46252</v>
      </c>
      <c r="F1890" s="59" t="n">
        <v>46252</v>
      </c>
      <c r="G1890" s="59" t="n"/>
      <c r="H1890" s="59" t="n"/>
      <c r="I1890" s="59" t="n"/>
      <c r="J1890" s="59" t="n"/>
      <c r="K1890" s="59" t="n"/>
      <c r="L1890" s="59" t="n"/>
      <c r="M1890" s="59" t="n"/>
      <c r="N1890" s="59" t="n"/>
      <c r="O1890" s="59" t="n"/>
      <c r="P1890" s="59" t="n"/>
      <c r="Q1890" s="59" t="n"/>
      <c r="R1890" s="59" t="n"/>
      <c r="S1890" s="59" t="n"/>
      <c r="T1890" s="59" t="n"/>
      <c r="U1890" s="59" t="n"/>
      <c r="V1890" s="59" t="n"/>
      <c r="W1890" s="59" t="n"/>
      <c r="X1890" s="59" t="n"/>
      <c r="Y1890" s="59" t="n"/>
      <c r="Z1890" s="59" t="n"/>
      <c r="AA1890" s="59" t="n"/>
      <c r="AB1890" s="59" t="n"/>
      <c r="AC1890" s="59" t="n"/>
      <c r="AD1890" s="59" t="n"/>
      <c r="AE1890" s="59" t="n"/>
      <c r="AF1890" s="59" t="n"/>
      <c r="AG1890" s="59" t="n"/>
      <c r="AH1890" s="59" t="n"/>
      <c r="AI1890" s="59" t="n"/>
      <c r="AJ1890" s="59" t="n"/>
      <c r="AK1890" s="59" t="n"/>
      <c r="AL1890" s="59" t="n"/>
      <c r="AM1890" s="59" t="n"/>
      <c r="AN1890" s="59" t="n"/>
      <c r="AO1890" s="59" t="n"/>
      <c r="AP1890" s="59" t="n"/>
      <c r="AQ1890" s="59" t="n"/>
      <c r="AR1890" s="59" t="n"/>
      <c r="AS1890" s="59" t="n"/>
      <c r="AT1890" s="59" t="n"/>
      <c r="AU1890" s="59" t="n"/>
      <c r="AV1890" s="59" t="n"/>
      <c r="AW1890" s="59" t="n"/>
      <c r="AX1890" s="59" t="n"/>
      <c r="AY1890" s="59" t="n"/>
      <c r="AZ1890" s="59" t="n"/>
      <c r="BA1890" s="59" t="n"/>
      <c r="BB1890" s="59" t="n"/>
      <c r="BC1890" s="59" t="n"/>
      <c r="BD1890" s="59" t="n"/>
      <c r="BE1890" s="59" t="n"/>
      <c r="BF1890" s="59" t="n"/>
      <c r="BG1890" s="59" t="n"/>
      <c r="BH1890" s="59" t="n"/>
      <c r="BI1890" s="59" t="n"/>
      <c r="BJ1890" s="59" t="n"/>
      <c r="BK1890" s="59" t="n"/>
      <c r="BL1890" s="59" t="n"/>
      <c r="BM1890" s="59" t="n"/>
      <c r="BN1890" s="59" t="n"/>
      <c r="BO1890" s="59" t="n"/>
      <c r="BP1890" s="59" t="n"/>
      <c r="BQ1890" s="59" t="n"/>
      <c r="BR1890" s="59" t="n"/>
      <c r="BS1890" s="59" t="n"/>
      <c r="BT1890" s="59" t="n"/>
      <c r="BU1890" s="59" t="n"/>
      <c r="BV1890" s="59" t="n"/>
      <c r="BW1890" s="59" t="n"/>
      <c r="BX1890" s="59" t="n"/>
      <c r="BY1890" s="59" t="n"/>
      <c r="BZ1890" s="59" t="n"/>
      <c r="CA1890" s="59" t="n"/>
      <c r="CB1890" s="59" t="n"/>
      <c r="CC1890" s="59" t="n"/>
      <c r="CD1890" s="59" t="n"/>
      <c r="CE1890" s="59" t="n"/>
      <c r="CF1890" s="59" t="n"/>
      <c r="CG1890" s="59" t="n"/>
      <c r="CH1890" s="59" t="n"/>
      <c r="CI1890" s="59" t="n"/>
      <c r="CJ1890" s="59" t="n"/>
      <c r="CK1890" s="59" t="n"/>
      <c r="CL1890" s="59" t="n"/>
      <c r="CM1890" s="59" t="n"/>
      <c r="CN1890" s="59" t="n"/>
      <c r="CO1890" s="59" t="n"/>
      <c r="CP1890" s="59" t="n"/>
      <c r="CQ1890" s="59" t="n"/>
      <c r="CR1890" s="59" t="n"/>
      <c r="CS1890" s="59" t="n"/>
      <c r="CT1890" s="59" t="n"/>
      <c r="CU1890" s="59" t="n"/>
      <c r="CV1890" s="59" t="n"/>
      <c r="CW1890" s="59" t="n"/>
      <c r="CX1890" s="59" t="n"/>
      <c r="CY1890" s="59" t="n"/>
      <c r="CZ1890" s="59" t="n"/>
    </row>
    <row r="1891">
      <c r="D1891" s="59" t="inlineStr">
        <is>
          <t>Payable Date</t>
        </is>
      </c>
      <c r="E1891" s="59" t="n">
        <v>46287</v>
      </c>
      <c r="F1891" s="59" t="n">
        <v>46287</v>
      </c>
      <c r="G1891" s="59" t="n"/>
      <c r="H1891" s="59" t="n"/>
      <c r="I1891" s="59" t="n"/>
      <c r="J1891" s="59" t="n"/>
      <c r="K1891" s="59" t="n"/>
      <c r="L1891" s="59" t="n"/>
      <c r="M1891" s="59" t="n"/>
      <c r="N1891" s="59" t="n"/>
      <c r="O1891" s="59" t="n"/>
      <c r="P1891" s="59" t="n"/>
      <c r="Q1891" s="59" t="n"/>
      <c r="R1891" s="59" t="n"/>
      <c r="S1891" s="59" t="n"/>
      <c r="T1891" s="59" t="n"/>
      <c r="U1891" s="59" t="n"/>
      <c r="V1891" s="59" t="n"/>
      <c r="W1891" s="59" t="n"/>
      <c r="X1891" s="59" t="n"/>
      <c r="Y1891" s="59" t="n"/>
      <c r="Z1891" s="59" t="n"/>
      <c r="AA1891" s="59" t="n"/>
      <c r="AB1891" s="59" t="n"/>
      <c r="AC1891" s="59" t="n"/>
      <c r="AD1891" s="59" t="n"/>
      <c r="AE1891" s="59" t="n"/>
      <c r="AF1891" s="59" t="n"/>
      <c r="AG1891" s="59" t="n"/>
      <c r="AH1891" s="59" t="n"/>
      <c r="AI1891" s="59" t="n"/>
      <c r="AJ1891" s="59" t="n"/>
      <c r="AK1891" s="59" t="n"/>
      <c r="AL1891" s="59" t="n"/>
      <c r="AM1891" s="59" t="n"/>
      <c r="AN1891" s="59" t="n"/>
      <c r="AO1891" s="59" t="n"/>
      <c r="AP1891" s="59" t="n"/>
      <c r="AQ1891" s="59" t="n"/>
      <c r="AR1891" s="59" t="n"/>
      <c r="AS1891" s="59" t="n"/>
      <c r="AT1891" s="59" t="n"/>
      <c r="AU1891" s="59" t="n"/>
      <c r="AV1891" s="59" t="n"/>
      <c r="AW1891" s="59" t="n"/>
      <c r="AX1891" s="59" t="n"/>
      <c r="AY1891" s="59" t="n"/>
      <c r="AZ1891" s="59" t="n"/>
      <c r="BA1891" s="59" t="n"/>
      <c r="BB1891" s="59" t="n"/>
      <c r="BC1891" s="59" t="n"/>
      <c r="BD1891" s="59" t="n"/>
      <c r="BE1891" s="59" t="n"/>
      <c r="BF1891" s="59" t="n"/>
      <c r="BG1891" s="59" t="n"/>
      <c r="BH1891" s="59" t="n"/>
      <c r="BI1891" s="59" t="n"/>
      <c r="BJ1891" s="59" t="n"/>
      <c r="BK1891" s="59" t="n"/>
      <c r="BL1891" s="59" t="n"/>
      <c r="BM1891" s="59" t="n"/>
      <c r="BN1891" s="59" t="n"/>
      <c r="BO1891" s="59" t="n"/>
      <c r="BP1891" s="59" t="n"/>
      <c r="BQ1891" s="59" t="n"/>
      <c r="BR1891" s="59" t="n"/>
      <c r="BS1891" s="59" t="n"/>
      <c r="BT1891" s="59" t="n"/>
      <c r="BU1891" s="59" t="n"/>
      <c r="BV1891" s="59" t="n"/>
      <c r="BW1891" s="59" t="n"/>
      <c r="BX1891" s="59" t="n"/>
      <c r="BY1891" s="59" t="n"/>
      <c r="BZ1891" s="59" t="n"/>
      <c r="CA1891" s="59" t="n"/>
      <c r="CB1891" s="59" t="n"/>
      <c r="CC1891" s="59" t="n"/>
      <c r="CD1891" s="59" t="n"/>
      <c r="CE1891" s="59" t="n"/>
      <c r="CF1891" s="59" t="n"/>
      <c r="CG1891" s="59" t="n"/>
      <c r="CH1891" s="59" t="n"/>
      <c r="CI1891" s="59" t="n"/>
      <c r="CJ1891" s="59" t="n"/>
      <c r="CK1891" s="59" t="n"/>
      <c r="CL1891" s="59" t="n"/>
      <c r="CM1891" s="59" t="n"/>
      <c r="CN1891" s="59" t="n"/>
      <c r="CO1891" s="59" t="n"/>
      <c r="CP1891" s="59" t="n"/>
      <c r="CQ1891" s="59" t="n"/>
      <c r="CR1891" s="59" t="n"/>
      <c r="CS1891" s="59" t="n"/>
      <c r="CT1891" s="59" t="n"/>
      <c r="CU1891" s="59" t="n"/>
      <c r="CV1891" s="59" t="n"/>
      <c r="CW1891" s="59" t="n"/>
      <c r="CX1891" s="59" t="n"/>
      <c r="CY1891" s="59" t="n"/>
      <c r="CZ1891" s="59" t="n"/>
    </row>
    <row r="1892">
      <c r="D1892" s="107" t="inlineStr">
        <is>
          <t>Dividend Amount</t>
        </is>
      </c>
      <c r="E1892" s="107" t="n">
        <v>0.1</v>
      </c>
      <c r="F1892" s="107" t="n">
        <v>0.52</v>
      </c>
      <c r="G1892" s="107" t="n"/>
      <c r="H1892" s="107" t="n"/>
      <c r="I1892" s="107" t="n"/>
      <c r="J1892" s="107" t="n"/>
      <c r="K1892" s="107" t="n"/>
      <c r="L1892" s="107" t="n"/>
      <c r="M1892" s="107" t="n"/>
      <c r="N1892" s="107" t="n"/>
      <c r="O1892" s="107" t="n"/>
      <c r="P1892" s="107" t="n"/>
      <c r="Q1892" s="107" t="n"/>
      <c r="R1892" s="107" t="n"/>
      <c r="S1892" s="107" t="n"/>
      <c r="T1892" s="107" t="n"/>
      <c r="U1892" s="107" t="n"/>
      <c r="V1892" s="107" t="n"/>
      <c r="W1892" s="107" t="n"/>
      <c r="X1892" s="107" t="n"/>
      <c r="Y1892" s="107" t="n"/>
      <c r="Z1892" s="107" t="n"/>
      <c r="AA1892" s="107" t="n"/>
      <c r="AB1892" s="107" t="n"/>
      <c r="AC1892" s="107" t="n"/>
      <c r="AD1892" s="107" t="n"/>
      <c r="AE1892" s="107" t="n"/>
      <c r="AF1892" s="107" t="n"/>
      <c r="AG1892" s="107" t="n"/>
      <c r="AH1892" s="107" t="n"/>
      <c r="AI1892" s="107" t="n"/>
      <c r="AJ1892" s="107" t="n"/>
      <c r="AK1892" s="107" t="n"/>
      <c r="AL1892" s="107" t="n"/>
      <c r="AM1892" s="107" t="n"/>
      <c r="AN1892" s="107" t="n"/>
      <c r="AO1892" s="107" t="n"/>
      <c r="AP1892" s="107" t="n"/>
      <c r="AQ1892" s="107" t="n"/>
      <c r="AR1892" s="107" t="n"/>
      <c r="AS1892" s="107" t="n"/>
      <c r="AT1892" s="107" t="n"/>
      <c r="AU1892" s="107" t="n"/>
      <c r="AV1892" s="107" t="n"/>
      <c r="AW1892" s="107" t="n"/>
      <c r="AX1892" s="107" t="n"/>
      <c r="AY1892" s="107" t="n"/>
      <c r="AZ1892" s="107" t="n"/>
      <c r="BA1892" s="107" t="n"/>
      <c r="BB1892" s="107" t="n"/>
      <c r="BC1892" s="107" t="n"/>
      <c r="BD1892" s="107" t="n"/>
      <c r="BE1892" s="107" t="n"/>
      <c r="BF1892" s="107" t="n"/>
      <c r="BG1892" s="107" t="n"/>
      <c r="BH1892" s="107" t="n"/>
      <c r="BI1892" s="107" t="n"/>
      <c r="BJ1892" s="107" t="n"/>
      <c r="BK1892" s="107" t="n"/>
      <c r="BL1892" s="107" t="n"/>
      <c r="BM1892" s="107" t="n"/>
      <c r="BN1892" s="107" t="n"/>
      <c r="BO1892" s="107" t="n"/>
      <c r="BP1892" s="107" t="n"/>
      <c r="BQ1892" s="107" t="n"/>
      <c r="BR1892" s="107" t="n"/>
      <c r="BS1892" s="107" t="n"/>
      <c r="BT1892" s="107" t="n"/>
      <c r="BU1892" s="107" t="n"/>
      <c r="BV1892" s="107" t="n"/>
      <c r="BW1892" s="107" t="n"/>
      <c r="BX1892" s="107" t="n"/>
      <c r="BY1892" s="107" t="n"/>
      <c r="BZ1892" s="107" t="n"/>
      <c r="CA1892" s="107" t="n"/>
      <c r="CB1892" s="107" t="n"/>
      <c r="CC1892" s="107" t="n"/>
      <c r="CD1892" s="107" t="n"/>
      <c r="CE1892" s="107" t="n"/>
      <c r="CF1892" s="107" t="n"/>
      <c r="CG1892" s="107" t="n"/>
      <c r="CH1892" s="107" t="n"/>
      <c r="CI1892" s="107" t="n"/>
      <c r="CJ1892" s="107" t="n"/>
      <c r="CK1892" s="107" t="n"/>
      <c r="CL1892" s="107" t="n"/>
      <c r="CM1892" s="107" t="n"/>
      <c r="CN1892" s="107" t="n"/>
      <c r="CO1892" s="107" t="n"/>
      <c r="CP1892" s="107" t="n"/>
      <c r="CQ1892" s="107" t="n"/>
      <c r="CR1892" s="107" t="n"/>
      <c r="CS1892" s="107" t="n"/>
      <c r="CT1892" s="107" t="n"/>
      <c r="CU1892" s="107" t="n"/>
      <c r="CV1892" s="107" t="n"/>
      <c r="CW1892" s="107" t="n"/>
      <c r="CX1892" s="107" t="n"/>
      <c r="CY1892" s="107" t="n"/>
      <c r="CZ1892" s="107" t="n"/>
    </row>
    <row r="1893">
      <c r="D1893" t="inlineStr">
        <is>
          <t>Dividend Frequency</t>
        </is>
      </c>
      <c r="E1893" t="inlineStr">
        <is>
          <t>None</t>
        </is>
      </c>
      <c r="F1893" t="inlineStr">
        <is>
          <t>Semi-Anl</t>
        </is>
      </c>
    </row>
    <row r="1894">
      <c r="D1894" t="inlineStr">
        <is>
          <t>Dividend Type</t>
        </is>
      </c>
      <c r="E1894" t="inlineStr">
        <is>
          <t>Special Cash</t>
        </is>
      </c>
      <c r="F1894" t="inlineStr">
        <is>
          <t>Final</t>
        </is>
      </c>
    </row>
    <row r="1895">
      <c r="A1895" s="2">
        <f>IF($A1888="","","   projections")</f>
        <v/>
      </c>
      <c r="B1895" s="68">
        <f>IF($A1888="",0,COUNT($E1896:$CZ1896))</f>
        <v/>
      </c>
      <c r="C1895" s="69">
        <f>IF($B1895=0,0,MAX($E1896:$CZ1896))</f>
        <v/>
      </c>
      <c r="D1895" s="58">
        <f>_xll.BDS($A1888,'Field Check'!$C$42,"headers=y","startcol=1","endcol=3","dir=h","cols=21;rows=3")</f>
        <v/>
      </c>
      <c r="E1895" s="59" t="n">
        <v>46421</v>
      </c>
      <c r="F1895" s="59" t="n">
        <v>46611</v>
      </c>
      <c r="G1895" s="59" t="n">
        <v>46785</v>
      </c>
      <c r="H1895" s="59" t="n">
        <v>46975</v>
      </c>
      <c r="I1895" s="59" t="n">
        <v>47149</v>
      </c>
      <c r="J1895" s="59" t="n">
        <v>47339</v>
      </c>
      <c r="K1895" s="59" t="n">
        <v>47513</v>
      </c>
      <c r="L1895" s="59" t="n">
        <v>47710</v>
      </c>
      <c r="M1895" s="59" t="n">
        <v>47877</v>
      </c>
      <c r="N1895" s="59" t="n">
        <v>48074</v>
      </c>
      <c r="O1895" s="59" t="n">
        <v>48241</v>
      </c>
      <c r="P1895" s="59" t="n">
        <v>48438</v>
      </c>
      <c r="Q1895" s="59" t="n">
        <v>48612</v>
      </c>
      <c r="R1895" s="59" t="n">
        <v>48802</v>
      </c>
      <c r="S1895" s="59" t="n">
        <v>48976</v>
      </c>
      <c r="T1895" s="59" t="n">
        <v>49166</v>
      </c>
      <c r="U1895" s="59" t="n">
        <v>49347</v>
      </c>
      <c r="V1895" s="59" t="n">
        <v>49537</v>
      </c>
      <c r="W1895" s="59" t="n">
        <v>49711</v>
      </c>
      <c r="X1895" s="59" t="n">
        <v>49901</v>
      </c>
      <c r="Y1895" s="59" t="n"/>
      <c r="Z1895" s="59" t="n"/>
      <c r="AA1895" s="59" t="n"/>
      <c r="AB1895" s="59" t="n"/>
      <c r="AC1895" s="59" t="n"/>
      <c r="AD1895" s="59" t="n"/>
      <c r="AE1895" s="59" t="n"/>
      <c r="AF1895" s="59" t="n"/>
      <c r="AG1895" s="59" t="n"/>
      <c r="AH1895" s="59" t="n"/>
      <c r="AI1895" s="59" t="n"/>
      <c r="AJ1895" s="59" t="n"/>
      <c r="AK1895" s="59" t="n"/>
      <c r="AL1895" s="59" t="n"/>
      <c r="AM1895" s="59" t="n"/>
      <c r="AN1895" s="59" t="n"/>
      <c r="AO1895" s="59" t="n"/>
      <c r="AP1895" s="59" t="n"/>
      <c r="AQ1895" s="59" t="n"/>
      <c r="AR1895" s="59" t="n"/>
      <c r="AS1895" s="59" t="n"/>
      <c r="AT1895" s="59" t="n"/>
      <c r="AU1895" s="59" t="n"/>
      <c r="AV1895" s="59" t="n"/>
      <c r="AW1895" s="59" t="n"/>
      <c r="AX1895" s="59" t="n"/>
      <c r="AY1895" s="59" t="n"/>
      <c r="AZ1895" s="59" t="n"/>
      <c r="BA1895" s="59" t="n"/>
      <c r="BB1895" s="59" t="n"/>
      <c r="BC1895" s="59" t="n"/>
      <c r="BD1895" s="59" t="n"/>
      <c r="BE1895" s="59" t="n"/>
      <c r="BF1895" s="59" t="n"/>
      <c r="BG1895" s="59" t="n"/>
      <c r="BH1895" s="59" t="n"/>
      <c r="BI1895" s="59" t="n"/>
      <c r="BJ1895" s="59" t="n"/>
      <c r="BK1895" s="59" t="n"/>
      <c r="BL1895" s="59" t="n"/>
      <c r="BM1895" s="59" t="n"/>
      <c r="BN1895" s="59" t="n"/>
      <c r="BO1895" s="59" t="n"/>
      <c r="BP1895" s="59" t="n"/>
      <c r="BQ1895" s="59" t="n"/>
      <c r="BR1895" s="59" t="n"/>
      <c r="BS1895" s="59" t="n"/>
      <c r="BT1895" s="59" t="n"/>
      <c r="BU1895" s="59" t="n"/>
      <c r="BV1895" s="59" t="n"/>
      <c r="BW1895" s="59" t="n"/>
      <c r="BX1895" s="59" t="n"/>
      <c r="BY1895" s="59" t="n"/>
      <c r="BZ1895" s="59" t="n"/>
      <c r="CA1895" s="59" t="n"/>
      <c r="CB1895" s="59" t="n"/>
      <c r="CC1895" s="59" t="n"/>
      <c r="CD1895" s="59" t="n"/>
      <c r="CE1895" s="59" t="n"/>
      <c r="CF1895" s="59" t="n"/>
      <c r="CG1895" s="59" t="n"/>
      <c r="CH1895" s="59" t="n"/>
      <c r="CI1895" s="59" t="n"/>
      <c r="CJ1895" s="59" t="n"/>
      <c r="CK1895" s="59" t="n"/>
      <c r="CL1895" s="59" t="n"/>
      <c r="CM1895" s="59" t="n"/>
      <c r="CN1895" s="59" t="n"/>
      <c r="CO1895" s="59" t="n"/>
      <c r="CP1895" s="59" t="n"/>
      <c r="CQ1895" s="59" t="n"/>
      <c r="CR1895" s="59" t="n"/>
      <c r="CS1895" s="59" t="n"/>
      <c r="CT1895" s="59" t="n"/>
      <c r="CU1895" s="59" t="n"/>
      <c r="CV1895" s="59" t="n"/>
      <c r="CW1895" s="59" t="n"/>
      <c r="CX1895" s="59" t="n"/>
      <c r="CY1895" s="59" t="n"/>
      <c r="CZ1895" s="59" t="n"/>
    </row>
    <row r="1896">
      <c r="D1896" s="59" t="inlineStr">
        <is>
          <t>Ex-Date</t>
        </is>
      </c>
      <c r="E1896" s="59" t="n">
        <v>46434</v>
      </c>
      <c r="F1896" s="59" t="n">
        <v>46617</v>
      </c>
      <c r="G1896" s="59" t="n">
        <v>46798</v>
      </c>
      <c r="H1896" s="59" t="n">
        <v>46988</v>
      </c>
      <c r="I1896" s="59" t="n">
        <v>47162</v>
      </c>
      <c r="J1896" s="59" t="n">
        <v>47352</v>
      </c>
      <c r="K1896" s="59" t="n">
        <v>47526</v>
      </c>
      <c r="L1896" s="59" t="n">
        <v>47716</v>
      </c>
      <c r="M1896" s="59" t="n">
        <v>47890</v>
      </c>
      <c r="N1896" s="59" t="n">
        <v>48080</v>
      </c>
      <c r="O1896" s="59" t="n">
        <v>48254</v>
      </c>
      <c r="P1896" s="59" t="n">
        <v>48444</v>
      </c>
      <c r="Q1896" s="59" t="n">
        <v>48625</v>
      </c>
      <c r="R1896" s="59" t="n">
        <v>48815</v>
      </c>
      <c r="S1896" s="59" t="n">
        <v>48989</v>
      </c>
      <c r="T1896" s="59" t="n">
        <v>49179</v>
      </c>
      <c r="U1896" s="59" t="n">
        <v>49360</v>
      </c>
      <c r="V1896" s="59" t="n">
        <v>49550</v>
      </c>
      <c r="W1896" s="59" t="n">
        <v>49724</v>
      </c>
      <c r="X1896" s="59" t="n">
        <v>49914</v>
      </c>
      <c r="Y1896" s="59" t="n"/>
      <c r="Z1896" s="59" t="n"/>
      <c r="AA1896" s="59" t="n"/>
      <c r="AB1896" s="59" t="n"/>
      <c r="AC1896" s="59" t="n"/>
      <c r="AD1896" s="59" t="n"/>
      <c r="AE1896" s="59" t="n"/>
      <c r="AF1896" s="59" t="n"/>
      <c r="AG1896" s="59" t="n"/>
      <c r="AH1896" s="59" t="n"/>
      <c r="AI1896" s="59" t="n"/>
      <c r="AJ1896" s="59" t="n"/>
      <c r="AK1896" s="59" t="n"/>
      <c r="AL1896" s="59" t="n"/>
      <c r="AM1896" s="59" t="n"/>
      <c r="AN1896" s="59" t="n"/>
      <c r="AO1896" s="59" t="n"/>
      <c r="AP1896" s="59" t="n"/>
      <c r="AQ1896" s="59" t="n"/>
      <c r="AR1896" s="59" t="n"/>
      <c r="AS1896" s="59" t="n"/>
      <c r="AT1896" s="59" t="n"/>
      <c r="AU1896" s="59" t="n"/>
      <c r="AV1896" s="59" t="n"/>
      <c r="AW1896" s="59" t="n"/>
      <c r="AX1896" s="59" t="n"/>
      <c r="AY1896" s="59" t="n"/>
      <c r="AZ1896" s="59" t="n"/>
      <c r="BA1896" s="59" t="n"/>
      <c r="BB1896" s="59" t="n"/>
      <c r="BC1896" s="59" t="n"/>
      <c r="BD1896" s="59" t="n"/>
      <c r="BE1896" s="59" t="n"/>
      <c r="BF1896" s="59" t="n"/>
      <c r="BG1896" s="59" t="n"/>
      <c r="BH1896" s="59" t="n"/>
      <c r="BI1896" s="59" t="n"/>
      <c r="BJ1896" s="59" t="n"/>
      <c r="BK1896" s="59" t="n"/>
      <c r="BL1896" s="59" t="n"/>
      <c r="BM1896" s="59" t="n"/>
      <c r="BN1896" s="59" t="n"/>
      <c r="BO1896" s="59" t="n"/>
      <c r="BP1896" s="59" t="n"/>
      <c r="BQ1896" s="59" t="n"/>
      <c r="BR1896" s="59" t="n"/>
      <c r="BS1896" s="59" t="n"/>
      <c r="BT1896" s="59" t="n"/>
      <c r="BU1896" s="59" t="n"/>
      <c r="BV1896" s="59" t="n"/>
      <c r="BW1896" s="59" t="n"/>
      <c r="BX1896" s="59" t="n"/>
      <c r="BY1896" s="59" t="n"/>
      <c r="BZ1896" s="59" t="n"/>
      <c r="CA1896" s="59" t="n"/>
      <c r="CB1896" s="59" t="n"/>
      <c r="CC1896" s="59" t="n"/>
      <c r="CD1896" s="59" t="n"/>
      <c r="CE1896" s="59" t="n"/>
      <c r="CF1896" s="59" t="n"/>
      <c r="CG1896" s="59" t="n"/>
      <c r="CH1896" s="59" t="n"/>
      <c r="CI1896" s="59" t="n"/>
      <c r="CJ1896" s="59" t="n"/>
      <c r="CK1896" s="59" t="n"/>
      <c r="CL1896" s="59" t="n"/>
      <c r="CM1896" s="59" t="n"/>
      <c r="CN1896" s="59" t="n"/>
      <c r="CO1896" s="59" t="n"/>
      <c r="CP1896" s="59" t="n"/>
      <c r="CQ1896" s="59" t="n"/>
      <c r="CR1896" s="59" t="n"/>
      <c r="CS1896" s="59" t="n"/>
      <c r="CT1896" s="59" t="n"/>
      <c r="CU1896" s="59" t="n"/>
      <c r="CV1896" s="59" t="n"/>
      <c r="CW1896" s="59" t="n"/>
      <c r="CX1896" s="59" t="n"/>
      <c r="CY1896" s="59" t="n"/>
      <c r="CZ1896" s="59" t="n"/>
    </row>
    <row r="1897">
      <c r="D1897" s="107" t="inlineStr">
        <is>
          <t>Amount Per Share</t>
        </is>
      </c>
      <c r="E1897" s="107" t="n">
        <v>0.45</v>
      </c>
      <c r="F1897" s="107" t="n">
        <v>0.45</v>
      </c>
      <c r="G1897" s="107" t="n">
        <v>0.45</v>
      </c>
      <c r="H1897" s="107" t="n">
        <v>0.45</v>
      </c>
      <c r="I1897" s="107" t="n">
        <v>0.45</v>
      </c>
      <c r="J1897" s="107" t="n">
        <v>0.48</v>
      </c>
      <c r="K1897" s="107" t="n">
        <v>0.48</v>
      </c>
      <c r="L1897" s="107" t="n">
        <v>0.48</v>
      </c>
      <c r="M1897" s="107" t="n">
        <v>0.48</v>
      </c>
      <c r="N1897" s="107" t="n">
        <v>0.48</v>
      </c>
      <c r="O1897" s="107" t="n">
        <v>0.48</v>
      </c>
      <c r="P1897" s="107" t="n">
        <v>0.5</v>
      </c>
      <c r="Q1897" s="107" t="n">
        <v>0.48</v>
      </c>
      <c r="R1897" s="107" t="n">
        <v>0.5</v>
      </c>
      <c r="S1897" s="107" t="n">
        <v>0.48</v>
      </c>
      <c r="T1897" s="107" t="n">
        <v>0.5</v>
      </c>
      <c r="U1897" s="107" t="n">
        <v>0.5</v>
      </c>
      <c r="V1897" s="107" t="n">
        <v>0.5</v>
      </c>
      <c r="W1897" s="107" t="n">
        <v>0.5</v>
      </c>
      <c r="X1897" s="107" t="n">
        <v>0.52</v>
      </c>
      <c r="Y1897" s="107" t="n"/>
      <c r="Z1897" s="107" t="n"/>
      <c r="AA1897" s="107" t="n"/>
      <c r="AB1897" s="107" t="n"/>
      <c r="AC1897" s="107" t="n"/>
      <c r="AD1897" s="107" t="n"/>
      <c r="AE1897" s="107" t="n"/>
      <c r="AF1897" s="107" t="n"/>
      <c r="AG1897" s="107" t="n"/>
      <c r="AH1897" s="107" t="n"/>
      <c r="AI1897" s="107" t="n"/>
      <c r="AJ1897" s="107" t="n"/>
      <c r="AK1897" s="107" t="n"/>
      <c r="AL1897" s="107" t="n"/>
      <c r="AM1897" s="107" t="n"/>
      <c r="AN1897" s="107" t="n"/>
      <c r="AO1897" s="107" t="n"/>
      <c r="AP1897" s="107" t="n"/>
      <c r="AQ1897" s="107" t="n"/>
      <c r="AR1897" s="107" t="n"/>
      <c r="AS1897" s="107" t="n"/>
      <c r="AT1897" s="107" t="n"/>
      <c r="AU1897" s="107" t="n"/>
      <c r="AV1897" s="107" t="n"/>
      <c r="AW1897" s="107" t="n"/>
      <c r="AX1897" s="107" t="n"/>
      <c r="AY1897" s="107" t="n"/>
      <c r="AZ1897" s="107" t="n"/>
      <c r="BA1897" s="107" t="n"/>
      <c r="BB1897" s="107" t="n"/>
      <c r="BC1897" s="107" t="n"/>
      <c r="BD1897" s="107" t="n"/>
      <c r="BE1897" s="107" t="n"/>
      <c r="BF1897" s="107" t="n"/>
      <c r="BG1897" s="107" t="n"/>
      <c r="BH1897" s="107" t="n"/>
      <c r="BI1897" s="107" t="n"/>
      <c r="BJ1897" s="107" t="n"/>
      <c r="BK1897" s="107" t="n"/>
      <c r="BL1897" s="107" t="n"/>
      <c r="BM1897" s="107" t="n"/>
      <c r="BN1897" s="107" t="n"/>
      <c r="BO1897" s="107" t="n"/>
      <c r="BP1897" s="107" t="n"/>
      <c r="BQ1897" s="107" t="n"/>
      <c r="BR1897" s="107" t="n"/>
      <c r="BS1897" s="107" t="n"/>
      <c r="BT1897" s="107" t="n"/>
      <c r="BU1897" s="107" t="n"/>
      <c r="BV1897" s="107" t="n"/>
      <c r="BW1897" s="107" t="n"/>
      <c r="BX1897" s="107" t="n"/>
      <c r="BY1897" s="107" t="n"/>
      <c r="BZ1897" s="107" t="n"/>
      <c r="CA1897" s="107" t="n"/>
      <c r="CB1897" s="107" t="n"/>
      <c r="CC1897" s="107" t="n"/>
      <c r="CD1897" s="107" t="n"/>
      <c r="CE1897" s="107" t="n"/>
      <c r="CF1897" s="107" t="n"/>
      <c r="CG1897" s="107" t="n"/>
      <c r="CH1897" s="107" t="n"/>
      <c r="CI1897" s="107" t="n"/>
      <c r="CJ1897" s="107" t="n"/>
      <c r="CK1897" s="107" t="n"/>
      <c r="CL1897" s="107" t="n"/>
      <c r="CM1897" s="107" t="n"/>
      <c r="CN1897" s="107" t="n"/>
      <c r="CO1897" s="107" t="n"/>
      <c r="CP1897" s="107" t="n"/>
      <c r="CQ1897" s="107" t="n"/>
      <c r="CR1897" s="107" t="n"/>
      <c r="CS1897" s="107" t="n"/>
      <c r="CT1897" s="107" t="n"/>
      <c r="CU1897" s="107" t="n"/>
      <c r="CV1897" s="107" t="n"/>
      <c r="CW1897" s="107" t="n"/>
      <c r="CX1897" s="107" t="n"/>
      <c r="CY1897" s="107" t="n"/>
      <c r="CZ1897" s="107" t="n"/>
    </row>
    <row r="1899">
      <c r="A1899" s="126">
        <f>IF('AS51'!$C$178="","",'AS51'!$C$178)</f>
        <v/>
      </c>
      <c r="B1899" s="68">
        <f>IF($A1899="",0,COUNT($E1900:$CZ1900))</f>
        <v/>
      </c>
      <c r="C1899" s="69">
        <f>IF($B1899=0,0,MAX($E1900:$CZ1900))</f>
        <v/>
      </c>
      <c r="D1899" s="58">
        <f>_xll.BDS($A1899,'Field Check'!$C$44,"headers=y","startcol=1","endcol=7","dir=h","DVD_START_DT",'Field Check'!$C$59,"DVD_END_DT",'Field Check'!$D$59)</f>
        <v/>
      </c>
      <c r="E1899" s="59" t="n"/>
      <c r="F1899" s="59" t="n"/>
      <c r="G1899" s="59" t="n"/>
      <c r="H1899" s="59" t="n"/>
      <c r="I1899" s="59" t="n"/>
      <c r="J1899" s="59" t="n"/>
      <c r="K1899" s="59" t="n"/>
      <c r="L1899" s="59" t="n"/>
      <c r="M1899" s="59" t="n"/>
      <c r="N1899" s="59" t="n"/>
      <c r="O1899" s="59" t="n"/>
      <c r="P1899" s="59" t="n"/>
      <c r="Q1899" s="59" t="n"/>
      <c r="R1899" s="59" t="n"/>
      <c r="S1899" s="59" t="n"/>
      <c r="T1899" s="59" t="n"/>
      <c r="U1899" s="59" t="n"/>
      <c r="V1899" s="59" t="n"/>
      <c r="W1899" s="59" t="n"/>
      <c r="X1899" s="59" t="n"/>
      <c r="Y1899" s="59" t="n"/>
      <c r="Z1899" s="59" t="n"/>
      <c r="AA1899" s="59" t="n"/>
      <c r="AB1899" s="59" t="n"/>
      <c r="AC1899" s="59" t="n"/>
      <c r="AD1899" s="59" t="n"/>
      <c r="AE1899" s="59" t="n"/>
      <c r="AF1899" s="59" t="n"/>
      <c r="AG1899" s="59" t="n"/>
      <c r="AH1899" s="59" t="n"/>
      <c r="AI1899" s="59" t="n"/>
      <c r="AJ1899" s="59" t="n"/>
      <c r="AK1899" s="59" t="n"/>
      <c r="AL1899" s="59" t="n"/>
      <c r="AM1899" s="59" t="n"/>
      <c r="AN1899" s="59" t="n"/>
      <c r="AO1899" s="59" t="n"/>
      <c r="AP1899" s="59" t="n"/>
      <c r="AQ1899" s="59" t="n"/>
      <c r="AR1899" s="59" t="n"/>
      <c r="AS1899" s="59" t="n"/>
      <c r="AT1899" s="59" t="n"/>
      <c r="AU1899" s="59" t="n"/>
      <c r="AV1899" s="59" t="n"/>
      <c r="AW1899" s="59" t="n"/>
      <c r="AX1899" s="59" t="n"/>
      <c r="AY1899" s="59" t="n"/>
      <c r="AZ1899" s="59" t="n"/>
      <c r="BA1899" s="59" t="n"/>
      <c r="BB1899" s="59" t="n"/>
      <c r="BC1899" s="59" t="n"/>
      <c r="BD1899" s="59" t="n"/>
      <c r="BE1899" s="59" t="n"/>
      <c r="BF1899" s="59" t="n"/>
      <c r="BG1899" s="59" t="n"/>
      <c r="BH1899" s="59" t="n"/>
      <c r="BI1899" s="59" t="n"/>
      <c r="BJ1899" s="59" t="n"/>
      <c r="BK1899" s="59" t="n"/>
      <c r="BL1899" s="59" t="n"/>
      <c r="BM1899" s="59" t="n"/>
      <c r="BN1899" s="59" t="n"/>
      <c r="BO1899" s="59" t="n"/>
      <c r="BP1899" s="59" t="n"/>
      <c r="BQ1899" s="59" t="n"/>
      <c r="BR1899" s="59" t="n"/>
      <c r="BS1899" s="59" t="n"/>
      <c r="BT1899" s="59" t="n"/>
      <c r="BU1899" s="59" t="n"/>
      <c r="BV1899" s="59" t="n"/>
      <c r="BW1899" s="59" t="n"/>
      <c r="BX1899" s="59" t="n"/>
      <c r="BY1899" s="59" t="n"/>
      <c r="BZ1899" s="59" t="n"/>
      <c r="CA1899" s="59" t="n"/>
      <c r="CB1899" s="59" t="n"/>
      <c r="CC1899" s="59" t="n"/>
      <c r="CD1899" s="59" t="n"/>
      <c r="CE1899" s="59" t="n"/>
      <c r="CF1899" s="59" t="n"/>
      <c r="CG1899" s="59" t="n"/>
      <c r="CH1899" s="59" t="n"/>
      <c r="CI1899" s="59" t="n"/>
      <c r="CJ1899" s="59" t="n"/>
      <c r="CK1899" s="59" t="n"/>
      <c r="CL1899" s="59" t="n"/>
      <c r="CM1899" s="59" t="n"/>
      <c r="CN1899" s="59" t="n"/>
      <c r="CO1899" s="59" t="n"/>
      <c r="CP1899" s="59" t="n"/>
      <c r="CQ1899" s="59" t="n"/>
      <c r="CR1899" s="59" t="n"/>
      <c r="CS1899" s="59" t="n"/>
      <c r="CT1899" s="59" t="n"/>
      <c r="CU1899" s="59" t="n"/>
      <c r="CV1899" s="59" t="n"/>
      <c r="CW1899" s="59" t="n"/>
      <c r="CX1899" s="59" t="n"/>
      <c r="CY1899" s="59" t="n"/>
      <c r="CZ1899" s="59" t="n"/>
    </row>
    <row r="1900">
      <c r="D1900" s="59" t="n"/>
      <c r="E1900" s="59" t="n"/>
      <c r="F1900" s="59" t="n"/>
      <c r="G1900" s="59" t="n"/>
      <c r="H1900" s="59" t="n"/>
      <c r="I1900" s="59" t="n"/>
      <c r="J1900" s="59" t="n"/>
      <c r="K1900" s="59" t="n"/>
      <c r="L1900" s="59" t="n"/>
      <c r="M1900" s="59" t="n"/>
      <c r="N1900" s="59" t="n"/>
      <c r="O1900" s="59" t="n"/>
      <c r="P1900" s="59" t="n"/>
      <c r="Q1900" s="59" t="n"/>
      <c r="R1900" s="59" t="n"/>
      <c r="S1900" s="59" t="n"/>
      <c r="T1900" s="59" t="n"/>
      <c r="U1900" s="59" t="n"/>
      <c r="V1900" s="59" t="n"/>
      <c r="W1900" s="59" t="n"/>
      <c r="X1900" s="59" t="n"/>
      <c r="Y1900" s="59" t="n"/>
      <c r="Z1900" s="59" t="n"/>
      <c r="AA1900" s="59" t="n"/>
      <c r="AB1900" s="59" t="n"/>
      <c r="AC1900" s="59" t="n"/>
      <c r="AD1900" s="59" t="n"/>
      <c r="AE1900" s="59" t="n"/>
      <c r="AF1900" s="59" t="n"/>
      <c r="AG1900" s="59" t="n"/>
      <c r="AH1900" s="59" t="n"/>
      <c r="AI1900" s="59" t="n"/>
      <c r="AJ1900" s="59" t="n"/>
      <c r="AK1900" s="59" t="n"/>
      <c r="AL1900" s="59" t="n"/>
      <c r="AM1900" s="59" t="n"/>
      <c r="AN1900" s="59" t="n"/>
      <c r="AO1900" s="59" t="n"/>
      <c r="AP1900" s="59" t="n"/>
      <c r="AQ1900" s="59" t="n"/>
      <c r="AR1900" s="59" t="n"/>
      <c r="AS1900" s="59" t="n"/>
      <c r="AT1900" s="59" t="n"/>
      <c r="AU1900" s="59" t="n"/>
      <c r="AV1900" s="59" t="n"/>
      <c r="AW1900" s="59" t="n"/>
      <c r="AX1900" s="59" t="n"/>
      <c r="AY1900" s="59" t="n"/>
      <c r="AZ1900" s="59" t="n"/>
      <c r="BA1900" s="59" t="n"/>
      <c r="BB1900" s="59" t="n"/>
      <c r="BC1900" s="59" t="n"/>
      <c r="BD1900" s="59" t="n"/>
      <c r="BE1900" s="59" t="n"/>
      <c r="BF1900" s="59" t="n"/>
      <c r="BG1900" s="59" t="n"/>
      <c r="BH1900" s="59" t="n"/>
      <c r="BI1900" s="59" t="n"/>
      <c r="BJ1900" s="59" t="n"/>
      <c r="BK1900" s="59" t="n"/>
      <c r="BL1900" s="59" t="n"/>
      <c r="BM1900" s="59" t="n"/>
      <c r="BN1900" s="59" t="n"/>
      <c r="BO1900" s="59" t="n"/>
      <c r="BP1900" s="59" t="n"/>
      <c r="BQ1900" s="59" t="n"/>
      <c r="BR1900" s="59" t="n"/>
      <c r="BS1900" s="59" t="n"/>
      <c r="BT1900" s="59" t="n"/>
      <c r="BU1900" s="59" t="n"/>
      <c r="BV1900" s="59" t="n"/>
      <c r="BW1900" s="59" t="n"/>
      <c r="BX1900" s="59" t="n"/>
      <c r="BY1900" s="59" t="n"/>
      <c r="BZ1900" s="59" t="n"/>
      <c r="CA1900" s="59" t="n"/>
      <c r="CB1900" s="59" t="n"/>
      <c r="CC1900" s="59" t="n"/>
      <c r="CD1900" s="59" t="n"/>
      <c r="CE1900" s="59" t="n"/>
      <c r="CF1900" s="59" t="n"/>
      <c r="CG1900" s="59" t="n"/>
      <c r="CH1900" s="59" t="n"/>
      <c r="CI1900" s="59" t="n"/>
      <c r="CJ1900" s="59" t="n"/>
      <c r="CK1900" s="59" t="n"/>
      <c r="CL1900" s="59" t="n"/>
      <c r="CM1900" s="59" t="n"/>
      <c r="CN1900" s="59" t="n"/>
      <c r="CO1900" s="59" t="n"/>
      <c r="CP1900" s="59" t="n"/>
      <c r="CQ1900" s="59" t="n"/>
      <c r="CR1900" s="59" t="n"/>
      <c r="CS1900" s="59" t="n"/>
      <c r="CT1900" s="59" t="n"/>
      <c r="CU1900" s="59" t="n"/>
      <c r="CV1900" s="59" t="n"/>
      <c r="CW1900" s="59" t="n"/>
      <c r="CX1900" s="59" t="n"/>
      <c r="CY1900" s="59" t="n"/>
      <c r="CZ1900" s="59" t="n"/>
    </row>
    <row r="1901">
      <c r="D1901" s="59" t="n"/>
      <c r="E1901" s="59" t="n"/>
      <c r="F1901" s="59" t="n"/>
      <c r="G1901" s="59" t="n"/>
      <c r="H1901" s="59" t="n"/>
      <c r="I1901" s="59" t="n"/>
      <c r="J1901" s="59" t="n"/>
      <c r="K1901" s="59" t="n"/>
      <c r="L1901" s="59" t="n"/>
      <c r="M1901" s="59" t="n"/>
      <c r="N1901" s="59" t="n"/>
      <c r="O1901" s="59" t="n"/>
      <c r="P1901" s="59" t="n"/>
      <c r="Q1901" s="59" t="n"/>
      <c r="R1901" s="59" t="n"/>
      <c r="S1901" s="59" t="n"/>
      <c r="T1901" s="59" t="n"/>
      <c r="U1901" s="59" t="n"/>
      <c r="V1901" s="59" t="n"/>
      <c r="W1901" s="59" t="n"/>
      <c r="X1901" s="59" t="n"/>
      <c r="Y1901" s="59" t="n"/>
      <c r="Z1901" s="59" t="n"/>
      <c r="AA1901" s="59" t="n"/>
      <c r="AB1901" s="59" t="n"/>
      <c r="AC1901" s="59" t="n"/>
      <c r="AD1901" s="59" t="n"/>
      <c r="AE1901" s="59" t="n"/>
      <c r="AF1901" s="59" t="n"/>
      <c r="AG1901" s="59" t="n"/>
      <c r="AH1901" s="59" t="n"/>
      <c r="AI1901" s="59" t="n"/>
      <c r="AJ1901" s="59" t="n"/>
      <c r="AK1901" s="59" t="n"/>
      <c r="AL1901" s="59" t="n"/>
      <c r="AM1901" s="59" t="n"/>
      <c r="AN1901" s="59" t="n"/>
      <c r="AO1901" s="59" t="n"/>
      <c r="AP1901" s="59" t="n"/>
      <c r="AQ1901" s="59" t="n"/>
      <c r="AR1901" s="59" t="n"/>
      <c r="AS1901" s="59" t="n"/>
      <c r="AT1901" s="59" t="n"/>
      <c r="AU1901" s="59" t="n"/>
      <c r="AV1901" s="59" t="n"/>
      <c r="AW1901" s="59" t="n"/>
      <c r="AX1901" s="59" t="n"/>
      <c r="AY1901" s="59" t="n"/>
      <c r="AZ1901" s="59" t="n"/>
      <c r="BA1901" s="59" t="n"/>
      <c r="BB1901" s="59" t="n"/>
      <c r="BC1901" s="59" t="n"/>
      <c r="BD1901" s="59" t="n"/>
      <c r="BE1901" s="59" t="n"/>
      <c r="BF1901" s="59" t="n"/>
      <c r="BG1901" s="59" t="n"/>
      <c r="BH1901" s="59" t="n"/>
      <c r="BI1901" s="59" t="n"/>
      <c r="BJ1901" s="59" t="n"/>
      <c r="BK1901" s="59" t="n"/>
      <c r="BL1901" s="59" t="n"/>
      <c r="BM1901" s="59" t="n"/>
      <c r="BN1901" s="59" t="n"/>
      <c r="BO1901" s="59" t="n"/>
      <c r="BP1901" s="59" t="n"/>
      <c r="BQ1901" s="59" t="n"/>
      <c r="BR1901" s="59" t="n"/>
      <c r="BS1901" s="59" t="n"/>
      <c r="BT1901" s="59" t="n"/>
      <c r="BU1901" s="59" t="n"/>
      <c r="BV1901" s="59" t="n"/>
      <c r="BW1901" s="59" t="n"/>
      <c r="BX1901" s="59" t="n"/>
      <c r="BY1901" s="59" t="n"/>
      <c r="BZ1901" s="59" t="n"/>
      <c r="CA1901" s="59" t="n"/>
      <c r="CB1901" s="59" t="n"/>
      <c r="CC1901" s="59" t="n"/>
      <c r="CD1901" s="59" t="n"/>
      <c r="CE1901" s="59" t="n"/>
      <c r="CF1901" s="59" t="n"/>
      <c r="CG1901" s="59" t="n"/>
      <c r="CH1901" s="59" t="n"/>
      <c r="CI1901" s="59" t="n"/>
      <c r="CJ1901" s="59" t="n"/>
      <c r="CK1901" s="59" t="n"/>
      <c r="CL1901" s="59" t="n"/>
      <c r="CM1901" s="59" t="n"/>
      <c r="CN1901" s="59" t="n"/>
      <c r="CO1901" s="59" t="n"/>
      <c r="CP1901" s="59" t="n"/>
      <c r="CQ1901" s="59" t="n"/>
      <c r="CR1901" s="59" t="n"/>
      <c r="CS1901" s="59" t="n"/>
      <c r="CT1901" s="59" t="n"/>
      <c r="CU1901" s="59" t="n"/>
      <c r="CV1901" s="59" t="n"/>
      <c r="CW1901" s="59" t="n"/>
      <c r="CX1901" s="59" t="n"/>
      <c r="CY1901" s="59" t="n"/>
      <c r="CZ1901" s="59" t="n"/>
    </row>
    <row r="1902">
      <c r="D1902" s="59" t="n"/>
      <c r="E1902" s="59" t="n"/>
      <c r="F1902" s="59" t="n"/>
      <c r="G1902" s="59" t="n"/>
      <c r="H1902" s="59" t="n"/>
      <c r="I1902" s="59" t="n"/>
      <c r="J1902" s="59" t="n"/>
      <c r="K1902" s="59" t="n"/>
      <c r="L1902" s="59" t="n"/>
      <c r="M1902" s="59" t="n"/>
      <c r="N1902" s="59" t="n"/>
      <c r="O1902" s="59" t="n"/>
      <c r="P1902" s="59" t="n"/>
      <c r="Q1902" s="59" t="n"/>
      <c r="R1902" s="59" t="n"/>
      <c r="S1902" s="59" t="n"/>
      <c r="T1902" s="59" t="n"/>
      <c r="U1902" s="59" t="n"/>
      <c r="V1902" s="59" t="n"/>
      <c r="W1902" s="59" t="n"/>
      <c r="X1902" s="59" t="n"/>
      <c r="Y1902" s="59" t="n"/>
      <c r="Z1902" s="59" t="n"/>
      <c r="AA1902" s="59" t="n"/>
      <c r="AB1902" s="59" t="n"/>
      <c r="AC1902" s="59" t="n"/>
      <c r="AD1902" s="59" t="n"/>
      <c r="AE1902" s="59" t="n"/>
      <c r="AF1902" s="59" t="n"/>
      <c r="AG1902" s="59" t="n"/>
      <c r="AH1902" s="59" t="n"/>
      <c r="AI1902" s="59" t="n"/>
      <c r="AJ1902" s="59" t="n"/>
      <c r="AK1902" s="59" t="n"/>
      <c r="AL1902" s="59" t="n"/>
      <c r="AM1902" s="59" t="n"/>
      <c r="AN1902" s="59" t="n"/>
      <c r="AO1902" s="59" t="n"/>
      <c r="AP1902" s="59" t="n"/>
      <c r="AQ1902" s="59" t="n"/>
      <c r="AR1902" s="59" t="n"/>
      <c r="AS1902" s="59" t="n"/>
      <c r="AT1902" s="59" t="n"/>
      <c r="AU1902" s="59" t="n"/>
      <c r="AV1902" s="59" t="n"/>
      <c r="AW1902" s="59" t="n"/>
      <c r="AX1902" s="59" t="n"/>
      <c r="AY1902" s="59" t="n"/>
      <c r="AZ1902" s="59" t="n"/>
      <c r="BA1902" s="59" t="n"/>
      <c r="BB1902" s="59" t="n"/>
      <c r="BC1902" s="59" t="n"/>
      <c r="BD1902" s="59" t="n"/>
      <c r="BE1902" s="59" t="n"/>
      <c r="BF1902" s="59" t="n"/>
      <c r="BG1902" s="59" t="n"/>
      <c r="BH1902" s="59" t="n"/>
      <c r="BI1902" s="59" t="n"/>
      <c r="BJ1902" s="59" t="n"/>
      <c r="BK1902" s="59" t="n"/>
      <c r="BL1902" s="59" t="n"/>
      <c r="BM1902" s="59" t="n"/>
      <c r="BN1902" s="59" t="n"/>
      <c r="BO1902" s="59" t="n"/>
      <c r="BP1902" s="59" t="n"/>
      <c r="BQ1902" s="59" t="n"/>
      <c r="BR1902" s="59" t="n"/>
      <c r="BS1902" s="59" t="n"/>
      <c r="BT1902" s="59" t="n"/>
      <c r="BU1902" s="59" t="n"/>
      <c r="BV1902" s="59" t="n"/>
      <c r="BW1902" s="59" t="n"/>
      <c r="BX1902" s="59" t="n"/>
      <c r="BY1902" s="59" t="n"/>
      <c r="BZ1902" s="59" t="n"/>
      <c r="CA1902" s="59" t="n"/>
      <c r="CB1902" s="59" t="n"/>
      <c r="CC1902" s="59" t="n"/>
      <c r="CD1902" s="59" t="n"/>
      <c r="CE1902" s="59" t="n"/>
      <c r="CF1902" s="59" t="n"/>
      <c r="CG1902" s="59" t="n"/>
      <c r="CH1902" s="59" t="n"/>
      <c r="CI1902" s="59" t="n"/>
      <c r="CJ1902" s="59" t="n"/>
      <c r="CK1902" s="59" t="n"/>
      <c r="CL1902" s="59" t="n"/>
      <c r="CM1902" s="59" t="n"/>
      <c r="CN1902" s="59" t="n"/>
      <c r="CO1902" s="59" t="n"/>
      <c r="CP1902" s="59" t="n"/>
      <c r="CQ1902" s="59" t="n"/>
      <c r="CR1902" s="59" t="n"/>
      <c r="CS1902" s="59" t="n"/>
      <c r="CT1902" s="59" t="n"/>
      <c r="CU1902" s="59" t="n"/>
      <c r="CV1902" s="59" t="n"/>
      <c r="CW1902" s="59" t="n"/>
      <c r="CX1902" s="59" t="n"/>
      <c r="CY1902" s="59" t="n"/>
      <c r="CZ1902" s="59" t="n"/>
    </row>
    <row r="1903">
      <c r="D1903" s="107" t="n"/>
      <c r="E1903" s="107" t="n"/>
      <c r="F1903" s="107" t="n"/>
      <c r="G1903" s="107" t="n"/>
      <c r="H1903" s="107" t="n"/>
      <c r="I1903" s="107" t="n"/>
      <c r="J1903" s="107" t="n"/>
      <c r="K1903" s="107" t="n"/>
      <c r="L1903" s="107" t="n"/>
      <c r="M1903" s="107" t="n"/>
      <c r="N1903" s="107" t="n"/>
      <c r="O1903" s="107" t="n"/>
      <c r="P1903" s="107" t="n"/>
      <c r="Q1903" s="107" t="n"/>
      <c r="R1903" s="107" t="n"/>
      <c r="S1903" s="107" t="n"/>
      <c r="T1903" s="107" t="n"/>
      <c r="U1903" s="107" t="n"/>
      <c r="V1903" s="107" t="n"/>
      <c r="W1903" s="107" t="n"/>
      <c r="X1903" s="107" t="n"/>
      <c r="Y1903" s="107" t="n"/>
      <c r="Z1903" s="107" t="n"/>
      <c r="AA1903" s="107" t="n"/>
      <c r="AB1903" s="107" t="n"/>
      <c r="AC1903" s="107" t="n"/>
      <c r="AD1903" s="107" t="n"/>
      <c r="AE1903" s="107" t="n"/>
      <c r="AF1903" s="107" t="n"/>
      <c r="AG1903" s="107" t="n"/>
      <c r="AH1903" s="107" t="n"/>
      <c r="AI1903" s="107" t="n"/>
      <c r="AJ1903" s="107" t="n"/>
      <c r="AK1903" s="107" t="n"/>
      <c r="AL1903" s="107" t="n"/>
      <c r="AM1903" s="107" t="n"/>
      <c r="AN1903" s="107" t="n"/>
      <c r="AO1903" s="107" t="n"/>
      <c r="AP1903" s="107" t="n"/>
      <c r="AQ1903" s="107" t="n"/>
      <c r="AR1903" s="107" t="n"/>
      <c r="AS1903" s="107" t="n"/>
      <c r="AT1903" s="107" t="n"/>
      <c r="AU1903" s="107" t="n"/>
      <c r="AV1903" s="107" t="n"/>
      <c r="AW1903" s="107" t="n"/>
      <c r="AX1903" s="107" t="n"/>
      <c r="AY1903" s="107" t="n"/>
      <c r="AZ1903" s="107" t="n"/>
      <c r="BA1903" s="107" t="n"/>
      <c r="BB1903" s="107" t="n"/>
      <c r="BC1903" s="107" t="n"/>
      <c r="BD1903" s="107" t="n"/>
      <c r="BE1903" s="107" t="n"/>
      <c r="BF1903" s="107" t="n"/>
      <c r="BG1903" s="107" t="n"/>
      <c r="BH1903" s="107" t="n"/>
      <c r="BI1903" s="107" t="n"/>
      <c r="BJ1903" s="107" t="n"/>
      <c r="BK1903" s="107" t="n"/>
      <c r="BL1903" s="107" t="n"/>
      <c r="BM1903" s="107" t="n"/>
      <c r="BN1903" s="107" t="n"/>
      <c r="BO1903" s="107" t="n"/>
      <c r="BP1903" s="107" t="n"/>
      <c r="BQ1903" s="107" t="n"/>
      <c r="BR1903" s="107" t="n"/>
      <c r="BS1903" s="107" t="n"/>
      <c r="BT1903" s="107" t="n"/>
      <c r="BU1903" s="107" t="n"/>
      <c r="BV1903" s="107" t="n"/>
      <c r="BW1903" s="107" t="n"/>
      <c r="BX1903" s="107" t="n"/>
      <c r="BY1903" s="107" t="n"/>
      <c r="BZ1903" s="107" t="n"/>
      <c r="CA1903" s="107" t="n"/>
      <c r="CB1903" s="107" t="n"/>
      <c r="CC1903" s="107" t="n"/>
      <c r="CD1903" s="107" t="n"/>
      <c r="CE1903" s="107" t="n"/>
      <c r="CF1903" s="107" t="n"/>
      <c r="CG1903" s="107" t="n"/>
      <c r="CH1903" s="107" t="n"/>
      <c r="CI1903" s="107" t="n"/>
      <c r="CJ1903" s="107" t="n"/>
      <c r="CK1903" s="107" t="n"/>
      <c r="CL1903" s="107" t="n"/>
      <c r="CM1903" s="107" t="n"/>
      <c r="CN1903" s="107" t="n"/>
      <c r="CO1903" s="107" t="n"/>
      <c r="CP1903" s="107" t="n"/>
      <c r="CQ1903" s="107" t="n"/>
      <c r="CR1903" s="107" t="n"/>
      <c r="CS1903" s="107" t="n"/>
      <c r="CT1903" s="107" t="n"/>
      <c r="CU1903" s="107" t="n"/>
      <c r="CV1903" s="107" t="n"/>
      <c r="CW1903" s="107" t="n"/>
      <c r="CX1903" s="107" t="n"/>
      <c r="CY1903" s="107" t="n"/>
      <c r="CZ1903" s="107" t="n"/>
    </row>
    <row r="1906">
      <c r="A1906" s="2">
        <f>IF($A1899="","","   projections")</f>
        <v/>
      </c>
      <c r="B1906" s="68">
        <f>IF($A1899="",0,COUNT($E1907:$CZ1907))</f>
        <v/>
      </c>
      <c r="C1906" s="69">
        <f>IF($B1906=0,0,MAX($E1907:$CZ1907))</f>
        <v/>
      </c>
      <c r="D1906" s="58">
        <f>_xll.BDS($A1899,'Field Check'!$C$42,"headers=y","startcol=1","endcol=3","dir=h","cols=20;rows=3")</f>
        <v/>
      </c>
      <c r="E1906" s="59" t="n">
        <v>46260</v>
      </c>
      <c r="F1906" s="59" t="n">
        <v>46434</v>
      </c>
      <c r="G1906" s="59" t="n">
        <v>46615</v>
      </c>
      <c r="H1906" s="59" t="n">
        <v>46798</v>
      </c>
      <c r="I1906" s="59" t="n">
        <v>46979</v>
      </c>
      <c r="J1906" s="59" t="n">
        <v>47162</v>
      </c>
      <c r="K1906" s="59" t="n">
        <v>47343</v>
      </c>
      <c r="L1906" s="59" t="n">
        <v>47526</v>
      </c>
      <c r="M1906" s="59" t="n">
        <v>47707</v>
      </c>
      <c r="N1906" s="59" t="n">
        <v>47897</v>
      </c>
      <c r="O1906" s="59" t="n">
        <v>48071</v>
      </c>
      <c r="P1906" s="59" t="n">
        <v>48261</v>
      </c>
      <c r="Q1906" s="59" t="n">
        <v>48435</v>
      </c>
      <c r="R1906" s="59" t="n">
        <v>48632</v>
      </c>
      <c r="S1906" s="59" t="n">
        <v>48806</v>
      </c>
      <c r="T1906" s="59" t="n">
        <v>48996</v>
      </c>
      <c r="U1906" s="59" t="n">
        <v>49170</v>
      </c>
      <c r="V1906" s="59" t="n">
        <v>49367</v>
      </c>
      <c r="W1906" s="59" t="n">
        <v>49541</v>
      </c>
      <c r="X1906" s="59" t="n"/>
      <c r="Y1906" s="59" t="n"/>
      <c r="Z1906" s="59" t="n"/>
      <c r="AA1906" s="59" t="n"/>
      <c r="AB1906" s="59" t="n"/>
      <c r="AC1906" s="59" t="n"/>
      <c r="AD1906" s="59" t="n"/>
      <c r="AE1906" s="59" t="n"/>
      <c r="AF1906" s="59" t="n"/>
      <c r="AG1906" s="59" t="n"/>
      <c r="AH1906" s="59" t="n"/>
      <c r="AI1906" s="59" t="n"/>
      <c r="AJ1906" s="59" t="n"/>
      <c r="AK1906" s="59" t="n"/>
      <c r="AL1906" s="59" t="n"/>
      <c r="AM1906" s="59" t="n"/>
      <c r="AN1906" s="59" t="n"/>
      <c r="AO1906" s="59" t="n"/>
      <c r="AP1906" s="59" t="n"/>
      <c r="AQ1906" s="59" t="n"/>
      <c r="AR1906" s="59" t="n"/>
      <c r="AS1906" s="59" t="n"/>
      <c r="AT1906" s="59" t="n"/>
      <c r="AU1906" s="59" t="n"/>
      <c r="AV1906" s="59" t="n"/>
      <c r="AW1906" s="59" t="n"/>
      <c r="AX1906" s="59" t="n"/>
      <c r="AY1906" s="59" t="n"/>
      <c r="AZ1906" s="59" t="n"/>
      <c r="BA1906" s="59" t="n"/>
      <c r="BB1906" s="59" t="n"/>
      <c r="BC1906" s="59" t="n"/>
      <c r="BD1906" s="59" t="n"/>
      <c r="BE1906" s="59" t="n"/>
      <c r="BF1906" s="59" t="n"/>
      <c r="BG1906" s="59" t="n"/>
      <c r="BH1906" s="59" t="n"/>
      <c r="BI1906" s="59" t="n"/>
      <c r="BJ1906" s="59" t="n"/>
      <c r="BK1906" s="59" t="n"/>
      <c r="BL1906" s="59" t="n"/>
      <c r="BM1906" s="59" t="n"/>
      <c r="BN1906" s="59" t="n"/>
      <c r="BO1906" s="59" t="n"/>
      <c r="BP1906" s="59" t="n"/>
      <c r="BQ1906" s="59" t="n"/>
      <c r="BR1906" s="59" t="n"/>
      <c r="BS1906" s="59" t="n"/>
      <c r="BT1906" s="59" t="n"/>
      <c r="BU1906" s="59" t="n"/>
      <c r="BV1906" s="59" t="n"/>
      <c r="BW1906" s="59" t="n"/>
      <c r="BX1906" s="59" t="n"/>
      <c r="BY1906" s="59" t="n"/>
      <c r="BZ1906" s="59" t="n"/>
      <c r="CA1906" s="59" t="n"/>
      <c r="CB1906" s="59" t="n"/>
      <c r="CC1906" s="59" t="n"/>
      <c r="CD1906" s="59" t="n"/>
      <c r="CE1906" s="59" t="n"/>
      <c r="CF1906" s="59" t="n"/>
      <c r="CG1906" s="59" t="n"/>
      <c r="CH1906" s="59" t="n"/>
      <c r="CI1906" s="59" t="n"/>
      <c r="CJ1906" s="59" t="n"/>
      <c r="CK1906" s="59" t="n"/>
      <c r="CL1906" s="59" t="n"/>
      <c r="CM1906" s="59" t="n"/>
      <c r="CN1906" s="59" t="n"/>
      <c r="CO1906" s="59" t="n"/>
      <c r="CP1906" s="59" t="n"/>
      <c r="CQ1906" s="59" t="n"/>
      <c r="CR1906" s="59" t="n"/>
      <c r="CS1906" s="59" t="n"/>
      <c r="CT1906" s="59" t="n"/>
      <c r="CU1906" s="59" t="n"/>
      <c r="CV1906" s="59" t="n"/>
      <c r="CW1906" s="59" t="n"/>
      <c r="CX1906" s="59" t="n"/>
      <c r="CY1906" s="59" t="n"/>
      <c r="CZ1906" s="59" t="n"/>
    </row>
    <row r="1907">
      <c r="D1907" s="59" t="inlineStr">
        <is>
          <t>Ex-Date</t>
        </is>
      </c>
      <c r="E1907" s="59" t="n">
        <v>46265</v>
      </c>
      <c r="F1907" s="59" t="n">
        <v>46441</v>
      </c>
      <c r="G1907" s="59" t="n">
        <v>46622</v>
      </c>
      <c r="H1907" s="59" t="n">
        <v>46805</v>
      </c>
      <c r="I1907" s="59" t="n">
        <v>46986</v>
      </c>
      <c r="J1907" s="59" t="n">
        <v>47169</v>
      </c>
      <c r="K1907" s="59" t="n">
        <v>47350</v>
      </c>
      <c r="L1907" s="59" t="n">
        <v>47533</v>
      </c>
      <c r="M1907" s="59" t="n">
        <v>47714</v>
      </c>
      <c r="N1907" s="59" t="n">
        <v>47904</v>
      </c>
      <c r="O1907" s="59" t="n">
        <v>48078</v>
      </c>
      <c r="P1907" s="59" t="n">
        <v>48268</v>
      </c>
      <c r="Q1907" s="59" t="n">
        <v>48442</v>
      </c>
      <c r="R1907" s="59" t="n">
        <v>48639</v>
      </c>
      <c r="S1907" s="59" t="n">
        <v>48813</v>
      </c>
      <c r="T1907" s="59" t="n">
        <v>49003</v>
      </c>
      <c r="U1907" s="59" t="n">
        <v>49177</v>
      </c>
      <c r="V1907" s="59" t="n">
        <v>49374</v>
      </c>
      <c r="W1907" s="59" t="n">
        <v>49548</v>
      </c>
      <c r="X1907" s="59" t="n"/>
      <c r="Y1907" s="59" t="n"/>
      <c r="Z1907" s="59" t="n"/>
      <c r="AA1907" s="59" t="n"/>
      <c r="AB1907" s="59" t="n"/>
      <c r="AC1907" s="59" t="n"/>
      <c r="AD1907" s="59" t="n"/>
      <c r="AE1907" s="59" t="n"/>
      <c r="AF1907" s="59" t="n"/>
      <c r="AG1907" s="59" t="n"/>
      <c r="AH1907" s="59" t="n"/>
      <c r="AI1907" s="59" t="n"/>
      <c r="AJ1907" s="59" t="n"/>
      <c r="AK1907" s="59" t="n"/>
      <c r="AL1907" s="59" t="n"/>
      <c r="AM1907" s="59" t="n"/>
      <c r="AN1907" s="59" t="n"/>
      <c r="AO1907" s="59" t="n"/>
      <c r="AP1907" s="59" t="n"/>
      <c r="AQ1907" s="59" t="n"/>
      <c r="AR1907" s="59" t="n"/>
      <c r="AS1907" s="59" t="n"/>
      <c r="AT1907" s="59" t="n"/>
      <c r="AU1907" s="59" t="n"/>
      <c r="AV1907" s="59" t="n"/>
      <c r="AW1907" s="59" t="n"/>
      <c r="AX1907" s="59" t="n"/>
      <c r="AY1907" s="59" t="n"/>
      <c r="AZ1907" s="59" t="n"/>
      <c r="BA1907" s="59" t="n"/>
      <c r="BB1907" s="59" t="n"/>
      <c r="BC1907" s="59" t="n"/>
      <c r="BD1907" s="59" t="n"/>
      <c r="BE1907" s="59" t="n"/>
      <c r="BF1907" s="59" t="n"/>
      <c r="BG1907" s="59" t="n"/>
      <c r="BH1907" s="59" t="n"/>
      <c r="BI1907" s="59" t="n"/>
      <c r="BJ1907" s="59" t="n"/>
      <c r="BK1907" s="59" t="n"/>
      <c r="BL1907" s="59" t="n"/>
      <c r="BM1907" s="59" t="n"/>
      <c r="BN1907" s="59" t="n"/>
      <c r="BO1907" s="59" t="n"/>
      <c r="BP1907" s="59" t="n"/>
      <c r="BQ1907" s="59" t="n"/>
      <c r="BR1907" s="59" t="n"/>
      <c r="BS1907" s="59" t="n"/>
      <c r="BT1907" s="59" t="n"/>
      <c r="BU1907" s="59" t="n"/>
      <c r="BV1907" s="59" t="n"/>
      <c r="BW1907" s="59" t="n"/>
      <c r="BX1907" s="59" t="n"/>
      <c r="BY1907" s="59" t="n"/>
      <c r="BZ1907" s="59" t="n"/>
      <c r="CA1907" s="59" t="n"/>
      <c r="CB1907" s="59" t="n"/>
      <c r="CC1907" s="59" t="n"/>
      <c r="CD1907" s="59" t="n"/>
      <c r="CE1907" s="59" t="n"/>
      <c r="CF1907" s="59" t="n"/>
      <c r="CG1907" s="59" t="n"/>
      <c r="CH1907" s="59" t="n"/>
      <c r="CI1907" s="59" t="n"/>
      <c r="CJ1907" s="59" t="n"/>
      <c r="CK1907" s="59" t="n"/>
      <c r="CL1907" s="59" t="n"/>
      <c r="CM1907" s="59" t="n"/>
      <c r="CN1907" s="59" t="n"/>
      <c r="CO1907" s="59" t="n"/>
      <c r="CP1907" s="59" t="n"/>
      <c r="CQ1907" s="59" t="n"/>
      <c r="CR1907" s="59" t="n"/>
      <c r="CS1907" s="59" t="n"/>
      <c r="CT1907" s="59" t="n"/>
      <c r="CU1907" s="59" t="n"/>
      <c r="CV1907" s="59" t="n"/>
      <c r="CW1907" s="59" t="n"/>
      <c r="CX1907" s="59" t="n"/>
      <c r="CY1907" s="59" t="n"/>
      <c r="CZ1907" s="59" t="n"/>
    </row>
    <row r="1908">
      <c r="D1908" s="107" t="inlineStr">
        <is>
          <t>Amount Per Share</t>
        </is>
      </c>
      <c r="E1908" s="107" t="n">
        <v>0.01</v>
      </c>
      <c r="F1908" s="107" t="n">
        <v>0.015</v>
      </c>
      <c r="G1908" s="107" t="n">
        <v>0.015</v>
      </c>
      <c r="H1908" s="107" t="n">
        <v>0.015</v>
      </c>
      <c r="I1908" s="107" t="n">
        <v>0.02</v>
      </c>
      <c r="J1908" s="107" t="n">
        <v>0.02</v>
      </c>
      <c r="K1908" s="107" t="n">
        <v>0.02</v>
      </c>
      <c r="L1908" s="107" t="n">
        <v>0.02</v>
      </c>
      <c r="M1908" s="107" t="n">
        <v>0.02</v>
      </c>
      <c r="N1908" s="107" t="n">
        <v>0.03</v>
      </c>
      <c r="O1908" s="107" t="n">
        <v>0.03</v>
      </c>
      <c r="P1908" s="107" t="n">
        <v>0.03</v>
      </c>
      <c r="Q1908" s="107" t="n">
        <v>0.03</v>
      </c>
      <c r="R1908" s="107" t="n">
        <v>0.03</v>
      </c>
      <c r="S1908" s="107" t="n">
        <v>0.03</v>
      </c>
      <c r="T1908" s="107" t="n">
        <v>0.03</v>
      </c>
      <c r="U1908" s="107" t="n">
        <v>0.03</v>
      </c>
      <c r="V1908" s="107" t="n">
        <v>0.03</v>
      </c>
      <c r="W1908" s="107" t="n">
        <v>0.03</v>
      </c>
      <c r="X1908" s="107" t="n"/>
      <c r="Y1908" s="107" t="n"/>
      <c r="Z1908" s="107" t="n"/>
      <c r="AA1908" s="107" t="n"/>
      <c r="AB1908" s="107" t="n"/>
      <c r="AC1908" s="107" t="n"/>
      <c r="AD1908" s="107" t="n"/>
      <c r="AE1908" s="107" t="n"/>
      <c r="AF1908" s="107" t="n"/>
      <c r="AG1908" s="107" t="n"/>
      <c r="AH1908" s="107" t="n"/>
      <c r="AI1908" s="107" t="n"/>
      <c r="AJ1908" s="107" t="n"/>
      <c r="AK1908" s="107" t="n"/>
      <c r="AL1908" s="107" t="n"/>
      <c r="AM1908" s="107" t="n"/>
      <c r="AN1908" s="107" t="n"/>
      <c r="AO1908" s="107" t="n"/>
      <c r="AP1908" s="107" t="n"/>
      <c r="AQ1908" s="107" t="n"/>
      <c r="AR1908" s="107" t="n"/>
      <c r="AS1908" s="107" t="n"/>
      <c r="AT1908" s="107" t="n"/>
      <c r="AU1908" s="107" t="n"/>
      <c r="AV1908" s="107" t="n"/>
      <c r="AW1908" s="107" t="n"/>
      <c r="AX1908" s="107" t="n"/>
      <c r="AY1908" s="107" t="n"/>
      <c r="AZ1908" s="107" t="n"/>
      <c r="BA1908" s="107" t="n"/>
      <c r="BB1908" s="107" t="n"/>
      <c r="BC1908" s="107" t="n"/>
      <c r="BD1908" s="107" t="n"/>
      <c r="BE1908" s="107" t="n"/>
      <c r="BF1908" s="107" t="n"/>
      <c r="BG1908" s="107" t="n"/>
      <c r="BH1908" s="107" t="n"/>
      <c r="BI1908" s="107" t="n"/>
      <c r="BJ1908" s="107" t="n"/>
      <c r="BK1908" s="107" t="n"/>
      <c r="BL1908" s="107" t="n"/>
      <c r="BM1908" s="107" t="n"/>
      <c r="BN1908" s="107" t="n"/>
      <c r="BO1908" s="107" t="n"/>
      <c r="BP1908" s="107" t="n"/>
      <c r="BQ1908" s="107" t="n"/>
      <c r="BR1908" s="107" t="n"/>
      <c r="BS1908" s="107" t="n"/>
      <c r="BT1908" s="107" t="n"/>
      <c r="BU1908" s="107" t="n"/>
      <c r="BV1908" s="107" t="n"/>
      <c r="BW1908" s="107" t="n"/>
      <c r="BX1908" s="107" t="n"/>
      <c r="BY1908" s="107" t="n"/>
      <c r="BZ1908" s="107" t="n"/>
      <c r="CA1908" s="107" t="n"/>
      <c r="CB1908" s="107" t="n"/>
      <c r="CC1908" s="107" t="n"/>
      <c r="CD1908" s="107" t="n"/>
      <c r="CE1908" s="107" t="n"/>
      <c r="CF1908" s="107" t="n"/>
      <c r="CG1908" s="107" t="n"/>
      <c r="CH1908" s="107" t="n"/>
      <c r="CI1908" s="107" t="n"/>
      <c r="CJ1908" s="107" t="n"/>
      <c r="CK1908" s="107" t="n"/>
      <c r="CL1908" s="107" t="n"/>
      <c r="CM1908" s="107" t="n"/>
      <c r="CN1908" s="107" t="n"/>
      <c r="CO1908" s="107" t="n"/>
      <c r="CP1908" s="107" t="n"/>
      <c r="CQ1908" s="107" t="n"/>
      <c r="CR1908" s="107" t="n"/>
      <c r="CS1908" s="107" t="n"/>
      <c r="CT1908" s="107" t="n"/>
      <c r="CU1908" s="107" t="n"/>
      <c r="CV1908" s="107" t="n"/>
      <c r="CW1908" s="107" t="n"/>
      <c r="CX1908" s="107" t="n"/>
      <c r="CY1908" s="107" t="n"/>
      <c r="CZ1908" s="107" t="n"/>
    </row>
    <row r="1910">
      <c r="A1910" s="126">
        <f>IF('AS51'!$C$179="","",'AS51'!$C$179)</f>
        <v/>
      </c>
      <c r="B1910" s="68">
        <f>IF($A1910="",0,COUNT($E1911:$CZ1911))</f>
        <v/>
      </c>
      <c r="C1910" s="69">
        <f>IF($B1910=0,0,MAX($E1911:$CZ1911))</f>
        <v/>
      </c>
      <c r="D1910" s="58">
        <f>_xll.BDS($A1910,'Field Check'!$C$44,"headers=y","startcol=1","endcol=7","dir=h","DVD_START_DT",'Field Check'!$C$59,"DVD_END_DT",'Field Check'!$D$59,"cols=2;rows=7")</f>
        <v/>
      </c>
      <c r="E1910" s="59" t="n">
        <v>46197</v>
      </c>
      <c r="F1910" s="59" t="n"/>
      <c r="G1910" s="59" t="n"/>
      <c r="H1910" s="59" t="n"/>
      <c r="I1910" s="59" t="n"/>
      <c r="J1910" s="59" t="n"/>
      <c r="K1910" s="59" t="n"/>
      <c r="L1910" s="59" t="n"/>
      <c r="M1910" s="59" t="n"/>
      <c r="N1910" s="59" t="n"/>
      <c r="O1910" s="59" t="n"/>
      <c r="P1910" s="59" t="n"/>
      <c r="Q1910" s="59" t="n"/>
      <c r="R1910" s="59" t="n"/>
      <c r="S1910" s="59" t="n"/>
      <c r="T1910" s="59" t="n"/>
      <c r="U1910" s="59" t="n"/>
      <c r="V1910" s="59" t="n"/>
      <c r="W1910" s="59" t="n"/>
      <c r="X1910" s="59" t="n"/>
      <c r="Y1910" s="59" t="n"/>
      <c r="Z1910" s="59" t="n"/>
      <c r="AA1910" s="59" t="n"/>
      <c r="AB1910" s="59" t="n"/>
      <c r="AC1910" s="59" t="n"/>
      <c r="AD1910" s="59" t="n"/>
      <c r="AE1910" s="59" t="n"/>
      <c r="AF1910" s="59" t="n"/>
      <c r="AG1910" s="59" t="n"/>
      <c r="AH1910" s="59" t="n"/>
      <c r="AI1910" s="59" t="n"/>
      <c r="AJ1910" s="59" t="n"/>
      <c r="AK1910" s="59" t="n"/>
      <c r="AL1910" s="59" t="n"/>
      <c r="AM1910" s="59" t="n"/>
      <c r="AN1910" s="59" t="n"/>
      <c r="AO1910" s="59" t="n"/>
      <c r="AP1910" s="59" t="n"/>
      <c r="AQ1910" s="59" t="n"/>
      <c r="AR1910" s="59" t="n"/>
      <c r="AS1910" s="59" t="n"/>
      <c r="AT1910" s="59" t="n"/>
      <c r="AU1910" s="59" t="n"/>
      <c r="AV1910" s="59" t="n"/>
      <c r="AW1910" s="59" t="n"/>
      <c r="AX1910" s="59" t="n"/>
      <c r="AY1910" s="59" t="n"/>
      <c r="AZ1910" s="59" t="n"/>
      <c r="BA1910" s="59" t="n"/>
      <c r="BB1910" s="59" t="n"/>
      <c r="BC1910" s="59" t="n"/>
      <c r="BD1910" s="59" t="n"/>
      <c r="BE1910" s="59" t="n"/>
      <c r="BF1910" s="59" t="n"/>
      <c r="BG1910" s="59" t="n"/>
      <c r="BH1910" s="59" t="n"/>
      <c r="BI1910" s="59" t="n"/>
      <c r="BJ1910" s="59" t="n"/>
      <c r="BK1910" s="59" t="n"/>
      <c r="BL1910" s="59" t="n"/>
      <c r="BM1910" s="59" t="n"/>
      <c r="BN1910" s="59" t="n"/>
      <c r="BO1910" s="59" t="n"/>
      <c r="BP1910" s="59" t="n"/>
      <c r="BQ1910" s="59" t="n"/>
      <c r="BR1910" s="59" t="n"/>
      <c r="BS1910" s="59" t="n"/>
      <c r="BT1910" s="59" t="n"/>
      <c r="BU1910" s="59" t="n"/>
      <c r="BV1910" s="59" t="n"/>
      <c r="BW1910" s="59" t="n"/>
      <c r="BX1910" s="59" t="n"/>
      <c r="BY1910" s="59" t="n"/>
      <c r="BZ1910" s="59" t="n"/>
      <c r="CA1910" s="59" t="n"/>
      <c r="CB1910" s="59" t="n"/>
      <c r="CC1910" s="59" t="n"/>
      <c r="CD1910" s="59" t="n"/>
      <c r="CE1910" s="59" t="n"/>
      <c r="CF1910" s="59" t="n"/>
      <c r="CG1910" s="59" t="n"/>
      <c r="CH1910" s="59" t="n"/>
      <c r="CI1910" s="59" t="n"/>
      <c r="CJ1910" s="59" t="n"/>
      <c r="CK1910" s="59" t="n"/>
      <c r="CL1910" s="59" t="n"/>
      <c r="CM1910" s="59" t="n"/>
      <c r="CN1910" s="59" t="n"/>
      <c r="CO1910" s="59" t="n"/>
      <c r="CP1910" s="59" t="n"/>
      <c r="CQ1910" s="59" t="n"/>
      <c r="CR1910" s="59" t="n"/>
      <c r="CS1910" s="59" t="n"/>
      <c r="CT1910" s="59" t="n"/>
      <c r="CU1910" s="59" t="n"/>
      <c r="CV1910" s="59" t="n"/>
      <c r="CW1910" s="59" t="n"/>
      <c r="CX1910" s="59" t="n"/>
      <c r="CY1910" s="59" t="n"/>
      <c r="CZ1910" s="59" t="n"/>
    </row>
    <row r="1911">
      <c r="D1911" s="59" t="inlineStr">
        <is>
          <t>Ex-Date</t>
        </is>
      </c>
      <c r="E1911" s="59" t="n">
        <v>46202</v>
      </c>
      <c r="F1911" s="59" t="n"/>
      <c r="G1911" s="59" t="n"/>
      <c r="H1911" s="59" t="n"/>
      <c r="I1911" s="59" t="n"/>
      <c r="J1911" s="59" t="n"/>
      <c r="K1911" s="59" t="n"/>
      <c r="L1911" s="59" t="n"/>
      <c r="M1911" s="59" t="n"/>
      <c r="N1911" s="59" t="n"/>
      <c r="O1911" s="59" t="n"/>
      <c r="P1911" s="59" t="n"/>
      <c r="Q1911" s="59" t="n"/>
      <c r="R1911" s="59" t="n"/>
      <c r="S1911" s="59" t="n"/>
      <c r="T1911" s="59" t="n"/>
      <c r="U1911" s="59" t="n"/>
      <c r="V1911" s="59" t="n"/>
      <c r="W1911" s="59" t="n"/>
      <c r="X1911" s="59" t="n"/>
      <c r="Y1911" s="59" t="n"/>
      <c r="Z1911" s="59" t="n"/>
      <c r="AA1911" s="59" t="n"/>
      <c r="AB1911" s="59" t="n"/>
      <c r="AC1911" s="59" t="n"/>
      <c r="AD1911" s="59" t="n"/>
      <c r="AE1911" s="59" t="n"/>
      <c r="AF1911" s="59" t="n"/>
      <c r="AG1911" s="59" t="n"/>
      <c r="AH1911" s="59" t="n"/>
      <c r="AI1911" s="59" t="n"/>
      <c r="AJ1911" s="59" t="n"/>
      <c r="AK1911" s="59" t="n"/>
      <c r="AL1911" s="59" t="n"/>
      <c r="AM1911" s="59" t="n"/>
      <c r="AN1911" s="59" t="n"/>
      <c r="AO1911" s="59" t="n"/>
      <c r="AP1911" s="59" t="n"/>
      <c r="AQ1911" s="59" t="n"/>
      <c r="AR1911" s="59" t="n"/>
      <c r="AS1911" s="59" t="n"/>
      <c r="AT1911" s="59" t="n"/>
      <c r="AU1911" s="59" t="n"/>
      <c r="AV1911" s="59" t="n"/>
      <c r="AW1911" s="59" t="n"/>
      <c r="AX1911" s="59" t="n"/>
      <c r="AY1911" s="59" t="n"/>
      <c r="AZ1911" s="59" t="n"/>
      <c r="BA1911" s="59" t="n"/>
      <c r="BB1911" s="59" t="n"/>
      <c r="BC1911" s="59" t="n"/>
      <c r="BD1911" s="59" t="n"/>
      <c r="BE1911" s="59" t="n"/>
      <c r="BF1911" s="59" t="n"/>
      <c r="BG1911" s="59" t="n"/>
      <c r="BH1911" s="59" t="n"/>
      <c r="BI1911" s="59" t="n"/>
      <c r="BJ1911" s="59" t="n"/>
      <c r="BK1911" s="59" t="n"/>
      <c r="BL1911" s="59" t="n"/>
      <c r="BM1911" s="59" t="n"/>
      <c r="BN1911" s="59" t="n"/>
      <c r="BO1911" s="59" t="n"/>
      <c r="BP1911" s="59" t="n"/>
      <c r="BQ1911" s="59" t="n"/>
      <c r="BR1911" s="59" t="n"/>
      <c r="BS1911" s="59" t="n"/>
      <c r="BT1911" s="59" t="n"/>
      <c r="BU1911" s="59" t="n"/>
      <c r="BV1911" s="59" t="n"/>
      <c r="BW1911" s="59" t="n"/>
      <c r="BX1911" s="59" t="n"/>
      <c r="BY1911" s="59" t="n"/>
      <c r="BZ1911" s="59" t="n"/>
      <c r="CA1911" s="59" t="n"/>
      <c r="CB1911" s="59" t="n"/>
      <c r="CC1911" s="59" t="n"/>
      <c r="CD1911" s="59" t="n"/>
      <c r="CE1911" s="59" t="n"/>
      <c r="CF1911" s="59" t="n"/>
      <c r="CG1911" s="59" t="n"/>
      <c r="CH1911" s="59" t="n"/>
      <c r="CI1911" s="59" t="n"/>
      <c r="CJ1911" s="59" t="n"/>
      <c r="CK1911" s="59" t="n"/>
      <c r="CL1911" s="59" t="n"/>
      <c r="CM1911" s="59" t="n"/>
      <c r="CN1911" s="59" t="n"/>
      <c r="CO1911" s="59" t="n"/>
      <c r="CP1911" s="59" t="n"/>
      <c r="CQ1911" s="59" t="n"/>
      <c r="CR1911" s="59" t="n"/>
      <c r="CS1911" s="59" t="n"/>
      <c r="CT1911" s="59" t="n"/>
      <c r="CU1911" s="59" t="n"/>
      <c r="CV1911" s="59" t="n"/>
      <c r="CW1911" s="59" t="n"/>
      <c r="CX1911" s="59" t="n"/>
      <c r="CY1911" s="59" t="n"/>
      <c r="CZ1911" s="59" t="n"/>
    </row>
    <row r="1912">
      <c r="D1912" s="59" t="inlineStr">
        <is>
          <t>Record Date</t>
        </is>
      </c>
      <c r="E1912" s="59" t="n">
        <v>46203</v>
      </c>
      <c r="F1912" s="59" t="n"/>
      <c r="G1912" s="59" t="n"/>
      <c r="H1912" s="59" t="n"/>
      <c r="I1912" s="59" t="n"/>
      <c r="J1912" s="59" t="n"/>
      <c r="K1912" s="59" t="n"/>
      <c r="L1912" s="59" t="n"/>
      <c r="M1912" s="59" t="n"/>
      <c r="N1912" s="59" t="n"/>
      <c r="O1912" s="59" t="n"/>
      <c r="P1912" s="59" t="n"/>
      <c r="Q1912" s="59" t="n"/>
      <c r="R1912" s="59" t="n"/>
      <c r="S1912" s="59" t="n"/>
      <c r="T1912" s="59" t="n"/>
      <c r="U1912" s="59" t="n"/>
      <c r="V1912" s="59" t="n"/>
      <c r="W1912" s="59" t="n"/>
      <c r="X1912" s="59" t="n"/>
      <c r="Y1912" s="59" t="n"/>
      <c r="Z1912" s="59" t="n"/>
      <c r="AA1912" s="59" t="n"/>
      <c r="AB1912" s="59" t="n"/>
      <c r="AC1912" s="59" t="n"/>
      <c r="AD1912" s="59" t="n"/>
      <c r="AE1912" s="59" t="n"/>
      <c r="AF1912" s="59" t="n"/>
      <c r="AG1912" s="59" t="n"/>
      <c r="AH1912" s="59" t="n"/>
      <c r="AI1912" s="59" t="n"/>
      <c r="AJ1912" s="59" t="n"/>
      <c r="AK1912" s="59" t="n"/>
      <c r="AL1912" s="59" t="n"/>
      <c r="AM1912" s="59" t="n"/>
      <c r="AN1912" s="59" t="n"/>
      <c r="AO1912" s="59" t="n"/>
      <c r="AP1912" s="59" t="n"/>
      <c r="AQ1912" s="59" t="n"/>
      <c r="AR1912" s="59" t="n"/>
      <c r="AS1912" s="59" t="n"/>
      <c r="AT1912" s="59" t="n"/>
      <c r="AU1912" s="59" t="n"/>
      <c r="AV1912" s="59" t="n"/>
      <c r="AW1912" s="59" t="n"/>
      <c r="AX1912" s="59" t="n"/>
      <c r="AY1912" s="59" t="n"/>
      <c r="AZ1912" s="59" t="n"/>
      <c r="BA1912" s="59" t="n"/>
      <c r="BB1912" s="59" t="n"/>
      <c r="BC1912" s="59" t="n"/>
      <c r="BD1912" s="59" t="n"/>
      <c r="BE1912" s="59" t="n"/>
      <c r="BF1912" s="59" t="n"/>
      <c r="BG1912" s="59" t="n"/>
      <c r="BH1912" s="59" t="n"/>
      <c r="BI1912" s="59" t="n"/>
      <c r="BJ1912" s="59" t="n"/>
      <c r="BK1912" s="59" t="n"/>
      <c r="BL1912" s="59" t="n"/>
      <c r="BM1912" s="59" t="n"/>
      <c r="BN1912" s="59" t="n"/>
      <c r="BO1912" s="59" t="n"/>
      <c r="BP1912" s="59" t="n"/>
      <c r="BQ1912" s="59" t="n"/>
      <c r="BR1912" s="59" t="n"/>
      <c r="BS1912" s="59" t="n"/>
      <c r="BT1912" s="59" t="n"/>
      <c r="BU1912" s="59" t="n"/>
      <c r="BV1912" s="59" t="n"/>
      <c r="BW1912" s="59" t="n"/>
      <c r="BX1912" s="59" t="n"/>
      <c r="BY1912" s="59" t="n"/>
      <c r="BZ1912" s="59" t="n"/>
      <c r="CA1912" s="59" t="n"/>
      <c r="CB1912" s="59" t="n"/>
      <c r="CC1912" s="59" t="n"/>
      <c r="CD1912" s="59" t="n"/>
      <c r="CE1912" s="59" t="n"/>
      <c r="CF1912" s="59" t="n"/>
      <c r="CG1912" s="59" t="n"/>
      <c r="CH1912" s="59" t="n"/>
      <c r="CI1912" s="59" t="n"/>
      <c r="CJ1912" s="59" t="n"/>
      <c r="CK1912" s="59" t="n"/>
      <c r="CL1912" s="59" t="n"/>
      <c r="CM1912" s="59" t="n"/>
      <c r="CN1912" s="59" t="n"/>
      <c r="CO1912" s="59" t="n"/>
      <c r="CP1912" s="59" t="n"/>
      <c r="CQ1912" s="59" t="n"/>
      <c r="CR1912" s="59" t="n"/>
      <c r="CS1912" s="59" t="n"/>
      <c r="CT1912" s="59" t="n"/>
      <c r="CU1912" s="59" t="n"/>
      <c r="CV1912" s="59" t="n"/>
      <c r="CW1912" s="59" t="n"/>
      <c r="CX1912" s="59" t="n"/>
      <c r="CY1912" s="59" t="n"/>
      <c r="CZ1912" s="59" t="n"/>
    </row>
    <row r="1913">
      <c r="D1913" s="59" t="inlineStr">
        <is>
          <t>Payable Date</t>
        </is>
      </c>
      <c r="E1913" s="59" t="n">
        <v>46252</v>
      </c>
      <c r="F1913" s="59" t="n"/>
      <c r="G1913" s="59" t="n"/>
      <c r="H1913" s="59" t="n"/>
      <c r="I1913" s="59" t="n"/>
      <c r="J1913" s="59" t="n"/>
      <c r="K1913" s="59" t="n"/>
      <c r="L1913" s="59" t="n"/>
      <c r="M1913" s="59" t="n"/>
      <c r="N1913" s="59" t="n"/>
      <c r="O1913" s="59" t="n"/>
      <c r="P1913" s="59" t="n"/>
      <c r="Q1913" s="59" t="n"/>
      <c r="R1913" s="59" t="n"/>
      <c r="S1913" s="59" t="n"/>
      <c r="T1913" s="59" t="n"/>
      <c r="U1913" s="59" t="n"/>
      <c r="V1913" s="59" t="n"/>
      <c r="W1913" s="59" t="n"/>
      <c r="X1913" s="59" t="n"/>
      <c r="Y1913" s="59" t="n"/>
      <c r="Z1913" s="59" t="n"/>
      <c r="AA1913" s="59" t="n"/>
      <c r="AB1913" s="59" t="n"/>
      <c r="AC1913" s="59" t="n"/>
      <c r="AD1913" s="59" t="n"/>
      <c r="AE1913" s="59" t="n"/>
      <c r="AF1913" s="59" t="n"/>
      <c r="AG1913" s="59" t="n"/>
      <c r="AH1913" s="59" t="n"/>
      <c r="AI1913" s="59" t="n"/>
      <c r="AJ1913" s="59" t="n"/>
      <c r="AK1913" s="59" t="n"/>
      <c r="AL1913" s="59" t="n"/>
      <c r="AM1913" s="59" t="n"/>
      <c r="AN1913" s="59" t="n"/>
      <c r="AO1913" s="59" t="n"/>
      <c r="AP1913" s="59" t="n"/>
      <c r="AQ1913" s="59" t="n"/>
      <c r="AR1913" s="59" t="n"/>
      <c r="AS1913" s="59" t="n"/>
      <c r="AT1913" s="59" t="n"/>
      <c r="AU1913" s="59" t="n"/>
      <c r="AV1913" s="59" t="n"/>
      <c r="AW1913" s="59" t="n"/>
      <c r="AX1913" s="59" t="n"/>
      <c r="AY1913" s="59" t="n"/>
      <c r="AZ1913" s="59" t="n"/>
      <c r="BA1913" s="59" t="n"/>
      <c r="BB1913" s="59" t="n"/>
      <c r="BC1913" s="59" t="n"/>
      <c r="BD1913" s="59" t="n"/>
      <c r="BE1913" s="59" t="n"/>
      <c r="BF1913" s="59" t="n"/>
      <c r="BG1913" s="59" t="n"/>
      <c r="BH1913" s="59" t="n"/>
      <c r="BI1913" s="59" t="n"/>
      <c r="BJ1913" s="59" t="n"/>
      <c r="BK1913" s="59" t="n"/>
      <c r="BL1913" s="59" t="n"/>
      <c r="BM1913" s="59" t="n"/>
      <c r="BN1913" s="59" t="n"/>
      <c r="BO1913" s="59" t="n"/>
      <c r="BP1913" s="59" t="n"/>
      <c r="BQ1913" s="59" t="n"/>
      <c r="BR1913" s="59" t="n"/>
      <c r="BS1913" s="59" t="n"/>
      <c r="BT1913" s="59" t="n"/>
      <c r="BU1913" s="59" t="n"/>
      <c r="BV1913" s="59" t="n"/>
      <c r="BW1913" s="59" t="n"/>
      <c r="BX1913" s="59" t="n"/>
      <c r="BY1913" s="59" t="n"/>
      <c r="BZ1913" s="59" t="n"/>
      <c r="CA1913" s="59" t="n"/>
      <c r="CB1913" s="59" t="n"/>
      <c r="CC1913" s="59" t="n"/>
      <c r="CD1913" s="59" t="n"/>
      <c r="CE1913" s="59" t="n"/>
      <c r="CF1913" s="59" t="n"/>
      <c r="CG1913" s="59" t="n"/>
      <c r="CH1913" s="59" t="n"/>
      <c r="CI1913" s="59" t="n"/>
      <c r="CJ1913" s="59" t="n"/>
      <c r="CK1913" s="59" t="n"/>
      <c r="CL1913" s="59" t="n"/>
      <c r="CM1913" s="59" t="n"/>
      <c r="CN1913" s="59" t="n"/>
      <c r="CO1913" s="59" t="n"/>
      <c r="CP1913" s="59" t="n"/>
      <c r="CQ1913" s="59" t="n"/>
      <c r="CR1913" s="59" t="n"/>
      <c r="CS1913" s="59" t="n"/>
      <c r="CT1913" s="59" t="n"/>
      <c r="CU1913" s="59" t="n"/>
      <c r="CV1913" s="59" t="n"/>
      <c r="CW1913" s="59" t="n"/>
      <c r="CX1913" s="59" t="n"/>
      <c r="CY1913" s="59" t="n"/>
      <c r="CZ1913" s="59" t="n"/>
    </row>
    <row r="1914">
      <c r="D1914" s="107" t="inlineStr">
        <is>
          <t>Dividend Amount</t>
        </is>
      </c>
      <c r="E1914" s="107" t="n">
        <v>0.35</v>
      </c>
      <c r="F1914" s="107" t="n"/>
      <c r="G1914" s="107" t="n"/>
      <c r="H1914" s="107" t="n"/>
      <c r="I1914" s="107" t="n"/>
      <c r="J1914" s="107" t="n"/>
      <c r="K1914" s="107" t="n"/>
      <c r="L1914" s="107" t="n"/>
      <c r="M1914" s="107" t="n"/>
      <c r="N1914" s="107" t="n"/>
      <c r="O1914" s="107" t="n"/>
      <c r="P1914" s="107" t="n"/>
      <c r="Q1914" s="107" t="n"/>
      <c r="R1914" s="107" t="n"/>
      <c r="S1914" s="107" t="n"/>
      <c r="T1914" s="107" t="n"/>
      <c r="U1914" s="107" t="n"/>
      <c r="V1914" s="107" t="n"/>
      <c r="W1914" s="107" t="n"/>
      <c r="X1914" s="107" t="n"/>
      <c r="Y1914" s="107" t="n"/>
      <c r="Z1914" s="107" t="n"/>
      <c r="AA1914" s="107" t="n"/>
      <c r="AB1914" s="107" t="n"/>
      <c r="AC1914" s="107" t="n"/>
      <c r="AD1914" s="107" t="n"/>
      <c r="AE1914" s="107" t="n"/>
      <c r="AF1914" s="107" t="n"/>
      <c r="AG1914" s="107" t="n"/>
      <c r="AH1914" s="107" t="n"/>
      <c r="AI1914" s="107" t="n"/>
      <c r="AJ1914" s="107" t="n"/>
      <c r="AK1914" s="107" t="n"/>
      <c r="AL1914" s="107" t="n"/>
      <c r="AM1914" s="107" t="n"/>
      <c r="AN1914" s="107" t="n"/>
      <c r="AO1914" s="107" t="n"/>
      <c r="AP1914" s="107" t="n"/>
      <c r="AQ1914" s="107" t="n"/>
      <c r="AR1914" s="107" t="n"/>
      <c r="AS1914" s="107" t="n"/>
      <c r="AT1914" s="107" t="n"/>
      <c r="AU1914" s="107" t="n"/>
      <c r="AV1914" s="107" t="n"/>
      <c r="AW1914" s="107" t="n"/>
      <c r="AX1914" s="107" t="n"/>
      <c r="AY1914" s="107" t="n"/>
      <c r="AZ1914" s="107" t="n"/>
      <c r="BA1914" s="107" t="n"/>
      <c r="BB1914" s="107" t="n"/>
      <c r="BC1914" s="107" t="n"/>
      <c r="BD1914" s="107" t="n"/>
      <c r="BE1914" s="107" t="n"/>
      <c r="BF1914" s="107" t="n"/>
      <c r="BG1914" s="107" t="n"/>
      <c r="BH1914" s="107" t="n"/>
      <c r="BI1914" s="107" t="n"/>
      <c r="BJ1914" s="107" t="n"/>
      <c r="BK1914" s="107" t="n"/>
      <c r="BL1914" s="107" t="n"/>
      <c r="BM1914" s="107" t="n"/>
      <c r="BN1914" s="107" t="n"/>
      <c r="BO1914" s="107" t="n"/>
      <c r="BP1914" s="107" t="n"/>
      <c r="BQ1914" s="107" t="n"/>
      <c r="BR1914" s="107" t="n"/>
      <c r="BS1914" s="107" t="n"/>
      <c r="BT1914" s="107" t="n"/>
      <c r="BU1914" s="107" t="n"/>
      <c r="BV1914" s="107" t="n"/>
      <c r="BW1914" s="107" t="n"/>
      <c r="BX1914" s="107" t="n"/>
      <c r="BY1914" s="107" t="n"/>
      <c r="BZ1914" s="107" t="n"/>
      <c r="CA1914" s="107" t="n"/>
      <c r="CB1914" s="107" t="n"/>
      <c r="CC1914" s="107" t="n"/>
      <c r="CD1914" s="107" t="n"/>
      <c r="CE1914" s="107" t="n"/>
      <c r="CF1914" s="107" t="n"/>
      <c r="CG1914" s="107" t="n"/>
      <c r="CH1914" s="107" t="n"/>
      <c r="CI1914" s="107" t="n"/>
      <c r="CJ1914" s="107" t="n"/>
      <c r="CK1914" s="107" t="n"/>
      <c r="CL1914" s="107" t="n"/>
      <c r="CM1914" s="107" t="n"/>
      <c r="CN1914" s="107" t="n"/>
      <c r="CO1914" s="107" t="n"/>
      <c r="CP1914" s="107" t="n"/>
      <c r="CQ1914" s="107" t="n"/>
      <c r="CR1914" s="107" t="n"/>
      <c r="CS1914" s="107" t="n"/>
      <c r="CT1914" s="107" t="n"/>
      <c r="CU1914" s="107" t="n"/>
      <c r="CV1914" s="107" t="n"/>
      <c r="CW1914" s="107" t="n"/>
      <c r="CX1914" s="107" t="n"/>
      <c r="CY1914" s="107" t="n"/>
      <c r="CZ1914" s="107" t="n"/>
    </row>
    <row r="1915">
      <c r="D1915" t="inlineStr">
        <is>
          <t>Dividend Frequency</t>
        </is>
      </c>
      <c r="E1915" t="inlineStr">
        <is>
          <t>Semi-Anl</t>
        </is>
      </c>
    </row>
    <row r="1916">
      <c r="D1916" t="inlineStr">
        <is>
          <t>Dividend Type</t>
        </is>
      </c>
      <c r="E1916" t="inlineStr">
        <is>
          <t>Distribution</t>
        </is>
      </c>
    </row>
    <row r="1917">
      <c r="A1917" s="2">
        <f>IF($A1910="","","   projections")</f>
        <v/>
      </c>
      <c r="B1917" s="68">
        <f>IF($A1910="",0,COUNT($E1918:$CZ1918))</f>
        <v/>
      </c>
      <c r="C1917" s="69">
        <f>IF($B1917=0,0,MAX($E1918:$CZ1918))</f>
        <v/>
      </c>
      <c r="D1917" s="58">
        <f>_xll.BDS($A1910,'Field Check'!$C$42,"headers=y","startcol=1","endcol=3","dir=h","cols=21;rows=3")</f>
        <v/>
      </c>
      <c r="E1917" s="59" t="n">
        <v>46364</v>
      </c>
      <c r="F1917" s="59" t="n">
        <v>46514</v>
      </c>
      <c r="G1917" s="59" t="n">
        <v>46736</v>
      </c>
      <c r="H1917" s="59" t="n">
        <v>46878</v>
      </c>
      <c r="I1917" s="59" t="n">
        <v>47107</v>
      </c>
      <c r="J1917" s="59" t="n">
        <v>47289</v>
      </c>
      <c r="K1917" s="59" t="n">
        <v>47471</v>
      </c>
      <c r="L1917" s="59" t="n">
        <v>47653</v>
      </c>
      <c r="M1917" s="59" t="n">
        <v>47835</v>
      </c>
      <c r="N1917" s="59" t="n">
        <v>48017</v>
      </c>
      <c r="O1917" s="59" t="n">
        <v>48199</v>
      </c>
      <c r="P1917" s="59" t="n">
        <v>48381</v>
      </c>
      <c r="Q1917" s="59" t="n">
        <v>48563</v>
      </c>
      <c r="R1917" s="59" t="n">
        <v>48745</v>
      </c>
      <c r="S1917" s="59" t="n">
        <v>48927</v>
      </c>
      <c r="T1917" s="59" t="n">
        <v>49109</v>
      </c>
      <c r="U1917" s="59" t="n">
        <v>49291</v>
      </c>
      <c r="V1917" s="59" t="n">
        <v>49480</v>
      </c>
      <c r="W1917" s="59" t="n">
        <v>49662</v>
      </c>
      <c r="X1917" s="59" t="n">
        <v>49844</v>
      </c>
      <c r="Y1917" s="59" t="n"/>
      <c r="Z1917" s="59" t="n"/>
      <c r="AA1917" s="59" t="n"/>
      <c r="AB1917" s="59" t="n"/>
      <c r="AC1917" s="59" t="n"/>
      <c r="AD1917" s="59" t="n"/>
      <c r="AE1917" s="59" t="n"/>
      <c r="AF1917" s="59" t="n"/>
      <c r="AG1917" s="59" t="n"/>
      <c r="AH1917" s="59" t="n"/>
      <c r="AI1917" s="59" t="n"/>
      <c r="AJ1917" s="59" t="n"/>
      <c r="AK1917" s="59" t="n"/>
      <c r="AL1917" s="59" t="n"/>
      <c r="AM1917" s="59" t="n"/>
      <c r="AN1917" s="59" t="n"/>
      <c r="AO1917" s="59" t="n"/>
      <c r="AP1917" s="59" t="n"/>
      <c r="AQ1917" s="59" t="n"/>
      <c r="AR1917" s="59" t="n"/>
      <c r="AS1917" s="59" t="n"/>
      <c r="AT1917" s="59" t="n"/>
      <c r="AU1917" s="59" t="n"/>
      <c r="AV1917" s="59" t="n"/>
      <c r="AW1917" s="59" t="n"/>
      <c r="AX1917" s="59" t="n"/>
      <c r="AY1917" s="59" t="n"/>
      <c r="AZ1917" s="59" t="n"/>
      <c r="BA1917" s="59" t="n"/>
      <c r="BB1917" s="59" t="n"/>
      <c r="BC1917" s="59" t="n"/>
      <c r="BD1917" s="59" t="n"/>
      <c r="BE1917" s="59" t="n"/>
      <c r="BF1917" s="59" t="n"/>
      <c r="BG1917" s="59" t="n"/>
      <c r="BH1917" s="59" t="n"/>
      <c r="BI1917" s="59" t="n"/>
      <c r="BJ1917" s="59" t="n"/>
      <c r="BK1917" s="59" t="n"/>
      <c r="BL1917" s="59" t="n"/>
      <c r="BM1917" s="59" t="n"/>
      <c r="BN1917" s="59" t="n"/>
      <c r="BO1917" s="59" t="n"/>
      <c r="BP1917" s="59" t="n"/>
      <c r="BQ1917" s="59" t="n"/>
      <c r="BR1917" s="59" t="n"/>
      <c r="BS1917" s="59" t="n"/>
      <c r="BT1917" s="59" t="n"/>
      <c r="BU1917" s="59" t="n"/>
      <c r="BV1917" s="59" t="n"/>
      <c r="BW1917" s="59" t="n"/>
      <c r="BX1917" s="59" t="n"/>
      <c r="BY1917" s="59" t="n"/>
      <c r="BZ1917" s="59" t="n"/>
      <c r="CA1917" s="59" t="n"/>
      <c r="CB1917" s="59" t="n"/>
      <c r="CC1917" s="59" t="n"/>
      <c r="CD1917" s="59" t="n"/>
      <c r="CE1917" s="59" t="n"/>
      <c r="CF1917" s="59" t="n"/>
      <c r="CG1917" s="59" t="n"/>
      <c r="CH1917" s="59" t="n"/>
      <c r="CI1917" s="59" t="n"/>
      <c r="CJ1917" s="59" t="n"/>
      <c r="CK1917" s="59" t="n"/>
      <c r="CL1917" s="59" t="n"/>
      <c r="CM1917" s="59" t="n"/>
      <c r="CN1917" s="59" t="n"/>
      <c r="CO1917" s="59" t="n"/>
      <c r="CP1917" s="59" t="n"/>
      <c r="CQ1917" s="59" t="n"/>
      <c r="CR1917" s="59" t="n"/>
      <c r="CS1917" s="59" t="n"/>
      <c r="CT1917" s="59" t="n"/>
      <c r="CU1917" s="59" t="n"/>
      <c r="CV1917" s="59" t="n"/>
      <c r="CW1917" s="59" t="n"/>
      <c r="CX1917" s="59" t="n"/>
      <c r="CY1917" s="59" t="n"/>
      <c r="CZ1917" s="59" t="n"/>
    </row>
    <row r="1918">
      <c r="D1918" s="59" t="inlineStr">
        <is>
          <t>Ex-Date</t>
        </is>
      </c>
      <c r="E1918" s="59" t="n">
        <v>46386</v>
      </c>
      <c r="F1918" s="59" t="n">
        <v>46567</v>
      </c>
      <c r="G1918" s="59" t="n">
        <v>46741</v>
      </c>
      <c r="H1918" s="59" t="n">
        <v>46933</v>
      </c>
      <c r="I1918" s="59" t="n">
        <v>47115</v>
      </c>
      <c r="J1918" s="59" t="n">
        <v>47297</v>
      </c>
      <c r="K1918" s="59" t="n">
        <v>47480</v>
      </c>
      <c r="L1918" s="59" t="n">
        <v>47661</v>
      </c>
      <c r="M1918" s="59" t="n">
        <v>47847</v>
      </c>
      <c r="N1918" s="59" t="n">
        <v>48026</v>
      </c>
      <c r="O1918" s="59" t="n">
        <v>48211</v>
      </c>
      <c r="P1918" s="59" t="n">
        <v>48390</v>
      </c>
      <c r="Q1918" s="59" t="n">
        <v>48577</v>
      </c>
      <c r="R1918" s="59" t="n">
        <v>48754</v>
      </c>
      <c r="S1918" s="59" t="n">
        <v>48941</v>
      </c>
      <c r="T1918" s="59" t="n">
        <v>49118</v>
      </c>
      <c r="U1918" s="59" t="n">
        <v>49305</v>
      </c>
      <c r="V1918" s="59" t="n">
        <v>49489</v>
      </c>
      <c r="W1918" s="59" t="n">
        <v>49676</v>
      </c>
      <c r="X1918" s="59" t="n">
        <v>49853</v>
      </c>
      <c r="Y1918" s="59" t="n"/>
      <c r="Z1918" s="59" t="n"/>
      <c r="AA1918" s="59" t="n"/>
      <c r="AB1918" s="59" t="n"/>
      <c r="AC1918" s="59" t="n"/>
      <c r="AD1918" s="59" t="n"/>
      <c r="AE1918" s="59" t="n"/>
      <c r="AF1918" s="59" t="n"/>
      <c r="AG1918" s="59" t="n"/>
      <c r="AH1918" s="59" t="n"/>
      <c r="AI1918" s="59" t="n"/>
      <c r="AJ1918" s="59" t="n"/>
      <c r="AK1918" s="59" t="n"/>
      <c r="AL1918" s="59" t="n"/>
      <c r="AM1918" s="59" t="n"/>
      <c r="AN1918" s="59" t="n"/>
      <c r="AO1918" s="59" t="n"/>
      <c r="AP1918" s="59" t="n"/>
      <c r="AQ1918" s="59" t="n"/>
      <c r="AR1918" s="59" t="n"/>
      <c r="AS1918" s="59" t="n"/>
      <c r="AT1918" s="59" t="n"/>
      <c r="AU1918" s="59" t="n"/>
      <c r="AV1918" s="59" t="n"/>
      <c r="AW1918" s="59" t="n"/>
      <c r="AX1918" s="59" t="n"/>
      <c r="AY1918" s="59" t="n"/>
      <c r="AZ1918" s="59" t="n"/>
      <c r="BA1918" s="59" t="n"/>
      <c r="BB1918" s="59" t="n"/>
      <c r="BC1918" s="59" t="n"/>
      <c r="BD1918" s="59" t="n"/>
      <c r="BE1918" s="59" t="n"/>
      <c r="BF1918" s="59" t="n"/>
      <c r="BG1918" s="59" t="n"/>
      <c r="BH1918" s="59" t="n"/>
      <c r="BI1918" s="59" t="n"/>
      <c r="BJ1918" s="59" t="n"/>
      <c r="BK1918" s="59" t="n"/>
      <c r="BL1918" s="59" t="n"/>
      <c r="BM1918" s="59" t="n"/>
      <c r="BN1918" s="59" t="n"/>
      <c r="BO1918" s="59" t="n"/>
      <c r="BP1918" s="59" t="n"/>
      <c r="BQ1918" s="59" t="n"/>
      <c r="BR1918" s="59" t="n"/>
      <c r="BS1918" s="59" t="n"/>
      <c r="BT1918" s="59" t="n"/>
      <c r="BU1918" s="59" t="n"/>
      <c r="BV1918" s="59" t="n"/>
      <c r="BW1918" s="59" t="n"/>
      <c r="BX1918" s="59" t="n"/>
      <c r="BY1918" s="59" t="n"/>
      <c r="BZ1918" s="59" t="n"/>
      <c r="CA1918" s="59" t="n"/>
      <c r="CB1918" s="59" t="n"/>
      <c r="CC1918" s="59" t="n"/>
      <c r="CD1918" s="59" t="n"/>
      <c r="CE1918" s="59" t="n"/>
      <c r="CF1918" s="59" t="n"/>
      <c r="CG1918" s="59" t="n"/>
      <c r="CH1918" s="59" t="n"/>
      <c r="CI1918" s="59" t="n"/>
      <c r="CJ1918" s="59" t="n"/>
      <c r="CK1918" s="59" t="n"/>
      <c r="CL1918" s="59" t="n"/>
      <c r="CM1918" s="59" t="n"/>
      <c r="CN1918" s="59" t="n"/>
      <c r="CO1918" s="59" t="n"/>
      <c r="CP1918" s="59" t="n"/>
      <c r="CQ1918" s="59" t="n"/>
      <c r="CR1918" s="59" t="n"/>
      <c r="CS1918" s="59" t="n"/>
      <c r="CT1918" s="59" t="n"/>
      <c r="CU1918" s="59" t="n"/>
      <c r="CV1918" s="59" t="n"/>
      <c r="CW1918" s="59" t="n"/>
      <c r="CX1918" s="59" t="n"/>
      <c r="CY1918" s="59" t="n"/>
      <c r="CZ1918" s="59" t="n"/>
    </row>
    <row r="1919">
      <c r="D1919" s="107" t="inlineStr">
        <is>
          <t>Amount Per Share</t>
        </is>
      </c>
      <c r="E1919" s="107" t="n">
        <v>0.32</v>
      </c>
      <c r="F1919" s="107" t="n">
        <v>0.34</v>
      </c>
      <c r="G1919" s="107" t="n">
        <v>0.35</v>
      </c>
      <c r="H1919" s="107" t="n">
        <v>0.35</v>
      </c>
      <c r="I1919" s="107" t="n">
        <v>0.35</v>
      </c>
      <c r="J1919" s="107" t="n">
        <v>0.35</v>
      </c>
      <c r="K1919" s="107" t="n">
        <v>0.36</v>
      </c>
      <c r="L1919" s="107" t="n">
        <v>0.36</v>
      </c>
      <c r="M1919" s="107" t="n">
        <v>0.36</v>
      </c>
      <c r="N1919" s="107" t="n">
        <v>0.37</v>
      </c>
      <c r="O1919" s="107" t="n">
        <v>0.37</v>
      </c>
      <c r="P1919" s="107" t="n">
        <v>0.37</v>
      </c>
      <c r="Q1919" s="107" t="n">
        <v>0.38</v>
      </c>
      <c r="R1919" s="107" t="n">
        <v>0.38</v>
      </c>
      <c r="S1919" s="107" t="n">
        <v>0.38</v>
      </c>
      <c r="T1919" s="107" t="n">
        <v>0.39</v>
      </c>
      <c r="U1919" s="107" t="n">
        <v>0.39</v>
      </c>
      <c r="V1919" s="107" t="n">
        <v>0.39</v>
      </c>
      <c r="W1919" s="107" t="n">
        <v>0.39</v>
      </c>
      <c r="X1919" s="107" t="n">
        <v>0.39</v>
      </c>
      <c r="Y1919" s="107" t="n"/>
      <c r="Z1919" s="107" t="n"/>
      <c r="AA1919" s="107" t="n"/>
      <c r="AB1919" s="107" t="n"/>
      <c r="AC1919" s="107" t="n"/>
      <c r="AD1919" s="107" t="n"/>
      <c r="AE1919" s="107" t="n"/>
      <c r="AF1919" s="107" t="n"/>
      <c r="AG1919" s="107" t="n"/>
      <c r="AH1919" s="107" t="n"/>
      <c r="AI1919" s="107" t="n"/>
      <c r="AJ1919" s="107" t="n"/>
      <c r="AK1919" s="107" t="n"/>
      <c r="AL1919" s="107" t="n"/>
      <c r="AM1919" s="107" t="n"/>
      <c r="AN1919" s="107" t="n"/>
      <c r="AO1919" s="107" t="n"/>
      <c r="AP1919" s="107" t="n"/>
      <c r="AQ1919" s="107" t="n"/>
      <c r="AR1919" s="107" t="n"/>
      <c r="AS1919" s="107" t="n"/>
      <c r="AT1919" s="107" t="n"/>
      <c r="AU1919" s="107" t="n"/>
      <c r="AV1919" s="107" t="n"/>
      <c r="AW1919" s="107" t="n"/>
      <c r="AX1919" s="107" t="n"/>
      <c r="AY1919" s="107" t="n"/>
      <c r="AZ1919" s="107" t="n"/>
      <c r="BA1919" s="107" t="n"/>
      <c r="BB1919" s="107" t="n"/>
      <c r="BC1919" s="107" t="n"/>
      <c r="BD1919" s="107" t="n"/>
      <c r="BE1919" s="107" t="n"/>
      <c r="BF1919" s="107" t="n"/>
      <c r="BG1919" s="107" t="n"/>
      <c r="BH1919" s="107" t="n"/>
      <c r="BI1919" s="107" t="n"/>
      <c r="BJ1919" s="107" t="n"/>
      <c r="BK1919" s="107" t="n"/>
      <c r="BL1919" s="107" t="n"/>
      <c r="BM1919" s="107" t="n"/>
      <c r="BN1919" s="107" t="n"/>
      <c r="BO1919" s="107" t="n"/>
      <c r="BP1919" s="107" t="n"/>
      <c r="BQ1919" s="107" t="n"/>
      <c r="BR1919" s="107" t="n"/>
      <c r="BS1919" s="107" t="n"/>
      <c r="BT1919" s="107" t="n"/>
      <c r="BU1919" s="107" t="n"/>
      <c r="BV1919" s="107" t="n"/>
      <c r="BW1919" s="107" t="n"/>
      <c r="BX1919" s="107" t="n"/>
      <c r="BY1919" s="107" t="n"/>
      <c r="BZ1919" s="107" t="n"/>
      <c r="CA1919" s="107" t="n"/>
      <c r="CB1919" s="107" t="n"/>
      <c r="CC1919" s="107" t="n"/>
      <c r="CD1919" s="107" t="n"/>
      <c r="CE1919" s="107" t="n"/>
      <c r="CF1919" s="107" t="n"/>
      <c r="CG1919" s="107" t="n"/>
      <c r="CH1919" s="107" t="n"/>
      <c r="CI1919" s="107" t="n"/>
      <c r="CJ1919" s="107" t="n"/>
      <c r="CK1919" s="107" t="n"/>
      <c r="CL1919" s="107" t="n"/>
      <c r="CM1919" s="107" t="n"/>
      <c r="CN1919" s="107" t="n"/>
      <c r="CO1919" s="107" t="n"/>
      <c r="CP1919" s="107" t="n"/>
      <c r="CQ1919" s="107" t="n"/>
      <c r="CR1919" s="107" t="n"/>
      <c r="CS1919" s="107" t="n"/>
      <c r="CT1919" s="107" t="n"/>
      <c r="CU1919" s="107" t="n"/>
      <c r="CV1919" s="107" t="n"/>
      <c r="CW1919" s="107" t="n"/>
      <c r="CX1919" s="107" t="n"/>
      <c r="CY1919" s="107" t="n"/>
      <c r="CZ1919" s="107" t="n"/>
    </row>
    <row r="1921">
      <c r="A1921" s="126">
        <f>IF('AS51'!$C$180="","",'AS51'!$C$180)</f>
        <v/>
      </c>
      <c r="B1921" s="68">
        <f>IF($A1921="",0,COUNT($E1922:$CZ1922))</f>
        <v/>
      </c>
      <c r="C1921" s="69">
        <f>IF($B1921=0,0,MAX($E1922:$CZ1922))</f>
        <v/>
      </c>
      <c r="D1921" s="58">
        <f>_xll.BDS($A1921,'Field Check'!$C$44,"headers=y","startcol=1","endcol=7","dir=h","DVD_START_DT",'Field Check'!$C$59,"DVD_END_DT",'Field Check'!$D$59)</f>
        <v/>
      </c>
      <c r="E1921" s="59" t="n"/>
      <c r="F1921" s="59" t="n"/>
      <c r="G1921" s="59" t="n"/>
      <c r="H1921" s="59" t="n"/>
      <c r="I1921" s="59" t="n"/>
      <c r="J1921" s="59" t="n"/>
      <c r="K1921" s="59" t="n"/>
      <c r="L1921" s="59" t="n"/>
      <c r="M1921" s="59" t="n"/>
      <c r="N1921" s="59" t="n"/>
      <c r="O1921" s="59" t="n"/>
      <c r="P1921" s="59" t="n"/>
      <c r="Q1921" s="59" t="n"/>
      <c r="R1921" s="59" t="n"/>
      <c r="S1921" s="59" t="n"/>
      <c r="T1921" s="59" t="n"/>
      <c r="U1921" s="59" t="n"/>
      <c r="V1921" s="59" t="n"/>
      <c r="W1921" s="59" t="n"/>
      <c r="X1921" s="59" t="n"/>
      <c r="Y1921" s="59" t="n"/>
      <c r="Z1921" s="59" t="n"/>
      <c r="AA1921" s="59" t="n"/>
      <c r="AB1921" s="59" t="n"/>
      <c r="AC1921" s="59" t="n"/>
      <c r="AD1921" s="59" t="n"/>
      <c r="AE1921" s="59" t="n"/>
      <c r="AF1921" s="59" t="n"/>
      <c r="AG1921" s="59" t="n"/>
      <c r="AH1921" s="59" t="n"/>
      <c r="AI1921" s="59" t="n"/>
      <c r="AJ1921" s="59" t="n"/>
      <c r="AK1921" s="59" t="n"/>
      <c r="AL1921" s="59" t="n"/>
      <c r="AM1921" s="59" t="n"/>
      <c r="AN1921" s="59" t="n"/>
      <c r="AO1921" s="59" t="n"/>
      <c r="AP1921" s="59" t="n"/>
      <c r="AQ1921" s="59" t="n"/>
      <c r="AR1921" s="59" t="n"/>
      <c r="AS1921" s="59" t="n"/>
      <c r="AT1921" s="59" t="n"/>
      <c r="AU1921" s="59" t="n"/>
      <c r="AV1921" s="59" t="n"/>
      <c r="AW1921" s="59" t="n"/>
      <c r="AX1921" s="59" t="n"/>
      <c r="AY1921" s="59" t="n"/>
      <c r="AZ1921" s="59" t="n"/>
      <c r="BA1921" s="59" t="n"/>
      <c r="BB1921" s="59" t="n"/>
      <c r="BC1921" s="59" t="n"/>
      <c r="BD1921" s="59" t="n"/>
      <c r="BE1921" s="59" t="n"/>
      <c r="BF1921" s="59" t="n"/>
      <c r="BG1921" s="59" t="n"/>
      <c r="BH1921" s="59" t="n"/>
      <c r="BI1921" s="59" t="n"/>
      <c r="BJ1921" s="59" t="n"/>
      <c r="BK1921" s="59" t="n"/>
      <c r="BL1921" s="59" t="n"/>
      <c r="BM1921" s="59" t="n"/>
      <c r="BN1921" s="59" t="n"/>
      <c r="BO1921" s="59" t="n"/>
      <c r="BP1921" s="59" t="n"/>
      <c r="BQ1921" s="59" t="n"/>
      <c r="BR1921" s="59" t="n"/>
      <c r="BS1921" s="59" t="n"/>
      <c r="BT1921" s="59" t="n"/>
      <c r="BU1921" s="59" t="n"/>
      <c r="BV1921" s="59" t="n"/>
      <c r="BW1921" s="59" t="n"/>
      <c r="BX1921" s="59" t="n"/>
      <c r="BY1921" s="59" t="n"/>
      <c r="BZ1921" s="59" t="n"/>
      <c r="CA1921" s="59" t="n"/>
      <c r="CB1921" s="59" t="n"/>
      <c r="CC1921" s="59" t="n"/>
      <c r="CD1921" s="59" t="n"/>
      <c r="CE1921" s="59" t="n"/>
      <c r="CF1921" s="59" t="n"/>
      <c r="CG1921" s="59" t="n"/>
      <c r="CH1921" s="59" t="n"/>
      <c r="CI1921" s="59" t="n"/>
      <c r="CJ1921" s="59" t="n"/>
      <c r="CK1921" s="59" t="n"/>
      <c r="CL1921" s="59" t="n"/>
      <c r="CM1921" s="59" t="n"/>
      <c r="CN1921" s="59" t="n"/>
      <c r="CO1921" s="59" t="n"/>
      <c r="CP1921" s="59" t="n"/>
      <c r="CQ1921" s="59" t="n"/>
      <c r="CR1921" s="59" t="n"/>
      <c r="CS1921" s="59" t="n"/>
      <c r="CT1921" s="59" t="n"/>
      <c r="CU1921" s="59" t="n"/>
      <c r="CV1921" s="59" t="n"/>
      <c r="CW1921" s="59" t="n"/>
      <c r="CX1921" s="59" t="n"/>
      <c r="CY1921" s="59" t="n"/>
      <c r="CZ1921" s="59" t="n"/>
    </row>
    <row r="1922">
      <c r="D1922" s="59" t="n"/>
      <c r="E1922" s="59" t="n"/>
      <c r="F1922" s="59" t="n"/>
      <c r="G1922" s="59" t="n"/>
      <c r="H1922" s="59" t="n"/>
      <c r="I1922" s="59" t="n"/>
      <c r="J1922" s="59" t="n"/>
      <c r="K1922" s="59" t="n"/>
      <c r="L1922" s="59" t="n"/>
      <c r="M1922" s="59" t="n"/>
      <c r="N1922" s="59" t="n"/>
      <c r="O1922" s="59" t="n"/>
      <c r="P1922" s="59" t="n"/>
      <c r="Q1922" s="59" t="n"/>
      <c r="R1922" s="59" t="n"/>
      <c r="S1922" s="59" t="n"/>
      <c r="T1922" s="59" t="n"/>
      <c r="U1922" s="59" t="n"/>
      <c r="V1922" s="59" t="n"/>
      <c r="W1922" s="59" t="n"/>
      <c r="X1922" s="59" t="n"/>
      <c r="Y1922" s="59" t="n"/>
      <c r="Z1922" s="59" t="n"/>
      <c r="AA1922" s="59" t="n"/>
      <c r="AB1922" s="59" t="n"/>
      <c r="AC1922" s="59" t="n"/>
      <c r="AD1922" s="59" t="n"/>
      <c r="AE1922" s="59" t="n"/>
      <c r="AF1922" s="59" t="n"/>
      <c r="AG1922" s="59" t="n"/>
      <c r="AH1922" s="59" t="n"/>
      <c r="AI1922" s="59" t="n"/>
      <c r="AJ1922" s="59" t="n"/>
      <c r="AK1922" s="59" t="n"/>
      <c r="AL1922" s="59" t="n"/>
      <c r="AM1922" s="59" t="n"/>
      <c r="AN1922" s="59" t="n"/>
      <c r="AO1922" s="59" t="n"/>
      <c r="AP1922" s="59" t="n"/>
      <c r="AQ1922" s="59" t="n"/>
      <c r="AR1922" s="59" t="n"/>
      <c r="AS1922" s="59" t="n"/>
      <c r="AT1922" s="59" t="n"/>
      <c r="AU1922" s="59" t="n"/>
      <c r="AV1922" s="59" t="n"/>
      <c r="AW1922" s="59" t="n"/>
      <c r="AX1922" s="59" t="n"/>
      <c r="AY1922" s="59" t="n"/>
      <c r="AZ1922" s="59" t="n"/>
      <c r="BA1922" s="59" t="n"/>
      <c r="BB1922" s="59" t="n"/>
      <c r="BC1922" s="59" t="n"/>
      <c r="BD1922" s="59" t="n"/>
      <c r="BE1922" s="59" t="n"/>
      <c r="BF1922" s="59" t="n"/>
      <c r="BG1922" s="59" t="n"/>
      <c r="BH1922" s="59" t="n"/>
      <c r="BI1922" s="59" t="n"/>
      <c r="BJ1922" s="59" t="n"/>
      <c r="BK1922" s="59" t="n"/>
      <c r="BL1922" s="59" t="n"/>
      <c r="BM1922" s="59" t="n"/>
      <c r="BN1922" s="59" t="n"/>
      <c r="BO1922" s="59" t="n"/>
      <c r="BP1922" s="59" t="n"/>
      <c r="BQ1922" s="59" t="n"/>
      <c r="BR1922" s="59" t="n"/>
      <c r="BS1922" s="59" t="n"/>
      <c r="BT1922" s="59" t="n"/>
      <c r="BU1922" s="59" t="n"/>
      <c r="BV1922" s="59" t="n"/>
      <c r="BW1922" s="59" t="n"/>
      <c r="BX1922" s="59" t="n"/>
      <c r="BY1922" s="59" t="n"/>
      <c r="BZ1922" s="59" t="n"/>
      <c r="CA1922" s="59" t="n"/>
      <c r="CB1922" s="59" t="n"/>
      <c r="CC1922" s="59" t="n"/>
      <c r="CD1922" s="59" t="n"/>
      <c r="CE1922" s="59" t="n"/>
      <c r="CF1922" s="59" t="n"/>
      <c r="CG1922" s="59" t="n"/>
      <c r="CH1922" s="59" t="n"/>
      <c r="CI1922" s="59" t="n"/>
      <c r="CJ1922" s="59" t="n"/>
      <c r="CK1922" s="59" t="n"/>
      <c r="CL1922" s="59" t="n"/>
      <c r="CM1922" s="59" t="n"/>
      <c r="CN1922" s="59" t="n"/>
      <c r="CO1922" s="59" t="n"/>
      <c r="CP1922" s="59" t="n"/>
      <c r="CQ1922" s="59" t="n"/>
      <c r="CR1922" s="59" t="n"/>
      <c r="CS1922" s="59" t="n"/>
      <c r="CT1922" s="59" t="n"/>
      <c r="CU1922" s="59" t="n"/>
      <c r="CV1922" s="59" t="n"/>
      <c r="CW1922" s="59" t="n"/>
      <c r="CX1922" s="59" t="n"/>
      <c r="CY1922" s="59" t="n"/>
      <c r="CZ1922" s="59" t="n"/>
    </row>
    <row r="1923">
      <c r="D1923" s="59" t="n"/>
      <c r="E1923" s="59" t="n"/>
      <c r="F1923" s="59" t="n"/>
      <c r="G1923" s="59" t="n"/>
      <c r="H1923" s="59" t="n"/>
      <c r="I1923" s="59" t="n"/>
      <c r="J1923" s="59" t="n"/>
      <c r="K1923" s="59" t="n"/>
      <c r="L1923" s="59" t="n"/>
      <c r="M1923" s="59" t="n"/>
      <c r="N1923" s="59" t="n"/>
      <c r="O1923" s="59" t="n"/>
      <c r="P1923" s="59" t="n"/>
      <c r="Q1923" s="59" t="n"/>
      <c r="R1923" s="59" t="n"/>
      <c r="S1923" s="59" t="n"/>
      <c r="T1923" s="59" t="n"/>
      <c r="U1923" s="59" t="n"/>
      <c r="V1923" s="59" t="n"/>
      <c r="W1923" s="59" t="n"/>
      <c r="X1923" s="59" t="n"/>
      <c r="Y1923" s="59" t="n"/>
      <c r="Z1923" s="59" t="n"/>
      <c r="AA1923" s="59" t="n"/>
      <c r="AB1923" s="59" t="n"/>
      <c r="AC1923" s="59" t="n"/>
      <c r="AD1923" s="59" t="n"/>
      <c r="AE1923" s="59" t="n"/>
      <c r="AF1923" s="59" t="n"/>
      <c r="AG1923" s="59" t="n"/>
      <c r="AH1923" s="59" t="n"/>
      <c r="AI1923" s="59" t="n"/>
      <c r="AJ1923" s="59" t="n"/>
      <c r="AK1923" s="59" t="n"/>
      <c r="AL1923" s="59" t="n"/>
      <c r="AM1923" s="59" t="n"/>
      <c r="AN1923" s="59" t="n"/>
      <c r="AO1923" s="59" t="n"/>
      <c r="AP1923" s="59" t="n"/>
      <c r="AQ1923" s="59" t="n"/>
      <c r="AR1923" s="59" t="n"/>
      <c r="AS1923" s="59" t="n"/>
      <c r="AT1923" s="59" t="n"/>
      <c r="AU1923" s="59" t="n"/>
      <c r="AV1923" s="59" t="n"/>
      <c r="AW1923" s="59" t="n"/>
      <c r="AX1923" s="59" t="n"/>
      <c r="AY1923" s="59" t="n"/>
      <c r="AZ1923" s="59" t="n"/>
      <c r="BA1923" s="59" t="n"/>
      <c r="BB1923" s="59" t="n"/>
      <c r="BC1923" s="59" t="n"/>
      <c r="BD1923" s="59" t="n"/>
      <c r="BE1923" s="59" t="n"/>
      <c r="BF1923" s="59" t="n"/>
      <c r="BG1923" s="59" t="n"/>
      <c r="BH1923" s="59" t="n"/>
      <c r="BI1923" s="59" t="n"/>
      <c r="BJ1923" s="59" t="n"/>
      <c r="BK1923" s="59" t="n"/>
      <c r="BL1923" s="59" t="n"/>
      <c r="BM1923" s="59" t="n"/>
      <c r="BN1923" s="59" t="n"/>
      <c r="BO1923" s="59" t="n"/>
      <c r="BP1923" s="59" t="n"/>
      <c r="BQ1923" s="59" t="n"/>
      <c r="BR1923" s="59" t="n"/>
      <c r="BS1923" s="59" t="n"/>
      <c r="BT1923" s="59" t="n"/>
      <c r="BU1923" s="59" t="n"/>
      <c r="BV1923" s="59" t="n"/>
      <c r="BW1923" s="59" t="n"/>
      <c r="BX1923" s="59" t="n"/>
      <c r="BY1923" s="59" t="n"/>
      <c r="BZ1923" s="59" t="n"/>
      <c r="CA1923" s="59" t="n"/>
      <c r="CB1923" s="59" t="n"/>
      <c r="CC1923" s="59" t="n"/>
      <c r="CD1923" s="59" t="n"/>
      <c r="CE1923" s="59" t="n"/>
      <c r="CF1923" s="59" t="n"/>
      <c r="CG1923" s="59" t="n"/>
      <c r="CH1923" s="59" t="n"/>
      <c r="CI1923" s="59" t="n"/>
      <c r="CJ1923" s="59" t="n"/>
      <c r="CK1923" s="59" t="n"/>
      <c r="CL1923" s="59" t="n"/>
      <c r="CM1923" s="59" t="n"/>
      <c r="CN1923" s="59" t="n"/>
      <c r="CO1923" s="59" t="n"/>
      <c r="CP1923" s="59" t="n"/>
      <c r="CQ1923" s="59" t="n"/>
      <c r="CR1923" s="59" t="n"/>
      <c r="CS1923" s="59" t="n"/>
      <c r="CT1923" s="59" t="n"/>
      <c r="CU1923" s="59" t="n"/>
      <c r="CV1923" s="59" t="n"/>
      <c r="CW1923" s="59" t="n"/>
      <c r="CX1923" s="59" t="n"/>
      <c r="CY1923" s="59" t="n"/>
      <c r="CZ1923" s="59" t="n"/>
    </row>
    <row r="1924">
      <c r="D1924" s="59" t="n"/>
      <c r="E1924" s="59" t="n"/>
      <c r="F1924" s="59" t="n"/>
      <c r="G1924" s="59" t="n"/>
      <c r="H1924" s="59" t="n"/>
      <c r="I1924" s="59" t="n"/>
      <c r="J1924" s="59" t="n"/>
      <c r="K1924" s="59" t="n"/>
      <c r="L1924" s="59" t="n"/>
      <c r="M1924" s="59" t="n"/>
      <c r="N1924" s="59" t="n"/>
      <c r="O1924" s="59" t="n"/>
      <c r="P1924" s="59" t="n"/>
      <c r="Q1924" s="59" t="n"/>
      <c r="R1924" s="59" t="n"/>
      <c r="S1924" s="59" t="n"/>
      <c r="T1924" s="59" t="n"/>
      <c r="U1924" s="59" t="n"/>
      <c r="V1924" s="59" t="n"/>
      <c r="W1924" s="59" t="n"/>
      <c r="X1924" s="59" t="n"/>
      <c r="Y1924" s="59" t="n"/>
      <c r="Z1924" s="59" t="n"/>
      <c r="AA1924" s="59" t="n"/>
      <c r="AB1924" s="59" t="n"/>
      <c r="AC1924" s="59" t="n"/>
      <c r="AD1924" s="59" t="n"/>
      <c r="AE1924" s="59" t="n"/>
      <c r="AF1924" s="59" t="n"/>
      <c r="AG1924" s="59" t="n"/>
      <c r="AH1924" s="59" t="n"/>
      <c r="AI1924" s="59" t="n"/>
      <c r="AJ1924" s="59" t="n"/>
      <c r="AK1924" s="59" t="n"/>
      <c r="AL1924" s="59" t="n"/>
      <c r="AM1924" s="59" t="n"/>
      <c r="AN1924" s="59" t="n"/>
      <c r="AO1924" s="59" t="n"/>
      <c r="AP1924" s="59" t="n"/>
      <c r="AQ1924" s="59" t="n"/>
      <c r="AR1924" s="59" t="n"/>
      <c r="AS1924" s="59" t="n"/>
      <c r="AT1924" s="59" t="n"/>
      <c r="AU1924" s="59" t="n"/>
      <c r="AV1924" s="59" t="n"/>
      <c r="AW1924" s="59" t="n"/>
      <c r="AX1924" s="59" t="n"/>
      <c r="AY1924" s="59" t="n"/>
      <c r="AZ1924" s="59" t="n"/>
      <c r="BA1924" s="59" t="n"/>
      <c r="BB1924" s="59" t="n"/>
      <c r="BC1924" s="59" t="n"/>
      <c r="BD1924" s="59" t="n"/>
      <c r="BE1924" s="59" t="n"/>
      <c r="BF1924" s="59" t="n"/>
      <c r="BG1924" s="59" t="n"/>
      <c r="BH1924" s="59" t="n"/>
      <c r="BI1924" s="59" t="n"/>
      <c r="BJ1924" s="59" t="n"/>
      <c r="BK1924" s="59" t="n"/>
      <c r="BL1924" s="59" t="n"/>
      <c r="BM1924" s="59" t="n"/>
      <c r="BN1924" s="59" t="n"/>
      <c r="BO1924" s="59" t="n"/>
      <c r="BP1924" s="59" t="n"/>
      <c r="BQ1924" s="59" t="n"/>
      <c r="BR1924" s="59" t="n"/>
      <c r="BS1924" s="59" t="n"/>
      <c r="BT1924" s="59" t="n"/>
      <c r="BU1924" s="59" t="n"/>
      <c r="BV1924" s="59" t="n"/>
      <c r="BW1924" s="59" t="n"/>
      <c r="BX1924" s="59" t="n"/>
      <c r="BY1924" s="59" t="n"/>
      <c r="BZ1924" s="59" t="n"/>
      <c r="CA1924" s="59" t="n"/>
      <c r="CB1924" s="59" t="n"/>
      <c r="CC1924" s="59" t="n"/>
      <c r="CD1924" s="59" t="n"/>
      <c r="CE1924" s="59" t="n"/>
      <c r="CF1924" s="59" t="n"/>
      <c r="CG1924" s="59" t="n"/>
      <c r="CH1924" s="59" t="n"/>
      <c r="CI1924" s="59" t="n"/>
      <c r="CJ1924" s="59" t="n"/>
      <c r="CK1924" s="59" t="n"/>
      <c r="CL1924" s="59" t="n"/>
      <c r="CM1924" s="59" t="n"/>
      <c r="CN1924" s="59" t="n"/>
      <c r="CO1924" s="59" t="n"/>
      <c r="CP1924" s="59" t="n"/>
      <c r="CQ1924" s="59" t="n"/>
      <c r="CR1924" s="59" t="n"/>
      <c r="CS1924" s="59" t="n"/>
      <c r="CT1924" s="59" t="n"/>
      <c r="CU1924" s="59" t="n"/>
      <c r="CV1924" s="59" t="n"/>
      <c r="CW1924" s="59" t="n"/>
      <c r="CX1924" s="59" t="n"/>
      <c r="CY1924" s="59" t="n"/>
      <c r="CZ1924" s="59" t="n"/>
    </row>
    <row r="1925">
      <c r="D1925" s="107" t="n"/>
      <c r="E1925" s="107" t="n"/>
      <c r="F1925" s="107" t="n"/>
      <c r="G1925" s="107" t="n"/>
      <c r="H1925" s="107" t="n"/>
      <c r="I1925" s="107" t="n"/>
      <c r="J1925" s="107" t="n"/>
      <c r="K1925" s="107" t="n"/>
      <c r="L1925" s="107" t="n"/>
      <c r="M1925" s="107" t="n"/>
      <c r="N1925" s="107" t="n"/>
      <c r="O1925" s="107" t="n"/>
      <c r="P1925" s="107" t="n"/>
      <c r="Q1925" s="107" t="n"/>
      <c r="R1925" s="107" t="n"/>
      <c r="S1925" s="107" t="n"/>
      <c r="T1925" s="107" t="n"/>
      <c r="U1925" s="107" t="n"/>
      <c r="V1925" s="107" t="n"/>
      <c r="W1925" s="107" t="n"/>
      <c r="X1925" s="107" t="n"/>
      <c r="Y1925" s="107" t="n"/>
      <c r="Z1925" s="107" t="n"/>
      <c r="AA1925" s="107" t="n"/>
      <c r="AB1925" s="107" t="n"/>
      <c r="AC1925" s="107" t="n"/>
      <c r="AD1925" s="107" t="n"/>
      <c r="AE1925" s="107" t="n"/>
      <c r="AF1925" s="107" t="n"/>
      <c r="AG1925" s="107" t="n"/>
      <c r="AH1925" s="107" t="n"/>
      <c r="AI1925" s="107" t="n"/>
      <c r="AJ1925" s="107" t="n"/>
      <c r="AK1925" s="107" t="n"/>
      <c r="AL1925" s="107" t="n"/>
      <c r="AM1925" s="107" t="n"/>
      <c r="AN1925" s="107" t="n"/>
      <c r="AO1925" s="107" t="n"/>
      <c r="AP1925" s="107" t="n"/>
      <c r="AQ1925" s="107" t="n"/>
      <c r="AR1925" s="107" t="n"/>
      <c r="AS1925" s="107" t="n"/>
      <c r="AT1925" s="107" t="n"/>
      <c r="AU1925" s="107" t="n"/>
      <c r="AV1925" s="107" t="n"/>
      <c r="AW1925" s="107" t="n"/>
      <c r="AX1925" s="107" t="n"/>
      <c r="AY1925" s="107" t="n"/>
      <c r="AZ1925" s="107" t="n"/>
      <c r="BA1925" s="107" t="n"/>
      <c r="BB1925" s="107" t="n"/>
      <c r="BC1925" s="107" t="n"/>
      <c r="BD1925" s="107" t="n"/>
      <c r="BE1925" s="107" t="n"/>
      <c r="BF1925" s="107" t="n"/>
      <c r="BG1925" s="107" t="n"/>
      <c r="BH1925" s="107" t="n"/>
      <c r="BI1925" s="107" t="n"/>
      <c r="BJ1925" s="107" t="n"/>
      <c r="BK1925" s="107" t="n"/>
      <c r="BL1925" s="107" t="n"/>
      <c r="BM1925" s="107" t="n"/>
      <c r="BN1925" s="107" t="n"/>
      <c r="BO1925" s="107" t="n"/>
      <c r="BP1925" s="107" t="n"/>
      <c r="BQ1925" s="107" t="n"/>
      <c r="BR1925" s="107" t="n"/>
      <c r="BS1925" s="107" t="n"/>
      <c r="BT1925" s="107" t="n"/>
      <c r="BU1925" s="107" t="n"/>
      <c r="BV1925" s="107" t="n"/>
      <c r="BW1925" s="107" t="n"/>
      <c r="BX1925" s="107" t="n"/>
      <c r="BY1925" s="107" t="n"/>
      <c r="BZ1925" s="107" t="n"/>
      <c r="CA1925" s="107" t="n"/>
      <c r="CB1925" s="107" t="n"/>
      <c r="CC1925" s="107" t="n"/>
      <c r="CD1925" s="107" t="n"/>
      <c r="CE1925" s="107" t="n"/>
      <c r="CF1925" s="107" t="n"/>
      <c r="CG1925" s="107" t="n"/>
      <c r="CH1925" s="107" t="n"/>
      <c r="CI1925" s="107" t="n"/>
      <c r="CJ1925" s="107" t="n"/>
      <c r="CK1925" s="107" t="n"/>
      <c r="CL1925" s="107" t="n"/>
      <c r="CM1925" s="107" t="n"/>
      <c r="CN1925" s="107" t="n"/>
      <c r="CO1925" s="107" t="n"/>
      <c r="CP1925" s="107" t="n"/>
      <c r="CQ1925" s="107" t="n"/>
      <c r="CR1925" s="107" t="n"/>
      <c r="CS1925" s="107" t="n"/>
      <c r="CT1925" s="107" t="n"/>
      <c r="CU1925" s="107" t="n"/>
      <c r="CV1925" s="107" t="n"/>
      <c r="CW1925" s="107" t="n"/>
      <c r="CX1925" s="107" t="n"/>
      <c r="CY1925" s="107" t="n"/>
      <c r="CZ1925" s="107" t="n"/>
    </row>
    <row r="1928">
      <c r="A1928" s="2">
        <f>IF($A1921="","","   projections")</f>
        <v/>
      </c>
      <c r="B1928" s="68">
        <f>IF($A1921="",0,COUNT($E1929:$CZ1929))</f>
        <v/>
      </c>
      <c r="C1928" s="69">
        <f>IF($B1928=0,0,MAX($E1929:$CZ1929))</f>
        <v/>
      </c>
      <c r="D1928" s="58">
        <f>_xll.BDS($A1921,'Field Check'!$C$42,"headers=y","startcol=1","endcol=3","dir=h","cols=20;rows=3")</f>
        <v/>
      </c>
      <c r="E1928" s="59" t="n">
        <v>46253</v>
      </c>
      <c r="F1928" s="59" t="n">
        <v>46437</v>
      </c>
      <c r="G1928" s="59" t="n">
        <v>46619</v>
      </c>
      <c r="H1928" s="59" t="n">
        <v>46801</v>
      </c>
      <c r="I1928" s="59" t="n">
        <v>46983</v>
      </c>
      <c r="J1928" s="59" t="n">
        <v>47165</v>
      </c>
      <c r="K1928" s="59" t="n">
        <v>47347</v>
      </c>
      <c r="L1928" s="59" t="n">
        <v>47536</v>
      </c>
      <c r="M1928" s="59" t="n">
        <v>47718</v>
      </c>
      <c r="N1928" s="59" t="n">
        <v>47900</v>
      </c>
      <c r="O1928" s="59" t="n">
        <v>48082</v>
      </c>
      <c r="P1928" s="59" t="n">
        <v>48264</v>
      </c>
      <c r="Q1928" s="59" t="n">
        <v>48446</v>
      </c>
      <c r="R1928" s="59" t="n">
        <v>48628</v>
      </c>
      <c r="S1928" s="59" t="n">
        <v>48810</v>
      </c>
      <c r="T1928" s="59" t="n">
        <v>48992</v>
      </c>
      <c r="U1928" s="59" t="n">
        <v>49174</v>
      </c>
      <c r="V1928" s="59" t="n">
        <v>49363</v>
      </c>
      <c r="W1928" s="59" t="n">
        <v>49545</v>
      </c>
      <c r="X1928" s="59" t="n"/>
      <c r="Y1928" s="59" t="n"/>
      <c r="Z1928" s="59" t="n"/>
      <c r="AA1928" s="59" t="n"/>
      <c r="AB1928" s="59" t="n"/>
      <c r="AC1928" s="59" t="n"/>
      <c r="AD1928" s="59" t="n"/>
      <c r="AE1928" s="59" t="n"/>
      <c r="AF1928" s="59" t="n"/>
      <c r="AG1928" s="59" t="n"/>
      <c r="AH1928" s="59" t="n"/>
      <c r="AI1928" s="59" t="n"/>
      <c r="AJ1928" s="59" t="n"/>
      <c r="AK1928" s="59" t="n"/>
      <c r="AL1928" s="59" t="n"/>
      <c r="AM1928" s="59" t="n"/>
      <c r="AN1928" s="59" t="n"/>
      <c r="AO1928" s="59" t="n"/>
      <c r="AP1928" s="59" t="n"/>
      <c r="AQ1928" s="59" t="n"/>
      <c r="AR1928" s="59" t="n"/>
      <c r="AS1928" s="59" t="n"/>
      <c r="AT1928" s="59" t="n"/>
      <c r="AU1928" s="59" t="n"/>
      <c r="AV1928" s="59" t="n"/>
      <c r="AW1928" s="59" t="n"/>
      <c r="AX1928" s="59" t="n"/>
      <c r="AY1928" s="59" t="n"/>
      <c r="AZ1928" s="59" t="n"/>
      <c r="BA1928" s="59" t="n"/>
      <c r="BB1928" s="59" t="n"/>
      <c r="BC1928" s="59" t="n"/>
      <c r="BD1928" s="59" t="n"/>
      <c r="BE1928" s="59" t="n"/>
      <c r="BF1928" s="59" t="n"/>
      <c r="BG1928" s="59" t="n"/>
      <c r="BH1928" s="59" t="n"/>
      <c r="BI1928" s="59" t="n"/>
      <c r="BJ1928" s="59" t="n"/>
      <c r="BK1928" s="59" t="n"/>
      <c r="BL1928" s="59" t="n"/>
      <c r="BM1928" s="59" t="n"/>
      <c r="BN1928" s="59" t="n"/>
      <c r="BO1928" s="59" t="n"/>
      <c r="BP1928" s="59" t="n"/>
      <c r="BQ1928" s="59" t="n"/>
      <c r="BR1928" s="59" t="n"/>
      <c r="BS1928" s="59" t="n"/>
      <c r="BT1928" s="59" t="n"/>
      <c r="BU1928" s="59" t="n"/>
      <c r="BV1928" s="59" t="n"/>
      <c r="BW1928" s="59" t="n"/>
      <c r="BX1928" s="59" t="n"/>
      <c r="BY1928" s="59" t="n"/>
      <c r="BZ1928" s="59" t="n"/>
      <c r="CA1928" s="59" t="n"/>
      <c r="CB1928" s="59" t="n"/>
      <c r="CC1928" s="59" t="n"/>
      <c r="CD1928" s="59" t="n"/>
      <c r="CE1928" s="59" t="n"/>
      <c r="CF1928" s="59" t="n"/>
      <c r="CG1928" s="59" t="n"/>
      <c r="CH1928" s="59" t="n"/>
      <c r="CI1928" s="59" t="n"/>
      <c r="CJ1928" s="59" t="n"/>
      <c r="CK1928" s="59" t="n"/>
      <c r="CL1928" s="59" t="n"/>
      <c r="CM1928" s="59" t="n"/>
      <c r="CN1928" s="59" t="n"/>
      <c r="CO1928" s="59" t="n"/>
      <c r="CP1928" s="59" t="n"/>
      <c r="CQ1928" s="59" t="n"/>
      <c r="CR1928" s="59" t="n"/>
      <c r="CS1928" s="59" t="n"/>
      <c r="CT1928" s="59" t="n"/>
      <c r="CU1928" s="59" t="n"/>
      <c r="CV1928" s="59" t="n"/>
      <c r="CW1928" s="59" t="n"/>
      <c r="CX1928" s="59" t="n"/>
      <c r="CY1928" s="59" t="n"/>
      <c r="CZ1928" s="59" t="n"/>
    </row>
    <row r="1929">
      <c r="D1929" s="59" t="inlineStr">
        <is>
          <t>Ex-Date</t>
        </is>
      </c>
      <c r="E1929" s="59" t="n">
        <v>46260</v>
      </c>
      <c r="F1929" s="59" t="n">
        <v>46444</v>
      </c>
      <c r="G1929" s="59" t="n">
        <v>46625</v>
      </c>
      <c r="H1929" s="59" t="n">
        <v>46808</v>
      </c>
      <c r="I1929" s="59" t="n">
        <v>46989</v>
      </c>
      <c r="J1929" s="59" t="n">
        <v>47172</v>
      </c>
      <c r="K1929" s="59" t="n">
        <v>47353</v>
      </c>
      <c r="L1929" s="59" t="n">
        <v>47543</v>
      </c>
      <c r="M1929" s="59" t="n">
        <v>47724</v>
      </c>
      <c r="N1929" s="59" t="n">
        <v>47907</v>
      </c>
      <c r="O1929" s="59" t="n">
        <v>48088</v>
      </c>
      <c r="P1929" s="59" t="n">
        <v>48271</v>
      </c>
      <c r="Q1929" s="59" t="n">
        <v>48452</v>
      </c>
      <c r="R1929" s="59" t="n">
        <v>48635</v>
      </c>
      <c r="S1929" s="59" t="n">
        <v>48816</v>
      </c>
      <c r="T1929" s="59" t="n">
        <v>48999</v>
      </c>
      <c r="U1929" s="59" t="n">
        <v>49180</v>
      </c>
      <c r="V1929" s="59" t="n">
        <v>49370</v>
      </c>
      <c r="W1929" s="59" t="n">
        <v>49551</v>
      </c>
      <c r="X1929" s="59" t="n"/>
      <c r="Y1929" s="59" t="n"/>
      <c r="Z1929" s="59" t="n"/>
      <c r="AA1929" s="59" t="n"/>
      <c r="AB1929" s="59" t="n"/>
      <c r="AC1929" s="59" t="n"/>
      <c r="AD1929" s="59" t="n"/>
      <c r="AE1929" s="59" t="n"/>
      <c r="AF1929" s="59" t="n"/>
      <c r="AG1929" s="59" t="n"/>
      <c r="AH1929" s="59" t="n"/>
      <c r="AI1929" s="59" t="n"/>
      <c r="AJ1929" s="59" t="n"/>
      <c r="AK1929" s="59" t="n"/>
      <c r="AL1929" s="59" t="n"/>
      <c r="AM1929" s="59" t="n"/>
      <c r="AN1929" s="59" t="n"/>
      <c r="AO1929" s="59" t="n"/>
      <c r="AP1929" s="59" t="n"/>
      <c r="AQ1929" s="59" t="n"/>
      <c r="AR1929" s="59" t="n"/>
      <c r="AS1929" s="59" t="n"/>
      <c r="AT1929" s="59" t="n"/>
      <c r="AU1929" s="59" t="n"/>
      <c r="AV1929" s="59" t="n"/>
      <c r="AW1929" s="59" t="n"/>
      <c r="AX1929" s="59" t="n"/>
      <c r="AY1929" s="59" t="n"/>
      <c r="AZ1929" s="59" t="n"/>
      <c r="BA1929" s="59" t="n"/>
      <c r="BB1929" s="59" t="n"/>
      <c r="BC1929" s="59" t="n"/>
      <c r="BD1929" s="59" t="n"/>
      <c r="BE1929" s="59" t="n"/>
      <c r="BF1929" s="59" t="n"/>
      <c r="BG1929" s="59" t="n"/>
      <c r="BH1929" s="59" t="n"/>
      <c r="BI1929" s="59" t="n"/>
      <c r="BJ1929" s="59" t="n"/>
      <c r="BK1929" s="59" t="n"/>
      <c r="BL1929" s="59" t="n"/>
      <c r="BM1929" s="59" t="n"/>
      <c r="BN1929" s="59" t="n"/>
      <c r="BO1929" s="59" t="n"/>
      <c r="BP1929" s="59" t="n"/>
      <c r="BQ1929" s="59" t="n"/>
      <c r="BR1929" s="59" t="n"/>
      <c r="BS1929" s="59" t="n"/>
      <c r="BT1929" s="59" t="n"/>
      <c r="BU1929" s="59" t="n"/>
      <c r="BV1929" s="59" t="n"/>
      <c r="BW1929" s="59" t="n"/>
      <c r="BX1929" s="59" t="n"/>
      <c r="BY1929" s="59" t="n"/>
      <c r="BZ1929" s="59" t="n"/>
      <c r="CA1929" s="59" t="n"/>
      <c r="CB1929" s="59" t="n"/>
      <c r="CC1929" s="59" t="n"/>
      <c r="CD1929" s="59" t="n"/>
      <c r="CE1929" s="59" t="n"/>
      <c r="CF1929" s="59" t="n"/>
      <c r="CG1929" s="59" t="n"/>
      <c r="CH1929" s="59" t="n"/>
      <c r="CI1929" s="59" t="n"/>
      <c r="CJ1929" s="59" t="n"/>
      <c r="CK1929" s="59" t="n"/>
      <c r="CL1929" s="59" t="n"/>
      <c r="CM1929" s="59" t="n"/>
      <c r="CN1929" s="59" t="n"/>
      <c r="CO1929" s="59" t="n"/>
      <c r="CP1929" s="59" t="n"/>
      <c r="CQ1929" s="59" t="n"/>
      <c r="CR1929" s="59" t="n"/>
      <c r="CS1929" s="59" t="n"/>
      <c r="CT1929" s="59" t="n"/>
      <c r="CU1929" s="59" t="n"/>
      <c r="CV1929" s="59" t="n"/>
      <c r="CW1929" s="59" t="n"/>
      <c r="CX1929" s="59" t="n"/>
      <c r="CY1929" s="59" t="n"/>
      <c r="CZ1929" s="59" t="n"/>
    </row>
    <row r="1930">
      <c r="D1930" s="107" t="inlineStr">
        <is>
          <t>Amount Per Share</t>
        </is>
      </c>
      <c r="E1930" s="107" t="n">
        <v>0.08</v>
      </c>
      <c r="F1930" s="107" t="n">
        <v>0.09</v>
      </c>
      <c r="G1930" s="107" t="n">
        <v>0.09</v>
      </c>
      <c r="H1930" s="107" t="n">
        <v>0.09</v>
      </c>
      <c r="I1930" s="107" t="n">
        <v>0.09</v>
      </c>
      <c r="J1930" s="107" t="n">
        <v>0.095</v>
      </c>
      <c r="K1930" s="107" t="n">
        <v>0.095</v>
      </c>
      <c r="L1930" s="107" t="n">
        <v>0.095</v>
      </c>
      <c r="M1930" s="107" t="n">
        <v>0.095</v>
      </c>
      <c r="N1930" s="107" t="n">
        <v>0.1</v>
      </c>
      <c r="O1930" s="107" t="n">
        <v>0.1</v>
      </c>
      <c r="P1930" s="107" t="n">
        <v>0.1</v>
      </c>
      <c r="Q1930" s="107" t="n">
        <v>0.1</v>
      </c>
      <c r="R1930" s="107" t="n">
        <v>0.1</v>
      </c>
      <c r="S1930" s="107" t="n">
        <v>0.1</v>
      </c>
      <c r="T1930" s="107" t="n">
        <v>0.1</v>
      </c>
      <c r="U1930" s="107" t="n">
        <v>0.1</v>
      </c>
      <c r="V1930" s="107" t="n">
        <v>0.1</v>
      </c>
      <c r="W1930" s="107" t="n">
        <v>0.1</v>
      </c>
      <c r="X1930" s="107" t="n"/>
      <c r="Y1930" s="107" t="n"/>
      <c r="Z1930" s="107" t="n"/>
      <c r="AA1930" s="107" t="n"/>
      <c r="AB1930" s="107" t="n"/>
      <c r="AC1930" s="107" t="n"/>
      <c r="AD1930" s="107" t="n"/>
      <c r="AE1930" s="107" t="n"/>
      <c r="AF1930" s="107" t="n"/>
      <c r="AG1930" s="107" t="n"/>
      <c r="AH1930" s="107" t="n"/>
      <c r="AI1930" s="107" t="n"/>
      <c r="AJ1930" s="107" t="n"/>
      <c r="AK1930" s="107" t="n"/>
      <c r="AL1930" s="107" t="n"/>
      <c r="AM1930" s="107" t="n"/>
      <c r="AN1930" s="107" t="n"/>
      <c r="AO1930" s="107" t="n"/>
      <c r="AP1930" s="107" t="n"/>
      <c r="AQ1930" s="107" t="n"/>
      <c r="AR1930" s="107" t="n"/>
      <c r="AS1930" s="107" t="n"/>
      <c r="AT1930" s="107" t="n"/>
      <c r="AU1930" s="107" t="n"/>
      <c r="AV1930" s="107" t="n"/>
      <c r="AW1930" s="107" t="n"/>
      <c r="AX1930" s="107" t="n"/>
      <c r="AY1930" s="107" t="n"/>
      <c r="AZ1930" s="107" t="n"/>
      <c r="BA1930" s="107" t="n"/>
      <c r="BB1930" s="107" t="n"/>
      <c r="BC1930" s="107" t="n"/>
      <c r="BD1930" s="107" t="n"/>
      <c r="BE1930" s="107" t="n"/>
      <c r="BF1930" s="107" t="n"/>
      <c r="BG1930" s="107" t="n"/>
      <c r="BH1930" s="107" t="n"/>
      <c r="BI1930" s="107" t="n"/>
      <c r="BJ1930" s="107" t="n"/>
      <c r="BK1930" s="107" t="n"/>
      <c r="BL1930" s="107" t="n"/>
      <c r="BM1930" s="107" t="n"/>
      <c r="BN1930" s="107" t="n"/>
      <c r="BO1930" s="107" t="n"/>
      <c r="BP1930" s="107" t="n"/>
      <c r="BQ1930" s="107" t="n"/>
      <c r="BR1930" s="107" t="n"/>
      <c r="BS1930" s="107" t="n"/>
      <c r="BT1930" s="107" t="n"/>
      <c r="BU1930" s="107" t="n"/>
      <c r="BV1930" s="107" t="n"/>
      <c r="BW1930" s="107" t="n"/>
      <c r="BX1930" s="107" t="n"/>
      <c r="BY1930" s="107" t="n"/>
      <c r="BZ1930" s="107" t="n"/>
      <c r="CA1930" s="107" t="n"/>
      <c r="CB1930" s="107" t="n"/>
      <c r="CC1930" s="107" t="n"/>
      <c r="CD1930" s="107" t="n"/>
      <c r="CE1930" s="107" t="n"/>
      <c r="CF1930" s="107" t="n"/>
      <c r="CG1930" s="107" t="n"/>
      <c r="CH1930" s="107" t="n"/>
      <c r="CI1930" s="107" t="n"/>
      <c r="CJ1930" s="107" t="n"/>
      <c r="CK1930" s="107" t="n"/>
      <c r="CL1930" s="107" t="n"/>
      <c r="CM1930" s="107" t="n"/>
      <c r="CN1930" s="107" t="n"/>
      <c r="CO1930" s="107" t="n"/>
      <c r="CP1930" s="107" t="n"/>
      <c r="CQ1930" s="107" t="n"/>
      <c r="CR1930" s="107" t="n"/>
      <c r="CS1930" s="107" t="n"/>
      <c r="CT1930" s="107" t="n"/>
      <c r="CU1930" s="107" t="n"/>
      <c r="CV1930" s="107" t="n"/>
      <c r="CW1930" s="107" t="n"/>
      <c r="CX1930" s="107" t="n"/>
      <c r="CY1930" s="107" t="n"/>
      <c r="CZ1930" s="107" t="n"/>
    </row>
    <row r="1932">
      <c r="A1932" s="126">
        <f>IF('AS51'!$C$181="","",'AS51'!$C$181)</f>
        <v/>
      </c>
      <c r="B1932" s="68">
        <f>IF($A1932="",0,COUNT($E1933:$CZ1933))</f>
        <v/>
      </c>
      <c r="C1932" s="69">
        <f>IF($B1932=0,0,MAX($E1933:$CZ1933))</f>
        <v/>
      </c>
      <c r="D1932" s="58">
        <f>_xll.BDS($A1932,'Field Check'!$C$44,"headers=y","startcol=1","endcol=7","dir=h","DVD_START_DT",'Field Check'!$C$59,"DVD_END_DT",'Field Check'!$D$59,"cols=2;rows=7")</f>
        <v/>
      </c>
      <c r="E1932" s="59" t="n">
        <v>46247</v>
      </c>
      <c r="F1932" s="59" t="n"/>
      <c r="G1932" s="59" t="n"/>
      <c r="H1932" s="59" t="n"/>
      <c r="I1932" s="59" t="n"/>
      <c r="J1932" s="59" t="n"/>
      <c r="K1932" s="59" t="n"/>
      <c r="L1932" s="59" t="n"/>
      <c r="M1932" s="59" t="n"/>
      <c r="N1932" s="59" t="n"/>
      <c r="O1932" s="59" t="n"/>
      <c r="P1932" s="59" t="n"/>
      <c r="Q1932" s="59" t="n"/>
      <c r="R1932" s="59" t="n"/>
      <c r="S1932" s="59" t="n"/>
      <c r="T1932" s="59" t="n"/>
      <c r="U1932" s="59" t="n"/>
      <c r="V1932" s="59" t="n"/>
      <c r="W1932" s="59" t="n"/>
      <c r="X1932" s="59" t="n"/>
      <c r="Y1932" s="59" t="n"/>
      <c r="Z1932" s="59" t="n"/>
      <c r="AA1932" s="59" t="n"/>
      <c r="AB1932" s="59" t="n"/>
      <c r="AC1932" s="59" t="n"/>
      <c r="AD1932" s="59" t="n"/>
      <c r="AE1932" s="59" t="n"/>
      <c r="AF1932" s="59" t="n"/>
      <c r="AG1932" s="59" t="n"/>
      <c r="AH1932" s="59" t="n"/>
      <c r="AI1932" s="59" t="n"/>
      <c r="AJ1932" s="59" t="n"/>
      <c r="AK1932" s="59" t="n"/>
      <c r="AL1932" s="59" t="n"/>
      <c r="AM1932" s="59" t="n"/>
      <c r="AN1932" s="59" t="n"/>
      <c r="AO1932" s="59" t="n"/>
      <c r="AP1932" s="59" t="n"/>
      <c r="AQ1932" s="59" t="n"/>
      <c r="AR1932" s="59" t="n"/>
      <c r="AS1932" s="59" t="n"/>
      <c r="AT1932" s="59" t="n"/>
      <c r="AU1932" s="59" t="n"/>
      <c r="AV1932" s="59" t="n"/>
      <c r="AW1932" s="59" t="n"/>
      <c r="AX1932" s="59" t="n"/>
      <c r="AY1932" s="59" t="n"/>
      <c r="AZ1932" s="59" t="n"/>
      <c r="BA1932" s="59" t="n"/>
      <c r="BB1932" s="59" t="n"/>
      <c r="BC1932" s="59" t="n"/>
      <c r="BD1932" s="59" t="n"/>
      <c r="BE1932" s="59" t="n"/>
      <c r="BF1932" s="59" t="n"/>
      <c r="BG1932" s="59" t="n"/>
      <c r="BH1932" s="59" t="n"/>
      <c r="BI1932" s="59" t="n"/>
      <c r="BJ1932" s="59" t="n"/>
      <c r="BK1932" s="59" t="n"/>
      <c r="BL1932" s="59" t="n"/>
      <c r="BM1932" s="59" t="n"/>
      <c r="BN1932" s="59" t="n"/>
      <c r="BO1932" s="59" t="n"/>
      <c r="BP1932" s="59" t="n"/>
      <c r="BQ1932" s="59" t="n"/>
      <c r="BR1932" s="59" t="n"/>
      <c r="BS1932" s="59" t="n"/>
      <c r="BT1932" s="59" t="n"/>
      <c r="BU1932" s="59" t="n"/>
      <c r="BV1932" s="59" t="n"/>
      <c r="BW1932" s="59" t="n"/>
      <c r="BX1932" s="59" t="n"/>
      <c r="BY1932" s="59" t="n"/>
      <c r="BZ1932" s="59" t="n"/>
      <c r="CA1932" s="59" t="n"/>
      <c r="CB1932" s="59" t="n"/>
      <c r="CC1932" s="59" t="n"/>
      <c r="CD1932" s="59" t="n"/>
      <c r="CE1932" s="59" t="n"/>
      <c r="CF1932" s="59" t="n"/>
      <c r="CG1932" s="59" t="n"/>
      <c r="CH1932" s="59" t="n"/>
      <c r="CI1932" s="59" t="n"/>
      <c r="CJ1932" s="59" t="n"/>
      <c r="CK1932" s="59" t="n"/>
      <c r="CL1932" s="59" t="n"/>
      <c r="CM1932" s="59" t="n"/>
      <c r="CN1932" s="59" t="n"/>
      <c r="CO1932" s="59" t="n"/>
      <c r="CP1932" s="59" t="n"/>
      <c r="CQ1932" s="59" t="n"/>
      <c r="CR1932" s="59" t="n"/>
      <c r="CS1932" s="59" t="n"/>
      <c r="CT1932" s="59" t="n"/>
      <c r="CU1932" s="59" t="n"/>
      <c r="CV1932" s="59" t="n"/>
      <c r="CW1932" s="59" t="n"/>
      <c r="CX1932" s="59" t="n"/>
      <c r="CY1932" s="59" t="n"/>
      <c r="CZ1932" s="59" t="n"/>
    </row>
    <row r="1933">
      <c r="D1933" s="59" t="inlineStr">
        <is>
          <t>Ex-Date</t>
        </is>
      </c>
      <c r="E1933" s="59" t="n">
        <v>46260</v>
      </c>
      <c r="F1933" s="59" t="n"/>
      <c r="G1933" s="59" t="n"/>
      <c r="H1933" s="59" t="n"/>
      <c r="I1933" s="59" t="n"/>
      <c r="J1933" s="59" t="n"/>
      <c r="K1933" s="59" t="n"/>
      <c r="L1933" s="59" t="n"/>
      <c r="M1933" s="59" t="n"/>
      <c r="N1933" s="59" t="n"/>
      <c r="O1933" s="59" t="n"/>
      <c r="P1933" s="59" t="n"/>
      <c r="Q1933" s="59" t="n"/>
      <c r="R1933" s="59" t="n"/>
      <c r="S1933" s="59" t="n"/>
      <c r="T1933" s="59" t="n"/>
      <c r="U1933" s="59" t="n"/>
      <c r="V1933" s="59" t="n"/>
      <c r="W1933" s="59" t="n"/>
      <c r="X1933" s="59" t="n"/>
      <c r="Y1933" s="59" t="n"/>
      <c r="Z1933" s="59" t="n"/>
      <c r="AA1933" s="59" t="n"/>
      <c r="AB1933" s="59" t="n"/>
      <c r="AC1933" s="59" t="n"/>
      <c r="AD1933" s="59" t="n"/>
      <c r="AE1933" s="59" t="n"/>
      <c r="AF1933" s="59" t="n"/>
      <c r="AG1933" s="59" t="n"/>
      <c r="AH1933" s="59" t="n"/>
      <c r="AI1933" s="59" t="n"/>
      <c r="AJ1933" s="59" t="n"/>
      <c r="AK1933" s="59" t="n"/>
      <c r="AL1933" s="59" t="n"/>
      <c r="AM1933" s="59" t="n"/>
      <c r="AN1933" s="59" t="n"/>
      <c r="AO1933" s="59" t="n"/>
      <c r="AP1933" s="59" t="n"/>
      <c r="AQ1933" s="59" t="n"/>
      <c r="AR1933" s="59" t="n"/>
      <c r="AS1933" s="59" t="n"/>
      <c r="AT1933" s="59" t="n"/>
      <c r="AU1933" s="59" t="n"/>
      <c r="AV1933" s="59" t="n"/>
      <c r="AW1933" s="59" t="n"/>
      <c r="AX1933" s="59" t="n"/>
      <c r="AY1933" s="59" t="n"/>
      <c r="AZ1933" s="59" t="n"/>
      <c r="BA1933" s="59" t="n"/>
      <c r="BB1933" s="59" t="n"/>
      <c r="BC1933" s="59" t="n"/>
      <c r="BD1933" s="59" t="n"/>
      <c r="BE1933" s="59" t="n"/>
      <c r="BF1933" s="59" t="n"/>
      <c r="BG1933" s="59" t="n"/>
      <c r="BH1933" s="59" t="n"/>
      <c r="BI1933" s="59" t="n"/>
      <c r="BJ1933" s="59" t="n"/>
      <c r="BK1933" s="59" t="n"/>
      <c r="BL1933" s="59" t="n"/>
      <c r="BM1933" s="59" t="n"/>
      <c r="BN1933" s="59" t="n"/>
      <c r="BO1933" s="59" t="n"/>
      <c r="BP1933" s="59" t="n"/>
      <c r="BQ1933" s="59" t="n"/>
      <c r="BR1933" s="59" t="n"/>
      <c r="BS1933" s="59" t="n"/>
      <c r="BT1933" s="59" t="n"/>
      <c r="BU1933" s="59" t="n"/>
      <c r="BV1933" s="59" t="n"/>
      <c r="BW1933" s="59" t="n"/>
      <c r="BX1933" s="59" t="n"/>
      <c r="BY1933" s="59" t="n"/>
      <c r="BZ1933" s="59" t="n"/>
      <c r="CA1933" s="59" t="n"/>
      <c r="CB1933" s="59" t="n"/>
      <c r="CC1933" s="59" t="n"/>
      <c r="CD1933" s="59" t="n"/>
      <c r="CE1933" s="59" t="n"/>
      <c r="CF1933" s="59" t="n"/>
      <c r="CG1933" s="59" t="n"/>
      <c r="CH1933" s="59" t="n"/>
      <c r="CI1933" s="59" t="n"/>
      <c r="CJ1933" s="59" t="n"/>
      <c r="CK1933" s="59" t="n"/>
      <c r="CL1933" s="59" t="n"/>
      <c r="CM1933" s="59" t="n"/>
      <c r="CN1933" s="59" t="n"/>
      <c r="CO1933" s="59" t="n"/>
      <c r="CP1933" s="59" t="n"/>
      <c r="CQ1933" s="59" t="n"/>
      <c r="CR1933" s="59" t="n"/>
      <c r="CS1933" s="59" t="n"/>
      <c r="CT1933" s="59" t="n"/>
      <c r="CU1933" s="59" t="n"/>
      <c r="CV1933" s="59" t="n"/>
      <c r="CW1933" s="59" t="n"/>
      <c r="CX1933" s="59" t="n"/>
      <c r="CY1933" s="59" t="n"/>
      <c r="CZ1933" s="59" t="n"/>
    </row>
    <row r="1934">
      <c r="D1934" s="59" t="inlineStr">
        <is>
          <t>Record Date</t>
        </is>
      </c>
      <c r="E1934" s="59" t="n">
        <v>46261</v>
      </c>
      <c r="F1934" s="59" t="n"/>
      <c r="G1934" s="59" t="n"/>
      <c r="H1934" s="59" t="n"/>
      <c r="I1934" s="59" t="n"/>
      <c r="J1934" s="59" t="n"/>
      <c r="K1934" s="59" t="n"/>
      <c r="L1934" s="59" t="n"/>
      <c r="M1934" s="59" t="n"/>
      <c r="N1934" s="59" t="n"/>
      <c r="O1934" s="59" t="n"/>
      <c r="P1934" s="59" t="n"/>
      <c r="Q1934" s="59" t="n"/>
      <c r="R1934" s="59" t="n"/>
      <c r="S1934" s="59" t="n"/>
      <c r="T1934" s="59" t="n"/>
      <c r="U1934" s="59" t="n"/>
      <c r="V1934" s="59" t="n"/>
      <c r="W1934" s="59" t="n"/>
      <c r="X1934" s="59" t="n"/>
      <c r="Y1934" s="59" t="n"/>
      <c r="Z1934" s="59" t="n"/>
      <c r="AA1934" s="59" t="n"/>
      <c r="AB1934" s="59" t="n"/>
      <c r="AC1934" s="59" t="n"/>
      <c r="AD1934" s="59" t="n"/>
      <c r="AE1934" s="59" t="n"/>
      <c r="AF1934" s="59" t="n"/>
      <c r="AG1934" s="59" t="n"/>
      <c r="AH1934" s="59" t="n"/>
      <c r="AI1934" s="59" t="n"/>
      <c r="AJ1934" s="59" t="n"/>
      <c r="AK1934" s="59" t="n"/>
      <c r="AL1934" s="59" t="n"/>
      <c r="AM1934" s="59" t="n"/>
      <c r="AN1934" s="59" t="n"/>
      <c r="AO1934" s="59" t="n"/>
      <c r="AP1934" s="59" t="n"/>
      <c r="AQ1934" s="59" t="n"/>
      <c r="AR1934" s="59" t="n"/>
      <c r="AS1934" s="59" t="n"/>
      <c r="AT1934" s="59" t="n"/>
      <c r="AU1934" s="59" t="n"/>
      <c r="AV1934" s="59" t="n"/>
      <c r="AW1934" s="59" t="n"/>
      <c r="AX1934" s="59" t="n"/>
      <c r="AY1934" s="59" t="n"/>
      <c r="AZ1934" s="59" t="n"/>
      <c r="BA1934" s="59" t="n"/>
      <c r="BB1934" s="59" t="n"/>
      <c r="BC1934" s="59" t="n"/>
      <c r="BD1934" s="59" t="n"/>
      <c r="BE1934" s="59" t="n"/>
      <c r="BF1934" s="59" t="n"/>
      <c r="BG1934" s="59" t="n"/>
      <c r="BH1934" s="59" t="n"/>
      <c r="BI1934" s="59" t="n"/>
      <c r="BJ1934" s="59" t="n"/>
      <c r="BK1934" s="59" t="n"/>
      <c r="BL1934" s="59" t="n"/>
      <c r="BM1934" s="59" t="n"/>
      <c r="BN1934" s="59" t="n"/>
      <c r="BO1934" s="59" t="n"/>
      <c r="BP1934" s="59" t="n"/>
      <c r="BQ1934" s="59" t="n"/>
      <c r="BR1934" s="59" t="n"/>
      <c r="BS1934" s="59" t="n"/>
      <c r="BT1934" s="59" t="n"/>
      <c r="BU1934" s="59" t="n"/>
      <c r="BV1934" s="59" t="n"/>
      <c r="BW1934" s="59" t="n"/>
      <c r="BX1934" s="59" t="n"/>
      <c r="BY1934" s="59" t="n"/>
      <c r="BZ1934" s="59" t="n"/>
      <c r="CA1934" s="59" t="n"/>
      <c r="CB1934" s="59" t="n"/>
      <c r="CC1934" s="59" t="n"/>
      <c r="CD1934" s="59" t="n"/>
      <c r="CE1934" s="59" t="n"/>
      <c r="CF1934" s="59" t="n"/>
      <c r="CG1934" s="59" t="n"/>
      <c r="CH1934" s="59" t="n"/>
      <c r="CI1934" s="59" t="n"/>
      <c r="CJ1934" s="59" t="n"/>
      <c r="CK1934" s="59" t="n"/>
      <c r="CL1934" s="59" t="n"/>
      <c r="CM1934" s="59" t="n"/>
      <c r="CN1934" s="59" t="n"/>
      <c r="CO1934" s="59" t="n"/>
      <c r="CP1934" s="59" t="n"/>
      <c r="CQ1934" s="59" t="n"/>
      <c r="CR1934" s="59" t="n"/>
      <c r="CS1934" s="59" t="n"/>
      <c r="CT1934" s="59" t="n"/>
      <c r="CU1934" s="59" t="n"/>
      <c r="CV1934" s="59" t="n"/>
      <c r="CW1934" s="59" t="n"/>
      <c r="CX1934" s="59" t="n"/>
      <c r="CY1934" s="59" t="n"/>
      <c r="CZ1934" s="59" t="n"/>
    </row>
    <row r="1935">
      <c r="D1935" s="59" t="inlineStr">
        <is>
          <t>Payable Date</t>
        </is>
      </c>
      <c r="E1935" s="59" t="n">
        <v>46289</v>
      </c>
      <c r="F1935" s="59" t="n"/>
      <c r="G1935" s="59" t="n"/>
      <c r="H1935" s="59" t="n"/>
      <c r="I1935" s="59" t="n"/>
      <c r="J1935" s="59" t="n"/>
      <c r="K1935" s="59" t="n"/>
      <c r="L1935" s="59" t="n"/>
      <c r="M1935" s="59" t="n"/>
      <c r="N1935" s="59" t="n"/>
      <c r="O1935" s="59" t="n"/>
      <c r="P1935" s="59" t="n"/>
      <c r="Q1935" s="59" t="n"/>
      <c r="R1935" s="59" t="n"/>
      <c r="S1935" s="59" t="n"/>
      <c r="T1935" s="59" t="n"/>
      <c r="U1935" s="59" t="n"/>
      <c r="V1935" s="59" t="n"/>
      <c r="W1935" s="59" t="n"/>
      <c r="X1935" s="59" t="n"/>
      <c r="Y1935" s="59" t="n"/>
      <c r="Z1935" s="59" t="n"/>
      <c r="AA1935" s="59" t="n"/>
      <c r="AB1935" s="59" t="n"/>
      <c r="AC1935" s="59" t="n"/>
      <c r="AD1935" s="59" t="n"/>
      <c r="AE1935" s="59" t="n"/>
      <c r="AF1935" s="59" t="n"/>
      <c r="AG1935" s="59" t="n"/>
      <c r="AH1935" s="59" t="n"/>
      <c r="AI1935" s="59" t="n"/>
      <c r="AJ1935" s="59" t="n"/>
      <c r="AK1935" s="59" t="n"/>
      <c r="AL1935" s="59" t="n"/>
      <c r="AM1935" s="59" t="n"/>
      <c r="AN1935" s="59" t="n"/>
      <c r="AO1935" s="59" t="n"/>
      <c r="AP1935" s="59" t="n"/>
      <c r="AQ1935" s="59" t="n"/>
      <c r="AR1935" s="59" t="n"/>
      <c r="AS1935" s="59" t="n"/>
      <c r="AT1935" s="59" t="n"/>
      <c r="AU1935" s="59" t="n"/>
      <c r="AV1935" s="59" t="n"/>
      <c r="AW1935" s="59" t="n"/>
      <c r="AX1935" s="59" t="n"/>
      <c r="AY1935" s="59" t="n"/>
      <c r="AZ1935" s="59" t="n"/>
      <c r="BA1935" s="59" t="n"/>
      <c r="BB1935" s="59" t="n"/>
      <c r="BC1935" s="59" t="n"/>
      <c r="BD1935" s="59" t="n"/>
      <c r="BE1935" s="59" t="n"/>
      <c r="BF1935" s="59" t="n"/>
      <c r="BG1935" s="59" t="n"/>
      <c r="BH1935" s="59" t="n"/>
      <c r="BI1935" s="59" t="n"/>
      <c r="BJ1935" s="59" t="n"/>
      <c r="BK1935" s="59" t="n"/>
      <c r="BL1935" s="59" t="n"/>
      <c r="BM1935" s="59" t="n"/>
      <c r="BN1935" s="59" t="n"/>
      <c r="BO1935" s="59" t="n"/>
      <c r="BP1935" s="59" t="n"/>
      <c r="BQ1935" s="59" t="n"/>
      <c r="BR1935" s="59" t="n"/>
      <c r="BS1935" s="59" t="n"/>
      <c r="BT1935" s="59" t="n"/>
      <c r="BU1935" s="59" t="n"/>
      <c r="BV1935" s="59" t="n"/>
      <c r="BW1935" s="59" t="n"/>
      <c r="BX1935" s="59" t="n"/>
      <c r="BY1935" s="59" t="n"/>
      <c r="BZ1935" s="59" t="n"/>
      <c r="CA1935" s="59" t="n"/>
      <c r="CB1935" s="59" t="n"/>
      <c r="CC1935" s="59" t="n"/>
      <c r="CD1935" s="59" t="n"/>
      <c r="CE1935" s="59" t="n"/>
      <c r="CF1935" s="59" t="n"/>
      <c r="CG1935" s="59" t="n"/>
      <c r="CH1935" s="59" t="n"/>
      <c r="CI1935" s="59" t="n"/>
      <c r="CJ1935" s="59" t="n"/>
      <c r="CK1935" s="59" t="n"/>
      <c r="CL1935" s="59" t="n"/>
      <c r="CM1935" s="59" t="n"/>
      <c r="CN1935" s="59" t="n"/>
      <c r="CO1935" s="59" t="n"/>
      <c r="CP1935" s="59" t="n"/>
      <c r="CQ1935" s="59" t="n"/>
      <c r="CR1935" s="59" t="n"/>
      <c r="CS1935" s="59" t="n"/>
      <c r="CT1935" s="59" t="n"/>
      <c r="CU1935" s="59" t="n"/>
      <c r="CV1935" s="59" t="n"/>
      <c r="CW1935" s="59" t="n"/>
      <c r="CX1935" s="59" t="n"/>
      <c r="CY1935" s="59" t="n"/>
      <c r="CZ1935" s="59" t="n"/>
    </row>
    <row r="1936">
      <c r="D1936" s="107" t="inlineStr">
        <is>
          <t>Dividend Amount</t>
        </is>
      </c>
      <c r="E1936" s="107" t="n">
        <v>0.105</v>
      </c>
      <c r="F1936" s="107" t="n"/>
      <c r="G1936" s="107" t="n"/>
      <c r="H1936" s="107" t="n"/>
      <c r="I1936" s="107" t="n"/>
      <c r="J1936" s="107" t="n"/>
      <c r="K1936" s="107" t="n"/>
      <c r="L1936" s="107" t="n"/>
      <c r="M1936" s="107" t="n"/>
      <c r="N1936" s="107" t="n"/>
      <c r="O1936" s="107" t="n"/>
      <c r="P1936" s="107" t="n"/>
      <c r="Q1936" s="107" t="n"/>
      <c r="R1936" s="107" t="n"/>
      <c r="S1936" s="107" t="n"/>
      <c r="T1936" s="107" t="n"/>
      <c r="U1936" s="107" t="n"/>
      <c r="V1936" s="107" t="n"/>
      <c r="W1936" s="107" t="n"/>
      <c r="X1936" s="107" t="n"/>
      <c r="Y1936" s="107" t="n"/>
      <c r="Z1936" s="107" t="n"/>
      <c r="AA1936" s="107" t="n"/>
      <c r="AB1936" s="107" t="n"/>
      <c r="AC1936" s="107" t="n"/>
      <c r="AD1936" s="107" t="n"/>
      <c r="AE1936" s="107" t="n"/>
      <c r="AF1936" s="107" t="n"/>
      <c r="AG1936" s="107" t="n"/>
      <c r="AH1936" s="107" t="n"/>
      <c r="AI1936" s="107" t="n"/>
      <c r="AJ1936" s="107" t="n"/>
      <c r="AK1936" s="107" t="n"/>
      <c r="AL1936" s="107" t="n"/>
      <c r="AM1936" s="107" t="n"/>
      <c r="AN1936" s="107" t="n"/>
      <c r="AO1936" s="107" t="n"/>
      <c r="AP1936" s="107" t="n"/>
      <c r="AQ1936" s="107" t="n"/>
      <c r="AR1936" s="107" t="n"/>
      <c r="AS1936" s="107" t="n"/>
      <c r="AT1936" s="107" t="n"/>
      <c r="AU1936" s="107" t="n"/>
      <c r="AV1936" s="107" t="n"/>
      <c r="AW1936" s="107" t="n"/>
      <c r="AX1936" s="107" t="n"/>
      <c r="AY1936" s="107" t="n"/>
      <c r="AZ1936" s="107" t="n"/>
      <c r="BA1936" s="107" t="n"/>
      <c r="BB1936" s="107" t="n"/>
      <c r="BC1936" s="107" t="n"/>
      <c r="BD1936" s="107" t="n"/>
      <c r="BE1936" s="107" t="n"/>
      <c r="BF1936" s="107" t="n"/>
      <c r="BG1936" s="107" t="n"/>
      <c r="BH1936" s="107" t="n"/>
      <c r="BI1936" s="107" t="n"/>
      <c r="BJ1936" s="107" t="n"/>
      <c r="BK1936" s="107" t="n"/>
      <c r="BL1936" s="107" t="n"/>
      <c r="BM1936" s="107" t="n"/>
      <c r="BN1936" s="107" t="n"/>
      <c r="BO1936" s="107" t="n"/>
      <c r="BP1936" s="107" t="n"/>
      <c r="BQ1936" s="107" t="n"/>
      <c r="BR1936" s="107" t="n"/>
      <c r="BS1936" s="107" t="n"/>
      <c r="BT1936" s="107" t="n"/>
      <c r="BU1936" s="107" t="n"/>
      <c r="BV1936" s="107" t="n"/>
      <c r="BW1936" s="107" t="n"/>
      <c r="BX1936" s="107" t="n"/>
      <c r="BY1936" s="107" t="n"/>
      <c r="BZ1936" s="107" t="n"/>
      <c r="CA1936" s="107" t="n"/>
      <c r="CB1936" s="107" t="n"/>
      <c r="CC1936" s="107" t="n"/>
      <c r="CD1936" s="107" t="n"/>
      <c r="CE1936" s="107" t="n"/>
      <c r="CF1936" s="107" t="n"/>
      <c r="CG1936" s="107" t="n"/>
      <c r="CH1936" s="107" t="n"/>
      <c r="CI1936" s="107" t="n"/>
      <c r="CJ1936" s="107" t="n"/>
      <c r="CK1936" s="107" t="n"/>
      <c r="CL1936" s="107" t="n"/>
      <c r="CM1936" s="107" t="n"/>
      <c r="CN1936" s="107" t="n"/>
      <c r="CO1936" s="107" t="n"/>
      <c r="CP1936" s="107" t="n"/>
      <c r="CQ1936" s="107" t="n"/>
      <c r="CR1936" s="107" t="n"/>
      <c r="CS1936" s="107" t="n"/>
      <c r="CT1936" s="107" t="n"/>
      <c r="CU1936" s="107" t="n"/>
      <c r="CV1936" s="107" t="n"/>
      <c r="CW1936" s="107" t="n"/>
      <c r="CX1936" s="107" t="n"/>
      <c r="CY1936" s="107" t="n"/>
      <c r="CZ1936" s="107" t="n"/>
    </row>
    <row r="1937">
      <c r="D1937" t="inlineStr">
        <is>
          <t>Dividend Frequency</t>
        </is>
      </c>
      <c r="E1937" t="inlineStr">
        <is>
          <t>Semi-Anl</t>
        </is>
      </c>
    </row>
    <row r="1938">
      <c r="D1938" t="inlineStr">
        <is>
          <t>Dividend Type</t>
        </is>
      </c>
      <c r="E1938" t="inlineStr">
        <is>
          <t>Final</t>
        </is>
      </c>
    </row>
    <row r="1939">
      <c r="A1939" s="2">
        <f>IF($A1932="","","   projections")</f>
        <v/>
      </c>
      <c r="B1939" s="68">
        <f>IF($A1932="",0,COUNT($E1940:$CZ1940))</f>
        <v/>
      </c>
      <c r="C1939" s="69">
        <f>IF($B1939=0,0,MAX($E1940:$CZ1940))</f>
        <v/>
      </c>
      <c r="D1939" s="58">
        <f>_xll.BDS($A1932,'Field Check'!$C$42,"headers=y","startcol=1","endcol=3","dir=h","cols=19;rows=3")</f>
        <v/>
      </c>
      <c r="E1939" s="59" t="n">
        <v>46436</v>
      </c>
      <c r="F1939" s="59" t="n">
        <v>46618</v>
      </c>
      <c r="G1939" s="59" t="n">
        <v>46800</v>
      </c>
      <c r="H1939" s="59" t="n">
        <v>46982</v>
      </c>
      <c r="I1939" s="59" t="n">
        <v>47164</v>
      </c>
      <c r="J1939" s="59" t="n">
        <v>47346</v>
      </c>
      <c r="K1939" s="59" t="n">
        <v>47528</v>
      </c>
      <c r="L1939" s="59" t="n">
        <v>47710</v>
      </c>
      <c r="M1939" s="59" t="n">
        <v>47899</v>
      </c>
      <c r="N1939" s="59" t="n">
        <v>48074</v>
      </c>
      <c r="O1939" s="59" t="n">
        <v>48263</v>
      </c>
      <c r="P1939" s="59" t="n">
        <v>48445</v>
      </c>
      <c r="Q1939" s="59" t="n">
        <v>48627</v>
      </c>
      <c r="R1939" s="59" t="n">
        <v>48809</v>
      </c>
      <c r="S1939" s="59" t="n">
        <v>48991</v>
      </c>
      <c r="T1939" s="59" t="n">
        <v>49173</v>
      </c>
      <c r="U1939" s="59" t="n">
        <v>49355</v>
      </c>
      <c r="V1939" s="59" t="n">
        <v>49537</v>
      </c>
      <c r="W1939" s="59" t="n"/>
      <c r="X1939" s="59" t="n"/>
      <c r="Y1939" s="59" t="n"/>
      <c r="Z1939" s="59" t="n"/>
      <c r="AA1939" s="59" t="n"/>
      <c r="AB1939" s="59" t="n"/>
      <c r="AC1939" s="59" t="n"/>
      <c r="AD1939" s="59" t="n"/>
      <c r="AE1939" s="59" t="n"/>
      <c r="AF1939" s="59" t="n"/>
      <c r="AG1939" s="59" t="n"/>
      <c r="AH1939" s="59" t="n"/>
      <c r="AI1939" s="59" t="n"/>
      <c r="AJ1939" s="59" t="n"/>
      <c r="AK1939" s="59" t="n"/>
      <c r="AL1939" s="59" t="n"/>
      <c r="AM1939" s="59" t="n"/>
      <c r="AN1939" s="59" t="n"/>
      <c r="AO1939" s="59" t="n"/>
      <c r="AP1939" s="59" t="n"/>
      <c r="AQ1939" s="59" t="n"/>
      <c r="AR1939" s="59" t="n"/>
      <c r="AS1939" s="59" t="n"/>
      <c r="AT1939" s="59" t="n"/>
      <c r="AU1939" s="59" t="n"/>
      <c r="AV1939" s="59" t="n"/>
      <c r="AW1939" s="59" t="n"/>
      <c r="AX1939" s="59" t="n"/>
      <c r="AY1939" s="59" t="n"/>
      <c r="AZ1939" s="59" t="n"/>
      <c r="BA1939" s="59" t="n"/>
      <c r="BB1939" s="59" t="n"/>
      <c r="BC1939" s="59" t="n"/>
      <c r="BD1939" s="59" t="n"/>
      <c r="BE1939" s="59" t="n"/>
      <c r="BF1939" s="59" t="n"/>
      <c r="BG1939" s="59" t="n"/>
      <c r="BH1939" s="59" t="n"/>
      <c r="BI1939" s="59" t="n"/>
      <c r="BJ1939" s="59" t="n"/>
      <c r="BK1939" s="59" t="n"/>
      <c r="BL1939" s="59" t="n"/>
      <c r="BM1939" s="59" t="n"/>
      <c r="BN1939" s="59" t="n"/>
      <c r="BO1939" s="59" t="n"/>
      <c r="BP1939" s="59" t="n"/>
      <c r="BQ1939" s="59" t="n"/>
      <c r="BR1939" s="59" t="n"/>
      <c r="BS1939" s="59" t="n"/>
      <c r="BT1939" s="59" t="n"/>
      <c r="BU1939" s="59" t="n"/>
      <c r="BV1939" s="59" t="n"/>
      <c r="BW1939" s="59" t="n"/>
      <c r="BX1939" s="59" t="n"/>
      <c r="BY1939" s="59" t="n"/>
      <c r="BZ1939" s="59" t="n"/>
      <c r="CA1939" s="59" t="n"/>
      <c r="CB1939" s="59" t="n"/>
      <c r="CC1939" s="59" t="n"/>
      <c r="CD1939" s="59" t="n"/>
      <c r="CE1939" s="59" t="n"/>
      <c r="CF1939" s="59" t="n"/>
      <c r="CG1939" s="59" t="n"/>
      <c r="CH1939" s="59" t="n"/>
      <c r="CI1939" s="59" t="n"/>
      <c r="CJ1939" s="59" t="n"/>
      <c r="CK1939" s="59" t="n"/>
      <c r="CL1939" s="59" t="n"/>
      <c r="CM1939" s="59" t="n"/>
      <c r="CN1939" s="59" t="n"/>
      <c r="CO1939" s="59" t="n"/>
      <c r="CP1939" s="59" t="n"/>
      <c r="CQ1939" s="59" t="n"/>
      <c r="CR1939" s="59" t="n"/>
      <c r="CS1939" s="59" t="n"/>
      <c r="CT1939" s="59" t="n"/>
      <c r="CU1939" s="59" t="n"/>
      <c r="CV1939" s="59" t="n"/>
      <c r="CW1939" s="59" t="n"/>
      <c r="CX1939" s="59" t="n"/>
      <c r="CY1939" s="59" t="n"/>
      <c r="CZ1939" s="59" t="n"/>
    </row>
    <row r="1940">
      <c r="D1940" s="59" t="inlineStr">
        <is>
          <t>Ex-Date</t>
        </is>
      </c>
      <c r="E1940" s="59" t="n">
        <v>46442</v>
      </c>
      <c r="F1940" s="59" t="n">
        <v>46624</v>
      </c>
      <c r="G1940" s="59" t="n">
        <v>46813</v>
      </c>
      <c r="H1940" s="59" t="n">
        <v>46995</v>
      </c>
      <c r="I1940" s="59" t="n">
        <v>47177</v>
      </c>
      <c r="J1940" s="59" t="n">
        <v>47359</v>
      </c>
      <c r="K1940" s="59" t="n">
        <v>47541</v>
      </c>
      <c r="L1940" s="59" t="n">
        <v>47723</v>
      </c>
      <c r="M1940" s="59" t="n">
        <v>47905</v>
      </c>
      <c r="N1940" s="59" t="n">
        <v>48087</v>
      </c>
      <c r="O1940" s="59" t="n">
        <v>48269</v>
      </c>
      <c r="P1940" s="59" t="n">
        <v>48451</v>
      </c>
      <c r="Q1940" s="59" t="n">
        <v>48633</v>
      </c>
      <c r="R1940" s="59" t="n">
        <v>48815</v>
      </c>
      <c r="S1940" s="59" t="n">
        <v>49004</v>
      </c>
      <c r="T1940" s="59" t="n">
        <v>49186</v>
      </c>
      <c r="U1940" s="59" t="n">
        <v>49368</v>
      </c>
      <c r="V1940" s="59" t="n">
        <v>49550</v>
      </c>
      <c r="W1940" s="59" t="n"/>
      <c r="X1940" s="59" t="n"/>
      <c r="Y1940" s="59" t="n"/>
      <c r="Z1940" s="59" t="n"/>
      <c r="AA1940" s="59" t="n"/>
      <c r="AB1940" s="59" t="n"/>
      <c r="AC1940" s="59" t="n"/>
      <c r="AD1940" s="59" t="n"/>
      <c r="AE1940" s="59" t="n"/>
      <c r="AF1940" s="59" t="n"/>
      <c r="AG1940" s="59" t="n"/>
      <c r="AH1940" s="59" t="n"/>
      <c r="AI1940" s="59" t="n"/>
      <c r="AJ1940" s="59" t="n"/>
      <c r="AK1940" s="59" t="n"/>
      <c r="AL1940" s="59" t="n"/>
      <c r="AM1940" s="59" t="n"/>
      <c r="AN1940" s="59" t="n"/>
      <c r="AO1940" s="59" t="n"/>
      <c r="AP1940" s="59" t="n"/>
      <c r="AQ1940" s="59" t="n"/>
      <c r="AR1940" s="59" t="n"/>
      <c r="AS1940" s="59" t="n"/>
      <c r="AT1940" s="59" t="n"/>
      <c r="AU1940" s="59" t="n"/>
      <c r="AV1940" s="59" t="n"/>
      <c r="AW1940" s="59" t="n"/>
      <c r="AX1940" s="59" t="n"/>
      <c r="AY1940" s="59" t="n"/>
      <c r="AZ1940" s="59" t="n"/>
      <c r="BA1940" s="59" t="n"/>
      <c r="BB1940" s="59" t="n"/>
      <c r="BC1940" s="59" t="n"/>
      <c r="BD1940" s="59" t="n"/>
      <c r="BE1940" s="59" t="n"/>
      <c r="BF1940" s="59" t="n"/>
      <c r="BG1940" s="59" t="n"/>
      <c r="BH1940" s="59" t="n"/>
      <c r="BI1940" s="59" t="n"/>
      <c r="BJ1940" s="59" t="n"/>
      <c r="BK1940" s="59" t="n"/>
      <c r="BL1940" s="59" t="n"/>
      <c r="BM1940" s="59" t="n"/>
      <c r="BN1940" s="59" t="n"/>
      <c r="BO1940" s="59" t="n"/>
      <c r="BP1940" s="59" t="n"/>
      <c r="BQ1940" s="59" t="n"/>
      <c r="BR1940" s="59" t="n"/>
      <c r="BS1940" s="59" t="n"/>
      <c r="BT1940" s="59" t="n"/>
      <c r="BU1940" s="59" t="n"/>
      <c r="BV1940" s="59" t="n"/>
      <c r="BW1940" s="59" t="n"/>
      <c r="BX1940" s="59" t="n"/>
      <c r="BY1940" s="59" t="n"/>
      <c r="BZ1940" s="59" t="n"/>
      <c r="CA1940" s="59" t="n"/>
      <c r="CB1940" s="59" t="n"/>
      <c r="CC1940" s="59" t="n"/>
      <c r="CD1940" s="59" t="n"/>
      <c r="CE1940" s="59" t="n"/>
      <c r="CF1940" s="59" t="n"/>
      <c r="CG1940" s="59" t="n"/>
      <c r="CH1940" s="59" t="n"/>
      <c r="CI1940" s="59" t="n"/>
      <c r="CJ1940" s="59" t="n"/>
      <c r="CK1940" s="59" t="n"/>
      <c r="CL1940" s="59" t="n"/>
      <c r="CM1940" s="59" t="n"/>
      <c r="CN1940" s="59" t="n"/>
      <c r="CO1940" s="59" t="n"/>
      <c r="CP1940" s="59" t="n"/>
      <c r="CQ1940" s="59" t="n"/>
      <c r="CR1940" s="59" t="n"/>
      <c r="CS1940" s="59" t="n"/>
      <c r="CT1940" s="59" t="n"/>
      <c r="CU1940" s="59" t="n"/>
      <c r="CV1940" s="59" t="n"/>
      <c r="CW1940" s="59" t="n"/>
      <c r="CX1940" s="59" t="n"/>
      <c r="CY1940" s="59" t="n"/>
      <c r="CZ1940" s="59" t="n"/>
    </row>
    <row r="1941">
      <c r="D1941" s="107" t="inlineStr">
        <is>
          <t>Amount Per Share</t>
        </is>
      </c>
      <c r="E1941" s="107" t="n">
        <v>0.11</v>
      </c>
      <c r="F1941" s="107" t="n">
        <v>0.11</v>
      </c>
      <c r="G1941" s="107" t="n">
        <v>0.115</v>
      </c>
      <c r="H1941" s="107" t="n">
        <v>0.115</v>
      </c>
      <c r="I1941" s="107" t="n">
        <v>0.12</v>
      </c>
      <c r="J1941" s="107" t="n">
        <v>0.12</v>
      </c>
      <c r="K1941" s="107" t="n">
        <v>0.125</v>
      </c>
      <c r="L1941" s="107" t="n">
        <v>0.125</v>
      </c>
      <c r="M1941" s="107" t="n">
        <v>0.13</v>
      </c>
      <c r="N1941" s="107" t="n">
        <v>0.13</v>
      </c>
      <c r="O1941" s="107" t="n">
        <v>0.135</v>
      </c>
      <c r="P1941" s="107" t="n">
        <v>0.135</v>
      </c>
      <c r="Q1941" s="107" t="n">
        <v>0.14</v>
      </c>
      <c r="R1941" s="107" t="n">
        <v>0.14</v>
      </c>
      <c r="S1941" s="107" t="n">
        <v>0.145</v>
      </c>
      <c r="T1941" s="107" t="n">
        <v>0.145</v>
      </c>
      <c r="U1941" s="107" t="n">
        <v>0.15</v>
      </c>
      <c r="V1941" s="107" t="n">
        <v>0.15</v>
      </c>
      <c r="W1941" s="107" t="n"/>
      <c r="X1941" s="107" t="n"/>
      <c r="Y1941" s="107" t="n"/>
      <c r="Z1941" s="107" t="n"/>
      <c r="AA1941" s="107" t="n"/>
      <c r="AB1941" s="107" t="n"/>
      <c r="AC1941" s="107" t="n"/>
      <c r="AD1941" s="107" t="n"/>
      <c r="AE1941" s="107" t="n"/>
      <c r="AF1941" s="107" t="n"/>
      <c r="AG1941" s="107" t="n"/>
      <c r="AH1941" s="107" t="n"/>
      <c r="AI1941" s="107" t="n"/>
      <c r="AJ1941" s="107" t="n"/>
      <c r="AK1941" s="107" t="n"/>
      <c r="AL1941" s="107" t="n"/>
      <c r="AM1941" s="107" t="n"/>
      <c r="AN1941" s="107" t="n"/>
      <c r="AO1941" s="107" t="n"/>
      <c r="AP1941" s="107" t="n"/>
      <c r="AQ1941" s="107" t="n"/>
      <c r="AR1941" s="107" t="n"/>
      <c r="AS1941" s="107" t="n"/>
      <c r="AT1941" s="107" t="n"/>
      <c r="AU1941" s="107" t="n"/>
      <c r="AV1941" s="107" t="n"/>
      <c r="AW1941" s="107" t="n"/>
      <c r="AX1941" s="107" t="n"/>
      <c r="AY1941" s="107" t="n"/>
      <c r="AZ1941" s="107" t="n"/>
      <c r="BA1941" s="107" t="n"/>
      <c r="BB1941" s="107" t="n"/>
      <c r="BC1941" s="107" t="n"/>
      <c r="BD1941" s="107" t="n"/>
      <c r="BE1941" s="107" t="n"/>
      <c r="BF1941" s="107" t="n"/>
      <c r="BG1941" s="107" t="n"/>
      <c r="BH1941" s="107" t="n"/>
      <c r="BI1941" s="107" t="n"/>
      <c r="BJ1941" s="107" t="n"/>
      <c r="BK1941" s="107" t="n"/>
      <c r="BL1941" s="107" t="n"/>
      <c r="BM1941" s="107" t="n"/>
      <c r="BN1941" s="107" t="n"/>
      <c r="BO1941" s="107" t="n"/>
      <c r="BP1941" s="107" t="n"/>
      <c r="BQ1941" s="107" t="n"/>
      <c r="BR1941" s="107" t="n"/>
      <c r="BS1941" s="107" t="n"/>
      <c r="BT1941" s="107" t="n"/>
      <c r="BU1941" s="107" t="n"/>
      <c r="BV1941" s="107" t="n"/>
      <c r="BW1941" s="107" t="n"/>
      <c r="BX1941" s="107" t="n"/>
      <c r="BY1941" s="107" t="n"/>
      <c r="BZ1941" s="107" t="n"/>
      <c r="CA1941" s="107" t="n"/>
      <c r="CB1941" s="107" t="n"/>
      <c r="CC1941" s="107" t="n"/>
      <c r="CD1941" s="107" t="n"/>
      <c r="CE1941" s="107" t="n"/>
      <c r="CF1941" s="107" t="n"/>
      <c r="CG1941" s="107" t="n"/>
      <c r="CH1941" s="107" t="n"/>
      <c r="CI1941" s="107" t="n"/>
      <c r="CJ1941" s="107" t="n"/>
      <c r="CK1941" s="107" t="n"/>
      <c r="CL1941" s="107" t="n"/>
      <c r="CM1941" s="107" t="n"/>
      <c r="CN1941" s="107" t="n"/>
      <c r="CO1941" s="107" t="n"/>
      <c r="CP1941" s="107" t="n"/>
      <c r="CQ1941" s="107" t="n"/>
      <c r="CR1941" s="107" t="n"/>
      <c r="CS1941" s="107" t="n"/>
      <c r="CT1941" s="107" t="n"/>
      <c r="CU1941" s="107" t="n"/>
      <c r="CV1941" s="107" t="n"/>
      <c r="CW1941" s="107" t="n"/>
      <c r="CX1941" s="107" t="n"/>
      <c r="CY1941" s="107" t="n"/>
      <c r="CZ1941" s="107" t="n"/>
    </row>
    <row r="1943">
      <c r="A1943" s="126">
        <f>IF('AS51'!$C$182="","",'AS51'!$C$182)</f>
        <v/>
      </c>
      <c r="B1943" s="68">
        <f>IF($A1943="",0,COUNT($E1944:$CZ1944))</f>
        <v/>
      </c>
      <c r="C1943" s="69">
        <f>IF($B1943=0,0,MAX($E1944:$CZ1944))</f>
        <v/>
      </c>
      <c r="D1943" s="58">
        <f>_xll.BDS($A1943,'Field Check'!$C$44,"headers=y","startcol=1","endcol=7","dir=h","DVD_START_DT",'Field Check'!$C$59,"DVD_END_DT",'Field Check'!$D$59)</f>
        <v/>
      </c>
      <c r="E1943" s="59" t="n"/>
      <c r="F1943" s="59" t="n"/>
      <c r="G1943" s="59" t="n"/>
      <c r="H1943" s="59" t="n"/>
      <c r="I1943" s="59" t="n"/>
      <c r="J1943" s="59" t="n"/>
      <c r="K1943" s="59" t="n"/>
      <c r="L1943" s="59" t="n"/>
      <c r="M1943" s="59" t="n"/>
      <c r="N1943" s="59" t="n"/>
      <c r="O1943" s="59" t="n"/>
      <c r="P1943" s="59" t="n"/>
      <c r="Q1943" s="59" t="n"/>
      <c r="R1943" s="59" t="n"/>
      <c r="S1943" s="59" t="n"/>
      <c r="T1943" s="59" t="n"/>
      <c r="U1943" s="59" t="n"/>
      <c r="V1943" s="59" t="n"/>
      <c r="W1943" s="59" t="n"/>
      <c r="X1943" s="59" t="n"/>
      <c r="Y1943" s="59" t="n"/>
      <c r="Z1943" s="59" t="n"/>
      <c r="AA1943" s="59" t="n"/>
      <c r="AB1943" s="59" t="n"/>
      <c r="AC1943" s="59" t="n"/>
      <c r="AD1943" s="59" t="n"/>
      <c r="AE1943" s="59" t="n"/>
      <c r="AF1943" s="59" t="n"/>
      <c r="AG1943" s="59" t="n"/>
      <c r="AH1943" s="59" t="n"/>
      <c r="AI1943" s="59" t="n"/>
      <c r="AJ1943" s="59" t="n"/>
      <c r="AK1943" s="59" t="n"/>
      <c r="AL1943" s="59" t="n"/>
      <c r="AM1943" s="59" t="n"/>
      <c r="AN1943" s="59" t="n"/>
      <c r="AO1943" s="59" t="n"/>
      <c r="AP1943" s="59" t="n"/>
      <c r="AQ1943" s="59" t="n"/>
      <c r="AR1943" s="59" t="n"/>
      <c r="AS1943" s="59" t="n"/>
      <c r="AT1943" s="59" t="n"/>
      <c r="AU1943" s="59" t="n"/>
      <c r="AV1943" s="59" t="n"/>
      <c r="AW1943" s="59" t="n"/>
      <c r="AX1943" s="59" t="n"/>
      <c r="AY1943" s="59" t="n"/>
      <c r="AZ1943" s="59" t="n"/>
      <c r="BA1943" s="59" t="n"/>
      <c r="BB1943" s="59" t="n"/>
      <c r="BC1943" s="59" t="n"/>
      <c r="BD1943" s="59" t="n"/>
      <c r="BE1943" s="59" t="n"/>
      <c r="BF1943" s="59" t="n"/>
      <c r="BG1943" s="59" t="n"/>
      <c r="BH1943" s="59" t="n"/>
      <c r="BI1943" s="59" t="n"/>
      <c r="BJ1943" s="59" t="n"/>
      <c r="BK1943" s="59" t="n"/>
      <c r="BL1943" s="59" t="n"/>
      <c r="BM1943" s="59" t="n"/>
      <c r="BN1943" s="59" t="n"/>
      <c r="BO1943" s="59" t="n"/>
      <c r="BP1943" s="59" t="n"/>
      <c r="BQ1943" s="59" t="n"/>
      <c r="BR1943" s="59" t="n"/>
      <c r="BS1943" s="59" t="n"/>
      <c r="BT1943" s="59" t="n"/>
      <c r="BU1943" s="59" t="n"/>
      <c r="BV1943" s="59" t="n"/>
      <c r="BW1943" s="59" t="n"/>
      <c r="BX1943" s="59" t="n"/>
      <c r="BY1943" s="59" t="n"/>
      <c r="BZ1943" s="59" t="n"/>
      <c r="CA1943" s="59" t="n"/>
      <c r="CB1943" s="59" t="n"/>
      <c r="CC1943" s="59" t="n"/>
      <c r="CD1943" s="59" t="n"/>
      <c r="CE1943" s="59" t="n"/>
      <c r="CF1943" s="59" t="n"/>
      <c r="CG1943" s="59" t="n"/>
      <c r="CH1943" s="59" t="n"/>
      <c r="CI1943" s="59" t="n"/>
      <c r="CJ1943" s="59" t="n"/>
      <c r="CK1943" s="59" t="n"/>
      <c r="CL1943" s="59" t="n"/>
      <c r="CM1943" s="59" t="n"/>
      <c r="CN1943" s="59" t="n"/>
      <c r="CO1943" s="59" t="n"/>
      <c r="CP1943" s="59" t="n"/>
      <c r="CQ1943" s="59" t="n"/>
      <c r="CR1943" s="59" t="n"/>
      <c r="CS1943" s="59" t="n"/>
      <c r="CT1943" s="59" t="n"/>
      <c r="CU1943" s="59" t="n"/>
      <c r="CV1943" s="59" t="n"/>
      <c r="CW1943" s="59" t="n"/>
      <c r="CX1943" s="59" t="n"/>
      <c r="CY1943" s="59" t="n"/>
      <c r="CZ1943" s="59" t="n"/>
    </row>
    <row r="1944">
      <c r="D1944" s="59" t="n"/>
      <c r="E1944" s="59" t="n"/>
      <c r="F1944" s="59" t="n"/>
      <c r="G1944" s="59" t="n"/>
      <c r="H1944" s="59" t="n"/>
      <c r="I1944" s="59" t="n"/>
      <c r="J1944" s="59" t="n"/>
      <c r="K1944" s="59" t="n"/>
      <c r="L1944" s="59" t="n"/>
      <c r="M1944" s="59" t="n"/>
      <c r="N1944" s="59" t="n"/>
      <c r="O1944" s="59" t="n"/>
      <c r="P1944" s="59" t="n"/>
      <c r="Q1944" s="59" t="n"/>
      <c r="R1944" s="59" t="n"/>
      <c r="S1944" s="59" t="n"/>
      <c r="T1944" s="59" t="n"/>
      <c r="U1944" s="59" t="n"/>
      <c r="V1944" s="59" t="n"/>
      <c r="W1944" s="59" t="n"/>
      <c r="X1944" s="59" t="n"/>
      <c r="Y1944" s="59" t="n"/>
      <c r="Z1944" s="59" t="n"/>
      <c r="AA1944" s="59" t="n"/>
      <c r="AB1944" s="59" t="n"/>
      <c r="AC1944" s="59" t="n"/>
      <c r="AD1944" s="59" t="n"/>
      <c r="AE1944" s="59" t="n"/>
      <c r="AF1944" s="59" t="n"/>
      <c r="AG1944" s="59" t="n"/>
      <c r="AH1944" s="59" t="n"/>
      <c r="AI1944" s="59" t="n"/>
      <c r="AJ1944" s="59" t="n"/>
      <c r="AK1944" s="59" t="n"/>
      <c r="AL1944" s="59" t="n"/>
      <c r="AM1944" s="59" t="n"/>
      <c r="AN1944" s="59" t="n"/>
      <c r="AO1944" s="59" t="n"/>
      <c r="AP1944" s="59" t="n"/>
      <c r="AQ1944" s="59" t="n"/>
      <c r="AR1944" s="59" t="n"/>
      <c r="AS1944" s="59" t="n"/>
      <c r="AT1944" s="59" t="n"/>
      <c r="AU1944" s="59" t="n"/>
      <c r="AV1944" s="59" t="n"/>
      <c r="AW1944" s="59" t="n"/>
      <c r="AX1944" s="59" t="n"/>
      <c r="AY1944" s="59" t="n"/>
      <c r="AZ1944" s="59" t="n"/>
      <c r="BA1944" s="59" t="n"/>
      <c r="BB1944" s="59" t="n"/>
      <c r="BC1944" s="59" t="n"/>
      <c r="BD1944" s="59" t="n"/>
      <c r="BE1944" s="59" t="n"/>
      <c r="BF1944" s="59" t="n"/>
      <c r="BG1944" s="59" t="n"/>
      <c r="BH1944" s="59" t="n"/>
      <c r="BI1944" s="59" t="n"/>
      <c r="BJ1944" s="59" t="n"/>
      <c r="BK1944" s="59" t="n"/>
      <c r="BL1944" s="59" t="n"/>
      <c r="BM1944" s="59" t="n"/>
      <c r="BN1944" s="59" t="n"/>
      <c r="BO1944" s="59" t="n"/>
      <c r="BP1944" s="59" t="n"/>
      <c r="BQ1944" s="59" t="n"/>
      <c r="BR1944" s="59" t="n"/>
      <c r="BS1944" s="59" t="n"/>
      <c r="BT1944" s="59" t="n"/>
      <c r="BU1944" s="59" t="n"/>
      <c r="BV1944" s="59" t="n"/>
      <c r="BW1944" s="59" t="n"/>
      <c r="BX1944" s="59" t="n"/>
      <c r="BY1944" s="59" t="n"/>
      <c r="BZ1944" s="59" t="n"/>
      <c r="CA1944" s="59" t="n"/>
      <c r="CB1944" s="59" t="n"/>
      <c r="CC1944" s="59" t="n"/>
      <c r="CD1944" s="59" t="n"/>
      <c r="CE1944" s="59" t="n"/>
      <c r="CF1944" s="59" t="n"/>
      <c r="CG1944" s="59" t="n"/>
      <c r="CH1944" s="59" t="n"/>
      <c r="CI1944" s="59" t="n"/>
      <c r="CJ1944" s="59" t="n"/>
      <c r="CK1944" s="59" t="n"/>
      <c r="CL1944" s="59" t="n"/>
      <c r="CM1944" s="59" t="n"/>
      <c r="CN1944" s="59" t="n"/>
      <c r="CO1944" s="59" t="n"/>
      <c r="CP1944" s="59" t="n"/>
      <c r="CQ1944" s="59" t="n"/>
      <c r="CR1944" s="59" t="n"/>
      <c r="CS1944" s="59" t="n"/>
      <c r="CT1944" s="59" t="n"/>
      <c r="CU1944" s="59" t="n"/>
      <c r="CV1944" s="59" t="n"/>
      <c r="CW1944" s="59" t="n"/>
      <c r="CX1944" s="59" t="n"/>
      <c r="CY1944" s="59" t="n"/>
      <c r="CZ1944" s="59" t="n"/>
    </row>
    <row r="1945">
      <c r="D1945" s="59" t="n"/>
      <c r="E1945" s="59" t="n"/>
      <c r="F1945" s="59" t="n"/>
      <c r="G1945" s="59" t="n"/>
      <c r="H1945" s="59" t="n"/>
      <c r="I1945" s="59" t="n"/>
      <c r="J1945" s="59" t="n"/>
      <c r="K1945" s="59" t="n"/>
      <c r="L1945" s="59" t="n"/>
      <c r="M1945" s="59" t="n"/>
      <c r="N1945" s="59" t="n"/>
      <c r="O1945" s="59" t="n"/>
      <c r="P1945" s="59" t="n"/>
      <c r="Q1945" s="59" t="n"/>
      <c r="R1945" s="59" t="n"/>
      <c r="S1945" s="59" t="n"/>
      <c r="T1945" s="59" t="n"/>
      <c r="U1945" s="59" t="n"/>
      <c r="V1945" s="59" t="n"/>
      <c r="W1945" s="59" t="n"/>
      <c r="X1945" s="59" t="n"/>
      <c r="Y1945" s="59" t="n"/>
      <c r="Z1945" s="59" t="n"/>
      <c r="AA1945" s="59" t="n"/>
      <c r="AB1945" s="59" t="n"/>
      <c r="AC1945" s="59" t="n"/>
      <c r="AD1945" s="59" t="n"/>
      <c r="AE1945" s="59" t="n"/>
      <c r="AF1945" s="59" t="n"/>
      <c r="AG1945" s="59" t="n"/>
      <c r="AH1945" s="59" t="n"/>
      <c r="AI1945" s="59" t="n"/>
      <c r="AJ1945" s="59" t="n"/>
      <c r="AK1945" s="59" t="n"/>
      <c r="AL1945" s="59" t="n"/>
      <c r="AM1945" s="59" t="n"/>
      <c r="AN1945" s="59" t="n"/>
      <c r="AO1945" s="59" t="n"/>
      <c r="AP1945" s="59" t="n"/>
      <c r="AQ1945" s="59" t="n"/>
      <c r="AR1945" s="59" t="n"/>
      <c r="AS1945" s="59" t="n"/>
      <c r="AT1945" s="59" t="n"/>
      <c r="AU1945" s="59" t="n"/>
      <c r="AV1945" s="59" t="n"/>
      <c r="AW1945" s="59" t="n"/>
      <c r="AX1945" s="59" t="n"/>
      <c r="AY1945" s="59" t="n"/>
      <c r="AZ1945" s="59" t="n"/>
      <c r="BA1945" s="59" t="n"/>
      <c r="BB1945" s="59" t="n"/>
      <c r="BC1945" s="59" t="n"/>
      <c r="BD1945" s="59" t="n"/>
      <c r="BE1945" s="59" t="n"/>
      <c r="BF1945" s="59" t="n"/>
      <c r="BG1945" s="59" t="n"/>
      <c r="BH1945" s="59" t="n"/>
      <c r="BI1945" s="59" t="n"/>
      <c r="BJ1945" s="59" t="n"/>
      <c r="BK1945" s="59" t="n"/>
      <c r="BL1945" s="59" t="n"/>
      <c r="BM1945" s="59" t="n"/>
      <c r="BN1945" s="59" t="n"/>
      <c r="BO1945" s="59" t="n"/>
      <c r="BP1945" s="59" t="n"/>
      <c r="BQ1945" s="59" t="n"/>
      <c r="BR1945" s="59" t="n"/>
      <c r="BS1945" s="59" t="n"/>
      <c r="BT1945" s="59" t="n"/>
      <c r="BU1945" s="59" t="n"/>
      <c r="BV1945" s="59" t="n"/>
      <c r="BW1945" s="59" t="n"/>
      <c r="BX1945" s="59" t="n"/>
      <c r="BY1945" s="59" t="n"/>
      <c r="BZ1945" s="59" t="n"/>
      <c r="CA1945" s="59" t="n"/>
      <c r="CB1945" s="59" t="n"/>
      <c r="CC1945" s="59" t="n"/>
      <c r="CD1945" s="59" t="n"/>
      <c r="CE1945" s="59" t="n"/>
      <c r="CF1945" s="59" t="n"/>
      <c r="CG1945" s="59" t="n"/>
      <c r="CH1945" s="59" t="n"/>
      <c r="CI1945" s="59" t="n"/>
      <c r="CJ1945" s="59" t="n"/>
      <c r="CK1945" s="59" t="n"/>
      <c r="CL1945" s="59" t="n"/>
      <c r="CM1945" s="59" t="n"/>
      <c r="CN1945" s="59" t="n"/>
      <c r="CO1945" s="59" t="n"/>
      <c r="CP1945" s="59" t="n"/>
      <c r="CQ1945" s="59" t="n"/>
      <c r="CR1945" s="59" t="n"/>
      <c r="CS1945" s="59" t="n"/>
      <c r="CT1945" s="59" t="n"/>
      <c r="CU1945" s="59" t="n"/>
      <c r="CV1945" s="59" t="n"/>
      <c r="CW1945" s="59" t="n"/>
      <c r="CX1945" s="59" t="n"/>
      <c r="CY1945" s="59" t="n"/>
      <c r="CZ1945" s="59" t="n"/>
    </row>
    <row r="1946">
      <c r="D1946" s="59" t="n"/>
      <c r="E1946" s="59" t="n"/>
      <c r="F1946" s="59" t="n"/>
      <c r="G1946" s="59" t="n"/>
      <c r="H1946" s="59" t="n"/>
      <c r="I1946" s="59" t="n"/>
      <c r="J1946" s="59" t="n"/>
      <c r="K1946" s="59" t="n"/>
      <c r="L1946" s="59" t="n"/>
      <c r="M1946" s="59" t="n"/>
      <c r="N1946" s="59" t="n"/>
      <c r="O1946" s="59" t="n"/>
      <c r="P1946" s="59" t="n"/>
      <c r="Q1946" s="59" t="n"/>
      <c r="R1946" s="59" t="n"/>
      <c r="S1946" s="59" t="n"/>
      <c r="T1946" s="59" t="n"/>
      <c r="U1946" s="59" t="n"/>
      <c r="V1946" s="59" t="n"/>
      <c r="W1946" s="59" t="n"/>
      <c r="X1946" s="59" t="n"/>
      <c r="Y1946" s="59" t="n"/>
      <c r="Z1946" s="59" t="n"/>
      <c r="AA1946" s="59" t="n"/>
      <c r="AB1946" s="59" t="n"/>
      <c r="AC1946" s="59" t="n"/>
      <c r="AD1946" s="59" t="n"/>
      <c r="AE1946" s="59" t="n"/>
      <c r="AF1946" s="59" t="n"/>
      <c r="AG1946" s="59" t="n"/>
      <c r="AH1946" s="59" t="n"/>
      <c r="AI1946" s="59" t="n"/>
      <c r="AJ1946" s="59" t="n"/>
      <c r="AK1946" s="59" t="n"/>
      <c r="AL1946" s="59" t="n"/>
      <c r="AM1946" s="59" t="n"/>
      <c r="AN1946" s="59" t="n"/>
      <c r="AO1946" s="59" t="n"/>
      <c r="AP1946" s="59" t="n"/>
      <c r="AQ1946" s="59" t="n"/>
      <c r="AR1946" s="59" t="n"/>
      <c r="AS1946" s="59" t="n"/>
      <c r="AT1946" s="59" t="n"/>
      <c r="AU1946" s="59" t="n"/>
      <c r="AV1946" s="59" t="n"/>
      <c r="AW1946" s="59" t="n"/>
      <c r="AX1946" s="59" t="n"/>
      <c r="AY1946" s="59" t="n"/>
      <c r="AZ1946" s="59" t="n"/>
      <c r="BA1946" s="59" t="n"/>
      <c r="BB1946" s="59" t="n"/>
      <c r="BC1946" s="59" t="n"/>
      <c r="BD1946" s="59" t="n"/>
      <c r="BE1946" s="59" t="n"/>
      <c r="BF1946" s="59" t="n"/>
      <c r="BG1946" s="59" t="n"/>
      <c r="BH1946" s="59" t="n"/>
      <c r="BI1946" s="59" t="n"/>
      <c r="BJ1946" s="59" t="n"/>
      <c r="BK1946" s="59" t="n"/>
      <c r="BL1946" s="59" t="n"/>
      <c r="BM1946" s="59" t="n"/>
      <c r="BN1946" s="59" t="n"/>
      <c r="BO1946" s="59" t="n"/>
      <c r="BP1946" s="59" t="n"/>
      <c r="BQ1946" s="59" t="n"/>
      <c r="BR1946" s="59" t="n"/>
      <c r="BS1946" s="59" t="n"/>
      <c r="BT1946" s="59" t="n"/>
      <c r="BU1946" s="59" t="n"/>
      <c r="BV1946" s="59" t="n"/>
      <c r="BW1946" s="59" t="n"/>
      <c r="BX1946" s="59" t="n"/>
      <c r="BY1946" s="59" t="n"/>
      <c r="BZ1946" s="59" t="n"/>
      <c r="CA1946" s="59" t="n"/>
      <c r="CB1946" s="59" t="n"/>
      <c r="CC1946" s="59" t="n"/>
      <c r="CD1946" s="59" t="n"/>
      <c r="CE1946" s="59" t="n"/>
      <c r="CF1946" s="59" t="n"/>
      <c r="CG1946" s="59" t="n"/>
      <c r="CH1946" s="59" t="n"/>
      <c r="CI1946" s="59" t="n"/>
      <c r="CJ1946" s="59" t="n"/>
      <c r="CK1946" s="59" t="n"/>
      <c r="CL1946" s="59" t="n"/>
      <c r="CM1946" s="59" t="n"/>
      <c r="CN1946" s="59" t="n"/>
      <c r="CO1946" s="59" t="n"/>
      <c r="CP1946" s="59" t="n"/>
      <c r="CQ1946" s="59" t="n"/>
      <c r="CR1946" s="59" t="n"/>
      <c r="CS1946" s="59" t="n"/>
      <c r="CT1946" s="59" t="n"/>
      <c r="CU1946" s="59" t="n"/>
      <c r="CV1946" s="59" t="n"/>
      <c r="CW1946" s="59" t="n"/>
      <c r="CX1946" s="59" t="n"/>
      <c r="CY1946" s="59" t="n"/>
      <c r="CZ1946" s="59" t="n"/>
    </row>
    <row r="1947">
      <c r="D1947" s="107" t="n"/>
      <c r="E1947" s="107" t="n"/>
      <c r="F1947" s="107" t="n"/>
      <c r="G1947" s="107" t="n"/>
      <c r="H1947" s="107" t="n"/>
      <c r="I1947" s="107" t="n"/>
      <c r="J1947" s="107" t="n"/>
      <c r="K1947" s="107" t="n"/>
      <c r="L1947" s="107" t="n"/>
      <c r="M1947" s="107" t="n"/>
      <c r="N1947" s="107" t="n"/>
      <c r="O1947" s="107" t="n"/>
      <c r="P1947" s="107" t="n"/>
      <c r="Q1947" s="107" t="n"/>
      <c r="R1947" s="107" t="n"/>
      <c r="S1947" s="107" t="n"/>
      <c r="T1947" s="107" t="n"/>
      <c r="U1947" s="107" t="n"/>
      <c r="V1947" s="107" t="n"/>
      <c r="W1947" s="107" t="n"/>
      <c r="X1947" s="107" t="n"/>
      <c r="Y1947" s="107" t="n"/>
      <c r="Z1947" s="107" t="n"/>
      <c r="AA1947" s="107" t="n"/>
      <c r="AB1947" s="107" t="n"/>
      <c r="AC1947" s="107" t="n"/>
      <c r="AD1947" s="107" t="n"/>
      <c r="AE1947" s="107" t="n"/>
      <c r="AF1947" s="107" t="n"/>
      <c r="AG1947" s="107" t="n"/>
      <c r="AH1947" s="107" t="n"/>
      <c r="AI1947" s="107" t="n"/>
      <c r="AJ1947" s="107" t="n"/>
      <c r="AK1947" s="107" t="n"/>
      <c r="AL1947" s="107" t="n"/>
      <c r="AM1947" s="107" t="n"/>
      <c r="AN1947" s="107" t="n"/>
      <c r="AO1947" s="107" t="n"/>
      <c r="AP1947" s="107" t="n"/>
      <c r="AQ1947" s="107" t="n"/>
      <c r="AR1947" s="107" t="n"/>
      <c r="AS1947" s="107" t="n"/>
      <c r="AT1947" s="107" t="n"/>
      <c r="AU1947" s="107" t="n"/>
      <c r="AV1947" s="107" t="n"/>
      <c r="AW1947" s="107" t="n"/>
      <c r="AX1947" s="107" t="n"/>
      <c r="AY1947" s="107" t="n"/>
      <c r="AZ1947" s="107" t="n"/>
      <c r="BA1947" s="107" t="n"/>
      <c r="BB1947" s="107" t="n"/>
      <c r="BC1947" s="107" t="n"/>
      <c r="BD1947" s="107" t="n"/>
      <c r="BE1947" s="107" t="n"/>
      <c r="BF1947" s="107" t="n"/>
      <c r="BG1947" s="107" t="n"/>
      <c r="BH1947" s="107" t="n"/>
      <c r="BI1947" s="107" t="n"/>
      <c r="BJ1947" s="107" t="n"/>
      <c r="BK1947" s="107" t="n"/>
      <c r="BL1947" s="107" t="n"/>
      <c r="BM1947" s="107" t="n"/>
      <c r="BN1947" s="107" t="n"/>
      <c r="BO1947" s="107" t="n"/>
      <c r="BP1947" s="107" t="n"/>
      <c r="BQ1947" s="107" t="n"/>
      <c r="BR1947" s="107" t="n"/>
      <c r="BS1947" s="107" t="n"/>
      <c r="BT1947" s="107" t="n"/>
      <c r="BU1947" s="107" t="n"/>
      <c r="BV1947" s="107" t="n"/>
      <c r="BW1947" s="107" t="n"/>
      <c r="BX1947" s="107" t="n"/>
      <c r="BY1947" s="107" t="n"/>
      <c r="BZ1947" s="107" t="n"/>
      <c r="CA1947" s="107" t="n"/>
      <c r="CB1947" s="107" t="n"/>
      <c r="CC1947" s="107" t="n"/>
      <c r="CD1947" s="107" t="n"/>
      <c r="CE1947" s="107" t="n"/>
      <c r="CF1947" s="107" t="n"/>
      <c r="CG1947" s="107" t="n"/>
      <c r="CH1947" s="107" t="n"/>
      <c r="CI1947" s="107" t="n"/>
      <c r="CJ1947" s="107" t="n"/>
      <c r="CK1947" s="107" t="n"/>
      <c r="CL1947" s="107" t="n"/>
      <c r="CM1947" s="107" t="n"/>
      <c r="CN1947" s="107" t="n"/>
      <c r="CO1947" s="107" t="n"/>
      <c r="CP1947" s="107" t="n"/>
      <c r="CQ1947" s="107" t="n"/>
      <c r="CR1947" s="107" t="n"/>
      <c r="CS1947" s="107" t="n"/>
      <c r="CT1947" s="107" t="n"/>
      <c r="CU1947" s="107" t="n"/>
      <c r="CV1947" s="107" t="n"/>
      <c r="CW1947" s="107" t="n"/>
      <c r="CX1947" s="107" t="n"/>
      <c r="CY1947" s="107" t="n"/>
      <c r="CZ1947" s="107" t="n"/>
    </row>
    <row r="1950">
      <c r="A1950" s="2">
        <f>IF($A1943="","","   projections")</f>
        <v/>
      </c>
      <c r="B1950" s="68">
        <f>IF($A1943="",0,COUNT($E1951:$CZ1951))</f>
        <v/>
      </c>
      <c r="C1950" s="69">
        <f>IF($B1950=0,0,MAX($E1951:$CZ1951))</f>
        <v/>
      </c>
      <c r="D1950" s="58">
        <f>_xll.BDS($A1943,'Field Check'!$C$42,"headers=y","startcol=1","endcol=3","dir=h")</f>
        <v/>
      </c>
      <c r="E1950" s="59" t="n"/>
      <c r="F1950" s="59" t="n"/>
      <c r="G1950" s="59" t="n"/>
      <c r="H1950" s="59" t="n"/>
      <c r="I1950" s="59" t="n"/>
      <c r="J1950" s="59" t="n"/>
      <c r="K1950" s="59" t="n"/>
      <c r="L1950" s="59" t="n"/>
      <c r="M1950" s="59" t="n"/>
      <c r="N1950" s="59" t="n"/>
      <c r="O1950" s="59" t="n"/>
      <c r="P1950" s="59" t="n"/>
      <c r="Q1950" s="59" t="n"/>
      <c r="R1950" s="59" t="n"/>
      <c r="S1950" s="59" t="n"/>
      <c r="T1950" s="59" t="n"/>
      <c r="U1950" s="59" t="n"/>
      <c r="V1950" s="59" t="n"/>
      <c r="W1950" s="59" t="n"/>
      <c r="X1950" s="59" t="n"/>
      <c r="Y1950" s="59" t="n"/>
      <c r="Z1950" s="59" t="n"/>
      <c r="AA1950" s="59" t="n"/>
      <c r="AB1950" s="59" t="n"/>
      <c r="AC1950" s="59" t="n"/>
      <c r="AD1950" s="59" t="n"/>
      <c r="AE1950" s="59" t="n"/>
      <c r="AF1950" s="59" t="n"/>
      <c r="AG1950" s="59" t="n"/>
      <c r="AH1950" s="59" t="n"/>
      <c r="AI1950" s="59" t="n"/>
      <c r="AJ1950" s="59" t="n"/>
      <c r="AK1950" s="59" t="n"/>
      <c r="AL1950" s="59" t="n"/>
      <c r="AM1950" s="59" t="n"/>
      <c r="AN1950" s="59" t="n"/>
      <c r="AO1950" s="59" t="n"/>
      <c r="AP1950" s="59" t="n"/>
      <c r="AQ1950" s="59" t="n"/>
      <c r="AR1950" s="59" t="n"/>
      <c r="AS1950" s="59" t="n"/>
      <c r="AT1950" s="59" t="n"/>
      <c r="AU1950" s="59" t="n"/>
      <c r="AV1950" s="59" t="n"/>
      <c r="AW1950" s="59" t="n"/>
      <c r="AX1950" s="59" t="n"/>
      <c r="AY1950" s="59" t="n"/>
      <c r="AZ1950" s="59" t="n"/>
      <c r="BA1950" s="59" t="n"/>
      <c r="BB1950" s="59" t="n"/>
      <c r="BC1950" s="59" t="n"/>
      <c r="BD1950" s="59" t="n"/>
      <c r="BE1950" s="59" t="n"/>
      <c r="BF1950" s="59" t="n"/>
      <c r="BG1950" s="59" t="n"/>
      <c r="BH1950" s="59" t="n"/>
      <c r="BI1950" s="59" t="n"/>
      <c r="BJ1950" s="59" t="n"/>
      <c r="BK1950" s="59" t="n"/>
      <c r="BL1950" s="59" t="n"/>
      <c r="BM1950" s="59" t="n"/>
      <c r="BN1950" s="59" t="n"/>
      <c r="BO1950" s="59" t="n"/>
      <c r="BP1950" s="59" t="n"/>
      <c r="BQ1950" s="59" t="n"/>
      <c r="BR1950" s="59" t="n"/>
      <c r="BS1950" s="59" t="n"/>
      <c r="BT1950" s="59" t="n"/>
      <c r="BU1950" s="59" t="n"/>
      <c r="BV1950" s="59" t="n"/>
      <c r="BW1950" s="59" t="n"/>
      <c r="BX1950" s="59" t="n"/>
      <c r="BY1950" s="59" t="n"/>
      <c r="BZ1950" s="59" t="n"/>
      <c r="CA1950" s="59" t="n"/>
      <c r="CB1950" s="59" t="n"/>
      <c r="CC1950" s="59" t="n"/>
      <c r="CD1950" s="59" t="n"/>
      <c r="CE1950" s="59" t="n"/>
      <c r="CF1950" s="59" t="n"/>
      <c r="CG1950" s="59" t="n"/>
      <c r="CH1950" s="59" t="n"/>
      <c r="CI1950" s="59" t="n"/>
      <c r="CJ1950" s="59" t="n"/>
      <c r="CK1950" s="59" t="n"/>
      <c r="CL1950" s="59" t="n"/>
      <c r="CM1950" s="59" t="n"/>
      <c r="CN1950" s="59" t="n"/>
      <c r="CO1950" s="59" t="n"/>
      <c r="CP1950" s="59" t="n"/>
      <c r="CQ1950" s="59" t="n"/>
      <c r="CR1950" s="59" t="n"/>
      <c r="CS1950" s="59" t="n"/>
      <c r="CT1950" s="59" t="n"/>
      <c r="CU1950" s="59" t="n"/>
      <c r="CV1950" s="59" t="n"/>
      <c r="CW1950" s="59" t="n"/>
      <c r="CX1950" s="59" t="n"/>
      <c r="CY1950" s="59" t="n"/>
      <c r="CZ1950" s="59" t="n"/>
    </row>
    <row r="1951">
      <c r="D1951" s="59" t="n"/>
      <c r="E1951" s="59" t="n"/>
      <c r="F1951" s="59" t="n"/>
      <c r="G1951" s="59" t="n"/>
      <c r="H1951" s="59" t="n"/>
      <c r="I1951" s="59" t="n"/>
      <c r="J1951" s="59" t="n"/>
      <c r="K1951" s="59" t="n"/>
      <c r="L1951" s="59" t="n"/>
      <c r="M1951" s="59" t="n"/>
      <c r="N1951" s="59" t="n"/>
      <c r="O1951" s="59" t="n"/>
      <c r="P1951" s="59" t="n"/>
      <c r="Q1951" s="59" t="n"/>
      <c r="R1951" s="59" t="n"/>
      <c r="S1951" s="59" t="n"/>
      <c r="T1951" s="59" t="n"/>
      <c r="U1951" s="59" t="n"/>
      <c r="V1951" s="59" t="n"/>
      <c r="W1951" s="59" t="n"/>
      <c r="X1951" s="59" t="n"/>
      <c r="Y1951" s="59" t="n"/>
      <c r="Z1951" s="59" t="n"/>
      <c r="AA1951" s="59" t="n"/>
      <c r="AB1951" s="59" t="n"/>
      <c r="AC1951" s="59" t="n"/>
      <c r="AD1951" s="59" t="n"/>
      <c r="AE1951" s="59" t="n"/>
      <c r="AF1951" s="59" t="n"/>
      <c r="AG1951" s="59" t="n"/>
      <c r="AH1951" s="59" t="n"/>
      <c r="AI1951" s="59" t="n"/>
      <c r="AJ1951" s="59" t="n"/>
      <c r="AK1951" s="59" t="n"/>
      <c r="AL1951" s="59" t="n"/>
      <c r="AM1951" s="59" t="n"/>
      <c r="AN1951" s="59" t="n"/>
      <c r="AO1951" s="59" t="n"/>
      <c r="AP1951" s="59" t="n"/>
      <c r="AQ1951" s="59" t="n"/>
      <c r="AR1951" s="59" t="n"/>
      <c r="AS1951" s="59" t="n"/>
      <c r="AT1951" s="59" t="n"/>
      <c r="AU1951" s="59" t="n"/>
      <c r="AV1951" s="59" t="n"/>
      <c r="AW1951" s="59" t="n"/>
      <c r="AX1951" s="59" t="n"/>
      <c r="AY1951" s="59" t="n"/>
      <c r="AZ1951" s="59" t="n"/>
      <c r="BA1951" s="59" t="n"/>
      <c r="BB1951" s="59" t="n"/>
      <c r="BC1951" s="59" t="n"/>
      <c r="BD1951" s="59" t="n"/>
      <c r="BE1951" s="59" t="n"/>
      <c r="BF1951" s="59" t="n"/>
      <c r="BG1951" s="59" t="n"/>
      <c r="BH1951" s="59" t="n"/>
      <c r="BI1951" s="59" t="n"/>
      <c r="BJ1951" s="59" t="n"/>
      <c r="BK1951" s="59" t="n"/>
      <c r="BL1951" s="59" t="n"/>
      <c r="BM1951" s="59" t="n"/>
      <c r="BN1951" s="59" t="n"/>
      <c r="BO1951" s="59" t="n"/>
      <c r="BP1951" s="59" t="n"/>
      <c r="BQ1951" s="59" t="n"/>
      <c r="BR1951" s="59" t="n"/>
      <c r="BS1951" s="59" t="n"/>
      <c r="BT1951" s="59" t="n"/>
      <c r="BU1951" s="59" t="n"/>
      <c r="BV1951" s="59" t="n"/>
      <c r="BW1951" s="59" t="n"/>
      <c r="BX1951" s="59" t="n"/>
      <c r="BY1951" s="59" t="n"/>
      <c r="BZ1951" s="59" t="n"/>
      <c r="CA1951" s="59" t="n"/>
      <c r="CB1951" s="59" t="n"/>
      <c r="CC1951" s="59" t="n"/>
      <c r="CD1951" s="59" t="n"/>
      <c r="CE1951" s="59" t="n"/>
      <c r="CF1951" s="59" t="n"/>
      <c r="CG1951" s="59" t="n"/>
      <c r="CH1951" s="59" t="n"/>
      <c r="CI1951" s="59" t="n"/>
      <c r="CJ1951" s="59" t="n"/>
      <c r="CK1951" s="59" t="n"/>
      <c r="CL1951" s="59" t="n"/>
      <c r="CM1951" s="59" t="n"/>
      <c r="CN1951" s="59" t="n"/>
      <c r="CO1951" s="59" t="n"/>
      <c r="CP1951" s="59" t="n"/>
      <c r="CQ1951" s="59" t="n"/>
      <c r="CR1951" s="59" t="n"/>
      <c r="CS1951" s="59" t="n"/>
      <c r="CT1951" s="59" t="n"/>
      <c r="CU1951" s="59" t="n"/>
      <c r="CV1951" s="59" t="n"/>
      <c r="CW1951" s="59" t="n"/>
      <c r="CX1951" s="59" t="n"/>
      <c r="CY1951" s="59" t="n"/>
      <c r="CZ1951" s="59" t="n"/>
    </row>
    <row r="1952">
      <c r="D1952" s="107" t="n"/>
      <c r="E1952" s="107" t="n"/>
      <c r="F1952" s="107" t="n"/>
      <c r="G1952" s="107" t="n"/>
      <c r="H1952" s="107" t="n"/>
      <c r="I1952" s="107" t="n"/>
      <c r="J1952" s="107" t="n"/>
      <c r="K1952" s="107" t="n"/>
      <c r="L1952" s="107" t="n"/>
      <c r="M1952" s="107" t="n"/>
      <c r="N1952" s="107" t="n"/>
      <c r="O1952" s="107" t="n"/>
      <c r="P1952" s="107" t="n"/>
      <c r="Q1952" s="107" t="n"/>
      <c r="R1952" s="107" t="n"/>
      <c r="S1952" s="107" t="n"/>
      <c r="T1952" s="107" t="n"/>
      <c r="U1952" s="107" t="n"/>
      <c r="V1952" s="107" t="n"/>
      <c r="W1952" s="107" t="n"/>
      <c r="X1952" s="107" t="n"/>
      <c r="Y1952" s="107" t="n"/>
      <c r="Z1952" s="107" t="n"/>
      <c r="AA1952" s="107" t="n"/>
      <c r="AB1952" s="107" t="n"/>
      <c r="AC1952" s="107" t="n"/>
      <c r="AD1952" s="107" t="n"/>
      <c r="AE1952" s="107" t="n"/>
      <c r="AF1952" s="107" t="n"/>
      <c r="AG1952" s="107" t="n"/>
      <c r="AH1952" s="107" t="n"/>
      <c r="AI1952" s="107" t="n"/>
      <c r="AJ1952" s="107" t="n"/>
      <c r="AK1952" s="107" t="n"/>
      <c r="AL1952" s="107" t="n"/>
      <c r="AM1952" s="107" t="n"/>
      <c r="AN1952" s="107" t="n"/>
      <c r="AO1952" s="107" t="n"/>
      <c r="AP1952" s="107" t="n"/>
      <c r="AQ1952" s="107" t="n"/>
      <c r="AR1952" s="107" t="n"/>
      <c r="AS1952" s="107" t="n"/>
      <c r="AT1952" s="107" t="n"/>
      <c r="AU1952" s="107" t="n"/>
      <c r="AV1952" s="107" t="n"/>
      <c r="AW1952" s="107" t="n"/>
      <c r="AX1952" s="107" t="n"/>
      <c r="AY1952" s="107" t="n"/>
      <c r="AZ1952" s="107" t="n"/>
      <c r="BA1952" s="107" t="n"/>
      <c r="BB1952" s="107" t="n"/>
      <c r="BC1952" s="107" t="n"/>
      <c r="BD1952" s="107" t="n"/>
      <c r="BE1952" s="107" t="n"/>
      <c r="BF1952" s="107" t="n"/>
      <c r="BG1952" s="107" t="n"/>
      <c r="BH1952" s="107" t="n"/>
      <c r="BI1952" s="107" t="n"/>
      <c r="BJ1952" s="107" t="n"/>
      <c r="BK1952" s="107" t="n"/>
      <c r="BL1952" s="107" t="n"/>
      <c r="BM1952" s="107" t="n"/>
      <c r="BN1952" s="107" t="n"/>
      <c r="BO1952" s="107" t="n"/>
      <c r="BP1952" s="107" t="n"/>
      <c r="BQ1952" s="107" t="n"/>
      <c r="BR1952" s="107" t="n"/>
      <c r="BS1952" s="107" t="n"/>
      <c r="BT1952" s="107" t="n"/>
      <c r="BU1952" s="107" t="n"/>
      <c r="BV1952" s="107" t="n"/>
      <c r="BW1952" s="107" t="n"/>
      <c r="BX1952" s="107" t="n"/>
      <c r="BY1952" s="107" t="n"/>
      <c r="BZ1952" s="107" t="n"/>
      <c r="CA1952" s="107" t="n"/>
      <c r="CB1952" s="107" t="n"/>
      <c r="CC1952" s="107" t="n"/>
      <c r="CD1952" s="107" t="n"/>
      <c r="CE1952" s="107" t="n"/>
      <c r="CF1952" s="107" t="n"/>
      <c r="CG1952" s="107" t="n"/>
      <c r="CH1952" s="107" t="n"/>
      <c r="CI1952" s="107" t="n"/>
      <c r="CJ1952" s="107" t="n"/>
      <c r="CK1952" s="107" t="n"/>
      <c r="CL1952" s="107" t="n"/>
      <c r="CM1952" s="107" t="n"/>
      <c r="CN1952" s="107" t="n"/>
      <c r="CO1952" s="107" t="n"/>
      <c r="CP1952" s="107" t="n"/>
      <c r="CQ1952" s="107" t="n"/>
      <c r="CR1952" s="107" t="n"/>
      <c r="CS1952" s="107" t="n"/>
      <c r="CT1952" s="107" t="n"/>
      <c r="CU1952" s="107" t="n"/>
      <c r="CV1952" s="107" t="n"/>
      <c r="CW1952" s="107" t="n"/>
      <c r="CX1952" s="107" t="n"/>
      <c r="CY1952" s="107" t="n"/>
      <c r="CZ1952" s="107" t="n"/>
    </row>
    <row r="1954">
      <c r="A1954" s="126">
        <f>IF('AS51'!$C$183="","",'AS51'!$C$183)</f>
        <v/>
      </c>
      <c r="B1954" s="68">
        <f>IF($A1954="",0,COUNT($E1955:$CZ1955))</f>
        <v/>
      </c>
      <c r="C1954" s="69">
        <f>IF($B1954=0,0,MAX($E1955:$CZ1955))</f>
        <v/>
      </c>
      <c r="D1954" s="58">
        <f>_xll.BDS($A1954,'Field Check'!$C$44,"headers=y","startcol=1","endcol=7","dir=h","DVD_START_DT",'Field Check'!$C$59,"DVD_END_DT",'Field Check'!$D$59,"cols=2;rows=7")</f>
        <v/>
      </c>
      <c r="E1954" s="59" t="n">
        <v>46161</v>
      </c>
      <c r="F1954" s="59" t="n"/>
      <c r="G1954" s="59" t="n"/>
      <c r="H1954" s="59" t="n"/>
      <c r="I1954" s="59" t="n"/>
      <c r="J1954" s="59" t="n"/>
      <c r="K1954" s="59" t="n"/>
      <c r="L1954" s="59" t="n"/>
      <c r="M1954" s="59" t="n"/>
      <c r="N1954" s="59" t="n"/>
      <c r="O1954" s="59" t="n"/>
      <c r="P1954" s="59" t="n"/>
      <c r="Q1954" s="59" t="n"/>
      <c r="R1954" s="59" t="n"/>
      <c r="S1954" s="59" t="n"/>
      <c r="T1954" s="59" t="n"/>
      <c r="U1954" s="59" t="n"/>
      <c r="V1954" s="59" t="n"/>
      <c r="W1954" s="59" t="n"/>
      <c r="X1954" s="59" t="n"/>
      <c r="Y1954" s="59" t="n"/>
      <c r="Z1954" s="59" t="n"/>
      <c r="AA1954" s="59" t="n"/>
      <c r="AB1954" s="59" t="n"/>
      <c r="AC1954" s="59" t="n"/>
      <c r="AD1954" s="59" t="n"/>
      <c r="AE1954" s="59" t="n"/>
      <c r="AF1954" s="59" t="n"/>
      <c r="AG1954" s="59" t="n"/>
      <c r="AH1954" s="59" t="n"/>
      <c r="AI1954" s="59" t="n"/>
      <c r="AJ1954" s="59" t="n"/>
      <c r="AK1954" s="59" t="n"/>
      <c r="AL1954" s="59" t="n"/>
      <c r="AM1954" s="59" t="n"/>
      <c r="AN1954" s="59" t="n"/>
      <c r="AO1954" s="59" t="n"/>
      <c r="AP1954" s="59" t="n"/>
      <c r="AQ1954" s="59" t="n"/>
      <c r="AR1954" s="59" t="n"/>
      <c r="AS1954" s="59" t="n"/>
      <c r="AT1954" s="59" t="n"/>
      <c r="AU1954" s="59" t="n"/>
      <c r="AV1954" s="59" t="n"/>
      <c r="AW1954" s="59" t="n"/>
      <c r="AX1954" s="59" t="n"/>
      <c r="AY1954" s="59" t="n"/>
      <c r="AZ1954" s="59" t="n"/>
      <c r="BA1954" s="59" t="n"/>
      <c r="BB1954" s="59" t="n"/>
      <c r="BC1954" s="59" t="n"/>
      <c r="BD1954" s="59" t="n"/>
      <c r="BE1954" s="59" t="n"/>
      <c r="BF1954" s="59" t="n"/>
      <c r="BG1954" s="59" t="n"/>
      <c r="BH1954" s="59" t="n"/>
      <c r="BI1954" s="59" t="n"/>
      <c r="BJ1954" s="59" t="n"/>
      <c r="BK1954" s="59" t="n"/>
      <c r="BL1954" s="59" t="n"/>
      <c r="BM1954" s="59" t="n"/>
      <c r="BN1954" s="59" t="n"/>
      <c r="BO1954" s="59" t="n"/>
      <c r="BP1954" s="59" t="n"/>
      <c r="BQ1954" s="59" t="n"/>
      <c r="BR1954" s="59" t="n"/>
      <c r="BS1954" s="59" t="n"/>
      <c r="BT1954" s="59" t="n"/>
      <c r="BU1954" s="59" t="n"/>
      <c r="BV1954" s="59" t="n"/>
      <c r="BW1954" s="59" t="n"/>
      <c r="BX1954" s="59" t="n"/>
      <c r="BY1954" s="59" t="n"/>
      <c r="BZ1954" s="59" t="n"/>
      <c r="CA1954" s="59" t="n"/>
      <c r="CB1954" s="59" t="n"/>
      <c r="CC1954" s="59" t="n"/>
      <c r="CD1954" s="59" t="n"/>
      <c r="CE1954" s="59" t="n"/>
      <c r="CF1954" s="59" t="n"/>
      <c r="CG1954" s="59" t="n"/>
      <c r="CH1954" s="59" t="n"/>
      <c r="CI1954" s="59" t="n"/>
      <c r="CJ1954" s="59" t="n"/>
      <c r="CK1954" s="59" t="n"/>
      <c r="CL1954" s="59" t="n"/>
      <c r="CM1954" s="59" t="n"/>
      <c r="CN1954" s="59" t="n"/>
      <c r="CO1954" s="59" t="n"/>
      <c r="CP1954" s="59" t="n"/>
      <c r="CQ1954" s="59" t="n"/>
      <c r="CR1954" s="59" t="n"/>
      <c r="CS1954" s="59" t="n"/>
      <c r="CT1954" s="59" t="n"/>
      <c r="CU1954" s="59" t="n"/>
      <c r="CV1954" s="59" t="n"/>
      <c r="CW1954" s="59" t="n"/>
      <c r="CX1954" s="59" t="n"/>
      <c r="CY1954" s="59" t="n"/>
      <c r="CZ1954" s="59" t="n"/>
    </row>
    <row r="1955">
      <c r="D1955" s="59" t="inlineStr">
        <is>
          <t>Ex-Date</t>
        </is>
      </c>
      <c r="E1955" s="59" t="n">
        <v>46170</v>
      </c>
      <c r="F1955" s="59" t="n"/>
      <c r="G1955" s="59" t="n"/>
      <c r="H1955" s="59" t="n"/>
      <c r="I1955" s="59" t="n"/>
      <c r="J1955" s="59" t="n"/>
      <c r="K1955" s="59" t="n"/>
      <c r="L1955" s="59" t="n"/>
      <c r="M1955" s="59" t="n"/>
      <c r="N1955" s="59" t="n"/>
      <c r="O1955" s="59" t="n"/>
      <c r="P1955" s="59" t="n"/>
      <c r="Q1955" s="59" t="n"/>
      <c r="R1955" s="59" t="n"/>
      <c r="S1955" s="59" t="n"/>
      <c r="T1955" s="59" t="n"/>
      <c r="U1955" s="59" t="n"/>
      <c r="V1955" s="59" t="n"/>
      <c r="W1955" s="59" t="n"/>
      <c r="X1955" s="59" t="n"/>
      <c r="Y1955" s="59" t="n"/>
      <c r="Z1955" s="59" t="n"/>
      <c r="AA1955" s="59" t="n"/>
      <c r="AB1955" s="59" t="n"/>
      <c r="AC1955" s="59" t="n"/>
      <c r="AD1955" s="59" t="n"/>
      <c r="AE1955" s="59" t="n"/>
      <c r="AF1955" s="59" t="n"/>
      <c r="AG1955" s="59" t="n"/>
      <c r="AH1955" s="59" t="n"/>
      <c r="AI1955" s="59" t="n"/>
      <c r="AJ1955" s="59" t="n"/>
      <c r="AK1955" s="59" t="n"/>
      <c r="AL1955" s="59" t="n"/>
      <c r="AM1955" s="59" t="n"/>
      <c r="AN1955" s="59" t="n"/>
      <c r="AO1955" s="59" t="n"/>
      <c r="AP1955" s="59" t="n"/>
      <c r="AQ1955" s="59" t="n"/>
      <c r="AR1955" s="59" t="n"/>
      <c r="AS1955" s="59" t="n"/>
      <c r="AT1955" s="59" t="n"/>
      <c r="AU1955" s="59" t="n"/>
      <c r="AV1955" s="59" t="n"/>
      <c r="AW1955" s="59" t="n"/>
      <c r="AX1955" s="59" t="n"/>
      <c r="AY1955" s="59" t="n"/>
      <c r="AZ1955" s="59" t="n"/>
      <c r="BA1955" s="59" t="n"/>
      <c r="BB1955" s="59" t="n"/>
      <c r="BC1955" s="59" t="n"/>
      <c r="BD1955" s="59" t="n"/>
      <c r="BE1955" s="59" t="n"/>
      <c r="BF1955" s="59" t="n"/>
      <c r="BG1955" s="59" t="n"/>
      <c r="BH1955" s="59" t="n"/>
      <c r="BI1955" s="59" t="n"/>
      <c r="BJ1955" s="59" t="n"/>
      <c r="BK1955" s="59" t="n"/>
      <c r="BL1955" s="59" t="n"/>
      <c r="BM1955" s="59" t="n"/>
      <c r="BN1955" s="59" t="n"/>
      <c r="BO1955" s="59" t="n"/>
      <c r="BP1955" s="59" t="n"/>
      <c r="BQ1955" s="59" t="n"/>
      <c r="BR1955" s="59" t="n"/>
      <c r="BS1955" s="59" t="n"/>
      <c r="BT1955" s="59" t="n"/>
      <c r="BU1955" s="59" t="n"/>
      <c r="BV1955" s="59" t="n"/>
      <c r="BW1955" s="59" t="n"/>
      <c r="BX1955" s="59" t="n"/>
      <c r="BY1955" s="59" t="n"/>
      <c r="BZ1955" s="59" t="n"/>
      <c r="CA1955" s="59" t="n"/>
      <c r="CB1955" s="59" t="n"/>
      <c r="CC1955" s="59" t="n"/>
      <c r="CD1955" s="59" t="n"/>
      <c r="CE1955" s="59" t="n"/>
      <c r="CF1955" s="59" t="n"/>
      <c r="CG1955" s="59" t="n"/>
      <c r="CH1955" s="59" t="n"/>
      <c r="CI1955" s="59" t="n"/>
      <c r="CJ1955" s="59" t="n"/>
      <c r="CK1955" s="59" t="n"/>
      <c r="CL1955" s="59" t="n"/>
      <c r="CM1955" s="59" t="n"/>
      <c r="CN1955" s="59" t="n"/>
      <c r="CO1955" s="59" t="n"/>
      <c r="CP1955" s="59" t="n"/>
      <c r="CQ1955" s="59" t="n"/>
      <c r="CR1955" s="59" t="n"/>
      <c r="CS1955" s="59" t="n"/>
      <c r="CT1955" s="59" t="n"/>
      <c r="CU1955" s="59" t="n"/>
      <c r="CV1955" s="59" t="n"/>
      <c r="CW1955" s="59" t="n"/>
      <c r="CX1955" s="59" t="n"/>
      <c r="CY1955" s="59" t="n"/>
      <c r="CZ1955" s="59" t="n"/>
    </row>
    <row r="1956">
      <c r="D1956" s="59" t="inlineStr">
        <is>
          <t>Record Date</t>
        </is>
      </c>
      <c r="E1956" s="59" t="n">
        <v>46171</v>
      </c>
      <c r="F1956" s="59" t="n"/>
      <c r="G1956" s="59" t="n"/>
      <c r="H1956" s="59" t="n"/>
      <c r="I1956" s="59" t="n"/>
      <c r="J1956" s="59" t="n"/>
      <c r="K1956" s="59" t="n"/>
      <c r="L1956" s="59" t="n"/>
      <c r="M1956" s="59" t="n"/>
      <c r="N1956" s="59" t="n"/>
      <c r="O1956" s="59" t="n"/>
      <c r="P1956" s="59" t="n"/>
      <c r="Q1956" s="59" t="n"/>
      <c r="R1956" s="59" t="n"/>
      <c r="S1956" s="59" t="n"/>
      <c r="T1956" s="59" t="n"/>
      <c r="U1956" s="59" t="n"/>
      <c r="V1956" s="59" t="n"/>
      <c r="W1956" s="59" t="n"/>
      <c r="X1956" s="59" t="n"/>
      <c r="Y1956" s="59" t="n"/>
      <c r="Z1956" s="59" t="n"/>
      <c r="AA1956" s="59" t="n"/>
      <c r="AB1956" s="59" t="n"/>
      <c r="AC1956" s="59" t="n"/>
      <c r="AD1956" s="59" t="n"/>
      <c r="AE1956" s="59" t="n"/>
      <c r="AF1956" s="59" t="n"/>
      <c r="AG1956" s="59" t="n"/>
      <c r="AH1956" s="59" t="n"/>
      <c r="AI1956" s="59" t="n"/>
      <c r="AJ1956" s="59" t="n"/>
      <c r="AK1956" s="59" t="n"/>
      <c r="AL1956" s="59" t="n"/>
      <c r="AM1956" s="59" t="n"/>
      <c r="AN1956" s="59" t="n"/>
      <c r="AO1956" s="59" t="n"/>
      <c r="AP1956" s="59" t="n"/>
      <c r="AQ1956" s="59" t="n"/>
      <c r="AR1956" s="59" t="n"/>
      <c r="AS1956" s="59" t="n"/>
      <c r="AT1956" s="59" t="n"/>
      <c r="AU1956" s="59" t="n"/>
      <c r="AV1956" s="59" t="n"/>
      <c r="AW1956" s="59" t="n"/>
      <c r="AX1956" s="59" t="n"/>
      <c r="AY1956" s="59" t="n"/>
      <c r="AZ1956" s="59" t="n"/>
      <c r="BA1956" s="59" t="n"/>
      <c r="BB1956" s="59" t="n"/>
      <c r="BC1956" s="59" t="n"/>
      <c r="BD1956" s="59" t="n"/>
      <c r="BE1956" s="59" t="n"/>
      <c r="BF1956" s="59" t="n"/>
      <c r="BG1956" s="59" t="n"/>
      <c r="BH1956" s="59" t="n"/>
      <c r="BI1956" s="59" t="n"/>
      <c r="BJ1956" s="59" t="n"/>
      <c r="BK1956" s="59" t="n"/>
      <c r="BL1956" s="59" t="n"/>
      <c r="BM1956" s="59" t="n"/>
      <c r="BN1956" s="59" t="n"/>
      <c r="BO1956" s="59" t="n"/>
      <c r="BP1956" s="59" t="n"/>
      <c r="BQ1956" s="59" t="n"/>
      <c r="BR1956" s="59" t="n"/>
      <c r="BS1956" s="59" t="n"/>
      <c r="BT1956" s="59" t="n"/>
      <c r="BU1956" s="59" t="n"/>
      <c r="BV1956" s="59" t="n"/>
      <c r="BW1956" s="59" t="n"/>
      <c r="BX1956" s="59" t="n"/>
      <c r="BY1956" s="59" t="n"/>
      <c r="BZ1956" s="59" t="n"/>
      <c r="CA1956" s="59" t="n"/>
      <c r="CB1956" s="59" t="n"/>
      <c r="CC1956" s="59" t="n"/>
      <c r="CD1956" s="59" t="n"/>
      <c r="CE1956" s="59" t="n"/>
      <c r="CF1956" s="59" t="n"/>
      <c r="CG1956" s="59" t="n"/>
      <c r="CH1956" s="59" t="n"/>
      <c r="CI1956" s="59" t="n"/>
      <c r="CJ1956" s="59" t="n"/>
      <c r="CK1956" s="59" t="n"/>
      <c r="CL1956" s="59" t="n"/>
      <c r="CM1956" s="59" t="n"/>
      <c r="CN1956" s="59" t="n"/>
      <c r="CO1956" s="59" t="n"/>
      <c r="CP1956" s="59" t="n"/>
      <c r="CQ1956" s="59" t="n"/>
      <c r="CR1956" s="59" t="n"/>
      <c r="CS1956" s="59" t="n"/>
      <c r="CT1956" s="59" t="n"/>
      <c r="CU1956" s="59" t="n"/>
      <c r="CV1956" s="59" t="n"/>
      <c r="CW1956" s="59" t="n"/>
      <c r="CX1956" s="59" t="n"/>
      <c r="CY1956" s="59" t="n"/>
      <c r="CZ1956" s="59" t="n"/>
    </row>
    <row r="1957">
      <c r="D1957" s="59" t="inlineStr">
        <is>
          <t>Payable Date</t>
        </is>
      </c>
      <c r="E1957" s="59" t="n">
        <v>46185</v>
      </c>
      <c r="F1957" s="59" t="n"/>
      <c r="G1957" s="59" t="n"/>
      <c r="H1957" s="59" t="n"/>
      <c r="I1957" s="59" t="n"/>
      <c r="J1957" s="59" t="n"/>
      <c r="K1957" s="59" t="n"/>
      <c r="L1957" s="59" t="n"/>
      <c r="M1957" s="59" t="n"/>
      <c r="N1957" s="59" t="n"/>
      <c r="O1957" s="59" t="n"/>
      <c r="P1957" s="59" t="n"/>
      <c r="Q1957" s="59" t="n"/>
      <c r="R1957" s="59" t="n"/>
      <c r="S1957" s="59" t="n"/>
      <c r="T1957" s="59" t="n"/>
      <c r="U1957" s="59" t="n"/>
      <c r="V1957" s="59" t="n"/>
      <c r="W1957" s="59" t="n"/>
      <c r="X1957" s="59" t="n"/>
      <c r="Y1957" s="59" t="n"/>
      <c r="Z1957" s="59" t="n"/>
      <c r="AA1957" s="59" t="n"/>
      <c r="AB1957" s="59" t="n"/>
      <c r="AC1957" s="59" t="n"/>
      <c r="AD1957" s="59" t="n"/>
      <c r="AE1957" s="59" t="n"/>
      <c r="AF1957" s="59" t="n"/>
      <c r="AG1957" s="59" t="n"/>
      <c r="AH1957" s="59" t="n"/>
      <c r="AI1957" s="59" t="n"/>
      <c r="AJ1957" s="59" t="n"/>
      <c r="AK1957" s="59" t="n"/>
      <c r="AL1957" s="59" t="n"/>
      <c r="AM1957" s="59" t="n"/>
      <c r="AN1957" s="59" t="n"/>
      <c r="AO1957" s="59" t="n"/>
      <c r="AP1957" s="59" t="n"/>
      <c r="AQ1957" s="59" t="n"/>
      <c r="AR1957" s="59" t="n"/>
      <c r="AS1957" s="59" t="n"/>
      <c r="AT1957" s="59" t="n"/>
      <c r="AU1957" s="59" t="n"/>
      <c r="AV1957" s="59" t="n"/>
      <c r="AW1957" s="59" t="n"/>
      <c r="AX1957" s="59" t="n"/>
      <c r="AY1957" s="59" t="n"/>
      <c r="AZ1957" s="59" t="n"/>
      <c r="BA1957" s="59" t="n"/>
      <c r="BB1957" s="59" t="n"/>
      <c r="BC1957" s="59" t="n"/>
      <c r="BD1957" s="59" t="n"/>
      <c r="BE1957" s="59" t="n"/>
      <c r="BF1957" s="59" t="n"/>
      <c r="BG1957" s="59" t="n"/>
      <c r="BH1957" s="59" t="n"/>
      <c r="BI1957" s="59" t="n"/>
      <c r="BJ1957" s="59" t="n"/>
      <c r="BK1957" s="59" t="n"/>
      <c r="BL1957" s="59" t="n"/>
      <c r="BM1957" s="59" t="n"/>
      <c r="BN1957" s="59" t="n"/>
      <c r="BO1957" s="59" t="n"/>
      <c r="BP1957" s="59" t="n"/>
      <c r="BQ1957" s="59" t="n"/>
      <c r="BR1957" s="59" t="n"/>
      <c r="BS1957" s="59" t="n"/>
      <c r="BT1957" s="59" t="n"/>
      <c r="BU1957" s="59" t="n"/>
      <c r="BV1957" s="59" t="n"/>
      <c r="BW1957" s="59" t="n"/>
      <c r="BX1957" s="59" t="n"/>
      <c r="BY1957" s="59" t="n"/>
      <c r="BZ1957" s="59" t="n"/>
      <c r="CA1957" s="59" t="n"/>
      <c r="CB1957" s="59" t="n"/>
      <c r="CC1957" s="59" t="n"/>
      <c r="CD1957" s="59" t="n"/>
      <c r="CE1957" s="59" t="n"/>
      <c r="CF1957" s="59" t="n"/>
      <c r="CG1957" s="59" t="n"/>
      <c r="CH1957" s="59" t="n"/>
      <c r="CI1957" s="59" t="n"/>
      <c r="CJ1957" s="59" t="n"/>
      <c r="CK1957" s="59" t="n"/>
      <c r="CL1957" s="59" t="n"/>
      <c r="CM1957" s="59" t="n"/>
      <c r="CN1957" s="59" t="n"/>
      <c r="CO1957" s="59" t="n"/>
      <c r="CP1957" s="59" t="n"/>
      <c r="CQ1957" s="59" t="n"/>
      <c r="CR1957" s="59" t="n"/>
      <c r="CS1957" s="59" t="n"/>
      <c r="CT1957" s="59" t="n"/>
      <c r="CU1957" s="59" t="n"/>
      <c r="CV1957" s="59" t="n"/>
      <c r="CW1957" s="59" t="n"/>
      <c r="CX1957" s="59" t="n"/>
      <c r="CY1957" s="59" t="n"/>
      <c r="CZ1957" s="59" t="n"/>
    </row>
    <row r="1958">
      <c r="D1958" s="107" t="inlineStr">
        <is>
          <t>Dividend Amount</t>
        </is>
      </c>
      <c r="E1958" s="107" t="n">
        <v>0.08</v>
      </c>
      <c r="F1958" s="107" t="n"/>
      <c r="G1958" s="107" t="n"/>
      <c r="H1958" s="107" t="n"/>
      <c r="I1958" s="107" t="n"/>
      <c r="J1958" s="107" t="n"/>
      <c r="K1958" s="107" t="n"/>
      <c r="L1958" s="107" t="n"/>
      <c r="M1958" s="107" t="n"/>
      <c r="N1958" s="107" t="n"/>
      <c r="O1958" s="107" t="n"/>
      <c r="P1958" s="107" t="n"/>
      <c r="Q1958" s="107" t="n"/>
      <c r="R1958" s="107" t="n"/>
      <c r="S1958" s="107" t="n"/>
      <c r="T1958" s="107" t="n"/>
      <c r="U1958" s="107" t="n"/>
      <c r="V1958" s="107" t="n"/>
      <c r="W1958" s="107" t="n"/>
      <c r="X1958" s="107" t="n"/>
      <c r="Y1958" s="107" t="n"/>
      <c r="Z1958" s="107" t="n"/>
      <c r="AA1958" s="107" t="n"/>
      <c r="AB1958" s="107" t="n"/>
      <c r="AC1958" s="107" t="n"/>
      <c r="AD1958" s="107" t="n"/>
      <c r="AE1958" s="107" t="n"/>
      <c r="AF1958" s="107" t="n"/>
      <c r="AG1958" s="107" t="n"/>
      <c r="AH1958" s="107" t="n"/>
      <c r="AI1958" s="107" t="n"/>
      <c r="AJ1958" s="107" t="n"/>
      <c r="AK1958" s="107" t="n"/>
      <c r="AL1958" s="107" t="n"/>
      <c r="AM1958" s="107" t="n"/>
      <c r="AN1958" s="107" t="n"/>
      <c r="AO1958" s="107" t="n"/>
      <c r="AP1958" s="107" t="n"/>
      <c r="AQ1958" s="107" t="n"/>
      <c r="AR1958" s="107" t="n"/>
      <c r="AS1958" s="107" t="n"/>
      <c r="AT1958" s="107" t="n"/>
      <c r="AU1958" s="107" t="n"/>
      <c r="AV1958" s="107" t="n"/>
      <c r="AW1958" s="107" t="n"/>
      <c r="AX1958" s="107" t="n"/>
      <c r="AY1958" s="107" t="n"/>
      <c r="AZ1958" s="107" t="n"/>
      <c r="BA1958" s="107" t="n"/>
      <c r="BB1958" s="107" t="n"/>
      <c r="BC1958" s="107" t="n"/>
      <c r="BD1958" s="107" t="n"/>
      <c r="BE1958" s="107" t="n"/>
      <c r="BF1958" s="107" t="n"/>
      <c r="BG1958" s="107" t="n"/>
      <c r="BH1958" s="107" t="n"/>
      <c r="BI1958" s="107" t="n"/>
      <c r="BJ1958" s="107" t="n"/>
      <c r="BK1958" s="107" t="n"/>
      <c r="BL1958" s="107" t="n"/>
      <c r="BM1958" s="107" t="n"/>
      <c r="BN1958" s="107" t="n"/>
      <c r="BO1958" s="107" t="n"/>
      <c r="BP1958" s="107" t="n"/>
      <c r="BQ1958" s="107" t="n"/>
      <c r="BR1958" s="107" t="n"/>
      <c r="BS1958" s="107" t="n"/>
      <c r="BT1958" s="107" t="n"/>
      <c r="BU1958" s="107" t="n"/>
      <c r="BV1958" s="107" t="n"/>
      <c r="BW1958" s="107" t="n"/>
      <c r="BX1958" s="107" t="n"/>
      <c r="BY1958" s="107" t="n"/>
      <c r="BZ1958" s="107" t="n"/>
      <c r="CA1958" s="107" t="n"/>
      <c r="CB1958" s="107" t="n"/>
      <c r="CC1958" s="107" t="n"/>
      <c r="CD1958" s="107" t="n"/>
      <c r="CE1958" s="107" t="n"/>
      <c r="CF1958" s="107" t="n"/>
      <c r="CG1958" s="107" t="n"/>
      <c r="CH1958" s="107" t="n"/>
      <c r="CI1958" s="107" t="n"/>
      <c r="CJ1958" s="107" t="n"/>
      <c r="CK1958" s="107" t="n"/>
      <c r="CL1958" s="107" t="n"/>
      <c r="CM1958" s="107" t="n"/>
      <c r="CN1958" s="107" t="n"/>
      <c r="CO1958" s="107" t="n"/>
      <c r="CP1958" s="107" t="n"/>
      <c r="CQ1958" s="107" t="n"/>
      <c r="CR1958" s="107" t="n"/>
      <c r="CS1958" s="107" t="n"/>
      <c r="CT1958" s="107" t="n"/>
      <c r="CU1958" s="107" t="n"/>
      <c r="CV1958" s="107" t="n"/>
      <c r="CW1958" s="107" t="n"/>
      <c r="CX1958" s="107" t="n"/>
      <c r="CY1958" s="107" t="n"/>
      <c r="CZ1958" s="107" t="n"/>
    </row>
    <row r="1959">
      <c r="D1959" t="inlineStr">
        <is>
          <t>Dividend Frequency</t>
        </is>
      </c>
      <c r="E1959" t="inlineStr">
        <is>
          <t>Semi-Anl</t>
        </is>
      </c>
    </row>
    <row r="1960">
      <c r="D1960" t="inlineStr">
        <is>
          <t>Dividend Type</t>
        </is>
      </c>
      <c r="E1960" t="inlineStr">
        <is>
          <t>Interim</t>
        </is>
      </c>
    </row>
    <row r="1961">
      <c r="A1961" s="2">
        <f>IF($A1954="","","   projections")</f>
        <v/>
      </c>
      <c r="B1961" s="68">
        <f>IF($A1954="",0,COUNT($E1962:$CZ1962))</f>
        <v/>
      </c>
      <c r="C1961" s="69">
        <f>IF($B1961=0,0,MAX($E1962:$CZ1962))</f>
        <v/>
      </c>
      <c r="D1961" s="58">
        <f>_xll.BDS($A1954,'Field Check'!$C$42,"headers=y","startcol=1","endcol=3","dir=h","cols=20;rows=3")</f>
        <v/>
      </c>
      <c r="E1961" s="59" t="n">
        <v>46343</v>
      </c>
      <c r="F1961" s="59" t="n">
        <v>46525</v>
      </c>
      <c r="G1961" s="59" t="n">
        <v>46707</v>
      </c>
      <c r="H1961" s="59" t="n">
        <v>46896</v>
      </c>
      <c r="I1961" s="59" t="n">
        <v>47078</v>
      </c>
      <c r="J1961" s="59" t="n">
        <v>47260</v>
      </c>
      <c r="K1961" s="59" t="n">
        <v>47442</v>
      </c>
      <c r="L1961" s="59" t="n">
        <v>47624</v>
      </c>
      <c r="M1961" s="59" t="n">
        <v>47806</v>
      </c>
      <c r="N1961" s="59" t="n">
        <v>47988</v>
      </c>
      <c r="O1961" s="59" t="n">
        <v>48170</v>
      </c>
      <c r="P1961" s="59" t="n">
        <v>48352</v>
      </c>
      <c r="Q1961" s="59" t="n">
        <v>48534</v>
      </c>
      <c r="R1961" s="59" t="n">
        <v>48716</v>
      </c>
      <c r="S1961" s="59" t="n">
        <v>48905</v>
      </c>
      <c r="T1961" s="59" t="n">
        <v>49087</v>
      </c>
      <c r="U1961" s="59" t="n">
        <v>49269</v>
      </c>
      <c r="V1961" s="59" t="n">
        <v>49451</v>
      </c>
      <c r="W1961" s="59" t="n">
        <v>49633</v>
      </c>
      <c r="X1961" s="59" t="n"/>
      <c r="Y1961" s="59" t="n"/>
      <c r="Z1961" s="59" t="n"/>
      <c r="AA1961" s="59" t="n"/>
      <c r="AB1961" s="59" t="n"/>
      <c r="AC1961" s="59" t="n"/>
      <c r="AD1961" s="59" t="n"/>
      <c r="AE1961" s="59" t="n"/>
      <c r="AF1961" s="59" t="n"/>
      <c r="AG1961" s="59" t="n"/>
      <c r="AH1961" s="59" t="n"/>
      <c r="AI1961" s="59" t="n"/>
      <c r="AJ1961" s="59" t="n"/>
      <c r="AK1961" s="59" t="n"/>
      <c r="AL1961" s="59" t="n"/>
      <c r="AM1961" s="59" t="n"/>
      <c r="AN1961" s="59" t="n"/>
      <c r="AO1961" s="59" t="n"/>
      <c r="AP1961" s="59" t="n"/>
      <c r="AQ1961" s="59" t="n"/>
      <c r="AR1961" s="59" t="n"/>
      <c r="AS1961" s="59" t="n"/>
      <c r="AT1961" s="59" t="n"/>
      <c r="AU1961" s="59" t="n"/>
      <c r="AV1961" s="59" t="n"/>
      <c r="AW1961" s="59" t="n"/>
      <c r="AX1961" s="59" t="n"/>
      <c r="AY1961" s="59" t="n"/>
      <c r="AZ1961" s="59" t="n"/>
      <c r="BA1961" s="59" t="n"/>
      <c r="BB1961" s="59" t="n"/>
      <c r="BC1961" s="59" t="n"/>
      <c r="BD1961" s="59" t="n"/>
      <c r="BE1961" s="59" t="n"/>
      <c r="BF1961" s="59" t="n"/>
      <c r="BG1961" s="59" t="n"/>
      <c r="BH1961" s="59" t="n"/>
      <c r="BI1961" s="59" t="n"/>
      <c r="BJ1961" s="59" t="n"/>
      <c r="BK1961" s="59" t="n"/>
      <c r="BL1961" s="59" t="n"/>
      <c r="BM1961" s="59" t="n"/>
      <c r="BN1961" s="59" t="n"/>
      <c r="BO1961" s="59" t="n"/>
      <c r="BP1961" s="59" t="n"/>
      <c r="BQ1961" s="59" t="n"/>
      <c r="BR1961" s="59" t="n"/>
      <c r="BS1961" s="59" t="n"/>
      <c r="BT1961" s="59" t="n"/>
      <c r="BU1961" s="59" t="n"/>
      <c r="BV1961" s="59" t="n"/>
      <c r="BW1961" s="59" t="n"/>
      <c r="BX1961" s="59" t="n"/>
      <c r="BY1961" s="59" t="n"/>
      <c r="BZ1961" s="59" t="n"/>
      <c r="CA1961" s="59" t="n"/>
      <c r="CB1961" s="59" t="n"/>
      <c r="CC1961" s="59" t="n"/>
      <c r="CD1961" s="59" t="n"/>
      <c r="CE1961" s="59" t="n"/>
      <c r="CF1961" s="59" t="n"/>
      <c r="CG1961" s="59" t="n"/>
      <c r="CH1961" s="59" t="n"/>
      <c r="CI1961" s="59" t="n"/>
      <c r="CJ1961" s="59" t="n"/>
      <c r="CK1961" s="59" t="n"/>
      <c r="CL1961" s="59" t="n"/>
      <c r="CM1961" s="59" t="n"/>
      <c r="CN1961" s="59" t="n"/>
      <c r="CO1961" s="59" t="n"/>
      <c r="CP1961" s="59" t="n"/>
      <c r="CQ1961" s="59" t="n"/>
      <c r="CR1961" s="59" t="n"/>
      <c r="CS1961" s="59" t="n"/>
      <c r="CT1961" s="59" t="n"/>
      <c r="CU1961" s="59" t="n"/>
      <c r="CV1961" s="59" t="n"/>
      <c r="CW1961" s="59" t="n"/>
      <c r="CX1961" s="59" t="n"/>
      <c r="CY1961" s="59" t="n"/>
      <c r="CZ1961" s="59" t="n"/>
    </row>
    <row r="1962">
      <c r="D1962" s="59" t="inlineStr">
        <is>
          <t>Ex-Date</t>
        </is>
      </c>
      <c r="E1962" s="59" t="n">
        <v>46352</v>
      </c>
      <c r="F1962" s="59" t="n">
        <v>46534</v>
      </c>
      <c r="G1962" s="59" t="n">
        <v>46716</v>
      </c>
      <c r="H1962" s="59" t="n">
        <v>46905</v>
      </c>
      <c r="I1962" s="59" t="n">
        <v>47087</v>
      </c>
      <c r="J1962" s="59" t="n">
        <v>47269</v>
      </c>
      <c r="K1962" s="59" t="n">
        <v>47451</v>
      </c>
      <c r="L1962" s="59" t="n">
        <v>47633</v>
      </c>
      <c r="M1962" s="59" t="n">
        <v>47815</v>
      </c>
      <c r="N1962" s="59" t="n">
        <v>47997</v>
      </c>
      <c r="O1962" s="59" t="n">
        <v>48179</v>
      </c>
      <c r="P1962" s="59" t="n">
        <v>48361</v>
      </c>
      <c r="Q1962" s="59" t="n">
        <v>48543</v>
      </c>
      <c r="R1962" s="59" t="n">
        <v>48725</v>
      </c>
      <c r="S1962" s="59" t="n">
        <v>48914</v>
      </c>
      <c r="T1962" s="59" t="n">
        <v>49096</v>
      </c>
      <c r="U1962" s="59" t="n">
        <v>49278</v>
      </c>
      <c r="V1962" s="59" t="n">
        <v>49460</v>
      </c>
      <c r="W1962" s="59" t="n">
        <v>49642</v>
      </c>
      <c r="X1962" s="59" t="n"/>
      <c r="Y1962" s="59" t="n"/>
      <c r="Z1962" s="59" t="n"/>
      <c r="AA1962" s="59" t="n"/>
      <c r="AB1962" s="59" t="n"/>
      <c r="AC1962" s="59" t="n"/>
      <c r="AD1962" s="59" t="n"/>
      <c r="AE1962" s="59" t="n"/>
      <c r="AF1962" s="59" t="n"/>
      <c r="AG1962" s="59" t="n"/>
      <c r="AH1962" s="59" t="n"/>
      <c r="AI1962" s="59" t="n"/>
      <c r="AJ1962" s="59" t="n"/>
      <c r="AK1962" s="59" t="n"/>
      <c r="AL1962" s="59" t="n"/>
      <c r="AM1962" s="59" t="n"/>
      <c r="AN1962" s="59" t="n"/>
      <c r="AO1962" s="59" t="n"/>
      <c r="AP1962" s="59" t="n"/>
      <c r="AQ1962" s="59" t="n"/>
      <c r="AR1962" s="59" t="n"/>
      <c r="AS1962" s="59" t="n"/>
      <c r="AT1962" s="59" t="n"/>
      <c r="AU1962" s="59" t="n"/>
      <c r="AV1962" s="59" t="n"/>
      <c r="AW1962" s="59" t="n"/>
      <c r="AX1962" s="59" t="n"/>
      <c r="AY1962" s="59" t="n"/>
      <c r="AZ1962" s="59" t="n"/>
      <c r="BA1962" s="59" t="n"/>
      <c r="BB1962" s="59" t="n"/>
      <c r="BC1962" s="59" t="n"/>
      <c r="BD1962" s="59" t="n"/>
      <c r="BE1962" s="59" t="n"/>
      <c r="BF1962" s="59" t="n"/>
      <c r="BG1962" s="59" t="n"/>
      <c r="BH1962" s="59" t="n"/>
      <c r="BI1962" s="59" t="n"/>
      <c r="BJ1962" s="59" t="n"/>
      <c r="BK1962" s="59" t="n"/>
      <c r="BL1962" s="59" t="n"/>
      <c r="BM1962" s="59" t="n"/>
      <c r="BN1962" s="59" t="n"/>
      <c r="BO1962" s="59" t="n"/>
      <c r="BP1962" s="59" t="n"/>
      <c r="BQ1962" s="59" t="n"/>
      <c r="BR1962" s="59" t="n"/>
      <c r="BS1962" s="59" t="n"/>
      <c r="BT1962" s="59" t="n"/>
      <c r="BU1962" s="59" t="n"/>
      <c r="BV1962" s="59" t="n"/>
      <c r="BW1962" s="59" t="n"/>
      <c r="BX1962" s="59" t="n"/>
      <c r="BY1962" s="59" t="n"/>
      <c r="BZ1962" s="59" t="n"/>
      <c r="CA1962" s="59" t="n"/>
      <c r="CB1962" s="59" t="n"/>
      <c r="CC1962" s="59" t="n"/>
      <c r="CD1962" s="59" t="n"/>
      <c r="CE1962" s="59" t="n"/>
      <c r="CF1962" s="59" t="n"/>
      <c r="CG1962" s="59" t="n"/>
      <c r="CH1962" s="59" t="n"/>
      <c r="CI1962" s="59" t="n"/>
      <c r="CJ1962" s="59" t="n"/>
      <c r="CK1962" s="59" t="n"/>
      <c r="CL1962" s="59" t="n"/>
      <c r="CM1962" s="59" t="n"/>
      <c r="CN1962" s="59" t="n"/>
      <c r="CO1962" s="59" t="n"/>
      <c r="CP1962" s="59" t="n"/>
      <c r="CQ1962" s="59" t="n"/>
      <c r="CR1962" s="59" t="n"/>
      <c r="CS1962" s="59" t="n"/>
      <c r="CT1962" s="59" t="n"/>
      <c r="CU1962" s="59" t="n"/>
      <c r="CV1962" s="59" t="n"/>
      <c r="CW1962" s="59" t="n"/>
      <c r="CX1962" s="59" t="n"/>
      <c r="CY1962" s="59" t="n"/>
      <c r="CZ1962" s="59" t="n"/>
    </row>
    <row r="1963">
      <c r="D1963" s="107" t="inlineStr">
        <is>
          <t>Amount Per Share</t>
        </is>
      </c>
      <c r="E1963" s="107" t="n">
        <v>0.267</v>
      </c>
      <c r="F1963" s="107" t="n">
        <v>0.106</v>
      </c>
      <c r="G1963" s="107" t="n">
        <v>0.324</v>
      </c>
      <c r="H1963" s="107" t="n">
        <v>0.126</v>
      </c>
      <c r="I1963" s="107" t="n">
        <v>0.383</v>
      </c>
      <c r="J1963" s="107" t="n">
        <v>0.148</v>
      </c>
      <c r="K1963" s="107" t="n">
        <v>0.449</v>
      </c>
      <c r="L1963" s="107" t="n">
        <v>0.17</v>
      </c>
      <c r="M1963" s="107" t="n">
        <v>0.516</v>
      </c>
      <c r="N1963" s="107" t="n">
        <v>0.179</v>
      </c>
      <c r="O1963" s="107" t="n">
        <v>0.542</v>
      </c>
      <c r="P1963" s="107" t="n">
        <v>0.188</v>
      </c>
      <c r="Q1963" s="107" t="n">
        <v>0.569</v>
      </c>
      <c r="R1963" s="107" t="n">
        <v>0.197</v>
      </c>
      <c r="S1963" s="107" t="n">
        <v>0.598</v>
      </c>
      <c r="T1963" s="107" t="n">
        <v>0.207</v>
      </c>
      <c r="U1963" s="107" t="n">
        <v>0.628</v>
      </c>
      <c r="V1963" s="107" t="n">
        <v>0.217</v>
      </c>
      <c r="W1963" s="107" t="n">
        <v>0.659</v>
      </c>
      <c r="X1963" s="107" t="n"/>
      <c r="Y1963" s="107" t="n"/>
      <c r="Z1963" s="107" t="n"/>
      <c r="AA1963" s="107" t="n"/>
      <c r="AB1963" s="107" t="n"/>
      <c r="AC1963" s="107" t="n"/>
      <c r="AD1963" s="107" t="n"/>
      <c r="AE1963" s="107" t="n"/>
      <c r="AF1963" s="107" t="n"/>
      <c r="AG1963" s="107" t="n"/>
      <c r="AH1963" s="107" t="n"/>
      <c r="AI1963" s="107" t="n"/>
      <c r="AJ1963" s="107" t="n"/>
      <c r="AK1963" s="107" t="n"/>
      <c r="AL1963" s="107" t="n"/>
      <c r="AM1963" s="107" t="n"/>
      <c r="AN1963" s="107" t="n"/>
      <c r="AO1963" s="107" t="n"/>
      <c r="AP1963" s="107" t="n"/>
      <c r="AQ1963" s="107" t="n"/>
      <c r="AR1963" s="107" t="n"/>
      <c r="AS1963" s="107" t="n"/>
      <c r="AT1963" s="107" t="n"/>
      <c r="AU1963" s="107" t="n"/>
      <c r="AV1963" s="107" t="n"/>
      <c r="AW1963" s="107" t="n"/>
      <c r="AX1963" s="107" t="n"/>
      <c r="AY1963" s="107" t="n"/>
      <c r="AZ1963" s="107" t="n"/>
      <c r="BA1963" s="107" t="n"/>
      <c r="BB1963" s="107" t="n"/>
      <c r="BC1963" s="107" t="n"/>
      <c r="BD1963" s="107" t="n"/>
      <c r="BE1963" s="107" t="n"/>
      <c r="BF1963" s="107" t="n"/>
      <c r="BG1963" s="107" t="n"/>
      <c r="BH1963" s="107" t="n"/>
      <c r="BI1963" s="107" t="n"/>
      <c r="BJ1963" s="107" t="n"/>
      <c r="BK1963" s="107" t="n"/>
      <c r="BL1963" s="107" t="n"/>
      <c r="BM1963" s="107" t="n"/>
      <c r="BN1963" s="107" t="n"/>
      <c r="BO1963" s="107" t="n"/>
      <c r="BP1963" s="107" t="n"/>
      <c r="BQ1963" s="107" t="n"/>
      <c r="BR1963" s="107" t="n"/>
      <c r="BS1963" s="107" t="n"/>
      <c r="BT1963" s="107" t="n"/>
      <c r="BU1963" s="107" t="n"/>
      <c r="BV1963" s="107" t="n"/>
      <c r="BW1963" s="107" t="n"/>
      <c r="BX1963" s="107" t="n"/>
      <c r="BY1963" s="107" t="n"/>
      <c r="BZ1963" s="107" t="n"/>
      <c r="CA1963" s="107" t="n"/>
      <c r="CB1963" s="107" t="n"/>
      <c r="CC1963" s="107" t="n"/>
      <c r="CD1963" s="107" t="n"/>
      <c r="CE1963" s="107" t="n"/>
      <c r="CF1963" s="107" t="n"/>
      <c r="CG1963" s="107" t="n"/>
      <c r="CH1963" s="107" t="n"/>
      <c r="CI1963" s="107" t="n"/>
      <c r="CJ1963" s="107" t="n"/>
      <c r="CK1963" s="107" t="n"/>
      <c r="CL1963" s="107" t="n"/>
      <c r="CM1963" s="107" t="n"/>
      <c r="CN1963" s="107" t="n"/>
      <c r="CO1963" s="107" t="n"/>
      <c r="CP1963" s="107" t="n"/>
      <c r="CQ1963" s="107" t="n"/>
      <c r="CR1963" s="107" t="n"/>
      <c r="CS1963" s="107" t="n"/>
      <c r="CT1963" s="107" t="n"/>
      <c r="CU1963" s="107" t="n"/>
      <c r="CV1963" s="107" t="n"/>
      <c r="CW1963" s="107" t="n"/>
      <c r="CX1963" s="107" t="n"/>
      <c r="CY1963" s="107" t="n"/>
      <c r="CZ1963" s="107" t="n"/>
    </row>
    <row r="1965">
      <c r="A1965" s="126">
        <f>IF('AS51'!$C$184="","",'AS51'!$C$184)</f>
        <v/>
      </c>
      <c r="B1965" s="68">
        <f>IF($A1965="",0,COUNT($E1966:$CZ1966))</f>
        <v/>
      </c>
      <c r="C1965" s="69">
        <f>IF($B1965=0,0,MAX($E1966:$CZ1966))</f>
        <v/>
      </c>
      <c r="D1965" s="58">
        <f>_xll.BDS($A1965,'Field Check'!$C$44,"headers=y","startcol=1","endcol=7","dir=h","DVD_START_DT",'Field Check'!$C$59,"DVD_END_DT",'Field Check'!$D$59)</f>
        <v/>
      </c>
      <c r="E1965" s="59" t="n"/>
      <c r="F1965" s="59" t="n"/>
      <c r="G1965" s="59" t="n"/>
      <c r="H1965" s="59" t="n"/>
      <c r="I1965" s="59" t="n"/>
      <c r="J1965" s="59" t="n"/>
      <c r="K1965" s="59" t="n"/>
      <c r="L1965" s="59" t="n"/>
      <c r="M1965" s="59" t="n"/>
      <c r="N1965" s="59" t="n"/>
      <c r="O1965" s="59" t="n"/>
      <c r="P1965" s="59" t="n"/>
      <c r="Q1965" s="59" t="n"/>
      <c r="R1965" s="59" t="n"/>
      <c r="S1965" s="59" t="n"/>
      <c r="T1965" s="59" t="n"/>
      <c r="U1965" s="59" t="n"/>
      <c r="V1965" s="59" t="n"/>
      <c r="W1965" s="59" t="n"/>
      <c r="X1965" s="59" t="n"/>
      <c r="Y1965" s="59" t="n"/>
      <c r="Z1965" s="59" t="n"/>
      <c r="AA1965" s="59" t="n"/>
      <c r="AB1965" s="59" t="n"/>
      <c r="AC1965" s="59" t="n"/>
      <c r="AD1965" s="59" t="n"/>
      <c r="AE1965" s="59" t="n"/>
      <c r="AF1965" s="59" t="n"/>
      <c r="AG1965" s="59" t="n"/>
      <c r="AH1965" s="59" t="n"/>
      <c r="AI1965" s="59" t="n"/>
      <c r="AJ1965" s="59" t="n"/>
      <c r="AK1965" s="59" t="n"/>
      <c r="AL1965" s="59" t="n"/>
      <c r="AM1965" s="59" t="n"/>
      <c r="AN1965" s="59" t="n"/>
      <c r="AO1965" s="59" t="n"/>
      <c r="AP1965" s="59" t="n"/>
      <c r="AQ1965" s="59" t="n"/>
      <c r="AR1965" s="59" t="n"/>
      <c r="AS1965" s="59" t="n"/>
      <c r="AT1965" s="59" t="n"/>
      <c r="AU1965" s="59" t="n"/>
      <c r="AV1965" s="59" t="n"/>
      <c r="AW1965" s="59" t="n"/>
      <c r="AX1965" s="59" t="n"/>
      <c r="AY1965" s="59" t="n"/>
      <c r="AZ1965" s="59" t="n"/>
      <c r="BA1965" s="59" t="n"/>
      <c r="BB1965" s="59" t="n"/>
      <c r="BC1965" s="59" t="n"/>
      <c r="BD1965" s="59" t="n"/>
      <c r="BE1965" s="59" t="n"/>
      <c r="BF1965" s="59" t="n"/>
      <c r="BG1965" s="59" t="n"/>
      <c r="BH1965" s="59" t="n"/>
      <c r="BI1965" s="59" t="n"/>
      <c r="BJ1965" s="59" t="n"/>
      <c r="BK1965" s="59" t="n"/>
      <c r="BL1965" s="59" t="n"/>
      <c r="BM1965" s="59" t="n"/>
      <c r="BN1965" s="59" t="n"/>
      <c r="BO1965" s="59" t="n"/>
      <c r="BP1965" s="59" t="n"/>
      <c r="BQ1965" s="59" t="n"/>
      <c r="BR1965" s="59" t="n"/>
      <c r="BS1965" s="59" t="n"/>
      <c r="BT1965" s="59" t="n"/>
      <c r="BU1965" s="59" t="n"/>
      <c r="BV1965" s="59" t="n"/>
      <c r="BW1965" s="59" t="n"/>
      <c r="BX1965" s="59" t="n"/>
      <c r="BY1965" s="59" t="n"/>
      <c r="BZ1965" s="59" t="n"/>
      <c r="CA1965" s="59" t="n"/>
      <c r="CB1965" s="59" t="n"/>
      <c r="CC1965" s="59" t="n"/>
      <c r="CD1965" s="59" t="n"/>
      <c r="CE1965" s="59" t="n"/>
      <c r="CF1965" s="59" t="n"/>
      <c r="CG1965" s="59" t="n"/>
      <c r="CH1965" s="59" t="n"/>
      <c r="CI1965" s="59" t="n"/>
      <c r="CJ1965" s="59" t="n"/>
      <c r="CK1965" s="59" t="n"/>
      <c r="CL1965" s="59" t="n"/>
      <c r="CM1965" s="59" t="n"/>
      <c r="CN1965" s="59" t="n"/>
      <c r="CO1965" s="59" t="n"/>
      <c r="CP1965" s="59" t="n"/>
      <c r="CQ1965" s="59" t="n"/>
      <c r="CR1965" s="59" t="n"/>
      <c r="CS1965" s="59" t="n"/>
      <c r="CT1965" s="59" t="n"/>
      <c r="CU1965" s="59" t="n"/>
      <c r="CV1965" s="59" t="n"/>
      <c r="CW1965" s="59" t="n"/>
      <c r="CX1965" s="59" t="n"/>
      <c r="CY1965" s="59" t="n"/>
      <c r="CZ1965" s="59" t="n"/>
    </row>
    <row r="1966">
      <c r="D1966" s="59" t="n"/>
      <c r="E1966" s="59" t="n"/>
      <c r="F1966" s="59" t="n"/>
      <c r="G1966" s="59" t="n"/>
      <c r="H1966" s="59" t="n"/>
      <c r="I1966" s="59" t="n"/>
      <c r="J1966" s="59" t="n"/>
      <c r="K1966" s="59" t="n"/>
      <c r="L1966" s="59" t="n"/>
      <c r="M1966" s="59" t="n"/>
      <c r="N1966" s="59" t="n"/>
      <c r="O1966" s="59" t="n"/>
      <c r="P1966" s="59" t="n"/>
      <c r="Q1966" s="59" t="n"/>
      <c r="R1966" s="59" t="n"/>
      <c r="S1966" s="59" t="n"/>
      <c r="T1966" s="59" t="n"/>
      <c r="U1966" s="59" t="n"/>
      <c r="V1966" s="59" t="n"/>
      <c r="W1966" s="59" t="n"/>
      <c r="X1966" s="59" t="n"/>
      <c r="Y1966" s="59" t="n"/>
      <c r="Z1966" s="59" t="n"/>
      <c r="AA1966" s="59" t="n"/>
      <c r="AB1966" s="59" t="n"/>
      <c r="AC1966" s="59" t="n"/>
      <c r="AD1966" s="59" t="n"/>
      <c r="AE1966" s="59" t="n"/>
      <c r="AF1966" s="59" t="n"/>
      <c r="AG1966" s="59" t="n"/>
      <c r="AH1966" s="59" t="n"/>
      <c r="AI1966" s="59" t="n"/>
      <c r="AJ1966" s="59" t="n"/>
      <c r="AK1966" s="59" t="n"/>
      <c r="AL1966" s="59" t="n"/>
      <c r="AM1966" s="59" t="n"/>
      <c r="AN1966" s="59" t="n"/>
      <c r="AO1966" s="59" t="n"/>
      <c r="AP1966" s="59" t="n"/>
      <c r="AQ1966" s="59" t="n"/>
      <c r="AR1966" s="59" t="n"/>
      <c r="AS1966" s="59" t="n"/>
      <c r="AT1966" s="59" t="n"/>
      <c r="AU1966" s="59" t="n"/>
      <c r="AV1966" s="59" t="n"/>
      <c r="AW1966" s="59" t="n"/>
      <c r="AX1966" s="59" t="n"/>
      <c r="AY1966" s="59" t="n"/>
      <c r="AZ1966" s="59" t="n"/>
      <c r="BA1966" s="59" t="n"/>
      <c r="BB1966" s="59" t="n"/>
      <c r="BC1966" s="59" t="n"/>
      <c r="BD1966" s="59" t="n"/>
      <c r="BE1966" s="59" t="n"/>
      <c r="BF1966" s="59" t="n"/>
      <c r="BG1966" s="59" t="n"/>
      <c r="BH1966" s="59" t="n"/>
      <c r="BI1966" s="59" t="n"/>
      <c r="BJ1966" s="59" t="n"/>
      <c r="BK1966" s="59" t="n"/>
      <c r="BL1966" s="59" t="n"/>
      <c r="BM1966" s="59" t="n"/>
      <c r="BN1966" s="59" t="n"/>
      <c r="BO1966" s="59" t="n"/>
      <c r="BP1966" s="59" t="n"/>
      <c r="BQ1966" s="59" t="n"/>
      <c r="BR1966" s="59" t="n"/>
      <c r="BS1966" s="59" t="n"/>
      <c r="BT1966" s="59" t="n"/>
      <c r="BU1966" s="59" t="n"/>
      <c r="BV1966" s="59" t="n"/>
      <c r="BW1966" s="59" t="n"/>
      <c r="BX1966" s="59" t="n"/>
      <c r="BY1966" s="59" t="n"/>
      <c r="BZ1966" s="59" t="n"/>
      <c r="CA1966" s="59" t="n"/>
      <c r="CB1966" s="59" t="n"/>
      <c r="CC1966" s="59" t="n"/>
      <c r="CD1966" s="59" t="n"/>
      <c r="CE1966" s="59" t="n"/>
      <c r="CF1966" s="59" t="n"/>
      <c r="CG1966" s="59" t="n"/>
      <c r="CH1966" s="59" t="n"/>
      <c r="CI1966" s="59" t="n"/>
      <c r="CJ1966" s="59" t="n"/>
      <c r="CK1966" s="59" t="n"/>
      <c r="CL1966" s="59" t="n"/>
      <c r="CM1966" s="59" t="n"/>
      <c r="CN1966" s="59" t="n"/>
      <c r="CO1966" s="59" t="n"/>
      <c r="CP1966" s="59" t="n"/>
      <c r="CQ1966" s="59" t="n"/>
      <c r="CR1966" s="59" t="n"/>
      <c r="CS1966" s="59" t="n"/>
      <c r="CT1966" s="59" t="n"/>
      <c r="CU1966" s="59" t="n"/>
      <c r="CV1966" s="59" t="n"/>
      <c r="CW1966" s="59" t="n"/>
      <c r="CX1966" s="59" t="n"/>
      <c r="CY1966" s="59" t="n"/>
      <c r="CZ1966" s="59" t="n"/>
    </row>
    <row r="1967">
      <c r="D1967" s="59" t="n"/>
      <c r="E1967" s="59" t="n"/>
      <c r="F1967" s="59" t="n"/>
      <c r="G1967" s="59" t="n"/>
      <c r="H1967" s="59" t="n"/>
      <c r="I1967" s="59" t="n"/>
      <c r="J1967" s="59" t="n"/>
      <c r="K1967" s="59" t="n"/>
      <c r="L1967" s="59" t="n"/>
      <c r="M1967" s="59" t="n"/>
      <c r="N1967" s="59" t="n"/>
      <c r="O1967" s="59" t="n"/>
      <c r="P1967" s="59" t="n"/>
      <c r="Q1967" s="59" t="n"/>
      <c r="R1967" s="59" t="n"/>
      <c r="S1967" s="59" t="n"/>
      <c r="T1967" s="59" t="n"/>
      <c r="U1967" s="59" t="n"/>
      <c r="V1967" s="59" t="n"/>
      <c r="W1967" s="59" t="n"/>
      <c r="X1967" s="59" t="n"/>
      <c r="Y1967" s="59" t="n"/>
      <c r="Z1967" s="59" t="n"/>
      <c r="AA1967" s="59" t="n"/>
      <c r="AB1967" s="59" t="n"/>
      <c r="AC1967" s="59" t="n"/>
      <c r="AD1967" s="59" t="n"/>
      <c r="AE1967" s="59" t="n"/>
      <c r="AF1967" s="59" t="n"/>
      <c r="AG1967" s="59" t="n"/>
      <c r="AH1967" s="59" t="n"/>
      <c r="AI1967" s="59" t="n"/>
      <c r="AJ1967" s="59" t="n"/>
      <c r="AK1967" s="59" t="n"/>
      <c r="AL1967" s="59" t="n"/>
      <c r="AM1967" s="59" t="n"/>
      <c r="AN1967" s="59" t="n"/>
      <c r="AO1967" s="59" t="n"/>
      <c r="AP1967" s="59" t="n"/>
      <c r="AQ1967" s="59" t="n"/>
      <c r="AR1967" s="59" t="n"/>
      <c r="AS1967" s="59" t="n"/>
      <c r="AT1967" s="59" t="n"/>
      <c r="AU1967" s="59" t="n"/>
      <c r="AV1967" s="59" t="n"/>
      <c r="AW1967" s="59" t="n"/>
      <c r="AX1967" s="59" t="n"/>
      <c r="AY1967" s="59" t="n"/>
      <c r="AZ1967" s="59" t="n"/>
      <c r="BA1967" s="59" t="n"/>
      <c r="BB1967" s="59" t="n"/>
      <c r="BC1967" s="59" t="n"/>
      <c r="BD1967" s="59" t="n"/>
      <c r="BE1967" s="59" t="n"/>
      <c r="BF1967" s="59" t="n"/>
      <c r="BG1967" s="59" t="n"/>
      <c r="BH1967" s="59" t="n"/>
      <c r="BI1967" s="59" t="n"/>
      <c r="BJ1967" s="59" t="n"/>
      <c r="BK1967" s="59" t="n"/>
      <c r="BL1967" s="59" t="n"/>
      <c r="BM1967" s="59" t="n"/>
      <c r="BN1967" s="59" t="n"/>
      <c r="BO1967" s="59" t="n"/>
      <c r="BP1967" s="59" t="n"/>
      <c r="BQ1967" s="59" t="n"/>
      <c r="BR1967" s="59" t="n"/>
      <c r="BS1967" s="59" t="n"/>
      <c r="BT1967" s="59" t="n"/>
      <c r="BU1967" s="59" t="n"/>
      <c r="BV1967" s="59" t="n"/>
      <c r="BW1967" s="59" t="n"/>
      <c r="BX1967" s="59" t="n"/>
      <c r="BY1967" s="59" t="n"/>
      <c r="BZ1967" s="59" t="n"/>
      <c r="CA1967" s="59" t="n"/>
      <c r="CB1967" s="59" t="n"/>
      <c r="CC1967" s="59" t="n"/>
      <c r="CD1967" s="59" t="n"/>
      <c r="CE1967" s="59" t="n"/>
      <c r="CF1967" s="59" t="n"/>
      <c r="CG1967" s="59" t="n"/>
      <c r="CH1967" s="59" t="n"/>
      <c r="CI1967" s="59" t="n"/>
      <c r="CJ1967" s="59" t="n"/>
      <c r="CK1967" s="59" t="n"/>
      <c r="CL1967" s="59" t="n"/>
      <c r="CM1967" s="59" t="n"/>
      <c r="CN1967" s="59" t="n"/>
      <c r="CO1967" s="59" t="n"/>
      <c r="CP1967" s="59" t="n"/>
      <c r="CQ1967" s="59" t="n"/>
      <c r="CR1967" s="59" t="n"/>
      <c r="CS1967" s="59" t="n"/>
      <c r="CT1967" s="59" t="n"/>
      <c r="CU1967" s="59" t="n"/>
      <c r="CV1967" s="59" t="n"/>
      <c r="CW1967" s="59" t="n"/>
      <c r="CX1967" s="59" t="n"/>
      <c r="CY1967" s="59" t="n"/>
      <c r="CZ1967" s="59" t="n"/>
    </row>
    <row r="1968">
      <c r="D1968" s="59" t="n"/>
      <c r="E1968" s="59" t="n"/>
      <c r="F1968" s="59" t="n"/>
      <c r="G1968" s="59" t="n"/>
      <c r="H1968" s="59" t="n"/>
      <c r="I1968" s="59" t="n"/>
      <c r="J1968" s="59" t="n"/>
      <c r="K1968" s="59" t="n"/>
      <c r="L1968" s="59" t="n"/>
      <c r="M1968" s="59" t="n"/>
      <c r="N1968" s="59" t="n"/>
      <c r="O1968" s="59" t="n"/>
      <c r="P1968" s="59" t="n"/>
      <c r="Q1968" s="59" t="n"/>
      <c r="R1968" s="59" t="n"/>
      <c r="S1968" s="59" t="n"/>
      <c r="T1968" s="59" t="n"/>
      <c r="U1968" s="59" t="n"/>
      <c r="V1968" s="59" t="n"/>
      <c r="W1968" s="59" t="n"/>
      <c r="X1968" s="59" t="n"/>
      <c r="Y1968" s="59" t="n"/>
      <c r="Z1968" s="59" t="n"/>
      <c r="AA1968" s="59" t="n"/>
      <c r="AB1968" s="59" t="n"/>
      <c r="AC1968" s="59" t="n"/>
      <c r="AD1968" s="59" t="n"/>
      <c r="AE1968" s="59" t="n"/>
      <c r="AF1968" s="59" t="n"/>
      <c r="AG1968" s="59" t="n"/>
      <c r="AH1968" s="59" t="n"/>
      <c r="AI1968" s="59" t="n"/>
      <c r="AJ1968" s="59" t="n"/>
      <c r="AK1968" s="59" t="n"/>
      <c r="AL1968" s="59" t="n"/>
      <c r="AM1968" s="59" t="n"/>
      <c r="AN1968" s="59" t="n"/>
      <c r="AO1968" s="59" t="n"/>
      <c r="AP1968" s="59" t="n"/>
      <c r="AQ1968" s="59" t="n"/>
      <c r="AR1968" s="59" t="n"/>
      <c r="AS1968" s="59" t="n"/>
      <c r="AT1968" s="59" t="n"/>
      <c r="AU1968" s="59" t="n"/>
      <c r="AV1968" s="59" t="n"/>
      <c r="AW1968" s="59" t="n"/>
      <c r="AX1968" s="59" t="n"/>
      <c r="AY1968" s="59" t="n"/>
      <c r="AZ1968" s="59" t="n"/>
      <c r="BA1968" s="59" t="n"/>
      <c r="BB1968" s="59" t="n"/>
      <c r="BC1968" s="59" t="n"/>
      <c r="BD1968" s="59" t="n"/>
      <c r="BE1968" s="59" t="n"/>
      <c r="BF1968" s="59" t="n"/>
      <c r="BG1968" s="59" t="n"/>
      <c r="BH1968" s="59" t="n"/>
      <c r="BI1968" s="59" t="n"/>
      <c r="BJ1968" s="59" t="n"/>
      <c r="BK1968" s="59" t="n"/>
      <c r="BL1968" s="59" t="n"/>
      <c r="BM1968" s="59" t="n"/>
      <c r="BN1968" s="59" t="n"/>
      <c r="BO1968" s="59" t="n"/>
      <c r="BP1968" s="59" t="n"/>
      <c r="BQ1968" s="59" t="n"/>
      <c r="BR1968" s="59" t="n"/>
      <c r="BS1968" s="59" t="n"/>
      <c r="BT1968" s="59" t="n"/>
      <c r="BU1968" s="59" t="n"/>
      <c r="BV1968" s="59" t="n"/>
      <c r="BW1968" s="59" t="n"/>
      <c r="BX1968" s="59" t="n"/>
      <c r="BY1968" s="59" t="n"/>
      <c r="BZ1968" s="59" t="n"/>
      <c r="CA1968" s="59" t="n"/>
      <c r="CB1968" s="59" t="n"/>
      <c r="CC1968" s="59" t="n"/>
      <c r="CD1968" s="59" t="n"/>
      <c r="CE1968" s="59" t="n"/>
      <c r="CF1968" s="59" t="n"/>
      <c r="CG1968" s="59" t="n"/>
      <c r="CH1968" s="59" t="n"/>
      <c r="CI1968" s="59" t="n"/>
      <c r="CJ1968" s="59" t="n"/>
      <c r="CK1968" s="59" t="n"/>
      <c r="CL1968" s="59" t="n"/>
      <c r="CM1968" s="59" t="n"/>
      <c r="CN1968" s="59" t="n"/>
      <c r="CO1968" s="59" t="n"/>
      <c r="CP1968" s="59" t="n"/>
      <c r="CQ1968" s="59" t="n"/>
      <c r="CR1968" s="59" t="n"/>
      <c r="CS1968" s="59" t="n"/>
      <c r="CT1968" s="59" t="n"/>
      <c r="CU1968" s="59" t="n"/>
      <c r="CV1968" s="59" t="n"/>
      <c r="CW1968" s="59" t="n"/>
      <c r="CX1968" s="59" t="n"/>
      <c r="CY1968" s="59" t="n"/>
      <c r="CZ1968" s="59" t="n"/>
    </row>
    <row r="1969">
      <c r="D1969" s="107" t="n"/>
      <c r="E1969" s="107" t="n"/>
      <c r="F1969" s="107" t="n"/>
      <c r="G1969" s="107" t="n"/>
      <c r="H1969" s="107" t="n"/>
      <c r="I1969" s="107" t="n"/>
      <c r="J1969" s="107" t="n"/>
      <c r="K1969" s="107" t="n"/>
      <c r="L1969" s="107" t="n"/>
      <c r="M1969" s="107" t="n"/>
      <c r="N1969" s="107" t="n"/>
      <c r="O1969" s="107" t="n"/>
      <c r="P1969" s="107" t="n"/>
      <c r="Q1969" s="107" t="n"/>
      <c r="R1969" s="107" t="n"/>
      <c r="S1969" s="107" t="n"/>
      <c r="T1969" s="107" t="n"/>
      <c r="U1969" s="107" t="n"/>
      <c r="V1969" s="107" t="n"/>
      <c r="W1969" s="107" t="n"/>
      <c r="X1969" s="107" t="n"/>
      <c r="Y1969" s="107" t="n"/>
      <c r="Z1969" s="107" t="n"/>
      <c r="AA1969" s="107" t="n"/>
      <c r="AB1969" s="107" t="n"/>
      <c r="AC1969" s="107" t="n"/>
      <c r="AD1969" s="107" t="n"/>
      <c r="AE1969" s="107" t="n"/>
      <c r="AF1969" s="107" t="n"/>
      <c r="AG1969" s="107" t="n"/>
      <c r="AH1969" s="107" t="n"/>
      <c r="AI1969" s="107" t="n"/>
      <c r="AJ1969" s="107" t="n"/>
      <c r="AK1969" s="107" t="n"/>
      <c r="AL1969" s="107" t="n"/>
      <c r="AM1969" s="107" t="n"/>
      <c r="AN1969" s="107" t="n"/>
      <c r="AO1969" s="107" t="n"/>
      <c r="AP1969" s="107" t="n"/>
      <c r="AQ1969" s="107" t="n"/>
      <c r="AR1969" s="107" t="n"/>
      <c r="AS1969" s="107" t="n"/>
      <c r="AT1969" s="107" t="n"/>
      <c r="AU1969" s="107" t="n"/>
      <c r="AV1969" s="107" t="n"/>
      <c r="AW1969" s="107" t="n"/>
      <c r="AX1969" s="107" t="n"/>
      <c r="AY1969" s="107" t="n"/>
      <c r="AZ1969" s="107" t="n"/>
      <c r="BA1969" s="107" t="n"/>
      <c r="BB1969" s="107" t="n"/>
      <c r="BC1969" s="107" t="n"/>
      <c r="BD1969" s="107" t="n"/>
      <c r="BE1969" s="107" t="n"/>
      <c r="BF1969" s="107" t="n"/>
      <c r="BG1969" s="107" t="n"/>
      <c r="BH1969" s="107" t="n"/>
      <c r="BI1969" s="107" t="n"/>
      <c r="BJ1969" s="107" t="n"/>
      <c r="BK1969" s="107" t="n"/>
      <c r="BL1969" s="107" t="n"/>
      <c r="BM1969" s="107" t="n"/>
      <c r="BN1969" s="107" t="n"/>
      <c r="BO1969" s="107" t="n"/>
      <c r="BP1969" s="107" t="n"/>
      <c r="BQ1969" s="107" t="n"/>
      <c r="BR1969" s="107" t="n"/>
      <c r="BS1969" s="107" t="n"/>
      <c r="BT1969" s="107" t="n"/>
      <c r="BU1969" s="107" t="n"/>
      <c r="BV1969" s="107" t="n"/>
      <c r="BW1969" s="107" t="n"/>
      <c r="BX1969" s="107" t="n"/>
      <c r="BY1969" s="107" t="n"/>
      <c r="BZ1969" s="107" t="n"/>
      <c r="CA1969" s="107" t="n"/>
      <c r="CB1969" s="107" t="n"/>
      <c r="CC1969" s="107" t="n"/>
      <c r="CD1969" s="107" t="n"/>
      <c r="CE1969" s="107" t="n"/>
      <c r="CF1969" s="107" t="n"/>
      <c r="CG1969" s="107" t="n"/>
      <c r="CH1969" s="107" t="n"/>
      <c r="CI1969" s="107" t="n"/>
      <c r="CJ1969" s="107" t="n"/>
      <c r="CK1969" s="107" t="n"/>
      <c r="CL1969" s="107" t="n"/>
      <c r="CM1969" s="107" t="n"/>
      <c r="CN1969" s="107" t="n"/>
      <c r="CO1969" s="107" t="n"/>
      <c r="CP1969" s="107" t="n"/>
      <c r="CQ1969" s="107" t="n"/>
      <c r="CR1969" s="107" t="n"/>
      <c r="CS1969" s="107" t="n"/>
      <c r="CT1969" s="107" t="n"/>
      <c r="CU1969" s="107" t="n"/>
      <c r="CV1969" s="107" t="n"/>
      <c r="CW1969" s="107" t="n"/>
      <c r="CX1969" s="107" t="n"/>
      <c r="CY1969" s="107" t="n"/>
      <c r="CZ1969" s="107" t="n"/>
    </row>
    <row r="1972">
      <c r="A1972" s="2">
        <f>IF($A1965="","","   projections")</f>
        <v/>
      </c>
      <c r="B1972" s="68">
        <f>IF($A1965="",0,COUNT($E1973:$CZ1973))</f>
        <v/>
      </c>
      <c r="C1972" s="69">
        <f>IF($B1972=0,0,MAX($E1973:$CZ1973))</f>
        <v/>
      </c>
      <c r="D1972" s="58">
        <f>_xll.BDS($A1965,'Field Check'!$C$42,"headers=y","startcol=1","endcol=3","dir=h","cols=21;rows=3")</f>
        <v/>
      </c>
      <c r="E1972" s="59" t="n">
        <v>46255</v>
      </c>
      <c r="F1972" s="59" t="n">
        <v>46436</v>
      </c>
      <c r="G1972" s="59" t="n">
        <v>46619</v>
      </c>
      <c r="H1972" s="59" t="n">
        <v>46807</v>
      </c>
      <c r="I1972" s="59" t="n">
        <v>46983</v>
      </c>
      <c r="J1972" s="59" t="n">
        <v>47171</v>
      </c>
      <c r="K1972" s="59" t="n">
        <v>47347</v>
      </c>
      <c r="L1972" s="59" t="n">
        <v>47535</v>
      </c>
      <c r="M1972" s="59" t="n">
        <v>47711</v>
      </c>
      <c r="N1972" s="59" t="n">
        <v>47899</v>
      </c>
      <c r="O1972" s="59" t="n">
        <v>48075</v>
      </c>
      <c r="P1972" s="59" t="n">
        <v>48263</v>
      </c>
      <c r="Q1972" s="59" t="n">
        <v>48439</v>
      </c>
      <c r="R1972" s="59" t="n">
        <v>48627</v>
      </c>
      <c r="S1972" s="59" t="n">
        <v>48803</v>
      </c>
      <c r="T1972" s="59" t="n">
        <v>48991</v>
      </c>
      <c r="U1972" s="59" t="n">
        <v>49167</v>
      </c>
      <c r="V1972" s="59" t="n">
        <v>49362</v>
      </c>
      <c r="W1972" s="59" t="n">
        <v>49538</v>
      </c>
      <c r="X1972" s="59" t="n">
        <v>49726</v>
      </c>
      <c r="Y1972" s="59" t="n"/>
      <c r="Z1972" s="59" t="n"/>
      <c r="AA1972" s="59" t="n"/>
      <c r="AB1972" s="59" t="n"/>
      <c r="AC1972" s="59" t="n"/>
      <c r="AD1972" s="59" t="n"/>
      <c r="AE1972" s="59" t="n"/>
      <c r="AF1972" s="59" t="n"/>
      <c r="AG1972" s="59" t="n"/>
      <c r="AH1972" s="59" t="n"/>
      <c r="AI1972" s="59" t="n"/>
      <c r="AJ1972" s="59" t="n"/>
      <c r="AK1972" s="59" t="n"/>
      <c r="AL1972" s="59" t="n"/>
      <c r="AM1972" s="59" t="n"/>
      <c r="AN1972" s="59" t="n"/>
      <c r="AO1972" s="59" t="n"/>
      <c r="AP1972" s="59" t="n"/>
      <c r="AQ1972" s="59" t="n"/>
      <c r="AR1972" s="59" t="n"/>
      <c r="AS1972" s="59" t="n"/>
      <c r="AT1972" s="59" t="n"/>
      <c r="AU1972" s="59" t="n"/>
      <c r="AV1972" s="59" t="n"/>
      <c r="AW1972" s="59" t="n"/>
      <c r="AX1972" s="59" t="n"/>
      <c r="AY1972" s="59" t="n"/>
      <c r="AZ1972" s="59" t="n"/>
      <c r="BA1972" s="59" t="n"/>
      <c r="BB1972" s="59" t="n"/>
      <c r="BC1972" s="59" t="n"/>
      <c r="BD1972" s="59" t="n"/>
      <c r="BE1972" s="59" t="n"/>
      <c r="BF1972" s="59" t="n"/>
      <c r="BG1972" s="59" t="n"/>
      <c r="BH1972" s="59" t="n"/>
      <c r="BI1972" s="59" t="n"/>
      <c r="BJ1972" s="59" t="n"/>
      <c r="BK1972" s="59" t="n"/>
      <c r="BL1972" s="59" t="n"/>
      <c r="BM1972" s="59" t="n"/>
      <c r="BN1972" s="59" t="n"/>
      <c r="BO1972" s="59" t="n"/>
      <c r="BP1972" s="59" t="n"/>
      <c r="BQ1972" s="59" t="n"/>
      <c r="BR1972" s="59" t="n"/>
      <c r="BS1972" s="59" t="n"/>
      <c r="BT1972" s="59" t="n"/>
      <c r="BU1972" s="59" t="n"/>
      <c r="BV1972" s="59" t="n"/>
      <c r="BW1972" s="59" t="n"/>
      <c r="BX1972" s="59" t="n"/>
      <c r="BY1972" s="59" t="n"/>
      <c r="BZ1972" s="59" t="n"/>
      <c r="CA1972" s="59" t="n"/>
      <c r="CB1972" s="59" t="n"/>
      <c r="CC1972" s="59" t="n"/>
      <c r="CD1972" s="59" t="n"/>
      <c r="CE1972" s="59" t="n"/>
      <c r="CF1972" s="59" t="n"/>
      <c r="CG1972" s="59" t="n"/>
      <c r="CH1972" s="59" t="n"/>
      <c r="CI1972" s="59" t="n"/>
      <c r="CJ1972" s="59" t="n"/>
      <c r="CK1972" s="59" t="n"/>
      <c r="CL1972" s="59" t="n"/>
      <c r="CM1972" s="59" t="n"/>
      <c r="CN1972" s="59" t="n"/>
      <c r="CO1972" s="59" t="n"/>
      <c r="CP1972" s="59" t="n"/>
      <c r="CQ1972" s="59" t="n"/>
      <c r="CR1972" s="59" t="n"/>
      <c r="CS1972" s="59" t="n"/>
      <c r="CT1972" s="59" t="n"/>
      <c r="CU1972" s="59" t="n"/>
      <c r="CV1972" s="59" t="n"/>
      <c r="CW1972" s="59" t="n"/>
      <c r="CX1972" s="59" t="n"/>
      <c r="CY1972" s="59" t="n"/>
      <c r="CZ1972" s="59" t="n"/>
    </row>
    <row r="1973">
      <c r="D1973" s="59" t="inlineStr">
        <is>
          <t>Ex-Date</t>
        </is>
      </c>
      <c r="E1973" s="59" t="n">
        <v>46273</v>
      </c>
      <c r="F1973" s="59" t="n">
        <v>46455</v>
      </c>
      <c r="G1973" s="59" t="n">
        <v>46644</v>
      </c>
      <c r="H1973" s="59" t="n">
        <v>46826</v>
      </c>
      <c r="I1973" s="59" t="n">
        <v>47008</v>
      </c>
      <c r="J1973" s="59" t="n">
        <v>47190</v>
      </c>
      <c r="K1973" s="59" t="n">
        <v>47372</v>
      </c>
      <c r="L1973" s="59" t="n">
        <v>47554</v>
      </c>
      <c r="M1973" s="59" t="n">
        <v>47736</v>
      </c>
      <c r="N1973" s="59" t="n">
        <v>47918</v>
      </c>
      <c r="O1973" s="59" t="n">
        <v>48100</v>
      </c>
      <c r="P1973" s="59" t="n">
        <v>48282</v>
      </c>
      <c r="Q1973" s="59" t="n">
        <v>48464</v>
      </c>
      <c r="R1973" s="59" t="n">
        <v>48646</v>
      </c>
      <c r="S1973" s="59" t="n">
        <v>48828</v>
      </c>
      <c r="T1973" s="59" t="n">
        <v>49010</v>
      </c>
      <c r="U1973" s="59" t="n">
        <v>49192</v>
      </c>
      <c r="V1973" s="59" t="n">
        <v>49381</v>
      </c>
      <c r="W1973" s="59" t="n">
        <v>49563</v>
      </c>
      <c r="X1973" s="59" t="n">
        <v>49745</v>
      </c>
      <c r="Y1973" s="59" t="n"/>
      <c r="Z1973" s="59" t="n"/>
      <c r="AA1973" s="59" t="n"/>
      <c r="AB1973" s="59" t="n"/>
      <c r="AC1973" s="59" t="n"/>
      <c r="AD1973" s="59" t="n"/>
      <c r="AE1973" s="59" t="n"/>
      <c r="AF1973" s="59" t="n"/>
      <c r="AG1973" s="59" t="n"/>
      <c r="AH1973" s="59" t="n"/>
      <c r="AI1973" s="59" t="n"/>
      <c r="AJ1973" s="59" t="n"/>
      <c r="AK1973" s="59" t="n"/>
      <c r="AL1973" s="59" t="n"/>
      <c r="AM1973" s="59" t="n"/>
      <c r="AN1973" s="59" t="n"/>
      <c r="AO1973" s="59" t="n"/>
      <c r="AP1973" s="59" t="n"/>
      <c r="AQ1973" s="59" t="n"/>
      <c r="AR1973" s="59" t="n"/>
      <c r="AS1973" s="59" t="n"/>
      <c r="AT1973" s="59" t="n"/>
      <c r="AU1973" s="59" t="n"/>
      <c r="AV1973" s="59" t="n"/>
      <c r="AW1973" s="59" t="n"/>
      <c r="AX1973" s="59" t="n"/>
      <c r="AY1973" s="59" t="n"/>
      <c r="AZ1973" s="59" t="n"/>
      <c r="BA1973" s="59" t="n"/>
      <c r="BB1973" s="59" t="n"/>
      <c r="BC1973" s="59" t="n"/>
      <c r="BD1973" s="59" t="n"/>
      <c r="BE1973" s="59" t="n"/>
      <c r="BF1973" s="59" t="n"/>
      <c r="BG1973" s="59" t="n"/>
      <c r="BH1973" s="59" t="n"/>
      <c r="BI1973" s="59" t="n"/>
      <c r="BJ1973" s="59" t="n"/>
      <c r="BK1973" s="59" t="n"/>
      <c r="BL1973" s="59" t="n"/>
      <c r="BM1973" s="59" t="n"/>
      <c r="BN1973" s="59" t="n"/>
      <c r="BO1973" s="59" t="n"/>
      <c r="BP1973" s="59" t="n"/>
      <c r="BQ1973" s="59" t="n"/>
      <c r="BR1973" s="59" t="n"/>
      <c r="BS1973" s="59" t="n"/>
      <c r="BT1973" s="59" t="n"/>
      <c r="BU1973" s="59" t="n"/>
      <c r="BV1973" s="59" t="n"/>
      <c r="BW1973" s="59" t="n"/>
      <c r="BX1973" s="59" t="n"/>
      <c r="BY1973" s="59" t="n"/>
      <c r="BZ1973" s="59" t="n"/>
      <c r="CA1973" s="59" t="n"/>
      <c r="CB1973" s="59" t="n"/>
      <c r="CC1973" s="59" t="n"/>
      <c r="CD1973" s="59" t="n"/>
      <c r="CE1973" s="59" t="n"/>
      <c r="CF1973" s="59" t="n"/>
      <c r="CG1973" s="59" t="n"/>
      <c r="CH1973" s="59" t="n"/>
      <c r="CI1973" s="59" t="n"/>
      <c r="CJ1973" s="59" t="n"/>
      <c r="CK1973" s="59" t="n"/>
      <c r="CL1973" s="59" t="n"/>
      <c r="CM1973" s="59" t="n"/>
      <c r="CN1973" s="59" t="n"/>
      <c r="CO1973" s="59" t="n"/>
      <c r="CP1973" s="59" t="n"/>
      <c r="CQ1973" s="59" t="n"/>
      <c r="CR1973" s="59" t="n"/>
      <c r="CS1973" s="59" t="n"/>
      <c r="CT1973" s="59" t="n"/>
      <c r="CU1973" s="59" t="n"/>
      <c r="CV1973" s="59" t="n"/>
      <c r="CW1973" s="59" t="n"/>
      <c r="CX1973" s="59" t="n"/>
      <c r="CY1973" s="59" t="n"/>
      <c r="CZ1973" s="59" t="n"/>
    </row>
    <row r="1974">
      <c r="D1974" s="107" t="inlineStr">
        <is>
          <t>Amount Per Share</t>
        </is>
      </c>
      <c r="E1974" s="107" t="n">
        <v>0.09</v>
      </c>
      <c r="F1974" s="107" t="n">
        <v>0.09</v>
      </c>
      <c r="G1974" s="107" t="n">
        <v>0.095</v>
      </c>
      <c r="H1974" s="107" t="n">
        <v>0.095</v>
      </c>
      <c r="I1974" s="107" t="n">
        <v>0.095</v>
      </c>
      <c r="J1974" s="107" t="n">
        <v>0.095</v>
      </c>
      <c r="K1974" s="107" t="n">
        <v>0.1</v>
      </c>
      <c r="L1974" s="107" t="n">
        <v>0.1</v>
      </c>
      <c r="M1974" s="107" t="n">
        <v>0.1</v>
      </c>
      <c r="N1974" s="107" t="n">
        <v>0.1</v>
      </c>
      <c r="O1974" s="107" t="n">
        <v>0.105</v>
      </c>
      <c r="P1974" s="107" t="n">
        <v>0.105</v>
      </c>
      <c r="Q1974" s="107" t="n">
        <v>0.11</v>
      </c>
      <c r="R1974" s="107" t="n">
        <v>0.11</v>
      </c>
      <c r="S1974" s="107" t="n">
        <v>0.11</v>
      </c>
      <c r="T1974" s="107" t="n">
        <v>0.11</v>
      </c>
      <c r="U1974" s="107" t="n">
        <v>0.11</v>
      </c>
      <c r="V1974" s="107" t="n">
        <v>0.11</v>
      </c>
      <c r="W1974" s="107" t="n">
        <v>0.11</v>
      </c>
      <c r="X1974" s="107" t="n">
        <v>0.11</v>
      </c>
      <c r="Y1974" s="107" t="n"/>
      <c r="Z1974" s="107" t="n"/>
      <c r="AA1974" s="107" t="n"/>
      <c r="AB1974" s="107" t="n"/>
      <c r="AC1974" s="107" t="n"/>
      <c r="AD1974" s="107" t="n"/>
      <c r="AE1974" s="107" t="n"/>
      <c r="AF1974" s="107" t="n"/>
      <c r="AG1974" s="107" t="n"/>
      <c r="AH1974" s="107" t="n"/>
      <c r="AI1974" s="107" t="n"/>
      <c r="AJ1974" s="107" t="n"/>
      <c r="AK1974" s="107" t="n"/>
      <c r="AL1974" s="107" t="n"/>
      <c r="AM1974" s="107" t="n"/>
      <c r="AN1974" s="107" t="n"/>
      <c r="AO1974" s="107" t="n"/>
      <c r="AP1974" s="107" t="n"/>
      <c r="AQ1974" s="107" t="n"/>
      <c r="AR1974" s="107" t="n"/>
      <c r="AS1974" s="107" t="n"/>
      <c r="AT1974" s="107" t="n"/>
      <c r="AU1974" s="107" t="n"/>
      <c r="AV1974" s="107" t="n"/>
      <c r="AW1974" s="107" t="n"/>
      <c r="AX1974" s="107" t="n"/>
      <c r="AY1974" s="107" t="n"/>
      <c r="AZ1974" s="107" t="n"/>
      <c r="BA1974" s="107" t="n"/>
      <c r="BB1974" s="107" t="n"/>
      <c r="BC1974" s="107" t="n"/>
      <c r="BD1974" s="107" t="n"/>
      <c r="BE1974" s="107" t="n"/>
      <c r="BF1974" s="107" t="n"/>
      <c r="BG1974" s="107" t="n"/>
      <c r="BH1974" s="107" t="n"/>
      <c r="BI1974" s="107" t="n"/>
      <c r="BJ1974" s="107" t="n"/>
      <c r="BK1974" s="107" t="n"/>
      <c r="BL1974" s="107" t="n"/>
      <c r="BM1974" s="107" t="n"/>
      <c r="BN1974" s="107" t="n"/>
      <c r="BO1974" s="107" t="n"/>
      <c r="BP1974" s="107" t="n"/>
      <c r="BQ1974" s="107" t="n"/>
      <c r="BR1974" s="107" t="n"/>
      <c r="BS1974" s="107" t="n"/>
      <c r="BT1974" s="107" t="n"/>
      <c r="BU1974" s="107" t="n"/>
      <c r="BV1974" s="107" t="n"/>
      <c r="BW1974" s="107" t="n"/>
      <c r="BX1974" s="107" t="n"/>
      <c r="BY1974" s="107" t="n"/>
      <c r="BZ1974" s="107" t="n"/>
      <c r="CA1974" s="107" t="n"/>
      <c r="CB1974" s="107" t="n"/>
      <c r="CC1974" s="107" t="n"/>
      <c r="CD1974" s="107" t="n"/>
      <c r="CE1974" s="107" t="n"/>
      <c r="CF1974" s="107" t="n"/>
      <c r="CG1974" s="107" t="n"/>
      <c r="CH1974" s="107" t="n"/>
      <c r="CI1974" s="107" t="n"/>
      <c r="CJ1974" s="107" t="n"/>
      <c r="CK1974" s="107" t="n"/>
      <c r="CL1974" s="107" t="n"/>
      <c r="CM1974" s="107" t="n"/>
      <c r="CN1974" s="107" t="n"/>
      <c r="CO1974" s="107" t="n"/>
      <c r="CP1974" s="107" t="n"/>
      <c r="CQ1974" s="107" t="n"/>
      <c r="CR1974" s="107" t="n"/>
      <c r="CS1974" s="107" t="n"/>
      <c r="CT1974" s="107" t="n"/>
      <c r="CU1974" s="107" t="n"/>
      <c r="CV1974" s="107" t="n"/>
      <c r="CW1974" s="107" t="n"/>
      <c r="CX1974" s="107" t="n"/>
      <c r="CY1974" s="107" t="n"/>
      <c r="CZ1974" s="107" t="n"/>
    </row>
    <row r="1976">
      <c r="A1976" s="126">
        <f>IF('AS51'!$C$185="","",'AS51'!$C$185)</f>
        <v/>
      </c>
      <c r="B1976" s="68">
        <f>IF($A1976="",0,COUNT($E1977:$CZ1977))</f>
        <v/>
      </c>
      <c r="C1976" s="69">
        <f>IF($B1976=0,0,MAX($E1977:$CZ1977))</f>
        <v/>
      </c>
      <c r="D1976" s="58">
        <f>_xll.BDS($A1976,'Field Check'!$C$44,"headers=y","startcol=1","endcol=7","dir=h","DVD_START_DT",'Field Check'!$C$59,"DVD_END_DT",'Field Check'!$D$59)</f>
        <v/>
      </c>
      <c r="E1976" s="59" t="n"/>
      <c r="F1976" s="59" t="n"/>
      <c r="G1976" s="59" t="n"/>
      <c r="H1976" s="59" t="n"/>
      <c r="I1976" s="59" t="n"/>
      <c r="J1976" s="59" t="n"/>
      <c r="K1976" s="59" t="n"/>
      <c r="L1976" s="59" t="n"/>
      <c r="M1976" s="59" t="n"/>
      <c r="N1976" s="59" t="n"/>
      <c r="O1976" s="59" t="n"/>
      <c r="P1976" s="59" t="n"/>
      <c r="Q1976" s="59" t="n"/>
      <c r="R1976" s="59" t="n"/>
      <c r="S1976" s="59" t="n"/>
      <c r="T1976" s="59" t="n"/>
      <c r="U1976" s="59" t="n"/>
      <c r="V1976" s="59" t="n"/>
      <c r="W1976" s="59" t="n"/>
      <c r="X1976" s="59" t="n"/>
      <c r="Y1976" s="59" t="n"/>
      <c r="Z1976" s="59" t="n"/>
      <c r="AA1976" s="59" t="n"/>
      <c r="AB1976" s="59" t="n"/>
      <c r="AC1976" s="59" t="n"/>
      <c r="AD1976" s="59" t="n"/>
      <c r="AE1976" s="59" t="n"/>
      <c r="AF1976" s="59" t="n"/>
      <c r="AG1976" s="59" t="n"/>
      <c r="AH1976" s="59" t="n"/>
      <c r="AI1976" s="59" t="n"/>
      <c r="AJ1976" s="59" t="n"/>
      <c r="AK1976" s="59" t="n"/>
      <c r="AL1976" s="59" t="n"/>
      <c r="AM1976" s="59" t="n"/>
      <c r="AN1976" s="59" t="n"/>
      <c r="AO1976" s="59" t="n"/>
      <c r="AP1976" s="59" t="n"/>
      <c r="AQ1976" s="59" t="n"/>
      <c r="AR1976" s="59" t="n"/>
      <c r="AS1976" s="59" t="n"/>
      <c r="AT1976" s="59" t="n"/>
      <c r="AU1976" s="59" t="n"/>
      <c r="AV1976" s="59" t="n"/>
      <c r="AW1976" s="59" t="n"/>
      <c r="AX1976" s="59" t="n"/>
      <c r="AY1976" s="59" t="n"/>
      <c r="AZ1976" s="59" t="n"/>
      <c r="BA1976" s="59" t="n"/>
      <c r="BB1976" s="59" t="n"/>
      <c r="BC1976" s="59" t="n"/>
      <c r="BD1976" s="59" t="n"/>
      <c r="BE1976" s="59" t="n"/>
      <c r="BF1976" s="59" t="n"/>
      <c r="BG1976" s="59" t="n"/>
      <c r="BH1976" s="59" t="n"/>
      <c r="BI1976" s="59" t="n"/>
      <c r="BJ1976" s="59" t="n"/>
      <c r="BK1976" s="59" t="n"/>
      <c r="BL1976" s="59" t="n"/>
      <c r="BM1976" s="59" t="n"/>
      <c r="BN1976" s="59" t="n"/>
      <c r="BO1976" s="59" t="n"/>
      <c r="BP1976" s="59" t="n"/>
      <c r="BQ1976" s="59" t="n"/>
      <c r="BR1976" s="59" t="n"/>
      <c r="BS1976" s="59" t="n"/>
      <c r="BT1976" s="59" t="n"/>
      <c r="BU1976" s="59" t="n"/>
      <c r="BV1976" s="59" t="n"/>
      <c r="BW1976" s="59" t="n"/>
      <c r="BX1976" s="59" t="n"/>
      <c r="BY1976" s="59" t="n"/>
      <c r="BZ1976" s="59" t="n"/>
      <c r="CA1976" s="59" t="n"/>
      <c r="CB1976" s="59" t="n"/>
      <c r="CC1976" s="59" t="n"/>
      <c r="CD1976" s="59" t="n"/>
      <c r="CE1976" s="59" t="n"/>
      <c r="CF1976" s="59" t="n"/>
      <c r="CG1976" s="59" t="n"/>
      <c r="CH1976" s="59" t="n"/>
      <c r="CI1976" s="59" t="n"/>
      <c r="CJ1976" s="59" t="n"/>
      <c r="CK1976" s="59" t="n"/>
      <c r="CL1976" s="59" t="n"/>
      <c r="CM1976" s="59" t="n"/>
      <c r="CN1976" s="59" t="n"/>
      <c r="CO1976" s="59" t="n"/>
      <c r="CP1976" s="59" t="n"/>
      <c r="CQ1976" s="59" t="n"/>
      <c r="CR1976" s="59" t="n"/>
      <c r="CS1976" s="59" t="n"/>
      <c r="CT1976" s="59" t="n"/>
      <c r="CU1976" s="59" t="n"/>
      <c r="CV1976" s="59" t="n"/>
      <c r="CW1976" s="59" t="n"/>
      <c r="CX1976" s="59" t="n"/>
      <c r="CY1976" s="59" t="n"/>
      <c r="CZ1976" s="59" t="n"/>
    </row>
    <row r="1977">
      <c r="D1977" s="59" t="n"/>
      <c r="E1977" s="59" t="n"/>
      <c r="F1977" s="59" t="n"/>
      <c r="G1977" s="59" t="n"/>
      <c r="H1977" s="59" t="n"/>
      <c r="I1977" s="59" t="n"/>
      <c r="J1977" s="59" t="n"/>
      <c r="K1977" s="59" t="n"/>
      <c r="L1977" s="59" t="n"/>
      <c r="M1977" s="59" t="n"/>
      <c r="N1977" s="59" t="n"/>
      <c r="O1977" s="59" t="n"/>
      <c r="P1977" s="59" t="n"/>
      <c r="Q1977" s="59" t="n"/>
      <c r="R1977" s="59" t="n"/>
      <c r="S1977" s="59" t="n"/>
      <c r="T1977" s="59" t="n"/>
      <c r="U1977" s="59" t="n"/>
      <c r="V1977" s="59" t="n"/>
      <c r="W1977" s="59" t="n"/>
      <c r="X1977" s="59" t="n"/>
      <c r="Y1977" s="59" t="n"/>
      <c r="Z1977" s="59" t="n"/>
      <c r="AA1977" s="59" t="n"/>
      <c r="AB1977" s="59" t="n"/>
      <c r="AC1977" s="59" t="n"/>
      <c r="AD1977" s="59" t="n"/>
      <c r="AE1977" s="59" t="n"/>
      <c r="AF1977" s="59" t="n"/>
      <c r="AG1977" s="59" t="n"/>
      <c r="AH1977" s="59" t="n"/>
      <c r="AI1977" s="59" t="n"/>
      <c r="AJ1977" s="59" t="n"/>
      <c r="AK1977" s="59" t="n"/>
      <c r="AL1977" s="59" t="n"/>
      <c r="AM1977" s="59" t="n"/>
      <c r="AN1977" s="59" t="n"/>
      <c r="AO1977" s="59" t="n"/>
      <c r="AP1977" s="59" t="n"/>
      <c r="AQ1977" s="59" t="n"/>
      <c r="AR1977" s="59" t="n"/>
      <c r="AS1977" s="59" t="n"/>
      <c r="AT1977" s="59" t="n"/>
      <c r="AU1977" s="59" t="n"/>
      <c r="AV1977" s="59" t="n"/>
      <c r="AW1977" s="59" t="n"/>
      <c r="AX1977" s="59" t="n"/>
      <c r="AY1977" s="59" t="n"/>
      <c r="AZ1977" s="59" t="n"/>
      <c r="BA1977" s="59" t="n"/>
      <c r="BB1977" s="59" t="n"/>
      <c r="BC1977" s="59" t="n"/>
      <c r="BD1977" s="59" t="n"/>
      <c r="BE1977" s="59" t="n"/>
      <c r="BF1977" s="59" t="n"/>
      <c r="BG1977" s="59" t="n"/>
      <c r="BH1977" s="59" t="n"/>
      <c r="BI1977" s="59" t="n"/>
      <c r="BJ1977" s="59" t="n"/>
      <c r="BK1977" s="59" t="n"/>
      <c r="BL1977" s="59" t="n"/>
      <c r="BM1977" s="59" t="n"/>
      <c r="BN1977" s="59" t="n"/>
      <c r="BO1977" s="59" t="n"/>
      <c r="BP1977" s="59" t="n"/>
      <c r="BQ1977" s="59" t="n"/>
      <c r="BR1977" s="59" t="n"/>
      <c r="BS1977" s="59" t="n"/>
      <c r="BT1977" s="59" t="n"/>
      <c r="BU1977" s="59" t="n"/>
      <c r="BV1977" s="59" t="n"/>
      <c r="BW1977" s="59" t="n"/>
      <c r="BX1977" s="59" t="n"/>
      <c r="BY1977" s="59" t="n"/>
      <c r="BZ1977" s="59" t="n"/>
      <c r="CA1977" s="59" t="n"/>
      <c r="CB1977" s="59" t="n"/>
      <c r="CC1977" s="59" t="n"/>
      <c r="CD1977" s="59" t="n"/>
      <c r="CE1977" s="59" t="n"/>
      <c r="CF1977" s="59" t="n"/>
      <c r="CG1977" s="59" t="n"/>
      <c r="CH1977" s="59" t="n"/>
      <c r="CI1977" s="59" t="n"/>
      <c r="CJ1977" s="59" t="n"/>
      <c r="CK1977" s="59" t="n"/>
      <c r="CL1977" s="59" t="n"/>
      <c r="CM1977" s="59" t="n"/>
      <c r="CN1977" s="59" t="n"/>
      <c r="CO1977" s="59" t="n"/>
      <c r="CP1977" s="59" t="n"/>
      <c r="CQ1977" s="59" t="n"/>
      <c r="CR1977" s="59" t="n"/>
      <c r="CS1977" s="59" t="n"/>
      <c r="CT1977" s="59" t="n"/>
      <c r="CU1977" s="59" t="n"/>
      <c r="CV1977" s="59" t="n"/>
      <c r="CW1977" s="59" t="n"/>
      <c r="CX1977" s="59" t="n"/>
      <c r="CY1977" s="59" t="n"/>
      <c r="CZ1977" s="59" t="n"/>
    </row>
    <row r="1978">
      <c r="D1978" s="59" t="n"/>
      <c r="E1978" s="59" t="n"/>
      <c r="F1978" s="59" t="n"/>
      <c r="G1978" s="59" t="n"/>
      <c r="H1978" s="59" t="n"/>
      <c r="I1978" s="59" t="n"/>
      <c r="J1978" s="59" t="n"/>
      <c r="K1978" s="59" t="n"/>
      <c r="L1978" s="59" t="n"/>
      <c r="M1978" s="59" t="n"/>
      <c r="N1978" s="59" t="n"/>
      <c r="O1978" s="59" t="n"/>
      <c r="P1978" s="59" t="n"/>
      <c r="Q1978" s="59" t="n"/>
      <c r="R1978" s="59" t="n"/>
      <c r="S1978" s="59" t="n"/>
      <c r="T1978" s="59" t="n"/>
      <c r="U1978" s="59" t="n"/>
      <c r="V1978" s="59" t="n"/>
      <c r="W1978" s="59" t="n"/>
      <c r="X1978" s="59" t="n"/>
      <c r="Y1978" s="59" t="n"/>
      <c r="Z1978" s="59" t="n"/>
      <c r="AA1978" s="59" t="n"/>
      <c r="AB1978" s="59" t="n"/>
      <c r="AC1978" s="59" t="n"/>
      <c r="AD1978" s="59" t="n"/>
      <c r="AE1978" s="59" t="n"/>
      <c r="AF1978" s="59" t="n"/>
      <c r="AG1978" s="59" t="n"/>
      <c r="AH1978" s="59" t="n"/>
      <c r="AI1978" s="59" t="n"/>
      <c r="AJ1978" s="59" t="n"/>
      <c r="AK1978" s="59" t="n"/>
      <c r="AL1978" s="59" t="n"/>
      <c r="AM1978" s="59" t="n"/>
      <c r="AN1978" s="59" t="n"/>
      <c r="AO1978" s="59" t="n"/>
      <c r="AP1978" s="59" t="n"/>
      <c r="AQ1978" s="59" t="n"/>
      <c r="AR1978" s="59" t="n"/>
      <c r="AS1978" s="59" t="n"/>
      <c r="AT1978" s="59" t="n"/>
      <c r="AU1978" s="59" t="n"/>
      <c r="AV1978" s="59" t="n"/>
      <c r="AW1978" s="59" t="n"/>
      <c r="AX1978" s="59" t="n"/>
      <c r="AY1978" s="59" t="n"/>
      <c r="AZ1978" s="59" t="n"/>
      <c r="BA1978" s="59" t="n"/>
      <c r="BB1978" s="59" t="n"/>
      <c r="BC1978" s="59" t="n"/>
      <c r="BD1978" s="59" t="n"/>
      <c r="BE1978" s="59" t="n"/>
      <c r="BF1978" s="59" t="n"/>
      <c r="BG1978" s="59" t="n"/>
      <c r="BH1978" s="59" t="n"/>
      <c r="BI1978" s="59" t="n"/>
      <c r="BJ1978" s="59" t="n"/>
      <c r="BK1978" s="59" t="n"/>
      <c r="BL1978" s="59" t="n"/>
      <c r="BM1978" s="59" t="n"/>
      <c r="BN1978" s="59" t="n"/>
      <c r="BO1978" s="59" t="n"/>
      <c r="BP1978" s="59" t="n"/>
      <c r="BQ1978" s="59" t="n"/>
      <c r="BR1978" s="59" t="n"/>
      <c r="BS1978" s="59" t="n"/>
      <c r="BT1978" s="59" t="n"/>
      <c r="BU1978" s="59" t="n"/>
      <c r="BV1978" s="59" t="n"/>
      <c r="BW1978" s="59" t="n"/>
      <c r="BX1978" s="59" t="n"/>
      <c r="BY1978" s="59" t="n"/>
      <c r="BZ1978" s="59" t="n"/>
      <c r="CA1978" s="59" t="n"/>
      <c r="CB1978" s="59" t="n"/>
      <c r="CC1978" s="59" t="n"/>
      <c r="CD1978" s="59" t="n"/>
      <c r="CE1978" s="59" t="n"/>
      <c r="CF1978" s="59" t="n"/>
      <c r="CG1978" s="59" t="n"/>
      <c r="CH1978" s="59" t="n"/>
      <c r="CI1978" s="59" t="n"/>
      <c r="CJ1978" s="59" t="n"/>
      <c r="CK1978" s="59" t="n"/>
      <c r="CL1978" s="59" t="n"/>
      <c r="CM1978" s="59" t="n"/>
      <c r="CN1978" s="59" t="n"/>
      <c r="CO1978" s="59" t="n"/>
      <c r="CP1978" s="59" t="n"/>
      <c r="CQ1978" s="59" t="n"/>
      <c r="CR1978" s="59" t="n"/>
      <c r="CS1978" s="59" t="n"/>
      <c r="CT1978" s="59" t="n"/>
      <c r="CU1978" s="59" t="n"/>
      <c r="CV1978" s="59" t="n"/>
      <c r="CW1978" s="59" t="n"/>
      <c r="CX1978" s="59" t="n"/>
      <c r="CY1978" s="59" t="n"/>
      <c r="CZ1978" s="59" t="n"/>
    </row>
    <row r="1979">
      <c r="D1979" s="59" t="n"/>
      <c r="E1979" s="59" t="n"/>
      <c r="F1979" s="59" t="n"/>
      <c r="G1979" s="59" t="n"/>
      <c r="H1979" s="59" t="n"/>
      <c r="I1979" s="59" t="n"/>
      <c r="J1979" s="59" t="n"/>
      <c r="K1979" s="59" t="n"/>
      <c r="L1979" s="59" t="n"/>
      <c r="M1979" s="59" t="n"/>
      <c r="N1979" s="59" t="n"/>
      <c r="O1979" s="59" t="n"/>
      <c r="P1979" s="59" t="n"/>
      <c r="Q1979" s="59" t="n"/>
      <c r="R1979" s="59" t="n"/>
      <c r="S1979" s="59" t="n"/>
      <c r="T1979" s="59" t="n"/>
      <c r="U1979" s="59" t="n"/>
      <c r="V1979" s="59" t="n"/>
      <c r="W1979" s="59" t="n"/>
      <c r="X1979" s="59" t="n"/>
      <c r="Y1979" s="59" t="n"/>
      <c r="Z1979" s="59" t="n"/>
      <c r="AA1979" s="59" t="n"/>
      <c r="AB1979" s="59" t="n"/>
      <c r="AC1979" s="59" t="n"/>
      <c r="AD1979" s="59" t="n"/>
      <c r="AE1979" s="59" t="n"/>
      <c r="AF1979" s="59" t="n"/>
      <c r="AG1979" s="59" t="n"/>
      <c r="AH1979" s="59" t="n"/>
      <c r="AI1979" s="59" t="n"/>
      <c r="AJ1979" s="59" t="n"/>
      <c r="AK1979" s="59" t="n"/>
      <c r="AL1979" s="59" t="n"/>
      <c r="AM1979" s="59" t="n"/>
      <c r="AN1979" s="59" t="n"/>
      <c r="AO1979" s="59" t="n"/>
      <c r="AP1979" s="59" t="n"/>
      <c r="AQ1979" s="59" t="n"/>
      <c r="AR1979" s="59" t="n"/>
      <c r="AS1979" s="59" t="n"/>
      <c r="AT1979" s="59" t="n"/>
      <c r="AU1979" s="59" t="n"/>
      <c r="AV1979" s="59" t="n"/>
      <c r="AW1979" s="59" t="n"/>
      <c r="AX1979" s="59" t="n"/>
      <c r="AY1979" s="59" t="n"/>
      <c r="AZ1979" s="59" t="n"/>
      <c r="BA1979" s="59" t="n"/>
      <c r="BB1979" s="59" t="n"/>
      <c r="BC1979" s="59" t="n"/>
      <c r="BD1979" s="59" t="n"/>
      <c r="BE1979" s="59" t="n"/>
      <c r="BF1979" s="59" t="n"/>
      <c r="BG1979" s="59" t="n"/>
      <c r="BH1979" s="59" t="n"/>
      <c r="BI1979" s="59" t="n"/>
      <c r="BJ1979" s="59" t="n"/>
      <c r="BK1979" s="59" t="n"/>
      <c r="BL1979" s="59" t="n"/>
      <c r="BM1979" s="59" t="n"/>
      <c r="BN1979" s="59" t="n"/>
      <c r="BO1979" s="59" t="n"/>
      <c r="BP1979" s="59" t="n"/>
      <c r="BQ1979" s="59" t="n"/>
      <c r="BR1979" s="59" t="n"/>
      <c r="BS1979" s="59" t="n"/>
      <c r="BT1979" s="59" t="n"/>
      <c r="BU1979" s="59" t="n"/>
      <c r="BV1979" s="59" t="n"/>
      <c r="BW1979" s="59" t="n"/>
      <c r="BX1979" s="59" t="n"/>
      <c r="BY1979" s="59" t="n"/>
      <c r="BZ1979" s="59" t="n"/>
      <c r="CA1979" s="59" t="n"/>
      <c r="CB1979" s="59" t="n"/>
      <c r="CC1979" s="59" t="n"/>
      <c r="CD1979" s="59" t="n"/>
      <c r="CE1979" s="59" t="n"/>
      <c r="CF1979" s="59" t="n"/>
      <c r="CG1979" s="59" t="n"/>
      <c r="CH1979" s="59" t="n"/>
      <c r="CI1979" s="59" t="n"/>
      <c r="CJ1979" s="59" t="n"/>
      <c r="CK1979" s="59" t="n"/>
      <c r="CL1979" s="59" t="n"/>
      <c r="CM1979" s="59" t="n"/>
      <c r="CN1979" s="59" t="n"/>
      <c r="CO1979" s="59" t="n"/>
      <c r="CP1979" s="59" t="n"/>
      <c r="CQ1979" s="59" t="n"/>
      <c r="CR1979" s="59" t="n"/>
      <c r="CS1979" s="59" t="n"/>
      <c r="CT1979" s="59" t="n"/>
      <c r="CU1979" s="59" t="n"/>
      <c r="CV1979" s="59" t="n"/>
      <c r="CW1979" s="59" t="n"/>
      <c r="CX1979" s="59" t="n"/>
      <c r="CY1979" s="59" t="n"/>
      <c r="CZ1979" s="59" t="n"/>
    </row>
    <row r="1980">
      <c r="D1980" s="107" t="n"/>
      <c r="E1980" s="107" t="n"/>
      <c r="F1980" s="107" t="n"/>
      <c r="G1980" s="107" t="n"/>
      <c r="H1980" s="107" t="n"/>
      <c r="I1980" s="107" t="n"/>
      <c r="J1980" s="107" t="n"/>
      <c r="K1980" s="107" t="n"/>
      <c r="L1980" s="107" t="n"/>
      <c r="M1980" s="107" t="n"/>
      <c r="N1980" s="107" t="n"/>
      <c r="O1980" s="107" t="n"/>
      <c r="P1980" s="107" t="n"/>
      <c r="Q1980" s="107" t="n"/>
      <c r="R1980" s="107" t="n"/>
      <c r="S1980" s="107" t="n"/>
      <c r="T1980" s="107" t="n"/>
      <c r="U1980" s="107" t="n"/>
      <c r="V1980" s="107" t="n"/>
      <c r="W1980" s="107" t="n"/>
      <c r="X1980" s="107" t="n"/>
      <c r="Y1980" s="107" t="n"/>
      <c r="Z1980" s="107" t="n"/>
      <c r="AA1980" s="107" t="n"/>
      <c r="AB1980" s="107" t="n"/>
      <c r="AC1980" s="107" t="n"/>
      <c r="AD1980" s="107" t="n"/>
      <c r="AE1980" s="107" t="n"/>
      <c r="AF1980" s="107" t="n"/>
      <c r="AG1980" s="107" t="n"/>
      <c r="AH1980" s="107" t="n"/>
      <c r="AI1980" s="107" t="n"/>
      <c r="AJ1980" s="107" t="n"/>
      <c r="AK1980" s="107" t="n"/>
      <c r="AL1980" s="107" t="n"/>
      <c r="AM1980" s="107" t="n"/>
      <c r="AN1980" s="107" t="n"/>
      <c r="AO1980" s="107" t="n"/>
      <c r="AP1980" s="107" t="n"/>
      <c r="AQ1980" s="107" t="n"/>
      <c r="AR1980" s="107" t="n"/>
      <c r="AS1980" s="107" t="n"/>
      <c r="AT1980" s="107" t="n"/>
      <c r="AU1980" s="107" t="n"/>
      <c r="AV1980" s="107" t="n"/>
      <c r="AW1980" s="107" t="n"/>
      <c r="AX1980" s="107" t="n"/>
      <c r="AY1980" s="107" t="n"/>
      <c r="AZ1980" s="107" t="n"/>
      <c r="BA1980" s="107" t="n"/>
      <c r="BB1980" s="107" t="n"/>
      <c r="BC1980" s="107" t="n"/>
      <c r="BD1980" s="107" t="n"/>
      <c r="BE1980" s="107" t="n"/>
      <c r="BF1980" s="107" t="n"/>
      <c r="BG1980" s="107" t="n"/>
      <c r="BH1980" s="107" t="n"/>
      <c r="BI1980" s="107" t="n"/>
      <c r="BJ1980" s="107" t="n"/>
      <c r="BK1980" s="107" t="n"/>
      <c r="BL1980" s="107" t="n"/>
      <c r="BM1980" s="107" t="n"/>
      <c r="BN1980" s="107" t="n"/>
      <c r="BO1980" s="107" t="n"/>
      <c r="BP1980" s="107" t="n"/>
      <c r="BQ1980" s="107" t="n"/>
      <c r="BR1980" s="107" t="n"/>
      <c r="BS1980" s="107" t="n"/>
      <c r="BT1980" s="107" t="n"/>
      <c r="BU1980" s="107" t="n"/>
      <c r="BV1980" s="107" t="n"/>
      <c r="BW1980" s="107" t="n"/>
      <c r="BX1980" s="107" t="n"/>
      <c r="BY1980" s="107" t="n"/>
      <c r="BZ1980" s="107" t="n"/>
      <c r="CA1980" s="107" t="n"/>
      <c r="CB1980" s="107" t="n"/>
      <c r="CC1980" s="107" t="n"/>
      <c r="CD1980" s="107" t="n"/>
      <c r="CE1980" s="107" t="n"/>
      <c r="CF1980" s="107" t="n"/>
      <c r="CG1980" s="107" t="n"/>
      <c r="CH1980" s="107" t="n"/>
      <c r="CI1980" s="107" t="n"/>
      <c r="CJ1980" s="107" t="n"/>
      <c r="CK1980" s="107" t="n"/>
      <c r="CL1980" s="107" t="n"/>
      <c r="CM1980" s="107" t="n"/>
      <c r="CN1980" s="107" t="n"/>
      <c r="CO1980" s="107" t="n"/>
      <c r="CP1980" s="107" t="n"/>
      <c r="CQ1980" s="107" t="n"/>
      <c r="CR1980" s="107" t="n"/>
      <c r="CS1980" s="107" t="n"/>
      <c r="CT1980" s="107" t="n"/>
      <c r="CU1980" s="107" t="n"/>
      <c r="CV1980" s="107" t="n"/>
      <c r="CW1980" s="107" t="n"/>
      <c r="CX1980" s="107" t="n"/>
      <c r="CY1980" s="107" t="n"/>
      <c r="CZ1980" s="107" t="n"/>
    </row>
    <row r="1983">
      <c r="A1983" s="2">
        <f>IF($A1976="","","   projections")</f>
        <v/>
      </c>
      <c r="B1983" s="68">
        <f>IF($A1976="",0,COUNT($E1984:$CZ1984))</f>
        <v/>
      </c>
      <c r="C1983" s="69">
        <f>IF($B1983=0,0,MAX($E1984:$CZ1984))</f>
        <v/>
      </c>
      <c r="D1983" s="58">
        <f>_xll.BDS($A1976,'Field Check'!$C$42,"headers=y","startcol=1","endcol=3","dir=h")</f>
        <v/>
      </c>
      <c r="E1983" s="59" t="n"/>
      <c r="F1983" s="59" t="n"/>
      <c r="G1983" s="59" t="n"/>
      <c r="H1983" s="59" t="n"/>
      <c r="I1983" s="59" t="n"/>
      <c r="J1983" s="59" t="n"/>
      <c r="K1983" s="59" t="n"/>
      <c r="L1983" s="59" t="n"/>
      <c r="M1983" s="59" t="n"/>
      <c r="N1983" s="59" t="n"/>
      <c r="O1983" s="59" t="n"/>
      <c r="P1983" s="59" t="n"/>
      <c r="Q1983" s="59" t="n"/>
      <c r="R1983" s="59" t="n"/>
      <c r="S1983" s="59" t="n"/>
      <c r="T1983" s="59" t="n"/>
      <c r="U1983" s="59" t="n"/>
      <c r="V1983" s="59" t="n"/>
      <c r="W1983" s="59" t="n"/>
      <c r="X1983" s="59" t="n"/>
      <c r="Y1983" s="59" t="n"/>
      <c r="Z1983" s="59" t="n"/>
      <c r="AA1983" s="59" t="n"/>
      <c r="AB1983" s="59" t="n"/>
      <c r="AC1983" s="59" t="n"/>
      <c r="AD1983" s="59" t="n"/>
      <c r="AE1983" s="59" t="n"/>
      <c r="AF1983" s="59" t="n"/>
      <c r="AG1983" s="59" t="n"/>
      <c r="AH1983" s="59" t="n"/>
      <c r="AI1983" s="59" t="n"/>
      <c r="AJ1983" s="59" t="n"/>
      <c r="AK1983" s="59" t="n"/>
      <c r="AL1983" s="59" t="n"/>
      <c r="AM1983" s="59" t="n"/>
      <c r="AN1983" s="59" t="n"/>
      <c r="AO1983" s="59" t="n"/>
      <c r="AP1983" s="59" t="n"/>
      <c r="AQ1983" s="59" t="n"/>
      <c r="AR1983" s="59" t="n"/>
      <c r="AS1983" s="59" t="n"/>
      <c r="AT1983" s="59" t="n"/>
      <c r="AU1983" s="59" t="n"/>
      <c r="AV1983" s="59" t="n"/>
      <c r="AW1983" s="59" t="n"/>
      <c r="AX1983" s="59" t="n"/>
      <c r="AY1983" s="59" t="n"/>
      <c r="AZ1983" s="59" t="n"/>
      <c r="BA1983" s="59" t="n"/>
      <c r="BB1983" s="59" t="n"/>
      <c r="BC1983" s="59" t="n"/>
      <c r="BD1983" s="59" t="n"/>
      <c r="BE1983" s="59" t="n"/>
      <c r="BF1983" s="59" t="n"/>
      <c r="BG1983" s="59" t="n"/>
      <c r="BH1983" s="59" t="n"/>
      <c r="BI1983" s="59" t="n"/>
      <c r="BJ1983" s="59" t="n"/>
      <c r="BK1983" s="59" t="n"/>
      <c r="BL1983" s="59" t="n"/>
      <c r="BM1983" s="59" t="n"/>
      <c r="BN1983" s="59" t="n"/>
      <c r="BO1983" s="59" t="n"/>
      <c r="BP1983" s="59" t="n"/>
      <c r="BQ1983" s="59" t="n"/>
      <c r="BR1983" s="59" t="n"/>
      <c r="BS1983" s="59" t="n"/>
      <c r="BT1983" s="59" t="n"/>
      <c r="BU1983" s="59" t="n"/>
      <c r="BV1983" s="59" t="n"/>
      <c r="BW1983" s="59" t="n"/>
      <c r="BX1983" s="59" t="n"/>
      <c r="BY1983" s="59" t="n"/>
      <c r="BZ1983" s="59" t="n"/>
      <c r="CA1983" s="59" t="n"/>
      <c r="CB1983" s="59" t="n"/>
      <c r="CC1983" s="59" t="n"/>
      <c r="CD1983" s="59" t="n"/>
      <c r="CE1983" s="59" t="n"/>
      <c r="CF1983" s="59" t="n"/>
      <c r="CG1983" s="59" t="n"/>
      <c r="CH1983" s="59" t="n"/>
      <c r="CI1983" s="59" t="n"/>
      <c r="CJ1983" s="59" t="n"/>
      <c r="CK1983" s="59" t="n"/>
      <c r="CL1983" s="59" t="n"/>
      <c r="CM1983" s="59" t="n"/>
      <c r="CN1983" s="59" t="n"/>
      <c r="CO1983" s="59" t="n"/>
      <c r="CP1983" s="59" t="n"/>
      <c r="CQ1983" s="59" t="n"/>
      <c r="CR1983" s="59" t="n"/>
      <c r="CS1983" s="59" t="n"/>
      <c r="CT1983" s="59" t="n"/>
      <c r="CU1983" s="59" t="n"/>
      <c r="CV1983" s="59" t="n"/>
      <c r="CW1983" s="59" t="n"/>
      <c r="CX1983" s="59" t="n"/>
      <c r="CY1983" s="59" t="n"/>
      <c r="CZ1983" s="59" t="n"/>
    </row>
    <row r="1984">
      <c r="D1984" s="59" t="n"/>
      <c r="E1984" s="59" t="n"/>
      <c r="F1984" s="59" t="n"/>
      <c r="G1984" s="59" t="n"/>
      <c r="H1984" s="59" t="n"/>
      <c r="I1984" s="59" t="n"/>
      <c r="J1984" s="59" t="n"/>
      <c r="K1984" s="59" t="n"/>
      <c r="L1984" s="59" t="n"/>
      <c r="M1984" s="59" t="n"/>
      <c r="N1984" s="59" t="n"/>
      <c r="O1984" s="59" t="n"/>
      <c r="P1984" s="59" t="n"/>
      <c r="Q1984" s="59" t="n"/>
      <c r="R1984" s="59" t="n"/>
      <c r="S1984" s="59" t="n"/>
      <c r="T1984" s="59" t="n"/>
      <c r="U1984" s="59" t="n"/>
      <c r="V1984" s="59" t="n"/>
      <c r="W1984" s="59" t="n"/>
      <c r="X1984" s="59" t="n"/>
      <c r="Y1984" s="59" t="n"/>
      <c r="Z1984" s="59" t="n"/>
      <c r="AA1984" s="59" t="n"/>
      <c r="AB1984" s="59" t="n"/>
      <c r="AC1984" s="59" t="n"/>
      <c r="AD1984" s="59" t="n"/>
      <c r="AE1984" s="59" t="n"/>
      <c r="AF1984" s="59" t="n"/>
      <c r="AG1984" s="59" t="n"/>
      <c r="AH1984" s="59" t="n"/>
      <c r="AI1984" s="59" t="n"/>
      <c r="AJ1984" s="59" t="n"/>
      <c r="AK1984" s="59" t="n"/>
      <c r="AL1984" s="59" t="n"/>
      <c r="AM1984" s="59" t="n"/>
      <c r="AN1984" s="59" t="n"/>
      <c r="AO1984" s="59" t="n"/>
      <c r="AP1984" s="59" t="n"/>
      <c r="AQ1984" s="59" t="n"/>
      <c r="AR1984" s="59" t="n"/>
      <c r="AS1984" s="59" t="n"/>
      <c r="AT1984" s="59" t="n"/>
      <c r="AU1984" s="59" t="n"/>
      <c r="AV1984" s="59" t="n"/>
      <c r="AW1984" s="59" t="n"/>
      <c r="AX1984" s="59" t="n"/>
      <c r="AY1984" s="59" t="n"/>
      <c r="AZ1984" s="59" t="n"/>
      <c r="BA1984" s="59" t="n"/>
      <c r="BB1984" s="59" t="n"/>
      <c r="BC1984" s="59" t="n"/>
      <c r="BD1984" s="59" t="n"/>
      <c r="BE1984" s="59" t="n"/>
      <c r="BF1984" s="59" t="n"/>
      <c r="BG1984" s="59" t="n"/>
      <c r="BH1984" s="59" t="n"/>
      <c r="BI1984" s="59" t="n"/>
      <c r="BJ1984" s="59" t="n"/>
      <c r="BK1984" s="59" t="n"/>
      <c r="BL1984" s="59" t="n"/>
      <c r="BM1984" s="59" t="n"/>
      <c r="BN1984" s="59" t="n"/>
      <c r="BO1984" s="59" t="n"/>
      <c r="BP1984" s="59" t="n"/>
      <c r="BQ1984" s="59" t="n"/>
      <c r="BR1984" s="59" t="n"/>
      <c r="BS1984" s="59" t="n"/>
      <c r="BT1984" s="59" t="n"/>
      <c r="BU1984" s="59" t="n"/>
      <c r="BV1984" s="59" t="n"/>
      <c r="BW1984" s="59" t="n"/>
      <c r="BX1984" s="59" t="n"/>
      <c r="BY1984" s="59" t="n"/>
      <c r="BZ1984" s="59" t="n"/>
      <c r="CA1984" s="59" t="n"/>
      <c r="CB1984" s="59" t="n"/>
      <c r="CC1984" s="59" t="n"/>
      <c r="CD1984" s="59" t="n"/>
      <c r="CE1984" s="59" t="n"/>
      <c r="CF1984" s="59" t="n"/>
      <c r="CG1984" s="59" t="n"/>
      <c r="CH1984" s="59" t="n"/>
      <c r="CI1984" s="59" t="n"/>
      <c r="CJ1984" s="59" t="n"/>
      <c r="CK1984" s="59" t="n"/>
      <c r="CL1984" s="59" t="n"/>
      <c r="CM1984" s="59" t="n"/>
      <c r="CN1984" s="59" t="n"/>
      <c r="CO1984" s="59" t="n"/>
      <c r="CP1984" s="59" t="n"/>
      <c r="CQ1984" s="59" t="n"/>
      <c r="CR1984" s="59" t="n"/>
      <c r="CS1984" s="59" t="n"/>
      <c r="CT1984" s="59" t="n"/>
      <c r="CU1984" s="59" t="n"/>
      <c r="CV1984" s="59" t="n"/>
      <c r="CW1984" s="59" t="n"/>
      <c r="CX1984" s="59" t="n"/>
      <c r="CY1984" s="59" t="n"/>
      <c r="CZ1984" s="59" t="n"/>
    </row>
    <row r="1985">
      <c r="D1985" s="107" t="n"/>
      <c r="E1985" s="107" t="n"/>
      <c r="F1985" s="107" t="n"/>
      <c r="G1985" s="107" t="n"/>
      <c r="H1985" s="107" t="n"/>
      <c r="I1985" s="107" t="n"/>
      <c r="J1985" s="107" t="n"/>
      <c r="K1985" s="107" t="n"/>
      <c r="L1985" s="107" t="n"/>
      <c r="M1985" s="107" t="n"/>
      <c r="N1985" s="107" t="n"/>
      <c r="O1985" s="107" t="n"/>
      <c r="P1985" s="107" t="n"/>
      <c r="Q1985" s="107" t="n"/>
      <c r="R1985" s="107" t="n"/>
      <c r="S1985" s="107" t="n"/>
      <c r="T1985" s="107" t="n"/>
      <c r="U1985" s="107" t="n"/>
      <c r="V1985" s="107" t="n"/>
      <c r="W1985" s="107" t="n"/>
      <c r="X1985" s="107" t="n"/>
      <c r="Y1985" s="107" t="n"/>
      <c r="Z1985" s="107" t="n"/>
      <c r="AA1985" s="107" t="n"/>
      <c r="AB1985" s="107" t="n"/>
      <c r="AC1985" s="107" t="n"/>
      <c r="AD1985" s="107" t="n"/>
      <c r="AE1985" s="107" t="n"/>
      <c r="AF1985" s="107" t="n"/>
      <c r="AG1985" s="107" t="n"/>
      <c r="AH1985" s="107" t="n"/>
      <c r="AI1985" s="107" t="n"/>
      <c r="AJ1985" s="107" t="n"/>
      <c r="AK1985" s="107" t="n"/>
      <c r="AL1985" s="107" t="n"/>
      <c r="AM1985" s="107" t="n"/>
      <c r="AN1985" s="107" t="n"/>
      <c r="AO1985" s="107" t="n"/>
      <c r="AP1985" s="107" t="n"/>
      <c r="AQ1985" s="107" t="n"/>
      <c r="AR1985" s="107" t="n"/>
      <c r="AS1985" s="107" t="n"/>
      <c r="AT1985" s="107" t="n"/>
      <c r="AU1985" s="107" t="n"/>
      <c r="AV1985" s="107" t="n"/>
      <c r="AW1985" s="107" t="n"/>
      <c r="AX1985" s="107" t="n"/>
      <c r="AY1985" s="107" t="n"/>
      <c r="AZ1985" s="107" t="n"/>
      <c r="BA1985" s="107" t="n"/>
      <c r="BB1985" s="107" t="n"/>
      <c r="BC1985" s="107" t="n"/>
      <c r="BD1985" s="107" t="n"/>
      <c r="BE1985" s="107" t="n"/>
      <c r="BF1985" s="107" t="n"/>
      <c r="BG1985" s="107" t="n"/>
      <c r="BH1985" s="107" t="n"/>
      <c r="BI1985" s="107" t="n"/>
      <c r="BJ1985" s="107" t="n"/>
      <c r="BK1985" s="107" t="n"/>
      <c r="BL1985" s="107" t="n"/>
      <c r="BM1985" s="107" t="n"/>
      <c r="BN1985" s="107" t="n"/>
      <c r="BO1985" s="107" t="n"/>
      <c r="BP1985" s="107" t="n"/>
      <c r="BQ1985" s="107" t="n"/>
      <c r="BR1985" s="107" t="n"/>
      <c r="BS1985" s="107" t="n"/>
      <c r="BT1985" s="107" t="n"/>
      <c r="BU1985" s="107" t="n"/>
      <c r="BV1985" s="107" t="n"/>
      <c r="BW1985" s="107" t="n"/>
      <c r="BX1985" s="107" t="n"/>
      <c r="BY1985" s="107" t="n"/>
      <c r="BZ1985" s="107" t="n"/>
      <c r="CA1985" s="107" t="n"/>
      <c r="CB1985" s="107" t="n"/>
      <c r="CC1985" s="107" t="n"/>
      <c r="CD1985" s="107" t="n"/>
      <c r="CE1985" s="107" t="n"/>
      <c r="CF1985" s="107" t="n"/>
      <c r="CG1985" s="107" t="n"/>
      <c r="CH1985" s="107" t="n"/>
      <c r="CI1985" s="107" t="n"/>
      <c r="CJ1985" s="107" t="n"/>
      <c r="CK1985" s="107" t="n"/>
      <c r="CL1985" s="107" t="n"/>
      <c r="CM1985" s="107" t="n"/>
      <c r="CN1985" s="107" t="n"/>
      <c r="CO1985" s="107" t="n"/>
      <c r="CP1985" s="107" t="n"/>
      <c r="CQ1985" s="107" t="n"/>
      <c r="CR1985" s="107" t="n"/>
      <c r="CS1985" s="107" t="n"/>
      <c r="CT1985" s="107" t="n"/>
      <c r="CU1985" s="107" t="n"/>
      <c r="CV1985" s="107" t="n"/>
      <c r="CW1985" s="107" t="n"/>
      <c r="CX1985" s="107" t="n"/>
      <c r="CY1985" s="107" t="n"/>
      <c r="CZ1985" s="107" t="n"/>
    </row>
    <row r="1987">
      <c r="A1987" s="126">
        <f>IF('AS51'!$C$186="","",'AS51'!$C$186)</f>
        <v/>
      </c>
      <c r="B1987" s="68">
        <f>IF($A1987="",0,COUNT($E1988:$CZ1988))</f>
        <v/>
      </c>
      <c r="C1987" s="69">
        <f>IF($B1987=0,0,MAX($E1988:$CZ1988))</f>
        <v/>
      </c>
      <c r="D1987" s="58">
        <f>_xll.BDS($A1987,'Field Check'!$C$44,"headers=y","startcol=1","endcol=7","dir=h","DVD_START_DT",'Field Check'!$C$59,"DVD_END_DT",'Field Check'!$D$59)</f>
        <v/>
      </c>
      <c r="E1987" s="59" t="n"/>
      <c r="F1987" s="59" t="n"/>
      <c r="G1987" s="59" t="n"/>
      <c r="H1987" s="59" t="n"/>
      <c r="I1987" s="59" t="n"/>
      <c r="J1987" s="59" t="n"/>
      <c r="K1987" s="59" t="n"/>
      <c r="L1987" s="59" t="n"/>
      <c r="M1987" s="59" t="n"/>
      <c r="N1987" s="59" t="n"/>
      <c r="O1987" s="59" t="n"/>
      <c r="P1987" s="59" t="n"/>
      <c r="Q1987" s="59" t="n"/>
      <c r="R1987" s="59" t="n"/>
      <c r="S1987" s="59" t="n"/>
      <c r="T1987" s="59" t="n"/>
      <c r="U1987" s="59" t="n"/>
      <c r="V1987" s="59" t="n"/>
      <c r="W1987" s="59" t="n"/>
      <c r="X1987" s="59" t="n"/>
      <c r="Y1987" s="59" t="n"/>
      <c r="Z1987" s="59" t="n"/>
      <c r="AA1987" s="59" t="n"/>
      <c r="AB1987" s="59" t="n"/>
      <c r="AC1987" s="59" t="n"/>
      <c r="AD1987" s="59" t="n"/>
      <c r="AE1987" s="59" t="n"/>
      <c r="AF1987" s="59" t="n"/>
      <c r="AG1987" s="59" t="n"/>
      <c r="AH1987" s="59" t="n"/>
      <c r="AI1987" s="59" t="n"/>
      <c r="AJ1987" s="59" t="n"/>
      <c r="AK1987" s="59" t="n"/>
      <c r="AL1987" s="59" t="n"/>
      <c r="AM1987" s="59" t="n"/>
      <c r="AN1987" s="59" t="n"/>
      <c r="AO1987" s="59" t="n"/>
      <c r="AP1987" s="59" t="n"/>
      <c r="AQ1987" s="59" t="n"/>
      <c r="AR1987" s="59" t="n"/>
      <c r="AS1987" s="59" t="n"/>
      <c r="AT1987" s="59" t="n"/>
      <c r="AU1987" s="59" t="n"/>
      <c r="AV1987" s="59" t="n"/>
      <c r="AW1987" s="59" t="n"/>
      <c r="AX1987" s="59" t="n"/>
      <c r="AY1987" s="59" t="n"/>
      <c r="AZ1987" s="59" t="n"/>
      <c r="BA1987" s="59" t="n"/>
      <c r="BB1987" s="59" t="n"/>
      <c r="BC1987" s="59" t="n"/>
      <c r="BD1987" s="59" t="n"/>
      <c r="BE1987" s="59" t="n"/>
      <c r="BF1987" s="59" t="n"/>
      <c r="BG1987" s="59" t="n"/>
      <c r="BH1987" s="59" t="n"/>
      <c r="BI1987" s="59" t="n"/>
      <c r="BJ1987" s="59" t="n"/>
      <c r="BK1987" s="59" t="n"/>
      <c r="BL1987" s="59" t="n"/>
      <c r="BM1987" s="59" t="n"/>
      <c r="BN1987" s="59" t="n"/>
      <c r="BO1987" s="59" t="n"/>
      <c r="BP1987" s="59" t="n"/>
      <c r="BQ1987" s="59" t="n"/>
      <c r="BR1987" s="59" t="n"/>
      <c r="BS1987" s="59" t="n"/>
      <c r="BT1987" s="59" t="n"/>
      <c r="BU1987" s="59" t="n"/>
      <c r="BV1987" s="59" t="n"/>
      <c r="BW1987" s="59" t="n"/>
      <c r="BX1987" s="59" t="n"/>
      <c r="BY1987" s="59" t="n"/>
      <c r="BZ1987" s="59" t="n"/>
      <c r="CA1987" s="59" t="n"/>
      <c r="CB1987" s="59" t="n"/>
      <c r="CC1987" s="59" t="n"/>
      <c r="CD1987" s="59" t="n"/>
      <c r="CE1987" s="59" t="n"/>
      <c r="CF1987" s="59" t="n"/>
      <c r="CG1987" s="59" t="n"/>
      <c r="CH1987" s="59" t="n"/>
      <c r="CI1987" s="59" t="n"/>
      <c r="CJ1987" s="59" t="n"/>
      <c r="CK1987" s="59" t="n"/>
      <c r="CL1987" s="59" t="n"/>
      <c r="CM1987" s="59" t="n"/>
      <c r="CN1987" s="59" t="n"/>
      <c r="CO1987" s="59" t="n"/>
      <c r="CP1987" s="59" t="n"/>
      <c r="CQ1987" s="59" t="n"/>
      <c r="CR1987" s="59" t="n"/>
      <c r="CS1987" s="59" t="n"/>
      <c r="CT1987" s="59" t="n"/>
      <c r="CU1987" s="59" t="n"/>
      <c r="CV1987" s="59" t="n"/>
      <c r="CW1987" s="59" t="n"/>
      <c r="CX1987" s="59" t="n"/>
      <c r="CY1987" s="59" t="n"/>
      <c r="CZ1987" s="59" t="n"/>
    </row>
    <row r="1988">
      <c r="D1988" s="59" t="n"/>
      <c r="E1988" s="59" t="n"/>
      <c r="F1988" s="59" t="n"/>
      <c r="G1988" s="59" t="n"/>
      <c r="H1988" s="59" t="n"/>
      <c r="I1988" s="59" t="n"/>
      <c r="J1988" s="59" t="n"/>
      <c r="K1988" s="59" t="n"/>
      <c r="L1988" s="59" t="n"/>
      <c r="M1988" s="59" t="n"/>
      <c r="N1988" s="59" t="n"/>
      <c r="O1988" s="59" t="n"/>
      <c r="P1988" s="59" t="n"/>
      <c r="Q1988" s="59" t="n"/>
      <c r="R1988" s="59" t="n"/>
      <c r="S1988" s="59" t="n"/>
      <c r="T1988" s="59" t="n"/>
      <c r="U1988" s="59" t="n"/>
      <c r="V1988" s="59" t="n"/>
      <c r="W1988" s="59" t="n"/>
      <c r="X1988" s="59" t="n"/>
      <c r="Y1988" s="59" t="n"/>
      <c r="Z1988" s="59" t="n"/>
      <c r="AA1988" s="59" t="n"/>
      <c r="AB1988" s="59" t="n"/>
      <c r="AC1988" s="59" t="n"/>
      <c r="AD1988" s="59" t="n"/>
      <c r="AE1988" s="59" t="n"/>
      <c r="AF1988" s="59" t="n"/>
      <c r="AG1988" s="59" t="n"/>
      <c r="AH1988" s="59" t="n"/>
      <c r="AI1988" s="59" t="n"/>
      <c r="AJ1988" s="59" t="n"/>
      <c r="AK1988" s="59" t="n"/>
      <c r="AL1988" s="59" t="n"/>
      <c r="AM1988" s="59" t="n"/>
      <c r="AN1988" s="59" t="n"/>
      <c r="AO1988" s="59" t="n"/>
      <c r="AP1988" s="59" t="n"/>
      <c r="AQ1988" s="59" t="n"/>
      <c r="AR1988" s="59" t="n"/>
      <c r="AS1988" s="59" t="n"/>
      <c r="AT1988" s="59" t="n"/>
      <c r="AU1988" s="59" t="n"/>
      <c r="AV1988" s="59" t="n"/>
      <c r="AW1988" s="59" t="n"/>
      <c r="AX1988" s="59" t="n"/>
      <c r="AY1988" s="59" t="n"/>
      <c r="AZ1988" s="59" t="n"/>
      <c r="BA1988" s="59" t="n"/>
      <c r="BB1988" s="59" t="n"/>
      <c r="BC1988" s="59" t="n"/>
      <c r="BD1988" s="59" t="n"/>
      <c r="BE1988" s="59" t="n"/>
      <c r="BF1988" s="59" t="n"/>
      <c r="BG1988" s="59" t="n"/>
      <c r="BH1988" s="59" t="n"/>
      <c r="BI1988" s="59" t="n"/>
      <c r="BJ1988" s="59" t="n"/>
      <c r="BK1988" s="59" t="n"/>
      <c r="BL1988" s="59" t="n"/>
      <c r="BM1988" s="59" t="n"/>
      <c r="BN1988" s="59" t="n"/>
      <c r="BO1988" s="59" t="n"/>
      <c r="BP1988" s="59" t="n"/>
      <c r="BQ1988" s="59" t="n"/>
      <c r="BR1988" s="59" t="n"/>
      <c r="BS1988" s="59" t="n"/>
      <c r="BT1988" s="59" t="n"/>
      <c r="BU1988" s="59" t="n"/>
      <c r="BV1988" s="59" t="n"/>
      <c r="BW1988" s="59" t="n"/>
      <c r="BX1988" s="59" t="n"/>
      <c r="BY1988" s="59" t="n"/>
      <c r="BZ1988" s="59" t="n"/>
      <c r="CA1988" s="59" t="n"/>
      <c r="CB1988" s="59" t="n"/>
      <c r="CC1988" s="59" t="n"/>
      <c r="CD1988" s="59" t="n"/>
      <c r="CE1988" s="59" t="n"/>
      <c r="CF1988" s="59" t="n"/>
      <c r="CG1988" s="59" t="n"/>
      <c r="CH1988" s="59" t="n"/>
      <c r="CI1988" s="59" t="n"/>
      <c r="CJ1988" s="59" t="n"/>
      <c r="CK1988" s="59" t="n"/>
      <c r="CL1988" s="59" t="n"/>
      <c r="CM1988" s="59" t="n"/>
      <c r="CN1988" s="59" t="n"/>
      <c r="CO1988" s="59" t="n"/>
      <c r="CP1988" s="59" t="n"/>
      <c r="CQ1988" s="59" t="n"/>
      <c r="CR1988" s="59" t="n"/>
      <c r="CS1988" s="59" t="n"/>
      <c r="CT1988" s="59" t="n"/>
      <c r="CU1988" s="59" t="n"/>
      <c r="CV1988" s="59" t="n"/>
      <c r="CW1988" s="59" t="n"/>
      <c r="CX1988" s="59" t="n"/>
      <c r="CY1988" s="59" t="n"/>
      <c r="CZ1988" s="59" t="n"/>
    </row>
    <row r="1989">
      <c r="D1989" s="59" t="n"/>
      <c r="E1989" s="59" t="n"/>
      <c r="F1989" s="59" t="n"/>
      <c r="G1989" s="59" t="n"/>
      <c r="H1989" s="59" t="n"/>
      <c r="I1989" s="59" t="n"/>
      <c r="J1989" s="59" t="n"/>
      <c r="K1989" s="59" t="n"/>
      <c r="L1989" s="59" t="n"/>
      <c r="M1989" s="59" t="n"/>
      <c r="N1989" s="59" t="n"/>
      <c r="O1989" s="59" t="n"/>
      <c r="P1989" s="59" t="n"/>
      <c r="Q1989" s="59" t="n"/>
      <c r="R1989" s="59" t="n"/>
      <c r="S1989" s="59" t="n"/>
      <c r="T1989" s="59" t="n"/>
      <c r="U1989" s="59" t="n"/>
      <c r="V1989" s="59" t="n"/>
      <c r="W1989" s="59" t="n"/>
      <c r="X1989" s="59" t="n"/>
      <c r="Y1989" s="59" t="n"/>
      <c r="Z1989" s="59" t="n"/>
      <c r="AA1989" s="59" t="n"/>
      <c r="AB1989" s="59" t="n"/>
      <c r="AC1989" s="59" t="n"/>
      <c r="AD1989" s="59" t="n"/>
      <c r="AE1989" s="59" t="n"/>
      <c r="AF1989" s="59" t="n"/>
      <c r="AG1989" s="59" t="n"/>
      <c r="AH1989" s="59" t="n"/>
      <c r="AI1989" s="59" t="n"/>
      <c r="AJ1989" s="59" t="n"/>
      <c r="AK1989" s="59" t="n"/>
      <c r="AL1989" s="59" t="n"/>
      <c r="AM1989" s="59" t="n"/>
      <c r="AN1989" s="59" t="n"/>
      <c r="AO1989" s="59" t="n"/>
      <c r="AP1989" s="59" t="n"/>
      <c r="AQ1989" s="59" t="n"/>
      <c r="AR1989" s="59" t="n"/>
      <c r="AS1989" s="59" t="n"/>
      <c r="AT1989" s="59" t="n"/>
      <c r="AU1989" s="59" t="n"/>
      <c r="AV1989" s="59" t="n"/>
      <c r="AW1989" s="59" t="n"/>
      <c r="AX1989" s="59" t="n"/>
      <c r="AY1989" s="59" t="n"/>
      <c r="AZ1989" s="59" t="n"/>
      <c r="BA1989" s="59" t="n"/>
      <c r="BB1989" s="59" t="n"/>
      <c r="BC1989" s="59" t="n"/>
      <c r="BD1989" s="59" t="n"/>
      <c r="BE1989" s="59" t="n"/>
      <c r="BF1989" s="59" t="n"/>
      <c r="BG1989" s="59" t="n"/>
      <c r="BH1989" s="59" t="n"/>
      <c r="BI1989" s="59" t="n"/>
      <c r="BJ1989" s="59" t="n"/>
      <c r="BK1989" s="59" t="n"/>
      <c r="BL1989" s="59" t="n"/>
      <c r="BM1989" s="59" t="n"/>
      <c r="BN1989" s="59" t="n"/>
      <c r="BO1989" s="59" t="n"/>
      <c r="BP1989" s="59" t="n"/>
      <c r="BQ1989" s="59" t="n"/>
      <c r="BR1989" s="59" t="n"/>
      <c r="BS1989" s="59" t="n"/>
      <c r="BT1989" s="59" t="n"/>
      <c r="BU1989" s="59" t="n"/>
      <c r="BV1989" s="59" t="n"/>
      <c r="BW1989" s="59" t="n"/>
      <c r="BX1989" s="59" t="n"/>
      <c r="BY1989" s="59" t="n"/>
      <c r="BZ1989" s="59" t="n"/>
      <c r="CA1989" s="59" t="n"/>
      <c r="CB1989" s="59" t="n"/>
      <c r="CC1989" s="59" t="n"/>
      <c r="CD1989" s="59" t="n"/>
      <c r="CE1989" s="59" t="n"/>
      <c r="CF1989" s="59" t="n"/>
      <c r="CG1989" s="59" t="n"/>
      <c r="CH1989" s="59" t="n"/>
      <c r="CI1989" s="59" t="n"/>
      <c r="CJ1989" s="59" t="n"/>
      <c r="CK1989" s="59" t="n"/>
      <c r="CL1989" s="59" t="n"/>
      <c r="CM1989" s="59" t="n"/>
      <c r="CN1989" s="59" t="n"/>
      <c r="CO1989" s="59" t="n"/>
      <c r="CP1989" s="59" t="n"/>
      <c r="CQ1989" s="59" t="n"/>
      <c r="CR1989" s="59" t="n"/>
      <c r="CS1989" s="59" t="n"/>
      <c r="CT1989" s="59" t="n"/>
      <c r="CU1989" s="59" t="n"/>
      <c r="CV1989" s="59" t="n"/>
      <c r="CW1989" s="59" t="n"/>
      <c r="CX1989" s="59" t="n"/>
      <c r="CY1989" s="59" t="n"/>
      <c r="CZ1989" s="59" t="n"/>
    </row>
    <row r="1990">
      <c r="D1990" s="59" t="n"/>
      <c r="E1990" s="59" t="n"/>
      <c r="F1990" s="59" t="n"/>
      <c r="G1990" s="59" t="n"/>
      <c r="H1990" s="59" t="n"/>
      <c r="I1990" s="59" t="n"/>
      <c r="J1990" s="59" t="n"/>
      <c r="K1990" s="59" t="n"/>
      <c r="L1990" s="59" t="n"/>
      <c r="M1990" s="59" t="n"/>
      <c r="N1990" s="59" t="n"/>
      <c r="O1990" s="59" t="n"/>
      <c r="P1990" s="59" t="n"/>
      <c r="Q1990" s="59" t="n"/>
      <c r="R1990" s="59" t="n"/>
      <c r="S1990" s="59" t="n"/>
      <c r="T1990" s="59" t="n"/>
      <c r="U1990" s="59" t="n"/>
      <c r="V1990" s="59" t="n"/>
      <c r="W1990" s="59" t="n"/>
      <c r="X1990" s="59" t="n"/>
      <c r="Y1990" s="59" t="n"/>
      <c r="Z1990" s="59" t="n"/>
      <c r="AA1990" s="59" t="n"/>
      <c r="AB1990" s="59" t="n"/>
      <c r="AC1990" s="59" t="n"/>
      <c r="AD1990" s="59" t="n"/>
      <c r="AE1990" s="59" t="n"/>
      <c r="AF1990" s="59" t="n"/>
      <c r="AG1990" s="59" t="n"/>
      <c r="AH1990" s="59" t="n"/>
      <c r="AI1990" s="59" t="n"/>
      <c r="AJ1990" s="59" t="n"/>
      <c r="AK1990" s="59" t="n"/>
      <c r="AL1990" s="59" t="n"/>
      <c r="AM1990" s="59" t="n"/>
      <c r="AN1990" s="59" t="n"/>
      <c r="AO1990" s="59" t="n"/>
      <c r="AP1990" s="59" t="n"/>
      <c r="AQ1990" s="59" t="n"/>
      <c r="AR1990" s="59" t="n"/>
      <c r="AS1990" s="59" t="n"/>
      <c r="AT1990" s="59" t="n"/>
      <c r="AU1990" s="59" t="n"/>
      <c r="AV1990" s="59" t="n"/>
      <c r="AW1990" s="59" t="n"/>
      <c r="AX1990" s="59" t="n"/>
      <c r="AY1990" s="59" t="n"/>
      <c r="AZ1990" s="59" t="n"/>
      <c r="BA1990" s="59" t="n"/>
      <c r="BB1990" s="59" t="n"/>
      <c r="BC1990" s="59" t="n"/>
      <c r="BD1990" s="59" t="n"/>
      <c r="BE1990" s="59" t="n"/>
      <c r="BF1990" s="59" t="n"/>
      <c r="BG1990" s="59" t="n"/>
      <c r="BH1990" s="59" t="n"/>
      <c r="BI1990" s="59" t="n"/>
      <c r="BJ1990" s="59" t="n"/>
      <c r="BK1990" s="59" t="n"/>
      <c r="BL1990" s="59" t="n"/>
      <c r="BM1990" s="59" t="n"/>
      <c r="BN1990" s="59" t="n"/>
      <c r="BO1990" s="59" t="n"/>
      <c r="BP1990" s="59" t="n"/>
      <c r="BQ1990" s="59" t="n"/>
      <c r="BR1990" s="59" t="n"/>
      <c r="BS1990" s="59" t="n"/>
      <c r="BT1990" s="59" t="n"/>
      <c r="BU1990" s="59" t="n"/>
      <c r="BV1990" s="59" t="n"/>
      <c r="BW1990" s="59" t="n"/>
      <c r="BX1990" s="59" t="n"/>
      <c r="BY1990" s="59" t="n"/>
      <c r="BZ1990" s="59" t="n"/>
      <c r="CA1990" s="59" t="n"/>
      <c r="CB1990" s="59" t="n"/>
      <c r="CC1990" s="59" t="n"/>
      <c r="CD1990" s="59" t="n"/>
      <c r="CE1990" s="59" t="n"/>
      <c r="CF1990" s="59" t="n"/>
      <c r="CG1990" s="59" t="n"/>
      <c r="CH1990" s="59" t="n"/>
      <c r="CI1990" s="59" t="n"/>
      <c r="CJ1990" s="59" t="n"/>
      <c r="CK1990" s="59" t="n"/>
      <c r="CL1990" s="59" t="n"/>
      <c r="CM1990" s="59" t="n"/>
      <c r="CN1990" s="59" t="n"/>
      <c r="CO1990" s="59" t="n"/>
      <c r="CP1990" s="59" t="n"/>
      <c r="CQ1990" s="59" t="n"/>
      <c r="CR1990" s="59" t="n"/>
      <c r="CS1990" s="59" t="n"/>
      <c r="CT1990" s="59" t="n"/>
      <c r="CU1990" s="59" t="n"/>
      <c r="CV1990" s="59" t="n"/>
      <c r="CW1990" s="59" t="n"/>
      <c r="CX1990" s="59" t="n"/>
      <c r="CY1990" s="59" t="n"/>
      <c r="CZ1990" s="59" t="n"/>
    </row>
    <row r="1991">
      <c r="D1991" s="107" t="n"/>
      <c r="E1991" s="107" t="n"/>
      <c r="F1991" s="107" t="n"/>
      <c r="G1991" s="107" t="n"/>
      <c r="H1991" s="107" t="n"/>
      <c r="I1991" s="107" t="n"/>
      <c r="J1991" s="107" t="n"/>
      <c r="K1991" s="107" t="n"/>
      <c r="L1991" s="107" t="n"/>
      <c r="M1991" s="107" t="n"/>
      <c r="N1991" s="107" t="n"/>
      <c r="O1991" s="107" t="n"/>
      <c r="P1991" s="107" t="n"/>
      <c r="Q1991" s="107" t="n"/>
      <c r="R1991" s="107" t="n"/>
      <c r="S1991" s="107" t="n"/>
      <c r="T1991" s="107" t="n"/>
      <c r="U1991" s="107" t="n"/>
      <c r="V1991" s="107" t="n"/>
      <c r="W1991" s="107" t="n"/>
      <c r="X1991" s="107" t="n"/>
      <c r="Y1991" s="107" t="n"/>
      <c r="Z1991" s="107" t="n"/>
      <c r="AA1991" s="107" t="n"/>
      <c r="AB1991" s="107" t="n"/>
      <c r="AC1991" s="107" t="n"/>
      <c r="AD1991" s="107" t="n"/>
      <c r="AE1991" s="107" t="n"/>
      <c r="AF1991" s="107" t="n"/>
      <c r="AG1991" s="107" t="n"/>
      <c r="AH1991" s="107" t="n"/>
      <c r="AI1991" s="107" t="n"/>
      <c r="AJ1991" s="107" t="n"/>
      <c r="AK1991" s="107" t="n"/>
      <c r="AL1991" s="107" t="n"/>
      <c r="AM1991" s="107" t="n"/>
      <c r="AN1991" s="107" t="n"/>
      <c r="AO1991" s="107" t="n"/>
      <c r="AP1991" s="107" t="n"/>
      <c r="AQ1991" s="107" t="n"/>
      <c r="AR1991" s="107" t="n"/>
      <c r="AS1991" s="107" t="n"/>
      <c r="AT1991" s="107" t="n"/>
      <c r="AU1991" s="107" t="n"/>
      <c r="AV1991" s="107" t="n"/>
      <c r="AW1991" s="107" t="n"/>
      <c r="AX1991" s="107" t="n"/>
      <c r="AY1991" s="107" t="n"/>
      <c r="AZ1991" s="107" t="n"/>
      <c r="BA1991" s="107" t="n"/>
      <c r="BB1991" s="107" t="n"/>
      <c r="BC1991" s="107" t="n"/>
      <c r="BD1991" s="107" t="n"/>
      <c r="BE1991" s="107" t="n"/>
      <c r="BF1991" s="107" t="n"/>
      <c r="BG1991" s="107" t="n"/>
      <c r="BH1991" s="107" t="n"/>
      <c r="BI1991" s="107" t="n"/>
      <c r="BJ1991" s="107" t="n"/>
      <c r="BK1991" s="107" t="n"/>
      <c r="BL1991" s="107" t="n"/>
      <c r="BM1991" s="107" t="n"/>
      <c r="BN1991" s="107" t="n"/>
      <c r="BO1991" s="107" t="n"/>
      <c r="BP1991" s="107" t="n"/>
      <c r="BQ1991" s="107" t="n"/>
      <c r="BR1991" s="107" t="n"/>
      <c r="BS1991" s="107" t="n"/>
      <c r="BT1991" s="107" t="n"/>
      <c r="BU1991" s="107" t="n"/>
      <c r="BV1991" s="107" t="n"/>
      <c r="BW1991" s="107" t="n"/>
      <c r="BX1991" s="107" t="n"/>
      <c r="BY1991" s="107" t="n"/>
      <c r="BZ1991" s="107" t="n"/>
      <c r="CA1991" s="107" t="n"/>
      <c r="CB1991" s="107" t="n"/>
      <c r="CC1991" s="107" t="n"/>
      <c r="CD1991" s="107" t="n"/>
      <c r="CE1991" s="107" t="n"/>
      <c r="CF1991" s="107" t="n"/>
      <c r="CG1991" s="107" t="n"/>
      <c r="CH1991" s="107" t="n"/>
      <c r="CI1991" s="107" t="n"/>
      <c r="CJ1991" s="107" t="n"/>
      <c r="CK1991" s="107" t="n"/>
      <c r="CL1991" s="107" t="n"/>
      <c r="CM1991" s="107" t="n"/>
      <c r="CN1991" s="107" t="n"/>
      <c r="CO1991" s="107" t="n"/>
      <c r="CP1991" s="107" t="n"/>
      <c r="CQ1991" s="107" t="n"/>
      <c r="CR1991" s="107" t="n"/>
      <c r="CS1991" s="107" t="n"/>
      <c r="CT1991" s="107" t="n"/>
      <c r="CU1991" s="107" t="n"/>
      <c r="CV1991" s="107" t="n"/>
      <c r="CW1991" s="107" t="n"/>
      <c r="CX1991" s="107" t="n"/>
      <c r="CY1991" s="107" t="n"/>
      <c r="CZ1991" s="107" t="n"/>
    </row>
    <row r="1994">
      <c r="A1994" s="2">
        <f>IF($A1987="","","   projections")</f>
        <v/>
      </c>
      <c r="B1994" s="68">
        <f>IF($A1987="",0,COUNT($E1995:$CZ1995))</f>
        <v/>
      </c>
      <c r="C1994" s="69">
        <f>IF($B1994=0,0,MAX($E1995:$CZ1995))</f>
        <v/>
      </c>
      <c r="D1994" s="58">
        <f>_xll.BDS($A1987,'Field Check'!$C$42,"headers=y","startcol=1","endcol=3","dir=h","cols=20;rows=3")</f>
        <v/>
      </c>
      <c r="E1994" s="59" t="n">
        <v>46248</v>
      </c>
      <c r="F1994" s="59" t="n">
        <v>46433</v>
      </c>
      <c r="G1994" s="59" t="n">
        <v>46612</v>
      </c>
      <c r="H1994" s="59" t="n">
        <v>46798</v>
      </c>
      <c r="I1994" s="59" t="n">
        <v>46980</v>
      </c>
      <c r="J1994" s="59" t="n">
        <v>47164</v>
      </c>
      <c r="K1994" s="59" t="n">
        <v>47345</v>
      </c>
      <c r="L1994" s="59" t="n">
        <v>47529</v>
      </c>
      <c r="M1994" s="59" t="n">
        <v>47710</v>
      </c>
      <c r="N1994" s="59" t="n">
        <v>47893</v>
      </c>
      <c r="O1994" s="59" t="n">
        <v>48075</v>
      </c>
      <c r="P1994" s="59" t="n">
        <v>48257</v>
      </c>
      <c r="Q1994" s="59" t="n">
        <v>48439</v>
      </c>
      <c r="R1994" s="59" t="n">
        <v>48625</v>
      </c>
      <c r="S1994" s="59" t="n">
        <v>48806</v>
      </c>
      <c r="T1994" s="59" t="n">
        <v>48989</v>
      </c>
      <c r="U1994" s="59" t="n">
        <v>49170</v>
      </c>
      <c r="V1994" s="59" t="n">
        <v>49360</v>
      </c>
      <c r="W1994" s="59" t="n">
        <v>49541</v>
      </c>
      <c r="X1994" s="59" t="n"/>
      <c r="Y1994" s="59" t="n"/>
      <c r="Z1994" s="59" t="n"/>
      <c r="AA1994" s="59" t="n"/>
      <c r="AB1994" s="59" t="n"/>
      <c r="AC1994" s="59" t="n"/>
      <c r="AD1994" s="59" t="n"/>
      <c r="AE1994" s="59" t="n"/>
      <c r="AF1994" s="59" t="n"/>
      <c r="AG1994" s="59" t="n"/>
      <c r="AH1994" s="59" t="n"/>
      <c r="AI1994" s="59" t="n"/>
      <c r="AJ1994" s="59" t="n"/>
      <c r="AK1994" s="59" t="n"/>
      <c r="AL1994" s="59" t="n"/>
      <c r="AM1994" s="59" t="n"/>
      <c r="AN1994" s="59" t="n"/>
      <c r="AO1994" s="59" t="n"/>
      <c r="AP1994" s="59" t="n"/>
      <c r="AQ1994" s="59" t="n"/>
      <c r="AR1994" s="59" t="n"/>
      <c r="AS1994" s="59" t="n"/>
      <c r="AT1994" s="59" t="n"/>
      <c r="AU1994" s="59" t="n"/>
      <c r="AV1994" s="59" t="n"/>
      <c r="AW1994" s="59" t="n"/>
      <c r="AX1994" s="59" t="n"/>
      <c r="AY1994" s="59" t="n"/>
      <c r="AZ1994" s="59" t="n"/>
      <c r="BA1994" s="59" t="n"/>
      <c r="BB1994" s="59" t="n"/>
      <c r="BC1994" s="59" t="n"/>
      <c r="BD1994" s="59" t="n"/>
      <c r="BE1994" s="59" t="n"/>
      <c r="BF1994" s="59" t="n"/>
      <c r="BG1994" s="59" t="n"/>
      <c r="BH1994" s="59" t="n"/>
      <c r="BI1994" s="59" t="n"/>
      <c r="BJ1994" s="59" t="n"/>
      <c r="BK1994" s="59" t="n"/>
      <c r="BL1994" s="59" t="n"/>
      <c r="BM1994" s="59" t="n"/>
      <c r="BN1994" s="59" t="n"/>
      <c r="BO1994" s="59" t="n"/>
      <c r="BP1994" s="59" t="n"/>
      <c r="BQ1994" s="59" t="n"/>
      <c r="BR1994" s="59" t="n"/>
      <c r="BS1994" s="59" t="n"/>
      <c r="BT1994" s="59" t="n"/>
      <c r="BU1994" s="59" t="n"/>
      <c r="BV1994" s="59" t="n"/>
      <c r="BW1994" s="59" t="n"/>
      <c r="BX1994" s="59" t="n"/>
      <c r="BY1994" s="59" t="n"/>
      <c r="BZ1994" s="59" t="n"/>
      <c r="CA1994" s="59" t="n"/>
      <c r="CB1994" s="59" t="n"/>
      <c r="CC1994" s="59" t="n"/>
      <c r="CD1994" s="59" t="n"/>
      <c r="CE1994" s="59" t="n"/>
      <c r="CF1994" s="59" t="n"/>
      <c r="CG1994" s="59" t="n"/>
      <c r="CH1994" s="59" t="n"/>
      <c r="CI1994" s="59" t="n"/>
      <c r="CJ1994" s="59" t="n"/>
      <c r="CK1994" s="59" t="n"/>
      <c r="CL1994" s="59" t="n"/>
      <c r="CM1994" s="59" t="n"/>
      <c r="CN1994" s="59" t="n"/>
      <c r="CO1994" s="59" t="n"/>
      <c r="CP1994" s="59" t="n"/>
      <c r="CQ1994" s="59" t="n"/>
      <c r="CR1994" s="59" t="n"/>
      <c r="CS1994" s="59" t="n"/>
      <c r="CT1994" s="59" t="n"/>
      <c r="CU1994" s="59" t="n"/>
      <c r="CV1994" s="59" t="n"/>
      <c r="CW1994" s="59" t="n"/>
      <c r="CX1994" s="59" t="n"/>
      <c r="CY1994" s="59" t="n"/>
      <c r="CZ1994" s="59" t="n"/>
    </row>
    <row r="1995">
      <c r="D1995" s="59" t="inlineStr">
        <is>
          <t>Ex-Date</t>
        </is>
      </c>
      <c r="E1995" s="59" t="n">
        <v>46260</v>
      </c>
      <c r="F1995" s="59" t="n">
        <v>46449</v>
      </c>
      <c r="G1995" s="59" t="n">
        <v>46624</v>
      </c>
      <c r="H1995" s="59" t="n">
        <v>46813</v>
      </c>
      <c r="I1995" s="59" t="n">
        <v>46995</v>
      </c>
      <c r="J1995" s="59" t="n">
        <v>47184</v>
      </c>
      <c r="K1995" s="59" t="n">
        <v>47359</v>
      </c>
      <c r="L1995" s="59" t="n">
        <v>47548</v>
      </c>
      <c r="M1995" s="59" t="n">
        <v>47723</v>
      </c>
      <c r="N1995" s="59" t="n">
        <v>47912</v>
      </c>
      <c r="O1995" s="59" t="n">
        <v>48089</v>
      </c>
      <c r="P1995" s="59" t="n">
        <v>48277</v>
      </c>
      <c r="Q1995" s="59" t="n">
        <v>48457</v>
      </c>
      <c r="R1995" s="59" t="n">
        <v>48641</v>
      </c>
      <c r="S1995" s="59" t="n">
        <v>48822</v>
      </c>
      <c r="T1995" s="59" t="n">
        <v>49005</v>
      </c>
      <c r="U1995" s="59" t="n">
        <v>49186</v>
      </c>
      <c r="V1995" s="59" t="n">
        <v>49376</v>
      </c>
      <c r="W1995" s="59" t="n">
        <v>49557</v>
      </c>
      <c r="X1995" s="59" t="n"/>
      <c r="Y1995" s="59" t="n"/>
      <c r="Z1995" s="59" t="n"/>
      <c r="AA1995" s="59" t="n"/>
      <c r="AB1995" s="59" t="n"/>
      <c r="AC1995" s="59" t="n"/>
      <c r="AD1995" s="59" t="n"/>
      <c r="AE1995" s="59" t="n"/>
      <c r="AF1995" s="59" t="n"/>
      <c r="AG1995" s="59" t="n"/>
      <c r="AH1995" s="59" t="n"/>
      <c r="AI1995" s="59" t="n"/>
      <c r="AJ1995" s="59" t="n"/>
      <c r="AK1995" s="59" t="n"/>
      <c r="AL1995" s="59" t="n"/>
      <c r="AM1995" s="59" t="n"/>
      <c r="AN1995" s="59" t="n"/>
      <c r="AO1995" s="59" t="n"/>
      <c r="AP1995" s="59" t="n"/>
      <c r="AQ1995" s="59" t="n"/>
      <c r="AR1995" s="59" t="n"/>
      <c r="AS1995" s="59" t="n"/>
      <c r="AT1995" s="59" t="n"/>
      <c r="AU1995" s="59" t="n"/>
      <c r="AV1995" s="59" t="n"/>
      <c r="AW1995" s="59" t="n"/>
      <c r="AX1995" s="59" t="n"/>
      <c r="AY1995" s="59" t="n"/>
      <c r="AZ1995" s="59" t="n"/>
      <c r="BA1995" s="59" t="n"/>
      <c r="BB1995" s="59" t="n"/>
      <c r="BC1995" s="59" t="n"/>
      <c r="BD1995" s="59" t="n"/>
      <c r="BE1995" s="59" t="n"/>
      <c r="BF1995" s="59" t="n"/>
      <c r="BG1995" s="59" t="n"/>
      <c r="BH1995" s="59" t="n"/>
      <c r="BI1995" s="59" t="n"/>
      <c r="BJ1995" s="59" t="n"/>
      <c r="BK1995" s="59" t="n"/>
      <c r="BL1995" s="59" t="n"/>
      <c r="BM1995" s="59" t="n"/>
      <c r="BN1995" s="59" t="n"/>
      <c r="BO1995" s="59" t="n"/>
      <c r="BP1995" s="59" t="n"/>
      <c r="BQ1995" s="59" t="n"/>
      <c r="BR1995" s="59" t="n"/>
      <c r="BS1995" s="59" t="n"/>
      <c r="BT1995" s="59" t="n"/>
      <c r="BU1995" s="59" t="n"/>
      <c r="BV1995" s="59" t="n"/>
      <c r="BW1995" s="59" t="n"/>
      <c r="BX1995" s="59" t="n"/>
      <c r="BY1995" s="59" t="n"/>
      <c r="BZ1995" s="59" t="n"/>
      <c r="CA1995" s="59" t="n"/>
      <c r="CB1995" s="59" t="n"/>
      <c r="CC1995" s="59" t="n"/>
      <c r="CD1995" s="59" t="n"/>
      <c r="CE1995" s="59" t="n"/>
      <c r="CF1995" s="59" t="n"/>
      <c r="CG1995" s="59" t="n"/>
      <c r="CH1995" s="59" t="n"/>
      <c r="CI1995" s="59" t="n"/>
      <c r="CJ1995" s="59" t="n"/>
      <c r="CK1995" s="59" t="n"/>
      <c r="CL1995" s="59" t="n"/>
      <c r="CM1995" s="59" t="n"/>
      <c r="CN1995" s="59" t="n"/>
      <c r="CO1995" s="59" t="n"/>
      <c r="CP1995" s="59" t="n"/>
      <c r="CQ1995" s="59" t="n"/>
      <c r="CR1995" s="59" t="n"/>
      <c r="CS1995" s="59" t="n"/>
      <c r="CT1995" s="59" t="n"/>
      <c r="CU1995" s="59" t="n"/>
      <c r="CV1995" s="59" t="n"/>
      <c r="CW1995" s="59" t="n"/>
      <c r="CX1995" s="59" t="n"/>
      <c r="CY1995" s="59" t="n"/>
      <c r="CZ1995" s="59" t="n"/>
    </row>
    <row r="1996">
      <c r="D1996" s="107" t="inlineStr">
        <is>
          <t>Amount Per Share</t>
        </is>
      </c>
      <c r="E1996" s="107" t="n">
        <v>0</v>
      </c>
      <c r="F1996" s="107" t="n">
        <v>0.1</v>
      </c>
      <c r="G1996" s="107" t="n">
        <v>0.1</v>
      </c>
      <c r="H1996" s="107" t="n">
        <v>0.11</v>
      </c>
      <c r="I1996" s="107" t="n">
        <v>0.11</v>
      </c>
      <c r="J1996" s="107" t="n">
        <v>0.12</v>
      </c>
      <c r="K1996" s="107" t="n">
        <v>0.12</v>
      </c>
      <c r="L1996" s="107" t="n">
        <v>0.15</v>
      </c>
      <c r="M1996" s="107" t="n">
        <v>0.15</v>
      </c>
      <c r="N1996" s="107" t="n">
        <v>0.15</v>
      </c>
      <c r="O1996" s="107" t="n">
        <v>0.15</v>
      </c>
      <c r="P1996" s="107" t="n">
        <v>0.15</v>
      </c>
      <c r="Q1996" s="107" t="n">
        <v>0.15</v>
      </c>
      <c r="R1996" s="107" t="n">
        <v>0.15</v>
      </c>
      <c r="S1996" s="107" t="n">
        <v>0.15</v>
      </c>
      <c r="T1996" s="107" t="n">
        <v>0.15</v>
      </c>
      <c r="U1996" s="107" t="n">
        <v>0.15</v>
      </c>
      <c r="V1996" s="107" t="n">
        <v>0.15</v>
      </c>
      <c r="W1996" s="107" t="n">
        <v>0.15</v>
      </c>
      <c r="X1996" s="107" t="n"/>
      <c r="Y1996" s="107" t="n"/>
      <c r="Z1996" s="107" t="n"/>
      <c r="AA1996" s="107" t="n"/>
      <c r="AB1996" s="107" t="n"/>
      <c r="AC1996" s="107" t="n"/>
      <c r="AD1996" s="107" t="n"/>
      <c r="AE1996" s="107" t="n"/>
      <c r="AF1996" s="107" t="n"/>
      <c r="AG1996" s="107" t="n"/>
      <c r="AH1996" s="107" t="n"/>
      <c r="AI1996" s="107" t="n"/>
      <c r="AJ1996" s="107" t="n"/>
      <c r="AK1996" s="107" t="n"/>
      <c r="AL1996" s="107" t="n"/>
      <c r="AM1996" s="107" t="n"/>
      <c r="AN1996" s="107" t="n"/>
      <c r="AO1996" s="107" t="n"/>
      <c r="AP1996" s="107" t="n"/>
      <c r="AQ1996" s="107" t="n"/>
      <c r="AR1996" s="107" t="n"/>
      <c r="AS1996" s="107" t="n"/>
      <c r="AT1996" s="107" t="n"/>
      <c r="AU1996" s="107" t="n"/>
      <c r="AV1996" s="107" t="n"/>
      <c r="AW1996" s="107" t="n"/>
      <c r="AX1996" s="107" t="n"/>
      <c r="AY1996" s="107" t="n"/>
      <c r="AZ1996" s="107" t="n"/>
      <c r="BA1996" s="107" t="n"/>
      <c r="BB1996" s="107" t="n"/>
      <c r="BC1996" s="107" t="n"/>
      <c r="BD1996" s="107" t="n"/>
      <c r="BE1996" s="107" t="n"/>
      <c r="BF1996" s="107" t="n"/>
      <c r="BG1996" s="107" t="n"/>
      <c r="BH1996" s="107" t="n"/>
      <c r="BI1996" s="107" t="n"/>
      <c r="BJ1996" s="107" t="n"/>
      <c r="BK1996" s="107" t="n"/>
      <c r="BL1996" s="107" t="n"/>
      <c r="BM1996" s="107" t="n"/>
      <c r="BN1996" s="107" t="n"/>
      <c r="BO1996" s="107" t="n"/>
      <c r="BP1996" s="107" t="n"/>
      <c r="BQ1996" s="107" t="n"/>
      <c r="BR1996" s="107" t="n"/>
      <c r="BS1996" s="107" t="n"/>
      <c r="BT1996" s="107" t="n"/>
      <c r="BU1996" s="107" t="n"/>
      <c r="BV1996" s="107" t="n"/>
      <c r="BW1996" s="107" t="n"/>
      <c r="BX1996" s="107" t="n"/>
      <c r="BY1996" s="107" t="n"/>
      <c r="BZ1996" s="107" t="n"/>
      <c r="CA1996" s="107" t="n"/>
      <c r="CB1996" s="107" t="n"/>
      <c r="CC1996" s="107" t="n"/>
      <c r="CD1996" s="107" t="n"/>
      <c r="CE1996" s="107" t="n"/>
      <c r="CF1996" s="107" t="n"/>
      <c r="CG1996" s="107" t="n"/>
      <c r="CH1996" s="107" t="n"/>
      <c r="CI1996" s="107" t="n"/>
      <c r="CJ1996" s="107" t="n"/>
      <c r="CK1996" s="107" t="n"/>
      <c r="CL1996" s="107" t="n"/>
      <c r="CM1996" s="107" t="n"/>
      <c r="CN1996" s="107" t="n"/>
      <c r="CO1996" s="107" t="n"/>
      <c r="CP1996" s="107" t="n"/>
      <c r="CQ1996" s="107" t="n"/>
      <c r="CR1996" s="107" t="n"/>
      <c r="CS1996" s="107" t="n"/>
      <c r="CT1996" s="107" t="n"/>
      <c r="CU1996" s="107" t="n"/>
      <c r="CV1996" s="107" t="n"/>
      <c r="CW1996" s="107" t="n"/>
      <c r="CX1996" s="107" t="n"/>
      <c r="CY1996" s="107" t="n"/>
      <c r="CZ1996" s="107" t="n"/>
    </row>
    <row r="1998">
      <c r="A1998" s="126">
        <f>IF('AS51'!$C$187="","",'AS51'!$C$187)</f>
        <v/>
      </c>
      <c r="B1998" s="68">
        <f>IF($A1998="",0,COUNT($E1999:$CZ1999))</f>
        <v/>
      </c>
      <c r="C1998" s="69">
        <f>IF($B1998=0,0,MAX($E1999:$CZ1999))</f>
        <v/>
      </c>
      <c r="D1998" s="58">
        <f>_xll.BDS($A1998,'Field Check'!$C$44,"headers=y","startcol=1","endcol=7","dir=h","DVD_START_DT",'Field Check'!$C$59,"DVD_END_DT",'Field Check'!$D$59)</f>
        <v/>
      </c>
      <c r="E1998" s="59" t="n"/>
      <c r="F1998" s="59" t="n"/>
      <c r="G1998" s="59" t="n"/>
      <c r="H1998" s="59" t="n"/>
      <c r="I1998" s="59" t="n"/>
      <c r="J1998" s="59" t="n"/>
      <c r="K1998" s="59" t="n"/>
      <c r="L1998" s="59" t="n"/>
      <c r="M1998" s="59" t="n"/>
      <c r="N1998" s="59" t="n"/>
      <c r="O1998" s="59" t="n"/>
      <c r="P1998" s="59" t="n"/>
      <c r="Q1998" s="59" t="n"/>
      <c r="R1998" s="59" t="n"/>
      <c r="S1998" s="59" t="n"/>
      <c r="T1998" s="59" t="n"/>
      <c r="U1998" s="59" t="n"/>
      <c r="V1998" s="59" t="n"/>
      <c r="W1998" s="59" t="n"/>
      <c r="X1998" s="59" t="n"/>
      <c r="Y1998" s="59" t="n"/>
      <c r="Z1998" s="59" t="n"/>
      <c r="AA1998" s="59" t="n"/>
      <c r="AB1998" s="59" t="n"/>
      <c r="AC1998" s="59" t="n"/>
      <c r="AD1998" s="59" t="n"/>
      <c r="AE1998" s="59" t="n"/>
      <c r="AF1998" s="59" t="n"/>
      <c r="AG1998" s="59" t="n"/>
      <c r="AH1998" s="59" t="n"/>
      <c r="AI1998" s="59" t="n"/>
      <c r="AJ1998" s="59" t="n"/>
      <c r="AK1998" s="59" t="n"/>
      <c r="AL1998" s="59" t="n"/>
      <c r="AM1998" s="59" t="n"/>
      <c r="AN1998" s="59" t="n"/>
      <c r="AO1998" s="59" t="n"/>
      <c r="AP1998" s="59" t="n"/>
      <c r="AQ1998" s="59" t="n"/>
      <c r="AR1998" s="59" t="n"/>
      <c r="AS1998" s="59" t="n"/>
      <c r="AT1998" s="59" t="n"/>
      <c r="AU1998" s="59" t="n"/>
      <c r="AV1998" s="59" t="n"/>
      <c r="AW1998" s="59" t="n"/>
      <c r="AX1998" s="59" t="n"/>
      <c r="AY1998" s="59" t="n"/>
      <c r="AZ1998" s="59" t="n"/>
      <c r="BA1998" s="59" t="n"/>
      <c r="BB1998" s="59" t="n"/>
      <c r="BC1998" s="59" t="n"/>
      <c r="BD1998" s="59" t="n"/>
      <c r="BE1998" s="59" t="n"/>
      <c r="BF1998" s="59" t="n"/>
      <c r="BG1998" s="59" t="n"/>
      <c r="BH1998" s="59" t="n"/>
      <c r="BI1998" s="59" t="n"/>
      <c r="BJ1998" s="59" t="n"/>
      <c r="BK1998" s="59" t="n"/>
      <c r="BL1998" s="59" t="n"/>
      <c r="BM1998" s="59" t="n"/>
      <c r="BN1998" s="59" t="n"/>
      <c r="BO1998" s="59" t="n"/>
      <c r="BP1998" s="59" t="n"/>
      <c r="BQ1998" s="59" t="n"/>
      <c r="BR1998" s="59" t="n"/>
      <c r="BS1998" s="59" t="n"/>
      <c r="BT1998" s="59" t="n"/>
      <c r="BU1998" s="59" t="n"/>
      <c r="BV1998" s="59" t="n"/>
      <c r="BW1998" s="59" t="n"/>
      <c r="BX1998" s="59" t="n"/>
      <c r="BY1998" s="59" t="n"/>
      <c r="BZ1998" s="59" t="n"/>
      <c r="CA1998" s="59" t="n"/>
      <c r="CB1998" s="59" t="n"/>
      <c r="CC1998" s="59" t="n"/>
      <c r="CD1998" s="59" t="n"/>
      <c r="CE1998" s="59" t="n"/>
      <c r="CF1998" s="59" t="n"/>
      <c r="CG1998" s="59" t="n"/>
      <c r="CH1998" s="59" t="n"/>
      <c r="CI1998" s="59" t="n"/>
      <c r="CJ1998" s="59" t="n"/>
      <c r="CK1998" s="59" t="n"/>
      <c r="CL1998" s="59" t="n"/>
      <c r="CM1998" s="59" t="n"/>
      <c r="CN1998" s="59" t="n"/>
      <c r="CO1998" s="59" t="n"/>
      <c r="CP1998" s="59" t="n"/>
      <c r="CQ1998" s="59" t="n"/>
      <c r="CR1998" s="59" t="n"/>
      <c r="CS1998" s="59" t="n"/>
      <c r="CT1998" s="59" t="n"/>
      <c r="CU1998" s="59" t="n"/>
      <c r="CV1998" s="59" t="n"/>
      <c r="CW1998" s="59" t="n"/>
      <c r="CX1998" s="59" t="n"/>
      <c r="CY1998" s="59" t="n"/>
      <c r="CZ1998" s="59" t="n"/>
    </row>
    <row r="1999">
      <c r="D1999" s="59" t="n"/>
      <c r="E1999" s="59" t="n"/>
      <c r="F1999" s="59" t="n"/>
      <c r="G1999" s="59" t="n"/>
      <c r="H1999" s="59" t="n"/>
      <c r="I1999" s="59" t="n"/>
      <c r="J1999" s="59" t="n"/>
      <c r="K1999" s="59" t="n"/>
      <c r="L1999" s="59" t="n"/>
      <c r="M1999" s="59" t="n"/>
      <c r="N1999" s="59" t="n"/>
      <c r="O1999" s="59" t="n"/>
      <c r="P1999" s="59" t="n"/>
      <c r="Q1999" s="59" t="n"/>
      <c r="R1999" s="59" t="n"/>
      <c r="S1999" s="59" t="n"/>
      <c r="T1999" s="59" t="n"/>
      <c r="U1999" s="59" t="n"/>
      <c r="V1999" s="59" t="n"/>
      <c r="W1999" s="59" t="n"/>
      <c r="X1999" s="59" t="n"/>
      <c r="Y1999" s="59" t="n"/>
      <c r="Z1999" s="59" t="n"/>
      <c r="AA1999" s="59" t="n"/>
      <c r="AB1999" s="59" t="n"/>
      <c r="AC1999" s="59" t="n"/>
      <c r="AD1999" s="59" t="n"/>
      <c r="AE1999" s="59" t="n"/>
      <c r="AF1999" s="59" t="n"/>
      <c r="AG1999" s="59" t="n"/>
      <c r="AH1999" s="59" t="n"/>
      <c r="AI1999" s="59" t="n"/>
      <c r="AJ1999" s="59" t="n"/>
      <c r="AK1999" s="59" t="n"/>
      <c r="AL1999" s="59" t="n"/>
      <c r="AM1999" s="59" t="n"/>
      <c r="AN1999" s="59" t="n"/>
      <c r="AO1999" s="59" t="n"/>
      <c r="AP1999" s="59" t="n"/>
      <c r="AQ1999" s="59" t="n"/>
      <c r="AR1999" s="59" t="n"/>
      <c r="AS1999" s="59" t="n"/>
      <c r="AT1999" s="59" t="n"/>
      <c r="AU1999" s="59" t="n"/>
      <c r="AV1999" s="59" t="n"/>
      <c r="AW1999" s="59" t="n"/>
      <c r="AX1999" s="59" t="n"/>
      <c r="AY1999" s="59" t="n"/>
      <c r="AZ1999" s="59" t="n"/>
      <c r="BA1999" s="59" t="n"/>
      <c r="BB1999" s="59" t="n"/>
      <c r="BC1999" s="59" t="n"/>
      <c r="BD1999" s="59" t="n"/>
      <c r="BE1999" s="59" t="n"/>
      <c r="BF1999" s="59" t="n"/>
      <c r="BG1999" s="59" t="n"/>
      <c r="BH1999" s="59" t="n"/>
      <c r="BI1999" s="59" t="n"/>
      <c r="BJ1999" s="59" t="n"/>
      <c r="BK1999" s="59" t="n"/>
      <c r="BL1999" s="59" t="n"/>
      <c r="BM1999" s="59" t="n"/>
      <c r="BN1999" s="59" t="n"/>
      <c r="BO1999" s="59" t="n"/>
      <c r="BP1999" s="59" t="n"/>
      <c r="BQ1999" s="59" t="n"/>
      <c r="BR1999" s="59" t="n"/>
      <c r="BS1999" s="59" t="n"/>
      <c r="BT1999" s="59" t="n"/>
      <c r="BU1999" s="59" t="n"/>
      <c r="BV1999" s="59" t="n"/>
      <c r="BW1999" s="59" t="n"/>
      <c r="BX1999" s="59" t="n"/>
      <c r="BY1999" s="59" t="n"/>
      <c r="BZ1999" s="59" t="n"/>
      <c r="CA1999" s="59" t="n"/>
      <c r="CB1999" s="59" t="n"/>
      <c r="CC1999" s="59" t="n"/>
      <c r="CD1999" s="59" t="n"/>
      <c r="CE1999" s="59" t="n"/>
      <c r="CF1999" s="59" t="n"/>
      <c r="CG1999" s="59" t="n"/>
      <c r="CH1999" s="59" t="n"/>
      <c r="CI1999" s="59" t="n"/>
      <c r="CJ1999" s="59" t="n"/>
      <c r="CK1999" s="59" t="n"/>
      <c r="CL1999" s="59" t="n"/>
      <c r="CM1999" s="59" t="n"/>
      <c r="CN1999" s="59" t="n"/>
      <c r="CO1999" s="59" t="n"/>
      <c r="CP1999" s="59" t="n"/>
      <c r="CQ1999" s="59" t="n"/>
      <c r="CR1999" s="59" t="n"/>
      <c r="CS1999" s="59" t="n"/>
      <c r="CT1999" s="59" t="n"/>
      <c r="CU1999" s="59" t="n"/>
      <c r="CV1999" s="59" t="n"/>
      <c r="CW1999" s="59" t="n"/>
      <c r="CX1999" s="59" t="n"/>
      <c r="CY1999" s="59" t="n"/>
      <c r="CZ1999" s="59" t="n"/>
    </row>
    <row r="2000">
      <c r="D2000" s="59" t="n"/>
      <c r="E2000" s="59" t="n"/>
      <c r="F2000" s="59" t="n"/>
      <c r="G2000" s="59" t="n"/>
      <c r="H2000" s="59" t="n"/>
      <c r="I2000" s="59" t="n"/>
      <c r="J2000" s="59" t="n"/>
      <c r="K2000" s="59" t="n"/>
      <c r="L2000" s="59" t="n"/>
      <c r="M2000" s="59" t="n"/>
      <c r="N2000" s="59" t="n"/>
      <c r="O2000" s="59" t="n"/>
      <c r="P2000" s="59" t="n"/>
      <c r="Q2000" s="59" t="n"/>
      <c r="R2000" s="59" t="n"/>
      <c r="S2000" s="59" t="n"/>
      <c r="T2000" s="59" t="n"/>
      <c r="U2000" s="59" t="n"/>
      <c r="V2000" s="59" t="n"/>
      <c r="W2000" s="59" t="n"/>
      <c r="X2000" s="59" t="n"/>
      <c r="Y2000" s="59" t="n"/>
      <c r="Z2000" s="59" t="n"/>
      <c r="AA2000" s="59" t="n"/>
      <c r="AB2000" s="59" t="n"/>
      <c r="AC2000" s="59" t="n"/>
      <c r="AD2000" s="59" t="n"/>
      <c r="AE2000" s="59" t="n"/>
      <c r="AF2000" s="59" t="n"/>
      <c r="AG2000" s="59" t="n"/>
      <c r="AH2000" s="59" t="n"/>
      <c r="AI2000" s="59" t="n"/>
      <c r="AJ2000" s="59" t="n"/>
      <c r="AK2000" s="59" t="n"/>
      <c r="AL2000" s="59" t="n"/>
      <c r="AM2000" s="59" t="n"/>
      <c r="AN2000" s="59" t="n"/>
      <c r="AO2000" s="59" t="n"/>
      <c r="AP2000" s="59" t="n"/>
      <c r="AQ2000" s="59" t="n"/>
      <c r="AR2000" s="59" t="n"/>
      <c r="AS2000" s="59" t="n"/>
      <c r="AT2000" s="59" t="n"/>
      <c r="AU2000" s="59" t="n"/>
      <c r="AV2000" s="59" t="n"/>
      <c r="AW2000" s="59" t="n"/>
      <c r="AX2000" s="59" t="n"/>
      <c r="AY2000" s="59" t="n"/>
      <c r="AZ2000" s="59" t="n"/>
      <c r="BA2000" s="59" t="n"/>
      <c r="BB2000" s="59" t="n"/>
      <c r="BC2000" s="59" t="n"/>
      <c r="BD2000" s="59" t="n"/>
      <c r="BE2000" s="59" t="n"/>
      <c r="BF2000" s="59" t="n"/>
      <c r="BG2000" s="59" t="n"/>
      <c r="BH2000" s="59" t="n"/>
      <c r="BI2000" s="59" t="n"/>
      <c r="BJ2000" s="59" t="n"/>
      <c r="BK2000" s="59" t="n"/>
      <c r="BL2000" s="59" t="n"/>
      <c r="BM2000" s="59" t="n"/>
      <c r="BN2000" s="59" t="n"/>
      <c r="BO2000" s="59" t="n"/>
      <c r="BP2000" s="59" t="n"/>
      <c r="BQ2000" s="59" t="n"/>
      <c r="BR2000" s="59" t="n"/>
      <c r="BS2000" s="59" t="n"/>
      <c r="BT2000" s="59" t="n"/>
      <c r="BU2000" s="59" t="n"/>
      <c r="BV2000" s="59" t="n"/>
      <c r="BW2000" s="59" t="n"/>
      <c r="BX2000" s="59" t="n"/>
      <c r="BY2000" s="59" t="n"/>
      <c r="BZ2000" s="59" t="n"/>
      <c r="CA2000" s="59" t="n"/>
      <c r="CB2000" s="59" t="n"/>
      <c r="CC2000" s="59" t="n"/>
      <c r="CD2000" s="59" t="n"/>
      <c r="CE2000" s="59" t="n"/>
      <c r="CF2000" s="59" t="n"/>
      <c r="CG2000" s="59" t="n"/>
      <c r="CH2000" s="59" t="n"/>
      <c r="CI2000" s="59" t="n"/>
      <c r="CJ2000" s="59" t="n"/>
      <c r="CK2000" s="59" t="n"/>
      <c r="CL2000" s="59" t="n"/>
      <c r="CM2000" s="59" t="n"/>
      <c r="CN2000" s="59" t="n"/>
      <c r="CO2000" s="59" t="n"/>
      <c r="CP2000" s="59" t="n"/>
      <c r="CQ2000" s="59" t="n"/>
      <c r="CR2000" s="59" t="n"/>
      <c r="CS2000" s="59" t="n"/>
      <c r="CT2000" s="59" t="n"/>
      <c r="CU2000" s="59" t="n"/>
      <c r="CV2000" s="59" t="n"/>
      <c r="CW2000" s="59" t="n"/>
      <c r="CX2000" s="59" t="n"/>
      <c r="CY2000" s="59" t="n"/>
      <c r="CZ2000" s="59" t="n"/>
    </row>
    <row r="2001">
      <c r="D2001" s="59" t="n"/>
      <c r="E2001" s="59" t="n"/>
      <c r="F2001" s="59" t="n"/>
      <c r="G2001" s="59" t="n"/>
      <c r="H2001" s="59" t="n"/>
      <c r="I2001" s="59" t="n"/>
      <c r="J2001" s="59" t="n"/>
      <c r="K2001" s="59" t="n"/>
      <c r="L2001" s="59" t="n"/>
      <c r="M2001" s="59" t="n"/>
      <c r="N2001" s="59" t="n"/>
      <c r="O2001" s="59" t="n"/>
      <c r="P2001" s="59" t="n"/>
      <c r="Q2001" s="59" t="n"/>
      <c r="R2001" s="59" t="n"/>
      <c r="S2001" s="59" t="n"/>
      <c r="T2001" s="59" t="n"/>
      <c r="U2001" s="59" t="n"/>
      <c r="V2001" s="59" t="n"/>
      <c r="W2001" s="59" t="n"/>
      <c r="X2001" s="59" t="n"/>
      <c r="Y2001" s="59" t="n"/>
      <c r="Z2001" s="59" t="n"/>
      <c r="AA2001" s="59" t="n"/>
      <c r="AB2001" s="59" t="n"/>
      <c r="AC2001" s="59" t="n"/>
      <c r="AD2001" s="59" t="n"/>
      <c r="AE2001" s="59" t="n"/>
      <c r="AF2001" s="59" t="n"/>
      <c r="AG2001" s="59" t="n"/>
      <c r="AH2001" s="59" t="n"/>
      <c r="AI2001" s="59" t="n"/>
      <c r="AJ2001" s="59" t="n"/>
      <c r="AK2001" s="59" t="n"/>
      <c r="AL2001" s="59" t="n"/>
      <c r="AM2001" s="59" t="n"/>
      <c r="AN2001" s="59" t="n"/>
      <c r="AO2001" s="59" t="n"/>
      <c r="AP2001" s="59" t="n"/>
      <c r="AQ2001" s="59" t="n"/>
      <c r="AR2001" s="59" t="n"/>
      <c r="AS2001" s="59" t="n"/>
      <c r="AT2001" s="59" t="n"/>
      <c r="AU2001" s="59" t="n"/>
      <c r="AV2001" s="59" t="n"/>
      <c r="AW2001" s="59" t="n"/>
      <c r="AX2001" s="59" t="n"/>
      <c r="AY2001" s="59" t="n"/>
      <c r="AZ2001" s="59" t="n"/>
      <c r="BA2001" s="59" t="n"/>
      <c r="BB2001" s="59" t="n"/>
      <c r="BC2001" s="59" t="n"/>
      <c r="BD2001" s="59" t="n"/>
      <c r="BE2001" s="59" t="n"/>
      <c r="BF2001" s="59" t="n"/>
      <c r="BG2001" s="59" t="n"/>
      <c r="BH2001" s="59" t="n"/>
      <c r="BI2001" s="59" t="n"/>
      <c r="BJ2001" s="59" t="n"/>
      <c r="BK2001" s="59" t="n"/>
      <c r="BL2001" s="59" t="n"/>
      <c r="BM2001" s="59" t="n"/>
      <c r="BN2001" s="59" t="n"/>
      <c r="BO2001" s="59" t="n"/>
      <c r="BP2001" s="59" t="n"/>
      <c r="BQ2001" s="59" t="n"/>
      <c r="BR2001" s="59" t="n"/>
      <c r="BS2001" s="59" t="n"/>
      <c r="BT2001" s="59" t="n"/>
      <c r="BU2001" s="59" t="n"/>
      <c r="BV2001" s="59" t="n"/>
      <c r="BW2001" s="59" t="n"/>
      <c r="BX2001" s="59" t="n"/>
      <c r="BY2001" s="59" t="n"/>
      <c r="BZ2001" s="59" t="n"/>
      <c r="CA2001" s="59" t="n"/>
      <c r="CB2001" s="59" t="n"/>
      <c r="CC2001" s="59" t="n"/>
      <c r="CD2001" s="59" t="n"/>
      <c r="CE2001" s="59" t="n"/>
      <c r="CF2001" s="59" t="n"/>
      <c r="CG2001" s="59" t="n"/>
      <c r="CH2001" s="59" t="n"/>
      <c r="CI2001" s="59" t="n"/>
      <c r="CJ2001" s="59" t="n"/>
      <c r="CK2001" s="59" t="n"/>
      <c r="CL2001" s="59" t="n"/>
      <c r="CM2001" s="59" t="n"/>
      <c r="CN2001" s="59" t="n"/>
      <c r="CO2001" s="59" t="n"/>
      <c r="CP2001" s="59" t="n"/>
      <c r="CQ2001" s="59" t="n"/>
      <c r="CR2001" s="59" t="n"/>
      <c r="CS2001" s="59" t="n"/>
      <c r="CT2001" s="59" t="n"/>
      <c r="CU2001" s="59" t="n"/>
      <c r="CV2001" s="59" t="n"/>
      <c r="CW2001" s="59" t="n"/>
      <c r="CX2001" s="59" t="n"/>
      <c r="CY2001" s="59" t="n"/>
      <c r="CZ2001" s="59" t="n"/>
    </row>
    <row r="2002">
      <c r="D2002" s="107" t="n"/>
      <c r="E2002" s="107" t="n"/>
      <c r="F2002" s="107" t="n"/>
      <c r="G2002" s="107" t="n"/>
      <c r="H2002" s="107" t="n"/>
      <c r="I2002" s="107" t="n"/>
      <c r="J2002" s="107" t="n"/>
      <c r="K2002" s="107" t="n"/>
      <c r="L2002" s="107" t="n"/>
      <c r="M2002" s="107" t="n"/>
      <c r="N2002" s="107" t="n"/>
      <c r="O2002" s="107" t="n"/>
      <c r="P2002" s="107" t="n"/>
      <c r="Q2002" s="107" t="n"/>
      <c r="R2002" s="107" t="n"/>
      <c r="S2002" s="107" t="n"/>
      <c r="T2002" s="107" t="n"/>
      <c r="U2002" s="107" t="n"/>
      <c r="V2002" s="107" t="n"/>
      <c r="W2002" s="107" t="n"/>
      <c r="X2002" s="107" t="n"/>
      <c r="Y2002" s="107" t="n"/>
      <c r="Z2002" s="107" t="n"/>
      <c r="AA2002" s="107" t="n"/>
      <c r="AB2002" s="107" t="n"/>
      <c r="AC2002" s="107" t="n"/>
      <c r="AD2002" s="107" t="n"/>
      <c r="AE2002" s="107" t="n"/>
      <c r="AF2002" s="107" t="n"/>
      <c r="AG2002" s="107" t="n"/>
      <c r="AH2002" s="107" t="n"/>
      <c r="AI2002" s="107" t="n"/>
      <c r="AJ2002" s="107" t="n"/>
      <c r="AK2002" s="107" t="n"/>
      <c r="AL2002" s="107" t="n"/>
      <c r="AM2002" s="107" t="n"/>
      <c r="AN2002" s="107" t="n"/>
      <c r="AO2002" s="107" t="n"/>
      <c r="AP2002" s="107" t="n"/>
      <c r="AQ2002" s="107" t="n"/>
      <c r="AR2002" s="107" t="n"/>
      <c r="AS2002" s="107" t="n"/>
      <c r="AT2002" s="107" t="n"/>
      <c r="AU2002" s="107" t="n"/>
      <c r="AV2002" s="107" t="n"/>
      <c r="AW2002" s="107" t="n"/>
      <c r="AX2002" s="107" t="n"/>
      <c r="AY2002" s="107" t="n"/>
      <c r="AZ2002" s="107" t="n"/>
      <c r="BA2002" s="107" t="n"/>
      <c r="BB2002" s="107" t="n"/>
      <c r="BC2002" s="107" t="n"/>
      <c r="BD2002" s="107" t="n"/>
      <c r="BE2002" s="107" t="n"/>
      <c r="BF2002" s="107" t="n"/>
      <c r="BG2002" s="107" t="n"/>
      <c r="BH2002" s="107" t="n"/>
      <c r="BI2002" s="107" t="n"/>
      <c r="BJ2002" s="107" t="n"/>
      <c r="BK2002" s="107" t="n"/>
      <c r="BL2002" s="107" t="n"/>
      <c r="BM2002" s="107" t="n"/>
      <c r="BN2002" s="107" t="n"/>
      <c r="BO2002" s="107" t="n"/>
      <c r="BP2002" s="107" t="n"/>
      <c r="BQ2002" s="107" t="n"/>
      <c r="BR2002" s="107" t="n"/>
      <c r="BS2002" s="107" t="n"/>
      <c r="BT2002" s="107" t="n"/>
      <c r="BU2002" s="107" t="n"/>
      <c r="BV2002" s="107" t="n"/>
      <c r="BW2002" s="107" t="n"/>
      <c r="BX2002" s="107" t="n"/>
      <c r="BY2002" s="107" t="n"/>
      <c r="BZ2002" s="107" t="n"/>
      <c r="CA2002" s="107" t="n"/>
      <c r="CB2002" s="107" t="n"/>
      <c r="CC2002" s="107" t="n"/>
      <c r="CD2002" s="107" t="n"/>
      <c r="CE2002" s="107" t="n"/>
      <c r="CF2002" s="107" t="n"/>
      <c r="CG2002" s="107" t="n"/>
      <c r="CH2002" s="107" t="n"/>
      <c r="CI2002" s="107" t="n"/>
      <c r="CJ2002" s="107" t="n"/>
      <c r="CK2002" s="107" t="n"/>
      <c r="CL2002" s="107" t="n"/>
      <c r="CM2002" s="107" t="n"/>
      <c r="CN2002" s="107" t="n"/>
      <c r="CO2002" s="107" t="n"/>
      <c r="CP2002" s="107" t="n"/>
      <c r="CQ2002" s="107" t="n"/>
      <c r="CR2002" s="107" t="n"/>
      <c r="CS2002" s="107" t="n"/>
      <c r="CT2002" s="107" t="n"/>
      <c r="CU2002" s="107" t="n"/>
      <c r="CV2002" s="107" t="n"/>
      <c r="CW2002" s="107" t="n"/>
      <c r="CX2002" s="107" t="n"/>
      <c r="CY2002" s="107" t="n"/>
      <c r="CZ2002" s="107" t="n"/>
    </row>
    <row r="2005">
      <c r="A2005" s="2">
        <f>IF($A1998="","","   projections")</f>
        <v/>
      </c>
      <c r="B2005" s="68">
        <f>IF($A1998="",0,COUNT($E2006:$CZ2006))</f>
        <v/>
      </c>
      <c r="C2005" s="69">
        <f>IF($B2005=0,0,MAX($E2006:$CZ2006))</f>
        <v/>
      </c>
      <c r="D2005" s="58">
        <f>_xll.BDS($A1998,'Field Check'!$C$42,"headers=y","startcol=1","endcol=3","dir=h","cols=21;rows=3")</f>
        <v/>
      </c>
      <c r="E2005" s="59" t="n">
        <v>46265</v>
      </c>
      <c r="F2005" s="59" t="n">
        <v>46442</v>
      </c>
      <c r="G2005" s="59" t="n">
        <v>46629</v>
      </c>
      <c r="H2005" s="59" t="n">
        <v>46806</v>
      </c>
      <c r="I2005" s="59" t="n">
        <v>46993</v>
      </c>
      <c r="J2005" s="59" t="n">
        <v>47170</v>
      </c>
      <c r="K2005" s="59" t="n">
        <v>47357</v>
      </c>
      <c r="L2005" s="59" t="n">
        <v>47534</v>
      </c>
      <c r="M2005" s="59" t="n">
        <v>47721</v>
      </c>
      <c r="N2005" s="59" t="n">
        <v>47898</v>
      </c>
      <c r="O2005" s="59" t="n">
        <v>48085</v>
      </c>
      <c r="P2005" s="59" t="n">
        <v>48269</v>
      </c>
      <c r="Q2005" s="59" t="n">
        <v>48456</v>
      </c>
      <c r="R2005" s="59" t="n">
        <v>48633</v>
      </c>
      <c r="S2005" s="59" t="n">
        <v>48820</v>
      </c>
      <c r="T2005" s="59" t="n">
        <v>48997</v>
      </c>
      <c r="U2005" s="59" t="n">
        <v>49184</v>
      </c>
      <c r="V2005" s="59" t="n">
        <v>49361</v>
      </c>
      <c r="W2005" s="59" t="n">
        <v>49548</v>
      </c>
      <c r="X2005" s="59" t="n">
        <v>49725</v>
      </c>
      <c r="Y2005" s="59" t="n"/>
      <c r="Z2005" s="59" t="n"/>
      <c r="AA2005" s="59" t="n"/>
      <c r="AB2005" s="59" t="n"/>
      <c r="AC2005" s="59" t="n"/>
      <c r="AD2005" s="59" t="n"/>
      <c r="AE2005" s="59" t="n"/>
      <c r="AF2005" s="59" t="n"/>
      <c r="AG2005" s="59" t="n"/>
      <c r="AH2005" s="59" t="n"/>
      <c r="AI2005" s="59" t="n"/>
      <c r="AJ2005" s="59" t="n"/>
      <c r="AK2005" s="59" t="n"/>
      <c r="AL2005" s="59" t="n"/>
      <c r="AM2005" s="59" t="n"/>
      <c r="AN2005" s="59" t="n"/>
      <c r="AO2005" s="59" t="n"/>
      <c r="AP2005" s="59" t="n"/>
      <c r="AQ2005" s="59" t="n"/>
      <c r="AR2005" s="59" t="n"/>
      <c r="AS2005" s="59" t="n"/>
      <c r="AT2005" s="59" t="n"/>
      <c r="AU2005" s="59" t="n"/>
      <c r="AV2005" s="59" t="n"/>
      <c r="AW2005" s="59" t="n"/>
      <c r="AX2005" s="59" t="n"/>
      <c r="AY2005" s="59" t="n"/>
      <c r="AZ2005" s="59" t="n"/>
      <c r="BA2005" s="59" t="n"/>
      <c r="BB2005" s="59" t="n"/>
      <c r="BC2005" s="59" t="n"/>
      <c r="BD2005" s="59" t="n"/>
      <c r="BE2005" s="59" t="n"/>
      <c r="BF2005" s="59" t="n"/>
      <c r="BG2005" s="59" t="n"/>
      <c r="BH2005" s="59" t="n"/>
      <c r="BI2005" s="59" t="n"/>
      <c r="BJ2005" s="59" t="n"/>
      <c r="BK2005" s="59" t="n"/>
      <c r="BL2005" s="59" t="n"/>
      <c r="BM2005" s="59" t="n"/>
      <c r="BN2005" s="59" t="n"/>
      <c r="BO2005" s="59" t="n"/>
      <c r="BP2005" s="59" t="n"/>
      <c r="BQ2005" s="59" t="n"/>
      <c r="BR2005" s="59" t="n"/>
      <c r="BS2005" s="59" t="n"/>
      <c r="BT2005" s="59" t="n"/>
      <c r="BU2005" s="59" t="n"/>
      <c r="BV2005" s="59" t="n"/>
      <c r="BW2005" s="59" t="n"/>
      <c r="BX2005" s="59" t="n"/>
      <c r="BY2005" s="59" t="n"/>
      <c r="BZ2005" s="59" t="n"/>
      <c r="CA2005" s="59" t="n"/>
      <c r="CB2005" s="59" t="n"/>
      <c r="CC2005" s="59" t="n"/>
      <c r="CD2005" s="59" t="n"/>
      <c r="CE2005" s="59" t="n"/>
      <c r="CF2005" s="59" t="n"/>
      <c r="CG2005" s="59" t="n"/>
      <c r="CH2005" s="59" t="n"/>
      <c r="CI2005" s="59" t="n"/>
      <c r="CJ2005" s="59" t="n"/>
      <c r="CK2005" s="59" t="n"/>
      <c r="CL2005" s="59" t="n"/>
      <c r="CM2005" s="59" t="n"/>
      <c r="CN2005" s="59" t="n"/>
      <c r="CO2005" s="59" t="n"/>
      <c r="CP2005" s="59" t="n"/>
      <c r="CQ2005" s="59" t="n"/>
      <c r="CR2005" s="59" t="n"/>
      <c r="CS2005" s="59" t="n"/>
      <c r="CT2005" s="59" t="n"/>
      <c r="CU2005" s="59" t="n"/>
      <c r="CV2005" s="59" t="n"/>
      <c r="CW2005" s="59" t="n"/>
      <c r="CX2005" s="59" t="n"/>
      <c r="CY2005" s="59" t="n"/>
      <c r="CZ2005" s="59" t="n"/>
    </row>
    <row r="2006">
      <c r="D2006" s="59" t="inlineStr">
        <is>
          <t>Ex-Date</t>
        </is>
      </c>
      <c r="E2006" s="59" t="n">
        <v>46275</v>
      </c>
      <c r="F2006" s="59" t="n">
        <v>46455</v>
      </c>
      <c r="G2006" s="59" t="n">
        <v>46639</v>
      </c>
      <c r="H2006" s="59" t="n">
        <v>46819</v>
      </c>
      <c r="I2006" s="59" t="n">
        <v>47003</v>
      </c>
      <c r="J2006" s="59" t="n">
        <v>47183</v>
      </c>
      <c r="K2006" s="59" t="n">
        <v>47367</v>
      </c>
      <c r="L2006" s="59" t="n">
        <v>47547</v>
      </c>
      <c r="M2006" s="59" t="n">
        <v>47731</v>
      </c>
      <c r="N2006" s="59" t="n">
        <v>47911</v>
      </c>
      <c r="O2006" s="59" t="n">
        <v>48095</v>
      </c>
      <c r="P2006" s="59" t="n">
        <v>48282</v>
      </c>
      <c r="Q2006" s="59" t="n">
        <v>48466</v>
      </c>
      <c r="R2006" s="59" t="n">
        <v>48646</v>
      </c>
      <c r="S2006" s="59" t="n">
        <v>48830</v>
      </c>
      <c r="T2006" s="59" t="n">
        <v>49010</v>
      </c>
      <c r="U2006" s="59" t="n">
        <v>49194</v>
      </c>
      <c r="V2006" s="59" t="n">
        <v>49374</v>
      </c>
      <c r="W2006" s="59" t="n">
        <v>49558</v>
      </c>
      <c r="X2006" s="59" t="n">
        <v>49738</v>
      </c>
      <c r="Y2006" s="59" t="n"/>
      <c r="Z2006" s="59" t="n"/>
      <c r="AA2006" s="59" t="n"/>
      <c r="AB2006" s="59" t="n"/>
      <c r="AC2006" s="59" t="n"/>
      <c r="AD2006" s="59" t="n"/>
      <c r="AE2006" s="59" t="n"/>
      <c r="AF2006" s="59" t="n"/>
      <c r="AG2006" s="59" t="n"/>
      <c r="AH2006" s="59" t="n"/>
      <c r="AI2006" s="59" t="n"/>
      <c r="AJ2006" s="59" t="n"/>
      <c r="AK2006" s="59" t="n"/>
      <c r="AL2006" s="59" t="n"/>
      <c r="AM2006" s="59" t="n"/>
      <c r="AN2006" s="59" t="n"/>
      <c r="AO2006" s="59" t="n"/>
      <c r="AP2006" s="59" t="n"/>
      <c r="AQ2006" s="59" t="n"/>
      <c r="AR2006" s="59" t="n"/>
      <c r="AS2006" s="59" t="n"/>
      <c r="AT2006" s="59" t="n"/>
      <c r="AU2006" s="59" t="n"/>
      <c r="AV2006" s="59" t="n"/>
      <c r="AW2006" s="59" t="n"/>
      <c r="AX2006" s="59" t="n"/>
      <c r="AY2006" s="59" t="n"/>
      <c r="AZ2006" s="59" t="n"/>
      <c r="BA2006" s="59" t="n"/>
      <c r="BB2006" s="59" t="n"/>
      <c r="BC2006" s="59" t="n"/>
      <c r="BD2006" s="59" t="n"/>
      <c r="BE2006" s="59" t="n"/>
      <c r="BF2006" s="59" t="n"/>
      <c r="BG2006" s="59" t="n"/>
      <c r="BH2006" s="59" t="n"/>
      <c r="BI2006" s="59" t="n"/>
      <c r="BJ2006" s="59" t="n"/>
      <c r="BK2006" s="59" t="n"/>
      <c r="BL2006" s="59" t="n"/>
      <c r="BM2006" s="59" t="n"/>
      <c r="BN2006" s="59" t="n"/>
      <c r="BO2006" s="59" t="n"/>
      <c r="BP2006" s="59" t="n"/>
      <c r="BQ2006" s="59" t="n"/>
      <c r="BR2006" s="59" t="n"/>
      <c r="BS2006" s="59" t="n"/>
      <c r="BT2006" s="59" t="n"/>
      <c r="BU2006" s="59" t="n"/>
      <c r="BV2006" s="59" t="n"/>
      <c r="BW2006" s="59" t="n"/>
      <c r="BX2006" s="59" t="n"/>
      <c r="BY2006" s="59" t="n"/>
      <c r="BZ2006" s="59" t="n"/>
      <c r="CA2006" s="59" t="n"/>
      <c r="CB2006" s="59" t="n"/>
      <c r="CC2006" s="59" t="n"/>
      <c r="CD2006" s="59" t="n"/>
      <c r="CE2006" s="59" t="n"/>
      <c r="CF2006" s="59" t="n"/>
      <c r="CG2006" s="59" t="n"/>
      <c r="CH2006" s="59" t="n"/>
      <c r="CI2006" s="59" t="n"/>
      <c r="CJ2006" s="59" t="n"/>
      <c r="CK2006" s="59" t="n"/>
      <c r="CL2006" s="59" t="n"/>
      <c r="CM2006" s="59" t="n"/>
      <c r="CN2006" s="59" t="n"/>
      <c r="CO2006" s="59" t="n"/>
      <c r="CP2006" s="59" t="n"/>
      <c r="CQ2006" s="59" t="n"/>
      <c r="CR2006" s="59" t="n"/>
      <c r="CS2006" s="59" t="n"/>
      <c r="CT2006" s="59" t="n"/>
      <c r="CU2006" s="59" t="n"/>
      <c r="CV2006" s="59" t="n"/>
      <c r="CW2006" s="59" t="n"/>
      <c r="CX2006" s="59" t="n"/>
      <c r="CY2006" s="59" t="n"/>
      <c r="CZ2006" s="59" t="n"/>
    </row>
    <row r="2007">
      <c r="D2007" s="107" t="inlineStr">
        <is>
          <t>Amount Per Share</t>
        </is>
      </c>
      <c r="E2007" s="107" t="n">
        <v>0.07000000000000001</v>
      </c>
      <c r="F2007" s="107" t="n">
        <v>0.07000000000000001</v>
      </c>
      <c r="G2007" s="107" t="n">
        <v>0.07000000000000001</v>
      </c>
      <c r="H2007" s="107" t="n">
        <v>0.07000000000000001</v>
      </c>
      <c r="I2007" s="107" t="n">
        <v>0.07000000000000001</v>
      </c>
      <c r="J2007" s="107" t="n">
        <v>0.07000000000000001</v>
      </c>
      <c r="K2007" s="107" t="n">
        <v>0.07000000000000001</v>
      </c>
      <c r="L2007" s="107" t="n">
        <v>0.07000000000000001</v>
      </c>
      <c r="M2007" s="107" t="n">
        <v>0.07000000000000001</v>
      </c>
      <c r="N2007" s="107" t="n">
        <v>0.07000000000000001</v>
      </c>
      <c r="O2007" s="107" t="n">
        <v>0.07000000000000001</v>
      </c>
      <c r="P2007" s="107" t="n">
        <v>0.07000000000000001</v>
      </c>
      <c r="Q2007" s="107" t="n">
        <v>0.07000000000000001</v>
      </c>
      <c r="R2007" s="107" t="n">
        <v>0.07000000000000001</v>
      </c>
      <c r="S2007" s="107" t="n">
        <v>0.07000000000000001</v>
      </c>
      <c r="T2007" s="107" t="n">
        <v>0.07000000000000001</v>
      </c>
      <c r="U2007" s="107" t="n">
        <v>0.07000000000000001</v>
      </c>
      <c r="V2007" s="107" t="n">
        <v>0.07000000000000001</v>
      </c>
      <c r="W2007" s="107" t="n">
        <v>0.07000000000000001</v>
      </c>
      <c r="X2007" s="107" t="n">
        <v>0.07000000000000001</v>
      </c>
      <c r="Y2007" s="107" t="n"/>
      <c r="Z2007" s="107" t="n"/>
      <c r="AA2007" s="107" t="n"/>
      <c r="AB2007" s="107" t="n"/>
      <c r="AC2007" s="107" t="n"/>
      <c r="AD2007" s="107" t="n"/>
      <c r="AE2007" s="107" t="n"/>
      <c r="AF2007" s="107" t="n"/>
      <c r="AG2007" s="107" t="n"/>
      <c r="AH2007" s="107" t="n"/>
      <c r="AI2007" s="107" t="n"/>
      <c r="AJ2007" s="107" t="n"/>
      <c r="AK2007" s="107" t="n"/>
      <c r="AL2007" s="107" t="n"/>
      <c r="AM2007" s="107" t="n"/>
      <c r="AN2007" s="107" t="n"/>
      <c r="AO2007" s="107" t="n"/>
      <c r="AP2007" s="107" t="n"/>
      <c r="AQ2007" s="107" t="n"/>
      <c r="AR2007" s="107" t="n"/>
      <c r="AS2007" s="107" t="n"/>
      <c r="AT2007" s="107" t="n"/>
      <c r="AU2007" s="107" t="n"/>
      <c r="AV2007" s="107" t="n"/>
      <c r="AW2007" s="107" t="n"/>
      <c r="AX2007" s="107" t="n"/>
      <c r="AY2007" s="107" t="n"/>
      <c r="AZ2007" s="107" t="n"/>
      <c r="BA2007" s="107" t="n"/>
      <c r="BB2007" s="107" t="n"/>
      <c r="BC2007" s="107" t="n"/>
      <c r="BD2007" s="107" t="n"/>
      <c r="BE2007" s="107" t="n"/>
      <c r="BF2007" s="107" t="n"/>
      <c r="BG2007" s="107" t="n"/>
      <c r="BH2007" s="107" t="n"/>
      <c r="BI2007" s="107" t="n"/>
      <c r="BJ2007" s="107" t="n"/>
      <c r="BK2007" s="107" t="n"/>
      <c r="BL2007" s="107" t="n"/>
      <c r="BM2007" s="107" t="n"/>
      <c r="BN2007" s="107" t="n"/>
      <c r="BO2007" s="107" t="n"/>
      <c r="BP2007" s="107" t="n"/>
      <c r="BQ2007" s="107" t="n"/>
      <c r="BR2007" s="107" t="n"/>
      <c r="BS2007" s="107" t="n"/>
      <c r="BT2007" s="107" t="n"/>
      <c r="BU2007" s="107" t="n"/>
      <c r="BV2007" s="107" t="n"/>
      <c r="BW2007" s="107" t="n"/>
      <c r="BX2007" s="107" t="n"/>
      <c r="BY2007" s="107" t="n"/>
      <c r="BZ2007" s="107" t="n"/>
      <c r="CA2007" s="107" t="n"/>
      <c r="CB2007" s="107" t="n"/>
      <c r="CC2007" s="107" t="n"/>
      <c r="CD2007" s="107" t="n"/>
      <c r="CE2007" s="107" t="n"/>
      <c r="CF2007" s="107" t="n"/>
      <c r="CG2007" s="107" t="n"/>
      <c r="CH2007" s="107" t="n"/>
      <c r="CI2007" s="107" t="n"/>
      <c r="CJ2007" s="107" t="n"/>
      <c r="CK2007" s="107" t="n"/>
      <c r="CL2007" s="107" t="n"/>
      <c r="CM2007" s="107" t="n"/>
      <c r="CN2007" s="107" t="n"/>
      <c r="CO2007" s="107" t="n"/>
      <c r="CP2007" s="107" t="n"/>
      <c r="CQ2007" s="107" t="n"/>
      <c r="CR2007" s="107" t="n"/>
      <c r="CS2007" s="107" t="n"/>
      <c r="CT2007" s="107" t="n"/>
      <c r="CU2007" s="107" t="n"/>
      <c r="CV2007" s="107" t="n"/>
      <c r="CW2007" s="107" t="n"/>
      <c r="CX2007" s="107" t="n"/>
      <c r="CY2007" s="107" t="n"/>
      <c r="CZ2007" s="107" t="n"/>
    </row>
    <row r="2009">
      <c r="A2009" s="126">
        <f>IF('AS51'!$C$188="","",'AS51'!$C$188)</f>
        <v/>
      </c>
      <c r="B2009" s="68">
        <f>IF($A2009="",0,COUNT($E2010:$CZ2010))</f>
        <v/>
      </c>
      <c r="C2009" s="69">
        <f>IF($B2009=0,0,MAX($E2010:$CZ2010))</f>
        <v/>
      </c>
      <c r="D2009" s="58">
        <f>_xll.BDS($A2009,'Field Check'!$C$44,"headers=y","startcol=1","endcol=7","dir=h","DVD_START_DT",'Field Check'!$C$59,"DVD_END_DT",'Field Check'!$D$59)</f>
        <v/>
      </c>
      <c r="E2009" s="59" t="n"/>
      <c r="F2009" s="59" t="n"/>
      <c r="G2009" s="59" t="n"/>
      <c r="H2009" s="59" t="n"/>
      <c r="I2009" s="59" t="n"/>
      <c r="J2009" s="59" t="n"/>
      <c r="K2009" s="59" t="n"/>
      <c r="L2009" s="59" t="n"/>
      <c r="M2009" s="59" t="n"/>
      <c r="N2009" s="59" t="n"/>
      <c r="O2009" s="59" t="n"/>
      <c r="P2009" s="59" t="n"/>
      <c r="Q2009" s="59" t="n"/>
      <c r="R2009" s="59" t="n"/>
      <c r="S2009" s="59" t="n"/>
      <c r="T2009" s="59" t="n"/>
      <c r="U2009" s="59" t="n"/>
      <c r="V2009" s="59" t="n"/>
      <c r="W2009" s="59" t="n"/>
      <c r="X2009" s="59" t="n"/>
      <c r="Y2009" s="59" t="n"/>
      <c r="Z2009" s="59" t="n"/>
      <c r="AA2009" s="59" t="n"/>
      <c r="AB2009" s="59" t="n"/>
      <c r="AC2009" s="59" t="n"/>
      <c r="AD2009" s="59" t="n"/>
      <c r="AE2009" s="59" t="n"/>
      <c r="AF2009" s="59" t="n"/>
      <c r="AG2009" s="59" t="n"/>
      <c r="AH2009" s="59" t="n"/>
      <c r="AI2009" s="59" t="n"/>
      <c r="AJ2009" s="59" t="n"/>
      <c r="AK2009" s="59" t="n"/>
      <c r="AL2009" s="59" t="n"/>
      <c r="AM2009" s="59" t="n"/>
      <c r="AN2009" s="59" t="n"/>
      <c r="AO2009" s="59" t="n"/>
      <c r="AP2009" s="59" t="n"/>
      <c r="AQ2009" s="59" t="n"/>
      <c r="AR2009" s="59" t="n"/>
      <c r="AS2009" s="59" t="n"/>
      <c r="AT2009" s="59" t="n"/>
      <c r="AU2009" s="59" t="n"/>
      <c r="AV2009" s="59" t="n"/>
      <c r="AW2009" s="59" t="n"/>
      <c r="AX2009" s="59" t="n"/>
      <c r="AY2009" s="59" t="n"/>
      <c r="AZ2009" s="59" t="n"/>
      <c r="BA2009" s="59" t="n"/>
      <c r="BB2009" s="59" t="n"/>
      <c r="BC2009" s="59" t="n"/>
      <c r="BD2009" s="59" t="n"/>
      <c r="BE2009" s="59" t="n"/>
      <c r="BF2009" s="59" t="n"/>
      <c r="BG2009" s="59" t="n"/>
      <c r="BH2009" s="59" t="n"/>
      <c r="BI2009" s="59" t="n"/>
      <c r="BJ2009" s="59" t="n"/>
      <c r="BK2009" s="59" t="n"/>
      <c r="BL2009" s="59" t="n"/>
      <c r="BM2009" s="59" t="n"/>
      <c r="BN2009" s="59" t="n"/>
      <c r="BO2009" s="59" t="n"/>
      <c r="BP2009" s="59" t="n"/>
      <c r="BQ2009" s="59" t="n"/>
      <c r="BR2009" s="59" t="n"/>
      <c r="BS2009" s="59" t="n"/>
      <c r="BT2009" s="59" t="n"/>
      <c r="BU2009" s="59" t="n"/>
      <c r="BV2009" s="59" t="n"/>
      <c r="BW2009" s="59" t="n"/>
      <c r="BX2009" s="59" t="n"/>
      <c r="BY2009" s="59" t="n"/>
      <c r="BZ2009" s="59" t="n"/>
      <c r="CA2009" s="59" t="n"/>
      <c r="CB2009" s="59" t="n"/>
      <c r="CC2009" s="59" t="n"/>
      <c r="CD2009" s="59" t="n"/>
      <c r="CE2009" s="59" t="n"/>
      <c r="CF2009" s="59" t="n"/>
      <c r="CG2009" s="59" t="n"/>
      <c r="CH2009" s="59" t="n"/>
      <c r="CI2009" s="59" t="n"/>
      <c r="CJ2009" s="59" t="n"/>
      <c r="CK2009" s="59" t="n"/>
      <c r="CL2009" s="59" t="n"/>
      <c r="CM2009" s="59" t="n"/>
      <c r="CN2009" s="59" t="n"/>
      <c r="CO2009" s="59" t="n"/>
      <c r="CP2009" s="59" t="n"/>
      <c r="CQ2009" s="59" t="n"/>
      <c r="CR2009" s="59" t="n"/>
      <c r="CS2009" s="59" t="n"/>
      <c r="CT2009" s="59" t="n"/>
      <c r="CU2009" s="59" t="n"/>
      <c r="CV2009" s="59" t="n"/>
      <c r="CW2009" s="59" t="n"/>
      <c r="CX2009" s="59" t="n"/>
      <c r="CY2009" s="59" t="n"/>
      <c r="CZ2009" s="59" t="n"/>
    </row>
    <row r="2010">
      <c r="D2010" s="59" t="n"/>
      <c r="E2010" s="59" t="n"/>
      <c r="F2010" s="59" t="n"/>
      <c r="G2010" s="59" t="n"/>
      <c r="H2010" s="59" t="n"/>
      <c r="I2010" s="59" t="n"/>
      <c r="J2010" s="59" t="n"/>
      <c r="K2010" s="59" t="n"/>
      <c r="L2010" s="59" t="n"/>
      <c r="M2010" s="59" t="n"/>
      <c r="N2010" s="59" t="n"/>
      <c r="O2010" s="59" t="n"/>
      <c r="P2010" s="59" t="n"/>
      <c r="Q2010" s="59" t="n"/>
      <c r="R2010" s="59" t="n"/>
      <c r="S2010" s="59" t="n"/>
      <c r="T2010" s="59" t="n"/>
      <c r="U2010" s="59" t="n"/>
      <c r="V2010" s="59" t="n"/>
      <c r="W2010" s="59" t="n"/>
      <c r="X2010" s="59" t="n"/>
      <c r="Y2010" s="59" t="n"/>
      <c r="Z2010" s="59" t="n"/>
      <c r="AA2010" s="59" t="n"/>
      <c r="AB2010" s="59" t="n"/>
      <c r="AC2010" s="59" t="n"/>
      <c r="AD2010" s="59" t="n"/>
      <c r="AE2010" s="59" t="n"/>
      <c r="AF2010" s="59" t="n"/>
      <c r="AG2010" s="59" t="n"/>
      <c r="AH2010" s="59" t="n"/>
      <c r="AI2010" s="59" t="n"/>
      <c r="AJ2010" s="59" t="n"/>
      <c r="AK2010" s="59" t="n"/>
      <c r="AL2010" s="59" t="n"/>
      <c r="AM2010" s="59" t="n"/>
      <c r="AN2010" s="59" t="n"/>
      <c r="AO2010" s="59" t="n"/>
      <c r="AP2010" s="59" t="n"/>
      <c r="AQ2010" s="59" t="n"/>
      <c r="AR2010" s="59" t="n"/>
      <c r="AS2010" s="59" t="n"/>
      <c r="AT2010" s="59" t="n"/>
      <c r="AU2010" s="59" t="n"/>
      <c r="AV2010" s="59" t="n"/>
      <c r="AW2010" s="59" t="n"/>
      <c r="AX2010" s="59" t="n"/>
      <c r="AY2010" s="59" t="n"/>
      <c r="AZ2010" s="59" t="n"/>
      <c r="BA2010" s="59" t="n"/>
      <c r="BB2010" s="59" t="n"/>
      <c r="BC2010" s="59" t="n"/>
      <c r="BD2010" s="59" t="n"/>
      <c r="BE2010" s="59" t="n"/>
      <c r="BF2010" s="59" t="n"/>
      <c r="BG2010" s="59" t="n"/>
      <c r="BH2010" s="59" t="n"/>
      <c r="BI2010" s="59" t="n"/>
      <c r="BJ2010" s="59" t="n"/>
      <c r="BK2010" s="59" t="n"/>
      <c r="BL2010" s="59" t="n"/>
      <c r="BM2010" s="59" t="n"/>
      <c r="BN2010" s="59" t="n"/>
      <c r="BO2010" s="59" t="n"/>
      <c r="BP2010" s="59" t="n"/>
      <c r="BQ2010" s="59" t="n"/>
      <c r="BR2010" s="59" t="n"/>
      <c r="BS2010" s="59" t="n"/>
      <c r="BT2010" s="59" t="n"/>
      <c r="BU2010" s="59" t="n"/>
      <c r="BV2010" s="59" t="n"/>
      <c r="BW2010" s="59" t="n"/>
      <c r="BX2010" s="59" t="n"/>
      <c r="BY2010" s="59" t="n"/>
      <c r="BZ2010" s="59" t="n"/>
      <c r="CA2010" s="59" t="n"/>
      <c r="CB2010" s="59" t="n"/>
      <c r="CC2010" s="59" t="n"/>
      <c r="CD2010" s="59" t="n"/>
      <c r="CE2010" s="59" t="n"/>
      <c r="CF2010" s="59" t="n"/>
      <c r="CG2010" s="59" t="n"/>
      <c r="CH2010" s="59" t="n"/>
      <c r="CI2010" s="59" t="n"/>
      <c r="CJ2010" s="59" t="n"/>
      <c r="CK2010" s="59" t="n"/>
      <c r="CL2010" s="59" t="n"/>
      <c r="CM2010" s="59" t="n"/>
      <c r="CN2010" s="59" t="n"/>
      <c r="CO2010" s="59" t="n"/>
      <c r="CP2010" s="59" t="n"/>
      <c r="CQ2010" s="59" t="n"/>
      <c r="CR2010" s="59" t="n"/>
      <c r="CS2010" s="59" t="n"/>
      <c r="CT2010" s="59" t="n"/>
      <c r="CU2010" s="59" t="n"/>
      <c r="CV2010" s="59" t="n"/>
      <c r="CW2010" s="59" t="n"/>
      <c r="CX2010" s="59" t="n"/>
      <c r="CY2010" s="59" t="n"/>
      <c r="CZ2010" s="59" t="n"/>
    </row>
    <row r="2011">
      <c r="D2011" s="59" t="n"/>
      <c r="E2011" s="59" t="n"/>
      <c r="F2011" s="59" t="n"/>
      <c r="G2011" s="59" t="n"/>
      <c r="H2011" s="59" t="n"/>
      <c r="I2011" s="59" t="n"/>
      <c r="J2011" s="59" t="n"/>
      <c r="K2011" s="59" t="n"/>
      <c r="L2011" s="59" t="n"/>
      <c r="M2011" s="59" t="n"/>
      <c r="N2011" s="59" t="n"/>
      <c r="O2011" s="59" t="n"/>
      <c r="P2011" s="59" t="n"/>
      <c r="Q2011" s="59" t="n"/>
      <c r="R2011" s="59" t="n"/>
      <c r="S2011" s="59" t="n"/>
      <c r="T2011" s="59" t="n"/>
      <c r="U2011" s="59" t="n"/>
      <c r="V2011" s="59" t="n"/>
      <c r="W2011" s="59" t="n"/>
      <c r="X2011" s="59" t="n"/>
      <c r="Y2011" s="59" t="n"/>
      <c r="Z2011" s="59" t="n"/>
      <c r="AA2011" s="59" t="n"/>
      <c r="AB2011" s="59" t="n"/>
      <c r="AC2011" s="59" t="n"/>
      <c r="AD2011" s="59" t="n"/>
      <c r="AE2011" s="59" t="n"/>
      <c r="AF2011" s="59" t="n"/>
      <c r="AG2011" s="59" t="n"/>
      <c r="AH2011" s="59" t="n"/>
      <c r="AI2011" s="59" t="n"/>
      <c r="AJ2011" s="59" t="n"/>
      <c r="AK2011" s="59" t="n"/>
      <c r="AL2011" s="59" t="n"/>
      <c r="AM2011" s="59" t="n"/>
      <c r="AN2011" s="59" t="n"/>
      <c r="AO2011" s="59" t="n"/>
      <c r="AP2011" s="59" t="n"/>
      <c r="AQ2011" s="59" t="n"/>
      <c r="AR2011" s="59" t="n"/>
      <c r="AS2011" s="59" t="n"/>
      <c r="AT2011" s="59" t="n"/>
      <c r="AU2011" s="59" t="n"/>
      <c r="AV2011" s="59" t="n"/>
      <c r="AW2011" s="59" t="n"/>
      <c r="AX2011" s="59" t="n"/>
      <c r="AY2011" s="59" t="n"/>
      <c r="AZ2011" s="59" t="n"/>
      <c r="BA2011" s="59" t="n"/>
      <c r="BB2011" s="59" t="n"/>
      <c r="BC2011" s="59" t="n"/>
      <c r="BD2011" s="59" t="n"/>
      <c r="BE2011" s="59" t="n"/>
      <c r="BF2011" s="59" t="n"/>
      <c r="BG2011" s="59" t="n"/>
      <c r="BH2011" s="59" t="n"/>
      <c r="BI2011" s="59" t="n"/>
      <c r="BJ2011" s="59" t="n"/>
      <c r="BK2011" s="59" t="n"/>
      <c r="BL2011" s="59" t="n"/>
      <c r="BM2011" s="59" t="n"/>
      <c r="BN2011" s="59" t="n"/>
      <c r="BO2011" s="59" t="n"/>
      <c r="BP2011" s="59" t="n"/>
      <c r="BQ2011" s="59" t="n"/>
      <c r="BR2011" s="59" t="n"/>
      <c r="BS2011" s="59" t="n"/>
      <c r="BT2011" s="59" t="n"/>
      <c r="BU2011" s="59" t="n"/>
      <c r="BV2011" s="59" t="n"/>
      <c r="BW2011" s="59" t="n"/>
      <c r="BX2011" s="59" t="n"/>
      <c r="BY2011" s="59" t="n"/>
      <c r="BZ2011" s="59" t="n"/>
      <c r="CA2011" s="59" t="n"/>
      <c r="CB2011" s="59" t="n"/>
      <c r="CC2011" s="59" t="n"/>
      <c r="CD2011" s="59" t="n"/>
      <c r="CE2011" s="59" t="n"/>
      <c r="CF2011" s="59" t="n"/>
      <c r="CG2011" s="59" t="n"/>
      <c r="CH2011" s="59" t="n"/>
      <c r="CI2011" s="59" t="n"/>
      <c r="CJ2011" s="59" t="n"/>
      <c r="CK2011" s="59" t="n"/>
      <c r="CL2011" s="59" t="n"/>
      <c r="CM2011" s="59" t="n"/>
      <c r="CN2011" s="59" t="n"/>
      <c r="CO2011" s="59" t="n"/>
      <c r="CP2011" s="59" t="n"/>
      <c r="CQ2011" s="59" t="n"/>
      <c r="CR2011" s="59" t="n"/>
      <c r="CS2011" s="59" t="n"/>
      <c r="CT2011" s="59" t="n"/>
      <c r="CU2011" s="59" t="n"/>
      <c r="CV2011" s="59" t="n"/>
      <c r="CW2011" s="59" t="n"/>
      <c r="CX2011" s="59" t="n"/>
      <c r="CY2011" s="59" t="n"/>
      <c r="CZ2011" s="59" t="n"/>
    </row>
    <row r="2012">
      <c r="D2012" s="59" t="n"/>
      <c r="E2012" s="59" t="n"/>
      <c r="F2012" s="59" t="n"/>
      <c r="G2012" s="59" t="n"/>
      <c r="H2012" s="59" t="n"/>
      <c r="I2012" s="59" t="n"/>
      <c r="J2012" s="59" t="n"/>
      <c r="K2012" s="59" t="n"/>
      <c r="L2012" s="59" t="n"/>
      <c r="M2012" s="59" t="n"/>
      <c r="N2012" s="59" t="n"/>
      <c r="O2012" s="59" t="n"/>
      <c r="P2012" s="59" t="n"/>
      <c r="Q2012" s="59" t="n"/>
      <c r="R2012" s="59" t="n"/>
      <c r="S2012" s="59" t="n"/>
      <c r="T2012" s="59" t="n"/>
      <c r="U2012" s="59" t="n"/>
      <c r="V2012" s="59" t="n"/>
      <c r="W2012" s="59" t="n"/>
      <c r="X2012" s="59" t="n"/>
      <c r="Y2012" s="59" t="n"/>
      <c r="Z2012" s="59" t="n"/>
      <c r="AA2012" s="59" t="n"/>
      <c r="AB2012" s="59" t="n"/>
      <c r="AC2012" s="59" t="n"/>
      <c r="AD2012" s="59" t="n"/>
      <c r="AE2012" s="59" t="n"/>
      <c r="AF2012" s="59" t="n"/>
      <c r="AG2012" s="59" t="n"/>
      <c r="AH2012" s="59" t="n"/>
      <c r="AI2012" s="59" t="n"/>
      <c r="AJ2012" s="59" t="n"/>
      <c r="AK2012" s="59" t="n"/>
      <c r="AL2012" s="59" t="n"/>
      <c r="AM2012" s="59" t="n"/>
      <c r="AN2012" s="59" t="n"/>
      <c r="AO2012" s="59" t="n"/>
      <c r="AP2012" s="59" t="n"/>
      <c r="AQ2012" s="59" t="n"/>
      <c r="AR2012" s="59" t="n"/>
      <c r="AS2012" s="59" t="n"/>
      <c r="AT2012" s="59" t="n"/>
      <c r="AU2012" s="59" t="n"/>
      <c r="AV2012" s="59" t="n"/>
      <c r="AW2012" s="59" t="n"/>
      <c r="AX2012" s="59" t="n"/>
      <c r="AY2012" s="59" t="n"/>
      <c r="AZ2012" s="59" t="n"/>
      <c r="BA2012" s="59" t="n"/>
      <c r="BB2012" s="59" t="n"/>
      <c r="BC2012" s="59" t="n"/>
      <c r="BD2012" s="59" t="n"/>
      <c r="BE2012" s="59" t="n"/>
      <c r="BF2012" s="59" t="n"/>
      <c r="BG2012" s="59" t="n"/>
      <c r="BH2012" s="59" t="n"/>
      <c r="BI2012" s="59" t="n"/>
      <c r="BJ2012" s="59" t="n"/>
      <c r="BK2012" s="59" t="n"/>
      <c r="BL2012" s="59" t="n"/>
      <c r="BM2012" s="59" t="n"/>
      <c r="BN2012" s="59" t="n"/>
      <c r="BO2012" s="59" t="n"/>
      <c r="BP2012" s="59" t="n"/>
      <c r="BQ2012" s="59" t="n"/>
      <c r="BR2012" s="59" t="n"/>
      <c r="BS2012" s="59" t="n"/>
      <c r="BT2012" s="59" t="n"/>
      <c r="BU2012" s="59" t="n"/>
      <c r="BV2012" s="59" t="n"/>
      <c r="BW2012" s="59" t="n"/>
      <c r="BX2012" s="59" t="n"/>
      <c r="BY2012" s="59" t="n"/>
      <c r="BZ2012" s="59" t="n"/>
      <c r="CA2012" s="59" t="n"/>
      <c r="CB2012" s="59" t="n"/>
      <c r="CC2012" s="59" t="n"/>
      <c r="CD2012" s="59" t="n"/>
      <c r="CE2012" s="59" t="n"/>
      <c r="CF2012" s="59" t="n"/>
      <c r="CG2012" s="59" t="n"/>
      <c r="CH2012" s="59" t="n"/>
      <c r="CI2012" s="59" t="n"/>
      <c r="CJ2012" s="59" t="n"/>
      <c r="CK2012" s="59" t="n"/>
      <c r="CL2012" s="59" t="n"/>
      <c r="CM2012" s="59" t="n"/>
      <c r="CN2012" s="59" t="n"/>
      <c r="CO2012" s="59" t="n"/>
      <c r="CP2012" s="59" t="n"/>
      <c r="CQ2012" s="59" t="n"/>
      <c r="CR2012" s="59" t="n"/>
      <c r="CS2012" s="59" t="n"/>
      <c r="CT2012" s="59" t="n"/>
      <c r="CU2012" s="59" t="n"/>
      <c r="CV2012" s="59" t="n"/>
      <c r="CW2012" s="59" t="n"/>
      <c r="CX2012" s="59" t="n"/>
      <c r="CY2012" s="59" t="n"/>
      <c r="CZ2012" s="59" t="n"/>
    </row>
    <row r="2013">
      <c r="D2013" s="107" t="n"/>
      <c r="E2013" s="107" t="n"/>
      <c r="F2013" s="107" t="n"/>
      <c r="G2013" s="107" t="n"/>
      <c r="H2013" s="107" t="n"/>
      <c r="I2013" s="107" t="n"/>
      <c r="J2013" s="107" t="n"/>
      <c r="K2013" s="107" t="n"/>
      <c r="L2013" s="107" t="n"/>
      <c r="M2013" s="107" t="n"/>
      <c r="N2013" s="107" t="n"/>
      <c r="O2013" s="107" t="n"/>
      <c r="P2013" s="107" t="n"/>
      <c r="Q2013" s="107" t="n"/>
      <c r="R2013" s="107" t="n"/>
      <c r="S2013" s="107" t="n"/>
      <c r="T2013" s="107" t="n"/>
      <c r="U2013" s="107" t="n"/>
      <c r="V2013" s="107" t="n"/>
      <c r="W2013" s="107" t="n"/>
      <c r="X2013" s="107" t="n"/>
      <c r="Y2013" s="107" t="n"/>
      <c r="Z2013" s="107" t="n"/>
      <c r="AA2013" s="107" t="n"/>
      <c r="AB2013" s="107" t="n"/>
      <c r="AC2013" s="107" t="n"/>
      <c r="AD2013" s="107" t="n"/>
      <c r="AE2013" s="107" t="n"/>
      <c r="AF2013" s="107" t="n"/>
      <c r="AG2013" s="107" t="n"/>
      <c r="AH2013" s="107" t="n"/>
      <c r="AI2013" s="107" t="n"/>
      <c r="AJ2013" s="107" t="n"/>
      <c r="AK2013" s="107" t="n"/>
      <c r="AL2013" s="107" t="n"/>
      <c r="AM2013" s="107" t="n"/>
      <c r="AN2013" s="107" t="n"/>
      <c r="AO2013" s="107" t="n"/>
      <c r="AP2013" s="107" t="n"/>
      <c r="AQ2013" s="107" t="n"/>
      <c r="AR2013" s="107" t="n"/>
      <c r="AS2013" s="107" t="n"/>
      <c r="AT2013" s="107" t="n"/>
      <c r="AU2013" s="107" t="n"/>
      <c r="AV2013" s="107" t="n"/>
      <c r="AW2013" s="107" t="n"/>
      <c r="AX2013" s="107" t="n"/>
      <c r="AY2013" s="107" t="n"/>
      <c r="AZ2013" s="107" t="n"/>
      <c r="BA2013" s="107" t="n"/>
      <c r="BB2013" s="107" t="n"/>
      <c r="BC2013" s="107" t="n"/>
      <c r="BD2013" s="107" t="n"/>
      <c r="BE2013" s="107" t="n"/>
      <c r="BF2013" s="107" t="n"/>
      <c r="BG2013" s="107" t="n"/>
      <c r="BH2013" s="107" t="n"/>
      <c r="BI2013" s="107" t="n"/>
      <c r="BJ2013" s="107" t="n"/>
      <c r="BK2013" s="107" t="n"/>
      <c r="BL2013" s="107" t="n"/>
      <c r="BM2013" s="107" t="n"/>
      <c r="BN2013" s="107" t="n"/>
      <c r="BO2013" s="107" t="n"/>
      <c r="BP2013" s="107" t="n"/>
      <c r="BQ2013" s="107" t="n"/>
      <c r="BR2013" s="107" t="n"/>
      <c r="BS2013" s="107" t="n"/>
      <c r="BT2013" s="107" t="n"/>
      <c r="BU2013" s="107" t="n"/>
      <c r="BV2013" s="107" t="n"/>
      <c r="BW2013" s="107" t="n"/>
      <c r="BX2013" s="107" t="n"/>
      <c r="BY2013" s="107" t="n"/>
      <c r="BZ2013" s="107" t="n"/>
      <c r="CA2013" s="107" t="n"/>
      <c r="CB2013" s="107" t="n"/>
      <c r="CC2013" s="107" t="n"/>
      <c r="CD2013" s="107" t="n"/>
      <c r="CE2013" s="107" t="n"/>
      <c r="CF2013" s="107" t="n"/>
      <c r="CG2013" s="107" t="n"/>
      <c r="CH2013" s="107" t="n"/>
      <c r="CI2013" s="107" t="n"/>
      <c r="CJ2013" s="107" t="n"/>
      <c r="CK2013" s="107" t="n"/>
      <c r="CL2013" s="107" t="n"/>
      <c r="CM2013" s="107" t="n"/>
      <c r="CN2013" s="107" t="n"/>
      <c r="CO2013" s="107" t="n"/>
      <c r="CP2013" s="107" t="n"/>
      <c r="CQ2013" s="107" t="n"/>
      <c r="CR2013" s="107" t="n"/>
      <c r="CS2013" s="107" t="n"/>
      <c r="CT2013" s="107" t="n"/>
      <c r="CU2013" s="107" t="n"/>
      <c r="CV2013" s="107" t="n"/>
      <c r="CW2013" s="107" t="n"/>
      <c r="CX2013" s="107" t="n"/>
      <c r="CY2013" s="107" t="n"/>
      <c r="CZ2013" s="107" t="n"/>
    </row>
    <row r="2016">
      <c r="A2016" s="2">
        <f>IF($A2009="","","   projections")</f>
        <v/>
      </c>
      <c r="B2016" s="68">
        <f>IF($A2009="",0,COUNT($E2017:$CZ2017))</f>
        <v/>
      </c>
      <c r="C2016" s="69">
        <f>IF($B2016=0,0,MAX($E2017:$CZ2017))</f>
        <v/>
      </c>
      <c r="D2016" s="58">
        <f>_xll.BDS($A2009,'Field Check'!$C$42,"headers=y","startcol=1","endcol=3","dir=h","cols=20;rows=3")</f>
        <v/>
      </c>
      <c r="E2016" s="59" t="n">
        <v>46253</v>
      </c>
      <c r="F2016" s="59" t="n">
        <v>46435</v>
      </c>
      <c r="G2016" s="59" t="n">
        <v>46617</v>
      </c>
      <c r="H2016" s="59" t="n">
        <v>46799</v>
      </c>
      <c r="I2016" s="59" t="n">
        <v>46981</v>
      </c>
      <c r="J2016" s="59" t="n">
        <v>47163</v>
      </c>
      <c r="K2016" s="59" t="n">
        <v>47345</v>
      </c>
      <c r="L2016" s="59" t="n">
        <v>47534</v>
      </c>
      <c r="M2016" s="59" t="n">
        <v>47709</v>
      </c>
      <c r="N2016" s="59" t="n">
        <v>47898</v>
      </c>
      <c r="O2016" s="59" t="n">
        <v>48080</v>
      </c>
      <c r="P2016" s="59" t="n">
        <v>48262</v>
      </c>
      <c r="Q2016" s="59" t="n">
        <v>48444</v>
      </c>
      <c r="R2016" s="59" t="n">
        <v>48626</v>
      </c>
      <c r="S2016" s="59" t="n">
        <v>48808</v>
      </c>
      <c r="T2016" s="59" t="n">
        <v>48990</v>
      </c>
      <c r="U2016" s="59" t="n">
        <v>49172</v>
      </c>
      <c r="V2016" s="59" t="n">
        <v>49361</v>
      </c>
      <c r="W2016" s="59" t="n">
        <v>49543</v>
      </c>
      <c r="X2016" s="59" t="n"/>
      <c r="Y2016" s="59" t="n"/>
      <c r="Z2016" s="59" t="n"/>
      <c r="AA2016" s="59" t="n"/>
      <c r="AB2016" s="59" t="n"/>
      <c r="AC2016" s="59" t="n"/>
      <c r="AD2016" s="59" t="n"/>
      <c r="AE2016" s="59" t="n"/>
      <c r="AF2016" s="59" t="n"/>
      <c r="AG2016" s="59" t="n"/>
      <c r="AH2016" s="59" t="n"/>
      <c r="AI2016" s="59" t="n"/>
      <c r="AJ2016" s="59" t="n"/>
      <c r="AK2016" s="59" t="n"/>
      <c r="AL2016" s="59" t="n"/>
      <c r="AM2016" s="59" t="n"/>
      <c r="AN2016" s="59" t="n"/>
      <c r="AO2016" s="59" t="n"/>
      <c r="AP2016" s="59" t="n"/>
      <c r="AQ2016" s="59" t="n"/>
      <c r="AR2016" s="59" t="n"/>
      <c r="AS2016" s="59" t="n"/>
      <c r="AT2016" s="59" t="n"/>
      <c r="AU2016" s="59" t="n"/>
      <c r="AV2016" s="59" t="n"/>
      <c r="AW2016" s="59" t="n"/>
      <c r="AX2016" s="59" t="n"/>
      <c r="AY2016" s="59" t="n"/>
      <c r="AZ2016" s="59" t="n"/>
      <c r="BA2016" s="59" t="n"/>
      <c r="BB2016" s="59" t="n"/>
      <c r="BC2016" s="59" t="n"/>
      <c r="BD2016" s="59" t="n"/>
      <c r="BE2016" s="59" t="n"/>
      <c r="BF2016" s="59" t="n"/>
      <c r="BG2016" s="59" t="n"/>
      <c r="BH2016" s="59" t="n"/>
      <c r="BI2016" s="59" t="n"/>
      <c r="BJ2016" s="59" t="n"/>
      <c r="BK2016" s="59" t="n"/>
      <c r="BL2016" s="59" t="n"/>
      <c r="BM2016" s="59" t="n"/>
      <c r="BN2016" s="59" t="n"/>
      <c r="BO2016" s="59" t="n"/>
      <c r="BP2016" s="59" t="n"/>
      <c r="BQ2016" s="59" t="n"/>
      <c r="BR2016" s="59" t="n"/>
      <c r="BS2016" s="59" t="n"/>
      <c r="BT2016" s="59" t="n"/>
      <c r="BU2016" s="59" t="n"/>
      <c r="BV2016" s="59" t="n"/>
      <c r="BW2016" s="59" t="n"/>
      <c r="BX2016" s="59" t="n"/>
      <c r="BY2016" s="59" t="n"/>
      <c r="BZ2016" s="59" t="n"/>
      <c r="CA2016" s="59" t="n"/>
      <c r="CB2016" s="59" t="n"/>
      <c r="CC2016" s="59" t="n"/>
      <c r="CD2016" s="59" t="n"/>
      <c r="CE2016" s="59" t="n"/>
      <c r="CF2016" s="59" t="n"/>
      <c r="CG2016" s="59" t="n"/>
      <c r="CH2016" s="59" t="n"/>
      <c r="CI2016" s="59" t="n"/>
      <c r="CJ2016" s="59" t="n"/>
      <c r="CK2016" s="59" t="n"/>
      <c r="CL2016" s="59" t="n"/>
      <c r="CM2016" s="59" t="n"/>
      <c r="CN2016" s="59" t="n"/>
      <c r="CO2016" s="59" t="n"/>
      <c r="CP2016" s="59" t="n"/>
      <c r="CQ2016" s="59" t="n"/>
      <c r="CR2016" s="59" t="n"/>
      <c r="CS2016" s="59" t="n"/>
      <c r="CT2016" s="59" t="n"/>
      <c r="CU2016" s="59" t="n"/>
      <c r="CV2016" s="59" t="n"/>
      <c r="CW2016" s="59" t="n"/>
      <c r="CX2016" s="59" t="n"/>
      <c r="CY2016" s="59" t="n"/>
      <c r="CZ2016" s="59" t="n"/>
    </row>
    <row r="2017">
      <c r="D2017" s="59" t="inlineStr">
        <is>
          <t>Ex-Date</t>
        </is>
      </c>
      <c r="E2017" s="59" t="n">
        <v>46258</v>
      </c>
      <c r="F2017" s="59" t="n">
        <v>46440</v>
      </c>
      <c r="G2017" s="59" t="n">
        <v>46622</v>
      </c>
      <c r="H2017" s="59" t="n">
        <v>46804</v>
      </c>
      <c r="I2017" s="59" t="n">
        <v>46986</v>
      </c>
      <c r="J2017" s="59" t="n">
        <v>47168</v>
      </c>
      <c r="K2017" s="59" t="n">
        <v>47350</v>
      </c>
      <c r="L2017" s="59" t="n">
        <v>47539</v>
      </c>
      <c r="M2017" s="59" t="n">
        <v>47714</v>
      </c>
      <c r="N2017" s="59" t="n">
        <v>47903</v>
      </c>
      <c r="O2017" s="59" t="n">
        <v>48085</v>
      </c>
      <c r="P2017" s="59" t="n">
        <v>48267</v>
      </c>
      <c r="Q2017" s="59" t="n">
        <v>48449</v>
      </c>
      <c r="R2017" s="59" t="n">
        <v>48631</v>
      </c>
      <c r="S2017" s="59" t="n">
        <v>48813</v>
      </c>
      <c r="T2017" s="59" t="n">
        <v>48995</v>
      </c>
      <c r="U2017" s="59" t="n">
        <v>49177</v>
      </c>
      <c r="V2017" s="59" t="n">
        <v>49366</v>
      </c>
      <c r="W2017" s="59" t="n">
        <v>49548</v>
      </c>
      <c r="X2017" s="59" t="n"/>
      <c r="Y2017" s="59" t="n"/>
      <c r="Z2017" s="59" t="n"/>
      <c r="AA2017" s="59" t="n"/>
      <c r="AB2017" s="59" t="n"/>
      <c r="AC2017" s="59" t="n"/>
      <c r="AD2017" s="59" t="n"/>
      <c r="AE2017" s="59" t="n"/>
      <c r="AF2017" s="59" t="n"/>
      <c r="AG2017" s="59" t="n"/>
      <c r="AH2017" s="59" t="n"/>
      <c r="AI2017" s="59" t="n"/>
      <c r="AJ2017" s="59" t="n"/>
      <c r="AK2017" s="59" t="n"/>
      <c r="AL2017" s="59" t="n"/>
      <c r="AM2017" s="59" t="n"/>
      <c r="AN2017" s="59" t="n"/>
      <c r="AO2017" s="59" t="n"/>
      <c r="AP2017" s="59" t="n"/>
      <c r="AQ2017" s="59" t="n"/>
      <c r="AR2017" s="59" t="n"/>
      <c r="AS2017" s="59" t="n"/>
      <c r="AT2017" s="59" t="n"/>
      <c r="AU2017" s="59" t="n"/>
      <c r="AV2017" s="59" t="n"/>
      <c r="AW2017" s="59" t="n"/>
      <c r="AX2017" s="59" t="n"/>
      <c r="AY2017" s="59" t="n"/>
      <c r="AZ2017" s="59" t="n"/>
      <c r="BA2017" s="59" t="n"/>
      <c r="BB2017" s="59" t="n"/>
      <c r="BC2017" s="59" t="n"/>
      <c r="BD2017" s="59" t="n"/>
      <c r="BE2017" s="59" t="n"/>
      <c r="BF2017" s="59" t="n"/>
      <c r="BG2017" s="59" t="n"/>
      <c r="BH2017" s="59" t="n"/>
      <c r="BI2017" s="59" t="n"/>
      <c r="BJ2017" s="59" t="n"/>
      <c r="BK2017" s="59" t="n"/>
      <c r="BL2017" s="59" t="n"/>
      <c r="BM2017" s="59" t="n"/>
      <c r="BN2017" s="59" t="n"/>
      <c r="BO2017" s="59" t="n"/>
      <c r="BP2017" s="59" t="n"/>
      <c r="BQ2017" s="59" t="n"/>
      <c r="BR2017" s="59" t="n"/>
      <c r="BS2017" s="59" t="n"/>
      <c r="BT2017" s="59" t="n"/>
      <c r="BU2017" s="59" t="n"/>
      <c r="BV2017" s="59" t="n"/>
      <c r="BW2017" s="59" t="n"/>
      <c r="BX2017" s="59" t="n"/>
      <c r="BY2017" s="59" t="n"/>
      <c r="BZ2017" s="59" t="n"/>
      <c r="CA2017" s="59" t="n"/>
      <c r="CB2017" s="59" t="n"/>
      <c r="CC2017" s="59" t="n"/>
      <c r="CD2017" s="59" t="n"/>
      <c r="CE2017" s="59" t="n"/>
      <c r="CF2017" s="59" t="n"/>
      <c r="CG2017" s="59" t="n"/>
      <c r="CH2017" s="59" t="n"/>
      <c r="CI2017" s="59" t="n"/>
      <c r="CJ2017" s="59" t="n"/>
      <c r="CK2017" s="59" t="n"/>
      <c r="CL2017" s="59" t="n"/>
      <c r="CM2017" s="59" t="n"/>
      <c r="CN2017" s="59" t="n"/>
      <c r="CO2017" s="59" t="n"/>
      <c r="CP2017" s="59" t="n"/>
      <c r="CQ2017" s="59" t="n"/>
      <c r="CR2017" s="59" t="n"/>
      <c r="CS2017" s="59" t="n"/>
      <c r="CT2017" s="59" t="n"/>
      <c r="CU2017" s="59" t="n"/>
      <c r="CV2017" s="59" t="n"/>
      <c r="CW2017" s="59" t="n"/>
      <c r="CX2017" s="59" t="n"/>
      <c r="CY2017" s="59" t="n"/>
      <c r="CZ2017" s="59" t="n"/>
    </row>
    <row r="2018">
      <c r="D2018" s="107" t="inlineStr">
        <is>
          <t>Amount Per Share</t>
        </is>
      </c>
      <c r="E2018" s="107" t="n">
        <v>0.0625</v>
      </c>
      <c r="F2018" s="107" t="n">
        <v>0.0645</v>
      </c>
      <c r="G2018" s="107" t="n">
        <v>0.066</v>
      </c>
      <c r="H2018" s="107" t="n">
        <v>0.06950000000000001</v>
      </c>
      <c r="I2018" s="107" t="n">
        <v>0.07049999999999999</v>
      </c>
      <c r="J2018" s="107" t="n">
        <v>0.07149999999999999</v>
      </c>
      <c r="K2018" s="107" t="n">
        <v>0.0725</v>
      </c>
      <c r="L2018" s="107" t="n">
        <v>0.073</v>
      </c>
      <c r="M2018" s="107" t="n">
        <v>0.0745</v>
      </c>
      <c r="N2018" s="107" t="n">
        <v>0.075</v>
      </c>
      <c r="O2018" s="107" t="n">
        <v>0.0765</v>
      </c>
      <c r="P2018" s="107" t="n">
        <v>0.077</v>
      </c>
      <c r="Q2018" s="107" t="n">
        <v>0.0785</v>
      </c>
      <c r="R2018" s="107" t="n">
        <v>0.079</v>
      </c>
      <c r="S2018" s="107" t="n">
        <v>0.0805</v>
      </c>
      <c r="T2018" s="107" t="n">
        <v>0.0815</v>
      </c>
      <c r="U2018" s="107" t="n">
        <v>0.0825</v>
      </c>
      <c r="V2018" s="107" t="n">
        <v>0.0835</v>
      </c>
      <c r="W2018" s="107" t="n">
        <v>0.08500000000000001</v>
      </c>
      <c r="X2018" s="107" t="n"/>
      <c r="Y2018" s="107" t="n"/>
      <c r="Z2018" s="107" t="n"/>
      <c r="AA2018" s="107" t="n"/>
      <c r="AB2018" s="107" t="n"/>
      <c r="AC2018" s="107" t="n"/>
      <c r="AD2018" s="107" t="n"/>
      <c r="AE2018" s="107" t="n"/>
      <c r="AF2018" s="107" t="n"/>
      <c r="AG2018" s="107" t="n"/>
      <c r="AH2018" s="107" t="n"/>
      <c r="AI2018" s="107" t="n"/>
      <c r="AJ2018" s="107" t="n"/>
      <c r="AK2018" s="107" t="n"/>
      <c r="AL2018" s="107" t="n"/>
      <c r="AM2018" s="107" t="n"/>
      <c r="AN2018" s="107" t="n"/>
      <c r="AO2018" s="107" t="n"/>
      <c r="AP2018" s="107" t="n"/>
      <c r="AQ2018" s="107" t="n"/>
      <c r="AR2018" s="107" t="n"/>
      <c r="AS2018" s="107" t="n"/>
      <c r="AT2018" s="107" t="n"/>
      <c r="AU2018" s="107" t="n"/>
      <c r="AV2018" s="107" t="n"/>
      <c r="AW2018" s="107" t="n"/>
      <c r="AX2018" s="107" t="n"/>
      <c r="AY2018" s="107" t="n"/>
      <c r="AZ2018" s="107" t="n"/>
      <c r="BA2018" s="107" t="n"/>
      <c r="BB2018" s="107" t="n"/>
      <c r="BC2018" s="107" t="n"/>
      <c r="BD2018" s="107" t="n"/>
      <c r="BE2018" s="107" t="n"/>
      <c r="BF2018" s="107" t="n"/>
      <c r="BG2018" s="107" t="n"/>
      <c r="BH2018" s="107" t="n"/>
      <c r="BI2018" s="107" t="n"/>
      <c r="BJ2018" s="107" t="n"/>
      <c r="BK2018" s="107" t="n"/>
      <c r="BL2018" s="107" t="n"/>
      <c r="BM2018" s="107" t="n"/>
      <c r="BN2018" s="107" t="n"/>
      <c r="BO2018" s="107" t="n"/>
      <c r="BP2018" s="107" t="n"/>
      <c r="BQ2018" s="107" t="n"/>
      <c r="BR2018" s="107" t="n"/>
      <c r="BS2018" s="107" t="n"/>
      <c r="BT2018" s="107" t="n"/>
      <c r="BU2018" s="107" t="n"/>
      <c r="BV2018" s="107" t="n"/>
      <c r="BW2018" s="107" t="n"/>
      <c r="BX2018" s="107" t="n"/>
      <c r="BY2018" s="107" t="n"/>
      <c r="BZ2018" s="107" t="n"/>
      <c r="CA2018" s="107" t="n"/>
      <c r="CB2018" s="107" t="n"/>
      <c r="CC2018" s="107" t="n"/>
      <c r="CD2018" s="107" t="n"/>
      <c r="CE2018" s="107" t="n"/>
      <c r="CF2018" s="107" t="n"/>
      <c r="CG2018" s="107" t="n"/>
      <c r="CH2018" s="107" t="n"/>
      <c r="CI2018" s="107" t="n"/>
      <c r="CJ2018" s="107" t="n"/>
      <c r="CK2018" s="107" t="n"/>
      <c r="CL2018" s="107" t="n"/>
      <c r="CM2018" s="107" t="n"/>
      <c r="CN2018" s="107" t="n"/>
      <c r="CO2018" s="107" t="n"/>
      <c r="CP2018" s="107" t="n"/>
      <c r="CQ2018" s="107" t="n"/>
      <c r="CR2018" s="107" t="n"/>
      <c r="CS2018" s="107" t="n"/>
      <c r="CT2018" s="107" t="n"/>
      <c r="CU2018" s="107" t="n"/>
      <c r="CV2018" s="107" t="n"/>
      <c r="CW2018" s="107" t="n"/>
      <c r="CX2018" s="107" t="n"/>
      <c r="CY2018" s="107" t="n"/>
      <c r="CZ2018" s="107" t="n"/>
    </row>
    <row r="2020">
      <c r="A2020" s="126">
        <f>IF('AS51'!$C$189="","",'AS51'!$C$189)</f>
        <v/>
      </c>
      <c r="B2020" s="68">
        <f>IF($A2020="",0,COUNT($E2021:$CZ2021))</f>
        <v/>
      </c>
      <c r="C2020" s="69">
        <f>IF($B2020=0,0,MAX($E2021:$CZ2021))</f>
        <v/>
      </c>
      <c r="D2020" s="58">
        <f>_xll.BDS($A2020,'Field Check'!$C$44,"headers=y","startcol=1","endcol=7","dir=h","DVD_START_DT",'Field Check'!$C$59,"DVD_END_DT",'Field Check'!$D$59)</f>
        <v/>
      </c>
      <c r="E2020" s="59" t="n"/>
      <c r="F2020" s="59" t="n"/>
      <c r="G2020" s="59" t="n"/>
      <c r="H2020" s="59" t="n"/>
      <c r="I2020" s="59" t="n"/>
      <c r="J2020" s="59" t="n"/>
      <c r="K2020" s="59" t="n"/>
      <c r="L2020" s="59" t="n"/>
      <c r="M2020" s="59" t="n"/>
      <c r="N2020" s="59" t="n"/>
      <c r="O2020" s="59" t="n"/>
      <c r="P2020" s="59" t="n"/>
      <c r="Q2020" s="59" t="n"/>
      <c r="R2020" s="59" t="n"/>
      <c r="S2020" s="59" t="n"/>
      <c r="T2020" s="59" t="n"/>
      <c r="U2020" s="59" t="n"/>
      <c r="V2020" s="59" t="n"/>
      <c r="W2020" s="59" t="n"/>
      <c r="X2020" s="59" t="n"/>
      <c r="Y2020" s="59" t="n"/>
      <c r="Z2020" s="59" t="n"/>
      <c r="AA2020" s="59" t="n"/>
      <c r="AB2020" s="59" t="n"/>
      <c r="AC2020" s="59" t="n"/>
      <c r="AD2020" s="59" t="n"/>
      <c r="AE2020" s="59" t="n"/>
      <c r="AF2020" s="59" t="n"/>
      <c r="AG2020" s="59" t="n"/>
      <c r="AH2020" s="59" t="n"/>
      <c r="AI2020" s="59" t="n"/>
      <c r="AJ2020" s="59" t="n"/>
      <c r="AK2020" s="59" t="n"/>
      <c r="AL2020" s="59" t="n"/>
      <c r="AM2020" s="59" t="n"/>
      <c r="AN2020" s="59" t="n"/>
      <c r="AO2020" s="59" t="n"/>
      <c r="AP2020" s="59" t="n"/>
      <c r="AQ2020" s="59" t="n"/>
      <c r="AR2020" s="59" t="n"/>
      <c r="AS2020" s="59" t="n"/>
      <c r="AT2020" s="59" t="n"/>
      <c r="AU2020" s="59" t="n"/>
      <c r="AV2020" s="59" t="n"/>
      <c r="AW2020" s="59" t="n"/>
      <c r="AX2020" s="59" t="n"/>
      <c r="AY2020" s="59" t="n"/>
      <c r="AZ2020" s="59" t="n"/>
      <c r="BA2020" s="59" t="n"/>
      <c r="BB2020" s="59" t="n"/>
      <c r="BC2020" s="59" t="n"/>
      <c r="BD2020" s="59" t="n"/>
      <c r="BE2020" s="59" t="n"/>
      <c r="BF2020" s="59" t="n"/>
      <c r="BG2020" s="59" t="n"/>
      <c r="BH2020" s="59" t="n"/>
      <c r="BI2020" s="59" t="n"/>
      <c r="BJ2020" s="59" t="n"/>
      <c r="BK2020" s="59" t="n"/>
      <c r="BL2020" s="59" t="n"/>
      <c r="BM2020" s="59" t="n"/>
      <c r="BN2020" s="59" t="n"/>
      <c r="BO2020" s="59" t="n"/>
      <c r="BP2020" s="59" t="n"/>
      <c r="BQ2020" s="59" t="n"/>
      <c r="BR2020" s="59" t="n"/>
      <c r="BS2020" s="59" t="n"/>
      <c r="BT2020" s="59" t="n"/>
      <c r="BU2020" s="59" t="n"/>
      <c r="BV2020" s="59" t="n"/>
      <c r="BW2020" s="59" t="n"/>
      <c r="BX2020" s="59" t="n"/>
      <c r="BY2020" s="59" t="n"/>
      <c r="BZ2020" s="59" t="n"/>
      <c r="CA2020" s="59" t="n"/>
      <c r="CB2020" s="59" t="n"/>
      <c r="CC2020" s="59" t="n"/>
      <c r="CD2020" s="59" t="n"/>
      <c r="CE2020" s="59" t="n"/>
      <c r="CF2020" s="59" t="n"/>
      <c r="CG2020" s="59" t="n"/>
      <c r="CH2020" s="59" t="n"/>
      <c r="CI2020" s="59" t="n"/>
      <c r="CJ2020" s="59" t="n"/>
      <c r="CK2020" s="59" t="n"/>
      <c r="CL2020" s="59" t="n"/>
      <c r="CM2020" s="59" t="n"/>
      <c r="CN2020" s="59" t="n"/>
      <c r="CO2020" s="59" t="n"/>
      <c r="CP2020" s="59" t="n"/>
      <c r="CQ2020" s="59" t="n"/>
      <c r="CR2020" s="59" t="n"/>
      <c r="CS2020" s="59" t="n"/>
      <c r="CT2020" s="59" t="n"/>
      <c r="CU2020" s="59" t="n"/>
      <c r="CV2020" s="59" t="n"/>
      <c r="CW2020" s="59" t="n"/>
      <c r="CX2020" s="59" t="n"/>
      <c r="CY2020" s="59" t="n"/>
      <c r="CZ2020" s="59" t="n"/>
    </row>
    <row r="2021">
      <c r="D2021" s="59" t="n"/>
      <c r="E2021" s="59" t="n"/>
      <c r="F2021" s="59" t="n"/>
      <c r="G2021" s="59" t="n"/>
      <c r="H2021" s="59" t="n"/>
      <c r="I2021" s="59" t="n"/>
      <c r="J2021" s="59" t="n"/>
      <c r="K2021" s="59" t="n"/>
      <c r="L2021" s="59" t="n"/>
      <c r="M2021" s="59" t="n"/>
      <c r="N2021" s="59" t="n"/>
      <c r="O2021" s="59" t="n"/>
      <c r="P2021" s="59" t="n"/>
      <c r="Q2021" s="59" t="n"/>
      <c r="R2021" s="59" t="n"/>
      <c r="S2021" s="59" t="n"/>
      <c r="T2021" s="59" t="n"/>
      <c r="U2021" s="59" t="n"/>
      <c r="V2021" s="59" t="n"/>
      <c r="W2021" s="59" t="n"/>
      <c r="X2021" s="59" t="n"/>
      <c r="Y2021" s="59" t="n"/>
      <c r="Z2021" s="59" t="n"/>
      <c r="AA2021" s="59" t="n"/>
      <c r="AB2021" s="59" t="n"/>
      <c r="AC2021" s="59" t="n"/>
      <c r="AD2021" s="59" t="n"/>
      <c r="AE2021" s="59" t="n"/>
      <c r="AF2021" s="59" t="n"/>
      <c r="AG2021" s="59" t="n"/>
      <c r="AH2021" s="59" t="n"/>
      <c r="AI2021" s="59" t="n"/>
      <c r="AJ2021" s="59" t="n"/>
      <c r="AK2021" s="59" t="n"/>
      <c r="AL2021" s="59" t="n"/>
      <c r="AM2021" s="59" t="n"/>
      <c r="AN2021" s="59" t="n"/>
      <c r="AO2021" s="59" t="n"/>
      <c r="AP2021" s="59" t="n"/>
      <c r="AQ2021" s="59" t="n"/>
      <c r="AR2021" s="59" t="n"/>
      <c r="AS2021" s="59" t="n"/>
      <c r="AT2021" s="59" t="n"/>
      <c r="AU2021" s="59" t="n"/>
      <c r="AV2021" s="59" t="n"/>
      <c r="AW2021" s="59" t="n"/>
      <c r="AX2021" s="59" t="n"/>
      <c r="AY2021" s="59" t="n"/>
      <c r="AZ2021" s="59" t="n"/>
      <c r="BA2021" s="59" t="n"/>
      <c r="BB2021" s="59" t="n"/>
      <c r="BC2021" s="59" t="n"/>
      <c r="BD2021" s="59" t="n"/>
      <c r="BE2021" s="59" t="n"/>
      <c r="BF2021" s="59" t="n"/>
      <c r="BG2021" s="59" t="n"/>
      <c r="BH2021" s="59" t="n"/>
      <c r="BI2021" s="59" t="n"/>
      <c r="BJ2021" s="59" t="n"/>
      <c r="BK2021" s="59" t="n"/>
      <c r="BL2021" s="59" t="n"/>
      <c r="BM2021" s="59" t="n"/>
      <c r="BN2021" s="59" t="n"/>
      <c r="BO2021" s="59" t="n"/>
      <c r="BP2021" s="59" t="n"/>
      <c r="BQ2021" s="59" t="n"/>
      <c r="BR2021" s="59" t="n"/>
      <c r="BS2021" s="59" t="n"/>
      <c r="BT2021" s="59" t="n"/>
      <c r="BU2021" s="59" t="n"/>
      <c r="BV2021" s="59" t="n"/>
      <c r="BW2021" s="59" t="n"/>
      <c r="BX2021" s="59" t="n"/>
      <c r="BY2021" s="59" t="n"/>
      <c r="BZ2021" s="59" t="n"/>
      <c r="CA2021" s="59" t="n"/>
      <c r="CB2021" s="59" t="n"/>
      <c r="CC2021" s="59" t="n"/>
      <c r="CD2021" s="59" t="n"/>
      <c r="CE2021" s="59" t="n"/>
      <c r="CF2021" s="59" t="n"/>
      <c r="CG2021" s="59" t="n"/>
      <c r="CH2021" s="59" t="n"/>
      <c r="CI2021" s="59" t="n"/>
      <c r="CJ2021" s="59" t="n"/>
      <c r="CK2021" s="59" t="n"/>
      <c r="CL2021" s="59" t="n"/>
      <c r="CM2021" s="59" t="n"/>
      <c r="CN2021" s="59" t="n"/>
      <c r="CO2021" s="59" t="n"/>
      <c r="CP2021" s="59" t="n"/>
      <c r="CQ2021" s="59" t="n"/>
      <c r="CR2021" s="59" t="n"/>
      <c r="CS2021" s="59" t="n"/>
      <c r="CT2021" s="59" t="n"/>
      <c r="CU2021" s="59" t="n"/>
      <c r="CV2021" s="59" t="n"/>
      <c r="CW2021" s="59" t="n"/>
      <c r="CX2021" s="59" t="n"/>
      <c r="CY2021" s="59" t="n"/>
      <c r="CZ2021" s="59" t="n"/>
    </row>
    <row r="2022">
      <c r="D2022" s="59" t="n"/>
      <c r="E2022" s="59" t="n"/>
      <c r="F2022" s="59" t="n"/>
      <c r="G2022" s="59" t="n"/>
      <c r="H2022" s="59" t="n"/>
      <c r="I2022" s="59" t="n"/>
      <c r="J2022" s="59" t="n"/>
      <c r="K2022" s="59" t="n"/>
      <c r="L2022" s="59" t="n"/>
      <c r="M2022" s="59" t="n"/>
      <c r="N2022" s="59" t="n"/>
      <c r="O2022" s="59" t="n"/>
      <c r="P2022" s="59" t="n"/>
      <c r="Q2022" s="59" t="n"/>
      <c r="R2022" s="59" t="n"/>
      <c r="S2022" s="59" t="n"/>
      <c r="T2022" s="59" t="n"/>
      <c r="U2022" s="59" t="n"/>
      <c r="V2022" s="59" t="n"/>
      <c r="W2022" s="59" t="n"/>
      <c r="X2022" s="59" t="n"/>
      <c r="Y2022" s="59" t="n"/>
      <c r="Z2022" s="59" t="n"/>
      <c r="AA2022" s="59" t="n"/>
      <c r="AB2022" s="59" t="n"/>
      <c r="AC2022" s="59" t="n"/>
      <c r="AD2022" s="59" t="n"/>
      <c r="AE2022" s="59" t="n"/>
      <c r="AF2022" s="59" t="n"/>
      <c r="AG2022" s="59" t="n"/>
      <c r="AH2022" s="59" t="n"/>
      <c r="AI2022" s="59" t="n"/>
      <c r="AJ2022" s="59" t="n"/>
      <c r="AK2022" s="59" t="n"/>
      <c r="AL2022" s="59" t="n"/>
      <c r="AM2022" s="59" t="n"/>
      <c r="AN2022" s="59" t="n"/>
      <c r="AO2022" s="59" t="n"/>
      <c r="AP2022" s="59" t="n"/>
      <c r="AQ2022" s="59" t="n"/>
      <c r="AR2022" s="59" t="n"/>
      <c r="AS2022" s="59" t="n"/>
      <c r="AT2022" s="59" t="n"/>
      <c r="AU2022" s="59" t="n"/>
      <c r="AV2022" s="59" t="n"/>
      <c r="AW2022" s="59" t="n"/>
      <c r="AX2022" s="59" t="n"/>
      <c r="AY2022" s="59" t="n"/>
      <c r="AZ2022" s="59" t="n"/>
      <c r="BA2022" s="59" t="n"/>
      <c r="BB2022" s="59" t="n"/>
      <c r="BC2022" s="59" t="n"/>
      <c r="BD2022" s="59" t="n"/>
      <c r="BE2022" s="59" t="n"/>
      <c r="BF2022" s="59" t="n"/>
      <c r="BG2022" s="59" t="n"/>
      <c r="BH2022" s="59" t="n"/>
      <c r="BI2022" s="59" t="n"/>
      <c r="BJ2022" s="59" t="n"/>
      <c r="BK2022" s="59" t="n"/>
      <c r="BL2022" s="59" t="n"/>
      <c r="BM2022" s="59" t="n"/>
      <c r="BN2022" s="59" t="n"/>
      <c r="BO2022" s="59" t="n"/>
      <c r="BP2022" s="59" t="n"/>
      <c r="BQ2022" s="59" t="n"/>
      <c r="BR2022" s="59" t="n"/>
      <c r="BS2022" s="59" t="n"/>
      <c r="BT2022" s="59" t="n"/>
      <c r="BU2022" s="59" t="n"/>
      <c r="BV2022" s="59" t="n"/>
      <c r="BW2022" s="59" t="n"/>
      <c r="BX2022" s="59" t="n"/>
      <c r="BY2022" s="59" t="n"/>
      <c r="BZ2022" s="59" t="n"/>
      <c r="CA2022" s="59" t="n"/>
      <c r="CB2022" s="59" t="n"/>
      <c r="CC2022" s="59" t="n"/>
      <c r="CD2022" s="59" t="n"/>
      <c r="CE2022" s="59" t="n"/>
      <c r="CF2022" s="59" t="n"/>
      <c r="CG2022" s="59" t="n"/>
      <c r="CH2022" s="59" t="n"/>
      <c r="CI2022" s="59" t="n"/>
      <c r="CJ2022" s="59" t="n"/>
      <c r="CK2022" s="59" t="n"/>
      <c r="CL2022" s="59" t="n"/>
      <c r="CM2022" s="59" t="n"/>
      <c r="CN2022" s="59" t="n"/>
      <c r="CO2022" s="59" t="n"/>
      <c r="CP2022" s="59" t="n"/>
      <c r="CQ2022" s="59" t="n"/>
      <c r="CR2022" s="59" t="n"/>
      <c r="CS2022" s="59" t="n"/>
      <c r="CT2022" s="59" t="n"/>
      <c r="CU2022" s="59" t="n"/>
      <c r="CV2022" s="59" t="n"/>
      <c r="CW2022" s="59" t="n"/>
      <c r="CX2022" s="59" t="n"/>
      <c r="CY2022" s="59" t="n"/>
      <c r="CZ2022" s="59" t="n"/>
    </row>
    <row r="2023">
      <c r="D2023" s="59" t="n"/>
      <c r="E2023" s="59" t="n"/>
      <c r="F2023" s="59" t="n"/>
      <c r="G2023" s="59" t="n"/>
      <c r="H2023" s="59" t="n"/>
      <c r="I2023" s="59" t="n"/>
      <c r="J2023" s="59" t="n"/>
      <c r="K2023" s="59" t="n"/>
      <c r="L2023" s="59" t="n"/>
      <c r="M2023" s="59" t="n"/>
      <c r="N2023" s="59" t="n"/>
      <c r="O2023" s="59" t="n"/>
      <c r="P2023" s="59" t="n"/>
      <c r="Q2023" s="59" t="n"/>
      <c r="R2023" s="59" t="n"/>
      <c r="S2023" s="59" t="n"/>
      <c r="T2023" s="59" t="n"/>
      <c r="U2023" s="59" t="n"/>
      <c r="V2023" s="59" t="n"/>
      <c r="W2023" s="59" t="n"/>
      <c r="X2023" s="59" t="n"/>
      <c r="Y2023" s="59" t="n"/>
      <c r="Z2023" s="59" t="n"/>
      <c r="AA2023" s="59" t="n"/>
      <c r="AB2023" s="59" t="n"/>
      <c r="AC2023" s="59" t="n"/>
      <c r="AD2023" s="59" t="n"/>
      <c r="AE2023" s="59" t="n"/>
      <c r="AF2023" s="59" t="n"/>
      <c r="AG2023" s="59" t="n"/>
      <c r="AH2023" s="59" t="n"/>
      <c r="AI2023" s="59" t="n"/>
      <c r="AJ2023" s="59" t="n"/>
      <c r="AK2023" s="59" t="n"/>
      <c r="AL2023" s="59" t="n"/>
      <c r="AM2023" s="59" t="n"/>
      <c r="AN2023" s="59" t="n"/>
      <c r="AO2023" s="59" t="n"/>
      <c r="AP2023" s="59" t="n"/>
      <c r="AQ2023" s="59" t="n"/>
      <c r="AR2023" s="59" t="n"/>
      <c r="AS2023" s="59" t="n"/>
      <c r="AT2023" s="59" t="n"/>
      <c r="AU2023" s="59" t="n"/>
      <c r="AV2023" s="59" t="n"/>
      <c r="AW2023" s="59" t="n"/>
      <c r="AX2023" s="59" t="n"/>
      <c r="AY2023" s="59" t="n"/>
      <c r="AZ2023" s="59" t="n"/>
      <c r="BA2023" s="59" t="n"/>
      <c r="BB2023" s="59" t="n"/>
      <c r="BC2023" s="59" t="n"/>
      <c r="BD2023" s="59" t="n"/>
      <c r="BE2023" s="59" t="n"/>
      <c r="BF2023" s="59" t="n"/>
      <c r="BG2023" s="59" t="n"/>
      <c r="BH2023" s="59" t="n"/>
      <c r="BI2023" s="59" t="n"/>
      <c r="BJ2023" s="59" t="n"/>
      <c r="BK2023" s="59" t="n"/>
      <c r="BL2023" s="59" t="n"/>
      <c r="BM2023" s="59" t="n"/>
      <c r="BN2023" s="59" t="n"/>
      <c r="BO2023" s="59" t="n"/>
      <c r="BP2023" s="59" t="n"/>
      <c r="BQ2023" s="59" t="n"/>
      <c r="BR2023" s="59" t="n"/>
      <c r="BS2023" s="59" t="n"/>
      <c r="BT2023" s="59" t="n"/>
      <c r="BU2023" s="59" t="n"/>
      <c r="BV2023" s="59" t="n"/>
      <c r="BW2023" s="59" t="n"/>
      <c r="BX2023" s="59" t="n"/>
      <c r="BY2023" s="59" t="n"/>
      <c r="BZ2023" s="59" t="n"/>
      <c r="CA2023" s="59" t="n"/>
      <c r="CB2023" s="59" t="n"/>
      <c r="CC2023" s="59" t="n"/>
      <c r="CD2023" s="59" t="n"/>
      <c r="CE2023" s="59" t="n"/>
      <c r="CF2023" s="59" t="n"/>
      <c r="CG2023" s="59" t="n"/>
      <c r="CH2023" s="59" t="n"/>
      <c r="CI2023" s="59" t="n"/>
      <c r="CJ2023" s="59" t="n"/>
      <c r="CK2023" s="59" t="n"/>
      <c r="CL2023" s="59" t="n"/>
      <c r="CM2023" s="59" t="n"/>
      <c r="CN2023" s="59" t="n"/>
      <c r="CO2023" s="59" t="n"/>
      <c r="CP2023" s="59" t="n"/>
      <c r="CQ2023" s="59" t="n"/>
      <c r="CR2023" s="59" t="n"/>
      <c r="CS2023" s="59" t="n"/>
      <c r="CT2023" s="59" t="n"/>
      <c r="CU2023" s="59" t="n"/>
      <c r="CV2023" s="59" t="n"/>
      <c r="CW2023" s="59" t="n"/>
      <c r="CX2023" s="59" t="n"/>
      <c r="CY2023" s="59" t="n"/>
      <c r="CZ2023" s="59" t="n"/>
    </row>
    <row r="2024">
      <c r="D2024" s="107" t="n"/>
      <c r="E2024" s="107" t="n"/>
      <c r="F2024" s="107" t="n"/>
      <c r="G2024" s="107" t="n"/>
      <c r="H2024" s="107" t="n"/>
      <c r="I2024" s="107" t="n"/>
      <c r="J2024" s="107" t="n"/>
      <c r="K2024" s="107" t="n"/>
      <c r="L2024" s="107" t="n"/>
      <c r="M2024" s="107" t="n"/>
      <c r="N2024" s="107" t="n"/>
      <c r="O2024" s="107" t="n"/>
      <c r="P2024" s="107" t="n"/>
      <c r="Q2024" s="107" t="n"/>
      <c r="R2024" s="107" t="n"/>
      <c r="S2024" s="107" t="n"/>
      <c r="T2024" s="107" t="n"/>
      <c r="U2024" s="107" t="n"/>
      <c r="V2024" s="107" t="n"/>
      <c r="W2024" s="107" t="n"/>
      <c r="X2024" s="107" t="n"/>
      <c r="Y2024" s="107" t="n"/>
      <c r="Z2024" s="107" t="n"/>
      <c r="AA2024" s="107" t="n"/>
      <c r="AB2024" s="107" t="n"/>
      <c r="AC2024" s="107" t="n"/>
      <c r="AD2024" s="107" t="n"/>
      <c r="AE2024" s="107" t="n"/>
      <c r="AF2024" s="107" t="n"/>
      <c r="AG2024" s="107" t="n"/>
      <c r="AH2024" s="107" t="n"/>
      <c r="AI2024" s="107" t="n"/>
      <c r="AJ2024" s="107" t="n"/>
      <c r="AK2024" s="107" t="n"/>
      <c r="AL2024" s="107" t="n"/>
      <c r="AM2024" s="107" t="n"/>
      <c r="AN2024" s="107" t="n"/>
      <c r="AO2024" s="107" t="n"/>
      <c r="AP2024" s="107" t="n"/>
      <c r="AQ2024" s="107" t="n"/>
      <c r="AR2024" s="107" t="n"/>
      <c r="AS2024" s="107" t="n"/>
      <c r="AT2024" s="107" t="n"/>
      <c r="AU2024" s="107" t="n"/>
      <c r="AV2024" s="107" t="n"/>
      <c r="AW2024" s="107" t="n"/>
      <c r="AX2024" s="107" t="n"/>
      <c r="AY2024" s="107" t="n"/>
      <c r="AZ2024" s="107" t="n"/>
      <c r="BA2024" s="107" t="n"/>
      <c r="BB2024" s="107" t="n"/>
      <c r="BC2024" s="107" t="n"/>
      <c r="BD2024" s="107" t="n"/>
      <c r="BE2024" s="107" t="n"/>
      <c r="BF2024" s="107" t="n"/>
      <c r="BG2024" s="107" t="n"/>
      <c r="BH2024" s="107" t="n"/>
      <c r="BI2024" s="107" t="n"/>
      <c r="BJ2024" s="107" t="n"/>
      <c r="BK2024" s="107" t="n"/>
      <c r="BL2024" s="107" t="n"/>
      <c r="BM2024" s="107" t="n"/>
      <c r="BN2024" s="107" t="n"/>
      <c r="BO2024" s="107" t="n"/>
      <c r="BP2024" s="107" t="n"/>
      <c r="BQ2024" s="107" t="n"/>
      <c r="BR2024" s="107" t="n"/>
      <c r="BS2024" s="107" t="n"/>
      <c r="BT2024" s="107" t="n"/>
      <c r="BU2024" s="107" t="n"/>
      <c r="BV2024" s="107" t="n"/>
      <c r="BW2024" s="107" t="n"/>
      <c r="BX2024" s="107" t="n"/>
      <c r="BY2024" s="107" t="n"/>
      <c r="BZ2024" s="107" t="n"/>
      <c r="CA2024" s="107" t="n"/>
      <c r="CB2024" s="107" t="n"/>
      <c r="CC2024" s="107" t="n"/>
      <c r="CD2024" s="107" t="n"/>
      <c r="CE2024" s="107" t="n"/>
      <c r="CF2024" s="107" t="n"/>
      <c r="CG2024" s="107" t="n"/>
      <c r="CH2024" s="107" t="n"/>
      <c r="CI2024" s="107" t="n"/>
      <c r="CJ2024" s="107" t="n"/>
      <c r="CK2024" s="107" t="n"/>
      <c r="CL2024" s="107" t="n"/>
      <c r="CM2024" s="107" t="n"/>
      <c r="CN2024" s="107" t="n"/>
      <c r="CO2024" s="107" t="n"/>
      <c r="CP2024" s="107" t="n"/>
      <c r="CQ2024" s="107" t="n"/>
      <c r="CR2024" s="107" t="n"/>
      <c r="CS2024" s="107" t="n"/>
      <c r="CT2024" s="107" t="n"/>
      <c r="CU2024" s="107" t="n"/>
      <c r="CV2024" s="107" t="n"/>
      <c r="CW2024" s="107" t="n"/>
      <c r="CX2024" s="107" t="n"/>
      <c r="CY2024" s="107" t="n"/>
      <c r="CZ2024" s="107" t="n"/>
    </row>
    <row r="2027">
      <c r="A2027" s="2">
        <f>IF($A2020="","","   projections")</f>
        <v/>
      </c>
      <c r="B2027" s="68">
        <f>IF($A2020="",0,COUNT($E2028:$CZ2028))</f>
        <v/>
      </c>
      <c r="C2027" s="69">
        <f>IF($B2027=0,0,MAX($E2028:$CZ2028))</f>
        <v/>
      </c>
      <c r="D2027" s="58">
        <f>_xll.BDS($A2020,'Field Check'!$C$42,"headers=y","startcol=1","endcol=3","dir=h","cols=21;rows=3")</f>
        <v/>
      </c>
      <c r="E2027" s="59" t="n">
        <v>46259</v>
      </c>
      <c r="F2027" s="59" t="n">
        <v>46441</v>
      </c>
      <c r="G2027" s="59" t="n">
        <v>46623</v>
      </c>
      <c r="H2027" s="59" t="n">
        <v>46805</v>
      </c>
      <c r="I2027" s="59" t="n">
        <v>46987</v>
      </c>
      <c r="J2027" s="59" t="n">
        <v>47169</v>
      </c>
      <c r="K2027" s="59" t="n">
        <v>47358</v>
      </c>
      <c r="L2027" s="59" t="n">
        <v>47540</v>
      </c>
      <c r="M2027" s="59" t="n">
        <v>47722</v>
      </c>
      <c r="N2027" s="59" t="n">
        <v>47904</v>
      </c>
      <c r="O2027" s="59" t="n">
        <v>48086</v>
      </c>
      <c r="P2027" s="59" t="n">
        <v>48268</v>
      </c>
      <c r="Q2027" s="59" t="n">
        <v>48450</v>
      </c>
      <c r="R2027" s="59" t="n">
        <v>48632</v>
      </c>
      <c r="S2027" s="59" t="n">
        <v>48814</v>
      </c>
      <c r="T2027" s="59" t="n">
        <v>48996</v>
      </c>
      <c r="U2027" s="59" t="n">
        <v>49178</v>
      </c>
      <c r="V2027" s="59" t="n">
        <v>49367</v>
      </c>
      <c r="W2027" s="59" t="n">
        <v>49549</v>
      </c>
      <c r="X2027" s="59" t="n">
        <v>49731</v>
      </c>
      <c r="Y2027" s="59" t="n"/>
      <c r="Z2027" s="59" t="n"/>
      <c r="AA2027" s="59" t="n"/>
      <c r="AB2027" s="59" t="n"/>
      <c r="AC2027" s="59" t="n"/>
      <c r="AD2027" s="59" t="n"/>
      <c r="AE2027" s="59" t="n"/>
      <c r="AF2027" s="59" t="n"/>
      <c r="AG2027" s="59" t="n"/>
      <c r="AH2027" s="59" t="n"/>
      <c r="AI2027" s="59" t="n"/>
      <c r="AJ2027" s="59" t="n"/>
      <c r="AK2027" s="59" t="n"/>
      <c r="AL2027" s="59" t="n"/>
      <c r="AM2027" s="59" t="n"/>
      <c r="AN2027" s="59" t="n"/>
      <c r="AO2027" s="59" t="n"/>
      <c r="AP2027" s="59" t="n"/>
      <c r="AQ2027" s="59" t="n"/>
      <c r="AR2027" s="59" t="n"/>
      <c r="AS2027" s="59" t="n"/>
      <c r="AT2027" s="59" t="n"/>
      <c r="AU2027" s="59" t="n"/>
      <c r="AV2027" s="59" t="n"/>
      <c r="AW2027" s="59" t="n"/>
      <c r="AX2027" s="59" t="n"/>
      <c r="AY2027" s="59" t="n"/>
      <c r="AZ2027" s="59" t="n"/>
      <c r="BA2027" s="59" t="n"/>
      <c r="BB2027" s="59" t="n"/>
      <c r="BC2027" s="59" t="n"/>
      <c r="BD2027" s="59" t="n"/>
      <c r="BE2027" s="59" t="n"/>
      <c r="BF2027" s="59" t="n"/>
      <c r="BG2027" s="59" t="n"/>
      <c r="BH2027" s="59" t="n"/>
      <c r="BI2027" s="59" t="n"/>
      <c r="BJ2027" s="59" t="n"/>
      <c r="BK2027" s="59" t="n"/>
      <c r="BL2027" s="59" t="n"/>
      <c r="BM2027" s="59" t="n"/>
      <c r="BN2027" s="59" t="n"/>
      <c r="BO2027" s="59" t="n"/>
      <c r="BP2027" s="59" t="n"/>
      <c r="BQ2027" s="59" t="n"/>
      <c r="BR2027" s="59" t="n"/>
      <c r="BS2027" s="59" t="n"/>
      <c r="BT2027" s="59" t="n"/>
      <c r="BU2027" s="59" t="n"/>
      <c r="BV2027" s="59" t="n"/>
      <c r="BW2027" s="59" t="n"/>
      <c r="BX2027" s="59" t="n"/>
      <c r="BY2027" s="59" t="n"/>
      <c r="BZ2027" s="59" t="n"/>
      <c r="CA2027" s="59" t="n"/>
      <c r="CB2027" s="59" t="n"/>
      <c r="CC2027" s="59" t="n"/>
      <c r="CD2027" s="59" t="n"/>
      <c r="CE2027" s="59" t="n"/>
      <c r="CF2027" s="59" t="n"/>
      <c r="CG2027" s="59" t="n"/>
      <c r="CH2027" s="59" t="n"/>
      <c r="CI2027" s="59" t="n"/>
      <c r="CJ2027" s="59" t="n"/>
      <c r="CK2027" s="59" t="n"/>
      <c r="CL2027" s="59" t="n"/>
      <c r="CM2027" s="59" t="n"/>
      <c r="CN2027" s="59" t="n"/>
      <c r="CO2027" s="59" t="n"/>
      <c r="CP2027" s="59" t="n"/>
      <c r="CQ2027" s="59" t="n"/>
      <c r="CR2027" s="59" t="n"/>
      <c r="CS2027" s="59" t="n"/>
      <c r="CT2027" s="59" t="n"/>
      <c r="CU2027" s="59" t="n"/>
      <c r="CV2027" s="59" t="n"/>
      <c r="CW2027" s="59" t="n"/>
      <c r="CX2027" s="59" t="n"/>
      <c r="CY2027" s="59" t="n"/>
      <c r="CZ2027" s="59" t="n"/>
    </row>
    <row r="2028">
      <c r="D2028" s="59" t="inlineStr">
        <is>
          <t>Ex-Date</t>
        </is>
      </c>
      <c r="E2028" s="59" t="n">
        <v>46269</v>
      </c>
      <c r="F2028" s="59" t="n">
        <v>46457</v>
      </c>
      <c r="G2028" s="59" t="n">
        <v>46633</v>
      </c>
      <c r="H2028" s="59" t="n">
        <v>46821</v>
      </c>
      <c r="I2028" s="59" t="n">
        <v>46997</v>
      </c>
      <c r="J2028" s="59" t="n">
        <v>47185</v>
      </c>
      <c r="K2028" s="59" t="n">
        <v>47368</v>
      </c>
      <c r="L2028" s="59" t="n">
        <v>47556</v>
      </c>
      <c r="M2028" s="59" t="n">
        <v>47732</v>
      </c>
      <c r="N2028" s="59" t="n">
        <v>47920</v>
      </c>
      <c r="O2028" s="59" t="n">
        <v>48096</v>
      </c>
      <c r="P2028" s="59" t="n">
        <v>48284</v>
      </c>
      <c r="Q2028" s="59" t="n">
        <v>48460</v>
      </c>
      <c r="R2028" s="59" t="n">
        <v>48648</v>
      </c>
      <c r="S2028" s="59" t="n">
        <v>48824</v>
      </c>
      <c r="T2028" s="59" t="n">
        <v>49012</v>
      </c>
      <c r="U2028" s="59" t="n">
        <v>49188</v>
      </c>
      <c r="V2028" s="59" t="n">
        <v>49383</v>
      </c>
      <c r="W2028" s="59" t="n">
        <v>49559</v>
      </c>
      <c r="X2028" s="59" t="n">
        <v>49747</v>
      </c>
      <c r="Y2028" s="59" t="n"/>
      <c r="Z2028" s="59" t="n"/>
      <c r="AA2028" s="59" t="n"/>
      <c r="AB2028" s="59" t="n"/>
      <c r="AC2028" s="59" t="n"/>
      <c r="AD2028" s="59" t="n"/>
      <c r="AE2028" s="59" t="n"/>
      <c r="AF2028" s="59" t="n"/>
      <c r="AG2028" s="59" t="n"/>
      <c r="AH2028" s="59" t="n"/>
      <c r="AI2028" s="59" t="n"/>
      <c r="AJ2028" s="59" t="n"/>
      <c r="AK2028" s="59" t="n"/>
      <c r="AL2028" s="59" t="n"/>
      <c r="AM2028" s="59" t="n"/>
      <c r="AN2028" s="59" t="n"/>
      <c r="AO2028" s="59" t="n"/>
      <c r="AP2028" s="59" t="n"/>
      <c r="AQ2028" s="59" t="n"/>
      <c r="AR2028" s="59" t="n"/>
      <c r="AS2028" s="59" t="n"/>
      <c r="AT2028" s="59" t="n"/>
      <c r="AU2028" s="59" t="n"/>
      <c r="AV2028" s="59" t="n"/>
      <c r="AW2028" s="59" t="n"/>
      <c r="AX2028" s="59" t="n"/>
      <c r="AY2028" s="59" t="n"/>
      <c r="AZ2028" s="59" t="n"/>
      <c r="BA2028" s="59" t="n"/>
      <c r="BB2028" s="59" t="n"/>
      <c r="BC2028" s="59" t="n"/>
      <c r="BD2028" s="59" t="n"/>
      <c r="BE2028" s="59" t="n"/>
      <c r="BF2028" s="59" t="n"/>
      <c r="BG2028" s="59" t="n"/>
      <c r="BH2028" s="59" t="n"/>
      <c r="BI2028" s="59" t="n"/>
      <c r="BJ2028" s="59" t="n"/>
      <c r="BK2028" s="59" t="n"/>
      <c r="BL2028" s="59" t="n"/>
      <c r="BM2028" s="59" t="n"/>
      <c r="BN2028" s="59" t="n"/>
      <c r="BO2028" s="59" t="n"/>
      <c r="BP2028" s="59" t="n"/>
      <c r="BQ2028" s="59" t="n"/>
      <c r="BR2028" s="59" t="n"/>
      <c r="BS2028" s="59" t="n"/>
      <c r="BT2028" s="59" t="n"/>
      <c r="BU2028" s="59" t="n"/>
      <c r="BV2028" s="59" t="n"/>
      <c r="BW2028" s="59" t="n"/>
      <c r="BX2028" s="59" t="n"/>
      <c r="BY2028" s="59" t="n"/>
      <c r="BZ2028" s="59" t="n"/>
      <c r="CA2028" s="59" t="n"/>
      <c r="CB2028" s="59" t="n"/>
      <c r="CC2028" s="59" t="n"/>
      <c r="CD2028" s="59" t="n"/>
      <c r="CE2028" s="59" t="n"/>
      <c r="CF2028" s="59" t="n"/>
      <c r="CG2028" s="59" t="n"/>
      <c r="CH2028" s="59" t="n"/>
      <c r="CI2028" s="59" t="n"/>
      <c r="CJ2028" s="59" t="n"/>
      <c r="CK2028" s="59" t="n"/>
      <c r="CL2028" s="59" t="n"/>
      <c r="CM2028" s="59" t="n"/>
      <c r="CN2028" s="59" t="n"/>
      <c r="CO2028" s="59" t="n"/>
      <c r="CP2028" s="59" t="n"/>
      <c r="CQ2028" s="59" t="n"/>
      <c r="CR2028" s="59" t="n"/>
      <c r="CS2028" s="59" t="n"/>
      <c r="CT2028" s="59" t="n"/>
      <c r="CU2028" s="59" t="n"/>
      <c r="CV2028" s="59" t="n"/>
      <c r="CW2028" s="59" t="n"/>
      <c r="CX2028" s="59" t="n"/>
      <c r="CY2028" s="59" t="n"/>
      <c r="CZ2028" s="59" t="n"/>
    </row>
    <row r="2029">
      <c r="D2029" s="107" t="inlineStr">
        <is>
          <t>Amount Per Share</t>
        </is>
      </c>
      <c r="E2029" s="107" t="n">
        <v>0.09</v>
      </c>
      <c r="F2029" s="107" t="n">
        <v>0.09</v>
      </c>
      <c r="G2029" s="107" t="n">
        <v>0.055</v>
      </c>
      <c r="H2029" s="107" t="n">
        <v>0.055</v>
      </c>
      <c r="I2029" s="107" t="n">
        <v>0.055</v>
      </c>
      <c r="J2029" s="107" t="n">
        <v>0.055</v>
      </c>
      <c r="K2029" s="107" t="n">
        <v>0.055</v>
      </c>
      <c r="L2029" s="107" t="n">
        <v>0.055</v>
      </c>
      <c r="M2029" s="107" t="n">
        <v>0.055</v>
      </c>
      <c r="N2029" s="107" t="n">
        <v>0.055</v>
      </c>
      <c r="O2029" s="107" t="n">
        <v>0.055</v>
      </c>
      <c r="P2029" s="107" t="n">
        <v>0.055</v>
      </c>
      <c r="Q2029" s="107" t="n">
        <v>0.055</v>
      </c>
      <c r="R2029" s="107" t="n">
        <v>0.055</v>
      </c>
      <c r="S2029" s="107" t="n">
        <v>0.055</v>
      </c>
      <c r="T2029" s="107" t="n">
        <v>0.055</v>
      </c>
      <c r="U2029" s="107" t="n">
        <v>0.055</v>
      </c>
      <c r="V2029" s="107" t="n">
        <v>0.055</v>
      </c>
      <c r="W2029" s="107" t="n">
        <v>0.055</v>
      </c>
      <c r="X2029" s="107" t="n">
        <v>0.055</v>
      </c>
      <c r="Y2029" s="107" t="n"/>
      <c r="Z2029" s="107" t="n"/>
      <c r="AA2029" s="107" t="n"/>
      <c r="AB2029" s="107" t="n"/>
      <c r="AC2029" s="107" t="n"/>
      <c r="AD2029" s="107" t="n"/>
      <c r="AE2029" s="107" t="n"/>
      <c r="AF2029" s="107" t="n"/>
      <c r="AG2029" s="107" t="n"/>
      <c r="AH2029" s="107" t="n"/>
      <c r="AI2029" s="107" t="n"/>
      <c r="AJ2029" s="107" t="n"/>
      <c r="AK2029" s="107" t="n"/>
      <c r="AL2029" s="107" t="n"/>
      <c r="AM2029" s="107" t="n"/>
      <c r="AN2029" s="107" t="n"/>
      <c r="AO2029" s="107" t="n"/>
      <c r="AP2029" s="107" t="n"/>
      <c r="AQ2029" s="107" t="n"/>
      <c r="AR2029" s="107" t="n"/>
      <c r="AS2029" s="107" t="n"/>
      <c r="AT2029" s="107" t="n"/>
      <c r="AU2029" s="107" t="n"/>
      <c r="AV2029" s="107" t="n"/>
      <c r="AW2029" s="107" t="n"/>
      <c r="AX2029" s="107" t="n"/>
      <c r="AY2029" s="107" t="n"/>
      <c r="AZ2029" s="107" t="n"/>
      <c r="BA2029" s="107" t="n"/>
      <c r="BB2029" s="107" t="n"/>
      <c r="BC2029" s="107" t="n"/>
      <c r="BD2029" s="107" t="n"/>
      <c r="BE2029" s="107" t="n"/>
      <c r="BF2029" s="107" t="n"/>
      <c r="BG2029" s="107" t="n"/>
      <c r="BH2029" s="107" t="n"/>
      <c r="BI2029" s="107" t="n"/>
      <c r="BJ2029" s="107" t="n"/>
      <c r="BK2029" s="107" t="n"/>
      <c r="BL2029" s="107" t="n"/>
      <c r="BM2029" s="107" t="n"/>
      <c r="BN2029" s="107" t="n"/>
      <c r="BO2029" s="107" t="n"/>
      <c r="BP2029" s="107" t="n"/>
      <c r="BQ2029" s="107" t="n"/>
      <c r="BR2029" s="107" t="n"/>
      <c r="BS2029" s="107" t="n"/>
      <c r="BT2029" s="107" t="n"/>
      <c r="BU2029" s="107" t="n"/>
      <c r="BV2029" s="107" t="n"/>
      <c r="BW2029" s="107" t="n"/>
      <c r="BX2029" s="107" t="n"/>
      <c r="BY2029" s="107" t="n"/>
      <c r="BZ2029" s="107" t="n"/>
      <c r="CA2029" s="107" t="n"/>
      <c r="CB2029" s="107" t="n"/>
      <c r="CC2029" s="107" t="n"/>
      <c r="CD2029" s="107" t="n"/>
      <c r="CE2029" s="107" t="n"/>
      <c r="CF2029" s="107" t="n"/>
      <c r="CG2029" s="107" t="n"/>
      <c r="CH2029" s="107" t="n"/>
      <c r="CI2029" s="107" t="n"/>
      <c r="CJ2029" s="107" t="n"/>
      <c r="CK2029" s="107" t="n"/>
      <c r="CL2029" s="107" t="n"/>
      <c r="CM2029" s="107" t="n"/>
      <c r="CN2029" s="107" t="n"/>
      <c r="CO2029" s="107" t="n"/>
      <c r="CP2029" s="107" t="n"/>
      <c r="CQ2029" s="107" t="n"/>
      <c r="CR2029" s="107" t="n"/>
      <c r="CS2029" s="107" t="n"/>
      <c r="CT2029" s="107" t="n"/>
      <c r="CU2029" s="107" t="n"/>
      <c r="CV2029" s="107" t="n"/>
      <c r="CW2029" s="107" t="n"/>
      <c r="CX2029" s="107" t="n"/>
      <c r="CY2029" s="107" t="n"/>
      <c r="CZ2029" s="107" t="n"/>
    </row>
    <row r="2031">
      <c r="A2031" s="126">
        <f>IF('AS51'!$C$190="","",'AS51'!$C$190)</f>
        <v/>
      </c>
      <c r="B2031" s="68">
        <f>IF($A2031="",0,COUNT($E2032:$CZ2032))</f>
        <v/>
      </c>
      <c r="C2031" s="69">
        <f>IF($B2031=0,0,MAX($E2032:$CZ2032))</f>
        <v/>
      </c>
      <c r="D2031" s="58">
        <f>_xll.BDS($A2031,'Field Check'!$C$44,"headers=y","startcol=1","endcol=7","dir=h","DVD_START_DT",'Field Check'!$C$59,"DVD_END_DT",'Field Check'!$D$59)</f>
        <v/>
      </c>
      <c r="E2031" s="59" t="n"/>
      <c r="F2031" s="59" t="n"/>
      <c r="G2031" s="59" t="n"/>
      <c r="H2031" s="59" t="n"/>
      <c r="I2031" s="59" t="n"/>
      <c r="J2031" s="59" t="n"/>
      <c r="K2031" s="59" t="n"/>
      <c r="L2031" s="59" t="n"/>
      <c r="M2031" s="59" t="n"/>
      <c r="N2031" s="59" t="n"/>
      <c r="O2031" s="59" t="n"/>
      <c r="P2031" s="59" t="n"/>
      <c r="Q2031" s="59" t="n"/>
      <c r="R2031" s="59" t="n"/>
      <c r="S2031" s="59" t="n"/>
      <c r="T2031" s="59" t="n"/>
      <c r="U2031" s="59" t="n"/>
      <c r="V2031" s="59" t="n"/>
      <c r="W2031" s="59" t="n"/>
      <c r="X2031" s="59" t="n"/>
      <c r="Y2031" s="59" t="n"/>
      <c r="Z2031" s="59" t="n"/>
      <c r="AA2031" s="59" t="n"/>
      <c r="AB2031" s="59" t="n"/>
      <c r="AC2031" s="59" t="n"/>
      <c r="AD2031" s="59" t="n"/>
      <c r="AE2031" s="59" t="n"/>
      <c r="AF2031" s="59" t="n"/>
      <c r="AG2031" s="59" t="n"/>
      <c r="AH2031" s="59" t="n"/>
      <c r="AI2031" s="59" t="n"/>
      <c r="AJ2031" s="59" t="n"/>
      <c r="AK2031" s="59" t="n"/>
      <c r="AL2031" s="59" t="n"/>
      <c r="AM2031" s="59" t="n"/>
      <c r="AN2031" s="59" t="n"/>
      <c r="AO2031" s="59" t="n"/>
      <c r="AP2031" s="59" t="n"/>
      <c r="AQ2031" s="59" t="n"/>
      <c r="AR2031" s="59" t="n"/>
      <c r="AS2031" s="59" t="n"/>
      <c r="AT2031" s="59" t="n"/>
      <c r="AU2031" s="59" t="n"/>
      <c r="AV2031" s="59" t="n"/>
      <c r="AW2031" s="59" t="n"/>
      <c r="AX2031" s="59" t="n"/>
      <c r="AY2031" s="59" t="n"/>
      <c r="AZ2031" s="59" t="n"/>
      <c r="BA2031" s="59" t="n"/>
      <c r="BB2031" s="59" t="n"/>
      <c r="BC2031" s="59" t="n"/>
      <c r="BD2031" s="59" t="n"/>
      <c r="BE2031" s="59" t="n"/>
      <c r="BF2031" s="59" t="n"/>
      <c r="BG2031" s="59" t="n"/>
      <c r="BH2031" s="59" t="n"/>
      <c r="BI2031" s="59" t="n"/>
      <c r="BJ2031" s="59" t="n"/>
      <c r="BK2031" s="59" t="n"/>
      <c r="BL2031" s="59" t="n"/>
      <c r="BM2031" s="59" t="n"/>
      <c r="BN2031" s="59" t="n"/>
      <c r="BO2031" s="59" t="n"/>
      <c r="BP2031" s="59" t="n"/>
      <c r="BQ2031" s="59" t="n"/>
      <c r="BR2031" s="59" t="n"/>
      <c r="BS2031" s="59" t="n"/>
      <c r="BT2031" s="59" t="n"/>
      <c r="BU2031" s="59" t="n"/>
      <c r="BV2031" s="59" t="n"/>
      <c r="BW2031" s="59" t="n"/>
      <c r="BX2031" s="59" t="n"/>
      <c r="BY2031" s="59" t="n"/>
      <c r="BZ2031" s="59" t="n"/>
      <c r="CA2031" s="59" t="n"/>
      <c r="CB2031" s="59" t="n"/>
      <c r="CC2031" s="59" t="n"/>
      <c r="CD2031" s="59" t="n"/>
      <c r="CE2031" s="59" t="n"/>
      <c r="CF2031" s="59" t="n"/>
      <c r="CG2031" s="59" t="n"/>
      <c r="CH2031" s="59" t="n"/>
      <c r="CI2031" s="59" t="n"/>
      <c r="CJ2031" s="59" t="n"/>
      <c r="CK2031" s="59" t="n"/>
      <c r="CL2031" s="59" t="n"/>
      <c r="CM2031" s="59" t="n"/>
      <c r="CN2031" s="59" t="n"/>
      <c r="CO2031" s="59" t="n"/>
      <c r="CP2031" s="59" t="n"/>
      <c r="CQ2031" s="59" t="n"/>
      <c r="CR2031" s="59" t="n"/>
      <c r="CS2031" s="59" t="n"/>
      <c r="CT2031" s="59" t="n"/>
      <c r="CU2031" s="59" t="n"/>
      <c r="CV2031" s="59" t="n"/>
      <c r="CW2031" s="59" t="n"/>
      <c r="CX2031" s="59" t="n"/>
      <c r="CY2031" s="59" t="n"/>
      <c r="CZ2031" s="59" t="n"/>
    </row>
    <row r="2032">
      <c r="D2032" s="59" t="n"/>
      <c r="E2032" s="59" t="n"/>
      <c r="F2032" s="59" t="n"/>
      <c r="G2032" s="59" t="n"/>
      <c r="H2032" s="59" t="n"/>
      <c r="I2032" s="59" t="n"/>
      <c r="J2032" s="59" t="n"/>
      <c r="K2032" s="59" t="n"/>
      <c r="L2032" s="59" t="n"/>
      <c r="M2032" s="59" t="n"/>
      <c r="N2032" s="59" t="n"/>
      <c r="O2032" s="59" t="n"/>
      <c r="P2032" s="59" t="n"/>
      <c r="Q2032" s="59" t="n"/>
      <c r="R2032" s="59" t="n"/>
      <c r="S2032" s="59" t="n"/>
      <c r="T2032" s="59" t="n"/>
      <c r="U2032" s="59" t="n"/>
      <c r="V2032" s="59" t="n"/>
      <c r="W2032" s="59" t="n"/>
      <c r="X2032" s="59" t="n"/>
      <c r="Y2032" s="59" t="n"/>
      <c r="Z2032" s="59" t="n"/>
      <c r="AA2032" s="59" t="n"/>
      <c r="AB2032" s="59" t="n"/>
      <c r="AC2032" s="59" t="n"/>
      <c r="AD2032" s="59" t="n"/>
      <c r="AE2032" s="59" t="n"/>
      <c r="AF2032" s="59" t="n"/>
      <c r="AG2032" s="59" t="n"/>
      <c r="AH2032" s="59" t="n"/>
      <c r="AI2032" s="59" t="n"/>
      <c r="AJ2032" s="59" t="n"/>
      <c r="AK2032" s="59" t="n"/>
      <c r="AL2032" s="59" t="n"/>
      <c r="AM2032" s="59" t="n"/>
      <c r="AN2032" s="59" t="n"/>
      <c r="AO2032" s="59" t="n"/>
      <c r="AP2032" s="59" t="n"/>
      <c r="AQ2032" s="59" t="n"/>
      <c r="AR2032" s="59" t="n"/>
      <c r="AS2032" s="59" t="n"/>
      <c r="AT2032" s="59" t="n"/>
      <c r="AU2032" s="59" t="n"/>
      <c r="AV2032" s="59" t="n"/>
      <c r="AW2032" s="59" t="n"/>
      <c r="AX2032" s="59" t="n"/>
      <c r="AY2032" s="59" t="n"/>
      <c r="AZ2032" s="59" t="n"/>
      <c r="BA2032" s="59" t="n"/>
      <c r="BB2032" s="59" t="n"/>
      <c r="BC2032" s="59" t="n"/>
      <c r="BD2032" s="59" t="n"/>
      <c r="BE2032" s="59" t="n"/>
      <c r="BF2032" s="59" t="n"/>
      <c r="BG2032" s="59" t="n"/>
      <c r="BH2032" s="59" t="n"/>
      <c r="BI2032" s="59" t="n"/>
      <c r="BJ2032" s="59" t="n"/>
      <c r="BK2032" s="59" t="n"/>
      <c r="BL2032" s="59" t="n"/>
      <c r="BM2032" s="59" t="n"/>
      <c r="BN2032" s="59" t="n"/>
      <c r="BO2032" s="59" t="n"/>
      <c r="BP2032" s="59" t="n"/>
      <c r="BQ2032" s="59" t="n"/>
      <c r="BR2032" s="59" t="n"/>
      <c r="BS2032" s="59" t="n"/>
      <c r="BT2032" s="59" t="n"/>
      <c r="BU2032" s="59" t="n"/>
      <c r="BV2032" s="59" t="n"/>
      <c r="BW2032" s="59" t="n"/>
      <c r="BX2032" s="59" t="n"/>
      <c r="BY2032" s="59" t="n"/>
      <c r="BZ2032" s="59" t="n"/>
      <c r="CA2032" s="59" t="n"/>
      <c r="CB2032" s="59" t="n"/>
      <c r="CC2032" s="59" t="n"/>
      <c r="CD2032" s="59" t="n"/>
      <c r="CE2032" s="59" t="n"/>
      <c r="CF2032" s="59" t="n"/>
      <c r="CG2032" s="59" t="n"/>
      <c r="CH2032" s="59" t="n"/>
      <c r="CI2032" s="59" t="n"/>
      <c r="CJ2032" s="59" t="n"/>
      <c r="CK2032" s="59" t="n"/>
      <c r="CL2032" s="59" t="n"/>
      <c r="CM2032" s="59" t="n"/>
      <c r="CN2032" s="59" t="n"/>
      <c r="CO2032" s="59" t="n"/>
      <c r="CP2032" s="59" t="n"/>
      <c r="CQ2032" s="59" t="n"/>
      <c r="CR2032" s="59" t="n"/>
      <c r="CS2032" s="59" t="n"/>
      <c r="CT2032" s="59" t="n"/>
      <c r="CU2032" s="59" t="n"/>
      <c r="CV2032" s="59" t="n"/>
      <c r="CW2032" s="59" t="n"/>
      <c r="CX2032" s="59" t="n"/>
      <c r="CY2032" s="59" t="n"/>
      <c r="CZ2032" s="59" t="n"/>
    </row>
    <row r="2033">
      <c r="D2033" s="59" t="n"/>
      <c r="E2033" s="59" t="n"/>
      <c r="F2033" s="59" t="n"/>
      <c r="G2033" s="59" t="n"/>
      <c r="H2033" s="59" t="n"/>
      <c r="I2033" s="59" t="n"/>
      <c r="J2033" s="59" t="n"/>
      <c r="K2033" s="59" t="n"/>
      <c r="L2033" s="59" t="n"/>
      <c r="M2033" s="59" t="n"/>
      <c r="N2033" s="59" t="n"/>
      <c r="O2033" s="59" t="n"/>
      <c r="P2033" s="59" t="n"/>
      <c r="Q2033" s="59" t="n"/>
      <c r="R2033" s="59" t="n"/>
      <c r="S2033" s="59" t="n"/>
      <c r="T2033" s="59" t="n"/>
      <c r="U2033" s="59" t="n"/>
      <c r="V2033" s="59" t="n"/>
      <c r="W2033" s="59" t="n"/>
      <c r="X2033" s="59" t="n"/>
      <c r="Y2033" s="59" t="n"/>
      <c r="Z2033" s="59" t="n"/>
      <c r="AA2033" s="59" t="n"/>
      <c r="AB2033" s="59" t="n"/>
      <c r="AC2033" s="59" t="n"/>
      <c r="AD2033" s="59" t="n"/>
      <c r="AE2033" s="59" t="n"/>
      <c r="AF2033" s="59" t="n"/>
      <c r="AG2033" s="59" t="n"/>
      <c r="AH2033" s="59" t="n"/>
      <c r="AI2033" s="59" t="n"/>
      <c r="AJ2033" s="59" t="n"/>
      <c r="AK2033" s="59" t="n"/>
      <c r="AL2033" s="59" t="n"/>
      <c r="AM2033" s="59" t="n"/>
      <c r="AN2033" s="59" t="n"/>
      <c r="AO2033" s="59" t="n"/>
      <c r="AP2033" s="59" t="n"/>
      <c r="AQ2033" s="59" t="n"/>
      <c r="AR2033" s="59" t="n"/>
      <c r="AS2033" s="59" t="n"/>
      <c r="AT2033" s="59" t="n"/>
      <c r="AU2033" s="59" t="n"/>
      <c r="AV2033" s="59" t="n"/>
      <c r="AW2033" s="59" t="n"/>
      <c r="AX2033" s="59" t="n"/>
      <c r="AY2033" s="59" t="n"/>
      <c r="AZ2033" s="59" t="n"/>
      <c r="BA2033" s="59" t="n"/>
      <c r="BB2033" s="59" t="n"/>
      <c r="BC2033" s="59" t="n"/>
      <c r="BD2033" s="59" t="n"/>
      <c r="BE2033" s="59" t="n"/>
      <c r="BF2033" s="59" t="n"/>
      <c r="BG2033" s="59" t="n"/>
      <c r="BH2033" s="59" t="n"/>
      <c r="BI2033" s="59" t="n"/>
      <c r="BJ2033" s="59" t="n"/>
      <c r="BK2033" s="59" t="n"/>
      <c r="BL2033" s="59" t="n"/>
      <c r="BM2033" s="59" t="n"/>
      <c r="BN2033" s="59" t="n"/>
      <c r="BO2033" s="59" t="n"/>
      <c r="BP2033" s="59" t="n"/>
      <c r="BQ2033" s="59" t="n"/>
      <c r="BR2033" s="59" t="n"/>
      <c r="BS2033" s="59" t="n"/>
      <c r="BT2033" s="59" t="n"/>
      <c r="BU2033" s="59" t="n"/>
      <c r="BV2033" s="59" t="n"/>
      <c r="BW2033" s="59" t="n"/>
      <c r="BX2033" s="59" t="n"/>
      <c r="BY2033" s="59" t="n"/>
      <c r="BZ2033" s="59" t="n"/>
      <c r="CA2033" s="59" t="n"/>
      <c r="CB2033" s="59" t="n"/>
      <c r="CC2033" s="59" t="n"/>
      <c r="CD2033" s="59" t="n"/>
      <c r="CE2033" s="59" t="n"/>
      <c r="CF2033" s="59" t="n"/>
      <c r="CG2033" s="59" t="n"/>
      <c r="CH2033" s="59" t="n"/>
      <c r="CI2033" s="59" t="n"/>
      <c r="CJ2033" s="59" t="n"/>
      <c r="CK2033" s="59" t="n"/>
      <c r="CL2033" s="59" t="n"/>
      <c r="CM2033" s="59" t="n"/>
      <c r="CN2033" s="59" t="n"/>
      <c r="CO2033" s="59" t="n"/>
      <c r="CP2033" s="59" t="n"/>
      <c r="CQ2033" s="59" t="n"/>
      <c r="CR2033" s="59" t="n"/>
      <c r="CS2033" s="59" t="n"/>
      <c r="CT2033" s="59" t="n"/>
      <c r="CU2033" s="59" t="n"/>
      <c r="CV2033" s="59" t="n"/>
      <c r="CW2033" s="59" t="n"/>
      <c r="CX2033" s="59" t="n"/>
      <c r="CY2033" s="59" t="n"/>
      <c r="CZ2033" s="59" t="n"/>
    </row>
    <row r="2034">
      <c r="D2034" s="59" t="n"/>
      <c r="E2034" s="59" t="n"/>
      <c r="F2034" s="59" t="n"/>
      <c r="G2034" s="59" t="n"/>
      <c r="H2034" s="59" t="n"/>
      <c r="I2034" s="59" t="n"/>
      <c r="J2034" s="59" t="n"/>
      <c r="K2034" s="59" t="n"/>
      <c r="L2034" s="59" t="n"/>
      <c r="M2034" s="59" t="n"/>
      <c r="N2034" s="59" t="n"/>
      <c r="O2034" s="59" t="n"/>
      <c r="P2034" s="59" t="n"/>
      <c r="Q2034" s="59" t="n"/>
      <c r="R2034" s="59" t="n"/>
      <c r="S2034" s="59" t="n"/>
      <c r="T2034" s="59" t="n"/>
      <c r="U2034" s="59" t="n"/>
      <c r="V2034" s="59" t="n"/>
      <c r="W2034" s="59" t="n"/>
      <c r="X2034" s="59" t="n"/>
      <c r="Y2034" s="59" t="n"/>
      <c r="Z2034" s="59" t="n"/>
      <c r="AA2034" s="59" t="n"/>
      <c r="AB2034" s="59" t="n"/>
      <c r="AC2034" s="59" t="n"/>
      <c r="AD2034" s="59" t="n"/>
      <c r="AE2034" s="59" t="n"/>
      <c r="AF2034" s="59" t="n"/>
      <c r="AG2034" s="59" t="n"/>
      <c r="AH2034" s="59" t="n"/>
      <c r="AI2034" s="59" t="n"/>
      <c r="AJ2034" s="59" t="n"/>
      <c r="AK2034" s="59" t="n"/>
      <c r="AL2034" s="59" t="n"/>
      <c r="AM2034" s="59" t="n"/>
      <c r="AN2034" s="59" t="n"/>
      <c r="AO2034" s="59" t="n"/>
      <c r="AP2034" s="59" t="n"/>
      <c r="AQ2034" s="59" t="n"/>
      <c r="AR2034" s="59" t="n"/>
      <c r="AS2034" s="59" t="n"/>
      <c r="AT2034" s="59" t="n"/>
      <c r="AU2034" s="59" t="n"/>
      <c r="AV2034" s="59" t="n"/>
      <c r="AW2034" s="59" t="n"/>
      <c r="AX2034" s="59" t="n"/>
      <c r="AY2034" s="59" t="n"/>
      <c r="AZ2034" s="59" t="n"/>
      <c r="BA2034" s="59" t="n"/>
      <c r="BB2034" s="59" t="n"/>
      <c r="BC2034" s="59" t="n"/>
      <c r="BD2034" s="59" t="n"/>
      <c r="BE2034" s="59" t="n"/>
      <c r="BF2034" s="59" t="n"/>
      <c r="BG2034" s="59" t="n"/>
      <c r="BH2034" s="59" t="n"/>
      <c r="BI2034" s="59" t="n"/>
      <c r="BJ2034" s="59" t="n"/>
      <c r="BK2034" s="59" t="n"/>
      <c r="BL2034" s="59" t="n"/>
      <c r="BM2034" s="59" t="n"/>
      <c r="BN2034" s="59" t="n"/>
      <c r="BO2034" s="59" t="n"/>
      <c r="BP2034" s="59" t="n"/>
      <c r="BQ2034" s="59" t="n"/>
      <c r="BR2034" s="59" t="n"/>
      <c r="BS2034" s="59" t="n"/>
      <c r="BT2034" s="59" t="n"/>
      <c r="BU2034" s="59" t="n"/>
      <c r="BV2034" s="59" t="n"/>
      <c r="BW2034" s="59" t="n"/>
      <c r="BX2034" s="59" t="n"/>
      <c r="BY2034" s="59" t="n"/>
      <c r="BZ2034" s="59" t="n"/>
      <c r="CA2034" s="59" t="n"/>
      <c r="CB2034" s="59" t="n"/>
      <c r="CC2034" s="59" t="n"/>
      <c r="CD2034" s="59" t="n"/>
      <c r="CE2034" s="59" t="n"/>
      <c r="CF2034" s="59" t="n"/>
      <c r="CG2034" s="59" t="n"/>
      <c r="CH2034" s="59" t="n"/>
      <c r="CI2034" s="59" t="n"/>
      <c r="CJ2034" s="59" t="n"/>
      <c r="CK2034" s="59" t="n"/>
      <c r="CL2034" s="59" t="n"/>
      <c r="CM2034" s="59" t="n"/>
      <c r="CN2034" s="59" t="n"/>
      <c r="CO2034" s="59" t="n"/>
      <c r="CP2034" s="59" t="n"/>
      <c r="CQ2034" s="59" t="n"/>
      <c r="CR2034" s="59" t="n"/>
      <c r="CS2034" s="59" t="n"/>
      <c r="CT2034" s="59" t="n"/>
      <c r="CU2034" s="59" t="n"/>
      <c r="CV2034" s="59" t="n"/>
      <c r="CW2034" s="59" t="n"/>
      <c r="CX2034" s="59" t="n"/>
      <c r="CY2034" s="59" t="n"/>
      <c r="CZ2034" s="59" t="n"/>
    </row>
    <row r="2035">
      <c r="D2035" s="107" t="n"/>
      <c r="E2035" s="107" t="n"/>
      <c r="F2035" s="107" t="n"/>
      <c r="G2035" s="107" t="n"/>
      <c r="H2035" s="107" t="n"/>
      <c r="I2035" s="107" t="n"/>
      <c r="J2035" s="107" t="n"/>
      <c r="K2035" s="107" t="n"/>
      <c r="L2035" s="107" t="n"/>
      <c r="M2035" s="107" t="n"/>
      <c r="N2035" s="107" t="n"/>
      <c r="O2035" s="107" t="n"/>
      <c r="P2035" s="107" t="n"/>
      <c r="Q2035" s="107" t="n"/>
      <c r="R2035" s="107" t="n"/>
      <c r="S2035" s="107" t="n"/>
      <c r="T2035" s="107" t="n"/>
      <c r="U2035" s="107" t="n"/>
      <c r="V2035" s="107" t="n"/>
      <c r="W2035" s="107" t="n"/>
      <c r="X2035" s="107" t="n"/>
      <c r="Y2035" s="107" t="n"/>
      <c r="Z2035" s="107" t="n"/>
      <c r="AA2035" s="107" t="n"/>
      <c r="AB2035" s="107" t="n"/>
      <c r="AC2035" s="107" t="n"/>
      <c r="AD2035" s="107" t="n"/>
      <c r="AE2035" s="107" t="n"/>
      <c r="AF2035" s="107" t="n"/>
      <c r="AG2035" s="107" t="n"/>
      <c r="AH2035" s="107" t="n"/>
      <c r="AI2035" s="107" t="n"/>
      <c r="AJ2035" s="107" t="n"/>
      <c r="AK2035" s="107" t="n"/>
      <c r="AL2035" s="107" t="n"/>
      <c r="AM2035" s="107" t="n"/>
      <c r="AN2035" s="107" t="n"/>
      <c r="AO2035" s="107" t="n"/>
      <c r="AP2035" s="107" t="n"/>
      <c r="AQ2035" s="107" t="n"/>
      <c r="AR2035" s="107" t="n"/>
      <c r="AS2035" s="107" t="n"/>
      <c r="AT2035" s="107" t="n"/>
      <c r="AU2035" s="107" t="n"/>
      <c r="AV2035" s="107" t="n"/>
      <c r="AW2035" s="107" t="n"/>
      <c r="AX2035" s="107" t="n"/>
      <c r="AY2035" s="107" t="n"/>
      <c r="AZ2035" s="107" t="n"/>
      <c r="BA2035" s="107" t="n"/>
      <c r="BB2035" s="107" t="n"/>
      <c r="BC2035" s="107" t="n"/>
      <c r="BD2035" s="107" t="n"/>
      <c r="BE2035" s="107" t="n"/>
      <c r="BF2035" s="107" t="n"/>
      <c r="BG2035" s="107" t="n"/>
      <c r="BH2035" s="107" t="n"/>
      <c r="BI2035" s="107" t="n"/>
      <c r="BJ2035" s="107" t="n"/>
      <c r="BK2035" s="107" t="n"/>
      <c r="BL2035" s="107" t="n"/>
      <c r="BM2035" s="107" t="n"/>
      <c r="BN2035" s="107" t="n"/>
      <c r="BO2035" s="107" t="n"/>
      <c r="BP2035" s="107" t="n"/>
      <c r="BQ2035" s="107" t="n"/>
      <c r="BR2035" s="107" t="n"/>
      <c r="BS2035" s="107" t="n"/>
      <c r="BT2035" s="107" t="n"/>
      <c r="BU2035" s="107" t="n"/>
      <c r="BV2035" s="107" t="n"/>
      <c r="BW2035" s="107" t="n"/>
      <c r="BX2035" s="107" t="n"/>
      <c r="BY2035" s="107" t="n"/>
      <c r="BZ2035" s="107" t="n"/>
      <c r="CA2035" s="107" t="n"/>
      <c r="CB2035" s="107" t="n"/>
      <c r="CC2035" s="107" t="n"/>
      <c r="CD2035" s="107" t="n"/>
      <c r="CE2035" s="107" t="n"/>
      <c r="CF2035" s="107" t="n"/>
      <c r="CG2035" s="107" t="n"/>
      <c r="CH2035" s="107" t="n"/>
      <c r="CI2035" s="107" t="n"/>
      <c r="CJ2035" s="107" t="n"/>
      <c r="CK2035" s="107" t="n"/>
      <c r="CL2035" s="107" t="n"/>
      <c r="CM2035" s="107" t="n"/>
      <c r="CN2035" s="107" t="n"/>
      <c r="CO2035" s="107" t="n"/>
      <c r="CP2035" s="107" t="n"/>
      <c r="CQ2035" s="107" t="n"/>
      <c r="CR2035" s="107" t="n"/>
      <c r="CS2035" s="107" t="n"/>
      <c r="CT2035" s="107" t="n"/>
      <c r="CU2035" s="107" t="n"/>
      <c r="CV2035" s="107" t="n"/>
      <c r="CW2035" s="107" t="n"/>
      <c r="CX2035" s="107" t="n"/>
      <c r="CY2035" s="107" t="n"/>
      <c r="CZ2035" s="107" t="n"/>
    </row>
    <row r="2038">
      <c r="A2038" s="2">
        <f>IF($A2031="","","   projections")</f>
        <v/>
      </c>
      <c r="B2038" s="68">
        <f>IF($A2031="",0,COUNT($E2039:$CZ2039))</f>
        <v/>
      </c>
      <c r="C2038" s="69">
        <f>IF($B2038=0,0,MAX($E2039:$CZ2039))</f>
        <v/>
      </c>
      <c r="D2038" s="58">
        <f>_xll.BDS($A2031,'Field Check'!$C$42,"headers=y","startcol=1","endcol=3","dir=h","cols=21;rows=3")</f>
        <v/>
      </c>
      <c r="E2038" s="59" t="n">
        <v>46259</v>
      </c>
      <c r="F2038" s="59" t="n">
        <v>46440</v>
      </c>
      <c r="G2038" s="59" t="n">
        <v>46611</v>
      </c>
      <c r="H2038" s="59" t="n">
        <v>46800</v>
      </c>
      <c r="I2038" s="59" t="n">
        <v>46975</v>
      </c>
      <c r="J2038" s="59" t="n">
        <v>47164</v>
      </c>
      <c r="K2038" s="59" t="n">
        <v>47339</v>
      </c>
      <c r="L2038" s="59" t="n">
        <v>47535</v>
      </c>
      <c r="M2038" s="59" t="n">
        <v>47710</v>
      </c>
      <c r="N2038" s="59" t="n">
        <v>47899</v>
      </c>
      <c r="O2038" s="59" t="n">
        <v>48074</v>
      </c>
      <c r="P2038" s="59" t="n">
        <v>48263</v>
      </c>
      <c r="Q2038" s="59" t="n">
        <v>48438</v>
      </c>
      <c r="R2038" s="59" t="n">
        <v>48627</v>
      </c>
      <c r="S2038" s="59" t="n">
        <v>48802</v>
      </c>
      <c r="T2038" s="59" t="n">
        <v>48991</v>
      </c>
      <c r="U2038" s="59" t="n">
        <v>49166</v>
      </c>
      <c r="V2038" s="59" t="n">
        <v>49355</v>
      </c>
      <c r="W2038" s="59" t="n">
        <v>49537</v>
      </c>
      <c r="X2038" s="59" t="n">
        <v>49726</v>
      </c>
      <c r="Y2038" s="59" t="n"/>
      <c r="Z2038" s="59" t="n"/>
      <c r="AA2038" s="59" t="n"/>
      <c r="AB2038" s="59" t="n"/>
      <c r="AC2038" s="59" t="n"/>
      <c r="AD2038" s="59" t="n"/>
      <c r="AE2038" s="59" t="n"/>
      <c r="AF2038" s="59" t="n"/>
      <c r="AG2038" s="59" t="n"/>
      <c r="AH2038" s="59" t="n"/>
      <c r="AI2038" s="59" t="n"/>
      <c r="AJ2038" s="59" t="n"/>
      <c r="AK2038" s="59" t="n"/>
      <c r="AL2038" s="59" t="n"/>
      <c r="AM2038" s="59" t="n"/>
      <c r="AN2038" s="59" t="n"/>
      <c r="AO2038" s="59" t="n"/>
      <c r="AP2038" s="59" t="n"/>
      <c r="AQ2038" s="59" t="n"/>
      <c r="AR2038" s="59" t="n"/>
      <c r="AS2038" s="59" t="n"/>
      <c r="AT2038" s="59" t="n"/>
      <c r="AU2038" s="59" t="n"/>
      <c r="AV2038" s="59" t="n"/>
      <c r="AW2038" s="59" t="n"/>
      <c r="AX2038" s="59" t="n"/>
      <c r="AY2038" s="59" t="n"/>
      <c r="AZ2038" s="59" t="n"/>
      <c r="BA2038" s="59" t="n"/>
      <c r="BB2038" s="59" t="n"/>
      <c r="BC2038" s="59" t="n"/>
      <c r="BD2038" s="59" t="n"/>
      <c r="BE2038" s="59" t="n"/>
      <c r="BF2038" s="59" t="n"/>
      <c r="BG2038" s="59" t="n"/>
      <c r="BH2038" s="59" t="n"/>
      <c r="BI2038" s="59" t="n"/>
      <c r="BJ2038" s="59" t="n"/>
      <c r="BK2038" s="59" t="n"/>
      <c r="BL2038" s="59" t="n"/>
      <c r="BM2038" s="59" t="n"/>
      <c r="BN2038" s="59" t="n"/>
      <c r="BO2038" s="59" t="n"/>
      <c r="BP2038" s="59" t="n"/>
      <c r="BQ2038" s="59" t="n"/>
      <c r="BR2038" s="59" t="n"/>
      <c r="BS2038" s="59" t="n"/>
      <c r="BT2038" s="59" t="n"/>
      <c r="BU2038" s="59" t="n"/>
      <c r="BV2038" s="59" t="n"/>
      <c r="BW2038" s="59" t="n"/>
      <c r="BX2038" s="59" t="n"/>
      <c r="BY2038" s="59" t="n"/>
      <c r="BZ2038" s="59" t="n"/>
      <c r="CA2038" s="59" t="n"/>
      <c r="CB2038" s="59" t="n"/>
      <c r="CC2038" s="59" t="n"/>
      <c r="CD2038" s="59" t="n"/>
      <c r="CE2038" s="59" t="n"/>
      <c r="CF2038" s="59" t="n"/>
      <c r="CG2038" s="59" t="n"/>
      <c r="CH2038" s="59" t="n"/>
      <c r="CI2038" s="59" t="n"/>
      <c r="CJ2038" s="59" t="n"/>
      <c r="CK2038" s="59" t="n"/>
      <c r="CL2038" s="59" t="n"/>
      <c r="CM2038" s="59" t="n"/>
      <c r="CN2038" s="59" t="n"/>
      <c r="CO2038" s="59" t="n"/>
      <c r="CP2038" s="59" t="n"/>
      <c r="CQ2038" s="59" t="n"/>
      <c r="CR2038" s="59" t="n"/>
      <c r="CS2038" s="59" t="n"/>
      <c r="CT2038" s="59" t="n"/>
      <c r="CU2038" s="59" t="n"/>
      <c r="CV2038" s="59" t="n"/>
      <c r="CW2038" s="59" t="n"/>
      <c r="CX2038" s="59" t="n"/>
      <c r="CY2038" s="59" t="n"/>
      <c r="CZ2038" s="59" t="n"/>
    </row>
    <row r="2039">
      <c r="D2039" s="59" t="inlineStr">
        <is>
          <t>Ex-Date</t>
        </is>
      </c>
      <c r="E2039" s="59" t="n">
        <v>46262</v>
      </c>
      <c r="F2039" s="59" t="n">
        <v>46443</v>
      </c>
      <c r="G2039" s="59" t="n">
        <v>46625</v>
      </c>
      <c r="H2039" s="59" t="n">
        <v>46805</v>
      </c>
      <c r="I2039" s="59" t="n">
        <v>46989</v>
      </c>
      <c r="J2039" s="59" t="n">
        <v>47176</v>
      </c>
      <c r="K2039" s="59" t="n">
        <v>47360</v>
      </c>
      <c r="L2039" s="59" t="n">
        <v>47540</v>
      </c>
      <c r="M2039" s="59" t="n">
        <v>47724</v>
      </c>
      <c r="N2039" s="59" t="n">
        <v>47904</v>
      </c>
      <c r="O2039" s="59" t="n">
        <v>48088</v>
      </c>
      <c r="P2039" s="59" t="n">
        <v>48268</v>
      </c>
      <c r="Q2039" s="59" t="n">
        <v>48452</v>
      </c>
      <c r="R2039" s="59" t="n">
        <v>48632</v>
      </c>
      <c r="S2039" s="59" t="n">
        <v>48816</v>
      </c>
      <c r="T2039" s="59" t="n">
        <v>48996</v>
      </c>
      <c r="U2039" s="59" t="n">
        <v>49180</v>
      </c>
      <c r="V2039" s="59" t="n">
        <v>49367</v>
      </c>
      <c r="W2039" s="59" t="n">
        <v>49551</v>
      </c>
      <c r="X2039" s="59" t="n">
        <v>49731</v>
      </c>
      <c r="Y2039" s="59" t="n"/>
      <c r="Z2039" s="59" t="n"/>
      <c r="AA2039" s="59" t="n"/>
      <c r="AB2039" s="59" t="n"/>
      <c r="AC2039" s="59" t="n"/>
      <c r="AD2039" s="59" t="n"/>
      <c r="AE2039" s="59" t="n"/>
      <c r="AF2039" s="59" t="n"/>
      <c r="AG2039" s="59" t="n"/>
      <c r="AH2039" s="59" t="n"/>
      <c r="AI2039" s="59" t="n"/>
      <c r="AJ2039" s="59" t="n"/>
      <c r="AK2039" s="59" t="n"/>
      <c r="AL2039" s="59" t="n"/>
      <c r="AM2039" s="59" t="n"/>
      <c r="AN2039" s="59" t="n"/>
      <c r="AO2039" s="59" t="n"/>
      <c r="AP2039" s="59" t="n"/>
      <c r="AQ2039" s="59" t="n"/>
      <c r="AR2039" s="59" t="n"/>
      <c r="AS2039" s="59" t="n"/>
      <c r="AT2039" s="59" t="n"/>
      <c r="AU2039" s="59" t="n"/>
      <c r="AV2039" s="59" t="n"/>
      <c r="AW2039" s="59" t="n"/>
      <c r="AX2039" s="59" t="n"/>
      <c r="AY2039" s="59" t="n"/>
      <c r="AZ2039" s="59" t="n"/>
      <c r="BA2039" s="59" t="n"/>
      <c r="BB2039" s="59" t="n"/>
      <c r="BC2039" s="59" t="n"/>
      <c r="BD2039" s="59" t="n"/>
      <c r="BE2039" s="59" t="n"/>
      <c r="BF2039" s="59" t="n"/>
      <c r="BG2039" s="59" t="n"/>
      <c r="BH2039" s="59" t="n"/>
      <c r="BI2039" s="59" t="n"/>
      <c r="BJ2039" s="59" t="n"/>
      <c r="BK2039" s="59" t="n"/>
      <c r="BL2039" s="59" t="n"/>
      <c r="BM2039" s="59" t="n"/>
      <c r="BN2039" s="59" t="n"/>
      <c r="BO2039" s="59" t="n"/>
      <c r="BP2039" s="59" t="n"/>
      <c r="BQ2039" s="59" t="n"/>
      <c r="BR2039" s="59" t="n"/>
      <c r="BS2039" s="59" t="n"/>
      <c r="BT2039" s="59" t="n"/>
      <c r="BU2039" s="59" t="n"/>
      <c r="BV2039" s="59" t="n"/>
      <c r="BW2039" s="59" t="n"/>
      <c r="BX2039" s="59" t="n"/>
      <c r="BY2039" s="59" t="n"/>
      <c r="BZ2039" s="59" t="n"/>
      <c r="CA2039" s="59" t="n"/>
      <c r="CB2039" s="59" t="n"/>
      <c r="CC2039" s="59" t="n"/>
      <c r="CD2039" s="59" t="n"/>
      <c r="CE2039" s="59" t="n"/>
      <c r="CF2039" s="59" t="n"/>
      <c r="CG2039" s="59" t="n"/>
      <c r="CH2039" s="59" t="n"/>
      <c r="CI2039" s="59" t="n"/>
      <c r="CJ2039" s="59" t="n"/>
      <c r="CK2039" s="59" t="n"/>
      <c r="CL2039" s="59" t="n"/>
      <c r="CM2039" s="59" t="n"/>
      <c r="CN2039" s="59" t="n"/>
      <c r="CO2039" s="59" t="n"/>
      <c r="CP2039" s="59" t="n"/>
      <c r="CQ2039" s="59" t="n"/>
      <c r="CR2039" s="59" t="n"/>
      <c r="CS2039" s="59" t="n"/>
      <c r="CT2039" s="59" t="n"/>
      <c r="CU2039" s="59" t="n"/>
      <c r="CV2039" s="59" t="n"/>
      <c r="CW2039" s="59" t="n"/>
      <c r="CX2039" s="59" t="n"/>
      <c r="CY2039" s="59" t="n"/>
      <c r="CZ2039" s="59" t="n"/>
    </row>
    <row r="2040">
      <c r="D2040" s="107" t="inlineStr">
        <is>
          <t>Amount Per Share</t>
        </is>
      </c>
      <c r="E2040" s="107" t="n">
        <v>0.127</v>
      </c>
      <c r="F2040" s="107" t="n">
        <v>0.1286</v>
      </c>
      <c r="G2040" s="107" t="n">
        <v>0.1302</v>
      </c>
      <c r="H2040" s="107" t="n">
        <v>0.1318</v>
      </c>
      <c r="I2040" s="107" t="n">
        <v>0.1334</v>
      </c>
      <c r="J2040" s="107" t="n">
        <v>0.1351</v>
      </c>
      <c r="K2040" s="107" t="n">
        <v>0.1368</v>
      </c>
      <c r="L2040" s="107" t="n">
        <v>0.1385</v>
      </c>
      <c r="M2040" s="107" t="n">
        <v>0.1402</v>
      </c>
      <c r="N2040" s="107" t="n">
        <v>0.1419</v>
      </c>
      <c r="O2040" s="107" t="n">
        <v>0.1437</v>
      </c>
      <c r="P2040" s="107" t="n">
        <v>0.1455</v>
      </c>
      <c r="Q2040" s="107" t="n">
        <v>0.1473</v>
      </c>
      <c r="R2040" s="107" t="n">
        <v>0.1491</v>
      </c>
      <c r="S2040" s="107" t="n">
        <v>0.151</v>
      </c>
      <c r="T2040" s="107" t="n">
        <v>0.1529</v>
      </c>
      <c r="U2040" s="107" t="n">
        <v>0.1548</v>
      </c>
      <c r="V2040" s="107" t="n">
        <v>0.1567</v>
      </c>
      <c r="W2040" s="107" t="n">
        <v>0.1586</v>
      </c>
      <c r="X2040" s="107" t="n">
        <v>0.1606</v>
      </c>
      <c r="Y2040" s="107" t="n"/>
      <c r="Z2040" s="107" t="n"/>
      <c r="AA2040" s="107" t="n"/>
      <c r="AB2040" s="107" t="n"/>
      <c r="AC2040" s="107" t="n"/>
      <c r="AD2040" s="107" t="n"/>
      <c r="AE2040" s="107" t="n"/>
      <c r="AF2040" s="107" t="n"/>
      <c r="AG2040" s="107" t="n"/>
      <c r="AH2040" s="107" t="n"/>
      <c r="AI2040" s="107" t="n"/>
      <c r="AJ2040" s="107" t="n"/>
      <c r="AK2040" s="107" t="n"/>
      <c r="AL2040" s="107" t="n"/>
      <c r="AM2040" s="107" t="n"/>
      <c r="AN2040" s="107" t="n"/>
      <c r="AO2040" s="107" t="n"/>
      <c r="AP2040" s="107" t="n"/>
      <c r="AQ2040" s="107" t="n"/>
      <c r="AR2040" s="107" t="n"/>
      <c r="AS2040" s="107" t="n"/>
      <c r="AT2040" s="107" t="n"/>
      <c r="AU2040" s="107" t="n"/>
      <c r="AV2040" s="107" t="n"/>
      <c r="AW2040" s="107" t="n"/>
      <c r="AX2040" s="107" t="n"/>
      <c r="AY2040" s="107" t="n"/>
      <c r="AZ2040" s="107" t="n"/>
      <c r="BA2040" s="107" t="n"/>
      <c r="BB2040" s="107" t="n"/>
      <c r="BC2040" s="107" t="n"/>
      <c r="BD2040" s="107" t="n"/>
      <c r="BE2040" s="107" t="n"/>
      <c r="BF2040" s="107" t="n"/>
      <c r="BG2040" s="107" t="n"/>
      <c r="BH2040" s="107" t="n"/>
      <c r="BI2040" s="107" t="n"/>
      <c r="BJ2040" s="107" t="n"/>
      <c r="BK2040" s="107" t="n"/>
      <c r="BL2040" s="107" t="n"/>
      <c r="BM2040" s="107" t="n"/>
      <c r="BN2040" s="107" t="n"/>
      <c r="BO2040" s="107" t="n"/>
      <c r="BP2040" s="107" t="n"/>
      <c r="BQ2040" s="107" t="n"/>
      <c r="BR2040" s="107" t="n"/>
      <c r="BS2040" s="107" t="n"/>
      <c r="BT2040" s="107" t="n"/>
      <c r="BU2040" s="107" t="n"/>
      <c r="BV2040" s="107" t="n"/>
      <c r="BW2040" s="107" t="n"/>
      <c r="BX2040" s="107" t="n"/>
      <c r="BY2040" s="107" t="n"/>
      <c r="BZ2040" s="107" t="n"/>
      <c r="CA2040" s="107" t="n"/>
      <c r="CB2040" s="107" t="n"/>
      <c r="CC2040" s="107" t="n"/>
      <c r="CD2040" s="107" t="n"/>
      <c r="CE2040" s="107" t="n"/>
      <c r="CF2040" s="107" t="n"/>
      <c r="CG2040" s="107" t="n"/>
      <c r="CH2040" s="107" t="n"/>
      <c r="CI2040" s="107" t="n"/>
      <c r="CJ2040" s="107" t="n"/>
      <c r="CK2040" s="107" t="n"/>
      <c r="CL2040" s="107" t="n"/>
      <c r="CM2040" s="107" t="n"/>
      <c r="CN2040" s="107" t="n"/>
      <c r="CO2040" s="107" t="n"/>
      <c r="CP2040" s="107" t="n"/>
      <c r="CQ2040" s="107" t="n"/>
      <c r="CR2040" s="107" t="n"/>
      <c r="CS2040" s="107" t="n"/>
      <c r="CT2040" s="107" t="n"/>
      <c r="CU2040" s="107" t="n"/>
      <c r="CV2040" s="107" t="n"/>
      <c r="CW2040" s="107" t="n"/>
      <c r="CX2040" s="107" t="n"/>
      <c r="CY2040" s="107" t="n"/>
      <c r="CZ2040" s="107" t="n"/>
    </row>
    <row r="2042">
      <c r="A2042" s="126">
        <f>IF('AS51'!$C$191="","",'AS51'!$C$191)</f>
        <v/>
      </c>
      <c r="B2042" s="68">
        <f>IF($A2042="",0,COUNT($E2043:$CZ2043))</f>
        <v/>
      </c>
      <c r="C2042" s="69">
        <f>IF($B2042=0,0,MAX($E2043:$CZ2043))</f>
        <v/>
      </c>
      <c r="D2042" s="58">
        <f>_xll.BDS($A2042,'Field Check'!$C$44,"headers=y","startcol=1","endcol=7","dir=h","DVD_START_DT",'Field Check'!$C$59,"DVD_END_DT",'Field Check'!$D$59)</f>
        <v/>
      </c>
      <c r="E2042" s="59" t="n"/>
      <c r="F2042" s="59" t="n"/>
      <c r="G2042" s="59" t="n"/>
      <c r="H2042" s="59" t="n"/>
      <c r="I2042" s="59" t="n"/>
      <c r="J2042" s="59" t="n"/>
      <c r="K2042" s="59" t="n"/>
      <c r="L2042" s="59" t="n"/>
      <c r="M2042" s="59" t="n"/>
      <c r="N2042" s="59" t="n"/>
      <c r="O2042" s="59" t="n"/>
      <c r="P2042" s="59" t="n"/>
      <c r="Q2042" s="59" t="n"/>
      <c r="R2042" s="59" t="n"/>
      <c r="S2042" s="59" t="n"/>
      <c r="T2042" s="59" t="n"/>
      <c r="U2042" s="59" t="n"/>
      <c r="V2042" s="59" t="n"/>
      <c r="W2042" s="59" t="n"/>
      <c r="X2042" s="59" t="n"/>
      <c r="Y2042" s="59" t="n"/>
      <c r="Z2042" s="59" t="n"/>
      <c r="AA2042" s="59" t="n"/>
      <c r="AB2042" s="59" t="n"/>
      <c r="AC2042" s="59" t="n"/>
      <c r="AD2042" s="59" t="n"/>
      <c r="AE2042" s="59" t="n"/>
      <c r="AF2042" s="59" t="n"/>
      <c r="AG2042" s="59" t="n"/>
      <c r="AH2042" s="59" t="n"/>
      <c r="AI2042" s="59" t="n"/>
      <c r="AJ2042" s="59" t="n"/>
      <c r="AK2042" s="59" t="n"/>
      <c r="AL2042" s="59" t="n"/>
      <c r="AM2042" s="59" t="n"/>
      <c r="AN2042" s="59" t="n"/>
      <c r="AO2042" s="59" t="n"/>
      <c r="AP2042" s="59" t="n"/>
      <c r="AQ2042" s="59" t="n"/>
      <c r="AR2042" s="59" t="n"/>
      <c r="AS2042" s="59" t="n"/>
      <c r="AT2042" s="59" t="n"/>
      <c r="AU2042" s="59" t="n"/>
      <c r="AV2042" s="59" t="n"/>
      <c r="AW2042" s="59" t="n"/>
      <c r="AX2042" s="59" t="n"/>
      <c r="AY2042" s="59" t="n"/>
      <c r="AZ2042" s="59" t="n"/>
      <c r="BA2042" s="59" t="n"/>
      <c r="BB2042" s="59" t="n"/>
      <c r="BC2042" s="59" t="n"/>
      <c r="BD2042" s="59" t="n"/>
      <c r="BE2042" s="59" t="n"/>
      <c r="BF2042" s="59" t="n"/>
      <c r="BG2042" s="59" t="n"/>
      <c r="BH2042" s="59" t="n"/>
      <c r="BI2042" s="59" t="n"/>
      <c r="BJ2042" s="59" t="n"/>
      <c r="BK2042" s="59" t="n"/>
      <c r="BL2042" s="59" t="n"/>
      <c r="BM2042" s="59" t="n"/>
      <c r="BN2042" s="59" t="n"/>
      <c r="BO2042" s="59" t="n"/>
      <c r="BP2042" s="59" t="n"/>
      <c r="BQ2042" s="59" t="n"/>
      <c r="BR2042" s="59" t="n"/>
      <c r="BS2042" s="59" t="n"/>
      <c r="BT2042" s="59" t="n"/>
      <c r="BU2042" s="59" t="n"/>
      <c r="BV2042" s="59" t="n"/>
      <c r="BW2042" s="59" t="n"/>
      <c r="BX2042" s="59" t="n"/>
      <c r="BY2042" s="59" t="n"/>
      <c r="BZ2042" s="59" t="n"/>
      <c r="CA2042" s="59" t="n"/>
      <c r="CB2042" s="59" t="n"/>
      <c r="CC2042" s="59" t="n"/>
      <c r="CD2042" s="59" t="n"/>
      <c r="CE2042" s="59" t="n"/>
      <c r="CF2042" s="59" t="n"/>
      <c r="CG2042" s="59" t="n"/>
      <c r="CH2042" s="59" t="n"/>
      <c r="CI2042" s="59" t="n"/>
      <c r="CJ2042" s="59" t="n"/>
      <c r="CK2042" s="59" t="n"/>
      <c r="CL2042" s="59" t="n"/>
      <c r="CM2042" s="59" t="n"/>
      <c r="CN2042" s="59" t="n"/>
      <c r="CO2042" s="59" t="n"/>
      <c r="CP2042" s="59" t="n"/>
      <c r="CQ2042" s="59" t="n"/>
      <c r="CR2042" s="59" t="n"/>
      <c r="CS2042" s="59" t="n"/>
      <c r="CT2042" s="59" t="n"/>
      <c r="CU2042" s="59" t="n"/>
      <c r="CV2042" s="59" t="n"/>
      <c r="CW2042" s="59" t="n"/>
      <c r="CX2042" s="59" t="n"/>
      <c r="CY2042" s="59" t="n"/>
      <c r="CZ2042" s="59" t="n"/>
    </row>
    <row r="2043">
      <c r="D2043" s="59" t="n"/>
      <c r="E2043" s="59" t="n"/>
      <c r="F2043" s="59" t="n"/>
      <c r="G2043" s="59" t="n"/>
      <c r="H2043" s="59" t="n"/>
      <c r="I2043" s="59" t="n"/>
      <c r="J2043" s="59" t="n"/>
      <c r="K2043" s="59" t="n"/>
      <c r="L2043" s="59" t="n"/>
      <c r="M2043" s="59" t="n"/>
      <c r="N2043" s="59" t="n"/>
      <c r="O2043" s="59" t="n"/>
      <c r="P2043" s="59" t="n"/>
      <c r="Q2043" s="59" t="n"/>
      <c r="R2043" s="59" t="n"/>
      <c r="S2043" s="59" t="n"/>
      <c r="T2043" s="59" t="n"/>
      <c r="U2043" s="59" t="n"/>
      <c r="V2043" s="59" t="n"/>
      <c r="W2043" s="59" t="n"/>
      <c r="X2043" s="59" t="n"/>
      <c r="Y2043" s="59" t="n"/>
      <c r="Z2043" s="59" t="n"/>
      <c r="AA2043" s="59" t="n"/>
      <c r="AB2043" s="59" t="n"/>
      <c r="AC2043" s="59" t="n"/>
      <c r="AD2043" s="59" t="n"/>
      <c r="AE2043" s="59" t="n"/>
      <c r="AF2043" s="59" t="n"/>
      <c r="AG2043" s="59" t="n"/>
      <c r="AH2043" s="59" t="n"/>
      <c r="AI2043" s="59" t="n"/>
      <c r="AJ2043" s="59" t="n"/>
      <c r="AK2043" s="59" t="n"/>
      <c r="AL2043" s="59" t="n"/>
      <c r="AM2043" s="59" t="n"/>
      <c r="AN2043" s="59" t="n"/>
      <c r="AO2043" s="59" t="n"/>
      <c r="AP2043" s="59" t="n"/>
      <c r="AQ2043" s="59" t="n"/>
      <c r="AR2043" s="59" t="n"/>
      <c r="AS2043" s="59" t="n"/>
      <c r="AT2043" s="59" t="n"/>
      <c r="AU2043" s="59" t="n"/>
      <c r="AV2043" s="59" t="n"/>
      <c r="AW2043" s="59" t="n"/>
      <c r="AX2043" s="59" t="n"/>
      <c r="AY2043" s="59" t="n"/>
      <c r="AZ2043" s="59" t="n"/>
      <c r="BA2043" s="59" t="n"/>
      <c r="BB2043" s="59" t="n"/>
      <c r="BC2043" s="59" t="n"/>
      <c r="BD2043" s="59" t="n"/>
      <c r="BE2043" s="59" t="n"/>
      <c r="BF2043" s="59" t="n"/>
      <c r="BG2043" s="59" t="n"/>
      <c r="BH2043" s="59" t="n"/>
      <c r="BI2043" s="59" t="n"/>
      <c r="BJ2043" s="59" t="n"/>
      <c r="BK2043" s="59" t="n"/>
      <c r="BL2043" s="59" t="n"/>
      <c r="BM2043" s="59" t="n"/>
      <c r="BN2043" s="59" t="n"/>
      <c r="BO2043" s="59" t="n"/>
      <c r="BP2043" s="59" t="n"/>
      <c r="BQ2043" s="59" t="n"/>
      <c r="BR2043" s="59" t="n"/>
      <c r="BS2043" s="59" t="n"/>
      <c r="BT2043" s="59" t="n"/>
      <c r="BU2043" s="59" t="n"/>
      <c r="BV2043" s="59" t="n"/>
      <c r="BW2043" s="59" t="n"/>
      <c r="BX2043" s="59" t="n"/>
      <c r="BY2043" s="59" t="n"/>
      <c r="BZ2043" s="59" t="n"/>
      <c r="CA2043" s="59" t="n"/>
      <c r="CB2043" s="59" t="n"/>
      <c r="CC2043" s="59" t="n"/>
      <c r="CD2043" s="59" t="n"/>
      <c r="CE2043" s="59" t="n"/>
      <c r="CF2043" s="59" t="n"/>
      <c r="CG2043" s="59" t="n"/>
      <c r="CH2043" s="59" t="n"/>
      <c r="CI2043" s="59" t="n"/>
      <c r="CJ2043" s="59" t="n"/>
      <c r="CK2043" s="59" t="n"/>
      <c r="CL2043" s="59" t="n"/>
      <c r="CM2043" s="59" t="n"/>
      <c r="CN2043" s="59" t="n"/>
      <c r="CO2043" s="59" t="n"/>
      <c r="CP2043" s="59" t="n"/>
      <c r="CQ2043" s="59" t="n"/>
      <c r="CR2043" s="59" t="n"/>
      <c r="CS2043" s="59" t="n"/>
      <c r="CT2043" s="59" t="n"/>
      <c r="CU2043" s="59" t="n"/>
      <c r="CV2043" s="59" t="n"/>
      <c r="CW2043" s="59" t="n"/>
      <c r="CX2043" s="59" t="n"/>
      <c r="CY2043" s="59" t="n"/>
      <c r="CZ2043" s="59" t="n"/>
    </row>
    <row r="2044">
      <c r="D2044" s="59" t="n"/>
      <c r="E2044" s="59" t="n"/>
      <c r="F2044" s="59" t="n"/>
      <c r="G2044" s="59" t="n"/>
      <c r="H2044" s="59" t="n"/>
      <c r="I2044" s="59" t="n"/>
      <c r="J2044" s="59" t="n"/>
      <c r="K2044" s="59" t="n"/>
      <c r="L2044" s="59" t="n"/>
      <c r="M2044" s="59" t="n"/>
      <c r="N2044" s="59" t="n"/>
      <c r="O2044" s="59" t="n"/>
      <c r="P2044" s="59" t="n"/>
      <c r="Q2044" s="59" t="n"/>
      <c r="R2044" s="59" t="n"/>
      <c r="S2044" s="59" t="n"/>
      <c r="T2044" s="59" t="n"/>
      <c r="U2044" s="59" t="n"/>
      <c r="V2044" s="59" t="n"/>
      <c r="W2044" s="59" t="n"/>
      <c r="X2044" s="59" t="n"/>
      <c r="Y2044" s="59" t="n"/>
      <c r="Z2044" s="59" t="n"/>
      <c r="AA2044" s="59" t="n"/>
      <c r="AB2044" s="59" t="n"/>
      <c r="AC2044" s="59" t="n"/>
      <c r="AD2044" s="59" t="n"/>
      <c r="AE2044" s="59" t="n"/>
      <c r="AF2044" s="59" t="n"/>
      <c r="AG2044" s="59" t="n"/>
      <c r="AH2044" s="59" t="n"/>
      <c r="AI2044" s="59" t="n"/>
      <c r="AJ2044" s="59" t="n"/>
      <c r="AK2044" s="59" t="n"/>
      <c r="AL2044" s="59" t="n"/>
      <c r="AM2044" s="59" t="n"/>
      <c r="AN2044" s="59" t="n"/>
      <c r="AO2044" s="59" t="n"/>
      <c r="AP2044" s="59" t="n"/>
      <c r="AQ2044" s="59" t="n"/>
      <c r="AR2044" s="59" t="n"/>
      <c r="AS2044" s="59" t="n"/>
      <c r="AT2044" s="59" t="n"/>
      <c r="AU2044" s="59" t="n"/>
      <c r="AV2044" s="59" t="n"/>
      <c r="AW2044" s="59" t="n"/>
      <c r="AX2044" s="59" t="n"/>
      <c r="AY2044" s="59" t="n"/>
      <c r="AZ2044" s="59" t="n"/>
      <c r="BA2044" s="59" t="n"/>
      <c r="BB2044" s="59" t="n"/>
      <c r="BC2044" s="59" t="n"/>
      <c r="BD2044" s="59" t="n"/>
      <c r="BE2044" s="59" t="n"/>
      <c r="BF2044" s="59" t="n"/>
      <c r="BG2044" s="59" t="n"/>
      <c r="BH2044" s="59" t="n"/>
      <c r="BI2044" s="59" t="n"/>
      <c r="BJ2044" s="59" t="n"/>
      <c r="BK2044" s="59" t="n"/>
      <c r="BL2044" s="59" t="n"/>
      <c r="BM2044" s="59" t="n"/>
      <c r="BN2044" s="59" t="n"/>
      <c r="BO2044" s="59" t="n"/>
      <c r="BP2044" s="59" t="n"/>
      <c r="BQ2044" s="59" t="n"/>
      <c r="BR2044" s="59" t="n"/>
      <c r="BS2044" s="59" t="n"/>
      <c r="BT2044" s="59" t="n"/>
      <c r="BU2044" s="59" t="n"/>
      <c r="BV2044" s="59" t="n"/>
      <c r="BW2044" s="59" t="n"/>
      <c r="BX2044" s="59" t="n"/>
      <c r="BY2044" s="59" t="n"/>
      <c r="BZ2044" s="59" t="n"/>
      <c r="CA2044" s="59" t="n"/>
      <c r="CB2044" s="59" t="n"/>
      <c r="CC2044" s="59" t="n"/>
      <c r="CD2044" s="59" t="n"/>
      <c r="CE2044" s="59" t="n"/>
      <c r="CF2044" s="59" t="n"/>
      <c r="CG2044" s="59" t="n"/>
      <c r="CH2044" s="59" t="n"/>
      <c r="CI2044" s="59" t="n"/>
      <c r="CJ2044" s="59" t="n"/>
      <c r="CK2044" s="59" t="n"/>
      <c r="CL2044" s="59" t="n"/>
      <c r="CM2044" s="59" t="n"/>
      <c r="CN2044" s="59" t="n"/>
      <c r="CO2044" s="59" t="n"/>
      <c r="CP2044" s="59" t="n"/>
      <c r="CQ2044" s="59" t="n"/>
      <c r="CR2044" s="59" t="n"/>
      <c r="CS2044" s="59" t="n"/>
      <c r="CT2044" s="59" t="n"/>
      <c r="CU2044" s="59" t="n"/>
      <c r="CV2044" s="59" t="n"/>
      <c r="CW2044" s="59" t="n"/>
      <c r="CX2044" s="59" t="n"/>
      <c r="CY2044" s="59" t="n"/>
      <c r="CZ2044" s="59" t="n"/>
    </row>
    <row r="2045">
      <c r="D2045" s="59" t="n"/>
      <c r="E2045" s="59" t="n"/>
      <c r="F2045" s="59" t="n"/>
      <c r="G2045" s="59" t="n"/>
      <c r="H2045" s="59" t="n"/>
      <c r="I2045" s="59" t="n"/>
      <c r="J2045" s="59" t="n"/>
      <c r="K2045" s="59" t="n"/>
      <c r="L2045" s="59" t="n"/>
      <c r="M2045" s="59" t="n"/>
      <c r="N2045" s="59" t="n"/>
      <c r="O2045" s="59" t="n"/>
      <c r="P2045" s="59" t="n"/>
      <c r="Q2045" s="59" t="n"/>
      <c r="R2045" s="59" t="n"/>
      <c r="S2045" s="59" t="n"/>
      <c r="T2045" s="59" t="n"/>
      <c r="U2045" s="59" t="n"/>
      <c r="V2045" s="59" t="n"/>
      <c r="W2045" s="59" t="n"/>
      <c r="X2045" s="59" t="n"/>
      <c r="Y2045" s="59" t="n"/>
      <c r="Z2045" s="59" t="n"/>
      <c r="AA2045" s="59" t="n"/>
      <c r="AB2045" s="59" t="n"/>
      <c r="AC2045" s="59" t="n"/>
      <c r="AD2045" s="59" t="n"/>
      <c r="AE2045" s="59" t="n"/>
      <c r="AF2045" s="59" t="n"/>
      <c r="AG2045" s="59" t="n"/>
      <c r="AH2045" s="59" t="n"/>
      <c r="AI2045" s="59" t="n"/>
      <c r="AJ2045" s="59" t="n"/>
      <c r="AK2045" s="59" t="n"/>
      <c r="AL2045" s="59" t="n"/>
      <c r="AM2045" s="59" t="n"/>
      <c r="AN2045" s="59" t="n"/>
      <c r="AO2045" s="59" t="n"/>
      <c r="AP2045" s="59" t="n"/>
      <c r="AQ2045" s="59" t="n"/>
      <c r="AR2045" s="59" t="n"/>
      <c r="AS2045" s="59" t="n"/>
      <c r="AT2045" s="59" t="n"/>
      <c r="AU2045" s="59" t="n"/>
      <c r="AV2045" s="59" t="n"/>
      <c r="AW2045" s="59" t="n"/>
      <c r="AX2045" s="59" t="n"/>
      <c r="AY2045" s="59" t="n"/>
      <c r="AZ2045" s="59" t="n"/>
      <c r="BA2045" s="59" t="n"/>
      <c r="BB2045" s="59" t="n"/>
      <c r="BC2045" s="59" t="n"/>
      <c r="BD2045" s="59" t="n"/>
      <c r="BE2045" s="59" t="n"/>
      <c r="BF2045" s="59" t="n"/>
      <c r="BG2045" s="59" t="n"/>
      <c r="BH2045" s="59" t="n"/>
      <c r="BI2045" s="59" t="n"/>
      <c r="BJ2045" s="59" t="n"/>
      <c r="BK2045" s="59" t="n"/>
      <c r="BL2045" s="59" t="n"/>
      <c r="BM2045" s="59" t="n"/>
      <c r="BN2045" s="59" t="n"/>
      <c r="BO2045" s="59" t="n"/>
      <c r="BP2045" s="59" t="n"/>
      <c r="BQ2045" s="59" t="n"/>
      <c r="BR2045" s="59" t="n"/>
      <c r="BS2045" s="59" t="n"/>
      <c r="BT2045" s="59" t="n"/>
      <c r="BU2045" s="59" t="n"/>
      <c r="BV2045" s="59" t="n"/>
      <c r="BW2045" s="59" t="n"/>
      <c r="BX2045" s="59" t="n"/>
      <c r="BY2045" s="59" t="n"/>
      <c r="BZ2045" s="59" t="n"/>
      <c r="CA2045" s="59" t="n"/>
      <c r="CB2045" s="59" t="n"/>
      <c r="CC2045" s="59" t="n"/>
      <c r="CD2045" s="59" t="n"/>
      <c r="CE2045" s="59" t="n"/>
      <c r="CF2045" s="59" t="n"/>
      <c r="CG2045" s="59" t="n"/>
      <c r="CH2045" s="59" t="n"/>
      <c r="CI2045" s="59" t="n"/>
      <c r="CJ2045" s="59" t="n"/>
      <c r="CK2045" s="59" t="n"/>
      <c r="CL2045" s="59" t="n"/>
      <c r="CM2045" s="59" t="n"/>
      <c r="CN2045" s="59" t="n"/>
      <c r="CO2045" s="59" t="n"/>
      <c r="CP2045" s="59" t="n"/>
      <c r="CQ2045" s="59" t="n"/>
      <c r="CR2045" s="59" t="n"/>
      <c r="CS2045" s="59" t="n"/>
      <c r="CT2045" s="59" t="n"/>
      <c r="CU2045" s="59" t="n"/>
      <c r="CV2045" s="59" t="n"/>
      <c r="CW2045" s="59" t="n"/>
      <c r="CX2045" s="59" t="n"/>
      <c r="CY2045" s="59" t="n"/>
      <c r="CZ2045" s="59" t="n"/>
    </row>
    <row r="2046">
      <c r="D2046" s="107" t="n"/>
      <c r="E2046" s="107" t="n"/>
      <c r="F2046" s="107" t="n"/>
      <c r="G2046" s="107" t="n"/>
      <c r="H2046" s="107" t="n"/>
      <c r="I2046" s="107" t="n"/>
      <c r="J2046" s="107" t="n"/>
      <c r="K2046" s="107" t="n"/>
      <c r="L2046" s="107" t="n"/>
      <c r="M2046" s="107" t="n"/>
      <c r="N2046" s="107" t="n"/>
      <c r="O2046" s="107" t="n"/>
      <c r="P2046" s="107" t="n"/>
      <c r="Q2046" s="107" t="n"/>
      <c r="R2046" s="107" t="n"/>
      <c r="S2046" s="107" t="n"/>
      <c r="T2046" s="107" t="n"/>
      <c r="U2046" s="107" t="n"/>
      <c r="V2046" s="107" t="n"/>
      <c r="W2046" s="107" t="n"/>
      <c r="X2046" s="107" t="n"/>
      <c r="Y2046" s="107" t="n"/>
      <c r="Z2046" s="107" t="n"/>
      <c r="AA2046" s="107" t="n"/>
      <c r="AB2046" s="107" t="n"/>
      <c r="AC2046" s="107" t="n"/>
      <c r="AD2046" s="107" t="n"/>
      <c r="AE2046" s="107" t="n"/>
      <c r="AF2046" s="107" t="n"/>
      <c r="AG2046" s="107" t="n"/>
      <c r="AH2046" s="107" t="n"/>
      <c r="AI2046" s="107" t="n"/>
      <c r="AJ2046" s="107" t="n"/>
      <c r="AK2046" s="107" t="n"/>
      <c r="AL2046" s="107" t="n"/>
      <c r="AM2046" s="107" t="n"/>
      <c r="AN2046" s="107" t="n"/>
      <c r="AO2046" s="107" t="n"/>
      <c r="AP2046" s="107" t="n"/>
      <c r="AQ2046" s="107" t="n"/>
      <c r="AR2046" s="107" t="n"/>
      <c r="AS2046" s="107" t="n"/>
      <c r="AT2046" s="107" t="n"/>
      <c r="AU2046" s="107" t="n"/>
      <c r="AV2046" s="107" t="n"/>
      <c r="AW2046" s="107" t="n"/>
      <c r="AX2046" s="107" t="n"/>
      <c r="AY2046" s="107" t="n"/>
      <c r="AZ2046" s="107" t="n"/>
      <c r="BA2046" s="107" t="n"/>
      <c r="BB2046" s="107" t="n"/>
      <c r="BC2046" s="107" t="n"/>
      <c r="BD2046" s="107" t="n"/>
      <c r="BE2046" s="107" t="n"/>
      <c r="BF2046" s="107" t="n"/>
      <c r="BG2046" s="107" t="n"/>
      <c r="BH2046" s="107" t="n"/>
      <c r="BI2046" s="107" t="n"/>
      <c r="BJ2046" s="107" t="n"/>
      <c r="BK2046" s="107" t="n"/>
      <c r="BL2046" s="107" t="n"/>
      <c r="BM2046" s="107" t="n"/>
      <c r="BN2046" s="107" t="n"/>
      <c r="BO2046" s="107" t="n"/>
      <c r="BP2046" s="107" t="n"/>
      <c r="BQ2046" s="107" t="n"/>
      <c r="BR2046" s="107" t="n"/>
      <c r="BS2046" s="107" t="n"/>
      <c r="BT2046" s="107" t="n"/>
      <c r="BU2046" s="107" t="n"/>
      <c r="BV2046" s="107" t="n"/>
      <c r="BW2046" s="107" t="n"/>
      <c r="BX2046" s="107" t="n"/>
      <c r="BY2046" s="107" t="n"/>
      <c r="BZ2046" s="107" t="n"/>
      <c r="CA2046" s="107" t="n"/>
      <c r="CB2046" s="107" t="n"/>
      <c r="CC2046" s="107" t="n"/>
      <c r="CD2046" s="107" t="n"/>
      <c r="CE2046" s="107" t="n"/>
      <c r="CF2046" s="107" t="n"/>
      <c r="CG2046" s="107" t="n"/>
      <c r="CH2046" s="107" t="n"/>
      <c r="CI2046" s="107" t="n"/>
      <c r="CJ2046" s="107" t="n"/>
      <c r="CK2046" s="107" t="n"/>
      <c r="CL2046" s="107" t="n"/>
      <c r="CM2046" s="107" t="n"/>
      <c r="CN2046" s="107" t="n"/>
      <c r="CO2046" s="107" t="n"/>
      <c r="CP2046" s="107" t="n"/>
      <c r="CQ2046" s="107" t="n"/>
      <c r="CR2046" s="107" t="n"/>
      <c r="CS2046" s="107" t="n"/>
      <c r="CT2046" s="107" t="n"/>
      <c r="CU2046" s="107" t="n"/>
      <c r="CV2046" s="107" t="n"/>
      <c r="CW2046" s="107" t="n"/>
      <c r="CX2046" s="107" t="n"/>
      <c r="CY2046" s="107" t="n"/>
      <c r="CZ2046" s="107" t="n"/>
    </row>
    <row r="2049">
      <c r="A2049" s="2">
        <f>IF($A2042="","","   projections")</f>
        <v/>
      </c>
      <c r="B2049" s="68">
        <f>IF($A2042="",0,COUNT($E2050:$CZ2050))</f>
        <v/>
      </c>
      <c r="C2049" s="69">
        <f>IF($B2049=0,0,MAX($E2050:$CZ2050))</f>
        <v/>
      </c>
      <c r="D2049" s="58">
        <f>_xll.BDS($A2042,'Field Check'!$C$42,"headers=y","startcol=1","endcol=3","dir=h")</f>
        <v/>
      </c>
      <c r="E2049" s="59" t="n"/>
      <c r="F2049" s="59" t="n"/>
      <c r="G2049" s="59" t="n"/>
      <c r="H2049" s="59" t="n"/>
      <c r="I2049" s="59" t="n"/>
      <c r="J2049" s="59" t="n"/>
      <c r="K2049" s="59" t="n"/>
      <c r="L2049" s="59" t="n"/>
      <c r="M2049" s="59" t="n"/>
      <c r="N2049" s="59" t="n"/>
      <c r="O2049" s="59" t="n"/>
      <c r="P2049" s="59" t="n"/>
      <c r="Q2049" s="59" t="n"/>
      <c r="R2049" s="59" t="n"/>
      <c r="S2049" s="59" t="n"/>
      <c r="T2049" s="59" t="n"/>
      <c r="U2049" s="59" t="n"/>
      <c r="V2049" s="59" t="n"/>
      <c r="W2049" s="59" t="n"/>
      <c r="X2049" s="59" t="n"/>
      <c r="Y2049" s="59" t="n"/>
      <c r="Z2049" s="59" t="n"/>
      <c r="AA2049" s="59" t="n"/>
      <c r="AB2049" s="59" t="n"/>
      <c r="AC2049" s="59" t="n"/>
      <c r="AD2049" s="59" t="n"/>
      <c r="AE2049" s="59" t="n"/>
      <c r="AF2049" s="59" t="n"/>
      <c r="AG2049" s="59" t="n"/>
      <c r="AH2049" s="59" t="n"/>
      <c r="AI2049" s="59" t="n"/>
      <c r="AJ2049" s="59" t="n"/>
      <c r="AK2049" s="59" t="n"/>
      <c r="AL2049" s="59" t="n"/>
      <c r="AM2049" s="59" t="n"/>
      <c r="AN2049" s="59" t="n"/>
      <c r="AO2049" s="59" t="n"/>
      <c r="AP2049" s="59" t="n"/>
      <c r="AQ2049" s="59" t="n"/>
      <c r="AR2049" s="59" t="n"/>
      <c r="AS2049" s="59" t="n"/>
      <c r="AT2049" s="59" t="n"/>
      <c r="AU2049" s="59" t="n"/>
      <c r="AV2049" s="59" t="n"/>
      <c r="AW2049" s="59" t="n"/>
      <c r="AX2049" s="59" t="n"/>
      <c r="AY2049" s="59" t="n"/>
      <c r="AZ2049" s="59" t="n"/>
      <c r="BA2049" s="59" t="n"/>
      <c r="BB2049" s="59" t="n"/>
      <c r="BC2049" s="59" t="n"/>
      <c r="BD2049" s="59" t="n"/>
      <c r="BE2049" s="59" t="n"/>
      <c r="BF2049" s="59" t="n"/>
      <c r="BG2049" s="59" t="n"/>
      <c r="BH2049" s="59" t="n"/>
      <c r="BI2049" s="59" t="n"/>
      <c r="BJ2049" s="59" t="n"/>
      <c r="BK2049" s="59" t="n"/>
      <c r="BL2049" s="59" t="n"/>
      <c r="BM2049" s="59" t="n"/>
      <c r="BN2049" s="59" t="n"/>
      <c r="BO2049" s="59" t="n"/>
      <c r="BP2049" s="59" t="n"/>
      <c r="BQ2049" s="59" t="n"/>
      <c r="BR2049" s="59" t="n"/>
      <c r="BS2049" s="59" t="n"/>
      <c r="BT2049" s="59" t="n"/>
      <c r="BU2049" s="59" t="n"/>
      <c r="BV2049" s="59" t="n"/>
      <c r="BW2049" s="59" t="n"/>
      <c r="BX2049" s="59" t="n"/>
      <c r="BY2049" s="59" t="n"/>
      <c r="BZ2049" s="59" t="n"/>
      <c r="CA2049" s="59" t="n"/>
      <c r="CB2049" s="59" t="n"/>
      <c r="CC2049" s="59" t="n"/>
      <c r="CD2049" s="59" t="n"/>
      <c r="CE2049" s="59" t="n"/>
      <c r="CF2049" s="59" t="n"/>
      <c r="CG2049" s="59" t="n"/>
      <c r="CH2049" s="59" t="n"/>
      <c r="CI2049" s="59" t="n"/>
      <c r="CJ2049" s="59" t="n"/>
      <c r="CK2049" s="59" t="n"/>
      <c r="CL2049" s="59" t="n"/>
      <c r="CM2049" s="59" t="n"/>
      <c r="CN2049" s="59" t="n"/>
      <c r="CO2049" s="59" t="n"/>
      <c r="CP2049" s="59" t="n"/>
      <c r="CQ2049" s="59" t="n"/>
      <c r="CR2049" s="59" t="n"/>
      <c r="CS2049" s="59" t="n"/>
      <c r="CT2049" s="59" t="n"/>
      <c r="CU2049" s="59" t="n"/>
      <c r="CV2049" s="59" t="n"/>
      <c r="CW2049" s="59" t="n"/>
      <c r="CX2049" s="59" t="n"/>
      <c r="CY2049" s="59" t="n"/>
      <c r="CZ2049" s="59" t="n"/>
    </row>
    <row r="2050">
      <c r="D2050" s="59" t="n"/>
      <c r="E2050" s="59" t="n"/>
      <c r="F2050" s="59" t="n"/>
      <c r="G2050" s="59" t="n"/>
      <c r="H2050" s="59" t="n"/>
      <c r="I2050" s="59" t="n"/>
      <c r="J2050" s="59" t="n"/>
      <c r="K2050" s="59" t="n"/>
      <c r="L2050" s="59" t="n"/>
      <c r="M2050" s="59" t="n"/>
      <c r="N2050" s="59" t="n"/>
      <c r="O2050" s="59" t="n"/>
      <c r="P2050" s="59" t="n"/>
      <c r="Q2050" s="59" t="n"/>
      <c r="R2050" s="59" t="n"/>
      <c r="S2050" s="59" t="n"/>
      <c r="T2050" s="59" t="n"/>
      <c r="U2050" s="59" t="n"/>
      <c r="V2050" s="59" t="n"/>
      <c r="W2050" s="59" t="n"/>
      <c r="X2050" s="59" t="n"/>
      <c r="Y2050" s="59" t="n"/>
      <c r="Z2050" s="59" t="n"/>
      <c r="AA2050" s="59" t="n"/>
      <c r="AB2050" s="59" t="n"/>
      <c r="AC2050" s="59" t="n"/>
      <c r="AD2050" s="59" t="n"/>
      <c r="AE2050" s="59" t="n"/>
      <c r="AF2050" s="59" t="n"/>
      <c r="AG2050" s="59" t="n"/>
      <c r="AH2050" s="59" t="n"/>
      <c r="AI2050" s="59" t="n"/>
      <c r="AJ2050" s="59" t="n"/>
      <c r="AK2050" s="59" t="n"/>
      <c r="AL2050" s="59" t="n"/>
      <c r="AM2050" s="59" t="n"/>
      <c r="AN2050" s="59" t="n"/>
      <c r="AO2050" s="59" t="n"/>
      <c r="AP2050" s="59" t="n"/>
      <c r="AQ2050" s="59" t="n"/>
      <c r="AR2050" s="59" t="n"/>
      <c r="AS2050" s="59" t="n"/>
      <c r="AT2050" s="59" t="n"/>
      <c r="AU2050" s="59" t="n"/>
      <c r="AV2050" s="59" t="n"/>
      <c r="AW2050" s="59" t="n"/>
      <c r="AX2050" s="59" t="n"/>
      <c r="AY2050" s="59" t="n"/>
      <c r="AZ2050" s="59" t="n"/>
      <c r="BA2050" s="59" t="n"/>
      <c r="BB2050" s="59" t="n"/>
      <c r="BC2050" s="59" t="n"/>
      <c r="BD2050" s="59" t="n"/>
      <c r="BE2050" s="59" t="n"/>
      <c r="BF2050" s="59" t="n"/>
      <c r="BG2050" s="59" t="n"/>
      <c r="BH2050" s="59" t="n"/>
      <c r="BI2050" s="59" t="n"/>
      <c r="BJ2050" s="59" t="n"/>
      <c r="BK2050" s="59" t="n"/>
      <c r="BL2050" s="59" t="n"/>
      <c r="BM2050" s="59" t="n"/>
      <c r="BN2050" s="59" t="n"/>
      <c r="BO2050" s="59" t="n"/>
      <c r="BP2050" s="59" t="n"/>
      <c r="BQ2050" s="59" t="n"/>
      <c r="BR2050" s="59" t="n"/>
      <c r="BS2050" s="59" t="n"/>
      <c r="BT2050" s="59" t="n"/>
      <c r="BU2050" s="59" t="n"/>
      <c r="BV2050" s="59" t="n"/>
      <c r="BW2050" s="59" t="n"/>
      <c r="BX2050" s="59" t="n"/>
      <c r="BY2050" s="59" t="n"/>
      <c r="BZ2050" s="59" t="n"/>
      <c r="CA2050" s="59" t="n"/>
      <c r="CB2050" s="59" t="n"/>
      <c r="CC2050" s="59" t="n"/>
      <c r="CD2050" s="59" t="n"/>
      <c r="CE2050" s="59" t="n"/>
      <c r="CF2050" s="59" t="n"/>
      <c r="CG2050" s="59" t="n"/>
      <c r="CH2050" s="59" t="n"/>
      <c r="CI2050" s="59" t="n"/>
      <c r="CJ2050" s="59" t="n"/>
      <c r="CK2050" s="59" t="n"/>
      <c r="CL2050" s="59" t="n"/>
      <c r="CM2050" s="59" t="n"/>
      <c r="CN2050" s="59" t="n"/>
      <c r="CO2050" s="59" t="n"/>
      <c r="CP2050" s="59" t="n"/>
      <c r="CQ2050" s="59" t="n"/>
      <c r="CR2050" s="59" t="n"/>
      <c r="CS2050" s="59" t="n"/>
      <c r="CT2050" s="59" t="n"/>
      <c r="CU2050" s="59" t="n"/>
      <c r="CV2050" s="59" t="n"/>
      <c r="CW2050" s="59" t="n"/>
      <c r="CX2050" s="59" t="n"/>
      <c r="CY2050" s="59" t="n"/>
      <c r="CZ2050" s="59" t="n"/>
    </row>
    <row r="2051">
      <c r="D2051" s="107" t="n"/>
      <c r="E2051" s="107" t="n"/>
      <c r="F2051" s="107" t="n"/>
      <c r="G2051" s="107" t="n"/>
      <c r="H2051" s="107" t="n"/>
      <c r="I2051" s="107" t="n"/>
      <c r="J2051" s="107" t="n"/>
      <c r="K2051" s="107" t="n"/>
      <c r="L2051" s="107" t="n"/>
      <c r="M2051" s="107" t="n"/>
      <c r="N2051" s="107" t="n"/>
      <c r="O2051" s="107" t="n"/>
      <c r="P2051" s="107" t="n"/>
      <c r="Q2051" s="107" t="n"/>
      <c r="R2051" s="107" t="n"/>
      <c r="S2051" s="107" t="n"/>
      <c r="T2051" s="107" t="n"/>
      <c r="U2051" s="107" t="n"/>
      <c r="V2051" s="107" t="n"/>
      <c r="W2051" s="107" t="n"/>
      <c r="X2051" s="107" t="n"/>
      <c r="Y2051" s="107" t="n"/>
      <c r="Z2051" s="107" t="n"/>
      <c r="AA2051" s="107" t="n"/>
      <c r="AB2051" s="107" t="n"/>
      <c r="AC2051" s="107" t="n"/>
      <c r="AD2051" s="107" t="n"/>
      <c r="AE2051" s="107" t="n"/>
      <c r="AF2051" s="107" t="n"/>
      <c r="AG2051" s="107" t="n"/>
      <c r="AH2051" s="107" t="n"/>
      <c r="AI2051" s="107" t="n"/>
      <c r="AJ2051" s="107" t="n"/>
      <c r="AK2051" s="107" t="n"/>
      <c r="AL2051" s="107" t="n"/>
      <c r="AM2051" s="107" t="n"/>
      <c r="AN2051" s="107" t="n"/>
      <c r="AO2051" s="107" t="n"/>
      <c r="AP2051" s="107" t="n"/>
      <c r="AQ2051" s="107" t="n"/>
      <c r="AR2051" s="107" t="n"/>
      <c r="AS2051" s="107" t="n"/>
      <c r="AT2051" s="107" t="n"/>
      <c r="AU2051" s="107" t="n"/>
      <c r="AV2051" s="107" t="n"/>
      <c r="AW2051" s="107" t="n"/>
      <c r="AX2051" s="107" t="n"/>
      <c r="AY2051" s="107" t="n"/>
      <c r="AZ2051" s="107" t="n"/>
      <c r="BA2051" s="107" t="n"/>
      <c r="BB2051" s="107" t="n"/>
      <c r="BC2051" s="107" t="n"/>
      <c r="BD2051" s="107" t="n"/>
      <c r="BE2051" s="107" t="n"/>
      <c r="BF2051" s="107" t="n"/>
      <c r="BG2051" s="107" t="n"/>
      <c r="BH2051" s="107" t="n"/>
      <c r="BI2051" s="107" t="n"/>
      <c r="BJ2051" s="107" t="n"/>
      <c r="BK2051" s="107" t="n"/>
      <c r="BL2051" s="107" t="n"/>
      <c r="BM2051" s="107" t="n"/>
      <c r="BN2051" s="107" t="n"/>
      <c r="BO2051" s="107" t="n"/>
      <c r="BP2051" s="107" t="n"/>
      <c r="BQ2051" s="107" t="n"/>
      <c r="BR2051" s="107" t="n"/>
      <c r="BS2051" s="107" t="n"/>
      <c r="BT2051" s="107" t="n"/>
      <c r="BU2051" s="107" t="n"/>
      <c r="BV2051" s="107" t="n"/>
      <c r="BW2051" s="107" t="n"/>
      <c r="BX2051" s="107" t="n"/>
      <c r="BY2051" s="107" t="n"/>
      <c r="BZ2051" s="107" t="n"/>
      <c r="CA2051" s="107" t="n"/>
      <c r="CB2051" s="107" t="n"/>
      <c r="CC2051" s="107" t="n"/>
      <c r="CD2051" s="107" t="n"/>
      <c r="CE2051" s="107" t="n"/>
      <c r="CF2051" s="107" t="n"/>
      <c r="CG2051" s="107" t="n"/>
      <c r="CH2051" s="107" t="n"/>
      <c r="CI2051" s="107" t="n"/>
      <c r="CJ2051" s="107" t="n"/>
      <c r="CK2051" s="107" t="n"/>
      <c r="CL2051" s="107" t="n"/>
      <c r="CM2051" s="107" t="n"/>
      <c r="CN2051" s="107" t="n"/>
      <c r="CO2051" s="107" t="n"/>
      <c r="CP2051" s="107" t="n"/>
      <c r="CQ2051" s="107" t="n"/>
      <c r="CR2051" s="107" t="n"/>
      <c r="CS2051" s="107" t="n"/>
      <c r="CT2051" s="107" t="n"/>
      <c r="CU2051" s="107" t="n"/>
      <c r="CV2051" s="107" t="n"/>
      <c r="CW2051" s="107" t="n"/>
      <c r="CX2051" s="107" t="n"/>
      <c r="CY2051" s="107" t="n"/>
      <c r="CZ2051" s="107" t="n"/>
    </row>
    <row r="2053">
      <c r="A2053" s="126">
        <f>IF('AS51'!$C$192="","",'AS51'!$C$192)</f>
        <v/>
      </c>
      <c r="B2053" s="68">
        <f>IF($A2053="",0,COUNT($E2054:$CZ2054))</f>
        <v/>
      </c>
      <c r="C2053" s="69">
        <f>IF($B2053=0,0,MAX($E2054:$CZ2054))</f>
        <v/>
      </c>
      <c r="D2053" s="58">
        <f>_xll.BDS($A2053,'Field Check'!$C$44,"headers=y","startcol=1","endcol=7","dir=h","DVD_START_DT",'Field Check'!$C$59,"DVD_END_DT",'Field Check'!$D$59)</f>
        <v/>
      </c>
      <c r="E2053" s="59" t="n"/>
      <c r="F2053" s="59" t="n"/>
      <c r="G2053" s="59" t="n"/>
      <c r="H2053" s="59" t="n"/>
      <c r="I2053" s="59" t="n"/>
      <c r="J2053" s="59" t="n"/>
      <c r="K2053" s="59" t="n"/>
      <c r="L2053" s="59" t="n"/>
      <c r="M2053" s="59" t="n"/>
      <c r="N2053" s="59" t="n"/>
      <c r="O2053" s="59" t="n"/>
      <c r="P2053" s="59" t="n"/>
      <c r="Q2053" s="59" t="n"/>
      <c r="R2053" s="59" t="n"/>
      <c r="S2053" s="59" t="n"/>
      <c r="T2053" s="59" t="n"/>
      <c r="U2053" s="59" t="n"/>
      <c r="V2053" s="59" t="n"/>
      <c r="W2053" s="59" t="n"/>
      <c r="X2053" s="59" t="n"/>
      <c r="Y2053" s="59" t="n"/>
      <c r="Z2053" s="59" t="n"/>
      <c r="AA2053" s="59" t="n"/>
      <c r="AB2053" s="59" t="n"/>
      <c r="AC2053" s="59" t="n"/>
      <c r="AD2053" s="59" t="n"/>
      <c r="AE2053" s="59" t="n"/>
      <c r="AF2053" s="59" t="n"/>
      <c r="AG2053" s="59" t="n"/>
      <c r="AH2053" s="59" t="n"/>
      <c r="AI2053" s="59" t="n"/>
      <c r="AJ2053" s="59" t="n"/>
      <c r="AK2053" s="59" t="n"/>
      <c r="AL2053" s="59" t="n"/>
      <c r="AM2053" s="59" t="n"/>
      <c r="AN2053" s="59" t="n"/>
      <c r="AO2053" s="59" t="n"/>
      <c r="AP2053" s="59" t="n"/>
      <c r="AQ2053" s="59" t="n"/>
      <c r="AR2053" s="59" t="n"/>
      <c r="AS2053" s="59" t="n"/>
      <c r="AT2053" s="59" t="n"/>
      <c r="AU2053" s="59" t="n"/>
      <c r="AV2053" s="59" t="n"/>
      <c r="AW2053" s="59" t="n"/>
      <c r="AX2053" s="59" t="n"/>
      <c r="AY2053" s="59" t="n"/>
      <c r="AZ2053" s="59" t="n"/>
      <c r="BA2053" s="59" t="n"/>
      <c r="BB2053" s="59" t="n"/>
      <c r="BC2053" s="59" t="n"/>
      <c r="BD2053" s="59" t="n"/>
      <c r="BE2053" s="59" t="n"/>
      <c r="BF2053" s="59" t="n"/>
      <c r="BG2053" s="59" t="n"/>
      <c r="BH2053" s="59" t="n"/>
      <c r="BI2053" s="59" t="n"/>
      <c r="BJ2053" s="59" t="n"/>
      <c r="BK2053" s="59" t="n"/>
      <c r="BL2053" s="59" t="n"/>
      <c r="BM2053" s="59" t="n"/>
      <c r="BN2053" s="59" t="n"/>
      <c r="BO2053" s="59" t="n"/>
      <c r="BP2053" s="59" t="n"/>
      <c r="BQ2053" s="59" t="n"/>
      <c r="BR2053" s="59" t="n"/>
      <c r="BS2053" s="59" t="n"/>
      <c r="BT2053" s="59" t="n"/>
      <c r="BU2053" s="59" t="n"/>
      <c r="BV2053" s="59" t="n"/>
      <c r="BW2053" s="59" t="n"/>
      <c r="BX2053" s="59" t="n"/>
      <c r="BY2053" s="59" t="n"/>
      <c r="BZ2053" s="59" t="n"/>
      <c r="CA2053" s="59" t="n"/>
      <c r="CB2053" s="59" t="n"/>
      <c r="CC2053" s="59" t="n"/>
      <c r="CD2053" s="59" t="n"/>
      <c r="CE2053" s="59" t="n"/>
      <c r="CF2053" s="59" t="n"/>
      <c r="CG2053" s="59" t="n"/>
      <c r="CH2053" s="59" t="n"/>
      <c r="CI2053" s="59" t="n"/>
      <c r="CJ2053" s="59" t="n"/>
      <c r="CK2053" s="59" t="n"/>
      <c r="CL2053" s="59" t="n"/>
      <c r="CM2053" s="59" t="n"/>
      <c r="CN2053" s="59" t="n"/>
      <c r="CO2053" s="59" t="n"/>
      <c r="CP2053" s="59" t="n"/>
      <c r="CQ2053" s="59" t="n"/>
      <c r="CR2053" s="59" t="n"/>
      <c r="CS2053" s="59" t="n"/>
      <c r="CT2053" s="59" t="n"/>
      <c r="CU2053" s="59" t="n"/>
      <c r="CV2053" s="59" t="n"/>
      <c r="CW2053" s="59" t="n"/>
      <c r="CX2053" s="59" t="n"/>
      <c r="CY2053" s="59" t="n"/>
      <c r="CZ2053" s="59" t="n"/>
    </row>
    <row r="2054">
      <c r="D2054" s="59" t="n"/>
      <c r="E2054" s="59" t="n"/>
      <c r="F2054" s="59" t="n"/>
      <c r="G2054" s="59" t="n"/>
      <c r="H2054" s="59" t="n"/>
      <c r="I2054" s="59" t="n"/>
      <c r="J2054" s="59" t="n"/>
      <c r="K2054" s="59" t="n"/>
      <c r="L2054" s="59" t="n"/>
      <c r="M2054" s="59" t="n"/>
      <c r="N2054" s="59" t="n"/>
      <c r="O2054" s="59" t="n"/>
      <c r="P2054" s="59" t="n"/>
      <c r="Q2054" s="59" t="n"/>
      <c r="R2054" s="59" t="n"/>
      <c r="S2054" s="59" t="n"/>
      <c r="T2054" s="59" t="n"/>
      <c r="U2054" s="59" t="n"/>
      <c r="V2054" s="59" t="n"/>
      <c r="W2054" s="59" t="n"/>
      <c r="X2054" s="59" t="n"/>
      <c r="Y2054" s="59" t="n"/>
      <c r="Z2054" s="59" t="n"/>
      <c r="AA2054" s="59" t="n"/>
      <c r="AB2054" s="59" t="n"/>
      <c r="AC2054" s="59" t="n"/>
      <c r="AD2054" s="59" t="n"/>
      <c r="AE2054" s="59" t="n"/>
      <c r="AF2054" s="59" t="n"/>
      <c r="AG2054" s="59" t="n"/>
      <c r="AH2054" s="59" t="n"/>
      <c r="AI2054" s="59" t="n"/>
      <c r="AJ2054" s="59" t="n"/>
      <c r="AK2054" s="59" t="n"/>
      <c r="AL2054" s="59" t="n"/>
      <c r="AM2054" s="59" t="n"/>
      <c r="AN2054" s="59" t="n"/>
      <c r="AO2054" s="59" t="n"/>
      <c r="AP2054" s="59" t="n"/>
      <c r="AQ2054" s="59" t="n"/>
      <c r="AR2054" s="59" t="n"/>
      <c r="AS2054" s="59" t="n"/>
      <c r="AT2054" s="59" t="n"/>
      <c r="AU2054" s="59" t="n"/>
      <c r="AV2054" s="59" t="n"/>
      <c r="AW2054" s="59" t="n"/>
      <c r="AX2054" s="59" t="n"/>
      <c r="AY2054" s="59" t="n"/>
      <c r="AZ2054" s="59" t="n"/>
      <c r="BA2054" s="59" t="n"/>
      <c r="BB2054" s="59" t="n"/>
      <c r="BC2054" s="59" t="n"/>
      <c r="BD2054" s="59" t="n"/>
      <c r="BE2054" s="59" t="n"/>
      <c r="BF2054" s="59" t="n"/>
      <c r="BG2054" s="59" t="n"/>
      <c r="BH2054" s="59" t="n"/>
      <c r="BI2054" s="59" t="n"/>
      <c r="BJ2054" s="59" t="n"/>
      <c r="BK2054" s="59" t="n"/>
      <c r="BL2054" s="59" t="n"/>
      <c r="BM2054" s="59" t="n"/>
      <c r="BN2054" s="59" t="n"/>
      <c r="BO2054" s="59" t="n"/>
      <c r="BP2054" s="59" t="n"/>
      <c r="BQ2054" s="59" t="n"/>
      <c r="BR2054" s="59" t="n"/>
      <c r="BS2054" s="59" t="n"/>
      <c r="BT2054" s="59" t="n"/>
      <c r="BU2054" s="59" t="n"/>
      <c r="BV2054" s="59" t="n"/>
      <c r="BW2054" s="59" t="n"/>
      <c r="BX2054" s="59" t="n"/>
      <c r="BY2054" s="59" t="n"/>
      <c r="BZ2054" s="59" t="n"/>
      <c r="CA2054" s="59" t="n"/>
      <c r="CB2054" s="59" t="n"/>
      <c r="CC2054" s="59" t="n"/>
      <c r="CD2054" s="59" t="n"/>
      <c r="CE2054" s="59" t="n"/>
      <c r="CF2054" s="59" t="n"/>
      <c r="CG2054" s="59" t="n"/>
      <c r="CH2054" s="59" t="n"/>
      <c r="CI2054" s="59" t="n"/>
      <c r="CJ2054" s="59" t="n"/>
      <c r="CK2054" s="59" t="n"/>
      <c r="CL2054" s="59" t="n"/>
      <c r="CM2054" s="59" t="n"/>
      <c r="CN2054" s="59" t="n"/>
      <c r="CO2054" s="59" t="n"/>
      <c r="CP2054" s="59" t="n"/>
      <c r="CQ2054" s="59" t="n"/>
      <c r="CR2054" s="59" t="n"/>
      <c r="CS2054" s="59" t="n"/>
      <c r="CT2054" s="59" t="n"/>
      <c r="CU2054" s="59" t="n"/>
      <c r="CV2054" s="59" t="n"/>
      <c r="CW2054" s="59" t="n"/>
      <c r="CX2054" s="59" t="n"/>
      <c r="CY2054" s="59" t="n"/>
      <c r="CZ2054" s="59" t="n"/>
    </row>
    <row r="2055">
      <c r="D2055" s="59" t="n"/>
      <c r="E2055" s="59" t="n"/>
      <c r="F2055" s="59" t="n"/>
      <c r="G2055" s="59" t="n"/>
      <c r="H2055" s="59" t="n"/>
      <c r="I2055" s="59" t="n"/>
      <c r="J2055" s="59" t="n"/>
      <c r="K2055" s="59" t="n"/>
      <c r="L2055" s="59" t="n"/>
      <c r="M2055" s="59" t="n"/>
      <c r="N2055" s="59" t="n"/>
      <c r="O2055" s="59" t="n"/>
      <c r="P2055" s="59" t="n"/>
      <c r="Q2055" s="59" t="n"/>
      <c r="R2055" s="59" t="n"/>
      <c r="S2055" s="59" t="n"/>
      <c r="T2055" s="59" t="n"/>
      <c r="U2055" s="59" t="n"/>
      <c r="V2055" s="59" t="n"/>
      <c r="W2055" s="59" t="n"/>
      <c r="X2055" s="59" t="n"/>
      <c r="Y2055" s="59" t="n"/>
      <c r="Z2055" s="59" t="n"/>
      <c r="AA2055" s="59" t="n"/>
      <c r="AB2055" s="59" t="n"/>
      <c r="AC2055" s="59" t="n"/>
      <c r="AD2055" s="59" t="n"/>
      <c r="AE2055" s="59" t="n"/>
      <c r="AF2055" s="59" t="n"/>
      <c r="AG2055" s="59" t="n"/>
      <c r="AH2055" s="59" t="n"/>
      <c r="AI2055" s="59" t="n"/>
      <c r="AJ2055" s="59" t="n"/>
      <c r="AK2055" s="59" t="n"/>
      <c r="AL2055" s="59" t="n"/>
      <c r="AM2055" s="59" t="n"/>
      <c r="AN2055" s="59" t="n"/>
      <c r="AO2055" s="59" t="n"/>
      <c r="AP2055" s="59" t="n"/>
      <c r="AQ2055" s="59" t="n"/>
      <c r="AR2055" s="59" t="n"/>
      <c r="AS2055" s="59" t="n"/>
      <c r="AT2055" s="59" t="n"/>
      <c r="AU2055" s="59" t="n"/>
      <c r="AV2055" s="59" t="n"/>
      <c r="AW2055" s="59" t="n"/>
      <c r="AX2055" s="59" t="n"/>
      <c r="AY2055" s="59" t="n"/>
      <c r="AZ2055" s="59" t="n"/>
      <c r="BA2055" s="59" t="n"/>
      <c r="BB2055" s="59" t="n"/>
      <c r="BC2055" s="59" t="n"/>
      <c r="BD2055" s="59" t="n"/>
      <c r="BE2055" s="59" t="n"/>
      <c r="BF2055" s="59" t="n"/>
      <c r="BG2055" s="59" t="n"/>
      <c r="BH2055" s="59" t="n"/>
      <c r="BI2055" s="59" t="n"/>
      <c r="BJ2055" s="59" t="n"/>
      <c r="BK2055" s="59" t="n"/>
      <c r="BL2055" s="59" t="n"/>
      <c r="BM2055" s="59" t="n"/>
      <c r="BN2055" s="59" t="n"/>
      <c r="BO2055" s="59" t="n"/>
      <c r="BP2055" s="59" t="n"/>
      <c r="BQ2055" s="59" t="n"/>
      <c r="BR2055" s="59" t="n"/>
      <c r="BS2055" s="59" t="n"/>
      <c r="BT2055" s="59" t="n"/>
      <c r="BU2055" s="59" t="n"/>
      <c r="BV2055" s="59" t="n"/>
      <c r="BW2055" s="59" t="n"/>
      <c r="BX2055" s="59" t="n"/>
      <c r="BY2055" s="59" t="n"/>
      <c r="BZ2055" s="59" t="n"/>
      <c r="CA2055" s="59" t="n"/>
      <c r="CB2055" s="59" t="n"/>
      <c r="CC2055" s="59" t="n"/>
      <c r="CD2055" s="59" t="n"/>
      <c r="CE2055" s="59" t="n"/>
      <c r="CF2055" s="59" t="n"/>
      <c r="CG2055" s="59" t="n"/>
      <c r="CH2055" s="59" t="n"/>
      <c r="CI2055" s="59" t="n"/>
      <c r="CJ2055" s="59" t="n"/>
      <c r="CK2055" s="59" t="n"/>
      <c r="CL2055" s="59" t="n"/>
      <c r="CM2055" s="59" t="n"/>
      <c r="CN2055" s="59" t="n"/>
      <c r="CO2055" s="59" t="n"/>
      <c r="CP2055" s="59" t="n"/>
      <c r="CQ2055" s="59" t="n"/>
      <c r="CR2055" s="59" t="n"/>
      <c r="CS2055" s="59" t="n"/>
      <c r="CT2055" s="59" t="n"/>
      <c r="CU2055" s="59" t="n"/>
      <c r="CV2055" s="59" t="n"/>
      <c r="CW2055" s="59" t="n"/>
      <c r="CX2055" s="59" t="n"/>
      <c r="CY2055" s="59" t="n"/>
      <c r="CZ2055" s="59" t="n"/>
    </row>
    <row r="2056">
      <c r="D2056" s="59" t="n"/>
      <c r="E2056" s="59" t="n"/>
      <c r="F2056" s="59" t="n"/>
      <c r="G2056" s="59" t="n"/>
      <c r="H2056" s="59" t="n"/>
      <c r="I2056" s="59" t="n"/>
      <c r="J2056" s="59" t="n"/>
      <c r="K2056" s="59" t="n"/>
      <c r="L2056" s="59" t="n"/>
      <c r="M2056" s="59" t="n"/>
      <c r="N2056" s="59" t="n"/>
      <c r="O2056" s="59" t="n"/>
      <c r="P2056" s="59" t="n"/>
      <c r="Q2056" s="59" t="n"/>
      <c r="R2056" s="59" t="n"/>
      <c r="S2056" s="59" t="n"/>
      <c r="T2056" s="59" t="n"/>
      <c r="U2056" s="59" t="n"/>
      <c r="V2056" s="59" t="n"/>
      <c r="W2056" s="59" t="n"/>
      <c r="X2056" s="59" t="n"/>
      <c r="Y2056" s="59" t="n"/>
      <c r="Z2056" s="59" t="n"/>
      <c r="AA2056" s="59" t="n"/>
      <c r="AB2056" s="59" t="n"/>
      <c r="AC2056" s="59" t="n"/>
      <c r="AD2056" s="59" t="n"/>
      <c r="AE2056" s="59" t="n"/>
      <c r="AF2056" s="59" t="n"/>
      <c r="AG2056" s="59" t="n"/>
      <c r="AH2056" s="59" t="n"/>
      <c r="AI2056" s="59" t="n"/>
      <c r="AJ2056" s="59" t="n"/>
      <c r="AK2056" s="59" t="n"/>
      <c r="AL2056" s="59" t="n"/>
      <c r="AM2056" s="59" t="n"/>
      <c r="AN2056" s="59" t="n"/>
      <c r="AO2056" s="59" t="n"/>
      <c r="AP2056" s="59" t="n"/>
      <c r="AQ2056" s="59" t="n"/>
      <c r="AR2056" s="59" t="n"/>
      <c r="AS2056" s="59" t="n"/>
      <c r="AT2056" s="59" t="n"/>
      <c r="AU2056" s="59" t="n"/>
      <c r="AV2056" s="59" t="n"/>
      <c r="AW2056" s="59" t="n"/>
      <c r="AX2056" s="59" t="n"/>
      <c r="AY2056" s="59" t="n"/>
      <c r="AZ2056" s="59" t="n"/>
      <c r="BA2056" s="59" t="n"/>
      <c r="BB2056" s="59" t="n"/>
      <c r="BC2056" s="59" t="n"/>
      <c r="BD2056" s="59" t="n"/>
      <c r="BE2056" s="59" t="n"/>
      <c r="BF2056" s="59" t="n"/>
      <c r="BG2056" s="59" t="n"/>
      <c r="BH2056" s="59" t="n"/>
      <c r="BI2056" s="59" t="n"/>
      <c r="BJ2056" s="59" t="n"/>
      <c r="BK2056" s="59" t="n"/>
      <c r="BL2056" s="59" t="n"/>
      <c r="BM2056" s="59" t="n"/>
      <c r="BN2056" s="59" t="n"/>
      <c r="BO2056" s="59" t="n"/>
      <c r="BP2056" s="59" t="n"/>
      <c r="BQ2056" s="59" t="n"/>
      <c r="BR2056" s="59" t="n"/>
      <c r="BS2056" s="59" t="n"/>
      <c r="BT2056" s="59" t="n"/>
      <c r="BU2056" s="59" t="n"/>
      <c r="BV2056" s="59" t="n"/>
      <c r="BW2056" s="59" t="n"/>
      <c r="BX2056" s="59" t="n"/>
      <c r="BY2056" s="59" t="n"/>
      <c r="BZ2056" s="59" t="n"/>
      <c r="CA2056" s="59" t="n"/>
      <c r="CB2056" s="59" t="n"/>
      <c r="CC2056" s="59" t="n"/>
      <c r="CD2056" s="59" t="n"/>
      <c r="CE2056" s="59" t="n"/>
      <c r="CF2056" s="59" t="n"/>
      <c r="CG2056" s="59" t="n"/>
      <c r="CH2056" s="59" t="n"/>
      <c r="CI2056" s="59" t="n"/>
      <c r="CJ2056" s="59" t="n"/>
      <c r="CK2056" s="59" t="n"/>
      <c r="CL2056" s="59" t="n"/>
      <c r="CM2056" s="59" t="n"/>
      <c r="CN2056" s="59" t="n"/>
      <c r="CO2056" s="59" t="n"/>
      <c r="CP2056" s="59" t="n"/>
      <c r="CQ2056" s="59" t="n"/>
      <c r="CR2056" s="59" t="n"/>
      <c r="CS2056" s="59" t="n"/>
      <c r="CT2056" s="59" t="n"/>
      <c r="CU2056" s="59" t="n"/>
      <c r="CV2056" s="59" t="n"/>
      <c r="CW2056" s="59" t="n"/>
      <c r="CX2056" s="59" t="n"/>
      <c r="CY2056" s="59" t="n"/>
      <c r="CZ2056" s="59" t="n"/>
    </row>
    <row r="2057">
      <c r="D2057" s="107" t="n"/>
      <c r="E2057" s="107" t="n"/>
      <c r="F2057" s="107" t="n"/>
      <c r="G2057" s="107" t="n"/>
      <c r="H2057" s="107" t="n"/>
      <c r="I2057" s="107" t="n"/>
      <c r="J2057" s="107" t="n"/>
      <c r="K2057" s="107" t="n"/>
      <c r="L2057" s="107" t="n"/>
      <c r="M2057" s="107" t="n"/>
      <c r="N2057" s="107" t="n"/>
      <c r="O2057" s="107" t="n"/>
      <c r="P2057" s="107" t="n"/>
      <c r="Q2057" s="107" t="n"/>
      <c r="R2057" s="107" t="n"/>
      <c r="S2057" s="107" t="n"/>
      <c r="T2057" s="107" t="n"/>
      <c r="U2057" s="107" t="n"/>
      <c r="V2057" s="107" t="n"/>
      <c r="W2057" s="107" t="n"/>
      <c r="X2057" s="107" t="n"/>
      <c r="Y2057" s="107" t="n"/>
      <c r="Z2057" s="107" t="n"/>
      <c r="AA2057" s="107" t="n"/>
      <c r="AB2057" s="107" t="n"/>
      <c r="AC2057" s="107" t="n"/>
      <c r="AD2057" s="107" t="n"/>
      <c r="AE2057" s="107" t="n"/>
      <c r="AF2057" s="107" t="n"/>
      <c r="AG2057" s="107" t="n"/>
      <c r="AH2057" s="107" t="n"/>
      <c r="AI2057" s="107" t="n"/>
      <c r="AJ2057" s="107" t="n"/>
      <c r="AK2057" s="107" t="n"/>
      <c r="AL2057" s="107" t="n"/>
      <c r="AM2057" s="107" t="n"/>
      <c r="AN2057" s="107" t="n"/>
      <c r="AO2057" s="107" t="n"/>
      <c r="AP2057" s="107" t="n"/>
      <c r="AQ2057" s="107" t="n"/>
      <c r="AR2057" s="107" t="n"/>
      <c r="AS2057" s="107" t="n"/>
      <c r="AT2057" s="107" t="n"/>
      <c r="AU2057" s="107" t="n"/>
      <c r="AV2057" s="107" t="n"/>
      <c r="AW2057" s="107" t="n"/>
      <c r="AX2057" s="107" t="n"/>
      <c r="AY2057" s="107" t="n"/>
      <c r="AZ2057" s="107" t="n"/>
      <c r="BA2057" s="107" t="n"/>
      <c r="BB2057" s="107" t="n"/>
      <c r="BC2057" s="107" t="n"/>
      <c r="BD2057" s="107" t="n"/>
      <c r="BE2057" s="107" t="n"/>
      <c r="BF2057" s="107" t="n"/>
      <c r="BG2057" s="107" t="n"/>
      <c r="BH2057" s="107" t="n"/>
      <c r="BI2057" s="107" t="n"/>
      <c r="BJ2057" s="107" t="n"/>
      <c r="BK2057" s="107" t="n"/>
      <c r="BL2057" s="107" t="n"/>
      <c r="BM2057" s="107" t="n"/>
      <c r="BN2057" s="107" t="n"/>
      <c r="BO2057" s="107" t="n"/>
      <c r="BP2057" s="107" t="n"/>
      <c r="BQ2057" s="107" t="n"/>
      <c r="BR2057" s="107" t="n"/>
      <c r="BS2057" s="107" t="n"/>
      <c r="BT2057" s="107" t="n"/>
      <c r="BU2057" s="107" t="n"/>
      <c r="BV2057" s="107" t="n"/>
      <c r="BW2057" s="107" t="n"/>
      <c r="BX2057" s="107" t="n"/>
      <c r="BY2057" s="107" t="n"/>
      <c r="BZ2057" s="107" t="n"/>
      <c r="CA2057" s="107" t="n"/>
      <c r="CB2057" s="107" t="n"/>
      <c r="CC2057" s="107" t="n"/>
      <c r="CD2057" s="107" t="n"/>
      <c r="CE2057" s="107" t="n"/>
      <c r="CF2057" s="107" t="n"/>
      <c r="CG2057" s="107" t="n"/>
      <c r="CH2057" s="107" t="n"/>
      <c r="CI2057" s="107" t="n"/>
      <c r="CJ2057" s="107" t="n"/>
      <c r="CK2057" s="107" t="n"/>
      <c r="CL2057" s="107" t="n"/>
      <c r="CM2057" s="107" t="n"/>
      <c r="CN2057" s="107" t="n"/>
      <c r="CO2057" s="107" t="n"/>
      <c r="CP2057" s="107" t="n"/>
      <c r="CQ2057" s="107" t="n"/>
      <c r="CR2057" s="107" t="n"/>
      <c r="CS2057" s="107" t="n"/>
      <c r="CT2057" s="107" t="n"/>
      <c r="CU2057" s="107" t="n"/>
      <c r="CV2057" s="107" t="n"/>
      <c r="CW2057" s="107" t="n"/>
      <c r="CX2057" s="107" t="n"/>
      <c r="CY2057" s="107" t="n"/>
      <c r="CZ2057" s="107" t="n"/>
    </row>
    <row r="2060">
      <c r="A2060" s="2">
        <f>IF($A2053="","","   projections")</f>
        <v/>
      </c>
      <c r="B2060" s="68">
        <f>IF($A2053="",0,COUNT($E2061:$CZ2061))</f>
        <v/>
      </c>
      <c r="C2060" s="69">
        <f>IF($B2060=0,0,MAX($E2061:$CZ2061))</f>
        <v/>
      </c>
      <c r="D2060" s="58">
        <f>_xll.BDS($A2053,'Field Check'!$C$42,"headers=y","startcol=1","endcol=3","dir=h")</f>
        <v/>
      </c>
      <c r="E2060" s="59" t="n"/>
      <c r="F2060" s="59" t="n"/>
      <c r="G2060" s="59" t="n"/>
      <c r="H2060" s="59" t="n"/>
      <c r="I2060" s="59" t="n"/>
      <c r="J2060" s="59" t="n"/>
      <c r="K2060" s="59" t="n"/>
      <c r="L2060" s="59" t="n"/>
      <c r="M2060" s="59" t="n"/>
      <c r="N2060" s="59" t="n"/>
      <c r="O2060" s="59" t="n"/>
      <c r="P2060" s="59" t="n"/>
      <c r="Q2060" s="59" t="n"/>
      <c r="R2060" s="59" t="n"/>
      <c r="S2060" s="59" t="n"/>
      <c r="T2060" s="59" t="n"/>
      <c r="U2060" s="59" t="n"/>
      <c r="V2060" s="59" t="n"/>
      <c r="W2060" s="59" t="n"/>
      <c r="X2060" s="59" t="n"/>
      <c r="Y2060" s="59" t="n"/>
      <c r="Z2060" s="59" t="n"/>
      <c r="AA2060" s="59" t="n"/>
      <c r="AB2060" s="59" t="n"/>
      <c r="AC2060" s="59" t="n"/>
      <c r="AD2060" s="59" t="n"/>
      <c r="AE2060" s="59" t="n"/>
      <c r="AF2060" s="59" t="n"/>
      <c r="AG2060" s="59" t="n"/>
      <c r="AH2060" s="59" t="n"/>
      <c r="AI2060" s="59" t="n"/>
      <c r="AJ2060" s="59" t="n"/>
      <c r="AK2060" s="59" t="n"/>
      <c r="AL2060" s="59" t="n"/>
      <c r="AM2060" s="59" t="n"/>
      <c r="AN2060" s="59" t="n"/>
      <c r="AO2060" s="59" t="n"/>
      <c r="AP2060" s="59" t="n"/>
      <c r="AQ2060" s="59" t="n"/>
      <c r="AR2060" s="59" t="n"/>
      <c r="AS2060" s="59" t="n"/>
      <c r="AT2060" s="59" t="n"/>
      <c r="AU2060" s="59" t="n"/>
      <c r="AV2060" s="59" t="n"/>
      <c r="AW2060" s="59" t="n"/>
      <c r="AX2060" s="59" t="n"/>
      <c r="AY2060" s="59" t="n"/>
      <c r="AZ2060" s="59" t="n"/>
      <c r="BA2060" s="59" t="n"/>
      <c r="BB2060" s="59" t="n"/>
      <c r="BC2060" s="59" t="n"/>
      <c r="BD2060" s="59" t="n"/>
      <c r="BE2060" s="59" t="n"/>
      <c r="BF2060" s="59" t="n"/>
      <c r="BG2060" s="59" t="n"/>
      <c r="BH2060" s="59" t="n"/>
      <c r="BI2060" s="59" t="n"/>
      <c r="BJ2060" s="59" t="n"/>
      <c r="BK2060" s="59" t="n"/>
      <c r="BL2060" s="59" t="n"/>
      <c r="BM2060" s="59" t="n"/>
      <c r="BN2060" s="59" t="n"/>
      <c r="BO2060" s="59" t="n"/>
      <c r="BP2060" s="59" t="n"/>
      <c r="BQ2060" s="59" t="n"/>
      <c r="BR2060" s="59" t="n"/>
      <c r="BS2060" s="59" t="n"/>
      <c r="BT2060" s="59" t="n"/>
      <c r="BU2060" s="59" t="n"/>
      <c r="BV2060" s="59" t="n"/>
      <c r="BW2060" s="59" t="n"/>
      <c r="BX2060" s="59" t="n"/>
      <c r="BY2060" s="59" t="n"/>
      <c r="BZ2060" s="59" t="n"/>
      <c r="CA2060" s="59" t="n"/>
      <c r="CB2060" s="59" t="n"/>
      <c r="CC2060" s="59" t="n"/>
      <c r="CD2060" s="59" t="n"/>
      <c r="CE2060" s="59" t="n"/>
      <c r="CF2060" s="59" t="n"/>
      <c r="CG2060" s="59" t="n"/>
      <c r="CH2060" s="59" t="n"/>
      <c r="CI2060" s="59" t="n"/>
      <c r="CJ2060" s="59" t="n"/>
      <c r="CK2060" s="59" t="n"/>
      <c r="CL2060" s="59" t="n"/>
      <c r="CM2060" s="59" t="n"/>
      <c r="CN2060" s="59" t="n"/>
      <c r="CO2060" s="59" t="n"/>
      <c r="CP2060" s="59" t="n"/>
      <c r="CQ2060" s="59" t="n"/>
      <c r="CR2060" s="59" t="n"/>
      <c r="CS2060" s="59" t="n"/>
      <c r="CT2060" s="59" t="n"/>
      <c r="CU2060" s="59" t="n"/>
      <c r="CV2060" s="59" t="n"/>
      <c r="CW2060" s="59" t="n"/>
      <c r="CX2060" s="59" t="n"/>
      <c r="CY2060" s="59" t="n"/>
      <c r="CZ2060" s="59" t="n"/>
    </row>
    <row r="2061">
      <c r="D2061" s="59" t="n"/>
      <c r="E2061" s="59" t="n"/>
      <c r="F2061" s="59" t="n"/>
      <c r="G2061" s="59" t="n"/>
      <c r="H2061" s="59" t="n"/>
      <c r="I2061" s="59" t="n"/>
      <c r="J2061" s="59" t="n"/>
      <c r="K2061" s="59" t="n"/>
      <c r="L2061" s="59" t="n"/>
      <c r="M2061" s="59" t="n"/>
      <c r="N2061" s="59" t="n"/>
      <c r="O2061" s="59" t="n"/>
      <c r="P2061" s="59" t="n"/>
      <c r="Q2061" s="59" t="n"/>
      <c r="R2061" s="59" t="n"/>
      <c r="S2061" s="59" t="n"/>
      <c r="T2061" s="59" t="n"/>
      <c r="U2061" s="59" t="n"/>
      <c r="V2061" s="59" t="n"/>
      <c r="W2061" s="59" t="n"/>
      <c r="X2061" s="59" t="n"/>
      <c r="Y2061" s="59" t="n"/>
      <c r="Z2061" s="59" t="n"/>
      <c r="AA2061" s="59" t="n"/>
      <c r="AB2061" s="59" t="n"/>
      <c r="AC2061" s="59" t="n"/>
      <c r="AD2061" s="59" t="n"/>
      <c r="AE2061" s="59" t="n"/>
      <c r="AF2061" s="59" t="n"/>
      <c r="AG2061" s="59" t="n"/>
      <c r="AH2061" s="59" t="n"/>
      <c r="AI2061" s="59" t="n"/>
      <c r="AJ2061" s="59" t="n"/>
      <c r="AK2061" s="59" t="n"/>
      <c r="AL2061" s="59" t="n"/>
      <c r="AM2061" s="59" t="n"/>
      <c r="AN2061" s="59" t="n"/>
      <c r="AO2061" s="59" t="n"/>
      <c r="AP2061" s="59" t="n"/>
      <c r="AQ2061" s="59" t="n"/>
      <c r="AR2061" s="59" t="n"/>
      <c r="AS2061" s="59" t="n"/>
      <c r="AT2061" s="59" t="n"/>
      <c r="AU2061" s="59" t="n"/>
      <c r="AV2061" s="59" t="n"/>
      <c r="AW2061" s="59" t="n"/>
      <c r="AX2061" s="59" t="n"/>
      <c r="AY2061" s="59" t="n"/>
      <c r="AZ2061" s="59" t="n"/>
      <c r="BA2061" s="59" t="n"/>
      <c r="BB2061" s="59" t="n"/>
      <c r="BC2061" s="59" t="n"/>
      <c r="BD2061" s="59" t="n"/>
      <c r="BE2061" s="59" t="n"/>
      <c r="BF2061" s="59" t="n"/>
      <c r="BG2061" s="59" t="n"/>
      <c r="BH2061" s="59" t="n"/>
      <c r="BI2061" s="59" t="n"/>
      <c r="BJ2061" s="59" t="n"/>
      <c r="BK2061" s="59" t="n"/>
      <c r="BL2061" s="59" t="n"/>
      <c r="BM2061" s="59" t="n"/>
      <c r="BN2061" s="59" t="n"/>
      <c r="BO2061" s="59" t="n"/>
      <c r="BP2061" s="59" t="n"/>
      <c r="BQ2061" s="59" t="n"/>
      <c r="BR2061" s="59" t="n"/>
      <c r="BS2061" s="59" t="n"/>
      <c r="BT2061" s="59" t="n"/>
      <c r="BU2061" s="59" t="n"/>
      <c r="BV2061" s="59" t="n"/>
      <c r="BW2061" s="59" t="n"/>
      <c r="BX2061" s="59" t="n"/>
      <c r="BY2061" s="59" t="n"/>
      <c r="BZ2061" s="59" t="n"/>
      <c r="CA2061" s="59" t="n"/>
      <c r="CB2061" s="59" t="n"/>
      <c r="CC2061" s="59" t="n"/>
      <c r="CD2061" s="59" t="n"/>
      <c r="CE2061" s="59" t="n"/>
      <c r="CF2061" s="59" t="n"/>
      <c r="CG2061" s="59" t="n"/>
      <c r="CH2061" s="59" t="n"/>
      <c r="CI2061" s="59" t="n"/>
      <c r="CJ2061" s="59" t="n"/>
      <c r="CK2061" s="59" t="n"/>
      <c r="CL2061" s="59" t="n"/>
      <c r="CM2061" s="59" t="n"/>
      <c r="CN2061" s="59" t="n"/>
      <c r="CO2061" s="59" t="n"/>
      <c r="CP2061" s="59" t="n"/>
      <c r="CQ2061" s="59" t="n"/>
      <c r="CR2061" s="59" t="n"/>
      <c r="CS2061" s="59" t="n"/>
      <c r="CT2061" s="59" t="n"/>
      <c r="CU2061" s="59" t="n"/>
      <c r="CV2061" s="59" t="n"/>
      <c r="CW2061" s="59" t="n"/>
      <c r="CX2061" s="59" t="n"/>
      <c r="CY2061" s="59" t="n"/>
      <c r="CZ2061" s="59" t="n"/>
    </row>
    <row r="2062">
      <c r="D2062" s="107" t="n"/>
      <c r="E2062" s="107" t="n"/>
      <c r="F2062" s="107" t="n"/>
      <c r="G2062" s="107" t="n"/>
      <c r="H2062" s="107" t="n"/>
      <c r="I2062" s="107" t="n"/>
      <c r="J2062" s="107" t="n"/>
      <c r="K2062" s="107" t="n"/>
      <c r="L2062" s="107" t="n"/>
      <c r="M2062" s="107" t="n"/>
      <c r="N2062" s="107" t="n"/>
      <c r="O2062" s="107" t="n"/>
      <c r="P2062" s="107" t="n"/>
      <c r="Q2062" s="107" t="n"/>
      <c r="R2062" s="107" t="n"/>
      <c r="S2062" s="107" t="n"/>
      <c r="T2062" s="107" t="n"/>
      <c r="U2062" s="107" t="n"/>
      <c r="V2062" s="107" t="n"/>
      <c r="W2062" s="107" t="n"/>
      <c r="X2062" s="107" t="n"/>
      <c r="Y2062" s="107" t="n"/>
      <c r="Z2062" s="107" t="n"/>
      <c r="AA2062" s="107" t="n"/>
      <c r="AB2062" s="107" t="n"/>
      <c r="AC2062" s="107" t="n"/>
      <c r="AD2062" s="107" t="n"/>
      <c r="AE2062" s="107" t="n"/>
      <c r="AF2062" s="107" t="n"/>
      <c r="AG2062" s="107" t="n"/>
      <c r="AH2062" s="107" t="n"/>
      <c r="AI2062" s="107" t="n"/>
      <c r="AJ2062" s="107" t="n"/>
      <c r="AK2062" s="107" t="n"/>
      <c r="AL2062" s="107" t="n"/>
      <c r="AM2062" s="107" t="n"/>
      <c r="AN2062" s="107" t="n"/>
      <c r="AO2062" s="107" t="n"/>
      <c r="AP2062" s="107" t="n"/>
      <c r="AQ2062" s="107" t="n"/>
      <c r="AR2062" s="107" t="n"/>
      <c r="AS2062" s="107" t="n"/>
      <c r="AT2062" s="107" t="n"/>
      <c r="AU2062" s="107" t="n"/>
      <c r="AV2062" s="107" t="n"/>
      <c r="AW2062" s="107" t="n"/>
      <c r="AX2062" s="107" t="n"/>
      <c r="AY2062" s="107" t="n"/>
      <c r="AZ2062" s="107" t="n"/>
      <c r="BA2062" s="107" t="n"/>
      <c r="BB2062" s="107" t="n"/>
      <c r="BC2062" s="107" t="n"/>
      <c r="BD2062" s="107" t="n"/>
      <c r="BE2062" s="107" t="n"/>
      <c r="BF2062" s="107" t="n"/>
      <c r="BG2062" s="107" t="n"/>
      <c r="BH2062" s="107" t="n"/>
      <c r="BI2062" s="107" t="n"/>
      <c r="BJ2062" s="107" t="n"/>
      <c r="BK2062" s="107" t="n"/>
      <c r="BL2062" s="107" t="n"/>
      <c r="BM2062" s="107" t="n"/>
      <c r="BN2062" s="107" t="n"/>
      <c r="BO2062" s="107" t="n"/>
      <c r="BP2062" s="107" t="n"/>
      <c r="BQ2062" s="107" t="n"/>
      <c r="BR2062" s="107" t="n"/>
      <c r="BS2062" s="107" t="n"/>
      <c r="BT2062" s="107" t="n"/>
      <c r="BU2062" s="107" t="n"/>
      <c r="BV2062" s="107" t="n"/>
      <c r="BW2062" s="107" t="n"/>
      <c r="BX2062" s="107" t="n"/>
      <c r="BY2062" s="107" t="n"/>
      <c r="BZ2062" s="107" t="n"/>
      <c r="CA2062" s="107" t="n"/>
      <c r="CB2062" s="107" t="n"/>
      <c r="CC2062" s="107" t="n"/>
      <c r="CD2062" s="107" t="n"/>
      <c r="CE2062" s="107" t="n"/>
      <c r="CF2062" s="107" t="n"/>
      <c r="CG2062" s="107" t="n"/>
      <c r="CH2062" s="107" t="n"/>
      <c r="CI2062" s="107" t="n"/>
      <c r="CJ2062" s="107" t="n"/>
      <c r="CK2062" s="107" t="n"/>
      <c r="CL2062" s="107" t="n"/>
      <c r="CM2062" s="107" t="n"/>
      <c r="CN2062" s="107" t="n"/>
      <c r="CO2062" s="107" t="n"/>
      <c r="CP2062" s="107" t="n"/>
      <c r="CQ2062" s="107" t="n"/>
      <c r="CR2062" s="107" t="n"/>
      <c r="CS2062" s="107" t="n"/>
      <c r="CT2062" s="107" t="n"/>
      <c r="CU2062" s="107" t="n"/>
      <c r="CV2062" s="107" t="n"/>
      <c r="CW2062" s="107" t="n"/>
      <c r="CX2062" s="107" t="n"/>
      <c r="CY2062" s="107" t="n"/>
      <c r="CZ2062" s="107" t="n"/>
    </row>
    <row r="2064">
      <c r="A2064" s="126">
        <f>IF('AS51'!$C$193="","",'AS51'!$C$193)</f>
        <v/>
      </c>
      <c r="B2064" s="68">
        <f>IF($A2064="",0,COUNT($E2065:$CZ2065))</f>
        <v/>
      </c>
      <c r="C2064" s="69">
        <f>IF($B2064=0,0,MAX($E2065:$CZ2065))</f>
        <v/>
      </c>
      <c r="D2064" s="58">
        <f>_xll.BDS($A2064,'Field Check'!$C$44,"headers=y","startcol=1","endcol=7","dir=h","DVD_START_DT",'Field Check'!$C$59,"DVD_END_DT",'Field Check'!$D$59)</f>
        <v/>
      </c>
      <c r="E2064" s="59" t="n"/>
      <c r="F2064" s="59" t="n"/>
      <c r="G2064" s="59" t="n"/>
      <c r="H2064" s="59" t="n"/>
      <c r="I2064" s="59" t="n"/>
      <c r="J2064" s="59" t="n"/>
      <c r="K2064" s="59" t="n"/>
      <c r="L2064" s="59" t="n"/>
      <c r="M2064" s="59" t="n"/>
      <c r="N2064" s="59" t="n"/>
      <c r="O2064" s="59" t="n"/>
      <c r="P2064" s="59" t="n"/>
      <c r="Q2064" s="59" t="n"/>
      <c r="R2064" s="59" t="n"/>
      <c r="S2064" s="59" t="n"/>
      <c r="T2064" s="59" t="n"/>
      <c r="U2064" s="59" t="n"/>
      <c r="V2064" s="59" t="n"/>
      <c r="W2064" s="59" t="n"/>
      <c r="X2064" s="59" t="n"/>
      <c r="Y2064" s="59" t="n"/>
      <c r="Z2064" s="59" t="n"/>
      <c r="AA2064" s="59" t="n"/>
      <c r="AB2064" s="59" t="n"/>
      <c r="AC2064" s="59" t="n"/>
      <c r="AD2064" s="59" t="n"/>
      <c r="AE2064" s="59" t="n"/>
      <c r="AF2064" s="59" t="n"/>
      <c r="AG2064" s="59" t="n"/>
      <c r="AH2064" s="59" t="n"/>
      <c r="AI2064" s="59" t="n"/>
      <c r="AJ2064" s="59" t="n"/>
      <c r="AK2064" s="59" t="n"/>
      <c r="AL2064" s="59" t="n"/>
      <c r="AM2064" s="59" t="n"/>
      <c r="AN2064" s="59" t="n"/>
      <c r="AO2064" s="59" t="n"/>
      <c r="AP2064" s="59" t="n"/>
      <c r="AQ2064" s="59" t="n"/>
      <c r="AR2064" s="59" t="n"/>
      <c r="AS2064" s="59" t="n"/>
      <c r="AT2064" s="59" t="n"/>
      <c r="AU2064" s="59" t="n"/>
      <c r="AV2064" s="59" t="n"/>
      <c r="AW2064" s="59" t="n"/>
      <c r="AX2064" s="59" t="n"/>
      <c r="AY2064" s="59" t="n"/>
      <c r="AZ2064" s="59" t="n"/>
      <c r="BA2064" s="59" t="n"/>
      <c r="BB2064" s="59" t="n"/>
      <c r="BC2064" s="59" t="n"/>
      <c r="BD2064" s="59" t="n"/>
      <c r="BE2064" s="59" t="n"/>
      <c r="BF2064" s="59" t="n"/>
      <c r="BG2064" s="59" t="n"/>
      <c r="BH2064" s="59" t="n"/>
      <c r="BI2064" s="59" t="n"/>
      <c r="BJ2064" s="59" t="n"/>
      <c r="BK2064" s="59" t="n"/>
      <c r="BL2064" s="59" t="n"/>
      <c r="BM2064" s="59" t="n"/>
      <c r="BN2064" s="59" t="n"/>
      <c r="BO2064" s="59" t="n"/>
      <c r="BP2064" s="59" t="n"/>
      <c r="BQ2064" s="59" t="n"/>
      <c r="BR2064" s="59" t="n"/>
      <c r="BS2064" s="59" t="n"/>
      <c r="BT2064" s="59" t="n"/>
      <c r="BU2064" s="59" t="n"/>
      <c r="BV2064" s="59" t="n"/>
      <c r="BW2064" s="59" t="n"/>
      <c r="BX2064" s="59" t="n"/>
      <c r="BY2064" s="59" t="n"/>
      <c r="BZ2064" s="59" t="n"/>
      <c r="CA2064" s="59" t="n"/>
      <c r="CB2064" s="59" t="n"/>
      <c r="CC2064" s="59" t="n"/>
      <c r="CD2064" s="59" t="n"/>
      <c r="CE2064" s="59" t="n"/>
      <c r="CF2064" s="59" t="n"/>
      <c r="CG2064" s="59" t="n"/>
      <c r="CH2064" s="59" t="n"/>
      <c r="CI2064" s="59" t="n"/>
      <c r="CJ2064" s="59" t="n"/>
      <c r="CK2064" s="59" t="n"/>
      <c r="CL2064" s="59" t="n"/>
      <c r="CM2064" s="59" t="n"/>
      <c r="CN2064" s="59" t="n"/>
      <c r="CO2064" s="59" t="n"/>
      <c r="CP2064" s="59" t="n"/>
      <c r="CQ2064" s="59" t="n"/>
      <c r="CR2064" s="59" t="n"/>
      <c r="CS2064" s="59" t="n"/>
      <c r="CT2064" s="59" t="n"/>
      <c r="CU2064" s="59" t="n"/>
      <c r="CV2064" s="59" t="n"/>
      <c r="CW2064" s="59" t="n"/>
      <c r="CX2064" s="59" t="n"/>
      <c r="CY2064" s="59" t="n"/>
      <c r="CZ2064" s="59" t="n"/>
    </row>
    <row r="2065">
      <c r="D2065" s="59" t="n"/>
      <c r="E2065" s="59" t="n"/>
      <c r="F2065" s="59" t="n"/>
      <c r="G2065" s="59" t="n"/>
      <c r="H2065" s="59" t="n"/>
      <c r="I2065" s="59" t="n"/>
      <c r="J2065" s="59" t="n"/>
      <c r="K2065" s="59" t="n"/>
      <c r="L2065" s="59" t="n"/>
      <c r="M2065" s="59" t="n"/>
      <c r="N2065" s="59" t="n"/>
      <c r="O2065" s="59" t="n"/>
      <c r="P2065" s="59" t="n"/>
      <c r="Q2065" s="59" t="n"/>
      <c r="R2065" s="59" t="n"/>
      <c r="S2065" s="59" t="n"/>
      <c r="T2065" s="59" t="n"/>
      <c r="U2065" s="59" t="n"/>
      <c r="V2065" s="59" t="n"/>
      <c r="W2065" s="59" t="n"/>
      <c r="X2065" s="59" t="n"/>
      <c r="Y2065" s="59" t="n"/>
      <c r="Z2065" s="59" t="n"/>
      <c r="AA2065" s="59" t="n"/>
      <c r="AB2065" s="59" t="n"/>
      <c r="AC2065" s="59" t="n"/>
      <c r="AD2065" s="59" t="n"/>
      <c r="AE2065" s="59" t="n"/>
      <c r="AF2065" s="59" t="n"/>
      <c r="AG2065" s="59" t="n"/>
      <c r="AH2065" s="59" t="n"/>
      <c r="AI2065" s="59" t="n"/>
      <c r="AJ2065" s="59" t="n"/>
      <c r="AK2065" s="59" t="n"/>
      <c r="AL2065" s="59" t="n"/>
      <c r="AM2065" s="59" t="n"/>
      <c r="AN2065" s="59" t="n"/>
      <c r="AO2065" s="59" t="n"/>
      <c r="AP2065" s="59" t="n"/>
      <c r="AQ2065" s="59" t="n"/>
      <c r="AR2065" s="59" t="n"/>
      <c r="AS2065" s="59" t="n"/>
      <c r="AT2065" s="59" t="n"/>
      <c r="AU2065" s="59" t="n"/>
      <c r="AV2065" s="59" t="n"/>
      <c r="AW2065" s="59" t="n"/>
      <c r="AX2065" s="59" t="n"/>
      <c r="AY2065" s="59" t="n"/>
      <c r="AZ2065" s="59" t="n"/>
      <c r="BA2065" s="59" t="n"/>
      <c r="BB2065" s="59" t="n"/>
      <c r="BC2065" s="59" t="n"/>
      <c r="BD2065" s="59" t="n"/>
      <c r="BE2065" s="59" t="n"/>
      <c r="BF2065" s="59" t="n"/>
      <c r="BG2065" s="59" t="n"/>
      <c r="BH2065" s="59" t="n"/>
      <c r="BI2065" s="59" t="n"/>
      <c r="BJ2065" s="59" t="n"/>
      <c r="BK2065" s="59" t="n"/>
      <c r="BL2065" s="59" t="n"/>
      <c r="BM2065" s="59" t="n"/>
      <c r="BN2065" s="59" t="n"/>
      <c r="BO2065" s="59" t="n"/>
      <c r="BP2065" s="59" t="n"/>
      <c r="BQ2065" s="59" t="n"/>
      <c r="BR2065" s="59" t="n"/>
      <c r="BS2065" s="59" t="n"/>
      <c r="BT2065" s="59" t="n"/>
      <c r="BU2065" s="59" t="n"/>
      <c r="BV2065" s="59" t="n"/>
      <c r="BW2065" s="59" t="n"/>
      <c r="BX2065" s="59" t="n"/>
      <c r="BY2065" s="59" t="n"/>
      <c r="BZ2065" s="59" t="n"/>
      <c r="CA2065" s="59" t="n"/>
      <c r="CB2065" s="59" t="n"/>
      <c r="CC2065" s="59" t="n"/>
      <c r="CD2065" s="59" t="n"/>
      <c r="CE2065" s="59" t="n"/>
      <c r="CF2065" s="59" t="n"/>
      <c r="CG2065" s="59" t="n"/>
      <c r="CH2065" s="59" t="n"/>
      <c r="CI2065" s="59" t="n"/>
      <c r="CJ2065" s="59" t="n"/>
      <c r="CK2065" s="59" t="n"/>
      <c r="CL2065" s="59" t="n"/>
      <c r="CM2065" s="59" t="n"/>
      <c r="CN2065" s="59" t="n"/>
      <c r="CO2065" s="59" t="n"/>
      <c r="CP2065" s="59" t="n"/>
      <c r="CQ2065" s="59" t="n"/>
      <c r="CR2065" s="59" t="n"/>
      <c r="CS2065" s="59" t="n"/>
      <c r="CT2065" s="59" t="n"/>
      <c r="CU2065" s="59" t="n"/>
      <c r="CV2065" s="59" t="n"/>
      <c r="CW2065" s="59" t="n"/>
      <c r="CX2065" s="59" t="n"/>
      <c r="CY2065" s="59" t="n"/>
      <c r="CZ2065" s="59" t="n"/>
    </row>
    <row r="2066">
      <c r="D2066" s="59" t="n"/>
      <c r="E2066" s="59" t="n"/>
      <c r="F2066" s="59" t="n"/>
      <c r="G2066" s="59" t="n"/>
      <c r="H2066" s="59" t="n"/>
      <c r="I2066" s="59" t="n"/>
      <c r="J2066" s="59" t="n"/>
      <c r="K2066" s="59" t="n"/>
      <c r="L2066" s="59" t="n"/>
      <c r="M2066" s="59" t="n"/>
      <c r="N2066" s="59" t="n"/>
      <c r="O2066" s="59" t="n"/>
      <c r="P2066" s="59" t="n"/>
      <c r="Q2066" s="59" t="n"/>
      <c r="R2066" s="59" t="n"/>
      <c r="S2066" s="59" t="n"/>
      <c r="T2066" s="59" t="n"/>
      <c r="U2066" s="59" t="n"/>
      <c r="V2066" s="59" t="n"/>
      <c r="W2066" s="59" t="n"/>
      <c r="X2066" s="59" t="n"/>
      <c r="Y2066" s="59" t="n"/>
      <c r="Z2066" s="59" t="n"/>
      <c r="AA2066" s="59" t="n"/>
      <c r="AB2066" s="59" t="n"/>
      <c r="AC2066" s="59" t="n"/>
      <c r="AD2066" s="59" t="n"/>
      <c r="AE2066" s="59" t="n"/>
      <c r="AF2066" s="59" t="n"/>
      <c r="AG2066" s="59" t="n"/>
      <c r="AH2066" s="59" t="n"/>
      <c r="AI2066" s="59" t="n"/>
      <c r="AJ2066" s="59" t="n"/>
      <c r="AK2066" s="59" t="n"/>
      <c r="AL2066" s="59" t="n"/>
      <c r="AM2066" s="59" t="n"/>
      <c r="AN2066" s="59" t="n"/>
      <c r="AO2066" s="59" t="n"/>
      <c r="AP2066" s="59" t="n"/>
      <c r="AQ2066" s="59" t="n"/>
      <c r="AR2066" s="59" t="n"/>
      <c r="AS2066" s="59" t="n"/>
      <c r="AT2066" s="59" t="n"/>
      <c r="AU2066" s="59" t="n"/>
      <c r="AV2066" s="59" t="n"/>
      <c r="AW2066" s="59" t="n"/>
      <c r="AX2066" s="59" t="n"/>
      <c r="AY2066" s="59" t="n"/>
      <c r="AZ2066" s="59" t="n"/>
      <c r="BA2066" s="59" t="n"/>
      <c r="BB2066" s="59" t="n"/>
      <c r="BC2066" s="59" t="n"/>
      <c r="BD2066" s="59" t="n"/>
      <c r="BE2066" s="59" t="n"/>
      <c r="BF2066" s="59" t="n"/>
      <c r="BG2066" s="59" t="n"/>
      <c r="BH2066" s="59" t="n"/>
      <c r="BI2066" s="59" t="n"/>
      <c r="BJ2066" s="59" t="n"/>
      <c r="BK2066" s="59" t="n"/>
      <c r="BL2066" s="59" t="n"/>
      <c r="BM2066" s="59" t="n"/>
      <c r="BN2066" s="59" t="n"/>
      <c r="BO2066" s="59" t="n"/>
      <c r="BP2066" s="59" t="n"/>
      <c r="BQ2066" s="59" t="n"/>
      <c r="BR2066" s="59" t="n"/>
      <c r="BS2066" s="59" t="n"/>
      <c r="BT2066" s="59" t="n"/>
      <c r="BU2066" s="59" t="n"/>
      <c r="BV2066" s="59" t="n"/>
      <c r="BW2066" s="59" t="n"/>
      <c r="BX2066" s="59" t="n"/>
      <c r="BY2066" s="59" t="n"/>
      <c r="BZ2066" s="59" t="n"/>
      <c r="CA2066" s="59" t="n"/>
      <c r="CB2066" s="59" t="n"/>
      <c r="CC2066" s="59" t="n"/>
      <c r="CD2066" s="59" t="n"/>
      <c r="CE2066" s="59" t="n"/>
      <c r="CF2066" s="59" t="n"/>
      <c r="CG2066" s="59" t="n"/>
      <c r="CH2066" s="59" t="n"/>
      <c r="CI2066" s="59" t="n"/>
      <c r="CJ2066" s="59" t="n"/>
      <c r="CK2066" s="59" t="n"/>
      <c r="CL2066" s="59" t="n"/>
      <c r="CM2066" s="59" t="n"/>
      <c r="CN2066" s="59" t="n"/>
      <c r="CO2066" s="59" t="n"/>
      <c r="CP2066" s="59" t="n"/>
      <c r="CQ2066" s="59" t="n"/>
      <c r="CR2066" s="59" t="n"/>
      <c r="CS2066" s="59" t="n"/>
      <c r="CT2066" s="59" t="n"/>
      <c r="CU2066" s="59" t="n"/>
      <c r="CV2066" s="59" t="n"/>
      <c r="CW2066" s="59" t="n"/>
      <c r="CX2066" s="59" t="n"/>
      <c r="CY2066" s="59" t="n"/>
      <c r="CZ2066" s="59" t="n"/>
    </row>
    <row r="2067">
      <c r="D2067" s="59" t="n"/>
      <c r="E2067" s="59" t="n"/>
      <c r="F2067" s="59" t="n"/>
      <c r="G2067" s="59" t="n"/>
      <c r="H2067" s="59" t="n"/>
      <c r="I2067" s="59" t="n"/>
      <c r="J2067" s="59" t="n"/>
      <c r="K2067" s="59" t="n"/>
      <c r="L2067" s="59" t="n"/>
      <c r="M2067" s="59" t="n"/>
      <c r="N2067" s="59" t="n"/>
      <c r="O2067" s="59" t="n"/>
      <c r="P2067" s="59" t="n"/>
      <c r="Q2067" s="59" t="n"/>
      <c r="R2067" s="59" t="n"/>
      <c r="S2067" s="59" t="n"/>
      <c r="T2067" s="59" t="n"/>
      <c r="U2067" s="59" t="n"/>
      <c r="V2067" s="59" t="n"/>
      <c r="W2067" s="59" t="n"/>
      <c r="X2067" s="59" t="n"/>
      <c r="Y2067" s="59" t="n"/>
      <c r="Z2067" s="59" t="n"/>
      <c r="AA2067" s="59" t="n"/>
      <c r="AB2067" s="59" t="n"/>
      <c r="AC2067" s="59" t="n"/>
      <c r="AD2067" s="59" t="n"/>
      <c r="AE2067" s="59" t="n"/>
      <c r="AF2067" s="59" t="n"/>
      <c r="AG2067" s="59" t="n"/>
      <c r="AH2067" s="59" t="n"/>
      <c r="AI2067" s="59" t="n"/>
      <c r="AJ2067" s="59" t="n"/>
      <c r="AK2067" s="59" t="n"/>
      <c r="AL2067" s="59" t="n"/>
      <c r="AM2067" s="59" t="n"/>
      <c r="AN2067" s="59" t="n"/>
      <c r="AO2067" s="59" t="n"/>
      <c r="AP2067" s="59" t="n"/>
      <c r="AQ2067" s="59" t="n"/>
      <c r="AR2067" s="59" t="n"/>
      <c r="AS2067" s="59" t="n"/>
      <c r="AT2067" s="59" t="n"/>
      <c r="AU2067" s="59" t="n"/>
      <c r="AV2067" s="59" t="n"/>
      <c r="AW2067" s="59" t="n"/>
      <c r="AX2067" s="59" t="n"/>
      <c r="AY2067" s="59" t="n"/>
      <c r="AZ2067" s="59" t="n"/>
      <c r="BA2067" s="59" t="n"/>
      <c r="BB2067" s="59" t="n"/>
      <c r="BC2067" s="59" t="n"/>
      <c r="BD2067" s="59" t="n"/>
      <c r="BE2067" s="59" t="n"/>
      <c r="BF2067" s="59" t="n"/>
      <c r="BG2067" s="59" t="n"/>
      <c r="BH2067" s="59" t="n"/>
      <c r="BI2067" s="59" t="n"/>
      <c r="BJ2067" s="59" t="n"/>
      <c r="BK2067" s="59" t="n"/>
      <c r="BL2067" s="59" t="n"/>
      <c r="BM2067" s="59" t="n"/>
      <c r="BN2067" s="59" t="n"/>
      <c r="BO2067" s="59" t="n"/>
      <c r="BP2067" s="59" t="n"/>
      <c r="BQ2067" s="59" t="n"/>
      <c r="BR2067" s="59" t="n"/>
      <c r="BS2067" s="59" t="n"/>
      <c r="BT2067" s="59" t="n"/>
      <c r="BU2067" s="59" t="n"/>
      <c r="BV2067" s="59" t="n"/>
      <c r="BW2067" s="59" t="n"/>
      <c r="BX2067" s="59" t="n"/>
      <c r="BY2067" s="59" t="n"/>
      <c r="BZ2067" s="59" t="n"/>
      <c r="CA2067" s="59" t="n"/>
      <c r="CB2067" s="59" t="n"/>
      <c r="CC2067" s="59" t="n"/>
      <c r="CD2067" s="59" t="n"/>
      <c r="CE2067" s="59" t="n"/>
      <c r="CF2067" s="59" t="n"/>
      <c r="CG2067" s="59" t="n"/>
      <c r="CH2067" s="59" t="n"/>
      <c r="CI2067" s="59" t="n"/>
      <c r="CJ2067" s="59" t="n"/>
      <c r="CK2067" s="59" t="n"/>
      <c r="CL2067" s="59" t="n"/>
      <c r="CM2067" s="59" t="n"/>
      <c r="CN2067" s="59" t="n"/>
      <c r="CO2067" s="59" t="n"/>
      <c r="CP2067" s="59" t="n"/>
      <c r="CQ2067" s="59" t="n"/>
      <c r="CR2067" s="59" t="n"/>
      <c r="CS2067" s="59" t="n"/>
      <c r="CT2067" s="59" t="n"/>
      <c r="CU2067" s="59" t="n"/>
      <c r="CV2067" s="59" t="n"/>
      <c r="CW2067" s="59" t="n"/>
      <c r="CX2067" s="59" t="n"/>
      <c r="CY2067" s="59" t="n"/>
      <c r="CZ2067" s="59" t="n"/>
    </row>
    <row r="2068">
      <c r="D2068" s="107" t="n"/>
      <c r="E2068" s="107" t="n"/>
      <c r="F2068" s="107" t="n"/>
      <c r="G2068" s="107" t="n"/>
      <c r="H2068" s="107" t="n"/>
      <c r="I2068" s="107" t="n"/>
      <c r="J2068" s="107" t="n"/>
      <c r="K2068" s="107" t="n"/>
      <c r="L2068" s="107" t="n"/>
      <c r="M2068" s="107" t="n"/>
      <c r="N2068" s="107" t="n"/>
      <c r="O2068" s="107" t="n"/>
      <c r="P2068" s="107" t="n"/>
      <c r="Q2068" s="107" t="n"/>
      <c r="R2068" s="107" t="n"/>
      <c r="S2068" s="107" t="n"/>
      <c r="T2068" s="107" t="n"/>
      <c r="U2068" s="107" t="n"/>
      <c r="V2068" s="107" t="n"/>
      <c r="W2068" s="107" t="n"/>
      <c r="X2068" s="107" t="n"/>
      <c r="Y2068" s="107" t="n"/>
      <c r="Z2068" s="107" t="n"/>
      <c r="AA2068" s="107" t="n"/>
      <c r="AB2068" s="107" t="n"/>
      <c r="AC2068" s="107" t="n"/>
      <c r="AD2068" s="107" t="n"/>
      <c r="AE2068" s="107" t="n"/>
      <c r="AF2068" s="107" t="n"/>
      <c r="AG2068" s="107" t="n"/>
      <c r="AH2068" s="107" t="n"/>
      <c r="AI2068" s="107" t="n"/>
      <c r="AJ2068" s="107" t="n"/>
      <c r="AK2068" s="107" t="n"/>
      <c r="AL2068" s="107" t="n"/>
      <c r="AM2068" s="107" t="n"/>
      <c r="AN2068" s="107" t="n"/>
      <c r="AO2068" s="107" t="n"/>
      <c r="AP2068" s="107" t="n"/>
      <c r="AQ2068" s="107" t="n"/>
      <c r="AR2068" s="107" t="n"/>
      <c r="AS2068" s="107" t="n"/>
      <c r="AT2068" s="107" t="n"/>
      <c r="AU2068" s="107" t="n"/>
      <c r="AV2068" s="107" t="n"/>
      <c r="AW2068" s="107" t="n"/>
      <c r="AX2068" s="107" t="n"/>
      <c r="AY2068" s="107" t="n"/>
      <c r="AZ2068" s="107" t="n"/>
      <c r="BA2068" s="107" t="n"/>
      <c r="BB2068" s="107" t="n"/>
      <c r="BC2068" s="107" t="n"/>
      <c r="BD2068" s="107" t="n"/>
      <c r="BE2068" s="107" t="n"/>
      <c r="BF2068" s="107" t="n"/>
      <c r="BG2068" s="107" t="n"/>
      <c r="BH2068" s="107" t="n"/>
      <c r="BI2068" s="107" t="n"/>
      <c r="BJ2068" s="107" t="n"/>
      <c r="BK2068" s="107" t="n"/>
      <c r="BL2068" s="107" t="n"/>
      <c r="BM2068" s="107" t="n"/>
      <c r="BN2068" s="107" t="n"/>
      <c r="BO2068" s="107" t="n"/>
      <c r="BP2068" s="107" t="n"/>
      <c r="BQ2068" s="107" t="n"/>
      <c r="BR2068" s="107" t="n"/>
      <c r="BS2068" s="107" t="n"/>
      <c r="BT2068" s="107" t="n"/>
      <c r="BU2068" s="107" t="n"/>
      <c r="BV2068" s="107" t="n"/>
      <c r="BW2068" s="107" t="n"/>
      <c r="BX2068" s="107" t="n"/>
      <c r="BY2068" s="107" t="n"/>
      <c r="BZ2068" s="107" t="n"/>
      <c r="CA2068" s="107" t="n"/>
      <c r="CB2068" s="107" t="n"/>
      <c r="CC2068" s="107" t="n"/>
      <c r="CD2068" s="107" t="n"/>
      <c r="CE2068" s="107" t="n"/>
      <c r="CF2068" s="107" t="n"/>
      <c r="CG2068" s="107" t="n"/>
      <c r="CH2068" s="107" t="n"/>
      <c r="CI2068" s="107" t="n"/>
      <c r="CJ2068" s="107" t="n"/>
      <c r="CK2068" s="107" t="n"/>
      <c r="CL2068" s="107" t="n"/>
      <c r="CM2068" s="107" t="n"/>
      <c r="CN2068" s="107" t="n"/>
      <c r="CO2068" s="107" t="n"/>
      <c r="CP2068" s="107" t="n"/>
      <c r="CQ2068" s="107" t="n"/>
      <c r="CR2068" s="107" t="n"/>
      <c r="CS2068" s="107" t="n"/>
      <c r="CT2068" s="107" t="n"/>
      <c r="CU2068" s="107" t="n"/>
      <c r="CV2068" s="107" t="n"/>
      <c r="CW2068" s="107" t="n"/>
      <c r="CX2068" s="107" t="n"/>
      <c r="CY2068" s="107" t="n"/>
      <c r="CZ2068" s="107" t="n"/>
    </row>
    <row r="2071">
      <c r="A2071" s="2">
        <f>IF($A2064="","","   projections")</f>
        <v/>
      </c>
      <c r="B2071" s="68">
        <f>IF($A2064="",0,COUNT($E2072:$CZ2072))</f>
        <v/>
      </c>
      <c r="C2071" s="69">
        <f>IF($B2071=0,0,MAX($E2072:$CZ2072))</f>
        <v/>
      </c>
      <c r="D2071" s="58">
        <f>_xll.BDS($A2064,'Field Check'!$C$42,"headers=y","startcol=1","endcol=3","dir=h","cols=20;rows=3")</f>
        <v/>
      </c>
      <c r="E2071" s="59" t="n">
        <v>46328</v>
      </c>
      <c r="F2071" s="59" t="n">
        <v>46510</v>
      </c>
      <c r="G2071" s="59" t="n">
        <v>46692</v>
      </c>
      <c r="H2071" s="59" t="n">
        <v>46874</v>
      </c>
      <c r="I2071" s="59" t="n">
        <v>47063</v>
      </c>
      <c r="J2071" s="59" t="n">
        <v>47245</v>
      </c>
      <c r="K2071" s="59" t="n">
        <v>47427</v>
      </c>
      <c r="L2071" s="59" t="n">
        <v>47609</v>
      </c>
      <c r="M2071" s="59" t="n">
        <v>47791</v>
      </c>
      <c r="N2071" s="59" t="n">
        <v>47973</v>
      </c>
      <c r="O2071" s="59" t="n">
        <v>48155</v>
      </c>
      <c r="P2071" s="59" t="n">
        <v>48337</v>
      </c>
      <c r="Q2071" s="59" t="n">
        <v>48521</v>
      </c>
      <c r="R2071" s="59" t="n">
        <v>48703</v>
      </c>
      <c r="S2071" s="59" t="n">
        <v>48887</v>
      </c>
      <c r="T2071" s="59" t="n">
        <v>49067</v>
      </c>
      <c r="U2071" s="59" t="n">
        <v>49251</v>
      </c>
      <c r="V2071" s="59" t="n">
        <v>49432</v>
      </c>
      <c r="W2071" s="59" t="n">
        <v>49622</v>
      </c>
      <c r="X2071" s="59" t="n"/>
      <c r="Y2071" s="59" t="n"/>
      <c r="Z2071" s="59" t="n"/>
      <c r="AA2071" s="59" t="n"/>
      <c r="AB2071" s="59" t="n"/>
      <c r="AC2071" s="59" t="n"/>
      <c r="AD2071" s="59" t="n"/>
      <c r="AE2071" s="59" t="n"/>
      <c r="AF2071" s="59" t="n"/>
      <c r="AG2071" s="59" t="n"/>
      <c r="AH2071" s="59" t="n"/>
      <c r="AI2071" s="59" t="n"/>
      <c r="AJ2071" s="59" t="n"/>
      <c r="AK2071" s="59" t="n"/>
      <c r="AL2071" s="59" t="n"/>
      <c r="AM2071" s="59" t="n"/>
      <c r="AN2071" s="59" t="n"/>
      <c r="AO2071" s="59" t="n"/>
      <c r="AP2071" s="59" t="n"/>
      <c r="AQ2071" s="59" t="n"/>
      <c r="AR2071" s="59" t="n"/>
      <c r="AS2071" s="59" t="n"/>
      <c r="AT2071" s="59" t="n"/>
      <c r="AU2071" s="59" t="n"/>
      <c r="AV2071" s="59" t="n"/>
      <c r="AW2071" s="59" t="n"/>
      <c r="AX2071" s="59" t="n"/>
      <c r="AY2071" s="59" t="n"/>
      <c r="AZ2071" s="59" t="n"/>
      <c r="BA2071" s="59" t="n"/>
      <c r="BB2071" s="59" t="n"/>
      <c r="BC2071" s="59" t="n"/>
      <c r="BD2071" s="59" t="n"/>
      <c r="BE2071" s="59" t="n"/>
      <c r="BF2071" s="59" t="n"/>
      <c r="BG2071" s="59" t="n"/>
      <c r="BH2071" s="59" t="n"/>
      <c r="BI2071" s="59" t="n"/>
      <c r="BJ2071" s="59" t="n"/>
      <c r="BK2071" s="59" t="n"/>
      <c r="BL2071" s="59" t="n"/>
      <c r="BM2071" s="59" t="n"/>
      <c r="BN2071" s="59" t="n"/>
      <c r="BO2071" s="59" t="n"/>
      <c r="BP2071" s="59" t="n"/>
      <c r="BQ2071" s="59" t="n"/>
      <c r="BR2071" s="59" t="n"/>
      <c r="BS2071" s="59" t="n"/>
      <c r="BT2071" s="59" t="n"/>
      <c r="BU2071" s="59" t="n"/>
      <c r="BV2071" s="59" t="n"/>
      <c r="BW2071" s="59" t="n"/>
      <c r="BX2071" s="59" t="n"/>
      <c r="BY2071" s="59" t="n"/>
      <c r="BZ2071" s="59" t="n"/>
      <c r="CA2071" s="59" t="n"/>
      <c r="CB2071" s="59" t="n"/>
      <c r="CC2071" s="59" t="n"/>
      <c r="CD2071" s="59" t="n"/>
      <c r="CE2071" s="59" t="n"/>
      <c r="CF2071" s="59" t="n"/>
      <c r="CG2071" s="59" t="n"/>
      <c r="CH2071" s="59" t="n"/>
      <c r="CI2071" s="59" t="n"/>
      <c r="CJ2071" s="59" t="n"/>
      <c r="CK2071" s="59" t="n"/>
      <c r="CL2071" s="59" t="n"/>
      <c r="CM2071" s="59" t="n"/>
      <c r="CN2071" s="59" t="n"/>
      <c r="CO2071" s="59" t="n"/>
      <c r="CP2071" s="59" t="n"/>
      <c r="CQ2071" s="59" t="n"/>
      <c r="CR2071" s="59" t="n"/>
      <c r="CS2071" s="59" t="n"/>
      <c r="CT2071" s="59" t="n"/>
      <c r="CU2071" s="59" t="n"/>
      <c r="CV2071" s="59" t="n"/>
      <c r="CW2071" s="59" t="n"/>
      <c r="CX2071" s="59" t="n"/>
      <c r="CY2071" s="59" t="n"/>
      <c r="CZ2071" s="59" t="n"/>
    </row>
    <row r="2072">
      <c r="D2072" s="59" t="inlineStr">
        <is>
          <t>Ex-Date</t>
        </is>
      </c>
      <c r="E2072" s="59" t="n">
        <v>46331</v>
      </c>
      <c r="F2072" s="59" t="n">
        <v>46514</v>
      </c>
      <c r="G2072" s="59" t="n">
        <v>46696</v>
      </c>
      <c r="H2072" s="59" t="n">
        <v>46881</v>
      </c>
      <c r="I2072" s="59" t="n">
        <v>47067</v>
      </c>
      <c r="J2072" s="59" t="n">
        <v>47246</v>
      </c>
      <c r="K2072" s="59" t="n">
        <v>47431</v>
      </c>
      <c r="L2072" s="59" t="n">
        <v>47611</v>
      </c>
      <c r="M2072" s="59" t="n">
        <v>47795</v>
      </c>
      <c r="N2072" s="59" t="n">
        <v>47976</v>
      </c>
      <c r="O2072" s="59" t="n">
        <v>48159</v>
      </c>
      <c r="P2072" s="59" t="n">
        <v>48341</v>
      </c>
      <c r="Q2072" s="59" t="n">
        <v>48526</v>
      </c>
      <c r="R2072" s="59" t="n">
        <v>48708</v>
      </c>
      <c r="S2072" s="59" t="n">
        <v>48892</v>
      </c>
      <c r="T2072" s="59" t="n">
        <v>49072</v>
      </c>
      <c r="U2072" s="59" t="n">
        <v>49256</v>
      </c>
      <c r="V2072" s="59" t="n">
        <v>49437</v>
      </c>
      <c r="W2072" s="59" t="n">
        <v>49627</v>
      </c>
      <c r="X2072" s="59" t="n"/>
      <c r="Y2072" s="59" t="n"/>
      <c r="Z2072" s="59" t="n"/>
      <c r="AA2072" s="59" t="n"/>
      <c r="AB2072" s="59" t="n"/>
      <c r="AC2072" s="59" t="n"/>
      <c r="AD2072" s="59" t="n"/>
      <c r="AE2072" s="59" t="n"/>
      <c r="AF2072" s="59" t="n"/>
      <c r="AG2072" s="59" t="n"/>
      <c r="AH2072" s="59" t="n"/>
      <c r="AI2072" s="59" t="n"/>
      <c r="AJ2072" s="59" t="n"/>
      <c r="AK2072" s="59" t="n"/>
      <c r="AL2072" s="59" t="n"/>
      <c r="AM2072" s="59" t="n"/>
      <c r="AN2072" s="59" t="n"/>
      <c r="AO2072" s="59" t="n"/>
      <c r="AP2072" s="59" t="n"/>
      <c r="AQ2072" s="59" t="n"/>
      <c r="AR2072" s="59" t="n"/>
      <c r="AS2072" s="59" t="n"/>
      <c r="AT2072" s="59" t="n"/>
      <c r="AU2072" s="59" t="n"/>
      <c r="AV2072" s="59" t="n"/>
      <c r="AW2072" s="59" t="n"/>
      <c r="AX2072" s="59" t="n"/>
      <c r="AY2072" s="59" t="n"/>
      <c r="AZ2072" s="59" t="n"/>
      <c r="BA2072" s="59" t="n"/>
      <c r="BB2072" s="59" t="n"/>
      <c r="BC2072" s="59" t="n"/>
      <c r="BD2072" s="59" t="n"/>
      <c r="BE2072" s="59" t="n"/>
      <c r="BF2072" s="59" t="n"/>
      <c r="BG2072" s="59" t="n"/>
      <c r="BH2072" s="59" t="n"/>
      <c r="BI2072" s="59" t="n"/>
      <c r="BJ2072" s="59" t="n"/>
      <c r="BK2072" s="59" t="n"/>
      <c r="BL2072" s="59" t="n"/>
      <c r="BM2072" s="59" t="n"/>
      <c r="BN2072" s="59" t="n"/>
      <c r="BO2072" s="59" t="n"/>
      <c r="BP2072" s="59" t="n"/>
      <c r="BQ2072" s="59" t="n"/>
      <c r="BR2072" s="59" t="n"/>
      <c r="BS2072" s="59" t="n"/>
      <c r="BT2072" s="59" t="n"/>
      <c r="BU2072" s="59" t="n"/>
      <c r="BV2072" s="59" t="n"/>
      <c r="BW2072" s="59" t="n"/>
      <c r="BX2072" s="59" t="n"/>
      <c r="BY2072" s="59" t="n"/>
      <c r="BZ2072" s="59" t="n"/>
      <c r="CA2072" s="59" t="n"/>
      <c r="CB2072" s="59" t="n"/>
      <c r="CC2072" s="59" t="n"/>
      <c r="CD2072" s="59" t="n"/>
      <c r="CE2072" s="59" t="n"/>
      <c r="CF2072" s="59" t="n"/>
      <c r="CG2072" s="59" t="n"/>
      <c r="CH2072" s="59" t="n"/>
      <c r="CI2072" s="59" t="n"/>
      <c r="CJ2072" s="59" t="n"/>
      <c r="CK2072" s="59" t="n"/>
      <c r="CL2072" s="59" t="n"/>
      <c r="CM2072" s="59" t="n"/>
      <c r="CN2072" s="59" t="n"/>
      <c r="CO2072" s="59" t="n"/>
      <c r="CP2072" s="59" t="n"/>
      <c r="CQ2072" s="59" t="n"/>
      <c r="CR2072" s="59" t="n"/>
      <c r="CS2072" s="59" t="n"/>
      <c r="CT2072" s="59" t="n"/>
      <c r="CU2072" s="59" t="n"/>
      <c r="CV2072" s="59" t="n"/>
      <c r="CW2072" s="59" t="n"/>
      <c r="CX2072" s="59" t="n"/>
      <c r="CY2072" s="59" t="n"/>
      <c r="CZ2072" s="59" t="n"/>
    </row>
    <row r="2073">
      <c r="D2073" s="107" t="inlineStr">
        <is>
          <t>Amount Per Share</t>
        </is>
      </c>
      <c r="E2073" s="107" t="n">
        <v>0.8</v>
      </c>
      <c r="F2073" s="107" t="n">
        <v>0.8</v>
      </c>
      <c r="G2073" s="107" t="n">
        <v>0.8</v>
      </c>
      <c r="H2073" s="107" t="n">
        <v>0.8</v>
      </c>
      <c r="I2073" s="107" t="n">
        <v>0.83</v>
      </c>
      <c r="J2073" s="107" t="n">
        <v>0.8</v>
      </c>
      <c r="K2073" s="107" t="n">
        <v>0.83</v>
      </c>
      <c r="L2073" s="107" t="n">
        <v>0.8</v>
      </c>
      <c r="M2073" s="107" t="n">
        <v>0.85</v>
      </c>
      <c r="N2073" s="107" t="n">
        <v>0.8</v>
      </c>
      <c r="O2073" s="107" t="n">
        <v>0.85</v>
      </c>
      <c r="P2073" s="107" t="n">
        <v>0.8</v>
      </c>
      <c r="Q2073" s="107" t="n">
        <v>0.85</v>
      </c>
      <c r="R2073" s="107" t="n">
        <v>0.8</v>
      </c>
      <c r="S2073" s="107" t="n">
        <v>0.85</v>
      </c>
      <c r="T2073" s="107" t="n">
        <v>0.8</v>
      </c>
      <c r="U2073" s="107" t="n">
        <v>0.85</v>
      </c>
      <c r="V2073" s="107" t="n">
        <v>0.8</v>
      </c>
      <c r="W2073" s="107" t="n">
        <v>0.85</v>
      </c>
      <c r="X2073" s="107" t="n"/>
      <c r="Y2073" s="107" t="n"/>
      <c r="Z2073" s="107" t="n"/>
      <c r="AA2073" s="107" t="n"/>
      <c r="AB2073" s="107" t="n"/>
      <c r="AC2073" s="107" t="n"/>
      <c r="AD2073" s="107" t="n"/>
      <c r="AE2073" s="107" t="n"/>
      <c r="AF2073" s="107" t="n"/>
      <c r="AG2073" s="107" t="n"/>
      <c r="AH2073" s="107" t="n"/>
      <c r="AI2073" s="107" t="n"/>
      <c r="AJ2073" s="107" t="n"/>
      <c r="AK2073" s="107" t="n"/>
      <c r="AL2073" s="107" t="n"/>
      <c r="AM2073" s="107" t="n"/>
      <c r="AN2073" s="107" t="n"/>
      <c r="AO2073" s="107" t="n"/>
      <c r="AP2073" s="107" t="n"/>
      <c r="AQ2073" s="107" t="n"/>
      <c r="AR2073" s="107" t="n"/>
      <c r="AS2073" s="107" t="n"/>
      <c r="AT2073" s="107" t="n"/>
      <c r="AU2073" s="107" t="n"/>
      <c r="AV2073" s="107" t="n"/>
      <c r="AW2073" s="107" t="n"/>
      <c r="AX2073" s="107" t="n"/>
      <c r="AY2073" s="107" t="n"/>
      <c r="AZ2073" s="107" t="n"/>
      <c r="BA2073" s="107" t="n"/>
      <c r="BB2073" s="107" t="n"/>
      <c r="BC2073" s="107" t="n"/>
      <c r="BD2073" s="107" t="n"/>
      <c r="BE2073" s="107" t="n"/>
      <c r="BF2073" s="107" t="n"/>
      <c r="BG2073" s="107" t="n"/>
      <c r="BH2073" s="107" t="n"/>
      <c r="BI2073" s="107" t="n"/>
      <c r="BJ2073" s="107" t="n"/>
      <c r="BK2073" s="107" t="n"/>
      <c r="BL2073" s="107" t="n"/>
      <c r="BM2073" s="107" t="n"/>
      <c r="BN2073" s="107" t="n"/>
      <c r="BO2073" s="107" t="n"/>
      <c r="BP2073" s="107" t="n"/>
      <c r="BQ2073" s="107" t="n"/>
      <c r="BR2073" s="107" t="n"/>
      <c r="BS2073" s="107" t="n"/>
      <c r="BT2073" s="107" t="n"/>
      <c r="BU2073" s="107" t="n"/>
      <c r="BV2073" s="107" t="n"/>
      <c r="BW2073" s="107" t="n"/>
      <c r="BX2073" s="107" t="n"/>
      <c r="BY2073" s="107" t="n"/>
      <c r="BZ2073" s="107" t="n"/>
      <c r="CA2073" s="107" t="n"/>
      <c r="CB2073" s="107" t="n"/>
      <c r="CC2073" s="107" t="n"/>
      <c r="CD2073" s="107" t="n"/>
      <c r="CE2073" s="107" t="n"/>
      <c r="CF2073" s="107" t="n"/>
      <c r="CG2073" s="107" t="n"/>
      <c r="CH2073" s="107" t="n"/>
      <c r="CI2073" s="107" t="n"/>
      <c r="CJ2073" s="107" t="n"/>
      <c r="CK2073" s="107" t="n"/>
      <c r="CL2073" s="107" t="n"/>
      <c r="CM2073" s="107" t="n"/>
      <c r="CN2073" s="107" t="n"/>
      <c r="CO2073" s="107" t="n"/>
      <c r="CP2073" s="107" t="n"/>
      <c r="CQ2073" s="107" t="n"/>
      <c r="CR2073" s="107" t="n"/>
      <c r="CS2073" s="107" t="n"/>
      <c r="CT2073" s="107" t="n"/>
      <c r="CU2073" s="107" t="n"/>
      <c r="CV2073" s="107" t="n"/>
      <c r="CW2073" s="107" t="n"/>
      <c r="CX2073" s="107" t="n"/>
      <c r="CY2073" s="107" t="n"/>
      <c r="CZ2073" s="107" t="n"/>
    </row>
    <row r="2075">
      <c r="A2075" s="126">
        <f>IF('AS51'!$C$194="","",'AS51'!$C$194)</f>
        <v/>
      </c>
      <c r="B2075" s="68">
        <f>IF($A2075="",0,COUNT($E2076:$CZ2076))</f>
        <v/>
      </c>
      <c r="C2075" s="69">
        <f>IF($B2075=0,0,MAX($E2076:$CZ2076))</f>
        <v/>
      </c>
      <c r="D2075" s="58">
        <f>_xll.BDS($A2075,'Field Check'!$C$44,"headers=y","startcol=1","endcol=7","dir=h","DVD_START_DT",'Field Check'!$C$59,"DVD_END_DT",'Field Check'!$D$59)</f>
        <v/>
      </c>
      <c r="E2075" s="59" t="n"/>
      <c r="F2075" s="59" t="n"/>
      <c r="G2075" s="59" t="n"/>
      <c r="H2075" s="59" t="n"/>
      <c r="I2075" s="59" t="n"/>
      <c r="J2075" s="59" t="n"/>
      <c r="K2075" s="59" t="n"/>
      <c r="L2075" s="59" t="n"/>
      <c r="M2075" s="59" t="n"/>
      <c r="N2075" s="59" t="n"/>
      <c r="O2075" s="59" t="n"/>
      <c r="P2075" s="59" t="n"/>
      <c r="Q2075" s="59" t="n"/>
      <c r="R2075" s="59" t="n"/>
      <c r="S2075" s="59" t="n"/>
      <c r="T2075" s="59" t="n"/>
      <c r="U2075" s="59" t="n"/>
      <c r="V2075" s="59" t="n"/>
      <c r="W2075" s="59" t="n"/>
      <c r="X2075" s="59" t="n"/>
      <c r="Y2075" s="59" t="n"/>
      <c r="Z2075" s="59" t="n"/>
      <c r="AA2075" s="59" t="n"/>
      <c r="AB2075" s="59" t="n"/>
      <c r="AC2075" s="59" t="n"/>
      <c r="AD2075" s="59" t="n"/>
      <c r="AE2075" s="59" t="n"/>
      <c r="AF2075" s="59" t="n"/>
      <c r="AG2075" s="59" t="n"/>
      <c r="AH2075" s="59" t="n"/>
      <c r="AI2075" s="59" t="n"/>
      <c r="AJ2075" s="59" t="n"/>
      <c r="AK2075" s="59" t="n"/>
      <c r="AL2075" s="59" t="n"/>
      <c r="AM2075" s="59" t="n"/>
      <c r="AN2075" s="59" t="n"/>
      <c r="AO2075" s="59" t="n"/>
      <c r="AP2075" s="59" t="n"/>
      <c r="AQ2075" s="59" t="n"/>
      <c r="AR2075" s="59" t="n"/>
      <c r="AS2075" s="59" t="n"/>
      <c r="AT2075" s="59" t="n"/>
      <c r="AU2075" s="59" t="n"/>
      <c r="AV2075" s="59" t="n"/>
      <c r="AW2075" s="59" t="n"/>
      <c r="AX2075" s="59" t="n"/>
      <c r="AY2075" s="59" t="n"/>
      <c r="AZ2075" s="59" t="n"/>
      <c r="BA2075" s="59" t="n"/>
      <c r="BB2075" s="59" t="n"/>
      <c r="BC2075" s="59" t="n"/>
      <c r="BD2075" s="59" t="n"/>
      <c r="BE2075" s="59" t="n"/>
      <c r="BF2075" s="59" t="n"/>
      <c r="BG2075" s="59" t="n"/>
      <c r="BH2075" s="59" t="n"/>
      <c r="BI2075" s="59" t="n"/>
      <c r="BJ2075" s="59" t="n"/>
      <c r="BK2075" s="59" t="n"/>
      <c r="BL2075" s="59" t="n"/>
      <c r="BM2075" s="59" t="n"/>
      <c r="BN2075" s="59" t="n"/>
      <c r="BO2075" s="59" t="n"/>
      <c r="BP2075" s="59" t="n"/>
      <c r="BQ2075" s="59" t="n"/>
      <c r="BR2075" s="59" t="n"/>
      <c r="BS2075" s="59" t="n"/>
      <c r="BT2075" s="59" t="n"/>
      <c r="BU2075" s="59" t="n"/>
      <c r="BV2075" s="59" t="n"/>
      <c r="BW2075" s="59" t="n"/>
      <c r="BX2075" s="59" t="n"/>
      <c r="BY2075" s="59" t="n"/>
      <c r="BZ2075" s="59" t="n"/>
      <c r="CA2075" s="59" t="n"/>
      <c r="CB2075" s="59" t="n"/>
      <c r="CC2075" s="59" t="n"/>
      <c r="CD2075" s="59" t="n"/>
      <c r="CE2075" s="59" t="n"/>
      <c r="CF2075" s="59" t="n"/>
      <c r="CG2075" s="59" t="n"/>
      <c r="CH2075" s="59" t="n"/>
      <c r="CI2075" s="59" t="n"/>
      <c r="CJ2075" s="59" t="n"/>
      <c r="CK2075" s="59" t="n"/>
      <c r="CL2075" s="59" t="n"/>
      <c r="CM2075" s="59" t="n"/>
      <c r="CN2075" s="59" t="n"/>
      <c r="CO2075" s="59" t="n"/>
      <c r="CP2075" s="59" t="n"/>
      <c r="CQ2075" s="59" t="n"/>
      <c r="CR2075" s="59" t="n"/>
      <c r="CS2075" s="59" t="n"/>
      <c r="CT2075" s="59" t="n"/>
      <c r="CU2075" s="59" t="n"/>
      <c r="CV2075" s="59" t="n"/>
      <c r="CW2075" s="59" t="n"/>
      <c r="CX2075" s="59" t="n"/>
      <c r="CY2075" s="59" t="n"/>
      <c r="CZ2075" s="59" t="n"/>
    </row>
    <row r="2076">
      <c r="D2076" s="59" t="n"/>
      <c r="E2076" s="59" t="n"/>
      <c r="F2076" s="59" t="n"/>
      <c r="G2076" s="59" t="n"/>
      <c r="H2076" s="59" t="n"/>
      <c r="I2076" s="59" t="n"/>
      <c r="J2076" s="59" t="n"/>
      <c r="K2076" s="59" t="n"/>
      <c r="L2076" s="59" t="n"/>
      <c r="M2076" s="59" t="n"/>
      <c r="N2076" s="59" t="n"/>
      <c r="O2076" s="59" t="n"/>
      <c r="P2076" s="59" t="n"/>
      <c r="Q2076" s="59" t="n"/>
      <c r="R2076" s="59" t="n"/>
      <c r="S2076" s="59" t="n"/>
      <c r="T2076" s="59" t="n"/>
      <c r="U2076" s="59" t="n"/>
      <c r="V2076" s="59" t="n"/>
      <c r="W2076" s="59" t="n"/>
      <c r="X2076" s="59" t="n"/>
      <c r="Y2076" s="59" t="n"/>
      <c r="Z2076" s="59" t="n"/>
      <c r="AA2076" s="59" t="n"/>
      <c r="AB2076" s="59" t="n"/>
      <c r="AC2076" s="59" t="n"/>
      <c r="AD2076" s="59" t="n"/>
      <c r="AE2076" s="59" t="n"/>
      <c r="AF2076" s="59" t="n"/>
      <c r="AG2076" s="59" t="n"/>
      <c r="AH2076" s="59" t="n"/>
      <c r="AI2076" s="59" t="n"/>
      <c r="AJ2076" s="59" t="n"/>
      <c r="AK2076" s="59" t="n"/>
      <c r="AL2076" s="59" t="n"/>
      <c r="AM2076" s="59" t="n"/>
      <c r="AN2076" s="59" t="n"/>
      <c r="AO2076" s="59" t="n"/>
      <c r="AP2076" s="59" t="n"/>
      <c r="AQ2076" s="59" t="n"/>
      <c r="AR2076" s="59" t="n"/>
      <c r="AS2076" s="59" t="n"/>
      <c r="AT2076" s="59" t="n"/>
      <c r="AU2076" s="59" t="n"/>
      <c r="AV2076" s="59" t="n"/>
      <c r="AW2076" s="59" t="n"/>
      <c r="AX2076" s="59" t="n"/>
      <c r="AY2076" s="59" t="n"/>
      <c r="AZ2076" s="59" t="n"/>
      <c r="BA2076" s="59" t="n"/>
      <c r="BB2076" s="59" t="n"/>
      <c r="BC2076" s="59" t="n"/>
      <c r="BD2076" s="59" t="n"/>
      <c r="BE2076" s="59" t="n"/>
      <c r="BF2076" s="59" t="n"/>
      <c r="BG2076" s="59" t="n"/>
      <c r="BH2076" s="59" t="n"/>
      <c r="BI2076" s="59" t="n"/>
      <c r="BJ2076" s="59" t="n"/>
      <c r="BK2076" s="59" t="n"/>
      <c r="BL2076" s="59" t="n"/>
      <c r="BM2076" s="59" t="n"/>
      <c r="BN2076" s="59" t="n"/>
      <c r="BO2076" s="59" t="n"/>
      <c r="BP2076" s="59" t="n"/>
      <c r="BQ2076" s="59" t="n"/>
      <c r="BR2076" s="59" t="n"/>
      <c r="BS2076" s="59" t="n"/>
      <c r="BT2076" s="59" t="n"/>
      <c r="BU2076" s="59" t="n"/>
      <c r="BV2076" s="59" t="n"/>
      <c r="BW2076" s="59" t="n"/>
      <c r="BX2076" s="59" t="n"/>
      <c r="BY2076" s="59" t="n"/>
      <c r="BZ2076" s="59" t="n"/>
      <c r="CA2076" s="59" t="n"/>
      <c r="CB2076" s="59" t="n"/>
      <c r="CC2076" s="59" t="n"/>
      <c r="CD2076" s="59" t="n"/>
      <c r="CE2076" s="59" t="n"/>
      <c r="CF2076" s="59" t="n"/>
      <c r="CG2076" s="59" t="n"/>
      <c r="CH2076" s="59" t="n"/>
      <c r="CI2076" s="59" t="n"/>
      <c r="CJ2076" s="59" t="n"/>
      <c r="CK2076" s="59" t="n"/>
      <c r="CL2076" s="59" t="n"/>
      <c r="CM2076" s="59" t="n"/>
      <c r="CN2076" s="59" t="n"/>
      <c r="CO2076" s="59" t="n"/>
      <c r="CP2076" s="59" t="n"/>
      <c r="CQ2076" s="59" t="n"/>
      <c r="CR2076" s="59" t="n"/>
      <c r="CS2076" s="59" t="n"/>
      <c r="CT2076" s="59" t="n"/>
      <c r="CU2076" s="59" t="n"/>
      <c r="CV2076" s="59" t="n"/>
      <c r="CW2076" s="59" t="n"/>
      <c r="CX2076" s="59" t="n"/>
      <c r="CY2076" s="59" t="n"/>
      <c r="CZ2076" s="59" t="n"/>
    </row>
    <row r="2077">
      <c r="D2077" s="59" t="n"/>
      <c r="E2077" s="59" t="n"/>
      <c r="F2077" s="59" t="n"/>
      <c r="G2077" s="59" t="n"/>
      <c r="H2077" s="59" t="n"/>
      <c r="I2077" s="59" t="n"/>
      <c r="J2077" s="59" t="n"/>
      <c r="K2077" s="59" t="n"/>
      <c r="L2077" s="59" t="n"/>
      <c r="M2077" s="59" t="n"/>
      <c r="N2077" s="59" t="n"/>
      <c r="O2077" s="59" t="n"/>
      <c r="P2077" s="59" t="n"/>
      <c r="Q2077" s="59" t="n"/>
      <c r="R2077" s="59" t="n"/>
      <c r="S2077" s="59" t="n"/>
      <c r="T2077" s="59" t="n"/>
      <c r="U2077" s="59" t="n"/>
      <c r="V2077" s="59" t="n"/>
      <c r="W2077" s="59" t="n"/>
      <c r="X2077" s="59" t="n"/>
      <c r="Y2077" s="59" t="n"/>
      <c r="Z2077" s="59" t="n"/>
      <c r="AA2077" s="59" t="n"/>
      <c r="AB2077" s="59" t="n"/>
      <c r="AC2077" s="59" t="n"/>
      <c r="AD2077" s="59" t="n"/>
      <c r="AE2077" s="59" t="n"/>
      <c r="AF2077" s="59" t="n"/>
      <c r="AG2077" s="59" t="n"/>
      <c r="AH2077" s="59" t="n"/>
      <c r="AI2077" s="59" t="n"/>
      <c r="AJ2077" s="59" t="n"/>
      <c r="AK2077" s="59" t="n"/>
      <c r="AL2077" s="59" t="n"/>
      <c r="AM2077" s="59" t="n"/>
      <c r="AN2077" s="59" t="n"/>
      <c r="AO2077" s="59" t="n"/>
      <c r="AP2077" s="59" t="n"/>
      <c r="AQ2077" s="59" t="n"/>
      <c r="AR2077" s="59" t="n"/>
      <c r="AS2077" s="59" t="n"/>
      <c r="AT2077" s="59" t="n"/>
      <c r="AU2077" s="59" t="n"/>
      <c r="AV2077" s="59" t="n"/>
      <c r="AW2077" s="59" t="n"/>
      <c r="AX2077" s="59" t="n"/>
      <c r="AY2077" s="59" t="n"/>
      <c r="AZ2077" s="59" t="n"/>
      <c r="BA2077" s="59" t="n"/>
      <c r="BB2077" s="59" t="n"/>
      <c r="BC2077" s="59" t="n"/>
      <c r="BD2077" s="59" t="n"/>
      <c r="BE2077" s="59" t="n"/>
      <c r="BF2077" s="59" t="n"/>
      <c r="BG2077" s="59" t="n"/>
      <c r="BH2077" s="59" t="n"/>
      <c r="BI2077" s="59" t="n"/>
      <c r="BJ2077" s="59" t="n"/>
      <c r="BK2077" s="59" t="n"/>
      <c r="BL2077" s="59" t="n"/>
      <c r="BM2077" s="59" t="n"/>
      <c r="BN2077" s="59" t="n"/>
      <c r="BO2077" s="59" t="n"/>
      <c r="BP2077" s="59" t="n"/>
      <c r="BQ2077" s="59" t="n"/>
      <c r="BR2077" s="59" t="n"/>
      <c r="BS2077" s="59" t="n"/>
      <c r="BT2077" s="59" t="n"/>
      <c r="BU2077" s="59" t="n"/>
      <c r="BV2077" s="59" t="n"/>
      <c r="BW2077" s="59" t="n"/>
      <c r="BX2077" s="59" t="n"/>
      <c r="BY2077" s="59" t="n"/>
      <c r="BZ2077" s="59" t="n"/>
      <c r="CA2077" s="59" t="n"/>
      <c r="CB2077" s="59" t="n"/>
      <c r="CC2077" s="59" t="n"/>
      <c r="CD2077" s="59" t="n"/>
      <c r="CE2077" s="59" t="n"/>
      <c r="CF2077" s="59" t="n"/>
      <c r="CG2077" s="59" t="n"/>
      <c r="CH2077" s="59" t="n"/>
      <c r="CI2077" s="59" t="n"/>
      <c r="CJ2077" s="59" t="n"/>
      <c r="CK2077" s="59" t="n"/>
      <c r="CL2077" s="59" t="n"/>
      <c r="CM2077" s="59" t="n"/>
      <c r="CN2077" s="59" t="n"/>
      <c r="CO2077" s="59" t="n"/>
      <c r="CP2077" s="59" t="n"/>
      <c r="CQ2077" s="59" t="n"/>
      <c r="CR2077" s="59" t="n"/>
      <c r="CS2077" s="59" t="n"/>
      <c r="CT2077" s="59" t="n"/>
      <c r="CU2077" s="59" t="n"/>
      <c r="CV2077" s="59" t="n"/>
      <c r="CW2077" s="59" t="n"/>
      <c r="CX2077" s="59" t="n"/>
      <c r="CY2077" s="59" t="n"/>
      <c r="CZ2077" s="59" t="n"/>
    </row>
    <row r="2078">
      <c r="D2078" s="59" t="n"/>
      <c r="E2078" s="59" t="n"/>
      <c r="F2078" s="59" t="n"/>
      <c r="G2078" s="59" t="n"/>
      <c r="H2078" s="59" t="n"/>
      <c r="I2078" s="59" t="n"/>
      <c r="J2078" s="59" t="n"/>
      <c r="K2078" s="59" t="n"/>
      <c r="L2078" s="59" t="n"/>
      <c r="M2078" s="59" t="n"/>
      <c r="N2078" s="59" t="n"/>
      <c r="O2078" s="59" t="n"/>
      <c r="P2078" s="59" t="n"/>
      <c r="Q2078" s="59" t="n"/>
      <c r="R2078" s="59" t="n"/>
      <c r="S2078" s="59" t="n"/>
      <c r="T2078" s="59" t="n"/>
      <c r="U2078" s="59" t="n"/>
      <c r="V2078" s="59" t="n"/>
      <c r="W2078" s="59" t="n"/>
      <c r="X2078" s="59" t="n"/>
      <c r="Y2078" s="59" t="n"/>
      <c r="Z2078" s="59" t="n"/>
      <c r="AA2078" s="59" t="n"/>
      <c r="AB2078" s="59" t="n"/>
      <c r="AC2078" s="59" t="n"/>
      <c r="AD2078" s="59" t="n"/>
      <c r="AE2078" s="59" t="n"/>
      <c r="AF2078" s="59" t="n"/>
      <c r="AG2078" s="59" t="n"/>
      <c r="AH2078" s="59" t="n"/>
      <c r="AI2078" s="59" t="n"/>
      <c r="AJ2078" s="59" t="n"/>
      <c r="AK2078" s="59" t="n"/>
      <c r="AL2078" s="59" t="n"/>
      <c r="AM2078" s="59" t="n"/>
      <c r="AN2078" s="59" t="n"/>
      <c r="AO2078" s="59" t="n"/>
      <c r="AP2078" s="59" t="n"/>
      <c r="AQ2078" s="59" t="n"/>
      <c r="AR2078" s="59" t="n"/>
      <c r="AS2078" s="59" t="n"/>
      <c r="AT2078" s="59" t="n"/>
      <c r="AU2078" s="59" t="n"/>
      <c r="AV2078" s="59" t="n"/>
      <c r="AW2078" s="59" t="n"/>
      <c r="AX2078" s="59" t="n"/>
      <c r="AY2078" s="59" t="n"/>
      <c r="AZ2078" s="59" t="n"/>
      <c r="BA2078" s="59" t="n"/>
      <c r="BB2078" s="59" t="n"/>
      <c r="BC2078" s="59" t="n"/>
      <c r="BD2078" s="59" t="n"/>
      <c r="BE2078" s="59" t="n"/>
      <c r="BF2078" s="59" t="n"/>
      <c r="BG2078" s="59" t="n"/>
      <c r="BH2078" s="59" t="n"/>
      <c r="BI2078" s="59" t="n"/>
      <c r="BJ2078" s="59" t="n"/>
      <c r="BK2078" s="59" t="n"/>
      <c r="BL2078" s="59" t="n"/>
      <c r="BM2078" s="59" t="n"/>
      <c r="BN2078" s="59" t="n"/>
      <c r="BO2078" s="59" t="n"/>
      <c r="BP2078" s="59" t="n"/>
      <c r="BQ2078" s="59" t="n"/>
      <c r="BR2078" s="59" t="n"/>
      <c r="BS2078" s="59" t="n"/>
      <c r="BT2078" s="59" t="n"/>
      <c r="BU2078" s="59" t="n"/>
      <c r="BV2078" s="59" t="n"/>
      <c r="BW2078" s="59" t="n"/>
      <c r="BX2078" s="59" t="n"/>
      <c r="BY2078" s="59" t="n"/>
      <c r="BZ2078" s="59" t="n"/>
      <c r="CA2078" s="59" t="n"/>
      <c r="CB2078" s="59" t="n"/>
      <c r="CC2078" s="59" t="n"/>
      <c r="CD2078" s="59" t="n"/>
      <c r="CE2078" s="59" t="n"/>
      <c r="CF2078" s="59" t="n"/>
      <c r="CG2078" s="59" t="n"/>
      <c r="CH2078" s="59" t="n"/>
      <c r="CI2078" s="59" t="n"/>
      <c r="CJ2078" s="59" t="n"/>
      <c r="CK2078" s="59" t="n"/>
      <c r="CL2078" s="59" t="n"/>
      <c r="CM2078" s="59" t="n"/>
      <c r="CN2078" s="59" t="n"/>
      <c r="CO2078" s="59" t="n"/>
      <c r="CP2078" s="59" t="n"/>
      <c r="CQ2078" s="59" t="n"/>
      <c r="CR2078" s="59" t="n"/>
      <c r="CS2078" s="59" t="n"/>
      <c r="CT2078" s="59" t="n"/>
      <c r="CU2078" s="59" t="n"/>
      <c r="CV2078" s="59" t="n"/>
      <c r="CW2078" s="59" t="n"/>
      <c r="CX2078" s="59" t="n"/>
      <c r="CY2078" s="59" t="n"/>
      <c r="CZ2078" s="59" t="n"/>
    </row>
    <row r="2079">
      <c r="D2079" s="107" t="n"/>
      <c r="E2079" s="107" t="n"/>
      <c r="F2079" s="107" t="n"/>
      <c r="G2079" s="107" t="n"/>
      <c r="H2079" s="107" t="n"/>
      <c r="I2079" s="107" t="n"/>
      <c r="J2079" s="107" t="n"/>
      <c r="K2079" s="107" t="n"/>
      <c r="L2079" s="107" t="n"/>
      <c r="M2079" s="107" t="n"/>
      <c r="N2079" s="107" t="n"/>
      <c r="O2079" s="107" t="n"/>
      <c r="P2079" s="107" t="n"/>
      <c r="Q2079" s="107" t="n"/>
      <c r="R2079" s="107" t="n"/>
      <c r="S2079" s="107" t="n"/>
      <c r="T2079" s="107" t="n"/>
      <c r="U2079" s="107" t="n"/>
      <c r="V2079" s="107" t="n"/>
      <c r="W2079" s="107" t="n"/>
      <c r="X2079" s="107" t="n"/>
      <c r="Y2079" s="107" t="n"/>
      <c r="Z2079" s="107" t="n"/>
      <c r="AA2079" s="107" t="n"/>
      <c r="AB2079" s="107" t="n"/>
      <c r="AC2079" s="107" t="n"/>
      <c r="AD2079" s="107" t="n"/>
      <c r="AE2079" s="107" t="n"/>
      <c r="AF2079" s="107" t="n"/>
      <c r="AG2079" s="107" t="n"/>
      <c r="AH2079" s="107" t="n"/>
      <c r="AI2079" s="107" t="n"/>
      <c r="AJ2079" s="107" t="n"/>
      <c r="AK2079" s="107" t="n"/>
      <c r="AL2079" s="107" t="n"/>
      <c r="AM2079" s="107" t="n"/>
      <c r="AN2079" s="107" t="n"/>
      <c r="AO2079" s="107" t="n"/>
      <c r="AP2079" s="107" t="n"/>
      <c r="AQ2079" s="107" t="n"/>
      <c r="AR2079" s="107" t="n"/>
      <c r="AS2079" s="107" t="n"/>
      <c r="AT2079" s="107" t="n"/>
      <c r="AU2079" s="107" t="n"/>
      <c r="AV2079" s="107" t="n"/>
      <c r="AW2079" s="107" t="n"/>
      <c r="AX2079" s="107" t="n"/>
      <c r="AY2079" s="107" t="n"/>
      <c r="AZ2079" s="107" t="n"/>
      <c r="BA2079" s="107" t="n"/>
      <c r="BB2079" s="107" t="n"/>
      <c r="BC2079" s="107" t="n"/>
      <c r="BD2079" s="107" t="n"/>
      <c r="BE2079" s="107" t="n"/>
      <c r="BF2079" s="107" t="n"/>
      <c r="BG2079" s="107" t="n"/>
      <c r="BH2079" s="107" t="n"/>
      <c r="BI2079" s="107" t="n"/>
      <c r="BJ2079" s="107" t="n"/>
      <c r="BK2079" s="107" t="n"/>
      <c r="BL2079" s="107" t="n"/>
      <c r="BM2079" s="107" t="n"/>
      <c r="BN2079" s="107" t="n"/>
      <c r="BO2079" s="107" t="n"/>
      <c r="BP2079" s="107" t="n"/>
      <c r="BQ2079" s="107" t="n"/>
      <c r="BR2079" s="107" t="n"/>
      <c r="BS2079" s="107" t="n"/>
      <c r="BT2079" s="107" t="n"/>
      <c r="BU2079" s="107" t="n"/>
      <c r="BV2079" s="107" t="n"/>
      <c r="BW2079" s="107" t="n"/>
      <c r="BX2079" s="107" t="n"/>
      <c r="BY2079" s="107" t="n"/>
      <c r="BZ2079" s="107" t="n"/>
      <c r="CA2079" s="107" t="n"/>
      <c r="CB2079" s="107" t="n"/>
      <c r="CC2079" s="107" t="n"/>
      <c r="CD2079" s="107" t="n"/>
      <c r="CE2079" s="107" t="n"/>
      <c r="CF2079" s="107" t="n"/>
      <c r="CG2079" s="107" t="n"/>
      <c r="CH2079" s="107" t="n"/>
      <c r="CI2079" s="107" t="n"/>
      <c r="CJ2079" s="107" t="n"/>
      <c r="CK2079" s="107" t="n"/>
      <c r="CL2079" s="107" t="n"/>
      <c r="CM2079" s="107" t="n"/>
      <c r="CN2079" s="107" t="n"/>
      <c r="CO2079" s="107" t="n"/>
      <c r="CP2079" s="107" t="n"/>
      <c r="CQ2079" s="107" t="n"/>
      <c r="CR2079" s="107" t="n"/>
      <c r="CS2079" s="107" t="n"/>
      <c r="CT2079" s="107" t="n"/>
      <c r="CU2079" s="107" t="n"/>
      <c r="CV2079" s="107" t="n"/>
      <c r="CW2079" s="107" t="n"/>
      <c r="CX2079" s="107" t="n"/>
      <c r="CY2079" s="107" t="n"/>
      <c r="CZ2079" s="107" t="n"/>
    </row>
    <row r="2082">
      <c r="A2082" s="2">
        <f>IF($A2075="","","   projections")</f>
        <v/>
      </c>
      <c r="B2082" s="68">
        <f>IF($A2075="",0,COUNT($E2083:$CZ2083))</f>
        <v/>
      </c>
      <c r="C2082" s="69">
        <f>IF($B2082=0,0,MAX($E2083:$CZ2083))</f>
        <v/>
      </c>
      <c r="D2082" s="58">
        <f>_xll.BDS($A2075,'Field Check'!$C$42,"headers=y","startcol=1","endcol=3","dir=h","cols=19;rows=3")</f>
        <v/>
      </c>
      <c r="E2082" s="59" t="n">
        <v>46259</v>
      </c>
      <c r="F2082" s="59" t="n">
        <v>46441</v>
      </c>
      <c r="G2082" s="59" t="n">
        <v>46630</v>
      </c>
      <c r="H2082" s="59" t="n">
        <v>46805</v>
      </c>
      <c r="I2082" s="59" t="n">
        <v>46994</v>
      </c>
      <c r="J2082" s="59" t="n">
        <v>47176</v>
      </c>
      <c r="K2082" s="59" t="n">
        <v>47358</v>
      </c>
      <c r="L2082" s="59" t="n">
        <v>47540</v>
      </c>
      <c r="M2082" s="59" t="n">
        <v>47722</v>
      </c>
      <c r="N2082" s="59" t="n">
        <v>47904</v>
      </c>
      <c r="O2082" s="59" t="n">
        <v>48086</v>
      </c>
      <c r="P2082" s="59" t="n">
        <v>48268</v>
      </c>
      <c r="Q2082" s="59" t="n">
        <v>48457</v>
      </c>
      <c r="R2082" s="59" t="n">
        <v>48632</v>
      </c>
      <c r="S2082" s="59" t="n">
        <v>48821</v>
      </c>
      <c r="T2082" s="59" t="n">
        <v>48996</v>
      </c>
      <c r="U2082" s="59" t="n">
        <v>49185</v>
      </c>
      <c r="V2082" s="59" t="n">
        <v>49367</v>
      </c>
      <c r="W2082" s="59" t="n"/>
      <c r="X2082" s="59" t="n"/>
      <c r="Y2082" s="59" t="n"/>
      <c r="Z2082" s="59" t="n"/>
      <c r="AA2082" s="59" t="n"/>
      <c r="AB2082" s="59" t="n"/>
      <c r="AC2082" s="59" t="n"/>
      <c r="AD2082" s="59" t="n"/>
      <c r="AE2082" s="59" t="n"/>
      <c r="AF2082" s="59" t="n"/>
      <c r="AG2082" s="59" t="n"/>
      <c r="AH2082" s="59" t="n"/>
      <c r="AI2082" s="59" t="n"/>
      <c r="AJ2082" s="59" t="n"/>
      <c r="AK2082" s="59" t="n"/>
      <c r="AL2082" s="59" t="n"/>
      <c r="AM2082" s="59" t="n"/>
      <c r="AN2082" s="59" t="n"/>
      <c r="AO2082" s="59" t="n"/>
      <c r="AP2082" s="59" t="n"/>
      <c r="AQ2082" s="59" t="n"/>
      <c r="AR2082" s="59" t="n"/>
      <c r="AS2082" s="59" t="n"/>
      <c r="AT2082" s="59" t="n"/>
      <c r="AU2082" s="59" t="n"/>
      <c r="AV2082" s="59" t="n"/>
      <c r="AW2082" s="59" t="n"/>
      <c r="AX2082" s="59" t="n"/>
      <c r="AY2082" s="59" t="n"/>
      <c r="AZ2082" s="59" t="n"/>
      <c r="BA2082" s="59" t="n"/>
      <c r="BB2082" s="59" t="n"/>
      <c r="BC2082" s="59" t="n"/>
      <c r="BD2082" s="59" t="n"/>
      <c r="BE2082" s="59" t="n"/>
      <c r="BF2082" s="59" t="n"/>
      <c r="BG2082" s="59" t="n"/>
      <c r="BH2082" s="59" t="n"/>
      <c r="BI2082" s="59" t="n"/>
      <c r="BJ2082" s="59" t="n"/>
      <c r="BK2082" s="59" t="n"/>
      <c r="BL2082" s="59" t="n"/>
      <c r="BM2082" s="59" t="n"/>
      <c r="BN2082" s="59" t="n"/>
      <c r="BO2082" s="59" t="n"/>
      <c r="BP2082" s="59" t="n"/>
      <c r="BQ2082" s="59" t="n"/>
      <c r="BR2082" s="59" t="n"/>
      <c r="BS2082" s="59" t="n"/>
      <c r="BT2082" s="59" t="n"/>
      <c r="BU2082" s="59" t="n"/>
      <c r="BV2082" s="59" t="n"/>
      <c r="BW2082" s="59" t="n"/>
      <c r="BX2082" s="59" t="n"/>
      <c r="BY2082" s="59" t="n"/>
      <c r="BZ2082" s="59" t="n"/>
      <c r="CA2082" s="59" t="n"/>
      <c r="CB2082" s="59" t="n"/>
      <c r="CC2082" s="59" t="n"/>
      <c r="CD2082" s="59" t="n"/>
      <c r="CE2082" s="59" t="n"/>
      <c r="CF2082" s="59" t="n"/>
      <c r="CG2082" s="59" t="n"/>
      <c r="CH2082" s="59" t="n"/>
      <c r="CI2082" s="59" t="n"/>
      <c r="CJ2082" s="59" t="n"/>
      <c r="CK2082" s="59" t="n"/>
      <c r="CL2082" s="59" t="n"/>
      <c r="CM2082" s="59" t="n"/>
      <c r="CN2082" s="59" t="n"/>
      <c r="CO2082" s="59" t="n"/>
      <c r="CP2082" s="59" t="n"/>
      <c r="CQ2082" s="59" t="n"/>
      <c r="CR2082" s="59" t="n"/>
      <c r="CS2082" s="59" t="n"/>
      <c r="CT2082" s="59" t="n"/>
      <c r="CU2082" s="59" t="n"/>
      <c r="CV2082" s="59" t="n"/>
      <c r="CW2082" s="59" t="n"/>
      <c r="CX2082" s="59" t="n"/>
      <c r="CY2082" s="59" t="n"/>
      <c r="CZ2082" s="59" t="n"/>
    </row>
    <row r="2083">
      <c r="D2083" s="59" t="inlineStr">
        <is>
          <t>Ex-Date</t>
        </is>
      </c>
      <c r="E2083" s="59" t="n">
        <v>46268</v>
      </c>
      <c r="F2083" s="59" t="n">
        <v>46450</v>
      </c>
      <c r="G2083" s="59" t="n">
        <v>46632</v>
      </c>
      <c r="H2083" s="59" t="n">
        <v>46814</v>
      </c>
      <c r="I2083" s="59" t="n">
        <v>47003</v>
      </c>
      <c r="J2083" s="59" t="n">
        <v>47178</v>
      </c>
      <c r="K2083" s="59" t="n">
        <v>47367</v>
      </c>
      <c r="L2083" s="59" t="n">
        <v>47549</v>
      </c>
      <c r="M2083" s="59" t="n">
        <v>47731</v>
      </c>
      <c r="N2083" s="59" t="n">
        <v>47913</v>
      </c>
      <c r="O2083" s="59" t="n">
        <v>48095</v>
      </c>
      <c r="P2083" s="59" t="n">
        <v>48277</v>
      </c>
      <c r="Q2083" s="59" t="n">
        <v>48459</v>
      </c>
      <c r="R2083" s="59" t="n">
        <v>48641</v>
      </c>
      <c r="S2083" s="59" t="n">
        <v>48823</v>
      </c>
      <c r="T2083" s="59" t="n">
        <v>49005</v>
      </c>
      <c r="U2083" s="59" t="n">
        <v>49194</v>
      </c>
      <c r="V2083" s="59" t="n">
        <v>49376</v>
      </c>
      <c r="W2083" s="59" t="n"/>
      <c r="X2083" s="59" t="n"/>
      <c r="Y2083" s="59" t="n"/>
      <c r="Z2083" s="59" t="n"/>
      <c r="AA2083" s="59" t="n"/>
      <c r="AB2083" s="59" t="n"/>
      <c r="AC2083" s="59" t="n"/>
      <c r="AD2083" s="59" t="n"/>
      <c r="AE2083" s="59" t="n"/>
      <c r="AF2083" s="59" t="n"/>
      <c r="AG2083" s="59" t="n"/>
      <c r="AH2083" s="59" t="n"/>
      <c r="AI2083" s="59" t="n"/>
      <c r="AJ2083" s="59" t="n"/>
      <c r="AK2083" s="59" t="n"/>
      <c r="AL2083" s="59" t="n"/>
      <c r="AM2083" s="59" t="n"/>
      <c r="AN2083" s="59" t="n"/>
      <c r="AO2083" s="59" t="n"/>
      <c r="AP2083" s="59" t="n"/>
      <c r="AQ2083" s="59" t="n"/>
      <c r="AR2083" s="59" t="n"/>
      <c r="AS2083" s="59" t="n"/>
      <c r="AT2083" s="59" t="n"/>
      <c r="AU2083" s="59" t="n"/>
      <c r="AV2083" s="59" t="n"/>
      <c r="AW2083" s="59" t="n"/>
      <c r="AX2083" s="59" t="n"/>
      <c r="AY2083" s="59" t="n"/>
      <c r="AZ2083" s="59" t="n"/>
      <c r="BA2083" s="59" t="n"/>
      <c r="BB2083" s="59" t="n"/>
      <c r="BC2083" s="59" t="n"/>
      <c r="BD2083" s="59" t="n"/>
      <c r="BE2083" s="59" t="n"/>
      <c r="BF2083" s="59" t="n"/>
      <c r="BG2083" s="59" t="n"/>
      <c r="BH2083" s="59" t="n"/>
      <c r="BI2083" s="59" t="n"/>
      <c r="BJ2083" s="59" t="n"/>
      <c r="BK2083" s="59" t="n"/>
      <c r="BL2083" s="59" t="n"/>
      <c r="BM2083" s="59" t="n"/>
      <c r="BN2083" s="59" t="n"/>
      <c r="BO2083" s="59" t="n"/>
      <c r="BP2083" s="59" t="n"/>
      <c r="BQ2083" s="59" t="n"/>
      <c r="BR2083" s="59" t="n"/>
      <c r="BS2083" s="59" t="n"/>
      <c r="BT2083" s="59" t="n"/>
      <c r="BU2083" s="59" t="n"/>
      <c r="BV2083" s="59" t="n"/>
      <c r="BW2083" s="59" t="n"/>
      <c r="BX2083" s="59" t="n"/>
      <c r="BY2083" s="59" t="n"/>
      <c r="BZ2083" s="59" t="n"/>
      <c r="CA2083" s="59" t="n"/>
      <c r="CB2083" s="59" t="n"/>
      <c r="CC2083" s="59" t="n"/>
      <c r="CD2083" s="59" t="n"/>
      <c r="CE2083" s="59" t="n"/>
      <c r="CF2083" s="59" t="n"/>
      <c r="CG2083" s="59" t="n"/>
      <c r="CH2083" s="59" t="n"/>
      <c r="CI2083" s="59" t="n"/>
      <c r="CJ2083" s="59" t="n"/>
      <c r="CK2083" s="59" t="n"/>
      <c r="CL2083" s="59" t="n"/>
      <c r="CM2083" s="59" t="n"/>
      <c r="CN2083" s="59" t="n"/>
      <c r="CO2083" s="59" t="n"/>
      <c r="CP2083" s="59" t="n"/>
      <c r="CQ2083" s="59" t="n"/>
      <c r="CR2083" s="59" t="n"/>
      <c r="CS2083" s="59" t="n"/>
      <c r="CT2083" s="59" t="n"/>
      <c r="CU2083" s="59" t="n"/>
      <c r="CV2083" s="59" t="n"/>
      <c r="CW2083" s="59" t="n"/>
      <c r="CX2083" s="59" t="n"/>
      <c r="CY2083" s="59" t="n"/>
      <c r="CZ2083" s="59" t="n"/>
    </row>
    <row r="2084">
      <c r="D2084" s="107" t="inlineStr">
        <is>
          <t>Amount Per Share</t>
        </is>
      </c>
      <c r="E2084" s="107" t="n">
        <v>0.7</v>
      </c>
      <c r="F2084" s="107" t="n">
        <v>0.75</v>
      </c>
      <c r="G2084" s="107" t="n">
        <v>0.7</v>
      </c>
      <c r="H2084" s="107" t="n">
        <v>0.7</v>
      </c>
      <c r="I2084" s="107" t="n">
        <v>0.52</v>
      </c>
      <c r="J2084" s="107" t="n">
        <v>0.58</v>
      </c>
      <c r="K2084" s="107" t="n">
        <v>0.55</v>
      </c>
      <c r="L2084" s="107" t="n">
        <v>0.6</v>
      </c>
      <c r="M2084" s="107" t="n">
        <v>0.63</v>
      </c>
      <c r="N2084" s="107" t="n">
        <v>0.7</v>
      </c>
      <c r="O2084" s="107" t="n">
        <v>0.68</v>
      </c>
      <c r="P2084" s="107" t="n">
        <v>0.75</v>
      </c>
      <c r="Q2084" s="107" t="n">
        <v>0.7</v>
      </c>
      <c r="R2084" s="107" t="n">
        <v>0.75</v>
      </c>
      <c r="S2084" s="107" t="n">
        <v>0.7</v>
      </c>
      <c r="T2084" s="107" t="n">
        <v>0.75</v>
      </c>
      <c r="U2084" s="107" t="n">
        <v>0.7</v>
      </c>
      <c r="V2084" s="107" t="n">
        <v>0.75</v>
      </c>
      <c r="W2084" s="107" t="n"/>
      <c r="X2084" s="107" t="n"/>
      <c r="Y2084" s="107" t="n"/>
      <c r="Z2084" s="107" t="n"/>
      <c r="AA2084" s="107" t="n"/>
      <c r="AB2084" s="107" t="n"/>
      <c r="AC2084" s="107" t="n"/>
      <c r="AD2084" s="107" t="n"/>
      <c r="AE2084" s="107" t="n"/>
      <c r="AF2084" s="107" t="n"/>
      <c r="AG2084" s="107" t="n"/>
      <c r="AH2084" s="107" t="n"/>
      <c r="AI2084" s="107" t="n"/>
      <c r="AJ2084" s="107" t="n"/>
      <c r="AK2084" s="107" t="n"/>
      <c r="AL2084" s="107" t="n"/>
      <c r="AM2084" s="107" t="n"/>
      <c r="AN2084" s="107" t="n"/>
      <c r="AO2084" s="107" t="n"/>
      <c r="AP2084" s="107" t="n"/>
      <c r="AQ2084" s="107" t="n"/>
      <c r="AR2084" s="107" t="n"/>
      <c r="AS2084" s="107" t="n"/>
      <c r="AT2084" s="107" t="n"/>
      <c r="AU2084" s="107" t="n"/>
      <c r="AV2084" s="107" t="n"/>
      <c r="AW2084" s="107" t="n"/>
      <c r="AX2084" s="107" t="n"/>
      <c r="AY2084" s="107" t="n"/>
      <c r="AZ2084" s="107" t="n"/>
      <c r="BA2084" s="107" t="n"/>
      <c r="BB2084" s="107" t="n"/>
      <c r="BC2084" s="107" t="n"/>
      <c r="BD2084" s="107" t="n"/>
      <c r="BE2084" s="107" t="n"/>
      <c r="BF2084" s="107" t="n"/>
      <c r="BG2084" s="107" t="n"/>
      <c r="BH2084" s="107" t="n"/>
      <c r="BI2084" s="107" t="n"/>
      <c r="BJ2084" s="107" t="n"/>
      <c r="BK2084" s="107" t="n"/>
      <c r="BL2084" s="107" t="n"/>
      <c r="BM2084" s="107" t="n"/>
      <c r="BN2084" s="107" t="n"/>
      <c r="BO2084" s="107" t="n"/>
      <c r="BP2084" s="107" t="n"/>
      <c r="BQ2084" s="107" t="n"/>
      <c r="BR2084" s="107" t="n"/>
      <c r="BS2084" s="107" t="n"/>
      <c r="BT2084" s="107" t="n"/>
      <c r="BU2084" s="107" t="n"/>
      <c r="BV2084" s="107" t="n"/>
      <c r="BW2084" s="107" t="n"/>
      <c r="BX2084" s="107" t="n"/>
      <c r="BY2084" s="107" t="n"/>
      <c r="BZ2084" s="107" t="n"/>
      <c r="CA2084" s="107" t="n"/>
      <c r="CB2084" s="107" t="n"/>
      <c r="CC2084" s="107" t="n"/>
      <c r="CD2084" s="107" t="n"/>
      <c r="CE2084" s="107" t="n"/>
      <c r="CF2084" s="107" t="n"/>
      <c r="CG2084" s="107" t="n"/>
      <c r="CH2084" s="107" t="n"/>
      <c r="CI2084" s="107" t="n"/>
      <c r="CJ2084" s="107" t="n"/>
      <c r="CK2084" s="107" t="n"/>
      <c r="CL2084" s="107" t="n"/>
      <c r="CM2084" s="107" t="n"/>
      <c r="CN2084" s="107" t="n"/>
      <c r="CO2084" s="107" t="n"/>
      <c r="CP2084" s="107" t="n"/>
      <c r="CQ2084" s="107" t="n"/>
      <c r="CR2084" s="107" t="n"/>
      <c r="CS2084" s="107" t="n"/>
      <c r="CT2084" s="107" t="n"/>
      <c r="CU2084" s="107" t="n"/>
      <c r="CV2084" s="107" t="n"/>
      <c r="CW2084" s="107" t="n"/>
      <c r="CX2084" s="107" t="n"/>
      <c r="CY2084" s="107" t="n"/>
      <c r="CZ2084" s="107" t="n"/>
    </row>
    <row r="2086">
      <c r="A2086" s="126">
        <f>IF('AS51'!$C$195="","",'AS51'!$C$195)</f>
        <v/>
      </c>
      <c r="B2086" s="68">
        <f>IF($A2086="",0,COUNT($E2087:$CZ2087))</f>
        <v/>
      </c>
      <c r="C2086" s="69">
        <f>IF($B2086=0,0,MAX($E2087:$CZ2087))</f>
        <v/>
      </c>
      <c r="D2086" s="58">
        <f>_xll.BDS($A2086,'Field Check'!$C$44,"headers=y","startcol=1","endcol=7","dir=h","DVD_START_DT",'Field Check'!$C$59,"DVD_END_DT",'Field Check'!$D$59)</f>
        <v/>
      </c>
      <c r="E2086" s="59" t="n"/>
      <c r="F2086" s="59" t="n"/>
      <c r="G2086" s="59" t="n"/>
      <c r="H2086" s="59" t="n"/>
      <c r="I2086" s="59" t="n"/>
      <c r="J2086" s="59" t="n"/>
      <c r="K2086" s="59" t="n"/>
      <c r="L2086" s="59" t="n"/>
      <c r="M2086" s="59" t="n"/>
      <c r="N2086" s="59" t="n"/>
      <c r="O2086" s="59" t="n"/>
      <c r="P2086" s="59" t="n"/>
      <c r="Q2086" s="59" t="n"/>
      <c r="R2086" s="59" t="n"/>
      <c r="S2086" s="59" t="n"/>
      <c r="T2086" s="59" t="n"/>
      <c r="U2086" s="59" t="n"/>
      <c r="V2086" s="59" t="n"/>
      <c r="W2086" s="59" t="n"/>
      <c r="X2086" s="59" t="n"/>
      <c r="Y2086" s="59" t="n"/>
      <c r="Z2086" s="59" t="n"/>
      <c r="AA2086" s="59" t="n"/>
      <c r="AB2086" s="59" t="n"/>
      <c r="AC2086" s="59" t="n"/>
      <c r="AD2086" s="59" t="n"/>
      <c r="AE2086" s="59" t="n"/>
      <c r="AF2086" s="59" t="n"/>
      <c r="AG2086" s="59" t="n"/>
      <c r="AH2086" s="59" t="n"/>
      <c r="AI2086" s="59" t="n"/>
      <c r="AJ2086" s="59" t="n"/>
      <c r="AK2086" s="59" t="n"/>
      <c r="AL2086" s="59" t="n"/>
      <c r="AM2086" s="59" t="n"/>
      <c r="AN2086" s="59" t="n"/>
      <c r="AO2086" s="59" t="n"/>
      <c r="AP2086" s="59" t="n"/>
      <c r="AQ2086" s="59" t="n"/>
      <c r="AR2086" s="59" t="n"/>
      <c r="AS2086" s="59" t="n"/>
      <c r="AT2086" s="59" t="n"/>
      <c r="AU2086" s="59" t="n"/>
      <c r="AV2086" s="59" t="n"/>
      <c r="AW2086" s="59" t="n"/>
      <c r="AX2086" s="59" t="n"/>
      <c r="AY2086" s="59" t="n"/>
      <c r="AZ2086" s="59" t="n"/>
      <c r="BA2086" s="59" t="n"/>
      <c r="BB2086" s="59" t="n"/>
      <c r="BC2086" s="59" t="n"/>
      <c r="BD2086" s="59" t="n"/>
      <c r="BE2086" s="59" t="n"/>
      <c r="BF2086" s="59" t="n"/>
      <c r="BG2086" s="59" t="n"/>
      <c r="BH2086" s="59" t="n"/>
      <c r="BI2086" s="59" t="n"/>
      <c r="BJ2086" s="59" t="n"/>
      <c r="BK2086" s="59" t="n"/>
      <c r="BL2086" s="59" t="n"/>
      <c r="BM2086" s="59" t="n"/>
      <c r="BN2086" s="59" t="n"/>
      <c r="BO2086" s="59" t="n"/>
      <c r="BP2086" s="59" t="n"/>
      <c r="BQ2086" s="59" t="n"/>
      <c r="BR2086" s="59" t="n"/>
      <c r="BS2086" s="59" t="n"/>
      <c r="BT2086" s="59" t="n"/>
      <c r="BU2086" s="59" t="n"/>
      <c r="BV2086" s="59" t="n"/>
      <c r="BW2086" s="59" t="n"/>
      <c r="BX2086" s="59" t="n"/>
      <c r="BY2086" s="59" t="n"/>
      <c r="BZ2086" s="59" t="n"/>
      <c r="CA2086" s="59" t="n"/>
      <c r="CB2086" s="59" t="n"/>
      <c r="CC2086" s="59" t="n"/>
      <c r="CD2086" s="59" t="n"/>
      <c r="CE2086" s="59" t="n"/>
      <c r="CF2086" s="59" t="n"/>
      <c r="CG2086" s="59" t="n"/>
      <c r="CH2086" s="59" t="n"/>
      <c r="CI2086" s="59" t="n"/>
      <c r="CJ2086" s="59" t="n"/>
      <c r="CK2086" s="59" t="n"/>
      <c r="CL2086" s="59" t="n"/>
      <c r="CM2086" s="59" t="n"/>
      <c r="CN2086" s="59" t="n"/>
      <c r="CO2086" s="59" t="n"/>
      <c r="CP2086" s="59" t="n"/>
      <c r="CQ2086" s="59" t="n"/>
      <c r="CR2086" s="59" t="n"/>
      <c r="CS2086" s="59" t="n"/>
      <c r="CT2086" s="59" t="n"/>
      <c r="CU2086" s="59" t="n"/>
      <c r="CV2086" s="59" t="n"/>
      <c r="CW2086" s="59" t="n"/>
      <c r="CX2086" s="59" t="n"/>
      <c r="CY2086" s="59" t="n"/>
      <c r="CZ2086" s="59" t="n"/>
    </row>
    <row r="2087">
      <c r="D2087" s="59" t="n"/>
      <c r="E2087" s="59" t="n"/>
      <c r="F2087" s="59" t="n"/>
      <c r="G2087" s="59" t="n"/>
      <c r="H2087" s="59" t="n"/>
      <c r="I2087" s="59" t="n"/>
      <c r="J2087" s="59" t="n"/>
      <c r="K2087" s="59" t="n"/>
      <c r="L2087" s="59" t="n"/>
      <c r="M2087" s="59" t="n"/>
      <c r="N2087" s="59" t="n"/>
      <c r="O2087" s="59" t="n"/>
      <c r="P2087" s="59" t="n"/>
      <c r="Q2087" s="59" t="n"/>
      <c r="R2087" s="59" t="n"/>
      <c r="S2087" s="59" t="n"/>
      <c r="T2087" s="59" t="n"/>
      <c r="U2087" s="59" t="n"/>
      <c r="V2087" s="59" t="n"/>
      <c r="W2087" s="59" t="n"/>
      <c r="X2087" s="59" t="n"/>
      <c r="Y2087" s="59" t="n"/>
      <c r="Z2087" s="59" t="n"/>
      <c r="AA2087" s="59" t="n"/>
      <c r="AB2087" s="59" t="n"/>
      <c r="AC2087" s="59" t="n"/>
      <c r="AD2087" s="59" t="n"/>
      <c r="AE2087" s="59" t="n"/>
      <c r="AF2087" s="59" t="n"/>
      <c r="AG2087" s="59" t="n"/>
      <c r="AH2087" s="59" t="n"/>
      <c r="AI2087" s="59" t="n"/>
      <c r="AJ2087" s="59" t="n"/>
      <c r="AK2087" s="59" t="n"/>
      <c r="AL2087" s="59" t="n"/>
      <c r="AM2087" s="59" t="n"/>
      <c r="AN2087" s="59" t="n"/>
      <c r="AO2087" s="59" t="n"/>
      <c r="AP2087" s="59" t="n"/>
      <c r="AQ2087" s="59" t="n"/>
      <c r="AR2087" s="59" t="n"/>
      <c r="AS2087" s="59" t="n"/>
      <c r="AT2087" s="59" t="n"/>
      <c r="AU2087" s="59" t="n"/>
      <c r="AV2087" s="59" t="n"/>
      <c r="AW2087" s="59" t="n"/>
      <c r="AX2087" s="59" t="n"/>
      <c r="AY2087" s="59" t="n"/>
      <c r="AZ2087" s="59" t="n"/>
      <c r="BA2087" s="59" t="n"/>
      <c r="BB2087" s="59" t="n"/>
      <c r="BC2087" s="59" t="n"/>
      <c r="BD2087" s="59" t="n"/>
      <c r="BE2087" s="59" t="n"/>
      <c r="BF2087" s="59" t="n"/>
      <c r="BG2087" s="59" t="n"/>
      <c r="BH2087" s="59" t="n"/>
      <c r="BI2087" s="59" t="n"/>
      <c r="BJ2087" s="59" t="n"/>
      <c r="BK2087" s="59" t="n"/>
      <c r="BL2087" s="59" t="n"/>
      <c r="BM2087" s="59" t="n"/>
      <c r="BN2087" s="59" t="n"/>
      <c r="BO2087" s="59" t="n"/>
      <c r="BP2087" s="59" t="n"/>
      <c r="BQ2087" s="59" t="n"/>
      <c r="BR2087" s="59" t="n"/>
      <c r="BS2087" s="59" t="n"/>
      <c r="BT2087" s="59" t="n"/>
      <c r="BU2087" s="59" t="n"/>
      <c r="BV2087" s="59" t="n"/>
      <c r="BW2087" s="59" t="n"/>
      <c r="BX2087" s="59" t="n"/>
      <c r="BY2087" s="59" t="n"/>
      <c r="BZ2087" s="59" t="n"/>
      <c r="CA2087" s="59" t="n"/>
      <c r="CB2087" s="59" t="n"/>
      <c r="CC2087" s="59" t="n"/>
      <c r="CD2087" s="59" t="n"/>
      <c r="CE2087" s="59" t="n"/>
      <c r="CF2087" s="59" t="n"/>
      <c r="CG2087" s="59" t="n"/>
      <c r="CH2087" s="59" t="n"/>
      <c r="CI2087" s="59" t="n"/>
      <c r="CJ2087" s="59" t="n"/>
      <c r="CK2087" s="59" t="n"/>
      <c r="CL2087" s="59" t="n"/>
      <c r="CM2087" s="59" t="n"/>
      <c r="CN2087" s="59" t="n"/>
      <c r="CO2087" s="59" t="n"/>
      <c r="CP2087" s="59" t="n"/>
      <c r="CQ2087" s="59" t="n"/>
      <c r="CR2087" s="59" t="n"/>
      <c r="CS2087" s="59" t="n"/>
      <c r="CT2087" s="59" t="n"/>
      <c r="CU2087" s="59" t="n"/>
      <c r="CV2087" s="59" t="n"/>
      <c r="CW2087" s="59" t="n"/>
      <c r="CX2087" s="59" t="n"/>
      <c r="CY2087" s="59" t="n"/>
      <c r="CZ2087" s="59" t="n"/>
    </row>
    <row r="2088">
      <c r="D2088" s="59" t="n"/>
      <c r="E2088" s="59" t="n"/>
      <c r="F2088" s="59" t="n"/>
      <c r="G2088" s="59" t="n"/>
      <c r="H2088" s="59" t="n"/>
      <c r="I2088" s="59" t="n"/>
      <c r="J2088" s="59" t="n"/>
      <c r="K2088" s="59" t="n"/>
      <c r="L2088" s="59" t="n"/>
      <c r="M2088" s="59" t="n"/>
      <c r="N2088" s="59" t="n"/>
      <c r="O2088" s="59" t="n"/>
      <c r="P2088" s="59" t="n"/>
      <c r="Q2088" s="59" t="n"/>
      <c r="R2088" s="59" t="n"/>
      <c r="S2088" s="59" t="n"/>
      <c r="T2088" s="59" t="n"/>
      <c r="U2088" s="59" t="n"/>
      <c r="V2088" s="59" t="n"/>
      <c r="W2088" s="59" t="n"/>
      <c r="X2088" s="59" t="n"/>
      <c r="Y2088" s="59" t="n"/>
      <c r="Z2088" s="59" t="n"/>
      <c r="AA2088" s="59" t="n"/>
      <c r="AB2088" s="59" t="n"/>
      <c r="AC2088" s="59" t="n"/>
      <c r="AD2088" s="59" t="n"/>
      <c r="AE2088" s="59" t="n"/>
      <c r="AF2088" s="59" t="n"/>
      <c r="AG2088" s="59" t="n"/>
      <c r="AH2088" s="59" t="n"/>
      <c r="AI2088" s="59" t="n"/>
      <c r="AJ2088" s="59" t="n"/>
      <c r="AK2088" s="59" t="n"/>
      <c r="AL2088" s="59" t="n"/>
      <c r="AM2088" s="59" t="n"/>
      <c r="AN2088" s="59" t="n"/>
      <c r="AO2088" s="59" t="n"/>
      <c r="AP2088" s="59" t="n"/>
      <c r="AQ2088" s="59" t="n"/>
      <c r="AR2088" s="59" t="n"/>
      <c r="AS2088" s="59" t="n"/>
      <c r="AT2088" s="59" t="n"/>
      <c r="AU2088" s="59" t="n"/>
      <c r="AV2088" s="59" t="n"/>
      <c r="AW2088" s="59" t="n"/>
      <c r="AX2088" s="59" t="n"/>
      <c r="AY2088" s="59" t="n"/>
      <c r="AZ2088" s="59" t="n"/>
      <c r="BA2088" s="59" t="n"/>
      <c r="BB2088" s="59" t="n"/>
      <c r="BC2088" s="59" t="n"/>
      <c r="BD2088" s="59" t="n"/>
      <c r="BE2088" s="59" t="n"/>
      <c r="BF2088" s="59" t="n"/>
      <c r="BG2088" s="59" t="n"/>
      <c r="BH2088" s="59" t="n"/>
      <c r="BI2088" s="59" t="n"/>
      <c r="BJ2088" s="59" t="n"/>
      <c r="BK2088" s="59" t="n"/>
      <c r="BL2088" s="59" t="n"/>
      <c r="BM2088" s="59" t="n"/>
      <c r="BN2088" s="59" t="n"/>
      <c r="BO2088" s="59" t="n"/>
      <c r="BP2088" s="59" t="n"/>
      <c r="BQ2088" s="59" t="n"/>
      <c r="BR2088" s="59" t="n"/>
      <c r="BS2088" s="59" t="n"/>
      <c r="BT2088" s="59" t="n"/>
      <c r="BU2088" s="59" t="n"/>
      <c r="BV2088" s="59" t="n"/>
      <c r="BW2088" s="59" t="n"/>
      <c r="BX2088" s="59" t="n"/>
      <c r="BY2088" s="59" t="n"/>
      <c r="BZ2088" s="59" t="n"/>
      <c r="CA2088" s="59" t="n"/>
      <c r="CB2088" s="59" t="n"/>
      <c r="CC2088" s="59" t="n"/>
      <c r="CD2088" s="59" t="n"/>
      <c r="CE2088" s="59" t="n"/>
      <c r="CF2088" s="59" t="n"/>
      <c r="CG2088" s="59" t="n"/>
      <c r="CH2088" s="59" t="n"/>
      <c r="CI2088" s="59" t="n"/>
      <c r="CJ2088" s="59" t="n"/>
      <c r="CK2088" s="59" t="n"/>
      <c r="CL2088" s="59" t="n"/>
      <c r="CM2088" s="59" t="n"/>
      <c r="CN2088" s="59" t="n"/>
      <c r="CO2088" s="59" t="n"/>
      <c r="CP2088" s="59" t="n"/>
      <c r="CQ2088" s="59" t="n"/>
      <c r="CR2088" s="59" t="n"/>
      <c r="CS2088" s="59" t="n"/>
      <c r="CT2088" s="59" t="n"/>
      <c r="CU2088" s="59" t="n"/>
      <c r="CV2088" s="59" t="n"/>
      <c r="CW2088" s="59" t="n"/>
      <c r="CX2088" s="59" t="n"/>
      <c r="CY2088" s="59" t="n"/>
      <c r="CZ2088" s="59" t="n"/>
    </row>
    <row r="2089">
      <c r="D2089" s="59" t="n"/>
      <c r="E2089" s="59" t="n"/>
      <c r="F2089" s="59" t="n"/>
      <c r="G2089" s="59" t="n"/>
      <c r="H2089" s="59" t="n"/>
      <c r="I2089" s="59" t="n"/>
      <c r="J2089" s="59" t="n"/>
      <c r="K2089" s="59" t="n"/>
      <c r="L2089" s="59" t="n"/>
      <c r="M2089" s="59" t="n"/>
      <c r="N2089" s="59" t="n"/>
      <c r="O2089" s="59" t="n"/>
      <c r="P2089" s="59" t="n"/>
      <c r="Q2089" s="59" t="n"/>
      <c r="R2089" s="59" t="n"/>
      <c r="S2089" s="59" t="n"/>
      <c r="T2089" s="59" t="n"/>
      <c r="U2089" s="59" t="n"/>
      <c r="V2089" s="59" t="n"/>
      <c r="W2089" s="59" t="n"/>
      <c r="X2089" s="59" t="n"/>
      <c r="Y2089" s="59" t="n"/>
      <c r="Z2089" s="59" t="n"/>
      <c r="AA2089" s="59" t="n"/>
      <c r="AB2089" s="59" t="n"/>
      <c r="AC2089" s="59" t="n"/>
      <c r="AD2089" s="59" t="n"/>
      <c r="AE2089" s="59" t="n"/>
      <c r="AF2089" s="59" t="n"/>
      <c r="AG2089" s="59" t="n"/>
      <c r="AH2089" s="59" t="n"/>
      <c r="AI2089" s="59" t="n"/>
      <c r="AJ2089" s="59" t="n"/>
      <c r="AK2089" s="59" t="n"/>
      <c r="AL2089" s="59" t="n"/>
      <c r="AM2089" s="59" t="n"/>
      <c r="AN2089" s="59" t="n"/>
      <c r="AO2089" s="59" t="n"/>
      <c r="AP2089" s="59" t="n"/>
      <c r="AQ2089" s="59" t="n"/>
      <c r="AR2089" s="59" t="n"/>
      <c r="AS2089" s="59" t="n"/>
      <c r="AT2089" s="59" t="n"/>
      <c r="AU2089" s="59" t="n"/>
      <c r="AV2089" s="59" t="n"/>
      <c r="AW2089" s="59" t="n"/>
      <c r="AX2089" s="59" t="n"/>
      <c r="AY2089" s="59" t="n"/>
      <c r="AZ2089" s="59" t="n"/>
      <c r="BA2089" s="59" t="n"/>
      <c r="BB2089" s="59" t="n"/>
      <c r="BC2089" s="59" t="n"/>
      <c r="BD2089" s="59" t="n"/>
      <c r="BE2089" s="59" t="n"/>
      <c r="BF2089" s="59" t="n"/>
      <c r="BG2089" s="59" t="n"/>
      <c r="BH2089" s="59" t="n"/>
      <c r="BI2089" s="59" t="n"/>
      <c r="BJ2089" s="59" t="n"/>
      <c r="BK2089" s="59" t="n"/>
      <c r="BL2089" s="59" t="n"/>
      <c r="BM2089" s="59" t="n"/>
      <c r="BN2089" s="59" t="n"/>
      <c r="BO2089" s="59" t="n"/>
      <c r="BP2089" s="59" t="n"/>
      <c r="BQ2089" s="59" t="n"/>
      <c r="BR2089" s="59" t="n"/>
      <c r="BS2089" s="59" t="n"/>
      <c r="BT2089" s="59" t="n"/>
      <c r="BU2089" s="59" t="n"/>
      <c r="BV2089" s="59" t="n"/>
      <c r="BW2089" s="59" t="n"/>
      <c r="BX2089" s="59" t="n"/>
      <c r="BY2089" s="59" t="n"/>
      <c r="BZ2089" s="59" t="n"/>
      <c r="CA2089" s="59" t="n"/>
      <c r="CB2089" s="59" t="n"/>
      <c r="CC2089" s="59" t="n"/>
      <c r="CD2089" s="59" t="n"/>
      <c r="CE2089" s="59" t="n"/>
      <c r="CF2089" s="59" t="n"/>
      <c r="CG2089" s="59" t="n"/>
      <c r="CH2089" s="59" t="n"/>
      <c r="CI2089" s="59" t="n"/>
      <c r="CJ2089" s="59" t="n"/>
      <c r="CK2089" s="59" t="n"/>
      <c r="CL2089" s="59" t="n"/>
      <c r="CM2089" s="59" t="n"/>
      <c r="CN2089" s="59" t="n"/>
      <c r="CO2089" s="59" t="n"/>
      <c r="CP2089" s="59" t="n"/>
      <c r="CQ2089" s="59" t="n"/>
      <c r="CR2089" s="59" t="n"/>
      <c r="CS2089" s="59" t="n"/>
      <c r="CT2089" s="59" t="n"/>
      <c r="CU2089" s="59" t="n"/>
      <c r="CV2089" s="59" t="n"/>
      <c r="CW2089" s="59" t="n"/>
      <c r="CX2089" s="59" t="n"/>
      <c r="CY2089" s="59" t="n"/>
      <c r="CZ2089" s="59" t="n"/>
    </row>
    <row r="2090">
      <c r="D2090" s="107" t="n"/>
      <c r="E2090" s="107" t="n"/>
      <c r="F2090" s="107" t="n"/>
      <c r="G2090" s="107" t="n"/>
      <c r="H2090" s="107" t="n"/>
      <c r="I2090" s="107" t="n"/>
      <c r="J2090" s="107" t="n"/>
      <c r="K2090" s="107" t="n"/>
      <c r="L2090" s="107" t="n"/>
      <c r="M2090" s="107" t="n"/>
      <c r="N2090" s="107" t="n"/>
      <c r="O2090" s="107" t="n"/>
      <c r="P2090" s="107" t="n"/>
      <c r="Q2090" s="107" t="n"/>
      <c r="R2090" s="107" t="n"/>
      <c r="S2090" s="107" t="n"/>
      <c r="T2090" s="107" t="n"/>
      <c r="U2090" s="107" t="n"/>
      <c r="V2090" s="107" t="n"/>
      <c r="W2090" s="107" t="n"/>
      <c r="X2090" s="107" t="n"/>
      <c r="Y2090" s="107" t="n"/>
      <c r="Z2090" s="107" t="n"/>
      <c r="AA2090" s="107" t="n"/>
      <c r="AB2090" s="107" t="n"/>
      <c r="AC2090" s="107" t="n"/>
      <c r="AD2090" s="107" t="n"/>
      <c r="AE2090" s="107" t="n"/>
      <c r="AF2090" s="107" t="n"/>
      <c r="AG2090" s="107" t="n"/>
      <c r="AH2090" s="107" t="n"/>
      <c r="AI2090" s="107" t="n"/>
      <c r="AJ2090" s="107" t="n"/>
      <c r="AK2090" s="107" t="n"/>
      <c r="AL2090" s="107" t="n"/>
      <c r="AM2090" s="107" t="n"/>
      <c r="AN2090" s="107" t="n"/>
      <c r="AO2090" s="107" t="n"/>
      <c r="AP2090" s="107" t="n"/>
      <c r="AQ2090" s="107" t="n"/>
      <c r="AR2090" s="107" t="n"/>
      <c r="AS2090" s="107" t="n"/>
      <c r="AT2090" s="107" t="n"/>
      <c r="AU2090" s="107" t="n"/>
      <c r="AV2090" s="107" t="n"/>
      <c r="AW2090" s="107" t="n"/>
      <c r="AX2090" s="107" t="n"/>
      <c r="AY2090" s="107" t="n"/>
      <c r="AZ2090" s="107" t="n"/>
      <c r="BA2090" s="107" t="n"/>
      <c r="BB2090" s="107" t="n"/>
      <c r="BC2090" s="107" t="n"/>
      <c r="BD2090" s="107" t="n"/>
      <c r="BE2090" s="107" t="n"/>
      <c r="BF2090" s="107" t="n"/>
      <c r="BG2090" s="107" t="n"/>
      <c r="BH2090" s="107" t="n"/>
      <c r="BI2090" s="107" t="n"/>
      <c r="BJ2090" s="107" t="n"/>
      <c r="BK2090" s="107" t="n"/>
      <c r="BL2090" s="107" t="n"/>
      <c r="BM2090" s="107" t="n"/>
      <c r="BN2090" s="107" t="n"/>
      <c r="BO2090" s="107" t="n"/>
      <c r="BP2090" s="107" t="n"/>
      <c r="BQ2090" s="107" t="n"/>
      <c r="BR2090" s="107" t="n"/>
      <c r="BS2090" s="107" t="n"/>
      <c r="BT2090" s="107" t="n"/>
      <c r="BU2090" s="107" t="n"/>
      <c r="BV2090" s="107" t="n"/>
      <c r="BW2090" s="107" t="n"/>
      <c r="BX2090" s="107" t="n"/>
      <c r="BY2090" s="107" t="n"/>
      <c r="BZ2090" s="107" t="n"/>
      <c r="CA2090" s="107" t="n"/>
      <c r="CB2090" s="107" t="n"/>
      <c r="CC2090" s="107" t="n"/>
      <c r="CD2090" s="107" t="n"/>
      <c r="CE2090" s="107" t="n"/>
      <c r="CF2090" s="107" t="n"/>
      <c r="CG2090" s="107" t="n"/>
      <c r="CH2090" s="107" t="n"/>
      <c r="CI2090" s="107" t="n"/>
      <c r="CJ2090" s="107" t="n"/>
      <c r="CK2090" s="107" t="n"/>
      <c r="CL2090" s="107" t="n"/>
      <c r="CM2090" s="107" t="n"/>
      <c r="CN2090" s="107" t="n"/>
      <c r="CO2090" s="107" t="n"/>
      <c r="CP2090" s="107" t="n"/>
      <c r="CQ2090" s="107" t="n"/>
      <c r="CR2090" s="107" t="n"/>
      <c r="CS2090" s="107" t="n"/>
      <c r="CT2090" s="107" t="n"/>
      <c r="CU2090" s="107" t="n"/>
      <c r="CV2090" s="107" t="n"/>
      <c r="CW2090" s="107" t="n"/>
      <c r="CX2090" s="107" t="n"/>
      <c r="CY2090" s="107" t="n"/>
      <c r="CZ2090" s="107" t="n"/>
    </row>
    <row r="2093">
      <c r="A2093" s="2">
        <f>IF($A2086="","","   projections")</f>
        <v/>
      </c>
      <c r="B2093" s="68">
        <f>IF($A2086="",0,COUNT($E2094:$CZ2094))</f>
        <v/>
      </c>
      <c r="C2093" s="69">
        <f>IF($B2093=0,0,MAX($E2094:$CZ2094))</f>
        <v/>
      </c>
      <c r="D2093" s="58">
        <f>_xll.BDS($A2086,'Field Check'!$C$42,"headers=y","startcol=1","endcol=3","dir=h","cols=20;rows=3")</f>
        <v/>
      </c>
      <c r="E2093" s="59" t="n">
        <v>46258</v>
      </c>
      <c r="F2093" s="59" t="n">
        <v>46433</v>
      </c>
      <c r="G2093" s="59" t="n">
        <v>46623</v>
      </c>
      <c r="H2093" s="59" t="n">
        <v>46798</v>
      </c>
      <c r="I2093" s="59" t="n">
        <v>46989</v>
      </c>
      <c r="J2093" s="59" t="n">
        <v>47164</v>
      </c>
      <c r="K2093" s="59" t="n">
        <v>47354</v>
      </c>
      <c r="L2093" s="59" t="n">
        <v>47529</v>
      </c>
      <c r="M2093" s="59" t="n">
        <v>47718</v>
      </c>
      <c r="N2093" s="59" t="n">
        <v>47893</v>
      </c>
      <c r="O2093" s="59" t="n">
        <v>48082</v>
      </c>
      <c r="P2093" s="59" t="n">
        <v>48257</v>
      </c>
      <c r="Q2093" s="59" t="n">
        <v>48450</v>
      </c>
      <c r="R2093" s="59" t="n">
        <v>48625</v>
      </c>
      <c r="S2093" s="59" t="n">
        <v>48815</v>
      </c>
      <c r="T2093" s="59" t="n">
        <v>48989</v>
      </c>
      <c r="U2093" s="59" t="n">
        <v>49179</v>
      </c>
      <c r="V2093" s="59" t="n">
        <v>49360</v>
      </c>
      <c r="W2093" s="59" t="n">
        <v>49550</v>
      </c>
      <c r="X2093" s="59" t="n"/>
      <c r="Y2093" s="59" t="n"/>
      <c r="Z2093" s="59" t="n"/>
      <c r="AA2093" s="59" t="n"/>
      <c r="AB2093" s="59" t="n"/>
      <c r="AC2093" s="59" t="n"/>
      <c r="AD2093" s="59" t="n"/>
      <c r="AE2093" s="59" t="n"/>
      <c r="AF2093" s="59" t="n"/>
      <c r="AG2093" s="59" t="n"/>
      <c r="AH2093" s="59" t="n"/>
      <c r="AI2093" s="59" t="n"/>
      <c r="AJ2093" s="59" t="n"/>
      <c r="AK2093" s="59" t="n"/>
      <c r="AL2093" s="59" t="n"/>
      <c r="AM2093" s="59" t="n"/>
      <c r="AN2093" s="59" t="n"/>
      <c r="AO2093" s="59" t="n"/>
      <c r="AP2093" s="59" t="n"/>
      <c r="AQ2093" s="59" t="n"/>
      <c r="AR2093" s="59" t="n"/>
      <c r="AS2093" s="59" t="n"/>
      <c r="AT2093" s="59" t="n"/>
      <c r="AU2093" s="59" t="n"/>
      <c r="AV2093" s="59" t="n"/>
      <c r="AW2093" s="59" t="n"/>
      <c r="AX2093" s="59" t="n"/>
      <c r="AY2093" s="59" t="n"/>
      <c r="AZ2093" s="59" t="n"/>
      <c r="BA2093" s="59" t="n"/>
      <c r="BB2093" s="59" t="n"/>
      <c r="BC2093" s="59" t="n"/>
      <c r="BD2093" s="59" t="n"/>
      <c r="BE2093" s="59" t="n"/>
      <c r="BF2093" s="59" t="n"/>
      <c r="BG2093" s="59" t="n"/>
      <c r="BH2093" s="59" t="n"/>
      <c r="BI2093" s="59" t="n"/>
      <c r="BJ2093" s="59" t="n"/>
      <c r="BK2093" s="59" t="n"/>
      <c r="BL2093" s="59" t="n"/>
      <c r="BM2093" s="59" t="n"/>
      <c r="BN2093" s="59" t="n"/>
      <c r="BO2093" s="59" t="n"/>
      <c r="BP2093" s="59" t="n"/>
      <c r="BQ2093" s="59" t="n"/>
      <c r="BR2093" s="59" t="n"/>
      <c r="BS2093" s="59" t="n"/>
      <c r="BT2093" s="59" t="n"/>
      <c r="BU2093" s="59" t="n"/>
      <c r="BV2093" s="59" t="n"/>
      <c r="BW2093" s="59" t="n"/>
      <c r="BX2093" s="59" t="n"/>
      <c r="BY2093" s="59" t="n"/>
      <c r="BZ2093" s="59" t="n"/>
      <c r="CA2093" s="59" t="n"/>
      <c r="CB2093" s="59" t="n"/>
      <c r="CC2093" s="59" t="n"/>
      <c r="CD2093" s="59" t="n"/>
      <c r="CE2093" s="59" t="n"/>
      <c r="CF2093" s="59" t="n"/>
      <c r="CG2093" s="59" t="n"/>
      <c r="CH2093" s="59" t="n"/>
      <c r="CI2093" s="59" t="n"/>
      <c r="CJ2093" s="59" t="n"/>
      <c r="CK2093" s="59" t="n"/>
      <c r="CL2093" s="59" t="n"/>
      <c r="CM2093" s="59" t="n"/>
      <c r="CN2093" s="59" t="n"/>
      <c r="CO2093" s="59" t="n"/>
      <c r="CP2093" s="59" t="n"/>
      <c r="CQ2093" s="59" t="n"/>
      <c r="CR2093" s="59" t="n"/>
      <c r="CS2093" s="59" t="n"/>
      <c r="CT2093" s="59" t="n"/>
      <c r="CU2093" s="59" t="n"/>
      <c r="CV2093" s="59" t="n"/>
      <c r="CW2093" s="59" t="n"/>
      <c r="CX2093" s="59" t="n"/>
      <c r="CY2093" s="59" t="n"/>
      <c r="CZ2093" s="59" t="n"/>
    </row>
    <row r="2094">
      <c r="D2094" s="59" t="inlineStr">
        <is>
          <t>Ex-Date</t>
        </is>
      </c>
      <c r="E2094" s="59" t="n">
        <v>46262</v>
      </c>
      <c r="F2094" s="59" t="n">
        <v>46436</v>
      </c>
      <c r="G2094" s="59" t="n">
        <v>46629</v>
      </c>
      <c r="H2094" s="59" t="n">
        <v>46801</v>
      </c>
      <c r="I2094" s="59" t="n">
        <v>46995</v>
      </c>
      <c r="J2094" s="59" t="n">
        <v>47169</v>
      </c>
      <c r="K2094" s="59" t="n">
        <v>47360</v>
      </c>
      <c r="L2094" s="59" t="n">
        <v>47534</v>
      </c>
      <c r="M2094" s="59" t="n">
        <v>47724</v>
      </c>
      <c r="N2094" s="59" t="n">
        <v>47899</v>
      </c>
      <c r="O2094" s="59" t="n">
        <v>48088</v>
      </c>
      <c r="P2094" s="59" t="n">
        <v>48263</v>
      </c>
      <c r="Q2094" s="59" t="n">
        <v>48456</v>
      </c>
      <c r="R2094" s="59" t="n">
        <v>48628</v>
      </c>
      <c r="S2094" s="59" t="n">
        <v>48821</v>
      </c>
      <c r="T2094" s="59" t="n">
        <v>48992</v>
      </c>
      <c r="U2094" s="59" t="n">
        <v>49185</v>
      </c>
      <c r="V2094" s="59" t="n">
        <v>49363</v>
      </c>
      <c r="W2094" s="59" t="n">
        <v>49556</v>
      </c>
      <c r="X2094" s="59" t="n"/>
      <c r="Y2094" s="59" t="n"/>
      <c r="Z2094" s="59" t="n"/>
      <c r="AA2094" s="59" t="n"/>
      <c r="AB2094" s="59" t="n"/>
      <c r="AC2094" s="59" t="n"/>
      <c r="AD2094" s="59" t="n"/>
      <c r="AE2094" s="59" t="n"/>
      <c r="AF2094" s="59" t="n"/>
      <c r="AG2094" s="59" t="n"/>
      <c r="AH2094" s="59" t="n"/>
      <c r="AI2094" s="59" t="n"/>
      <c r="AJ2094" s="59" t="n"/>
      <c r="AK2094" s="59" t="n"/>
      <c r="AL2094" s="59" t="n"/>
      <c r="AM2094" s="59" t="n"/>
      <c r="AN2094" s="59" t="n"/>
      <c r="AO2094" s="59" t="n"/>
      <c r="AP2094" s="59" t="n"/>
      <c r="AQ2094" s="59" t="n"/>
      <c r="AR2094" s="59" t="n"/>
      <c r="AS2094" s="59" t="n"/>
      <c r="AT2094" s="59" t="n"/>
      <c r="AU2094" s="59" t="n"/>
      <c r="AV2094" s="59" t="n"/>
      <c r="AW2094" s="59" t="n"/>
      <c r="AX2094" s="59" t="n"/>
      <c r="AY2094" s="59" t="n"/>
      <c r="AZ2094" s="59" t="n"/>
      <c r="BA2094" s="59" t="n"/>
      <c r="BB2094" s="59" t="n"/>
      <c r="BC2094" s="59" t="n"/>
      <c r="BD2094" s="59" t="n"/>
      <c r="BE2094" s="59" t="n"/>
      <c r="BF2094" s="59" t="n"/>
      <c r="BG2094" s="59" t="n"/>
      <c r="BH2094" s="59" t="n"/>
      <c r="BI2094" s="59" t="n"/>
      <c r="BJ2094" s="59" t="n"/>
      <c r="BK2094" s="59" t="n"/>
      <c r="BL2094" s="59" t="n"/>
      <c r="BM2094" s="59" t="n"/>
      <c r="BN2094" s="59" t="n"/>
      <c r="BO2094" s="59" t="n"/>
      <c r="BP2094" s="59" t="n"/>
      <c r="BQ2094" s="59" t="n"/>
      <c r="BR2094" s="59" t="n"/>
      <c r="BS2094" s="59" t="n"/>
      <c r="BT2094" s="59" t="n"/>
      <c r="BU2094" s="59" t="n"/>
      <c r="BV2094" s="59" t="n"/>
      <c r="BW2094" s="59" t="n"/>
      <c r="BX2094" s="59" t="n"/>
      <c r="BY2094" s="59" t="n"/>
      <c r="BZ2094" s="59" t="n"/>
      <c r="CA2094" s="59" t="n"/>
      <c r="CB2094" s="59" t="n"/>
      <c r="CC2094" s="59" t="n"/>
      <c r="CD2094" s="59" t="n"/>
      <c r="CE2094" s="59" t="n"/>
      <c r="CF2094" s="59" t="n"/>
      <c r="CG2094" s="59" t="n"/>
      <c r="CH2094" s="59" t="n"/>
      <c r="CI2094" s="59" t="n"/>
      <c r="CJ2094" s="59" t="n"/>
      <c r="CK2094" s="59" t="n"/>
      <c r="CL2094" s="59" t="n"/>
      <c r="CM2094" s="59" t="n"/>
      <c r="CN2094" s="59" t="n"/>
      <c r="CO2094" s="59" t="n"/>
      <c r="CP2094" s="59" t="n"/>
      <c r="CQ2094" s="59" t="n"/>
      <c r="CR2094" s="59" t="n"/>
      <c r="CS2094" s="59" t="n"/>
      <c r="CT2094" s="59" t="n"/>
      <c r="CU2094" s="59" t="n"/>
      <c r="CV2094" s="59" t="n"/>
      <c r="CW2094" s="59" t="n"/>
      <c r="CX2094" s="59" t="n"/>
      <c r="CY2094" s="59" t="n"/>
      <c r="CZ2094" s="59" t="n"/>
    </row>
    <row r="2095">
      <c r="D2095" s="107" t="inlineStr">
        <is>
          <t>Amount Per Share</t>
        </is>
      </c>
      <c r="E2095" s="107" t="n">
        <v>1.12</v>
      </c>
      <c r="F2095" s="107" t="n">
        <v>1.02</v>
      </c>
      <c r="G2095" s="107" t="n">
        <v>1.15</v>
      </c>
      <c r="H2095" s="107" t="n">
        <v>1.02</v>
      </c>
      <c r="I2095" s="107" t="n">
        <v>1.2</v>
      </c>
      <c r="J2095" s="107" t="n">
        <v>1.02</v>
      </c>
      <c r="K2095" s="107" t="n">
        <v>1.25</v>
      </c>
      <c r="L2095" s="107" t="n">
        <v>1.04</v>
      </c>
      <c r="M2095" s="107" t="n">
        <v>1.25</v>
      </c>
      <c r="N2095" s="107" t="n">
        <v>1.04</v>
      </c>
      <c r="O2095" s="107" t="n">
        <v>1.3</v>
      </c>
      <c r="P2095" s="107" t="n">
        <v>1.04</v>
      </c>
      <c r="Q2095" s="107" t="n">
        <v>1.3</v>
      </c>
      <c r="R2095" s="107" t="n">
        <v>1.06</v>
      </c>
      <c r="S2095" s="107" t="n">
        <v>1.3</v>
      </c>
      <c r="T2095" s="107" t="n">
        <v>1.06</v>
      </c>
      <c r="U2095" s="107" t="n">
        <v>1.3</v>
      </c>
      <c r="V2095" s="107" t="n">
        <v>1.06</v>
      </c>
      <c r="W2095" s="107" t="n">
        <v>1.3</v>
      </c>
      <c r="X2095" s="107" t="n"/>
      <c r="Y2095" s="107" t="n"/>
      <c r="Z2095" s="107" t="n"/>
      <c r="AA2095" s="107" t="n"/>
      <c r="AB2095" s="107" t="n"/>
      <c r="AC2095" s="107" t="n"/>
      <c r="AD2095" s="107" t="n"/>
      <c r="AE2095" s="107" t="n"/>
      <c r="AF2095" s="107" t="n"/>
      <c r="AG2095" s="107" t="n"/>
      <c r="AH2095" s="107" t="n"/>
      <c r="AI2095" s="107" t="n"/>
      <c r="AJ2095" s="107" t="n"/>
      <c r="AK2095" s="107" t="n"/>
      <c r="AL2095" s="107" t="n"/>
      <c r="AM2095" s="107" t="n"/>
      <c r="AN2095" s="107" t="n"/>
      <c r="AO2095" s="107" t="n"/>
      <c r="AP2095" s="107" t="n"/>
      <c r="AQ2095" s="107" t="n"/>
      <c r="AR2095" s="107" t="n"/>
      <c r="AS2095" s="107" t="n"/>
      <c r="AT2095" s="107" t="n"/>
      <c r="AU2095" s="107" t="n"/>
      <c r="AV2095" s="107" t="n"/>
      <c r="AW2095" s="107" t="n"/>
      <c r="AX2095" s="107" t="n"/>
      <c r="AY2095" s="107" t="n"/>
      <c r="AZ2095" s="107" t="n"/>
      <c r="BA2095" s="107" t="n"/>
      <c r="BB2095" s="107" t="n"/>
      <c r="BC2095" s="107" t="n"/>
      <c r="BD2095" s="107" t="n"/>
      <c r="BE2095" s="107" t="n"/>
      <c r="BF2095" s="107" t="n"/>
      <c r="BG2095" s="107" t="n"/>
      <c r="BH2095" s="107" t="n"/>
      <c r="BI2095" s="107" t="n"/>
      <c r="BJ2095" s="107" t="n"/>
      <c r="BK2095" s="107" t="n"/>
      <c r="BL2095" s="107" t="n"/>
      <c r="BM2095" s="107" t="n"/>
      <c r="BN2095" s="107" t="n"/>
      <c r="BO2095" s="107" t="n"/>
      <c r="BP2095" s="107" t="n"/>
      <c r="BQ2095" s="107" t="n"/>
      <c r="BR2095" s="107" t="n"/>
      <c r="BS2095" s="107" t="n"/>
      <c r="BT2095" s="107" t="n"/>
      <c r="BU2095" s="107" t="n"/>
      <c r="BV2095" s="107" t="n"/>
      <c r="BW2095" s="107" t="n"/>
      <c r="BX2095" s="107" t="n"/>
      <c r="BY2095" s="107" t="n"/>
      <c r="BZ2095" s="107" t="n"/>
      <c r="CA2095" s="107" t="n"/>
      <c r="CB2095" s="107" t="n"/>
      <c r="CC2095" s="107" t="n"/>
      <c r="CD2095" s="107" t="n"/>
      <c r="CE2095" s="107" t="n"/>
      <c r="CF2095" s="107" t="n"/>
      <c r="CG2095" s="107" t="n"/>
      <c r="CH2095" s="107" t="n"/>
      <c r="CI2095" s="107" t="n"/>
      <c r="CJ2095" s="107" t="n"/>
      <c r="CK2095" s="107" t="n"/>
      <c r="CL2095" s="107" t="n"/>
      <c r="CM2095" s="107" t="n"/>
      <c r="CN2095" s="107" t="n"/>
      <c r="CO2095" s="107" t="n"/>
      <c r="CP2095" s="107" t="n"/>
      <c r="CQ2095" s="107" t="n"/>
      <c r="CR2095" s="107" t="n"/>
      <c r="CS2095" s="107" t="n"/>
      <c r="CT2095" s="107" t="n"/>
      <c r="CU2095" s="107" t="n"/>
      <c r="CV2095" s="107" t="n"/>
      <c r="CW2095" s="107" t="n"/>
      <c r="CX2095" s="107" t="n"/>
      <c r="CY2095" s="107" t="n"/>
      <c r="CZ2095" s="107" t="n"/>
    </row>
    <row r="2097">
      <c r="A2097" s="126">
        <f>IF('AS51'!$C$196="","",'AS51'!$C$196)</f>
        <v/>
      </c>
      <c r="B2097" s="68">
        <f>IF($A2097="",0,COUNT($E2098:$CZ2098))</f>
        <v/>
      </c>
      <c r="C2097" s="69">
        <f>IF($B2097=0,0,MAX($E2098:$CZ2098))</f>
        <v/>
      </c>
      <c r="D2097" s="58">
        <f>_xll.BDS($A2097,'Field Check'!$C$44,"headers=y","startcol=1","endcol=7","dir=h","DVD_START_DT",'Field Check'!$C$59,"DVD_END_DT",'Field Check'!$D$59)</f>
        <v/>
      </c>
      <c r="E2097" s="59" t="n"/>
      <c r="F2097" s="59" t="n"/>
      <c r="G2097" s="59" t="n"/>
      <c r="H2097" s="59" t="n"/>
      <c r="I2097" s="59" t="n"/>
      <c r="J2097" s="59" t="n"/>
      <c r="K2097" s="59" t="n"/>
      <c r="L2097" s="59" t="n"/>
      <c r="M2097" s="59" t="n"/>
      <c r="N2097" s="59" t="n"/>
      <c r="O2097" s="59" t="n"/>
      <c r="P2097" s="59" t="n"/>
      <c r="Q2097" s="59" t="n"/>
      <c r="R2097" s="59" t="n"/>
      <c r="S2097" s="59" t="n"/>
      <c r="T2097" s="59" t="n"/>
      <c r="U2097" s="59" t="n"/>
      <c r="V2097" s="59" t="n"/>
      <c r="W2097" s="59" t="n"/>
      <c r="X2097" s="59" t="n"/>
      <c r="Y2097" s="59" t="n"/>
      <c r="Z2097" s="59" t="n"/>
      <c r="AA2097" s="59" t="n"/>
      <c r="AB2097" s="59" t="n"/>
      <c r="AC2097" s="59" t="n"/>
      <c r="AD2097" s="59" t="n"/>
      <c r="AE2097" s="59" t="n"/>
      <c r="AF2097" s="59" t="n"/>
      <c r="AG2097" s="59" t="n"/>
      <c r="AH2097" s="59" t="n"/>
      <c r="AI2097" s="59" t="n"/>
      <c r="AJ2097" s="59" t="n"/>
      <c r="AK2097" s="59" t="n"/>
      <c r="AL2097" s="59" t="n"/>
      <c r="AM2097" s="59" t="n"/>
      <c r="AN2097" s="59" t="n"/>
      <c r="AO2097" s="59" t="n"/>
      <c r="AP2097" s="59" t="n"/>
      <c r="AQ2097" s="59" t="n"/>
      <c r="AR2097" s="59" t="n"/>
      <c r="AS2097" s="59" t="n"/>
      <c r="AT2097" s="59" t="n"/>
      <c r="AU2097" s="59" t="n"/>
      <c r="AV2097" s="59" t="n"/>
      <c r="AW2097" s="59" t="n"/>
      <c r="AX2097" s="59" t="n"/>
      <c r="AY2097" s="59" t="n"/>
      <c r="AZ2097" s="59" t="n"/>
      <c r="BA2097" s="59" t="n"/>
      <c r="BB2097" s="59" t="n"/>
      <c r="BC2097" s="59" t="n"/>
      <c r="BD2097" s="59" t="n"/>
      <c r="BE2097" s="59" t="n"/>
      <c r="BF2097" s="59" t="n"/>
      <c r="BG2097" s="59" t="n"/>
      <c r="BH2097" s="59" t="n"/>
      <c r="BI2097" s="59" t="n"/>
      <c r="BJ2097" s="59" t="n"/>
      <c r="BK2097" s="59" t="n"/>
      <c r="BL2097" s="59" t="n"/>
      <c r="BM2097" s="59" t="n"/>
      <c r="BN2097" s="59" t="n"/>
      <c r="BO2097" s="59" t="n"/>
      <c r="BP2097" s="59" t="n"/>
      <c r="BQ2097" s="59" t="n"/>
      <c r="BR2097" s="59" t="n"/>
      <c r="BS2097" s="59" t="n"/>
      <c r="BT2097" s="59" t="n"/>
      <c r="BU2097" s="59" t="n"/>
      <c r="BV2097" s="59" t="n"/>
      <c r="BW2097" s="59" t="n"/>
      <c r="BX2097" s="59" t="n"/>
      <c r="BY2097" s="59" t="n"/>
      <c r="BZ2097" s="59" t="n"/>
      <c r="CA2097" s="59" t="n"/>
      <c r="CB2097" s="59" t="n"/>
      <c r="CC2097" s="59" t="n"/>
      <c r="CD2097" s="59" t="n"/>
      <c r="CE2097" s="59" t="n"/>
      <c r="CF2097" s="59" t="n"/>
      <c r="CG2097" s="59" t="n"/>
      <c r="CH2097" s="59" t="n"/>
      <c r="CI2097" s="59" t="n"/>
      <c r="CJ2097" s="59" t="n"/>
      <c r="CK2097" s="59" t="n"/>
      <c r="CL2097" s="59" t="n"/>
      <c r="CM2097" s="59" t="n"/>
      <c r="CN2097" s="59" t="n"/>
      <c r="CO2097" s="59" t="n"/>
      <c r="CP2097" s="59" t="n"/>
      <c r="CQ2097" s="59" t="n"/>
      <c r="CR2097" s="59" t="n"/>
      <c r="CS2097" s="59" t="n"/>
      <c r="CT2097" s="59" t="n"/>
      <c r="CU2097" s="59" t="n"/>
      <c r="CV2097" s="59" t="n"/>
      <c r="CW2097" s="59" t="n"/>
      <c r="CX2097" s="59" t="n"/>
      <c r="CY2097" s="59" t="n"/>
      <c r="CZ2097" s="59" t="n"/>
    </row>
    <row r="2098">
      <c r="D2098" s="59" t="n"/>
      <c r="E2098" s="59" t="n"/>
      <c r="F2098" s="59" t="n"/>
      <c r="G2098" s="59" t="n"/>
      <c r="H2098" s="59" t="n"/>
      <c r="I2098" s="59" t="n"/>
      <c r="J2098" s="59" t="n"/>
      <c r="K2098" s="59" t="n"/>
      <c r="L2098" s="59" t="n"/>
      <c r="M2098" s="59" t="n"/>
      <c r="N2098" s="59" t="n"/>
      <c r="O2098" s="59" t="n"/>
      <c r="P2098" s="59" t="n"/>
      <c r="Q2098" s="59" t="n"/>
      <c r="R2098" s="59" t="n"/>
      <c r="S2098" s="59" t="n"/>
      <c r="T2098" s="59" t="n"/>
      <c r="U2098" s="59" t="n"/>
      <c r="V2098" s="59" t="n"/>
      <c r="W2098" s="59" t="n"/>
      <c r="X2098" s="59" t="n"/>
      <c r="Y2098" s="59" t="n"/>
      <c r="Z2098" s="59" t="n"/>
      <c r="AA2098" s="59" t="n"/>
      <c r="AB2098" s="59" t="n"/>
      <c r="AC2098" s="59" t="n"/>
      <c r="AD2098" s="59" t="n"/>
      <c r="AE2098" s="59" t="n"/>
      <c r="AF2098" s="59" t="n"/>
      <c r="AG2098" s="59" t="n"/>
      <c r="AH2098" s="59" t="n"/>
      <c r="AI2098" s="59" t="n"/>
      <c r="AJ2098" s="59" t="n"/>
      <c r="AK2098" s="59" t="n"/>
      <c r="AL2098" s="59" t="n"/>
      <c r="AM2098" s="59" t="n"/>
      <c r="AN2098" s="59" t="n"/>
      <c r="AO2098" s="59" t="n"/>
      <c r="AP2098" s="59" t="n"/>
      <c r="AQ2098" s="59" t="n"/>
      <c r="AR2098" s="59" t="n"/>
      <c r="AS2098" s="59" t="n"/>
      <c r="AT2098" s="59" t="n"/>
      <c r="AU2098" s="59" t="n"/>
      <c r="AV2098" s="59" t="n"/>
      <c r="AW2098" s="59" t="n"/>
      <c r="AX2098" s="59" t="n"/>
      <c r="AY2098" s="59" t="n"/>
      <c r="AZ2098" s="59" t="n"/>
      <c r="BA2098" s="59" t="n"/>
      <c r="BB2098" s="59" t="n"/>
      <c r="BC2098" s="59" t="n"/>
      <c r="BD2098" s="59" t="n"/>
      <c r="BE2098" s="59" t="n"/>
      <c r="BF2098" s="59" t="n"/>
      <c r="BG2098" s="59" t="n"/>
      <c r="BH2098" s="59" t="n"/>
      <c r="BI2098" s="59" t="n"/>
      <c r="BJ2098" s="59" t="n"/>
      <c r="BK2098" s="59" t="n"/>
      <c r="BL2098" s="59" t="n"/>
      <c r="BM2098" s="59" t="n"/>
      <c r="BN2098" s="59" t="n"/>
      <c r="BO2098" s="59" t="n"/>
      <c r="BP2098" s="59" t="n"/>
      <c r="BQ2098" s="59" t="n"/>
      <c r="BR2098" s="59" t="n"/>
      <c r="BS2098" s="59" t="n"/>
      <c r="BT2098" s="59" t="n"/>
      <c r="BU2098" s="59" t="n"/>
      <c r="BV2098" s="59" t="n"/>
      <c r="BW2098" s="59" t="n"/>
      <c r="BX2098" s="59" t="n"/>
      <c r="BY2098" s="59" t="n"/>
      <c r="BZ2098" s="59" t="n"/>
      <c r="CA2098" s="59" t="n"/>
      <c r="CB2098" s="59" t="n"/>
      <c r="CC2098" s="59" t="n"/>
      <c r="CD2098" s="59" t="n"/>
      <c r="CE2098" s="59" t="n"/>
      <c r="CF2098" s="59" t="n"/>
      <c r="CG2098" s="59" t="n"/>
      <c r="CH2098" s="59" t="n"/>
      <c r="CI2098" s="59" t="n"/>
      <c r="CJ2098" s="59" t="n"/>
      <c r="CK2098" s="59" t="n"/>
      <c r="CL2098" s="59" t="n"/>
      <c r="CM2098" s="59" t="n"/>
      <c r="CN2098" s="59" t="n"/>
      <c r="CO2098" s="59" t="n"/>
      <c r="CP2098" s="59" t="n"/>
      <c r="CQ2098" s="59" t="n"/>
      <c r="CR2098" s="59" t="n"/>
      <c r="CS2098" s="59" t="n"/>
      <c r="CT2098" s="59" t="n"/>
      <c r="CU2098" s="59" t="n"/>
      <c r="CV2098" s="59" t="n"/>
      <c r="CW2098" s="59" t="n"/>
      <c r="CX2098" s="59" t="n"/>
      <c r="CY2098" s="59" t="n"/>
      <c r="CZ2098" s="59" t="n"/>
    </row>
    <row r="2099">
      <c r="D2099" s="59" t="n"/>
      <c r="E2099" s="59" t="n"/>
      <c r="F2099" s="59" t="n"/>
      <c r="G2099" s="59" t="n"/>
      <c r="H2099" s="59" t="n"/>
      <c r="I2099" s="59" t="n"/>
      <c r="J2099" s="59" t="n"/>
      <c r="K2099" s="59" t="n"/>
      <c r="L2099" s="59" t="n"/>
      <c r="M2099" s="59" t="n"/>
      <c r="N2099" s="59" t="n"/>
      <c r="O2099" s="59" t="n"/>
      <c r="P2099" s="59" t="n"/>
      <c r="Q2099" s="59" t="n"/>
      <c r="R2099" s="59" t="n"/>
      <c r="S2099" s="59" t="n"/>
      <c r="T2099" s="59" t="n"/>
      <c r="U2099" s="59" t="n"/>
      <c r="V2099" s="59" t="n"/>
      <c r="W2099" s="59" t="n"/>
      <c r="X2099" s="59" t="n"/>
      <c r="Y2099" s="59" t="n"/>
      <c r="Z2099" s="59" t="n"/>
      <c r="AA2099" s="59" t="n"/>
      <c r="AB2099" s="59" t="n"/>
      <c r="AC2099" s="59" t="n"/>
      <c r="AD2099" s="59" t="n"/>
      <c r="AE2099" s="59" t="n"/>
      <c r="AF2099" s="59" t="n"/>
      <c r="AG2099" s="59" t="n"/>
      <c r="AH2099" s="59" t="n"/>
      <c r="AI2099" s="59" t="n"/>
      <c r="AJ2099" s="59" t="n"/>
      <c r="AK2099" s="59" t="n"/>
      <c r="AL2099" s="59" t="n"/>
      <c r="AM2099" s="59" t="n"/>
      <c r="AN2099" s="59" t="n"/>
      <c r="AO2099" s="59" t="n"/>
      <c r="AP2099" s="59" t="n"/>
      <c r="AQ2099" s="59" t="n"/>
      <c r="AR2099" s="59" t="n"/>
      <c r="AS2099" s="59" t="n"/>
      <c r="AT2099" s="59" t="n"/>
      <c r="AU2099" s="59" t="n"/>
      <c r="AV2099" s="59" t="n"/>
      <c r="AW2099" s="59" t="n"/>
      <c r="AX2099" s="59" t="n"/>
      <c r="AY2099" s="59" t="n"/>
      <c r="AZ2099" s="59" t="n"/>
      <c r="BA2099" s="59" t="n"/>
      <c r="BB2099" s="59" t="n"/>
      <c r="BC2099" s="59" t="n"/>
      <c r="BD2099" s="59" t="n"/>
      <c r="BE2099" s="59" t="n"/>
      <c r="BF2099" s="59" t="n"/>
      <c r="BG2099" s="59" t="n"/>
      <c r="BH2099" s="59" t="n"/>
      <c r="BI2099" s="59" t="n"/>
      <c r="BJ2099" s="59" t="n"/>
      <c r="BK2099" s="59" t="n"/>
      <c r="BL2099" s="59" t="n"/>
      <c r="BM2099" s="59" t="n"/>
      <c r="BN2099" s="59" t="n"/>
      <c r="BO2099" s="59" t="n"/>
      <c r="BP2099" s="59" t="n"/>
      <c r="BQ2099" s="59" t="n"/>
      <c r="BR2099" s="59" t="n"/>
      <c r="BS2099" s="59" t="n"/>
      <c r="BT2099" s="59" t="n"/>
      <c r="BU2099" s="59" t="n"/>
      <c r="BV2099" s="59" t="n"/>
      <c r="BW2099" s="59" t="n"/>
      <c r="BX2099" s="59" t="n"/>
      <c r="BY2099" s="59" t="n"/>
      <c r="BZ2099" s="59" t="n"/>
      <c r="CA2099" s="59" t="n"/>
      <c r="CB2099" s="59" t="n"/>
      <c r="CC2099" s="59" t="n"/>
      <c r="CD2099" s="59" t="n"/>
      <c r="CE2099" s="59" t="n"/>
      <c r="CF2099" s="59" t="n"/>
      <c r="CG2099" s="59" t="n"/>
      <c r="CH2099" s="59" t="n"/>
      <c r="CI2099" s="59" t="n"/>
      <c r="CJ2099" s="59" t="n"/>
      <c r="CK2099" s="59" t="n"/>
      <c r="CL2099" s="59" t="n"/>
      <c r="CM2099" s="59" t="n"/>
      <c r="CN2099" s="59" t="n"/>
      <c r="CO2099" s="59" t="n"/>
      <c r="CP2099" s="59" t="n"/>
      <c r="CQ2099" s="59" t="n"/>
      <c r="CR2099" s="59" t="n"/>
      <c r="CS2099" s="59" t="n"/>
      <c r="CT2099" s="59" t="n"/>
      <c r="CU2099" s="59" t="n"/>
      <c r="CV2099" s="59" t="n"/>
      <c r="CW2099" s="59" t="n"/>
      <c r="CX2099" s="59" t="n"/>
      <c r="CY2099" s="59" t="n"/>
      <c r="CZ2099" s="59" t="n"/>
    </row>
    <row r="2100">
      <c r="D2100" s="59" t="n"/>
      <c r="E2100" s="59" t="n"/>
      <c r="F2100" s="59" t="n"/>
      <c r="G2100" s="59" t="n"/>
      <c r="H2100" s="59" t="n"/>
      <c r="I2100" s="59" t="n"/>
      <c r="J2100" s="59" t="n"/>
      <c r="K2100" s="59" t="n"/>
      <c r="L2100" s="59" t="n"/>
      <c r="M2100" s="59" t="n"/>
      <c r="N2100" s="59" t="n"/>
      <c r="O2100" s="59" t="n"/>
      <c r="P2100" s="59" t="n"/>
      <c r="Q2100" s="59" t="n"/>
      <c r="R2100" s="59" t="n"/>
      <c r="S2100" s="59" t="n"/>
      <c r="T2100" s="59" t="n"/>
      <c r="U2100" s="59" t="n"/>
      <c r="V2100" s="59" t="n"/>
      <c r="W2100" s="59" t="n"/>
      <c r="X2100" s="59" t="n"/>
      <c r="Y2100" s="59" t="n"/>
      <c r="Z2100" s="59" t="n"/>
      <c r="AA2100" s="59" t="n"/>
      <c r="AB2100" s="59" t="n"/>
      <c r="AC2100" s="59" t="n"/>
      <c r="AD2100" s="59" t="n"/>
      <c r="AE2100" s="59" t="n"/>
      <c r="AF2100" s="59" t="n"/>
      <c r="AG2100" s="59" t="n"/>
      <c r="AH2100" s="59" t="n"/>
      <c r="AI2100" s="59" t="n"/>
      <c r="AJ2100" s="59" t="n"/>
      <c r="AK2100" s="59" t="n"/>
      <c r="AL2100" s="59" t="n"/>
      <c r="AM2100" s="59" t="n"/>
      <c r="AN2100" s="59" t="n"/>
      <c r="AO2100" s="59" t="n"/>
      <c r="AP2100" s="59" t="n"/>
      <c r="AQ2100" s="59" t="n"/>
      <c r="AR2100" s="59" t="n"/>
      <c r="AS2100" s="59" t="n"/>
      <c r="AT2100" s="59" t="n"/>
      <c r="AU2100" s="59" t="n"/>
      <c r="AV2100" s="59" t="n"/>
      <c r="AW2100" s="59" t="n"/>
      <c r="AX2100" s="59" t="n"/>
      <c r="AY2100" s="59" t="n"/>
      <c r="AZ2100" s="59" t="n"/>
      <c r="BA2100" s="59" t="n"/>
      <c r="BB2100" s="59" t="n"/>
      <c r="BC2100" s="59" t="n"/>
      <c r="BD2100" s="59" t="n"/>
      <c r="BE2100" s="59" t="n"/>
      <c r="BF2100" s="59" t="n"/>
      <c r="BG2100" s="59" t="n"/>
      <c r="BH2100" s="59" t="n"/>
      <c r="BI2100" s="59" t="n"/>
      <c r="BJ2100" s="59" t="n"/>
      <c r="BK2100" s="59" t="n"/>
      <c r="BL2100" s="59" t="n"/>
      <c r="BM2100" s="59" t="n"/>
      <c r="BN2100" s="59" t="n"/>
      <c r="BO2100" s="59" t="n"/>
      <c r="BP2100" s="59" t="n"/>
      <c r="BQ2100" s="59" t="n"/>
      <c r="BR2100" s="59" t="n"/>
      <c r="BS2100" s="59" t="n"/>
      <c r="BT2100" s="59" t="n"/>
      <c r="BU2100" s="59" t="n"/>
      <c r="BV2100" s="59" t="n"/>
      <c r="BW2100" s="59" t="n"/>
      <c r="BX2100" s="59" t="n"/>
      <c r="BY2100" s="59" t="n"/>
      <c r="BZ2100" s="59" t="n"/>
      <c r="CA2100" s="59" t="n"/>
      <c r="CB2100" s="59" t="n"/>
      <c r="CC2100" s="59" t="n"/>
      <c r="CD2100" s="59" t="n"/>
      <c r="CE2100" s="59" t="n"/>
      <c r="CF2100" s="59" t="n"/>
      <c r="CG2100" s="59" t="n"/>
      <c r="CH2100" s="59" t="n"/>
      <c r="CI2100" s="59" t="n"/>
      <c r="CJ2100" s="59" t="n"/>
      <c r="CK2100" s="59" t="n"/>
      <c r="CL2100" s="59" t="n"/>
      <c r="CM2100" s="59" t="n"/>
      <c r="CN2100" s="59" t="n"/>
      <c r="CO2100" s="59" t="n"/>
      <c r="CP2100" s="59" t="n"/>
      <c r="CQ2100" s="59" t="n"/>
      <c r="CR2100" s="59" t="n"/>
      <c r="CS2100" s="59" t="n"/>
      <c r="CT2100" s="59" t="n"/>
      <c r="CU2100" s="59" t="n"/>
      <c r="CV2100" s="59" t="n"/>
      <c r="CW2100" s="59" t="n"/>
      <c r="CX2100" s="59" t="n"/>
      <c r="CY2100" s="59" t="n"/>
      <c r="CZ2100" s="59" t="n"/>
    </row>
    <row r="2101">
      <c r="D2101" s="107" t="n"/>
      <c r="E2101" s="107" t="n"/>
      <c r="F2101" s="107" t="n"/>
      <c r="G2101" s="107" t="n"/>
      <c r="H2101" s="107" t="n"/>
      <c r="I2101" s="107" t="n"/>
      <c r="J2101" s="107" t="n"/>
      <c r="K2101" s="107" t="n"/>
      <c r="L2101" s="107" t="n"/>
      <c r="M2101" s="107" t="n"/>
      <c r="N2101" s="107" t="n"/>
      <c r="O2101" s="107" t="n"/>
      <c r="P2101" s="107" t="n"/>
      <c r="Q2101" s="107" t="n"/>
      <c r="R2101" s="107" t="n"/>
      <c r="S2101" s="107" t="n"/>
      <c r="T2101" s="107" t="n"/>
      <c r="U2101" s="107" t="n"/>
      <c r="V2101" s="107" t="n"/>
      <c r="W2101" s="107" t="n"/>
      <c r="X2101" s="107" t="n"/>
      <c r="Y2101" s="107" t="n"/>
      <c r="Z2101" s="107" t="n"/>
      <c r="AA2101" s="107" t="n"/>
      <c r="AB2101" s="107" t="n"/>
      <c r="AC2101" s="107" t="n"/>
      <c r="AD2101" s="107" t="n"/>
      <c r="AE2101" s="107" t="n"/>
      <c r="AF2101" s="107" t="n"/>
      <c r="AG2101" s="107" t="n"/>
      <c r="AH2101" s="107" t="n"/>
      <c r="AI2101" s="107" t="n"/>
      <c r="AJ2101" s="107" t="n"/>
      <c r="AK2101" s="107" t="n"/>
      <c r="AL2101" s="107" t="n"/>
      <c r="AM2101" s="107" t="n"/>
      <c r="AN2101" s="107" t="n"/>
      <c r="AO2101" s="107" t="n"/>
      <c r="AP2101" s="107" t="n"/>
      <c r="AQ2101" s="107" t="n"/>
      <c r="AR2101" s="107" t="n"/>
      <c r="AS2101" s="107" t="n"/>
      <c r="AT2101" s="107" t="n"/>
      <c r="AU2101" s="107" t="n"/>
      <c r="AV2101" s="107" t="n"/>
      <c r="AW2101" s="107" t="n"/>
      <c r="AX2101" s="107" t="n"/>
      <c r="AY2101" s="107" t="n"/>
      <c r="AZ2101" s="107" t="n"/>
      <c r="BA2101" s="107" t="n"/>
      <c r="BB2101" s="107" t="n"/>
      <c r="BC2101" s="107" t="n"/>
      <c r="BD2101" s="107" t="n"/>
      <c r="BE2101" s="107" t="n"/>
      <c r="BF2101" s="107" t="n"/>
      <c r="BG2101" s="107" t="n"/>
      <c r="BH2101" s="107" t="n"/>
      <c r="BI2101" s="107" t="n"/>
      <c r="BJ2101" s="107" t="n"/>
      <c r="BK2101" s="107" t="n"/>
      <c r="BL2101" s="107" t="n"/>
      <c r="BM2101" s="107" t="n"/>
      <c r="BN2101" s="107" t="n"/>
      <c r="BO2101" s="107" t="n"/>
      <c r="BP2101" s="107" t="n"/>
      <c r="BQ2101" s="107" t="n"/>
      <c r="BR2101" s="107" t="n"/>
      <c r="BS2101" s="107" t="n"/>
      <c r="BT2101" s="107" t="n"/>
      <c r="BU2101" s="107" t="n"/>
      <c r="BV2101" s="107" t="n"/>
      <c r="BW2101" s="107" t="n"/>
      <c r="BX2101" s="107" t="n"/>
      <c r="BY2101" s="107" t="n"/>
      <c r="BZ2101" s="107" t="n"/>
      <c r="CA2101" s="107" t="n"/>
      <c r="CB2101" s="107" t="n"/>
      <c r="CC2101" s="107" t="n"/>
      <c r="CD2101" s="107" t="n"/>
      <c r="CE2101" s="107" t="n"/>
      <c r="CF2101" s="107" t="n"/>
      <c r="CG2101" s="107" t="n"/>
      <c r="CH2101" s="107" t="n"/>
      <c r="CI2101" s="107" t="n"/>
      <c r="CJ2101" s="107" t="n"/>
      <c r="CK2101" s="107" t="n"/>
      <c r="CL2101" s="107" t="n"/>
      <c r="CM2101" s="107" t="n"/>
      <c r="CN2101" s="107" t="n"/>
      <c r="CO2101" s="107" t="n"/>
      <c r="CP2101" s="107" t="n"/>
      <c r="CQ2101" s="107" t="n"/>
      <c r="CR2101" s="107" t="n"/>
      <c r="CS2101" s="107" t="n"/>
      <c r="CT2101" s="107" t="n"/>
      <c r="CU2101" s="107" t="n"/>
      <c r="CV2101" s="107" t="n"/>
      <c r="CW2101" s="107" t="n"/>
      <c r="CX2101" s="107" t="n"/>
      <c r="CY2101" s="107" t="n"/>
      <c r="CZ2101" s="107" t="n"/>
    </row>
    <row r="2104">
      <c r="A2104" s="2">
        <f>IF($A2097="","","   projections")</f>
        <v/>
      </c>
      <c r="B2104" s="68">
        <f>IF($A2097="",0,COUNT($E2105:$CZ2105))</f>
        <v/>
      </c>
      <c r="C2104" s="69">
        <f>IF($B2104=0,0,MAX($E2105:$CZ2105))</f>
        <v/>
      </c>
      <c r="D2104" s="58">
        <f>_xll.BDS($A2097,'Field Check'!$C$42,"headers=y","startcol=1","endcol=3","dir=h","cols=21;rows=3")</f>
        <v/>
      </c>
      <c r="E2104" s="59" t="n">
        <v>46261</v>
      </c>
      <c r="F2104" s="59" t="n">
        <v>46444</v>
      </c>
      <c r="G2104" s="59" t="n">
        <v>46625</v>
      </c>
      <c r="H2104" s="59" t="n">
        <v>46808</v>
      </c>
      <c r="I2104" s="59" t="n">
        <v>46996</v>
      </c>
      <c r="J2104" s="59" t="n">
        <v>47172</v>
      </c>
      <c r="K2104" s="59" t="n">
        <v>47360</v>
      </c>
      <c r="L2104" s="59" t="n">
        <v>47536</v>
      </c>
      <c r="M2104" s="59" t="n">
        <v>47724</v>
      </c>
      <c r="N2104" s="59" t="n">
        <v>47900</v>
      </c>
      <c r="O2104" s="59" t="n">
        <v>48088</v>
      </c>
      <c r="P2104" s="59" t="n">
        <v>48264</v>
      </c>
      <c r="Q2104" s="59" t="n">
        <v>48452</v>
      </c>
      <c r="R2104" s="59" t="n">
        <v>48628</v>
      </c>
      <c r="S2104" s="59" t="n">
        <v>48816</v>
      </c>
      <c r="T2104" s="59" t="n">
        <v>48992</v>
      </c>
      <c r="U2104" s="59" t="n">
        <v>49187</v>
      </c>
      <c r="V2104" s="59" t="n">
        <v>49363</v>
      </c>
      <c r="W2104" s="59" t="n">
        <v>49551</v>
      </c>
      <c r="X2104" s="59" t="n">
        <v>49727</v>
      </c>
      <c r="Y2104" s="59" t="n"/>
      <c r="Z2104" s="59" t="n"/>
      <c r="AA2104" s="59" t="n"/>
      <c r="AB2104" s="59" t="n"/>
      <c r="AC2104" s="59" t="n"/>
      <c r="AD2104" s="59" t="n"/>
      <c r="AE2104" s="59" t="n"/>
      <c r="AF2104" s="59" t="n"/>
      <c r="AG2104" s="59" t="n"/>
      <c r="AH2104" s="59" t="n"/>
      <c r="AI2104" s="59" t="n"/>
      <c r="AJ2104" s="59" t="n"/>
      <c r="AK2104" s="59" t="n"/>
      <c r="AL2104" s="59" t="n"/>
      <c r="AM2104" s="59" t="n"/>
      <c r="AN2104" s="59" t="n"/>
      <c r="AO2104" s="59" t="n"/>
      <c r="AP2104" s="59" t="n"/>
      <c r="AQ2104" s="59" t="n"/>
      <c r="AR2104" s="59" t="n"/>
      <c r="AS2104" s="59" t="n"/>
      <c r="AT2104" s="59" t="n"/>
      <c r="AU2104" s="59" t="n"/>
      <c r="AV2104" s="59" t="n"/>
      <c r="AW2104" s="59" t="n"/>
      <c r="AX2104" s="59" t="n"/>
      <c r="AY2104" s="59" t="n"/>
      <c r="AZ2104" s="59" t="n"/>
      <c r="BA2104" s="59" t="n"/>
      <c r="BB2104" s="59" t="n"/>
      <c r="BC2104" s="59" t="n"/>
      <c r="BD2104" s="59" t="n"/>
      <c r="BE2104" s="59" t="n"/>
      <c r="BF2104" s="59" t="n"/>
      <c r="BG2104" s="59" t="n"/>
      <c r="BH2104" s="59" t="n"/>
      <c r="BI2104" s="59" t="n"/>
      <c r="BJ2104" s="59" t="n"/>
      <c r="BK2104" s="59" t="n"/>
      <c r="BL2104" s="59" t="n"/>
      <c r="BM2104" s="59" t="n"/>
      <c r="BN2104" s="59" t="n"/>
      <c r="BO2104" s="59" t="n"/>
      <c r="BP2104" s="59" t="n"/>
      <c r="BQ2104" s="59" t="n"/>
      <c r="BR2104" s="59" t="n"/>
      <c r="BS2104" s="59" t="n"/>
      <c r="BT2104" s="59" t="n"/>
      <c r="BU2104" s="59" t="n"/>
      <c r="BV2104" s="59" t="n"/>
      <c r="BW2104" s="59" t="n"/>
      <c r="BX2104" s="59" t="n"/>
      <c r="BY2104" s="59" t="n"/>
      <c r="BZ2104" s="59" t="n"/>
      <c r="CA2104" s="59" t="n"/>
      <c r="CB2104" s="59" t="n"/>
      <c r="CC2104" s="59" t="n"/>
      <c r="CD2104" s="59" t="n"/>
      <c r="CE2104" s="59" t="n"/>
      <c r="CF2104" s="59" t="n"/>
      <c r="CG2104" s="59" t="n"/>
      <c r="CH2104" s="59" t="n"/>
      <c r="CI2104" s="59" t="n"/>
      <c r="CJ2104" s="59" t="n"/>
      <c r="CK2104" s="59" t="n"/>
      <c r="CL2104" s="59" t="n"/>
      <c r="CM2104" s="59" t="n"/>
      <c r="CN2104" s="59" t="n"/>
      <c r="CO2104" s="59" t="n"/>
      <c r="CP2104" s="59" t="n"/>
      <c r="CQ2104" s="59" t="n"/>
      <c r="CR2104" s="59" t="n"/>
      <c r="CS2104" s="59" t="n"/>
      <c r="CT2104" s="59" t="n"/>
      <c r="CU2104" s="59" t="n"/>
      <c r="CV2104" s="59" t="n"/>
      <c r="CW2104" s="59" t="n"/>
      <c r="CX2104" s="59" t="n"/>
      <c r="CY2104" s="59" t="n"/>
      <c r="CZ2104" s="59" t="n"/>
    </row>
    <row r="2105">
      <c r="D2105" s="59" t="inlineStr">
        <is>
          <t>Ex-Date</t>
        </is>
      </c>
      <c r="E2105" s="59" t="n">
        <v>46275</v>
      </c>
      <c r="F2105" s="59" t="n">
        <v>46476</v>
      </c>
      <c r="G2105" s="59" t="n">
        <v>46639</v>
      </c>
      <c r="H2105" s="59" t="n">
        <v>46839</v>
      </c>
      <c r="I2105" s="59" t="n">
        <v>47010</v>
      </c>
      <c r="J2105" s="59" t="n">
        <v>47203</v>
      </c>
      <c r="K2105" s="59" t="n">
        <v>47374</v>
      </c>
      <c r="L2105" s="59" t="n">
        <v>47567</v>
      </c>
      <c r="M2105" s="59" t="n">
        <v>47738</v>
      </c>
      <c r="N2105" s="59" t="n">
        <v>47938</v>
      </c>
      <c r="O2105" s="59" t="n">
        <v>48102</v>
      </c>
      <c r="P2105" s="59" t="n">
        <v>48303</v>
      </c>
      <c r="Q2105" s="59" t="n">
        <v>48466</v>
      </c>
      <c r="R2105" s="59" t="n">
        <v>48666</v>
      </c>
      <c r="S2105" s="59" t="n">
        <v>48830</v>
      </c>
      <c r="T2105" s="59" t="n">
        <v>49030</v>
      </c>
      <c r="U2105" s="59" t="n">
        <v>49201</v>
      </c>
      <c r="V2105" s="59" t="n">
        <v>49401</v>
      </c>
      <c r="W2105" s="59" t="n">
        <v>49565</v>
      </c>
      <c r="X2105" s="59" t="n">
        <v>49765</v>
      </c>
      <c r="Y2105" s="59" t="n"/>
      <c r="Z2105" s="59" t="n"/>
      <c r="AA2105" s="59" t="n"/>
      <c r="AB2105" s="59" t="n"/>
      <c r="AC2105" s="59" t="n"/>
      <c r="AD2105" s="59" t="n"/>
      <c r="AE2105" s="59" t="n"/>
      <c r="AF2105" s="59" t="n"/>
      <c r="AG2105" s="59" t="n"/>
      <c r="AH2105" s="59" t="n"/>
      <c r="AI2105" s="59" t="n"/>
      <c r="AJ2105" s="59" t="n"/>
      <c r="AK2105" s="59" t="n"/>
      <c r="AL2105" s="59" t="n"/>
      <c r="AM2105" s="59" t="n"/>
      <c r="AN2105" s="59" t="n"/>
      <c r="AO2105" s="59" t="n"/>
      <c r="AP2105" s="59" t="n"/>
      <c r="AQ2105" s="59" t="n"/>
      <c r="AR2105" s="59" t="n"/>
      <c r="AS2105" s="59" t="n"/>
      <c r="AT2105" s="59" t="n"/>
      <c r="AU2105" s="59" t="n"/>
      <c r="AV2105" s="59" t="n"/>
      <c r="AW2105" s="59" t="n"/>
      <c r="AX2105" s="59" t="n"/>
      <c r="AY2105" s="59" t="n"/>
      <c r="AZ2105" s="59" t="n"/>
      <c r="BA2105" s="59" t="n"/>
      <c r="BB2105" s="59" t="n"/>
      <c r="BC2105" s="59" t="n"/>
      <c r="BD2105" s="59" t="n"/>
      <c r="BE2105" s="59" t="n"/>
      <c r="BF2105" s="59" t="n"/>
      <c r="BG2105" s="59" t="n"/>
      <c r="BH2105" s="59" t="n"/>
      <c r="BI2105" s="59" t="n"/>
      <c r="BJ2105" s="59" t="n"/>
      <c r="BK2105" s="59" t="n"/>
      <c r="BL2105" s="59" t="n"/>
      <c r="BM2105" s="59" t="n"/>
      <c r="BN2105" s="59" t="n"/>
      <c r="BO2105" s="59" t="n"/>
      <c r="BP2105" s="59" t="n"/>
      <c r="BQ2105" s="59" t="n"/>
      <c r="BR2105" s="59" t="n"/>
      <c r="BS2105" s="59" t="n"/>
      <c r="BT2105" s="59" t="n"/>
      <c r="BU2105" s="59" t="n"/>
      <c r="BV2105" s="59" t="n"/>
      <c r="BW2105" s="59" t="n"/>
      <c r="BX2105" s="59" t="n"/>
      <c r="BY2105" s="59" t="n"/>
      <c r="BZ2105" s="59" t="n"/>
      <c r="CA2105" s="59" t="n"/>
      <c r="CB2105" s="59" t="n"/>
      <c r="CC2105" s="59" t="n"/>
      <c r="CD2105" s="59" t="n"/>
      <c r="CE2105" s="59" t="n"/>
      <c r="CF2105" s="59" t="n"/>
      <c r="CG2105" s="59" t="n"/>
      <c r="CH2105" s="59" t="n"/>
      <c r="CI2105" s="59" t="n"/>
      <c r="CJ2105" s="59" t="n"/>
      <c r="CK2105" s="59" t="n"/>
      <c r="CL2105" s="59" t="n"/>
      <c r="CM2105" s="59" t="n"/>
      <c r="CN2105" s="59" t="n"/>
      <c r="CO2105" s="59" t="n"/>
      <c r="CP2105" s="59" t="n"/>
      <c r="CQ2105" s="59" t="n"/>
      <c r="CR2105" s="59" t="n"/>
      <c r="CS2105" s="59" t="n"/>
      <c r="CT2105" s="59" t="n"/>
      <c r="CU2105" s="59" t="n"/>
      <c r="CV2105" s="59" t="n"/>
      <c r="CW2105" s="59" t="n"/>
      <c r="CX2105" s="59" t="n"/>
      <c r="CY2105" s="59" t="n"/>
      <c r="CZ2105" s="59" t="n"/>
    </row>
    <row r="2106">
      <c r="D2106" s="107" t="inlineStr">
        <is>
          <t>Amount Per Share</t>
        </is>
      </c>
      <c r="E2106" s="107" t="n">
        <v>0.05</v>
      </c>
      <c r="F2106" s="107" t="n">
        <v>0.05</v>
      </c>
      <c r="G2106" s="107" t="n">
        <v>0.065</v>
      </c>
      <c r="H2106" s="107" t="n">
        <v>0.055</v>
      </c>
      <c r="I2106" s="107" t="n">
        <v>0.07000000000000001</v>
      </c>
      <c r="J2106" s="107" t="n">
        <v>0.065</v>
      </c>
      <c r="K2106" s="107" t="n">
        <v>0.08</v>
      </c>
      <c r="L2106" s="107" t="n">
        <v>0.07000000000000001</v>
      </c>
      <c r="M2106" s="107" t="n">
        <v>0.08</v>
      </c>
      <c r="N2106" s="107" t="n">
        <v>0.07000000000000001</v>
      </c>
      <c r="O2106" s="107" t="n">
        <v>0.08</v>
      </c>
      <c r="P2106" s="107" t="n">
        <v>0.07000000000000001</v>
      </c>
      <c r="Q2106" s="107" t="n">
        <v>0.08</v>
      </c>
      <c r="R2106" s="107" t="n">
        <v>0.07000000000000001</v>
      </c>
      <c r="S2106" s="107" t="n">
        <v>0.08</v>
      </c>
      <c r="T2106" s="107" t="n">
        <v>0.07000000000000001</v>
      </c>
      <c r="U2106" s="107" t="n">
        <v>0.08</v>
      </c>
      <c r="V2106" s="107" t="n">
        <v>0.07000000000000001</v>
      </c>
      <c r="W2106" s="107" t="n">
        <v>0.08</v>
      </c>
      <c r="X2106" s="107" t="n">
        <v>0.07000000000000001</v>
      </c>
      <c r="Y2106" s="107" t="n"/>
      <c r="Z2106" s="107" t="n"/>
      <c r="AA2106" s="107" t="n"/>
      <c r="AB2106" s="107" t="n"/>
      <c r="AC2106" s="107" t="n"/>
      <c r="AD2106" s="107" t="n"/>
      <c r="AE2106" s="107" t="n"/>
      <c r="AF2106" s="107" t="n"/>
      <c r="AG2106" s="107" t="n"/>
      <c r="AH2106" s="107" t="n"/>
      <c r="AI2106" s="107" t="n"/>
      <c r="AJ2106" s="107" t="n"/>
      <c r="AK2106" s="107" t="n"/>
      <c r="AL2106" s="107" t="n"/>
      <c r="AM2106" s="107" t="n"/>
      <c r="AN2106" s="107" t="n"/>
      <c r="AO2106" s="107" t="n"/>
      <c r="AP2106" s="107" t="n"/>
      <c r="AQ2106" s="107" t="n"/>
      <c r="AR2106" s="107" t="n"/>
      <c r="AS2106" s="107" t="n"/>
      <c r="AT2106" s="107" t="n"/>
      <c r="AU2106" s="107" t="n"/>
      <c r="AV2106" s="107" t="n"/>
      <c r="AW2106" s="107" t="n"/>
      <c r="AX2106" s="107" t="n"/>
      <c r="AY2106" s="107" t="n"/>
      <c r="AZ2106" s="107" t="n"/>
      <c r="BA2106" s="107" t="n"/>
      <c r="BB2106" s="107" t="n"/>
      <c r="BC2106" s="107" t="n"/>
      <c r="BD2106" s="107" t="n"/>
      <c r="BE2106" s="107" t="n"/>
      <c r="BF2106" s="107" t="n"/>
      <c r="BG2106" s="107" t="n"/>
      <c r="BH2106" s="107" t="n"/>
      <c r="BI2106" s="107" t="n"/>
      <c r="BJ2106" s="107" t="n"/>
      <c r="BK2106" s="107" t="n"/>
      <c r="BL2106" s="107" t="n"/>
      <c r="BM2106" s="107" t="n"/>
      <c r="BN2106" s="107" t="n"/>
      <c r="BO2106" s="107" t="n"/>
      <c r="BP2106" s="107" t="n"/>
      <c r="BQ2106" s="107" t="n"/>
      <c r="BR2106" s="107" t="n"/>
      <c r="BS2106" s="107" t="n"/>
      <c r="BT2106" s="107" t="n"/>
      <c r="BU2106" s="107" t="n"/>
      <c r="BV2106" s="107" t="n"/>
      <c r="BW2106" s="107" t="n"/>
      <c r="BX2106" s="107" t="n"/>
      <c r="BY2106" s="107" t="n"/>
      <c r="BZ2106" s="107" t="n"/>
      <c r="CA2106" s="107" t="n"/>
      <c r="CB2106" s="107" t="n"/>
      <c r="CC2106" s="107" t="n"/>
      <c r="CD2106" s="107" t="n"/>
      <c r="CE2106" s="107" t="n"/>
      <c r="CF2106" s="107" t="n"/>
      <c r="CG2106" s="107" t="n"/>
      <c r="CH2106" s="107" t="n"/>
      <c r="CI2106" s="107" t="n"/>
      <c r="CJ2106" s="107" t="n"/>
      <c r="CK2106" s="107" t="n"/>
      <c r="CL2106" s="107" t="n"/>
      <c r="CM2106" s="107" t="n"/>
      <c r="CN2106" s="107" t="n"/>
      <c r="CO2106" s="107" t="n"/>
      <c r="CP2106" s="107" t="n"/>
      <c r="CQ2106" s="107" t="n"/>
      <c r="CR2106" s="107" t="n"/>
      <c r="CS2106" s="107" t="n"/>
      <c r="CT2106" s="107" t="n"/>
      <c r="CU2106" s="107" t="n"/>
      <c r="CV2106" s="107" t="n"/>
      <c r="CW2106" s="107" t="n"/>
      <c r="CX2106" s="107" t="n"/>
      <c r="CY2106" s="107" t="n"/>
      <c r="CZ2106" s="107" t="n"/>
    </row>
    <row r="2108">
      <c r="A2108" s="126">
        <f>IF('AS51'!$C$197="","",'AS51'!$C$197)</f>
        <v/>
      </c>
      <c r="B2108" s="68">
        <f>IF($A2108="",0,COUNT($E2109:$CZ2109))</f>
        <v/>
      </c>
      <c r="C2108" s="69">
        <f>IF($B2108=0,0,MAX($E2109:$CZ2109))</f>
        <v/>
      </c>
      <c r="D2108" s="58">
        <f>_xll.BDS($A2108,'Field Check'!$C$44,"headers=y","startcol=1","endcol=7","dir=h","DVD_START_DT",'Field Check'!$C$59,"DVD_END_DT",'Field Check'!$D$59)</f>
        <v/>
      </c>
      <c r="E2108" s="59" t="n"/>
      <c r="F2108" s="59" t="n"/>
      <c r="G2108" s="59" t="n"/>
      <c r="H2108" s="59" t="n"/>
      <c r="I2108" s="59" t="n"/>
      <c r="J2108" s="59" t="n"/>
      <c r="K2108" s="59" t="n"/>
      <c r="L2108" s="59" t="n"/>
      <c r="M2108" s="59" t="n"/>
      <c r="N2108" s="59" t="n"/>
      <c r="O2108" s="59" t="n"/>
      <c r="P2108" s="59" t="n"/>
      <c r="Q2108" s="59" t="n"/>
      <c r="R2108" s="59" t="n"/>
      <c r="S2108" s="59" t="n"/>
      <c r="T2108" s="59" t="n"/>
      <c r="U2108" s="59" t="n"/>
      <c r="V2108" s="59" t="n"/>
      <c r="W2108" s="59" t="n"/>
      <c r="X2108" s="59" t="n"/>
      <c r="Y2108" s="59" t="n"/>
      <c r="Z2108" s="59" t="n"/>
      <c r="AA2108" s="59" t="n"/>
      <c r="AB2108" s="59" t="n"/>
      <c r="AC2108" s="59" t="n"/>
      <c r="AD2108" s="59" t="n"/>
      <c r="AE2108" s="59" t="n"/>
      <c r="AF2108" s="59" t="n"/>
      <c r="AG2108" s="59" t="n"/>
      <c r="AH2108" s="59" t="n"/>
      <c r="AI2108" s="59" t="n"/>
      <c r="AJ2108" s="59" t="n"/>
      <c r="AK2108" s="59" t="n"/>
      <c r="AL2108" s="59" t="n"/>
      <c r="AM2108" s="59" t="n"/>
      <c r="AN2108" s="59" t="n"/>
      <c r="AO2108" s="59" t="n"/>
      <c r="AP2108" s="59" t="n"/>
      <c r="AQ2108" s="59" t="n"/>
      <c r="AR2108" s="59" t="n"/>
      <c r="AS2108" s="59" t="n"/>
      <c r="AT2108" s="59" t="n"/>
      <c r="AU2108" s="59" t="n"/>
      <c r="AV2108" s="59" t="n"/>
      <c r="AW2108" s="59" t="n"/>
      <c r="AX2108" s="59" t="n"/>
      <c r="AY2108" s="59" t="n"/>
      <c r="AZ2108" s="59" t="n"/>
      <c r="BA2108" s="59" t="n"/>
      <c r="BB2108" s="59" t="n"/>
      <c r="BC2108" s="59" t="n"/>
      <c r="BD2108" s="59" t="n"/>
      <c r="BE2108" s="59" t="n"/>
      <c r="BF2108" s="59" t="n"/>
      <c r="BG2108" s="59" t="n"/>
      <c r="BH2108" s="59" t="n"/>
      <c r="BI2108" s="59" t="n"/>
      <c r="BJ2108" s="59" t="n"/>
      <c r="BK2108" s="59" t="n"/>
      <c r="BL2108" s="59" t="n"/>
      <c r="BM2108" s="59" t="n"/>
      <c r="BN2108" s="59" t="n"/>
      <c r="BO2108" s="59" t="n"/>
      <c r="BP2108" s="59" t="n"/>
      <c r="BQ2108" s="59" t="n"/>
      <c r="BR2108" s="59" t="n"/>
      <c r="BS2108" s="59" t="n"/>
      <c r="BT2108" s="59" t="n"/>
      <c r="BU2108" s="59" t="n"/>
      <c r="BV2108" s="59" t="n"/>
      <c r="BW2108" s="59" t="n"/>
      <c r="BX2108" s="59" t="n"/>
      <c r="BY2108" s="59" t="n"/>
      <c r="BZ2108" s="59" t="n"/>
      <c r="CA2108" s="59" t="n"/>
      <c r="CB2108" s="59" t="n"/>
      <c r="CC2108" s="59" t="n"/>
      <c r="CD2108" s="59" t="n"/>
      <c r="CE2108" s="59" t="n"/>
      <c r="CF2108" s="59" t="n"/>
      <c r="CG2108" s="59" t="n"/>
      <c r="CH2108" s="59" t="n"/>
      <c r="CI2108" s="59" t="n"/>
      <c r="CJ2108" s="59" t="n"/>
      <c r="CK2108" s="59" t="n"/>
      <c r="CL2108" s="59" t="n"/>
      <c r="CM2108" s="59" t="n"/>
      <c r="CN2108" s="59" t="n"/>
      <c r="CO2108" s="59" t="n"/>
      <c r="CP2108" s="59" t="n"/>
      <c r="CQ2108" s="59" t="n"/>
      <c r="CR2108" s="59" t="n"/>
      <c r="CS2108" s="59" t="n"/>
      <c r="CT2108" s="59" t="n"/>
      <c r="CU2108" s="59" t="n"/>
      <c r="CV2108" s="59" t="n"/>
      <c r="CW2108" s="59" t="n"/>
      <c r="CX2108" s="59" t="n"/>
      <c r="CY2108" s="59" t="n"/>
      <c r="CZ2108" s="59" t="n"/>
    </row>
    <row r="2109">
      <c r="D2109" s="59" t="n"/>
      <c r="E2109" s="59" t="n"/>
      <c r="F2109" s="59" t="n"/>
      <c r="G2109" s="59" t="n"/>
      <c r="H2109" s="59" t="n"/>
      <c r="I2109" s="59" t="n"/>
      <c r="J2109" s="59" t="n"/>
      <c r="K2109" s="59" t="n"/>
      <c r="L2109" s="59" t="n"/>
      <c r="M2109" s="59" t="n"/>
      <c r="N2109" s="59" t="n"/>
      <c r="O2109" s="59" t="n"/>
      <c r="P2109" s="59" t="n"/>
      <c r="Q2109" s="59" t="n"/>
      <c r="R2109" s="59" t="n"/>
      <c r="S2109" s="59" t="n"/>
      <c r="T2109" s="59" t="n"/>
      <c r="U2109" s="59" t="n"/>
      <c r="V2109" s="59" t="n"/>
      <c r="W2109" s="59" t="n"/>
      <c r="X2109" s="59" t="n"/>
      <c r="Y2109" s="59" t="n"/>
      <c r="Z2109" s="59" t="n"/>
      <c r="AA2109" s="59" t="n"/>
      <c r="AB2109" s="59" t="n"/>
      <c r="AC2109" s="59" t="n"/>
      <c r="AD2109" s="59" t="n"/>
      <c r="AE2109" s="59" t="n"/>
      <c r="AF2109" s="59" t="n"/>
      <c r="AG2109" s="59" t="n"/>
      <c r="AH2109" s="59" t="n"/>
      <c r="AI2109" s="59" t="n"/>
      <c r="AJ2109" s="59" t="n"/>
      <c r="AK2109" s="59" t="n"/>
      <c r="AL2109" s="59" t="n"/>
      <c r="AM2109" s="59" t="n"/>
      <c r="AN2109" s="59" t="n"/>
      <c r="AO2109" s="59" t="n"/>
      <c r="AP2109" s="59" t="n"/>
      <c r="AQ2109" s="59" t="n"/>
      <c r="AR2109" s="59" t="n"/>
      <c r="AS2109" s="59" t="n"/>
      <c r="AT2109" s="59" t="n"/>
      <c r="AU2109" s="59" t="n"/>
      <c r="AV2109" s="59" t="n"/>
      <c r="AW2109" s="59" t="n"/>
      <c r="AX2109" s="59" t="n"/>
      <c r="AY2109" s="59" t="n"/>
      <c r="AZ2109" s="59" t="n"/>
      <c r="BA2109" s="59" t="n"/>
      <c r="BB2109" s="59" t="n"/>
      <c r="BC2109" s="59" t="n"/>
      <c r="BD2109" s="59" t="n"/>
      <c r="BE2109" s="59" t="n"/>
      <c r="BF2109" s="59" t="n"/>
      <c r="BG2109" s="59" t="n"/>
      <c r="BH2109" s="59" t="n"/>
      <c r="BI2109" s="59" t="n"/>
      <c r="BJ2109" s="59" t="n"/>
      <c r="BK2109" s="59" t="n"/>
      <c r="BL2109" s="59" t="n"/>
      <c r="BM2109" s="59" t="n"/>
      <c r="BN2109" s="59" t="n"/>
      <c r="BO2109" s="59" t="n"/>
      <c r="BP2109" s="59" t="n"/>
      <c r="BQ2109" s="59" t="n"/>
      <c r="BR2109" s="59" t="n"/>
      <c r="BS2109" s="59" t="n"/>
      <c r="BT2109" s="59" t="n"/>
      <c r="BU2109" s="59" t="n"/>
      <c r="BV2109" s="59" t="n"/>
      <c r="BW2109" s="59" t="n"/>
      <c r="BX2109" s="59" t="n"/>
      <c r="BY2109" s="59" t="n"/>
      <c r="BZ2109" s="59" t="n"/>
      <c r="CA2109" s="59" t="n"/>
      <c r="CB2109" s="59" t="n"/>
      <c r="CC2109" s="59" t="n"/>
      <c r="CD2109" s="59" t="n"/>
      <c r="CE2109" s="59" t="n"/>
      <c r="CF2109" s="59" t="n"/>
      <c r="CG2109" s="59" t="n"/>
      <c r="CH2109" s="59" t="n"/>
      <c r="CI2109" s="59" t="n"/>
      <c r="CJ2109" s="59" t="n"/>
      <c r="CK2109" s="59" t="n"/>
      <c r="CL2109" s="59" t="n"/>
      <c r="CM2109" s="59" t="n"/>
      <c r="CN2109" s="59" t="n"/>
      <c r="CO2109" s="59" t="n"/>
      <c r="CP2109" s="59" t="n"/>
      <c r="CQ2109" s="59" t="n"/>
      <c r="CR2109" s="59" t="n"/>
      <c r="CS2109" s="59" t="n"/>
      <c r="CT2109" s="59" t="n"/>
      <c r="CU2109" s="59" t="n"/>
      <c r="CV2109" s="59" t="n"/>
      <c r="CW2109" s="59" t="n"/>
      <c r="CX2109" s="59" t="n"/>
      <c r="CY2109" s="59" t="n"/>
      <c r="CZ2109" s="59" t="n"/>
    </row>
    <row r="2110">
      <c r="D2110" s="59" t="n"/>
      <c r="E2110" s="59" t="n"/>
      <c r="F2110" s="59" t="n"/>
      <c r="G2110" s="59" t="n"/>
      <c r="H2110" s="59" t="n"/>
      <c r="I2110" s="59" t="n"/>
      <c r="J2110" s="59" t="n"/>
      <c r="K2110" s="59" t="n"/>
      <c r="L2110" s="59" t="n"/>
      <c r="M2110" s="59" t="n"/>
      <c r="N2110" s="59" t="n"/>
      <c r="O2110" s="59" t="n"/>
      <c r="P2110" s="59" t="n"/>
      <c r="Q2110" s="59" t="n"/>
      <c r="R2110" s="59" t="n"/>
      <c r="S2110" s="59" t="n"/>
      <c r="T2110" s="59" t="n"/>
      <c r="U2110" s="59" t="n"/>
      <c r="V2110" s="59" t="n"/>
      <c r="W2110" s="59" t="n"/>
      <c r="X2110" s="59" t="n"/>
      <c r="Y2110" s="59" t="n"/>
      <c r="Z2110" s="59" t="n"/>
      <c r="AA2110" s="59" t="n"/>
      <c r="AB2110" s="59" t="n"/>
      <c r="AC2110" s="59" t="n"/>
      <c r="AD2110" s="59" t="n"/>
      <c r="AE2110" s="59" t="n"/>
      <c r="AF2110" s="59" t="n"/>
      <c r="AG2110" s="59" t="n"/>
      <c r="AH2110" s="59" t="n"/>
      <c r="AI2110" s="59" t="n"/>
      <c r="AJ2110" s="59" t="n"/>
      <c r="AK2110" s="59" t="n"/>
      <c r="AL2110" s="59" t="n"/>
      <c r="AM2110" s="59" t="n"/>
      <c r="AN2110" s="59" t="n"/>
      <c r="AO2110" s="59" t="n"/>
      <c r="AP2110" s="59" t="n"/>
      <c r="AQ2110" s="59" t="n"/>
      <c r="AR2110" s="59" t="n"/>
      <c r="AS2110" s="59" t="n"/>
      <c r="AT2110" s="59" t="n"/>
      <c r="AU2110" s="59" t="n"/>
      <c r="AV2110" s="59" t="n"/>
      <c r="AW2110" s="59" t="n"/>
      <c r="AX2110" s="59" t="n"/>
      <c r="AY2110" s="59" t="n"/>
      <c r="AZ2110" s="59" t="n"/>
      <c r="BA2110" s="59" t="n"/>
      <c r="BB2110" s="59" t="n"/>
      <c r="BC2110" s="59" t="n"/>
      <c r="BD2110" s="59" t="n"/>
      <c r="BE2110" s="59" t="n"/>
      <c r="BF2110" s="59" t="n"/>
      <c r="BG2110" s="59" t="n"/>
      <c r="BH2110" s="59" t="n"/>
      <c r="BI2110" s="59" t="n"/>
      <c r="BJ2110" s="59" t="n"/>
      <c r="BK2110" s="59" t="n"/>
      <c r="BL2110" s="59" t="n"/>
      <c r="BM2110" s="59" t="n"/>
      <c r="BN2110" s="59" t="n"/>
      <c r="BO2110" s="59" t="n"/>
      <c r="BP2110" s="59" t="n"/>
      <c r="BQ2110" s="59" t="n"/>
      <c r="BR2110" s="59" t="n"/>
      <c r="BS2110" s="59" t="n"/>
      <c r="BT2110" s="59" t="n"/>
      <c r="BU2110" s="59" t="n"/>
      <c r="BV2110" s="59" t="n"/>
      <c r="BW2110" s="59" t="n"/>
      <c r="BX2110" s="59" t="n"/>
      <c r="BY2110" s="59" t="n"/>
      <c r="BZ2110" s="59" t="n"/>
      <c r="CA2110" s="59" t="n"/>
      <c r="CB2110" s="59" t="n"/>
      <c r="CC2110" s="59" t="n"/>
      <c r="CD2110" s="59" t="n"/>
      <c r="CE2110" s="59" t="n"/>
      <c r="CF2110" s="59" t="n"/>
      <c r="CG2110" s="59" t="n"/>
      <c r="CH2110" s="59" t="n"/>
      <c r="CI2110" s="59" t="n"/>
      <c r="CJ2110" s="59" t="n"/>
      <c r="CK2110" s="59" t="n"/>
      <c r="CL2110" s="59" t="n"/>
      <c r="CM2110" s="59" t="n"/>
      <c r="CN2110" s="59" t="n"/>
      <c r="CO2110" s="59" t="n"/>
      <c r="CP2110" s="59" t="n"/>
      <c r="CQ2110" s="59" t="n"/>
      <c r="CR2110" s="59" t="n"/>
      <c r="CS2110" s="59" t="n"/>
      <c r="CT2110" s="59" t="n"/>
      <c r="CU2110" s="59" t="n"/>
      <c r="CV2110" s="59" t="n"/>
      <c r="CW2110" s="59" t="n"/>
      <c r="CX2110" s="59" t="n"/>
      <c r="CY2110" s="59" t="n"/>
      <c r="CZ2110" s="59" t="n"/>
    </row>
    <row r="2111">
      <c r="D2111" s="59" t="n"/>
      <c r="E2111" s="59" t="n"/>
      <c r="F2111" s="59" t="n"/>
      <c r="G2111" s="59" t="n"/>
      <c r="H2111" s="59" t="n"/>
      <c r="I2111" s="59" t="n"/>
      <c r="J2111" s="59" t="n"/>
      <c r="K2111" s="59" t="n"/>
      <c r="L2111" s="59" t="n"/>
      <c r="M2111" s="59" t="n"/>
      <c r="N2111" s="59" t="n"/>
      <c r="O2111" s="59" t="n"/>
      <c r="P2111" s="59" t="n"/>
      <c r="Q2111" s="59" t="n"/>
      <c r="R2111" s="59" t="n"/>
      <c r="S2111" s="59" t="n"/>
      <c r="T2111" s="59" t="n"/>
      <c r="U2111" s="59" t="n"/>
      <c r="V2111" s="59" t="n"/>
      <c r="W2111" s="59" t="n"/>
      <c r="X2111" s="59" t="n"/>
      <c r="Y2111" s="59" t="n"/>
      <c r="Z2111" s="59" t="n"/>
      <c r="AA2111" s="59" t="n"/>
      <c r="AB2111" s="59" t="n"/>
      <c r="AC2111" s="59" t="n"/>
      <c r="AD2111" s="59" t="n"/>
      <c r="AE2111" s="59" t="n"/>
      <c r="AF2111" s="59" t="n"/>
      <c r="AG2111" s="59" t="n"/>
      <c r="AH2111" s="59" t="n"/>
      <c r="AI2111" s="59" t="n"/>
      <c r="AJ2111" s="59" t="n"/>
      <c r="AK2111" s="59" t="n"/>
      <c r="AL2111" s="59" t="n"/>
      <c r="AM2111" s="59" t="n"/>
      <c r="AN2111" s="59" t="n"/>
      <c r="AO2111" s="59" t="n"/>
      <c r="AP2111" s="59" t="n"/>
      <c r="AQ2111" s="59" t="n"/>
      <c r="AR2111" s="59" t="n"/>
      <c r="AS2111" s="59" t="n"/>
      <c r="AT2111" s="59" t="n"/>
      <c r="AU2111" s="59" t="n"/>
      <c r="AV2111" s="59" t="n"/>
      <c r="AW2111" s="59" t="n"/>
      <c r="AX2111" s="59" t="n"/>
      <c r="AY2111" s="59" t="n"/>
      <c r="AZ2111" s="59" t="n"/>
      <c r="BA2111" s="59" t="n"/>
      <c r="BB2111" s="59" t="n"/>
      <c r="BC2111" s="59" t="n"/>
      <c r="BD2111" s="59" t="n"/>
      <c r="BE2111" s="59" t="n"/>
      <c r="BF2111" s="59" t="n"/>
      <c r="BG2111" s="59" t="n"/>
      <c r="BH2111" s="59" t="n"/>
      <c r="BI2111" s="59" t="n"/>
      <c r="BJ2111" s="59" t="n"/>
      <c r="BK2111" s="59" t="n"/>
      <c r="BL2111" s="59" t="n"/>
      <c r="BM2111" s="59" t="n"/>
      <c r="BN2111" s="59" t="n"/>
      <c r="BO2111" s="59" t="n"/>
      <c r="BP2111" s="59" t="n"/>
      <c r="BQ2111" s="59" t="n"/>
      <c r="BR2111" s="59" t="n"/>
      <c r="BS2111" s="59" t="n"/>
      <c r="BT2111" s="59" t="n"/>
      <c r="BU2111" s="59" t="n"/>
      <c r="BV2111" s="59" t="n"/>
      <c r="BW2111" s="59" t="n"/>
      <c r="BX2111" s="59" t="n"/>
      <c r="BY2111" s="59" t="n"/>
      <c r="BZ2111" s="59" t="n"/>
      <c r="CA2111" s="59" t="n"/>
      <c r="CB2111" s="59" t="n"/>
      <c r="CC2111" s="59" t="n"/>
      <c r="CD2111" s="59" t="n"/>
      <c r="CE2111" s="59" t="n"/>
      <c r="CF2111" s="59" t="n"/>
      <c r="CG2111" s="59" t="n"/>
      <c r="CH2111" s="59" t="n"/>
      <c r="CI2111" s="59" t="n"/>
      <c r="CJ2111" s="59" t="n"/>
      <c r="CK2111" s="59" t="n"/>
      <c r="CL2111" s="59" t="n"/>
      <c r="CM2111" s="59" t="n"/>
      <c r="CN2111" s="59" t="n"/>
      <c r="CO2111" s="59" t="n"/>
      <c r="CP2111" s="59" t="n"/>
      <c r="CQ2111" s="59" t="n"/>
      <c r="CR2111" s="59" t="n"/>
      <c r="CS2111" s="59" t="n"/>
      <c r="CT2111" s="59" t="n"/>
      <c r="CU2111" s="59" t="n"/>
      <c r="CV2111" s="59" t="n"/>
      <c r="CW2111" s="59" t="n"/>
      <c r="CX2111" s="59" t="n"/>
      <c r="CY2111" s="59" t="n"/>
      <c r="CZ2111" s="59" t="n"/>
    </row>
    <row r="2112">
      <c r="D2112" s="107" t="n"/>
      <c r="E2112" s="107" t="n"/>
      <c r="F2112" s="107" t="n"/>
      <c r="G2112" s="107" t="n"/>
      <c r="H2112" s="107" t="n"/>
      <c r="I2112" s="107" t="n"/>
      <c r="J2112" s="107" t="n"/>
      <c r="K2112" s="107" t="n"/>
      <c r="L2112" s="107" t="n"/>
      <c r="M2112" s="107" t="n"/>
      <c r="N2112" s="107" t="n"/>
      <c r="O2112" s="107" t="n"/>
      <c r="P2112" s="107" t="n"/>
      <c r="Q2112" s="107" t="n"/>
      <c r="R2112" s="107" t="n"/>
      <c r="S2112" s="107" t="n"/>
      <c r="T2112" s="107" t="n"/>
      <c r="U2112" s="107" t="n"/>
      <c r="V2112" s="107" t="n"/>
      <c r="W2112" s="107" t="n"/>
      <c r="X2112" s="107" t="n"/>
      <c r="Y2112" s="107" t="n"/>
      <c r="Z2112" s="107" t="n"/>
      <c r="AA2112" s="107" t="n"/>
      <c r="AB2112" s="107" t="n"/>
      <c r="AC2112" s="107" t="n"/>
      <c r="AD2112" s="107" t="n"/>
      <c r="AE2112" s="107" t="n"/>
      <c r="AF2112" s="107" t="n"/>
      <c r="AG2112" s="107" t="n"/>
      <c r="AH2112" s="107" t="n"/>
      <c r="AI2112" s="107" t="n"/>
      <c r="AJ2112" s="107" t="n"/>
      <c r="AK2112" s="107" t="n"/>
      <c r="AL2112" s="107" t="n"/>
      <c r="AM2112" s="107" t="n"/>
      <c r="AN2112" s="107" t="n"/>
      <c r="AO2112" s="107" t="n"/>
      <c r="AP2112" s="107" t="n"/>
      <c r="AQ2112" s="107" t="n"/>
      <c r="AR2112" s="107" t="n"/>
      <c r="AS2112" s="107" t="n"/>
      <c r="AT2112" s="107" t="n"/>
      <c r="AU2112" s="107" t="n"/>
      <c r="AV2112" s="107" t="n"/>
      <c r="AW2112" s="107" t="n"/>
      <c r="AX2112" s="107" t="n"/>
      <c r="AY2112" s="107" t="n"/>
      <c r="AZ2112" s="107" t="n"/>
      <c r="BA2112" s="107" t="n"/>
      <c r="BB2112" s="107" t="n"/>
      <c r="BC2112" s="107" t="n"/>
      <c r="BD2112" s="107" t="n"/>
      <c r="BE2112" s="107" t="n"/>
      <c r="BF2112" s="107" t="n"/>
      <c r="BG2112" s="107" t="n"/>
      <c r="BH2112" s="107" t="n"/>
      <c r="BI2112" s="107" t="n"/>
      <c r="BJ2112" s="107" t="n"/>
      <c r="BK2112" s="107" t="n"/>
      <c r="BL2112" s="107" t="n"/>
      <c r="BM2112" s="107" t="n"/>
      <c r="BN2112" s="107" t="n"/>
      <c r="BO2112" s="107" t="n"/>
      <c r="BP2112" s="107" t="n"/>
      <c r="BQ2112" s="107" t="n"/>
      <c r="BR2112" s="107" t="n"/>
      <c r="BS2112" s="107" t="n"/>
      <c r="BT2112" s="107" t="n"/>
      <c r="BU2112" s="107" t="n"/>
      <c r="BV2112" s="107" t="n"/>
      <c r="BW2112" s="107" t="n"/>
      <c r="BX2112" s="107" t="n"/>
      <c r="BY2112" s="107" t="n"/>
      <c r="BZ2112" s="107" t="n"/>
      <c r="CA2112" s="107" t="n"/>
      <c r="CB2112" s="107" t="n"/>
      <c r="CC2112" s="107" t="n"/>
      <c r="CD2112" s="107" t="n"/>
      <c r="CE2112" s="107" t="n"/>
      <c r="CF2112" s="107" t="n"/>
      <c r="CG2112" s="107" t="n"/>
      <c r="CH2112" s="107" t="n"/>
      <c r="CI2112" s="107" t="n"/>
      <c r="CJ2112" s="107" t="n"/>
      <c r="CK2112" s="107" t="n"/>
      <c r="CL2112" s="107" t="n"/>
      <c r="CM2112" s="107" t="n"/>
      <c r="CN2112" s="107" t="n"/>
      <c r="CO2112" s="107" t="n"/>
      <c r="CP2112" s="107" t="n"/>
      <c r="CQ2112" s="107" t="n"/>
      <c r="CR2112" s="107" t="n"/>
      <c r="CS2112" s="107" t="n"/>
      <c r="CT2112" s="107" t="n"/>
      <c r="CU2112" s="107" t="n"/>
      <c r="CV2112" s="107" t="n"/>
      <c r="CW2112" s="107" t="n"/>
      <c r="CX2112" s="107" t="n"/>
      <c r="CY2112" s="107" t="n"/>
      <c r="CZ2112" s="107" t="n"/>
    </row>
    <row r="2115">
      <c r="A2115" s="2">
        <f>IF($A2108="","","   projections")</f>
        <v/>
      </c>
      <c r="B2115" s="68">
        <f>IF($A2108="",0,COUNT($E2116:$CZ2116))</f>
        <v/>
      </c>
      <c r="C2115" s="69">
        <f>IF($B2115=0,0,MAX($E2116:$CZ2116))</f>
        <v/>
      </c>
      <c r="D2115" s="58">
        <f>_xll.BDS($A2108,'Field Check'!$C$42,"headers=y","startcol=1","endcol=3","dir=h","cols=20;rows=3")</f>
        <v/>
      </c>
      <c r="E2115" s="59" t="n">
        <v>46253</v>
      </c>
      <c r="F2115" s="59" t="n">
        <v>46436</v>
      </c>
      <c r="G2115" s="59" t="n">
        <v>46625</v>
      </c>
      <c r="H2115" s="59" t="n">
        <v>46800</v>
      </c>
      <c r="I2115" s="59" t="n">
        <v>46989</v>
      </c>
      <c r="J2115" s="59" t="n">
        <v>47164</v>
      </c>
      <c r="K2115" s="59" t="n">
        <v>47353</v>
      </c>
      <c r="L2115" s="59" t="n">
        <v>47535</v>
      </c>
      <c r="M2115" s="59" t="n">
        <v>47717</v>
      </c>
      <c r="N2115" s="59" t="n">
        <v>47899</v>
      </c>
      <c r="O2115" s="59" t="n">
        <v>48081</v>
      </c>
      <c r="P2115" s="59" t="n">
        <v>48263</v>
      </c>
      <c r="Q2115" s="59" t="n">
        <v>48445</v>
      </c>
      <c r="R2115" s="59" t="n">
        <v>48627</v>
      </c>
      <c r="S2115" s="59" t="n">
        <v>48809</v>
      </c>
      <c r="T2115" s="59" t="n">
        <v>48991</v>
      </c>
      <c r="U2115" s="59" t="n">
        <v>49173</v>
      </c>
      <c r="V2115" s="59" t="n">
        <v>49362</v>
      </c>
      <c r="W2115" s="59" t="n">
        <v>49544</v>
      </c>
      <c r="X2115" s="59" t="n"/>
      <c r="Y2115" s="59" t="n"/>
      <c r="Z2115" s="59" t="n"/>
      <c r="AA2115" s="59" t="n"/>
      <c r="AB2115" s="59" t="n"/>
      <c r="AC2115" s="59" t="n"/>
      <c r="AD2115" s="59" t="n"/>
      <c r="AE2115" s="59" t="n"/>
      <c r="AF2115" s="59" t="n"/>
      <c r="AG2115" s="59" t="n"/>
      <c r="AH2115" s="59" t="n"/>
      <c r="AI2115" s="59" t="n"/>
      <c r="AJ2115" s="59" t="n"/>
      <c r="AK2115" s="59" t="n"/>
      <c r="AL2115" s="59" t="n"/>
      <c r="AM2115" s="59" t="n"/>
      <c r="AN2115" s="59" t="n"/>
      <c r="AO2115" s="59" t="n"/>
      <c r="AP2115" s="59" t="n"/>
      <c r="AQ2115" s="59" t="n"/>
      <c r="AR2115" s="59" t="n"/>
      <c r="AS2115" s="59" t="n"/>
      <c r="AT2115" s="59" t="n"/>
      <c r="AU2115" s="59" t="n"/>
      <c r="AV2115" s="59" t="n"/>
      <c r="AW2115" s="59" t="n"/>
      <c r="AX2115" s="59" t="n"/>
      <c r="AY2115" s="59" t="n"/>
      <c r="AZ2115" s="59" t="n"/>
      <c r="BA2115" s="59" t="n"/>
      <c r="BB2115" s="59" t="n"/>
      <c r="BC2115" s="59" t="n"/>
      <c r="BD2115" s="59" t="n"/>
      <c r="BE2115" s="59" t="n"/>
      <c r="BF2115" s="59" t="n"/>
      <c r="BG2115" s="59" t="n"/>
      <c r="BH2115" s="59" t="n"/>
      <c r="BI2115" s="59" t="n"/>
      <c r="BJ2115" s="59" t="n"/>
      <c r="BK2115" s="59" t="n"/>
      <c r="BL2115" s="59" t="n"/>
      <c r="BM2115" s="59" t="n"/>
      <c r="BN2115" s="59" t="n"/>
      <c r="BO2115" s="59" t="n"/>
      <c r="BP2115" s="59" t="n"/>
      <c r="BQ2115" s="59" t="n"/>
      <c r="BR2115" s="59" t="n"/>
      <c r="BS2115" s="59" t="n"/>
      <c r="BT2115" s="59" t="n"/>
      <c r="BU2115" s="59" t="n"/>
      <c r="BV2115" s="59" t="n"/>
      <c r="BW2115" s="59" t="n"/>
      <c r="BX2115" s="59" t="n"/>
      <c r="BY2115" s="59" t="n"/>
      <c r="BZ2115" s="59" t="n"/>
      <c r="CA2115" s="59" t="n"/>
      <c r="CB2115" s="59" t="n"/>
      <c r="CC2115" s="59" t="n"/>
      <c r="CD2115" s="59" t="n"/>
      <c r="CE2115" s="59" t="n"/>
      <c r="CF2115" s="59" t="n"/>
      <c r="CG2115" s="59" t="n"/>
      <c r="CH2115" s="59" t="n"/>
      <c r="CI2115" s="59" t="n"/>
      <c r="CJ2115" s="59" t="n"/>
      <c r="CK2115" s="59" t="n"/>
      <c r="CL2115" s="59" t="n"/>
      <c r="CM2115" s="59" t="n"/>
      <c r="CN2115" s="59" t="n"/>
      <c r="CO2115" s="59" t="n"/>
      <c r="CP2115" s="59" t="n"/>
      <c r="CQ2115" s="59" t="n"/>
      <c r="CR2115" s="59" t="n"/>
      <c r="CS2115" s="59" t="n"/>
      <c r="CT2115" s="59" t="n"/>
      <c r="CU2115" s="59" t="n"/>
      <c r="CV2115" s="59" t="n"/>
      <c r="CW2115" s="59" t="n"/>
      <c r="CX2115" s="59" t="n"/>
      <c r="CY2115" s="59" t="n"/>
      <c r="CZ2115" s="59" t="n"/>
    </row>
    <row r="2116">
      <c r="D2116" s="59" t="inlineStr">
        <is>
          <t>Ex-Date</t>
        </is>
      </c>
      <c r="E2116" s="59" t="n">
        <v>46267</v>
      </c>
      <c r="F2116" s="59" t="n">
        <v>46443</v>
      </c>
      <c r="G2116" s="59" t="n">
        <v>46631</v>
      </c>
      <c r="H2116" s="59" t="n">
        <v>46807</v>
      </c>
      <c r="I2116" s="59" t="n">
        <v>47002</v>
      </c>
      <c r="J2116" s="59" t="n">
        <v>47171</v>
      </c>
      <c r="K2116" s="59" t="n">
        <v>47366</v>
      </c>
      <c r="L2116" s="59" t="n">
        <v>47542</v>
      </c>
      <c r="M2116" s="59" t="n">
        <v>47730</v>
      </c>
      <c r="N2116" s="59" t="n">
        <v>47906</v>
      </c>
      <c r="O2116" s="59" t="n">
        <v>48094</v>
      </c>
      <c r="P2116" s="59" t="n">
        <v>48270</v>
      </c>
      <c r="Q2116" s="59" t="n">
        <v>48458</v>
      </c>
      <c r="R2116" s="59" t="n">
        <v>48634</v>
      </c>
      <c r="S2116" s="59" t="n">
        <v>48822</v>
      </c>
      <c r="T2116" s="59" t="n">
        <v>48998</v>
      </c>
      <c r="U2116" s="59" t="n">
        <v>49186</v>
      </c>
      <c r="V2116" s="59" t="n">
        <v>49369</v>
      </c>
      <c r="W2116" s="59" t="n">
        <v>49557</v>
      </c>
      <c r="X2116" s="59" t="n"/>
      <c r="Y2116" s="59" t="n"/>
      <c r="Z2116" s="59" t="n"/>
      <c r="AA2116" s="59" t="n"/>
      <c r="AB2116" s="59" t="n"/>
      <c r="AC2116" s="59" t="n"/>
      <c r="AD2116" s="59" t="n"/>
      <c r="AE2116" s="59" t="n"/>
      <c r="AF2116" s="59" t="n"/>
      <c r="AG2116" s="59" t="n"/>
      <c r="AH2116" s="59" t="n"/>
      <c r="AI2116" s="59" t="n"/>
      <c r="AJ2116" s="59" t="n"/>
      <c r="AK2116" s="59" t="n"/>
      <c r="AL2116" s="59" t="n"/>
      <c r="AM2116" s="59" t="n"/>
      <c r="AN2116" s="59" t="n"/>
      <c r="AO2116" s="59" t="n"/>
      <c r="AP2116" s="59" t="n"/>
      <c r="AQ2116" s="59" t="n"/>
      <c r="AR2116" s="59" t="n"/>
      <c r="AS2116" s="59" t="n"/>
      <c r="AT2116" s="59" t="n"/>
      <c r="AU2116" s="59" t="n"/>
      <c r="AV2116" s="59" t="n"/>
      <c r="AW2116" s="59" t="n"/>
      <c r="AX2116" s="59" t="n"/>
      <c r="AY2116" s="59" t="n"/>
      <c r="AZ2116" s="59" t="n"/>
      <c r="BA2116" s="59" t="n"/>
      <c r="BB2116" s="59" t="n"/>
      <c r="BC2116" s="59" t="n"/>
      <c r="BD2116" s="59" t="n"/>
      <c r="BE2116" s="59" t="n"/>
      <c r="BF2116" s="59" t="n"/>
      <c r="BG2116" s="59" t="n"/>
      <c r="BH2116" s="59" t="n"/>
      <c r="BI2116" s="59" t="n"/>
      <c r="BJ2116" s="59" t="n"/>
      <c r="BK2116" s="59" t="n"/>
      <c r="BL2116" s="59" t="n"/>
      <c r="BM2116" s="59" t="n"/>
      <c r="BN2116" s="59" t="n"/>
      <c r="BO2116" s="59" t="n"/>
      <c r="BP2116" s="59" t="n"/>
      <c r="BQ2116" s="59" t="n"/>
      <c r="BR2116" s="59" t="n"/>
      <c r="BS2116" s="59" t="n"/>
      <c r="BT2116" s="59" t="n"/>
      <c r="BU2116" s="59" t="n"/>
      <c r="BV2116" s="59" t="n"/>
      <c r="BW2116" s="59" t="n"/>
      <c r="BX2116" s="59" t="n"/>
      <c r="BY2116" s="59" t="n"/>
      <c r="BZ2116" s="59" t="n"/>
      <c r="CA2116" s="59" t="n"/>
      <c r="CB2116" s="59" t="n"/>
      <c r="CC2116" s="59" t="n"/>
      <c r="CD2116" s="59" t="n"/>
      <c r="CE2116" s="59" t="n"/>
      <c r="CF2116" s="59" t="n"/>
      <c r="CG2116" s="59" t="n"/>
      <c r="CH2116" s="59" t="n"/>
      <c r="CI2116" s="59" t="n"/>
      <c r="CJ2116" s="59" t="n"/>
      <c r="CK2116" s="59" t="n"/>
      <c r="CL2116" s="59" t="n"/>
      <c r="CM2116" s="59" t="n"/>
      <c r="CN2116" s="59" t="n"/>
      <c r="CO2116" s="59" t="n"/>
      <c r="CP2116" s="59" t="n"/>
      <c r="CQ2116" s="59" t="n"/>
      <c r="CR2116" s="59" t="n"/>
      <c r="CS2116" s="59" t="n"/>
      <c r="CT2116" s="59" t="n"/>
      <c r="CU2116" s="59" t="n"/>
      <c r="CV2116" s="59" t="n"/>
      <c r="CW2116" s="59" t="n"/>
      <c r="CX2116" s="59" t="n"/>
      <c r="CY2116" s="59" t="n"/>
      <c r="CZ2116" s="59" t="n"/>
    </row>
    <row r="2117">
      <c r="D2117" s="107" t="inlineStr">
        <is>
          <t>Amount Per Share</t>
        </is>
      </c>
      <c r="E2117" s="107" t="n">
        <v>0.08</v>
      </c>
      <c r="F2117" s="107" t="n">
        <v>0.05</v>
      </c>
      <c r="G2117" s="107" t="n">
        <v>0.11</v>
      </c>
      <c r="H2117" s="107" t="n">
        <v>0.07000000000000001</v>
      </c>
      <c r="I2117" s="107" t="n">
        <v>0.12</v>
      </c>
      <c r="J2117" s="107" t="n">
        <v>0.08</v>
      </c>
      <c r="K2117" s="107" t="n">
        <v>0.13</v>
      </c>
      <c r="L2117" s="107" t="n">
        <v>0.09</v>
      </c>
      <c r="M2117" s="107" t="n">
        <v>0.14</v>
      </c>
      <c r="N2117" s="107" t="n">
        <v>0.1</v>
      </c>
      <c r="O2117" s="107" t="n">
        <v>0.14</v>
      </c>
      <c r="P2117" s="107" t="n">
        <v>0.1</v>
      </c>
      <c r="Q2117" s="107" t="n">
        <v>0.14</v>
      </c>
      <c r="R2117" s="107" t="n">
        <v>0.1</v>
      </c>
      <c r="S2117" s="107" t="n">
        <v>0.14</v>
      </c>
      <c r="T2117" s="107" t="n">
        <v>0.1</v>
      </c>
      <c r="U2117" s="107" t="n">
        <v>0.14</v>
      </c>
      <c r="V2117" s="107" t="n">
        <v>0.1</v>
      </c>
      <c r="W2117" s="107" t="n">
        <v>0.14</v>
      </c>
      <c r="X2117" s="107" t="n"/>
      <c r="Y2117" s="107" t="n"/>
      <c r="Z2117" s="107" t="n"/>
      <c r="AA2117" s="107" t="n"/>
      <c r="AB2117" s="107" t="n"/>
      <c r="AC2117" s="107" t="n"/>
      <c r="AD2117" s="107" t="n"/>
      <c r="AE2117" s="107" t="n"/>
      <c r="AF2117" s="107" t="n"/>
      <c r="AG2117" s="107" t="n"/>
      <c r="AH2117" s="107" t="n"/>
      <c r="AI2117" s="107" t="n"/>
      <c r="AJ2117" s="107" t="n"/>
      <c r="AK2117" s="107" t="n"/>
      <c r="AL2117" s="107" t="n"/>
      <c r="AM2117" s="107" t="n"/>
      <c r="AN2117" s="107" t="n"/>
      <c r="AO2117" s="107" t="n"/>
      <c r="AP2117" s="107" t="n"/>
      <c r="AQ2117" s="107" t="n"/>
      <c r="AR2117" s="107" t="n"/>
      <c r="AS2117" s="107" t="n"/>
      <c r="AT2117" s="107" t="n"/>
      <c r="AU2117" s="107" t="n"/>
      <c r="AV2117" s="107" t="n"/>
      <c r="AW2117" s="107" t="n"/>
      <c r="AX2117" s="107" t="n"/>
      <c r="AY2117" s="107" t="n"/>
      <c r="AZ2117" s="107" t="n"/>
      <c r="BA2117" s="107" t="n"/>
      <c r="BB2117" s="107" t="n"/>
      <c r="BC2117" s="107" t="n"/>
      <c r="BD2117" s="107" t="n"/>
      <c r="BE2117" s="107" t="n"/>
      <c r="BF2117" s="107" t="n"/>
      <c r="BG2117" s="107" t="n"/>
      <c r="BH2117" s="107" t="n"/>
      <c r="BI2117" s="107" t="n"/>
      <c r="BJ2117" s="107" t="n"/>
      <c r="BK2117" s="107" t="n"/>
      <c r="BL2117" s="107" t="n"/>
      <c r="BM2117" s="107" t="n"/>
      <c r="BN2117" s="107" t="n"/>
      <c r="BO2117" s="107" t="n"/>
      <c r="BP2117" s="107" t="n"/>
      <c r="BQ2117" s="107" t="n"/>
      <c r="BR2117" s="107" t="n"/>
      <c r="BS2117" s="107" t="n"/>
      <c r="BT2117" s="107" t="n"/>
      <c r="BU2117" s="107" t="n"/>
      <c r="BV2117" s="107" t="n"/>
      <c r="BW2117" s="107" t="n"/>
      <c r="BX2117" s="107" t="n"/>
      <c r="BY2117" s="107" t="n"/>
      <c r="BZ2117" s="107" t="n"/>
      <c r="CA2117" s="107" t="n"/>
      <c r="CB2117" s="107" t="n"/>
      <c r="CC2117" s="107" t="n"/>
      <c r="CD2117" s="107" t="n"/>
      <c r="CE2117" s="107" t="n"/>
      <c r="CF2117" s="107" t="n"/>
      <c r="CG2117" s="107" t="n"/>
      <c r="CH2117" s="107" t="n"/>
      <c r="CI2117" s="107" t="n"/>
      <c r="CJ2117" s="107" t="n"/>
      <c r="CK2117" s="107" t="n"/>
      <c r="CL2117" s="107" t="n"/>
      <c r="CM2117" s="107" t="n"/>
      <c r="CN2117" s="107" t="n"/>
      <c r="CO2117" s="107" t="n"/>
      <c r="CP2117" s="107" t="n"/>
      <c r="CQ2117" s="107" t="n"/>
      <c r="CR2117" s="107" t="n"/>
      <c r="CS2117" s="107" t="n"/>
      <c r="CT2117" s="107" t="n"/>
      <c r="CU2117" s="107" t="n"/>
      <c r="CV2117" s="107" t="n"/>
      <c r="CW2117" s="107" t="n"/>
      <c r="CX2117" s="107" t="n"/>
      <c r="CY2117" s="107" t="n"/>
      <c r="CZ2117" s="107" t="n"/>
    </row>
    <row r="2119">
      <c r="A2119" s="126">
        <f>IF('AS51'!$C$198="","",'AS51'!$C$198)</f>
        <v/>
      </c>
      <c r="B2119" s="68">
        <f>IF($A2119="",0,COUNT($E2120:$CZ2120))</f>
        <v/>
      </c>
      <c r="C2119" s="69">
        <f>IF($B2119=0,0,MAX($E2120:$CZ2120))</f>
        <v/>
      </c>
      <c r="D2119" s="58">
        <f>_xll.BDS($A2119,'Field Check'!$C$44,"headers=y","startcol=1","endcol=7","dir=h","DVD_START_DT",'Field Check'!$C$59,"DVD_END_DT",'Field Check'!$D$59)</f>
        <v/>
      </c>
      <c r="E2119" s="59" t="n"/>
      <c r="F2119" s="59" t="n"/>
      <c r="G2119" s="59" t="n"/>
      <c r="H2119" s="59" t="n"/>
      <c r="I2119" s="59" t="n"/>
      <c r="J2119" s="59" t="n"/>
      <c r="K2119" s="59" t="n"/>
      <c r="L2119" s="59" t="n"/>
      <c r="M2119" s="59" t="n"/>
      <c r="N2119" s="59" t="n"/>
      <c r="O2119" s="59" t="n"/>
      <c r="P2119" s="59" t="n"/>
      <c r="Q2119" s="59" t="n"/>
      <c r="R2119" s="59" t="n"/>
      <c r="S2119" s="59" t="n"/>
      <c r="T2119" s="59" t="n"/>
      <c r="U2119" s="59" t="n"/>
      <c r="V2119" s="59" t="n"/>
      <c r="W2119" s="59" t="n"/>
      <c r="X2119" s="59" t="n"/>
      <c r="Y2119" s="59" t="n"/>
      <c r="Z2119" s="59" t="n"/>
      <c r="AA2119" s="59" t="n"/>
      <c r="AB2119" s="59" t="n"/>
      <c r="AC2119" s="59" t="n"/>
      <c r="AD2119" s="59" t="n"/>
      <c r="AE2119" s="59" t="n"/>
      <c r="AF2119" s="59" t="n"/>
      <c r="AG2119" s="59" t="n"/>
      <c r="AH2119" s="59" t="n"/>
      <c r="AI2119" s="59" t="n"/>
      <c r="AJ2119" s="59" t="n"/>
      <c r="AK2119" s="59" t="n"/>
      <c r="AL2119" s="59" t="n"/>
      <c r="AM2119" s="59" t="n"/>
      <c r="AN2119" s="59" t="n"/>
      <c r="AO2119" s="59" t="n"/>
      <c r="AP2119" s="59" t="n"/>
      <c r="AQ2119" s="59" t="n"/>
      <c r="AR2119" s="59" t="n"/>
      <c r="AS2119" s="59" t="n"/>
      <c r="AT2119" s="59" t="n"/>
      <c r="AU2119" s="59" t="n"/>
      <c r="AV2119" s="59" t="n"/>
      <c r="AW2119" s="59" t="n"/>
      <c r="AX2119" s="59" t="n"/>
      <c r="AY2119" s="59" t="n"/>
      <c r="AZ2119" s="59" t="n"/>
      <c r="BA2119" s="59" t="n"/>
      <c r="BB2119" s="59" t="n"/>
      <c r="BC2119" s="59" t="n"/>
      <c r="BD2119" s="59" t="n"/>
      <c r="BE2119" s="59" t="n"/>
      <c r="BF2119" s="59" t="n"/>
      <c r="BG2119" s="59" t="n"/>
      <c r="BH2119" s="59" t="n"/>
      <c r="BI2119" s="59" t="n"/>
      <c r="BJ2119" s="59" t="n"/>
      <c r="BK2119" s="59" t="n"/>
      <c r="BL2119" s="59" t="n"/>
      <c r="BM2119" s="59" t="n"/>
      <c r="BN2119" s="59" t="n"/>
      <c r="BO2119" s="59" t="n"/>
      <c r="BP2119" s="59" t="n"/>
      <c r="BQ2119" s="59" t="n"/>
      <c r="BR2119" s="59" t="n"/>
      <c r="BS2119" s="59" t="n"/>
      <c r="BT2119" s="59" t="n"/>
      <c r="BU2119" s="59" t="n"/>
      <c r="BV2119" s="59" t="n"/>
      <c r="BW2119" s="59" t="n"/>
      <c r="BX2119" s="59" t="n"/>
      <c r="BY2119" s="59" t="n"/>
      <c r="BZ2119" s="59" t="n"/>
      <c r="CA2119" s="59" t="n"/>
      <c r="CB2119" s="59" t="n"/>
      <c r="CC2119" s="59" t="n"/>
      <c r="CD2119" s="59" t="n"/>
      <c r="CE2119" s="59" t="n"/>
      <c r="CF2119" s="59" t="n"/>
      <c r="CG2119" s="59" t="n"/>
      <c r="CH2119" s="59" t="n"/>
      <c r="CI2119" s="59" t="n"/>
      <c r="CJ2119" s="59" t="n"/>
      <c r="CK2119" s="59" t="n"/>
      <c r="CL2119" s="59" t="n"/>
      <c r="CM2119" s="59" t="n"/>
      <c r="CN2119" s="59" t="n"/>
      <c r="CO2119" s="59" t="n"/>
      <c r="CP2119" s="59" t="n"/>
      <c r="CQ2119" s="59" t="n"/>
      <c r="CR2119" s="59" t="n"/>
      <c r="CS2119" s="59" t="n"/>
      <c r="CT2119" s="59" t="n"/>
      <c r="CU2119" s="59" t="n"/>
      <c r="CV2119" s="59" t="n"/>
      <c r="CW2119" s="59" t="n"/>
      <c r="CX2119" s="59" t="n"/>
      <c r="CY2119" s="59" t="n"/>
      <c r="CZ2119" s="59" t="n"/>
    </row>
    <row r="2120">
      <c r="D2120" s="59" t="n"/>
      <c r="E2120" s="59" t="n"/>
      <c r="F2120" s="59" t="n"/>
      <c r="G2120" s="59" t="n"/>
      <c r="H2120" s="59" t="n"/>
      <c r="I2120" s="59" t="n"/>
      <c r="J2120" s="59" t="n"/>
      <c r="K2120" s="59" t="n"/>
      <c r="L2120" s="59" t="n"/>
      <c r="M2120" s="59" t="n"/>
      <c r="N2120" s="59" t="n"/>
      <c r="O2120" s="59" t="n"/>
      <c r="P2120" s="59" t="n"/>
      <c r="Q2120" s="59" t="n"/>
      <c r="R2120" s="59" t="n"/>
      <c r="S2120" s="59" t="n"/>
      <c r="T2120" s="59" t="n"/>
      <c r="U2120" s="59" t="n"/>
      <c r="V2120" s="59" t="n"/>
      <c r="W2120" s="59" t="n"/>
      <c r="X2120" s="59" t="n"/>
      <c r="Y2120" s="59" t="n"/>
      <c r="Z2120" s="59" t="n"/>
      <c r="AA2120" s="59" t="n"/>
      <c r="AB2120" s="59" t="n"/>
      <c r="AC2120" s="59" t="n"/>
      <c r="AD2120" s="59" t="n"/>
      <c r="AE2120" s="59" t="n"/>
      <c r="AF2120" s="59" t="n"/>
      <c r="AG2120" s="59" t="n"/>
      <c r="AH2120" s="59" t="n"/>
      <c r="AI2120" s="59" t="n"/>
      <c r="AJ2120" s="59" t="n"/>
      <c r="AK2120" s="59" t="n"/>
      <c r="AL2120" s="59" t="n"/>
      <c r="AM2120" s="59" t="n"/>
      <c r="AN2120" s="59" t="n"/>
      <c r="AO2120" s="59" t="n"/>
      <c r="AP2120" s="59" t="n"/>
      <c r="AQ2120" s="59" t="n"/>
      <c r="AR2120" s="59" t="n"/>
      <c r="AS2120" s="59" t="n"/>
      <c r="AT2120" s="59" t="n"/>
      <c r="AU2120" s="59" t="n"/>
      <c r="AV2120" s="59" t="n"/>
      <c r="AW2120" s="59" t="n"/>
      <c r="AX2120" s="59" t="n"/>
      <c r="AY2120" s="59" t="n"/>
      <c r="AZ2120" s="59" t="n"/>
      <c r="BA2120" s="59" t="n"/>
      <c r="BB2120" s="59" t="n"/>
      <c r="BC2120" s="59" t="n"/>
      <c r="BD2120" s="59" t="n"/>
      <c r="BE2120" s="59" t="n"/>
      <c r="BF2120" s="59" t="n"/>
      <c r="BG2120" s="59" t="n"/>
      <c r="BH2120" s="59" t="n"/>
      <c r="BI2120" s="59" t="n"/>
      <c r="BJ2120" s="59" t="n"/>
      <c r="BK2120" s="59" t="n"/>
      <c r="BL2120" s="59" t="n"/>
      <c r="BM2120" s="59" t="n"/>
      <c r="BN2120" s="59" t="n"/>
      <c r="BO2120" s="59" t="n"/>
      <c r="BP2120" s="59" t="n"/>
      <c r="BQ2120" s="59" t="n"/>
      <c r="BR2120" s="59" t="n"/>
      <c r="BS2120" s="59" t="n"/>
      <c r="BT2120" s="59" t="n"/>
      <c r="BU2120" s="59" t="n"/>
      <c r="BV2120" s="59" t="n"/>
      <c r="BW2120" s="59" t="n"/>
      <c r="BX2120" s="59" t="n"/>
      <c r="BY2120" s="59" t="n"/>
      <c r="BZ2120" s="59" t="n"/>
      <c r="CA2120" s="59" t="n"/>
      <c r="CB2120" s="59" t="n"/>
      <c r="CC2120" s="59" t="n"/>
      <c r="CD2120" s="59" t="n"/>
      <c r="CE2120" s="59" t="n"/>
      <c r="CF2120" s="59" t="n"/>
      <c r="CG2120" s="59" t="n"/>
      <c r="CH2120" s="59" t="n"/>
      <c r="CI2120" s="59" t="n"/>
      <c r="CJ2120" s="59" t="n"/>
      <c r="CK2120" s="59" t="n"/>
      <c r="CL2120" s="59" t="n"/>
      <c r="CM2120" s="59" t="n"/>
      <c r="CN2120" s="59" t="n"/>
      <c r="CO2120" s="59" t="n"/>
      <c r="CP2120" s="59" t="n"/>
      <c r="CQ2120" s="59" t="n"/>
      <c r="CR2120" s="59" t="n"/>
      <c r="CS2120" s="59" t="n"/>
      <c r="CT2120" s="59" t="n"/>
      <c r="CU2120" s="59" t="n"/>
      <c r="CV2120" s="59" t="n"/>
      <c r="CW2120" s="59" t="n"/>
      <c r="CX2120" s="59" t="n"/>
      <c r="CY2120" s="59" t="n"/>
      <c r="CZ2120" s="59" t="n"/>
    </row>
    <row r="2121">
      <c r="D2121" s="59" t="n"/>
      <c r="E2121" s="59" t="n"/>
      <c r="F2121" s="59" t="n"/>
      <c r="G2121" s="59" t="n"/>
      <c r="H2121" s="59" t="n"/>
      <c r="I2121" s="59" t="n"/>
      <c r="J2121" s="59" t="n"/>
      <c r="K2121" s="59" t="n"/>
      <c r="L2121" s="59" t="n"/>
      <c r="M2121" s="59" t="n"/>
      <c r="N2121" s="59" t="n"/>
      <c r="O2121" s="59" t="n"/>
      <c r="P2121" s="59" t="n"/>
      <c r="Q2121" s="59" t="n"/>
      <c r="R2121" s="59" t="n"/>
      <c r="S2121" s="59" t="n"/>
      <c r="T2121" s="59" t="n"/>
      <c r="U2121" s="59" t="n"/>
      <c r="V2121" s="59" t="n"/>
      <c r="W2121" s="59" t="n"/>
      <c r="X2121" s="59" t="n"/>
      <c r="Y2121" s="59" t="n"/>
      <c r="Z2121" s="59" t="n"/>
      <c r="AA2121" s="59" t="n"/>
      <c r="AB2121" s="59" t="n"/>
      <c r="AC2121" s="59" t="n"/>
      <c r="AD2121" s="59" t="n"/>
      <c r="AE2121" s="59" t="n"/>
      <c r="AF2121" s="59" t="n"/>
      <c r="AG2121" s="59" t="n"/>
      <c r="AH2121" s="59" t="n"/>
      <c r="AI2121" s="59" t="n"/>
      <c r="AJ2121" s="59" t="n"/>
      <c r="AK2121" s="59" t="n"/>
      <c r="AL2121" s="59" t="n"/>
      <c r="AM2121" s="59" t="n"/>
      <c r="AN2121" s="59" t="n"/>
      <c r="AO2121" s="59" t="n"/>
      <c r="AP2121" s="59" t="n"/>
      <c r="AQ2121" s="59" t="n"/>
      <c r="AR2121" s="59" t="n"/>
      <c r="AS2121" s="59" t="n"/>
      <c r="AT2121" s="59" t="n"/>
      <c r="AU2121" s="59" t="n"/>
      <c r="AV2121" s="59" t="n"/>
      <c r="AW2121" s="59" t="n"/>
      <c r="AX2121" s="59" t="n"/>
      <c r="AY2121" s="59" t="n"/>
      <c r="AZ2121" s="59" t="n"/>
      <c r="BA2121" s="59" t="n"/>
      <c r="BB2121" s="59" t="n"/>
      <c r="BC2121" s="59" t="n"/>
      <c r="BD2121" s="59" t="n"/>
      <c r="BE2121" s="59" t="n"/>
      <c r="BF2121" s="59" t="n"/>
      <c r="BG2121" s="59" t="n"/>
      <c r="BH2121" s="59" t="n"/>
      <c r="BI2121" s="59" t="n"/>
      <c r="BJ2121" s="59" t="n"/>
      <c r="BK2121" s="59" t="n"/>
      <c r="BL2121" s="59" t="n"/>
      <c r="BM2121" s="59" t="n"/>
      <c r="BN2121" s="59" t="n"/>
      <c r="BO2121" s="59" t="n"/>
      <c r="BP2121" s="59" t="n"/>
      <c r="BQ2121" s="59" t="n"/>
      <c r="BR2121" s="59" t="n"/>
      <c r="BS2121" s="59" t="n"/>
      <c r="BT2121" s="59" t="n"/>
      <c r="BU2121" s="59" t="n"/>
      <c r="BV2121" s="59" t="n"/>
      <c r="BW2121" s="59" t="n"/>
      <c r="BX2121" s="59" t="n"/>
      <c r="BY2121" s="59" t="n"/>
      <c r="BZ2121" s="59" t="n"/>
      <c r="CA2121" s="59" t="n"/>
      <c r="CB2121" s="59" t="n"/>
      <c r="CC2121" s="59" t="n"/>
      <c r="CD2121" s="59" t="n"/>
      <c r="CE2121" s="59" t="n"/>
      <c r="CF2121" s="59" t="n"/>
      <c r="CG2121" s="59" t="n"/>
      <c r="CH2121" s="59" t="n"/>
      <c r="CI2121" s="59" t="n"/>
      <c r="CJ2121" s="59" t="n"/>
      <c r="CK2121" s="59" t="n"/>
      <c r="CL2121" s="59" t="n"/>
      <c r="CM2121" s="59" t="n"/>
      <c r="CN2121" s="59" t="n"/>
      <c r="CO2121" s="59" t="n"/>
      <c r="CP2121" s="59" t="n"/>
      <c r="CQ2121" s="59" t="n"/>
      <c r="CR2121" s="59" t="n"/>
      <c r="CS2121" s="59" t="n"/>
      <c r="CT2121" s="59" t="n"/>
      <c r="CU2121" s="59" t="n"/>
      <c r="CV2121" s="59" t="n"/>
      <c r="CW2121" s="59" t="n"/>
      <c r="CX2121" s="59" t="n"/>
      <c r="CY2121" s="59" t="n"/>
      <c r="CZ2121" s="59" t="n"/>
    </row>
    <row r="2122">
      <c r="D2122" s="59" t="n"/>
      <c r="E2122" s="59" t="n"/>
      <c r="F2122" s="59" t="n"/>
      <c r="G2122" s="59" t="n"/>
      <c r="H2122" s="59" t="n"/>
      <c r="I2122" s="59" t="n"/>
      <c r="J2122" s="59" t="n"/>
      <c r="K2122" s="59" t="n"/>
      <c r="L2122" s="59" t="n"/>
      <c r="M2122" s="59" t="n"/>
      <c r="N2122" s="59" t="n"/>
      <c r="O2122" s="59" t="n"/>
      <c r="P2122" s="59" t="n"/>
      <c r="Q2122" s="59" t="n"/>
      <c r="R2122" s="59" t="n"/>
      <c r="S2122" s="59" t="n"/>
      <c r="T2122" s="59" t="n"/>
      <c r="U2122" s="59" t="n"/>
      <c r="V2122" s="59" t="n"/>
      <c r="W2122" s="59" t="n"/>
      <c r="X2122" s="59" t="n"/>
      <c r="Y2122" s="59" t="n"/>
      <c r="Z2122" s="59" t="n"/>
      <c r="AA2122" s="59" t="n"/>
      <c r="AB2122" s="59" t="n"/>
      <c r="AC2122" s="59" t="n"/>
      <c r="AD2122" s="59" t="n"/>
      <c r="AE2122" s="59" t="n"/>
      <c r="AF2122" s="59" t="n"/>
      <c r="AG2122" s="59" t="n"/>
      <c r="AH2122" s="59" t="n"/>
      <c r="AI2122" s="59" t="n"/>
      <c r="AJ2122" s="59" t="n"/>
      <c r="AK2122" s="59" t="n"/>
      <c r="AL2122" s="59" t="n"/>
      <c r="AM2122" s="59" t="n"/>
      <c r="AN2122" s="59" t="n"/>
      <c r="AO2122" s="59" t="n"/>
      <c r="AP2122" s="59" t="n"/>
      <c r="AQ2122" s="59" t="n"/>
      <c r="AR2122" s="59" t="n"/>
      <c r="AS2122" s="59" t="n"/>
      <c r="AT2122" s="59" t="n"/>
      <c r="AU2122" s="59" t="n"/>
      <c r="AV2122" s="59" t="n"/>
      <c r="AW2122" s="59" t="n"/>
      <c r="AX2122" s="59" t="n"/>
      <c r="AY2122" s="59" t="n"/>
      <c r="AZ2122" s="59" t="n"/>
      <c r="BA2122" s="59" t="n"/>
      <c r="BB2122" s="59" t="n"/>
      <c r="BC2122" s="59" t="n"/>
      <c r="BD2122" s="59" t="n"/>
      <c r="BE2122" s="59" t="n"/>
      <c r="BF2122" s="59" t="n"/>
      <c r="BG2122" s="59" t="n"/>
      <c r="BH2122" s="59" t="n"/>
      <c r="BI2122" s="59" t="n"/>
      <c r="BJ2122" s="59" t="n"/>
      <c r="BK2122" s="59" t="n"/>
      <c r="BL2122" s="59" t="n"/>
      <c r="BM2122" s="59" t="n"/>
      <c r="BN2122" s="59" t="n"/>
      <c r="BO2122" s="59" t="n"/>
      <c r="BP2122" s="59" t="n"/>
      <c r="BQ2122" s="59" t="n"/>
      <c r="BR2122" s="59" t="n"/>
      <c r="BS2122" s="59" t="n"/>
      <c r="BT2122" s="59" t="n"/>
      <c r="BU2122" s="59" t="n"/>
      <c r="BV2122" s="59" t="n"/>
      <c r="BW2122" s="59" t="n"/>
      <c r="BX2122" s="59" t="n"/>
      <c r="BY2122" s="59" t="n"/>
      <c r="BZ2122" s="59" t="n"/>
      <c r="CA2122" s="59" t="n"/>
      <c r="CB2122" s="59" t="n"/>
      <c r="CC2122" s="59" t="n"/>
      <c r="CD2122" s="59" t="n"/>
      <c r="CE2122" s="59" t="n"/>
      <c r="CF2122" s="59" t="n"/>
      <c r="CG2122" s="59" t="n"/>
      <c r="CH2122" s="59" t="n"/>
      <c r="CI2122" s="59" t="n"/>
      <c r="CJ2122" s="59" t="n"/>
      <c r="CK2122" s="59" t="n"/>
      <c r="CL2122" s="59" t="n"/>
      <c r="CM2122" s="59" t="n"/>
      <c r="CN2122" s="59" t="n"/>
      <c r="CO2122" s="59" t="n"/>
      <c r="CP2122" s="59" t="n"/>
      <c r="CQ2122" s="59" t="n"/>
      <c r="CR2122" s="59" t="n"/>
      <c r="CS2122" s="59" t="n"/>
      <c r="CT2122" s="59" t="n"/>
      <c r="CU2122" s="59" t="n"/>
      <c r="CV2122" s="59" t="n"/>
      <c r="CW2122" s="59" t="n"/>
      <c r="CX2122" s="59" t="n"/>
      <c r="CY2122" s="59" t="n"/>
      <c r="CZ2122" s="59" t="n"/>
    </row>
    <row r="2123">
      <c r="D2123" s="107" t="n"/>
      <c r="E2123" s="107" t="n"/>
      <c r="F2123" s="107" t="n"/>
      <c r="G2123" s="107" t="n"/>
      <c r="H2123" s="107" t="n"/>
      <c r="I2123" s="107" t="n"/>
      <c r="J2123" s="107" t="n"/>
      <c r="K2123" s="107" t="n"/>
      <c r="L2123" s="107" t="n"/>
      <c r="M2123" s="107" t="n"/>
      <c r="N2123" s="107" t="n"/>
      <c r="O2123" s="107" t="n"/>
      <c r="P2123" s="107" t="n"/>
      <c r="Q2123" s="107" t="n"/>
      <c r="R2123" s="107" t="n"/>
      <c r="S2123" s="107" t="n"/>
      <c r="T2123" s="107" t="n"/>
      <c r="U2123" s="107" t="n"/>
      <c r="V2123" s="107" t="n"/>
      <c r="W2123" s="107" t="n"/>
      <c r="X2123" s="107" t="n"/>
      <c r="Y2123" s="107" t="n"/>
      <c r="Z2123" s="107" t="n"/>
      <c r="AA2123" s="107" t="n"/>
      <c r="AB2123" s="107" t="n"/>
      <c r="AC2123" s="107" t="n"/>
      <c r="AD2123" s="107" t="n"/>
      <c r="AE2123" s="107" t="n"/>
      <c r="AF2123" s="107" t="n"/>
      <c r="AG2123" s="107" t="n"/>
      <c r="AH2123" s="107" t="n"/>
      <c r="AI2123" s="107" t="n"/>
      <c r="AJ2123" s="107" t="n"/>
      <c r="AK2123" s="107" t="n"/>
      <c r="AL2123" s="107" t="n"/>
      <c r="AM2123" s="107" t="n"/>
      <c r="AN2123" s="107" t="n"/>
      <c r="AO2123" s="107" t="n"/>
      <c r="AP2123" s="107" t="n"/>
      <c r="AQ2123" s="107" t="n"/>
      <c r="AR2123" s="107" t="n"/>
      <c r="AS2123" s="107" t="n"/>
      <c r="AT2123" s="107" t="n"/>
      <c r="AU2123" s="107" t="n"/>
      <c r="AV2123" s="107" t="n"/>
      <c r="AW2123" s="107" t="n"/>
      <c r="AX2123" s="107" t="n"/>
      <c r="AY2123" s="107" t="n"/>
      <c r="AZ2123" s="107" t="n"/>
      <c r="BA2123" s="107" t="n"/>
      <c r="BB2123" s="107" t="n"/>
      <c r="BC2123" s="107" t="n"/>
      <c r="BD2123" s="107" t="n"/>
      <c r="BE2123" s="107" t="n"/>
      <c r="BF2123" s="107" t="n"/>
      <c r="BG2123" s="107" t="n"/>
      <c r="BH2123" s="107" t="n"/>
      <c r="BI2123" s="107" t="n"/>
      <c r="BJ2123" s="107" t="n"/>
      <c r="BK2123" s="107" t="n"/>
      <c r="BL2123" s="107" t="n"/>
      <c r="BM2123" s="107" t="n"/>
      <c r="BN2123" s="107" t="n"/>
      <c r="BO2123" s="107" t="n"/>
      <c r="BP2123" s="107" t="n"/>
      <c r="BQ2123" s="107" t="n"/>
      <c r="BR2123" s="107" t="n"/>
      <c r="BS2123" s="107" t="n"/>
      <c r="BT2123" s="107" t="n"/>
      <c r="BU2123" s="107" t="n"/>
      <c r="BV2123" s="107" t="n"/>
      <c r="BW2123" s="107" t="n"/>
      <c r="BX2123" s="107" t="n"/>
      <c r="BY2123" s="107" t="n"/>
      <c r="BZ2123" s="107" t="n"/>
      <c r="CA2123" s="107" t="n"/>
      <c r="CB2123" s="107" t="n"/>
      <c r="CC2123" s="107" t="n"/>
      <c r="CD2123" s="107" t="n"/>
      <c r="CE2123" s="107" t="n"/>
      <c r="CF2123" s="107" t="n"/>
      <c r="CG2123" s="107" t="n"/>
      <c r="CH2123" s="107" t="n"/>
      <c r="CI2123" s="107" t="n"/>
      <c r="CJ2123" s="107" t="n"/>
      <c r="CK2123" s="107" t="n"/>
      <c r="CL2123" s="107" t="n"/>
      <c r="CM2123" s="107" t="n"/>
      <c r="CN2123" s="107" t="n"/>
      <c r="CO2123" s="107" t="n"/>
      <c r="CP2123" s="107" t="n"/>
      <c r="CQ2123" s="107" t="n"/>
      <c r="CR2123" s="107" t="n"/>
      <c r="CS2123" s="107" t="n"/>
      <c r="CT2123" s="107" t="n"/>
      <c r="CU2123" s="107" t="n"/>
      <c r="CV2123" s="107" t="n"/>
      <c r="CW2123" s="107" t="n"/>
      <c r="CX2123" s="107" t="n"/>
      <c r="CY2123" s="107" t="n"/>
      <c r="CZ2123" s="107" t="n"/>
    </row>
    <row r="2126">
      <c r="A2126" s="2">
        <f>IF($A2119="","","   projections")</f>
        <v/>
      </c>
      <c r="B2126" s="68">
        <f>IF($A2119="",0,COUNT($E2127:$CZ2127))</f>
        <v/>
      </c>
      <c r="C2126" s="69">
        <f>IF($B2126=0,0,MAX($E2127:$CZ2127))</f>
        <v/>
      </c>
      <c r="D2126" s="58">
        <f>_xll.BDS($A2119,'Field Check'!$C$42,"headers=y","startcol=1","endcol=3","dir=h","cols=18;rows=3")</f>
        <v/>
      </c>
      <c r="E2126" s="59" t="n">
        <v>46260</v>
      </c>
      <c r="F2126" s="59" t="n">
        <v>46440</v>
      </c>
      <c r="G2126" s="59" t="n">
        <v>46622</v>
      </c>
      <c r="H2126" s="59" t="n">
        <v>46805</v>
      </c>
      <c r="I2126" s="59" t="n">
        <v>46988</v>
      </c>
      <c r="J2126" s="59" t="n">
        <v>47171</v>
      </c>
      <c r="K2126" s="59" t="n">
        <v>47353</v>
      </c>
      <c r="L2126" s="59" t="n">
        <v>47536</v>
      </c>
      <c r="M2126" s="59" t="n">
        <v>47718</v>
      </c>
      <c r="N2126" s="59" t="n">
        <v>47900</v>
      </c>
      <c r="O2126" s="59" t="n">
        <v>48082</v>
      </c>
      <c r="P2126" s="59" t="n">
        <v>48264</v>
      </c>
      <c r="Q2126" s="59" t="n">
        <v>48449</v>
      </c>
      <c r="R2126" s="59" t="n">
        <v>48632</v>
      </c>
      <c r="S2126" s="59" t="n">
        <v>48813</v>
      </c>
      <c r="T2126" s="59" t="n">
        <v>48996</v>
      </c>
      <c r="U2126" s="59" t="n">
        <v>49177</v>
      </c>
      <c r="V2126" s="59" t="n"/>
      <c r="W2126" s="59" t="n"/>
      <c r="X2126" s="59" t="n"/>
      <c r="Y2126" s="59" t="n"/>
      <c r="Z2126" s="59" t="n"/>
      <c r="AA2126" s="59" t="n"/>
      <c r="AB2126" s="59" t="n"/>
      <c r="AC2126" s="59" t="n"/>
      <c r="AD2126" s="59" t="n"/>
      <c r="AE2126" s="59" t="n"/>
      <c r="AF2126" s="59" t="n"/>
      <c r="AG2126" s="59" t="n"/>
      <c r="AH2126" s="59" t="n"/>
      <c r="AI2126" s="59" t="n"/>
      <c r="AJ2126" s="59" t="n"/>
      <c r="AK2126" s="59" t="n"/>
      <c r="AL2126" s="59" t="n"/>
      <c r="AM2126" s="59" t="n"/>
      <c r="AN2126" s="59" t="n"/>
      <c r="AO2126" s="59" t="n"/>
      <c r="AP2126" s="59" t="n"/>
      <c r="AQ2126" s="59" t="n"/>
      <c r="AR2126" s="59" t="n"/>
      <c r="AS2126" s="59" t="n"/>
      <c r="AT2126" s="59" t="n"/>
      <c r="AU2126" s="59" t="n"/>
      <c r="AV2126" s="59" t="n"/>
      <c r="AW2126" s="59" t="n"/>
      <c r="AX2126" s="59" t="n"/>
      <c r="AY2126" s="59" t="n"/>
      <c r="AZ2126" s="59" t="n"/>
      <c r="BA2126" s="59" t="n"/>
      <c r="BB2126" s="59" t="n"/>
      <c r="BC2126" s="59" t="n"/>
      <c r="BD2126" s="59" t="n"/>
      <c r="BE2126" s="59" t="n"/>
      <c r="BF2126" s="59" t="n"/>
      <c r="BG2126" s="59" t="n"/>
      <c r="BH2126" s="59" t="n"/>
      <c r="BI2126" s="59" t="n"/>
      <c r="BJ2126" s="59" t="n"/>
      <c r="BK2126" s="59" t="n"/>
      <c r="BL2126" s="59" t="n"/>
      <c r="BM2126" s="59" t="n"/>
      <c r="BN2126" s="59" t="n"/>
      <c r="BO2126" s="59" t="n"/>
      <c r="BP2126" s="59" t="n"/>
      <c r="BQ2126" s="59" t="n"/>
      <c r="BR2126" s="59" t="n"/>
      <c r="BS2126" s="59" t="n"/>
      <c r="BT2126" s="59" t="n"/>
      <c r="BU2126" s="59" t="n"/>
      <c r="BV2126" s="59" t="n"/>
      <c r="BW2126" s="59" t="n"/>
      <c r="BX2126" s="59" t="n"/>
      <c r="BY2126" s="59" t="n"/>
      <c r="BZ2126" s="59" t="n"/>
      <c r="CA2126" s="59" t="n"/>
      <c r="CB2126" s="59" t="n"/>
      <c r="CC2126" s="59" t="n"/>
      <c r="CD2126" s="59" t="n"/>
      <c r="CE2126" s="59" t="n"/>
      <c r="CF2126" s="59" t="n"/>
      <c r="CG2126" s="59" t="n"/>
      <c r="CH2126" s="59" t="n"/>
      <c r="CI2126" s="59" t="n"/>
      <c r="CJ2126" s="59" t="n"/>
      <c r="CK2126" s="59" t="n"/>
      <c r="CL2126" s="59" t="n"/>
      <c r="CM2126" s="59" t="n"/>
      <c r="CN2126" s="59" t="n"/>
      <c r="CO2126" s="59" t="n"/>
      <c r="CP2126" s="59" t="n"/>
      <c r="CQ2126" s="59" t="n"/>
      <c r="CR2126" s="59" t="n"/>
      <c r="CS2126" s="59" t="n"/>
      <c r="CT2126" s="59" t="n"/>
      <c r="CU2126" s="59" t="n"/>
      <c r="CV2126" s="59" t="n"/>
      <c r="CW2126" s="59" t="n"/>
      <c r="CX2126" s="59" t="n"/>
      <c r="CY2126" s="59" t="n"/>
      <c r="CZ2126" s="59" t="n"/>
    </row>
    <row r="2127">
      <c r="D2127" s="59" t="inlineStr">
        <is>
          <t>Ex-Date</t>
        </is>
      </c>
      <c r="E2127" s="59" t="n">
        <v>46261</v>
      </c>
      <c r="F2127" s="59" t="n">
        <v>46444</v>
      </c>
      <c r="G2127" s="59" t="n">
        <v>46626</v>
      </c>
      <c r="H2127" s="59" t="n">
        <v>46812</v>
      </c>
      <c r="I2127" s="59" t="n">
        <v>46994</v>
      </c>
      <c r="J2127" s="59" t="n">
        <v>47177</v>
      </c>
      <c r="K2127" s="59" t="n">
        <v>47359</v>
      </c>
      <c r="L2127" s="59" t="n">
        <v>47542</v>
      </c>
      <c r="M2127" s="59" t="n">
        <v>47724</v>
      </c>
      <c r="N2127" s="59" t="n">
        <v>47907</v>
      </c>
      <c r="O2127" s="59" t="n">
        <v>48088</v>
      </c>
      <c r="P2127" s="59" t="n">
        <v>48271</v>
      </c>
      <c r="Q2127" s="59" t="n">
        <v>48453</v>
      </c>
      <c r="R2127" s="59" t="n">
        <v>48638</v>
      </c>
      <c r="S2127" s="59" t="n">
        <v>48817</v>
      </c>
      <c r="T2127" s="59" t="n">
        <v>49002</v>
      </c>
      <c r="U2127" s="59" t="n">
        <v>49181</v>
      </c>
      <c r="V2127" s="59" t="n"/>
      <c r="W2127" s="59" t="n"/>
      <c r="X2127" s="59" t="n"/>
      <c r="Y2127" s="59" t="n"/>
      <c r="Z2127" s="59" t="n"/>
      <c r="AA2127" s="59" t="n"/>
      <c r="AB2127" s="59" t="n"/>
      <c r="AC2127" s="59" t="n"/>
      <c r="AD2127" s="59" t="n"/>
      <c r="AE2127" s="59" t="n"/>
      <c r="AF2127" s="59" t="n"/>
      <c r="AG2127" s="59" t="n"/>
      <c r="AH2127" s="59" t="n"/>
      <c r="AI2127" s="59" t="n"/>
      <c r="AJ2127" s="59" t="n"/>
      <c r="AK2127" s="59" t="n"/>
      <c r="AL2127" s="59" t="n"/>
      <c r="AM2127" s="59" t="n"/>
      <c r="AN2127" s="59" t="n"/>
      <c r="AO2127" s="59" t="n"/>
      <c r="AP2127" s="59" t="n"/>
      <c r="AQ2127" s="59" t="n"/>
      <c r="AR2127" s="59" t="n"/>
      <c r="AS2127" s="59" t="n"/>
      <c r="AT2127" s="59" t="n"/>
      <c r="AU2127" s="59" t="n"/>
      <c r="AV2127" s="59" t="n"/>
      <c r="AW2127" s="59" t="n"/>
      <c r="AX2127" s="59" t="n"/>
      <c r="AY2127" s="59" t="n"/>
      <c r="AZ2127" s="59" t="n"/>
      <c r="BA2127" s="59" t="n"/>
      <c r="BB2127" s="59" t="n"/>
      <c r="BC2127" s="59" t="n"/>
      <c r="BD2127" s="59" t="n"/>
      <c r="BE2127" s="59" t="n"/>
      <c r="BF2127" s="59" t="n"/>
      <c r="BG2127" s="59" t="n"/>
      <c r="BH2127" s="59" t="n"/>
      <c r="BI2127" s="59" t="n"/>
      <c r="BJ2127" s="59" t="n"/>
      <c r="BK2127" s="59" t="n"/>
      <c r="BL2127" s="59" t="n"/>
      <c r="BM2127" s="59" t="n"/>
      <c r="BN2127" s="59" t="n"/>
      <c r="BO2127" s="59" t="n"/>
      <c r="BP2127" s="59" t="n"/>
      <c r="BQ2127" s="59" t="n"/>
      <c r="BR2127" s="59" t="n"/>
      <c r="BS2127" s="59" t="n"/>
      <c r="BT2127" s="59" t="n"/>
      <c r="BU2127" s="59" t="n"/>
      <c r="BV2127" s="59" t="n"/>
      <c r="BW2127" s="59" t="n"/>
      <c r="BX2127" s="59" t="n"/>
      <c r="BY2127" s="59" t="n"/>
      <c r="BZ2127" s="59" t="n"/>
      <c r="CA2127" s="59" t="n"/>
      <c r="CB2127" s="59" t="n"/>
      <c r="CC2127" s="59" t="n"/>
      <c r="CD2127" s="59" t="n"/>
      <c r="CE2127" s="59" t="n"/>
      <c r="CF2127" s="59" t="n"/>
      <c r="CG2127" s="59" t="n"/>
      <c r="CH2127" s="59" t="n"/>
      <c r="CI2127" s="59" t="n"/>
      <c r="CJ2127" s="59" t="n"/>
      <c r="CK2127" s="59" t="n"/>
      <c r="CL2127" s="59" t="n"/>
      <c r="CM2127" s="59" t="n"/>
      <c r="CN2127" s="59" t="n"/>
      <c r="CO2127" s="59" t="n"/>
      <c r="CP2127" s="59" t="n"/>
      <c r="CQ2127" s="59" t="n"/>
      <c r="CR2127" s="59" t="n"/>
      <c r="CS2127" s="59" t="n"/>
      <c r="CT2127" s="59" t="n"/>
      <c r="CU2127" s="59" t="n"/>
      <c r="CV2127" s="59" t="n"/>
      <c r="CW2127" s="59" t="n"/>
      <c r="CX2127" s="59" t="n"/>
      <c r="CY2127" s="59" t="n"/>
      <c r="CZ2127" s="59" t="n"/>
    </row>
    <row r="2128">
      <c r="D2128" s="107" t="inlineStr">
        <is>
          <t>Amount Per Share</t>
        </is>
      </c>
      <c r="E2128" s="107" t="n">
        <v>0.25</v>
      </c>
      <c r="F2128" s="107" t="n">
        <v>0.25</v>
      </c>
      <c r="G2128" s="107" t="n">
        <v>0.25</v>
      </c>
      <c r="H2128" s="107" t="n">
        <v>0.25</v>
      </c>
      <c r="I2128" s="107" t="n">
        <v>0.25</v>
      </c>
      <c r="J2128" s="107" t="n">
        <v>0.25</v>
      </c>
      <c r="K2128" s="107" t="n">
        <v>0.25</v>
      </c>
      <c r="L2128" s="107" t="n">
        <v>0.25</v>
      </c>
      <c r="M2128" s="107" t="n">
        <v>0.25</v>
      </c>
      <c r="N2128" s="107" t="n">
        <v>0.25</v>
      </c>
      <c r="O2128" s="107" t="n">
        <v>0.25</v>
      </c>
      <c r="P2128" s="107" t="n">
        <v>0.25</v>
      </c>
      <c r="Q2128" s="107" t="n">
        <v>0.25</v>
      </c>
      <c r="R2128" s="107" t="n">
        <v>0.25</v>
      </c>
      <c r="S2128" s="107" t="n">
        <v>0.25</v>
      </c>
      <c r="T2128" s="107" t="n">
        <v>0.25</v>
      </c>
      <c r="U2128" s="107" t="n">
        <v>0.25</v>
      </c>
      <c r="V2128" s="107" t="n"/>
      <c r="W2128" s="107" t="n"/>
      <c r="X2128" s="107" t="n"/>
      <c r="Y2128" s="107" t="n"/>
      <c r="Z2128" s="107" t="n"/>
      <c r="AA2128" s="107" t="n"/>
      <c r="AB2128" s="107" t="n"/>
      <c r="AC2128" s="107" t="n"/>
      <c r="AD2128" s="107" t="n"/>
      <c r="AE2128" s="107" t="n"/>
      <c r="AF2128" s="107" t="n"/>
      <c r="AG2128" s="107" t="n"/>
      <c r="AH2128" s="107" t="n"/>
      <c r="AI2128" s="107" t="n"/>
      <c r="AJ2128" s="107" t="n"/>
      <c r="AK2128" s="107" t="n"/>
      <c r="AL2128" s="107" t="n"/>
      <c r="AM2128" s="107" t="n"/>
      <c r="AN2128" s="107" t="n"/>
      <c r="AO2128" s="107" t="n"/>
      <c r="AP2128" s="107" t="n"/>
      <c r="AQ2128" s="107" t="n"/>
      <c r="AR2128" s="107" t="n"/>
      <c r="AS2128" s="107" t="n"/>
      <c r="AT2128" s="107" t="n"/>
      <c r="AU2128" s="107" t="n"/>
      <c r="AV2128" s="107" t="n"/>
      <c r="AW2128" s="107" t="n"/>
      <c r="AX2128" s="107" t="n"/>
      <c r="AY2128" s="107" t="n"/>
      <c r="AZ2128" s="107" t="n"/>
      <c r="BA2128" s="107" t="n"/>
      <c r="BB2128" s="107" t="n"/>
      <c r="BC2128" s="107" t="n"/>
      <c r="BD2128" s="107" t="n"/>
      <c r="BE2128" s="107" t="n"/>
      <c r="BF2128" s="107" t="n"/>
      <c r="BG2128" s="107" t="n"/>
      <c r="BH2128" s="107" t="n"/>
      <c r="BI2128" s="107" t="n"/>
      <c r="BJ2128" s="107" t="n"/>
      <c r="BK2128" s="107" t="n"/>
      <c r="BL2128" s="107" t="n"/>
      <c r="BM2128" s="107" t="n"/>
      <c r="BN2128" s="107" t="n"/>
      <c r="BO2128" s="107" t="n"/>
      <c r="BP2128" s="107" t="n"/>
      <c r="BQ2128" s="107" t="n"/>
      <c r="BR2128" s="107" t="n"/>
      <c r="BS2128" s="107" t="n"/>
      <c r="BT2128" s="107" t="n"/>
      <c r="BU2128" s="107" t="n"/>
      <c r="BV2128" s="107" t="n"/>
      <c r="BW2128" s="107" t="n"/>
      <c r="BX2128" s="107" t="n"/>
      <c r="BY2128" s="107" t="n"/>
      <c r="BZ2128" s="107" t="n"/>
      <c r="CA2128" s="107" t="n"/>
      <c r="CB2128" s="107" t="n"/>
      <c r="CC2128" s="107" t="n"/>
      <c r="CD2128" s="107" t="n"/>
      <c r="CE2128" s="107" t="n"/>
      <c r="CF2128" s="107" t="n"/>
      <c r="CG2128" s="107" t="n"/>
      <c r="CH2128" s="107" t="n"/>
      <c r="CI2128" s="107" t="n"/>
      <c r="CJ2128" s="107" t="n"/>
      <c r="CK2128" s="107" t="n"/>
      <c r="CL2128" s="107" t="n"/>
      <c r="CM2128" s="107" t="n"/>
      <c r="CN2128" s="107" t="n"/>
      <c r="CO2128" s="107" t="n"/>
      <c r="CP2128" s="107" t="n"/>
      <c r="CQ2128" s="107" t="n"/>
      <c r="CR2128" s="107" t="n"/>
      <c r="CS2128" s="107" t="n"/>
      <c r="CT2128" s="107" t="n"/>
      <c r="CU2128" s="107" t="n"/>
      <c r="CV2128" s="107" t="n"/>
      <c r="CW2128" s="107" t="n"/>
      <c r="CX2128" s="107" t="n"/>
      <c r="CY2128" s="107" t="n"/>
      <c r="CZ2128" s="107" t="n"/>
    </row>
    <row r="2130">
      <c r="A2130" s="126">
        <f>IF('AS51'!$C$199="","",'AS51'!$C$199)</f>
        <v/>
      </c>
      <c r="B2130" s="68">
        <f>IF($A2130="",0,COUNT($E2131:$CZ2131))</f>
        <v/>
      </c>
      <c r="C2130" s="69">
        <f>IF($B2130=0,0,MAX($E2131:$CZ2131))</f>
        <v/>
      </c>
      <c r="D2130" s="58">
        <f>_xll.BDS($A2130,'Field Check'!$C$44,"headers=y","startcol=1","endcol=7","dir=h","DVD_START_DT",'Field Check'!$C$59,"DVD_END_DT",'Field Check'!$D$59)</f>
        <v/>
      </c>
      <c r="E2130" s="59" t="n"/>
      <c r="F2130" s="59" t="n"/>
      <c r="G2130" s="59" t="n"/>
      <c r="H2130" s="59" t="n"/>
      <c r="I2130" s="59" t="n"/>
      <c r="J2130" s="59" t="n"/>
      <c r="K2130" s="59" t="n"/>
      <c r="L2130" s="59" t="n"/>
      <c r="M2130" s="59" t="n"/>
      <c r="N2130" s="59" t="n"/>
      <c r="O2130" s="59" t="n"/>
      <c r="P2130" s="59" t="n"/>
      <c r="Q2130" s="59" t="n"/>
      <c r="R2130" s="59" t="n"/>
      <c r="S2130" s="59" t="n"/>
      <c r="T2130" s="59" t="n"/>
      <c r="U2130" s="59" t="n"/>
      <c r="V2130" s="59" t="n"/>
      <c r="W2130" s="59" t="n"/>
      <c r="X2130" s="59" t="n"/>
      <c r="Y2130" s="59" t="n"/>
      <c r="Z2130" s="59" t="n"/>
      <c r="AA2130" s="59" t="n"/>
      <c r="AB2130" s="59" t="n"/>
      <c r="AC2130" s="59" t="n"/>
      <c r="AD2130" s="59" t="n"/>
      <c r="AE2130" s="59" t="n"/>
      <c r="AF2130" s="59" t="n"/>
      <c r="AG2130" s="59" t="n"/>
      <c r="AH2130" s="59" t="n"/>
      <c r="AI2130" s="59" t="n"/>
      <c r="AJ2130" s="59" t="n"/>
      <c r="AK2130" s="59" t="n"/>
      <c r="AL2130" s="59" t="n"/>
      <c r="AM2130" s="59" t="n"/>
      <c r="AN2130" s="59" t="n"/>
      <c r="AO2130" s="59" t="n"/>
      <c r="AP2130" s="59" t="n"/>
      <c r="AQ2130" s="59" t="n"/>
      <c r="AR2130" s="59" t="n"/>
      <c r="AS2130" s="59" t="n"/>
      <c r="AT2130" s="59" t="n"/>
      <c r="AU2130" s="59" t="n"/>
      <c r="AV2130" s="59" t="n"/>
      <c r="AW2130" s="59" t="n"/>
      <c r="AX2130" s="59" t="n"/>
      <c r="AY2130" s="59" t="n"/>
      <c r="AZ2130" s="59" t="n"/>
      <c r="BA2130" s="59" t="n"/>
      <c r="BB2130" s="59" t="n"/>
      <c r="BC2130" s="59" t="n"/>
      <c r="BD2130" s="59" t="n"/>
      <c r="BE2130" s="59" t="n"/>
      <c r="BF2130" s="59" t="n"/>
      <c r="BG2130" s="59" t="n"/>
      <c r="BH2130" s="59" t="n"/>
      <c r="BI2130" s="59" t="n"/>
      <c r="BJ2130" s="59" t="n"/>
      <c r="BK2130" s="59" t="n"/>
      <c r="BL2130" s="59" t="n"/>
      <c r="BM2130" s="59" t="n"/>
      <c r="BN2130" s="59" t="n"/>
      <c r="BO2130" s="59" t="n"/>
      <c r="BP2130" s="59" t="n"/>
      <c r="BQ2130" s="59" t="n"/>
      <c r="BR2130" s="59" t="n"/>
      <c r="BS2130" s="59" t="n"/>
      <c r="BT2130" s="59" t="n"/>
      <c r="BU2130" s="59" t="n"/>
      <c r="BV2130" s="59" t="n"/>
      <c r="BW2130" s="59" t="n"/>
      <c r="BX2130" s="59" t="n"/>
      <c r="BY2130" s="59" t="n"/>
      <c r="BZ2130" s="59" t="n"/>
      <c r="CA2130" s="59" t="n"/>
      <c r="CB2130" s="59" t="n"/>
      <c r="CC2130" s="59" t="n"/>
      <c r="CD2130" s="59" t="n"/>
      <c r="CE2130" s="59" t="n"/>
      <c r="CF2130" s="59" t="n"/>
      <c r="CG2130" s="59" t="n"/>
      <c r="CH2130" s="59" t="n"/>
      <c r="CI2130" s="59" t="n"/>
      <c r="CJ2130" s="59" t="n"/>
      <c r="CK2130" s="59" t="n"/>
      <c r="CL2130" s="59" t="n"/>
      <c r="CM2130" s="59" t="n"/>
      <c r="CN2130" s="59" t="n"/>
      <c r="CO2130" s="59" t="n"/>
      <c r="CP2130" s="59" t="n"/>
      <c r="CQ2130" s="59" t="n"/>
      <c r="CR2130" s="59" t="n"/>
      <c r="CS2130" s="59" t="n"/>
      <c r="CT2130" s="59" t="n"/>
      <c r="CU2130" s="59" t="n"/>
      <c r="CV2130" s="59" t="n"/>
      <c r="CW2130" s="59" t="n"/>
      <c r="CX2130" s="59" t="n"/>
      <c r="CY2130" s="59" t="n"/>
      <c r="CZ2130" s="59" t="n"/>
    </row>
    <row r="2131">
      <c r="D2131" s="59" t="n"/>
      <c r="E2131" s="59" t="n"/>
      <c r="F2131" s="59" t="n"/>
      <c r="G2131" s="59" t="n"/>
      <c r="H2131" s="59" t="n"/>
      <c r="I2131" s="59" t="n"/>
      <c r="J2131" s="59" t="n"/>
      <c r="K2131" s="59" t="n"/>
      <c r="L2131" s="59" t="n"/>
      <c r="M2131" s="59" t="n"/>
      <c r="N2131" s="59" t="n"/>
      <c r="O2131" s="59" t="n"/>
      <c r="P2131" s="59" t="n"/>
      <c r="Q2131" s="59" t="n"/>
      <c r="R2131" s="59" t="n"/>
      <c r="S2131" s="59" t="n"/>
      <c r="T2131" s="59" t="n"/>
      <c r="U2131" s="59" t="n"/>
      <c r="V2131" s="59" t="n"/>
      <c r="W2131" s="59" t="n"/>
      <c r="X2131" s="59" t="n"/>
      <c r="Y2131" s="59" t="n"/>
      <c r="Z2131" s="59" t="n"/>
      <c r="AA2131" s="59" t="n"/>
      <c r="AB2131" s="59" t="n"/>
      <c r="AC2131" s="59" t="n"/>
      <c r="AD2131" s="59" t="n"/>
      <c r="AE2131" s="59" t="n"/>
      <c r="AF2131" s="59" t="n"/>
      <c r="AG2131" s="59" t="n"/>
      <c r="AH2131" s="59" t="n"/>
      <c r="AI2131" s="59" t="n"/>
      <c r="AJ2131" s="59" t="n"/>
      <c r="AK2131" s="59" t="n"/>
      <c r="AL2131" s="59" t="n"/>
      <c r="AM2131" s="59" t="n"/>
      <c r="AN2131" s="59" t="n"/>
      <c r="AO2131" s="59" t="n"/>
      <c r="AP2131" s="59" t="n"/>
      <c r="AQ2131" s="59" t="n"/>
      <c r="AR2131" s="59" t="n"/>
      <c r="AS2131" s="59" t="n"/>
      <c r="AT2131" s="59" t="n"/>
      <c r="AU2131" s="59" t="n"/>
      <c r="AV2131" s="59" t="n"/>
      <c r="AW2131" s="59" t="n"/>
      <c r="AX2131" s="59" t="n"/>
      <c r="AY2131" s="59" t="n"/>
      <c r="AZ2131" s="59" t="n"/>
      <c r="BA2131" s="59" t="n"/>
      <c r="BB2131" s="59" t="n"/>
      <c r="BC2131" s="59" t="n"/>
      <c r="BD2131" s="59" t="n"/>
      <c r="BE2131" s="59" t="n"/>
      <c r="BF2131" s="59" t="n"/>
      <c r="BG2131" s="59" t="n"/>
      <c r="BH2131" s="59" t="n"/>
      <c r="BI2131" s="59" t="n"/>
      <c r="BJ2131" s="59" t="n"/>
      <c r="BK2131" s="59" t="n"/>
      <c r="BL2131" s="59" t="n"/>
      <c r="BM2131" s="59" t="n"/>
      <c r="BN2131" s="59" t="n"/>
      <c r="BO2131" s="59" t="n"/>
      <c r="BP2131" s="59" t="n"/>
      <c r="BQ2131" s="59" t="n"/>
      <c r="BR2131" s="59" t="n"/>
      <c r="BS2131" s="59" t="n"/>
      <c r="BT2131" s="59" t="n"/>
      <c r="BU2131" s="59" t="n"/>
      <c r="BV2131" s="59" t="n"/>
      <c r="BW2131" s="59" t="n"/>
      <c r="BX2131" s="59" t="n"/>
      <c r="BY2131" s="59" t="n"/>
      <c r="BZ2131" s="59" t="n"/>
      <c r="CA2131" s="59" t="n"/>
      <c r="CB2131" s="59" t="n"/>
      <c r="CC2131" s="59" t="n"/>
      <c r="CD2131" s="59" t="n"/>
      <c r="CE2131" s="59" t="n"/>
      <c r="CF2131" s="59" t="n"/>
      <c r="CG2131" s="59" t="n"/>
      <c r="CH2131" s="59" t="n"/>
      <c r="CI2131" s="59" t="n"/>
      <c r="CJ2131" s="59" t="n"/>
      <c r="CK2131" s="59" t="n"/>
      <c r="CL2131" s="59" t="n"/>
      <c r="CM2131" s="59" t="n"/>
      <c r="CN2131" s="59" t="n"/>
      <c r="CO2131" s="59" t="n"/>
      <c r="CP2131" s="59" t="n"/>
      <c r="CQ2131" s="59" t="n"/>
      <c r="CR2131" s="59" t="n"/>
      <c r="CS2131" s="59" t="n"/>
      <c r="CT2131" s="59" t="n"/>
      <c r="CU2131" s="59" t="n"/>
      <c r="CV2131" s="59" t="n"/>
      <c r="CW2131" s="59" t="n"/>
      <c r="CX2131" s="59" t="n"/>
      <c r="CY2131" s="59" t="n"/>
      <c r="CZ2131" s="59" t="n"/>
    </row>
    <row r="2132">
      <c r="D2132" s="59" t="n"/>
      <c r="E2132" s="59" t="n"/>
      <c r="F2132" s="59" t="n"/>
      <c r="G2132" s="59" t="n"/>
      <c r="H2132" s="59" t="n"/>
      <c r="I2132" s="59" t="n"/>
      <c r="J2132" s="59" t="n"/>
      <c r="K2132" s="59" t="n"/>
      <c r="L2132" s="59" t="n"/>
      <c r="M2132" s="59" t="n"/>
      <c r="N2132" s="59" t="n"/>
      <c r="O2132" s="59" t="n"/>
      <c r="P2132" s="59" t="n"/>
      <c r="Q2132" s="59" t="n"/>
      <c r="R2132" s="59" t="n"/>
      <c r="S2132" s="59" t="n"/>
      <c r="T2132" s="59" t="n"/>
      <c r="U2132" s="59" t="n"/>
      <c r="V2132" s="59" t="n"/>
      <c r="W2132" s="59" t="n"/>
      <c r="X2132" s="59" t="n"/>
      <c r="Y2132" s="59" t="n"/>
      <c r="Z2132" s="59" t="n"/>
      <c r="AA2132" s="59" t="n"/>
      <c r="AB2132" s="59" t="n"/>
      <c r="AC2132" s="59" t="n"/>
      <c r="AD2132" s="59" t="n"/>
      <c r="AE2132" s="59" t="n"/>
      <c r="AF2132" s="59" t="n"/>
      <c r="AG2132" s="59" t="n"/>
      <c r="AH2132" s="59" t="n"/>
      <c r="AI2132" s="59" t="n"/>
      <c r="AJ2132" s="59" t="n"/>
      <c r="AK2132" s="59" t="n"/>
      <c r="AL2132" s="59" t="n"/>
      <c r="AM2132" s="59" t="n"/>
      <c r="AN2132" s="59" t="n"/>
      <c r="AO2132" s="59" t="n"/>
      <c r="AP2132" s="59" t="n"/>
      <c r="AQ2132" s="59" t="n"/>
      <c r="AR2132" s="59" t="n"/>
      <c r="AS2132" s="59" t="n"/>
      <c r="AT2132" s="59" t="n"/>
      <c r="AU2132" s="59" t="n"/>
      <c r="AV2132" s="59" t="n"/>
      <c r="AW2132" s="59" t="n"/>
      <c r="AX2132" s="59" t="n"/>
      <c r="AY2132" s="59" t="n"/>
      <c r="AZ2132" s="59" t="n"/>
      <c r="BA2132" s="59" t="n"/>
      <c r="BB2132" s="59" t="n"/>
      <c r="BC2132" s="59" t="n"/>
      <c r="BD2132" s="59" t="n"/>
      <c r="BE2132" s="59" t="n"/>
      <c r="BF2132" s="59" t="n"/>
      <c r="BG2132" s="59" t="n"/>
      <c r="BH2132" s="59" t="n"/>
      <c r="BI2132" s="59" t="n"/>
      <c r="BJ2132" s="59" t="n"/>
      <c r="BK2132" s="59" t="n"/>
      <c r="BL2132" s="59" t="n"/>
      <c r="BM2132" s="59" t="n"/>
      <c r="BN2132" s="59" t="n"/>
      <c r="BO2132" s="59" t="n"/>
      <c r="BP2132" s="59" t="n"/>
      <c r="BQ2132" s="59" t="n"/>
      <c r="BR2132" s="59" t="n"/>
      <c r="BS2132" s="59" t="n"/>
      <c r="BT2132" s="59" t="n"/>
      <c r="BU2132" s="59" t="n"/>
      <c r="BV2132" s="59" t="n"/>
      <c r="BW2132" s="59" t="n"/>
      <c r="BX2132" s="59" t="n"/>
      <c r="BY2132" s="59" t="n"/>
      <c r="BZ2132" s="59" t="n"/>
      <c r="CA2132" s="59" t="n"/>
      <c r="CB2132" s="59" t="n"/>
      <c r="CC2132" s="59" t="n"/>
      <c r="CD2132" s="59" t="n"/>
      <c r="CE2132" s="59" t="n"/>
      <c r="CF2132" s="59" t="n"/>
      <c r="CG2132" s="59" t="n"/>
      <c r="CH2132" s="59" t="n"/>
      <c r="CI2132" s="59" t="n"/>
      <c r="CJ2132" s="59" t="n"/>
      <c r="CK2132" s="59" t="n"/>
      <c r="CL2132" s="59" t="n"/>
      <c r="CM2132" s="59" t="n"/>
      <c r="CN2132" s="59" t="n"/>
      <c r="CO2132" s="59" t="n"/>
      <c r="CP2132" s="59" t="n"/>
      <c r="CQ2132" s="59" t="n"/>
      <c r="CR2132" s="59" t="n"/>
      <c r="CS2132" s="59" t="n"/>
      <c r="CT2132" s="59" t="n"/>
      <c r="CU2132" s="59" t="n"/>
      <c r="CV2132" s="59" t="n"/>
      <c r="CW2132" s="59" t="n"/>
      <c r="CX2132" s="59" t="n"/>
      <c r="CY2132" s="59" t="n"/>
      <c r="CZ2132" s="59" t="n"/>
    </row>
    <row r="2133">
      <c r="D2133" s="59" t="n"/>
      <c r="E2133" s="59" t="n"/>
      <c r="F2133" s="59" t="n"/>
      <c r="G2133" s="59" t="n"/>
      <c r="H2133" s="59" t="n"/>
      <c r="I2133" s="59" t="n"/>
      <c r="J2133" s="59" t="n"/>
      <c r="K2133" s="59" t="n"/>
      <c r="L2133" s="59" t="n"/>
      <c r="M2133" s="59" t="n"/>
      <c r="N2133" s="59" t="n"/>
      <c r="O2133" s="59" t="n"/>
      <c r="P2133" s="59" t="n"/>
      <c r="Q2133" s="59" t="n"/>
      <c r="R2133" s="59" t="n"/>
      <c r="S2133" s="59" t="n"/>
      <c r="T2133" s="59" t="n"/>
      <c r="U2133" s="59" t="n"/>
      <c r="V2133" s="59" t="n"/>
      <c r="W2133" s="59" t="n"/>
      <c r="X2133" s="59" t="n"/>
      <c r="Y2133" s="59" t="n"/>
      <c r="Z2133" s="59" t="n"/>
      <c r="AA2133" s="59" t="n"/>
      <c r="AB2133" s="59" t="n"/>
      <c r="AC2133" s="59" t="n"/>
      <c r="AD2133" s="59" t="n"/>
      <c r="AE2133" s="59" t="n"/>
      <c r="AF2133" s="59" t="n"/>
      <c r="AG2133" s="59" t="n"/>
      <c r="AH2133" s="59" t="n"/>
      <c r="AI2133" s="59" t="n"/>
      <c r="AJ2133" s="59" t="n"/>
      <c r="AK2133" s="59" t="n"/>
      <c r="AL2133" s="59" t="n"/>
      <c r="AM2133" s="59" t="n"/>
      <c r="AN2133" s="59" t="n"/>
      <c r="AO2133" s="59" t="n"/>
      <c r="AP2133" s="59" t="n"/>
      <c r="AQ2133" s="59" t="n"/>
      <c r="AR2133" s="59" t="n"/>
      <c r="AS2133" s="59" t="n"/>
      <c r="AT2133" s="59" t="n"/>
      <c r="AU2133" s="59" t="n"/>
      <c r="AV2133" s="59" t="n"/>
      <c r="AW2133" s="59" t="n"/>
      <c r="AX2133" s="59" t="n"/>
      <c r="AY2133" s="59" t="n"/>
      <c r="AZ2133" s="59" t="n"/>
      <c r="BA2133" s="59" t="n"/>
      <c r="BB2133" s="59" t="n"/>
      <c r="BC2133" s="59" t="n"/>
      <c r="BD2133" s="59" t="n"/>
      <c r="BE2133" s="59" t="n"/>
      <c r="BF2133" s="59" t="n"/>
      <c r="BG2133" s="59" t="n"/>
      <c r="BH2133" s="59" t="n"/>
      <c r="BI2133" s="59" t="n"/>
      <c r="BJ2133" s="59" t="n"/>
      <c r="BK2133" s="59" t="n"/>
      <c r="BL2133" s="59" t="n"/>
      <c r="BM2133" s="59" t="n"/>
      <c r="BN2133" s="59" t="n"/>
      <c r="BO2133" s="59" t="n"/>
      <c r="BP2133" s="59" t="n"/>
      <c r="BQ2133" s="59" t="n"/>
      <c r="BR2133" s="59" t="n"/>
      <c r="BS2133" s="59" t="n"/>
      <c r="BT2133" s="59" t="n"/>
      <c r="BU2133" s="59" t="n"/>
      <c r="BV2133" s="59" t="n"/>
      <c r="BW2133" s="59" t="n"/>
      <c r="BX2133" s="59" t="n"/>
      <c r="BY2133" s="59" t="n"/>
      <c r="BZ2133" s="59" t="n"/>
      <c r="CA2133" s="59" t="n"/>
      <c r="CB2133" s="59" t="n"/>
      <c r="CC2133" s="59" t="n"/>
      <c r="CD2133" s="59" t="n"/>
      <c r="CE2133" s="59" t="n"/>
      <c r="CF2133" s="59" t="n"/>
      <c r="CG2133" s="59" t="n"/>
      <c r="CH2133" s="59" t="n"/>
      <c r="CI2133" s="59" t="n"/>
      <c r="CJ2133" s="59" t="n"/>
      <c r="CK2133" s="59" t="n"/>
      <c r="CL2133" s="59" t="n"/>
      <c r="CM2133" s="59" t="n"/>
      <c r="CN2133" s="59" t="n"/>
      <c r="CO2133" s="59" t="n"/>
      <c r="CP2133" s="59" t="n"/>
      <c r="CQ2133" s="59" t="n"/>
      <c r="CR2133" s="59" t="n"/>
      <c r="CS2133" s="59" t="n"/>
      <c r="CT2133" s="59" t="n"/>
      <c r="CU2133" s="59" t="n"/>
      <c r="CV2133" s="59" t="n"/>
      <c r="CW2133" s="59" t="n"/>
      <c r="CX2133" s="59" t="n"/>
      <c r="CY2133" s="59" t="n"/>
      <c r="CZ2133" s="59" t="n"/>
    </row>
    <row r="2134">
      <c r="D2134" s="107" t="n"/>
      <c r="E2134" s="107" t="n"/>
      <c r="F2134" s="107" t="n"/>
      <c r="G2134" s="107" t="n"/>
      <c r="H2134" s="107" t="n"/>
      <c r="I2134" s="107" t="n"/>
      <c r="J2134" s="107" t="n"/>
      <c r="K2134" s="107" t="n"/>
      <c r="L2134" s="107" t="n"/>
      <c r="M2134" s="107" t="n"/>
      <c r="N2134" s="107" t="n"/>
      <c r="O2134" s="107" t="n"/>
      <c r="P2134" s="107" t="n"/>
      <c r="Q2134" s="107" t="n"/>
      <c r="R2134" s="107" t="n"/>
      <c r="S2134" s="107" t="n"/>
      <c r="T2134" s="107" t="n"/>
      <c r="U2134" s="107" t="n"/>
      <c r="V2134" s="107" t="n"/>
      <c r="W2134" s="107" t="n"/>
      <c r="X2134" s="107" t="n"/>
      <c r="Y2134" s="107" t="n"/>
      <c r="Z2134" s="107" t="n"/>
      <c r="AA2134" s="107" t="n"/>
      <c r="AB2134" s="107" t="n"/>
      <c r="AC2134" s="107" t="n"/>
      <c r="AD2134" s="107" t="n"/>
      <c r="AE2134" s="107" t="n"/>
      <c r="AF2134" s="107" t="n"/>
      <c r="AG2134" s="107" t="n"/>
      <c r="AH2134" s="107" t="n"/>
      <c r="AI2134" s="107" t="n"/>
      <c r="AJ2134" s="107" t="n"/>
      <c r="AK2134" s="107" t="n"/>
      <c r="AL2134" s="107" t="n"/>
      <c r="AM2134" s="107" t="n"/>
      <c r="AN2134" s="107" t="n"/>
      <c r="AO2134" s="107" t="n"/>
      <c r="AP2134" s="107" t="n"/>
      <c r="AQ2134" s="107" t="n"/>
      <c r="AR2134" s="107" t="n"/>
      <c r="AS2134" s="107" t="n"/>
      <c r="AT2134" s="107" t="n"/>
      <c r="AU2134" s="107" t="n"/>
      <c r="AV2134" s="107" t="n"/>
      <c r="AW2134" s="107" t="n"/>
      <c r="AX2134" s="107" t="n"/>
      <c r="AY2134" s="107" t="n"/>
      <c r="AZ2134" s="107" t="n"/>
      <c r="BA2134" s="107" t="n"/>
      <c r="BB2134" s="107" t="n"/>
      <c r="BC2134" s="107" t="n"/>
      <c r="BD2134" s="107" t="n"/>
      <c r="BE2134" s="107" t="n"/>
      <c r="BF2134" s="107" t="n"/>
      <c r="BG2134" s="107" t="n"/>
      <c r="BH2134" s="107" t="n"/>
      <c r="BI2134" s="107" t="n"/>
      <c r="BJ2134" s="107" t="n"/>
      <c r="BK2134" s="107" t="n"/>
      <c r="BL2134" s="107" t="n"/>
      <c r="BM2134" s="107" t="n"/>
      <c r="BN2134" s="107" t="n"/>
      <c r="BO2134" s="107" t="n"/>
      <c r="BP2134" s="107" t="n"/>
      <c r="BQ2134" s="107" t="n"/>
      <c r="BR2134" s="107" t="n"/>
      <c r="BS2134" s="107" t="n"/>
      <c r="BT2134" s="107" t="n"/>
      <c r="BU2134" s="107" t="n"/>
      <c r="BV2134" s="107" t="n"/>
      <c r="BW2134" s="107" t="n"/>
      <c r="BX2134" s="107" t="n"/>
      <c r="BY2134" s="107" t="n"/>
      <c r="BZ2134" s="107" t="n"/>
      <c r="CA2134" s="107" t="n"/>
      <c r="CB2134" s="107" t="n"/>
      <c r="CC2134" s="107" t="n"/>
      <c r="CD2134" s="107" t="n"/>
      <c r="CE2134" s="107" t="n"/>
      <c r="CF2134" s="107" t="n"/>
      <c r="CG2134" s="107" t="n"/>
      <c r="CH2134" s="107" t="n"/>
      <c r="CI2134" s="107" t="n"/>
      <c r="CJ2134" s="107" t="n"/>
      <c r="CK2134" s="107" t="n"/>
      <c r="CL2134" s="107" t="n"/>
      <c r="CM2134" s="107" t="n"/>
      <c r="CN2134" s="107" t="n"/>
      <c r="CO2134" s="107" t="n"/>
      <c r="CP2134" s="107" t="n"/>
      <c r="CQ2134" s="107" t="n"/>
      <c r="CR2134" s="107" t="n"/>
      <c r="CS2134" s="107" t="n"/>
      <c r="CT2134" s="107" t="n"/>
      <c r="CU2134" s="107" t="n"/>
      <c r="CV2134" s="107" t="n"/>
      <c r="CW2134" s="107" t="n"/>
      <c r="CX2134" s="107" t="n"/>
      <c r="CY2134" s="107" t="n"/>
      <c r="CZ2134" s="107" t="n"/>
    </row>
    <row r="2137">
      <c r="A2137" s="2">
        <f>IF($A2130="","","   projections")</f>
        <v/>
      </c>
      <c r="B2137" s="68">
        <f>IF($A2130="",0,COUNT($E2138:$CZ2138))</f>
        <v/>
      </c>
      <c r="C2137" s="69">
        <f>IF($B2137=0,0,MAX($E2138:$CZ2138))</f>
        <v/>
      </c>
      <c r="D2137" s="58">
        <f>_xll.BDS($A2130,'Field Check'!$C$42,"headers=y","startcol=1","endcol=3","dir=h","cols=20;rows=3")</f>
        <v/>
      </c>
      <c r="E2137" s="59" t="n">
        <v>46255</v>
      </c>
      <c r="F2137" s="59" t="n">
        <v>46436</v>
      </c>
      <c r="G2137" s="59" t="n">
        <v>46622</v>
      </c>
      <c r="H2137" s="59" t="n">
        <v>46807</v>
      </c>
      <c r="I2137" s="59" t="n">
        <v>46988</v>
      </c>
      <c r="J2137" s="59" t="n">
        <v>47171</v>
      </c>
      <c r="K2137" s="59" t="n">
        <v>47353</v>
      </c>
      <c r="L2137" s="59" t="n">
        <v>47535</v>
      </c>
      <c r="M2137" s="59" t="n">
        <v>47718</v>
      </c>
      <c r="N2137" s="59" t="n">
        <v>47899</v>
      </c>
      <c r="O2137" s="59" t="n">
        <v>48082</v>
      </c>
      <c r="P2137" s="59" t="n">
        <v>48263</v>
      </c>
      <c r="Q2137" s="59" t="n">
        <v>48449</v>
      </c>
      <c r="R2137" s="59" t="n">
        <v>48634</v>
      </c>
      <c r="S2137" s="59" t="n">
        <v>48813</v>
      </c>
      <c r="T2137" s="59" t="n">
        <v>48998</v>
      </c>
      <c r="U2137" s="59" t="n">
        <v>49177</v>
      </c>
      <c r="V2137" s="59" t="n">
        <v>49369</v>
      </c>
      <c r="W2137" s="59" t="n">
        <v>49548</v>
      </c>
      <c r="X2137" s="59" t="n"/>
      <c r="Y2137" s="59" t="n"/>
      <c r="Z2137" s="59" t="n"/>
      <c r="AA2137" s="59" t="n"/>
      <c r="AB2137" s="59" t="n"/>
      <c r="AC2137" s="59" t="n"/>
      <c r="AD2137" s="59" t="n"/>
      <c r="AE2137" s="59" t="n"/>
      <c r="AF2137" s="59" t="n"/>
      <c r="AG2137" s="59" t="n"/>
      <c r="AH2137" s="59" t="n"/>
      <c r="AI2137" s="59" t="n"/>
      <c r="AJ2137" s="59" t="n"/>
      <c r="AK2137" s="59" t="n"/>
      <c r="AL2137" s="59" t="n"/>
      <c r="AM2137" s="59" t="n"/>
      <c r="AN2137" s="59" t="n"/>
      <c r="AO2137" s="59" t="n"/>
      <c r="AP2137" s="59" t="n"/>
      <c r="AQ2137" s="59" t="n"/>
      <c r="AR2137" s="59" t="n"/>
      <c r="AS2137" s="59" t="n"/>
      <c r="AT2137" s="59" t="n"/>
      <c r="AU2137" s="59" t="n"/>
      <c r="AV2137" s="59" t="n"/>
      <c r="AW2137" s="59" t="n"/>
      <c r="AX2137" s="59" t="n"/>
      <c r="AY2137" s="59" t="n"/>
      <c r="AZ2137" s="59" t="n"/>
      <c r="BA2137" s="59" t="n"/>
      <c r="BB2137" s="59" t="n"/>
      <c r="BC2137" s="59" t="n"/>
      <c r="BD2137" s="59" t="n"/>
      <c r="BE2137" s="59" t="n"/>
      <c r="BF2137" s="59" t="n"/>
      <c r="BG2137" s="59" t="n"/>
      <c r="BH2137" s="59" t="n"/>
      <c r="BI2137" s="59" t="n"/>
      <c r="BJ2137" s="59" t="n"/>
      <c r="BK2137" s="59" t="n"/>
      <c r="BL2137" s="59" t="n"/>
      <c r="BM2137" s="59" t="n"/>
      <c r="BN2137" s="59" t="n"/>
      <c r="BO2137" s="59" t="n"/>
      <c r="BP2137" s="59" t="n"/>
      <c r="BQ2137" s="59" t="n"/>
      <c r="BR2137" s="59" t="n"/>
      <c r="BS2137" s="59" t="n"/>
      <c r="BT2137" s="59" t="n"/>
      <c r="BU2137" s="59" t="n"/>
      <c r="BV2137" s="59" t="n"/>
      <c r="BW2137" s="59" t="n"/>
      <c r="BX2137" s="59" t="n"/>
      <c r="BY2137" s="59" t="n"/>
      <c r="BZ2137" s="59" t="n"/>
      <c r="CA2137" s="59" t="n"/>
      <c r="CB2137" s="59" t="n"/>
      <c r="CC2137" s="59" t="n"/>
      <c r="CD2137" s="59" t="n"/>
      <c r="CE2137" s="59" t="n"/>
      <c r="CF2137" s="59" t="n"/>
      <c r="CG2137" s="59" t="n"/>
      <c r="CH2137" s="59" t="n"/>
      <c r="CI2137" s="59" t="n"/>
      <c r="CJ2137" s="59" t="n"/>
      <c r="CK2137" s="59" t="n"/>
      <c r="CL2137" s="59" t="n"/>
      <c r="CM2137" s="59" t="n"/>
      <c r="CN2137" s="59" t="n"/>
      <c r="CO2137" s="59" t="n"/>
      <c r="CP2137" s="59" t="n"/>
      <c r="CQ2137" s="59" t="n"/>
      <c r="CR2137" s="59" t="n"/>
      <c r="CS2137" s="59" t="n"/>
      <c r="CT2137" s="59" t="n"/>
      <c r="CU2137" s="59" t="n"/>
      <c r="CV2137" s="59" t="n"/>
      <c r="CW2137" s="59" t="n"/>
      <c r="CX2137" s="59" t="n"/>
      <c r="CY2137" s="59" t="n"/>
      <c r="CZ2137" s="59" t="n"/>
    </row>
    <row r="2138">
      <c r="D2138" s="59" t="inlineStr">
        <is>
          <t>Ex-Date</t>
        </is>
      </c>
      <c r="E2138" s="59" t="n">
        <v>46265</v>
      </c>
      <c r="F2138" s="59" t="n">
        <v>46444</v>
      </c>
      <c r="G2138" s="59" t="n">
        <v>46630</v>
      </c>
      <c r="H2138" s="59" t="n">
        <v>46815</v>
      </c>
      <c r="I2138" s="59" t="n">
        <v>46996</v>
      </c>
      <c r="J2138" s="59" t="n">
        <v>47179</v>
      </c>
      <c r="K2138" s="59" t="n">
        <v>47361</v>
      </c>
      <c r="L2138" s="59" t="n">
        <v>47543</v>
      </c>
      <c r="M2138" s="59" t="n">
        <v>47725</v>
      </c>
      <c r="N2138" s="59" t="n">
        <v>47907</v>
      </c>
      <c r="O2138" s="59" t="n">
        <v>48089</v>
      </c>
      <c r="P2138" s="59" t="n">
        <v>48271</v>
      </c>
      <c r="Q2138" s="59" t="n">
        <v>48457</v>
      </c>
      <c r="R2138" s="59" t="n">
        <v>48642</v>
      </c>
      <c r="S2138" s="59" t="n">
        <v>48821</v>
      </c>
      <c r="T2138" s="59" t="n">
        <v>49006</v>
      </c>
      <c r="U2138" s="59" t="n">
        <v>49185</v>
      </c>
      <c r="V2138" s="59" t="n">
        <v>49377</v>
      </c>
      <c r="W2138" s="59" t="n">
        <v>49556</v>
      </c>
      <c r="X2138" s="59" t="n"/>
      <c r="Y2138" s="59" t="n"/>
      <c r="Z2138" s="59" t="n"/>
      <c r="AA2138" s="59" t="n"/>
      <c r="AB2138" s="59" t="n"/>
      <c r="AC2138" s="59" t="n"/>
      <c r="AD2138" s="59" t="n"/>
      <c r="AE2138" s="59" t="n"/>
      <c r="AF2138" s="59" t="n"/>
      <c r="AG2138" s="59" t="n"/>
      <c r="AH2138" s="59" t="n"/>
      <c r="AI2138" s="59" t="n"/>
      <c r="AJ2138" s="59" t="n"/>
      <c r="AK2138" s="59" t="n"/>
      <c r="AL2138" s="59" t="n"/>
      <c r="AM2138" s="59" t="n"/>
      <c r="AN2138" s="59" t="n"/>
      <c r="AO2138" s="59" t="n"/>
      <c r="AP2138" s="59" t="n"/>
      <c r="AQ2138" s="59" t="n"/>
      <c r="AR2138" s="59" t="n"/>
      <c r="AS2138" s="59" t="n"/>
      <c r="AT2138" s="59" t="n"/>
      <c r="AU2138" s="59" t="n"/>
      <c r="AV2138" s="59" t="n"/>
      <c r="AW2138" s="59" t="n"/>
      <c r="AX2138" s="59" t="n"/>
      <c r="AY2138" s="59" t="n"/>
      <c r="AZ2138" s="59" t="n"/>
      <c r="BA2138" s="59" t="n"/>
      <c r="BB2138" s="59" t="n"/>
      <c r="BC2138" s="59" t="n"/>
      <c r="BD2138" s="59" t="n"/>
      <c r="BE2138" s="59" t="n"/>
      <c r="BF2138" s="59" t="n"/>
      <c r="BG2138" s="59" t="n"/>
      <c r="BH2138" s="59" t="n"/>
      <c r="BI2138" s="59" t="n"/>
      <c r="BJ2138" s="59" t="n"/>
      <c r="BK2138" s="59" t="n"/>
      <c r="BL2138" s="59" t="n"/>
      <c r="BM2138" s="59" t="n"/>
      <c r="BN2138" s="59" t="n"/>
      <c r="BO2138" s="59" t="n"/>
      <c r="BP2138" s="59" t="n"/>
      <c r="BQ2138" s="59" t="n"/>
      <c r="BR2138" s="59" t="n"/>
      <c r="BS2138" s="59" t="n"/>
      <c r="BT2138" s="59" t="n"/>
      <c r="BU2138" s="59" t="n"/>
      <c r="BV2138" s="59" t="n"/>
      <c r="BW2138" s="59" t="n"/>
      <c r="BX2138" s="59" t="n"/>
      <c r="BY2138" s="59" t="n"/>
      <c r="BZ2138" s="59" t="n"/>
      <c r="CA2138" s="59" t="n"/>
      <c r="CB2138" s="59" t="n"/>
      <c r="CC2138" s="59" t="n"/>
      <c r="CD2138" s="59" t="n"/>
      <c r="CE2138" s="59" t="n"/>
      <c r="CF2138" s="59" t="n"/>
      <c r="CG2138" s="59" t="n"/>
      <c r="CH2138" s="59" t="n"/>
      <c r="CI2138" s="59" t="n"/>
      <c r="CJ2138" s="59" t="n"/>
      <c r="CK2138" s="59" t="n"/>
      <c r="CL2138" s="59" t="n"/>
      <c r="CM2138" s="59" t="n"/>
      <c r="CN2138" s="59" t="n"/>
      <c r="CO2138" s="59" t="n"/>
      <c r="CP2138" s="59" t="n"/>
      <c r="CQ2138" s="59" t="n"/>
      <c r="CR2138" s="59" t="n"/>
      <c r="CS2138" s="59" t="n"/>
      <c r="CT2138" s="59" t="n"/>
      <c r="CU2138" s="59" t="n"/>
      <c r="CV2138" s="59" t="n"/>
      <c r="CW2138" s="59" t="n"/>
      <c r="CX2138" s="59" t="n"/>
      <c r="CY2138" s="59" t="n"/>
      <c r="CZ2138" s="59" t="n"/>
    </row>
    <row r="2139">
      <c r="D2139" s="107" t="inlineStr">
        <is>
          <t>Amount Per Share</t>
        </is>
      </c>
      <c r="E2139" s="107" t="n">
        <v>0.49</v>
      </c>
      <c r="F2139" s="107" t="n">
        <v>0.49</v>
      </c>
      <c r="G2139" s="107" t="n">
        <v>0.5</v>
      </c>
      <c r="H2139" s="107" t="n">
        <v>0.5</v>
      </c>
      <c r="I2139" s="107" t="n">
        <v>0.5</v>
      </c>
      <c r="J2139" s="107" t="n">
        <v>0.5</v>
      </c>
      <c r="K2139" s="107" t="n">
        <v>0.5</v>
      </c>
      <c r="L2139" s="107" t="n">
        <v>0.5</v>
      </c>
      <c r="M2139" s="107" t="n">
        <v>0.5</v>
      </c>
      <c r="N2139" s="107" t="n">
        <v>0.5</v>
      </c>
      <c r="O2139" s="107" t="n">
        <v>0.5</v>
      </c>
      <c r="P2139" s="107" t="n">
        <v>0.5</v>
      </c>
      <c r="Q2139" s="107" t="n">
        <v>0.5</v>
      </c>
      <c r="R2139" s="107" t="n">
        <v>0.5</v>
      </c>
      <c r="S2139" s="107" t="n">
        <v>0.5</v>
      </c>
      <c r="T2139" s="107" t="n">
        <v>0.5</v>
      </c>
      <c r="U2139" s="107" t="n">
        <v>0.5</v>
      </c>
      <c r="V2139" s="107" t="n">
        <v>0.5</v>
      </c>
      <c r="W2139" s="107" t="n">
        <v>0.5</v>
      </c>
      <c r="X2139" s="107" t="n"/>
      <c r="Y2139" s="107" t="n"/>
      <c r="Z2139" s="107" t="n"/>
      <c r="AA2139" s="107" t="n"/>
      <c r="AB2139" s="107" t="n"/>
      <c r="AC2139" s="107" t="n"/>
      <c r="AD2139" s="107" t="n"/>
      <c r="AE2139" s="107" t="n"/>
      <c r="AF2139" s="107" t="n"/>
      <c r="AG2139" s="107" t="n"/>
      <c r="AH2139" s="107" t="n"/>
      <c r="AI2139" s="107" t="n"/>
      <c r="AJ2139" s="107" t="n"/>
      <c r="AK2139" s="107" t="n"/>
      <c r="AL2139" s="107" t="n"/>
      <c r="AM2139" s="107" t="n"/>
      <c r="AN2139" s="107" t="n"/>
      <c r="AO2139" s="107" t="n"/>
      <c r="AP2139" s="107" t="n"/>
      <c r="AQ2139" s="107" t="n"/>
      <c r="AR2139" s="107" t="n"/>
      <c r="AS2139" s="107" t="n"/>
      <c r="AT2139" s="107" t="n"/>
      <c r="AU2139" s="107" t="n"/>
      <c r="AV2139" s="107" t="n"/>
      <c r="AW2139" s="107" t="n"/>
      <c r="AX2139" s="107" t="n"/>
      <c r="AY2139" s="107" t="n"/>
      <c r="AZ2139" s="107" t="n"/>
      <c r="BA2139" s="107" t="n"/>
      <c r="BB2139" s="107" t="n"/>
      <c r="BC2139" s="107" t="n"/>
      <c r="BD2139" s="107" t="n"/>
      <c r="BE2139" s="107" t="n"/>
      <c r="BF2139" s="107" t="n"/>
      <c r="BG2139" s="107" t="n"/>
      <c r="BH2139" s="107" t="n"/>
      <c r="BI2139" s="107" t="n"/>
      <c r="BJ2139" s="107" t="n"/>
      <c r="BK2139" s="107" t="n"/>
      <c r="BL2139" s="107" t="n"/>
      <c r="BM2139" s="107" t="n"/>
      <c r="BN2139" s="107" t="n"/>
      <c r="BO2139" s="107" t="n"/>
      <c r="BP2139" s="107" t="n"/>
      <c r="BQ2139" s="107" t="n"/>
      <c r="BR2139" s="107" t="n"/>
      <c r="BS2139" s="107" t="n"/>
      <c r="BT2139" s="107" t="n"/>
      <c r="BU2139" s="107" t="n"/>
      <c r="BV2139" s="107" t="n"/>
      <c r="BW2139" s="107" t="n"/>
      <c r="BX2139" s="107" t="n"/>
      <c r="BY2139" s="107" t="n"/>
      <c r="BZ2139" s="107" t="n"/>
      <c r="CA2139" s="107" t="n"/>
      <c r="CB2139" s="107" t="n"/>
      <c r="CC2139" s="107" t="n"/>
      <c r="CD2139" s="107" t="n"/>
      <c r="CE2139" s="107" t="n"/>
      <c r="CF2139" s="107" t="n"/>
      <c r="CG2139" s="107" t="n"/>
      <c r="CH2139" s="107" t="n"/>
      <c r="CI2139" s="107" t="n"/>
      <c r="CJ2139" s="107" t="n"/>
      <c r="CK2139" s="107" t="n"/>
      <c r="CL2139" s="107" t="n"/>
      <c r="CM2139" s="107" t="n"/>
      <c r="CN2139" s="107" t="n"/>
      <c r="CO2139" s="107" t="n"/>
      <c r="CP2139" s="107" t="n"/>
      <c r="CQ2139" s="107" t="n"/>
      <c r="CR2139" s="107" t="n"/>
      <c r="CS2139" s="107" t="n"/>
      <c r="CT2139" s="107" t="n"/>
      <c r="CU2139" s="107" t="n"/>
      <c r="CV2139" s="107" t="n"/>
      <c r="CW2139" s="107" t="n"/>
      <c r="CX2139" s="107" t="n"/>
      <c r="CY2139" s="107" t="n"/>
      <c r="CZ2139" s="107" t="n"/>
    </row>
    <row r="2141">
      <c r="A2141" s="126">
        <f>IF('AS51'!$C$200="","",'AS51'!$C$200)</f>
        <v/>
      </c>
      <c r="B2141" s="68">
        <f>IF($A2141="",0,COUNT($E2142:$CZ2142))</f>
        <v/>
      </c>
      <c r="C2141" s="69">
        <f>IF($B2141=0,0,MAX($E2142:$CZ2142))</f>
        <v/>
      </c>
      <c r="D2141" s="58">
        <f>_xll.BDS($A2141,'Field Check'!$C$44,"headers=y","startcol=1","endcol=7","dir=h","DVD_START_DT",'Field Check'!$C$59,"DVD_END_DT",'Field Check'!$D$59,"cols=2;rows=7")</f>
        <v/>
      </c>
      <c r="E2141" s="59" t="n">
        <v>46191</v>
      </c>
      <c r="F2141" s="59" t="n"/>
      <c r="G2141" s="59" t="n"/>
      <c r="H2141" s="59" t="n"/>
      <c r="I2141" s="59" t="n"/>
      <c r="J2141" s="59" t="n"/>
      <c r="K2141" s="59" t="n"/>
      <c r="L2141" s="59" t="n"/>
      <c r="M2141" s="59" t="n"/>
      <c r="N2141" s="59" t="n"/>
      <c r="O2141" s="59" t="n"/>
      <c r="P2141" s="59" t="n"/>
      <c r="Q2141" s="59" t="n"/>
      <c r="R2141" s="59" t="n"/>
      <c r="S2141" s="59" t="n"/>
      <c r="T2141" s="59" t="n"/>
      <c r="U2141" s="59" t="n"/>
      <c r="V2141" s="59" t="n"/>
      <c r="W2141" s="59" t="n"/>
      <c r="X2141" s="59" t="n"/>
      <c r="Y2141" s="59" t="n"/>
      <c r="Z2141" s="59" t="n"/>
      <c r="AA2141" s="59" t="n"/>
      <c r="AB2141" s="59" t="n"/>
      <c r="AC2141" s="59" t="n"/>
      <c r="AD2141" s="59" t="n"/>
      <c r="AE2141" s="59" t="n"/>
      <c r="AF2141" s="59" t="n"/>
      <c r="AG2141" s="59" t="n"/>
      <c r="AH2141" s="59" t="n"/>
      <c r="AI2141" s="59" t="n"/>
      <c r="AJ2141" s="59" t="n"/>
      <c r="AK2141" s="59" t="n"/>
      <c r="AL2141" s="59" t="n"/>
      <c r="AM2141" s="59" t="n"/>
      <c r="AN2141" s="59" t="n"/>
      <c r="AO2141" s="59" t="n"/>
      <c r="AP2141" s="59" t="n"/>
      <c r="AQ2141" s="59" t="n"/>
      <c r="AR2141" s="59" t="n"/>
      <c r="AS2141" s="59" t="n"/>
      <c r="AT2141" s="59" t="n"/>
      <c r="AU2141" s="59" t="n"/>
      <c r="AV2141" s="59" t="n"/>
      <c r="AW2141" s="59" t="n"/>
      <c r="AX2141" s="59" t="n"/>
      <c r="AY2141" s="59" t="n"/>
      <c r="AZ2141" s="59" t="n"/>
      <c r="BA2141" s="59" t="n"/>
      <c r="BB2141" s="59" t="n"/>
      <c r="BC2141" s="59" t="n"/>
      <c r="BD2141" s="59" t="n"/>
      <c r="BE2141" s="59" t="n"/>
      <c r="BF2141" s="59" t="n"/>
      <c r="BG2141" s="59" t="n"/>
      <c r="BH2141" s="59" t="n"/>
      <c r="BI2141" s="59" t="n"/>
      <c r="BJ2141" s="59" t="n"/>
      <c r="BK2141" s="59" t="n"/>
      <c r="BL2141" s="59" t="n"/>
      <c r="BM2141" s="59" t="n"/>
      <c r="BN2141" s="59" t="n"/>
      <c r="BO2141" s="59" t="n"/>
      <c r="BP2141" s="59" t="n"/>
      <c r="BQ2141" s="59" t="n"/>
      <c r="BR2141" s="59" t="n"/>
      <c r="BS2141" s="59" t="n"/>
      <c r="BT2141" s="59" t="n"/>
      <c r="BU2141" s="59" t="n"/>
      <c r="BV2141" s="59" t="n"/>
      <c r="BW2141" s="59" t="n"/>
      <c r="BX2141" s="59" t="n"/>
      <c r="BY2141" s="59" t="n"/>
      <c r="BZ2141" s="59" t="n"/>
      <c r="CA2141" s="59" t="n"/>
      <c r="CB2141" s="59" t="n"/>
      <c r="CC2141" s="59" t="n"/>
      <c r="CD2141" s="59" t="n"/>
      <c r="CE2141" s="59" t="n"/>
      <c r="CF2141" s="59" t="n"/>
      <c r="CG2141" s="59" t="n"/>
      <c r="CH2141" s="59" t="n"/>
      <c r="CI2141" s="59" t="n"/>
      <c r="CJ2141" s="59" t="n"/>
      <c r="CK2141" s="59" t="n"/>
      <c r="CL2141" s="59" t="n"/>
      <c r="CM2141" s="59" t="n"/>
      <c r="CN2141" s="59" t="n"/>
      <c r="CO2141" s="59" t="n"/>
      <c r="CP2141" s="59" t="n"/>
      <c r="CQ2141" s="59" t="n"/>
      <c r="CR2141" s="59" t="n"/>
      <c r="CS2141" s="59" t="n"/>
      <c r="CT2141" s="59" t="n"/>
      <c r="CU2141" s="59" t="n"/>
      <c r="CV2141" s="59" t="n"/>
      <c r="CW2141" s="59" t="n"/>
      <c r="CX2141" s="59" t="n"/>
      <c r="CY2141" s="59" t="n"/>
      <c r="CZ2141" s="59" t="n"/>
    </row>
    <row r="2142">
      <c r="D2142" s="59" t="inlineStr">
        <is>
          <t>Ex-Date</t>
        </is>
      </c>
      <c r="E2142" s="59" t="n">
        <v>46202</v>
      </c>
      <c r="F2142" s="59" t="n"/>
      <c r="G2142" s="59" t="n"/>
      <c r="H2142" s="59" t="n"/>
      <c r="I2142" s="59" t="n"/>
      <c r="J2142" s="59" t="n"/>
      <c r="K2142" s="59" t="n"/>
      <c r="L2142" s="59" t="n"/>
      <c r="M2142" s="59" t="n"/>
      <c r="N2142" s="59" t="n"/>
      <c r="O2142" s="59" t="n"/>
      <c r="P2142" s="59" t="n"/>
      <c r="Q2142" s="59" t="n"/>
      <c r="R2142" s="59" t="n"/>
      <c r="S2142" s="59" t="n"/>
      <c r="T2142" s="59" t="n"/>
      <c r="U2142" s="59" t="n"/>
      <c r="V2142" s="59" t="n"/>
      <c r="W2142" s="59" t="n"/>
      <c r="X2142" s="59" t="n"/>
      <c r="Y2142" s="59" t="n"/>
      <c r="Z2142" s="59" t="n"/>
      <c r="AA2142" s="59" t="n"/>
      <c r="AB2142" s="59" t="n"/>
      <c r="AC2142" s="59" t="n"/>
      <c r="AD2142" s="59" t="n"/>
      <c r="AE2142" s="59" t="n"/>
      <c r="AF2142" s="59" t="n"/>
      <c r="AG2142" s="59" t="n"/>
      <c r="AH2142" s="59" t="n"/>
      <c r="AI2142" s="59" t="n"/>
      <c r="AJ2142" s="59" t="n"/>
      <c r="AK2142" s="59" t="n"/>
      <c r="AL2142" s="59" t="n"/>
      <c r="AM2142" s="59" t="n"/>
      <c r="AN2142" s="59" t="n"/>
      <c r="AO2142" s="59" t="n"/>
      <c r="AP2142" s="59" t="n"/>
      <c r="AQ2142" s="59" t="n"/>
      <c r="AR2142" s="59" t="n"/>
      <c r="AS2142" s="59" t="n"/>
      <c r="AT2142" s="59" t="n"/>
      <c r="AU2142" s="59" t="n"/>
      <c r="AV2142" s="59" t="n"/>
      <c r="AW2142" s="59" t="n"/>
      <c r="AX2142" s="59" t="n"/>
      <c r="AY2142" s="59" t="n"/>
      <c r="AZ2142" s="59" t="n"/>
      <c r="BA2142" s="59" t="n"/>
      <c r="BB2142" s="59" t="n"/>
      <c r="BC2142" s="59" t="n"/>
      <c r="BD2142" s="59" t="n"/>
      <c r="BE2142" s="59" t="n"/>
      <c r="BF2142" s="59" t="n"/>
      <c r="BG2142" s="59" t="n"/>
      <c r="BH2142" s="59" t="n"/>
      <c r="BI2142" s="59" t="n"/>
      <c r="BJ2142" s="59" t="n"/>
      <c r="BK2142" s="59" t="n"/>
      <c r="BL2142" s="59" t="n"/>
      <c r="BM2142" s="59" t="n"/>
      <c r="BN2142" s="59" t="n"/>
      <c r="BO2142" s="59" t="n"/>
      <c r="BP2142" s="59" t="n"/>
      <c r="BQ2142" s="59" t="n"/>
      <c r="BR2142" s="59" t="n"/>
      <c r="BS2142" s="59" t="n"/>
      <c r="BT2142" s="59" t="n"/>
      <c r="BU2142" s="59" t="n"/>
      <c r="BV2142" s="59" t="n"/>
      <c r="BW2142" s="59" t="n"/>
      <c r="BX2142" s="59" t="n"/>
      <c r="BY2142" s="59" t="n"/>
      <c r="BZ2142" s="59" t="n"/>
      <c r="CA2142" s="59" t="n"/>
      <c r="CB2142" s="59" t="n"/>
      <c r="CC2142" s="59" t="n"/>
      <c r="CD2142" s="59" t="n"/>
      <c r="CE2142" s="59" t="n"/>
      <c r="CF2142" s="59" t="n"/>
      <c r="CG2142" s="59" t="n"/>
      <c r="CH2142" s="59" t="n"/>
      <c r="CI2142" s="59" t="n"/>
      <c r="CJ2142" s="59" t="n"/>
      <c r="CK2142" s="59" t="n"/>
      <c r="CL2142" s="59" t="n"/>
      <c r="CM2142" s="59" t="n"/>
      <c r="CN2142" s="59" t="n"/>
      <c r="CO2142" s="59" t="n"/>
      <c r="CP2142" s="59" t="n"/>
      <c r="CQ2142" s="59" t="n"/>
      <c r="CR2142" s="59" t="n"/>
      <c r="CS2142" s="59" t="n"/>
      <c r="CT2142" s="59" t="n"/>
      <c r="CU2142" s="59" t="n"/>
      <c r="CV2142" s="59" t="n"/>
      <c r="CW2142" s="59" t="n"/>
      <c r="CX2142" s="59" t="n"/>
      <c r="CY2142" s="59" t="n"/>
      <c r="CZ2142" s="59" t="n"/>
    </row>
    <row r="2143">
      <c r="D2143" s="59" t="inlineStr">
        <is>
          <t>Record Date</t>
        </is>
      </c>
      <c r="E2143" s="59" t="n">
        <v>46203</v>
      </c>
      <c r="F2143" s="59" t="n"/>
      <c r="G2143" s="59" t="n"/>
      <c r="H2143" s="59" t="n"/>
      <c r="I2143" s="59" t="n"/>
      <c r="J2143" s="59" t="n"/>
      <c r="K2143" s="59" t="n"/>
      <c r="L2143" s="59" t="n"/>
      <c r="M2143" s="59" t="n"/>
      <c r="N2143" s="59" t="n"/>
      <c r="O2143" s="59" t="n"/>
      <c r="P2143" s="59" t="n"/>
      <c r="Q2143" s="59" t="n"/>
      <c r="R2143" s="59" t="n"/>
      <c r="S2143" s="59" t="n"/>
      <c r="T2143" s="59" t="n"/>
      <c r="U2143" s="59" t="n"/>
      <c r="V2143" s="59" t="n"/>
      <c r="W2143" s="59" t="n"/>
      <c r="X2143" s="59" t="n"/>
      <c r="Y2143" s="59" t="n"/>
      <c r="Z2143" s="59" t="n"/>
      <c r="AA2143" s="59" t="n"/>
      <c r="AB2143" s="59" t="n"/>
      <c r="AC2143" s="59" t="n"/>
      <c r="AD2143" s="59" t="n"/>
      <c r="AE2143" s="59" t="n"/>
      <c r="AF2143" s="59" t="n"/>
      <c r="AG2143" s="59" t="n"/>
      <c r="AH2143" s="59" t="n"/>
      <c r="AI2143" s="59" t="n"/>
      <c r="AJ2143" s="59" t="n"/>
      <c r="AK2143" s="59" t="n"/>
      <c r="AL2143" s="59" t="n"/>
      <c r="AM2143" s="59" t="n"/>
      <c r="AN2143" s="59" t="n"/>
      <c r="AO2143" s="59" t="n"/>
      <c r="AP2143" s="59" t="n"/>
      <c r="AQ2143" s="59" t="n"/>
      <c r="AR2143" s="59" t="n"/>
      <c r="AS2143" s="59" t="n"/>
      <c r="AT2143" s="59" t="n"/>
      <c r="AU2143" s="59" t="n"/>
      <c r="AV2143" s="59" t="n"/>
      <c r="AW2143" s="59" t="n"/>
      <c r="AX2143" s="59" t="n"/>
      <c r="AY2143" s="59" t="n"/>
      <c r="AZ2143" s="59" t="n"/>
      <c r="BA2143" s="59" t="n"/>
      <c r="BB2143" s="59" t="n"/>
      <c r="BC2143" s="59" t="n"/>
      <c r="BD2143" s="59" t="n"/>
      <c r="BE2143" s="59" t="n"/>
      <c r="BF2143" s="59" t="n"/>
      <c r="BG2143" s="59" t="n"/>
      <c r="BH2143" s="59" t="n"/>
      <c r="BI2143" s="59" t="n"/>
      <c r="BJ2143" s="59" t="n"/>
      <c r="BK2143" s="59" t="n"/>
      <c r="BL2143" s="59" t="n"/>
      <c r="BM2143" s="59" t="n"/>
      <c r="BN2143" s="59" t="n"/>
      <c r="BO2143" s="59" t="n"/>
      <c r="BP2143" s="59" t="n"/>
      <c r="BQ2143" s="59" t="n"/>
      <c r="BR2143" s="59" t="n"/>
      <c r="BS2143" s="59" t="n"/>
      <c r="BT2143" s="59" t="n"/>
      <c r="BU2143" s="59" t="n"/>
      <c r="BV2143" s="59" t="n"/>
      <c r="BW2143" s="59" t="n"/>
      <c r="BX2143" s="59" t="n"/>
      <c r="BY2143" s="59" t="n"/>
      <c r="BZ2143" s="59" t="n"/>
      <c r="CA2143" s="59" t="n"/>
      <c r="CB2143" s="59" t="n"/>
      <c r="CC2143" s="59" t="n"/>
      <c r="CD2143" s="59" t="n"/>
      <c r="CE2143" s="59" t="n"/>
      <c r="CF2143" s="59" t="n"/>
      <c r="CG2143" s="59" t="n"/>
      <c r="CH2143" s="59" t="n"/>
      <c r="CI2143" s="59" t="n"/>
      <c r="CJ2143" s="59" t="n"/>
      <c r="CK2143" s="59" t="n"/>
      <c r="CL2143" s="59" t="n"/>
      <c r="CM2143" s="59" t="n"/>
      <c r="CN2143" s="59" t="n"/>
      <c r="CO2143" s="59" t="n"/>
      <c r="CP2143" s="59" t="n"/>
      <c r="CQ2143" s="59" t="n"/>
      <c r="CR2143" s="59" t="n"/>
      <c r="CS2143" s="59" t="n"/>
      <c r="CT2143" s="59" t="n"/>
      <c r="CU2143" s="59" t="n"/>
      <c r="CV2143" s="59" t="n"/>
      <c r="CW2143" s="59" t="n"/>
      <c r="CX2143" s="59" t="n"/>
      <c r="CY2143" s="59" t="n"/>
      <c r="CZ2143" s="59" t="n"/>
    </row>
    <row r="2144">
      <c r="D2144" s="59" t="inlineStr">
        <is>
          <t>Payable Date</t>
        </is>
      </c>
      <c r="E2144" s="59" t="n">
        <v>46265</v>
      </c>
      <c r="F2144" s="59" t="n"/>
      <c r="G2144" s="59" t="n"/>
      <c r="H2144" s="59" t="n"/>
      <c r="I2144" s="59" t="n"/>
      <c r="J2144" s="59" t="n"/>
      <c r="K2144" s="59" t="n"/>
      <c r="L2144" s="59" t="n"/>
      <c r="M2144" s="59" t="n"/>
      <c r="N2144" s="59" t="n"/>
      <c r="O2144" s="59" t="n"/>
      <c r="P2144" s="59" t="n"/>
      <c r="Q2144" s="59" t="n"/>
      <c r="R2144" s="59" t="n"/>
      <c r="S2144" s="59" t="n"/>
      <c r="T2144" s="59" t="n"/>
      <c r="U2144" s="59" t="n"/>
      <c r="V2144" s="59" t="n"/>
      <c r="W2144" s="59" t="n"/>
      <c r="X2144" s="59" t="n"/>
      <c r="Y2144" s="59" t="n"/>
      <c r="Z2144" s="59" t="n"/>
      <c r="AA2144" s="59" t="n"/>
      <c r="AB2144" s="59" t="n"/>
      <c r="AC2144" s="59" t="n"/>
      <c r="AD2144" s="59" t="n"/>
      <c r="AE2144" s="59" t="n"/>
      <c r="AF2144" s="59" t="n"/>
      <c r="AG2144" s="59" t="n"/>
      <c r="AH2144" s="59" t="n"/>
      <c r="AI2144" s="59" t="n"/>
      <c r="AJ2144" s="59" t="n"/>
      <c r="AK2144" s="59" t="n"/>
      <c r="AL2144" s="59" t="n"/>
      <c r="AM2144" s="59" t="n"/>
      <c r="AN2144" s="59" t="n"/>
      <c r="AO2144" s="59" t="n"/>
      <c r="AP2144" s="59" t="n"/>
      <c r="AQ2144" s="59" t="n"/>
      <c r="AR2144" s="59" t="n"/>
      <c r="AS2144" s="59" t="n"/>
      <c r="AT2144" s="59" t="n"/>
      <c r="AU2144" s="59" t="n"/>
      <c r="AV2144" s="59" t="n"/>
      <c r="AW2144" s="59" t="n"/>
      <c r="AX2144" s="59" t="n"/>
      <c r="AY2144" s="59" t="n"/>
      <c r="AZ2144" s="59" t="n"/>
      <c r="BA2144" s="59" t="n"/>
      <c r="BB2144" s="59" t="n"/>
      <c r="BC2144" s="59" t="n"/>
      <c r="BD2144" s="59" t="n"/>
      <c r="BE2144" s="59" t="n"/>
      <c r="BF2144" s="59" t="n"/>
      <c r="BG2144" s="59" t="n"/>
      <c r="BH2144" s="59" t="n"/>
      <c r="BI2144" s="59" t="n"/>
      <c r="BJ2144" s="59" t="n"/>
      <c r="BK2144" s="59" t="n"/>
      <c r="BL2144" s="59" t="n"/>
      <c r="BM2144" s="59" t="n"/>
      <c r="BN2144" s="59" t="n"/>
      <c r="BO2144" s="59" t="n"/>
      <c r="BP2144" s="59" t="n"/>
      <c r="BQ2144" s="59" t="n"/>
      <c r="BR2144" s="59" t="n"/>
      <c r="BS2144" s="59" t="n"/>
      <c r="BT2144" s="59" t="n"/>
      <c r="BU2144" s="59" t="n"/>
      <c r="BV2144" s="59" t="n"/>
      <c r="BW2144" s="59" t="n"/>
      <c r="BX2144" s="59" t="n"/>
      <c r="BY2144" s="59" t="n"/>
      <c r="BZ2144" s="59" t="n"/>
      <c r="CA2144" s="59" t="n"/>
      <c r="CB2144" s="59" t="n"/>
      <c r="CC2144" s="59" t="n"/>
      <c r="CD2144" s="59" t="n"/>
      <c r="CE2144" s="59" t="n"/>
      <c r="CF2144" s="59" t="n"/>
      <c r="CG2144" s="59" t="n"/>
      <c r="CH2144" s="59" t="n"/>
      <c r="CI2144" s="59" t="n"/>
      <c r="CJ2144" s="59" t="n"/>
      <c r="CK2144" s="59" t="n"/>
      <c r="CL2144" s="59" t="n"/>
      <c r="CM2144" s="59" t="n"/>
      <c r="CN2144" s="59" t="n"/>
      <c r="CO2144" s="59" t="n"/>
      <c r="CP2144" s="59" t="n"/>
      <c r="CQ2144" s="59" t="n"/>
      <c r="CR2144" s="59" t="n"/>
      <c r="CS2144" s="59" t="n"/>
      <c r="CT2144" s="59" t="n"/>
      <c r="CU2144" s="59" t="n"/>
      <c r="CV2144" s="59" t="n"/>
      <c r="CW2144" s="59" t="n"/>
      <c r="CX2144" s="59" t="n"/>
      <c r="CY2144" s="59" t="n"/>
      <c r="CZ2144" s="59" t="n"/>
    </row>
    <row r="2145">
      <c r="D2145" s="107" t="inlineStr">
        <is>
          <t>Dividend Amount</t>
        </is>
      </c>
      <c r="E2145" s="107" t="n">
        <v>0.0425</v>
      </c>
      <c r="F2145" s="107" t="n"/>
      <c r="G2145" s="107" t="n"/>
      <c r="H2145" s="107" t="n"/>
      <c r="I2145" s="107" t="n"/>
      <c r="J2145" s="107" t="n"/>
      <c r="K2145" s="107" t="n"/>
      <c r="L2145" s="107" t="n"/>
      <c r="M2145" s="107" t="n"/>
      <c r="N2145" s="107" t="n"/>
      <c r="O2145" s="107" t="n"/>
      <c r="P2145" s="107" t="n"/>
      <c r="Q2145" s="107" t="n"/>
      <c r="R2145" s="107" t="n"/>
      <c r="S2145" s="107" t="n"/>
      <c r="T2145" s="107" t="n"/>
      <c r="U2145" s="107" t="n"/>
      <c r="V2145" s="107" t="n"/>
      <c r="W2145" s="107" t="n"/>
      <c r="X2145" s="107" t="n"/>
      <c r="Y2145" s="107" t="n"/>
      <c r="Z2145" s="107" t="n"/>
      <c r="AA2145" s="107" t="n"/>
      <c r="AB2145" s="107" t="n"/>
      <c r="AC2145" s="107" t="n"/>
      <c r="AD2145" s="107" t="n"/>
      <c r="AE2145" s="107" t="n"/>
      <c r="AF2145" s="107" t="n"/>
      <c r="AG2145" s="107" t="n"/>
      <c r="AH2145" s="107" t="n"/>
      <c r="AI2145" s="107" t="n"/>
      <c r="AJ2145" s="107" t="n"/>
      <c r="AK2145" s="107" t="n"/>
      <c r="AL2145" s="107" t="n"/>
      <c r="AM2145" s="107" t="n"/>
      <c r="AN2145" s="107" t="n"/>
      <c r="AO2145" s="107" t="n"/>
      <c r="AP2145" s="107" t="n"/>
      <c r="AQ2145" s="107" t="n"/>
      <c r="AR2145" s="107" t="n"/>
      <c r="AS2145" s="107" t="n"/>
      <c r="AT2145" s="107" t="n"/>
      <c r="AU2145" s="107" t="n"/>
      <c r="AV2145" s="107" t="n"/>
      <c r="AW2145" s="107" t="n"/>
      <c r="AX2145" s="107" t="n"/>
      <c r="AY2145" s="107" t="n"/>
      <c r="AZ2145" s="107" t="n"/>
      <c r="BA2145" s="107" t="n"/>
      <c r="BB2145" s="107" t="n"/>
      <c r="BC2145" s="107" t="n"/>
      <c r="BD2145" s="107" t="n"/>
      <c r="BE2145" s="107" t="n"/>
      <c r="BF2145" s="107" t="n"/>
      <c r="BG2145" s="107" t="n"/>
      <c r="BH2145" s="107" t="n"/>
      <c r="BI2145" s="107" t="n"/>
      <c r="BJ2145" s="107" t="n"/>
      <c r="BK2145" s="107" t="n"/>
      <c r="BL2145" s="107" t="n"/>
      <c r="BM2145" s="107" t="n"/>
      <c r="BN2145" s="107" t="n"/>
      <c r="BO2145" s="107" t="n"/>
      <c r="BP2145" s="107" t="n"/>
      <c r="BQ2145" s="107" t="n"/>
      <c r="BR2145" s="107" t="n"/>
      <c r="BS2145" s="107" t="n"/>
      <c r="BT2145" s="107" t="n"/>
      <c r="BU2145" s="107" t="n"/>
      <c r="BV2145" s="107" t="n"/>
      <c r="BW2145" s="107" t="n"/>
      <c r="BX2145" s="107" t="n"/>
      <c r="BY2145" s="107" t="n"/>
      <c r="BZ2145" s="107" t="n"/>
      <c r="CA2145" s="107" t="n"/>
      <c r="CB2145" s="107" t="n"/>
      <c r="CC2145" s="107" t="n"/>
      <c r="CD2145" s="107" t="n"/>
      <c r="CE2145" s="107" t="n"/>
      <c r="CF2145" s="107" t="n"/>
      <c r="CG2145" s="107" t="n"/>
      <c r="CH2145" s="107" t="n"/>
      <c r="CI2145" s="107" t="n"/>
      <c r="CJ2145" s="107" t="n"/>
      <c r="CK2145" s="107" t="n"/>
      <c r="CL2145" s="107" t="n"/>
      <c r="CM2145" s="107" t="n"/>
      <c r="CN2145" s="107" t="n"/>
      <c r="CO2145" s="107" t="n"/>
      <c r="CP2145" s="107" t="n"/>
      <c r="CQ2145" s="107" t="n"/>
      <c r="CR2145" s="107" t="n"/>
      <c r="CS2145" s="107" t="n"/>
      <c r="CT2145" s="107" t="n"/>
      <c r="CU2145" s="107" t="n"/>
      <c r="CV2145" s="107" t="n"/>
      <c r="CW2145" s="107" t="n"/>
      <c r="CX2145" s="107" t="n"/>
      <c r="CY2145" s="107" t="n"/>
      <c r="CZ2145" s="107" t="n"/>
    </row>
    <row r="2146">
      <c r="D2146" t="inlineStr">
        <is>
          <t>Dividend Frequency</t>
        </is>
      </c>
      <c r="E2146" t="inlineStr">
        <is>
          <t>Quarter</t>
        </is>
      </c>
    </row>
    <row r="2147">
      <c r="D2147" t="inlineStr">
        <is>
          <t>Dividend Type</t>
        </is>
      </c>
      <c r="E2147" t="inlineStr">
        <is>
          <t>Interim</t>
        </is>
      </c>
    </row>
    <row r="2148">
      <c r="A2148" s="2">
        <f>IF($A2141="","","   projections")</f>
        <v/>
      </c>
      <c r="B2148" s="68">
        <f>IF($A2141="",0,COUNT($E2149:$CZ2149))</f>
        <v/>
      </c>
      <c r="C2148" s="69">
        <f>IF($B2148=0,0,MAX($E2149:$CZ2149))</f>
        <v/>
      </c>
      <c r="D2148" s="58">
        <f>_xll.BDS($A2141,'Field Check'!$C$42,"headers=y","startcol=1","endcol=3","dir=h","cols=39;rows=3")</f>
        <v/>
      </c>
      <c r="E2148" s="59" t="n">
        <v>46286</v>
      </c>
      <c r="F2148" s="59" t="n">
        <v>46367</v>
      </c>
      <c r="G2148" s="59" t="n">
        <v>46471</v>
      </c>
      <c r="H2148" s="59" t="n">
        <v>46563</v>
      </c>
      <c r="I2148" s="59" t="n">
        <v>46651</v>
      </c>
      <c r="J2148" s="59" t="n">
        <v>46734</v>
      </c>
      <c r="K2148" s="59" t="n">
        <v>46835</v>
      </c>
      <c r="L2148" s="59" t="n">
        <v>46927</v>
      </c>
      <c r="M2148" s="59" t="n">
        <v>47017</v>
      </c>
      <c r="N2148" s="59" t="n">
        <v>47100</v>
      </c>
      <c r="O2148" s="59" t="n">
        <v>47199</v>
      </c>
      <c r="P2148" s="59" t="n">
        <v>47291</v>
      </c>
      <c r="Q2148" s="59" t="n">
        <v>47382</v>
      </c>
      <c r="R2148" s="59" t="n">
        <v>47466</v>
      </c>
      <c r="S2148" s="59" t="n">
        <v>47569</v>
      </c>
      <c r="T2148" s="59" t="n">
        <v>47655</v>
      </c>
      <c r="U2148" s="59" t="n">
        <v>47746</v>
      </c>
      <c r="V2148" s="59" t="n">
        <v>47830</v>
      </c>
      <c r="W2148" s="59" t="n">
        <v>47927</v>
      </c>
      <c r="X2148" s="59" t="n">
        <v>48019</v>
      </c>
      <c r="Y2148" s="59" t="n">
        <v>48110</v>
      </c>
      <c r="Z2148" s="59" t="n">
        <v>48197</v>
      </c>
      <c r="AA2148" s="59" t="n">
        <v>48297</v>
      </c>
      <c r="AB2148" s="59" t="n">
        <v>48383</v>
      </c>
      <c r="AC2148" s="59" t="n">
        <v>48478</v>
      </c>
      <c r="AD2148" s="59" t="n">
        <v>48561</v>
      </c>
      <c r="AE2148" s="59" t="n">
        <v>48661</v>
      </c>
      <c r="AF2148" s="59" t="n">
        <v>48747</v>
      </c>
      <c r="AG2148" s="59" t="n">
        <v>48843</v>
      </c>
      <c r="AH2148" s="59" t="n">
        <v>48925</v>
      </c>
      <c r="AI2148" s="59" t="n">
        <v>49025</v>
      </c>
      <c r="AJ2148" s="59" t="n">
        <v>49111</v>
      </c>
      <c r="AK2148" s="59" t="n">
        <v>49208</v>
      </c>
      <c r="AL2148" s="59" t="n">
        <v>49289</v>
      </c>
      <c r="AM2148" s="59" t="n">
        <v>49396</v>
      </c>
      <c r="AN2148" s="59" t="n">
        <v>49482</v>
      </c>
      <c r="AO2148" s="59" t="n">
        <v>49579</v>
      </c>
      <c r="AP2148" s="59" t="n">
        <v>49660</v>
      </c>
      <c r="AQ2148" s="59" t="n"/>
      <c r="AR2148" s="59" t="n"/>
      <c r="AS2148" s="59" t="n"/>
      <c r="AT2148" s="59" t="n"/>
      <c r="AU2148" s="59" t="n"/>
      <c r="AV2148" s="59" t="n"/>
      <c r="AW2148" s="59" t="n"/>
      <c r="AX2148" s="59" t="n"/>
      <c r="AY2148" s="59" t="n"/>
      <c r="AZ2148" s="59" t="n"/>
      <c r="BA2148" s="59" t="n"/>
      <c r="BB2148" s="59" t="n"/>
      <c r="BC2148" s="59" t="n"/>
      <c r="BD2148" s="59" t="n"/>
      <c r="BE2148" s="59" t="n"/>
      <c r="BF2148" s="59" t="n"/>
      <c r="BG2148" s="59" t="n"/>
      <c r="BH2148" s="59" t="n"/>
      <c r="BI2148" s="59" t="n"/>
      <c r="BJ2148" s="59" t="n"/>
      <c r="BK2148" s="59" t="n"/>
      <c r="BL2148" s="59" t="n"/>
      <c r="BM2148" s="59" t="n"/>
      <c r="BN2148" s="59" t="n"/>
      <c r="BO2148" s="59" t="n"/>
      <c r="BP2148" s="59" t="n"/>
      <c r="BQ2148" s="59" t="n"/>
      <c r="BR2148" s="59" t="n"/>
      <c r="BS2148" s="59" t="n"/>
      <c r="BT2148" s="59" t="n"/>
      <c r="BU2148" s="59" t="n"/>
      <c r="BV2148" s="59" t="n"/>
      <c r="BW2148" s="59" t="n"/>
      <c r="BX2148" s="59" t="n"/>
      <c r="BY2148" s="59" t="n"/>
      <c r="BZ2148" s="59" t="n"/>
      <c r="CA2148" s="59" t="n"/>
      <c r="CB2148" s="59" t="n"/>
      <c r="CC2148" s="59" t="n"/>
      <c r="CD2148" s="59" t="n"/>
      <c r="CE2148" s="59" t="n"/>
      <c r="CF2148" s="59" t="n"/>
      <c r="CG2148" s="59" t="n"/>
      <c r="CH2148" s="59" t="n"/>
      <c r="CI2148" s="59" t="n"/>
      <c r="CJ2148" s="59" t="n"/>
      <c r="CK2148" s="59" t="n"/>
      <c r="CL2148" s="59" t="n"/>
      <c r="CM2148" s="59" t="n"/>
      <c r="CN2148" s="59" t="n"/>
      <c r="CO2148" s="59" t="n"/>
      <c r="CP2148" s="59" t="n"/>
      <c r="CQ2148" s="59" t="n"/>
      <c r="CR2148" s="59" t="n"/>
      <c r="CS2148" s="59" t="n"/>
      <c r="CT2148" s="59" t="n"/>
      <c r="CU2148" s="59" t="n"/>
      <c r="CV2148" s="59" t="n"/>
      <c r="CW2148" s="59" t="n"/>
      <c r="CX2148" s="59" t="n"/>
      <c r="CY2148" s="59" t="n"/>
      <c r="CZ2148" s="59" t="n"/>
    </row>
    <row r="2149">
      <c r="D2149" s="59" t="inlineStr">
        <is>
          <t>Ex-Date</t>
        </is>
      </c>
      <c r="E2149" s="59" t="n">
        <v>46294</v>
      </c>
      <c r="F2149" s="59" t="n">
        <v>46386</v>
      </c>
      <c r="G2149" s="59" t="n">
        <v>46476</v>
      </c>
      <c r="H2149" s="59" t="n">
        <v>46567</v>
      </c>
      <c r="I2149" s="59" t="n">
        <v>46659</v>
      </c>
      <c r="J2149" s="59" t="n">
        <v>46751</v>
      </c>
      <c r="K2149" s="59" t="n">
        <v>46842</v>
      </c>
      <c r="L2149" s="59" t="n">
        <v>46933</v>
      </c>
      <c r="M2149" s="59" t="n">
        <v>47024</v>
      </c>
      <c r="N2149" s="59" t="n">
        <v>47115</v>
      </c>
      <c r="O2149" s="59" t="n">
        <v>47204</v>
      </c>
      <c r="P2149" s="59" t="n">
        <v>47297</v>
      </c>
      <c r="Q2149" s="59" t="n">
        <v>47388</v>
      </c>
      <c r="R2149" s="59" t="n">
        <v>47480</v>
      </c>
      <c r="S2149" s="59" t="n">
        <v>47570</v>
      </c>
      <c r="T2149" s="59" t="n">
        <v>47661</v>
      </c>
      <c r="U2149" s="59" t="n">
        <v>47753</v>
      </c>
      <c r="V2149" s="59" t="n">
        <v>47847</v>
      </c>
      <c r="W2149" s="59" t="n">
        <v>47935</v>
      </c>
      <c r="X2149" s="59" t="n">
        <v>48026</v>
      </c>
      <c r="Y2149" s="59" t="n">
        <v>48120</v>
      </c>
      <c r="Z2149" s="59" t="n">
        <v>48212</v>
      </c>
      <c r="AA2149" s="59" t="n">
        <v>48303</v>
      </c>
      <c r="AB2149" s="59" t="n">
        <v>48394</v>
      </c>
      <c r="AC2149" s="59" t="n">
        <v>48486</v>
      </c>
      <c r="AD2149" s="59" t="n">
        <v>48578</v>
      </c>
      <c r="AE2149" s="59" t="n">
        <v>48668</v>
      </c>
      <c r="AF2149" s="59" t="n">
        <v>48759</v>
      </c>
      <c r="AG2149" s="59" t="n">
        <v>48851</v>
      </c>
      <c r="AH2149" s="59" t="n">
        <v>48942</v>
      </c>
      <c r="AI2149" s="59" t="n">
        <v>49033</v>
      </c>
      <c r="AJ2149" s="59" t="n">
        <v>49124</v>
      </c>
      <c r="AK2149" s="59" t="n">
        <v>49215</v>
      </c>
      <c r="AL2149" s="59" t="n">
        <v>49306</v>
      </c>
      <c r="AM2149" s="59" t="n">
        <v>49404</v>
      </c>
      <c r="AN2149" s="59" t="n">
        <v>49495</v>
      </c>
      <c r="AO2149" s="59" t="n">
        <v>49586</v>
      </c>
      <c r="AP2149" s="59" t="n">
        <v>49677</v>
      </c>
      <c r="AQ2149" s="59" t="n"/>
      <c r="AR2149" s="59" t="n"/>
      <c r="AS2149" s="59" t="n"/>
      <c r="AT2149" s="59" t="n"/>
      <c r="AU2149" s="59" t="n"/>
      <c r="AV2149" s="59" t="n"/>
      <c r="AW2149" s="59" t="n"/>
      <c r="AX2149" s="59" t="n"/>
      <c r="AY2149" s="59" t="n"/>
      <c r="AZ2149" s="59" t="n"/>
      <c r="BA2149" s="59" t="n"/>
      <c r="BB2149" s="59" t="n"/>
      <c r="BC2149" s="59" t="n"/>
      <c r="BD2149" s="59" t="n"/>
      <c r="BE2149" s="59" t="n"/>
      <c r="BF2149" s="59" t="n"/>
      <c r="BG2149" s="59" t="n"/>
      <c r="BH2149" s="59" t="n"/>
      <c r="BI2149" s="59" t="n"/>
      <c r="BJ2149" s="59" t="n"/>
      <c r="BK2149" s="59" t="n"/>
      <c r="BL2149" s="59" t="n"/>
      <c r="BM2149" s="59" t="n"/>
      <c r="BN2149" s="59" t="n"/>
      <c r="BO2149" s="59" t="n"/>
      <c r="BP2149" s="59" t="n"/>
      <c r="BQ2149" s="59" t="n"/>
      <c r="BR2149" s="59" t="n"/>
      <c r="BS2149" s="59" t="n"/>
      <c r="BT2149" s="59" t="n"/>
      <c r="BU2149" s="59" t="n"/>
      <c r="BV2149" s="59" t="n"/>
      <c r="BW2149" s="59" t="n"/>
      <c r="BX2149" s="59" t="n"/>
      <c r="BY2149" s="59" t="n"/>
      <c r="BZ2149" s="59" t="n"/>
      <c r="CA2149" s="59" t="n"/>
      <c r="CB2149" s="59" t="n"/>
      <c r="CC2149" s="59" t="n"/>
      <c r="CD2149" s="59" t="n"/>
      <c r="CE2149" s="59" t="n"/>
      <c r="CF2149" s="59" t="n"/>
      <c r="CG2149" s="59" t="n"/>
      <c r="CH2149" s="59" t="n"/>
      <c r="CI2149" s="59" t="n"/>
      <c r="CJ2149" s="59" t="n"/>
      <c r="CK2149" s="59" t="n"/>
      <c r="CL2149" s="59" t="n"/>
      <c r="CM2149" s="59" t="n"/>
      <c r="CN2149" s="59" t="n"/>
      <c r="CO2149" s="59" t="n"/>
      <c r="CP2149" s="59" t="n"/>
      <c r="CQ2149" s="59" t="n"/>
      <c r="CR2149" s="59" t="n"/>
      <c r="CS2149" s="59" t="n"/>
      <c r="CT2149" s="59" t="n"/>
      <c r="CU2149" s="59" t="n"/>
      <c r="CV2149" s="59" t="n"/>
      <c r="CW2149" s="59" t="n"/>
      <c r="CX2149" s="59" t="n"/>
      <c r="CY2149" s="59" t="n"/>
      <c r="CZ2149" s="59" t="n"/>
    </row>
    <row r="2150">
      <c r="D2150" s="107" t="inlineStr">
        <is>
          <t>Amount Per Share</t>
        </is>
      </c>
      <c r="E2150" s="107" t="n">
        <v>0.0425</v>
      </c>
      <c r="F2150" s="107" t="n">
        <v>0.0425</v>
      </c>
      <c r="G2150" s="107" t="n">
        <v>0.0443</v>
      </c>
      <c r="H2150" s="107" t="n">
        <v>0.0443</v>
      </c>
      <c r="I2150" s="107" t="n">
        <v>0.0443</v>
      </c>
      <c r="J2150" s="107" t="n">
        <v>0.0443</v>
      </c>
      <c r="K2150" s="107" t="n">
        <v>0.045</v>
      </c>
      <c r="L2150" s="107" t="n">
        <v>0.045</v>
      </c>
      <c r="M2150" s="107" t="n">
        <v>0.045</v>
      </c>
      <c r="N2150" s="107" t="n">
        <v>0.045</v>
      </c>
      <c r="O2150" s="107" t="n">
        <v>0.0454</v>
      </c>
      <c r="P2150" s="107" t="n">
        <v>0.0454</v>
      </c>
      <c r="Q2150" s="107" t="n">
        <v>0.0454</v>
      </c>
      <c r="R2150" s="107" t="n">
        <v>0.0454</v>
      </c>
      <c r="S2150" s="107" t="n">
        <v>0.047</v>
      </c>
      <c r="T2150" s="107" t="n">
        <v>0.047</v>
      </c>
      <c r="U2150" s="107" t="n">
        <v>0.047</v>
      </c>
      <c r="V2150" s="107" t="n">
        <v>0.047</v>
      </c>
      <c r="W2150" s="107" t="n">
        <v>0.048</v>
      </c>
      <c r="X2150" s="107" t="n">
        <v>0.048</v>
      </c>
      <c r="Y2150" s="107" t="n">
        <v>0.048</v>
      </c>
      <c r="Z2150" s="107" t="n">
        <v>0.048</v>
      </c>
      <c r="AA2150" s="107" t="n">
        <v>0.049</v>
      </c>
      <c r="AB2150" s="107" t="n">
        <v>0.049</v>
      </c>
      <c r="AC2150" s="107" t="n">
        <v>0.049</v>
      </c>
      <c r="AD2150" s="107" t="n">
        <v>0.049</v>
      </c>
      <c r="AE2150" s="107" t="n">
        <v>0.05</v>
      </c>
      <c r="AF2150" s="107" t="n">
        <v>0.05</v>
      </c>
      <c r="AG2150" s="107" t="n">
        <v>0.05</v>
      </c>
      <c r="AH2150" s="107" t="n">
        <v>0.05</v>
      </c>
      <c r="AI2150" s="107" t="n">
        <v>0.051</v>
      </c>
      <c r="AJ2150" s="107" t="n">
        <v>0.051</v>
      </c>
      <c r="AK2150" s="107" t="n">
        <v>0.051</v>
      </c>
      <c r="AL2150" s="107" t="n">
        <v>0.051</v>
      </c>
      <c r="AM2150" s="107" t="n">
        <v>0.052</v>
      </c>
      <c r="AN2150" s="107" t="n">
        <v>0.052</v>
      </c>
      <c r="AO2150" s="107" t="n">
        <v>0.052</v>
      </c>
      <c r="AP2150" s="107" t="n">
        <v>0.052</v>
      </c>
      <c r="AQ2150" s="107" t="n"/>
      <c r="AR2150" s="107" t="n"/>
      <c r="AS2150" s="107" t="n"/>
      <c r="AT2150" s="107" t="n"/>
      <c r="AU2150" s="107" t="n"/>
      <c r="AV2150" s="107" t="n"/>
      <c r="AW2150" s="107" t="n"/>
      <c r="AX2150" s="107" t="n"/>
      <c r="AY2150" s="107" t="n"/>
      <c r="AZ2150" s="107" t="n"/>
      <c r="BA2150" s="107" t="n"/>
      <c r="BB2150" s="107" t="n"/>
      <c r="BC2150" s="107" t="n"/>
      <c r="BD2150" s="107" t="n"/>
      <c r="BE2150" s="107" t="n"/>
      <c r="BF2150" s="107" t="n"/>
      <c r="BG2150" s="107" t="n"/>
      <c r="BH2150" s="107" t="n"/>
      <c r="BI2150" s="107" t="n"/>
      <c r="BJ2150" s="107" t="n"/>
      <c r="BK2150" s="107" t="n"/>
      <c r="BL2150" s="107" t="n"/>
      <c r="BM2150" s="107" t="n"/>
      <c r="BN2150" s="107" t="n"/>
      <c r="BO2150" s="107" t="n"/>
      <c r="BP2150" s="107" t="n"/>
      <c r="BQ2150" s="107" t="n"/>
      <c r="BR2150" s="107" t="n"/>
      <c r="BS2150" s="107" t="n"/>
      <c r="BT2150" s="107" t="n"/>
      <c r="BU2150" s="107" t="n"/>
      <c r="BV2150" s="107" t="n"/>
      <c r="BW2150" s="107" t="n"/>
      <c r="BX2150" s="107" t="n"/>
      <c r="BY2150" s="107" t="n"/>
      <c r="BZ2150" s="107" t="n"/>
      <c r="CA2150" s="107" t="n"/>
      <c r="CB2150" s="107" t="n"/>
      <c r="CC2150" s="107" t="n"/>
      <c r="CD2150" s="107" t="n"/>
      <c r="CE2150" s="107" t="n"/>
      <c r="CF2150" s="107" t="n"/>
      <c r="CG2150" s="107" t="n"/>
      <c r="CH2150" s="107" t="n"/>
      <c r="CI2150" s="107" t="n"/>
      <c r="CJ2150" s="107" t="n"/>
      <c r="CK2150" s="107" t="n"/>
      <c r="CL2150" s="107" t="n"/>
      <c r="CM2150" s="107" t="n"/>
      <c r="CN2150" s="107" t="n"/>
      <c r="CO2150" s="107" t="n"/>
      <c r="CP2150" s="107" t="n"/>
      <c r="CQ2150" s="107" t="n"/>
      <c r="CR2150" s="107" t="n"/>
      <c r="CS2150" s="107" t="n"/>
      <c r="CT2150" s="107" t="n"/>
      <c r="CU2150" s="107" t="n"/>
      <c r="CV2150" s="107" t="n"/>
      <c r="CW2150" s="107" t="n"/>
      <c r="CX2150" s="107" t="n"/>
      <c r="CY2150" s="107" t="n"/>
      <c r="CZ2150" s="107" t="n"/>
    </row>
    <row r="2152">
      <c r="A2152" s="126">
        <f>IF('AS51'!$C$201="","",'AS51'!$C$201)</f>
        <v/>
      </c>
      <c r="B2152" s="68">
        <f>IF($A2152="",0,COUNT($E2153:$CZ2153))</f>
        <v/>
      </c>
      <c r="C2152" s="69">
        <f>IF($B2152=0,0,MAX($E2153:$CZ2153))</f>
        <v/>
      </c>
      <c r="D2152" s="58">
        <f>_xll.BDS($A2152,'Field Check'!$C$44,"headers=y","startcol=1","endcol=7","dir=h","DVD_START_DT",'Field Check'!$C$59,"DVD_END_DT",'Field Check'!$D$59)</f>
        <v/>
      </c>
      <c r="E2152" s="59" t="n"/>
      <c r="F2152" s="59" t="n"/>
      <c r="G2152" s="59" t="n"/>
      <c r="H2152" s="59" t="n"/>
      <c r="I2152" s="59" t="n"/>
      <c r="J2152" s="59" t="n"/>
      <c r="K2152" s="59" t="n"/>
      <c r="L2152" s="59" t="n"/>
      <c r="M2152" s="59" t="n"/>
      <c r="N2152" s="59" t="n"/>
      <c r="O2152" s="59" t="n"/>
      <c r="P2152" s="59" t="n"/>
      <c r="Q2152" s="59" t="n"/>
      <c r="R2152" s="59" t="n"/>
      <c r="S2152" s="59" t="n"/>
      <c r="T2152" s="59" t="n"/>
      <c r="U2152" s="59" t="n"/>
      <c r="V2152" s="59" t="n"/>
      <c r="W2152" s="59" t="n"/>
      <c r="X2152" s="59" t="n"/>
      <c r="Y2152" s="59" t="n"/>
      <c r="Z2152" s="59" t="n"/>
      <c r="AA2152" s="59" t="n"/>
      <c r="AB2152" s="59" t="n"/>
      <c r="AC2152" s="59" t="n"/>
      <c r="AD2152" s="59" t="n"/>
      <c r="AE2152" s="59" t="n"/>
      <c r="AF2152" s="59" t="n"/>
      <c r="AG2152" s="59" t="n"/>
      <c r="AH2152" s="59" t="n"/>
      <c r="AI2152" s="59" t="n"/>
      <c r="AJ2152" s="59" t="n"/>
      <c r="AK2152" s="59" t="n"/>
      <c r="AL2152" s="59" t="n"/>
      <c r="AM2152" s="59" t="n"/>
      <c r="AN2152" s="59" t="n"/>
      <c r="AO2152" s="59" t="n"/>
      <c r="AP2152" s="59" t="n"/>
      <c r="AQ2152" s="59" t="n"/>
      <c r="AR2152" s="59" t="n"/>
      <c r="AS2152" s="59" t="n"/>
      <c r="AT2152" s="59" t="n"/>
      <c r="AU2152" s="59" t="n"/>
      <c r="AV2152" s="59" t="n"/>
      <c r="AW2152" s="59" t="n"/>
      <c r="AX2152" s="59" t="n"/>
      <c r="AY2152" s="59" t="n"/>
      <c r="AZ2152" s="59" t="n"/>
      <c r="BA2152" s="59" t="n"/>
      <c r="BB2152" s="59" t="n"/>
      <c r="BC2152" s="59" t="n"/>
      <c r="BD2152" s="59" t="n"/>
      <c r="BE2152" s="59" t="n"/>
      <c r="BF2152" s="59" t="n"/>
      <c r="BG2152" s="59" t="n"/>
      <c r="BH2152" s="59" t="n"/>
      <c r="BI2152" s="59" t="n"/>
      <c r="BJ2152" s="59" t="n"/>
      <c r="BK2152" s="59" t="n"/>
      <c r="BL2152" s="59" t="n"/>
      <c r="BM2152" s="59" t="n"/>
      <c r="BN2152" s="59" t="n"/>
      <c r="BO2152" s="59" t="n"/>
      <c r="BP2152" s="59" t="n"/>
      <c r="BQ2152" s="59" t="n"/>
      <c r="BR2152" s="59" t="n"/>
      <c r="BS2152" s="59" t="n"/>
      <c r="BT2152" s="59" t="n"/>
      <c r="BU2152" s="59" t="n"/>
      <c r="BV2152" s="59" t="n"/>
      <c r="BW2152" s="59" t="n"/>
      <c r="BX2152" s="59" t="n"/>
      <c r="BY2152" s="59" t="n"/>
      <c r="BZ2152" s="59" t="n"/>
      <c r="CA2152" s="59" t="n"/>
      <c r="CB2152" s="59" t="n"/>
      <c r="CC2152" s="59" t="n"/>
      <c r="CD2152" s="59" t="n"/>
      <c r="CE2152" s="59" t="n"/>
      <c r="CF2152" s="59" t="n"/>
      <c r="CG2152" s="59" t="n"/>
      <c r="CH2152" s="59" t="n"/>
      <c r="CI2152" s="59" t="n"/>
      <c r="CJ2152" s="59" t="n"/>
      <c r="CK2152" s="59" t="n"/>
      <c r="CL2152" s="59" t="n"/>
      <c r="CM2152" s="59" t="n"/>
      <c r="CN2152" s="59" t="n"/>
      <c r="CO2152" s="59" t="n"/>
      <c r="CP2152" s="59" t="n"/>
      <c r="CQ2152" s="59" t="n"/>
      <c r="CR2152" s="59" t="n"/>
      <c r="CS2152" s="59" t="n"/>
      <c r="CT2152" s="59" t="n"/>
      <c r="CU2152" s="59" t="n"/>
      <c r="CV2152" s="59" t="n"/>
      <c r="CW2152" s="59" t="n"/>
      <c r="CX2152" s="59" t="n"/>
      <c r="CY2152" s="59" t="n"/>
      <c r="CZ2152" s="59" t="n"/>
    </row>
    <row r="2153">
      <c r="D2153" s="59" t="n"/>
      <c r="E2153" s="59" t="n"/>
      <c r="F2153" s="59" t="n"/>
      <c r="G2153" s="59" t="n"/>
      <c r="H2153" s="59" t="n"/>
      <c r="I2153" s="59" t="n"/>
      <c r="J2153" s="59" t="n"/>
      <c r="K2153" s="59" t="n"/>
      <c r="L2153" s="59" t="n"/>
      <c r="M2153" s="59" t="n"/>
      <c r="N2153" s="59" t="n"/>
      <c r="O2153" s="59" t="n"/>
      <c r="P2153" s="59" t="n"/>
      <c r="Q2153" s="59" t="n"/>
      <c r="R2153" s="59" t="n"/>
      <c r="S2153" s="59" t="n"/>
      <c r="T2153" s="59" t="n"/>
      <c r="U2153" s="59" t="n"/>
      <c r="V2153" s="59" t="n"/>
      <c r="W2153" s="59" t="n"/>
      <c r="X2153" s="59" t="n"/>
      <c r="Y2153" s="59" t="n"/>
      <c r="Z2153" s="59" t="n"/>
      <c r="AA2153" s="59" t="n"/>
      <c r="AB2153" s="59" t="n"/>
      <c r="AC2153" s="59" t="n"/>
      <c r="AD2153" s="59" t="n"/>
      <c r="AE2153" s="59" t="n"/>
      <c r="AF2153" s="59" t="n"/>
      <c r="AG2153" s="59" t="n"/>
      <c r="AH2153" s="59" t="n"/>
      <c r="AI2153" s="59" t="n"/>
      <c r="AJ2153" s="59" t="n"/>
      <c r="AK2153" s="59" t="n"/>
      <c r="AL2153" s="59" t="n"/>
      <c r="AM2153" s="59" t="n"/>
      <c r="AN2153" s="59" t="n"/>
      <c r="AO2153" s="59" t="n"/>
      <c r="AP2153" s="59" t="n"/>
      <c r="AQ2153" s="59" t="n"/>
      <c r="AR2153" s="59" t="n"/>
      <c r="AS2153" s="59" t="n"/>
      <c r="AT2153" s="59" t="n"/>
      <c r="AU2153" s="59" t="n"/>
      <c r="AV2153" s="59" t="n"/>
      <c r="AW2153" s="59" t="n"/>
      <c r="AX2153" s="59" t="n"/>
      <c r="AY2153" s="59" t="n"/>
      <c r="AZ2153" s="59" t="n"/>
      <c r="BA2153" s="59" t="n"/>
      <c r="BB2153" s="59" t="n"/>
      <c r="BC2153" s="59" t="n"/>
      <c r="BD2153" s="59" t="n"/>
      <c r="BE2153" s="59" t="n"/>
      <c r="BF2153" s="59" t="n"/>
      <c r="BG2153" s="59" t="n"/>
      <c r="BH2153" s="59" t="n"/>
      <c r="BI2153" s="59" t="n"/>
      <c r="BJ2153" s="59" t="n"/>
      <c r="BK2153" s="59" t="n"/>
      <c r="BL2153" s="59" t="n"/>
      <c r="BM2153" s="59" t="n"/>
      <c r="BN2153" s="59" t="n"/>
      <c r="BO2153" s="59" t="n"/>
      <c r="BP2153" s="59" t="n"/>
      <c r="BQ2153" s="59" t="n"/>
      <c r="BR2153" s="59" t="n"/>
      <c r="BS2153" s="59" t="n"/>
      <c r="BT2153" s="59" t="n"/>
      <c r="BU2153" s="59" t="n"/>
      <c r="BV2153" s="59" t="n"/>
      <c r="BW2153" s="59" t="n"/>
      <c r="BX2153" s="59" t="n"/>
      <c r="BY2153" s="59" t="n"/>
      <c r="BZ2153" s="59" t="n"/>
      <c r="CA2153" s="59" t="n"/>
      <c r="CB2153" s="59" t="n"/>
      <c r="CC2153" s="59" t="n"/>
      <c r="CD2153" s="59" t="n"/>
      <c r="CE2153" s="59" t="n"/>
      <c r="CF2153" s="59" t="n"/>
      <c r="CG2153" s="59" t="n"/>
      <c r="CH2153" s="59" t="n"/>
      <c r="CI2153" s="59" t="n"/>
      <c r="CJ2153" s="59" t="n"/>
      <c r="CK2153" s="59" t="n"/>
      <c r="CL2153" s="59" t="n"/>
      <c r="CM2153" s="59" t="n"/>
      <c r="CN2153" s="59" t="n"/>
      <c r="CO2153" s="59" t="n"/>
      <c r="CP2153" s="59" t="n"/>
      <c r="CQ2153" s="59" t="n"/>
      <c r="CR2153" s="59" t="n"/>
      <c r="CS2153" s="59" t="n"/>
      <c r="CT2153" s="59" t="n"/>
      <c r="CU2153" s="59" t="n"/>
      <c r="CV2153" s="59" t="n"/>
      <c r="CW2153" s="59" t="n"/>
      <c r="CX2153" s="59" t="n"/>
      <c r="CY2153" s="59" t="n"/>
      <c r="CZ2153" s="59" t="n"/>
    </row>
    <row r="2154">
      <c r="D2154" s="59" t="n"/>
      <c r="E2154" s="59" t="n"/>
      <c r="F2154" s="59" t="n"/>
      <c r="G2154" s="59" t="n"/>
      <c r="H2154" s="59" t="n"/>
      <c r="I2154" s="59" t="n"/>
      <c r="J2154" s="59" t="n"/>
      <c r="K2154" s="59" t="n"/>
      <c r="L2154" s="59" t="n"/>
      <c r="M2154" s="59" t="n"/>
      <c r="N2154" s="59" t="n"/>
      <c r="O2154" s="59" t="n"/>
      <c r="P2154" s="59" t="n"/>
      <c r="Q2154" s="59" t="n"/>
      <c r="R2154" s="59" t="n"/>
      <c r="S2154" s="59" t="n"/>
      <c r="T2154" s="59" t="n"/>
      <c r="U2154" s="59" t="n"/>
      <c r="V2154" s="59" t="n"/>
      <c r="W2154" s="59" t="n"/>
      <c r="X2154" s="59" t="n"/>
      <c r="Y2154" s="59" t="n"/>
      <c r="Z2154" s="59" t="n"/>
      <c r="AA2154" s="59" t="n"/>
      <c r="AB2154" s="59" t="n"/>
      <c r="AC2154" s="59" t="n"/>
      <c r="AD2154" s="59" t="n"/>
      <c r="AE2154" s="59" t="n"/>
      <c r="AF2154" s="59" t="n"/>
      <c r="AG2154" s="59" t="n"/>
      <c r="AH2154" s="59" t="n"/>
      <c r="AI2154" s="59" t="n"/>
      <c r="AJ2154" s="59" t="n"/>
      <c r="AK2154" s="59" t="n"/>
      <c r="AL2154" s="59" t="n"/>
      <c r="AM2154" s="59" t="n"/>
      <c r="AN2154" s="59" t="n"/>
      <c r="AO2154" s="59" t="n"/>
      <c r="AP2154" s="59" t="n"/>
      <c r="AQ2154" s="59" t="n"/>
      <c r="AR2154" s="59" t="n"/>
      <c r="AS2154" s="59" t="n"/>
      <c r="AT2154" s="59" t="n"/>
      <c r="AU2154" s="59" t="n"/>
      <c r="AV2154" s="59" t="n"/>
      <c r="AW2154" s="59" t="n"/>
      <c r="AX2154" s="59" t="n"/>
      <c r="AY2154" s="59" t="n"/>
      <c r="AZ2154" s="59" t="n"/>
      <c r="BA2154" s="59" t="n"/>
      <c r="BB2154" s="59" t="n"/>
      <c r="BC2154" s="59" t="n"/>
      <c r="BD2154" s="59" t="n"/>
      <c r="BE2154" s="59" t="n"/>
      <c r="BF2154" s="59" t="n"/>
      <c r="BG2154" s="59" t="n"/>
      <c r="BH2154" s="59" t="n"/>
      <c r="BI2154" s="59" t="n"/>
      <c r="BJ2154" s="59" t="n"/>
      <c r="BK2154" s="59" t="n"/>
      <c r="BL2154" s="59" t="n"/>
      <c r="BM2154" s="59" t="n"/>
      <c r="BN2154" s="59" t="n"/>
      <c r="BO2154" s="59" t="n"/>
      <c r="BP2154" s="59" t="n"/>
      <c r="BQ2154" s="59" t="n"/>
      <c r="BR2154" s="59" t="n"/>
      <c r="BS2154" s="59" t="n"/>
      <c r="BT2154" s="59" t="n"/>
      <c r="BU2154" s="59" t="n"/>
      <c r="BV2154" s="59" t="n"/>
      <c r="BW2154" s="59" t="n"/>
      <c r="BX2154" s="59" t="n"/>
      <c r="BY2154" s="59" t="n"/>
      <c r="BZ2154" s="59" t="n"/>
      <c r="CA2154" s="59" t="n"/>
      <c r="CB2154" s="59" t="n"/>
      <c r="CC2154" s="59" t="n"/>
      <c r="CD2154" s="59" t="n"/>
      <c r="CE2154" s="59" t="n"/>
      <c r="CF2154" s="59" t="n"/>
      <c r="CG2154" s="59" t="n"/>
      <c r="CH2154" s="59" t="n"/>
      <c r="CI2154" s="59" t="n"/>
      <c r="CJ2154" s="59" t="n"/>
      <c r="CK2154" s="59" t="n"/>
      <c r="CL2154" s="59" t="n"/>
      <c r="CM2154" s="59" t="n"/>
      <c r="CN2154" s="59" t="n"/>
      <c r="CO2154" s="59" t="n"/>
      <c r="CP2154" s="59" t="n"/>
      <c r="CQ2154" s="59" t="n"/>
      <c r="CR2154" s="59" t="n"/>
      <c r="CS2154" s="59" t="n"/>
      <c r="CT2154" s="59" t="n"/>
      <c r="CU2154" s="59" t="n"/>
      <c r="CV2154" s="59" t="n"/>
      <c r="CW2154" s="59" t="n"/>
      <c r="CX2154" s="59" t="n"/>
      <c r="CY2154" s="59" t="n"/>
      <c r="CZ2154" s="59" t="n"/>
    </row>
    <row r="2155">
      <c r="D2155" s="59" t="n"/>
      <c r="E2155" s="59" t="n"/>
      <c r="F2155" s="59" t="n"/>
      <c r="G2155" s="59" t="n"/>
      <c r="H2155" s="59" t="n"/>
      <c r="I2155" s="59" t="n"/>
      <c r="J2155" s="59" t="n"/>
      <c r="K2155" s="59" t="n"/>
      <c r="L2155" s="59" t="n"/>
      <c r="M2155" s="59" t="n"/>
      <c r="N2155" s="59" t="n"/>
      <c r="O2155" s="59" t="n"/>
      <c r="P2155" s="59" t="n"/>
      <c r="Q2155" s="59" t="n"/>
      <c r="R2155" s="59" t="n"/>
      <c r="S2155" s="59" t="n"/>
      <c r="T2155" s="59" t="n"/>
      <c r="U2155" s="59" t="n"/>
      <c r="V2155" s="59" t="n"/>
      <c r="W2155" s="59" t="n"/>
      <c r="X2155" s="59" t="n"/>
      <c r="Y2155" s="59" t="n"/>
      <c r="Z2155" s="59" t="n"/>
      <c r="AA2155" s="59" t="n"/>
      <c r="AB2155" s="59" t="n"/>
      <c r="AC2155" s="59" t="n"/>
      <c r="AD2155" s="59" t="n"/>
      <c r="AE2155" s="59" t="n"/>
      <c r="AF2155" s="59" t="n"/>
      <c r="AG2155" s="59" t="n"/>
      <c r="AH2155" s="59" t="n"/>
      <c r="AI2155" s="59" t="n"/>
      <c r="AJ2155" s="59" t="n"/>
      <c r="AK2155" s="59" t="n"/>
      <c r="AL2155" s="59" t="n"/>
      <c r="AM2155" s="59" t="n"/>
      <c r="AN2155" s="59" t="n"/>
      <c r="AO2155" s="59" t="n"/>
      <c r="AP2155" s="59" t="n"/>
      <c r="AQ2155" s="59" t="n"/>
      <c r="AR2155" s="59" t="n"/>
      <c r="AS2155" s="59" t="n"/>
      <c r="AT2155" s="59" t="n"/>
      <c r="AU2155" s="59" t="n"/>
      <c r="AV2155" s="59" t="n"/>
      <c r="AW2155" s="59" t="n"/>
      <c r="AX2155" s="59" t="n"/>
      <c r="AY2155" s="59" t="n"/>
      <c r="AZ2155" s="59" t="n"/>
      <c r="BA2155" s="59" t="n"/>
      <c r="BB2155" s="59" t="n"/>
      <c r="BC2155" s="59" t="n"/>
      <c r="BD2155" s="59" t="n"/>
      <c r="BE2155" s="59" t="n"/>
      <c r="BF2155" s="59" t="n"/>
      <c r="BG2155" s="59" t="n"/>
      <c r="BH2155" s="59" t="n"/>
      <c r="BI2155" s="59" t="n"/>
      <c r="BJ2155" s="59" t="n"/>
      <c r="BK2155" s="59" t="n"/>
      <c r="BL2155" s="59" t="n"/>
      <c r="BM2155" s="59" t="n"/>
      <c r="BN2155" s="59" t="n"/>
      <c r="BO2155" s="59" t="n"/>
      <c r="BP2155" s="59" t="n"/>
      <c r="BQ2155" s="59" t="n"/>
      <c r="BR2155" s="59" t="n"/>
      <c r="BS2155" s="59" t="n"/>
      <c r="BT2155" s="59" t="n"/>
      <c r="BU2155" s="59" t="n"/>
      <c r="BV2155" s="59" t="n"/>
      <c r="BW2155" s="59" t="n"/>
      <c r="BX2155" s="59" t="n"/>
      <c r="BY2155" s="59" t="n"/>
      <c r="BZ2155" s="59" t="n"/>
      <c r="CA2155" s="59" t="n"/>
      <c r="CB2155" s="59" t="n"/>
      <c r="CC2155" s="59" t="n"/>
      <c r="CD2155" s="59" t="n"/>
      <c r="CE2155" s="59" t="n"/>
      <c r="CF2155" s="59" t="n"/>
      <c r="CG2155" s="59" t="n"/>
      <c r="CH2155" s="59" t="n"/>
      <c r="CI2155" s="59" t="n"/>
      <c r="CJ2155" s="59" t="n"/>
      <c r="CK2155" s="59" t="n"/>
      <c r="CL2155" s="59" t="n"/>
      <c r="CM2155" s="59" t="n"/>
      <c r="CN2155" s="59" t="n"/>
      <c r="CO2155" s="59" t="n"/>
      <c r="CP2155" s="59" t="n"/>
      <c r="CQ2155" s="59" t="n"/>
      <c r="CR2155" s="59" t="n"/>
      <c r="CS2155" s="59" t="n"/>
      <c r="CT2155" s="59" t="n"/>
      <c r="CU2155" s="59" t="n"/>
      <c r="CV2155" s="59" t="n"/>
      <c r="CW2155" s="59" t="n"/>
      <c r="CX2155" s="59" t="n"/>
      <c r="CY2155" s="59" t="n"/>
      <c r="CZ2155" s="59" t="n"/>
    </row>
    <row r="2156">
      <c r="D2156" s="107" t="n"/>
      <c r="E2156" s="107" t="n"/>
      <c r="F2156" s="107" t="n"/>
      <c r="G2156" s="107" t="n"/>
      <c r="H2156" s="107" t="n"/>
      <c r="I2156" s="107" t="n"/>
      <c r="J2156" s="107" t="n"/>
      <c r="K2156" s="107" t="n"/>
      <c r="L2156" s="107" t="n"/>
      <c r="M2156" s="107" t="n"/>
      <c r="N2156" s="107" t="n"/>
      <c r="O2156" s="107" t="n"/>
      <c r="P2156" s="107" t="n"/>
      <c r="Q2156" s="107" t="n"/>
      <c r="R2156" s="107" t="n"/>
      <c r="S2156" s="107" t="n"/>
      <c r="T2156" s="107" t="n"/>
      <c r="U2156" s="107" t="n"/>
      <c r="V2156" s="107" t="n"/>
      <c r="W2156" s="107" t="n"/>
      <c r="X2156" s="107" t="n"/>
      <c r="Y2156" s="107" t="n"/>
      <c r="Z2156" s="107" t="n"/>
      <c r="AA2156" s="107" t="n"/>
      <c r="AB2156" s="107" t="n"/>
      <c r="AC2156" s="107" t="n"/>
      <c r="AD2156" s="107" t="n"/>
      <c r="AE2156" s="107" t="n"/>
      <c r="AF2156" s="107" t="n"/>
      <c r="AG2156" s="107" t="n"/>
      <c r="AH2156" s="107" t="n"/>
      <c r="AI2156" s="107" t="n"/>
      <c r="AJ2156" s="107" t="n"/>
      <c r="AK2156" s="107" t="n"/>
      <c r="AL2156" s="107" t="n"/>
      <c r="AM2156" s="107" t="n"/>
      <c r="AN2156" s="107" t="n"/>
      <c r="AO2156" s="107" t="n"/>
      <c r="AP2156" s="107" t="n"/>
      <c r="AQ2156" s="107" t="n"/>
      <c r="AR2156" s="107" t="n"/>
      <c r="AS2156" s="107" t="n"/>
      <c r="AT2156" s="107" t="n"/>
      <c r="AU2156" s="107" t="n"/>
      <c r="AV2156" s="107" t="n"/>
      <c r="AW2156" s="107" t="n"/>
      <c r="AX2156" s="107" t="n"/>
      <c r="AY2156" s="107" t="n"/>
      <c r="AZ2156" s="107" t="n"/>
      <c r="BA2156" s="107" t="n"/>
      <c r="BB2156" s="107" t="n"/>
      <c r="BC2156" s="107" t="n"/>
      <c r="BD2156" s="107" t="n"/>
      <c r="BE2156" s="107" t="n"/>
      <c r="BF2156" s="107" t="n"/>
      <c r="BG2156" s="107" t="n"/>
      <c r="BH2156" s="107" t="n"/>
      <c r="BI2156" s="107" t="n"/>
      <c r="BJ2156" s="107" t="n"/>
      <c r="BK2156" s="107" t="n"/>
      <c r="BL2156" s="107" t="n"/>
      <c r="BM2156" s="107" t="n"/>
      <c r="BN2156" s="107" t="n"/>
      <c r="BO2156" s="107" t="n"/>
      <c r="BP2156" s="107" t="n"/>
      <c r="BQ2156" s="107" t="n"/>
      <c r="BR2156" s="107" t="n"/>
      <c r="BS2156" s="107" t="n"/>
      <c r="BT2156" s="107" t="n"/>
      <c r="BU2156" s="107" t="n"/>
      <c r="BV2156" s="107" t="n"/>
      <c r="BW2156" s="107" t="n"/>
      <c r="BX2156" s="107" t="n"/>
      <c r="BY2156" s="107" t="n"/>
      <c r="BZ2156" s="107" t="n"/>
      <c r="CA2156" s="107" t="n"/>
      <c r="CB2156" s="107" t="n"/>
      <c r="CC2156" s="107" t="n"/>
      <c r="CD2156" s="107" t="n"/>
      <c r="CE2156" s="107" t="n"/>
      <c r="CF2156" s="107" t="n"/>
      <c r="CG2156" s="107" t="n"/>
      <c r="CH2156" s="107" t="n"/>
      <c r="CI2156" s="107" t="n"/>
      <c r="CJ2156" s="107" t="n"/>
      <c r="CK2156" s="107" t="n"/>
      <c r="CL2156" s="107" t="n"/>
      <c r="CM2156" s="107" t="n"/>
      <c r="CN2156" s="107" t="n"/>
      <c r="CO2156" s="107" t="n"/>
      <c r="CP2156" s="107" t="n"/>
      <c r="CQ2156" s="107" t="n"/>
      <c r="CR2156" s="107" t="n"/>
      <c r="CS2156" s="107" t="n"/>
      <c r="CT2156" s="107" t="n"/>
      <c r="CU2156" s="107" t="n"/>
      <c r="CV2156" s="107" t="n"/>
      <c r="CW2156" s="107" t="n"/>
      <c r="CX2156" s="107" t="n"/>
      <c r="CY2156" s="107" t="n"/>
      <c r="CZ2156" s="107" t="n"/>
    </row>
    <row r="2159">
      <c r="A2159" s="2">
        <f>IF($A2152="","","   projections")</f>
        <v/>
      </c>
      <c r="B2159" s="68">
        <f>IF($A2152="",0,COUNT($E2160:$CZ2160))</f>
        <v/>
      </c>
      <c r="C2159" s="69">
        <f>IF($B2159=0,0,MAX($E2160:$CZ2160))</f>
        <v/>
      </c>
      <c r="D2159" s="58">
        <f>_xll.BDS($A2152,'Field Check'!$C$42,"headers=y","startcol=1","endcol=3","dir=h","cols=20;rows=3")</f>
        <v/>
      </c>
      <c r="E2159" s="59" t="n">
        <v>46260</v>
      </c>
      <c r="F2159" s="59" t="n">
        <v>46442</v>
      </c>
      <c r="G2159" s="59" t="n">
        <v>46624</v>
      </c>
      <c r="H2159" s="59" t="n">
        <v>46806</v>
      </c>
      <c r="I2159" s="59" t="n">
        <v>46988</v>
      </c>
      <c r="J2159" s="59" t="n">
        <v>47170</v>
      </c>
      <c r="K2159" s="59" t="n">
        <v>47352</v>
      </c>
      <c r="L2159" s="59" t="n">
        <v>47534</v>
      </c>
      <c r="M2159" s="59" t="n">
        <v>47716</v>
      </c>
      <c r="N2159" s="59" t="n">
        <v>47905</v>
      </c>
      <c r="O2159" s="59" t="n">
        <v>48087</v>
      </c>
      <c r="P2159" s="59" t="n">
        <v>48269</v>
      </c>
      <c r="Q2159" s="59" t="n">
        <v>48451</v>
      </c>
      <c r="R2159" s="59" t="n">
        <v>48633</v>
      </c>
      <c r="S2159" s="59" t="n">
        <v>48815</v>
      </c>
      <c r="T2159" s="59" t="n">
        <v>48997</v>
      </c>
      <c r="U2159" s="59" t="n">
        <v>49179</v>
      </c>
      <c r="V2159" s="59" t="n">
        <v>49361</v>
      </c>
      <c r="W2159" s="59" t="n">
        <v>49543</v>
      </c>
      <c r="X2159" s="59" t="n"/>
      <c r="Y2159" s="59" t="n"/>
      <c r="Z2159" s="59" t="n"/>
      <c r="AA2159" s="59" t="n"/>
      <c r="AB2159" s="59" t="n"/>
      <c r="AC2159" s="59" t="n"/>
      <c r="AD2159" s="59" t="n"/>
      <c r="AE2159" s="59" t="n"/>
      <c r="AF2159" s="59" t="n"/>
      <c r="AG2159" s="59" t="n"/>
      <c r="AH2159" s="59" t="n"/>
      <c r="AI2159" s="59" t="n"/>
      <c r="AJ2159" s="59" t="n"/>
      <c r="AK2159" s="59" t="n"/>
      <c r="AL2159" s="59" t="n"/>
      <c r="AM2159" s="59" t="n"/>
      <c r="AN2159" s="59" t="n"/>
      <c r="AO2159" s="59" t="n"/>
      <c r="AP2159" s="59" t="n"/>
      <c r="AQ2159" s="59" t="n"/>
      <c r="AR2159" s="59" t="n"/>
      <c r="AS2159" s="59" t="n"/>
      <c r="AT2159" s="59" t="n"/>
      <c r="AU2159" s="59" t="n"/>
      <c r="AV2159" s="59" t="n"/>
      <c r="AW2159" s="59" t="n"/>
      <c r="AX2159" s="59" t="n"/>
      <c r="AY2159" s="59" t="n"/>
      <c r="AZ2159" s="59" t="n"/>
      <c r="BA2159" s="59" t="n"/>
      <c r="BB2159" s="59" t="n"/>
      <c r="BC2159" s="59" t="n"/>
      <c r="BD2159" s="59" t="n"/>
      <c r="BE2159" s="59" t="n"/>
      <c r="BF2159" s="59" t="n"/>
      <c r="BG2159" s="59" t="n"/>
      <c r="BH2159" s="59" t="n"/>
      <c r="BI2159" s="59" t="n"/>
      <c r="BJ2159" s="59" t="n"/>
      <c r="BK2159" s="59" t="n"/>
      <c r="BL2159" s="59" t="n"/>
      <c r="BM2159" s="59" t="n"/>
      <c r="BN2159" s="59" t="n"/>
      <c r="BO2159" s="59" t="n"/>
      <c r="BP2159" s="59" t="n"/>
      <c r="BQ2159" s="59" t="n"/>
      <c r="BR2159" s="59" t="n"/>
      <c r="BS2159" s="59" t="n"/>
      <c r="BT2159" s="59" t="n"/>
      <c r="BU2159" s="59" t="n"/>
      <c r="BV2159" s="59" t="n"/>
      <c r="BW2159" s="59" t="n"/>
      <c r="BX2159" s="59" t="n"/>
      <c r="BY2159" s="59" t="n"/>
      <c r="BZ2159" s="59" t="n"/>
      <c r="CA2159" s="59" t="n"/>
      <c r="CB2159" s="59" t="n"/>
      <c r="CC2159" s="59" t="n"/>
      <c r="CD2159" s="59" t="n"/>
      <c r="CE2159" s="59" t="n"/>
      <c r="CF2159" s="59" t="n"/>
      <c r="CG2159" s="59" t="n"/>
      <c r="CH2159" s="59" t="n"/>
      <c r="CI2159" s="59" t="n"/>
      <c r="CJ2159" s="59" t="n"/>
      <c r="CK2159" s="59" t="n"/>
      <c r="CL2159" s="59" t="n"/>
      <c r="CM2159" s="59" t="n"/>
      <c r="CN2159" s="59" t="n"/>
      <c r="CO2159" s="59" t="n"/>
      <c r="CP2159" s="59" t="n"/>
      <c r="CQ2159" s="59" t="n"/>
      <c r="CR2159" s="59" t="n"/>
      <c r="CS2159" s="59" t="n"/>
      <c r="CT2159" s="59" t="n"/>
      <c r="CU2159" s="59" t="n"/>
      <c r="CV2159" s="59" t="n"/>
      <c r="CW2159" s="59" t="n"/>
      <c r="CX2159" s="59" t="n"/>
      <c r="CY2159" s="59" t="n"/>
      <c r="CZ2159" s="59" t="n"/>
    </row>
    <row r="2160">
      <c r="D2160" s="59" t="inlineStr">
        <is>
          <t>Ex-Date</t>
        </is>
      </c>
      <c r="E2160" s="59" t="n">
        <v>46276</v>
      </c>
      <c r="F2160" s="59" t="n">
        <v>46458</v>
      </c>
      <c r="G2160" s="59" t="n">
        <v>46640</v>
      </c>
      <c r="H2160" s="59" t="n">
        <v>46822</v>
      </c>
      <c r="I2160" s="59" t="n">
        <v>47004</v>
      </c>
      <c r="J2160" s="59" t="n">
        <v>47186</v>
      </c>
      <c r="K2160" s="59" t="n">
        <v>47368</v>
      </c>
      <c r="L2160" s="59" t="n">
        <v>47550</v>
      </c>
      <c r="M2160" s="59" t="n">
        <v>47732</v>
      </c>
      <c r="N2160" s="59" t="n">
        <v>47921</v>
      </c>
      <c r="O2160" s="59" t="n">
        <v>48103</v>
      </c>
      <c r="P2160" s="59" t="n">
        <v>48285</v>
      </c>
      <c r="Q2160" s="59" t="n">
        <v>48467</v>
      </c>
      <c r="R2160" s="59" t="n">
        <v>48649</v>
      </c>
      <c r="S2160" s="59" t="n">
        <v>48831</v>
      </c>
      <c r="T2160" s="59" t="n">
        <v>49013</v>
      </c>
      <c r="U2160" s="59" t="n">
        <v>49195</v>
      </c>
      <c r="V2160" s="59" t="n">
        <v>49377</v>
      </c>
      <c r="W2160" s="59" t="n">
        <v>49559</v>
      </c>
      <c r="X2160" s="59" t="n"/>
      <c r="Y2160" s="59" t="n"/>
      <c r="Z2160" s="59" t="n"/>
      <c r="AA2160" s="59" t="n"/>
      <c r="AB2160" s="59" t="n"/>
      <c r="AC2160" s="59" t="n"/>
      <c r="AD2160" s="59" t="n"/>
      <c r="AE2160" s="59" t="n"/>
      <c r="AF2160" s="59" t="n"/>
      <c r="AG2160" s="59" t="n"/>
      <c r="AH2160" s="59" t="n"/>
      <c r="AI2160" s="59" t="n"/>
      <c r="AJ2160" s="59" t="n"/>
      <c r="AK2160" s="59" t="n"/>
      <c r="AL2160" s="59" t="n"/>
      <c r="AM2160" s="59" t="n"/>
      <c r="AN2160" s="59" t="n"/>
      <c r="AO2160" s="59" t="n"/>
      <c r="AP2160" s="59" t="n"/>
      <c r="AQ2160" s="59" t="n"/>
      <c r="AR2160" s="59" t="n"/>
      <c r="AS2160" s="59" t="n"/>
      <c r="AT2160" s="59" t="n"/>
      <c r="AU2160" s="59" t="n"/>
      <c r="AV2160" s="59" t="n"/>
      <c r="AW2160" s="59" t="n"/>
      <c r="AX2160" s="59" t="n"/>
      <c r="AY2160" s="59" t="n"/>
      <c r="AZ2160" s="59" t="n"/>
      <c r="BA2160" s="59" t="n"/>
      <c r="BB2160" s="59" t="n"/>
      <c r="BC2160" s="59" t="n"/>
      <c r="BD2160" s="59" t="n"/>
      <c r="BE2160" s="59" t="n"/>
      <c r="BF2160" s="59" t="n"/>
      <c r="BG2160" s="59" t="n"/>
      <c r="BH2160" s="59" t="n"/>
      <c r="BI2160" s="59" t="n"/>
      <c r="BJ2160" s="59" t="n"/>
      <c r="BK2160" s="59" t="n"/>
      <c r="BL2160" s="59" t="n"/>
      <c r="BM2160" s="59" t="n"/>
      <c r="BN2160" s="59" t="n"/>
      <c r="BO2160" s="59" t="n"/>
      <c r="BP2160" s="59" t="n"/>
      <c r="BQ2160" s="59" t="n"/>
      <c r="BR2160" s="59" t="n"/>
      <c r="BS2160" s="59" t="n"/>
      <c r="BT2160" s="59" t="n"/>
      <c r="BU2160" s="59" t="n"/>
      <c r="BV2160" s="59" t="n"/>
      <c r="BW2160" s="59" t="n"/>
      <c r="BX2160" s="59" t="n"/>
      <c r="BY2160" s="59" t="n"/>
      <c r="BZ2160" s="59" t="n"/>
      <c r="CA2160" s="59" t="n"/>
      <c r="CB2160" s="59" t="n"/>
      <c r="CC2160" s="59" t="n"/>
      <c r="CD2160" s="59" t="n"/>
      <c r="CE2160" s="59" t="n"/>
      <c r="CF2160" s="59" t="n"/>
      <c r="CG2160" s="59" t="n"/>
      <c r="CH2160" s="59" t="n"/>
      <c r="CI2160" s="59" t="n"/>
      <c r="CJ2160" s="59" t="n"/>
      <c r="CK2160" s="59" t="n"/>
      <c r="CL2160" s="59" t="n"/>
      <c r="CM2160" s="59" t="n"/>
      <c r="CN2160" s="59" t="n"/>
      <c r="CO2160" s="59" t="n"/>
      <c r="CP2160" s="59" t="n"/>
      <c r="CQ2160" s="59" t="n"/>
      <c r="CR2160" s="59" t="n"/>
      <c r="CS2160" s="59" t="n"/>
      <c r="CT2160" s="59" t="n"/>
      <c r="CU2160" s="59" t="n"/>
      <c r="CV2160" s="59" t="n"/>
      <c r="CW2160" s="59" t="n"/>
      <c r="CX2160" s="59" t="n"/>
      <c r="CY2160" s="59" t="n"/>
      <c r="CZ2160" s="59" t="n"/>
    </row>
    <row r="2161">
      <c r="D2161" s="107" t="inlineStr">
        <is>
          <t>Amount Per Share</t>
        </is>
      </c>
      <c r="E2161" s="107" t="n">
        <v>0.078</v>
      </c>
      <c r="F2161" s="107" t="n">
        <v>0.096</v>
      </c>
      <c r="G2161" s="107" t="n">
        <v>0.11</v>
      </c>
      <c r="H2161" s="107" t="n">
        <v>0.131</v>
      </c>
      <c r="I2161" s="107" t="n">
        <v>0.15</v>
      </c>
      <c r="J2161" s="107" t="n">
        <v>0.167</v>
      </c>
      <c r="K2161" s="107" t="n">
        <v>0.192</v>
      </c>
      <c r="L2161" s="107" t="n">
        <v>0.177</v>
      </c>
      <c r="M2161" s="107" t="n">
        <v>0.203</v>
      </c>
      <c r="N2161" s="107" t="n">
        <v>0.187</v>
      </c>
      <c r="O2161" s="107" t="n">
        <v>0.215</v>
      </c>
      <c r="P2161" s="107" t="n">
        <v>0.187</v>
      </c>
      <c r="Q2161" s="107" t="n">
        <v>0.215</v>
      </c>
      <c r="R2161" s="107" t="n">
        <v>0.187</v>
      </c>
      <c r="S2161" s="107" t="n">
        <v>0.215</v>
      </c>
      <c r="T2161" s="107" t="n">
        <v>0.187</v>
      </c>
      <c r="U2161" s="107" t="n">
        <v>0.215</v>
      </c>
      <c r="V2161" s="107" t="n">
        <v>0.187</v>
      </c>
      <c r="W2161" s="107" t="n">
        <v>0.215</v>
      </c>
      <c r="X2161" s="107" t="n"/>
      <c r="Y2161" s="107" t="n"/>
      <c r="Z2161" s="107" t="n"/>
      <c r="AA2161" s="107" t="n"/>
      <c r="AB2161" s="107" t="n"/>
      <c r="AC2161" s="107" t="n"/>
      <c r="AD2161" s="107" t="n"/>
      <c r="AE2161" s="107" t="n"/>
      <c r="AF2161" s="107" t="n"/>
      <c r="AG2161" s="107" t="n"/>
      <c r="AH2161" s="107" t="n"/>
      <c r="AI2161" s="107" t="n"/>
      <c r="AJ2161" s="107" t="n"/>
      <c r="AK2161" s="107" t="n"/>
      <c r="AL2161" s="107" t="n"/>
      <c r="AM2161" s="107" t="n"/>
      <c r="AN2161" s="107" t="n"/>
      <c r="AO2161" s="107" t="n"/>
      <c r="AP2161" s="107" t="n"/>
      <c r="AQ2161" s="107" t="n"/>
      <c r="AR2161" s="107" t="n"/>
      <c r="AS2161" s="107" t="n"/>
      <c r="AT2161" s="107" t="n"/>
      <c r="AU2161" s="107" t="n"/>
      <c r="AV2161" s="107" t="n"/>
      <c r="AW2161" s="107" t="n"/>
      <c r="AX2161" s="107" t="n"/>
      <c r="AY2161" s="107" t="n"/>
      <c r="AZ2161" s="107" t="n"/>
      <c r="BA2161" s="107" t="n"/>
      <c r="BB2161" s="107" t="n"/>
      <c r="BC2161" s="107" t="n"/>
      <c r="BD2161" s="107" t="n"/>
      <c r="BE2161" s="107" t="n"/>
      <c r="BF2161" s="107" t="n"/>
      <c r="BG2161" s="107" t="n"/>
      <c r="BH2161" s="107" t="n"/>
      <c r="BI2161" s="107" t="n"/>
      <c r="BJ2161" s="107" t="n"/>
      <c r="BK2161" s="107" t="n"/>
      <c r="BL2161" s="107" t="n"/>
      <c r="BM2161" s="107" t="n"/>
      <c r="BN2161" s="107" t="n"/>
      <c r="BO2161" s="107" t="n"/>
      <c r="BP2161" s="107" t="n"/>
      <c r="BQ2161" s="107" t="n"/>
      <c r="BR2161" s="107" t="n"/>
      <c r="BS2161" s="107" t="n"/>
      <c r="BT2161" s="107" t="n"/>
      <c r="BU2161" s="107" t="n"/>
      <c r="BV2161" s="107" t="n"/>
      <c r="BW2161" s="107" t="n"/>
      <c r="BX2161" s="107" t="n"/>
      <c r="BY2161" s="107" t="n"/>
      <c r="BZ2161" s="107" t="n"/>
      <c r="CA2161" s="107" t="n"/>
      <c r="CB2161" s="107" t="n"/>
      <c r="CC2161" s="107" t="n"/>
      <c r="CD2161" s="107" t="n"/>
      <c r="CE2161" s="107" t="n"/>
      <c r="CF2161" s="107" t="n"/>
      <c r="CG2161" s="107" t="n"/>
      <c r="CH2161" s="107" t="n"/>
      <c r="CI2161" s="107" t="n"/>
      <c r="CJ2161" s="107" t="n"/>
      <c r="CK2161" s="107" t="n"/>
      <c r="CL2161" s="107" t="n"/>
      <c r="CM2161" s="107" t="n"/>
      <c r="CN2161" s="107" t="n"/>
      <c r="CO2161" s="107" t="n"/>
      <c r="CP2161" s="107" t="n"/>
      <c r="CQ2161" s="107" t="n"/>
      <c r="CR2161" s="107" t="n"/>
      <c r="CS2161" s="107" t="n"/>
      <c r="CT2161" s="107" t="n"/>
      <c r="CU2161" s="107" t="n"/>
      <c r="CV2161" s="107" t="n"/>
      <c r="CW2161" s="107" t="n"/>
      <c r="CX2161" s="107" t="n"/>
      <c r="CY2161" s="107" t="n"/>
      <c r="CZ2161" s="107" t="n"/>
    </row>
    <row r="2163">
      <c r="A2163" s="126">
        <f>IF('AS51'!$C$202="","",'AS51'!$C$202)</f>
        <v/>
      </c>
      <c r="B2163" s="68">
        <f>IF($A2163="",0,COUNT($E2164:$CZ2164))</f>
        <v/>
      </c>
      <c r="C2163" s="69">
        <f>IF($B2163=0,0,MAX($E2164:$CZ2164))</f>
        <v/>
      </c>
      <c r="D2163" s="58">
        <f>_xll.BDS($A2163,'Field Check'!$C$44,"headers=y","startcol=1","endcol=7","dir=h","DVD_START_DT",'Field Check'!$C$59,"DVD_END_DT",'Field Check'!$D$59)</f>
        <v/>
      </c>
      <c r="E2163" s="59" t="n"/>
      <c r="F2163" s="59" t="n"/>
      <c r="G2163" s="59" t="n"/>
      <c r="H2163" s="59" t="n"/>
      <c r="I2163" s="59" t="n"/>
      <c r="J2163" s="59" t="n"/>
      <c r="K2163" s="59" t="n"/>
      <c r="L2163" s="59" t="n"/>
      <c r="M2163" s="59" t="n"/>
      <c r="N2163" s="59" t="n"/>
      <c r="O2163" s="59" t="n"/>
      <c r="P2163" s="59" t="n"/>
      <c r="Q2163" s="59" t="n"/>
      <c r="R2163" s="59" t="n"/>
      <c r="S2163" s="59" t="n"/>
      <c r="T2163" s="59" t="n"/>
      <c r="U2163" s="59" t="n"/>
      <c r="V2163" s="59" t="n"/>
      <c r="W2163" s="59" t="n"/>
      <c r="X2163" s="59" t="n"/>
      <c r="Y2163" s="59" t="n"/>
      <c r="Z2163" s="59" t="n"/>
      <c r="AA2163" s="59" t="n"/>
      <c r="AB2163" s="59" t="n"/>
      <c r="AC2163" s="59" t="n"/>
      <c r="AD2163" s="59" t="n"/>
      <c r="AE2163" s="59" t="n"/>
      <c r="AF2163" s="59" t="n"/>
      <c r="AG2163" s="59" t="n"/>
      <c r="AH2163" s="59" t="n"/>
      <c r="AI2163" s="59" t="n"/>
      <c r="AJ2163" s="59" t="n"/>
      <c r="AK2163" s="59" t="n"/>
      <c r="AL2163" s="59" t="n"/>
      <c r="AM2163" s="59" t="n"/>
      <c r="AN2163" s="59" t="n"/>
      <c r="AO2163" s="59" t="n"/>
      <c r="AP2163" s="59" t="n"/>
      <c r="AQ2163" s="59" t="n"/>
      <c r="AR2163" s="59" t="n"/>
      <c r="AS2163" s="59" t="n"/>
      <c r="AT2163" s="59" t="n"/>
      <c r="AU2163" s="59" t="n"/>
      <c r="AV2163" s="59" t="n"/>
      <c r="AW2163" s="59" t="n"/>
      <c r="AX2163" s="59" t="n"/>
      <c r="AY2163" s="59" t="n"/>
      <c r="AZ2163" s="59" t="n"/>
      <c r="BA2163" s="59" t="n"/>
      <c r="BB2163" s="59" t="n"/>
      <c r="BC2163" s="59" t="n"/>
      <c r="BD2163" s="59" t="n"/>
      <c r="BE2163" s="59" t="n"/>
      <c r="BF2163" s="59" t="n"/>
      <c r="BG2163" s="59" t="n"/>
      <c r="BH2163" s="59" t="n"/>
      <c r="BI2163" s="59" t="n"/>
      <c r="BJ2163" s="59" t="n"/>
      <c r="BK2163" s="59" t="n"/>
      <c r="BL2163" s="59" t="n"/>
      <c r="BM2163" s="59" t="n"/>
      <c r="BN2163" s="59" t="n"/>
      <c r="BO2163" s="59" t="n"/>
      <c r="BP2163" s="59" t="n"/>
      <c r="BQ2163" s="59" t="n"/>
      <c r="BR2163" s="59" t="n"/>
      <c r="BS2163" s="59" t="n"/>
      <c r="BT2163" s="59" t="n"/>
      <c r="BU2163" s="59" t="n"/>
      <c r="BV2163" s="59" t="n"/>
      <c r="BW2163" s="59" t="n"/>
      <c r="BX2163" s="59" t="n"/>
      <c r="BY2163" s="59" t="n"/>
      <c r="BZ2163" s="59" t="n"/>
      <c r="CA2163" s="59" t="n"/>
      <c r="CB2163" s="59" t="n"/>
      <c r="CC2163" s="59" t="n"/>
      <c r="CD2163" s="59" t="n"/>
      <c r="CE2163" s="59" t="n"/>
      <c r="CF2163" s="59" t="n"/>
      <c r="CG2163" s="59" t="n"/>
      <c r="CH2163" s="59" t="n"/>
      <c r="CI2163" s="59" t="n"/>
      <c r="CJ2163" s="59" t="n"/>
      <c r="CK2163" s="59" t="n"/>
      <c r="CL2163" s="59" t="n"/>
      <c r="CM2163" s="59" t="n"/>
      <c r="CN2163" s="59" t="n"/>
      <c r="CO2163" s="59" t="n"/>
      <c r="CP2163" s="59" t="n"/>
      <c r="CQ2163" s="59" t="n"/>
      <c r="CR2163" s="59" t="n"/>
      <c r="CS2163" s="59" t="n"/>
      <c r="CT2163" s="59" t="n"/>
      <c r="CU2163" s="59" t="n"/>
      <c r="CV2163" s="59" t="n"/>
      <c r="CW2163" s="59" t="n"/>
      <c r="CX2163" s="59" t="n"/>
      <c r="CY2163" s="59" t="n"/>
      <c r="CZ2163" s="59" t="n"/>
    </row>
    <row r="2164">
      <c r="D2164" s="59" t="n"/>
      <c r="E2164" s="59" t="n"/>
      <c r="F2164" s="59" t="n"/>
      <c r="G2164" s="59" t="n"/>
      <c r="H2164" s="59" t="n"/>
      <c r="I2164" s="59" t="n"/>
      <c r="J2164" s="59" t="n"/>
      <c r="K2164" s="59" t="n"/>
      <c r="L2164" s="59" t="n"/>
      <c r="M2164" s="59" t="n"/>
      <c r="N2164" s="59" t="n"/>
      <c r="O2164" s="59" t="n"/>
      <c r="P2164" s="59" t="n"/>
      <c r="Q2164" s="59" t="n"/>
      <c r="R2164" s="59" t="n"/>
      <c r="S2164" s="59" t="n"/>
      <c r="T2164" s="59" t="n"/>
      <c r="U2164" s="59" t="n"/>
      <c r="V2164" s="59" t="n"/>
      <c r="W2164" s="59" t="n"/>
      <c r="X2164" s="59" t="n"/>
      <c r="Y2164" s="59" t="n"/>
      <c r="Z2164" s="59" t="n"/>
      <c r="AA2164" s="59" t="n"/>
      <c r="AB2164" s="59" t="n"/>
      <c r="AC2164" s="59" t="n"/>
      <c r="AD2164" s="59" t="n"/>
      <c r="AE2164" s="59" t="n"/>
      <c r="AF2164" s="59" t="n"/>
      <c r="AG2164" s="59" t="n"/>
      <c r="AH2164" s="59" t="n"/>
      <c r="AI2164" s="59" t="n"/>
      <c r="AJ2164" s="59" t="n"/>
      <c r="AK2164" s="59" t="n"/>
      <c r="AL2164" s="59" t="n"/>
      <c r="AM2164" s="59" t="n"/>
      <c r="AN2164" s="59" t="n"/>
      <c r="AO2164" s="59" t="n"/>
      <c r="AP2164" s="59" t="n"/>
      <c r="AQ2164" s="59" t="n"/>
      <c r="AR2164" s="59" t="n"/>
      <c r="AS2164" s="59" t="n"/>
      <c r="AT2164" s="59" t="n"/>
      <c r="AU2164" s="59" t="n"/>
      <c r="AV2164" s="59" t="n"/>
      <c r="AW2164" s="59" t="n"/>
      <c r="AX2164" s="59" t="n"/>
      <c r="AY2164" s="59" t="n"/>
      <c r="AZ2164" s="59" t="n"/>
      <c r="BA2164" s="59" t="n"/>
      <c r="BB2164" s="59" t="n"/>
      <c r="BC2164" s="59" t="n"/>
      <c r="BD2164" s="59" t="n"/>
      <c r="BE2164" s="59" t="n"/>
      <c r="BF2164" s="59" t="n"/>
      <c r="BG2164" s="59" t="n"/>
      <c r="BH2164" s="59" t="n"/>
      <c r="BI2164" s="59" t="n"/>
      <c r="BJ2164" s="59" t="n"/>
      <c r="BK2164" s="59" t="n"/>
      <c r="BL2164" s="59" t="n"/>
      <c r="BM2164" s="59" t="n"/>
      <c r="BN2164" s="59" t="n"/>
      <c r="BO2164" s="59" t="n"/>
      <c r="BP2164" s="59" t="n"/>
      <c r="BQ2164" s="59" t="n"/>
      <c r="BR2164" s="59" t="n"/>
      <c r="BS2164" s="59" t="n"/>
      <c r="BT2164" s="59" t="n"/>
      <c r="BU2164" s="59" t="n"/>
      <c r="BV2164" s="59" t="n"/>
      <c r="BW2164" s="59" t="n"/>
      <c r="BX2164" s="59" t="n"/>
      <c r="BY2164" s="59" t="n"/>
      <c r="BZ2164" s="59" t="n"/>
      <c r="CA2164" s="59" t="n"/>
      <c r="CB2164" s="59" t="n"/>
      <c r="CC2164" s="59" t="n"/>
      <c r="CD2164" s="59" t="n"/>
      <c r="CE2164" s="59" t="n"/>
      <c r="CF2164" s="59" t="n"/>
      <c r="CG2164" s="59" t="n"/>
      <c r="CH2164" s="59" t="n"/>
      <c r="CI2164" s="59" t="n"/>
      <c r="CJ2164" s="59" t="n"/>
      <c r="CK2164" s="59" t="n"/>
      <c r="CL2164" s="59" t="n"/>
      <c r="CM2164" s="59" t="n"/>
      <c r="CN2164" s="59" t="n"/>
      <c r="CO2164" s="59" t="n"/>
      <c r="CP2164" s="59" t="n"/>
      <c r="CQ2164" s="59" t="n"/>
      <c r="CR2164" s="59" t="n"/>
      <c r="CS2164" s="59" t="n"/>
      <c r="CT2164" s="59" t="n"/>
      <c r="CU2164" s="59" t="n"/>
      <c r="CV2164" s="59" t="n"/>
      <c r="CW2164" s="59" t="n"/>
      <c r="CX2164" s="59" t="n"/>
      <c r="CY2164" s="59" t="n"/>
      <c r="CZ2164" s="59" t="n"/>
    </row>
    <row r="2165">
      <c r="D2165" s="59" t="n"/>
      <c r="E2165" s="59" t="n"/>
      <c r="F2165" s="59" t="n"/>
      <c r="G2165" s="59" t="n"/>
      <c r="H2165" s="59" t="n"/>
      <c r="I2165" s="59" t="n"/>
      <c r="J2165" s="59" t="n"/>
      <c r="K2165" s="59" t="n"/>
      <c r="L2165" s="59" t="n"/>
      <c r="M2165" s="59" t="n"/>
      <c r="N2165" s="59" t="n"/>
      <c r="O2165" s="59" t="n"/>
      <c r="P2165" s="59" t="n"/>
      <c r="Q2165" s="59" t="n"/>
      <c r="R2165" s="59" t="n"/>
      <c r="S2165" s="59" t="n"/>
      <c r="T2165" s="59" t="n"/>
      <c r="U2165" s="59" t="n"/>
      <c r="V2165" s="59" t="n"/>
      <c r="W2165" s="59" t="n"/>
      <c r="X2165" s="59" t="n"/>
      <c r="Y2165" s="59" t="n"/>
      <c r="Z2165" s="59" t="n"/>
      <c r="AA2165" s="59" t="n"/>
      <c r="AB2165" s="59" t="n"/>
      <c r="AC2165" s="59" t="n"/>
      <c r="AD2165" s="59" t="n"/>
      <c r="AE2165" s="59" t="n"/>
      <c r="AF2165" s="59" t="n"/>
      <c r="AG2165" s="59" t="n"/>
      <c r="AH2165" s="59" t="n"/>
      <c r="AI2165" s="59" t="n"/>
      <c r="AJ2165" s="59" t="n"/>
      <c r="AK2165" s="59" t="n"/>
      <c r="AL2165" s="59" t="n"/>
      <c r="AM2165" s="59" t="n"/>
      <c r="AN2165" s="59" t="n"/>
      <c r="AO2165" s="59" t="n"/>
      <c r="AP2165" s="59" t="n"/>
      <c r="AQ2165" s="59" t="n"/>
      <c r="AR2165" s="59" t="n"/>
      <c r="AS2165" s="59" t="n"/>
      <c r="AT2165" s="59" t="n"/>
      <c r="AU2165" s="59" t="n"/>
      <c r="AV2165" s="59" t="n"/>
      <c r="AW2165" s="59" t="n"/>
      <c r="AX2165" s="59" t="n"/>
      <c r="AY2165" s="59" t="n"/>
      <c r="AZ2165" s="59" t="n"/>
      <c r="BA2165" s="59" t="n"/>
      <c r="BB2165" s="59" t="n"/>
      <c r="BC2165" s="59" t="n"/>
      <c r="BD2165" s="59" t="n"/>
      <c r="BE2165" s="59" t="n"/>
      <c r="BF2165" s="59" t="n"/>
      <c r="BG2165" s="59" t="n"/>
      <c r="BH2165" s="59" t="n"/>
      <c r="BI2165" s="59" t="n"/>
      <c r="BJ2165" s="59" t="n"/>
      <c r="BK2165" s="59" t="n"/>
      <c r="BL2165" s="59" t="n"/>
      <c r="BM2165" s="59" t="n"/>
      <c r="BN2165" s="59" t="n"/>
      <c r="BO2165" s="59" t="n"/>
      <c r="BP2165" s="59" t="n"/>
      <c r="BQ2165" s="59" t="n"/>
      <c r="BR2165" s="59" t="n"/>
      <c r="BS2165" s="59" t="n"/>
      <c r="BT2165" s="59" t="n"/>
      <c r="BU2165" s="59" t="n"/>
      <c r="BV2165" s="59" t="n"/>
      <c r="BW2165" s="59" t="n"/>
      <c r="BX2165" s="59" t="n"/>
      <c r="BY2165" s="59" t="n"/>
      <c r="BZ2165" s="59" t="n"/>
      <c r="CA2165" s="59" t="n"/>
      <c r="CB2165" s="59" t="n"/>
      <c r="CC2165" s="59" t="n"/>
      <c r="CD2165" s="59" t="n"/>
      <c r="CE2165" s="59" t="n"/>
      <c r="CF2165" s="59" t="n"/>
      <c r="CG2165" s="59" t="n"/>
      <c r="CH2165" s="59" t="n"/>
      <c r="CI2165" s="59" t="n"/>
      <c r="CJ2165" s="59" t="n"/>
      <c r="CK2165" s="59" t="n"/>
      <c r="CL2165" s="59" t="n"/>
      <c r="CM2165" s="59" t="n"/>
      <c r="CN2165" s="59" t="n"/>
      <c r="CO2165" s="59" t="n"/>
      <c r="CP2165" s="59" t="n"/>
      <c r="CQ2165" s="59" t="n"/>
      <c r="CR2165" s="59" t="n"/>
      <c r="CS2165" s="59" t="n"/>
      <c r="CT2165" s="59" t="n"/>
      <c r="CU2165" s="59" t="n"/>
      <c r="CV2165" s="59" t="n"/>
      <c r="CW2165" s="59" t="n"/>
      <c r="CX2165" s="59" t="n"/>
      <c r="CY2165" s="59" t="n"/>
      <c r="CZ2165" s="59" t="n"/>
    </row>
    <row r="2166">
      <c r="D2166" s="59" t="n"/>
      <c r="E2166" s="59" t="n"/>
      <c r="F2166" s="59" t="n"/>
      <c r="G2166" s="59" t="n"/>
      <c r="H2166" s="59" t="n"/>
      <c r="I2166" s="59" t="n"/>
      <c r="J2166" s="59" t="n"/>
      <c r="K2166" s="59" t="n"/>
      <c r="L2166" s="59" t="n"/>
      <c r="M2166" s="59" t="n"/>
      <c r="N2166" s="59" t="n"/>
      <c r="O2166" s="59" t="n"/>
      <c r="P2166" s="59" t="n"/>
      <c r="Q2166" s="59" t="n"/>
      <c r="R2166" s="59" t="n"/>
      <c r="S2166" s="59" t="n"/>
      <c r="T2166" s="59" t="n"/>
      <c r="U2166" s="59" t="n"/>
      <c r="V2166" s="59" t="n"/>
      <c r="W2166" s="59" t="n"/>
      <c r="X2166" s="59" t="n"/>
      <c r="Y2166" s="59" t="n"/>
      <c r="Z2166" s="59" t="n"/>
      <c r="AA2166" s="59" t="n"/>
      <c r="AB2166" s="59" t="n"/>
      <c r="AC2166" s="59" t="n"/>
      <c r="AD2166" s="59" t="n"/>
      <c r="AE2166" s="59" t="n"/>
      <c r="AF2166" s="59" t="n"/>
      <c r="AG2166" s="59" t="n"/>
      <c r="AH2166" s="59" t="n"/>
      <c r="AI2166" s="59" t="n"/>
      <c r="AJ2166" s="59" t="n"/>
      <c r="AK2166" s="59" t="n"/>
      <c r="AL2166" s="59" t="n"/>
      <c r="AM2166" s="59" t="n"/>
      <c r="AN2166" s="59" t="n"/>
      <c r="AO2166" s="59" t="n"/>
      <c r="AP2166" s="59" t="n"/>
      <c r="AQ2166" s="59" t="n"/>
      <c r="AR2166" s="59" t="n"/>
      <c r="AS2166" s="59" t="n"/>
      <c r="AT2166" s="59" t="n"/>
      <c r="AU2166" s="59" t="n"/>
      <c r="AV2166" s="59" t="n"/>
      <c r="AW2166" s="59" t="n"/>
      <c r="AX2166" s="59" t="n"/>
      <c r="AY2166" s="59" t="n"/>
      <c r="AZ2166" s="59" t="n"/>
      <c r="BA2166" s="59" t="n"/>
      <c r="BB2166" s="59" t="n"/>
      <c r="BC2166" s="59" t="n"/>
      <c r="BD2166" s="59" t="n"/>
      <c r="BE2166" s="59" t="n"/>
      <c r="BF2166" s="59" t="n"/>
      <c r="BG2166" s="59" t="n"/>
      <c r="BH2166" s="59" t="n"/>
      <c r="BI2166" s="59" t="n"/>
      <c r="BJ2166" s="59" t="n"/>
      <c r="BK2166" s="59" t="n"/>
      <c r="BL2166" s="59" t="n"/>
      <c r="BM2166" s="59" t="n"/>
      <c r="BN2166" s="59" t="n"/>
      <c r="BO2166" s="59" t="n"/>
      <c r="BP2166" s="59" t="n"/>
      <c r="BQ2166" s="59" t="n"/>
      <c r="BR2166" s="59" t="n"/>
      <c r="BS2166" s="59" t="n"/>
      <c r="BT2166" s="59" t="n"/>
      <c r="BU2166" s="59" t="n"/>
      <c r="BV2166" s="59" t="n"/>
      <c r="BW2166" s="59" t="n"/>
      <c r="BX2166" s="59" t="n"/>
      <c r="BY2166" s="59" t="n"/>
      <c r="BZ2166" s="59" t="n"/>
      <c r="CA2166" s="59" t="n"/>
      <c r="CB2166" s="59" t="n"/>
      <c r="CC2166" s="59" t="n"/>
      <c r="CD2166" s="59" t="n"/>
      <c r="CE2166" s="59" t="n"/>
      <c r="CF2166" s="59" t="n"/>
      <c r="CG2166" s="59" t="n"/>
      <c r="CH2166" s="59" t="n"/>
      <c r="CI2166" s="59" t="n"/>
      <c r="CJ2166" s="59" t="n"/>
      <c r="CK2166" s="59" t="n"/>
      <c r="CL2166" s="59" t="n"/>
      <c r="CM2166" s="59" t="n"/>
      <c r="CN2166" s="59" t="n"/>
      <c r="CO2166" s="59" t="n"/>
      <c r="CP2166" s="59" t="n"/>
      <c r="CQ2166" s="59" t="n"/>
      <c r="CR2166" s="59" t="n"/>
      <c r="CS2166" s="59" t="n"/>
      <c r="CT2166" s="59" t="n"/>
      <c r="CU2166" s="59" t="n"/>
      <c r="CV2166" s="59" t="n"/>
      <c r="CW2166" s="59" t="n"/>
      <c r="CX2166" s="59" t="n"/>
      <c r="CY2166" s="59" t="n"/>
      <c r="CZ2166" s="59" t="n"/>
    </row>
    <row r="2167">
      <c r="D2167" s="107" t="n"/>
      <c r="E2167" s="107" t="n"/>
      <c r="F2167" s="107" t="n"/>
      <c r="G2167" s="107" t="n"/>
      <c r="H2167" s="107" t="n"/>
      <c r="I2167" s="107" t="n"/>
      <c r="J2167" s="107" t="n"/>
      <c r="K2167" s="107" t="n"/>
      <c r="L2167" s="107" t="n"/>
      <c r="M2167" s="107" t="n"/>
      <c r="N2167" s="107" t="n"/>
      <c r="O2167" s="107" t="n"/>
      <c r="P2167" s="107" t="n"/>
      <c r="Q2167" s="107" t="n"/>
      <c r="R2167" s="107" t="n"/>
      <c r="S2167" s="107" t="n"/>
      <c r="T2167" s="107" t="n"/>
      <c r="U2167" s="107" t="n"/>
      <c r="V2167" s="107" t="n"/>
      <c r="W2167" s="107" t="n"/>
      <c r="X2167" s="107" t="n"/>
      <c r="Y2167" s="107" t="n"/>
      <c r="Z2167" s="107" t="n"/>
      <c r="AA2167" s="107" t="n"/>
      <c r="AB2167" s="107" t="n"/>
      <c r="AC2167" s="107" t="n"/>
      <c r="AD2167" s="107" t="n"/>
      <c r="AE2167" s="107" t="n"/>
      <c r="AF2167" s="107" t="n"/>
      <c r="AG2167" s="107" t="n"/>
      <c r="AH2167" s="107" t="n"/>
      <c r="AI2167" s="107" t="n"/>
      <c r="AJ2167" s="107" t="n"/>
      <c r="AK2167" s="107" t="n"/>
      <c r="AL2167" s="107" t="n"/>
      <c r="AM2167" s="107" t="n"/>
      <c r="AN2167" s="107" t="n"/>
      <c r="AO2167" s="107" t="n"/>
      <c r="AP2167" s="107" t="n"/>
      <c r="AQ2167" s="107" t="n"/>
      <c r="AR2167" s="107" t="n"/>
      <c r="AS2167" s="107" t="n"/>
      <c r="AT2167" s="107" t="n"/>
      <c r="AU2167" s="107" t="n"/>
      <c r="AV2167" s="107" t="n"/>
      <c r="AW2167" s="107" t="n"/>
      <c r="AX2167" s="107" t="n"/>
      <c r="AY2167" s="107" t="n"/>
      <c r="AZ2167" s="107" t="n"/>
      <c r="BA2167" s="107" t="n"/>
      <c r="BB2167" s="107" t="n"/>
      <c r="BC2167" s="107" t="n"/>
      <c r="BD2167" s="107" t="n"/>
      <c r="BE2167" s="107" t="n"/>
      <c r="BF2167" s="107" t="n"/>
      <c r="BG2167" s="107" t="n"/>
      <c r="BH2167" s="107" t="n"/>
      <c r="BI2167" s="107" t="n"/>
      <c r="BJ2167" s="107" t="n"/>
      <c r="BK2167" s="107" t="n"/>
      <c r="BL2167" s="107" t="n"/>
      <c r="BM2167" s="107" t="n"/>
      <c r="BN2167" s="107" t="n"/>
      <c r="BO2167" s="107" t="n"/>
      <c r="BP2167" s="107" t="n"/>
      <c r="BQ2167" s="107" t="n"/>
      <c r="BR2167" s="107" t="n"/>
      <c r="BS2167" s="107" t="n"/>
      <c r="BT2167" s="107" t="n"/>
      <c r="BU2167" s="107" t="n"/>
      <c r="BV2167" s="107" t="n"/>
      <c r="BW2167" s="107" t="n"/>
      <c r="BX2167" s="107" t="n"/>
      <c r="BY2167" s="107" t="n"/>
      <c r="BZ2167" s="107" t="n"/>
      <c r="CA2167" s="107" t="n"/>
      <c r="CB2167" s="107" t="n"/>
      <c r="CC2167" s="107" t="n"/>
      <c r="CD2167" s="107" t="n"/>
      <c r="CE2167" s="107" t="n"/>
      <c r="CF2167" s="107" t="n"/>
      <c r="CG2167" s="107" t="n"/>
      <c r="CH2167" s="107" t="n"/>
      <c r="CI2167" s="107" t="n"/>
      <c r="CJ2167" s="107" t="n"/>
      <c r="CK2167" s="107" t="n"/>
      <c r="CL2167" s="107" t="n"/>
      <c r="CM2167" s="107" t="n"/>
      <c r="CN2167" s="107" t="n"/>
      <c r="CO2167" s="107" t="n"/>
      <c r="CP2167" s="107" t="n"/>
      <c r="CQ2167" s="107" t="n"/>
      <c r="CR2167" s="107" t="n"/>
      <c r="CS2167" s="107" t="n"/>
      <c r="CT2167" s="107" t="n"/>
      <c r="CU2167" s="107" t="n"/>
      <c r="CV2167" s="107" t="n"/>
      <c r="CW2167" s="107" t="n"/>
      <c r="CX2167" s="107" t="n"/>
      <c r="CY2167" s="107" t="n"/>
      <c r="CZ2167" s="107" t="n"/>
    </row>
    <row r="2170">
      <c r="A2170" s="2">
        <f>IF($A2163="","","   projections")</f>
        <v/>
      </c>
      <c r="B2170" s="68">
        <f>IF($A2163="",0,COUNT($E2171:$CZ2171))</f>
        <v/>
      </c>
      <c r="C2170" s="69">
        <f>IF($B2170=0,0,MAX($E2171:$CZ2171))</f>
        <v/>
      </c>
      <c r="D2170" s="58">
        <f>_xll.BDS($A2163,'Field Check'!$C$42,"headers=y","startcol=1","endcol=3","dir=h")</f>
        <v/>
      </c>
      <c r="E2170" s="59" t="n"/>
      <c r="F2170" s="59" t="n"/>
      <c r="G2170" s="59" t="n"/>
      <c r="H2170" s="59" t="n"/>
      <c r="I2170" s="59" t="n"/>
      <c r="J2170" s="59" t="n"/>
      <c r="K2170" s="59" t="n"/>
      <c r="L2170" s="59" t="n"/>
      <c r="M2170" s="59" t="n"/>
      <c r="N2170" s="59" t="n"/>
      <c r="O2170" s="59" t="n"/>
      <c r="P2170" s="59" t="n"/>
      <c r="Q2170" s="59" t="n"/>
      <c r="R2170" s="59" t="n"/>
      <c r="S2170" s="59" t="n"/>
      <c r="T2170" s="59" t="n"/>
      <c r="U2170" s="59" t="n"/>
      <c r="V2170" s="59" t="n"/>
      <c r="W2170" s="59" t="n"/>
      <c r="X2170" s="59" t="n"/>
      <c r="Y2170" s="59" t="n"/>
      <c r="Z2170" s="59" t="n"/>
      <c r="AA2170" s="59" t="n"/>
      <c r="AB2170" s="59" t="n"/>
      <c r="AC2170" s="59" t="n"/>
      <c r="AD2170" s="59" t="n"/>
      <c r="AE2170" s="59" t="n"/>
      <c r="AF2170" s="59" t="n"/>
      <c r="AG2170" s="59" t="n"/>
      <c r="AH2170" s="59" t="n"/>
      <c r="AI2170" s="59" t="n"/>
      <c r="AJ2170" s="59" t="n"/>
      <c r="AK2170" s="59" t="n"/>
      <c r="AL2170" s="59" t="n"/>
      <c r="AM2170" s="59" t="n"/>
      <c r="AN2170" s="59" t="n"/>
      <c r="AO2170" s="59" t="n"/>
      <c r="AP2170" s="59" t="n"/>
      <c r="AQ2170" s="59" t="n"/>
      <c r="AR2170" s="59" t="n"/>
      <c r="AS2170" s="59" t="n"/>
      <c r="AT2170" s="59" t="n"/>
      <c r="AU2170" s="59" t="n"/>
      <c r="AV2170" s="59" t="n"/>
      <c r="AW2170" s="59" t="n"/>
      <c r="AX2170" s="59" t="n"/>
      <c r="AY2170" s="59" t="n"/>
      <c r="AZ2170" s="59" t="n"/>
      <c r="BA2170" s="59" t="n"/>
      <c r="BB2170" s="59" t="n"/>
      <c r="BC2170" s="59" t="n"/>
      <c r="BD2170" s="59" t="n"/>
      <c r="BE2170" s="59" t="n"/>
      <c r="BF2170" s="59" t="n"/>
      <c r="BG2170" s="59" t="n"/>
      <c r="BH2170" s="59" t="n"/>
      <c r="BI2170" s="59" t="n"/>
      <c r="BJ2170" s="59" t="n"/>
      <c r="BK2170" s="59" t="n"/>
      <c r="BL2170" s="59" t="n"/>
      <c r="BM2170" s="59" t="n"/>
      <c r="BN2170" s="59" t="n"/>
      <c r="BO2170" s="59" t="n"/>
      <c r="BP2170" s="59" t="n"/>
      <c r="BQ2170" s="59" t="n"/>
      <c r="BR2170" s="59" t="n"/>
      <c r="BS2170" s="59" t="n"/>
      <c r="BT2170" s="59" t="n"/>
      <c r="BU2170" s="59" t="n"/>
      <c r="BV2170" s="59" t="n"/>
      <c r="BW2170" s="59" t="n"/>
      <c r="BX2170" s="59" t="n"/>
      <c r="BY2170" s="59" t="n"/>
      <c r="BZ2170" s="59" t="n"/>
      <c r="CA2170" s="59" t="n"/>
      <c r="CB2170" s="59" t="n"/>
      <c r="CC2170" s="59" t="n"/>
      <c r="CD2170" s="59" t="n"/>
      <c r="CE2170" s="59" t="n"/>
      <c r="CF2170" s="59" t="n"/>
      <c r="CG2170" s="59" t="n"/>
      <c r="CH2170" s="59" t="n"/>
      <c r="CI2170" s="59" t="n"/>
      <c r="CJ2170" s="59" t="n"/>
      <c r="CK2170" s="59" t="n"/>
      <c r="CL2170" s="59" t="n"/>
      <c r="CM2170" s="59" t="n"/>
      <c r="CN2170" s="59" t="n"/>
      <c r="CO2170" s="59" t="n"/>
      <c r="CP2170" s="59" t="n"/>
      <c r="CQ2170" s="59" t="n"/>
      <c r="CR2170" s="59" t="n"/>
      <c r="CS2170" s="59" t="n"/>
      <c r="CT2170" s="59" t="n"/>
      <c r="CU2170" s="59" t="n"/>
      <c r="CV2170" s="59" t="n"/>
      <c r="CW2170" s="59" t="n"/>
      <c r="CX2170" s="59" t="n"/>
      <c r="CY2170" s="59" t="n"/>
      <c r="CZ2170" s="59" t="n"/>
    </row>
    <row r="2171">
      <c r="D2171" s="59" t="n"/>
      <c r="E2171" s="59" t="n"/>
      <c r="F2171" s="59" t="n"/>
      <c r="G2171" s="59" t="n"/>
      <c r="H2171" s="59" t="n"/>
      <c r="I2171" s="59" t="n"/>
      <c r="J2171" s="59" t="n"/>
      <c r="K2171" s="59" t="n"/>
      <c r="L2171" s="59" t="n"/>
      <c r="M2171" s="59" t="n"/>
      <c r="N2171" s="59" t="n"/>
      <c r="O2171" s="59" t="n"/>
      <c r="P2171" s="59" t="n"/>
      <c r="Q2171" s="59" t="n"/>
      <c r="R2171" s="59" t="n"/>
      <c r="S2171" s="59" t="n"/>
      <c r="T2171" s="59" t="n"/>
      <c r="U2171" s="59" t="n"/>
      <c r="V2171" s="59" t="n"/>
      <c r="W2171" s="59" t="n"/>
      <c r="X2171" s="59" t="n"/>
      <c r="Y2171" s="59" t="n"/>
      <c r="Z2171" s="59" t="n"/>
      <c r="AA2171" s="59" t="n"/>
      <c r="AB2171" s="59" t="n"/>
      <c r="AC2171" s="59" t="n"/>
      <c r="AD2171" s="59" t="n"/>
      <c r="AE2171" s="59" t="n"/>
      <c r="AF2171" s="59" t="n"/>
      <c r="AG2171" s="59" t="n"/>
      <c r="AH2171" s="59" t="n"/>
      <c r="AI2171" s="59" t="n"/>
      <c r="AJ2171" s="59" t="n"/>
      <c r="AK2171" s="59" t="n"/>
      <c r="AL2171" s="59" t="n"/>
      <c r="AM2171" s="59" t="n"/>
      <c r="AN2171" s="59" t="n"/>
      <c r="AO2171" s="59" t="n"/>
      <c r="AP2171" s="59" t="n"/>
      <c r="AQ2171" s="59" t="n"/>
      <c r="AR2171" s="59" t="n"/>
      <c r="AS2171" s="59" t="n"/>
      <c r="AT2171" s="59" t="n"/>
      <c r="AU2171" s="59" t="n"/>
      <c r="AV2171" s="59" t="n"/>
      <c r="AW2171" s="59" t="n"/>
      <c r="AX2171" s="59" t="n"/>
      <c r="AY2171" s="59" t="n"/>
      <c r="AZ2171" s="59" t="n"/>
      <c r="BA2171" s="59" t="n"/>
      <c r="BB2171" s="59" t="n"/>
      <c r="BC2171" s="59" t="n"/>
      <c r="BD2171" s="59" t="n"/>
      <c r="BE2171" s="59" t="n"/>
      <c r="BF2171" s="59" t="n"/>
      <c r="BG2171" s="59" t="n"/>
      <c r="BH2171" s="59" t="n"/>
      <c r="BI2171" s="59" t="n"/>
      <c r="BJ2171" s="59" t="n"/>
      <c r="BK2171" s="59" t="n"/>
      <c r="BL2171" s="59" t="n"/>
      <c r="BM2171" s="59" t="n"/>
      <c r="BN2171" s="59" t="n"/>
      <c r="BO2171" s="59" t="n"/>
      <c r="BP2171" s="59" t="n"/>
      <c r="BQ2171" s="59" t="n"/>
      <c r="BR2171" s="59" t="n"/>
      <c r="BS2171" s="59" t="n"/>
      <c r="BT2171" s="59" t="n"/>
      <c r="BU2171" s="59" t="n"/>
      <c r="BV2171" s="59" t="n"/>
      <c r="BW2171" s="59" t="n"/>
      <c r="BX2171" s="59" t="n"/>
      <c r="BY2171" s="59" t="n"/>
      <c r="BZ2171" s="59" t="n"/>
      <c r="CA2171" s="59" t="n"/>
      <c r="CB2171" s="59" t="n"/>
      <c r="CC2171" s="59" t="n"/>
      <c r="CD2171" s="59" t="n"/>
      <c r="CE2171" s="59" t="n"/>
      <c r="CF2171" s="59" t="n"/>
      <c r="CG2171" s="59" t="n"/>
      <c r="CH2171" s="59" t="n"/>
      <c r="CI2171" s="59" t="n"/>
      <c r="CJ2171" s="59" t="n"/>
      <c r="CK2171" s="59" t="n"/>
      <c r="CL2171" s="59" t="n"/>
      <c r="CM2171" s="59" t="n"/>
      <c r="CN2171" s="59" t="n"/>
      <c r="CO2171" s="59" t="n"/>
      <c r="CP2171" s="59" t="n"/>
      <c r="CQ2171" s="59" t="n"/>
      <c r="CR2171" s="59" t="n"/>
      <c r="CS2171" s="59" t="n"/>
      <c r="CT2171" s="59" t="n"/>
      <c r="CU2171" s="59" t="n"/>
      <c r="CV2171" s="59" t="n"/>
      <c r="CW2171" s="59" t="n"/>
      <c r="CX2171" s="59" t="n"/>
      <c r="CY2171" s="59" t="n"/>
      <c r="CZ2171" s="59" t="n"/>
    </row>
    <row r="2172">
      <c r="D2172" s="107" t="n"/>
      <c r="E2172" s="107" t="n"/>
      <c r="F2172" s="107" t="n"/>
      <c r="G2172" s="107" t="n"/>
      <c r="H2172" s="107" t="n"/>
      <c r="I2172" s="107" t="n"/>
      <c r="J2172" s="107" t="n"/>
      <c r="K2172" s="107" t="n"/>
      <c r="L2172" s="107" t="n"/>
      <c r="M2172" s="107" t="n"/>
      <c r="N2172" s="107" t="n"/>
      <c r="O2172" s="107" t="n"/>
      <c r="P2172" s="107" t="n"/>
      <c r="Q2172" s="107" t="n"/>
      <c r="R2172" s="107" t="n"/>
      <c r="S2172" s="107" t="n"/>
      <c r="T2172" s="107" t="n"/>
      <c r="U2172" s="107" t="n"/>
      <c r="V2172" s="107" t="n"/>
      <c r="W2172" s="107" t="n"/>
      <c r="X2172" s="107" t="n"/>
      <c r="Y2172" s="107" t="n"/>
      <c r="Z2172" s="107" t="n"/>
      <c r="AA2172" s="107" t="n"/>
      <c r="AB2172" s="107" t="n"/>
      <c r="AC2172" s="107" t="n"/>
      <c r="AD2172" s="107" t="n"/>
      <c r="AE2172" s="107" t="n"/>
      <c r="AF2172" s="107" t="n"/>
      <c r="AG2172" s="107" t="n"/>
      <c r="AH2172" s="107" t="n"/>
      <c r="AI2172" s="107" t="n"/>
      <c r="AJ2172" s="107" t="n"/>
      <c r="AK2172" s="107" t="n"/>
      <c r="AL2172" s="107" t="n"/>
      <c r="AM2172" s="107" t="n"/>
      <c r="AN2172" s="107" t="n"/>
      <c r="AO2172" s="107" t="n"/>
      <c r="AP2172" s="107" t="n"/>
      <c r="AQ2172" s="107" t="n"/>
      <c r="AR2172" s="107" t="n"/>
      <c r="AS2172" s="107" t="n"/>
      <c r="AT2172" s="107" t="n"/>
      <c r="AU2172" s="107" t="n"/>
      <c r="AV2172" s="107" t="n"/>
      <c r="AW2172" s="107" t="n"/>
      <c r="AX2172" s="107" t="n"/>
      <c r="AY2172" s="107" t="n"/>
      <c r="AZ2172" s="107" t="n"/>
      <c r="BA2172" s="107" t="n"/>
      <c r="BB2172" s="107" t="n"/>
      <c r="BC2172" s="107" t="n"/>
      <c r="BD2172" s="107" t="n"/>
      <c r="BE2172" s="107" t="n"/>
      <c r="BF2172" s="107" t="n"/>
      <c r="BG2172" s="107" t="n"/>
      <c r="BH2172" s="107" t="n"/>
      <c r="BI2172" s="107" t="n"/>
      <c r="BJ2172" s="107" t="n"/>
      <c r="BK2172" s="107" t="n"/>
      <c r="BL2172" s="107" t="n"/>
      <c r="BM2172" s="107" t="n"/>
      <c r="BN2172" s="107" t="n"/>
      <c r="BO2172" s="107" t="n"/>
      <c r="BP2172" s="107" t="n"/>
      <c r="BQ2172" s="107" t="n"/>
      <c r="BR2172" s="107" t="n"/>
      <c r="BS2172" s="107" t="n"/>
      <c r="BT2172" s="107" t="n"/>
      <c r="BU2172" s="107" t="n"/>
      <c r="BV2172" s="107" t="n"/>
      <c r="BW2172" s="107" t="n"/>
      <c r="BX2172" s="107" t="n"/>
      <c r="BY2172" s="107" t="n"/>
      <c r="BZ2172" s="107" t="n"/>
      <c r="CA2172" s="107" t="n"/>
      <c r="CB2172" s="107" t="n"/>
      <c r="CC2172" s="107" t="n"/>
      <c r="CD2172" s="107" t="n"/>
      <c r="CE2172" s="107" t="n"/>
      <c r="CF2172" s="107" t="n"/>
      <c r="CG2172" s="107" t="n"/>
      <c r="CH2172" s="107" t="n"/>
      <c r="CI2172" s="107" t="n"/>
      <c r="CJ2172" s="107" t="n"/>
      <c r="CK2172" s="107" t="n"/>
      <c r="CL2172" s="107" t="n"/>
      <c r="CM2172" s="107" t="n"/>
      <c r="CN2172" s="107" t="n"/>
      <c r="CO2172" s="107" t="n"/>
      <c r="CP2172" s="107" t="n"/>
      <c r="CQ2172" s="107" t="n"/>
      <c r="CR2172" s="107" t="n"/>
      <c r="CS2172" s="107" t="n"/>
      <c r="CT2172" s="107" t="n"/>
      <c r="CU2172" s="107" t="n"/>
      <c r="CV2172" s="107" t="n"/>
      <c r="CW2172" s="107" t="n"/>
      <c r="CX2172" s="107" t="n"/>
      <c r="CY2172" s="107" t="n"/>
      <c r="CZ2172" s="107" t="n"/>
    </row>
    <row r="2174">
      <c r="A2174" s="126">
        <f>IF('AS51'!$C$203="","",'AS51'!$C$203)</f>
        <v/>
      </c>
      <c r="B2174" s="68">
        <f>IF($A2174="",0,COUNT($E2175:$CZ2175))</f>
        <v/>
      </c>
      <c r="C2174" s="69">
        <f>IF($B2174=0,0,MAX($E2175:$CZ2175))</f>
        <v/>
      </c>
      <c r="D2174" s="58">
        <f>_xll.BDS($A2174,'Field Check'!$C$44,"headers=y","startcol=1","endcol=7","dir=h","DVD_START_DT",'Field Check'!$C$59,"DVD_END_DT",'Field Check'!$D$59)</f>
        <v/>
      </c>
      <c r="E2174" s="59" t="n"/>
      <c r="F2174" s="59" t="n"/>
      <c r="G2174" s="59" t="n"/>
      <c r="H2174" s="59" t="n"/>
      <c r="I2174" s="59" t="n"/>
      <c r="J2174" s="59" t="n"/>
      <c r="K2174" s="59" t="n"/>
      <c r="L2174" s="59" t="n"/>
      <c r="M2174" s="59" t="n"/>
      <c r="N2174" s="59" t="n"/>
      <c r="O2174" s="59" t="n"/>
      <c r="P2174" s="59" t="n"/>
      <c r="Q2174" s="59" t="n"/>
      <c r="R2174" s="59" t="n"/>
      <c r="S2174" s="59" t="n"/>
      <c r="T2174" s="59" t="n"/>
      <c r="U2174" s="59" t="n"/>
      <c r="V2174" s="59" t="n"/>
      <c r="W2174" s="59" t="n"/>
      <c r="X2174" s="59" t="n"/>
      <c r="Y2174" s="59" t="n"/>
      <c r="Z2174" s="59" t="n"/>
      <c r="AA2174" s="59" t="n"/>
      <c r="AB2174" s="59" t="n"/>
      <c r="AC2174" s="59" t="n"/>
      <c r="AD2174" s="59" t="n"/>
      <c r="AE2174" s="59" t="n"/>
      <c r="AF2174" s="59" t="n"/>
      <c r="AG2174" s="59" t="n"/>
      <c r="AH2174" s="59" t="n"/>
      <c r="AI2174" s="59" t="n"/>
      <c r="AJ2174" s="59" t="n"/>
      <c r="AK2174" s="59" t="n"/>
      <c r="AL2174" s="59" t="n"/>
      <c r="AM2174" s="59" t="n"/>
      <c r="AN2174" s="59" t="n"/>
      <c r="AO2174" s="59" t="n"/>
      <c r="AP2174" s="59" t="n"/>
      <c r="AQ2174" s="59" t="n"/>
      <c r="AR2174" s="59" t="n"/>
      <c r="AS2174" s="59" t="n"/>
      <c r="AT2174" s="59" t="n"/>
      <c r="AU2174" s="59" t="n"/>
      <c r="AV2174" s="59" t="n"/>
      <c r="AW2174" s="59" t="n"/>
      <c r="AX2174" s="59" t="n"/>
      <c r="AY2174" s="59" t="n"/>
      <c r="AZ2174" s="59" t="n"/>
      <c r="BA2174" s="59" t="n"/>
      <c r="BB2174" s="59" t="n"/>
      <c r="BC2174" s="59" t="n"/>
      <c r="BD2174" s="59" t="n"/>
      <c r="BE2174" s="59" t="n"/>
      <c r="BF2174" s="59" t="n"/>
      <c r="BG2174" s="59" t="n"/>
      <c r="BH2174" s="59" t="n"/>
      <c r="BI2174" s="59" t="n"/>
      <c r="BJ2174" s="59" t="n"/>
      <c r="BK2174" s="59" t="n"/>
      <c r="BL2174" s="59" t="n"/>
      <c r="BM2174" s="59" t="n"/>
      <c r="BN2174" s="59" t="n"/>
      <c r="BO2174" s="59" t="n"/>
      <c r="BP2174" s="59" t="n"/>
      <c r="BQ2174" s="59" t="n"/>
      <c r="BR2174" s="59" t="n"/>
      <c r="BS2174" s="59" t="n"/>
      <c r="BT2174" s="59" t="n"/>
      <c r="BU2174" s="59" t="n"/>
      <c r="BV2174" s="59" t="n"/>
      <c r="BW2174" s="59" t="n"/>
      <c r="BX2174" s="59" t="n"/>
      <c r="BY2174" s="59" t="n"/>
      <c r="BZ2174" s="59" t="n"/>
      <c r="CA2174" s="59" t="n"/>
      <c r="CB2174" s="59" t="n"/>
      <c r="CC2174" s="59" t="n"/>
      <c r="CD2174" s="59" t="n"/>
      <c r="CE2174" s="59" t="n"/>
      <c r="CF2174" s="59" t="n"/>
      <c r="CG2174" s="59" t="n"/>
      <c r="CH2174" s="59" t="n"/>
      <c r="CI2174" s="59" t="n"/>
      <c r="CJ2174" s="59" t="n"/>
      <c r="CK2174" s="59" t="n"/>
      <c r="CL2174" s="59" t="n"/>
      <c r="CM2174" s="59" t="n"/>
      <c r="CN2174" s="59" t="n"/>
      <c r="CO2174" s="59" t="n"/>
      <c r="CP2174" s="59" t="n"/>
      <c r="CQ2174" s="59" t="n"/>
      <c r="CR2174" s="59" t="n"/>
      <c r="CS2174" s="59" t="n"/>
      <c r="CT2174" s="59" t="n"/>
      <c r="CU2174" s="59" t="n"/>
      <c r="CV2174" s="59" t="n"/>
      <c r="CW2174" s="59" t="n"/>
      <c r="CX2174" s="59" t="n"/>
      <c r="CY2174" s="59" t="n"/>
      <c r="CZ2174" s="59" t="n"/>
    </row>
    <row r="2175">
      <c r="D2175" s="59" t="n"/>
      <c r="E2175" s="59" t="n"/>
      <c r="F2175" s="59" t="n"/>
      <c r="G2175" s="59" t="n"/>
      <c r="H2175" s="59" t="n"/>
      <c r="I2175" s="59" t="n"/>
      <c r="J2175" s="59" t="n"/>
      <c r="K2175" s="59" t="n"/>
      <c r="L2175" s="59" t="n"/>
      <c r="M2175" s="59" t="n"/>
      <c r="N2175" s="59" t="n"/>
      <c r="O2175" s="59" t="n"/>
      <c r="P2175" s="59" t="n"/>
      <c r="Q2175" s="59" t="n"/>
      <c r="R2175" s="59" t="n"/>
      <c r="S2175" s="59" t="n"/>
      <c r="T2175" s="59" t="n"/>
      <c r="U2175" s="59" t="n"/>
      <c r="V2175" s="59" t="n"/>
      <c r="W2175" s="59" t="n"/>
      <c r="X2175" s="59" t="n"/>
      <c r="Y2175" s="59" t="n"/>
      <c r="Z2175" s="59" t="n"/>
      <c r="AA2175" s="59" t="n"/>
      <c r="AB2175" s="59" t="n"/>
      <c r="AC2175" s="59" t="n"/>
      <c r="AD2175" s="59" t="n"/>
      <c r="AE2175" s="59" t="n"/>
      <c r="AF2175" s="59" t="n"/>
      <c r="AG2175" s="59" t="n"/>
      <c r="AH2175" s="59" t="n"/>
      <c r="AI2175" s="59" t="n"/>
      <c r="AJ2175" s="59" t="n"/>
      <c r="AK2175" s="59" t="n"/>
      <c r="AL2175" s="59" t="n"/>
      <c r="AM2175" s="59" t="n"/>
      <c r="AN2175" s="59" t="n"/>
      <c r="AO2175" s="59" t="n"/>
      <c r="AP2175" s="59" t="n"/>
      <c r="AQ2175" s="59" t="n"/>
      <c r="AR2175" s="59" t="n"/>
      <c r="AS2175" s="59" t="n"/>
      <c r="AT2175" s="59" t="n"/>
      <c r="AU2175" s="59" t="n"/>
      <c r="AV2175" s="59" t="n"/>
      <c r="AW2175" s="59" t="n"/>
      <c r="AX2175" s="59" t="n"/>
      <c r="AY2175" s="59" t="n"/>
      <c r="AZ2175" s="59" t="n"/>
      <c r="BA2175" s="59" t="n"/>
      <c r="BB2175" s="59" t="n"/>
      <c r="BC2175" s="59" t="n"/>
      <c r="BD2175" s="59" t="n"/>
      <c r="BE2175" s="59" t="n"/>
      <c r="BF2175" s="59" t="n"/>
      <c r="BG2175" s="59" t="n"/>
      <c r="BH2175" s="59" t="n"/>
      <c r="BI2175" s="59" t="n"/>
      <c r="BJ2175" s="59" t="n"/>
      <c r="BK2175" s="59" t="n"/>
      <c r="BL2175" s="59" t="n"/>
      <c r="BM2175" s="59" t="n"/>
      <c r="BN2175" s="59" t="n"/>
      <c r="BO2175" s="59" t="n"/>
      <c r="BP2175" s="59" t="n"/>
      <c r="BQ2175" s="59" t="n"/>
      <c r="BR2175" s="59" t="n"/>
      <c r="BS2175" s="59" t="n"/>
      <c r="BT2175" s="59" t="n"/>
      <c r="BU2175" s="59" t="n"/>
      <c r="BV2175" s="59" t="n"/>
      <c r="BW2175" s="59" t="n"/>
      <c r="BX2175" s="59" t="n"/>
      <c r="BY2175" s="59" t="n"/>
      <c r="BZ2175" s="59" t="n"/>
      <c r="CA2175" s="59" t="n"/>
      <c r="CB2175" s="59" t="n"/>
      <c r="CC2175" s="59" t="n"/>
      <c r="CD2175" s="59" t="n"/>
      <c r="CE2175" s="59" t="n"/>
      <c r="CF2175" s="59" t="n"/>
      <c r="CG2175" s="59" t="n"/>
      <c r="CH2175" s="59" t="n"/>
      <c r="CI2175" s="59" t="n"/>
      <c r="CJ2175" s="59" t="n"/>
      <c r="CK2175" s="59" t="n"/>
      <c r="CL2175" s="59" t="n"/>
      <c r="CM2175" s="59" t="n"/>
      <c r="CN2175" s="59" t="n"/>
      <c r="CO2175" s="59" t="n"/>
      <c r="CP2175" s="59" t="n"/>
      <c r="CQ2175" s="59" t="n"/>
      <c r="CR2175" s="59" t="n"/>
      <c r="CS2175" s="59" t="n"/>
      <c r="CT2175" s="59" t="n"/>
      <c r="CU2175" s="59" t="n"/>
      <c r="CV2175" s="59" t="n"/>
      <c r="CW2175" s="59" t="n"/>
      <c r="CX2175" s="59" t="n"/>
      <c r="CY2175" s="59" t="n"/>
      <c r="CZ2175" s="59" t="n"/>
    </row>
    <row r="2176">
      <c r="D2176" s="59" t="n"/>
      <c r="E2176" s="59" t="n"/>
      <c r="F2176" s="59" t="n"/>
      <c r="G2176" s="59" t="n"/>
      <c r="H2176" s="59" t="n"/>
      <c r="I2176" s="59" t="n"/>
      <c r="J2176" s="59" t="n"/>
      <c r="K2176" s="59" t="n"/>
      <c r="L2176" s="59" t="n"/>
      <c r="M2176" s="59" t="n"/>
      <c r="N2176" s="59" t="n"/>
      <c r="O2176" s="59" t="n"/>
      <c r="P2176" s="59" t="n"/>
      <c r="Q2176" s="59" t="n"/>
      <c r="R2176" s="59" t="n"/>
      <c r="S2176" s="59" t="n"/>
      <c r="T2176" s="59" t="n"/>
      <c r="U2176" s="59" t="n"/>
      <c r="V2176" s="59" t="n"/>
      <c r="W2176" s="59" t="n"/>
      <c r="X2176" s="59" t="n"/>
      <c r="Y2176" s="59" t="n"/>
      <c r="Z2176" s="59" t="n"/>
      <c r="AA2176" s="59" t="n"/>
      <c r="AB2176" s="59" t="n"/>
      <c r="AC2176" s="59" t="n"/>
      <c r="AD2176" s="59" t="n"/>
      <c r="AE2176" s="59" t="n"/>
      <c r="AF2176" s="59" t="n"/>
      <c r="AG2176" s="59" t="n"/>
      <c r="AH2176" s="59" t="n"/>
      <c r="AI2176" s="59" t="n"/>
      <c r="AJ2176" s="59" t="n"/>
      <c r="AK2176" s="59" t="n"/>
      <c r="AL2176" s="59" t="n"/>
      <c r="AM2176" s="59" t="n"/>
      <c r="AN2176" s="59" t="n"/>
      <c r="AO2176" s="59" t="n"/>
      <c r="AP2176" s="59" t="n"/>
      <c r="AQ2176" s="59" t="n"/>
      <c r="AR2176" s="59" t="n"/>
      <c r="AS2176" s="59" t="n"/>
      <c r="AT2176" s="59" t="n"/>
      <c r="AU2176" s="59" t="n"/>
      <c r="AV2176" s="59" t="n"/>
      <c r="AW2176" s="59" t="n"/>
      <c r="AX2176" s="59" t="n"/>
      <c r="AY2176" s="59" t="n"/>
      <c r="AZ2176" s="59" t="n"/>
      <c r="BA2176" s="59" t="n"/>
      <c r="BB2176" s="59" t="n"/>
      <c r="BC2176" s="59" t="n"/>
      <c r="BD2176" s="59" t="n"/>
      <c r="BE2176" s="59" t="n"/>
      <c r="BF2176" s="59" t="n"/>
      <c r="BG2176" s="59" t="n"/>
      <c r="BH2176" s="59" t="n"/>
      <c r="BI2176" s="59" t="n"/>
      <c r="BJ2176" s="59" t="n"/>
      <c r="BK2176" s="59" t="n"/>
      <c r="BL2176" s="59" t="n"/>
      <c r="BM2176" s="59" t="n"/>
      <c r="BN2176" s="59" t="n"/>
      <c r="BO2176" s="59" t="n"/>
      <c r="BP2176" s="59" t="n"/>
      <c r="BQ2176" s="59" t="n"/>
      <c r="BR2176" s="59" t="n"/>
      <c r="BS2176" s="59" t="n"/>
      <c r="BT2176" s="59" t="n"/>
      <c r="BU2176" s="59" t="n"/>
      <c r="BV2176" s="59" t="n"/>
      <c r="BW2176" s="59" t="n"/>
      <c r="BX2176" s="59" t="n"/>
      <c r="BY2176" s="59" t="n"/>
      <c r="BZ2176" s="59" t="n"/>
      <c r="CA2176" s="59" t="n"/>
      <c r="CB2176" s="59" t="n"/>
      <c r="CC2176" s="59" t="n"/>
      <c r="CD2176" s="59" t="n"/>
      <c r="CE2176" s="59" t="n"/>
      <c r="CF2176" s="59" t="n"/>
      <c r="CG2176" s="59" t="n"/>
      <c r="CH2176" s="59" t="n"/>
      <c r="CI2176" s="59" t="n"/>
      <c r="CJ2176" s="59" t="n"/>
      <c r="CK2176" s="59" t="n"/>
      <c r="CL2176" s="59" t="n"/>
      <c r="CM2176" s="59" t="n"/>
      <c r="CN2176" s="59" t="n"/>
      <c r="CO2176" s="59" t="n"/>
      <c r="CP2176" s="59" t="n"/>
      <c r="CQ2176" s="59" t="n"/>
      <c r="CR2176" s="59" t="n"/>
      <c r="CS2176" s="59" t="n"/>
      <c r="CT2176" s="59" t="n"/>
      <c r="CU2176" s="59" t="n"/>
      <c r="CV2176" s="59" t="n"/>
      <c r="CW2176" s="59" t="n"/>
      <c r="CX2176" s="59" t="n"/>
      <c r="CY2176" s="59" t="n"/>
      <c r="CZ2176" s="59" t="n"/>
    </row>
    <row r="2177">
      <c r="D2177" s="59" t="n"/>
      <c r="E2177" s="59" t="n"/>
      <c r="F2177" s="59" t="n"/>
      <c r="G2177" s="59" t="n"/>
      <c r="H2177" s="59" t="n"/>
      <c r="I2177" s="59" t="n"/>
      <c r="J2177" s="59" t="n"/>
      <c r="K2177" s="59" t="n"/>
      <c r="L2177" s="59" t="n"/>
      <c r="M2177" s="59" t="n"/>
      <c r="N2177" s="59" t="n"/>
      <c r="O2177" s="59" t="n"/>
      <c r="P2177" s="59" t="n"/>
      <c r="Q2177" s="59" t="n"/>
      <c r="R2177" s="59" t="n"/>
      <c r="S2177" s="59" t="n"/>
      <c r="T2177" s="59" t="n"/>
      <c r="U2177" s="59" t="n"/>
      <c r="V2177" s="59" t="n"/>
      <c r="W2177" s="59" t="n"/>
      <c r="X2177" s="59" t="n"/>
      <c r="Y2177" s="59" t="n"/>
      <c r="Z2177" s="59" t="n"/>
      <c r="AA2177" s="59" t="n"/>
      <c r="AB2177" s="59" t="n"/>
      <c r="AC2177" s="59" t="n"/>
      <c r="AD2177" s="59" t="n"/>
      <c r="AE2177" s="59" t="n"/>
      <c r="AF2177" s="59" t="n"/>
      <c r="AG2177" s="59" t="n"/>
      <c r="AH2177" s="59" t="n"/>
      <c r="AI2177" s="59" t="n"/>
      <c r="AJ2177" s="59" t="n"/>
      <c r="AK2177" s="59" t="n"/>
      <c r="AL2177" s="59" t="n"/>
      <c r="AM2177" s="59" t="n"/>
      <c r="AN2177" s="59" t="n"/>
      <c r="AO2177" s="59" t="n"/>
      <c r="AP2177" s="59" t="n"/>
      <c r="AQ2177" s="59" t="n"/>
      <c r="AR2177" s="59" t="n"/>
      <c r="AS2177" s="59" t="n"/>
      <c r="AT2177" s="59" t="n"/>
      <c r="AU2177" s="59" t="n"/>
      <c r="AV2177" s="59" t="n"/>
      <c r="AW2177" s="59" t="n"/>
      <c r="AX2177" s="59" t="n"/>
      <c r="AY2177" s="59" t="n"/>
      <c r="AZ2177" s="59" t="n"/>
      <c r="BA2177" s="59" t="n"/>
      <c r="BB2177" s="59" t="n"/>
      <c r="BC2177" s="59" t="n"/>
      <c r="BD2177" s="59" t="n"/>
      <c r="BE2177" s="59" t="n"/>
      <c r="BF2177" s="59" t="n"/>
      <c r="BG2177" s="59" t="n"/>
      <c r="BH2177" s="59" t="n"/>
      <c r="BI2177" s="59" t="n"/>
      <c r="BJ2177" s="59" t="n"/>
      <c r="BK2177" s="59" t="n"/>
      <c r="BL2177" s="59" t="n"/>
      <c r="BM2177" s="59" t="n"/>
      <c r="BN2177" s="59" t="n"/>
      <c r="BO2177" s="59" t="n"/>
      <c r="BP2177" s="59" t="n"/>
      <c r="BQ2177" s="59" t="n"/>
      <c r="BR2177" s="59" t="n"/>
      <c r="BS2177" s="59" t="n"/>
      <c r="BT2177" s="59" t="n"/>
      <c r="BU2177" s="59" t="n"/>
      <c r="BV2177" s="59" t="n"/>
      <c r="BW2177" s="59" t="n"/>
      <c r="BX2177" s="59" t="n"/>
      <c r="BY2177" s="59" t="n"/>
      <c r="BZ2177" s="59" t="n"/>
      <c r="CA2177" s="59" t="n"/>
      <c r="CB2177" s="59" t="n"/>
      <c r="CC2177" s="59" t="n"/>
      <c r="CD2177" s="59" t="n"/>
      <c r="CE2177" s="59" t="n"/>
      <c r="CF2177" s="59" t="n"/>
      <c r="CG2177" s="59" t="n"/>
      <c r="CH2177" s="59" t="n"/>
      <c r="CI2177" s="59" t="n"/>
      <c r="CJ2177" s="59" t="n"/>
      <c r="CK2177" s="59" t="n"/>
      <c r="CL2177" s="59" t="n"/>
      <c r="CM2177" s="59" t="n"/>
      <c r="CN2177" s="59" t="n"/>
      <c r="CO2177" s="59" t="n"/>
      <c r="CP2177" s="59" t="n"/>
      <c r="CQ2177" s="59" t="n"/>
      <c r="CR2177" s="59" t="n"/>
      <c r="CS2177" s="59" t="n"/>
      <c r="CT2177" s="59" t="n"/>
      <c r="CU2177" s="59" t="n"/>
      <c r="CV2177" s="59" t="n"/>
      <c r="CW2177" s="59" t="n"/>
      <c r="CX2177" s="59" t="n"/>
      <c r="CY2177" s="59" t="n"/>
      <c r="CZ2177" s="59" t="n"/>
    </row>
    <row r="2178">
      <c r="D2178" s="107" t="n"/>
      <c r="E2178" s="107" t="n"/>
      <c r="F2178" s="107" t="n"/>
      <c r="G2178" s="107" t="n"/>
      <c r="H2178" s="107" t="n"/>
      <c r="I2178" s="107" t="n"/>
      <c r="J2178" s="107" t="n"/>
      <c r="K2178" s="107" t="n"/>
      <c r="L2178" s="107" t="n"/>
      <c r="M2178" s="107" t="n"/>
      <c r="N2178" s="107" t="n"/>
      <c r="O2178" s="107" t="n"/>
      <c r="P2178" s="107" t="n"/>
      <c r="Q2178" s="107" t="n"/>
      <c r="R2178" s="107" t="n"/>
      <c r="S2178" s="107" t="n"/>
      <c r="T2178" s="107" t="n"/>
      <c r="U2178" s="107" t="n"/>
      <c r="V2178" s="107" t="n"/>
      <c r="W2178" s="107" t="n"/>
      <c r="X2178" s="107" t="n"/>
      <c r="Y2178" s="107" t="n"/>
      <c r="Z2178" s="107" t="n"/>
      <c r="AA2178" s="107" t="n"/>
      <c r="AB2178" s="107" t="n"/>
      <c r="AC2178" s="107" t="n"/>
      <c r="AD2178" s="107" t="n"/>
      <c r="AE2178" s="107" t="n"/>
      <c r="AF2178" s="107" t="n"/>
      <c r="AG2178" s="107" t="n"/>
      <c r="AH2178" s="107" t="n"/>
      <c r="AI2178" s="107" t="n"/>
      <c r="AJ2178" s="107" t="n"/>
      <c r="AK2178" s="107" t="n"/>
      <c r="AL2178" s="107" t="n"/>
      <c r="AM2178" s="107" t="n"/>
      <c r="AN2178" s="107" t="n"/>
      <c r="AO2178" s="107" t="n"/>
      <c r="AP2178" s="107" t="n"/>
      <c r="AQ2178" s="107" t="n"/>
      <c r="AR2178" s="107" t="n"/>
      <c r="AS2178" s="107" t="n"/>
      <c r="AT2178" s="107" t="n"/>
      <c r="AU2178" s="107" t="n"/>
      <c r="AV2178" s="107" t="n"/>
      <c r="AW2178" s="107" t="n"/>
      <c r="AX2178" s="107" t="n"/>
      <c r="AY2178" s="107" t="n"/>
      <c r="AZ2178" s="107" t="n"/>
      <c r="BA2178" s="107" t="n"/>
      <c r="BB2178" s="107" t="n"/>
      <c r="BC2178" s="107" t="n"/>
      <c r="BD2178" s="107" t="n"/>
      <c r="BE2178" s="107" t="n"/>
      <c r="BF2178" s="107" t="n"/>
      <c r="BG2178" s="107" t="n"/>
      <c r="BH2178" s="107" t="n"/>
      <c r="BI2178" s="107" t="n"/>
      <c r="BJ2178" s="107" t="n"/>
      <c r="BK2178" s="107" t="n"/>
      <c r="BL2178" s="107" t="n"/>
      <c r="BM2178" s="107" t="n"/>
      <c r="BN2178" s="107" t="n"/>
      <c r="BO2178" s="107" t="n"/>
      <c r="BP2178" s="107" t="n"/>
      <c r="BQ2178" s="107" t="n"/>
      <c r="BR2178" s="107" t="n"/>
      <c r="BS2178" s="107" t="n"/>
      <c r="BT2178" s="107" t="n"/>
      <c r="BU2178" s="107" t="n"/>
      <c r="BV2178" s="107" t="n"/>
      <c r="BW2178" s="107" t="n"/>
      <c r="BX2178" s="107" t="n"/>
      <c r="BY2178" s="107" t="n"/>
      <c r="BZ2178" s="107" t="n"/>
      <c r="CA2178" s="107" t="n"/>
      <c r="CB2178" s="107" t="n"/>
      <c r="CC2178" s="107" t="n"/>
      <c r="CD2178" s="107" t="n"/>
      <c r="CE2178" s="107" t="n"/>
      <c r="CF2178" s="107" t="n"/>
      <c r="CG2178" s="107" t="n"/>
      <c r="CH2178" s="107" t="n"/>
      <c r="CI2178" s="107" t="n"/>
      <c r="CJ2178" s="107" t="n"/>
      <c r="CK2178" s="107" t="n"/>
      <c r="CL2178" s="107" t="n"/>
      <c r="CM2178" s="107" t="n"/>
      <c r="CN2178" s="107" t="n"/>
      <c r="CO2178" s="107" t="n"/>
      <c r="CP2178" s="107" t="n"/>
      <c r="CQ2178" s="107" t="n"/>
      <c r="CR2178" s="107" t="n"/>
      <c r="CS2178" s="107" t="n"/>
      <c r="CT2178" s="107" t="n"/>
      <c r="CU2178" s="107" t="n"/>
      <c r="CV2178" s="107" t="n"/>
      <c r="CW2178" s="107" t="n"/>
      <c r="CX2178" s="107" t="n"/>
      <c r="CY2178" s="107" t="n"/>
      <c r="CZ2178" s="107" t="n"/>
    </row>
    <row r="2181">
      <c r="A2181" s="2">
        <f>IF($A2174="","","   projections")</f>
        <v/>
      </c>
      <c r="B2181" s="68">
        <f>IF($A2174="",0,COUNT($E2182:$CZ2182))</f>
        <v/>
      </c>
      <c r="C2181" s="69">
        <f>IF($B2181=0,0,MAX($E2182:$CZ2182))</f>
        <v/>
      </c>
      <c r="D2181" s="58">
        <f>_xll.BDS($A2174,'Field Check'!$C$42,"headers=y","startcol=1","endcol=3","dir=h")</f>
        <v/>
      </c>
      <c r="E2181" s="59" t="n"/>
      <c r="F2181" s="59" t="n"/>
      <c r="G2181" s="59" t="n"/>
      <c r="H2181" s="59" t="n"/>
      <c r="I2181" s="59" t="n"/>
      <c r="J2181" s="59" t="n"/>
      <c r="K2181" s="59" t="n"/>
      <c r="L2181" s="59" t="n"/>
      <c r="M2181" s="59" t="n"/>
      <c r="N2181" s="59" t="n"/>
      <c r="O2181" s="59" t="n"/>
      <c r="P2181" s="59" t="n"/>
      <c r="Q2181" s="59" t="n"/>
      <c r="R2181" s="59" t="n"/>
      <c r="S2181" s="59" t="n"/>
      <c r="T2181" s="59" t="n"/>
      <c r="U2181" s="59" t="n"/>
      <c r="V2181" s="59" t="n"/>
      <c r="W2181" s="59" t="n"/>
      <c r="X2181" s="59" t="n"/>
      <c r="Y2181" s="59" t="n"/>
      <c r="Z2181" s="59" t="n"/>
      <c r="AA2181" s="59" t="n"/>
      <c r="AB2181" s="59" t="n"/>
      <c r="AC2181" s="59" t="n"/>
      <c r="AD2181" s="59" t="n"/>
      <c r="AE2181" s="59" t="n"/>
      <c r="AF2181" s="59" t="n"/>
      <c r="AG2181" s="59" t="n"/>
      <c r="AH2181" s="59" t="n"/>
      <c r="AI2181" s="59" t="n"/>
      <c r="AJ2181" s="59" t="n"/>
      <c r="AK2181" s="59" t="n"/>
      <c r="AL2181" s="59" t="n"/>
      <c r="AM2181" s="59" t="n"/>
      <c r="AN2181" s="59" t="n"/>
      <c r="AO2181" s="59" t="n"/>
      <c r="AP2181" s="59" t="n"/>
      <c r="AQ2181" s="59" t="n"/>
      <c r="AR2181" s="59" t="n"/>
      <c r="AS2181" s="59" t="n"/>
      <c r="AT2181" s="59" t="n"/>
      <c r="AU2181" s="59" t="n"/>
      <c r="AV2181" s="59" t="n"/>
      <c r="AW2181" s="59" t="n"/>
      <c r="AX2181" s="59" t="n"/>
      <c r="AY2181" s="59" t="n"/>
      <c r="AZ2181" s="59" t="n"/>
      <c r="BA2181" s="59" t="n"/>
      <c r="BB2181" s="59" t="n"/>
      <c r="BC2181" s="59" t="n"/>
      <c r="BD2181" s="59" t="n"/>
      <c r="BE2181" s="59" t="n"/>
      <c r="BF2181" s="59" t="n"/>
      <c r="BG2181" s="59" t="n"/>
      <c r="BH2181" s="59" t="n"/>
      <c r="BI2181" s="59" t="n"/>
      <c r="BJ2181" s="59" t="n"/>
      <c r="BK2181" s="59" t="n"/>
      <c r="BL2181" s="59" t="n"/>
      <c r="BM2181" s="59" t="n"/>
      <c r="BN2181" s="59" t="n"/>
      <c r="BO2181" s="59" t="n"/>
      <c r="BP2181" s="59" t="n"/>
      <c r="BQ2181" s="59" t="n"/>
      <c r="BR2181" s="59" t="n"/>
      <c r="BS2181" s="59" t="n"/>
      <c r="BT2181" s="59" t="n"/>
      <c r="BU2181" s="59" t="n"/>
      <c r="BV2181" s="59" t="n"/>
      <c r="BW2181" s="59" t="n"/>
      <c r="BX2181" s="59" t="n"/>
      <c r="BY2181" s="59" t="n"/>
      <c r="BZ2181" s="59" t="n"/>
      <c r="CA2181" s="59" t="n"/>
      <c r="CB2181" s="59" t="n"/>
      <c r="CC2181" s="59" t="n"/>
      <c r="CD2181" s="59" t="n"/>
      <c r="CE2181" s="59" t="n"/>
      <c r="CF2181" s="59" t="n"/>
      <c r="CG2181" s="59" t="n"/>
      <c r="CH2181" s="59" t="n"/>
      <c r="CI2181" s="59" t="n"/>
      <c r="CJ2181" s="59" t="n"/>
      <c r="CK2181" s="59" t="n"/>
      <c r="CL2181" s="59" t="n"/>
      <c r="CM2181" s="59" t="n"/>
      <c r="CN2181" s="59" t="n"/>
      <c r="CO2181" s="59" t="n"/>
      <c r="CP2181" s="59" t="n"/>
      <c r="CQ2181" s="59" t="n"/>
      <c r="CR2181" s="59" t="n"/>
      <c r="CS2181" s="59" t="n"/>
      <c r="CT2181" s="59" t="n"/>
      <c r="CU2181" s="59" t="n"/>
      <c r="CV2181" s="59" t="n"/>
      <c r="CW2181" s="59" t="n"/>
      <c r="CX2181" s="59" t="n"/>
      <c r="CY2181" s="59" t="n"/>
      <c r="CZ2181" s="59" t="n"/>
    </row>
    <row r="2182">
      <c r="D2182" s="59" t="n"/>
      <c r="E2182" s="59" t="n"/>
      <c r="F2182" s="59" t="n"/>
      <c r="G2182" s="59" t="n"/>
      <c r="H2182" s="59" t="n"/>
      <c r="I2182" s="59" t="n"/>
      <c r="J2182" s="59" t="n"/>
      <c r="K2182" s="59" t="n"/>
      <c r="L2182" s="59" t="n"/>
      <c r="M2182" s="59" t="n"/>
      <c r="N2182" s="59" t="n"/>
      <c r="O2182" s="59" t="n"/>
      <c r="P2182" s="59" t="n"/>
      <c r="Q2182" s="59" t="n"/>
      <c r="R2182" s="59" t="n"/>
      <c r="S2182" s="59" t="n"/>
      <c r="T2182" s="59" t="n"/>
      <c r="U2182" s="59" t="n"/>
      <c r="V2182" s="59" t="n"/>
      <c r="W2182" s="59" t="n"/>
      <c r="X2182" s="59" t="n"/>
      <c r="Y2182" s="59" t="n"/>
      <c r="Z2182" s="59" t="n"/>
      <c r="AA2182" s="59" t="n"/>
      <c r="AB2182" s="59" t="n"/>
      <c r="AC2182" s="59" t="n"/>
      <c r="AD2182" s="59" t="n"/>
      <c r="AE2182" s="59" t="n"/>
      <c r="AF2182" s="59" t="n"/>
      <c r="AG2182" s="59" t="n"/>
      <c r="AH2182" s="59" t="n"/>
      <c r="AI2182" s="59" t="n"/>
      <c r="AJ2182" s="59" t="n"/>
      <c r="AK2182" s="59" t="n"/>
      <c r="AL2182" s="59" t="n"/>
      <c r="AM2182" s="59" t="n"/>
      <c r="AN2182" s="59" t="n"/>
      <c r="AO2182" s="59" t="n"/>
      <c r="AP2182" s="59" t="n"/>
      <c r="AQ2182" s="59" t="n"/>
      <c r="AR2182" s="59" t="n"/>
      <c r="AS2182" s="59" t="n"/>
      <c r="AT2182" s="59" t="n"/>
      <c r="AU2182" s="59" t="n"/>
      <c r="AV2182" s="59" t="n"/>
      <c r="AW2182" s="59" t="n"/>
      <c r="AX2182" s="59" t="n"/>
      <c r="AY2182" s="59" t="n"/>
      <c r="AZ2182" s="59" t="n"/>
      <c r="BA2182" s="59" t="n"/>
      <c r="BB2182" s="59" t="n"/>
      <c r="BC2182" s="59" t="n"/>
      <c r="BD2182" s="59" t="n"/>
      <c r="BE2182" s="59" t="n"/>
      <c r="BF2182" s="59" t="n"/>
      <c r="BG2182" s="59" t="n"/>
      <c r="BH2182" s="59" t="n"/>
      <c r="BI2182" s="59" t="n"/>
      <c r="BJ2182" s="59" t="n"/>
      <c r="BK2182" s="59" t="n"/>
      <c r="BL2182" s="59" t="n"/>
      <c r="BM2182" s="59" t="n"/>
      <c r="BN2182" s="59" t="n"/>
      <c r="BO2182" s="59" t="n"/>
      <c r="BP2182" s="59" t="n"/>
      <c r="BQ2182" s="59" t="n"/>
      <c r="BR2182" s="59" t="n"/>
      <c r="BS2182" s="59" t="n"/>
      <c r="BT2182" s="59" t="n"/>
      <c r="BU2182" s="59" t="n"/>
      <c r="BV2182" s="59" t="n"/>
      <c r="BW2182" s="59" t="n"/>
      <c r="BX2182" s="59" t="n"/>
      <c r="BY2182" s="59" t="n"/>
      <c r="BZ2182" s="59" t="n"/>
      <c r="CA2182" s="59" t="n"/>
      <c r="CB2182" s="59" t="n"/>
      <c r="CC2182" s="59" t="n"/>
      <c r="CD2182" s="59" t="n"/>
      <c r="CE2182" s="59" t="n"/>
      <c r="CF2182" s="59" t="n"/>
      <c r="CG2182" s="59" t="n"/>
      <c r="CH2182" s="59" t="n"/>
      <c r="CI2182" s="59" t="n"/>
      <c r="CJ2182" s="59" t="n"/>
      <c r="CK2182" s="59" t="n"/>
      <c r="CL2182" s="59" t="n"/>
      <c r="CM2182" s="59" t="n"/>
      <c r="CN2182" s="59" t="n"/>
      <c r="CO2182" s="59" t="n"/>
      <c r="CP2182" s="59" t="n"/>
      <c r="CQ2182" s="59" t="n"/>
      <c r="CR2182" s="59" t="n"/>
      <c r="CS2182" s="59" t="n"/>
      <c r="CT2182" s="59" t="n"/>
      <c r="CU2182" s="59" t="n"/>
      <c r="CV2182" s="59" t="n"/>
      <c r="CW2182" s="59" t="n"/>
      <c r="CX2182" s="59" t="n"/>
      <c r="CY2182" s="59" t="n"/>
      <c r="CZ2182" s="59" t="n"/>
    </row>
    <row r="2183">
      <c r="D2183" s="107" t="n"/>
      <c r="E2183" s="107" t="n"/>
      <c r="F2183" s="107" t="n"/>
      <c r="G2183" s="107" t="n"/>
      <c r="H2183" s="107" t="n"/>
      <c r="I2183" s="107" t="n"/>
      <c r="J2183" s="107" t="n"/>
      <c r="K2183" s="107" t="n"/>
      <c r="L2183" s="107" t="n"/>
      <c r="M2183" s="107" t="n"/>
      <c r="N2183" s="107" t="n"/>
      <c r="O2183" s="107" t="n"/>
      <c r="P2183" s="107" t="n"/>
      <c r="Q2183" s="107" t="n"/>
      <c r="R2183" s="107" t="n"/>
      <c r="S2183" s="107" t="n"/>
      <c r="T2183" s="107" t="n"/>
      <c r="U2183" s="107" t="n"/>
      <c r="V2183" s="107" t="n"/>
      <c r="W2183" s="107" t="n"/>
      <c r="X2183" s="107" t="n"/>
      <c r="Y2183" s="107" t="n"/>
      <c r="Z2183" s="107" t="n"/>
      <c r="AA2183" s="107" t="n"/>
      <c r="AB2183" s="107" t="n"/>
      <c r="AC2183" s="107" t="n"/>
      <c r="AD2183" s="107" t="n"/>
      <c r="AE2183" s="107" t="n"/>
      <c r="AF2183" s="107" t="n"/>
      <c r="AG2183" s="107" t="n"/>
      <c r="AH2183" s="107" t="n"/>
      <c r="AI2183" s="107" t="n"/>
      <c r="AJ2183" s="107" t="n"/>
      <c r="AK2183" s="107" t="n"/>
      <c r="AL2183" s="107" t="n"/>
      <c r="AM2183" s="107" t="n"/>
      <c r="AN2183" s="107" t="n"/>
      <c r="AO2183" s="107" t="n"/>
      <c r="AP2183" s="107" t="n"/>
      <c r="AQ2183" s="107" t="n"/>
      <c r="AR2183" s="107" t="n"/>
      <c r="AS2183" s="107" t="n"/>
      <c r="AT2183" s="107" t="n"/>
      <c r="AU2183" s="107" t="n"/>
      <c r="AV2183" s="107" t="n"/>
      <c r="AW2183" s="107" t="n"/>
      <c r="AX2183" s="107" t="n"/>
      <c r="AY2183" s="107" t="n"/>
      <c r="AZ2183" s="107" t="n"/>
      <c r="BA2183" s="107" t="n"/>
      <c r="BB2183" s="107" t="n"/>
      <c r="BC2183" s="107" t="n"/>
      <c r="BD2183" s="107" t="n"/>
      <c r="BE2183" s="107" t="n"/>
      <c r="BF2183" s="107" t="n"/>
      <c r="BG2183" s="107" t="n"/>
      <c r="BH2183" s="107" t="n"/>
      <c r="BI2183" s="107" t="n"/>
      <c r="BJ2183" s="107" t="n"/>
      <c r="BK2183" s="107" t="n"/>
      <c r="BL2183" s="107" t="n"/>
      <c r="BM2183" s="107" t="n"/>
      <c r="BN2183" s="107" t="n"/>
      <c r="BO2183" s="107" t="n"/>
      <c r="BP2183" s="107" t="n"/>
      <c r="BQ2183" s="107" t="n"/>
      <c r="BR2183" s="107" t="n"/>
      <c r="BS2183" s="107" t="n"/>
      <c r="BT2183" s="107" t="n"/>
      <c r="BU2183" s="107" t="n"/>
      <c r="BV2183" s="107" t="n"/>
      <c r="BW2183" s="107" t="n"/>
      <c r="BX2183" s="107" t="n"/>
      <c r="BY2183" s="107" t="n"/>
      <c r="BZ2183" s="107" t="n"/>
      <c r="CA2183" s="107" t="n"/>
      <c r="CB2183" s="107" t="n"/>
      <c r="CC2183" s="107" t="n"/>
      <c r="CD2183" s="107" t="n"/>
      <c r="CE2183" s="107" t="n"/>
      <c r="CF2183" s="107" t="n"/>
      <c r="CG2183" s="107" t="n"/>
      <c r="CH2183" s="107" t="n"/>
      <c r="CI2183" s="107" t="n"/>
      <c r="CJ2183" s="107" t="n"/>
      <c r="CK2183" s="107" t="n"/>
      <c r="CL2183" s="107" t="n"/>
      <c r="CM2183" s="107" t="n"/>
      <c r="CN2183" s="107" t="n"/>
      <c r="CO2183" s="107" t="n"/>
      <c r="CP2183" s="107" t="n"/>
      <c r="CQ2183" s="107" t="n"/>
      <c r="CR2183" s="107" t="n"/>
      <c r="CS2183" s="107" t="n"/>
      <c r="CT2183" s="107" t="n"/>
      <c r="CU2183" s="107" t="n"/>
      <c r="CV2183" s="107" t="n"/>
      <c r="CW2183" s="107" t="n"/>
      <c r="CX2183" s="107" t="n"/>
      <c r="CY2183" s="107" t="n"/>
      <c r="CZ2183" s="107" t="n"/>
    </row>
    <row r="2185">
      <c r="A2185" s="126">
        <f>IF('AS51'!$C$204="","",'AS51'!$C$204)</f>
        <v/>
      </c>
      <c r="B2185" s="68">
        <f>IF($A2185="",0,COUNT($E2186:$CZ2186))</f>
        <v/>
      </c>
      <c r="C2185" s="69">
        <f>IF($B2185=0,0,MAX($E2186:$CZ2186))</f>
        <v/>
      </c>
      <c r="D2185" s="58">
        <f>_xll.BDS($A2185,'Field Check'!$C$44,"headers=y","startcol=1","endcol=7","dir=h","DVD_START_DT",'Field Check'!$C$59,"DVD_END_DT",'Field Check'!$D$59)</f>
        <v/>
      </c>
      <c r="E2185" s="59" t="n"/>
      <c r="F2185" s="59" t="n"/>
      <c r="G2185" s="59" t="n"/>
      <c r="H2185" s="59" t="n"/>
      <c r="I2185" s="59" t="n"/>
      <c r="J2185" s="59" t="n"/>
      <c r="K2185" s="59" t="n"/>
      <c r="L2185" s="59" t="n"/>
      <c r="M2185" s="59" t="n"/>
      <c r="N2185" s="59" t="n"/>
      <c r="O2185" s="59" t="n"/>
      <c r="P2185" s="59" t="n"/>
      <c r="Q2185" s="59" t="n"/>
      <c r="R2185" s="59" t="n"/>
      <c r="S2185" s="59" t="n"/>
      <c r="T2185" s="59" t="n"/>
      <c r="U2185" s="59" t="n"/>
      <c r="V2185" s="59" t="n"/>
      <c r="W2185" s="59" t="n"/>
      <c r="X2185" s="59" t="n"/>
      <c r="Y2185" s="59" t="n"/>
      <c r="Z2185" s="59" t="n"/>
      <c r="AA2185" s="59" t="n"/>
      <c r="AB2185" s="59" t="n"/>
      <c r="AC2185" s="59" t="n"/>
      <c r="AD2185" s="59" t="n"/>
      <c r="AE2185" s="59" t="n"/>
      <c r="AF2185" s="59" t="n"/>
      <c r="AG2185" s="59" t="n"/>
      <c r="AH2185" s="59" t="n"/>
      <c r="AI2185" s="59" t="n"/>
      <c r="AJ2185" s="59" t="n"/>
      <c r="AK2185" s="59" t="n"/>
      <c r="AL2185" s="59" t="n"/>
      <c r="AM2185" s="59" t="n"/>
      <c r="AN2185" s="59" t="n"/>
      <c r="AO2185" s="59" t="n"/>
      <c r="AP2185" s="59" t="n"/>
      <c r="AQ2185" s="59" t="n"/>
      <c r="AR2185" s="59" t="n"/>
      <c r="AS2185" s="59" t="n"/>
      <c r="AT2185" s="59" t="n"/>
      <c r="AU2185" s="59" t="n"/>
      <c r="AV2185" s="59" t="n"/>
      <c r="AW2185" s="59" t="n"/>
      <c r="AX2185" s="59" t="n"/>
      <c r="AY2185" s="59" t="n"/>
      <c r="AZ2185" s="59" t="n"/>
      <c r="BA2185" s="59" t="n"/>
      <c r="BB2185" s="59" t="n"/>
      <c r="BC2185" s="59" t="n"/>
      <c r="BD2185" s="59" t="n"/>
      <c r="BE2185" s="59" t="n"/>
      <c r="BF2185" s="59" t="n"/>
      <c r="BG2185" s="59" t="n"/>
      <c r="BH2185" s="59" t="n"/>
      <c r="BI2185" s="59" t="n"/>
      <c r="BJ2185" s="59" t="n"/>
      <c r="BK2185" s="59" t="n"/>
      <c r="BL2185" s="59" t="n"/>
      <c r="BM2185" s="59" t="n"/>
      <c r="BN2185" s="59" t="n"/>
      <c r="BO2185" s="59" t="n"/>
      <c r="BP2185" s="59" t="n"/>
      <c r="BQ2185" s="59" t="n"/>
      <c r="BR2185" s="59" t="n"/>
      <c r="BS2185" s="59" t="n"/>
      <c r="BT2185" s="59" t="n"/>
      <c r="BU2185" s="59" t="n"/>
      <c r="BV2185" s="59" t="n"/>
      <c r="BW2185" s="59" t="n"/>
      <c r="BX2185" s="59" t="n"/>
      <c r="BY2185" s="59" t="n"/>
      <c r="BZ2185" s="59" t="n"/>
      <c r="CA2185" s="59" t="n"/>
      <c r="CB2185" s="59" t="n"/>
      <c r="CC2185" s="59" t="n"/>
      <c r="CD2185" s="59" t="n"/>
      <c r="CE2185" s="59" t="n"/>
      <c r="CF2185" s="59" t="n"/>
      <c r="CG2185" s="59" t="n"/>
      <c r="CH2185" s="59" t="n"/>
      <c r="CI2185" s="59" t="n"/>
      <c r="CJ2185" s="59" t="n"/>
      <c r="CK2185" s="59" t="n"/>
      <c r="CL2185" s="59" t="n"/>
      <c r="CM2185" s="59" t="n"/>
      <c r="CN2185" s="59" t="n"/>
      <c r="CO2185" s="59" t="n"/>
      <c r="CP2185" s="59" t="n"/>
      <c r="CQ2185" s="59" t="n"/>
      <c r="CR2185" s="59" t="n"/>
      <c r="CS2185" s="59" t="n"/>
      <c r="CT2185" s="59" t="n"/>
      <c r="CU2185" s="59" t="n"/>
      <c r="CV2185" s="59" t="n"/>
      <c r="CW2185" s="59" t="n"/>
      <c r="CX2185" s="59" t="n"/>
      <c r="CY2185" s="59" t="n"/>
      <c r="CZ2185" s="59" t="n"/>
    </row>
    <row r="2186">
      <c r="D2186" s="59" t="n"/>
      <c r="E2186" s="59" t="n"/>
      <c r="F2186" s="59" t="n"/>
      <c r="G2186" s="59" t="n"/>
      <c r="H2186" s="59" t="n"/>
      <c r="I2186" s="59" t="n"/>
      <c r="J2186" s="59" t="n"/>
      <c r="K2186" s="59" t="n"/>
      <c r="L2186" s="59" t="n"/>
      <c r="M2186" s="59" t="n"/>
      <c r="N2186" s="59" t="n"/>
      <c r="O2186" s="59" t="n"/>
      <c r="P2186" s="59" t="n"/>
      <c r="Q2186" s="59" t="n"/>
      <c r="R2186" s="59" t="n"/>
      <c r="S2186" s="59" t="n"/>
      <c r="T2186" s="59" t="n"/>
      <c r="U2186" s="59" t="n"/>
      <c r="V2186" s="59" t="n"/>
      <c r="W2186" s="59" t="n"/>
      <c r="X2186" s="59" t="n"/>
      <c r="Y2186" s="59" t="n"/>
      <c r="Z2186" s="59" t="n"/>
      <c r="AA2186" s="59" t="n"/>
      <c r="AB2186" s="59" t="n"/>
      <c r="AC2186" s="59" t="n"/>
      <c r="AD2186" s="59" t="n"/>
      <c r="AE2186" s="59" t="n"/>
      <c r="AF2186" s="59" t="n"/>
      <c r="AG2186" s="59" t="n"/>
      <c r="AH2186" s="59" t="n"/>
      <c r="AI2186" s="59" t="n"/>
      <c r="AJ2186" s="59" t="n"/>
      <c r="AK2186" s="59" t="n"/>
      <c r="AL2186" s="59" t="n"/>
      <c r="AM2186" s="59" t="n"/>
      <c r="AN2186" s="59" t="n"/>
      <c r="AO2186" s="59" t="n"/>
      <c r="AP2186" s="59" t="n"/>
      <c r="AQ2186" s="59" t="n"/>
      <c r="AR2186" s="59" t="n"/>
      <c r="AS2186" s="59" t="n"/>
      <c r="AT2186" s="59" t="n"/>
      <c r="AU2186" s="59" t="n"/>
      <c r="AV2186" s="59" t="n"/>
      <c r="AW2186" s="59" t="n"/>
      <c r="AX2186" s="59" t="n"/>
      <c r="AY2186" s="59" t="n"/>
      <c r="AZ2186" s="59" t="n"/>
      <c r="BA2186" s="59" t="n"/>
      <c r="BB2186" s="59" t="n"/>
      <c r="BC2186" s="59" t="n"/>
      <c r="BD2186" s="59" t="n"/>
      <c r="BE2186" s="59" t="n"/>
      <c r="BF2186" s="59" t="n"/>
      <c r="BG2186" s="59" t="n"/>
      <c r="BH2186" s="59" t="n"/>
      <c r="BI2186" s="59" t="n"/>
      <c r="BJ2186" s="59" t="n"/>
      <c r="BK2186" s="59" t="n"/>
      <c r="BL2186" s="59" t="n"/>
      <c r="BM2186" s="59" t="n"/>
      <c r="BN2186" s="59" t="n"/>
      <c r="BO2186" s="59" t="n"/>
      <c r="BP2186" s="59" t="n"/>
      <c r="BQ2186" s="59" t="n"/>
      <c r="BR2186" s="59" t="n"/>
      <c r="BS2186" s="59" t="n"/>
      <c r="BT2186" s="59" t="n"/>
      <c r="BU2186" s="59" t="n"/>
      <c r="BV2186" s="59" t="n"/>
      <c r="BW2186" s="59" t="n"/>
      <c r="BX2186" s="59" t="n"/>
      <c r="BY2186" s="59" t="n"/>
      <c r="BZ2186" s="59" t="n"/>
      <c r="CA2186" s="59" t="n"/>
      <c r="CB2186" s="59" t="n"/>
      <c r="CC2186" s="59" t="n"/>
      <c r="CD2186" s="59" t="n"/>
      <c r="CE2186" s="59" t="n"/>
      <c r="CF2186" s="59" t="n"/>
      <c r="CG2186" s="59" t="n"/>
      <c r="CH2186" s="59" t="n"/>
      <c r="CI2186" s="59" t="n"/>
      <c r="CJ2186" s="59" t="n"/>
      <c r="CK2186" s="59" t="n"/>
      <c r="CL2186" s="59" t="n"/>
      <c r="CM2186" s="59" t="n"/>
      <c r="CN2186" s="59" t="n"/>
      <c r="CO2186" s="59" t="n"/>
      <c r="CP2186" s="59" t="n"/>
      <c r="CQ2186" s="59" t="n"/>
      <c r="CR2186" s="59" t="n"/>
      <c r="CS2186" s="59" t="n"/>
      <c r="CT2186" s="59" t="n"/>
      <c r="CU2186" s="59" t="n"/>
      <c r="CV2186" s="59" t="n"/>
      <c r="CW2186" s="59" t="n"/>
      <c r="CX2186" s="59" t="n"/>
      <c r="CY2186" s="59" t="n"/>
      <c r="CZ2186" s="59" t="n"/>
    </row>
    <row r="2187">
      <c r="D2187" s="59" t="n"/>
      <c r="E2187" s="59" t="n"/>
      <c r="F2187" s="59" t="n"/>
      <c r="G2187" s="59" t="n"/>
      <c r="H2187" s="59" t="n"/>
      <c r="I2187" s="59" t="n"/>
      <c r="J2187" s="59" t="n"/>
      <c r="K2187" s="59" t="n"/>
      <c r="L2187" s="59" t="n"/>
      <c r="M2187" s="59" t="n"/>
      <c r="N2187" s="59" t="n"/>
      <c r="O2187" s="59" t="n"/>
      <c r="P2187" s="59" t="n"/>
      <c r="Q2187" s="59" t="n"/>
      <c r="R2187" s="59" t="n"/>
      <c r="S2187" s="59" t="n"/>
      <c r="T2187" s="59" t="n"/>
      <c r="U2187" s="59" t="n"/>
      <c r="V2187" s="59" t="n"/>
      <c r="W2187" s="59" t="n"/>
      <c r="X2187" s="59" t="n"/>
      <c r="Y2187" s="59" t="n"/>
      <c r="Z2187" s="59" t="n"/>
      <c r="AA2187" s="59" t="n"/>
      <c r="AB2187" s="59" t="n"/>
      <c r="AC2187" s="59" t="n"/>
      <c r="AD2187" s="59" t="n"/>
      <c r="AE2187" s="59" t="n"/>
      <c r="AF2187" s="59" t="n"/>
      <c r="AG2187" s="59" t="n"/>
      <c r="AH2187" s="59" t="n"/>
      <c r="AI2187" s="59" t="n"/>
      <c r="AJ2187" s="59" t="n"/>
      <c r="AK2187" s="59" t="n"/>
      <c r="AL2187" s="59" t="n"/>
      <c r="AM2187" s="59" t="n"/>
      <c r="AN2187" s="59" t="n"/>
      <c r="AO2187" s="59" t="n"/>
      <c r="AP2187" s="59" t="n"/>
      <c r="AQ2187" s="59" t="n"/>
      <c r="AR2187" s="59" t="n"/>
      <c r="AS2187" s="59" t="n"/>
      <c r="AT2187" s="59" t="n"/>
      <c r="AU2187" s="59" t="n"/>
      <c r="AV2187" s="59" t="n"/>
      <c r="AW2187" s="59" t="n"/>
      <c r="AX2187" s="59" t="n"/>
      <c r="AY2187" s="59" t="n"/>
      <c r="AZ2187" s="59" t="n"/>
      <c r="BA2187" s="59" t="n"/>
      <c r="BB2187" s="59" t="n"/>
      <c r="BC2187" s="59" t="n"/>
      <c r="BD2187" s="59" t="n"/>
      <c r="BE2187" s="59" t="n"/>
      <c r="BF2187" s="59" t="n"/>
      <c r="BG2187" s="59" t="n"/>
      <c r="BH2187" s="59" t="n"/>
      <c r="BI2187" s="59" t="n"/>
      <c r="BJ2187" s="59" t="n"/>
      <c r="BK2187" s="59" t="n"/>
      <c r="BL2187" s="59" t="n"/>
      <c r="BM2187" s="59" t="n"/>
      <c r="BN2187" s="59" t="n"/>
      <c r="BO2187" s="59" t="n"/>
      <c r="BP2187" s="59" t="n"/>
      <c r="BQ2187" s="59" t="n"/>
      <c r="BR2187" s="59" t="n"/>
      <c r="BS2187" s="59" t="n"/>
      <c r="BT2187" s="59" t="n"/>
      <c r="BU2187" s="59" t="n"/>
      <c r="BV2187" s="59" t="n"/>
      <c r="BW2187" s="59" t="n"/>
      <c r="BX2187" s="59" t="n"/>
      <c r="BY2187" s="59" t="n"/>
      <c r="BZ2187" s="59" t="n"/>
      <c r="CA2187" s="59" t="n"/>
      <c r="CB2187" s="59" t="n"/>
      <c r="CC2187" s="59" t="n"/>
      <c r="CD2187" s="59" t="n"/>
      <c r="CE2187" s="59" t="n"/>
      <c r="CF2187" s="59" t="n"/>
      <c r="CG2187" s="59" t="n"/>
      <c r="CH2187" s="59" t="n"/>
      <c r="CI2187" s="59" t="n"/>
      <c r="CJ2187" s="59" t="n"/>
      <c r="CK2187" s="59" t="n"/>
      <c r="CL2187" s="59" t="n"/>
      <c r="CM2187" s="59" t="n"/>
      <c r="CN2187" s="59" t="n"/>
      <c r="CO2187" s="59" t="n"/>
      <c r="CP2187" s="59" t="n"/>
      <c r="CQ2187" s="59" t="n"/>
      <c r="CR2187" s="59" t="n"/>
      <c r="CS2187" s="59" t="n"/>
      <c r="CT2187" s="59" t="n"/>
      <c r="CU2187" s="59" t="n"/>
      <c r="CV2187" s="59" t="n"/>
      <c r="CW2187" s="59" t="n"/>
      <c r="CX2187" s="59" t="n"/>
      <c r="CY2187" s="59" t="n"/>
      <c r="CZ2187" s="59" t="n"/>
    </row>
    <row r="2188">
      <c r="D2188" s="59" t="n"/>
      <c r="E2188" s="59" t="n"/>
      <c r="F2188" s="59" t="n"/>
      <c r="G2188" s="59" t="n"/>
      <c r="H2188" s="59" t="n"/>
      <c r="I2188" s="59" t="n"/>
      <c r="J2188" s="59" t="n"/>
      <c r="K2188" s="59" t="n"/>
      <c r="L2188" s="59" t="n"/>
      <c r="M2188" s="59" t="n"/>
      <c r="N2188" s="59" t="n"/>
      <c r="O2188" s="59" t="n"/>
      <c r="P2188" s="59" t="n"/>
      <c r="Q2188" s="59" t="n"/>
      <c r="R2188" s="59" t="n"/>
      <c r="S2188" s="59" t="n"/>
      <c r="T2188" s="59" t="n"/>
      <c r="U2188" s="59" t="n"/>
      <c r="V2188" s="59" t="n"/>
      <c r="W2188" s="59" t="n"/>
      <c r="X2188" s="59" t="n"/>
      <c r="Y2188" s="59" t="n"/>
      <c r="Z2188" s="59" t="n"/>
      <c r="AA2188" s="59" t="n"/>
      <c r="AB2188" s="59" t="n"/>
      <c r="AC2188" s="59" t="n"/>
      <c r="AD2188" s="59" t="n"/>
      <c r="AE2188" s="59" t="n"/>
      <c r="AF2188" s="59" t="n"/>
      <c r="AG2188" s="59" t="n"/>
      <c r="AH2188" s="59" t="n"/>
      <c r="AI2188" s="59" t="n"/>
      <c r="AJ2188" s="59" t="n"/>
      <c r="AK2188" s="59" t="n"/>
      <c r="AL2188" s="59" t="n"/>
      <c r="AM2188" s="59" t="n"/>
      <c r="AN2188" s="59" t="n"/>
      <c r="AO2188" s="59" t="n"/>
      <c r="AP2188" s="59" t="n"/>
      <c r="AQ2188" s="59" t="n"/>
      <c r="AR2188" s="59" t="n"/>
      <c r="AS2188" s="59" t="n"/>
      <c r="AT2188" s="59" t="n"/>
      <c r="AU2188" s="59" t="n"/>
      <c r="AV2188" s="59" t="n"/>
      <c r="AW2188" s="59" t="n"/>
      <c r="AX2188" s="59" t="n"/>
      <c r="AY2188" s="59" t="n"/>
      <c r="AZ2188" s="59" t="n"/>
      <c r="BA2188" s="59" t="n"/>
      <c r="BB2188" s="59" t="n"/>
      <c r="BC2188" s="59" t="n"/>
      <c r="BD2188" s="59" t="n"/>
      <c r="BE2188" s="59" t="n"/>
      <c r="BF2188" s="59" t="n"/>
      <c r="BG2188" s="59" t="n"/>
      <c r="BH2188" s="59" t="n"/>
      <c r="BI2188" s="59" t="n"/>
      <c r="BJ2188" s="59" t="n"/>
      <c r="BK2188" s="59" t="n"/>
      <c r="BL2188" s="59" t="n"/>
      <c r="BM2188" s="59" t="n"/>
      <c r="BN2188" s="59" t="n"/>
      <c r="BO2188" s="59" t="n"/>
      <c r="BP2188" s="59" t="n"/>
      <c r="BQ2188" s="59" t="n"/>
      <c r="BR2188" s="59" t="n"/>
      <c r="BS2188" s="59" t="n"/>
      <c r="BT2188" s="59" t="n"/>
      <c r="BU2188" s="59" t="n"/>
      <c r="BV2188" s="59" t="n"/>
      <c r="BW2188" s="59" t="n"/>
      <c r="BX2188" s="59" t="n"/>
      <c r="BY2188" s="59" t="n"/>
      <c r="BZ2188" s="59" t="n"/>
      <c r="CA2188" s="59" t="n"/>
      <c r="CB2188" s="59" t="n"/>
      <c r="CC2188" s="59" t="n"/>
      <c r="CD2188" s="59" t="n"/>
      <c r="CE2188" s="59" t="n"/>
      <c r="CF2188" s="59" t="n"/>
      <c r="CG2188" s="59" t="n"/>
      <c r="CH2188" s="59" t="n"/>
      <c r="CI2188" s="59" t="n"/>
      <c r="CJ2188" s="59" t="n"/>
      <c r="CK2188" s="59" t="n"/>
      <c r="CL2188" s="59" t="n"/>
      <c r="CM2188" s="59" t="n"/>
      <c r="CN2188" s="59" t="n"/>
      <c r="CO2188" s="59" t="n"/>
      <c r="CP2188" s="59" t="n"/>
      <c r="CQ2188" s="59" t="n"/>
      <c r="CR2188" s="59" t="n"/>
      <c r="CS2188" s="59" t="n"/>
      <c r="CT2188" s="59" t="n"/>
      <c r="CU2188" s="59" t="n"/>
      <c r="CV2188" s="59" t="n"/>
      <c r="CW2188" s="59" t="n"/>
      <c r="CX2188" s="59" t="n"/>
      <c r="CY2188" s="59" t="n"/>
      <c r="CZ2188" s="59" t="n"/>
    </row>
    <row r="2189">
      <c r="D2189" s="107" t="n"/>
      <c r="E2189" s="107" t="n"/>
      <c r="F2189" s="107" t="n"/>
      <c r="G2189" s="107" t="n"/>
      <c r="H2189" s="107" t="n"/>
      <c r="I2189" s="107" t="n"/>
      <c r="J2189" s="107" t="n"/>
      <c r="K2189" s="107" t="n"/>
      <c r="L2189" s="107" t="n"/>
      <c r="M2189" s="107" t="n"/>
      <c r="N2189" s="107" t="n"/>
      <c r="O2189" s="107" t="n"/>
      <c r="P2189" s="107" t="n"/>
      <c r="Q2189" s="107" t="n"/>
      <c r="R2189" s="107" t="n"/>
      <c r="S2189" s="107" t="n"/>
      <c r="T2189" s="107" t="n"/>
      <c r="U2189" s="107" t="n"/>
      <c r="V2189" s="107" t="n"/>
      <c r="W2189" s="107" t="n"/>
      <c r="X2189" s="107" t="n"/>
      <c r="Y2189" s="107" t="n"/>
      <c r="Z2189" s="107" t="n"/>
      <c r="AA2189" s="107" t="n"/>
      <c r="AB2189" s="107" t="n"/>
      <c r="AC2189" s="107" t="n"/>
      <c r="AD2189" s="107" t="n"/>
      <c r="AE2189" s="107" t="n"/>
      <c r="AF2189" s="107" t="n"/>
      <c r="AG2189" s="107" t="n"/>
      <c r="AH2189" s="107" t="n"/>
      <c r="AI2189" s="107" t="n"/>
      <c r="AJ2189" s="107" t="n"/>
      <c r="AK2189" s="107" t="n"/>
      <c r="AL2189" s="107" t="n"/>
      <c r="AM2189" s="107" t="n"/>
      <c r="AN2189" s="107" t="n"/>
      <c r="AO2189" s="107" t="n"/>
      <c r="AP2189" s="107" t="n"/>
      <c r="AQ2189" s="107" t="n"/>
      <c r="AR2189" s="107" t="n"/>
      <c r="AS2189" s="107" t="n"/>
      <c r="AT2189" s="107" t="n"/>
      <c r="AU2189" s="107" t="n"/>
      <c r="AV2189" s="107" t="n"/>
      <c r="AW2189" s="107" t="n"/>
      <c r="AX2189" s="107" t="n"/>
      <c r="AY2189" s="107" t="n"/>
      <c r="AZ2189" s="107" t="n"/>
      <c r="BA2189" s="107" t="n"/>
      <c r="BB2189" s="107" t="n"/>
      <c r="BC2189" s="107" t="n"/>
      <c r="BD2189" s="107" t="n"/>
      <c r="BE2189" s="107" t="n"/>
      <c r="BF2189" s="107" t="n"/>
      <c r="BG2189" s="107" t="n"/>
      <c r="BH2189" s="107" t="n"/>
      <c r="BI2189" s="107" t="n"/>
      <c r="BJ2189" s="107" t="n"/>
      <c r="BK2189" s="107" t="n"/>
      <c r="BL2189" s="107" t="n"/>
      <c r="BM2189" s="107" t="n"/>
      <c r="BN2189" s="107" t="n"/>
      <c r="BO2189" s="107" t="n"/>
      <c r="BP2189" s="107" t="n"/>
      <c r="BQ2189" s="107" t="n"/>
      <c r="BR2189" s="107" t="n"/>
      <c r="BS2189" s="107" t="n"/>
      <c r="BT2189" s="107" t="n"/>
      <c r="BU2189" s="107" t="n"/>
      <c r="BV2189" s="107" t="n"/>
      <c r="BW2189" s="107" t="n"/>
      <c r="BX2189" s="107" t="n"/>
      <c r="BY2189" s="107" t="n"/>
      <c r="BZ2189" s="107" t="n"/>
      <c r="CA2189" s="107" t="n"/>
      <c r="CB2189" s="107" t="n"/>
      <c r="CC2189" s="107" t="n"/>
      <c r="CD2189" s="107" t="n"/>
      <c r="CE2189" s="107" t="n"/>
      <c r="CF2189" s="107" t="n"/>
      <c r="CG2189" s="107" t="n"/>
      <c r="CH2189" s="107" t="n"/>
      <c r="CI2189" s="107" t="n"/>
      <c r="CJ2189" s="107" t="n"/>
      <c r="CK2189" s="107" t="n"/>
      <c r="CL2189" s="107" t="n"/>
      <c r="CM2189" s="107" t="n"/>
      <c r="CN2189" s="107" t="n"/>
      <c r="CO2189" s="107" t="n"/>
      <c r="CP2189" s="107" t="n"/>
      <c r="CQ2189" s="107" t="n"/>
      <c r="CR2189" s="107" t="n"/>
      <c r="CS2189" s="107" t="n"/>
      <c r="CT2189" s="107" t="n"/>
      <c r="CU2189" s="107" t="n"/>
      <c r="CV2189" s="107" t="n"/>
      <c r="CW2189" s="107" t="n"/>
      <c r="CX2189" s="107" t="n"/>
      <c r="CY2189" s="107" t="n"/>
      <c r="CZ2189" s="107" t="n"/>
    </row>
    <row r="2192">
      <c r="A2192" s="2">
        <f>IF($A2185="","","   projections")</f>
        <v/>
      </c>
      <c r="B2192" s="68">
        <f>IF($A2185="",0,COUNT($E2193:$CZ2193))</f>
        <v/>
      </c>
      <c r="C2192" s="69">
        <f>IF($B2192=0,0,MAX($E2193:$CZ2193))</f>
        <v/>
      </c>
      <c r="D2192" s="58">
        <f>_xll.BDS($A2185,'Field Check'!$C$42,"headers=y","startcol=1","endcol=3","dir=h","cols=21;rows=3")</f>
        <v/>
      </c>
      <c r="E2192" s="59" t="n">
        <v>46253</v>
      </c>
      <c r="F2192" s="59" t="n">
        <v>46447</v>
      </c>
      <c r="G2192" s="59" t="n">
        <v>46617</v>
      </c>
      <c r="H2192" s="59" t="n">
        <v>46811</v>
      </c>
      <c r="I2192" s="59" t="n">
        <v>46981</v>
      </c>
      <c r="J2192" s="59" t="n">
        <v>47175</v>
      </c>
      <c r="K2192" s="59" t="n">
        <v>47345</v>
      </c>
      <c r="L2192" s="59" t="n">
        <v>47539</v>
      </c>
      <c r="M2192" s="59" t="n">
        <v>47709</v>
      </c>
      <c r="N2192" s="59" t="n">
        <v>47903</v>
      </c>
      <c r="O2192" s="59" t="n">
        <v>48073</v>
      </c>
      <c r="P2192" s="59" t="n">
        <v>48267</v>
      </c>
      <c r="Q2192" s="59" t="n">
        <v>48437</v>
      </c>
      <c r="R2192" s="59" t="n">
        <v>48638</v>
      </c>
      <c r="S2192" s="59" t="n">
        <v>48808</v>
      </c>
      <c r="T2192" s="59" t="n">
        <v>49002</v>
      </c>
      <c r="U2192" s="59" t="n">
        <v>49172</v>
      </c>
      <c r="V2192" s="59" t="n">
        <v>49366</v>
      </c>
      <c r="W2192" s="59" t="n">
        <v>49536</v>
      </c>
      <c r="X2192" s="59" t="n">
        <v>49730</v>
      </c>
      <c r="Y2192" s="59" t="n"/>
      <c r="Z2192" s="59" t="n"/>
      <c r="AA2192" s="59" t="n"/>
      <c r="AB2192" s="59" t="n"/>
      <c r="AC2192" s="59" t="n"/>
      <c r="AD2192" s="59" t="n"/>
      <c r="AE2192" s="59" t="n"/>
      <c r="AF2192" s="59" t="n"/>
      <c r="AG2192" s="59" t="n"/>
      <c r="AH2192" s="59" t="n"/>
      <c r="AI2192" s="59" t="n"/>
      <c r="AJ2192" s="59" t="n"/>
      <c r="AK2192" s="59" t="n"/>
      <c r="AL2192" s="59" t="n"/>
      <c r="AM2192" s="59" t="n"/>
      <c r="AN2192" s="59" t="n"/>
      <c r="AO2192" s="59" t="n"/>
      <c r="AP2192" s="59" t="n"/>
      <c r="AQ2192" s="59" t="n"/>
      <c r="AR2192" s="59" t="n"/>
      <c r="AS2192" s="59" t="n"/>
      <c r="AT2192" s="59" t="n"/>
      <c r="AU2192" s="59" t="n"/>
      <c r="AV2192" s="59" t="n"/>
      <c r="AW2192" s="59" t="n"/>
      <c r="AX2192" s="59" t="n"/>
      <c r="AY2192" s="59" t="n"/>
      <c r="AZ2192" s="59" t="n"/>
      <c r="BA2192" s="59" t="n"/>
      <c r="BB2192" s="59" t="n"/>
      <c r="BC2192" s="59" t="n"/>
      <c r="BD2192" s="59" t="n"/>
      <c r="BE2192" s="59" t="n"/>
      <c r="BF2192" s="59" t="n"/>
      <c r="BG2192" s="59" t="n"/>
      <c r="BH2192" s="59" t="n"/>
      <c r="BI2192" s="59" t="n"/>
      <c r="BJ2192" s="59" t="n"/>
      <c r="BK2192" s="59" t="n"/>
      <c r="BL2192" s="59" t="n"/>
      <c r="BM2192" s="59" t="n"/>
      <c r="BN2192" s="59" t="n"/>
      <c r="BO2192" s="59" t="n"/>
      <c r="BP2192" s="59" t="n"/>
      <c r="BQ2192" s="59" t="n"/>
      <c r="BR2192" s="59" t="n"/>
      <c r="BS2192" s="59" t="n"/>
      <c r="BT2192" s="59" t="n"/>
      <c r="BU2192" s="59" t="n"/>
      <c r="BV2192" s="59" t="n"/>
      <c r="BW2192" s="59" t="n"/>
      <c r="BX2192" s="59" t="n"/>
      <c r="BY2192" s="59" t="n"/>
      <c r="BZ2192" s="59" t="n"/>
      <c r="CA2192" s="59" t="n"/>
      <c r="CB2192" s="59" t="n"/>
      <c r="CC2192" s="59" t="n"/>
      <c r="CD2192" s="59" t="n"/>
      <c r="CE2192" s="59" t="n"/>
      <c r="CF2192" s="59" t="n"/>
      <c r="CG2192" s="59" t="n"/>
      <c r="CH2192" s="59" t="n"/>
      <c r="CI2192" s="59" t="n"/>
      <c r="CJ2192" s="59" t="n"/>
      <c r="CK2192" s="59" t="n"/>
      <c r="CL2192" s="59" t="n"/>
      <c r="CM2192" s="59" t="n"/>
      <c r="CN2192" s="59" t="n"/>
      <c r="CO2192" s="59" t="n"/>
      <c r="CP2192" s="59" t="n"/>
      <c r="CQ2192" s="59" t="n"/>
      <c r="CR2192" s="59" t="n"/>
      <c r="CS2192" s="59" t="n"/>
      <c r="CT2192" s="59" t="n"/>
      <c r="CU2192" s="59" t="n"/>
      <c r="CV2192" s="59" t="n"/>
      <c r="CW2192" s="59" t="n"/>
      <c r="CX2192" s="59" t="n"/>
      <c r="CY2192" s="59" t="n"/>
      <c r="CZ2192" s="59" t="n"/>
    </row>
    <row r="2193">
      <c r="D2193" s="59" t="inlineStr">
        <is>
          <t>Ex-Date</t>
        </is>
      </c>
      <c r="E2193" s="59" t="n">
        <v>46269</v>
      </c>
      <c r="F2193" s="59" t="n">
        <v>46462</v>
      </c>
      <c r="G2193" s="59" t="n">
        <v>46633</v>
      </c>
      <c r="H2193" s="59" t="n">
        <v>46826</v>
      </c>
      <c r="I2193" s="59" t="n">
        <v>47001</v>
      </c>
      <c r="J2193" s="59" t="n">
        <v>47190</v>
      </c>
      <c r="K2193" s="59" t="n">
        <v>47366</v>
      </c>
      <c r="L2193" s="59" t="n">
        <v>47554</v>
      </c>
      <c r="M2193" s="59" t="n">
        <v>47731</v>
      </c>
      <c r="N2193" s="59" t="n">
        <v>47918</v>
      </c>
      <c r="O2193" s="59" t="n">
        <v>48095</v>
      </c>
      <c r="P2193" s="59" t="n">
        <v>48289</v>
      </c>
      <c r="Q2193" s="59" t="n">
        <v>48463</v>
      </c>
      <c r="R2193" s="59" t="n">
        <v>48653</v>
      </c>
      <c r="S2193" s="59" t="n">
        <v>48827</v>
      </c>
      <c r="T2193" s="59" t="n">
        <v>49017</v>
      </c>
      <c r="U2193" s="59" t="n">
        <v>49192</v>
      </c>
      <c r="V2193" s="59" t="n">
        <v>49381</v>
      </c>
      <c r="W2193" s="59" t="n">
        <v>49556</v>
      </c>
      <c r="X2193" s="59" t="n">
        <v>49745</v>
      </c>
      <c r="Y2193" s="59" t="n"/>
      <c r="Z2193" s="59" t="n"/>
      <c r="AA2193" s="59" t="n"/>
      <c r="AB2193" s="59" t="n"/>
      <c r="AC2193" s="59" t="n"/>
      <c r="AD2193" s="59" t="n"/>
      <c r="AE2193" s="59" t="n"/>
      <c r="AF2193" s="59" t="n"/>
      <c r="AG2193" s="59" t="n"/>
      <c r="AH2193" s="59" t="n"/>
      <c r="AI2193" s="59" t="n"/>
      <c r="AJ2193" s="59" t="n"/>
      <c r="AK2193" s="59" t="n"/>
      <c r="AL2193" s="59" t="n"/>
      <c r="AM2193" s="59" t="n"/>
      <c r="AN2193" s="59" t="n"/>
      <c r="AO2193" s="59" t="n"/>
      <c r="AP2193" s="59" t="n"/>
      <c r="AQ2193" s="59" t="n"/>
      <c r="AR2193" s="59" t="n"/>
      <c r="AS2193" s="59" t="n"/>
      <c r="AT2193" s="59" t="n"/>
      <c r="AU2193" s="59" t="n"/>
      <c r="AV2193" s="59" t="n"/>
      <c r="AW2193" s="59" t="n"/>
      <c r="AX2193" s="59" t="n"/>
      <c r="AY2193" s="59" t="n"/>
      <c r="AZ2193" s="59" t="n"/>
      <c r="BA2193" s="59" t="n"/>
      <c r="BB2193" s="59" t="n"/>
      <c r="BC2193" s="59" t="n"/>
      <c r="BD2193" s="59" t="n"/>
      <c r="BE2193" s="59" t="n"/>
      <c r="BF2193" s="59" t="n"/>
      <c r="BG2193" s="59" t="n"/>
      <c r="BH2193" s="59" t="n"/>
      <c r="BI2193" s="59" t="n"/>
      <c r="BJ2193" s="59" t="n"/>
      <c r="BK2193" s="59" t="n"/>
      <c r="BL2193" s="59" t="n"/>
      <c r="BM2193" s="59" t="n"/>
      <c r="BN2193" s="59" t="n"/>
      <c r="BO2193" s="59" t="n"/>
      <c r="BP2193" s="59" t="n"/>
      <c r="BQ2193" s="59" t="n"/>
      <c r="BR2193" s="59" t="n"/>
      <c r="BS2193" s="59" t="n"/>
      <c r="BT2193" s="59" t="n"/>
      <c r="BU2193" s="59" t="n"/>
      <c r="BV2193" s="59" t="n"/>
      <c r="BW2193" s="59" t="n"/>
      <c r="BX2193" s="59" t="n"/>
      <c r="BY2193" s="59" t="n"/>
      <c r="BZ2193" s="59" t="n"/>
      <c r="CA2193" s="59" t="n"/>
      <c r="CB2193" s="59" t="n"/>
      <c r="CC2193" s="59" t="n"/>
      <c r="CD2193" s="59" t="n"/>
      <c r="CE2193" s="59" t="n"/>
      <c r="CF2193" s="59" t="n"/>
      <c r="CG2193" s="59" t="n"/>
      <c r="CH2193" s="59" t="n"/>
      <c r="CI2193" s="59" t="n"/>
      <c r="CJ2193" s="59" t="n"/>
      <c r="CK2193" s="59" t="n"/>
      <c r="CL2193" s="59" t="n"/>
      <c r="CM2193" s="59" t="n"/>
      <c r="CN2193" s="59" t="n"/>
      <c r="CO2193" s="59" t="n"/>
      <c r="CP2193" s="59" t="n"/>
      <c r="CQ2193" s="59" t="n"/>
      <c r="CR2193" s="59" t="n"/>
      <c r="CS2193" s="59" t="n"/>
      <c r="CT2193" s="59" t="n"/>
      <c r="CU2193" s="59" t="n"/>
      <c r="CV2193" s="59" t="n"/>
      <c r="CW2193" s="59" t="n"/>
      <c r="CX2193" s="59" t="n"/>
      <c r="CY2193" s="59" t="n"/>
      <c r="CZ2193" s="59" t="n"/>
    </row>
    <row r="2194">
      <c r="D2194" s="107" t="inlineStr">
        <is>
          <t>Amount Per Share</t>
        </is>
      </c>
      <c r="E2194" s="107" t="n">
        <v>0.07199999999999999</v>
      </c>
      <c r="F2194" s="107" t="n">
        <v>0.158</v>
      </c>
      <c r="G2194" s="107" t="n">
        <v>0.077</v>
      </c>
      <c r="H2194" s="107" t="n">
        <v>0.169</v>
      </c>
      <c r="I2194" s="107" t="n">
        <v>0.081</v>
      </c>
      <c r="J2194" s="107" t="n">
        <v>0.178</v>
      </c>
      <c r="K2194" s="107" t="n">
        <v>0.08500000000000001</v>
      </c>
      <c r="L2194" s="107" t="n">
        <v>0.186</v>
      </c>
      <c r="M2194" s="107" t="n">
        <v>0.089</v>
      </c>
      <c r="N2194" s="107" t="n">
        <v>0.195</v>
      </c>
      <c r="O2194" s="107" t="n">
        <v>0.093</v>
      </c>
      <c r="P2194" s="107" t="n">
        <v>0.205</v>
      </c>
      <c r="Q2194" s="107" t="n">
        <v>0.098</v>
      </c>
      <c r="R2194" s="107" t="n">
        <v>0.215</v>
      </c>
      <c r="S2194" s="107" t="n">
        <v>0.103</v>
      </c>
      <c r="T2194" s="107" t="n">
        <v>0.226</v>
      </c>
      <c r="U2194" s="107" t="n">
        <v>0.106</v>
      </c>
      <c r="V2194" s="107" t="n">
        <v>0.233</v>
      </c>
      <c r="W2194" s="107" t="n">
        <v>0.106</v>
      </c>
      <c r="X2194" s="107" t="n">
        <v>0.233</v>
      </c>
      <c r="Y2194" s="107" t="n"/>
      <c r="Z2194" s="107" t="n"/>
      <c r="AA2194" s="107" t="n"/>
      <c r="AB2194" s="107" t="n"/>
      <c r="AC2194" s="107" t="n"/>
      <c r="AD2194" s="107" t="n"/>
      <c r="AE2194" s="107" t="n"/>
      <c r="AF2194" s="107" t="n"/>
      <c r="AG2194" s="107" t="n"/>
      <c r="AH2194" s="107" t="n"/>
      <c r="AI2194" s="107" t="n"/>
      <c r="AJ2194" s="107" t="n"/>
      <c r="AK2194" s="107" t="n"/>
      <c r="AL2194" s="107" t="n"/>
      <c r="AM2194" s="107" t="n"/>
      <c r="AN2194" s="107" t="n"/>
      <c r="AO2194" s="107" t="n"/>
      <c r="AP2194" s="107" t="n"/>
      <c r="AQ2194" s="107" t="n"/>
      <c r="AR2194" s="107" t="n"/>
      <c r="AS2194" s="107" t="n"/>
      <c r="AT2194" s="107" t="n"/>
      <c r="AU2194" s="107" t="n"/>
      <c r="AV2194" s="107" t="n"/>
      <c r="AW2194" s="107" t="n"/>
      <c r="AX2194" s="107" t="n"/>
      <c r="AY2194" s="107" t="n"/>
      <c r="AZ2194" s="107" t="n"/>
      <c r="BA2194" s="107" t="n"/>
      <c r="BB2194" s="107" t="n"/>
      <c r="BC2194" s="107" t="n"/>
      <c r="BD2194" s="107" t="n"/>
      <c r="BE2194" s="107" t="n"/>
      <c r="BF2194" s="107" t="n"/>
      <c r="BG2194" s="107" t="n"/>
      <c r="BH2194" s="107" t="n"/>
      <c r="BI2194" s="107" t="n"/>
      <c r="BJ2194" s="107" t="n"/>
      <c r="BK2194" s="107" t="n"/>
      <c r="BL2194" s="107" t="n"/>
      <c r="BM2194" s="107" t="n"/>
      <c r="BN2194" s="107" t="n"/>
      <c r="BO2194" s="107" t="n"/>
      <c r="BP2194" s="107" t="n"/>
      <c r="BQ2194" s="107" t="n"/>
      <c r="BR2194" s="107" t="n"/>
      <c r="BS2194" s="107" t="n"/>
      <c r="BT2194" s="107" t="n"/>
      <c r="BU2194" s="107" t="n"/>
      <c r="BV2194" s="107" t="n"/>
      <c r="BW2194" s="107" t="n"/>
      <c r="BX2194" s="107" t="n"/>
      <c r="BY2194" s="107" t="n"/>
      <c r="BZ2194" s="107" t="n"/>
      <c r="CA2194" s="107" t="n"/>
      <c r="CB2194" s="107" t="n"/>
      <c r="CC2194" s="107" t="n"/>
      <c r="CD2194" s="107" t="n"/>
      <c r="CE2194" s="107" t="n"/>
      <c r="CF2194" s="107" t="n"/>
      <c r="CG2194" s="107" t="n"/>
      <c r="CH2194" s="107" t="n"/>
      <c r="CI2194" s="107" t="n"/>
      <c r="CJ2194" s="107" t="n"/>
      <c r="CK2194" s="107" t="n"/>
      <c r="CL2194" s="107" t="n"/>
      <c r="CM2194" s="107" t="n"/>
      <c r="CN2194" s="107" t="n"/>
      <c r="CO2194" s="107" t="n"/>
      <c r="CP2194" s="107" t="n"/>
      <c r="CQ2194" s="107" t="n"/>
      <c r="CR2194" s="107" t="n"/>
      <c r="CS2194" s="107" t="n"/>
      <c r="CT2194" s="107" t="n"/>
      <c r="CU2194" s="107" t="n"/>
      <c r="CV2194" s="107" t="n"/>
      <c r="CW2194" s="107" t="n"/>
      <c r="CX2194" s="107" t="n"/>
      <c r="CY2194" s="107" t="n"/>
      <c r="CZ2194" s="107" t="n"/>
    </row>
    <row r="2196">
      <c r="A2196" s="126">
        <f>IF('AS51'!$C$205="","",'AS51'!$C$205)</f>
        <v/>
      </c>
      <c r="B2196" s="68">
        <f>IF($A2196="",0,COUNT($E2197:$CZ2197))</f>
        <v/>
      </c>
      <c r="C2196" s="69">
        <f>IF($B2196=0,0,MAX($E2197:$CZ2197))</f>
        <v/>
      </c>
      <c r="D2196" s="58">
        <f>_xll.BDS($A2196,'Field Check'!$C$44,"headers=y","startcol=1","endcol=7","dir=h","DVD_START_DT",'Field Check'!$C$59,"DVD_END_DT",'Field Check'!$D$59)</f>
        <v/>
      </c>
      <c r="E2196" s="59" t="n"/>
      <c r="F2196" s="59" t="n"/>
      <c r="G2196" s="59" t="n"/>
      <c r="H2196" s="59" t="n"/>
      <c r="I2196" s="59" t="n"/>
      <c r="J2196" s="59" t="n"/>
      <c r="K2196" s="59" t="n"/>
      <c r="L2196" s="59" t="n"/>
      <c r="M2196" s="59" t="n"/>
      <c r="N2196" s="59" t="n"/>
      <c r="O2196" s="59" t="n"/>
      <c r="P2196" s="59" t="n"/>
      <c r="Q2196" s="59" t="n"/>
      <c r="R2196" s="59" t="n"/>
      <c r="S2196" s="59" t="n"/>
      <c r="T2196" s="59" t="n"/>
      <c r="U2196" s="59" t="n"/>
      <c r="V2196" s="59" t="n"/>
      <c r="W2196" s="59" t="n"/>
      <c r="X2196" s="59" t="n"/>
      <c r="Y2196" s="59" t="n"/>
      <c r="Z2196" s="59" t="n"/>
      <c r="AA2196" s="59" t="n"/>
      <c r="AB2196" s="59" t="n"/>
      <c r="AC2196" s="59" t="n"/>
      <c r="AD2196" s="59" t="n"/>
      <c r="AE2196" s="59" t="n"/>
      <c r="AF2196" s="59" t="n"/>
      <c r="AG2196" s="59" t="n"/>
      <c r="AH2196" s="59" t="n"/>
      <c r="AI2196" s="59" t="n"/>
      <c r="AJ2196" s="59" t="n"/>
      <c r="AK2196" s="59" t="n"/>
      <c r="AL2196" s="59" t="n"/>
      <c r="AM2196" s="59" t="n"/>
      <c r="AN2196" s="59" t="n"/>
      <c r="AO2196" s="59" t="n"/>
      <c r="AP2196" s="59" t="n"/>
      <c r="AQ2196" s="59" t="n"/>
      <c r="AR2196" s="59" t="n"/>
      <c r="AS2196" s="59" t="n"/>
      <c r="AT2196" s="59" t="n"/>
      <c r="AU2196" s="59" t="n"/>
      <c r="AV2196" s="59" t="n"/>
      <c r="AW2196" s="59" t="n"/>
      <c r="AX2196" s="59" t="n"/>
      <c r="AY2196" s="59" t="n"/>
      <c r="AZ2196" s="59" t="n"/>
      <c r="BA2196" s="59" t="n"/>
      <c r="BB2196" s="59" t="n"/>
      <c r="BC2196" s="59" t="n"/>
      <c r="BD2196" s="59" t="n"/>
      <c r="BE2196" s="59" t="n"/>
      <c r="BF2196" s="59" t="n"/>
      <c r="BG2196" s="59" t="n"/>
      <c r="BH2196" s="59" t="n"/>
      <c r="BI2196" s="59" t="n"/>
      <c r="BJ2196" s="59" t="n"/>
      <c r="BK2196" s="59" t="n"/>
      <c r="BL2196" s="59" t="n"/>
      <c r="BM2196" s="59" t="n"/>
      <c r="BN2196" s="59" t="n"/>
      <c r="BO2196" s="59" t="n"/>
      <c r="BP2196" s="59" t="n"/>
      <c r="BQ2196" s="59" t="n"/>
      <c r="BR2196" s="59" t="n"/>
      <c r="BS2196" s="59" t="n"/>
      <c r="BT2196" s="59" t="n"/>
      <c r="BU2196" s="59" t="n"/>
      <c r="BV2196" s="59" t="n"/>
      <c r="BW2196" s="59" t="n"/>
      <c r="BX2196" s="59" t="n"/>
      <c r="BY2196" s="59" t="n"/>
      <c r="BZ2196" s="59" t="n"/>
      <c r="CA2196" s="59" t="n"/>
      <c r="CB2196" s="59" t="n"/>
      <c r="CC2196" s="59" t="n"/>
      <c r="CD2196" s="59" t="n"/>
      <c r="CE2196" s="59" t="n"/>
      <c r="CF2196" s="59" t="n"/>
      <c r="CG2196" s="59" t="n"/>
      <c r="CH2196" s="59" t="n"/>
      <c r="CI2196" s="59" t="n"/>
      <c r="CJ2196" s="59" t="n"/>
      <c r="CK2196" s="59" t="n"/>
      <c r="CL2196" s="59" t="n"/>
      <c r="CM2196" s="59" t="n"/>
      <c r="CN2196" s="59" t="n"/>
      <c r="CO2196" s="59" t="n"/>
      <c r="CP2196" s="59" t="n"/>
      <c r="CQ2196" s="59" t="n"/>
      <c r="CR2196" s="59" t="n"/>
      <c r="CS2196" s="59" t="n"/>
      <c r="CT2196" s="59" t="n"/>
      <c r="CU2196" s="59" t="n"/>
      <c r="CV2196" s="59" t="n"/>
      <c r="CW2196" s="59" t="n"/>
      <c r="CX2196" s="59" t="n"/>
      <c r="CY2196" s="59" t="n"/>
      <c r="CZ2196" s="59" t="n"/>
    </row>
    <row r="2197">
      <c r="D2197" s="59" t="n"/>
      <c r="E2197" s="59" t="n"/>
      <c r="F2197" s="59" t="n"/>
      <c r="G2197" s="59" t="n"/>
      <c r="H2197" s="59" t="n"/>
      <c r="I2197" s="59" t="n"/>
      <c r="J2197" s="59" t="n"/>
      <c r="K2197" s="59" t="n"/>
      <c r="L2197" s="59" t="n"/>
      <c r="M2197" s="59" t="n"/>
      <c r="N2197" s="59" t="n"/>
      <c r="O2197" s="59" t="n"/>
      <c r="P2197" s="59" t="n"/>
      <c r="Q2197" s="59" t="n"/>
      <c r="R2197" s="59" t="n"/>
      <c r="S2197" s="59" t="n"/>
      <c r="T2197" s="59" t="n"/>
      <c r="U2197" s="59" t="n"/>
      <c r="V2197" s="59" t="n"/>
      <c r="W2197" s="59" t="n"/>
      <c r="X2197" s="59" t="n"/>
      <c r="Y2197" s="59" t="n"/>
      <c r="Z2197" s="59" t="n"/>
      <c r="AA2197" s="59" t="n"/>
      <c r="AB2197" s="59" t="n"/>
      <c r="AC2197" s="59" t="n"/>
      <c r="AD2197" s="59" t="n"/>
      <c r="AE2197" s="59" t="n"/>
      <c r="AF2197" s="59" t="n"/>
      <c r="AG2197" s="59" t="n"/>
      <c r="AH2197" s="59" t="n"/>
      <c r="AI2197" s="59" t="n"/>
      <c r="AJ2197" s="59" t="n"/>
      <c r="AK2197" s="59" t="n"/>
      <c r="AL2197" s="59" t="n"/>
      <c r="AM2197" s="59" t="n"/>
      <c r="AN2197" s="59" t="n"/>
      <c r="AO2197" s="59" t="n"/>
      <c r="AP2197" s="59" t="n"/>
      <c r="AQ2197" s="59" t="n"/>
      <c r="AR2197" s="59" t="n"/>
      <c r="AS2197" s="59" t="n"/>
      <c r="AT2197" s="59" t="n"/>
      <c r="AU2197" s="59" t="n"/>
      <c r="AV2197" s="59" t="n"/>
      <c r="AW2197" s="59" t="n"/>
      <c r="AX2197" s="59" t="n"/>
      <c r="AY2197" s="59" t="n"/>
      <c r="AZ2197" s="59" t="n"/>
      <c r="BA2197" s="59" t="n"/>
      <c r="BB2197" s="59" t="n"/>
      <c r="BC2197" s="59" t="n"/>
      <c r="BD2197" s="59" t="n"/>
      <c r="BE2197" s="59" t="n"/>
      <c r="BF2197" s="59" t="n"/>
      <c r="BG2197" s="59" t="n"/>
      <c r="BH2197" s="59" t="n"/>
      <c r="BI2197" s="59" t="n"/>
      <c r="BJ2197" s="59" t="n"/>
      <c r="BK2197" s="59" t="n"/>
      <c r="BL2197" s="59" t="n"/>
      <c r="BM2197" s="59" t="n"/>
      <c r="BN2197" s="59" t="n"/>
      <c r="BO2197" s="59" t="n"/>
      <c r="BP2197" s="59" t="n"/>
      <c r="BQ2197" s="59" t="n"/>
      <c r="BR2197" s="59" t="n"/>
      <c r="BS2197" s="59" t="n"/>
      <c r="BT2197" s="59" t="n"/>
      <c r="BU2197" s="59" t="n"/>
      <c r="BV2197" s="59" t="n"/>
      <c r="BW2197" s="59" t="n"/>
      <c r="BX2197" s="59" t="n"/>
      <c r="BY2197" s="59" t="n"/>
      <c r="BZ2197" s="59" t="n"/>
      <c r="CA2197" s="59" t="n"/>
      <c r="CB2197" s="59" t="n"/>
      <c r="CC2197" s="59" t="n"/>
      <c r="CD2197" s="59" t="n"/>
      <c r="CE2197" s="59" t="n"/>
      <c r="CF2197" s="59" t="n"/>
      <c r="CG2197" s="59" t="n"/>
      <c r="CH2197" s="59" t="n"/>
      <c r="CI2197" s="59" t="n"/>
      <c r="CJ2197" s="59" t="n"/>
      <c r="CK2197" s="59" t="n"/>
      <c r="CL2197" s="59" t="n"/>
      <c r="CM2197" s="59" t="n"/>
      <c r="CN2197" s="59" t="n"/>
      <c r="CO2197" s="59" t="n"/>
      <c r="CP2197" s="59" t="n"/>
      <c r="CQ2197" s="59" t="n"/>
      <c r="CR2197" s="59" t="n"/>
      <c r="CS2197" s="59" t="n"/>
      <c r="CT2197" s="59" t="n"/>
      <c r="CU2197" s="59" t="n"/>
      <c r="CV2197" s="59" t="n"/>
      <c r="CW2197" s="59" t="n"/>
      <c r="CX2197" s="59" t="n"/>
      <c r="CY2197" s="59" t="n"/>
      <c r="CZ2197" s="59" t="n"/>
    </row>
    <row r="2198">
      <c r="D2198" s="59" t="n"/>
      <c r="E2198" s="59" t="n"/>
      <c r="F2198" s="59" t="n"/>
      <c r="G2198" s="59" t="n"/>
      <c r="H2198" s="59" t="n"/>
      <c r="I2198" s="59" t="n"/>
      <c r="J2198" s="59" t="n"/>
      <c r="K2198" s="59" t="n"/>
      <c r="L2198" s="59" t="n"/>
      <c r="M2198" s="59" t="n"/>
      <c r="N2198" s="59" t="n"/>
      <c r="O2198" s="59" t="n"/>
      <c r="P2198" s="59" t="n"/>
      <c r="Q2198" s="59" t="n"/>
      <c r="R2198" s="59" t="n"/>
      <c r="S2198" s="59" t="n"/>
      <c r="T2198" s="59" t="n"/>
      <c r="U2198" s="59" t="n"/>
      <c r="V2198" s="59" t="n"/>
      <c r="W2198" s="59" t="n"/>
      <c r="X2198" s="59" t="n"/>
      <c r="Y2198" s="59" t="n"/>
      <c r="Z2198" s="59" t="n"/>
      <c r="AA2198" s="59" t="n"/>
      <c r="AB2198" s="59" t="n"/>
      <c r="AC2198" s="59" t="n"/>
      <c r="AD2198" s="59" t="n"/>
      <c r="AE2198" s="59" t="n"/>
      <c r="AF2198" s="59" t="n"/>
      <c r="AG2198" s="59" t="n"/>
      <c r="AH2198" s="59" t="n"/>
      <c r="AI2198" s="59" t="n"/>
      <c r="AJ2198" s="59" t="n"/>
      <c r="AK2198" s="59" t="n"/>
      <c r="AL2198" s="59" t="n"/>
      <c r="AM2198" s="59" t="n"/>
      <c r="AN2198" s="59" t="n"/>
      <c r="AO2198" s="59" t="n"/>
      <c r="AP2198" s="59" t="n"/>
      <c r="AQ2198" s="59" t="n"/>
      <c r="AR2198" s="59" t="n"/>
      <c r="AS2198" s="59" t="n"/>
      <c r="AT2198" s="59" t="n"/>
      <c r="AU2198" s="59" t="n"/>
      <c r="AV2198" s="59" t="n"/>
      <c r="AW2198" s="59" t="n"/>
      <c r="AX2198" s="59" t="n"/>
      <c r="AY2198" s="59" t="n"/>
      <c r="AZ2198" s="59" t="n"/>
      <c r="BA2198" s="59" t="n"/>
      <c r="BB2198" s="59" t="n"/>
      <c r="BC2198" s="59" t="n"/>
      <c r="BD2198" s="59" t="n"/>
      <c r="BE2198" s="59" t="n"/>
      <c r="BF2198" s="59" t="n"/>
      <c r="BG2198" s="59" t="n"/>
      <c r="BH2198" s="59" t="n"/>
      <c r="BI2198" s="59" t="n"/>
      <c r="BJ2198" s="59" t="n"/>
      <c r="BK2198" s="59" t="n"/>
      <c r="BL2198" s="59" t="n"/>
      <c r="BM2198" s="59" t="n"/>
      <c r="BN2198" s="59" t="n"/>
      <c r="BO2198" s="59" t="n"/>
      <c r="BP2198" s="59" t="n"/>
      <c r="BQ2198" s="59" t="n"/>
      <c r="BR2198" s="59" t="n"/>
      <c r="BS2198" s="59" t="n"/>
      <c r="BT2198" s="59" t="n"/>
      <c r="BU2198" s="59" t="n"/>
      <c r="BV2198" s="59" t="n"/>
      <c r="BW2198" s="59" t="n"/>
      <c r="BX2198" s="59" t="n"/>
      <c r="BY2198" s="59" t="n"/>
      <c r="BZ2198" s="59" t="n"/>
      <c r="CA2198" s="59" t="n"/>
      <c r="CB2198" s="59" t="n"/>
      <c r="CC2198" s="59" t="n"/>
      <c r="CD2198" s="59" t="n"/>
      <c r="CE2198" s="59" t="n"/>
      <c r="CF2198" s="59" t="n"/>
      <c r="CG2198" s="59" t="n"/>
      <c r="CH2198" s="59" t="n"/>
      <c r="CI2198" s="59" t="n"/>
      <c r="CJ2198" s="59" t="n"/>
      <c r="CK2198" s="59" t="n"/>
      <c r="CL2198" s="59" t="n"/>
      <c r="CM2198" s="59" t="n"/>
      <c r="CN2198" s="59" t="n"/>
      <c r="CO2198" s="59" t="n"/>
      <c r="CP2198" s="59" t="n"/>
      <c r="CQ2198" s="59" t="n"/>
      <c r="CR2198" s="59" t="n"/>
      <c r="CS2198" s="59" t="n"/>
      <c r="CT2198" s="59" t="n"/>
      <c r="CU2198" s="59" t="n"/>
      <c r="CV2198" s="59" t="n"/>
      <c r="CW2198" s="59" t="n"/>
      <c r="CX2198" s="59" t="n"/>
      <c r="CY2198" s="59" t="n"/>
      <c r="CZ2198" s="59" t="n"/>
    </row>
    <row r="2199">
      <c r="D2199" s="59" t="n"/>
      <c r="E2199" s="59" t="n"/>
      <c r="F2199" s="59" t="n"/>
      <c r="G2199" s="59" t="n"/>
      <c r="H2199" s="59" t="n"/>
      <c r="I2199" s="59" t="n"/>
      <c r="J2199" s="59" t="n"/>
      <c r="K2199" s="59" t="n"/>
      <c r="L2199" s="59" t="n"/>
      <c r="M2199" s="59" t="n"/>
      <c r="N2199" s="59" t="n"/>
      <c r="O2199" s="59" t="n"/>
      <c r="P2199" s="59" t="n"/>
      <c r="Q2199" s="59" t="n"/>
      <c r="R2199" s="59" t="n"/>
      <c r="S2199" s="59" t="n"/>
      <c r="T2199" s="59" t="n"/>
      <c r="U2199" s="59" t="n"/>
      <c r="V2199" s="59" t="n"/>
      <c r="W2199" s="59" t="n"/>
      <c r="X2199" s="59" t="n"/>
      <c r="Y2199" s="59" t="n"/>
      <c r="Z2199" s="59" t="n"/>
      <c r="AA2199" s="59" t="n"/>
      <c r="AB2199" s="59" t="n"/>
      <c r="AC2199" s="59" t="n"/>
      <c r="AD2199" s="59" t="n"/>
      <c r="AE2199" s="59" t="n"/>
      <c r="AF2199" s="59" t="n"/>
      <c r="AG2199" s="59" t="n"/>
      <c r="AH2199" s="59" t="n"/>
      <c r="AI2199" s="59" t="n"/>
      <c r="AJ2199" s="59" t="n"/>
      <c r="AK2199" s="59" t="n"/>
      <c r="AL2199" s="59" t="n"/>
      <c r="AM2199" s="59" t="n"/>
      <c r="AN2199" s="59" t="n"/>
      <c r="AO2199" s="59" t="n"/>
      <c r="AP2199" s="59" t="n"/>
      <c r="AQ2199" s="59" t="n"/>
      <c r="AR2199" s="59" t="n"/>
      <c r="AS2199" s="59" t="n"/>
      <c r="AT2199" s="59" t="n"/>
      <c r="AU2199" s="59" t="n"/>
      <c r="AV2199" s="59" t="n"/>
      <c r="AW2199" s="59" t="n"/>
      <c r="AX2199" s="59" t="n"/>
      <c r="AY2199" s="59" t="n"/>
      <c r="AZ2199" s="59" t="n"/>
      <c r="BA2199" s="59" t="n"/>
      <c r="BB2199" s="59" t="n"/>
      <c r="BC2199" s="59" t="n"/>
      <c r="BD2199" s="59" t="n"/>
      <c r="BE2199" s="59" t="n"/>
      <c r="BF2199" s="59" t="n"/>
      <c r="BG2199" s="59" t="n"/>
      <c r="BH2199" s="59" t="n"/>
      <c r="BI2199" s="59" t="n"/>
      <c r="BJ2199" s="59" t="n"/>
      <c r="BK2199" s="59" t="n"/>
      <c r="BL2199" s="59" t="n"/>
      <c r="BM2199" s="59" t="n"/>
      <c r="BN2199" s="59" t="n"/>
      <c r="BO2199" s="59" t="n"/>
      <c r="BP2199" s="59" t="n"/>
      <c r="BQ2199" s="59" t="n"/>
      <c r="BR2199" s="59" t="n"/>
      <c r="BS2199" s="59" t="n"/>
      <c r="BT2199" s="59" t="n"/>
      <c r="BU2199" s="59" t="n"/>
      <c r="BV2199" s="59" t="n"/>
      <c r="BW2199" s="59" t="n"/>
      <c r="BX2199" s="59" t="n"/>
      <c r="BY2199" s="59" t="n"/>
      <c r="BZ2199" s="59" t="n"/>
      <c r="CA2199" s="59" t="n"/>
      <c r="CB2199" s="59" t="n"/>
      <c r="CC2199" s="59" t="n"/>
      <c r="CD2199" s="59" t="n"/>
      <c r="CE2199" s="59" t="n"/>
      <c r="CF2199" s="59" t="n"/>
      <c r="CG2199" s="59" t="n"/>
      <c r="CH2199" s="59" t="n"/>
      <c r="CI2199" s="59" t="n"/>
      <c r="CJ2199" s="59" t="n"/>
      <c r="CK2199" s="59" t="n"/>
      <c r="CL2199" s="59" t="n"/>
      <c r="CM2199" s="59" t="n"/>
      <c r="CN2199" s="59" t="n"/>
      <c r="CO2199" s="59" t="n"/>
      <c r="CP2199" s="59" t="n"/>
      <c r="CQ2199" s="59" t="n"/>
      <c r="CR2199" s="59" t="n"/>
      <c r="CS2199" s="59" t="n"/>
      <c r="CT2199" s="59" t="n"/>
      <c r="CU2199" s="59" t="n"/>
      <c r="CV2199" s="59" t="n"/>
      <c r="CW2199" s="59" t="n"/>
      <c r="CX2199" s="59" t="n"/>
      <c r="CY2199" s="59" t="n"/>
      <c r="CZ2199" s="59" t="n"/>
    </row>
    <row r="2200">
      <c r="D2200" s="107" t="n"/>
      <c r="E2200" s="107" t="n"/>
      <c r="F2200" s="107" t="n"/>
      <c r="G2200" s="107" t="n"/>
      <c r="H2200" s="107" t="n"/>
      <c r="I2200" s="107" t="n"/>
      <c r="J2200" s="107" t="n"/>
      <c r="K2200" s="107" t="n"/>
      <c r="L2200" s="107" t="n"/>
      <c r="M2200" s="107" t="n"/>
      <c r="N2200" s="107" t="n"/>
      <c r="O2200" s="107" t="n"/>
      <c r="P2200" s="107" t="n"/>
      <c r="Q2200" s="107" t="n"/>
      <c r="R2200" s="107" t="n"/>
      <c r="S2200" s="107" t="n"/>
      <c r="T2200" s="107" t="n"/>
      <c r="U2200" s="107" t="n"/>
      <c r="V2200" s="107" t="n"/>
      <c r="W2200" s="107" t="n"/>
      <c r="X2200" s="107" t="n"/>
      <c r="Y2200" s="107" t="n"/>
      <c r="Z2200" s="107" t="n"/>
      <c r="AA2200" s="107" t="n"/>
      <c r="AB2200" s="107" t="n"/>
      <c r="AC2200" s="107" t="n"/>
      <c r="AD2200" s="107" t="n"/>
      <c r="AE2200" s="107" t="n"/>
      <c r="AF2200" s="107" t="n"/>
      <c r="AG2200" s="107" t="n"/>
      <c r="AH2200" s="107" t="n"/>
      <c r="AI2200" s="107" t="n"/>
      <c r="AJ2200" s="107" t="n"/>
      <c r="AK2200" s="107" t="n"/>
      <c r="AL2200" s="107" t="n"/>
      <c r="AM2200" s="107" t="n"/>
      <c r="AN2200" s="107" t="n"/>
      <c r="AO2200" s="107" t="n"/>
      <c r="AP2200" s="107" t="n"/>
      <c r="AQ2200" s="107" t="n"/>
      <c r="AR2200" s="107" t="n"/>
      <c r="AS2200" s="107" t="n"/>
      <c r="AT2200" s="107" t="n"/>
      <c r="AU2200" s="107" t="n"/>
      <c r="AV2200" s="107" t="n"/>
      <c r="AW2200" s="107" t="n"/>
      <c r="AX2200" s="107" t="n"/>
      <c r="AY2200" s="107" t="n"/>
      <c r="AZ2200" s="107" t="n"/>
      <c r="BA2200" s="107" t="n"/>
      <c r="BB2200" s="107" t="n"/>
      <c r="BC2200" s="107" t="n"/>
      <c r="BD2200" s="107" t="n"/>
      <c r="BE2200" s="107" t="n"/>
      <c r="BF2200" s="107" t="n"/>
      <c r="BG2200" s="107" t="n"/>
      <c r="BH2200" s="107" t="n"/>
      <c r="BI2200" s="107" t="n"/>
      <c r="BJ2200" s="107" t="n"/>
      <c r="BK2200" s="107" t="n"/>
      <c r="BL2200" s="107" t="n"/>
      <c r="BM2200" s="107" t="n"/>
      <c r="BN2200" s="107" t="n"/>
      <c r="BO2200" s="107" t="n"/>
      <c r="BP2200" s="107" t="n"/>
      <c r="BQ2200" s="107" t="n"/>
      <c r="BR2200" s="107" t="n"/>
      <c r="BS2200" s="107" t="n"/>
      <c r="BT2200" s="107" t="n"/>
      <c r="BU2200" s="107" t="n"/>
      <c r="BV2200" s="107" t="n"/>
      <c r="BW2200" s="107" t="n"/>
      <c r="BX2200" s="107" t="n"/>
      <c r="BY2200" s="107" t="n"/>
      <c r="BZ2200" s="107" t="n"/>
      <c r="CA2200" s="107" t="n"/>
      <c r="CB2200" s="107" t="n"/>
      <c r="CC2200" s="107" t="n"/>
      <c r="CD2200" s="107" t="n"/>
      <c r="CE2200" s="107" t="n"/>
      <c r="CF2200" s="107" t="n"/>
      <c r="CG2200" s="107" t="n"/>
      <c r="CH2200" s="107" t="n"/>
      <c r="CI2200" s="107" t="n"/>
      <c r="CJ2200" s="107" t="n"/>
      <c r="CK2200" s="107" t="n"/>
      <c r="CL2200" s="107" t="n"/>
      <c r="CM2200" s="107" t="n"/>
      <c r="CN2200" s="107" t="n"/>
      <c r="CO2200" s="107" t="n"/>
      <c r="CP2200" s="107" t="n"/>
      <c r="CQ2200" s="107" t="n"/>
      <c r="CR2200" s="107" t="n"/>
      <c r="CS2200" s="107" t="n"/>
      <c r="CT2200" s="107" t="n"/>
      <c r="CU2200" s="107" t="n"/>
      <c r="CV2200" s="107" t="n"/>
      <c r="CW2200" s="107" t="n"/>
      <c r="CX2200" s="107" t="n"/>
      <c r="CY2200" s="107" t="n"/>
      <c r="CZ2200" s="107" t="n"/>
    </row>
    <row r="2203">
      <c r="A2203" s="2">
        <f>IF($A2196="","","   projections")</f>
        <v/>
      </c>
      <c r="B2203" s="68">
        <f>IF($A2196="",0,COUNT($E2204:$CZ2204))</f>
        <v/>
      </c>
      <c r="C2203" s="69">
        <f>IF($B2203=0,0,MAX($E2204:$CZ2204))</f>
        <v/>
      </c>
      <c r="D2203" s="58">
        <f>_xll.BDS($A2196,'Field Check'!$C$42,"headers=y","startcol=1","endcol=3","dir=h")</f>
        <v/>
      </c>
      <c r="E2203" s="59" t="n"/>
      <c r="F2203" s="59" t="n"/>
      <c r="G2203" s="59" t="n"/>
      <c r="H2203" s="59" t="n"/>
      <c r="I2203" s="59" t="n"/>
      <c r="J2203" s="59" t="n"/>
      <c r="K2203" s="59" t="n"/>
      <c r="L2203" s="59" t="n"/>
      <c r="M2203" s="59" t="n"/>
      <c r="N2203" s="59" t="n"/>
      <c r="O2203" s="59" t="n"/>
      <c r="P2203" s="59" t="n"/>
      <c r="Q2203" s="59" t="n"/>
      <c r="R2203" s="59" t="n"/>
      <c r="S2203" s="59" t="n"/>
      <c r="T2203" s="59" t="n"/>
      <c r="U2203" s="59" t="n"/>
      <c r="V2203" s="59" t="n"/>
      <c r="W2203" s="59" t="n"/>
      <c r="X2203" s="59" t="n"/>
      <c r="Y2203" s="59" t="n"/>
      <c r="Z2203" s="59" t="n"/>
      <c r="AA2203" s="59" t="n"/>
      <c r="AB2203" s="59" t="n"/>
      <c r="AC2203" s="59" t="n"/>
      <c r="AD2203" s="59" t="n"/>
      <c r="AE2203" s="59" t="n"/>
      <c r="AF2203" s="59" t="n"/>
      <c r="AG2203" s="59" t="n"/>
      <c r="AH2203" s="59" t="n"/>
      <c r="AI2203" s="59" t="n"/>
      <c r="AJ2203" s="59" t="n"/>
      <c r="AK2203" s="59" t="n"/>
      <c r="AL2203" s="59" t="n"/>
      <c r="AM2203" s="59" t="n"/>
      <c r="AN2203" s="59" t="n"/>
      <c r="AO2203" s="59" t="n"/>
      <c r="AP2203" s="59" t="n"/>
      <c r="AQ2203" s="59" t="n"/>
      <c r="AR2203" s="59" t="n"/>
      <c r="AS2203" s="59" t="n"/>
      <c r="AT2203" s="59" t="n"/>
      <c r="AU2203" s="59" t="n"/>
      <c r="AV2203" s="59" t="n"/>
      <c r="AW2203" s="59" t="n"/>
      <c r="AX2203" s="59" t="n"/>
      <c r="AY2203" s="59" t="n"/>
      <c r="AZ2203" s="59" t="n"/>
      <c r="BA2203" s="59" t="n"/>
      <c r="BB2203" s="59" t="n"/>
      <c r="BC2203" s="59" t="n"/>
      <c r="BD2203" s="59" t="n"/>
      <c r="BE2203" s="59" t="n"/>
      <c r="BF2203" s="59" t="n"/>
      <c r="BG2203" s="59" t="n"/>
      <c r="BH2203" s="59" t="n"/>
      <c r="BI2203" s="59" t="n"/>
      <c r="BJ2203" s="59" t="n"/>
      <c r="BK2203" s="59" t="n"/>
      <c r="BL2203" s="59" t="n"/>
      <c r="BM2203" s="59" t="n"/>
      <c r="BN2203" s="59" t="n"/>
      <c r="BO2203" s="59" t="n"/>
      <c r="BP2203" s="59" t="n"/>
      <c r="BQ2203" s="59" t="n"/>
      <c r="BR2203" s="59" t="n"/>
      <c r="BS2203" s="59" t="n"/>
      <c r="BT2203" s="59" t="n"/>
      <c r="BU2203" s="59" t="n"/>
      <c r="BV2203" s="59" t="n"/>
      <c r="BW2203" s="59" t="n"/>
      <c r="BX2203" s="59" t="n"/>
      <c r="BY2203" s="59" t="n"/>
      <c r="BZ2203" s="59" t="n"/>
      <c r="CA2203" s="59" t="n"/>
      <c r="CB2203" s="59" t="n"/>
      <c r="CC2203" s="59" t="n"/>
      <c r="CD2203" s="59" t="n"/>
      <c r="CE2203" s="59" t="n"/>
      <c r="CF2203" s="59" t="n"/>
      <c r="CG2203" s="59" t="n"/>
      <c r="CH2203" s="59" t="n"/>
      <c r="CI2203" s="59" t="n"/>
      <c r="CJ2203" s="59" t="n"/>
      <c r="CK2203" s="59" t="n"/>
      <c r="CL2203" s="59" t="n"/>
      <c r="CM2203" s="59" t="n"/>
      <c r="CN2203" s="59" t="n"/>
      <c r="CO2203" s="59" t="n"/>
      <c r="CP2203" s="59" t="n"/>
      <c r="CQ2203" s="59" t="n"/>
      <c r="CR2203" s="59" t="n"/>
      <c r="CS2203" s="59" t="n"/>
      <c r="CT2203" s="59" t="n"/>
      <c r="CU2203" s="59" t="n"/>
      <c r="CV2203" s="59" t="n"/>
      <c r="CW2203" s="59" t="n"/>
      <c r="CX2203" s="59" t="n"/>
      <c r="CY2203" s="59" t="n"/>
      <c r="CZ2203" s="59" t="n"/>
    </row>
    <row r="2204">
      <c r="D2204" s="59" t="n"/>
      <c r="E2204" s="59" t="n"/>
      <c r="F2204" s="59" t="n"/>
      <c r="G2204" s="59" t="n"/>
      <c r="H2204" s="59" t="n"/>
      <c r="I2204" s="59" t="n"/>
      <c r="J2204" s="59" t="n"/>
      <c r="K2204" s="59" t="n"/>
      <c r="L2204" s="59" t="n"/>
      <c r="M2204" s="59" t="n"/>
      <c r="N2204" s="59" t="n"/>
      <c r="O2204" s="59" t="n"/>
      <c r="P2204" s="59" t="n"/>
      <c r="Q2204" s="59" t="n"/>
      <c r="R2204" s="59" t="n"/>
      <c r="S2204" s="59" t="n"/>
      <c r="T2204" s="59" t="n"/>
      <c r="U2204" s="59" t="n"/>
      <c r="V2204" s="59" t="n"/>
      <c r="W2204" s="59" t="n"/>
      <c r="X2204" s="59" t="n"/>
      <c r="Y2204" s="59" t="n"/>
      <c r="Z2204" s="59" t="n"/>
      <c r="AA2204" s="59" t="n"/>
      <c r="AB2204" s="59" t="n"/>
      <c r="AC2204" s="59" t="n"/>
      <c r="AD2204" s="59" t="n"/>
      <c r="AE2204" s="59" t="n"/>
      <c r="AF2204" s="59" t="n"/>
      <c r="AG2204" s="59" t="n"/>
      <c r="AH2204" s="59" t="n"/>
      <c r="AI2204" s="59" t="n"/>
      <c r="AJ2204" s="59" t="n"/>
      <c r="AK2204" s="59" t="n"/>
      <c r="AL2204" s="59" t="n"/>
      <c r="AM2204" s="59" t="n"/>
      <c r="AN2204" s="59" t="n"/>
      <c r="AO2204" s="59" t="n"/>
      <c r="AP2204" s="59" t="n"/>
      <c r="AQ2204" s="59" t="n"/>
      <c r="AR2204" s="59" t="n"/>
      <c r="AS2204" s="59" t="n"/>
      <c r="AT2204" s="59" t="n"/>
      <c r="AU2204" s="59" t="n"/>
      <c r="AV2204" s="59" t="n"/>
      <c r="AW2204" s="59" t="n"/>
      <c r="AX2204" s="59" t="n"/>
      <c r="AY2204" s="59" t="n"/>
      <c r="AZ2204" s="59" t="n"/>
      <c r="BA2204" s="59" t="n"/>
      <c r="BB2204" s="59" t="n"/>
      <c r="BC2204" s="59" t="n"/>
      <c r="BD2204" s="59" t="n"/>
      <c r="BE2204" s="59" t="n"/>
      <c r="BF2204" s="59" t="n"/>
      <c r="BG2204" s="59" t="n"/>
      <c r="BH2204" s="59" t="n"/>
      <c r="BI2204" s="59" t="n"/>
      <c r="BJ2204" s="59" t="n"/>
      <c r="BK2204" s="59" t="n"/>
      <c r="BL2204" s="59" t="n"/>
      <c r="BM2204" s="59" t="n"/>
      <c r="BN2204" s="59" t="n"/>
      <c r="BO2204" s="59" t="n"/>
      <c r="BP2204" s="59" t="n"/>
      <c r="BQ2204" s="59" t="n"/>
      <c r="BR2204" s="59" t="n"/>
      <c r="BS2204" s="59" t="n"/>
      <c r="BT2204" s="59" t="n"/>
      <c r="BU2204" s="59" t="n"/>
      <c r="BV2204" s="59" t="n"/>
      <c r="BW2204" s="59" t="n"/>
      <c r="BX2204" s="59" t="n"/>
      <c r="BY2204" s="59" t="n"/>
      <c r="BZ2204" s="59" t="n"/>
      <c r="CA2204" s="59" t="n"/>
      <c r="CB2204" s="59" t="n"/>
      <c r="CC2204" s="59" t="n"/>
      <c r="CD2204" s="59" t="n"/>
      <c r="CE2204" s="59" t="n"/>
      <c r="CF2204" s="59" t="n"/>
      <c r="CG2204" s="59" t="n"/>
      <c r="CH2204" s="59" t="n"/>
      <c r="CI2204" s="59" t="n"/>
      <c r="CJ2204" s="59" t="n"/>
      <c r="CK2204" s="59" t="n"/>
      <c r="CL2204" s="59" t="n"/>
      <c r="CM2204" s="59" t="n"/>
      <c r="CN2204" s="59" t="n"/>
      <c r="CO2204" s="59" t="n"/>
      <c r="CP2204" s="59" t="n"/>
      <c r="CQ2204" s="59" t="n"/>
      <c r="CR2204" s="59" t="n"/>
      <c r="CS2204" s="59" t="n"/>
      <c r="CT2204" s="59" t="n"/>
      <c r="CU2204" s="59" t="n"/>
      <c r="CV2204" s="59" t="n"/>
      <c r="CW2204" s="59" t="n"/>
      <c r="CX2204" s="59" t="n"/>
      <c r="CY2204" s="59" t="n"/>
      <c r="CZ2204" s="59" t="n"/>
    </row>
    <row r="2205">
      <c r="D2205" s="107" t="n"/>
      <c r="E2205" s="107" t="n"/>
      <c r="F2205" s="107" t="n"/>
      <c r="G2205" s="107" t="n"/>
      <c r="H2205" s="107" t="n"/>
      <c r="I2205" s="107" t="n"/>
      <c r="J2205" s="107" t="n"/>
      <c r="K2205" s="107" t="n"/>
      <c r="L2205" s="107" t="n"/>
      <c r="M2205" s="107" t="n"/>
      <c r="N2205" s="107" t="n"/>
      <c r="O2205" s="107" t="n"/>
      <c r="P2205" s="107" t="n"/>
      <c r="Q2205" s="107" t="n"/>
      <c r="R2205" s="107" t="n"/>
      <c r="S2205" s="107" t="n"/>
      <c r="T2205" s="107" t="n"/>
      <c r="U2205" s="107" t="n"/>
      <c r="V2205" s="107" t="n"/>
      <c r="W2205" s="107" t="n"/>
      <c r="X2205" s="107" t="n"/>
      <c r="Y2205" s="107" t="n"/>
      <c r="Z2205" s="107" t="n"/>
      <c r="AA2205" s="107" t="n"/>
      <c r="AB2205" s="107" t="n"/>
      <c r="AC2205" s="107" t="n"/>
      <c r="AD2205" s="107" t="n"/>
      <c r="AE2205" s="107" t="n"/>
      <c r="AF2205" s="107" t="n"/>
      <c r="AG2205" s="107" t="n"/>
      <c r="AH2205" s="107" t="n"/>
      <c r="AI2205" s="107" t="n"/>
      <c r="AJ2205" s="107" t="n"/>
      <c r="AK2205" s="107" t="n"/>
      <c r="AL2205" s="107" t="n"/>
      <c r="AM2205" s="107" t="n"/>
      <c r="AN2205" s="107" t="n"/>
      <c r="AO2205" s="107" t="n"/>
      <c r="AP2205" s="107" t="n"/>
      <c r="AQ2205" s="107" t="n"/>
      <c r="AR2205" s="107" t="n"/>
      <c r="AS2205" s="107" t="n"/>
      <c r="AT2205" s="107" t="n"/>
      <c r="AU2205" s="107" t="n"/>
      <c r="AV2205" s="107" t="n"/>
      <c r="AW2205" s="107" t="n"/>
      <c r="AX2205" s="107" t="n"/>
      <c r="AY2205" s="107" t="n"/>
      <c r="AZ2205" s="107" t="n"/>
      <c r="BA2205" s="107" t="n"/>
      <c r="BB2205" s="107" t="n"/>
      <c r="BC2205" s="107" t="n"/>
      <c r="BD2205" s="107" t="n"/>
      <c r="BE2205" s="107" t="n"/>
      <c r="BF2205" s="107" t="n"/>
      <c r="BG2205" s="107" t="n"/>
      <c r="BH2205" s="107" t="n"/>
      <c r="BI2205" s="107" t="n"/>
      <c r="BJ2205" s="107" t="n"/>
      <c r="BK2205" s="107" t="n"/>
      <c r="BL2205" s="107" t="n"/>
      <c r="BM2205" s="107" t="n"/>
      <c r="BN2205" s="107" t="n"/>
      <c r="BO2205" s="107" t="n"/>
      <c r="BP2205" s="107" t="n"/>
      <c r="BQ2205" s="107" t="n"/>
      <c r="BR2205" s="107" t="n"/>
      <c r="BS2205" s="107" t="n"/>
      <c r="BT2205" s="107" t="n"/>
      <c r="BU2205" s="107" t="n"/>
      <c r="BV2205" s="107" t="n"/>
      <c r="BW2205" s="107" t="n"/>
      <c r="BX2205" s="107" t="n"/>
      <c r="BY2205" s="107" t="n"/>
      <c r="BZ2205" s="107" t="n"/>
      <c r="CA2205" s="107" t="n"/>
      <c r="CB2205" s="107" t="n"/>
      <c r="CC2205" s="107" t="n"/>
      <c r="CD2205" s="107" t="n"/>
      <c r="CE2205" s="107" t="n"/>
      <c r="CF2205" s="107" t="n"/>
      <c r="CG2205" s="107" t="n"/>
      <c r="CH2205" s="107" t="n"/>
      <c r="CI2205" s="107" t="n"/>
      <c r="CJ2205" s="107" t="n"/>
      <c r="CK2205" s="107" t="n"/>
      <c r="CL2205" s="107" t="n"/>
      <c r="CM2205" s="107" t="n"/>
      <c r="CN2205" s="107" t="n"/>
      <c r="CO2205" s="107" t="n"/>
      <c r="CP2205" s="107" t="n"/>
      <c r="CQ2205" s="107" t="n"/>
      <c r="CR2205" s="107" t="n"/>
      <c r="CS2205" s="107" t="n"/>
      <c r="CT2205" s="107" t="n"/>
      <c r="CU2205" s="107" t="n"/>
      <c r="CV2205" s="107" t="n"/>
      <c r="CW2205" s="107" t="n"/>
      <c r="CX2205" s="107" t="n"/>
      <c r="CY2205" s="107" t="n"/>
      <c r="CZ2205" s="107" t="n"/>
    </row>
    <row r="2207">
      <c r="A2207" s="126">
        <f>IF('AS51'!$C$206="","",'AS51'!$C$206)</f>
        <v/>
      </c>
      <c r="B2207" s="68">
        <f>IF($A2207="",0,COUNT($E2208:$CZ2208))</f>
        <v/>
      </c>
      <c r="C2207" s="69">
        <f>IF($B2207=0,0,MAX($E2208:$CZ2208))</f>
        <v/>
      </c>
      <c r="D2207" s="58">
        <f>_xll.BDS($A2207,'Field Check'!$C$44,"headers=y","startcol=1","endcol=7","dir=h","DVD_START_DT",'Field Check'!$C$59,"DVD_END_DT",'Field Check'!$D$59)</f>
        <v/>
      </c>
      <c r="E2207" s="59" t="n"/>
      <c r="F2207" s="59" t="n"/>
      <c r="G2207" s="59" t="n"/>
      <c r="H2207" s="59" t="n"/>
      <c r="I2207" s="59" t="n"/>
      <c r="J2207" s="59" t="n"/>
      <c r="K2207" s="59" t="n"/>
      <c r="L2207" s="59" t="n"/>
      <c r="M2207" s="59" t="n"/>
      <c r="N2207" s="59" t="n"/>
      <c r="O2207" s="59" t="n"/>
      <c r="P2207" s="59" t="n"/>
      <c r="Q2207" s="59" t="n"/>
      <c r="R2207" s="59" t="n"/>
      <c r="S2207" s="59" t="n"/>
      <c r="T2207" s="59" t="n"/>
      <c r="U2207" s="59" t="n"/>
      <c r="V2207" s="59" t="n"/>
      <c r="W2207" s="59" t="n"/>
      <c r="X2207" s="59" t="n"/>
      <c r="Y2207" s="59" t="n"/>
      <c r="Z2207" s="59" t="n"/>
      <c r="AA2207" s="59" t="n"/>
      <c r="AB2207" s="59" t="n"/>
      <c r="AC2207" s="59" t="n"/>
      <c r="AD2207" s="59" t="n"/>
      <c r="AE2207" s="59" t="n"/>
      <c r="AF2207" s="59" t="n"/>
      <c r="AG2207" s="59" t="n"/>
      <c r="AH2207" s="59" t="n"/>
      <c r="AI2207" s="59" t="n"/>
      <c r="AJ2207" s="59" t="n"/>
      <c r="AK2207" s="59" t="n"/>
      <c r="AL2207" s="59" t="n"/>
      <c r="AM2207" s="59" t="n"/>
      <c r="AN2207" s="59" t="n"/>
      <c r="AO2207" s="59" t="n"/>
      <c r="AP2207" s="59" t="n"/>
      <c r="AQ2207" s="59" t="n"/>
      <c r="AR2207" s="59" t="n"/>
      <c r="AS2207" s="59" t="n"/>
      <c r="AT2207" s="59" t="n"/>
      <c r="AU2207" s="59" t="n"/>
      <c r="AV2207" s="59" t="n"/>
      <c r="AW2207" s="59" t="n"/>
      <c r="AX2207" s="59" t="n"/>
      <c r="AY2207" s="59" t="n"/>
      <c r="AZ2207" s="59" t="n"/>
      <c r="BA2207" s="59" t="n"/>
      <c r="BB2207" s="59" t="n"/>
      <c r="BC2207" s="59" t="n"/>
      <c r="BD2207" s="59" t="n"/>
      <c r="BE2207" s="59" t="n"/>
      <c r="BF2207" s="59" t="n"/>
      <c r="BG2207" s="59" t="n"/>
      <c r="BH2207" s="59" t="n"/>
      <c r="BI2207" s="59" t="n"/>
      <c r="BJ2207" s="59" t="n"/>
      <c r="BK2207" s="59" t="n"/>
      <c r="BL2207" s="59" t="n"/>
      <c r="BM2207" s="59" t="n"/>
      <c r="BN2207" s="59" t="n"/>
      <c r="BO2207" s="59" t="n"/>
      <c r="BP2207" s="59" t="n"/>
      <c r="BQ2207" s="59" t="n"/>
      <c r="BR2207" s="59" t="n"/>
      <c r="BS2207" s="59" t="n"/>
      <c r="BT2207" s="59" t="n"/>
      <c r="BU2207" s="59" t="n"/>
      <c r="BV2207" s="59" t="n"/>
      <c r="BW2207" s="59" t="n"/>
      <c r="BX2207" s="59" t="n"/>
      <c r="BY2207" s="59" t="n"/>
      <c r="BZ2207" s="59" t="n"/>
      <c r="CA2207" s="59" t="n"/>
      <c r="CB2207" s="59" t="n"/>
      <c r="CC2207" s="59" t="n"/>
      <c r="CD2207" s="59" t="n"/>
      <c r="CE2207" s="59" t="n"/>
      <c r="CF2207" s="59" t="n"/>
      <c r="CG2207" s="59" t="n"/>
      <c r="CH2207" s="59" t="n"/>
      <c r="CI2207" s="59" t="n"/>
      <c r="CJ2207" s="59" t="n"/>
      <c r="CK2207" s="59" t="n"/>
      <c r="CL2207" s="59" t="n"/>
      <c r="CM2207" s="59" t="n"/>
      <c r="CN2207" s="59" t="n"/>
      <c r="CO2207" s="59" t="n"/>
      <c r="CP2207" s="59" t="n"/>
      <c r="CQ2207" s="59" t="n"/>
      <c r="CR2207" s="59" t="n"/>
      <c r="CS2207" s="59" t="n"/>
      <c r="CT2207" s="59" t="n"/>
      <c r="CU2207" s="59" t="n"/>
      <c r="CV2207" s="59" t="n"/>
      <c r="CW2207" s="59" t="n"/>
      <c r="CX2207" s="59" t="n"/>
      <c r="CY2207" s="59" t="n"/>
      <c r="CZ2207" s="59" t="n"/>
    </row>
    <row r="2208">
      <c r="D2208" s="59" t="n"/>
      <c r="E2208" s="59" t="n"/>
      <c r="F2208" s="59" t="n"/>
      <c r="G2208" s="59" t="n"/>
      <c r="H2208" s="59" t="n"/>
      <c r="I2208" s="59" t="n"/>
      <c r="J2208" s="59" t="n"/>
      <c r="K2208" s="59" t="n"/>
      <c r="L2208" s="59" t="n"/>
      <c r="M2208" s="59" t="n"/>
      <c r="N2208" s="59" t="n"/>
      <c r="O2208" s="59" t="n"/>
      <c r="P2208" s="59" t="n"/>
      <c r="Q2208" s="59" t="n"/>
      <c r="R2208" s="59" t="n"/>
      <c r="S2208" s="59" t="n"/>
      <c r="T2208" s="59" t="n"/>
      <c r="U2208" s="59" t="n"/>
      <c r="V2208" s="59" t="n"/>
      <c r="W2208" s="59" t="n"/>
      <c r="X2208" s="59" t="n"/>
      <c r="Y2208" s="59" t="n"/>
      <c r="Z2208" s="59" t="n"/>
      <c r="AA2208" s="59" t="n"/>
      <c r="AB2208" s="59" t="n"/>
      <c r="AC2208" s="59" t="n"/>
      <c r="AD2208" s="59" t="n"/>
      <c r="AE2208" s="59" t="n"/>
      <c r="AF2208" s="59" t="n"/>
      <c r="AG2208" s="59" t="n"/>
      <c r="AH2208" s="59" t="n"/>
      <c r="AI2208" s="59" t="n"/>
      <c r="AJ2208" s="59" t="n"/>
      <c r="AK2208" s="59" t="n"/>
      <c r="AL2208" s="59" t="n"/>
      <c r="AM2208" s="59" t="n"/>
      <c r="AN2208" s="59" t="n"/>
      <c r="AO2208" s="59" t="n"/>
      <c r="AP2208" s="59" t="n"/>
      <c r="AQ2208" s="59" t="n"/>
      <c r="AR2208" s="59" t="n"/>
      <c r="AS2208" s="59" t="n"/>
      <c r="AT2208" s="59" t="n"/>
      <c r="AU2208" s="59" t="n"/>
      <c r="AV2208" s="59" t="n"/>
      <c r="AW2208" s="59" t="n"/>
      <c r="AX2208" s="59" t="n"/>
      <c r="AY2208" s="59" t="n"/>
      <c r="AZ2208" s="59" t="n"/>
      <c r="BA2208" s="59" t="n"/>
      <c r="BB2208" s="59" t="n"/>
      <c r="BC2208" s="59" t="n"/>
      <c r="BD2208" s="59" t="n"/>
      <c r="BE2208" s="59" t="n"/>
      <c r="BF2208" s="59" t="n"/>
      <c r="BG2208" s="59" t="n"/>
      <c r="BH2208" s="59" t="n"/>
      <c r="BI2208" s="59" t="n"/>
      <c r="BJ2208" s="59" t="n"/>
      <c r="BK2208" s="59" t="n"/>
      <c r="BL2208" s="59" t="n"/>
      <c r="BM2208" s="59" t="n"/>
      <c r="BN2208" s="59" t="n"/>
      <c r="BO2208" s="59" t="n"/>
      <c r="BP2208" s="59" t="n"/>
      <c r="BQ2208" s="59" t="n"/>
      <c r="BR2208" s="59" t="n"/>
      <c r="BS2208" s="59" t="n"/>
      <c r="BT2208" s="59" t="n"/>
      <c r="BU2208" s="59" t="n"/>
      <c r="BV2208" s="59" t="n"/>
      <c r="BW2208" s="59" t="n"/>
      <c r="BX2208" s="59" t="n"/>
      <c r="BY2208" s="59" t="n"/>
      <c r="BZ2208" s="59" t="n"/>
      <c r="CA2208" s="59" t="n"/>
      <c r="CB2208" s="59" t="n"/>
      <c r="CC2208" s="59" t="n"/>
      <c r="CD2208" s="59" t="n"/>
      <c r="CE2208" s="59" t="n"/>
      <c r="CF2208" s="59" t="n"/>
      <c r="CG2208" s="59" t="n"/>
      <c r="CH2208" s="59" t="n"/>
      <c r="CI2208" s="59" t="n"/>
      <c r="CJ2208" s="59" t="n"/>
      <c r="CK2208" s="59" t="n"/>
      <c r="CL2208" s="59" t="n"/>
      <c r="CM2208" s="59" t="n"/>
      <c r="CN2208" s="59" t="n"/>
      <c r="CO2208" s="59" t="n"/>
      <c r="CP2208" s="59" t="n"/>
      <c r="CQ2208" s="59" t="n"/>
      <c r="CR2208" s="59" t="n"/>
      <c r="CS2208" s="59" t="n"/>
      <c r="CT2208" s="59" t="n"/>
      <c r="CU2208" s="59" t="n"/>
      <c r="CV2208" s="59" t="n"/>
      <c r="CW2208" s="59" t="n"/>
      <c r="CX2208" s="59" t="n"/>
      <c r="CY2208" s="59" t="n"/>
      <c r="CZ2208" s="59" t="n"/>
    </row>
    <row r="2209">
      <c r="D2209" s="59" t="n"/>
      <c r="E2209" s="59" t="n"/>
      <c r="F2209" s="59" t="n"/>
      <c r="G2209" s="59" t="n"/>
      <c r="H2209" s="59" t="n"/>
      <c r="I2209" s="59" t="n"/>
      <c r="J2209" s="59" t="n"/>
      <c r="K2209" s="59" t="n"/>
      <c r="L2209" s="59" t="n"/>
      <c r="M2209" s="59" t="n"/>
      <c r="N2209" s="59" t="n"/>
      <c r="O2209" s="59" t="n"/>
      <c r="P2209" s="59" t="n"/>
      <c r="Q2209" s="59" t="n"/>
      <c r="R2209" s="59" t="n"/>
      <c r="S2209" s="59" t="n"/>
      <c r="T2209" s="59" t="n"/>
      <c r="U2209" s="59" t="n"/>
      <c r="V2209" s="59" t="n"/>
      <c r="W2209" s="59" t="n"/>
      <c r="X2209" s="59" t="n"/>
      <c r="Y2209" s="59" t="n"/>
      <c r="Z2209" s="59" t="n"/>
      <c r="AA2209" s="59" t="n"/>
      <c r="AB2209" s="59" t="n"/>
      <c r="AC2209" s="59" t="n"/>
      <c r="AD2209" s="59" t="n"/>
      <c r="AE2209" s="59" t="n"/>
      <c r="AF2209" s="59" t="n"/>
      <c r="AG2209" s="59" t="n"/>
      <c r="AH2209" s="59" t="n"/>
      <c r="AI2209" s="59" t="n"/>
      <c r="AJ2209" s="59" t="n"/>
      <c r="AK2209" s="59" t="n"/>
      <c r="AL2209" s="59" t="n"/>
      <c r="AM2209" s="59" t="n"/>
      <c r="AN2209" s="59" t="n"/>
      <c r="AO2209" s="59" t="n"/>
      <c r="AP2209" s="59" t="n"/>
      <c r="AQ2209" s="59" t="n"/>
      <c r="AR2209" s="59" t="n"/>
      <c r="AS2209" s="59" t="n"/>
      <c r="AT2209" s="59" t="n"/>
      <c r="AU2209" s="59" t="n"/>
      <c r="AV2209" s="59" t="n"/>
      <c r="AW2209" s="59" t="n"/>
      <c r="AX2209" s="59" t="n"/>
      <c r="AY2209" s="59" t="n"/>
      <c r="AZ2209" s="59" t="n"/>
      <c r="BA2209" s="59" t="n"/>
      <c r="BB2209" s="59" t="n"/>
      <c r="BC2209" s="59" t="n"/>
      <c r="BD2209" s="59" t="n"/>
      <c r="BE2209" s="59" t="n"/>
      <c r="BF2209" s="59" t="n"/>
      <c r="BG2209" s="59" t="n"/>
      <c r="BH2209" s="59" t="n"/>
      <c r="BI2209" s="59" t="n"/>
      <c r="BJ2209" s="59" t="n"/>
      <c r="BK2209" s="59" t="n"/>
      <c r="BL2209" s="59" t="n"/>
      <c r="BM2209" s="59" t="n"/>
      <c r="BN2209" s="59" t="n"/>
      <c r="BO2209" s="59" t="n"/>
      <c r="BP2209" s="59" t="n"/>
      <c r="BQ2209" s="59" t="n"/>
      <c r="BR2209" s="59" t="n"/>
      <c r="BS2209" s="59" t="n"/>
      <c r="BT2209" s="59" t="n"/>
      <c r="BU2209" s="59" t="n"/>
      <c r="BV2209" s="59" t="n"/>
      <c r="BW2209" s="59" t="n"/>
      <c r="BX2209" s="59" t="n"/>
      <c r="BY2209" s="59" t="n"/>
      <c r="BZ2209" s="59" t="n"/>
      <c r="CA2209" s="59" t="n"/>
      <c r="CB2209" s="59" t="n"/>
      <c r="CC2209" s="59" t="n"/>
      <c r="CD2209" s="59" t="n"/>
      <c r="CE2209" s="59" t="n"/>
      <c r="CF2209" s="59" t="n"/>
      <c r="CG2209" s="59" t="n"/>
      <c r="CH2209" s="59" t="n"/>
      <c r="CI2209" s="59" t="n"/>
      <c r="CJ2209" s="59" t="n"/>
      <c r="CK2209" s="59" t="n"/>
      <c r="CL2209" s="59" t="n"/>
      <c r="CM2209" s="59" t="n"/>
      <c r="CN2209" s="59" t="n"/>
      <c r="CO2209" s="59" t="n"/>
      <c r="CP2209" s="59" t="n"/>
      <c r="CQ2209" s="59" t="n"/>
      <c r="CR2209" s="59" t="n"/>
      <c r="CS2209" s="59" t="n"/>
      <c r="CT2209" s="59" t="n"/>
      <c r="CU2209" s="59" t="n"/>
      <c r="CV2209" s="59" t="n"/>
      <c r="CW2209" s="59" t="n"/>
      <c r="CX2209" s="59" t="n"/>
      <c r="CY2209" s="59" t="n"/>
      <c r="CZ2209" s="59" t="n"/>
    </row>
    <row r="2210">
      <c r="D2210" s="59" t="n"/>
      <c r="E2210" s="59" t="n"/>
      <c r="F2210" s="59" t="n"/>
      <c r="G2210" s="59" t="n"/>
      <c r="H2210" s="59" t="n"/>
      <c r="I2210" s="59" t="n"/>
      <c r="J2210" s="59" t="n"/>
      <c r="K2210" s="59" t="n"/>
      <c r="L2210" s="59" t="n"/>
      <c r="M2210" s="59" t="n"/>
      <c r="N2210" s="59" t="n"/>
      <c r="O2210" s="59" t="n"/>
      <c r="P2210" s="59" t="n"/>
      <c r="Q2210" s="59" t="n"/>
      <c r="R2210" s="59" t="n"/>
      <c r="S2210" s="59" t="n"/>
      <c r="T2210" s="59" t="n"/>
      <c r="U2210" s="59" t="n"/>
      <c r="V2210" s="59" t="n"/>
      <c r="W2210" s="59" t="n"/>
      <c r="X2210" s="59" t="n"/>
      <c r="Y2210" s="59" t="n"/>
      <c r="Z2210" s="59" t="n"/>
      <c r="AA2210" s="59" t="n"/>
      <c r="AB2210" s="59" t="n"/>
      <c r="AC2210" s="59" t="n"/>
      <c r="AD2210" s="59" t="n"/>
      <c r="AE2210" s="59" t="n"/>
      <c r="AF2210" s="59" t="n"/>
      <c r="AG2210" s="59" t="n"/>
      <c r="AH2210" s="59" t="n"/>
      <c r="AI2210" s="59" t="n"/>
      <c r="AJ2210" s="59" t="n"/>
      <c r="AK2210" s="59" t="n"/>
      <c r="AL2210" s="59" t="n"/>
      <c r="AM2210" s="59" t="n"/>
      <c r="AN2210" s="59" t="n"/>
      <c r="AO2210" s="59" t="n"/>
      <c r="AP2210" s="59" t="n"/>
      <c r="AQ2210" s="59" t="n"/>
      <c r="AR2210" s="59" t="n"/>
      <c r="AS2210" s="59" t="n"/>
      <c r="AT2210" s="59" t="n"/>
      <c r="AU2210" s="59" t="n"/>
      <c r="AV2210" s="59" t="n"/>
      <c r="AW2210" s="59" t="n"/>
      <c r="AX2210" s="59" t="n"/>
      <c r="AY2210" s="59" t="n"/>
      <c r="AZ2210" s="59" t="n"/>
      <c r="BA2210" s="59" t="n"/>
      <c r="BB2210" s="59" t="n"/>
      <c r="BC2210" s="59" t="n"/>
      <c r="BD2210" s="59" t="n"/>
      <c r="BE2210" s="59" t="n"/>
      <c r="BF2210" s="59" t="n"/>
      <c r="BG2210" s="59" t="n"/>
      <c r="BH2210" s="59" t="n"/>
      <c r="BI2210" s="59" t="n"/>
      <c r="BJ2210" s="59" t="n"/>
      <c r="BK2210" s="59" t="n"/>
      <c r="BL2210" s="59" t="n"/>
      <c r="BM2210" s="59" t="n"/>
      <c r="BN2210" s="59" t="n"/>
      <c r="BO2210" s="59" t="n"/>
      <c r="BP2210" s="59" t="n"/>
      <c r="BQ2210" s="59" t="n"/>
      <c r="BR2210" s="59" t="n"/>
      <c r="BS2210" s="59" t="n"/>
      <c r="BT2210" s="59" t="n"/>
      <c r="BU2210" s="59" t="n"/>
      <c r="BV2210" s="59" t="n"/>
      <c r="BW2210" s="59" t="n"/>
      <c r="BX2210" s="59" t="n"/>
      <c r="BY2210" s="59" t="n"/>
      <c r="BZ2210" s="59" t="n"/>
      <c r="CA2210" s="59" t="n"/>
      <c r="CB2210" s="59" t="n"/>
      <c r="CC2210" s="59" t="n"/>
      <c r="CD2210" s="59" t="n"/>
      <c r="CE2210" s="59" t="n"/>
      <c r="CF2210" s="59" t="n"/>
      <c r="CG2210" s="59" t="n"/>
      <c r="CH2210" s="59" t="n"/>
      <c r="CI2210" s="59" t="n"/>
      <c r="CJ2210" s="59" t="n"/>
      <c r="CK2210" s="59" t="n"/>
      <c r="CL2210" s="59" t="n"/>
      <c r="CM2210" s="59" t="n"/>
      <c r="CN2210" s="59" t="n"/>
      <c r="CO2210" s="59" t="n"/>
      <c r="CP2210" s="59" t="n"/>
      <c r="CQ2210" s="59" t="n"/>
      <c r="CR2210" s="59" t="n"/>
      <c r="CS2210" s="59" t="n"/>
      <c r="CT2210" s="59" t="n"/>
      <c r="CU2210" s="59" t="n"/>
      <c r="CV2210" s="59" t="n"/>
      <c r="CW2210" s="59" t="n"/>
      <c r="CX2210" s="59" t="n"/>
      <c r="CY2210" s="59" t="n"/>
      <c r="CZ2210" s="59" t="n"/>
    </row>
    <row r="2211">
      <c r="D2211" s="107" t="n"/>
      <c r="E2211" s="107" t="n"/>
      <c r="F2211" s="107" t="n"/>
      <c r="G2211" s="107" t="n"/>
      <c r="H2211" s="107" t="n"/>
      <c r="I2211" s="107" t="n"/>
      <c r="J2211" s="107" t="n"/>
      <c r="K2211" s="107" t="n"/>
      <c r="L2211" s="107" t="n"/>
      <c r="M2211" s="107" t="n"/>
      <c r="N2211" s="107" t="n"/>
      <c r="O2211" s="107" t="n"/>
      <c r="P2211" s="107" t="n"/>
      <c r="Q2211" s="107" t="n"/>
      <c r="R2211" s="107" t="n"/>
      <c r="S2211" s="107" t="n"/>
      <c r="T2211" s="107" t="n"/>
      <c r="U2211" s="107" t="n"/>
      <c r="V2211" s="107" t="n"/>
      <c r="W2211" s="107" t="n"/>
      <c r="X2211" s="107" t="n"/>
      <c r="Y2211" s="107" t="n"/>
      <c r="Z2211" s="107" t="n"/>
      <c r="AA2211" s="107" t="n"/>
      <c r="AB2211" s="107" t="n"/>
      <c r="AC2211" s="107" t="n"/>
      <c r="AD2211" s="107" t="n"/>
      <c r="AE2211" s="107" t="n"/>
      <c r="AF2211" s="107" t="n"/>
      <c r="AG2211" s="107" t="n"/>
      <c r="AH2211" s="107" t="n"/>
      <c r="AI2211" s="107" t="n"/>
      <c r="AJ2211" s="107" t="n"/>
      <c r="AK2211" s="107" t="n"/>
      <c r="AL2211" s="107" t="n"/>
      <c r="AM2211" s="107" t="n"/>
      <c r="AN2211" s="107" t="n"/>
      <c r="AO2211" s="107" t="n"/>
      <c r="AP2211" s="107" t="n"/>
      <c r="AQ2211" s="107" t="n"/>
      <c r="AR2211" s="107" t="n"/>
      <c r="AS2211" s="107" t="n"/>
      <c r="AT2211" s="107" t="n"/>
      <c r="AU2211" s="107" t="n"/>
      <c r="AV2211" s="107" t="n"/>
      <c r="AW2211" s="107" t="n"/>
      <c r="AX2211" s="107" t="n"/>
      <c r="AY2211" s="107" t="n"/>
      <c r="AZ2211" s="107" t="n"/>
      <c r="BA2211" s="107" t="n"/>
      <c r="BB2211" s="107" t="n"/>
      <c r="BC2211" s="107" t="n"/>
      <c r="BD2211" s="107" t="n"/>
      <c r="BE2211" s="107" t="n"/>
      <c r="BF2211" s="107" t="n"/>
      <c r="BG2211" s="107" t="n"/>
      <c r="BH2211" s="107" t="n"/>
      <c r="BI2211" s="107" t="n"/>
      <c r="BJ2211" s="107" t="n"/>
      <c r="BK2211" s="107" t="n"/>
      <c r="BL2211" s="107" t="n"/>
      <c r="BM2211" s="107" t="n"/>
      <c r="BN2211" s="107" t="n"/>
      <c r="BO2211" s="107" t="n"/>
      <c r="BP2211" s="107" t="n"/>
      <c r="BQ2211" s="107" t="n"/>
      <c r="BR2211" s="107" t="n"/>
      <c r="BS2211" s="107" t="n"/>
      <c r="BT2211" s="107" t="n"/>
      <c r="BU2211" s="107" t="n"/>
      <c r="BV2211" s="107" t="n"/>
      <c r="BW2211" s="107" t="n"/>
      <c r="BX2211" s="107" t="n"/>
      <c r="BY2211" s="107" t="n"/>
      <c r="BZ2211" s="107" t="n"/>
      <c r="CA2211" s="107" t="n"/>
      <c r="CB2211" s="107" t="n"/>
      <c r="CC2211" s="107" t="n"/>
      <c r="CD2211" s="107" t="n"/>
      <c r="CE2211" s="107" t="n"/>
      <c r="CF2211" s="107" t="n"/>
      <c r="CG2211" s="107" t="n"/>
      <c r="CH2211" s="107" t="n"/>
      <c r="CI2211" s="107" t="n"/>
      <c r="CJ2211" s="107" t="n"/>
      <c r="CK2211" s="107" t="n"/>
      <c r="CL2211" s="107" t="n"/>
      <c r="CM2211" s="107" t="n"/>
      <c r="CN2211" s="107" t="n"/>
      <c r="CO2211" s="107" t="n"/>
      <c r="CP2211" s="107" t="n"/>
      <c r="CQ2211" s="107" t="n"/>
      <c r="CR2211" s="107" t="n"/>
      <c r="CS2211" s="107" t="n"/>
      <c r="CT2211" s="107" t="n"/>
      <c r="CU2211" s="107" t="n"/>
      <c r="CV2211" s="107" t="n"/>
      <c r="CW2211" s="107" t="n"/>
      <c r="CX2211" s="107" t="n"/>
      <c r="CY2211" s="107" t="n"/>
      <c r="CZ2211" s="107" t="n"/>
    </row>
    <row r="2214">
      <c r="A2214" s="2">
        <f>IF($A2207="","","   projections")</f>
        <v/>
      </c>
      <c r="B2214" s="68">
        <f>IF($A2207="",0,COUNT($E2215:$CZ2215))</f>
        <v/>
      </c>
      <c r="C2214" s="69">
        <f>IF($B2214=0,0,MAX($E2215:$CZ2215))</f>
        <v/>
      </c>
      <c r="D2214" s="58">
        <f>_xll.BDS($A2207,'Field Check'!$C$42,"headers=y","startcol=1","endcol=3","dir=h")</f>
        <v/>
      </c>
      <c r="E2214" s="59" t="n"/>
      <c r="F2214" s="59" t="n"/>
      <c r="G2214" s="59" t="n"/>
      <c r="H2214" s="59" t="n"/>
      <c r="I2214" s="59" t="n"/>
      <c r="J2214" s="59" t="n"/>
      <c r="K2214" s="59" t="n"/>
      <c r="L2214" s="59" t="n"/>
      <c r="M2214" s="59" t="n"/>
      <c r="N2214" s="59" t="n"/>
      <c r="O2214" s="59" t="n"/>
      <c r="P2214" s="59" t="n"/>
      <c r="Q2214" s="59" t="n"/>
      <c r="R2214" s="59" t="n"/>
      <c r="S2214" s="59" t="n"/>
      <c r="T2214" s="59" t="n"/>
      <c r="U2214" s="59" t="n"/>
      <c r="V2214" s="59" t="n"/>
      <c r="W2214" s="59" t="n"/>
      <c r="X2214" s="59" t="n"/>
      <c r="Y2214" s="59" t="n"/>
      <c r="Z2214" s="59" t="n"/>
      <c r="AA2214" s="59" t="n"/>
      <c r="AB2214" s="59" t="n"/>
      <c r="AC2214" s="59" t="n"/>
      <c r="AD2214" s="59" t="n"/>
      <c r="AE2214" s="59" t="n"/>
      <c r="AF2214" s="59" t="n"/>
      <c r="AG2214" s="59" t="n"/>
      <c r="AH2214" s="59" t="n"/>
      <c r="AI2214" s="59" t="n"/>
      <c r="AJ2214" s="59" t="n"/>
      <c r="AK2214" s="59" t="n"/>
      <c r="AL2214" s="59" t="n"/>
      <c r="AM2214" s="59" t="n"/>
      <c r="AN2214" s="59" t="n"/>
      <c r="AO2214" s="59" t="n"/>
      <c r="AP2214" s="59" t="n"/>
      <c r="AQ2214" s="59" t="n"/>
      <c r="AR2214" s="59" t="n"/>
      <c r="AS2214" s="59" t="n"/>
      <c r="AT2214" s="59" t="n"/>
      <c r="AU2214" s="59" t="n"/>
      <c r="AV2214" s="59" t="n"/>
      <c r="AW2214" s="59" t="n"/>
      <c r="AX2214" s="59" t="n"/>
      <c r="AY2214" s="59" t="n"/>
      <c r="AZ2214" s="59" t="n"/>
      <c r="BA2214" s="59" t="n"/>
      <c r="BB2214" s="59" t="n"/>
      <c r="BC2214" s="59" t="n"/>
      <c r="BD2214" s="59" t="n"/>
      <c r="BE2214" s="59" t="n"/>
      <c r="BF2214" s="59" t="n"/>
      <c r="BG2214" s="59" t="n"/>
      <c r="BH2214" s="59" t="n"/>
      <c r="BI2214" s="59" t="n"/>
      <c r="BJ2214" s="59" t="n"/>
      <c r="BK2214" s="59" t="n"/>
      <c r="BL2214" s="59" t="n"/>
      <c r="BM2214" s="59" t="n"/>
      <c r="BN2214" s="59" t="n"/>
      <c r="BO2214" s="59" t="n"/>
      <c r="BP2214" s="59" t="n"/>
      <c r="BQ2214" s="59" t="n"/>
      <c r="BR2214" s="59" t="n"/>
      <c r="BS2214" s="59" t="n"/>
      <c r="BT2214" s="59" t="n"/>
      <c r="BU2214" s="59" t="n"/>
      <c r="BV2214" s="59" t="n"/>
      <c r="BW2214" s="59" t="n"/>
      <c r="BX2214" s="59" t="n"/>
      <c r="BY2214" s="59" t="n"/>
      <c r="BZ2214" s="59" t="n"/>
      <c r="CA2214" s="59" t="n"/>
      <c r="CB2214" s="59" t="n"/>
      <c r="CC2214" s="59" t="n"/>
      <c r="CD2214" s="59" t="n"/>
      <c r="CE2214" s="59" t="n"/>
      <c r="CF2214" s="59" t="n"/>
      <c r="CG2214" s="59" t="n"/>
      <c r="CH2214" s="59" t="n"/>
      <c r="CI2214" s="59" t="n"/>
      <c r="CJ2214" s="59" t="n"/>
      <c r="CK2214" s="59" t="n"/>
      <c r="CL2214" s="59" t="n"/>
      <c r="CM2214" s="59" t="n"/>
      <c r="CN2214" s="59" t="n"/>
      <c r="CO2214" s="59" t="n"/>
      <c r="CP2214" s="59" t="n"/>
      <c r="CQ2214" s="59" t="n"/>
      <c r="CR2214" s="59" t="n"/>
      <c r="CS2214" s="59" t="n"/>
      <c r="CT2214" s="59" t="n"/>
      <c r="CU2214" s="59" t="n"/>
      <c r="CV2214" s="59" t="n"/>
      <c r="CW2214" s="59" t="n"/>
      <c r="CX2214" s="59" t="n"/>
      <c r="CY2214" s="59" t="n"/>
      <c r="CZ2214" s="59" t="n"/>
    </row>
    <row r="2215">
      <c r="D2215" s="59" t="n"/>
      <c r="E2215" s="59" t="n"/>
      <c r="F2215" s="59" t="n"/>
      <c r="G2215" s="59" t="n"/>
      <c r="H2215" s="59" t="n"/>
      <c r="I2215" s="59" t="n"/>
      <c r="J2215" s="59" t="n"/>
      <c r="K2215" s="59" t="n"/>
      <c r="L2215" s="59" t="n"/>
      <c r="M2215" s="59" t="n"/>
      <c r="N2215" s="59" t="n"/>
      <c r="O2215" s="59" t="n"/>
      <c r="P2215" s="59" t="n"/>
      <c r="Q2215" s="59" t="n"/>
      <c r="R2215" s="59" t="n"/>
      <c r="S2215" s="59" t="n"/>
      <c r="T2215" s="59" t="n"/>
      <c r="U2215" s="59" t="n"/>
      <c r="V2215" s="59" t="n"/>
      <c r="W2215" s="59" t="n"/>
      <c r="X2215" s="59" t="n"/>
      <c r="Y2215" s="59" t="n"/>
      <c r="Z2215" s="59" t="n"/>
      <c r="AA2215" s="59" t="n"/>
      <c r="AB2215" s="59" t="n"/>
      <c r="AC2215" s="59" t="n"/>
      <c r="AD2215" s="59" t="n"/>
      <c r="AE2215" s="59" t="n"/>
      <c r="AF2215" s="59" t="n"/>
      <c r="AG2215" s="59" t="n"/>
      <c r="AH2215" s="59" t="n"/>
      <c r="AI2215" s="59" t="n"/>
      <c r="AJ2215" s="59" t="n"/>
      <c r="AK2215" s="59" t="n"/>
      <c r="AL2215" s="59" t="n"/>
      <c r="AM2215" s="59" t="n"/>
      <c r="AN2215" s="59" t="n"/>
      <c r="AO2215" s="59" t="n"/>
      <c r="AP2215" s="59" t="n"/>
      <c r="AQ2215" s="59" t="n"/>
      <c r="AR2215" s="59" t="n"/>
      <c r="AS2215" s="59" t="n"/>
      <c r="AT2215" s="59" t="n"/>
      <c r="AU2215" s="59" t="n"/>
      <c r="AV2215" s="59" t="n"/>
      <c r="AW2215" s="59" t="n"/>
      <c r="AX2215" s="59" t="n"/>
      <c r="AY2215" s="59" t="n"/>
      <c r="AZ2215" s="59" t="n"/>
      <c r="BA2215" s="59" t="n"/>
      <c r="BB2215" s="59" t="n"/>
      <c r="BC2215" s="59" t="n"/>
      <c r="BD2215" s="59" t="n"/>
      <c r="BE2215" s="59" t="n"/>
      <c r="BF2215" s="59" t="n"/>
      <c r="BG2215" s="59" t="n"/>
      <c r="BH2215" s="59" t="n"/>
      <c r="BI2215" s="59" t="n"/>
      <c r="BJ2215" s="59" t="n"/>
      <c r="BK2215" s="59" t="n"/>
      <c r="BL2215" s="59" t="n"/>
      <c r="BM2215" s="59" t="n"/>
      <c r="BN2215" s="59" t="n"/>
      <c r="BO2215" s="59" t="n"/>
      <c r="BP2215" s="59" t="n"/>
      <c r="BQ2215" s="59" t="n"/>
      <c r="BR2215" s="59" t="n"/>
      <c r="BS2215" s="59" t="n"/>
      <c r="BT2215" s="59" t="n"/>
      <c r="BU2215" s="59" t="n"/>
      <c r="BV2215" s="59" t="n"/>
      <c r="BW2215" s="59" t="n"/>
      <c r="BX2215" s="59" t="n"/>
      <c r="BY2215" s="59" t="n"/>
      <c r="BZ2215" s="59" t="n"/>
      <c r="CA2215" s="59" t="n"/>
      <c r="CB2215" s="59" t="n"/>
      <c r="CC2215" s="59" t="n"/>
      <c r="CD2215" s="59" t="n"/>
      <c r="CE2215" s="59" t="n"/>
      <c r="CF2215" s="59" t="n"/>
      <c r="CG2215" s="59" t="n"/>
      <c r="CH2215" s="59" t="n"/>
      <c r="CI2215" s="59" t="n"/>
      <c r="CJ2215" s="59" t="n"/>
      <c r="CK2215" s="59" t="n"/>
      <c r="CL2215" s="59" t="n"/>
      <c r="CM2215" s="59" t="n"/>
      <c r="CN2215" s="59" t="n"/>
      <c r="CO2215" s="59" t="n"/>
      <c r="CP2215" s="59" t="n"/>
      <c r="CQ2215" s="59" t="n"/>
      <c r="CR2215" s="59" t="n"/>
      <c r="CS2215" s="59" t="n"/>
      <c r="CT2215" s="59" t="n"/>
      <c r="CU2215" s="59" t="n"/>
      <c r="CV2215" s="59" t="n"/>
      <c r="CW2215" s="59" t="n"/>
      <c r="CX2215" s="59" t="n"/>
      <c r="CY2215" s="59" t="n"/>
      <c r="CZ2215" s="59" t="n"/>
    </row>
    <row r="2216">
      <c r="D2216" s="107" t="n"/>
      <c r="E2216" s="107" t="n"/>
      <c r="F2216" s="107" t="n"/>
      <c r="G2216" s="107" t="n"/>
      <c r="H2216" s="107" t="n"/>
      <c r="I2216" s="107" t="n"/>
      <c r="J2216" s="107" t="n"/>
      <c r="K2216" s="107" t="n"/>
      <c r="L2216" s="107" t="n"/>
      <c r="M2216" s="107" t="n"/>
      <c r="N2216" s="107" t="n"/>
      <c r="O2216" s="107" t="n"/>
      <c r="P2216" s="107" t="n"/>
      <c r="Q2216" s="107" t="n"/>
      <c r="R2216" s="107" t="n"/>
      <c r="S2216" s="107" t="n"/>
      <c r="T2216" s="107" t="n"/>
      <c r="U2216" s="107" t="n"/>
      <c r="V2216" s="107" t="n"/>
      <c r="W2216" s="107" t="n"/>
      <c r="X2216" s="107" t="n"/>
      <c r="Y2216" s="107" t="n"/>
      <c r="Z2216" s="107" t="n"/>
      <c r="AA2216" s="107" t="n"/>
      <c r="AB2216" s="107" t="n"/>
      <c r="AC2216" s="107" t="n"/>
      <c r="AD2216" s="107" t="n"/>
      <c r="AE2216" s="107" t="n"/>
      <c r="AF2216" s="107" t="n"/>
      <c r="AG2216" s="107" t="n"/>
      <c r="AH2216" s="107" t="n"/>
      <c r="AI2216" s="107" t="n"/>
      <c r="AJ2216" s="107" t="n"/>
      <c r="AK2216" s="107" t="n"/>
      <c r="AL2216" s="107" t="n"/>
      <c r="AM2216" s="107" t="n"/>
      <c r="AN2216" s="107" t="n"/>
      <c r="AO2216" s="107" t="n"/>
      <c r="AP2216" s="107" t="n"/>
      <c r="AQ2216" s="107" t="n"/>
      <c r="AR2216" s="107" t="n"/>
      <c r="AS2216" s="107" t="n"/>
      <c r="AT2216" s="107" t="n"/>
      <c r="AU2216" s="107" t="n"/>
      <c r="AV2216" s="107" t="n"/>
      <c r="AW2216" s="107" t="n"/>
      <c r="AX2216" s="107" t="n"/>
      <c r="AY2216" s="107" t="n"/>
      <c r="AZ2216" s="107" t="n"/>
      <c r="BA2216" s="107" t="n"/>
      <c r="BB2216" s="107" t="n"/>
      <c r="BC2216" s="107" t="n"/>
      <c r="BD2216" s="107" t="n"/>
      <c r="BE2216" s="107" t="n"/>
      <c r="BF2216" s="107" t="n"/>
      <c r="BG2216" s="107" t="n"/>
      <c r="BH2216" s="107" t="n"/>
      <c r="BI2216" s="107" t="n"/>
      <c r="BJ2216" s="107" t="n"/>
      <c r="BK2216" s="107" t="n"/>
      <c r="BL2216" s="107" t="n"/>
      <c r="BM2216" s="107" t="n"/>
      <c r="BN2216" s="107" t="n"/>
      <c r="BO2216" s="107" t="n"/>
      <c r="BP2216" s="107" t="n"/>
      <c r="BQ2216" s="107" t="n"/>
      <c r="BR2216" s="107" t="n"/>
      <c r="BS2216" s="107" t="n"/>
      <c r="BT2216" s="107" t="n"/>
      <c r="BU2216" s="107" t="n"/>
      <c r="BV2216" s="107" t="n"/>
      <c r="BW2216" s="107" t="n"/>
      <c r="BX2216" s="107" t="n"/>
      <c r="BY2216" s="107" t="n"/>
      <c r="BZ2216" s="107" t="n"/>
      <c r="CA2216" s="107" t="n"/>
      <c r="CB2216" s="107" t="n"/>
      <c r="CC2216" s="107" t="n"/>
      <c r="CD2216" s="107" t="n"/>
      <c r="CE2216" s="107" t="n"/>
      <c r="CF2216" s="107" t="n"/>
      <c r="CG2216" s="107" t="n"/>
      <c r="CH2216" s="107" t="n"/>
      <c r="CI2216" s="107" t="n"/>
      <c r="CJ2216" s="107" t="n"/>
      <c r="CK2216" s="107" t="n"/>
      <c r="CL2216" s="107" t="n"/>
      <c r="CM2216" s="107" t="n"/>
      <c r="CN2216" s="107" t="n"/>
      <c r="CO2216" s="107" t="n"/>
      <c r="CP2216" s="107" t="n"/>
      <c r="CQ2216" s="107" t="n"/>
      <c r="CR2216" s="107" t="n"/>
      <c r="CS2216" s="107" t="n"/>
      <c r="CT2216" s="107" t="n"/>
      <c r="CU2216" s="107" t="n"/>
      <c r="CV2216" s="107" t="n"/>
      <c r="CW2216" s="107" t="n"/>
      <c r="CX2216" s="107" t="n"/>
      <c r="CY2216" s="107" t="n"/>
      <c r="CZ2216" s="107" t="n"/>
    </row>
    <row r="2218">
      <c r="A2218" s="126">
        <f>IF('AS51'!$C$207="","",'AS51'!$C$207)</f>
        <v/>
      </c>
      <c r="B2218" s="68">
        <f>IF($A2218="",0,COUNT($E2219:$CZ2219))</f>
        <v/>
      </c>
      <c r="C2218" s="69">
        <f>IF($B2218=0,0,MAX($E2219:$CZ2219))</f>
        <v/>
      </c>
      <c r="D2218" s="58">
        <f>_xll.BDS($A2218,'Field Check'!$C$44,"headers=y","startcol=1","endcol=7","dir=h","DVD_START_DT",'Field Check'!$C$59,"DVD_END_DT",'Field Check'!$D$59)</f>
        <v/>
      </c>
      <c r="E2218" s="59" t="n"/>
      <c r="F2218" s="59" t="n"/>
      <c r="G2218" s="59" t="n"/>
      <c r="H2218" s="59" t="n"/>
      <c r="I2218" s="59" t="n"/>
      <c r="J2218" s="59" t="n"/>
      <c r="K2218" s="59" t="n"/>
      <c r="L2218" s="59" t="n"/>
      <c r="M2218" s="59" t="n"/>
      <c r="N2218" s="59" t="n"/>
      <c r="O2218" s="59" t="n"/>
      <c r="P2218" s="59" t="n"/>
      <c r="Q2218" s="59" t="n"/>
      <c r="R2218" s="59" t="n"/>
      <c r="S2218" s="59" t="n"/>
      <c r="T2218" s="59" t="n"/>
      <c r="U2218" s="59" t="n"/>
      <c r="V2218" s="59" t="n"/>
      <c r="W2218" s="59" t="n"/>
      <c r="X2218" s="59" t="n"/>
      <c r="Y2218" s="59" t="n"/>
      <c r="Z2218" s="59" t="n"/>
      <c r="AA2218" s="59" t="n"/>
      <c r="AB2218" s="59" t="n"/>
      <c r="AC2218" s="59" t="n"/>
      <c r="AD2218" s="59" t="n"/>
      <c r="AE2218" s="59" t="n"/>
      <c r="AF2218" s="59" t="n"/>
      <c r="AG2218" s="59" t="n"/>
      <c r="AH2218" s="59" t="n"/>
      <c r="AI2218" s="59" t="n"/>
      <c r="AJ2218" s="59" t="n"/>
      <c r="AK2218" s="59" t="n"/>
      <c r="AL2218" s="59" t="n"/>
      <c r="AM2218" s="59" t="n"/>
      <c r="AN2218" s="59" t="n"/>
      <c r="AO2218" s="59" t="n"/>
      <c r="AP2218" s="59" t="n"/>
      <c r="AQ2218" s="59" t="n"/>
      <c r="AR2218" s="59" t="n"/>
      <c r="AS2218" s="59" t="n"/>
      <c r="AT2218" s="59" t="n"/>
      <c r="AU2218" s="59" t="n"/>
      <c r="AV2218" s="59" t="n"/>
      <c r="AW2218" s="59" t="n"/>
      <c r="AX2218" s="59" t="n"/>
      <c r="AY2218" s="59" t="n"/>
      <c r="AZ2218" s="59" t="n"/>
      <c r="BA2218" s="59" t="n"/>
      <c r="BB2218" s="59" t="n"/>
      <c r="BC2218" s="59" t="n"/>
      <c r="BD2218" s="59" t="n"/>
      <c r="BE2218" s="59" t="n"/>
      <c r="BF2218" s="59" t="n"/>
      <c r="BG2218" s="59" t="n"/>
      <c r="BH2218" s="59" t="n"/>
      <c r="BI2218" s="59" t="n"/>
      <c r="BJ2218" s="59" t="n"/>
      <c r="BK2218" s="59" t="n"/>
      <c r="BL2218" s="59" t="n"/>
      <c r="BM2218" s="59" t="n"/>
      <c r="BN2218" s="59" t="n"/>
      <c r="BO2218" s="59" t="n"/>
      <c r="BP2218" s="59" t="n"/>
      <c r="BQ2218" s="59" t="n"/>
      <c r="BR2218" s="59" t="n"/>
      <c r="BS2218" s="59" t="n"/>
      <c r="BT2218" s="59" t="n"/>
      <c r="BU2218" s="59" t="n"/>
      <c r="BV2218" s="59" t="n"/>
      <c r="BW2218" s="59" t="n"/>
      <c r="BX2218" s="59" t="n"/>
      <c r="BY2218" s="59" t="n"/>
      <c r="BZ2218" s="59" t="n"/>
      <c r="CA2218" s="59" t="n"/>
      <c r="CB2218" s="59" t="n"/>
      <c r="CC2218" s="59" t="n"/>
      <c r="CD2218" s="59" t="n"/>
      <c r="CE2218" s="59" t="n"/>
      <c r="CF2218" s="59" t="n"/>
      <c r="CG2218" s="59" t="n"/>
      <c r="CH2218" s="59" t="n"/>
      <c r="CI2218" s="59" t="n"/>
      <c r="CJ2218" s="59" t="n"/>
      <c r="CK2218" s="59" t="n"/>
      <c r="CL2218" s="59" t="n"/>
      <c r="CM2218" s="59" t="n"/>
      <c r="CN2218" s="59" t="n"/>
      <c r="CO2218" s="59" t="n"/>
      <c r="CP2218" s="59" t="n"/>
      <c r="CQ2218" s="59" t="n"/>
      <c r="CR2218" s="59" t="n"/>
      <c r="CS2218" s="59" t="n"/>
      <c r="CT2218" s="59" t="n"/>
      <c r="CU2218" s="59" t="n"/>
      <c r="CV2218" s="59" t="n"/>
      <c r="CW2218" s="59" t="n"/>
      <c r="CX2218" s="59" t="n"/>
      <c r="CY2218" s="59" t="n"/>
      <c r="CZ2218" s="59" t="n"/>
    </row>
    <row r="2219">
      <c r="D2219" s="59" t="n"/>
      <c r="E2219" s="59" t="n"/>
      <c r="F2219" s="59" t="n"/>
      <c r="G2219" s="59" t="n"/>
      <c r="H2219" s="59" t="n"/>
      <c r="I2219" s="59" t="n"/>
      <c r="J2219" s="59" t="n"/>
      <c r="K2219" s="59" t="n"/>
      <c r="L2219" s="59" t="n"/>
      <c r="M2219" s="59" t="n"/>
      <c r="N2219" s="59" t="n"/>
      <c r="O2219" s="59" t="n"/>
      <c r="P2219" s="59" t="n"/>
      <c r="Q2219" s="59" t="n"/>
      <c r="R2219" s="59" t="n"/>
      <c r="S2219" s="59" t="n"/>
      <c r="T2219" s="59" t="n"/>
      <c r="U2219" s="59" t="n"/>
      <c r="V2219" s="59" t="n"/>
      <c r="W2219" s="59" t="n"/>
      <c r="X2219" s="59" t="n"/>
      <c r="Y2219" s="59" t="n"/>
      <c r="Z2219" s="59" t="n"/>
      <c r="AA2219" s="59" t="n"/>
      <c r="AB2219" s="59" t="n"/>
      <c r="AC2219" s="59" t="n"/>
      <c r="AD2219" s="59" t="n"/>
      <c r="AE2219" s="59" t="n"/>
      <c r="AF2219" s="59" t="n"/>
      <c r="AG2219" s="59" t="n"/>
      <c r="AH2219" s="59" t="n"/>
      <c r="AI2219" s="59" t="n"/>
      <c r="AJ2219" s="59" t="n"/>
      <c r="AK2219" s="59" t="n"/>
      <c r="AL2219" s="59" t="n"/>
      <c r="AM2219" s="59" t="n"/>
      <c r="AN2219" s="59" t="n"/>
      <c r="AO2219" s="59" t="n"/>
      <c r="AP2219" s="59" t="n"/>
      <c r="AQ2219" s="59" t="n"/>
      <c r="AR2219" s="59" t="n"/>
      <c r="AS2219" s="59" t="n"/>
      <c r="AT2219" s="59" t="n"/>
      <c r="AU2219" s="59" t="n"/>
      <c r="AV2219" s="59" t="n"/>
      <c r="AW2219" s="59" t="n"/>
      <c r="AX2219" s="59" t="n"/>
      <c r="AY2219" s="59" t="n"/>
      <c r="AZ2219" s="59" t="n"/>
      <c r="BA2219" s="59" t="n"/>
      <c r="BB2219" s="59" t="n"/>
      <c r="BC2219" s="59" t="n"/>
      <c r="BD2219" s="59" t="n"/>
      <c r="BE2219" s="59" t="n"/>
      <c r="BF2219" s="59" t="n"/>
      <c r="BG2219" s="59" t="n"/>
      <c r="BH2219" s="59" t="n"/>
      <c r="BI2219" s="59" t="n"/>
      <c r="BJ2219" s="59" t="n"/>
      <c r="BK2219" s="59" t="n"/>
      <c r="BL2219" s="59" t="n"/>
      <c r="BM2219" s="59" t="n"/>
      <c r="BN2219" s="59" t="n"/>
      <c r="BO2219" s="59" t="n"/>
      <c r="BP2219" s="59" t="n"/>
      <c r="BQ2219" s="59" t="n"/>
      <c r="BR2219" s="59" t="n"/>
      <c r="BS2219" s="59" t="n"/>
      <c r="BT2219" s="59" t="n"/>
      <c r="BU2219" s="59" t="n"/>
      <c r="BV2219" s="59" t="n"/>
      <c r="BW2219" s="59" t="n"/>
      <c r="BX2219" s="59" t="n"/>
      <c r="BY2219" s="59" t="n"/>
      <c r="BZ2219" s="59" t="n"/>
      <c r="CA2219" s="59" t="n"/>
      <c r="CB2219" s="59" t="n"/>
      <c r="CC2219" s="59" t="n"/>
      <c r="CD2219" s="59" t="n"/>
      <c r="CE2219" s="59" t="n"/>
      <c r="CF2219" s="59" t="n"/>
      <c r="CG2219" s="59" t="n"/>
      <c r="CH2219" s="59" t="n"/>
      <c r="CI2219" s="59" t="n"/>
      <c r="CJ2219" s="59" t="n"/>
      <c r="CK2219" s="59" t="n"/>
      <c r="CL2219" s="59" t="n"/>
      <c r="CM2219" s="59" t="n"/>
      <c r="CN2219" s="59" t="n"/>
      <c r="CO2219" s="59" t="n"/>
      <c r="CP2219" s="59" t="n"/>
      <c r="CQ2219" s="59" t="n"/>
      <c r="CR2219" s="59" t="n"/>
      <c r="CS2219" s="59" t="n"/>
      <c r="CT2219" s="59" t="n"/>
      <c r="CU2219" s="59" t="n"/>
      <c r="CV2219" s="59" t="n"/>
      <c r="CW2219" s="59" t="n"/>
      <c r="CX2219" s="59" t="n"/>
      <c r="CY2219" s="59" t="n"/>
      <c r="CZ2219" s="59" t="n"/>
    </row>
    <row r="2220">
      <c r="D2220" s="59" t="n"/>
      <c r="E2220" s="59" t="n"/>
      <c r="F2220" s="59" t="n"/>
      <c r="G2220" s="59" t="n"/>
      <c r="H2220" s="59" t="n"/>
      <c r="I2220" s="59" t="n"/>
      <c r="J2220" s="59" t="n"/>
      <c r="K2220" s="59" t="n"/>
      <c r="L2220" s="59" t="n"/>
      <c r="M2220" s="59" t="n"/>
      <c r="N2220" s="59" t="n"/>
      <c r="O2220" s="59" t="n"/>
      <c r="P2220" s="59" t="n"/>
      <c r="Q2220" s="59" t="n"/>
      <c r="R2220" s="59" t="n"/>
      <c r="S2220" s="59" t="n"/>
      <c r="T2220" s="59" t="n"/>
      <c r="U2220" s="59" t="n"/>
      <c r="V2220" s="59" t="n"/>
      <c r="W2220" s="59" t="n"/>
      <c r="X2220" s="59" t="n"/>
      <c r="Y2220" s="59" t="n"/>
      <c r="Z2220" s="59" t="n"/>
      <c r="AA2220" s="59" t="n"/>
      <c r="AB2220" s="59" t="n"/>
      <c r="AC2220" s="59" t="n"/>
      <c r="AD2220" s="59" t="n"/>
      <c r="AE2220" s="59" t="n"/>
      <c r="AF2220" s="59" t="n"/>
      <c r="AG2220" s="59" t="n"/>
      <c r="AH2220" s="59" t="n"/>
      <c r="AI2220" s="59" t="n"/>
      <c r="AJ2220" s="59" t="n"/>
      <c r="AK2220" s="59" t="n"/>
      <c r="AL2220" s="59" t="n"/>
      <c r="AM2220" s="59" t="n"/>
      <c r="AN2220" s="59" t="n"/>
      <c r="AO2220" s="59" t="n"/>
      <c r="AP2220" s="59" t="n"/>
      <c r="AQ2220" s="59" t="n"/>
      <c r="AR2220" s="59" t="n"/>
      <c r="AS2220" s="59" t="n"/>
      <c r="AT2220" s="59" t="n"/>
      <c r="AU2220" s="59" t="n"/>
      <c r="AV2220" s="59" t="n"/>
      <c r="AW2220" s="59" t="n"/>
      <c r="AX2220" s="59" t="n"/>
      <c r="AY2220" s="59" t="n"/>
      <c r="AZ2220" s="59" t="n"/>
      <c r="BA2220" s="59" t="n"/>
      <c r="BB2220" s="59" t="n"/>
      <c r="BC2220" s="59" t="n"/>
      <c r="BD2220" s="59" t="n"/>
      <c r="BE2220" s="59" t="n"/>
      <c r="BF2220" s="59" t="n"/>
      <c r="BG2220" s="59" t="n"/>
      <c r="BH2220" s="59" t="n"/>
      <c r="BI2220" s="59" t="n"/>
      <c r="BJ2220" s="59" t="n"/>
      <c r="BK2220" s="59" t="n"/>
      <c r="BL2220" s="59" t="n"/>
      <c r="BM2220" s="59" t="n"/>
      <c r="BN2220" s="59" t="n"/>
      <c r="BO2220" s="59" t="n"/>
      <c r="BP2220" s="59" t="n"/>
      <c r="BQ2220" s="59" t="n"/>
      <c r="BR2220" s="59" t="n"/>
      <c r="BS2220" s="59" t="n"/>
      <c r="BT2220" s="59" t="n"/>
      <c r="BU2220" s="59" t="n"/>
      <c r="BV2220" s="59" t="n"/>
      <c r="BW2220" s="59" t="n"/>
      <c r="BX2220" s="59" t="n"/>
      <c r="BY2220" s="59" t="n"/>
      <c r="BZ2220" s="59" t="n"/>
      <c r="CA2220" s="59" t="n"/>
      <c r="CB2220" s="59" t="n"/>
      <c r="CC2220" s="59" t="n"/>
      <c r="CD2220" s="59" t="n"/>
      <c r="CE2220" s="59" t="n"/>
      <c r="CF2220" s="59" t="n"/>
      <c r="CG2220" s="59" t="n"/>
      <c r="CH2220" s="59" t="n"/>
      <c r="CI2220" s="59" t="n"/>
      <c r="CJ2220" s="59" t="n"/>
      <c r="CK2220" s="59" t="n"/>
      <c r="CL2220" s="59" t="n"/>
      <c r="CM2220" s="59" t="n"/>
      <c r="CN2220" s="59" t="n"/>
      <c r="CO2220" s="59" t="n"/>
      <c r="CP2220" s="59" t="n"/>
      <c r="CQ2220" s="59" t="n"/>
      <c r="CR2220" s="59" t="n"/>
      <c r="CS2220" s="59" t="n"/>
      <c r="CT2220" s="59" t="n"/>
      <c r="CU2220" s="59" t="n"/>
      <c r="CV2220" s="59" t="n"/>
      <c r="CW2220" s="59" t="n"/>
      <c r="CX2220" s="59" t="n"/>
      <c r="CY2220" s="59" t="n"/>
      <c r="CZ2220" s="59" t="n"/>
    </row>
    <row r="2221">
      <c r="D2221" s="59" t="n"/>
      <c r="E2221" s="59" t="n"/>
      <c r="F2221" s="59" t="n"/>
      <c r="G2221" s="59" t="n"/>
      <c r="H2221" s="59" t="n"/>
      <c r="I2221" s="59" t="n"/>
      <c r="J2221" s="59" t="n"/>
      <c r="K2221" s="59" t="n"/>
      <c r="L2221" s="59" t="n"/>
      <c r="M2221" s="59" t="n"/>
      <c r="N2221" s="59" t="n"/>
      <c r="O2221" s="59" t="n"/>
      <c r="P2221" s="59" t="n"/>
      <c r="Q2221" s="59" t="n"/>
      <c r="R2221" s="59" t="n"/>
      <c r="S2221" s="59" t="n"/>
      <c r="T2221" s="59" t="n"/>
      <c r="U2221" s="59" t="n"/>
      <c r="V2221" s="59" t="n"/>
      <c r="W2221" s="59" t="n"/>
      <c r="X2221" s="59" t="n"/>
      <c r="Y2221" s="59" t="n"/>
      <c r="Z2221" s="59" t="n"/>
      <c r="AA2221" s="59" t="n"/>
      <c r="AB2221" s="59" t="n"/>
      <c r="AC2221" s="59" t="n"/>
      <c r="AD2221" s="59" t="n"/>
      <c r="AE2221" s="59" t="n"/>
      <c r="AF2221" s="59" t="n"/>
      <c r="AG2221" s="59" t="n"/>
      <c r="AH2221" s="59" t="n"/>
      <c r="AI2221" s="59" t="n"/>
      <c r="AJ2221" s="59" t="n"/>
      <c r="AK2221" s="59" t="n"/>
      <c r="AL2221" s="59" t="n"/>
      <c r="AM2221" s="59" t="n"/>
      <c r="AN2221" s="59" t="n"/>
      <c r="AO2221" s="59" t="n"/>
      <c r="AP2221" s="59" t="n"/>
      <c r="AQ2221" s="59" t="n"/>
      <c r="AR2221" s="59" t="n"/>
      <c r="AS2221" s="59" t="n"/>
      <c r="AT2221" s="59" t="n"/>
      <c r="AU2221" s="59" t="n"/>
      <c r="AV2221" s="59" t="n"/>
      <c r="AW2221" s="59" t="n"/>
      <c r="AX2221" s="59" t="n"/>
      <c r="AY2221" s="59" t="n"/>
      <c r="AZ2221" s="59" t="n"/>
      <c r="BA2221" s="59" t="n"/>
      <c r="BB2221" s="59" t="n"/>
      <c r="BC2221" s="59" t="n"/>
      <c r="BD2221" s="59" t="n"/>
      <c r="BE2221" s="59" t="n"/>
      <c r="BF2221" s="59" t="n"/>
      <c r="BG2221" s="59" t="n"/>
      <c r="BH2221" s="59" t="n"/>
      <c r="BI2221" s="59" t="n"/>
      <c r="BJ2221" s="59" t="n"/>
      <c r="BK2221" s="59" t="n"/>
      <c r="BL2221" s="59" t="n"/>
      <c r="BM2221" s="59" t="n"/>
      <c r="BN2221" s="59" t="n"/>
      <c r="BO2221" s="59" t="n"/>
      <c r="BP2221" s="59" t="n"/>
      <c r="BQ2221" s="59" t="n"/>
      <c r="BR2221" s="59" t="n"/>
      <c r="BS2221" s="59" t="n"/>
      <c r="BT2221" s="59" t="n"/>
      <c r="BU2221" s="59" t="n"/>
      <c r="BV2221" s="59" t="n"/>
      <c r="BW2221" s="59" t="n"/>
      <c r="BX2221" s="59" t="n"/>
      <c r="BY2221" s="59" t="n"/>
      <c r="BZ2221" s="59" t="n"/>
      <c r="CA2221" s="59" t="n"/>
      <c r="CB2221" s="59" t="n"/>
      <c r="CC2221" s="59" t="n"/>
      <c r="CD2221" s="59" t="n"/>
      <c r="CE2221" s="59" t="n"/>
      <c r="CF2221" s="59" t="n"/>
      <c r="CG2221" s="59" t="n"/>
      <c r="CH2221" s="59" t="n"/>
      <c r="CI2221" s="59" t="n"/>
      <c r="CJ2221" s="59" t="n"/>
      <c r="CK2221" s="59" t="n"/>
      <c r="CL2221" s="59" t="n"/>
      <c r="CM2221" s="59" t="n"/>
      <c r="CN2221" s="59" t="n"/>
      <c r="CO2221" s="59" t="n"/>
      <c r="CP2221" s="59" t="n"/>
      <c r="CQ2221" s="59" t="n"/>
      <c r="CR2221" s="59" t="n"/>
      <c r="CS2221" s="59" t="n"/>
      <c r="CT2221" s="59" t="n"/>
      <c r="CU2221" s="59" t="n"/>
      <c r="CV2221" s="59" t="n"/>
      <c r="CW2221" s="59" t="n"/>
      <c r="CX2221" s="59" t="n"/>
      <c r="CY2221" s="59" t="n"/>
      <c r="CZ2221" s="59" t="n"/>
    </row>
    <row r="2222">
      <c r="D2222" s="107" t="n"/>
      <c r="E2222" s="107" t="n"/>
      <c r="F2222" s="107" t="n"/>
      <c r="G2222" s="107" t="n"/>
      <c r="H2222" s="107" t="n"/>
      <c r="I2222" s="107" t="n"/>
      <c r="J2222" s="107" t="n"/>
      <c r="K2222" s="107" t="n"/>
      <c r="L2222" s="107" t="n"/>
      <c r="M2222" s="107" t="n"/>
      <c r="N2222" s="107" t="n"/>
      <c r="O2222" s="107" t="n"/>
      <c r="P2222" s="107" t="n"/>
      <c r="Q2222" s="107" t="n"/>
      <c r="R2222" s="107" t="n"/>
      <c r="S2222" s="107" t="n"/>
      <c r="T2222" s="107" t="n"/>
      <c r="U2222" s="107" t="n"/>
      <c r="V2222" s="107" t="n"/>
      <c r="W2222" s="107" t="n"/>
      <c r="X2222" s="107" t="n"/>
      <c r="Y2222" s="107" t="n"/>
      <c r="Z2222" s="107" t="n"/>
      <c r="AA2222" s="107" t="n"/>
      <c r="AB2222" s="107" t="n"/>
      <c r="AC2222" s="107" t="n"/>
      <c r="AD2222" s="107" t="n"/>
      <c r="AE2222" s="107" t="n"/>
      <c r="AF2222" s="107" t="n"/>
      <c r="AG2222" s="107" t="n"/>
      <c r="AH2222" s="107" t="n"/>
      <c r="AI2222" s="107" t="n"/>
      <c r="AJ2222" s="107" t="n"/>
      <c r="AK2222" s="107" t="n"/>
      <c r="AL2222" s="107" t="n"/>
      <c r="AM2222" s="107" t="n"/>
      <c r="AN2222" s="107" t="n"/>
      <c r="AO2222" s="107" t="n"/>
      <c r="AP2222" s="107" t="n"/>
      <c r="AQ2222" s="107" t="n"/>
      <c r="AR2222" s="107" t="n"/>
      <c r="AS2222" s="107" t="n"/>
      <c r="AT2222" s="107" t="n"/>
      <c r="AU2222" s="107" t="n"/>
      <c r="AV2222" s="107" t="n"/>
      <c r="AW2222" s="107" t="n"/>
      <c r="AX2222" s="107" t="n"/>
      <c r="AY2222" s="107" t="n"/>
      <c r="AZ2222" s="107" t="n"/>
      <c r="BA2222" s="107" t="n"/>
      <c r="BB2222" s="107" t="n"/>
      <c r="BC2222" s="107" t="n"/>
      <c r="BD2222" s="107" t="n"/>
      <c r="BE2222" s="107" t="n"/>
      <c r="BF2222" s="107" t="n"/>
      <c r="BG2222" s="107" t="n"/>
      <c r="BH2222" s="107" t="n"/>
      <c r="BI2222" s="107" t="n"/>
      <c r="BJ2222" s="107" t="n"/>
      <c r="BK2222" s="107" t="n"/>
      <c r="BL2222" s="107" t="n"/>
      <c r="BM2222" s="107" t="n"/>
      <c r="BN2222" s="107" t="n"/>
      <c r="BO2222" s="107" t="n"/>
      <c r="BP2222" s="107" t="n"/>
      <c r="BQ2222" s="107" t="n"/>
      <c r="BR2222" s="107" t="n"/>
      <c r="BS2222" s="107" t="n"/>
      <c r="BT2222" s="107" t="n"/>
      <c r="BU2222" s="107" t="n"/>
      <c r="BV2222" s="107" t="n"/>
      <c r="BW2222" s="107" t="n"/>
      <c r="BX2222" s="107" t="n"/>
      <c r="BY2222" s="107" t="n"/>
      <c r="BZ2222" s="107" t="n"/>
      <c r="CA2222" s="107" t="n"/>
      <c r="CB2222" s="107" t="n"/>
      <c r="CC2222" s="107" t="n"/>
      <c r="CD2222" s="107" t="n"/>
      <c r="CE2222" s="107" t="n"/>
      <c r="CF2222" s="107" t="n"/>
      <c r="CG2222" s="107" t="n"/>
      <c r="CH2222" s="107" t="n"/>
      <c r="CI2222" s="107" t="n"/>
      <c r="CJ2222" s="107" t="n"/>
      <c r="CK2222" s="107" t="n"/>
      <c r="CL2222" s="107" t="n"/>
      <c r="CM2222" s="107" t="n"/>
      <c r="CN2222" s="107" t="n"/>
      <c r="CO2222" s="107" t="n"/>
      <c r="CP2222" s="107" t="n"/>
      <c r="CQ2222" s="107" t="n"/>
      <c r="CR2222" s="107" t="n"/>
      <c r="CS2222" s="107" t="n"/>
      <c r="CT2222" s="107" t="n"/>
      <c r="CU2222" s="107" t="n"/>
      <c r="CV2222" s="107" t="n"/>
      <c r="CW2222" s="107" t="n"/>
      <c r="CX2222" s="107" t="n"/>
      <c r="CY2222" s="107" t="n"/>
      <c r="CZ2222" s="107" t="n"/>
    </row>
    <row r="2225">
      <c r="A2225" s="2">
        <f>IF($A2218="","","   projections")</f>
        <v/>
      </c>
      <c r="B2225" s="68">
        <f>IF($A2218="",0,COUNT($E2226:$CZ2226))</f>
        <v/>
      </c>
      <c r="C2225" s="69">
        <f>IF($B2225=0,0,MAX($E2226:$CZ2226))</f>
        <v/>
      </c>
      <c r="D2225" s="58">
        <f>_xll.BDS($A2218,'Field Check'!$C$42,"headers=y","startcol=1","endcol=3","dir=h")</f>
        <v/>
      </c>
      <c r="E2225" s="59" t="n"/>
      <c r="F2225" s="59" t="n"/>
      <c r="G2225" s="59" t="n"/>
      <c r="H2225" s="59" t="n"/>
      <c r="I2225" s="59" t="n"/>
      <c r="J2225" s="59" t="n"/>
      <c r="K2225" s="59" t="n"/>
      <c r="L2225" s="59" t="n"/>
      <c r="M2225" s="59" t="n"/>
      <c r="N2225" s="59" t="n"/>
      <c r="O2225" s="59" t="n"/>
      <c r="P2225" s="59" t="n"/>
      <c r="Q2225" s="59" t="n"/>
      <c r="R2225" s="59" t="n"/>
      <c r="S2225" s="59" t="n"/>
      <c r="T2225" s="59" t="n"/>
      <c r="U2225" s="59" t="n"/>
      <c r="V2225" s="59" t="n"/>
      <c r="W2225" s="59" t="n"/>
      <c r="X2225" s="59" t="n"/>
      <c r="Y2225" s="59" t="n"/>
      <c r="Z2225" s="59" t="n"/>
      <c r="AA2225" s="59" t="n"/>
      <c r="AB2225" s="59" t="n"/>
      <c r="AC2225" s="59" t="n"/>
      <c r="AD2225" s="59" t="n"/>
      <c r="AE2225" s="59" t="n"/>
      <c r="AF2225" s="59" t="n"/>
      <c r="AG2225" s="59" t="n"/>
      <c r="AH2225" s="59" t="n"/>
      <c r="AI2225" s="59" t="n"/>
      <c r="AJ2225" s="59" t="n"/>
      <c r="AK2225" s="59" t="n"/>
      <c r="AL2225" s="59" t="n"/>
      <c r="AM2225" s="59" t="n"/>
      <c r="AN2225" s="59" t="n"/>
      <c r="AO2225" s="59" t="n"/>
      <c r="AP2225" s="59" t="n"/>
      <c r="AQ2225" s="59" t="n"/>
      <c r="AR2225" s="59" t="n"/>
      <c r="AS2225" s="59" t="n"/>
      <c r="AT2225" s="59" t="n"/>
      <c r="AU2225" s="59" t="n"/>
      <c r="AV2225" s="59" t="n"/>
      <c r="AW2225" s="59" t="n"/>
      <c r="AX2225" s="59" t="n"/>
      <c r="AY2225" s="59" t="n"/>
      <c r="AZ2225" s="59" t="n"/>
      <c r="BA2225" s="59" t="n"/>
      <c r="BB2225" s="59" t="n"/>
      <c r="BC2225" s="59" t="n"/>
      <c r="BD2225" s="59" t="n"/>
      <c r="BE2225" s="59" t="n"/>
      <c r="BF2225" s="59" t="n"/>
      <c r="BG2225" s="59" t="n"/>
      <c r="BH2225" s="59" t="n"/>
      <c r="BI2225" s="59" t="n"/>
      <c r="BJ2225" s="59" t="n"/>
      <c r="BK2225" s="59" t="n"/>
      <c r="BL2225" s="59" t="n"/>
      <c r="BM2225" s="59" t="n"/>
      <c r="BN2225" s="59" t="n"/>
      <c r="BO2225" s="59" t="n"/>
      <c r="BP2225" s="59" t="n"/>
      <c r="BQ2225" s="59" t="n"/>
      <c r="BR2225" s="59" t="n"/>
      <c r="BS2225" s="59" t="n"/>
      <c r="BT2225" s="59" t="n"/>
      <c r="BU2225" s="59" t="n"/>
      <c r="BV2225" s="59" t="n"/>
      <c r="BW2225" s="59" t="n"/>
      <c r="BX2225" s="59" t="n"/>
      <c r="BY2225" s="59" t="n"/>
      <c r="BZ2225" s="59" t="n"/>
      <c r="CA2225" s="59" t="n"/>
      <c r="CB2225" s="59" t="n"/>
      <c r="CC2225" s="59" t="n"/>
      <c r="CD2225" s="59" t="n"/>
      <c r="CE2225" s="59" t="n"/>
      <c r="CF2225" s="59" t="n"/>
      <c r="CG2225" s="59" t="n"/>
      <c r="CH2225" s="59" t="n"/>
      <c r="CI2225" s="59" t="n"/>
      <c r="CJ2225" s="59" t="n"/>
      <c r="CK2225" s="59" t="n"/>
      <c r="CL2225" s="59" t="n"/>
      <c r="CM2225" s="59" t="n"/>
      <c r="CN2225" s="59" t="n"/>
      <c r="CO2225" s="59" t="n"/>
      <c r="CP2225" s="59" t="n"/>
      <c r="CQ2225" s="59" t="n"/>
      <c r="CR2225" s="59" t="n"/>
      <c r="CS2225" s="59" t="n"/>
      <c r="CT2225" s="59" t="n"/>
      <c r="CU2225" s="59" t="n"/>
      <c r="CV2225" s="59" t="n"/>
      <c r="CW2225" s="59" t="n"/>
      <c r="CX2225" s="59" t="n"/>
      <c r="CY2225" s="59" t="n"/>
      <c r="CZ2225" s="59" t="n"/>
    </row>
    <row r="2226">
      <c r="D2226" s="59" t="n"/>
      <c r="E2226" s="59" t="n"/>
      <c r="F2226" s="59" t="n"/>
      <c r="G2226" s="59" t="n"/>
      <c r="H2226" s="59" t="n"/>
      <c r="I2226" s="59" t="n"/>
      <c r="J2226" s="59" t="n"/>
      <c r="K2226" s="59" t="n"/>
      <c r="L2226" s="59" t="n"/>
      <c r="M2226" s="59" t="n"/>
      <c r="N2226" s="59" t="n"/>
      <c r="O2226" s="59" t="n"/>
      <c r="P2226" s="59" t="n"/>
      <c r="Q2226" s="59" t="n"/>
      <c r="R2226" s="59" t="n"/>
      <c r="S2226" s="59" t="n"/>
      <c r="T2226" s="59" t="n"/>
      <c r="U2226" s="59" t="n"/>
      <c r="V2226" s="59" t="n"/>
      <c r="W2226" s="59" t="n"/>
      <c r="X2226" s="59" t="n"/>
      <c r="Y2226" s="59" t="n"/>
      <c r="Z2226" s="59" t="n"/>
      <c r="AA2226" s="59" t="n"/>
      <c r="AB2226" s="59" t="n"/>
      <c r="AC2226" s="59" t="n"/>
      <c r="AD2226" s="59" t="n"/>
      <c r="AE2226" s="59" t="n"/>
      <c r="AF2226" s="59" t="n"/>
      <c r="AG2226" s="59" t="n"/>
      <c r="AH2226" s="59" t="n"/>
      <c r="AI2226" s="59" t="n"/>
      <c r="AJ2226" s="59" t="n"/>
      <c r="AK2226" s="59" t="n"/>
      <c r="AL2226" s="59" t="n"/>
      <c r="AM2226" s="59" t="n"/>
      <c r="AN2226" s="59" t="n"/>
      <c r="AO2226" s="59" t="n"/>
      <c r="AP2226" s="59" t="n"/>
      <c r="AQ2226" s="59" t="n"/>
      <c r="AR2226" s="59" t="n"/>
      <c r="AS2226" s="59" t="n"/>
      <c r="AT2226" s="59" t="n"/>
      <c r="AU2226" s="59" t="n"/>
      <c r="AV2226" s="59" t="n"/>
      <c r="AW2226" s="59" t="n"/>
      <c r="AX2226" s="59" t="n"/>
      <c r="AY2226" s="59" t="n"/>
      <c r="AZ2226" s="59" t="n"/>
      <c r="BA2226" s="59" t="n"/>
      <c r="BB2226" s="59" t="n"/>
      <c r="BC2226" s="59" t="n"/>
      <c r="BD2226" s="59" t="n"/>
      <c r="BE2226" s="59" t="n"/>
      <c r="BF2226" s="59" t="n"/>
      <c r="BG2226" s="59" t="n"/>
      <c r="BH2226" s="59" t="n"/>
      <c r="BI2226" s="59" t="n"/>
      <c r="BJ2226" s="59" t="n"/>
      <c r="BK2226" s="59" t="n"/>
      <c r="BL2226" s="59" t="n"/>
      <c r="BM2226" s="59" t="n"/>
      <c r="BN2226" s="59" t="n"/>
      <c r="BO2226" s="59" t="n"/>
      <c r="BP2226" s="59" t="n"/>
      <c r="BQ2226" s="59" t="n"/>
      <c r="BR2226" s="59" t="n"/>
      <c r="BS2226" s="59" t="n"/>
      <c r="BT2226" s="59" t="n"/>
      <c r="BU2226" s="59" t="n"/>
      <c r="BV2226" s="59" t="n"/>
      <c r="BW2226" s="59" t="n"/>
      <c r="BX2226" s="59" t="n"/>
      <c r="BY2226" s="59" t="n"/>
      <c r="BZ2226" s="59" t="n"/>
      <c r="CA2226" s="59" t="n"/>
      <c r="CB2226" s="59" t="n"/>
      <c r="CC2226" s="59" t="n"/>
      <c r="CD2226" s="59" t="n"/>
      <c r="CE2226" s="59" t="n"/>
      <c r="CF2226" s="59" t="n"/>
      <c r="CG2226" s="59" t="n"/>
      <c r="CH2226" s="59" t="n"/>
      <c r="CI2226" s="59" t="n"/>
      <c r="CJ2226" s="59" t="n"/>
      <c r="CK2226" s="59" t="n"/>
      <c r="CL2226" s="59" t="n"/>
      <c r="CM2226" s="59" t="n"/>
      <c r="CN2226" s="59" t="n"/>
      <c r="CO2226" s="59" t="n"/>
      <c r="CP2226" s="59" t="n"/>
      <c r="CQ2226" s="59" t="n"/>
      <c r="CR2226" s="59" t="n"/>
      <c r="CS2226" s="59" t="n"/>
      <c r="CT2226" s="59" t="n"/>
      <c r="CU2226" s="59" t="n"/>
      <c r="CV2226" s="59" t="n"/>
      <c r="CW2226" s="59" t="n"/>
      <c r="CX2226" s="59" t="n"/>
      <c r="CY2226" s="59" t="n"/>
      <c r="CZ2226" s="59" t="n"/>
    </row>
    <row r="2227">
      <c r="D2227" s="107" t="n"/>
      <c r="E2227" s="107" t="n"/>
      <c r="F2227" s="107" t="n"/>
      <c r="G2227" s="107" t="n"/>
      <c r="H2227" s="107" t="n"/>
      <c r="I2227" s="107" t="n"/>
      <c r="J2227" s="107" t="n"/>
      <c r="K2227" s="107" t="n"/>
      <c r="L2227" s="107" t="n"/>
      <c r="M2227" s="107" t="n"/>
      <c r="N2227" s="107" t="n"/>
      <c r="O2227" s="107" t="n"/>
      <c r="P2227" s="107" t="n"/>
      <c r="Q2227" s="107" t="n"/>
      <c r="R2227" s="107" t="n"/>
      <c r="S2227" s="107" t="n"/>
      <c r="T2227" s="107" t="n"/>
      <c r="U2227" s="107" t="n"/>
      <c r="V2227" s="107" t="n"/>
      <c r="W2227" s="107" t="n"/>
      <c r="X2227" s="107" t="n"/>
      <c r="Y2227" s="107" t="n"/>
      <c r="Z2227" s="107" t="n"/>
      <c r="AA2227" s="107" t="n"/>
      <c r="AB2227" s="107" t="n"/>
      <c r="AC2227" s="107" t="n"/>
      <c r="AD2227" s="107" t="n"/>
      <c r="AE2227" s="107" t="n"/>
      <c r="AF2227" s="107" t="n"/>
      <c r="AG2227" s="107" t="n"/>
      <c r="AH2227" s="107" t="n"/>
      <c r="AI2227" s="107" t="n"/>
      <c r="AJ2227" s="107" t="n"/>
      <c r="AK2227" s="107" t="n"/>
      <c r="AL2227" s="107" t="n"/>
      <c r="AM2227" s="107" t="n"/>
      <c r="AN2227" s="107" t="n"/>
      <c r="AO2227" s="107" t="n"/>
      <c r="AP2227" s="107" t="n"/>
      <c r="AQ2227" s="107" t="n"/>
      <c r="AR2227" s="107" t="n"/>
      <c r="AS2227" s="107" t="n"/>
      <c r="AT2227" s="107" t="n"/>
      <c r="AU2227" s="107" t="n"/>
      <c r="AV2227" s="107" t="n"/>
      <c r="AW2227" s="107" t="n"/>
      <c r="AX2227" s="107" t="n"/>
      <c r="AY2227" s="107" t="n"/>
      <c r="AZ2227" s="107" t="n"/>
      <c r="BA2227" s="107" t="n"/>
      <c r="BB2227" s="107" t="n"/>
      <c r="BC2227" s="107" t="n"/>
      <c r="BD2227" s="107" t="n"/>
      <c r="BE2227" s="107" t="n"/>
      <c r="BF2227" s="107" t="n"/>
      <c r="BG2227" s="107" t="n"/>
      <c r="BH2227" s="107" t="n"/>
      <c r="BI2227" s="107" t="n"/>
      <c r="BJ2227" s="107" t="n"/>
      <c r="BK2227" s="107" t="n"/>
      <c r="BL2227" s="107" t="n"/>
      <c r="BM2227" s="107" t="n"/>
      <c r="BN2227" s="107" t="n"/>
      <c r="BO2227" s="107" t="n"/>
      <c r="BP2227" s="107" t="n"/>
      <c r="BQ2227" s="107" t="n"/>
      <c r="BR2227" s="107" t="n"/>
      <c r="BS2227" s="107" t="n"/>
      <c r="BT2227" s="107" t="n"/>
      <c r="BU2227" s="107" t="n"/>
      <c r="BV2227" s="107" t="n"/>
      <c r="BW2227" s="107" t="n"/>
      <c r="BX2227" s="107" t="n"/>
      <c r="BY2227" s="107" t="n"/>
      <c r="BZ2227" s="107" t="n"/>
      <c r="CA2227" s="107" t="n"/>
      <c r="CB2227" s="107" t="n"/>
      <c r="CC2227" s="107" t="n"/>
      <c r="CD2227" s="107" t="n"/>
      <c r="CE2227" s="107" t="n"/>
      <c r="CF2227" s="107" t="n"/>
      <c r="CG2227" s="107" t="n"/>
      <c r="CH2227" s="107" t="n"/>
      <c r="CI2227" s="107" t="n"/>
      <c r="CJ2227" s="107" t="n"/>
      <c r="CK2227" s="107" t="n"/>
      <c r="CL2227" s="107" t="n"/>
      <c r="CM2227" s="107" t="n"/>
      <c r="CN2227" s="107" t="n"/>
      <c r="CO2227" s="107" t="n"/>
      <c r="CP2227" s="107" t="n"/>
      <c r="CQ2227" s="107" t="n"/>
      <c r="CR2227" s="107" t="n"/>
      <c r="CS2227" s="107" t="n"/>
      <c r="CT2227" s="107" t="n"/>
      <c r="CU2227" s="107" t="n"/>
      <c r="CV2227" s="107" t="n"/>
      <c r="CW2227" s="107" t="n"/>
      <c r="CX2227" s="107" t="n"/>
      <c r="CY2227" s="107" t="n"/>
      <c r="CZ2227" s="107" t="n"/>
    </row>
    <row r="2229">
      <c r="A2229" s="126">
        <f>IF('AS51'!$C$208="","",'AS51'!$C$208)</f>
        <v/>
      </c>
      <c r="B2229" s="68">
        <f>IF($A2229="",0,COUNT($E2230:$CZ2230))</f>
        <v/>
      </c>
      <c r="C2229" s="69">
        <f>IF($B2229=0,0,MAX($E2230:$CZ2230))</f>
        <v/>
      </c>
      <c r="D2229" s="58">
        <f>_xll.BDS($A2229,'Field Check'!$C$44,"headers=y","startcol=1","endcol=7","dir=h","DVD_START_DT",'Field Check'!$C$59,"DVD_END_DT",'Field Check'!$D$59)</f>
        <v/>
      </c>
      <c r="E2229" s="59" t="n"/>
      <c r="F2229" s="59" t="n"/>
      <c r="G2229" s="59" t="n"/>
      <c r="H2229" s="59" t="n"/>
      <c r="I2229" s="59" t="n"/>
      <c r="J2229" s="59" t="n"/>
      <c r="K2229" s="59" t="n"/>
      <c r="L2229" s="59" t="n"/>
      <c r="M2229" s="59" t="n"/>
      <c r="N2229" s="59" t="n"/>
      <c r="O2229" s="59" t="n"/>
      <c r="P2229" s="59" t="n"/>
      <c r="Q2229" s="59" t="n"/>
      <c r="R2229" s="59" t="n"/>
      <c r="S2229" s="59" t="n"/>
      <c r="T2229" s="59" t="n"/>
      <c r="U2229" s="59" t="n"/>
      <c r="V2229" s="59" t="n"/>
      <c r="W2229" s="59" t="n"/>
      <c r="X2229" s="59" t="n"/>
      <c r="Y2229" s="59" t="n"/>
      <c r="Z2229" s="59" t="n"/>
      <c r="AA2229" s="59" t="n"/>
      <c r="AB2229" s="59" t="n"/>
      <c r="AC2229" s="59" t="n"/>
      <c r="AD2229" s="59" t="n"/>
      <c r="AE2229" s="59" t="n"/>
      <c r="AF2229" s="59" t="n"/>
      <c r="AG2229" s="59" t="n"/>
      <c r="AH2229" s="59" t="n"/>
      <c r="AI2229" s="59" t="n"/>
      <c r="AJ2229" s="59" t="n"/>
      <c r="AK2229" s="59" t="n"/>
      <c r="AL2229" s="59" t="n"/>
      <c r="AM2229" s="59" t="n"/>
      <c r="AN2229" s="59" t="n"/>
      <c r="AO2229" s="59" t="n"/>
      <c r="AP2229" s="59" t="n"/>
      <c r="AQ2229" s="59" t="n"/>
      <c r="AR2229" s="59" t="n"/>
      <c r="AS2229" s="59" t="n"/>
      <c r="AT2229" s="59" t="n"/>
      <c r="AU2229" s="59" t="n"/>
      <c r="AV2229" s="59" t="n"/>
      <c r="AW2229" s="59" t="n"/>
      <c r="AX2229" s="59" t="n"/>
      <c r="AY2229" s="59" t="n"/>
      <c r="AZ2229" s="59" t="n"/>
      <c r="BA2229" s="59" t="n"/>
      <c r="BB2229" s="59" t="n"/>
      <c r="BC2229" s="59" t="n"/>
      <c r="BD2229" s="59" t="n"/>
      <c r="BE2229" s="59" t="n"/>
      <c r="BF2229" s="59" t="n"/>
      <c r="BG2229" s="59" t="n"/>
      <c r="BH2229" s="59" t="n"/>
      <c r="BI2229" s="59" t="n"/>
      <c r="BJ2229" s="59" t="n"/>
      <c r="BK2229" s="59" t="n"/>
      <c r="BL2229" s="59" t="n"/>
      <c r="BM2229" s="59" t="n"/>
      <c r="BN2229" s="59" t="n"/>
      <c r="BO2229" s="59" t="n"/>
      <c r="BP2229" s="59" t="n"/>
      <c r="BQ2229" s="59" t="n"/>
      <c r="BR2229" s="59" t="n"/>
      <c r="BS2229" s="59" t="n"/>
      <c r="BT2229" s="59" t="n"/>
      <c r="BU2229" s="59" t="n"/>
      <c r="BV2229" s="59" t="n"/>
      <c r="BW2229" s="59" t="n"/>
      <c r="BX2229" s="59" t="n"/>
      <c r="BY2229" s="59" t="n"/>
      <c r="BZ2229" s="59" t="n"/>
      <c r="CA2229" s="59" t="n"/>
      <c r="CB2229" s="59" t="n"/>
      <c r="CC2229" s="59" t="n"/>
      <c r="CD2229" s="59" t="n"/>
      <c r="CE2229" s="59" t="n"/>
      <c r="CF2229" s="59" t="n"/>
      <c r="CG2229" s="59" t="n"/>
      <c r="CH2229" s="59" t="n"/>
      <c r="CI2229" s="59" t="n"/>
      <c r="CJ2229" s="59" t="n"/>
      <c r="CK2229" s="59" t="n"/>
      <c r="CL2229" s="59" t="n"/>
      <c r="CM2229" s="59" t="n"/>
      <c r="CN2229" s="59" t="n"/>
      <c r="CO2229" s="59" t="n"/>
      <c r="CP2229" s="59" t="n"/>
      <c r="CQ2229" s="59" t="n"/>
      <c r="CR2229" s="59" t="n"/>
      <c r="CS2229" s="59" t="n"/>
      <c r="CT2229" s="59" t="n"/>
      <c r="CU2229" s="59" t="n"/>
      <c r="CV2229" s="59" t="n"/>
      <c r="CW2229" s="59" t="n"/>
      <c r="CX2229" s="59" t="n"/>
      <c r="CY2229" s="59" t="n"/>
      <c r="CZ2229" s="59" t="n"/>
    </row>
    <row r="2230">
      <c r="D2230" s="59" t="n"/>
      <c r="E2230" s="59" t="n"/>
      <c r="F2230" s="59" t="n"/>
      <c r="G2230" s="59" t="n"/>
      <c r="H2230" s="59" t="n"/>
      <c r="I2230" s="59" t="n"/>
      <c r="J2230" s="59" t="n"/>
      <c r="K2230" s="59" t="n"/>
      <c r="L2230" s="59" t="n"/>
      <c r="M2230" s="59" t="n"/>
      <c r="N2230" s="59" t="n"/>
      <c r="O2230" s="59" t="n"/>
      <c r="P2230" s="59" t="n"/>
      <c r="Q2230" s="59" t="n"/>
      <c r="R2230" s="59" t="n"/>
      <c r="S2230" s="59" t="n"/>
      <c r="T2230" s="59" t="n"/>
      <c r="U2230" s="59" t="n"/>
      <c r="V2230" s="59" t="n"/>
      <c r="W2230" s="59" t="n"/>
      <c r="X2230" s="59" t="n"/>
      <c r="Y2230" s="59" t="n"/>
      <c r="Z2230" s="59" t="n"/>
      <c r="AA2230" s="59" t="n"/>
      <c r="AB2230" s="59" t="n"/>
      <c r="AC2230" s="59" t="n"/>
      <c r="AD2230" s="59" t="n"/>
      <c r="AE2230" s="59" t="n"/>
      <c r="AF2230" s="59" t="n"/>
      <c r="AG2230" s="59" t="n"/>
      <c r="AH2230" s="59" t="n"/>
      <c r="AI2230" s="59" t="n"/>
      <c r="AJ2230" s="59" t="n"/>
      <c r="AK2230" s="59" t="n"/>
      <c r="AL2230" s="59" t="n"/>
      <c r="AM2230" s="59" t="n"/>
      <c r="AN2230" s="59" t="n"/>
      <c r="AO2230" s="59" t="n"/>
      <c r="AP2230" s="59" t="n"/>
      <c r="AQ2230" s="59" t="n"/>
      <c r="AR2230" s="59" t="n"/>
      <c r="AS2230" s="59" t="n"/>
      <c r="AT2230" s="59" t="n"/>
      <c r="AU2230" s="59" t="n"/>
      <c r="AV2230" s="59" t="n"/>
      <c r="AW2230" s="59" t="n"/>
      <c r="AX2230" s="59" t="n"/>
      <c r="AY2230" s="59" t="n"/>
      <c r="AZ2230" s="59" t="n"/>
      <c r="BA2230" s="59" t="n"/>
      <c r="BB2230" s="59" t="n"/>
      <c r="BC2230" s="59" t="n"/>
      <c r="BD2230" s="59" t="n"/>
      <c r="BE2230" s="59" t="n"/>
      <c r="BF2230" s="59" t="n"/>
      <c r="BG2230" s="59" t="n"/>
      <c r="BH2230" s="59" t="n"/>
      <c r="BI2230" s="59" t="n"/>
      <c r="BJ2230" s="59" t="n"/>
      <c r="BK2230" s="59" t="n"/>
      <c r="BL2230" s="59" t="n"/>
      <c r="BM2230" s="59" t="n"/>
      <c r="BN2230" s="59" t="n"/>
      <c r="BO2230" s="59" t="n"/>
      <c r="BP2230" s="59" t="n"/>
      <c r="BQ2230" s="59" t="n"/>
      <c r="BR2230" s="59" t="n"/>
      <c r="BS2230" s="59" t="n"/>
      <c r="BT2230" s="59" t="n"/>
      <c r="BU2230" s="59" t="n"/>
      <c r="BV2230" s="59" t="n"/>
      <c r="BW2230" s="59" t="n"/>
      <c r="BX2230" s="59" t="n"/>
      <c r="BY2230" s="59" t="n"/>
      <c r="BZ2230" s="59" t="n"/>
      <c r="CA2230" s="59" t="n"/>
      <c r="CB2230" s="59" t="n"/>
      <c r="CC2230" s="59" t="n"/>
      <c r="CD2230" s="59" t="n"/>
      <c r="CE2230" s="59" t="n"/>
      <c r="CF2230" s="59" t="n"/>
      <c r="CG2230" s="59" t="n"/>
      <c r="CH2230" s="59" t="n"/>
      <c r="CI2230" s="59" t="n"/>
      <c r="CJ2230" s="59" t="n"/>
      <c r="CK2230" s="59" t="n"/>
      <c r="CL2230" s="59" t="n"/>
      <c r="CM2230" s="59" t="n"/>
      <c r="CN2230" s="59" t="n"/>
      <c r="CO2230" s="59" t="n"/>
      <c r="CP2230" s="59" t="n"/>
      <c r="CQ2230" s="59" t="n"/>
      <c r="CR2230" s="59" t="n"/>
      <c r="CS2230" s="59" t="n"/>
      <c r="CT2230" s="59" t="n"/>
      <c r="CU2230" s="59" t="n"/>
      <c r="CV2230" s="59" t="n"/>
      <c r="CW2230" s="59" t="n"/>
      <c r="CX2230" s="59" t="n"/>
      <c r="CY2230" s="59" t="n"/>
      <c r="CZ2230" s="59" t="n"/>
    </row>
    <row r="2231">
      <c r="D2231" s="59" t="n"/>
      <c r="E2231" s="59" t="n"/>
      <c r="F2231" s="59" t="n"/>
      <c r="G2231" s="59" t="n"/>
      <c r="H2231" s="59" t="n"/>
      <c r="I2231" s="59" t="n"/>
      <c r="J2231" s="59" t="n"/>
      <c r="K2231" s="59" t="n"/>
      <c r="L2231" s="59" t="n"/>
      <c r="M2231" s="59" t="n"/>
      <c r="N2231" s="59" t="n"/>
      <c r="O2231" s="59" t="n"/>
      <c r="P2231" s="59" t="n"/>
      <c r="Q2231" s="59" t="n"/>
      <c r="R2231" s="59" t="n"/>
      <c r="S2231" s="59" t="n"/>
      <c r="T2231" s="59" t="n"/>
      <c r="U2231" s="59" t="n"/>
      <c r="V2231" s="59" t="n"/>
      <c r="W2231" s="59" t="n"/>
      <c r="X2231" s="59" t="n"/>
      <c r="Y2231" s="59" t="n"/>
      <c r="Z2231" s="59" t="n"/>
      <c r="AA2231" s="59" t="n"/>
      <c r="AB2231" s="59" t="n"/>
      <c r="AC2231" s="59" t="n"/>
      <c r="AD2231" s="59" t="n"/>
      <c r="AE2231" s="59" t="n"/>
      <c r="AF2231" s="59" t="n"/>
      <c r="AG2231" s="59" t="n"/>
      <c r="AH2231" s="59" t="n"/>
      <c r="AI2231" s="59" t="n"/>
      <c r="AJ2231" s="59" t="n"/>
      <c r="AK2231" s="59" t="n"/>
      <c r="AL2231" s="59" t="n"/>
      <c r="AM2231" s="59" t="n"/>
      <c r="AN2231" s="59" t="n"/>
      <c r="AO2231" s="59" t="n"/>
      <c r="AP2231" s="59" t="n"/>
      <c r="AQ2231" s="59" t="n"/>
      <c r="AR2231" s="59" t="n"/>
      <c r="AS2231" s="59" t="n"/>
      <c r="AT2231" s="59" t="n"/>
      <c r="AU2231" s="59" t="n"/>
      <c r="AV2231" s="59" t="n"/>
      <c r="AW2231" s="59" t="n"/>
      <c r="AX2231" s="59" t="n"/>
      <c r="AY2231" s="59" t="n"/>
      <c r="AZ2231" s="59" t="n"/>
      <c r="BA2231" s="59" t="n"/>
      <c r="BB2231" s="59" t="n"/>
      <c r="BC2231" s="59" t="n"/>
      <c r="BD2231" s="59" t="n"/>
      <c r="BE2231" s="59" t="n"/>
      <c r="BF2231" s="59" t="n"/>
      <c r="BG2231" s="59" t="n"/>
      <c r="BH2231" s="59" t="n"/>
      <c r="BI2231" s="59" t="n"/>
      <c r="BJ2231" s="59" t="n"/>
      <c r="BK2231" s="59" t="n"/>
      <c r="BL2231" s="59" t="n"/>
      <c r="BM2231" s="59" t="n"/>
      <c r="BN2231" s="59" t="n"/>
      <c r="BO2231" s="59" t="n"/>
      <c r="BP2231" s="59" t="n"/>
      <c r="BQ2231" s="59" t="n"/>
      <c r="BR2231" s="59" t="n"/>
      <c r="BS2231" s="59" t="n"/>
      <c r="BT2231" s="59" t="n"/>
      <c r="BU2231" s="59" t="n"/>
      <c r="BV2231" s="59" t="n"/>
      <c r="BW2231" s="59" t="n"/>
      <c r="BX2231" s="59" t="n"/>
      <c r="BY2231" s="59" t="n"/>
      <c r="BZ2231" s="59" t="n"/>
      <c r="CA2231" s="59" t="n"/>
      <c r="CB2231" s="59" t="n"/>
      <c r="CC2231" s="59" t="n"/>
      <c r="CD2231" s="59" t="n"/>
      <c r="CE2231" s="59" t="n"/>
      <c r="CF2231" s="59" t="n"/>
      <c r="CG2231" s="59" t="n"/>
      <c r="CH2231" s="59" t="n"/>
      <c r="CI2231" s="59" t="n"/>
      <c r="CJ2231" s="59" t="n"/>
      <c r="CK2231" s="59" t="n"/>
      <c r="CL2231" s="59" t="n"/>
      <c r="CM2231" s="59" t="n"/>
      <c r="CN2231" s="59" t="n"/>
      <c r="CO2231" s="59" t="n"/>
      <c r="CP2231" s="59" t="n"/>
      <c r="CQ2231" s="59" t="n"/>
      <c r="CR2231" s="59" t="n"/>
      <c r="CS2231" s="59" t="n"/>
      <c r="CT2231" s="59" t="n"/>
      <c r="CU2231" s="59" t="n"/>
      <c r="CV2231" s="59" t="n"/>
      <c r="CW2231" s="59" t="n"/>
      <c r="CX2231" s="59" t="n"/>
      <c r="CY2231" s="59" t="n"/>
      <c r="CZ2231" s="59" t="n"/>
    </row>
    <row r="2232">
      <c r="D2232" s="59" t="n"/>
      <c r="E2232" s="59" t="n"/>
      <c r="F2232" s="59" t="n"/>
      <c r="G2232" s="59" t="n"/>
      <c r="H2232" s="59" t="n"/>
      <c r="I2232" s="59" t="n"/>
      <c r="J2232" s="59" t="n"/>
      <c r="K2232" s="59" t="n"/>
      <c r="L2232" s="59" t="n"/>
      <c r="M2232" s="59" t="n"/>
      <c r="N2232" s="59" t="n"/>
      <c r="O2232" s="59" t="n"/>
      <c r="P2232" s="59" t="n"/>
      <c r="Q2232" s="59" t="n"/>
      <c r="R2232" s="59" t="n"/>
      <c r="S2232" s="59" t="n"/>
      <c r="T2232" s="59" t="n"/>
      <c r="U2232" s="59" t="n"/>
      <c r="V2232" s="59" t="n"/>
      <c r="W2232" s="59" t="n"/>
      <c r="X2232" s="59" t="n"/>
      <c r="Y2232" s="59" t="n"/>
      <c r="Z2232" s="59" t="n"/>
      <c r="AA2232" s="59" t="n"/>
      <c r="AB2232" s="59" t="n"/>
      <c r="AC2232" s="59" t="n"/>
      <c r="AD2232" s="59" t="n"/>
      <c r="AE2232" s="59" t="n"/>
      <c r="AF2232" s="59" t="n"/>
      <c r="AG2232" s="59" t="n"/>
      <c r="AH2232" s="59" t="n"/>
      <c r="AI2232" s="59" t="n"/>
      <c r="AJ2232" s="59" t="n"/>
      <c r="AK2232" s="59" t="n"/>
      <c r="AL2232" s="59" t="n"/>
      <c r="AM2232" s="59" t="n"/>
      <c r="AN2232" s="59" t="n"/>
      <c r="AO2232" s="59" t="n"/>
      <c r="AP2232" s="59" t="n"/>
      <c r="AQ2232" s="59" t="n"/>
      <c r="AR2232" s="59" t="n"/>
      <c r="AS2232" s="59" t="n"/>
      <c r="AT2232" s="59" t="n"/>
      <c r="AU2232" s="59" t="n"/>
      <c r="AV2232" s="59" t="n"/>
      <c r="AW2232" s="59" t="n"/>
      <c r="AX2232" s="59" t="n"/>
      <c r="AY2232" s="59" t="n"/>
      <c r="AZ2232" s="59" t="n"/>
      <c r="BA2232" s="59" t="n"/>
      <c r="BB2232" s="59" t="n"/>
      <c r="BC2232" s="59" t="n"/>
      <c r="BD2232" s="59" t="n"/>
      <c r="BE2232" s="59" t="n"/>
      <c r="BF2232" s="59" t="n"/>
      <c r="BG2232" s="59" t="n"/>
      <c r="BH2232" s="59" t="n"/>
      <c r="BI2232" s="59" t="n"/>
      <c r="BJ2232" s="59" t="n"/>
      <c r="BK2232" s="59" t="n"/>
      <c r="BL2232" s="59" t="n"/>
      <c r="BM2232" s="59" t="n"/>
      <c r="BN2232" s="59" t="n"/>
      <c r="BO2232" s="59" t="n"/>
      <c r="BP2232" s="59" t="n"/>
      <c r="BQ2232" s="59" t="n"/>
      <c r="BR2232" s="59" t="n"/>
      <c r="BS2232" s="59" t="n"/>
      <c r="BT2232" s="59" t="n"/>
      <c r="BU2232" s="59" t="n"/>
      <c r="BV2232" s="59" t="n"/>
      <c r="BW2232" s="59" t="n"/>
      <c r="BX2232" s="59" t="n"/>
      <c r="BY2232" s="59" t="n"/>
      <c r="BZ2232" s="59" t="n"/>
      <c r="CA2232" s="59" t="n"/>
      <c r="CB2232" s="59" t="n"/>
      <c r="CC2232" s="59" t="n"/>
      <c r="CD2232" s="59" t="n"/>
      <c r="CE2232" s="59" t="n"/>
      <c r="CF2232" s="59" t="n"/>
      <c r="CG2232" s="59" t="n"/>
      <c r="CH2232" s="59" t="n"/>
      <c r="CI2232" s="59" t="n"/>
      <c r="CJ2232" s="59" t="n"/>
      <c r="CK2232" s="59" t="n"/>
      <c r="CL2232" s="59" t="n"/>
      <c r="CM2232" s="59" t="n"/>
      <c r="CN2232" s="59" t="n"/>
      <c r="CO2232" s="59" t="n"/>
      <c r="CP2232" s="59" t="n"/>
      <c r="CQ2232" s="59" t="n"/>
      <c r="CR2232" s="59" t="n"/>
      <c r="CS2232" s="59" t="n"/>
      <c r="CT2232" s="59" t="n"/>
      <c r="CU2232" s="59" t="n"/>
      <c r="CV2232" s="59" t="n"/>
      <c r="CW2232" s="59" t="n"/>
      <c r="CX2232" s="59" t="n"/>
      <c r="CY2232" s="59" t="n"/>
      <c r="CZ2232" s="59" t="n"/>
    </row>
    <row r="2233">
      <c r="D2233" s="107" t="n"/>
      <c r="E2233" s="107" t="n"/>
      <c r="F2233" s="107" t="n"/>
      <c r="G2233" s="107" t="n"/>
      <c r="H2233" s="107" t="n"/>
      <c r="I2233" s="107" t="n"/>
      <c r="J2233" s="107" t="n"/>
      <c r="K2233" s="107" t="n"/>
      <c r="L2233" s="107" t="n"/>
      <c r="M2233" s="107" t="n"/>
      <c r="N2233" s="107" t="n"/>
      <c r="O2233" s="107" t="n"/>
      <c r="P2233" s="107" t="n"/>
      <c r="Q2233" s="107" t="n"/>
      <c r="R2233" s="107" t="n"/>
      <c r="S2233" s="107" t="n"/>
      <c r="T2233" s="107" t="n"/>
      <c r="U2233" s="107" t="n"/>
      <c r="V2233" s="107" t="n"/>
      <c r="W2233" s="107" t="n"/>
      <c r="X2233" s="107" t="n"/>
      <c r="Y2233" s="107" t="n"/>
      <c r="Z2233" s="107" t="n"/>
      <c r="AA2233" s="107" t="n"/>
      <c r="AB2233" s="107" t="n"/>
      <c r="AC2233" s="107" t="n"/>
      <c r="AD2233" s="107" t="n"/>
      <c r="AE2233" s="107" t="n"/>
      <c r="AF2233" s="107" t="n"/>
      <c r="AG2233" s="107" t="n"/>
      <c r="AH2233" s="107" t="n"/>
      <c r="AI2233" s="107" t="n"/>
      <c r="AJ2233" s="107" t="n"/>
      <c r="AK2233" s="107" t="n"/>
      <c r="AL2233" s="107" t="n"/>
      <c r="AM2233" s="107" t="n"/>
      <c r="AN2233" s="107" t="n"/>
      <c r="AO2233" s="107" t="n"/>
      <c r="AP2233" s="107" t="n"/>
      <c r="AQ2233" s="107" t="n"/>
      <c r="AR2233" s="107" t="n"/>
      <c r="AS2233" s="107" t="n"/>
      <c r="AT2233" s="107" t="n"/>
      <c r="AU2233" s="107" t="n"/>
      <c r="AV2233" s="107" t="n"/>
      <c r="AW2233" s="107" t="n"/>
      <c r="AX2233" s="107" t="n"/>
      <c r="AY2233" s="107" t="n"/>
      <c r="AZ2233" s="107" t="n"/>
      <c r="BA2233" s="107" t="n"/>
      <c r="BB2233" s="107" t="n"/>
      <c r="BC2233" s="107" t="n"/>
      <c r="BD2233" s="107" t="n"/>
      <c r="BE2233" s="107" t="n"/>
      <c r="BF2233" s="107" t="n"/>
      <c r="BG2233" s="107" t="n"/>
      <c r="BH2233" s="107" t="n"/>
      <c r="BI2233" s="107" t="n"/>
      <c r="BJ2233" s="107" t="n"/>
      <c r="BK2233" s="107" t="n"/>
      <c r="BL2233" s="107" t="n"/>
      <c r="BM2233" s="107" t="n"/>
      <c r="BN2233" s="107" t="n"/>
      <c r="BO2233" s="107" t="n"/>
      <c r="BP2233" s="107" t="n"/>
      <c r="BQ2233" s="107" t="n"/>
      <c r="BR2233" s="107" t="n"/>
      <c r="BS2233" s="107" t="n"/>
      <c r="BT2233" s="107" t="n"/>
      <c r="BU2233" s="107" t="n"/>
      <c r="BV2233" s="107" t="n"/>
      <c r="BW2233" s="107" t="n"/>
      <c r="BX2233" s="107" t="n"/>
      <c r="BY2233" s="107" t="n"/>
      <c r="BZ2233" s="107" t="n"/>
      <c r="CA2233" s="107" t="n"/>
      <c r="CB2233" s="107" t="n"/>
      <c r="CC2233" s="107" t="n"/>
      <c r="CD2233" s="107" t="n"/>
      <c r="CE2233" s="107" t="n"/>
      <c r="CF2233" s="107" t="n"/>
      <c r="CG2233" s="107" t="n"/>
      <c r="CH2233" s="107" t="n"/>
      <c r="CI2233" s="107" t="n"/>
      <c r="CJ2233" s="107" t="n"/>
      <c r="CK2233" s="107" t="n"/>
      <c r="CL2233" s="107" t="n"/>
      <c r="CM2233" s="107" t="n"/>
      <c r="CN2233" s="107" t="n"/>
      <c r="CO2233" s="107" t="n"/>
      <c r="CP2233" s="107" t="n"/>
      <c r="CQ2233" s="107" t="n"/>
      <c r="CR2233" s="107" t="n"/>
      <c r="CS2233" s="107" t="n"/>
      <c r="CT2233" s="107" t="n"/>
      <c r="CU2233" s="107" t="n"/>
      <c r="CV2233" s="107" t="n"/>
      <c r="CW2233" s="107" t="n"/>
      <c r="CX2233" s="107" t="n"/>
      <c r="CY2233" s="107" t="n"/>
      <c r="CZ2233" s="107" t="n"/>
    </row>
    <row r="2236">
      <c r="A2236" s="2">
        <f>IF($A2229="","","   projections")</f>
        <v/>
      </c>
      <c r="B2236" s="68">
        <f>IF($A2229="",0,COUNT($E2237:$CZ2237))</f>
        <v/>
      </c>
      <c r="C2236" s="69">
        <f>IF($B2236=0,0,MAX($E2237:$CZ2237))</f>
        <v/>
      </c>
      <c r="D2236" s="58">
        <f>_xll.BDS($A2229,'Field Check'!$C$42,"headers=y","startcol=1","endcol=3","dir=h")</f>
        <v/>
      </c>
      <c r="E2236" s="59" t="n"/>
      <c r="F2236" s="59" t="n"/>
      <c r="G2236" s="59" t="n"/>
      <c r="H2236" s="59" t="n"/>
      <c r="I2236" s="59" t="n"/>
      <c r="J2236" s="59" t="n"/>
      <c r="K2236" s="59" t="n"/>
      <c r="L2236" s="59" t="n"/>
      <c r="M2236" s="59" t="n"/>
      <c r="N2236" s="59" t="n"/>
      <c r="O2236" s="59" t="n"/>
      <c r="P2236" s="59" t="n"/>
      <c r="Q2236" s="59" t="n"/>
      <c r="R2236" s="59" t="n"/>
      <c r="S2236" s="59" t="n"/>
      <c r="T2236" s="59" t="n"/>
      <c r="U2236" s="59" t="n"/>
      <c r="V2236" s="59" t="n"/>
      <c r="W2236" s="59" t="n"/>
      <c r="X2236" s="59" t="n"/>
      <c r="Y2236" s="59" t="n"/>
      <c r="Z2236" s="59" t="n"/>
      <c r="AA2236" s="59" t="n"/>
      <c r="AB2236" s="59" t="n"/>
      <c r="AC2236" s="59" t="n"/>
      <c r="AD2236" s="59" t="n"/>
      <c r="AE2236" s="59" t="n"/>
      <c r="AF2236" s="59" t="n"/>
      <c r="AG2236" s="59" t="n"/>
      <c r="AH2236" s="59" t="n"/>
      <c r="AI2236" s="59" t="n"/>
      <c r="AJ2236" s="59" t="n"/>
      <c r="AK2236" s="59" t="n"/>
      <c r="AL2236" s="59" t="n"/>
      <c r="AM2236" s="59" t="n"/>
      <c r="AN2236" s="59" t="n"/>
      <c r="AO2236" s="59" t="n"/>
      <c r="AP2236" s="59" t="n"/>
      <c r="AQ2236" s="59" t="n"/>
      <c r="AR2236" s="59" t="n"/>
      <c r="AS2236" s="59" t="n"/>
      <c r="AT2236" s="59" t="n"/>
      <c r="AU2236" s="59" t="n"/>
      <c r="AV2236" s="59" t="n"/>
      <c r="AW2236" s="59" t="n"/>
      <c r="AX2236" s="59" t="n"/>
      <c r="AY2236" s="59" t="n"/>
      <c r="AZ2236" s="59" t="n"/>
      <c r="BA2236" s="59" t="n"/>
      <c r="BB2236" s="59" t="n"/>
      <c r="BC2236" s="59" t="n"/>
      <c r="BD2236" s="59" t="n"/>
      <c r="BE2236" s="59" t="n"/>
      <c r="BF2236" s="59" t="n"/>
      <c r="BG2236" s="59" t="n"/>
      <c r="BH2236" s="59" t="n"/>
      <c r="BI2236" s="59" t="n"/>
      <c r="BJ2236" s="59" t="n"/>
      <c r="BK2236" s="59" t="n"/>
      <c r="BL2236" s="59" t="n"/>
      <c r="BM2236" s="59" t="n"/>
      <c r="BN2236" s="59" t="n"/>
      <c r="BO2236" s="59" t="n"/>
      <c r="BP2236" s="59" t="n"/>
      <c r="BQ2236" s="59" t="n"/>
      <c r="BR2236" s="59" t="n"/>
      <c r="BS2236" s="59" t="n"/>
      <c r="BT2236" s="59" t="n"/>
      <c r="BU2236" s="59" t="n"/>
      <c r="BV2236" s="59" t="n"/>
      <c r="BW2236" s="59" t="n"/>
      <c r="BX2236" s="59" t="n"/>
      <c r="BY2236" s="59" t="n"/>
      <c r="BZ2236" s="59" t="n"/>
      <c r="CA2236" s="59" t="n"/>
      <c r="CB2236" s="59" t="n"/>
      <c r="CC2236" s="59" t="n"/>
      <c r="CD2236" s="59" t="n"/>
      <c r="CE2236" s="59" t="n"/>
      <c r="CF2236" s="59" t="n"/>
      <c r="CG2236" s="59" t="n"/>
      <c r="CH2236" s="59" t="n"/>
      <c r="CI2236" s="59" t="n"/>
      <c r="CJ2236" s="59" t="n"/>
      <c r="CK2236" s="59" t="n"/>
      <c r="CL2236" s="59" t="n"/>
      <c r="CM2236" s="59" t="n"/>
      <c r="CN2236" s="59" t="n"/>
      <c r="CO2236" s="59" t="n"/>
      <c r="CP2236" s="59" t="n"/>
      <c r="CQ2236" s="59" t="n"/>
      <c r="CR2236" s="59" t="n"/>
      <c r="CS2236" s="59" t="n"/>
      <c r="CT2236" s="59" t="n"/>
      <c r="CU2236" s="59" t="n"/>
      <c r="CV2236" s="59" t="n"/>
      <c r="CW2236" s="59" t="n"/>
      <c r="CX2236" s="59" t="n"/>
      <c r="CY2236" s="59" t="n"/>
      <c r="CZ2236" s="59" t="n"/>
    </row>
    <row r="2237">
      <c r="D2237" s="59" t="n"/>
      <c r="E2237" s="59" t="n"/>
      <c r="F2237" s="59" t="n"/>
      <c r="G2237" s="59" t="n"/>
      <c r="H2237" s="59" t="n"/>
      <c r="I2237" s="59" t="n"/>
      <c r="J2237" s="59" t="n"/>
      <c r="K2237" s="59" t="n"/>
      <c r="L2237" s="59" t="n"/>
      <c r="M2237" s="59" t="n"/>
      <c r="N2237" s="59" t="n"/>
      <c r="O2237" s="59" t="n"/>
      <c r="P2237" s="59" t="n"/>
      <c r="Q2237" s="59" t="n"/>
      <c r="R2237" s="59" t="n"/>
      <c r="S2237" s="59" t="n"/>
      <c r="T2237" s="59" t="n"/>
      <c r="U2237" s="59" t="n"/>
      <c r="V2237" s="59" t="n"/>
      <c r="W2237" s="59" t="n"/>
      <c r="X2237" s="59" t="n"/>
      <c r="Y2237" s="59" t="n"/>
      <c r="Z2237" s="59" t="n"/>
      <c r="AA2237" s="59" t="n"/>
      <c r="AB2237" s="59" t="n"/>
      <c r="AC2237" s="59" t="n"/>
      <c r="AD2237" s="59" t="n"/>
      <c r="AE2237" s="59" t="n"/>
      <c r="AF2237" s="59" t="n"/>
      <c r="AG2237" s="59" t="n"/>
      <c r="AH2237" s="59" t="n"/>
      <c r="AI2237" s="59" t="n"/>
      <c r="AJ2237" s="59" t="n"/>
      <c r="AK2237" s="59" t="n"/>
      <c r="AL2237" s="59" t="n"/>
      <c r="AM2237" s="59" t="n"/>
      <c r="AN2237" s="59" t="n"/>
      <c r="AO2237" s="59" t="n"/>
      <c r="AP2237" s="59" t="n"/>
      <c r="AQ2237" s="59" t="n"/>
      <c r="AR2237" s="59" t="n"/>
      <c r="AS2237" s="59" t="n"/>
      <c r="AT2237" s="59" t="n"/>
      <c r="AU2237" s="59" t="n"/>
      <c r="AV2237" s="59" t="n"/>
      <c r="AW2237" s="59" t="n"/>
      <c r="AX2237" s="59" t="n"/>
      <c r="AY2237" s="59" t="n"/>
      <c r="AZ2237" s="59" t="n"/>
      <c r="BA2237" s="59" t="n"/>
      <c r="BB2237" s="59" t="n"/>
      <c r="BC2237" s="59" t="n"/>
      <c r="BD2237" s="59" t="n"/>
      <c r="BE2237" s="59" t="n"/>
      <c r="BF2237" s="59" t="n"/>
      <c r="BG2237" s="59" t="n"/>
      <c r="BH2237" s="59" t="n"/>
      <c r="BI2237" s="59" t="n"/>
      <c r="BJ2237" s="59" t="n"/>
      <c r="BK2237" s="59" t="n"/>
      <c r="BL2237" s="59" t="n"/>
      <c r="BM2237" s="59" t="n"/>
      <c r="BN2237" s="59" t="n"/>
      <c r="BO2237" s="59" t="n"/>
      <c r="BP2237" s="59" t="n"/>
      <c r="BQ2237" s="59" t="n"/>
      <c r="BR2237" s="59" t="n"/>
      <c r="BS2237" s="59" t="n"/>
      <c r="BT2237" s="59" t="n"/>
      <c r="BU2237" s="59" t="n"/>
      <c r="BV2237" s="59" t="n"/>
      <c r="BW2237" s="59" t="n"/>
      <c r="BX2237" s="59" t="n"/>
      <c r="BY2237" s="59" t="n"/>
      <c r="BZ2237" s="59" t="n"/>
      <c r="CA2237" s="59" t="n"/>
      <c r="CB2237" s="59" t="n"/>
      <c r="CC2237" s="59" t="n"/>
      <c r="CD2237" s="59" t="n"/>
      <c r="CE2237" s="59" t="n"/>
      <c r="CF2237" s="59" t="n"/>
      <c r="CG2237" s="59" t="n"/>
      <c r="CH2237" s="59" t="n"/>
      <c r="CI2237" s="59" t="n"/>
      <c r="CJ2237" s="59" t="n"/>
      <c r="CK2237" s="59" t="n"/>
      <c r="CL2237" s="59" t="n"/>
      <c r="CM2237" s="59" t="n"/>
      <c r="CN2237" s="59" t="n"/>
      <c r="CO2237" s="59" t="n"/>
      <c r="CP2237" s="59" t="n"/>
      <c r="CQ2237" s="59" t="n"/>
      <c r="CR2237" s="59" t="n"/>
      <c r="CS2237" s="59" t="n"/>
      <c r="CT2237" s="59" t="n"/>
      <c r="CU2237" s="59" t="n"/>
      <c r="CV2237" s="59" t="n"/>
      <c r="CW2237" s="59" t="n"/>
      <c r="CX2237" s="59" t="n"/>
      <c r="CY2237" s="59" t="n"/>
      <c r="CZ2237" s="59" t="n"/>
    </row>
    <row r="2238">
      <c r="D2238" s="107" t="n"/>
      <c r="E2238" s="107" t="n"/>
      <c r="F2238" s="107" t="n"/>
      <c r="G2238" s="107" t="n"/>
      <c r="H2238" s="107" t="n"/>
      <c r="I2238" s="107" t="n"/>
      <c r="J2238" s="107" t="n"/>
      <c r="K2238" s="107" t="n"/>
      <c r="L2238" s="107" t="n"/>
      <c r="M2238" s="107" t="n"/>
      <c r="N2238" s="107" t="n"/>
      <c r="O2238" s="107" t="n"/>
      <c r="P2238" s="107" t="n"/>
      <c r="Q2238" s="107" t="n"/>
      <c r="R2238" s="107" t="n"/>
      <c r="S2238" s="107" t="n"/>
      <c r="T2238" s="107" t="n"/>
      <c r="U2238" s="107" t="n"/>
      <c r="V2238" s="107" t="n"/>
      <c r="W2238" s="107" t="n"/>
      <c r="X2238" s="107" t="n"/>
      <c r="Y2238" s="107" t="n"/>
      <c r="Z2238" s="107" t="n"/>
      <c r="AA2238" s="107" t="n"/>
      <c r="AB2238" s="107" t="n"/>
      <c r="AC2238" s="107" t="n"/>
      <c r="AD2238" s="107" t="n"/>
      <c r="AE2238" s="107" t="n"/>
      <c r="AF2238" s="107" t="n"/>
      <c r="AG2238" s="107" t="n"/>
      <c r="AH2238" s="107" t="n"/>
      <c r="AI2238" s="107" t="n"/>
      <c r="AJ2238" s="107" t="n"/>
      <c r="AK2238" s="107" t="n"/>
      <c r="AL2238" s="107" t="n"/>
      <c r="AM2238" s="107" t="n"/>
      <c r="AN2238" s="107" t="n"/>
      <c r="AO2238" s="107" t="n"/>
      <c r="AP2238" s="107" t="n"/>
      <c r="AQ2238" s="107" t="n"/>
      <c r="AR2238" s="107" t="n"/>
      <c r="AS2238" s="107" t="n"/>
      <c r="AT2238" s="107" t="n"/>
      <c r="AU2238" s="107" t="n"/>
      <c r="AV2238" s="107" t="n"/>
      <c r="AW2238" s="107" t="n"/>
      <c r="AX2238" s="107" t="n"/>
      <c r="AY2238" s="107" t="n"/>
      <c r="AZ2238" s="107" t="n"/>
      <c r="BA2238" s="107" t="n"/>
      <c r="BB2238" s="107" t="n"/>
      <c r="BC2238" s="107" t="n"/>
      <c r="BD2238" s="107" t="n"/>
      <c r="BE2238" s="107" t="n"/>
      <c r="BF2238" s="107" t="n"/>
      <c r="BG2238" s="107" t="n"/>
      <c r="BH2238" s="107" t="n"/>
      <c r="BI2238" s="107" t="n"/>
      <c r="BJ2238" s="107" t="n"/>
      <c r="BK2238" s="107" t="n"/>
      <c r="BL2238" s="107" t="n"/>
      <c r="BM2238" s="107" t="n"/>
      <c r="BN2238" s="107" t="n"/>
      <c r="BO2238" s="107" t="n"/>
      <c r="BP2238" s="107" t="n"/>
      <c r="BQ2238" s="107" t="n"/>
      <c r="BR2238" s="107" t="n"/>
      <c r="BS2238" s="107" t="n"/>
      <c r="BT2238" s="107" t="n"/>
      <c r="BU2238" s="107" t="n"/>
      <c r="BV2238" s="107" t="n"/>
      <c r="BW2238" s="107" t="n"/>
      <c r="BX2238" s="107" t="n"/>
      <c r="BY2238" s="107" t="n"/>
      <c r="BZ2238" s="107" t="n"/>
      <c r="CA2238" s="107" t="n"/>
      <c r="CB2238" s="107" t="n"/>
      <c r="CC2238" s="107" t="n"/>
      <c r="CD2238" s="107" t="n"/>
      <c r="CE2238" s="107" t="n"/>
      <c r="CF2238" s="107" t="n"/>
      <c r="CG2238" s="107" t="n"/>
      <c r="CH2238" s="107" t="n"/>
      <c r="CI2238" s="107" t="n"/>
      <c r="CJ2238" s="107" t="n"/>
      <c r="CK2238" s="107" t="n"/>
      <c r="CL2238" s="107" t="n"/>
      <c r="CM2238" s="107" t="n"/>
      <c r="CN2238" s="107" t="n"/>
      <c r="CO2238" s="107" t="n"/>
      <c r="CP2238" s="107" t="n"/>
      <c r="CQ2238" s="107" t="n"/>
      <c r="CR2238" s="107" t="n"/>
      <c r="CS2238" s="107" t="n"/>
      <c r="CT2238" s="107" t="n"/>
      <c r="CU2238" s="107" t="n"/>
      <c r="CV2238" s="107" t="n"/>
      <c r="CW2238" s="107" t="n"/>
      <c r="CX2238" s="107" t="n"/>
      <c r="CY2238" s="107" t="n"/>
      <c r="CZ2238" s="107" t="n"/>
    </row>
    <row r="2240">
      <c r="A2240" s="126">
        <f>IF('AS51'!$C$209="","",'AS51'!$C$209)</f>
        <v/>
      </c>
      <c r="B2240" s="68">
        <f>IF($A2240="",0,COUNT($E2241:$CZ2241))</f>
        <v/>
      </c>
      <c r="C2240" s="69">
        <f>IF($B2240=0,0,MAX($E2241:$CZ2241))</f>
        <v/>
      </c>
      <c r="D2240" s="58">
        <f>_xll.BDS($A2240,'Field Check'!$C$44,"headers=y","startcol=1","endcol=7","dir=h","DVD_START_DT",'Field Check'!$C$59,"DVD_END_DT",'Field Check'!$D$59)</f>
        <v/>
      </c>
      <c r="E2240" s="59" t="n"/>
      <c r="F2240" s="59" t="n"/>
      <c r="G2240" s="59" t="n"/>
      <c r="H2240" s="59" t="n"/>
      <c r="I2240" s="59" t="n"/>
      <c r="J2240" s="59" t="n"/>
      <c r="K2240" s="59" t="n"/>
      <c r="L2240" s="59" t="n"/>
      <c r="M2240" s="59" t="n"/>
      <c r="N2240" s="59" t="n"/>
      <c r="O2240" s="59" t="n"/>
      <c r="P2240" s="59" t="n"/>
      <c r="Q2240" s="59" t="n"/>
      <c r="R2240" s="59" t="n"/>
      <c r="S2240" s="59" t="n"/>
      <c r="T2240" s="59" t="n"/>
      <c r="U2240" s="59" t="n"/>
      <c r="V2240" s="59" t="n"/>
      <c r="W2240" s="59" t="n"/>
      <c r="X2240" s="59" t="n"/>
      <c r="Y2240" s="59" t="n"/>
      <c r="Z2240" s="59" t="n"/>
      <c r="AA2240" s="59" t="n"/>
      <c r="AB2240" s="59" t="n"/>
      <c r="AC2240" s="59" t="n"/>
      <c r="AD2240" s="59" t="n"/>
      <c r="AE2240" s="59" t="n"/>
      <c r="AF2240" s="59" t="n"/>
      <c r="AG2240" s="59" t="n"/>
      <c r="AH2240" s="59" t="n"/>
      <c r="AI2240" s="59" t="n"/>
      <c r="AJ2240" s="59" t="n"/>
      <c r="AK2240" s="59" t="n"/>
      <c r="AL2240" s="59" t="n"/>
      <c r="AM2240" s="59" t="n"/>
      <c r="AN2240" s="59" t="n"/>
      <c r="AO2240" s="59" t="n"/>
      <c r="AP2240" s="59" t="n"/>
      <c r="AQ2240" s="59" t="n"/>
      <c r="AR2240" s="59" t="n"/>
      <c r="AS2240" s="59" t="n"/>
      <c r="AT2240" s="59" t="n"/>
      <c r="AU2240" s="59" t="n"/>
      <c r="AV2240" s="59" t="n"/>
      <c r="AW2240" s="59" t="n"/>
      <c r="AX2240" s="59" t="n"/>
      <c r="AY2240" s="59" t="n"/>
      <c r="AZ2240" s="59" t="n"/>
      <c r="BA2240" s="59" t="n"/>
      <c r="BB2240" s="59" t="n"/>
      <c r="BC2240" s="59" t="n"/>
      <c r="BD2240" s="59" t="n"/>
      <c r="BE2240" s="59" t="n"/>
      <c r="BF2240" s="59" t="n"/>
      <c r="BG2240" s="59" t="n"/>
      <c r="BH2240" s="59" t="n"/>
      <c r="BI2240" s="59" t="n"/>
      <c r="BJ2240" s="59" t="n"/>
      <c r="BK2240" s="59" t="n"/>
      <c r="BL2240" s="59" t="n"/>
      <c r="BM2240" s="59" t="n"/>
      <c r="BN2240" s="59" t="n"/>
      <c r="BO2240" s="59" t="n"/>
      <c r="BP2240" s="59" t="n"/>
      <c r="BQ2240" s="59" t="n"/>
      <c r="BR2240" s="59" t="n"/>
      <c r="BS2240" s="59" t="n"/>
      <c r="BT2240" s="59" t="n"/>
      <c r="BU2240" s="59" t="n"/>
      <c r="BV2240" s="59" t="n"/>
      <c r="BW2240" s="59" t="n"/>
      <c r="BX2240" s="59" t="n"/>
      <c r="BY2240" s="59" t="n"/>
      <c r="BZ2240" s="59" t="n"/>
      <c r="CA2240" s="59" t="n"/>
      <c r="CB2240" s="59" t="n"/>
      <c r="CC2240" s="59" t="n"/>
      <c r="CD2240" s="59" t="n"/>
      <c r="CE2240" s="59" t="n"/>
      <c r="CF2240" s="59" t="n"/>
      <c r="CG2240" s="59" t="n"/>
      <c r="CH2240" s="59" t="n"/>
      <c r="CI2240" s="59" t="n"/>
      <c r="CJ2240" s="59" t="n"/>
      <c r="CK2240" s="59" t="n"/>
      <c r="CL2240" s="59" t="n"/>
      <c r="CM2240" s="59" t="n"/>
      <c r="CN2240" s="59" t="n"/>
      <c r="CO2240" s="59" t="n"/>
      <c r="CP2240" s="59" t="n"/>
      <c r="CQ2240" s="59" t="n"/>
      <c r="CR2240" s="59" t="n"/>
      <c r="CS2240" s="59" t="n"/>
      <c r="CT2240" s="59" t="n"/>
      <c r="CU2240" s="59" t="n"/>
      <c r="CV2240" s="59" t="n"/>
      <c r="CW2240" s="59" t="n"/>
      <c r="CX2240" s="59" t="n"/>
      <c r="CY2240" s="59" t="n"/>
      <c r="CZ2240" s="59" t="n"/>
    </row>
    <row r="2241">
      <c r="D2241" s="59" t="n"/>
      <c r="E2241" s="59" t="n"/>
      <c r="F2241" s="59" t="n"/>
      <c r="G2241" s="59" t="n"/>
      <c r="H2241" s="59" t="n"/>
      <c r="I2241" s="59" t="n"/>
      <c r="J2241" s="59" t="n"/>
      <c r="K2241" s="59" t="n"/>
      <c r="L2241" s="59" t="n"/>
      <c r="M2241" s="59" t="n"/>
      <c r="N2241" s="59" t="n"/>
      <c r="O2241" s="59" t="n"/>
      <c r="P2241" s="59" t="n"/>
      <c r="Q2241" s="59" t="n"/>
      <c r="R2241" s="59" t="n"/>
      <c r="S2241" s="59" t="n"/>
      <c r="T2241" s="59" t="n"/>
      <c r="U2241" s="59" t="n"/>
      <c r="V2241" s="59" t="n"/>
      <c r="W2241" s="59" t="n"/>
      <c r="X2241" s="59" t="n"/>
      <c r="Y2241" s="59" t="n"/>
      <c r="Z2241" s="59" t="n"/>
      <c r="AA2241" s="59" t="n"/>
      <c r="AB2241" s="59" t="n"/>
      <c r="AC2241" s="59" t="n"/>
      <c r="AD2241" s="59" t="n"/>
      <c r="AE2241" s="59" t="n"/>
      <c r="AF2241" s="59" t="n"/>
      <c r="AG2241" s="59" t="n"/>
      <c r="AH2241" s="59" t="n"/>
      <c r="AI2241" s="59" t="n"/>
      <c r="AJ2241" s="59" t="n"/>
      <c r="AK2241" s="59" t="n"/>
      <c r="AL2241" s="59" t="n"/>
      <c r="AM2241" s="59" t="n"/>
      <c r="AN2241" s="59" t="n"/>
      <c r="AO2241" s="59" t="n"/>
      <c r="AP2241" s="59" t="n"/>
      <c r="AQ2241" s="59" t="n"/>
      <c r="AR2241" s="59" t="n"/>
      <c r="AS2241" s="59" t="n"/>
      <c r="AT2241" s="59" t="n"/>
      <c r="AU2241" s="59" t="n"/>
      <c r="AV2241" s="59" t="n"/>
      <c r="AW2241" s="59" t="n"/>
      <c r="AX2241" s="59" t="n"/>
      <c r="AY2241" s="59" t="n"/>
      <c r="AZ2241" s="59" t="n"/>
      <c r="BA2241" s="59" t="n"/>
      <c r="BB2241" s="59" t="n"/>
      <c r="BC2241" s="59" t="n"/>
      <c r="BD2241" s="59" t="n"/>
      <c r="BE2241" s="59" t="n"/>
      <c r="BF2241" s="59" t="n"/>
      <c r="BG2241" s="59" t="n"/>
      <c r="BH2241" s="59" t="n"/>
      <c r="BI2241" s="59" t="n"/>
      <c r="BJ2241" s="59" t="n"/>
      <c r="BK2241" s="59" t="n"/>
      <c r="BL2241" s="59" t="n"/>
      <c r="BM2241" s="59" t="n"/>
      <c r="BN2241" s="59" t="n"/>
      <c r="BO2241" s="59" t="n"/>
      <c r="BP2241" s="59" t="n"/>
      <c r="BQ2241" s="59" t="n"/>
      <c r="BR2241" s="59" t="n"/>
      <c r="BS2241" s="59" t="n"/>
      <c r="BT2241" s="59" t="n"/>
      <c r="BU2241" s="59" t="n"/>
      <c r="BV2241" s="59" t="n"/>
      <c r="BW2241" s="59" t="n"/>
      <c r="BX2241" s="59" t="n"/>
      <c r="BY2241" s="59" t="n"/>
      <c r="BZ2241" s="59" t="n"/>
      <c r="CA2241" s="59" t="n"/>
      <c r="CB2241" s="59" t="n"/>
      <c r="CC2241" s="59" t="n"/>
      <c r="CD2241" s="59" t="n"/>
      <c r="CE2241" s="59" t="n"/>
      <c r="CF2241" s="59" t="n"/>
      <c r="CG2241" s="59" t="n"/>
      <c r="CH2241" s="59" t="n"/>
      <c r="CI2241" s="59" t="n"/>
      <c r="CJ2241" s="59" t="n"/>
      <c r="CK2241" s="59" t="n"/>
      <c r="CL2241" s="59" t="n"/>
      <c r="CM2241" s="59" t="n"/>
      <c r="CN2241" s="59" t="n"/>
      <c r="CO2241" s="59" t="n"/>
      <c r="CP2241" s="59" t="n"/>
      <c r="CQ2241" s="59" t="n"/>
      <c r="CR2241" s="59" t="n"/>
      <c r="CS2241" s="59" t="n"/>
      <c r="CT2241" s="59" t="n"/>
      <c r="CU2241" s="59" t="n"/>
      <c r="CV2241" s="59" t="n"/>
      <c r="CW2241" s="59" t="n"/>
      <c r="CX2241" s="59" t="n"/>
      <c r="CY2241" s="59" t="n"/>
      <c r="CZ2241" s="59" t="n"/>
    </row>
    <row r="2242">
      <c r="D2242" s="59" t="n"/>
      <c r="E2242" s="59" t="n"/>
      <c r="F2242" s="59" t="n"/>
      <c r="G2242" s="59" t="n"/>
      <c r="H2242" s="59" t="n"/>
      <c r="I2242" s="59" t="n"/>
      <c r="J2242" s="59" t="n"/>
      <c r="K2242" s="59" t="n"/>
      <c r="L2242" s="59" t="n"/>
      <c r="M2242" s="59" t="n"/>
      <c r="N2242" s="59" t="n"/>
      <c r="O2242" s="59" t="n"/>
      <c r="P2242" s="59" t="n"/>
      <c r="Q2242" s="59" t="n"/>
      <c r="R2242" s="59" t="n"/>
      <c r="S2242" s="59" t="n"/>
      <c r="T2242" s="59" t="n"/>
      <c r="U2242" s="59" t="n"/>
      <c r="V2242" s="59" t="n"/>
      <c r="W2242" s="59" t="n"/>
      <c r="X2242" s="59" t="n"/>
      <c r="Y2242" s="59" t="n"/>
      <c r="Z2242" s="59" t="n"/>
      <c r="AA2242" s="59" t="n"/>
      <c r="AB2242" s="59" t="n"/>
      <c r="AC2242" s="59" t="n"/>
      <c r="AD2242" s="59" t="n"/>
      <c r="AE2242" s="59" t="n"/>
      <c r="AF2242" s="59" t="n"/>
      <c r="AG2242" s="59" t="n"/>
      <c r="AH2242" s="59" t="n"/>
      <c r="AI2242" s="59" t="n"/>
      <c r="AJ2242" s="59" t="n"/>
      <c r="AK2242" s="59" t="n"/>
      <c r="AL2242" s="59" t="n"/>
      <c r="AM2242" s="59" t="n"/>
      <c r="AN2242" s="59" t="n"/>
      <c r="AO2242" s="59" t="n"/>
      <c r="AP2242" s="59" t="n"/>
      <c r="AQ2242" s="59" t="n"/>
      <c r="AR2242" s="59" t="n"/>
      <c r="AS2242" s="59" t="n"/>
      <c r="AT2242" s="59" t="n"/>
      <c r="AU2242" s="59" t="n"/>
      <c r="AV2242" s="59" t="n"/>
      <c r="AW2242" s="59" t="n"/>
      <c r="AX2242" s="59" t="n"/>
      <c r="AY2242" s="59" t="n"/>
      <c r="AZ2242" s="59" t="n"/>
      <c r="BA2242" s="59" t="n"/>
      <c r="BB2242" s="59" t="n"/>
      <c r="BC2242" s="59" t="n"/>
      <c r="BD2242" s="59" t="n"/>
      <c r="BE2242" s="59" t="n"/>
      <c r="BF2242" s="59" t="n"/>
      <c r="BG2242" s="59" t="n"/>
      <c r="BH2242" s="59" t="n"/>
      <c r="BI2242" s="59" t="n"/>
      <c r="BJ2242" s="59" t="n"/>
      <c r="BK2242" s="59" t="n"/>
      <c r="BL2242" s="59" t="n"/>
      <c r="BM2242" s="59" t="n"/>
      <c r="BN2242" s="59" t="n"/>
      <c r="BO2242" s="59" t="n"/>
      <c r="BP2242" s="59" t="n"/>
      <c r="BQ2242" s="59" t="n"/>
      <c r="BR2242" s="59" t="n"/>
      <c r="BS2242" s="59" t="n"/>
      <c r="BT2242" s="59" t="n"/>
      <c r="BU2242" s="59" t="n"/>
      <c r="BV2242" s="59" t="n"/>
      <c r="BW2242" s="59" t="n"/>
      <c r="BX2242" s="59" t="n"/>
      <c r="BY2242" s="59" t="n"/>
      <c r="BZ2242" s="59" t="n"/>
      <c r="CA2242" s="59" t="n"/>
      <c r="CB2242" s="59" t="n"/>
      <c r="CC2242" s="59" t="n"/>
      <c r="CD2242" s="59" t="n"/>
      <c r="CE2242" s="59" t="n"/>
      <c r="CF2242" s="59" t="n"/>
      <c r="CG2242" s="59" t="n"/>
      <c r="CH2242" s="59" t="n"/>
      <c r="CI2242" s="59" t="n"/>
      <c r="CJ2242" s="59" t="n"/>
      <c r="CK2242" s="59" t="n"/>
      <c r="CL2242" s="59" t="n"/>
      <c r="CM2242" s="59" t="n"/>
      <c r="CN2242" s="59" t="n"/>
      <c r="CO2242" s="59" t="n"/>
      <c r="CP2242" s="59" t="n"/>
      <c r="CQ2242" s="59" t="n"/>
      <c r="CR2242" s="59" t="n"/>
      <c r="CS2242" s="59" t="n"/>
      <c r="CT2242" s="59" t="n"/>
      <c r="CU2242" s="59" t="n"/>
      <c r="CV2242" s="59" t="n"/>
      <c r="CW2242" s="59" t="n"/>
      <c r="CX2242" s="59" t="n"/>
      <c r="CY2242" s="59" t="n"/>
      <c r="CZ2242" s="59" t="n"/>
    </row>
    <row r="2243">
      <c r="D2243" s="59" t="n"/>
      <c r="E2243" s="59" t="n"/>
      <c r="F2243" s="59" t="n"/>
      <c r="G2243" s="59" t="n"/>
      <c r="H2243" s="59" t="n"/>
      <c r="I2243" s="59" t="n"/>
      <c r="J2243" s="59" t="n"/>
      <c r="K2243" s="59" t="n"/>
      <c r="L2243" s="59" t="n"/>
      <c r="M2243" s="59" t="n"/>
      <c r="N2243" s="59" t="n"/>
      <c r="O2243" s="59" t="n"/>
      <c r="P2243" s="59" t="n"/>
      <c r="Q2243" s="59" t="n"/>
      <c r="R2243" s="59" t="n"/>
      <c r="S2243" s="59" t="n"/>
      <c r="T2243" s="59" t="n"/>
      <c r="U2243" s="59" t="n"/>
      <c r="V2243" s="59" t="n"/>
      <c r="W2243" s="59" t="n"/>
      <c r="X2243" s="59" t="n"/>
      <c r="Y2243" s="59" t="n"/>
      <c r="Z2243" s="59" t="n"/>
      <c r="AA2243" s="59" t="n"/>
      <c r="AB2243" s="59" t="n"/>
      <c r="AC2243" s="59" t="n"/>
      <c r="AD2243" s="59" t="n"/>
      <c r="AE2243" s="59" t="n"/>
      <c r="AF2243" s="59" t="n"/>
      <c r="AG2243" s="59" t="n"/>
      <c r="AH2243" s="59" t="n"/>
      <c r="AI2243" s="59" t="n"/>
      <c r="AJ2243" s="59" t="n"/>
      <c r="AK2243" s="59" t="n"/>
      <c r="AL2243" s="59" t="n"/>
      <c r="AM2243" s="59" t="n"/>
      <c r="AN2243" s="59" t="n"/>
      <c r="AO2243" s="59" t="n"/>
      <c r="AP2243" s="59" t="n"/>
      <c r="AQ2243" s="59" t="n"/>
      <c r="AR2243" s="59" t="n"/>
      <c r="AS2243" s="59" t="n"/>
      <c r="AT2243" s="59" t="n"/>
      <c r="AU2243" s="59" t="n"/>
      <c r="AV2243" s="59" t="n"/>
      <c r="AW2243" s="59" t="n"/>
      <c r="AX2243" s="59" t="n"/>
      <c r="AY2243" s="59" t="n"/>
      <c r="AZ2243" s="59" t="n"/>
      <c r="BA2243" s="59" t="n"/>
      <c r="BB2243" s="59" t="n"/>
      <c r="BC2243" s="59" t="n"/>
      <c r="BD2243" s="59" t="n"/>
      <c r="BE2243" s="59" t="n"/>
      <c r="BF2243" s="59" t="n"/>
      <c r="BG2243" s="59" t="n"/>
      <c r="BH2243" s="59" t="n"/>
      <c r="BI2243" s="59" t="n"/>
      <c r="BJ2243" s="59" t="n"/>
      <c r="BK2243" s="59" t="n"/>
      <c r="BL2243" s="59" t="n"/>
      <c r="BM2243" s="59" t="n"/>
      <c r="BN2243" s="59" t="n"/>
      <c r="BO2243" s="59" t="n"/>
      <c r="BP2243" s="59" t="n"/>
      <c r="BQ2243" s="59" t="n"/>
      <c r="BR2243" s="59" t="n"/>
      <c r="BS2243" s="59" t="n"/>
      <c r="BT2243" s="59" t="n"/>
      <c r="BU2243" s="59" t="n"/>
      <c r="BV2243" s="59" t="n"/>
      <c r="BW2243" s="59" t="n"/>
      <c r="BX2243" s="59" t="n"/>
      <c r="BY2243" s="59" t="n"/>
      <c r="BZ2243" s="59" t="n"/>
      <c r="CA2243" s="59" t="n"/>
      <c r="CB2243" s="59" t="n"/>
      <c r="CC2243" s="59" t="n"/>
      <c r="CD2243" s="59" t="n"/>
      <c r="CE2243" s="59" t="n"/>
      <c r="CF2243" s="59" t="n"/>
      <c r="CG2243" s="59" t="n"/>
      <c r="CH2243" s="59" t="n"/>
      <c r="CI2243" s="59" t="n"/>
      <c r="CJ2243" s="59" t="n"/>
      <c r="CK2243" s="59" t="n"/>
      <c r="CL2243" s="59" t="n"/>
      <c r="CM2243" s="59" t="n"/>
      <c r="CN2243" s="59" t="n"/>
      <c r="CO2243" s="59" t="n"/>
      <c r="CP2243" s="59" t="n"/>
      <c r="CQ2243" s="59" t="n"/>
      <c r="CR2243" s="59" t="n"/>
      <c r="CS2243" s="59" t="n"/>
      <c r="CT2243" s="59" t="n"/>
      <c r="CU2243" s="59" t="n"/>
      <c r="CV2243" s="59" t="n"/>
      <c r="CW2243" s="59" t="n"/>
      <c r="CX2243" s="59" t="n"/>
      <c r="CY2243" s="59" t="n"/>
      <c r="CZ2243" s="59" t="n"/>
    </row>
    <row r="2244">
      <c r="D2244" s="107" t="n"/>
      <c r="E2244" s="107" t="n"/>
      <c r="F2244" s="107" t="n"/>
      <c r="G2244" s="107" t="n"/>
      <c r="H2244" s="107" t="n"/>
      <c r="I2244" s="107" t="n"/>
      <c r="J2244" s="107" t="n"/>
      <c r="K2244" s="107" t="n"/>
      <c r="L2244" s="107" t="n"/>
      <c r="M2244" s="107" t="n"/>
      <c r="N2244" s="107" t="n"/>
      <c r="O2244" s="107" t="n"/>
      <c r="P2244" s="107" t="n"/>
      <c r="Q2244" s="107" t="n"/>
      <c r="R2244" s="107" t="n"/>
      <c r="S2244" s="107" t="n"/>
      <c r="T2244" s="107" t="n"/>
      <c r="U2244" s="107" t="n"/>
      <c r="V2244" s="107" t="n"/>
      <c r="W2244" s="107" t="n"/>
      <c r="X2244" s="107" t="n"/>
      <c r="Y2244" s="107" t="n"/>
      <c r="Z2244" s="107" t="n"/>
      <c r="AA2244" s="107" t="n"/>
      <c r="AB2244" s="107" t="n"/>
      <c r="AC2244" s="107" t="n"/>
      <c r="AD2244" s="107" t="n"/>
      <c r="AE2244" s="107" t="n"/>
      <c r="AF2244" s="107" t="n"/>
      <c r="AG2244" s="107" t="n"/>
      <c r="AH2244" s="107" t="n"/>
      <c r="AI2244" s="107" t="n"/>
      <c r="AJ2244" s="107" t="n"/>
      <c r="AK2244" s="107" t="n"/>
      <c r="AL2244" s="107" t="n"/>
      <c r="AM2244" s="107" t="n"/>
      <c r="AN2244" s="107" t="n"/>
      <c r="AO2244" s="107" t="n"/>
      <c r="AP2244" s="107" t="n"/>
      <c r="AQ2244" s="107" t="n"/>
      <c r="AR2244" s="107" t="n"/>
      <c r="AS2244" s="107" t="n"/>
      <c r="AT2244" s="107" t="n"/>
      <c r="AU2244" s="107" t="n"/>
      <c r="AV2244" s="107" t="n"/>
      <c r="AW2244" s="107" t="n"/>
      <c r="AX2244" s="107" t="n"/>
      <c r="AY2244" s="107" t="n"/>
      <c r="AZ2244" s="107" t="n"/>
      <c r="BA2244" s="107" t="n"/>
      <c r="BB2244" s="107" t="n"/>
      <c r="BC2244" s="107" t="n"/>
      <c r="BD2244" s="107" t="n"/>
      <c r="BE2244" s="107" t="n"/>
      <c r="BF2244" s="107" t="n"/>
      <c r="BG2244" s="107" t="n"/>
      <c r="BH2244" s="107" t="n"/>
      <c r="BI2244" s="107" t="n"/>
      <c r="BJ2244" s="107" t="n"/>
      <c r="BK2244" s="107" t="n"/>
      <c r="BL2244" s="107" t="n"/>
      <c r="BM2244" s="107" t="n"/>
      <c r="BN2244" s="107" t="n"/>
      <c r="BO2244" s="107" t="n"/>
      <c r="BP2244" s="107" t="n"/>
      <c r="BQ2244" s="107" t="n"/>
      <c r="BR2244" s="107" t="n"/>
      <c r="BS2244" s="107" t="n"/>
      <c r="BT2244" s="107" t="n"/>
      <c r="BU2244" s="107" t="n"/>
      <c r="BV2244" s="107" t="n"/>
      <c r="BW2244" s="107" t="n"/>
      <c r="BX2244" s="107" t="n"/>
      <c r="BY2244" s="107" t="n"/>
      <c r="BZ2244" s="107" t="n"/>
      <c r="CA2244" s="107" t="n"/>
      <c r="CB2244" s="107" t="n"/>
      <c r="CC2244" s="107" t="n"/>
      <c r="CD2244" s="107" t="n"/>
      <c r="CE2244" s="107" t="n"/>
      <c r="CF2244" s="107" t="n"/>
      <c r="CG2244" s="107" t="n"/>
      <c r="CH2244" s="107" t="n"/>
      <c r="CI2244" s="107" t="n"/>
      <c r="CJ2244" s="107" t="n"/>
      <c r="CK2244" s="107" t="n"/>
      <c r="CL2244" s="107" t="n"/>
      <c r="CM2244" s="107" t="n"/>
      <c r="CN2244" s="107" t="n"/>
      <c r="CO2244" s="107" t="n"/>
      <c r="CP2244" s="107" t="n"/>
      <c r="CQ2244" s="107" t="n"/>
      <c r="CR2244" s="107" t="n"/>
      <c r="CS2244" s="107" t="n"/>
      <c r="CT2244" s="107" t="n"/>
      <c r="CU2244" s="107" t="n"/>
      <c r="CV2244" s="107" t="n"/>
      <c r="CW2244" s="107" t="n"/>
      <c r="CX2244" s="107" t="n"/>
      <c r="CY2244" s="107" t="n"/>
      <c r="CZ2244" s="107" t="n"/>
    </row>
    <row r="2247">
      <c r="A2247" s="2">
        <f>IF($A2240="","","   projections")</f>
        <v/>
      </c>
      <c r="B2247" s="68">
        <f>IF($A2240="",0,COUNT($E2248:$CZ2248))</f>
        <v/>
      </c>
      <c r="C2247" s="69">
        <f>IF($B2247=0,0,MAX($E2248:$CZ2248))</f>
        <v/>
      </c>
      <c r="D2247" s="58">
        <f>_xll.BDS($A2240,'Field Check'!$C$42,"headers=y","startcol=1","endcol=3","dir=h")</f>
        <v/>
      </c>
      <c r="E2247" s="59" t="n"/>
      <c r="F2247" s="59" t="n"/>
      <c r="G2247" s="59" t="n"/>
      <c r="H2247" s="59" t="n"/>
      <c r="I2247" s="59" t="n"/>
      <c r="J2247" s="59" t="n"/>
      <c r="K2247" s="59" t="n"/>
      <c r="L2247" s="59" t="n"/>
      <c r="M2247" s="59" t="n"/>
      <c r="N2247" s="59" t="n"/>
      <c r="O2247" s="59" t="n"/>
      <c r="P2247" s="59" t="n"/>
      <c r="Q2247" s="59" t="n"/>
      <c r="R2247" s="59" t="n"/>
      <c r="S2247" s="59" t="n"/>
      <c r="T2247" s="59" t="n"/>
      <c r="U2247" s="59" t="n"/>
      <c r="V2247" s="59" t="n"/>
      <c r="W2247" s="59" t="n"/>
      <c r="X2247" s="59" t="n"/>
      <c r="Y2247" s="59" t="n"/>
      <c r="Z2247" s="59" t="n"/>
      <c r="AA2247" s="59" t="n"/>
      <c r="AB2247" s="59" t="n"/>
      <c r="AC2247" s="59" t="n"/>
      <c r="AD2247" s="59" t="n"/>
      <c r="AE2247" s="59" t="n"/>
      <c r="AF2247" s="59" t="n"/>
      <c r="AG2247" s="59" t="n"/>
      <c r="AH2247" s="59" t="n"/>
      <c r="AI2247" s="59" t="n"/>
      <c r="AJ2247" s="59" t="n"/>
      <c r="AK2247" s="59" t="n"/>
      <c r="AL2247" s="59" t="n"/>
      <c r="AM2247" s="59" t="n"/>
      <c r="AN2247" s="59" t="n"/>
      <c r="AO2247" s="59" t="n"/>
      <c r="AP2247" s="59" t="n"/>
      <c r="AQ2247" s="59" t="n"/>
      <c r="AR2247" s="59" t="n"/>
      <c r="AS2247" s="59" t="n"/>
      <c r="AT2247" s="59" t="n"/>
      <c r="AU2247" s="59" t="n"/>
      <c r="AV2247" s="59" t="n"/>
      <c r="AW2247" s="59" t="n"/>
      <c r="AX2247" s="59" t="n"/>
      <c r="AY2247" s="59" t="n"/>
      <c r="AZ2247" s="59" t="n"/>
      <c r="BA2247" s="59" t="n"/>
      <c r="BB2247" s="59" t="n"/>
      <c r="BC2247" s="59" t="n"/>
      <c r="BD2247" s="59" t="n"/>
      <c r="BE2247" s="59" t="n"/>
      <c r="BF2247" s="59" t="n"/>
      <c r="BG2247" s="59" t="n"/>
      <c r="BH2247" s="59" t="n"/>
      <c r="BI2247" s="59" t="n"/>
      <c r="BJ2247" s="59" t="n"/>
      <c r="BK2247" s="59" t="n"/>
      <c r="BL2247" s="59" t="n"/>
      <c r="BM2247" s="59" t="n"/>
      <c r="BN2247" s="59" t="n"/>
      <c r="BO2247" s="59" t="n"/>
      <c r="BP2247" s="59" t="n"/>
      <c r="BQ2247" s="59" t="n"/>
      <c r="BR2247" s="59" t="n"/>
      <c r="BS2247" s="59" t="n"/>
      <c r="BT2247" s="59" t="n"/>
      <c r="BU2247" s="59" t="n"/>
      <c r="BV2247" s="59" t="n"/>
      <c r="BW2247" s="59" t="n"/>
      <c r="BX2247" s="59" t="n"/>
      <c r="BY2247" s="59" t="n"/>
      <c r="BZ2247" s="59" t="n"/>
      <c r="CA2247" s="59" t="n"/>
      <c r="CB2247" s="59" t="n"/>
      <c r="CC2247" s="59" t="n"/>
      <c r="CD2247" s="59" t="n"/>
      <c r="CE2247" s="59" t="n"/>
      <c r="CF2247" s="59" t="n"/>
      <c r="CG2247" s="59" t="n"/>
      <c r="CH2247" s="59" t="n"/>
      <c r="CI2247" s="59" t="n"/>
      <c r="CJ2247" s="59" t="n"/>
      <c r="CK2247" s="59" t="n"/>
      <c r="CL2247" s="59" t="n"/>
      <c r="CM2247" s="59" t="n"/>
      <c r="CN2247" s="59" t="n"/>
      <c r="CO2247" s="59" t="n"/>
      <c r="CP2247" s="59" t="n"/>
      <c r="CQ2247" s="59" t="n"/>
      <c r="CR2247" s="59" t="n"/>
      <c r="CS2247" s="59" t="n"/>
      <c r="CT2247" s="59" t="n"/>
      <c r="CU2247" s="59" t="n"/>
      <c r="CV2247" s="59" t="n"/>
      <c r="CW2247" s="59" t="n"/>
      <c r="CX2247" s="59" t="n"/>
      <c r="CY2247" s="59" t="n"/>
      <c r="CZ2247" s="59" t="n"/>
    </row>
    <row r="2248">
      <c r="D2248" s="59" t="n"/>
      <c r="E2248" s="59" t="n"/>
      <c r="F2248" s="59" t="n"/>
      <c r="G2248" s="59" t="n"/>
      <c r="H2248" s="59" t="n"/>
      <c r="I2248" s="59" t="n"/>
      <c r="J2248" s="59" t="n"/>
      <c r="K2248" s="59" t="n"/>
      <c r="L2248" s="59" t="n"/>
      <c r="M2248" s="59" t="n"/>
      <c r="N2248" s="59" t="n"/>
      <c r="O2248" s="59" t="n"/>
      <c r="P2248" s="59" t="n"/>
      <c r="Q2248" s="59" t="n"/>
      <c r="R2248" s="59" t="n"/>
      <c r="S2248" s="59" t="n"/>
      <c r="T2248" s="59" t="n"/>
      <c r="U2248" s="59" t="n"/>
      <c r="V2248" s="59" t="n"/>
      <c r="W2248" s="59" t="n"/>
      <c r="X2248" s="59" t="n"/>
      <c r="Y2248" s="59" t="n"/>
      <c r="Z2248" s="59" t="n"/>
      <c r="AA2248" s="59" t="n"/>
      <c r="AB2248" s="59" t="n"/>
      <c r="AC2248" s="59" t="n"/>
      <c r="AD2248" s="59" t="n"/>
      <c r="AE2248" s="59" t="n"/>
      <c r="AF2248" s="59" t="n"/>
      <c r="AG2248" s="59" t="n"/>
      <c r="AH2248" s="59" t="n"/>
      <c r="AI2248" s="59" t="n"/>
      <c r="AJ2248" s="59" t="n"/>
      <c r="AK2248" s="59" t="n"/>
      <c r="AL2248" s="59" t="n"/>
      <c r="AM2248" s="59" t="n"/>
      <c r="AN2248" s="59" t="n"/>
      <c r="AO2248" s="59" t="n"/>
      <c r="AP2248" s="59" t="n"/>
      <c r="AQ2248" s="59" t="n"/>
      <c r="AR2248" s="59" t="n"/>
      <c r="AS2248" s="59" t="n"/>
      <c r="AT2248" s="59" t="n"/>
      <c r="AU2248" s="59" t="n"/>
      <c r="AV2248" s="59" t="n"/>
      <c r="AW2248" s="59" t="n"/>
      <c r="AX2248" s="59" t="n"/>
      <c r="AY2248" s="59" t="n"/>
      <c r="AZ2248" s="59" t="n"/>
      <c r="BA2248" s="59" t="n"/>
      <c r="BB2248" s="59" t="n"/>
      <c r="BC2248" s="59" t="n"/>
      <c r="BD2248" s="59" t="n"/>
      <c r="BE2248" s="59" t="n"/>
      <c r="BF2248" s="59" t="n"/>
      <c r="BG2248" s="59" t="n"/>
      <c r="BH2248" s="59" t="n"/>
      <c r="BI2248" s="59" t="n"/>
      <c r="BJ2248" s="59" t="n"/>
      <c r="BK2248" s="59" t="n"/>
      <c r="BL2248" s="59" t="n"/>
      <c r="BM2248" s="59" t="n"/>
      <c r="BN2248" s="59" t="n"/>
      <c r="BO2248" s="59" t="n"/>
      <c r="BP2248" s="59" t="n"/>
      <c r="BQ2248" s="59" t="n"/>
      <c r="BR2248" s="59" t="n"/>
      <c r="BS2248" s="59" t="n"/>
      <c r="BT2248" s="59" t="n"/>
      <c r="BU2248" s="59" t="n"/>
      <c r="BV2248" s="59" t="n"/>
      <c r="BW2248" s="59" t="n"/>
      <c r="BX2248" s="59" t="n"/>
      <c r="BY2248" s="59" t="n"/>
      <c r="BZ2248" s="59" t="n"/>
      <c r="CA2248" s="59" t="n"/>
      <c r="CB2248" s="59" t="n"/>
      <c r="CC2248" s="59" t="n"/>
      <c r="CD2248" s="59" t="n"/>
      <c r="CE2248" s="59" t="n"/>
      <c r="CF2248" s="59" t="n"/>
      <c r="CG2248" s="59" t="n"/>
      <c r="CH2248" s="59" t="n"/>
      <c r="CI2248" s="59" t="n"/>
      <c r="CJ2248" s="59" t="n"/>
      <c r="CK2248" s="59" t="n"/>
      <c r="CL2248" s="59" t="n"/>
      <c r="CM2248" s="59" t="n"/>
      <c r="CN2248" s="59" t="n"/>
      <c r="CO2248" s="59" t="n"/>
      <c r="CP2248" s="59" t="n"/>
      <c r="CQ2248" s="59" t="n"/>
      <c r="CR2248" s="59" t="n"/>
      <c r="CS2248" s="59" t="n"/>
      <c r="CT2248" s="59" t="n"/>
      <c r="CU2248" s="59" t="n"/>
      <c r="CV2248" s="59" t="n"/>
      <c r="CW2248" s="59" t="n"/>
      <c r="CX2248" s="59" t="n"/>
      <c r="CY2248" s="59" t="n"/>
      <c r="CZ2248" s="59" t="n"/>
    </row>
    <row r="2249">
      <c r="D2249" s="107" t="n"/>
      <c r="E2249" s="107" t="n"/>
      <c r="F2249" s="107" t="n"/>
      <c r="G2249" s="107" t="n"/>
      <c r="H2249" s="107" t="n"/>
      <c r="I2249" s="107" t="n"/>
      <c r="J2249" s="107" t="n"/>
      <c r="K2249" s="107" t="n"/>
      <c r="L2249" s="107" t="n"/>
      <c r="M2249" s="107" t="n"/>
      <c r="N2249" s="107" t="n"/>
      <c r="O2249" s="107" t="n"/>
      <c r="P2249" s="107" t="n"/>
      <c r="Q2249" s="107" t="n"/>
      <c r="R2249" s="107" t="n"/>
      <c r="S2249" s="107" t="n"/>
      <c r="T2249" s="107" t="n"/>
      <c r="U2249" s="107" t="n"/>
      <c r="V2249" s="107" t="n"/>
      <c r="W2249" s="107" t="n"/>
      <c r="X2249" s="107" t="n"/>
      <c r="Y2249" s="107" t="n"/>
      <c r="Z2249" s="107" t="n"/>
      <c r="AA2249" s="107" t="n"/>
      <c r="AB2249" s="107" t="n"/>
      <c r="AC2249" s="107" t="n"/>
      <c r="AD2249" s="107" t="n"/>
      <c r="AE2249" s="107" t="n"/>
      <c r="AF2249" s="107" t="n"/>
      <c r="AG2249" s="107" t="n"/>
      <c r="AH2249" s="107" t="n"/>
      <c r="AI2249" s="107" t="n"/>
      <c r="AJ2249" s="107" t="n"/>
      <c r="AK2249" s="107" t="n"/>
      <c r="AL2249" s="107" t="n"/>
      <c r="AM2249" s="107" t="n"/>
      <c r="AN2249" s="107" t="n"/>
      <c r="AO2249" s="107" t="n"/>
      <c r="AP2249" s="107" t="n"/>
      <c r="AQ2249" s="107" t="n"/>
      <c r="AR2249" s="107" t="n"/>
      <c r="AS2249" s="107" t="n"/>
      <c r="AT2249" s="107" t="n"/>
      <c r="AU2249" s="107" t="n"/>
      <c r="AV2249" s="107" t="n"/>
      <c r="AW2249" s="107" t="n"/>
      <c r="AX2249" s="107" t="n"/>
      <c r="AY2249" s="107" t="n"/>
      <c r="AZ2249" s="107" t="n"/>
      <c r="BA2249" s="107" t="n"/>
      <c r="BB2249" s="107" t="n"/>
      <c r="BC2249" s="107" t="n"/>
      <c r="BD2249" s="107" t="n"/>
      <c r="BE2249" s="107" t="n"/>
      <c r="BF2249" s="107" t="n"/>
      <c r="BG2249" s="107" t="n"/>
      <c r="BH2249" s="107" t="n"/>
      <c r="BI2249" s="107" t="n"/>
      <c r="BJ2249" s="107" t="n"/>
      <c r="BK2249" s="107" t="n"/>
      <c r="BL2249" s="107" t="n"/>
      <c r="BM2249" s="107" t="n"/>
      <c r="BN2249" s="107" t="n"/>
      <c r="BO2249" s="107" t="n"/>
      <c r="BP2249" s="107" t="n"/>
      <c r="BQ2249" s="107" t="n"/>
      <c r="BR2249" s="107" t="n"/>
      <c r="BS2249" s="107" t="n"/>
      <c r="BT2249" s="107" t="n"/>
      <c r="BU2249" s="107" t="n"/>
      <c r="BV2249" s="107" t="n"/>
      <c r="BW2249" s="107" t="n"/>
      <c r="BX2249" s="107" t="n"/>
      <c r="BY2249" s="107" t="n"/>
      <c r="BZ2249" s="107" t="n"/>
      <c r="CA2249" s="107" t="n"/>
      <c r="CB2249" s="107" t="n"/>
      <c r="CC2249" s="107" t="n"/>
      <c r="CD2249" s="107" t="n"/>
      <c r="CE2249" s="107" t="n"/>
      <c r="CF2249" s="107" t="n"/>
      <c r="CG2249" s="107" t="n"/>
      <c r="CH2249" s="107" t="n"/>
      <c r="CI2249" s="107" t="n"/>
      <c r="CJ2249" s="107" t="n"/>
      <c r="CK2249" s="107" t="n"/>
      <c r="CL2249" s="107" t="n"/>
      <c r="CM2249" s="107" t="n"/>
      <c r="CN2249" s="107" t="n"/>
      <c r="CO2249" s="107" t="n"/>
      <c r="CP2249" s="107" t="n"/>
      <c r="CQ2249" s="107" t="n"/>
      <c r="CR2249" s="107" t="n"/>
      <c r="CS2249" s="107" t="n"/>
      <c r="CT2249" s="107" t="n"/>
      <c r="CU2249" s="107" t="n"/>
      <c r="CV2249" s="107" t="n"/>
      <c r="CW2249" s="107" t="n"/>
      <c r="CX2249" s="107" t="n"/>
      <c r="CY2249" s="107" t="n"/>
      <c r="CZ2249" s="107" t="n"/>
    </row>
    <row r="2251">
      <c r="A2251" s="126">
        <f>IF('AS51'!$C$210="","",'AS51'!$C$210)</f>
        <v/>
      </c>
      <c r="B2251" s="68">
        <f>IF($A2251="",0,COUNT($E2252:$CZ2252))</f>
        <v/>
      </c>
      <c r="C2251" s="69">
        <f>IF($B2251=0,0,MAX($E2252:$CZ2252))</f>
        <v/>
      </c>
      <c r="D2251" s="58">
        <f>_xll.BDS($A2251,'Field Check'!$C$44,"headers=y","startcol=1","endcol=7","dir=h","DVD_START_DT",'Field Check'!$C$59,"DVD_END_DT",'Field Check'!$D$59)</f>
        <v/>
      </c>
      <c r="E2251" s="59" t="n"/>
      <c r="F2251" s="59" t="n"/>
      <c r="G2251" s="59" t="n"/>
      <c r="H2251" s="59" t="n"/>
      <c r="I2251" s="59" t="n"/>
      <c r="J2251" s="59" t="n"/>
      <c r="K2251" s="59" t="n"/>
      <c r="L2251" s="59" t="n"/>
      <c r="M2251" s="59" t="n"/>
      <c r="N2251" s="59" t="n"/>
      <c r="O2251" s="59" t="n"/>
      <c r="P2251" s="59" t="n"/>
      <c r="Q2251" s="59" t="n"/>
      <c r="R2251" s="59" t="n"/>
      <c r="S2251" s="59" t="n"/>
      <c r="T2251" s="59" t="n"/>
      <c r="U2251" s="59" t="n"/>
      <c r="V2251" s="59" t="n"/>
      <c r="W2251" s="59" t="n"/>
      <c r="X2251" s="59" t="n"/>
      <c r="Y2251" s="59" t="n"/>
      <c r="Z2251" s="59" t="n"/>
      <c r="AA2251" s="59" t="n"/>
      <c r="AB2251" s="59" t="n"/>
      <c r="AC2251" s="59" t="n"/>
      <c r="AD2251" s="59" t="n"/>
      <c r="AE2251" s="59" t="n"/>
      <c r="AF2251" s="59" t="n"/>
      <c r="AG2251" s="59" t="n"/>
      <c r="AH2251" s="59" t="n"/>
      <c r="AI2251" s="59" t="n"/>
      <c r="AJ2251" s="59" t="n"/>
      <c r="AK2251" s="59" t="n"/>
      <c r="AL2251" s="59" t="n"/>
      <c r="AM2251" s="59" t="n"/>
      <c r="AN2251" s="59" t="n"/>
      <c r="AO2251" s="59" t="n"/>
      <c r="AP2251" s="59" t="n"/>
      <c r="AQ2251" s="59" t="n"/>
      <c r="AR2251" s="59" t="n"/>
      <c r="AS2251" s="59" t="n"/>
      <c r="AT2251" s="59" t="n"/>
      <c r="AU2251" s="59" t="n"/>
      <c r="AV2251" s="59" t="n"/>
      <c r="AW2251" s="59" t="n"/>
      <c r="AX2251" s="59" t="n"/>
      <c r="AY2251" s="59" t="n"/>
      <c r="AZ2251" s="59" t="n"/>
      <c r="BA2251" s="59" t="n"/>
      <c r="BB2251" s="59" t="n"/>
      <c r="BC2251" s="59" t="n"/>
      <c r="BD2251" s="59" t="n"/>
      <c r="BE2251" s="59" t="n"/>
      <c r="BF2251" s="59" t="n"/>
      <c r="BG2251" s="59" t="n"/>
      <c r="BH2251" s="59" t="n"/>
      <c r="BI2251" s="59" t="n"/>
      <c r="BJ2251" s="59" t="n"/>
      <c r="BK2251" s="59" t="n"/>
      <c r="BL2251" s="59" t="n"/>
      <c r="BM2251" s="59" t="n"/>
      <c r="BN2251" s="59" t="n"/>
      <c r="BO2251" s="59" t="n"/>
      <c r="BP2251" s="59" t="n"/>
      <c r="BQ2251" s="59" t="n"/>
      <c r="BR2251" s="59" t="n"/>
      <c r="BS2251" s="59" t="n"/>
      <c r="BT2251" s="59" t="n"/>
      <c r="BU2251" s="59" t="n"/>
      <c r="BV2251" s="59" t="n"/>
      <c r="BW2251" s="59" t="n"/>
      <c r="BX2251" s="59" t="n"/>
      <c r="BY2251" s="59" t="n"/>
      <c r="BZ2251" s="59" t="n"/>
      <c r="CA2251" s="59" t="n"/>
      <c r="CB2251" s="59" t="n"/>
      <c r="CC2251" s="59" t="n"/>
      <c r="CD2251" s="59" t="n"/>
      <c r="CE2251" s="59" t="n"/>
      <c r="CF2251" s="59" t="n"/>
      <c r="CG2251" s="59" t="n"/>
      <c r="CH2251" s="59" t="n"/>
      <c r="CI2251" s="59" t="n"/>
      <c r="CJ2251" s="59" t="n"/>
      <c r="CK2251" s="59" t="n"/>
      <c r="CL2251" s="59" t="n"/>
      <c r="CM2251" s="59" t="n"/>
      <c r="CN2251" s="59" t="n"/>
      <c r="CO2251" s="59" t="n"/>
      <c r="CP2251" s="59" t="n"/>
      <c r="CQ2251" s="59" t="n"/>
      <c r="CR2251" s="59" t="n"/>
      <c r="CS2251" s="59" t="n"/>
      <c r="CT2251" s="59" t="n"/>
      <c r="CU2251" s="59" t="n"/>
      <c r="CV2251" s="59" t="n"/>
      <c r="CW2251" s="59" t="n"/>
      <c r="CX2251" s="59" t="n"/>
      <c r="CY2251" s="59" t="n"/>
      <c r="CZ2251" s="59" t="n"/>
    </row>
    <row r="2252">
      <c r="D2252" s="59" t="n"/>
      <c r="E2252" s="59" t="n"/>
      <c r="F2252" s="59" t="n"/>
      <c r="G2252" s="59" t="n"/>
      <c r="H2252" s="59" t="n"/>
      <c r="I2252" s="59" t="n"/>
      <c r="J2252" s="59" t="n"/>
      <c r="K2252" s="59" t="n"/>
      <c r="L2252" s="59" t="n"/>
      <c r="M2252" s="59" t="n"/>
      <c r="N2252" s="59" t="n"/>
      <c r="O2252" s="59" t="n"/>
      <c r="P2252" s="59" t="n"/>
      <c r="Q2252" s="59" t="n"/>
      <c r="R2252" s="59" t="n"/>
      <c r="S2252" s="59" t="n"/>
      <c r="T2252" s="59" t="n"/>
      <c r="U2252" s="59" t="n"/>
      <c r="V2252" s="59" t="n"/>
      <c r="W2252" s="59" t="n"/>
      <c r="X2252" s="59" t="n"/>
      <c r="Y2252" s="59" t="n"/>
      <c r="Z2252" s="59" t="n"/>
      <c r="AA2252" s="59" t="n"/>
      <c r="AB2252" s="59" t="n"/>
      <c r="AC2252" s="59" t="n"/>
      <c r="AD2252" s="59" t="n"/>
      <c r="AE2252" s="59" t="n"/>
      <c r="AF2252" s="59" t="n"/>
      <c r="AG2252" s="59" t="n"/>
      <c r="AH2252" s="59" t="n"/>
      <c r="AI2252" s="59" t="n"/>
      <c r="AJ2252" s="59" t="n"/>
      <c r="AK2252" s="59" t="n"/>
      <c r="AL2252" s="59" t="n"/>
      <c r="AM2252" s="59" t="n"/>
      <c r="AN2252" s="59" t="n"/>
      <c r="AO2252" s="59" t="n"/>
      <c r="AP2252" s="59" t="n"/>
      <c r="AQ2252" s="59" t="n"/>
      <c r="AR2252" s="59" t="n"/>
      <c r="AS2252" s="59" t="n"/>
      <c r="AT2252" s="59" t="n"/>
      <c r="AU2252" s="59" t="n"/>
      <c r="AV2252" s="59" t="n"/>
      <c r="AW2252" s="59" t="n"/>
      <c r="AX2252" s="59" t="n"/>
      <c r="AY2252" s="59" t="n"/>
      <c r="AZ2252" s="59" t="n"/>
      <c r="BA2252" s="59" t="n"/>
      <c r="BB2252" s="59" t="n"/>
      <c r="BC2252" s="59" t="n"/>
      <c r="BD2252" s="59" t="n"/>
      <c r="BE2252" s="59" t="n"/>
      <c r="BF2252" s="59" t="n"/>
      <c r="BG2252" s="59" t="n"/>
      <c r="BH2252" s="59" t="n"/>
      <c r="BI2252" s="59" t="n"/>
      <c r="BJ2252" s="59" t="n"/>
      <c r="BK2252" s="59" t="n"/>
      <c r="BL2252" s="59" t="n"/>
      <c r="BM2252" s="59" t="n"/>
      <c r="BN2252" s="59" t="n"/>
      <c r="BO2252" s="59" t="n"/>
      <c r="BP2252" s="59" t="n"/>
      <c r="BQ2252" s="59" t="n"/>
      <c r="BR2252" s="59" t="n"/>
      <c r="BS2252" s="59" t="n"/>
      <c r="BT2252" s="59" t="n"/>
      <c r="BU2252" s="59" t="n"/>
      <c r="BV2252" s="59" t="n"/>
      <c r="BW2252" s="59" t="n"/>
      <c r="BX2252" s="59" t="n"/>
      <c r="BY2252" s="59" t="n"/>
      <c r="BZ2252" s="59" t="n"/>
      <c r="CA2252" s="59" t="n"/>
      <c r="CB2252" s="59" t="n"/>
      <c r="CC2252" s="59" t="n"/>
      <c r="CD2252" s="59" t="n"/>
      <c r="CE2252" s="59" t="n"/>
      <c r="CF2252" s="59" t="n"/>
      <c r="CG2252" s="59" t="n"/>
      <c r="CH2252" s="59" t="n"/>
      <c r="CI2252" s="59" t="n"/>
      <c r="CJ2252" s="59" t="n"/>
      <c r="CK2252" s="59" t="n"/>
      <c r="CL2252" s="59" t="n"/>
      <c r="CM2252" s="59" t="n"/>
      <c r="CN2252" s="59" t="n"/>
      <c r="CO2252" s="59" t="n"/>
      <c r="CP2252" s="59" t="n"/>
      <c r="CQ2252" s="59" t="n"/>
      <c r="CR2252" s="59" t="n"/>
      <c r="CS2252" s="59" t="n"/>
      <c r="CT2252" s="59" t="n"/>
      <c r="CU2252" s="59" t="n"/>
      <c r="CV2252" s="59" t="n"/>
      <c r="CW2252" s="59" t="n"/>
      <c r="CX2252" s="59" t="n"/>
      <c r="CY2252" s="59" t="n"/>
      <c r="CZ2252" s="59" t="n"/>
    </row>
    <row r="2253">
      <c r="D2253" s="59" t="n"/>
      <c r="E2253" s="59" t="n"/>
      <c r="F2253" s="59" t="n"/>
      <c r="G2253" s="59" t="n"/>
      <c r="H2253" s="59" t="n"/>
      <c r="I2253" s="59" t="n"/>
      <c r="J2253" s="59" t="n"/>
      <c r="K2253" s="59" t="n"/>
      <c r="L2253" s="59" t="n"/>
      <c r="M2253" s="59" t="n"/>
      <c r="N2253" s="59" t="n"/>
      <c r="O2253" s="59" t="n"/>
      <c r="P2253" s="59" t="n"/>
      <c r="Q2253" s="59" t="n"/>
      <c r="R2253" s="59" t="n"/>
      <c r="S2253" s="59" t="n"/>
      <c r="T2253" s="59" t="n"/>
      <c r="U2253" s="59" t="n"/>
      <c r="V2253" s="59" t="n"/>
      <c r="W2253" s="59" t="n"/>
      <c r="X2253" s="59" t="n"/>
      <c r="Y2253" s="59" t="n"/>
      <c r="Z2253" s="59" t="n"/>
      <c r="AA2253" s="59" t="n"/>
      <c r="AB2253" s="59" t="n"/>
      <c r="AC2253" s="59" t="n"/>
      <c r="AD2253" s="59" t="n"/>
      <c r="AE2253" s="59" t="n"/>
      <c r="AF2253" s="59" t="n"/>
      <c r="AG2253" s="59" t="n"/>
      <c r="AH2253" s="59" t="n"/>
      <c r="AI2253" s="59" t="n"/>
      <c r="AJ2253" s="59" t="n"/>
      <c r="AK2253" s="59" t="n"/>
      <c r="AL2253" s="59" t="n"/>
      <c r="AM2253" s="59" t="n"/>
      <c r="AN2253" s="59" t="n"/>
      <c r="AO2253" s="59" t="n"/>
      <c r="AP2253" s="59" t="n"/>
      <c r="AQ2253" s="59" t="n"/>
      <c r="AR2253" s="59" t="n"/>
      <c r="AS2253" s="59" t="n"/>
      <c r="AT2253" s="59" t="n"/>
      <c r="AU2253" s="59" t="n"/>
      <c r="AV2253" s="59" t="n"/>
      <c r="AW2253" s="59" t="n"/>
      <c r="AX2253" s="59" t="n"/>
      <c r="AY2253" s="59" t="n"/>
      <c r="AZ2253" s="59" t="n"/>
      <c r="BA2253" s="59" t="n"/>
      <c r="BB2253" s="59" t="n"/>
      <c r="BC2253" s="59" t="n"/>
      <c r="BD2253" s="59" t="n"/>
      <c r="BE2253" s="59" t="n"/>
      <c r="BF2253" s="59" t="n"/>
      <c r="BG2253" s="59" t="n"/>
      <c r="BH2253" s="59" t="n"/>
      <c r="BI2253" s="59" t="n"/>
      <c r="BJ2253" s="59" t="n"/>
      <c r="BK2253" s="59" t="n"/>
      <c r="BL2253" s="59" t="n"/>
      <c r="BM2253" s="59" t="n"/>
      <c r="BN2253" s="59" t="n"/>
      <c r="BO2253" s="59" t="n"/>
      <c r="BP2253" s="59" t="n"/>
      <c r="BQ2253" s="59" t="n"/>
      <c r="BR2253" s="59" t="n"/>
      <c r="BS2253" s="59" t="n"/>
      <c r="BT2253" s="59" t="n"/>
      <c r="BU2253" s="59" t="n"/>
      <c r="BV2253" s="59" t="n"/>
      <c r="BW2253" s="59" t="n"/>
      <c r="BX2253" s="59" t="n"/>
      <c r="BY2253" s="59" t="n"/>
      <c r="BZ2253" s="59" t="n"/>
      <c r="CA2253" s="59" t="n"/>
      <c r="CB2253" s="59" t="n"/>
      <c r="CC2253" s="59" t="n"/>
      <c r="CD2253" s="59" t="n"/>
      <c r="CE2253" s="59" t="n"/>
      <c r="CF2253" s="59" t="n"/>
      <c r="CG2253" s="59" t="n"/>
      <c r="CH2253" s="59" t="n"/>
      <c r="CI2253" s="59" t="n"/>
      <c r="CJ2253" s="59" t="n"/>
      <c r="CK2253" s="59" t="n"/>
      <c r="CL2253" s="59" t="n"/>
      <c r="CM2253" s="59" t="n"/>
      <c r="CN2253" s="59" t="n"/>
      <c r="CO2253" s="59" t="n"/>
      <c r="CP2253" s="59" t="n"/>
      <c r="CQ2253" s="59" t="n"/>
      <c r="CR2253" s="59" t="n"/>
      <c r="CS2253" s="59" t="n"/>
      <c r="CT2253" s="59" t="n"/>
      <c r="CU2253" s="59" t="n"/>
      <c r="CV2253" s="59" t="n"/>
      <c r="CW2253" s="59" t="n"/>
      <c r="CX2253" s="59" t="n"/>
      <c r="CY2253" s="59" t="n"/>
      <c r="CZ2253" s="59" t="n"/>
    </row>
    <row r="2254">
      <c r="D2254" s="59" t="n"/>
      <c r="E2254" s="59" t="n"/>
      <c r="F2254" s="59" t="n"/>
      <c r="G2254" s="59" t="n"/>
      <c r="H2254" s="59" t="n"/>
      <c r="I2254" s="59" t="n"/>
      <c r="J2254" s="59" t="n"/>
      <c r="K2254" s="59" t="n"/>
      <c r="L2254" s="59" t="n"/>
      <c r="M2254" s="59" t="n"/>
      <c r="N2254" s="59" t="n"/>
      <c r="O2254" s="59" t="n"/>
      <c r="P2254" s="59" t="n"/>
      <c r="Q2254" s="59" t="n"/>
      <c r="R2254" s="59" t="n"/>
      <c r="S2254" s="59" t="n"/>
      <c r="T2254" s="59" t="n"/>
      <c r="U2254" s="59" t="n"/>
      <c r="V2254" s="59" t="n"/>
      <c r="W2254" s="59" t="n"/>
      <c r="X2254" s="59" t="n"/>
      <c r="Y2254" s="59" t="n"/>
      <c r="Z2254" s="59" t="n"/>
      <c r="AA2254" s="59" t="n"/>
      <c r="AB2254" s="59" t="n"/>
      <c r="AC2254" s="59" t="n"/>
      <c r="AD2254" s="59" t="n"/>
      <c r="AE2254" s="59" t="n"/>
      <c r="AF2254" s="59" t="n"/>
      <c r="AG2254" s="59" t="n"/>
      <c r="AH2254" s="59" t="n"/>
      <c r="AI2254" s="59" t="n"/>
      <c r="AJ2254" s="59" t="n"/>
      <c r="AK2254" s="59" t="n"/>
      <c r="AL2254" s="59" t="n"/>
      <c r="AM2254" s="59" t="n"/>
      <c r="AN2254" s="59" t="n"/>
      <c r="AO2254" s="59" t="n"/>
      <c r="AP2254" s="59" t="n"/>
      <c r="AQ2254" s="59" t="n"/>
      <c r="AR2254" s="59" t="n"/>
      <c r="AS2254" s="59" t="n"/>
      <c r="AT2254" s="59" t="n"/>
      <c r="AU2254" s="59" t="n"/>
      <c r="AV2254" s="59" t="n"/>
      <c r="AW2254" s="59" t="n"/>
      <c r="AX2254" s="59" t="n"/>
      <c r="AY2254" s="59" t="n"/>
      <c r="AZ2254" s="59" t="n"/>
      <c r="BA2254" s="59" t="n"/>
      <c r="BB2254" s="59" t="n"/>
      <c r="BC2254" s="59" t="n"/>
      <c r="BD2254" s="59" t="n"/>
      <c r="BE2254" s="59" t="n"/>
      <c r="BF2254" s="59" t="n"/>
      <c r="BG2254" s="59" t="n"/>
      <c r="BH2254" s="59" t="n"/>
      <c r="BI2254" s="59" t="n"/>
      <c r="BJ2254" s="59" t="n"/>
      <c r="BK2254" s="59" t="n"/>
      <c r="BL2254" s="59" t="n"/>
      <c r="BM2254" s="59" t="n"/>
      <c r="BN2254" s="59" t="n"/>
      <c r="BO2254" s="59" t="n"/>
      <c r="BP2254" s="59" t="n"/>
      <c r="BQ2254" s="59" t="n"/>
      <c r="BR2254" s="59" t="n"/>
      <c r="BS2254" s="59" t="n"/>
      <c r="BT2254" s="59" t="n"/>
      <c r="BU2254" s="59" t="n"/>
      <c r="BV2254" s="59" t="n"/>
      <c r="BW2254" s="59" t="n"/>
      <c r="BX2254" s="59" t="n"/>
      <c r="BY2254" s="59" t="n"/>
      <c r="BZ2254" s="59" t="n"/>
      <c r="CA2254" s="59" t="n"/>
      <c r="CB2254" s="59" t="n"/>
      <c r="CC2254" s="59" t="n"/>
      <c r="CD2254" s="59" t="n"/>
      <c r="CE2254" s="59" t="n"/>
      <c r="CF2254" s="59" t="n"/>
      <c r="CG2254" s="59" t="n"/>
      <c r="CH2254" s="59" t="n"/>
      <c r="CI2254" s="59" t="n"/>
      <c r="CJ2254" s="59" t="n"/>
      <c r="CK2254" s="59" t="n"/>
      <c r="CL2254" s="59" t="n"/>
      <c r="CM2254" s="59" t="n"/>
      <c r="CN2254" s="59" t="n"/>
      <c r="CO2254" s="59" t="n"/>
      <c r="CP2254" s="59" t="n"/>
      <c r="CQ2254" s="59" t="n"/>
      <c r="CR2254" s="59" t="n"/>
      <c r="CS2254" s="59" t="n"/>
      <c r="CT2254" s="59" t="n"/>
      <c r="CU2254" s="59" t="n"/>
      <c r="CV2254" s="59" t="n"/>
      <c r="CW2254" s="59" t="n"/>
      <c r="CX2254" s="59" t="n"/>
      <c r="CY2254" s="59" t="n"/>
      <c r="CZ2254" s="59" t="n"/>
    </row>
    <row r="2255">
      <c r="D2255" s="107" t="n"/>
      <c r="E2255" s="107" t="n"/>
      <c r="F2255" s="107" t="n"/>
      <c r="G2255" s="107" t="n"/>
      <c r="H2255" s="107" t="n"/>
      <c r="I2255" s="107" t="n"/>
      <c r="J2255" s="107" t="n"/>
      <c r="K2255" s="107" t="n"/>
      <c r="L2255" s="107" t="n"/>
      <c r="M2255" s="107" t="n"/>
      <c r="N2255" s="107" t="n"/>
      <c r="O2255" s="107" t="n"/>
      <c r="P2255" s="107" t="n"/>
      <c r="Q2255" s="107" t="n"/>
      <c r="R2255" s="107" t="n"/>
      <c r="S2255" s="107" t="n"/>
      <c r="T2255" s="107" t="n"/>
      <c r="U2255" s="107" t="n"/>
      <c r="V2255" s="107" t="n"/>
      <c r="W2255" s="107" t="n"/>
      <c r="X2255" s="107" t="n"/>
      <c r="Y2255" s="107" t="n"/>
      <c r="Z2255" s="107" t="n"/>
      <c r="AA2255" s="107" t="n"/>
      <c r="AB2255" s="107" t="n"/>
      <c r="AC2255" s="107" t="n"/>
      <c r="AD2255" s="107" t="n"/>
      <c r="AE2255" s="107" t="n"/>
      <c r="AF2255" s="107" t="n"/>
      <c r="AG2255" s="107" t="n"/>
      <c r="AH2255" s="107" t="n"/>
      <c r="AI2255" s="107" t="n"/>
      <c r="AJ2255" s="107" t="n"/>
      <c r="AK2255" s="107" t="n"/>
      <c r="AL2255" s="107" t="n"/>
      <c r="AM2255" s="107" t="n"/>
      <c r="AN2255" s="107" t="n"/>
      <c r="AO2255" s="107" t="n"/>
      <c r="AP2255" s="107" t="n"/>
      <c r="AQ2255" s="107" t="n"/>
      <c r="AR2255" s="107" t="n"/>
      <c r="AS2255" s="107" t="n"/>
      <c r="AT2255" s="107" t="n"/>
      <c r="AU2255" s="107" t="n"/>
      <c r="AV2255" s="107" t="n"/>
      <c r="AW2255" s="107" t="n"/>
      <c r="AX2255" s="107" t="n"/>
      <c r="AY2255" s="107" t="n"/>
      <c r="AZ2255" s="107" t="n"/>
      <c r="BA2255" s="107" t="n"/>
      <c r="BB2255" s="107" t="n"/>
      <c r="BC2255" s="107" t="n"/>
      <c r="BD2255" s="107" t="n"/>
      <c r="BE2255" s="107" t="n"/>
      <c r="BF2255" s="107" t="n"/>
      <c r="BG2255" s="107" t="n"/>
      <c r="BH2255" s="107" t="n"/>
      <c r="BI2255" s="107" t="n"/>
      <c r="BJ2255" s="107" t="n"/>
      <c r="BK2255" s="107" t="n"/>
      <c r="BL2255" s="107" t="n"/>
      <c r="BM2255" s="107" t="n"/>
      <c r="BN2255" s="107" t="n"/>
      <c r="BO2255" s="107" t="n"/>
      <c r="BP2255" s="107" t="n"/>
      <c r="BQ2255" s="107" t="n"/>
      <c r="BR2255" s="107" t="n"/>
      <c r="BS2255" s="107" t="n"/>
      <c r="BT2255" s="107" t="n"/>
      <c r="BU2255" s="107" t="n"/>
      <c r="BV2255" s="107" t="n"/>
      <c r="BW2255" s="107" t="n"/>
      <c r="BX2255" s="107" t="n"/>
      <c r="BY2255" s="107" t="n"/>
      <c r="BZ2255" s="107" t="n"/>
      <c r="CA2255" s="107" t="n"/>
      <c r="CB2255" s="107" t="n"/>
      <c r="CC2255" s="107" t="n"/>
      <c r="CD2255" s="107" t="n"/>
      <c r="CE2255" s="107" t="n"/>
      <c r="CF2255" s="107" t="n"/>
      <c r="CG2255" s="107" t="n"/>
      <c r="CH2255" s="107" t="n"/>
      <c r="CI2255" s="107" t="n"/>
      <c r="CJ2255" s="107" t="n"/>
      <c r="CK2255" s="107" t="n"/>
      <c r="CL2255" s="107" t="n"/>
      <c r="CM2255" s="107" t="n"/>
      <c r="CN2255" s="107" t="n"/>
      <c r="CO2255" s="107" t="n"/>
      <c r="CP2255" s="107" t="n"/>
      <c r="CQ2255" s="107" t="n"/>
      <c r="CR2255" s="107" t="n"/>
      <c r="CS2255" s="107" t="n"/>
      <c r="CT2255" s="107" t="n"/>
      <c r="CU2255" s="107" t="n"/>
      <c r="CV2255" s="107" t="n"/>
      <c r="CW2255" s="107" t="n"/>
      <c r="CX2255" s="107" t="n"/>
      <c r="CY2255" s="107" t="n"/>
      <c r="CZ2255" s="107" t="n"/>
    </row>
    <row r="2258">
      <c r="A2258" s="2">
        <f>IF($A2251="","","   projections")</f>
        <v/>
      </c>
      <c r="B2258" s="68">
        <f>IF($A2251="",0,COUNT($E2259:$CZ2259))</f>
        <v/>
      </c>
      <c r="C2258" s="69">
        <f>IF($B2258=0,0,MAX($E2259:$CZ2259))</f>
        <v/>
      </c>
      <c r="D2258" s="58">
        <f>_xll.BDS($A2251,'Field Check'!$C$42,"headers=y","startcol=1","endcol=3","dir=h")</f>
        <v/>
      </c>
      <c r="E2258" s="59" t="n"/>
      <c r="F2258" s="59" t="n"/>
      <c r="G2258" s="59" t="n"/>
      <c r="H2258" s="59" t="n"/>
      <c r="I2258" s="59" t="n"/>
      <c r="J2258" s="59" t="n"/>
      <c r="K2258" s="59" t="n"/>
      <c r="L2258" s="59" t="n"/>
      <c r="M2258" s="59" t="n"/>
      <c r="N2258" s="59" t="n"/>
      <c r="O2258" s="59" t="n"/>
      <c r="P2258" s="59" t="n"/>
      <c r="Q2258" s="59" t="n"/>
      <c r="R2258" s="59" t="n"/>
      <c r="S2258" s="59" t="n"/>
      <c r="T2258" s="59" t="n"/>
      <c r="U2258" s="59" t="n"/>
      <c r="V2258" s="59" t="n"/>
      <c r="W2258" s="59" t="n"/>
      <c r="X2258" s="59" t="n"/>
      <c r="Y2258" s="59" t="n"/>
      <c r="Z2258" s="59" t="n"/>
      <c r="AA2258" s="59" t="n"/>
      <c r="AB2258" s="59" t="n"/>
      <c r="AC2258" s="59" t="n"/>
      <c r="AD2258" s="59" t="n"/>
      <c r="AE2258" s="59" t="n"/>
      <c r="AF2258" s="59" t="n"/>
      <c r="AG2258" s="59" t="n"/>
      <c r="AH2258" s="59" t="n"/>
      <c r="AI2258" s="59" t="n"/>
      <c r="AJ2258" s="59" t="n"/>
      <c r="AK2258" s="59" t="n"/>
      <c r="AL2258" s="59" t="n"/>
      <c r="AM2258" s="59" t="n"/>
      <c r="AN2258" s="59" t="n"/>
      <c r="AO2258" s="59" t="n"/>
      <c r="AP2258" s="59" t="n"/>
      <c r="AQ2258" s="59" t="n"/>
      <c r="AR2258" s="59" t="n"/>
      <c r="AS2258" s="59" t="n"/>
      <c r="AT2258" s="59" t="n"/>
      <c r="AU2258" s="59" t="n"/>
      <c r="AV2258" s="59" t="n"/>
      <c r="AW2258" s="59" t="n"/>
      <c r="AX2258" s="59" t="n"/>
      <c r="AY2258" s="59" t="n"/>
      <c r="AZ2258" s="59" t="n"/>
      <c r="BA2258" s="59" t="n"/>
      <c r="BB2258" s="59" t="n"/>
      <c r="BC2258" s="59" t="n"/>
      <c r="BD2258" s="59" t="n"/>
      <c r="BE2258" s="59" t="n"/>
      <c r="BF2258" s="59" t="n"/>
      <c r="BG2258" s="59" t="n"/>
      <c r="BH2258" s="59" t="n"/>
      <c r="BI2258" s="59" t="n"/>
      <c r="BJ2258" s="59" t="n"/>
      <c r="BK2258" s="59" t="n"/>
      <c r="BL2258" s="59" t="n"/>
      <c r="BM2258" s="59" t="n"/>
      <c r="BN2258" s="59" t="n"/>
      <c r="BO2258" s="59" t="n"/>
      <c r="BP2258" s="59" t="n"/>
      <c r="BQ2258" s="59" t="n"/>
      <c r="BR2258" s="59" t="n"/>
      <c r="BS2258" s="59" t="n"/>
      <c r="BT2258" s="59" t="n"/>
      <c r="BU2258" s="59" t="n"/>
      <c r="BV2258" s="59" t="n"/>
      <c r="BW2258" s="59" t="n"/>
      <c r="BX2258" s="59" t="n"/>
      <c r="BY2258" s="59" t="n"/>
      <c r="BZ2258" s="59" t="n"/>
      <c r="CA2258" s="59" t="n"/>
      <c r="CB2258" s="59" t="n"/>
      <c r="CC2258" s="59" t="n"/>
      <c r="CD2258" s="59" t="n"/>
      <c r="CE2258" s="59" t="n"/>
      <c r="CF2258" s="59" t="n"/>
      <c r="CG2258" s="59" t="n"/>
      <c r="CH2258" s="59" t="n"/>
      <c r="CI2258" s="59" t="n"/>
      <c r="CJ2258" s="59" t="n"/>
      <c r="CK2258" s="59" t="n"/>
      <c r="CL2258" s="59" t="n"/>
      <c r="CM2258" s="59" t="n"/>
      <c r="CN2258" s="59" t="n"/>
      <c r="CO2258" s="59" t="n"/>
      <c r="CP2258" s="59" t="n"/>
      <c r="CQ2258" s="59" t="n"/>
      <c r="CR2258" s="59" t="n"/>
      <c r="CS2258" s="59" t="n"/>
      <c r="CT2258" s="59" t="n"/>
      <c r="CU2258" s="59" t="n"/>
      <c r="CV2258" s="59" t="n"/>
      <c r="CW2258" s="59" t="n"/>
      <c r="CX2258" s="59" t="n"/>
      <c r="CY2258" s="59" t="n"/>
      <c r="CZ2258" s="59" t="n"/>
    </row>
    <row r="2259">
      <c r="D2259" s="59" t="n"/>
      <c r="E2259" s="59" t="n"/>
      <c r="F2259" s="59" t="n"/>
      <c r="G2259" s="59" t="n"/>
      <c r="H2259" s="59" t="n"/>
      <c r="I2259" s="59" t="n"/>
      <c r="J2259" s="59" t="n"/>
      <c r="K2259" s="59" t="n"/>
      <c r="L2259" s="59" t="n"/>
      <c r="M2259" s="59" t="n"/>
      <c r="N2259" s="59" t="n"/>
      <c r="O2259" s="59" t="n"/>
      <c r="P2259" s="59" t="n"/>
      <c r="Q2259" s="59" t="n"/>
      <c r="R2259" s="59" t="n"/>
      <c r="S2259" s="59" t="n"/>
      <c r="T2259" s="59" t="n"/>
      <c r="U2259" s="59" t="n"/>
      <c r="V2259" s="59" t="n"/>
      <c r="W2259" s="59" t="n"/>
      <c r="X2259" s="59" t="n"/>
      <c r="Y2259" s="59" t="n"/>
      <c r="Z2259" s="59" t="n"/>
      <c r="AA2259" s="59" t="n"/>
      <c r="AB2259" s="59" t="n"/>
      <c r="AC2259" s="59" t="n"/>
      <c r="AD2259" s="59" t="n"/>
      <c r="AE2259" s="59" t="n"/>
      <c r="AF2259" s="59" t="n"/>
      <c r="AG2259" s="59" t="n"/>
      <c r="AH2259" s="59" t="n"/>
      <c r="AI2259" s="59" t="n"/>
      <c r="AJ2259" s="59" t="n"/>
      <c r="AK2259" s="59" t="n"/>
      <c r="AL2259" s="59" t="n"/>
      <c r="AM2259" s="59" t="n"/>
      <c r="AN2259" s="59" t="n"/>
      <c r="AO2259" s="59" t="n"/>
      <c r="AP2259" s="59" t="n"/>
      <c r="AQ2259" s="59" t="n"/>
      <c r="AR2259" s="59" t="n"/>
      <c r="AS2259" s="59" t="n"/>
      <c r="AT2259" s="59" t="n"/>
      <c r="AU2259" s="59" t="n"/>
      <c r="AV2259" s="59" t="n"/>
      <c r="AW2259" s="59" t="n"/>
      <c r="AX2259" s="59" t="n"/>
      <c r="AY2259" s="59" t="n"/>
      <c r="AZ2259" s="59" t="n"/>
      <c r="BA2259" s="59" t="n"/>
      <c r="BB2259" s="59" t="n"/>
      <c r="BC2259" s="59" t="n"/>
      <c r="BD2259" s="59" t="n"/>
      <c r="BE2259" s="59" t="n"/>
      <c r="BF2259" s="59" t="n"/>
      <c r="BG2259" s="59" t="n"/>
      <c r="BH2259" s="59" t="n"/>
      <c r="BI2259" s="59" t="n"/>
      <c r="BJ2259" s="59" t="n"/>
      <c r="BK2259" s="59" t="n"/>
      <c r="BL2259" s="59" t="n"/>
      <c r="BM2259" s="59" t="n"/>
      <c r="BN2259" s="59" t="n"/>
      <c r="BO2259" s="59" t="n"/>
      <c r="BP2259" s="59" t="n"/>
      <c r="BQ2259" s="59" t="n"/>
      <c r="BR2259" s="59" t="n"/>
      <c r="BS2259" s="59" t="n"/>
      <c r="BT2259" s="59" t="n"/>
      <c r="BU2259" s="59" t="n"/>
      <c r="BV2259" s="59" t="n"/>
      <c r="BW2259" s="59" t="n"/>
      <c r="BX2259" s="59" t="n"/>
      <c r="BY2259" s="59" t="n"/>
      <c r="BZ2259" s="59" t="n"/>
      <c r="CA2259" s="59" t="n"/>
      <c r="CB2259" s="59" t="n"/>
      <c r="CC2259" s="59" t="n"/>
      <c r="CD2259" s="59" t="n"/>
      <c r="CE2259" s="59" t="n"/>
      <c r="CF2259" s="59" t="n"/>
      <c r="CG2259" s="59" t="n"/>
      <c r="CH2259" s="59" t="n"/>
      <c r="CI2259" s="59" t="n"/>
      <c r="CJ2259" s="59" t="n"/>
      <c r="CK2259" s="59" t="n"/>
      <c r="CL2259" s="59" t="n"/>
      <c r="CM2259" s="59" t="n"/>
      <c r="CN2259" s="59" t="n"/>
      <c r="CO2259" s="59" t="n"/>
      <c r="CP2259" s="59" t="n"/>
      <c r="CQ2259" s="59" t="n"/>
      <c r="CR2259" s="59" t="n"/>
      <c r="CS2259" s="59" t="n"/>
      <c r="CT2259" s="59" t="n"/>
      <c r="CU2259" s="59" t="n"/>
      <c r="CV2259" s="59" t="n"/>
      <c r="CW2259" s="59" t="n"/>
      <c r="CX2259" s="59" t="n"/>
      <c r="CY2259" s="59" t="n"/>
      <c r="CZ2259" s="59" t="n"/>
    </row>
    <row r="2260">
      <c r="D2260" s="107" t="n"/>
      <c r="E2260" s="107" t="n"/>
      <c r="F2260" s="107" t="n"/>
      <c r="G2260" s="107" t="n"/>
      <c r="H2260" s="107" t="n"/>
      <c r="I2260" s="107" t="n"/>
      <c r="J2260" s="107" t="n"/>
      <c r="K2260" s="107" t="n"/>
      <c r="L2260" s="107" t="n"/>
      <c r="M2260" s="107" t="n"/>
      <c r="N2260" s="107" t="n"/>
      <c r="O2260" s="107" t="n"/>
      <c r="P2260" s="107" t="n"/>
      <c r="Q2260" s="107" t="n"/>
      <c r="R2260" s="107" t="n"/>
      <c r="S2260" s="107" t="n"/>
      <c r="T2260" s="107" t="n"/>
      <c r="U2260" s="107" t="n"/>
      <c r="V2260" s="107" t="n"/>
      <c r="W2260" s="107" t="n"/>
      <c r="X2260" s="107" t="n"/>
      <c r="Y2260" s="107" t="n"/>
      <c r="Z2260" s="107" t="n"/>
      <c r="AA2260" s="107" t="n"/>
      <c r="AB2260" s="107" t="n"/>
      <c r="AC2260" s="107" t="n"/>
      <c r="AD2260" s="107" t="n"/>
      <c r="AE2260" s="107" t="n"/>
      <c r="AF2260" s="107" t="n"/>
      <c r="AG2260" s="107" t="n"/>
      <c r="AH2260" s="107" t="n"/>
      <c r="AI2260" s="107" t="n"/>
      <c r="AJ2260" s="107" t="n"/>
      <c r="AK2260" s="107" t="n"/>
      <c r="AL2260" s="107" t="n"/>
      <c r="AM2260" s="107" t="n"/>
      <c r="AN2260" s="107" t="n"/>
      <c r="AO2260" s="107" t="n"/>
      <c r="AP2260" s="107" t="n"/>
      <c r="AQ2260" s="107" t="n"/>
      <c r="AR2260" s="107" t="n"/>
      <c r="AS2260" s="107" t="n"/>
      <c r="AT2260" s="107" t="n"/>
      <c r="AU2260" s="107" t="n"/>
      <c r="AV2260" s="107" t="n"/>
      <c r="AW2260" s="107" t="n"/>
      <c r="AX2260" s="107" t="n"/>
      <c r="AY2260" s="107" t="n"/>
      <c r="AZ2260" s="107" t="n"/>
      <c r="BA2260" s="107" t="n"/>
      <c r="BB2260" s="107" t="n"/>
      <c r="BC2260" s="107" t="n"/>
      <c r="BD2260" s="107" t="n"/>
      <c r="BE2260" s="107" t="n"/>
      <c r="BF2260" s="107" t="n"/>
      <c r="BG2260" s="107" t="n"/>
      <c r="BH2260" s="107" t="n"/>
      <c r="BI2260" s="107" t="n"/>
      <c r="BJ2260" s="107" t="n"/>
      <c r="BK2260" s="107" t="n"/>
      <c r="BL2260" s="107" t="n"/>
      <c r="BM2260" s="107" t="n"/>
      <c r="BN2260" s="107" t="n"/>
      <c r="BO2260" s="107" t="n"/>
      <c r="BP2260" s="107" t="n"/>
      <c r="BQ2260" s="107" t="n"/>
      <c r="BR2260" s="107" t="n"/>
      <c r="BS2260" s="107" t="n"/>
      <c r="BT2260" s="107" t="n"/>
      <c r="BU2260" s="107" t="n"/>
      <c r="BV2260" s="107" t="n"/>
      <c r="BW2260" s="107" t="n"/>
      <c r="BX2260" s="107" t="n"/>
      <c r="BY2260" s="107" t="n"/>
      <c r="BZ2260" s="107" t="n"/>
      <c r="CA2260" s="107" t="n"/>
      <c r="CB2260" s="107" t="n"/>
      <c r="CC2260" s="107" t="n"/>
      <c r="CD2260" s="107" t="n"/>
      <c r="CE2260" s="107" t="n"/>
      <c r="CF2260" s="107" t="n"/>
      <c r="CG2260" s="107" t="n"/>
      <c r="CH2260" s="107" t="n"/>
      <c r="CI2260" s="107" t="n"/>
      <c r="CJ2260" s="107" t="n"/>
      <c r="CK2260" s="107" t="n"/>
      <c r="CL2260" s="107" t="n"/>
      <c r="CM2260" s="107" t="n"/>
      <c r="CN2260" s="107" t="n"/>
      <c r="CO2260" s="107" t="n"/>
      <c r="CP2260" s="107" t="n"/>
      <c r="CQ2260" s="107" t="n"/>
      <c r="CR2260" s="107" t="n"/>
      <c r="CS2260" s="107" t="n"/>
      <c r="CT2260" s="107" t="n"/>
      <c r="CU2260" s="107" t="n"/>
      <c r="CV2260" s="107" t="n"/>
      <c r="CW2260" s="107" t="n"/>
      <c r="CX2260" s="107" t="n"/>
      <c r="CY2260" s="107" t="n"/>
      <c r="CZ2260" s="107" t="n"/>
    </row>
    <row r="2263">
      <c r="A2263" s="3" t="inlineStr">
        <is>
          <t>MSCI Australia (MXAU)</t>
        </is>
      </c>
    </row>
    <row r="2264" ht="25.5" customHeight="1" s="124">
      <c r="A2264" s="39" t="inlineStr">
        <is>
          <t>Ticker</t>
        </is>
      </c>
      <c r="B2264" s="39" t="inlineStr">
        <is>
          <t>Events</t>
        </is>
      </c>
      <c r="C2264" s="39" t="inlineStr">
        <is>
          <t>Last ex</t>
        </is>
      </c>
      <c r="D2264" s="39" t="inlineStr">
        <is>
          <t>Bloomberg spill -&gt;</t>
        </is>
      </c>
    </row>
    <row r="2265">
      <c r="A2265" s="126">
        <f>IF(MXAU!$C$6="","",MXAU!$C$6)</f>
        <v/>
      </c>
      <c r="B2265" s="68">
        <f>IF($A2265="",0,COUNT($E2266:$CZ2266))</f>
        <v/>
      </c>
      <c r="C2265" s="69">
        <f>IF($B2265=0,0,MAX($E2266:$CZ2266))</f>
        <v/>
      </c>
      <c r="D2265" s="58">
        <f>_xll.BDS($A2265,'Field Check'!$C$44,"headers=y","startcol=1","endcol=7","dir=h","DVD_START_DT",'Field Check'!$C$59,"DVD_END_DT",'Field Check'!$D$59)</f>
        <v/>
      </c>
      <c r="E2265" s="59" t="n"/>
      <c r="F2265" s="59" t="n"/>
      <c r="G2265" s="59" t="n"/>
      <c r="H2265" s="59" t="n"/>
      <c r="I2265" s="59" t="n"/>
      <c r="J2265" s="59" t="n"/>
      <c r="K2265" s="59" t="n"/>
      <c r="L2265" s="59" t="n"/>
      <c r="M2265" s="59" t="n"/>
      <c r="N2265" s="59" t="n"/>
      <c r="O2265" s="59" t="n"/>
      <c r="P2265" s="59" t="n"/>
      <c r="Q2265" s="59" t="n"/>
      <c r="R2265" s="59" t="n"/>
      <c r="S2265" s="59" t="n"/>
      <c r="T2265" s="59" t="n"/>
      <c r="U2265" s="59" t="n"/>
      <c r="V2265" s="59" t="n"/>
      <c r="W2265" s="59" t="n"/>
      <c r="X2265" s="59" t="n"/>
      <c r="Y2265" s="59" t="n"/>
      <c r="Z2265" s="59" t="n"/>
      <c r="AA2265" s="59" t="n"/>
      <c r="AB2265" s="59" t="n"/>
      <c r="AC2265" s="59" t="n"/>
      <c r="AD2265" s="59" t="n"/>
      <c r="AE2265" s="59" t="n"/>
      <c r="AF2265" s="59" t="n"/>
      <c r="AG2265" s="59" t="n"/>
      <c r="AH2265" s="59" t="n"/>
      <c r="AI2265" s="59" t="n"/>
      <c r="AJ2265" s="59" t="n"/>
      <c r="AK2265" s="59" t="n"/>
      <c r="AL2265" s="59" t="n"/>
      <c r="AM2265" s="59" t="n"/>
      <c r="AN2265" s="59" t="n"/>
      <c r="AO2265" s="59" t="n"/>
      <c r="AP2265" s="59" t="n"/>
      <c r="AQ2265" s="59" t="n"/>
      <c r="AR2265" s="59" t="n"/>
      <c r="AS2265" s="59" t="n"/>
      <c r="AT2265" s="59" t="n"/>
      <c r="AU2265" s="59" t="n"/>
      <c r="AV2265" s="59" t="n"/>
      <c r="AW2265" s="59" t="n"/>
      <c r="AX2265" s="59" t="n"/>
      <c r="AY2265" s="59" t="n"/>
      <c r="AZ2265" s="59" t="n"/>
      <c r="BA2265" s="59" t="n"/>
      <c r="BB2265" s="59" t="n"/>
      <c r="BC2265" s="59" t="n"/>
      <c r="BD2265" s="59" t="n"/>
      <c r="BE2265" s="59" t="n"/>
      <c r="BF2265" s="59" t="n"/>
      <c r="BG2265" s="59" t="n"/>
      <c r="BH2265" s="59" t="n"/>
      <c r="BI2265" s="59" t="n"/>
      <c r="BJ2265" s="59" t="n"/>
      <c r="BK2265" s="59" t="n"/>
      <c r="BL2265" s="59" t="n"/>
      <c r="BM2265" s="59" t="n"/>
      <c r="BN2265" s="59" t="n"/>
      <c r="BO2265" s="59" t="n"/>
      <c r="BP2265" s="59" t="n"/>
      <c r="BQ2265" s="59" t="n"/>
      <c r="BR2265" s="59" t="n"/>
      <c r="BS2265" s="59" t="n"/>
      <c r="BT2265" s="59" t="n"/>
      <c r="BU2265" s="59" t="n"/>
      <c r="BV2265" s="59" t="n"/>
      <c r="BW2265" s="59" t="n"/>
      <c r="BX2265" s="59" t="n"/>
      <c r="BY2265" s="59" t="n"/>
      <c r="BZ2265" s="59" t="n"/>
      <c r="CA2265" s="59" t="n"/>
      <c r="CB2265" s="59" t="n"/>
      <c r="CC2265" s="59" t="n"/>
      <c r="CD2265" s="59" t="n"/>
      <c r="CE2265" s="59" t="n"/>
      <c r="CF2265" s="59" t="n"/>
      <c r="CG2265" s="59" t="n"/>
      <c r="CH2265" s="59" t="n"/>
      <c r="CI2265" s="59" t="n"/>
      <c r="CJ2265" s="59" t="n"/>
      <c r="CK2265" s="59" t="n"/>
      <c r="CL2265" s="59" t="n"/>
      <c r="CM2265" s="59" t="n"/>
      <c r="CN2265" s="59" t="n"/>
      <c r="CO2265" s="59" t="n"/>
      <c r="CP2265" s="59" t="n"/>
      <c r="CQ2265" s="59" t="n"/>
      <c r="CR2265" s="59" t="n"/>
      <c r="CS2265" s="59" t="n"/>
      <c r="CT2265" s="59" t="n"/>
      <c r="CU2265" s="59" t="n"/>
      <c r="CV2265" s="59" t="n"/>
      <c r="CW2265" s="59" t="n"/>
      <c r="CX2265" s="59" t="n"/>
      <c r="CY2265" s="59" t="n"/>
      <c r="CZ2265" s="59" t="n"/>
    </row>
    <row r="2266">
      <c r="D2266" s="59" t="n"/>
      <c r="E2266" s="59" t="n"/>
      <c r="F2266" s="59" t="n"/>
      <c r="G2266" s="59" t="n"/>
      <c r="H2266" s="59" t="n"/>
      <c r="I2266" s="59" t="n"/>
      <c r="J2266" s="59" t="n"/>
      <c r="K2266" s="59" t="n"/>
      <c r="L2266" s="59" t="n"/>
      <c r="M2266" s="59" t="n"/>
      <c r="N2266" s="59" t="n"/>
      <c r="O2266" s="59" t="n"/>
      <c r="P2266" s="59" t="n"/>
      <c r="Q2266" s="59" t="n"/>
      <c r="R2266" s="59" t="n"/>
      <c r="S2266" s="59" t="n"/>
      <c r="T2266" s="59" t="n"/>
      <c r="U2266" s="59" t="n"/>
      <c r="V2266" s="59" t="n"/>
      <c r="W2266" s="59" t="n"/>
      <c r="X2266" s="59" t="n"/>
      <c r="Y2266" s="59" t="n"/>
      <c r="Z2266" s="59" t="n"/>
      <c r="AA2266" s="59" t="n"/>
      <c r="AB2266" s="59" t="n"/>
      <c r="AC2266" s="59" t="n"/>
      <c r="AD2266" s="59" t="n"/>
      <c r="AE2266" s="59" t="n"/>
      <c r="AF2266" s="59" t="n"/>
      <c r="AG2266" s="59" t="n"/>
      <c r="AH2266" s="59" t="n"/>
      <c r="AI2266" s="59" t="n"/>
      <c r="AJ2266" s="59" t="n"/>
      <c r="AK2266" s="59" t="n"/>
      <c r="AL2266" s="59" t="n"/>
      <c r="AM2266" s="59" t="n"/>
      <c r="AN2266" s="59" t="n"/>
      <c r="AO2266" s="59" t="n"/>
      <c r="AP2266" s="59" t="n"/>
      <c r="AQ2266" s="59" t="n"/>
      <c r="AR2266" s="59" t="n"/>
      <c r="AS2266" s="59" t="n"/>
      <c r="AT2266" s="59" t="n"/>
      <c r="AU2266" s="59" t="n"/>
      <c r="AV2266" s="59" t="n"/>
      <c r="AW2266" s="59" t="n"/>
      <c r="AX2266" s="59" t="n"/>
      <c r="AY2266" s="59" t="n"/>
      <c r="AZ2266" s="59" t="n"/>
      <c r="BA2266" s="59" t="n"/>
      <c r="BB2266" s="59" t="n"/>
      <c r="BC2266" s="59" t="n"/>
      <c r="BD2266" s="59" t="n"/>
      <c r="BE2266" s="59" t="n"/>
      <c r="BF2266" s="59" t="n"/>
      <c r="BG2266" s="59" t="n"/>
      <c r="BH2266" s="59" t="n"/>
      <c r="BI2266" s="59" t="n"/>
      <c r="BJ2266" s="59" t="n"/>
      <c r="BK2266" s="59" t="n"/>
      <c r="BL2266" s="59" t="n"/>
      <c r="BM2266" s="59" t="n"/>
      <c r="BN2266" s="59" t="n"/>
      <c r="BO2266" s="59" t="n"/>
      <c r="BP2266" s="59" t="n"/>
      <c r="BQ2266" s="59" t="n"/>
      <c r="BR2266" s="59" t="n"/>
      <c r="BS2266" s="59" t="n"/>
      <c r="BT2266" s="59" t="n"/>
      <c r="BU2266" s="59" t="n"/>
      <c r="BV2266" s="59" t="n"/>
      <c r="BW2266" s="59" t="n"/>
      <c r="BX2266" s="59" t="n"/>
      <c r="BY2266" s="59" t="n"/>
      <c r="BZ2266" s="59" t="n"/>
      <c r="CA2266" s="59" t="n"/>
      <c r="CB2266" s="59" t="n"/>
      <c r="CC2266" s="59" t="n"/>
      <c r="CD2266" s="59" t="n"/>
      <c r="CE2266" s="59" t="n"/>
      <c r="CF2266" s="59" t="n"/>
      <c r="CG2266" s="59" t="n"/>
      <c r="CH2266" s="59" t="n"/>
      <c r="CI2266" s="59" t="n"/>
      <c r="CJ2266" s="59" t="n"/>
      <c r="CK2266" s="59" t="n"/>
      <c r="CL2266" s="59" t="n"/>
      <c r="CM2266" s="59" t="n"/>
      <c r="CN2266" s="59" t="n"/>
      <c r="CO2266" s="59" t="n"/>
      <c r="CP2266" s="59" t="n"/>
      <c r="CQ2266" s="59" t="n"/>
      <c r="CR2266" s="59" t="n"/>
      <c r="CS2266" s="59" t="n"/>
      <c r="CT2266" s="59" t="n"/>
      <c r="CU2266" s="59" t="n"/>
      <c r="CV2266" s="59" t="n"/>
      <c r="CW2266" s="59" t="n"/>
      <c r="CX2266" s="59" t="n"/>
      <c r="CY2266" s="59" t="n"/>
      <c r="CZ2266" s="59" t="n"/>
    </row>
    <row r="2267">
      <c r="D2267" s="59" t="n"/>
      <c r="E2267" s="59" t="n"/>
      <c r="F2267" s="59" t="n"/>
      <c r="G2267" s="59" t="n"/>
      <c r="H2267" s="59" t="n"/>
      <c r="I2267" s="59" t="n"/>
      <c r="J2267" s="59" t="n"/>
      <c r="K2267" s="59" t="n"/>
      <c r="L2267" s="59" t="n"/>
      <c r="M2267" s="59" t="n"/>
      <c r="N2267" s="59" t="n"/>
      <c r="O2267" s="59" t="n"/>
      <c r="P2267" s="59" t="n"/>
      <c r="Q2267" s="59" t="n"/>
      <c r="R2267" s="59" t="n"/>
      <c r="S2267" s="59" t="n"/>
      <c r="T2267" s="59" t="n"/>
      <c r="U2267" s="59" t="n"/>
      <c r="V2267" s="59" t="n"/>
      <c r="W2267" s="59" t="n"/>
      <c r="X2267" s="59" t="n"/>
      <c r="Y2267" s="59" t="n"/>
      <c r="Z2267" s="59" t="n"/>
      <c r="AA2267" s="59" t="n"/>
      <c r="AB2267" s="59" t="n"/>
      <c r="AC2267" s="59" t="n"/>
      <c r="AD2267" s="59" t="n"/>
      <c r="AE2267" s="59" t="n"/>
      <c r="AF2267" s="59" t="n"/>
      <c r="AG2267" s="59" t="n"/>
      <c r="AH2267" s="59" t="n"/>
      <c r="AI2267" s="59" t="n"/>
      <c r="AJ2267" s="59" t="n"/>
      <c r="AK2267" s="59" t="n"/>
      <c r="AL2267" s="59" t="n"/>
      <c r="AM2267" s="59" t="n"/>
      <c r="AN2267" s="59" t="n"/>
      <c r="AO2267" s="59" t="n"/>
      <c r="AP2267" s="59" t="n"/>
      <c r="AQ2267" s="59" t="n"/>
      <c r="AR2267" s="59" t="n"/>
      <c r="AS2267" s="59" t="n"/>
      <c r="AT2267" s="59" t="n"/>
      <c r="AU2267" s="59" t="n"/>
      <c r="AV2267" s="59" t="n"/>
      <c r="AW2267" s="59" t="n"/>
      <c r="AX2267" s="59" t="n"/>
      <c r="AY2267" s="59" t="n"/>
      <c r="AZ2267" s="59" t="n"/>
      <c r="BA2267" s="59" t="n"/>
      <c r="BB2267" s="59" t="n"/>
      <c r="BC2267" s="59" t="n"/>
      <c r="BD2267" s="59" t="n"/>
      <c r="BE2267" s="59" t="n"/>
      <c r="BF2267" s="59" t="n"/>
      <c r="BG2267" s="59" t="n"/>
      <c r="BH2267" s="59" t="n"/>
      <c r="BI2267" s="59" t="n"/>
      <c r="BJ2267" s="59" t="n"/>
      <c r="BK2267" s="59" t="n"/>
      <c r="BL2267" s="59" t="n"/>
      <c r="BM2267" s="59" t="n"/>
      <c r="BN2267" s="59" t="n"/>
      <c r="BO2267" s="59" t="n"/>
      <c r="BP2267" s="59" t="n"/>
      <c r="BQ2267" s="59" t="n"/>
      <c r="BR2267" s="59" t="n"/>
      <c r="BS2267" s="59" t="n"/>
      <c r="BT2267" s="59" t="n"/>
      <c r="BU2267" s="59" t="n"/>
      <c r="BV2267" s="59" t="n"/>
      <c r="BW2267" s="59" t="n"/>
      <c r="BX2267" s="59" t="n"/>
      <c r="BY2267" s="59" t="n"/>
      <c r="BZ2267" s="59" t="n"/>
      <c r="CA2267" s="59" t="n"/>
      <c r="CB2267" s="59" t="n"/>
      <c r="CC2267" s="59" t="n"/>
      <c r="CD2267" s="59" t="n"/>
      <c r="CE2267" s="59" t="n"/>
      <c r="CF2267" s="59" t="n"/>
      <c r="CG2267" s="59" t="n"/>
      <c r="CH2267" s="59" t="n"/>
      <c r="CI2267" s="59" t="n"/>
      <c r="CJ2267" s="59" t="n"/>
      <c r="CK2267" s="59" t="n"/>
      <c r="CL2267" s="59" t="n"/>
      <c r="CM2267" s="59" t="n"/>
      <c r="CN2267" s="59" t="n"/>
      <c r="CO2267" s="59" t="n"/>
      <c r="CP2267" s="59" t="n"/>
      <c r="CQ2267" s="59" t="n"/>
      <c r="CR2267" s="59" t="n"/>
      <c r="CS2267" s="59" t="n"/>
      <c r="CT2267" s="59" t="n"/>
      <c r="CU2267" s="59" t="n"/>
      <c r="CV2267" s="59" t="n"/>
      <c r="CW2267" s="59" t="n"/>
      <c r="CX2267" s="59" t="n"/>
      <c r="CY2267" s="59" t="n"/>
      <c r="CZ2267" s="59" t="n"/>
    </row>
    <row r="2268">
      <c r="D2268" s="59" t="n"/>
      <c r="E2268" s="59" t="n"/>
      <c r="F2268" s="59" t="n"/>
      <c r="G2268" s="59" t="n"/>
      <c r="H2268" s="59" t="n"/>
      <c r="I2268" s="59" t="n"/>
      <c r="J2268" s="59" t="n"/>
      <c r="K2268" s="59" t="n"/>
      <c r="L2268" s="59" t="n"/>
      <c r="M2268" s="59" t="n"/>
      <c r="N2268" s="59" t="n"/>
      <c r="O2268" s="59" t="n"/>
      <c r="P2268" s="59" t="n"/>
      <c r="Q2268" s="59" t="n"/>
      <c r="R2268" s="59" t="n"/>
      <c r="S2268" s="59" t="n"/>
      <c r="T2268" s="59" t="n"/>
      <c r="U2268" s="59" t="n"/>
      <c r="V2268" s="59" t="n"/>
      <c r="W2268" s="59" t="n"/>
      <c r="X2268" s="59" t="n"/>
      <c r="Y2268" s="59" t="n"/>
      <c r="Z2268" s="59" t="n"/>
      <c r="AA2268" s="59" t="n"/>
      <c r="AB2268" s="59" t="n"/>
      <c r="AC2268" s="59" t="n"/>
      <c r="AD2268" s="59" t="n"/>
      <c r="AE2268" s="59" t="n"/>
      <c r="AF2268" s="59" t="n"/>
      <c r="AG2268" s="59" t="n"/>
      <c r="AH2268" s="59" t="n"/>
      <c r="AI2268" s="59" t="n"/>
      <c r="AJ2268" s="59" t="n"/>
      <c r="AK2268" s="59" t="n"/>
      <c r="AL2268" s="59" t="n"/>
      <c r="AM2268" s="59" t="n"/>
      <c r="AN2268" s="59" t="n"/>
      <c r="AO2268" s="59" t="n"/>
      <c r="AP2268" s="59" t="n"/>
      <c r="AQ2268" s="59" t="n"/>
      <c r="AR2268" s="59" t="n"/>
      <c r="AS2268" s="59" t="n"/>
      <c r="AT2268" s="59" t="n"/>
      <c r="AU2268" s="59" t="n"/>
      <c r="AV2268" s="59" t="n"/>
      <c r="AW2268" s="59" t="n"/>
      <c r="AX2268" s="59" t="n"/>
      <c r="AY2268" s="59" t="n"/>
      <c r="AZ2268" s="59" t="n"/>
      <c r="BA2268" s="59" t="n"/>
      <c r="BB2268" s="59" t="n"/>
      <c r="BC2268" s="59" t="n"/>
      <c r="BD2268" s="59" t="n"/>
      <c r="BE2268" s="59" t="n"/>
      <c r="BF2268" s="59" t="n"/>
      <c r="BG2268" s="59" t="n"/>
      <c r="BH2268" s="59" t="n"/>
      <c r="BI2268" s="59" t="n"/>
      <c r="BJ2268" s="59" t="n"/>
      <c r="BK2268" s="59" t="n"/>
      <c r="BL2268" s="59" t="n"/>
      <c r="BM2268" s="59" t="n"/>
      <c r="BN2268" s="59" t="n"/>
      <c r="BO2268" s="59" t="n"/>
      <c r="BP2268" s="59" t="n"/>
      <c r="BQ2268" s="59" t="n"/>
      <c r="BR2268" s="59" t="n"/>
      <c r="BS2268" s="59" t="n"/>
      <c r="BT2268" s="59" t="n"/>
      <c r="BU2268" s="59" t="n"/>
      <c r="BV2268" s="59" t="n"/>
      <c r="BW2268" s="59" t="n"/>
      <c r="BX2268" s="59" t="n"/>
      <c r="BY2268" s="59" t="n"/>
      <c r="BZ2268" s="59" t="n"/>
      <c r="CA2268" s="59" t="n"/>
      <c r="CB2268" s="59" t="n"/>
      <c r="CC2268" s="59" t="n"/>
      <c r="CD2268" s="59" t="n"/>
      <c r="CE2268" s="59" t="n"/>
      <c r="CF2268" s="59" t="n"/>
      <c r="CG2268" s="59" t="n"/>
      <c r="CH2268" s="59" t="n"/>
      <c r="CI2268" s="59" t="n"/>
      <c r="CJ2268" s="59" t="n"/>
      <c r="CK2268" s="59" t="n"/>
      <c r="CL2268" s="59" t="n"/>
      <c r="CM2268" s="59" t="n"/>
      <c r="CN2268" s="59" t="n"/>
      <c r="CO2268" s="59" t="n"/>
      <c r="CP2268" s="59" t="n"/>
      <c r="CQ2268" s="59" t="n"/>
      <c r="CR2268" s="59" t="n"/>
      <c r="CS2268" s="59" t="n"/>
      <c r="CT2268" s="59" t="n"/>
      <c r="CU2268" s="59" t="n"/>
      <c r="CV2268" s="59" t="n"/>
      <c r="CW2268" s="59" t="n"/>
      <c r="CX2268" s="59" t="n"/>
      <c r="CY2268" s="59" t="n"/>
      <c r="CZ2268" s="59" t="n"/>
    </row>
    <row r="2269">
      <c r="D2269" s="107" t="n"/>
      <c r="E2269" s="107" t="n"/>
      <c r="F2269" s="107" t="n"/>
      <c r="G2269" s="107" t="n"/>
      <c r="H2269" s="107" t="n"/>
      <c r="I2269" s="107" t="n"/>
      <c r="J2269" s="107" t="n"/>
      <c r="K2269" s="107" t="n"/>
      <c r="L2269" s="107" t="n"/>
      <c r="M2269" s="107" t="n"/>
      <c r="N2269" s="107" t="n"/>
      <c r="O2269" s="107" t="n"/>
      <c r="P2269" s="107" t="n"/>
      <c r="Q2269" s="107" t="n"/>
      <c r="R2269" s="107" t="n"/>
      <c r="S2269" s="107" t="n"/>
      <c r="T2269" s="107" t="n"/>
      <c r="U2269" s="107" t="n"/>
      <c r="V2269" s="107" t="n"/>
      <c r="W2269" s="107" t="n"/>
      <c r="X2269" s="107" t="n"/>
      <c r="Y2269" s="107" t="n"/>
      <c r="Z2269" s="107" t="n"/>
      <c r="AA2269" s="107" t="n"/>
      <c r="AB2269" s="107" t="n"/>
      <c r="AC2269" s="107" t="n"/>
      <c r="AD2269" s="107" t="n"/>
      <c r="AE2269" s="107" t="n"/>
      <c r="AF2269" s="107" t="n"/>
      <c r="AG2269" s="107" t="n"/>
      <c r="AH2269" s="107" t="n"/>
      <c r="AI2269" s="107" t="n"/>
      <c r="AJ2269" s="107" t="n"/>
      <c r="AK2269" s="107" t="n"/>
      <c r="AL2269" s="107" t="n"/>
      <c r="AM2269" s="107" t="n"/>
      <c r="AN2269" s="107" t="n"/>
      <c r="AO2269" s="107" t="n"/>
      <c r="AP2269" s="107" t="n"/>
      <c r="AQ2269" s="107" t="n"/>
      <c r="AR2269" s="107" t="n"/>
      <c r="AS2269" s="107" t="n"/>
      <c r="AT2269" s="107" t="n"/>
      <c r="AU2269" s="107" t="n"/>
      <c r="AV2269" s="107" t="n"/>
      <c r="AW2269" s="107" t="n"/>
      <c r="AX2269" s="107" t="n"/>
      <c r="AY2269" s="107" t="n"/>
      <c r="AZ2269" s="107" t="n"/>
      <c r="BA2269" s="107" t="n"/>
      <c r="BB2269" s="107" t="n"/>
      <c r="BC2269" s="107" t="n"/>
      <c r="BD2269" s="107" t="n"/>
      <c r="BE2269" s="107" t="n"/>
      <c r="BF2269" s="107" t="n"/>
      <c r="BG2269" s="107" t="n"/>
      <c r="BH2269" s="107" t="n"/>
      <c r="BI2269" s="107" t="n"/>
      <c r="BJ2269" s="107" t="n"/>
      <c r="BK2269" s="107" t="n"/>
      <c r="BL2269" s="107" t="n"/>
      <c r="BM2269" s="107" t="n"/>
      <c r="BN2269" s="107" t="n"/>
      <c r="BO2269" s="107" t="n"/>
      <c r="BP2269" s="107" t="n"/>
      <c r="BQ2269" s="107" t="n"/>
      <c r="BR2269" s="107" t="n"/>
      <c r="BS2269" s="107" t="n"/>
      <c r="BT2269" s="107" t="n"/>
      <c r="BU2269" s="107" t="n"/>
      <c r="BV2269" s="107" t="n"/>
      <c r="BW2269" s="107" t="n"/>
      <c r="BX2269" s="107" t="n"/>
      <c r="BY2269" s="107" t="n"/>
      <c r="BZ2269" s="107" t="n"/>
      <c r="CA2269" s="107" t="n"/>
      <c r="CB2269" s="107" t="n"/>
      <c r="CC2269" s="107" t="n"/>
      <c r="CD2269" s="107" t="n"/>
      <c r="CE2269" s="107" t="n"/>
      <c r="CF2269" s="107" t="n"/>
      <c r="CG2269" s="107" t="n"/>
      <c r="CH2269" s="107" t="n"/>
      <c r="CI2269" s="107" t="n"/>
      <c r="CJ2269" s="107" t="n"/>
      <c r="CK2269" s="107" t="n"/>
      <c r="CL2269" s="107" t="n"/>
      <c r="CM2269" s="107" t="n"/>
      <c r="CN2269" s="107" t="n"/>
      <c r="CO2269" s="107" t="n"/>
      <c r="CP2269" s="107" t="n"/>
      <c r="CQ2269" s="107" t="n"/>
      <c r="CR2269" s="107" t="n"/>
      <c r="CS2269" s="107" t="n"/>
      <c r="CT2269" s="107" t="n"/>
      <c r="CU2269" s="107" t="n"/>
      <c r="CV2269" s="107" t="n"/>
      <c r="CW2269" s="107" t="n"/>
      <c r="CX2269" s="107" t="n"/>
      <c r="CY2269" s="107" t="n"/>
      <c r="CZ2269" s="107" t="n"/>
    </row>
    <row r="2272">
      <c r="A2272" s="2">
        <f>IF($A2265="","","   projections")</f>
        <v/>
      </c>
      <c r="B2272" s="68">
        <f>IF($A2265="",0,COUNT($E2273:$CZ2273))</f>
        <v/>
      </c>
      <c r="C2272" s="69">
        <f>IF($B2272=0,0,MAX($E2273:$CZ2273))</f>
        <v/>
      </c>
      <c r="D2272" s="58">
        <f>_xll.BDS($A2265,'Field Check'!$C$42,"headers=y","startcol=1","endcol=3","dir=h","cols=20;rows=3")</f>
        <v/>
      </c>
      <c r="E2272" s="59" t="n">
        <v>46258</v>
      </c>
      <c r="F2272" s="59" t="n">
        <v>46436</v>
      </c>
      <c r="G2272" s="59" t="n">
        <v>46629</v>
      </c>
      <c r="H2272" s="59" t="n">
        <v>46800</v>
      </c>
      <c r="I2272" s="59" t="n">
        <v>46993</v>
      </c>
      <c r="J2272" s="59" t="n">
        <v>47164</v>
      </c>
      <c r="K2272" s="59" t="n">
        <v>47357</v>
      </c>
      <c r="L2272" s="59" t="n">
        <v>47528</v>
      </c>
      <c r="M2272" s="59" t="n">
        <v>47721</v>
      </c>
      <c r="N2272" s="59" t="n">
        <v>47899</v>
      </c>
      <c r="O2272" s="59" t="n">
        <v>48085</v>
      </c>
      <c r="P2272" s="59" t="n">
        <v>48263</v>
      </c>
      <c r="Q2272" s="59" t="n">
        <v>48456</v>
      </c>
      <c r="R2272" s="59" t="n">
        <v>48627</v>
      </c>
      <c r="S2272" s="59" t="n">
        <v>48820</v>
      </c>
      <c r="T2272" s="59" t="n">
        <v>48991</v>
      </c>
      <c r="U2272" s="59" t="n">
        <v>49184</v>
      </c>
      <c r="V2272" s="59" t="n">
        <v>49362</v>
      </c>
      <c r="W2272" s="59" t="n">
        <v>49548</v>
      </c>
      <c r="X2272" s="59" t="n"/>
      <c r="Y2272" s="59" t="n"/>
      <c r="Z2272" s="59" t="n"/>
      <c r="AA2272" s="59" t="n"/>
      <c r="AB2272" s="59" t="n"/>
      <c r="AC2272" s="59" t="n"/>
      <c r="AD2272" s="59" t="n"/>
      <c r="AE2272" s="59" t="n"/>
      <c r="AF2272" s="59" t="n"/>
      <c r="AG2272" s="59" t="n"/>
      <c r="AH2272" s="59" t="n"/>
      <c r="AI2272" s="59" t="n"/>
      <c r="AJ2272" s="59" t="n"/>
      <c r="AK2272" s="59" t="n"/>
      <c r="AL2272" s="59" t="n"/>
      <c r="AM2272" s="59" t="n"/>
      <c r="AN2272" s="59" t="n"/>
      <c r="AO2272" s="59" t="n"/>
      <c r="AP2272" s="59" t="n"/>
      <c r="AQ2272" s="59" t="n"/>
      <c r="AR2272" s="59" t="n"/>
      <c r="AS2272" s="59" t="n"/>
      <c r="AT2272" s="59" t="n"/>
      <c r="AU2272" s="59" t="n"/>
      <c r="AV2272" s="59" t="n"/>
      <c r="AW2272" s="59" t="n"/>
      <c r="AX2272" s="59" t="n"/>
      <c r="AY2272" s="59" t="n"/>
      <c r="AZ2272" s="59" t="n"/>
      <c r="BA2272" s="59" t="n"/>
      <c r="BB2272" s="59" t="n"/>
      <c r="BC2272" s="59" t="n"/>
      <c r="BD2272" s="59" t="n"/>
      <c r="BE2272" s="59" t="n"/>
      <c r="BF2272" s="59" t="n"/>
      <c r="BG2272" s="59" t="n"/>
      <c r="BH2272" s="59" t="n"/>
      <c r="BI2272" s="59" t="n"/>
      <c r="BJ2272" s="59" t="n"/>
      <c r="BK2272" s="59" t="n"/>
      <c r="BL2272" s="59" t="n"/>
      <c r="BM2272" s="59" t="n"/>
      <c r="BN2272" s="59" t="n"/>
      <c r="BO2272" s="59" t="n"/>
      <c r="BP2272" s="59" t="n"/>
      <c r="BQ2272" s="59" t="n"/>
      <c r="BR2272" s="59" t="n"/>
      <c r="BS2272" s="59" t="n"/>
      <c r="BT2272" s="59" t="n"/>
      <c r="BU2272" s="59" t="n"/>
      <c r="BV2272" s="59" t="n"/>
      <c r="BW2272" s="59" t="n"/>
      <c r="BX2272" s="59" t="n"/>
      <c r="BY2272" s="59" t="n"/>
      <c r="BZ2272" s="59" t="n"/>
      <c r="CA2272" s="59" t="n"/>
      <c r="CB2272" s="59" t="n"/>
      <c r="CC2272" s="59" t="n"/>
      <c r="CD2272" s="59" t="n"/>
      <c r="CE2272" s="59" t="n"/>
      <c r="CF2272" s="59" t="n"/>
      <c r="CG2272" s="59" t="n"/>
      <c r="CH2272" s="59" t="n"/>
      <c r="CI2272" s="59" t="n"/>
      <c r="CJ2272" s="59" t="n"/>
      <c r="CK2272" s="59" t="n"/>
      <c r="CL2272" s="59" t="n"/>
      <c r="CM2272" s="59" t="n"/>
      <c r="CN2272" s="59" t="n"/>
      <c r="CO2272" s="59" t="n"/>
      <c r="CP2272" s="59" t="n"/>
      <c r="CQ2272" s="59" t="n"/>
      <c r="CR2272" s="59" t="n"/>
      <c r="CS2272" s="59" t="n"/>
      <c r="CT2272" s="59" t="n"/>
      <c r="CU2272" s="59" t="n"/>
      <c r="CV2272" s="59" t="n"/>
      <c r="CW2272" s="59" t="n"/>
      <c r="CX2272" s="59" t="n"/>
      <c r="CY2272" s="59" t="n"/>
      <c r="CZ2272" s="59" t="n"/>
    </row>
    <row r="2273">
      <c r="D2273" s="59" t="inlineStr">
        <is>
          <t>Ex-Date</t>
        </is>
      </c>
      <c r="E2273" s="59" t="n">
        <v>46268</v>
      </c>
      <c r="F2273" s="59" t="n">
        <v>46443</v>
      </c>
      <c r="G2273" s="59" t="n">
        <v>46632</v>
      </c>
      <c r="H2273" s="59" t="n">
        <v>46811</v>
      </c>
      <c r="I2273" s="59" t="n">
        <v>47003</v>
      </c>
      <c r="J2273" s="59" t="n">
        <v>47176</v>
      </c>
      <c r="K2273" s="59" t="n">
        <v>47367</v>
      </c>
      <c r="L2273" s="59" t="n">
        <v>47541</v>
      </c>
      <c r="M2273" s="59" t="n">
        <v>47731</v>
      </c>
      <c r="N2273" s="59" t="n">
        <v>47906</v>
      </c>
      <c r="O2273" s="59" t="n">
        <v>48095</v>
      </c>
      <c r="P2273" s="59" t="n">
        <v>48270</v>
      </c>
      <c r="Q2273" s="59" t="n">
        <v>48459</v>
      </c>
      <c r="R2273" s="59" t="n">
        <v>48635</v>
      </c>
      <c r="S2273" s="59" t="n">
        <v>48830</v>
      </c>
      <c r="T2273" s="59" t="n">
        <v>49002</v>
      </c>
      <c r="U2273" s="59" t="n">
        <v>49194</v>
      </c>
      <c r="V2273" s="59" t="n">
        <v>49373</v>
      </c>
      <c r="W2273" s="59" t="n">
        <v>49558</v>
      </c>
      <c r="X2273" s="59" t="n"/>
      <c r="Y2273" s="59" t="n"/>
      <c r="Z2273" s="59" t="n"/>
      <c r="AA2273" s="59" t="n"/>
      <c r="AB2273" s="59" t="n"/>
      <c r="AC2273" s="59" t="n"/>
      <c r="AD2273" s="59" t="n"/>
      <c r="AE2273" s="59" t="n"/>
      <c r="AF2273" s="59" t="n"/>
      <c r="AG2273" s="59" t="n"/>
      <c r="AH2273" s="59" t="n"/>
      <c r="AI2273" s="59" t="n"/>
      <c r="AJ2273" s="59" t="n"/>
      <c r="AK2273" s="59" t="n"/>
      <c r="AL2273" s="59" t="n"/>
      <c r="AM2273" s="59" t="n"/>
      <c r="AN2273" s="59" t="n"/>
      <c r="AO2273" s="59" t="n"/>
      <c r="AP2273" s="59" t="n"/>
      <c r="AQ2273" s="59" t="n"/>
      <c r="AR2273" s="59" t="n"/>
      <c r="AS2273" s="59" t="n"/>
      <c r="AT2273" s="59" t="n"/>
      <c r="AU2273" s="59" t="n"/>
      <c r="AV2273" s="59" t="n"/>
      <c r="AW2273" s="59" t="n"/>
      <c r="AX2273" s="59" t="n"/>
      <c r="AY2273" s="59" t="n"/>
      <c r="AZ2273" s="59" t="n"/>
      <c r="BA2273" s="59" t="n"/>
      <c r="BB2273" s="59" t="n"/>
      <c r="BC2273" s="59" t="n"/>
      <c r="BD2273" s="59" t="n"/>
      <c r="BE2273" s="59" t="n"/>
      <c r="BF2273" s="59" t="n"/>
      <c r="BG2273" s="59" t="n"/>
      <c r="BH2273" s="59" t="n"/>
      <c r="BI2273" s="59" t="n"/>
      <c r="BJ2273" s="59" t="n"/>
      <c r="BK2273" s="59" t="n"/>
      <c r="BL2273" s="59" t="n"/>
      <c r="BM2273" s="59" t="n"/>
      <c r="BN2273" s="59" t="n"/>
      <c r="BO2273" s="59" t="n"/>
      <c r="BP2273" s="59" t="n"/>
      <c r="BQ2273" s="59" t="n"/>
      <c r="BR2273" s="59" t="n"/>
      <c r="BS2273" s="59" t="n"/>
      <c r="BT2273" s="59" t="n"/>
      <c r="BU2273" s="59" t="n"/>
      <c r="BV2273" s="59" t="n"/>
      <c r="BW2273" s="59" t="n"/>
      <c r="BX2273" s="59" t="n"/>
      <c r="BY2273" s="59" t="n"/>
      <c r="BZ2273" s="59" t="n"/>
      <c r="CA2273" s="59" t="n"/>
      <c r="CB2273" s="59" t="n"/>
      <c r="CC2273" s="59" t="n"/>
      <c r="CD2273" s="59" t="n"/>
      <c r="CE2273" s="59" t="n"/>
      <c r="CF2273" s="59" t="n"/>
      <c r="CG2273" s="59" t="n"/>
      <c r="CH2273" s="59" t="n"/>
      <c r="CI2273" s="59" t="n"/>
      <c r="CJ2273" s="59" t="n"/>
      <c r="CK2273" s="59" t="n"/>
      <c r="CL2273" s="59" t="n"/>
      <c r="CM2273" s="59" t="n"/>
      <c r="CN2273" s="59" t="n"/>
      <c r="CO2273" s="59" t="n"/>
      <c r="CP2273" s="59" t="n"/>
      <c r="CQ2273" s="59" t="n"/>
      <c r="CR2273" s="59" t="n"/>
      <c r="CS2273" s="59" t="n"/>
      <c r="CT2273" s="59" t="n"/>
      <c r="CU2273" s="59" t="n"/>
      <c r="CV2273" s="59" t="n"/>
      <c r="CW2273" s="59" t="n"/>
      <c r="CX2273" s="59" t="n"/>
      <c r="CY2273" s="59" t="n"/>
      <c r="CZ2273" s="59" t="n"/>
    </row>
    <row r="2274">
      <c r="D2274" s="107" t="inlineStr">
        <is>
          <t>Amount Per Share</t>
        </is>
      </c>
      <c r="E2274" s="107" t="n">
        <v>0.7</v>
      </c>
      <c r="F2274" s="107" t="n">
        <v>0.6</v>
      </c>
      <c r="G2274" s="107" t="n">
        <v>0.92</v>
      </c>
      <c r="H2274" s="107" t="n">
        <v>0.7</v>
      </c>
      <c r="I2274" s="107" t="n">
        <v>0.93</v>
      </c>
      <c r="J2274" s="107" t="n">
        <v>0.8</v>
      </c>
      <c r="K2274" s="107" t="n">
        <v>0.9399999999999999</v>
      </c>
      <c r="L2274" s="107" t="n">
        <v>0.9</v>
      </c>
      <c r="M2274" s="107" t="n">
        <v>0.95</v>
      </c>
      <c r="N2274" s="107" t="n">
        <v>1</v>
      </c>
      <c r="O2274" s="107" t="n">
        <v>0.96</v>
      </c>
      <c r="P2274" s="107" t="n">
        <v>1.1</v>
      </c>
      <c r="Q2274" s="107" t="n">
        <v>0.97</v>
      </c>
      <c r="R2274" s="107" t="n">
        <v>1.1</v>
      </c>
      <c r="S2274" s="107" t="n">
        <v>0.97</v>
      </c>
      <c r="T2274" s="107" t="n">
        <v>1.1</v>
      </c>
      <c r="U2274" s="107" t="n">
        <v>0.97</v>
      </c>
      <c r="V2274" s="107" t="n">
        <v>1.1</v>
      </c>
      <c r="W2274" s="107" t="n">
        <v>0.97</v>
      </c>
      <c r="X2274" s="107" t="n"/>
      <c r="Y2274" s="107" t="n"/>
      <c r="Z2274" s="107" t="n"/>
      <c r="AA2274" s="107" t="n"/>
      <c r="AB2274" s="107" t="n"/>
      <c r="AC2274" s="107" t="n"/>
      <c r="AD2274" s="107" t="n"/>
      <c r="AE2274" s="107" t="n"/>
      <c r="AF2274" s="107" t="n"/>
      <c r="AG2274" s="107" t="n"/>
      <c r="AH2274" s="107" t="n"/>
      <c r="AI2274" s="107" t="n"/>
      <c r="AJ2274" s="107" t="n"/>
      <c r="AK2274" s="107" t="n"/>
      <c r="AL2274" s="107" t="n"/>
      <c r="AM2274" s="107" t="n"/>
      <c r="AN2274" s="107" t="n"/>
      <c r="AO2274" s="107" t="n"/>
      <c r="AP2274" s="107" t="n"/>
      <c r="AQ2274" s="107" t="n"/>
      <c r="AR2274" s="107" t="n"/>
      <c r="AS2274" s="107" t="n"/>
      <c r="AT2274" s="107" t="n"/>
      <c r="AU2274" s="107" t="n"/>
      <c r="AV2274" s="107" t="n"/>
      <c r="AW2274" s="107" t="n"/>
      <c r="AX2274" s="107" t="n"/>
      <c r="AY2274" s="107" t="n"/>
      <c r="AZ2274" s="107" t="n"/>
      <c r="BA2274" s="107" t="n"/>
      <c r="BB2274" s="107" t="n"/>
      <c r="BC2274" s="107" t="n"/>
      <c r="BD2274" s="107" t="n"/>
      <c r="BE2274" s="107" t="n"/>
      <c r="BF2274" s="107" t="n"/>
      <c r="BG2274" s="107" t="n"/>
      <c r="BH2274" s="107" t="n"/>
      <c r="BI2274" s="107" t="n"/>
      <c r="BJ2274" s="107" t="n"/>
      <c r="BK2274" s="107" t="n"/>
      <c r="BL2274" s="107" t="n"/>
      <c r="BM2274" s="107" t="n"/>
      <c r="BN2274" s="107" t="n"/>
      <c r="BO2274" s="107" t="n"/>
      <c r="BP2274" s="107" t="n"/>
      <c r="BQ2274" s="107" t="n"/>
      <c r="BR2274" s="107" t="n"/>
      <c r="BS2274" s="107" t="n"/>
      <c r="BT2274" s="107" t="n"/>
      <c r="BU2274" s="107" t="n"/>
      <c r="BV2274" s="107" t="n"/>
      <c r="BW2274" s="107" t="n"/>
      <c r="BX2274" s="107" t="n"/>
      <c r="BY2274" s="107" t="n"/>
      <c r="BZ2274" s="107" t="n"/>
      <c r="CA2274" s="107" t="n"/>
      <c r="CB2274" s="107" t="n"/>
      <c r="CC2274" s="107" t="n"/>
      <c r="CD2274" s="107" t="n"/>
      <c r="CE2274" s="107" t="n"/>
      <c r="CF2274" s="107" t="n"/>
      <c r="CG2274" s="107" t="n"/>
      <c r="CH2274" s="107" t="n"/>
      <c r="CI2274" s="107" t="n"/>
      <c r="CJ2274" s="107" t="n"/>
      <c r="CK2274" s="107" t="n"/>
      <c r="CL2274" s="107" t="n"/>
      <c r="CM2274" s="107" t="n"/>
      <c r="CN2274" s="107" t="n"/>
      <c r="CO2274" s="107" t="n"/>
      <c r="CP2274" s="107" t="n"/>
      <c r="CQ2274" s="107" t="n"/>
      <c r="CR2274" s="107" t="n"/>
      <c r="CS2274" s="107" t="n"/>
      <c r="CT2274" s="107" t="n"/>
      <c r="CU2274" s="107" t="n"/>
      <c r="CV2274" s="107" t="n"/>
      <c r="CW2274" s="107" t="n"/>
      <c r="CX2274" s="107" t="n"/>
      <c r="CY2274" s="107" t="n"/>
      <c r="CZ2274" s="107" t="n"/>
    </row>
    <row r="2276">
      <c r="A2276" s="126">
        <f>IF(MXAU!$C$7="","",MXAU!$C$7)</f>
        <v/>
      </c>
      <c r="B2276" s="68">
        <f>IF($A2276="",0,COUNT($E2277:$CZ2277))</f>
        <v/>
      </c>
      <c r="C2276" s="69">
        <f>IF($B2276=0,0,MAX($E2277:$CZ2277))</f>
        <v/>
      </c>
      <c r="D2276" s="58">
        <f>_xll.BDS($A2276,'Field Check'!$C$44,"headers=y","startcol=1","endcol=7","dir=h","DVD_START_DT",'Field Check'!$C$59,"DVD_END_DT",'Field Check'!$D$59,"cols=2;rows=7")</f>
        <v/>
      </c>
      <c r="E2276" s="59" t="n">
        <v>46247</v>
      </c>
      <c r="F2276" s="59" t="n"/>
      <c r="G2276" s="59" t="n"/>
      <c r="H2276" s="59" t="n"/>
      <c r="I2276" s="59" t="n"/>
      <c r="J2276" s="59" t="n"/>
      <c r="K2276" s="59" t="n"/>
      <c r="L2276" s="59" t="n"/>
      <c r="M2276" s="59" t="n"/>
      <c r="N2276" s="59" t="n"/>
      <c r="O2276" s="59" t="n"/>
      <c r="P2276" s="59" t="n"/>
      <c r="Q2276" s="59" t="n"/>
      <c r="R2276" s="59" t="n"/>
      <c r="S2276" s="59" t="n"/>
      <c r="T2276" s="59" t="n"/>
      <c r="U2276" s="59" t="n"/>
      <c r="V2276" s="59" t="n"/>
      <c r="W2276" s="59" t="n"/>
      <c r="X2276" s="59" t="n"/>
      <c r="Y2276" s="59" t="n"/>
      <c r="Z2276" s="59" t="n"/>
      <c r="AA2276" s="59" t="n"/>
      <c r="AB2276" s="59" t="n"/>
      <c r="AC2276" s="59" t="n"/>
      <c r="AD2276" s="59" t="n"/>
      <c r="AE2276" s="59" t="n"/>
      <c r="AF2276" s="59" t="n"/>
      <c r="AG2276" s="59" t="n"/>
      <c r="AH2276" s="59" t="n"/>
      <c r="AI2276" s="59" t="n"/>
      <c r="AJ2276" s="59" t="n"/>
      <c r="AK2276" s="59" t="n"/>
      <c r="AL2276" s="59" t="n"/>
      <c r="AM2276" s="59" t="n"/>
      <c r="AN2276" s="59" t="n"/>
      <c r="AO2276" s="59" t="n"/>
      <c r="AP2276" s="59" t="n"/>
      <c r="AQ2276" s="59" t="n"/>
      <c r="AR2276" s="59" t="n"/>
      <c r="AS2276" s="59" t="n"/>
      <c r="AT2276" s="59" t="n"/>
      <c r="AU2276" s="59" t="n"/>
      <c r="AV2276" s="59" t="n"/>
      <c r="AW2276" s="59" t="n"/>
      <c r="AX2276" s="59" t="n"/>
      <c r="AY2276" s="59" t="n"/>
      <c r="AZ2276" s="59" t="n"/>
      <c r="BA2276" s="59" t="n"/>
      <c r="BB2276" s="59" t="n"/>
      <c r="BC2276" s="59" t="n"/>
      <c r="BD2276" s="59" t="n"/>
      <c r="BE2276" s="59" t="n"/>
      <c r="BF2276" s="59" t="n"/>
      <c r="BG2276" s="59" t="n"/>
      <c r="BH2276" s="59" t="n"/>
      <c r="BI2276" s="59" t="n"/>
      <c r="BJ2276" s="59" t="n"/>
      <c r="BK2276" s="59" t="n"/>
      <c r="BL2276" s="59" t="n"/>
      <c r="BM2276" s="59" t="n"/>
      <c r="BN2276" s="59" t="n"/>
      <c r="BO2276" s="59" t="n"/>
      <c r="BP2276" s="59" t="n"/>
      <c r="BQ2276" s="59" t="n"/>
      <c r="BR2276" s="59" t="n"/>
      <c r="BS2276" s="59" t="n"/>
      <c r="BT2276" s="59" t="n"/>
      <c r="BU2276" s="59" t="n"/>
      <c r="BV2276" s="59" t="n"/>
      <c r="BW2276" s="59" t="n"/>
      <c r="BX2276" s="59" t="n"/>
      <c r="BY2276" s="59" t="n"/>
      <c r="BZ2276" s="59" t="n"/>
      <c r="CA2276" s="59" t="n"/>
      <c r="CB2276" s="59" t="n"/>
      <c r="CC2276" s="59" t="n"/>
      <c r="CD2276" s="59" t="n"/>
      <c r="CE2276" s="59" t="n"/>
      <c r="CF2276" s="59" t="n"/>
      <c r="CG2276" s="59" t="n"/>
      <c r="CH2276" s="59" t="n"/>
      <c r="CI2276" s="59" t="n"/>
      <c r="CJ2276" s="59" t="n"/>
      <c r="CK2276" s="59" t="n"/>
      <c r="CL2276" s="59" t="n"/>
      <c r="CM2276" s="59" t="n"/>
      <c r="CN2276" s="59" t="n"/>
      <c r="CO2276" s="59" t="n"/>
      <c r="CP2276" s="59" t="n"/>
      <c r="CQ2276" s="59" t="n"/>
      <c r="CR2276" s="59" t="n"/>
      <c r="CS2276" s="59" t="n"/>
      <c r="CT2276" s="59" t="n"/>
      <c r="CU2276" s="59" t="n"/>
      <c r="CV2276" s="59" t="n"/>
      <c r="CW2276" s="59" t="n"/>
      <c r="CX2276" s="59" t="n"/>
      <c r="CY2276" s="59" t="n"/>
      <c r="CZ2276" s="59" t="n"/>
    </row>
    <row r="2277">
      <c r="D2277" s="59" t="inlineStr">
        <is>
          <t>Ex-Date</t>
        </is>
      </c>
      <c r="E2277" s="59" t="n">
        <v>46258</v>
      </c>
      <c r="F2277" s="59" t="n"/>
      <c r="G2277" s="59" t="n"/>
      <c r="H2277" s="59" t="n"/>
      <c r="I2277" s="59" t="n"/>
      <c r="J2277" s="59" t="n"/>
      <c r="K2277" s="59" t="n"/>
      <c r="L2277" s="59" t="n"/>
      <c r="M2277" s="59" t="n"/>
      <c r="N2277" s="59" t="n"/>
      <c r="O2277" s="59" t="n"/>
      <c r="P2277" s="59" t="n"/>
      <c r="Q2277" s="59" t="n"/>
      <c r="R2277" s="59" t="n"/>
      <c r="S2277" s="59" t="n"/>
      <c r="T2277" s="59" t="n"/>
      <c r="U2277" s="59" t="n"/>
      <c r="V2277" s="59" t="n"/>
      <c r="W2277" s="59" t="n"/>
      <c r="X2277" s="59" t="n"/>
      <c r="Y2277" s="59" t="n"/>
      <c r="Z2277" s="59" t="n"/>
      <c r="AA2277" s="59" t="n"/>
      <c r="AB2277" s="59" t="n"/>
      <c r="AC2277" s="59" t="n"/>
      <c r="AD2277" s="59" t="n"/>
      <c r="AE2277" s="59" t="n"/>
      <c r="AF2277" s="59" t="n"/>
      <c r="AG2277" s="59" t="n"/>
      <c r="AH2277" s="59" t="n"/>
      <c r="AI2277" s="59" t="n"/>
      <c r="AJ2277" s="59" t="n"/>
      <c r="AK2277" s="59" t="n"/>
      <c r="AL2277" s="59" t="n"/>
      <c r="AM2277" s="59" t="n"/>
      <c r="AN2277" s="59" t="n"/>
      <c r="AO2277" s="59" t="n"/>
      <c r="AP2277" s="59" t="n"/>
      <c r="AQ2277" s="59" t="n"/>
      <c r="AR2277" s="59" t="n"/>
      <c r="AS2277" s="59" t="n"/>
      <c r="AT2277" s="59" t="n"/>
      <c r="AU2277" s="59" t="n"/>
      <c r="AV2277" s="59" t="n"/>
      <c r="AW2277" s="59" t="n"/>
      <c r="AX2277" s="59" t="n"/>
      <c r="AY2277" s="59" t="n"/>
      <c r="AZ2277" s="59" t="n"/>
      <c r="BA2277" s="59" t="n"/>
      <c r="BB2277" s="59" t="n"/>
      <c r="BC2277" s="59" t="n"/>
      <c r="BD2277" s="59" t="n"/>
      <c r="BE2277" s="59" t="n"/>
      <c r="BF2277" s="59" t="n"/>
      <c r="BG2277" s="59" t="n"/>
      <c r="BH2277" s="59" t="n"/>
      <c r="BI2277" s="59" t="n"/>
      <c r="BJ2277" s="59" t="n"/>
      <c r="BK2277" s="59" t="n"/>
      <c r="BL2277" s="59" t="n"/>
      <c r="BM2277" s="59" t="n"/>
      <c r="BN2277" s="59" t="n"/>
      <c r="BO2277" s="59" t="n"/>
      <c r="BP2277" s="59" t="n"/>
      <c r="BQ2277" s="59" t="n"/>
      <c r="BR2277" s="59" t="n"/>
      <c r="BS2277" s="59" t="n"/>
      <c r="BT2277" s="59" t="n"/>
      <c r="BU2277" s="59" t="n"/>
      <c r="BV2277" s="59" t="n"/>
      <c r="BW2277" s="59" t="n"/>
      <c r="BX2277" s="59" t="n"/>
      <c r="BY2277" s="59" t="n"/>
      <c r="BZ2277" s="59" t="n"/>
      <c r="CA2277" s="59" t="n"/>
      <c r="CB2277" s="59" t="n"/>
      <c r="CC2277" s="59" t="n"/>
      <c r="CD2277" s="59" t="n"/>
      <c r="CE2277" s="59" t="n"/>
      <c r="CF2277" s="59" t="n"/>
      <c r="CG2277" s="59" t="n"/>
      <c r="CH2277" s="59" t="n"/>
      <c r="CI2277" s="59" t="n"/>
      <c r="CJ2277" s="59" t="n"/>
      <c r="CK2277" s="59" t="n"/>
      <c r="CL2277" s="59" t="n"/>
      <c r="CM2277" s="59" t="n"/>
      <c r="CN2277" s="59" t="n"/>
      <c r="CO2277" s="59" t="n"/>
      <c r="CP2277" s="59" t="n"/>
      <c r="CQ2277" s="59" t="n"/>
      <c r="CR2277" s="59" t="n"/>
      <c r="CS2277" s="59" t="n"/>
      <c r="CT2277" s="59" t="n"/>
      <c r="CU2277" s="59" t="n"/>
      <c r="CV2277" s="59" t="n"/>
      <c r="CW2277" s="59" t="n"/>
      <c r="CX2277" s="59" t="n"/>
      <c r="CY2277" s="59" t="n"/>
      <c r="CZ2277" s="59" t="n"/>
    </row>
    <row r="2278">
      <c r="D2278" s="59" t="inlineStr">
        <is>
          <t>Record Date</t>
        </is>
      </c>
      <c r="E2278" s="59" t="n">
        <v>46259</v>
      </c>
      <c r="F2278" s="59" t="n"/>
      <c r="G2278" s="59" t="n"/>
      <c r="H2278" s="59" t="n"/>
      <c r="I2278" s="59" t="n"/>
      <c r="J2278" s="59" t="n"/>
      <c r="K2278" s="59" t="n"/>
      <c r="L2278" s="59" t="n"/>
      <c r="M2278" s="59" t="n"/>
      <c r="N2278" s="59" t="n"/>
      <c r="O2278" s="59" t="n"/>
      <c r="P2278" s="59" t="n"/>
      <c r="Q2278" s="59" t="n"/>
      <c r="R2278" s="59" t="n"/>
      <c r="S2278" s="59" t="n"/>
      <c r="T2278" s="59" t="n"/>
      <c r="U2278" s="59" t="n"/>
      <c r="V2278" s="59" t="n"/>
      <c r="W2278" s="59" t="n"/>
      <c r="X2278" s="59" t="n"/>
      <c r="Y2278" s="59" t="n"/>
      <c r="Z2278" s="59" t="n"/>
      <c r="AA2278" s="59" t="n"/>
      <c r="AB2278" s="59" t="n"/>
      <c r="AC2278" s="59" t="n"/>
      <c r="AD2278" s="59" t="n"/>
      <c r="AE2278" s="59" t="n"/>
      <c r="AF2278" s="59" t="n"/>
      <c r="AG2278" s="59" t="n"/>
      <c r="AH2278" s="59" t="n"/>
      <c r="AI2278" s="59" t="n"/>
      <c r="AJ2278" s="59" t="n"/>
      <c r="AK2278" s="59" t="n"/>
      <c r="AL2278" s="59" t="n"/>
      <c r="AM2278" s="59" t="n"/>
      <c r="AN2278" s="59" t="n"/>
      <c r="AO2278" s="59" t="n"/>
      <c r="AP2278" s="59" t="n"/>
      <c r="AQ2278" s="59" t="n"/>
      <c r="AR2278" s="59" t="n"/>
      <c r="AS2278" s="59" t="n"/>
      <c r="AT2278" s="59" t="n"/>
      <c r="AU2278" s="59" t="n"/>
      <c r="AV2278" s="59" t="n"/>
      <c r="AW2278" s="59" t="n"/>
      <c r="AX2278" s="59" t="n"/>
      <c r="AY2278" s="59" t="n"/>
      <c r="AZ2278" s="59" t="n"/>
      <c r="BA2278" s="59" t="n"/>
      <c r="BB2278" s="59" t="n"/>
      <c r="BC2278" s="59" t="n"/>
      <c r="BD2278" s="59" t="n"/>
      <c r="BE2278" s="59" t="n"/>
      <c r="BF2278" s="59" t="n"/>
      <c r="BG2278" s="59" t="n"/>
      <c r="BH2278" s="59" t="n"/>
      <c r="BI2278" s="59" t="n"/>
      <c r="BJ2278" s="59" t="n"/>
      <c r="BK2278" s="59" t="n"/>
      <c r="BL2278" s="59" t="n"/>
      <c r="BM2278" s="59" t="n"/>
      <c r="BN2278" s="59" t="n"/>
      <c r="BO2278" s="59" t="n"/>
      <c r="BP2278" s="59" t="n"/>
      <c r="BQ2278" s="59" t="n"/>
      <c r="BR2278" s="59" t="n"/>
      <c r="BS2278" s="59" t="n"/>
      <c r="BT2278" s="59" t="n"/>
      <c r="BU2278" s="59" t="n"/>
      <c r="BV2278" s="59" t="n"/>
      <c r="BW2278" s="59" t="n"/>
      <c r="BX2278" s="59" t="n"/>
      <c r="BY2278" s="59" t="n"/>
      <c r="BZ2278" s="59" t="n"/>
      <c r="CA2278" s="59" t="n"/>
      <c r="CB2278" s="59" t="n"/>
      <c r="CC2278" s="59" t="n"/>
      <c r="CD2278" s="59" t="n"/>
      <c r="CE2278" s="59" t="n"/>
      <c r="CF2278" s="59" t="n"/>
      <c r="CG2278" s="59" t="n"/>
      <c r="CH2278" s="59" t="n"/>
      <c r="CI2278" s="59" t="n"/>
      <c r="CJ2278" s="59" t="n"/>
      <c r="CK2278" s="59" t="n"/>
      <c r="CL2278" s="59" t="n"/>
      <c r="CM2278" s="59" t="n"/>
      <c r="CN2278" s="59" t="n"/>
      <c r="CO2278" s="59" t="n"/>
      <c r="CP2278" s="59" t="n"/>
      <c r="CQ2278" s="59" t="n"/>
      <c r="CR2278" s="59" t="n"/>
      <c r="CS2278" s="59" t="n"/>
      <c r="CT2278" s="59" t="n"/>
      <c r="CU2278" s="59" t="n"/>
      <c r="CV2278" s="59" t="n"/>
      <c r="CW2278" s="59" t="n"/>
      <c r="CX2278" s="59" t="n"/>
      <c r="CY2278" s="59" t="n"/>
      <c r="CZ2278" s="59" t="n"/>
    </row>
    <row r="2279">
      <c r="D2279" s="59" t="inlineStr">
        <is>
          <t>Payable Date</t>
        </is>
      </c>
      <c r="E2279" s="59" t="n">
        <v>46293</v>
      </c>
      <c r="F2279" s="59" t="n"/>
      <c r="G2279" s="59" t="n"/>
      <c r="H2279" s="59" t="n"/>
      <c r="I2279" s="59" t="n"/>
      <c r="J2279" s="59" t="n"/>
      <c r="K2279" s="59" t="n"/>
      <c r="L2279" s="59" t="n"/>
      <c r="M2279" s="59" t="n"/>
      <c r="N2279" s="59" t="n"/>
      <c r="O2279" s="59" t="n"/>
      <c r="P2279" s="59" t="n"/>
      <c r="Q2279" s="59" t="n"/>
      <c r="R2279" s="59" t="n"/>
      <c r="S2279" s="59" t="n"/>
      <c r="T2279" s="59" t="n"/>
      <c r="U2279" s="59" t="n"/>
      <c r="V2279" s="59" t="n"/>
      <c r="W2279" s="59" t="n"/>
      <c r="X2279" s="59" t="n"/>
      <c r="Y2279" s="59" t="n"/>
      <c r="Z2279" s="59" t="n"/>
      <c r="AA2279" s="59" t="n"/>
      <c r="AB2279" s="59" t="n"/>
      <c r="AC2279" s="59" t="n"/>
      <c r="AD2279" s="59" t="n"/>
      <c r="AE2279" s="59" t="n"/>
      <c r="AF2279" s="59" t="n"/>
      <c r="AG2279" s="59" t="n"/>
      <c r="AH2279" s="59" t="n"/>
      <c r="AI2279" s="59" t="n"/>
      <c r="AJ2279" s="59" t="n"/>
      <c r="AK2279" s="59" t="n"/>
      <c r="AL2279" s="59" t="n"/>
      <c r="AM2279" s="59" t="n"/>
      <c r="AN2279" s="59" t="n"/>
      <c r="AO2279" s="59" t="n"/>
      <c r="AP2279" s="59" t="n"/>
      <c r="AQ2279" s="59" t="n"/>
      <c r="AR2279" s="59" t="n"/>
      <c r="AS2279" s="59" t="n"/>
      <c r="AT2279" s="59" t="n"/>
      <c r="AU2279" s="59" t="n"/>
      <c r="AV2279" s="59" t="n"/>
      <c r="AW2279" s="59" t="n"/>
      <c r="AX2279" s="59" t="n"/>
      <c r="AY2279" s="59" t="n"/>
      <c r="AZ2279" s="59" t="n"/>
      <c r="BA2279" s="59" t="n"/>
      <c r="BB2279" s="59" t="n"/>
      <c r="BC2279" s="59" t="n"/>
      <c r="BD2279" s="59" t="n"/>
      <c r="BE2279" s="59" t="n"/>
      <c r="BF2279" s="59" t="n"/>
      <c r="BG2279" s="59" t="n"/>
      <c r="BH2279" s="59" t="n"/>
      <c r="BI2279" s="59" t="n"/>
      <c r="BJ2279" s="59" t="n"/>
      <c r="BK2279" s="59" t="n"/>
      <c r="BL2279" s="59" t="n"/>
      <c r="BM2279" s="59" t="n"/>
      <c r="BN2279" s="59" t="n"/>
      <c r="BO2279" s="59" t="n"/>
      <c r="BP2279" s="59" t="n"/>
      <c r="BQ2279" s="59" t="n"/>
      <c r="BR2279" s="59" t="n"/>
      <c r="BS2279" s="59" t="n"/>
      <c r="BT2279" s="59" t="n"/>
      <c r="BU2279" s="59" t="n"/>
      <c r="BV2279" s="59" t="n"/>
      <c r="BW2279" s="59" t="n"/>
      <c r="BX2279" s="59" t="n"/>
      <c r="BY2279" s="59" t="n"/>
      <c r="BZ2279" s="59" t="n"/>
      <c r="CA2279" s="59" t="n"/>
      <c r="CB2279" s="59" t="n"/>
      <c r="CC2279" s="59" t="n"/>
      <c r="CD2279" s="59" t="n"/>
      <c r="CE2279" s="59" t="n"/>
      <c r="CF2279" s="59" t="n"/>
      <c r="CG2279" s="59" t="n"/>
      <c r="CH2279" s="59" t="n"/>
      <c r="CI2279" s="59" t="n"/>
      <c r="CJ2279" s="59" t="n"/>
      <c r="CK2279" s="59" t="n"/>
      <c r="CL2279" s="59" t="n"/>
      <c r="CM2279" s="59" t="n"/>
      <c r="CN2279" s="59" t="n"/>
      <c r="CO2279" s="59" t="n"/>
      <c r="CP2279" s="59" t="n"/>
      <c r="CQ2279" s="59" t="n"/>
      <c r="CR2279" s="59" t="n"/>
      <c r="CS2279" s="59" t="n"/>
      <c r="CT2279" s="59" t="n"/>
      <c r="CU2279" s="59" t="n"/>
      <c r="CV2279" s="59" t="n"/>
      <c r="CW2279" s="59" t="n"/>
      <c r="CX2279" s="59" t="n"/>
      <c r="CY2279" s="59" t="n"/>
      <c r="CZ2279" s="59" t="n"/>
    </row>
    <row r="2280">
      <c r="D2280" s="107" t="inlineStr">
        <is>
          <t>Dividend Amount</t>
        </is>
      </c>
      <c r="E2280" s="107" t="n">
        <v>0.2</v>
      </c>
      <c r="F2280" s="107" t="n"/>
      <c r="G2280" s="107" t="n"/>
      <c r="H2280" s="107" t="n"/>
      <c r="I2280" s="107" t="n"/>
      <c r="J2280" s="107" t="n"/>
      <c r="K2280" s="107" t="n"/>
      <c r="L2280" s="107" t="n"/>
      <c r="M2280" s="107" t="n"/>
      <c r="N2280" s="107" t="n"/>
      <c r="O2280" s="107" t="n"/>
      <c r="P2280" s="107" t="n"/>
      <c r="Q2280" s="107" t="n"/>
      <c r="R2280" s="107" t="n"/>
      <c r="S2280" s="107" t="n"/>
      <c r="T2280" s="107" t="n"/>
      <c r="U2280" s="107" t="n"/>
      <c r="V2280" s="107" t="n"/>
      <c r="W2280" s="107" t="n"/>
      <c r="X2280" s="107" t="n"/>
      <c r="Y2280" s="107" t="n"/>
      <c r="Z2280" s="107" t="n"/>
      <c r="AA2280" s="107" t="n"/>
      <c r="AB2280" s="107" t="n"/>
      <c r="AC2280" s="107" t="n"/>
      <c r="AD2280" s="107" t="n"/>
      <c r="AE2280" s="107" t="n"/>
      <c r="AF2280" s="107" t="n"/>
      <c r="AG2280" s="107" t="n"/>
      <c r="AH2280" s="107" t="n"/>
      <c r="AI2280" s="107" t="n"/>
      <c r="AJ2280" s="107" t="n"/>
      <c r="AK2280" s="107" t="n"/>
      <c r="AL2280" s="107" t="n"/>
      <c r="AM2280" s="107" t="n"/>
      <c r="AN2280" s="107" t="n"/>
      <c r="AO2280" s="107" t="n"/>
      <c r="AP2280" s="107" t="n"/>
      <c r="AQ2280" s="107" t="n"/>
      <c r="AR2280" s="107" t="n"/>
      <c r="AS2280" s="107" t="n"/>
      <c r="AT2280" s="107" t="n"/>
      <c r="AU2280" s="107" t="n"/>
      <c r="AV2280" s="107" t="n"/>
      <c r="AW2280" s="107" t="n"/>
      <c r="AX2280" s="107" t="n"/>
      <c r="AY2280" s="107" t="n"/>
      <c r="AZ2280" s="107" t="n"/>
      <c r="BA2280" s="107" t="n"/>
      <c r="BB2280" s="107" t="n"/>
      <c r="BC2280" s="107" t="n"/>
      <c r="BD2280" s="107" t="n"/>
      <c r="BE2280" s="107" t="n"/>
      <c r="BF2280" s="107" t="n"/>
      <c r="BG2280" s="107" t="n"/>
      <c r="BH2280" s="107" t="n"/>
      <c r="BI2280" s="107" t="n"/>
      <c r="BJ2280" s="107" t="n"/>
      <c r="BK2280" s="107" t="n"/>
      <c r="BL2280" s="107" t="n"/>
      <c r="BM2280" s="107" t="n"/>
      <c r="BN2280" s="107" t="n"/>
      <c r="BO2280" s="107" t="n"/>
      <c r="BP2280" s="107" t="n"/>
      <c r="BQ2280" s="107" t="n"/>
      <c r="BR2280" s="107" t="n"/>
      <c r="BS2280" s="107" t="n"/>
      <c r="BT2280" s="107" t="n"/>
      <c r="BU2280" s="107" t="n"/>
      <c r="BV2280" s="107" t="n"/>
      <c r="BW2280" s="107" t="n"/>
      <c r="BX2280" s="107" t="n"/>
      <c r="BY2280" s="107" t="n"/>
      <c r="BZ2280" s="107" t="n"/>
      <c r="CA2280" s="107" t="n"/>
      <c r="CB2280" s="107" t="n"/>
      <c r="CC2280" s="107" t="n"/>
      <c r="CD2280" s="107" t="n"/>
      <c r="CE2280" s="107" t="n"/>
      <c r="CF2280" s="107" t="n"/>
      <c r="CG2280" s="107" t="n"/>
      <c r="CH2280" s="107" t="n"/>
      <c r="CI2280" s="107" t="n"/>
      <c r="CJ2280" s="107" t="n"/>
      <c r="CK2280" s="107" t="n"/>
      <c r="CL2280" s="107" t="n"/>
      <c r="CM2280" s="107" t="n"/>
      <c r="CN2280" s="107" t="n"/>
      <c r="CO2280" s="107" t="n"/>
      <c r="CP2280" s="107" t="n"/>
      <c r="CQ2280" s="107" t="n"/>
      <c r="CR2280" s="107" t="n"/>
      <c r="CS2280" s="107" t="n"/>
      <c r="CT2280" s="107" t="n"/>
      <c r="CU2280" s="107" t="n"/>
      <c r="CV2280" s="107" t="n"/>
      <c r="CW2280" s="107" t="n"/>
      <c r="CX2280" s="107" t="n"/>
      <c r="CY2280" s="107" t="n"/>
      <c r="CZ2280" s="107" t="n"/>
    </row>
    <row r="2281">
      <c r="D2281" t="inlineStr">
        <is>
          <t>Dividend Frequency</t>
        </is>
      </c>
      <c r="E2281" t="inlineStr">
        <is>
          <t>Semi-Anl</t>
        </is>
      </c>
    </row>
    <row r="2282">
      <c r="D2282" t="inlineStr">
        <is>
          <t>Dividend Type</t>
        </is>
      </c>
      <c r="E2282" t="inlineStr">
        <is>
          <t>Final</t>
        </is>
      </c>
    </row>
    <row r="2283">
      <c r="A2283" s="2">
        <f>IF($A2276="","","   projections")</f>
        <v/>
      </c>
      <c r="B2283" s="68">
        <f>IF($A2276="",0,COUNT($E2284:$CZ2284))</f>
        <v/>
      </c>
      <c r="C2283" s="69">
        <f>IF($B2283=0,0,MAX($E2284:$CZ2284))</f>
        <v/>
      </c>
      <c r="D2283" s="58">
        <f>_xll.BDS($A2276,'Field Check'!$C$42,"headers=y","startcol=1","endcol=3","dir=h","cols=19;rows=3")</f>
        <v/>
      </c>
      <c r="E2283" s="59" t="n">
        <v>46430</v>
      </c>
      <c r="F2283" s="59" t="n">
        <v>46615</v>
      </c>
      <c r="G2283" s="59" t="n">
        <v>46794</v>
      </c>
      <c r="H2283" s="59" t="n">
        <v>46986</v>
      </c>
      <c r="I2283" s="59" t="n">
        <v>47162</v>
      </c>
      <c r="J2283" s="59" t="n">
        <v>47350</v>
      </c>
      <c r="K2283" s="59" t="n">
        <v>47527</v>
      </c>
      <c r="L2283" s="59" t="n">
        <v>47714</v>
      </c>
      <c r="M2283" s="59" t="n">
        <v>47892</v>
      </c>
      <c r="N2283" s="59" t="n">
        <v>48078</v>
      </c>
      <c r="O2283" s="59" t="n">
        <v>48257</v>
      </c>
      <c r="P2283" s="59" t="n">
        <v>48442</v>
      </c>
      <c r="Q2283" s="59" t="n">
        <v>48621</v>
      </c>
      <c r="R2283" s="59" t="n">
        <v>48813</v>
      </c>
      <c r="S2283" s="59" t="n">
        <v>48985</v>
      </c>
      <c r="T2283" s="59" t="n">
        <v>49177</v>
      </c>
      <c r="U2283" s="59" t="n">
        <v>49356</v>
      </c>
      <c r="V2283" s="59" t="n">
        <v>49548</v>
      </c>
      <c r="W2283" s="59" t="n"/>
      <c r="X2283" s="59" t="n"/>
      <c r="Y2283" s="59" t="n"/>
      <c r="Z2283" s="59" t="n"/>
      <c r="AA2283" s="59" t="n"/>
      <c r="AB2283" s="59" t="n"/>
      <c r="AC2283" s="59" t="n"/>
      <c r="AD2283" s="59" t="n"/>
      <c r="AE2283" s="59" t="n"/>
      <c r="AF2283" s="59" t="n"/>
      <c r="AG2283" s="59" t="n"/>
      <c r="AH2283" s="59" t="n"/>
      <c r="AI2283" s="59" t="n"/>
      <c r="AJ2283" s="59" t="n"/>
      <c r="AK2283" s="59" t="n"/>
      <c r="AL2283" s="59" t="n"/>
      <c r="AM2283" s="59" t="n"/>
      <c r="AN2283" s="59" t="n"/>
      <c r="AO2283" s="59" t="n"/>
      <c r="AP2283" s="59" t="n"/>
      <c r="AQ2283" s="59" t="n"/>
      <c r="AR2283" s="59" t="n"/>
      <c r="AS2283" s="59" t="n"/>
      <c r="AT2283" s="59" t="n"/>
      <c r="AU2283" s="59" t="n"/>
      <c r="AV2283" s="59" t="n"/>
      <c r="AW2283" s="59" t="n"/>
      <c r="AX2283" s="59" t="n"/>
      <c r="AY2283" s="59" t="n"/>
      <c r="AZ2283" s="59" t="n"/>
      <c r="BA2283" s="59" t="n"/>
      <c r="BB2283" s="59" t="n"/>
      <c r="BC2283" s="59" t="n"/>
      <c r="BD2283" s="59" t="n"/>
      <c r="BE2283" s="59" t="n"/>
      <c r="BF2283" s="59" t="n"/>
      <c r="BG2283" s="59" t="n"/>
      <c r="BH2283" s="59" t="n"/>
      <c r="BI2283" s="59" t="n"/>
      <c r="BJ2283" s="59" t="n"/>
      <c r="BK2283" s="59" t="n"/>
      <c r="BL2283" s="59" t="n"/>
      <c r="BM2283" s="59" t="n"/>
      <c r="BN2283" s="59" t="n"/>
      <c r="BO2283" s="59" t="n"/>
      <c r="BP2283" s="59" t="n"/>
      <c r="BQ2283" s="59" t="n"/>
      <c r="BR2283" s="59" t="n"/>
      <c r="BS2283" s="59" t="n"/>
      <c r="BT2283" s="59" t="n"/>
      <c r="BU2283" s="59" t="n"/>
      <c r="BV2283" s="59" t="n"/>
      <c r="BW2283" s="59" t="n"/>
      <c r="BX2283" s="59" t="n"/>
      <c r="BY2283" s="59" t="n"/>
      <c r="BZ2283" s="59" t="n"/>
      <c r="CA2283" s="59" t="n"/>
      <c r="CB2283" s="59" t="n"/>
      <c r="CC2283" s="59" t="n"/>
      <c r="CD2283" s="59" t="n"/>
      <c r="CE2283" s="59" t="n"/>
      <c r="CF2283" s="59" t="n"/>
      <c r="CG2283" s="59" t="n"/>
      <c r="CH2283" s="59" t="n"/>
      <c r="CI2283" s="59" t="n"/>
      <c r="CJ2283" s="59" t="n"/>
      <c r="CK2283" s="59" t="n"/>
      <c r="CL2283" s="59" t="n"/>
      <c r="CM2283" s="59" t="n"/>
      <c r="CN2283" s="59" t="n"/>
      <c r="CO2283" s="59" t="n"/>
      <c r="CP2283" s="59" t="n"/>
      <c r="CQ2283" s="59" t="n"/>
      <c r="CR2283" s="59" t="n"/>
      <c r="CS2283" s="59" t="n"/>
      <c r="CT2283" s="59" t="n"/>
      <c r="CU2283" s="59" t="n"/>
      <c r="CV2283" s="59" t="n"/>
      <c r="CW2283" s="59" t="n"/>
      <c r="CX2283" s="59" t="n"/>
      <c r="CY2283" s="59" t="n"/>
      <c r="CZ2283" s="59" t="n"/>
    </row>
    <row r="2284">
      <c r="D2284" s="59" t="inlineStr">
        <is>
          <t>Ex-Date</t>
        </is>
      </c>
      <c r="E2284" s="59" t="n">
        <v>46434</v>
      </c>
      <c r="F2284" s="59" t="n">
        <v>46623</v>
      </c>
      <c r="G2284" s="59" t="n">
        <v>46799</v>
      </c>
      <c r="H2284" s="59" t="n">
        <v>46994</v>
      </c>
      <c r="I2284" s="59" t="n">
        <v>47164</v>
      </c>
      <c r="J2284" s="59" t="n">
        <v>47358</v>
      </c>
      <c r="K2284" s="59" t="n">
        <v>47528</v>
      </c>
      <c r="L2284" s="59" t="n">
        <v>47722</v>
      </c>
      <c r="M2284" s="59" t="n">
        <v>47893</v>
      </c>
      <c r="N2284" s="59" t="n">
        <v>48086</v>
      </c>
      <c r="O2284" s="59" t="n">
        <v>48260</v>
      </c>
      <c r="P2284" s="59" t="n">
        <v>48450</v>
      </c>
      <c r="Q2284" s="59" t="n">
        <v>48626</v>
      </c>
      <c r="R2284" s="59" t="n">
        <v>48821</v>
      </c>
      <c r="S2284" s="59" t="n">
        <v>48990</v>
      </c>
      <c r="T2284" s="59" t="n">
        <v>49185</v>
      </c>
      <c r="U2284" s="59" t="n">
        <v>49361</v>
      </c>
      <c r="V2284" s="59" t="n">
        <v>49549</v>
      </c>
      <c r="W2284" s="59" t="n"/>
      <c r="X2284" s="59" t="n"/>
      <c r="Y2284" s="59" t="n"/>
      <c r="Z2284" s="59" t="n"/>
      <c r="AA2284" s="59" t="n"/>
      <c r="AB2284" s="59" t="n"/>
      <c r="AC2284" s="59" t="n"/>
      <c r="AD2284" s="59" t="n"/>
      <c r="AE2284" s="59" t="n"/>
      <c r="AF2284" s="59" t="n"/>
      <c r="AG2284" s="59" t="n"/>
      <c r="AH2284" s="59" t="n"/>
      <c r="AI2284" s="59" t="n"/>
      <c r="AJ2284" s="59" t="n"/>
      <c r="AK2284" s="59" t="n"/>
      <c r="AL2284" s="59" t="n"/>
      <c r="AM2284" s="59" t="n"/>
      <c r="AN2284" s="59" t="n"/>
      <c r="AO2284" s="59" t="n"/>
      <c r="AP2284" s="59" t="n"/>
      <c r="AQ2284" s="59" t="n"/>
      <c r="AR2284" s="59" t="n"/>
      <c r="AS2284" s="59" t="n"/>
      <c r="AT2284" s="59" t="n"/>
      <c r="AU2284" s="59" t="n"/>
      <c r="AV2284" s="59" t="n"/>
      <c r="AW2284" s="59" t="n"/>
      <c r="AX2284" s="59" t="n"/>
      <c r="AY2284" s="59" t="n"/>
      <c r="AZ2284" s="59" t="n"/>
      <c r="BA2284" s="59" t="n"/>
      <c r="BB2284" s="59" t="n"/>
      <c r="BC2284" s="59" t="n"/>
      <c r="BD2284" s="59" t="n"/>
      <c r="BE2284" s="59" t="n"/>
      <c r="BF2284" s="59" t="n"/>
      <c r="BG2284" s="59" t="n"/>
      <c r="BH2284" s="59" t="n"/>
      <c r="BI2284" s="59" t="n"/>
      <c r="BJ2284" s="59" t="n"/>
      <c r="BK2284" s="59" t="n"/>
      <c r="BL2284" s="59" t="n"/>
      <c r="BM2284" s="59" t="n"/>
      <c r="BN2284" s="59" t="n"/>
      <c r="BO2284" s="59" t="n"/>
      <c r="BP2284" s="59" t="n"/>
      <c r="BQ2284" s="59" t="n"/>
      <c r="BR2284" s="59" t="n"/>
      <c r="BS2284" s="59" t="n"/>
      <c r="BT2284" s="59" t="n"/>
      <c r="BU2284" s="59" t="n"/>
      <c r="BV2284" s="59" t="n"/>
      <c r="BW2284" s="59" t="n"/>
      <c r="BX2284" s="59" t="n"/>
      <c r="BY2284" s="59" t="n"/>
      <c r="BZ2284" s="59" t="n"/>
      <c r="CA2284" s="59" t="n"/>
      <c r="CB2284" s="59" t="n"/>
      <c r="CC2284" s="59" t="n"/>
      <c r="CD2284" s="59" t="n"/>
      <c r="CE2284" s="59" t="n"/>
      <c r="CF2284" s="59" t="n"/>
      <c r="CG2284" s="59" t="n"/>
      <c r="CH2284" s="59" t="n"/>
      <c r="CI2284" s="59" t="n"/>
      <c r="CJ2284" s="59" t="n"/>
      <c r="CK2284" s="59" t="n"/>
      <c r="CL2284" s="59" t="n"/>
      <c r="CM2284" s="59" t="n"/>
      <c r="CN2284" s="59" t="n"/>
      <c r="CO2284" s="59" t="n"/>
      <c r="CP2284" s="59" t="n"/>
      <c r="CQ2284" s="59" t="n"/>
      <c r="CR2284" s="59" t="n"/>
      <c r="CS2284" s="59" t="n"/>
      <c r="CT2284" s="59" t="n"/>
      <c r="CU2284" s="59" t="n"/>
      <c r="CV2284" s="59" t="n"/>
      <c r="CW2284" s="59" t="n"/>
      <c r="CX2284" s="59" t="n"/>
      <c r="CY2284" s="59" t="n"/>
      <c r="CZ2284" s="59" t="n"/>
    </row>
    <row r="2285">
      <c r="D2285" s="107" t="inlineStr">
        <is>
          <t>Amount Per Share</t>
        </is>
      </c>
      <c r="E2285" s="107" t="n">
        <v>0.15</v>
      </c>
      <c r="F2285" s="107" t="n">
        <v>0.2</v>
      </c>
      <c r="G2285" s="107" t="n">
        <v>0.16</v>
      </c>
      <c r="H2285" s="107" t="n">
        <v>0.22</v>
      </c>
      <c r="I2285" s="107" t="n">
        <v>0.16</v>
      </c>
      <c r="J2285" s="107" t="n">
        <v>0.22</v>
      </c>
      <c r="K2285" s="107" t="n">
        <v>0.18</v>
      </c>
      <c r="L2285" s="107" t="n">
        <v>0.22</v>
      </c>
      <c r="M2285" s="107" t="n">
        <v>0.18</v>
      </c>
      <c r="N2285" s="107" t="n">
        <v>0.25</v>
      </c>
      <c r="O2285" s="107" t="n">
        <v>0.18</v>
      </c>
      <c r="P2285" s="107" t="n">
        <v>0.25</v>
      </c>
      <c r="Q2285" s="107" t="n">
        <v>0.2</v>
      </c>
      <c r="R2285" s="107" t="n">
        <v>0.25</v>
      </c>
      <c r="S2285" s="107" t="n">
        <v>0.2</v>
      </c>
      <c r="T2285" s="107" t="n">
        <v>0.25</v>
      </c>
      <c r="U2285" s="107" t="n">
        <v>0.2</v>
      </c>
      <c r="V2285" s="107" t="n">
        <v>0.25</v>
      </c>
      <c r="W2285" s="107" t="n"/>
      <c r="X2285" s="107" t="n"/>
      <c r="Y2285" s="107" t="n"/>
      <c r="Z2285" s="107" t="n"/>
      <c r="AA2285" s="107" t="n"/>
      <c r="AB2285" s="107" t="n"/>
      <c r="AC2285" s="107" t="n"/>
      <c r="AD2285" s="107" t="n"/>
      <c r="AE2285" s="107" t="n"/>
      <c r="AF2285" s="107" t="n"/>
      <c r="AG2285" s="107" t="n"/>
      <c r="AH2285" s="107" t="n"/>
      <c r="AI2285" s="107" t="n"/>
      <c r="AJ2285" s="107" t="n"/>
      <c r="AK2285" s="107" t="n"/>
      <c r="AL2285" s="107" t="n"/>
      <c r="AM2285" s="107" t="n"/>
      <c r="AN2285" s="107" t="n"/>
      <c r="AO2285" s="107" t="n"/>
      <c r="AP2285" s="107" t="n"/>
      <c r="AQ2285" s="107" t="n"/>
      <c r="AR2285" s="107" t="n"/>
      <c r="AS2285" s="107" t="n"/>
      <c r="AT2285" s="107" t="n"/>
      <c r="AU2285" s="107" t="n"/>
      <c r="AV2285" s="107" t="n"/>
      <c r="AW2285" s="107" t="n"/>
      <c r="AX2285" s="107" t="n"/>
      <c r="AY2285" s="107" t="n"/>
      <c r="AZ2285" s="107" t="n"/>
      <c r="BA2285" s="107" t="n"/>
      <c r="BB2285" s="107" t="n"/>
      <c r="BC2285" s="107" t="n"/>
      <c r="BD2285" s="107" t="n"/>
      <c r="BE2285" s="107" t="n"/>
      <c r="BF2285" s="107" t="n"/>
      <c r="BG2285" s="107" t="n"/>
      <c r="BH2285" s="107" t="n"/>
      <c r="BI2285" s="107" t="n"/>
      <c r="BJ2285" s="107" t="n"/>
      <c r="BK2285" s="107" t="n"/>
      <c r="BL2285" s="107" t="n"/>
      <c r="BM2285" s="107" t="n"/>
      <c r="BN2285" s="107" t="n"/>
      <c r="BO2285" s="107" t="n"/>
      <c r="BP2285" s="107" t="n"/>
      <c r="BQ2285" s="107" t="n"/>
      <c r="BR2285" s="107" t="n"/>
      <c r="BS2285" s="107" t="n"/>
      <c r="BT2285" s="107" t="n"/>
      <c r="BU2285" s="107" t="n"/>
      <c r="BV2285" s="107" t="n"/>
      <c r="BW2285" s="107" t="n"/>
      <c r="BX2285" s="107" t="n"/>
      <c r="BY2285" s="107" t="n"/>
      <c r="BZ2285" s="107" t="n"/>
      <c r="CA2285" s="107" t="n"/>
      <c r="CB2285" s="107" t="n"/>
      <c r="CC2285" s="107" t="n"/>
      <c r="CD2285" s="107" t="n"/>
      <c r="CE2285" s="107" t="n"/>
      <c r="CF2285" s="107" t="n"/>
      <c r="CG2285" s="107" t="n"/>
      <c r="CH2285" s="107" t="n"/>
      <c r="CI2285" s="107" t="n"/>
      <c r="CJ2285" s="107" t="n"/>
      <c r="CK2285" s="107" t="n"/>
      <c r="CL2285" s="107" t="n"/>
      <c r="CM2285" s="107" t="n"/>
      <c r="CN2285" s="107" t="n"/>
      <c r="CO2285" s="107" t="n"/>
      <c r="CP2285" s="107" t="n"/>
      <c r="CQ2285" s="107" t="n"/>
      <c r="CR2285" s="107" t="n"/>
      <c r="CS2285" s="107" t="n"/>
      <c r="CT2285" s="107" t="n"/>
      <c r="CU2285" s="107" t="n"/>
      <c r="CV2285" s="107" t="n"/>
      <c r="CW2285" s="107" t="n"/>
      <c r="CX2285" s="107" t="n"/>
      <c r="CY2285" s="107" t="n"/>
      <c r="CZ2285" s="107" t="n"/>
    </row>
    <row r="2287">
      <c r="A2287" s="126">
        <f>IF(MXAU!$C$8="","",MXAU!$C$8)</f>
        <v/>
      </c>
      <c r="B2287" s="68">
        <f>IF($A2287="",0,COUNT($E2288:$CZ2288))</f>
        <v/>
      </c>
      <c r="C2287" s="69">
        <f>IF($B2287=0,0,MAX($E2288:$CZ2288))</f>
        <v/>
      </c>
      <c r="D2287" s="58">
        <f>_xll.BDS($A2287,'Field Check'!$C$44,"headers=y","startcol=1","endcol=7","dir=h","DVD_START_DT",'Field Check'!$C$59,"DVD_END_DT",'Field Check'!$D$59,"cols=3;rows=7")</f>
        <v/>
      </c>
      <c r="E2287" s="59" t="n">
        <v>46246</v>
      </c>
      <c r="F2287" s="59" t="n">
        <v>46246</v>
      </c>
      <c r="G2287" s="59" t="n"/>
      <c r="H2287" s="59" t="n"/>
      <c r="I2287" s="59" t="n"/>
      <c r="J2287" s="59" t="n"/>
      <c r="K2287" s="59" t="n"/>
      <c r="L2287" s="59" t="n"/>
      <c r="M2287" s="59" t="n"/>
      <c r="N2287" s="59" t="n"/>
      <c r="O2287" s="59" t="n"/>
      <c r="P2287" s="59" t="n"/>
      <c r="Q2287" s="59" t="n"/>
      <c r="R2287" s="59" t="n"/>
      <c r="S2287" s="59" t="n"/>
      <c r="T2287" s="59" t="n"/>
      <c r="U2287" s="59" t="n"/>
      <c r="V2287" s="59" t="n"/>
      <c r="W2287" s="59" t="n"/>
      <c r="X2287" s="59" t="n"/>
      <c r="Y2287" s="59" t="n"/>
      <c r="Z2287" s="59" t="n"/>
      <c r="AA2287" s="59" t="n"/>
      <c r="AB2287" s="59" t="n"/>
      <c r="AC2287" s="59" t="n"/>
      <c r="AD2287" s="59" t="n"/>
      <c r="AE2287" s="59" t="n"/>
      <c r="AF2287" s="59" t="n"/>
      <c r="AG2287" s="59" t="n"/>
      <c r="AH2287" s="59" t="n"/>
      <c r="AI2287" s="59" t="n"/>
      <c r="AJ2287" s="59" t="n"/>
      <c r="AK2287" s="59" t="n"/>
      <c r="AL2287" s="59" t="n"/>
      <c r="AM2287" s="59" t="n"/>
      <c r="AN2287" s="59" t="n"/>
      <c r="AO2287" s="59" t="n"/>
      <c r="AP2287" s="59" t="n"/>
      <c r="AQ2287" s="59" t="n"/>
      <c r="AR2287" s="59" t="n"/>
      <c r="AS2287" s="59" t="n"/>
      <c r="AT2287" s="59" t="n"/>
      <c r="AU2287" s="59" t="n"/>
      <c r="AV2287" s="59" t="n"/>
      <c r="AW2287" s="59" t="n"/>
      <c r="AX2287" s="59" t="n"/>
      <c r="AY2287" s="59" t="n"/>
      <c r="AZ2287" s="59" t="n"/>
      <c r="BA2287" s="59" t="n"/>
      <c r="BB2287" s="59" t="n"/>
      <c r="BC2287" s="59" t="n"/>
      <c r="BD2287" s="59" t="n"/>
      <c r="BE2287" s="59" t="n"/>
      <c r="BF2287" s="59" t="n"/>
      <c r="BG2287" s="59" t="n"/>
      <c r="BH2287" s="59" t="n"/>
      <c r="BI2287" s="59" t="n"/>
      <c r="BJ2287" s="59" t="n"/>
      <c r="BK2287" s="59" t="n"/>
      <c r="BL2287" s="59" t="n"/>
      <c r="BM2287" s="59" t="n"/>
      <c r="BN2287" s="59" t="n"/>
      <c r="BO2287" s="59" t="n"/>
      <c r="BP2287" s="59" t="n"/>
      <c r="BQ2287" s="59" t="n"/>
      <c r="BR2287" s="59" t="n"/>
      <c r="BS2287" s="59" t="n"/>
      <c r="BT2287" s="59" t="n"/>
      <c r="BU2287" s="59" t="n"/>
      <c r="BV2287" s="59" t="n"/>
      <c r="BW2287" s="59" t="n"/>
      <c r="BX2287" s="59" t="n"/>
      <c r="BY2287" s="59" t="n"/>
      <c r="BZ2287" s="59" t="n"/>
      <c r="CA2287" s="59" t="n"/>
      <c r="CB2287" s="59" t="n"/>
      <c r="CC2287" s="59" t="n"/>
      <c r="CD2287" s="59" t="n"/>
      <c r="CE2287" s="59" t="n"/>
      <c r="CF2287" s="59" t="n"/>
      <c r="CG2287" s="59" t="n"/>
      <c r="CH2287" s="59" t="n"/>
      <c r="CI2287" s="59" t="n"/>
      <c r="CJ2287" s="59" t="n"/>
      <c r="CK2287" s="59" t="n"/>
      <c r="CL2287" s="59" t="n"/>
      <c r="CM2287" s="59" t="n"/>
      <c r="CN2287" s="59" t="n"/>
      <c r="CO2287" s="59" t="n"/>
      <c r="CP2287" s="59" t="n"/>
      <c r="CQ2287" s="59" t="n"/>
      <c r="CR2287" s="59" t="n"/>
      <c r="CS2287" s="59" t="n"/>
      <c r="CT2287" s="59" t="n"/>
      <c r="CU2287" s="59" t="n"/>
      <c r="CV2287" s="59" t="n"/>
      <c r="CW2287" s="59" t="n"/>
      <c r="CX2287" s="59" t="n"/>
      <c r="CY2287" s="59" t="n"/>
      <c r="CZ2287" s="59" t="n"/>
    </row>
    <row r="2288">
      <c r="D2288" s="59" t="inlineStr">
        <is>
          <t>Ex-Date</t>
        </is>
      </c>
      <c r="E2288" s="59" t="n">
        <v>46251</v>
      </c>
      <c r="F2288" s="59" t="n">
        <v>46251</v>
      </c>
      <c r="G2288" s="59" t="n"/>
      <c r="H2288" s="59" t="n"/>
      <c r="I2288" s="59" t="n"/>
      <c r="J2288" s="59" t="n"/>
      <c r="K2288" s="59" t="n"/>
      <c r="L2288" s="59" t="n"/>
      <c r="M2288" s="59" t="n"/>
      <c r="N2288" s="59" t="n"/>
      <c r="O2288" s="59" t="n"/>
      <c r="P2288" s="59" t="n"/>
      <c r="Q2288" s="59" t="n"/>
      <c r="R2288" s="59" t="n"/>
      <c r="S2288" s="59" t="n"/>
      <c r="T2288" s="59" t="n"/>
      <c r="U2288" s="59" t="n"/>
      <c r="V2288" s="59" t="n"/>
      <c r="W2288" s="59" t="n"/>
      <c r="X2288" s="59" t="n"/>
      <c r="Y2288" s="59" t="n"/>
      <c r="Z2288" s="59" t="n"/>
      <c r="AA2288" s="59" t="n"/>
      <c r="AB2288" s="59" t="n"/>
      <c r="AC2288" s="59" t="n"/>
      <c r="AD2288" s="59" t="n"/>
      <c r="AE2288" s="59" t="n"/>
      <c r="AF2288" s="59" t="n"/>
      <c r="AG2288" s="59" t="n"/>
      <c r="AH2288" s="59" t="n"/>
      <c r="AI2288" s="59" t="n"/>
      <c r="AJ2288" s="59" t="n"/>
      <c r="AK2288" s="59" t="n"/>
      <c r="AL2288" s="59" t="n"/>
      <c r="AM2288" s="59" t="n"/>
      <c r="AN2288" s="59" t="n"/>
      <c r="AO2288" s="59" t="n"/>
      <c r="AP2288" s="59" t="n"/>
      <c r="AQ2288" s="59" t="n"/>
      <c r="AR2288" s="59" t="n"/>
      <c r="AS2288" s="59" t="n"/>
      <c r="AT2288" s="59" t="n"/>
      <c r="AU2288" s="59" t="n"/>
      <c r="AV2288" s="59" t="n"/>
      <c r="AW2288" s="59" t="n"/>
      <c r="AX2288" s="59" t="n"/>
      <c r="AY2288" s="59" t="n"/>
      <c r="AZ2288" s="59" t="n"/>
      <c r="BA2288" s="59" t="n"/>
      <c r="BB2288" s="59" t="n"/>
      <c r="BC2288" s="59" t="n"/>
      <c r="BD2288" s="59" t="n"/>
      <c r="BE2288" s="59" t="n"/>
      <c r="BF2288" s="59" t="n"/>
      <c r="BG2288" s="59" t="n"/>
      <c r="BH2288" s="59" t="n"/>
      <c r="BI2288" s="59" t="n"/>
      <c r="BJ2288" s="59" t="n"/>
      <c r="BK2288" s="59" t="n"/>
      <c r="BL2288" s="59" t="n"/>
      <c r="BM2288" s="59" t="n"/>
      <c r="BN2288" s="59" t="n"/>
      <c r="BO2288" s="59" t="n"/>
      <c r="BP2288" s="59" t="n"/>
      <c r="BQ2288" s="59" t="n"/>
      <c r="BR2288" s="59" t="n"/>
      <c r="BS2288" s="59" t="n"/>
      <c r="BT2288" s="59" t="n"/>
      <c r="BU2288" s="59" t="n"/>
      <c r="BV2288" s="59" t="n"/>
      <c r="BW2288" s="59" t="n"/>
      <c r="BX2288" s="59" t="n"/>
      <c r="BY2288" s="59" t="n"/>
      <c r="BZ2288" s="59" t="n"/>
      <c r="CA2288" s="59" t="n"/>
      <c r="CB2288" s="59" t="n"/>
      <c r="CC2288" s="59" t="n"/>
      <c r="CD2288" s="59" t="n"/>
      <c r="CE2288" s="59" t="n"/>
      <c r="CF2288" s="59" t="n"/>
      <c r="CG2288" s="59" t="n"/>
      <c r="CH2288" s="59" t="n"/>
      <c r="CI2288" s="59" t="n"/>
      <c r="CJ2288" s="59" t="n"/>
      <c r="CK2288" s="59" t="n"/>
      <c r="CL2288" s="59" t="n"/>
      <c r="CM2288" s="59" t="n"/>
      <c r="CN2288" s="59" t="n"/>
      <c r="CO2288" s="59" t="n"/>
      <c r="CP2288" s="59" t="n"/>
      <c r="CQ2288" s="59" t="n"/>
      <c r="CR2288" s="59" t="n"/>
      <c r="CS2288" s="59" t="n"/>
      <c r="CT2288" s="59" t="n"/>
      <c r="CU2288" s="59" t="n"/>
      <c r="CV2288" s="59" t="n"/>
      <c r="CW2288" s="59" t="n"/>
      <c r="CX2288" s="59" t="n"/>
      <c r="CY2288" s="59" t="n"/>
      <c r="CZ2288" s="59" t="n"/>
    </row>
    <row r="2289">
      <c r="D2289" s="59" t="inlineStr">
        <is>
          <t>Record Date</t>
        </is>
      </c>
      <c r="E2289" s="59" t="n">
        <v>46252</v>
      </c>
      <c r="F2289" s="59" t="n">
        <v>46252</v>
      </c>
      <c r="G2289" s="59" t="n"/>
      <c r="H2289" s="59" t="n"/>
      <c r="I2289" s="59" t="n"/>
      <c r="J2289" s="59" t="n"/>
      <c r="K2289" s="59" t="n"/>
      <c r="L2289" s="59" t="n"/>
      <c r="M2289" s="59" t="n"/>
      <c r="N2289" s="59" t="n"/>
      <c r="O2289" s="59" t="n"/>
      <c r="P2289" s="59" t="n"/>
      <c r="Q2289" s="59" t="n"/>
      <c r="R2289" s="59" t="n"/>
      <c r="S2289" s="59" t="n"/>
      <c r="T2289" s="59" t="n"/>
      <c r="U2289" s="59" t="n"/>
      <c r="V2289" s="59" t="n"/>
      <c r="W2289" s="59" t="n"/>
      <c r="X2289" s="59" t="n"/>
      <c r="Y2289" s="59" t="n"/>
      <c r="Z2289" s="59" t="n"/>
      <c r="AA2289" s="59" t="n"/>
      <c r="AB2289" s="59" t="n"/>
      <c r="AC2289" s="59" t="n"/>
      <c r="AD2289" s="59" t="n"/>
      <c r="AE2289" s="59" t="n"/>
      <c r="AF2289" s="59" t="n"/>
      <c r="AG2289" s="59" t="n"/>
      <c r="AH2289" s="59" t="n"/>
      <c r="AI2289" s="59" t="n"/>
      <c r="AJ2289" s="59" t="n"/>
      <c r="AK2289" s="59" t="n"/>
      <c r="AL2289" s="59" t="n"/>
      <c r="AM2289" s="59" t="n"/>
      <c r="AN2289" s="59" t="n"/>
      <c r="AO2289" s="59" t="n"/>
      <c r="AP2289" s="59" t="n"/>
      <c r="AQ2289" s="59" t="n"/>
      <c r="AR2289" s="59" t="n"/>
      <c r="AS2289" s="59" t="n"/>
      <c r="AT2289" s="59" t="n"/>
      <c r="AU2289" s="59" t="n"/>
      <c r="AV2289" s="59" t="n"/>
      <c r="AW2289" s="59" t="n"/>
      <c r="AX2289" s="59" t="n"/>
      <c r="AY2289" s="59" t="n"/>
      <c r="AZ2289" s="59" t="n"/>
      <c r="BA2289" s="59" t="n"/>
      <c r="BB2289" s="59" t="n"/>
      <c r="BC2289" s="59" t="n"/>
      <c r="BD2289" s="59" t="n"/>
      <c r="BE2289" s="59" t="n"/>
      <c r="BF2289" s="59" t="n"/>
      <c r="BG2289" s="59" t="n"/>
      <c r="BH2289" s="59" t="n"/>
      <c r="BI2289" s="59" t="n"/>
      <c r="BJ2289" s="59" t="n"/>
      <c r="BK2289" s="59" t="n"/>
      <c r="BL2289" s="59" t="n"/>
      <c r="BM2289" s="59" t="n"/>
      <c r="BN2289" s="59" t="n"/>
      <c r="BO2289" s="59" t="n"/>
      <c r="BP2289" s="59" t="n"/>
      <c r="BQ2289" s="59" t="n"/>
      <c r="BR2289" s="59" t="n"/>
      <c r="BS2289" s="59" t="n"/>
      <c r="BT2289" s="59" t="n"/>
      <c r="BU2289" s="59" t="n"/>
      <c r="BV2289" s="59" t="n"/>
      <c r="BW2289" s="59" t="n"/>
      <c r="BX2289" s="59" t="n"/>
      <c r="BY2289" s="59" t="n"/>
      <c r="BZ2289" s="59" t="n"/>
      <c r="CA2289" s="59" t="n"/>
      <c r="CB2289" s="59" t="n"/>
      <c r="CC2289" s="59" t="n"/>
      <c r="CD2289" s="59" t="n"/>
      <c r="CE2289" s="59" t="n"/>
      <c r="CF2289" s="59" t="n"/>
      <c r="CG2289" s="59" t="n"/>
      <c r="CH2289" s="59" t="n"/>
      <c r="CI2289" s="59" t="n"/>
      <c r="CJ2289" s="59" t="n"/>
      <c r="CK2289" s="59" t="n"/>
      <c r="CL2289" s="59" t="n"/>
      <c r="CM2289" s="59" t="n"/>
      <c r="CN2289" s="59" t="n"/>
      <c r="CO2289" s="59" t="n"/>
      <c r="CP2289" s="59" t="n"/>
      <c r="CQ2289" s="59" t="n"/>
      <c r="CR2289" s="59" t="n"/>
      <c r="CS2289" s="59" t="n"/>
      <c r="CT2289" s="59" t="n"/>
      <c r="CU2289" s="59" t="n"/>
      <c r="CV2289" s="59" t="n"/>
      <c r="CW2289" s="59" t="n"/>
      <c r="CX2289" s="59" t="n"/>
      <c r="CY2289" s="59" t="n"/>
      <c r="CZ2289" s="59" t="n"/>
    </row>
    <row r="2290">
      <c r="D2290" s="59" t="inlineStr">
        <is>
          <t>Payable Date</t>
        </is>
      </c>
      <c r="E2290" s="59" t="n">
        <v>46287</v>
      </c>
      <c r="F2290" s="59" t="n">
        <v>46287</v>
      </c>
      <c r="G2290" s="59" t="n"/>
      <c r="H2290" s="59" t="n"/>
      <c r="I2290" s="59" t="n"/>
      <c r="J2290" s="59" t="n"/>
      <c r="K2290" s="59" t="n"/>
      <c r="L2290" s="59" t="n"/>
      <c r="M2290" s="59" t="n"/>
      <c r="N2290" s="59" t="n"/>
      <c r="O2290" s="59" t="n"/>
      <c r="P2290" s="59" t="n"/>
      <c r="Q2290" s="59" t="n"/>
      <c r="R2290" s="59" t="n"/>
      <c r="S2290" s="59" t="n"/>
      <c r="T2290" s="59" t="n"/>
      <c r="U2290" s="59" t="n"/>
      <c r="V2290" s="59" t="n"/>
      <c r="W2290" s="59" t="n"/>
      <c r="X2290" s="59" t="n"/>
      <c r="Y2290" s="59" t="n"/>
      <c r="Z2290" s="59" t="n"/>
      <c r="AA2290" s="59" t="n"/>
      <c r="AB2290" s="59" t="n"/>
      <c r="AC2290" s="59" t="n"/>
      <c r="AD2290" s="59" t="n"/>
      <c r="AE2290" s="59" t="n"/>
      <c r="AF2290" s="59" t="n"/>
      <c r="AG2290" s="59" t="n"/>
      <c r="AH2290" s="59" t="n"/>
      <c r="AI2290" s="59" t="n"/>
      <c r="AJ2290" s="59" t="n"/>
      <c r="AK2290" s="59" t="n"/>
      <c r="AL2290" s="59" t="n"/>
      <c r="AM2290" s="59" t="n"/>
      <c r="AN2290" s="59" t="n"/>
      <c r="AO2290" s="59" t="n"/>
      <c r="AP2290" s="59" t="n"/>
      <c r="AQ2290" s="59" t="n"/>
      <c r="AR2290" s="59" t="n"/>
      <c r="AS2290" s="59" t="n"/>
      <c r="AT2290" s="59" t="n"/>
      <c r="AU2290" s="59" t="n"/>
      <c r="AV2290" s="59" t="n"/>
      <c r="AW2290" s="59" t="n"/>
      <c r="AX2290" s="59" t="n"/>
      <c r="AY2290" s="59" t="n"/>
      <c r="AZ2290" s="59" t="n"/>
      <c r="BA2290" s="59" t="n"/>
      <c r="BB2290" s="59" t="n"/>
      <c r="BC2290" s="59" t="n"/>
      <c r="BD2290" s="59" t="n"/>
      <c r="BE2290" s="59" t="n"/>
      <c r="BF2290" s="59" t="n"/>
      <c r="BG2290" s="59" t="n"/>
      <c r="BH2290" s="59" t="n"/>
      <c r="BI2290" s="59" t="n"/>
      <c r="BJ2290" s="59" t="n"/>
      <c r="BK2290" s="59" t="n"/>
      <c r="BL2290" s="59" t="n"/>
      <c r="BM2290" s="59" t="n"/>
      <c r="BN2290" s="59" t="n"/>
      <c r="BO2290" s="59" t="n"/>
      <c r="BP2290" s="59" t="n"/>
      <c r="BQ2290" s="59" t="n"/>
      <c r="BR2290" s="59" t="n"/>
      <c r="BS2290" s="59" t="n"/>
      <c r="BT2290" s="59" t="n"/>
      <c r="BU2290" s="59" t="n"/>
      <c r="BV2290" s="59" t="n"/>
      <c r="BW2290" s="59" t="n"/>
      <c r="BX2290" s="59" t="n"/>
      <c r="BY2290" s="59" t="n"/>
      <c r="BZ2290" s="59" t="n"/>
      <c r="CA2290" s="59" t="n"/>
      <c r="CB2290" s="59" t="n"/>
      <c r="CC2290" s="59" t="n"/>
      <c r="CD2290" s="59" t="n"/>
      <c r="CE2290" s="59" t="n"/>
      <c r="CF2290" s="59" t="n"/>
      <c r="CG2290" s="59" t="n"/>
      <c r="CH2290" s="59" t="n"/>
      <c r="CI2290" s="59" t="n"/>
      <c r="CJ2290" s="59" t="n"/>
      <c r="CK2290" s="59" t="n"/>
      <c r="CL2290" s="59" t="n"/>
      <c r="CM2290" s="59" t="n"/>
      <c r="CN2290" s="59" t="n"/>
      <c r="CO2290" s="59" t="n"/>
      <c r="CP2290" s="59" t="n"/>
      <c r="CQ2290" s="59" t="n"/>
      <c r="CR2290" s="59" t="n"/>
      <c r="CS2290" s="59" t="n"/>
      <c r="CT2290" s="59" t="n"/>
      <c r="CU2290" s="59" t="n"/>
      <c r="CV2290" s="59" t="n"/>
      <c r="CW2290" s="59" t="n"/>
      <c r="CX2290" s="59" t="n"/>
      <c r="CY2290" s="59" t="n"/>
      <c r="CZ2290" s="59" t="n"/>
    </row>
    <row r="2291">
      <c r="D2291" s="107" t="inlineStr">
        <is>
          <t>Dividend Amount</t>
        </is>
      </c>
      <c r="E2291" s="107" t="n">
        <v>0.1</v>
      </c>
      <c r="F2291" s="107" t="n">
        <v>0.52</v>
      </c>
      <c r="G2291" s="107" t="n"/>
      <c r="H2291" s="107" t="n"/>
      <c r="I2291" s="107" t="n"/>
      <c r="J2291" s="107" t="n"/>
      <c r="K2291" s="107" t="n"/>
      <c r="L2291" s="107" t="n"/>
      <c r="M2291" s="107" t="n"/>
      <c r="N2291" s="107" t="n"/>
      <c r="O2291" s="107" t="n"/>
      <c r="P2291" s="107" t="n"/>
      <c r="Q2291" s="107" t="n"/>
      <c r="R2291" s="107" t="n"/>
      <c r="S2291" s="107" t="n"/>
      <c r="T2291" s="107" t="n"/>
      <c r="U2291" s="107" t="n"/>
      <c r="V2291" s="107" t="n"/>
      <c r="W2291" s="107" t="n"/>
      <c r="X2291" s="107" t="n"/>
      <c r="Y2291" s="107" t="n"/>
      <c r="Z2291" s="107" t="n"/>
      <c r="AA2291" s="107" t="n"/>
      <c r="AB2291" s="107" t="n"/>
      <c r="AC2291" s="107" t="n"/>
      <c r="AD2291" s="107" t="n"/>
      <c r="AE2291" s="107" t="n"/>
      <c r="AF2291" s="107" t="n"/>
      <c r="AG2291" s="107" t="n"/>
      <c r="AH2291" s="107" t="n"/>
      <c r="AI2291" s="107" t="n"/>
      <c r="AJ2291" s="107" t="n"/>
      <c r="AK2291" s="107" t="n"/>
      <c r="AL2291" s="107" t="n"/>
      <c r="AM2291" s="107" t="n"/>
      <c r="AN2291" s="107" t="n"/>
      <c r="AO2291" s="107" t="n"/>
      <c r="AP2291" s="107" t="n"/>
      <c r="AQ2291" s="107" t="n"/>
      <c r="AR2291" s="107" t="n"/>
      <c r="AS2291" s="107" t="n"/>
      <c r="AT2291" s="107" t="n"/>
      <c r="AU2291" s="107" t="n"/>
      <c r="AV2291" s="107" t="n"/>
      <c r="AW2291" s="107" t="n"/>
      <c r="AX2291" s="107" t="n"/>
      <c r="AY2291" s="107" t="n"/>
      <c r="AZ2291" s="107" t="n"/>
      <c r="BA2291" s="107" t="n"/>
      <c r="BB2291" s="107" t="n"/>
      <c r="BC2291" s="107" t="n"/>
      <c r="BD2291" s="107" t="n"/>
      <c r="BE2291" s="107" t="n"/>
      <c r="BF2291" s="107" t="n"/>
      <c r="BG2291" s="107" t="n"/>
      <c r="BH2291" s="107" t="n"/>
      <c r="BI2291" s="107" t="n"/>
      <c r="BJ2291" s="107" t="n"/>
      <c r="BK2291" s="107" t="n"/>
      <c r="BL2291" s="107" t="n"/>
      <c r="BM2291" s="107" t="n"/>
      <c r="BN2291" s="107" t="n"/>
      <c r="BO2291" s="107" t="n"/>
      <c r="BP2291" s="107" t="n"/>
      <c r="BQ2291" s="107" t="n"/>
      <c r="BR2291" s="107" t="n"/>
      <c r="BS2291" s="107" t="n"/>
      <c r="BT2291" s="107" t="n"/>
      <c r="BU2291" s="107" t="n"/>
      <c r="BV2291" s="107" t="n"/>
      <c r="BW2291" s="107" t="n"/>
      <c r="BX2291" s="107" t="n"/>
      <c r="BY2291" s="107" t="n"/>
      <c r="BZ2291" s="107" t="n"/>
      <c r="CA2291" s="107" t="n"/>
      <c r="CB2291" s="107" t="n"/>
      <c r="CC2291" s="107" t="n"/>
      <c r="CD2291" s="107" t="n"/>
      <c r="CE2291" s="107" t="n"/>
      <c r="CF2291" s="107" t="n"/>
      <c r="CG2291" s="107" t="n"/>
      <c r="CH2291" s="107" t="n"/>
      <c r="CI2291" s="107" t="n"/>
      <c r="CJ2291" s="107" t="n"/>
      <c r="CK2291" s="107" t="n"/>
      <c r="CL2291" s="107" t="n"/>
      <c r="CM2291" s="107" t="n"/>
      <c r="CN2291" s="107" t="n"/>
      <c r="CO2291" s="107" t="n"/>
      <c r="CP2291" s="107" t="n"/>
      <c r="CQ2291" s="107" t="n"/>
      <c r="CR2291" s="107" t="n"/>
      <c r="CS2291" s="107" t="n"/>
      <c r="CT2291" s="107" t="n"/>
      <c r="CU2291" s="107" t="n"/>
      <c r="CV2291" s="107" t="n"/>
      <c r="CW2291" s="107" t="n"/>
      <c r="CX2291" s="107" t="n"/>
      <c r="CY2291" s="107" t="n"/>
      <c r="CZ2291" s="107" t="n"/>
    </row>
    <row r="2292">
      <c r="D2292" t="inlineStr">
        <is>
          <t>Dividend Frequency</t>
        </is>
      </c>
      <c r="E2292" t="inlineStr">
        <is>
          <t>None</t>
        </is>
      </c>
      <c r="F2292" t="inlineStr">
        <is>
          <t>Semi-Anl</t>
        </is>
      </c>
    </row>
    <row r="2293">
      <c r="D2293" t="inlineStr">
        <is>
          <t>Dividend Type</t>
        </is>
      </c>
      <c r="E2293" t="inlineStr">
        <is>
          <t>Special Cash</t>
        </is>
      </c>
      <c r="F2293" t="inlineStr">
        <is>
          <t>Final</t>
        </is>
      </c>
    </row>
    <row r="2294">
      <c r="A2294" s="2">
        <f>IF($A2287="","","   projections")</f>
        <v/>
      </c>
      <c r="B2294" s="68">
        <f>IF($A2287="",0,COUNT($E2295:$CZ2295))</f>
        <v/>
      </c>
      <c r="C2294" s="69">
        <f>IF($B2294=0,0,MAX($E2295:$CZ2295))</f>
        <v/>
      </c>
      <c r="D2294" s="58">
        <f>_xll.BDS($A2287,'Field Check'!$C$42,"headers=y","startcol=1","endcol=3","dir=h","cols=21;rows=3")</f>
        <v/>
      </c>
      <c r="E2294" s="59" t="n">
        <v>46421</v>
      </c>
      <c r="F2294" s="59" t="n">
        <v>46611</v>
      </c>
      <c r="G2294" s="59" t="n">
        <v>46785</v>
      </c>
      <c r="H2294" s="59" t="n">
        <v>46975</v>
      </c>
      <c r="I2294" s="59" t="n">
        <v>47149</v>
      </c>
      <c r="J2294" s="59" t="n">
        <v>47339</v>
      </c>
      <c r="K2294" s="59" t="n">
        <v>47513</v>
      </c>
      <c r="L2294" s="59" t="n">
        <v>47710</v>
      </c>
      <c r="M2294" s="59" t="n">
        <v>47877</v>
      </c>
      <c r="N2294" s="59" t="n">
        <v>48074</v>
      </c>
      <c r="O2294" s="59" t="n">
        <v>48241</v>
      </c>
      <c r="P2294" s="59" t="n">
        <v>48438</v>
      </c>
      <c r="Q2294" s="59" t="n">
        <v>48612</v>
      </c>
      <c r="R2294" s="59" t="n">
        <v>48802</v>
      </c>
      <c r="S2294" s="59" t="n">
        <v>48976</v>
      </c>
      <c r="T2294" s="59" t="n">
        <v>49166</v>
      </c>
      <c r="U2294" s="59" t="n">
        <v>49347</v>
      </c>
      <c r="V2294" s="59" t="n">
        <v>49537</v>
      </c>
      <c r="W2294" s="59" t="n">
        <v>49711</v>
      </c>
      <c r="X2294" s="59" t="n">
        <v>49901</v>
      </c>
      <c r="Y2294" s="59" t="n"/>
      <c r="Z2294" s="59" t="n"/>
      <c r="AA2294" s="59" t="n"/>
      <c r="AB2294" s="59" t="n"/>
      <c r="AC2294" s="59" t="n"/>
      <c r="AD2294" s="59" t="n"/>
      <c r="AE2294" s="59" t="n"/>
      <c r="AF2294" s="59" t="n"/>
      <c r="AG2294" s="59" t="n"/>
      <c r="AH2294" s="59" t="n"/>
      <c r="AI2294" s="59" t="n"/>
      <c r="AJ2294" s="59" t="n"/>
      <c r="AK2294" s="59" t="n"/>
      <c r="AL2294" s="59" t="n"/>
      <c r="AM2294" s="59" t="n"/>
      <c r="AN2294" s="59" t="n"/>
      <c r="AO2294" s="59" t="n"/>
      <c r="AP2294" s="59" t="n"/>
      <c r="AQ2294" s="59" t="n"/>
      <c r="AR2294" s="59" t="n"/>
      <c r="AS2294" s="59" t="n"/>
      <c r="AT2294" s="59" t="n"/>
      <c r="AU2294" s="59" t="n"/>
      <c r="AV2294" s="59" t="n"/>
      <c r="AW2294" s="59" t="n"/>
      <c r="AX2294" s="59" t="n"/>
      <c r="AY2294" s="59" t="n"/>
      <c r="AZ2294" s="59" t="n"/>
      <c r="BA2294" s="59" t="n"/>
      <c r="BB2294" s="59" t="n"/>
      <c r="BC2294" s="59" t="n"/>
      <c r="BD2294" s="59" t="n"/>
      <c r="BE2294" s="59" t="n"/>
      <c r="BF2294" s="59" t="n"/>
      <c r="BG2294" s="59" t="n"/>
      <c r="BH2294" s="59" t="n"/>
      <c r="BI2294" s="59" t="n"/>
      <c r="BJ2294" s="59" t="n"/>
      <c r="BK2294" s="59" t="n"/>
      <c r="BL2294" s="59" t="n"/>
      <c r="BM2294" s="59" t="n"/>
      <c r="BN2294" s="59" t="n"/>
      <c r="BO2294" s="59" t="n"/>
      <c r="BP2294" s="59" t="n"/>
      <c r="BQ2294" s="59" t="n"/>
      <c r="BR2294" s="59" t="n"/>
      <c r="BS2294" s="59" t="n"/>
      <c r="BT2294" s="59" t="n"/>
      <c r="BU2294" s="59" t="n"/>
      <c r="BV2294" s="59" t="n"/>
      <c r="BW2294" s="59" t="n"/>
      <c r="BX2294" s="59" t="n"/>
      <c r="BY2294" s="59" t="n"/>
      <c r="BZ2294" s="59" t="n"/>
      <c r="CA2294" s="59" t="n"/>
      <c r="CB2294" s="59" t="n"/>
      <c r="CC2294" s="59" t="n"/>
      <c r="CD2294" s="59" t="n"/>
      <c r="CE2294" s="59" t="n"/>
      <c r="CF2294" s="59" t="n"/>
      <c r="CG2294" s="59" t="n"/>
      <c r="CH2294" s="59" t="n"/>
      <c r="CI2294" s="59" t="n"/>
      <c r="CJ2294" s="59" t="n"/>
      <c r="CK2294" s="59" t="n"/>
      <c r="CL2294" s="59" t="n"/>
      <c r="CM2294" s="59" t="n"/>
      <c r="CN2294" s="59" t="n"/>
      <c r="CO2294" s="59" t="n"/>
      <c r="CP2294" s="59" t="n"/>
      <c r="CQ2294" s="59" t="n"/>
      <c r="CR2294" s="59" t="n"/>
      <c r="CS2294" s="59" t="n"/>
      <c r="CT2294" s="59" t="n"/>
      <c r="CU2294" s="59" t="n"/>
      <c r="CV2294" s="59" t="n"/>
      <c r="CW2294" s="59" t="n"/>
      <c r="CX2294" s="59" t="n"/>
      <c r="CY2294" s="59" t="n"/>
      <c r="CZ2294" s="59" t="n"/>
    </row>
    <row r="2295">
      <c r="D2295" s="59" t="inlineStr">
        <is>
          <t>Ex-Date</t>
        </is>
      </c>
      <c r="E2295" s="59" t="n">
        <v>46434</v>
      </c>
      <c r="F2295" s="59" t="n">
        <v>46617</v>
      </c>
      <c r="G2295" s="59" t="n">
        <v>46798</v>
      </c>
      <c r="H2295" s="59" t="n">
        <v>46988</v>
      </c>
      <c r="I2295" s="59" t="n">
        <v>47162</v>
      </c>
      <c r="J2295" s="59" t="n">
        <v>47352</v>
      </c>
      <c r="K2295" s="59" t="n">
        <v>47526</v>
      </c>
      <c r="L2295" s="59" t="n">
        <v>47716</v>
      </c>
      <c r="M2295" s="59" t="n">
        <v>47890</v>
      </c>
      <c r="N2295" s="59" t="n">
        <v>48080</v>
      </c>
      <c r="O2295" s="59" t="n">
        <v>48254</v>
      </c>
      <c r="P2295" s="59" t="n">
        <v>48444</v>
      </c>
      <c r="Q2295" s="59" t="n">
        <v>48625</v>
      </c>
      <c r="R2295" s="59" t="n">
        <v>48815</v>
      </c>
      <c r="S2295" s="59" t="n">
        <v>48989</v>
      </c>
      <c r="T2295" s="59" t="n">
        <v>49179</v>
      </c>
      <c r="U2295" s="59" t="n">
        <v>49360</v>
      </c>
      <c r="V2295" s="59" t="n">
        <v>49550</v>
      </c>
      <c r="W2295" s="59" t="n">
        <v>49724</v>
      </c>
      <c r="X2295" s="59" t="n">
        <v>49914</v>
      </c>
      <c r="Y2295" s="59" t="n"/>
      <c r="Z2295" s="59" t="n"/>
      <c r="AA2295" s="59" t="n"/>
      <c r="AB2295" s="59" t="n"/>
      <c r="AC2295" s="59" t="n"/>
      <c r="AD2295" s="59" t="n"/>
      <c r="AE2295" s="59" t="n"/>
      <c r="AF2295" s="59" t="n"/>
      <c r="AG2295" s="59" t="n"/>
      <c r="AH2295" s="59" t="n"/>
      <c r="AI2295" s="59" t="n"/>
      <c r="AJ2295" s="59" t="n"/>
      <c r="AK2295" s="59" t="n"/>
      <c r="AL2295" s="59" t="n"/>
      <c r="AM2295" s="59" t="n"/>
      <c r="AN2295" s="59" t="n"/>
      <c r="AO2295" s="59" t="n"/>
      <c r="AP2295" s="59" t="n"/>
      <c r="AQ2295" s="59" t="n"/>
      <c r="AR2295" s="59" t="n"/>
      <c r="AS2295" s="59" t="n"/>
      <c r="AT2295" s="59" t="n"/>
      <c r="AU2295" s="59" t="n"/>
      <c r="AV2295" s="59" t="n"/>
      <c r="AW2295" s="59" t="n"/>
      <c r="AX2295" s="59" t="n"/>
      <c r="AY2295" s="59" t="n"/>
      <c r="AZ2295" s="59" t="n"/>
      <c r="BA2295" s="59" t="n"/>
      <c r="BB2295" s="59" t="n"/>
      <c r="BC2295" s="59" t="n"/>
      <c r="BD2295" s="59" t="n"/>
      <c r="BE2295" s="59" t="n"/>
      <c r="BF2295" s="59" t="n"/>
      <c r="BG2295" s="59" t="n"/>
      <c r="BH2295" s="59" t="n"/>
      <c r="BI2295" s="59" t="n"/>
      <c r="BJ2295" s="59" t="n"/>
      <c r="BK2295" s="59" t="n"/>
      <c r="BL2295" s="59" t="n"/>
      <c r="BM2295" s="59" t="n"/>
      <c r="BN2295" s="59" t="n"/>
      <c r="BO2295" s="59" t="n"/>
      <c r="BP2295" s="59" t="n"/>
      <c r="BQ2295" s="59" t="n"/>
      <c r="BR2295" s="59" t="n"/>
      <c r="BS2295" s="59" t="n"/>
      <c r="BT2295" s="59" t="n"/>
      <c r="BU2295" s="59" t="n"/>
      <c r="BV2295" s="59" t="n"/>
      <c r="BW2295" s="59" t="n"/>
      <c r="BX2295" s="59" t="n"/>
      <c r="BY2295" s="59" t="n"/>
      <c r="BZ2295" s="59" t="n"/>
      <c r="CA2295" s="59" t="n"/>
      <c r="CB2295" s="59" t="n"/>
      <c r="CC2295" s="59" t="n"/>
      <c r="CD2295" s="59" t="n"/>
      <c r="CE2295" s="59" t="n"/>
      <c r="CF2295" s="59" t="n"/>
      <c r="CG2295" s="59" t="n"/>
      <c r="CH2295" s="59" t="n"/>
      <c r="CI2295" s="59" t="n"/>
      <c r="CJ2295" s="59" t="n"/>
      <c r="CK2295" s="59" t="n"/>
      <c r="CL2295" s="59" t="n"/>
      <c r="CM2295" s="59" t="n"/>
      <c r="CN2295" s="59" t="n"/>
      <c r="CO2295" s="59" t="n"/>
      <c r="CP2295" s="59" t="n"/>
      <c r="CQ2295" s="59" t="n"/>
      <c r="CR2295" s="59" t="n"/>
      <c r="CS2295" s="59" t="n"/>
      <c r="CT2295" s="59" t="n"/>
      <c r="CU2295" s="59" t="n"/>
      <c r="CV2295" s="59" t="n"/>
      <c r="CW2295" s="59" t="n"/>
      <c r="CX2295" s="59" t="n"/>
      <c r="CY2295" s="59" t="n"/>
      <c r="CZ2295" s="59" t="n"/>
    </row>
    <row r="2296">
      <c r="D2296" s="107" t="inlineStr">
        <is>
          <t>Amount Per Share</t>
        </is>
      </c>
      <c r="E2296" s="107" t="n">
        <v>0.45</v>
      </c>
      <c r="F2296" s="107" t="n">
        <v>0.45</v>
      </c>
      <c r="G2296" s="107" t="n">
        <v>0.45</v>
      </c>
      <c r="H2296" s="107" t="n">
        <v>0.45</v>
      </c>
      <c r="I2296" s="107" t="n">
        <v>0.45</v>
      </c>
      <c r="J2296" s="107" t="n">
        <v>0.48</v>
      </c>
      <c r="K2296" s="107" t="n">
        <v>0.48</v>
      </c>
      <c r="L2296" s="107" t="n">
        <v>0.48</v>
      </c>
      <c r="M2296" s="107" t="n">
        <v>0.48</v>
      </c>
      <c r="N2296" s="107" t="n">
        <v>0.48</v>
      </c>
      <c r="O2296" s="107" t="n">
        <v>0.48</v>
      </c>
      <c r="P2296" s="107" t="n">
        <v>0.5</v>
      </c>
      <c r="Q2296" s="107" t="n">
        <v>0.48</v>
      </c>
      <c r="R2296" s="107" t="n">
        <v>0.5</v>
      </c>
      <c r="S2296" s="107" t="n">
        <v>0.48</v>
      </c>
      <c r="T2296" s="107" t="n">
        <v>0.5</v>
      </c>
      <c r="U2296" s="107" t="n">
        <v>0.5</v>
      </c>
      <c r="V2296" s="107" t="n">
        <v>0.5</v>
      </c>
      <c r="W2296" s="107" t="n">
        <v>0.5</v>
      </c>
      <c r="X2296" s="107" t="n">
        <v>0.52</v>
      </c>
      <c r="Y2296" s="107" t="n"/>
      <c r="Z2296" s="107" t="n"/>
      <c r="AA2296" s="107" t="n"/>
      <c r="AB2296" s="107" t="n"/>
      <c r="AC2296" s="107" t="n"/>
      <c r="AD2296" s="107" t="n"/>
      <c r="AE2296" s="107" t="n"/>
      <c r="AF2296" s="107" t="n"/>
      <c r="AG2296" s="107" t="n"/>
      <c r="AH2296" s="107" t="n"/>
      <c r="AI2296" s="107" t="n"/>
      <c r="AJ2296" s="107" t="n"/>
      <c r="AK2296" s="107" t="n"/>
      <c r="AL2296" s="107" t="n"/>
      <c r="AM2296" s="107" t="n"/>
      <c r="AN2296" s="107" t="n"/>
      <c r="AO2296" s="107" t="n"/>
      <c r="AP2296" s="107" t="n"/>
      <c r="AQ2296" s="107" t="n"/>
      <c r="AR2296" s="107" t="n"/>
      <c r="AS2296" s="107" t="n"/>
      <c r="AT2296" s="107" t="n"/>
      <c r="AU2296" s="107" t="n"/>
      <c r="AV2296" s="107" t="n"/>
      <c r="AW2296" s="107" t="n"/>
      <c r="AX2296" s="107" t="n"/>
      <c r="AY2296" s="107" t="n"/>
      <c r="AZ2296" s="107" t="n"/>
      <c r="BA2296" s="107" t="n"/>
      <c r="BB2296" s="107" t="n"/>
      <c r="BC2296" s="107" t="n"/>
      <c r="BD2296" s="107" t="n"/>
      <c r="BE2296" s="107" t="n"/>
      <c r="BF2296" s="107" t="n"/>
      <c r="BG2296" s="107" t="n"/>
      <c r="BH2296" s="107" t="n"/>
      <c r="BI2296" s="107" t="n"/>
      <c r="BJ2296" s="107" t="n"/>
      <c r="BK2296" s="107" t="n"/>
      <c r="BL2296" s="107" t="n"/>
      <c r="BM2296" s="107" t="n"/>
      <c r="BN2296" s="107" t="n"/>
      <c r="BO2296" s="107" t="n"/>
      <c r="BP2296" s="107" t="n"/>
      <c r="BQ2296" s="107" t="n"/>
      <c r="BR2296" s="107" t="n"/>
      <c r="BS2296" s="107" t="n"/>
      <c r="BT2296" s="107" t="n"/>
      <c r="BU2296" s="107" t="n"/>
      <c r="BV2296" s="107" t="n"/>
      <c r="BW2296" s="107" t="n"/>
      <c r="BX2296" s="107" t="n"/>
      <c r="BY2296" s="107" t="n"/>
      <c r="BZ2296" s="107" t="n"/>
      <c r="CA2296" s="107" t="n"/>
      <c r="CB2296" s="107" t="n"/>
      <c r="CC2296" s="107" t="n"/>
      <c r="CD2296" s="107" t="n"/>
      <c r="CE2296" s="107" t="n"/>
      <c r="CF2296" s="107" t="n"/>
      <c r="CG2296" s="107" t="n"/>
      <c r="CH2296" s="107" t="n"/>
      <c r="CI2296" s="107" t="n"/>
      <c r="CJ2296" s="107" t="n"/>
      <c r="CK2296" s="107" t="n"/>
      <c r="CL2296" s="107" t="n"/>
      <c r="CM2296" s="107" t="n"/>
      <c r="CN2296" s="107" t="n"/>
      <c r="CO2296" s="107" t="n"/>
      <c r="CP2296" s="107" t="n"/>
      <c r="CQ2296" s="107" t="n"/>
      <c r="CR2296" s="107" t="n"/>
      <c r="CS2296" s="107" t="n"/>
      <c r="CT2296" s="107" t="n"/>
      <c r="CU2296" s="107" t="n"/>
      <c r="CV2296" s="107" t="n"/>
      <c r="CW2296" s="107" t="n"/>
      <c r="CX2296" s="107" t="n"/>
      <c r="CY2296" s="107" t="n"/>
      <c r="CZ2296" s="107" t="n"/>
    </row>
    <row r="2298">
      <c r="A2298" s="126">
        <f>IF(MXAU!$C$9="","",MXAU!$C$9)</f>
        <v/>
      </c>
      <c r="B2298" s="68">
        <f>IF($A2298="",0,COUNT($E2299:$CZ2299))</f>
        <v/>
      </c>
      <c r="C2298" s="69">
        <f>IF($B2298=0,0,MAX($E2299:$CZ2299))</f>
        <v/>
      </c>
      <c r="D2298" s="58">
        <f>_xll.BDS($A2298,'Field Check'!$C$44,"headers=y","startcol=1","endcol=7","dir=h","DVD_START_DT",'Field Check'!$C$59,"DVD_END_DT",'Field Check'!$D$59,"cols=2;rows=7")</f>
        <v/>
      </c>
      <c r="E2298" s="59" t="n">
        <v>46247</v>
      </c>
      <c r="F2298" s="59" t="n"/>
      <c r="G2298" s="59" t="n"/>
      <c r="H2298" s="59" t="n"/>
      <c r="I2298" s="59" t="n"/>
      <c r="J2298" s="59" t="n"/>
      <c r="K2298" s="59" t="n"/>
      <c r="L2298" s="59" t="n"/>
      <c r="M2298" s="59" t="n"/>
      <c r="N2298" s="59" t="n"/>
      <c r="O2298" s="59" t="n"/>
      <c r="P2298" s="59" t="n"/>
      <c r="Q2298" s="59" t="n"/>
      <c r="R2298" s="59" t="n"/>
      <c r="S2298" s="59" t="n"/>
      <c r="T2298" s="59" t="n"/>
      <c r="U2298" s="59" t="n"/>
      <c r="V2298" s="59" t="n"/>
      <c r="W2298" s="59" t="n"/>
      <c r="X2298" s="59" t="n"/>
      <c r="Y2298" s="59" t="n"/>
      <c r="Z2298" s="59" t="n"/>
      <c r="AA2298" s="59" t="n"/>
      <c r="AB2298" s="59" t="n"/>
      <c r="AC2298" s="59" t="n"/>
      <c r="AD2298" s="59" t="n"/>
      <c r="AE2298" s="59" t="n"/>
      <c r="AF2298" s="59" t="n"/>
      <c r="AG2298" s="59" t="n"/>
      <c r="AH2298" s="59" t="n"/>
      <c r="AI2298" s="59" t="n"/>
      <c r="AJ2298" s="59" t="n"/>
      <c r="AK2298" s="59" t="n"/>
      <c r="AL2298" s="59" t="n"/>
      <c r="AM2298" s="59" t="n"/>
      <c r="AN2298" s="59" t="n"/>
      <c r="AO2298" s="59" t="n"/>
      <c r="AP2298" s="59" t="n"/>
      <c r="AQ2298" s="59" t="n"/>
      <c r="AR2298" s="59" t="n"/>
      <c r="AS2298" s="59" t="n"/>
      <c r="AT2298" s="59" t="n"/>
      <c r="AU2298" s="59" t="n"/>
      <c r="AV2298" s="59" t="n"/>
      <c r="AW2298" s="59" t="n"/>
      <c r="AX2298" s="59" t="n"/>
      <c r="AY2298" s="59" t="n"/>
      <c r="AZ2298" s="59" t="n"/>
      <c r="BA2298" s="59" t="n"/>
      <c r="BB2298" s="59" t="n"/>
      <c r="BC2298" s="59" t="n"/>
      <c r="BD2298" s="59" t="n"/>
      <c r="BE2298" s="59" t="n"/>
      <c r="BF2298" s="59" t="n"/>
      <c r="BG2298" s="59" t="n"/>
      <c r="BH2298" s="59" t="n"/>
      <c r="BI2298" s="59" t="n"/>
      <c r="BJ2298" s="59" t="n"/>
      <c r="BK2298" s="59" t="n"/>
      <c r="BL2298" s="59" t="n"/>
      <c r="BM2298" s="59" t="n"/>
      <c r="BN2298" s="59" t="n"/>
      <c r="BO2298" s="59" t="n"/>
      <c r="BP2298" s="59" t="n"/>
      <c r="BQ2298" s="59" t="n"/>
      <c r="BR2298" s="59" t="n"/>
      <c r="BS2298" s="59" t="n"/>
      <c r="BT2298" s="59" t="n"/>
      <c r="BU2298" s="59" t="n"/>
      <c r="BV2298" s="59" t="n"/>
      <c r="BW2298" s="59" t="n"/>
      <c r="BX2298" s="59" t="n"/>
      <c r="BY2298" s="59" t="n"/>
      <c r="BZ2298" s="59" t="n"/>
      <c r="CA2298" s="59" t="n"/>
      <c r="CB2298" s="59" t="n"/>
      <c r="CC2298" s="59" t="n"/>
      <c r="CD2298" s="59" t="n"/>
      <c r="CE2298" s="59" t="n"/>
      <c r="CF2298" s="59" t="n"/>
      <c r="CG2298" s="59" t="n"/>
      <c r="CH2298" s="59" t="n"/>
      <c r="CI2298" s="59" t="n"/>
      <c r="CJ2298" s="59" t="n"/>
      <c r="CK2298" s="59" t="n"/>
      <c r="CL2298" s="59" t="n"/>
      <c r="CM2298" s="59" t="n"/>
      <c r="CN2298" s="59" t="n"/>
      <c r="CO2298" s="59" t="n"/>
      <c r="CP2298" s="59" t="n"/>
      <c r="CQ2298" s="59" t="n"/>
      <c r="CR2298" s="59" t="n"/>
      <c r="CS2298" s="59" t="n"/>
      <c r="CT2298" s="59" t="n"/>
      <c r="CU2298" s="59" t="n"/>
      <c r="CV2298" s="59" t="n"/>
      <c r="CW2298" s="59" t="n"/>
      <c r="CX2298" s="59" t="n"/>
      <c r="CY2298" s="59" t="n"/>
      <c r="CZ2298" s="59" t="n"/>
    </row>
    <row r="2299">
      <c r="D2299" s="59" t="inlineStr">
        <is>
          <t>Ex-Date</t>
        </is>
      </c>
      <c r="E2299" s="59" t="n">
        <v>46255</v>
      </c>
      <c r="F2299" s="59" t="n"/>
      <c r="G2299" s="59" t="n"/>
      <c r="H2299" s="59" t="n"/>
      <c r="I2299" s="59" t="n"/>
      <c r="J2299" s="59" t="n"/>
      <c r="K2299" s="59" t="n"/>
      <c r="L2299" s="59" t="n"/>
      <c r="M2299" s="59" t="n"/>
      <c r="N2299" s="59" t="n"/>
      <c r="O2299" s="59" t="n"/>
      <c r="P2299" s="59" t="n"/>
      <c r="Q2299" s="59" t="n"/>
      <c r="R2299" s="59" t="n"/>
      <c r="S2299" s="59" t="n"/>
      <c r="T2299" s="59" t="n"/>
      <c r="U2299" s="59" t="n"/>
      <c r="V2299" s="59" t="n"/>
      <c r="W2299" s="59" t="n"/>
      <c r="X2299" s="59" t="n"/>
      <c r="Y2299" s="59" t="n"/>
      <c r="Z2299" s="59" t="n"/>
      <c r="AA2299" s="59" t="n"/>
      <c r="AB2299" s="59" t="n"/>
      <c r="AC2299" s="59" t="n"/>
      <c r="AD2299" s="59" t="n"/>
      <c r="AE2299" s="59" t="n"/>
      <c r="AF2299" s="59" t="n"/>
      <c r="AG2299" s="59" t="n"/>
      <c r="AH2299" s="59" t="n"/>
      <c r="AI2299" s="59" t="n"/>
      <c r="AJ2299" s="59" t="n"/>
      <c r="AK2299" s="59" t="n"/>
      <c r="AL2299" s="59" t="n"/>
      <c r="AM2299" s="59" t="n"/>
      <c r="AN2299" s="59" t="n"/>
      <c r="AO2299" s="59" t="n"/>
      <c r="AP2299" s="59" t="n"/>
      <c r="AQ2299" s="59" t="n"/>
      <c r="AR2299" s="59" t="n"/>
      <c r="AS2299" s="59" t="n"/>
      <c r="AT2299" s="59" t="n"/>
      <c r="AU2299" s="59" t="n"/>
      <c r="AV2299" s="59" t="n"/>
      <c r="AW2299" s="59" t="n"/>
      <c r="AX2299" s="59" t="n"/>
      <c r="AY2299" s="59" t="n"/>
      <c r="AZ2299" s="59" t="n"/>
      <c r="BA2299" s="59" t="n"/>
      <c r="BB2299" s="59" t="n"/>
      <c r="BC2299" s="59" t="n"/>
      <c r="BD2299" s="59" t="n"/>
      <c r="BE2299" s="59" t="n"/>
      <c r="BF2299" s="59" t="n"/>
      <c r="BG2299" s="59" t="n"/>
      <c r="BH2299" s="59" t="n"/>
      <c r="BI2299" s="59" t="n"/>
      <c r="BJ2299" s="59" t="n"/>
      <c r="BK2299" s="59" t="n"/>
      <c r="BL2299" s="59" t="n"/>
      <c r="BM2299" s="59" t="n"/>
      <c r="BN2299" s="59" t="n"/>
      <c r="BO2299" s="59" t="n"/>
      <c r="BP2299" s="59" t="n"/>
      <c r="BQ2299" s="59" t="n"/>
      <c r="BR2299" s="59" t="n"/>
      <c r="BS2299" s="59" t="n"/>
      <c r="BT2299" s="59" t="n"/>
      <c r="BU2299" s="59" t="n"/>
      <c r="BV2299" s="59" t="n"/>
      <c r="BW2299" s="59" t="n"/>
      <c r="BX2299" s="59" t="n"/>
      <c r="BY2299" s="59" t="n"/>
      <c r="BZ2299" s="59" t="n"/>
      <c r="CA2299" s="59" t="n"/>
      <c r="CB2299" s="59" t="n"/>
      <c r="CC2299" s="59" t="n"/>
      <c r="CD2299" s="59" t="n"/>
      <c r="CE2299" s="59" t="n"/>
      <c r="CF2299" s="59" t="n"/>
      <c r="CG2299" s="59" t="n"/>
      <c r="CH2299" s="59" t="n"/>
      <c r="CI2299" s="59" t="n"/>
      <c r="CJ2299" s="59" t="n"/>
      <c r="CK2299" s="59" t="n"/>
      <c r="CL2299" s="59" t="n"/>
      <c r="CM2299" s="59" t="n"/>
      <c r="CN2299" s="59" t="n"/>
      <c r="CO2299" s="59" t="n"/>
      <c r="CP2299" s="59" t="n"/>
      <c r="CQ2299" s="59" t="n"/>
      <c r="CR2299" s="59" t="n"/>
      <c r="CS2299" s="59" t="n"/>
      <c r="CT2299" s="59" t="n"/>
      <c r="CU2299" s="59" t="n"/>
      <c r="CV2299" s="59" t="n"/>
      <c r="CW2299" s="59" t="n"/>
      <c r="CX2299" s="59" t="n"/>
      <c r="CY2299" s="59" t="n"/>
      <c r="CZ2299" s="59" t="n"/>
    </row>
    <row r="2300">
      <c r="D2300" s="59" t="inlineStr">
        <is>
          <t>Record Date</t>
        </is>
      </c>
      <c r="E2300" s="59" t="n">
        <v>46258</v>
      </c>
      <c r="F2300" s="59" t="n"/>
      <c r="G2300" s="59" t="n"/>
      <c r="H2300" s="59" t="n"/>
      <c r="I2300" s="59" t="n"/>
      <c r="J2300" s="59" t="n"/>
      <c r="K2300" s="59" t="n"/>
      <c r="L2300" s="59" t="n"/>
      <c r="M2300" s="59" t="n"/>
      <c r="N2300" s="59" t="n"/>
      <c r="O2300" s="59" t="n"/>
      <c r="P2300" s="59" t="n"/>
      <c r="Q2300" s="59" t="n"/>
      <c r="R2300" s="59" t="n"/>
      <c r="S2300" s="59" t="n"/>
      <c r="T2300" s="59" t="n"/>
      <c r="U2300" s="59" t="n"/>
      <c r="V2300" s="59" t="n"/>
      <c r="W2300" s="59" t="n"/>
      <c r="X2300" s="59" t="n"/>
      <c r="Y2300" s="59" t="n"/>
      <c r="Z2300" s="59" t="n"/>
      <c r="AA2300" s="59" t="n"/>
      <c r="AB2300" s="59" t="n"/>
      <c r="AC2300" s="59" t="n"/>
      <c r="AD2300" s="59" t="n"/>
      <c r="AE2300" s="59" t="n"/>
      <c r="AF2300" s="59" t="n"/>
      <c r="AG2300" s="59" t="n"/>
      <c r="AH2300" s="59" t="n"/>
      <c r="AI2300" s="59" t="n"/>
      <c r="AJ2300" s="59" t="n"/>
      <c r="AK2300" s="59" t="n"/>
      <c r="AL2300" s="59" t="n"/>
      <c r="AM2300" s="59" t="n"/>
      <c r="AN2300" s="59" t="n"/>
      <c r="AO2300" s="59" t="n"/>
      <c r="AP2300" s="59" t="n"/>
      <c r="AQ2300" s="59" t="n"/>
      <c r="AR2300" s="59" t="n"/>
      <c r="AS2300" s="59" t="n"/>
      <c r="AT2300" s="59" t="n"/>
      <c r="AU2300" s="59" t="n"/>
      <c r="AV2300" s="59" t="n"/>
      <c r="AW2300" s="59" t="n"/>
      <c r="AX2300" s="59" t="n"/>
      <c r="AY2300" s="59" t="n"/>
      <c r="AZ2300" s="59" t="n"/>
      <c r="BA2300" s="59" t="n"/>
      <c r="BB2300" s="59" t="n"/>
      <c r="BC2300" s="59" t="n"/>
      <c r="BD2300" s="59" t="n"/>
      <c r="BE2300" s="59" t="n"/>
      <c r="BF2300" s="59" t="n"/>
      <c r="BG2300" s="59" t="n"/>
      <c r="BH2300" s="59" t="n"/>
      <c r="BI2300" s="59" t="n"/>
      <c r="BJ2300" s="59" t="n"/>
      <c r="BK2300" s="59" t="n"/>
      <c r="BL2300" s="59" t="n"/>
      <c r="BM2300" s="59" t="n"/>
      <c r="BN2300" s="59" t="n"/>
      <c r="BO2300" s="59" t="n"/>
      <c r="BP2300" s="59" t="n"/>
      <c r="BQ2300" s="59" t="n"/>
      <c r="BR2300" s="59" t="n"/>
      <c r="BS2300" s="59" t="n"/>
      <c r="BT2300" s="59" t="n"/>
      <c r="BU2300" s="59" t="n"/>
      <c r="BV2300" s="59" t="n"/>
      <c r="BW2300" s="59" t="n"/>
      <c r="BX2300" s="59" t="n"/>
      <c r="BY2300" s="59" t="n"/>
      <c r="BZ2300" s="59" t="n"/>
      <c r="CA2300" s="59" t="n"/>
      <c r="CB2300" s="59" t="n"/>
      <c r="CC2300" s="59" t="n"/>
      <c r="CD2300" s="59" t="n"/>
      <c r="CE2300" s="59" t="n"/>
      <c r="CF2300" s="59" t="n"/>
      <c r="CG2300" s="59" t="n"/>
      <c r="CH2300" s="59" t="n"/>
      <c r="CI2300" s="59" t="n"/>
      <c r="CJ2300" s="59" t="n"/>
      <c r="CK2300" s="59" t="n"/>
      <c r="CL2300" s="59" t="n"/>
      <c r="CM2300" s="59" t="n"/>
      <c r="CN2300" s="59" t="n"/>
      <c r="CO2300" s="59" t="n"/>
      <c r="CP2300" s="59" t="n"/>
      <c r="CQ2300" s="59" t="n"/>
      <c r="CR2300" s="59" t="n"/>
      <c r="CS2300" s="59" t="n"/>
      <c r="CT2300" s="59" t="n"/>
      <c r="CU2300" s="59" t="n"/>
      <c r="CV2300" s="59" t="n"/>
      <c r="CW2300" s="59" t="n"/>
      <c r="CX2300" s="59" t="n"/>
      <c r="CY2300" s="59" t="n"/>
      <c r="CZ2300" s="59" t="n"/>
    </row>
    <row r="2301">
      <c r="D2301" s="59" t="inlineStr">
        <is>
          <t>Payable Date</t>
        </is>
      </c>
      <c r="E2301" s="59" t="n">
        <v>46286</v>
      </c>
      <c r="F2301" s="59" t="n"/>
      <c r="G2301" s="59" t="n"/>
      <c r="H2301" s="59" t="n"/>
      <c r="I2301" s="59" t="n"/>
      <c r="J2301" s="59" t="n"/>
      <c r="K2301" s="59" t="n"/>
      <c r="L2301" s="59" t="n"/>
      <c r="M2301" s="59" t="n"/>
      <c r="N2301" s="59" t="n"/>
      <c r="O2301" s="59" t="n"/>
      <c r="P2301" s="59" t="n"/>
      <c r="Q2301" s="59" t="n"/>
      <c r="R2301" s="59" t="n"/>
      <c r="S2301" s="59" t="n"/>
      <c r="T2301" s="59" t="n"/>
      <c r="U2301" s="59" t="n"/>
      <c r="V2301" s="59" t="n"/>
      <c r="W2301" s="59" t="n"/>
      <c r="X2301" s="59" t="n"/>
      <c r="Y2301" s="59" t="n"/>
      <c r="Z2301" s="59" t="n"/>
      <c r="AA2301" s="59" t="n"/>
      <c r="AB2301" s="59" t="n"/>
      <c r="AC2301" s="59" t="n"/>
      <c r="AD2301" s="59" t="n"/>
      <c r="AE2301" s="59" t="n"/>
      <c r="AF2301" s="59" t="n"/>
      <c r="AG2301" s="59" t="n"/>
      <c r="AH2301" s="59" t="n"/>
      <c r="AI2301" s="59" t="n"/>
      <c r="AJ2301" s="59" t="n"/>
      <c r="AK2301" s="59" t="n"/>
      <c r="AL2301" s="59" t="n"/>
      <c r="AM2301" s="59" t="n"/>
      <c r="AN2301" s="59" t="n"/>
      <c r="AO2301" s="59" t="n"/>
      <c r="AP2301" s="59" t="n"/>
      <c r="AQ2301" s="59" t="n"/>
      <c r="AR2301" s="59" t="n"/>
      <c r="AS2301" s="59" t="n"/>
      <c r="AT2301" s="59" t="n"/>
      <c r="AU2301" s="59" t="n"/>
      <c r="AV2301" s="59" t="n"/>
      <c r="AW2301" s="59" t="n"/>
      <c r="AX2301" s="59" t="n"/>
      <c r="AY2301" s="59" t="n"/>
      <c r="AZ2301" s="59" t="n"/>
      <c r="BA2301" s="59" t="n"/>
      <c r="BB2301" s="59" t="n"/>
      <c r="BC2301" s="59" t="n"/>
      <c r="BD2301" s="59" t="n"/>
      <c r="BE2301" s="59" t="n"/>
      <c r="BF2301" s="59" t="n"/>
      <c r="BG2301" s="59" t="n"/>
      <c r="BH2301" s="59" t="n"/>
      <c r="BI2301" s="59" t="n"/>
      <c r="BJ2301" s="59" t="n"/>
      <c r="BK2301" s="59" t="n"/>
      <c r="BL2301" s="59" t="n"/>
      <c r="BM2301" s="59" t="n"/>
      <c r="BN2301" s="59" t="n"/>
      <c r="BO2301" s="59" t="n"/>
      <c r="BP2301" s="59" t="n"/>
      <c r="BQ2301" s="59" t="n"/>
      <c r="BR2301" s="59" t="n"/>
      <c r="BS2301" s="59" t="n"/>
      <c r="BT2301" s="59" t="n"/>
      <c r="BU2301" s="59" t="n"/>
      <c r="BV2301" s="59" t="n"/>
      <c r="BW2301" s="59" t="n"/>
      <c r="BX2301" s="59" t="n"/>
      <c r="BY2301" s="59" t="n"/>
      <c r="BZ2301" s="59" t="n"/>
      <c r="CA2301" s="59" t="n"/>
      <c r="CB2301" s="59" t="n"/>
      <c r="CC2301" s="59" t="n"/>
      <c r="CD2301" s="59" t="n"/>
      <c r="CE2301" s="59" t="n"/>
      <c r="CF2301" s="59" t="n"/>
      <c r="CG2301" s="59" t="n"/>
      <c r="CH2301" s="59" t="n"/>
      <c r="CI2301" s="59" t="n"/>
      <c r="CJ2301" s="59" t="n"/>
      <c r="CK2301" s="59" t="n"/>
      <c r="CL2301" s="59" t="n"/>
      <c r="CM2301" s="59" t="n"/>
      <c r="CN2301" s="59" t="n"/>
      <c r="CO2301" s="59" t="n"/>
      <c r="CP2301" s="59" t="n"/>
      <c r="CQ2301" s="59" t="n"/>
      <c r="CR2301" s="59" t="n"/>
      <c r="CS2301" s="59" t="n"/>
      <c r="CT2301" s="59" t="n"/>
      <c r="CU2301" s="59" t="n"/>
      <c r="CV2301" s="59" t="n"/>
      <c r="CW2301" s="59" t="n"/>
      <c r="CX2301" s="59" t="n"/>
      <c r="CY2301" s="59" t="n"/>
      <c r="CZ2301" s="59" t="n"/>
    </row>
    <row r="2302">
      <c r="D2302" s="107" t="inlineStr">
        <is>
          <t>Dividend Amount</t>
        </is>
      </c>
      <c r="E2302" s="107" t="n">
        <v>1.047</v>
      </c>
      <c r="F2302" s="107" t="n"/>
      <c r="G2302" s="107" t="n"/>
      <c r="H2302" s="107" t="n"/>
      <c r="I2302" s="107" t="n"/>
      <c r="J2302" s="107" t="n"/>
      <c r="K2302" s="107" t="n"/>
      <c r="L2302" s="107" t="n"/>
      <c r="M2302" s="107" t="n"/>
      <c r="N2302" s="107" t="n"/>
      <c r="O2302" s="107" t="n"/>
      <c r="P2302" s="107" t="n"/>
      <c r="Q2302" s="107" t="n"/>
      <c r="R2302" s="107" t="n"/>
      <c r="S2302" s="107" t="n"/>
      <c r="T2302" s="107" t="n"/>
      <c r="U2302" s="107" t="n"/>
      <c r="V2302" s="107" t="n"/>
      <c r="W2302" s="107" t="n"/>
      <c r="X2302" s="107" t="n"/>
      <c r="Y2302" s="107" t="n"/>
      <c r="Z2302" s="107" t="n"/>
      <c r="AA2302" s="107" t="n"/>
      <c r="AB2302" s="107" t="n"/>
      <c r="AC2302" s="107" t="n"/>
      <c r="AD2302" s="107" t="n"/>
      <c r="AE2302" s="107" t="n"/>
      <c r="AF2302" s="107" t="n"/>
      <c r="AG2302" s="107" t="n"/>
      <c r="AH2302" s="107" t="n"/>
      <c r="AI2302" s="107" t="n"/>
      <c r="AJ2302" s="107" t="n"/>
      <c r="AK2302" s="107" t="n"/>
      <c r="AL2302" s="107" t="n"/>
      <c r="AM2302" s="107" t="n"/>
      <c r="AN2302" s="107" t="n"/>
      <c r="AO2302" s="107" t="n"/>
      <c r="AP2302" s="107" t="n"/>
      <c r="AQ2302" s="107" t="n"/>
      <c r="AR2302" s="107" t="n"/>
      <c r="AS2302" s="107" t="n"/>
      <c r="AT2302" s="107" t="n"/>
      <c r="AU2302" s="107" t="n"/>
      <c r="AV2302" s="107" t="n"/>
      <c r="AW2302" s="107" t="n"/>
      <c r="AX2302" s="107" t="n"/>
      <c r="AY2302" s="107" t="n"/>
      <c r="AZ2302" s="107" t="n"/>
      <c r="BA2302" s="107" t="n"/>
      <c r="BB2302" s="107" t="n"/>
      <c r="BC2302" s="107" t="n"/>
      <c r="BD2302" s="107" t="n"/>
      <c r="BE2302" s="107" t="n"/>
      <c r="BF2302" s="107" t="n"/>
      <c r="BG2302" s="107" t="n"/>
      <c r="BH2302" s="107" t="n"/>
      <c r="BI2302" s="107" t="n"/>
      <c r="BJ2302" s="107" t="n"/>
      <c r="BK2302" s="107" t="n"/>
      <c r="BL2302" s="107" t="n"/>
      <c r="BM2302" s="107" t="n"/>
      <c r="BN2302" s="107" t="n"/>
      <c r="BO2302" s="107" t="n"/>
      <c r="BP2302" s="107" t="n"/>
      <c r="BQ2302" s="107" t="n"/>
      <c r="BR2302" s="107" t="n"/>
      <c r="BS2302" s="107" t="n"/>
      <c r="BT2302" s="107" t="n"/>
      <c r="BU2302" s="107" t="n"/>
      <c r="BV2302" s="107" t="n"/>
      <c r="BW2302" s="107" t="n"/>
      <c r="BX2302" s="107" t="n"/>
      <c r="BY2302" s="107" t="n"/>
      <c r="BZ2302" s="107" t="n"/>
      <c r="CA2302" s="107" t="n"/>
      <c r="CB2302" s="107" t="n"/>
      <c r="CC2302" s="107" t="n"/>
      <c r="CD2302" s="107" t="n"/>
      <c r="CE2302" s="107" t="n"/>
      <c r="CF2302" s="107" t="n"/>
      <c r="CG2302" s="107" t="n"/>
      <c r="CH2302" s="107" t="n"/>
      <c r="CI2302" s="107" t="n"/>
      <c r="CJ2302" s="107" t="n"/>
      <c r="CK2302" s="107" t="n"/>
      <c r="CL2302" s="107" t="n"/>
      <c r="CM2302" s="107" t="n"/>
      <c r="CN2302" s="107" t="n"/>
      <c r="CO2302" s="107" t="n"/>
      <c r="CP2302" s="107" t="n"/>
      <c r="CQ2302" s="107" t="n"/>
      <c r="CR2302" s="107" t="n"/>
      <c r="CS2302" s="107" t="n"/>
      <c r="CT2302" s="107" t="n"/>
      <c r="CU2302" s="107" t="n"/>
      <c r="CV2302" s="107" t="n"/>
      <c r="CW2302" s="107" t="n"/>
      <c r="CX2302" s="107" t="n"/>
      <c r="CY2302" s="107" t="n"/>
      <c r="CZ2302" s="107" t="n"/>
    </row>
    <row r="2303">
      <c r="D2303" t="inlineStr">
        <is>
          <t>Dividend Frequency</t>
        </is>
      </c>
      <c r="E2303" t="inlineStr">
        <is>
          <t>Semi-Anl</t>
        </is>
      </c>
    </row>
    <row r="2304">
      <c r="D2304" t="inlineStr">
        <is>
          <t>Dividend Type</t>
        </is>
      </c>
      <c r="E2304" t="inlineStr">
        <is>
          <t>Final</t>
        </is>
      </c>
    </row>
    <row r="2305">
      <c r="A2305" s="2">
        <f>IF($A2298="","","   projections")</f>
        <v/>
      </c>
      <c r="B2305" s="68">
        <f>IF($A2298="",0,COUNT($E2306:$CZ2306))</f>
        <v/>
      </c>
      <c r="C2305" s="69">
        <f>IF($B2305=0,0,MAX($E2306:$CZ2306))</f>
        <v/>
      </c>
      <c r="D2305" s="58">
        <f>_xll.BDS($A2298,'Field Check'!$C$42,"headers=y","startcol=1","endcol=3","dir=h","cols=21;rows=3")</f>
        <v/>
      </c>
      <c r="E2305" s="59" t="n">
        <v>46429</v>
      </c>
      <c r="F2305" s="59" t="n">
        <v>46612</v>
      </c>
      <c r="G2305" s="59" t="n">
        <v>46800</v>
      </c>
      <c r="H2305" s="59" t="n">
        <v>46979</v>
      </c>
      <c r="I2305" s="59" t="n">
        <v>47164</v>
      </c>
      <c r="J2305" s="59" t="n">
        <v>47344</v>
      </c>
      <c r="K2305" s="59" t="n">
        <v>47528</v>
      </c>
      <c r="L2305" s="59" t="n">
        <v>47709</v>
      </c>
      <c r="M2305" s="59" t="n">
        <v>47892</v>
      </c>
      <c r="N2305" s="59" t="n">
        <v>48074</v>
      </c>
      <c r="O2305" s="59" t="n">
        <v>48256</v>
      </c>
      <c r="P2305" s="59" t="n">
        <v>48439</v>
      </c>
      <c r="Q2305" s="59" t="n">
        <v>48627</v>
      </c>
      <c r="R2305" s="59" t="n">
        <v>48803</v>
      </c>
      <c r="S2305" s="59" t="n">
        <v>48991</v>
      </c>
      <c r="T2305" s="59" t="n">
        <v>49170</v>
      </c>
      <c r="U2305" s="59" t="n">
        <v>49362</v>
      </c>
      <c r="V2305" s="59" t="n">
        <v>49541</v>
      </c>
      <c r="W2305" s="59" t="n">
        <v>49726</v>
      </c>
      <c r="X2305" s="59" t="n">
        <v>49905</v>
      </c>
      <c r="Y2305" s="59" t="n"/>
      <c r="Z2305" s="59" t="n"/>
      <c r="AA2305" s="59" t="n"/>
      <c r="AB2305" s="59" t="n"/>
      <c r="AC2305" s="59" t="n"/>
      <c r="AD2305" s="59" t="n"/>
      <c r="AE2305" s="59" t="n"/>
      <c r="AF2305" s="59" t="n"/>
      <c r="AG2305" s="59" t="n"/>
      <c r="AH2305" s="59" t="n"/>
      <c r="AI2305" s="59" t="n"/>
      <c r="AJ2305" s="59" t="n"/>
      <c r="AK2305" s="59" t="n"/>
      <c r="AL2305" s="59" t="n"/>
      <c r="AM2305" s="59" t="n"/>
      <c r="AN2305" s="59" t="n"/>
      <c r="AO2305" s="59" t="n"/>
      <c r="AP2305" s="59" t="n"/>
      <c r="AQ2305" s="59" t="n"/>
      <c r="AR2305" s="59" t="n"/>
      <c r="AS2305" s="59" t="n"/>
      <c r="AT2305" s="59" t="n"/>
      <c r="AU2305" s="59" t="n"/>
      <c r="AV2305" s="59" t="n"/>
      <c r="AW2305" s="59" t="n"/>
      <c r="AX2305" s="59" t="n"/>
      <c r="AY2305" s="59" t="n"/>
      <c r="AZ2305" s="59" t="n"/>
      <c r="BA2305" s="59" t="n"/>
      <c r="BB2305" s="59" t="n"/>
      <c r="BC2305" s="59" t="n"/>
      <c r="BD2305" s="59" t="n"/>
      <c r="BE2305" s="59" t="n"/>
      <c r="BF2305" s="59" t="n"/>
      <c r="BG2305" s="59" t="n"/>
      <c r="BH2305" s="59" t="n"/>
      <c r="BI2305" s="59" t="n"/>
      <c r="BJ2305" s="59" t="n"/>
      <c r="BK2305" s="59" t="n"/>
      <c r="BL2305" s="59" t="n"/>
      <c r="BM2305" s="59" t="n"/>
      <c r="BN2305" s="59" t="n"/>
      <c r="BO2305" s="59" t="n"/>
      <c r="BP2305" s="59" t="n"/>
      <c r="BQ2305" s="59" t="n"/>
      <c r="BR2305" s="59" t="n"/>
      <c r="BS2305" s="59" t="n"/>
      <c r="BT2305" s="59" t="n"/>
      <c r="BU2305" s="59" t="n"/>
      <c r="BV2305" s="59" t="n"/>
      <c r="BW2305" s="59" t="n"/>
      <c r="BX2305" s="59" t="n"/>
      <c r="BY2305" s="59" t="n"/>
      <c r="BZ2305" s="59" t="n"/>
      <c r="CA2305" s="59" t="n"/>
      <c r="CB2305" s="59" t="n"/>
      <c r="CC2305" s="59" t="n"/>
      <c r="CD2305" s="59" t="n"/>
      <c r="CE2305" s="59" t="n"/>
      <c r="CF2305" s="59" t="n"/>
      <c r="CG2305" s="59" t="n"/>
      <c r="CH2305" s="59" t="n"/>
      <c r="CI2305" s="59" t="n"/>
      <c r="CJ2305" s="59" t="n"/>
      <c r="CK2305" s="59" t="n"/>
      <c r="CL2305" s="59" t="n"/>
      <c r="CM2305" s="59" t="n"/>
      <c r="CN2305" s="59" t="n"/>
      <c r="CO2305" s="59" t="n"/>
      <c r="CP2305" s="59" t="n"/>
      <c r="CQ2305" s="59" t="n"/>
      <c r="CR2305" s="59" t="n"/>
      <c r="CS2305" s="59" t="n"/>
      <c r="CT2305" s="59" t="n"/>
      <c r="CU2305" s="59" t="n"/>
      <c r="CV2305" s="59" t="n"/>
      <c r="CW2305" s="59" t="n"/>
      <c r="CX2305" s="59" t="n"/>
      <c r="CY2305" s="59" t="n"/>
      <c r="CZ2305" s="59" t="n"/>
    </row>
    <row r="2306">
      <c r="D2306" s="59" t="inlineStr">
        <is>
          <t>Ex-Date</t>
        </is>
      </c>
      <c r="E2306" s="59" t="n">
        <v>46437</v>
      </c>
      <c r="F2306" s="59" t="n">
        <v>46619</v>
      </c>
      <c r="G2306" s="59" t="n">
        <v>46808</v>
      </c>
      <c r="H2306" s="59" t="n">
        <v>46987</v>
      </c>
      <c r="I2306" s="59" t="n">
        <v>47172</v>
      </c>
      <c r="J2306" s="59" t="n">
        <v>47352</v>
      </c>
      <c r="K2306" s="59" t="n">
        <v>47536</v>
      </c>
      <c r="L2306" s="59" t="n">
        <v>47717</v>
      </c>
      <c r="M2306" s="59" t="n">
        <v>47900</v>
      </c>
      <c r="N2306" s="59" t="n">
        <v>48082</v>
      </c>
      <c r="O2306" s="59" t="n">
        <v>48264</v>
      </c>
      <c r="P2306" s="59" t="n">
        <v>48446</v>
      </c>
      <c r="Q2306" s="59" t="n">
        <v>48635</v>
      </c>
      <c r="R2306" s="59" t="n">
        <v>48813</v>
      </c>
      <c r="S2306" s="59" t="n">
        <v>48999</v>
      </c>
      <c r="T2306" s="59" t="n">
        <v>49178</v>
      </c>
      <c r="U2306" s="59" t="n">
        <v>49370</v>
      </c>
      <c r="V2306" s="59" t="n">
        <v>49549</v>
      </c>
      <c r="W2306" s="59" t="n">
        <v>49734</v>
      </c>
      <c r="X2306" s="59" t="n">
        <v>49913</v>
      </c>
      <c r="Y2306" s="59" t="n"/>
      <c r="Z2306" s="59" t="n"/>
      <c r="AA2306" s="59" t="n"/>
      <c r="AB2306" s="59" t="n"/>
      <c r="AC2306" s="59" t="n"/>
      <c r="AD2306" s="59" t="n"/>
      <c r="AE2306" s="59" t="n"/>
      <c r="AF2306" s="59" t="n"/>
      <c r="AG2306" s="59" t="n"/>
      <c r="AH2306" s="59" t="n"/>
      <c r="AI2306" s="59" t="n"/>
      <c r="AJ2306" s="59" t="n"/>
      <c r="AK2306" s="59" t="n"/>
      <c r="AL2306" s="59" t="n"/>
      <c r="AM2306" s="59" t="n"/>
      <c r="AN2306" s="59" t="n"/>
      <c r="AO2306" s="59" t="n"/>
      <c r="AP2306" s="59" t="n"/>
      <c r="AQ2306" s="59" t="n"/>
      <c r="AR2306" s="59" t="n"/>
      <c r="AS2306" s="59" t="n"/>
      <c r="AT2306" s="59" t="n"/>
      <c r="AU2306" s="59" t="n"/>
      <c r="AV2306" s="59" t="n"/>
      <c r="AW2306" s="59" t="n"/>
      <c r="AX2306" s="59" t="n"/>
      <c r="AY2306" s="59" t="n"/>
      <c r="AZ2306" s="59" t="n"/>
      <c r="BA2306" s="59" t="n"/>
      <c r="BB2306" s="59" t="n"/>
      <c r="BC2306" s="59" t="n"/>
      <c r="BD2306" s="59" t="n"/>
      <c r="BE2306" s="59" t="n"/>
      <c r="BF2306" s="59" t="n"/>
      <c r="BG2306" s="59" t="n"/>
      <c r="BH2306" s="59" t="n"/>
      <c r="BI2306" s="59" t="n"/>
      <c r="BJ2306" s="59" t="n"/>
      <c r="BK2306" s="59" t="n"/>
      <c r="BL2306" s="59" t="n"/>
      <c r="BM2306" s="59" t="n"/>
      <c r="BN2306" s="59" t="n"/>
      <c r="BO2306" s="59" t="n"/>
      <c r="BP2306" s="59" t="n"/>
      <c r="BQ2306" s="59" t="n"/>
      <c r="BR2306" s="59" t="n"/>
      <c r="BS2306" s="59" t="n"/>
      <c r="BT2306" s="59" t="n"/>
      <c r="BU2306" s="59" t="n"/>
      <c r="BV2306" s="59" t="n"/>
      <c r="BW2306" s="59" t="n"/>
      <c r="BX2306" s="59" t="n"/>
      <c r="BY2306" s="59" t="n"/>
      <c r="BZ2306" s="59" t="n"/>
      <c r="CA2306" s="59" t="n"/>
      <c r="CB2306" s="59" t="n"/>
      <c r="CC2306" s="59" t="n"/>
      <c r="CD2306" s="59" t="n"/>
      <c r="CE2306" s="59" t="n"/>
      <c r="CF2306" s="59" t="n"/>
      <c r="CG2306" s="59" t="n"/>
      <c r="CH2306" s="59" t="n"/>
      <c r="CI2306" s="59" t="n"/>
      <c r="CJ2306" s="59" t="n"/>
      <c r="CK2306" s="59" t="n"/>
      <c r="CL2306" s="59" t="n"/>
      <c r="CM2306" s="59" t="n"/>
      <c r="CN2306" s="59" t="n"/>
      <c r="CO2306" s="59" t="n"/>
      <c r="CP2306" s="59" t="n"/>
      <c r="CQ2306" s="59" t="n"/>
      <c r="CR2306" s="59" t="n"/>
      <c r="CS2306" s="59" t="n"/>
      <c r="CT2306" s="59" t="n"/>
      <c r="CU2306" s="59" t="n"/>
      <c r="CV2306" s="59" t="n"/>
      <c r="CW2306" s="59" t="n"/>
      <c r="CX2306" s="59" t="n"/>
      <c r="CY2306" s="59" t="n"/>
      <c r="CZ2306" s="59" t="n"/>
    </row>
    <row r="2307">
      <c r="D2307" s="107" t="inlineStr">
        <is>
          <t>Amount Per Share</t>
        </is>
      </c>
      <c r="E2307" s="107" t="n">
        <v>1.08</v>
      </c>
      <c r="F2307" s="107" t="n">
        <v>1.08</v>
      </c>
      <c r="G2307" s="107" t="n">
        <v>1.1</v>
      </c>
      <c r="H2307" s="107" t="n">
        <v>1.1</v>
      </c>
      <c r="I2307" s="107" t="n">
        <v>1.1</v>
      </c>
      <c r="J2307" s="107" t="n">
        <v>1.1</v>
      </c>
      <c r="K2307" s="107" t="n">
        <v>1.12</v>
      </c>
      <c r="L2307" s="107" t="n">
        <v>1.2</v>
      </c>
      <c r="M2307" s="107" t="n">
        <v>1.12</v>
      </c>
      <c r="N2307" s="107" t="n">
        <v>1.2</v>
      </c>
      <c r="O2307" s="107" t="n">
        <v>1.12</v>
      </c>
      <c r="P2307" s="107" t="n">
        <v>1.2</v>
      </c>
      <c r="Q2307" s="107" t="n">
        <v>1.14</v>
      </c>
      <c r="R2307" s="107" t="n">
        <v>1.3</v>
      </c>
      <c r="S2307" s="107" t="n">
        <v>1.14</v>
      </c>
      <c r="T2307" s="107" t="n">
        <v>1.3</v>
      </c>
      <c r="U2307" s="107" t="n">
        <v>1.14</v>
      </c>
      <c r="V2307" s="107" t="n">
        <v>1.3</v>
      </c>
      <c r="W2307" s="107" t="n">
        <v>1.14</v>
      </c>
      <c r="X2307" s="107" t="n">
        <v>1.3</v>
      </c>
      <c r="Y2307" s="107" t="n"/>
      <c r="Z2307" s="107" t="n"/>
      <c r="AA2307" s="107" t="n"/>
      <c r="AB2307" s="107" t="n"/>
      <c r="AC2307" s="107" t="n"/>
      <c r="AD2307" s="107" t="n"/>
      <c r="AE2307" s="107" t="n"/>
      <c r="AF2307" s="107" t="n"/>
      <c r="AG2307" s="107" t="n"/>
      <c r="AH2307" s="107" t="n"/>
      <c r="AI2307" s="107" t="n"/>
      <c r="AJ2307" s="107" t="n"/>
      <c r="AK2307" s="107" t="n"/>
      <c r="AL2307" s="107" t="n"/>
      <c r="AM2307" s="107" t="n"/>
      <c r="AN2307" s="107" t="n"/>
      <c r="AO2307" s="107" t="n"/>
      <c r="AP2307" s="107" t="n"/>
      <c r="AQ2307" s="107" t="n"/>
      <c r="AR2307" s="107" t="n"/>
      <c r="AS2307" s="107" t="n"/>
      <c r="AT2307" s="107" t="n"/>
      <c r="AU2307" s="107" t="n"/>
      <c r="AV2307" s="107" t="n"/>
      <c r="AW2307" s="107" t="n"/>
      <c r="AX2307" s="107" t="n"/>
      <c r="AY2307" s="107" t="n"/>
      <c r="AZ2307" s="107" t="n"/>
      <c r="BA2307" s="107" t="n"/>
      <c r="BB2307" s="107" t="n"/>
      <c r="BC2307" s="107" t="n"/>
      <c r="BD2307" s="107" t="n"/>
      <c r="BE2307" s="107" t="n"/>
      <c r="BF2307" s="107" t="n"/>
      <c r="BG2307" s="107" t="n"/>
      <c r="BH2307" s="107" t="n"/>
      <c r="BI2307" s="107" t="n"/>
      <c r="BJ2307" s="107" t="n"/>
      <c r="BK2307" s="107" t="n"/>
      <c r="BL2307" s="107" t="n"/>
      <c r="BM2307" s="107" t="n"/>
      <c r="BN2307" s="107" t="n"/>
      <c r="BO2307" s="107" t="n"/>
      <c r="BP2307" s="107" t="n"/>
      <c r="BQ2307" s="107" t="n"/>
      <c r="BR2307" s="107" t="n"/>
      <c r="BS2307" s="107" t="n"/>
      <c r="BT2307" s="107" t="n"/>
      <c r="BU2307" s="107" t="n"/>
      <c r="BV2307" s="107" t="n"/>
      <c r="BW2307" s="107" t="n"/>
      <c r="BX2307" s="107" t="n"/>
      <c r="BY2307" s="107" t="n"/>
      <c r="BZ2307" s="107" t="n"/>
      <c r="CA2307" s="107" t="n"/>
      <c r="CB2307" s="107" t="n"/>
      <c r="CC2307" s="107" t="n"/>
      <c r="CD2307" s="107" t="n"/>
      <c r="CE2307" s="107" t="n"/>
      <c r="CF2307" s="107" t="n"/>
      <c r="CG2307" s="107" t="n"/>
      <c r="CH2307" s="107" t="n"/>
      <c r="CI2307" s="107" t="n"/>
      <c r="CJ2307" s="107" t="n"/>
      <c r="CK2307" s="107" t="n"/>
      <c r="CL2307" s="107" t="n"/>
      <c r="CM2307" s="107" t="n"/>
      <c r="CN2307" s="107" t="n"/>
      <c r="CO2307" s="107" t="n"/>
      <c r="CP2307" s="107" t="n"/>
      <c r="CQ2307" s="107" t="n"/>
      <c r="CR2307" s="107" t="n"/>
      <c r="CS2307" s="107" t="n"/>
      <c r="CT2307" s="107" t="n"/>
      <c r="CU2307" s="107" t="n"/>
      <c r="CV2307" s="107" t="n"/>
      <c r="CW2307" s="107" t="n"/>
      <c r="CX2307" s="107" t="n"/>
      <c r="CY2307" s="107" t="n"/>
      <c r="CZ2307" s="107" t="n"/>
    </row>
    <row r="2309">
      <c r="A2309" s="126">
        <f>IF(MXAU!$C$10="","",MXAU!$C$10)</f>
        <v/>
      </c>
      <c r="B2309" s="68">
        <f>IF($A2309="",0,COUNT($E2310:$CZ2310))</f>
        <v/>
      </c>
      <c r="C2309" s="69">
        <f>IF($B2309=0,0,MAX($E2310:$CZ2310))</f>
        <v/>
      </c>
      <c r="D2309" s="58">
        <f>_xll.BDS($A2309,'Field Check'!$C$44,"headers=y","startcol=1","endcol=7","dir=h","DVD_START_DT",'Field Check'!$C$59,"DVD_END_DT",'Field Check'!$D$59)</f>
        <v/>
      </c>
      <c r="E2309" s="59" t="n"/>
      <c r="F2309" s="59" t="n"/>
      <c r="G2309" s="59" t="n"/>
      <c r="H2309" s="59" t="n"/>
      <c r="I2309" s="59" t="n"/>
      <c r="J2309" s="59" t="n"/>
      <c r="K2309" s="59" t="n"/>
      <c r="L2309" s="59" t="n"/>
      <c r="M2309" s="59" t="n"/>
      <c r="N2309" s="59" t="n"/>
      <c r="O2309" s="59" t="n"/>
      <c r="P2309" s="59" t="n"/>
      <c r="Q2309" s="59" t="n"/>
      <c r="R2309" s="59" t="n"/>
      <c r="S2309" s="59" t="n"/>
      <c r="T2309" s="59" t="n"/>
      <c r="U2309" s="59" t="n"/>
      <c r="V2309" s="59" t="n"/>
      <c r="W2309" s="59" t="n"/>
      <c r="X2309" s="59" t="n"/>
      <c r="Y2309" s="59" t="n"/>
      <c r="Z2309" s="59" t="n"/>
      <c r="AA2309" s="59" t="n"/>
      <c r="AB2309" s="59" t="n"/>
      <c r="AC2309" s="59" t="n"/>
      <c r="AD2309" s="59" t="n"/>
      <c r="AE2309" s="59" t="n"/>
      <c r="AF2309" s="59" t="n"/>
      <c r="AG2309" s="59" t="n"/>
      <c r="AH2309" s="59" t="n"/>
      <c r="AI2309" s="59" t="n"/>
      <c r="AJ2309" s="59" t="n"/>
      <c r="AK2309" s="59" t="n"/>
      <c r="AL2309" s="59" t="n"/>
      <c r="AM2309" s="59" t="n"/>
      <c r="AN2309" s="59" t="n"/>
      <c r="AO2309" s="59" t="n"/>
      <c r="AP2309" s="59" t="n"/>
      <c r="AQ2309" s="59" t="n"/>
      <c r="AR2309" s="59" t="n"/>
      <c r="AS2309" s="59" t="n"/>
      <c r="AT2309" s="59" t="n"/>
      <c r="AU2309" s="59" t="n"/>
      <c r="AV2309" s="59" t="n"/>
      <c r="AW2309" s="59" t="n"/>
      <c r="AX2309" s="59" t="n"/>
      <c r="AY2309" s="59" t="n"/>
      <c r="AZ2309" s="59" t="n"/>
      <c r="BA2309" s="59" t="n"/>
      <c r="BB2309" s="59" t="n"/>
      <c r="BC2309" s="59" t="n"/>
      <c r="BD2309" s="59" t="n"/>
      <c r="BE2309" s="59" t="n"/>
      <c r="BF2309" s="59" t="n"/>
      <c r="BG2309" s="59" t="n"/>
      <c r="BH2309" s="59" t="n"/>
      <c r="BI2309" s="59" t="n"/>
      <c r="BJ2309" s="59" t="n"/>
      <c r="BK2309" s="59" t="n"/>
      <c r="BL2309" s="59" t="n"/>
      <c r="BM2309" s="59" t="n"/>
      <c r="BN2309" s="59" t="n"/>
      <c r="BO2309" s="59" t="n"/>
      <c r="BP2309" s="59" t="n"/>
      <c r="BQ2309" s="59" t="n"/>
      <c r="BR2309" s="59" t="n"/>
      <c r="BS2309" s="59" t="n"/>
      <c r="BT2309" s="59" t="n"/>
      <c r="BU2309" s="59" t="n"/>
      <c r="BV2309" s="59" t="n"/>
      <c r="BW2309" s="59" t="n"/>
      <c r="BX2309" s="59" t="n"/>
      <c r="BY2309" s="59" t="n"/>
      <c r="BZ2309" s="59" t="n"/>
      <c r="CA2309" s="59" t="n"/>
      <c r="CB2309" s="59" t="n"/>
      <c r="CC2309" s="59" t="n"/>
      <c r="CD2309" s="59" t="n"/>
      <c r="CE2309" s="59" t="n"/>
      <c r="CF2309" s="59" t="n"/>
      <c r="CG2309" s="59" t="n"/>
      <c r="CH2309" s="59" t="n"/>
      <c r="CI2309" s="59" t="n"/>
      <c r="CJ2309" s="59" t="n"/>
      <c r="CK2309" s="59" t="n"/>
      <c r="CL2309" s="59" t="n"/>
      <c r="CM2309" s="59" t="n"/>
      <c r="CN2309" s="59" t="n"/>
      <c r="CO2309" s="59" t="n"/>
      <c r="CP2309" s="59" t="n"/>
      <c r="CQ2309" s="59" t="n"/>
      <c r="CR2309" s="59" t="n"/>
      <c r="CS2309" s="59" t="n"/>
      <c r="CT2309" s="59" t="n"/>
      <c r="CU2309" s="59" t="n"/>
      <c r="CV2309" s="59" t="n"/>
      <c r="CW2309" s="59" t="n"/>
      <c r="CX2309" s="59" t="n"/>
      <c r="CY2309" s="59" t="n"/>
      <c r="CZ2309" s="59" t="n"/>
    </row>
    <row r="2310">
      <c r="D2310" s="59" t="n"/>
      <c r="E2310" s="59" t="n"/>
      <c r="F2310" s="59" t="n"/>
      <c r="G2310" s="59" t="n"/>
      <c r="H2310" s="59" t="n"/>
      <c r="I2310" s="59" t="n"/>
      <c r="J2310" s="59" t="n"/>
      <c r="K2310" s="59" t="n"/>
      <c r="L2310" s="59" t="n"/>
      <c r="M2310" s="59" t="n"/>
      <c r="N2310" s="59" t="n"/>
      <c r="O2310" s="59" t="n"/>
      <c r="P2310" s="59" t="n"/>
      <c r="Q2310" s="59" t="n"/>
      <c r="R2310" s="59" t="n"/>
      <c r="S2310" s="59" t="n"/>
      <c r="T2310" s="59" t="n"/>
      <c r="U2310" s="59" t="n"/>
      <c r="V2310" s="59" t="n"/>
      <c r="W2310" s="59" t="n"/>
      <c r="X2310" s="59" t="n"/>
      <c r="Y2310" s="59" t="n"/>
      <c r="Z2310" s="59" t="n"/>
      <c r="AA2310" s="59" t="n"/>
      <c r="AB2310" s="59" t="n"/>
      <c r="AC2310" s="59" t="n"/>
      <c r="AD2310" s="59" t="n"/>
      <c r="AE2310" s="59" t="n"/>
      <c r="AF2310" s="59" t="n"/>
      <c r="AG2310" s="59" t="n"/>
      <c r="AH2310" s="59" t="n"/>
      <c r="AI2310" s="59" t="n"/>
      <c r="AJ2310" s="59" t="n"/>
      <c r="AK2310" s="59" t="n"/>
      <c r="AL2310" s="59" t="n"/>
      <c r="AM2310" s="59" t="n"/>
      <c r="AN2310" s="59" t="n"/>
      <c r="AO2310" s="59" t="n"/>
      <c r="AP2310" s="59" t="n"/>
      <c r="AQ2310" s="59" t="n"/>
      <c r="AR2310" s="59" t="n"/>
      <c r="AS2310" s="59" t="n"/>
      <c r="AT2310" s="59" t="n"/>
      <c r="AU2310" s="59" t="n"/>
      <c r="AV2310" s="59" t="n"/>
      <c r="AW2310" s="59" t="n"/>
      <c r="AX2310" s="59" t="n"/>
      <c r="AY2310" s="59" t="n"/>
      <c r="AZ2310" s="59" t="n"/>
      <c r="BA2310" s="59" t="n"/>
      <c r="BB2310" s="59" t="n"/>
      <c r="BC2310" s="59" t="n"/>
      <c r="BD2310" s="59" t="n"/>
      <c r="BE2310" s="59" t="n"/>
      <c r="BF2310" s="59" t="n"/>
      <c r="BG2310" s="59" t="n"/>
      <c r="BH2310" s="59" t="n"/>
      <c r="BI2310" s="59" t="n"/>
      <c r="BJ2310" s="59" t="n"/>
      <c r="BK2310" s="59" t="n"/>
      <c r="BL2310" s="59" t="n"/>
      <c r="BM2310" s="59" t="n"/>
      <c r="BN2310" s="59" t="n"/>
      <c r="BO2310" s="59" t="n"/>
      <c r="BP2310" s="59" t="n"/>
      <c r="BQ2310" s="59" t="n"/>
      <c r="BR2310" s="59" t="n"/>
      <c r="BS2310" s="59" t="n"/>
      <c r="BT2310" s="59" t="n"/>
      <c r="BU2310" s="59" t="n"/>
      <c r="BV2310" s="59" t="n"/>
      <c r="BW2310" s="59" t="n"/>
      <c r="BX2310" s="59" t="n"/>
      <c r="BY2310" s="59" t="n"/>
      <c r="BZ2310" s="59" t="n"/>
      <c r="CA2310" s="59" t="n"/>
      <c r="CB2310" s="59" t="n"/>
      <c r="CC2310" s="59" t="n"/>
      <c r="CD2310" s="59" t="n"/>
      <c r="CE2310" s="59" t="n"/>
      <c r="CF2310" s="59" t="n"/>
      <c r="CG2310" s="59" t="n"/>
      <c r="CH2310" s="59" t="n"/>
      <c r="CI2310" s="59" t="n"/>
      <c r="CJ2310" s="59" t="n"/>
      <c r="CK2310" s="59" t="n"/>
      <c r="CL2310" s="59" t="n"/>
      <c r="CM2310" s="59" t="n"/>
      <c r="CN2310" s="59" t="n"/>
      <c r="CO2310" s="59" t="n"/>
      <c r="CP2310" s="59" t="n"/>
      <c r="CQ2310" s="59" t="n"/>
      <c r="CR2310" s="59" t="n"/>
      <c r="CS2310" s="59" t="n"/>
      <c r="CT2310" s="59" t="n"/>
      <c r="CU2310" s="59" t="n"/>
      <c r="CV2310" s="59" t="n"/>
      <c r="CW2310" s="59" t="n"/>
      <c r="CX2310" s="59" t="n"/>
      <c r="CY2310" s="59" t="n"/>
      <c r="CZ2310" s="59" t="n"/>
    </row>
    <row r="2311">
      <c r="D2311" s="59" t="n"/>
      <c r="E2311" s="59" t="n"/>
      <c r="F2311" s="59" t="n"/>
      <c r="G2311" s="59" t="n"/>
      <c r="H2311" s="59" t="n"/>
      <c r="I2311" s="59" t="n"/>
      <c r="J2311" s="59" t="n"/>
      <c r="K2311" s="59" t="n"/>
      <c r="L2311" s="59" t="n"/>
      <c r="M2311" s="59" t="n"/>
      <c r="N2311" s="59" t="n"/>
      <c r="O2311" s="59" t="n"/>
      <c r="P2311" s="59" t="n"/>
      <c r="Q2311" s="59" t="n"/>
      <c r="R2311" s="59" t="n"/>
      <c r="S2311" s="59" t="n"/>
      <c r="T2311" s="59" t="n"/>
      <c r="U2311" s="59" t="n"/>
      <c r="V2311" s="59" t="n"/>
      <c r="W2311" s="59" t="n"/>
      <c r="X2311" s="59" t="n"/>
      <c r="Y2311" s="59" t="n"/>
      <c r="Z2311" s="59" t="n"/>
      <c r="AA2311" s="59" t="n"/>
      <c r="AB2311" s="59" t="n"/>
      <c r="AC2311" s="59" t="n"/>
      <c r="AD2311" s="59" t="n"/>
      <c r="AE2311" s="59" t="n"/>
      <c r="AF2311" s="59" t="n"/>
      <c r="AG2311" s="59" t="n"/>
      <c r="AH2311" s="59" t="n"/>
      <c r="AI2311" s="59" t="n"/>
      <c r="AJ2311" s="59" t="n"/>
      <c r="AK2311" s="59" t="n"/>
      <c r="AL2311" s="59" t="n"/>
      <c r="AM2311" s="59" t="n"/>
      <c r="AN2311" s="59" t="n"/>
      <c r="AO2311" s="59" t="n"/>
      <c r="AP2311" s="59" t="n"/>
      <c r="AQ2311" s="59" t="n"/>
      <c r="AR2311" s="59" t="n"/>
      <c r="AS2311" s="59" t="n"/>
      <c r="AT2311" s="59" t="n"/>
      <c r="AU2311" s="59" t="n"/>
      <c r="AV2311" s="59" t="n"/>
      <c r="AW2311" s="59" t="n"/>
      <c r="AX2311" s="59" t="n"/>
      <c r="AY2311" s="59" t="n"/>
      <c r="AZ2311" s="59" t="n"/>
      <c r="BA2311" s="59" t="n"/>
      <c r="BB2311" s="59" t="n"/>
      <c r="BC2311" s="59" t="n"/>
      <c r="BD2311" s="59" t="n"/>
      <c r="BE2311" s="59" t="n"/>
      <c r="BF2311" s="59" t="n"/>
      <c r="BG2311" s="59" t="n"/>
      <c r="BH2311" s="59" t="n"/>
      <c r="BI2311" s="59" t="n"/>
      <c r="BJ2311" s="59" t="n"/>
      <c r="BK2311" s="59" t="n"/>
      <c r="BL2311" s="59" t="n"/>
      <c r="BM2311" s="59" t="n"/>
      <c r="BN2311" s="59" t="n"/>
      <c r="BO2311" s="59" t="n"/>
      <c r="BP2311" s="59" t="n"/>
      <c r="BQ2311" s="59" t="n"/>
      <c r="BR2311" s="59" t="n"/>
      <c r="BS2311" s="59" t="n"/>
      <c r="BT2311" s="59" t="n"/>
      <c r="BU2311" s="59" t="n"/>
      <c r="BV2311" s="59" t="n"/>
      <c r="BW2311" s="59" t="n"/>
      <c r="BX2311" s="59" t="n"/>
      <c r="BY2311" s="59" t="n"/>
      <c r="BZ2311" s="59" t="n"/>
      <c r="CA2311" s="59" t="n"/>
      <c r="CB2311" s="59" t="n"/>
      <c r="CC2311" s="59" t="n"/>
      <c r="CD2311" s="59" t="n"/>
      <c r="CE2311" s="59" t="n"/>
      <c r="CF2311" s="59" t="n"/>
      <c r="CG2311" s="59" t="n"/>
      <c r="CH2311" s="59" t="n"/>
      <c r="CI2311" s="59" t="n"/>
      <c r="CJ2311" s="59" t="n"/>
      <c r="CK2311" s="59" t="n"/>
      <c r="CL2311" s="59" t="n"/>
      <c r="CM2311" s="59" t="n"/>
      <c r="CN2311" s="59" t="n"/>
      <c r="CO2311" s="59" t="n"/>
      <c r="CP2311" s="59" t="n"/>
      <c r="CQ2311" s="59" t="n"/>
      <c r="CR2311" s="59" t="n"/>
      <c r="CS2311" s="59" t="n"/>
      <c r="CT2311" s="59" t="n"/>
      <c r="CU2311" s="59" t="n"/>
      <c r="CV2311" s="59" t="n"/>
      <c r="CW2311" s="59" t="n"/>
      <c r="CX2311" s="59" t="n"/>
      <c r="CY2311" s="59" t="n"/>
      <c r="CZ2311" s="59" t="n"/>
    </row>
    <row r="2312">
      <c r="D2312" s="59" t="n"/>
      <c r="E2312" s="59" t="n"/>
      <c r="F2312" s="59" t="n"/>
      <c r="G2312" s="59" t="n"/>
      <c r="H2312" s="59" t="n"/>
      <c r="I2312" s="59" t="n"/>
      <c r="J2312" s="59" t="n"/>
      <c r="K2312" s="59" t="n"/>
      <c r="L2312" s="59" t="n"/>
      <c r="M2312" s="59" t="n"/>
      <c r="N2312" s="59" t="n"/>
      <c r="O2312" s="59" t="n"/>
      <c r="P2312" s="59" t="n"/>
      <c r="Q2312" s="59" t="n"/>
      <c r="R2312" s="59" t="n"/>
      <c r="S2312" s="59" t="n"/>
      <c r="T2312" s="59" t="n"/>
      <c r="U2312" s="59" t="n"/>
      <c r="V2312" s="59" t="n"/>
      <c r="W2312" s="59" t="n"/>
      <c r="X2312" s="59" t="n"/>
      <c r="Y2312" s="59" t="n"/>
      <c r="Z2312" s="59" t="n"/>
      <c r="AA2312" s="59" t="n"/>
      <c r="AB2312" s="59" t="n"/>
      <c r="AC2312" s="59" t="n"/>
      <c r="AD2312" s="59" t="n"/>
      <c r="AE2312" s="59" t="n"/>
      <c r="AF2312" s="59" t="n"/>
      <c r="AG2312" s="59" t="n"/>
      <c r="AH2312" s="59" t="n"/>
      <c r="AI2312" s="59" t="n"/>
      <c r="AJ2312" s="59" t="n"/>
      <c r="AK2312" s="59" t="n"/>
      <c r="AL2312" s="59" t="n"/>
      <c r="AM2312" s="59" t="n"/>
      <c r="AN2312" s="59" t="n"/>
      <c r="AO2312" s="59" t="n"/>
      <c r="AP2312" s="59" t="n"/>
      <c r="AQ2312" s="59" t="n"/>
      <c r="AR2312" s="59" t="n"/>
      <c r="AS2312" s="59" t="n"/>
      <c r="AT2312" s="59" t="n"/>
      <c r="AU2312" s="59" t="n"/>
      <c r="AV2312" s="59" t="n"/>
      <c r="AW2312" s="59" t="n"/>
      <c r="AX2312" s="59" t="n"/>
      <c r="AY2312" s="59" t="n"/>
      <c r="AZ2312" s="59" t="n"/>
      <c r="BA2312" s="59" t="n"/>
      <c r="BB2312" s="59" t="n"/>
      <c r="BC2312" s="59" t="n"/>
      <c r="BD2312" s="59" t="n"/>
      <c r="BE2312" s="59" t="n"/>
      <c r="BF2312" s="59" t="n"/>
      <c r="BG2312" s="59" t="n"/>
      <c r="BH2312" s="59" t="n"/>
      <c r="BI2312" s="59" t="n"/>
      <c r="BJ2312" s="59" t="n"/>
      <c r="BK2312" s="59" t="n"/>
      <c r="BL2312" s="59" t="n"/>
      <c r="BM2312" s="59" t="n"/>
      <c r="BN2312" s="59" t="n"/>
      <c r="BO2312" s="59" t="n"/>
      <c r="BP2312" s="59" t="n"/>
      <c r="BQ2312" s="59" t="n"/>
      <c r="BR2312" s="59" t="n"/>
      <c r="BS2312" s="59" t="n"/>
      <c r="BT2312" s="59" t="n"/>
      <c r="BU2312" s="59" t="n"/>
      <c r="BV2312" s="59" t="n"/>
      <c r="BW2312" s="59" t="n"/>
      <c r="BX2312" s="59" t="n"/>
      <c r="BY2312" s="59" t="n"/>
      <c r="BZ2312" s="59" t="n"/>
      <c r="CA2312" s="59" t="n"/>
      <c r="CB2312" s="59" t="n"/>
      <c r="CC2312" s="59" t="n"/>
      <c r="CD2312" s="59" t="n"/>
      <c r="CE2312" s="59" t="n"/>
      <c r="CF2312" s="59" t="n"/>
      <c r="CG2312" s="59" t="n"/>
      <c r="CH2312" s="59" t="n"/>
      <c r="CI2312" s="59" t="n"/>
      <c r="CJ2312" s="59" t="n"/>
      <c r="CK2312" s="59" t="n"/>
      <c r="CL2312" s="59" t="n"/>
      <c r="CM2312" s="59" t="n"/>
      <c r="CN2312" s="59" t="n"/>
      <c r="CO2312" s="59" t="n"/>
      <c r="CP2312" s="59" t="n"/>
      <c r="CQ2312" s="59" t="n"/>
      <c r="CR2312" s="59" t="n"/>
      <c r="CS2312" s="59" t="n"/>
      <c r="CT2312" s="59" t="n"/>
      <c r="CU2312" s="59" t="n"/>
      <c r="CV2312" s="59" t="n"/>
      <c r="CW2312" s="59" t="n"/>
      <c r="CX2312" s="59" t="n"/>
      <c r="CY2312" s="59" t="n"/>
      <c r="CZ2312" s="59" t="n"/>
    </row>
    <row r="2313">
      <c r="D2313" s="107" t="n"/>
      <c r="E2313" s="107" t="n"/>
      <c r="F2313" s="107" t="n"/>
      <c r="G2313" s="107" t="n"/>
      <c r="H2313" s="107" t="n"/>
      <c r="I2313" s="107" t="n"/>
      <c r="J2313" s="107" t="n"/>
      <c r="K2313" s="107" t="n"/>
      <c r="L2313" s="107" t="n"/>
      <c r="M2313" s="107" t="n"/>
      <c r="N2313" s="107" t="n"/>
      <c r="O2313" s="107" t="n"/>
      <c r="P2313" s="107" t="n"/>
      <c r="Q2313" s="107" t="n"/>
      <c r="R2313" s="107" t="n"/>
      <c r="S2313" s="107" t="n"/>
      <c r="T2313" s="107" t="n"/>
      <c r="U2313" s="107" t="n"/>
      <c r="V2313" s="107" t="n"/>
      <c r="W2313" s="107" t="n"/>
      <c r="X2313" s="107" t="n"/>
      <c r="Y2313" s="107" t="n"/>
      <c r="Z2313" s="107" t="n"/>
      <c r="AA2313" s="107" t="n"/>
      <c r="AB2313" s="107" t="n"/>
      <c r="AC2313" s="107" t="n"/>
      <c r="AD2313" s="107" t="n"/>
      <c r="AE2313" s="107" t="n"/>
      <c r="AF2313" s="107" t="n"/>
      <c r="AG2313" s="107" t="n"/>
      <c r="AH2313" s="107" t="n"/>
      <c r="AI2313" s="107" t="n"/>
      <c r="AJ2313" s="107" t="n"/>
      <c r="AK2313" s="107" t="n"/>
      <c r="AL2313" s="107" t="n"/>
      <c r="AM2313" s="107" t="n"/>
      <c r="AN2313" s="107" t="n"/>
      <c r="AO2313" s="107" t="n"/>
      <c r="AP2313" s="107" t="n"/>
      <c r="AQ2313" s="107" t="n"/>
      <c r="AR2313" s="107" t="n"/>
      <c r="AS2313" s="107" t="n"/>
      <c r="AT2313" s="107" t="n"/>
      <c r="AU2313" s="107" t="n"/>
      <c r="AV2313" s="107" t="n"/>
      <c r="AW2313" s="107" t="n"/>
      <c r="AX2313" s="107" t="n"/>
      <c r="AY2313" s="107" t="n"/>
      <c r="AZ2313" s="107" t="n"/>
      <c r="BA2313" s="107" t="n"/>
      <c r="BB2313" s="107" t="n"/>
      <c r="BC2313" s="107" t="n"/>
      <c r="BD2313" s="107" t="n"/>
      <c r="BE2313" s="107" t="n"/>
      <c r="BF2313" s="107" t="n"/>
      <c r="BG2313" s="107" t="n"/>
      <c r="BH2313" s="107" t="n"/>
      <c r="BI2313" s="107" t="n"/>
      <c r="BJ2313" s="107" t="n"/>
      <c r="BK2313" s="107" t="n"/>
      <c r="BL2313" s="107" t="n"/>
      <c r="BM2313" s="107" t="n"/>
      <c r="BN2313" s="107" t="n"/>
      <c r="BO2313" s="107" t="n"/>
      <c r="BP2313" s="107" t="n"/>
      <c r="BQ2313" s="107" t="n"/>
      <c r="BR2313" s="107" t="n"/>
      <c r="BS2313" s="107" t="n"/>
      <c r="BT2313" s="107" t="n"/>
      <c r="BU2313" s="107" t="n"/>
      <c r="BV2313" s="107" t="n"/>
      <c r="BW2313" s="107" t="n"/>
      <c r="BX2313" s="107" t="n"/>
      <c r="BY2313" s="107" t="n"/>
      <c r="BZ2313" s="107" t="n"/>
      <c r="CA2313" s="107" t="n"/>
      <c r="CB2313" s="107" t="n"/>
      <c r="CC2313" s="107" t="n"/>
      <c r="CD2313" s="107" t="n"/>
      <c r="CE2313" s="107" t="n"/>
      <c r="CF2313" s="107" t="n"/>
      <c r="CG2313" s="107" t="n"/>
      <c r="CH2313" s="107" t="n"/>
      <c r="CI2313" s="107" t="n"/>
      <c r="CJ2313" s="107" t="n"/>
      <c r="CK2313" s="107" t="n"/>
      <c r="CL2313" s="107" t="n"/>
      <c r="CM2313" s="107" t="n"/>
      <c r="CN2313" s="107" t="n"/>
      <c r="CO2313" s="107" t="n"/>
      <c r="CP2313" s="107" t="n"/>
      <c r="CQ2313" s="107" t="n"/>
      <c r="CR2313" s="107" t="n"/>
      <c r="CS2313" s="107" t="n"/>
      <c r="CT2313" s="107" t="n"/>
      <c r="CU2313" s="107" t="n"/>
      <c r="CV2313" s="107" t="n"/>
      <c r="CW2313" s="107" t="n"/>
      <c r="CX2313" s="107" t="n"/>
      <c r="CY2313" s="107" t="n"/>
      <c r="CZ2313" s="107" t="n"/>
    </row>
    <row r="2316">
      <c r="A2316" s="2">
        <f>IF($A2309="","","   projections")</f>
        <v/>
      </c>
      <c r="B2316" s="68">
        <f>IF($A2309="",0,COUNT($E2317:$CZ2317))</f>
        <v/>
      </c>
      <c r="C2316" s="69">
        <f>IF($B2316=0,0,MAX($E2317:$CZ2317))</f>
        <v/>
      </c>
      <c r="D2316" s="58">
        <f>_xll.BDS($A2309,'Field Check'!$C$42,"headers=y","startcol=1","endcol=3","dir=h","cols=20;rows=3")</f>
        <v/>
      </c>
      <c r="E2316" s="59" t="n">
        <v>46251</v>
      </c>
      <c r="F2316" s="59" t="n">
        <v>46434</v>
      </c>
      <c r="G2316" s="59" t="n">
        <v>46616</v>
      </c>
      <c r="H2316" s="59" t="n">
        <v>46798</v>
      </c>
      <c r="I2316" s="59" t="n">
        <v>46987</v>
      </c>
      <c r="J2316" s="59" t="n">
        <v>47162</v>
      </c>
      <c r="K2316" s="59" t="n">
        <v>47351</v>
      </c>
      <c r="L2316" s="59" t="n">
        <v>47526</v>
      </c>
      <c r="M2316" s="59" t="n">
        <v>47715</v>
      </c>
      <c r="N2316" s="59" t="n">
        <v>47896</v>
      </c>
      <c r="O2316" s="59" t="n">
        <v>48071</v>
      </c>
      <c r="P2316" s="59" t="n">
        <v>48260</v>
      </c>
      <c r="Q2316" s="59" t="n">
        <v>48435</v>
      </c>
      <c r="R2316" s="59" t="n">
        <v>48624</v>
      </c>
      <c r="S2316" s="59" t="n">
        <v>48799</v>
      </c>
      <c r="T2316" s="59" t="n">
        <v>48988</v>
      </c>
      <c r="U2316" s="59" t="n">
        <v>49163</v>
      </c>
      <c r="V2316" s="59" t="n">
        <v>49359</v>
      </c>
      <c r="W2316" s="59" t="n">
        <v>49534</v>
      </c>
      <c r="X2316" s="59" t="n"/>
      <c r="Y2316" s="59" t="n"/>
      <c r="Z2316" s="59" t="n"/>
      <c r="AA2316" s="59" t="n"/>
      <c r="AB2316" s="59" t="n"/>
      <c r="AC2316" s="59" t="n"/>
      <c r="AD2316" s="59" t="n"/>
      <c r="AE2316" s="59" t="n"/>
      <c r="AF2316" s="59" t="n"/>
      <c r="AG2316" s="59" t="n"/>
      <c r="AH2316" s="59" t="n"/>
      <c r="AI2316" s="59" t="n"/>
      <c r="AJ2316" s="59" t="n"/>
      <c r="AK2316" s="59" t="n"/>
      <c r="AL2316" s="59" t="n"/>
      <c r="AM2316" s="59" t="n"/>
      <c r="AN2316" s="59" t="n"/>
      <c r="AO2316" s="59" t="n"/>
      <c r="AP2316" s="59" t="n"/>
      <c r="AQ2316" s="59" t="n"/>
      <c r="AR2316" s="59" t="n"/>
      <c r="AS2316" s="59" t="n"/>
      <c r="AT2316" s="59" t="n"/>
      <c r="AU2316" s="59" t="n"/>
      <c r="AV2316" s="59" t="n"/>
      <c r="AW2316" s="59" t="n"/>
      <c r="AX2316" s="59" t="n"/>
      <c r="AY2316" s="59" t="n"/>
      <c r="AZ2316" s="59" t="n"/>
      <c r="BA2316" s="59" t="n"/>
      <c r="BB2316" s="59" t="n"/>
      <c r="BC2316" s="59" t="n"/>
      <c r="BD2316" s="59" t="n"/>
      <c r="BE2316" s="59" t="n"/>
      <c r="BF2316" s="59" t="n"/>
      <c r="BG2316" s="59" t="n"/>
      <c r="BH2316" s="59" t="n"/>
      <c r="BI2316" s="59" t="n"/>
      <c r="BJ2316" s="59" t="n"/>
      <c r="BK2316" s="59" t="n"/>
      <c r="BL2316" s="59" t="n"/>
      <c r="BM2316" s="59" t="n"/>
      <c r="BN2316" s="59" t="n"/>
      <c r="BO2316" s="59" t="n"/>
      <c r="BP2316" s="59" t="n"/>
      <c r="BQ2316" s="59" t="n"/>
      <c r="BR2316" s="59" t="n"/>
      <c r="BS2316" s="59" t="n"/>
      <c r="BT2316" s="59" t="n"/>
      <c r="BU2316" s="59" t="n"/>
      <c r="BV2316" s="59" t="n"/>
      <c r="BW2316" s="59" t="n"/>
      <c r="BX2316" s="59" t="n"/>
      <c r="BY2316" s="59" t="n"/>
      <c r="BZ2316" s="59" t="n"/>
      <c r="CA2316" s="59" t="n"/>
      <c r="CB2316" s="59" t="n"/>
      <c r="CC2316" s="59" t="n"/>
      <c r="CD2316" s="59" t="n"/>
      <c r="CE2316" s="59" t="n"/>
      <c r="CF2316" s="59" t="n"/>
      <c r="CG2316" s="59" t="n"/>
      <c r="CH2316" s="59" t="n"/>
      <c r="CI2316" s="59" t="n"/>
      <c r="CJ2316" s="59" t="n"/>
      <c r="CK2316" s="59" t="n"/>
      <c r="CL2316" s="59" t="n"/>
      <c r="CM2316" s="59" t="n"/>
      <c r="CN2316" s="59" t="n"/>
      <c r="CO2316" s="59" t="n"/>
      <c r="CP2316" s="59" t="n"/>
      <c r="CQ2316" s="59" t="n"/>
      <c r="CR2316" s="59" t="n"/>
      <c r="CS2316" s="59" t="n"/>
      <c r="CT2316" s="59" t="n"/>
      <c r="CU2316" s="59" t="n"/>
      <c r="CV2316" s="59" t="n"/>
      <c r="CW2316" s="59" t="n"/>
      <c r="CX2316" s="59" t="n"/>
      <c r="CY2316" s="59" t="n"/>
      <c r="CZ2316" s="59" t="n"/>
    </row>
    <row r="2317">
      <c r="D2317" s="59" t="inlineStr">
        <is>
          <t>Ex-Date</t>
        </is>
      </c>
      <c r="E2317" s="59" t="n">
        <v>46268</v>
      </c>
      <c r="F2317" s="59" t="n">
        <v>46450</v>
      </c>
      <c r="G2317" s="59" t="n">
        <v>46632</v>
      </c>
      <c r="H2317" s="59" t="n">
        <v>46821</v>
      </c>
      <c r="I2317" s="59" t="n">
        <v>47003</v>
      </c>
      <c r="J2317" s="59" t="n">
        <v>47185</v>
      </c>
      <c r="K2317" s="59" t="n">
        <v>47367</v>
      </c>
      <c r="L2317" s="59" t="n">
        <v>47549</v>
      </c>
      <c r="M2317" s="59" t="n">
        <v>47731</v>
      </c>
      <c r="N2317" s="59" t="n">
        <v>47913</v>
      </c>
      <c r="O2317" s="59" t="n">
        <v>48095</v>
      </c>
      <c r="P2317" s="59" t="n">
        <v>48277</v>
      </c>
      <c r="Q2317" s="59" t="n">
        <v>48459</v>
      </c>
      <c r="R2317" s="59" t="n">
        <v>48641</v>
      </c>
      <c r="S2317" s="59" t="n">
        <v>48823</v>
      </c>
      <c r="T2317" s="59" t="n">
        <v>49005</v>
      </c>
      <c r="U2317" s="59" t="n">
        <v>49194</v>
      </c>
      <c r="V2317" s="59" t="n">
        <v>49376</v>
      </c>
      <c r="W2317" s="59" t="n">
        <v>49558</v>
      </c>
      <c r="X2317" s="59" t="n"/>
      <c r="Y2317" s="59" t="n"/>
      <c r="Z2317" s="59" t="n"/>
      <c r="AA2317" s="59" t="n"/>
      <c r="AB2317" s="59" t="n"/>
      <c r="AC2317" s="59" t="n"/>
      <c r="AD2317" s="59" t="n"/>
      <c r="AE2317" s="59" t="n"/>
      <c r="AF2317" s="59" t="n"/>
      <c r="AG2317" s="59" t="n"/>
      <c r="AH2317" s="59" t="n"/>
      <c r="AI2317" s="59" t="n"/>
      <c r="AJ2317" s="59" t="n"/>
      <c r="AK2317" s="59" t="n"/>
      <c r="AL2317" s="59" t="n"/>
      <c r="AM2317" s="59" t="n"/>
      <c r="AN2317" s="59" t="n"/>
      <c r="AO2317" s="59" t="n"/>
      <c r="AP2317" s="59" t="n"/>
      <c r="AQ2317" s="59" t="n"/>
      <c r="AR2317" s="59" t="n"/>
      <c r="AS2317" s="59" t="n"/>
      <c r="AT2317" s="59" t="n"/>
      <c r="AU2317" s="59" t="n"/>
      <c r="AV2317" s="59" t="n"/>
      <c r="AW2317" s="59" t="n"/>
      <c r="AX2317" s="59" t="n"/>
      <c r="AY2317" s="59" t="n"/>
      <c r="AZ2317" s="59" t="n"/>
      <c r="BA2317" s="59" t="n"/>
      <c r="BB2317" s="59" t="n"/>
      <c r="BC2317" s="59" t="n"/>
      <c r="BD2317" s="59" t="n"/>
      <c r="BE2317" s="59" t="n"/>
      <c r="BF2317" s="59" t="n"/>
      <c r="BG2317" s="59" t="n"/>
      <c r="BH2317" s="59" t="n"/>
      <c r="BI2317" s="59" t="n"/>
      <c r="BJ2317" s="59" t="n"/>
      <c r="BK2317" s="59" t="n"/>
      <c r="BL2317" s="59" t="n"/>
      <c r="BM2317" s="59" t="n"/>
      <c r="BN2317" s="59" t="n"/>
      <c r="BO2317" s="59" t="n"/>
      <c r="BP2317" s="59" t="n"/>
      <c r="BQ2317" s="59" t="n"/>
      <c r="BR2317" s="59" t="n"/>
      <c r="BS2317" s="59" t="n"/>
      <c r="BT2317" s="59" t="n"/>
      <c r="BU2317" s="59" t="n"/>
      <c r="BV2317" s="59" t="n"/>
      <c r="BW2317" s="59" t="n"/>
      <c r="BX2317" s="59" t="n"/>
      <c r="BY2317" s="59" t="n"/>
      <c r="BZ2317" s="59" t="n"/>
      <c r="CA2317" s="59" t="n"/>
      <c r="CB2317" s="59" t="n"/>
      <c r="CC2317" s="59" t="n"/>
      <c r="CD2317" s="59" t="n"/>
      <c r="CE2317" s="59" t="n"/>
      <c r="CF2317" s="59" t="n"/>
      <c r="CG2317" s="59" t="n"/>
      <c r="CH2317" s="59" t="n"/>
      <c r="CI2317" s="59" t="n"/>
      <c r="CJ2317" s="59" t="n"/>
      <c r="CK2317" s="59" t="n"/>
      <c r="CL2317" s="59" t="n"/>
      <c r="CM2317" s="59" t="n"/>
      <c r="CN2317" s="59" t="n"/>
      <c r="CO2317" s="59" t="n"/>
      <c r="CP2317" s="59" t="n"/>
      <c r="CQ2317" s="59" t="n"/>
      <c r="CR2317" s="59" t="n"/>
      <c r="CS2317" s="59" t="n"/>
      <c r="CT2317" s="59" t="n"/>
      <c r="CU2317" s="59" t="n"/>
      <c r="CV2317" s="59" t="n"/>
      <c r="CW2317" s="59" t="n"/>
      <c r="CX2317" s="59" t="n"/>
      <c r="CY2317" s="59" t="n"/>
      <c r="CZ2317" s="59" t="n"/>
    </row>
    <row r="2318">
      <c r="D2318" s="107" t="inlineStr">
        <is>
          <t>Amount Per Share</t>
        </is>
      </c>
      <c r="E2318" s="107" t="n">
        <v>0.83</v>
      </c>
      <c r="F2318" s="107" t="n">
        <v>0.75</v>
      </c>
      <c r="G2318" s="107" t="n">
        <v>0.6</v>
      </c>
      <c r="H2318" s="107" t="n">
        <v>0.75</v>
      </c>
      <c r="I2318" s="107" t="n">
        <v>0.6</v>
      </c>
      <c r="J2318" s="107" t="n">
        <v>0.75</v>
      </c>
      <c r="K2318" s="107" t="n">
        <v>0.6</v>
      </c>
      <c r="L2318" s="107" t="n">
        <v>0.75</v>
      </c>
      <c r="M2318" s="107" t="n">
        <v>0.6</v>
      </c>
      <c r="N2318" s="107" t="n">
        <v>0.75</v>
      </c>
      <c r="O2318" s="107" t="n">
        <v>0.6</v>
      </c>
      <c r="P2318" s="107" t="n">
        <v>0.75</v>
      </c>
      <c r="Q2318" s="107" t="n">
        <v>0.6</v>
      </c>
      <c r="R2318" s="107" t="n">
        <v>0.75</v>
      </c>
      <c r="S2318" s="107" t="n">
        <v>0.6</v>
      </c>
      <c r="T2318" s="107" t="n">
        <v>0.75</v>
      </c>
      <c r="U2318" s="107" t="n">
        <v>0.61</v>
      </c>
      <c r="V2318" s="107" t="n">
        <v>0.75</v>
      </c>
      <c r="W2318" s="107" t="n">
        <v>0.61</v>
      </c>
      <c r="X2318" s="107" t="n"/>
      <c r="Y2318" s="107" t="n"/>
      <c r="Z2318" s="107" t="n"/>
      <c r="AA2318" s="107" t="n"/>
      <c r="AB2318" s="107" t="n"/>
      <c r="AC2318" s="107" t="n"/>
      <c r="AD2318" s="107" t="n"/>
      <c r="AE2318" s="107" t="n"/>
      <c r="AF2318" s="107" t="n"/>
      <c r="AG2318" s="107" t="n"/>
      <c r="AH2318" s="107" t="n"/>
      <c r="AI2318" s="107" t="n"/>
      <c r="AJ2318" s="107" t="n"/>
      <c r="AK2318" s="107" t="n"/>
      <c r="AL2318" s="107" t="n"/>
      <c r="AM2318" s="107" t="n"/>
      <c r="AN2318" s="107" t="n"/>
      <c r="AO2318" s="107" t="n"/>
      <c r="AP2318" s="107" t="n"/>
      <c r="AQ2318" s="107" t="n"/>
      <c r="AR2318" s="107" t="n"/>
      <c r="AS2318" s="107" t="n"/>
      <c r="AT2318" s="107" t="n"/>
      <c r="AU2318" s="107" t="n"/>
      <c r="AV2318" s="107" t="n"/>
      <c r="AW2318" s="107" t="n"/>
      <c r="AX2318" s="107" t="n"/>
      <c r="AY2318" s="107" t="n"/>
      <c r="AZ2318" s="107" t="n"/>
      <c r="BA2318" s="107" t="n"/>
      <c r="BB2318" s="107" t="n"/>
      <c r="BC2318" s="107" t="n"/>
      <c r="BD2318" s="107" t="n"/>
      <c r="BE2318" s="107" t="n"/>
      <c r="BF2318" s="107" t="n"/>
      <c r="BG2318" s="107" t="n"/>
      <c r="BH2318" s="107" t="n"/>
      <c r="BI2318" s="107" t="n"/>
      <c r="BJ2318" s="107" t="n"/>
      <c r="BK2318" s="107" t="n"/>
      <c r="BL2318" s="107" t="n"/>
      <c r="BM2318" s="107" t="n"/>
      <c r="BN2318" s="107" t="n"/>
      <c r="BO2318" s="107" t="n"/>
      <c r="BP2318" s="107" t="n"/>
      <c r="BQ2318" s="107" t="n"/>
      <c r="BR2318" s="107" t="n"/>
      <c r="BS2318" s="107" t="n"/>
      <c r="BT2318" s="107" t="n"/>
      <c r="BU2318" s="107" t="n"/>
      <c r="BV2318" s="107" t="n"/>
      <c r="BW2318" s="107" t="n"/>
      <c r="BX2318" s="107" t="n"/>
      <c r="BY2318" s="107" t="n"/>
      <c r="BZ2318" s="107" t="n"/>
      <c r="CA2318" s="107" t="n"/>
      <c r="CB2318" s="107" t="n"/>
      <c r="CC2318" s="107" t="n"/>
      <c r="CD2318" s="107" t="n"/>
      <c r="CE2318" s="107" t="n"/>
      <c r="CF2318" s="107" t="n"/>
      <c r="CG2318" s="107" t="n"/>
      <c r="CH2318" s="107" t="n"/>
      <c r="CI2318" s="107" t="n"/>
      <c r="CJ2318" s="107" t="n"/>
      <c r="CK2318" s="107" t="n"/>
      <c r="CL2318" s="107" t="n"/>
      <c r="CM2318" s="107" t="n"/>
      <c r="CN2318" s="107" t="n"/>
      <c r="CO2318" s="107" t="n"/>
      <c r="CP2318" s="107" t="n"/>
      <c r="CQ2318" s="107" t="n"/>
      <c r="CR2318" s="107" t="n"/>
      <c r="CS2318" s="107" t="n"/>
      <c r="CT2318" s="107" t="n"/>
      <c r="CU2318" s="107" t="n"/>
      <c r="CV2318" s="107" t="n"/>
      <c r="CW2318" s="107" t="n"/>
      <c r="CX2318" s="107" t="n"/>
      <c r="CY2318" s="107" t="n"/>
      <c r="CZ2318" s="107" t="n"/>
    </row>
    <row r="2320">
      <c r="A2320" s="126">
        <f>IF(MXAU!$C$11="","",MXAU!$C$11)</f>
        <v/>
      </c>
      <c r="B2320" s="68">
        <f>IF($A2320="",0,COUNT($E2321:$CZ2321))</f>
        <v/>
      </c>
      <c r="C2320" s="69">
        <f>IF($B2320=0,0,MAX($E2321:$CZ2321))</f>
        <v/>
      </c>
      <c r="D2320" s="58">
        <f>_xll.BDS($A2320,'Field Check'!$C$44,"headers=y","startcol=1","endcol=7","dir=h","DVD_START_DT",'Field Check'!$C$59,"DVD_END_DT",'Field Check'!$D$59)</f>
        <v/>
      </c>
      <c r="E2320" s="59" t="n"/>
      <c r="F2320" s="59" t="n"/>
      <c r="G2320" s="59" t="n"/>
      <c r="H2320" s="59" t="n"/>
      <c r="I2320" s="59" t="n"/>
      <c r="J2320" s="59" t="n"/>
      <c r="K2320" s="59" t="n"/>
      <c r="L2320" s="59" t="n"/>
      <c r="M2320" s="59" t="n"/>
      <c r="N2320" s="59" t="n"/>
      <c r="O2320" s="59" t="n"/>
      <c r="P2320" s="59" t="n"/>
      <c r="Q2320" s="59" t="n"/>
      <c r="R2320" s="59" t="n"/>
      <c r="S2320" s="59" t="n"/>
      <c r="T2320" s="59" t="n"/>
      <c r="U2320" s="59" t="n"/>
      <c r="V2320" s="59" t="n"/>
      <c r="W2320" s="59" t="n"/>
      <c r="X2320" s="59" t="n"/>
      <c r="Y2320" s="59" t="n"/>
      <c r="Z2320" s="59" t="n"/>
      <c r="AA2320" s="59" t="n"/>
      <c r="AB2320" s="59" t="n"/>
      <c r="AC2320" s="59" t="n"/>
      <c r="AD2320" s="59" t="n"/>
      <c r="AE2320" s="59" t="n"/>
      <c r="AF2320" s="59" t="n"/>
      <c r="AG2320" s="59" t="n"/>
      <c r="AH2320" s="59" t="n"/>
      <c r="AI2320" s="59" t="n"/>
      <c r="AJ2320" s="59" t="n"/>
      <c r="AK2320" s="59" t="n"/>
      <c r="AL2320" s="59" t="n"/>
      <c r="AM2320" s="59" t="n"/>
      <c r="AN2320" s="59" t="n"/>
      <c r="AO2320" s="59" t="n"/>
      <c r="AP2320" s="59" t="n"/>
      <c r="AQ2320" s="59" t="n"/>
      <c r="AR2320" s="59" t="n"/>
      <c r="AS2320" s="59" t="n"/>
      <c r="AT2320" s="59" t="n"/>
      <c r="AU2320" s="59" t="n"/>
      <c r="AV2320" s="59" t="n"/>
      <c r="AW2320" s="59" t="n"/>
      <c r="AX2320" s="59" t="n"/>
      <c r="AY2320" s="59" t="n"/>
      <c r="AZ2320" s="59" t="n"/>
      <c r="BA2320" s="59" t="n"/>
      <c r="BB2320" s="59" t="n"/>
      <c r="BC2320" s="59" t="n"/>
      <c r="BD2320" s="59" t="n"/>
      <c r="BE2320" s="59" t="n"/>
      <c r="BF2320" s="59" t="n"/>
      <c r="BG2320" s="59" t="n"/>
      <c r="BH2320" s="59" t="n"/>
      <c r="BI2320" s="59" t="n"/>
      <c r="BJ2320" s="59" t="n"/>
      <c r="BK2320" s="59" t="n"/>
      <c r="BL2320" s="59" t="n"/>
      <c r="BM2320" s="59" t="n"/>
      <c r="BN2320" s="59" t="n"/>
      <c r="BO2320" s="59" t="n"/>
      <c r="BP2320" s="59" t="n"/>
      <c r="BQ2320" s="59" t="n"/>
      <c r="BR2320" s="59" t="n"/>
      <c r="BS2320" s="59" t="n"/>
      <c r="BT2320" s="59" t="n"/>
      <c r="BU2320" s="59" t="n"/>
      <c r="BV2320" s="59" t="n"/>
      <c r="BW2320" s="59" t="n"/>
      <c r="BX2320" s="59" t="n"/>
      <c r="BY2320" s="59" t="n"/>
      <c r="BZ2320" s="59" t="n"/>
      <c r="CA2320" s="59" t="n"/>
      <c r="CB2320" s="59" t="n"/>
      <c r="CC2320" s="59" t="n"/>
      <c r="CD2320" s="59" t="n"/>
      <c r="CE2320" s="59" t="n"/>
      <c r="CF2320" s="59" t="n"/>
      <c r="CG2320" s="59" t="n"/>
      <c r="CH2320" s="59" t="n"/>
      <c r="CI2320" s="59" t="n"/>
      <c r="CJ2320" s="59" t="n"/>
      <c r="CK2320" s="59" t="n"/>
      <c r="CL2320" s="59" t="n"/>
      <c r="CM2320" s="59" t="n"/>
      <c r="CN2320" s="59" t="n"/>
      <c r="CO2320" s="59" t="n"/>
      <c r="CP2320" s="59" t="n"/>
      <c r="CQ2320" s="59" t="n"/>
      <c r="CR2320" s="59" t="n"/>
      <c r="CS2320" s="59" t="n"/>
      <c r="CT2320" s="59" t="n"/>
      <c r="CU2320" s="59" t="n"/>
      <c r="CV2320" s="59" t="n"/>
      <c r="CW2320" s="59" t="n"/>
      <c r="CX2320" s="59" t="n"/>
      <c r="CY2320" s="59" t="n"/>
      <c r="CZ2320" s="59" t="n"/>
    </row>
    <row r="2321">
      <c r="D2321" s="59" t="n"/>
      <c r="E2321" s="59" t="n"/>
      <c r="F2321" s="59" t="n"/>
      <c r="G2321" s="59" t="n"/>
      <c r="H2321" s="59" t="n"/>
      <c r="I2321" s="59" t="n"/>
      <c r="J2321" s="59" t="n"/>
      <c r="K2321" s="59" t="n"/>
      <c r="L2321" s="59" t="n"/>
      <c r="M2321" s="59" t="n"/>
      <c r="N2321" s="59" t="n"/>
      <c r="O2321" s="59" t="n"/>
      <c r="P2321" s="59" t="n"/>
      <c r="Q2321" s="59" t="n"/>
      <c r="R2321" s="59" t="n"/>
      <c r="S2321" s="59" t="n"/>
      <c r="T2321" s="59" t="n"/>
      <c r="U2321" s="59" t="n"/>
      <c r="V2321" s="59" t="n"/>
      <c r="W2321" s="59" t="n"/>
      <c r="X2321" s="59" t="n"/>
      <c r="Y2321" s="59" t="n"/>
      <c r="Z2321" s="59" t="n"/>
      <c r="AA2321" s="59" t="n"/>
      <c r="AB2321" s="59" t="n"/>
      <c r="AC2321" s="59" t="n"/>
      <c r="AD2321" s="59" t="n"/>
      <c r="AE2321" s="59" t="n"/>
      <c r="AF2321" s="59" t="n"/>
      <c r="AG2321" s="59" t="n"/>
      <c r="AH2321" s="59" t="n"/>
      <c r="AI2321" s="59" t="n"/>
      <c r="AJ2321" s="59" t="n"/>
      <c r="AK2321" s="59" t="n"/>
      <c r="AL2321" s="59" t="n"/>
      <c r="AM2321" s="59" t="n"/>
      <c r="AN2321" s="59" t="n"/>
      <c r="AO2321" s="59" t="n"/>
      <c r="AP2321" s="59" t="n"/>
      <c r="AQ2321" s="59" t="n"/>
      <c r="AR2321" s="59" t="n"/>
      <c r="AS2321" s="59" t="n"/>
      <c r="AT2321" s="59" t="n"/>
      <c r="AU2321" s="59" t="n"/>
      <c r="AV2321" s="59" t="n"/>
      <c r="AW2321" s="59" t="n"/>
      <c r="AX2321" s="59" t="n"/>
      <c r="AY2321" s="59" t="n"/>
      <c r="AZ2321" s="59" t="n"/>
      <c r="BA2321" s="59" t="n"/>
      <c r="BB2321" s="59" t="n"/>
      <c r="BC2321" s="59" t="n"/>
      <c r="BD2321" s="59" t="n"/>
      <c r="BE2321" s="59" t="n"/>
      <c r="BF2321" s="59" t="n"/>
      <c r="BG2321" s="59" t="n"/>
      <c r="BH2321" s="59" t="n"/>
      <c r="BI2321" s="59" t="n"/>
      <c r="BJ2321" s="59" t="n"/>
      <c r="BK2321" s="59" t="n"/>
      <c r="BL2321" s="59" t="n"/>
      <c r="BM2321" s="59" t="n"/>
      <c r="BN2321" s="59" t="n"/>
      <c r="BO2321" s="59" t="n"/>
      <c r="BP2321" s="59" t="n"/>
      <c r="BQ2321" s="59" t="n"/>
      <c r="BR2321" s="59" t="n"/>
      <c r="BS2321" s="59" t="n"/>
      <c r="BT2321" s="59" t="n"/>
      <c r="BU2321" s="59" t="n"/>
      <c r="BV2321" s="59" t="n"/>
      <c r="BW2321" s="59" t="n"/>
      <c r="BX2321" s="59" t="n"/>
      <c r="BY2321" s="59" t="n"/>
      <c r="BZ2321" s="59" t="n"/>
      <c r="CA2321" s="59" t="n"/>
      <c r="CB2321" s="59" t="n"/>
      <c r="CC2321" s="59" t="n"/>
      <c r="CD2321" s="59" t="n"/>
      <c r="CE2321" s="59" t="n"/>
      <c r="CF2321" s="59" t="n"/>
      <c r="CG2321" s="59" t="n"/>
      <c r="CH2321" s="59" t="n"/>
      <c r="CI2321" s="59" t="n"/>
      <c r="CJ2321" s="59" t="n"/>
      <c r="CK2321" s="59" t="n"/>
      <c r="CL2321" s="59" t="n"/>
      <c r="CM2321" s="59" t="n"/>
      <c r="CN2321" s="59" t="n"/>
      <c r="CO2321" s="59" t="n"/>
      <c r="CP2321" s="59" t="n"/>
      <c r="CQ2321" s="59" t="n"/>
      <c r="CR2321" s="59" t="n"/>
      <c r="CS2321" s="59" t="n"/>
      <c r="CT2321" s="59" t="n"/>
      <c r="CU2321" s="59" t="n"/>
      <c r="CV2321" s="59" t="n"/>
      <c r="CW2321" s="59" t="n"/>
      <c r="CX2321" s="59" t="n"/>
      <c r="CY2321" s="59" t="n"/>
      <c r="CZ2321" s="59" t="n"/>
    </row>
    <row r="2322">
      <c r="D2322" s="59" t="n"/>
      <c r="E2322" s="59" t="n"/>
      <c r="F2322" s="59" t="n"/>
      <c r="G2322" s="59" t="n"/>
      <c r="H2322" s="59" t="n"/>
      <c r="I2322" s="59" t="n"/>
      <c r="J2322" s="59" t="n"/>
      <c r="K2322" s="59" t="n"/>
      <c r="L2322" s="59" t="n"/>
      <c r="M2322" s="59" t="n"/>
      <c r="N2322" s="59" t="n"/>
      <c r="O2322" s="59" t="n"/>
      <c r="P2322" s="59" t="n"/>
      <c r="Q2322" s="59" t="n"/>
      <c r="R2322" s="59" t="n"/>
      <c r="S2322" s="59" t="n"/>
      <c r="T2322" s="59" t="n"/>
      <c r="U2322" s="59" t="n"/>
      <c r="V2322" s="59" t="n"/>
      <c r="W2322" s="59" t="n"/>
      <c r="X2322" s="59" t="n"/>
      <c r="Y2322" s="59" t="n"/>
      <c r="Z2322" s="59" t="n"/>
      <c r="AA2322" s="59" t="n"/>
      <c r="AB2322" s="59" t="n"/>
      <c r="AC2322" s="59" t="n"/>
      <c r="AD2322" s="59" t="n"/>
      <c r="AE2322" s="59" t="n"/>
      <c r="AF2322" s="59" t="n"/>
      <c r="AG2322" s="59" t="n"/>
      <c r="AH2322" s="59" t="n"/>
      <c r="AI2322" s="59" t="n"/>
      <c r="AJ2322" s="59" t="n"/>
      <c r="AK2322" s="59" t="n"/>
      <c r="AL2322" s="59" t="n"/>
      <c r="AM2322" s="59" t="n"/>
      <c r="AN2322" s="59" t="n"/>
      <c r="AO2322" s="59" t="n"/>
      <c r="AP2322" s="59" t="n"/>
      <c r="AQ2322" s="59" t="n"/>
      <c r="AR2322" s="59" t="n"/>
      <c r="AS2322" s="59" t="n"/>
      <c r="AT2322" s="59" t="n"/>
      <c r="AU2322" s="59" t="n"/>
      <c r="AV2322" s="59" t="n"/>
      <c r="AW2322" s="59" t="n"/>
      <c r="AX2322" s="59" t="n"/>
      <c r="AY2322" s="59" t="n"/>
      <c r="AZ2322" s="59" t="n"/>
      <c r="BA2322" s="59" t="n"/>
      <c r="BB2322" s="59" t="n"/>
      <c r="BC2322" s="59" t="n"/>
      <c r="BD2322" s="59" t="n"/>
      <c r="BE2322" s="59" t="n"/>
      <c r="BF2322" s="59" t="n"/>
      <c r="BG2322" s="59" t="n"/>
      <c r="BH2322" s="59" t="n"/>
      <c r="BI2322" s="59" t="n"/>
      <c r="BJ2322" s="59" t="n"/>
      <c r="BK2322" s="59" t="n"/>
      <c r="BL2322" s="59" t="n"/>
      <c r="BM2322" s="59" t="n"/>
      <c r="BN2322" s="59" t="n"/>
      <c r="BO2322" s="59" t="n"/>
      <c r="BP2322" s="59" t="n"/>
      <c r="BQ2322" s="59" t="n"/>
      <c r="BR2322" s="59" t="n"/>
      <c r="BS2322" s="59" t="n"/>
      <c r="BT2322" s="59" t="n"/>
      <c r="BU2322" s="59" t="n"/>
      <c r="BV2322" s="59" t="n"/>
      <c r="BW2322" s="59" t="n"/>
      <c r="BX2322" s="59" t="n"/>
      <c r="BY2322" s="59" t="n"/>
      <c r="BZ2322" s="59" t="n"/>
      <c r="CA2322" s="59" t="n"/>
      <c r="CB2322" s="59" t="n"/>
      <c r="CC2322" s="59" t="n"/>
      <c r="CD2322" s="59" t="n"/>
      <c r="CE2322" s="59" t="n"/>
      <c r="CF2322" s="59" t="n"/>
      <c r="CG2322" s="59" t="n"/>
      <c r="CH2322" s="59" t="n"/>
      <c r="CI2322" s="59" t="n"/>
      <c r="CJ2322" s="59" t="n"/>
      <c r="CK2322" s="59" t="n"/>
      <c r="CL2322" s="59" t="n"/>
      <c r="CM2322" s="59" t="n"/>
      <c r="CN2322" s="59" t="n"/>
      <c r="CO2322" s="59" t="n"/>
      <c r="CP2322" s="59" t="n"/>
      <c r="CQ2322" s="59" t="n"/>
      <c r="CR2322" s="59" t="n"/>
      <c r="CS2322" s="59" t="n"/>
      <c r="CT2322" s="59" t="n"/>
      <c r="CU2322" s="59" t="n"/>
      <c r="CV2322" s="59" t="n"/>
      <c r="CW2322" s="59" t="n"/>
      <c r="CX2322" s="59" t="n"/>
      <c r="CY2322" s="59" t="n"/>
      <c r="CZ2322" s="59" t="n"/>
    </row>
    <row r="2323">
      <c r="D2323" s="59" t="n"/>
      <c r="E2323" s="59" t="n"/>
      <c r="F2323" s="59" t="n"/>
      <c r="G2323" s="59" t="n"/>
      <c r="H2323" s="59" t="n"/>
      <c r="I2323" s="59" t="n"/>
      <c r="J2323" s="59" t="n"/>
      <c r="K2323" s="59" t="n"/>
      <c r="L2323" s="59" t="n"/>
      <c r="M2323" s="59" t="n"/>
      <c r="N2323" s="59" t="n"/>
      <c r="O2323" s="59" t="n"/>
      <c r="P2323" s="59" t="n"/>
      <c r="Q2323" s="59" t="n"/>
      <c r="R2323" s="59" t="n"/>
      <c r="S2323" s="59" t="n"/>
      <c r="T2323" s="59" t="n"/>
      <c r="U2323" s="59" t="n"/>
      <c r="V2323" s="59" t="n"/>
      <c r="W2323" s="59" t="n"/>
      <c r="X2323" s="59" t="n"/>
      <c r="Y2323" s="59" t="n"/>
      <c r="Z2323" s="59" t="n"/>
      <c r="AA2323" s="59" t="n"/>
      <c r="AB2323" s="59" t="n"/>
      <c r="AC2323" s="59" t="n"/>
      <c r="AD2323" s="59" t="n"/>
      <c r="AE2323" s="59" t="n"/>
      <c r="AF2323" s="59" t="n"/>
      <c r="AG2323" s="59" t="n"/>
      <c r="AH2323" s="59" t="n"/>
      <c r="AI2323" s="59" t="n"/>
      <c r="AJ2323" s="59" t="n"/>
      <c r="AK2323" s="59" t="n"/>
      <c r="AL2323" s="59" t="n"/>
      <c r="AM2323" s="59" t="n"/>
      <c r="AN2323" s="59" t="n"/>
      <c r="AO2323" s="59" t="n"/>
      <c r="AP2323" s="59" t="n"/>
      <c r="AQ2323" s="59" t="n"/>
      <c r="AR2323" s="59" t="n"/>
      <c r="AS2323" s="59" t="n"/>
      <c r="AT2323" s="59" t="n"/>
      <c r="AU2323" s="59" t="n"/>
      <c r="AV2323" s="59" t="n"/>
      <c r="AW2323" s="59" t="n"/>
      <c r="AX2323" s="59" t="n"/>
      <c r="AY2323" s="59" t="n"/>
      <c r="AZ2323" s="59" t="n"/>
      <c r="BA2323" s="59" t="n"/>
      <c r="BB2323" s="59" t="n"/>
      <c r="BC2323" s="59" t="n"/>
      <c r="BD2323" s="59" t="n"/>
      <c r="BE2323" s="59" t="n"/>
      <c r="BF2323" s="59" t="n"/>
      <c r="BG2323" s="59" t="n"/>
      <c r="BH2323" s="59" t="n"/>
      <c r="BI2323" s="59" t="n"/>
      <c r="BJ2323" s="59" t="n"/>
      <c r="BK2323" s="59" t="n"/>
      <c r="BL2323" s="59" t="n"/>
      <c r="BM2323" s="59" t="n"/>
      <c r="BN2323" s="59" t="n"/>
      <c r="BO2323" s="59" t="n"/>
      <c r="BP2323" s="59" t="n"/>
      <c r="BQ2323" s="59" t="n"/>
      <c r="BR2323" s="59" t="n"/>
      <c r="BS2323" s="59" t="n"/>
      <c r="BT2323" s="59" t="n"/>
      <c r="BU2323" s="59" t="n"/>
      <c r="BV2323" s="59" t="n"/>
      <c r="BW2323" s="59" t="n"/>
      <c r="BX2323" s="59" t="n"/>
      <c r="BY2323" s="59" t="n"/>
      <c r="BZ2323" s="59" t="n"/>
      <c r="CA2323" s="59" t="n"/>
      <c r="CB2323" s="59" t="n"/>
      <c r="CC2323" s="59" t="n"/>
      <c r="CD2323" s="59" t="n"/>
      <c r="CE2323" s="59" t="n"/>
      <c r="CF2323" s="59" t="n"/>
      <c r="CG2323" s="59" t="n"/>
      <c r="CH2323" s="59" t="n"/>
      <c r="CI2323" s="59" t="n"/>
      <c r="CJ2323" s="59" t="n"/>
      <c r="CK2323" s="59" t="n"/>
      <c r="CL2323" s="59" t="n"/>
      <c r="CM2323" s="59" t="n"/>
      <c r="CN2323" s="59" t="n"/>
      <c r="CO2323" s="59" t="n"/>
      <c r="CP2323" s="59" t="n"/>
      <c r="CQ2323" s="59" t="n"/>
      <c r="CR2323" s="59" t="n"/>
      <c r="CS2323" s="59" t="n"/>
      <c r="CT2323" s="59" t="n"/>
      <c r="CU2323" s="59" t="n"/>
      <c r="CV2323" s="59" t="n"/>
      <c r="CW2323" s="59" t="n"/>
      <c r="CX2323" s="59" t="n"/>
      <c r="CY2323" s="59" t="n"/>
      <c r="CZ2323" s="59" t="n"/>
    </row>
    <row r="2324">
      <c r="D2324" s="107" t="n"/>
      <c r="E2324" s="107" t="n"/>
      <c r="F2324" s="107" t="n"/>
      <c r="G2324" s="107" t="n"/>
      <c r="H2324" s="107" t="n"/>
      <c r="I2324" s="107" t="n"/>
      <c r="J2324" s="107" t="n"/>
      <c r="K2324" s="107" t="n"/>
      <c r="L2324" s="107" t="n"/>
      <c r="M2324" s="107" t="n"/>
      <c r="N2324" s="107" t="n"/>
      <c r="O2324" s="107" t="n"/>
      <c r="P2324" s="107" t="n"/>
      <c r="Q2324" s="107" t="n"/>
      <c r="R2324" s="107" t="n"/>
      <c r="S2324" s="107" t="n"/>
      <c r="T2324" s="107" t="n"/>
      <c r="U2324" s="107" t="n"/>
      <c r="V2324" s="107" t="n"/>
      <c r="W2324" s="107" t="n"/>
      <c r="X2324" s="107" t="n"/>
      <c r="Y2324" s="107" t="n"/>
      <c r="Z2324" s="107" t="n"/>
      <c r="AA2324" s="107" t="n"/>
      <c r="AB2324" s="107" t="n"/>
      <c r="AC2324" s="107" t="n"/>
      <c r="AD2324" s="107" t="n"/>
      <c r="AE2324" s="107" t="n"/>
      <c r="AF2324" s="107" t="n"/>
      <c r="AG2324" s="107" t="n"/>
      <c r="AH2324" s="107" t="n"/>
      <c r="AI2324" s="107" t="n"/>
      <c r="AJ2324" s="107" t="n"/>
      <c r="AK2324" s="107" t="n"/>
      <c r="AL2324" s="107" t="n"/>
      <c r="AM2324" s="107" t="n"/>
      <c r="AN2324" s="107" t="n"/>
      <c r="AO2324" s="107" t="n"/>
      <c r="AP2324" s="107" t="n"/>
      <c r="AQ2324" s="107" t="n"/>
      <c r="AR2324" s="107" t="n"/>
      <c r="AS2324" s="107" t="n"/>
      <c r="AT2324" s="107" t="n"/>
      <c r="AU2324" s="107" t="n"/>
      <c r="AV2324" s="107" t="n"/>
      <c r="AW2324" s="107" t="n"/>
      <c r="AX2324" s="107" t="n"/>
      <c r="AY2324" s="107" t="n"/>
      <c r="AZ2324" s="107" t="n"/>
      <c r="BA2324" s="107" t="n"/>
      <c r="BB2324" s="107" t="n"/>
      <c r="BC2324" s="107" t="n"/>
      <c r="BD2324" s="107" t="n"/>
      <c r="BE2324" s="107" t="n"/>
      <c r="BF2324" s="107" t="n"/>
      <c r="BG2324" s="107" t="n"/>
      <c r="BH2324" s="107" t="n"/>
      <c r="BI2324" s="107" t="n"/>
      <c r="BJ2324" s="107" t="n"/>
      <c r="BK2324" s="107" t="n"/>
      <c r="BL2324" s="107" t="n"/>
      <c r="BM2324" s="107" t="n"/>
      <c r="BN2324" s="107" t="n"/>
      <c r="BO2324" s="107" t="n"/>
      <c r="BP2324" s="107" t="n"/>
      <c r="BQ2324" s="107" t="n"/>
      <c r="BR2324" s="107" t="n"/>
      <c r="BS2324" s="107" t="n"/>
      <c r="BT2324" s="107" t="n"/>
      <c r="BU2324" s="107" t="n"/>
      <c r="BV2324" s="107" t="n"/>
      <c r="BW2324" s="107" t="n"/>
      <c r="BX2324" s="107" t="n"/>
      <c r="BY2324" s="107" t="n"/>
      <c r="BZ2324" s="107" t="n"/>
      <c r="CA2324" s="107" t="n"/>
      <c r="CB2324" s="107" t="n"/>
      <c r="CC2324" s="107" t="n"/>
      <c r="CD2324" s="107" t="n"/>
      <c r="CE2324" s="107" t="n"/>
      <c r="CF2324" s="107" t="n"/>
      <c r="CG2324" s="107" t="n"/>
      <c r="CH2324" s="107" t="n"/>
      <c r="CI2324" s="107" t="n"/>
      <c r="CJ2324" s="107" t="n"/>
      <c r="CK2324" s="107" t="n"/>
      <c r="CL2324" s="107" t="n"/>
      <c r="CM2324" s="107" t="n"/>
      <c r="CN2324" s="107" t="n"/>
      <c r="CO2324" s="107" t="n"/>
      <c r="CP2324" s="107" t="n"/>
      <c r="CQ2324" s="107" t="n"/>
      <c r="CR2324" s="107" t="n"/>
      <c r="CS2324" s="107" t="n"/>
      <c r="CT2324" s="107" t="n"/>
      <c r="CU2324" s="107" t="n"/>
      <c r="CV2324" s="107" t="n"/>
      <c r="CW2324" s="107" t="n"/>
      <c r="CX2324" s="107" t="n"/>
      <c r="CY2324" s="107" t="n"/>
      <c r="CZ2324" s="107" t="n"/>
    </row>
    <row r="2327">
      <c r="A2327" s="2">
        <f>IF($A2320="","","   projections")</f>
        <v/>
      </c>
      <c r="B2327" s="68">
        <f>IF($A2320="",0,COUNT($E2328:$CZ2328))</f>
        <v/>
      </c>
      <c r="C2327" s="69">
        <f>IF($B2327=0,0,MAX($E2328:$CZ2328))</f>
        <v/>
      </c>
      <c r="D2327" s="58">
        <f>_xll.BDS($A2320,'Field Check'!$C$42,"headers=y","startcol=1","endcol=3","dir=h","cols=20;rows=3")</f>
        <v/>
      </c>
      <c r="E2327" s="59" t="n">
        <v>46335</v>
      </c>
      <c r="F2327" s="59" t="n">
        <v>46513</v>
      </c>
      <c r="G2327" s="59" t="n">
        <v>46700</v>
      </c>
      <c r="H2327" s="59" t="n">
        <v>46877</v>
      </c>
      <c r="I2327" s="59" t="n">
        <v>47066</v>
      </c>
      <c r="J2327" s="59" t="n">
        <v>47246</v>
      </c>
      <c r="K2327" s="59" t="n">
        <v>47431</v>
      </c>
      <c r="L2327" s="59" t="n">
        <v>47610</v>
      </c>
      <c r="M2327" s="59" t="n">
        <v>47795</v>
      </c>
      <c r="N2327" s="59" t="n">
        <v>47974</v>
      </c>
      <c r="O2327" s="59" t="n">
        <v>48162</v>
      </c>
      <c r="P2327" s="59" t="n">
        <v>48338</v>
      </c>
      <c r="Q2327" s="59" t="n">
        <v>48527</v>
      </c>
      <c r="R2327" s="59" t="n">
        <v>48708</v>
      </c>
      <c r="S2327" s="59" t="n">
        <v>48892</v>
      </c>
      <c r="T2327" s="59" t="n">
        <v>49072</v>
      </c>
      <c r="U2327" s="59" t="n">
        <v>49257</v>
      </c>
      <c r="V2327" s="59" t="n">
        <v>49443</v>
      </c>
      <c r="W2327" s="59" t="n">
        <v>49622</v>
      </c>
      <c r="X2327" s="59" t="n"/>
      <c r="Y2327" s="59" t="n"/>
      <c r="Z2327" s="59" t="n"/>
      <c r="AA2327" s="59" t="n"/>
      <c r="AB2327" s="59" t="n"/>
      <c r="AC2327" s="59" t="n"/>
      <c r="AD2327" s="59" t="n"/>
      <c r="AE2327" s="59" t="n"/>
      <c r="AF2327" s="59" t="n"/>
      <c r="AG2327" s="59" t="n"/>
      <c r="AH2327" s="59" t="n"/>
      <c r="AI2327" s="59" t="n"/>
      <c r="AJ2327" s="59" t="n"/>
      <c r="AK2327" s="59" t="n"/>
      <c r="AL2327" s="59" t="n"/>
      <c r="AM2327" s="59" t="n"/>
      <c r="AN2327" s="59" t="n"/>
      <c r="AO2327" s="59" t="n"/>
      <c r="AP2327" s="59" t="n"/>
      <c r="AQ2327" s="59" t="n"/>
      <c r="AR2327" s="59" t="n"/>
      <c r="AS2327" s="59" t="n"/>
      <c r="AT2327" s="59" t="n"/>
      <c r="AU2327" s="59" t="n"/>
      <c r="AV2327" s="59" t="n"/>
      <c r="AW2327" s="59" t="n"/>
      <c r="AX2327" s="59" t="n"/>
      <c r="AY2327" s="59" t="n"/>
      <c r="AZ2327" s="59" t="n"/>
      <c r="BA2327" s="59" t="n"/>
      <c r="BB2327" s="59" t="n"/>
      <c r="BC2327" s="59" t="n"/>
      <c r="BD2327" s="59" t="n"/>
      <c r="BE2327" s="59" t="n"/>
      <c r="BF2327" s="59" t="n"/>
      <c r="BG2327" s="59" t="n"/>
      <c r="BH2327" s="59" t="n"/>
      <c r="BI2327" s="59" t="n"/>
      <c r="BJ2327" s="59" t="n"/>
      <c r="BK2327" s="59" t="n"/>
      <c r="BL2327" s="59" t="n"/>
      <c r="BM2327" s="59" t="n"/>
      <c r="BN2327" s="59" t="n"/>
      <c r="BO2327" s="59" t="n"/>
      <c r="BP2327" s="59" t="n"/>
      <c r="BQ2327" s="59" t="n"/>
      <c r="BR2327" s="59" t="n"/>
      <c r="BS2327" s="59" t="n"/>
      <c r="BT2327" s="59" t="n"/>
      <c r="BU2327" s="59" t="n"/>
      <c r="BV2327" s="59" t="n"/>
      <c r="BW2327" s="59" t="n"/>
      <c r="BX2327" s="59" t="n"/>
      <c r="BY2327" s="59" t="n"/>
      <c r="BZ2327" s="59" t="n"/>
      <c r="CA2327" s="59" t="n"/>
      <c r="CB2327" s="59" t="n"/>
      <c r="CC2327" s="59" t="n"/>
      <c r="CD2327" s="59" t="n"/>
      <c r="CE2327" s="59" t="n"/>
      <c r="CF2327" s="59" t="n"/>
      <c r="CG2327" s="59" t="n"/>
      <c r="CH2327" s="59" t="n"/>
      <c r="CI2327" s="59" t="n"/>
      <c r="CJ2327" s="59" t="n"/>
      <c r="CK2327" s="59" t="n"/>
      <c r="CL2327" s="59" t="n"/>
      <c r="CM2327" s="59" t="n"/>
      <c r="CN2327" s="59" t="n"/>
      <c r="CO2327" s="59" t="n"/>
      <c r="CP2327" s="59" t="n"/>
      <c r="CQ2327" s="59" t="n"/>
      <c r="CR2327" s="59" t="n"/>
      <c r="CS2327" s="59" t="n"/>
      <c r="CT2327" s="59" t="n"/>
      <c r="CU2327" s="59" t="n"/>
      <c r="CV2327" s="59" t="n"/>
      <c r="CW2327" s="59" t="n"/>
      <c r="CX2327" s="59" t="n"/>
      <c r="CY2327" s="59" t="n"/>
      <c r="CZ2327" s="59" t="n"/>
    </row>
    <row r="2328">
      <c r="D2328" s="59" t="inlineStr">
        <is>
          <t>Ex-Date</t>
        </is>
      </c>
      <c r="E2328" s="59" t="n">
        <v>46338</v>
      </c>
      <c r="F2328" s="59" t="n">
        <v>46524</v>
      </c>
      <c r="G2328" s="59" t="n">
        <v>46702</v>
      </c>
      <c r="H2328" s="59" t="n">
        <v>46888</v>
      </c>
      <c r="I2328" s="59" t="n">
        <v>47066</v>
      </c>
      <c r="J2328" s="59" t="n">
        <v>47252</v>
      </c>
      <c r="K2328" s="59" t="n">
        <v>47434</v>
      </c>
      <c r="L2328" s="59" t="n">
        <v>47623</v>
      </c>
      <c r="M2328" s="59" t="n">
        <v>47799</v>
      </c>
      <c r="N2328" s="59" t="n">
        <v>47987</v>
      </c>
      <c r="O2328" s="59" t="n">
        <v>48164</v>
      </c>
      <c r="P2328" s="59" t="n">
        <v>48351</v>
      </c>
      <c r="Q2328" s="59" t="n">
        <v>48529</v>
      </c>
      <c r="R2328" s="59" t="n">
        <v>48715</v>
      </c>
      <c r="S2328" s="59" t="n">
        <v>48893</v>
      </c>
      <c r="T2328" s="59" t="n">
        <v>49079</v>
      </c>
      <c r="U2328" s="59" t="n">
        <v>49257</v>
      </c>
      <c r="V2328" s="59" t="n">
        <v>49450</v>
      </c>
      <c r="W2328" s="59" t="n">
        <v>49625</v>
      </c>
      <c r="X2328" s="59" t="n"/>
      <c r="Y2328" s="59" t="n"/>
      <c r="Z2328" s="59" t="n"/>
      <c r="AA2328" s="59" t="n"/>
      <c r="AB2328" s="59" t="n"/>
      <c r="AC2328" s="59" t="n"/>
      <c r="AD2328" s="59" t="n"/>
      <c r="AE2328" s="59" t="n"/>
      <c r="AF2328" s="59" t="n"/>
      <c r="AG2328" s="59" t="n"/>
      <c r="AH2328" s="59" t="n"/>
      <c r="AI2328" s="59" t="n"/>
      <c r="AJ2328" s="59" t="n"/>
      <c r="AK2328" s="59" t="n"/>
      <c r="AL2328" s="59" t="n"/>
      <c r="AM2328" s="59" t="n"/>
      <c r="AN2328" s="59" t="n"/>
      <c r="AO2328" s="59" t="n"/>
      <c r="AP2328" s="59" t="n"/>
      <c r="AQ2328" s="59" t="n"/>
      <c r="AR2328" s="59" t="n"/>
      <c r="AS2328" s="59" t="n"/>
      <c r="AT2328" s="59" t="n"/>
      <c r="AU2328" s="59" t="n"/>
      <c r="AV2328" s="59" t="n"/>
      <c r="AW2328" s="59" t="n"/>
      <c r="AX2328" s="59" t="n"/>
      <c r="AY2328" s="59" t="n"/>
      <c r="AZ2328" s="59" t="n"/>
      <c r="BA2328" s="59" t="n"/>
      <c r="BB2328" s="59" t="n"/>
      <c r="BC2328" s="59" t="n"/>
      <c r="BD2328" s="59" t="n"/>
      <c r="BE2328" s="59" t="n"/>
      <c r="BF2328" s="59" t="n"/>
      <c r="BG2328" s="59" t="n"/>
      <c r="BH2328" s="59" t="n"/>
      <c r="BI2328" s="59" t="n"/>
      <c r="BJ2328" s="59" t="n"/>
      <c r="BK2328" s="59" t="n"/>
      <c r="BL2328" s="59" t="n"/>
      <c r="BM2328" s="59" t="n"/>
      <c r="BN2328" s="59" t="n"/>
      <c r="BO2328" s="59" t="n"/>
      <c r="BP2328" s="59" t="n"/>
      <c r="BQ2328" s="59" t="n"/>
      <c r="BR2328" s="59" t="n"/>
      <c r="BS2328" s="59" t="n"/>
      <c r="BT2328" s="59" t="n"/>
      <c r="BU2328" s="59" t="n"/>
      <c r="BV2328" s="59" t="n"/>
      <c r="BW2328" s="59" t="n"/>
      <c r="BX2328" s="59" t="n"/>
      <c r="BY2328" s="59" t="n"/>
      <c r="BZ2328" s="59" t="n"/>
      <c r="CA2328" s="59" t="n"/>
      <c r="CB2328" s="59" t="n"/>
      <c r="CC2328" s="59" t="n"/>
      <c r="CD2328" s="59" t="n"/>
      <c r="CE2328" s="59" t="n"/>
      <c r="CF2328" s="59" t="n"/>
      <c r="CG2328" s="59" t="n"/>
      <c r="CH2328" s="59" t="n"/>
      <c r="CI2328" s="59" t="n"/>
      <c r="CJ2328" s="59" t="n"/>
      <c r="CK2328" s="59" t="n"/>
      <c r="CL2328" s="59" t="n"/>
      <c r="CM2328" s="59" t="n"/>
      <c r="CN2328" s="59" t="n"/>
      <c r="CO2328" s="59" t="n"/>
      <c r="CP2328" s="59" t="n"/>
      <c r="CQ2328" s="59" t="n"/>
      <c r="CR2328" s="59" t="n"/>
      <c r="CS2328" s="59" t="n"/>
      <c r="CT2328" s="59" t="n"/>
      <c r="CU2328" s="59" t="n"/>
      <c r="CV2328" s="59" t="n"/>
      <c r="CW2328" s="59" t="n"/>
      <c r="CX2328" s="59" t="n"/>
      <c r="CY2328" s="59" t="n"/>
      <c r="CZ2328" s="59" t="n"/>
    </row>
    <row r="2329">
      <c r="D2329" s="107" t="inlineStr">
        <is>
          <t>Amount Per Share</t>
        </is>
      </c>
      <c r="E2329" s="107" t="n">
        <v>0.83</v>
      </c>
      <c r="F2329" s="107" t="n">
        <v>0.85</v>
      </c>
      <c r="G2329" s="107" t="n">
        <v>0.85</v>
      </c>
      <c r="H2329" s="107" t="n">
        <v>0.85</v>
      </c>
      <c r="I2329" s="107" t="n">
        <v>0.85</v>
      </c>
      <c r="J2329" s="107" t="n">
        <v>0.86</v>
      </c>
      <c r="K2329" s="107" t="n">
        <v>0.86</v>
      </c>
      <c r="L2329" s="107" t="n">
        <v>0.86</v>
      </c>
      <c r="M2329" s="107" t="n">
        <v>0.86</v>
      </c>
      <c r="N2329" s="107" t="n">
        <v>0.87</v>
      </c>
      <c r="O2329" s="107" t="n">
        <v>0.87</v>
      </c>
      <c r="P2329" s="107" t="n">
        <v>0.87</v>
      </c>
      <c r="Q2329" s="107" t="n">
        <v>0.87</v>
      </c>
      <c r="R2329" s="107" t="n">
        <v>0.88</v>
      </c>
      <c r="S2329" s="107" t="n">
        <v>0.88</v>
      </c>
      <c r="T2329" s="107" t="n">
        <v>0.88</v>
      </c>
      <c r="U2329" s="107" t="n">
        <v>0.88</v>
      </c>
      <c r="V2329" s="107" t="n">
        <v>0.89</v>
      </c>
      <c r="W2329" s="107" t="n">
        <v>0.89</v>
      </c>
      <c r="X2329" s="107" t="n"/>
      <c r="Y2329" s="107" t="n"/>
      <c r="Z2329" s="107" t="n"/>
      <c r="AA2329" s="107" t="n"/>
      <c r="AB2329" s="107" t="n"/>
      <c r="AC2329" s="107" t="n"/>
      <c r="AD2329" s="107" t="n"/>
      <c r="AE2329" s="107" t="n"/>
      <c r="AF2329" s="107" t="n"/>
      <c r="AG2329" s="107" t="n"/>
      <c r="AH2329" s="107" t="n"/>
      <c r="AI2329" s="107" t="n"/>
      <c r="AJ2329" s="107" t="n"/>
      <c r="AK2329" s="107" t="n"/>
      <c r="AL2329" s="107" t="n"/>
      <c r="AM2329" s="107" t="n"/>
      <c r="AN2329" s="107" t="n"/>
      <c r="AO2329" s="107" t="n"/>
      <c r="AP2329" s="107" t="n"/>
      <c r="AQ2329" s="107" t="n"/>
      <c r="AR2329" s="107" t="n"/>
      <c r="AS2329" s="107" t="n"/>
      <c r="AT2329" s="107" t="n"/>
      <c r="AU2329" s="107" t="n"/>
      <c r="AV2329" s="107" t="n"/>
      <c r="AW2329" s="107" t="n"/>
      <c r="AX2329" s="107" t="n"/>
      <c r="AY2329" s="107" t="n"/>
      <c r="AZ2329" s="107" t="n"/>
      <c r="BA2329" s="107" t="n"/>
      <c r="BB2329" s="107" t="n"/>
      <c r="BC2329" s="107" t="n"/>
      <c r="BD2329" s="107" t="n"/>
      <c r="BE2329" s="107" t="n"/>
      <c r="BF2329" s="107" t="n"/>
      <c r="BG2329" s="107" t="n"/>
      <c r="BH2329" s="107" t="n"/>
      <c r="BI2329" s="107" t="n"/>
      <c r="BJ2329" s="107" t="n"/>
      <c r="BK2329" s="107" t="n"/>
      <c r="BL2329" s="107" t="n"/>
      <c r="BM2329" s="107" t="n"/>
      <c r="BN2329" s="107" t="n"/>
      <c r="BO2329" s="107" t="n"/>
      <c r="BP2329" s="107" t="n"/>
      <c r="BQ2329" s="107" t="n"/>
      <c r="BR2329" s="107" t="n"/>
      <c r="BS2329" s="107" t="n"/>
      <c r="BT2329" s="107" t="n"/>
      <c r="BU2329" s="107" t="n"/>
      <c r="BV2329" s="107" t="n"/>
      <c r="BW2329" s="107" t="n"/>
      <c r="BX2329" s="107" t="n"/>
      <c r="BY2329" s="107" t="n"/>
      <c r="BZ2329" s="107" t="n"/>
      <c r="CA2329" s="107" t="n"/>
      <c r="CB2329" s="107" t="n"/>
      <c r="CC2329" s="107" t="n"/>
      <c r="CD2329" s="107" t="n"/>
      <c r="CE2329" s="107" t="n"/>
      <c r="CF2329" s="107" t="n"/>
      <c r="CG2329" s="107" t="n"/>
      <c r="CH2329" s="107" t="n"/>
      <c r="CI2329" s="107" t="n"/>
      <c r="CJ2329" s="107" t="n"/>
      <c r="CK2329" s="107" t="n"/>
      <c r="CL2329" s="107" t="n"/>
      <c r="CM2329" s="107" t="n"/>
      <c r="CN2329" s="107" t="n"/>
      <c r="CO2329" s="107" t="n"/>
      <c r="CP2329" s="107" t="n"/>
      <c r="CQ2329" s="107" t="n"/>
      <c r="CR2329" s="107" t="n"/>
      <c r="CS2329" s="107" t="n"/>
      <c r="CT2329" s="107" t="n"/>
      <c r="CU2329" s="107" t="n"/>
      <c r="CV2329" s="107" t="n"/>
      <c r="CW2329" s="107" t="n"/>
      <c r="CX2329" s="107" t="n"/>
      <c r="CY2329" s="107" t="n"/>
      <c r="CZ2329" s="107" t="n"/>
    </row>
    <row r="2331">
      <c r="A2331" s="126">
        <f>IF(MXAU!$C$12="","",MXAU!$C$12)</f>
        <v/>
      </c>
      <c r="B2331" s="68">
        <f>IF($A2331="",0,COUNT($E2332:$CZ2332))</f>
        <v/>
      </c>
      <c r="C2331" s="69">
        <f>IF($B2331=0,0,MAX($E2332:$CZ2332))</f>
        <v/>
      </c>
      <c r="D2331" s="58">
        <f>_xll.BDS($A2331,'Field Check'!$C$44,"headers=y","startcol=1","endcol=7","dir=h","DVD_START_DT",'Field Check'!$C$59,"DVD_END_DT",'Field Check'!$D$59)</f>
        <v/>
      </c>
      <c r="E2331" s="59" t="n"/>
      <c r="F2331" s="59" t="n"/>
      <c r="G2331" s="59" t="n"/>
      <c r="H2331" s="59" t="n"/>
      <c r="I2331" s="59" t="n"/>
      <c r="J2331" s="59" t="n"/>
      <c r="K2331" s="59" t="n"/>
      <c r="L2331" s="59" t="n"/>
      <c r="M2331" s="59" t="n"/>
      <c r="N2331" s="59" t="n"/>
      <c r="O2331" s="59" t="n"/>
      <c r="P2331" s="59" t="n"/>
      <c r="Q2331" s="59" t="n"/>
      <c r="R2331" s="59" t="n"/>
      <c r="S2331" s="59" t="n"/>
      <c r="T2331" s="59" t="n"/>
      <c r="U2331" s="59" t="n"/>
      <c r="V2331" s="59" t="n"/>
      <c r="W2331" s="59" t="n"/>
      <c r="X2331" s="59" t="n"/>
      <c r="Y2331" s="59" t="n"/>
      <c r="Z2331" s="59" t="n"/>
      <c r="AA2331" s="59" t="n"/>
      <c r="AB2331" s="59" t="n"/>
      <c r="AC2331" s="59" t="n"/>
      <c r="AD2331" s="59" t="n"/>
      <c r="AE2331" s="59" t="n"/>
      <c r="AF2331" s="59" t="n"/>
      <c r="AG2331" s="59" t="n"/>
      <c r="AH2331" s="59" t="n"/>
      <c r="AI2331" s="59" t="n"/>
      <c r="AJ2331" s="59" t="n"/>
      <c r="AK2331" s="59" t="n"/>
      <c r="AL2331" s="59" t="n"/>
      <c r="AM2331" s="59" t="n"/>
      <c r="AN2331" s="59" t="n"/>
      <c r="AO2331" s="59" t="n"/>
      <c r="AP2331" s="59" t="n"/>
      <c r="AQ2331" s="59" t="n"/>
      <c r="AR2331" s="59" t="n"/>
      <c r="AS2331" s="59" t="n"/>
      <c r="AT2331" s="59" t="n"/>
      <c r="AU2331" s="59" t="n"/>
      <c r="AV2331" s="59" t="n"/>
      <c r="AW2331" s="59" t="n"/>
      <c r="AX2331" s="59" t="n"/>
      <c r="AY2331" s="59" t="n"/>
      <c r="AZ2331" s="59" t="n"/>
      <c r="BA2331" s="59" t="n"/>
      <c r="BB2331" s="59" t="n"/>
      <c r="BC2331" s="59" t="n"/>
      <c r="BD2331" s="59" t="n"/>
      <c r="BE2331" s="59" t="n"/>
      <c r="BF2331" s="59" t="n"/>
      <c r="BG2331" s="59" t="n"/>
      <c r="BH2331" s="59" t="n"/>
      <c r="BI2331" s="59" t="n"/>
      <c r="BJ2331" s="59" t="n"/>
      <c r="BK2331" s="59" t="n"/>
      <c r="BL2331" s="59" t="n"/>
      <c r="BM2331" s="59" t="n"/>
      <c r="BN2331" s="59" t="n"/>
      <c r="BO2331" s="59" t="n"/>
      <c r="BP2331" s="59" t="n"/>
      <c r="BQ2331" s="59" t="n"/>
      <c r="BR2331" s="59" t="n"/>
      <c r="BS2331" s="59" t="n"/>
      <c r="BT2331" s="59" t="n"/>
      <c r="BU2331" s="59" t="n"/>
      <c r="BV2331" s="59" t="n"/>
      <c r="BW2331" s="59" t="n"/>
      <c r="BX2331" s="59" t="n"/>
      <c r="BY2331" s="59" t="n"/>
      <c r="BZ2331" s="59" t="n"/>
      <c r="CA2331" s="59" t="n"/>
      <c r="CB2331" s="59" t="n"/>
      <c r="CC2331" s="59" t="n"/>
      <c r="CD2331" s="59" t="n"/>
      <c r="CE2331" s="59" t="n"/>
      <c r="CF2331" s="59" t="n"/>
      <c r="CG2331" s="59" t="n"/>
      <c r="CH2331" s="59" t="n"/>
      <c r="CI2331" s="59" t="n"/>
      <c r="CJ2331" s="59" t="n"/>
      <c r="CK2331" s="59" t="n"/>
      <c r="CL2331" s="59" t="n"/>
      <c r="CM2331" s="59" t="n"/>
      <c r="CN2331" s="59" t="n"/>
      <c r="CO2331" s="59" t="n"/>
      <c r="CP2331" s="59" t="n"/>
      <c r="CQ2331" s="59" t="n"/>
      <c r="CR2331" s="59" t="n"/>
      <c r="CS2331" s="59" t="n"/>
      <c r="CT2331" s="59" t="n"/>
      <c r="CU2331" s="59" t="n"/>
      <c r="CV2331" s="59" t="n"/>
      <c r="CW2331" s="59" t="n"/>
      <c r="CX2331" s="59" t="n"/>
      <c r="CY2331" s="59" t="n"/>
      <c r="CZ2331" s="59" t="n"/>
    </row>
    <row r="2332">
      <c r="D2332" s="59" t="n"/>
      <c r="E2332" s="59" t="n"/>
      <c r="F2332" s="59" t="n"/>
      <c r="G2332" s="59" t="n"/>
      <c r="H2332" s="59" t="n"/>
      <c r="I2332" s="59" t="n"/>
      <c r="J2332" s="59" t="n"/>
      <c r="K2332" s="59" t="n"/>
      <c r="L2332" s="59" t="n"/>
      <c r="M2332" s="59" t="n"/>
      <c r="N2332" s="59" t="n"/>
      <c r="O2332" s="59" t="n"/>
      <c r="P2332" s="59" t="n"/>
      <c r="Q2332" s="59" t="n"/>
      <c r="R2332" s="59" t="n"/>
      <c r="S2332" s="59" t="n"/>
      <c r="T2332" s="59" t="n"/>
      <c r="U2332" s="59" t="n"/>
      <c r="V2332" s="59" t="n"/>
      <c r="W2332" s="59" t="n"/>
      <c r="X2332" s="59" t="n"/>
      <c r="Y2332" s="59" t="n"/>
      <c r="Z2332" s="59" t="n"/>
      <c r="AA2332" s="59" t="n"/>
      <c r="AB2332" s="59" t="n"/>
      <c r="AC2332" s="59" t="n"/>
      <c r="AD2332" s="59" t="n"/>
      <c r="AE2332" s="59" t="n"/>
      <c r="AF2332" s="59" t="n"/>
      <c r="AG2332" s="59" t="n"/>
      <c r="AH2332" s="59" t="n"/>
      <c r="AI2332" s="59" t="n"/>
      <c r="AJ2332" s="59" t="n"/>
      <c r="AK2332" s="59" t="n"/>
      <c r="AL2332" s="59" t="n"/>
      <c r="AM2332" s="59" t="n"/>
      <c r="AN2332" s="59" t="n"/>
      <c r="AO2332" s="59" t="n"/>
      <c r="AP2332" s="59" t="n"/>
      <c r="AQ2332" s="59" t="n"/>
      <c r="AR2332" s="59" t="n"/>
      <c r="AS2332" s="59" t="n"/>
      <c r="AT2332" s="59" t="n"/>
      <c r="AU2332" s="59" t="n"/>
      <c r="AV2332" s="59" t="n"/>
      <c r="AW2332" s="59" t="n"/>
      <c r="AX2332" s="59" t="n"/>
      <c r="AY2332" s="59" t="n"/>
      <c r="AZ2332" s="59" t="n"/>
      <c r="BA2332" s="59" t="n"/>
      <c r="BB2332" s="59" t="n"/>
      <c r="BC2332" s="59" t="n"/>
      <c r="BD2332" s="59" t="n"/>
      <c r="BE2332" s="59" t="n"/>
      <c r="BF2332" s="59" t="n"/>
      <c r="BG2332" s="59" t="n"/>
      <c r="BH2332" s="59" t="n"/>
      <c r="BI2332" s="59" t="n"/>
      <c r="BJ2332" s="59" t="n"/>
      <c r="BK2332" s="59" t="n"/>
      <c r="BL2332" s="59" t="n"/>
      <c r="BM2332" s="59" t="n"/>
      <c r="BN2332" s="59" t="n"/>
      <c r="BO2332" s="59" t="n"/>
      <c r="BP2332" s="59" t="n"/>
      <c r="BQ2332" s="59" t="n"/>
      <c r="BR2332" s="59" t="n"/>
      <c r="BS2332" s="59" t="n"/>
      <c r="BT2332" s="59" t="n"/>
      <c r="BU2332" s="59" t="n"/>
      <c r="BV2332" s="59" t="n"/>
      <c r="BW2332" s="59" t="n"/>
      <c r="BX2332" s="59" t="n"/>
      <c r="BY2332" s="59" t="n"/>
      <c r="BZ2332" s="59" t="n"/>
      <c r="CA2332" s="59" t="n"/>
      <c r="CB2332" s="59" t="n"/>
      <c r="CC2332" s="59" t="n"/>
      <c r="CD2332" s="59" t="n"/>
      <c r="CE2332" s="59" t="n"/>
      <c r="CF2332" s="59" t="n"/>
      <c r="CG2332" s="59" t="n"/>
      <c r="CH2332" s="59" t="n"/>
      <c r="CI2332" s="59" t="n"/>
      <c r="CJ2332" s="59" t="n"/>
      <c r="CK2332" s="59" t="n"/>
      <c r="CL2332" s="59" t="n"/>
      <c r="CM2332" s="59" t="n"/>
      <c r="CN2332" s="59" t="n"/>
      <c r="CO2332" s="59" t="n"/>
      <c r="CP2332" s="59" t="n"/>
      <c r="CQ2332" s="59" t="n"/>
      <c r="CR2332" s="59" t="n"/>
      <c r="CS2332" s="59" t="n"/>
      <c r="CT2332" s="59" t="n"/>
      <c r="CU2332" s="59" t="n"/>
      <c r="CV2332" s="59" t="n"/>
      <c r="CW2332" s="59" t="n"/>
      <c r="CX2332" s="59" t="n"/>
      <c r="CY2332" s="59" t="n"/>
      <c r="CZ2332" s="59" t="n"/>
    </row>
    <row r="2333">
      <c r="D2333" s="59" t="n"/>
      <c r="E2333" s="59" t="n"/>
      <c r="F2333" s="59" t="n"/>
      <c r="G2333" s="59" t="n"/>
      <c r="H2333" s="59" t="n"/>
      <c r="I2333" s="59" t="n"/>
      <c r="J2333" s="59" t="n"/>
      <c r="K2333" s="59" t="n"/>
      <c r="L2333" s="59" t="n"/>
      <c r="M2333" s="59" t="n"/>
      <c r="N2333" s="59" t="n"/>
      <c r="O2333" s="59" t="n"/>
      <c r="P2333" s="59" t="n"/>
      <c r="Q2333" s="59" t="n"/>
      <c r="R2333" s="59" t="n"/>
      <c r="S2333" s="59" t="n"/>
      <c r="T2333" s="59" t="n"/>
      <c r="U2333" s="59" t="n"/>
      <c r="V2333" s="59" t="n"/>
      <c r="W2333" s="59" t="n"/>
      <c r="X2333" s="59" t="n"/>
      <c r="Y2333" s="59" t="n"/>
      <c r="Z2333" s="59" t="n"/>
      <c r="AA2333" s="59" t="n"/>
      <c r="AB2333" s="59" t="n"/>
      <c r="AC2333" s="59" t="n"/>
      <c r="AD2333" s="59" t="n"/>
      <c r="AE2333" s="59" t="n"/>
      <c r="AF2333" s="59" t="n"/>
      <c r="AG2333" s="59" t="n"/>
      <c r="AH2333" s="59" t="n"/>
      <c r="AI2333" s="59" t="n"/>
      <c r="AJ2333" s="59" t="n"/>
      <c r="AK2333" s="59" t="n"/>
      <c r="AL2333" s="59" t="n"/>
      <c r="AM2333" s="59" t="n"/>
      <c r="AN2333" s="59" t="n"/>
      <c r="AO2333" s="59" t="n"/>
      <c r="AP2333" s="59" t="n"/>
      <c r="AQ2333" s="59" t="n"/>
      <c r="AR2333" s="59" t="n"/>
      <c r="AS2333" s="59" t="n"/>
      <c r="AT2333" s="59" t="n"/>
      <c r="AU2333" s="59" t="n"/>
      <c r="AV2333" s="59" t="n"/>
      <c r="AW2333" s="59" t="n"/>
      <c r="AX2333" s="59" t="n"/>
      <c r="AY2333" s="59" t="n"/>
      <c r="AZ2333" s="59" t="n"/>
      <c r="BA2333" s="59" t="n"/>
      <c r="BB2333" s="59" t="n"/>
      <c r="BC2333" s="59" t="n"/>
      <c r="BD2333" s="59" t="n"/>
      <c r="BE2333" s="59" t="n"/>
      <c r="BF2333" s="59" t="n"/>
      <c r="BG2333" s="59" t="n"/>
      <c r="BH2333" s="59" t="n"/>
      <c r="BI2333" s="59" t="n"/>
      <c r="BJ2333" s="59" t="n"/>
      <c r="BK2333" s="59" t="n"/>
      <c r="BL2333" s="59" t="n"/>
      <c r="BM2333" s="59" t="n"/>
      <c r="BN2333" s="59" t="n"/>
      <c r="BO2333" s="59" t="n"/>
      <c r="BP2333" s="59" t="n"/>
      <c r="BQ2333" s="59" t="n"/>
      <c r="BR2333" s="59" t="n"/>
      <c r="BS2333" s="59" t="n"/>
      <c r="BT2333" s="59" t="n"/>
      <c r="BU2333" s="59" t="n"/>
      <c r="BV2333" s="59" t="n"/>
      <c r="BW2333" s="59" t="n"/>
      <c r="BX2333" s="59" t="n"/>
      <c r="BY2333" s="59" t="n"/>
      <c r="BZ2333" s="59" t="n"/>
      <c r="CA2333" s="59" t="n"/>
      <c r="CB2333" s="59" t="n"/>
      <c r="CC2333" s="59" t="n"/>
      <c r="CD2333" s="59" t="n"/>
      <c r="CE2333" s="59" t="n"/>
      <c r="CF2333" s="59" t="n"/>
      <c r="CG2333" s="59" t="n"/>
      <c r="CH2333" s="59" t="n"/>
      <c r="CI2333" s="59" t="n"/>
      <c r="CJ2333" s="59" t="n"/>
      <c r="CK2333" s="59" t="n"/>
      <c r="CL2333" s="59" t="n"/>
      <c r="CM2333" s="59" t="n"/>
      <c r="CN2333" s="59" t="n"/>
      <c r="CO2333" s="59" t="n"/>
      <c r="CP2333" s="59" t="n"/>
      <c r="CQ2333" s="59" t="n"/>
      <c r="CR2333" s="59" t="n"/>
      <c r="CS2333" s="59" t="n"/>
      <c r="CT2333" s="59" t="n"/>
      <c r="CU2333" s="59" t="n"/>
      <c r="CV2333" s="59" t="n"/>
      <c r="CW2333" s="59" t="n"/>
      <c r="CX2333" s="59" t="n"/>
      <c r="CY2333" s="59" t="n"/>
      <c r="CZ2333" s="59" t="n"/>
    </row>
    <row r="2334">
      <c r="D2334" s="59" t="n"/>
      <c r="E2334" s="59" t="n"/>
      <c r="F2334" s="59" t="n"/>
      <c r="G2334" s="59" t="n"/>
      <c r="H2334" s="59" t="n"/>
      <c r="I2334" s="59" t="n"/>
      <c r="J2334" s="59" t="n"/>
      <c r="K2334" s="59" t="n"/>
      <c r="L2334" s="59" t="n"/>
      <c r="M2334" s="59" t="n"/>
      <c r="N2334" s="59" t="n"/>
      <c r="O2334" s="59" t="n"/>
      <c r="P2334" s="59" t="n"/>
      <c r="Q2334" s="59" t="n"/>
      <c r="R2334" s="59" t="n"/>
      <c r="S2334" s="59" t="n"/>
      <c r="T2334" s="59" t="n"/>
      <c r="U2334" s="59" t="n"/>
      <c r="V2334" s="59" t="n"/>
      <c r="W2334" s="59" t="n"/>
      <c r="X2334" s="59" t="n"/>
      <c r="Y2334" s="59" t="n"/>
      <c r="Z2334" s="59" t="n"/>
      <c r="AA2334" s="59" t="n"/>
      <c r="AB2334" s="59" t="n"/>
      <c r="AC2334" s="59" t="n"/>
      <c r="AD2334" s="59" t="n"/>
      <c r="AE2334" s="59" t="n"/>
      <c r="AF2334" s="59" t="n"/>
      <c r="AG2334" s="59" t="n"/>
      <c r="AH2334" s="59" t="n"/>
      <c r="AI2334" s="59" t="n"/>
      <c r="AJ2334" s="59" t="n"/>
      <c r="AK2334" s="59" t="n"/>
      <c r="AL2334" s="59" t="n"/>
      <c r="AM2334" s="59" t="n"/>
      <c r="AN2334" s="59" t="n"/>
      <c r="AO2334" s="59" t="n"/>
      <c r="AP2334" s="59" t="n"/>
      <c r="AQ2334" s="59" t="n"/>
      <c r="AR2334" s="59" t="n"/>
      <c r="AS2334" s="59" t="n"/>
      <c r="AT2334" s="59" t="n"/>
      <c r="AU2334" s="59" t="n"/>
      <c r="AV2334" s="59" t="n"/>
      <c r="AW2334" s="59" t="n"/>
      <c r="AX2334" s="59" t="n"/>
      <c r="AY2334" s="59" t="n"/>
      <c r="AZ2334" s="59" t="n"/>
      <c r="BA2334" s="59" t="n"/>
      <c r="BB2334" s="59" t="n"/>
      <c r="BC2334" s="59" t="n"/>
      <c r="BD2334" s="59" t="n"/>
      <c r="BE2334" s="59" t="n"/>
      <c r="BF2334" s="59" t="n"/>
      <c r="BG2334" s="59" t="n"/>
      <c r="BH2334" s="59" t="n"/>
      <c r="BI2334" s="59" t="n"/>
      <c r="BJ2334" s="59" t="n"/>
      <c r="BK2334" s="59" t="n"/>
      <c r="BL2334" s="59" t="n"/>
      <c r="BM2334" s="59" t="n"/>
      <c r="BN2334" s="59" t="n"/>
      <c r="BO2334" s="59" t="n"/>
      <c r="BP2334" s="59" t="n"/>
      <c r="BQ2334" s="59" t="n"/>
      <c r="BR2334" s="59" t="n"/>
      <c r="BS2334" s="59" t="n"/>
      <c r="BT2334" s="59" t="n"/>
      <c r="BU2334" s="59" t="n"/>
      <c r="BV2334" s="59" t="n"/>
      <c r="BW2334" s="59" t="n"/>
      <c r="BX2334" s="59" t="n"/>
      <c r="BY2334" s="59" t="n"/>
      <c r="BZ2334" s="59" t="n"/>
      <c r="CA2334" s="59" t="n"/>
      <c r="CB2334" s="59" t="n"/>
      <c r="CC2334" s="59" t="n"/>
      <c r="CD2334" s="59" t="n"/>
      <c r="CE2334" s="59" t="n"/>
      <c r="CF2334" s="59" t="n"/>
      <c r="CG2334" s="59" t="n"/>
      <c r="CH2334" s="59" t="n"/>
      <c r="CI2334" s="59" t="n"/>
      <c r="CJ2334" s="59" t="n"/>
      <c r="CK2334" s="59" t="n"/>
      <c r="CL2334" s="59" t="n"/>
      <c r="CM2334" s="59" t="n"/>
      <c r="CN2334" s="59" t="n"/>
      <c r="CO2334" s="59" t="n"/>
      <c r="CP2334" s="59" t="n"/>
      <c r="CQ2334" s="59" t="n"/>
      <c r="CR2334" s="59" t="n"/>
      <c r="CS2334" s="59" t="n"/>
      <c r="CT2334" s="59" t="n"/>
      <c r="CU2334" s="59" t="n"/>
      <c r="CV2334" s="59" t="n"/>
      <c r="CW2334" s="59" t="n"/>
      <c r="CX2334" s="59" t="n"/>
      <c r="CY2334" s="59" t="n"/>
      <c r="CZ2334" s="59" t="n"/>
    </row>
    <row r="2335">
      <c r="D2335" s="107" t="n"/>
      <c r="E2335" s="107" t="n"/>
      <c r="F2335" s="107" t="n"/>
      <c r="G2335" s="107" t="n"/>
      <c r="H2335" s="107" t="n"/>
      <c r="I2335" s="107" t="n"/>
      <c r="J2335" s="107" t="n"/>
      <c r="K2335" s="107" t="n"/>
      <c r="L2335" s="107" t="n"/>
      <c r="M2335" s="107" t="n"/>
      <c r="N2335" s="107" t="n"/>
      <c r="O2335" s="107" t="n"/>
      <c r="P2335" s="107" t="n"/>
      <c r="Q2335" s="107" t="n"/>
      <c r="R2335" s="107" t="n"/>
      <c r="S2335" s="107" t="n"/>
      <c r="T2335" s="107" t="n"/>
      <c r="U2335" s="107" t="n"/>
      <c r="V2335" s="107" t="n"/>
      <c r="W2335" s="107" t="n"/>
      <c r="X2335" s="107" t="n"/>
      <c r="Y2335" s="107" t="n"/>
      <c r="Z2335" s="107" t="n"/>
      <c r="AA2335" s="107" t="n"/>
      <c r="AB2335" s="107" t="n"/>
      <c r="AC2335" s="107" t="n"/>
      <c r="AD2335" s="107" t="n"/>
      <c r="AE2335" s="107" t="n"/>
      <c r="AF2335" s="107" t="n"/>
      <c r="AG2335" s="107" t="n"/>
      <c r="AH2335" s="107" t="n"/>
      <c r="AI2335" s="107" t="n"/>
      <c r="AJ2335" s="107" t="n"/>
      <c r="AK2335" s="107" t="n"/>
      <c r="AL2335" s="107" t="n"/>
      <c r="AM2335" s="107" t="n"/>
      <c r="AN2335" s="107" t="n"/>
      <c r="AO2335" s="107" t="n"/>
      <c r="AP2335" s="107" t="n"/>
      <c r="AQ2335" s="107" t="n"/>
      <c r="AR2335" s="107" t="n"/>
      <c r="AS2335" s="107" t="n"/>
      <c r="AT2335" s="107" t="n"/>
      <c r="AU2335" s="107" t="n"/>
      <c r="AV2335" s="107" t="n"/>
      <c r="AW2335" s="107" t="n"/>
      <c r="AX2335" s="107" t="n"/>
      <c r="AY2335" s="107" t="n"/>
      <c r="AZ2335" s="107" t="n"/>
      <c r="BA2335" s="107" t="n"/>
      <c r="BB2335" s="107" t="n"/>
      <c r="BC2335" s="107" t="n"/>
      <c r="BD2335" s="107" t="n"/>
      <c r="BE2335" s="107" t="n"/>
      <c r="BF2335" s="107" t="n"/>
      <c r="BG2335" s="107" t="n"/>
      <c r="BH2335" s="107" t="n"/>
      <c r="BI2335" s="107" t="n"/>
      <c r="BJ2335" s="107" t="n"/>
      <c r="BK2335" s="107" t="n"/>
      <c r="BL2335" s="107" t="n"/>
      <c r="BM2335" s="107" t="n"/>
      <c r="BN2335" s="107" t="n"/>
      <c r="BO2335" s="107" t="n"/>
      <c r="BP2335" s="107" t="n"/>
      <c r="BQ2335" s="107" t="n"/>
      <c r="BR2335" s="107" t="n"/>
      <c r="BS2335" s="107" t="n"/>
      <c r="BT2335" s="107" t="n"/>
      <c r="BU2335" s="107" t="n"/>
      <c r="BV2335" s="107" t="n"/>
      <c r="BW2335" s="107" t="n"/>
      <c r="BX2335" s="107" t="n"/>
      <c r="BY2335" s="107" t="n"/>
      <c r="BZ2335" s="107" t="n"/>
      <c r="CA2335" s="107" t="n"/>
      <c r="CB2335" s="107" t="n"/>
      <c r="CC2335" s="107" t="n"/>
      <c r="CD2335" s="107" t="n"/>
      <c r="CE2335" s="107" t="n"/>
      <c r="CF2335" s="107" t="n"/>
      <c r="CG2335" s="107" t="n"/>
      <c r="CH2335" s="107" t="n"/>
      <c r="CI2335" s="107" t="n"/>
      <c r="CJ2335" s="107" t="n"/>
      <c r="CK2335" s="107" t="n"/>
      <c r="CL2335" s="107" t="n"/>
      <c r="CM2335" s="107" t="n"/>
      <c r="CN2335" s="107" t="n"/>
      <c r="CO2335" s="107" t="n"/>
      <c r="CP2335" s="107" t="n"/>
      <c r="CQ2335" s="107" t="n"/>
      <c r="CR2335" s="107" t="n"/>
      <c r="CS2335" s="107" t="n"/>
      <c r="CT2335" s="107" t="n"/>
      <c r="CU2335" s="107" t="n"/>
      <c r="CV2335" s="107" t="n"/>
      <c r="CW2335" s="107" t="n"/>
      <c r="CX2335" s="107" t="n"/>
      <c r="CY2335" s="107" t="n"/>
      <c r="CZ2335" s="107" t="n"/>
    </row>
    <row r="2338">
      <c r="A2338" s="2">
        <f>IF($A2331="","","   projections")</f>
        <v/>
      </c>
      <c r="B2338" s="68">
        <f>IF($A2331="",0,COUNT($E2339:$CZ2339))</f>
        <v/>
      </c>
      <c r="C2338" s="69">
        <f>IF($B2338=0,0,MAX($E2339:$CZ2339))</f>
        <v/>
      </c>
      <c r="D2338" s="58">
        <f>_xll.BDS($A2331,'Field Check'!$C$42,"headers=y","startcol=1","endcol=3","dir=h","cols=21;rows=3")</f>
        <v/>
      </c>
      <c r="E2338" s="59" t="n">
        <v>46254</v>
      </c>
      <c r="F2338" s="59" t="n">
        <v>46437</v>
      </c>
      <c r="G2338" s="59" t="n">
        <v>46616</v>
      </c>
      <c r="H2338" s="59" t="n">
        <v>46808</v>
      </c>
      <c r="I2338" s="59" t="n">
        <v>46982</v>
      </c>
      <c r="J2338" s="59" t="n">
        <v>47172</v>
      </c>
      <c r="K2338" s="59" t="n">
        <v>47347</v>
      </c>
      <c r="L2338" s="59" t="n">
        <v>47536</v>
      </c>
      <c r="M2338" s="59" t="n">
        <v>47711</v>
      </c>
      <c r="N2338" s="59" t="n">
        <v>47900</v>
      </c>
      <c r="O2338" s="59" t="n">
        <v>48075</v>
      </c>
      <c r="P2338" s="59" t="n">
        <v>48264</v>
      </c>
      <c r="Q2338" s="59" t="n">
        <v>48446</v>
      </c>
      <c r="R2338" s="59" t="n">
        <v>48628</v>
      </c>
      <c r="S2338" s="59" t="n">
        <v>48817</v>
      </c>
      <c r="T2338" s="59" t="n">
        <v>48992</v>
      </c>
      <c r="U2338" s="59" t="n">
        <v>49181</v>
      </c>
      <c r="V2338" s="59" t="n">
        <v>49363</v>
      </c>
      <c r="W2338" s="59" t="n">
        <v>49552</v>
      </c>
      <c r="X2338" s="59" t="n">
        <v>49727</v>
      </c>
      <c r="Y2338" s="59" t="n"/>
      <c r="Z2338" s="59" t="n"/>
      <c r="AA2338" s="59" t="n"/>
      <c r="AB2338" s="59" t="n"/>
      <c r="AC2338" s="59" t="n"/>
      <c r="AD2338" s="59" t="n"/>
      <c r="AE2338" s="59" t="n"/>
      <c r="AF2338" s="59" t="n"/>
      <c r="AG2338" s="59" t="n"/>
      <c r="AH2338" s="59" t="n"/>
      <c r="AI2338" s="59" t="n"/>
      <c r="AJ2338" s="59" t="n"/>
      <c r="AK2338" s="59" t="n"/>
      <c r="AL2338" s="59" t="n"/>
      <c r="AM2338" s="59" t="n"/>
      <c r="AN2338" s="59" t="n"/>
      <c r="AO2338" s="59" t="n"/>
      <c r="AP2338" s="59" t="n"/>
      <c r="AQ2338" s="59" t="n"/>
      <c r="AR2338" s="59" t="n"/>
      <c r="AS2338" s="59" t="n"/>
      <c r="AT2338" s="59" t="n"/>
      <c r="AU2338" s="59" t="n"/>
      <c r="AV2338" s="59" t="n"/>
      <c r="AW2338" s="59" t="n"/>
      <c r="AX2338" s="59" t="n"/>
      <c r="AY2338" s="59" t="n"/>
      <c r="AZ2338" s="59" t="n"/>
      <c r="BA2338" s="59" t="n"/>
      <c r="BB2338" s="59" t="n"/>
      <c r="BC2338" s="59" t="n"/>
      <c r="BD2338" s="59" t="n"/>
      <c r="BE2338" s="59" t="n"/>
      <c r="BF2338" s="59" t="n"/>
      <c r="BG2338" s="59" t="n"/>
      <c r="BH2338" s="59" t="n"/>
      <c r="BI2338" s="59" t="n"/>
      <c r="BJ2338" s="59" t="n"/>
      <c r="BK2338" s="59" t="n"/>
      <c r="BL2338" s="59" t="n"/>
      <c r="BM2338" s="59" t="n"/>
      <c r="BN2338" s="59" t="n"/>
      <c r="BO2338" s="59" t="n"/>
      <c r="BP2338" s="59" t="n"/>
      <c r="BQ2338" s="59" t="n"/>
      <c r="BR2338" s="59" t="n"/>
      <c r="BS2338" s="59" t="n"/>
      <c r="BT2338" s="59" t="n"/>
      <c r="BU2338" s="59" t="n"/>
      <c r="BV2338" s="59" t="n"/>
      <c r="BW2338" s="59" t="n"/>
      <c r="BX2338" s="59" t="n"/>
      <c r="BY2338" s="59" t="n"/>
      <c r="BZ2338" s="59" t="n"/>
      <c r="CA2338" s="59" t="n"/>
      <c r="CB2338" s="59" t="n"/>
      <c r="CC2338" s="59" t="n"/>
      <c r="CD2338" s="59" t="n"/>
      <c r="CE2338" s="59" t="n"/>
      <c r="CF2338" s="59" t="n"/>
      <c r="CG2338" s="59" t="n"/>
      <c r="CH2338" s="59" t="n"/>
      <c r="CI2338" s="59" t="n"/>
      <c r="CJ2338" s="59" t="n"/>
      <c r="CK2338" s="59" t="n"/>
      <c r="CL2338" s="59" t="n"/>
      <c r="CM2338" s="59" t="n"/>
      <c r="CN2338" s="59" t="n"/>
      <c r="CO2338" s="59" t="n"/>
      <c r="CP2338" s="59" t="n"/>
      <c r="CQ2338" s="59" t="n"/>
      <c r="CR2338" s="59" t="n"/>
      <c r="CS2338" s="59" t="n"/>
      <c r="CT2338" s="59" t="n"/>
      <c r="CU2338" s="59" t="n"/>
      <c r="CV2338" s="59" t="n"/>
      <c r="CW2338" s="59" t="n"/>
      <c r="CX2338" s="59" t="n"/>
      <c r="CY2338" s="59" t="n"/>
      <c r="CZ2338" s="59" t="n"/>
    </row>
    <row r="2339">
      <c r="D2339" s="59" t="inlineStr">
        <is>
          <t>Ex-Date</t>
        </is>
      </c>
      <c r="E2339" s="59" t="n">
        <v>46274</v>
      </c>
      <c r="F2339" s="59" t="n">
        <v>46455</v>
      </c>
      <c r="G2339" s="59" t="n">
        <v>46638</v>
      </c>
      <c r="H2339" s="59" t="n">
        <v>46821</v>
      </c>
      <c r="I2339" s="59" t="n">
        <v>47002</v>
      </c>
      <c r="J2339" s="59" t="n">
        <v>47185</v>
      </c>
      <c r="K2339" s="59" t="n">
        <v>47366</v>
      </c>
      <c r="L2339" s="59" t="n">
        <v>47549</v>
      </c>
      <c r="M2339" s="59" t="n">
        <v>47737</v>
      </c>
      <c r="N2339" s="59" t="n">
        <v>47914</v>
      </c>
      <c r="O2339" s="59" t="n">
        <v>48101</v>
      </c>
      <c r="P2339" s="59" t="n">
        <v>48282</v>
      </c>
      <c r="Q2339" s="59" t="n">
        <v>48465</v>
      </c>
      <c r="R2339" s="59" t="n">
        <v>48646</v>
      </c>
      <c r="S2339" s="59" t="n">
        <v>48829</v>
      </c>
      <c r="T2339" s="59" t="n">
        <v>49010</v>
      </c>
      <c r="U2339" s="59" t="n">
        <v>49193</v>
      </c>
      <c r="V2339" s="59" t="n">
        <v>49381</v>
      </c>
      <c r="W2339" s="59" t="n">
        <v>49557</v>
      </c>
      <c r="X2339" s="59" t="n">
        <v>49745</v>
      </c>
      <c r="Y2339" s="59" t="n"/>
      <c r="Z2339" s="59" t="n"/>
      <c r="AA2339" s="59" t="n"/>
      <c r="AB2339" s="59" t="n"/>
      <c r="AC2339" s="59" t="n"/>
      <c r="AD2339" s="59" t="n"/>
      <c r="AE2339" s="59" t="n"/>
      <c r="AF2339" s="59" t="n"/>
      <c r="AG2339" s="59" t="n"/>
      <c r="AH2339" s="59" t="n"/>
      <c r="AI2339" s="59" t="n"/>
      <c r="AJ2339" s="59" t="n"/>
      <c r="AK2339" s="59" t="n"/>
      <c r="AL2339" s="59" t="n"/>
      <c r="AM2339" s="59" t="n"/>
      <c r="AN2339" s="59" t="n"/>
      <c r="AO2339" s="59" t="n"/>
      <c r="AP2339" s="59" t="n"/>
      <c r="AQ2339" s="59" t="n"/>
      <c r="AR2339" s="59" t="n"/>
      <c r="AS2339" s="59" t="n"/>
      <c r="AT2339" s="59" t="n"/>
      <c r="AU2339" s="59" t="n"/>
      <c r="AV2339" s="59" t="n"/>
      <c r="AW2339" s="59" t="n"/>
      <c r="AX2339" s="59" t="n"/>
      <c r="AY2339" s="59" t="n"/>
      <c r="AZ2339" s="59" t="n"/>
      <c r="BA2339" s="59" t="n"/>
      <c r="BB2339" s="59" t="n"/>
      <c r="BC2339" s="59" t="n"/>
      <c r="BD2339" s="59" t="n"/>
      <c r="BE2339" s="59" t="n"/>
      <c r="BF2339" s="59" t="n"/>
      <c r="BG2339" s="59" t="n"/>
      <c r="BH2339" s="59" t="n"/>
      <c r="BI2339" s="59" t="n"/>
      <c r="BJ2339" s="59" t="n"/>
      <c r="BK2339" s="59" t="n"/>
      <c r="BL2339" s="59" t="n"/>
      <c r="BM2339" s="59" t="n"/>
      <c r="BN2339" s="59" t="n"/>
      <c r="BO2339" s="59" t="n"/>
      <c r="BP2339" s="59" t="n"/>
      <c r="BQ2339" s="59" t="n"/>
      <c r="BR2339" s="59" t="n"/>
      <c r="BS2339" s="59" t="n"/>
      <c r="BT2339" s="59" t="n"/>
      <c r="BU2339" s="59" t="n"/>
      <c r="BV2339" s="59" t="n"/>
      <c r="BW2339" s="59" t="n"/>
      <c r="BX2339" s="59" t="n"/>
      <c r="BY2339" s="59" t="n"/>
      <c r="BZ2339" s="59" t="n"/>
      <c r="CA2339" s="59" t="n"/>
      <c r="CB2339" s="59" t="n"/>
      <c r="CC2339" s="59" t="n"/>
      <c r="CD2339" s="59" t="n"/>
      <c r="CE2339" s="59" t="n"/>
      <c r="CF2339" s="59" t="n"/>
      <c r="CG2339" s="59" t="n"/>
      <c r="CH2339" s="59" t="n"/>
      <c r="CI2339" s="59" t="n"/>
      <c r="CJ2339" s="59" t="n"/>
      <c r="CK2339" s="59" t="n"/>
      <c r="CL2339" s="59" t="n"/>
      <c r="CM2339" s="59" t="n"/>
      <c r="CN2339" s="59" t="n"/>
      <c r="CO2339" s="59" t="n"/>
      <c r="CP2339" s="59" t="n"/>
      <c r="CQ2339" s="59" t="n"/>
      <c r="CR2339" s="59" t="n"/>
      <c r="CS2339" s="59" t="n"/>
      <c r="CT2339" s="59" t="n"/>
      <c r="CU2339" s="59" t="n"/>
      <c r="CV2339" s="59" t="n"/>
      <c r="CW2339" s="59" t="n"/>
      <c r="CX2339" s="59" t="n"/>
      <c r="CY2339" s="59" t="n"/>
      <c r="CZ2339" s="59" t="n"/>
    </row>
    <row r="2340">
      <c r="D2340" s="107" t="inlineStr">
        <is>
          <t>Amount Per Share</t>
        </is>
      </c>
      <c r="E2340" s="107" t="n">
        <v>0.24</v>
      </c>
      <c r="F2340" s="107" t="n">
        <v>0.23</v>
      </c>
      <c r="G2340" s="107" t="n">
        <v>0.24</v>
      </c>
      <c r="H2340" s="107" t="n">
        <v>0.24</v>
      </c>
      <c r="I2340" s="107" t="n">
        <v>0.24</v>
      </c>
      <c r="J2340" s="107" t="n">
        <v>0.24</v>
      </c>
      <c r="K2340" s="107" t="n">
        <v>0.25</v>
      </c>
      <c r="L2340" s="107" t="n">
        <v>0.24</v>
      </c>
      <c r="M2340" s="107" t="n">
        <v>0.26</v>
      </c>
      <c r="N2340" s="107" t="n">
        <v>0.25</v>
      </c>
      <c r="O2340" s="107" t="n">
        <v>0.27</v>
      </c>
      <c r="P2340" s="107" t="n">
        <v>0.26</v>
      </c>
      <c r="Q2340" s="107" t="n">
        <v>0.28</v>
      </c>
      <c r="R2340" s="107" t="n">
        <v>0.27</v>
      </c>
      <c r="S2340" s="107" t="n">
        <v>0.29</v>
      </c>
      <c r="T2340" s="107" t="n">
        <v>0.28</v>
      </c>
      <c r="U2340" s="107" t="n">
        <v>0.3</v>
      </c>
      <c r="V2340" s="107" t="n">
        <v>0.28</v>
      </c>
      <c r="W2340" s="107" t="n">
        <v>0.3</v>
      </c>
      <c r="X2340" s="107" t="n">
        <v>0.28</v>
      </c>
      <c r="Y2340" s="107" t="n"/>
      <c r="Z2340" s="107" t="n"/>
      <c r="AA2340" s="107" t="n"/>
      <c r="AB2340" s="107" t="n"/>
      <c r="AC2340" s="107" t="n"/>
      <c r="AD2340" s="107" t="n"/>
      <c r="AE2340" s="107" t="n"/>
      <c r="AF2340" s="107" t="n"/>
      <c r="AG2340" s="107" t="n"/>
      <c r="AH2340" s="107" t="n"/>
      <c r="AI2340" s="107" t="n"/>
      <c r="AJ2340" s="107" t="n"/>
      <c r="AK2340" s="107" t="n"/>
      <c r="AL2340" s="107" t="n"/>
      <c r="AM2340" s="107" t="n"/>
      <c r="AN2340" s="107" t="n"/>
      <c r="AO2340" s="107" t="n"/>
      <c r="AP2340" s="107" t="n"/>
      <c r="AQ2340" s="107" t="n"/>
      <c r="AR2340" s="107" t="n"/>
      <c r="AS2340" s="107" t="n"/>
      <c r="AT2340" s="107" t="n"/>
      <c r="AU2340" s="107" t="n"/>
      <c r="AV2340" s="107" t="n"/>
      <c r="AW2340" s="107" t="n"/>
      <c r="AX2340" s="107" t="n"/>
      <c r="AY2340" s="107" t="n"/>
      <c r="AZ2340" s="107" t="n"/>
      <c r="BA2340" s="107" t="n"/>
      <c r="BB2340" s="107" t="n"/>
      <c r="BC2340" s="107" t="n"/>
      <c r="BD2340" s="107" t="n"/>
      <c r="BE2340" s="107" t="n"/>
      <c r="BF2340" s="107" t="n"/>
      <c r="BG2340" s="107" t="n"/>
      <c r="BH2340" s="107" t="n"/>
      <c r="BI2340" s="107" t="n"/>
      <c r="BJ2340" s="107" t="n"/>
      <c r="BK2340" s="107" t="n"/>
      <c r="BL2340" s="107" t="n"/>
      <c r="BM2340" s="107" t="n"/>
      <c r="BN2340" s="107" t="n"/>
      <c r="BO2340" s="107" t="n"/>
      <c r="BP2340" s="107" t="n"/>
      <c r="BQ2340" s="107" t="n"/>
      <c r="BR2340" s="107" t="n"/>
      <c r="BS2340" s="107" t="n"/>
      <c r="BT2340" s="107" t="n"/>
      <c r="BU2340" s="107" t="n"/>
      <c r="BV2340" s="107" t="n"/>
      <c r="BW2340" s="107" t="n"/>
      <c r="BX2340" s="107" t="n"/>
      <c r="BY2340" s="107" t="n"/>
      <c r="BZ2340" s="107" t="n"/>
      <c r="CA2340" s="107" t="n"/>
      <c r="CB2340" s="107" t="n"/>
      <c r="CC2340" s="107" t="n"/>
      <c r="CD2340" s="107" t="n"/>
      <c r="CE2340" s="107" t="n"/>
      <c r="CF2340" s="107" t="n"/>
      <c r="CG2340" s="107" t="n"/>
      <c r="CH2340" s="107" t="n"/>
      <c r="CI2340" s="107" t="n"/>
      <c r="CJ2340" s="107" t="n"/>
      <c r="CK2340" s="107" t="n"/>
      <c r="CL2340" s="107" t="n"/>
      <c r="CM2340" s="107" t="n"/>
      <c r="CN2340" s="107" t="n"/>
      <c r="CO2340" s="107" t="n"/>
      <c r="CP2340" s="107" t="n"/>
      <c r="CQ2340" s="107" t="n"/>
      <c r="CR2340" s="107" t="n"/>
      <c r="CS2340" s="107" t="n"/>
      <c r="CT2340" s="107" t="n"/>
      <c r="CU2340" s="107" t="n"/>
      <c r="CV2340" s="107" t="n"/>
      <c r="CW2340" s="107" t="n"/>
      <c r="CX2340" s="107" t="n"/>
      <c r="CY2340" s="107" t="n"/>
      <c r="CZ2340" s="107" t="n"/>
    </row>
    <row r="2342">
      <c r="A2342" s="126">
        <f>IF(MXAU!$C$13="","",MXAU!$C$13)</f>
        <v/>
      </c>
      <c r="B2342" s="68">
        <f>IF($A2342="",0,COUNT($E2343:$CZ2343))</f>
        <v/>
      </c>
      <c r="C2342" s="69">
        <f>IF($B2342=0,0,MAX($E2343:$CZ2343))</f>
        <v/>
      </c>
      <c r="D2342" s="58">
        <f>_xll.BDS($A2342,'Field Check'!$C$44,"headers=y","startcol=1","endcol=7","dir=h","DVD_START_DT",'Field Check'!$C$59,"DVD_END_DT",'Field Check'!$D$59,"cols=2;rows=7")</f>
        <v/>
      </c>
      <c r="E2342" s="59" t="n">
        <v>46246</v>
      </c>
      <c r="F2342" s="59" t="n"/>
      <c r="G2342" s="59" t="n"/>
      <c r="H2342" s="59" t="n"/>
      <c r="I2342" s="59" t="n"/>
      <c r="J2342" s="59" t="n"/>
      <c r="K2342" s="59" t="n"/>
      <c r="L2342" s="59" t="n"/>
      <c r="M2342" s="59" t="n"/>
      <c r="N2342" s="59" t="n"/>
      <c r="O2342" s="59" t="n"/>
      <c r="P2342" s="59" t="n"/>
      <c r="Q2342" s="59" t="n"/>
      <c r="R2342" s="59" t="n"/>
      <c r="S2342" s="59" t="n"/>
      <c r="T2342" s="59" t="n"/>
      <c r="U2342" s="59" t="n"/>
      <c r="V2342" s="59" t="n"/>
      <c r="W2342" s="59" t="n"/>
      <c r="X2342" s="59" t="n"/>
      <c r="Y2342" s="59" t="n"/>
      <c r="Z2342" s="59" t="n"/>
      <c r="AA2342" s="59" t="n"/>
      <c r="AB2342" s="59" t="n"/>
      <c r="AC2342" s="59" t="n"/>
      <c r="AD2342" s="59" t="n"/>
      <c r="AE2342" s="59" t="n"/>
      <c r="AF2342" s="59" t="n"/>
      <c r="AG2342" s="59" t="n"/>
      <c r="AH2342" s="59" t="n"/>
      <c r="AI2342" s="59" t="n"/>
      <c r="AJ2342" s="59" t="n"/>
      <c r="AK2342" s="59" t="n"/>
      <c r="AL2342" s="59" t="n"/>
      <c r="AM2342" s="59" t="n"/>
      <c r="AN2342" s="59" t="n"/>
      <c r="AO2342" s="59" t="n"/>
      <c r="AP2342" s="59" t="n"/>
      <c r="AQ2342" s="59" t="n"/>
      <c r="AR2342" s="59" t="n"/>
      <c r="AS2342" s="59" t="n"/>
      <c r="AT2342" s="59" t="n"/>
      <c r="AU2342" s="59" t="n"/>
      <c r="AV2342" s="59" t="n"/>
      <c r="AW2342" s="59" t="n"/>
      <c r="AX2342" s="59" t="n"/>
      <c r="AY2342" s="59" t="n"/>
      <c r="AZ2342" s="59" t="n"/>
      <c r="BA2342" s="59" t="n"/>
      <c r="BB2342" s="59" t="n"/>
      <c r="BC2342" s="59" t="n"/>
      <c r="BD2342" s="59" t="n"/>
      <c r="BE2342" s="59" t="n"/>
      <c r="BF2342" s="59" t="n"/>
      <c r="BG2342" s="59" t="n"/>
      <c r="BH2342" s="59" t="n"/>
      <c r="BI2342" s="59" t="n"/>
      <c r="BJ2342" s="59" t="n"/>
      <c r="BK2342" s="59" t="n"/>
      <c r="BL2342" s="59" t="n"/>
      <c r="BM2342" s="59" t="n"/>
      <c r="BN2342" s="59" t="n"/>
      <c r="BO2342" s="59" t="n"/>
      <c r="BP2342" s="59" t="n"/>
      <c r="BQ2342" s="59" t="n"/>
      <c r="BR2342" s="59" t="n"/>
      <c r="BS2342" s="59" t="n"/>
      <c r="BT2342" s="59" t="n"/>
      <c r="BU2342" s="59" t="n"/>
      <c r="BV2342" s="59" t="n"/>
      <c r="BW2342" s="59" t="n"/>
      <c r="BX2342" s="59" t="n"/>
      <c r="BY2342" s="59" t="n"/>
      <c r="BZ2342" s="59" t="n"/>
      <c r="CA2342" s="59" t="n"/>
      <c r="CB2342" s="59" t="n"/>
      <c r="CC2342" s="59" t="n"/>
      <c r="CD2342" s="59" t="n"/>
      <c r="CE2342" s="59" t="n"/>
      <c r="CF2342" s="59" t="n"/>
      <c r="CG2342" s="59" t="n"/>
      <c r="CH2342" s="59" t="n"/>
      <c r="CI2342" s="59" t="n"/>
      <c r="CJ2342" s="59" t="n"/>
      <c r="CK2342" s="59" t="n"/>
      <c r="CL2342" s="59" t="n"/>
      <c r="CM2342" s="59" t="n"/>
      <c r="CN2342" s="59" t="n"/>
      <c r="CO2342" s="59" t="n"/>
      <c r="CP2342" s="59" t="n"/>
      <c r="CQ2342" s="59" t="n"/>
      <c r="CR2342" s="59" t="n"/>
      <c r="CS2342" s="59" t="n"/>
      <c r="CT2342" s="59" t="n"/>
      <c r="CU2342" s="59" t="n"/>
      <c r="CV2342" s="59" t="n"/>
      <c r="CW2342" s="59" t="n"/>
      <c r="CX2342" s="59" t="n"/>
      <c r="CY2342" s="59" t="n"/>
      <c r="CZ2342" s="59" t="n"/>
    </row>
    <row r="2343">
      <c r="D2343" s="59" t="inlineStr">
        <is>
          <t>Ex-Date</t>
        </is>
      </c>
      <c r="E2343" s="59" t="n">
        <v>46253</v>
      </c>
      <c r="F2343" s="59" t="n"/>
      <c r="G2343" s="59" t="n"/>
      <c r="H2343" s="59" t="n"/>
      <c r="I2343" s="59" t="n"/>
      <c r="J2343" s="59" t="n"/>
      <c r="K2343" s="59" t="n"/>
      <c r="L2343" s="59" t="n"/>
      <c r="M2343" s="59" t="n"/>
      <c r="N2343" s="59" t="n"/>
      <c r="O2343" s="59" t="n"/>
      <c r="P2343" s="59" t="n"/>
      <c r="Q2343" s="59" t="n"/>
      <c r="R2343" s="59" t="n"/>
      <c r="S2343" s="59" t="n"/>
      <c r="T2343" s="59" t="n"/>
      <c r="U2343" s="59" t="n"/>
      <c r="V2343" s="59" t="n"/>
      <c r="W2343" s="59" t="n"/>
      <c r="X2343" s="59" t="n"/>
      <c r="Y2343" s="59" t="n"/>
      <c r="Z2343" s="59" t="n"/>
      <c r="AA2343" s="59" t="n"/>
      <c r="AB2343" s="59" t="n"/>
      <c r="AC2343" s="59" t="n"/>
      <c r="AD2343" s="59" t="n"/>
      <c r="AE2343" s="59" t="n"/>
      <c r="AF2343" s="59" t="n"/>
      <c r="AG2343" s="59" t="n"/>
      <c r="AH2343" s="59" t="n"/>
      <c r="AI2343" s="59" t="n"/>
      <c r="AJ2343" s="59" t="n"/>
      <c r="AK2343" s="59" t="n"/>
      <c r="AL2343" s="59" t="n"/>
      <c r="AM2343" s="59" t="n"/>
      <c r="AN2343" s="59" t="n"/>
      <c r="AO2343" s="59" t="n"/>
      <c r="AP2343" s="59" t="n"/>
      <c r="AQ2343" s="59" t="n"/>
      <c r="AR2343" s="59" t="n"/>
      <c r="AS2343" s="59" t="n"/>
      <c r="AT2343" s="59" t="n"/>
      <c r="AU2343" s="59" t="n"/>
      <c r="AV2343" s="59" t="n"/>
      <c r="AW2343" s="59" t="n"/>
      <c r="AX2343" s="59" t="n"/>
      <c r="AY2343" s="59" t="n"/>
      <c r="AZ2343" s="59" t="n"/>
      <c r="BA2343" s="59" t="n"/>
      <c r="BB2343" s="59" t="n"/>
      <c r="BC2343" s="59" t="n"/>
      <c r="BD2343" s="59" t="n"/>
      <c r="BE2343" s="59" t="n"/>
      <c r="BF2343" s="59" t="n"/>
      <c r="BG2343" s="59" t="n"/>
      <c r="BH2343" s="59" t="n"/>
      <c r="BI2343" s="59" t="n"/>
      <c r="BJ2343" s="59" t="n"/>
      <c r="BK2343" s="59" t="n"/>
      <c r="BL2343" s="59" t="n"/>
      <c r="BM2343" s="59" t="n"/>
      <c r="BN2343" s="59" t="n"/>
      <c r="BO2343" s="59" t="n"/>
      <c r="BP2343" s="59" t="n"/>
      <c r="BQ2343" s="59" t="n"/>
      <c r="BR2343" s="59" t="n"/>
      <c r="BS2343" s="59" t="n"/>
      <c r="BT2343" s="59" t="n"/>
      <c r="BU2343" s="59" t="n"/>
      <c r="BV2343" s="59" t="n"/>
      <c r="BW2343" s="59" t="n"/>
      <c r="BX2343" s="59" t="n"/>
      <c r="BY2343" s="59" t="n"/>
      <c r="BZ2343" s="59" t="n"/>
      <c r="CA2343" s="59" t="n"/>
      <c r="CB2343" s="59" t="n"/>
      <c r="CC2343" s="59" t="n"/>
      <c r="CD2343" s="59" t="n"/>
      <c r="CE2343" s="59" t="n"/>
      <c r="CF2343" s="59" t="n"/>
      <c r="CG2343" s="59" t="n"/>
      <c r="CH2343" s="59" t="n"/>
      <c r="CI2343" s="59" t="n"/>
      <c r="CJ2343" s="59" t="n"/>
      <c r="CK2343" s="59" t="n"/>
      <c r="CL2343" s="59" t="n"/>
      <c r="CM2343" s="59" t="n"/>
      <c r="CN2343" s="59" t="n"/>
      <c r="CO2343" s="59" t="n"/>
      <c r="CP2343" s="59" t="n"/>
      <c r="CQ2343" s="59" t="n"/>
      <c r="CR2343" s="59" t="n"/>
      <c r="CS2343" s="59" t="n"/>
      <c r="CT2343" s="59" t="n"/>
      <c r="CU2343" s="59" t="n"/>
      <c r="CV2343" s="59" t="n"/>
      <c r="CW2343" s="59" t="n"/>
      <c r="CX2343" s="59" t="n"/>
      <c r="CY2343" s="59" t="n"/>
      <c r="CZ2343" s="59" t="n"/>
    </row>
    <row r="2344">
      <c r="D2344" s="59" t="inlineStr">
        <is>
          <t>Record Date</t>
        </is>
      </c>
      <c r="E2344" s="59" t="n">
        <v>46254</v>
      </c>
      <c r="F2344" s="59" t="n"/>
      <c r="G2344" s="59" t="n"/>
      <c r="H2344" s="59" t="n"/>
      <c r="I2344" s="59" t="n"/>
      <c r="J2344" s="59" t="n"/>
      <c r="K2344" s="59" t="n"/>
      <c r="L2344" s="59" t="n"/>
      <c r="M2344" s="59" t="n"/>
      <c r="N2344" s="59" t="n"/>
      <c r="O2344" s="59" t="n"/>
      <c r="P2344" s="59" t="n"/>
      <c r="Q2344" s="59" t="n"/>
      <c r="R2344" s="59" t="n"/>
      <c r="S2344" s="59" t="n"/>
      <c r="T2344" s="59" t="n"/>
      <c r="U2344" s="59" t="n"/>
      <c r="V2344" s="59" t="n"/>
      <c r="W2344" s="59" t="n"/>
      <c r="X2344" s="59" t="n"/>
      <c r="Y2344" s="59" t="n"/>
      <c r="Z2344" s="59" t="n"/>
      <c r="AA2344" s="59" t="n"/>
      <c r="AB2344" s="59" t="n"/>
      <c r="AC2344" s="59" t="n"/>
      <c r="AD2344" s="59" t="n"/>
      <c r="AE2344" s="59" t="n"/>
      <c r="AF2344" s="59" t="n"/>
      <c r="AG2344" s="59" t="n"/>
      <c r="AH2344" s="59" t="n"/>
      <c r="AI2344" s="59" t="n"/>
      <c r="AJ2344" s="59" t="n"/>
      <c r="AK2344" s="59" t="n"/>
      <c r="AL2344" s="59" t="n"/>
      <c r="AM2344" s="59" t="n"/>
      <c r="AN2344" s="59" t="n"/>
      <c r="AO2344" s="59" t="n"/>
      <c r="AP2344" s="59" t="n"/>
      <c r="AQ2344" s="59" t="n"/>
      <c r="AR2344" s="59" t="n"/>
      <c r="AS2344" s="59" t="n"/>
      <c r="AT2344" s="59" t="n"/>
      <c r="AU2344" s="59" t="n"/>
      <c r="AV2344" s="59" t="n"/>
      <c r="AW2344" s="59" t="n"/>
      <c r="AX2344" s="59" t="n"/>
      <c r="AY2344" s="59" t="n"/>
      <c r="AZ2344" s="59" t="n"/>
      <c r="BA2344" s="59" t="n"/>
      <c r="BB2344" s="59" t="n"/>
      <c r="BC2344" s="59" t="n"/>
      <c r="BD2344" s="59" t="n"/>
      <c r="BE2344" s="59" t="n"/>
      <c r="BF2344" s="59" t="n"/>
      <c r="BG2344" s="59" t="n"/>
      <c r="BH2344" s="59" t="n"/>
      <c r="BI2344" s="59" t="n"/>
      <c r="BJ2344" s="59" t="n"/>
      <c r="BK2344" s="59" t="n"/>
      <c r="BL2344" s="59" t="n"/>
      <c r="BM2344" s="59" t="n"/>
      <c r="BN2344" s="59" t="n"/>
      <c r="BO2344" s="59" t="n"/>
      <c r="BP2344" s="59" t="n"/>
      <c r="BQ2344" s="59" t="n"/>
      <c r="BR2344" s="59" t="n"/>
      <c r="BS2344" s="59" t="n"/>
      <c r="BT2344" s="59" t="n"/>
      <c r="BU2344" s="59" t="n"/>
      <c r="BV2344" s="59" t="n"/>
      <c r="BW2344" s="59" t="n"/>
      <c r="BX2344" s="59" t="n"/>
      <c r="BY2344" s="59" t="n"/>
      <c r="BZ2344" s="59" t="n"/>
      <c r="CA2344" s="59" t="n"/>
      <c r="CB2344" s="59" t="n"/>
      <c r="CC2344" s="59" t="n"/>
      <c r="CD2344" s="59" t="n"/>
      <c r="CE2344" s="59" t="n"/>
      <c r="CF2344" s="59" t="n"/>
      <c r="CG2344" s="59" t="n"/>
      <c r="CH2344" s="59" t="n"/>
      <c r="CI2344" s="59" t="n"/>
      <c r="CJ2344" s="59" t="n"/>
      <c r="CK2344" s="59" t="n"/>
      <c r="CL2344" s="59" t="n"/>
      <c r="CM2344" s="59" t="n"/>
      <c r="CN2344" s="59" t="n"/>
      <c r="CO2344" s="59" t="n"/>
      <c r="CP2344" s="59" t="n"/>
      <c r="CQ2344" s="59" t="n"/>
      <c r="CR2344" s="59" t="n"/>
      <c r="CS2344" s="59" t="n"/>
      <c r="CT2344" s="59" t="n"/>
      <c r="CU2344" s="59" t="n"/>
      <c r="CV2344" s="59" t="n"/>
      <c r="CW2344" s="59" t="n"/>
      <c r="CX2344" s="59" t="n"/>
      <c r="CY2344" s="59" t="n"/>
      <c r="CZ2344" s="59" t="n"/>
    </row>
    <row r="2345">
      <c r="D2345" s="59" t="inlineStr">
        <is>
          <t>Payable Date</t>
        </is>
      </c>
      <c r="E2345" s="59" t="n">
        <v>46294</v>
      </c>
      <c r="F2345" s="59" t="n"/>
      <c r="G2345" s="59" t="n"/>
      <c r="H2345" s="59" t="n"/>
      <c r="I2345" s="59" t="n"/>
      <c r="J2345" s="59" t="n"/>
      <c r="K2345" s="59" t="n"/>
      <c r="L2345" s="59" t="n"/>
      <c r="M2345" s="59" t="n"/>
      <c r="N2345" s="59" t="n"/>
      <c r="O2345" s="59" t="n"/>
      <c r="P2345" s="59" t="n"/>
      <c r="Q2345" s="59" t="n"/>
      <c r="R2345" s="59" t="n"/>
      <c r="S2345" s="59" t="n"/>
      <c r="T2345" s="59" t="n"/>
      <c r="U2345" s="59" t="n"/>
      <c r="V2345" s="59" t="n"/>
      <c r="W2345" s="59" t="n"/>
      <c r="X2345" s="59" t="n"/>
      <c r="Y2345" s="59" t="n"/>
      <c r="Z2345" s="59" t="n"/>
      <c r="AA2345" s="59" t="n"/>
      <c r="AB2345" s="59" t="n"/>
      <c r="AC2345" s="59" t="n"/>
      <c r="AD2345" s="59" t="n"/>
      <c r="AE2345" s="59" t="n"/>
      <c r="AF2345" s="59" t="n"/>
      <c r="AG2345" s="59" t="n"/>
      <c r="AH2345" s="59" t="n"/>
      <c r="AI2345" s="59" t="n"/>
      <c r="AJ2345" s="59" t="n"/>
      <c r="AK2345" s="59" t="n"/>
      <c r="AL2345" s="59" t="n"/>
      <c r="AM2345" s="59" t="n"/>
      <c r="AN2345" s="59" t="n"/>
      <c r="AO2345" s="59" t="n"/>
      <c r="AP2345" s="59" t="n"/>
      <c r="AQ2345" s="59" t="n"/>
      <c r="AR2345" s="59" t="n"/>
      <c r="AS2345" s="59" t="n"/>
      <c r="AT2345" s="59" t="n"/>
      <c r="AU2345" s="59" t="n"/>
      <c r="AV2345" s="59" t="n"/>
      <c r="AW2345" s="59" t="n"/>
      <c r="AX2345" s="59" t="n"/>
      <c r="AY2345" s="59" t="n"/>
      <c r="AZ2345" s="59" t="n"/>
      <c r="BA2345" s="59" t="n"/>
      <c r="BB2345" s="59" t="n"/>
      <c r="BC2345" s="59" t="n"/>
      <c r="BD2345" s="59" t="n"/>
      <c r="BE2345" s="59" t="n"/>
      <c r="BF2345" s="59" t="n"/>
      <c r="BG2345" s="59" t="n"/>
      <c r="BH2345" s="59" t="n"/>
      <c r="BI2345" s="59" t="n"/>
      <c r="BJ2345" s="59" t="n"/>
      <c r="BK2345" s="59" t="n"/>
      <c r="BL2345" s="59" t="n"/>
      <c r="BM2345" s="59" t="n"/>
      <c r="BN2345" s="59" t="n"/>
      <c r="BO2345" s="59" t="n"/>
      <c r="BP2345" s="59" t="n"/>
      <c r="BQ2345" s="59" t="n"/>
      <c r="BR2345" s="59" t="n"/>
      <c r="BS2345" s="59" t="n"/>
      <c r="BT2345" s="59" t="n"/>
      <c r="BU2345" s="59" t="n"/>
      <c r="BV2345" s="59" t="n"/>
      <c r="BW2345" s="59" t="n"/>
      <c r="BX2345" s="59" t="n"/>
      <c r="BY2345" s="59" t="n"/>
      <c r="BZ2345" s="59" t="n"/>
      <c r="CA2345" s="59" t="n"/>
      <c r="CB2345" s="59" t="n"/>
      <c r="CC2345" s="59" t="n"/>
      <c r="CD2345" s="59" t="n"/>
      <c r="CE2345" s="59" t="n"/>
      <c r="CF2345" s="59" t="n"/>
      <c r="CG2345" s="59" t="n"/>
      <c r="CH2345" s="59" t="n"/>
      <c r="CI2345" s="59" t="n"/>
      <c r="CJ2345" s="59" t="n"/>
      <c r="CK2345" s="59" t="n"/>
      <c r="CL2345" s="59" t="n"/>
      <c r="CM2345" s="59" t="n"/>
      <c r="CN2345" s="59" t="n"/>
      <c r="CO2345" s="59" t="n"/>
      <c r="CP2345" s="59" t="n"/>
      <c r="CQ2345" s="59" t="n"/>
      <c r="CR2345" s="59" t="n"/>
      <c r="CS2345" s="59" t="n"/>
      <c r="CT2345" s="59" t="n"/>
      <c r="CU2345" s="59" t="n"/>
      <c r="CV2345" s="59" t="n"/>
      <c r="CW2345" s="59" t="n"/>
      <c r="CX2345" s="59" t="n"/>
      <c r="CY2345" s="59" t="n"/>
      <c r="CZ2345" s="59" t="n"/>
    </row>
    <row r="2346">
      <c r="D2346" s="107" t="inlineStr">
        <is>
          <t>Dividend Amount</t>
        </is>
      </c>
      <c r="E2346" s="107" t="n">
        <v>2.7</v>
      </c>
      <c r="F2346" s="107" t="n"/>
      <c r="G2346" s="107" t="n"/>
      <c r="H2346" s="107" t="n"/>
      <c r="I2346" s="107" t="n"/>
      <c r="J2346" s="107" t="n"/>
      <c r="K2346" s="107" t="n"/>
      <c r="L2346" s="107" t="n"/>
      <c r="M2346" s="107" t="n"/>
      <c r="N2346" s="107" t="n"/>
      <c r="O2346" s="107" t="n"/>
      <c r="P2346" s="107" t="n"/>
      <c r="Q2346" s="107" t="n"/>
      <c r="R2346" s="107" t="n"/>
      <c r="S2346" s="107" t="n"/>
      <c r="T2346" s="107" t="n"/>
      <c r="U2346" s="107" t="n"/>
      <c r="V2346" s="107" t="n"/>
      <c r="W2346" s="107" t="n"/>
      <c r="X2346" s="107" t="n"/>
      <c r="Y2346" s="107" t="n"/>
      <c r="Z2346" s="107" t="n"/>
      <c r="AA2346" s="107" t="n"/>
      <c r="AB2346" s="107" t="n"/>
      <c r="AC2346" s="107" t="n"/>
      <c r="AD2346" s="107" t="n"/>
      <c r="AE2346" s="107" t="n"/>
      <c r="AF2346" s="107" t="n"/>
      <c r="AG2346" s="107" t="n"/>
      <c r="AH2346" s="107" t="n"/>
      <c r="AI2346" s="107" t="n"/>
      <c r="AJ2346" s="107" t="n"/>
      <c r="AK2346" s="107" t="n"/>
      <c r="AL2346" s="107" t="n"/>
      <c r="AM2346" s="107" t="n"/>
      <c r="AN2346" s="107" t="n"/>
      <c r="AO2346" s="107" t="n"/>
      <c r="AP2346" s="107" t="n"/>
      <c r="AQ2346" s="107" t="n"/>
      <c r="AR2346" s="107" t="n"/>
      <c r="AS2346" s="107" t="n"/>
      <c r="AT2346" s="107" t="n"/>
      <c r="AU2346" s="107" t="n"/>
      <c r="AV2346" s="107" t="n"/>
      <c r="AW2346" s="107" t="n"/>
      <c r="AX2346" s="107" t="n"/>
      <c r="AY2346" s="107" t="n"/>
      <c r="AZ2346" s="107" t="n"/>
      <c r="BA2346" s="107" t="n"/>
      <c r="BB2346" s="107" t="n"/>
      <c r="BC2346" s="107" t="n"/>
      <c r="BD2346" s="107" t="n"/>
      <c r="BE2346" s="107" t="n"/>
      <c r="BF2346" s="107" t="n"/>
      <c r="BG2346" s="107" t="n"/>
      <c r="BH2346" s="107" t="n"/>
      <c r="BI2346" s="107" t="n"/>
      <c r="BJ2346" s="107" t="n"/>
      <c r="BK2346" s="107" t="n"/>
      <c r="BL2346" s="107" t="n"/>
      <c r="BM2346" s="107" t="n"/>
      <c r="BN2346" s="107" t="n"/>
      <c r="BO2346" s="107" t="n"/>
      <c r="BP2346" s="107" t="n"/>
      <c r="BQ2346" s="107" t="n"/>
      <c r="BR2346" s="107" t="n"/>
      <c r="BS2346" s="107" t="n"/>
      <c r="BT2346" s="107" t="n"/>
      <c r="BU2346" s="107" t="n"/>
      <c r="BV2346" s="107" t="n"/>
      <c r="BW2346" s="107" t="n"/>
      <c r="BX2346" s="107" t="n"/>
      <c r="BY2346" s="107" t="n"/>
      <c r="BZ2346" s="107" t="n"/>
      <c r="CA2346" s="107" t="n"/>
      <c r="CB2346" s="107" t="n"/>
      <c r="CC2346" s="107" t="n"/>
      <c r="CD2346" s="107" t="n"/>
      <c r="CE2346" s="107" t="n"/>
      <c r="CF2346" s="107" t="n"/>
      <c r="CG2346" s="107" t="n"/>
      <c r="CH2346" s="107" t="n"/>
      <c r="CI2346" s="107" t="n"/>
      <c r="CJ2346" s="107" t="n"/>
      <c r="CK2346" s="107" t="n"/>
      <c r="CL2346" s="107" t="n"/>
      <c r="CM2346" s="107" t="n"/>
      <c r="CN2346" s="107" t="n"/>
      <c r="CO2346" s="107" t="n"/>
      <c r="CP2346" s="107" t="n"/>
      <c r="CQ2346" s="107" t="n"/>
      <c r="CR2346" s="107" t="n"/>
      <c r="CS2346" s="107" t="n"/>
      <c r="CT2346" s="107" t="n"/>
      <c r="CU2346" s="107" t="n"/>
      <c r="CV2346" s="107" t="n"/>
      <c r="CW2346" s="107" t="n"/>
      <c r="CX2346" s="107" t="n"/>
      <c r="CY2346" s="107" t="n"/>
      <c r="CZ2346" s="107" t="n"/>
    </row>
    <row r="2347">
      <c r="D2347" t="inlineStr">
        <is>
          <t>Dividend Frequency</t>
        </is>
      </c>
      <c r="E2347" t="inlineStr">
        <is>
          <t>Semi-Anl</t>
        </is>
      </c>
    </row>
    <row r="2348">
      <c r="D2348" t="inlineStr">
        <is>
          <t>Dividend Type</t>
        </is>
      </c>
      <c r="E2348" t="inlineStr">
        <is>
          <t>Final</t>
        </is>
      </c>
    </row>
    <row r="2349">
      <c r="A2349" s="2">
        <f>IF($A2342="","","   projections")</f>
        <v/>
      </c>
      <c r="B2349" s="68">
        <f>IF($A2342="",0,COUNT($E2350:$CZ2350))</f>
        <v/>
      </c>
      <c r="C2349" s="69">
        <f>IF($B2349=0,0,MAX($E2350:$CZ2350))</f>
        <v/>
      </c>
      <c r="D2349" s="58">
        <f>_xll.BDS($A2342,'Field Check'!$C$42,"headers=y","startcol=1","endcol=3","dir=h","cols=21;rows=3")</f>
        <v/>
      </c>
      <c r="E2349" s="59" t="n">
        <v>46428</v>
      </c>
      <c r="F2349" s="59" t="n">
        <v>46610</v>
      </c>
      <c r="G2349" s="59" t="n">
        <v>46792</v>
      </c>
      <c r="H2349" s="59" t="n">
        <v>46974</v>
      </c>
      <c r="I2349" s="59" t="n">
        <v>47161</v>
      </c>
      <c r="J2349" s="59" t="n">
        <v>47336</v>
      </c>
      <c r="K2349" s="59" t="n">
        <v>47526</v>
      </c>
      <c r="L2349" s="59" t="n">
        <v>47700</v>
      </c>
      <c r="M2349" s="59" t="n">
        <v>47890</v>
      </c>
      <c r="N2349" s="59" t="n">
        <v>48064</v>
      </c>
      <c r="O2349" s="59" t="n">
        <v>48254</v>
      </c>
      <c r="P2349" s="59" t="n">
        <v>48428</v>
      </c>
      <c r="Q2349" s="59" t="n">
        <v>48625</v>
      </c>
      <c r="R2349" s="59" t="n">
        <v>48799</v>
      </c>
      <c r="S2349" s="59" t="n">
        <v>48989</v>
      </c>
      <c r="T2349" s="59" t="n">
        <v>49163</v>
      </c>
      <c r="U2349" s="59" t="n">
        <v>49360</v>
      </c>
      <c r="V2349" s="59" t="n">
        <v>49534</v>
      </c>
      <c r="W2349" s="59" t="n">
        <v>49724</v>
      </c>
      <c r="X2349" s="59" t="n">
        <v>49898</v>
      </c>
      <c r="Y2349" s="59" t="n"/>
      <c r="Z2349" s="59" t="n"/>
      <c r="AA2349" s="59" t="n"/>
      <c r="AB2349" s="59" t="n"/>
      <c r="AC2349" s="59" t="n"/>
      <c r="AD2349" s="59" t="n"/>
      <c r="AE2349" s="59" t="n"/>
      <c r="AF2349" s="59" t="n"/>
      <c r="AG2349" s="59" t="n"/>
      <c r="AH2349" s="59" t="n"/>
      <c r="AI2349" s="59" t="n"/>
      <c r="AJ2349" s="59" t="n"/>
      <c r="AK2349" s="59" t="n"/>
      <c r="AL2349" s="59" t="n"/>
      <c r="AM2349" s="59" t="n"/>
      <c r="AN2349" s="59" t="n"/>
      <c r="AO2349" s="59" t="n"/>
      <c r="AP2349" s="59" t="n"/>
      <c r="AQ2349" s="59" t="n"/>
      <c r="AR2349" s="59" t="n"/>
      <c r="AS2349" s="59" t="n"/>
      <c r="AT2349" s="59" t="n"/>
      <c r="AU2349" s="59" t="n"/>
      <c r="AV2349" s="59" t="n"/>
      <c r="AW2349" s="59" t="n"/>
      <c r="AX2349" s="59" t="n"/>
      <c r="AY2349" s="59" t="n"/>
      <c r="AZ2349" s="59" t="n"/>
      <c r="BA2349" s="59" t="n"/>
      <c r="BB2349" s="59" t="n"/>
      <c r="BC2349" s="59" t="n"/>
      <c r="BD2349" s="59" t="n"/>
      <c r="BE2349" s="59" t="n"/>
      <c r="BF2349" s="59" t="n"/>
      <c r="BG2349" s="59" t="n"/>
      <c r="BH2349" s="59" t="n"/>
      <c r="BI2349" s="59" t="n"/>
      <c r="BJ2349" s="59" t="n"/>
      <c r="BK2349" s="59" t="n"/>
      <c r="BL2349" s="59" t="n"/>
      <c r="BM2349" s="59" t="n"/>
      <c r="BN2349" s="59" t="n"/>
      <c r="BO2349" s="59" t="n"/>
      <c r="BP2349" s="59" t="n"/>
      <c r="BQ2349" s="59" t="n"/>
      <c r="BR2349" s="59" t="n"/>
      <c r="BS2349" s="59" t="n"/>
      <c r="BT2349" s="59" t="n"/>
      <c r="BU2349" s="59" t="n"/>
      <c r="BV2349" s="59" t="n"/>
      <c r="BW2349" s="59" t="n"/>
      <c r="BX2349" s="59" t="n"/>
      <c r="BY2349" s="59" t="n"/>
      <c r="BZ2349" s="59" t="n"/>
      <c r="CA2349" s="59" t="n"/>
      <c r="CB2349" s="59" t="n"/>
      <c r="CC2349" s="59" t="n"/>
      <c r="CD2349" s="59" t="n"/>
      <c r="CE2349" s="59" t="n"/>
      <c r="CF2349" s="59" t="n"/>
      <c r="CG2349" s="59" t="n"/>
      <c r="CH2349" s="59" t="n"/>
      <c r="CI2349" s="59" t="n"/>
      <c r="CJ2349" s="59" t="n"/>
      <c r="CK2349" s="59" t="n"/>
      <c r="CL2349" s="59" t="n"/>
      <c r="CM2349" s="59" t="n"/>
      <c r="CN2349" s="59" t="n"/>
      <c r="CO2349" s="59" t="n"/>
      <c r="CP2349" s="59" t="n"/>
      <c r="CQ2349" s="59" t="n"/>
      <c r="CR2349" s="59" t="n"/>
      <c r="CS2349" s="59" t="n"/>
      <c r="CT2349" s="59" t="n"/>
      <c r="CU2349" s="59" t="n"/>
      <c r="CV2349" s="59" t="n"/>
      <c r="CW2349" s="59" t="n"/>
      <c r="CX2349" s="59" t="n"/>
      <c r="CY2349" s="59" t="n"/>
      <c r="CZ2349" s="59" t="n"/>
    </row>
    <row r="2350">
      <c r="D2350" s="59" t="inlineStr">
        <is>
          <t>Ex-Date</t>
        </is>
      </c>
      <c r="E2350" s="59" t="n">
        <v>46435</v>
      </c>
      <c r="F2350" s="59" t="n">
        <v>46617</v>
      </c>
      <c r="G2350" s="59" t="n">
        <v>46799</v>
      </c>
      <c r="H2350" s="59" t="n">
        <v>46981</v>
      </c>
      <c r="I2350" s="59" t="n">
        <v>47170</v>
      </c>
      <c r="J2350" s="59" t="n">
        <v>47352</v>
      </c>
      <c r="K2350" s="59" t="n">
        <v>47533</v>
      </c>
      <c r="L2350" s="59" t="n">
        <v>47721</v>
      </c>
      <c r="M2350" s="59" t="n">
        <v>47897</v>
      </c>
      <c r="N2350" s="59" t="n">
        <v>48085</v>
      </c>
      <c r="O2350" s="59" t="n">
        <v>48261</v>
      </c>
      <c r="P2350" s="59" t="n">
        <v>48449</v>
      </c>
      <c r="Q2350" s="59" t="n">
        <v>48632</v>
      </c>
      <c r="R2350" s="59" t="n">
        <v>48813</v>
      </c>
      <c r="S2350" s="59" t="n">
        <v>48996</v>
      </c>
      <c r="T2350" s="59" t="n">
        <v>49177</v>
      </c>
      <c r="U2350" s="59" t="n">
        <v>49367</v>
      </c>
      <c r="V2350" s="59" t="n">
        <v>49548</v>
      </c>
      <c r="W2350" s="59" t="n">
        <v>49731</v>
      </c>
      <c r="X2350" s="59" t="n">
        <v>49912</v>
      </c>
      <c r="Y2350" s="59" t="n"/>
      <c r="Z2350" s="59" t="n"/>
      <c r="AA2350" s="59" t="n"/>
      <c r="AB2350" s="59" t="n"/>
      <c r="AC2350" s="59" t="n"/>
      <c r="AD2350" s="59" t="n"/>
      <c r="AE2350" s="59" t="n"/>
      <c r="AF2350" s="59" t="n"/>
      <c r="AG2350" s="59" t="n"/>
      <c r="AH2350" s="59" t="n"/>
      <c r="AI2350" s="59" t="n"/>
      <c r="AJ2350" s="59" t="n"/>
      <c r="AK2350" s="59" t="n"/>
      <c r="AL2350" s="59" t="n"/>
      <c r="AM2350" s="59" t="n"/>
      <c r="AN2350" s="59" t="n"/>
      <c r="AO2350" s="59" t="n"/>
      <c r="AP2350" s="59" t="n"/>
      <c r="AQ2350" s="59" t="n"/>
      <c r="AR2350" s="59" t="n"/>
      <c r="AS2350" s="59" t="n"/>
      <c r="AT2350" s="59" t="n"/>
      <c r="AU2350" s="59" t="n"/>
      <c r="AV2350" s="59" t="n"/>
      <c r="AW2350" s="59" t="n"/>
      <c r="AX2350" s="59" t="n"/>
      <c r="AY2350" s="59" t="n"/>
      <c r="AZ2350" s="59" t="n"/>
      <c r="BA2350" s="59" t="n"/>
      <c r="BB2350" s="59" t="n"/>
      <c r="BC2350" s="59" t="n"/>
      <c r="BD2350" s="59" t="n"/>
      <c r="BE2350" s="59" t="n"/>
      <c r="BF2350" s="59" t="n"/>
      <c r="BG2350" s="59" t="n"/>
      <c r="BH2350" s="59" t="n"/>
      <c r="BI2350" s="59" t="n"/>
      <c r="BJ2350" s="59" t="n"/>
      <c r="BK2350" s="59" t="n"/>
      <c r="BL2350" s="59" t="n"/>
      <c r="BM2350" s="59" t="n"/>
      <c r="BN2350" s="59" t="n"/>
      <c r="BO2350" s="59" t="n"/>
      <c r="BP2350" s="59" t="n"/>
      <c r="BQ2350" s="59" t="n"/>
      <c r="BR2350" s="59" t="n"/>
      <c r="BS2350" s="59" t="n"/>
      <c r="BT2350" s="59" t="n"/>
      <c r="BU2350" s="59" t="n"/>
      <c r="BV2350" s="59" t="n"/>
      <c r="BW2350" s="59" t="n"/>
      <c r="BX2350" s="59" t="n"/>
      <c r="BY2350" s="59" t="n"/>
      <c r="BZ2350" s="59" t="n"/>
      <c r="CA2350" s="59" t="n"/>
      <c r="CB2350" s="59" t="n"/>
      <c r="CC2350" s="59" t="n"/>
      <c r="CD2350" s="59" t="n"/>
      <c r="CE2350" s="59" t="n"/>
      <c r="CF2350" s="59" t="n"/>
      <c r="CG2350" s="59" t="n"/>
      <c r="CH2350" s="59" t="n"/>
      <c r="CI2350" s="59" t="n"/>
      <c r="CJ2350" s="59" t="n"/>
      <c r="CK2350" s="59" t="n"/>
      <c r="CL2350" s="59" t="n"/>
      <c r="CM2350" s="59" t="n"/>
      <c r="CN2350" s="59" t="n"/>
      <c r="CO2350" s="59" t="n"/>
      <c r="CP2350" s="59" t="n"/>
      <c r="CQ2350" s="59" t="n"/>
      <c r="CR2350" s="59" t="n"/>
      <c r="CS2350" s="59" t="n"/>
      <c r="CT2350" s="59" t="n"/>
      <c r="CU2350" s="59" t="n"/>
      <c r="CV2350" s="59" t="n"/>
      <c r="CW2350" s="59" t="n"/>
      <c r="CX2350" s="59" t="n"/>
      <c r="CY2350" s="59" t="n"/>
      <c r="CZ2350" s="59" t="n"/>
    </row>
    <row r="2351">
      <c r="D2351" s="107" t="inlineStr">
        <is>
          <t>Amount Per Share</t>
        </is>
      </c>
      <c r="E2351" s="107" t="n">
        <v>2.45</v>
      </c>
      <c r="F2351" s="107" t="n">
        <v>2.6</v>
      </c>
      <c r="G2351" s="107" t="n">
        <v>2.55</v>
      </c>
      <c r="H2351" s="107" t="n">
        <v>2.7</v>
      </c>
      <c r="I2351" s="107" t="n">
        <v>2.55</v>
      </c>
      <c r="J2351" s="107" t="n">
        <v>2.7</v>
      </c>
      <c r="K2351" s="107" t="n">
        <v>2.65</v>
      </c>
      <c r="L2351" s="107" t="n">
        <v>2.7</v>
      </c>
      <c r="M2351" s="107" t="n">
        <v>2.65</v>
      </c>
      <c r="N2351" s="107" t="n">
        <v>2.8</v>
      </c>
      <c r="O2351" s="107" t="n">
        <v>2.65</v>
      </c>
      <c r="P2351" s="107" t="n">
        <v>2.8</v>
      </c>
      <c r="Q2351" s="107" t="n">
        <v>2.75</v>
      </c>
      <c r="R2351" s="107" t="n">
        <v>2.8</v>
      </c>
      <c r="S2351" s="107" t="n">
        <v>2.75</v>
      </c>
      <c r="T2351" s="107" t="n">
        <v>2.8</v>
      </c>
      <c r="U2351" s="107" t="n">
        <v>2.75</v>
      </c>
      <c r="V2351" s="107" t="n">
        <v>2.8</v>
      </c>
      <c r="W2351" s="107" t="n">
        <v>2.75</v>
      </c>
      <c r="X2351" s="107" t="n">
        <v>2.8</v>
      </c>
      <c r="Y2351" s="107" t="n"/>
      <c r="Z2351" s="107" t="n"/>
      <c r="AA2351" s="107" t="n"/>
      <c r="AB2351" s="107" t="n"/>
      <c r="AC2351" s="107" t="n"/>
      <c r="AD2351" s="107" t="n"/>
      <c r="AE2351" s="107" t="n"/>
      <c r="AF2351" s="107" t="n"/>
      <c r="AG2351" s="107" t="n"/>
      <c r="AH2351" s="107" t="n"/>
      <c r="AI2351" s="107" t="n"/>
      <c r="AJ2351" s="107" t="n"/>
      <c r="AK2351" s="107" t="n"/>
      <c r="AL2351" s="107" t="n"/>
      <c r="AM2351" s="107" t="n"/>
      <c r="AN2351" s="107" t="n"/>
      <c r="AO2351" s="107" t="n"/>
      <c r="AP2351" s="107" t="n"/>
      <c r="AQ2351" s="107" t="n"/>
      <c r="AR2351" s="107" t="n"/>
      <c r="AS2351" s="107" t="n"/>
      <c r="AT2351" s="107" t="n"/>
      <c r="AU2351" s="107" t="n"/>
      <c r="AV2351" s="107" t="n"/>
      <c r="AW2351" s="107" t="n"/>
      <c r="AX2351" s="107" t="n"/>
      <c r="AY2351" s="107" t="n"/>
      <c r="AZ2351" s="107" t="n"/>
      <c r="BA2351" s="107" t="n"/>
      <c r="BB2351" s="107" t="n"/>
      <c r="BC2351" s="107" t="n"/>
      <c r="BD2351" s="107" t="n"/>
      <c r="BE2351" s="107" t="n"/>
      <c r="BF2351" s="107" t="n"/>
      <c r="BG2351" s="107" t="n"/>
      <c r="BH2351" s="107" t="n"/>
      <c r="BI2351" s="107" t="n"/>
      <c r="BJ2351" s="107" t="n"/>
      <c r="BK2351" s="107" t="n"/>
      <c r="BL2351" s="107" t="n"/>
      <c r="BM2351" s="107" t="n"/>
      <c r="BN2351" s="107" t="n"/>
      <c r="BO2351" s="107" t="n"/>
      <c r="BP2351" s="107" t="n"/>
      <c r="BQ2351" s="107" t="n"/>
      <c r="BR2351" s="107" t="n"/>
      <c r="BS2351" s="107" t="n"/>
      <c r="BT2351" s="107" t="n"/>
      <c r="BU2351" s="107" t="n"/>
      <c r="BV2351" s="107" t="n"/>
      <c r="BW2351" s="107" t="n"/>
      <c r="BX2351" s="107" t="n"/>
      <c r="BY2351" s="107" t="n"/>
      <c r="BZ2351" s="107" t="n"/>
      <c r="CA2351" s="107" t="n"/>
      <c r="CB2351" s="107" t="n"/>
      <c r="CC2351" s="107" t="n"/>
      <c r="CD2351" s="107" t="n"/>
      <c r="CE2351" s="107" t="n"/>
      <c r="CF2351" s="107" t="n"/>
      <c r="CG2351" s="107" t="n"/>
      <c r="CH2351" s="107" t="n"/>
      <c r="CI2351" s="107" t="n"/>
      <c r="CJ2351" s="107" t="n"/>
      <c r="CK2351" s="107" t="n"/>
      <c r="CL2351" s="107" t="n"/>
      <c r="CM2351" s="107" t="n"/>
      <c r="CN2351" s="107" t="n"/>
      <c r="CO2351" s="107" t="n"/>
      <c r="CP2351" s="107" t="n"/>
      <c r="CQ2351" s="107" t="n"/>
      <c r="CR2351" s="107" t="n"/>
      <c r="CS2351" s="107" t="n"/>
      <c r="CT2351" s="107" t="n"/>
      <c r="CU2351" s="107" t="n"/>
      <c r="CV2351" s="107" t="n"/>
      <c r="CW2351" s="107" t="n"/>
      <c r="CX2351" s="107" t="n"/>
      <c r="CY2351" s="107" t="n"/>
      <c r="CZ2351" s="107" t="n"/>
    </row>
    <row r="2353">
      <c r="A2353" s="126">
        <f>IF(MXAU!$C$14="","",MXAU!$C$14)</f>
        <v/>
      </c>
      <c r="B2353" s="68">
        <f>IF($A2353="",0,COUNT($E2354:$CZ2354))</f>
        <v/>
      </c>
      <c r="C2353" s="69">
        <f>IF($B2353=0,0,MAX($E2354:$CZ2354))</f>
        <v/>
      </c>
      <c r="D2353" s="58">
        <f>_xll.BDS($A2353,'Field Check'!$C$44,"headers=y","startcol=1","endcol=7","dir=h","DVD_START_DT",'Field Check'!$C$59,"DVD_END_DT",'Field Check'!$D$59)</f>
        <v/>
      </c>
      <c r="E2353" s="59" t="n"/>
      <c r="F2353" s="59" t="n"/>
      <c r="G2353" s="59" t="n"/>
      <c r="H2353" s="59" t="n"/>
      <c r="I2353" s="59" t="n"/>
      <c r="J2353" s="59" t="n"/>
      <c r="K2353" s="59" t="n"/>
      <c r="L2353" s="59" t="n"/>
      <c r="M2353" s="59" t="n"/>
      <c r="N2353" s="59" t="n"/>
      <c r="O2353" s="59" t="n"/>
      <c r="P2353" s="59" t="n"/>
      <c r="Q2353" s="59" t="n"/>
      <c r="R2353" s="59" t="n"/>
      <c r="S2353" s="59" t="n"/>
      <c r="T2353" s="59" t="n"/>
      <c r="U2353" s="59" t="n"/>
      <c r="V2353" s="59" t="n"/>
      <c r="W2353" s="59" t="n"/>
      <c r="X2353" s="59" t="n"/>
      <c r="Y2353" s="59" t="n"/>
      <c r="Z2353" s="59" t="n"/>
      <c r="AA2353" s="59" t="n"/>
      <c r="AB2353" s="59" t="n"/>
      <c r="AC2353" s="59" t="n"/>
      <c r="AD2353" s="59" t="n"/>
      <c r="AE2353" s="59" t="n"/>
      <c r="AF2353" s="59" t="n"/>
      <c r="AG2353" s="59" t="n"/>
      <c r="AH2353" s="59" t="n"/>
      <c r="AI2353" s="59" t="n"/>
      <c r="AJ2353" s="59" t="n"/>
      <c r="AK2353" s="59" t="n"/>
      <c r="AL2353" s="59" t="n"/>
      <c r="AM2353" s="59" t="n"/>
      <c r="AN2353" s="59" t="n"/>
      <c r="AO2353" s="59" t="n"/>
      <c r="AP2353" s="59" t="n"/>
      <c r="AQ2353" s="59" t="n"/>
      <c r="AR2353" s="59" t="n"/>
      <c r="AS2353" s="59" t="n"/>
      <c r="AT2353" s="59" t="n"/>
      <c r="AU2353" s="59" t="n"/>
      <c r="AV2353" s="59" t="n"/>
      <c r="AW2353" s="59" t="n"/>
      <c r="AX2353" s="59" t="n"/>
      <c r="AY2353" s="59" t="n"/>
      <c r="AZ2353" s="59" t="n"/>
      <c r="BA2353" s="59" t="n"/>
      <c r="BB2353" s="59" t="n"/>
      <c r="BC2353" s="59" t="n"/>
      <c r="BD2353" s="59" t="n"/>
      <c r="BE2353" s="59" t="n"/>
      <c r="BF2353" s="59" t="n"/>
      <c r="BG2353" s="59" t="n"/>
      <c r="BH2353" s="59" t="n"/>
      <c r="BI2353" s="59" t="n"/>
      <c r="BJ2353" s="59" t="n"/>
      <c r="BK2353" s="59" t="n"/>
      <c r="BL2353" s="59" t="n"/>
      <c r="BM2353" s="59" t="n"/>
      <c r="BN2353" s="59" t="n"/>
      <c r="BO2353" s="59" t="n"/>
      <c r="BP2353" s="59" t="n"/>
      <c r="BQ2353" s="59" t="n"/>
      <c r="BR2353" s="59" t="n"/>
      <c r="BS2353" s="59" t="n"/>
      <c r="BT2353" s="59" t="n"/>
      <c r="BU2353" s="59" t="n"/>
      <c r="BV2353" s="59" t="n"/>
      <c r="BW2353" s="59" t="n"/>
      <c r="BX2353" s="59" t="n"/>
      <c r="BY2353" s="59" t="n"/>
      <c r="BZ2353" s="59" t="n"/>
      <c r="CA2353" s="59" t="n"/>
      <c r="CB2353" s="59" t="n"/>
      <c r="CC2353" s="59" t="n"/>
      <c r="CD2353" s="59" t="n"/>
      <c r="CE2353" s="59" t="n"/>
      <c r="CF2353" s="59" t="n"/>
      <c r="CG2353" s="59" t="n"/>
      <c r="CH2353" s="59" t="n"/>
      <c r="CI2353" s="59" t="n"/>
      <c r="CJ2353" s="59" t="n"/>
      <c r="CK2353" s="59" t="n"/>
      <c r="CL2353" s="59" t="n"/>
      <c r="CM2353" s="59" t="n"/>
      <c r="CN2353" s="59" t="n"/>
      <c r="CO2353" s="59" t="n"/>
      <c r="CP2353" s="59" t="n"/>
      <c r="CQ2353" s="59" t="n"/>
      <c r="CR2353" s="59" t="n"/>
      <c r="CS2353" s="59" t="n"/>
      <c r="CT2353" s="59" t="n"/>
      <c r="CU2353" s="59" t="n"/>
      <c r="CV2353" s="59" t="n"/>
      <c r="CW2353" s="59" t="n"/>
      <c r="CX2353" s="59" t="n"/>
      <c r="CY2353" s="59" t="n"/>
      <c r="CZ2353" s="59" t="n"/>
    </row>
    <row r="2354">
      <c r="D2354" s="59" t="n"/>
      <c r="E2354" s="59" t="n"/>
      <c r="F2354" s="59" t="n"/>
      <c r="G2354" s="59" t="n"/>
      <c r="H2354" s="59" t="n"/>
      <c r="I2354" s="59" t="n"/>
      <c r="J2354" s="59" t="n"/>
      <c r="K2354" s="59" t="n"/>
      <c r="L2354" s="59" t="n"/>
      <c r="M2354" s="59" t="n"/>
      <c r="N2354" s="59" t="n"/>
      <c r="O2354" s="59" t="n"/>
      <c r="P2354" s="59" t="n"/>
      <c r="Q2354" s="59" t="n"/>
      <c r="R2354" s="59" t="n"/>
      <c r="S2354" s="59" t="n"/>
      <c r="T2354" s="59" t="n"/>
      <c r="U2354" s="59" t="n"/>
      <c r="V2354" s="59" t="n"/>
      <c r="W2354" s="59" t="n"/>
      <c r="X2354" s="59" t="n"/>
      <c r="Y2354" s="59" t="n"/>
      <c r="Z2354" s="59" t="n"/>
      <c r="AA2354" s="59" t="n"/>
      <c r="AB2354" s="59" t="n"/>
      <c r="AC2354" s="59" t="n"/>
      <c r="AD2354" s="59" t="n"/>
      <c r="AE2354" s="59" t="n"/>
      <c r="AF2354" s="59" t="n"/>
      <c r="AG2354" s="59" t="n"/>
      <c r="AH2354" s="59" t="n"/>
      <c r="AI2354" s="59" t="n"/>
      <c r="AJ2354" s="59" t="n"/>
      <c r="AK2354" s="59" t="n"/>
      <c r="AL2354" s="59" t="n"/>
      <c r="AM2354" s="59" t="n"/>
      <c r="AN2354" s="59" t="n"/>
      <c r="AO2354" s="59" t="n"/>
      <c r="AP2354" s="59" t="n"/>
      <c r="AQ2354" s="59" t="n"/>
      <c r="AR2354" s="59" t="n"/>
      <c r="AS2354" s="59" t="n"/>
      <c r="AT2354" s="59" t="n"/>
      <c r="AU2354" s="59" t="n"/>
      <c r="AV2354" s="59" t="n"/>
      <c r="AW2354" s="59" t="n"/>
      <c r="AX2354" s="59" t="n"/>
      <c r="AY2354" s="59" t="n"/>
      <c r="AZ2354" s="59" t="n"/>
      <c r="BA2354" s="59" t="n"/>
      <c r="BB2354" s="59" t="n"/>
      <c r="BC2354" s="59" t="n"/>
      <c r="BD2354" s="59" t="n"/>
      <c r="BE2354" s="59" t="n"/>
      <c r="BF2354" s="59" t="n"/>
      <c r="BG2354" s="59" t="n"/>
      <c r="BH2354" s="59" t="n"/>
      <c r="BI2354" s="59" t="n"/>
      <c r="BJ2354" s="59" t="n"/>
      <c r="BK2354" s="59" t="n"/>
      <c r="BL2354" s="59" t="n"/>
      <c r="BM2354" s="59" t="n"/>
      <c r="BN2354" s="59" t="n"/>
      <c r="BO2354" s="59" t="n"/>
      <c r="BP2354" s="59" t="n"/>
      <c r="BQ2354" s="59" t="n"/>
      <c r="BR2354" s="59" t="n"/>
      <c r="BS2354" s="59" t="n"/>
      <c r="BT2354" s="59" t="n"/>
      <c r="BU2354" s="59" t="n"/>
      <c r="BV2354" s="59" t="n"/>
      <c r="BW2354" s="59" t="n"/>
      <c r="BX2354" s="59" t="n"/>
      <c r="BY2354" s="59" t="n"/>
      <c r="BZ2354" s="59" t="n"/>
      <c r="CA2354" s="59" t="n"/>
      <c r="CB2354" s="59" t="n"/>
      <c r="CC2354" s="59" t="n"/>
      <c r="CD2354" s="59" t="n"/>
      <c r="CE2354" s="59" t="n"/>
      <c r="CF2354" s="59" t="n"/>
      <c r="CG2354" s="59" t="n"/>
      <c r="CH2354" s="59" t="n"/>
      <c r="CI2354" s="59" t="n"/>
      <c r="CJ2354" s="59" t="n"/>
      <c r="CK2354" s="59" t="n"/>
      <c r="CL2354" s="59" t="n"/>
      <c r="CM2354" s="59" t="n"/>
      <c r="CN2354" s="59" t="n"/>
      <c r="CO2354" s="59" t="n"/>
      <c r="CP2354" s="59" t="n"/>
      <c r="CQ2354" s="59" t="n"/>
      <c r="CR2354" s="59" t="n"/>
      <c r="CS2354" s="59" t="n"/>
      <c r="CT2354" s="59" t="n"/>
      <c r="CU2354" s="59" t="n"/>
      <c r="CV2354" s="59" t="n"/>
      <c r="CW2354" s="59" t="n"/>
      <c r="CX2354" s="59" t="n"/>
      <c r="CY2354" s="59" t="n"/>
      <c r="CZ2354" s="59" t="n"/>
    </row>
    <row r="2355">
      <c r="D2355" s="59" t="n"/>
      <c r="E2355" s="59" t="n"/>
      <c r="F2355" s="59" t="n"/>
      <c r="G2355" s="59" t="n"/>
      <c r="H2355" s="59" t="n"/>
      <c r="I2355" s="59" t="n"/>
      <c r="J2355" s="59" t="n"/>
      <c r="K2355" s="59" t="n"/>
      <c r="L2355" s="59" t="n"/>
      <c r="M2355" s="59" t="n"/>
      <c r="N2355" s="59" t="n"/>
      <c r="O2355" s="59" t="n"/>
      <c r="P2355" s="59" t="n"/>
      <c r="Q2355" s="59" t="n"/>
      <c r="R2355" s="59" t="n"/>
      <c r="S2355" s="59" t="n"/>
      <c r="T2355" s="59" t="n"/>
      <c r="U2355" s="59" t="n"/>
      <c r="V2355" s="59" t="n"/>
      <c r="W2355" s="59" t="n"/>
      <c r="X2355" s="59" t="n"/>
      <c r="Y2355" s="59" t="n"/>
      <c r="Z2355" s="59" t="n"/>
      <c r="AA2355" s="59" t="n"/>
      <c r="AB2355" s="59" t="n"/>
      <c r="AC2355" s="59" t="n"/>
      <c r="AD2355" s="59" t="n"/>
      <c r="AE2355" s="59" t="n"/>
      <c r="AF2355" s="59" t="n"/>
      <c r="AG2355" s="59" t="n"/>
      <c r="AH2355" s="59" t="n"/>
      <c r="AI2355" s="59" t="n"/>
      <c r="AJ2355" s="59" t="n"/>
      <c r="AK2355" s="59" t="n"/>
      <c r="AL2355" s="59" t="n"/>
      <c r="AM2355" s="59" t="n"/>
      <c r="AN2355" s="59" t="n"/>
      <c r="AO2355" s="59" t="n"/>
      <c r="AP2355" s="59" t="n"/>
      <c r="AQ2355" s="59" t="n"/>
      <c r="AR2355" s="59" t="n"/>
      <c r="AS2355" s="59" t="n"/>
      <c r="AT2355" s="59" t="n"/>
      <c r="AU2355" s="59" t="n"/>
      <c r="AV2355" s="59" t="n"/>
      <c r="AW2355" s="59" t="n"/>
      <c r="AX2355" s="59" t="n"/>
      <c r="AY2355" s="59" t="n"/>
      <c r="AZ2355" s="59" t="n"/>
      <c r="BA2355" s="59" t="n"/>
      <c r="BB2355" s="59" t="n"/>
      <c r="BC2355" s="59" t="n"/>
      <c r="BD2355" s="59" t="n"/>
      <c r="BE2355" s="59" t="n"/>
      <c r="BF2355" s="59" t="n"/>
      <c r="BG2355" s="59" t="n"/>
      <c r="BH2355" s="59" t="n"/>
      <c r="BI2355" s="59" t="n"/>
      <c r="BJ2355" s="59" t="n"/>
      <c r="BK2355" s="59" t="n"/>
      <c r="BL2355" s="59" t="n"/>
      <c r="BM2355" s="59" t="n"/>
      <c r="BN2355" s="59" t="n"/>
      <c r="BO2355" s="59" t="n"/>
      <c r="BP2355" s="59" t="n"/>
      <c r="BQ2355" s="59" t="n"/>
      <c r="BR2355" s="59" t="n"/>
      <c r="BS2355" s="59" t="n"/>
      <c r="BT2355" s="59" t="n"/>
      <c r="BU2355" s="59" t="n"/>
      <c r="BV2355" s="59" t="n"/>
      <c r="BW2355" s="59" t="n"/>
      <c r="BX2355" s="59" t="n"/>
      <c r="BY2355" s="59" t="n"/>
      <c r="BZ2355" s="59" t="n"/>
      <c r="CA2355" s="59" t="n"/>
      <c r="CB2355" s="59" t="n"/>
      <c r="CC2355" s="59" t="n"/>
      <c r="CD2355" s="59" t="n"/>
      <c r="CE2355" s="59" t="n"/>
      <c r="CF2355" s="59" t="n"/>
      <c r="CG2355" s="59" t="n"/>
      <c r="CH2355" s="59" t="n"/>
      <c r="CI2355" s="59" t="n"/>
      <c r="CJ2355" s="59" t="n"/>
      <c r="CK2355" s="59" t="n"/>
      <c r="CL2355" s="59" t="n"/>
      <c r="CM2355" s="59" t="n"/>
      <c r="CN2355" s="59" t="n"/>
      <c r="CO2355" s="59" t="n"/>
      <c r="CP2355" s="59" t="n"/>
      <c r="CQ2355" s="59" t="n"/>
      <c r="CR2355" s="59" t="n"/>
      <c r="CS2355" s="59" t="n"/>
      <c r="CT2355" s="59" t="n"/>
      <c r="CU2355" s="59" t="n"/>
      <c r="CV2355" s="59" t="n"/>
      <c r="CW2355" s="59" t="n"/>
      <c r="CX2355" s="59" t="n"/>
      <c r="CY2355" s="59" t="n"/>
      <c r="CZ2355" s="59" t="n"/>
    </row>
    <row r="2356">
      <c r="D2356" s="59" t="n"/>
      <c r="E2356" s="59" t="n"/>
      <c r="F2356" s="59" t="n"/>
      <c r="G2356" s="59" t="n"/>
      <c r="H2356" s="59" t="n"/>
      <c r="I2356" s="59" t="n"/>
      <c r="J2356" s="59" t="n"/>
      <c r="K2356" s="59" t="n"/>
      <c r="L2356" s="59" t="n"/>
      <c r="M2356" s="59" t="n"/>
      <c r="N2356" s="59" t="n"/>
      <c r="O2356" s="59" t="n"/>
      <c r="P2356" s="59" t="n"/>
      <c r="Q2356" s="59" t="n"/>
      <c r="R2356" s="59" t="n"/>
      <c r="S2356" s="59" t="n"/>
      <c r="T2356" s="59" t="n"/>
      <c r="U2356" s="59" t="n"/>
      <c r="V2356" s="59" t="n"/>
      <c r="W2356" s="59" t="n"/>
      <c r="X2356" s="59" t="n"/>
      <c r="Y2356" s="59" t="n"/>
      <c r="Z2356" s="59" t="n"/>
      <c r="AA2356" s="59" t="n"/>
      <c r="AB2356" s="59" t="n"/>
      <c r="AC2356" s="59" t="n"/>
      <c r="AD2356" s="59" t="n"/>
      <c r="AE2356" s="59" t="n"/>
      <c r="AF2356" s="59" t="n"/>
      <c r="AG2356" s="59" t="n"/>
      <c r="AH2356" s="59" t="n"/>
      <c r="AI2356" s="59" t="n"/>
      <c r="AJ2356" s="59" t="n"/>
      <c r="AK2356" s="59" t="n"/>
      <c r="AL2356" s="59" t="n"/>
      <c r="AM2356" s="59" t="n"/>
      <c r="AN2356" s="59" t="n"/>
      <c r="AO2356" s="59" t="n"/>
      <c r="AP2356" s="59" t="n"/>
      <c r="AQ2356" s="59" t="n"/>
      <c r="AR2356" s="59" t="n"/>
      <c r="AS2356" s="59" t="n"/>
      <c r="AT2356" s="59" t="n"/>
      <c r="AU2356" s="59" t="n"/>
      <c r="AV2356" s="59" t="n"/>
      <c r="AW2356" s="59" t="n"/>
      <c r="AX2356" s="59" t="n"/>
      <c r="AY2356" s="59" t="n"/>
      <c r="AZ2356" s="59" t="n"/>
      <c r="BA2356" s="59" t="n"/>
      <c r="BB2356" s="59" t="n"/>
      <c r="BC2356" s="59" t="n"/>
      <c r="BD2356" s="59" t="n"/>
      <c r="BE2356" s="59" t="n"/>
      <c r="BF2356" s="59" t="n"/>
      <c r="BG2356" s="59" t="n"/>
      <c r="BH2356" s="59" t="n"/>
      <c r="BI2356" s="59" t="n"/>
      <c r="BJ2356" s="59" t="n"/>
      <c r="BK2356" s="59" t="n"/>
      <c r="BL2356" s="59" t="n"/>
      <c r="BM2356" s="59" t="n"/>
      <c r="BN2356" s="59" t="n"/>
      <c r="BO2356" s="59" t="n"/>
      <c r="BP2356" s="59" t="n"/>
      <c r="BQ2356" s="59" t="n"/>
      <c r="BR2356" s="59" t="n"/>
      <c r="BS2356" s="59" t="n"/>
      <c r="BT2356" s="59" t="n"/>
      <c r="BU2356" s="59" t="n"/>
      <c r="BV2356" s="59" t="n"/>
      <c r="BW2356" s="59" t="n"/>
      <c r="BX2356" s="59" t="n"/>
      <c r="BY2356" s="59" t="n"/>
      <c r="BZ2356" s="59" t="n"/>
      <c r="CA2356" s="59" t="n"/>
      <c r="CB2356" s="59" t="n"/>
      <c r="CC2356" s="59" t="n"/>
      <c r="CD2356" s="59" t="n"/>
      <c r="CE2356" s="59" t="n"/>
      <c r="CF2356" s="59" t="n"/>
      <c r="CG2356" s="59" t="n"/>
      <c r="CH2356" s="59" t="n"/>
      <c r="CI2356" s="59" t="n"/>
      <c r="CJ2356" s="59" t="n"/>
      <c r="CK2356" s="59" t="n"/>
      <c r="CL2356" s="59" t="n"/>
      <c r="CM2356" s="59" t="n"/>
      <c r="CN2356" s="59" t="n"/>
      <c r="CO2356" s="59" t="n"/>
      <c r="CP2356" s="59" t="n"/>
      <c r="CQ2356" s="59" t="n"/>
      <c r="CR2356" s="59" t="n"/>
      <c r="CS2356" s="59" t="n"/>
      <c r="CT2356" s="59" t="n"/>
      <c r="CU2356" s="59" t="n"/>
      <c r="CV2356" s="59" t="n"/>
      <c r="CW2356" s="59" t="n"/>
      <c r="CX2356" s="59" t="n"/>
      <c r="CY2356" s="59" t="n"/>
      <c r="CZ2356" s="59" t="n"/>
    </row>
    <row r="2357">
      <c r="D2357" s="107" t="n"/>
      <c r="E2357" s="107" t="n"/>
      <c r="F2357" s="107" t="n"/>
      <c r="G2357" s="107" t="n"/>
      <c r="H2357" s="107" t="n"/>
      <c r="I2357" s="107" t="n"/>
      <c r="J2357" s="107" t="n"/>
      <c r="K2357" s="107" t="n"/>
      <c r="L2357" s="107" t="n"/>
      <c r="M2357" s="107" t="n"/>
      <c r="N2357" s="107" t="n"/>
      <c r="O2357" s="107" t="n"/>
      <c r="P2357" s="107" t="n"/>
      <c r="Q2357" s="107" t="n"/>
      <c r="R2357" s="107" t="n"/>
      <c r="S2357" s="107" t="n"/>
      <c r="T2357" s="107" t="n"/>
      <c r="U2357" s="107" t="n"/>
      <c r="V2357" s="107" t="n"/>
      <c r="W2357" s="107" t="n"/>
      <c r="X2357" s="107" t="n"/>
      <c r="Y2357" s="107" t="n"/>
      <c r="Z2357" s="107" t="n"/>
      <c r="AA2357" s="107" t="n"/>
      <c r="AB2357" s="107" t="n"/>
      <c r="AC2357" s="107" t="n"/>
      <c r="AD2357" s="107" t="n"/>
      <c r="AE2357" s="107" t="n"/>
      <c r="AF2357" s="107" t="n"/>
      <c r="AG2357" s="107" t="n"/>
      <c r="AH2357" s="107" t="n"/>
      <c r="AI2357" s="107" t="n"/>
      <c r="AJ2357" s="107" t="n"/>
      <c r="AK2357" s="107" t="n"/>
      <c r="AL2357" s="107" t="n"/>
      <c r="AM2357" s="107" t="n"/>
      <c r="AN2357" s="107" t="n"/>
      <c r="AO2357" s="107" t="n"/>
      <c r="AP2357" s="107" t="n"/>
      <c r="AQ2357" s="107" t="n"/>
      <c r="AR2357" s="107" t="n"/>
      <c r="AS2357" s="107" t="n"/>
      <c r="AT2357" s="107" t="n"/>
      <c r="AU2357" s="107" t="n"/>
      <c r="AV2357" s="107" t="n"/>
      <c r="AW2357" s="107" t="n"/>
      <c r="AX2357" s="107" t="n"/>
      <c r="AY2357" s="107" t="n"/>
      <c r="AZ2357" s="107" t="n"/>
      <c r="BA2357" s="107" t="n"/>
      <c r="BB2357" s="107" t="n"/>
      <c r="BC2357" s="107" t="n"/>
      <c r="BD2357" s="107" t="n"/>
      <c r="BE2357" s="107" t="n"/>
      <c r="BF2357" s="107" t="n"/>
      <c r="BG2357" s="107" t="n"/>
      <c r="BH2357" s="107" t="n"/>
      <c r="BI2357" s="107" t="n"/>
      <c r="BJ2357" s="107" t="n"/>
      <c r="BK2357" s="107" t="n"/>
      <c r="BL2357" s="107" t="n"/>
      <c r="BM2357" s="107" t="n"/>
      <c r="BN2357" s="107" t="n"/>
      <c r="BO2357" s="107" t="n"/>
      <c r="BP2357" s="107" t="n"/>
      <c r="BQ2357" s="107" t="n"/>
      <c r="BR2357" s="107" t="n"/>
      <c r="BS2357" s="107" t="n"/>
      <c r="BT2357" s="107" t="n"/>
      <c r="BU2357" s="107" t="n"/>
      <c r="BV2357" s="107" t="n"/>
      <c r="BW2357" s="107" t="n"/>
      <c r="BX2357" s="107" t="n"/>
      <c r="BY2357" s="107" t="n"/>
      <c r="BZ2357" s="107" t="n"/>
      <c r="CA2357" s="107" t="n"/>
      <c r="CB2357" s="107" t="n"/>
      <c r="CC2357" s="107" t="n"/>
      <c r="CD2357" s="107" t="n"/>
      <c r="CE2357" s="107" t="n"/>
      <c r="CF2357" s="107" t="n"/>
      <c r="CG2357" s="107" t="n"/>
      <c r="CH2357" s="107" t="n"/>
      <c r="CI2357" s="107" t="n"/>
      <c r="CJ2357" s="107" t="n"/>
      <c r="CK2357" s="107" t="n"/>
      <c r="CL2357" s="107" t="n"/>
      <c r="CM2357" s="107" t="n"/>
      <c r="CN2357" s="107" t="n"/>
      <c r="CO2357" s="107" t="n"/>
      <c r="CP2357" s="107" t="n"/>
      <c r="CQ2357" s="107" t="n"/>
      <c r="CR2357" s="107" t="n"/>
      <c r="CS2357" s="107" t="n"/>
      <c r="CT2357" s="107" t="n"/>
      <c r="CU2357" s="107" t="n"/>
      <c r="CV2357" s="107" t="n"/>
      <c r="CW2357" s="107" t="n"/>
      <c r="CX2357" s="107" t="n"/>
      <c r="CY2357" s="107" t="n"/>
      <c r="CZ2357" s="107" t="n"/>
    </row>
    <row r="2360">
      <c r="A2360" s="2">
        <f>IF($A2353="","","   projections")</f>
        <v/>
      </c>
      <c r="B2360" s="68">
        <f>IF($A2353="",0,COUNT($E2361:$CZ2361))</f>
        <v/>
      </c>
      <c r="C2360" s="69">
        <f>IF($B2360=0,0,MAX($E2361:$CZ2361))</f>
        <v/>
      </c>
      <c r="D2360" s="58">
        <f>_xll.BDS($A2353,'Field Check'!$C$42,"headers=y","startcol=1","endcol=3","dir=h","cols=20;rows=3")</f>
        <v/>
      </c>
      <c r="E2360" s="59" t="n">
        <v>46252</v>
      </c>
      <c r="F2360" s="59" t="n">
        <v>46429</v>
      </c>
      <c r="G2360" s="59" t="n">
        <v>46610</v>
      </c>
      <c r="H2360" s="59" t="n">
        <v>46800</v>
      </c>
      <c r="I2360" s="59" t="n">
        <v>46981</v>
      </c>
      <c r="J2360" s="59" t="n">
        <v>47164</v>
      </c>
      <c r="K2360" s="59" t="n">
        <v>47345</v>
      </c>
      <c r="L2360" s="59" t="n">
        <v>47528</v>
      </c>
      <c r="M2360" s="59" t="n">
        <v>47709</v>
      </c>
      <c r="N2360" s="59" t="n">
        <v>47892</v>
      </c>
      <c r="O2360" s="59" t="n">
        <v>48073</v>
      </c>
      <c r="P2360" s="59" t="n">
        <v>48256</v>
      </c>
      <c r="Q2360" s="59" t="n">
        <v>48437</v>
      </c>
      <c r="R2360" s="59" t="n">
        <v>48620</v>
      </c>
      <c r="S2360" s="59" t="n">
        <v>48801</v>
      </c>
      <c r="T2360" s="59" t="n">
        <v>48984</v>
      </c>
      <c r="U2360" s="59" t="n">
        <v>49165</v>
      </c>
      <c r="V2360" s="59" t="n">
        <v>49355</v>
      </c>
      <c r="W2360" s="59" t="n">
        <v>49536</v>
      </c>
      <c r="X2360" s="59" t="n"/>
      <c r="Y2360" s="59" t="n"/>
      <c r="Z2360" s="59" t="n"/>
      <c r="AA2360" s="59" t="n"/>
      <c r="AB2360" s="59" t="n"/>
      <c r="AC2360" s="59" t="n"/>
      <c r="AD2360" s="59" t="n"/>
      <c r="AE2360" s="59" t="n"/>
      <c r="AF2360" s="59" t="n"/>
      <c r="AG2360" s="59" t="n"/>
      <c r="AH2360" s="59" t="n"/>
      <c r="AI2360" s="59" t="n"/>
      <c r="AJ2360" s="59" t="n"/>
      <c r="AK2360" s="59" t="n"/>
      <c r="AL2360" s="59" t="n"/>
      <c r="AM2360" s="59" t="n"/>
      <c r="AN2360" s="59" t="n"/>
      <c r="AO2360" s="59" t="n"/>
      <c r="AP2360" s="59" t="n"/>
      <c r="AQ2360" s="59" t="n"/>
      <c r="AR2360" s="59" t="n"/>
      <c r="AS2360" s="59" t="n"/>
      <c r="AT2360" s="59" t="n"/>
      <c r="AU2360" s="59" t="n"/>
      <c r="AV2360" s="59" t="n"/>
      <c r="AW2360" s="59" t="n"/>
      <c r="AX2360" s="59" t="n"/>
      <c r="AY2360" s="59" t="n"/>
      <c r="AZ2360" s="59" t="n"/>
      <c r="BA2360" s="59" t="n"/>
      <c r="BB2360" s="59" t="n"/>
      <c r="BC2360" s="59" t="n"/>
      <c r="BD2360" s="59" t="n"/>
      <c r="BE2360" s="59" t="n"/>
      <c r="BF2360" s="59" t="n"/>
      <c r="BG2360" s="59" t="n"/>
      <c r="BH2360" s="59" t="n"/>
      <c r="BI2360" s="59" t="n"/>
      <c r="BJ2360" s="59" t="n"/>
      <c r="BK2360" s="59" t="n"/>
      <c r="BL2360" s="59" t="n"/>
      <c r="BM2360" s="59" t="n"/>
      <c r="BN2360" s="59" t="n"/>
      <c r="BO2360" s="59" t="n"/>
      <c r="BP2360" s="59" t="n"/>
      <c r="BQ2360" s="59" t="n"/>
      <c r="BR2360" s="59" t="n"/>
      <c r="BS2360" s="59" t="n"/>
      <c r="BT2360" s="59" t="n"/>
      <c r="BU2360" s="59" t="n"/>
      <c r="BV2360" s="59" t="n"/>
      <c r="BW2360" s="59" t="n"/>
      <c r="BX2360" s="59" t="n"/>
      <c r="BY2360" s="59" t="n"/>
      <c r="BZ2360" s="59" t="n"/>
      <c r="CA2360" s="59" t="n"/>
      <c r="CB2360" s="59" t="n"/>
      <c r="CC2360" s="59" t="n"/>
      <c r="CD2360" s="59" t="n"/>
      <c r="CE2360" s="59" t="n"/>
      <c r="CF2360" s="59" t="n"/>
      <c r="CG2360" s="59" t="n"/>
      <c r="CH2360" s="59" t="n"/>
      <c r="CI2360" s="59" t="n"/>
      <c r="CJ2360" s="59" t="n"/>
      <c r="CK2360" s="59" t="n"/>
      <c r="CL2360" s="59" t="n"/>
      <c r="CM2360" s="59" t="n"/>
      <c r="CN2360" s="59" t="n"/>
      <c r="CO2360" s="59" t="n"/>
      <c r="CP2360" s="59" t="n"/>
      <c r="CQ2360" s="59" t="n"/>
      <c r="CR2360" s="59" t="n"/>
      <c r="CS2360" s="59" t="n"/>
      <c r="CT2360" s="59" t="n"/>
      <c r="CU2360" s="59" t="n"/>
      <c r="CV2360" s="59" t="n"/>
      <c r="CW2360" s="59" t="n"/>
      <c r="CX2360" s="59" t="n"/>
      <c r="CY2360" s="59" t="n"/>
      <c r="CZ2360" s="59" t="n"/>
    </row>
    <row r="2361">
      <c r="D2361" s="59" t="inlineStr">
        <is>
          <t>Ex-Date</t>
        </is>
      </c>
      <c r="E2361" s="59" t="n">
        <v>46287</v>
      </c>
      <c r="F2361" s="59" t="n">
        <v>46470</v>
      </c>
      <c r="G2361" s="59" t="n">
        <v>46652</v>
      </c>
      <c r="H2361" s="59" t="n">
        <v>46840</v>
      </c>
      <c r="I2361" s="59" t="n">
        <v>47017</v>
      </c>
      <c r="J2361" s="59" t="n">
        <v>47205</v>
      </c>
      <c r="K2361" s="59" t="n">
        <v>47381</v>
      </c>
      <c r="L2361" s="59" t="n">
        <v>47570</v>
      </c>
      <c r="M2361" s="59" t="n">
        <v>47746</v>
      </c>
      <c r="N2361" s="59" t="n">
        <v>47934</v>
      </c>
      <c r="O2361" s="59" t="n">
        <v>48113</v>
      </c>
      <c r="P2361" s="59" t="n">
        <v>48297</v>
      </c>
      <c r="Q2361" s="59" t="n">
        <v>48479</v>
      </c>
      <c r="R2361" s="59" t="n">
        <v>48661</v>
      </c>
      <c r="S2361" s="59" t="n">
        <v>48843</v>
      </c>
      <c r="T2361" s="59" t="n">
        <v>49025</v>
      </c>
      <c r="U2361" s="59" t="n">
        <v>49207</v>
      </c>
      <c r="V2361" s="59" t="n">
        <v>49396</v>
      </c>
      <c r="W2361" s="59" t="n">
        <v>49578</v>
      </c>
      <c r="X2361" s="59" t="n"/>
      <c r="Y2361" s="59" t="n"/>
      <c r="Z2361" s="59" t="n"/>
      <c r="AA2361" s="59" t="n"/>
      <c r="AB2361" s="59" t="n"/>
      <c r="AC2361" s="59" t="n"/>
      <c r="AD2361" s="59" t="n"/>
      <c r="AE2361" s="59" t="n"/>
      <c r="AF2361" s="59" t="n"/>
      <c r="AG2361" s="59" t="n"/>
      <c r="AH2361" s="59" t="n"/>
      <c r="AI2361" s="59" t="n"/>
      <c r="AJ2361" s="59" t="n"/>
      <c r="AK2361" s="59" t="n"/>
      <c r="AL2361" s="59" t="n"/>
      <c r="AM2361" s="59" t="n"/>
      <c r="AN2361" s="59" t="n"/>
      <c r="AO2361" s="59" t="n"/>
      <c r="AP2361" s="59" t="n"/>
      <c r="AQ2361" s="59" t="n"/>
      <c r="AR2361" s="59" t="n"/>
      <c r="AS2361" s="59" t="n"/>
      <c r="AT2361" s="59" t="n"/>
      <c r="AU2361" s="59" t="n"/>
      <c r="AV2361" s="59" t="n"/>
      <c r="AW2361" s="59" t="n"/>
      <c r="AX2361" s="59" t="n"/>
      <c r="AY2361" s="59" t="n"/>
      <c r="AZ2361" s="59" t="n"/>
      <c r="BA2361" s="59" t="n"/>
      <c r="BB2361" s="59" t="n"/>
      <c r="BC2361" s="59" t="n"/>
      <c r="BD2361" s="59" t="n"/>
      <c r="BE2361" s="59" t="n"/>
      <c r="BF2361" s="59" t="n"/>
      <c r="BG2361" s="59" t="n"/>
      <c r="BH2361" s="59" t="n"/>
      <c r="BI2361" s="59" t="n"/>
      <c r="BJ2361" s="59" t="n"/>
      <c r="BK2361" s="59" t="n"/>
      <c r="BL2361" s="59" t="n"/>
      <c r="BM2361" s="59" t="n"/>
      <c r="BN2361" s="59" t="n"/>
      <c r="BO2361" s="59" t="n"/>
      <c r="BP2361" s="59" t="n"/>
      <c r="BQ2361" s="59" t="n"/>
      <c r="BR2361" s="59" t="n"/>
      <c r="BS2361" s="59" t="n"/>
      <c r="BT2361" s="59" t="n"/>
      <c r="BU2361" s="59" t="n"/>
      <c r="BV2361" s="59" t="n"/>
      <c r="BW2361" s="59" t="n"/>
      <c r="BX2361" s="59" t="n"/>
      <c r="BY2361" s="59" t="n"/>
      <c r="BZ2361" s="59" t="n"/>
      <c r="CA2361" s="59" t="n"/>
      <c r="CB2361" s="59" t="n"/>
      <c r="CC2361" s="59" t="n"/>
      <c r="CD2361" s="59" t="n"/>
      <c r="CE2361" s="59" t="n"/>
      <c r="CF2361" s="59" t="n"/>
      <c r="CG2361" s="59" t="n"/>
      <c r="CH2361" s="59" t="n"/>
      <c r="CI2361" s="59" t="n"/>
      <c r="CJ2361" s="59" t="n"/>
      <c r="CK2361" s="59" t="n"/>
      <c r="CL2361" s="59" t="n"/>
      <c r="CM2361" s="59" t="n"/>
      <c r="CN2361" s="59" t="n"/>
      <c r="CO2361" s="59" t="n"/>
      <c r="CP2361" s="59" t="n"/>
      <c r="CQ2361" s="59" t="n"/>
      <c r="CR2361" s="59" t="n"/>
      <c r="CS2361" s="59" t="n"/>
      <c r="CT2361" s="59" t="n"/>
      <c r="CU2361" s="59" t="n"/>
      <c r="CV2361" s="59" t="n"/>
      <c r="CW2361" s="59" t="n"/>
      <c r="CX2361" s="59" t="n"/>
      <c r="CY2361" s="59" t="n"/>
      <c r="CZ2361" s="59" t="n"/>
    </row>
    <row r="2362">
      <c r="D2362" s="107" t="inlineStr">
        <is>
          <t>Amount Per Share</t>
        </is>
      </c>
      <c r="E2362" s="107" t="n">
        <v>2.15</v>
      </c>
      <c r="F2362" s="107" t="n">
        <v>2.2</v>
      </c>
      <c r="G2362" s="107" t="n">
        <v>2.2</v>
      </c>
      <c r="H2362" s="107" t="n">
        <v>2.3</v>
      </c>
      <c r="I2362" s="107" t="n">
        <v>2.3</v>
      </c>
      <c r="J2362" s="107" t="n">
        <v>2.4</v>
      </c>
      <c r="K2362" s="107" t="n">
        <v>2.4</v>
      </c>
      <c r="L2362" s="107" t="n">
        <v>2.5</v>
      </c>
      <c r="M2362" s="107" t="n">
        <v>2.5</v>
      </c>
      <c r="N2362" s="107" t="n">
        <v>2.6</v>
      </c>
      <c r="O2362" s="107" t="n">
        <v>2.6</v>
      </c>
      <c r="P2362" s="107" t="n">
        <v>2.7</v>
      </c>
      <c r="Q2362" s="107" t="n">
        <v>2.7</v>
      </c>
      <c r="R2362" s="107" t="n">
        <v>2.8</v>
      </c>
      <c r="S2362" s="107" t="n">
        <v>2.8</v>
      </c>
      <c r="T2362" s="107" t="n">
        <v>2.9</v>
      </c>
      <c r="U2362" s="107" t="n">
        <v>2.9</v>
      </c>
      <c r="V2362" s="107" t="n">
        <v>3</v>
      </c>
      <c r="W2362" s="107" t="n">
        <v>3</v>
      </c>
      <c r="X2362" s="107" t="n"/>
      <c r="Y2362" s="107" t="n"/>
      <c r="Z2362" s="107" t="n"/>
      <c r="AA2362" s="107" t="n"/>
      <c r="AB2362" s="107" t="n"/>
      <c r="AC2362" s="107" t="n"/>
      <c r="AD2362" s="107" t="n"/>
      <c r="AE2362" s="107" t="n"/>
      <c r="AF2362" s="107" t="n"/>
      <c r="AG2362" s="107" t="n"/>
      <c r="AH2362" s="107" t="n"/>
      <c r="AI2362" s="107" t="n"/>
      <c r="AJ2362" s="107" t="n"/>
      <c r="AK2362" s="107" t="n"/>
      <c r="AL2362" s="107" t="n"/>
      <c r="AM2362" s="107" t="n"/>
      <c r="AN2362" s="107" t="n"/>
      <c r="AO2362" s="107" t="n"/>
      <c r="AP2362" s="107" t="n"/>
      <c r="AQ2362" s="107" t="n"/>
      <c r="AR2362" s="107" t="n"/>
      <c r="AS2362" s="107" t="n"/>
      <c r="AT2362" s="107" t="n"/>
      <c r="AU2362" s="107" t="n"/>
      <c r="AV2362" s="107" t="n"/>
      <c r="AW2362" s="107" t="n"/>
      <c r="AX2362" s="107" t="n"/>
      <c r="AY2362" s="107" t="n"/>
      <c r="AZ2362" s="107" t="n"/>
      <c r="BA2362" s="107" t="n"/>
      <c r="BB2362" s="107" t="n"/>
      <c r="BC2362" s="107" t="n"/>
      <c r="BD2362" s="107" t="n"/>
      <c r="BE2362" s="107" t="n"/>
      <c r="BF2362" s="107" t="n"/>
      <c r="BG2362" s="107" t="n"/>
      <c r="BH2362" s="107" t="n"/>
      <c r="BI2362" s="107" t="n"/>
      <c r="BJ2362" s="107" t="n"/>
      <c r="BK2362" s="107" t="n"/>
      <c r="BL2362" s="107" t="n"/>
      <c r="BM2362" s="107" t="n"/>
      <c r="BN2362" s="107" t="n"/>
      <c r="BO2362" s="107" t="n"/>
      <c r="BP2362" s="107" t="n"/>
      <c r="BQ2362" s="107" t="n"/>
      <c r="BR2362" s="107" t="n"/>
      <c r="BS2362" s="107" t="n"/>
      <c r="BT2362" s="107" t="n"/>
      <c r="BU2362" s="107" t="n"/>
      <c r="BV2362" s="107" t="n"/>
      <c r="BW2362" s="107" t="n"/>
      <c r="BX2362" s="107" t="n"/>
      <c r="BY2362" s="107" t="n"/>
      <c r="BZ2362" s="107" t="n"/>
      <c r="CA2362" s="107" t="n"/>
      <c r="CB2362" s="107" t="n"/>
      <c r="CC2362" s="107" t="n"/>
      <c r="CD2362" s="107" t="n"/>
      <c r="CE2362" s="107" t="n"/>
      <c r="CF2362" s="107" t="n"/>
      <c r="CG2362" s="107" t="n"/>
      <c r="CH2362" s="107" t="n"/>
      <c r="CI2362" s="107" t="n"/>
      <c r="CJ2362" s="107" t="n"/>
      <c r="CK2362" s="107" t="n"/>
      <c r="CL2362" s="107" t="n"/>
      <c r="CM2362" s="107" t="n"/>
      <c r="CN2362" s="107" t="n"/>
      <c r="CO2362" s="107" t="n"/>
      <c r="CP2362" s="107" t="n"/>
      <c r="CQ2362" s="107" t="n"/>
      <c r="CR2362" s="107" t="n"/>
      <c r="CS2362" s="107" t="n"/>
      <c r="CT2362" s="107" t="n"/>
      <c r="CU2362" s="107" t="n"/>
      <c r="CV2362" s="107" t="n"/>
      <c r="CW2362" s="107" t="n"/>
      <c r="CX2362" s="107" t="n"/>
      <c r="CY2362" s="107" t="n"/>
      <c r="CZ2362" s="107" t="n"/>
    </row>
    <row r="2364">
      <c r="A2364" s="126">
        <f>IF(MXAU!$C$15="","",MXAU!$C$15)</f>
        <v/>
      </c>
      <c r="B2364" s="68">
        <f>IF($A2364="",0,COUNT($E2365:$CZ2365))</f>
        <v/>
      </c>
      <c r="C2364" s="69">
        <f>IF($B2364=0,0,MAX($E2365:$CZ2365))</f>
        <v/>
      </c>
      <c r="D2364" s="58">
        <f>_xll.BDS($A2364,'Field Check'!$C$44,"headers=y","startcol=1","endcol=7","dir=h","DVD_START_DT",'Field Check'!$C$59,"DVD_END_DT",'Field Check'!$D$59)</f>
        <v/>
      </c>
      <c r="E2364" s="59" t="n"/>
      <c r="F2364" s="59" t="n"/>
      <c r="G2364" s="59" t="n"/>
      <c r="H2364" s="59" t="n"/>
      <c r="I2364" s="59" t="n"/>
      <c r="J2364" s="59" t="n"/>
      <c r="K2364" s="59" t="n"/>
      <c r="L2364" s="59" t="n"/>
      <c r="M2364" s="59" t="n"/>
      <c r="N2364" s="59" t="n"/>
      <c r="O2364" s="59" t="n"/>
      <c r="P2364" s="59" t="n"/>
      <c r="Q2364" s="59" t="n"/>
      <c r="R2364" s="59" t="n"/>
      <c r="S2364" s="59" t="n"/>
      <c r="T2364" s="59" t="n"/>
      <c r="U2364" s="59" t="n"/>
      <c r="V2364" s="59" t="n"/>
      <c r="W2364" s="59" t="n"/>
      <c r="X2364" s="59" t="n"/>
      <c r="Y2364" s="59" t="n"/>
      <c r="Z2364" s="59" t="n"/>
      <c r="AA2364" s="59" t="n"/>
      <c r="AB2364" s="59" t="n"/>
      <c r="AC2364" s="59" t="n"/>
      <c r="AD2364" s="59" t="n"/>
      <c r="AE2364" s="59" t="n"/>
      <c r="AF2364" s="59" t="n"/>
      <c r="AG2364" s="59" t="n"/>
      <c r="AH2364" s="59" t="n"/>
      <c r="AI2364" s="59" t="n"/>
      <c r="AJ2364" s="59" t="n"/>
      <c r="AK2364" s="59" t="n"/>
      <c r="AL2364" s="59" t="n"/>
      <c r="AM2364" s="59" t="n"/>
      <c r="AN2364" s="59" t="n"/>
      <c r="AO2364" s="59" t="n"/>
      <c r="AP2364" s="59" t="n"/>
      <c r="AQ2364" s="59" t="n"/>
      <c r="AR2364" s="59" t="n"/>
      <c r="AS2364" s="59" t="n"/>
      <c r="AT2364" s="59" t="n"/>
      <c r="AU2364" s="59" t="n"/>
      <c r="AV2364" s="59" t="n"/>
      <c r="AW2364" s="59" t="n"/>
      <c r="AX2364" s="59" t="n"/>
      <c r="AY2364" s="59" t="n"/>
      <c r="AZ2364" s="59" t="n"/>
      <c r="BA2364" s="59" t="n"/>
      <c r="BB2364" s="59" t="n"/>
      <c r="BC2364" s="59" t="n"/>
      <c r="BD2364" s="59" t="n"/>
      <c r="BE2364" s="59" t="n"/>
      <c r="BF2364" s="59" t="n"/>
      <c r="BG2364" s="59" t="n"/>
      <c r="BH2364" s="59" t="n"/>
      <c r="BI2364" s="59" t="n"/>
      <c r="BJ2364" s="59" t="n"/>
      <c r="BK2364" s="59" t="n"/>
      <c r="BL2364" s="59" t="n"/>
      <c r="BM2364" s="59" t="n"/>
      <c r="BN2364" s="59" t="n"/>
      <c r="BO2364" s="59" t="n"/>
      <c r="BP2364" s="59" t="n"/>
      <c r="BQ2364" s="59" t="n"/>
      <c r="BR2364" s="59" t="n"/>
      <c r="BS2364" s="59" t="n"/>
      <c r="BT2364" s="59" t="n"/>
      <c r="BU2364" s="59" t="n"/>
      <c r="BV2364" s="59" t="n"/>
      <c r="BW2364" s="59" t="n"/>
      <c r="BX2364" s="59" t="n"/>
      <c r="BY2364" s="59" t="n"/>
      <c r="BZ2364" s="59" t="n"/>
      <c r="CA2364" s="59" t="n"/>
      <c r="CB2364" s="59" t="n"/>
      <c r="CC2364" s="59" t="n"/>
      <c r="CD2364" s="59" t="n"/>
      <c r="CE2364" s="59" t="n"/>
      <c r="CF2364" s="59" t="n"/>
      <c r="CG2364" s="59" t="n"/>
      <c r="CH2364" s="59" t="n"/>
      <c r="CI2364" s="59" t="n"/>
      <c r="CJ2364" s="59" t="n"/>
      <c r="CK2364" s="59" t="n"/>
      <c r="CL2364" s="59" t="n"/>
      <c r="CM2364" s="59" t="n"/>
      <c r="CN2364" s="59" t="n"/>
      <c r="CO2364" s="59" t="n"/>
      <c r="CP2364" s="59" t="n"/>
      <c r="CQ2364" s="59" t="n"/>
      <c r="CR2364" s="59" t="n"/>
      <c r="CS2364" s="59" t="n"/>
      <c r="CT2364" s="59" t="n"/>
      <c r="CU2364" s="59" t="n"/>
      <c r="CV2364" s="59" t="n"/>
      <c r="CW2364" s="59" t="n"/>
      <c r="CX2364" s="59" t="n"/>
      <c r="CY2364" s="59" t="n"/>
      <c r="CZ2364" s="59" t="n"/>
    </row>
    <row r="2365">
      <c r="D2365" s="59" t="n"/>
      <c r="E2365" s="59" t="n"/>
      <c r="F2365" s="59" t="n"/>
      <c r="G2365" s="59" t="n"/>
      <c r="H2365" s="59" t="n"/>
      <c r="I2365" s="59" t="n"/>
      <c r="J2365" s="59" t="n"/>
      <c r="K2365" s="59" t="n"/>
      <c r="L2365" s="59" t="n"/>
      <c r="M2365" s="59" t="n"/>
      <c r="N2365" s="59" t="n"/>
      <c r="O2365" s="59" t="n"/>
      <c r="P2365" s="59" t="n"/>
      <c r="Q2365" s="59" t="n"/>
      <c r="R2365" s="59" t="n"/>
      <c r="S2365" s="59" t="n"/>
      <c r="T2365" s="59" t="n"/>
      <c r="U2365" s="59" t="n"/>
      <c r="V2365" s="59" t="n"/>
      <c r="W2365" s="59" t="n"/>
      <c r="X2365" s="59" t="n"/>
      <c r="Y2365" s="59" t="n"/>
      <c r="Z2365" s="59" t="n"/>
      <c r="AA2365" s="59" t="n"/>
      <c r="AB2365" s="59" t="n"/>
      <c r="AC2365" s="59" t="n"/>
      <c r="AD2365" s="59" t="n"/>
      <c r="AE2365" s="59" t="n"/>
      <c r="AF2365" s="59" t="n"/>
      <c r="AG2365" s="59" t="n"/>
      <c r="AH2365" s="59" t="n"/>
      <c r="AI2365" s="59" t="n"/>
      <c r="AJ2365" s="59" t="n"/>
      <c r="AK2365" s="59" t="n"/>
      <c r="AL2365" s="59" t="n"/>
      <c r="AM2365" s="59" t="n"/>
      <c r="AN2365" s="59" t="n"/>
      <c r="AO2365" s="59" t="n"/>
      <c r="AP2365" s="59" t="n"/>
      <c r="AQ2365" s="59" t="n"/>
      <c r="AR2365" s="59" t="n"/>
      <c r="AS2365" s="59" t="n"/>
      <c r="AT2365" s="59" t="n"/>
      <c r="AU2365" s="59" t="n"/>
      <c r="AV2365" s="59" t="n"/>
      <c r="AW2365" s="59" t="n"/>
      <c r="AX2365" s="59" t="n"/>
      <c r="AY2365" s="59" t="n"/>
      <c r="AZ2365" s="59" t="n"/>
      <c r="BA2365" s="59" t="n"/>
      <c r="BB2365" s="59" t="n"/>
      <c r="BC2365" s="59" t="n"/>
      <c r="BD2365" s="59" t="n"/>
      <c r="BE2365" s="59" t="n"/>
      <c r="BF2365" s="59" t="n"/>
      <c r="BG2365" s="59" t="n"/>
      <c r="BH2365" s="59" t="n"/>
      <c r="BI2365" s="59" t="n"/>
      <c r="BJ2365" s="59" t="n"/>
      <c r="BK2365" s="59" t="n"/>
      <c r="BL2365" s="59" t="n"/>
      <c r="BM2365" s="59" t="n"/>
      <c r="BN2365" s="59" t="n"/>
      <c r="BO2365" s="59" t="n"/>
      <c r="BP2365" s="59" t="n"/>
      <c r="BQ2365" s="59" t="n"/>
      <c r="BR2365" s="59" t="n"/>
      <c r="BS2365" s="59" t="n"/>
      <c r="BT2365" s="59" t="n"/>
      <c r="BU2365" s="59" t="n"/>
      <c r="BV2365" s="59" t="n"/>
      <c r="BW2365" s="59" t="n"/>
      <c r="BX2365" s="59" t="n"/>
      <c r="BY2365" s="59" t="n"/>
      <c r="BZ2365" s="59" t="n"/>
      <c r="CA2365" s="59" t="n"/>
      <c r="CB2365" s="59" t="n"/>
      <c r="CC2365" s="59" t="n"/>
      <c r="CD2365" s="59" t="n"/>
      <c r="CE2365" s="59" t="n"/>
      <c r="CF2365" s="59" t="n"/>
      <c r="CG2365" s="59" t="n"/>
      <c r="CH2365" s="59" t="n"/>
      <c r="CI2365" s="59" t="n"/>
      <c r="CJ2365" s="59" t="n"/>
      <c r="CK2365" s="59" t="n"/>
      <c r="CL2365" s="59" t="n"/>
      <c r="CM2365" s="59" t="n"/>
      <c r="CN2365" s="59" t="n"/>
      <c r="CO2365" s="59" t="n"/>
      <c r="CP2365" s="59" t="n"/>
      <c r="CQ2365" s="59" t="n"/>
      <c r="CR2365" s="59" t="n"/>
      <c r="CS2365" s="59" t="n"/>
      <c r="CT2365" s="59" t="n"/>
      <c r="CU2365" s="59" t="n"/>
      <c r="CV2365" s="59" t="n"/>
      <c r="CW2365" s="59" t="n"/>
      <c r="CX2365" s="59" t="n"/>
      <c r="CY2365" s="59" t="n"/>
      <c r="CZ2365" s="59" t="n"/>
    </row>
    <row r="2366">
      <c r="D2366" s="59" t="n"/>
      <c r="E2366" s="59" t="n"/>
      <c r="F2366" s="59" t="n"/>
      <c r="G2366" s="59" t="n"/>
      <c r="H2366" s="59" t="n"/>
      <c r="I2366" s="59" t="n"/>
      <c r="J2366" s="59" t="n"/>
      <c r="K2366" s="59" t="n"/>
      <c r="L2366" s="59" t="n"/>
      <c r="M2366" s="59" t="n"/>
      <c r="N2366" s="59" t="n"/>
      <c r="O2366" s="59" t="n"/>
      <c r="P2366" s="59" t="n"/>
      <c r="Q2366" s="59" t="n"/>
      <c r="R2366" s="59" t="n"/>
      <c r="S2366" s="59" t="n"/>
      <c r="T2366" s="59" t="n"/>
      <c r="U2366" s="59" t="n"/>
      <c r="V2366" s="59" t="n"/>
      <c r="W2366" s="59" t="n"/>
      <c r="X2366" s="59" t="n"/>
      <c r="Y2366" s="59" t="n"/>
      <c r="Z2366" s="59" t="n"/>
      <c r="AA2366" s="59" t="n"/>
      <c r="AB2366" s="59" t="n"/>
      <c r="AC2366" s="59" t="n"/>
      <c r="AD2366" s="59" t="n"/>
      <c r="AE2366" s="59" t="n"/>
      <c r="AF2366" s="59" t="n"/>
      <c r="AG2366" s="59" t="n"/>
      <c r="AH2366" s="59" t="n"/>
      <c r="AI2366" s="59" t="n"/>
      <c r="AJ2366" s="59" t="n"/>
      <c r="AK2366" s="59" t="n"/>
      <c r="AL2366" s="59" t="n"/>
      <c r="AM2366" s="59" t="n"/>
      <c r="AN2366" s="59" t="n"/>
      <c r="AO2366" s="59" t="n"/>
      <c r="AP2366" s="59" t="n"/>
      <c r="AQ2366" s="59" t="n"/>
      <c r="AR2366" s="59" t="n"/>
      <c r="AS2366" s="59" t="n"/>
      <c r="AT2366" s="59" t="n"/>
      <c r="AU2366" s="59" t="n"/>
      <c r="AV2366" s="59" t="n"/>
      <c r="AW2366" s="59" t="n"/>
      <c r="AX2366" s="59" t="n"/>
      <c r="AY2366" s="59" t="n"/>
      <c r="AZ2366" s="59" t="n"/>
      <c r="BA2366" s="59" t="n"/>
      <c r="BB2366" s="59" t="n"/>
      <c r="BC2366" s="59" t="n"/>
      <c r="BD2366" s="59" t="n"/>
      <c r="BE2366" s="59" t="n"/>
      <c r="BF2366" s="59" t="n"/>
      <c r="BG2366" s="59" t="n"/>
      <c r="BH2366" s="59" t="n"/>
      <c r="BI2366" s="59" t="n"/>
      <c r="BJ2366" s="59" t="n"/>
      <c r="BK2366" s="59" t="n"/>
      <c r="BL2366" s="59" t="n"/>
      <c r="BM2366" s="59" t="n"/>
      <c r="BN2366" s="59" t="n"/>
      <c r="BO2366" s="59" t="n"/>
      <c r="BP2366" s="59" t="n"/>
      <c r="BQ2366" s="59" t="n"/>
      <c r="BR2366" s="59" t="n"/>
      <c r="BS2366" s="59" t="n"/>
      <c r="BT2366" s="59" t="n"/>
      <c r="BU2366" s="59" t="n"/>
      <c r="BV2366" s="59" t="n"/>
      <c r="BW2366" s="59" t="n"/>
      <c r="BX2366" s="59" t="n"/>
      <c r="BY2366" s="59" t="n"/>
      <c r="BZ2366" s="59" t="n"/>
      <c r="CA2366" s="59" t="n"/>
      <c r="CB2366" s="59" t="n"/>
      <c r="CC2366" s="59" t="n"/>
      <c r="CD2366" s="59" t="n"/>
      <c r="CE2366" s="59" t="n"/>
      <c r="CF2366" s="59" t="n"/>
      <c r="CG2366" s="59" t="n"/>
      <c r="CH2366" s="59" t="n"/>
      <c r="CI2366" s="59" t="n"/>
      <c r="CJ2366" s="59" t="n"/>
      <c r="CK2366" s="59" t="n"/>
      <c r="CL2366" s="59" t="n"/>
      <c r="CM2366" s="59" t="n"/>
      <c r="CN2366" s="59" t="n"/>
      <c r="CO2366" s="59" t="n"/>
      <c r="CP2366" s="59" t="n"/>
      <c r="CQ2366" s="59" t="n"/>
      <c r="CR2366" s="59" t="n"/>
      <c r="CS2366" s="59" t="n"/>
      <c r="CT2366" s="59" t="n"/>
      <c r="CU2366" s="59" t="n"/>
      <c r="CV2366" s="59" t="n"/>
      <c r="CW2366" s="59" t="n"/>
      <c r="CX2366" s="59" t="n"/>
      <c r="CY2366" s="59" t="n"/>
      <c r="CZ2366" s="59" t="n"/>
    </row>
    <row r="2367">
      <c r="D2367" s="59" t="n"/>
      <c r="E2367" s="59" t="n"/>
      <c r="F2367" s="59" t="n"/>
      <c r="G2367" s="59" t="n"/>
      <c r="H2367" s="59" t="n"/>
      <c r="I2367" s="59" t="n"/>
      <c r="J2367" s="59" t="n"/>
      <c r="K2367" s="59" t="n"/>
      <c r="L2367" s="59" t="n"/>
      <c r="M2367" s="59" t="n"/>
      <c r="N2367" s="59" t="n"/>
      <c r="O2367" s="59" t="n"/>
      <c r="P2367" s="59" t="n"/>
      <c r="Q2367" s="59" t="n"/>
      <c r="R2367" s="59" t="n"/>
      <c r="S2367" s="59" t="n"/>
      <c r="T2367" s="59" t="n"/>
      <c r="U2367" s="59" t="n"/>
      <c r="V2367" s="59" t="n"/>
      <c r="W2367" s="59" t="n"/>
      <c r="X2367" s="59" t="n"/>
      <c r="Y2367" s="59" t="n"/>
      <c r="Z2367" s="59" t="n"/>
      <c r="AA2367" s="59" t="n"/>
      <c r="AB2367" s="59" t="n"/>
      <c r="AC2367" s="59" t="n"/>
      <c r="AD2367" s="59" t="n"/>
      <c r="AE2367" s="59" t="n"/>
      <c r="AF2367" s="59" t="n"/>
      <c r="AG2367" s="59" t="n"/>
      <c r="AH2367" s="59" t="n"/>
      <c r="AI2367" s="59" t="n"/>
      <c r="AJ2367" s="59" t="n"/>
      <c r="AK2367" s="59" t="n"/>
      <c r="AL2367" s="59" t="n"/>
      <c r="AM2367" s="59" t="n"/>
      <c r="AN2367" s="59" t="n"/>
      <c r="AO2367" s="59" t="n"/>
      <c r="AP2367" s="59" t="n"/>
      <c r="AQ2367" s="59" t="n"/>
      <c r="AR2367" s="59" t="n"/>
      <c r="AS2367" s="59" t="n"/>
      <c r="AT2367" s="59" t="n"/>
      <c r="AU2367" s="59" t="n"/>
      <c r="AV2367" s="59" t="n"/>
      <c r="AW2367" s="59" t="n"/>
      <c r="AX2367" s="59" t="n"/>
      <c r="AY2367" s="59" t="n"/>
      <c r="AZ2367" s="59" t="n"/>
      <c r="BA2367" s="59" t="n"/>
      <c r="BB2367" s="59" t="n"/>
      <c r="BC2367" s="59" t="n"/>
      <c r="BD2367" s="59" t="n"/>
      <c r="BE2367" s="59" t="n"/>
      <c r="BF2367" s="59" t="n"/>
      <c r="BG2367" s="59" t="n"/>
      <c r="BH2367" s="59" t="n"/>
      <c r="BI2367" s="59" t="n"/>
      <c r="BJ2367" s="59" t="n"/>
      <c r="BK2367" s="59" t="n"/>
      <c r="BL2367" s="59" t="n"/>
      <c r="BM2367" s="59" t="n"/>
      <c r="BN2367" s="59" t="n"/>
      <c r="BO2367" s="59" t="n"/>
      <c r="BP2367" s="59" t="n"/>
      <c r="BQ2367" s="59" t="n"/>
      <c r="BR2367" s="59" t="n"/>
      <c r="BS2367" s="59" t="n"/>
      <c r="BT2367" s="59" t="n"/>
      <c r="BU2367" s="59" t="n"/>
      <c r="BV2367" s="59" t="n"/>
      <c r="BW2367" s="59" t="n"/>
      <c r="BX2367" s="59" t="n"/>
      <c r="BY2367" s="59" t="n"/>
      <c r="BZ2367" s="59" t="n"/>
      <c r="CA2367" s="59" t="n"/>
      <c r="CB2367" s="59" t="n"/>
      <c r="CC2367" s="59" t="n"/>
      <c r="CD2367" s="59" t="n"/>
      <c r="CE2367" s="59" t="n"/>
      <c r="CF2367" s="59" t="n"/>
      <c r="CG2367" s="59" t="n"/>
      <c r="CH2367" s="59" t="n"/>
      <c r="CI2367" s="59" t="n"/>
      <c r="CJ2367" s="59" t="n"/>
      <c r="CK2367" s="59" t="n"/>
      <c r="CL2367" s="59" t="n"/>
      <c r="CM2367" s="59" t="n"/>
      <c r="CN2367" s="59" t="n"/>
      <c r="CO2367" s="59" t="n"/>
      <c r="CP2367" s="59" t="n"/>
      <c r="CQ2367" s="59" t="n"/>
      <c r="CR2367" s="59" t="n"/>
      <c r="CS2367" s="59" t="n"/>
      <c r="CT2367" s="59" t="n"/>
      <c r="CU2367" s="59" t="n"/>
      <c r="CV2367" s="59" t="n"/>
      <c r="CW2367" s="59" t="n"/>
      <c r="CX2367" s="59" t="n"/>
      <c r="CY2367" s="59" t="n"/>
      <c r="CZ2367" s="59" t="n"/>
    </row>
    <row r="2368">
      <c r="D2368" s="107" t="n"/>
      <c r="E2368" s="107" t="n"/>
      <c r="F2368" s="107" t="n"/>
      <c r="G2368" s="107" t="n"/>
      <c r="H2368" s="107" t="n"/>
      <c r="I2368" s="107" t="n"/>
      <c r="J2368" s="107" t="n"/>
      <c r="K2368" s="107" t="n"/>
      <c r="L2368" s="107" t="n"/>
      <c r="M2368" s="107" t="n"/>
      <c r="N2368" s="107" t="n"/>
      <c r="O2368" s="107" t="n"/>
      <c r="P2368" s="107" t="n"/>
      <c r="Q2368" s="107" t="n"/>
      <c r="R2368" s="107" t="n"/>
      <c r="S2368" s="107" t="n"/>
      <c r="T2368" s="107" t="n"/>
      <c r="U2368" s="107" t="n"/>
      <c r="V2368" s="107" t="n"/>
      <c r="W2368" s="107" t="n"/>
      <c r="X2368" s="107" t="n"/>
      <c r="Y2368" s="107" t="n"/>
      <c r="Z2368" s="107" t="n"/>
      <c r="AA2368" s="107" t="n"/>
      <c r="AB2368" s="107" t="n"/>
      <c r="AC2368" s="107" t="n"/>
      <c r="AD2368" s="107" t="n"/>
      <c r="AE2368" s="107" t="n"/>
      <c r="AF2368" s="107" t="n"/>
      <c r="AG2368" s="107" t="n"/>
      <c r="AH2368" s="107" t="n"/>
      <c r="AI2368" s="107" t="n"/>
      <c r="AJ2368" s="107" t="n"/>
      <c r="AK2368" s="107" t="n"/>
      <c r="AL2368" s="107" t="n"/>
      <c r="AM2368" s="107" t="n"/>
      <c r="AN2368" s="107" t="n"/>
      <c r="AO2368" s="107" t="n"/>
      <c r="AP2368" s="107" t="n"/>
      <c r="AQ2368" s="107" t="n"/>
      <c r="AR2368" s="107" t="n"/>
      <c r="AS2368" s="107" t="n"/>
      <c r="AT2368" s="107" t="n"/>
      <c r="AU2368" s="107" t="n"/>
      <c r="AV2368" s="107" t="n"/>
      <c r="AW2368" s="107" t="n"/>
      <c r="AX2368" s="107" t="n"/>
      <c r="AY2368" s="107" t="n"/>
      <c r="AZ2368" s="107" t="n"/>
      <c r="BA2368" s="107" t="n"/>
      <c r="BB2368" s="107" t="n"/>
      <c r="BC2368" s="107" t="n"/>
      <c r="BD2368" s="107" t="n"/>
      <c r="BE2368" s="107" t="n"/>
      <c r="BF2368" s="107" t="n"/>
      <c r="BG2368" s="107" t="n"/>
      <c r="BH2368" s="107" t="n"/>
      <c r="BI2368" s="107" t="n"/>
      <c r="BJ2368" s="107" t="n"/>
      <c r="BK2368" s="107" t="n"/>
      <c r="BL2368" s="107" t="n"/>
      <c r="BM2368" s="107" t="n"/>
      <c r="BN2368" s="107" t="n"/>
      <c r="BO2368" s="107" t="n"/>
      <c r="BP2368" s="107" t="n"/>
      <c r="BQ2368" s="107" t="n"/>
      <c r="BR2368" s="107" t="n"/>
      <c r="BS2368" s="107" t="n"/>
      <c r="BT2368" s="107" t="n"/>
      <c r="BU2368" s="107" t="n"/>
      <c r="BV2368" s="107" t="n"/>
      <c r="BW2368" s="107" t="n"/>
      <c r="BX2368" s="107" t="n"/>
      <c r="BY2368" s="107" t="n"/>
      <c r="BZ2368" s="107" t="n"/>
      <c r="CA2368" s="107" t="n"/>
      <c r="CB2368" s="107" t="n"/>
      <c r="CC2368" s="107" t="n"/>
      <c r="CD2368" s="107" t="n"/>
      <c r="CE2368" s="107" t="n"/>
      <c r="CF2368" s="107" t="n"/>
      <c r="CG2368" s="107" t="n"/>
      <c r="CH2368" s="107" t="n"/>
      <c r="CI2368" s="107" t="n"/>
      <c r="CJ2368" s="107" t="n"/>
      <c r="CK2368" s="107" t="n"/>
      <c r="CL2368" s="107" t="n"/>
      <c r="CM2368" s="107" t="n"/>
      <c r="CN2368" s="107" t="n"/>
      <c r="CO2368" s="107" t="n"/>
      <c r="CP2368" s="107" t="n"/>
      <c r="CQ2368" s="107" t="n"/>
      <c r="CR2368" s="107" t="n"/>
      <c r="CS2368" s="107" t="n"/>
      <c r="CT2368" s="107" t="n"/>
      <c r="CU2368" s="107" t="n"/>
      <c r="CV2368" s="107" t="n"/>
      <c r="CW2368" s="107" t="n"/>
      <c r="CX2368" s="107" t="n"/>
      <c r="CY2368" s="107" t="n"/>
      <c r="CZ2368" s="107" t="n"/>
    </row>
    <row r="2371">
      <c r="A2371" s="2">
        <f>IF($A2364="","","   projections")</f>
        <v/>
      </c>
      <c r="B2371" s="68">
        <f>IF($A2364="",0,COUNT($E2372:$CZ2372))</f>
        <v/>
      </c>
      <c r="C2371" s="69">
        <f>IF($B2371=0,0,MAX($E2372:$CZ2372))</f>
        <v/>
      </c>
      <c r="D2371" s="58">
        <f>_xll.BDS($A2364,'Field Check'!$C$42,"headers=y","startcol=1","endcol=3","dir=h","cols=20;rows=3")</f>
        <v/>
      </c>
      <c r="E2371" s="59" t="n">
        <v>46253</v>
      </c>
      <c r="F2371" s="59" t="n">
        <v>46435</v>
      </c>
      <c r="G2371" s="59" t="n">
        <v>46617</v>
      </c>
      <c r="H2371" s="59" t="n">
        <v>46799</v>
      </c>
      <c r="I2371" s="59" t="n">
        <v>46981</v>
      </c>
      <c r="J2371" s="59" t="n">
        <v>47163</v>
      </c>
      <c r="K2371" s="59" t="n">
        <v>47345</v>
      </c>
      <c r="L2371" s="59" t="n">
        <v>47534</v>
      </c>
      <c r="M2371" s="59" t="n">
        <v>47709</v>
      </c>
      <c r="N2371" s="59" t="n">
        <v>47898</v>
      </c>
      <c r="O2371" s="59" t="n">
        <v>48080</v>
      </c>
      <c r="P2371" s="59" t="n">
        <v>48262</v>
      </c>
      <c r="Q2371" s="59" t="n">
        <v>48444</v>
      </c>
      <c r="R2371" s="59" t="n">
        <v>48626</v>
      </c>
      <c r="S2371" s="59" t="n">
        <v>48808</v>
      </c>
      <c r="T2371" s="59" t="n">
        <v>48990</v>
      </c>
      <c r="U2371" s="59" t="n">
        <v>49172</v>
      </c>
      <c r="V2371" s="59" t="n">
        <v>49361</v>
      </c>
      <c r="W2371" s="59" t="n">
        <v>49543</v>
      </c>
      <c r="X2371" s="59" t="n"/>
      <c r="Y2371" s="59" t="n"/>
      <c r="Z2371" s="59" t="n"/>
      <c r="AA2371" s="59" t="n"/>
      <c r="AB2371" s="59" t="n"/>
      <c r="AC2371" s="59" t="n"/>
      <c r="AD2371" s="59" t="n"/>
      <c r="AE2371" s="59" t="n"/>
      <c r="AF2371" s="59" t="n"/>
      <c r="AG2371" s="59" t="n"/>
      <c r="AH2371" s="59" t="n"/>
      <c r="AI2371" s="59" t="n"/>
      <c r="AJ2371" s="59" t="n"/>
      <c r="AK2371" s="59" t="n"/>
      <c r="AL2371" s="59" t="n"/>
      <c r="AM2371" s="59" t="n"/>
      <c r="AN2371" s="59" t="n"/>
      <c r="AO2371" s="59" t="n"/>
      <c r="AP2371" s="59" t="n"/>
      <c r="AQ2371" s="59" t="n"/>
      <c r="AR2371" s="59" t="n"/>
      <c r="AS2371" s="59" t="n"/>
      <c r="AT2371" s="59" t="n"/>
      <c r="AU2371" s="59" t="n"/>
      <c r="AV2371" s="59" t="n"/>
      <c r="AW2371" s="59" t="n"/>
      <c r="AX2371" s="59" t="n"/>
      <c r="AY2371" s="59" t="n"/>
      <c r="AZ2371" s="59" t="n"/>
      <c r="BA2371" s="59" t="n"/>
      <c r="BB2371" s="59" t="n"/>
      <c r="BC2371" s="59" t="n"/>
      <c r="BD2371" s="59" t="n"/>
      <c r="BE2371" s="59" t="n"/>
      <c r="BF2371" s="59" t="n"/>
      <c r="BG2371" s="59" t="n"/>
      <c r="BH2371" s="59" t="n"/>
      <c r="BI2371" s="59" t="n"/>
      <c r="BJ2371" s="59" t="n"/>
      <c r="BK2371" s="59" t="n"/>
      <c r="BL2371" s="59" t="n"/>
      <c r="BM2371" s="59" t="n"/>
      <c r="BN2371" s="59" t="n"/>
      <c r="BO2371" s="59" t="n"/>
      <c r="BP2371" s="59" t="n"/>
      <c r="BQ2371" s="59" t="n"/>
      <c r="BR2371" s="59" t="n"/>
      <c r="BS2371" s="59" t="n"/>
      <c r="BT2371" s="59" t="n"/>
      <c r="BU2371" s="59" t="n"/>
      <c r="BV2371" s="59" t="n"/>
      <c r="BW2371" s="59" t="n"/>
      <c r="BX2371" s="59" t="n"/>
      <c r="BY2371" s="59" t="n"/>
      <c r="BZ2371" s="59" t="n"/>
      <c r="CA2371" s="59" t="n"/>
      <c r="CB2371" s="59" t="n"/>
      <c r="CC2371" s="59" t="n"/>
      <c r="CD2371" s="59" t="n"/>
      <c r="CE2371" s="59" t="n"/>
      <c r="CF2371" s="59" t="n"/>
      <c r="CG2371" s="59" t="n"/>
      <c r="CH2371" s="59" t="n"/>
      <c r="CI2371" s="59" t="n"/>
      <c r="CJ2371" s="59" t="n"/>
      <c r="CK2371" s="59" t="n"/>
      <c r="CL2371" s="59" t="n"/>
      <c r="CM2371" s="59" t="n"/>
      <c r="CN2371" s="59" t="n"/>
      <c r="CO2371" s="59" t="n"/>
      <c r="CP2371" s="59" t="n"/>
      <c r="CQ2371" s="59" t="n"/>
      <c r="CR2371" s="59" t="n"/>
      <c r="CS2371" s="59" t="n"/>
      <c r="CT2371" s="59" t="n"/>
      <c r="CU2371" s="59" t="n"/>
      <c r="CV2371" s="59" t="n"/>
      <c r="CW2371" s="59" t="n"/>
      <c r="CX2371" s="59" t="n"/>
      <c r="CY2371" s="59" t="n"/>
      <c r="CZ2371" s="59" t="n"/>
    </row>
    <row r="2372">
      <c r="D2372" s="59" t="inlineStr">
        <is>
          <t>Ex-Date</t>
        </is>
      </c>
      <c r="E2372" s="59" t="n">
        <v>46258</v>
      </c>
      <c r="F2372" s="59" t="n">
        <v>46440</v>
      </c>
      <c r="G2372" s="59" t="n">
        <v>46622</v>
      </c>
      <c r="H2372" s="59" t="n">
        <v>46804</v>
      </c>
      <c r="I2372" s="59" t="n">
        <v>46986</v>
      </c>
      <c r="J2372" s="59" t="n">
        <v>47168</v>
      </c>
      <c r="K2372" s="59" t="n">
        <v>47350</v>
      </c>
      <c r="L2372" s="59" t="n">
        <v>47539</v>
      </c>
      <c r="M2372" s="59" t="n">
        <v>47714</v>
      </c>
      <c r="N2372" s="59" t="n">
        <v>47903</v>
      </c>
      <c r="O2372" s="59" t="n">
        <v>48085</v>
      </c>
      <c r="P2372" s="59" t="n">
        <v>48267</v>
      </c>
      <c r="Q2372" s="59" t="n">
        <v>48449</v>
      </c>
      <c r="R2372" s="59" t="n">
        <v>48631</v>
      </c>
      <c r="S2372" s="59" t="n">
        <v>48813</v>
      </c>
      <c r="T2372" s="59" t="n">
        <v>48995</v>
      </c>
      <c r="U2372" s="59" t="n">
        <v>49177</v>
      </c>
      <c r="V2372" s="59" t="n">
        <v>49366</v>
      </c>
      <c r="W2372" s="59" t="n">
        <v>49548</v>
      </c>
      <c r="X2372" s="59" t="n"/>
      <c r="Y2372" s="59" t="n"/>
      <c r="Z2372" s="59" t="n"/>
      <c r="AA2372" s="59" t="n"/>
      <c r="AB2372" s="59" t="n"/>
      <c r="AC2372" s="59" t="n"/>
      <c r="AD2372" s="59" t="n"/>
      <c r="AE2372" s="59" t="n"/>
      <c r="AF2372" s="59" t="n"/>
      <c r="AG2372" s="59" t="n"/>
      <c r="AH2372" s="59" t="n"/>
      <c r="AI2372" s="59" t="n"/>
      <c r="AJ2372" s="59" t="n"/>
      <c r="AK2372" s="59" t="n"/>
      <c r="AL2372" s="59" t="n"/>
      <c r="AM2372" s="59" t="n"/>
      <c r="AN2372" s="59" t="n"/>
      <c r="AO2372" s="59" t="n"/>
      <c r="AP2372" s="59" t="n"/>
      <c r="AQ2372" s="59" t="n"/>
      <c r="AR2372" s="59" t="n"/>
      <c r="AS2372" s="59" t="n"/>
      <c r="AT2372" s="59" t="n"/>
      <c r="AU2372" s="59" t="n"/>
      <c r="AV2372" s="59" t="n"/>
      <c r="AW2372" s="59" t="n"/>
      <c r="AX2372" s="59" t="n"/>
      <c r="AY2372" s="59" t="n"/>
      <c r="AZ2372" s="59" t="n"/>
      <c r="BA2372" s="59" t="n"/>
      <c r="BB2372" s="59" t="n"/>
      <c r="BC2372" s="59" t="n"/>
      <c r="BD2372" s="59" t="n"/>
      <c r="BE2372" s="59" t="n"/>
      <c r="BF2372" s="59" t="n"/>
      <c r="BG2372" s="59" t="n"/>
      <c r="BH2372" s="59" t="n"/>
      <c r="BI2372" s="59" t="n"/>
      <c r="BJ2372" s="59" t="n"/>
      <c r="BK2372" s="59" t="n"/>
      <c r="BL2372" s="59" t="n"/>
      <c r="BM2372" s="59" t="n"/>
      <c r="BN2372" s="59" t="n"/>
      <c r="BO2372" s="59" t="n"/>
      <c r="BP2372" s="59" t="n"/>
      <c r="BQ2372" s="59" t="n"/>
      <c r="BR2372" s="59" t="n"/>
      <c r="BS2372" s="59" t="n"/>
      <c r="BT2372" s="59" t="n"/>
      <c r="BU2372" s="59" t="n"/>
      <c r="BV2372" s="59" t="n"/>
      <c r="BW2372" s="59" t="n"/>
      <c r="BX2372" s="59" t="n"/>
      <c r="BY2372" s="59" t="n"/>
      <c r="BZ2372" s="59" t="n"/>
      <c r="CA2372" s="59" t="n"/>
      <c r="CB2372" s="59" t="n"/>
      <c r="CC2372" s="59" t="n"/>
      <c r="CD2372" s="59" t="n"/>
      <c r="CE2372" s="59" t="n"/>
      <c r="CF2372" s="59" t="n"/>
      <c r="CG2372" s="59" t="n"/>
      <c r="CH2372" s="59" t="n"/>
      <c r="CI2372" s="59" t="n"/>
      <c r="CJ2372" s="59" t="n"/>
      <c r="CK2372" s="59" t="n"/>
      <c r="CL2372" s="59" t="n"/>
      <c r="CM2372" s="59" t="n"/>
      <c r="CN2372" s="59" t="n"/>
      <c r="CO2372" s="59" t="n"/>
      <c r="CP2372" s="59" t="n"/>
      <c r="CQ2372" s="59" t="n"/>
      <c r="CR2372" s="59" t="n"/>
      <c r="CS2372" s="59" t="n"/>
      <c r="CT2372" s="59" t="n"/>
      <c r="CU2372" s="59" t="n"/>
      <c r="CV2372" s="59" t="n"/>
      <c r="CW2372" s="59" t="n"/>
      <c r="CX2372" s="59" t="n"/>
      <c r="CY2372" s="59" t="n"/>
      <c r="CZ2372" s="59" t="n"/>
    </row>
    <row r="2373">
      <c r="D2373" s="107" t="inlineStr">
        <is>
          <t>Amount Per Share</t>
        </is>
      </c>
      <c r="E2373" s="107" t="n">
        <v>0.0625</v>
      </c>
      <c r="F2373" s="107" t="n">
        <v>0.0645</v>
      </c>
      <c r="G2373" s="107" t="n">
        <v>0.066</v>
      </c>
      <c r="H2373" s="107" t="n">
        <v>0.06950000000000001</v>
      </c>
      <c r="I2373" s="107" t="n">
        <v>0.07049999999999999</v>
      </c>
      <c r="J2373" s="107" t="n">
        <v>0.07149999999999999</v>
      </c>
      <c r="K2373" s="107" t="n">
        <v>0.0725</v>
      </c>
      <c r="L2373" s="107" t="n">
        <v>0.073</v>
      </c>
      <c r="M2373" s="107" t="n">
        <v>0.0745</v>
      </c>
      <c r="N2373" s="107" t="n">
        <v>0.075</v>
      </c>
      <c r="O2373" s="107" t="n">
        <v>0.0765</v>
      </c>
      <c r="P2373" s="107" t="n">
        <v>0.077</v>
      </c>
      <c r="Q2373" s="107" t="n">
        <v>0.0785</v>
      </c>
      <c r="R2373" s="107" t="n">
        <v>0.079</v>
      </c>
      <c r="S2373" s="107" t="n">
        <v>0.0805</v>
      </c>
      <c r="T2373" s="107" t="n">
        <v>0.0815</v>
      </c>
      <c r="U2373" s="107" t="n">
        <v>0.0825</v>
      </c>
      <c r="V2373" s="107" t="n">
        <v>0.0835</v>
      </c>
      <c r="W2373" s="107" t="n">
        <v>0.08500000000000001</v>
      </c>
      <c r="X2373" s="107" t="n"/>
      <c r="Y2373" s="107" t="n"/>
      <c r="Z2373" s="107" t="n"/>
      <c r="AA2373" s="107" t="n"/>
      <c r="AB2373" s="107" t="n"/>
      <c r="AC2373" s="107" t="n"/>
      <c r="AD2373" s="107" t="n"/>
      <c r="AE2373" s="107" t="n"/>
      <c r="AF2373" s="107" t="n"/>
      <c r="AG2373" s="107" t="n"/>
      <c r="AH2373" s="107" t="n"/>
      <c r="AI2373" s="107" t="n"/>
      <c r="AJ2373" s="107" t="n"/>
      <c r="AK2373" s="107" t="n"/>
      <c r="AL2373" s="107" t="n"/>
      <c r="AM2373" s="107" t="n"/>
      <c r="AN2373" s="107" t="n"/>
      <c r="AO2373" s="107" t="n"/>
      <c r="AP2373" s="107" t="n"/>
      <c r="AQ2373" s="107" t="n"/>
      <c r="AR2373" s="107" t="n"/>
      <c r="AS2373" s="107" t="n"/>
      <c r="AT2373" s="107" t="n"/>
      <c r="AU2373" s="107" t="n"/>
      <c r="AV2373" s="107" t="n"/>
      <c r="AW2373" s="107" t="n"/>
      <c r="AX2373" s="107" t="n"/>
      <c r="AY2373" s="107" t="n"/>
      <c r="AZ2373" s="107" t="n"/>
      <c r="BA2373" s="107" t="n"/>
      <c r="BB2373" s="107" t="n"/>
      <c r="BC2373" s="107" t="n"/>
      <c r="BD2373" s="107" t="n"/>
      <c r="BE2373" s="107" t="n"/>
      <c r="BF2373" s="107" t="n"/>
      <c r="BG2373" s="107" t="n"/>
      <c r="BH2373" s="107" t="n"/>
      <c r="BI2373" s="107" t="n"/>
      <c r="BJ2373" s="107" t="n"/>
      <c r="BK2373" s="107" t="n"/>
      <c r="BL2373" s="107" t="n"/>
      <c r="BM2373" s="107" t="n"/>
      <c r="BN2373" s="107" t="n"/>
      <c r="BO2373" s="107" t="n"/>
      <c r="BP2373" s="107" t="n"/>
      <c r="BQ2373" s="107" t="n"/>
      <c r="BR2373" s="107" t="n"/>
      <c r="BS2373" s="107" t="n"/>
      <c r="BT2373" s="107" t="n"/>
      <c r="BU2373" s="107" t="n"/>
      <c r="BV2373" s="107" t="n"/>
      <c r="BW2373" s="107" t="n"/>
      <c r="BX2373" s="107" t="n"/>
      <c r="BY2373" s="107" t="n"/>
      <c r="BZ2373" s="107" t="n"/>
      <c r="CA2373" s="107" t="n"/>
      <c r="CB2373" s="107" t="n"/>
      <c r="CC2373" s="107" t="n"/>
      <c r="CD2373" s="107" t="n"/>
      <c r="CE2373" s="107" t="n"/>
      <c r="CF2373" s="107" t="n"/>
      <c r="CG2373" s="107" t="n"/>
      <c r="CH2373" s="107" t="n"/>
      <c r="CI2373" s="107" t="n"/>
      <c r="CJ2373" s="107" t="n"/>
      <c r="CK2373" s="107" t="n"/>
      <c r="CL2373" s="107" t="n"/>
      <c r="CM2373" s="107" t="n"/>
      <c r="CN2373" s="107" t="n"/>
      <c r="CO2373" s="107" t="n"/>
      <c r="CP2373" s="107" t="n"/>
      <c r="CQ2373" s="107" t="n"/>
      <c r="CR2373" s="107" t="n"/>
      <c r="CS2373" s="107" t="n"/>
      <c r="CT2373" s="107" t="n"/>
      <c r="CU2373" s="107" t="n"/>
      <c r="CV2373" s="107" t="n"/>
      <c r="CW2373" s="107" t="n"/>
      <c r="CX2373" s="107" t="n"/>
      <c r="CY2373" s="107" t="n"/>
      <c r="CZ2373" s="107" t="n"/>
    </row>
    <row r="2375">
      <c r="A2375" s="126">
        <f>IF(MXAU!$C$16="","",MXAU!$C$16)</f>
        <v/>
      </c>
      <c r="B2375" s="68">
        <f>IF($A2375="",0,COUNT($E2376:$CZ2376))</f>
        <v/>
      </c>
      <c r="C2375" s="69">
        <f>IF($B2375=0,0,MAX($E2376:$CZ2376))</f>
        <v/>
      </c>
      <c r="D2375" s="58">
        <f>_xll.BDS($A2375,'Field Check'!$C$44,"headers=y","startcol=1","endcol=7","dir=h","DVD_START_DT",'Field Check'!$C$59,"DVD_END_DT",'Field Check'!$D$59,"cols=2;rows=7")</f>
        <v/>
      </c>
      <c r="E2375" s="59" t="n">
        <v>46243</v>
      </c>
      <c r="F2375" s="59" t="n"/>
      <c r="G2375" s="59" t="n"/>
      <c r="H2375" s="59" t="n"/>
      <c r="I2375" s="59" t="n"/>
      <c r="J2375" s="59" t="n"/>
      <c r="K2375" s="59" t="n"/>
      <c r="L2375" s="59" t="n"/>
      <c r="M2375" s="59" t="n"/>
      <c r="N2375" s="59" t="n"/>
      <c r="O2375" s="59" t="n"/>
      <c r="P2375" s="59" t="n"/>
      <c r="Q2375" s="59" t="n"/>
      <c r="R2375" s="59" t="n"/>
      <c r="S2375" s="59" t="n"/>
      <c r="T2375" s="59" t="n"/>
      <c r="U2375" s="59" t="n"/>
      <c r="V2375" s="59" t="n"/>
      <c r="W2375" s="59" t="n"/>
      <c r="X2375" s="59" t="n"/>
      <c r="Y2375" s="59" t="n"/>
      <c r="Z2375" s="59" t="n"/>
      <c r="AA2375" s="59" t="n"/>
      <c r="AB2375" s="59" t="n"/>
      <c r="AC2375" s="59" t="n"/>
      <c r="AD2375" s="59" t="n"/>
      <c r="AE2375" s="59" t="n"/>
      <c r="AF2375" s="59" t="n"/>
      <c r="AG2375" s="59" t="n"/>
      <c r="AH2375" s="59" t="n"/>
      <c r="AI2375" s="59" t="n"/>
      <c r="AJ2375" s="59" t="n"/>
      <c r="AK2375" s="59" t="n"/>
      <c r="AL2375" s="59" t="n"/>
      <c r="AM2375" s="59" t="n"/>
      <c r="AN2375" s="59" t="n"/>
      <c r="AO2375" s="59" t="n"/>
      <c r="AP2375" s="59" t="n"/>
      <c r="AQ2375" s="59" t="n"/>
      <c r="AR2375" s="59" t="n"/>
      <c r="AS2375" s="59" t="n"/>
      <c r="AT2375" s="59" t="n"/>
      <c r="AU2375" s="59" t="n"/>
      <c r="AV2375" s="59" t="n"/>
      <c r="AW2375" s="59" t="n"/>
      <c r="AX2375" s="59" t="n"/>
      <c r="AY2375" s="59" t="n"/>
      <c r="AZ2375" s="59" t="n"/>
      <c r="BA2375" s="59" t="n"/>
      <c r="BB2375" s="59" t="n"/>
      <c r="BC2375" s="59" t="n"/>
      <c r="BD2375" s="59" t="n"/>
      <c r="BE2375" s="59" t="n"/>
      <c r="BF2375" s="59" t="n"/>
      <c r="BG2375" s="59" t="n"/>
      <c r="BH2375" s="59" t="n"/>
      <c r="BI2375" s="59" t="n"/>
      <c r="BJ2375" s="59" t="n"/>
      <c r="BK2375" s="59" t="n"/>
      <c r="BL2375" s="59" t="n"/>
      <c r="BM2375" s="59" t="n"/>
      <c r="BN2375" s="59" t="n"/>
      <c r="BO2375" s="59" t="n"/>
      <c r="BP2375" s="59" t="n"/>
      <c r="BQ2375" s="59" t="n"/>
      <c r="BR2375" s="59" t="n"/>
      <c r="BS2375" s="59" t="n"/>
      <c r="BT2375" s="59" t="n"/>
      <c r="BU2375" s="59" t="n"/>
      <c r="BV2375" s="59" t="n"/>
      <c r="BW2375" s="59" t="n"/>
      <c r="BX2375" s="59" t="n"/>
      <c r="BY2375" s="59" t="n"/>
      <c r="BZ2375" s="59" t="n"/>
      <c r="CA2375" s="59" t="n"/>
      <c r="CB2375" s="59" t="n"/>
      <c r="CC2375" s="59" t="n"/>
      <c r="CD2375" s="59" t="n"/>
      <c r="CE2375" s="59" t="n"/>
      <c r="CF2375" s="59" t="n"/>
      <c r="CG2375" s="59" t="n"/>
      <c r="CH2375" s="59" t="n"/>
      <c r="CI2375" s="59" t="n"/>
      <c r="CJ2375" s="59" t="n"/>
      <c r="CK2375" s="59" t="n"/>
      <c r="CL2375" s="59" t="n"/>
      <c r="CM2375" s="59" t="n"/>
      <c r="CN2375" s="59" t="n"/>
      <c r="CO2375" s="59" t="n"/>
      <c r="CP2375" s="59" t="n"/>
      <c r="CQ2375" s="59" t="n"/>
      <c r="CR2375" s="59" t="n"/>
      <c r="CS2375" s="59" t="n"/>
      <c r="CT2375" s="59" t="n"/>
      <c r="CU2375" s="59" t="n"/>
      <c r="CV2375" s="59" t="n"/>
      <c r="CW2375" s="59" t="n"/>
      <c r="CX2375" s="59" t="n"/>
      <c r="CY2375" s="59" t="n"/>
      <c r="CZ2375" s="59" t="n"/>
    </row>
    <row r="2376">
      <c r="D2376" s="59" t="inlineStr">
        <is>
          <t>Ex-Date</t>
        </is>
      </c>
      <c r="E2376" s="59" t="n">
        <v>46276</v>
      </c>
      <c r="F2376" s="59" t="n"/>
      <c r="G2376" s="59" t="n"/>
      <c r="H2376" s="59" t="n"/>
      <c r="I2376" s="59" t="n"/>
      <c r="J2376" s="59" t="n"/>
      <c r="K2376" s="59" t="n"/>
      <c r="L2376" s="59" t="n"/>
      <c r="M2376" s="59" t="n"/>
      <c r="N2376" s="59" t="n"/>
      <c r="O2376" s="59" t="n"/>
      <c r="P2376" s="59" t="n"/>
      <c r="Q2376" s="59" t="n"/>
      <c r="R2376" s="59" t="n"/>
      <c r="S2376" s="59" t="n"/>
      <c r="T2376" s="59" t="n"/>
      <c r="U2376" s="59" t="n"/>
      <c r="V2376" s="59" t="n"/>
      <c r="W2376" s="59" t="n"/>
      <c r="X2376" s="59" t="n"/>
      <c r="Y2376" s="59" t="n"/>
      <c r="Z2376" s="59" t="n"/>
      <c r="AA2376" s="59" t="n"/>
      <c r="AB2376" s="59" t="n"/>
      <c r="AC2376" s="59" t="n"/>
      <c r="AD2376" s="59" t="n"/>
      <c r="AE2376" s="59" t="n"/>
      <c r="AF2376" s="59" t="n"/>
      <c r="AG2376" s="59" t="n"/>
      <c r="AH2376" s="59" t="n"/>
      <c r="AI2376" s="59" t="n"/>
      <c r="AJ2376" s="59" t="n"/>
      <c r="AK2376" s="59" t="n"/>
      <c r="AL2376" s="59" t="n"/>
      <c r="AM2376" s="59" t="n"/>
      <c r="AN2376" s="59" t="n"/>
      <c r="AO2376" s="59" t="n"/>
      <c r="AP2376" s="59" t="n"/>
      <c r="AQ2376" s="59" t="n"/>
      <c r="AR2376" s="59" t="n"/>
      <c r="AS2376" s="59" t="n"/>
      <c r="AT2376" s="59" t="n"/>
      <c r="AU2376" s="59" t="n"/>
      <c r="AV2376" s="59" t="n"/>
      <c r="AW2376" s="59" t="n"/>
      <c r="AX2376" s="59" t="n"/>
      <c r="AY2376" s="59" t="n"/>
      <c r="AZ2376" s="59" t="n"/>
      <c r="BA2376" s="59" t="n"/>
      <c r="BB2376" s="59" t="n"/>
      <c r="BC2376" s="59" t="n"/>
      <c r="BD2376" s="59" t="n"/>
      <c r="BE2376" s="59" t="n"/>
      <c r="BF2376" s="59" t="n"/>
      <c r="BG2376" s="59" t="n"/>
      <c r="BH2376" s="59" t="n"/>
      <c r="BI2376" s="59" t="n"/>
      <c r="BJ2376" s="59" t="n"/>
      <c r="BK2376" s="59" t="n"/>
      <c r="BL2376" s="59" t="n"/>
      <c r="BM2376" s="59" t="n"/>
      <c r="BN2376" s="59" t="n"/>
      <c r="BO2376" s="59" t="n"/>
      <c r="BP2376" s="59" t="n"/>
      <c r="BQ2376" s="59" t="n"/>
      <c r="BR2376" s="59" t="n"/>
      <c r="BS2376" s="59" t="n"/>
      <c r="BT2376" s="59" t="n"/>
      <c r="BU2376" s="59" t="n"/>
      <c r="BV2376" s="59" t="n"/>
      <c r="BW2376" s="59" t="n"/>
      <c r="BX2376" s="59" t="n"/>
      <c r="BY2376" s="59" t="n"/>
      <c r="BZ2376" s="59" t="n"/>
      <c r="CA2376" s="59" t="n"/>
      <c r="CB2376" s="59" t="n"/>
      <c r="CC2376" s="59" t="n"/>
      <c r="CD2376" s="59" t="n"/>
      <c r="CE2376" s="59" t="n"/>
      <c r="CF2376" s="59" t="n"/>
      <c r="CG2376" s="59" t="n"/>
      <c r="CH2376" s="59" t="n"/>
      <c r="CI2376" s="59" t="n"/>
      <c r="CJ2376" s="59" t="n"/>
      <c r="CK2376" s="59" t="n"/>
      <c r="CL2376" s="59" t="n"/>
      <c r="CM2376" s="59" t="n"/>
      <c r="CN2376" s="59" t="n"/>
      <c r="CO2376" s="59" t="n"/>
      <c r="CP2376" s="59" t="n"/>
      <c r="CQ2376" s="59" t="n"/>
      <c r="CR2376" s="59" t="n"/>
      <c r="CS2376" s="59" t="n"/>
      <c r="CT2376" s="59" t="n"/>
      <c r="CU2376" s="59" t="n"/>
      <c r="CV2376" s="59" t="n"/>
      <c r="CW2376" s="59" t="n"/>
      <c r="CX2376" s="59" t="n"/>
      <c r="CY2376" s="59" t="n"/>
      <c r="CZ2376" s="59" t="n"/>
    </row>
    <row r="2377">
      <c r="D2377" s="59" t="inlineStr">
        <is>
          <t>Record Date</t>
        </is>
      </c>
      <c r="E2377" s="59" t="n">
        <v>46279</v>
      </c>
      <c r="F2377" s="59" t="n"/>
      <c r="G2377" s="59" t="n"/>
      <c r="H2377" s="59" t="n"/>
      <c r="I2377" s="59" t="n"/>
      <c r="J2377" s="59" t="n"/>
      <c r="K2377" s="59" t="n"/>
      <c r="L2377" s="59" t="n"/>
      <c r="M2377" s="59" t="n"/>
      <c r="N2377" s="59" t="n"/>
      <c r="O2377" s="59" t="n"/>
      <c r="P2377" s="59" t="n"/>
      <c r="Q2377" s="59" t="n"/>
      <c r="R2377" s="59" t="n"/>
      <c r="S2377" s="59" t="n"/>
      <c r="T2377" s="59" t="n"/>
      <c r="U2377" s="59" t="n"/>
      <c r="V2377" s="59" t="n"/>
      <c r="W2377" s="59" t="n"/>
      <c r="X2377" s="59" t="n"/>
      <c r="Y2377" s="59" t="n"/>
      <c r="Z2377" s="59" t="n"/>
      <c r="AA2377" s="59" t="n"/>
      <c r="AB2377" s="59" t="n"/>
      <c r="AC2377" s="59" t="n"/>
      <c r="AD2377" s="59" t="n"/>
      <c r="AE2377" s="59" t="n"/>
      <c r="AF2377" s="59" t="n"/>
      <c r="AG2377" s="59" t="n"/>
      <c r="AH2377" s="59" t="n"/>
      <c r="AI2377" s="59" t="n"/>
      <c r="AJ2377" s="59" t="n"/>
      <c r="AK2377" s="59" t="n"/>
      <c r="AL2377" s="59" t="n"/>
      <c r="AM2377" s="59" t="n"/>
      <c r="AN2377" s="59" t="n"/>
      <c r="AO2377" s="59" t="n"/>
      <c r="AP2377" s="59" t="n"/>
      <c r="AQ2377" s="59" t="n"/>
      <c r="AR2377" s="59" t="n"/>
      <c r="AS2377" s="59" t="n"/>
      <c r="AT2377" s="59" t="n"/>
      <c r="AU2377" s="59" t="n"/>
      <c r="AV2377" s="59" t="n"/>
      <c r="AW2377" s="59" t="n"/>
      <c r="AX2377" s="59" t="n"/>
      <c r="AY2377" s="59" t="n"/>
      <c r="AZ2377" s="59" t="n"/>
      <c r="BA2377" s="59" t="n"/>
      <c r="BB2377" s="59" t="n"/>
      <c r="BC2377" s="59" t="n"/>
      <c r="BD2377" s="59" t="n"/>
      <c r="BE2377" s="59" t="n"/>
      <c r="BF2377" s="59" t="n"/>
      <c r="BG2377" s="59" t="n"/>
      <c r="BH2377" s="59" t="n"/>
      <c r="BI2377" s="59" t="n"/>
      <c r="BJ2377" s="59" t="n"/>
      <c r="BK2377" s="59" t="n"/>
      <c r="BL2377" s="59" t="n"/>
      <c r="BM2377" s="59" t="n"/>
      <c r="BN2377" s="59" t="n"/>
      <c r="BO2377" s="59" t="n"/>
      <c r="BP2377" s="59" t="n"/>
      <c r="BQ2377" s="59" t="n"/>
      <c r="BR2377" s="59" t="n"/>
      <c r="BS2377" s="59" t="n"/>
      <c r="BT2377" s="59" t="n"/>
      <c r="BU2377" s="59" t="n"/>
      <c r="BV2377" s="59" t="n"/>
      <c r="BW2377" s="59" t="n"/>
      <c r="BX2377" s="59" t="n"/>
      <c r="BY2377" s="59" t="n"/>
      <c r="BZ2377" s="59" t="n"/>
      <c r="CA2377" s="59" t="n"/>
      <c r="CB2377" s="59" t="n"/>
      <c r="CC2377" s="59" t="n"/>
      <c r="CD2377" s="59" t="n"/>
      <c r="CE2377" s="59" t="n"/>
      <c r="CF2377" s="59" t="n"/>
      <c r="CG2377" s="59" t="n"/>
      <c r="CH2377" s="59" t="n"/>
      <c r="CI2377" s="59" t="n"/>
      <c r="CJ2377" s="59" t="n"/>
      <c r="CK2377" s="59" t="n"/>
      <c r="CL2377" s="59" t="n"/>
      <c r="CM2377" s="59" t="n"/>
      <c r="CN2377" s="59" t="n"/>
      <c r="CO2377" s="59" t="n"/>
      <c r="CP2377" s="59" t="n"/>
      <c r="CQ2377" s="59" t="n"/>
      <c r="CR2377" s="59" t="n"/>
      <c r="CS2377" s="59" t="n"/>
      <c r="CT2377" s="59" t="n"/>
      <c r="CU2377" s="59" t="n"/>
      <c r="CV2377" s="59" t="n"/>
      <c r="CW2377" s="59" t="n"/>
      <c r="CX2377" s="59" t="n"/>
      <c r="CY2377" s="59" t="n"/>
      <c r="CZ2377" s="59" t="n"/>
    </row>
    <row r="2378">
      <c r="D2378" s="59" t="inlineStr">
        <is>
          <t>Payable Date</t>
        </is>
      </c>
      <c r="E2378" s="59" t="n">
        <v>46307</v>
      </c>
      <c r="F2378" s="59" t="n"/>
      <c r="G2378" s="59" t="n"/>
      <c r="H2378" s="59" t="n"/>
      <c r="I2378" s="59" t="n"/>
      <c r="J2378" s="59" t="n"/>
      <c r="K2378" s="59" t="n"/>
      <c r="L2378" s="59" t="n"/>
      <c r="M2378" s="59" t="n"/>
      <c r="N2378" s="59" t="n"/>
      <c r="O2378" s="59" t="n"/>
      <c r="P2378" s="59" t="n"/>
      <c r="Q2378" s="59" t="n"/>
      <c r="R2378" s="59" t="n"/>
      <c r="S2378" s="59" t="n"/>
      <c r="T2378" s="59" t="n"/>
      <c r="U2378" s="59" t="n"/>
      <c r="V2378" s="59" t="n"/>
      <c r="W2378" s="59" t="n"/>
      <c r="X2378" s="59" t="n"/>
      <c r="Y2378" s="59" t="n"/>
      <c r="Z2378" s="59" t="n"/>
      <c r="AA2378" s="59" t="n"/>
      <c r="AB2378" s="59" t="n"/>
      <c r="AC2378" s="59" t="n"/>
      <c r="AD2378" s="59" t="n"/>
      <c r="AE2378" s="59" t="n"/>
      <c r="AF2378" s="59" t="n"/>
      <c r="AG2378" s="59" t="n"/>
      <c r="AH2378" s="59" t="n"/>
      <c r="AI2378" s="59" t="n"/>
      <c r="AJ2378" s="59" t="n"/>
      <c r="AK2378" s="59" t="n"/>
      <c r="AL2378" s="59" t="n"/>
      <c r="AM2378" s="59" t="n"/>
      <c r="AN2378" s="59" t="n"/>
      <c r="AO2378" s="59" t="n"/>
      <c r="AP2378" s="59" t="n"/>
      <c r="AQ2378" s="59" t="n"/>
      <c r="AR2378" s="59" t="n"/>
      <c r="AS2378" s="59" t="n"/>
      <c r="AT2378" s="59" t="n"/>
      <c r="AU2378" s="59" t="n"/>
      <c r="AV2378" s="59" t="n"/>
      <c r="AW2378" s="59" t="n"/>
      <c r="AX2378" s="59" t="n"/>
      <c r="AY2378" s="59" t="n"/>
      <c r="AZ2378" s="59" t="n"/>
      <c r="BA2378" s="59" t="n"/>
      <c r="BB2378" s="59" t="n"/>
      <c r="BC2378" s="59" t="n"/>
      <c r="BD2378" s="59" t="n"/>
      <c r="BE2378" s="59" t="n"/>
      <c r="BF2378" s="59" t="n"/>
      <c r="BG2378" s="59" t="n"/>
      <c r="BH2378" s="59" t="n"/>
      <c r="BI2378" s="59" t="n"/>
      <c r="BJ2378" s="59" t="n"/>
      <c r="BK2378" s="59" t="n"/>
      <c r="BL2378" s="59" t="n"/>
      <c r="BM2378" s="59" t="n"/>
      <c r="BN2378" s="59" t="n"/>
      <c r="BO2378" s="59" t="n"/>
      <c r="BP2378" s="59" t="n"/>
      <c r="BQ2378" s="59" t="n"/>
      <c r="BR2378" s="59" t="n"/>
      <c r="BS2378" s="59" t="n"/>
      <c r="BT2378" s="59" t="n"/>
      <c r="BU2378" s="59" t="n"/>
      <c r="BV2378" s="59" t="n"/>
      <c r="BW2378" s="59" t="n"/>
      <c r="BX2378" s="59" t="n"/>
      <c r="BY2378" s="59" t="n"/>
      <c r="BZ2378" s="59" t="n"/>
      <c r="CA2378" s="59" t="n"/>
      <c r="CB2378" s="59" t="n"/>
      <c r="CC2378" s="59" t="n"/>
      <c r="CD2378" s="59" t="n"/>
      <c r="CE2378" s="59" t="n"/>
      <c r="CF2378" s="59" t="n"/>
      <c r="CG2378" s="59" t="n"/>
      <c r="CH2378" s="59" t="n"/>
      <c r="CI2378" s="59" t="n"/>
      <c r="CJ2378" s="59" t="n"/>
      <c r="CK2378" s="59" t="n"/>
      <c r="CL2378" s="59" t="n"/>
      <c r="CM2378" s="59" t="n"/>
      <c r="CN2378" s="59" t="n"/>
      <c r="CO2378" s="59" t="n"/>
      <c r="CP2378" s="59" t="n"/>
      <c r="CQ2378" s="59" t="n"/>
      <c r="CR2378" s="59" t="n"/>
      <c r="CS2378" s="59" t="n"/>
      <c r="CT2378" s="59" t="n"/>
      <c r="CU2378" s="59" t="n"/>
      <c r="CV2378" s="59" t="n"/>
      <c r="CW2378" s="59" t="n"/>
      <c r="CX2378" s="59" t="n"/>
      <c r="CY2378" s="59" t="n"/>
      <c r="CZ2378" s="59" t="n"/>
    </row>
    <row r="2379">
      <c r="D2379" s="107" t="inlineStr">
        <is>
          <t>Dividend Amount</t>
        </is>
      </c>
      <c r="E2379" s="107" t="n">
        <v>0.435</v>
      </c>
      <c r="F2379" s="107" t="n"/>
      <c r="G2379" s="107" t="n"/>
      <c r="H2379" s="107" t="n"/>
      <c r="I2379" s="107" t="n"/>
      <c r="J2379" s="107" t="n"/>
      <c r="K2379" s="107" t="n"/>
      <c r="L2379" s="107" t="n"/>
      <c r="M2379" s="107" t="n"/>
      <c r="N2379" s="107" t="n"/>
      <c r="O2379" s="107" t="n"/>
      <c r="P2379" s="107" t="n"/>
      <c r="Q2379" s="107" t="n"/>
      <c r="R2379" s="107" t="n"/>
      <c r="S2379" s="107" t="n"/>
      <c r="T2379" s="107" t="n"/>
      <c r="U2379" s="107" t="n"/>
      <c r="V2379" s="107" t="n"/>
      <c r="W2379" s="107" t="n"/>
      <c r="X2379" s="107" t="n"/>
      <c r="Y2379" s="107" t="n"/>
      <c r="Z2379" s="107" t="n"/>
      <c r="AA2379" s="107" t="n"/>
      <c r="AB2379" s="107" t="n"/>
      <c r="AC2379" s="107" t="n"/>
      <c r="AD2379" s="107" t="n"/>
      <c r="AE2379" s="107" t="n"/>
      <c r="AF2379" s="107" t="n"/>
      <c r="AG2379" s="107" t="n"/>
      <c r="AH2379" s="107" t="n"/>
      <c r="AI2379" s="107" t="n"/>
      <c r="AJ2379" s="107" t="n"/>
      <c r="AK2379" s="107" t="n"/>
      <c r="AL2379" s="107" t="n"/>
      <c r="AM2379" s="107" t="n"/>
      <c r="AN2379" s="107" t="n"/>
      <c r="AO2379" s="107" t="n"/>
      <c r="AP2379" s="107" t="n"/>
      <c r="AQ2379" s="107" t="n"/>
      <c r="AR2379" s="107" t="n"/>
      <c r="AS2379" s="107" t="n"/>
      <c r="AT2379" s="107" t="n"/>
      <c r="AU2379" s="107" t="n"/>
      <c r="AV2379" s="107" t="n"/>
      <c r="AW2379" s="107" t="n"/>
      <c r="AX2379" s="107" t="n"/>
      <c r="AY2379" s="107" t="n"/>
      <c r="AZ2379" s="107" t="n"/>
      <c r="BA2379" s="107" t="n"/>
      <c r="BB2379" s="107" t="n"/>
      <c r="BC2379" s="107" t="n"/>
      <c r="BD2379" s="107" t="n"/>
      <c r="BE2379" s="107" t="n"/>
      <c r="BF2379" s="107" t="n"/>
      <c r="BG2379" s="107" t="n"/>
      <c r="BH2379" s="107" t="n"/>
      <c r="BI2379" s="107" t="n"/>
      <c r="BJ2379" s="107" t="n"/>
      <c r="BK2379" s="107" t="n"/>
      <c r="BL2379" s="107" t="n"/>
      <c r="BM2379" s="107" t="n"/>
      <c r="BN2379" s="107" t="n"/>
      <c r="BO2379" s="107" t="n"/>
      <c r="BP2379" s="107" t="n"/>
      <c r="BQ2379" s="107" t="n"/>
      <c r="BR2379" s="107" t="n"/>
      <c r="BS2379" s="107" t="n"/>
      <c r="BT2379" s="107" t="n"/>
      <c r="BU2379" s="107" t="n"/>
      <c r="BV2379" s="107" t="n"/>
      <c r="BW2379" s="107" t="n"/>
      <c r="BX2379" s="107" t="n"/>
      <c r="BY2379" s="107" t="n"/>
      <c r="BZ2379" s="107" t="n"/>
      <c r="CA2379" s="107" t="n"/>
      <c r="CB2379" s="107" t="n"/>
      <c r="CC2379" s="107" t="n"/>
      <c r="CD2379" s="107" t="n"/>
      <c r="CE2379" s="107" t="n"/>
      <c r="CF2379" s="107" t="n"/>
      <c r="CG2379" s="107" t="n"/>
      <c r="CH2379" s="107" t="n"/>
      <c r="CI2379" s="107" t="n"/>
      <c r="CJ2379" s="107" t="n"/>
      <c r="CK2379" s="107" t="n"/>
      <c r="CL2379" s="107" t="n"/>
      <c r="CM2379" s="107" t="n"/>
      <c r="CN2379" s="107" t="n"/>
      <c r="CO2379" s="107" t="n"/>
      <c r="CP2379" s="107" t="n"/>
      <c r="CQ2379" s="107" t="n"/>
      <c r="CR2379" s="107" t="n"/>
      <c r="CS2379" s="107" t="n"/>
      <c r="CT2379" s="107" t="n"/>
      <c r="CU2379" s="107" t="n"/>
      <c r="CV2379" s="107" t="n"/>
      <c r="CW2379" s="107" t="n"/>
      <c r="CX2379" s="107" t="n"/>
      <c r="CY2379" s="107" t="n"/>
      <c r="CZ2379" s="107" t="n"/>
    </row>
    <row r="2380">
      <c r="D2380" t="inlineStr">
        <is>
          <t>Dividend Frequency</t>
        </is>
      </c>
      <c r="E2380" t="inlineStr">
        <is>
          <t>Semi-Anl</t>
        </is>
      </c>
    </row>
    <row r="2381">
      <c r="D2381" t="inlineStr">
        <is>
          <t>Dividend Type</t>
        </is>
      </c>
      <c r="E2381" t="inlineStr">
        <is>
          <t>Final</t>
        </is>
      </c>
    </row>
    <row r="2382">
      <c r="A2382" s="2">
        <f>IF($A2375="","","   projections")</f>
        <v/>
      </c>
      <c r="B2382" s="68">
        <f>IF($A2375="",0,COUNT($E2383:$CZ2383))</f>
        <v/>
      </c>
      <c r="C2382" s="69">
        <f>IF($B2382=0,0,MAX($E2383:$CZ2383))</f>
        <v/>
      </c>
      <c r="D2382" s="58">
        <f>_xll.BDS($A2375,'Field Check'!$C$42,"headers=y","startcol=1","endcol=3","dir=h","cols=21;rows=3")</f>
        <v/>
      </c>
      <c r="E2382" s="59" t="n">
        <v>46426</v>
      </c>
      <c r="F2382" s="59" t="n">
        <v>46608</v>
      </c>
      <c r="G2382" s="59" t="n">
        <v>46790</v>
      </c>
      <c r="H2382" s="59" t="n">
        <v>46979</v>
      </c>
      <c r="I2382" s="59" t="n">
        <v>47154</v>
      </c>
      <c r="J2382" s="59" t="n">
        <v>47343</v>
      </c>
      <c r="K2382" s="59" t="n">
        <v>47525</v>
      </c>
      <c r="L2382" s="59" t="n">
        <v>47707</v>
      </c>
      <c r="M2382" s="59" t="n">
        <v>47889</v>
      </c>
      <c r="N2382" s="59" t="n">
        <v>48071</v>
      </c>
      <c r="O2382" s="59" t="n">
        <v>48253</v>
      </c>
      <c r="P2382" s="59" t="n">
        <v>48435</v>
      </c>
      <c r="Q2382" s="59" t="n">
        <v>48617</v>
      </c>
      <c r="R2382" s="59" t="n">
        <v>48799</v>
      </c>
      <c r="S2382" s="59" t="n">
        <v>48981</v>
      </c>
      <c r="T2382" s="59" t="n">
        <v>49170</v>
      </c>
      <c r="U2382" s="59" t="n">
        <v>49345</v>
      </c>
      <c r="V2382" s="59" t="n">
        <v>49534</v>
      </c>
      <c r="W2382" s="59" t="n">
        <v>49709</v>
      </c>
      <c r="X2382" s="59" t="n">
        <v>49898</v>
      </c>
      <c r="Y2382" s="59" t="n"/>
      <c r="Z2382" s="59" t="n"/>
      <c r="AA2382" s="59" t="n"/>
      <c r="AB2382" s="59" t="n"/>
      <c r="AC2382" s="59" t="n"/>
      <c r="AD2382" s="59" t="n"/>
      <c r="AE2382" s="59" t="n"/>
      <c r="AF2382" s="59" t="n"/>
      <c r="AG2382" s="59" t="n"/>
      <c r="AH2382" s="59" t="n"/>
      <c r="AI2382" s="59" t="n"/>
      <c r="AJ2382" s="59" t="n"/>
      <c r="AK2382" s="59" t="n"/>
      <c r="AL2382" s="59" t="n"/>
      <c r="AM2382" s="59" t="n"/>
      <c r="AN2382" s="59" t="n"/>
      <c r="AO2382" s="59" t="n"/>
      <c r="AP2382" s="59" t="n"/>
      <c r="AQ2382" s="59" t="n"/>
      <c r="AR2382" s="59" t="n"/>
      <c r="AS2382" s="59" t="n"/>
      <c r="AT2382" s="59" t="n"/>
      <c r="AU2382" s="59" t="n"/>
      <c r="AV2382" s="59" t="n"/>
      <c r="AW2382" s="59" t="n"/>
      <c r="AX2382" s="59" t="n"/>
      <c r="AY2382" s="59" t="n"/>
      <c r="AZ2382" s="59" t="n"/>
      <c r="BA2382" s="59" t="n"/>
      <c r="BB2382" s="59" t="n"/>
      <c r="BC2382" s="59" t="n"/>
      <c r="BD2382" s="59" t="n"/>
      <c r="BE2382" s="59" t="n"/>
      <c r="BF2382" s="59" t="n"/>
      <c r="BG2382" s="59" t="n"/>
      <c r="BH2382" s="59" t="n"/>
      <c r="BI2382" s="59" t="n"/>
      <c r="BJ2382" s="59" t="n"/>
      <c r="BK2382" s="59" t="n"/>
      <c r="BL2382" s="59" t="n"/>
      <c r="BM2382" s="59" t="n"/>
      <c r="BN2382" s="59" t="n"/>
      <c r="BO2382" s="59" t="n"/>
      <c r="BP2382" s="59" t="n"/>
      <c r="BQ2382" s="59" t="n"/>
      <c r="BR2382" s="59" t="n"/>
      <c r="BS2382" s="59" t="n"/>
      <c r="BT2382" s="59" t="n"/>
      <c r="BU2382" s="59" t="n"/>
      <c r="BV2382" s="59" t="n"/>
      <c r="BW2382" s="59" t="n"/>
      <c r="BX2382" s="59" t="n"/>
      <c r="BY2382" s="59" t="n"/>
      <c r="BZ2382" s="59" t="n"/>
      <c r="CA2382" s="59" t="n"/>
      <c r="CB2382" s="59" t="n"/>
      <c r="CC2382" s="59" t="n"/>
      <c r="CD2382" s="59" t="n"/>
      <c r="CE2382" s="59" t="n"/>
      <c r="CF2382" s="59" t="n"/>
      <c r="CG2382" s="59" t="n"/>
      <c r="CH2382" s="59" t="n"/>
      <c r="CI2382" s="59" t="n"/>
      <c r="CJ2382" s="59" t="n"/>
      <c r="CK2382" s="59" t="n"/>
      <c r="CL2382" s="59" t="n"/>
      <c r="CM2382" s="59" t="n"/>
      <c r="CN2382" s="59" t="n"/>
      <c r="CO2382" s="59" t="n"/>
      <c r="CP2382" s="59" t="n"/>
      <c r="CQ2382" s="59" t="n"/>
      <c r="CR2382" s="59" t="n"/>
      <c r="CS2382" s="59" t="n"/>
      <c r="CT2382" s="59" t="n"/>
      <c r="CU2382" s="59" t="n"/>
      <c r="CV2382" s="59" t="n"/>
      <c r="CW2382" s="59" t="n"/>
      <c r="CX2382" s="59" t="n"/>
      <c r="CY2382" s="59" t="n"/>
      <c r="CZ2382" s="59" t="n"/>
    </row>
    <row r="2383">
      <c r="D2383" s="59" t="inlineStr">
        <is>
          <t>Ex-Date</t>
        </is>
      </c>
      <c r="E2383" s="59" t="n">
        <v>46458</v>
      </c>
      <c r="F2383" s="59" t="n">
        <v>46640</v>
      </c>
      <c r="G2383" s="59" t="n">
        <v>46822</v>
      </c>
      <c r="H2383" s="59" t="n">
        <v>47011</v>
      </c>
      <c r="I2383" s="59" t="n">
        <v>47186</v>
      </c>
      <c r="J2383" s="59" t="n">
        <v>47375</v>
      </c>
      <c r="K2383" s="59" t="n">
        <v>47557</v>
      </c>
      <c r="L2383" s="59" t="n">
        <v>47739</v>
      </c>
      <c r="M2383" s="59" t="n">
        <v>47921</v>
      </c>
      <c r="N2383" s="59" t="n">
        <v>48103</v>
      </c>
      <c r="O2383" s="59" t="n">
        <v>48285</v>
      </c>
      <c r="P2383" s="59" t="n">
        <v>48467</v>
      </c>
      <c r="Q2383" s="59" t="n">
        <v>48649</v>
      </c>
      <c r="R2383" s="59" t="n">
        <v>48831</v>
      </c>
      <c r="S2383" s="59" t="n">
        <v>49013</v>
      </c>
      <c r="T2383" s="59" t="n">
        <v>49202</v>
      </c>
      <c r="U2383" s="59" t="n">
        <v>49377</v>
      </c>
      <c r="V2383" s="59" t="n">
        <v>49566</v>
      </c>
      <c r="W2383" s="59" t="n">
        <v>49741</v>
      </c>
      <c r="X2383" s="59" t="n">
        <v>49930</v>
      </c>
      <c r="Y2383" s="59" t="n"/>
      <c r="Z2383" s="59" t="n"/>
      <c r="AA2383" s="59" t="n"/>
      <c r="AB2383" s="59" t="n"/>
      <c r="AC2383" s="59" t="n"/>
      <c r="AD2383" s="59" t="n"/>
      <c r="AE2383" s="59" t="n"/>
      <c r="AF2383" s="59" t="n"/>
      <c r="AG2383" s="59" t="n"/>
      <c r="AH2383" s="59" t="n"/>
      <c r="AI2383" s="59" t="n"/>
      <c r="AJ2383" s="59" t="n"/>
      <c r="AK2383" s="59" t="n"/>
      <c r="AL2383" s="59" t="n"/>
      <c r="AM2383" s="59" t="n"/>
      <c r="AN2383" s="59" t="n"/>
      <c r="AO2383" s="59" t="n"/>
      <c r="AP2383" s="59" t="n"/>
      <c r="AQ2383" s="59" t="n"/>
      <c r="AR2383" s="59" t="n"/>
      <c r="AS2383" s="59" t="n"/>
      <c r="AT2383" s="59" t="n"/>
      <c r="AU2383" s="59" t="n"/>
      <c r="AV2383" s="59" t="n"/>
      <c r="AW2383" s="59" t="n"/>
      <c r="AX2383" s="59" t="n"/>
      <c r="AY2383" s="59" t="n"/>
      <c r="AZ2383" s="59" t="n"/>
      <c r="BA2383" s="59" t="n"/>
      <c r="BB2383" s="59" t="n"/>
      <c r="BC2383" s="59" t="n"/>
      <c r="BD2383" s="59" t="n"/>
      <c r="BE2383" s="59" t="n"/>
      <c r="BF2383" s="59" t="n"/>
      <c r="BG2383" s="59" t="n"/>
      <c r="BH2383" s="59" t="n"/>
      <c r="BI2383" s="59" t="n"/>
      <c r="BJ2383" s="59" t="n"/>
      <c r="BK2383" s="59" t="n"/>
      <c r="BL2383" s="59" t="n"/>
      <c r="BM2383" s="59" t="n"/>
      <c r="BN2383" s="59" t="n"/>
      <c r="BO2383" s="59" t="n"/>
      <c r="BP2383" s="59" t="n"/>
      <c r="BQ2383" s="59" t="n"/>
      <c r="BR2383" s="59" t="n"/>
      <c r="BS2383" s="59" t="n"/>
      <c r="BT2383" s="59" t="n"/>
      <c r="BU2383" s="59" t="n"/>
      <c r="BV2383" s="59" t="n"/>
      <c r="BW2383" s="59" t="n"/>
      <c r="BX2383" s="59" t="n"/>
      <c r="BY2383" s="59" t="n"/>
      <c r="BZ2383" s="59" t="n"/>
      <c r="CA2383" s="59" t="n"/>
      <c r="CB2383" s="59" t="n"/>
      <c r="CC2383" s="59" t="n"/>
      <c r="CD2383" s="59" t="n"/>
      <c r="CE2383" s="59" t="n"/>
      <c r="CF2383" s="59" t="n"/>
      <c r="CG2383" s="59" t="n"/>
      <c r="CH2383" s="59" t="n"/>
      <c r="CI2383" s="59" t="n"/>
      <c r="CJ2383" s="59" t="n"/>
      <c r="CK2383" s="59" t="n"/>
      <c r="CL2383" s="59" t="n"/>
      <c r="CM2383" s="59" t="n"/>
      <c r="CN2383" s="59" t="n"/>
      <c r="CO2383" s="59" t="n"/>
      <c r="CP2383" s="59" t="n"/>
      <c r="CQ2383" s="59" t="n"/>
      <c r="CR2383" s="59" t="n"/>
      <c r="CS2383" s="59" t="n"/>
      <c r="CT2383" s="59" t="n"/>
      <c r="CU2383" s="59" t="n"/>
      <c r="CV2383" s="59" t="n"/>
      <c r="CW2383" s="59" t="n"/>
      <c r="CX2383" s="59" t="n"/>
      <c r="CY2383" s="59" t="n"/>
      <c r="CZ2383" s="59" t="n"/>
    </row>
    <row r="2384">
      <c r="D2384" s="107" t="inlineStr">
        <is>
          <t>Amount Per Share</t>
        </is>
      </c>
      <c r="E2384" s="107" t="n">
        <v>0.455</v>
      </c>
      <c r="F2384" s="107" t="n">
        <v>0.505</v>
      </c>
      <c r="G2384" s="107" t="n">
        <v>0.535</v>
      </c>
      <c r="H2384" s="107" t="n">
        <v>0.5649999999999999</v>
      </c>
      <c r="I2384" s="107" t="n">
        <v>0.595</v>
      </c>
      <c r="J2384" s="107" t="n">
        <v>0.595</v>
      </c>
      <c r="K2384" s="107" t="n">
        <v>0.615</v>
      </c>
      <c r="L2384" s="107" t="n">
        <v>0.695</v>
      </c>
      <c r="M2384" s="107" t="n">
        <v>0.615</v>
      </c>
      <c r="N2384" s="107" t="n">
        <v>0.695</v>
      </c>
      <c r="O2384" s="107" t="n">
        <v>0.615</v>
      </c>
      <c r="P2384" s="107" t="n">
        <v>0.695</v>
      </c>
      <c r="Q2384" s="107" t="n">
        <v>0.615</v>
      </c>
      <c r="R2384" s="107" t="n">
        <v>0.695</v>
      </c>
      <c r="S2384" s="107" t="n">
        <v>0.615</v>
      </c>
      <c r="T2384" s="107" t="n">
        <v>0.695</v>
      </c>
      <c r="U2384" s="107" t="n">
        <v>0.615</v>
      </c>
      <c r="V2384" s="107" t="n">
        <v>0.695</v>
      </c>
      <c r="W2384" s="107" t="n">
        <v>0.615</v>
      </c>
      <c r="X2384" s="107" t="n">
        <v>0.695</v>
      </c>
      <c r="Y2384" s="107" t="n"/>
      <c r="Z2384" s="107" t="n"/>
      <c r="AA2384" s="107" t="n"/>
      <c r="AB2384" s="107" t="n"/>
      <c r="AC2384" s="107" t="n"/>
      <c r="AD2384" s="107" t="n"/>
      <c r="AE2384" s="107" t="n"/>
      <c r="AF2384" s="107" t="n"/>
      <c r="AG2384" s="107" t="n"/>
      <c r="AH2384" s="107" t="n"/>
      <c r="AI2384" s="107" t="n"/>
      <c r="AJ2384" s="107" t="n"/>
      <c r="AK2384" s="107" t="n"/>
      <c r="AL2384" s="107" t="n"/>
      <c r="AM2384" s="107" t="n"/>
      <c r="AN2384" s="107" t="n"/>
      <c r="AO2384" s="107" t="n"/>
      <c r="AP2384" s="107" t="n"/>
      <c r="AQ2384" s="107" t="n"/>
      <c r="AR2384" s="107" t="n"/>
      <c r="AS2384" s="107" t="n"/>
      <c r="AT2384" s="107" t="n"/>
      <c r="AU2384" s="107" t="n"/>
      <c r="AV2384" s="107" t="n"/>
      <c r="AW2384" s="107" t="n"/>
      <c r="AX2384" s="107" t="n"/>
      <c r="AY2384" s="107" t="n"/>
      <c r="AZ2384" s="107" t="n"/>
      <c r="BA2384" s="107" t="n"/>
      <c r="BB2384" s="107" t="n"/>
      <c r="BC2384" s="107" t="n"/>
      <c r="BD2384" s="107" t="n"/>
      <c r="BE2384" s="107" t="n"/>
      <c r="BF2384" s="107" t="n"/>
      <c r="BG2384" s="107" t="n"/>
      <c r="BH2384" s="107" t="n"/>
      <c r="BI2384" s="107" t="n"/>
      <c r="BJ2384" s="107" t="n"/>
      <c r="BK2384" s="107" t="n"/>
      <c r="BL2384" s="107" t="n"/>
      <c r="BM2384" s="107" t="n"/>
      <c r="BN2384" s="107" t="n"/>
      <c r="BO2384" s="107" t="n"/>
      <c r="BP2384" s="107" t="n"/>
      <c r="BQ2384" s="107" t="n"/>
      <c r="BR2384" s="107" t="n"/>
      <c r="BS2384" s="107" t="n"/>
      <c r="BT2384" s="107" t="n"/>
      <c r="BU2384" s="107" t="n"/>
      <c r="BV2384" s="107" t="n"/>
      <c r="BW2384" s="107" t="n"/>
      <c r="BX2384" s="107" t="n"/>
      <c r="BY2384" s="107" t="n"/>
      <c r="BZ2384" s="107" t="n"/>
      <c r="CA2384" s="107" t="n"/>
      <c r="CB2384" s="107" t="n"/>
      <c r="CC2384" s="107" t="n"/>
      <c r="CD2384" s="107" t="n"/>
      <c r="CE2384" s="107" t="n"/>
      <c r="CF2384" s="107" t="n"/>
      <c r="CG2384" s="107" t="n"/>
      <c r="CH2384" s="107" t="n"/>
      <c r="CI2384" s="107" t="n"/>
      <c r="CJ2384" s="107" t="n"/>
      <c r="CK2384" s="107" t="n"/>
      <c r="CL2384" s="107" t="n"/>
      <c r="CM2384" s="107" t="n"/>
      <c r="CN2384" s="107" t="n"/>
      <c r="CO2384" s="107" t="n"/>
      <c r="CP2384" s="107" t="n"/>
      <c r="CQ2384" s="107" t="n"/>
      <c r="CR2384" s="107" t="n"/>
      <c r="CS2384" s="107" t="n"/>
      <c r="CT2384" s="107" t="n"/>
      <c r="CU2384" s="107" t="n"/>
      <c r="CV2384" s="107" t="n"/>
      <c r="CW2384" s="107" t="n"/>
      <c r="CX2384" s="107" t="n"/>
      <c r="CY2384" s="107" t="n"/>
      <c r="CZ2384" s="107" t="n"/>
    </row>
    <row r="2386">
      <c r="A2386" s="126">
        <f>IF(MXAU!$C$17="","",MXAU!$C$17)</f>
        <v/>
      </c>
      <c r="B2386" s="68">
        <f>IF($A2386="",0,COUNT($E2387:$CZ2387))</f>
        <v/>
      </c>
      <c r="C2386" s="69">
        <f>IF($B2386=0,0,MAX($E2387:$CZ2387))</f>
        <v/>
      </c>
      <c r="D2386" s="58">
        <f>_xll.BDS($A2386,'Field Check'!$C$44,"headers=y","startcol=1","endcol=7","dir=h","DVD_START_DT",'Field Check'!$C$59,"DVD_END_DT",'Field Check'!$D$59,"cols=2;rows=7")</f>
        <v/>
      </c>
      <c r="E2386" s="59" t="n">
        <v>46189</v>
      </c>
      <c r="F2386" s="59" t="n"/>
      <c r="G2386" s="59" t="n"/>
      <c r="H2386" s="59" t="n"/>
      <c r="I2386" s="59" t="n"/>
      <c r="J2386" s="59" t="n"/>
      <c r="K2386" s="59" t="n"/>
      <c r="L2386" s="59" t="n"/>
      <c r="M2386" s="59" t="n"/>
      <c r="N2386" s="59" t="n"/>
      <c r="O2386" s="59" t="n"/>
      <c r="P2386" s="59" t="n"/>
      <c r="Q2386" s="59" t="n"/>
      <c r="R2386" s="59" t="n"/>
      <c r="S2386" s="59" t="n"/>
      <c r="T2386" s="59" t="n"/>
      <c r="U2386" s="59" t="n"/>
      <c r="V2386" s="59" t="n"/>
      <c r="W2386" s="59" t="n"/>
      <c r="X2386" s="59" t="n"/>
      <c r="Y2386" s="59" t="n"/>
      <c r="Z2386" s="59" t="n"/>
      <c r="AA2386" s="59" t="n"/>
      <c r="AB2386" s="59" t="n"/>
      <c r="AC2386" s="59" t="n"/>
      <c r="AD2386" s="59" t="n"/>
      <c r="AE2386" s="59" t="n"/>
      <c r="AF2386" s="59" t="n"/>
      <c r="AG2386" s="59" t="n"/>
      <c r="AH2386" s="59" t="n"/>
      <c r="AI2386" s="59" t="n"/>
      <c r="AJ2386" s="59" t="n"/>
      <c r="AK2386" s="59" t="n"/>
      <c r="AL2386" s="59" t="n"/>
      <c r="AM2386" s="59" t="n"/>
      <c r="AN2386" s="59" t="n"/>
      <c r="AO2386" s="59" t="n"/>
      <c r="AP2386" s="59" t="n"/>
      <c r="AQ2386" s="59" t="n"/>
      <c r="AR2386" s="59" t="n"/>
      <c r="AS2386" s="59" t="n"/>
      <c r="AT2386" s="59" t="n"/>
      <c r="AU2386" s="59" t="n"/>
      <c r="AV2386" s="59" t="n"/>
      <c r="AW2386" s="59" t="n"/>
      <c r="AX2386" s="59" t="n"/>
      <c r="AY2386" s="59" t="n"/>
      <c r="AZ2386" s="59" t="n"/>
      <c r="BA2386" s="59" t="n"/>
      <c r="BB2386" s="59" t="n"/>
      <c r="BC2386" s="59" t="n"/>
      <c r="BD2386" s="59" t="n"/>
      <c r="BE2386" s="59" t="n"/>
      <c r="BF2386" s="59" t="n"/>
      <c r="BG2386" s="59" t="n"/>
      <c r="BH2386" s="59" t="n"/>
      <c r="BI2386" s="59" t="n"/>
      <c r="BJ2386" s="59" t="n"/>
      <c r="BK2386" s="59" t="n"/>
      <c r="BL2386" s="59" t="n"/>
      <c r="BM2386" s="59" t="n"/>
      <c r="BN2386" s="59" t="n"/>
      <c r="BO2386" s="59" t="n"/>
      <c r="BP2386" s="59" t="n"/>
      <c r="BQ2386" s="59" t="n"/>
      <c r="BR2386" s="59" t="n"/>
      <c r="BS2386" s="59" t="n"/>
      <c r="BT2386" s="59" t="n"/>
      <c r="BU2386" s="59" t="n"/>
      <c r="BV2386" s="59" t="n"/>
      <c r="BW2386" s="59" t="n"/>
      <c r="BX2386" s="59" t="n"/>
      <c r="BY2386" s="59" t="n"/>
      <c r="BZ2386" s="59" t="n"/>
      <c r="CA2386" s="59" t="n"/>
      <c r="CB2386" s="59" t="n"/>
      <c r="CC2386" s="59" t="n"/>
      <c r="CD2386" s="59" t="n"/>
      <c r="CE2386" s="59" t="n"/>
      <c r="CF2386" s="59" t="n"/>
      <c r="CG2386" s="59" t="n"/>
      <c r="CH2386" s="59" t="n"/>
      <c r="CI2386" s="59" t="n"/>
      <c r="CJ2386" s="59" t="n"/>
      <c r="CK2386" s="59" t="n"/>
      <c r="CL2386" s="59" t="n"/>
      <c r="CM2386" s="59" t="n"/>
      <c r="CN2386" s="59" t="n"/>
      <c r="CO2386" s="59" t="n"/>
      <c r="CP2386" s="59" t="n"/>
      <c r="CQ2386" s="59" t="n"/>
      <c r="CR2386" s="59" t="n"/>
      <c r="CS2386" s="59" t="n"/>
      <c r="CT2386" s="59" t="n"/>
      <c r="CU2386" s="59" t="n"/>
      <c r="CV2386" s="59" t="n"/>
      <c r="CW2386" s="59" t="n"/>
      <c r="CX2386" s="59" t="n"/>
      <c r="CY2386" s="59" t="n"/>
      <c r="CZ2386" s="59" t="n"/>
    </row>
    <row r="2387">
      <c r="D2387" s="59" t="inlineStr">
        <is>
          <t>Ex-Date</t>
        </is>
      </c>
      <c r="E2387" s="59" t="n">
        <v>46202</v>
      </c>
      <c r="F2387" s="59" t="n"/>
      <c r="G2387" s="59" t="n"/>
      <c r="H2387" s="59" t="n"/>
      <c r="I2387" s="59" t="n"/>
      <c r="J2387" s="59" t="n"/>
      <c r="K2387" s="59" t="n"/>
      <c r="L2387" s="59" t="n"/>
      <c r="M2387" s="59" t="n"/>
      <c r="N2387" s="59" t="n"/>
      <c r="O2387" s="59" t="n"/>
      <c r="P2387" s="59" t="n"/>
      <c r="Q2387" s="59" t="n"/>
      <c r="R2387" s="59" t="n"/>
      <c r="S2387" s="59" t="n"/>
      <c r="T2387" s="59" t="n"/>
      <c r="U2387" s="59" t="n"/>
      <c r="V2387" s="59" t="n"/>
      <c r="W2387" s="59" t="n"/>
      <c r="X2387" s="59" t="n"/>
      <c r="Y2387" s="59" t="n"/>
      <c r="Z2387" s="59" t="n"/>
      <c r="AA2387" s="59" t="n"/>
      <c r="AB2387" s="59" t="n"/>
      <c r="AC2387" s="59" t="n"/>
      <c r="AD2387" s="59" t="n"/>
      <c r="AE2387" s="59" t="n"/>
      <c r="AF2387" s="59" t="n"/>
      <c r="AG2387" s="59" t="n"/>
      <c r="AH2387" s="59" t="n"/>
      <c r="AI2387" s="59" t="n"/>
      <c r="AJ2387" s="59" t="n"/>
      <c r="AK2387" s="59" t="n"/>
      <c r="AL2387" s="59" t="n"/>
      <c r="AM2387" s="59" t="n"/>
      <c r="AN2387" s="59" t="n"/>
      <c r="AO2387" s="59" t="n"/>
      <c r="AP2387" s="59" t="n"/>
      <c r="AQ2387" s="59" t="n"/>
      <c r="AR2387" s="59" t="n"/>
      <c r="AS2387" s="59" t="n"/>
      <c r="AT2387" s="59" t="n"/>
      <c r="AU2387" s="59" t="n"/>
      <c r="AV2387" s="59" t="n"/>
      <c r="AW2387" s="59" t="n"/>
      <c r="AX2387" s="59" t="n"/>
      <c r="AY2387" s="59" t="n"/>
      <c r="AZ2387" s="59" t="n"/>
      <c r="BA2387" s="59" t="n"/>
      <c r="BB2387" s="59" t="n"/>
      <c r="BC2387" s="59" t="n"/>
      <c r="BD2387" s="59" t="n"/>
      <c r="BE2387" s="59" t="n"/>
      <c r="BF2387" s="59" t="n"/>
      <c r="BG2387" s="59" t="n"/>
      <c r="BH2387" s="59" t="n"/>
      <c r="BI2387" s="59" t="n"/>
      <c r="BJ2387" s="59" t="n"/>
      <c r="BK2387" s="59" t="n"/>
      <c r="BL2387" s="59" t="n"/>
      <c r="BM2387" s="59" t="n"/>
      <c r="BN2387" s="59" t="n"/>
      <c r="BO2387" s="59" t="n"/>
      <c r="BP2387" s="59" t="n"/>
      <c r="BQ2387" s="59" t="n"/>
      <c r="BR2387" s="59" t="n"/>
      <c r="BS2387" s="59" t="n"/>
      <c r="BT2387" s="59" t="n"/>
      <c r="BU2387" s="59" t="n"/>
      <c r="BV2387" s="59" t="n"/>
      <c r="BW2387" s="59" t="n"/>
      <c r="BX2387" s="59" t="n"/>
      <c r="BY2387" s="59" t="n"/>
      <c r="BZ2387" s="59" t="n"/>
      <c r="CA2387" s="59" t="n"/>
      <c r="CB2387" s="59" t="n"/>
      <c r="CC2387" s="59" t="n"/>
      <c r="CD2387" s="59" t="n"/>
      <c r="CE2387" s="59" t="n"/>
      <c r="CF2387" s="59" t="n"/>
      <c r="CG2387" s="59" t="n"/>
      <c r="CH2387" s="59" t="n"/>
      <c r="CI2387" s="59" t="n"/>
      <c r="CJ2387" s="59" t="n"/>
      <c r="CK2387" s="59" t="n"/>
      <c r="CL2387" s="59" t="n"/>
      <c r="CM2387" s="59" t="n"/>
      <c r="CN2387" s="59" t="n"/>
      <c r="CO2387" s="59" t="n"/>
      <c r="CP2387" s="59" t="n"/>
      <c r="CQ2387" s="59" t="n"/>
      <c r="CR2387" s="59" t="n"/>
      <c r="CS2387" s="59" t="n"/>
      <c r="CT2387" s="59" t="n"/>
      <c r="CU2387" s="59" t="n"/>
      <c r="CV2387" s="59" t="n"/>
      <c r="CW2387" s="59" t="n"/>
      <c r="CX2387" s="59" t="n"/>
      <c r="CY2387" s="59" t="n"/>
      <c r="CZ2387" s="59" t="n"/>
    </row>
    <row r="2388">
      <c r="D2388" s="59" t="inlineStr">
        <is>
          <t>Record Date</t>
        </is>
      </c>
      <c r="E2388" s="59" t="n">
        <v>46203</v>
      </c>
      <c r="F2388" s="59" t="n"/>
      <c r="G2388" s="59" t="n"/>
      <c r="H2388" s="59" t="n"/>
      <c r="I2388" s="59" t="n"/>
      <c r="J2388" s="59" t="n"/>
      <c r="K2388" s="59" t="n"/>
      <c r="L2388" s="59" t="n"/>
      <c r="M2388" s="59" t="n"/>
      <c r="N2388" s="59" t="n"/>
      <c r="O2388" s="59" t="n"/>
      <c r="P2388" s="59" t="n"/>
      <c r="Q2388" s="59" t="n"/>
      <c r="R2388" s="59" t="n"/>
      <c r="S2388" s="59" t="n"/>
      <c r="T2388" s="59" t="n"/>
      <c r="U2388" s="59" t="n"/>
      <c r="V2388" s="59" t="n"/>
      <c r="W2388" s="59" t="n"/>
      <c r="X2388" s="59" t="n"/>
      <c r="Y2388" s="59" t="n"/>
      <c r="Z2388" s="59" t="n"/>
      <c r="AA2388" s="59" t="n"/>
      <c r="AB2388" s="59" t="n"/>
      <c r="AC2388" s="59" t="n"/>
      <c r="AD2388" s="59" t="n"/>
      <c r="AE2388" s="59" t="n"/>
      <c r="AF2388" s="59" t="n"/>
      <c r="AG2388" s="59" t="n"/>
      <c r="AH2388" s="59" t="n"/>
      <c r="AI2388" s="59" t="n"/>
      <c r="AJ2388" s="59" t="n"/>
      <c r="AK2388" s="59" t="n"/>
      <c r="AL2388" s="59" t="n"/>
      <c r="AM2388" s="59" t="n"/>
      <c r="AN2388" s="59" t="n"/>
      <c r="AO2388" s="59" t="n"/>
      <c r="AP2388" s="59" t="n"/>
      <c r="AQ2388" s="59" t="n"/>
      <c r="AR2388" s="59" t="n"/>
      <c r="AS2388" s="59" t="n"/>
      <c r="AT2388" s="59" t="n"/>
      <c r="AU2388" s="59" t="n"/>
      <c r="AV2388" s="59" t="n"/>
      <c r="AW2388" s="59" t="n"/>
      <c r="AX2388" s="59" t="n"/>
      <c r="AY2388" s="59" t="n"/>
      <c r="AZ2388" s="59" t="n"/>
      <c r="BA2388" s="59" t="n"/>
      <c r="BB2388" s="59" t="n"/>
      <c r="BC2388" s="59" t="n"/>
      <c r="BD2388" s="59" t="n"/>
      <c r="BE2388" s="59" t="n"/>
      <c r="BF2388" s="59" t="n"/>
      <c r="BG2388" s="59" t="n"/>
      <c r="BH2388" s="59" t="n"/>
      <c r="BI2388" s="59" t="n"/>
      <c r="BJ2388" s="59" t="n"/>
      <c r="BK2388" s="59" t="n"/>
      <c r="BL2388" s="59" t="n"/>
      <c r="BM2388" s="59" t="n"/>
      <c r="BN2388" s="59" t="n"/>
      <c r="BO2388" s="59" t="n"/>
      <c r="BP2388" s="59" t="n"/>
      <c r="BQ2388" s="59" t="n"/>
      <c r="BR2388" s="59" t="n"/>
      <c r="BS2388" s="59" t="n"/>
      <c r="BT2388" s="59" t="n"/>
      <c r="BU2388" s="59" t="n"/>
      <c r="BV2388" s="59" t="n"/>
      <c r="BW2388" s="59" t="n"/>
      <c r="BX2388" s="59" t="n"/>
      <c r="BY2388" s="59" t="n"/>
      <c r="BZ2388" s="59" t="n"/>
      <c r="CA2388" s="59" t="n"/>
      <c r="CB2388" s="59" t="n"/>
      <c r="CC2388" s="59" t="n"/>
      <c r="CD2388" s="59" t="n"/>
      <c r="CE2388" s="59" t="n"/>
      <c r="CF2388" s="59" t="n"/>
      <c r="CG2388" s="59" t="n"/>
      <c r="CH2388" s="59" t="n"/>
      <c r="CI2388" s="59" t="n"/>
      <c r="CJ2388" s="59" t="n"/>
      <c r="CK2388" s="59" t="n"/>
      <c r="CL2388" s="59" t="n"/>
      <c r="CM2388" s="59" t="n"/>
      <c r="CN2388" s="59" t="n"/>
      <c r="CO2388" s="59" t="n"/>
      <c r="CP2388" s="59" t="n"/>
      <c r="CQ2388" s="59" t="n"/>
      <c r="CR2388" s="59" t="n"/>
      <c r="CS2388" s="59" t="n"/>
      <c r="CT2388" s="59" t="n"/>
      <c r="CU2388" s="59" t="n"/>
      <c r="CV2388" s="59" t="n"/>
      <c r="CW2388" s="59" t="n"/>
      <c r="CX2388" s="59" t="n"/>
      <c r="CY2388" s="59" t="n"/>
      <c r="CZ2388" s="59" t="n"/>
    </row>
    <row r="2389">
      <c r="D2389" s="59" t="inlineStr">
        <is>
          <t>Payable Date</t>
        </is>
      </c>
      <c r="E2389" s="59" t="n">
        <v>46260</v>
      </c>
      <c r="F2389" s="59" t="n"/>
      <c r="G2389" s="59" t="n"/>
      <c r="H2389" s="59" t="n"/>
      <c r="I2389" s="59" t="n"/>
      <c r="J2389" s="59" t="n"/>
      <c r="K2389" s="59" t="n"/>
      <c r="L2389" s="59" t="n"/>
      <c r="M2389" s="59" t="n"/>
      <c r="N2389" s="59" t="n"/>
      <c r="O2389" s="59" t="n"/>
      <c r="P2389" s="59" t="n"/>
      <c r="Q2389" s="59" t="n"/>
      <c r="R2389" s="59" t="n"/>
      <c r="S2389" s="59" t="n"/>
      <c r="T2389" s="59" t="n"/>
      <c r="U2389" s="59" t="n"/>
      <c r="V2389" s="59" t="n"/>
      <c r="W2389" s="59" t="n"/>
      <c r="X2389" s="59" t="n"/>
      <c r="Y2389" s="59" t="n"/>
      <c r="Z2389" s="59" t="n"/>
      <c r="AA2389" s="59" t="n"/>
      <c r="AB2389" s="59" t="n"/>
      <c r="AC2389" s="59" t="n"/>
      <c r="AD2389" s="59" t="n"/>
      <c r="AE2389" s="59" t="n"/>
      <c r="AF2389" s="59" t="n"/>
      <c r="AG2389" s="59" t="n"/>
      <c r="AH2389" s="59" t="n"/>
      <c r="AI2389" s="59" t="n"/>
      <c r="AJ2389" s="59" t="n"/>
      <c r="AK2389" s="59" t="n"/>
      <c r="AL2389" s="59" t="n"/>
      <c r="AM2389" s="59" t="n"/>
      <c r="AN2389" s="59" t="n"/>
      <c r="AO2389" s="59" t="n"/>
      <c r="AP2389" s="59" t="n"/>
      <c r="AQ2389" s="59" t="n"/>
      <c r="AR2389" s="59" t="n"/>
      <c r="AS2389" s="59" t="n"/>
      <c r="AT2389" s="59" t="n"/>
      <c r="AU2389" s="59" t="n"/>
      <c r="AV2389" s="59" t="n"/>
      <c r="AW2389" s="59" t="n"/>
      <c r="AX2389" s="59" t="n"/>
      <c r="AY2389" s="59" t="n"/>
      <c r="AZ2389" s="59" t="n"/>
      <c r="BA2389" s="59" t="n"/>
      <c r="BB2389" s="59" t="n"/>
      <c r="BC2389" s="59" t="n"/>
      <c r="BD2389" s="59" t="n"/>
      <c r="BE2389" s="59" t="n"/>
      <c r="BF2389" s="59" t="n"/>
      <c r="BG2389" s="59" t="n"/>
      <c r="BH2389" s="59" t="n"/>
      <c r="BI2389" s="59" t="n"/>
      <c r="BJ2389" s="59" t="n"/>
      <c r="BK2389" s="59" t="n"/>
      <c r="BL2389" s="59" t="n"/>
      <c r="BM2389" s="59" t="n"/>
      <c r="BN2389" s="59" t="n"/>
      <c r="BO2389" s="59" t="n"/>
      <c r="BP2389" s="59" t="n"/>
      <c r="BQ2389" s="59" t="n"/>
      <c r="BR2389" s="59" t="n"/>
      <c r="BS2389" s="59" t="n"/>
      <c r="BT2389" s="59" t="n"/>
      <c r="BU2389" s="59" t="n"/>
      <c r="BV2389" s="59" t="n"/>
      <c r="BW2389" s="59" t="n"/>
      <c r="BX2389" s="59" t="n"/>
      <c r="BY2389" s="59" t="n"/>
      <c r="BZ2389" s="59" t="n"/>
      <c r="CA2389" s="59" t="n"/>
      <c r="CB2389" s="59" t="n"/>
      <c r="CC2389" s="59" t="n"/>
      <c r="CD2389" s="59" t="n"/>
      <c r="CE2389" s="59" t="n"/>
      <c r="CF2389" s="59" t="n"/>
      <c r="CG2389" s="59" t="n"/>
      <c r="CH2389" s="59" t="n"/>
      <c r="CI2389" s="59" t="n"/>
      <c r="CJ2389" s="59" t="n"/>
      <c r="CK2389" s="59" t="n"/>
      <c r="CL2389" s="59" t="n"/>
      <c r="CM2389" s="59" t="n"/>
      <c r="CN2389" s="59" t="n"/>
      <c r="CO2389" s="59" t="n"/>
      <c r="CP2389" s="59" t="n"/>
      <c r="CQ2389" s="59" t="n"/>
      <c r="CR2389" s="59" t="n"/>
      <c r="CS2389" s="59" t="n"/>
      <c r="CT2389" s="59" t="n"/>
      <c r="CU2389" s="59" t="n"/>
      <c r="CV2389" s="59" t="n"/>
      <c r="CW2389" s="59" t="n"/>
      <c r="CX2389" s="59" t="n"/>
      <c r="CY2389" s="59" t="n"/>
      <c r="CZ2389" s="59" t="n"/>
    </row>
    <row r="2390">
      <c r="D2390" s="107" t="inlineStr">
        <is>
          <t>Dividend Amount</t>
        </is>
      </c>
      <c r="E2390" s="107" t="n">
        <v>0.15</v>
      </c>
      <c r="F2390" s="107" t="n"/>
      <c r="G2390" s="107" t="n"/>
      <c r="H2390" s="107" t="n"/>
      <c r="I2390" s="107" t="n"/>
      <c r="J2390" s="107" t="n"/>
      <c r="K2390" s="107" t="n"/>
      <c r="L2390" s="107" t="n"/>
      <c r="M2390" s="107" t="n"/>
      <c r="N2390" s="107" t="n"/>
      <c r="O2390" s="107" t="n"/>
      <c r="P2390" s="107" t="n"/>
      <c r="Q2390" s="107" t="n"/>
      <c r="R2390" s="107" t="n"/>
      <c r="S2390" s="107" t="n"/>
      <c r="T2390" s="107" t="n"/>
      <c r="U2390" s="107" t="n"/>
      <c r="V2390" s="107" t="n"/>
      <c r="W2390" s="107" t="n"/>
      <c r="X2390" s="107" t="n"/>
      <c r="Y2390" s="107" t="n"/>
      <c r="Z2390" s="107" t="n"/>
      <c r="AA2390" s="107" t="n"/>
      <c r="AB2390" s="107" t="n"/>
      <c r="AC2390" s="107" t="n"/>
      <c r="AD2390" s="107" t="n"/>
      <c r="AE2390" s="107" t="n"/>
      <c r="AF2390" s="107" t="n"/>
      <c r="AG2390" s="107" t="n"/>
      <c r="AH2390" s="107" t="n"/>
      <c r="AI2390" s="107" t="n"/>
      <c r="AJ2390" s="107" t="n"/>
      <c r="AK2390" s="107" t="n"/>
      <c r="AL2390" s="107" t="n"/>
      <c r="AM2390" s="107" t="n"/>
      <c r="AN2390" s="107" t="n"/>
      <c r="AO2390" s="107" t="n"/>
      <c r="AP2390" s="107" t="n"/>
      <c r="AQ2390" s="107" t="n"/>
      <c r="AR2390" s="107" t="n"/>
      <c r="AS2390" s="107" t="n"/>
      <c r="AT2390" s="107" t="n"/>
      <c r="AU2390" s="107" t="n"/>
      <c r="AV2390" s="107" t="n"/>
      <c r="AW2390" s="107" t="n"/>
      <c r="AX2390" s="107" t="n"/>
      <c r="AY2390" s="107" t="n"/>
      <c r="AZ2390" s="107" t="n"/>
      <c r="BA2390" s="107" t="n"/>
      <c r="BB2390" s="107" t="n"/>
      <c r="BC2390" s="107" t="n"/>
      <c r="BD2390" s="107" t="n"/>
      <c r="BE2390" s="107" t="n"/>
      <c r="BF2390" s="107" t="n"/>
      <c r="BG2390" s="107" t="n"/>
      <c r="BH2390" s="107" t="n"/>
      <c r="BI2390" s="107" t="n"/>
      <c r="BJ2390" s="107" t="n"/>
      <c r="BK2390" s="107" t="n"/>
      <c r="BL2390" s="107" t="n"/>
      <c r="BM2390" s="107" t="n"/>
      <c r="BN2390" s="107" t="n"/>
      <c r="BO2390" s="107" t="n"/>
      <c r="BP2390" s="107" t="n"/>
      <c r="BQ2390" s="107" t="n"/>
      <c r="BR2390" s="107" t="n"/>
      <c r="BS2390" s="107" t="n"/>
      <c r="BT2390" s="107" t="n"/>
      <c r="BU2390" s="107" t="n"/>
      <c r="BV2390" s="107" t="n"/>
      <c r="BW2390" s="107" t="n"/>
      <c r="BX2390" s="107" t="n"/>
      <c r="BY2390" s="107" t="n"/>
      <c r="BZ2390" s="107" t="n"/>
      <c r="CA2390" s="107" t="n"/>
      <c r="CB2390" s="107" t="n"/>
      <c r="CC2390" s="107" t="n"/>
      <c r="CD2390" s="107" t="n"/>
      <c r="CE2390" s="107" t="n"/>
      <c r="CF2390" s="107" t="n"/>
      <c r="CG2390" s="107" t="n"/>
      <c r="CH2390" s="107" t="n"/>
      <c r="CI2390" s="107" t="n"/>
      <c r="CJ2390" s="107" t="n"/>
      <c r="CK2390" s="107" t="n"/>
      <c r="CL2390" s="107" t="n"/>
      <c r="CM2390" s="107" t="n"/>
      <c r="CN2390" s="107" t="n"/>
      <c r="CO2390" s="107" t="n"/>
      <c r="CP2390" s="107" t="n"/>
      <c r="CQ2390" s="107" t="n"/>
      <c r="CR2390" s="107" t="n"/>
      <c r="CS2390" s="107" t="n"/>
      <c r="CT2390" s="107" t="n"/>
      <c r="CU2390" s="107" t="n"/>
      <c r="CV2390" s="107" t="n"/>
      <c r="CW2390" s="107" t="n"/>
      <c r="CX2390" s="107" t="n"/>
      <c r="CY2390" s="107" t="n"/>
      <c r="CZ2390" s="107" t="n"/>
    </row>
    <row r="2391">
      <c r="D2391" t="inlineStr">
        <is>
          <t>Dividend Frequency</t>
        </is>
      </c>
      <c r="E2391" t="inlineStr">
        <is>
          <t>Semi-Anl</t>
        </is>
      </c>
    </row>
    <row r="2392">
      <c r="D2392" t="inlineStr">
        <is>
          <t>Dividend Type</t>
        </is>
      </c>
      <c r="E2392" t="inlineStr">
        <is>
          <t>Final</t>
        </is>
      </c>
    </row>
    <row r="2393">
      <c r="A2393" s="2">
        <f>IF($A2386="","","   projections")</f>
        <v/>
      </c>
      <c r="B2393" s="68">
        <f>IF($A2386="",0,COUNT($E2394:$CZ2394))</f>
        <v/>
      </c>
      <c r="C2393" s="69">
        <f>IF($B2393=0,0,MAX($E2394:$CZ2394))</f>
        <v/>
      </c>
      <c r="D2393" s="58">
        <f>_xll.BDS($A2386,'Field Check'!$C$42,"headers=y","startcol=1","endcol=3","dir=h","cols=19;rows=3")</f>
        <v/>
      </c>
      <c r="E2393" s="59" t="n">
        <v>46366</v>
      </c>
      <c r="F2393" s="59" t="n">
        <v>46560</v>
      </c>
      <c r="G2393" s="59" t="n">
        <v>46730</v>
      </c>
      <c r="H2393" s="59" t="n">
        <v>46924</v>
      </c>
      <c r="I2393" s="59" t="n">
        <v>47101</v>
      </c>
      <c r="J2393" s="59" t="n">
        <v>47288</v>
      </c>
      <c r="K2393" s="59" t="n">
        <v>47465</v>
      </c>
      <c r="L2393" s="59" t="n">
        <v>47652</v>
      </c>
      <c r="M2393" s="59" t="n">
        <v>47829</v>
      </c>
      <c r="N2393" s="59" t="n">
        <v>48023</v>
      </c>
      <c r="O2393" s="59" t="n">
        <v>48193</v>
      </c>
      <c r="P2393" s="59" t="n">
        <v>48387</v>
      </c>
      <c r="Q2393" s="59" t="n">
        <v>48557</v>
      </c>
      <c r="R2393" s="59" t="n">
        <v>48751</v>
      </c>
      <c r="S2393" s="59" t="n">
        <v>48921</v>
      </c>
      <c r="T2393" s="59" t="n">
        <v>49115</v>
      </c>
      <c r="U2393" s="59" t="n">
        <v>49285</v>
      </c>
      <c r="V2393" s="59" t="n">
        <v>49486</v>
      </c>
      <c r="W2393" s="59" t="n"/>
      <c r="X2393" s="59" t="n"/>
      <c r="Y2393" s="59" t="n"/>
      <c r="Z2393" s="59" t="n"/>
      <c r="AA2393" s="59" t="n"/>
      <c r="AB2393" s="59" t="n"/>
      <c r="AC2393" s="59" t="n"/>
      <c r="AD2393" s="59" t="n"/>
      <c r="AE2393" s="59" t="n"/>
      <c r="AF2393" s="59" t="n"/>
      <c r="AG2393" s="59" t="n"/>
      <c r="AH2393" s="59" t="n"/>
      <c r="AI2393" s="59" t="n"/>
      <c r="AJ2393" s="59" t="n"/>
      <c r="AK2393" s="59" t="n"/>
      <c r="AL2393" s="59" t="n"/>
      <c r="AM2393" s="59" t="n"/>
      <c r="AN2393" s="59" t="n"/>
      <c r="AO2393" s="59" t="n"/>
      <c r="AP2393" s="59" t="n"/>
      <c r="AQ2393" s="59" t="n"/>
      <c r="AR2393" s="59" t="n"/>
      <c r="AS2393" s="59" t="n"/>
      <c r="AT2393" s="59" t="n"/>
      <c r="AU2393" s="59" t="n"/>
      <c r="AV2393" s="59" t="n"/>
      <c r="AW2393" s="59" t="n"/>
      <c r="AX2393" s="59" t="n"/>
      <c r="AY2393" s="59" t="n"/>
      <c r="AZ2393" s="59" t="n"/>
      <c r="BA2393" s="59" t="n"/>
      <c r="BB2393" s="59" t="n"/>
      <c r="BC2393" s="59" t="n"/>
      <c r="BD2393" s="59" t="n"/>
      <c r="BE2393" s="59" t="n"/>
      <c r="BF2393" s="59" t="n"/>
      <c r="BG2393" s="59" t="n"/>
      <c r="BH2393" s="59" t="n"/>
      <c r="BI2393" s="59" t="n"/>
      <c r="BJ2393" s="59" t="n"/>
      <c r="BK2393" s="59" t="n"/>
      <c r="BL2393" s="59" t="n"/>
      <c r="BM2393" s="59" t="n"/>
      <c r="BN2393" s="59" t="n"/>
      <c r="BO2393" s="59" t="n"/>
      <c r="BP2393" s="59" t="n"/>
      <c r="BQ2393" s="59" t="n"/>
      <c r="BR2393" s="59" t="n"/>
      <c r="BS2393" s="59" t="n"/>
      <c r="BT2393" s="59" t="n"/>
      <c r="BU2393" s="59" t="n"/>
      <c r="BV2393" s="59" t="n"/>
      <c r="BW2393" s="59" t="n"/>
      <c r="BX2393" s="59" t="n"/>
      <c r="BY2393" s="59" t="n"/>
      <c r="BZ2393" s="59" t="n"/>
      <c r="CA2393" s="59" t="n"/>
      <c r="CB2393" s="59" t="n"/>
      <c r="CC2393" s="59" t="n"/>
      <c r="CD2393" s="59" t="n"/>
      <c r="CE2393" s="59" t="n"/>
      <c r="CF2393" s="59" t="n"/>
      <c r="CG2393" s="59" t="n"/>
      <c r="CH2393" s="59" t="n"/>
      <c r="CI2393" s="59" t="n"/>
      <c r="CJ2393" s="59" t="n"/>
      <c r="CK2393" s="59" t="n"/>
      <c r="CL2393" s="59" t="n"/>
      <c r="CM2393" s="59" t="n"/>
      <c r="CN2393" s="59" t="n"/>
      <c r="CO2393" s="59" t="n"/>
      <c r="CP2393" s="59" t="n"/>
      <c r="CQ2393" s="59" t="n"/>
      <c r="CR2393" s="59" t="n"/>
      <c r="CS2393" s="59" t="n"/>
      <c r="CT2393" s="59" t="n"/>
      <c r="CU2393" s="59" t="n"/>
      <c r="CV2393" s="59" t="n"/>
      <c r="CW2393" s="59" t="n"/>
      <c r="CX2393" s="59" t="n"/>
      <c r="CY2393" s="59" t="n"/>
      <c r="CZ2393" s="59" t="n"/>
    </row>
    <row r="2394">
      <c r="D2394" s="59" t="inlineStr">
        <is>
          <t>Ex-Date</t>
        </is>
      </c>
      <c r="E2394" s="59" t="n">
        <v>46386</v>
      </c>
      <c r="F2394" s="59" t="n">
        <v>46567</v>
      </c>
      <c r="G2394" s="59" t="n">
        <v>46751</v>
      </c>
      <c r="H2394" s="59" t="n">
        <v>46933</v>
      </c>
      <c r="I2394" s="59" t="n">
        <v>47115</v>
      </c>
      <c r="J2394" s="59" t="n">
        <v>47297</v>
      </c>
      <c r="K2394" s="59" t="n">
        <v>47480</v>
      </c>
      <c r="L2394" s="59" t="n">
        <v>47661</v>
      </c>
      <c r="M2394" s="59" t="n">
        <v>47847</v>
      </c>
      <c r="N2394" s="59" t="n">
        <v>48026</v>
      </c>
      <c r="O2394" s="59" t="n">
        <v>48212</v>
      </c>
      <c r="P2394" s="59" t="n">
        <v>48394</v>
      </c>
      <c r="Q2394" s="59" t="n">
        <v>48578</v>
      </c>
      <c r="R2394" s="59" t="n">
        <v>48759</v>
      </c>
      <c r="S2394" s="59" t="n">
        <v>48942</v>
      </c>
      <c r="T2394" s="59" t="n">
        <v>49124</v>
      </c>
      <c r="U2394" s="59" t="n">
        <v>49306</v>
      </c>
      <c r="V2394" s="59" t="n">
        <v>49488</v>
      </c>
      <c r="W2394" s="59" t="n"/>
      <c r="X2394" s="59" t="n"/>
      <c r="Y2394" s="59" t="n"/>
      <c r="Z2394" s="59" t="n"/>
      <c r="AA2394" s="59" t="n"/>
      <c r="AB2394" s="59" t="n"/>
      <c r="AC2394" s="59" t="n"/>
      <c r="AD2394" s="59" t="n"/>
      <c r="AE2394" s="59" t="n"/>
      <c r="AF2394" s="59" t="n"/>
      <c r="AG2394" s="59" t="n"/>
      <c r="AH2394" s="59" t="n"/>
      <c r="AI2394" s="59" t="n"/>
      <c r="AJ2394" s="59" t="n"/>
      <c r="AK2394" s="59" t="n"/>
      <c r="AL2394" s="59" t="n"/>
      <c r="AM2394" s="59" t="n"/>
      <c r="AN2394" s="59" t="n"/>
      <c r="AO2394" s="59" t="n"/>
      <c r="AP2394" s="59" t="n"/>
      <c r="AQ2394" s="59" t="n"/>
      <c r="AR2394" s="59" t="n"/>
      <c r="AS2394" s="59" t="n"/>
      <c r="AT2394" s="59" t="n"/>
      <c r="AU2394" s="59" t="n"/>
      <c r="AV2394" s="59" t="n"/>
      <c r="AW2394" s="59" t="n"/>
      <c r="AX2394" s="59" t="n"/>
      <c r="AY2394" s="59" t="n"/>
      <c r="AZ2394" s="59" t="n"/>
      <c r="BA2394" s="59" t="n"/>
      <c r="BB2394" s="59" t="n"/>
      <c r="BC2394" s="59" t="n"/>
      <c r="BD2394" s="59" t="n"/>
      <c r="BE2394" s="59" t="n"/>
      <c r="BF2394" s="59" t="n"/>
      <c r="BG2394" s="59" t="n"/>
      <c r="BH2394" s="59" t="n"/>
      <c r="BI2394" s="59" t="n"/>
      <c r="BJ2394" s="59" t="n"/>
      <c r="BK2394" s="59" t="n"/>
      <c r="BL2394" s="59" t="n"/>
      <c r="BM2394" s="59" t="n"/>
      <c r="BN2394" s="59" t="n"/>
      <c r="BO2394" s="59" t="n"/>
      <c r="BP2394" s="59" t="n"/>
      <c r="BQ2394" s="59" t="n"/>
      <c r="BR2394" s="59" t="n"/>
      <c r="BS2394" s="59" t="n"/>
      <c r="BT2394" s="59" t="n"/>
      <c r="BU2394" s="59" t="n"/>
      <c r="BV2394" s="59" t="n"/>
      <c r="BW2394" s="59" t="n"/>
      <c r="BX2394" s="59" t="n"/>
      <c r="BY2394" s="59" t="n"/>
      <c r="BZ2394" s="59" t="n"/>
      <c r="CA2394" s="59" t="n"/>
      <c r="CB2394" s="59" t="n"/>
      <c r="CC2394" s="59" t="n"/>
      <c r="CD2394" s="59" t="n"/>
      <c r="CE2394" s="59" t="n"/>
      <c r="CF2394" s="59" t="n"/>
      <c r="CG2394" s="59" t="n"/>
      <c r="CH2394" s="59" t="n"/>
      <c r="CI2394" s="59" t="n"/>
      <c r="CJ2394" s="59" t="n"/>
      <c r="CK2394" s="59" t="n"/>
      <c r="CL2394" s="59" t="n"/>
      <c r="CM2394" s="59" t="n"/>
      <c r="CN2394" s="59" t="n"/>
      <c r="CO2394" s="59" t="n"/>
      <c r="CP2394" s="59" t="n"/>
      <c r="CQ2394" s="59" t="n"/>
      <c r="CR2394" s="59" t="n"/>
      <c r="CS2394" s="59" t="n"/>
      <c r="CT2394" s="59" t="n"/>
      <c r="CU2394" s="59" t="n"/>
      <c r="CV2394" s="59" t="n"/>
      <c r="CW2394" s="59" t="n"/>
      <c r="CX2394" s="59" t="n"/>
      <c r="CY2394" s="59" t="n"/>
      <c r="CZ2394" s="59" t="n"/>
    </row>
    <row r="2395">
      <c r="D2395" s="107" t="inlineStr">
        <is>
          <t>Amount Per Share</t>
        </is>
      </c>
      <c r="E2395" s="107" t="n">
        <v>0.15</v>
      </c>
      <c r="F2395" s="107" t="n">
        <v>0.15</v>
      </c>
      <c r="G2395" s="107" t="n">
        <v>0.15</v>
      </c>
      <c r="H2395" s="107" t="n">
        <v>0.15</v>
      </c>
      <c r="I2395" s="107" t="n">
        <v>0.15</v>
      </c>
      <c r="J2395" s="107" t="n">
        <v>0.15</v>
      </c>
      <c r="K2395" s="107" t="n">
        <v>0.15</v>
      </c>
      <c r="L2395" s="107" t="n">
        <v>0.15</v>
      </c>
      <c r="M2395" s="107" t="n">
        <v>0.15</v>
      </c>
      <c r="N2395" s="107" t="n">
        <v>0.15</v>
      </c>
      <c r="O2395" s="107" t="n">
        <v>0.15</v>
      </c>
      <c r="P2395" s="107" t="n">
        <v>0.15</v>
      </c>
      <c r="Q2395" s="107" t="n">
        <v>0.15</v>
      </c>
      <c r="R2395" s="107" t="n">
        <v>0.15</v>
      </c>
      <c r="S2395" s="107" t="n">
        <v>0.15</v>
      </c>
      <c r="T2395" s="107" t="n">
        <v>0.15</v>
      </c>
      <c r="U2395" s="107" t="n">
        <v>0.15</v>
      </c>
      <c r="V2395" s="107" t="n">
        <v>0.15</v>
      </c>
      <c r="W2395" s="107" t="n"/>
      <c r="X2395" s="107" t="n"/>
      <c r="Y2395" s="107" t="n"/>
      <c r="Z2395" s="107" t="n"/>
      <c r="AA2395" s="107" t="n"/>
      <c r="AB2395" s="107" t="n"/>
      <c r="AC2395" s="107" t="n"/>
      <c r="AD2395" s="107" t="n"/>
      <c r="AE2395" s="107" t="n"/>
      <c r="AF2395" s="107" t="n"/>
      <c r="AG2395" s="107" t="n"/>
      <c r="AH2395" s="107" t="n"/>
      <c r="AI2395" s="107" t="n"/>
      <c r="AJ2395" s="107" t="n"/>
      <c r="AK2395" s="107" t="n"/>
      <c r="AL2395" s="107" t="n"/>
      <c r="AM2395" s="107" t="n"/>
      <c r="AN2395" s="107" t="n"/>
      <c r="AO2395" s="107" t="n"/>
      <c r="AP2395" s="107" t="n"/>
      <c r="AQ2395" s="107" t="n"/>
      <c r="AR2395" s="107" t="n"/>
      <c r="AS2395" s="107" t="n"/>
      <c r="AT2395" s="107" t="n"/>
      <c r="AU2395" s="107" t="n"/>
      <c r="AV2395" s="107" t="n"/>
      <c r="AW2395" s="107" t="n"/>
      <c r="AX2395" s="107" t="n"/>
      <c r="AY2395" s="107" t="n"/>
      <c r="AZ2395" s="107" t="n"/>
      <c r="BA2395" s="107" t="n"/>
      <c r="BB2395" s="107" t="n"/>
      <c r="BC2395" s="107" t="n"/>
      <c r="BD2395" s="107" t="n"/>
      <c r="BE2395" s="107" t="n"/>
      <c r="BF2395" s="107" t="n"/>
      <c r="BG2395" s="107" t="n"/>
      <c r="BH2395" s="107" t="n"/>
      <c r="BI2395" s="107" t="n"/>
      <c r="BJ2395" s="107" t="n"/>
      <c r="BK2395" s="107" t="n"/>
      <c r="BL2395" s="107" t="n"/>
      <c r="BM2395" s="107" t="n"/>
      <c r="BN2395" s="107" t="n"/>
      <c r="BO2395" s="107" t="n"/>
      <c r="BP2395" s="107" t="n"/>
      <c r="BQ2395" s="107" t="n"/>
      <c r="BR2395" s="107" t="n"/>
      <c r="BS2395" s="107" t="n"/>
      <c r="BT2395" s="107" t="n"/>
      <c r="BU2395" s="107" t="n"/>
      <c r="BV2395" s="107" t="n"/>
      <c r="BW2395" s="107" t="n"/>
      <c r="BX2395" s="107" t="n"/>
      <c r="BY2395" s="107" t="n"/>
      <c r="BZ2395" s="107" t="n"/>
      <c r="CA2395" s="107" t="n"/>
      <c r="CB2395" s="107" t="n"/>
      <c r="CC2395" s="107" t="n"/>
      <c r="CD2395" s="107" t="n"/>
      <c r="CE2395" s="107" t="n"/>
      <c r="CF2395" s="107" t="n"/>
      <c r="CG2395" s="107" t="n"/>
      <c r="CH2395" s="107" t="n"/>
      <c r="CI2395" s="107" t="n"/>
      <c r="CJ2395" s="107" t="n"/>
      <c r="CK2395" s="107" t="n"/>
      <c r="CL2395" s="107" t="n"/>
      <c r="CM2395" s="107" t="n"/>
      <c r="CN2395" s="107" t="n"/>
      <c r="CO2395" s="107" t="n"/>
      <c r="CP2395" s="107" t="n"/>
      <c r="CQ2395" s="107" t="n"/>
      <c r="CR2395" s="107" t="n"/>
      <c r="CS2395" s="107" t="n"/>
      <c r="CT2395" s="107" t="n"/>
      <c r="CU2395" s="107" t="n"/>
      <c r="CV2395" s="107" t="n"/>
      <c r="CW2395" s="107" t="n"/>
      <c r="CX2395" s="107" t="n"/>
      <c r="CY2395" s="107" t="n"/>
      <c r="CZ2395" s="107" t="n"/>
    </row>
    <row r="2397">
      <c r="A2397" s="126">
        <f>IF(MXAU!$C$18="","",MXAU!$C$18)</f>
        <v/>
      </c>
      <c r="B2397" s="68">
        <f>IF($A2397="",0,COUNT($E2398:$CZ2398))</f>
        <v/>
      </c>
      <c r="C2397" s="69">
        <f>IF($B2397=0,0,MAX($E2398:$CZ2398))</f>
        <v/>
      </c>
      <c r="D2397" s="58">
        <f>_xll.BDS($A2397,'Field Check'!$C$44,"headers=y","startcol=1","endcol=7","dir=h","DVD_START_DT",'Field Check'!$C$59,"DVD_END_DT",'Field Check'!$D$59,"cols=2;rows=7")</f>
        <v/>
      </c>
      <c r="E2397" s="59" t="n">
        <v>46150</v>
      </c>
      <c r="F2397" s="59" t="n"/>
      <c r="G2397" s="59" t="n"/>
      <c r="H2397" s="59" t="n"/>
      <c r="I2397" s="59" t="n"/>
      <c r="J2397" s="59" t="n"/>
      <c r="K2397" s="59" t="n"/>
      <c r="L2397" s="59" t="n"/>
      <c r="M2397" s="59" t="n"/>
      <c r="N2397" s="59" t="n"/>
      <c r="O2397" s="59" t="n"/>
      <c r="P2397" s="59" t="n"/>
      <c r="Q2397" s="59" t="n"/>
      <c r="R2397" s="59" t="n"/>
      <c r="S2397" s="59" t="n"/>
      <c r="T2397" s="59" t="n"/>
      <c r="U2397" s="59" t="n"/>
      <c r="V2397" s="59" t="n"/>
      <c r="W2397" s="59" t="n"/>
      <c r="X2397" s="59" t="n"/>
      <c r="Y2397" s="59" t="n"/>
      <c r="Z2397" s="59" t="n"/>
      <c r="AA2397" s="59" t="n"/>
      <c r="AB2397" s="59" t="n"/>
      <c r="AC2397" s="59" t="n"/>
      <c r="AD2397" s="59" t="n"/>
      <c r="AE2397" s="59" t="n"/>
      <c r="AF2397" s="59" t="n"/>
      <c r="AG2397" s="59" t="n"/>
      <c r="AH2397" s="59" t="n"/>
      <c r="AI2397" s="59" t="n"/>
      <c r="AJ2397" s="59" t="n"/>
      <c r="AK2397" s="59" t="n"/>
      <c r="AL2397" s="59" t="n"/>
      <c r="AM2397" s="59" t="n"/>
      <c r="AN2397" s="59" t="n"/>
      <c r="AO2397" s="59" t="n"/>
      <c r="AP2397" s="59" t="n"/>
      <c r="AQ2397" s="59" t="n"/>
      <c r="AR2397" s="59" t="n"/>
      <c r="AS2397" s="59" t="n"/>
      <c r="AT2397" s="59" t="n"/>
      <c r="AU2397" s="59" t="n"/>
      <c r="AV2397" s="59" t="n"/>
      <c r="AW2397" s="59" t="n"/>
      <c r="AX2397" s="59" t="n"/>
      <c r="AY2397" s="59" t="n"/>
      <c r="AZ2397" s="59" t="n"/>
      <c r="BA2397" s="59" t="n"/>
      <c r="BB2397" s="59" t="n"/>
      <c r="BC2397" s="59" t="n"/>
      <c r="BD2397" s="59" t="n"/>
      <c r="BE2397" s="59" t="n"/>
      <c r="BF2397" s="59" t="n"/>
      <c r="BG2397" s="59" t="n"/>
      <c r="BH2397" s="59" t="n"/>
      <c r="BI2397" s="59" t="n"/>
      <c r="BJ2397" s="59" t="n"/>
      <c r="BK2397" s="59" t="n"/>
      <c r="BL2397" s="59" t="n"/>
      <c r="BM2397" s="59" t="n"/>
      <c r="BN2397" s="59" t="n"/>
      <c r="BO2397" s="59" t="n"/>
      <c r="BP2397" s="59" t="n"/>
      <c r="BQ2397" s="59" t="n"/>
      <c r="BR2397" s="59" t="n"/>
      <c r="BS2397" s="59" t="n"/>
      <c r="BT2397" s="59" t="n"/>
      <c r="BU2397" s="59" t="n"/>
      <c r="BV2397" s="59" t="n"/>
      <c r="BW2397" s="59" t="n"/>
      <c r="BX2397" s="59" t="n"/>
      <c r="BY2397" s="59" t="n"/>
      <c r="BZ2397" s="59" t="n"/>
      <c r="CA2397" s="59" t="n"/>
      <c r="CB2397" s="59" t="n"/>
      <c r="CC2397" s="59" t="n"/>
      <c r="CD2397" s="59" t="n"/>
      <c r="CE2397" s="59" t="n"/>
      <c r="CF2397" s="59" t="n"/>
      <c r="CG2397" s="59" t="n"/>
      <c r="CH2397" s="59" t="n"/>
      <c r="CI2397" s="59" t="n"/>
      <c r="CJ2397" s="59" t="n"/>
      <c r="CK2397" s="59" t="n"/>
      <c r="CL2397" s="59" t="n"/>
      <c r="CM2397" s="59" t="n"/>
      <c r="CN2397" s="59" t="n"/>
      <c r="CO2397" s="59" t="n"/>
      <c r="CP2397" s="59" t="n"/>
      <c r="CQ2397" s="59" t="n"/>
      <c r="CR2397" s="59" t="n"/>
      <c r="CS2397" s="59" t="n"/>
      <c r="CT2397" s="59" t="n"/>
      <c r="CU2397" s="59" t="n"/>
      <c r="CV2397" s="59" t="n"/>
      <c r="CW2397" s="59" t="n"/>
      <c r="CX2397" s="59" t="n"/>
      <c r="CY2397" s="59" t="n"/>
      <c r="CZ2397" s="59" t="n"/>
    </row>
    <row r="2398">
      <c r="D2398" s="59" t="inlineStr">
        <is>
          <t>Ex-Date</t>
        </is>
      </c>
      <c r="E2398" s="59" t="n">
        <v>46160</v>
      </c>
      <c r="F2398" s="59" t="n"/>
      <c r="G2398" s="59" t="n"/>
      <c r="H2398" s="59" t="n"/>
      <c r="I2398" s="59" t="n"/>
      <c r="J2398" s="59" t="n"/>
      <c r="K2398" s="59" t="n"/>
      <c r="L2398" s="59" t="n"/>
      <c r="M2398" s="59" t="n"/>
      <c r="N2398" s="59" t="n"/>
      <c r="O2398" s="59" t="n"/>
      <c r="P2398" s="59" t="n"/>
      <c r="Q2398" s="59" t="n"/>
      <c r="R2398" s="59" t="n"/>
      <c r="S2398" s="59" t="n"/>
      <c r="T2398" s="59" t="n"/>
      <c r="U2398" s="59" t="n"/>
      <c r="V2398" s="59" t="n"/>
      <c r="W2398" s="59" t="n"/>
      <c r="X2398" s="59" t="n"/>
      <c r="Y2398" s="59" t="n"/>
      <c r="Z2398" s="59" t="n"/>
      <c r="AA2398" s="59" t="n"/>
      <c r="AB2398" s="59" t="n"/>
      <c r="AC2398" s="59" t="n"/>
      <c r="AD2398" s="59" t="n"/>
      <c r="AE2398" s="59" t="n"/>
      <c r="AF2398" s="59" t="n"/>
      <c r="AG2398" s="59" t="n"/>
      <c r="AH2398" s="59" t="n"/>
      <c r="AI2398" s="59" t="n"/>
      <c r="AJ2398" s="59" t="n"/>
      <c r="AK2398" s="59" t="n"/>
      <c r="AL2398" s="59" t="n"/>
      <c r="AM2398" s="59" t="n"/>
      <c r="AN2398" s="59" t="n"/>
      <c r="AO2398" s="59" t="n"/>
      <c r="AP2398" s="59" t="n"/>
      <c r="AQ2398" s="59" t="n"/>
      <c r="AR2398" s="59" t="n"/>
      <c r="AS2398" s="59" t="n"/>
      <c r="AT2398" s="59" t="n"/>
      <c r="AU2398" s="59" t="n"/>
      <c r="AV2398" s="59" t="n"/>
      <c r="AW2398" s="59" t="n"/>
      <c r="AX2398" s="59" t="n"/>
      <c r="AY2398" s="59" t="n"/>
      <c r="AZ2398" s="59" t="n"/>
      <c r="BA2398" s="59" t="n"/>
      <c r="BB2398" s="59" t="n"/>
      <c r="BC2398" s="59" t="n"/>
      <c r="BD2398" s="59" t="n"/>
      <c r="BE2398" s="59" t="n"/>
      <c r="BF2398" s="59" t="n"/>
      <c r="BG2398" s="59" t="n"/>
      <c r="BH2398" s="59" t="n"/>
      <c r="BI2398" s="59" t="n"/>
      <c r="BJ2398" s="59" t="n"/>
      <c r="BK2398" s="59" t="n"/>
      <c r="BL2398" s="59" t="n"/>
      <c r="BM2398" s="59" t="n"/>
      <c r="BN2398" s="59" t="n"/>
      <c r="BO2398" s="59" t="n"/>
      <c r="BP2398" s="59" t="n"/>
      <c r="BQ2398" s="59" t="n"/>
      <c r="BR2398" s="59" t="n"/>
      <c r="BS2398" s="59" t="n"/>
      <c r="BT2398" s="59" t="n"/>
      <c r="BU2398" s="59" t="n"/>
      <c r="BV2398" s="59" t="n"/>
      <c r="BW2398" s="59" t="n"/>
      <c r="BX2398" s="59" t="n"/>
      <c r="BY2398" s="59" t="n"/>
      <c r="BZ2398" s="59" t="n"/>
      <c r="CA2398" s="59" t="n"/>
      <c r="CB2398" s="59" t="n"/>
      <c r="CC2398" s="59" t="n"/>
      <c r="CD2398" s="59" t="n"/>
      <c r="CE2398" s="59" t="n"/>
      <c r="CF2398" s="59" t="n"/>
      <c r="CG2398" s="59" t="n"/>
      <c r="CH2398" s="59" t="n"/>
      <c r="CI2398" s="59" t="n"/>
      <c r="CJ2398" s="59" t="n"/>
      <c r="CK2398" s="59" t="n"/>
      <c r="CL2398" s="59" t="n"/>
      <c r="CM2398" s="59" t="n"/>
      <c r="CN2398" s="59" t="n"/>
      <c r="CO2398" s="59" t="n"/>
      <c r="CP2398" s="59" t="n"/>
      <c r="CQ2398" s="59" t="n"/>
      <c r="CR2398" s="59" t="n"/>
      <c r="CS2398" s="59" t="n"/>
      <c r="CT2398" s="59" t="n"/>
      <c r="CU2398" s="59" t="n"/>
      <c r="CV2398" s="59" t="n"/>
      <c r="CW2398" s="59" t="n"/>
      <c r="CX2398" s="59" t="n"/>
      <c r="CY2398" s="59" t="n"/>
      <c r="CZ2398" s="59" t="n"/>
    </row>
    <row r="2399">
      <c r="D2399" s="59" t="inlineStr">
        <is>
          <t>Record Date</t>
        </is>
      </c>
      <c r="E2399" s="59" t="n">
        <v>46161</v>
      </c>
      <c r="F2399" s="59" t="n"/>
      <c r="G2399" s="59" t="n"/>
      <c r="H2399" s="59" t="n"/>
      <c r="I2399" s="59" t="n"/>
      <c r="J2399" s="59" t="n"/>
      <c r="K2399" s="59" t="n"/>
      <c r="L2399" s="59" t="n"/>
      <c r="M2399" s="59" t="n"/>
      <c r="N2399" s="59" t="n"/>
      <c r="O2399" s="59" t="n"/>
      <c r="P2399" s="59" t="n"/>
      <c r="Q2399" s="59" t="n"/>
      <c r="R2399" s="59" t="n"/>
      <c r="S2399" s="59" t="n"/>
      <c r="T2399" s="59" t="n"/>
      <c r="U2399" s="59" t="n"/>
      <c r="V2399" s="59" t="n"/>
      <c r="W2399" s="59" t="n"/>
      <c r="X2399" s="59" t="n"/>
      <c r="Y2399" s="59" t="n"/>
      <c r="Z2399" s="59" t="n"/>
      <c r="AA2399" s="59" t="n"/>
      <c r="AB2399" s="59" t="n"/>
      <c r="AC2399" s="59" t="n"/>
      <c r="AD2399" s="59" t="n"/>
      <c r="AE2399" s="59" t="n"/>
      <c r="AF2399" s="59" t="n"/>
      <c r="AG2399" s="59" t="n"/>
      <c r="AH2399" s="59" t="n"/>
      <c r="AI2399" s="59" t="n"/>
      <c r="AJ2399" s="59" t="n"/>
      <c r="AK2399" s="59" t="n"/>
      <c r="AL2399" s="59" t="n"/>
      <c r="AM2399" s="59" t="n"/>
      <c r="AN2399" s="59" t="n"/>
      <c r="AO2399" s="59" t="n"/>
      <c r="AP2399" s="59" t="n"/>
      <c r="AQ2399" s="59" t="n"/>
      <c r="AR2399" s="59" t="n"/>
      <c r="AS2399" s="59" t="n"/>
      <c r="AT2399" s="59" t="n"/>
      <c r="AU2399" s="59" t="n"/>
      <c r="AV2399" s="59" t="n"/>
      <c r="AW2399" s="59" t="n"/>
      <c r="AX2399" s="59" t="n"/>
      <c r="AY2399" s="59" t="n"/>
      <c r="AZ2399" s="59" t="n"/>
      <c r="BA2399" s="59" t="n"/>
      <c r="BB2399" s="59" t="n"/>
      <c r="BC2399" s="59" t="n"/>
      <c r="BD2399" s="59" t="n"/>
      <c r="BE2399" s="59" t="n"/>
      <c r="BF2399" s="59" t="n"/>
      <c r="BG2399" s="59" t="n"/>
      <c r="BH2399" s="59" t="n"/>
      <c r="BI2399" s="59" t="n"/>
      <c r="BJ2399" s="59" t="n"/>
      <c r="BK2399" s="59" t="n"/>
      <c r="BL2399" s="59" t="n"/>
      <c r="BM2399" s="59" t="n"/>
      <c r="BN2399" s="59" t="n"/>
      <c r="BO2399" s="59" t="n"/>
      <c r="BP2399" s="59" t="n"/>
      <c r="BQ2399" s="59" t="n"/>
      <c r="BR2399" s="59" t="n"/>
      <c r="BS2399" s="59" t="n"/>
      <c r="BT2399" s="59" t="n"/>
      <c r="BU2399" s="59" t="n"/>
      <c r="BV2399" s="59" t="n"/>
      <c r="BW2399" s="59" t="n"/>
      <c r="BX2399" s="59" t="n"/>
      <c r="BY2399" s="59" t="n"/>
      <c r="BZ2399" s="59" t="n"/>
      <c r="CA2399" s="59" t="n"/>
      <c r="CB2399" s="59" t="n"/>
      <c r="CC2399" s="59" t="n"/>
      <c r="CD2399" s="59" t="n"/>
      <c r="CE2399" s="59" t="n"/>
      <c r="CF2399" s="59" t="n"/>
      <c r="CG2399" s="59" t="n"/>
      <c r="CH2399" s="59" t="n"/>
      <c r="CI2399" s="59" t="n"/>
      <c r="CJ2399" s="59" t="n"/>
      <c r="CK2399" s="59" t="n"/>
      <c r="CL2399" s="59" t="n"/>
      <c r="CM2399" s="59" t="n"/>
      <c r="CN2399" s="59" t="n"/>
      <c r="CO2399" s="59" t="n"/>
      <c r="CP2399" s="59" t="n"/>
      <c r="CQ2399" s="59" t="n"/>
      <c r="CR2399" s="59" t="n"/>
      <c r="CS2399" s="59" t="n"/>
      <c r="CT2399" s="59" t="n"/>
      <c r="CU2399" s="59" t="n"/>
      <c r="CV2399" s="59" t="n"/>
      <c r="CW2399" s="59" t="n"/>
      <c r="CX2399" s="59" t="n"/>
      <c r="CY2399" s="59" t="n"/>
      <c r="CZ2399" s="59" t="n"/>
    </row>
    <row r="2400">
      <c r="D2400" s="59" t="inlineStr">
        <is>
          <t>Payable Date</t>
        </is>
      </c>
      <c r="E2400" s="59" t="n">
        <v>46205</v>
      </c>
      <c r="F2400" s="59" t="n"/>
      <c r="G2400" s="59" t="n"/>
      <c r="H2400" s="59" t="n"/>
      <c r="I2400" s="59" t="n"/>
      <c r="J2400" s="59" t="n"/>
      <c r="K2400" s="59" t="n"/>
      <c r="L2400" s="59" t="n"/>
      <c r="M2400" s="59" t="n"/>
      <c r="N2400" s="59" t="n"/>
      <c r="O2400" s="59" t="n"/>
      <c r="P2400" s="59" t="n"/>
      <c r="Q2400" s="59" t="n"/>
      <c r="R2400" s="59" t="n"/>
      <c r="S2400" s="59" t="n"/>
      <c r="T2400" s="59" t="n"/>
      <c r="U2400" s="59" t="n"/>
      <c r="V2400" s="59" t="n"/>
      <c r="W2400" s="59" t="n"/>
      <c r="X2400" s="59" t="n"/>
      <c r="Y2400" s="59" t="n"/>
      <c r="Z2400" s="59" t="n"/>
      <c r="AA2400" s="59" t="n"/>
      <c r="AB2400" s="59" t="n"/>
      <c r="AC2400" s="59" t="n"/>
      <c r="AD2400" s="59" t="n"/>
      <c r="AE2400" s="59" t="n"/>
      <c r="AF2400" s="59" t="n"/>
      <c r="AG2400" s="59" t="n"/>
      <c r="AH2400" s="59" t="n"/>
      <c r="AI2400" s="59" t="n"/>
      <c r="AJ2400" s="59" t="n"/>
      <c r="AK2400" s="59" t="n"/>
      <c r="AL2400" s="59" t="n"/>
      <c r="AM2400" s="59" t="n"/>
      <c r="AN2400" s="59" t="n"/>
      <c r="AO2400" s="59" t="n"/>
      <c r="AP2400" s="59" t="n"/>
      <c r="AQ2400" s="59" t="n"/>
      <c r="AR2400" s="59" t="n"/>
      <c r="AS2400" s="59" t="n"/>
      <c r="AT2400" s="59" t="n"/>
      <c r="AU2400" s="59" t="n"/>
      <c r="AV2400" s="59" t="n"/>
      <c r="AW2400" s="59" t="n"/>
      <c r="AX2400" s="59" t="n"/>
      <c r="AY2400" s="59" t="n"/>
      <c r="AZ2400" s="59" t="n"/>
      <c r="BA2400" s="59" t="n"/>
      <c r="BB2400" s="59" t="n"/>
      <c r="BC2400" s="59" t="n"/>
      <c r="BD2400" s="59" t="n"/>
      <c r="BE2400" s="59" t="n"/>
      <c r="BF2400" s="59" t="n"/>
      <c r="BG2400" s="59" t="n"/>
      <c r="BH2400" s="59" t="n"/>
      <c r="BI2400" s="59" t="n"/>
      <c r="BJ2400" s="59" t="n"/>
      <c r="BK2400" s="59" t="n"/>
      <c r="BL2400" s="59" t="n"/>
      <c r="BM2400" s="59" t="n"/>
      <c r="BN2400" s="59" t="n"/>
      <c r="BO2400" s="59" t="n"/>
      <c r="BP2400" s="59" t="n"/>
      <c r="BQ2400" s="59" t="n"/>
      <c r="BR2400" s="59" t="n"/>
      <c r="BS2400" s="59" t="n"/>
      <c r="BT2400" s="59" t="n"/>
      <c r="BU2400" s="59" t="n"/>
      <c r="BV2400" s="59" t="n"/>
      <c r="BW2400" s="59" t="n"/>
      <c r="BX2400" s="59" t="n"/>
      <c r="BY2400" s="59" t="n"/>
      <c r="BZ2400" s="59" t="n"/>
      <c r="CA2400" s="59" t="n"/>
      <c r="CB2400" s="59" t="n"/>
      <c r="CC2400" s="59" t="n"/>
      <c r="CD2400" s="59" t="n"/>
      <c r="CE2400" s="59" t="n"/>
      <c r="CF2400" s="59" t="n"/>
      <c r="CG2400" s="59" t="n"/>
      <c r="CH2400" s="59" t="n"/>
      <c r="CI2400" s="59" t="n"/>
      <c r="CJ2400" s="59" t="n"/>
      <c r="CK2400" s="59" t="n"/>
      <c r="CL2400" s="59" t="n"/>
      <c r="CM2400" s="59" t="n"/>
      <c r="CN2400" s="59" t="n"/>
      <c r="CO2400" s="59" t="n"/>
      <c r="CP2400" s="59" t="n"/>
      <c r="CQ2400" s="59" t="n"/>
      <c r="CR2400" s="59" t="n"/>
      <c r="CS2400" s="59" t="n"/>
      <c r="CT2400" s="59" t="n"/>
      <c r="CU2400" s="59" t="n"/>
      <c r="CV2400" s="59" t="n"/>
      <c r="CW2400" s="59" t="n"/>
      <c r="CX2400" s="59" t="n"/>
      <c r="CY2400" s="59" t="n"/>
      <c r="CZ2400" s="59" t="n"/>
    </row>
    <row r="2401">
      <c r="D2401" s="107" t="inlineStr">
        <is>
          <t>Dividend Amount</t>
        </is>
      </c>
      <c r="E2401" s="107" t="n">
        <v>4.2</v>
      </c>
      <c r="F2401" s="107" t="n"/>
      <c r="G2401" s="107" t="n"/>
      <c r="H2401" s="107" t="n"/>
      <c r="I2401" s="107" t="n"/>
      <c r="J2401" s="107" t="n"/>
      <c r="K2401" s="107" t="n"/>
      <c r="L2401" s="107" t="n"/>
      <c r="M2401" s="107" t="n"/>
      <c r="N2401" s="107" t="n"/>
      <c r="O2401" s="107" t="n"/>
      <c r="P2401" s="107" t="n"/>
      <c r="Q2401" s="107" t="n"/>
      <c r="R2401" s="107" t="n"/>
      <c r="S2401" s="107" t="n"/>
      <c r="T2401" s="107" t="n"/>
      <c r="U2401" s="107" t="n"/>
      <c r="V2401" s="107" t="n"/>
      <c r="W2401" s="107" t="n"/>
      <c r="X2401" s="107" t="n"/>
      <c r="Y2401" s="107" t="n"/>
      <c r="Z2401" s="107" t="n"/>
      <c r="AA2401" s="107" t="n"/>
      <c r="AB2401" s="107" t="n"/>
      <c r="AC2401" s="107" t="n"/>
      <c r="AD2401" s="107" t="n"/>
      <c r="AE2401" s="107" t="n"/>
      <c r="AF2401" s="107" t="n"/>
      <c r="AG2401" s="107" t="n"/>
      <c r="AH2401" s="107" t="n"/>
      <c r="AI2401" s="107" t="n"/>
      <c r="AJ2401" s="107" t="n"/>
      <c r="AK2401" s="107" t="n"/>
      <c r="AL2401" s="107" t="n"/>
      <c r="AM2401" s="107" t="n"/>
      <c r="AN2401" s="107" t="n"/>
      <c r="AO2401" s="107" t="n"/>
      <c r="AP2401" s="107" t="n"/>
      <c r="AQ2401" s="107" t="n"/>
      <c r="AR2401" s="107" t="n"/>
      <c r="AS2401" s="107" t="n"/>
      <c r="AT2401" s="107" t="n"/>
      <c r="AU2401" s="107" t="n"/>
      <c r="AV2401" s="107" t="n"/>
      <c r="AW2401" s="107" t="n"/>
      <c r="AX2401" s="107" t="n"/>
      <c r="AY2401" s="107" t="n"/>
      <c r="AZ2401" s="107" t="n"/>
      <c r="BA2401" s="107" t="n"/>
      <c r="BB2401" s="107" t="n"/>
      <c r="BC2401" s="107" t="n"/>
      <c r="BD2401" s="107" t="n"/>
      <c r="BE2401" s="107" t="n"/>
      <c r="BF2401" s="107" t="n"/>
      <c r="BG2401" s="107" t="n"/>
      <c r="BH2401" s="107" t="n"/>
      <c r="BI2401" s="107" t="n"/>
      <c r="BJ2401" s="107" t="n"/>
      <c r="BK2401" s="107" t="n"/>
      <c r="BL2401" s="107" t="n"/>
      <c r="BM2401" s="107" t="n"/>
      <c r="BN2401" s="107" t="n"/>
      <c r="BO2401" s="107" t="n"/>
      <c r="BP2401" s="107" t="n"/>
      <c r="BQ2401" s="107" t="n"/>
      <c r="BR2401" s="107" t="n"/>
      <c r="BS2401" s="107" t="n"/>
      <c r="BT2401" s="107" t="n"/>
      <c r="BU2401" s="107" t="n"/>
      <c r="BV2401" s="107" t="n"/>
      <c r="BW2401" s="107" t="n"/>
      <c r="BX2401" s="107" t="n"/>
      <c r="BY2401" s="107" t="n"/>
      <c r="BZ2401" s="107" t="n"/>
      <c r="CA2401" s="107" t="n"/>
      <c r="CB2401" s="107" t="n"/>
      <c r="CC2401" s="107" t="n"/>
      <c r="CD2401" s="107" t="n"/>
      <c r="CE2401" s="107" t="n"/>
      <c r="CF2401" s="107" t="n"/>
      <c r="CG2401" s="107" t="n"/>
      <c r="CH2401" s="107" t="n"/>
      <c r="CI2401" s="107" t="n"/>
      <c r="CJ2401" s="107" t="n"/>
      <c r="CK2401" s="107" t="n"/>
      <c r="CL2401" s="107" t="n"/>
      <c r="CM2401" s="107" t="n"/>
      <c r="CN2401" s="107" t="n"/>
      <c r="CO2401" s="107" t="n"/>
      <c r="CP2401" s="107" t="n"/>
      <c r="CQ2401" s="107" t="n"/>
      <c r="CR2401" s="107" t="n"/>
      <c r="CS2401" s="107" t="n"/>
      <c r="CT2401" s="107" t="n"/>
      <c r="CU2401" s="107" t="n"/>
      <c r="CV2401" s="107" t="n"/>
      <c r="CW2401" s="107" t="n"/>
      <c r="CX2401" s="107" t="n"/>
      <c r="CY2401" s="107" t="n"/>
      <c r="CZ2401" s="107" t="n"/>
    </row>
    <row r="2402">
      <c r="D2402" t="inlineStr">
        <is>
          <t>Dividend Frequency</t>
        </is>
      </c>
      <c r="E2402" t="inlineStr">
        <is>
          <t>Semi-Anl</t>
        </is>
      </c>
    </row>
    <row r="2403">
      <c r="D2403" t="inlineStr">
        <is>
          <t>Dividend Type</t>
        </is>
      </c>
      <c r="E2403" t="inlineStr">
        <is>
          <t>Final</t>
        </is>
      </c>
    </row>
    <row r="2404">
      <c r="A2404" s="2">
        <f>IF($A2397="","","   projections")</f>
        <v/>
      </c>
      <c r="B2404" s="68">
        <f>IF($A2397="",0,COUNT($E2405:$CZ2405))</f>
        <v/>
      </c>
      <c r="C2404" s="69">
        <f>IF($B2404=0,0,MAX($E2405:$CZ2405))</f>
        <v/>
      </c>
      <c r="D2404" s="58">
        <f>_xll.BDS($A2397,'Field Check'!$C$42,"headers=y","startcol=1","endcol=3","dir=h","cols=21;rows=3")</f>
        <v/>
      </c>
      <c r="E2404" s="59" t="n">
        <v>46332</v>
      </c>
      <c r="F2404" s="59" t="n">
        <v>46514</v>
      </c>
      <c r="G2404" s="59" t="n">
        <v>46696</v>
      </c>
      <c r="H2404" s="59" t="n">
        <v>46878</v>
      </c>
      <c r="I2404" s="59" t="n">
        <v>47060</v>
      </c>
      <c r="J2404" s="59" t="n">
        <v>47242</v>
      </c>
      <c r="K2404" s="59" t="n">
        <v>47431</v>
      </c>
      <c r="L2404" s="59" t="n">
        <v>47606</v>
      </c>
      <c r="M2404" s="59" t="n">
        <v>47795</v>
      </c>
      <c r="N2404" s="59" t="n">
        <v>47970</v>
      </c>
      <c r="O2404" s="59" t="n">
        <v>48159</v>
      </c>
      <c r="P2404" s="59" t="n">
        <v>48341</v>
      </c>
      <c r="Q2404" s="59" t="n">
        <v>48523</v>
      </c>
      <c r="R2404" s="59" t="n">
        <v>48705</v>
      </c>
      <c r="S2404" s="59" t="n">
        <v>48887</v>
      </c>
      <c r="T2404" s="59" t="n">
        <v>49069</v>
      </c>
      <c r="U2404" s="59" t="n">
        <v>49251</v>
      </c>
      <c r="V2404" s="59" t="n">
        <v>49440</v>
      </c>
      <c r="W2404" s="59" t="n">
        <v>49622</v>
      </c>
      <c r="X2404" s="59" t="n">
        <v>49804</v>
      </c>
      <c r="Y2404" s="59" t="n"/>
      <c r="Z2404" s="59" t="n"/>
      <c r="AA2404" s="59" t="n"/>
      <c r="AB2404" s="59" t="n"/>
      <c r="AC2404" s="59" t="n"/>
      <c r="AD2404" s="59" t="n"/>
      <c r="AE2404" s="59" t="n"/>
      <c r="AF2404" s="59" t="n"/>
      <c r="AG2404" s="59" t="n"/>
      <c r="AH2404" s="59" t="n"/>
      <c r="AI2404" s="59" t="n"/>
      <c r="AJ2404" s="59" t="n"/>
      <c r="AK2404" s="59" t="n"/>
      <c r="AL2404" s="59" t="n"/>
      <c r="AM2404" s="59" t="n"/>
      <c r="AN2404" s="59" t="n"/>
      <c r="AO2404" s="59" t="n"/>
      <c r="AP2404" s="59" t="n"/>
      <c r="AQ2404" s="59" t="n"/>
      <c r="AR2404" s="59" t="n"/>
      <c r="AS2404" s="59" t="n"/>
      <c r="AT2404" s="59" t="n"/>
      <c r="AU2404" s="59" t="n"/>
      <c r="AV2404" s="59" t="n"/>
      <c r="AW2404" s="59" t="n"/>
      <c r="AX2404" s="59" t="n"/>
      <c r="AY2404" s="59" t="n"/>
      <c r="AZ2404" s="59" t="n"/>
      <c r="BA2404" s="59" t="n"/>
      <c r="BB2404" s="59" t="n"/>
      <c r="BC2404" s="59" t="n"/>
      <c r="BD2404" s="59" t="n"/>
      <c r="BE2404" s="59" t="n"/>
      <c r="BF2404" s="59" t="n"/>
      <c r="BG2404" s="59" t="n"/>
      <c r="BH2404" s="59" t="n"/>
      <c r="BI2404" s="59" t="n"/>
      <c r="BJ2404" s="59" t="n"/>
      <c r="BK2404" s="59" t="n"/>
      <c r="BL2404" s="59" t="n"/>
      <c r="BM2404" s="59" t="n"/>
      <c r="BN2404" s="59" t="n"/>
      <c r="BO2404" s="59" t="n"/>
      <c r="BP2404" s="59" t="n"/>
      <c r="BQ2404" s="59" t="n"/>
      <c r="BR2404" s="59" t="n"/>
      <c r="BS2404" s="59" t="n"/>
      <c r="BT2404" s="59" t="n"/>
      <c r="BU2404" s="59" t="n"/>
      <c r="BV2404" s="59" t="n"/>
      <c r="BW2404" s="59" t="n"/>
      <c r="BX2404" s="59" t="n"/>
      <c r="BY2404" s="59" t="n"/>
      <c r="BZ2404" s="59" t="n"/>
      <c r="CA2404" s="59" t="n"/>
      <c r="CB2404" s="59" t="n"/>
      <c r="CC2404" s="59" t="n"/>
      <c r="CD2404" s="59" t="n"/>
      <c r="CE2404" s="59" t="n"/>
      <c r="CF2404" s="59" t="n"/>
      <c r="CG2404" s="59" t="n"/>
      <c r="CH2404" s="59" t="n"/>
      <c r="CI2404" s="59" t="n"/>
      <c r="CJ2404" s="59" t="n"/>
      <c r="CK2404" s="59" t="n"/>
      <c r="CL2404" s="59" t="n"/>
      <c r="CM2404" s="59" t="n"/>
      <c r="CN2404" s="59" t="n"/>
      <c r="CO2404" s="59" t="n"/>
      <c r="CP2404" s="59" t="n"/>
      <c r="CQ2404" s="59" t="n"/>
      <c r="CR2404" s="59" t="n"/>
      <c r="CS2404" s="59" t="n"/>
      <c r="CT2404" s="59" t="n"/>
      <c r="CU2404" s="59" t="n"/>
      <c r="CV2404" s="59" t="n"/>
      <c r="CW2404" s="59" t="n"/>
      <c r="CX2404" s="59" t="n"/>
      <c r="CY2404" s="59" t="n"/>
      <c r="CZ2404" s="59" t="n"/>
    </row>
    <row r="2405">
      <c r="D2405" s="59" t="inlineStr">
        <is>
          <t>Ex-Date</t>
        </is>
      </c>
      <c r="E2405" s="59" t="n">
        <v>46342</v>
      </c>
      <c r="F2405" s="59" t="n">
        <v>46524</v>
      </c>
      <c r="G2405" s="59" t="n">
        <v>46706</v>
      </c>
      <c r="H2405" s="59" t="n">
        <v>46888</v>
      </c>
      <c r="I2405" s="59" t="n">
        <v>47070</v>
      </c>
      <c r="J2405" s="59" t="n">
        <v>47252</v>
      </c>
      <c r="K2405" s="59" t="n">
        <v>47441</v>
      </c>
      <c r="L2405" s="59" t="n">
        <v>47616</v>
      </c>
      <c r="M2405" s="59" t="n">
        <v>47805</v>
      </c>
      <c r="N2405" s="59" t="n">
        <v>47980</v>
      </c>
      <c r="O2405" s="59" t="n">
        <v>48169</v>
      </c>
      <c r="P2405" s="59" t="n">
        <v>48351</v>
      </c>
      <c r="Q2405" s="59" t="n">
        <v>48533</v>
      </c>
      <c r="R2405" s="59" t="n">
        <v>48715</v>
      </c>
      <c r="S2405" s="59" t="n">
        <v>48899</v>
      </c>
      <c r="T2405" s="59" t="n">
        <v>49080</v>
      </c>
      <c r="U2405" s="59" t="n">
        <v>49263</v>
      </c>
      <c r="V2405" s="59" t="n">
        <v>49451</v>
      </c>
      <c r="W2405" s="59" t="n">
        <v>49634</v>
      </c>
      <c r="X2405" s="59" t="n">
        <v>49815</v>
      </c>
      <c r="Y2405" s="59" t="n"/>
      <c r="Z2405" s="59" t="n"/>
      <c r="AA2405" s="59" t="n"/>
      <c r="AB2405" s="59" t="n"/>
      <c r="AC2405" s="59" t="n"/>
      <c r="AD2405" s="59" t="n"/>
      <c r="AE2405" s="59" t="n"/>
      <c r="AF2405" s="59" t="n"/>
      <c r="AG2405" s="59" t="n"/>
      <c r="AH2405" s="59" t="n"/>
      <c r="AI2405" s="59" t="n"/>
      <c r="AJ2405" s="59" t="n"/>
      <c r="AK2405" s="59" t="n"/>
      <c r="AL2405" s="59" t="n"/>
      <c r="AM2405" s="59" t="n"/>
      <c r="AN2405" s="59" t="n"/>
      <c r="AO2405" s="59" t="n"/>
      <c r="AP2405" s="59" t="n"/>
      <c r="AQ2405" s="59" t="n"/>
      <c r="AR2405" s="59" t="n"/>
      <c r="AS2405" s="59" t="n"/>
      <c r="AT2405" s="59" t="n"/>
      <c r="AU2405" s="59" t="n"/>
      <c r="AV2405" s="59" t="n"/>
      <c r="AW2405" s="59" t="n"/>
      <c r="AX2405" s="59" t="n"/>
      <c r="AY2405" s="59" t="n"/>
      <c r="AZ2405" s="59" t="n"/>
      <c r="BA2405" s="59" t="n"/>
      <c r="BB2405" s="59" t="n"/>
      <c r="BC2405" s="59" t="n"/>
      <c r="BD2405" s="59" t="n"/>
      <c r="BE2405" s="59" t="n"/>
      <c r="BF2405" s="59" t="n"/>
      <c r="BG2405" s="59" t="n"/>
      <c r="BH2405" s="59" t="n"/>
      <c r="BI2405" s="59" t="n"/>
      <c r="BJ2405" s="59" t="n"/>
      <c r="BK2405" s="59" t="n"/>
      <c r="BL2405" s="59" t="n"/>
      <c r="BM2405" s="59" t="n"/>
      <c r="BN2405" s="59" t="n"/>
      <c r="BO2405" s="59" t="n"/>
      <c r="BP2405" s="59" t="n"/>
      <c r="BQ2405" s="59" t="n"/>
      <c r="BR2405" s="59" t="n"/>
      <c r="BS2405" s="59" t="n"/>
      <c r="BT2405" s="59" t="n"/>
      <c r="BU2405" s="59" t="n"/>
      <c r="BV2405" s="59" t="n"/>
      <c r="BW2405" s="59" t="n"/>
      <c r="BX2405" s="59" t="n"/>
      <c r="BY2405" s="59" t="n"/>
      <c r="BZ2405" s="59" t="n"/>
      <c r="CA2405" s="59" t="n"/>
      <c r="CB2405" s="59" t="n"/>
      <c r="CC2405" s="59" t="n"/>
      <c r="CD2405" s="59" t="n"/>
      <c r="CE2405" s="59" t="n"/>
      <c r="CF2405" s="59" t="n"/>
      <c r="CG2405" s="59" t="n"/>
      <c r="CH2405" s="59" t="n"/>
      <c r="CI2405" s="59" t="n"/>
      <c r="CJ2405" s="59" t="n"/>
      <c r="CK2405" s="59" t="n"/>
      <c r="CL2405" s="59" t="n"/>
      <c r="CM2405" s="59" t="n"/>
      <c r="CN2405" s="59" t="n"/>
      <c r="CO2405" s="59" t="n"/>
      <c r="CP2405" s="59" t="n"/>
      <c r="CQ2405" s="59" t="n"/>
      <c r="CR2405" s="59" t="n"/>
      <c r="CS2405" s="59" t="n"/>
      <c r="CT2405" s="59" t="n"/>
      <c r="CU2405" s="59" t="n"/>
      <c r="CV2405" s="59" t="n"/>
      <c r="CW2405" s="59" t="n"/>
      <c r="CX2405" s="59" t="n"/>
      <c r="CY2405" s="59" t="n"/>
      <c r="CZ2405" s="59" t="n"/>
    </row>
    <row r="2406">
      <c r="D2406" s="107" t="inlineStr">
        <is>
          <t>Amount Per Share</t>
        </is>
      </c>
      <c r="E2406" s="107" t="n">
        <v>2.8</v>
      </c>
      <c r="F2406" s="107" t="n">
        <v>4.3</v>
      </c>
      <c r="G2406" s="107" t="n">
        <v>2.8</v>
      </c>
      <c r="H2406" s="107" t="n">
        <v>4.3</v>
      </c>
      <c r="I2406" s="107" t="n">
        <v>2.9</v>
      </c>
      <c r="J2406" s="107" t="n">
        <v>4.4</v>
      </c>
      <c r="K2406" s="107" t="n">
        <v>2.9</v>
      </c>
      <c r="L2406" s="107" t="n">
        <v>4.4</v>
      </c>
      <c r="M2406" s="107" t="n">
        <v>3</v>
      </c>
      <c r="N2406" s="107" t="n">
        <v>4.5</v>
      </c>
      <c r="O2406" s="107" t="n">
        <v>3</v>
      </c>
      <c r="P2406" s="107" t="n">
        <v>4.5</v>
      </c>
      <c r="Q2406" s="107" t="n">
        <v>3</v>
      </c>
      <c r="R2406" s="107" t="n">
        <v>4.5</v>
      </c>
      <c r="S2406" s="107" t="n">
        <v>3</v>
      </c>
      <c r="T2406" s="107" t="n">
        <v>4.6</v>
      </c>
      <c r="U2406" s="107" t="n">
        <v>3</v>
      </c>
      <c r="V2406" s="107" t="n">
        <v>4.6</v>
      </c>
      <c r="W2406" s="107" t="n">
        <v>3</v>
      </c>
      <c r="X2406" s="107" t="n">
        <v>4.6</v>
      </c>
      <c r="Y2406" s="107" t="n"/>
      <c r="Z2406" s="107" t="n"/>
      <c r="AA2406" s="107" t="n"/>
      <c r="AB2406" s="107" t="n"/>
      <c r="AC2406" s="107" t="n"/>
      <c r="AD2406" s="107" t="n"/>
      <c r="AE2406" s="107" t="n"/>
      <c r="AF2406" s="107" t="n"/>
      <c r="AG2406" s="107" t="n"/>
      <c r="AH2406" s="107" t="n"/>
      <c r="AI2406" s="107" t="n"/>
      <c r="AJ2406" s="107" t="n"/>
      <c r="AK2406" s="107" t="n"/>
      <c r="AL2406" s="107" t="n"/>
      <c r="AM2406" s="107" t="n"/>
      <c r="AN2406" s="107" t="n"/>
      <c r="AO2406" s="107" t="n"/>
      <c r="AP2406" s="107" t="n"/>
      <c r="AQ2406" s="107" t="n"/>
      <c r="AR2406" s="107" t="n"/>
      <c r="AS2406" s="107" t="n"/>
      <c r="AT2406" s="107" t="n"/>
      <c r="AU2406" s="107" t="n"/>
      <c r="AV2406" s="107" t="n"/>
      <c r="AW2406" s="107" t="n"/>
      <c r="AX2406" s="107" t="n"/>
      <c r="AY2406" s="107" t="n"/>
      <c r="AZ2406" s="107" t="n"/>
      <c r="BA2406" s="107" t="n"/>
      <c r="BB2406" s="107" t="n"/>
      <c r="BC2406" s="107" t="n"/>
      <c r="BD2406" s="107" t="n"/>
      <c r="BE2406" s="107" t="n"/>
      <c r="BF2406" s="107" t="n"/>
      <c r="BG2406" s="107" t="n"/>
      <c r="BH2406" s="107" t="n"/>
      <c r="BI2406" s="107" t="n"/>
      <c r="BJ2406" s="107" t="n"/>
      <c r="BK2406" s="107" t="n"/>
      <c r="BL2406" s="107" t="n"/>
      <c r="BM2406" s="107" t="n"/>
      <c r="BN2406" s="107" t="n"/>
      <c r="BO2406" s="107" t="n"/>
      <c r="BP2406" s="107" t="n"/>
      <c r="BQ2406" s="107" t="n"/>
      <c r="BR2406" s="107" t="n"/>
      <c r="BS2406" s="107" t="n"/>
      <c r="BT2406" s="107" t="n"/>
      <c r="BU2406" s="107" t="n"/>
      <c r="BV2406" s="107" t="n"/>
      <c r="BW2406" s="107" t="n"/>
      <c r="BX2406" s="107" t="n"/>
      <c r="BY2406" s="107" t="n"/>
      <c r="BZ2406" s="107" t="n"/>
      <c r="CA2406" s="107" t="n"/>
      <c r="CB2406" s="107" t="n"/>
      <c r="CC2406" s="107" t="n"/>
      <c r="CD2406" s="107" t="n"/>
      <c r="CE2406" s="107" t="n"/>
      <c r="CF2406" s="107" t="n"/>
      <c r="CG2406" s="107" t="n"/>
      <c r="CH2406" s="107" t="n"/>
      <c r="CI2406" s="107" t="n"/>
      <c r="CJ2406" s="107" t="n"/>
      <c r="CK2406" s="107" t="n"/>
      <c r="CL2406" s="107" t="n"/>
      <c r="CM2406" s="107" t="n"/>
      <c r="CN2406" s="107" t="n"/>
      <c r="CO2406" s="107" t="n"/>
      <c r="CP2406" s="107" t="n"/>
      <c r="CQ2406" s="107" t="n"/>
      <c r="CR2406" s="107" t="n"/>
      <c r="CS2406" s="107" t="n"/>
      <c r="CT2406" s="107" t="n"/>
      <c r="CU2406" s="107" t="n"/>
      <c r="CV2406" s="107" t="n"/>
      <c r="CW2406" s="107" t="n"/>
      <c r="CX2406" s="107" t="n"/>
      <c r="CY2406" s="107" t="n"/>
      <c r="CZ2406" s="107" t="n"/>
    </row>
    <row r="2408">
      <c r="A2408" s="126">
        <f>IF(MXAU!$C$19="","",MXAU!$C$19)</f>
        <v/>
      </c>
      <c r="B2408" s="68">
        <f>IF($A2408="",0,COUNT($E2409:$CZ2409))</f>
        <v/>
      </c>
      <c r="C2408" s="69">
        <f>IF($B2408=0,0,MAX($E2409:$CZ2409))</f>
        <v/>
      </c>
      <c r="D2408" s="58">
        <f>_xll.BDS($A2408,'Field Check'!$C$44,"headers=y","startcol=1","endcol=7","dir=h","DVD_START_DT",'Field Check'!$C$59,"DVD_END_DT",'Field Check'!$D$59)</f>
        <v/>
      </c>
      <c r="E2408" s="59" t="n"/>
      <c r="F2408" s="59" t="n"/>
      <c r="G2408" s="59" t="n"/>
      <c r="H2408" s="59" t="n"/>
      <c r="I2408" s="59" t="n"/>
      <c r="J2408" s="59" t="n"/>
      <c r="K2408" s="59" t="n"/>
      <c r="L2408" s="59" t="n"/>
      <c r="M2408" s="59" t="n"/>
      <c r="N2408" s="59" t="n"/>
      <c r="O2408" s="59" t="n"/>
      <c r="P2408" s="59" t="n"/>
      <c r="Q2408" s="59" t="n"/>
      <c r="R2408" s="59" t="n"/>
      <c r="S2408" s="59" t="n"/>
      <c r="T2408" s="59" t="n"/>
      <c r="U2408" s="59" t="n"/>
      <c r="V2408" s="59" t="n"/>
      <c r="W2408" s="59" t="n"/>
      <c r="X2408" s="59" t="n"/>
      <c r="Y2408" s="59" t="n"/>
      <c r="Z2408" s="59" t="n"/>
      <c r="AA2408" s="59" t="n"/>
      <c r="AB2408" s="59" t="n"/>
      <c r="AC2408" s="59" t="n"/>
      <c r="AD2408" s="59" t="n"/>
      <c r="AE2408" s="59" t="n"/>
      <c r="AF2408" s="59" t="n"/>
      <c r="AG2408" s="59" t="n"/>
      <c r="AH2408" s="59" t="n"/>
      <c r="AI2408" s="59" t="n"/>
      <c r="AJ2408" s="59" t="n"/>
      <c r="AK2408" s="59" t="n"/>
      <c r="AL2408" s="59" t="n"/>
      <c r="AM2408" s="59" t="n"/>
      <c r="AN2408" s="59" t="n"/>
      <c r="AO2408" s="59" t="n"/>
      <c r="AP2408" s="59" t="n"/>
      <c r="AQ2408" s="59" t="n"/>
      <c r="AR2408" s="59" t="n"/>
      <c r="AS2408" s="59" t="n"/>
      <c r="AT2408" s="59" t="n"/>
      <c r="AU2408" s="59" t="n"/>
      <c r="AV2408" s="59" t="n"/>
      <c r="AW2408" s="59" t="n"/>
      <c r="AX2408" s="59" t="n"/>
      <c r="AY2408" s="59" t="n"/>
      <c r="AZ2408" s="59" t="n"/>
      <c r="BA2408" s="59" t="n"/>
      <c r="BB2408" s="59" t="n"/>
      <c r="BC2408" s="59" t="n"/>
      <c r="BD2408" s="59" t="n"/>
      <c r="BE2408" s="59" t="n"/>
      <c r="BF2408" s="59" t="n"/>
      <c r="BG2408" s="59" t="n"/>
      <c r="BH2408" s="59" t="n"/>
      <c r="BI2408" s="59" t="n"/>
      <c r="BJ2408" s="59" t="n"/>
      <c r="BK2408" s="59" t="n"/>
      <c r="BL2408" s="59" t="n"/>
      <c r="BM2408" s="59" t="n"/>
      <c r="BN2408" s="59" t="n"/>
      <c r="BO2408" s="59" t="n"/>
      <c r="BP2408" s="59" t="n"/>
      <c r="BQ2408" s="59" t="n"/>
      <c r="BR2408" s="59" t="n"/>
      <c r="BS2408" s="59" t="n"/>
      <c r="BT2408" s="59" t="n"/>
      <c r="BU2408" s="59" t="n"/>
      <c r="BV2408" s="59" t="n"/>
      <c r="BW2408" s="59" t="n"/>
      <c r="BX2408" s="59" t="n"/>
      <c r="BY2408" s="59" t="n"/>
      <c r="BZ2408" s="59" t="n"/>
      <c r="CA2408" s="59" t="n"/>
      <c r="CB2408" s="59" t="n"/>
      <c r="CC2408" s="59" t="n"/>
      <c r="CD2408" s="59" t="n"/>
      <c r="CE2408" s="59" t="n"/>
      <c r="CF2408" s="59" t="n"/>
      <c r="CG2408" s="59" t="n"/>
      <c r="CH2408" s="59" t="n"/>
      <c r="CI2408" s="59" t="n"/>
      <c r="CJ2408" s="59" t="n"/>
      <c r="CK2408" s="59" t="n"/>
      <c r="CL2408" s="59" t="n"/>
      <c r="CM2408" s="59" t="n"/>
      <c r="CN2408" s="59" t="n"/>
      <c r="CO2408" s="59" t="n"/>
      <c r="CP2408" s="59" t="n"/>
      <c r="CQ2408" s="59" t="n"/>
      <c r="CR2408" s="59" t="n"/>
      <c r="CS2408" s="59" t="n"/>
      <c r="CT2408" s="59" t="n"/>
      <c r="CU2408" s="59" t="n"/>
      <c r="CV2408" s="59" t="n"/>
      <c r="CW2408" s="59" t="n"/>
      <c r="CX2408" s="59" t="n"/>
      <c r="CY2408" s="59" t="n"/>
      <c r="CZ2408" s="59" t="n"/>
    </row>
    <row r="2409">
      <c r="D2409" s="59" t="n"/>
      <c r="E2409" s="59" t="n"/>
      <c r="F2409" s="59" t="n"/>
      <c r="G2409" s="59" t="n"/>
      <c r="H2409" s="59" t="n"/>
      <c r="I2409" s="59" t="n"/>
      <c r="J2409" s="59" t="n"/>
      <c r="K2409" s="59" t="n"/>
      <c r="L2409" s="59" t="n"/>
      <c r="M2409" s="59" t="n"/>
      <c r="N2409" s="59" t="n"/>
      <c r="O2409" s="59" t="n"/>
      <c r="P2409" s="59" t="n"/>
      <c r="Q2409" s="59" t="n"/>
      <c r="R2409" s="59" t="n"/>
      <c r="S2409" s="59" t="n"/>
      <c r="T2409" s="59" t="n"/>
      <c r="U2409" s="59" t="n"/>
      <c r="V2409" s="59" t="n"/>
      <c r="W2409" s="59" t="n"/>
      <c r="X2409" s="59" t="n"/>
      <c r="Y2409" s="59" t="n"/>
      <c r="Z2409" s="59" t="n"/>
      <c r="AA2409" s="59" t="n"/>
      <c r="AB2409" s="59" t="n"/>
      <c r="AC2409" s="59" t="n"/>
      <c r="AD2409" s="59" t="n"/>
      <c r="AE2409" s="59" t="n"/>
      <c r="AF2409" s="59" t="n"/>
      <c r="AG2409" s="59" t="n"/>
      <c r="AH2409" s="59" t="n"/>
      <c r="AI2409" s="59" t="n"/>
      <c r="AJ2409" s="59" t="n"/>
      <c r="AK2409" s="59" t="n"/>
      <c r="AL2409" s="59" t="n"/>
      <c r="AM2409" s="59" t="n"/>
      <c r="AN2409" s="59" t="n"/>
      <c r="AO2409" s="59" t="n"/>
      <c r="AP2409" s="59" t="n"/>
      <c r="AQ2409" s="59" t="n"/>
      <c r="AR2409" s="59" t="n"/>
      <c r="AS2409" s="59" t="n"/>
      <c r="AT2409" s="59" t="n"/>
      <c r="AU2409" s="59" t="n"/>
      <c r="AV2409" s="59" t="n"/>
      <c r="AW2409" s="59" t="n"/>
      <c r="AX2409" s="59" t="n"/>
      <c r="AY2409" s="59" t="n"/>
      <c r="AZ2409" s="59" t="n"/>
      <c r="BA2409" s="59" t="n"/>
      <c r="BB2409" s="59" t="n"/>
      <c r="BC2409" s="59" t="n"/>
      <c r="BD2409" s="59" t="n"/>
      <c r="BE2409" s="59" t="n"/>
      <c r="BF2409" s="59" t="n"/>
      <c r="BG2409" s="59" t="n"/>
      <c r="BH2409" s="59" t="n"/>
      <c r="BI2409" s="59" t="n"/>
      <c r="BJ2409" s="59" t="n"/>
      <c r="BK2409" s="59" t="n"/>
      <c r="BL2409" s="59" t="n"/>
      <c r="BM2409" s="59" t="n"/>
      <c r="BN2409" s="59" t="n"/>
      <c r="BO2409" s="59" t="n"/>
      <c r="BP2409" s="59" t="n"/>
      <c r="BQ2409" s="59" t="n"/>
      <c r="BR2409" s="59" t="n"/>
      <c r="BS2409" s="59" t="n"/>
      <c r="BT2409" s="59" t="n"/>
      <c r="BU2409" s="59" t="n"/>
      <c r="BV2409" s="59" t="n"/>
      <c r="BW2409" s="59" t="n"/>
      <c r="BX2409" s="59" t="n"/>
      <c r="BY2409" s="59" t="n"/>
      <c r="BZ2409" s="59" t="n"/>
      <c r="CA2409" s="59" t="n"/>
      <c r="CB2409" s="59" t="n"/>
      <c r="CC2409" s="59" t="n"/>
      <c r="CD2409" s="59" t="n"/>
      <c r="CE2409" s="59" t="n"/>
      <c r="CF2409" s="59" t="n"/>
      <c r="CG2409" s="59" t="n"/>
      <c r="CH2409" s="59" t="n"/>
      <c r="CI2409" s="59" t="n"/>
      <c r="CJ2409" s="59" t="n"/>
      <c r="CK2409" s="59" t="n"/>
      <c r="CL2409" s="59" t="n"/>
      <c r="CM2409" s="59" t="n"/>
      <c r="CN2409" s="59" t="n"/>
      <c r="CO2409" s="59" t="n"/>
      <c r="CP2409" s="59" t="n"/>
      <c r="CQ2409" s="59" t="n"/>
      <c r="CR2409" s="59" t="n"/>
      <c r="CS2409" s="59" t="n"/>
      <c r="CT2409" s="59" t="n"/>
      <c r="CU2409" s="59" t="n"/>
      <c r="CV2409" s="59" t="n"/>
      <c r="CW2409" s="59" t="n"/>
      <c r="CX2409" s="59" t="n"/>
      <c r="CY2409" s="59" t="n"/>
      <c r="CZ2409" s="59" t="n"/>
    </row>
    <row r="2410">
      <c r="D2410" s="59" t="n"/>
      <c r="E2410" s="59" t="n"/>
      <c r="F2410" s="59" t="n"/>
      <c r="G2410" s="59" t="n"/>
      <c r="H2410" s="59" t="n"/>
      <c r="I2410" s="59" t="n"/>
      <c r="J2410" s="59" t="n"/>
      <c r="K2410" s="59" t="n"/>
      <c r="L2410" s="59" t="n"/>
      <c r="M2410" s="59" t="n"/>
      <c r="N2410" s="59" t="n"/>
      <c r="O2410" s="59" t="n"/>
      <c r="P2410" s="59" t="n"/>
      <c r="Q2410" s="59" t="n"/>
      <c r="R2410" s="59" t="n"/>
      <c r="S2410" s="59" t="n"/>
      <c r="T2410" s="59" t="n"/>
      <c r="U2410" s="59" t="n"/>
      <c r="V2410" s="59" t="n"/>
      <c r="W2410" s="59" t="n"/>
      <c r="X2410" s="59" t="n"/>
      <c r="Y2410" s="59" t="n"/>
      <c r="Z2410" s="59" t="n"/>
      <c r="AA2410" s="59" t="n"/>
      <c r="AB2410" s="59" t="n"/>
      <c r="AC2410" s="59" t="n"/>
      <c r="AD2410" s="59" t="n"/>
      <c r="AE2410" s="59" t="n"/>
      <c r="AF2410" s="59" t="n"/>
      <c r="AG2410" s="59" t="n"/>
      <c r="AH2410" s="59" t="n"/>
      <c r="AI2410" s="59" t="n"/>
      <c r="AJ2410" s="59" t="n"/>
      <c r="AK2410" s="59" t="n"/>
      <c r="AL2410" s="59" t="n"/>
      <c r="AM2410" s="59" t="n"/>
      <c r="AN2410" s="59" t="n"/>
      <c r="AO2410" s="59" t="n"/>
      <c r="AP2410" s="59" t="n"/>
      <c r="AQ2410" s="59" t="n"/>
      <c r="AR2410" s="59" t="n"/>
      <c r="AS2410" s="59" t="n"/>
      <c r="AT2410" s="59" t="n"/>
      <c r="AU2410" s="59" t="n"/>
      <c r="AV2410" s="59" t="n"/>
      <c r="AW2410" s="59" t="n"/>
      <c r="AX2410" s="59" t="n"/>
      <c r="AY2410" s="59" t="n"/>
      <c r="AZ2410" s="59" t="n"/>
      <c r="BA2410" s="59" t="n"/>
      <c r="BB2410" s="59" t="n"/>
      <c r="BC2410" s="59" t="n"/>
      <c r="BD2410" s="59" t="n"/>
      <c r="BE2410" s="59" t="n"/>
      <c r="BF2410" s="59" t="n"/>
      <c r="BG2410" s="59" t="n"/>
      <c r="BH2410" s="59" t="n"/>
      <c r="BI2410" s="59" t="n"/>
      <c r="BJ2410" s="59" t="n"/>
      <c r="BK2410" s="59" t="n"/>
      <c r="BL2410" s="59" t="n"/>
      <c r="BM2410" s="59" t="n"/>
      <c r="BN2410" s="59" t="n"/>
      <c r="BO2410" s="59" t="n"/>
      <c r="BP2410" s="59" t="n"/>
      <c r="BQ2410" s="59" t="n"/>
      <c r="BR2410" s="59" t="n"/>
      <c r="BS2410" s="59" t="n"/>
      <c r="BT2410" s="59" t="n"/>
      <c r="BU2410" s="59" t="n"/>
      <c r="BV2410" s="59" t="n"/>
      <c r="BW2410" s="59" t="n"/>
      <c r="BX2410" s="59" t="n"/>
      <c r="BY2410" s="59" t="n"/>
      <c r="BZ2410" s="59" t="n"/>
      <c r="CA2410" s="59" t="n"/>
      <c r="CB2410" s="59" t="n"/>
      <c r="CC2410" s="59" t="n"/>
      <c r="CD2410" s="59" t="n"/>
      <c r="CE2410" s="59" t="n"/>
      <c r="CF2410" s="59" t="n"/>
      <c r="CG2410" s="59" t="n"/>
      <c r="CH2410" s="59" t="n"/>
      <c r="CI2410" s="59" t="n"/>
      <c r="CJ2410" s="59" t="n"/>
      <c r="CK2410" s="59" t="n"/>
      <c r="CL2410" s="59" t="n"/>
      <c r="CM2410" s="59" t="n"/>
      <c r="CN2410" s="59" t="n"/>
      <c r="CO2410" s="59" t="n"/>
      <c r="CP2410" s="59" t="n"/>
      <c r="CQ2410" s="59" t="n"/>
      <c r="CR2410" s="59" t="n"/>
      <c r="CS2410" s="59" t="n"/>
      <c r="CT2410" s="59" t="n"/>
      <c r="CU2410" s="59" t="n"/>
      <c r="CV2410" s="59" t="n"/>
      <c r="CW2410" s="59" t="n"/>
      <c r="CX2410" s="59" t="n"/>
      <c r="CY2410" s="59" t="n"/>
      <c r="CZ2410" s="59" t="n"/>
    </row>
    <row r="2411">
      <c r="D2411" s="59" t="n"/>
      <c r="E2411" s="59" t="n"/>
      <c r="F2411" s="59" t="n"/>
      <c r="G2411" s="59" t="n"/>
      <c r="H2411" s="59" t="n"/>
      <c r="I2411" s="59" t="n"/>
      <c r="J2411" s="59" t="n"/>
      <c r="K2411" s="59" t="n"/>
      <c r="L2411" s="59" t="n"/>
      <c r="M2411" s="59" t="n"/>
      <c r="N2411" s="59" t="n"/>
      <c r="O2411" s="59" t="n"/>
      <c r="P2411" s="59" t="n"/>
      <c r="Q2411" s="59" t="n"/>
      <c r="R2411" s="59" t="n"/>
      <c r="S2411" s="59" t="n"/>
      <c r="T2411" s="59" t="n"/>
      <c r="U2411" s="59" t="n"/>
      <c r="V2411" s="59" t="n"/>
      <c r="W2411" s="59" t="n"/>
      <c r="X2411" s="59" t="n"/>
      <c r="Y2411" s="59" t="n"/>
      <c r="Z2411" s="59" t="n"/>
      <c r="AA2411" s="59" t="n"/>
      <c r="AB2411" s="59" t="n"/>
      <c r="AC2411" s="59" t="n"/>
      <c r="AD2411" s="59" t="n"/>
      <c r="AE2411" s="59" t="n"/>
      <c r="AF2411" s="59" t="n"/>
      <c r="AG2411" s="59" t="n"/>
      <c r="AH2411" s="59" t="n"/>
      <c r="AI2411" s="59" t="n"/>
      <c r="AJ2411" s="59" t="n"/>
      <c r="AK2411" s="59" t="n"/>
      <c r="AL2411" s="59" t="n"/>
      <c r="AM2411" s="59" t="n"/>
      <c r="AN2411" s="59" t="n"/>
      <c r="AO2411" s="59" t="n"/>
      <c r="AP2411" s="59" t="n"/>
      <c r="AQ2411" s="59" t="n"/>
      <c r="AR2411" s="59" t="n"/>
      <c r="AS2411" s="59" t="n"/>
      <c r="AT2411" s="59" t="n"/>
      <c r="AU2411" s="59" t="n"/>
      <c r="AV2411" s="59" t="n"/>
      <c r="AW2411" s="59" t="n"/>
      <c r="AX2411" s="59" t="n"/>
      <c r="AY2411" s="59" t="n"/>
      <c r="AZ2411" s="59" t="n"/>
      <c r="BA2411" s="59" t="n"/>
      <c r="BB2411" s="59" t="n"/>
      <c r="BC2411" s="59" t="n"/>
      <c r="BD2411" s="59" t="n"/>
      <c r="BE2411" s="59" t="n"/>
      <c r="BF2411" s="59" t="n"/>
      <c r="BG2411" s="59" t="n"/>
      <c r="BH2411" s="59" t="n"/>
      <c r="BI2411" s="59" t="n"/>
      <c r="BJ2411" s="59" t="n"/>
      <c r="BK2411" s="59" t="n"/>
      <c r="BL2411" s="59" t="n"/>
      <c r="BM2411" s="59" t="n"/>
      <c r="BN2411" s="59" t="n"/>
      <c r="BO2411" s="59" t="n"/>
      <c r="BP2411" s="59" t="n"/>
      <c r="BQ2411" s="59" t="n"/>
      <c r="BR2411" s="59" t="n"/>
      <c r="BS2411" s="59" t="n"/>
      <c r="BT2411" s="59" t="n"/>
      <c r="BU2411" s="59" t="n"/>
      <c r="BV2411" s="59" t="n"/>
      <c r="BW2411" s="59" t="n"/>
      <c r="BX2411" s="59" t="n"/>
      <c r="BY2411" s="59" t="n"/>
      <c r="BZ2411" s="59" t="n"/>
      <c r="CA2411" s="59" t="n"/>
      <c r="CB2411" s="59" t="n"/>
      <c r="CC2411" s="59" t="n"/>
      <c r="CD2411" s="59" t="n"/>
      <c r="CE2411" s="59" t="n"/>
      <c r="CF2411" s="59" t="n"/>
      <c r="CG2411" s="59" t="n"/>
      <c r="CH2411" s="59" t="n"/>
      <c r="CI2411" s="59" t="n"/>
      <c r="CJ2411" s="59" t="n"/>
      <c r="CK2411" s="59" t="n"/>
      <c r="CL2411" s="59" t="n"/>
      <c r="CM2411" s="59" t="n"/>
      <c r="CN2411" s="59" t="n"/>
      <c r="CO2411" s="59" t="n"/>
      <c r="CP2411" s="59" t="n"/>
      <c r="CQ2411" s="59" t="n"/>
      <c r="CR2411" s="59" t="n"/>
      <c r="CS2411" s="59" t="n"/>
      <c r="CT2411" s="59" t="n"/>
      <c r="CU2411" s="59" t="n"/>
      <c r="CV2411" s="59" t="n"/>
      <c r="CW2411" s="59" t="n"/>
      <c r="CX2411" s="59" t="n"/>
      <c r="CY2411" s="59" t="n"/>
      <c r="CZ2411" s="59" t="n"/>
    </row>
    <row r="2412">
      <c r="D2412" s="107" t="n"/>
      <c r="E2412" s="107" t="n"/>
      <c r="F2412" s="107" t="n"/>
      <c r="G2412" s="107" t="n"/>
      <c r="H2412" s="107" t="n"/>
      <c r="I2412" s="107" t="n"/>
      <c r="J2412" s="107" t="n"/>
      <c r="K2412" s="107" t="n"/>
      <c r="L2412" s="107" t="n"/>
      <c r="M2412" s="107" t="n"/>
      <c r="N2412" s="107" t="n"/>
      <c r="O2412" s="107" t="n"/>
      <c r="P2412" s="107" t="n"/>
      <c r="Q2412" s="107" t="n"/>
      <c r="R2412" s="107" t="n"/>
      <c r="S2412" s="107" t="n"/>
      <c r="T2412" s="107" t="n"/>
      <c r="U2412" s="107" t="n"/>
      <c r="V2412" s="107" t="n"/>
      <c r="W2412" s="107" t="n"/>
      <c r="X2412" s="107" t="n"/>
      <c r="Y2412" s="107" t="n"/>
      <c r="Z2412" s="107" t="n"/>
      <c r="AA2412" s="107" t="n"/>
      <c r="AB2412" s="107" t="n"/>
      <c r="AC2412" s="107" t="n"/>
      <c r="AD2412" s="107" t="n"/>
      <c r="AE2412" s="107" t="n"/>
      <c r="AF2412" s="107" t="n"/>
      <c r="AG2412" s="107" t="n"/>
      <c r="AH2412" s="107" t="n"/>
      <c r="AI2412" s="107" t="n"/>
      <c r="AJ2412" s="107" t="n"/>
      <c r="AK2412" s="107" t="n"/>
      <c r="AL2412" s="107" t="n"/>
      <c r="AM2412" s="107" t="n"/>
      <c r="AN2412" s="107" t="n"/>
      <c r="AO2412" s="107" t="n"/>
      <c r="AP2412" s="107" t="n"/>
      <c r="AQ2412" s="107" t="n"/>
      <c r="AR2412" s="107" t="n"/>
      <c r="AS2412" s="107" t="n"/>
      <c r="AT2412" s="107" t="n"/>
      <c r="AU2412" s="107" t="n"/>
      <c r="AV2412" s="107" t="n"/>
      <c r="AW2412" s="107" t="n"/>
      <c r="AX2412" s="107" t="n"/>
      <c r="AY2412" s="107" t="n"/>
      <c r="AZ2412" s="107" t="n"/>
      <c r="BA2412" s="107" t="n"/>
      <c r="BB2412" s="107" t="n"/>
      <c r="BC2412" s="107" t="n"/>
      <c r="BD2412" s="107" t="n"/>
      <c r="BE2412" s="107" t="n"/>
      <c r="BF2412" s="107" t="n"/>
      <c r="BG2412" s="107" t="n"/>
      <c r="BH2412" s="107" t="n"/>
      <c r="BI2412" s="107" t="n"/>
      <c r="BJ2412" s="107" t="n"/>
      <c r="BK2412" s="107" t="n"/>
      <c r="BL2412" s="107" t="n"/>
      <c r="BM2412" s="107" t="n"/>
      <c r="BN2412" s="107" t="n"/>
      <c r="BO2412" s="107" t="n"/>
      <c r="BP2412" s="107" t="n"/>
      <c r="BQ2412" s="107" t="n"/>
      <c r="BR2412" s="107" t="n"/>
      <c r="BS2412" s="107" t="n"/>
      <c r="BT2412" s="107" t="n"/>
      <c r="BU2412" s="107" t="n"/>
      <c r="BV2412" s="107" t="n"/>
      <c r="BW2412" s="107" t="n"/>
      <c r="BX2412" s="107" t="n"/>
      <c r="BY2412" s="107" t="n"/>
      <c r="BZ2412" s="107" t="n"/>
      <c r="CA2412" s="107" t="n"/>
      <c r="CB2412" s="107" t="n"/>
      <c r="CC2412" s="107" t="n"/>
      <c r="CD2412" s="107" t="n"/>
      <c r="CE2412" s="107" t="n"/>
      <c r="CF2412" s="107" t="n"/>
      <c r="CG2412" s="107" t="n"/>
      <c r="CH2412" s="107" t="n"/>
      <c r="CI2412" s="107" t="n"/>
      <c r="CJ2412" s="107" t="n"/>
      <c r="CK2412" s="107" t="n"/>
      <c r="CL2412" s="107" t="n"/>
      <c r="CM2412" s="107" t="n"/>
      <c r="CN2412" s="107" t="n"/>
      <c r="CO2412" s="107" t="n"/>
      <c r="CP2412" s="107" t="n"/>
      <c r="CQ2412" s="107" t="n"/>
      <c r="CR2412" s="107" t="n"/>
      <c r="CS2412" s="107" t="n"/>
      <c r="CT2412" s="107" t="n"/>
      <c r="CU2412" s="107" t="n"/>
      <c r="CV2412" s="107" t="n"/>
      <c r="CW2412" s="107" t="n"/>
      <c r="CX2412" s="107" t="n"/>
      <c r="CY2412" s="107" t="n"/>
      <c r="CZ2412" s="107" t="n"/>
    </row>
    <row r="2415">
      <c r="A2415" s="2">
        <f>IF($A2408="","","   projections")</f>
        <v/>
      </c>
      <c r="B2415" s="68">
        <f>IF($A2408="",0,COUNT($E2416:$CZ2416))</f>
        <v/>
      </c>
      <c r="C2415" s="69">
        <f>IF($B2415=0,0,MAX($E2416:$CZ2416))</f>
        <v/>
      </c>
      <c r="D2415" s="58">
        <f>_xll.BDS($A2408,'Field Check'!$C$42,"headers=y","startcol=1","endcol=3","dir=h","cols=21;rows=3")</f>
        <v/>
      </c>
      <c r="E2415" s="59" t="n">
        <v>46331</v>
      </c>
      <c r="F2415" s="59" t="n">
        <v>46512</v>
      </c>
      <c r="G2415" s="59" t="n">
        <v>46694</v>
      </c>
      <c r="H2415" s="59" t="n">
        <v>46877</v>
      </c>
      <c r="I2415" s="59" t="n">
        <v>47065</v>
      </c>
      <c r="J2415" s="59" t="n">
        <v>47241</v>
      </c>
      <c r="K2415" s="59" t="n">
        <v>47429</v>
      </c>
      <c r="L2415" s="59" t="n">
        <v>47605</v>
      </c>
      <c r="M2415" s="59" t="n">
        <v>47793</v>
      </c>
      <c r="N2415" s="59" t="n">
        <v>47970</v>
      </c>
      <c r="O2415" s="59" t="n">
        <v>48157</v>
      </c>
      <c r="P2415" s="59" t="n">
        <v>48340</v>
      </c>
      <c r="Q2415" s="59" t="n">
        <v>48528</v>
      </c>
      <c r="R2415" s="59" t="n">
        <v>48704</v>
      </c>
      <c r="S2415" s="59" t="n">
        <v>48894</v>
      </c>
      <c r="T2415" s="59" t="n">
        <v>49068</v>
      </c>
      <c r="U2415" s="59" t="n">
        <v>49258</v>
      </c>
      <c r="V2415" s="59" t="n">
        <v>49439</v>
      </c>
      <c r="W2415" s="59" t="n">
        <v>49629</v>
      </c>
      <c r="X2415" s="59" t="n">
        <v>49803</v>
      </c>
      <c r="Y2415" s="59" t="n"/>
      <c r="Z2415" s="59" t="n"/>
      <c r="AA2415" s="59" t="n"/>
      <c r="AB2415" s="59" t="n"/>
      <c r="AC2415" s="59" t="n"/>
      <c r="AD2415" s="59" t="n"/>
      <c r="AE2415" s="59" t="n"/>
      <c r="AF2415" s="59" t="n"/>
      <c r="AG2415" s="59" t="n"/>
      <c r="AH2415" s="59" t="n"/>
      <c r="AI2415" s="59" t="n"/>
      <c r="AJ2415" s="59" t="n"/>
      <c r="AK2415" s="59" t="n"/>
      <c r="AL2415" s="59" t="n"/>
      <c r="AM2415" s="59" t="n"/>
      <c r="AN2415" s="59" t="n"/>
      <c r="AO2415" s="59" t="n"/>
      <c r="AP2415" s="59" t="n"/>
      <c r="AQ2415" s="59" t="n"/>
      <c r="AR2415" s="59" t="n"/>
      <c r="AS2415" s="59" t="n"/>
      <c r="AT2415" s="59" t="n"/>
      <c r="AU2415" s="59" t="n"/>
      <c r="AV2415" s="59" t="n"/>
      <c r="AW2415" s="59" t="n"/>
      <c r="AX2415" s="59" t="n"/>
      <c r="AY2415" s="59" t="n"/>
      <c r="AZ2415" s="59" t="n"/>
      <c r="BA2415" s="59" t="n"/>
      <c r="BB2415" s="59" t="n"/>
      <c r="BC2415" s="59" t="n"/>
      <c r="BD2415" s="59" t="n"/>
      <c r="BE2415" s="59" t="n"/>
      <c r="BF2415" s="59" t="n"/>
      <c r="BG2415" s="59" t="n"/>
      <c r="BH2415" s="59" t="n"/>
      <c r="BI2415" s="59" t="n"/>
      <c r="BJ2415" s="59" t="n"/>
      <c r="BK2415" s="59" t="n"/>
      <c r="BL2415" s="59" t="n"/>
      <c r="BM2415" s="59" t="n"/>
      <c r="BN2415" s="59" t="n"/>
      <c r="BO2415" s="59" t="n"/>
      <c r="BP2415" s="59" t="n"/>
      <c r="BQ2415" s="59" t="n"/>
      <c r="BR2415" s="59" t="n"/>
      <c r="BS2415" s="59" t="n"/>
      <c r="BT2415" s="59" t="n"/>
      <c r="BU2415" s="59" t="n"/>
      <c r="BV2415" s="59" t="n"/>
      <c r="BW2415" s="59" t="n"/>
      <c r="BX2415" s="59" t="n"/>
      <c r="BY2415" s="59" t="n"/>
      <c r="BZ2415" s="59" t="n"/>
      <c r="CA2415" s="59" t="n"/>
      <c r="CB2415" s="59" t="n"/>
      <c r="CC2415" s="59" t="n"/>
      <c r="CD2415" s="59" t="n"/>
      <c r="CE2415" s="59" t="n"/>
      <c r="CF2415" s="59" t="n"/>
      <c r="CG2415" s="59" t="n"/>
      <c r="CH2415" s="59" t="n"/>
      <c r="CI2415" s="59" t="n"/>
      <c r="CJ2415" s="59" t="n"/>
      <c r="CK2415" s="59" t="n"/>
      <c r="CL2415" s="59" t="n"/>
      <c r="CM2415" s="59" t="n"/>
      <c r="CN2415" s="59" t="n"/>
      <c r="CO2415" s="59" t="n"/>
      <c r="CP2415" s="59" t="n"/>
      <c r="CQ2415" s="59" t="n"/>
      <c r="CR2415" s="59" t="n"/>
      <c r="CS2415" s="59" t="n"/>
      <c r="CT2415" s="59" t="n"/>
      <c r="CU2415" s="59" t="n"/>
      <c r="CV2415" s="59" t="n"/>
      <c r="CW2415" s="59" t="n"/>
      <c r="CX2415" s="59" t="n"/>
      <c r="CY2415" s="59" t="n"/>
      <c r="CZ2415" s="59" t="n"/>
    </row>
    <row r="2416">
      <c r="D2416" s="59" t="inlineStr">
        <is>
          <t>Ex-Date</t>
        </is>
      </c>
      <c r="E2416" s="59" t="n">
        <v>46336</v>
      </c>
      <c r="F2416" s="59" t="n">
        <v>46520</v>
      </c>
      <c r="G2416" s="59" t="n">
        <v>46701</v>
      </c>
      <c r="H2416" s="59" t="n">
        <v>46884</v>
      </c>
      <c r="I2416" s="59" t="n">
        <v>47072</v>
      </c>
      <c r="J2416" s="59" t="n">
        <v>47248</v>
      </c>
      <c r="K2416" s="59" t="n">
        <v>47436</v>
      </c>
      <c r="L2416" s="59" t="n">
        <v>47612</v>
      </c>
      <c r="M2416" s="59" t="n">
        <v>47800</v>
      </c>
      <c r="N2416" s="59" t="n">
        <v>47976</v>
      </c>
      <c r="O2416" s="59" t="n">
        <v>48164</v>
      </c>
      <c r="P2416" s="59" t="n">
        <v>48347</v>
      </c>
      <c r="Q2416" s="59" t="n">
        <v>48535</v>
      </c>
      <c r="R2416" s="59" t="n">
        <v>48711</v>
      </c>
      <c r="S2416" s="59" t="n">
        <v>48900</v>
      </c>
      <c r="T2416" s="59" t="n">
        <v>49075</v>
      </c>
      <c r="U2416" s="59" t="n">
        <v>49264</v>
      </c>
      <c r="V2416" s="59" t="n">
        <v>49446</v>
      </c>
      <c r="W2416" s="59" t="n">
        <v>49635</v>
      </c>
      <c r="X2416" s="59" t="n">
        <v>49810</v>
      </c>
      <c r="Y2416" s="59" t="n"/>
      <c r="Z2416" s="59" t="n"/>
      <c r="AA2416" s="59" t="n"/>
      <c r="AB2416" s="59" t="n"/>
      <c r="AC2416" s="59" t="n"/>
      <c r="AD2416" s="59" t="n"/>
      <c r="AE2416" s="59" t="n"/>
      <c r="AF2416" s="59" t="n"/>
      <c r="AG2416" s="59" t="n"/>
      <c r="AH2416" s="59" t="n"/>
      <c r="AI2416" s="59" t="n"/>
      <c r="AJ2416" s="59" t="n"/>
      <c r="AK2416" s="59" t="n"/>
      <c r="AL2416" s="59" t="n"/>
      <c r="AM2416" s="59" t="n"/>
      <c r="AN2416" s="59" t="n"/>
      <c r="AO2416" s="59" t="n"/>
      <c r="AP2416" s="59" t="n"/>
      <c r="AQ2416" s="59" t="n"/>
      <c r="AR2416" s="59" t="n"/>
      <c r="AS2416" s="59" t="n"/>
      <c r="AT2416" s="59" t="n"/>
      <c r="AU2416" s="59" t="n"/>
      <c r="AV2416" s="59" t="n"/>
      <c r="AW2416" s="59" t="n"/>
      <c r="AX2416" s="59" t="n"/>
      <c r="AY2416" s="59" t="n"/>
      <c r="AZ2416" s="59" t="n"/>
      <c r="BA2416" s="59" t="n"/>
      <c r="BB2416" s="59" t="n"/>
      <c r="BC2416" s="59" t="n"/>
      <c r="BD2416" s="59" t="n"/>
      <c r="BE2416" s="59" t="n"/>
      <c r="BF2416" s="59" t="n"/>
      <c r="BG2416" s="59" t="n"/>
      <c r="BH2416" s="59" t="n"/>
      <c r="BI2416" s="59" t="n"/>
      <c r="BJ2416" s="59" t="n"/>
      <c r="BK2416" s="59" t="n"/>
      <c r="BL2416" s="59" t="n"/>
      <c r="BM2416" s="59" t="n"/>
      <c r="BN2416" s="59" t="n"/>
      <c r="BO2416" s="59" t="n"/>
      <c r="BP2416" s="59" t="n"/>
      <c r="BQ2416" s="59" t="n"/>
      <c r="BR2416" s="59" t="n"/>
      <c r="BS2416" s="59" t="n"/>
      <c r="BT2416" s="59" t="n"/>
      <c r="BU2416" s="59" t="n"/>
      <c r="BV2416" s="59" t="n"/>
      <c r="BW2416" s="59" t="n"/>
      <c r="BX2416" s="59" t="n"/>
      <c r="BY2416" s="59" t="n"/>
      <c r="BZ2416" s="59" t="n"/>
      <c r="CA2416" s="59" t="n"/>
      <c r="CB2416" s="59" t="n"/>
      <c r="CC2416" s="59" t="n"/>
      <c r="CD2416" s="59" t="n"/>
      <c r="CE2416" s="59" t="n"/>
      <c r="CF2416" s="59" t="n"/>
      <c r="CG2416" s="59" t="n"/>
      <c r="CH2416" s="59" t="n"/>
      <c r="CI2416" s="59" t="n"/>
      <c r="CJ2416" s="59" t="n"/>
      <c r="CK2416" s="59" t="n"/>
      <c r="CL2416" s="59" t="n"/>
      <c r="CM2416" s="59" t="n"/>
      <c r="CN2416" s="59" t="n"/>
      <c r="CO2416" s="59" t="n"/>
      <c r="CP2416" s="59" t="n"/>
      <c r="CQ2416" s="59" t="n"/>
      <c r="CR2416" s="59" t="n"/>
      <c r="CS2416" s="59" t="n"/>
      <c r="CT2416" s="59" t="n"/>
      <c r="CU2416" s="59" t="n"/>
      <c r="CV2416" s="59" t="n"/>
      <c r="CW2416" s="59" t="n"/>
      <c r="CX2416" s="59" t="n"/>
      <c r="CY2416" s="59" t="n"/>
      <c r="CZ2416" s="59" t="n"/>
    </row>
    <row r="2417">
      <c r="D2417" s="107" t="inlineStr">
        <is>
          <t>Amount Per Share</t>
        </is>
      </c>
      <c r="E2417" s="107" t="n">
        <v>0.88</v>
      </c>
      <c r="F2417" s="107" t="n">
        <v>0.85</v>
      </c>
      <c r="G2417" s="107" t="n">
        <v>0.85</v>
      </c>
      <c r="H2417" s="107" t="n">
        <v>0.85</v>
      </c>
      <c r="I2417" s="107" t="n">
        <v>0.85</v>
      </c>
      <c r="J2417" s="107" t="n">
        <v>0.86</v>
      </c>
      <c r="K2417" s="107" t="n">
        <v>0.86</v>
      </c>
      <c r="L2417" s="107" t="n">
        <v>0.86</v>
      </c>
      <c r="M2417" s="107" t="n">
        <v>0.86</v>
      </c>
      <c r="N2417" s="107" t="n">
        <v>0.87</v>
      </c>
      <c r="O2417" s="107" t="n">
        <v>0.87</v>
      </c>
      <c r="P2417" s="107" t="n">
        <v>0.87</v>
      </c>
      <c r="Q2417" s="107" t="n">
        <v>0.87</v>
      </c>
      <c r="R2417" s="107" t="n">
        <v>0.88</v>
      </c>
      <c r="S2417" s="107" t="n">
        <v>0.88</v>
      </c>
      <c r="T2417" s="107" t="n">
        <v>0.88</v>
      </c>
      <c r="U2417" s="107" t="n">
        <v>0.88</v>
      </c>
      <c r="V2417" s="107" t="n">
        <v>0.89</v>
      </c>
      <c r="W2417" s="107" t="n">
        <v>0.89</v>
      </c>
      <c r="X2417" s="107" t="n">
        <v>0.89</v>
      </c>
      <c r="Y2417" s="107" t="n"/>
      <c r="Z2417" s="107" t="n"/>
      <c r="AA2417" s="107" t="n"/>
      <c r="AB2417" s="107" t="n"/>
      <c r="AC2417" s="107" t="n"/>
      <c r="AD2417" s="107" t="n"/>
      <c r="AE2417" s="107" t="n"/>
      <c r="AF2417" s="107" t="n"/>
      <c r="AG2417" s="107" t="n"/>
      <c r="AH2417" s="107" t="n"/>
      <c r="AI2417" s="107" t="n"/>
      <c r="AJ2417" s="107" t="n"/>
      <c r="AK2417" s="107" t="n"/>
      <c r="AL2417" s="107" t="n"/>
      <c r="AM2417" s="107" t="n"/>
      <c r="AN2417" s="107" t="n"/>
      <c r="AO2417" s="107" t="n"/>
      <c r="AP2417" s="107" t="n"/>
      <c r="AQ2417" s="107" t="n"/>
      <c r="AR2417" s="107" t="n"/>
      <c r="AS2417" s="107" t="n"/>
      <c r="AT2417" s="107" t="n"/>
      <c r="AU2417" s="107" t="n"/>
      <c r="AV2417" s="107" t="n"/>
      <c r="AW2417" s="107" t="n"/>
      <c r="AX2417" s="107" t="n"/>
      <c r="AY2417" s="107" t="n"/>
      <c r="AZ2417" s="107" t="n"/>
      <c r="BA2417" s="107" t="n"/>
      <c r="BB2417" s="107" t="n"/>
      <c r="BC2417" s="107" t="n"/>
      <c r="BD2417" s="107" t="n"/>
      <c r="BE2417" s="107" t="n"/>
      <c r="BF2417" s="107" t="n"/>
      <c r="BG2417" s="107" t="n"/>
      <c r="BH2417" s="107" t="n"/>
      <c r="BI2417" s="107" t="n"/>
      <c r="BJ2417" s="107" t="n"/>
      <c r="BK2417" s="107" t="n"/>
      <c r="BL2417" s="107" t="n"/>
      <c r="BM2417" s="107" t="n"/>
      <c r="BN2417" s="107" t="n"/>
      <c r="BO2417" s="107" t="n"/>
      <c r="BP2417" s="107" t="n"/>
      <c r="BQ2417" s="107" t="n"/>
      <c r="BR2417" s="107" t="n"/>
      <c r="BS2417" s="107" t="n"/>
      <c r="BT2417" s="107" t="n"/>
      <c r="BU2417" s="107" t="n"/>
      <c r="BV2417" s="107" t="n"/>
      <c r="BW2417" s="107" t="n"/>
      <c r="BX2417" s="107" t="n"/>
      <c r="BY2417" s="107" t="n"/>
      <c r="BZ2417" s="107" t="n"/>
      <c r="CA2417" s="107" t="n"/>
      <c r="CB2417" s="107" t="n"/>
      <c r="CC2417" s="107" t="n"/>
      <c r="CD2417" s="107" t="n"/>
      <c r="CE2417" s="107" t="n"/>
      <c r="CF2417" s="107" t="n"/>
      <c r="CG2417" s="107" t="n"/>
      <c r="CH2417" s="107" t="n"/>
      <c r="CI2417" s="107" t="n"/>
      <c r="CJ2417" s="107" t="n"/>
      <c r="CK2417" s="107" t="n"/>
      <c r="CL2417" s="107" t="n"/>
      <c r="CM2417" s="107" t="n"/>
      <c r="CN2417" s="107" t="n"/>
      <c r="CO2417" s="107" t="n"/>
      <c r="CP2417" s="107" t="n"/>
      <c r="CQ2417" s="107" t="n"/>
      <c r="CR2417" s="107" t="n"/>
      <c r="CS2417" s="107" t="n"/>
      <c r="CT2417" s="107" t="n"/>
      <c r="CU2417" s="107" t="n"/>
      <c r="CV2417" s="107" t="n"/>
      <c r="CW2417" s="107" t="n"/>
      <c r="CX2417" s="107" t="n"/>
      <c r="CY2417" s="107" t="n"/>
      <c r="CZ2417" s="107" t="n"/>
    </row>
    <row r="2419">
      <c r="A2419" s="126">
        <f>IF(MXAU!$C$20="","",MXAU!$C$20)</f>
        <v/>
      </c>
      <c r="B2419" s="68">
        <f>IF($A2419="",0,COUNT($E2420:$CZ2420))</f>
        <v/>
      </c>
      <c r="C2419" s="69">
        <f>IF($B2419=0,0,MAX($E2420:$CZ2420))</f>
        <v/>
      </c>
      <c r="D2419" s="58">
        <f>_xll.BDS($A2419,'Field Check'!$C$44,"headers=y","startcol=1","endcol=7","dir=h","DVD_START_DT",'Field Check'!$C$59,"DVD_END_DT",'Field Check'!$D$59,"cols=2;rows=7")</f>
        <v/>
      </c>
      <c r="E2419" s="59" t="n">
        <v>46245</v>
      </c>
      <c r="F2419" s="59" t="n"/>
      <c r="G2419" s="59" t="n"/>
      <c r="H2419" s="59" t="n"/>
      <c r="I2419" s="59" t="n"/>
      <c r="J2419" s="59" t="n"/>
      <c r="K2419" s="59" t="n"/>
      <c r="L2419" s="59" t="n"/>
      <c r="M2419" s="59" t="n"/>
      <c r="N2419" s="59" t="n"/>
      <c r="O2419" s="59" t="n"/>
      <c r="P2419" s="59" t="n"/>
      <c r="Q2419" s="59" t="n"/>
      <c r="R2419" s="59" t="n"/>
      <c r="S2419" s="59" t="n"/>
      <c r="T2419" s="59" t="n"/>
      <c r="U2419" s="59" t="n"/>
      <c r="V2419" s="59" t="n"/>
      <c r="W2419" s="59" t="n"/>
      <c r="X2419" s="59" t="n"/>
      <c r="Y2419" s="59" t="n"/>
      <c r="Z2419" s="59" t="n"/>
      <c r="AA2419" s="59" t="n"/>
      <c r="AB2419" s="59" t="n"/>
      <c r="AC2419" s="59" t="n"/>
      <c r="AD2419" s="59" t="n"/>
      <c r="AE2419" s="59" t="n"/>
      <c r="AF2419" s="59" t="n"/>
      <c r="AG2419" s="59" t="n"/>
      <c r="AH2419" s="59" t="n"/>
      <c r="AI2419" s="59" t="n"/>
      <c r="AJ2419" s="59" t="n"/>
      <c r="AK2419" s="59" t="n"/>
      <c r="AL2419" s="59" t="n"/>
      <c r="AM2419" s="59" t="n"/>
      <c r="AN2419" s="59" t="n"/>
      <c r="AO2419" s="59" t="n"/>
      <c r="AP2419" s="59" t="n"/>
      <c r="AQ2419" s="59" t="n"/>
      <c r="AR2419" s="59" t="n"/>
      <c r="AS2419" s="59" t="n"/>
      <c r="AT2419" s="59" t="n"/>
      <c r="AU2419" s="59" t="n"/>
      <c r="AV2419" s="59" t="n"/>
      <c r="AW2419" s="59" t="n"/>
      <c r="AX2419" s="59" t="n"/>
      <c r="AY2419" s="59" t="n"/>
      <c r="AZ2419" s="59" t="n"/>
      <c r="BA2419" s="59" t="n"/>
      <c r="BB2419" s="59" t="n"/>
      <c r="BC2419" s="59" t="n"/>
      <c r="BD2419" s="59" t="n"/>
      <c r="BE2419" s="59" t="n"/>
      <c r="BF2419" s="59" t="n"/>
      <c r="BG2419" s="59" t="n"/>
      <c r="BH2419" s="59" t="n"/>
      <c r="BI2419" s="59" t="n"/>
      <c r="BJ2419" s="59" t="n"/>
      <c r="BK2419" s="59" t="n"/>
      <c r="BL2419" s="59" t="n"/>
      <c r="BM2419" s="59" t="n"/>
      <c r="BN2419" s="59" t="n"/>
      <c r="BO2419" s="59" t="n"/>
      <c r="BP2419" s="59" t="n"/>
      <c r="BQ2419" s="59" t="n"/>
      <c r="BR2419" s="59" t="n"/>
      <c r="BS2419" s="59" t="n"/>
      <c r="BT2419" s="59" t="n"/>
      <c r="BU2419" s="59" t="n"/>
      <c r="BV2419" s="59" t="n"/>
      <c r="BW2419" s="59" t="n"/>
      <c r="BX2419" s="59" t="n"/>
      <c r="BY2419" s="59" t="n"/>
      <c r="BZ2419" s="59" t="n"/>
      <c r="CA2419" s="59" t="n"/>
      <c r="CB2419" s="59" t="n"/>
      <c r="CC2419" s="59" t="n"/>
      <c r="CD2419" s="59" t="n"/>
      <c r="CE2419" s="59" t="n"/>
      <c r="CF2419" s="59" t="n"/>
      <c r="CG2419" s="59" t="n"/>
      <c r="CH2419" s="59" t="n"/>
      <c r="CI2419" s="59" t="n"/>
      <c r="CJ2419" s="59" t="n"/>
      <c r="CK2419" s="59" t="n"/>
      <c r="CL2419" s="59" t="n"/>
      <c r="CM2419" s="59" t="n"/>
      <c r="CN2419" s="59" t="n"/>
      <c r="CO2419" s="59" t="n"/>
      <c r="CP2419" s="59" t="n"/>
      <c r="CQ2419" s="59" t="n"/>
      <c r="CR2419" s="59" t="n"/>
      <c r="CS2419" s="59" t="n"/>
      <c r="CT2419" s="59" t="n"/>
      <c r="CU2419" s="59" t="n"/>
      <c r="CV2419" s="59" t="n"/>
      <c r="CW2419" s="59" t="n"/>
      <c r="CX2419" s="59" t="n"/>
      <c r="CY2419" s="59" t="n"/>
      <c r="CZ2419" s="59" t="n"/>
    </row>
    <row r="2420">
      <c r="D2420" s="59" t="inlineStr">
        <is>
          <t>Ex-Date</t>
        </is>
      </c>
      <c r="E2420" s="59" t="n">
        <v>46252</v>
      </c>
      <c r="F2420" s="59" t="n"/>
      <c r="G2420" s="59" t="n"/>
      <c r="H2420" s="59" t="n"/>
      <c r="I2420" s="59" t="n"/>
      <c r="J2420" s="59" t="n"/>
      <c r="K2420" s="59" t="n"/>
      <c r="L2420" s="59" t="n"/>
      <c r="M2420" s="59" t="n"/>
      <c r="N2420" s="59" t="n"/>
      <c r="O2420" s="59" t="n"/>
      <c r="P2420" s="59" t="n"/>
      <c r="Q2420" s="59" t="n"/>
      <c r="R2420" s="59" t="n"/>
      <c r="S2420" s="59" t="n"/>
      <c r="T2420" s="59" t="n"/>
      <c r="U2420" s="59" t="n"/>
      <c r="V2420" s="59" t="n"/>
      <c r="W2420" s="59" t="n"/>
      <c r="X2420" s="59" t="n"/>
      <c r="Y2420" s="59" t="n"/>
      <c r="Z2420" s="59" t="n"/>
      <c r="AA2420" s="59" t="n"/>
      <c r="AB2420" s="59" t="n"/>
      <c r="AC2420" s="59" t="n"/>
      <c r="AD2420" s="59" t="n"/>
      <c r="AE2420" s="59" t="n"/>
      <c r="AF2420" s="59" t="n"/>
      <c r="AG2420" s="59" t="n"/>
      <c r="AH2420" s="59" t="n"/>
      <c r="AI2420" s="59" t="n"/>
      <c r="AJ2420" s="59" t="n"/>
      <c r="AK2420" s="59" t="n"/>
      <c r="AL2420" s="59" t="n"/>
      <c r="AM2420" s="59" t="n"/>
      <c r="AN2420" s="59" t="n"/>
      <c r="AO2420" s="59" t="n"/>
      <c r="AP2420" s="59" t="n"/>
      <c r="AQ2420" s="59" t="n"/>
      <c r="AR2420" s="59" t="n"/>
      <c r="AS2420" s="59" t="n"/>
      <c r="AT2420" s="59" t="n"/>
      <c r="AU2420" s="59" t="n"/>
      <c r="AV2420" s="59" t="n"/>
      <c r="AW2420" s="59" t="n"/>
      <c r="AX2420" s="59" t="n"/>
      <c r="AY2420" s="59" t="n"/>
      <c r="AZ2420" s="59" t="n"/>
      <c r="BA2420" s="59" t="n"/>
      <c r="BB2420" s="59" t="n"/>
      <c r="BC2420" s="59" t="n"/>
      <c r="BD2420" s="59" t="n"/>
      <c r="BE2420" s="59" t="n"/>
      <c r="BF2420" s="59" t="n"/>
      <c r="BG2420" s="59" t="n"/>
      <c r="BH2420" s="59" t="n"/>
      <c r="BI2420" s="59" t="n"/>
      <c r="BJ2420" s="59" t="n"/>
      <c r="BK2420" s="59" t="n"/>
      <c r="BL2420" s="59" t="n"/>
      <c r="BM2420" s="59" t="n"/>
      <c r="BN2420" s="59" t="n"/>
      <c r="BO2420" s="59" t="n"/>
      <c r="BP2420" s="59" t="n"/>
      <c r="BQ2420" s="59" t="n"/>
      <c r="BR2420" s="59" t="n"/>
      <c r="BS2420" s="59" t="n"/>
      <c r="BT2420" s="59" t="n"/>
      <c r="BU2420" s="59" t="n"/>
      <c r="BV2420" s="59" t="n"/>
      <c r="BW2420" s="59" t="n"/>
      <c r="BX2420" s="59" t="n"/>
      <c r="BY2420" s="59" t="n"/>
      <c r="BZ2420" s="59" t="n"/>
      <c r="CA2420" s="59" t="n"/>
      <c r="CB2420" s="59" t="n"/>
      <c r="CC2420" s="59" t="n"/>
      <c r="CD2420" s="59" t="n"/>
      <c r="CE2420" s="59" t="n"/>
      <c r="CF2420" s="59" t="n"/>
      <c r="CG2420" s="59" t="n"/>
      <c r="CH2420" s="59" t="n"/>
      <c r="CI2420" s="59" t="n"/>
      <c r="CJ2420" s="59" t="n"/>
      <c r="CK2420" s="59" t="n"/>
      <c r="CL2420" s="59" t="n"/>
      <c r="CM2420" s="59" t="n"/>
      <c r="CN2420" s="59" t="n"/>
      <c r="CO2420" s="59" t="n"/>
      <c r="CP2420" s="59" t="n"/>
      <c r="CQ2420" s="59" t="n"/>
      <c r="CR2420" s="59" t="n"/>
      <c r="CS2420" s="59" t="n"/>
      <c r="CT2420" s="59" t="n"/>
      <c r="CU2420" s="59" t="n"/>
      <c r="CV2420" s="59" t="n"/>
      <c r="CW2420" s="59" t="n"/>
      <c r="CX2420" s="59" t="n"/>
      <c r="CY2420" s="59" t="n"/>
      <c r="CZ2420" s="59" t="n"/>
    </row>
    <row r="2421">
      <c r="D2421" s="59" t="inlineStr">
        <is>
          <t>Record Date</t>
        </is>
      </c>
      <c r="E2421" s="59" t="n">
        <v>46253</v>
      </c>
      <c r="F2421" s="59" t="n"/>
      <c r="G2421" s="59" t="n"/>
      <c r="H2421" s="59" t="n"/>
      <c r="I2421" s="59" t="n"/>
      <c r="J2421" s="59" t="n"/>
      <c r="K2421" s="59" t="n"/>
      <c r="L2421" s="59" t="n"/>
      <c r="M2421" s="59" t="n"/>
      <c r="N2421" s="59" t="n"/>
      <c r="O2421" s="59" t="n"/>
      <c r="P2421" s="59" t="n"/>
      <c r="Q2421" s="59" t="n"/>
      <c r="R2421" s="59" t="n"/>
      <c r="S2421" s="59" t="n"/>
      <c r="T2421" s="59" t="n"/>
      <c r="U2421" s="59" t="n"/>
      <c r="V2421" s="59" t="n"/>
      <c r="W2421" s="59" t="n"/>
      <c r="X2421" s="59" t="n"/>
      <c r="Y2421" s="59" t="n"/>
      <c r="Z2421" s="59" t="n"/>
      <c r="AA2421" s="59" t="n"/>
      <c r="AB2421" s="59" t="n"/>
      <c r="AC2421" s="59" t="n"/>
      <c r="AD2421" s="59" t="n"/>
      <c r="AE2421" s="59" t="n"/>
      <c r="AF2421" s="59" t="n"/>
      <c r="AG2421" s="59" t="n"/>
      <c r="AH2421" s="59" t="n"/>
      <c r="AI2421" s="59" t="n"/>
      <c r="AJ2421" s="59" t="n"/>
      <c r="AK2421" s="59" t="n"/>
      <c r="AL2421" s="59" t="n"/>
      <c r="AM2421" s="59" t="n"/>
      <c r="AN2421" s="59" t="n"/>
      <c r="AO2421" s="59" t="n"/>
      <c r="AP2421" s="59" t="n"/>
      <c r="AQ2421" s="59" t="n"/>
      <c r="AR2421" s="59" t="n"/>
      <c r="AS2421" s="59" t="n"/>
      <c r="AT2421" s="59" t="n"/>
      <c r="AU2421" s="59" t="n"/>
      <c r="AV2421" s="59" t="n"/>
      <c r="AW2421" s="59" t="n"/>
      <c r="AX2421" s="59" t="n"/>
      <c r="AY2421" s="59" t="n"/>
      <c r="AZ2421" s="59" t="n"/>
      <c r="BA2421" s="59" t="n"/>
      <c r="BB2421" s="59" t="n"/>
      <c r="BC2421" s="59" t="n"/>
      <c r="BD2421" s="59" t="n"/>
      <c r="BE2421" s="59" t="n"/>
      <c r="BF2421" s="59" t="n"/>
      <c r="BG2421" s="59" t="n"/>
      <c r="BH2421" s="59" t="n"/>
      <c r="BI2421" s="59" t="n"/>
      <c r="BJ2421" s="59" t="n"/>
      <c r="BK2421" s="59" t="n"/>
      <c r="BL2421" s="59" t="n"/>
      <c r="BM2421" s="59" t="n"/>
      <c r="BN2421" s="59" t="n"/>
      <c r="BO2421" s="59" t="n"/>
      <c r="BP2421" s="59" t="n"/>
      <c r="BQ2421" s="59" t="n"/>
      <c r="BR2421" s="59" t="n"/>
      <c r="BS2421" s="59" t="n"/>
      <c r="BT2421" s="59" t="n"/>
      <c r="BU2421" s="59" t="n"/>
      <c r="BV2421" s="59" t="n"/>
      <c r="BW2421" s="59" t="n"/>
      <c r="BX2421" s="59" t="n"/>
      <c r="BY2421" s="59" t="n"/>
      <c r="BZ2421" s="59" t="n"/>
      <c r="CA2421" s="59" t="n"/>
      <c r="CB2421" s="59" t="n"/>
      <c r="CC2421" s="59" t="n"/>
      <c r="CD2421" s="59" t="n"/>
      <c r="CE2421" s="59" t="n"/>
      <c r="CF2421" s="59" t="n"/>
      <c r="CG2421" s="59" t="n"/>
      <c r="CH2421" s="59" t="n"/>
      <c r="CI2421" s="59" t="n"/>
      <c r="CJ2421" s="59" t="n"/>
      <c r="CK2421" s="59" t="n"/>
      <c r="CL2421" s="59" t="n"/>
      <c r="CM2421" s="59" t="n"/>
      <c r="CN2421" s="59" t="n"/>
      <c r="CO2421" s="59" t="n"/>
      <c r="CP2421" s="59" t="n"/>
      <c r="CQ2421" s="59" t="n"/>
      <c r="CR2421" s="59" t="n"/>
      <c r="CS2421" s="59" t="n"/>
      <c r="CT2421" s="59" t="n"/>
      <c r="CU2421" s="59" t="n"/>
      <c r="CV2421" s="59" t="n"/>
      <c r="CW2421" s="59" t="n"/>
      <c r="CX2421" s="59" t="n"/>
      <c r="CY2421" s="59" t="n"/>
      <c r="CZ2421" s="59" t="n"/>
    </row>
    <row r="2422">
      <c r="D2422" s="59" t="inlineStr">
        <is>
          <t>Payable Date</t>
        </is>
      </c>
      <c r="E2422" s="59" t="n">
        <v>46279</v>
      </c>
      <c r="F2422" s="59" t="n"/>
      <c r="G2422" s="59" t="n"/>
      <c r="H2422" s="59" t="n"/>
      <c r="I2422" s="59" t="n"/>
      <c r="J2422" s="59" t="n"/>
      <c r="K2422" s="59" t="n"/>
      <c r="L2422" s="59" t="n"/>
      <c r="M2422" s="59" t="n"/>
      <c r="N2422" s="59" t="n"/>
      <c r="O2422" s="59" t="n"/>
      <c r="P2422" s="59" t="n"/>
      <c r="Q2422" s="59" t="n"/>
      <c r="R2422" s="59" t="n"/>
      <c r="S2422" s="59" t="n"/>
      <c r="T2422" s="59" t="n"/>
      <c r="U2422" s="59" t="n"/>
      <c r="V2422" s="59" t="n"/>
      <c r="W2422" s="59" t="n"/>
      <c r="X2422" s="59" t="n"/>
      <c r="Y2422" s="59" t="n"/>
      <c r="Z2422" s="59" t="n"/>
      <c r="AA2422" s="59" t="n"/>
      <c r="AB2422" s="59" t="n"/>
      <c r="AC2422" s="59" t="n"/>
      <c r="AD2422" s="59" t="n"/>
      <c r="AE2422" s="59" t="n"/>
      <c r="AF2422" s="59" t="n"/>
      <c r="AG2422" s="59" t="n"/>
      <c r="AH2422" s="59" t="n"/>
      <c r="AI2422" s="59" t="n"/>
      <c r="AJ2422" s="59" t="n"/>
      <c r="AK2422" s="59" t="n"/>
      <c r="AL2422" s="59" t="n"/>
      <c r="AM2422" s="59" t="n"/>
      <c r="AN2422" s="59" t="n"/>
      <c r="AO2422" s="59" t="n"/>
      <c r="AP2422" s="59" t="n"/>
      <c r="AQ2422" s="59" t="n"/>
      <c r="AR2422" s="59" t="n"/>
      <c r="AS2422" s="59" t="n"/>
      <c r="AT2422" s="59" t="n"/>
      <c r="AU2422" s="59" t="n"/>
      <c r="AV2422" s="59" t="n"/>
      <c r="AW2422" s="59" t="n"/>
      <c r="AX2422" s="59" t="n"/>
      <c r="AY2422" s="59" t="n"/>
      <c r="AZ2422" s="59" t="n"/>
      <c r="BA2422" s="59" t="n"/>
      <c r="BB2422" s="59" t="n"/>
      <c r="BC2422" s="59" t="n"/>
      <c r="BD2422" s="59" t="n"/>
      <c r="BE2422" s="59" t="n"/>
      <c r="BF2422" s="59" t="n"/>
      <c r="BG2422" s="59" t="n"/>
      <c r="BH2422" s="59" t="n"/>
      <c r="BI2422" s="59" t="n"/>
      <c r="BJ2422" s="59" t="n"/>
      <c r="BK2422" s="59" t="n"/>
      <c r="BL2422" s="59" t="n"/>
      <c r="BM2422" s="59" t="n"/>
      <c r="BN2422" s="59" t="n"/>
      <c r="BO2422" s="59" t="n"/>
      <c r="BP2422" s="59" t="n"/>
      <c r="BQ2422" s="59" t="n"/>
      <c r="BR2422" s="59" t="n"/>
      <c r="BS2422" s="59" t="n"/>
      <c r="BT2422" s="59" t="n"/>
      <c r="BU2422" s="59" t="n"/>
      <c r="BV2422" s="59" t="n"/>
      <c r="BW2422" s="59" t="n"/>
      <c r="BX2422" s="59" t="n"/>
      <c r="BY2422" s="59" t="n"/>
      <c r="BZ2422" s="59" t="n"/>
      <c r="CA2422" s="59" t="n"/>
      <c r="CB2422" s="59" t="n"/>
      <c r="CC2422" s="59" t="n"/>
      <c r="CD2422" s="59" t="n"/>
      <c r="CE2422" s="59" t="n"/>
      <c r="CF2422" s="59" t="n"/>
      <c r="CG2422" s="59" t="n"/>
      <c r="CH2422" s="59" t="n"/>
      <c r="CI2422" s="59" t="n"/>
      <c r="CJ2422" s="59" t="n"/>
      <c r="CK2422" s="59" t="n"/>
      <c r="CL2422" s="59" t="n"/>
      <c r="CM2422" s="59" t="n"/>
      <c r="CN2422" s="59" t="n"/>
      <c r="CO2422" s="59" t="n"/>
      <c r="CP2422" s="59" t="n"/>
      <c r="CQ2422" s="59" t="n"/>
      <c r="CR2422" s="59" t="n"/>
      <c r="CS2422" s="59" t="n"/>
      <c r="CT2422" s="59" t="n"/>
      <c r="CU2422" s="59" t="n"/>
      <c r="CV2422" s="59" t="n"/>
      <c r="CW2422" s="59" t="n"/>
      <c r="CX2422" s="59" t="n"/>
      <c r="CY2422" s="59" t="n"/>
      <c r="CZ2422" s="59" t="n"/>
    </row>
    <row r="2423">
      <c r="D2423" s="107" t="inlineStr">
        <is>
          <t>Dividend Amount</t>
        </is>
      </c>
      <c r="E2423" s="107" t="n">
        <v>0.65</v>
      </c>
      <c r="F2423" s="107" t="n"/>
      <c r="G2423" s="107" t="n"/>
      <c r="H2423" s="107" t="n"/>
      <c r="I2423" s="107" t="n"/>
      <c r="J2423" s="107" t="n"/>
      <c r="K2423" s="107" t="n"/>
      <c r="L2423" s="107" t="n"/>
      <c r="M2423" s="107" t="n"/>
      <c r="N2423" s="107" t="n"/>
      <c r="O2423" s="107" t="n"/>
      <c r="P2423" s="107" t="n"/>
      <c r="Q2423" s="107" t="n"/>
      <c r="R2423" s="107" t="n"/>
      <c r="S2423" s="107" t="n"/>
      <c r="T2423" s="107" t="n"/>
      <c r="U2423" s="107" t="n"/>
      <c r="V2423" s="107" t="n"/>
      <c r="W2423" s="107" t="n"/>
      <c r="X2423" s="107" t="n"/>
      <c r="Y2423" s="107" t="n"/>
      <c r="Z2423" s="107" t="n"/>
      <c r="AA2423" s="107" t="n"/>
      <c r="AB2423" s="107" t="n"/>
      <c r="AC2423" s="107" t="n"/>
      <c r="AD2423" s="107" t="n"/>
      <c r="AE2423" s="107" t="n"/>
      <c r="AF2423" s="107" t="n"/>
      <c r="AG2423" s="107" t="n"/>
      <c r="AH2423" s="107" t="n"/>
      <c r="AI2423" s="107" t="n"/>
      <c r="AJ2423" s="107" t="n"/>
      <c r="AK2423" s="107" t="n"/>
      <c r="AL2423" s="107" t="n"/>
      <c r="AM2423" s="107" t="n"/>
      <c r="AN2423" s="107" t="n"/>
      <c r="AO2423" s="107" t="n"/>
      <c r="AP2423" s="107" t="n"/>
      <c r="AQ2423" s="107" t="n"/>
      <c r="AR2423" s="107" t="n"/>
      <c r="AS2423" s="107" t="n"/>
      <c r="AT2423" s="107" t="n"/>
      <c r="AU2423" s="107" t="n"/>
      <c r="AV2423" s="107" t="n"/>
      <c r="AW2423" s="107" t="n"/>
      <c r="AX2423" s="107" t="n"/>
      <c r="AY2423" s="107" t="n"/>
      <c r="AZ2423" s="107" t="n"/>
      <c r="BA2423" s="107" t="n"/>
      <c r="BB2423" s="107" t="n"/>
      <c r="BC2423" s="107" t="n"/>
      <c r="BD2423" s="107" t="n"/>
      <c r="BE2423" s="107" t="n"/>
      <c r="BF2423" s="107" t="n"/>
      <c r="BG2423" s="107" t="n"/>
      <c r="BH2423" s="107" t="n"/>
      <c r="BI2423" s="107" t="n"/>
      <c r="BJ2423" s="107" t="n"/>
      <c r="BK2423" s="107" t="n"/>
      <c r="BL2423" s="107" t="n"/>
      <c r="BM2423" s="107" t="n"/>
      <c r="BN2423" s="107" t="n"/>
      <c r="BO2423" s="107" t="n"/>
      <c r="BP2423" s="107" t="n"/>
      <c r="BQ2423" s="107" t="n"/>
      <c r="BR2423" s="107" t="n"/>
      <c r="BS2423" s="107" t="n"/>
      <c r="BT2423" s="107" t="n"/>
      <c r="BU2423" s="107" t="n"/>
      <c r="BV2423" s="107" t="n"/>
      <c r="BW2423" s="107" t="n"/>
      <c r="BX2423" s="107" t="n"/>
      <c r="BY2423" s="107" t="n"/>
      <c r="BZ2423" s="107" t="n"/>
      <c r="CA2423" s="107" t="n"/>
      <c r="CB2423" s="107" t="n"/>
      <c r="CC2423" s="107" t="n"/>
      <c r="CD2423" s="107" t="n"/>
      <c r="CE2423" s="107" t="n"/>
      <c r="CF2423" s="107" t="n"/>
      <c r="CG2423" s="107" t="n"/>
      <c r="CH2423" s="107" t="n"/>
      <c r="CI2423" s="107" t="n"/>
      <c r="CJ2423" s="107" t="n"/>
      <c r="CK2423" s="107" t="n"/>
      <c r="CL2423" s="107" t="n"/>
      <c r="CM2423" s="107" t="n"/>
      <c r="CN2423" s="107" t="n"/>
      <c r="CO2423" s="107" t="n"/>
      <c r="CP2423" s="107" t="n"/>
      <c r="CQ2423" s="107" t="n"/>
      <c r="CR2423" s="107" t="n"/>
      <c r="CS2423" s="107" t="n"/>
      <c r="CT2423" s="107" t="n"/>
      <c r="CU2423" s="107" t="n"/>
      <c r="CV2423" s="107" t="n"/>
      <c r="CW2423" s="107" t="n"/>
      <c r="CX2423" s="107" t="n"/>
      <c r="CY2423" s="107" t="n"/>
      <c r="CZ2423" s="107" t="n"/>
    </row>
    <row r="2424">
      <c r="D2424" t="inlineStr">
        <is>
          <t>Dividend Frequency</t>
        </is>
      </c>
      <c r="E2424" t="inlineStr">
        <is>
          <t>Semi-Anl</t>
        </is>
      </c>
    </row>
    <row r="2425">
      <c r="D2425" t="inlineStr">
        <is>
          <t>Dividend Type</t>
        </is>
      </c>
      <c r="E2425" t="inlineStr">
        <is>
          <t>Final</t>
        </is>
      </c>
    </row>
    <row r="2426">
      <c r="A2426" s="2">
        <f>IF($A2419="","","   projections")</f>
        <v/>
      </c>
      <c r="B2426" s="68">
        <f>IF($A2419="",0,COUNT($E2427:$CZ2427))</f>
        <v/>
      </c>
      <c r="C2426" s="69">
        <f>IF($B2426=0,0,MAX($E2427:$CZ2427))</f>
        <v/>
      </c>
      <c r="D2426" s="58">
        <f>_xll.BDS($A2419,'Field Check'!$C$42,"headers=y","startcol=1","endcol=3","dir=h","cols=21;rows=3")</f>
        <v/>
      </c>
      <c r="E2426" s="59" t="n">
        <v>46428</v>
      </c>
      <c r="F2426" s="59" t="n">
        <v>46610</v>
      </c>
      <c r="G2426" s="59" t="n">
        <v>46799</v>
      </c>
      <c r="H2426" s="59" t="n">
        <v>46981</v>
      </c>
      <c r="I2426" s="59" t="n">
        <v>47163</v>
      </c>
      <c r="J2426" s="59" t="n">
        <v>47345</v>
      </c>
      <c r="K2426" s="59" t="n">
        <v>47527</v>
      </c>
      <c r="L2426" s="59" t="n">
        <v>47709</v>
      </c>
      <c r="M2426" s="59" t="n">
        <v>47891</v>
      </c>
      <c r="N2426" s="59" t="n">
        <v>48073</v>
      </c>
      <c r="O2426" s="59" t="n">
        <v>48255</v>
      </c>
      <c r="P2426" s="59" t="n">
        <v>48437</v>
      </c>
      <c r="Q2426" s="59" t="n">
        <v>48619</v>
      </c>
      <c r="R2426" s="59" t="n">
        <v>48801</v>
      </c>
      <c r="S2426" s="59" t="n">
        <v>48983</v>
      </c>
      <c r="T2426" s="59" t="n">
        <v>49165</v>
      </c>
      <c r="U2426" s="59" t="n">
        <v>49354</v>
      </c>
      <c r="V2426" s="59" t="n">
        <v>49536</v>
      </c>
      <c r="W2426" s="59" t="n">
        <v>49718</v>
      </c>
      <c r="X2426" s="59" t="n">
        <v>49900</v>
      </c>
      <c r="Y2426" s="59" t="n"/>
      <c r="Z2426" s="59" t="n"/>
      <c r="AA2426" s="59" t="n"/>
      <c r="AB2426" s="59" t="n"/>
      <c r="AC2426" s="59" t="n"/>
      <c r="AD2426" s="59" t="n"/>
      <c r="AE2426" s="59" t="n"/>
      <c r="AF2426" s="59" t="n"/>
      <c r="AG2426" s="59" t="n"/>
      <c r="AH2426" s="59" t="n"/>
      <c r="AI2426" s="59" t="n"/>
      <c r="AJ2426" s="59" t="n"/>
      <c r="AK2426" s="59" t="n"/>
      <c r="AL2426" s="59" t="n"/>
      <c r="AM2426" s="59" t="n"/>
      <c r="AN2426" s="59" t="n"/>
      <c r="AO2426" s="59" t="n"/>
      <c r="AP2426" s="59" t="n"/>
      <c r="AQ2426" s="59" t="n"/>
      <c r="AR2426" s="59" t="n"/>
      <c r="AS2426" s="59" t="n"/>
      <c r="AT2426" s="59" t="n"/>
      <c r="AU2426" s="59" t="n"/>
      <c r="AV2426" s="59" t="n"/>
      <c r="AW2426" s="59" t="n"/>
      <c r="AX2426" s="59" t="n"/>
      <c r="AY2426" s="59" t="n"/>
      <c r="AZ2426" s="59" t="n"/>
      <c r="BA2426" s="59" t="n"/>
      <c r="BB2426" s="59" t="n"/>
      <c r="BC2426" s="59" t="n"/>
      <c r="BD2426" s="59" t="n"/>
      <c r="BE2426" s="59" t="n"/>
      <c r="BF2426" s="59" t="n"/>
      <c r="BG2426" s="59" t="n"/>
      <c r="BH2426" s="59" t="n"/>
      <c r="BI2426" s="59" t="n"/>
      <c r="BJ2426" s="59" t="n"/>
      <c r="BK2426" s="59" t="n"/>
      <c r="BL2426" s="59" t="n"/>
      <c r="BM2426" s="59" t="n"/>
      <c r="BN2426" s="59" t="n"/>
      <c r="BO2426" s="59" t="n"/>
      <c r="BP2426" s="59" t="n"/>
      <c r="BQ2426" s="59" t="n"/>
      <c r="BR2426" s="59" t="n"/>
      <c r="BS2426" s="59" t="n"/>
      <c r="BT2426" s="59" t="n"/>
      <c r="BU2426" s="59" t="n"/>
      <c r="BV2426" s="59" t="n"/>
      <c r="BW2426" s="59" t="n"/>
      <c r="BX2426" s="59" t="n"/>
      <c r="BY2426" s="59" t="n"/>
      <c r="BZ2426" s="59" t="n"/>
      <c r="CA2426" s="59" t="n"/>
      <c r="CB2426" s="59" t="n"/>
      <c r="CC2426" s="59" t="n"/>
      <c r="CD2426" s="59" t="n"/>
      <c r="CE2426" s="59" t="n"/>
      <c r="CF2426" s="59" t="n"/>
      <c r="CG2426" s="59" t="n"/>
      <c r="CH2426" s="59" t="n"/>
      <c r="CI2426" s="59" t="n"/>
      <c r="CJ2426" s="59" t="n"/>
      <c r="CK2426" s="59" t="n"/>
      <c r="CL2426" s="59" t="n"/>
      <c r="CM2426" s="59" t="n"/>
      <c r="CN2426" s="59" t="n"/>
      <c r="CO2426" s="59" t="n"/>
      <c r="CP2426" s="59" t="n"/>
      <c r="CQ2426" s="59" t="n"/>
      <c r="CR2426" s="59" t="n"/>
      <c r="CS2426" s="59" t="n"/>
      <c r="CT2426" s="59" t="n"/>
      <c r="CU2426" s="59" t="n"/>
      <c r="CV2426" s="59" t="n"/>
      <c r="CW2426" s="59" t="n"/>
      <c r="CX2426" s="59" t="n"/>
      <c r="CY2426" s="59" t="n"/>
      <c r="CZ2426" s="59" t="n"/>
    </row>
    <row r="2427">
      <c r="D2427" s="59" t="inlineStr">
        <is>
          <t>Ex-Date</t>
        </is>
      </c>
      <c r="E2427" s="59" t="n">
        <v>46434</v>
      </c>
      <c r="F2427" s="59" t="n">
        <v>46616</v>
      </c>
      <c r="G2427" s="59" t="n">
        <v>46805</v>
      </c>
      <c r="H2427" s="59" t="n">
        <v>46987</v>
      </c>
      <c r="I2427" s="59" t="n">
        <v>47169</v>
      </c>
      <c r="J2427" s="59" t="n">
        <v>47351</v>
      </c>
      <c r="K2427" s="59" t="n">
        <v>47533</v>
      </c>
      <c r="L2427" s="59" t="n">
        <v>47715</v>
      </c>
      <c r="M2427" s="59" t="n">
        <v>47897</v>
      </c>
      <c r="N2427" s="59" t="n">
        <v>48079</v>
      </c>
      <c r="O2427" s="59" t="n">
        <v>48261</v>
      </c>
      <c r="P2427" s="59" t="n">
        <v>48443</v>
      </c>
      <c r="Q2427" s="59" t="n">
        <v>48625</v>
      </c>
      <c r="R2427" s="59" t="n">
        <v>48807</v>
      </c>
      <c r="S2427" s="59" t="n">
        <v>48989</v>
      </c>
      <c r="T2427" s="59" t="n">
        <v>49171</v>
      </c>
      <c r="U2427" s="59" t="n">
        <v>49360</v>
      </c>
      <c r="V2427" s="59" t="n">
        <v>49542</v>
      </c>
      <c r="W2427" s="59" t="n">
        <v>49724</v>
      </c>
      <c r="X2427" s="59" t="n">
        <v>49906</v>
      </c>
      <c r="Y2427" s="59" t="n"/>
      <c r="Z2427" s="59" t="n"/>
      <c r="AA2427" s="59" t="n"/>
      <c r="AB2427" s="59" t="n"/>
      <c r="AC2427" s="59" t="n"/>
      <c r="AD2427" s="59" t="n"/>
      <c r="AE2427" s="59" t="n"/>
      <c r="AF2427" s="59" t="n"/>
      <c r="AG2427" s="59" t="n"/>
      <c r="AH2427" s="59" t="n"/>
      <c r="AI2427" s="59" t="n"/>
      <c r="AJ2427" s="59" t="n"/>
      <c r="AK2427" s="59" t="n"/>
      <c r="AL2427" s="59" t="n"/>
      <c r="AM2427" s="59" t="n"/>
      <c r="AN2427" s="59" t="n"/>
      <c r="AO2427" s="59" t="n"/>
      <c r="AP2427" s="59" t="n"/>
      <c r="AQ2427" s="59" t="n"/>
      <c r="AR2427" s="59" t="n"/>
      <c r="AS2427" s="59" t="n"/>
      <c r="AT2427" s="59" t="n"/>
      <c r="AU2427" s="59" t="n"/>
      <c r="AV2427" s="59" t="n"/>
      <c r="AW2427" s="59" t="n"/>
      <c r="AX2427" s="59" t="n"/>
      <c r="AY2427" s="59" t="n"/>
      <c r="AZ2427" s="59" t="n"/>
      <c r="BA2427" s="59" t="n"/>
      <c r="BB2427" s="59" t="n"/>
      <c r="BC2427" s="59" t="n"/>
      <c r="BD2427" s="59" t="n"/>
      <c r="BE2427" s="59" t="n"/>
      <c r="BF2427" s="59" t="n"/>
      <c r="BG2427" s="59" t="n"/>
      <c r="BH2427" s="59" t="n"/>
      <c r="BI2427" s="59" t="n"/>
      <c r="BJ2427" s="59" t="n"/>
      <c r="BK2427" s="59" t="n"/>
      <c r="BL2427" s="59" t="n"/>
      <c r="BM2427" s="59" t="n"/>
      <c r="BN2427" s="59" t="n"/>
      <c r="BO2427" s="59" t="n"/>
      <c r="BP2427" s="59" t="n"/>
      <c r="BQ2427" s="59" t="n"/>
      <c r="BR2427" s="59" t="n"/>
      <c r="BS2427" s="59" t="n"/>
      <c r="BT2427" s="59" t="n"/>
      <c r="BU2427" s="59" t="n"/>
      <c r="BV2427" s="59" t="n"/>
      <c r="BW2427" s="59" t="n"/>
      <c r="BX2427" s="59" t="n"/>
      <c r="BY2427" s="59" t="n"/>
      <c r="BZ2427" s="59" t="n"/>
      <c r="CA2427" s="59" t="n"/>
      <c r="CB2427" s="59" t="n"/>
      <c r="CC2427" s="59" t="n"/>
      <c r="CD2427" s="59" t="n"/>
      <c r="CE2427" s="59" t="n"/>
      <c r="CF2427" s="59" t="n"/>
      <c r="CG2427" s="59" t="n"/>
      <c r="CH2427" s="59" t="n"/>
      <c r="CI2427" s="59" t="n"/>
      <c r="CJ2427" s="59" t="n"/>
      <c r="CK2427" s="59" t="n"/>
      <c r="CL2427" s="59" t="n"/>
      <c r="CM2427" s="59" t="n"/>
      <c r="CN2427" s="59" t="n"/>
      <c r="CO2427" s="59" t="n"/>
      <c r="CP2427" s="59" t="n"/>
      <c r="CQ2427" s="59" t="n"/>
      <c r="CR2427" s="59" t="n"/>
      <c r="CS2427" s="59" t="n"/>
      <c r="CT2427" s="59" t="n"/>
      <c r="CU2427" s="59" t="n"/>
      <c r="CV2427" s="59" t="n"/>
      <c r="CW2427" s="59" t="n"/>
      <c r="CX2427" s="59" t="n"/>
      <c r="CY2427" s="59" t="n"/>
      <c r="CZ2427" s="59" t="n"/>
    </row>
    <row r="2428">
      <c r="D2428" s="107" t="inlineStr">
        <is>
          <t>Amount Per Share</t>
        </is>
      </c>
      <c r="E2428" s="107" t="n">
        <v>0.55</v>
      </c>
      <c r="F2428" s="107" t="n">
        <v>0.65</v>
      </c>
      <c r="G2428" s="107" t="n">
        <v>0.58</v>
      </c>
      <c r="H2428" s="107" t="n">
        <v>0.65</v>
      </c>
      <c r="I2428" s="107" t="n">
        <v>0.6</v>
      </c>
      <c r="J2428" s="107" t="n">
        <v>0.65</v>
      </c>
      <c r="K2428" s="107" t="n">
        <v>0.62</v>
      </c>
      <c r="L2428" s="107" t="n">
        <v>0.68</v>
      </c>
      <c r="M2428" s="107" t="n">
        <v>0.62</v>
      </c>
      <c r="N2428" s="107" t="n">
        <v>0.68</v>
      </c>
      <c r="O2428" s="107" t="n">
        <v>0.62</v>
      </c>
      <c r="P2428" s="107" t="n">
        <v>0.68</v>
      </c>
      <c r="Q2428" s="107" t="n">
        <v>0.62</v>
      </c>
      <c r="R2428" s="107" t="n">
        <v>0.68</v>
      </c>
      <c r="S2428" s="107" t="n">
        <v>0.62</v>
      </c>
      <c r="T2428" s="107" t="n">
        <v>0.68</v>
      </c>
      <c r="U2428" s="107" t="n">
        <v>0.62</v>
      </c>
      <c r="V2428" s="107" t="n">
        <v>0.68</v>
      </c>
      <c r="W2428" s="107" t="n">
        <v>0.62</v>
      </c>
      <c r="X2428" s="107" t="n">
        <v>0.68</v>
      </c>
      <c r="Y2428" s="107" t="n"/>
      <c r="Z2428" s="107" t="n"/>
      <c r="AA2428" s="107" t="n"/>
      <c r="AB2428" s="107" t="n"/>
      <c r="AC2428" s="107" t="n"/>
      <c r="AD2428" s="107" t="n"/>
      <c r="AE2428" s="107" t="n"/>
      <c r="AF2428" s="107" t="n"/>
      <c r="AG2428" s="107" t="n"/>
      <c r="AH2428" s="107" t="n"/>
      <c r="AI2428" s="107" t="n"/>
      <c r="AJ2428" s="107" t="n"/>
      <c r="AK2428" s="107" t="n"/>
      <c r="AL2428" s="107" t="n"/>
      <c r="AM2428" s="107" t="n"/>
      <c r="AN2428" s="107" t="n"/>
      <c r="AO2428" s="107" t="n"/>
      <c r="AP2428" s="107" t="n"/>
      <c r="AQ2428" s="107" t="n"/>
      <c r="AR2428" s="107" t="n"/>
      <c r="AS2428" s="107" t="n"/>
      <c r="AT2428" s="107" t="n"/>
      <c r="AU2428" s="107" t="n"/>
      <c r="AV2428" s="107" t="n"/>
      <c r="AW2428" s="107" t="n"/>
      <c r="AX2428" s="107" t="n"/>
      <c r="AY2428" s="107" t="n"/>
      <c r="AZ2428" s="107" t="n"/>
      <c r="BA2428" s="107" t="n"/>
      <c r="BB2428" s="107" t="n"/>
      <c r="BC2428" s="107" t="n"/>
      <c r="BD2428" s="107" t="n"/>
      <c r="BE2428" s="107" t="n"/>
      <c r="BF2428" s="107" t="n"/>
      <c r="BG2428" s="107" t="n"/>
      <c r="BH2428" s="107" t="n"/>
      <c r="BI2428" s="107" t="n"/>
      <c r="BJ2428" s="107" t="n"/>
      <c r="BK2428" s="107" t="n"/>
      <c r="BL2428" s="107" t="n"/>
      <c r="BM2428" s="107" t="n"/>
      <c r="BN2428" s="107" t="n"/>
      <c r="BO2428" s="107" t="n"/>
      <c r="BP2428" s="107" t="n"/>
      <c r="BQ2428" s="107" t="n"/>
      <c r="BR2428" s="107" t="n"/>
      <c r="BS2428" s="107" t="n"/>
      <c r="BT2428" s="107" t="n"/>
      <c r="BU2428" s="107" t="n"/>
      <c r="BV2428" s="107" t="n"/>
      <c r="BW2428" s="107" t="n"/>
      <c r="BX2428" s="107" t="n"/>
      <c r="BY2428" s="107" t="n"/>
      <c r="BZ2428" s="107" t="n"/>
      <c r="CA2428" s="107" t="n"/>
      <c r="CB2428" s="107" t="n"/>
      <c r="CC2428" s="107" t="n"/>
      <c r="CD2428" s="107" t="n"/>
      <c r="CE2428" s="107" t="n"/>
      <c r="CF2428" s="107" t="n"/>
      <c r="CG2428" s="107" t="n"/>
      <c r="CH2428" s="107" t="n"/>
      <c r="CI2428" s="107" t="n"/>
      <c r="CJ2428" s="107" t="n"/>
      <c r="CK2428" s="107" t="n"/>
      <c r="CL2428" s="107" t="n"/>
      <c r="CM2428" s="107" t="n"/>
      <c r="CN2428" s="107" t="n"/>
      <c r="CO2428" s="107" t="n"/>
      <c r="CP2428" s="107" t="n"/>
      <c r="CQ2428" s="107" t="n"/>
      <c r="CR2428" s="107" t="n"/>
      <c r="CS2428" s="107" t="n"/>
      <c r="CT2428" s="107" t="n"/>
      <c r="CU2428" s="107" t="n"/>
      <c r="CV2428" s="107" t="n"/>
      <c r="CW2428" s="107" t="n"/>
      <c r="CX2428" s="107" t="n"/>
      <c r="CY2428" s="107" t="n"/>
      <c r="CZ2428" s="107" t="n"/>
    </row>
    <row r="2430">
      <c r="A2430" s="126">
        <f>IF(MXAU!$C$21="","",MXAU!$C$21)</f>
        <v/>
      </c>
      <c r="B2430" s="68">
        <f>IF($A2430="",0,COUNT($E2431:$CZ2431))</f>
        <v/>
      </c>
      <c r="C2430" s="69">
        <f>IF($B2430=0,0,MAX($E2431:$CZ2431))</f>
        <v/>
      </c>
      <c r="D2430" s="58">
        <f>_xll.BDS($A2430,'Field Check'!$C$44,"headers=y","startcol=1","endcol=7","dir=h","DVD_START_DT",'Field Check'!$C$59,"DVD_END_DT",'Field Check'!$D$59)</f>
        <v/>
      </c>
      <c r="E2430" s="59" t="n"/>
      <c r="F2430" s="59" t="n"/>
      <c r="G2430" s="59" t="n"/>
      <c r="H2430" s="59" t="n"/>
      <c r="I2430" s="59" t="n"/>
      <c r="J2430" s="59" t="n"/>
      <c r="K2430" s="59" t="n"/>
      <c r="L2430" s="59" t="n"/>
      <c r="M2430" s="59" t="n"/>
      <c r="N2430" s="59" t="n"/>
      <c r="O2430" s="59" t="n"/>
      <c r="P2430" s="59" t="n"/>
      <c r="Q2430" s="59" t="n"/>
      <c r="R2430" s="59" t="n"/>
      <c r="S2430" s="59" t="n"/>
      <c r="T2430" s="59" t="n"/>
      <c r="U2430" s="59" t="n"/>
      <c r="V2430" s="59" t="n"/>
      <c r="W2430" s="59" t="n"/>
      <c r="X2430" s="59" t="n"/>
      <c r="Y2430" s="59" t="n"/>
      <c r="Z2430" s="59" t="n"/>
      <c r="AA2430" s="59" t="n"/>
      <c r="AB2430" s="59" t="n"/>
      <c r="AC2430" s="59" t="n"/>
      <c r="AD2430" s="59" t="n"/>
      <c r="AE2430" s="59" t="n"/>
      <c r="AF2430" s="59" t="n"/>
      <c r="AG2430" s="59" t="n"/>
      <c r="AH2430" s="59" t="n"/>
      <c r="AI2430" s="59" t="n"/>
      <c r="AJ2430" s="59" t="n"/>
      <c r="AK2430" s="59" t="n"/>
      <c r="AL2430" s="59" t="n"/>
      <c r="AM2430" s="59" t="n"/>
      <c r="AN2430" s="59" t="n"/>
      <c r="AO2430" s="59" t="n"/>
      <c r="AP2430" s="59" t="n"/>
      <c r="AQ2430" s="59" t="n"/>
      <c r="AR2430" s="59" t="n"/>
      <c r="AS2430" s="59" t="n"/>
      <c r="AT2430" s="59" t="n"/>
      <c r="AU2430" s="59" t="n"/>
      <c r="AV2430" s="59" t="n"/>
      <c r="AW2430" s="59" t="n"/>
      <c r="AX2430" s="59" t="n"/>
      <c r="AY2430" s="59" t="n"/>
      <c r="AZ2430" s="59" t="n"/>
      <c r="BA2430" s="59" t="n"/>
      <c r="BB2430" s="59" t="n"/>
      <c r="BC2430" s="59" t="n"/>
      <c r="BD2430" s="59" t="n"/>
      <c r="BE2430" s="59" t="n"/>
      <c r="BF2430" s="59" t="n"/>
      <c r="BG2430" s="59" t="n"/>
      <c r="BH2430" s="59" t="n"/>
      <c r="BI2430" s="59" t="n"/>
      <c r="BJ2430" s="59" t="n"/>
      <c r="BK2430" s="59" t="n"/>
      <c r="BL2430" s="59" t="n"/>
      <c r="BM2430" s="59" t="n"/>
      <c r="BN2430" s="59" t="n"/>
      <c r="BO2430" s="59" t="n"/>
      <c r="BP2430" s="59" t="n"/>
      <c r="BQ2430" s="59" t="n"/>
      <c r="BR2430" s="59" t="n"/>
      <c r="BS2430" s="59" t="n"/>
      <c r="BT2430" s="59" t="n"/>
      <c r="BU2430" s="59" t="n"/>
      <c r="BV2430" s="59" t="n"/>
      <c r="BW2430" s="59" t="n"/>
      <c r="BX2430" s="59" t="n"/>
      <c r="BY2430" s="59" t="n"/>
      <c r="BZ2430" s="59" t="n"/>
      <c r="CA2430" s="59" t="n"/>
      <c r="CB2430" s="59" t="n"/>
      <c r="CC2430" s="59" t="n"/>
      <c r="CD2430" s="59" t="n"/>
      <c r="CE2430" s="59" t="n"/>
      <c r="CF2430" s="59" t="n"/>
      <c r="CG2430" s="59" t="n"/>
      <c r="CH2430" s="59" t="n"/>
      <c r="CI2430" s="59" t="n"/>
      <c r="CJ2430" s="59" t="n"/>
      <c r="CK2430" s="59" t="n"/>
      <c r="CL2430" s="59" t="n"/>
      <c r="CM2430" s="59" t="n"/>
      <c r="CN2430" s="59" t="n"/>
      <c r="CO2430" s="59" t="n"/>
      <c r="CP2430" s="59" t="n"/>
      <c r="CQ2430" s="59" t="n"/>
      <c r="CR2430" s="59" t="n"/>
      <c r="CS2430" s="59" t="n"/>
      <c r="CT2430" s="59" t="n"/>
      <c r="CU2430" s="59" t="n"/>
      <c r="CV2430" s="59" t="n"/>
      <c r="CW2430" s="59" t="n"/>
      <c r="CX2430" s="59" t="n"/>
      <c r="CY2430" s="59" t="n"/>
      <c r="CZ2430" s="59" t="n"/>
    </row>
    <row r="2431">
      <c r="D2431" s="59" t="n"/>
      <c r="E2431" s="59" t="n"/>
      <c r="F2431" s="59" t="n"/>
      <c r="G2431" s="59" t="n"/>
      <c r="H2431" s="59" t="n"/>
      <c r="I2431" s="59" t="n"/>
      <c r="J2431" s="59" t="n"/>
      <c r="K2431" s="59" t="n"/>
      <c r="L2431" s="59" t="n"/>
      <c r="M2431" s="59" t="n"/>
      <c r="N2431" s="59" t="n"/>
      <c r="O2431" s="59" t="n"/>
      <c r="P2431" s="59" t="n"/>
      <c r="Q2431" s="59" t="n"/>
      <c r="R2431" s="59" t="n"/>
      <c r="S2431" s="59" t="n"/>
      <c r="T2431" s="59" t="n"/>
      <c r="U2431" s="59" t="n"/>
      <c r="V2431" s="59" t="n"/>
      <c r="W2431" s="59" t="n"/>
      <c r="X2431" s="59" t="n"/>
      <c r="Y2431" s="59" t="n"/>
      <c r="Z2431" s="59" t="n"/>
      <c r="AA2431" s="59" t="n"/>
      <c r="AB2431" s="59" t="n"/>
      <c r="AC2431" s="59" t="n"/>
      <c r="AD2431" s="59" t="n"/>
      <c r="AE2431" s="59" t="n"/>
      <c r="AF2431" s="59" t="n"/>
      <c r="AG2431" s="59" t="n"/>
      <c r="AH2431" s="59" t="n"/>
      <c r="AI2431" s="59" t="n"/>
      <c r="AJ2431" s="59" t="n"/>
      <c r="AK2431" s="59" t="n"/>
      <c r="AL2431" s="59" t="n"/>
      <c r="AM2431" s="59" t="n"/>
      <c r="AN2431" s="59" t="n"/>
      <c r="AO2431" s="59" t="n"/>
      <c r="AP2431" s="59" t="n"/>
      <c r="AQ2431" s="59" t="n"/>
      <c r="AR2431" s="59" t="n"/>
      <c r="AS2431" s="59" t="n"/>
      <c r="AT2431" s="59" t="n"/>
      <c r="AU2431" s="59" t="n"/>
      <c r="AV2431" s="59" t="n"/>
      <c r="AW2431" s="59" t="n"/>
      <c r="AX2431" s="59" t="n"/>
      <c r="AY2431" s="59" t="n"/>
      <c r="AZ2431" s="59" t="n"/>
      <c r="BA2431" s="59" t="n"/>
      <c r="BB2431" s="59" t="n"/>
      <c r="BC2431" s="59" t="n"/>
      <c r="BD2431" s="59" t="n"/>
      <c r="BE2431" s="59" t="n"/>
      <c r="BF2431" s="59" t="n"/>
      <c r="BG2431" s="59" t="n"/>
      <c r="BH2431" s="59" t="n"/>
      <c r="BI2431" s="59" t="n"/>
      <c r="BJ2431" s="59" t="n"/>
      <c r="BK2431" s="59" t="n"/>
      <c r="BL2431" s="59" t="n"/>
      <c r="BM2431" s="59" t="n"/>
      <c r="BN2431" s="59" t="n"/>
      <c r="BO2431" s="59" t="n"/>
      <c r="BP2431" s="59" t="n"/>
      <c r="BQ2431" s="59" t="n"/>
      <c r="BR2431" s="59" t="n"/>
      <c r="BS2431" s="59" t="n"/>
      <c r="BT2431" s="59" t="n"/>
      <c r="BU2431" s="59" t="n"/>
      <c r="BV2431" s="59" t="n"/>
      <c r="BW2431" s="59" t="n"/>
      <c r="BX2431" s="59" t="n"/>
      <c r="BY2431" s="59" t="n"/>
      <c r="BZ2431" s="59" t="n"/>
      <c r="CA2431" s="59" t="n"/>
      <c r="CB2431" s="59" t="n"/>
      <c r="CC2431" s="59" t="n"/>
      <c r="CD2431" s="59" t="n"/>
      <c r="CE2431" s="59" t="n"/>
      <c r="CF2431" s="59" t="n"/>
      <c r="CG2431" s="59" t="n"/>
      <c r="CH2431" s="59" t="n"/>
      <c r="CI2431" s="59" t="n"/>
      <c r="CJ2431" s="59" t="n"/>
      <c r="CK2431" s="59" t="n"/>
      <c r="CL2431" s="59" t="n"/>
      <c r="CM2431" s="59" t="n"/>
      <c r="CN2431" s="59" t="n"/>
      <c r="CO2431" s="59" t="n"/>
      <c r="CP2431" s="59" t="n"/>
      <c r="CQ2431" s="59" t="n"/>
      <c r="CR2431" s="59" t="n"/>
      <c r="CS2431" s="59" t="n"/>
      <c r="CT2431" s="59" t="n"/>
      <c r="CU2431" s="59" t="n"/>
      <c r="CV2431" s="59" t="n"/>
      <c r="CW2431" s="59" t="n"/>
      <c r="CX2431" s="59" t="n"/>
      <c r="CY2431" s="59" t="n"/>
      <c r="CZ2431" s="59" t="n"/>
    </row>
    <row r="2432">
      <c r="D2432" s="59" t="n"/>
      <c r="E2432" s="59" t="n"/>
      <c r="F2432" s="59" t="n"/>
      <c r="G2432" s="59" t="n"/>
      <c r="H2432" s="59" t="n"/>
      <c r="I2432" s="59" t="n"/>
      <c r="J2432" s="59" t="n"/>
      <c r="K2432" s="59" t="n"/>
      <c r="L2432" s="59" t="n"/>
      <c r="M2432" s="59" t="n"/>
      <c r="N2432" s="59" t="n"/>
      <c r="O2432" s="59" t="n"/>
      <c r="P2432" s="59" t="n"/>
      <c r="Q2432" s="59" t="n"/>
      <c r="R2432" s="59" t="n"/>
      <c r="S2432" s="59" t="n"/>
      <c r="T2432" s="59" t="n"/>
      <c r="U2432" s="59" t="n"/>
      <c r="V2432" s="59" t="n"/>
      <c r="W2432" s="59" t="n"/>
      <c r="X2432" s="59" t="n"/>
      <c r="Y2432" s="59" t="n"/>
      <c r="Z2432" s="59" t="n"/>
      <c r="AA2432" s="59" t="n"/>
      <c r="AB2432" s="59" t="n"/>
      <c r="AC2432" s="59" t="n"/>
      <c r="AD2432" s="59" t="n"/>
      <c r="AE2432" s="59" t="n"/>
      <c r="AF2432" s="59" t="n"/>
      <c r="AG2432" s="59" t="n"/>
      <c r="AH2432" s="59" t="n"/>
      <c r="AI2432" s="59" t="n"/>
      <c r="AJ2432" s="59" t="n"/>
      <c r="AK2432" s="59" t="n"/>
      <c r="AL2432" s="59" t="n"/>
      <c r="AM2432" s="59" t="n"/>
      <c r="AN2432" s="59" t="n"/>
      <c r="AO2432" s="59" t="n"/>
      <c r="AP2432" s="59" t="n"/>
      <c r="AQ2432" s="59" t="n"/>
      <c r="AR2432" s="59" t="n"/>
      <c r="AS2432" s="59" t="n"/>
      <c r="AT2432" s="59" t="n"/>
      <c r="AU2432" s="59" t="n"/>
      <c r="AV2432" s="59" t="n"/>
      <c r="AW2432" s="59" t="n"/>
      <c r="AX2432" s="59" t="n"/>
      <c r="AY2432" s="59" t="n"/>
      <c r="AZ2432" s="59" t="n"/>
      <c r="BA2432" s="59" t="n"/>
      <c r="BB2432" s="59" t="n"/>
      <c r="BC2432" s="59" t="n"/>
      <c r="BD2432" s="59" t="n"/>
      <c r="BE2432" s="59" t="n"/>
      <c r="BF2432" s="59" t="n"/>
      <c r="BG2432" s="59" t="n"/>
      <c r="BH2432" s="59" t="n"/>
      <c r="BI2432" s="59" t="n"/>
      <c r="BJ2432" s="59" t="n"/>
      <c r="BK2432" s="59" t="n"/>
      <c r="BL2432" s="59" t="n"/>
      <c r="BM2432" s="59" t="n"/>
      <c r="BN2432" s="59" t="n"/>
      <c r="BO2432" s="59" t="n"/>
      <c r="BP2432" s="59" t="n"/>
      <c r="BQ2432" s="59" t="n"/>
      <c r="BR2432" s="59" t="n"/>
      <c r="BS2432" s="59" t="n"/>
      <c r="BT2432" s="59" t="n"/>
      <c r="BU2432" s="59" t="n"/>
      <c r="BV2432" s="59" t="n"/>
      <c r="BW2432" s="59" t="n"/>
      <c r="BX2432" s="59" t="n"/>
      <c r="BY2432" s="59" t="n"/>
      <c r="BZ2432" s="59" t="n"/>
      <c r="CA2432" s="59" t="n"/>
      <c r="CB2432" s="59" t="n"/>
      <c r="CC2432" s="59" t="n"/>
      <c r="CD2432" s="59" t="n"/>
      <c r="CE2432" s="59" t="n"/>
      <c r="CF2432" s="59" t="n"/>
      <c r="CG2432" s="59" t="n"/>
      <c r="CH2432" s="59" t="n"/>
      <c r="CI2432" s="59" t="n"/>
      <c r="CJ2432" s="59" t="n"/>
      <c r="CK2432" s="59" t="n"/>
      <c r="CL2432" s="59" t="n"/>
      <c r="CM2432" s="59" t="n"/>
      <c r="CN2432" s="59" t="n"/>
      <c r="CO2432" s="59" t="n"/>
      <c r="CP2432" s="59" t="n"/>
      <c r="CQ2432" s="59" t="n"/>
      <c r="CR2432" s="59" t="n"/>
      <c r="CS2432" s="59" t="n"/>
      <c r="CT2432" s="59" t="n"/>
      <c r="CU2432" s="59" t="n"/>
      <c r="CV2432" s="59" t="n"/>
      <c r="CW2432" s="59" t="n"/>
      <c r="CX2432" s="59" t="n"/>
      <c r="CY2432" s="59" t="n"/>
      <c r="CZ2432" s="59" t="n"/>
    </row>
    <row r="2433">
      <c r="D2433" s="59" t="n"/>
      <c r="E2433" s="59" t="n"/>
      <c r="F2433" s="59" t="n"/>
      <c r="G2433" s="59" t="n"/>
      <c r="H2433" s="59" t="n"/>
      <c r="I2433" s="59" t="n"/>
      <c r="J2433" s="59" t="n"/>
      <c r="K2433" s="59" t="n"/>
      <c r="L2433" s="59" t="n"/>
      <c r="M2433" s="59" t="n"/>
      <c r="N2433" s="59" t="n"/>
      <c r="O2433" s="59" t="n"/>
      <c r="P2433" s="59" t="n"/>
      <c r="Q2433" s="59" t="n"/>
      <c r="R2433" s="59" t="n"/>
      <c r="S2433" s="59" t="n"/>
      <c r="T2433" s="59" t="n"/>
      <c r="U2433" s="59" t="n"/>
      <c r="V2433" s="59" t="n"/>
      <c r="W2433" s="59" t="n"/>
      <c r="X2433" s="59" t="n"/>
      <c r="Y2433" s="59" t="n"/>
      <c r="Z2433" s="59" t="n"/>
      <c r="AA2433" s="59" t="n"/>
      <c r="AB2433" s="59" t="n"/>
      <c r="AC2433" s="59" t="n"/>
      <c r="AD2433" s="59" t="n"/>
      <c r="AE2433" s="59" t="n"/>
      <c r="AF2433" s="59" t="n"/>
      <c r="AG2433" s="59" t="n"/>
      <c r="AH2433" s="59" t="n"/>
      <c r="AI2433" s="59" t="n"/>
      <c r="AJ2433" s="59" t="n"/>
      <c r="AK2433" s="59" t="n"/>
      <c r="AL2433" s="59" t="n"/>
      <c r="AM2433" s="59" t="n"/>
      <c r="AN2433" s="59" t="n"/>
      <c r="AO2433" s="59" t="n"/>
      <c r="AP2433" s="59" t="n"/>
      <c r="AQ2433" s="59" t="n"/>
      <c r="AR2433" s="59" t="n"/>
      <c r="AS2433" s="59" t="n"/>
      <c r="AT2433" s="59" t="n"/>
      <c r="AU2433" s="59" t="n"/>
      <c r="AV2433" s="59" t="n"/>
      <c r="AW2433" s="59" t="n"/>
      <c r="AX2433" s="59" t="n"/>
      <c r="AY2433" s="59" t="n"/>
      <c r="AZ2433" s="59" t="n"/>
      <c r="BA2433" s="59" t="n"/>
      <c r="BB2433" s="59" t="n"/>
      <c r="BC2433" s="59" t="n"/>
      <c r="BD2433" s="59" t="n"/>
      <c r="BE2433" s="59" t="n"/>
      <c r="BF2433" s="59" t="n"/>
      <c r="BG2433" s="59" t="n"/>
      <c r="BH2433" s="59" t="n"/>
      <c r="BI2433" s="59" t="n"/>
      <c r="BJ2433" s="59" t="n"/>
      <c r="BK2433" s="59" t="n"/>
      <c r="BL2433" s="59" t="n"/>
      <c r="BM2433" s="59" t="n"/>
      <c r="BN2433" s="59" t="n"/>
      <c r="BO2433" s="59" t="n"/>
      <c r="BP2433" s="59" t="n"/>
      <c r="BQ2433" s="59" t="n"/>
      <c r="BR2433" s="59" t="n"/>
      <c r="BS2433" s="59" t="n"/>
      <c r="BT2433" s="59" t="n"/>
      <c r="BU2433" s="59" t="n"/>
      <c r="BV2433" s="59" t="n"/>
      <c r="BW2433" s="59" t="n"/>
      <c r="BX2433" s="59" t="n"/>
      <c r="BY2433" s="59" t="n"/>
      <c r="BZ2433" s="59" t="n"/>
      <c r="CA2433" s="59" t="n"/>
      <c r="CB2433" s="59" t="n"/>
      <c r="CC2433" s="59" t="n"/>
      <c r="CD2433" s="59" t="n"/>
      <c r="CE2433" s="59" t="n"/>
      <c r="CF2433" s="59" t="n"/>
      <c r="CG2433" s="59" t="n"/>
      <c r="CH2433" s="59" t="n"/>
      <c r="CI2433" s="59" t="n"/>
      <c r="CJ2433" s="59" t="n"/>
      <c r="CK2433" s="59" t="n"/>
      <c r="CL2433" s="59" t="n"/>
      <c r="CM2433" s="59" t="n"/>
      <c r="CN2433" s="59" t="n"/>
      <c r="CO2433" s="59" t="n"/>
      <c r="CP2433" s="59" t="n"/>
      <c r="CQ2433" s="59" t="n"/>
      <c r="CR2433" s="59" t="n"/>
      <c r="CS2433" s="59" t="n"/>
      <c r="CT2433" s="59" t="n"/>
      <c r="CU2433" s="59" t="n"/>
      <c r="CV2433" s="59" t="n"/>
      <c r="CW2433" s="59" t="n"/>
      <c r="CX2433" s="59" t="n"/>
      <c r="CY2433" s="59" t="n"/>
      <c r="CZ2433" s="59" t="n"/>
    </row>
    <row r="2434">
      <c r="D2434" s="107" t="n"/>
      <c r="E2434" s="107" t="n"/>
      <c r="F2434" s="107" t="n"/>
      <c r="G2434" s="107" t="n"/>
      <c r="H2434" s="107" t="n"/>
      <c r="I2434" s="107" t="n"/>
      <c r="J2434" s="107" t="n"/>
      <c r="K2434" s="107" t="n"/>
      <c r="L2434" s="107" t="n"/>
      <c r="M2434" s="107" t="n"/>
      <c r="N2434" s="107" t="n"/>
      <c r="O2434" s="107" t="n"/>
      <c r="P2434" s="107" t="n"/>
      <c r="Q2434" s="107" t="n"/>
      <c r="R2434" s="107" t="n"/>
      <c r="S2434" s="107" t="n"/>
      <c r="T2434" s="107" t="n"/>
      <c r="U2434" s="107" t="n"/>
      <c r="V2434" s="107" t="n"/>
      <c r="W2434" s="107" t="n"/>
      <c r="X2434" s="107" t="n"/>
      <c r="Y2434" s="107" t="n"/>
      <c r="Z2434" s="107" t="n"/>
      <c r="AA2434" s="107" t="n"/>
      <c r="AB2434" s="107" t="n"/>
      <c r="AC2434" s="107" t="n"/>
      <c r="AD2434" s="107" t="n"/>
      <c r="AE2434" s="107" t="n"/>
      <c r="AF2434" s="107" t="n"/>
      <c r="AG2434" s="107" t="n"/>
      <c r="AH2434" s="107" t="n"/>
      <c r="AI2434" s="107" t="n"/>
      <c r="AJ2434" s="107" t="n"/>
      <c r="AK2434" s="107" t="n"/>
      <c r="AL2434" s="107" t="n"/>
      <c r="AM2434" s="107" t="n"/>
      <c r="AN2434" s="107" t="n"/>
      <c r="AO2434" s="107" t="n"/>
      <c r="AP2434" s="107" t="n"/>
      <c r="AQ2434" s="107" t="n"/>
      <c r="AR2434" s="107" t="n"/>
      <c r="AS2434" s="107" t="n"/>
      <c r="AT2434" s="107" t="n"/>
      <c r="AU2434" s="107" t="n"/>
      <c r="AV2434" s="107" t="n"/>
      <c r="AW2434" s="107" t="n"/>
      <c r="AX2434" s="107" t="n"/>
      <c r="AY2434" s="107" t="n"/>
      <c r="AZ2434" s="107" t="n"/>
      <c r="BA2434" s="107" t="n"/>
      <c r="BB2434" s="107" t="n"/>
      <c r="BC2434" s="107" t="n"/>
      <c r="BD2434" s="107" t="n"/>
      <c r="BE2434" s="107" t="n"/>
      <c r="BF2434" s="107" t="n"/>
      <c r="BG2434" s="107" t="n"/>
      <c r="BH2434" s="107" t="n"/>
      <c r="BI2434" s="107" t="n"/>
      <c r="BJ2434" s="107" t="n"/>
      <c r="BK2434" s="107" t="n"/>
      <c r="BL2434" s="107" t="n"/>
      <c r="BM2434" s="107" t="n"/>
      <c r="BN2434" s="107" t="n"/>
      <c r="BO2434" s="107" t="n"/>
      <c r="BP2434" s="107" t="n"/>
      <c r="BQ2434" s="107" t="n"/>
      <c r="BR2434" s="107" t="n"/>
      <c r="BS2434" s="107" t="n"/>
      <c r="BT2434" s="107" t="n"/>
      <c r="BU2434" s="107" t="n"/>
      <c r="BV2434" s="107" t="n"/>
      <c r="BW2434" s="107" t="n"/>
      <c r="BX2434" s="107" t="n"/>
      <c r="BY2434" s="107" t="n"/>
      <c r="BZ2434" s="107" t="n"/>
      <c r="CA2434" s="107" t="n"/>
      <c r="CB2434" s="107" t="n"/>
      <c r="CC2434" s="107" t="n"/>
      <c r="CD2434" s="107" t="n"/>
      <c r="CE2434" s="107" t="n"/>
      <c r="CF2434" s="107" t="n"/>
      <c r="CG2434" s="107" t="n"/>
      <c r="CH2434" s="107" t="n"/>
      <c r="CI2434" s="107" t="n"/>
      <c r="CJ2434" s="107" t="n"/>
      <c r="CK2434" s="107" t="n"/>
      <c r="CL2434" s="107" t="n"/>
      <c r="CM2434" s="107" t="n"/>
      <c r="CN2434" s="107" t="n"/>
      <c r="CO2434" s="107" t="n"/>
      <c r="CP2434" s="107" t="n"/>
      <c r="CQ2434" s="107" t="n"/>
      <c r="CR2434" s="107" t="n"/>
      <c r="CS2434" s="107" t="n"/>
      <c r="CT2434" s="107" t="n"/>
      <c r="CU2434" s="107" t="n"/>
      <c r="CV2434" s="107" t="n"/>
      <c r="CW2434" s="107" t="n"/>
      <c r="CX2434" s="107" t="n"/>
      <c r="CY2434" s="107" t="n"/>
      <c r="CZ2434" s="107" t="n"/>
    </row>
    <row r="2437">
      <c r="A2437" s="2">
        <f>IF($A2430="","","   projections")</f>
        <v/>
      </c>
      <c r="B2437" s="68">
        <f>IF($A2430="",0,COUNT($E2438:$CZ2438))</f>
        <v/>
      </c>
      <c r="C2437" s="69">
        <f>IF($B2437=0,0,MAX($E2438:$CZ2438))</f>
        <v/>
      </c>
      <c r="D2437" s="58">
        <f>_xll.BDS($A2430,'Field Check'!$C$42,"headers=y","startcol=1","endcol=3","dir=h","cols=20;rows=3")</f>
        <v/>
      </c>
      <c r="E2437" s="59" t="n">
        <v>46252</v>
      </c>
      <c r="F2437" s="59" t="n">
        <v>46430</v>
      </c>
      <c r="G2437" s="59" t="n">
        <v>46612</v>
      </c>
      <c r="H2437" s="59" t="n">
        <v>46797</v>
      </c>
      <c r="I2437" s="59" t="n">
        <v>46980</v>
      </c>
      <c r="J2437" s="59" t="n">
        <v>47163</v>
      </c>
      <c r="K2437" s="59" t="n">
        <v>47345</v>
      </c>
      <c r="L2437" s="59" t="n">
        <v>47528</v>
      </c>
      <c r="M2437" s="59" t="n">
        <v>47710</v>
      </c>
      <c r="N2437" s="59" t="n">
        <v>47893</v>
      </c>
      <c r="O2437" s="59" t="n">
        <v>48075</v>
      </c>
      <c r="P2437" s="59" t="n">
        <v>48257</v>
      </c>
      <c r="Q2437" s="59" t="n">
        <v>48439</v>
      </c>
      <c r="R2437" s="59" t="n">
        <v>48624</v>
      </c>
      <c r="S2437" s="59" t="n">
        <v>48806</v>
      </c>
      <c r="T2437" s="59" t="n">
        <v>48988</v>
      </c>
      <c r="U2437" s="59" t="n">
        <v>49170</v>
      </c>
      <c r="V2437" s="59" t="n">
        <v>49359</v>
      </c>
      <c r="W2437" s="59" t="n">
        <v>49541</v>
      </c>
      <c r="X2437" s="59" t="n"/>
      <c r="Y2437" s="59" t="n"/>
      <c r="Z2437" s="59" t="n"/>
      <c r="AA2437" s="59" t="n"/>
      <c r="AB2437" s="59" t="n"/>
      <c r="AC2437" s="59" t="n"/>
      <c r="AD2437" s="59" t="n"/>
      <c r="AE2437" s="59" t="n"/>
      <c r="AF2437" s="59" t="n"/>
      <c r="AG2437" s="59" t="n"/>
      <c r="AH2437" s="59" t="n"/>
      <c r="AI2437" s="59" t="n"/>
      <c r="AJ2437" s="59" t="n"/>
      <c r="AK2437" s="59" t="n"/>
      <c r="AL2437" s="59" t="n"/>
      <c r="AM2437" s="59" t="n"/>
      <c r="AN2437" s="59" t="n"/>
      <c r="AO2437" s="59" t="n"/>
      <c r="AP2437" s="59" t="n"/>
      <c r="AQ2437" s="59" t="n"/>
      <c r="AR2437" s="59" t="n"/>
      <c r="AS2437" s="59" t="n"/>
      <c r="AT2437" s="59" t="n"/>
      <c r="AU2437" s="59" t="n"/>
      <c r="AV2437" s="59" t="n"/>
      <c r="AW2437" s="59" t="n"/>
      <c r="AX2437" s="59" t="n"/>
      <c r="AY2437" s="59" t="n"/>
      <c r="AZ2437" s="59" t="n"/>
      <c r="BA2437" s="59" t="n"/>
      <c r="BB2437" s="59" t="n"/>
      <c r="BC2437" s="59" t="n"/>
      <c r="BD2437" s="59" t="n"/>
      <c r="BE2437" s="59" t="n"/>
      <c r="BF2437" s="59" t="n"/>
      <c r="BG2437" s="59" t="n"/>
      <c r="BH2437" s="59" t="n"/>
      <c r="BI2437" s="59" t="n"/>
      <c r="BJ2437" s="59" t="n"/>
      <c r="BK2437" s="59" t="n"/>
      <c r="BL2437" s="59" t="n"/>
      <c r="BM2437" s="59" t="n"/>
      <c r="BN2437" s="59" t="n"/>
      <c r="BO2437" s="59" t="n"/>
      <c r="BP2437" s="59" t="n"/>
      <c r="BQ2437" s="59" t="n"/>
      <c r="BR2437" s="59" t="n"/>
      <c r="BS2437" s="59" t="n"/>
      <c r="BT2437" s="59" t="n"/>
      <c r="BU2437" s="59" t="n"/>
      <c r="BV2437" s="59" t="n"/>
      <c r="BW2437" s="59" t="n"/>
      <c r="BX2437" s="59" t="n"/>
      <c r="BY2437" s="59" t="n"/>
      <c r="BZ2437" s="59" t="n"/>
      <c r="CA2437" s="59" t="n"/>
      <c r="CB2437" s="59" t="n"/>
      <c r="CC2437" s="59" t="n"/>
      <c r="CD2437" s="59" t="n"/>
      <c r="CE2437" s="59" t="n"/>
      <c r="CF2437" s="59" t="n"/>
      <c r="CG2437" s="59" t="n"/>
      <c r="CH2437" s="59" t="n"/>
      <c r="CI2437" s="59" t="n"/>
      <c r="CJ2437" s="59" t="n"/>
      <c r="CK2437" s="59" t="n"/>
      <c r="CL2437" s="59" t="n"/>
      <c r="CM2437" s="59" t="n"/>
      <c r="CN2437" s="59" t="n"/>
      <c r="CO2437" s="59" t="n"/>
      <c r="CP2437" s="59" t="n"/>
      <c r="CQ2437" s="59" t="n"/>
      <c r="CR2437" s="59" t="n"/>
      <c r="CS2437" s="59" t="n"/>
      <c r="CT2437" s="59" t="n"/>
      <c r="CU2437" s="59" t="n"/>
      <c r="CV2437" s="59" t="n"/>
      <c r="CW2437" s="59" t="n"/>
      <c r="CX2437" s="59" t="n"/>
      <c r="CY2437" s="59" t="n"/>
      <c r="CZ2437" s="59" t="n"/>
    </row>
    <row r="2438">
      <c r="D2438" s="59" t="inlineStr">
        <is>
          <t>Ex-Date</t>
        </is>
      </c>
      <c r="E2438" s="59" t="n">
        <v>46274</v>
      </c>
      <c r="F2438" s="59" t="n">
        <v>46455</v>
      </c>
      <c r="G2438" s="59" t="n">
        <v>46636</v>
      </c>
      <c r="H2438" s="59" t="n">
        <v>46821</v>
      </c>
      <c r="I2438" s="59" t="n">
        <v>47007</v>
      </c>
      <c r="J2438" s="59" t="n">
        <v>47185</v>
      </c>
      <c r="K2438" s="59" t="n">
        <v>47371</v>
      </c>
      <c r="L2438" s="59" t="n">
        <v>47549</v>
      </c>
      <c r="M2438" s="59" t="n">
        <v>47735</v>
      </c>
      <c r="N2438" s="59" t="n">
        <v>47914</v>
      </c>
      <c r="O2438" s="59" t="n">
        <v>48099</v>
      </c>
      <c r="P2438" s="59" t="n">
        <v>48282</v>
      </c>
      <c r="Q2438" s="59" t="n">
        <v>48463</v>
      </c>
      <c r="R2438" s="59" t="n">
        <v>48647</v>
      </c>
      <c r="S2438" s="59" t="n">
        <v>48834</v>
      </c>
      <c r="T2438" s="59" t="n">
        <v>49011</v>
      </c>
      <c r="U2438" s="59" t="n">
        <v>49198</v>
      </c>
      <c r="V2438" s="59" t="n">
        <v>49382</v>
      </c>
      <c r="W2438" s="59" t="n">
        <v>49569</v>
      </c>
      <c r="X2438" s="59" t="n"/>
      <c r="Y2438" s="59" t="n"/>
      <c r="Z2438" s="59" t="n"/>
      <c r="AA2438" s="59" t="n"/>
      <c r="AB2438" s="59" t="n"/>
      <c r="AC2438" s="59" t="n"/>
      <c r="AD2438" s="59" t="n"/>
      <c r="AE2438" s="59" t="n"/>
      <c r="AF2438" s="59" t="n"/>
      <c r="AG2438" s="59" t="n"/>
      <c r="AH2438" s="59" t="n"/>
      <c r="AI2438" s="59" t="n"/>
      <c r="AJ2438" s="59" t="n"/>
      <c r="AK2438" s="59" t="n"/>
      <c r="AL2438" s="59" t="n"/>
      <c r="AM2438" s="59" t="n"/>
      <c r="AN2438" s="59" t="n"/>
      <c r="AO2438" s="59" t="n"/>
      <c r="AP2438" s="59" t="n"/>
      <c r="AQ2438" s="59" t="n"/>
      <c r="AR2438" s="59" t="n"/>
      <c r="AS2438" s="59" t="n"/>
      <c r="AT2438" s="59" t="n"/>
      <c r="AU2438" s="59" t="n"/>
      <c r="AV2438" s="59" t="n"/>
      <c r="AW2438" s="59" t="n"/>
      <c r="AX2438" s="59" t="n"/>
      <c r="AY2438" s="59" t="n"/>
      <c r="AZ2438" s="59" t="n"/>
      <c r="BA2438" s="59" t="n"/>
      <c r="BB2438" s="59" t="n"/>
      <c r="BC2438" s="59" t="n"/>
      <c r="BD2438" s="59" t="n"/>
      <c r="BE2438" s="59" t="n"/>
      <c r="BF2438" s="59" t="n"/>
      <c r="BG2438" s="59" t="n"/>
      <c r="BH2438" s="59" t="n"/>
      <c r="BI2438" s="59" t="n"/>
      <c r="BJ2438" s="59" t="n"/>
      <c r="BK2438" s="59" t="n"/>
      <c r="BL2438" s="59" t="n"/>
      <c r="BM2438" s="59" t="n"/>
      <c r="BN2438" s="59" t="n"/>
      <c r="BO2438" s="59" t="n"/>
      <c r="BP2438" s="59" t="n"/>
      <c r="BQ2438" s="59" t="n"/>
      <c r="BR2438" s="59" t="n"/>
      <c r="BS2438" s="59" t="n"/>
      <c r="BT2438" s="59" t="n"/>
      <c r="BU2438" s="59" t="n"/>
      <c r="BV2438" s="59" t="n"/>
      <c r="BW2438" s="59" t="n"/>
      <c r="BX2438" s="59" t="n"/>
      <c r="BY2438" s="59" t="n"/>
      <c r="BZ2438" s="59" t="n"/>
      <c r="CA2438" s="59" t="n"/>
      <c r="CB2438" s="59" t="n"/>
      <c r="CC2438" s="59" t="n"/>
      <c r="CD2438" s="59" t="n"/>
      <c r="CE2438" s="59" t="n"/>
      <c r="CF2438" s="59" t="n"/>
      <c r="CG2438" s="59" t="n"/>
      <c r="CH2438" s="59" t="n"/>
      <c r="CI2438" s="59" t="n"/>
      <c r="CJ2438" s="59" t="n"/>
      <c r="CK2438" s="59" t="n"/>
      <c r="CL2438" s="59" t="n"/>
      <c r="CM2438" s="59" t="n"/>
      <c r="CN2438" s="59" t="n"/>
      <c r="CO2438" s="59" t="n"/>
      <c r="CP2438" s="59" t="n"/>
      <c r="CQ2438" s="59" t="n"/>
      <c r="CR2438" s="59" t="n"/>
      <c r="CS2438" s="59" t="n"/>
      <c r="CT2438" s="59" t="n"/>
      <c r="CU2438" s="59" t="n"/>
      <c r="CV2438" s="59" t="n"/>
      <c r="CW2438" s="59" t="n"/>
      <c r="CX2438" s="59" t="n"/>
      <c r="CY2438" s="59" t="n"/>
      <c r="CZ2438" s="59" t="n"/>
    </row>
    <row r="2439">
      <c r="D2439" s="107" t="inlineStr">
        <is>
          <t>Amount Per Share</t>
        </is>
      </c>
      <c r="E2439" s="107" t="n">
        <v>1.63</v>
      </c>
      <c r="F2439" s="107" t="n">
        <v>1.35</v>
      </c>
      <c r="G2439" s="107" t="n">
        <v>1.65</v>
      </c>
      <c r="H2439" s="107" t="n">
        <v>1.4</v>
      </c>
      <c r="I2439" s="107" t="n">
        <v>1.9</v>
      </c>
      <c r="J2439" s="107" t="n">
        <v>1.67</v>
      </c>
      <c r="K2439" s="107" t="n">
        <v>2.03</v>
      </c>
      <c r="L2439" s="107" t="n">
        <v>1.79</v>
      </c>
      <c r="M2439" s="107" t="n">
        <v>2.18</v>
      </c>
      <c r="N2439" s="107" t="n">
        <v>1.91</v>
      </c>
      <c r="O2439" s="107" t="n">
        <v>2.33</v>
      </c>
      <c r="P2439" s="107" t="n">
        <v>2.04</v>
      </c>
      <c r="Q2439" s="107" t="n">
        <v>2.49</v>
      </c>
      <c r="R2439" s="107" t="n">
        <v>2.19</v>
      </c>
      <c r="S2439" s="107" t="n">
        <v>2.67</v>
      </c>
      <c r="T2439" s="107" t="n">
        <v>2.19</v>
      </c>
      <c r="U2439" s="107" t="n">
        <v>2.67</v>
      </c>
      <c r="V2439" s="107" t="n">
        <v>2.19</v>
      </c>
      <c r="W2439" s="107" t="n">
        <v>2.67</v>
      </c>
      <c r="X2439" s="107" t="n"/>
      <c r="Y2439" s="107" t="n"/>
      <c r="Z2439" s="107" t="n"/>
      <c r="AA2439" s="107" t="n"/>
      <c r="AB2439" s="107" t="n"/>
      <c r="AC2439" s="107" t="n"/>
      <c r="AD2439" s="107" t="n"/>
      <c r="AE2439" s="107" t="n"/>
      <c r="AF2439" s="107" t="n"/>
      <c r="AG2439" s="107" t="n"/>
      <c r="AH2439" s="107" t="n"/>
      <c r="AI2439" s="107" t="n"/>
      <c r="AJ2439" s="107" t="n"/>
      <c r="AK2439" s="107" t="n"/>
      <c r="AL2439" s="107" t="n"/>
      <c r="AM2439" s="107" t="n"/>
      <c r="AN2439" s="107" t="n"/>
      <c r="AO2439" s="107" t="n"/>
      <c r="AP2439" s="107" t="n"/>
      <c r="AQ2439" s="107" t="n"/>
      <c r="AR2439" s="107" t="n"/>
      <c r="AS2439" s="107" t="n"/>
      <c r="AT2439" s="107" t="n"/>
      <c r="AU2439" s="107" t="n"/>
      <c r="AV2439" s="107" t="n"/>
      <c r="AW2439" s="107" t="n"/>
      <c r="AX2439" s="107" t="n"/>
      <c r="AY2439" s="107" t="n"/>
      <c r="AZ2439" s="107" t="n"/>
      <c r="BA2439" s="107" t="n"/>
      <c r="BB2439" s="107" t="n"/>
      <c r="BC2439" s="107" t="n"/>
      <c r="BD2439" s="107" t="n"/>
      <c r="BE2439" s="107" t="n"/>
      <c r="BF2439" s="107" t="n"/>
      <c r="BG2439" s="107" t="n"/>
      <c r="BH2439" s="107" t="n"/>
      <c r="BI2439" s="107" t="n"/>
      <c r="BJ2439" s="107" t="n"/>
      <c r="BK2439" s="107" t="n"/>
      <c r="BL2439" s="107" t="n"/>
      <c r="BM2439" s="107" t="n"/>
      <c r="BN2439" s="107" t="n"/>
      <c r="BO2439" s="107" t="n"/>
      <c r="BP2439" s="107" t="n"/>
      <c r="BQ2439" s="107" t="n"/>
      <c r="BR2439" s="107" t="n"/>
      <c r="BS2439" s="107" t="n"/>
      <c r="BT2439" s="107" t="n"/>
      <c r="BU2439" s="107" t="n"/>
      <c r="BV2439" s="107" t="n"/>
      <c r="BW2439" s="107" t="n"/>
      <c r="BX2439" s="107" t="n"/>
      <c r="BY2439" s="107" t="n"/>
      <c r="BZ2439" s="107" t="n"/>
      <c r="CA2439" s="107" t="n"/>
      <c r="CB2439" s="107" t="n"/>
      <c r="CC2439" s="107" t="n"/>
      <c r="CD2439" s="107" t="n"/>
      <c r="CE2439" s="107" t="n"/>
      <c r="CF2439" s="107" t="n"/>
      <c r="CG2439" s="107" t="n"/>
      <c r="CH2439" s="107" t="n"/>
      <c r="CI2439" s="107" t="n"/>
      <c r="CJ2439" s="107" t="n"/>
      <c r="CK2439" s="107" t="n"/>
      <c r="CL2439" s="107" t="n"/>
      <c r="CM2439" s="107" t="n"/>
      <c r="CN2439" s="107" t="n"/>
      <c r="CO2439" s="107" t="n"/>
      <c r="CP2439" s="107" t="n"/>
      <c r="CQ2439" s="107" t="n"/>
      <c r="CR2439" s="107" t="n"/>
      <c r="CS2439" s="107" t="n"/>
      <c r="CT2439" s="107" t="n"/>
      <c r="CU2439" s="107" t="n"/>
      <c r="CV2439" s="107" t="n"/>
      <c r="CW2439" s="107" t="n"/>
      <c r="CX2439" s="107" t="n"/>
      <c r="CY2439" s="107" t="n"/>
      <c r="CZ2439" s="107" t="n"/>
    </row>
    <row r="2441">
      <c r="A2441" s="126">
        <f>IF(MXAU!$C$22="","",MXAU!$C$22)</f>
        <v/>
      </c>
      <c r="B2441" s="68">
        <f>IF($A2441="",0,COUNT($E2442:$CZ2442))</f>
        <v/>
      </c>
      <c r="C2441" s="69">
        <f>IF($B2441=0,0,MAX($E2442:$CZ2442))</f>
        <v/>
      </c>
      <c r="D2441" s="58">
        <f>_xll.BDS($A2441,'Field Check'!$C$44,"headers=y","startcol=1","endcol=7","dir=h","DVD_START_DT",'Field Check'!$C$59,"DVD_END_DT",'Field Check'!$D$59)</f>
        <v/>
      </c>
      <c r="E2441" s="59" t="n"/>
      <c r="F2441" s="59" t="n"/>
      <c r="G2441" s="59" t="n"/>
      <c r="H2441" s="59" t="n"/>
      <c r="I2441" s="59" t="n"/>
      <c r="J2441" s="59" t="n"/>
      <c r="K2441" s="59" t="n"/>
      <c r="L2441" s="59" t="n"/>
      <c r="M2441" s="59" t="n"/>
      <c r="N2441" s="59" t="n"/>
      <c r="O2441" s="59" t="n"/>
      <c r="P2441" s="59" t="n"/>
      <c r="Q2441" s="59" t="n"/>
      <c r="R2441" s="59" t="n"/>
      <c r="S2441" s="59" t="n"/>
      <c r="T2441" s="59" t="n"/>
      <c r="U2441" s="59" t="n"/>
      <c r="V2441" s="59" t="n"/>
      <c r="W2441" s="59" t="n"/>
      <c r="X2441" s="59" t="n"/>
      <c r="Y2441" s="59" t="n"/>
      <c r="Z2441" s="59" t="n"/>
      <c r="AA2441" s="59" t="n"/>
      <c r="AB2441" s="59" t="n"/>
      <c r="AC2441" s="59" t="n"/>
      <c r="AD2441" s="59" t="n"/>
      <c r="AE2441" s="59" t="n"/>
      <c r="AF2441" s="59" t="n"/>
      <c r="AG2441" s="59" t="n"/>
      <c r="AH2441" s="59" t="n"/>
      <c r="AI2441" s="59" t="n"/>
      <c r="AJ2441" s="59" t="n"/>
      <c r="AK2441" s="59" t="n"/>
      <c r="AL2441" s="59" t="n"/>
      <c r="AM2441" s="59" t="n"/>
      <c r="AN2441" s="59" t="n"/>
      <c r="AO2441" s="59" t="n"/>
      <c r="AP2441" s="59" t="n"/>
      <c r="AQ2441" s="59" t="n"/>
      <c r="AR2441" s="59" t="n"/>
      <c r="AS2441" s="59" t="n"/>
      <c r="AT2441" s="59" t="n"/>
      <c r="AU2441" s="59" t="n"/>
      <c r="AV2441" s="59" t="n"/>
      <c r="AW2441" s="59" t="n"/>
      <c r="AX2441" s="59" t="n"/>
      <c r="AY2441" s="59" t="n"/>
      <c r="AZ2441" s="59" t="n"/>
      <c r="BA2441" s="59" t="n"/>
      <c r="BB2441" s="59" t="n"/>
      <c r="BC2441" s="59" t="n"/>
      <c r="BD2441" s="59" t="n"/>
      <c r="BE2441" s="59" t="n"/>
      <c r="BF2441" s="59" t="n"/>
      <c r="BG2441" s="59" t="n"/>
      <c r="BH2441" s="59" t="n"/>
      <c r="BI2441" s="59" t="n"/>
      <c r="BJ2441" s="59" t="n"/>
      <c r="BK2441" s="59" t="n"/>
      <c r="BL2441" s="59" t="n"/>
      <c r="BM2441" s="59" t="n"/>
      <c r="BN2441" s="59" t="n"/>
      <c r="BO2441" s="59" t="n"/>
      <c r="BP2441" s="59" t="n"/>
      <c r="BQ2441" s="59" t="n"/>
      <c r="BR2441" s="59" t="n"/>
      <c r="BS2441" s="59" t="n"/>
      <c r="BT2441" s="59" t="n"/>
      <c r="BU2441" s="59" t="n"/>
      <c r="BV2441" s="59" t="n"/>
      <c r="BW2441" s="59" t="n"/>
      <c r="BX2441" s="59" t="n"/>
      <c r="BY2441" s="59" t="n"/>
      <c r="BZ2441" s="59" t="n"/>
      <c r="CA2441" s="59" t="n"/>
      <c r="CB2441" s="59" t="n"/>
      <c r="CC2441" s="59" t="n"/>
      <c r="CD2441" s="59" t="n"/>
      <c r="CE2441" s="59" t="n"/>
      <c r="CF2441" s="59" t="n"/>
      <c r="CG2441" s="59" t="n"/>
      <c r="CH2441" s="59" t="n"/>
      <c r="CI2441" s="59" t="n"/>
      <c r="CJ2441" s="59" t="n"/>
      <c r="CK2441" s="59" t="n"/>
      <c r="CL2441" s="59" t="n"/>
      <c r="CM2441" s="59" t="n"/>
      <c r="CN2441" s="59" t="n"/>
      <c r="CO2441" s="59" t="n"/>
      <c r="CP2441" s="59" t="n"/>
      <c r="CQ2441" s="59" t="n"/>
      <c r="CR2441" s="59" t="n"/>
      <c r="CS2441" s="59" t="n"/>
      <c r="CT2441" s="59" t="n"/>
      <c r="CU2441" s="59" t="n"/>
      <c r="CV2441" s="59" t="n"/>
      <c r="CW2441" s="59" t="n"/>
      <c r="CX2441" s="59" t="n"/>
      <c r="CY2441" s="59" t="n"/>
      <c r="CZ2441" s="59" t="n"/>
    </row>
    <row r="2442">
      <c r="D2442" s="59" t="n"/>
      <c r="E2442" s="59" t="n"/>
      <c r="F2442" s="59" t="n"/>
      <c r="G2442" s="59" t="n"/>
      <c r="H2442" s="59" t="n"/>
      <c r="I2442" s="59" t="n"/>
      <c r="J2442" s="59" t="n"/>
      <c r="K2442" s="59" t="n"/>
      <c r="L2442" s="59" t="n"/>
      <c r="M2442" s="59" t="n"/>
      <c r="N2442" s="59" t="n"/>
      <c r="O2442" s="59" t="n"/>
      <c r="P2442" s="59" t="n"/>
      <c r="Q2442" s="59" t="n"/>
      <c r="R2442" s="59" t="n"/>
      <c r="S2442" s="59" t="n"/>
      <c r="T2442" s="59" t="n"/>
      <c r="U2442" s="59" t="n"/>
      <c r="V2442" s="59" t="n"/>
      <c r="W2442" s="59" t="n"/>
      <c r="X2442" s="59" t="n"/>
      <c r="Y2442" s="59" t="n"/>
      <c r="Z2442" s="59" t="n"/>
      <c r="AA2442" s="59" t="n"/>
      <c r="AB2442" s="59" t="n"/>
      <c r="AC2442" s="59" t="n"/>
      <c r="AD2442" s="59" t="n"/>
      <c r="AE2442" s="59" t="n"/>
      <c r="AF2442" s="59" t="n"/>
      <c r="AG2442" s="59" t="n"/>
      <c r="AH2442" s="59" t="n"/>
      <c r="AI2442" s="59" t="n"/>
      <c r="AJ2442" s="59" t="n"/>
      <c r="AK2442" s="59" t="n"/>
      <c r="AL2442" s="59" t="n"/>
      <c r="AM2442" s="59" t="n"/>
      <c r="AN2442" s="59" t="n"/>
      <c r="AO2442" s="59" t="n"/>
      <c r="AP2442" s="59" t="n"/>
      <c r="AQ2442" s="59" t="n"/>
      <c r="AR2442" s="59" t="n"/>
      <c r="AS2442" s="59" t="n"/>
      <c r="AT2442" s="59" t="n"/>
      <c r="AU2442" s="59" t="n"/>
      <c r="AV2442" s="59" t="n"/>
      <c r="AW2442" s="59" t="n"/>
      <c r="AX2442" s="59" t="n"/>
      <c r="AY2442" s="59" t="n"/>
      <c r="AZ2442" s="59" t="n"/>
      <c r="BA2442" s="59" t="n"/>
      <c r="BB2442" s="59" t="n"/>
      <c r="BC2442" s="59" t="n"/>
      <c r="BD2442" s="59" t="n"/>
      <c r="BE2442" s="59" t="n"/>
      <c r="BF2442" s="59" t="n"/>
      <c r="BG2442" s="59" t="n"/>
      <c r="BH2442" s="59" t="n"/>
      <c r="BI2442" s="59" t="n"/>
      <c r="BJ2442" s="59" t="n"/>
      <c r="BK2442" s="59" t="n"/>
      <c r="BL2442" s="59" t="n"/>
      <c r="BM2442" s="59" t="n"/>
      <c r="BN2442" s="59" t="n"/>
      <c r="BO2442" s="59" t="n"/>
      <c r="BP2442" s="59" t="n"/>
      <c r="BQ2442" s="59" t="n"/>
      <c r="BR2442" s="59" t="n"/>
      <c r="BS2442" s="59" t="n"/>
      <c r="BT2442" s="59" t="n"/>
      <c r="BU2442" s="59" t="n"/>
      <c r="BV2442" s="59" t="n"/>
      <c r="BW2442" s="59" t="n"/>
      <c r="BX2442" s="59" t="n"/>
      <c r="BY2442" s="59" t="n"/>
      <c r="BZ2442" s="59" t="n"/>
      <c r="CA2442" s="59" t="n"/>
      <c r="CB2442" s="59" t="n"/>
      <c r="CC2442" s="59" t="n"/>
      <c r="CD2442" s="59" t="n"/>
      <c r="CE2442" s="59" t="n"/>
      <c r="CF2442" s="59" t="n"/>
      <c r="CG2442" s="59" t="n"/>
      <c r="CH2442" s="59" t="n"/>
      <c r="CI2442" s="59" t="n"/>
      <c r="CJ2442" s="59" t="n"/>
      <c r="CK2442" s="59" t="n"/>
      <c r="CL2442" s="59" t="n"/>
      <c r="CM2442" s="59" t="n"/>
      <c r="CN2442" s="59" t="n"/>
      <c r="CO2442" s="59" t="n"/>
      <c r="CP2442" s="59" t="n"/>
      <c r="CQ2442" s="59" t="n"/>
      <c r="CR2442" s="59" t="n"/>
      <c r="CS2442" s="59" t="n"/>
      <c r="CT2442" s="59" t="n"/>
      <c r="CU2442" s="59" t="n"/>
      <c r="CV2442" s="59" t="n"/>
      <c r="CW2442" s="59" t="n"/>
      <c r="CX2442" s="59" t="n"/>
      <c r="CY2442" s="59" t="n"/>
      <c r="CZ2442" s="59" t="n"/>
    </row>
    <row r="2443">
      <c r="D2443" s="59" t="n"/>
      <c r="E2443" s="59" t="n"/>
      <c r="F2443" s="59" t="n"/>
      <c r="G2443" s="59" t="n"/>
      <c r="H2443" s="59" t="n"/>
      <c r="I2443" s="59" t="n"/>
      <c r="J2443" s="59" t="n"/>
      <c r="K2443" s="59" t="n"/>
      <c r="L2443" s="59" t="n"/>
      <c r="M2443" s="59" t="n"/>
      <c r="N2443" s="59" t="n"/>
      <c r="O2443" s="59" t="n"/>
      <c r="P2443" s="59" t="n"/>
      <c r="Q2443" s="59" t="n"/>
      <c r="R2443" s="59" t="n"/>
      <c r="S2443" s="59" t="n"/>
      <c r="T2443" s="59" t="n"/>
      <c r="U2443" s="59" t="n"/>
      <c r="V2443" s="59" t="n"/>
      <c r="W2443" s="59" t="n"/>
      <c r="X2443" s="59" t="n"/>
      <c r="Y2443" s="59" t="n"/>
      <c r="Z2443" s="59" t="n"/>
      <c r="AA2443" s="59" t="n"/>
      <c r="AB2443" s="59" t="n"/>
      <c r="AC2443" s="59" t="n"/>
      <c r="AD2443" s="59" t="n"/>
      <c r="AE2443" s="59" t="n"/>
      <c r="AF2443" s="59" t="n"/>
      <c r="AG2443" s="59" t="n"/>
      <c r="AH2443" s="59" t="n"/>
      <c r="AI2443" s="59" t="n"/>
      <c r="AJ2443" s="59" t="n"/>
      <c r="AK2443" s="59" t="n"/>
      <c r="AL2443" s="59" t="n"/>
      <c r="AM2443" s="59" t="n"/>
      <c r="AN2443" s="59" t="n"/>
      <c r="AO2443" s="59" t="n"/>
      <c r="AP2443" s="59" t="n"/>
      <c r="AQ2443" s="59" t="n"/>
      <c r="AR2443" s="59" t="n"/>
      <c r="AS2443" s="59" t="n"/>
      <c r="AT2443" s="59" t="n"/>
      <c r="AU2443" s="59" t="n"/>
      <c r="AV2443" s="59" t="n"/>
      <c r="AW2443" s="59" t="n"/>
      <c r="AX2443" s="59" t="n"/>
      <c r="AY2443" s="59" t="n"/>
      <c r="AZ2443" s="59" t="n"/>
      <c r="BA2443" s="59" t="n"/>
      <c r="BB2443" s="59" t="n"/>
      <c r="BC2443" s="59" t="n"/>
      <c r="BD2443" s="59" t="n"/>
      <c r="BE2443" s="59" t="n"/>
      <c r="BF2443" s="59" t="n"/>
      <c r="BG2443" s="59" t="n"/>
      <c r="BH2443" s="59" t="n"/>
      <c r="BI2443" s="59" t="n"/>
      <c r="BJ2443" s="59" t="n"/>
      <c r="BK2443" s="59" t="n"/>
      <c r="BL2443" s="59" t="n"/>
      <c r="BM2443" s="59" t="n"/>
      <c r="BN2443" s="59" t="n"/>
      <c r="BO2443" s="59" t="n"/>
      <c r="BP2443" s="59" t="n"/>
      <c r="BQ2443" s="59" t="n"/>
      <c r="BR2443" s="59" t="n"/>
      <c r="BS2443" s="59" t="n"/>
      <c r="BT2443" s="59" t="n"/>
      <c r="BU2443" s="59" t="n"/>
      <c r="BV2443" s="59" t="n"/>
      <c r="BW2443" s="59" t="n"/>
      <c r="BX2443" s="59" t="n"/>
      <c r="BY2443" s="59" t="n"/>
      <c r="BZ2443" s="59" t="n"/>
      <c r="CA2443" s="59" t="n"/>
      <c r="CB2443" s="59" t="n"/>
      <c r="CC2443" s="59" t="n"/>
      <c r="CD2443" s="59" t="n"/>
      <c r="CE2443" s="59" t="n"/>
      <c r="CF2443" s="59" t="n"/>
      <c r="CG2443" s="59" t="n"/>
      <c r="CH2443" s="59" t="n"/>
      <c r="CI2443" s="59" t="n"/>
      <c r="CJ2443" s="59" t="n"/>
      <c r="CK2443" s="59" t="n"/>
      <c r="CL2443" s="59" t="n"/>
      <c r="CM2443" s="59" t="n"/>
      <c r="CN2443" s="59" t="n"/>
      <c r="CO2443" s="59" t="n"/>
      <c r="CP2443" s="59" t="n"/>
      <c r="CQ2443" s="59" t="n"/>
      <c r="CR2443" s="59" t="n"/>
      <c r="CS2443" s="59" t="n"/>
      <c r="CT2443" s="59" t="n"/>
      <c r="CU2443" s="59" t="n"/>
      <c r="CV2443" s="59" t="n"/>
      <c r="CW2443" s="59" t="n"/>
      <c r="CX2443" s="59" t="n"/>
      <c r="CY2443" s="59" t="n"/>
      <c r="CZ2443" s="59" t="n"/>
    </row>
    <row r="2444">
      <c r="D2444" s="59" t="n"/>
      <c r="E2444" s="59" t="n"/>
      <c r="F2444" s="59" t="n"/>
      <c r="G2444" s="59" t="n"/>
      <c r="H2444" s="59" t="n"/>
      <c r="I2444" s="59" t="n"/>
      <c r="J2444" s="59" t="n"/>
      <c r="K2444" s="59" t="n"/>
      <c r="L2444" s="59" t="n"/>
      <c r="M2444" s="59" t="n"/>
      <c r="N2444" s="59" t="n"/>
      <c r="O2444" s="59" t="n"/>
      <c r="P2444" s="59" t="n"/>
      <c r="Q2444" s="59" t="n"/>
      <c r="R2444" s="59" t="n"/>
      <c r="S2444" s="59" t="n"/>
      <c r="T2444" s="59" t="n"/>
      <c r="U2444" s="59" t="n"/>
      <c r="V2444" s="59" t="n"/>
      <c r="W2444" s="59" t="n"/>
      <c r="X2444" s="59" t="n"/>
      <c r="Y2444" s="59" t="n"/>
      <c r="Z2444" s="59" t="n"/>
      <c r="AA2444" s="59" t="n"/>
      <c r="AB2444" s="59" t="n"/>
      <c r="AC2444" s="59" t="n"/>
      <c r="AD2444" s="59" t="n"/>
      <c r="AE2444" s="59" t="n"/>
      <c r="AF2444" s="59" t="n"/>
      <c r="AG2444" s="59" t="n"/>
      <c r="AH2444" s="59" t="n"/>
      <c r="AI2444" s="59" t="n"/>
      <c r="AJ2444" s="59" t="n"/>
      <c r="AK2444" s="59" t="n"/>
      <c r="AL2444" s="59" t="n"/>
      <c r="AM2444" s="59" t="n"/>
      <c r="AN2444" s="59" t="n"/>
      <c r="AO2444" s="59" t="n"/>
      <c r="AP2444" s="59" t="n"/>
      <c r="AQ2444" s="59" t="n"/>
      <c r="AR2444" s="59" t="n"/>
      <c r="AS2444" s="59" t="n"/>
      <c r="AT2444" s="59" t="n"/>
      <c r="AU2444" s="59" t="n"/>
      <c r="AV2444" s="59" t="n"/>
      <c r="AW2444" s="59" t="n"/>
      <c r="AX2444" s="59" t="n"/>
      <c r="AY2444" s="59" t="n"/>
      <c r="AZ2444" s="59" t="n"/>
      <c r="BA2444" s="59" t="n"/>
      <c r="BB2444" s="59" t="n"/>
      <c r="BC2444" s="59" t="n"/>
      <c r="BD2444" s="59" t="n"/>
      <c r="BE2444" s="59" t="n"/>
      <c r="BF2444" s="59" t="n"/>
      <c r="BG2444" s="59" t="n"/>
      <c r="BH2444" s="59" t="n"/>
      <c r="BI2444" s="59" t="n"/>
      <c r="BJ2444" s="59" t="n"/>
      <c r="BK2444" s="59" t="n"/>
      <c r="BL2444" s="59" t="n"/>
      <c r="BM2444" s="59" t="n"/>
      <c r="BN2444" s="59" t="n"/>
      <c r="BO2444" s="59" t="n"/>
      <c r="BP2444" s="59" t="n"/>
      <c r="BQ2444" s="59" t="n"/>
      <c r="BR2444" s="59" t="n"/>
      <c r="BS2444" s="59" t="n"/>
      <c r="BT2444" s="59" t="n"/>
      <c r="BU2444" s="59" t="n"/>
      <c r="BV2444" s="59" t="n"/>
      <c r="BW2444" s="59" t="n"/>
      <c r="BX2444" s="59" t="n"/>
      <c r="BY2444" s="59" t="n"/>
      <c r="BZ2444" s="59" t="n"/>
      <c r="CA2444" s="59" t="n"/>
      <c r="CB2444" s="59" t="n"/>
      <c r="CC2444" s="59" t="n"/>
      <c r="CD2444" s="59" t="n"/>
      <c r="CE2444" s="59" t="n"/>
      <c r="CF2444" s="59" t="n"/>
      <c r="CG2444" s="59" t="n"/>
      <c r="CH2444" s="59" t="n"/>
      <c r="CI2444" s="59" t="n"/>
      <c r="CJ2444" s="59" t="n"/>
      <c r="CK2444" s="59" t="n"/>
      <c r="CL2444" s="59" t="n"/>
      <c r="CM2444" s="59" t="n"/>
      <c r="CN2444" s="59" t="n"/>
      <c r="CO2444" s="59" t="n"/>
      <c r="CP2444" s="59" t="n"/>
      <c r="CQ2444" s="59" t="n"/>
      <c r="CR2444" s="59" t="n"/>
      <c r="CS2444" s="59" t="n"/>
      <c r="CT2444" s="59" t="n"/>
      <c r="CU2444" s="59" t="n"/>
      <c r="CV2444" s="59" t="n"/>
      <c r="CW2444" s="59" t="n"/>
      <c r="CX2444" s="59" t="n"/>
      <c r="CY2444" s="59" t="n"/>
      <c r="CZ2444" s="59" t="n"/>
    </row>
    <row r="2445">
      <c r="D2445" s="107" t="n"/>
      <c r="E2445" s="107" t="n"/>
      <c r="F2445" s="107" t="n"/>
      <c r="G2445" s="107" t="n"/>
      <c r="H2445" s="107" t="n"/>
      <c r="I2445" s="107" t="n"/>
      <c r="J2445" s="107" t="n"/>
      <c r="K2445" s="107" t="n"/>
      <c r="L2445" s="107" t="n"/>
      <c r="M2445" s="107" t="n"/>
      <c r="N2445" s="107" t="n"/>
      <c r="O2445" s="107" t="n"/>
      <c r="P2445" s="107" t="n"/>
      <c r="Q2445" s="107" t="n"/>
      <c r="R2445" s="107" t="n"/>
      <c r="S2445" s="107" t="n"/>
      <c r="T2445" s="107" t="n"/>
      <c r="U2445" s="107" t="n"/>
      <c r="V2445" s="107" t="n"/>
      <c r="W2445" s="107" t="n"/>
      <c r="X2445" s="107" t="n"/>
      <c r="Y2445" s="107" t="n"/>
      <c r="Z2445" s="107" t="n"/>
      <c r="AA2445" s="107" t="n"/>
      <c r="AB2445" s="107" t="n"/>
      <c r="AC2445" s="107" t="n"/>
      <c r="AD2445" s="107" t="n"/>
      <c r="AE2445" s="107" t="n"/>
      <c r="AF2445" s="107" t="n"/>
      <c r="AG2445" s="107" t="n"/>
      <c r="AH2445" s="107" t="n"/>
      <c r="AI2445" s="107" t="n"/>
      <c r="AJ2445" s="107" t="n"/>
      <c r="AK2445" s="107" t="n"/>
      <c r="AL2445" s="107" t="n"/>
      <c r="AM2445" s="107" t="n"/>
      <c r="AN2445" s="107" t="n"/>
      <c r="AO2445" s="107" t="n"/>
      <c r="AP2445" s="107" t="n"/>
      <c r="AQ2445" s="107" t="n"/>
      <c r="AR2445" s="107" t="n"/>
      <c r="AS2445" s="107" t="n"/>
      <c r="AT2445" s="107" t="n"/>
      <c r="AU2445" s="107" t="n"/>
      <c r="AV2445" s="107" t="n"/>
      <c r="AW2445" s="107" t="n"/>
      <c r="AX2445" s="107" t="n"/>
      <c r="AY2445" s="107" t="n"/>
      <c r="AZ2445" s="107" t="n"/>
      <c r="BA2445" s="107" t="n"/>
      <c r="BB2445" s="107" t="n"/>
      <c r="BC2445" s="107" t="n"/>
      <c r="BD2445" s="107" t="n"/>
      <c r="BE2445" s="107" t="n"/>
      <c r="BF2445" s="107" t="n"/>
      <c r="BG2445" s="107" t="n"/>
      <c r="BH2445" s="107" t="n"/>
      <c r="BI2445" s="107" t="n"/>
      <c r="BJ2445" s="107" t="n"/>
      <c r="BK2445" s="107" t="n"/>
      <c r="BL2445" s="107" t="n"/>
      <c r="BM2445" s="107" t="n"/>
      <c r="BN2445" s="107" t="n"/>
      <c r="BO2445" s="107" t="n"/>
      <c r="BP2445" s="107" t="n"/>
      <c r="BQ2445" s="107" t="n"/>
      <c r="BR2445" s="107" t="n"/>
      <c r="BS2445" s="107" t="n"/>
      <c r="BT2445" s="107" t="n"/>
      <c r="BU2445" s="107" t="n"/>
      <c r="BV2445" s="107" t="n"/>
      <c r="BW2445" s="107" t="n"/>
      <c r="BX2445" s="107" t="n"/>
      <c r="BY2445" s="107" t="n"/>
      <c r="BZ2445" s="107" t="n"/>
      <c r="CA2445" s="107" t="n"/>
      <c r="CB2445" s="107" t="n"/>
      <c r="CC2445" s="107" t="n"/>
      <c r="CD2445" s="107" t="n"/>
      <c r="CE2445" s="107" t="n"/>
      <c r="CF2445" s="107" t="n"/>
      <c r="CG2445" s="107" t="n"/>
      <c r="CH2445" s="107" t="n"/>
      <c r="CI2445" s="107" t="n"/>
      <c r="CJ2445" s="107" t="n"/>
      <c r="CK2445" s="107" t="n"/>
      <c r="CL2445" s="107" t="n"/>
      <c r="CM2445" s="107" t="n"/>
      <c r="CN2445" s="107" t="n"/>
      <c r="CO2445" s="107" t="n"/>
      <c r="CP2445" s="107" t="n"/>
      <c r="CQ2445" s="107" t="n"/>
      <c r="CR2445" s="107" t="n"/>
      <c r="CS2445" s="107" t="n"/>
      <c r="CT2445" s="107" t="n"/>
      <c r="CU2445" s="107" t="n"/>
      <c r="CV2445" s="107" t="n"/>
      <c r="CW2445" s="107" t="n"/>
      <c r="CX2445" s="107" t="n"/>
      <c r="CY2445" s="107" t="n"/>
      <c r="CZ2445" s="107" t="n"/>
    </row>
    <row r="2448">
      <c r="A2448" s="2">
        <f>IF($A2441="","","   projections")</f>
        <v/>
      </c>
      <c r="B2448" s="68">
        <f>IF($A2441="",0,COUNT($E2449:$CZ2449))</f>
        <v/>
      </c>
      <c r="C2448" s="69">
        <f>IF($B2448=0,0,MAX($E2449:$CZ2449))</f>
        <v/>
      </c>
      <c r="D2448" s="58">
        <f>_xll.BDS($A2441,'Field Check'!$C$42,"headers=y","startcol=1","endcol=3","dir=h")</f>
        <v/>
      </c>
      <c r="E2448" s="59" t="n"/>
      <c r="F2448" s="59" t="n"/>
      <c r="G2448" s="59" t="n"/>
      <c r="H2448" s="59" t="n"/>
      <c r="I2448" s="59" t="n"/>
      <c r="J2448" s="59" t="n"/>
      <c r="K2448" s="59" t="n"/>
      <c r="L2448" s="59" t="n"/>
      <c r="M2448" s="59" t="n"/>
      <c r="N2448" s="59" t="n"/>
      <c r="O2448" s="59" t="n"/>
      <c r="P2448" s="59" t="n"/>
      <c r="Q2448" s="59" t="n"/>
      <c r="R2448" s="59" t="n"/>
      <c r="S2448" s="59" t="n"/>
      <c r="T2448" s="59" t="n"/>
      <c r="U2448" s="59" t="n"/>
      <c r="V2448" s="59" t="n"/>
      <c r="W2448" s="59" t="n"/>
      <c r="X2448" s="59" t="n"/>
      <c r="Y2448" s="59" t="n"/>
      <c r="Z2448" s="59" t="n"/>
      <c r="AA2448" s="59" t="n"/>
      <c r="AB2448" s="59" t="n"/>
      <c r="AC2448" s="59" t="n"/>
      <c r="AD2448" s="59" t="n"/>
      <c r="AE2448" s="59" t="n"/>
      <c r="AF2448" s="59" t="n"/>
      <c r="AG2448" s="59" t="n"/>
      <c r="AH2448" s="59" t="n"/>
      <c r="AI2448" s="59" t="n"/>
      <c r="AJ2448" s="59" t="n"/>
      <c r="AK2448" s="59" t="n"/>
      <c r="AL2448" s="59" t="n"/>
      <c r="AM2448" s="59" t="n"/>
      <c r="AN2448" s="59" t="n"/>
      <c r="AO2448" s="59" t="n"/>
      <c r="AP2448" s="59" t="n"/>
      <c r="AQ2448" s="59" t="n"/>
      <c r="AR2448" s="59" t="n"/>
      <c r="AS2448" s="59" t="n"/>
      <c r="AT2448" s="59" t="n"/>
      <c r="AU2448" s="59" t="n"/>
      <c r="AV2448" s="59" t="n"/>
      <c r="AW2448" s="59" t="n"/>
      <c r="AX2448" s="59" t="n"/>
      <c r="AY2448" s="59" t="n"/>
      <c r="AZ2448" s="59" t="n"/>
      <c r="BA2448" s="59" t="n"/>
      <c r="BB2448" s="59" t="n"/>
      <c r="BC2448" s="59" t="n"/>
      <c r="BD2448" s="59" t="n"/>
      <c r="BE2448" s="59" t="n"/>
      <c r="BF2448" s="59" t="n"/>
      <c r="BG2448" s="59" t="n"/>
      <c r="BH2448" s="59" t="n"/>
      <c r="BI2448" s="59" t="n"/>
      <c r="BJ2448" s="59" t="n"/>
      <c r="BK2448" s="59" t="n"/>
      <c r="BL2448" s="59" t="n"/>
      <c r="BM2448" s="59" t="n"/>
      <c r="BN2448" s="59" t="n"/>
      <c r="BO2448" s="59" t="n"/>
      <c r="BP2448" s="59" t="n"/>
      <c r="BQ2448" s="59" t="n"/>
      <c r="BR2448" s="59" t="n"/>
      <c r="BS2448" s="59" t="n"/>
      <c r="BT2448" s="59" t="n"/>
      <c r="BU2448" s="59" t="n"/>
      <c r="BV2448" s="59" t="n"/>
      <c r="BW2448" s="59" t="n"/>
      <c r="BX2448" s="59" t="n"/>
      <c r="BY2448" s="59" t="n"/>
      <c r="BZ2448" s="59" t="n"/>
      <c r="CA2448" s="59" t="n"/>
      <c r="CB2448" s="59" t="n"/>
      <c r="CC2448" s="59" t="n"/>
      <c r="CD2448" s="59" t="n"/>
      <c r="CE2448" s="59" t="n"/>
      <c r="CF2448" s="59" t="n"/>
      <c r="CG2448" s="59" t="n"/>
      <c r="CH2448" s="59" t="n"/>
      <c r="CI2448" s="59" t="n"/>
      <c r="CJ2448" s="59" t="n"/>
      <c r="CK2448" s="59" t="n"/>
      <c r="CL2448" s="59" t="n"/>
      <c r="CM2448" s="59" t="n"/>
      <c r="CN2448" s="59" t="n"/>
      <c r="CO2448" s="59" t="n"/>
      <c r="CP2448" s="59" t="n"/>
      <c r="CQ2448" s="59" t="n"/>
      <c r="CR2448" s="59" t="n"/>
      <c r="CS2448" s="59" t="n"/>
      <c r="CT2448" s="59" t="n"/>
      <c r="CU2448" s="59" t="n"/>
      <c r="CV2448" s="59" t="n"/>
      <c r="CW2448" s="59" t="n"/>
      <c r="CX2448" s="59" t="n"/>
      <c r="CY2448" s="59" t="n"/>
      <c r="CZ2448" s="59" t="n"/>
    </row>
    <row r="2449">
      <c r="D2449" s="59" t="n"/>
      <c r="E2449" s="59" t="n"/>
      <c r="F2449" s="59" t="n"/>
      <c r="G2449" s="59" t="n"/>
      <c r="H2449" s="59" t="n"/>
      <c r="I2449" s="59" t="n"/>
      <c r="J2449" s="59" t="n"/>
      <c r="K2449" s="59" t="n"/>
      <c r="L2449" s="59" t="n"/>
      <c r="M2449" s="59" t="n"/>
      <c r="N2449" s="59" t="n"/>
      <c r="O2449" s="59" t="n"/>
      <c r="P2449" s="59" t="n"/>
      <c r="Q2449" s="59" t="n"/>
      <c r="R2449" s="59" t="n"/>
      <c r="S2449" s="59" t="n"/>
      <c r="T2449" s="59" t="n"/>
      <c r="U2449" s="59" t="n"/>
      <c r="V2449" s="59" t="n"/>
      <c r="W2449" s="59" t="n"/>
      <c r="X2449" s="59" t="n"/>
      <c r="Y2449" s="59" t="n"/>
      <c r="Z2449" s="59" t="n"/>
      <c r="AA2449" s="59" t="n"/>
      <c r="AB2449" s="59" t="n"/>
      <c r="AC2449" s="59" t="n"/>
      <c r="AD2449" s="59" t="n"/>
      <c r="AE2449" s="59" t="n"/>
      <c r="AF2449" s="59" t="n"/>
      <c r="AG2449" s="59" t="n"/>
      <c r="AH2449" s="59" t="n"/>
      <c r="AI2449" s="59" t="n"/>
      <c r="AJ2449" s="59" t="n"/>
      <c r="AK2449" s="59" t="n"/>
      <c r="AL2449" s="59" t="n"/>
      <c r="AM2449" s="59" t="n"/>
      <c r="AN2449" s="59" t="n"/>
      <c r="AO2449" s="59" t="n"/>
      <c r="AP2449" s="59" t="n"/>
      <c r="AQ2449" s="59" t="n"/>
      <c r="AR2449" s="59" t="n"/>
      <c r="AS2449" s="59" t="n"/>
      <c r="AT2449" s="59" t="n"/>
      <c r="AU2449" s="59" t="n"/>
      <c r="AV2449" s="59" t="n"/>
      <c r="AW2449" s="59" t="n"/>
      <c r="AX2449" s="59" t="n"/>
      <c r="AY2449" s="59" t="n"/>
      <c r="AZ2449" s="59" t="n"/>
      <c r="BA2449" s="59" t="n"/>
      <c r="BB2449" s="59" t="n"/>
      <c r="BC2449" s="59" t="n"/>
      <c r="BD2449" s="59" t="n"/>
      <c r="BE2449" s="59" t="n"/>
      <c r="BF2449" s="59" t="n"/>
      <c r="BG2449" s="59" t="n"/>
      <c r="BH2449" s="59" t="n"/>
      <c r="BI2449" s="59" t="n"/>
      <c r="BJ2449" s="59" t="n"/>
      <c r="BK2449" s="59" t="n"/>
      <c r="BL2449" s="59" t="n"/>
      <c r="BM2449" s="59" t="n"/>
      <c r="BN2449" s="59" t="n"/>
      <c r="BO2449" s="59" t="n"/>
      <c r="BP2449" s="59" t="n"/>
      <c r="BQ2449" s="59" t="n"/>
      <c r="BR2449" s="59" t="n"/>
      <c r="BS2449" s="59" t="n"/>
      <c r="BT2449" s="59" t="n"/>
      <c r="BU2449" s="59" t="n"/>
      <c r="BV2449" s="59" t="n"/>
      <c r="BW2449" s="59" t="n"/>
      <c r="BX2449" s="59" t="n"/>
      <c r="BY2449" s="59" t="n"/>
      <c r="BZ2449" s="59" t="n"/>
      <c r="CA2449" s="59" t="n"/>
      <c r="CB2449" s="59" t="n"/>
      <c r="CC2449" s="59" t="n"/>
      <c r="CD2449" s="59" t="n"/>
      <c r="CE2449" s="59" t="n"/>
      <c r="CF2449" s="59" t="n"/>
      <c r="CG2449" s="59" t="n"/>
      <c r="CH2449" s="59" t="n"/>
      <c r="CI2449" s="59" t="n"/>
      <c r="CJ2449" s="59" t="n"/>
      <c r="CK2449" s="59" t="n"/>
      <c r="CL2449" s="59" t="n"/>
      <c r="CM2449" s="59" t="n"/>
      <c r="CN2449" s="59" t="n"/>
      <c r="CO2449" s="59" t="n"/>
      <c r="CP2449" s="59" t="n"/>
      <c r="CQ2449" s="59" t="n"/>
      <c r="CR2449" s="59" t="n"/>
      <c r="CS2449" s="59" t="n"/>
      <c r="CT2449" s="59" t="n"/>
      <c r="CU2449" s="59" t="n"/>
      <c r="CV2449" s="59" t="n"/>
      <c r="CW2449" s="59" t="n"/>
      <c r="CX2449" s="59" t="n"/>
      <c r="CY2449" s="59" t="n"/>
      <c r="CZ2449" s="59" t="n"/>
    </row>
    <row r="2450">
      <c r="D2450" s="107" t="n"/>
      <c r="E2450" s="107" t="n"/>
      <c r="F2450" s="107" t="n"/>
      <c r="G2450" s="107" t="n"/>
      <c r="H2450" s="107" t="n"/>
      <c r="I2450" s="107" t="n"/>
      <c r="J2450" s="107" t="n"/>
      <c r="K2450" s="107" t="n"/>
      <c r="L2450" s="107" t="n"/>
      <c r="M2450" s="107" t="n"/>
      <c r="N2450" s="107" t="n"/>
      <c r="O2450" s="107" t="n"/>
      <c r="P2450" s="107" t="n"/>
      <c r="Q2450" s="107" t="n"/>
      <c r="R2450" s="107" t="n"/>
      <c r="S2450" s="107" t="n"/>
      <c r="T2450" s="107" t="n"/>
      <c r="U2450" s="107" t="n"/>
      <c r="V2450" s="107" t="n"/>
      <c r="W2450" s="107" t="n"/>
      <c r="X2450" s="107" t="n"/>
      <c r="Y2450" s="107" t="n"/>
      <c r="Z2450" s="107" t="n"/>
      <c r="AA2450" s="107" t="n"/>
      <c r="AB2450" s="107" t="n"/>
      <c r="AC2450" s="107" t="n"/>
      <c r="AD2450" s="107" t="n"/>
      <c r="AE2450" s="107" t="n"/>
      <c r="AF2450" s="107" t="n"/>
      <c r="AG2450" s="107" t="n"/>
      <c r="AH2450" s="107" t="n"/>
      <c r="AI2450" s="107" t="n"/>
      <c r="AJ2450" s="107" t="n"/>
      <c r="AK2450" s="107" t="n"/>
      <c r="AL2450" s="107" t="n"/>
      <c r="AM2450" s="107" t="n"/>
      <c r="AN2450" s="107" t="n"/>
      <c r="AO2450" s="107" t="n"/>
      <c r="AP2450" s="107" t="n"/>
      <c r="AQ2450" s="107" t="n"/>
      <c r="AR2450" s="107" t="n"/>
      <c r="AS2450" s="107" t="n"/>
      <c r="AT2450" s="107" t="n"/>
      <c r="AU2450" s="107" t="n"/>
      <c r="AV2450" s="107" t="n"/>
      <c r="AW2450" s="107" t="n"/>
      <c r="AX2450" s="107" t="n"/>
      <c r="AY2450" s="107" t="n"/>
      <c r="AZ2450" s="107" t="n"/>
      <c r="BA2450" s="107" t="n"/>
      <c r="BB2450" s="107" t="n"/>
      <c r="BC2450" s="107" t="n"/>
      <c r="BD2450" s="107" t="n"/>
      <c r="BE2450" s="107" t="n"/>
      <c r="BF2450" s="107" t="n"/>
      <c r="BG2450" s="107" t="n"/>
      <c r="BH2450" s="107" t="n"/>
      <c r="BI2450" s="107" t="n"/>
      <c r="BJ2450" s="107" t="n"/>
      <c r="BK2450" s="107" t="n"/>
      <c r="BL2450" s="107" t="n"/>
      <c r="BM2450" s="107" t="n"/>
      <c r="BN2450" s="107" t="n"/>
      <c r="BO2450" s="107" t="n"/>
      <c r="BP2450" s="107" t="n"/>
      <c r="BQ2450" s="107" t="n"/>
      <c r="BR2450" s="107" t="n"/>
      <c r="BS2450" s="107" t="n"/>
      <c r="BT2450" s="107" t="n"/>
      <c r="BU2450" s="107" t="n"/>
      <c r="BV2450" s="107" t="n"/>
      <c r="BW2450" s="107" t="n"/>
      <c r="BX2450" s="107" t="n"/>
      <c r="BY2450" s="107" t="n"/>
      <c r="BZ2450" s="107" t="n"/>
      <c r="CA2450" s="107" t="n"/>
      <c r="CB2450" s="107" t="n"/>
      <c r="CC2450" s="107" t="n"/>
      <c r="CD2450" s="107" t="n"/>
      <c r="CE2450" s="107" t="n"/>
      <c r="CF2450" s="107" t="n"/>
      <c r="CG2450" s="107" t="n"/>
      <c r="CH2450" s="107" t="n"/>
      <c r="CI2450" s="107" t="n"/>
      <c r="CJ2450" s="107" t="n"/>
      <c r="CK2450" s="107" t="n"/>
      <c r="CL2450" s="107" t="n"/>
      <c r="CM2450" s="107" t="n"/>
      <c r="CN2450" s="107" t="n"/>
      <c r="CO2450" s="107" t="n"/>
      <c r="CP2450" s="107" t="n"/>
      <c r="CQ2450" s="107" t="n"/>
      <c r="CR2450" s="107" t="n"/>
      <c r="CS2450" s="107" t="n"/>
      <c r="CT2450" s="107" t="n"/>
      <c r="CU2450" s="107" t="n"/>
      <c r="CV2450" s="107" t="n"/>
      <c r="CW2450" s="107" t="n"/>
      <c r="CX2450" s="107" t="n"/>
      <c r="CY2450" s="107" t="n"/>
      <c r="CZ2450" s="107" t="n"/>
    </row>
    <row r="2452">
      <c r="A2452" s="126">
        <f>IF(MXAU!$C$23="","",MXAU!$C$23)</f>
        <v/>
      </c>
      <c r="B2452" s="68">
        <f>IF($A2452="",0,COUNT($E2453:$CZ2453))</f>
        <v/>
      </c>
      <c r="C2452" s="69">
        <f>IF($B2452=0,0,MAX($E2453:$CZ2453))</f>
        <v/>
      </c>
      <c r="D2452" s="58">
        <f>_xll.BDS($A2452,'Field Check'!$C$44,"headers=y","startcol=1","endcol=7","dir=h","DVD_START_DT",'Field Check'!$C$59,"DVD_END_DT",'Field Check'!$D$59,"cols=2;rows=7")</f>
        <v/>
      </c>
      <c r="E2452" s="59" t="n">
        <v>46247</v>
      </c>
      <c r="F2452" s="59" t="n"/>
      <c r="G2452" s="59" t="n"/>
      <c r="H2452" s="59" t="n"/>
      <c r="I2452" s="59" t="n"/>
      <c r="J2452" s="59" t="n"/>
      <c r="K2452" s="59" t="n"/>
      <c r="L2452" s="59" t="n"/>
      <c r="M2452" s="59" t="n"/>
      <c r="N2452" s="59" t="n"/>
      <c r="O2452" s="59" t="n"/>
      <c r="P2452" s="59" t="n"/>
      <c r="Q2452" s="59" t="n"/>
      <c r="R2452" s="59" t="n"/>
      <c r="S2452" s="59" t="n"/>
      <c r="T2452" s="59" t="n"/>
      <c r="U2452" s="59" t="n"/>
      <c r="V2452" s="59" t="n"/>
      <c r="W2452" s="59" t="n"/>
      <c r="X2452" s="59" t="n"/>
      <c r="Y2452" s="59" t="n"/>
      <c r="Z2452" s="59" t="n"/>
      <c r="AA2452" s="59" t="n"/>
      <c r="AB2452" s="59" t="n"/>
      <c r="AC2452" s="59" t="n"/>
      <c r="AD2452" s="59" t="n"/>
      <c r="AE2452" s="59" t="n"/>
      <c r="AF2452" s="59" t="n"/>
      <c r="AG2452" s="59" t="n"/>
      <c r="AH2452" s="59" t="n"/>
      <c r="AI2452" s="59" t="n"/>
      <c r="AJ2452" s="59" t="n"/>
      <c r="AK2452" s="59" t="n"/>
      <c r="AL2452" s="59" t="n"/>
      <c r="AM2452" s="59" t="n"/>
      <c r="AN2452" s="59" t="n"/>
      <c r="AO2452" s="59" t="n"/>
      <c r="AP2452" s="59" t="n"/>
      <c r="AQ2452" s="59" t="n"/>
      <c r="AR2452" s="59" t="n"/>
      <c r="AS2452" s="59" t="n"/>
      <c r="AT2452" s="59" t="n"/>
      <c r="AU2452" s="59" t="n"/>
      <c r="AV2452" s="59" t="n"/>
      <c r="AW2452" s="59" t="n"/>
      <c r="AX2452" s="59" t="n"/>
      <c r="AY2452" s="59" t="n"/>
      <c r="AZ2452" s="59" t="n"/>
      <c r="BA2452" s="59" t="n"/>
      <c r="BB2452" s="59" t="n"/>
      <c r="BC2452" s="59" t="n"/>
      <c r="BD2452" s="59" t="n"/>
      <c r="BE2452" s="59" t="n"/>
      <c r="BF2452" s="59" t="n"/>
      <c r="BG2452" s="59" t="n"/>
      <c r="BH2452" s="59" t="n"/>
      <c r="BI2452" s="59" t="n"/>
      <c r="BJ2452" s="59" t="n"/>
      <c r="BK2452" s="59" t="n"/>
      <c r="BL2452" s="59" t="n"/>
      <c r="BM2452" s="59" t="n"/>
      <c r="BN2452" s="59" t="n"/>
      <c r="BO2452" s="59" t="n"/>
      <c r="BP2452" s="59" t="n"/>
      <c r="BQ2452" s="59" t="n"/>
      <c r="BR2452" s="59" t="n"/>
      <c r="BS2452" s="59" t="n"/>
      <c r="BT2452" s="59" t="n"/>
      <c r="BU2452" s="59" t="n"/>
      <c r="BV2452" s="59" t="n"/>
      <c r="BW2452" s="59" t="n"/>
      <c r="BX2452" s="59" t="n"/>
      <c r="BY2452" s="59" t="n"/>
      <c r="BZ2452" s="59" t="n"/>
      <c r="CA2452" s="59" t="n"/>
      <c r="CB2452" s="59" t="n"/>
      <c r="CC2452" s="59" t="n"/>
      <c r="CD2452" s="59" t="n"/>
      <c r="CE2452" s="59" t="n"/>
      <c r="CF2452" s="59" t="n"/>
      <c r="CG2452" s="59" t="n"/>
      <c r="CH2452" s="59" t="n"/>
      <c r="CI2452" s="59" t="n"/>
      <c r="CJ2452" s="59" t="n"/>
      <c r="CK2452" s="59" t="n"/>
      <c r="CL2452" s="59" t="n"/>
      <c r="CM2452" s="59" t="n"/>
      <c r="CN2452" s="59" t="n"/>
      <c r="CO2452" s="59" t="n"/>
      <c r="CP2452" s="59" t="n"/>
      <c r="CQ2452" s="59" t="n"/>
      <c r="CR2452" s="59" t="n"/>
      <c r="CS2452" s="59" t="n"/>
      <c r="CT2452" s="59" t="n"/>
      <c r="CU2452" s="59" t="n"/>
      <c r="CV2452" s="59" t="n"/>
      <c r="CW2452" s="59" t="n"/>
      <c r="CX2452" s="59" t="n"/>
      <c r="CY2452" s="59" t="n"/>
      <c r="CZ2452" s="59" t="n"/>
    </row>
    <row r="2453">
      <c r="D2453" s="59" t="inlineStr">
        <is>
          <t>Ex-Date</t>
        </is>
      </c>
      <c r="E2453" s="59" t="n">
        <v>46267</v>
      </c>
      <c r="F2453" s="59" t="n"/>
      <c r="G2453" s="59" t="n"/>
      <c r="H2453" s="59" t="n"/>
      <c r="I2453" s="59" t="n"/>
      <c r="J2453" s="59" t="n"/>
      <c r="K2453" s="59" t="n"/>
      <c r="L2453" s="59" t="n"/>
      <c r="M2453" s="59" t="n"/>
      <c r="N2453" s="59" t="n"/>
      <c r="O2453" s="59" t="n"/>
      <c r="P2453" s="59" t="n"/>
      <c r="Q2453" s="59" t="n"/>
      <c r="R2453" s="59" t="n"/>
      <c r="S2453" s="59" t="n"/>
      <c r="T2453" s="59" t="n"/>
      <c r="U2453" s="59" t="n"/>
      <c r="V2453" s="59" t="n"/>
      <c r="W2453" s="59" t="n"/>
      <c r="X2453" s="59" t="n"/>
      <c r="Y2453" s="59" t="n"/>
      <c r="Z2453" s="59" t="n"/>
      <c r="AA2453" s="59" t="n"/>
      <c r="AB2453" s="59" t="n"/>
      <c r="AC2453" s="59" t="n"/>
      <c r="AD2453" s="59" t="n"/>
      <c r="AE2453" s="59" t="n"/>
      <c r="AF2453" s="59" t="n"/>
      <c r="AG2453" s="59" t="n"/>
      <c r="AH2453" s="59" t="n"/>
      <c r="AI2453" s="59" t="n"/>
      <c r="AJ2453" s="59" t="n"/>
      <c r="AK2453" s="59" t="n"/>
      <c r="AL2453" s="59" t="n"/>
      <c r="AM2453" s="59" t="n"/>
      <c r="AN2453" s="59" t="n"/>
      <c r="AO2453" s="59" t="n"/>
      <c r="AP2453" s="59" t="n"/>
      <c r="AQ2453" s="59" t="n"/>
      <c r="AR2453" s="59" t="n"/>
      <c r="AS2453" s="59" t="n"/>
      <c r="AT2453" s="59" t="n"/>
      <c r="AU2453" s="59" t="n"/>
      <c r="AV2453" s="59" t="n"/>
      <c r="AW2453" s="59" t="n"/>
      <c r="AX2453" s="59" t="n"/>
      <c r="AY2453" s="59" t="n"/>
      <c r="AZ2453" s="59" t="n"/>
      <c r="BA2453" s="59" t="n"/>
      <c r="BB2453" s="59" t="n"/>
      <c r="BC2453" s="59" t="n"/>
      <c r="BD2453" s="59" t="n"/>
      <c r="BE2453" s="59" t="n"/>
      <c r="BF2453" s="59" t="n"/>
      <c r="BG2453" s="59" t="n"/>
      <c r="BH2453" s="59" t="n"/>
      <c r="BI2453" s="59" t="n"/>
      <c r="BJ2453" s="59" t="n"/>
      <c r="BK2453" s="59" t="n"/>
      <c r="BL2453" s="59" t="n"/>
      <c r="BM2453" s="59" t="n"/>
      <c r="BN2453" s="59" t="n"/>
      <c r="BO2453" s="59" t="n"/>
      <c r="BP2453" s="59" t="n"/>
      <c r="BQ2453" s="59" t="n"/>
      <c r="BR2453" s="59" t="n"/>
      <c r="BS2453" s="59" t="n"/>
      <c r="BT2453" s="59" t="n"/>
      <c r="BU2453" s="59" t="n"/>
      <c r="BV2453" s="59" t="n"/>
      <c r="BW2453" s="59" t="n"/>
      <c r="BX2453" s="59" t="n"/>
      <c r="BY2453" s="59" t="n"/>
      <c r="BZ2453" s="59" t="n"/>
      <c r="CA2453" s="59" t="n"/>
      <c r="CB2453" s="59" t="n"/>
      <c r="CC2453" s="59" t="n"/>
      <c r="CD2453" s="59" t="n"/>
      <c r="CE2453" s="59" t="n"/>
      <c r="CF2453" s="59" t="n"/>
      <c r="CG2453" s="59" t="n"/>
      <c r="CH2453" s="59" t="n"/>
      <c r="CI2453" s="59" t="n"/>
      <c r="CJ2453" s="59" t="n"/>
      <c r="CK2453" s="59" t="n"/>
      <c r="CL2453" s="59" t="n"/>
      <c r="CM2453" s="59" t="n"/>
      <c r="CN2453" s="59" t="n"/>
      <c r="CO2453" s="59" t="n"/>
      <c r="CP2453" s="59" t="n"/>
      <c r="CQ2453" s="59" t="n"/>
      <c r="CR2453" s="59" t="n"/>
      <c r="CS2453" s="59" t="n"/>
      <c r="CT2453" s="59" t="n"/>
      <c r="CU2453" s="59" t="n"/>
      <c r="CV2453" s="59" t="n"/>
      <c r="CW2453" s="59" t="n"/>
      <c r="CX2453" s="59" t="n"/>
      <c r="CY2453" s="59" t="n"/>
      <c r="CZ2453" s="59" t="n"/>
    </row>
    <row r="2454">
      <c r="D2454" s="59" t="inlineStr">
        <is>
          <t>Record Date</t>
        </is>
      </c>
      <c r="E2454" s="59" t="n">
        <v>46268</v>
      </c>
      <c r="F2454" s="59" t="n"/>
      <c r="G2454" s="59" t="n"/>
      <c r="H2454" s="59" t="n"/>
      <c r="I2454" s="59" t="n"/>
      <c r="J2454" s="59" t="n"/>
      <c r="K2454" s="59" t="n"/>
      <c r="L2454" s="59" t="n"/>
      <c r="M2454" s="59" t="n"/>
      <c r="N2454" s="59" t="n"/>
      <c r="O2454" s="59" t="n"/>
      <c r="P2454" s="59" t="n"/>
      <c r="Q2454" s="59" t="n"/>
      <c r="R2454" s="59" t="n"/>
      <c r="S2454" s="59" t="n"/>
      <c r="T2454" s="59" t="n"/>
      <c r="U2454" s="59" t="n"/>
      <c r="V2454" s="59" t="n"/>
      <c r="W2454" s="59" t="n"/>
      <c r="X2454" s="59" t="n"/>
      <c r="Y2454" s="59" t="n"/>
      <c r="Z2454" s="59" t="n"/>
      <c r="AA2454" s="59" t="n"/>
      <c r="AB2454" s="59" t="n"/>
      <c r="AC2454" s="59" t="n"/>
      <c r="AD2454" s="59" t="n"/>
      <c r="AE2454" s="59" t="n"/>
      <c r="AF2454" s="59" t="n"/>
      <c r="AG2454" s="59" t="n"/>
      <c r="AH2454" s="59" t="n"/>
      <c r="AI2454" s="59" t="n"/>
      <c r="AJ2454" s="59" t="n"/>
      <c r="AK2454" s="59" t="n"/>
      <c r="AL2454" s="59" t="n"/>
      <c r="AM2454" s="59" t="n"/>
      <c r="AN2454" s="59" t="n"/>
      <c r="AO2454" s="59" t="n"/>
      <c r="AP2454" s="59" t="n"/>
      <c r="AQ2454" s="59" t="n"/>
      <c r="AR2454" s="59" t="n"/>
      <c r="AS2454" s="59" t="n"/>
      <c r="AT2454" s="59" t="n"/>
      <c r="AU2454" s="59" t="n"/>
      <c r="AV2454" s="59" t="n"/>
      <c r="AW2454" s="59" t="n"/>
      <c r="AX2454" s="59" t="n"/>
      <c r="AY2454" s="59" t="n"/>
      <c r="AZ2454" s="59" t="n"/>
      <c r="BA2454" s="59" t="n"/>
      <c r="BB2454" s="59" t="n"/>
      <c r="BC2454" s="59" t="n"/>
      <c r="BD2454" s="59" t="n"/>
      <c r="BE2454" s="59" t="n"/>
      <c r="BF2454" s="59" t="n"/>
      <c r="BG2454" s="59" t="n"/>
      <c r="BH2454" s="59" t="n"/>
      <c r="BI2454" s="59" t="n"/>
      <c r="BJ2454" s="59" t="n"/>
      <c r="BK2454" s="59" t="n"/>
      <c r="BL2454" s="59" t="n"/>
      <c r="BM2454" s="59" t="n"/>
      <c r="BN2454" s="59" t="n"/>
      <c r="BO2454" s="59" t="n"/>
      <c r="BP2454" s="59" t="n"/>
      <c r="BQ2454" s="59" t="n"/>
      <c r="BR2454" s="59" t="n"/>
      <c r="BS2454" s="59" t="n"/>
      <c r="BT2454" s="59" t="n"/>
      <c r="BU2454" s="59" t="n"/>
      <c r="BV2454" s="59" t="n"/>
      <c r="BW2454" s="59" t="n"/>
      <c r="BX2454" s="59" t="n"/>
      <c r="BY2454" s="59" t="n"/>
      <c r="BZ2454" s="59" t="n"/>
      <c r="CA2454" s="59" t="n"/>
      <c r="CB2454" s="59" t="n"/>
      <c r="CC2454" s="59" t="n"/>
      <c r="CD2454" s="59" t="n"/>
      <c r="CE2454" s="59" t="n"/>
      <c r="CF2454" s="59" t="n"/>
      <c r="CG2454" s="59" t="n"/>
      <c r="CH2454" s="59" t="n"/>
      <c r="CI2454" s="59" t="n"/>
      <c r="CJ2454" s="59" t="n"/>
      <c r="CK2454" s="59" t="n"/>
      <c r="CL2454" s="59" t="n"/>
      <c r="CM2454" s="59" t="n"/>
      <c r="CN2454" s="59" t="n"/>
      <c r="CO2454" s="59" t="n"/>
      <c r="CP2454" s="59" t="n"/>
      <c r="CQ2454" s="59" t="n"/>
      <c r="CR2454" s="59" t="n"/>
      <c r="CS2454" s="59" t="n"/>
      <c r="CT2454" s="59" t="n"/>
      <c r="CU2454" s="59" t="n"/>
      <c r="CV2454" s="59" t="n"/>
      <c r="CW2454" s="59" t="n"/>
      <c r="CX2454" s="59" t="n"/>
      <c r="CY2454" s="59" t="n"/>
      <c r="CZ2454" s="59" t="n"/>
    </row>
    <row r="2455">
      <c r="D2455" s="59" t="inlineStr">
        <is>
          <t>Payable Date</t>
        </is>
      </c>
      <c r="E2455" s="59" t="n">
        <v>46297</v>
      </c>
      <c r="F2455" s="59" t="n"/>
      <c r="G2455" s="59" t="n"/>
      <c r="H2455" s="59" t="n"/>
      <c r="I2455" s="59" t="n"/>
      <c r="J2455" s="59" t="n"/>
      <c r="K2455" s="59" t="n"/>
      <c r="L2455" s="59" t="n"/>
      <c r="M2455" s="59" t="n"/>
      <c r="N2455" s="59" t="n"/>
      <c r="O2455" s="59" t="n"/>
      <c r="P2455" s="59" t="n"/>
      <c r="Q2455" s="59" t="n"/>
      <c r="R2455" s="59" t="n"/>
      <c r="S2455" s="59" t="n"/>
      <c r="T2455" s="59" t="n"/>
      <c r="U2455" s="59" t="n"/>
      <c r="V2455" s="59" t="n"/>
      <c r="W2455" s="59" t="n"/>
      <c r="X2455" s="59" t="n"/>
      <c r="Y2455" s="59" t="n"/>
      <c r="Z2455" s="59" t="n"/>
      <c r="AA2455" s="59" t="n"/>
      <c r="AB2455" s="59" t="n"/>
      <c r="AC2455" s="59" t="n"/>
      <c r="AD2455" s="59" t="n"/>
      <c r="AE2455" s="59" t="n"/>
      <c r="AF2455" s="59" t="n"/>
      <c r="AG2455" s="59" t="n"/>
      <c r="AH2455" s="59" t="n"/>
      <c r="AI2455" s="59" t="n"/>
      <c r="AJ2455" s="59" t="n"/>
      <c r="AK2455" s="59" t="n"/>
      <c r="AL2455" s="59" t="n"/>
      <c r="AM2455" s="59" t="n"/>
      <c r="AN2455" s="59" t="n"/>
      <c r="AO2455" s="59" t="n"/>
      <c r="AP2455" s="59" t="n"/>
      <c r="AQ2455" s="59" t="n"/>
      <c r="AR2455" s="59" t="n"/>
      <c r="AS2455" s="59" t="n"/>
      <c r="AT2455" s="59" t="n"/>
      <c r="AU2455" s="59" t="n"/>
      <c r="AV2455" s="59" t="n"/>
      <c r="AW2455" s="59" t="n"/>
      <c r="AX2455" s="59" t="n"/>
      <c r="AY2455" s="59" t="n"/>
      <c r="AZ2455" s="59" t="n"/>
      <c r="BA2455" s="59" t="n"/>
      <c r="BB2455" s="59" t="n"/>
      <c r="BC2455" s="59" t="n"/>
      <c r="BD2455" s="59" t="n"/>
      <c r="BE2455" s="59" t="n"/>
      <c r="BF2455" s="59" t="n"/>
      <c r="BG2455" s="59" t="n"/>
      <c r="BH2455" s="59" t="n"/>
      <c r="BI2455" s="59" t="n"/>
      <c r="BJ2455" s="59" t="n"/>
      <c r="BK2455" s="59" t="n"/>
      <c r="BL2455" s="59" t="n"/>
      <c r="BM2455" s="59" t="n"/>
      <c r="BN2455" s="59" t="n"/>
      <c r="BO2455" s="59" t="n"/>
      <c r="BP2455" s="59" t="n"/>
      <c r="BQ2455" s="59" t="n"/>
      <c r="BR2455" s="59" t="n"/>
      <c r="BS2455" s="59" t="n"/>
      <c r="BT2455" s="59" t="n"/>
      <c r="BU2455" s="59" t="n"/>
      <c r="BV2455" s="59" t="n"/>
      <c r="BW2455" s="59" t="n"/>
      <c r="BX2455" s="59" t="n"/>
      <c r="BY2455" s="59" t="n"/>
      <c r="BZ2455" s="59" t="n"/>
      <c r="CA2455" s="59" t="n"/>
      <c r="CB2455" s="59" t="n"/>
      <c r="CC2455" s="59" t="n"/>
      <c r="CD2455" s="59" t="n"/>
      <c r="CE2455" s="59" t="n"/>
      <c r="CF2455" s="59" t="n"/>
      <c r="CG2455" s="59" t="n"/>
      <c r="CH2455" s="59" t="n"/>
      <c r="CI2455" s="59" t="n"/>
      <c r="CJ2455" s="59" t="n"/>
      <c r="CK2455" s="59" t="n"/>
      <c r="CL2455" s="59" t="n"/>
      <c r="CM2455" s="59" t="n"/>
      <c r="CN2455" s="59" t="n"/>
      <c r="CO2455" s="59" t="n"/>
      <c r="CP2455" s="59" t="n"/>
      <c r="CQ2455" s="59" t="n"/>
      <c r="CR2455" s="59" t="n"/>
      <c r="CS2455" s="59" t="n"/>
      <c r="CT2455" s="59" t="n"/>
      <c r="CU2455" s="59" t="n"/>
      <c r="CV2455" s="59" t="n"/>
      <c r="CW2455" s="59" t="n"/>
      <c r="CX2455" s="59" t="n"/>
      <c r="CY2455" s="59" t="n"/>
      <c r="CZ2455" s="59" t="n"/>
    </row>
    <row r="2456">
      <c r="D2456" s="107" t="inlineStr">
        <is>
          <t>Dividend Amount</t>
        </is>
      </c>
      <c r="E2456" s="107" t="n">
        <v>0.3</v>
      </c>
      <c r="F2456" s="107" t="n"/>
      <c r="G2456" s="107" t="n"/>
      <c r="H2456" s="107" t="n"/>
      <c r="I2456" s="107" t="n"/>
      <c r="J2456" s="107" t="n"/>
      <c r="K2456" s="107" t="n"/>
      <c r="L2456" s="107" t="n"/>
      <c r="M2456" s="107" t="n"/>
      <c r="N2456" s="107" t="n"/>
      <c r="O2456" s="107" t="n"/>
      <c r="P2456" s="107" t="n"/>
      <c r="Q2456" s="107" t="n"/>
      <c r="R2456" s="107" t="n"/>
      <c r="S2456" s="107" t="n"/>
      <c r="T2456" s="107" t="n"/>
      <c r="U2456" s="107" t="n"/>
      <c r="V2456" s="107" t="n"/>
      <c r="W2456" s="107" t="n"/>
      <c r="X2456" s="107" t="n"/>
      <c r="Y2456" s="107" t="n"/>
      <c r="Z2456" s="107" t="n"/>
      <c r="AA2456" s="107" t="n"/>
      <c r="AB2456" s="107" t="n"/>
      <c r="AC2456" s="107" t="n"/>
      <c r="AD2456" s="107" t="n"/>
      <c r="AE2456" s="107" t="n"/>
      <c r="AF2456" s="107" t="n"/>
      <c r="AG2456" s="107" t="n"/>
      <c r="AH2456" s="107" t="n"/>
      <c r="AI2456" s="107" t="n"/>
      <c r="AJ2456" s="107" t="n"/>
      <c r="AK2456" s="107" t="n"/>
      <c r="AL2456" s="107" t="n"/>
      <c r="AM2456" s="107" t="n"/>
      <c r="AN2456" s="107" t="n"/>
      <c r="AO2456" s="107" t="n"/>
      <c r="AP2456" s="107" t="n"/>
      <c r="AQ2456" s="107" t="n"/>
      <c r="AR2456" s="107" t="n"/>
      <c r="AS2456" s="107" t="n"/>
      <c r="AT2456" s="107" t="n"/>
      <c r="AU2456" s="107" t="n"/>
      <c r="AV2456" s="107" t="n"/>
      <c r="AW2456" s="107" t="n"/>
      <c r="AX2456" s="107" t="n"/>
      <c r="AY2456" s="107" t="n"/>
      <c r="AZ2456" s="107" t="n"/>
      <c r="BA2456" s="107" t="n"/>
      <c r="BB2456" s="107" t="n"/>
      <c r="BC2456" s="107" t="n"/>
      <c r="BD2456" s="107" t="n"/>
      <c r="BE2456" s="107" t="n"/>
      <c r="BF2456" s="107" t="n"/>
      <c r="BG2456" s="107" t="n"/>
      <c r="BH2456" s="107" t="n"/>
      <c r="BI2456" s="107" t="n"/>
      <c r="BJ2456" s="107" t="n"/>
      <c r="BK2456" s="107" t="n"/>
      <c r="BL2456" s="107" t="n"/>
      <c r="BM2456" s="107" t="n"/>
      <c r="BN2456" s="107" t="n"/>
      <c r="BO2456" s="107" t="n"/>
      <c r="BP2456" s="107" t="n"/>
      <c r="BQ2456" s="107" t="n"/>
      <c r="BR2456" s="107" t="n"/>
      <c r="BS2456" s="107" t="n"/>
      <c r="BT2456" s="107" t="n"/>
      <c r="BU2456" s="107" t="n"/>
      <c r="BV2456" s="107" t="n"/>
      <c r="BW2456" s="107" t="n"/>
      <c r="BX2456" s="107" t="n"/>
      <c r="BY2456" s="107" t="n"/>
      <c r="BZ2456" s="107" t="n"/>
      <c r="CA2456" s="107" t="n"/>
      <c r="CB2456" s="107" t="n"/>
      <c r="CC2456" s="107" t="n"/>
      <c r="CD2456" s="107" t="n"/>
      <c r="CE2456" s="107" t="n"/>
      <c r="CF2456" s="107" t="n"/>
      <c r="CG2456" s="107" t="n"/>
      <c r="CH2456" s="107" t="n"/>
      <c r="CI2456" s="107" t="n"/>
      <c r="CJ2456" s="107" t="n"/>
      <c r="CK2456" s="107" t="n"/>
      <c r="CL2456" s="107" t="n"/>
      <c r="CM2456" s="107" t="n"/>
      <c r="CN2456" s="107" t="n"/>
      <c r="CO2456" s="107" t="n"/>
      <c r="CP2456" s="107" t="n"/>
      <c r="CQ2456" s="107" t="n"/>
      <c r="CR2456" s="107" t="n"/>
      <c r="CS2456" s="107" t="n"/>
      <c r="CT2456" s="107" t="n"/>
      <c r="CU2456" s="107" t="n"/>
      <c r="CV2456" s="107" t="n"/>
      <c r="CW2456" s="107" t="n"/>
      <c r="CX2456" s="107" t="n"/>
      <c r="CY2456" s="107" t="n"/>
      <c r="CZ2456" s="107" t="n"/>
    </row>
    <row r="2457">
      <c r="D2457" t="inlineStr">
        <is>
          <t>Dividend Frequency</t>
        </is>
      </c>
      <c r="E2457" t="inlineStr">
        <is>
          <t>Semi-Anl</t>
        </is>
      </c>
    </row>
    <row r="2458">
      <c r="D2458" t="inlineStr">
        <is>
          <t>Dividend Type</t>
        </is>
      </c>
      <c r="E2458" t="inlineStr">
        <is>
          <t>Final</t>
        </is>
      </c>
    </row>
    <row r="2459">
      <c r="A2459" s="2">
        <f>IF($A2452="","","   projections")</f>
        <v/>
      </c>
      <c r="B2459" s="68">
        <f>IF($A2452="",0,COUNT($E2460:$CZ2460))</f>
        <v/>
      </c>
      <c r="C2459" s="69">
        <f>IF($B2459=0,0,MAX($E2460:$CZ2460))</f>
        <v/>
      </c>
      <c r="D2459" s="58">
        <f>_xll.BDS($A2452,'Field Check'!$C$42,"headers=y","startcol=1","endcol=3","dir=h","cols=21;rows=3")</f>
        <v/>
      </c>
      <c r="E2459" s="59" t="n">
        <v>46436</v>
      </c>
      <c r="F2459" s="59" t="n">
        <v>46618</v>
      </c>
      <c r="G2459" s="59" t="n">
        <v>46800</v>
      </c>
      <c r="H2459" s="59" t="n">
        <v>46982</v>
      </c>
      <c r="I2459" s="59" t="n">
        <v>47168</v>
      </c>
      <c r="J2459" s="59" t="n">
        <v>47346</v>
      </c>
      <c r="K2459" s="59" t="n">
        <v>47532</v>
      </c>
      <c r="L2459" s="59" t="n">
        <v>47710</v>
      </c>
      <c r="M2459" s="59" t="n">
        <v>47899</v>
      </c>
      <c r="N2459" s="59" t="n">
        <v>48081</v>
      </c>
      <c r="O2459" s="59" t="n">
        <v>48263</v>
      </c>
      <c r="P2459" s="59" t="n">
        <v>48445</v>
      </c>
      <c r="Q2459" s="59" t="n">
        <v>48627</v>
      </c>
      <c r="R2459" s="59" t="n">
        <v>48809</v>
      </c>
      <c r="S2459" s="59" t="n">
        <v>48991</v>
      </c>
      <c r="T2459" s="59" t="n">
        <v>49173</v>
      </c>
      <c r="U2459" s="59" t="n">
        <v>49362</v>
      </c>
      <c r="V2459" s="59" t="n">
        <v>49537</v>
      </c>
      <c r="W2459" s="59" t="n">
        <v>49726</v>
      </c>
      <c r="X2459" s="59" t="n">
        <v>49901</v>
      </c>
      <c r="Y2459" s="59" t="n"/>
      <c r="Z2459" s="59" t="n"/>
      <c r="AA2459" s="59" t="n"/>
      <c r="AB2459" s="59" t="n"/>
      <c r="AC2459" s="59" t="n"/>
      <c r="AD2459" s="59" t="n"/>
      <c r="AE2459" s="59" t="n"/>
      <c r="AF2459" s="59" t="n"/>
      <c r="AG2459" s="59" t="n"/>
      <c r="AH2459" s="59" t="n"/>
      <c r="AI2459" s="59" t="n"/>
      <c r="AJ2459" s="59" t="n"/>
      <c r="AK2459" s="59" t="n"/>
      <c r="AL2459" s="59" t="n"/>
      <c r="AM2459" s="59" t="n"/>
      <c r="AN2459" s="59" t="n"/>
      <c r="AO2459" s="59" t="n"/>
      <c r="AP2459" s="59" t="n"/>
      <c r="AQ2459" s="59" t="n"/>
      <c r="AR2459" s="59" t="n"/>
      <c r="AS2459" s="59" t="n"/>
      <c r="AT2459" s="59" t="n"/>
      <c r="AU2459" s="59" t="n"/>
      <c r="AV2459" s="59" t="n"/>
      <c r="AW2459" s="59" t="n"/>
      <c r="AX2459" s="59" t="n"/>
      <c r="AY2459" s="59" t="n"/>
      <c r="AZ2459" s="59" t="n"/>
      <c r="BA2459" s="59" t="n"/>
      <c r="BB2459" s="59" t="n"/>
      <c r="BC2459" s="59" t="n"/>
      <c r="BD2459" s="59" t="n"/>
      <c r="BE2459" s="59" t="n"/>
      <c r="BF2459" s="59" t="n"/>
      <c r="BG2459" s="59" t="n"/>
      <c r="BH2459" s="59" t="n"/>
      <c r="BI2459" s="59" t="n"/>
      <c r="BJ2459" s="59" t="n"/>
      <c r="BK2459" s="59" t="n"/>
      <c r="BL2459" s="59" t="n"/>
      <c r="BM2459" s="59" t="n"/>
      <c r="BN2459" s="59" t="n"/>
      <c r="BO2459" s="59" t="n"/>
      <c r="BP2459" s="59" t="n"/>
      <c r="BQ2459" s="59" t="n"/>
      <c r="BR2459" s="59" t="n"/>
      <c r="BS2459" s="59" t="n"/>
      <c r="BT2459" s="59" t="n"/>
      <c r="BU2459" s="59" t="n"/>
      <c r="BV2459" s="59" t="n"/>
      <c r="BW2459" s="59" t="n"/>
      <c r="BX2459" s="59" t="n"/>
      <c r="BY2459" s="59" t="n"/>
      <c r="BZ2459" s="59" t="n"/>
      <c r="CA2459" s="59" t="n"/>
      <c r="CB2459" s="59" t="n"/>
      <c r="CC2459" s="59" t="n"/>
      <c r="CD2459" s="59" t="n"/>
      <c r="CE2459" s="59" t="n"/>
      <c r="CF2459" s="59" t="n"/>
      <c r="CG2459" s="59" t="n"/>
      <c r="CH2459" s="59" t="n"/>
      <c r="CI2459" s="59" t="n"/>
      <c r="CJ2459" s="59" t="n"/>
      <c r="CK2459" s="59" t="n"/>
      <c r="CL2459" s="59" t="n"/>
      <c r="CM2459" s="59" t="n"/>
      <c r="CN2459" s="59" t="n"/>
      <c r="CO2459" s="59" t="n"/>
      <c r="CP2459" s="59" t="n"/>
      <c r="CQ2459" s="59" t="n"/>
      <c r="CR2459" s="59" t="n"/>
      <c r="CS2459" s="59" t="n"/>
      <c r="CT2459" s="59" t="n"/>
      <c r="CU2459" s="59" t="n"/>
      <c r="CV2459" s="59" t="n"/>
      <c r="CW2459" s="59" t="n"/>
      <c r="CX2459" s="59" t="n"/>
      <c r="CY2459" s="59" t="n"/>
      <c r="CZ2459" s="59" t="n"/>
    </row>
    <row r="2460">
      <c r="D2460" s="59" t="inlineStr">
        <is>
          <t>Ex-Date</t>
        </is>
      </c>
      <c r="E2460" s="59" t="n">
        <v>46447</v>
      </c>
      <c r="F2460" s="59" t="n">
        <v>46636</v>
      </c>
      <c r="G2460" s="59" t="n">
        <v>46813</v>
      </c>
      <c r="H2460" s="59" t="n">
        <v>47002</v>
      </c>
      <c r="I2460" s="59" t="n">
        <v>47178</v>
      </c>
      <c r="J2460" s="59" t="n">
        <v>47367</v>
      </c>
      <c r="K2460" s="59" t="n">
        <v>47547</v>
      </c>
      <c r="L2460" s="59" t="n">
        <v>47731</v>
      </c>
      <c r="M2460" s="59" t="n">
        <v>47911</v>
      </c>
      <c r="N2460" s="59" t="n">
        <v>48095</v>
      </c>
      <c r="O2460" s="59" t="n">
        <v>48274</v>
      </c>
      <c r="P2460" s="59" t="n">
        <v>48466</v>
      </c>
      <c r="Q2460" s="59" t="n">
        <v>48639</v>
      </c>
      <c r="R2460" s="59" t="n">
        <v>48831</v>
      </c>
      <c r="S2460" s="59" t="n">
        <v>49010</v>
      </c>
      <c r="T2460" s="59" t="n">
        <v>49195</v>
      </c>
      <c r="U2460" s="59" t="n">
        <v>49374</v>
      </c>
      <c r="V2460" s="59" t="n">
        <v>49556</v>
      </c>
      <c r="W2460" s="59" t="n">
        <v>49738</v>
      </c>
      <c r="X2460" s="59" t="n">
        <v>49920</v>
      </c>
      <c r="Y2460" s="59" t="n"/>
      <c r="Z2460" s="59" t="n"/>
      <c r="AA2460" s="59" t="n"/>
      <c r="AB2460" s="59" t="n"/>
      <c r="AC2460" s="59" t="n"/>
      <c r="AD2460" s="59" t="n"/>
      <c r="AE2460" s="59" t="n"/>
      <c r="AF2460" s="59" t="n"/>
      <c r="AG2460" s="59" t="n"/>
      <c r="AH2460" s="59" t="n"/>
      <c r="AI2460" s="59" t="n"/>
      <c r="AJ2460" s="59" t="n"/>
      <c r="AK2460" s="59" t="n"/>
      <c r="AL2460" s="59" t="n"/>
      <c r="AM2460" s="59" t="n"/>
      <c r="AN2460" s="59" t="n"/>
      <c r="AO2460" s="59" t="n"/>
      <c r="AP2460" s="59" t="n"/>
      <c r="AQ2460" s="59" t="n"/>
      <c r="AR2460" s="59" t="n"/>
      <c r="AS2460" s="59" t="n"/>
      <c r="AT2460" s="59" t="n"/>
      <c r="AU2460" s="59" t="n"/>
      <c r="AV2460" s="59" t="n"/>
      <c r="AW2460" s="59" t="n"/>
      <c r="AX2460" s="59" t="n"/>
      <c r="AY2460" s="59" t="n"/>
      <c r="AZ2460" s="59" t="n"/>
      <c r="BA2460" s="59" t="n"/>
      <c r="BB2460" s="59" t="n"/>
      <c r="BC2460" s="59" t="n"/>
      <c r="BD2460" s="59" t="n"/>
      <c r="BE2460" s="59" t="n"/>
      <c r="BF2460" s="59" t="n"/>
      <c r="BG2460" s="59" t="n"/>
      <c r="BH2460" s="59" t="n"/>
      <c r="BI2460" s="59" t="n"/>
      <c r="BJ2460" s="59" t="n"/>
      <c r="BK2460" s="59" t="n"/>
      <c r="BL2460" s="59" t="n"/>
      <c r="BM2460" s="59" t="n"/>
      <c r="BN2460" s="59" t="n"/>
      <c r="BO2460" s="59" t="n"/>
      <c r="BP2460" s="59" t="n"/>
      <c r="BQ2460" s="59" t="n"/>
      <c r="BR2460" s="59" t="n"/>
      <c r="BS2460" s="59" t="n"/>
      <c r="BT2460" s="59" t="n"/>
      <c r="BU2460" s="59" t="n"/>
      <c r="BV2460" s="59" t="n"/>
      <c r="BW2460" s="59" t="n"/>
      <c r="BX2460" s="59" t="n"/>
      <c r="BY2460" s="59" t="n"/>
      <c r="BZ2460" s="59" t="n"/>
      <c r="CA2460" s="59" t="n"/>
      <c r="CB2460" s="59" t="n"/>
      <c r="CC2460" s="59" t="n"/>
      <c r="CD2460" s="59" t="n"/>
      <c r="CE2460" s="59" t="n"/>
      <c r="CF2460" s="59" t="n"/>
      <c r="CG2460" s="59" t="n"/>
      <c r="CH2460" s="59" t="n"/>
      <c r="CI2460" s="59" t="n"/>
      <c r="CJ2460" s="59" t="n"/>
      <c r="CK2460" s="59" t="n"/>
      <c r="CL2460" s="59" t="n"/>
      <c r="CM2460" s="59" t="n"/>
      <c r="CN2460" s="59" t="n"/>
      <c r="CO2460" s="59" t="n"/>
      <c r="CP2460" s="59" t="n"/>
      <c r="CQ2460" s="59" t="n"/>
      <c r="CR2460" s="59" t="n"/>
      <c r="CS2460" s="59" t="n"/>
      <c r="CT2460" s="59" t="n"/>
      <c r="CU2460" s="59" t="n"/>
      <c r="CV2460" s="59" t="n"/>
      <c r="CW2460" s="59" t="n"/>
      <c r="CX2460" s="59" t="n"/>
      <c r="CY2460" s="59" t="n"/>
      <c r="CZ2460" s="59" t="n"/>
    </row>
    <row r="2461">
      <c r="D2461" s="107" t="inlineStr">
        <is>
          <t>Amount Per Share</t>
        </is>
      </c>
      <c r="E2461" s="107" t="n">
        <v>0.3</v>
      </c>
      <c r="F2461" s="107" t="n">
        <v>0.3</v>
      </c>
      <c r="G2461" s="107" t="n">
        <v>0.3</v>
      </c>
      <c r="H2461" s="107" t="n">
        <v>0.3</v>
      </c>
      <c r="I2461" s="107" t="n">
        <v>0.3</v>
      </c>
      <c r="J2461" s="107" t="n">
        <v>0.3</v>
      </c>
      <c r="K2461" s="107" t="n">
        <v>0.3</v>
      </c>
      <c r="L2461" s="107" t="n">
        <v>0.3</v>
      </c>
      <c r="M2461" s="107" t="n">
        <v>0.3</v>
      </c>
      <c r="N2461" s="107" t="n">
        <v>0.3</v>
      </c>
      <c r="O2461" s="107" t="n">
        <v>0.3</v>
      </c>
      <c r="P2461" s="107" t="n">
        <v>0.3</v>
      </c>
      <c r="Q2461" s="107" t="n">
        <v>0.3</v>
      </c>
      <c r="R2461" s="107" t="n">
        <v>0.3</v>
      </c>
      <c r="S2461" s="107" t="n">
        <v>0.3</v>
      </c>
      <c r="T2461" s="107" t="n">
        <v>0.3</v>
      </c>
      <c r="U2461" s="107" t="n">
        <v>0.3</v>
      </c>
      <c r="V2461" s="107" t="n">
        <v>0.3</v>
      </c>
      <c r="W2461" s="107" t="n">
        <v>0.3</v>
      </c>
      <c r="X2461" s="107" t="n">
        <v>0.3</v>
      </c>
      <c r="Y2461" s="107" t="n"/>
      <c r="Z2461" s="107" t="n"/>
      <c r="AA2461" s="107" t="n"/>
      <c r="AB2461" s="107" t="n"/>
      <c r="AC2461" s="107" t="n"/>
      <c r="AD2461" s="107" t="n"/>
      <c r="AE2461" s="107" t="n"/>
      <c r="AF2461" s="107" t="n"/>
      <c r="AG2461" s="107" t="n"/>
      <c r="AH2461" s="107" t="n"/>
      <c r="AI2461" s="107" t="n"/>
      <c r="AJ2461" s="107" t="n"/>
      <c r="AK2461" s="107" t="n"/>
      <c r="AL2461" s="107" t="n"/>
      <c r="AM2461" s="107" t="n"/>
      <c r="AN2461" s="107" t="n"/>
      <c r="AO2461" s="107" t="n"/>
      <c r="AP2461" s="107" t="n"/>
      <c r="AQ2461" s="107" t="n"/>
      <c r="AR2461" s="107" t="n"/>
      <c r="AS2461" s="107" t="n"/>
      <c r="AT2461" s="107" t="n"/>
      <c r="AU2461" s="107" t="n"/>
      <c r="AV2461" s="107" t="n"/>
      <c r="AW2461" s="107" t="n"/>
      <c r="AX2461" s="107" t="n"/>
      <c r="AY2461" s="107" t="n"/>
      <c r="AZ2461" s="107" t="n"/>
      <c r="BA2461" s="107" t="n"/>
      <c r="BB2461" s="107" t="n"/>
      <c r="BC2461" s="107" t="n"/>
      <c r="BD2461" s="107" t="n"/>
      <c r="BE2461" s="107" t="n"/>
      <c r="BF2461" s="107" t="n"/>
      <c r="BG2461" s="107" t="n"/>
      <c r="BH2461" s="107" t="n"/>
      <c r="BI2461" s="107" t="n"/>
      <c r="BJ2461" s="107" t="n"/>
      <c r="BK2461" s="107" t="n"/>
      <c r="BL2461" s="107" t="n"/>
      <c r="BM2461" s="107" t="n"/>
      <c r="BN2461" s="107" t="n"/>
      <c r="BO2461" s="107" t="n"/>
      <c r="BP2461" s="107" t="n"/>
      <c r="BQ2461" s="107" t="n"/>
      <c r="BR2461" s="107" t="n"/>
      <c r="BS2461" s="107" t="n"/>
      <c r="BT2461" s="107" t="n"/>
      <c r="BU2461" s="107" t="n"/>
      <c r="BV2461" s="107" t="n"/>
      <c r="BW2461" s="107" t="n"/>
      <c r="BX2461" s="107" t="n"/>
      <c r="BY2461" s="107" t="n"/>
      <c r="BZ2461" s="107" t="n"/>
      <c r="CA2461" s="107" t="n"/>
      <c r="CB2461" s="107" t="n"/>
      <c r="CC2461" s="107" t="n"/>
      <c r="CD2461" s="107" t="n"/>
      <c r="CE2461" s="107" t="n"/>
      <c r="CF2461" s="107" t="n"/>
      <c r="CG2461" s="107" t="n"/>
      <c r="CH2461" s="107" t="n"/>
      <c r="CI2461" s="107" t="n"/>
      <c r="CJ2461" s="107" t="n"/>
      <c r="CK2461" s="107" t="n"/>
      <c r="CL2461" s="107" t="n"/>
      <c r="CM2461" s="107" t="n"/>
      <c r="CN2461" s="107" t="n"/>
      <c r="CO2461" s="107" t="n"/>
      <c r="CP2461" s="107" t="n"/>
      <c r="CQ2461" s="107" t="n"/>
      <c r="CR2461" s="107" t="n"/>
      <c r="CS2461" s="107" t="n"/>
      <c r="CT2461" s="107" t="n"/>
      <c r="CU2461" s="107" t="n"/>
      <c r="CV2461" s="107" t="n"/>
      <c r="CW2461" s="107" t="n"/>
      <c r="CX2461" s="107" t="n"/>
      <c r="CY2461" s="107" t="n"/>
      <c r="CZ2461" s="107" t="n"/>
    </row>
    <row r="2463">
      <c r="A2463" s="126">
        <f>IF(MXAU!$C$24="","",MXAU!$C$24)</f>
        <v/>
      </c>
      <c r="B2463" s="68">
        <f>IF($A2463="",0,COUNT($E2464:$CZ2464))</f>
        <v/>
      </c>
      <c r="C2463" s="69">
        <f>IF($B2463=0,0,MAX($E2464:$CZ2464))</f>
        <v/>
      </c>
      <c r="D2463" s="58">
        <f>_xll.BDS($A2463,'Field Check'!$C$44,"headers=y","startcol=1","endcol=7","dir=h","DVD_START_DT",'Field Check'!$C$59,"DVD_END_DT",'Field Check'!$D$59)</f>
        <v/>
      </c>
      <c r="E2463" s="59" t="n"/>
      <c r="F2463" s="59" t="n"/>
      <c r="G2463" s="59" t="n"/>
      <c r="H2463" s="59" t="n"/>
      <c r="I2463" s="59" t="n"/>
      <c r="J2463" s="59" t="n"/>
      <c r="K2463" s="59" t="n"/>
      <c r="L2463" s="59" t="n"/>
      <c r="M2463" s="59" t="n"/>
      <c r="N2463" s="59" t="n"/>
      <c r="O2463" s="59" t="n"/>
      <c r="P2463" s="59" t="n"/>
      <c r="Q2463" s="59" t="n"/>
      <c r="R2463" s="59" t="n"/>
      <c r="S2463" s="59" t="n"/>
      <c r="T2463" s="59" t="n"/>
      <c r="U2463" s="59" t="n"/>
      <c r="V2463" s="59" t="n"/>
      <c r="W2463" s="59" t="n"/>
      <c r="X2463" s="59" t="n"/>
      <c r="Y2463" s="59" t="n"/>
      <c r="Z2463" s="59" t="n"/>
      <c r="AA2463" s="59" t="n"/>
      <c r="AB2463" s="59" t="n"/>
      <c r="AC2463" s="59" t="n"/>
      <c r="AD2463" s="59" t="n"/>
      <c r="AE2463" s="59" t="n"/>
      <c r="AF2463" s="59" t="n"/>
      <c r="AG2463" s="59" t="n"/>
      <c r="AH2463" s="59" t="n"/>
      <c r="AI2463" s="59" t="n"/>
      <c r="AJ2463" s="59" t="n"/>
      <c r="AK2463" s="59" t="n"/>
      <c r="AL2463" s="59" t="n"/>
      <c r="AM2463" s="59" t="n"/>
      <c r="AN2463" s="59" t="n"/>
      <c r="AO2463" s="59" t="n"/>
      <c r="AP2463" s="59" t="n"/>
      <c r="AQ2463" s="59" t="n"/>
      <c r="AR2463" s="59" t="n"/>
      <c r="AS2463" s="59" t="n"/>
      <c r="AT2463" s="59" t="n"/>
      <c r="AU2463" s="59" t="n"/>
      <c r="AV2463" s="59" t="n"/>
      <c r="AW2463" s="59" t="n"/>
      <c r="AX2463" s="59" t="n"/>
      <c r="AY2463" s="59" t="n"/>
      <c r="AZ2463" s="59" t="n"/>
      <c r="BA2463" s="59" t="n"/>
      <c r="BB2463" s="59" t="n"/>
      <c r="BC2463" s="59" t="n"/>
      <c r="BD2463" s="59" t="n"/>
      <c r="BE2463" s="59" t="n"/>
      <c r="BF2463" s="59" t="n"/>
      <c r="BG2463" s="59" t="n"/>
      <c r="BH2463" s="59" t="n"/>
      <c r="BI2463" s="59" t="n"/>
      <c r="BJ2463" s="59" t="n"/>
      <c r="BK2463" s="59" t="n"/>
      <c r="BL2463" s="59" t="n"/>
      <c r="BM2463" s="59" t="n"/>
      <c r="BN2463" s="59" t="n"/>
      <c r="BO2463" s="59" t="n"/>
      <c r="BP2463" s="59" t="n"/>
      <c r="BQ2463" s="59" t="n"/>
      <c r="BR2463" s="59" t="n"/>
      <c r="BS2463" s="59" t="n"/>
      <c r="BT2463" s="59" t="n"/>
      <c r="BU2463" s="59" t="n"/>
      <c r="BV2463" s="59" t="n"/>
      <c r="BW2463" s="59" t="n"/>
      <c r="BX2463" s="59" t="n"/>
      <c r="BY2463" s="59" t="n"/>
      <c r="BZ2463" s="59" t="n"/>
      <c r="CA2463" s="59" t="n"/>
      <c r="CB2463" s="59" t="n"/>
      <c r="CC2463" s="59" t="n"/>
      <c r="CD2463" s="59" t="n"/>
      <c r="CE2463" s="59" t="n"/>
      <c r="CF2463" s="59" t="n"/>
      <c r="CG2463" s="59" t="n"/>
      <c r="CH2463" s="59" t="n"/>
      <c r="CI2463" s="59" t="n"/>
      <c r="CJ2463" s="59" t="n"/>
      <c r="CK2463" s="59" t="n"/>
      <c r="CL2463" s="59" t="n"/>
      <c r="CM2463" s="59" t="n"/>
      <c r="CN2463" s="59" t="n"/>
      <c r="CO2463" s="59" t="n"/>
      <c r="CP2463" s="59" t="n"/>
      <c r="CQ2463" s="59" t="n"/>
      <c r="CR2463" s="59" t="n"/>
      <c r="CS2463" s="59" t="n"/>
      <c r="CT2463" s="59" t="n"/>
      <c r="CU2463" s="59" t="n"/>
      <c r="CV2463" s="59" t="n"/>
      <c r="CW2463" s="59" t="n"/>
      <c r="CX2463" s="59" t="n"/>
      <c r="CY2463" s="59" t="n"/>
      <c r="CZ2463" s="59" t="n"/>
    </row>
    <row r="2464">
      <c r="D2464" s="59" t="n"/>
      <c r="E2464" s="59" t="n"/>
      <c r="F2464" s="59" t="n"/>
      <c r="G2464" s="59" t="n"/>
      <c r="H2464" s="59" t="n"/>
      <c r="I2464" s="59" t="n"/>
      <c r="J2464" s="59" t="n"/>
      <c r="K2464" s="59" t="n"/>
      <c r="L2464" s="59" t="n"/>
      <c r="M2464" s="59" t="n"/>
      <c r="N2464" s="59" t="n"/>
      <c r="O2464" s="59" t="n"/>
      <c r="P2464" s="59" t="n"/>
      <c r="Q2464" s="59" t="n"/>
      <c r="R2464" s="59" t="n"/>
      <c r="S2464" s="59" t="n"/>
      <c r="T2464" s="59" t="n"/>
      <c r="U2464" s="59" t="n"/>
      <c r="V2464" s="59" t="n"/>
      <c r="W2464" s="59" t="n"/>
      <c r="X2464" s="59" t="n"/>
      <c r="Y2464" s="59" t="n"/>
      <c r="Z2464" s="59" t="n"/>
      <c r="AA2464" s="59" t="n"/>
      <c r="AB2464" s="59" t="n"/>
      <c r="AC2464" s="59" t="n"/>
      <c r="AD2464" s="59" t="n"/>
      <c r="AE2464" s="59" t="n"/>
      <c r="AF2464" s="59" t="n"/>
      <c r="AG2464" s="59" t="n"/>
      <c r="AH2464" s="59" t="n"/>
      <c r="AI2464" s="59" t="n"/>
      <c r="AJ2464" s="59" t="n"/>
      <c r="AK2464" s="59" t="n"/>
      <c r="AL2464" s="59" t="n"/>
      <c r="AM2464" s="59" t="n"/>
      <c r="AN2464" s="59" t="n"/>
      <c r="AO2464" s="59" t="n"/>
      <c r="AP2464" s="59" t="n"/>
      <c r="AQ2464" s="59" t="n"/>
      <c r="AR2464" s="59" t="n"/>
      <c r="AS2464" s="59" t="n"/>
      <c r="AT2464" s="59" t="n"/>
      <c r="AU2464" s="59" t="n"/>
      <c r="AV2464" s="59" t="n"/>
      <c r="AW2464" s="59" t="n"/>
      <c r="AX2464" s="59" t="n"/>
      <c r="AY2464" s="59" t="n"/>
      <c r="AZ2464" s="59" t="n"/>
      <c r="BA2464" s="59" t="n"/>
      <c r="BB2464" s="59" t="n"/>
      <c r="BC2464" s="59" t="n"/>
      <c r="BD2464" s="59" t="n"/>
      <c r="BE2464" s="59" t="n"/>
      <c r="BF2464" s="59" t="n"/>
      <c r="BG2464" s="59" t="n"/>
      <c r="BH2464" s="59" t="n"/>
      <c r="BI2464" s="59" t="n"/>
      <c r="BJ2464" s="59" t="n"/>
      <c r="BK2464" s="59" t="n"/>
      <c r="BL2464" s="59" t="n"/>
      <c r="BM2464" s="59" t="n"/>
      <c r="BN2464" s="59" t="n"/>
      <c r="BO2464" s="59" t="n"/>
      <c r="BP2464" s="59" t="n"/>
      <c r="BQ2464" s="59" t="n"/>
      <c r="BR2464" s="59" t="n"/>
      <c r="BS2464" s="59" t="n"/>
      <c r="BT2464" s="59" t="n"/>
      <c r="BU2464" s="59" t="n"/>
      <c r="BV2464" s="59" t="n"/>
      <c r="BW2464" s="59" t="n"/>
      <c r="BX2464" s="59" t="n"/>
      <c r="BY2464" s="59" t="n"/>
      <c r="BZ2464" s="59" t="n"/>
      <c r="CA2464" s="59" t="n"/>
      <c r="CB2464" s="59" t="n"/>
      <c r="CC2464" s="59" t="n"/>
      <c r="CD2464" s="59" t="n"/>
      <c r="CE2464" s="59" t="n"/>
      <c r="CF2464" s="59" t="n"/>
      <c r="CG2464" s="59" t="n"/>
      <c r="CH2464" s="59" t="n"/>
      <c r="CI2464" s="59" t="n"/>
      <c r="CJ2464" s="59" t="n"/>
      <c r="CK2464" s="59" t="n"/>
      <c r="CL2464" s="59" t="n"/>
      <c r="CM2464" s="59" t="n"/>
      <c r="CN2464" s="59" t="n"/>
      <c r="CO2464" s="59" t="n"/>
      <c r="CP2464" s="59" t="n"/>
      <c r="CQ2464" s="59" t="n"/>
      <c r="CR2464" s="59" t="n"/>
      <c r="CS2464" s="59" t="n"/>
      <c r="CT2464" s="59" t="n"/>
      <c r="CU2464" s="59" t="n"/>
      <c r="CV2464" s="59" t="n"/>
      <c r="CW2464" s="59" t="n"/>
      <c r="CX2464" s="59" t="n"/>
      <c r="CY2464" s="59" t="n"/>
      <c r="CZ2464" s="59" t="n"/>
    </row>
    <row r="2465">
      <c r="D2465" s="59" t="n"/>
      <c r="E2465" s="59" t="n"/>
      <c r="F2465" s="59" t="n"/>
      <c r="G2465" s="59" t="n"/>
      <c r="H2465" s="59" t="n"/>
      <c r="I2465" s="59" t="n"/>
      <c r="J2465" s="59" t="n"/>
      <c r="K2465" s="59" t="n"/>
      <c r="L2465" s="59" t="n"/>
      <c r="M2465" s="59" t="n"/>
      <c r="N2465" s="59" t="n"/>
      <c r="O2465" s="59" t="n"/>
      <c r="P2465" s="59" t="n"/>
      <c r="Q2465" s="59" t="n"/>
      <c r="R2465" s="59" t="n"/>
      <c r="S2465" s="59" t="n"/>
      <c r="T2465" s="59" t="n"/>
      <c r="U2465" s="59" t="n"/>
      <c r="V2465" s="59" t="n"/>
      <c r="W2465" s="59" t="n"/>
      <c r="X2465" s="59" t="n"/>
      <c r="Y2465" s="59" t="n"/>
      <c r="Z2465" s="59" t="n"/>
      <c r="AA2465" s="59" t="n"/>
      <c r="AB2465" s="59" t="n"/>
      <c r="AC2465" s="59" t="n"/>
      <c r="AD2465" s="59" t="n"/>
      <c r="AE2465" s="59" t="n"/>
      <c r="AF2465" s="59" t="n"/>
      <c r="AG2465" s="59" t="n"/>
      <c r="AH2465" s="59" t="n"/>
      <c r="AI2465" s="59" t="n"/>
      <c r="AJ2465" s="59" t="n"/>
      <c r="AK2465" s="59" t="n"/>
      <c r="AL2465" s="59" t="n"/>
      <c r="AM2465" s="59" t="n"/>
      <c r="AN2465" s="59" t="n"/>
      <c r="AO2465" s="59" t="n"/>
      <c r="AP2465" s="59" t="n"/>
      <c r="AQ2465" s="59" t="n"/>
      <c r="AR2465" s="59" t="n"/>
      <c r="AS2465" s="59" t="n"/>
      <c r="AT2465" s="59" t="n"/>
      <c r="AU2465" s="59" t="n"/>
      <c r="AV2465" s="59" t="n"/>
      <c r="AW2465" s="59" t="n"/>
      <c r="AX2465" s="59" t="n"/>
      <c r="AY2465" s="59" t="n"/>
      <c r="AZ2465" s="59" t="n"/>
      <c r="BA2465" s="59" t="n"/>
      <c r="BB2465" s="59" t="n"/>
      <c r="BC2465" s="59" t="n"/>
      <c r="BD2465" s="59" t="n"/>
      <c r="BE2465" s="59" t="n"/>
      <c r="BF2465" s="59" t="n"/>
      <c r="BG2465" s="59" t="n"/>
      <c r="BH2465" s="59" t="n"/>
      <c r="BI2465" s="59" t="n"/>
      <c r="BJ2465" s="59" t="n"/>
      <c r="BK2465" s="59" t="n"/>
      <c r="BL2465" s="59" t="n"/>
      <c r="BM2465" s="59" t="n"/>
      <c r="BN2465" s="59" t="n"/>
      <c r="BO2465" s="59" t="n"/>
      <c r="BP2465" s="59" t="n"/>
      <c r="BQ2465" s="59" t="n"/>
      <c r="BR2465" s="59" t="n"/>
      <c r="BS2465" s="59" t="n"/>
      <c r="BT2465" s="59" t="n"/>
      <c r="BU2465" s="59" t="n"/>
      <c r="BV2465" s="59" t="n"/>
      <c r="BW2465" s="59" t="n"/>
      <c r="BX2465" s="59" t="n"/>
      <c r="BY2465" s="59" t="n"/>
      <c r="BZ2465" s="59" t="n"/>
      <c r="CA2465" s="59" t="n"/>
      <c r="CB2465" s="59" t="n"/>
      <c r="CC2465" s="59" t="n"/>
      <c r="CD2465" s="59" t="n"/>
      <c r="CE2465" s="59" t="n"/>
      <c r="CF2465" s="59" t="n"/>
      <c r="CG2465" s="59" t="n"/>
      <c r="CH2465" s="59" t="n"/>
      <c r="CI2465" s="59" t="n"/>
      <c r="CJ2465" s="59" t="n"/>
      <c r="CK2465" s="59" t="n"/>
      <c r="CL2465" s="59" t="n"/>
      <c r="CM2465" s="59" t="n"/>
      <c r="CN2465" s="59" t="n"/>
      <c r="CO2465" s="59" t="n"/>
      <c r="CP2465" s="59" t="n"/>
      <c r="CQ2465" s="59" t="n"/>
      <c r="CR2465" s="59" t="n"/>
      <c r="CS2465" s="59" t="n"/>
      <c r="CT2465" s="59" t="n"/>
      <c r="CU2465" s="59" t="n"/>
      <c r="CV2465" s="59" t="n"/>
      <c r="CW2465" s="59" t="n"/>
      <c r="CX2465" s="59" t="n"/>
      <c r="CY2465" s="59" t="n"/>
      <c r="CZ2465" s="59" t="n"/>
    </row>
    <row r="2466">
      <c r="D2466" s="59" t="n"/>
      <c r="E2466" s="59" t="n"/>
      <c r="F2466" s="59" t="n"/>
      <c r="G2466" s="59" t="n"/>
      <c r="H2466" s="59" t="n"/>
      <c r="I2466" s="59" t="n"/>
      <c r="J2466" s="59" t="n"/>
      <c r="K2466" s="59" t="n"/>
      <c r="L2466" s="59" t="n"/>
      <c r="M2466" s="59" t="n"/>
      <c r="N2466" s="59" t="n"/>
      <c r="O2466" s="59" t="n"/>
      <c r="P2466" s="59" t="n"/>
      <c r="Q2466" s="59" t="n"/>
      <c r="R2466" s="59" t="n"/>
      <c r="S2466" s="59" t="n"/>
      <c r="T2466" s="59" t="n"/>
      <c r="U2466" s="59" t="n"/>
      <c r="V2466" s="59" t="n"/>
      <c r="W2466" s="59" t="n"/>
      <c r="X2466" s="59" t="n"/>
      <c r="Y2466" s="59" t="n"/>
      <c r="Z2466" s="59" t="n"/>
      <c r="AA2466" s="59" t="n"/>
      <c r="AB2466" s="59" t="n"/>
      <c r="AC2466" s="59" t="n"/>
      <c r="AD2466" s="59" t="n"/>
      <c r="AE2466" s="59" t="n"/>
      <c r="AF2466" s="59" t="n"/>
      <c r="AG2466" s="59" t="n"/>
      <c r="AH2466" s="59" t="n"/>
      <c r="AI2466" s="59" t="n"/>
      <c r="AJ2466" s="59" t="n"/>
      <c r="AK2466" s="59" t="n"/>
      <c r="AL2466" s="59" t="n"/>
      <c r="AM2466" s="59" t="n"/>
      <c r="AN2466" s="59" t="n"/>
      <c r="AO2466" s="59" t="n"/>
      <c r="AP2466" s="59" t="n"/>
      <c r="AQ2466" s="59" t="n"/>
      <c r="AR2466" s="59" t="n"/>
      <c r="AS2466" s="59" t="n"/>
      <c r="AT2466" s="59" t="n"/>
      <c r="AU2466" s="59" t="n"/>
      <c r="AV2466" s="59" t="n"/>
      <c r="AW2466" s="59" t="n"/>
      <c r="AX2466" s="59" t="n"/>
      <c r="AY2466" s="59" t="n"/>
      <c r="AZ2466" s="59" t="n"/>
      <c r="BA2466" s="59" t="n"/>
      <c r="BB2466" s="59" t="n"/>
      <c r="BC2466" s="59" t="n"/>
      <c r="BD2466" s="59" t="n"/>
      <c r="BE2466" s="59" t="n"/>
      <c r="BF2466" s="59" t="n"/>
      <c r="BG2466" s="59" t="n"/>
      <c r="BH2466" s="59" t="n"/>
      <c r="BI2466" s="59" t="n"/>
      <c r="BJ2466" s="59" t="n"/>
      <c r="BK2466" s="59" t="n"/>
      <c r="BL2466" s="59" t="n"/>
      <c r="BM2466" s="59" t="n"/>
      <c r="BN2466" s="59" t="n"/>
      <c r="BO2466" s="59" t="n"/>
      <c r="BP2466" s="59" t="n"/>
      <c r="BQ2466" s="59" t="n"/>
      <c r="BR2466" s="59" t="n"/>
      <c r="BS2466" s="59" t="n"/>
      <c r="BT2466" s="59" t="n"/>
      <c r="BU2466" s="59" t="n"/>
      <c r="BV2466" s="59" t="n"/>
      <c r="BW2466" s="59" t="n"/>
      <c r="BX2466" s="59" t="n"/>
      <c r="BY2466" s="59" t="n"/>
      <c r="BZ2466" s="59" t="n"/>
      <c r="CA2466" s="59" t="n"/>
      <c r="CB2466" s="59" t="n"/>
      <c r="CC2466" s="59" t="n"/>
      <c r="CD2466" s="59" t="n"/>
      <c r="CE2466" s="59" t="n"/>
      <c r="CF2466" s="59" t="n"/>
      <c r="CG2466" s="59" t="n"/>
      <c r="CH2466" s="59" t="n"/>
      <c r="CI2466" s="59" t="n"/>
      <c r="CJ2466" s="59" t="n"/>
      <c r="CK2466" s="59" t="n"/>
      <c r="CL2466" s="59" t="n"/>
      <c r="CM2466" s="59" t="n"/>
      <c r="CN2466" s="59" t="n"/>
      <c r="CO2466" s="59" t="n"/>
      <c r="CP2466" s="59" t="n"/>
      <c r="CQ2466" s="59" t="n"/>
      <c r="CR2466" s="59" t="n"/>
      <c r="CS2466" s="59" t="n"/>
      <c r="CT2466" s="59" t="n"/>
      <c r="CU2466" s="59" t="n"/>
      <c r="CV2466" s="59" t="n"/>
      <c r="CW2466" s="59" t="n"/>
      <c r="CX2466" s="59" t="n"/>
      <c r="CY2466" s="59" t="n"/>
      <c r="CZ2466" s="59" t="n"/>
    </row>
    <row r="2467">
      <c r="D2467" s="107" t="n"/>
      <c r="E2467" s="107" t="n"/>
      <c r="F2467" s="107" t="n"/>
      <c r="G2467" s="107" t="n"/>
      <c r="H2467" s="107" t="n"/>
      <c r="I2467" s="107" t="n"/>
      <c r="J2467" s="107" t="n"/>
      <c r="K2467" s="107" t="n"/>
      <c r="L2467" s="107" t="n"/>
      <c r="M2467" s="107" t="n"/>
      <c r="N2467" s="107" t="n"/>
      <c r="O2467" s="107" t="n"/>
      <c r="P2467" s="107" t="n"/>
      <c r="Q2467" s="107" t="n"/>
      <c r="R2467" s="107" t="n"/>
      <c r="S2467" s="107" t="n"/>
      <c r="T2467" s="107" t="n"/>
      <c r="U2467" s="107" t="n"/>
      <c r="V2467" s="107" t="n"/>
      <c r="W2467" s="107" t="n"/>
      <c r="X2467" s="107" t="n"/>
      <c r="Y2467" s="107" t="n"/>
      <c r="Z2467" s="107" t="n"/>
      <c r="AA2467" s="107" t="n"/>
      <c r="AB2467" s="107" t="n"/>
      <c r="AC2467" s="107" t="n"/>
      <c r="AD2467" s="107" t="n"/>
      <c r="AE2467" s="107" t="n"/>
      <c r="AF2467" s="107" t="n"/>
      <c r="AG2467" s="107" t="n"/>
      <c r="AH2467" s="107" t="n"/>
      <c r="AI2467" s="107" t="n"/>
      <c r="AJ2467" s="107" t="n"/>
      <c r="AK2467" s="107" t="n"/>
      <c r="AL2467" s="107" t="n"/>
      <c r="AM2467" s="107" t="n"/>
      <c r="AN2467" s="107" t="n"/>
      <c r="AO2467" s="107" t="n"/>
      <c r="AP2467" s="107" t="n"/>
      <c r="AQ2467" s="107" t="n"/>
      <c r="AR2467" s="107" t="n"/>
      <c r="AS2467" s="107" t="n"/>
      <c r="AT2467" s="107" t="n"/>
      <c r="AU2467" s="107" t="n"/>
      <c r="AV2467" s="107" t="n"/>
      <c r="AW2467" s="107" t="n"/>
      <c r="AX2467" s="107" t="n"/>
      <c r="AY2467" s="107" t="n"/>
      <c r="AZ2467" s="107" t="n"/>
      <c r="BA2467" s="107" t="n"/>
      <c r="BB2467" s="107" t="n"/>
      <c r="BC2467" s="107" t="n"/>
      <c r="BD2467" s="107" t="n"/>
      <c r="BE2467" s="107" t="n"/>
      <c r="BF2467" s="107" t="n"/>
      <c r="BG2467" s="107" t="n"/>
      <c r="BH2467" s="107" t="n"/>
      <c r="BI2467" s="107" t="n"/>
      <c r="BJ2467" s="107" t="n"/>
      <c r="BK2467" s="107" t="n"/>
      <c r="BL2467" s="107" t="n"/>
      <c r="BM2467" s="107" t="n"/>
      <c r="BN2467" s="107" t="n"/>
      <c r="BO2467" s="107" t="n"/>
      <c r="BP2467" s="107" t="n"/>
      <c r="BQ2467" s="107" t="n"/>
      <c r="BR2467" s="107" t="n"/>
      <c r="BS2467" s="107" t="n"/>
      <c r="BT2467" s="107" t="n"/>
      <c r="BU2467" s="107" t="n"/>
      <c r="BV2467" s="107" t="n"/>
      <c r="BW2467" s="107" t="n"/>
      <c r="BX2467" s="107" t="n"/>
      <c r="BY2467" s="107" t="n"/>
      <c r="BZ2467" s="107" t="n"/>
      <c r="CA2467" s="107" t="n"/>
      <c r="CB2467" s="107" t="n"/>
      <c r="CC2467" s="107" t="n"/>
      <c r="CD2467" s="107" t="n"/>
      <c r="CE2467" s="107" t="n"/>
      <c r="CF2467" s="107" t="n"/>
      <c r="CG2467" s="107" t="n"/>
      <c r="CH2467" s="107" t="n"/>
      <c r="CI2467" s="107" t="n"/>
      <c r="CJ2467" s="107" t="n"/>
      <c r="CK2467" s="107" t="n"/>
      <c r="CL2467" s="107" t="n"/>
      <c r="CM2467" s="107" t="n"/>
      <c r="CN2467" s="107" t="n"/>
      <c r="CO2467" s="107" t="n"/>
      <c r="CP2467" s="107" t="n"/>
      <c r="CQ2467" s="107" t="n"/>
      <c r="CR2467" s="107" t="n"/>
      <c r="CS2467" s="107" t="n"/>
      <c r="CT2467" s="107" t="n"/>
      <c r="CU2467" s="107" t="n"/>
      <c r="CV2467" s="107" t="n"/>
      <c r="CW2467" s="107" t="n"/>
      <c r="CX2467" s="107" t="n"/>
      <c r="CY2467" s="107" t="n"/>
      <c r="CZ2467" s="107" t="n"/>
    </row>
    <row r="2470">
      <c r="A2470" s="2">
        <f>IF($A2463="","","   projections")</f>
        <v/>
      </c>
      <c r="B2470" s="68">
        <f>IF($A2463="",0,COUNT($E2471:$CZ2471))</f>
        <v/>
      </c>
      <c r="C2470" s="69">
        <f>IF($B2470=0,0,MAX($E2471:$CZ2471))</f>
        <v/>
      </c>
      <c r="D2470" s="58">
        <f>_xll.BDS($A2463,'Field Check'!$C$42,"headers=y","startcol=1","endcol=3","dir=h","cols=21;rows=3")</f>
        <v/>
      </c>
      <c r="E2470" s="59" t="n">
        <v>46251</v>
      </c>
      <c r="F2470" s="59" t="n">
        <v>46433</v>
      </c>
      <c r="G2470" s="59" t="n">
        <v>46611</v>
      </c>
      <c r="H2470" s="59" t="n">
        <v>46793</v>
      </c>
      <c r="I2470" s="59" t="n">
        <v>46975</v>
      </c>
      <c r="J2470" s="59" t="n">
        <v>47157</v>
      </c>
      <c r="K2470" s="59" t="n">
        <v>47346</v>
      </c>
      <c r="L2470" s="59" t="n">
        <v>47528</v>
      </c>
      <c r="M2470" s="59" t="n">
        <v>47710</v>
      </c>
      <c r="N2470" s="59" t="n">
        <v>47892</v>
      </c>
      <c r="O2470" s="59" t="n">
        <v>48074</v>
      </c>
      <c r="P2470" s="59" t="n">
        <v>48256</v>
      </c>
      <c r="Q2470" s="59" t="n">
        <v>48438</v>
      </c>
      <c r="R2470" s="59" t="n">
        <v>48620</v>
      </c>
      <c r="S2470" s="59" t="n">
        <v>48802</v>
      </c>
      <c r="T2470" s="59" t="n">
        <v>48984</v>
      </c>
      <c r="U2470" s="59" t="n">
        <v>49166</v>
      </c>
      <c r="V2470" s="59" t="n">
        <v>49348</v>
      </c>
      <c r="W2470" s="59" t="n">
        <v>49537</v>
      </c>
      <c r="X2470" s="59" t="n">
        <v>49719</v>
      </c>
      <c r="Y2470" s="59" t="n"/>
      <c r="Z2470" s="59" t="n"/>
      <c r="AA2470" s="59" t="n"/>
      <c r="AB2470" s="59" t="n"/>
      <c r="AC2470" s="59" t="n"/>
      <c r="AD2470" s="59" t="n"/>
      <c r="AE2470" s="59" t="n"/>
      <c r="AF2470" s="59" t="n"/>
      <c r="AG2470" s="59" t="n"/>
      <c r="AH2470" s="59" t="n"/>
      <c r="AI2470" s="59" t="n"/>
      <c r="AJ2470" s="59" t="n"/>
      <c r="AK2470" s="59" t="n"/>
      <c r="AL2470" s="59" t="n"/>
      <c r="AM2470" s="59" t="n"/>
      <c r="AN2470" s="59" t="n"/>
      <c r="AO2470" s="59" t="n"/>
      <c r="AP2470" s="59" t="n"/>
      <c r="AQ2470" s="59" t="n"/>
      <c r="AR2470" s="59" t="n"/>
      <c r="AS2470" s="59" t="n"/>
      <c r="AT2470" s="59" t="n"/>
      <c r="AU2470" s="59" t="n"/>
      <c r="AV2470" s="59" t="n"/>
      <c r="AW2470" s="59" t="n"/>
      <c r="AX2470" s="59" t="n"/>
      <c r="AY2470" s="59" t="n"/>
      <c r="AZ2470" s="59" t="n"/>
      <c r="BA2470" s="59" t="n"/>
      <c r="BB2470" s="59" t="n"/>
      <c r="BC2470" s="59" t="n"/>
      <c r="BD2470" s="59" t="n"/>
      <c r="BE2470" s="59" t="n"/>
      <c r="BF2470" s="59" t="n"/>
      <c r="BG2470" s="59" t="n"/>
      <c r="BH2470" s="59" t="n"/>
      <c r="BI2470" s="59" t="n"/>
      <c r="BJ2470" s="59" t="n"/>
      <c r="BK2470" s="59" t="n"/>
      <c r="BL2470" s="59" t="n"/>
      <c r="BM2470" s="59" t="n"/>
      <c r="BN2470" s="59" t="n"/>
      <c r="BO2470" s="59" t="n"/>
      <c r="BP2470" s="59" t="n"/>
      <c r="BQ2470" s="59" t="n"/>
      <c r="BR2470" s="59" t="n"/>
      <c r="BS2470" s="59" t="n"/>
      <c r="BT2470" s="59" t="n"/>
      <c r="BU2470" s="59" t="n"/>
      <c r="BV2470" s="59" t="n"/>
      <c r="BW2470" s="59" t="n"/>
      <c r="BX2470" s="59" t="n"/>
      <c r="BY2470" s="59" t="n"/>
      <c r="BZ2470" s="59" t="n"/>
      <c r="CA2470" s="59" t="n"/>
      <c r="CB2470" s="59" t="n"/>
      <c r="CC2470" s="59" t="n"/>
      <c r="CD2470" s="59" t="n"/>
      <c r="CE2470" s="59" t="n"/>
      <c r="CF2470" s="59" t="n"/>
      <c r="CG2470" s="59" t="n"/>
      <c r="CH2470" s="59" t="n"/>
      <c r="CI2470" s="59" t="n"/>
      <c r="CJ2470" s="59" t="n"/>
      <c r="CK2470" s="59" t="n"/>
      <c r="CL2470" s="59" t="n"/>
      <c r="CM2470" s="59" t="n"/>
      <c r="CN2470" s="59" t="n"/>
      <c r="CO2470" s="59" t="n"/>
      <c r="CP2470" s="59" t="n"/>
      <c r="CQ2470" s="59" t="n"/>
      <c r="CR2470" s="59" t="n"/>
      <c r="CS2470" s="59" t="n"/>
      <c r="CT2470" s="59" t="n"/>
      <c r="CU2470" s="59" t="n"/>
      <c r="CV2470" s="59" t="n"/>
      <c r="CW2470" s="59" t="n"/>
      <c r="CX2470" s="59" t="n"/>
      <c r="CY2470" s="59" t="n"/>
      <c r="CZ2470" s="59" t="n"/>
    </row>
    <row r="2471">
      <c r="D2471" s="59" t="inlineStr">
        <is>
          <t>Ex-Date</t>
        </is>
      </c>
      <c r="E2471" s="59" t="n">
        <v>46267</v>
      </c>
      <c r="F2471" s="59" t="n">
        <v>46447</v>
      </c>
      <c r="G2471" s="59" t="n">
        <v>46631</v>
      </c>
      <c r="H2471" s="59" t="n">
        <v>46807</v>
      </c>
      <c r="I2471" s="59" t="n">
        <v>46995</v>
      </c>
      <c r="J2471" s="59" t="n">
        <v>47171</v>
      </c>
      <c r="K2471" s="59" t="n">
        <v>47366</v>
      </c>
      <c r="L2471" s="59" t="n">
        <v>47542</v>
      </c>
      <c r="M2471" s="59" t="n">
        <v>47730</v>
      </c>
      <c r="N2471" s="59" t="n">
        <v>47906</v>
      </c>
      <c r="O2471" s="59" t="n">
        <v>48094</v>
      </c>
      <c r="P2471" s="59" t="n">
        <v>48270</v>
      </c>
      <c r="Q2471" s="59" t="n">
        <v>48458</v>
      </c>
      <c r="R2471" s="59" t="n">
        <v>48634</v>
      </c>
      <c r="S2471" s="59" t="n">
        <v>48822</v>
      </c>
      <c r="T2471" s="59" t="n">
        <v>48998</v>
      </c>
      <c r="U2471" s="59" t="n">
        <v>49186</v>
      </c>
      <c r="V2471" s="59" t="n">
        <v>49362</v>
      </c>
      <c r="W2471" s="59" t="n">
        <v>49557</v>
      </c>
      <c r="X2471" s="59" t="n">
        <v>49733</v>
      </c>
      <c r="Y2471" s="59" t="n"/>
      <c r="Z2471" s="59" t="n"/>
      <c r="AA2471" s="59" t="n"/>
      <c r="AB2471" s="59" t="n"/>
      <c r="AC2471" s="59" t="n"/>
      <c r="AD2471" s="59" t="n"/>
      <c r="AE2471" s="59" t="n"/>
      <c r="AF2471" s="59" t="n"/>
      <c r="AG2471" s="59" t="n"/>
      <c r="AH2471" s="59" t="n"/>
      <c r="AI2471" s="59" t="n"/>
      <c r="AJ2471" s="59" t="n"/>
      <c r="AK2471" s="59" t="n"/>
      <c r="AL2471" s="59" t="n"/>
      <c r="AM2471" s="59" t="n"/>
      <c r="AN2471" s="59" t="n"/>
      <c r="AO2471" s="59" t="n"/>
      <c r="AP2471" s="59" t="n"/>
      <c r="AQ2471" s="59" t="n"/>
      <c r="AR2471" s="59" t="n"/>
      <c r="AS2471" s="59" t="n"/>
      <c r="AT2471" s="59" t="n"/>
      <c r="AU2471" s="59" t="n"/>
      <c r="AV2471" s="59" t="n"/>
      <c r="AW2471" s="59" t="n"/>
      <c r="AX2471" s="59" t="n"/>
      <c r="AY2471" s="59" t="n"/>
      <c r="AZ2471" s="59" t="n"/>
      <c r="BA2471" s="59" t="n"/>
      <c r="BB2471" s="59" t="n"/>
      <c r="BC2471" s="59" t="n"/>
      <c r="BD2471" s="59" t="n"/>
      <c r="BE2471" s="59" t="n"/>
      <c r="BF2471" s="59" t="n"/>
      <c r="BG2471" s="59" t="n"/>
      <c r="BH2471" s="59" t="n"/>
      <c r="BI2471" s="59" t="n"/>
      <c r="BJ2471" s="59" t="n"/>
      <c r="BK2471" s="59" t="n"/>
      <c r="BL2471" s="59" t="n"/>
      <c r="BM2471" s="59" t="n"/>
      <c r="BN2471" s="59" t="n"/>
      <c r="BO2471" s="59" t="n"/>
      <c r="BP2471" s="59" t="n"/>
      <c r="BQ2471" s="59" t="n"/>
      <c r="BR2471" s="59" t="n"/>
      <c r="BS2471" s="59" t="n"/>
      <c r="BT2471" s="59" t="n"/>
      <c r="BU2471" s="59" t="n"/>
      <c r="BV2471" s="59" t="n"/>
      <c r="BW2471" s="59" t="n"/>
      <c r="BX2471" s="59" t="n"/>
      <c r="BY2471" s="59" t="n"/>
      <c r="BZ2471" s="59" t="n"/>
      <c r="CA2471" s="59" t="n"/>
      <c r="CB2471" s="59" t="n"/>
      <c r="CC2471" s="59" t="n"/>
      <c r="CD2471" s="59" t="n"/>
      <c r="CE2471" s="59" t="n"/>
      <c r="CF2471" s="59" t="n"/>
      <c r="CG2471" s="59" t="n"/>
      <c r="CH2471" s="59" t="n"/>
      <c r="CI2471" s="59" t="n"/>
      <c r="CJ2471" s="59" t="n"/>
      <c r="CK2471" s="59" t="n"/>
      <c r="CL2471" s="59" t="n"/>
      <c r="CM2471" s="59" t="n"/>
      <c r="CN2471" s="59" t="n"/>
      <c r="CO2471" s="59" t="n"/>
      <c r="CP2471" s="59" t="n"/>
      <c r="CQ2471" s="59" t="n"/>
      <c r="CR2471" s="59" t="n"/>
      <c r="CS2471" s="59" t="n"/>
      <c r="CT2471" s="59" t="n"/>
      <c r="CU2471" s="59" t="n"/>
      <c r="CV2471" s="59" t="n"/>
      <c r="CW2471" s="59" t="n"/>
      <c r="CX2471" s="59" t="n"/>
      <c r="CY2471" s="59" t="n"/>
      <c r="CZ2471" s="59" t="n"/>
    </row>
    <row r="2472">
      <c r="D2472" s="107" t="inlineStr">
        <is>
          <t>Amount Per Share</t>
        </is>
      </c>
      <c r="E2472" s="107" t="n">
        <v>0.4</v>
      </c>
      <c r="F2472" s="107" t="n">
        <v>0.43</v>
      </c>
      <c r="G2472" s="107" t="n">
        <v>0.4</v>
      </c>
      <c r="H2472" s="107" t="n">
        <v>0.43</v>
      </c>
      <c r="I2472" s="107" t="n">
        <v>0.4</v>
      </c>
      <c r="J2472" s="107" t="n">
        <v>0.43</v>
      </c>
      <c r="K2472" s="107" t="n">
        <v>0.4</v>
      </c>
      <c r="L2472" s="107" t="n">
        <v>0.43</v>
      </c>
      <c r="M2472" s="107" t="n">
        <v>0.4</v>
      </c>
      <c r="N2472" s="107" t="n">
        <v>0.43</v>
      </c>
      <c r="O2472" s="107" t="n">
        <v>0.4</v>
      </c>
      <c r="P2472" s="107" t="n">
        <v>0.43</v>
      </c>
      <c r="Q2472" s="107" t="n">
        <v>0.4</v>
      </c>
      <c r="R2472" s="107" t="n">
        <v>0.43</v>
      </c>
      <c r="S2472" s="107" t="n">
        <v>0.4</v>
      </c>
      <c r="T2472" s="107" t="n">
        <v>0.43</v>
      </c>
      <c r="U2472" s="107" t="n">
        <v>0.4</v>
      </c>
      <c r="V2472" s="107" t="n">
        <v>0.43</v>
      </c>
      <c r="W2472" s="107" t="n">
        <v>0.4</v>
      </c>
      <c r="X2472" s="107" t="n">
        <v>0.43</v>
      </c>
      <c r="Y2472" s="107" t="n"/>
      <c r="Z2472" s="107" t="n"/>
      <c r="AA2472" s="107" t="n"/>
      <c r="AB2472" s="107" t="n"/>
      <c r="AC2472" s="107" t="n"/>
      <c r="AD2472" s="107" t="n"/>
      <c r="AE2472" s="107" t="n"/>
      <c r="AF2472" s="107" t="n"/>
      <c r="AG2472" s="107" t="n"/>
      <c r="AH2472" s="107" t="n"/>
      <c r="AI2472" s="107" t="n"/>
      <c r="AJ2472" s="107" t="n"/>
      <c r="AK2472" s="107" t="n"/>
      <c r="AL2472" s="107" t="n"/>
      <c r="AM2472" s="107" t="n"/>
      <c r="AN2472" s="107" t="n"/>
      <c r="AO2472" s="107" t="n"/>
      <c r="AP2472" s="107" t="n"/>
      <c r="AQ2472" s="107" t="n"/>
      <c r="AR2472" s="107" t="n"/>
      <c r="AS2472" s="107" t="n"/>
      <c r="AT2472" s="107" t="n"/>
      <c r="AU2472" s="107" t="n"/>
      <c r="AV2472" s="107" t="n"/>
      <c r="AW2472" s="107" t="n"/>
      <c r="AX2472" s="107" t="n"/>
      <c r="AY2472" s="107" t="n"/>
      <c r="AZ2472" s="107" t="n"/>
      <c r="BA2472" s="107" t="n"/>
      <c r="BB2472" s="107" t="n"/>
      <c r="BC2472" s="107" t="n"/>
      <c r="BD2472" s="107" t="n"/>
      <c r="BE2472" s="107" t="n"/>
      <c r="BF2472" s="107" t="n"/>
      <c r="BG2472" s="107" t="n"/>
      <c r="BH2472" s="107" t="n"/>
      <c r="BI2472" s="107" t="n"/>
      <c r="BJ2472" s="107" t="n"/>
      <c r="BK2472" s="107" t="n"/>
      <c r="BL2472" s="107" t="n"/>
      <c r="BM2472" s="107" t="n"/>
      <c r="BN2472" s="107" t="n"/>
      <c r="BO2472" s="107" t="n"/>
      <c r="BP2472" s="107" t="n"/>
      <c r="BQ2472" s="107" t="n"/>
      <c r="BR2472" s="107" t="n"/>
      <c r="BS2472" s="107" t="n"/>
      <c r="BT2472" s="107" t="n"/>
      <c r="BU2472" s="107" t="n"/>
      <c r="BV2472" s="107" t="n"/>
      <c r="BW2472" s="107" t="n"/>
      <c r="BX2472" s="107" t="n"/>
      <c r="BY2472" s="107" t="n"/>
      <c r="BZ2472" s="107" t="n"/>
      <c r="CA2472" s="107" t="n"/>
      <c r="CB2472" s="107" t="n"/>
      <c r="CC2472" s="107" t="n"/>
      <c r="CD2472" s="107" t="n"/>
      <c r="CE2472" s="107" t="n"/>
      <c r="CF2472" s="107" t="n"/>
      <c r="CG2472" s="107" t="n"/>
      <c r="CH2472" s="107" t="n"/>
      <c r="CI2472" s="107" t="n"/>
      <c r="CJ2472" s="107" t="n"/>
      <c r="CK2472" s="107" t="n"/>
      <c r="CL2472" s="107" t="n"/>
      <c r="CM2472" s="107" t="n"/>
      <c r="CN2472" s="107" t="n"/>
      <c r="CO2472" s="107" t="n"/>
      <c r="CP2472" s="107" t="n"/>
      <c r="CQ2472" s="107" t="n"/>
      <c r="CR2472" s="107" t="n"/>
      <c r="CS2472" s="107" t="n"/>
      <c r="CT2472" s="107" t="n"/>
      <c r="CU2472" s="107" t="n"/>
      <c r="CV2472" s="107" t="n"/>
      <c r="CW2472" s="107" t="n"/>
      <c r="CX2472" s="107" t="n"/>
      <c r="CY2472" s="107" t="n"/>
      <c r="CZ2472" s="107" t="n"/>
    </row>
    <row r="2474">
      <c r="A2474" s="126">
        <f>IF(MXAU!$C$25="","",MXAU!$C$25)</f>
        <v/>
      </c>
      <c r="B2474" s="68">
        <f>IF($A2474="",0,COUNT($E2475:$CZ2475))</f>
        <v/>
      </c>
      <c r="C2474" s="69">
        <f>IF($B2474=0,0,MAX($E2475:$CZ2475))</f>
        <v/>
      </c>
      <c r="D2474" s="58">
        <f>_xll.BDS($A2474,'Field Check'!$C$44,"headers=y","startcol=1","endcol=7","dir=h","DVD_START_DT",'Field Check'!$C$59,"DVD_END_DT",'Field Check'!$D$59,"cols=2;rows=7")</f>
        <v/>
      </c>
      <c r="E2474" s="59" t="n">
        <v>46240</v>
      </c>
      <c r="F2474" s="59" t="n"/>
      <c r="G2474" s="59" t="n"/>
      <c r="H2474" s="59" t="n"/>
      <c r="I2474" s="59" t="n"/>
      <c r="J2474" s="59" t="n"/>
      <c r="K2474" s="59" t="n"/>
      <c r="L2474" s="59" t="n"/>
      <c r="M2474" s="59" t="n"/>
      <c r="N2474" s="59" t="n"/>
      <c r="O2474" s="59" t="n"/>
      <c r="P2474" s="59" t="n"/>
      <c r="Q2474" s="59" t="n"/>
      <c r="R2474" s="59" t="n"/>
      <c r="S2474" s="59" t="n"/>
      <c r="T2474" s="59" t="n"/>
      <c r="U2474" s="59" t="n"/>
      <c r="V2474" s="59" t="n"/>
      <c r="W2474" s="59" t="n"/>
      <c r="X2474" s="59" t="n"/>
      <c r="Y2474" s="59" t="n"/>
      <c r="Z2474" s="59" t="n"/>
      <c r="AA2474" s="59" t="n"/>
      <c r="AB2474" s="59" t="n"/>
      <c r="AC2474" s="59" t="n"/>
      <c r="AD2474" s="59" t="n"/>
      <c r="AE2474" s="59" t="n"/>
      <c r="AF2474" s="59" t="n"/>
      <c r="AG2474" s="59" t="n"/>
      <c r="AH2474" s="59" t="n"/>
      <c r="AI2474" s="59" t="n"/>
      <c r="AJ2474" s="59" t="n"/>
      <c r="AK2474" s="59" t="n"/>
      <c r="AL2474" s="59" t="n"/>
      <c r="AM2474" s="59" t="n"/>
      <c r="AN2474" s="59" t="n"/>
      <c r="AO2474" s="59" t="n"/>
      <c r="AP2474" s="59" t="n"/>
      <c r="AQ2474" s="59" t="n"/>
      <c r="AR2474" s="59" t="n"/>
      <c r="AS2474" s="59" t="n"/>
      <c r="AT2474" s="59" t="n"/>
      <c r="AU2474" s="59" t="n"/>
      <c r="AV2474" s="59" t="n"/>
      <c r="AW2474" s="59" t="n"/>
      <c r="AX2474" s="59" t="n"/>
      <c r="AY2474" s="59" t="n"/>
      <c r="AZ2474" s="59" t="n"/>
      <c r="BA2474" s="59" t="n"/>
      <c r="BB2474" s="59" t="n"/>
      <c r="BC2474" s="59" t="n"/>
      <c r="BD2474" s="59" t="n"/>
      <c r="BE2474" s="59" t="n"/>
      <c r="BF2474" s="59" t="n"/>
      <c r="BG2474" s="59" t="n"/>
      <c r="BH2474" s="59" t="n"/>
      <c r="BI2474" s="59" t="n"/>
      <c r="BJ2474" s="59" t="n"/>
      <c r="BK2474" s="59" t="n"/>
      <c r="BL2474" s="59" t="n"/>
      <c r="BM2474" s="59" t="n"/>
      <c r="BN2474" s="59" t="n"/>
      <c r="BO2474" s="59" t="n"/>
      <c r="BP2474" s="59" t="n"/>
      <c r="BQ2474" s="59" t="n"/>
      <c r="BR2474" s="59" t="n"/>
      <c r="BS2474" s="59" t="n"/>
      <c r="BT2474" s="59" t="n"/>
      <c r="BU2474" s="59" t="n"/>
      <c r="BV2474" s="59" t="n"/>
      <c r="BW2474" s="59" t="n"/>
      <c r="BX2474" s="59" t="n"/>
      <c r="BY2474" s="59" t="n"/>
      <c r="BZ2474" s="59" t="n"/>
      <c r="CA2474" s="59" t="n"/>
      <c r="CB2474" s="59" t="n"/>
      <c r="CC2474" s="59" t="n"/>
      <c r="CD2474" s="59" t="n"/>
      <c r="CE2474" s="59" t="n"/>
      <c r="CF2474" s="59" t="n"/>
      <c r="CG2474" s="59" t="n"/>
      <c r="CH2474" s="59" t="n"/>
      <c r="CI2474" s="59" t="n"/>
      <c r="CJ2474" s="59" t="n"/>
      <c r="CK2474" s="59" t="n"/>
      <c r="CL2474" s="59" t="n"/>
      <c r="CM2474" s="59" t="n"/>
      <c r="CN2474" s="59" t="n"/>
      <c r="CO2474" s="59" t="n"/>
      <c r="CP2474" s="59" t="n"/>
      <c r="CQ2474" s="59" t="n"/>
      <c r="CR2474" s="59" t="n"/>
      <c r="CS2474" s="59" t="n"/>
      <c r="CT2474" s="59" t="n"/>
      <c r="CU2474" s="59" t="n"/>
      <c r="CV2474" s="59" t="n"/>
      <c r="CW2474" s="59" t="n"/>
      <c r="CX2474" s="59" t="n"/>
      <c r="CY2474" s="59" t="n"/>
      <c r="CZ2474" s="59" t="n"/>
    </row>
    <row r="2475">
      <c r="D2475" s="59" t="inlineStr">
        <is>
          <t>Ex-Date</t>
        </is>
      </c>
      <c r="E2475" s="59" t="n">
        <v>46261</v>
      </c>
      <c r="F2475" s="59" t="n"/>
      <c r="G2475" s="59" t="n"/>
      <c r="H2475" s="59" t="n"/>
      <c r="I2475" s="59" t="n"/>
      <c r="J2475" s="59" t="n"/>
      <c r="K2475" s="59" t="n"/>
      <c r="L2475" s="59" t="n"/>
      <c r="M2475" s="59" t="n"/>
      <c r="N2475" s="59" t="n"/>
      <c r="O2475" s="59" t="n"/>
      <c r="P2475" s="59" t="n"/>
      <c r="Q2475" s="59" t="n"/>
      <c r="R2475" s="59" t="n"/>
      <c r="S2475" s="59" t="n"/>
      <c r="T2475" s="59" t="n"/>
      <c r="U2475" s="59" t="n"/>
      <c r="V2475" s="59" t="n"/>
      <c r="W2475" s="59" t="n"/>
      <c r="X2475" s="59" t="n"/>
      <c r="Y2475" s="59" t="n"/>
      <c r="Z2475" s="59" t="n"/>
      <c r="AA2475" s="59" t="n"/>
      <c r="AB2475" s="59" t="n"/>
      <c r="AC2475" s="59" t="n"/>
      <c r="AD2475" s="59" t="n"/>
      <c r="AE2475" s="59" t="n"/>
      <c r="AF2475" s="59" t="n"/>
      <c r="AG2475" s="59" t="n"/>
      <c r="AH2475" s="59" t="n"/>
      <c r="AI2475" s="59" t="n"/>
      <c r="AJ2475" s="59" t="n"/>
      <c r="AK2475" s="59" t="n"/>
      <c r="AL2475" s="59" t="n"/>
      <c r="AM2475" s="59" t="n"/>
      <c r="AN2475" s="59" t="n"/>
      <c r="AO2475" s="59" t="n"/>
      <c r="AP2475" s="59" t="n"/>
      <c r="AQ2475" s="59" t="n"/>
      <c r="AR2475" s="59" t="n"/>
      <c r="AS2475" s="59" t="n"/>
      <c r="AT2475" s="59" t="n"/>
      <c r="AU2475" s="59" t="n"/>
      <c r="AV2475" s="59" t="n"/>
      <c r="AW2475" s="59" t="n"/>
      <c r="AX2475" s="59" t="n"/>
      <c r="AY2475" s="59" t="n"/>
      <c r="AZ2475" s="59" t="n"/>
      <c r="BA2475" s="59" t="n"/>
      <c r="BB2475" s="59" t="n"/>
      <c r="BC2475" s="59" t="n"/>
      <c r="BD2475" s="59" t="n"/>
      <c r="BE2475" s="59" t="n"/>
      <c r="BF2475" s="59" t="n"/>
      <c r="BG2475" s="59" t="n"/>
      <c r="BH2475" s="59" t="n"/>
      <c r="BI2475" s="59" t="n"/>
      <c r="BJ2475" s="59" t="n"/>
      <c r="BK2475" s="59" t="n"/>
      <c r="BL2475" s="59" t="n"/>
      <c r="BM2475" s="59" t="n"/>
      <c r="BN2475" s="59" t="n"/>
      <c r="BO2475" s="59" t="n"/>
      <c r="BP2475" s="59" t="n"/>
      <c r="BQ2475" s="59" t="n"/>
      <c r="BR2475" s="59" t="n"/>
      <c r="BS2475" s="59" t="n"/>
      <c r="BT2475" s="59" t="n"/>
      <c r="BU2475" s="59" t="n"/>
      <c r="BV2475" s="59" t="n"/>
      <c r="BW2475" s="59" t="n"/>
      <c r="BX2475" s="59" t="n"/>
      <c r="BY2475" s="59" t="n"/>
      <c r="BZ2475" s="59" t="n"/>
      <c r="CA2475" s="59" t="n"/>
      <c r="CB2475" s="59" t="n"/>
      <c r="CC2475" s="59" t="n"/>
      <c r="CD2475" s="59" t="n"/>
      <c r="CE2475" s="59" t="n"/>
      <c r="CF2475" s="59" t="n"/>
      <c r="CG2475" s="59" t="n"/>
      <c r="CH2475" s="59" t="n"/>
      <c r="CI2475" s="59" t="n"/>
      <c r="CJ2475" s="59" t="n"/>
      <c r="CK2475" s="59" t="n"/>
      <c r="CL2475" s="59" t="n"/>
      <c r="CM2475" s="59" t="n"/>
      <c r="CN2475" s="59" t="n"/>
      <c r="CO2475" s="59" t="n"/>
      <c r="CP2475" s="59" t="n"/>
      <c r="CQ2475" s="59" t="n"/>
      <c r="CR2475" s="59" t="n"/>
      <c r="CS2475" s="59" t="n"/>
      <c r="CT2475" s="59" t="n"/>
      <c r="CU2475" s="59" t="n"/>
      <c r="CV2475" s="59" t="n"/>
      <c r="CW2475" s="59" t="n"/>
      <c r="CX2475" s="59" t="n"/>
      <c r="CY2475" s="59" t="n"/>
      <c r="CZ2475" s="59" t="n"/>
    </row>
    <row r="2476">
      <c r="D2476" s="59" t="inlineStr">
        <is>
          <t>Record Date</t>
        </is>
      </c>
      <c r="E2476" s="59" t="n">
        <v>46262</v>
      </c>
      <c r="F2476" s="59" t="n"/>
      <c r="G2476" s="59" t="n"/>
      <c r="H2476" s="59" t="n"/>
      <c r="I2476" s="59" t="n"/>
      <c r="J2476" s="59" t="n"/>
      <c r="K2476" s="59" t="n"/>
      <c r="L2476" s="59" t="n"/>
      <c r="M2476" s="59" t="n"/>
      <c r="N2476" s="59" t="n"/>
      <c r="O2476" s="59" t="n"/>
      <c r="P2476" s="59" t="n"/>
      <c r="Q2476" s="59" t="n"/>
      <c r="R2476" s="59" t="n"/>
      <c r="S2476" s="59" t="n"/>
      <c r="T2476" s="59" t="n"/>
      <c r="U2476" s="59" t="n"/>
      <c r="V2476" s="59" t="n"/>
      <c r="W2476" s="59" t="n"/>
      <c r="X2476" s="59" t="n"/>
      <c r="Y2476" s="59" t="n"/>
      <c r="Z2476" s="59" t="n"/>
      <c r="AA2476" s="59" t="n"/>
      <c r="AB2476" s="59" t="n"/>
      <c r="AC2476" s="59" t="n"/>
      <c r="AD2476" s="59" t="n"/>
      <c r="AE2476" s="59" t="n"/>
      <c r="AF2476" s="59" t="n"/>
      <c r="AG2476" s="59" t="n"/>
      <c r="AH2476" s="59" t="n"/>
      <c r="AI2476" s="59" t="n"/>
      <c r="AJ2476" s="59" t="n"/>
      <c r="AK2476" s="59" t="n"/>
      <c r="AL2476" s="59" t="n"/>
      <c r="AM2476" s="59" t="n"/>
      <c r="AN2476" s="59" t="n"/>
      <c r="AO2476" s="59" t="n"/>
      <c r="AP2476" s="59" t="n"/>
      <c r="AQ2476" s="59" t="n"/>
      <c r="AR2476" s="59" t="n"/>
      <c r="AS2476" s="59" t="n"/>
      <c r="AT2476" s="59" t="n"/>
      <c r="AU2476" s="59" t="n"/>
      <c r="AV2476" s="59" t="n"/>
      <c r="AW2476" s="59" t="n"/>
      <c r="AX2476" s="59" t="n"/>
      <c r="AY2476" s="59" t="n"/>
      <c r="AZ2476" s="59" t="n"/>
      <c r="BA2476" s="59" t="n"/>
      <c r="BB2476" s="59" t="n"/>
      <c r="BC2476" s="59" t="n"/>
      <c r="BD2476" s="59" t="n"/>
      <c r="BE2476" s="59" t="n"/>
      <c r="BF2476" s="59" t="n"/>
      <c r="BG2476" s="59" t="n"/>
      <c r="BH2476" s="59" t="n"/>
      <c r="BI2476" s="59" t="n"/>
      <c r="BJ2476" s="59" t="n"/>
      <c r="BK2476" s="59" t="n"/>
      <c r="BL2476" s="59" t="n"/>
      <c r="BM2476" s="59" t="n"/>
      <c r="BN2476" s="59" t="n"/>
      <c r="BO2476" s="59" t="n"/>
      <c r="BP2476" s="59" t="n"/>
      <c r="BQ2476" s="59" t="n"/>
      <c r="BR2476" s="59" t="n"/>
      <c r="BS2476" s="59" t="n"/>
      <c r="BT2476" s="59" t="n"/>
      <c r="BU2476" s="59" t="n"/>
      <c r="BV2476" s="59" t="n"/>
      <c r="BW2476" s="59" t="n"/>
      <c r="BX2476" s="59" t="n"/>
      <c r="BY2476" s="59" t="n"/>
      <c r="BZ2476" s="59" t="n"/>
      <c r="CA2476" s="59" t="n"/>
      <c r="CB2476" s="59" t="n"/>
      <c r="CC2476" s="59" t="n"/>
      <c r="CD2476" s="59" t="n"/>
      <c r="CE2476" s="59" t="n"/>
      <c r="CF2476" s="59" t="n"/>
      <c r="CG2476" s="59" t="n"/>
      <c r="CH2476" s="59" t="n"/>
      <c r="CI2476" s="59" t="n"/>
      <c r="CJ2476" s="59" t="n"/>
      <c r="CK2476" s="59" t="n"/>
      <c r="CL2476" s="59" t="n"/>
      <c r="CM2476" s="59" t="n"/>
      <c r="CN2476" s="59" t="n"/>
      <c r="CO2476" s="59" t="n"/>
      <c r="CP2476" s="59" t="n"/>
      <c r="CQ2476" s="59" t="n"/>
      <c r="CR2476" s="59" t="n"/>
      <c r="CS2476" s="59" t="n"/>
      <c r="CT2476" s="59" t="n"/>
      <c r="CU2476" s="59" t="n"/>
      <c r="CV2476" s="59" t="n"/>
      <c r="CW2476" s="59" t="n"/>
      <c r="CX2476" s="59" t="n"/>
      <c r="CY2476" s="59" t="n"/>
      <c r="CZ2476" s="59" t="n"/>
    </row>
    <row r="2477">
      <c r="D2477" s="59" t="inlineStr">
        <is>
          <t>Payable Date</t>
        </is>
      </c>
      <c r="E2477" s="59" t="n">
        <v>46276</v>
      </c>
      <c r="F2477" s="59" t="n"/>
      <c r="G2477" s="59" t="n"/>
      <c r="H2477" s="59" t="n"/>
      <c r="I2477" s="59" t="n"/>
      <c r="J2477" s="59" t="n"/>
      <c r="K2477" s="59" t="n"/>
      <c r="L2477" s="59" t="n"/>
      <c r="M2477" s="59" t="n"/>
      <c r="N2477" s="59" t="n"/>
      <c r="O2477" s="59" t="n"/>
      <c r="P2477" s="59" t="n"/>
      <c r="Q2477" s="59" t="n"/>
      <c r="R2477" s="59" t="n"/>
      <c r="S2477" s="59" t="n"/>
      <c r="T2477" s="59" t="n"/>
      <c r="U2477" s="59" t="n"/>
      <c r="V2477" s="59" t="n"/>
      <c r="W2477" s="59" t="n"/>
      <c r="X2477" s="59" t="n"/>
      <c r="Y2477" s="59" t="n"/>
      <c r="Z2477" s="59" t="n"/>
      <c r="AA2477" s="59" t="n"/>
      <c r="AB2477" s="59" t="n"/>
      <c r="AC2477" s="59" t="n"/>
      <c r="AD2477" s="59" t="n"/>
      <c r="AE2477" s="59" t="n"/>
      <c r="AF2477" s="59" t="n"/>
      <c r="AG2477" s="59" t="n"/>
      <c r="AH2477" s="59" t="n"/>
      <c r="AI2477" s="59" t="n"/>
      <c r="AJ2477" s="59" t="n"/>
      <c r="AK2477" s="59" t="n"/>
      <c r="AL2477" s="59" t="n"/>
      <c r="AM2477" s="59" t="n"/>
      <c r="AN2477" s="59" t="n"/>
      <c r="AO2477" s="59" t="n"/>
      <c r="AP2477" s="59" t="n"/>
      <c r="AQ2477" s="59" t="n"/>
      <c r="AR2477" s="59" t="n"/>
      <c r="AS2477" s="59" t="n"/>
      <c r="AT2477" s="59" t="n"/>
      <c r="AU2477" s="59" t="n"/>
      <c r="AV2477" s="59" t="n"/>
      <c r="AW2477" s="59" t="n"/>
      <c r="AX2477" s="59" t="n"/>
      <c r="AY2477" s="59" t="n"/>
      <c r="AZ2477" s="59" t="n"/>
      <c r="BA2477" s="59" t="n"/>
      <c r="BB2477" s="59" t="n"/>
      <c r="BC2477" s="59" t="n"/>
      <c r="BD2477" s="59" t="n"/>
      <c r="BE2477" s="59" t="n"/>
      <c r="BF2477" s="59" t="n"/>
      <c r="BG2477" s="59" t="n"/>
      <c r="BH2477" s="59" t="n"/>
      <c r="BI2477" s="59" t="n"/>
      <c r="BJ2477" s="59" t="n"/>
      <c r="BK2477" s="59" t="n"/>
      <c r="BL2477" s="59" t="n"/>
      <c r="BM2477" s="59" t="n"/>
      <c r="BN2477" s="59" t="n"/>
      <c r="BO2477" s="59" t="n"/>
      <c r="BP2477" s="59" t="n"/>
      <c r="BQ2477" s="59" t="n"/>
      <c r="BR2477" s="59" t="n"/>
      <c r="BS2477" s="59" t="n"/>
      <c r="BT2477" s="59" t="n"/>
      <c r="BU2477" s="59" t="n"/>
      <c r="BV2477" s="59" t="n"/>
      <c r="BW2477" s="59" t="n"/>
      <c r="BX2477" s="59" t="n"/>
      <c r="BY2477" s="59" t="n"/>
      <c r="BZ2477" s="59" t="n"/>
      <c r="CA2477" s="59" t="n"/>
      <c r="CB2477" s="59" t="n"/>
      <c r="CC2477" s="59" t="n"/>
      <c r="CD2477" s="59" t="n"/>
      <c r="CE2477" s="59" t="n"/>
      <c r="CF2477" s="59" t="n"/>
      <c r="CG2477" s="59" t="n"/>
      <c r="CH2477" s="59" t="n"/>
      <c r="CI2477" s="59" t="n"/>
      <c r="CJ2477" s="59" t="n"/>
      <c r="CK2477" s="59" t="n"/>
      <c r="CL2477" s="59" t="n"/>
      <c r="CM2477" s="59" t="n"/>
      <c r="CN2477" s="59" t="n"/>
      <c r="CO2477" s="59" t="n"/>
      <c r="CP2477" s="59" t="n"/>
      <c r="CQ2477" s="59" t="n"/>
      <c r="CR2477" s="59" t="n"/>
      <c r="CS2477" s="59" t="n"/>
      <c r="CT2477" s="59" t="n"/>
      <c r="CU2477" s="59" t="n"/>
      <c r="CV2477" s="59" t="n"/>
      <c r="CW2477" s="59" t="n"/>
      <c r="CX2477" s="59" t="n"/>
      <c r="CY2477" s="59" t="n"/>
      <c r="CZ2477" s="59" t="n"/>
    </row>
    <row r="2478">
      <c r="D2478" s="107" t="inlineStr">
        <is>
          <t>Dividend Amount</t>
        </is>
      </c>
      <c r="E2478" s="107" t="n">
        <v>1.73</v>
      </c>
      <c r="F2478" s="107" t="n"/>
      <c r="G2478" s="107" t="n"/>
      <c r="H2478" s="107" t="n"/>
      <c r="I2478" s="107" t="n"/>
      <c r="J2478" s="107" t="n"/>
      <c r="K2478" s="107" t="n"/>
      <c r="L2478" s="107" t="n"/>
      <c r="M2478" s="107" t="n"/>
      <c r="N2478" s="107" t="n"/>
      <c r="O2478" s="107" t="n"/>
      <c r="P2478" s="107" t="n"/>
      <c r="Q2478" s="107" t="n"/>
      <c r="R2478" s="107" t="n"/>
      <c r="S2478" s="107" t="n"/>
      <c r="T2478" s="107" t="n"/>
      <c r="U2478" s="107" t="n"/>
      <c r="V2478" s="107" t="n"/>
      <c r="W2478" s="107" t="n"/>
      <c r="X2478" s="107" t="n"/>
      <c r="Y2478" s="107" t="n"/>
      <c r="Z2478" s="107" t="n"/>
      <c r="AA2478" s="107" t="n"/>
      <c r="AB2478" s="107" t="n"/>
      <c r="AC2478" s="107" t="n"/>
      <c r="AD2478" s="107" t="n"/>
      <c r="AE2478" s="107" t="n"/>
      <c r="AF2478" s="107" t="n"/>
      <c r="AG2478" s="107" t="n"/>
      <c r="AH2478" s="107" t="n"/>
      <c r="AI2478" s="107" t="n"/>
      <c r="AJ2478" s="107" t="n"/>
      <c r="AK2478" s="107" t="n"/>
      <c r="AL2478" s="107" t="n"/>
      <c r="AM2478" s="107" t="n"/>
      <c r="AN2478" s="107" t="n"/>
      <c r="AO2478" s="107" t="n"/>
      <c r="AP2478" s="107" t="n"/>
      <c r="AQ2478" s="107" t="n"/>
      <c r="AR2478" s="107" t="n"/>
      <c r="AS2478" s="107" t="n"/>
      <c r="AT2478" s="107" t="n"/>
      <c r="AU2478" s="107" t="n"/>
      <c r="AV2478" s="107" t="n"/>
      <c r="AW2478" s="107" t="n"/>
      <c r="AX2478" s="107" t="n"/>
      <c r="AY2478" s="107" t="n"/>
      <c r="AZ2478" s="107" t="n"/>
      <c r="BA2478" s="107" t="n"/>
      <c r="BB2478" s="107" t="n"/>
      <c r="BC2478" s="107" t="n"/>
      <c r="BD2478" s="107" t="n"/>
      <c r="BE2478" s="107" t="n"/>
      <c r="BF2478" s="107" t="n"/>
      <c r="BG2478" s="107" t="n"/>
      <c r="BH2478" s="107" t="n"/>
      <c r="BI2478" s="107" t="n"/>
      <c r="BJ2478" s="107" t="n"/>
      <c r="BK2478" s="107" t="n"/>
      <c r="BL2478" s="107" t="n"/>
      <c r="BM2478" s="107" t="n"/>
      <c r="BN2478" s="107" t="n"/>
      <c r="BO2478" s="107" t="n"/>
      <c r="BP2478" s="107" t="n"/>
      <c r="BQ2478" s="107" t="n"/>
      <c r="BR2478" s="107" t="n"/>
      <c r="BS2478" s="107" t="n"/>
      <c r="BT2478" s="107" t="n"/>
      <c r="BU2478" s="107" t="n"/>
      <c r="BV2478" s="107" t="n"/>
      <c r="BW2478" s="107" t="n"/>
      <c r="BX2478" s="107" t="n"/>
      <c r="BY2478" s="107" t="n"/>
      <c r="BZ2478" s="107" t="n"/>
      <c r="CA2478" s="107" t="n"/>
      <c r="CB2478" s="107" t="n"/>
      <c r="CC2478" s="107" t="n"/>
      <c r="CD2478" s="107" t="n"/>
      <c r="CE2478" s="107" t="n"/>
      <c r="CF2478" s="107" t="n"/>
      <c r="CG2478" s="107" t="n"/>
      <c r="CH2478" s="107" t="n"/>
      <c r="CI2478" s="107" t="n"/>
      <c r="CJ2478" s="107" t="n"/>
      <c r="CK2478" s="107" t="n"/>
      <c r="CL2478" s="107" t="n"/>
      <c r="CM2478" s="107" t="n"/>
      <c r="CN2478" s="107" t="n"/>
      <c r="CO2478" s="107" t="n"/>
      <c r="CP2478" s="107" t="n"/>
      <c r="CQ2478" s="107" t="n"/>
      <c r="CR2478" s="107" t="n"/>
      <c r="CS2478" s="107" t="n"/>
      <c r="CT2478" s="107" t="n"/>
      <c r="CU2478" s="107" t="n"/>
      <c r="CV2478" s="107" t="n"/>
      <c r="CW2478" s="107" t="n"/>
      <c r="CX2478" s="107" t="n"/>
      <c r="CY2478" s="107" t="n"/>
      <c r="CZ2478" s="107" t="n"/>
    </row>
    <row r="2479">
      <c r="D2479" t="inlineStr">
        <is>
          <t>Dividend Frequency</t>
        </is>
      </c>
      <c r="E2479" t="inlineStr">
        <is>
          <t>Semi-Anl</t>
        </is>
      </c>
    </row>
    <row r="2480">
      <c r="D2480" t="inlineStr">
        <is>
          <t>Dividend Type</t>
        </is>
      </c>
      <c r="E2480" t="inlineStr">
        <is>
          <t>Final</t>
        </is>
      </c>
    </row>
    <row r="2481">
      <c r="A2481" s="2">
        <f>IF($A2474="","","   projections")</f>
        <v/>
      </c>
      <c r="B2481" s="68">
        <f>IF($A2474="",0,COUNT($E2482:$CZ2482))</f>
        <v/>
      </c>
      <c r="C2481" s="69">
        <f>IF($B2481=0,0,MAX($E2482:$CZ2482))</f>
        <v/>
      </c>
      <c r="D2481" s="58">
        <f>_xll.BDS($A2474,'Field Check'!$C$42,"headers=y","startcol=1","endcol=3","dir=h","cols=21;rows=3")</f>
        <v/>
      </c>
      <c r="E2481" s="59" t="n">
        <v>46422</v>
      </c>
      <c r="F2481" s="59" t="n">
        <v>46603</v>
      </c>
      <c r="G2481" s="59" t="n">
        <v>46786</v>
      </c>
      <c r="H2481" s="59" t="n">
        <v>46967</v>
      </c>
      <c r="I2481" s="59" t="n">
        <v>47157</v>
      </c>
      <c r="J2481" s="59" t="n">
        <v>47338</v>
      </c>
      <c r="K2481" s="59" t="n">
        <v>47521</v>
      </c>
      <c r="L2481" s="59" t="n">
        <v>47702</v>
      </c>
      <c r="M2481" s="59" t="n">
        <v>47885</v>
      </c>
      <c r="N2481" s="59" t="n">
        <v>48066</v>
      </c>
      <c r="O2481" s="59" t="n">
        <v>48249</v>
      </c>
      <c r="P2481" s="59" t="n">
        <v>48430</v>
      </c>
      <c r="Q2481" s="59" t="n">
        <v>48613</v>
      </c>
      <c r="R2481" s="59" t="n">
        <v>48794</v>
      </c>
      <c r="S2481" s="59" t="n">
        <v>48977</v>
      </c>
      <c r="T2481" s="59" t="n">
        <v>49158</v>
      </c>
      <c r="U2481" s="59" t="n">
        <v>49348</v>
      </c>
      <c r="V2481" s="59" t="n">
        <v>49529</v>
      </c>
      <c r="W2481" s="59" t="n">
        <v>49712</v>
      </c>
      <c r="X2481" s="59" t="n">
        <v>49893</v>
      </c>
      <c r="Y2481" s="59" t="n"/>
      <c r="Z2481" s="59" t="n"/>
      <c r="AA2481" s="59" t="n"/>
      <c r="AB2481" s="59" t="n"/>
      <c r="AC2481" s="59" t="n"/>
      <c r="AD2481" s="59" t="n"/>
      <c r="AE2481" s="59" t="n"/>
      <c r="AF2481" s="59" t="n"/>
      <c r="AG2481" s="59" t="n"/>
      <c r="AH2481" s="59" t="n"/>
      <c r="AI2481" s="59" t="n"/>
      <c r="AJ2481" s="59" t="n"/>
      <c r="AK2481" s="59" t="n"/>
      <c r="AL2481" s="59" t="n"/>
      <c r="AM2481" s="59" t="n"/>
      <c r="AN2481" s="59" t="n"/>
      <c r="AO2481" s="59" t="n"/>
      <c r="AP2481" s="59" t="n"/>
      <c r="AQ2481" s="59" t="n"/>
      <c r="AR2481" s="59" t="n"/>
      <c r="AS2481" s="59" t="n"/>
      <c r="AT2481" s="59" t="n"/>
      <c r="AU2481" s="59" t="n"/>
      <c r="AV2481" s="59" t="n"/>
      <c r="AW2481" s="59" t="n"/>
      <c r="AX2481" s="59" t="n"/>
      <c r="AY2481" s="59" t="n"/>
      <c r="AZ2481" s="59" t="n"/>
      <c r="BA2481" s="59" t="n"/>
      <c r="BB2481" s="59" t="n"/>
      <c r="BC2481" s="59" t="n"/>
      <c r="BD2481" s="59" t="n"/>
      <c r="BE2481" s="59" t="n"/>
      <c r="BF2481" s="59" t="n"/>
      <c r="BG2481" s="59" t="n"/>
      <c r="BH2481" s="59" t="n"/>
      <c r="BI2481" s="59" t="n"/>
      <c r="BJ2481" s="59" t="n"/>
      <c r="BK2481" s="59" t="n"/>
      <c r="BL2481" s="59" t="n"/>
      <c r="BM2481" s="59" t="n"/>
      <c r="BN2481" s="59" t="n"/>
      <c r="BO2481" s="59" t="n"/>
      <c r="BP2481" s="59" t="n"/>
      <c r="BQ2481" s="59" t="n"/>
      <c r="BR2481" s="59" t="n"/>
      <c r="BS2481" s="59" t="n"/>
      <c r="BT2481" s="59" t="n"/>
      <c r="BU2481" s="59" t="n"/>
      <c r="BV2481" s="59" t="n"/>
      <c r="BW2481" s="59" t="n"/>
      <c r="BX2481" s="59" t="n"/>
      <c r="BY2481" s="59" t="n"/>
      <c r="BZ2481" s="59" t="n"/>
      <c r="CA2481" s="59" t="n"/>
      <c r="CB2481" s="59" t="n"/>
      <c r="CC2481" s="59" t="n"/>
      <c r="CD2481" s="59" t="n"/>
      <c r="CE2481" s="59" t="n"/>
      <c r="CF2481" s="59" t="n"/>
      <c r="CG2481" s="59" t="n"/>
      <c r="CH2481" s="59" t="n"/>
      <c r="CI2481" s="59" t="n"/>
      <c r="CJ2481" s="59" t="n"/>
      <c r="CK2481" s="59" t="n"/>
      <c r="CL2481" s="59" t="n"/>
      <c r="CM2481" s="59" t="n"/>
      <c r="CN2481" s="59" t="n"/>
      <c r="CO2481" s="59" t="n"/>
      <c r="CP2481" s="59" t="n"/>
      <c r="CQ2481" s="59" t="n"/>
      <c r="CR2481" s="59" t="n"/>
      <c r="CS2481" s="59" t="n"/>
      <c r="CT2481" s="59" t="n"/>
      <c r="CU2481" s="59" t="n"/>
      <c r="CV2481" s="59" t="n"/>
      <c r="CW2481" s="59" t="n"/>
      <c r="CX2481" s="59" t="n"/>
      <c r="CY2481" s="59" t="n"/>
      <c r="CZ2481" s="59" t="n"/>
    </row>
    <row r="2482">
      <c r="D2482" s="59" t="inlineStr">
        <is>
          <t>Ex-Date</t>
        </is>
      </c>
      <c r="E2482" s="59" t="n">
        <v>46448</v>
      </c>
      <c r="F2482" s="59" t="n">
        <v>46625</v>
      </c>
      <c r="G2482" s="59" t="n">
        <v>46814</v>
      </c>
      <c r="H2482" s="59" t="n">
        <v>46989</v>
      </c>
      <c r="I2482" s="59" t="n">
        <v>47183</v>
      </c>
      <c r="J2482" s="59" t="n">
        <v>47360</v>
      </c>
      <c r="K2482" s="59" t="n">
        <v>47547</v>
      </c>
      <c r="L2482" s="59" t="n">
        <v>47724</v>
      </c>
      <c r="M2482" s="59" t="n">
        <v>47911</v>
      </c>
      <c r="N2482" s="59" t="n">
        <v>48088</v>
      </c>
      <c r="O2482" s="59" t="n">
        <v>48275</v>
      </c>
      <c r="P2482" s="59" t="n">
        <v>48452</v>
      </c>
      <c r="Q2482" s="59" t="n">
        <v>48639</v>
      </c>
      <c r="R2482" s="59" t="n">
        <v>48816</v>
      </c>
      <c r="S2482" s="59" t="n">
        <v>49004</v>
      </c>
      <c r="T2482" s="59" t="n">
        <v>49180</v>
      </c>
      <c r="U2482" s="59" t="n">
        <v>49374</v>
      </c>
      <c r="V2482" s="59" t="n">
        <v>49551</v>
      </c>
      <c r="W2482" s="59" t="n">
        <v>49738</v>
      </c>
      <c r="X2482" s="59" t="n">
        <v>49915</v>
      </c>
      <c r="Y2482" s="59" t="n"/>
      <c r="Z2482" s="59" t="n"/>
      <c r="AA2482" s="59" t="n"/>
      <c r="AB2482" s="59" t="n"/>
      <c r="AC2482" s="59" t="n"/>
      <c r="AD2482" s="59" t="n"/>
      <c r="AE2482" s="59" t="n"/>
      <c r="AF2482" s="59" t="n"/>
      <c r="AG2482" s="59" t="n"/>
      <c r="AH2482" s="59" t="n"/>
      <c r="AI2482" s="59" t="n"/>
      <c r="AJ2482" s="59" t="n"/>
      <c r="AK2482" s="59" t="n"/>
      <c r="AL2482" s="59" t="n"/>
      <c r="AM2482" s="59" t="n"/>
      <c r="AN2482" s="59" t="n"/>
      <c r="AO2482" s="59" t="n"/>
      <c r="AP2482" s="59" t="n"/>
      <c r="AQ2482" s="59" t="n"/>
      <c r="AR2482" s="59" t="n"/>
      <c r="AS2482" s="59" t="n"/>
      <c r="AT2482" s="59" t="n"/>
      <c r="AU2482" s="59" t="n"/>
      <c r="AV2482" s="59" t="n"/>
      <c r="AW2482" s="59" t="n"/>
      <c r="AX2482" s="59" t="n"/>
      <c r="AY2482" s="59" t="n"/>
      <c r="AZ2482" s="59" t="n"/>
      <c r="BA2482" s="59" t="n"/>
      <c r="BB2482" s="59" t="n"/>
      <c r="BC2482" s="59" t="n"/>
      <c r="BD2482" s="59" t="n"/>
      <c r="BE2482" s="59" t="n"/>
      <c r="BF2482" s="59" t="n"/>
      <c r="BG2482" s="59" t="n"/>
      <c r="BH2482" s="59" t="n"/>
      <c r="BI2482" s="59" t="n"/>
      <c r="BJ2482" s="59" t="n"/>
      <c r="BK2482" s="59" t="n"/>
      <c r="BL2482" s="59" t="n"/>
      <c r="BM2482" s="59" t="n"/>
      <c r="BN2482" s="59" t="n"/>
      <c r="BO2482" s="59" t="n"/>
      <c r="BP2482" s="59" t="n"/>
      <c r="BQ2482" s="59" t="n"/>
      <c r="BR2482" s="59" t="n"/>
      <c r="BS2482" s="59" t="n"/>
      <c r="BT2482" s="59" t="n"/>
      <c r="BU2482" s="59" t="n"/>
      <c r="BV2482" s="59" t="n"/>
      <c r="BW2482" s="59" t="n"/>
      <c r="BX2482" s="59" t="n"/>
      <c r="BY2482" s="59" t="n"/>
      <c r="BZ2482" s="59" t="n"/>
      <c r="CA2482" s="59" t="n"/>
      <c r="CB2482" s="59" t="n"/>
      <c r="CC2482" s="59" t="n"/>
      <c r="CD2482" s="59" t="n"/>
      <c r="CE2482" s="59" t="n"/>
      <c r="CF2482" s="59" t="n"/>
      <c r="CG2482" s="59" t="n"/>
      <c r="CH2482" s="59" t="n"/>
      <c r="CI2482" s="59" t="n"/>
      <c r="CJ2482" s="59" t="n"/>
      <c r="CK2482" s="59" t="n"/>
      <c r="CL2482" s="59" t="n"/>
      <c r="CM2482" s="59" t="n"/>
      <c r="CN2482" s="59" t="n"/>
      <c r="CO2482" s="59" t="n"/>
      <c r="CP2482" s="59" t="n"/>
      <c r="CQ2482" s="59" t="n"/>
      <c r="CR2482" s="59" t="n"/>
      <c r="CS2482" s="59" t="n"/>
      <c r="CT2482" s="59" t="n"/>
      <c r="CU2482" s="59" t="n"/>
      <c r="CV2482" s="59" t="n"/>
      <c r="CW2482" s="59" t="n"/>
      <c r="CX2482" s="59" t="n"/>
      <c r="CY2482" s="59" t="n"/>
      <c r="CZ2482" s="59" t="n"/>
    </row>
    <row r="2483">
      <c r="D2483" s="107" t="inlineStr">
        <is>
          <t>Amount Per Share</t>
        </is>
      </c>
      <c r="E2483" s="107" t="n">
        <v>1.3</v>
      </c>
      <c r="F2483" s="107" t="n">
        <v>1.8</v>
      </c>
      <c r="G2483" s="107" t="n">
        <v>1.5</v>
      </c>
      <c r="H2483" s="107" t="n">
        <v>1.8</v>
      </c>
      <c r="I2483" s="107" t="n">
        <v>1.5</v>
      </c>
      <c r="J2483" s="107" t="n">
        <v>1.8</v>
      </c>
      <c r="K2483" s="107" t="n">
        <v>1.61</v>
      </c>
      <c r="L2483" s="107" t="n">
        <v>1.8</v>
      </c>
      <c r="M2483" s="107" t="n">
        <v>1.61</v>
      </c>
      <c r="N2483" s="107" t="n">
        <v>1.8</v>
      </c>
      <c r="O2483" s="107" t="n">
        <v>1.61</v>
      </c>
      <c r="P2483" s="107" t="n">
        <v>1.8</v>
      </c>
      <c r="Q2483" s="107" t="n">
        <v>1.61</v>
      </c>
      <c r="R2483" s="107" t="n">
        <v>1.8</v>
      </c>
      <c r="S2483" s="107" t="n">
        <v>1.61</v>
      </c>
      <c r="T2483" s="107" t="n">
        <v>1.8</v>
      </c>
      <c r="U2483" s="107" t="n">
        <v>1.61</v>
      </c>
      <c r="V2483" s="107" t="n">
        <v>1.8</v>
      </c>
      <c r="W2483" s="107" t="n">
        <v>1.61</v>
      </c>
      <c r="X2483" s="107" t="n">
        <v>1.8</v>
      </c>
      <c r="Y2483" s="107" t="n"/>
      <c r="Z2483" s="107" t="n"/>
      <c r="AA2483" s="107" t="n"/>
      <c r="AB2483" s="107" t="n"/>
      <c r="AC2483" s="107" t="n"/>
      <c r="AD2483" s="107" t="n"/>
      <c r="AE2483" s="107" t="n"/>
      <c r="AF2483" s="107" t="n"/>
      <c r="AG2483" s="107" t="n"/>
      <c r="AH2483" s="107" t="n"/>
      <c r="AI2483" s="107" t="n"/>
      <c r="AJ2483" s="107" t="n"/>
      <c r="AK2483" s="107" t="n"/>
      <c r="AL2483" s="107" t="n"/>
      <c r="AM2483" s="107" t="n"/>
      <c r="AN2483" s="107" t="n"/>
      <c r="AO2483" s="107" t="n"/>
      <c r="AP2483" s="107" t="n"/>
      <c r="AQ2483" s="107" t="n"/>
      <c r="AR2483" s="107" t="n"/>
      <c r="AS2483" s="107" t="n"/>
      <c r="AT2483" s="107" t="n"/>
      <c r="AU2483" s="107" t="n"/>
      <c r="AV2483" s="107" t="n"/>
      <c r="AW2483" s="107" t="n"/>
      <c r="AX2483" s="107" t="n"/>
      <c r="AY2483" s="107" t="n"/>
      <c r="AZ2483" s="107" t="n"/>
      <c r="BA2483" s="107" t="n"/>
      <c r="BB2483" s="107" t="n"/>
      <c r="BC2483" s="107" t="n"/>
      <c r="BD2483" s="107" t="n"/>
      <c r="BE2483" s="107" t="n"/>
      <c r="BF2483" s="107" t="n"/>
      <c r="BG2483" s="107" t="n"/>
      <c r="BH2483" s="107" t="n"/>
      <c r="BI2483" s="107" t="n"/>
      <c r="BJ2483" s="107" t="n"/>
      <c r="BK2483" s="107" t="n"/>
      <c r="BL2483" s="107" t="n"/>
      <c r="BM2483" s="107" t="n"/>
      <c r="BN2483" s="107" t="n"/>
      <c r="BO2483" s="107" t="n"/>
      <c r="BP2483" s="107" t="n"/>
      <c r="BQ2483" s="107" t="n"/>
      <c r="BR2483" s="107" t="n"/>
      <c r="BS2483" s="107" t="n"/>
      <c r="BT2483" s="107" t="n"/>
      <c r="BU2483" s="107" t="n"/>
      <c r="BV2483" s="107" t="n"/>
      <c r="BW2483" s="107" t="n"/>
      <c r="BX2483" s="107" t="n"/>
      <c r="BY2483" s="107" t="n"/>
      <c r="BZ2483" s="107" t="n"/>
      <c r="CA2483" s="107" t="n"/>
      <c r="CB2483" s="107" t="n"/>
      <c r="CC2483" s="107" t="n"/>
      <c r="CD2483" s="107" t="n"/>
      <c r="CE2483" s="107" t="n"/>
      <c r="CF2483" s="107" t="n"/>
      <c r="CG2483" s="107" t="n"/>
      <c r="CH2483" s="107" t="n"/>
      <c r="CI2483" s="107" t="n"/>
      <c r="CJ2483" s="107" t="n"/>
      <c r="CK2483" s="107" t="n"/>
      <c r="CL2483" s="107" t="n"/>
      <c r="CM2483" s="107" t="n"/>
      <c r="CN2483" s="107" t="n"/>
      <c r="CO2483" s="107" t="n"/>
      <c r="CP2483" s="107" t="n"/>
      <c r="CQ2483" s="107" t="n"/>
      <c r="CR2483" s="107" t="n"/>
      <c r="CS2483" s="107" t="n"/>
      <c r="CT2483" s="107" t="n"/>
      <c r="CU2483" s="107" t="n"/>
      <c r="CV2483" s="107" t="n"/>
      <c r="CW2483" s="107" t="n"/>
      <c r="CX2483" s="107" t="n"/>
      <c r="CY2483" s="107" t="n"/>
      <c r="CZ2483" s="107" t="n"/>
    </row>
    <row r="2485">
      <c r="A2485" s="126">
        <f>IF(MXAU!$C$26="","",MXAU!$C$26)</f>
        <v/>
      </c>
      <c r="B2485" s="68">
        <f>IF($A2485="",0,COUNT($E2486:$CZ2486))</f>
        <v/>
      </c>
      <c r="C2485" s="69">
        <f>IF($B2485=0,0,MAX($E2486:$CZ2486))</f>
        <v/>
      </c>
      <c r="D2485" s="58">
        <f>_xll.BDS($A2485,'Field Check'!$C$44,"headers=y","startcol=1","endcol=7","dir=h","DVD_START_DT",'Field Check'!$C$59,"DVD_END_DT",'Field Check'!$D$59)</f>
        <v/>
      </c>
      <c r="E2485" s="59" t="n"/>
      <c r="F2485" s="59" t="n"/>
      <c r="G2485" s="59" t="n"/>
      <c r="H2485" s="59" t="n"/>
      <c r="I2485" s="59" t="n"/>
      <c r="J2485" s="59" t="n"/>
      <c r="K2485" s="59" t="n"/>
      <c r="L2485" s="59" t="n"/>
      <c r="M2485" s="59" t="n"/>
      <c r="N2485" s="59" t="n"/>
      <c r="O2485" s="59" t="n"/>
      <c r="P2485" s="59" t="n"/>
      <c r="Q2485" s="59" t="n"/>
      <c r="R2485" s="59" t="n"/>
      <c r="S2485" s="59" t="n"/>
      <c r="T2485" s="59" t="n"/>
      <c r="U2485" s="59" t="n"/>
      <c r="V2485" s="59" t="n"/>
      <c r="W2485" s="59" t="n"/>
      <c r="X2485" s="59" t="n"/>
      <c r="Y2485" s="59" t="n"/>
      <c r="Z2485" s="59" t="n"/>
      <c r="AA2485" s="59" t="n"/>
      <c r="AB2485" s="59" t="n"/>
      <c r="AC2485" s="59" t="n"/>
      <c r="AD2485" s="59" t="n"/>
      <c r="AE2485" s="59" t="n"/>
      <c r="AF2485" s="59" t="n"/>
      <c r="AG2485" s="59" t="n"/>
      <c r="AH2485" s="59" t="n"/>
      <c r="AI2485" s="59" t="n"/>
      <c r="AJ2485" s="59" t="n"/>
      <c r="AK2485" s="59" t="n"/>
      <c r="AL2485" s="59" t="n"/>
      <c r="AM2485" s="59" t="n"/>
      <c r="AN2485" s="59" t="n"/>
      <c r="AO2485" s="59" t="n"/>
      <c r="AP2485" s="59" t="n"/>
      <c r="AQ2485" s="59" t="n"/>
      <c r="AR2485" s="59" t="n"/>
      <c r="AS2485" s="59" t="n"/>
      <c r="AT2485" s="59" t="n"/>
      <c r="AU2485" s="59" t="n"/>
      <c r="AV2485" s="59" t="n"/>
      <c r="AW2485" s="59" t="n"/>
      <c r="AX2485" s="59" t="n"/>
      <c r="AY2485" s="59" t="n"/>
      <c r="AZ2485" s="59" t="n"/>
      <c r="BA2485" s="59" t="n"/>
      <c r="BB2485" s="59" t="n"/>
      <c r="BC2485" s="59" t="n"/>
      <c r="BD2485" s="59" t="n"/>
      <c r="BE2485" s="59" t="n"/>
      <c r="BF2485" s="59" t="n"/>
      <c r="BG2485" s="59" t="n"/>
      <c r="BH2485" s="59" t="n"/>
      <c r="BI2485" s="59" t="n"/>
      <c r="BJ2485" s="59" t="n"/>
      <c r="BK2485" s="59" t="n"/>
      <c r="BL2485" s="59" t="n"/>
      <c r="BM2485" s="59" t="n"/>
      <c r="BN2485" s="59" t="n"/>
      <c r="BO2485" s="59" t="n"/>
      <c r="BP2485" s="59" t="n"/>
      <c r="BQ2485" s="59" t="n"/>
      <c r="BR2485" s="59" t="n"/>
      <c r="BS2485" s="59" t="n"/>
      <c r="BT2485" s="59" t="n"/>
      <c r="BU2485" s="59" t="n"/>
      <c r="BV2485" s="59" t="n"/>
      <c r="BW2485" s="59" t="n"/>
      <c r="BX2485" s="59" t="n"/>
      <c r="BY2485" s="59" t="n"/>
      <c r="BZ2485" s="59" t="n"/>
      <c r="CA2485" s="59" t="n"/>
      <c r="CB2485" s="59" t="n"/>
      <c r="CC2485" s="59" t="n"/>
      <c r="CD2485" s="59" t="n"/>
      <c r="CE2485" s="59" t="n"/>
      <c r="CF2485" s="59" t="n"/>
      <c r="CG2485" s="59" t="n"/>
      <c r="CH2485" s="59" t="n"/>
      <c r="CI2485" s="59" t="n"/>
      <c r="CJ2485" s="59" t="n"/>
      <c r="CK2485" s="59" t="n"/>
      <c r="CL2485" s="59" t="n"/>
      <c r="CM2485" s="59" t="n"/>
      <c r="CN2485" s="59" t="n"/>
      <c r="CO2485" s="59" t="n"/>
      <c r="CP2485" s="59" t="n"/>
      <c r="CQ2485" s="59" t="n"/>
      <c r="CR2485" s="59" t="n"/>
      <c r="CS2485" s="59" t="n"/>
      <c r="CT2485" s="59" t="n"/>
      <c r="CU2485" s="59" t="n"/>
      <c r="CV2485" s="59" t="n"/>
      <c r="CW2485" s="59" t="n"/>
      <c r="CX2485" s="59" t="n"/>
      <c r="CY2485" s="59" t="n"/>
      <c r="CZ2485" s="59" t="n"/>
    </row>
    <row r="2486">
      <c r="D2486" s="59" t="n"/>
      <c r="E2486" s="59" t="n"/>
      <c r="F2486" s="59" t="n"/>
      <c r="G2486" s="59" t="n"/>
      <c r="H2486" s="59" t="n"/>
      <c r="I2486" s="59" t="n"/>
      <c r="J2486" s="59" t="n"/>
      <c r="K2486" s="59" t="n"/>
      <c r="L2486" s="59" t="n"/>
      <c r="M2486" s="59" t="n"/>
      <c r="N2486" s="59" t="n"/>
      <c r="O2486" s="59" t="n"/>
      <c r="P2486" s="59" t="n"/>
      <c r="Q2486" s="59" t="n"/>
      <c r="R2486" s="59" t="n"/>
      <c r="S2486" s="59" t="n"/>
      <c r="T2486" s="59" t="n"/>
      <c r="U2486" s="59" t="n"/>
      <c r="V2486" s="59" t="n"/>
      <c r="W2486" s="59" t="n"/>
      <c r="X2486" s="59" t="n"/>
      <c r="Y2486" s="59" t="n"/>
      <c r="Z2486" s="59" t="n"/>
      <c r="AA2486" s="59" t="n"/>
      <c r="AB2486" s="59" t="n"/>
      <c r="AC2486" s="59" t="n"/>
      <c r="AD2486" s="59" t="n"/>
      <c r="AE2486" s="59" t="n"/>
      <c r="AF2486" s="59" t="n"/>
      <c r="AG2486" s="59" t="n"/>
      <c r="AH2486" s="59" t="n"/>
      <c r="AI2486" s="59" t="n"/>
      <c r="AJ2486" s="59" t="n"/>
      <c r="AK2486" s="59" t="n"/>
      <c r="AL2486" s="59" t="n"/>
      <c r="AM2486" s="59" t="n"/>
      <c r="AN2486" s="59" t="n"/>
      <c r="AO2486" s="59" t="n"/>
      <c r="AP2486" s="59" t="n"/>
      <c r="AQ2486" s="59" t="n"/>
      <c r="AR2486" s="59" t="n"/>
      <c r="AS2486" s="59" t="n"/>
      <c r="AT2486" s="59" t="n"/>
      <c r="AU2486" s="59" t="n"/>
      <c r="AV2486" s="59" t="n"/>
      <c r="AW2486" s="59" t="n"/>
      <c r="AX2486" s="59" t="n"/>
      <c r="AY2486" s="59" t="n"/>
      <c r="AZ2486" s="59" t="n"/>
      <c r="BA2486" s="59" t="n"/>
      <c r="BB2486" s="59" t="n"/>
      <c r="BC2486" s="59" t="n"/>
      <c r="BD2486" s="59" t="n"/>
      <c r="BE2486" s="59" t="n"/>
      <c r="BF2486" s="59" t="n"/>
      <c r="BG2486" s="59" t="n"/>
      <c r="BH2486" s="59" t="n"/>
      <c r="BI2486" s="59" t="n"/>
      <c r="BJ2486" s="59" t="n"/>
      <c r="BK2486" s="59" t="n"/>
      <c r="BL2486" s="59" t="n"/>
      <c r="BM2486" s="59" t="n"/>
      <c r="BN2486" s="59" t="n"/>
      <c r="BO2486" s="59" t="n"/>
      <c r="BP2486" s="59" t="n"/>
      <c r="BQ2486" s="59" t="n"/>
      <c r="BR2486" s="59" t="n"/>
      <c r="BS2486" s="59" t="n"/>
      <c r="BT2486" s="59" t="n"/>
      <c r="BU2486" s="59" t="n"/>
      <c r="BV2486" s="59" t="n"/>
      <c r="BW2486" s="59" t="n"/>
      <c r="BX2486" s="59" t="n"/>
      <c r="BY2486" s="59" t="n"/>
      <c r="BZ2486" s="59" t="n"/>
      <c r="CA2486" s="59" t="n"/>
      <c r="CB2486" s="59" t="n"/>
      <c r="CC2486" s="59" t="n"/>
      <c r="CD2486" s="59" t="n"/>
      <c r="CE2486" s="59" t="n"/>
      <c r="CF2486" s="59" t="n"/>
      <c r="CG2486" s="59" t="n"/>
      <c r="CH2486" s="59" t="n"/>
      <c r="CI2486" s="59" t="n"/>
      <c r="CJ2486" s="59" t="n"/>
      <c r="CK2486" s="59" t="n"/>
      <c r="CL2486" s="59" t="n"/>
      <c r="CM2486" s="59" t="n"/>
      <c r="CN2486" s="59" t="n"/>
      <c r="CO2486" s="59" t="n"/>
      <c r="CP2486" s="59" t="n"/>
      <c r="CQ2486" s="59" t="n"/>
      <c r="CR2486" s="59" t="n"/>
      <c r="CS2486" s="59" t="n"/>
      <c r="CT2486" s="59" t="n"/>
      <c r="CU2486" s="59" t="n"/>
      <c r="CV2486" s="59" t="n"/>
      <c r="CW2486" s="59" t="n"/>
      <c r="CX2486" s="59" t="n"/>
      <c r="CY2486" s="59" t="n"/>
      <c r="CZ2486" s="59" t="n"/>
    </row>
    <row r="2487">
      <c r="D2487" s="59" t="n"/>
      <c r="E2487" s="59" t="n"/>
      <c r="F2487" s="59" t="n"/>
      <c r="G2487" s="59" t="n"/>
      <c r="H2487" s="59" t="n"/>
      <c r="I2487" s="59" t="n"/>
      <c r="J2487" s="59" t="n"/>
      <c r="K2487" s="59" t="n"/>
      <c r="L2487" s="59" t="n"/>
      <c r="M2487" s="59" t="n"/>
      <c r="N2487" s="59" t="n"/>
      <c r="O2487" s="59" t="n"/>
      <c r="P2487" s="59" t="n"/>
      <c r="Q2487" s="59" t="n"/>
      <c r="R2487" s="59" t="n"/>
      <c r="S2487" s="59" t="n"/>
      <c r="T2487" s="59" t="n"/>
      <c r="U2487" s="59" t="n"/>
      <c r="V2487" s="59" t="n"/>
      <c r="W2487" s="59" t="n"/>
      <c r="X2487" s="59" t="n"/>
      <c r="Y2487" s="59" t="n"/>
      <c r="Z2487" s="59" t="n"/>
      <c r="AA2487" s="59" t="n"/>
      <c r="AB2487" s="59" t="n"/>
      <c r="AC2487" s="59" t="n"/>
      <c r="AD2487" s="59" t="n"/>
      <c r="AE2487" s="59" t="n"/>
      <c r="AF2487" s="59" t="n"/>
      <c r="AG2487" s="59" t="n"/>
      <c r="AH2487" s="59" t="n"/>
      <c r="AI2487" s="59" t="n"/>
      <c r="AJ2487" s="59" t="n"/>
      <c r="AK2487" s="59" t="n"/>
      <c r="AL2487" s="59" t="n"/>
      <c r="AM2487" s="59" t="n"/>
      <c r="AN2487" s="59" t="n"/>
      <c r="AO2487" s="59" t="n"/>
      <c r="AP2487" s="59" t="n"/>
      <c r="AQ2487" s="59" t="n"/>
      <c r="AR2487" s="59" t="n"/>
      <c r="AS2487" s="59" t="n"/>
      <c r="AT2487" s="59" t="n"/>
      <c r="AU2487" s="59" t="n"/>
      <c r="AV2487" s="59" t="n"/>
      <c r="AW2487" s="59" t="n"/>
      <c r="AX2487" s="59" t="n"/>
      <c r="AY2487" s="59" t="n"/>
      <c r="AZ2487" s="59" t="n"/>
      <c r="BA2487" s="59" t="n"/>
      <c r="BB2487" s="59" t="n"/>
      <c r="BC2487" s="59" t="n"/>
      <c r="BD2487" s="59" t="n"/>
      <c r="BE2487" s="59" t="n"/>
      <c r="BF2487" s="59" t="n"/>
      <c r="BG2487" s="59" t="n"/>
      <c r="BH2487" s="59" t="n"/>
      <c r="BI2487" s="59" t="n"/>
      <c r="BJ2487" s="59" t="n"/>
      <c r="BK2487" s="59" t="n"/>
      <c r="BL2487" s="59" t="n"/>
      <c r="BM2487" s="59" t="n"/>
      <c r="BN2487" s="59" t="n"/>
      <c r="BO2487" s="59" t="n"/>
      <c r="BP2487" s="59" t="n"/>
      <c r="BQ2487" s="59" t="n"/>
      <c r="BR2487" s="59" t="n"/>
      <c r="BS2487" s="59" t="n"/>
      <c r="BT2487" s="59" t="n"/>
      <c r="BU2487" s="59" t="n"/>
      <c r="BV2487" s="59" t="n"/>
      <c r="BW2487" s="59" t="n"/>
      <c r="BX2487" s="59" t="n"/>
      <c r="BY2487" s="59" t="n"/>
      <c r="BZ2487" s="59" t="n"/>
      <c r="CA2487" s="59" t="n"/>
      <c r="CB2487" s="59" t="n"/>
      <c r="CC2487" s="59" t="n"/>
      <c r="CD2487" s="59" t="n"/>
      <c r="CE2487" s="59" t="n"/>
      <c r="CF2487" s="59" t="n"/>
      <c r="CG2487" s="59" t="n"/>
      <c r="CH2487" s="59" t="n"/>
      <c r="CI2487" s="59" t="n"/>
      <c r="CJ2487" s="59" t="n"/>
      <c r="CK2487" s="59" t="n"/>
      <c r="CL2487" s="59" t="n"/>
      <c r="CM2487" s="59" t="n"/>
      <c r="CN2487" s="59" t="n"/>
      <c r="CO2487" s="59" t="n"/>
      <c r="CP2487" s="59" t="n"/>
      <c r="CQ2487" s="59" t="n"/>
      <c r="CR2487" s="59" t="n"/>
      <c r="CS2487" s="59" t="n"/>
      <c r="CT2487" s="59" t="n"/>
      <c r="CU2487" s="59" t="n"/>
      <c r="CV2487" s="59" t="n"/>
      <c r="CW2487" s="59" t="n"/>
      <c r="CX2487" s="59" t="n"/>
      <c r="CY2487" s="59" t="n"/>
      <c r="CZ2487" s="59" t="n"/>
    </row>
    <row r="2488">
      <c r="D2488" s="59" t="n"/>
      <c r="E2488" s="59" t="n"/>
      <c r="F2488" s="59" t="n"/>
      <c r="G2488" s="59" t="n"/>
      <c r="H2488" s="59" t="n"/>
      <c r="I2488" s="59" t="n"/>
      <c r="J2488" s="59" t="n"/>
      <c r="K2488" s="59" t="n"/>
      <c r="L2488" s="59" t="n"/>
      <c r="M2488" s="59" t="n"/>
      <c r="N2488" s="59" t="n"/>
      <c r="O2488" s="59" t="n"/>
      <c r="P2488" s="59" t="n"/>
      <c r="Q2488" s="59" t="n"/>
      <c r="R2488" s="59" t="n"/>
      <c r="S2488" s="59" t="n"/>
      <c r="T2488" s="59" t="n"/>
      <c r="U2488" s="59" t="n"/>
      <c r="V2488" s="59" t="n"/>
      <c r="W2488" s="59" t="n"/>
      <c r="X2488" s="59" t="n"/>
      <c r="Y2488" s="59" t="n"/>
      <c r="Z2488" s="59" t="n"/>
      <c r="AA2488" s="59" t="n"/>
      <c r="AB2488" s="59" t="n"/>
      <c r="AC2488" s="59" t="n"/>
      <c r="AD2488" s="59" t="n"/>
      <c r="AE2488" s="59" t="n"/>
      <c r="AF2488" s="59" t="n"/>
      <c r="AG2488" s="59" t="n"/>
      <c r="AH2488" s="59" t="n"/>
      <c r="AI2488" s="59" t="n"/>
      <c r="AJ2488" s="59" t="n"/>
      <c r="AK2488" s="59" t="n"/>
      <c r="AL2488" s="59" t="n"/>
      <c r="AM2488" s="59" t="n"/>
      <c r="AN2488" s="59" t="n"/>
      <c r="AO2488" s="59" t="n"/>
      <c r="AP2488" s="59" t="n"/>
      <c r="AQ2488" s="59" t="n"/>
      <c r="AR2488" s="59" t="n"/>
      <c r="AS2488" s="59" t="n"/>
      <c r="AT2488" s="59" t="n"/>
      <c r="AU2488" s="59" t="n"/>
      <c r="AV2488" s="59" t="n"/>
      <c r="AW2488" s="59" t="n"/>
      <c r="AX2488" s="59" t="n"/>
      <c r="AY2488" s="59" t="n"/>
      <c r="AZ2488" s="59" t="n"/>
      <c r="BA2488" s="59" t="n"/>
      <c r="BB2488" s="59" t="n"/>
      <c r="BC2488" s="59" t="n"/>
      <c r="BD2488" s="59" t="n"/>
      <c r="BE2488" s="59" t="n"/>
      <c r="BF2488" s="59" t="n"/>
      <c r="BG2488" s="59" t="n"/>
      <c r="BH2488" s="59" t="n"/>
      <c r="BI2488" s="59" t="n"/>
      <c r="BJ2488" s="59" t="n"/>
      <c r="BK2488" s="59" t="n"/>
      <c r="BL2488" s="59" t="n"/>
      <c r="BM2488" s="59" t="n"/>
      <c r="BN2488" s="59" t="n"/>
      <c r="BO2488" s="59" t="n"/>
      <c r="BP2488" s="59" t="n"/>
      <c r="BQ2488" s="59" t="n"/>
      <c r="BR2488" s="59" t="n"/>
      <c r="BS2488" s="59" t="n"/>
      <c r="BT2488" s="59" t="n"/>
      <c r="BU2488" s="59" t="n"/>
      <c r="BV2488" s="59" t="n"/>
      <c r="BW2488" s="59" t="n"/>
      <c r="BX2488" s="59" t="n"/>
      <c r="BY2488" s="59" t="n"/>
      <c r="BZ2488" s="59" t="n"/>
      <c r="CA2488" s="59" t="n"/>
      <c r="CB2488" s="59" t="n"/>
      <c r="CC2488" s="59" t="n"/>
      <c r="CD2488" s="59" t="n"/>
      <c r="CE2488" s="59" t="n"/>
      <c r="CF2488" s="59" t="n"/>
      <c r="CG2488" s="59" t="n"/>
      <c r="CH2488" s="59" t="n"/>
      <c r="CI2488" s="59" t="n"/>
      <c r="CJ2488" s="59" t="n"/>
      <c r="CK2488" s="59" t="n"/>
      <c r="CL2488" s="59" t="n"/>
      <c r="CM2488" s="59" t="n"/>
      <c r="CN2488" s="59" t="n"/>
      <c r="CO2488" s="59" t="n"/>
      <c r="CP2488" s="59" t="n"/>
      <c r="CQ2488" s="59" t="n"/>
      <c r="CR2488" s="59" t="n"/>
      <c r="CS2488" s="59" t="n"/>
      <c r="CT2488" s="59" t="n"/>
      <c r="CU2488" s="59" t="n"/>
      <c r="CV2488" s="59" t="n"/>
      <c r="CW2488" s="59" t="n"/>
      <c r="CX2488" s="59" t="n"/>
      <c r="CY2488" s="59" t="n"/>
      <c r="CZ2488" s="59" t="n"/>
    </row>
    <row r="2489">
      <c r="D2489" s="107" t="n"/>
      <c r="E2489" s="107" t="n"/>
      <c r="F2489" s="107" t="n"/>
      <c r="G2489" s="107" t="n"/>
      <c r="H2489" s="107" t="n"/>
      <c r="I2489" s="107" t="n"/>
      <c r="J2489" s="107" t="n"/>
      <c r="K2489" s="107" t="n"/>
      <c r="L2489" s="107" t="n"/>
      <c r="M2489" s="107" t="n"/>
      <c r="N2489" s="107" t="n"/>
      <c r="O2489" s="107" t="n"/>
      <c r="P2489" s="107" t="n"/>
      <c r="Q2489" s="107" t="n"/>
      <c r="R2489" s="107" t="n"/>
      <c r="S2489" s="107" t="n"/>
      <c r="T2489" s="107" t="n"/>
      <c r="U2489" s="107" t="n"/>
      <c r="V2489" s="107" t="n"/>
      <c r="W2489" s="107" t="n"/>
      <c r="X2489" s="107" t="n"/>
      <c r="Y2489" s="107" t="n"/>
      <c r="Z2489" s="107" t="n"/>
      <c r="AA2489" s="107" t="n"/>
      <c r="AB2489" s="107" t="n"/>
      <c r="AC2489" s="107" t="n"/>
      <c r="AD2489" s="107" t="n"/>
      <c r="AE2489" s="107" t="n"/>
      <c r="AF2489" s="107" t="n"/>
      <c r="AG2489" s="107" t="n"/>
      <c r="AH2489" s="107" t="n"/>
      <c r="AI2489" s="107" t="n"/>
      <c r="AJ2489" s="107" t="n"/>
      <c r="AK2489" s="107" t="n"/>
      <c r="AL2489" s="107" t="n"/>
      <c r="AM2489" s="107" t="n"/>
      <c r="AN2489" s="107" t="n"/>
      <c r="AO2489" s="107" t="n"/>
      <c r="AP2489" s="107" t="n"/>
      <c r="AQ2489" s="107" t="n"/>
      <c r="AR2489" s="107" t="n"/>
      <c r="AS2489" s="107" t="n"/>
      <c r="AT2489" s="107" t="n"/>
      <c r="AU2489" s="107" t="n"/>
      <c r="AV2489" s="107" t="n"/>
      <c r="AW2489" s="107" t="n"/>
      <c r="AX2489" s="107" t="n"/>
      <c r="AY2489" s="107" t="n"/>
      <c r="AZ2489" s="107" t="n"/>
      <c r="BA2489" s="107" t="n"/>
      <c r="BB2489" s="107" t="n"/>
      <c r="BC2489" s="107" t="n"/>
      <c r="BD2489" s="107" t="n"/>
      <c r="BE2489" s="107" t="n"/>
      <c r="BF2489" s="107" t="n"/>
      <c r="BG2489" s="107" t="n"/>
      <c r="BH2489" s="107" t="n"/>
      <c r="BI2489" s="107" t="n"/>
      <c r="BJ2489" s="107" t="n"/>
      <c r="BK2489" s="107" t="n"/>
      <c r="BL2489" s="107" t="n"/>
      <c r="BM2489" s="107" t="n"/>
      <c r="BN2489" s="107" t="n"/>
      <c r="BO2489" s="107" t="n"/>
      <c r="BP2489" s="107" t="n"/>
      <c r="BQ2489" s="107" t="n"/>
      <c r="BR2489" s="107" t="n"/>
      <c r="BS2489" s="107" t="n"/>
      <c r="BT2489" s="107" t="n"/>
      <c r="BU2489" s="107" t="n"/>
      <c r="BV2489" s="107" t="n"/>
      <c r="BW2489" s="107" t="n"/>
      <c r="BX2489" s="107" t="n"/>
      <c r="BY2489" s="107" t="n"/>
      <c r="BZ2489" s="107" t="n"/>
      <c r="CA2489" s="107" t="n"/>
      <c r="CB2489" s="107" t="n"/>
      <c r="CC2489" s="107" t="n"/>
      <c r="CD2489" s="107" t="n"/>
      <c r="CE2489" s="107" t="n"/>
      <c r="CF2489" s="107" t="n"/>
      <c r="CG2489" s="107" t="n"/>
      <c r="CH2489" s="107" t="n"/>
      <c r="CI2489" s="107" t="n"/>
      <c r="CJ2489" s="107" t="n"/>
      <c r="CK2489" s="107" t="n"/>
      <c r="CL2489" s="107" t="n"/>
      <c r="CM2489" s="107" t="n"/>
      <c r="CN2489" s="107" t="n"/>
      <c r="CO2489" s="107" t="n"/>
      <c r="CP2489" s="107" t="n"/>
      <c r="CQ2489" s="107" t="n"/>
      <c r="CR2489" s="107" t="n"/>
      <c r="CS2489" s="107" t="n"/>
      <c r="CT2489" s="107" t="n"/>
      <c r="CU2489" s="107" t="n"/>
      <c r="CV2489" s="107" t="n"/>
      <c r="CW2489" s="107" t="n"/>
      <c r="CX2489" s="107" t="n"/>
      <c r="CY2489" s="107" t="n"/>
      <c r="CZ2489" s="107" t="n"/>
    </row>
    <row r="2492">
      <c r="A2492" s="2">
        <f>IF($A2485="","","   projections")</f>
        <v/>
      </c>
      <c r="B2492" s="68">
        <f>IF($A2485="",0,COUNT($E2493:$CZ2493))</f>
        <v/>
      </c>
      <c r="C2492" s="69">
        <f>IF($B2492=0,0,MAX($E2493:$CZ2493))</f>
        <v/>
      </c>
      <c r="D2492" s="58">
        <f>_xll.BDS($A2485,'Field Check'!$C$42,"headers=y","startcol=1","endcol=3","dir=h","cols=21;rows=3")</f>
        <v/>
      </c>
      <c r="E2492" s="59" t="n">
        <v>46258</v>
      </c>
      <c r="F2492" s="59" t="n">
        <v>46437</v>
      </c>
      <c r="G2492" s="59" t="n">
        <v>46623</v>
      </c>
      <c r="H2492" s="59" t="n">
        <v>46808</v>
      </c>
      <c r="I2492" s="59" t="n">
        <v>46989</v>
      </c>
      <c r="J2492" s="59" t="n">
        <v>47172</v>
      </c>
      <c r="K2492" s="59" t="n">
        <v>47354</v>
      </c>
      <c r="L2492" s="59" t="n">
        <v>47536</v>
      </c>
      <c r="M2492" s="59" t="n">
        <v>47718</v>
      </c>
      <c r="N2492" s="59" t="n">
        <v>47900</v>
      </c>
      <c r="O2492" s="59" t="n">
        <v>48082</v>
      </c>
      <c r="P2492" s="59" t="n">
        <v>48264</v>
      </c>
      <c r="Q2492" s="59" t="n">
        <v>48450</v>
      </c>
      <c r="R2492" s="59" t="n">
        <v>48635</v>
      </c>
      <c r="S2492" s="59" t="n">
        <v>48815</v>
      </c>
      <c r="T2492" s="59" t="n">
        <v>48999</v>
      </c>
      <c r="U2492" s="59" t="n">
        <v>49179</v>
      </c>
      <c r="V2492" s="59" t="n">
        <v>49370</v>
      </c>
      <c r="W2492" s="59" t="n">
        <v>49550</v>
      </c>
      <c r="X2492" s="59" t="n">
        <v>49734</v>
      </c>
      <c r="Y2492" s="59" t="n"/>
      <c r="Z2492" s="59" t="n"/>
      <c r="AA2492" s="59" t="n"/>
      <c r="AB2492" s="59" t="n"/>
      <c r="AC2492" s="59" t="n"/>
      <c r="AD2492" s="59" t="n"/>
      <c r="AE2492" s="59" t="n"/>
      <c r="AF2492" s="59" t="n"/>
      <c r="AG2492" s="59" t="n"/>
      <c r="AH2492" s="59" t="n"/>
      <c r="AI2492" s="59" t="n"/>
      <c r="AJ2492" s="59" t="n"/>
      <c r="AK2492" s="59" t="n"/>
      <c r="AL2492" s="59" t="n"/>
      <c r="AM2492" s="59" t="n"/>
      <c r="AN2492" s="59" t="n"/>
      <c r="AO2492" s="59" t="n"/>
      <c r="AP2492" s="59" t="n"/>
      <c r="AQ2492" s="59" t="n"/>
      <c r="AR2492" s="59" t="n"/>
      <c r="AS2492" s="59" t="n"/>
      <c r="AT2492" s="59" t="n"/>
      <c r="AU2492" s="59" t="n"/>
      <c r="AV2492" s="59" t="n"/>
      <c r="AW2492" s="59" t="n"/>
      <c r="AX2492" s="59" t="n"/>
      <c r="AY2492" s="59" t="n"/>
      <c r="AZ2492" s="59" t="n"/>
      <c r="BA2492" s="59" t="n"/>
      <c r="BB2492" s="59" t="n"/>
      <c r="BC2492" s="59" t="n"/>
      <c r="BD2492" s="59" t="n"/>
      <c r="BE2492" s="59" t="n"/>
      <c r="BF2492" s="59" t="n"/>
      <c r="BG2492" s="59" t="n"/>
      <c r="BH2492" s="59" t="n"/>
      <c r="BI2492" s="59" t="n"/>
      <c r="BJ2492" s="59" t="n"/>
      <c r="BK2492" s="59" t="n"/>
      <c r="BL2492" s="59" t="n"/>
      <c r="BM2492" s="59" t="n"/>
      <c r="BN2492" s="59" t="n"/>
      <c r="BO2492" s="59" t="n"/>
      <c r="BP2492" s="59" t="n"/>
      <c r="BQ2492" s="59" t="n"/>
      <c r="BR2492" s="59" t="n"/>
      <c r="BS2492" s="59" t="n"/>
      <c r="BT2492" s="59" t="n"/>
      <c r="BU2492" s="59" t="n"/>
      <c r="BV2492" s="59" t="n"/>
      <c r="BW2492" s="59" t="n"/>
      <c r="BX2492" s="59" t="n"/>
      <c r="BY2492" s="59" t="n"/>
      <c r="BZ2492" s="59" t="n"/>
      <c r="CA2492" s="59" t="n"/>
      <c r="CB2492" s="59" t="n"/>
      <c r="CC2492" s="59" t="n"/>
      <c r="CD2492" s="59" t="n"/>
      <c r="CE2492" s="59" t="n"/>
      <c r="CF2492" s="59" t="n"/>
      <c r="CG2492" s="59" t="n"/>
      <c r="CH2492" s="59" t="n"/>
      <c r="CI2492" s="59" t="n"/>
      <c r="CJ2492" s="59" t="n"/>
      <c r="CK2492" s="59" t="n"/>
      <c r="CL2492" s="59" t="n"/>
      <c r="CM2492" s="59" t="n"/>
      <c r="CN2492" s="59" t="n"/>
      <c r="CO2492" s="59" t="n"/>
      <c r="CP2492" s="59" t="n"/>
      <c r="CQ2492" s="59" t="n"/>
      <c r="CR2492" s="59" t="n"/>
      <c r="CS2492" s="59" t="n"/>
      <c r="CT2492" s="59" t="n"/>
      <c r="CU2492" s="59" t="n"/>
      <c r="CV2492" s="59" t="n"/>
      <c r="CW2492" s="59" t="n"/>
      <c r="CX2492" s="59" t="n"/>
      <c r="CY2492" s="59" t="n"/>
      <c r="CZ2492" s="59" t="n"/>
    </row>
    <row r="2493">
      <c r="D2493" s="59" t="inlineStr">
        <is>
          <t>Ex-Date</t>
        </is>
      </c>
      <c r="E2493" s="59" t="n">
        <v>46269</v>
      </c>
      <c r="F2493" s="59" t="n">
        <v>46447</v>
      </c>
      <c r="G2493" s="59" t="n">
        <v>46633</v>
      </c>
      <c r="H2493" s="59" t="n">
        <v>46818</v>
      </c>
      <c r="I2493" s="59" t="n">
        <v>47000</v>
      </c>
      <c r="J2493" s="59" t="n">
        <v>47182</v>
      </c>
      <c r="K2493" s="59" t="n">
        <v>47365</v>
      </c>
      <c r="L2493" s="59" t="n">
        <v>47546</v>
      </c>
      <c r="M2493" s="59" t="n">
        <v>47729</v>
      </c>
      <c r="N2493" s="59" t="n">
        <v>47910</v>
      </c>
      <c r="O2493" s="59" t="n">
        <v>48093</v>
      </c>
      <c r="P2493" s="59" t="n">
        <v>48274</v>
      </c>
      <c r="Q2493" s="59" t="n">
        <v>48460</v>
      </c>
      <c r="R2493" s="59" t="n">
        <v>48645</v>
      </c>
      <c r="S2493" s="59" t="n">
        <v>48824</v>
      </c>
      <c r="T2493" s="59" t="n">
        <v>49009</v>
      </c>
      <c r="U2493" s="59" t="n">
        <v>49188</v>
      </c>
      <c r="V2493" s="59" t="n">
        <v>49380</v>
      </c>
      <c r="W2493" s="59" t="n">
        <v>49559</v>
      </c>
      <c r="X2493" s="59" t="n">
        <v>49744</v>
      </c>
      <c r="Y2493" s="59" t="n"/>
      <c r="Z2493" s="59" t="n"/>
      <c r="AA2493" s="59" t="n"/>
      <c r="AB2493" s="59" t="n"/>
      <c r="AC2493" s="59" t="n"/>
      <c r="AD2493" s="59" t="n"/>
      <c r="AE2493" s="59" t="n"/>
      <c r="AF2493" s="59" t="n"/>
      <c r="AG2493" s="59" t="n"/>
      <c r="AH2493" s="59" t="n"/>
      <c r="AI2493" s="59" t="n"/>
      <c r="AJ2493" s="59" t="n"/>
      <c r="AK2493" s="59" t="n"/>
      <c r="AL2493" s="59" t="n"/>
      <c r="AM2493" s="59" t="n"/>
      <c r="AN2493" s="59" t="n"/>
      <c r="AO2493" s="59" t="n"/>
      <c r="AP2493" s="59" t="n"/>
      <c r="AQ2493" s="59" t="n"/>
      <c r="AR2493" s="59" t="n"/>
      <c r="AS2493" s="59" t="n"/>
      <c r="AT2493" s="59" t="n"/>
      <c r="AU2493" s="59" t="n"/>
      <c r="AV2493" s="59" t="n"/>
      <c r="AW2493" s="59" t="n"/>
      <c r="AX2493" s="59" t="n"/>
      <c r="AY2493" s="59" t="n"/>
      <c r="AZ2493" s="59" t="n"/>
      <c r="BA2493" s="59" t="n"/>
      <c r="BB2493" s="59" t="n"/>
      <c r="BC2493" s="59" t="n"/>
      <c r="BD2493" s="59" t="n"/>
      <c r="BE2493" s="59" t="n"/>
      <c r="BF2493" s="59" t="n"/>
      <c r="BG2493" s="59" t="n"/>
      <c r="BH2493" s="59" t="n"/>
      <c r="BI2493" s="59" t="n"/>
      <c r="BJ2493" s="59" t="n"/>
      <c r="BK2493" s="59" t="n"/>
      <c r="BL2493" s="59" t="n"/>
      <c r="BM2493" s="59" t="n"/>
      <c r="BN2493" s="59" t="n"/>
      <c r="BO2493" s="59" t="n"/>
      <c r="BP2493" s="59" t="n"/>
      <c r="BQ2493" s="59" t="n"/>
      <c r="BR2493" s="59" t="n"/>
      <c r="BS2493" s="59" t="n"/>
      <c r="BT2493" s="59" t="n"/>
      <c r="BU2493" s="59" t="n"/>
      <c r="BV2493" s="59" t="n"/>
      <c r="BW2493" s="59" t="n"/>
      <c r="BX2493" s="59" t="n"/>
      <c r="BY2493" s="59" t="n"/>
      <c r="BZ2493" s="59" t="n"/>
      <c r="CA2493" s="59" t="n"/>
      <c r="CB2493" s="59" t="n"/>
      <c r="CC2493" s="59" t="n"/>
      <c r="CD2493" s="59" t="n"/>
      <c r="CE2493" s="59" t="n"/>
      <c r="CF2493" s="59" t="n"/>
      <c r="CG2493" s="59" t="n"/>
      <c r="CH2493" s="59" t="n"/>
      <c r="CI2493" s="59" t="n"/>
      <c r="CJ2493" s="59" t="n"/>
      <c r="CK2493" s="59" t="n"/>
      <c r="CL2493" s="59" t="n"/>
      <c r="CM2493" s="59" t="n"/>
      <c r="CN2493" s="59" t="n"/>
      <c r="CO2493" s="59" t="n"/>
      <c r="CP2493" s="59" t="n"/>
      <c r="CQ2493" s="59" t="n"/>
      <c r="CR2493" s="59" t="n"/>
      <c r="CS2493" s="59" t="n"/>
      <c r="CT2493" s="59" t="n"/>
      <c r="CU2493" s="59" t="n"/>
      <c r="CV2493" s="59" t="n"/>
      <c r="CW2493" s="59" t="n"/>
      <c r="CX2493" s="59" t="n"/>
      <c r="CY2493" s="59" t="n"/>
      <c r="CZ2493" s="59" t="n"/>
    </row>
    <row r="2494">
      <c r="D2494" s="107" t="inlineStr">
        <is>
          <t>Amount Per Share</t>
        </is>
      </c>
      <c r="E2494" s="107" t="n">
        <v>0.18</v>
      </c>
      <c r="F2494" s="107" t="n">
        <v>0.165</v>
      </c>
      <c r="G2494" s="107" t="n">
        <v>0.19</v>
      </c>
      <c r="H2494" s="107" t="n">
        <v>0.165</v>
      </c>
      <c r="I2494" s="107" t="n">
        <v>0.195</v>
      </c>
      <c r="J2494" s="107" t="n">
        <v>0.165</v>
      </c>
      <c r="K2494" s="107" t="n">
        <v>0.199</v>
      </c>
      <c r="L2494" s="107" t="n">
        <v>0.165</v>
      </c>
      <c r="M2494" s="107" t="n">
        <v>0.2</v>
      </c>
      <c r="N2494" s="107" t="n">
        <v>0.165</v>
      </c>
      <c r="O2494" s="107" t="n">
        <v>0.2</v>
      </c>
      <c r="P2494" s="107" t="n">
        <v>0.165</v>
      </c>
      <c r="Q2494" s="107" t="n">
        <v>0.2</v>
      </c>
      <c r="R2494" s="107" t="n">
        <v>0.165</v>
      </c>
      <c r="S2494" s="107" t="n">
        <v>0.2</v>
      </c>
      <c r="T2494" s="107" t="n">
        <v>0.165</v>
      </c>
      <c r="U2494" s="107" t="n">
        <v>0.2</v>
      </c>
      <c r="V2494" s="107" t="n">
        <v>0.165</v>
      </c>
      <c r="W2494" s="107" t="n">
        <v>0.2</v>
      </c>
      <c r="X2494" s="107" t="n">
        <v>0.165</v>
      </c>
      <c r="Y2494" s="107" t="n"/>
      <c r="Z2494" s="107" t="n"/>
      <c r="AA2494" s="107" t="n"/>
      <c r="AB2494" s="107" t="n"/>
      <c r="AC2494" s="107" t="n"/>
      <c r="AD2494" s="107" t="n"/>
      <c r="AE2494" s="107" t="n"/>
      <c r="AF2494" s="107" t="n"/>
      <c r="AG2494" s="107" t="n"/>
      <c r="AH2494" s="107" t="n"/>
      <c r="AI2494" s="107" t="n"/>
      <c r="AJ2494" s="107" t="n"/>
      <c r="AK2494" s="107" t="n"/>
      <c r="AL2494" s="107" t="n"/>
      <c r="AM2494" s="107" t="n"/>
      <c r="AN2494" s="107" t="n"/>
      <c r="AO2494" s="107" t="n"/>
      <c r="AP2494" s="107" t="n"/>
      <c r="AQ2494" s="107" t="n"/>
      <c r="AR2494" s="107" t="n"/>
      <c r="AS2494" s="107" t="n"/>
      <c r="AT2494" s="107" t="n"/>
      <c r="AU2494" s="107" t="n"/>
      <c r="AV2494" s="107" t="n"/>
      <c r="AW2494" s="107" t="n"/>
      <c r="AX2494" s="107" t="n"/>
      <c r="AY2494" s="107" t="n"/>
      <c r="AZ2494" s="107" t="n"/>
      <c r="BA2494" s="107" t="n"/>
      <c r="BB2494" s="107" t="n"/>
      <c r="BC2494" s="107" t="n"/>
      <c r="BD2494" s="107" t="n"/>
      <c r="BE2494" s="107" t="n"/>
      <c r="BF2494" s="107" t="n"/>
      <c r="BG2494" s="107" t="n"/>
      <c r="BH2494" s="107" t="n"/>
      <c r="BI2494" s="107" t="n"/>
      <c r="BJ2494" s="107" t="n"/>
      <c r="BK2494" s="107" t="n"/>
      <c r="BL2494" s="107" t="n"/>
      <c r="BM2494" s="107" t="n"/>
      <c r="BN2494" s="107" t="n"/>
      <c r="BO2494" s="107" t="n"/>
      <c r="BP2494" s="107" t="n"/>
      <c r="BQ2494" s="107" t="n"/>
      <c r="BR2494" s="107" t="n"/>
      <c r="BS2494" s="107" t="n"/>
      <c r="BT2494" s="107" t="n"/>
      <c r="BU2494" s="107" t="n"/>
      <c r="BV2494" s="107" t="n"/>
      <c r="BW2494" s="107" t="n"/>
      <c r="BX2494" s="107" t="n"/>
      <c r="BY2494" s="107" t="n"/>
      <c r="BZ2494" s="107" t="n"/>
      <c r="CA2494" s="107" t="n"/>
      <c r="CB2494" s="107" t="n"/>
      <c r="CC2494" s="107" t="n"/>
      <c r="CD2494" s="107" t="n"/>
      <c r="CE2494" s="107" t="n"/>
      <c r="CF2494" s="107" t="n"/>
      <c r="CG2494" s="107" t="n"/>
      <c r="CH2494" s="107" t="n"/>
      <c r="CI2494" s="107" t="n"/>
      <c r="CJ2494" s="107" t="n"/>
      <c r="CK2494" s="107" t="n"/>
      <c r="CL2494" s="107" t="n"/>
      <c r="CM2494" s="107" t="n"/>
      <c r="CN2494" s="107" t="n"/>
      <c r="CO2494" s="107" t="n"/>
      <c r="CP2494" s="107" t="n"/>
      <c r="CQ2494" s="107" t="n"/>
      <c r="CR2494" s="107" t="n"/>
      <c r="CS2494" s="107" t="n"/>
      <c r="CT2494" s="107" t="n"/>
      <c r="CU2494" s="107" t="n"/>
      <c r="CV2494" s="107" t="n"/>
      <c r="CW2494" s="107" t="n"/>
      <c r="CX2494" s="107" t="n"/>
      <c r="CY2494" s="107" t="n"/>
      <c r="CZ2494" s="107" t="n"/>
    </row>
    <row r="2496">
      <c r="A2496" s="126">
        <f>IF(MXAU!$C$27="","",MXAU!$C$27)</f>
        <v/>
      </c>
      <c r="B2496" s="68">
        <f>IF($A2496="",0,COUNT($E2497:$CZ2497))</f>
        <v/>
      </c>
      <c r="C2496" s="69">
        <f>IF($B2496=0,0,MAX($E2497:$CZ2497))</f>
        <v/>
      </c>
      <c r="D2496" s="58">
        <f>_xll.BDS($A2496,'Field Check'!$C$44,"headers=y","startcol=1","endcol=7","dir=h","DVD_START_DT",'Field Check'!$C$59,"DVD_END_DT",'Field Check'!$D$59)</f>
        <v/>
      </c>
      <c r="E2496" s="59" t="n"/>
      <c r="F2496" s="59" t="n"/>
      <c r="G2496" s="59" t="n"/>
      <c r="H2496" s="59" t="n"/>
      <c r="I2496" s="59" t="n"/>
      <c r="J2496" s="59" t="n"/>
      <c r="K2496" s="59" t="n"/>
      <c r="L2496" s="59" t="n"/>
      <c r="M2496" s="59" t="n"/>
      <c r="N2496" s="59" t="n"/>
      <c r="O2496" s="59" t="n"/>
      <c r="P2496" s="59" t="n"/>
      <c r="Q2496" s="59" t="n"/>
      <c r="R2496" s="59" t="n"/>
      <c r="S2496" s="59" t="n"/>
      <c r="T2496" s="59" t="n"/>
      <c r="U2496" s="59" t="n"/>
      <c r="V2496" s="59" t="n"/>
      <c r="W2496" s="59" t="n"/>
      <c r="X2496" s="59" t="n"/>
      <c r="Y2496" s="59" t="n"/>
      <c r="Z2496" s="59" t="n"/>
      <c r="AA2496" s="59" t="n"/>
      <c r="AB2496" s="59" t="n"/>
      <c r="AC2496" s="59" t="n"/>
      <c r="AD2496" s="59" t="n"/>
      <c r="AE2496" s="59" t="n"/>
      <c r="AF2496" s="59" t="n"/>
      <c r="AG2496" s="59" t="n"/>
      <c r="AH2496" s="59" t="n"/>
      <c r="AI2496" s="59" t="n"/>
      <c r="AJ2496" s="59" t="n"/>
      <c r="AK2496" s="59" t="n"/>
      <c r="AL2496" s="59" t="n"/>
      <c r="AM2496" s="59" t="n"/>
      <c r="AN2496" s="59" t="n"/>
      <c r="AO2496" s="59" t="n"/>
      <c r="AP2496" s="59" t="n"/>
      <c r="AQ2496" s="59" t="n"/>
      <c r="AR2496" s="59" t="n"/>
      <c r="AS2496" s="59" t="n"/>
      <c r="AT2496" s="59" t="n"/>
      <c r="AU2496" s="59" t="n"/>
      <c r="AV2496" s="59" t="n"/>
      <c r="AW2496" s="59" t="n"/>
      <c r="AX2496" s="59" t="n"/>
      <c r="AY2496" s="59" t="n"/>
      <c r="AZ2496" s="59" t="n"/>
      <c r="BA2496" s="59" t="n"/>
      <c r="BB2496" s="59" t="n"/>
      <c r="BC2496" s="59" t="n"/>
      <c r="BD2496" s="59" t="n"/>
      <c r="BE2496" s="59" t="n"/>
      <c r="BF2496" s="59" t="n"/>
      <c r="BG2496" s="59" t="n"/>
      <c r="BH2496" s="59" t="n"/>
      <c r="BI2496" s="59" t="n"/>
      <c r="BJ2496" s="59" t="n"/>
      <c r="BK2496" s="59" t="n"/>
      <c r="BL2496" s="59" t="n"/>
      <c r="BM2496" s="59" t="n"/>
      <c r="BN2496" s="59" t="n"/>
      <c r="BO2496" s="59" t="n"/>
      <c r="BP2496" s="59" t="n"/>
      <c r="BQ2496" s="59" t="n"/>
      <c r="BR2496" s="59" t="n"/>
      <c r="BS2496" s="59" t="n"/>
      <c r="BT2496" s="59" t="n"/>
      <c r="BU2496" s="59" t="n"/>
      <c r="BV2496" s="59" t="n"/>
      <c r="BW2496" s="59" t="n"/>
      <c r="BX2496" s="59" t="n"/>
      <c r="BY2496" s="59" t="n"/>
      <c r="BZ2496" s="59" t="n"/>
      <c r="CA2496" s="59" t="n"/>
      <c r="CB2496" s="59" t="n"/>
      <c r="CC2496" s="59" t="n"/>
      <c r="CD2496" s="59" t="n"/>
      <c r="CE2496" s="59" t="n"/>
      <c r="CF2496" s="59" t="n"/>
      <c r="CG2496" s="59" t="n"/>
      <c r="CH2496" s="59" t="n"/>
      <c r="CI2496" s="59" t="n"/>
      <c r="CJ2496" s="59" t="n"/>
      <c r="CK2496" s="59" t="n"/>
      <c r="CL2496" s="59" t="n"/>
      <c r="CM2496" s="59" t="n"/>
      <c r="CN2496" s="59" t="n"/>
      <c r="CO2496" s="59" t="n"/>
      <c r="CP2496" s="59" t="n"/>
      <c r="CQ2496" s="59" t="n"/>
      <c r="CR2496" s="59" t="n"/>
      <c r="CS2496" s="59" t="n"/>
      <c r="CT2496" s="59" t="n"/>
      <c r="CU2496" s="59" t="n"/>
      <c r="CV2496" s="59" t="n"/>
      <c r="CW2496" s="59" t="n"/>
      <c r="CX2496" s="59" t="n"/>
      <c r="CY2496" s="59" t="n"/>
      <c r="CZ2496" s="59" t="n"/>
    </row>
    <row r="2497">
      <c r="D2497" s="59" t="n"/>
      <c r="E2497" s="59" t="n"/>
      <c r="F2497" s="59" t="n"/>
      <c r="G2497" s="59" t="n"/>
      <c r="H2497" s="59" t="n"/>
      <c r="I2497" s="59" t="n"/>
      <c r="J2497" s="59" t="n"/>
      <c r="K2497" s="59" t="n"/>
      <c r="L2497" s="59" t="n"/>
      <c r="M2497" s="59" t="n"/>
      <c r="N2497" s="59" t="n"/>
      <c r="O2497" s="59" t="n"/>
      <c r="P2497" s="59" t="n"/>
      <c r="Q2497" s="59" t="n"/>
      <c r="R2497" s="59" t="n"/>
      <c r="S2497" s="59" t="n"/>
      <c r="T2497" s="59" t="n"/>
      <c r="U2497" s="59" t="n"/>
      <c r="V2497" s="59" t="n"/>
      <c r="W2497" s="59" t="n"/>
      <c r="X2497" s="59" t="n"/>
      <c r="Y2497" s="59" t="n"/>
      <c r="Z2497" s="59" t="n"/>
      <c r="AA2497" s="59" t="n"/>
      <c r="AB2497" s="59" t="n"/>
      <c r="AC2497" s="59" t="n"/>
      <c r="AD2497" s="59" t="n"/>
      <c r="AE2497" s="59" t="n"/>
      <c r="AF2497" s="59" t="n"/>
      <c r="AG2497" s="59" t="n"/>
      <c r="AH2497" s="59" t="n"/>
      <c r="AI2497" s="59" t="n"/>
      <c r="AJ2497" s="59" t="n"/>
      <c r="AK2497" s="59" t="n"/>
      <c r="AL2497" s="59" t="n"/>
      <c r="AM2497" s="59" t="n"/>
      <c r="AN2497" s="59" t="n"/>
      <c r="AO2497" s="59" t="n"/>
      <c r="AP2497" s="59" t="n"/>
      <c r="AQ2497" s="59" t="n"/>
      <c r="AR2497" s="59" t="n"/>
      <c r="AS2497" s="59" t="n"/>
      <c r="AT2497" s="59" t="n"/>
      <c r="AU2497" s="59" t="n"/>
      <c r="AV2497" s="59" t="n"/>
      <c r="AW2497" s="59" t="n"/>
      <c r="AX2497" s="59" t="n"/>
      <c r="AY2497" s="59" t="n"/>
      <c r="AZ2497" s="59" t="n"/>
      <c r="BA2497" s="59" t="n"/>
      <c r="BB2497" s="59" t="n"/>
      <c r="BC2497" s="59" t="n"/>
      <c r="BD2497" s="59" t="n"/>
      <c r="BE2497" s="59" t="n"/>
      <c r="BF2497" s="59" t="n"/>
      <c r="BG2497" s="59" t="n"/>
      <c r="BH2497" s="59" t="n"/>
      <c r="BI2497" s="59" t="n"/>
      <c r="BJ2497" s="59" t="n"/>
      <c r="BK2497" s="59" t="n"/>
      <c r="BL2497" s="59" t="n"/>
      <c r="BM2497" s="59" t="n"/>
      <c r="BN2497" s="59" t="n"/>
      <c r="BO2497" s="59" t="n"/>
      <c r="BP2497" s="59" t="n"/>
      <c r="BQ2497" s="59" t="n"/>
      <c r="BR2497" s="59" t="n"/>
      <c r="BS2497" s="59" t="n"/>
      <c r="BT2497" s="59" t="n"/>
      <c r="BU2497" s="59" t="n"/>
      <c r="BV2497" s="59" t="n"/>
      <c r="BW2497" s="59" t="n"/>
      <c r="BX2497" s="59" t="n"/>
      <c r="BY2497" s="59" t="n"/>
      <c r="BZ2497" s="59" t="n"/>
      <c r="CA2497" s="59" t="n"/>
      <c r="CB2497" s="59" t="n"/>
      <c r="CC2497" s="59" t="n"/>
      <c r="CD2497" s="59" t="n"/>
      <c r="CE2497" s="59" t="n"/>
      <c r="CF2497" s="59" t="n"/>
      <c r="CG2497" s="59" t="n"/>
      <c r="CH2497" s="59" t="n"/>
      <c r="CI2497" s="59" t="n"/>
      <c r="CJ2497" s="59" t="n"/>
      <c r="CK2497" s="59" t="n"/>
      <c r="CL2497" s="59" t="n"/>
      <c r="CM2497" s="59" t="n"/>
      <c r="CN2497" s="59" t="n"/>
      <c r="CO2497" s="59" t="n"/>
      <c r="CP2497" s="59" t="n"/>
      <c r="CQ2497" s="59" t="n"/>
      <c r="CR2497" s="59" t="n"/>
      <c r="CS2497" s="59" t="n"/>
      <c r="CT2497" s="59" t="n"/>
      <c r="CU2497" s="59" t="n"/>
      <c r="CV2497" s="59" t="n"/>
      <c r="CW2497" s="59" t="n"/>
      <c r="CX2497" s="59" t="n"/>
      <c r="CY2497" s="59" t="n"/>
      <c r="CZ2497" s="59" t="n"/>
    </row>
    <row r="2498">
      <c r="D2498" s="59" t="n"/>
      <c r="E2498" s="59" t="n"/>
      <c r="F2498" s="59" t="n"/>
      <c r="G2498" s="59" t="n"/>
      <c r="H2498" s="59" t="n"/>
      <c r="I2498" s="59" t="n"/>
      <c r="J2498" s="59" t="n"/>
      <c r="K2498" s="59" t="n"/>
      <c r="L2498" s="59" t="n"/>
      <c r="M2498" s="59" t="n"/>
      <c r="N2498" s="59" t="n"/>
      <c r="O2498" s="59" t="n"/>
      <c r="P2498" s="59" t="n"/>
      <c r="Q2498" s="59" t="n"/>
      <c r="R2498" s="59" t="n"/>
      <c r="S2498" s="59" t="n"/>
      <c r="T2498" s="59" t="n"/>
      <c r="U2498" s="59" t="n"/>
      <c r="V2498" s="59" t="n"/>
      <c r="W2498" s="59" t="n"/>
      <c r="X2498" s="59" t="n"/>
      <c r="Y2498" s="59" t="n"/>
      <c r="Z2498" s="59" t="n"/>
      <c r="AA2498" s="59" t="n"/>
      <c r="AB2498" s="59" t="n"/>
      <c r="AC2498" s="59" t="n"/>
      <c r="AD2498" s="59" t="n"/>
      <c r="AE2498" s="59" t="n"/>
      <c r="AF2498" s="59" t="n"/>
      <c r="AG2498" s="59" t="n"/>
      <c r="AH2498" s="59" t="n"/>
      <c r="AI2498" s="59" t="n"/>
      <c r="AJ2498" s="59" t="n"/>
      <c r="AK2498" s="59" t="n"/>
      <c r="AL2498" s="59" t="n"/>
      <c r="AM2498" s="59" t="n"/>
      <c r="AN2498" s="59" t="n"/>
      <c r="AO2498" s="59" t="n"/>
      <c r="AP2498" s="59" t="n"/>
      <c r="AQ2498" s="59" t="n"/>
      <c r="AR2498" s="59" t="n"/>
      <c r="AS2498" s="59" t="n"/>
      <c r="AT2498" s="59" t="n"/>
      <c r="AU2498" s="59" t="n"/>
      <c r="AV2498" s="59" t="n"/>
      <c r="AW2498" s="59" t="n"/>
      <c r="AX2498" s="59" t="n"/>
      <c r="AY2498" s="59" t="n"/>
      <c r="AZ2498" s="59" t="n"/>
      <c r="BA2498" s="59" t="n"/>
      <c r="BB2498" s="59" t="n"/>
      <c r="BC2498" s="59" t="n"/>
      <c r="BD2498" s="59" t="n"/>
      <c r="BE2498" s="59" t="n"/>
      <c r="BF2498" s="59" t="n"/>
      <c r="BG2498" s="59" t="n"/>
      <c r="BH2498" s="59" t="n"/>
      <c r="BI2498" s="59" t="n"/>
      <c r="BJ2498" s="59" t="n"/>
      <c r="BK2498" s="59" t="n"/>
      <c r="BL2498" s="59" t="n"/>
      <c r="BM2498" s="59" t="n"/>
      <c r="BN2498" s="59" t="n"/>
      <c r="BO2498" s="59" t="n"/>
      <c r="BP2498" s="59" t="n"/>
      <c r="BQ2498" s="59" t="n"/>
      <c r="BR2498" s="59" t="n"/>
      <c r="BS2498" s="59" t="n"/>
      <c r="BT2498" s="59" t="n"/>
      <c r="BU2498" s="59" t="n"/>
      <c r="BV2498" s="59" t="n"/>
      <c r="BW2498" s="59" t="n"/>
      <c r="BX2498" s="59" t="n"/>
      <c r="BY2498" s="59" t="n"/>
      <c r="BZ2498" s="59" t="n"/>
      <c r="CA2498" s="59" t="n"/>
      <c r="CB2498" s="59" t="n"/>
      <c r="CC2498" s="59" t="n"/>
      <c r="CD2498" s="59" t="n"/>
      <c r="CE2498" s="59" t="n"/>
      <c r="CF2498" s="59" t="n"/>
      <c r="CG2498" s="59" t="n"/>
      <c r="CH2498" s="59" t="n"/>
      <c r="CI2498" s="59" t="n"/>
      <c r="CJ2498" s="59" t="n"/>
      <c r="CK2498" s="59" t="n"/>
      <c r="CL2498" s="59" t="n"/>
      <c r="CM2498" s="59" t="n"/>
      <c r="CN2498" s="59" t="n"/>
      <c r="CO2498" s="59" t="n"/>
      <c r="CP2498" s="59" t="n"/>
      <c r="CQ2498" s="59" t="n"/>
      <c r="CR2498" s="59" t="n"/>
      <c r="CS2498" s="59" t="n"/>
      <c r="CT2498" s="59" t="n"/>
      <c r="CU2498" s="59" t="n"/>
      <c r="CV2498" s="59" t="n"/>
      <c r="CW2498" s="59" t="n"/>
      <c r="CX2498" s="59" t="n"/>
      <c r="CY2498" s="59" t="n"/>
      <c r="CZ2498" s="59" t="n"/>
    </row>
    <row r="2499">
      <c r="D2499" s="59" t="n"/>
      <c r="E2499" s="59" t="n"/>
      <c r="F2499" s="59" t="n"/>
      <c r="G2499" s="59" t="n"/>
      <c r="H2499" s="59" t="n"/>
      <c r="I2499" s="59" t="n"/>
      <c r="J2499" s="59" t="n"/>
      <c r="K2499" s="59" t="n"/>
      <c r="L2499" s="59" t="n"/>
      <c r="M2499" s="59" t="n"/>
      <c r="N2499" s="59" t="n"/>
      <c r="O2499" s="59" t="n"/>
      <c r="P2499" s="59" t="n"/>
      <c r="Q2499" s="59" t="n"/>
      <c r="R2499" s="59" t="n"/>
      <c r="S2499" s="59" t="n"/>
      <c r="T2499" s="59" t="n"/>
      <c r="U2499" s="59" t="n"/>
      <c r="V2499" s="59" t="n"/>
      <c r="W2499" s="59" t="n"/>
      <c r="X2499" s="59" t="n"/>
      <c r="Y2499" s="59" t="n"/>
      <c r="Z2499" s="59" t="n"/>
      <c r="AA2499" s="59" t="n"/>
      <c r="AB2499" s="59" t="n"/>
      <c r="AC2499" s="59" t="n"/>
      <c r="AD2499" s="59" t="n"/>
      <c r="AE2499" s="59" t="n"/>
      <c r="AF2499" s="59" t="n"/>
      <c r="AG2499" s="59" t="n"/>
      <c r="AH2499" s="59" t="n"/>
      <c r="AI2499" s="59" t="n"/>
      <c r="AJ2499" s="59" t="n"/>
      <c r="AK2499" s="59" t="n"/>
      <c r="AL2499" s="59" t="n"/>
      <c r="AM2499" s="59" t="n"/>
      <c r="AN2499" s="59" t="n"/>
      <c r="AO2499" s="59" t="n"/>
      <c r="AP2499" s="59" t="n"/>
      <c r="AQ2499" s="59" t="n"/>
      <c r="AR2499" s="59" t="n"/>
      <c r="AS2499" s="59" t="n"/>
      <c r="AT2499" s="59" t="n"/>
      <c r="AU2499" s="59" t="n"/>
      <c r="AV2499" s="59" t="n"/>
      <c r="AW2499" s="59" t="n"/>
      <c r="AX2499" s="59" t="n"/>
      <c r="AY2499" s="59" t="n"/>
      <c r="AZ2499" s="59" t="n"/>
      <c r="BA2499" s="59" t="n"/>
      <c r="BB2499" s="59" t="n"/>
      <c r="BC2499" s="59" t="n"/>
      <c r="BD2499" s="59" t="n"/>
      <c r="BE2499" s="59" t="n"/>
      <c r="BF2499" s="59" t="n"/>
      <c r="BG2499" s="59" t="n"/>
      <c r="BH2499" s="59" t="n"/>
      <c r="BI2499" s="59" t="n"/>
      <c r="BJ2499" s="59" t="n"/>
      <c r="BK2499" s="59" t="n"/>
      <c r="BL2499" s="59" t="n"/>
      <c r="BM2499" s="59" t="n"/>
      <c r="BN2499" s="59" t="n"/>
      <c r="BO2499" s="59" t="n"/>
      <c r="BP2499" s="59" t="n"/>
      <c r="BQ2499" s="59" t="n"/>
      <c r="BR2499" s="59" t="n"/>
      <c r="BS2499" s="59" t="n"/>
      <c r="BT2499" s="59" t="n"/>
      <c r="BU2499" s="59" t="n"/>
      <c r="BV2499" s="59" t="n"/>
      <c r="BW2499" s="59" t="n"/>
      <c r="BX2499" s="59" t="n"/>
      <c r="BY2499" s="59" t="n"/>
      <c r="BZ2499" s="59" t="n"/>
      <c r="CA2499" s="59" t="n"/>
      <c r="CB2499" s="59" t="n"/>
      <c r="CC2499" s="59" t="n"/>
      <c r="CD2499" s="59" t="n"/>
      <c r="CE2499" s="59" t="n"/>
      <c r="CF2499" s="59" t="n"/>
      <c r="CG2499" s="59" t="n"/>
      <c r="CH2499" s="59" t="n"/>
      <c r="CI2499" s="59" t="n"/>
      <c r="CJ2499" s="59" t="n"/>
      <c r="CK2499" s="59" t="n"/>
      <c r="CL2499" s="59" t="n"/>
      <c r="CM2499" s="59" t="n"/>
      <c r="CN2499" s="59" t="n"/>
      <c r="CO2499" s="59" t="n"/>
      <c r="CP2499" s="59" t="n"/>
      <c r="CQ2499" s="59" t="n"/>
      <c r="CR2499" s="59" t="n"/>
      <c r="CS2499" s="59" t="n"/>
      <c r="CT2499" s="59" t="n"/>
      <c r="CU2499" s="59" t="n"/>
      <c r="CV2499" s="59" t="n"/>
      <c r="CW2499" s="59" t="n"/>
      <c r="CX2499" s="59" t="n"/>
      <c r="CY2499" s="59" t="n"/>
      <c r="CZ2499" s="59" t="n"/>
    </row>
    <row r="2500">
      <c r="D2500" s="107" t="n"/>
      <c r="E2500" s="107" t="n"/>
      <c r="F2500" s="107" t="n"/>
      <c r="G2500" s="107" t="n"/>
      <c r="H2500" s="107" t="n"/>
      <c r="I2500" s="107" t="n"/>
      <c r="J2500" s="107" t="n"/>
      <c r="K2500" s="107" t="n"/>
      <c r="L2500" s="107" t="n"/>
      <c r="M2500" s="107" t="n"/>
      <c r="N2500" s="107" t="n"/>
      <c r="O2500" s="107" t="n"/>
      <c r="P2500" s="107" t="n"/>
      <c r="Q2500" s="107" t="n"/>
      <c r="R2500" s="107" t="n"/>
      <c r="S2500" s="107" t="n"/>
      <c r="T2500" s="107" t="n"/>
      <c r="U2500" s="107" t="n"/>
      <c r="V2500" s="107" t="n"/>
      <c r="W2500" s="107" t="n"/>
      <c r="X2500" s="107" t="n"/>
      <c r="Y2500" s="107" t="n"/>
      <c r="Z2500" s="107" t="n"/>
      <c r="AA2500" s="107" t="n"/>
      <c r="AB2500" s="107" t="n"/>
      <c r="AC2500" s="107" t="n"/>
      <c r="AD2500" s="107" t="n"/>
      <c r="AE2500" s="107" t="n"/>
      <c r="AF2500" s="107" t="n"/>
      <c r="AG2500" s="107" t="n"/>
      <c r="AH2500" s="107" t="n"/>
      <c r="AI2500" s="107" t="n"/>
      <c r="AJ2500" s="107" t="n"/>
      <c r="AK2500" s="107" t="n"/>
      <c r="AL2500" s="107" t="n"/>
      <c r="AM2500" s="107" t="n"/>
      <c r="AN2500" s="107" t="n"/>
      <c r="AO2500" s="107" t="n"/>
      <c r="AP2500" s="107" t="n"/>
      <c r="AQ2500" s="107" t="n"/>
      <c r="AR2500" s="107" t="n"/>
      <c r="AS2500" s="107" t="n"/>
      <c r="AT2500" s="107" t="n"/>
      <c r="AU2500" s="107" t="n"/>
      <c r="AV2500" s="107" t="n"/>
      <c r="AW2500" s="107" t="n"/>
      <c r="AX2500" s="107" t="n"/>
      <c r="AY2500" s="107" t="n"/>
      <c r="AZ2500" s="107" t="n"/>
      <c r="BA2500" s="107" t="n"/>
      <c r="BB2500" s="107" t="n"/>
      <c r="BC2500" s="107" t="n"/>
      <c r="BD2500" s="107" t="n"/>
      <c r="BE2500" s="107" t="n"/>
      <c r="BF2500" s="107" t="n"/>
      <c r="BG2500" s="107" t="n"/>
      <c r="BH2500" s="107" t="n"/>
      <c r="BI2500" s="107" t="n"/>
      <c r="BJ2500" s="107" t="n"/>
      <c r="BK2500" s="107" t="n"/>
      <c r="BL2500" s="107" t="n"/>
      <c r="BM2500" s="107" t="n"/>
      <c r="BN2500" s="107" t="n"/>
      <c r="BO2500" s="107" t="n"/>
      <c r="BP2500" s="107" t="n"/>
      <c r="BQ2500" s="107" t="n"/>
      <c r="BR2500" s="107" t="n"/>
      <c r="BS2500" s="107" t="n"/>
      <c r="BT2500" s="107" t="n"/>
      <c r="BU2500" s="107" t="n"/>
      <c r="BV2500" s="107" t="n"/>
      <c r="BW2500" s="107" t="n"/>
      <c r="BX2500" s="107" t="n"/>
      <c r="BY2500" s="107" t="n"/>
      <c r="BZ2500" s="107" t="n"/>
      <c r="CA2500" s="107" t="n"/>
      <c r="CB2500" s="107" t="n"/>
      <c r="CC2500" s="107" t="n"/>
      <c r="CD2500" s="107" t="n"/>
      <c r="CE2500" s="107" t="n"/>
      <c r="CF2500" s="107" t="n"/>
      <c r="CG2500" s="107" t="n"/>
      <c r="CH2500" s="107" t="n"/>
      <c r="CI2500" s="107" t="n"/>
      <c r="CJ2500" s="107" t="n"/>
      <c r="CK2500" s="107" t="n"/>
      <c r="CL2500" s="107" t="n"/>
      <c r="CM2500" s="107" t="n"/>
      <c r="CN2500" s="107" t="n"/>
      <c r="CO2500" s="107" t="n"/>
      <c r="CP2500" s="107" t="n"/>
      <c r="CQ2500" s="107" t="n"/>
      <c r="CR2500" s="107" t="n"/>
      <c r="CS2500" s="107" t="n"/>
      <c r="CT2500" s="107" t="n"/>
      <c r="CU2500" s="107" t="n"/>
      <c r="CV2500" s="107" t="n"/>
      <c r="CW2500" s="107" t="n"/>
      <c r="CX2500" s="107" t="n"/>
      <c r="CY2500" s="107" t="n"/>
      <c r="CZ2500" s="107" t="n"/>
    </row>
    <row r="2503">
      <c r="A2503" s="2">
        <f>IF($A2496="","","   projections")</f>
        <v/>
      </c>
      <c r="B2503" s="68">
        <f>IF($A2496="",0,COUNT($E2504:$CZ2504))</f>
        <v/>
      </c>
      <c r="C2503" s="69">
        <f>IF($B2503=0,0,MAX($E2504:$CZ2504))</f>
        <v/>
      </c>
      <c r="D2503" s="58">
        <f>_xll.BDS($A2496,'Field Check'!$C$42,"headers=y","startcol=1","endcol=3","dir=h","cols=21;rows=3")</f>
        <v/>
      </c>
      <c r="E2503" s="59" t="n">
        <v>46248</v>
      </c>
      <c r="F2503" s="59" t="n">
        <v>46433</v>
      </c>
      <c r="G2503" s="59" t="n">
        <v>46611</v>
      </c>
      <c r="H2503" s="59" t="n">
        <v>46804</v>
      </c>
      <c r="I2503" s="59" t="n">
        <v>46979</v>
      </c>
      <c r="J2503" s="59" t="n">
        <v>47168</v>
      </c>
      <c r="K2503" s="59" t="n">
        <v>47343</v>
      </c>
      <c r="L2503" s="59" t="n">
        <v>47532</v>
      </c>
      <c r="M2503" s="59" t="n">
        <v>47707</v>
      </c>
      <c r="N2503" s="59" t="n">
        <v>47896</v>
      </c>
      <c r="O2503" s="59" t="n">
        <v>48071</v>
      </c>
      <c r="P2503" s="59" t="n">
        <v>48260</v>
      </c>
      <c r="Q2503" s="59" t="n">
        <v>48435</v>
      </c>
      <c r="R2503" s="59" t="n">
        <v>48631</v>
      </c>
      <c r="S2503" s="59" t="n">
        <v>48806</v>
      </c>
      <c r="T2503" s="59" t="n">
        <v>48995</v>
      </c>
      <c r="U2503" s="59" t="n">
        <v>49170</v>
      </c>
      <c r="V2503" s="59" t="n">
        <v>49366</v>
      </c>
      <c r="W2503" s="59" t="n">
        <v>49541</v>
      </c>
      <c r="X2503" s="59" t="n">
        <v>49730</v>
      </c>
      <c r="Y2503" s="59" t="n"/>
      <c r="Z2503" s="59" t="n"/>
      <c r="AA2503" s="59" t="n"/>
      <c r="AB2503" s="59" t="n"/>
      <c r="AC2503" s="59" t="n"/>
      <c r="AD2503" s="59" t="n"/>
      <c r="AE2503" s="59" t="n"/>
      <c r="AF2503" s="59" t="n"/>
      <c r="AG2503" s="59" t="n"/>
      <c r="AH2503" s="59" t="n"/>
      <c r="AI2503" s="59" t="n"/>
      <c r="AJ2503" s="59" t="n"/>
      <c r="AK2503" s="59" t="n"/>
      <c r="AL2503" s="59" t="n"/>
      <c r="AM2503" s="59" t="n"/>
      <c r="AN2503" s="59" t="n"/>
      <c r="AO2503" s="59" t="n"/>
      <c r="AP2503" s="59" t="n"/>
      <c r="AQ2503" s="59" t="n"/>
      <c r="AR2503" s="59" t="n"/>
      <c r="AS2503" s="59" t="n"/>
      <c r="AT2503" s="59" t="n"/>
      <c r="AU2503" s="59" t="n"/>
      <c r="AV2503" s="59" t="n"/>
      <c r="AW2503" s="59" t="n"/>
      <c r="AX2503" s="59" t="n"/>
      <c r="AY2503" s="59" t="n"/>
      <c r="AZ2503" s="59" t="n"/>
      <c r="BA2503" s="59" t="n"/>
      <c r="BB2503" s="59" t="n"/>
      <c r="BC2503" s="59" t="n"/>
      <c r="BD2503" s="59" t="n"/>
      <c r="BE2503" s="59" t="n"/>
      <c r="BF2503" s="59" t="n"/>
      <c r="BG2503" s="59" t="n"/>
      <c r="BH2503" s="59" t="n"/>
      <c r="BI2503" s="59" t="n"/>
      <c r="BJ2503" s="59" t="n"/>
      <c r="BK2503" s="59" t="n"/>
      <c r="BL2503" s="59" t="n"/>
      <c r="BM2503" s="59" t="n"/>
      <c r="BN2503" s="59" t="n"/>
      <c r="BO2503" s="59" t="n"/>
      <c r="BP2503" s="59" t="n"/>
      <c r="BQ2503" s="59" t="n"/>
      <c r="BR2503" s="59" t="n"/>
      <c r="BS2503" s="59" t="n"/>
      <c r="BT2503" s="59" t="n"/>
      <c r="BU2503" s="59" t="n"/>
      <c r="BV2503" s="59" t="n"/>
      <c r="BW2503" s="59" t="n"/>
      <c r="BX2503" s="59" t="n"/>
      <c r="BY2503" s="59" t="n"/>
      <c r="BZ2503" s="59" t="n"/>
      <c r="CA2503" s="59" t="n"/>
      <c r="CB2503" s="59" t="n"/>
      <c r="CC2503" s="59" t="n"/>
      <c r="CD2503" s="59" t="n"/>
      <c r="CE2503" s="59" t="n"/>
      <c r="CF2503" s="59" t="n"/>
      <c r="CG2503" s="59" t="n"/>
      <c r="CH2503" s="59" t="n"/>
      <c r="CI2503" s="59" t="n"/>
      <c r="CJ2503" s="59" t="n"/>
      <c r="CK2503" s="59" t="n"/>
      <c r="CL2503" s="59" t="n"/>
      <c r="CM2503" s="59" t="n"/>
      <c r="CN2503" s="59" t="n"/>
      <c r="CO2503" s="59" t="n"/>
      <c r="CP2503" s="59" t="n"/>
      <c r="CQ2503" s="59" t="n"/>
      <c r="CR2503" s="59" t="n"/>
      <c r="CS2503" s="59" t="n"/>
      <c r="CT2503" s="59" t="n"/>
      <c r="CU2503" s="59" t="n"/>
      <c r="CV2503" s="59" t="n"/>
      <c r="CW2503" s="59" t="n"/>
      <c r="CX2503" s="59" t="n"/>
      <c r="CY2503" s="59" t="n"/>
      <c r="CZ2503" s="59" t="n"/>
    </row>
    <row r="2504">
      <c r="D2504" s="59" t="inlineStr">
        <is>
          <t>Ex-Date</t>
        </is>
      </c>
      <c r="E2504" s="59" t="n">
        <v>46254</v>
      </c>
      <c r="F2504" s="59" t="n">
        <v>46448</v>
      </c>
      <c r="G2504" s="59" t="n">
        <v>46622</v>
      </c>
      <c r="H2504" s="59" t="n">
        <v>46819</v>
      </c>
      <c r="I2504" s="59" t="n">
        <v>46986</v>
      </c>
      <c r="J2504" s="59" t="n">
        <v>47183</v>
      </c>
      <c r="K2504" s="59" t="n">
        <v>47350</v>
      </c>
      <c r="L2504" s="59" t="n">
        <v>47547</v>
      </c>
      <c r="M2504" s="59" t="n">
        <v>47714</v>
      </c>
      <c r="N2504" s="59" t="n">
        <v>47911</v>
      </c>
      <c r="O2504" s="59" t="n">
        <v>48078</v>
      </c>
      <c r="P2504" s="59" t="n">
        <v>48275</v>
      </c>
      <c r="Q2504" s="59" t="n">
        <v>48442</v>
      </c>
      <c r="R2504" s="59" t="n">
        <v>48646</v>
      </c>
      <c r="S2504" s="59" t="n">
        <v>48813</v>
      </c>
      <c r="T2504" s="59" t="n">
        <v>49010</v>
      </c>
      <c r="U2504" s="59" t="n">
        <v>49177</v>
      </c>
      <c r="V2504" s="59" t="n">
        <v>49381</v>
      </c>
      <c r="W2504" s="59" t="n">
        <v>49548</v>
      </c>
      <c r="X2504" s="59" t="n">
        <v>49745</v>
      </c>
      <c r="Y2504" s="59" t="n"/>
      <c r="Z2504" s="59" t="n"/>
      <c r="AA2504" s="59" t="n"/>
      <c r="AB2504" s="59" t="n"/>
      <c r="AC2504" s="59" t="n"/>
      <c r="AD2504" s="59" t="n"/>
      <c r="AE2504" s="59" t="n"/>
      <c r="AF2504" s="59" t="n"/>
      <c r="AG2504" s="59" t="n"/>
      <c r="AH2504" s="59" t="n"/>
      <c r="AI2504" s="59" t="n"/>
      <c r="AJ2504" s="59" t="n"/>
      <c r="AK2504" s="59" t="n"/>
      <c r="AL2504" s="59" t="n"/>
      <c r="AM2504" s="59" t="n"/>
      <c r="AN2504" s="59" t="n"/>
      <c r="AO2504" s="59" t="n"/>
      <c r="AP2504" s="59" t="n"/>
      <c r="AQ2504" s="59" t="n"/>
      <c r="AR2504" s="59" t="n"/>
      <c r="AS2504" s="59" t="n"/>
      <c r="AT2504" s="59" t="n"/>
      <c r="AU2504" s="59" t="n"/>
      <c r="AV2504" s="59" t="n"/>
      <c r="AW2504" s="59" t="n"/>
      <c r="AX2504" s="59" t="n"/>
      <c r="AY2504" s="59" t="n"/>
      <c r="AZ2504" s="59" t="n"/>
      <c r="BA2504" s="59" t="n"/>
      <c r="BB2504" s="59" t="n"/>
      <c r="BC2504" s="59" t="n"/>
      <c r="BD2504" s="59" t="n"/>
      <c r="BE2504" s="59" t="n"/>
      <c r="BF2504" s="59" t="n"/>
      <c r="BG2504" s="59" t="n"/>
      <c r="BH2504" s="59" t="n"/>
      <c r="BI2504" s="59" t="n"/>
      <c r="BJ2504" s="59" t="n"/>
      <c r="BK2504" s="59" t="n"/>
      <c r="BL2504" s="59" t="n"/>
      <c r="BM2504" s="59" t="n"/>
      <c r="BN2504" s="59" t="n"/>
      <c r="BO2504" s="59" t="n"/>
      <c r="BP2504" s="59" t="n"/>
      <c r="BQ2504" s="59" t="n"/>
      <c r="BR2504" s="59" t="n"/>
      <c r="BS2504" s="59" t="n"/>
      <c r="BT2504" s="59" t="n"/>
      <c r="BU2504" s="59" t="n"/>
      <c r="BV2504" s="59" t="n"/>
      <c r="BW2504" s="59" t="n"/>
      <c r="BX2504" s="59" t="n"/>
      <c r="BY2504" s="59" t="n"/>
      <c r="BZ2504" s="59" t="n"/>
      <c r="CA2504" s="59" t="n"/>
      <c r="CB2504" s="59" t="n"/>
      <c r="CC2504" s="59" t="n"/>
      <c r="CD2504" s="59" t="n"/>
      <c r="CE2504" s="59" t="n"/>
      <c r="CF2504" s="59" t="n"/>
      <c r="CG2504" s="59" t="n"/>
      <c r="CH2504" s="59" t="n"/>
      <c r="CI2504" s="59" t="n"/>
      <c r="CJ2504" s="59" t="n"/>
      <c r="CK2504" s="59" t="n"/>
      <c r="CL2504" s="59" t="n"/>
      <c r="CM2504" s="59" t="n"/>
      <c r="CN2504" s="59" t="n"/>
      <c r="CO2504" s="59" t="n"/>
      <c r="CP2504" s="59" t="n"/>
      <c r="CQ2504" s="59" t="n"/>
      <c r="CR2504" s="59" t="n"/>
      <c r="CS2504" s="59" t="n"/>
      <c r="CT2504" s="59" t="n"/>
      <c r="CU2504" s="59" t="n"/>
      <c r="CV2504" s="59" t="n"/>
      <c r="CW2504" s="59" t="n"/>
      <c r="CX2504" s="59" t="n"/>
      <c r="CY2504" s="59" t="n"/>
      <c r="CZ2504" s="59" t="n"/>
    </row>
    <row r="2505">
      <c r="D2505" s="107" t="inlineStr">
        <is>
          <t>Amount Per Share</t>
        </is>
      </c>
      <c r="E2505" s="107" t="n">
        <v>0.33</v>
      </c>
      <c r="F2505" s="107" t="n">
        <v>0.8</v>
      </c>
      <c r="G2505" s="107" t="n">
        <v>0.35</v>
      </c>
      <c r="H2505" s="107" t="n">
        <v>0.82</v>
      </c>
      <c r="I2505" s="107" t="n">
        <v>0.37</v>
      </c>
      <c r="J2505" s="107" t="n">
        <v>0.84</v>
      </c>
      <c r="K2505" s="107" t="n">
        <v>0.39</v>
      </c>
      <c r="L2505" s="107" t="n">
        <v>0.84</v>
      </c>
      <c r="M2505" s="107" t="n">
        <v>0.4</v>
      </c>
      <c r="N2505" s="107" t="n">
        <v>0.84</v>
      </c>
      <c r="O2505" s="107" t="n">
        <v>0.4</v>
      </c>
      <c r="P2505" s="107" t="n">
        <v>0.86</v>
      </c>
      <c r="Q2505" s="107" t="n">
        <v>0.42</v>
      </c>
      <c r="R2505" s="107" t="n">
        <v>0.86</v>
      </c>
      <c r="S2505" s="107" t="n">
        <v>0.42</v>
      </c>
      <c r="T2505" s="107" t="n">
        <v>0.86</v>
      </c>
      <c r="U2505" s="107" t="n">
        <v>0.42</v>
      </c>
      <c r="V2505" s="107" t="n">
        <v>0.88</v>
      </c>
      <c r="W2505" s="107" t="n">
        <v>0.42</v>
      </c>
      <c r="X2505" s="107" t="n">
        <v>0.88</v>
      </c>
      <c r="Y2505" s="107" t="n"/>
      <c r="Z2505" s="107" t="n"/>
      <c r="AA2505" s="107" t="n"/>
      <c r="AB2505" s="107" t="n"/>
      <c r="AC2505" s="107" t="n"/>
      <c r="AD2505" s="107" t="n"/>
      <c r="AE2505" s="107" t="n"/>
      <c r="AF2505" s="107" t="n"/>
      <c r="AG2505" s="107" t="n"/>
      <c r="AH2505" s="107" t="n"/>
      <c r="AI2505" s="107" t="n"/>
      <c r="AJ2505" s="107" t="n"/>
      <c r="AK2505" s="107" t="n"/>
      <c r="AL2505" s="107" t="n"/>
      <c r="AM2505" s="107" t="n"/>
      <c r="AN2505" s="107" t="n"/>
      <c r="AO2505" s="107" t="n"/>
      <c r="AP2505" s="107" t="n"/>
      <c r="AQ2505" s="107" t="n"/>
      <c r="AR2505" s="107" t="n"/>
      <c r="AS2505" s="107" t="n"/>
      <c r="AT2505" s="107" t="n"/>
      <c r="AU2505" s="107" t="n"/>
      <c r="AV2505" s="107" t="n"/>
      <c r="AW2505" s="107" t="n"/>
      <c r="AX2505" s="107" t="n"/>
      <c r="AY2505" s="107" t="n"/>
      <c r="AZ2505" s="107" t="n"/>
      <c r="BA2505" s="107" t="n"/>
      <c r="BB2505" s="107" t="n"/>
      <c r="BC2505" s="107" t="n"/>
      <c r="BD2505" s="107" t="n"/>
      <c r="BE2505" s="107" t="n"/>
      <c r="BF2505" s="107" t="n"/>
      <c r="BG2505" s="107" t="n"/>
      <c r="BH2505" s="107" t="n"/>
      <c r="BI2505" s="107" t="n"/>
      <c r="BJ2505" s="107" t="n"/>
      <c r="BK2505" s="107" t="n"/>
      <c r="BL2505" s="107" t="n"/>
      <c r="BM2505" s="107" t="n"/>
      <c r="BN2505" s="107" t="n"/>
      <c r="BO2505" s="107" t="n"/>
      <c r="BP2505" s="107" t="n"/>
      <c r="BQ2505" s="107" t="n"/>
      <c r="BR2505" s="107" t="n"/>
      <c r="BS2505" s="107" t="n"/>
      <c r="BT2505" s="107" t="n"/>
      <c r="BU2505" s="107" t="n"/>
      <c r="BV2505" s="107" t="n"/>
      <c r="BW2505" s="107" t="n"/>
      <c r="BX2505" s="107" t="n"/>
      <c r="BY2505" s="107" t="n"/>
      <c r="BZ2505" s="107" t="n"/>
      <c r="CA2505" s="107" t="n"/>
      <c r="CB2505" s="107" t="n"/>
      <c r="CC2505" s="107" t="n"/>
      <c r="CD2505" s="107" t="n"/>
      <c r="CE2505" s="107" t="n"/>
      <c r="CF2505" s="107" t="n"/>
      <c r="CG2505" s="107" t="n"/>
      <c r="CH2505" s="107" t="n"/>
      <c r="CI2505" s="107" t="n"/>
      <c r="CJ2505" s="107" t="n"/>
      <c r="CK2505" s="107" t="n"/>
      <c r="CL2505" s="107" t="n"/>
      <c r="CM2505" s="107" t="n"/>
      <c r="CN2505" s="107" t="n"/>
      <c r="CO2505" s="107" t="n"/>
      <c r="CP2505" s="107" t="n"/>
      <c r="CQ2505" s="107" t="n"/>
      <c r="CR2505" s="107" t="n"/>
      <c r="CS2505" s="107" t="n"/>
      <c r="CT2505" s="107" t="n"/>
      <c r="CU2505" s="107" t="n"/>
      <c r="CV2505" s="107" t="n"/>
      <c r="CW2505" s="107" t="n"/>
      <c r="CX2505" s="107" t="n"/>
      <c r="CY2505" s="107" t="n"/>
      <c r="CZ2505" s="107" t="n"/>
    </row>
    <row r="2507">
      <c r="A2507" s="126">
        <f>IF(MXAU!$C$28="","",MXAU!$C$28)</f>
        <v/>
      </c>
      <c r="B2507" s="68">
        <f>IF($A2507="",0,COUNT($E2508:$CZ2508))</f>
        <v/>
      </c>
      <c r="C2507" s="69">
        <f>IF($B2507=0,0,MAX($E2508:$CZ2508))</f>
        <v/>
      </c>
      <c r="D2507" s="58">
        <f>_xll.BDS($A2507,'Field Check'!$C$44,"headers=y","startcol=1","endcol=7","dir=h","DVD_START_DT",'Field Check'!$C$59,"DVD_END_DT",'Field Check'!$D$59,"cols=2;rows=7")</f>
        <v/>
      </c>
      <c r="E2507" s="59" t="n">
        <v>46232</v>
      </c>
      <c r="F2507" s="59" t="n"/>
      <c r="G2507" s="59" t="n"/>
      <c r="H2507" s="59" t="n"/>
      <c r="I2507" s="59" t="n"/>
      <c r="J2507" s="59" t="n"/>
      <c r="K2507" s="59" t="n"/>
      <c r="L2507" s="59" t="n"/>
      <c r="M2507" s="59" t="n"/>
      <c r="N2507" s="59" t="n"/>
      <c r="O2507" s="59" t="n"/>
      <c r="P2507" s="59" t="n"/>
      <c r="Q2507" s="59" t="n"/>
      <c r="R2507" s="59" t="n"/>
      <c r="S2507" s="59" t="n"/>
      <c r="T2507" s="59" t="n"/>
      <c r="U2507" s="59" t="n"/>
      <c r="V2507" s="59" t="n"/>
      <c r="W2507" s="59" t="n"/>
      <c r="X2507" s="59" t="n"/>
      <c r="Y2507" s="59" t="n"/>
      <c r="Z2507" s="59" t="n"/>
      <c r="AA2507" s="59" t="n"/>
      <c r="AB2507" s="59" t="n"/>
      <c r="AC2507" s="59" t="n"/>
      <c r="AD2507" s="59" t="n"/>
      <c r="AE2507" s="59" t="n"/>
      <c r="AF2507" s="59" t="n"/>
      <c r="AG2507" s="59" t="n"/>
      <c r="AH2507" s="59" t="n"/>
      <c r="AI2507" s="59" t="n"/>
      <c r="AJ2507" s="59" t="n"/>
      <c r="AK2507" s="59" t="n"/>
      <c r="AL2507" s="59" t="n"/>
      <c r="AM2507" s="59" t="n"/>
      <c r="AN2507" s="59" t="n"/>
      <c r="AO2507" s="59" t="n"/>
      <c r="AP2507" s="59" t="n"/>
      <c r="AQ2507" s="59" t="n"/>
      <c r="AR2507" s="59" t="n"/>
      <c r="AS2507" s="59" t="n"/>
      <c r="AT2507" s="59" t="n"/>
      <c r="AU2507" s="59" t="n"/>
      <c r="AV2507" s="59" t="n"/>
      <c r="AW2507" s="59" t="n"/>
      <c r="AX2507" s="59" t="n"/>
      <c r="AY2507" s="59" t="n"/>
      <c r="AZ2507" s="59" t="n"/>
      <c r="BA2507" s="59" t="n"/>
      <c r="BB2507" s="59" t="n"/>
      <c r="BC2507" s="59" t="n"/>
      <c r="BD2507" s="59" t="n"/>
      <c r="BE2507" s="59" t="n"/>
      <c r="BF2507" s="59" t="n"/>
      <c r="BG2507" s="59" t="n"/>
      <c r="BH2507" s="59" t="n"/>
      <c r="BI2507" s="59" t="n"/>
      <c r="BJ2507" s="59" t="n"/>
      <c r="BK2507" s="59" t="n"/>
      <c r="BL2507" s="59" t="n"/>
      <c r="BM2507" s="59" t="n"/>
      <c r="BN2507" s="59" t="n"/>
      <c r="BO2507" s="59" t="n"/>
      <c r="BP2507" s="59" t="n"/>
      <c r="BQ2507" s="59" t="n"/>
      <c r="BR2507" s="59" t="n"/>
      <c r="BS2507" s="59" t="n"/>
      <c r="BT2507" s="59" t="n"/>
      <c r="BU2507" s="59" t="n"/>
      <c r="BV2507" s="59" t="n"/>
      <c r="BW2507" s="59" t="n"/>
      <c r="BX2507" s="59" t="n"/>
      <c r="BY2507" s="59" t="n"/>
      <c r="BZ2507" s="59" t="n"/>
      <c r="CA2507" s="59" t="n"/>
      <c r="CB2507" s="59" t="n"/>
      <c r="CC2507" s="59" t="n"/>
      <c r="CD2507" s="59" t="n"/>
      <c r="CE2507" s="59" t="n"/>
      <c r="CF2507" s="59" t="n"/>
      <c r="CG2507" s="59" t="n"/>
      <c r="CH2507" s="59" t="n"/>
      <c r="CI2507" s="59" t="n"/>
      <c r="CJ2507" s="59" t="n"/>
      <c r="CK2507" s="59" t="n"/>
      <c r="CL2507" s="59" t="n"/>
      <c r="CM2507" s="59" t="n"/>
      <c r="CN2507" s="59" t="n"/>
      <c r="CO2507" s="59" t="n"/>
      <c r="CP2507" s="59" t="n"/>
      <c r="CQ2507" s="59" t="n"/>
      <c r="CR2507" s="59" t="n"/>
      <c r="CS2507" s="59" t="n"/>
      <c r="CT2507" s="59" t="n"/>
      <c r="CU2507" s="59" t="n"/>
      <c r="CV2507" s="59" t="n"/>
      <c r="CW2507" s="59" t="n"/>
      <c r="CX2507" s="59" t="n"/>
      <c r="CY2507" s="59" t="n"/>
      <c r="CZ2507" s="59" t="n"/>
    </row>
    <row r="2508">
      <c r="D2508" s="59" t="inlineStr">
        <is>
          <t>Ex-Date</t>
        </is>
      </c>
      <c r="E2508" s="59" t="n">
        <v>46247</v>
      </c>
      <c r="F2508" s="59" t="n"/>
      <c r="G2508" s="59" t="n"/>
      <c r="H2508" s="59" t="n"/>
      <c r="I2508" s="59" t="n"/>
      <c r="J2508" s="59" t="n"/>
      <c r="K2508" s="59" t="n"/>
      <c r="L2508" s="59" t="n"/>
      <c r="M2508" s="59" t="n"/>
      <c r="N2508" s="59" t="n"/>
      <c r="O2508" s="59" t="n"/>
      <c r="P2508" s="59" t="n"/>
      <c r="Q2508" s="59" t="n"/>
      <c r="R2508" s="59" t="n"/>
      <c r="S2508" s="59" t="n"/>
      <c r="T2508" s="59" t="n"/>
      <c r="U2508" s="59" t="n"/>
      <c r="V2508" s="59" t="n"/>
      <c r="W2508" s="59" t="n"/>
      <c r="X2508" s="59" t="n"/>
      <c r="Y2508" s="59" t="n"/>
      <c r="Z2508" s="59" t="n"/>
      <c r="AA2508" s="59" t="n"/>
      <c r="AB2508" s="59" t="n"/>
      <c r="AC2508" s="59" t="n"/>
      <c r="AD2508" s="59" t="n"/>
      <c r="AE2508" s="59" t="n"/>
      <c r="AF2508" s="59" t="n"/>
      <c r="AG2508" s="59" t="n"/>
      <c r="AH2508" s="59" t="n"/>
      <c r="AI2508" s="59" t="n"/>
      <c r="AJ2508" s="59" t="n"/>
      <c r="AK2508" s="59" t="n"/>
      <c r="AL2508" s="59" t="n"/>
      <c r="AM2508" s="59" t="n"/>
      <c r="AN2508" s="59" t="n"/>
      <c r="AO2508" s="59" t="n"/>
      <c r="AP2508" s="59" t="n"/>
      <c r="AQ2508" s="59" t="n"/>
      <c r="AR2508" s="59" t="n"/>
      <c r="AS2508" s="59" t="n"/>
      <c r="AT2508" s="59" t="n"/>
      <c r="AU2508" s="59" t="n"/>
      <c r="AV2508" s="59" t="n"/>
      <c r="AW2508" s="59" t="n"/>
      <c r="AX2508" s="59" t="n"/>
      <c r="AY2508" s="59" t="n"/>
      <c r="AZ2508" s="59" t="n"/>
      <c r="BA2508" s="59" t="n"/>
      <c r="BB2508" s="59" t="n"/>
      <c r="BC2508" s="59" t="n"/>
      <c r="BD2508" s="59" t="n"/>
      <c r="BE2508" s="59" t="n"/>
      <c r="BF2508" s="59" t="n"/>
      <c r="BG2508" s="59" t="n"/>
      <c r="BH2508" s="59" t="n"/>
      <c r="BI2508" s="59" t="n"/>
      <c r="BJ2508" s="59" t="n"/>
      <c r="BK2508" s="59" t="n"/>
      <c r="BL2508" s="59" t="n"/>
      <c r="BM2508" s="59" t="n"/>
      <c r="BN2508" s="59" t="n"/>
      <c r="BO2508" s="59" t="n"/>
      <c r="BP2508" s="59" t="n"/>
      <c r="BQ2508" s="59" t="n"/>
      <c r="BR2508" s="59" t="n"/>
      <c r="BS2508" s="59" t="n"/>
      <c r="BT2508" s="59" t="n"/>
      <c r="BU2508" s="59" t="n"/>
      <c r="BV2508" s="59" t="n"/>
      <c r="BW2508" s="59" t="n"/>
      <c r="BX2508" s="59" t="n"/>
      <c r="BY2508" s="59" t="n"/>
      <c r="BZ2508" s="59" t="n"/>
      <c r="CA2508" s="59" t="n"/>
      <c r="CB2508" s="59" t="n"/>
      <c r="CC2508" s="59" t="n"/>
      <c r="CD2508" s="59" t="n"/>
      <c r="CE2508" s="59" t="n"/>
      <c r="CF2508" s="59" t="n"/>
      <c r="CG2508" s="59" t="n"/>
      <c r="CH2508" s="59" t="n"/>
      <c r="CI2508" s="59" t="n"/>
      <c r="CJ2508" s="59" t="n"/>
      <c r="CK2508" s="59" t="n"/>
      <c r="CL2508" s="59" t="n"/>
      <c r="CM2508" s="59" t="n"/>
      <c r="CN2508" s="59" t="n"/>
      <c r="CO2508" s="59" t="n"/>
      <c r="CP2508" s="59" t="n"/>
      <c r="CQ2508" s="59" t="n"/>
      <c r="CR2508" s="59" t="n"/>
      <c r="CS2508" s="59" t="n"/>
      <c r="CT2508" s="59" t="n"/>
      <c r="CU2508" s="59" t="n"/>
      <c r="CV2508" s="59" t="n"/>
      <c r="CW2508" s="59" t="n"/>
      <c r="CX2508" s="59" t="n"/>
      <c r="CY2508" s="59" t="n"/>
      <c r="CZ2508" s="59" t="n"/>
    </row>
    <row r="2509">
      <c r="D2509" s="59" t="inlineStr">
        <is>
          <t>Record Date</t>
        </is>
      </c>
      <c r="E2509" s="59" t="n">
        <v>46248</v>
      </c>
      <c r="F2509" s="59" t="n"/>
      <c r="G2509" s="59" t="n"/>
      <c r="H2509" s="59" t="n"/>
      <c r="I2509" s="59" t="n"/>
      <c r="J2509" s="59" t="n"/>
      <c r="K2509" s="59" t="n"/>
      <c r="L2509" s="59" t="n"/>
      <c r="M2509" s="59" t="n"/>
      <c r="N2509" s="59" t="n"/>
      <c r="O2509" s="59" t="n"/>
      <c r="P2509" s="59" t="n"/>
      <c r="Q2509" s="59" t="n"/>
      <c r="R2509" s="59" t="n"/>
      <c r="S2509" s="59" t="n"/>
      <c r="T2509" s="59" t="n"/>
      <c r="U2509" s="59" t="n"/>
      <c r="V2509" s="59" t="n"/>
      <c r="W2509" s="59" t="n"/>
      <c r="X2509" s="59" t="n"/>
      <c r="Y2509" s="59" t="n"/>
      <c r="Z2509" s="59" t="n"/>
      <c r="AA2509" s="59" t="n"/>
      <c r="AB2509" s="59" t="n"/>
      <c r="AC2509" s="59" t="n"/>
      <c r="AD2509" s="59" t="n"/>
      <c r="AE2509" s="59" t="n"/>
      <c r="AF2509" s="59" t="n"/>
      <c r="AG2509" s="59" t="n"/>
      <c r="AH2509" s="59" t="n"/>
      <c r="AI2509" s="59" t="n"/>
      <c r="AJ2509" s="59" t="n"/>
      <c r="AK2509" s="59" t="n"/>
      <c r="AL2509" s="59" t="n"/>
      <c r="AM2509" s="59" t="n"/>
      <c r="AN2509" s="59" t="n"/>
      <c r="AO2509" s="59" t="n"/>
      <c r="AP2509" s="59" t="n"/>
      <c r="AQ2509" s="59" t="n"/>
      <c r="AR2509" s="59" t="n"/>
      <c r="AS2509" s="59" t="n"/>
      <c r="AT2509" s="59" t="n"/>
      <c r="AU2509" s="59" t="n"/>
      <c r="AV2509" s="59" t="n"/>
      <c r="AW2509" s="59" t="n"/>
      <c r="AX2509" s="59" t="n"/>
      <c r="AY2509" s="59" t="n"/>
      <c r="AZ2509" s="59" t="n"/>
      <c r="BA2509" s="59" t="n"/>
      <c r="BB2509" s="59" t="n"/>
      <c r="BC2509" s="59" t="n"/>
      <c r="BD2509" s="59" t="n"/>
      <c r="BE2509" s="59" t="n"/>
      <c r="BF2509" s="59" t="n"/>
      <c r="BG2509" s="59" t="n"/>
      <c r="BH2509" s="59" t="n"/>
      <c r="BI2509" s="59" t="n"/>
      <c r="BJ2509" s="59" t="n"/>
      <c r="BK2509" s="59" t="n"/>
      <c r="BL2509" s="59" t="n"/>
      <c r="BM2509" s="59" t="n"/>
      <c r="BN2509" s="59" t="n"/>
      <c r="BO2509" s="59" t="n"/>
      <c r="BP2509" s="59" t="n"/>
      <c r="BQ2509" s="59" t="n"/>
      <c r="BR2509" s="59" t="n"/>
      <c r="BS2509" s="59" t="n"/>
      <c r="BT2509" s="59" t="n"/>
      <c r="BU2509" s="59" t="n"/>
      <c r="BV2509" s="59" t="n"/>
      <c r="BW2509" s="59" t="n"/>
      <c r="BX2509" s="59" t="n"/>
      <c r="BY2509" s="59" t="n"/>
      <c r="BZ2509" s="59" t="n"/>
      <c r="CA2509" s="59" t="n"/>
      <c r="CB2509" s="59" t="n"/>
      <c r="CC2509" s="59" t="n"/>
      <c r="CD2509" s="59" t="n"/>
      <c r="CE2509" s="59" t="n"/>
      <c r="CF2509" s="59" t="n"/>
      <c r="CG2509" s="59" t="n"/>
      <c r="CH2509" s="59" t="n"/>
      <c r="CI2509" s="59" t="n"/>
      <c r="CJ2509" s="59" t="n"/>
      <c r="CK2509" s="59" t="n"/>
      <c r="CL2509" s="59" t="n"/>
      <c r="CM2509" s="59" t="n"/>
      <c r="CN2509" s="59" t="n"/>
      <c r="CO2509" s="59" t="n"/>
      <c r="CP2509" s="59" t="n"/>
      <c r="CQ2509" s="59" t="n"/>
      <c r="CR2509" s="59" t="n"/>
      <c r="CS2509" s="59" t="n"/>
      <c r="CT2509" s="59" t="n"/>
      <c r="CU2509" s="59" t="n"/>
      <c r="CV2509" s="59" t="n"/>
      <c r="CW2509" s="59" t="n"/>
      <c r="CX2509" s="59" t="n"/>
      <c r="CY2509" s="59" t="n"/>
      <c r="CZ2509" s="59" t="n"/>
    </row>
    <row r="2510">
      <c r="D2510" s="59" t="inlineStr">
        <is>
          <t>Payable Date</t>
        </is>
      </c>
      <c r="E2510" s="59" t="n">
        <v>46289</v>
      </c>
      <c r="F2510" s="59" t="n"/>
      <c r="G2510" s="59" t="n"/>
      <c r="H2510" s="59" t="n"/>
      <c r="I2510" s="59" t="n"/>
      <c r="J2510" s="59" t="n"/>
      <c r="K2510" s="59" t="n"/>
      <c r="L2510" s="59" t="n"/>
      <c r="M2510" s="59" t="n"/>
      <c r="N2510" s="59" t="n"/>
      <c r="O2510" s="59" t="n"/>
      <c r="P2510" s="59" t="n"/>
      <c r="Q2510" s="59" t="n"/>
      <c r="R2510" s="59" t="n"/>
      <c r="S2510" s="59" t="n"/>
      <c r="T2510" s="59" t="n"/>
      <c r="U2510" s="59" t="n"/>
      <c r="V2510" s="59" t="n"/>
      <c r="W2510" s="59" t="n"/>
      <c r="X2510" s="59" t="n"/>
      <c r="Y2510" s="59" t="n"/>
      <c r="Z2510" s="59" t="n"/>
      <c r="AA2510" s="59" t="n"/>
      <c r="AB2510" s="59" t="n"/>
      <c r="AC2510" s="59" t="n"/>
      <c r="AD2510" s="59" t="n"/>
      <c r="AE2510" s="59" t="n"/>
      <c r="AF2510" s="59" t="n"/>
      <c r="AG2510" s="59" t="n"/>
      <c r="AH2510" s="59" t="n"/>
      <c r="AI2510" s="59" t="n"/>
      <c r="AJ2510" s="59" t="n"/>
      <c r="AK2510" s="59" t="n"/>
      <c r="AL2510" s="59" t="n"/>
      <c r="AM2510" s="59" t="n"/>
      <c r="AN2510" s="59" t="n"/>
      <c r="AO2510" s="59" t="n"/>
      <c r="AP2510" s="59" t="n"/>
      <c r="AQ2510" s="59" t="n"/>
      <c r="AR2510" s="59" t="n"/>
      <c r="AS2510" s="59" t="n"/>
      <c r="AT2510" s="59" t="n"/>
      <c r="AU2510" s="59" t="n"/>
      <c r="AV2510" s="59" t="n"/>
      <c r="AW2510" s="59" t="n"/>
      <c r="AX2510" s="59" t="n"/>
      <c r="AY2510" s="59" t="n"/>
      <c r="AZ2510" s="59" t="n"/>
      <c r="BA2510" s="59" t="n"/>
      <c r="BB2510" s="59" t="n"/>
      <c r="BC2510" s="59" t="n"/>
      <c r="BD2510" s="59" t="n"/>
      <c r="BE2510" s="59" t="n"/>
      <c r="BF2510" s="59" t="n"/>
      <c r="BG2510" s="59" t="n"/>
      <c r="BH2510" s="59" t="n"/>
      <c r="BI2510" s="59" t="n"/>
      <c r="BJ2510" s="59" t="n"/>
      <c r="BK2510" s="59" t="n"/>
      <c r="BL2510" s="59" t="n"/>
      <c r="BM2510" s="59" t="n"/>
      <c r="BN2510" s="59" t="n"/>
      <c r="BO2510" s="59" t="n"/>
      <c r="BP2510" s="59" t="n"/>
      <c r="BQ2510" s="59" t="n"/>
      <c r="BR2510" s="59" t="n"/>
      <c r="BS2510" s="59" t="n"/>
      <c r="BT2510" s="59" t="n"/>
      <c r="BU2510" s="59" t="n"/>
      <c r="BV2510" s="59" t="n"/>
      <c r="BW2510" s="59" t="n"/>
      <c r="BX2510" s="59" t="n"/>
      <c r="BY2510" s="59" t="n"/>
      <c r="BZ2510" s="59" t="n"/>
      <c r="CA2510" s="59" t="n"/>
      <c r="CB2510" s="59" t="n"/>
      <c r="CC2510" s="59" t="n"/>
      <c r="CD2510" s="59" t="n"/>
      <c r="CE2510" s="59" t="n"/>
      <c r="CF2510" s="59" t="n"/>
      <c r="CG2510" s="59" t="n"/>
      <c r="CH2510" s="59" t="n"/>
      <c r="CI2510" s="59" t="n"/>
      <c r="CJ2510" s="59" t="n"/>
      <c r="CK2510" s="59" t="n"/>
      <c r="CL2510" s="59" t="n"/>
      <c r="CM2510" s="59" t="n"/>
      <c r="CN2510" s="59" t="n"/>
      <c r="CO2510" s="59" t="n"/>
      <c r="CP2510" s="59" t="n"/>
      <c r="CQ2510" s="59" t="n"/>
      <c r="CR2510" s="59" t="n"/>
      <c r="CS2510" s="59" t="n"/>
      <c r="CT2510" s="59" t="n"/>
      <c r="CU2510" s="59" t="n"/>
      <c r="CV2510" s="59" t="n"/>
      <c r="CW2510" s="59" t="n"/>
      <c r="CX2510" s="59" t="n"/>
      <c r="CY2510" s="59" t="n"/>
      <c r="CZ2510" s="59" t="n"/>
    </row>
    <row r="2511">
      <c r="D2511" s="107" t="inlineStr">
        <is>
          <t>Dividend Amount</t>
        </is>
      </c>
      <c r="E2511" s="107" t="n">
        <v>2.11</v>
      </c>
      <c r="F2511" s="107" t="n"/>
      <c r="G2511" s="107" t="n"/>
      <c r="H2511" s="107" t="n"/>
      <c r="I2511" s="107" t="n"/>
      <c r="J2511" s="107" t="n"/>
      <c r="K2511" s="107" t="n"/>
      <c r="L2511" s="107" t="n"/>
      <c r="M2511" s="107" t="n"/>
      <c r="N2511" s="107" t="n"/>
      <c r="O2511" s="107" t="n"/>
      <c r="P2511" s="107" t="n"/>
      <c r="Q2511" s="107" t="n"/>
      <c r="R2511" s="107" t="n"/>
      <c r="S2511" s="107" t="n"/>
      <c r="T2511" s="107" t="n"/>
      <c r="U2511" s="107" t="n"/>
      <c r="V2511" s="107" t="n"/>
      <c r="W2511" s="107" t="n"/>
      <c r="X2511" s="107" t="n"/>
      <c r="Y2511" s="107" t="n"/>
      <c r="Z2511" s="107" t="n"/>
      <c r="AA2511" s="107" t="n"/>
      <c r="AB2511" s="107" t="n"/>
      <c r="AC2511" s="107" t="n"/>
      <c r="AD2511" s="107" t="n"/>
      <c r="AE2511" s="107" t="n"/>
      <c r="AF2511" s="107" t="n"/>
      <c r="AG2511" s="107" t="n"/>
      <c r="AH2511" s="107" t="n"/>
      <c r="AI2511" s="107" t="n"/>
      <c r="AJ2511" s="107" t="n"/>
      <c r="AK2511" s="107" t="n"/>
      <c r="AL2511" s="107" t="n"/>
      <c r="AM2511" s="107" t="n"/>
      <c r="AN2511" s="107" t="n"/>
      <c r="AO2511" s="107" t="n"/>
      <c r="AP2511" s="107" t="n"/>
      <c r="AQ2511" s="107" t="n"/>
      <c r="AR2511" s="107" t="n"/>
      <c r="AS2511" s="107" t="n"/>
      <c r="AT2511" s="107" t="n"/>
      <c r="AU2511" s="107" t="n"/>
      <c r="AV2511" s="107" t="n"/>
      <c r="AW2511" s="107" t="n"/>
      <c r="AX2511" s="107" t="n"/>
      <c r="AY2511" s="107" t="n"/>
      <c r="AZ2511" s="107" t="n"/>
      <c r="BA2511" s="107" t="n"/>
      <c r="BB2511" s="107" t="n"/>
      <c r="BC2511" s="107" t="n"/>
      <c r="BD2511" s="107" t="n"/>
      <c r="BE2511" s="107" t="n"/>
      <c r="BF2511" s="107" t="n"/>
      <c r="BG2511" s="107" t="n"/>
      <c r="BH2511" s="107" t="n"/>
      <c r="BI2511" s="107" t="n"/>
      <c r="BJ2511" s="107" t="n"/>
      <c r="BK2511" s="107" t="n"/>
      <c r="BL2511" s="107" t="n"/>
      <c r="BM2511" s="107" t="n"/>
      <c r="BN2511" s="107" t="n"/>
      <c r="BO2511" s="107" t="n"/>
      <c r="BP2511" s="107" t="n"/>
      <c r="BQ2511" s="107" t="n"/>
      <c r="BR2511" s="107" t="n"/>
      <c r="BS2511" s="107" t="n"/>
      <c r="BT2511" s="107" t="n"/>
      <c r="BU2511" s="107" t="n"/>
      <c r="BV2511" s="107" t="n"/>
      <c r="BW2511" s="107" t="n"/>
      <c r="BX2511" s="107" t="n"/>
      <c r="BY2511" s="107" t="n"/>
      <c r="BZ2511" s="107" t="n"/>
      <c r="CA2511" s="107" t="n"/>
      <c r="CB2511" s="107" t="n"/>
      <c r="CC2511" s="107" t="n"/>
      <c r="CD2511" s="107" t="n"/>
      <c r="CE2511" s="107" t="n"/>
      <c r="CF2511" s="107" t="n"/>
      <c r="CG2511" s="107" t="n"/>
      <c r="CH2511" s="107" t="n"/>
      <c r="CI2511" s="107" t="n"/>
      <c r="CJ2511" s="107" t="n"/>
      <c r="CK2511" s="107" t="n"/>
      <c r="CL2511" s="107" t="n"/>
      <c r="CM2511" s="107" t="n"/>
      <c r="CN2511" s="107" t="n"/>
      <c r="CO2511" s="107" t="n"/>
      <c r="CP2511" s="107" t="n"/>
      <c r="CQ2511" s="107" t="n"/>
      <c r="CR2511" s="107" t="n"/>
      <c r="CS2511" s="107" t="n"/>
      <c r="CT2511" s="107" t="n"/>
      <c r="CU2511" s="107" t="n"/>
      <c r="CV2511" s="107" t="n"/>
      <c r="CW2511" s="107" t="n"/>
      <c r="CX2511" s="107" t="n"/>
      <c r="CY2511" s="107" t="n"/>
      <c r="CZ2511" s="107" t="n"/>
    </row>
    <row r="2512">
      <c r="D2512" t="inlineStr">
        <is>
          <t>Dividend Frequency</t>
        </is>
      </c>
      <c r="E2512" t="inlineStr">
        <is>
          <t>Semi-Anl</t>
        </is>
      </c>
    </row>
    <row r="2513">
      <c r="D2513" t="inlineStr">
        <is>
          <t>Dividend Type</t>
        </is>
      </c>
      <c r="E2513" t="inlineStr">
        <is>
          <t>Interim</t>
        </is>
      </c>
    </row>
    <row r="2514">
      <c r="A2514" s="2">
        <f>IF($A2507="","","   projections")</f>
        <v/>
      </c>
      <c r="B2514" s="68">
        <f>IF($A2507="",0,COUNT($E2515:$CZ2515))</f>
        <v/>
      </c>
      <c r="C2514" s="69">
        <f>IF($B2514=0,0,MAX($E2515:$CZ2515))</f>
        <v/>
      </c>
      <c r="D2514" s="58">
        <f>_xll.BDS($A2507,'Field Check'!$C$42,"headers=y","startcol=1","endcol=3","dir=h","cols=20;rows=3")</f>
        <v/>
      </c>
      <c r="E2514" s="59" t="n">
        <v>46442</v>
      </c>
      <c r="F2514" s="59" t="n">
        <v>46597</v>
      </c>
      <c r="G2514" s="59" t="n">
        <v>46813</v>
      </c>
      <c r="H2514" s="59" t="n">
        <v>46968</v>
      </c>
      <c r="I2514" s="59" t="n">
        <v>47177</v>
      </c>
      <c r="J2514" s="59" t="n">
        <v>47332</v>
      </c>
      <c r="K2514" s="59" t="n">
        <v>47541</v>
      </c>
      <c r="L2514" s="59" t="n">
        <v>47696</v>
      </c>
      <c r="M2514" s="59" t="n">
        <v>47912</v>
      </c>
      <c r="N2514" s="59" t="n">
        <v>48060</v>
      </c>
      <c r="O2514" s="59" t="n">
        <v>48276</v>
      </c>
      <c r="P2514" s="59" t="n">
        <v>48424</v>
      </c>
      <c r="Q2514" s="59" t="n">
        <v>48640</v>
      </c>
      <c r="R2514" s="59" t="n">
        <v>48788</v>
      </c>
      <c r="S2514" s="59" t="n">
        <v>49004</v>
      </c>
      <c r="T2514" s="59" t="n">
        <v>49152</v>
      </c>
      <c r="U2514" s="59" t="n">
        <v>49375</v>
      </c>
      <c r="V2514" s="59" t="n">
        <v>49523</v>
      </c>
      <c r="W2514" s="59" t="n">
        <v>49739</v>
      </c>
      <c r="X2514" s="59" t="n"/>
      <c r="Y2514" s="59" t="n"/>
      <c r="Z2514" s="59" t="n"/>
      <c r="AA2514" s="59" t="n"/>
      <c r="AB2514" s="59" t="n"/>
      <c r="AC2514" s="59" t="n"/>
      <c r="AD2514" s="59" t="n"/>
      <c r="AE2514" s="59" t="n"/>
      <c r="AF2514" s="59" t="n"/>
      <c r="AG2514" s="59" t="n"/>
      <c r="AH2514" s="59" t="n"/>
      <c r="AI2514" s="59" t="n"/>
      <c r="AJ2514" s="59" t="n"/>
      <c r="AK2514" s="59" t="n"/>
      <c r="AL2514" s="59" t="n"/>
      <c r="AM2514" s="59" t="n"/>
      <c r="AN2514" s="59" t="n"/>
      <c r="AO2514" s="59" t="n"/>
      <c r="AP2514" s="59" t="n"/>
      <c r="AQ2514" s="59" t="n"/>
      <c r="AR2514" s="59" t="n"/>
      <c r="AS2514" s="59" t="n"/>
      <c r="AT2514" s="59" t="n"/>
      <c r="AU2514" s="59" t="n"/>
      <c r="AV2514" s="59" t="n"/>
      <c r="AW2514" s="59" t="n"/>
      <c r="AX2514" s="59" t="n"/>
      <c r="AY2514" s="59" t="n"/>
      <c r="AZ2514" s="59" t="n"/>
      <c r="BA2514" s="59" t="n"/>
      <c r="BB2514" s="59" t="n"/>
      <c r="BC2514" s="59" t="n"/>
      <c r="BD2514" s="59" t="n"/>
      <c r="BE2514" s="59" t="n"/>
      <c r="BF2514" s="59" t="n"/>
      <c r="BG2514" s="59" t="n"/>
      <c r="BH2514" s="59" t="n"/>
      <c r="BI2514" s="59" t="n"/>
      <c r="BJ2514" s="59" t="n"/>
      <c r="BK2514" s="59" t="n"/>
      <c r="BL2514" s="59" t="n"/>
      <c r="BM2514" s="59" t="n"/>
      <c r="BN2514" s="59" t="n"/>
      <c r="BO2514" s="59" t="n"/>
      <c r="BP2514" s="59" t="n"/>
      <c r="BQ2514" s="59" t="n"/>
      <c r="BR2514" s="59" t="n"/>
      <c r="BS2514" s="59" t="n"/>
      <c r="BT2514" s="59" t="n"/>
      <c r="BU2514" s="59" t="n"/>
      <c r="BV2514" s="59" t="n"/>
      <c r="BW2514" s="59" t="n"/>
      <c r="BX2514" s="59" t="n"/>
      <c r="BY2514" s="59" t="n"/>
      <c r="BZ2514" s="59" t="n"/>
      <c r="CA2514" s="59" t="n"/>
      <c r="CB2514" s="59" t="n"/>
      <c r="CC2514" s="59" t="n"/>
      <c r="CD2514" s="59" t="n"/>
      <c r="CE2514" s="59" t="n"/>
      <c r="CF2514" s="59" t="n"/>
      <c r="CG2514" s="59" t="n"/>
      <c r="CH2514" s="59" t="n"/>
      <c r="CI2514" s="59" t="n"/>
      <c r="CJ2514" s="59" t="n"/>
      <c r="CK2514" s="59" t="n"/>
      <c r="CL2514" s="59" t="n"/>
      <c r="CM2514" s="59" t="n"/>
      <c r="CN2514" s="59" t="n"/>
      <c r="CO2514" s="59" t="n"/>
      <c r="CP2514" s="59" t="n"/>
      <c r="CQ2514" s="59" t="n"/>
      <c r="CR2514" s="59" t="n"/>
      <c r="CS2514" s="59" t="n"/>
      <c r="CT2514" s="59" t="n"/>
      <c r="CU2514" s="59" t="n"/>
      <c r="CV2514" s="59" t="n"/>
      <c r="CW2514" s="59" t="n"/>
      <c r="CX2514" s="59" t="n"/>
      <c r="CY2514" s="59" t="n"/>
      <c r="CZ2514" s="59" t="n"/>
    </row>
    <row r="2515">
      <c r="D2515" s="59" t="inlineStr">
        <is>
          <t>Ex-Date</t>
        </is>
      </c>
      <c r="E2515" s="59" t="n">
        <v>46450</v>
      </c>
      <c r="F2515" s="59" t="n">
        <v>46611</v>
      </c>
      <c r="G2515" s="59" t="n">
        <v>46814</v>
      </c>
      <c r="H2515" s="59" t="n">
        <v>46975</v>
      </c>
      <c r="I2515" s="59" t="n">
        <v>47178</v>
      </c>
      <c r="J2515" s="59" t="n">
        <v>47339</v>
      </c>
      <c r="K2515" s="59" t="n">
        <v>47549</v>
      </c>
      <c r="L2515" s="59" t="n">
        <v>47710</v>
      </c>
      <c r="M2515" s="59" t="n">
        <v>47913</v>
      </c>
      <c r="N2515" s="59" t="n">
        <v>48074</v>
      </c>
      <c r="O2515" s="59" t="n">
        <v>48277</v>
      </c>
      <c r="P2515" s="59" t="n">
        <v>48438</v>
      </c>
      <c r="Q2515" s="59" t="n">
        <v>48641</v>
      </c>
      <c r="R2515" s="59" t="n">
        <v>48802</v>
      </c>
      <c r="S2515" s="59" t="n">
        <v>49005</v>
      </c>
      <c r="T2515" s="59" t="n">
        <v>49166</v>
      </c>
      <c r="U2515" s="59" t="n">
        <v>49376</v>
      </c>
      <c r="V2515" s="59" t="n">
        <v>49537</v>
      </c>
      <c r="W2515" s="59" t="n">
        <v>49740</v>
      </c>
      <c r="X2515" s="59" t="n"/>
      <c r="Y2515" s="59" t="n"/>
      <c r="Z2515" s="59" t="n"/>
      <c r="AA2515" s="59" t="n"/>
      <c r="AB2515" s="59" t="n"/>
      <c r="AC2515" s="59" t="n"/>
      <c r="AD2515" s="59" t="n"/>
      <c r="AE2515" s="59" t="n"/>
      <c r="AF2515" s="59" t="n"/>
      <c r="AG2515" s="59" t="n"/>
      <c r="AH2515" s="59" t="n"/>
      <c r="AI2515" s="59" t="n"/>
      <c r="AJ2515" s="59" t="n"/>
      <c r="AK2515" s="59" t="n"/>
      <c r="AL2515" s="59" t="n"/>
      <c r="AM2515" s="59" t="n"/>
      <c r="AN2515" s="59" t="n"/>
      <c r="AO2515" s="59" t="n"/>
      <c r="AP2515" s="59" t="n"/>
      <c r="AQ2515" s="59" t="n"/>
      <c r="AR2515" s="59" t="n"/>
      <c r="AS2515" s="59" t="n"/>
      <c r="AT2515" s="59" t="n"/>
      <c r="AU2515" s="59" t="n"/>
      <c r="AV2515" s="59" t="n"/>
      <c r="AW2515" s="59" t="n"/>
      <c r="AX2515" s="59" t="n"/>
      <c r="AY2515" s="59" t="n"/>
      <c r="AZ2515" s="59" t="n"/>
      <c r="BA2515" s="59" t="n"/>
      <c r="BB2515" s="59" t="n"/>
      <c r="BC2515" s="59" t="n"/>
      <c r="BD2515" s="59" t="n"/>
      <c r="BE2515" s="59" t="n"/>
      <c r="BF2515" s="59" t="n"/>
      <c r="BG2515" s="59" t="n"/>
      <c r="BH2515" s="59" t="n"/>
      <c r="BI2515" s="59" t="n"/>
      <c r="BJ2515" s="59" t="n"/>
      <c r="BK2515" s="59" t="n"/>
      <c r="BL2515" s="59" t="n"/>
      <c r="BM2515" s="59" t="n"/>
      <c r="BN2515" s="59" t="n"/>
      <c r="BO2515" s="59" t="n"/>
      <c r="BP2515" s="59" t="n"/>
      <c r="BQ2515" s="59" t="n"/>
      <c r="BR2515" s="59" t="n"/>
      <c r="BS2515" s="59" t="n"/>
      <c r="BT2515" s="59" t="n"/>
      <c r="BU2515" s="59" t="n"/>
      <c r="BV2515" s="59" t="n"/>
      <c r="BW2515" s="59" t="n"/>
      <c r="BX2515" s="59" t="n"/>
      <c r="BY2515" s="59" t="n"/>
      <c r="BZ2515" s="59" t="n"/>
      <c r="CA2515" s="59" t="n"/>
      <c r="CB2515" s="59" t="n"/>
      <c r="CC2515" s="59" t="n"/>
      <c r="CD2515" s="59" t="n"/>
      <c r="CE2515" s="59" t="n"/>
      <c r="CF2515" s="59" t="n"/>
      <c r="CG2515" s="59" t="n"/>
      <c r="CH2515" s="59" t="n"/>
      <c r="CI2515" s="59" t="n"/>
      <c r="CJ2515" s="59" t="n"/>
      <c r="CK2515" s="59" t="n"/>
      <c r="CL2515" s="59" t="n"/>
      <c r="CM2515" s="59" t="n"/>
      <c r="CN2515" s="59" t="n"/>
      <c r="CO2515" s="59" t="n"/>
      <c r="CP2515" s="59" t="n"/>
      <c r="CQ2515" s="59" t="n"/>
      <c r="CR2515" s="59" t="n"/>
      <c r="CS2515" s="59" t="n"/>
      <c r="CT2515" s="59" t="n"/>
      <c r="CU2515" s="59" t="n"/>
      <c r="CV2515" s="59" t="n"/>
      <c r="CW2515" s="59" t="n"/>
      <c r="CX2515" s="59" t="n"/>
      <c r="CY2515" s="59" t="n"/>
      <c r="CZ2515" s="59" t="n"/>
    </row>
    <row r="2516">
      <c r="D2516" s="107" t="inlineStr">
        <is>
          <t>Amount Per Share</t>
        </is>
      </c>
      <c r="E2516" s="107" t="n">
        <v>2.85</v>
      </c>
      <c r="F2516" s="107" t="n">
        <v>2.2</v>
      </c>
      <c r="G2516" s="107" t="n">
        <v>2.77</v>
      </c>
      <c r="H2516" s="107" t="n">
        <v>2.2</v>
      </c>
      <c r="I2516" s="107" t="n">
        <v>2.81</v>
      </c>
      <c r="J2516" s="107" t="n">
        <v>2.2</v>
      </c>
      <c r="K2516" s="107" t="n">
        <v>2.85</v>
      </c>
      <c r="L2516" s="107" t="n">
        <v>2.2</v>
      </c>
      <c r="M2516" s="107" t="n">
        <v>2.91</v>
      </c>
      <c r="N2516" s="107" t="n">
        <v>2.2</v>
      </c>
      <c r="O2516" s="107" t="n">
        <v>2.97</v>
      </c>
      <c r="P2516" s="107" t="n">
        <v>2.2</v>
      </c>
      <c r="Q2516" s="107" t="n">
        <v>3.02</v>
      </c>
      <c r="R2516" s="107" t="n">
        <v>2.2</v>
      </c>
      <c r="S2516" s="107" t="n">
        <v>3.08</v>
      </c>
      <c r="T2516" s="107" t="n">
        <v>2.2</v>
      </c>
      <c r="U2516" s="107" t="n">
        <v>3.15</v>
      </c>
      <c r="V2516" s="107" t="n">
        <v>2.2</v>
      </c>
      <c r="W2516" s="107" t="n">
        <v>3.21</v>
      </c>
      <c r="X2516" s="107" t="n"/>
      <c r="Y2516" s="107" t="n"/>
      <c r="Z2516" s="107" t="n"/>
      <c r="AA2516" s="107" t="n"/>
      <c r="AB2516" s="107" t="n"/>
      <c r="AC2516" s="107" t="n"/>
      <c r="AD2516" s="107" t="n"/>
      <c r="AE2516" s="107" t="n"/>
      <c r="AF2516" s="107" t="n"/>
      <c r="AG2516" s="107" t="n"/>
      <c r="AH2516" s="107" t="n"/>
      <c r="AI2516" s="107" t="n"/>
      <c r="AJ2516" s="107" t="n"/>
      <c r="AK2516" s="107" t="n"/>
      <c r="AL2516" s="107" t="n"/>
      <c r="AM2516" s="107" t="n"/>
      <c r="AN2516" s="107" t="n"/>
      <c r="AO2516" s="107" t="n"/>
      <c r="AP2516" s="107" t="n"/>
      <c r="AQ2516" s="107" t="n"/>
      <c r="AR2516" s="107" t="n"/>
      <c r="AS2516" s="107" t="n"/>
      <c r="AT2516" s="107" t="n"/>
      <c r="AU2516" s="107" t="n"/>
      <c r="AV2516" s="107" t="n"/>
      <c r="AW2516" s="107" t="n"/>
      <c r="AX2516" s="107" t="n"/>
      <c r="AY2516" s="107" t="n"/>
      <c r="AZ2516" s="107" t="n"/>
      <c r="BA2516" s="107" t="n"/>
      <c r="BB2516" s="107" t="n"/>
      <c r="BC2516" s="107" t="n"/>
      <c r="BD2516" s="107" t="n"/>
      <c r="BE2516" s="107" t="n"/>
      <c r="BF2516" s="107" t="n"/>
      <c r="BG2516" s="107" t="n"/>
      <c r="BH2516" s="107" t="n"/>
      <c r="BI2516" s="107" t="n"/>
      <c r="BJ2516" s="107" t="n"/>
      <c r="BK2516" s="107" t="n"/>
      <c r="BL2516" s="107" t="n"/>
      <c r="BM2516" s="107" t="n"/>
      <c r="BN2516" s="107" t="n"/>
      <c r="BO2516" s="107" t="n"/>
      <c r="BP2516" s="107" t="n"/>
      <c r="BQ2516" s="107" t="n"/>
      <c r="BR2516" s="107" t="n"/>
      <c r="BS2516" s="107" t="n"/>
      <c r="BT2516" s="107" t="n"/>
      <c r="BU2516" s="107" t="n"/>
      <c r="BV2516" s="107" t="n"/>
      <c r="BW2516" s="107" t="n"/>
      <c r="BX2516" s="107" t="n"/>
      <c r="BY2516" s="107" t="n"/>
      <c r="BZ2516" s="107" t="n"/>
      <c r="CA2516" s="107" t="n"/>
      <c r="CB2516" s="107" t="n"/>
      <c r="CC2516" s="107" t="n"/>
      <c r="CD2516" s="107" t="n"/>
      <c r="CE2516" s="107" t="n"/>
      <c r="CF2516" s="107" t="n"/>
      <c r="CG2516" s="107" t="n"/>
      <c r="CH2516" s="107" t="n"/>
      <c r="CI2516" s="107" t="n"/>
      <c r="CJ2516" s="107" t="n"/>
      <c r="CK2516" s="107" t="n"/>
      <c r="CL2516" s="107" t="n"/>
      <c r="CM2516" s="107" t="n"/>
      <c r="CN2516" s="107" t="n"/>
      <c r="CO2516" s="107" t="n"/>
      <c r="CP2516" s="107" t="n"/>
      <c r="CQ2516" s="107" t="n"/>
      <c r="CR2516" s="107" t="n"/>
      <c r="CS2516" s="107" t="n"/>
      <c r="CT2516" s="107" t="n"/>
      <c r="CU2516" s="107" t="n"/>
      <c r="CV2516" s="107" t="n"/>
      <c r="CW2516" s="107" t="n"/>
      <c r="CX2516" s="107" t="n"/>
      <c r="CY2516" s="107" t="n"/>
      <c r="CZ2516" s="107" t="n"/>
    </row>
    <row r="2518">
      <c r="A2518" s="126">
        <f>IF(MXAU!$C$29="","",MXAU!$C$29)</f>
        <v/>
      </c>
      <c r="B2518" s="68">
        <f>IF($A2518="",0,COUNT($E2519:$CZ2519))</f>
        <v/>
      </c>
      <c r="C2518" s="69">
        <f>IF($B2518=0,0,MAX($E2519:$CZ2519))</f>
        <v/>
      </c>
      <c r="D2518" s="58">
        <f>_xll.BDS($A2518,'Field Check'!$C$44,"headers=y","startcol=1","endcol=7","dir=h","DVD_START_DT",'Field Check'!$C$59,"DVD_END_DT",'Field Check'!$D$59,"cols=2;rows=7")</f>
        <v/>
      </c>
      <c r="E2518" s="59" t="n">
        <v>46196</v>
      </c>
      <c r="F2518" s="59" t="n"/>
      <c r="G2518" s="59" t="n"/>
      <c r="H2518" s="59" t="n"/>
      <c r="I2518" s="59" t="n"/>
      <c r="J2518" s="59" t="n"/>
      <c r="K2518" s="59" t="n"/>
      <c r="L2518" s="59" t="n"/>
      <c r="M2518" s="59" t="n"/>
      <c r="N2518" s="59" t="n"/>
      <c r="O2518" s="59" t="n"/>
      <c r="P2518" s="59" t="n"/>
      <c r="Q2518" s="59" t="n"/>
      <c r="R2518" s="59" t="n"/>
      <c r="S2518" s="59" t="n"/>
      <c r="T2518" s="59" t="n"/>
      <c r="U2518" s="59" t="n"/>
      <c r="V2518" s="59" t="n"/>
      <c r="W2518" s="59" t="n"/>
      <c r="X2518" s="59" t="n"/>
      <c r="Y2518" s="59" t="n"/>
      <c r="Z2518" s="59" t="n"/>
      <c r="AA2518" s="59" t="n"/>
      <c r="AB2518" s="59" t="n"/>
      <c r="AC2518" s="59" t="n"/>
      <c r="AD2518" s="59" t="n"/>
      <c r="AE2518" s="59" t="n"/>
      <c r="AF2518" s="59" t="n"/>
      <c r="AG2518" s="59" t="n"/>
      <c r="AH2518" s="59" t="n"/>
      <c r="AI2518" s="59" t="n"/>
      <c r="AJ2518" s="59" t="n"/>
      <c r="AK2518" s="59" t="n"/>
      <c r="AL2518" s="59" t="n"/>
      <c r="AM2518" s="59" t="n"/>
      <c r="AN2518" s="59" t="n"/>
      <c r="AO2518" s="59" t="n"/>
      <c r="AP2518" s="59" t="n"/>
      <c r="AQ2518" s="59" t="n"/>
      <c r="AR2518" s="59" t="n"/>
      <c r="AS2518" s="59" t="n"/>
      <c r="AT2518" s="59" t="n"/>
      <c r="AU2518" s="59" t="n"/>
      <c r="AV2518" s="59" t="n"/>
      <c r="AW2518" s="59" t="n"/>
      <c r="AX2518" s="59" t="n"/>
      <c r="AY2518" s="59" t="n"/>
      <c r="AZ2518" s="59" t="n"/>
      <c r="BA2518" s="59" t="n"/>
      <c r="BB2518" s="59" t="n"/>
      <c r="BC2518" s="59" t="n"/>
      <c r="BD2518" s="59" t="n"/>
      <c r="BE2518" s="59" t="n"/>
      <c r="BF2518" s="59" t="n"/>
      <c r="BG2518" s="59" t="n"/>
      <c r="BH2518" s="59" t="n"/>
      <c r="BI2518" s="59" t="n"/>
      <c r="BJ2518" s="59" t="n"/>
      <c r="BK2518" s="59" t="n"/>
      <c r="BL2518" s="59" t="n"/>
      <c r="BM2518" s="59" t="n"/>
      <c r="BN2518" s="59" t="n"/>
      <c r="BO2518" s="59" t="n"/>
      <c r="BP2518" s="59" t="n"/>
      <c r="BQ2518" s="59" t="n"/>
      <c r="BR2518" s="59" t="n"/>
      <c r="BS2518" s="59" t="n"/>
      <c r="BT2518" s="59" t="n"/>
      <c r="BU2518" s="59" t="n"/>
      <c r="BV2518" s="59" t="n"/>
      <c r="BW2518" s="59" t="n"/>
      <c r="BX2518" s="59" t="n"/>
      <c r="BY2518" s="59" t="n"/>
      <c r="BZ2518" s="59" t="n"/>
      <c r="CA2518" s="59" t="n"/>
      <c r="CB2518" s="59" t="n"/>
      <c r="CC2518" s="59" t="n"/>
      <c r="CD2518" s="59" t="n"/>
      <c r="CE2518" s="59" t="n"/>
      <c r="CF2518" s="59" t="n"/>
      <c r="CG2518" s="59" t="n"/>
      <c r="CH2518" s="59" t="n"/>
      <c r="CI2518" s="59" t="n"/>
      <c r="CJ2518" s="59" t="n"/>
      <c r="CK2518" s="59" t="n"/>
      <c r="CL2518" s="59" t="n"/>
      <c r="CM2518" s="59" t="n"/>
      <c r="CN2518" s="59" t="n"/>
      <c r="CO2518" s="59" t="n"/>
      <c r="CP2518" s="59" t="n"/>
      <c r="CQ2518" s="59" t="n"/>
      <c r="CR2518" s="59" t="n"/>
      <c r="CS2518" s="59" t="n"/>
      <c r="CT2518" s="59" t="n"/>
      <c r="CU2518" s="59" t="n"/>
      <c r="CV2518" s="59" t="n"/>
      <c r="CW2518" s="59" t="n"/>
      <c r="CX2518" s="59" t="n"/>
      <c r="CY2518" s="59" t="n"/>
      <c r="CZ2518" s="59" t="n"/>
    </row>
    <row r="2519">
      <c r="D2519" s="59" t="inlineStr">
        <is>
          <t>Ex-Date</t>
        </is>
      </c>
      <c r="E2519" s="59" t="n">
        <v>46202</v>
      </c>
      <c r="F2519" s="59" t="n"/>
      <c r="G2519" s="59" t="n"/>
      <c r="H2519" s="59" t="n"/>
      <c r="I2519" s="59" t="n"/>
      <c r="J2519" s="59" t="n"/>
      <c r="K2519" s="59" t="n"/>
      <c r="L2519" s="59" t="n"/>
      <c r="M2519" s="59" t="n"/>
      <c r="N2519" s="59" t="n"/>
      <c r="O2519" s="59" t="n"/>
      <c r="P2519" s="59" t="n"/>
      <c r="Q2519" s="59" t="n"/>
      <c r="R2519" s="59" t="n"/>
      <c r="S2519" s="59" t="n"/>
      <c r="T2519" s="59" t="n"/>
      <c r="U2519" s="59" t="n"/>
      <c r="V2519" s="59" t="n"/>
      <c r="W2519" s="59" t="n"/>
      <c r="X2519" s="59" t="n"/>
      <c r="Y2519" s="59" t="n"/>
      <c r="Z2519" s="59" t="n"/>
      <c r="AA2519" s="59" t="n"/>
      <c r="AB2519" s="59" t="n"/>
      <c r="AC2519" s="59" t="n"/>
      <c r="AD2519" s="59" t="n"/>
      <c r="AE2519" s="59" t="n"/>
      <c r="AF2519" s="59" t="n"/>
      <c r="AG2519" s="59" t="n"/>
      <c r="AH2519" s="59" t="n"/>
      <c r="AI2519" s="59" t="n"/>
      <c r="AJ2519" s="59" t="n"/>
      <c r="AK2519" s="59" t="n"/>
      <c r="AL2519" s="59" t="n"/>
      <c r="AM2519" s="59" t="n"/>
      <c r="AN2519" s="59" t="n"/>
      <c r="AO2519" s="59" t="n"/>
      <c r="AP2519" s="59" t="n"/>
      <c r="AQ2519" s="59" t="n"/>
      <c r="AR2519" s="59" t="n"/>
      <c r="AS2519" s="59" t="n"/>
      <c r="AT2519" s="59" t="n"/>
      <c r="AU2519" s="59" t="n"/>
      <c r="AV2519" s="59" t="n"/>
      <c r="AW2519" s="59" t="n"/>
      <c r="AX2519" s="59" t="n"/>
      <c r="AY2519" s="59" t="n"/>
      <c r="AZ2519" s="59" t="n"/>
      <c r="BA2519" s="59" t="n"/>
      <c r="BB2519" s="59" t="n"/>
      <c r="BC2519" s="59" t="n"/>
      <c r="BD2519" s="59" t="n"/>
      <c r="BE2519" s="59" t="n"/>
      <c r="BF2519" s="59" t="n"/>
      <c r="BG2519" s="59" t="n"/>
      <c r="BH2519" s="59" t="n"/>
      <c r="BI2519" s="59" t="n"/>
      <c r="BJ2519" s="59" t="n"/>
      <c r="BK2519" s="59" t="n"/>
      <c r="BL2519" s="59" t="n"/>
      <c r="BM2519" s="59" t="n"/>
      <c r="BN2519" s="59" t="n"/>
      <c r="BO2519" s="59" t="n"/>
      <c r="BP2519" s="59" t="n"/>
      <c r="BQ2519" s="59" t="n"/>
      <c r="BR2519" s="59" t="n"/>
      <c r="BS2519" s="59" t="n"/>
      <c r="BT2519" s="59" t="n"/>
      <c r="BU2519" s="59" t="n"/>
      <c r="BV2519" s="59" t="n"/>
      <c r="BW2519" s="59" t="n"/>
      <c r="BX2519" s="59" t="n"/>
      <c r="BY2519" s="59" t="n"/>
      <c r="BZ2519" s="59" t="n"/>
      <c r="CA2519" s="59" t="n"/>
      <c r="CB2519" s="59" t="n"/>
      <c r="CC2519" s="59" t="n"/>
      <c r="CD2519" s="59" t="n"/>
      <c r="CE2519" s="59" t="n"/>
      <c r="CF2519" s="59" t="n"/>
      <c r="CG2519" s="59" t="n"/>
      <c r="CH2519" s="59" t="n"/>
      <c r="CI2519" s="59" t="n"/>
      <c r="CJ2519" s="59" t="n"/>
      <c r="CK2519" s="59" t="n"/>
      <c r="CL2519" s="59" t="n"/>
      <c r="CM2519" s="59" t="n"/>
      <c r="CN2519" s="59" t="n"/>
      <c r="CO2519" s="59" t="n"/>
      <c r="CP2519" s="59" t="n"/>
      <c r="CQ2519" s="59" t="n"/>
      <c r="CR2519" s="59" t="n"/>
      <c r="CS2519" s="59" t="n"/>
      <c r="CT2519" s="59" t="n"/>
      <c r="CU2519" s="59" t="n"/>
      <c r="CV2519" s="59" t="n"/>
      <c r="CW2519" s="59" t="n"/>
      <c r="CX2519" s="59" t="n"/>
      <c r="CY2519" s="59" t="n"/>
      <c r="CZ2519" s="59" t="n"/>
    </row>
    <row r="2520">
      <c r="D2520" s="59" t="inlineStr">
        <is>
          <t>Record Date</t>
        </is>
      </c>
      <c r="E2520" s="59" t="n">
        <v>46203</v>
      </c>
      <c r="F2520" s="59" t="n"/>
      <c r="G2520" s="59" t="n"/>
      <c r="H2520" s="59" t="n"/>
      <c r="I2520" s="59" t="n"/>
      <c r="J2520" s="59" t="n"/>
      <c r="K2520" s="59" t="n"/>
      <c r="L2520" s="59" t="n"/>
      <c r="M2520" s="59" t="n"/>
      <c r="N2520" s="59" t="n"/>
      <c r="O2520" s="59" t="n"/>
      <c r="P2520" s="59" t="n"/>
      <c r="Q2520" s="59" t="n"/>
      <c r="R2520" s="59" t="n"/>
      <c r="S2520" s="59" t="n"/>
      <c r="T2520" s="59" t="n"/>
      <c r="U2520" s="59" t="n"/>
      <c r="V2520" s="59" t="n"/>
      <c r="W2520" s="59" t="n"/>
      <c r="X2520" s="59" t="n"/>
      <c r="Y2520" s="59" t="n"/>
      <c r="Z2520" s="59" t="n"/>
      <c r="AA2520" s="59" t="n"/>
      <c r="AB2520" s="59" t="n"/>
      <c r="AC2520" s="59" t="n"/>
      <c r="AD2520" s="59" t="n"/>
      <c r="AE2520" s="59" t="n"/>
      <c r="AF2520" s="59" t="n"/>
      <c r="AG2520" s="59" t="n"/>
      <c r="AH2520" s="59" t="n"/>
      <c r="AI2520" s="59" t="n"/>
      <c r="AJ2520" s="59" t="n"/>
      <c r="AK2520" s="59" t="n"/>
      <c r="AL2520" s="59" t="n"/>
      <c r="AM2520" s="59" t="n"/>
      <c r="AN2520" s="59" t="n"/>
      <c r="AO2520" s="59" t="n"/>
      <c r="AP2520" s="59" t="n"/>
      <c r="AQ2520" s="59" t="n"/>
      <c r="AR2520" s="59" t="n"/>
      <c r="AS2520" s="59" t="n"/>
      <c r="AT2520" s="59" t="n"/>
      <c r="AU2520" s="59" t="n"/>
      <c r="AV2520" s="59" t="n"/>
      <c r="AW2520" s="59" t="n"/>
      <c r="AX2520" s="59" t="n"/>
      <c r="AY2520" s="59" t="n"/>
      <c r="AZ2520" s="59" t="n"/>
      <c r="BA2520" s="59" t="n"/>
      <c r="BB2520" s="59" t="n"/>
      <c r="BC2520" s="59" t="n"/>
      <c r="BD2520" s="59" t="n"/>
      <c r="BE2520" s="59" t="n"/>
      <c r="BF2520" s="59" t="n"/>
      <c r="BG2520" s="59" t="n"/>
      <c r="BH2520" s="59" t="n"/>
      <c r="BI2520" s="59" t="n"/>
      <c r="BJ2520" s="59" t="n"/>
      <c r="BK2520" s="59" t="n"/>
      <c r="BL2520" s="59" t="n"/>
      <c r="BM2520" s="59" t="n"/>
      <c r="BN2520" s="59" t="n"/>
      <c r="BO2520" s="59" t="n"/>
      <c r="BP2520" s="59" t="n"/>
      <c r="BQ2520" s="59" t="n"/>
      <c r="BR2520" s="59" t="n"/>
      <c r="BS2520" s="59" t="n"/>
      <c r="BT2520" s="59" t="n"/>
      <c r="BU2520" s="59" t="n"/>
      <c r="BV2520" s="59" t="n"/>
      <c r="BW2520" s="59" t="n"/>
      <c r="BX2520" s="59" t="n"/>
      <c r="BY2520" s="59" t="n"/>
      <c r="BZ2520" s="59" t="n"/>
      <c r="CA2520" s="59" t="n"/>
      <c r="CB2520" s="59" t="n"/>
      <c r="CC2520" s="59" t="n"/>
      <c r="CD2520" s="59" t="n"/>
      <c r="CE2520" s="59" t="n"/>
      <c r="CF2520" s="59" t="n"/>
      <c r="CG2520" s="59" t="n"/>
      <c r="CH2520" s="59" t="n"/>
      <c r="CI2520" s="59" t="n"/>
      <c r="CJ2520" s="59" t="n"/>
      <c r="CK2520" s="59" t="n"/>
      <c r="CL2520" s="59" t="n"/>
      <c r="CM2520" s="59" t="n"/>
      <c r="CN2520" s="59" t="n"/>
      <c r="CO2520" s="59" t="n"/>
      <c r="CP2520" s="59" t="n"/>
      <c r="CQ2520" s="59" t="n"/>
      <c r="CR2520" s="59" t="n"/>
      <c r="CS2520" s="59" t="n"/>
      <c r="CT2520" s="59" t="n"/>
      <c r="CU2520" s="59" t="n"/>
      <c r="CV2520" s="59" t="n"/>
      <c r="CW2520" s="59" t="n"/>
      <c r="CX2520" s="59" t="n"/>
      <c r="CY2520" s="59" t="n"/>
      <c r="CZ2520" s="59" t="n"/>
    </row>
    <row r="2521">
      <c r="D2521" s="59" t="inlineStr">
        <is>
          <t>Payable Date</t>
        </is>
      </c>
      <c r="E2521" s="59" t="n">
        <v>46265</v>
      </c>
      <c r="F2521" s="59" t="n"/>
      <c r="G2521" s="59" t="n"/>
      <c r="H2521" s="59" t="n"/>
      <c r="I2521" s="59" t="n"/>
      <c r="J2521" s="59" t="n"/>
      <c r="K2521" s="59" t="n"/>
      <c r="L2521" s="59" t="n"/>
      <c r="M2521" s="59" t="n"/>
      <c r="N2521" s="59" t="n"/>
      <c r="O2521" s="59" t="n"/>
      <c r="P2521" s="59" t="n"/>
      <c r="Q2521" s="59" t="n"/>
      <c r="R2521" s="59" t="n"/>
      <c r="S2521" s="59" t="n"/>
      <c r="T2521" s="59" t="n"/>
      <c r="U2521" s="59" t="n"/>
      <c r="V2521" s="59" t="n"/>
      <c r="W2521" s="59" t="n"/>
      <c r="X2521" s="59" t="n"/>
      <c r="Y2521" s="59" t="n"/>
      <c r="Z2521" s="59" t="n"/>
      <c r="AA2521" s="59" t="n"/>
      <c r="AB2521" s="59" t="n"/>
      <c r="AC2521" s="59" t="n"/>
      <c r="AD2521" s="59" t="n"/>
      <c r="AE2521" s="59" t="n"/>
      <c r="AF2521" s="59" t="n"/>
      <c r="AG2521" s="59" t="n"/>
      <c r="AH2521" s="59" t="n"/>
      <c r="AI2521" s="59" t="n"/>
      <c r="AJ2521" s="59" t="n"/>
      <c r="AK2521" s="59" t="n"/>
      <c r="AL2521" s="59" t="n"/>
      <c r="AM2521" s="59" t="n"/>
      <c r="AN2521" s="59" t="n"/>
      <c r="AO2521" s="59" t="n"/>
      <c r="AP2521" s="59" t="n"/>
      <c r="AQ2521" s="59" t="n"/>
      <c r="AR2521" s="59" t="n"/>
      <c r="AS2521" s="59" t="n"/>
      <c r="AT2521" s="59" t="n"/>
      <c r="AU2521" s="59" t="n"/>
      <c r="AV2521" s="59" t="n"/>
      <c r="AW2521" s="59" t="n"/>
      <c r="AX2521" s="59" t="n"/>
      <c r="AY2521" s="59" t="n"/>
      <c r="AZ2521" s="59" t="n"/>
      <c r="BA2521" s="59" t="n"/>
      <c r="BB2521" s="59" t="n"/>
      <c r="BC2521" s="59" t="n"/>
      <c r="BD2521" s="59" t="n"/>
      <c r="BE2521" s="59" t="n"/>
      <c r="BF2521" s="59" t="n"/>
      <c r="BG2521" s="59" t="n"/>
      <c r="BH2521" s="59" t="n"/>
      <c r="BI2521" s="59" t="n"/>
      <c r="BJ2521" s="59" t="n"/>
      <c r="BK2521" s="59" t="n"/>
      <c r="BL2521" s="59" t="n"/>
      <c r="BM2521" s="59" t="n"/>
      <c r="BN2521" s="59" t="n"/>
      <c r="BO2521" s="59" t="n"/>
      <c r="BP2521" s="59" t="n"/>
      <c r="BQ2521" s="59" t="n"/>
      <c r="BR2521" s="59" t="n"/>
      <c r="BS2521" s="59" t="n"/>
      <c r="BT2521" s="59" t="n"/>
      <c r="BU2521" s="59" t="n"/>
      <c r="BV2521" s="59" t="n"/>
      <c r="BW2521" s="59" t="n"/>
      <c r="BX2521" s="59" t="n"/>
      <c r="BY2521" s="59" t="n"/>
      <c r="BZ2521" s="59" t="n"/>
      <c r="CA2521" s="59" t="n"/>
      <c r="CB2521" s="59" t="n"/>
      <c r="CC2521" s="59" t="n"/>
      <c r="CD2521" s="59" t="n"/>
      <c r="CE2521" s="59" t="n"/>
      <c r="CF2521" s="59" t="n"/>
      <c r="CG2521" s="59" t="n"/>
      <c r="CH2521" s="59" t="n"/>
      <c r="CI2521" s="59" t="n"/>
      <c r="CJ2521" s="59" t="n"/>
      <c r="CK2521" s="59" t="n"/>
      <c r="CL2521" s="59" t="n"/>
      <c r="CM2521" s="59" t="n"/>
      <c r="CN2521" s="59" t="n"/>
      <c r="CO2521" s="59" t="n"/>
      <c r="CP2521" s="59" t="n"/>
      <c r="CQ2521" s="59" t="n"/>
      <c r="CR2521" s="59" t="n"/>
      <c r="CS2521" s="59" t="n"/>
      <c r="CT2521" s="59" t="n"/>
      <c r="CU2521" s="59" t="n"/>
      <c r="CV2521" s="59" t="n"/>
      <c r="CW2521" s="59" t="n"/>
      <c r="CX2521" s="59" t="n"/>
      <c r="CY2521" s="59" t="n"/>
      <c r="CZ2521" s="59" t="n"/>
    </row>
    <row r="2522">
      <c r="D2522" s="107" t="inlineStr">
        <is>
          <t>Dividend Amount</t>
        </is>
      </c>
      <c r="E2522" s="107" t="n">
        <v>0.162</v>
      </c>
      <c r="F2522" s="107" t="n"/>
      <c r="G2522" s="107" t="n"/>
      <c r="H2522" s="107" t="n"/>
      <c r="I2522" s="107" t="n"/>
      <c r="J2522" s="107" t="n"/>
      <c r="K2522" s="107" t="n"/>
      <c r="L2522" s="107" t="n"/>
      <c r="M2522" s="107" t="n"/>
      <c r="N2522" s="107" t="n"/>
      <c r="O2522" s="107" t="n"/>
      <c r="P2522" s="107" t="n"/>
      <c r="Q2522" s="107" t="n"/>
      <c r="R2522" s="107" t="n"/>
      <c r="S2522" s="107" t="n"/>
      <c r="T2522" s="107" t="n"/>
      <c r="U2522" s="107" t="n"/>
      <c r="V2522" s="107" t="n"/>
      <c r="W2522" s="107" t="n"/>
      <c r="X2522" s="107" t="n"/>
      <c r="Y2522" s="107" t="n"/>
      <c r="Z2522" s="107" t="n"/>
      <c r="AA2522" s="107" t="n"/>
      <c r="AB2522" s="107" t="n"/>
      <c r="AC2522" s="107" t="n"/>
      <c r="AD2522" s="107" t="n"/>
      <c r="AE2522" s="107" t="n"/>
      <c r="AF2522" s="107" t="n"/>
      <c r="AG2522" s="107" t="n"/>
      <c r="AH2522" s="107" t="n"/>
      <c r="AI2522" s="107" t="n"/>
      <c r="AJ2522" s="107" t="n"/>
      <c r="AK2522" s="107" t="n"/>
      <c r="AL2522" s="107" t="n"/>
      <c r="AM2522" s="107" t="n"/>
      <c r="AN2522" s="107" t="n"/>
      <c r="AO2522" s="107" t="n"/>
      <c r="AP2522" s="107" t="n"/>
      <c r="AQ2522" s="107" t="n"/>
      <c r="AR2522" s="107" t="n"/>
      <c r="AS2522" s="107" t="n"/>
      <c r="AT2522" s="107" t="n"/>
      <c r="AU2522" s="107" t="n"/>
      <c r="AV2522" s="107" t="n"/>
      <c r="AW2522" s="107" t="n"/>
      <c r="AX2522" s="107" t="n"/>
      <c r="AY2522" s="107" t="n"/>
      <c r="AZ2522" s="107" t="n"/>
      <c r="BA2522" s="107" t="n"/>
      <c r="BB2522" s="107" t="n"/>
      <c r="BC2522" s="107" t="n"/>
      <c r="BD2522" s="107" t="n"/>
      <c r="BE2522" s="107" t="n"/>
      <c r="BF2522" s="107" t="n"/>
      <c r="BG2522" s="107" t="n"/>
      <c r="BH2522" s="107" t="n"/>
      <c r="BI2522" s="107" t="n"/>
      <c r="BJ2522" s="107" t="n"/>
      <c r="BK2522" s="107" t="n"/>
      <c r="BL2522" s="107" t="n"/>
      <c r="BM2522" s="107" t="n"/>
      <c r="BN2522" s="107" t="n"/>
      <c r="BO2522" s="107" t="n"/>
      <c r="BP2522" s="107" t="n"/>
      <c r="BQ2522" s="107" t="n"/>
      <c r="BR2522" s="107" t="n"/>
      <c r="BS2522" s="107" t="n"/>
      <c r="BT2522" s="107" t="n"/>
      <c r="BU2522" s="107" t="n"/>
      <c r="BV2522" s="107" t="n"/>
      <c r="BW2522" s="107" t="n"/>
      <c r="BX2522" s="107" t="n"/>
      <c r="BY2522" s="107" t="n"/>
      <c r="BZ2522" s="107" t="n"/>
      <c r="CA2522" s="107" t="n"/>
      <c r="CB2522" s="107" t="n"/>
      <c r="CC2522" s="107" t="n"/>
      <c r="CD2522" s="107" t="n"/>
      <c r="CE2522" s="107" t="n"/>
      <c r="CF2522" s="107" t="n"/>
      <c r="CG2522" s="107" t="n"/>
      <c r="CH2522" s="107" t="n"/>
      <c r="CI2522" s="107" t="n"/>
      <c r="CJ2522" s="107" t="n"/>
      <c r="CK2522" s="107" t="n"/>
      <c r="CL2522" s="107" t="n"/>
      <c r="CM2522" s="107" t="n"/>
      <c r="CN2522" s="107" t="n"/>
      <c r="CO2522" s="107" t="n"/>
      <c r="CP2522" s="107" t="n"/>
      <c r="CQ2522" s="107" t="n"/>
      <c r="CR2522" s="107" t="n"/>
      <c r="CS2522" s="107" t="n"/>
      <c r="CT2522" s="107" t="n"/>
      <c r="CU2522" s="107" t="n"/>
      <c r="CV2522" s="107" t="n"/>
      <c r="CW2522" s="107" t="n"/>
      <c r="CX2522" s="107" t="n"/>
      <c r="CY2522" s="107" t="n"/>
      <c r="CZ2522" s="107" t="n"/>
    </row>
    <row r="2523">
      <c r="D2523" t="inlineStr">
        <is>
          <t>Dividend Frequency</t>
        </is>
      </c>
      <c r="E2523" t="inlineStr">
        <is>
          <t>Semi-Anl</t>
        </is>
      </c>
    </row>
    <row r="2524">
      <c r="D2524" t="inlineStr">
        <is>
          <t>Dividend Type</t>
        </is>
      </c>
      <c r="E2524" t="inlineStr">
        <is>
          <t>Final</t>
        </is>
      </c>
    </row>
    <row r="2525">
      <c r="A2525" s="2">
        <f>IF($A2518="","","   projections")</f>
        <v/>
      </c>
      <c r="B2525" s="68">
        <f>IF($A2518="",0,COUNT($E2526:$CZ2526))</f>
        <v/>
      </c>
      <c r="C2525" s="69">
        <f>IF($B2525=0,0,MAX($E2526:$CZ2526))</f>
        <v/>
      </c>
      <c r="D2525" s="58">
        <f>_xll.BDS($A2518,'Field Check'!$C$42,"headers=y","startcol=1","endcol=3","dir=h","cols=21;rows=3")</f>
        <v/>
      </c>
      <c r="E2525" s="59" t="n">
        <v>46370</v>
      </c>
      <c r="F2525" s="59" t="n">
        <v>46560</v>
      </c>
      <c r="G2525" s="59" t="n">
        <v>46735</v>
      </c>
      <c r="H2525" s="59" t="n">
        <v>46926</v>
      </c>
      <c r="I2525" s="59" t="n">
        <v>47101</v>
      </c>
      <c r="J2525" s="59" t="n">
        <v>47291</v>
      </c>
      <c r="K2525" s="59" t="n">
        <v>47466</v>
      </c>
      <c r="L2525" s="59" t="n">
        <v>47655</v>
      </c>
      <c r="M2525" s="59" t="n">
        <v>47830</v>
      </c>
      <c r="N2525" s="59" t="n">
        <v>48019</v>
      </c>
      <c r="O2525" s="59" t="n">
        <v>48194</v>
      </c>
      <c r="P2525" s="59" t="n">
        <v>48387</v>
      </c>
      <c r="Q2525" s="59" t="n">
        <v>48562</v>
      </c>
      <c r="R2525" s="59" t="n">
        <v>48752</v>
      </c>
      <c r="S2525" s="59" t="n">
        <v>48926</v>
      </c>
      <c r="T2525" s="59" t="n">
        <v>49116</v>
      </c>
      <c r="U2525" s="59" t="n">
        <v>49290</v>
      </c>
      <c r="V2525" s="59" t="n">
        <v>49487</v>
      </c>
      <c r="W2525" s="59" t="n">
        <v>49661</v>
      </c>
      <c r="X2525" s="59" t="n">
        <v>49851</v>
      </c>
      <c r="Y2525" s="59" t="n"/>
      <c r="Z2525" s="59" t="n"/>
      <c r="AA2525" s="59" t="n"/>
      <c r="AB2525" s="59" t="n"/>
      <c r="AC2525" s="59" t="n"/>
      <c r="AD2525" s="59" t="n"/>
      <c r="AE2525" s="59" t="n"/>
      <c r="AF2525" s="59" t="n"/>
      <c r="AG2525" s="59" t="n"/>
      <c r="AH2525" s="59" t="n"/>
      <c r="AI2525" s="59" t="n"/>
      <c r="AJ2525" s="59" t="n"/>
      <c r="AK2525" s="59" t="n"/>
      <c r="AL2525" s="59" t="n"/>
      <c r="AM2525" s="59" t="n"/>
      <c r="AN2525" s="59" t="n"/>
      <c r="AO2525" s="59" t="n"/>
      <c r="AP2525" s="59" t="n"/>
      <c r="AQ2525" s="59" t="n"/>
      <c r="AR2525" s="59" t="n"/>
      <c r="AS2525" s="59" t="n"/>
      <c r="AT2525" s="59" t="n"/>
      <c r="AU2525" s="59" t="n"/>
      <c r="AV2525" s="59" t="n"/>
      <c r="AW2525" s="59" t="n"/>
      <c r="AX2525" s="59" t="n"/>
      <c r="AY2525" s="59" t="n"/>
      <c r="AZ2525" s="59" t="n"/>
      <c r="BA2525" s="59" t="n"/>
      <c r="BB2525" s="59" t="n"/>
      <c r="BC2525" s="59" t="n"/>
      <c r="BD2525" s="59" t="n"/>
      <c r="BE2525" s="59" t="n"/>
      <c r="BF2525" s="59" t="n"/>
      <c r="BG2525" s="59" t="n"/>
      <c r="BH2525" s="59" t="n"/>
      <c r="BI2525" s="59" t="n"/>
      <c r="BJ2525" s="59" t="n"/>
      <c r="BK2525" s="59" t="n"/>
      <c r="BL2525" s="59" t="n"/>
      <c r="BM2525" s="59" t="n"/>
      <c r="BN2525" s="59" t="n"/>
      <c r="BO2525" s="59" t="n"/>
      <c r="BP2525" s="59" t="n"/>
      <c r="BQ2525" s="59" t="n"/>
      <c r="BR2525" s="59" t="n"/>
      <c r="BS2525" s="59" t="n"/>
      <c r="BT2525" s="59" t="n"/>
      <c r="BU2525" s="59" t="n"/>
      <c r="BV2525" s="59" t="n"/>
      <c r="BW2525" s="59" t="n"/>
      <c r="BX2525" s="59" t="n"/>
      <c r="BY2525" s="59" t="n"/>
      <c r="BZ2525" s="59" t="n"/>
      <c r="CA2525" s="59" t="n"/>
      <c r="CB2525" s="59" t="n"/>
      <c r="CC2525" s="59" t="n"/>
      <c r="CD2525" s="59" t="n"/>
      <c r="CE2525" s="59" t="n"/>
      <c r="CF2525" s="59" t="n"/>
      <c r="CG2525" s="59" t="n"/>
      <c r="CH2525" s="59" t="n"/>
      <c r="CI2525" s="59" t="n"/>
      <c r="CJ2525" s="59" t="n"/>
      <c r="CK2525" s="59" t="n"/>
      <c r="CL2525" s="59" t="n"/>
      <c r="CM2525" s="59" t="n"/>
      <c r="CN2525" s="59" t="n"/>
      <c r="CO2525" s="59" t="n"/>
      <c r="CP2525" s="59" t="n"/>
      <c r="CQ2525" s="59" t="n"/>
      <c r="CR2525" s="59" t="n"/>
      <c r="CS2525" s="59" t="n"/>
      <c r="CT2525" s="59" t="n"/>
      <c r="CU2525" s="59" t="n"/>
      <c r="CV2525" s="59" t="n"/>
      <c r="CW2525" s="59" t="n"/>
      <c r="CX2525" s="59" t="n"/>
      <c r="CY2525" s="59" t="n"/>
      <c r="CZ2525" s="59" t="n"/>
    </row>
    <row r="2526">
      <c r="D2526" s="59" t="inlineStr">
        <is>
          <t>Ex-Date</t>
        </is>
      </c>
      <c r="E2526" s="59" t="n">
        <v>46386</v>
      </c>
      <c r="F2526" s="59" t="n">
        <v>46567</v>
      </c>
      <c r="G2526" s="59" t="n">
        <v>46751</v>
      </c>
      <c r="H2526" s="59" t="n">
        <v>46933</v>
      </c>
      <c r="I2526" s="59" t="n">
        <v>47115</v>
      </c>
      <c r="J2526" s="59" t="n">
        <v>47297</v>
      </c>
      <c r="K2526" s="59" t="n">
        <v>47480</v>
      </c>
      <c r="L2526" s="59" t="n">
        <v>47661</v>
      </c>
      <c r="M2526" s="59" t="n">
        <v>47847</v>
      </c>
      <c r="N2526" s="59" t="n">
        <v>48026</v>
      </c>
      <c r="O2526" s="59" t="n">
        <v>48212</v>
      </c>
      <c r="P2526" s="59" t="n">
        <v>48394</v>
      </c>
      <c r="Q2526" s="59" t="n">
        <v>48578</v>
      </c>
      <c r="R2526" s="59" t="n">
        <v>48759</v>
      </c>
      <c r="S2526" s="59" t="n">
        <v>48942</v>
      </c>
      <c r="T2526" s="59" t="n">
        <v>49124</v>
      </c>
      <c r="U2526" s="59" t="n">
        <v>49306</v>
      </c>
      <c r="V2526" s="59" t="n">
        <v>49488</v>
      </c>
      <c r="W2526" s="59" t="n">
        <v>49671</v>
      </c>
      <c r="X2526" s="59" t="n">
        <v>49853</v>
      </c>
      <c r="Y2526" s="59" t="n"/>
      <c r="Z2526" s="59" t="n"/>
      <c r="AA2526" s="59" t="n"/>
      <c r="AB2526" s="59" t="n"/>
      <c r="AC2526" s="59" t="n"/>
      <c r="AD2526" s="59" t="n"/>
      <c r="AE2526" s="59" t="n"/>
      <c r="AF2526" s="59" t="n"/>
      <c r="AG2526" s="59" t="n"/>
      <c r="AH2526" s="59" t="n"/>
      <c r="AI2526" s="59" t="n"/>
      <c r="AJ2526" s="59" t="n"/>
      <c r="AK2526" s="59" t="n"/>
      <c r="AL2526" s="59" t="n"/>
      <c r="AM2526" s="59" t="n"/>
      <c r="AN2526" s="59" t="n"/>
      <c r="AO2526" s="59" t="n"/>
      <c r="AP2526" s="59" t="n"/>
      <c r="AQ2526" s="59" t="n"/>
      <c r="AR2526" s="59" t="n"/>
      <c r="AS2526" s="59" t="n"/>
      <c r="AT2526" s="59" t="n"/>
      <c r="AU2526" s="59" t="n"/>
      <c r="AV2526" s="59" t="n"/>
      <c r="AW2526" s="59" t="n"/>
      <c r="AX2526" s="59" t="n"/>
      <c r="AY2526" s="59" t="n"/>
      <c r="AZ2526" s="59" t="n"/>
      <c r="BA2526" s="59" t="n"/>
      <c r="BB2526" s="59" t="n"/>
      <c r="BC2526" s="59" t="n"/>
      <c r="BD2526" s="59" t="n"/>
      <c r="BE2526" s="59" t="n"/>
      <c r="BF2526" s="59" t="n"/>
      <c r="BG2526" s="59" t="n"/>
      <c r="BH2526" s="59" t="n"/>
      <c r="BI2526" s="59" t="n"/>
      <c r="BJ2526" s="59" t="n"/>
      <c r="BK2526" s="59" t="n"/>
      <c r="BL2526" s="59" t="n"/>
      <c r="BM2526" s="59" t="n"/>
      <c r="BN2526" s="59" t="n"/>
      <c r="BO2526" s="59" t="n"/>
      <c r="BP2526" s="59" t="n"/>
      <c r="BQ2526" s="59" t="n"/>
      <c r="BR2526" s="59" t="n"/>
      <c r="BS2526" s="59" t="n"/>
      <c r="BT2526" s="59" t="n"/>
      <c r="BU2526" s="59" t="n"/>
      <c r="BV2526" s="59" t="n"/>
      <c r="BW2526" s="59" t="n"/>
      <c r="BX2526" s="59" t="n"/>
      <c r="BY2526" s="59" t="n"/>
      <c r="BZ2526" s="59" t="n"/>
      <c r="CA2526" s="59" t="n"/>
      <c r="CB2526" s="59" t="n"/>
      <c r="CC2526" s="59" t="n"/>
      <c r="CD2526" s="59" t="n"/>
      <c r="CE2526" s="59" t="n"/>
      <c r="CF2526" s="59" t="n"/>
      <c r="CG2526" s="59" t="n"/>
      <c r="CH2526" s="59" t="n"/>
      <c r="CI2526" s="59" t="n"/>
      <c r="CJ2526" s="59" t="n"/>
      <c r="CK2526" s="59" t="n"/>
      <c r="CL2526" s="59" t="n"/>
      <c r="CM2526" s="59" t="n"/>
      <c r="CN2526" s="59" t="n"/>
      <c r="CO2526" s="59" t="n"/>
      <c r="CP2526" s="59" t="n"/>
      <c r="CQ2526" s="59" t="n"/>
      <c r="CR2526" s="59" t="n"/>
      <c r="CS2526" s="59" t="n"/>
      <c r="CT2526" s="59" t="n"/>
      <c r="CU2526" s="59" t="n"/>
      <c r="CV2526" s="59" t="n"/>
      <c r="CW2526" s="59" t="n"/>
      <c r="CX2526" s="59" t="n"/>
      <c r="CY2526" s="59" t="n"/>
      <c r="CZ2526" s="59" t="n"/>
    </row>
    <row r="2527">
      <c r="D2527" s="107" t="inlineStr">
        <is>
          <t>Amount Per Share</t>
        </is>
      </c>
      <c r="E2527" s="107" t="n">
        <v>0.09</v>
      </c>
      <c r="F2527" s="107" t="n">
        <v>0.162</v>
      </c>
      <c r="G2527" s="107" t="n">
        <v>0.091</v>
      </c>
      <c r="H2527" s="107" t="n">
        <v>0.164</v>
      </c>
      <c r="I2527" s="107" t="n">
        <v>0.097</v>
      </c>
      <c r="J2527" s="107" t="n">
        <v>0.175</v>
      </c>
      <c r="K2527" s="107" t="n">
        <v>0.103</v>
      </c>
      <c r="L2527" s="107" t="n">
        <v>0.185</v>
      </c>
      <c r="M2527" s="107" t="n">
        <v>0.108</v>
      </c>
      <c r="N2527" s="107" t="n">
        <v>0.195</v>
      </c>
      <c r="O2527" s="107" t="n">
        <v>0.111</v>
      </c>
      <c r="P2527" s="107" t="n">
        <v>0.201</v>
      </c>
      <c r="Q2527" s="107" t="n">
        <v>0.115</v>
      </c>
      <c r="R2527" s="107" t="n">
        <v>0.207</v>
      </c>
      <c r="S2527" s="107" t="n">
        <v>0.118</v>
      </c>
      <c r="T2527" s="107" t="n">
        <v>0.213</v>
      </c>
      <c r="U2527" s="107" t="n">
        <v>0.122</v>
      </c>
      <c r="V2527" s="107" t="n">
        <v>0.22</v>
      </c>
      <c r="W2527" s="107" t="n">
        <v>0.126</v>
      </c>
      <c r="X2527" s="107" t="n">
        <v>0.226</v>
      </c>
      <c r="Y2527" s="107" t="n"/>
      <c r="Z2527" s="107" t="n"/>
      <c r="AA2527" s="107" t="n"/>
      <c r="AB2527" s="107" t="n"/>
      <c r="AC2527" s="107" t="n"/>
      <c r="AD2527" s="107" t="n"/>
      <c r="AE2527" s="107" t="n"/>
      <c r="AF2527" s="107" t="n"/>
      <c r="AG2527" s="107" t="n"/>
      <c r="AH2527" s="107" t="n"/>
      <c r="AI2527" s="107" t="n"/>
      <c r="AJ2527" s="107" t="n"/>
      <c r="AK2527" s="107" t="n"/>
      <c r="AL2527" s="107" t="n"/>
      <c r="AM2527" s="107" t="n"/>
      <c r="AN2527" s="107" t="n"/>
      <c r="AO2527" s="107" t="n"/>
      <c r="AP2527" s="107" t="n"/>
      <c r="AQ2527" s="107" t="n"/>
      <c r="AR2527" s="107" t="n"/>
      <c r="AS2527" s="107" t="n"/>
      <c r="AT2527" s="107" t="n"/>
      <c r="AU2527" s="107" t="n"/>
      <c r="AV2527" s="107" t="n"/>
      <c r="AW2527" s="107" t="n"/>
      <c r="AX2527" s="107" t="n"/>
      <c r="AY2527" s="107" t="n"/>
      <c r="AZ2527" s="107" t="n"/>
      <c r="BA2527" s="107" t="n"/>
      <c r="BB2527" s="107" t="n"/>
      <c r="BC2527" s="107" t="n"/>
      <c r="BD2527" s="107" t="n"/>
      <c r="BE2527" s="107" t="n"/>
      <c r="BF2527" s="107" t="n"/>
      <c r="BG2527" s="107" t="n"/>
      <c r="BH2527" s="107" t="n"/>
      <c r="BI2527" s="107" t="n"/>
      <c r="BJ2527" s="107" t="n"/>
      <c r="BK2527" s="107" t="n"/>
      <c r="BL2527" s="107" t="n"/>
      <c r="BM2527" s="107" t="n"/>
      <c r="BN2527" s="107" t="n"/>
      <c r="BO2527" s="107" t="n"/>
      <c r="BP2527" s="107" t="n"/>
      <c r="BQ2527" s="107" t="n"/>
      <c r="BR2527" s="107" t="n"/>
      <c r="BS2527" s="107" t="n"/>
      <c r="BT2527" s="107" t="n"/>
      <c r="BU2527" s="107" t="n"/>
      <c r="BV2527" s="107" t="n"/>
      <c r="BW2527" s="107" t="n"/>
      <c r="BX2527" s="107" t="n"/>
      <c r="BY2527" s="107" t="n"/>
      <c r="BZ2527" s="107" t="n"/>
      <c r="CA2527" s="107" t="n"/>
      <c r="CB2527" s="107" t="n"/>
      <c r="CC2527" s="107" t="n"/>
      <c r="CD2527" s="107" t="n"/>
      <c r="CE2527" s="107" t="n"/>
      <c r="CF2527" s="107" t="n"/>
      <c r="CG2527" s="107" t="n"/>
      <c r="CH2527" s="107" t="n"/>
      <c r="CI2527" s="107" t="n"/>
      <c r="CJ2527" s="107" t="n"/>
      <c r="CK2527" s="107" t="n"/>
      <c r="CL2527" s="107" t="n"/>
      <c r="CM2527" s="107" t="n"/>
      <c r="CN2527" s="107" t="n"/>
      <c r="CO2527" s="107" t="n"/>
      <c r="CP2527" s="107" t="n"/>
      <c r="CQ2527" s="107" t="n"/>
      <c r="CR2527" s="107" t="n"/>
      <c r="CS2527" s="107" t="n"/>
      <c r="CT2527" s="107" t="n"/>
      <c r="CU2527" s="107" t="n"/>
      <c r="CV2527" s="107" t="n"/>
      <c r="CW2527" s="107" t="n"/>
      <c r="CX2527" s="107" t="n"/>
      <c r="CY2527" s="107" t="n"/>
      <c r="CZ2527" s="107" t="n"/>
    </row>
    <row r="2529">
      <c r="A2529" s="126">
        <f>IF(MXAU!$C$30="","",MXAU!$C$30)</f>
        <v/>
      </c>
      <c r="B2529" s="68">
        <f>IF($A2529="",0,COUNT($E2530:$CZ2530))</f>
        <v/>
      </c>
      <c r="C2529" s="69">
        <f>IF($B2529=0,0,MAX($E2530:$CZ2530))</f>
        <v/>
      </c>
      <c r="D2529" s="58">
        <f>_xll.BDS($A2529,'Field Check'!$C$44,"headers=y","startcol=1","endcol=7","dir=h","DVD_START_DT",'Field Check'!$C$59,"DVD_END_DT",'Field Check'!$D$59)</f>
        <v/>
      </c>
      <c r="E2529" s="59" t="n"/>
      <c r="F2529" s="59" t="n"/>
      <c r="G2529" s="59" t="n"/>
      <c r="H2529" s="59" t="n"/>
      <c r="I2529" s="59" t="n"/>
      <c r="J2529" s="59" t="n"/>
      <c r="K2529" s="59" t="n"/>
      <c r="L2529" s="59" t="n"/>
      <c r="M2529" s="59" t="n"/>
      <c r="N2529" s="59" t="n"/>
      <c r="O2529" s="59" t="n"/>
      <c r="P2529" s="59" t="n"/>
      <c r="Q2529" s="59" t="n"/>
      <c r="R2529" s="59" t="n"/>
      <c r="S2529" s="59" t="n"/>
      <c r="T2529" s="59" t="n"/>
      <c r="U2529" s="59" t="n"/>
      <c r="V2529" s="59" t="n"/>
      <c r="W2529" s="59" t="n"/>
      <c r="X2529" s="59" t="n"/>
      <c r="Y2529" s="59" t="n"/>
      <c r="Z2529" s="59" t="n"/>
      <c r="AA2529" s="59" t="n"/>
      <c r="AB2529" s="59" t="n"/>
      <c r="AC2529" s="59" t="n"/>
      <c r="AD2529" s="59" t="n"/>
      <c r="AE2529" s="59" t="n"/>
      <c r="AF2529" s="59" t="n"/>
      <c r="AG2529" s="59" t="n"/>
      <c r="AH2529" s="59" t="n"/>
      <c r="AI2529" s="59" t="n"/>
      <c r="AJ2529" s="59" t="n"/>
      <c r="AK2529" s="59" t="n"/>
      <c r="AL2529" s="59" t="n"/>
      <c r="AM2529" s="59" t="n"/>
      <c r="AN2529" s="59" t="n"/>
      <c r="AO2529" s="59" t="n"/>
      <c r="AP2529" s="59" t="n"/>
      <c r="AQ2529" s="59" t="n"/>
      <c r="AR2529" s="59" t="n"/>
      <c r="AS2529" s="59" t="n"/>
      <c r="AT2529" s="59" t="n"/>
      <c r="AU2529" s="59" t="n"/>
      <c r="AV2529" s="59" t="n"/>
      <c r="AW2529" s="59" t="n"/>
      <c r="AX2529" s="59" t="n"/>
      <c r="AY2529" s="59" t="n"/>
      <c r="AZ2529" s="59" t="n"/>
      <c r="BA2529" s="59" t="n"/>
      <c r="BB2529" s="59" t="n"/>
      <c r="BC2529" s="59" t="n"/>
      <c r="BD2529" s="59" t="n"/>
      <c r="BE2529" s="59" t="n"/>
      <c r="BF2529" s="59" t="n"/>
      <c r="BG2529" s="59" t="n"/>
      <c r="BH2529" s="59" t="n"/>
      <c r="BI2529" s="59" t="n"/>
      <c r="BJ2529" s="59" t="n"/>
      <c r="BK2529" s="59" t="n"/>
      <c r="BL2529" s="59" t="n"/>
      <c r="BM2529" s="59" t="n"/>
      <c r="BN2529" s="59" t="n"/>
      <c r="BO2529" s="59" t="n"/>
      <c r="BP2529" s="59" t="n"/>
      <c r="BQ2529" s="59" t="n"/>
      <c r="BR2529" s="59" t="n"/>
      <c r="BS2529" s="59" t="n"/>
      <c r="BT2529" s="59" t="n"/>
      <c r="BU2529" s="59" t="n"/>
      <c r="BV2529" s="59" t="n"/>
      <c r="BW2529" s="59" t="n"/>
      <c r="BX2529" s="59" t="n"/>
      <c r="BY2529" s="59" t="n"/>
      <c r="BZ2529" s="59" t="n"/>
      <c r="CA2529" s="59" t="n"/>
      <c r="CB2529" s="59" t="n"/>
      <c r="CC2529" s="59" t="n"/>
      <c r="CD2529" s="59" t="n"/>
      <c r="CE2529" s="59" t="n"/>
      <c r="CF2529" s="59" t="n"/>
      <c r="CG2529" s="59" t="n"/>
      <c r="CH2529" s="59" t="n"/>
      <c r="CI2529" s="59" t="n"/>
      <c r="CJ2529" s="59" t="n"/>
      <c r="CK2529" s="59" t="n"/>
      <c r="CL2529" s="59" t="n"/>
      <c r="CM2529" s="59" t="n"/>
      <c r="CN2529" s="59" t="n"/>
      <c r="CO2529" s="59" t="n"/>
      <c r="CP2529" s="59" t="n"/>
      <c r="CQ2529" s="59" t="n"/>
      <c r="CR2529" s="59" t="n"/>
      <c r="CS2529" s="59" t="n"/>
      <c r="CT2529" s="59" t="n"/>
      <c r="CU2529" s="59" t="n"/>
      <c r="CV2529" s="59" t="n"/>
      <c r="CW2529" s="59" t="n"/>
      <c r="CX2529" s="59" t="n"/>
      <c r="CY2529" s="59" t="n"/>
      <c r="CZ2529" s="59" t="n"/>
    </row>
    <row r="2530">
      <c r="D2530" s="59" t="n"/>
      <c r="E2530" s="59" t="n"/>
      <c r="F2530" s="59" t="n"/>
      <c r="G2530" s="59" t="n"/>
      <c r="H2530" s="59" t="n"/>
      <c r="I2530" s="59" t="n"/>
      <c r="J2530" s="59" t="n"/>
      <c r="K2530" s="59" t="n"/>
      <c r="L2530" s="59" t="n"/>
      <c r="M2530" s="59" t="n"/>
      <c r="N2530" s="59" t="n"/>
      <c r="O2530" s="59" t="n"/>
      <c r="P2530" s="59" t="n"/>
      <c r="Q2530" s="59" t="n"/>
      <c r="R2530" s="59" t="n"/>
      <c r="S2530" s="59" t="n"/>
      <c r="T2530" s="59" t="n"/>
      <c r="U2530" s="59" t="n"/>
      <c r="V2530" s="59" t="n"/>
      <c r="W2530" s="59" t="n"/>
      <c r="X2530" s="59" t="n"/>
      <c r="Y2530" s="59" t="n"/>
      <c r="Z2530" s="59" t="n"/>
      <c r="AA2530" s="59" t="n"/>
      <c r="AB2530" s="59" t="n"/>
      <c r="AC2530" s="59" t="n"/>
      <c r="AD2530" s="59" t="n"/>
      <c r="AE2530" s="59" t="n"/>
      <c r="AF2530" s="59" t="n"/>
      <c r="AG2530" s="59" t="n"/>
      <c r="AH2530" s="59" t="n"/>
      <c r="AI2530" s="59" t="n"/>
      <c r="AJ2530" s="59" t="n"/>
      <c r="AK2530" s="59" t="n"/>
      <c r="AL2530" s="59" t="n"/>
      <c r="AM2530" s="59" t="n"/>
      <c r="AN2530" s="59" t="n"/>
      <c r="AO2530" s="59" t="n"/>
      <c r="AP2530" s="59" t="n"/>
      <c r="AQ2530" s="59" t="n"/>
      <c r="AR2530" s="59" t="n"/>
      <c r="AS2530" s="59" t="n"/>
      <c r="AT2530" s="59" t="n"/>
      <c r="AU2530" s="59" t="n"/>
      <c r="AV2530" s="59" t="n"/>
      <c r="AW2530" s="59" t="n"/>
      <c r="AX2530" s="59" t="n"/>
      <c r="AY2530" s="59" t="n"/>
      <c r="AZ2530" s="59" t="n"/>
      <c r="BA2530" s="59" t="n"/>
      <c r="BB2530" s="59" t="n"/>
      <c r="BC2530" s="59" t="n"/>
      <c r="BD2530" s="59" t="n"/>
      <c r="BE2530" s="59" t="n"/>
      <c r="BF2530" s="59" t="n"/>
      <c r="BG2530" s="59" t="n"/>
      <c r="BH2530" s="59" t="n"/>
      <c r="BI2530" s="59" t="n"/>
      <c r="BJ2530" s="59" t="n"/>
      <c r="BK2530" s="59" t="n"/>
      <c r="BL2530" s="59" t="n"/>
      <c r="BM2530" s="59" t="n"/>
      <c r="BN2530" s="59" t="n"/>
      <c r="BO2530" s="59" t="n"/>
      <c r="BP2530" s="59" t="n"/>
      <c r="BQ2530" s="59" t="n"/>
      <c r="BR2530" s="59" t="n"/>
      <c r="BS2530" s="59" t="n"/>
      <c r="BT2530" s="59" t="n"/>
      <c r="BU2530" s="59" t="n"/>
      <c r="BV2530" s="59" t="n"/>
      <c r="BW2530" s="59" t="n"/>
      <c r="BX2530" s="59" t="n"/>
      <c r="BY2530" s="59" t="n"/>
      <c r="BZ2530" s="59" t="n"/>
      <c r="CA2530" s="59" t="n"/>
      <c r="CB2530" s="59" t="n"/>
      <c r="CC2530" s="59" t="n"/>
      <c r="CD2530" s="59" t="n"/>
      <c r="CE2530" s="59" t="n"/>
      <c r="CF2530" s="59" t="n"/>
      <c r="CG2530" s="59" t="n"/>
      <c r="CH2530" s="59" t="n"/>
      <c r="CI2530" s="59" t="n"/>
      <c r="CJ2530" s="59" t="n"/>
      <c r="CK2530" s="59" t="n"/>
      <c r="CL2530" s="59" t="n"/>
      <c r="CM2530" s="59" t="n"/>
      <c r="CN2530" s="59" t="n"/>
      <c r="CO2530" s="59" t="n"/>
      <c r="CP2530" s="59" t="n"/>
      <c r="CQ2530" s="59" t="n"/>
      <c r="CR2530" s="59" t="n"/>
      <c r="CS2530" s="59" t="n"/>
      <c r="CT2530" s="59" t="n"/>
      <c r="CU2530" s="59" t="n"/>
      <c r="CV2530" s="59" t="n"/>
      <c r="CW2530" s="59" t="n"/>
      <c r="CX2530" s="59" t="n"/>
      <c r="CY2530" s="59" t="n"/>
      <c r="CZ2530" s="59" t="n"/>
    </row>
    <row r="2531">
      <c r="D2531" s="59" t="n"/>
      <c r="E2531" s="59" t="n"/>
      <c r="F2531" s="59" t="n"/>
      <c r="G2531" s="59" t="n"/>
      <c r="H2531" s="59" t="n"/>
      <c r="I2531" s="59" t="n"/>
      <c r="J2531" s="59" t="n"/>
      <c r="K2531" s="59" t="n"/>
      <c r="L2531" s="59" t="n"/>
      <c r="M2531" s="59" t="n"/>
      <c r="N2531" s="59" t="n"/>
      <c r="O2531" s="59" t="n"/>
      <c r="P2531" s="59" t="n"/>
      <c r="Q2531" s="59" t="n"/>
      <c r="R2531" s="59" t="n"/>
      <c r="S2531" s="59" t="n"/>
      <c r="T2531" s="59" t="n"/>
      <c r="U2531" s="59" t="n"/>
      <c r="V2531" s="59" t="n"/>
      <c r="W2531" s="59" t="n"/>
      <c r="X2531" s="59" t="n"/>
      <c r="Y2531" s="59" t="n"/>
      <c r="Z2531" s="59" t="n"/>
      <c r="AA2531" s="59" t="n"/>
      <c r="AB2531" s="59" t="n"/>
      <c r="AC2531" s="59" t="n"/>
      <c r="AD2531" s="59" t="n"/>
      <c r="AE2531" s="59" t="n"/>
      <c r="AF2531" s="59" t="n"/>
      <c r="AG2531" s="59" t="n"/>
      <c r="AH2531" s="59" t="n"/>
      <c r="AI2531" s="59" t="n"/>
      <c r="AJ2531" s="59" t="n"/>
      <c r="AK2531" s="59" t="n"/>
      <c r="AL2531" s="59" t="n"/>
      <c r="AM2531" s="59" t="n"/>
      <c r="AN2531" s="59" t="n"/>
      <c r="AO2531" s="59" t="n"/>
      <c r="AP2531" s="59" t="n"/>
      <c r="AQ2531" s="59" t="n"/>
      <c r="AR2531" s="59" t="n"/>
      <c r="AS2531" s="59" t="n"/>
      <c r="AT2531" s="59" t="n"/>
      <c r="AU2531" s="59" t="n"/>
      <c r="AV2531" s="59" t="n"/>
      <c r="AW2531" s="59" t="n"/>
      <c r="AX2531" s="59" t="n"/>
      <c r="AY2531" s="59" t="n"/>
      <c r="AZ2531" s="59" t="n"/>
      <c r="BA2531" s="59" t="n"/>
      <c r="BB2531" s="59" t="n"/>
      <c r="BC2531" s="59" t="n"/>
      <c r="BD2531" s="59" t="n"/>
      <c r="BE2531" s="59" t="n"/>
      <c r="BF2531" s="59" t="n"/>
      <c r="BG2531" s="59" t="n"/>
      <c r="BH2531" s="59" t="n"/>
      <c r="BI2531" s="59" t="n"/>
      <c r="BJ2531" s="59" t="n"/>
      <c r="BK2531" s="59" t="n"/>
      <c r="BL2531" s="59" t="n"/>
      <c r="BM2531" s="59" t="n"/>
      <c r="BN2531" s="59" t="n"/>
      <c r="BO2531" s="59" t="n"/>
      <c r="BP2531" s="59" t="n"/>
      <c r="BQ2531" s="59" t="n"/>
      <c r="BR2531" s="59" t="n"/>
      <c r="BS2531" s="59" t="n"/>
      <c r="BT2531" s="59" t="n"/>
      <c r="BU2531" s="59" t="n"/>
      <c r="BV2531" s="59" t="n"/>
      <c r="BW2531" s="59" t="n"/>
      <c r="BX2531" s="59" t="n"/>
      <c r="BY2531" s="59" t="n"/>
      <c r="BZ2531" s="59" t="n"/>
      <c r="CA2531" s="59" t="n"/>
      <c r="CB2531" s="59" t="n"/>
      <c r="CC2531" s="59" t="n"/>
      <c r="CD2531" s="59" t="n"/>
      <c r="CE2531" s="59" t="n"/>
      <c r="CF2531" s="59" t="n"/>
      <c r="CG2531" s="59" t="n"/>
      <c r="CH2531" s="59" t="n"/>
      <c r="CI2531" s="59" t="n"/>
      <c r="CJ2531" s="59" t="n"/>
      <c r="CK2531" s="59" t="n"/>
      <c r="CL2531" s="59" t="n"/>
      <c r="CM2531" s="59" t="n"/>
      <c r="CN2531" s="59" t="n"/>
      <c r="CO2531" s="59" t="n"/>
      <c r="CP2531" s="59" t="n"/>
      <c r="CQ2531" s="59" t="n"/>
      <c r="CR2531" s="59" t="n"/>
      <c r="CS2531" s="59" t="n"/>
      <c r="CT2531" s="59" t="n"/>
      <c r="CU2531" s="59" t="n"/>
      <c r="CV2531" s="59" t="n"/>
      <c r="CW2531" s="59" t="n"/>
      <c r="CX2531" s="59" t="n"/>
      <c r="CY2531" s="59" t="n"/>
      <c r="CZ2531" s="59" t="n"/>
    </row>
    <row r="2532">
      <c r="D2532" s="59" t="n"/>
      <c r="E2532" s="59" t="n"/>
      <c r="F2532" s="59" t="n"/>
      <c r="G2532" s="59" t="n"/>
      <c r="H2532" s="59" t="n"/>
      <c r="I2532" s="59" t="n"/>
      <c r="J2532" s="59" t="n"/>
      <c r="K2532" s="59" t="n"/>
      <c r="L2532" s="59" t="n"/>
      <c r="M2532" s="59" t="n"/>
      <c r="N2532" s="59" t="n"/>
      <c r="O2532" s="59" t="n"/>
      <c r="P2532" s="59" t="n"/>
      <c r="Q2532" s="59" t="n"/>
      <c r="R2532" s="59" t="n"/>
      <c r="S2532" s="59" t="n"/>
      <c r="T2532" s="59" t="n"/>
      <c r="U2532" s="59" t="n"/>
      <c r="V2532" s="59" t="n"/>
      <c r="W2532" s="59" t="n"/>
      <c r="X2532" s="59" t="n"/>
      <c r="Y2532" s="59" t="n"/>
      <c r="Z2532" s="59" t="n"/>
      <c r="AA2532" s="59" t="n"/>
      <c r="AB2532" s="59" t="n"/>
      <c r="AC2532" s="59" t="n"/>
      <c r="AD2532" s="59" t="n"/>
      <c r="AE2532" s="59" t="n"/>
      <c r="AF2532" s="59" t="n"/>
      <c r="AG2532" s="59" t="n"/>
      <c r="AH2532" s="59" t="n"/>
      <c r="AI2532" s="59" t="n"/>
      <c r="AJ2532" s="59" t="n"/>
      <c r="AK2532" s="59" t="n"/>
      <c r="AL2532" s="59" t="n"/>
      <c r="AM2532" s="59" t="n"/>
      <c r="AN2532" s="59" t="n"/>
      <c r="AO2532" s="59" t="n"/>
      <c r="AP2532" s="59" t="n"/>
      <c r="AQ2532" s="59" t="n"/>
      <c r="AR2532" s="59" t="n"/>
      <c r="AS2532" s="59" t="n"/>
      <c r="AT2532" s="59" t="n"/>
      <c r="AU2532" s="59" t="n"/>
      <c r="AV2532" s="59" t="n"/>
      <c r="AW2532" s="59" t="n"/>
      <c r="AX2532" s="59" t="n"/>
      <c r="AY2532" s="59" t="n"/>
      <c r="AZ2532" s="59" t="n"/>
      <c r="BA2532" s="59" t="n"/>
      <c r="BB2532" s="59" t="n"/>
      <c r="BC2532" s="59" t="n"/>
      <c r="BD2532" s="59" t="n"/>
      <c r="BE2532" s="59" t="n"/>
      <c r="BF2532" s="59" t="n"/>
      <c r="BG2532" s="59" t="n"/>
      <c r="BH2532" s="59" t="n"/>
      <c r="BI2532" s="59" t="n"/>
      <c r="BJ2532" s="59" t="n"/>
      <c r="BK2532" s="59" t="n"/>
      <c r="BL2532" s="59" t="n"/>
      <c r="BM2532" s="59" t="n"/>
      <c r="BN2532" s="59" t="n"/>
      <c r="BO2532" s="59" t="n"/>
      <c r="BP2532" s="59" t="n"/>
      <c r="BQ2532" s="59" t="n"/>
      <c r="BR2532" s="59" t="n"/>
      <c r="BS2532" s="59" t="n"/>
      <c r="BT2532" s="59" t="n"/>
      <c r="BU2532" s="59" t="n"/>
      <c r="BV2532" s="59" t="n"/>
      <c r="BW2532" s="59" t="n"/>
      <c r="BX2532" s="59" t="n"/>
      <c r="BY2532" s="59" t="n"/>
      <c r="BZ2532" s="59" t="n"/>
      <c r="CA2532" s="59" t="n"/>
      <c r="CB2532" s="59" t="n"/>
      <c r="CC2532" s="59" t="n"/>
      <c r="CD2532" s="59" t="n"/>
      <c r="CE2532" s="59" t="n"/>
      <c r="CF2532" s="59" t="n"/>
      <c r="CG2532" s="59" t="n"/>
      <c r="CH2532" s="59" t="n"/>
      <c r="CI2532" s="59" t="n"/>
      <c r="CJ2532" s="59" t="n"/>
      <c r="CK2532" s="59" t="n"/>
      <c r="CL2532" s="59" t="n"/>
      <c r="CM2532" s="59" t="n"/>
      <c r="CN2532" s="59" t="n"/>
      <c r="CO2532" s="59" t="n"/>
      <c r="CP2532" s="59" t="n"/>
      <c r="CQ2532" s="59" t="n"/>
      <c r="CR2532" s="59" t="n"/>
      <c r="CS2532" s="59" t="n"/>
      <c r="CT2532" s="59" t="n"/>
      <c r="CU2532" s="59" t="n"/>
      <c r="CV2532" s="59" t="n"/>
      <c r="CW2532" s="59" t="n"/>
      <c r="CX2532" s="59" t="n"/>
      <c r="CY2532" s="59" t="n"/>
      <c r="CZ2532" s="59" t="n"/>
    </row>
    <row r="2533">
      <c r="D2533" s="107" t="n"/>
      <c r="E2533" s="107" t="n"/>
      <c r="F2533" s="107" t="n"/>
      <c r="G2533" s="107" t="n"/>
      <c r="H2533" s="107" t="n"/>
      <c r="I2533" s="107" t="n"/>
      <c r="J2533" s="107" t="n"/>
      <c r="K2533" s="107" t="n"/>
      <c r="L2533" s="107" t="n"/>
      <c r="M2533" s="107" t="n"/>
      <c r="N2533" s="107" t="n"/>
      <c r="O2533" s="107" t="n"/>
      <c r="P2533" s="107" t="n"/>
      <c r="Q2533" s="107" t="n"/>
      <c r="R2533" s="107" t="n"/>
      <c r="S2533" s="107" t="n"/>
      <c r="T2533" s="107" t="n"/>
      <c r="U2533" s="107" t="n"/>
      <c r="V2533" s="107" t="n"/>
      <c r="W2533" s="107" t="n"/>
      <c r="X2533" s="107" t="n"/>
      <c r="Y2533" s="107" t="n"/>
      <c r="Z2533" s="107" t="n"/>
      <c r="AA2533" s="107" t="n"/>
      <c r="AB2533" s="107" t="n"/>
      <c r="AC2533" s="107" t="n"/>
      <c r="AD2533" s="107" t="n"/>
      <c r="AE2533" s="107" t="n"/>
      <c r="AF2533" s="107" t="n"/>
      <c r="AG2533" s="107" t="n"/>
      <c r="AH2533" s="107" t="n"/>
      <c r="AI2533" s="107" t="n"/>
      <c r="AJ2533" s="107" t="n"/>
      <c r="AK2533" s="107" t="n"/>
      <c r="AL2533" s="107" t="n"/>
      <c r="AM2533" s="107" t="n"/>
      <c r="AN2533" s="107" t="n"/>
      <c r="AO2533" s="107" t="n"/>
      <c r="AP2533" s="107" t="n"/>
      <c r="AQ2533" s="107" t="n"/>
      <c r="AR2533" s="107" t="n"/>
      <c r="AS2533" s="107" t="n"/>
      <c r="AT2533" s="107" t="n"/>
      <c r="AU2533" s="107" t="n"/>
      <c r="AV2533" s="107" t="n"/>
      <c r="AW2533" s="107" t="n"/>
      <c r="AX2533" s="107" t="n"/>
      <c r="AY2533" s="107" t="n"/>
      <c r="AZ2533" s="107" t="n"/>
      <c r="BA2533" s="107" t="n"/>
      <c r="BB2533" s="107" t="n"/>
      <c r="BC2533" s="107" t="n"/>
      <c r="BD2533" s="107" t="n"/>
      <c r="BE2533" s="107" t="n"/>
      <c r="BF2533" s="107" t="n"/>
      <c r="BG2533" s="107" t="n"/>
      <c r="BH2533" s="107" t="n"/>
      <c r="BI2533" s="107" t="n"/>
      <c r="BJ2533" s="107" t="n"/>
      <c r="BK2533" s="107" t="n"/>
      <c r="BL2533" s="107" t="n"/>
      <c r="BM2533" s="107" t="n"/>
      <c r="BN2533" s="107" t="n"/>
      <c r="BO2533" s="107" t="n"/>
      <c r="BP2533" s="107" t="n"/>
      <c r="BQ2533" s="107" t="n"/>
      <c r="BR2533" s="107" t="n"/>
      <c r="BS2533" s="107" t="n"/>
      <c r="BT2533" s="107" t="n"/>
      <c r="BU2533" s="107" t="n"/>
      <c r="BV2533" s="107" t="n"/>
      <c r="BW2533" s="107" t="n"/>
      <c r="BX2533" s="107" t="n"/>
      <c r="BY2533" s="107" t="n"/>
      <c r="BZ2533" s="107" t="n"/>
      <c r="CA2533" s="107" t="n"/>
      <c r="CB2533" s="107" t="n"/>
      <c r="CC2533" s="107" t="n"/>
      <c r="CD2533" s="107" t="n"/>
      <c r="CE2533" s="107" t="n"/>
      <c r="CF2533" s="107" t="n"/>
      <c r="CG2533" s="107" t="n"/>
      <c r="CH2533" s="107" t="n"/>
      <c r="CI2533" s="107" t="n"/>
      <c r="CJ2533" s="107" t="n"/>
      <c r="CK2533" s="107" t="n"/>
      <c r="CL2533" s="107" t="n"/>
      <c r="CM2533" s="107" t="n"/>
      <c r="CN2533" s="107" t="n"/>
      <c r="CO2533" s="107" t="n"/>
      <c r="CP2533" s="107" t="n"/>
      <c r="CQ2533" s="107" t="n"/>
      <c r="CR2533" s="107" t="n"/>
      <c r="CS2533" s="107" t="n"/>
      <c r="CT2533" s="107" t="n"/>
      <c r="CU2533" s="107" t="n"/>
      <c r="CV2533" s="107" t="n"/>
      <c r="CW2533" s="107" t="n"/>
      <c r="CX2533" s="107" t="n"/>
      <c r="CY2533" s="107" t="n"/>
      <c r="CZ2533" s="107" t="n"/>
    </row>
    <row r="2536">
      <c r="A2536" s="2">
        <f>IF($A2529="","","   projections")</f>
        <v/>
      </c>
      <c r="B2536" s="68">
        <f>IF($A2529="",0,COUNT($E2537:$CZ2537))</f>
        <v/>
      </c>
      <c r="C2536" s="69">
        <f>IF($B2536=0,0,MAX($E2537:$CZ2537))</f>
        <v/>
      </c>
      <c r="D2536" s="58">
        <f>_xll.BDS($A2529,'Field Check'!$C$42,"headers=y","startcol=1","endcol=3","dir=h","cols=20;rows=3")</f>
        <v/>
      </c>
      <c r="E2536" s="59" t="n">
        <v>46254</v>
      </c>
      <c r="F2536" s="59" t="n">
        <v>46437</v>
      </c>
      <c r="G2536" s="59" t="n">
        <v>46611</v>
      </c>
      <c r="H2536" s="59" t="n">
        <v>46800</v>
      </c>
      <c r="I2536" s="59" t="n">
        <v>46982</v>
      </c>
      <c r="J2536" s="59" t="n">
        <v>47164</v>
      </c>
      <c r="K2536" s="59" t="n">
        <v>47346</v>
      </c>
      <c r="L2536" s="59" t="n">
        <v>47528</v>
      </c>
      <c r="M2536" s="59" t="n">
        <v>47710</v>
      </c>
      <c r="N2536" s="59" t="n">
        <v>47892</v>
      </c>
      <c r="O2536" s="59" t="n">
        <v>48074</v>
      </c>
      <c r="P2536" s="59" t="n">
        <v>48256</v>
      </c>
      <c r="Q2536" s="59" t="n">
        <v>48438</v>
      </c>
      <c r="R2536" s="59" t="n">
        <v>48627</v>
      </c>
      <c r="S2536" s="59" t="n">
        <v>48809</v>
      </c>
      <c r="T2536" s="59" t="n">
        <v>48991</v>
      </c>
      <c r="U2536" s="59" t="n">
        <v>49173</v>
      </c>
      <c r="V2536" s="59" t="n">
        <v>49362</v>
      </c>
      <c r="W2536" s="59" t="n">
        <v>49544</v>
      </c>
      <c r="X2536" s="59" t="n"/>
      <c r="Y2536" s="59" t="n"/>
      <c r="Z2536" s="59" t="n"/>
      <c r="AA2536" s="59" t="n"/>
      <c r="AB2536" s="59" t="n"/>
      <c r="AC2536" s="59" t="n"/>
      <c r="AD2536" s="59" t="n"/>
      <c r="AE2536" s="59" t="n"/>
      <c r="AF2536" s="59" t="n"/>
      <c r="AG2536" s="59" t="n"/>
      <c r="AH2536" s="59" t="n"/>
      <c r="AI2536" s="59" t="n"/>
      <c r="AJ2536" s="59" t="n"/>
      <c r="AK2536" s="59" t="n"/>
      <c r="AL2536" s="59" t="n"/>
      <c r="AM2536" s="59" t="n"/>
      <c r="AN2536" s="59" t="n"/>
      <c r="AO2536" s="59" t="n"/>
      <c r="AP2536" s="59" t="n"/>
      <c r="AQ2536" s="59" t="n"/>
      <c r="AR2536" s="59" t="n"/>
      <c r="AS2536" s="59" t="n"/>
      <c r="AT2536" s="59" t="n"/>
      <c r="AU2536" s="59" t="n"/>
      <c r="AV2536" s="59" t="n"/>
      <c r="AW2536" s="59" t="n"/>
      <c r="AX2536" s="59" t="n"/>
      <c r="AY2536" s="59" t="n"/>
      <c r="AZ2536" s="59" t="n"/>
      <c r="BA2536" s="59" t="n"/>
      <c r="BB2536" s="59" t="n"/>
      <c r="BC2536" s="59" t="n"/>
      <c r="BD2536" s="59" t="n"/>
      <c r="BE2536" s="59" t="n"/>
      <c r="BF2536" s="59" t="n"/>
      <c r="BG2536" s="59" t="n"/>
      <c r="BH2536" s="59" t="n"/>
      <c r="BI2536" s="59" t="n"/>
      <c r="BJ2536" s="59" t="n"/>
      <c r="BK2536" s="59" t="n"/>
      <c r="BL2536" s="59" t="n"/>
      <c r="BM2536" s="59" t="n"/>
      <c r="BN2536" s="59" t="n"/>
      <c r="BO2536" s="59" t="n"/>
      <c r="BP2536" s="59" t="n"/>
      <c r="BQ2536" s="59" t="n"/>
      <c r="BR2536" s="59" t="n"/>
      <c r="BS2536" s="59" t="n"/>
      <c r="BT2536" s="59" t="n"/>
      <c r="BU2536" s="59" t="n"/>
      <c r="BV2536" s="59" t="n"/>
      <c r="BW2536" s="59" t="n"/>
      <c r="BX2536" s="59" t="n"/>
      <c r="BY2536" s="59" t="n"/>
      <c r="BZ2536" s="59" t="n"/>
      <c r="CA2536" s="59" t="n"/>
      <c r="CB2536" s="59" t="n"/>
      <c r="CC2536" s="59" t="n"/>
      <c r="CD2536" s="59" t="n"/>
      <c r="CE2536" s="59" t="n"/>
      <c r="CF2536" s="59" t="n"/>
      <c r="CG2536" s="59" t="n"/>
      <c r="CH2536" s="59" t="n"/>
      <c r="CI2536" s="59" t="n"/>
      <c r="CJ2536" s="59" t="n"/>
      <c r="CK2536" s="59" t="n"/>
      <c r="CL2536" s="59" t="n"/>
      <c r="CM2536" s="59" t="n"/>
      <c r="CN2536" s="59" t="n"/>
      <c r="CO2536" s="59" t="n"/>
      <c r="CP2536" s="59" t="n"/>
      <c r="CQ2536" s="59" t="n"/>
      <c r="CR2536" s="59" t="n"/>
      <c r="CS2536" s="59" t="n"/>
      <c r="CT2536" s="59" t="n"/>
      <c r="CU2536" s="59" t="n"/>
      <c r="CV2536" s="59" t="n"/>
      <c r="CW2536" s="59" t="n"/>
      <c r="CX2536" s="59" t="n"/>
      <c r="CY2536" s="59" t="n"/>
      <c r="CZ2536" s="59" t="n"/>
    </row>
    <row r="2537">
      <c r="D2537" s="59" t="inlineStr">
        <is>
          <t>Ex-Date</t>
        </is>
      </c>
      <c r="E2537" s="59" t="n">
        <v>46269</v>
      </c>
      <c r="F2537" s="59" t="n">
        <v>46451</v>
      </c>
      <c r="G2537" s="59" t="n">
        <v>46636</v>
      </c>
      <c r="H2537" s="59" t="n">
        <v>46819</v>
      </c>
      <c r="I2537" s="59" t="n">
        <v>47002</v>
      </c>
      <c r="J2537" s="59" t="n">
        <v>47184</v>
      </c>
      <c r="K2537" s="59" t="n">
        <v>47367</v>
      </c>
      <c r="L2537" s="59" t="n">
        <v>47549</v>
      </c>
      <c r="M2537" s="59" t="n">
        <v>47731</v>
      </c>
      <c r="N2537" s="59" t="n">
        <v>47913</v>
      </c>
      <c r="O2537" s="59" t="n">
        <v>48095</v>
      </c>
      <c r="P2537" s="59" t="n">
        <v>48278</v>
      </c>
      <c r="Q2537" s="59" t="n">
        <v>48463</v>
      </c>
      <c r="R2537" s="59" t="n">
        <v>48645</v>
      </c>
      <c r="S2537" s="59" t="n">
        <v>48828</v>
      </c>
      <c r="T2537" s="59" t="n">
        <v>49009</v>
      </c>
      <c r="U2537" s="59" t="n">
        <v>49192</v>
      </c>
      <c r="V2537" s="59" t="n">
        <v>49380</v>
      </c>
      <c r="W2537" s="59" t="n">
        <v>49563</v>
      </c>
      <c r="X2537" s="59" t="n"/>
      <c r="Y2537" s="59" t="n"/>
      <c r="Z2537" s="59" t="n"/>
      <c r="AA2537" s="59" t="n"/>
      <c r="AB2537" s="59" t="n"/>
      <c r="AC2537" s="59" t="n"/>
      <c r="AD2537" s="59" t="n"/>
      <c r="AE2537" s="59" t="n"/>
      <c r="AF2537" s="59" t="n"/>
      <c r="AG2537" s="59" t="n"/>
      <c r="AH2537" s="59" t="n"/>
      <c r="AI2537" s="59" t="n"/>
      <c r="AJ2537" s="59" t="n"/>
      <c r="AK2537" s="59" t="n"/>
      <c r="AL2537" s="59" t="n"/>
      <c r="AM2537" s="59" t="n"/>
      <c r="AN2537" s="59" t="n"/>
      <c r="AO2537" s="59" t="n"/>
      <c r="AP2537" s="59" t="n"/>
      <c r="AQ2537" s="59" t="n"/>
      <c r="AR2537" s="59" t="n"/>
      <c r="AS2537" s="59" t="n"/>
      <c r="AT2537" s="59" t="n"/>
      <c r="AU2537" s="59" t="n"/>
      <c r="AV2537" s="59" t="n"/>
      <c r="AW2537" s="59" t="n"/>
      <c r="AX2537" s="59" t="n"/>
      <c r="AY2537" s="59" t="n"/>
      <c r="AZ2537" s="59" t="n"/>
      <c r="BA2537" s="59" t="n"/>
      <c r="BB2537" s="59" t="n"/>
      <c r="BC2537" s="59" t="n"/>
      <c r="BD2537" s="59" t="n"/>
      <c r="BE2537" s="59" t="n"/>
      <c r="BF2537" s="59" t="n"/>
      <c r="BG2537" s="59" t="n"/>
      <c r="BH2537" s="59" t="n"/>
      <c r="BI2537" s="59" t="n"/>
      <c r="BJ2537" s="59" t="n"/>
      <c r="BK2537" s="59" t="n"/>
      <c r="BL2537" s="59" t="n"/>
      <c r="BM2537" s="59" t="n"/>
      <c r="BN2537" s="59" t="n"/>
      <c r="BO2537" s="59" t="n"/>
      <c r="BP2537" s="59" t="n"/>
      <c r="BQ2537" s="59" t="n"/>
      <c r="BR2537" s="59" t="n"/>
      <c r="BS2537" s="59" t="n"/>
      <c r="BT2537" s="59" t="n"/>
      <c r="BU2537" s="59" t="n"/>
      <c r="BV2537" s="59" t="n"/>
      <c r="BW2537" s="59" t="n"/>
      <c r="BX2537" s="59" t="n"/>
      <c r="BY2537" s="59" t="n"/>
      <c r="BZ2537" s="59" t="n"/>
      <c r="CA2537" s="59" t="n"/>
      <c r="CB2537" s="59" t="n"/>
      <c r="CC2537" s="59" t="n"/>
      <c r="CD2537" s="59" t="n"/>
      <c r="CE2537" s="59" t="n"/>
      <c r="CF2537" s="59" t="n"/>
      <c r="CG2537" s="59" t="n"/>
      <c r="CH2537" s="59" t="n"/>
      <c r="CI2537" s="59" t="n"/>
      <c r="CJ2537" s="59" t="n"/>
      <c r="CK2537" s="59" t="n"/>
      <c r="CL2537" s="59" t="n"/>
      <c r="CM2537" s="59" t="n"/>
      <c r="CN2537" s="59" t="n"/>
      <c r="CO2537" s="59" t="n"/>
      <c r="CP2537" s="59" t="n"/>
      <c r="CQ2537" s="59" t="n"/>
      <c r="CR2537" s="59" t="n"/>
      <c r="CS2537" s="59" t="n"/>
      <c r="CT2537" s="59" t="n"/>
      <c r="CU2537" s="59" t="n"/>
      <c r="CV2537" s="59" t="n"/>
      <c r="CW2537" s="59" t="n"/>
      <c r="CX2537" s="59" t="n"/>
      <c r="CY2537" s="59" t="n"/>
      <c r="CZ2537" s="59" t="n"/>
    </row>
    <row r="2538">
      <c r="D2538" s="107" t="inlineStr">
        <is>
          <t>Amount Per Share</t>
        </is>
      </c>
      <c r="E2538" s="107" t="n">
        <v>0.66</v>
      </c>
      <c r="F2538" s="107" t="n">
        <v>0.48</v>
      </c>
      <c r="G2538" s="107" t="n">
        <v>0.68</v>
      </c>
      <c r="H2538" s="107" t="n">
        <v>0.5</v>
      </c>
      <c r="I2538" s="107" t="n">
        <v>0.7</v>
      </c>
      <c r="J2538" s="107" t="n">
        <v>0.52</v>
      </c>
      <c r="K2538" s="107" t="n">
        <v>0.7</v>
      </c>
      <c r="L2538" s="107" t="n">
        <v>0.54</v>
      </c>
      <c r="M2538" s="107" t="n">
        <v>0.72</v>
      </c>
      <c r="N2538" s="107" t="n">
        <v>0.5600000000000001</v>
      </c>
      <c r="O2538" s="107" t="n">
        <v>0.72</v>
      </c>
      <c r="P2538" s="107" t="n">
        <v>0.58</v>
      </c>
      <c r="Q2538" s="107" t="n">
        <v>0.74</v>
      </c>
      <c r="R2538" s="107" t="n">
        <v>0.6</v>
      </c>
      <c r="S2538" s="107" t="n">
        <v>0.74</v>
      </c>
      <c r="T2538" s="107" t="n">
        <v>0.62</v>
      </c>
      <c r="U2538" s="107" t="n">
        <v>0.76</v>
      </c>
      <c r="V2538" s="107" t="n">
        <v>0.62</v>
      </c>
      <c r="W2538" s="107" t="n">
        <v>0.76</v>
      </c>
      <c r="X2538" s="107" t="n"/>
      <c r="Y2538" s="107" t="n"/>
      <c r="Z2538" s="107" t="n"/>
      <c r="AA2538" s="107" t="n"/>
      <c r="AB2538" s="107" t="n"/>
      <c r="AC2538" s="107" t="n"/>
      <c r="AD2538" s="107" t="n"/>
      <c r="AE2538" s="107" t="n"/>
      <c r="AF2538" s="107" t="n"/>
      <c r="AG2538" s="107" t="n"/>
      <c r="AH2538" s="107" t="n"/>
      <c r="AI2538" s="107" t="n"/>
      <c r="AJ2538" s="107" t="n"/>
      <c r="AK2538" s="107" t="n"/>
      <c r="AL2538" s="107" t="n"/>
      <c r="AM2538" s="107" t="n"/>
      <c r="AN2538" s="107" t="n"/>
      <c r="AO2538" s="107" t="n"/>
      <c r="AP2538" s="107" t="n"/>
      <c r="AQ2538" s="107" t="n"/>
      <c r="AR2538" s="107" t="n"/>
      <c r="AS2538" s="107" t="n"/>
      <c r="AT2538" s="107" t="n"/>
      <c r="AU2538" s="107" t="n"/>
      <c r="AV2538" s="107" t="n"/>
      <c r="AW2538" s="107" t="n"/>
      <c r="AX2538" s="107" t="n"/>
      <c r="AY2538" s="107" t="n"/>
      <c r="AZ2538" s="107" t="n"/>
      <c r="BA2538" s="107" t="n"/>
      <c r="BB2538" s="107" t="n"/>
      <c r="BC2538" s="107" t="n"/>
      <c r="BD2538" s="107" t="n"/>
      <c r="BE2538" s="107" t="n"/>
      <c r="BF2538" s="107" t="n"/>
      <c r="BG2538" s="107" t="n"/>
      <c r="BH2538" s="107" t="n"/>
      <c r="BI2538" s="107" t="n"/>
      <c r="BJ2538" s="107" t="n"/>
      <c r="BK2538" s="107" t="n"/>
      <c r="BL2538" s="107" t="n"/>
      <c r="BM2538" s="107" t="n"/>
      <c r="BN2538" s="107" t="n"/>
      <c r="BO2538" s="107" t="n"/>
      <c r="BP2538" s="107" t="n"/>
      <c r="BQ2538" s="107" t="n"/>
      <c r="BR2538" s="107" t="n"/>
      <c r="BS2538" s="107" t="n"/>
      <c r="BT2538" s="107" t="n"/>
      <c r="BU2538" s="107" t="n"/>
      <c r="BV2538" s="107" t="n"/>
      <c r="BW2538" s="107" t="n"/>
      <c r="BX2538" s="107" t="n"/>
      <c r="BY2538" s="107" t="n"/>
      <c r="BZ2538" s="107" t="n"/>
      <c r="CA2538" s="107" t="n"/>
      <c r="CB2538" s="107" t="n"/>
      <c r="CC2538" s="107" t="n"/>
      <c r="CD2538" s="107" t="n"/>
      <c r="CE2538" s="107" t="n"/>
      <c r="CF2538" s="107" t="n"/>
      <c r="CG2538" s="107" t="n"/>
      <c r="CH2538" s="107" t="n"/>
      <c r="CI2538" s="107" t="n"/>
      <c r="CJ2538" s="107" t="n"/>
      <c r="CK2538" s="107" t="n"/>
      <c r="CL2538" s="107" t="n"/>
      <c r="CM2538" s="107" t="n"/>
      <c r="CN2538" s="107" t="n"/>
      <c r="CO2538" s="107" t="n"/>
      <c r="CP2538" s="107" t="n"/>
      <c r="CQ2538" s="107" t="n"/>
      <c r="CR2538" s="107" t="n"/>
      <c r="CS2538" s="107" t="n"/>
      <c r="CT2538" s="107" t="n"/>
      <c r="CU2538" s="107" t="n"/>
      <c r="CV2538" s="107" t="n"/>
      <c r="CW2538" s="107" t="n"/>
      <c r="CX2538" s="107" t="n"/>
      <c r="CY2538" s="107" t="n"/>
      <c r="CZ2538" s="107" t="n"/>
    </row>
    <row r="2540">
      <c r="A2540" s="126">
        <f>IF(MXAU!$C$31="","",MXAU!$C$31)</f>
        <v/>
      </c>
      <c r="B2540" s="68">
        <f>IF($A2540="",0,COUNT($E2541:$CZ2541))</f>
        <v/>
      </c>
      <c r="C2540" s="69">
        <f>IF($B2540=0,0,MAX($E2541:$CZ2541))</f>
        <v/>
      </c>
      <c r="D2540" s="58">
        <f>_xll.BDS($A2540,'Field Check'!$C$44,"headers=y","startcol=1","endcol=7","dir=h","DVD_START_DT",'Field Check'!$C$59,"DVD_END_DT",'Field Check'!$D$59)</f>
        <v/>
      </c>
      <c r="E2540" s="59" t="n"/>
      <c r="F2540" s="59" t="n"/>
      <c r="G2540" s="59" t="n"/>
      <c r="H2540" s="59" t="n"/>
      <c r="I2540" s="59" t="n"/>
      <c r="J2540" s="59" t="n"/>
      <c r="K2540" s="59" t="n"/>
      <c r="L2540" s="59" t="n"/>
      <c r="M2540" s="59" t="n"/>
      <c r="N2540" s="59" t="n"/>
      <c r="O2540" s="59" t="n"/>
      <c r="P2540" s="59" t="n"/>
      <c r="Q2540" s="59" t="n"/>
      <c r="R2540" s="59" t="n"/>
      <c r="S2540" s="59" t="n"/>
      <c r="T2540" s="59" t="n"/>
      <c r="U2540" s="59" t="n"/>
      <c r="V2540" s="59" t="n"/>
      <c r="W2540" s="59" t="n"/>
      <c r="X2540" s="59" t="n"/>
      <c r="Y2540" s="59" t="n"/>
      <c r="Z2540" s="59" t="n"/>
      <c r="AA2540" s="59" t="n"/>
      <c r="AB2540" s="59" t="n"/>
      <c r="AC2540" s="59" t="n"/>
      <c r="AD2540" s="59" t="n"/>
      <c r="AE2540" s="59" t="n"/>
      <c r="AF2540" s="59" t="n"/>
      <c r="AG2540" s="59" t="n"/>
      <c r="AH2540" s="59" t="n"/>
      <c r="AI2540" s="59" t="n"/>
      <c r="AJ2540" s="59" t="n"/>
      <c r="AK2540" s="59" t="n"/>
      <c r="AL2540" s="59" t="n"/>
      <c r="AM2540" s="59" t="n"/>
      <c r="AN2540" s="59" t="n"/>
      <c r="AO2540" s="59" t="n"/>
      <c r="AP2540" s="59" t="n"/>
      <c r="AQ2540" s="59" t="n"/>
      <c r="AR2540" s="59" t="n"/>
      <c r="AS2540" s="59" t="n"/>
      <c r="AT2540" s="59" t="n"/>
      <c r="AU2540" s="59" t="n"/>
      <c r="AV2540" s="59" t="n"/>
      <c r="AW2540" s="59" t="n"/>
      <c r="AX2540" s="59" t="n"/>
      <c r="AY2540" s="59" t="n"/>
      <c r="AZ2540" s="59" t="n"/>
      <c r="BA2540" s="59" t="n"/>
      <c r="BB2540" s="59" t="n"/>
      <c r="BC2540" s="59" t="n"/>
      <c r="BD2540" s="59" t="n"/>
      <c r="BE2540" s="59" t="n"/>
      <c r="BF2540" s="59" t="n"/>
      <c r="BG2540" s="59" t="n"/>
      <c r="BH2540" s="59" t="n"/>
      <c r="BI2540" s="59" t="n"/>
      <c r="BJ2540" s="59" t="n"/>
      <c r="BK2540" s="59" t="n"/>
      <c r="BL2540" s="59" t="n"/>
      <c r="BM2540" s="59" t="n"/>
      <c r="BN2540" s="59" t="n"/>
      <c r="BO2540" s="59" t="n"/>
      <c r="BP2540" s="59" t="n"/>
      <c r="BQ2540" s="59" t="n"/>
      <c r="BR2540" s="59" t="n"/>
      <c r="BS2540" s="59" t="n"/>
      <c r="BT2540" s="59" t="n"/>
      <c r="BU2540" s="59" t="n"/>
      <c r="BV2540" s="59" t="n"/>
      <c r="BW2540" s="59" t="n"/>
      <c r="BX2540" s="59" t="n"/>
      <c r="BY2540" s="59" t="n"/>
      <c r="BZ2540" s="59" t="n"/>
      <c r="CA2540" s="59" t="n"/>
      <c r="CB2540" s="59" t="n"/>
      <c r="CC2540" s="59" t="n"/>
      <c r="CD2540" s="59" t="n"/>
      <c r="CE2540" s="59" t="n"/>
      <c r="CF2540" s="59" t="n"/>
      <c r="CG2540" s="59" t="n"/>
      <c r="CH2540" s="59" t="n"/>
      <c r="CI2540" s="59" t="n"/>
      <c r="CJ2540" s="59" t="n"/>
      <c r="CK2540" s="59" t="n"/>
      <c r="CL2540" s="59" t="n"/>
      <c r="CM2540" s="59" t="n"/>
      <c r="CN2540" s="59" t="n"/>
      <c r="CO2540" s="59" t="n"/>
      <c r="CP2540" s="59" t="n"/>
      <c r="CQ2540" s="59" t="n"/>
      <c r="CR2540" s="59" t="n"/>
      <c r="CS2540" s="59" t="n"/>
      <c r="CT2540" s="59" t="n"/>
      <c r="CU2540" s="59" t="n"/>
      <c r="CV2540" s="59" t="n"/>
      <c r="CW2540" s="59" t="n"/>
      <c r="CX2540" s="59" t="n"/>
      <c r="CY2540" s="59" t="n"/>
      <c r="CZ2540" s="59" t="n"/>
    </row>
    <row r="2541">
      <c r="D2541" s="59" t="n"/>
      <c r="E2541" s="59" t="n"/>
      <c r="F2541" s="59" t="n"/>
      <c r="G2541" s="59" t="n"/>
      <c r="H2541" s="59" t="n"/>
      <c r="I2541" s="59" t="n"/>
      <c r="J2541" s="59" t="n"/>
      <c r="K2541" s="59" t="n"/>
      <c r="L2541" s="59" t="n"/>
      <c r="M2541" s="59" t="n"/>
      <c r="N2541" s="59" t="n"/>
      <c r="O2541" s="59" t="n"/>
      <c r="P2541" s="59" t="n"/>
      <c r="Q2541" s="59" t="n"/>
      <c r="R2541" s="59" t="n"/>
      <c r="S2541" s="59" t="n"/>
      <c r="T2541" s="59" t="n"/>
      <c r="U2541" s="59" t="n"/>
      <c r="V2541" s="59" t="n"/>
      <c r="W2541" s="59" t="n"/>
      <c r="X2541" s="59" t="n"/>
      <c r="Y2541" s="59" t="n"/>
      <c r="Z2541" s="59" t="n"/>
      <c r="AA2541" s="59" t="n"/>
      <c r="AB2541" s="59" t="n"/>
      <c r="AC2541" s="59" t="n"/>
      <c r="AD2541" s="59" t="n"/>
      <c r="AE2541" s="59" t="n"/>
      <c r="AF2541" s="59" t="n"/>
      <c r="AG2541" s="59" t="n"/>
      <c r="AH2541" s="59" t="n"/>
      <c r="AI2541" s="59" t="n"/>
      <c r="AJ2541" s="59" t="n"/>
      <c r="AK2541" s="59" t="n"/>
      <c r="AL2541" s="59" t="n"/>
      <c r="AM2541" s="59" t="n"/>
      <c r="AN2541" s="59" t="n"/>
      <c r="AO2541" s="59" t="n"/>
      <c r="AP2541" s="59" t="n"/>
      <c r="AQ2541" s="59" t="n"/>
      <c r="AR2541" s="59" t="n"/>
      <c r="AS2541" s="59" t="n"/>
      <c r="AT2541" s="59" t="n"/>
      <c r="AU2541" s="59" t="n"/>
      <c r="AV2541" s="59" t="n"/>
      <c r="AW2541" s="59" t="n"/>
      <c r="AX2541" s="59" t="n"/>
      <c r="AY2541" s="59" t="n"/>
      <c r="AZ2541" s="59" t="n"/>
      <c r="BA2541" s="59" t="n"/>
      <c r="BB2541" s="59" t="n"/>
      <c r="BC2541" s="59" t="n"/>
      <c r="BD2541" s="59" t="n"/>
      <c r="BE2541" s="59" t="n"/>
      <c r="BF2541" s="59" t="n"/>
      <c r="BG2541" s="59" t="n"/>
      <c r="BH2541" s="59" t="n"/>
      <c r="BI2541" s="59" t="n"/>
      <c r="BJ2541" s="59" t="n"/>
      <c r="BK2541" s="59" t="n"/>
      <c r="BL2541" s="59" t="n"/>
      <c r="BM2541" s="59" t="n"/>
      <c r="BN2541" s="59" t="n"/>
      <c r="BO2541" s="59" t="n"/>
      <c r="BP2541" s="59" t="n"/>
      <c r="BQ2541" s="59" t="n"/>
      <c r="BR2541" s="59" t="n"/>
      <c r="BS2541" s="59" t="n"/>
      <c r="BT2541" s="59" t="n"/>
      <c r="BU2541" s="59" t="n"/>
      <c r="BV2541" s="59" t="n"/>
      <c r="BW2541" s="59" t="n"/>
      <c r="BX2541" s="59" t="n"/>
      <c r="BY2541" s="59" t="n"/>
      <c r="BZ2541" s="59" t="n"/>
      <c r="CA2541" s="59" t="n"/>
      <c r="CB2541" s="59" t="n"/>
      <c r="CC2541" s="59" t="n"/>
      <c r="CD2541" s="59" t="n"/>
      <c r="CE2541" s="59" t="n"/>
      <c r="CF2541" s="59" t="n"/>
      <c r="CG2541" s="59" t="n"/>
      <c r="CH2541" s="59" t="n"/>
      <c r="CI2541" s="59" t="n"/>
      <c r="CJ2541" s="59" t="n"/>
      <c r="CK2541" s="59" t="n"/>
      <c r="CL2541" s="59" t="n"/>
      <c r="CM2541" s="59" t="n"/>
      <c r="CN2541" s="59" t="n"/>
      <c r="CO2541" s="59" t="n"/>
      <c r="CP2541" s="59" t="n"/>
      <c r="CQ2541" s="59" t="n"/>
      <c r="CR2541" s="59" t="n"/>
      <c r="CS2541" s="59" t="n"/>
      <c r="CT2541" s="59" t="n"/>
      <c r="CU2541" s="59" t="n"/>
      <c r="CV2541" s="59" t="n"/>
      <c r="CW2541" s="59" t="n"/>
      <c r="CX2541" s="59" t="n"/>
      <c r="CY2541" s="59" t="n"/>
      <c r="CZ2541" s="59" t="n"/>
    </row>
    <row r="2542">
      <c r="D2542" s="59" t="n"/>
      <c r="E2542" s="59" t="n"/>
      <c r="F2542" s="59" t="n"/>
      <c r="G2542" s="59" t="n"/>
      <c r="H2542" s="59" t="n"/>
      <c r="I2542" s="59" t="n"/>
      <c r="J2542" s="59" t="n"/>
      <c r="K2542" s="59" t="n"/>
      <c r="L2542" s="59" t="n"/>
      <c r="M2542" s="59" t="n"/>
      <c r="N2542" s="59" t="n"/>
      <c r="O2542" s="59" t="n"/>
      <c r="P2542" s="59" t="n"/>
      <c r="Q2542" s="59" t="n"/>
      <c r="R2542" s="59" t="n"/>
      <c r="S2542" s="59" t="n"/>
      <c r="T2542" s="59" t="n"/>
      <c r="U2542" s="59" t="n"/>
      <c r="V2542" s="59" t="n"/>
      <c r="W2542" s="59" t="n"/>
      <c r="X2542" s="59" t="n"/>
      <c r="Y2542" s="59" t="n"/>
      <c r="Z2542" s="59" t="n"/>
      <c r="AA2542" s="59" t="n"/>
      <c r="AB2542" s="59" t="n"/>
      <c r="AC2542" s="59" t="n"/>
      <c r="AD2542" s="59" t="n"/>
      <c r="AE2542" s="59" t="n"/>
      <c r="AF2542" s="59" t="n"/>
      <c r="AG2542" s="59" t="n"/>
      <c r="AH2542" s="59" t="n"/>
      <c r="AI2542" s="59" t="n"/>
      <c r="AJ2542" s="59" t="n"/>
      <c r="AK2542" s="59" t="n"/>
      <c r="AL2542" s="59" t="n"/>
      <c r="AM2542" s="59" t="n"/>
      <c r="AN2542" s="59" t="n"/>
      <c r="AO2542" s="59" t="n"/>
      <c r="AP2542" s="59" t="n"/>
      <c r="AQ2542" s="59" t="n"/>
      <c r="AR2542" s="59" t="n"/>
      <c r="AS2542" s="59" t="n"/>
      <c r="AT2542" s="59" t="n"/>
      <c r="AU2542" s="59" t="n"/>
      <c r="AV2542" s="59" t="n"/>
      <c r="AW2542" s="59" t="n"/>
      <c r="AX2542" s="59" t="n"/>
      <c r="AY2542" s="59" t="n"/>
      <c r="AZ2542" s="59" t="n"/>
      <c r="BA2542" s="59" t="n"/>
      <c r="BB2542" s="59" t="n"/>
      <c r="BC2542" s="59" t="n"/>
      <c r="BD2542" s="59" t="n"/>
      <c r="BE2542" s="59" t="n"/>
      <c r="BF2542" s="59" t="n"/>
      <c r="BG2542" s="59" t="n"/>
      <c r="BH2542" s="59" t="n"/>
      <c r="BI2542" s="59" t="n"/>
      <c r="BJ2542" s="59" t="n"/>
      <c r="BK2542" s="59" t="n"/>
      <c r="BL2542" s="59" t="n"/>
      <c r="BM2542" s="59" t="n"/>
      <c r="BN2542" s="59" t="n"/>
      <c r="BO2542" s="59" t="n"/>
      <c r="BP2542" s="59" t="n"/>
      <c r="BQ2542" s="59" t="n"/>
      <c r="BR2542" s="59" t="n"/>
      <c r="BS2542" s="59" t="n"/>
      <c r="BT2542" s="59" t="n"/>
      <c r="BU2542" s="59" t="n"/>
      <c r="BV2542" s="59" t="n"/>
      <c r="BW2542" s="59" t="n"/>
      <c r="BX2542" s="59" t="n"/>
      <c r="BY2542" s="59" t="n"/>
      <c r="BZ2542" s="59" t="n"/>
      <c r="CA2542" s="59" t="n"/>
      <c r="CB2542" s="59" t="n"/>
      <c r="CC2542" s="59" t="n"/>
      <c r="CD2542" s="59" t="n"/>
      <c r="CE2542" s="59" t="n"/>
      <c r="CF2542" s="59" t="n"/>
      <c r="CG2542" s="59" t="n"/>
      <c r="CH2542" s="59" t="n"/>
      <c r="CI2542" s="59" t="n"/>
      <c r="CJ2542" s="59" t="n"/>
      <c r="CK2542" s="59" t="n"/>
      <c r="CL2542" s="59" t="n"/>
      <c r="CM2542" s="59" t="n"/>
      <c r="CN2542" s="59" t="n"/>
      <c r="CO2542" s="59" t="n"/>
      <c r="CP2542" s="59" t="n"/>
      <c r="CQ2542" s="59" t="n"/>
      <c r="CR2542" s="59" t="n"/>
      <c r="CS2542" s="59" t="n"/>
      <c r="CT2542" s="59" t="n"/>
      <c r="CU2542" s="59" t="n"/>
      <c r="CV2542" s="59" t="n"/>
      <c r="CW2542" s="59" t="n"/>
      <c r="CX2542" s="59" t="n"/>
      <c r="CY2542" s="59" t="n"/>
      <c r="CZ2542" s="59" t="n"/>
    </row>
    <row r="2543">
      <c r="D2543" s="59" t="n"/>
      <c r="E2543" s="59" t="n"/>
      <c r="F2543" s="59" t="n"/>
      <c r="G2543" s="59" t="n"/>
      <c r="H2543" s="59" t="n"/>
      <c r="I2543" s="59" t="n"/>
      <c r="J2543" s="59" t="n"/>
      <c r="K2543" s="59" t="n"/>
      <c r="L2543" s="59" t="n"/>
      <c r="M2543" s="59" t="n"/>
      <c r="N2543" s="59" t="n"/>
      <c r="O2543" s="59" t="n"/>
      <c r="P2543" s="59" t="n"/>
      <c r="Q2543" s="59" t="n"/>
      <c r="R2543" s="59" t="n"/>
      <c r="S2543" s="59" t="n"/>
      <c r="T2543" s="59" t="n"/>
      <c r="U2543" s="59" t="n"/>
      <c r="V2543" s="59" t="n"/>
      <c r="W2543" s="59" t="n"/>
      <c r="X2543" s="59" t="n"/>
      <c r="Y2543" s="59" t="n"/>
      <c r="Z2543" s="59" t="n"/>
      <c r="AA2543" s="59" t="n"/>
      <c r="AB2543" s="59" t="n"/>
      <c r="AC2543" s="59" t="n"/>
      <c r="AD2543" s="59" t="n"/>
      <c r="AE2543" s="59" t="n"/>
      <c r="AF2543" s="59" t="n"/>
      <c r="AG2543" s="59" t="n"/>
      <c r="AH2543" s="59" t="n"/>
      <c r="AI2543" s="59" t="n"/>
      <c r="AJ2543" s="59" t="n"/>
      <c r="AK2543" s="59" t="n"/>
      <c r="AL2543" s="59" t="n"/>
      <c r="AM2543" s="59" t="n"/>
      <c r="AN2543" s="59" t="n"/>
      <c r="AO2543" s="59" t="n"/>
      <c r="AP2543" s="59" t="n"/>
      <c r="AQ2543" s="59" t="n"/>
      <c r="AR2543" s="59" t="n"/>
      <c r="AS2543" s="59" t="n"/>
      <c r="AT2543" s="59" t="n"/>
      <c r="AU2543" s="59" t="n"/>
      <c r="AV2543" s="59" t="n"/>
      <c r="AW2543" s="59" t="n"/>
      <c r="AX2543" s="59" t="n"/>
      <c r="AY2543" s="59" t="n"/>
      <c r="AZ2543" s="59" t="n"/>
      <c r="BA2543" s="59" t="n"/>
      <c r="BB2543" s="59" t="n"/>
      <c r="BC2543" s="59" t="n"/>
      <c r="BD2543" s="59" t="n"/>
      <c r="BE2543" s="59" t="n"/>
      <c r="BF2543" s="59" t="n"/>
      <c r="BG2543" s="59" t="n"/>
      <c r="BH2543" s="59" t="n"/>
      <c r="BI2543" s="59" t="n"/>
      <c r="BJ2543" s="59" t="n"/>
      <c r="BK2543" s="59" t="n"/>
      <c r="BL2543" s="59" t="n"/>
      <c r="BM2543" s="59" t="n"/>
      <c r="BN2543" s="59" t="n"/>
      <c r="BO2543" s="59" t="n"/>
      <c r="BP2543" s="59" t="n"/>
      <c r="BQ2543" s="59" t="n"/>
      <c r="BR2543" s="59" t="n"/>
      <c r="BS2543" s="59" t="n"/>
      <c r="BT2543" s="59" t="n"/>
      <c r="BU2543" s="59" t="n"/>
      <c r="BV2543" s="59" t="n"/>
      <c r="BW2543" s="59" t="n"/>
      <c r="BX2543" s="59" t="n"/>
      <c r="BY2543" s="59" t="n"/>
      <c r="BZ2543" s="59" t="n"/>
      <c r="CA2543" s="59" t="n"/>
      <c r="CB2543" s="59" t="n"/>
      <c r="CC2543" s="59" t="n"/>
      <c r="CD2543" s="59" t="n"/>
      <c r="CE2543" s="59" t="n"/>
      <c r="CF2543" s="59" t="n"/>
      <c r="CG2543" s="59" t="n"/>
      <c r="CH2543" s="59" t="n"/>
      <c r="CI2543" s="59" t="n"/>
      <c r="CJ2543" s="59" t="n"/>
      <c r="CK2543" s="59" t="n"/>
      <c r="CL2543" s="59" t="n"/>
      <c r="CM2543" s="59" t="n"/>
      <c r="CN2543" s="59" t="n"/>
      <c r="CO2543" s="59" t="n"/>
      <c r="CP2543" s="59" t="n"/>
      <c r="CQ2543" s="59" t="n"/>
      <c r="CR2543" s="59" t="n"/>
      <c r="CS2543" s="59" t="n"/>
      <c r="CT2543" s="59" t="n"/>
      <c r="CU2543" s="59" t="n"/>
      <c r="CV2543" s="59" t="n"/>
      <c r="CW2543" s="59" t="n"/>
      <c r="CX2543" s="59" t="n"/>
      <c r="CY2543" s="59" t="n"/>
      <c r="CZ2543" s="59" t="n"/>
    </row>
    <row r="2544">
      <c r="D2544" s="107" t="n"/>
      <c r="E2544" s="107" t="n"/>
      <c r="F2544" s="107" t="n"/>
      <c r="G2544" s="107" t="n"/>
      <c r="H2544" s="107" t="n"/>
      <c r="I2544" s="107" t="n"/>
      <c r="J2544" s="107" t="n"/>
      <c r="K2544" s="107" t="n"/>
      <c r="L2544" s="107" t="n"/>
      <c r="M2544" s="107" t="n"/>
      <c r="N2544" s="107" t="n"/>
      <c r="O2544" s="107" t="n"/>
      <c r="P2544" s="107" t="n"/>
      <c r="Q2544" s="107" t="n"/>
      <c r="R2544" s="107" t="n"/>
      <c r="S2544" s="107" t="n"/>
      <c r="T2544" s="107" t="n"/>
      <c r="U2544" s="107" t="n"/>
      <c r="V2544" s="107" t="n"/>
      <c r="W2544" s="107" t="n"/>
      <c r="X2544" s="107" t="n"/>
      <c r="Y2544" s="107" t="n"/>
      <c r="Z2544" s="107" t="n"/>
      <c r="AA2544" s="107" t="n"/>
      <c r="AB2544" s="107" t="n"/>
      <c r="AC2544" s="107" t="n"/>
      <c r="AD2544" s="107" t="n"/>
      <c r="AE2544" s="107" t="n"/>
      <c r="AF2544" s="107" t="n"/>
      <c r="AG2544" s="107" t="n"/>
      <c r="AH2544" s="107" t="n"/>
      <c r="AI2544" s="107" t="n"/>
      <c r="AJ2544" s="107" t="n"/>
      <c r="AK2544" s="107" t="n"/>
      <c r="AL2544" s="107" t="n"/>
      <c r="AM2544" s="107" t="n"/>
      <c r="AN2544" s="107" t="n"/>
      <c r="AO2544" s="107" t="n"/>
      <c r="AP2544" s="107" t="n"/>
      <c r="AQ2544" s="107" t="n"/>
      <c r="AR2544" s="107" t="n"/>
      <c r="AS2544" s="107" t="n"/>
      <c r="AT2544" s="107" t="n"/>
      <c r="AU2544" s="107" t="n"/>
      <c r="AV2544" s="107" t="n"/>
      <c r="AW2544" s="107" t="n"/>
      <c r="AX2544" s="107" t="n"/>
      <c r="AY2544" s="107" t="n"/>
      <c r="AZ2544" s="107" t="n"/>
      <c r="BA2544" s="107" t="n"/>
      <c r="BB2544" s="107" t="n"/>
      <c r="BC2544" s="107" t="n"/>
      <c r="BD2544" s="107" t="n"/>
      <c r="BE2544" s="107" t="n"/>
      <c r="BF2544" s="107" t="n"/>
      <c r="BG2544" s="107" t="n"/>
      <c r="BH2544" s="107" t="n"/>
      <c r="BI2544" s="107" t="n"/>
      <c r="BJ2544" s="107" t="n"/>
      <c r="BK2544" s="107" t="n"/>
      <c r="BL2544" s="107" t="n"/>
      <c r="BM2544" s="107" t="n"/>
      <c r="BN2544" s="107" t="n"/>
      <c r="BO2544" s="107" t="n"/>
      <c r="BP2544" s="107" t="n"/>
      <c r="BQ2544" s="107" t="n"/>
      <c r="BR2544" s="107" t="n"/>
      <c r="BS2544" s="107" t="n"/>
      <c r="BT2544" s="107" t="n"/>
      <c r="BU2544" s="107" t="n"/>
      <c r="BV2544" s="107" t="n"/>
      <c r="BW2544" s="107" t="n"/>
      <c r="BX2544" s="107" t="n"/>
      <c r="BY2544" s="107" t="n"/>
      <c r="BZ2544" s="107" t="n"/>
      <c r="CA2544" s="107" t="n"/>
      <c r="CB2544" s="107" t="n"/>
      <c r="CC2544" s="107" t="n"/>
      <c r="CD2544" s="107" t="n"/>
      <c r="CE2544" s="107" t="n"/>
      <c r="CF2544" s="107" t="n"/>
      <c r="CG2544" s="107" t="n"/>
      <c r="CH2544" s="107" t="n"/>
      <c r="CI2544" s="107" t="n"/>
      <c r="CJ2544" s="107" t="n"/>
      <c r="CK2544" s="107" t="n"/>
      <c r="CL2544" s="107" t="n"/>
      <c r="CM2544" s="107" t="n"/>
      <c r="CN2544" s="107" t="n"/>
      <c r="CO2544" s="107" t="n"/>
      <c r="CP2544" s="107" t="n"/>
      <c r="CQ2544" s="107" t="n"/>
      <c r="CR2544" s="107" t="n"/>
      <c r="CS2544" s="107" t="n"/>
      <c r="CT2544" s="107" t="n"/>
      <c r="CU2544" s="107" t="n"/>
      <c r="CV2544" s="107" t="n"/>
      <c r="CW2544" s="107" t="n"/>
      <c r="CX2544" s="107" t="n"/>
      <c r="CY2544" s="107" t="n"/>
      <c r="CZ2544" s="107" t="n"/>
    </row>
    <row r="2547">
      <c r="A2547" s="2">
        <f>IF($A2540="","","   projections")</f>
        <v/>
      </c>
      <c r="B2547" s="68">
        <f>IF($A2540="",0,COUNT($E2548:$CZ2548))</f>
        <v/>
      </c>
      <c r="C2547" s="69">
        <f>IF($B2547=0,0,MAX($E2548:$CZ2548))</f>
        <v/>
      </c>
      <c r="D2547" s="58">
        <f>_xll.BDS($A2540,'Field Check'!$C$42,"headers=y","startcol=1","endcol=3","dir=h","cols=21;rows=3")</f>
        <v/>
      </c>
      <c r="E2547" s="59" t="n">
        <v>46248</v>
      </c>
      <c r="F2547" s="59" t="n">
        <v>46471</v>
      </c>
      <c r="G2547" s="59" t="n">
        <v>46605</v>
      </c>
      <c r="H2547" s="59" t="n">
        <v>46835</v>
      </c>
      <c r="I2547" s="59" t="n">
        <v>46969</v>
      </c>
      <c r="J2547" s="59" t="n">
        <v>47199</v>
      </c>
      <c r="K2547" s="59" t="n">
        <v>47333</v>
      </c>
      <c r="L2547" s="59" t="n">
        <v>47563</v>
      </c>
      <c r="M2547" s="59" t="n">
        <v>47697</v>
      </c>
      <c r="N2547" s="59" t="n">
        <v>47927</v>
      </c>
      <c r="O2547" s="59" t="n">
        <v>48061</v>
      </c>
      <c r="P2547" s="59" t="n">
        <v>48291</v>
      </c>
      <c r="Q2547" s="59" t="n">
        <v>48425</v>
      </c>
      <c r="R2547" s="59" t="n">
        <v>48662</v>
      </c>
      <c r="S2547" s="59" t="n">
        <v>48796</v>
      </c>
      <c r="T2547" s="59" t="n">
        <v>49026</v>
      </c>
      <c r="U2547" s="59" t="n">
        <v>49160</v>
      </c>
      <c r="V2547" s="59" t="n">
        <v>49390</v>
      </c>
      <c r="W2547" s="59" t="n">
        <v>49531</v>
      </c>
      <c r="X2547" s="59" t="n">
        <v>49754</v>
      </c>
      <c r="Y2547" s="59" t="n"/>
      <c r="Z2547" s="59" t="n"/>
      <c r="AA2547" s="59" t="n"/>
      <c r="AB2547" s="59" t="n"/>
      <c r="AC2547" s="59" t="n"/>
      <c r="AD2547" s="59" t="n"/>
      <c r="AE2547" s="59" t="n"/>
      <c r="AF2547" s="59" t="n"/>
      <c r="AG2547" s="59" t="n"/>
      <c r="AH2547" s="59" t="n"/>
      <c r="AI2547" s="59" t="n"/>
      <c r="AJ2547" s="59" t="n"/>
      <c r="AK2547" s="59" t="n"/>
      <c r="AL2547" s="59" t="n"/>
      <c r="AM2547" s="59" t="n"/>
      <c r="AN2547" s="59" t="n"/>
      <c r="AO2547" s="59" t="n"/>
      <c r="AP2547" s="59" t="n"/>
      <c r="AQ2547" s="59" t="n"/>
      <c r="AR2547" s="59" t="n"/>
      <c r="AS2547" s="59" t="n"/>
      <c r="AT2547" s="59" t="n"/>
      <c r="AU2547" s="59" t="n"/>
      <c r="AV2547" s="59" t="n"/>
      <c r="AW2547" s="59" t="n"/>
      <c r="AX2547" s="59" t="n"/>
      <c r="AY2547" s="59" t="n"/>
      <c r="AZ2547" s="59" t="n"/>
      <c r="BA2547" s="59" t="n"/>
      <c r="BB2547" s="59" t="n"/>
      <c r="BC2547" s="59" t="n"/>
      <c r="BD2547" s="59" t="n"/>
      <c r="BE2547" s="59" t="n"/>
      <c r="BF2547" s="59" t="n"/>
      <c r="BG2547" s="59" t="n"/>
      <c r="BH2547" s="59" t="n"/>
      <c r="BI2547" s="59" t="n"/>
      <c r="BJ2547" s="59" t="n"/>
      <c r="BK2547" s="59" t="n"/>
      <c r="BL2547" s="59" t="n"/>
      <c r="BM2547" s="59" t="n"/>
      <c r="BN2547" s="59" t="n"/>
      <c r="BO2547" s="59" t="n"/>
      <c r="BP2547" s="59" t="n"/>
      <c r="BQ2547" s="59" t="n"/>
      <c r="BR2547" s="59" t="n"/>
      <c r="BS2547" s="59" t="n"/>
      <c r="BT2547" s="59" t="n"/>
      <c r="BU2547" s="59" t="n"/>
      <c r="BV2547" s="59" t="n"/>
      <c r="BW2547" s="59" t="n"/>
      <c r="BX2547" s="59" t="n"/>
      <c r="BY2547" s="59" t="n"/>
      <c r="BZ2547" s="59" t="n"/>
      <c r="CA2547" s="59" t="n"/>
      <c r="CB2547" s="59" t="n"/>
      <c r="CC2547" s="59" t="n"/>
      <c r="CD2547" s="59" t="n"/>
      <c r="CE2547" s="59" t="n"/>
      <c r="CF2547" s="59" t="n"/>
      <c r="CG2547" s="59" t="n"/>
      <c r="CH2547" s="59" t="n"/>
      <c r="CI2547" s="59" t="n"/>
      <c r="CJ2547" s="59" t="n"/>
      <c r="CK2547" s="59" t="n"/>
      <c r="CL2547" s="59" t="n"/>
      <c r="CM2547" s="59" t="n"/>
      <c r="CN2547" s="59" t="n"/>
      <c r="CO2547" s="59" t="n"/>
      <c r="CP2547" s="59" t="n"/>
      <c r="CQ2547" s="59" t="n"/>
      <c r="CR2547" s="59" t="n"/>
      <c r="CS2547" s="59" t="n"/>
      <c r="CT2547" s="59" t="n"/>
      <c r="CU2547" s="59" t="n"/>
      <c r="CV2547" s="59" t="n"/>
      <c r="CW2547" s="59" t="n"/>
      <c r="CX2547" s="59" t="n"/>
      <c r="CY2547" s="59" t="n"/>
      <c r="CZ2547" s="59" t="n"/>
    </row>
    <row r="2548">
      <c r="D2548" s="59" t="inlineStr">
        <is>
          <t>Ex-Date</t>
        </is>
      </c>
      <c r="E2548" s="59" t="n">
        <v>46268</v>
      </c>
      <c r="F2548" s="59" t="n">
        <v>46497</v>
      </c>
      <c r="G2548" s="59" t="n">
        <v>46625</v>
      </c>
      <c r="H2548" s="59" t="n">
        <v>46861</v>
      </c>
      <c r="I2548" s="59" t="n">
        <v>46989</v>
      </c>
      <c r="J2548" s="59" t="n">
        <v>47225</v>
      </c>
      <c r="K2548" s="59" t="n">
        <v>47353</v>
      </c>
      <c r="L2548" s="59" t="n">
        <v>47589</v>
      </c>
      <c r="M2548" s="59" t="n">
        <v>47717</v>
      </c>
      <c r="N2548" s="59" t="n">
        <v>47953</v>
      </c>
      <c r="O2548" s="59" t="n">
        <v>48081</v>
      </c>
      <c r="P2548" s="59" t="n">
        <v>48317</v>
      </c>
      <c r="Q2548" s="59" t="n">
        <v>48445</v>
      </c>
      <c r="R2548" s="59" t="n">
        <v>48688</v>
      </c>
      <c r="S2548" s="59" t="n">
        <v>48816</v>
      </c>
      <c r="T2548" s="59" t="n">
        <v>49052</v>
      </c>
      <c r="U2548" s="59" t="n">
        <v>49180</v>
      </c>
      <c r="V2548" s="59" t="n">
        <v>49416</v>
      </c>
      <c r="W2548" s="59" t="n">
        <v>49551</v>
      </c>
      <c r="X2548" s="59" t="n">
        <v>49780</v>
      </c>
      <c r="Y2548" s="59" t="n"/>
      <c r="Z2548" s="59" t="n"/>
      <c r="AA2548" s="59" t="n"/>
      <c r="AB2548" s="59" t="n"/>
      <c r="AC2548" s="59" t="n"/>
      <c r="AD2548" s="59" t="n"/>
      <c r="AE2548" s="59" t="n"/>
      <c r="AF2548" s="59" t="n"/>
      <c r="AG2548" s="59" t="n"/>
      <c r="AH2548" s="59" t="n"/>
      <c r="AI2548" s="59" t="n"/>
      <c r="AJ2548" s="59" t="n"/>
      <c r="AK2548" s="59" t="n"/>
      <c r="AL2548" s="59" t="n"/>
      <c r="AM2548" s="59" t="n"/>
      <c r="AN2548" s="59" t="n"/>
      <c r="AO2548" s="59" t="n"/>
      <c r="AP2548" s="59" t="n"/>
      <c r="AQ2548" s="59" t="n"/>
      <c r="AR2548" s="59" t="n"/>
      <c r="AS2548" s="59" t="n"/>
      <c r="AT2548" s="59" t="n"/>
      <c r="AU2548" s="59" t="n"/>
      <c r="AV2548" s="59" t="n"/>
      <c r="AW2548" s="59" t="n"/>
      <c r="AX2548" s="59" t="n"/>
      <c r="AY2548" s="59" t="n"/>
      <c r="AZ2548" s="59" t="n"/>
      <c r="BA2548" s="59" t="n"/>
      <c r="BB2548" s="59" t="n"/>
      <c r="BC2548" s="59" t="n"/>
      <c r="BD2548" s="59" t="n"/>
      <c r="BE2548" s="59" t="n"/>
      <c r="BF2548" s="59" t="n"/>
      <c r="BG2548" s="59" t="n"/>
      <c r="BH2548" s="59" t="n"/>
      <c r="BI2548" s="59" t="n"/>
      <c r="BJ2548" s="59" t="n"/>
      <c r="BK2548" s="59" t="n"/>
      <c r="BL2548" s="59" t="n"/>
      <c r="BM2548" s="59" t="n"/>
      <c r="BN2548" s="59" t="n"/>
      <c r="BO2548" s="59" t="n"/>
      <c r="BP2548" s="59" t="n"/>
      <c r="BQ2548" s="59" t="n"/>
      <c r="BR2548" s="59" t="n"/>
      <c r="BS2548" s="59" t="n"/>
      <c r="BT2548" s="59" t="n"/>
      <c r="BU2548" s="59" t="n"/>
      <c r="BV2548" s="59" t="n"/>
      <c r="BW2548" s="59" t="n"/>
      <c r="BX2548" s="59" t="n"/>
      <c r="BY2548" s="59" t="n"/>
      <c r="BZ2548" s="59" t="n"/>
      <c r="CA2548" s="59" t="n"/>
      <c r="CB2548" s="59" t="n"/>
      <c r="CC2548" s="59" t="n"/>
      <c r="CD2548" s="59" t="n"/>
      <c r="CE2548" s="59" t="n"/>
      <c r="CF2548" s="59" t="n"/>
      <c r="CG2548" s="59" t="n"/>
      <c r="CH2548" s="59" t="n"/>
      <c r="CI2548" s="59" t="n"/>
      <c r="CJ2548" s="59" t="n"/>
      <c r="CK2548" s="59" t="n"/>
      <c r="CL2548" s="59" t="n"/>
      <c r="CM2548" s="59" t="n"/>
      <c r="CN2548" s="59" t="n"/>
      <c r="CO2548" s="59" t="n"/>
      <c r="CP2548" s="59" t="n"/>
      <c r="CQ2548" s="59" t="n"/>
      <c r="CR2548" s="59" t="n"/>
      <c r="CS2548" s="59" t="n"/>
      <c r="CT2548" s="59" t="n"/>
      <c r="CU2548" s="59" t="n"/>
      <c r="CV2548" s="59" t="n"/>
      <c r="CW2548" s="59" t="n"/>
      <c r="CX2548" s="59" t="n"/>
      <c r="CY2548" s="59" t="n"/>
      <c r="CZ2548" s="59" t="n"/>
    </row>
    <row r="2549">
      <c r="D2549" s="107" t="inlineStr">
        <is>
          <t>Amount Per Share</t>
        </is>
      </c>
      <c r="E2549" s="107" t="n">
        <v>0.63</v>
      </c>
      <c r="F2549" s="107" t="n">
        <v>0.52</v>
      </c>
      <c r="G2549" s="107" t="n">
        <v>0.65</v>
      </c>
      <c r="H2549" s="107" t="n">
        <v>0.54</v>
      </c>
      <c r="I2549" s="107" t="n">
        <v>0.67</v>
      </c>
      <c r="J2549" s="107" t="n">
        <v>0.5600000000000001</v>
      </c>
      <c r="K2549" s="107" t="n">
        <v>0.6899999999999999</v>
      </c>
      <c r="L2549" s="107" t="n">
        <v>0.58</v>
      </c>
      <c r="M2549" s="107" t="n">
        <v>0.71</v>
      </c>
      <c r="N2549" s="107" t="n">
        <v>0.6</v>
      </c>
      <c r="O2549" s="107" t="n">
        <v>0.73</v>
      </c>
      <c r="P2549" s="107" t="n">
        <v>0.6</v>
      </c>
      <c r="Q2549" s="107" t="n">
        <v>0.73</v>
      </c>
      <c r="R2549" s="107" t="n">
        <v>0.62</v>
      </c>
      <c r="S2549" s="107" t="n">
        <v>0.75</v>
      </c>
      <c r="T2549" s="107" t="n">
        <v>0.62</v>
      </c>
      <c r="U2549" s="107" t="n">
        <v>0.75</v>
      </c>
      <c r="V2549" s="107" t="n">
        <v>0.64</v>
      </c>
      <c r="W2549" s="107" t="n">
        <v>0.59</v>
      </c>
      <c r="X2549" s="107" t="n">
        <v>0.44</v>
      </c>
      <c r="Y2549" s="107" t="n"/>
      <c r="Z2549" s="107" t="n"/>
      <c r="AA2549" s="107" t="n"/>
      <c r="AB2549" s="107" t="n"/>
      <c r="AC2549" s="107" t="n"/>
      <c r="AD2549" s="107" t="n"/>
      <c r="AE2549" s="107" t="n"/>
      <c r="AF2549" s="107" t="n"/>
      <c r="AG2549" s="107" t="n"/>
      <c r="AH2549" s="107" t="n"/>
      <c r="AI2549" s="107" t="n"/>
      <c r="AJ2549" s="107" t="n"/>
      <c r="AK2549" s="107" t="n"/>
      <c r="AL2549" s="107" t="n"/>
      <c r="AM2549" s="107" t="n"/>
      <c r="AN2549" s="107" t="n"/>
      <c r="AO2549" s="107" t="n"/>
      <c r="AP2549" s="107" t="n"/>
      <c r="AQ2549" s="107" t="n"/>
      <c r="AR2549" s="107" t="n"/>
      <c r="AS2549" s="107" t="n"/>
      <c r="AT2549" s="107" t="n"/>
      <c r="AU2549" s="107" t="n"/>
      <c r="AV2549" s="107" t="n"/>
      <c r="AW2549" s="107" t="n"/>
      <c r="AX2549" s="107" t="n"/>
      <c r="AY2549" s="107" t="n"/>
      <c r="AZ2549" s="107" t="n"/>
      <c r="BA2549" s="107" t="n"/>
      <c r="BB2549" s="107" t="n"/>
      <c r="BC2549" s="107" t="n"/>
      <c r="BD2549" s="107" t="n"/>
      <c r="BE2549" s="107" t="n"/>
      <c r="BF2549" s="107" t="n"/>
      <c r="BG2549" s="107" t="n"/>
      <c r="BH2549" s="107" t="n"/>
      <c r="BI2549" s="107" t="n"/>
      <c r="BJ2549" s="107" t="n"/>
      <c r="BK2549" s="107" t="n"/>
      <c r="BL2549" s="107" t="n"/>
      <c r="BM2549" s="107" t="n"/>
      <c r="BN2549" s="107" t="n"/>
      <c r="BO2549" s="107" t="n"/>
      <c r="BP2549" s="107" t="n"/>
      <c r="BQ2549" s="107" t="n"/>
      <c r="BR2549" s="107" t="n"/>
      <c r="BS2549" s="107" t="n"/>
      <c r="BT2549" s="107" t="n"/>
      <c r="BU2549" s="107" t="n"/>
      <c r="BV2549" s="107" t="n"/>
      <c r="BW2549" s="107" t="n"/>
      <c r="BX2549" s="107" t="n"/>
      <c r="BY2549" s="107" t="n"/>
      <c r="BZ2549" s="107" t="n"/>
      <c r="CA2549" s="107" t="n"/>
      <c r="CB2549" s="107" t="n"/>
      <c r="CC2549" s="107" t="n"/>
      <c r="CD2549" s="107" t="n"/>
      <c r="CE2549" s="107" t="n"/>
      <c r="CF2549" s="107" t="n"/>
      <c r="CG2549" s="107" t="n"/>
      <c r="CH2549" s="107" t="n"/>
      <c r="CI2549" s="107" t="n"/>
      <c r="CJ2549" s="107" t="n"/>
      <c r="CK2549" s="107" t="n"/>
      <c r="CL2549" s="107" t="n"/>
      <c r="CM2549" s="107" t="n"/>
      <c r="CN2549" s="107" t="n"/>
      <c r="CO2549" s="107" t="n"/>
      <c r="CP2549" s="107" t="n"/>
      <c r="CQ2549" s="107" t="n"/>
      <c r="CR2549" s="107" t="n"/>
      <c r="CS2549" s="107" t="n"/>
      <c r="CT2549" s="107" t="n"/>
      <c r="CU2549" s="107" t="n"/>
      <c r="CV2549" s="107" t="n"/>
      <c r="CW2549" s="107" t="n"/>
      <c r="CX2549" s="107" t="n"/>
      <c r="CY2549" s="107" t="n"/>
      <c r="CZ2549" s="107" t="n"/>
    </row>
    <row r="2551">
      <c r="A2551" s="126">
        <f>IF(MXAU!$C$32="","",MXAU!$C$32)</f>
        <v/>
      </c>
      <c r="B2551" s="68">
        <f>IF($A2551="",0,COUNT($E2552:$CZ2552))</f>
        <v/>
      </c>
      <c r="C2551" s="69">
        <f>IF($B2551=0,0,MAX($E2552:$CZ2552))</f>
        <v/>
      </c>
      <c r="D2551" s="58">
        <f>_xll.BDS($A2551,'Field Check'!$C$44,"headers=y","startcol=1","endcol=7","dir=h","DVD_START_DT",'Field Check'!$C$59,"DVD_END_DT",'Field Check'!$D$59,"cols=2;rows=7")</f>
        <v/>
      </c>
      <c r="E2551" s="59" t="n">
        <v>46247</v>
      </c>
      <c r="F2551" s="59" t="n"/>
      <c r="G2551" s="59" t="n"/>
      <c r="H2551" s="59" t="n"/>
      <c r="I2551" s="59" t="n"/>
      <c r="J2551" s="59" t="n"/>
      <c r="K2551" s="59" t="n"/>
      <c r="L2551" s="59" t="n"/>
      <c r="M2551" s="59" t="n"/>
      <c r="N2551" s="59" t="n"/>
      <c r="O2551" s="59" t="n"/>
      <c r="P2551" s="59" t="n"/>
      <c r="Q2551" s="59" t="n"/>
      <c r="R2551" s="59" t="n"/>
      <c r="S2551" s="59" t="n"/>
      <c r="T2551" s="59" t="n"/>
      <c r="U2551" s="59" t="n"/>
      <c r="V2551" s="59" t="n"/>
      <c r="W2551" s="59" t="n"/>
      <c r="X2551" s="59" t="n"/>
      <c r="Y2551" s="59" t="n"/>
      <c r="Z2551" s="59" t="n"/>
      <c r="AA2551" s="59" t="n"/>
      <c r="AB2551" s="59" t="n"/>
      <c r="AC2551" s="59" t="n"/>
      <c r="AD2551" s="59" t="n"/>
      <c r="AE2551" s="59" t="n"/>
      <c r="AF2551" s="59" t="n"/>
      <c r="AG2551" s="59" t="n"/>
      <c r="AH2551" s="59" t="n"/>
      <c r="AI2551" s="59" t="n"/>
      <c r="AJ2551" s="59" t="n"/>
      <c r="AK2551" s="59" t="n"/>
      <c r="AL2551" s="59" t="n"/>
      <c r="AM2551" s="59" t="n"/>
      <c r="AN2551" s="59" t="n"/>
      <c r="AO2551" s="59" t="n"/>
      <c r="AP2551" s="59" t="n"/>
      <c r="AQ2551" s="59" t="n"/>
      <c r="AR2551" s="59" t="n"/>
      <c r="AS2551" s="59" t="n"/>
      <c r="AT2551" s="59" t="n"/>
      <c r="AU2551" s="59" t="n"/>
      <c r="AV2551" s="59" t="n"/>
      <c r="AW2551" s="59" t="n"/>
      <c r="AX2551" s="59" t="n"/>
      <c r="AY2551" s="59" t="n"/>
      <c r="AZ2551" s="59" t="n"/>
      <c r="BA2551" s="59" t="n"/>
      <c r="BB2551" s="59" t="n"/>
      <c r="BC2551" s="59" t="n"/>
      <c r="BD2551" s="59" t="n"/>
      <c r="BE2551" s="59" t="n"/>
      <c r="BF2551" s="59" t="n"/>
      <c r="BG2551" s="59" t="n"/>
      <c r="BH2551" s="59" t="n"/>
      <c r="BI2551" s="59" t="n"/>
      <c r="BJ2551" s="59" t="n"/>
      <c r="BK2551" s="59" t="n"/>
      <c r="BL2551" s="59" t="n"/>
      <c r="BM2551" s="59" t="n"/>
      <c r="BN2551" s="59" t="n"/>
      <c r="BO2551" s="59" t="n"/>
      <c r="BP2551" s="59" t="n"/>
      <c r="BQ2551" s="59" t="n"/>
      <c r="BR2551" s="59" t="n"/>
      <c r="BS2551" s="59" t="n"/>
      <c r="BT2551" s="59" t="n"/>
      <c r="BU2551" s="59" t="n"/>
      <c r="BV2551" s="59" t="n"/>
      <c r="BW2551" s="59" t="n"/>
      <c r="BX2551" s="59" t="n"/>
      <c r="BY2551" s="59" t="n"/>
      <c r="BZ2551" s="59" t="n"/>
      <c r="CA2551" s="59" t="n"/>
      <c r="CB2551" s="59" t="n"/>
      <c r="CC2551" s="59" t="n"/>
      <c r="CD2551" s="59" t="n"/>
      <c r="CE2551" s="59" t="n"/>
      <c r="CF2551" s="59" t="n"/>
      <c r="CG2551" s="59" t="n"/>
      <c r="CH2551" s="59" t="n"/>
      <c r="CI2551" s="59" t="n"/>
      <c r="CJ2551" s="59" t="n"/>
      <c r="CK2551" s="59" t="n"/>
      <c r="CL2551" s="59" t="n"/>
      <c r="CM2551" s="59" t="n"/>
      <c r="CN2551" s="59" t="n"/>
      <c r="CO2551" s="59" t="n"/>
      <c r="CP2551" s="59" t="n"/>
      <c r="CQ2551" s="59" t="n"/>
      <c r="CR2551" s="59" t="n"/>
      <c r="CS2551" s="59" t="n"/>
      <c r="CT2551" s="59" t="n"/>
      <c r="CU2551" s="59" t="n"/>
      <c r="CV2551" s="59" t="n"/>
      <c r="CW2551" s="59" t="n"/>
      <c r="CX2551" s="59" t="n"/>
      <c r="CY2551" s="59" t="n"/>
      <c r="CZ2551" s="59" t="n"/>
    </row>
    <row r="2552">
      <c r="D2552" s="59" t="inlineStr">
        <is>
          <t>Ex-Date</t>
        </is>
      </c>
      <c r="E2552" s="59" t="n">
        <v>46260</v>
      </c>
      <c r="F2552" s="59" t="n"/>
      <c r="G2552" s="59" t="n"/>
      <c r="H2552" s="59" t="n"/>
      <c r="I2552" s="59" t="n"/>
      <c r="J2552" s="59" t="n"/>
      <c r="K2552" s="59" t="n"/>
      <c r="L2552" s="59" t="n"/>
      <c r="M2552" s="59" t="n"/>
      <c r="N2552" s="59" t="n"/>
      <c r="O2552" s="59" t="n"/>
      <c r="P2552" s="59" t="n"/>
      <c r="Q2552" s="59" t="n"/>
      <c r="R2552" s="59" t="n"/>
      <c r="S2552" s="59" t="n"/>
      <c r="T2552" s="59" t="n"/>
      <c r="U2552" s="59" t="n"/>
      <c r="V2552" s="59" t="n"/>
      <c r="W2552" s="59" t="n"/>
      <c r="X2552" s="59" t="n"/>
      <c r="Y2552" s="59" t="n"/>
      <c r="Z2552" s="59" t="n"/>
      <c r="AA2552" s="59" t="n"/>
      <c r="AB2552" s="59" t="n"/>
      <c r="AC2552" s="59" t="n"/>
      <c r="AD2552" s="59" t="n"/>
      <c r="AE2552" s="59" t="n"/>
      <c r="AF2552" s="59" t="n"/>
      <c r="AG2552" s="59" t="n"/>
      <c r="AH2552" s="59" t="n"/>
      <c r="AI2552" s="59" t="n"/>
      <c r="AJ2552" s="59" t="n"/>
      <c r="AK2552" s="59" t="n"/>
      <c r="AL2552" s="59" t="n"/>
      <c r="AM2552" s="59" t="n"/>
      <c r="AN2552" s="59" t="n"/>
      <c r="AO2552" s="59" t="n"/>
      <c r="AP2552" s="59" t="n"/>
      <c r="AQ2552" s="59" t="n"/>
      <c r="AR2552" s="59" t="n"/>
      <c r="AS2552" s="59" t="n"/>
      <c r="AT2552" s="59" t="n"/>
      <c r="AU2552" s="59" t="n"/>
      <c r="AV2552" s="59" t="n"/>
      <c r="AW2552" s="59" t="n"/>
      <c r="AX2552" s="59" t="n"/>
      <c r="AY2552" s="59" t="n"/>
      <c r="AZ2552" s="59" t="n"/>
      <c r="BA2552" s="59" t="n"/>
      <c r="BB2552" s="59" t="n"/>
      <c r="BC2552" s="59" t="n"/>
      <c r="BD2552" s="59" t="n"/>
      <c r="BE2552" s="59" t="n"/>
      <c r="BF2552" s="59" t="n"/>
      <c r="BG2552" s="59" t="n"/>
      <c r="BH2552" s="59" t="n"/>
      <c r="BI2552" s="59" t="n"/>
      <c r="BJ2552" s="59" t="n"/>
      <c r="BK2552" s="59" t="n"/>
      <c r="BL2552" s="59" t="n"/>
      <c r="BM2552" s="59" t="n"/>
      <c r="BN2552" s="59" t="n"/>
      <c r="BO2552" s="59" t="n"/>
      <c r="BP2552" s="59" t="n"/>
      <c r="BQ2552" s="59" t="n"/>
      <c r="BR2552" s="59" t="n"/>
      <c r="BS2552" s="59" t="n"/>
      <c r="BT2552" s="59" t="n"/>
      <c r="BU2552" s="59" t="n"/>
      <c r="BV2552" s="59" t="n"/>
      <c r="BW2552" s="59" t="n"/>
      <c r="BX2552" s="59" t="n"/>
      <c r="BY2552" s="59" t="n"/>
      <c r="BZ2552" s="59" t="n"/>
      <c r="CA2552" s="59" t="n"/>
      <c r="CB2552" s="59" t="n"/>
      <c r="CC2552" s="59" t="n"/>
      <c r="CD2552" s="59" t="n"/>
      <c r="CE2552" s="59" t="n"/>
      <c r="CF2552" s="59" t="n"/>
      <c r="CG2552" s="59" t="n"/>
      <c r="CH2552" s="59" t="n"/>
      <c r="CI2552" s="59" t="n"/>
      <c r="CJ2552" s="59" t="n"/>
      <c r="CK2552" s="59" t="n"/>
      <c r="CL2552" s="59" t="n"/>
      <c r="CM2552" s="59" t="n"/>
      <c r="CN2552" s="59" t="n"/>
      <c r="CO2552" s="59" t="n"/>
      <c r="CP2552" s="59" t="n"/>
      <c r="CQ2552" s="59" t="n"/>
      <c r="CR2552" s="59" t="n"/>
      <c r="CS2552" s="59" t="n"/>
      <c r="CT2552" s="59" t="n"/>
      <c r="CU2552" s="59" t="n"/>
      <c r="CV2552" s="59" t="n"/>
      <c r="CW2552" s="59" t="n"/>
      <c r="CX2552" s="59" t="n"/>
      <c r="CY2552" s="59" t="n"/>
      <c r="CZ2552" s="59" t="n"/>
    </row>
    <row r="2553">
      <c r="D2553" s="59" t="inlineStr">
        <is>
          <t>Record Date</t>
        </is>
      </c>
      <c r="E2553" s="59" t="n">
        <v>46261</v>
      </c>
      <c r="F2553" s="59" t="n"/>
      <c r="G2553" s="59" t="n"/>
      <c r="H2553" s="59" t="n"/>
      <c r="I2553" s="59" t="n"/>
      <c r="J2553" s="59" t="n"/>
      <c r="K2553" s="59" t="n"/>
      <c r="L2553" s="59" t="n"/>
      <c r="M2553" s="59" t="n"/>
      <c r="N2553" s="59" t="n"/>
      <c r="O2553" s="59" t="n"/>
      <c r="P2553" s="59" t="n"/>
      <c r="Q2553" s="59" t="n"/>
      <c r="R2553" s="59" t="n"/>
      <c r="S2553" s="59" t="n"/>
      <c r="T2553" s="59" t="n"/>
      <c r="U2553" s="59" t="n"/>
      <c r="V2553" s="59" t="n"/>
      <c r="W2553" s="59" t="n"/>
      <c r="X2553" s="59" t="n"/>
      <c r="Y2553" s="59" t="n"/>
      <c r="Z2553" s="59" t="n"/>
      <c r="AA2553" s="59" t="n"/>
      <c r="AB2553" s="59" t="n"/>
      <c r="AC2553" s="59" t="n"/>
      <c r="AD2553" s="59" t="n"/>
      <c r="AE2553" s="59" t="n"/>
      <c r="AF2553" s="59" t="n"/>
      <c r="AG2553" s="59" t="n"/>
      <c r="AH2553" s="59" t="n"/>
      <c r="AI2553" s="59" t="n"/>
      <c r="AJ2553" s="59" t="n"/>
      <c r="AK2553" s="59" t="n"/>
      <c r="AL2553" s="59" t="n"/>
      <c r="AM2553" s="59" t="n"/>
      <c r="AN2553" s="59" t="n"/>
      <c r="AO2553" s="59" t="n"/>
      <c r="AP2553" s="59" t="n"/>
      <c r="AQ2553" s="59" t="n"/>
      <c r="AR2553" s="59" t="n"/>
      <c r="AS2553" s="59" t="n"/>
      <c r="AT2553" s="59" t="n"/>
      <c r="AU2553" s="59" t="n"/>
      <c r="AV2553" s="59" t="n"/>
      <c r="AW2553" s="59" t="n"/>
      <c r="AX2553" s="59" t="n"/>
      <c r="AY2553" s="59" t="n"/>
      <c r="AZ2553" s="59" t="n"/>
      <c r="BA2553" s="59" t="n"/>
      <c r="BB2553" s="59" t="n"/>
      <c r="BC2553" s="59" t="n"/>
      <c r="BD2553" s="59" t="n"/>
      <c r="BE2553" s="59" t="n"/>
      <c r="BF2553" s="59" t="n"/>
      <c r="BG2553" s="59" t="n"/>
      <c r="BH2553" s="59" t="n"/>
      <c r="BI2553" s="59" t="n"/>
      <c r="BJ2553" s="59" t="n"/>
      <c r="BK2553" s="59" t="n"/>
      <c r="BL2553" s="59" t="n"/>
      <c r="BM2553" s="59" t="n"/>
      <c r="BN2553" s="59" t="n"/>
      <c r="BO2553" s="59" t="n"/>
      <c r="BP2553" s="59" t="n"/>
      <c r="BQ2553" s="59" t="n"/>
      <c r="BR2553" s="59" t="n"/>
      <c r="BS2553" s="59" t="n"/>
      <c r="BT2553" s="59" t="n"/>
      <c r="BU2553" s="59" t="n"/>
      <c r="BV2553" s="59" t="n"/>
      <c r="BW2553" s="59" t="n"/>
      <c r="BX2553" s="59" t="n"/>
      <c r="BY2553" s="59" t="n"/>
      <c r="BZ2553" s="59" t="n"/>
      <c r="CA2553" s="59" t="n"/>
      <c r="CB2553" s="59" t="n"/>
      <c r="CC2553" s="59" t="n"/>
      <c r="CD2553" s="59" t="n"/>
      <c r="CE2553" s="59" t="n"/>
      <c r="CF2553" s="59" t="n"/>
      <c r="CG2553" s="59" t="n"/>
      <c r="CH2553" s="59" t="n"/>
      <c r="CI2553" s="59" t="n"/>
      <c r="CJ2553" s="59" t="n"/>
      <c r="CK2553" s="59" t="n"/>
      <c r="CL2553" s="59" t="n"/>
      <c r="CM2553" s="59" t="n"/>
      <c r="CN2553" s="59" t="n"/>
      <c r="CO2553" s="59" t="n"/>
      <c r="CP2553" s="59" t="n"/>
      <c r="CQ2553" s="59" t="n"/>
      <c r="CR2553" s="59" t="n"/>
      <c r="CS2553" s="59" t="n"/>
      <c r="CT2553" s="59" t="n"/>
      <c r="CU2553" s="59" t="n"/>
      <c r="CV2553" s="59" t="n"/>
      <c r="CW2553" s="59" t="n"/>
      <c r="CX2553" s="59" t="n"/>
      <c r="CY2553" s="59" t="n"/>
      <c r="CZ2553" s="59" t="n"/>
    </row>
    <row r="2554">
      <c r="D2554" s="59" t="inlineStr">
        <is>
          <t>Payable Date</t>
        </is>
      </c>
      <c r="E2554" s="59" t="n">
        <v>46289</v>
      </c>
      <c r="F2554" s="59" t="n"/>
      <c r="G2554" s="59" t="n"/>
      <c r="H2554" s="59" t="n"/>
      <c r="I2554" s="59" t="n"/>
      <c r="J2554" s="59" t="n"/>
      <c r="K2554" s="59" t="n"/>
      <c r="L2554" s="59" t="n"/>
      <c r="M2554" s="59" t="n"/>
      <c r="N2554" s="59" t="n"/>
      <c r="O2554" s="59" t="n"/>
      <c r="P2554" s="59" t="n"/>
      <c r="Q2554" s="59" t="n"/>
      <c r="R2554" s="59" t="n"/>
      <c r="S2554" s="59" t="n"/>
      <c r="T2554" s="59" t="n"/>
      <c r="U2554" s="59" t="n"/>
      <c r="V2554" s="59" t="n"/>
      <c r="W2554" s="59" t="n"/>
      <c r="X2554" s="59" t="n"/>
      <c r="Y2554" s="59" t="n"/>
      <c r="Z2554" s="59" t="n"/>
      <c r="AA2554" s="59" t="n"/>
      <c r="AB2554" s="59" t="n"/>
      <c r="AC2554" s="59" t="n"/>
      <c r="AD2554" s="59" t="n"/>
      <c r="AE2554" s="59" t="n"/>
      <c r="AF2554" s="59" t="n"/>
      <c r="AG2554" s="59" t="n"/>
      <c r="AH2554" s="59" t="n"/>
      <c r="AI2554" s="59" t="n"/>
      <c r="AJ2554" s="59" t="n"/>
      <c r="AK2554" s="59" t="n"/>
      <c r="AL2554" s="59" t="n"/>
      <c r="AM2554" s="59" t="n"/>
      <c r="AN2554" s="59" t="n"/>
      <c r="AO2554" s="59" t="n"/>
      <c r="AP2554" s="59" t="n"/>
      <c r="AQ2554" s="59" t="n"/>
      <c r="AR2554" s="59" t="n"/>
      <c r="AS2554" s="59" t="n"/>
      <c r="AT2554" s="59" t="n"/>
      <c r="AU2554" s="59" t="n"/>
      <c r="AV2554" s="59" t="n"/>
      <c r="AW2554" s="59" t="n"/>
      <c r="AX2554" s="59" t="n"/>
      <c r="AY2554" s="59" t="n"/>
      <c r="AZ2554" s="59" t="n"/>
      <c r="BA2554" s="59" t="n"/>
      <c r="BB2554" s="59" t="n"/>
      <c r="BC2554" s="59" t="n"/>
      <c r="BD2554" s="59" t="n"/>
      <c r="BE2554" s="59" t="n"/>
      <c r="BF2554" s="59" t="n"/>
      <c r="BG2554" s="59" t="n"/>
      <c r="BH2554" s="59" t="n"/>
      <c r="BI2554" s="59" t="n"/>
      <c r="BJ2554" s="59" t="n"/>
      <c r="BK2554" s="59" t="n"/>
      <c r="BL2554" s="59" t="n"/>
      <c r="BM2554" s="59" t="n"/>
      <c r="BN2554" s="59" t="n"/>
      <c r="BO2554" s="59" t="n"/>
      <c r="BP2554" s="59" t="n"/>
      <c r="BQ2554" s="59" t="n"/>
      <c r="BR2554" s="59" t="n"/>
      <c r="BS2554" s="59" t="n"/>
      <c r="BT2554" s="59" t="n"/>
      <c r="BU2554" s="59" t="n"/>
      <c r="BV2554" s="59" t="n"/>
      <c r="BW2554" s="59" t="n"/>
      <c r="BX2554" s="59" t="n"/>
      <c r="BY2554" s="59" t="n"/>
      <c r="BZ2554" s="59" t="n"/>
      <c r="CA2554" s="59" t="n"/>
      <c r="CB2554" s="59" t="n"/>
      <c r="CC2554" s="59" t="n"/>
      <c r="CD2554" s="59" t="n"/>
      <c r="CE2554" s="59" t="n"/>
      <c r="CF2554" s="59" t="n"/>
      <c r="CG2554" s="59" t="n"/>
      <c r="CH2554" s="59" t="n"/>
      <c r="CI2554" s="59" t="n"/>
      <c r="CJ2554" s="59" t="n"/>
      <c r="CK2554" s="59" t="n"/>
      <c r="CL2554" s="59" t="n"/>
      <c r="CM2554" s="59" t="n"/>
      <c r="CN2554" s="59" t="n"/>
      <c r="CO2554" s="59" t="n"/>
      <c r="CP2554" s="59" t="n"/>
      <c r="CQ2554" s="59" t="n"/>
      <c r="CR2554" s="59" t="n"/>
      <c r="CS2554" s="59" t="n"/>
      <c r="CT2554" s="59" t="n"/>
      <c r="CU2554" s="59" t="n"/>
      <c r="CV2554" s="59" t="n"/>
      <c r="CW2554" s="59" t="n"/>
      <c r="CX2554" s="59" t="n"/>
      <c r="CY2554" s="59" t="n"/>
      <c r="CZ2554" s="59" t="n"/>
    </row>
    <row r="2555">
      <c r="D2555" s="107" t="inlineStr">
        <is>
          <t>Dividend Amount</t>
        </is>
      </c>
      <c r="E2555" s="107" t="n">
        <v>0.105</v>
      </c>
      <c r="F2555" s="107" t="n"/>
      <c r="G2555" s="107" t="n"/>
      <c r="H2555" s="107" t="n"/>
      <c r="I2555" s="107" t="n"/>
      <c r="J2555" s="107" t="n"/>
      <c r="K2555" s="107" t="n"/>
      <c r="L2555" s="107" t="n"/>
      <c r="M2555" s="107" t="n"/>
      <c r="N2555" s="107" t="n"/>
      <c r="O2555" s="107" t="n"/>
      <c r="P2555" s="107" t="n"/>
      <c r="Q2555" s="107" t="n"/>
      <c r="R2555" s="107" t="n"/>
      <c r="S2555" s="107" t="n"/>
      <c r="T2555" s="107" t="n"/>
      <c r="U2555" s="107" t="n"/>
      <c r="V2555" s="107" t="n"/>
      <c r="W2555" s="107" t="n"/>
      <c r="X2555" s="107" t="n"/>
      <c r="Y2555" s="107" t="n"/>
      <c r="Z2555" s="107" t="n"/>
      <c r="AA2555" s="107" t="n"/>
      <c r="AB2555" s="107" t="n"/>
      <c r="AC2555" s="107" t="n"/>
      <c r="AD2555" s="107" t="n"/>
      <c r="AE2555" s="107" t="n"/>
      <c r="AF2555" s="107" t="n"/>
      <c r="AG2555" s="107" t="n"/>
      <c r="AH2555" s="107" t="n"/>
      <c r="AI2555" s="107" t="n"/>
      <c r="AJ2555" s="107" t="n"/>
      <c r="AK2555" s="107" t="n"/>
      <c r="AL2555" s="107" t="n"/>
      <c r="AM2555" s="107" t="n"/>
      <c r="AN2555" s="107" t="n"/>
      <c r="AO2555" s="107" t="n"/>
      <c r="AP2555" s="107" t="n"/>
      <c r="AQ2555" s="107" t="n"/>
      <c r="AR2555" s="107" t="n"/>
      <c r="AS2555" s="107" t="n"/>
      <c r="AT2555" s="107" t="n"/>
      <c r="AU2555" s="107" t="n"/>
      <c r="AV2555" s="107" t="n"/>
      <c r="AW2555" s="107" t="n"/>
      <c r="AX2555" s="107" t="n"/>
      <c r="AY2555" s="107" t="n"/>
      <c r="AZ2555" s="107" t="n"/>
      <c r="BA2555" s="107" t="n"/>
      <c r="BB2555" s="107" t="n"/>
      <c r="BC2555" s="107" t="n"/>
      <c r="BD2555" s="107" t="n"/>
      <c r="BE2555" s="107" t="n"/>
      <c r="BF2555" s="107" t="n"/>
      <c r="BG2555" s="107" t="n"/>
      <c r="BH2555" s="107" t="n"/>
      <c r="BI2555" s="107" t="n"/>
      <c r="BJ2555" s="107" t="n"/>
      <c r="BK2555" s="107" t="n"/>
      <c r="BL2555" s="107" t="n"/>
      <c r="BM2555" s="107" t="n"/>
      <c r="BN2555" s="107" t="n"/>
      <c r="BO2555" s="107" t="n"/>
      <c r="BP2555" s="107" t="n"/>
      <c r="BQ2555" s="107" t="n"/>
      <c r="BR2555" s="107" t="n"/>
      <c r="BS2555" s="107" t="n"/>
      <c r="BT2555" s="107" t="n"/>
      <c r="BU2555" s="107" t="n"/>
      <c r="BV2555" s="107" t="n"/>
      <c r="BW2555" s="107" t="n"/>
      <c r="BX2555" s="107" t="n"/>
      <c r="BY2555" s="107" t="n"/>
      <c r="BZ2555" s="107" t="n"/>
      <c r="CA2555" s="107" t="n"/>
      <c r="CB2555" s="107" t="n"/>
      <c r="CC2555" s="107" t="n"/>
      <c r="CD2555" s="107" t="n"/>
      <c r="CE2555" s="107" t="n"/>
      <c r="CF2555" s="107" t="n"/>
      <c r="CG2555" s="107" t="n"/>
      <c r="CH2555" s="107" t="n"/>
      <c r="CI2555" s="107" t="n"/>
      <c r="CJ2555" s="107" t="n"/>
      <c r="CK2555" s="107" t="n"/>
      <c r="CL2555" s="107" t="n"/>
      <c r="CM2555" s="107" t="n"/>
      <c r="CN2555" s="107" t="n"/>
      <c r="CO2555" s="107" t="n"/>
      <c r="CP2555" s="107" t="n"/>
      <c r="CQ2555" s="107" t="n"/>
      <c r="CR2555" s="107" t="n"/>
      <c r="CS2555" s="107" t="n"/>
      <c r="CT2555" s="107" t="n"/>
      <c r="CU2555" s="107" t="n"/>
      <c r="CV2555" s="107" t="n"/>
      <c r="CW2555" s="107" t="n"/>
      <c r="CX2555" s="107" t="n"/>
      <c r="CY2555" s="107" t="n"/>
      <c r="CZ2555" s="107" t="n"/>
    </row>
    <row r="2556">
      <c r="D2556" t="inlineStr">
        <is>
          <t>Dividend Frequency</t>
        </is>
      </c>
      <c r="E2556" t="inlineStr">
        <is>
          <t>Semi-Anl</t>
        </is>
      </c>
    </row>
    <row r="2557">
      <c r="D2557" t="inlineStr">
        <is>
          <t>Dividend Type</t>
        </is>
      </c>
      <c r="E2557" t="inlineStr">
        <is>
          <t>Final</t>
        </is>
      </c>
    </row>
    <row r="2558">
      <c r="A2558" s="2">
        <f>IF($A2551="","","   projections")</f>
        <v/>
      </c>
      <c r="B2558" s="68">
        <f>IF($A2551="",0,COUNT($E2559:$CZ2559))</f>
        <v/>
      </c>
      <c r="C2558" s="69">
        <f>IF($B2558=0,0,MAX($E2559:$CZ2559))</f>
        <v/>
      </c>
      <c r="D2558" s="58">
        <f>_xll.BDS($A2551,'Field Check'!$C$42,"headers=y","startcol=1","endcol=3","dir=h","cols=19;rows=3")</f>
        <v/>
      </c>
      <c r="E2558" s="59" t="n">
        <v>46436</v>
      </c>
      <c r="F2558" s="59" t="n">
        <v>46618</v>
      </c>
      <c r="G2558" s="59" t="n">
        <v>46800</v>
      </c>
      <c r="H2558" s="59" t="n">
        <v>46982</v>
      </c>
      <c r="I2558" s="59" t="n">
        <v>47164</v>
      </c>
      <c r="J2558" s="59" t="n">
        <v>47346</v>
      </c>
      <c r="K2558" s="59" t="n">
        <v>47528</v>
      </c>
      <c r="L2558" s="59" t="n">
        <v>47710</v>
      </c>
      <c r="M2558" s="59" t="n">
        <v>47899</v>
      </c>
      <c r="N2558" s="59" t="n">
        <v>48074</v>
      </c>
      <c r="O2558" s="59" t="n">
        <v>48263</v>
      </c>
      <c r="P2558" s="59" t="n">
        <v>48445</v>
      </c>
      <c r="Q2558" s="59" t="n">
        <v>48627</v>
      </c>
      <c r="R2558" s="59" t="n">
        <v>48809</v>
      </c>
      <c r="S2558" s="59" t="n">
        <v>48991</v>
      </c>
      <c r="T2558" s="59" t="n">
        <v>49173</v>
      </c>
      <c r="U2558" s="59" t="n">
        <v>49355</v>
      </c>
      <c r="V2558" s="59" t="n">
        <v>49537</v>
      </c>
      <c r="W2558" s="59" t="n"/>
      <c r="X2558" s="59" t="n"/>
      <c r="Y2558" s="59" t="n"/>
      <c r="Z2558" s="59" t="n"/>
      <c r="AA2558" s="59" t="n"/>
      <c r="AB2558" s="59" t="n"/>
      <c r="AC2558" s="59" t="n"/>
      <c r="AD2558" s="59" t="n"/>
      <c r="AE2558" s="59" t="n"/>
      <c r="AF2558" s="59" t="n"/>
      <c r="AG2558" s="59" t="n"/>
      <c r="AH2558" s="59" t="n"/>
      <c r="AI2558" s="59" t="n"/>
      <c r="AJ2558" s="59" t="n"/>
      <c r="AK2558" s="59" t="n"/>
      <c r="AL2558" s="59" t="n"/>
      <c r="AM2558" s="59" t="n"/>
      <c r="AN2558" s="59" t="n"/>
      <c r="AO2558" s="59" t="n"/>
      <c r="AP2558" s="59" t="n"/>
      <c r="AQ2558" s="59" t="n"/>
      <c r="AR2558" s="59" t="n"/>
      <c r="AS2558" s="59" t="n"/>
      <c r="AT2558" s="59" t="n"/>
      <c r="AU2558" s="59" t="n"/>
      <c r="AV2558" s="59" t="n"/>
      <c r="AW2558" s="59" t="n"/>
      <c r="AX2558" s="59" t="n"/>
      <c r="AY2558" s="59" t="n"/>
      <c r="AZ2558" s="59" t="n"/>
      <c r="BA2558" s="59" t="n"/>
      <c r="BB2558" s="59" t="n"/>
      <c r="BC2558" s="59" t="n"/>
      <c r="BD2558" s="59" t="n"/>
      <c r="BE2558" s="59" t="n"/>
      <c r="BF2558" s="59" t="n"/>
      <c r="BG2558" s="59" t="n"/>
      <c r="BH2558" s="59" t="n"/>
      <c r="BI2558" s="59" t="n"/>
      <c r="BJ2558" s="59" t="n"/>
      <c r="BK2558" s="59" t="n"/>
      <c r="BL2558" s="59" t="n"/>
      <c r="BM2558" s="59" t="n"/>
      <c r="BN2558" s="59" t="n"/>
      <c r="BO2558" s="59" t="n"/>
      <c r="BP2558" s="59" t="n"/>
      <c r="BQ2558" s="59" t="n"/>
      <c r="BR2558" s="59" t="n"/>
      <c r="BS2558" s="59" t="n"/>
      <c r="BT2558" s="59" t="n"/>
      <c r="BU2558" s="59" t="n"/>
      <c r="BV2558" s="59" t="n"/>
      <c r="BW2558" s="59" t="n"/>
      <c r="BX2558" s="59" t="n"/>
      <c r="BY2558" s="59" t="n"/>
      <c r="BZ2558" s="59" t="n"/>
      <c r="CA2558" s="59" t="n"/>
      <c r="CB2558" s="59" t="n"/>
      <c r="CC2558" s="59" t="n"/>
      <c r="CD2558" s="59" t="n"/>
      <c r="CE2558" s="59" t="n"/>
      <c r="CF2558" s="59" t="n"/>
      <c r="CG2558" s="59" t="n"/>
      <c r="CH2558" s="59" t="n"/>
      <c r="CI2558" s="59" t="n"/>
      <c r="CJ2558" s="59" t="n"/>
      <c r="CK2558" s="59" t="n"/>
      <c r="CL2558" s="59" t="n"/>
      <c r="CM2558" s="59" t="n"/>
      <c r="CN2558" s="59" t="n"/>
      <c r="CO2558" s="59" t="n"/>
      <c r="CP2558" s="59" t="n"/>
      <c r="CQ2558" s="59" t="n"/>
      <c r="CR2558" s="59" t="n"/>
      <c r="CS2558" s="59" t="n"/>
      <c r="CT2558" s="59" t="n"/>
      <c r="CU2558" s="59" t="n"/>
      <c r="CV2558" s="59" t="n"/>
      <c r="CW2558" s="59" t="n"/>
      <c r="CX2558" s="59" t="n"/>
      <c r="CY2558" s="59" t="n"/>
      <c r="CZ2558" s="59" t="n"/>
    </row>
    <row r="2559">
      <c r="D2559" s="59" t="inlineStr">
        <is>
          <t>Ex-Date</t>
        </is>
      </c>
      <c r="E2559" s="59" t="n">
        <v>46442</v>
      </c>
      <c r="F2559" s="59" t="n">
        <v>46624</v>
      </c>
      <c r="G2559" s="59" t="n">
        <v>46813</v>
      </c>
      <c r="H2559" s="59" t="n">
        <v>46995</v>
      </c>
      <c r="I2559" s="59" t="n">
        <v>47177</v>
      </c>
      <c r="J2559" s="59" t="n">
        <v>47359</v>
      </c>
      <c r="K2559" s="59" t="n">
        <v>47541</v>
      </c>
      <c r="L2559" s="59" t="n">
        <v>47723</v>
      </c>
      <c r="M2559" s="59" t="n">
        <v>47905</v>
      </c>
      <c r="N2559" s="59" t="n">
        <v>48087</v>
      </c>
      <c r="O2559" s="59" t="n">
        <v>48269</v>
      </c>
      <c r="P2559" s="59" t="n">
        <v>48451</v>
      </c>
      <c r="Q2559" s="59" t="n">
        <v>48633</v>
      </c>
      <c r="R2559" s="59" t="n">
        <v>48815</v>
      </c>
      <c r="S2559" s="59" t="n">
        <v>49004</v>
      </c>
      <c r="T2559" s="59" t="n">
        <v>49186</v>
      </c>
      <c r="U2559" s="59" t="n">
        <v>49368</v>
      </c>
      <c r="V2559" s="59" t="n">
        <v>49550</v>
      </c>
      <c r="W2559" s="59" t="n"/>
      <c r="X2559" s="59" t="n"/>
      <c r="Y2559" s="59" t="n"/>
      <c r="Z2559" s="59" t="n"/>
      <c r="AA2559" s="59" t="n"/>
      <c r="AB2559" s="59" t="n"/>
      <c r="AC2559" s="59" t="n"/>
      <c r="AD2559" s="59" t="n"/>
      <c r="AE2559" s="59" t="n"/>
      <c r="AF2559" s="59" t="n"/>
      <c r="AG2559" s="59" t="n"/>
      <c r="AH2559" s="59" t="n"/>
      <c r="AI2559" s="59" t="n"/>
      <c r="AJ2559" s="59" t="n"/>
      <c r="AK2559" s="59" t="n"/>
      <c r="AL2559" s="59" t="n"/>
      <c r="AM2559" s="59" t="n"/>
      <c r="AN2559" s="59" t="n"/>
      <c r="AO2559" s="59" t="n"/>
      <c r="AP2559" s="59" t="n"/>
      <c r="AQ2559" s="59" t="n"/>
      <c r="AR2559" s="59" t="n"/>
      <c r="AS2559" s="59" t="n"/>
      <c r="AT2559" s="59" t="n"/>
      <c r="AU2559" s="59" t="n"/>
      <c r="AV2559" s="59" t="n"/>
      <c r="AW2559" s="59" t="n"/>
      <c r="AX2559" s="59" t="n"/>
      <c r="AY2559" s="59" t="n"/>
      <c r="AZ2559" s="59" t="n"/>
      <c r="BA2559" s="59" t="n"/>
      <c r="BB2559" s="59" t="n"/>
      <c r="BC2559" s="59" t="n"/>
      <c r="BD2559" s="59" t="n"/>
      <c r="BE2559" s="59" t="n"/>
      <c r="BF2559" s="59" t="n"/>
      <c r="BG2559" s="59" t="n"/>
      <c r="BH2559" s="59" t="n"/>
      <c r="BI2559" s="59" t="n"/>
      <c r="BJ2559" s="59" t="n"/>
      <c r="BK2559" s="59" t="n"/>
      <c r="BL2559" s="59" t="n"/>
      <c r="BM2559" s="59" t="n"/>
      <c r="BN2559" s="59" t="n"/>
      <c r="BO2559" s="59" t="n"/>
      <c r="BP2559" s="59" t="n"/>
      <c r="BQ2559" s="59" t="n"/>
      <c r="BR2559" s="59" t="n"/>
      <c r="BS2559" s="59" t="n"/>
      <c r="BT2559" s="59" t="n"/>
      <c r="BU2559" s="59" t="n"/>
      <c r="BV2559" s="59" t="n"/>
      <c r="BW2559" s="59" t="n"/>
      <c r="BX2559" s="59" t="n"/>
      <c r="BY2559" s="59" t="n"/>
      <c r="BZ2559" s="59" t="n"/>
      <c r="CA2559" s="59" t="n"/>
      <c r="CB2559" s="59" t="n"/>
      <c r="CC2559" s="59" t="n"/>
      <c r="CD2559" s="59" t="n"/>
      <c r="CE2559" s="59" t="n"/>
      <c r="CF2559" s="59" t="n"/>
      <c r="CG2559" s="59" t="n"/>
      <c r="CH2559" s="59" t="n"/>
      <c r="CI2559" s="59" t="n"/>
      <c r="CJ2559" s="59" t="n"/>
      <c r="CK2559" s="59" t="n"/>
      <c r="CL2559" s="59" t="n"/>
      <c r="CM2559" s="59" t="n"/>
      <c r="CN2559" s="59" t="n"/>
      <c r="CO2559" s="59" t="n"/>
      <c r="CP2559" s="59" t="n"/>
      <c r="CQ2559" s="59" t="n"/>
      <c r="CR2559" s="59" t="n"/>
      <c r="CS2559" s="59" t="n"/>
      <c r="CT2559" s="59" t="n"/>
      <c r="CU2559" s="59" t="n"/>
      <c r="CV2559" s="59" t="n"/>
      <c r="CW2559" s="59" t="n"/>
      <c r="CX2559" s="59" t="n"/>
      <c r="CY2559" s="59" t="n"/>
      <c r="CZ2559" s="59" t="n"/>
    </row>
    <row r="2560">
      <c r="D2560" s="107" t="inlineStr">
        <is>
          <t>Amount Per Share</t>
        </is>
      </c>
      <c r="E2560" s="107" t="n">
        <v>0.11</v>
      </c>
      <c r="F2560" s="107" t="n">
        <v>0.11</v>
      </c>
      <c r="G2560" s="107" t="n">
        <v>0.115</v>
      </c>
      <c r="H2560" s="107" t="n">
        <v>0.115</v>
      </c>
      <c r="I2560" s="107" t="n">
        <v>0.12</v>
      </c>
      <c r="J2560" s="107" t="n">
        <v>0.12</v>
      </c>
      <c r="K2560" s="107" t="n">
        <v>0.125</v>
      </c>
      <c r="L2560" s="107" t="n">
        <v>0.125</v>
      </c>
      <c r="M2560" s="107" t="n">
        <v>0.13</v>
      </c>
      <c r="N2560" s="107" t="n">
        <v>0.13</v>
      </c>
      <c r="O2560" s="107" t="n">
        <v>0.135</v>
      </c>
      <c r="P2560" s="107" t="n">
        <v>0.135</v>
      </c>
      <c r="Q2560" s="107" t="n">
        <v>0.14</v>
      </c>
      <c r="R2560" s="107" t="n">
        <v>0.14</v>
      </c>
      <c r="S2560" s="107" t="n">
        <v>0.145</v>
      </c>
      <c r="T2560" s="107" t="n">
        <v>0.145</v>
      </c>
      <c r="U2560" s="107" t="n">
        <v>0.15</v>
      </c>
      <c r="V2560" s="107" t="n">
        <v>0.15</v>
      </c>
      <c r="W2560" s="107" t="n"/>
      <c r="X2560" s="107" t="n"/>
      <c r="Y2560" s="107" t="n"/>
      <c r="Z2560" s="107" t="n"/>
      <c r="AA2560" s="107" t="n"/>
      <c r="AB2560" s="107" t="n"/>
      <c r="AC2560" s="107" t="n"/>
      <c r="AD2560" s="107" t="n"/>
      <c r="AE2560" s="107" t="n"/>
      <c r="AF2560" s="107" t="n"/>
      <c r="AG2560" s="107" t="n"/>
      <c r="AH2560" s="107" t="n"/>
      <c r="AI2560" s="107" t="n"/>
      <c r="AJ2560" s="107" t="n"/>
      <c r="AK2560" s="107" t="n"/>
      <c r="AL2560" s="107" t="n"/>
      <c r="AM2560" s="107" t="n"/>
      <c r="AN2560" s="107" t="n"/>
      <c r="AO2560" s="107" t="n"/>
      <c r="AP2560" s="107" t="n"/>
      <c r="AQ2560" s="107" t="n"/>
      <c r="AR2560" s="107" t="n"/>
      <c r="AS2560" s="107" t="n"/>
      <c r="AT2560" s="107" t="n"/>
      <c r="AU2560" s="107" t="n"/>
      <c r="AV2560" s="107" t="n"/>
      <c r="AW2560" s="107" t="n"/>
      <c r="AX2560" s="107" t="n"/>
      <c r="AY2560" s="107" t="n"/>
      <c r="AZ2560" s="107" t="n"/>
      <c r="BA2560" s="107" t="n"/>
      <c r="BB2560" s="107" t="n"/>
      <c r="BC2560" s="107" t="n"/>
      <c r="BD2560" s="107" t="n"/>
      <c r="BE2560" s="107" t="n"/>
      <c r="BF2560" s="107" t="n"/>
      <c r="BG2560" s="107" t="n"/>
      <c r="BH2560" s="107" t="n"/>
      <c r="BI2560" s="107" t="n"/>
      <c r="BJ2560" s="107" t="n"/>
      <c r="BK2560" s="107" t="n"/>
      <c r="BL2560" s="107" t="n"/>
      <c r="BM2560" s="107" t="n"/>
      <c r="BN2560" s="107" t="n"/>
      <c r="BO2560" s="107" t="n"/>
      <c r="BP2560" s="107" t="n"/>
      <c r="BQ2560" s="107" t="n"/>
      <c r="BR2560" s="107" t="n"/>
      <c r="BS2560" s="107" t="n"/>
      <c r="BT2560" s="107" t="n"/>
      <c r="BU2560" s="107" t="n"/>
      <c r="BV2560" s="107" t="n"/>
      <c r="BW2560" s="107" t="n"/>
      <c r="BX2560" s="107" t="n"/>
      <c r="BY2560" s="107" t="n"/>
      <c r="BZ2560" s="107" t="n"/>
      <c r="CA2560" s="107" t="n"/>
      <c r="CB2560" s="107" t="n"/>
      <c r="CC2560" s="107" t="n"/>
      <c r="CD2560" s="107" t="n"/>
      <c r="CE2560" s="107" t="n"/>
      <c r="CF2560" s="107" t="n"/>
      <c r="CG2560" s="107" t="n"/>
      <c r="CH2560" s="107" t="n"/>
      <c r="CI2560" s="107" t="n"/>
      <c r="CJ2560" s="107" t="n"/>
      <c r="CK2560" s="107" t="n"/>
      <c r="CL2560" s="107" t="n"/>
      <c r="CM2560" s="107" t="n"/>
      <c r="CN2560" s="107" t="n"/>
      <c r="CO2560" s="107" t="n"/>
      <c r="CP2560" s="107" t="n"/>
      <c r="CQ2560" s="107" t="n"/>
      <c r="CR2560" s="107" t="n"/>
      <c r="CS2560" s="107" t="n"/>
      <c r="CT2560" s="107" t="n"/>
      <c r="CU2560" s="107" t="n"/>
      <c r="CV2560" s="107" t="n"/>
      <c r="CW2560" s="107" t="n"/>
      <c r="CX2560" s="107" t="n"/>
      <c r="CY2560" s="107" t="n"/>
      <c r="CZ2560" s="107" t="n"/>
    </row>
    <row r="2562">
      <c r="A2562" s="126">
        <f>IF(MXAU!$C$33="","",MXAU!$C$33)</f>
        <v/>
      </c>
      <c r="B2562" s="68">
        <f>IF($A2562="",0,COUNT($E2563:$CZ2563))</f>
        <v/>
      </c>
      <c r="C2562" s="69">
        <f>IF($B2562=0,0,MAX($E2563:$CZ2563))</f>
        <v/>
      </c>
      <c r="D2562" s="58">
        <f>_xll.BDS($A2562,'Field Check'!$C$44,"headers=y","startcol=1","endcol=7","dir=h","DVD_START_DT",'Field Check'!$C$59,"DVD_END_DT",'Field Check'!$D$59,"cols=2;rows=7")</f>
        <v/>
      </c>
      <c r="E2562" s="59" t="n">
        <v>46155</v>
      </c>
      <c r="F2562" s="59" t="n"/>
      <c r="G2562" s="59" t="n"/>
      <c r="H2562" s="59" t="n"/>
      <c r="I2562" s="59" t="n"/>
      <c r="J2562" s="59" t="n"/>
      <c r="K2562" s="59" t="n"/>
      <c r="L2562" s="59" t="n"/>
      <c r="M2562" s="59" t="n"/>
      <c r="N2562" s="59" t="n"/>
      <c r="O2562" s="59" t="n"/>
      <c r="P2562" s="59" t="n"/>
      <c r="Q2562" s="59" t="n"/>
      <c r="R2562" s="59" t="n"/>
      <c r="S2562" s="59" t="n"/>
      <c r="T2562" s="59" t="n"/>
      <c r="U2562" s="59" t="n"/>
      <c r="V2562" s="59" t="n"/>
      <c r="W2562" s="59" t="n"/>
      <c r="X2562" s="59" t="n"/>
      <c r="Y2562" s="59" t="n"/>
      <c r="Z2562" s="59" t="n"/>
      <c r="AA2562" s="59" t="n"/>
      <c r="AB2562" s="59" t="n"/>
      <c r="AC2562" s="59" t="n"/>
      <c r="AD2562" s="59" t="n"/>
      <c r="AE2562" s="59" t="n"/>
      <c r="AF2562" s="59" t="n"/>
      <c r="AG2562" s="59" t="n"/>
      <c r="AH2562" s="59" t="n"/>
      <c r="AI2562" s="59" t="n"/>
      <c r="AJ2562" s="59" t="n"/>
      <c r="AK2562" s="59" t="n"/>
      <c r="AL2562" s="59" t="n"/>
      <c r="AM2562" s="59" t="n"/>
      <c r="AN2562" s="59" t="n"/>
      <c r="AO2562" s="59" t="n"/>
      <c r="AP2562" s="59" t="n"/>
      <c r="AQ2562" s="59" t="n"/>
      <c r="AR2562" s="59" t="n"/>
      <c r="AS2562" s="59" t="n"/>
      <c r="AT2562" s="59" t="n"/>
      <c r="AU2562" s="59" t="n"/>
      <c r="AV2562" s="59" t="n"/>
      <c r="AW2562" s="59" t="n"/>
      <c r="AX2562" s="59" t="n"/>
      <c r="AY2562" s="59" t="n"/>
      <c r="AZ2562" s="59" t="n"/>
      <c r="BA2562" s="59" t="n"/>
      <c r="BB2562" s="59" t="n"/>
      <c r="BC2562" s="59" t="n"/>
      <c r="BD2562" s="59" t="n"/>
      <c r="BE2562" s="59" t="n"/>
      <c r="BF2562" s="59" t="n"/>
      <c r="BG2562" s="59" t="n"/>
      <c r="BH2562" s="59" t="n"/>
      <c r="BI2562" s="59" t="n"/>
      <c r="BJ2562" s="59" t="n"/>
      <c r="BK2562" s="59" t="n"/>
      <c r="BL2562" s="59" t="n"/>
      <c r="BM2562" s="59" t="n"/>
      <c r="BN2562" s="59" t="n"/>
      <c r="BO2562" s="59" t="n"/>
      <c r="BP2562" s="59" t="n"/>
      <c r="BQ2562" s="59" t="n"/>
      <c r="BR2562" s="59" t="n"/>
      <c r="BS2562" s="59" t="n"/>
      <c r="BT2562" s="59" t="n"/>
      <c r="BU2562" s="59" t="n"/>
      <c r="BV2562" s="59" t="n"/>
      <c r="BW2562" s="59" t="n"/>
      <c r="BX2562" s="59" t="n"/>
      <c r="BY2562" s="59" t="n"/>
      <c r="BZ2562" s="59" t="n"/>
      <c r="CA2562" s="59" t="n"/>
      <c r="CB2562" s="59" t="n"/>
      <c r="CC2562" s="59" t="n"/>
      <c r="CD2562" s="59" t="n"/>
      <c r="CE2562" s="59" t="n"/>
      <c r="CF2562" s="59" t="n"/>
      <c r="CG2562" s="59" t="n"/>
      <c r="CH2562" s="59" t="n"/>
      <c r="CI2562" s="59" t="n"/>
      <c r="CJ2562" s="59" t="n"/>
      <c r="CK2562" s="59" t="n"/>
      <c r="CL2562" s="59" t="n"/>
      <c r="CM2562" s="59" t="n"/>
      <c r="CN2562" s="59" t="n"/>
      <c r="CO2562" s="59" t="n"/>
      <c r="CP2562" s="59" t="n"/>
      <c r="CQ2562" s="59" t="n"/>
      <c r="CR2562" s="59" t="n"/>
      <c r="CS2562" s="59" t="n"/>
      <c r="CT2562" s="59" t="n"/>
      <c r="CU2562" s="59" t="n"/>
      <c r="CV2562" s="59" t="n"/>
      <c r="CW2562" s="59" t="n"/>
      <c r="CX2562" s="59" t="n"/>
      <c r="CY2562" s="59" t="n"/>
      <c r="CZ2562" s="59" t="n"/>
    </row>
    <row r="2563">
      <c r="D2563" s="59" t="inlineStr">
        <is>
          <t>Ex-Date</t>
        </is>
      </c>
      <c r="E2563" s="59" t="n">
        <v>46167</v>
      </c>
      <c r="F2563" s="59" t="n"/>
      <c r="G2563" s="59" t="n"/>
      <c r="H2563" s="59" t="n"/>
      <c r="I2563" s="59" t="n"/>
      <c r="J2563" s="59" t="n"/>
      <c r="K2563" s="59" t="n"/>
      <c r="L2563" s="59" t="n"/>
      <c r="M2563" s="59" t="n"/>
      <c r="N2563" s="59" t="n"/>
      <c r="O2563" s="59" t="n"/>
      <c r="P2563" s="59" t="n"/>
      <c r="Q2563" s="59" t="n"/>
      <c r="R2563" s="59" t="n"/>
      <c r="S2563" s="59" t="n"/>
      <c r="T2563" s="59" t="n"/>
      <c r="U2563" s="59" t="n"/>
      <c r="V2563" s="59" t="n"/>
      <c r="W2563" s="59" t="n"/>
      <c r="X2563" s="59" t="n"/>
      <c r="Y2563" s="59" t="n"/>
      <c r="Z2563" s="59" t="n"/>
      <c r="AA2563" s="59" t="n"/>
      <c r="AB2563" s="59" t="n"/>
      <c r="AC2563" s="59" t="n"/>
      <c r="AD2563" s="59" t="n"/>
      <c r="AE2563" s="59" t="n"/>
      <c r="AF2563" s="59" t="n"/>
      <c r="AG2563" s="59" t="n"/>
      <c r="AH2563" s="59" t="n"/>
      <c r="AI2563" s="59" t="n"/>
      <c r="AJ2563" s="59" t="n"/>
      <c r="AK2563" s="59" t="n"/>
      <c r="AL2563" s="59" t="n"/>
      <c r="AM2563" s="59" t="n"/>
      <c r="AN2563" s="59" t="n"/>
      <c r="AO2563" s="59" t="n"/>
      <c r="AP2563" s="59" t="n"/>
      <c r="AQ2563" s="59" t="n"/>
      <c r="AR2563" s="59" t="n"/>
      <c r="AS2563" s="59" t="n"/>
      <c r="AT2563" s="59" t="n"/>
      <c r="AU2563" s="59" t="n"/>
      <c r="AV2563" s="59" t="n"/>
      <c r="AW2563" s="59" t="n"/>
      <c r="AX2563" s="59" t="n"/>
      <c r="AY2563" s="59" t="n"/>
      <c r="AZ2563" s="59" t="n"/>
      <c r="BA2563" s="59" t="n"/>
      <c r="BB2563" s="59" t="n"/>
      <c r="BC2563" s="59" t="n"/>
      <c r="BD2563" s="59" t="n"/>
      <c r="BE2563" s="59" t="n"/>
      <c r="BF2563" s="59" t="n"/>
      <c r="BG2563" s="59" t="n"/>
      <c r="BH2563" s="59" t="n"/>
      <c r="BI2563" s="59" t="n"/>
      <c r="BJ2563" s="59" t="n"/>
      <c r="BK2563" s="59" t="n"/>
      <c r="BL2563" s="59" t="n"/>
      <c r="BM2563" s="59" t="n"/>
      <c r="BN2563" s="59" t="n"/>
      <c r="BO2563" s="59" t="n"/>
      <c r="BP2563" s="59" t="n"/>
      <c r="BQ2563" s="59" t="n"/>
      <c r="BR2563" s="59" t="n"/>
      <c r="BS2563" s="59" t="n"/>
      <c r="BT2563" s="59" t="n"/>
      <c r="BU2563" s="59" t="n"/>
      <c r="BV2563" s="59" t="n"/>
      <c r="BW2563" s="59" t="n"/>
      <c r="BX2563" s="59" t="n"/>
      <c r="BY2563" s="59" t="n"/>
      <c r="BZ2563" s="59" t="n"/>
      <c r="CA2563" s="59" t="n"/>
      <c r="CB2563" s="59" t="n"/>
      <c r="CC2563" s="59" t="n"/>
      <c r="CD2563" s="59" t="n"/>
      <c r="CE2563" s="59" t="n"/>
      <c r="CF2563" s="59" t="n"/>
      <c r="CG2563" s="59" t="n"/>
      <c r="CH2563" s="59" t="n"/>
      <c r="CI2563" s="59" t="n"/>
      <c r="CJ2563" s="59" t="n"/>
      <c r="CK2563" s="59" t="n"/>
      <c r="CL2563" s="59" t="n"/>
      <c r="CM2563" s="59" t="n"/>
      <c r="CN2563" s="59" t="n"/>
      <c r="CO2563" s="59" t="n"/>
      <c r="CP2563" s="59" t="n"/>
      <c r="CQ2563" s="59" t="n"/>
      <c r="CR2563" s="59" t="n"/>
      <c r="CS2563" s="59" t="n"/>
      <c r="CT2563" s="59" t="n"/>
      <c r="CU2563" s="59" t="n"/>
      <c r="CV2563" s="59" t="n"/>
      <c r="CW2563" s="59" t="n"/>
      <c r="CX2563" s="59" t="n"/>
      <c r="CY2563" s="59" t="n"/>
      <c r="CZ2563" s="59" t="n"/>
    </row>
    <row r="2564">
      <c r="D2564" s="59" t="inlineStr">
        <is>
          <t>Record Date</t>
        </is>
      </c>
      <c r="E2564" s="59" t="n">
        <v>46168</v>
      </c>
      <c r="F2564" s="59" t="n"/>
      <c r="G2564" s="59" t="n"/>
      <c r="H2564" s="59" t="n"/>
      <c r="I2564" s="59" t="n"/>
      <c r="J2564" s="59" t="n"/>
      <c r="K2564" s="59" t="n"/>
      <c r="L2564" s="59" t="n"/>
      <c r="M2564" s="59" t="n"/>
      <c r="N2564" s="59" t="n"/>
      <c r="O2564" s="59" t="n"/>
      <c r="P2564" s="59" t="n"/>
      <c r="Q2564" s="59" t="n"/>
      <c r="R2564" s="59" t="n"/>
      <c r="S2564" s="59" t="n"/>
      <c r="T2564" s="59" t="n"/>
      <c r="U2564" s="59" t="n"/>
      <c r="V2564" s="59" t="n"/>
      <c r="W2564" s="59" t="n"/>
      <c r="X2564" s="59" t="n"/>
      <c r="Y2564" s="59" t="n"/>
      <c r="Z2564" s="59" t="n"/>
      <c r="AA2564" s="59" t="n"/>
      <c r="AB2564" s="59" t="n"/>
      <c r="AC2564" s="59" t="n"/>
      <c r="AD2564" s="59" t="n"/>
      <c r="AE2564" s="59" t="n"/>
      <c r="AF2564" s="59" t="n"/>
      <c r="AG2564" s="59" t="n"/>
      <c r="AH2564" s="59" t="n"/>
      <c r="AI2564" s="59" t="n"/>
      <c r="AJ2564" s="59" t="n"/>
      <c r="AK2564" s="59" t="n"/>
      <c r="AL2564" s="59" t="n"/>
      <c r="AM2564" s="59" t="n"/>
      <c r="AN2564" s="59" t="n"/>
      <c r="AO2564" s="59" t="n"/>
      <c r="AP2564" s="59" t="n"/>
      <c r="AQ2564" s="59" t="n"/>
      <c r="AR2564" s="59" t="n"/>
      <c r="AS2564" s="59" t="n"/>
      <c r="AT2564" s="59" t="n"/>
      <c r="AU2564" s="59" t="n"/>
      <c r="AV2564" s="59" t="n"/>
      <c r="AW2564" s="59" t="n"/>
      <c r="AX2564" s="59" t="n"/>
      <c r="AY2564" s="59" t="n"/>
      <c r="AZ2564" s="59" t="n"/>
      <c r="BA2564" s="59" t="n"/>
      <c r="BB2564" s="59" t="n"/>
      <c r="BC2564" s="59" t="n"/>
      <c r="BD2564" s="59" t="n"/>
      <c r="BE2564" s="59" t="n"/>
      <c r="BF2564" s="59" t="n"/>
      <c r="BG2564" s="59" t="n"/>
      <c r="BH2564" s="59" t="n"/>
      <c r="BI2564" s="59" t="n"/>
      <c r="BJ2564" s="59" t="n"/>
      <c r="BK2564" s="59" t="n"/>
      <c r="BL2564" s="59" t="n"/>
      <c r="BM2564" s="59" t="n"/>
      <c r="BN2564" s="59" t="n"/>
      <c r="BO2564" s="59" t="n"/>
      <c r="BP2564" s="59" t="n"/>
      <c r="BQ2564" s="59" t="n"/>
      <c r="BR2564" s="59" t="n"/>
      <c r="BS2564" s="59" t="n"/>
      <c r="BT2564" s="59" t="n"/>
      <c r="BU2564" s="59" t="n"/>
      <c r="BV2564" s="59" t="n"/>
      <c r="BW2564" s="59" t="n"/>
      <c r="BX2564" s="59" t="n"/>
      <c r="BY2564" s="59" t="n"/>
      <c r="BZ2564" s="59" t="n"/>
      <c r="CA2564" s="59" t="n"/>
      <c r="CB2564" s="59" t="n"/>
      <c r="CC2564" s="59" t="n"/>
      <c r="CD2564" s="59" t="n"/>
      <c r="CE2564" s="59" t="n"/>
      <c r="CF2564" s="59" t="n"/>
      <c r="CG2564" s="59" t="n"/>
      <c r="CH2564" s="59" t="n"/>
      <c r="CI2564" s="59" t="n"/>
      <c r="CJ2564" s="59" t="n"/>
      <c r="CK2564" s="59" t="n"/>
      <c r="CL2564" s="59" t="n"/>
      <c r="CM2564" s="59" t="n"/>
      <c r="CN2564" s="59" t="n"/>
      <c r="CO2564" s="59" t="n"/>
      <c r="CP2564" s="59" t="n"/>
      <c r="CQ2564" s="59" t="n"/>
      <c r="CR2564" s="59" t="n"/>
      <c r="CS2564" s="59" t="n"/>
      <c r="CT2564" s="59" t="n"/>
      <c r="CU2564" s="59" t="n"/>
      <c r="CV2564" s="59" t="n"/>
      <c r="CW2564" s="59" t="n"/>
      <c r="CX2564" s="59" t="n"/>
      <c r="CY2564" s="59" t="n"/>
      <c r="CZ2564" s="59" t="n"/>
    </row>
    <row r="2565">
      <c r="D2565" s="59" t="inlineStr">
        <is>
          <t>Payable Date</t>
        </is>
      </c>
      <c r="E2565" s="59" t="n">
        <v>46204</v>
      </c>
      <c r="F2565" s="59" t="n"/>
      <c r="G2565" s="59" t="n"/>
      <c r="H2565" s="59" t="n"/>
      <c r="I2565" s="59" t="n"/>
      <c r="J2565" s="59" t="n"/>
      <c r="K2565" s="59" t="n"/>
      <c r="L2565" s="59" t="n"/>
      <c r="M2565" s="59" t="n"/>
      <c r="N2565" s="59" t="n"/>
      <c r="O2565" s="59" t="n"/>
      <c r="P2565" s="59" t="n"/>
      <c r="Q2565" s="59" t="n"/>
      <c r="R2565" s="59" t="n"/>
      <c r="S2565" s="59" t="n"/>
      <c r="T2565" s="59" t="n"/>
      <c r="U2565" s="59" t="n"/>
      <c r="V2565" s="59" t="n"/>
      <c r="W2565" s="59" t="n"/>
      <c r="X2565" s="59" t="n"/>
      <c r="Y2565" s="59" t="n"/>
      <c r="Z2565" s="59" t="n"/>
      <c r="AA2565" s="59" t="n"/>
      <c r="AB2565" s="59" t="n"/>
      <c r="AC2565" s="59" t="n"/>
      <c r="AD2565" s="59" t="n"/>
      <c r="AE2565" s="59" t="n"/>
      <c r="AF2565" s="59" t="n"/>
      <c r="AG2565" s="59" t="n"/>
      <c r="AH2565" s="59" t="n"/>
      <c r="AI2565" s="59" t="n"/>
      <c r="AJ2565" s="59" t="n"/>
      <c r="AK2565" s="59" t="n"/>
      <c r="AL2565" s="59" t="n"/>
      <c r="AM2565" s="59" t="n"/>
      <c r="AN2565" s="59" t="n"/>
      <c r="AO2565" s="59" t="n"/>
      <c r="AP2565" s="59" t="n"/>
      <c r="AQ2565" s="59" t="n"/>
      <c r="AR2565" s="59" t="n"/>
      <c r="AS2565" s="59" t="n"/>
      <c r="AT2565" s="59" t="n"/>
      <c r="AU2565" s="59" t="n"/>
      <c r="AV2565" s="59" t="n"/>
      <c r="AW2565" s="59" t="n"/>
      <c r="AX2565" s="59" t="n"/>
      <c r="AY2565" s="59" t="n"/>
      <c r="AZ2565" s="59" t="n"/>
      <c r="BA2565" s="59" t="n"/>
      <c r="BB2565" s="59" t="n"/>
      <c r="BC2565" s="59" t="n"/>
      <c r="BD2565" s="59" t="n"/>
      <c r="BE2565" s="59" t="n"/>
      <c r="BF2565" s="59" t="n"/>
      <c r="BG2565" s="59" t="n"/>
      <c r="BH2565" s="59" t="n"/>
      <c r="BI2565" s="59" t="n"/>
      <c r="BJ2565" s="59" t="n"/>
      <c r="BK2565" s="59" t="n"/>
      <c r="BL2565" s="59" t="n"/>
      <c r="BM2565" s="59" t="n"/>
      <c r="BN2565" s="59" t="n"/>
      <c r="BO2565" s="59" t="n"/>
      <c r="BP2565" s="59" t="n"/>
      <c r="BQ2565" s="59" t="n"/>
      <c r="BR2565" s="59" t="n"/>
      <c r="BS2565" s="59" t="n"/>
      <c r="BT2565" s="59" t="n"/>
      <c r="BU2565" s="59" t="n"/>
      <c r="BV2565" s="59" t="n"/>
      <c r="BW2565" s="59" t="n"/>
      <c r="BX2565" s="59" t="n"/>
      <c r="BY2565" s="59" t="n"/>
      <c r="BZ2565" s="59" t="n"/>
      <c r="CA2565" s="59" t="n"/>
      <c r="CB2565" s="59" t="n"/>
      <c r="CC2565" s="59" t="n"/>
      <c r="CD2565" s="59" t="n"/>
      <c r="CE2565" s="59" t="n"/>
      <c r="CF2565" s="59" t="n"/>
      <c r="CG2565" s="59" t="n"/>
      <c r="CH2565" s="59" t="n"/>
      <c r="CI2565" s="59" t="n"/>
      <c r="CJ2565" s="59" t="n"/>
      <c r="CK2565" s="59" t="n"/>
      <c r="CL2565" s="59" t="n"/>
      <c r="CM2565" s="59" t="n"/>
      <c r="CN2565" s="59" t="n"/>
      <c r="CO2565" s="59" t="n"/>
      <c r="CP2565" s="59" t="n"/>
      <c r="CQ2565" s="59" t="n"/>
      <c r="CR2565" s="59" t="n"/>
      <c r="CS2565" s="59" t="n"/>
      <c r="CT2565" s="59" t="n"/>
      <c r="CU2565" s="59" t="n"/>
      <c r="CV2565" s="59" t="n"/>
      <c r="CW2565" s="59" t="n"/>
      <c r="CX2565" s="59" t="n"/>
      <c r="CY2565" s="59" t="n"/>
      <c r="CZ2565" s="59" t="n"/>
    </row>
    <row r="2566">
      <c r="D2566" s="107" t="inlineStr">
        <is>
          <t>Dividend Amount</t>
        </is>
      </c>
      <c r="E2566" s="107" t="n">
        <v>0.5</v>
      </c>
      <c r="F2566" s="107" t="n"/>
      <c r="G2566" s="107" t="n"/>
      <c r="H2566" s="107" t="n"/>
      <c r="I2566" s="107" t="n"/>
      <c r="J2566" s="107" t="n"/>
      <c r="K2566" s="107" t="n"/>
      <c r="L2566" s="107" t="n"/>
      <c r="M2566" s="107" t="n"/>
      <c r="N2566" s="107" t="n"/>
      <c r="O2566" s="107" t="n"/>
      <c r="P2566" s="107" t="n"/>
      <c r="Q2566" s="107" t="n"/>
      <c r="R2566" s="107" t="n"/>
      <c r="S2566" s="107" t="n"/>
      <c r="T2566" s="107" t="n"/>
      <c r="U2566" s="107" t="n"/>
      <c r="V2566" s="107" t="n"/>
      <c r="W2566" s="107" t="n"/>
      <c r="X2566" s="107" t="n"/>
      <c r="Y2566" s="107" t="n"/>
      <c r="Z2566" s="107" t="n"/>
      <c r="AA2566" s="107" t="n"/>
      <c r="AB2566" s="107" t="n"/>
      <c r="AC2566" s="107" t="n"/>
      <c r="AD2566" s="107" t="n"/>
      <c r="AE2566" s="107" t="n"/>
      <c r="AF2566" s="107" t="n"/>
      <c r="AG2566" s="107" t="n"/>
      <c r="AH2566" s="107" t="n"/>
      <c r="AI2566" s="107" t="n"/>
      <c r="AJ2566" s="107" t="n"/>
      <c r="AK2566" s="107" t="n"/>
      <c r="AL2566" s="107" t="n"/>
      <c r="AM2566" s="107" t="n"/>
      <c r="AN2566" s="107" t="n"/>
      <c r="AO2566" s="107" t="n"/>
      <c r="AP2566" s="107" t="n"/>
      <c r="AQ2566" s="107" t="n"/>
      <c r="AR2566" s="107" t="n"/>
      <c r="AS2566" s="107" t="n"/>
      <c r="AT2566" s="107" t="n"/>
      <c r="AU2566" s="107" t="n"/>
      <c r="AV2566" s="107" t="n"/>
      <c r="AW2566" s="107" t="n"/>
      <c r="AX2566" s="107" t="n"/>
      <c r="AY2566" s="107" t="n"/>
      <c r="AZ2566" s="107" t="n"/>
      <c r="BA2566" s="107" t="n"/>
      <c r="BB2566" s="107" t="n"/>
      <c r="BC2566" s="107" t="n"/>
      <c r="BD2566" s="107" t="n"/>
      <c r="BE2566" s="107" t="n"/>
      <c r="BF2566" s="107" t="n"/>
      <c r="BG2566" s="107" t="n"/>
      <c r="BH2566" s="107" t="n"/>
      <c r="BI2566" s="107" t="n"/>
      <c r="BJ2566" s="107" t="n"/>
      <c r="BK2566" s="107" t="n"/>
      <c r="BL2566" s="107" t="n"/>
      <c r="BM2566" s="107" t="n"/>
      <c r="BN2566" s="107" t="n"/>
      <c r="BO2566" s="107" t="n"/>
      <c r="BP2566" s="107" t="n"/>
      <c r="BQ2566" s="107" t="n"/>
      <c r="BR2566" s="107" t="n"/>
      <c r="BS2566" s="107" t="n"/>
      <c r="BT2566" s="107" t="n"/>
      <c r="BU2566" s="107" t="n"/>
      <c r="BV2566" s="107" t="n"/>
      <c r="BW2566" s="107" t="n"/>
      <c r="BX2566" s="107" t="n"/>
      <c r="BY2566" s="107" t="n"/>
      <c r="BZ2566" s="107" t="n"/>
      <c r="CA2566" s="107" t="n"/>
      <c r="CB2566" s="107" t="n"/>
      <c r="CC2566" s="107" t="n"/>
      <c r="CD2566" s="107" t="n"/>
      <c r="CE2566" s="107" t="n"/>
      <c r="CF2566" s="107" t="n"/>
      <c r="CG2566" s="107" t="n"/>
      <c r="CH2566" s="107" t="n"/>
      <c r="CI2566" s="107" t="n"/>
      <c r="CJ2566" s="107" t="n"/>
      <c r="CK2566" s="107" t="n"/>
      <c r="CL2566" s="107" t="n"/>
      <c r="CM2566" s="107" t="n"/>
      <c r="CN2566" s="107" t="n"/>
      <c r="CO2566" s="107" t="n"/>
      <c r="CP2566" s="107" t="n"/>
      <c r="CQ2566" s="107" t="n"/>
      <c r="CR2566" s="107" t="n"/>
      <c r="CS2566" s="107" t="n"/>
      <c r="CT2566" s="107" t="n"/>
      <c r="CU2566" s="107" t="n"/>
      <c r="CV2566" s="107" t="n"/>
      <c r="CW2566" s="107" t="n"/>
      <c r="CX2566" s="107" t="n"/>
      <c r="CY2566" s="107" t="n"/>
      <c r="CZ2566" s="107" t="n"/>
    </row>
    <row r="2567">
      <c r="D2567" t="inlineStr">
        <is>
          <t>Dividend Frequency</t>
        </is>
      </c>
      <c r="E2567" t="inlineStr">
        <is>
          <t>Semi-Anl</t>
        </is>
      </c>
    </row>
    <row r="2568">
      <c r="D2568" t="inlineStr">
        <is>
          <t>Dividend Type</t>
        </is>
      </c>
      <c r="E2568" t="inlineStr">
        <is>
          <t>Interim</t>
        </is>
      </c>
    </row>
    <row r="2569">
      <c r="A2569" s="2">
        <f>IF($A2562="","","   projections")</f>
        <v/>
      </c>
      <c r="B2569" s="68">
        <f>IF($A2562="",0,COUNT($E2570:$CZ2570))</f>
        <v/>
      </c>
      <c r="C2569" s="69">
        <f>IF($B2569=0,0,MAX($E2570:$CZ2570))</f>
        <v/>
      </c>
      <c r="D2569" s="58">
        <f>_xll.BDS($A2562,'Field Check'!$C$42,"headers=y","startcol=1","endcol=3","dir=h","cols=20;rows=3")</f>
        <v/>
      </c>
      <c r="E2569" s="59" t="n">
        <v>46344</v>
      </c>
      <c r="F2569" s="59" t="n">
        <v>46519</v>
      </c>
      <c r="G2569" s="59" t="n">
        <v>46708</v>
      </c>
      <c r="H2569" s="59" t="n">
        <v>46883</v>
      </c>
      <c r="I2569" s="59" t="n">
        <v>47073</v>
      </c>
      <c r="J2569" s="59" t="n">
        <v>47247</v>
      </c>
      <c r="K2569" s="59" t="n">
        <v>47437</v>
      </c>
      <c r="L2569" s="59" t="n">
        <v>47611</v>
      </c>
      <c r="M2569" s="59" t="n">
        <v>47801</v>
      </c>
      <c r="N2569" s="59" t="n">
        <v>47975</v>
      </c>
      <c r="O2569" s="59" t="n">
        <v>48165</v>
      </c>
      <c r="P2569" s="59" t="n">
        <v>48339</v>
      </c>
      <c r="Q2569" s="59" t="n">
        <v>48529</v>
      </c>
      <c r="R2569" s="59" t="n">
        <v>48710</v>
      </c>
      <c r="S2569" s="59" t="n">
        <v>48893</v>
      </c>
      <c r="T2569" s="59" t="n">
        <v>49074</v>
      </c>
      <c r="U2569" s="59" t="n">
        <v>49257</v>
      </c>
      <c r="V2569" s="59" t="n">
        <v>49445</v>
      </c>
      <c r="W2569" s="59" t="n">
        <v>49628</v>
      </c>
      <c r="X2569" s="59" t="n"/>
      <c r="Y2569" s="59" t="n"/>
      <c r="Z2569" s="59" t="n"/>
      <c r="AA2569" s="59" t="n"/>
      <c r="AB2569" s="59" t="n"/>
      <c r="AC2569" s="59" t="n"/>
      <c r="AD2569" s="59" t="n"/>
      <c r="AE2569" s="59" t="n"/>
      <c r="AF2569" s="59" t="n"/>
      <c r="AG2569" s="59" t="n"/>
      <c r="AH2569" s="59" t="n"/>
      <c r="AI2569" s="59" t="n"/>
      <c r="AJ2569" s="59" t="n"/>
      <c r="AK2569" s="59" t="n"/>
      <c r="AL2569" s="59" t="n"/>
      <c r="AM2569" s="59" t="n"/>
      <c r="AN2569" s="59" t="n"/>
      <c r="AO2569" s="59" t="n"/>
      <c r="AP2569" s="59" t="n"/>
      <c r="AQ2569" s="59" t="n"/>
      <c r="AR2569" s="59" t="n"/>
      <c r="AS2569" s="59" t="n"/>
      <c r="AT2569" s="59" t="n"/>
      <c r="AU2569" s="59" t="n"/>
      <c r="AV2569" s="59" t="n"/>
      <c r="AW2569" s="59" t="n"/>
      <c r="AX2569" s="59" t="n"/>
      <c r="AY2569" s="59" t="n"/>
      <c r="AZ2569" s="59" t="n"/>
      <c r="BA2569" s="59" t="n"/>
      <c r="BB2569" s="59" t="n"/>
      <c r="BC2569" s="59" t="n"/>
      <c r="BD2569" s="59" t="n"/>
      <c r="BE2569" s="59" t="n"/>
      <c r="BF2569" s="59" t="n"/>
      <c r="BG2569" s="59" t="n"/>
      <c r="BH2569" s="59" t="n"/>
      <c r="BI2569" s="59" t="n"/>
      <c r="BJ2569" s="59" t="n"/>
      <c r="BK2569" s="59" t="n"/>
      <c r="BL2569" s="59" t="n"/>
      <c r="BM2569" s="59" t="n"/>
      <c r="BN2569" s="59" t="n"/>
      <c r="BO2569" s="59" t="n"/>
      <c r="BP2569" s="59" t="n"/>
      <c r="BQ2569" s="59" t="n"/>
      <c r="BR2569" s="59" t="n"/>
      <c r="BS2569" s="59" t="n"/>
      <c r="BT2569" s="59" t="n"/>
      <c r="BU2569" s="59" t="n"/>
      <c r="BV2569" s="59" t="n"/>
      <c r="BW2569" s="59" t="n"/>
      <c r="BX2569" s="59" t="n"/>
      <c r="BY2569" s="59" t="n"/>
      <c r="BZ2569" s="59" t="n"/>
      <c r="CA2569" s="59" t="n"/>
      <c r="CB2569" s="59" t="n"/>
      <c r="CC2569" s="59" t="n"/>
      <c r="CD2569" s="59" t="n"/>
      <c r="CE2569" s="59" t="n"/>
      <c r="CF2569" s="59" t="n"/>
      <c r="CG2569" s="59" t="n"/>
      <c r="CH2569" s="59" t="n"/>
      <c r="CI2569" s="59" t="n"/>
      <c r="CJ2569" s="59" t="n"/>
      <c r="CK2569" s="59" t="n"/>
      <c r="CL2569" s="59" t="n"/>
      <c r="CM2569" s="59" t="n"/>
      <c r="CN2569" s="59" t="n"/>
      <c r="CO2569" s="59" t="n"/>
      <c r="CP2569" s="59" t="n"/>
      <c r="CQ2569" s="59" t="n"/>
      <c r="CR2569" s="59" t="n"/>
      <c r="CS2569" s="59" t="n"/>
      <c r="CT2569" s="59" t="n"/>
      <c r="CU2569" s="59" t="n"/>
      <c r="CV2569" s="59" t="n"/>
      <c r="CW2569" s="59" t="n"/>
      <c r="CX2569" s="59" t="n"/>
      <c r="CY2569" s="59" t="n"/>
      <c r="CZ2569" s="59" t="n"/>
    </row>
    <row r="2570">
      <c r="D2570" s="59" t="inlineStr">
        <is>
          <t>Ex-Date</t>
        </is>
      </c>
      <c r="E2570" s="59" t="n">
        <v>46352</v>
      </c>
      <c r="F2570" s="59" t="n">
        <v>46524</v>
      </c>
      <c r="G2570" s="59" t="n">
        <v>46721</v>
      </c>
      <c r="H2570" s="59" t="n">
        <v>46888</v>
      </c>
      <c r="I2570" s="59" t="n">
        <v>47087</v>
      </c>
      <c r="J2570" s="59" t="n">
        <v>47252</v>
      </c>
      <c r="K2570" s="59" t="n">
        <v>47452</v>
      </c>
      <c r="L2570" s="59" t="n">
        <v>47616</v>
      </c>
      <c r="M2570" s="59" t="n">
        <v>47816</v>
      </c>
      <c r="N2570" s="59" t="n">
        <v>47980</v>
      </c>
      <c r="O2570" s="59" t="n">
        <v>48180</v>
      </c>
      <c r="P2570" s="59" t="n">
        <v>48344</v>
      </c>
      <c r="Q2570" s="59" t="n">
        <v>48548</v>
      </c>
      <c r="R2570" s="59" t="n">
        <v>48715</v>
      </c>
      <c r="S2570" s="59" t="n">
        <v>48912</v>
      </c>
      <c r="T2570" s="59" t="n">
        <v>49079</v>
      </c>
      <c r="U2570" s="59" t="n">
        <v>49276</v>
      </c>
      <c r="V2570" s="59" t="n">
        <v>49450</v>
      </c>
      <c r="W2570" s="59" t="n">
        <v>49640</v>
      </c>
      <c r="X2570" s="59" t="n"/>
      <c r="Y2570" s="59" t="n"/>
      <c r="Z2570" s="59" t="n"/>
      <c r="AA2570" s="59" t="n"/>
      <c r="AB2570" s="59" t="n"/>
      <c r="AC2570" s="59" t="n"/>
      <c r="AD2570" s="59" t="n"/>
      <c r="AE2570" s="59" t="n"/>
      <c r="AF2570" s="59" t="n"/>
      <c r="AG2570" s="59" t="n"/>
      <c r="AH2570" s="59" t="n"/>
      <c r="AI2570" s="59" t="n"/>
      <c r="AJ2570" s="59" t="n"/>
      <c r="AK2570" s="59" t="n"/>
      <c r="AL2570" s="59" t="n"/>
      <c r="AM2570" s="59" t="n"/>
      <c r="AN2570" s="59" t="n"/>
      <c r="AO2570" s="59" t="n"/>
      <c r="AP2570" s="59" t="n"/>
      <c r="AQ2570" s="59" t="n"/>
      <c r="AR2570" s="59" t="n"/>
      <c r="AS2570" s="59" t="n"/>
      <c r="AT2570" s="59" t="n"/>
      <c r="AU2570" s="59" t="n"/>
      <c r="AV2570" s="59" t="n"/>
      <c r="AW2570" s="59" t="n"/>
      <c r="AX2570" s="59" t="n"/>
      <c r="AY2570" s="59" t="n"/>
      <c r="AZ2570" s="59" t="n"/>
      <c r="BA2570" s="59" t="n"/>
      <c r="BB2570" s="59" t="n"/>
      <c r="BC2570" s="59" t="n"/>
      <c r="BD2570" s="59" t="n"/>
      <c r="BE2570" s="59" t="n"/>
      <c r="BF2570" s="59" t="n"/>
      <c r="BG2570" s="59" t="n"/>
      <c r="BH2570" s="59" t="n"/>
      <c r="BI2570" s="59" t="n"/>
      <c r="BJ2570" s="59" t="n"/>
      <c r="BK2570" s="59" t="n"/>
      <c r="BL2570" s="59" t="n"/>
      <c r="BM2570" s="59" t="n"/>
      <c r="BN2570" s="59" t="n"/>
      <c r="BO2570" s="59" t="n"/>
      <c r="BP2570" s="59" t="n"/>
      <c r="BQ2570" s="59" t="n"/>
      <c r="BR2570" s="59" t="n"/>
      <c r="BS2570" s="59" t="n"/>
      <c r="BT2570" s="59" t="n"/>
      <c r="BU2570" s="59" t="n"/>
      <c r="BV2570" s="59" t="n"/>
      <c r="BW2570" s="59" t="n"/>
      <c r="BX2570" s="59" t="n"/>
      <c r="BY2570" s="59" t="n"/>
      <c r="BZ2570" s="59" t="n"/>
      <c r="CA2570" s="59" t="n"/>
      <c r="CB2570" s="59" t="n"/>
      <c r="CC2570" s="59" t="n"/>
      <c r="CD2570" s="59" t="n"/>
      <c r="CE2570" s="59" t="n"/>
      <c r="CF2570" s="59" t="n"/>
      <c r="CG2570" s="59" t="n"/>
      <c r="CH2570" s="59" t="n"/>
      <c r="CI2570" s="59" t="n"/>
      <c r="CJ2570" s="59" t="n"/>
      <c r="CK2570" s="59" t="n"/>
      <c r="CL2570" s="59" t="n"/>
      <c r="CM2570" s="59" t="n"/>
      <c r="CN2570" s="59" t="n"/>
      <c r="CO2570" s="59" t="n"/>
      <c r="CP2570" s="59" t="n"/>
      <c r="CQ2570" s="59" t="n"/>
      <c r="CR2570" s="59" t="n"/>
      <c r="CS2570" s="59" t="n"/>
      <c r="CT2570" s="59" t="n"/>
      <c r="CU2570" s="59" t="n"/>
      <c r="CV2570" s="59" t="n"/>
      <c r="CW2570" s="59" t="n"/>
      <c r="CX2570" s="59" t="n"/>
      <c r="CY2570" s="59" t="n"/>
      <c r="CZ2570" s="59" t="n"/>
    </row>
    <row r="2571">
      <c r="D2571" s="107" t="inlineStr">
        <is>
          <t>Amount Per Share</t>
        </is>
      </c>
      <c r="E2571" s="107" t="n">
        <v>0.52</v>
      </c>
      <c r="F2571" s="107" t="n">
        <v>0.51</v>
      </c>
      <c r="G2571" s="107" t="n">
        <v>0.55</v>
      </c>
      <c r="H2571" s="107" t="n">
        <v>0.55</v>
      </c>
      <c r="I2571" s="107" t="n">
        <v>0.55</v>
      </c>
      <c r="J2571" s="107" t="n">
        <v>0.55</v>
      </c>
      <c r="K2571" s="107" t="n">
        <v>0.55</v>
      </c>
      <c r="L2571" s="107" t="n">
        <v>0.55</v>
      </c>
      <c r="M2571" s="107" t="n">
        <v>0.55</v>
      </c>
      <c r="N2571" s="107" t="n">
        <v>0.55</v>
      </c>
      <c r="O2571" s="107" t="n">
        <v>0.55</v>
      </c>
      <c r="P2571" s="107" t="n">
        <v>0.55</v>
      </c>
      <c r="Q2571" s="107" t="n">
        <v>0.55</v>
      </c>
      <c r="R2571" s="107" t="n">
        <v>0.55</v>
      </c>
      <c r="S2571" s="107" t="n">
        <v>0.55</v>
      </c>
      <c r="T2571" s="107" t="n">
        <v>0.55</v>
      </c>
      <c r="U2571" s="107" t="n">
        <v>0.55</v>
      </c>
      <c r="V2571" s="107" t="n">
        <v>0.55</v>
      </c>
      <c r="W2571" s="107" t="n">
        <v>0.55</v>
      </c>
      <c r="X2571" s="107" t="n"/>
      <c r="Y2571" s="107" t="n"/>
      <c r="Z2571" s="107" t="n"/>
      <c r="AA2571" s="107" t="n"/>
      <c r="AB2571" s="107" t="n"/>
      <c r="AC2571" s="107" t="n"/>
      <c r="AD2571" s="107" t="n"/>
      <c r="AE2571" s="107" t="n"/>
      <c r="AF2571" s="107" t="n"/>
      <c r="AG2571" s="107" t="n"/>
      <c r="AH2571" s="107" t="n"/>
      <c r="AI2571" s="107" t="n"/>
      <c r="AJ2571" s="107" t="n"/>
      <c r="AK2571" s="107" t="n"/>
      <c r="AL2571" s="107" t="n"/>
      <c r="AM2571" s="107" t="n"/>
      <c r="AN2571" s="107" t="n"/>
      <c r="AO2571" s="107" t="n"/>
      <c r="AP2571" s="107" t="n"/>
      <c r="AQ2571" s="107" t="n"/>
      <c r="AR2571" s="107" t="n"/>
      <c r="AS2571" s="107" t="n"/>
      <c r="AT2571" s="107" t="n"/>
      <c r="AU2571" s="107" t="n"/>
      <c r="AV2571" s="107" t="n"/>
      <c r="AW2571" s="107" t="n"/>
      <c r="AX2571" s="107" t="n"/>
      <c r="AY2571" s="107" t="n"/>
      <c r="AZ2571" s="107" t="n"/>
      <c r="BA2571" s="107" t="n"/>
      <c r="BB2571" s="107" t="n"/>
      <c r="BC2571" s="107" t="n"/>
      <c r="BD2571" s="107" t="n"/>
      <c r="BE2571" s="107" t="n"/>
      <c r="BF2571" s="107" t="n"/>
      <c r="BG2571" s="107" t="n"/>
      <c r="BH2571" s="107" t="n"/>
      <c r="BI2571" s="107" t="n"/>
      <c r="BJ2571" s="107" t="n"/>
      <c r="BK2571" s="107" t="n"/>
      <c r="BL2571" s="107" t="n"/>
      <c r="BM2571" s="107" t="n"/>
      <c r="BN2571" s="107" t="n"/>
      <c r="BO2571" s="107" t="n"/>
      <c r="BP2571" s="107" t="n"/>
      <c r="BQ2571" s="107" t="n"/>
      <c r="BR2571" s="107" t="n"/>
      <c r="BS2571" s="107" t="n"/>
      <c r="BT2571" s="107" t="n"/>
      <c r="BU2571" s="107" t="n"/>
      <c r="BV2571" s="107" t="n"/>
      <c r="BW2571" s="107" t="n"/>
      <c r="BX2571" s="107" t="n"/>
      <c r="BY2571" s="107" t="n"/>
      <c r="BZ2571" s="107" t="n"/>
      <c r="CA2571" s="107" t="n"/>
      <c r="CB2571" s="107" t="n"/>
      <c r="CC2571" s="107" t="n"/>
      <c r="CD2571" s="107" t="n"/>
      <c r="CE2571" s="107" t="n"/>
      <c r="CF2571" s="107" t="n"/>
      <c r="CG2571" s="107" t="n"/>
      <c r="CH2571" s="107" t="n"/>
      <c r="CI2571" s="107" t="n"/>
      <c r="CJ2571" s="107" t="n"/>
      <c r="CK2571" s="107" t="n"/>
      <c r="CL2571" s="107" t="n"/>
      <c r="CM2571" s="107" t="n"/>
      <c r="CN2571" s="107" t="n"/>
      <c r="CO2571" s="107" t="n"/>
      <c r="CP2571" s="107" t="n"/>
      <c r="CQ2571" s="107" t="n"/>
      <c r="CR2571" s="107" t="n"/>
      <c r="CS2571" s="107" t="n"/>
      <c r="CT2571" s="107" t="n"/>
      <c r="CU2571" s="107" t="n"/>
      <c r="CV2571" s="107" t="n"/>
      <c r="CW2571" s="107" t="n"/>
      <c r="CX2571" s="107" t="n"/>
      <c r="CY2571" s="107" t="n"/>
      <c r="CZ2571" s="107" t="n"/>
    </row>
    <row r="2573">
      <c r="A2573" s="126">
        <f>IF(MXAU!$C$34="","",MXAU!$C$34)</f>
        <v/>
      </c>
      <c r="B2573" s="68">
        <f>IF($A2573="",0,COUNT($E2574:$CZ2574))</f>
        <v/>
      </c>
      <c r="C2573" s="69">
        <f>IF($B2573=0,0,MAX($E2574:$CZ2574))</f>
        <v/>
      </c>
      <c r="D2573" s="58">
        <f>_xll.BDS($A2573,'Field Check'!$C$44,"headers=y","startcol=1","endcol=7","dir=h","DVD_START_DT",'Field Check'!$C$59,"DVD_END_DT",'Field Check'!$D$59)</f>
        <v/>
      </c>
      <c r="E2573" s="59" t="n"/>
      <c r="F2573" s="59" t="n"/>
      <c r="G2573" s="59" t="n"/>
      <c r="H2573" s="59" t="n"/>
      <c r="I2573" s="59" t="n"/>
      <c r="J2573" s="59" t="n"/>
      <c r="K2573" s="59" t="n"/>
      <c r="L2573" s="59" t="n"/>
      <c r="M2573" s="59" t="n"/>
      <c r="N2573" s="59" t="n"/>
      <c r="O2573" s="59" t="n"/>
      <c r="P2573" s="59" t="n"/>
      <c r="Q2573" s="59" t="n"/>
      <c r="R2573" s="59" t="n"/>
      <c r="S2573" s="59" t="n"/>
      <c r="T2573" s="59" t="n"/>
      <c r="U2573" s="59" t="n"/>
      <c r="V2573" s="59" t="n"/>
      <c r="W2573" s="59" t="n"/>
      <c r="X2573" s="59" t="n"/>
      <c r="Y2573" s="59" t="n"/>
      <c r="Z2573" s="59" t="n"/>
      <c r="AA2573" s="59" t="n"/>
      <c r="AB2573" s="59" t="n"/>
      <c r="AC2573" s="59" t="n"/>
      <c r="AD2573" s="59" t="n"/>
      <c r="AE2573" s="59" t="n"/>
      <c r="AF2573" s="59" t="n"/>
      <c r="AG2573" s="59" t="n"/>
      <c r="AH2573" s="59" t="n"/>
      <c r="AI2573" s="59" t="n"/>
      <c r="AJ2573" s="59" t="n"/>
      <c r="AK2573" s="59" t="n"/>
      <c r="AL2573" s="59" t="n"/>
      <c r="AM2573" s="59" t="n"/>
      <c r="AN2573" s="59" t="n"/>
      <c r="AO2573" s="59" t="n"/>
      <c r="AP2573" s="59" t="n"/>
      <c r="AQ2573" s="59" t="n"/>
      <c r="AR2573" s="59" t="n"/>
      <c r="AS2573" s="59" t="n"/>
      <c r="AT2573" s="59" t="n"/>
      <c r="AU2573" s="59" t="n"/>
      <c r="AV2573" s="59" t="n"/>
      <c r="AW2573" s="59" t="n"/>
      <c r="AX2573" s="59" t="n"/>
      <c r="AY2573" s="59" t="n"/>
      <c r="AZ2573" s="59" t="n"/>
      <c r="BA2573" s="59" t="n"/>
      <c r="BB2573" s="59" t="n"/>
      <c r="BC2573" s="59" t="n"/>
      <c r="BD2573" s="59" t="n"/>
      <c r="BE2573" s="59" t="n"/>
      <c r="BF2573" s="59" t="n"/>
      <c r="BG2573" s="59" t="n"/>
      <c r="BH2573" s="59" t="n"/>
      <c r="BI2573" s="59" t="n"/>
      <c r="BJ2573" s="59" t="n"/>
      <c r="BK2573" s="59" t="n"/>
      <c r="BL2573" s="59" t="n"/>
      <c r="BM2573" s="59" t="n"/>
      <c r="BN2573" s="59" t="n"/>
      <c r="BO2573" s="59" t="n"/>
      <c r="BP2573" s="59" t="n"/>
      <c r="BQ2573" s="59" t="n"/>
      <c r="BR2573" s="59" t="n"/>
      <c r="BS2573" s="59" t="n"/>
      <c r="BT2573" s="59" t="n"/>
      <c r="BU2573" s="59" t="n"/>
      <c r="BV2573" s="59" t="n"/>
      <c r="BW2573" s="59" t="n"/>
      <c r="BX2573" s="59" t="n"/>
      <c r="BY2573" s="59" t="n"/>
      <c r="BZ2573" s="59" t="n"/>
      <c r="CA2573" s="59" t="n"/>
      <c r="CB2573" s="59" t="n"/>
      <c r="CC2573" s="59" t="n"/>
      <c r="CD2573" s="59" t="n"/>
      <c r="CE2573" s="59" t="n"/>
      <c r="CF2573" s="59" t="n"/>
      <c r="CG2573" s="59" t="n"/>
      <c r="CH2573" s="59" t="n"/>
      <c r="CI2573" s="59" t="n"/>
      <c r="CJ2573" s="59" t="n"/>
      <c r="CK2573" s="59" t="n"/>
      <c r="CL2573" s="59" t="n"/>
      <c r="CM2573" s="59" t="n"/>
      <c r="CN2573" s="59" t="n"/>
      <c r="CO2573" s="59" t="n"/>
      <c r="CP2573" s="59" t="n"/>
      <c r="CQ2573" s="59" t="n"/>
      <c r="CR2573" s="59" t="n"/>
      <c r="CS2573" s="59" t="n"/>
      <c r="CT2573" s="59" t="n"/>
      <c r="CU2573" s="59" t="n"/>
      <c r="CV2573" s="59" t="n"/>
      <c r="CW2573" s="59" t="n"/>
      <c r="CX2573" s="59" t="n"/>
      <c r="CY2573" s="59" t="n"/>
      <c r="CZ2573" s="59" t="n"/>
    </row>
    <row r="2574">
      <c r="D2574" s="59" t="n"/>
      <c r="E2574" s="59" t="n"/>
      <c r="F2574" s="59" t="n"/>
      <c r="G2574" s="59" t="n"/>
      <c r="H2574" s="59" t="n"/>
      <c r="I2574" s="59" t="n"/>
      <c r="J2574" s="59" t="n"/>
      <c r="K2574" s="59" t="n"/>
      <c r="L2574" s="59" t="n"/>
      <c r="M2574" s="59" t="n"/>
      <c r="N2574" s="59" t="n"/>
      <c r="O2574" s="59" t="n"/>
      <c r="P2574" s="59" t="n"/>
      <c r="Q2574" s="59" t="n"/>
      <c r="R2574" s="59" t="n"/>
      <c r="S2574" s="59" t="n"/>
      <c r="T2574" s="59" t="n"/>
      <c r="U2574" s="59" t="n"/>
      <c r="V2574" s="59" t="n"/>
      <c r="W2574" s="59" t="n"/>
      <c r="X2574" s="59" t="n"/>
      <c r="Y2574" s="59" t="n"/>
      <c r="Z2574" s="59" t="n"/>
      <c r="AA2574" s="59" t="n"/>
      <c r="AB2574" s="59" t="n"/>
      <c r="AC2574" s="59" t="n"/>
      <c r="AD2574" s="59" t="n"/>
      <c r="AE2574" s="59" t="n"/>
      <c r="AF2574" s="59" t="n"/>
      <c r="AG2574" s="59" t="n"/>
      <c r="AH2574" s="59" t="n"/>
      <c r="AI2574" s="59" t="n"/>
      <c r="AJ2574" s="59" t="n"/>
      <c r="AK2574" s="59" t="n"/>
      <c r="AL2574" s="59" t="n"/>
      <c r="AM2574" s="59" t="n"/>
      <c r="AN2574" s="59" t="n"/>
      <c r="AO2574" s="59" t="n"/>
      <c r="AP2574" s="59" t="n"/>
      <c r="AQ2574" s="59" t="n"/>
      <c r="AR2574" s="59" t="n"/>
      <c r="AS2574" s="59" t="n"/>
      <c r="AT2574" s="59" t="n"/>
      <c r="AU2574" s="59" t="n"/>
      <c r="AV2574" s="59" t="n"/>
      <c r="AW2574" s="59" t="n"/>
      <c r="AX2574" s="59" t="n"/>
      <c r="AY2574" s="59" t="n"/>
      <c r="AZ2574" s="59" t="n"/>
      <c r="BA2574" s="59" t="n"/>
      <c r="BB2574" s="59" t="n"/>
      <c r="BC2574" s="59" t="n"/>
      <c r="BD2574" s="59" t="n"/>
      <c r="BE2574" s="59" t="n"/>
      <c r="BF2574" s="59" t="n"/>
      <c r="BG2574" s="59" t="n"/>
      <c r="BH2574" s="59" t="n"/>
      <c r="BI2574" s="59" t="n"/>
      <c r="BJ2574" s="59" t="n"/>
      <c r="BK2574" s="59" t="n"/>
      <c r="BL2574" s="59" t="n"/>
      <c r="BM2574" s="59" t="n"/>
      <c r="BN2574" s="59" t="n"/>
      <c r="BO2574" s="59" t="n"/>
      <c r="BP2574" s="59" t="n"/>
      <c r="BQ2574" s="59" t="n"/>
      <c r="BR2574" s="59" t="n"/>
      <c r="BS2574" s="59" t="n"/>
      <c r="BT2574" s="59" t="n"/>
      <c r="BU2574" s="59" t="n"/>
      <c r="BV2574" s="59" t="n"/>
      <c r="BW2574" s="59" t="n"/>
      <c r="BX2574" s="59" t="n"/>
      <c r="BY2574" s="59" t="n"/>
      <c r="BZ2574" s="59" t="n"/>
      <c r="CA2574" s="59" t="n"/>
      <c r="CB2574" s="59" t="n"/>
      <c r="CC2574" s="59" t="n"/>
      <c r="CD2574" s="59" t="n"/>
      <c r="CE2574" s="59" t="n"/>
      <c r="CF2574" s="59" t="n"/>
      <c r="CG2574" s="59" t="n"/>
      <c r="CH2574" s="59" t="n"/>
      <c r="CI2574" s="59" t="n"/>
      <c r="CJ2574" s="59" t="n"/>
      <c r="CK2574" s="59" t="n"/>
      <c r="CL2574" s="59" t="n"/>
      <c r="CM2574" s="59" t="n"/>
      <c r="CN2574" s="59" t="n"/>
      <c r="CO2574" s="59" t="n"/>
      <c r="CP2574" s="59" t="n"/>
      <c r="CQ2574" s="59" t="n"/>
      <c r="CR2574" s="59" t="n"/>
      <c r="CS2574" s="59" t="n"/>
      <c r="CT2574" s="59" t="n"/>
      <c r="CU2574" s="59" t="n"/>
      <c r="CV2574" s="59" t="n"/>
      <c r="CW2574" s="59" t="n"/>
      <c r="CX2574" s="59" t="n"/>
      <c r="CY2574" s="59" t="n"/>
      <c r="CZ2574" s="59" t="n"/>
    </row>
    <row r="2575">
      <c r="D2575" s="59" t="n"/>
      <c r="E2575" s="59" t="n"/>
      <c r="F2575" s="59" t="n"/>
      <c r="G2575" s="59" t="n"/>
      <c r="H2575" s="59" t="n"/>
      <c r="I2575" s="59" t="n"/>
      <c r="J2575" s="59" t="n"/>
      <c r="K2575" s="59" t="n"/>
      <c r="L2575" s="59" t="n"/>
      <c r="M2575" s="59" t="n"/>
      <c r="N2575" s="59" t="n"/>
      <c r="O2575" s="59" t="n"/>
      <c r="P2575" s="59" t="n"/>
      <c r="Q2575" s="59" t="n"/>
      <c r="R2575" s="59" t="n"/>
      <c r="S2575" s="59" t="n"/>
      <c r="T2575" s="59" t="n"/>
      <c r="U2575" s="59" t="n"/>
      <c r="V2575" s="59" t="n"/>
      <c r="W2575" s="59" t="n"/>
      <c r="X2575" s="59" t="n"/>
      <c r="Y2575" s="59" t="n"/>
      <c r="Z2575" s="59" t="n"/>
      <c r="AA2575" s="59" t="n"/>
      <c r="AB2575" s="59" t="n"/>
      <c r="AC2575" s="59" t="n"/>
      <c r="AD2575" s="59" t="n"/>
      <c r="AE2575" s="59" t="n"/>
      <c r="AF2575" s="59" t="n"/>
      <c r="AG2575" s="59" t="n"/>
      <c r="AH2575" s="59" t="n"/>
      <c r="AI2575" s="59" t="n"/>
      <c r="AJ2575" s="59" t="n"/>
      <c r="AK2575" s="59" t="n"/>
      <c r="AL2575" s="59" t="n"/>
      <c r="AM2575" s="59" t="n"/>
      <c r="AN2575" s="59" t="n"/>
      <c r="AO2575" s="59" t="n"/>
      <c r="AP2575" s="59" t="n"/>
      <c r="AQ2575" s="59" t="n"/>
      <c r="AR2575" s="59" t="n"/>
      <c r="AS2575" s="59" t="n"/>
      <c r="AT2575" s="59" t="n"/>
      <c r="AU2575" s="59" t="n"/>
      <c r="AV2575" s="59" t="n"/>
      <c r="AW2575" s="59" t="n"/>
      <c r="AX2575" s="59" t="n"/>
      <c r="AY2575" s="59" t="n"/>
      <c r="AZ2575" s="59" t="n"/>
      <c r="BA2575" s="59" t="n"/>
      <c r="BB2575" s="59" t="n"/>
      <c r="BC2575" s="59" t="n"/>
      <c r="BD2575" s="59" t="n"/>
      <c r="BE2575" s="59" t="n"/>
      <c r="BF2575" s="59" t="n"/>
      <c r="BG2575" s="59" t="n"/>
      <c r="BH2575" s="59" t="n"/>
      <c r="BI2575" s="59" t="n"/>
      <c r="BJ2575" s="59" t="n"/>
      <c r="BK2575" s="59" t="n"/>
      <c r="BL2575" s="59" t="n"/>
      <c r="BM2575" s="59" t="n"/>
      <c r="BN2575" s="59" t="n"/>
      <c r="BO2575" s="59" t="n"/>
      <c r="BP2575" s="59" t="n"/>
      <c r="BQ2575" s="59" t="n"/>
      <c r="BR2575" s="59" t="n"/>
      <c r="BS2575" s="59" t="n"/>
      <c r="BT2575" s="59" t="n"/>
      <c r="BU2575" s="59" t="n"/>
      <c r="BV2575" s="59" t="n"/>
      <c r="BW2575" s="59" t="n"/>
      <c r="BX2575" s="59" t="n"/>
      <c r="BY2575" s="59" t="n"/>
      <c r="BZ2575" s="59" t="n"/>
      <c r="CA2575" s="59" t="n"/>
      <c r="CB2575" s="59" t="n"/>
      <c r="CC2575" s="59" t="n"/>
      <c r="CD2575" s="59" t="n"/>
      <c r="CE2575" s="59" t="n"/>
      <c r="CF2575" s="59" t="n"/>
      <c r="CG2575" s="59" t="n"/>
      <c r="CH2575" s="59" t="n"/>
      <c r="CI2575" s="59" t="n"/>
      <c r="CJ2575" s="59" t="n"/>
      <c r="CK2575" s="59" t="n"/>
      <c r="CL2575" s="59" t="n"/>
      <c r="CM2575" s="59" t="n"/>
      <c r="CN2575" s="59" t="n"/>
      <c r="CO2575" s="59" t="n"/>
      <c r="CP2575" s="59" t="n"/>
      <c r="CQ2575" s="59" t="n"/>
      <c r="CR2575" s="59" t="n"/>
      <c r="CS2575" s="59" t="n"/>
      <c r="CT2575" s="59" t="n"/>
      <c r="CU2575" s="59" t="n"/>
      <c r="CV2575" s="59" t="n"/>
      <c r="CW2575" s="59" t="n"/>
      <c r="CX2575" s="59" t="n"/>
      <c r="CY2575" s="59" t="n"/>
      <c r="CZ2575" s="59" t="n"/>
    </row>
    <row r="2576">
      <c r="D2576" s="59" t="n"/>
      <c r="E2576" s="59" t="n"/>
      <c r="F2576" s="59" t="n"/>
      <c r="G2576" s="59" t="n"/>
      <c r="H2576" s="59" t="n"/>
      <c r="I2576" s="59" t="n"/>
      <c r="J2576" s="59" t="n"/>
      <c r="K2576" s="59" t="n"/>
      <c r="L2576" s="59" t="n"/>
      <c r="M2576" s="59" t="n"/>
      <c r="N2576" s="59" t="n"/>
      <c r="O2576" s="59" t="n"/>
      <c r="P2576" s="59" t="n"/>
      <c r="Q2576" s="59" t="n"/>
      <c r="R2576" s="59" t="n"/>
      <c r="S2576" s="59" t="n"/>
      <c r="T2576" s="59" t="n"/>
      <c r="U2576" s="59" t="n"/>
      <c r="V2576" s="59" t="n"/>
      <c r="W2576" s="59" t="n"/>
      <c r="X2576" s="59" t="n"/>
      <c r="Y2576" s="59" t="n"/>
      <c r="Z2576" s="59" t="n"/>
      <c r="AA2576" s="59" t="n"/>
      <c r="AB2576" s="59" t="n"/>
      <c r="AC2576" s="59" t="n"/>
      <c r="AD2576" s="59" t="n"/>
      <c r="AE2576" s="59" t="n"/>
      <c r="AF2576" s="59" t="n"/>
      <c r="AG2576" s="59" t="n"/>
      <c r="AH2576" s="59" t="n"/>
      <c r="AI2576" s="59" t="n"/>
      <c r="AJ2576" s="59" t="n"/>
      <c r="AK2576" s="59" t="n"/>
      <c r="AL2576" s="59" t="n"/>
      <c r="AM2576" s="59" t="n"/>
      <c r="AN2576" s="59" t="n"/>
      <c r="AO2576" s="59" t="n"/>
      <c r="AP2576" s="59" t="n"/>
      <c r="AQ2576" s="59" t="n"/>
      <c r="AR2576" s="59" t="n"/>
      <c r="AS2576" s="59" t="n"/>
      <c r="AT2576" s="59" t="n"/>
      <c r="AU2576" s="59" t="n"/>
      <c r="AV2576" s="59" t="n"/>
      <c r="AW2576" s="59" t="n"/>
      <c r="AX2576" s="59" t="n"/>
      <c r="AY2576" s="59" t="n"/>
      <c r="AZ2576" s="59" t="n"/>
      <c r="BA2576" s="59" t="n"/>
      <c r="BB2576" s="59" t="n"/>
      <c r="BC2576" s="59" t="n"/>
      <c r="BD2576" s="59" t="n"/>
      <c r="BE2576" s="59" t="n"/>
      <c r="BF2576" s="59" t="n"/>
      <c r="BG2576" s="59" t="n"/>
      <c r="BH2576" s="59" t="n"/>
      <c r="BI2576" s="59" t="n"/>
      <c r="BJ2576" s="59" t="n"/>
      <c r="BK2576" s="59" t="n"/>
      <c r="BL2576" s="59" t="n"/>
      <c r="BM2576" s="59" t="n"/>
      <c r="BN2576" s="59" t="n"/>
      <c r="BO2576" s="59" t="n"/>
      <c r="BP2576" s="59" t="n"/>
      <c r="BQ2576" s="59" t="n"/>
      <c r="BR2576" s="59" t="n"/>
      <c r="BS2576" s="59" t="n"/>
      <c r="BT2576" s="59" t="n"/>
      <c r="BU2576" s="59" t="n"/>
      <c r="BV2576" s="59" t="n"/>
      <c r="BW2576" s="59" t="n"/>
      <c r="BX2576" s="59" t="n"/>
      <c r="BY2576" s="59" t="n"/>
      <c r="BZ2576" s="59" t="n"/>
      <c r="CA2576" s="59" t="n"/>
      <c r="CB2576" s="59" t="n"/>
      <c r="CC2576" s="59" t="n"/>
      <c r="CD2576" s="59" t="n"/>
      <c r="CE2576" s="59" t="n"/>
      <c r="CF2576" s="59" t="n"/>
      <c r="CG2576" s="59" t="n"/>
      <c r="CH2576" s="59" t="n"/>
      <c r="CI2576" s="59" t="n"/>
      <c r="CJ2576" s="59" t="n"/>
      <c r="CK2576" s="59" t="n"/>
      <c r="CL2576" s="59" t="n"/>
      <c r="CM2576" s="59" t="n"/>
      <c r="CN2576" s="59" t="n"/>
      <c r="CO2576" s="59" t="n"/>
      <c r="CP2576" s="59" t="n"/>
      <c r="CQ2576" s="59" t="n"/>
      <c r="CR2576" s="59" t="n"/>
      <c r="CS2576" s="59" t="n"/>
      <c r="CT2576" s="59" t="n"/>
      <c r="CU2576" s="59" t="n"/>
      <c r="CV2576" s="59" t="n"/>
      <c r="CW2576" s="59" t="n"/>
      <c r="CX2576" s="59" t="n"/>
      <c r="CY2576" s="59" t="n"/>
      <c r="CZ2576" s="59" t="n"/>
    </row>
    <row r="2577">
      <c r="D2577" s="107" t="n"/>
      <c r="E2577" s="107" t="n"/>
      <c r="F2577" s="107" t="n"/>
      <c r="G2577" s="107" t="n"/>
      <c r="H2577" s="107" t="n"/>
      <c r="I2577" s="107" t="n"/>
      <c r="J2577" s="107" t="n"/>
      <c r="K2577" s="107" t="n"/>
      <c r="L2577" s="107" t="n"/>
      <c r="M2577" s="107" t="n"/>
      <c r="N2577" s="107" t="n"/>
      <c r="O2577" s="107" t="n"/>
      <c r="P2577" s="107" t="n"/>
      <c r="Q2577" s="107" t="n"/>
      <c r="R2577" s="107" t="n"/>
      <c r="S2577" s="107" t="n"/>
      <c r="T2577" s="107" t="n"/>
      <c r="U2577" s="107" t="n"/>
      <c r="V2577" s="107" t="n"/>
      <c r="W2577" s="107" t="n"/>
      <c r="X2577" s="107" t="n"/>
      <c r="Y2577" s="107" t="n"/>
      <c r="Z2577" s="107" t="n"/>
      <c r="AA2577" s="107" t="n"/>
      <c r="AB2577" s="107" t="n"/>
      <c r="AC2577" s="107" t="n"/>
      <c r="AD2577" s="107" t="n"/>
      <c r="AE2577" s="107" t="n"/>
      <c r="AF2577" s="107" t="n"/>
      <c r="AG2577" s="107" t="n"/>
      <c r="AH2577" s="107" t="n"/>
      <c r="AI2577" s="107" t="n"/>
      <c r="AJ2577" s="107" t="n"/>
      <c r="AK2577" s="107" t="n"/>
      <c r="AL2577" s="107" t="n"/>
      <c r="AM2577" s="107" t="n"/>
      <c r="AN2577" s="107" t="n"/>
      <c r="AO2577" s="107" t="n"/>
      <c r="AP2577" s="107" t="n"/>
      <c r="AQ2577" s="107" t="n"/>
      <c r="AR2577" s="107" t="n"/>
      <c r="AS2577" s="107" t="n"/>
      <c r="AT2577" s="107" t="n"/>
      <c r="AU2577" s="107" t="n"/>
      <c r="AV2577" s="107" t="n"/>
      <c r="AW2577" s="107" t="n"/>
      <c r="AX2577" s="107" t="n"/>
      <c r="AY2577" s="107" t="n"/>
      <c r="AZ2577" s="107" t="n"/>
      <c r="BA2577" s="107" t="n"/>
      <c r="BB2577" s="107" t="n"/>
      <c r="BC2577" s="107" t="n"/>
      <c r="BD2577" s="107" t="n"/>
      <c r="BE2577" s="107" t="n"/>
      <c r="BF2577" s="107" t="n"/>
      <c r="BG2577" s="107" t="n"/>
      <c r="BH2577" s="107" t="n"/>
      <c r="BI2577" s="107" t="n"/>
      <c r="BJ2577" s="107" t="n"/>
      <c r="BK2577" s="107" t="n"/>
      <c r="BL2577" s="107" t="n"/>
      <c r="BM2577" s="107" t="n"/>
      <c r="BN2577" s="107" t="n"/>
      <c r="BO2577" s="107" t="n"/>
      <c r="BP2577" s="107" t="n"/>
      <c r="BQ2577" s="107" t="n"/>
      <c r="BR2577" s="107" t="n"/>
      <c r="BS2577" s="107" t="n"/>
      <c r="BT2577" s="107" t="n"/>
      <c r="BU2577" s="107" t="n"/>
      <c r="BV2577" s="107" t="n"/>
      <c r="BW2577" s="107" t="n"/>
      <c r="BX2577" s="107" t="n"/>
      <c r="BY2577" s="107" t="n"/>
      <c r="BZ2577" s="107" t="n"/>
      <c r="CA2577" s="107" t="n"/>
      <c r="CB2577" s="107" t="n"/>
      <c r="CC2577" s="107" t="n"/>
      <c r="CD2577" s="107" t="n"/>
      <c r="CE2577" s="107" t="n"/>
      <c r="CF2577" s="107" t="n"/>
      <c r="CG2577" s="107" t="n"/>
      <c r="CH2577" s="107" t="n"/>
      <c r="CI2577" s="107" t="n"/>
      <c r="CJ2577" s="107" t="n"/>
      <c r="CK2577" s="107" t="n"/>
      <c r="CL2577" s="107" t="n"/>
      <c r="CM2577" s="107" t="n"/>
      <c r="CN2577" s="107" t="n"/>
      <c r="CO2577" s="107" t="n"/>
      <c r="CP2577" s="107" t="n"/>
      <c r="CQ2577" s="107" t="n"/>
      <c r="CR2577" s="107" t="n"/>
      <c r="CS2577" s="107" t="n"/>
      <c r="CT2577" s="107" t="n"/>
      <c r="CU2577" s="107" t="n"/>
      <c r="CV2577" s="107" t="n"/>
      <c r="CW2577" s="107" t="n"/>
      <c r="CX2577" s="107" t="n"/>
      <c r="CY2577" s="107" t="n"/>
      <c r="CZ2577" s="107" t="n"/>
    </row>
    <row r="2580">
      <c r="A2580" s="2">
        <f>IF($A2573="","","   projections")</f>
        <v/>
      </c>
      <c r="B2580" s="68">
        <f>IF($A2573="",0,COUNT($E2581:$CZ2581))</f>
        <v/>
      </c>
      <c r="C2580" s="69">
        <f>IF($B2580=0,0,MAX($E2581:$CZ2581))</f>
        <v/>
      </c>
      <c r="D2580" s="58">
        <f>_xll.BDS($A2573,'Field Check'!$C$42,"headers=y","startcol=1","endcol=3","dir=h","cols=19;rows=3")</f>
        <v/>
      </c>
      <c r="E2580" s="59" t="n">
        <v>46253</v>
      </c>
      <c r="F2580" s="59" t="n">
        <v>46435</v>
      </c>
      <c r="G2580" s="59" t="n">
        <v>46618</v>
      </c>
      <c r="H2580" s="59" t="n">
        <v>46806</v>
      </c>
      <c r="I2580" s="59" t="n">
        <v>46989</v>
      </c>
      <c r="J2580" s="59" t="n">
        <v>47170</v>
      </c>
      <c r="K2580" s="59" t="n">
        <v>47353</v>
      </c>
      <c r="L2580" s="59" t="n">
        <v>47534</v>
      </c>
      <c r="M2580" s="59" t="n">
        <v>47717</v>
      </c>
      <c r="N2580" s="59" t="n">
        <v>47898</v>
      </c>
      <c r="O2580" s="59" t="n">
        <v>48081</v>
      </c>
      <c r="P2580" s="59" t="n">
        <v>48262</v>
      </c>
      <c r="Q2580" s="59" t="n">
        <v>48445</v>
      </c>
      <c r="R2580" s="59" t="n">
        <v>48633</v>
      </c>
      <c r="S2580" s="59" t="n">
        <v>48809</v>
      </c>
      <c r="T2580" s="59" t="n">
        <v>48997</v>
      </c>
      <c r="U2580" s="59" t="n">
        <v>49173</v>
      </c>
      <c r="V2580" s="59" t="n">
        <v>49361</v>
      </c>
      <c r="W2580" s="59" t="n"/>
      <c r="X2580" s="59" t="n"/>
      <c r="Y2580" s="59" t="n"/>
      <c r="Z2580" s="59" t="n"/>
      <c r="AA2580" s="59" t="n"/>
      <c r="AB2580" s="59" t="n"/>
      <c r="AC2580" s="59" t="n"/>
      <c r="AD2580" s="59" t="n"/>
      <c r="AE2580" s="59" t="n"/>
      <c r="AF2580" s="59" t="n"/>
      <c r="AG2580" s="59" t="n"/>
      <c r="AH2580" s="59" t="n"/>
      <c r="AI2580" s="59" t="n"/>
      <c r="AJ2580" s="59" t="n"/>
      <c r="AK2580" s="59" t="n"/>
      <c r="AL2580" s="59" t="n"/>
      <c r="AM2580" s="59" t="n"/>
      <c r="AN2580" s="59" t="n"/>
      <c r="AO2580" s="59" t="n"/>
      <c r="AP2580" s="59" t="n"/>
      <c r="AQ2580" s="59" t="n"/>
      <c r="AR2580" s="59" t="n"/>
      <c r="AS2580" s="59" t="n"/>
      <c r="AT2580" s="59" t="n"/>
      <c r="AU2580" s="59" t="n"/>
      <c r="AV2580" s="59" t="n"/>
      <c r="AW2580" s="59" t="n"/>
      <c r="AX2580" s="59" t="n"/>
      <c r="AY2580" s="59" t="n"/>
      <c r="AZ2580" s="59" t="n"/>
      <c r="BA2580" s="59" t="n"/>
      <c r="BB2580" s="59" t="n"/>
      <c r="BC2580" s="59" t="n"/>
      <c r="BD2580" s="59" t="n"/>
      <c r="BE2580" s="59" t="n"/>
      <c r="BF2580" s="59" t="n"/>
      <c r="BG2580" s="59" t="n"/>
      <c r="BH2580" s="59" t="n"/>
      <c r="BI2580" s="59" t="n"/>
      <c r="BJ2580" s="59" t="n"/>
      <c r="BK2580" s="59" t="n"/>
      <c r="BL2580" s="59" t="n"/>
      <c r="BM2580" s="59" t="n"/>
      <c r="BN2580" s="59" t="n"/>
      <c r="BO2580" s="59" t="n"/>
      <c r="BP2580" s="59" t="n"/>
      <c r="BQ2580" s="59" t="n"/>
      <c r="BR2580" s="59" t="n"/>
      <c r="BS2580" s="59" t="n"/>
      <c r="BT2580" s="59" t="n"/>
      <c r="BU2580" s="59" t="n"/>
      <c r="BV2580" s="59" t="n"/>
      <c r="BW2580" s="59" t="n"/>
      <c r="BX2580" s="59" t="n"/>
      <c r="BY2580" s="59" t="n"/>
      <c r="BZ2580" s="59" t="n"/>
      <c r="CA2580" s="59" t="n"/>
      <c r="CB2580" s="59" t="n"/>
      <c r="CC2580" s="59" t="n"/>
      <c r="CD2580" s="59" t="n"/>
      <c r="CE2580" s="59" t="n"/>
      <c r="CF2580" s="59" t="n"/>
      <c r="CG2580" s="59" t="n"/>
      <c r="CH2580" s="59" t="n"/>
      <c r="CI2580" s="59" t="n"/>
      <c r="CJ2580" s="59" t="n"/>
      <c r="CK2580" s="59" t="n"/>
      <c r="CL2580" s="59" t="n"/>
      <c r="CM2580" s="59" t="n"/>
      <c r="CN2580" s="59" t="n"/>
      <c r="CO2580" s="59" t="n"/>
      <c r="CP2580" s="59" t="n"/>
      <c r="CQ2580" s="59" t="n"/>
      <c r="CR2580" s="59" t="n"/>
      <c r="CS2580" s="59" t="n"/>
      <c r="CT2580" s="59" t="n"/>
      <c r="CU2580" s="59" t="n"/>
      <c r="CV2580" s="59" t="n"/>
      <c r="CW2580" s="59" t="n"/>
      <c r="CX2580" s="59" t="n"/>
      <c r="CY2580" s="59" t="n"/>
      <c r="CZ2580" s="59" t="n"/>
    </row>
    <row r="2581">
      <c r="D2581" s="59" t="inlineStr">
        <is>
          <t>Ex-Date</t>
        </is>
      </c>
      <c r="E2581" s="59" t="n">
        <v>46259</v>
      </c>
      <c r="F2581" s="59" t="n">
        <v>46440</v>
      </c>
      <c r="G2581" s="59" t="n">
        <v>46623</v>
      </c>
      <c r="H2581" s="59" t="n">
        <v>46811</v>
      </c>
      <c r="I2581" s="59" t="n">
        <v>46994</v>
      </c>
      <c r="J2581" s="59" t="n">
        <v>47175</v>
      </c>
      <c r="K2581" s="59" t="n">
        <v>47358</v>
      </c>
      <c r="L2581" s="59" t="n">
        <v>47539</v>
      </c>
      <c r="M2581" s="59" t="n">
        <v>47722</v>
      </c>
      <c r="N2581" s="59" t="n">
        <v>47903</v>
      </c>
      <c r="O2581" s="59" t="n">
        <v>48086</v>
      </c>
      <c r="P2581" s="59" t="n">
        <v>48267</v>
      </c>
      <c r="Q2581" s="59" t="n">
        <v>48450</v>
      </c>
      <c r="R2581" s="59" t="n">
        <v>48638</v>
      </c>
      <c r="S2581" s="59" t="n">
        <v>48814</v>
      </c>
      <c r="T2581" s="59" t="n">
        <v>49002</v>
      </c>
      <c r="U2581" s="59" t="n">
        <v>49178</v>
      </c>
      <c r="V2581" s="59" t="n">
        <v>49366</v>
      </c>
      <c r="W2581" s="59" t="n"/>
      <c r="X2581" s="59" t="n"/>
      <c r="Y2581" s="59" t="n"/>
      <c r="Z2581" s="59" t="n"/>
      <c r="AA2581" s="59" t="n"/>
      <c r="AB2581" s="59" t="n"/>
      <c r="AC2581" s="59" t="n"/>
      <c r="AD2581" s="59" t="n"/>
      <c r="AE2581" s="59" t="n"/>
      <c r="AF2581" s="59" t="n"/>
      <c r="AG2581" s="59" t="n"/>
      <c r="AH2581" s="59" t="n"/>
      <c r="AI2581" s="59" t="n"/>
      <c r="AJ2581" s="59" t="n"/>
      <c r="AK2581" s="59" t="n"/>
      <c r="AL2581" s="59" t="n"/>
      <c r="AM2581" s="59" t="n"/>
      <c r="AN2581" s="59" t="n"/>
      <c r="AO2581" s="59" t="n"/>
      <c r="AP2581" s="59" t="n"/>
      <c r="AQ2581" s="59" t="n"/>
      <c r="AR2581" s="59" t="n"/>
      <c r="AS2581" s="59" t="n"/>
      <c r="AT2581" s="59" t="n"/>
      <c r="AU2581" s="59" t="n"/>
      <c r="AV2581" s="59" t="n"/>
      <c r="AW2581" s="59" t="n"/>
      <c r="AX2581" s="59" t="n"/>
      <c r="AY2581" s="59" t="n"/>
      <c r="AZ2581" s="59" t="n"/>
      <c r="BA2581" s="59" t="n"/>
      <c r="BB2581" s="59" t="n"/>
      <c r="BC2581" s="59" t="n"/>
      <c r="BD2581" s="59" t="n"/>
      <c r="BE2581" s="59" t="n"/>
      <c r="BF2581" s="59" t="n"/>
      <c r="BG2581" s="59" t="n"/>
      <c r="BH2581" s="59" t="n"/>
      <c r="BI2581" s="59" t="n"/>
      <c r="BJ2581" s="59" t="n"/>
      <c r="BK2581" s="59" t="n"/>
      <c r="BL2581" s="59" t="n"/>
      <c r="BM2581" s="59" t="n"/>
      <c r="BN2581" s="59" t="n"/>
      <c r="BO2581" s="59" t="n"/>
      <c r="BP2581" s="59" t="n"/>
      <c r="BQ2581" s="59" t="n"/>
      <c r="BR2581" s="59" t="n"/>
      <c r="BS2581" s="59" t="n"/>
      <c r="BT2581" s="59" t="n"/>
      <c r="BU2581" s="59" t="n"/>
      <c r="BV2581" s="59" t="n"/>
      <c r="BW2581" s="59" t="n"/>
      <c r="BX2581" s="59" t="n"/>
      <c r="BY2581" s="59" t="n"/>
      <c r="BZ2581" s="59" t="n"/>
      <c r="CA2581" s="59" t="n"/>
      <c r="CB2581" s="59" t="n"/>
      <c r="CC2581" s="59" t="n"/>
      <c r="CD2581" s="59" t="n"/>
      <c r="CE2581" s="59" t="n"/>
      <c r="CF2581" s="59" t="n"/>
      <c r="CG2581" s="59" t="n"/>
      <c r="CH2581" s="59" t="n"/>
      <c r="CI2581" s="59" t="n"/>
      <c r="CJ2581" s="59" t="n"/>
      <c r="CK2581" s="59" t="n"/>
      <c r="CL2581" s="59" t="n"/>
      <c r="CM2581" s="59" t="n"/>
      <c r="CN2581" s="59" t="n"/>
      <c r="CO2581" s="59" t="n"/>
      <c r="CP2581" s="59" t="n"/>
      <c r="CQ2581" s="59" t="n"/>
      <c r="CR2581" s="59" t="n"/>
      <c r="CS2581" s="59" t="n"/>
      <c r="CT2581" s="59" t="n"/>
      <c r="CU2581" s="59" t="n"/>
      <c r="CV2581" s="59" t="n"/>
      <c r="CW2581" s="59" t="n"/>
      <c r="CX2581" s="59" t="n"/>
      <c r="CY2581" s="59" t="n"/>
      <c r="CZ2581" s="59" t="n"/>
    </row>
    <row r="2582">
      <c r="D2582" s="107" t="inlineStr">
        <is>
          <t>Amount Per Share</t>
        </is>
      </c>
      <c r="E2582" s="107" t="n">
        <v>0.144</v>
      </c>
      <c r="F2582" s="107" t="n">
        <v>0.111</v>
      </c>
      <c r="G2582" s="107" t="n">
        <v>0.158</v>
      </c>
      <c r="H2582" s="107" t="n">
        <v>0.122</v>
      </c>
      <c r="I2582" s="107" t="n">
        <v>0.181</v>
      </c>
      <c r="J2582" s="107" t="n">
        <v>0.139</v>
      </c>
      <c r="K2582" s="107" t="n">
        <v>0.216</v>
      </c>
      <c r="L2582" s="107" t="n">
        <v>0.166</v>
      </c>
      <c r="M2582" s="107" t="n">
        <v>0.268</v>
      </c>
      <c r="N2582" s="107" t="n">
        <v>0.206</v>
      </c>
      <c r="O2582" s="107" t="n">
        <v>0.27</v>
      </c>
      <c r="P2582" s="107" t="n">
        <v>0.21</v>
      </c>
      <c r="Q2582" s="107" t="n">
        <v>0.27</v>
      </c>
      <c r="R2582" s="107" t="n">
        <v>0.21</v>
      </c>
      <c r="S2582" s="107" t="n">
        <v>0.27</v>
      </c>
      <c r="T2582" s="107" t="n">
        <v>0.21</v>
      </c>
      <c r="U2582" s="107" t="n">
        <v>0.27</v>
      </c>
      <c r="V2582" s="107" t="n">
        <v>0.21</v>
      </c>
      <c r="W2582" s="107" t="n"/>
      <c r="X2582" s="107" t="n"/>
      <c r="Y2582" s="107" t="n"/>
      <c r="Z2582" s="107" t="n"/>
      <c r="AA2582" s="107" t="n"/>
      <c r="AB2582" s="107" t="n"/>
      <c r="AC2582" s="107" t="n"/>
      <c r="AD2582" s="107" t="n"/>
      <c r="AE2582" s="107" t="n"/>
      <c r="AF2582" s="107" t="n"/>
      <c r="AG2582" s="107" t="n"/>
      <c r="AH2582" s="107" t="n"/>
      <c r="AI2582" s="107" t="n"/>
      <c r="AJ2582" s="107" t="n"/>
      <c r="AK2582" s="107" t="n"/>
      <c r="AL2582" s="107" t="n"/>
      <c r="AM2582" s="107" t="n"/>
      <c r="AN2582" s="107" t="n"/>
      <c r="AO2582" s="107" t="n"/>
      <c r="AP2582" s="107" t="n"/>
      <c r="AQ2582" s="107" t="n"/>
      <c r="AR2582" s="107" t="n"/>
      <c r="AS2582" s="107" t="n"/>
      <c r="AT2582" s="107" t="n"/>
      <c r="AU2582" s="107" t="n"/>
      <c r="AV2582" s="107" t="n"/>
      <c r="AW2582" s="107" t="n"/>
      <c r="AX2582" s="107" t="n"/>
      <c r="AY2582" s="107" t="n"/>
      <c r="AZ2582" s="107" t="n"/>
      <c r="BA2582" s="107" t="n"/>
      <c r="BB2582" s="107" t="n"/>
      <c r="BC2582" s="107" t="n"/>
      <c r="BD2582" s="107" t="n"/>
      <c r="BE2582" s="107" t="n"/>
      <c r="BF2582" s="107" t="n"/>
      <c r="BG2582" s="107" t="n"/>
      <c r="BH2582" s="107" t="n"/>
      <c r="BI2582" s="107" t="n"/>
      <c r="BJ2582" s="107" t="n"/>
      <c r="BK2582" s="107" t="n"/>
      <c r="BL2582" s="107" t="n"/>
      <c r="BM2582" s="107" t="n"/>
      <c r="BN2582" s="107" t="n"/>
      <c r="BO2582" s="107" t="n"/>
      <c r="BP2582" s="107" t="n"/>
      <c r="BQ2582" s="107" t="n"/>
      <c r="BR2582" s="107" t="n"/>
      <c r="BS2582" s="107" t="n"/>
      <c r="BT2582" s="107" t="n"/>
      <c r="BU2582" s="107" t="n"/>
      <c r="BV2582" s="107" t="n"/>
      <c r="BW2582" s="107" t="n"/>
      <c r="BX2582" s="107" t="n"/>
      <c r="BY2582" s="107" t="n"/>
      <c r="BZ2582" s="107" t="n"/>
      <c r="CA2582" s="107" t="n"/>
      <c r="CB2582" s="107" t="n"/>
      <c r="CC2582" s="107" t="n"/>
      <c r="CD2582" s="107" t="n"/>
      <c r="CE2582" s="107" t="n"/>
      <c r="CF2582" s="107" t="n"/>
      <c r="CG2582" s="107" t="n"/>
      <c r="CH2582" s="107" t="n"/>
      <c r="CI2582" s="107" t="n"/>
      <c r="CJ2582" s="107" t="n"/>
      <c r="CK2582" s="107" t="n"/>
      <c r="CL2582" s="107" t="n"/>
      <c r="CM2582" s="107" t="n"/>
      <c r="CN2582" s="107" t="n"/>
      <c r="CO2582" s="107" t="n"/>
      <c r="CP2582" s="107" t="n"/>
      <c r="CQ2582" s="107" t="n"/>
      <c r="CR2582" s="107" t="n"/>
      <c r="CS2582" s="107" t="n"/>
      <c r="CT2582" s="107" t="n"/>
      <c r="CU2582" s="107" t="n"/>
      <c r="CV2582" s="107" t="n"/>
      <c r="CW2582" s="107" t="n"/>
      <c r="CX2582" s="107" t="n"/>
      <c r="CY2582" s="107" t="n"/>
      <c r="CZ2582" s="107" t="n"/>
    </row>
    <row r="2584">
      <c r="A2584" s="126">
        <f>IF(MXAU!$C$35="","",MXAU!$C$35)</f>
        <v/>
      </c>
      <c r="B2584" s="68">
        <f>IF($A2584="",0,COUNT($E2585:$CZ2585))</f>
        <v/>
      </c>
      <c r="C2584" s="69">
        <f>IF($B2584=0,0,MAX($E2585:$CZ2585))</f>
        <v/>
      </c>
      <c r="D2584" s="58">
        <f>_xll.BDS($A2584,'Field Check'!$C$44,"headers=y","startcol=1","endcol=7","dir=h","DVD_START_DT",'Field Check'!$C$59,"DVD_END_DT",'Field Check'!$D$59,"cols=2;rows=7")</f>
        <v/>
      </c>
      <c r="E2584" s="59" t="n">
        <v>46245</v>
      </c>
      <c r="F2584" s="59" t="n"/>
      <c r="G2584" s="59" t="n"/>
      <c r="H2584" s="59" t="n"/>
      <c r="I2584" s="59" t="n"/>
      <c r="J2584" s="59" t="n"/>
      <c r="K2584" s="59" t="n"/>
      <c r="L2584" s="59" t="n"/>
      <c r="M2584" s="59" t="n"/>
      <c r="N2584" s="59" t="n"/>
      <c r="O2584" s="59" t="n"/>
      <c r="P2584" s="59" t="n"/>
      <c r="Q2584" s="59" t="n"/>
      <c r="R2584" s="59" t="n"/>
      <c r="S2584" s="59" t="n"/>
      <c r="T2584" s="59" t="n"/>
      <c r="U2584" s="59" t="n"/>
      <c r="V2584" s="59" t="n"/>
      <c r="W2584" s="59" t="n"/>
      <c r="X2584" s="59" t="n"/>
      <c r="Y2584" s="59" t="n"/>
      <c r="Z2584" s="59" t="n"/>
      <c r="AA2584" s="59" t="n"/>
      <c r="AB2584" s="59" t="n"/>
      <c r="AC2584" s="59" t="n"/>
      <c r="AD2584" s="59" t="n"/>
      <c r="AE2584" s="59" t="n"/>
      <c r="AF2584" s="59" t="n"/>
      <c r="AG2584" s="59" t="n"/>
      <c r="AH2584" s="59" t="n"/>
      <c r="AI2584" s="59" t="n"/>
      <c r="AJ2584" s="59" t="n"/>
      <c r="AK2584" s="59" t="n"/>
      <c r="AL2584" s="59" t="n"/>
      <c r="AM2584" s="59" t="n"/>
      <c r="AN2584" s="59" t="n"/>
      <c r="AO2584" s="59" t="n"/>
      <c r="AP2584" s="59" t="n"/>
      <c r="AQ2584" s="59" t="n"/>
      <c r="AR2584" s="59" t="n"/>
      <c r="AS2584" s="59" t="n"/>
      <c r="AT2584" s="59" t="n"/>
      <c r="AU2584" s="59" t="n"/>
      <c r="AV2584" s="59" t="n"/>
      <c r="AW2584" s="59" t="n"/>
      <c r="AX2584" s="59" t="n"/>
      <c r="AY2584" s="59" t="n"/>
      <c r="AZ2584" s="59" t="n"/>
      <c r="BA2584" s="59" t="n"/>
      <c r="BB2584" s="59" t="n"/>
      <c r="BC2584" s="59" t="n"/>
      <c r="BD2584" s="59" t="n"/>
      <c r="BE2584" s="59" t="n"/>
      <c r="BF2584" s="59" t="n"/>
      <c r="BG2584" s="59" t="n"/>
      <c r="BH2584" s="59" t="n"/>
      <c r="BI2584" s="59" t="n"/>
      <c r="BJ2584" s="59" t="n"/>
      <c r="BK2584" s="59" t="n"/>
      <c r="BL2584" s="59" t="n"/>
      <c r="BM2584" s="59" t="n"/>
      <c r="BN2584" s="59" t="n"/>
      <c r="BO2584" s="59" t="n"/>
      <c r="BP2584" s="59" t="n"/>
      <c r="BQ2584" s="59" t="n"/>
      <c r="BR2584" s="59" t="n"/>
      <c r="BS2584" s="59" t="n"/>
      <c r="BT2584" s="59" t="n"/>
      <c r="BU2584" s="59" t="n"/>
      <c r="BV2584" s="59" t="n"/>
      <c r="BW2584" s="59" t="n"/>
      <c r="BX2584" s="59" t="n"/>
      <c r="BY2584" s="59" t="n"/>
      <c r="BZ2584" s="59" t="n"/>
      <c r="CA2584" s="59" t="n"/>
      <c r="CB2584" s="59" t="n"/>
      <c r="CC2584" s="59" t="n"/>
      <c r="CD2584" s="59" t="n"/>
      <c r="CE2584" s="59" t="n"/>
      <c r="CF2584" s="59" t="n"/>
      <c r="CG2584" s="59" t="n"/>
      <c r="CH2584" s="59" t="n"/>
      <c r="CI2584" s="59" t="n"/>
      <c r="CJ2584" s="59" t="n"/>
      <c r="CK2584" s="59" t="n"/>
      <c r="CL2584" s="59" t="n"/>
      <c r="CM2584" s="59" t="n"/>
      <c r="CN2584" s="59" t="n"/>
      <c r="CO2584" s="59" t="n"/>
      <c r="CP2584" s="59" t="n"/>
      <c r="CQ2584" s="59" t="n"/>
      <c r="CR2584" s="59" t="n"/>
      <c r="CS2584" s="59" t="n"/>
      <c r="CT2584" s="59" t="n"/>
      <c r="CU2584" s="59" t="n"/>
      <c r="CV2584" s="59" t="n"/>
      <c r="CW2584" s="59" t="n"/>
      <c r="CX2584" s="59" t="n"/>
      <c r="CY2584" s="59" t="n"/>
      <c r="CZ2584" s="59" t="n"/>
    </row>
    <row r="2585">
      <c r="D2585" s="59" t="inlineStr">
        <is>
          <t>Ex-Date</t>
        </is>
      </c>
      <c r="E2585" s="59" t="n">
        <v>46275</v>
      </c>
      <c r="F2585" s="59" t="n"/>
      <c r="G2585" s="59" t="n"/>
      <c r="H2585" s="59" t="n"/>
      <c r="I2585" s="59" t="n"/>
      <c r="J2585" s="59" t="n"/>
      <c r="K2585" s="59" t="n"/>
      <c r="L2585" s="59" t="n"/>
      <c r="M2585" s="59" t="n"/>
      <c r="N2585" s="59" t="n"/>
      <c r="O2585" s="59" t="n"/>
      <c r="P2585" s="59" t="n"/>
      <c r="Q2585" s="59" t="n"/>
      <c r="R2585" s="59" t="n"/>
      <c r="S2585" s="59" t="n"/>
      <c r="T2585" s="59" t="n"/>
      <c r="U2585" s="59" t="n"/>
      <c r="V2585" s="59" t="n"/>
      <c r="W2585" s="59" t="n"/>
      <c r="X2585" s="59" t="n"/>
      <c r="Y2585" s="59" t="n"/>
      <c r="Z2585" s="59" t="n"/>
      <c r="AA2585" s="59" t="n"/>
      <c r="AB2585" s="59" t="n"/>
      <c r="AC2585" s="59" t="n"/>
      <c r="AD2585" s="59" t="n"/>
      <c r="AE2585" s="59" t="n"/>
      <c r="AF2585" s="59" t="n"/>
      <c r="AG2585" s="59" t="n"/>
      <c r="AH2585" s="59" t="n"/>
      <c r="AI2585" s="59" t="n"/>
      <c r="AJ2585" s="59" t="n"/>
      <c r="AK2585" s="59" t="n"/>
      <c r="AL2585" s="59" t="n"/>
      <c r="AM2585" s="59" t="n"/>
      <c r="AN2585" s="59" t="n"/>
      <c r="AO2585" s="59" t="n"/>
      <c r="AP2585" s="59" t="n"/>
      <c r="AQ2585" s="59" t="n"/>
      <c r="AR2585" s="59" t="n"/>
      <c r="AS2585" s="59" t="n"/>
      <c r="AT2585" s="59" t="n"/>
      <c r="AU2585" s="59" t="n"/>
      <c r="AV2585" s="59" t="n"/>
      <c r="AW2585" s="59" t="n"/>
      <c r="AX2585" s="59" t="n"/>
      <c r="AY2585" s="59" t="n"/>
      <c r="AZ2585" s="59" t="n"/>
      <c r="BA2585" s="59" t="n"/>
      <c r="BB2585" s="59" t="n"/>
      <c r="BC2585" s="59" t="n"/>
      <c r="BD2585" s="59" t="n"/>
      <c r="BE2585" s="59" t="n"/>
      <c r="BF2585" s="59" t="n"/>
      <c r="BG2585" s="59" t="n"/>
      <c r="BH2585" s="59" t="n"/>
      <c r="BI2585" s="59" t="n"/>
      <c r="BJ2585" s="59" t="n"/>
      <c r="BK2585" s="59" t="n"/>
      <c r="BL2585" s="59" t="n"/>
      <c r="BM2585" s="59" t="n"/>
      <c r="BN2585" s="59" t="n"/>
      <c r="BO2585" s="59" t="n"/>
      <c r="BP2585" s="59" t="n"/>
      <c r="BQ2585" s="59" t="n"/>
      <c r="BR2585" s="59" t="n"/>
      <c r="BS2585" s="59" t="n"/>
      <c r="BT2585" s="59" t="n"/>
      <c r="BU2585" s="59" t="n"/>
      <c r="BV2585" s="59" t="n"/>
      <c r="BW2585" s="59" t="n"/>
      <c r="BX2585" s="59" t="n"/>
      <c r="BY2585" s="59" t="n"/>
      <c r="BZ2585" s="59" t="n"/>
      <c r="CA2585" s="59" t="n"/>
      <c r="CB2585" s="59" t="n"/>
      <c r="CC2585" s="59" t="n"/>
      <c r="CD2585" s="59" t="n"/>
      <c r="CE2585" s="59" t="n"/>
      <c r="CF2585" s="59" t="n"/>
      <c r="CG2585" s="59" t="n"/>
      <c r="CH2585" s="59" t="n"/>
      <c r="CI2585" s="59" t="n"/>
      <c r="CJ2585" s="59" t="n"/>
      <c r="CK2585" s="59" t="n"/>
      <c r="CL2585" s="59" t="n"/>
      <c r="CM2585" s="59" t="n"/>
      <c r="CN2585" s="59" t="n"/>
      <c r="CO2585" s="59" t="n"/>
      <c r="CP2585" s="59" t="n"/>
      <c r="CQ2585" s="59" t="n"/>
      <c r="CR2585" s="59" t="n"/>
      <c r="CS2585" s="59" t="n"/>
      <c r="CT2585" s="59" t="n"/>
      <c r="CU2585" s="59" t="n"/>
      <c r="CV2585" s="59" t="n"/>
      <c r="CW2585" s="59" t="n"/>
      <c r="CX2585" s="59" t="n"/>
      <c r="CY2585" s="59" t="n"/>
      <c r="CZ2585" s="59" t="n"/>
    </row>
    <row r="2586">
      <c r="D2586" s="59" t="inlineStr">
        <is>
          <t>Record Date</t>
        </is>
      </c>
      <c r="E2586" s="59" t="n">
        <v>46276</v>
      </c>
      <c r="F2586" s="59" t="n"/>
      <c r="G2586" s="59" t="n"/>
      <c r="H2586" s="59" t="n"/>
      <c r="I2586" s="59" t="n"/>
      <c r="J2586" s="59" t="n"/>
      <c r="K2586" s="59" t="n"/>
      <c r="L2586" s="59" t="n"/>
      <c r="M2586" s="59" t="n"/>
      <c r="N2586" s="59" t="n"/>
      <c r="O2586" s="59" t="n"/>
      <c r="P2586" s="59" t="n"/>
      <c r="Q2586" s="59" t="n"/>
      <c r="R2586" s="59" t="n"/>
      <c r="S2586" s="59" t="n"/>
      <c r="T2586" s="59" t="n"/>
      <c r="U2586" s="59" t="n"/>
      <c r="V2586" s="59" t="n"/>
      <c r="W2586" s="59" t="n"/>
      <c r="X2586" s="59" t="n"/>
      <c r="Y2586" s="59" t="n"/>
      <c r="Z2586" s="59" t="n"/>
      <c r="AA2586" s="59" t="n"/>
      <c r="AB2586" s="59" t="n"/>
      <c r="AC2586" s="59" t="n"/>
      <c r="AD2586" s="59" t="n"/>
      <c r="AE2586" s="59" t="n"/>
      <c r="AF2586" s="59" t="n"/>
      <c r="AG2586" s="59" t="n"/>
      <c r="AH2586" s="59" t="n"/>
      <c r="AI2586" s="59" t="n"/>
      <c r="AJ2586" s="59" t="n"/>
      <c r="AK2586" s="59" t="n"/>
      <c r="AL2586" s="59" t="n"/>
      <c r="AM2586" s="59" t="n"/>
      <c r="AN2586" s="59" t="n"/>
      <c r="AO2586" s="59" t="n"/>
      <c r="AP2586" s="59" t="n"/>
      <c r="AQ2586" s="59" t="n"/>
      <c r="AR2586" s="59" t="n"/>
      <c r="AS2586" s="59" t="n"/>
      <c r="AT2586" s="59" t="n"/>
      <c r="AU2586" s="59" t="n"/>
      <c r="AV2586" s="59" t="n"/>
      <c r="AW2586" s="59" t="n"/>
      <c r="AX2586" s="59" t="n"/>
      <c r="AY2586" s="59" t="n"/>
      <c r="AZ2586" s="59" t="n"/>
      <c r="BA2586" s="59" t="n"/>
      <c r="BB2586" s="59" t="n"/>
      <c r="BC2586" s="59" t="n"/>
      <c r="BD2586" s="59" t="n"/>
      <c r="BE2586" s="59" t="n"/>
      <c r="BF2586" s="59" t="n"/>
      <c r="BG2586" s="59" t="n"/>
      <c r="BH2586" s="59" t="n"/>
      <c r="BI2586" s="59" t="n"/>
      <c r="BJ2586" s="59" t="n"/>
      <c r="BK2586" s="59" t="n"/>
      <c r="BL2586" s="59" t="n"/>
      <c r="BM2586" s="59" t="n"/>
      <c r="BN2586" s="59" t="n"/>
      <c r="BO2586" s="59" t="n"/>
      <c r="BP2586" s="59" t="n"/>
      <c r="BQ2586" s="59" t="n"/>
      <c r="BR2586" s="59" t="n"/>
      <c r="BS2586" s="59" t="n"/>
      <c r="BT2586" s="59" t="n"/>
      <c r="BU2586" s="59" t="n"/>
      <c r="BV2586" s="59" t="n"/>
      <c r="BW2586" s="59" t="n"/>
      <c r="BX2586" s="59" t="n"/>
      <c r="BY2586" s="59" t="n"/>
      <c r="BZ2586" s="59" t="n"/>
      <c r="CA2586" s="59" t="n"/>
      <c r="CB2586" s="59" t="n"/>
      <c r="CC2586" s="59" t="n"/>
      <c r="CD2586" s="59" t="n"/>
      <c r="CE2586" s="59" t="n"/>
      <c r="CF2586" s="59" t="n"/>
      <c r="CG2586" s="59" t="n"/>
      <c r="CH2586" s="59" t="n"/>
      <c r="CI2586" s="59" t="n"/>
      <c r="CJ2586" s="59" t="n"/>
      <c r="CK2586" s="59" t="n"/>
      <c r="CL2586" s="59" t="n"/>
      <c r="CM2586" s="59" t="n"/>
      <c r="CN2586" s="59" t="n"/>
      <c r="CO2586" s="59" t="n"/>
      <c r="CP2586" s="59" t="n"/>
      <c r="CQ2586" s="59" t="n"/>
      <c r="CR2586" s="59" t="n"/>
      <c r="CS2586" s="59" t="n"/>
      <c r="CT2586" s="59" t="n"/>
      <c r="CU2586" s="59" t="n"/>
      <c r="CV2586" s="59" t="n"/>
      <c r="CW2586" s="59" t="n"/>
      <c r="CX2586" s="59" t="n"/>
      <c r="CY2586" s="59" t="n"/>
      <c r="CZ2586" s="59" t="n"/>
    </row>
    <row r="2587">
      <c r="D2587" s="59" t="inlineStr">
        <is>
          <t>Payable Date</t>
        </is>
      </c>
      <c r="E2587" s="59" t="n">
        <v>46304</v>
      </c>
      <c r="F2587" s="59" t="n"/>
      <c r="G2587" s="59" t="n"/>
      <c r="H2587" s="59" t="n"/>
      <c r="I2587" s="59" t="n"/>
      <c r="J2587" s="59" t="n"/>
      <c r="K2587" s="59" t="n"/>
      <c r="L2587" s="59" t="n"/>
      <c r="M2587" s="59" t="n"/>
      <c r="N2587" s="59" t="n"/>
      <c r="O2587" s="59" t="n"/>
      <c r="P2587" s="59" t="n"/>
      <c r="Q2587" s="59" t="n"/>
      <c r="R2587" s="59" t="n"/>
      <c r="S2587" s="59" t="n"/>
      <c r="T2587" s="59" t="n"/>
      <c r="U2587" s="59" t="n"/>
      <c r="V2587" s="59" t="n"/>
      <c r="W2587" s="59" t="n"/>
      <c r="X2587" s="59" t="n"/>
      <c r="Y2587" s="59" t="n"/>
      <c r="Z2587" s="59" t="n"/>
      <c r="AA2587" s="59" t="n"/>
      <c r="AB2587" s="59" t="n"/>
      <c r="AC2587" s="59" t="n"/>
      <c r="AD2587" s="59" t="n"/>
      <c r="AE2587" s="59" t="n"/>
      <c r="AF2587" s="59" t="n"/>
      <c r="AG2587" s="59" t="n"/>
      <c r="AH2587" s="59" t="n"/>
      <c r="AI2587" s="59" t="n"/>
      <c r="AJ2587" s="59" t="n"/>
      <c r="AK2587" s="59" t="n"/>
      <c r="AL2587" s="59" t="n"/>
      <c r="AM2587" s="59" t="n"/>
      <c r="AN2587" s="59" t="n"/>
      <c r="AO2587" s="59" t="n"/>
      <c r="AP2587" s="59" t="n"/>
      <c r="AQ2587" s="59" t="n"/>
      <c r="AR2587" s="59" t="n"/>
      <c r="AS2587" s="59" t="n"/>
      <c r="AT2587" s="59" t="n"/>
      <c r="AU2587" s="59" t="n"/>
      <c r="AV2587" s="59" t="n"/>
      <c r="AW2587" s="59" t="n"/>
      <c r="AX2587" s="59" t="n"/>
      <c r="AY2587" s="59" t="n"/>
      <c r="AZ2587" s="59" t="n"/>
      <c r="BA2587" s="59" t="n"/>
      <c r="BB2587" s="59" t="n"/>
      <c r="BC2587" s="59" t="n"/>
      <c r="BD2587" s="59" t="n"/>
      <c r="BE2587" s="59" t="n"/>
      <c r="BF2587" s="59" t="n"/>
      <c r="BG2587" s="59" t="n"/>
      <c r="BH2587" s="59" t="n"/>
      <c r="BI2587" s="59" t="n"/>
      <c r="BJ2587" s="59" t="n"/>
      <c r="BK2587" s="59" t="n"/>
      <c r="BL2587" s="59" t="n"/>
      <c r="BM2587" s="59" t="n"/>
      <c r="BN2587" s="59" t="n"/>
      <c r="BO2587" s="59" t="n"/>
      <c r="BP2587" s="59" t="n"/>
      <c r="BQ2587" s="59" t="n"/>
      <c r="BR2587" s="59" t="n"/>
      <c r="BS2587" s="59" t="n"/>
      <c r="BT2587" s="59" t="n"/>
      <c r="BU2587" s="59" t="n"/>
      <c r="BV2587" s="59" t="n"/>
      <c r="BW2587" s="59" t="n"/>
      <c r="BX2587" s="59" t="n"/>
      <c r="BY2587" s="59" t="n"/>
      <c r="BZ2587" s="59" t="n"/>
      <c r="CA2587" s="59" t="n"/>
      <c r="CB2587" s="59" t="n"/>
      <c r="CC2587" s="59" t="n"/>
      <c r="CD2587" s="59" t="n"/>
      <c r="CE2587" s="59" t="n"/>
      <c r="CF2587" s="59" t="n"/>
      <c r="CG2587" s="59" t="n"/>
      <c r="CH2587" s="59" t="n"/>
      <c r="CI2587" s="59" t="n"/>
      <c r="CJ2587" s="59" t="n"/>
      <c r="CK2587" s="59" t="n"/>
      <c r="CL2587" s="59" t="n"/>
      <c r="CM2587" s="59" t="n"/>
      <c r="CN2587" s="59" t="n"/>
      <c r="CO2587" s="59" t="n"/>
      <c r="CP2587" s="59" t="n"/>
      <c r="CQ2587" s="59" t="n"/>
      <c r="CR2587" s="59" t="n"/>
      <c r="CS2587" s="59" t="n"/>
      <c r="CT2587" s="59" t="n"/>
      <c r="CU2587" s="59" t="n"/>
      <c r="CV2587" s="59" t="n"/>
      <c r="CW2587" s="59" t="n"/>
      <c r="CX2587" s="59" t="n"/>
      <c r="CY2587" s="59" t="n"/>
      <c r="CZ2587" s="59" t="n"/>
    </row>
    <row r="2588">
      <c r="D2588" s="107" t="inlineStr">
        <is>
          <t>Dividend Amount</t>
        </is>
      </c>
      <c r="E2588" s="107" t="n">
        <v>0.32</v>
      </c>
      <c r="F2588" s="107" t="n"/>
      <c r="G2588" s="107" t="n"/>
      <c r="H2588" s="107" t="n"/>
      <c r="I2588" s="107" t="n"/>
      <c r="J2588" s="107" t="n"/>
      <c r="K2588" s="107" t="n"/>
      <c r="L2588" s="107" t="n"/>
      <c r="M2588" s="107" t="n"/>
      <c r="N2588" s="107" t="n"/>
      <c r="O2588" s="107" t="n"/>
      <c r="P2588" s="107" t="n"/>
      <c r="Q2588" s="107" t="n"/>
      <c r="R2588" s="107" t="n"/>
      <c r="S2588" s="107" t="n"/>
      <c r="T2588" s="107" t="n"/>
      <c r="U2588" s="107" t="n"/>
      <c r="V2588" s="107" t="n"/>
      <c r="W2588" s="107" t="n"/>
      <c r="X2588" s="107" t="n"/>
      <c r="Y2588" s="107" t="n"/>
      <c r="Z2588" s="107" t="n"/>
      <c r="AA2588" s="107" t="n"/>
      <c r="AB2588" s="107" t="n"/>
      <c r="AC2588" s="107" t="n"/>
      <c r="AD2588" s="107" t="n"/>
      <c r="AE2588" s="107" t="n"/>
      <c r="AF2588" s="107" t="n"/>
      <c r="AG2588" s="107" t="n"/>
      <c r="AH2588" s="107" t="n"/>
      <c r="AI2588" s="107" t="n"/>
      <c r="AJ2588" s="107" t="n"/>
      <c r="AK2588" s="107" t="n"/>
      <c r="AL2588" s="107" t="n"/>
      <c r="AM2588" s="107" t="n"/>
      <c r="AN2588" s="107" t="n"/>
      <c r="AO2588" s="107" t="n"/>
      <c r="AP2588" s="107" t="n"/>
      <c r="AQ2588" s="107" t="n"/>
      <c r="AR2588" s="107" t="n"/>
      <c r="AS2588" s="107" t="n"/>
      <c r="AT2588" s="107" t="n"/>
      <c r="AU2588" s="107" t="n"/>
      <c r="AV2588" s="107" t="n"/>
      <c r="AW2588" s="107" t="n"/>
      <c r="AX2588" s="107" t="n"/>
      <c r="AY2588" s="107" t="n"/>
      <c r="AZ2588" s="107" t="n"/>
      <c r="BA2588" s="107" t="n"/>
      <c r="BB2588" s="107" t="n"/>
      <c r="BC2588" s="107" t="n"/>
      <c r="BD2588" s="107" t="n"/>
      <c r="BE2588" s="107" t="n"/>
      <c r="BF2588" s="107" t="n"/>
      <c r="BG2588" s="107" t="n"/>
      <c r="BH2588" s="107" t="n"/>
      <c r="BI2588" s="107" t="n"/>
      <c r="BJ2588" s="107" t="n"/>
      <c r="BK2588" s="107" t="n"/>
      <c r="BL2588" s="107" t="n"/>
      <c r="BM2588" s="107" t="n"/>
      <c r="BN2588" s="107" t="n"/>
      <c r="BO2588" s="107" t="n"/>
      <c r="BP2588" s="107" t="n"/>
      <c r="BQ2588" s="107" t="n"/>
      <c r="BR2588" s="107" t="n"/>
      <c r="BS2588" s="107" t="n"/>
      <c r="BT2588" s="107" t="n"/>
      <c r="BU2588" s="107" t="n"/>
      <c r="BV2588" s="107" t="n"/>
      <c r="BW2588" s="107" t="n"/>
      <c r="BX2588" s="107" t="n"/>
      <c r="BY2588" s="107" t="n"/>
      <c r="BZ2588" s="107" t="n"/>
      <c r="CA2588" s="107" t="n"/>
      <c r="CB2588" s="107" t="n"/>
      <c r="CC2588" s="107" t="n"/>
      <c r="CD2588" s="107" t="n"/>
      <c r="CE2588" s="107" t="n"/>
      <c r="CF2588" s="107" t="n"/>
      <c r="CG2588" s="107" t="n"/>
      <c r="CH2588" s="107" t="n"/>
      <c r="CI2588" s="107" t="n"/>
      <c r="CJ2588" s="107" t="n"/>
      <c r="CK2588" s="107" t="n"/>
      <c r="CL2588" s="107" t="n"/>
      <c r="CM2588" s="107" t="n"/>
      <c r="CN2588" s="107" t="n"/>
      <c r="CO2588" s="107" t="n"/>
      <c r="CP2588" s="107" t="n"/>
      <c r="CQ2588" s="107" t="n"/>
      <c r="CR2588" s="107" t="n"/>
      <c r="CS2588" s="107" t="n"/>
      <c r="CT2588" s="107" t="n"/>
      <c r="CU2588" s="107" t="n"/>
      <c r="CV2588" s="107" t="n"/>
      <c r="CW2588" s="107" t="n"/>
      <c r="CX2588" s="107" t="n"/>
      <c r="CY2588" s="107" t="n"/>
      <c r="CZ2588" s="107" t="n"/>
    </row>
    <row r="2589">
      <c r="D2589" t="inlineStr">
        <is>
          <t>Dividend Frequency</t>
        </is>
      </c>
      <c r="E2589" t="inlineStr">
        <is>
          <t>Semi-Anl</t>
        </is>
      </c>
    </row>
    <row r="2590">
      <c r="D2590" t="inlineStr">
        <is>
          <t>Dividend Type</t>
        </is>
      </c>
      <c r="E2590" t="inlineStr">
        <is>
          <t>Final</t>
        </is>
      </c>
    </row>
    <row r="2591">
      <c r="A2591" s="2">
        <f>IF($A2584="","","   projections")</f>
        <v/>
      </c>
      <c r="B2591" s="68">
        <f>IF($A2584="",0,COUNT($E2592:$CZ2592))</f>
        <v/>
      </c>
      <c r="C2591" s="69">
        <f>IF($B2591=0,0,MAX($E2592:$CZ2592))</f>
        <v/>
      </c>
      <c r="D2591" s="58">
        <f>_xll.BDS($A2584,'Field Check'!$C$42,"headers=y","startcol=1","endcol=3","dir=h","cols=21;rows=3")</f>
        <v/>
      </c>
      <c r="E2591" s="59" t="n">
        <v>46429</v>
      </c>
      <c r="F2591" s="59" t="n">
        <v>46576</v>
      </c>
      <c r="G2591" s="59" t="n">
        <v>46794</v>
      </c>
      <c r="H2591" s="59" t="n">
        <v>46947</v>
      </c>
      <c r="I2591" s="59" t="n">
        <v>47158</v>
      </c>
      <c r="J2591" s="59" t="n">
        <v>47311</v>
      </c>
      <c r="K2591" s="59" t="n">
        <v>47525</v>
      </c>
      <c r="L2591" s="59" t="n">
        <v>47675</v>
      </c>
      <c r="M2591" s="59" t="n">
        <v>47890</v>
      </c>
      <c r="N2591" s="59" t="n">
        <v>48039</v>
      </c>
      <c r="O2591" s="59" t="n">
        <v>48255</v>
      </c>
      <c r="P2591" s="59" t="n">
        <v>48403</v>
      </c>
      <c r="Q2591" s="59" t="n">
        <v>48621</v>
      </c>
      <c r="R2591" s="59" t="n">
        <v>48774</v>
      </c>
      <c r="S2591" s="59" t="n">
        <v>48985</v>
      </c>
      <c r="T2591" s="59" t="n">
        <v>49138</v>
      </c>
      <c r="U2591" s="59" t="n">
        <v>49349</v>
      </c>
      <c r="V2591" s="59" t="n">
        <v>49509</v>
      </c>
      <c r="W2591" s="59" t="n">
        <v>49713</v>
      </c>
      <c r="X2591" s="59" t="n">
        <v>49873</v>
      </c>
      <c r="Y2591" s="59" t="n"/>
      <c r="Z2591" s="59" t="n"/>
      <c r="AA2591" s="59" t="n"/>
      <c r="AB2591" s="59" t="n"/>
      <c r="AC2591" s="59" t="n"/>
      <c r="AD2591" s="59" t="n"/>
      <c r="AE2591" s="59" t="n"/>
      <c r="AF2591" s="59" t="n"/>
      <c r="AG2591" s="59" t="n"/>
      <c r="AH2591" s="59" t="n"/>
      <c r="AI2591" s="59" t="n"/>
      <c r="AJ2591" s="59" t="n"/>
      <c r="AK2591" s="59" t="n"/>
      <c r="AL2591" s="59" t="n"/>
      <c r="AM2591" s="59" t="n"/>
      <c r="AN2591" s="59" t="n"/>
      <c r="AO2591" s="59" t="n"/>
      <c r="AP2591" s="59" t="n"/>
      <c r="AQ2591" s="59" t="n"/>
      <c r="AR2591" s="59" t="n"/>
      <c r="AS2591" s="59" t="n"/>
      <c r="AT2591" s="59" t="n"/>
      <c r="AU2591" s="59" t="n"/>
      <c r="AV2591" s="59" t="n"/>
      <c r="AW2591" s="59" t="n"/>
      <c r="AX2591" s="59" t="n"/>
      <c r="AY2591" s="59" t="n"/>
      <c r="AZ2591" s="59" t="n"/>
      <c r="BA2591" s="59" t="n"/>
      <c r="BB2591" s="59" t="n"/>
      <c r="BC2591" s="59" t="n"/>
      <c r="BD2591" s="59" t="n"/>
      <c r="BE2591" s="59" t="n"/>
      <c r="BF2591" s="59" t="n"/>
      <c r="BG2591" s="59" t="n"/>
      <c r="BH2591" s="59" t="n"/>
      <c r="BI2591" s="59" t="n"/>
      <c r="BJ2591" s="59" t="n"/>
      <c r="BK2591" s="59" t="n"/>
      <c r="BL2591" s="59" t="n"/>
      <c r="BM2591" s="59" t="n"/>
      <c r="BN2591" s="59" t="n"/>
      <c r="BO2591" s="59" t="n"/>
      <c r="BP2591" s="59" t="n"/>
      <c r="BQ2591" s="59" t="n"/>
      <c r="BR2591" s="59" t="n"/>
      <c r="BS2591" s="59" t="n"/>
      <c r="BT2591" s="59" t="n"/>
      <c r="BU2591" s="59" t="n"/>
      <c r="BV2591" s="59" t="n"/>
      <c r="BW2591" s="59" t="n"/>
      <c r="BX2591" s="59" t="n"/>
      <c r="BY2591" s="59" t="n"/>
      <c r="BZ2591" s="59" t="n"/>
      <c r="CA2591" s="59" t="n"/>
      <c r="CB2591" s="59" t="n"/>
      <c r="CC2591" s="59" t="n"/>
      <c r="CD2591" s="59" t="n"/>
      <c r="CE2591" s="59" t="n"/>
      <c r="CF2591" s="59" t="n"/>
      <c r="CG2591" s="59" t="n"/>
      <c r="CH2591" s="59" t="n"/>
      <c r="CI2591" s="59" t="n"/>
      <c r="CJ2591" s="59" t="n"/>
      <c r="CK2591" s="59" t="n"/>
      <c r="CL2591" s="59" t="n"/>
      <c r="CM2591" s="59" t="n"/>
      <c r="CN2591" s="59" t="n"/>
      <c r="CO2591" s="59" t="n"/>
      <c r="CP2591" s="59" t="n"/>
      <c r="CQ2591" s="59" t="n"/>
      <c r="CR2591" s="59" t="n"/>
      <c r="CS2591" s="59" t="n"/>
      <c r="CT2591" s="59" t="n"/>
      <c r="CU2591" s="59" t="n"/>
      <c r="CV2591" s="59" t="n"/>
      <c r="CW2591" s="59" t="n"/>
      <c r="CX2591" s="59" t="n"/>
      <c r="CY2591" s="59" t="n"/>
      <c r="CZ2591" s="59" t="n"/>
    </row>
    <row r="2592">
      <c r="D2592" s="59" t="inlineStr">
        <is>
          <t>Ex-Date</t>
        </is>
      </c>
      <c r="E2592" s="59" t="n">
        <v>46456</v>
      </c>
      <c r="F2592" s="59" t="n">
        <v>46615</v>
      </c>
      <c r="G2592" s="59" t="n">
        <v>46822</v>
      </c>
      <c r="H2592" s="59" t="n">
        <v>46986</v>
      </c>
      <c r="I2592" s="59" t="n">
        <v>47186</v>
      </c>
      <c r="J2592" s="59" t="n">
        <v>47350</v>
      </c>
      <c r="K2592" s="59" t="n">
        <v>47550</v>
      </c>
      <c r="L2592" s="59" t="n">
        <v>47714</v>
      </c>
      <c r="M2592" s="59" t="n">
        <v>47917</v>
      </c>
      <c r="N2592" s="59" t="n">
        <v>48078</v>
      </c>
      <c r="O2592" s="59" t="n">
        <v>48283</v>
      </c>
      <c r="P2592" s="59" t="n">
        <v>48442</v>
      </c>
      <c r="Q2592" s="59" t="n">
        <v>48648</v>
      </c>
      <c r="R2592" s="59" t="n">
        <v>48813</v>
      </c>
      <c r="S2592" s="59" t="n">
        <v>49013</v>
      </c>
      <c r="T2592" s="59" t="n">
        <v>49177</v>
      </c>
      <c r="U2592" s="59" t="n">
        <v>49377</v>
      </c>
      <c r="V2592" s="59" t="n">
        <v>49548</v>
      </c>
      <c r="W2592" s="59" t="n">
        <v>49741</v>
      </c>
      <c r="X2592" s="59" t="n">
        <v>49912</v>
      </c>
      <c r="Y2592" s="59" t="n"/>
      <c r="Z2592" s="59" t="n"/>
      <c r="AA2592" s="59" t="n"/>
      <c r="AB2592" s="59" t="n"/>
      <c r="AC2592" s="59" t="n"/>
      <c r="AD2592" s="59" t="n"/>
      <c r="AE2592" s="59" t="n"/>
      <c r="AF2592" s="59" t="n"/>
      <c r="AG2592" s="59" t="n"/>
      <c r="AH2592" s="59" t="n"/>
      <c r="AI2592" s="59" t="n"/>
      <c r="AJ2592" s="59" t="n"/>
      <c r="AK2592" s="59" t="n"/>
      <c r="AL2592" s="59" t="n"/>
      <c r="AM2592" s="59" t="n"/>
      <c r="AN2592" s="59" t="n"/>
      <c r="AO2592" s="59" t="n"/>
      <c r="AP2592" s="59" t="n"/>
      <c r="AQ2592" s="59" t="n"/>
      <c r="AR2592" s="59" t="n"/>
      <c r="AS2592" s="59" t="n"/>
      <c r="AT2592" s="59" t="n"/>
      <c r="AU2592" s="59" t="n"/>
      <c r="AV2592" s="59" t="n"/>
      <c r="AW2592" s="59" t="n"/>
      <c r="AX2592" s="59" t="n"/>
      <c r="AY2592" s="59" t="n"/>
      <c r="AZ2592" s="59" t="n"/>
      <c r="BA2592" s="59" t="n"/>
      <c r="BB2592" s="59" t="n"/>
      <c r="BC2592" s="59" t="n"/>
      <c r="BD2592" s="59" t="n"/>
      <c r="BE2592" s="59" t="n"/>
      <c r="BF2592" s="59" t="n"/>
      <c r="BG2592" s="59" t="n"/>
      <c r="BH2592" s="59" t="n"/>
      <c r="BI2592" s="59" t="n"/>
      <c r="BJ2592" s="59" t="n"/>
      <c r="BK2592" s="59" t="n"/>
      <c r="BL2592" s="59" t="n"/>
      <c r="BM2592" s="59" t="n"/>
      <c r="BN2592" s="59" t="n"/>
      <c r="BO2592" s="59" t="n"/>
      <c r="BP2592" s="59" t="n"/>
      <c r="BQ2592" s="59" t="n"/>
      <c r="BR2592" s="59" t="n"/>
      <c r="BS2592" s="59" t="n"/>
      <c r="BT2592" s="59" t="n"/>
      <c r="BU2592" s="59" t="n"/>
      <c r="BV2592" s="59" t="n"/>
      <c r="BW2592" s="59" t="n"/>
      <c r="BX2592" s="59" t="n"/>
      <c r="BY2592" s="59" t="n"/>
      <c r="BZ2592" s="59" t="n"/>
      <c r="CA2592" s="59" t="n"/>
      <c r="CB2592" s="59" t="n"/>
      <c r="CC2592" s="59" t="n"/>
      <c r="CD2592" s="59" t="n"/>
      <c r="CE2592" s="59" t="n"/>
      <c r="CF2592" s="59" t="n"/>
      <c r="CG2592" s="59" t="n"/>
      <c r="CH2592" s="59" t="n"/>
      <c r="CI2592" s="59" t="n"/>
      <c r="CJ2592" s="59" t="n"/>
      <c r="CK2592" s="59" t="n"/>
      <c r="CL2592" s="59" t="n"/>
      <c r="CM2592" s="59" t="n"/>
      <c r="CN2592" s="59" t="n"/>
      <c r="CO2592" s="59" t="n"/>
      <c r="CP2592" s="59" t="n"/>
      <c r="CQ2592" s="59" t="n"/>
      <c r="CR2592" s="59" t="n"/>
      <c r="CS2592" s="59" t="n"/>
      <c r="CT2592" s="59" t="n"/>
      <c r="CU2592" s="59" t="n"/>
      <c r="CV2592" s="59" t="n"/>
      <c r="CW2592" s="59" t="n"/>
      <c r="CX2592" s="59" t="n"/>
      <c r="CY2592" s="59" t="n"/>
      <c r="CZ2592" s="59" t="n"/>
    </row>
    <row r="2593">
      <c r="D2593" s="107" t="inlineStr">
        <is>
          <t>Amount Per Share</t>
        </is>
      </c>
      <c r="E2593" s="107" t="n">
        <v>0.32</v>
      </c>
      <c r="F2593" s="107" t="n">
        <v>0.32</v>
      </c>
      <c r="G2593" s="107" t="n">
        <v>0.33</v>
      </c>
      <c r="H2593" s="107" t="n">
        <v>0.33</v>
      </c>
      <c r="I2593" s="107" t="n">
        <v>0.35</v>
      </c>
      <c r="J2593" s="107" t="n">
        <v>0.35</v>
      </c>
      <c r="K2593" s="107" t="n">
        <v>0.35</v>
      </c>
      <c r="L2593" s="107" t="n">
        <v>0.35</v>
      </c>
      <c r="M2593" s="107" t="n">
        <v>0.36</v>
      </c>
      <c r="N2593" s="107" t="n">
        <v>0.36</v>
      </c>
      <c r="O2593" s="107" t="n">
        <v>0.36</v>
      </c>
      <c r="P2593" s="107" t="n">
        <v>0.36</v>
      </c>
      <c r="Q2593" s="107" t="n">
        <v>0.36</v>
      </c>
      <c r="R2593" s="107" t="n">
        <v>0.36</v>
      </c>
      <c r="S2593" s="107" t="n">
        <v>0.36</v>
      </c>
      <c r="T2593" s="107" t="n">
        <v>0.36</v>
      </c>
      <c r="U2593" s="107" t="n">
        <v>0.36</v>
      </c>
      <c r="V2593" s="107" t="n">
        <v>0.36</v>
      </c>
      <c r="W2593" s="107" t="n">
        <v>0.36</v>
      </c>
      <c r="X2593" s="107" t="n">
        <v>0.36</v>
      </c>
      <c r="Y2593" s="107" t="n"/>
      <c r="Z2593" s="107" t="n"/>
      <c r="AA2593" s="107" t="n"/>
      <c r="AB2593" s="107" t="n"/>
      <c r="AC2593" s="107" t="n"/>
      <c r="AD2593" s="107" t="n"/>
      <c r="AE2593" s="107" t="n"/>
      <c r="AF2593" s="107" t="n"/>
      <c r="AG2593" s="107" t="n"/>
      <c r="AH2593" s="107" t="n"/>
      <c r="AI2593" s="107" t="n"/>
      <c r="AJ2593" s="107" t="n"/>
      <c r="AK2593" s="107" t="n"/>
      <c r="AL2593" s="107" t="n"/>
      <c r="AM2593" s="107" t="n"/>
      <c r="AN2593" s="107" t="n"/>
      <c r="AO2593" s="107" t="n"/>
      <c r="AP2593" s="107" t="n"/>
      <c r="AQ2593" s="107" t="n"/>
      <c r="AR2593" s="107" t="n"/>
      <c r="AS2593" s="107" t="n"/>
      <c r="AT2593" s="107" t="n"/>
      <c r="AU2593" s="107" t="n"/>
      <c r="AV2593" s="107" t="n"/>
      <c r="AW2593" s="107" t="n"/>
      <c r="AX2593" s="107" t="n"/>
      <c r="AY2593" s="107" t="n"/>
      <c r="AZ2593" s="107" t="n"/>
      <c r="BA2593" s="107" t="n"/>
      <c r="BB2593" s="107" t="n"/>
      <c r="BC2593" s="107" t="n"/>
      <c r="BD2593" s="107" t="n"/>
      <c r="BE2593" s="107" t="n"/>
      <c r="BF2593" s="107" t="n"/>
      <c r="BG2593" s="107" t="n"/>
      <c r="BH2593" s="107" t="n"/>
      <c r="BI2593" s="107" t="n"/>
      <c r="BJ2593" s="107" t="n"/>
      <c r="BK2593" s="107" t="n"/>
      <c r="BL2593" s="107" t="n"/>
      <c r="BM2593" s="107" t="n"/>
      <c r="BN2593" s="107" t="n"/>
      <c r="BO2593" s="107" t="n"/>
      <c r="BP2593" s="107" t="n"/>
      <c r="BQ2593" s="107" t="n"/>
      <c r="BR2593" s="107" t="n"/>
      <c r="BS2593" s="107" t="n"/>
      <c r="BT2593" s="107" t="n"/>
      <c r="BU2593" s="107" t="n"/>
      <c r="BV2593" s="107" t="n"/>
      <c r="BW2593" s="107" t="n"/>
      <c r="BX2593" s="107" t="n"/>
      <c r="BY2593" s="107" t="n"/>
      <c r="BZ2593" s="107" t="n"/>
      <c r="CA2593" s="107" t="n"/>
      <c r="CB2593" s="107" t="n"/>
      <c r="CC2593" s="107" t="n"/>
      <c r="CD2593" s="107" t="n"/>
      <c r="CE2593" s="107" t="n"/>
      <c r="CF2593" s="107" t="n"/>
      <c r="CG2593" s="107" t="n"/>
      <c r="CH2593" s="107" t="n"/>
      <c r="CI2593" s="107" t="n"/>
      <c r="CJ2593" s="107" t="n"/>
      <c r="CK2593" s="107" t="n"/>
      <c r="CL2593" s="107" t="n"/>
      <c r="CM2593" s="107" t="n"/>
      <c r="CN2593" s="107" t="n"/>
      <c r="CO2593" s="107" t="n"/>
      <c r="CP2593" s="107" t="n"/>
      <c r="CQ2593" s="107" t="n"/>
      <c r="CR2593" s="107" t="n"/>
      <c r="CS2593" s="107" t="n"/>
      <c r="CT2593" s="107" t="n"/>
      <c r="CU2593" s="107" t="n"/>
      <c r="CV2593" s="107" t="n"/>
      <c r="CW2593" s="107" t="n"/>
      <c r="CX2593" s="107" t="n"/>
      <c r="CY2593" s="107" t="n"/>
      <c r="CZ2593" s="107" t="n"/>
    </row>
    <row r="2595">
      <c r="A2595" s="126">
        <f>IF(MXAU!$C$36="","",MXAU!$C$36)</f>
        <v/>
      </c>
      <c r="B2595" s="68">
        <f>IF($A2595="",0,COUNT($E2596:$CZ2596))</f>
        <v/>
      </c>
      <c r="C2595" s="69">
        <f>IF($B2595=0,0,MAX($E2596:$CZ2596))</f>
        <v/>
      </c>
      <c r="D2595" s="58">
        <f>_xll.BDS($A2595,'Field Check'!$C$44,"headers=y","startcol=1","endcol=7","dir=h","DVD_START_DT",'Field Check'!$C$59,"DVD_END_DT",'Field Check'!$D$59,"cols=2;rows=7")</f>
        <v/>
      </c>
      <c r="E2595" s="59" t="n">
        <v>46197</v>
      </c>
      <c r="F2595" s="59" t="n"/>
      <c r="G2595" s="59" t="n"/>
      <c r="H2595" s="59" t="n"/>
      <c r="I2595" s="59" t="n"/>
      <c r="J2595" s="59" t="n"/>
      <c r="K2595" s="59" t="n"/>
      <c r="L2595" s="59" t="n"/>
      <c r="M2595" s="59" t="n"/>
      <c r="N2595" s="59" t="n"/>
      <c r="O2595" s="59" t="n"/>
      <c r="P2595" s="59" t="n"/>
      <c r="Q2595" s="59" t="n"/>
      <c r="R2595" s="59" t="n"/>
      <c r="S2595" s="59" t="n"/>
      <c r="T2595" s="59" t="n"/>
      <c r="U2595" s="59" t="n"/>
      <c r="V2595" s="59" t="n"/>
      <c r="W2595" s="59" t="n"/>
      <c r="X2595" s="59" t="n"/>
      <c r="Y2595" s="59" t="n"/>
      <c r="Z2595" s="59" t="n"/>
      <c r="AA2595" s="59" t="n"/>
      <c r="AB2595" s="59" t="n"/>
      <c r="AC2595" s="59" t="n"/>
      <c r="AD2595" s="59" t="n"/>
      <c r="AE2595" s="59" t="n"/>
      <c r="AF2595" s="59" t="n"/>
      <c r="AG2595" s="59" t="n"/>
      <c r="AH2595" s="59" t="n"/>
      <c r="AI2595" s="59" t="n"/>
      <c r="AJ2595" s="59" t="n"/>
      <c r="AK2595" s="59" t="n"/>
      <c r="AL2595" s="59" t="n"/>
      <c r="AM2595" s="59" t="n"/>
      <c r="AN2595" s="59" t="n"/>
      <c r="AO2595" s="59" t="n"/>
      <c r="AP2595" s="59" t="n"/>
      <c r="AQ2595" s="59" t="n"/>
      <c r="AR2595" s="59" t="n"/>
      <c r="AS2595" s="59" t="n"/>
      <c r="AT2595" s="59" t="n"/>
      <c r="AU2595" s="59" t="n"/>
      <c r="AV2595" s="59" t="n"/>
      <c r="AW2595" s="59" t="n"/>
      <c r="AX2595" s="59" t="n"/>
      <c r="AY2595" s="59" t="n"/>
      <c r="AZ2595" s="59" t="n"/>
      <c r="BA2595" s="59" t="n"/>
      <c r="BB2595" s="59" t="n"/>
      <c r="BC2595" s="59" t="n"/>
      <c r="BD2595" s="59" t="n"/>
      <c r="BE2595" s="59" t="n"/>
      <c r="BF2595" s="59" t="n"/>
      <c r="BG2595" s="59" t="n"/>
      <c r="BH2595" s="59" t="n"/>
      <c r="BI2595" s="59" t="n"/>
      <c r="BJ2595" s="59" t="n"/>
      <c r="BK2595" s="59" t="n"/>
      <c r="BL2595" s="59" t="n"/>
      <c r="BM2595" s="59" t="n"/>
      <c r="BN2595" s="59" t="n"/>
      <c r="BO2595" s="59" t="n"/>
      <c r="BP2595" s="59" t="n"/>
      <c r="BQ2595" s="59" t="n"/>
      <c r="BR2595" s="59" t="n"/>
      <c r="BS2595" s="59" t="n"/>
      <c r="BT2595" s="59" t="n"/>
      <c r="BU2595" s="59" t="n"/>
      <c r="BV2595" s="59" t="n"/>
      <c r="BW2595" s="59" t="n"/>
      <c r="BX2595" s="59" t="n"/>
      <c r="BY2595" s="59" t="n"/>
      <c r="BZ2595" s="59" t="n"/>
      <c r="CA2595" s="59" t="n"/>
      <c r="CB2595" s="59" t="n"/>
      <c r="CC2595" s="59" t="n"/>
      <c r="CD2595" s="59" t="n"/>
      <c r="CE2595" s="59" t="n"/>
      <c r="CF2595" s="59" t="n"/>
      <c r="CG2595" s="59" t="n"/>
      <c r="CH2595" s="59" t="n"/>
      <c r="CI2595" s="59" t="n"/>
      <c r="CJ2595" s="59" t="n"/>
      <c r="CK2595" s="59" t="n"/>
      <c r="CL2595" s="59" t="n"/>
      <c r="CM2595" s="59" t="n"/>
      <c r="CN2595" s="59" t="n"/>
      <c r="CO2595" s="59" t="n"/>
      <c r="CP2595" s="59" t="n"/>
      <c r="CQ2595" s="59" t="n"/>
      <c r="CR2595" s="59" t="n"/>
      <c r="CS2595" s="59" t="n"/>
      <c r="CT2595" s="59" t="n"/>
      <c r="CU2595" s="59" t="n"/>
      <c r="CV2595" s="59" t="n"/>
      <c r="CW2595" s="59" t="n"/>
      <c r="CX2595" s="59" t="n"/>
      <c r="CY2595" s="59" t="n"/>
      <c r="CZ2595" s="59" t="n"/>
    </row>
    <row r="2596">
      <c r="D2596" s="59" t="inlineStr">
        <is>
          <t>Ex-Date</t>
        </is>
      </c>
      <c r="E2596" s="59" t="n">
        <v>46202</v>
      </c>
      <c r="F2596" s="59" t="n"/>
      <c r="G2596" s="59" t="n"/>
      <c r="H2596" s="59" t="n"/>
      <c r="I2596" s="59" t="n"/>
      <c r="J2596" s="59" t="n"/>
      <c r="K2596" s="59" t="n"/>
      <c r="L2596" s="59" t="n"/>
      <c r="M2596" s="59" t="n"/>
      <c r="N2596" s="59" t="n"/>
      <c r="O2596" s="59" t="n"/>
      <c r="P2596" s="59" t="n"/>
      <c r="Q2596" s="59" t="n"/>
      <c r="R2596" s="59" t="n"/>
      <c r="S2596" s="59" t="n"/>
      <c r="T2596" s="59" t="n"/>
      <c r="U2596" s="59" t="n"/>
      <c r="V2596" s="59" t="n"/>
      <c r="W2596" s="59" t="n"/>
      <c r="X2596" s="59" t="n"/>
      <c r="Y2596" s="59" t="n"/>
      <c r="Z2596" s="59" t="n"/>
      <c r="AA2596" s="59" t="n"/>
      <c r="AB2596" s="59" t="n"/>
      <c r="AC2596" s="59" t="n"/>
      <c r="AD2596" s="59" t="n"/>
      <c r="AE2596" s="59" t="n"/>
      <c r="AF2596" s="59" t="n"/>
      <c r="AG2596" s="59" t="n"/>
      <c r="AH2596" s="59" t="n"/>
      <c r="AI2596" s="59" t="n"/>
      <c r="AJ2596" s="59" t="n"/>
      <c r="AK2596" s="59" t="n"/>
      <c r="AL2596" s="59" t="n"/>
      <c r="AM2596" s="59" t="n"/>
      <c r="AN2596" s="59" t="n"/>
      <c r="AO2596" s="59" t="n"/>
      <c r="AP2596" s="59" t="n"/>
      <c r="AQ2596" s="59" t="n"/>
      <c r="AR2596" s="59" t="n"/>
      <c r="AS2596" s="59" t="n"/>
      <c r="AT2596" s="59" t="n"/>
      <c r="AU2596" s="59" t="n"/>
      <c r="AV2596" s="59" t="n"/>
      <c r="AW2596" s="59" t="n"/>
      <c r="AX2596" s="59" t="n"/>
      <c r="AY2596" s="59" t="n"/>
      <c r="AZ2596" s="59" t="n"/>
      <c r="BA2596" s="59" t="n"/>
      <c r="BB2596" s="59" t="n"/>
      <c r="BC2596" s="59" t="n"/>
      <c r="BD2596" s="59" t="n"/>
      <c r="BE2596" s="59" t="n"/>
      <c r="BF2596" s="59" t="n"/>
      <c r="BG2596" s="59" t="n"/>
      <c r="BH2596" s="59" t="n"/>
      <c r="BI2596" s="59" t="n"/>
      <c r="BJ2596" s="59" t="n"/>
      <c r="BK2596" s="59" t="n"/>
      <c r="BL2596" s="59" t="n"/>
      <c r="BM2596" s="59" t="n"/>
      <c r="BN2596" s="59" t="n"/>
      <c r="BO2596" s="59" t="n"/>
      <c r="BP2596" s="59" t="n"/>
      <c r="BQ2596" s="59" t="n"/>
      <c r="BR2596" s="59" t="n"/>
      <c r="BS2596" s="59" t="n"/>
      <c r="BT2596" s="59" t="n"/>
      <c r="BU2596" s="59" t="n"/>
      <c r="BV2596" s="59" t="n"/>
      <c r="BW2596" s="59" t="n"/>
      <c r="BX2596" s="59" t="n"/>
      <c r="BY2596" s="59" t="n"/>
      <c r="BZ2596" s="59" t="n"/>
      <c r="CA2596" s="59" t="n"/>
      <c r="CB2596" s="59" t="n"/>
      <c r="CC2596" s="59" t="n"/>
      <c r="CD2596" s="59" t="n"/>
      <c r="CE2596" s="59" t="n"/>
      <c r="CF2596" s="59" t="n"/>
      <c r="CG2596" s="59" t="n"/>
      <c r="CH2596" s="59" t="n"/>
      <c r="CI2596" s="59" t="n"/>
      <c r="CJ2596" s="59" t="n"/>
      <c r="CK2596" s="59" t="n"/>
      <c r="CL2596" s="59" t="n"/>
      <c r="CM2596" s="59" t="n"/>
      <c r="CN2596" s="59" t="n"/>
      <c r="CO2596" s="59" t="n"/>
      <c r="CP2596" s="59" t="n"/>
      <c r="CQ2596" s="59" t="n"/>
      <c r="CR2596" s="59" t="n"/>
      <c r="CS2596" s="59" t="n"/>
      <c r="CT2596" s="59" t="n"/>
      <c r="CU2596" s="59" t="n"/>
      <c r="CV2596" s="59" t="n"/>
      <c r="CW2596" s="59" t="n"/>
      <c r="CX2596" s="59" t="n"/>
      <c r="CY2596" s="59" t="n"/>
      <c r="CZ2596" s="59" t="n"/>
    </row>
    <row r="2597">
      <c r="D2597" s="59" t="inlineStr">
        <is>
          <t>Record Date</t>
        </is>
      </c>
      <c r="E2597" s="59" t="n">
        <v>46203</v>
      </c>
      <c r="F2597" s="59" t="n"/>
      <c r="G2597" s="59" t="n"/>
      <c r="H2597" s="59" t="n"/>
      <c r="I2597" s="59" t="n"/>
      <c r="J2597" s="59" t="n"/>
      <c r="K2597" s="59" t="n"/>
      <c r="L2597" s="59" t="n"/>
      <c r="M2597" s="59" t="n"/>
      <c r="N2597" s="59" t="n"/>
      <c r="O2597" s="59" t="n"/>
      <c r="P2597" s="59" t="n"/>
      <c r="Q2597" s="59" t="n"/>
      <c r="R2597" s="59" t="n"/>
      <c r="S2597" s="59" t="n"/>
      <c r="T2597" s="59" t="n"/>
      <c r="U2597" s="59" t="n"/>
      <c r="V2597" s="59" t="n"/>
      <c r="W2597" s="59" t="n"/>
      <c r="X2597" s="59" t="n"/>
      <c r="Y2597" s="59" t="n"/>
      <c r="Z2597" s="59" t="n"/>
      <c r="AA2597" s="59" t="n"/>
      <c r="AB2597" s="59" t="n"/>
      <c r="AC2597" s="59" t="n"/>
      <c r="AD2597" s="59" t="n"/>
      <c r="AE2597" s="59" t="n"/>
      <c r="AF2597" s="59" t="n"/>
      <c r="AG2597" s="59" t="n"/>
      <c r="AH2597" s="59" t="n"/>
      <c r="AI2597" s="59" t="n"/>
      <c r="AJ2597" s="59" t="n"/>
      <c r="AK2597" s="59" t="n"/>
      <c r="AL2597" s="59" t="n"/>
      <c r="AM2597" s="59" t="n"/>
      <c r="AN2597" s="59" t="n"/>
      <c r="AO2597" s="59" t="n"/>
      <c r="AP2597" s="59" t="n"/>
      <c r="AQ2597" s="59" t="n"/>
      <c r="AR2597" s="59" t="n"/>
      <c r="AS2597" s="59" t="n"/>
      <c r="AT2597" s="59" t="n"/>
      <c r="AU2597" s="59" t="n"/>
      <c r="AV2597" s="59" t="n"/>
      <c r="AW2597" s="59" t="n"/>
      <c r="AX2597" s="59" t="n"/>
      <c r="AY2597" s="59" t="n"/>
      <c r="AZ2597" s="59" t="n"/>
      <c r="BA2597" s="59" t="n"/>
      <c r="BB2597" s="59" t="n"/>
      <c r="BC2597" s="59" t="n"/>
      <c r="BD2597" s="59" t="n"/>
      <c r="BE2597" s="59" t="n"/>
      <c r="BF2597" s="59" t="n"/>
      <c r="BG2597" s="59" t="n"/>
      <c r="BH2597" s="59" t="n"/>
      <c r="BI2597" s="59" t="n"/>
      <c r="BJ2597" s="59" t="n"/>
      <c r="BK2597" s="59" t="n"/>
      <c r="BL2597" s="59" t="n"/>
      <c r="BM2597" s="59" t="n"/>
      <c r="BN2597" s="59" t="n"/>
      <c r="BO2597" s="59" t="n"/>
      <c r="BP2597" s="59" t="n"/>
      <c r="BQ2597" s="59" t="n"/>
      <c r="BR2597" s="59" t="n"/>
      <c r="BS2597" s="59" t="n"/>
      <c r="BT2597" s="59" t="n"/>
      <c r="BU2597" s="59" t="n"/>
      <c r="BV2597" s="59" t="n"/>
      <c r="BW2597" s="59" t="n"/>
      <c r="BX2597" s="59" t="n"/>
      <c r="BY2597" s="59" t="n"/>
      <c r="BZ2597" s="59" t="n"/>
      <c r="CA2597" s="59" t="n"/>
      <c r="CB2597" s="59" t="n"/>
      <c r="CC2597" s="59" t="n"/>
      <c r="CD2597" s="59" t="n"/>
      <c r="CE2597" s="59" t="n"/>
      <c r="CF2597" s="59" t="n"/>
      <c r="CG2597" s="59" t="n"/>
      <c r="CH2597" s="59" t="n"/>
      <c r="CI2597" s="59" t="n"/>
      <c r="CJ2597" s="59" t="n"/>
      <c r="CK2597" s="59" t="n"/>
      <c r="CL2597" s="59" t="n"/>
      <c r="CM2597" s="59" t="n"/>
      <c r="CN2597" s="59" t="n"/>
      <c r="CO2597" s="59" t="n"/>
      <c r="CP2597" s="59" t="n"/>
      <c r="CQ2597" s="59" t="n"/>
      <c r="CR2597" s="59" t="n"/>
      <c r="CS2597" s="59" t="n"/>
      <c r="CT2597" s="59" t="n"/>
      <c r="CU2597" s="59" t="n"/>
      <c r="CV2597" s="59" t="n"/>
      <c r="CW2597" s="59" t="n"/>
      <c r="CX2597" s="59" t="n"/>
      <c r="CY2597" s="59" t="n"/>
      <c r="CZ2597" s="59" t="n"/>
    </row>
    <row r="2598">
      <c r="D2598" s="59" t="inlineStr">
        <is>
          <t>Payable Date</t>
        </is>
      </c>
      <c r="E2598" s="59" t="n">
        <v>46252</v>
      </c>
      <c r="F2598" s="59" t="n"/>
      <c r="G2598" s="59" t="n"/>
      <c r="H2598" s="59" t="n"/>
      <c r="I2598" s="59" t="n"/>
      <c r="J2598" s="59" t="n"/>
      <c r="K2598" s="59" t="n"/>
      <c r="L2598" s="59" t="n"/>
      <c r="M2598" s="59" t="n"/>
      <c r="N2598" s="59" t="n"/>
      <c r="O2598" s="59" t="n"/>
      <c r="P2598" s="59" t="n"/>
      <c r="Q2598" s="59" t="n"/>
      <c r="R2598" s="59" t="n"/>
      <c r="S2598" s="59" t="n"/>
      <c r="T2598" s="59" t="n"/>
      <c r="U2598" s="59" t="n"/>
      <c r="V2598" s="59" t="n"/>
      <c r="W2598" s="59" t="n"/>
      <c r="X2598" s="59" t="n"/>
      <c r="Y2598" s="59" t="n"/>
      <c r="Z2598" s="59" t="n"/>
      <c r="AA2598" s="59" t="n"/>
      <c r="AB2598" s="59" t="n"/>
      <c r="AC2598" s="59" t="n"/>
      <c r="AD2598" s="59" t="n"/>
      <c r="AE2598" s="59" t="n"/>
      <c r="AF2598" s="59" t="n"/>
      <c r="AG2598" s="59" t="n"/>
      <c r="AH2598" s="59" t="n"/>
      <c r="AI2598" s="59" t="n"/>
      <c r="AJ2598" s="59" t="n"/>
      <c r="AK2598" s="59" t="n"/>
      <c r="AL2598" s="59" t="n"/>
      <c r="AM2598" s="59" t="n"/>
      <c r="AN2598" s="59" t="n"/>
      <c r="AO2598" s="59" t="n"/>
      <c r="AP2598" s="59" t="n"/>
      <c r="AQ2598" s="59" t="n"/>
      <c r="AR2598" s="59" t="n"/>
      <c r="AS2598" s="59" t="n"/>
      <c r="AT2598" s="59" t="n"/>
      <c r="AU2598" s="59" t="n"/>
      <c r="AV2598" s="59" t="n"/>
      <c r="AW2598" s="59" t="n"/>
      <c r="AX2598" s="59" t="n"/>
      <c r="AY2598" s="59" t="n"/>
      <c r="AZ2598" s="59" t="n"/>
      <c r="BA2598" s="59" t="n"/>
      <c r="BB2598" s="59" t="n"/>
      <c r="BC2598" s="59" t="n"/>
      <c r="BD2598" s="59" t="n"/>
      <c r="BE2598" s="59" t="n"/>
      <c r="BF2598" s="59" t="n"/>
      <c r="BG2598" s="59" t="n"/>
      <c r="BH2598" s="59" t="n"/>
      <c r="BI2598" s="59" t="n"/>
      <c r="BJ2598" s="59" t="n"/>
      <c r="BK2598" s="59" t="n"/>
      <c r="BL2598" s="59" t="n"/>
      <c r="BM2598" s="59" t="n"/>
      <c r="BN2598" s="59" t="n"/>
      <c r="BO2598" s="59" t="n"/>
      <c r="BP2598" s="59" t="n"/>
      <c r="BQ2598" s="59" t="n"/>
      <c r="BR2598" s="59" t="n"/>
      <c r="BS2598" s="59" t="n"/>
      <c r="BT2598" s="59" t="n"/>
      <c r="BU2598" s="59" t="n"/>
      <c r="BV2598" s="59" t="n"/>
      <c r="BW2598" s="59" t="n"/>
      <c r="BX2598" s="59" t="n"/>
      <c r="BY2598" s="59" t="n"/>
      <c r="BZ2598" s="59" t="n"/>
      <c r="CA2598" s="59" t="n"/>
      <c r="CB2598" s="59" t="n"/>
      <c r="CC2598" s="59" t="n"/>
      <c r="CD2598" s="59" t="n"/>
      <c r="CE2598" s="59" t="n"/>
      <c r="CF2598" s="59" t="n"/>
      <c r="CG2598" s="59" t="n"/>
      <c r="CH2598" s="59" t="n"/>
      <c r="CI2598" s="59" t="n"/>
      <c r="CJ2598" s="59" t="n"/>
      <c r="CK2598" s="59" t="n"/>
      <c r="CL2598" s="59" t="n"/>
      <c r="CM2598" s="59" t="n"/>
      <c r="CN2598" s="59" t="n"/>
      <c r="CO2598" s="59" t="n"/>
      <c r="CP2598" s="59" t="n"/>
      <c r="CQ2598" s="59" t="n"/>
      <c r="CR2598" s="59" t="n"/>
      <c r="CS2598" s="59" t="n"/>
      <c r="CT2598" s="59" t="n"/>
      <c r="CU2598" s="59" t="n"/>
      <c r="CV2598" s="59" t="n"/>
      <c r="CW2598" s="59" t="n"/>
      <c r="CX2598" s="59" t="n"/>
      <c r="CY2598" s="59" t="n"/>
      <c r="CZ2598" s="59" t="n"/>
    </row>
    <row r="2599">
      <c r="D2599" s="107" t="inlineStr">
        <is>
          <t>Dividend Amount</t>
        </is>
      </c>
      <c r="E2599" s="107" t="n">
        <v>0.35</v>
      </c>
      <c r="F2599" s="107" t="n"/>
      <c r="G2599" s="107" t="n"/>
      <c r="H2599" s="107" t="n"/>
      <c r="I2599" s="107" t="n"/>
      <c r="J2599" s="107" t="n"/>
      <c r="K2599" s="107" t="n"/>
      <c r="L2599" s="107" t="n"/>
      <c r="M2599" s="107" t="n"/>
      <c r="N2599" s="107" t="n"/>
      <c r="O2599" s="107" t="n"/>
      <c r="P2599" s="107" t="n"/>
      <c r="Q2599" s="107" t="n"/>
      <c r="R2599" s="107" t="n"/>
      <c r="S2599" s="107" t="n"/>
      <c r="T2599" s="107" t="n"/>
      <c r="U2599" s="107" t="n"/>
      <c r="V2599" s="107" t="n"/>
      <c r="W2599" s="107" t="n"/>
      <c r="X2599" s="107" t="n"/>
      <c r="Y2599" s="107" t="n"/>
      <c r="Z2599" s="107" t="n"/>
      <c r="AA2599" s="107" t="n"/>
      <c r="AB2599" s="107" t="n"/>
      <c r="AC2599" s="107" t="n"/>
      <c r="AD2599" s="107" t="n"/>
      <c r="AE2599" s="107" t="n"/>
      <c r="AF2599" s="107" t="n"/>
      <c r="AG2599" s="107" t="n"/>
      <c r="AH2599" s="107" t="n"/>
      <c r="AI2599" s="107" t="n"/>
      <c r="AJ2599" s="107" t="n"/>
      <c r="AK2599" s="107" t="n"/>
      <c r="AL2599" s="107" t="n"/>
      <c r="AM2599" s="107" t="n"/>
      <c r="AN2599" s="107" t="n"/>
      <c r="AO2599" s="107" t="n"/>
      <c r="AP2599" s="107" t="n"/>
      <c r="AQ2599" s="107" t="n"/>
      <c r="AR2599" s="107" t="n"/>
      <c r="AS2599" s="107" t="n"/>
      <c r="AT2599" s="107" t="n"/>
      <c r="AU2599" s="107" t="n"/>
      <c r="AV2599" s="107" t="n"/>
      <c r="AW2599" s="107" t="n"/>
      <c r="AX2599" s="107" t="n"/>
      <c r="AY2599" s="107" t="n"/>
      <c r="AZ2599" s="107" t="n"/>
      <c r="BA2599" s="107" t="n"/>
      <c r="BB2599" s="107" t="n"/>
      <c r="BC2599" s="107" t="n"/>
      <c r="BD2599" s="107" t="n"/>
      <c r="BE2599" s="107" t="n"/>
      <c r="BF2599" s="107" t="n"/>
      <c r="BG2599" s="107" t="n"/>
      <c r="BH2599" s="107" t="n"/>
      <c r="BI2599" s="107" t="n"/>
      <c r="BJ2599" s="107" t="n"/>
      <c r="BK2599" s="107" t="n"/>
      <c r="BL2599" s="107" t="n"/>
      <c r="BM2599" s="107" t="n"/>
      <c r="BN2599" s="107" t="n"/>
      <c r="BO2599" s="107" t="n"/>
      <c r="BP2599" s="107" t="n"/>
      <c r="BQ2599" s="107" t="n"/>
      <c r="BR2599" s="107" t="n"/>
      <c r="BS2599" s="107" t="n"/>
      <c r="BT2599" s="107" t="n"/>
      <c r="BU2599" s="107" t="n"/>
      <c r="BV2599" s="107" t="n"/>
      <c r="BW2599" s="107" t="n"/>
      <c r="BX2599" s="107" t="n"/>
      <c r="BY2599" s="107" t="n"/>
      <c r="BZ2599" s="107" t="n"/>
      <c r="CA2599" s="107" t="n"/>
      <c r="CB2599" s="107" t="n"/>
      <c r="CC2599" s="107" t="n"/>
      <c r="CD2599" s="107" t="n"/>
      <c r="CE2599" s="107" t="n"/>
      <c r="CF2599" s="107" t="n"/>
      <c r="CG2599" s="107" t="n"/>
      <c r="CH2599" s="107" t="n"/>
      <c r="CI2599" s="107" t="n"/>
      <c r="CJ2599" s="107" t="n"/>
      <c r="CK2599" s="107" t="n"/>
      <c r="CL2599" s="107" t="n"/>
      <c r="CM2599" s="107" t="n"/>
      <c r="CN2599" s="107" t="n"/>
      <c r="CO2599" s="107" t="n"/>
      <c r="CP2599" s="107" t="n"/>
      <c r="CQ2599" s="107" t="n"/>
      <c r="CR2599" s="107" t="n"/>
      <c r="CS2599" s="107" t="n"/>
      <c r="CT2599" s="107" t="n"/>
      <c r="CU2599" s="107" t="n"/>
      <c r="CV2599" s="107" t="n"/>
      <c r="CW2599" s="107" t="n"/>
      <c r="CX2599" s="107" t="n"/>
      <c r="CY2599" s="107" t="n"/>
      <c r="CZ2599" s="107" t="n"/>
    </row>
    <row r="2600">
      <c r="D2600" t="inlineStr">
        <is>
          <t>Dividend Frequency</t>
        </is>
      </c>
      <c r="E2600" t="inlineStr">
        <is>
          <t>Semi-Anl</t>
        </is>
      </c>
    </row>
    <row r="2601">
      <c r="D2601" t="inlineStr">
        <is>
          <t>Dividend Type</t>
        </is>
      </c>
      <c r="E2601" t="inlineStr">
        <is>
          <t>Distribution</t>
        </is>
      </c>
    </row>
    <row r="2602">
      <c r="A2602" s="2">
        <f>IF($A2595="","","   projections")</f>
        <v/>
      </c>
      <c r="B2602" s="68">
        <f>IF($A2595="",0,COUNT($E2603:$CZ2603))</f>
        <v/>
      </c>
      <c r="C2602" s="69">
        <f>IF($B2602=0,0,MAX($E2603:$CZ2603))</f>
        <v/>
      </c>
      <c r="D2602" s="58">
        <f>_xll.BDS($A2595,'Field Check'!$C$42,"headers=y","startcol=1","endcol=3","dir=h","cols=21;rows=3")</f>
        <v/>
      </c>
      <c r="E2602" s="59" t="n">
        <v>46364</v>
      </c>
      <c r="F2602" s="59" t="n">
        <v>46514</v>
      </c>
      <c r="G2602" s="59" t="n">
        <v>46736</v>
      </c>
      <c r="H2602" s="59" t="n">
        <v>46878</v>
      </c>
      <c r="I2602" s="59" t="n">
        <v>47107</v>
      </c>
      <c r="J2602" s="59" t="n">
        <v>47289</v>
      </c>
      <c r="K2602" s="59" t="n">
        <v>47471</v>
      </c>
      <c r="L2602" s="59" t="n">
        <v>47653</v>
      </c>
      <c r="M2602" s="59" t="n">
        <v>47835</v>
      </c>
      <c r="N2602" s="59" t="n">
        <v>48017</v>
      </c>
      <c r="O2602" s="59" t="n">
        <v>48199</v>
      </c>
      <c r="P2602" s="59" t="n">
        <v>48381</v>
      </c>
      <c r="Q2602" s="59" t="n">
        <v>48563</v>
      </c>
      <c r="R2602" s="59" t="n">
        <v>48745</v>
      </c>
      <c r="S2602" s="59" t="n">
        <v>48927</v>
      </c>
      <c r="T2602" s="59" t="n">
        <v>49109</v>
      </c>
      <c r="U2602" s="59" t="n">
        <v>49291</v>
      </c>
      <c r="V2602" s="59" t="n">
        <v>49480</v>
      </c>
      <c r="W2602" s="59" t="n">
        <v>49662</v>
      </c>
      <c r="X2602" s="59" t="n">
        <v>49844</v>
      </c>
      <c r="Y2602" s="59" t="n"/>
      <c r="Z2602" s="59" t="n"/>
      <c r="AA2602" s="59" t="n"/>
      <c r="AB2602" s="59" t="n"/>
      <c r="AC2602" s="59" t="n"/>
      <c r="AD2602" s="59" t="n"/>
      <c r="AE2602" s="59" t="n"/>
      <c r="AF2602" s="59" t="n"/>
      <c r="AG2602" s="59" t="n"/>
      <c r="AH2602" s="59" t="n"/>
      <c r="AI2602" s="59" t="n"/>
      <c r="AJ2602" s="59" t="n"/>
      <c r="AK2602" s="59" t="n"/>
      <c r="AL2602" s="59" t="n"/>
      <c r="AM2602" s="59" t="n"/>
      <c r="AN2602" s="59" t="n"/>
      <c r="AO2602" s="59" t="n"/>
      <c r="AP2602" s="59" t="n"/>
      <c r="AQ2602" s="59" t="n"/>
      <c r="AR2602" s="59" t="n"/>
      <c r="AS2602" s="59" t="n"/>
      <c r="AT2602" s="59" t="n"/>
      <c r="AU2602" s="59" t="n"/>
      <c r="AV2602" s="59" t="n"/>
      <c r="AW2602" s="59" t="n"/>
      <c r="AX2602" s="59" t="n"/>
      <c r="AY2602" s="59" t="n"/>
      <c r="AZ2602" s="59" t="n"/>
      <c r="BA2602" s="59" t="n"/>
      <c r="BB2602" s="59" t="n"/>
      <c r="BC2602" s="59" t="n"/>
      <c r="BD2602" s="59" t="n"/>
      <c r="BE2602" s="59" t="n"/>
      <c r="BF2602" s="59" t="n"/>
      <c r="BG2602" s="59" t="n"/>
      <c r="BH2602" s="59" t="n"/>
      <c r="BI2602" s="59" t="n"/>
      <c r="BJ2602" s="59" t="n"/>
      <c r="BK2602" s="59" t="n"/>
      <c r="BL2602" s="59" t="n"/>
      <c r="BM2602" s="59" t="n"/>
      <c r="BN2602" s="59" t="n"/>
      <c r="BO2602" s="59" t="n"/>
      <c r="BP2602" s="59" t="n"/>
      <c r="BQ2602" s="59" t="n"/>
      <c r="BR2602" s="59" t="n"/>
      <c r="BS2602" s="59" t="n"/>
      <c r="BT2602" s="59" t="n"/>
      <c r="BU2602" s="59" t="n"/>
      <c r="BV2602" s="59" t="n"/>
      <c r="BW2602" s="59" t="n"/>
      <c r="BX2602" s="59" t="n"/>
      <c r="BY2602" s="59" t="n"/>
      <c r="BZ2602" s="59" t="n"/>
      <c r="CA2602" s="59" t="n"/>
      <c r="CB2602" s="59" t="n"/>
      <c r="CC2602" s="59" t="n"/>
      <c r="CD2602" s="59" t="n"/>
      <c r="CE2602" s="59" t="n"/>
      <c r="CF2602" s="59" t="n"/>
      <c r="CG2602" s="59" t="n"/>
      <c r="CH2602" s="59" t="n"/>
      <c r="CI2602" s="59" t="n"/>
      <c r="CJ2602" s="59" t="n"/>
      <c r="CK2602" s="59" t="n"/>
      <c r="CL2602" s="59" t="n"/>
      <c r="CM2602" s="59" t="n"/>
      <c r="CN2602" s="59" t="n"/>
      <c r="CO2602" s="59" t="n"/>
      <c r="CP2602" s="59" t="n"/>
      <c r="CQ2602" s="59" t="n"/>
      <c r="CR2602" s="59" t="n"/>
      <c r="CS2602" s="59" t="n"/>
      <c r="CT2602" s="59" t="n"/>
      <c r="CU2602" s="59" t="n"/>
      <c r="CV2602" s="59" t="n"/>
      <c r="CW2602" s="59" t="n"/>
      <c r="CX2602" s="59" t="n"/>
      <c r="CY2602" s="59" t="n"/>
      <c r="CZ2602" s="59" t="n"/>
    </row>
    <row r="2603">
      <c r="D2603" s="59" t="inlineStr">
        <is>
          <t>Ex-Date</t>
        </is>
      </c>
      <c r="E2603" s="59" t="n">
        <v>46386</v>
      </c>
      <c r="F2603" s="59" t="n">
        <v>46567</v>
      </c>
      <c r="G2603" s="59" t="n">
        <v>46741</v>
      </c>
      <c r="H2603" s="59" t="n">
        <v>46933</v>
      </c>
      <c r="I2603" s="59" t="n">
        <v>47115</v>
      </c>
      <c r="J2603" s="59" t="n">
        <v>47297</v>
      </c>
      <c r="K2603" s="59" t="n">
        <v>47480</v>
      </c>
      <c r="L2603" s="59" t="n">
        <v>47661</v>
      </c>
      <c r="M2603" s="59" t="n">
        <v>47847</v>
      </c>
      <c r="N2603" s="59" t="n">
        <v>48026</v>
      </c>
      <c r="O2603" s="59" t="n">
        <v>48211</v>
      </c>
      <c r="P2603" s="59" t="n">
        <v>48390</v>
      </c>
      <c r="Q2603" s="59" t="n">
        <v>48577</v>
      </c>
      <c r="R2603" s="59" t="n">
        <v>48754</v>
      </c>
      <c r="S2603" s="59" t="n">
        <v>48941</v>
      </c>
      <c r="T2603" s="59" t="n">
        <v>49118</v>
      </c>
      <c r="U2603" s="59" t="n">
        <v>49305</v>
      </c>
      <c r="V2603" s="59" t="n">
        <v>49489</v>
      </c>
      <c r="W2603" s="59" t="n">
        <v>49676</v>
      </c>
      <c r="X2603" s="59" t="n">
        <v>49853</v>
      </c>
      <c r="Y2603" s="59" t="n"/>
      <c r="Z2603" s="59" t="n"/>
      <c r="AA2603" s="59" t="n"/>
      <c r="AB2603" s="59" t="n"/>
      <c r="AC2603" s="59" t="n"/>
      <c r="AD2603" s="59" t="n"/>
      <c r="AE2603" s="59" t="n"/>
      <c r="AF2603" s="59" t="n"/>
      <c r="AG2603" s="59" t="n"/>
      <c r="AH2603" s="59" t="n"/>
      <c r="AI2603" s="59" t="n"/>
      <c r="AJ2603" s="59" t="n"/>
      <c r="AK2603" s="59" t="n"/>
      <c r="AL2603" s="59" t="n"/>
      <c r="AM2603" s="59" t="n"/>
      <c r="AN2603" s="59" t="n"/>
      <c r="AO2603" s="59" t="n"/>
      <c r="AP2603" s="59" t="n"/>
      <c r="AQ2603" s="59" t="n"/>
      <c r="AR2603" s="59" t="n"/>
      <c r="AS2603" s="59" t="n"/>
      <c r="AT2603" s="59" t="n"/>
      <c r="AU2603" s="59" t="n"/>
      <c r="AV2603" s="59" t="n"/>
      <c r="AW2603" s="59" t="n"/>
      <c r="AX2603" s="59" t="n"/>
      <c r="AY2603" s="59" t="n"/>
      <c r="AZ2603" s="59" t="n"/>
      <c r="BA2603" s="59" t="n"/>
      <c r="BB2603" s="59" t="n"/>
      <c r="BC2603" s="59" t="n"/>
      <c r="BD2603" s="59" t="n"/>
      <c r="BE2603" s="59" t="n"/>
      <c r="BF2603" s="59" t="n"/>
      <c r="BG2603" s="59" t="n"/>
      <c r="BH2603" s="59" t="n"/>
      <c r="BI2603" s="59" t="n"/>
      <c r="BJ2603" s="59" t="n"/>
      <c r="BK2603" s="59" t="n"/>
      <c r="BL2603" s="59" t="n"/>
      <c r="BM2603" s="59" t="n"/>
      <c r="BN2603" s="59" t="n"/>
      <c r="BO2603" s="59" t="n"/>
      <c r="BP2603" s="59" t="n"/>
      <c r="BQ2603" s="59" t="n"/>
      <c r="BR2603" s="59" t="n"/>
      <c r="BS2603" s="59" t="n"/>
      <c r="BT2603" s="59" t="n"/>
      <c r="BU2603" s="59" t="n"/>
      <c r="BV2603" s="59" t="n"/>
      <c r="BW2603" s="59" t="n"/>
      <c r="BX2603" s="59" t="n"/>
      <c r="BY2603" s="59" t="n"/>
      <c r="BZ2603" s="59" t="n"/>
      <c r="CA2603" s="59" t="n"/>
      <c r="CB2603" s="59" t="n"/>
      <c r="CC2603" s="59" t="n"/>
      <c r="CD2603" s="59" t="n"/>
      <c r="CE2603" s="59" t="n"/>
      <c r="CF2603" s="59" t="n"/>
      <c r="CG2603" s="59" t="n"/>
      <c r="CH2603" s="59" t="n"/>
      <c r="CI2603" s="59" t="n"/>
      <c r="CJ2603" s="59" t="n"/>
      <c r="CK2603" s="59" t="n"/>
      <c r="CL2603" s="59" t="n"/>
      <c r="CM2603" s="59" t="n"/>
      <c r="CN2603" s="59" t="n"/>
      <c r="CO2603" s="59" t="n"/>
      <c r="CP2603" s="59" t="n"/>
      <c r="CQ2603" s="59" t="n"/>
      <c r="CR2603" s="59" t="n"/>
      <c r="CS2603" s="59" t="n"/>
      <c r="CT2603" s="59" t="n"/>
      <c r="CU2603" s="59" t="n"/>
      <c r="CV2603" s="59" t="n"/>
      <c r="CW2603" s="59" t="n"/>
      <c r="CX2603" s="59" t="n"/>
      <c r="CY2603" s="59" t="n"/>
      <c r="CZ2603" s="59" t="n"/>
    </row>
    <row r="2604">
      <c r="D2604" s="107" t="inlineStr">
        <is>
          <t>Amount Per Share</t>
        </is>
      </c>
      <c r="E2604" s="107" t="n">
        <v>0.32</v>
      </c>
      <c r="F2604" s="107" t="n">
        <v>0.34</v>
      </c>
      <c r="G2604" s="107" t="n">
        <v>0.35</v>
      </c>
      <c r="H2604" s="107" t="n">
        <v>0.35</v>
      </c>
      <c r="I2604" s="107" t="n">
        <v>0.35</v>
      </c>
      <c r="J2604" s="107" t="n">
        <v>0.35</v>
      </c>
      <c r="K2604" s="107" t="n">
        <v>0.36</v>
      </c>
      <c r="L2604" s="107" t="n">
        <v>0.36</v>
      </c>
      <c r="M2604" s="107" t="n">
        <v>0.36</v>
      </c>
      <c r="N2604" s="107" t="n">
        <v>0.37</v>
      </c>
      <c r="O2604" s="107" t="n">
        <v>0.37</v>
      </c>
      <c r="P2604" s="107" t="n">
        <v>0.37</v>
      </c>
      <c r="Q2604" s="107" t="n">
        <v>0.38</v>
      </c>
      <c r="R2604" s="107" t="n">
        <v>0.38</v>
      </c>
      <c r="S2604" s="107" t="n">
        <v>0.38</v>
      </c>
      <c r="T2604" s="107" t="n">
        <v>0.39</v>
      </c>
      <c r="U2604" s="107" t="n">
        <v>0.39</v>
      </c>
      <c r="V2604" s="107" t="n">
        <v>0.39</v>
      </c>
      <c r="W2604" s="107" t="n">
        <v>0.39</v>
      </c>
      <c r="X2604" s="107" t="n">
        <v>0.39</v>
      </c>
      <c r="Y2604" s="107" t="n"/>
      <c r="Z2604" s="107" t="n"/>
      <c r="AA2604" s="107" t="n"/>
      <c r="AB2604" s="107" t="n"/>
      <c r="AC2604" s="107" t="n"/>
      <c r="AD2604" s="107" t="n"/>
      <c r="AE2604" s="107" t="n"/>
      <c r="AF2604" s="107" t="n"/>
      <c r="AG2604" s="107" t="n"/>
      <c r="AH2604" s="107" t="n"/>
      <c r="AI2604" s="107" t="n"/>
      <c r="AJ2604" s="107" t="n"/>
      <c r="AK2604" s="107" t="n"/>
      <c r="AL2604" s="107" t="n"/>
      <c r="AM2604" s="107" t="n"/>
      <c r="AN2604" s="107" t="n"/>
      <c r="AO2604" s="107" t="n"/>
      <c r="AP2604" s="107" t="n"/>
      <c r="AQ2604" s="107" t="n"/>
      <c r="AR2604" s="107" t="n"/>
      <c r="AS2604" s="107" t="n"/>
      <c r="AT2604" s="107" t="n"/>
      <c r="AU2604" s="107" t="n"/>
      <c r="AV2604" s="107" t="n"/>
      <c r="AW2604" s="107" t="n"/>
      <c r="AX2604" s="107" t="n"/>
      <c r="AY2604" s="107" t="n"/>
      <c r="AZ2604" s="107" t="n"/>
      <c r="BA2604" s="107" t="n"/>
      <c r="BB2604" s="107" t="n"/>
      <c r="BC2604" s="107" t="n"/>
      <c r="BD2604" s="107" t="n"/>
      <c r="BE2604" s="107" t="n"/>
      <c r="BF2604" s="107" t="n"/>
      <c r="BG2604" s="107" t="n"/>
      <c r="BH2604" s="107" t="n"/>
      <c r="BI2604" s="107" t="n"/>
      <c r="BJ2604" s="107" t="n"/>
      <c r="BK2604" s="107" t="n"/>
      <c r="BL2604" s="107" t="n"/>
      <c r="BM2604" s="107" t="n"/>
      <c r="BN2604" s="107" t="n"/>
      <c r="BO2604" s="107" t="n"/>
      <c r="BP2604" s="107" t="n"/>
      <c r="BQ2604" s="107" t="n"/>
      <c r="BR2604" s="107" t="n"/>
      <c r="BS2604" s="107" t="n"/>
      <c r="BT2604" s="107" t="n"/>
      <c r="BU2604" s="107" t="n"/>
      <c r="BV2604" s="107" t="n"/>
      <c r="BW2604" s="107" t="n"/>
      <c r="BX2604" s="107" t="n"/>
      <c r="BY2604" s="107" t="n"/>
      <c r="BZ2604" s="107" t="n"/>
      <c r="CA2604" s="107" t="n"/>
      <c r="CB2604" s="107" t="n"/>
      <c r="CC2604" s="107" t="n"/>
      <c r="CD2604" s="107" t="n"/>
      <c r="CE2604" s="107" t="n"/>
      <c r="CF2604" s="107" t="n"/>
      <c r="CG2604" s="107" t="n"/>
      <c r="CH2604" s="107" t="n"/>
      <c r="CI2604" s="107" t="n"/>
      <c r="CJ2604" s="107" t="n"/>
      <c r="CK2604" s="107" t="n"/>
      <c r="CL2604" s="107" t="n"/>
      <c r="CM2604" s="107" t="n"/>
      <c r="CN2604" s="107" t="n"/>
      <c r="CO2604" s="107" t="n"/>
      <c r="CP2604" s="107" t="n"/>
      <c r="CQ2604" s="107" t="n"/>
      <c r="CR2604" s="107" t="n"/>
      <c r="CS2604" s="107" t="n"/>
      <c r="CT2604" s="107" t="n"/>
      <c r="CU2604" s="107" t="n"/>
      <c r="CV2604" s="107" t="n"/>
      <c r="CW2604" s="107" t="n"/>
      <c r="CX2604" s="107" t="n"/>
      <c r="CY2604" s="107" t="n"/>
      <c r="CZ2604" s="107" t="n"/>
    </row>
    <row r="2606">
      <c r="A2606" s="126">
        <f>IF(MXAU!$C$37="","",MXAU!$C$37)</f>
        <v/>
      </c>
      <c r="B2606" s="68">
        <f>IF($A2606="",0,COUNT($E2607:$CZ2607))</f>
        <v/>
      </c>
      <c r="C2606" s="69">
        <f>IF($B2606=0,0,MAX($E2607:$CZ2607))</f>
        <v/>
      </c>
      <c r="D2606" s="58">
        <f>_xll.BDS($A2606,'Field Check'!$C$44,"headers=y","startcol=1","endcol=7","dir=h","DVD_START_DT",'Field Check'!$C$59,"DVD_END_DT",'Field Check'!$D$59)</f>
        <v/>
      </c>
      <c r="E2606" s="59" t="n"/>
      <c r="F2606" s="59" t="n"/>
      <c r="G2606" s="59" t="n"/>
      <c r="H2606" s="59" t="n"/>
      <c r="I2606" s="59" t="n"/>
      <c r="J2606" s="59" t="n"/>
      <c r="K2606" s="59" t="n"/>
      <c r="L2606" s="59" t="n"/>
      <c r="M2606" s="59" t="n"/>
      <c r="N2606" s="59" t="n"/>
      <c r="O2606" s="59" t="n"/>
      <c r="P2606" s="59" t="n"/>
      <c r="Q2606" s="59" t="n"/>
      <c r="R2606" s="59" t="n"/>
      <c r="S2606" s="59" t="n"/>
      <c r="T2606" s="59" t="n"/>
      <c r="U2606" s="59" t="n"/>
      <c r="V2606" s="59" t="n"/>
      <c r="W2606" s="59" t="n"/>
      <c r="X2606" s="59" t="n"/>
      <c r="Y2606" s="59" t="n"/>
      <c r="Z2606" s="59" t="n"/>
      <c r="AA2606" s="59" t="n"/>
      <c r="AB2606" s="59" t="n"/>
      <c r="AC2606" s="59" t="n"/>
      <c r="AD2606" s="59" t="n"/>
      <c r="AE2606" s="59" t="n"/>
      <c r="AF2606" s="59" t="n"/>
      <c r="AG2606" s="59" t="n"/>
      <c r="AH2606" s="59" t="n"/>
      <c r="AI2606" s="59" t="n"/>
      <c r="AJ2606" s="59" t="n"/>
      <c r="AK2606" s="59" t="n"/>
      <c r="AL2606" s="59" t="n"/>
      <c r="AM2606" s="59" t="n"/>
      <c r="AN2606" s="59" t="n"/>
      <c r="AO2606" s="59" t="n"/>
      <c r="AP2606" s="59" t="n"/>
      <c r="AQ2606" s="59" t="n"/>
      <c r="AR2606" s="59" t="n"/>
      <c r="AS2606" s="59" t="n"/>
      <c r="AT2606" s="59" t="n"/>
      <c r="AU2606" s="59" t="n"/>
      <c r="AV2606" s="59" t="n"/>
      <c r="AW2606" s="59" t="n"/>
      <c r="AX2606" s="59" t="n"/>
      <c r="AY2606" s="59" t="n"/>
      <c r="AZ2606" s="59" t="n"/>
      <c r="BA2606" s="59" t="n"/>
      <c r="BB2606" s="59" t="n"/>
      <c r="BC2606" s="59" t="n"/>
      <c r="BD2606" s="59" t="n"/>
      <c r="BE2606" s="59" t="n"/>
      <c r="BF2606" s="59" t="n"/>
      <c r="BG2606" s="59" t="n"/>
      <c r="BH2606" s="59" t="n"/>
      <c r="BI2606" s="59" t="n"/>
      <c r="BJ2606" s="59" t="n"/>
      <c r="BK2606" s="59" t="n"/>
      <c r="BL2606" s="59" t="n"/>
      <c r="BM2606" s="59" t="n"/>
      <c r="BN2606" s="59" t="n"/>
      <c r="BO2606" s="59" t="n"/>
      <c r="BP2606" s="59" t="n"/>
      <c r="BQ2606" s="59" t="n"/>
      <c r="BR2606" s="59" t="n"/>
      <c r="BS2606" s="59" t="n"/>
      <c r="BT2606" s="59" t="n"/>
      <c r="BU2606" s="59" t="n"/>
      <c r="BV2606" s="59" t="n"/>
      <c r="BW2606" s="59" t="n"/>
      <c r="BX2606" s="59" t="n"/>
      <c r="BY2606" s="59" t="n"/>
      <c r="BZ2606" s="59" t="n"/>
      <c r="CA2606" s="59" t="n"/>
      <c r="CB2606" s="59" t="n"/>
      <c r="CC2606" s="59" t="n"/>
      <c r="CD2606" s="59" t="n"/>
      <c r="CE2606" s="59" t="n"/>
      <c r="CF2606" s="59" t="n"/>
      <c r="CG2606" s="59" t="n"/>
      <c r="CH2606" s="59" t="n"/>
      <c r="CI2606" s="59" t="n"/>
      <c r="CJ2606" s="59" t="n"/>
      <c r="CK2606" s="59" t="n"/>
      <c r="CL2606" s="59" t="n"/>
      <c r="CM2606" s="59" t="n"/>
      <c r="CN2606" s="59" t="n"/>
      <c r="CO2606" s="59" t="n"/>
      <c r="CP2606" s="59" t="n"/>
      <c r="CQ2606" s="59" t="n"/>
      <c r="CR2606" s="59" t="n"/>
      <c r="CS2606" s="59" t="n"/>
      <c r="CT2606" s="59" t="n"/>
      <c r="CU2606" s="59" t="n"/>
      <c r="CV2606" s="59" t="n"/>
      <c r="CW2606" s="59" t="n"/>
      <c r="CX2606" s="59" t="n"/>
      <c r="CY2606" s="59" t="n"/>
      <c r="CZ2606" s="59" t="n"/>
    </row>
    <row r="2607">
      <c r="D2607" s="59" t="n"/>
      <c r="E2607" s="59" t="n"/>
      <c r="F2607" s="59" t="n"/>
      <c r="G2607" s="59" t="n"/>
      <c r="H2607" s="59" t="n"/>
      <c r="I2607" s="59" t="n"/>
      <c r="J2607" s="59" t="n"/>
      <c r="K2607" s="59" t="n"/>
      <c r="L2607" s="59" t="n"/>
      <c r="M2607" s="59" t="n"/>
      <c r="N2607" s="59" t="n"/>
      <c r="O2607" s="59" t="n"/>
      <c r="P2607" s="59" t="n"/>
      <c r="Q2607" s="59" t="n"/>
      <c r="R2607" s="59" t="n"/>
      <c r="S2607" s="59" t="n"/>
      <c r="T2607" s="59" t="n"/>
      <c r="U2607" s="59" t="n"/>
      <c r="V2607" s="59" t="n"/>
      <c r="W2607" s="59" t="n"/>
      <c r="X2607" s="59" t="n"/>
      <c r="Y2607" s="59" t="n"/>
      <c r="Z2607" s="59" t="n"/>
      <c r="AA2607" s="59" t="n"/>
      <c r="AB2607" s="59" t="n"/>
      <c r="AC2607" s="59" t="n"/>
      <c r="AD2607" s="59" t="n"/>
      <c r="AE2607" s="59" t="n"/>
      <c r="AF2607" s="59" t="n"/>
      <c r="AG2607" s="59" t="n"/>
      <c r="AH2607" s="59" t="n"/>
      <c r="AI2607" s="59" t="n"/>
      <c r="AJ2607" s="59" t="n"/>
      <c r="AK2607" s="59" t="n"/>
      <c r="AL2607" s="59" t="n"/>
      <c r="AM2607" s="59" t="n"/>
      <c r="AN2607" s="59" t="n"/>
      <c r="AO2607" s="59" t="n"/>
      <c r="AP2607" s="59" t="n"/>
      <c r="AQ2607" s="59" t="n"/>
      <c r="AR2607" s="59" t="n"/>
      <c r="AS2607" s="59" t="n"/>
      <c r="AT2607" s="59" t="n"/>
      <c r="AU2607" s="59" t="n"/>
      <c r="AV2607" s="59" t="n"/>
      <c r="AW2607" s="59" t="n"/>
      <c r="AX2607" s="59" t="n"/>
      <c r="AY2607" s="59" t="n"/>
      <c r="AZ2607" s="59" t="n"/>
      <c r="BA2607" s="59" t="n"/>
      <c r="BB2607" s="59" t="n"/>
      <c r="BC2607" s="59" t="n"/>
      <c r="BD2607" s="59" t="n"/>
      <c r="BE2607" s="59" t="n"/>
      <c r="BF2607" s="59" t="n"/>
      <c r="BG2607" s="59" t="n"/>
      <c r="BH2607" s="59" t="n"/>
      <c r="BI2607" s="59" t="n"/>
      <c r="BJ2607" s="59" t="n"/>
      <c r="BK2607" s="59" t="n"/>
      <c r="BL2607" s="59" t="n"/>
      <c r="BM2607" s="59" t="n"/>
      <c r="BN2607" s="59" t="n"/>
      <c r="BO2607" s="59" t="n"/>
      <c r="BP2607" s="59" t="n"/>
      <c r="BQ2607" s="59" t="n"/>
      <c r="BR2607" s="59" t="n"/>
      <c r="BS2607" s="59" t="n"/>
      <c r="BT2607" s="59" t="n"/>
      <c r="BU2607" s="59" t="n"/>
      <c r="BV2607" s="59" t="n"/>
      <c r="BW2607" s="59" t="n"/>
      <c r="BX2607" s="59" t="n"/>
      <c r="BY2607" s="59" t="n"/>
      <c r="BZ2607" s="59" t="n"/>
      <c r="CA2607" s="59" t="n"/>
      <c r="CB2607" s="59" t="n"/>
      <c r="CC2607" s="59" t="n"/>
      <c r="CD2607" s="59" t="n"/>
      <c r="CE2607" s="59" t="n"/>
      <c r="CF2607" s="59" t="n"/>
      <c r="CG2607" s="59" t="n"/>
      <c r="CH2607" s="59" t="n"/>
      <c r="CI2607" s="59" t="n"/>
      <c r="CJ2607" s="59" t="n"/>
      <c r="CK2607" s="59" t="n"/>
      <c r="CL2607" s="59" t="n"/>
      <c r="CM2607" s="59" t="n"/>
      <c r="CN2607" s="59" t="n"/>
      <c r="CO2607" s="59" t="n"/>
      <c r="CP2607" s="59" t="n"/>
      <c r="CQ2607" s="59" t="n"/>
      <c r="CR2607" s="59" t="n"/>
      <c r="CS2607" s="59" t="n"/>
      <c r="CT2607" s="59" t="n"/>
      <c r="CU2607" s="59" t="n"/>
      <c r="CV2607" s="59" t="n"/>
      <c r="CW2607" s="59" t="n"/>
      <c r="CX2607" s="59" t="n"/>
      <c r="CY2607" s="59" t="n"/>
      <c r="CZ2607" s="59" t="n"/>
    </row>
    <row r="2608">
      <c r="D2608" s="59" t="n"/>
      <c r="E2608" s="59" t="n"/>
      <c r="F2608" s="59" t="n"/>
      <c r="G2608" s="59" t="n"/>
      <c r="H2608" s="59" t="n"/>
      <c r="I2608" s="59" t="n"/>
      <c r="J2608" s="59" t="n"/>
      <c r="K2608" s="59" t="n"/>
      <c r="L2608" s="59" t="n"/>
      <c r="M2608" s="59" t="n"/>
      <c r="N2608" s="59" t="n"/>
      <c r="O2608" s="59" t="n"/>
      <c r="P2608" s="59" t="n"/>
      <c r="Q2608" s="59" t="n"/>
      <c r="R2608" s="59" t="n"/>
      <c r="S2608" s="59" t="n"/>
      <c r="T2608" s="59" t="n"/>
      <c r="U2608" s="59" t="n"/>
      <c r="V2608" s="59" t="n"/>
      <c r="W2608" s="59" t="n"/>
      <c r="X2608" s="59" t="n"/>
      <c r="Y2608" s="59" t="n"/>
      <c r="Z2608" s="59" t="n"/>
      <c r="AA2608" s="59" t="n"/>
      <c r="AB2608" s="59" t="n"/>
      <c r="AC2608" s="59" t="n"/>
      <c r="AD2608" s="59" t="n"/>
      <c r="AE2608" s="59" t="n"/>
      <c r="AF2608" s="59" t="n"/>
      <c r="AG2608" s="59" t="n"/>
      <c r="AH2608" s="59" t="n"/>
      <c r="AI2608" s="59" t="n"/>
      <c r="AJ2608" s="59" t="n"/>
      <c r="AK2608" s="59" t="n"/>
      <c r="AL2608" s="59" t="n"/>
      <c r="AM2608" s="59" t="n"/>
      <c r="AN2608" s="59" t="n"/>
      <c r="AO2608" s="59" t="n"/>
      <c r="AP2608" s="59" t="n"/>
      <c r="AQ2608" s="59" t="n"/>
      <c r="AR2608" s="59" t="n"/>
      <c r="AS2608" s="59" t="n"/>
      <c r="AT2608" s="59" t="n"/>
      <c r="AU2608" s="59" t="n"/>
      <c r="AV2608" s="59" t="n"/>
      <c r="AW2608" s="59" t="n"/>
      <c r="AX2608" s="59" t="n"/>
      <c r="AY2608" s="59" t="n"/>
      <c r="AZ2608" s="59" t="n"/>
      <c r="BA2608" s="59" t="n"/>
      <c r="BB2608" s="59" t="n"/>
      <c r="BC2608" s="59" t="n"/>
      <c r="BD2608" s="59" t="n"/>
      <c r="BE2608" s="59" t="n"/>
      <c r="BF2608" s="59" t="n"/>
      <c r="BG2608" s="59" t="n"/>
      <c r="BH2608" s="59" t="n"/>
      <c r="BI2608" s="59" t="n"/>
      <c r="BJ2608" s="59" t="n"/>
      <c r="BK2608" s="59" t="n"/>
      <c r="BL2608" s="59" t="n"/>
      <c r="BM2608" s="59" t="n"/>
      <c r="BN2608" s="59" t="n"/>
      <c r="BO2608" s="59" t="n"/>
      <c r="BP2608" s="59" t="n"/>
      <c r="BQ2608" s="59" t="n"/>
      <c r="BR2608" s="59" t="n"/>
      <c r="BS2608" s="59" t="n"/>
      <c r="BT2608" s="59" t="n"/>
      <c r="BU2608" s="59" t="n"/>
      <c r="BV2608" s="59" t="n"/>
      <c r="BW2608" s="59" t="n"/>
      <c r="BX2608" s="59" t="n"/>
      <c r="BY2608" s="59" t="n"/>
      <c r="BZ2608" s="59" t="n"/>
      <c r="CA2608" s="59" t="n"/>
      <c r="CB2608" s="59" t="n"/>
      <c r="CC2608" s="59" t="n"/>
      <c r="CD2608" s="59" t="n"/>
      <c r="CE2608" s="59" t="n"/>
      <c r="CF2608" s="59" t="n"/>
      <c r="CG2608" s="59" t="n"/>
      <c r="CH2608" s="59" t="n"/>
      <c r="CI2608" s="59" t="n"/>
      <c r="CJ2608" s="59" t="n"/>
      <c r="CK2608" s="59" t="n"/>
      <c r="CL2608" s="59" t="n"/>
      <c r="CM2608" s="59" t="n"/>
      <c r="CN2608" s="59" t="n"/>
      <c r="CO2608" s="59" t="n"/>
      <c r="CP2608" s="59" t="n"/>
      <c r="CQ2608" s="59" t="n"/>
      <c r="CR2608" s="59" t="n"/>
      <c r="CS2608" s="59" t="n"/>
      <c r="CT2608" s="59" t="n"/>
      <c r="CU2608" s="59" t="n"/>
      <c r="CV2608" s="59" t="n"/>
      <c r="CW2608" s="59" t="n"/>
      <c r="CX2608" s="59" t="n"/>
      <c r="CY2608" s="59" t="n"/>
      <c r="CZ2608" s="59" t="n"/>
    </row>
    <row r="2609">
      <c r="D2609" s="59" t="n"/>
      <c r="E2609" s="59" t="n"/>
      <c r="F2609" s="59" t="n"/>
      <c r="G2609" s="59" t="n"/>
      <c r="H2609" s="59" t="n"/>
      <c r="I2609" s="59" t="n"/>
      <c r="J2609" s="59" t="n"/>
      <c r="K2609" s="59" t="n"/>
      <c r="L2609" s="59" t="n"/>
      <c r="M2609" s="59" t="n"/>
      <c r="N2609" s="59" t="n"/>
      <c r="O2609" s="59" t="n"/>
      <c r="P2609" s="59" t="n"/>
      <c r="Q2609" s="59" t="n"/>
      <c r="R2609" s="59" t="n"/>
      <c r="S2609" s="59" t="n"/>
      <c r="T2609" s="59" t="n"/>
      <c r="U2609" s="59" t="n"/>
      <c r="V2609" s="59" t="n"/>
      <c r="W2609" s="59" t="n"/>
      <c r="X2609" s="59" t="n"/>
      <c r="Y2609" s="59" t="n"/>
      <c r="Z2609" s="59" t="n"/>
      <c r="AA2609" s="59" t="n"/>
      <c r="AB2609" s="59" t="n"/>
      <c r="AC2609" s="59" t="n"/>
      <c r="AD2609" s="59" t="n"/>
      <c r="AE2609" s="59" t="n"/>
      <c r="AF2609" s="59" t="n"/>
      <c r="AG2609" s="59" t="n"/>
      <c r="AH2609" s="59" t="n"/>
      <c r="AI2609" s="59" t="n"/>
      <c r="AJ2609" s="59" t="n"/>
      <c r="AK2609" s="59" t="n"/>
      <c r="AL2609" s="59" t="n"/>
      <c r="AM2609" s="59" t="n"/>
      <c r="AN2609" s="59" t="n"/>
      <c r="AO2609" s="59" t="n"/>
      <c r="AP2609" s="59" t="n"/>
      <c r="AQ2609" s="59" t="n"/>
      <c r="AR2609" s="59" t="n"/>
      <c r="AS2609" s="59" t="n"/>
      <c r="AT2609" s="59" t="n"/>
      <c r="AU2609" s="59" t="n"/>
      <c r="AV2609" s="59" t="n"/>
      <c r="AW2609" s="59" t="n"/>
      <c r="AX2609" s="59" t="n"/>
      <c r="AY2609" s="59" t="n"/>
      <c r="AZ2609" s="59" t="n"/>
      <c r="BA2609" s="59" t="n"/>
      <c r="BB2609" s="59" t="n"/>
      <c r="BC2609" s="59" t="n"/>
      <c r="BD2609" s="59" t="n"/>
      <c r="BE2609" s="59" t="n"/>
      <c r="BF2609" s="59" t="n"/>
      <c r="BG2609" s="59" t="n"/>
      <c r="BH2609" s="59" t="n"/>
      <c r="BI2609" s="59" t="n"/>
      <c r="BJ2609" s="59" t="n"/>
      <c r="BK2609" s="59" t="n"/>
      <c r="BL2609" s="59" t="n"/>
      <c r="BM2609" s="59" t="n"/>
      <c r="BN2609" s="59" t="n"/>
      <c r="BO2609" s="59" t="n"/>
      <c r="BP2609" s="59" t="n"/>
      <c r="BQ2609" s="59" t="n"/>
      <c r="BR2609" s="59" t="n"/>
      <c r="BS2609" s="59" t="n"/>
      <c r="BT2609" s="59" t="n"/>
      <c r="BU2609" s="59" t="n"/>
      <c r="BV2609" s="59" t="n"/>
      <c r="BW2609" s="59" t="n"/>
      <c r="BX2609" s="59" t="n"/>
      <c r="BY2609" s="59" t="n"/>
      <c r="BZ2609" s="59" t="n"/>
      <c r="CA2609" s="59" t="n"/>
      <c r="CB2609" s="59" t="n"/>
      <c r="CC2609" s="59" t="n"/>
      <c r="CD2609" s="59" t="n"/>
      <c r="CE2609" s="59" t="n"/>
      <c r="CF2609" s="59" t="n"/>
      <c r="CG2609" s="59" t="n"/>
      <c r="CH2609" s="59" t="n"/>
      <c r="CI2609" s="59" t="n"/>
      <c r="CJ2609" s="59" t="n"/>
      <c r="CK2609" s="59" t="n"/>
      <c r="CL2609" s="59" t="n"/>
      <c r="CM2609" s="59" t="n"/>
      <c r="CN2609" s="59" t="n"/>
      <c r="CO2609" s="59" t="n"/>
      <c r="CP2609" s="59" t="n"/>
      <c r="CQ2609" s="59" t="n"/>
      <c r="CR2609" s="59" t="n"/>
      <c r="CS2609" s="59" t="n"/>
      <c r="CT2609" s="59" t="n"/>
      <c r="CU2609" s="59" t="n"/>
      <c r="CV2609" s="59" t="n"/>
      <c r="CW2609" s="59" t="n"/>
      <c r="CX2609" s="59" t="n"/>
      <c r="CY2609" s="59" t="n"/>
      <c r="CZ2609" s="59" t="n"/>
    </row>
    <row r="2610">
      <c r="D2610" s="107" t="n"/>
      <c r="E2610" s="107" t="n"/>
      <c r="F2610" s="107" t="n"/>
      <c r="G2610" s="107" t="n"/>
      <c r="H2610" s="107" t="n"/>
      <c r="I2610" s="107" t="n"/>
      <c r="J2610" s="107" t="n"/>
      <c r="K2610" s="107" t="n"/>
      <c r="L2610" s="107" t="n"/>
      <c r="M2610" s="107" t="n"/>
      <c r="N2610" s="107" t="n"/>
      <c r="O2610" s="107" t="n"/>
      <c r="P2610" s="107" t="n"/>
      <c r="Q2610" s="107" t="n"/>
      <c r="R2610" s="107" t="n"/>
      <c r="S2610" s="107" t="n"/>
      <c r="T2610" s="107" t="n"/>
      <c r="U2610" s="107" t="n"/>
      <c r="V2610" s="107" t="n"/>
      <c r="W2610" s="107" t="n"/>
      <c r="X2610" s="107" t="n"/>
      <c r="Y2610" s="107" t="n"/>
      <c r="Z2610" s="107" t="n"/>
      <c r="AA2610" s="107" t="n"/>
      <c r="AB2610" s="107" t="n"/>
      <c r="AC2610" s="107" t="n"/>
      <c r="AD2610" s="107" t="n"/>
      <c r="AE2610" s="107" t="n"/>
      <c r="AF2610" s="107" t="n"/>
      <c r="AG2610" s="107" t="n"/>
      <c r="AH2610" s="107" t="n"/>
      <c r="AI2610" s="107" t="n"/>
      <c r="AJ2610" s="107" t="n"/>
      <c r="AK2610" s="107" t="n"/>
      <c r="AL2610" s="107" t="n"/>
      <c r="AM2610" s="107" t="n"/>
      <c r="AN2610" s="107" t="n"/>
      <c r="AO2610" s="107" t="n"/>
      <c r="AP2610" s="107" t="n"/>
      <c r="AQ2610" s="107" t="n"/>
      <c r="AR2610" s="107" t="n"/>
      <c r="AS2610" s="107" t="n"/>
      <c r="AT2610" s="107" t="n"/>
      <c r="AU2610" s="107" t="n"/>
      <c r="AV2610" s="107" t="n"/>
      <c r="AW2610" s="107" t="n"/>
      <c r="AX2610" s="107" t="n"/>
      <c r="AY2610" s="107" t="n"/>
      <c r="AZ2610" s="107" t="n"/>
      <c r="BA2610" s="107" t="n"/>
      <c r="BB2610" s="107" t="n"/>
      <c r="BC2610" s="107" t="n"/>
      <c r="BD2610" s="107" t="n"/>
      <c r="BE2610" s="107" t="n"/>
      <c r="BF2610" s="107" t="n"/>
      <c r="BG2610" s="107" t="n"/>
      <c r="BH2610" s="107" t="n"/>
      <c r="BI2610" s="107" t="n"/>
      <c r="BJ2610" s="107" t="n"/>
      <c r="BK2610" s="107" t="n"/>
      <c r="BL2610" s="107" t="n"/>
      <c r="BM2610" s="107" t="n"/>
      <c r="BN2610" s="107" t="n"/>
      <c r="BO2610" s="107" t="n"/>
      <c r="BP2610" s="107" t="n"/>
      <c r="BQ2610" s="107" t="n"/>
      <c r="BR2610" s="107" t="n"/>
      <c r="BS2610" s="107" t="n"/>
      <c r="BT2610" s="107" t="n"/>
      <c r="BU2610" s="107" t="n"/>
      <c r="BV2610" s="107" t="n"/>
      <c r="BW2610" s="107" t="n"/>
      <c r="BX2610" s="107" t="n"/>
      <c r="BY2610" s="107" t="n"/>
      <c r="BZ2610" s="107" t="n"/>
      <c r="CA2610" s="107" t="n"/>
      <c r="CB2610" s="107" t="n"/>
      <c r="CC2610" s="107" t="n"/>
      <c r="CD2610" s="107" t="n"/>
      <c r="CE2610" s="107" t="n"/>
      <c r="CF2610" s="107" t="n"/>
      <c r="CG2610" s="107" t="n"/>
      <c r="CH2610" s="107" t="n"/>
      <c r="CI2610" s="107" t="n"/>
      <c r="CJ2610" s="107" t="n"/>
      <c r="CK2610" s="107" t="n"/>
      <c r="CL2610" s="107" t="n"/>
      <c r="CM2610" s="107" t="n"/>
      <c r="CN2610" s="107" t="n"/>
      <c r="CO2610" s="107" t="n"/>
      <c r="CP2610" s="107" t="n"/>
      <c r="CQ2610" s="107" t="n"/>
      <c r="CR2610" s="107" t="n"/>
      <c r="CS2610" s="107" t="n"/>
      <c r="CT2610" s="107" t="n"/>
      <c r="CU2610" s="107" t="n"/>
      <c r="CV2610" s="107" t="n"/>
      <c r="CW2610" s="107" t="n"/>
      <c r="CX2610" s="107" t="n"/>
      <c r="CY2610" s="107" t="n"/>
      <c r="CZ2610" s="107" t="n"/>
    </row>
    <row r="2613">
      <c r="A2613" s="2">
        <f>IF($A2606="","","   projections")</f>
        <v/>
      </c>
      <c r="B2613" s="68">
        <f>IF($A2606="",0,COUNT($E2614:$CZ2614))</f>
        <v/>
      </c>
      <c r="C2613" s="69">
        <f>IF($B2613=0,0,MAX($E2614:$CZ2614))</f>
        <v/>
      </c>
      <c r="D2613" s="58">
        <f>_xll.BDS($A2606,'Field Check'!$C$42,"headers=y","startcol=1","endcol=3","dir=h","cols=20;rows=3")</f>
        <v/>
      </c>
      <c r="E2613" s="59" t="n">
        <v>46328</v>
      </c>
      <c r="F2613" s="59" t="n">
        <v>46510</v>
      </c>
      <c r="G2613" s="59" t="n">
        <v>46692</v>
      </c>
      <c r="H2613" s="59" t="n">
        <v>46874</v>
      </c>
      <c r="I2613" s="59" t="n">
        <v>47063</v>
      </c>
      <c r="J2613" s="59" t="n">
        <v>47245</v>
      </c>
      <c r="K2613" s="59" t="n">
        <v>47427</v>
      </c>
      <c r="L2613" s="59" t="n">
        <v>47609</v>
      </c>
      <c r="M2613" s="59" t="n">
        <v>47791</v>
      </c>
      <c r="N2613" s="59" t="n">
        <v>47973</v>
      </c>
      <c r="O2613" s="59" t="n">
        <v>48155</v>
      </c>
      <c r="P2613" s="59" t="n">
        <v>48337</v>
      </c>
      <c r="Q2613" s="59" t="n">
        <v>48521</v>
      </c>
      <c r="R2613" s="59" t="n">
        <v>48703</v>
      </c>
      <c r="S2613" s="59" t="n">
        <v>48887</v>
      </c>
      <c r="T2613" s="59" t="n">
        <v>49067</v>
      </c>
      <c r="U2613" s="59" t="n">
        <v>49251</v>
      </c>
      <c r="V2613" s="59" t="n">
        <v>49432</v>
      </c>
      <c r="W2613" s="59" t="n">
        <v>49622</v>
      </c>
      <c r="X2613" s="59" t="n"/>
      <c r="Y2613" s="59" t="n"/>
      <c r="Z2613" s="59" t="n"/>
      <c r="AA2613" s="59" t="n"/>
      <c r="AB2613" s="59" t="n"/>
      <c r="AC2613" s="59" t="n"/>
      <c r="AD2613" s="59" t="n"/>
      <c r="AE2613" s="59" t="n"/>
      <c r="AF2613" s="59" t="n"/>
      <c r="AG2613" s="59" t="n"/>
      <c r="AH2613" s="59" t="n"/>
      <c r="AI2613" s="59" t="n"/>
      <c r="AJ2613" s="59" t="n"/>
      <c r="AK2613" s="59" t="n"/>
      <c r="AL2613" s="59" t="n"/>
      <c r="AM2613" s="59" t="n"/>
      <c r="AN2613" s="59" t="n"/>
      <c r="AO2613" s="59" t="n"/>
      <c r="AP2613" s="59" t="n"/>
      <c r="AQ2613" s="59" t="n"/>
      <c r="AR2613" s="59" t="n"/>
      <c r="AS2613" s="59" t="n"/>
      <c r="AT2613" s="59" t="n"/>
      <c r="AU2613" s="59" t="n"/>
      <c r="AV2613" s="59" t="n"/>
      <c r="AW2613" s="59" t="n"/>
      <c r="AX2613" s="59" t="n"/>
      <c r="AY2613" s="59" t="n"/>
      <c r="AZ2613" s="59" t="n"/>
      <c r="BA2613" s="59" t="n"/>
      <c r="BB2613" s="59" t="n"/>
      <c r="BC2613" s="59" t="n"/>
      <c r="BD2613" s="59" t="n"/>
      <c r="BE2613" s="59" t="n"/>
      <c r="BF2613" s="59" t="n"/>
      <c r="BG2613" s="59" t="n"/>
      <c r="BH2613" s="59" t="n"/>
      <c r="BI2613" s="59" t="n"/>
      <c r="BJ2613" s="59" t="n"/>
      <c r="BK2613" s="59" t="n"/>
      <c r="BL2613" s="59" t="n"/>
      <c r="BM2613" s="59" t="n"/>
      <c r="BN2613" s="59" t="n"/>
      <c r="BO2613" s="59" t="n"/>
      <c r="BP2613" s="59" t="n"/>
      <c r="BQ2613" s="59" t="n"/>
      <c r="BR2613" s="59" t="n"/>
      <c r="BS2613" s="59" t="n"/>
      <c r="BT2613" s="59" t="n"/>
      <c r="BU2613" s="59" t="n"/>
      <c r="BV2613" s="59" t="n"/>
      <c r="BW2613" s="59" t="n"/>
      <c r="BX2613" s="59" t="n"/>
      <c r="BY2613" s="59" t="n"/>
      <c r="BZ2613" s="59" t="n"/>
      <c r="CA2613" s="59" t="n"/>
      <c r="CB2613" s="59" t="n"/>
      <c r="CC2613" s="59" t="n"/>
      <c r="CD2613" s="59" t="n"/>
      <c r="CE2613" s="59" t="n"/>
      <c r="CF2613" s="59" t="n"/>
      <c r="CG2613" s="59" t="n"/>
      <c r="CH2613" s="59" t="n"/>
      <c r="CI2613" s="59" t="n"/>
      <c r="CJ2613" s="59" t="n"/>
      <c r="CK2613" s="59" t="n"/>
      <c r="CL2613" s="59" t="n"/>
      <c r="CM2613" s="59" t="n"/>
      <c r="CN2613" s="59" t="n"/>
      <c r="CO2613" s="59" t="n"/>
      <c r="CP2613" s="59" t="n"/>
      <c r="CQ2613" s="59" t="n"/>
      <c r="CR2613" s="59" t="n"/>
      <c r="CS2613" s="59" t="n"/>
      <c r="CT2613" s="59" t="n"/>
      <c r="CU2613" s="59" t="n"/>
      <c r="CV2613" s="59" t="n"/>
      <c r="CW2613" s="59" t="n"/>
      <c r="CX2613" s="59" t="n"/>
      <c r="CY2613" s="59" t="n"/>
      <c r="CZ2613" s="59" t="n"/>
    </row>
    <row r="2614">
      <c r="D2614" s="59" t="inlineStr">
        <is>
          <t>Ex-Date</t>
        </is>
      </c>
      <c r="E2614" s="59" t="n">
        <v>46331</v>
      </c>
      <c r="F2614" s="59" t="n">
        <v>46514</v>
      </c>
      <c r="G2614" s="59" t="n">
        <v>46696</v>
      </c>
      <c r="H2614" s="59" t="n">
        <v>46881</v>
      </c>
      <c r="I2614" s="59" t="n">
        <v>47067</v>
      </c>
      <c r="J2614" s="59" t="n">
        <v>47246</v>
      </c>
      <c r="K2614" s="59" t="n">
        <v>47431</v>
      </c>
      <c r="L2614" s="59" t="n">
        <v>47611</v>
      </c>
      <c r="M2614" s="59" t="n">
        <v>47795</v>
      </c>
      <c r="N2614" s="59" t="n">
        <v>47976</v>
      </c>
      <c r="O2614" s="59" t="n">
        <v>48159</v>
      </c>
      <c r="P2614" s="59" t="n">
        <v>48341</v>
      </c>
      <c r="Q2614" s="59" t="n">
        <v>48526</v>
      </c>
      <c r="R2614" s="59" t="n">
        <v>48708</v>
      </c>
      <c r="S2614" s="59" t="n">
        <v>48892</v>
      </c>
      <c r="T2614" s="59" t="n">
        <v>49072</v>
      </c>
      <c r="U2614" s="59" t="n">
        <v>49256</v>
      </c>
      <c r="V2614" s="59" t="n">
        <v>49437</v>
      </c>
      <c r="W2614" s="59" t="n">
        <v>49627</v>
      </c>
      <c r="X2614" s="59" t="n"/>
      <c r="Y2614" s="59" t="n"/>
      <c r="Z2614" s="59" t="n"/>
      <c r="AA2614" s="59" t="n"/>
      <c r="AB2614" s="59" t="n"/>
      <c r="AC2614" s="59" t="n"/>
      <c r="AD2614" s="59" t="n"/>
      <c r="AE2614" s="59" t="n"/>
      <c r="AF2614" s="59" t="n"/>
      <c r="AG2614" s="59" t="n"/>
      <c r="AH2614" s="59" t="n"/>
      <c r="AI2614" s="59" t="n"/>
      <c r="AJ2614" s="59" t="n"/>
      <c r="AK2614" s="59" t="n"/>
      <c r="AL2614" s="59" t="n"/>
      <c r="AM2614" s="59" t="n"/>
      <c r="AN2614" s="59" t="n"/>
      <c r="AO2614" s="59" t="n"/>
      <c r="AP2614" s="59" t="n"/>
      <c r="AQ2614" s="59" t="n"/>
      <c r="AR2614" s="59" t="n"/>
      <c r="AS2614" s="59" t="n"/>
      <c r="AT2614" s="59" t="n"/>
      <c r="AU2614" s="59" t="n"/>
      <c r="AV2614" s="59" t="n"/>
      <c r="AW2614" s="59" t="n"/>
      <c r="AX2614" s="59" t="n"/>
      <c r="AY2614" s="59" t="n"/>
      <c r="AZ2614" s="59" t="n"/>
      <c r="BA2614" s="59" t="n"/>
      <c r="BB2614" s="59" t="n"/>
      <c r="BC2614" s="59" t="n"/>
      <c r="BD2614" s="59" t="n"/>
      <c r="BE2614" s="59" t="n"/>
      <c r="BF2614" s="59" t="n"/>
      <c r="BG2614" s="59" t="n"/>
      <c r="BH2614" s="59" t="n"/>
      <c r="BI2614" s="59" t="n"/>
      <c r="BJ2614" s="59" t="n"/>
      <c r="BK2614" s="59" t="n"/>
      <c r="BL2614" s="59" t="n"/>
      <c r="BM2614" s="59" t="n"/>
      <c r="BN2614" s="59" t="n"/>
      <c r="BO2614" s="59" t="n"/>
      <c r="BP2614" s="59" t="n"/>
      <c r="BQ2614" s="59" t="n"/>
      <c r="BR2614" s="59" t="n"/>
      <c r="BS2614" s="59" t="n"/>
      <c r="BT2614" s="59" t="n"/>
      <c r="BU2614" s="59" t="n"/>
      <c r="BV2614" s="59" t="n"/>
      <c r="BW2614" s="59" t="n"/>
      <c r="BX2614" s="59" t="n"/>
      <c r="BY2614" s="59" t="n"/>
      <c r="BZ2614" s="59" t="n"/>
      <c r="CA2614" s="59" t="n"/>
      <c r="CB2614" s="59" t="n"/>
      <c r="CC2614" s="59" t="n"/>
      <c r="CD2614" s="59" t="n"/>
      <c r="CE2614" s="59" t="n"/>
      <c r="CF2614" s="59" t="n"/>
      <c r="CG2614" s="59" t="n"/>
      <c r="CH2614" s="59" t="n"/>
      <c r="CI2614" s="59" t="n"/>
      <c r="CJ2614" s="59" t="n"/>
      <c r="CK2614" s="59" t="n"/>
      <c r="CL2614" s="59" t="n"/>
      <c r="CM2614" s="59" t="n"/>
      <c r="CN2614" s="59" t="n"/>
      <c r="CO2614" s="59" t="n"/>
      <c r="CP2614" s="59" t="n"/>
      <c r="CQ2614" s="59" t="n"/>
      <c r="CR2614" s="59" t="n"/>
      <c r="CS2614" s="59" t="n"/>
      <c r="CT2614" s="59" t="n"/>
      <c r="CU2614" s="59" t="n"/>
      <c r="CV2614" s="59" t="n"/>
      <c r="CW2614" s="59" t="n"/>
      <c r="CX2614" s="59" t="n"/>
      <c r="CY2614" s="59" t="n"/>
      <c r="CZ2614" s="59" t="n"/>
    </row>
    <row r="2615">
      <c r="D2615" s="107" t="inlineStr">
        <is>
          <t>Amount Per Share</t>
        </is>
      </c>
      <c r="E2615" s="107" t="n">
        <v>0.8</v>
      </c>
      <c r="F2615" s="107" t="n">
        <v>0.8</v>
      </c>
      <c r="G2615" s="107" t="n">
        <v>0.8</v>
      </c>
      <c r="H2615" s="107" t="n">
        <v>0.8</v>
      </c>
      <c r="I2615" s="107" t="n">
        <v>0.83</v>
      </c>
      <c r="J2615" s="107" t="n">
        <v>0.8</v>
      </c>
      <c r="K2615" s="107" t="n">
        <v>0.83</v>
      </c>
      <c r="L2615" s="107" t="n">
        <v>0.8</v>
      </c>
      <c r="M2615" s="107" t="n">
        <v>0.85</v>
      </c>
      <c r="N2615" s="107" t="n">
        <v>0.8</v>
      </c>
      <c r="O2615" s="107" t="n">
        <v>0.85</v>
      </c>
      <c r="P2615" s="107" t="n">
        <v>0.8</v>
      </c>
      <c r="Q2615" s="107" t="n">
        <v>0.85</v>
      </c>
      <c r="R2615" s="107" t="n">
        <v>0.8</v>
      </c>
      <c r="S2615" s="107" t="n">
        <v>0.85</v>
      </c>
      <c r="T2615" s="107" t="n">
        <v>0.8</v>
      </c>
      <c r="U2615" s="107" t="n">
        <v>0.85</v>
      </c>
      <c r="V2615" s="107" t="n">
        <v>0.8</v>
      </c>
      <c r="W2615" s="107" t="n">
        <v>0.85</v>
      </c>
      <c r="X2615" s="107" t="n"/>
      <c r="Y2615" s="107" t="n"/>
      <c r="Z2615" s="107" t="n"/>
      <c r="AA2615" s="107" t="n"/>
      <c r="AB2615" s="107" t="n"/>
      <c r="AC2615" s="107" t="n"/>
      <c r="AD2615" s="107" t="n"/>
      <c r="AE2615" s="107" t="n"/>
      <c r="AF2615" s="107" t="n"/>
      <c r="AG2615" s="107" t="n"/>
      <c r="AH2615" s="107" t="n"/>
      <c r="AI2615" s="107" t="n"/>
      <c r="AJ2615" s="107" t="n"/>
      <c r="AK2615" s="107" t="n"/>
      <c r="AL2615" s="107" t="n"/>
      <c r="AM2615" s="107" t="n"/>
      <c r="AN2615" s="107" t="n"/>
      <c r="AO2615" s="107" t="n"/>
      <c r="AP2615" s="107" t="n"/>
      <c r="AQ2615" s="107" t="n"/>
      <c r="AR2615" s="107" t="n"/>
      <c r="AS2615" s="107" t="n"/>
      <c r="AT2615" s="107" t="n"/>
      <c r="AU2615" s="107" t="n"/>
      <c r="AV2615" s="107" t="n"/>
      <c r="AW2615" s="107" t="n"/>
      <c r="AX2615" s="107" t="n"/>
      <c r="AY2615" s="107" t="n"/>
      <c r="AZ2615" s="107" t="n"/>
      <c r="BA2615" s="107" t="n"/>
      <c r="BB2615" s="107" t="n"/>
      <c r="BC2615" s="107" t="n"/>
      <c r="BD2615" s="107" t="n"/>
      <c r="BE2615" s="107" t="n"/>
      <c r="BF2615" s="107" t="n"/>
      <c r="BG2615" s="107" t="n"/>
      <c r="BH2615" s="107" t="n"/>
      <c r="BI2615" s="107" t="n"/>
      <c r="BJ2615" s="107" t="n"/>
      <c r="BK2615" s="107" t="n"/>
      <c r="BL2615" s="107" t="n"/>
      <c r="BM2615" s="107" t="n"/>
      <c r="BN2615" s="107" t="n"/>
      <c r="BO2615" s="107" t="n"/>
      <c r="BP2615" s="107" t="n"/>
      <c r="BQ2615" s="107" t="n"/>
      <c r="BR2615" s="107" t="n"/>
      <c r="BS2615" s="107" t="n"/>
      <c r="BT2615" s="107" t="n"/>
      <c r="BU2615" s="107" t="n"/>
      <c r="BV2615" s="107" t="n"/>
      <c r="BW2615" s="107" t="n"/>
      <c r="BX2615" s="107" t="n"/>
      <c r="BY2615" s="107" t="n"/>
      <c r="BZ2615" s="107" t="n"/>
      <c r="CA2615" s="107" t="n"/>
      <c r="CB2615" s="107" t="n"/>
      <c r="CC2615" s="107" t="n"/>
      <c r="CD2615" s="107" t="n"/>
      <c r="CE2615" s="107" t="n"/>
      <c r="CF2615" s="107" t="n"/>
      <c r="CG2615" s="107" t="n"/>
      <c r="CH2615" s="107" t="n"/>
      <c r="CI2615" s="107" t="n"/>
      <c r="CJ2615" s="107" t="n"/>
      <c r="CK2615" s="107" t="n"/>
      <c r="CL2615" s="107" t="n"/>
      <c r="CM2615" s="107" t="n"/>
      <c r="CN2615" s="107" t="n"/>
      <c r="CO2615" s="107" t="n"/>
      <c r="CP2615" s="107" t="n"/>
      <c r="CQ2615" s="107" t="n"/>
      <c r="CR2615" s="107" t="n"/>
      <c r="CS2615" s="107" t="n"/>
      <c r="CT2615" s="107" t="n"/>
      <c r="CU2615" s="107" t="n"/>
      <c r="CV2615" s="107" t="n"/>
      <c r="CW2615" s="107" t="n"/>
      <c r="CX2615" s="107" t="n"/>
      <c r="CY2615" s="107" t="n"/>
      <c r="CZ2615" s="107" t="n"/>
    </row>
    <row r="2617">
      <c r="A2617" s="126">
        <f>IF(MXAU!$C$38="","",MXAU!$C$38)</f>
        <v/>
      </c>
      <c r="B2617" s="68">
        <f>IF($A2617="",0,COUNT($E2618:$CZ2618))</f>
        <v/>
      </c>
      <c r="C2617" s="69">
        <f>IF($B2617=0,0,MAX($E2618:$CZ2618))</f>
        <v/>
      </c>
      <c r="D2617" s="58">
        <f>_xll.BDS($A2617,'Field Check'!$C$44,"headers=y","startcol=1","endcol=7","dir=h","DVD_START_DT",'Field Check'!$C$59,"DVD_END_DT",'Field Check'!$D$59)</f>
        <v/>
      </c>
      <c r="E2617" s="59" t="n"/>
      <c r="F2617" s="59" t="n"/>
      <c r="G2617" s="59" t="n"/>
      <c r="H2617" s="59" t="n"/>
      <c r="I2617" s="59" t="n"/>
      <c r="J2617" s="59" t="n"/>
      <c r="K2617" s="59" t="n"/>
      <c r="L2617" s="59" t="n"/>
      <c r="M2617" s="59" t="n"/>
      <c r="N2617" s="59" t="n"/>
      <c r="O2617" s="59" t="n"/>
      <c r="P2617" s="59" t="n"/>
      <c r="Q2617" s="59" t="n"/>
      <c r="R2617" s="59" t="n"/>
      <c r="S2617" s="59" t="n"/>
      <c r="T2617" s="59" t="n"/>
      <c r="U2617" s="59" t="n"/>
      <c r="V2617" s="59" t="n"/>
      <c r="W2617" s="59" t="n"/>
      <c r="X2617" s="59" t="n"/>
      <c r="Y2617" s="59" t="n"/>
      <c r="Z2617" s="59" t="n"/>
      <c r="AA2617" s="59" t="n"/>
      <c r="AB2617" s="59" t="n"/>
      <c r="AC2617" s="59" t="n"/>
      <c r="AD2617" s="59" t="n"/>
      <c r="AE2617" s="59" t="n"/>
      <c r="AF2617" s="59" t="n"/>
      <c r="AG2617" s="59" t="n"/>
      <c r="AH2617" s="59" t="n"/>
      <c r="AI2617" s="59" t="n"/>
      <c r="AJ2617" s="59" t="n"/>
      <c r="AK2617" s="59" t="n"/>
      <c r="AL2617" s="59" t="n"/>
      <c r="AM2617" s="59" t="n"/>
      <c r="AN2617" s="59" t="n"/>
      <c r="AO2617" s="59" t="n"/>
      <c r="AP2617" s="59" t="n"/>
      <c r="AQ2617" s="59" t="n"/>
      <c r="AR2617" s="59" t="n"/>
      <c r="AS2617" s="59" t="n"/>
      <c r="AT2617" s="59" t="n"/>
      <c r="AU2617" s="59" t="n"/>
      <c r="AV2617" s="59" t="n"/>
      <c r="AW2617" s="59" t="n"/>
      <c r="AX2617" s="59" t="n"/>
      <c r="AY2617" s="59" t="n"/>
      <c r="AZ2617" s="59" t="n"/>
      <c r="BA2617" s="59" t="n"/>
      <c r="BB2617" s="59" t="n"/>
      <c r="BC2617" s="59" t="n"/>
      <c r="BD2617" s="59" t="n"/>
      <c r="BE2617" s="59" t="n"/>
      <c r="BF2617" s="59" t="n"/>
      <c r="BG2617" s="59" t="n"/>
      <c r="BH2617" s="59" t="n"/>
      <c r="BI2617" s="59" t="n"/>
      <c r="BJ2617" s="59" t="n"/>
      <c r="BK2617" s="59" t="n"/>
      <c r="BL2617" s="59" t="n"/>
      <c r="BM2617" s="59" t="n"/>
      <c r="BN2617" s="59" t="n"/>
      <c r="BO2617" s="59" t="n"/>
      <c r="BP2617" s="59" t="n"/>
      <c r="BQ2617" s="59" t="n"/>
      <c r="BR2617" s="59" t="n"/>
      <c r="BS2617" s="59" t="n"/>
      <c r="BT2617" s="59" t="n"/>
      <c r="BU2617" s="59" t="n"/>
      <c r="BV2617" s="59" t="n"/>
      <c r="BW2617" s="59" t="n"/>
      <c r="BX2617" s="59" t="n"/>
      <c r="BY2617" s="59" t="n"/>
      <c r="BZ2617" s="59" t="n"/>
      <c r="CA2617" s="59" t="n"/>
      <c r="CB2617" s="59" t="n"/>
      <c r="CC2617" s="59" t="n"/>
      <c r="CD2617" s="59" t="n"/>
      <c r="CE2617" s="59" t="n"/>
      <c r="CF2617" s="59" t="n"/>
      <c r="CG2617" s="59" t="n"/>
      <c r="CH2617" s="59" t="n"/>
      <c r="CI2617" s="59" t="n"/>
      <c r="CJ2617" s="59" t="n"/>
      <c r="CK2617" s="59" t="n"/>
      <c r="CL2617" s="59" t="n"/>
      <c r="CM2617" s="59" t="n"/>
      <c r="CN2617" s="59" t="n"/>
      <c r="CO2617" s="59" t="n"/>
      <c r="CP2617" s="59" t="n"/>
      <c r="CQ2617" s="59" t="n"/>
      <c r="CR2617" s="59" t="n"/>
      <c r="CS2617" s="59" t="n"/>
      <c r="CT2617" s="59" t="n"/>
      <c r="CU2617" s="59" t="n"/>
      <c r="CV2617" s="59" t="n"/>
      <c r="CW2617" s="59" t="n"/>
      <c r="CX2617" s="59" t="n"/>
      <c r="CY2617" s="59" t="n"/>
      <c r="CZ2617" s="59" t="n"/>
    </row>
    <row r="2618">
      <c r="D2618" s="59" t="n"/>
      <c r="E2618" s="59" t="n"/>
      <c r="F2618" s="59" t="n"/>
      <c r="G2618" s="59" t="n"/>
      <c r="H2618" s="59" t="n"/>
      <c r="I2618" s="59" t="n"/>
      <c r="J2618" s="59" t="n"/>
      <c r="K2618" s="59" t="n"/>
      <c r="L2618" s="59" t="n"/>
      <c r="M2618" s="59" t="n"/>
      <c r="N2618" s="59" t="n"/>
      <c r="O2618" s="59" t="n"/>
      <c r="P2618" s="59" t="n"/>
      <c r="Q2618" s="59" t="n"/>
      <c r="R2618" s="59" t="n"/>
      <c r="S2618" s="59" t="n"/>
      <c r="T2618" s="59" t="n"/>
      <c r="U2618" s="59" t="n"/>
      <c r="V2618" s="59" t="n"/>
      <c r="W2618" s="59" t="n"/>
      <c r="X2618" s="59" t="n"/>
      <c r="Y2618" s="59" t="n"/>
      <c r="Z2618" s="59" t="n"/>
      <c r="AA2618" s="59" t="n"/>
      <c r="AB2618" s="59" t="n"/>
      <c r="AC2618" s="59" t="n"/>
      <c r="AD2618" s="59" t="n"/>
      <c r="AE2618" s="59" t="n"/>
      <c r="AF2618" s="59" t="n"/>
      <c r="AG2618" s="59" t="n"/>
      <c r="AH2618" s="59" t="n"/>
      <c r="AI2618" s="59" t="n"/>
      <c r="AJ2618" s="59" t="n"/>
      <c r="AK2618" s="59" t="n"/>
      <c r="AL2618" s="59" t="n"/>
      <c r="AM2618" s="59" t="n"/>
      <c r="AN2618" s="59" t="n"/>
      <c r="AO2618" s="59" t="n"/>
      <c r="AP2618" s="59" t="n"/>
      <c r="AQ2618" s="59" t="n"/>
      <c r="AR2618" s="59" t="n"/>
      <c r="AS2618" s="59" t="n"/>
      <c r="AT2618" s="59" t="n"/>
      <c r="AU2618" s="59" t="n"/>
      <c r="AV2618" s="59" t="n"/>
      <c r="AW2618" s="59" t="n"/>
      <c r="AX2618" s="59" t="n"/>
      <c r="AY2618" s="59" t="n"/>
      <c r="AZ2618" s="59" t="n"/>
      <c r="BA2618" s="59" t="n"/>
      <c r="BB2618" s="59" t="n"/>
      <c r="BC2618" s="59" t="n"/>
      <c r="BD2618" s="59" t="n"/>
      <c r="BE2618" s="59" t="n"/>
      <c r="BF2618" s="59" t="n"/>
      <c r="BG2618" s="59" t="n"/>
      <c r="BH2618" s="59" t="n"/>
      <c r="BI2618" s="59" t="n"/>
      <c r="BJ2618" s="59" t="n"/>
      <c r="BK2618" s="59" t="n"/>
      <c r="BL2618" s="59" t="n"/>
      <c r="BM2618" s="59" t="n"/>
      <c r="BN2618" s="59" t="n"/>
      <c r="BO2618" s="59" t="n"/>
      <c r="BP2618" s="59" t="n"/>
      <c r="BQ2618" s="59" t="n"/>
      <c r="BR2618" s="59" t="n"/>
      <c r="BS2618" s="59" t="n"/>
      <c r="BT2618" s="59" t="n"/>
      <c r="BU2618" s="59" t="n"/>
      <c r="BV2618" s="59" t="n"/>
      <c r="BW2618" s="59" t="n"/>
      <c r="BX2618" s="59" t="n"/>
      <c r="BY2618" s="59" t="n"/>
      <c r="BZ2618" s="59" t="n"/>
      <c r="CA2618" s="59" t="n"/>
      <c r="CB2618" s="59" t="n"/>
      <c r="CC2618" s="59" t="n"/>
      <c r="CD2618" s="59" t="n"/>
      <c r="CE2618" s="59" t="n"/>
      <c r="CF2618" s="59" t="n"/>
      <c r="CG2618" s="59" t="n"/>
      <c r="CH2618" s="59" t="n"/>
      <c r="CI2618" s="59" t="n"/>
      <c r="CJ2618" s="59" t="n"/>
      <c r="CK2618" s="59" t="n"/>
      <c r="CL2618" s="59" t="n"/>
      <c r="CM2618" s="59" t="n"/>
      <c r="CN2618" s="59" t="n"/>
      <c r="CO2618" s="59" t="n"/>
      <c r="CP2618" s="59" t="n"/>
      <c r="CQ2618" s="59" t="n"/>
      <c r="CR2618" s="59" t="n"/>
      <c r="CS2618" s="59" t="n"/>
      <c r="CT2618" s="59" t="n"/>
      <c r="CU2618" s="59" t="n"/>
      <c r="CV2618" s="59" t="n"/>
      <c r="CW2618" s="59" t="n"/>
      <c r="CX2618" s="59" t="n"/>
      <c r="CY2618" s="59" t="n"/>
      <c r="CZ2618" s="59" t="n"/>
    </row>
    <row r="2619">
      <c r="D2619" s="59" t="n"/>
      <c r="E2619" s="59" t="n"/>
      <c r="F2619" s="59" t="n"/>
      <c r="G2619" s="59" t="n"/>
      <c r="H2619" s="59" t="n"/>
      <c r="I2619" s="59" t="n"/>
      <c r="J2619" s="59" t="n"/>
      <c r="K2619" s="59" t="n"/>
      <c r="L2619" s="59" t="n"/>
      <c r="M2619" s="59" t="n"/>
      <c r="N2619" s="59" t="n"/>
      <c r="O2619" s="59" t="n"/>
      <c r="P2619" s="59" t="n"/>
      <c r="Q2619" s="59" t="n"/>
      <c r="R2619" s="59" t="n"/>
      <c r="S2619" s="59" t="n"/>
      <c r="T2619" s="59" t="n"/>
      <c r="U2619" s="59" t="n"/>
      <c r="V2619" s="59" t="n"/>
      <c r="W2619" s="59" t="n"/>
      <c r="X2619" s="59" t="n"/>
      <c r="Y2619" s="59" t="n"/>
      <c r="Z2619" s="59" t="n"/>
      <c r="AA2619" s="59" t="n"/>
      <c r="AB2619" s="59" t="n"/>
      <c r="AC2619" s="59" t="n"/>
      <c r="AD2619" s="59" t="n"/>
      <c r="AE2619" s="59" t="n"/>
      <c r="AF2619" s="59" t="n"/>
      <c r="AG2619" s="59" t="n"/>
      <c r="AH2619" s="59" t="n"/>
      <c r="AI2619" s="59" t="n"/>
      <c r="AJ2619" s="59" t="n"/>
      <c r="AK2619" s="59" t="n"/>
      <c r="AL2619" s="59" t="n"/>
      <c r="AM2619" s="59" t="n"/>
      <c r="AN2619" s="59" t="n"/>
      <c r="AO2619" s="59" t="n"/>
      <c r="AP2619" s="59" t="n"/>
      <c r="AQ2619" s="59" t="n"/>
      <c r="AR2619" s="59" t="n"/>
      <c r="AS2619" s="59" t="n"/>
      <c r="AT2619" s="59" t="n"/>
      <c r="AU2619" s="59" t="n"/>
      <c r="AV2619" s="59" t="n"/>
      <c r="AW2619" s="59" t="n"/>
      <c r="AX2619" s="59" t="n"/>
      <c r="AY2619" s="59" t="n"/>
      <c r="AZ2619" s="59" t="n"/>
      <c r="BA2619" s="59" t="n"/>
      <c r="BB2619" s="59" t="n"/>
      <c r="BC2619" s="59" t="n"/>
      <c r="BD2619" s="59" t="n"/>
      <c r="BE2619" s="59" t="n"/>
      <c r="BF2619" s="59" t="n"/>
      <c r="BG2619" s="59" t="n"/>
      <c r="BH2619" s="59" t="n"/>
      <c r="BI2619" s="59" t="n"/>
      <c r="BJ2619" s="59" t="n"/>
      <c r="BK2619" s="59" t="n"/>
      <c r="BL2619" s="59" t="n"/>
      <c r="BM2619" s="59" t="n"/>
      <c r="BN2619" s="59" t="n"/>
      <c r="BO2619" s="59" t="n"/>
      <c r="BP2619" s="59" t="n"/>
      <c r="BQ2619" s="59" t="n"/>
      <c r="BR2619" s="59" t="n"/>
      <c r="BS2619" s="59" t="n"/>
      <c r="BT2619" s="59" t="n"/>
      <c r="BU2619" s="59" t="n"/>
      <c r="BV2619" s="59" t="n"/>
      <c r="BW2619" s="59" t="n"/>
      <c r="BX2619" s="59" t="n"/>
      <c r="BY2619" s="59" t="n"/>
      <c r="BZ2619" s="59" t="n"/>
      <c r="CA2619" s="59" t="n"/>
      <c r="CB2619" s="59" t="n"/>
      <c r="CC2619" s="59" t="n"/>
      <c r="CD2619" s="59" t="n"/>
      <c r="CE2619" s="59" t="n"/>
      <c r="CF2619" s="59" t="n"/>
      <c r="CG2619" s="59" t="n"/>
      <c r="CH2619" s="59" t="n"/>
      <c r="CI2619" s="59" t="n"/>
      <c r="CJ2619" s="59" t="n"/>
      <c r="CK2619" s="59" t="n"/>
      <c r="CL2619" s="59" t="n"/>
      <c r="CM2619" s="59" t="n"/>
      <c r="CN2619" s="59" t="n"/>
      <c r="CO2619" s="59" t="n"/>
      <c r="CP2619" s="59" t="n"/>
      <c r="CQ2619" s="59" t="n"/>
      <c r="CR2619" s="59" t="n"/>
      <c r="CS2619" s="59" t="n"/>
      <c r="CT2619" s="59" t="n"/>
      <c r="CU2619" s="59" t="n"/>
      <c r="CV2619" s="59" t="n"/>
      <c r="CW2619" s="59" t="n"/>
      <c r="CX2619" s="59" t="n"/>
      <c r="CY2619" s="59" t="n"/>
      <c r="CZ2619" s="59" t="n"/>
    </row>
    <row r="2620">
      <c r="D2620" s="59" t="n"/>
      <c r="E2620" s="59" t="n"/>
      <c r="F2620" s="59" t="n"/>
      <c r="G2620" s="59" t="n"/>
      <c r="H2620" s="59" t="n"/>
      <c r="I2620" s="59" t="n"/>
      <c r="J2620" s="59" t="n"/>
      <c r="K2620" s="59" t="n"/>
      <c r="L2620" s="59" t="n"/>
      <c r="M2620" s="59" t="n"/>
      <c r="N2620" s="59" t="n"/>
      <c r="O2620" s="59" t="n"/>
      <c r="P2620" s="59" t="n"/>
      <c r="Q2620" s="59" t="n"/>
      <c r="R2620" s="59" t="n"/>
      <c r="S2620" s="59" t="n"/>
      <c r="T2620" s="59" t="n"/>
      <c r="U2620" s="59" t="n"/>
      <c r="V2620" s="59" t="n"/>
      <c r="W2620" s="59" t="n"/>
      <c r="X2620" s="59" t="n"/>
      <c r="Y2620" s="59" t="n"/>
      <c r="Z2620" s="59" t="n"/>
      <c r="AA2620" s="59" t="n"/>
      <c r="AB2620" s="59" t="n"/>
      <c r="AC2620" s="59" t="n"/>
      <c r="AD2620" s="59" t="n"/>
      <c r="AE2620" s="59" t="n"/>
      <c r="AF2620" s="59" t="n"/>
      <c r="AG2620" s="59" t="n"/>
      <c r="AH2620" s="59" t="n"/>
      <c r="AI2620" s="59" t="n"/>
      <c r="AJ2620" s="59" t="n"/>
      <c r="AK2620" s="59" t="n"/>
      <c r="AL2620" s="59" t="n"/>
      <c r="AM2620" s="59" t="n"/>
      <c r="AN2620" s="59" t="n"/>
      <c r="AO2620" s="59" t="n"/>
      <c r="AP2620" s="59" t="n"/>
      <c r="AQ2620" s="59" t="n"/>
      <c r="AR2620" s="59" t="n"/>
      <c r="AS2620" s="59" t="n"/>
      <c r="AT2620" s="59" t="n"/>
      <c r="AU2620" s="59" t="n"/>
      <c r="AV2620" s="59" t="n"/>
      <c r="AW2620" s="59" t="n"/>
      <c r="AX2620" s="59" t="n"/>
      <c r="AY2620" s="59" t="n"/>
      <c r="AZ2620" s="59" t="n"/>
      <c r="BA2620" s="59" t="n"/>
      <c r="BB2620" s="59" t="n"/>
      <c r="BC2620" s="59" t="n"/>
      <c r="BD2620" s="59" t="n"/>
      <c r="BE2620" s="59" t="n"/>
      <c r="BF2620" s="59" t="n"/>
      <c r="BG2620" s="59" t="n"/>
      <c r="BH2620" s="59" t="n"/>
      <c r="BI2620" s="59" t="n"/>
      <c r="BJ2620" s="59" t="n"/>
      <c r="BK2620" s="59" t="n"/>
      <c r="BL2620" s="59" t="n"/>
      <c r="BM2620" s="59" t="n"/>
      <c r="BN2620" s="59" t="n"/>
      <c r="BO2620" s="59" t="n"/>
      <c r="BP2620" s="59" t="n"/>
      <c r="BQ2620" s="59" t="n"/>
      <c r="BR2620" s="59" t="n"/>
      <c r="BS2620" s="59" t="n"/>
      <c r="BT2620" s="59" t="n"/>
      <c r="BU2620" s="59" t="n"/>
      <c r="BV2620" s="59" t="n"/>
      <c r="BW2620" s="59" t="n"/>
      <c r="BX2620" s="59" t="n"/>
      <c r="BY2620" s="59" t="n"/>
      <c r="BZ2620" s="59" t="n"/>
      <c r="CA2620" s="59" t="n"/>
      <c r="CB2620" s="59" t="n"/>
      <c r="CC2620" s="59" t="n"/>
      <c r="CD2620" s="59" t="n"/>
      <c r="CE2620" s="59" t="n"/>
      <c r="CF2620" s="59" t="n"/>
      <c r="CG2620" s="59" t="n"/>
      <c r="CH2620" s="59" t="n"/>
      <c r="CI2620" s="59" t="n"/>
      <c r="CJ2620" s="59" t="n"/>
      <c r="CK2620" s="59" t="n"/>
      <c r="CL2620" s="59" t="n"/>
      <c r="CM2620" s="59" t="n"/>
      <c r="CN2620" s="59" t="n"/>
      <c r="CO2620" s="59" t="n"/>
      <c r="CP2620" s="59" t="n"/>
      <c r="CQ2620" s="59" t="n"/>
      <c r="CR2620" s="59" t="n"/>
      <c r="CS2620" s="59" t="n"/>
      <c r="CT2620" s="59" t="n"/>
      <c r="CU2620" s="59" t="n"/>
      <c r="CV2620" s="59" t="n"/>
      <c r="CW2620" s="59" t="n"/>
      <c r="CX2620" s="59" t="n"/>
      <c r="CY2620" s="59" t="n"/>
      <c r="CZ2620" s="59" t="n"/>
    </row>
    <row r="2621">
      <c r="D2621" s="107" t="n"/>
      <c r="E2621" s="107" t="n"/>
      <c r="F2621" s="107" t="n"/>
      <c r="G2621" s="107" t="n"/>
      <c r="H2621" s="107" t="n"/>
      <c r="I2621" s="107" t="n"/>
      <c r="J2621" s="107" t="n"/>
      <c r="K2621" s="107" t="n"/>
      <c r="L2621" s="107" t="n"/>
      <c r="M2621" s="107" t="n"/>
      <c r="N2621" s="107" t="n"/>
      <c r="O2621" s="107" t="n"/>
      <c r="P2621" s="107" t="n"/>
      <c r="Q2621" s="107" t="n"/>
      <c r="R2621" s="107" t="n"/>
      <c r="S2621" s="107" t="n"/>
      <c r="T2621" s="107" t="n"/>
      <c r="U2621" s="107" t="n"/>
      <c r="V2621" s="107" t="n"/>
      <c r="W2621" s="107" t="n"/>
      <c r="X2621" s="107" t="n"/>
      <c r="Y2621" s="107" t="n"/>
      <c r="Z2621" s="107" t="n"/>
      <c r="AA2621" s="107" t="n"/>
      <c r="AB2621" s="107" t="n"/>
      <c r="AC2621" s="107" t="n"/>
      <c r="AD2621" s="107" t="n"/>
      <c r="AE2621" s="107" t="n"/>
      <c r="AF2621" s="107" t="n"/>
      <c r="AG2621" s="107" t="n"/>
      <c r="AH2621" s="107" t="n"/>
      <c r="AI2621" s="107" t="n"/>
      <c r="AJ2621" s="107" t="n"/>
      <c r="AK2621" s="107" t="n"/>
      <c r="AL2621" s="107" t="n"/>
      <c r="AM2621" s="107" t="n"/>
      <c r="AN2621" s="107" t="n"/>
      <c r="AO2621" s="107" t="n"/>
      <c r="AP2621" s="107" t="n"/>
      <c r="AQ2621" s="107" t="n"/>
      <c r="AR2621" s="107" t="n"/>
      <c r="AS2621" s="107" t="n"/>
      <c r="AT2621" s="107" t="n"/>
      <c r="AU2621" s="107" t="n"/>
      <c r="AV2621" s="107" t="n"/>
      <c r="AW2621" s="107" t="n"/>
      <c r="AX2621" s="107" t="n"/>
      <c r="AY2621" s="107" t="n"/>
      <c r="AZ2621" s="107" t="n"/>
      <c r="BA2621" s="107" t="n"/>
      <c r="BB2621" s="107" t="n"/>
      <c r="BC2621" s="107" t="n"/>
      <c r="BD2621" s="107" t="n"/>
      <c r="BE2621" s="107" t="n"/>
      <c r="BF2621" s="107" t="n"/>
      <c r="BG2621" s="107" t="n"/>
      <c r="BH2621" s="107" t="n"/>
      <c r="BI2621" s="107" t="n"/>
      <c r="BJ2621" s="107" t="n"/>
      <c r="BK2621" s="107" t="n"/>
      <c r="BL2621" s="107" t="n"/>
      <c r="BM2621" s="107" t="n"/>
      <c r="BN2621" s="107" t="n"/>
      <c r="BO2621" s="107" t="n"/>
      <c r="BP2621" s="107" t="n"/>
      <c r="BQ2621" s="107" t="n"/>
      <c r="BR2621" s="107" t="n"/>
      <c r="BS2621" s="107" t="n"/>
      <c r="BT2621" s="107" t="n"/>
      <c r="BU2621" s="107" t="n"/>
      <c r="BV2621" s="107" t="n"/>
      <c r="BW2621" s="107" t="n"/>
      <c r="BX2621" s="107" t="n"/>
      <c r="BY2621" s="107" t="n"/>
      <c r="BZ2621" s="107" t="n"/>
      <c r="CA2621" s="107" t="n"/>
      <c r="CB2621" s="107" t="n"/>
      <c r="CC2621" s="107" t="n"/>
      <c r="CD2621" s="107" t="n"/>
      <c r="CE2621" s="107" t="n"/>
      <c r="CF2621" s="107" t="n"/>
      <c r="CG2621" s="107" t="n"/>
      <c r="CH2621" s="107" t="n"/>
      <c r="CI2621" s="107" t="n"/>
      <c r="CJ2621" s="107" t="n"/>
      <c r="CK2621" s="107" t="n"/>
      <c r="CL2621" s="107" t="n"/>
      <c r="CM2621" s="107" t="n"/>
      <c r="CN2621" s="107" t="n"/>
      <c r="CO2621" s="107" t="n"/>
      <c r="CP2621" s="107" t="n"/>
      <c r="CQ2621" s="107" t="n"/>
      <c r="CR2621" s="107" t="n"/>
      <c r="CS2621" s="107" t="n"/>
      <c r="CT2621" s="107" t="n"/>
      <c r="CU2621" s="107" t="n"/>
      <c r="CV2621" s="107" t="n"/>
      <c r="CW2621" s="107" t="n"/>
      <c r="CX2621" s="107" t="n"/>
      <c r="CY2621" s="107" t="n"/>
      <c r="CZ2621" s="107" t="n"/>
    </row>
    <row r="2624">
      <c r="A2624" s="2">
        <f>IF($A2617="","","   projections")</f>
        <v/>
      </c>
      <c r="B2624" s="68">
        <f>IF($A2617="",0,COUNT($E2625:$CZ2625))</f>
        <v/>
      </c>
      <c r="C2624" s="69">
        <f>IF($B2624=0,0,MAX($E2625:$CZ2625))</f>
        <v/>
      </c>
      <c r="D2624" s="58">
        <f>_xll.BDS($A2617,'Field Check'!$C$42,"headers=y","startcol=1","endcol=3","dir=h","cols=20;rows=3")</f>
        <v/>
      </c>
      <c r="E2624" s="59" t="n">
        <v>46258</v>
      </c>
      <c r="F2624" s="59" t="n">
        <v>46433</v>
      </c>
      <c r="G2624" s="59" t="n">
        <v>46623</v>
      </c>
      <c r="H2624" s="59" t="n">
        <v>46798</v>
      </c>
      <c r="I2624" s="59" t="n">
        <v>46989</v>
      </c>
      <c r="J2624" s="59" t="n">
        <v>47164</v>
      </c>
      <c r="K2624" s="59" t="n">
        <v>47354</v>
      </c>
      <c r="L2624" s="59" t="n">
        <v>47529</v>
      </c>
      <c r="M2624" s="59" t="n">
        <v>47718</v>
      </c>
      <c r="N2624" s="59" t="n">
        <v>47893</v>
      </c>
      <c r="O2624" s="59" t="n">
        <v>48082</v>
      </c>
      <c r="P2624" s="59" t="n">
        <v>48257</v>
      </c>
      <c r="Q2624" s="59" t="n">
        <v>48450</v>
      </c>
      <c r="R2624" s="59" t="n">
        <v>48625</v>
      </c>
      <c r="S2624" s="59" t="n">
        <v>48815</v>
      </c>
      <c r="T2624" s="59" t="n">
        <v>48989</v>
      </c>
      <c r="U2624" s="59" t="n">
        <v>49179</v>
      </c>
      <c r="V2624" s="59" t="n">
        <v>49360</v>
      </c>
      <c r="W2624" s="59" t="n">
        <v>49550</v>
      </c>
      <c r="X2624" s="59" t="n"/>
      <c r="Y2624" s="59" t="n"/>
      <c r="Z2624" s="59" t="n"/>
      <c r="AA2624" s="59" t="n"/>
      <c r="AB2624" s="59" t="n"/>
      <c r="AC2624" s="59" t="n"/>
      <c r="AD2624" s="59" t="n"/>
      <c r="AE2624" s="59" t="n"/>
      <c r="AF2624" s="59" t="n"/>
      <c r="AG2624" s="59" t="n"/>
      <c r="AH2624" s="59" t="n"/>
      <c r="AI2624" s="59" t="n"/>
      <c r="AJ2624" s="59" t="n"/>
      <c r="AK2624" s="59" t="n"/>
      <c r="AL2624" s="59" t="n"/>
      <c r="AM2624" s="59" t="n"/>
      <c r="AN2624" s="59" t="n"/>
      <c r="AO2624" s="59" t="n"/>
      <c r="AP2624" s="59" t="n"/>
      <c r="AQ2624" s="59" t="n"/>
      <c r="AR2624" s="59" t="n"/>
      <c r="AS2624" s="59" t="n"/>
      <c r="AT2624" s="59" t="n"/>
      <c r="AU2624" s="59" t="n"/>
      <c r="AV2624" s="59" t="n"/>
      <c r="AW2624" s="59" t="n"/>
      <c r="AX2624" s="59" t="n"/>
      <c r="AY2624" s="59" t="n"/>
      <c r="AZ2624" s="59" t="n"/>
      <c r="BA2624" s="59" t="n"/>
      <c r="BB2624" s="59" t="n"/>
      <c r="BC2624" s="59" t="n"/>
      <c r="BD2624" s="59" t="n"/>
      <c r="BE2624" s="59" t="n"/>
      <c r="BF2624" s="59" t="n"/>
      <c r="BG2624" s="59" t="n"/>
      <c r="BH2624" s="59" t="n"/>
      <c r="BI2624" s="59" t="n"/>
      <c r="BJ2624" s="59" t="n"/>
      <c r="BK2624" s="59" t="n"/>
      <c r="BL2624" s="59" t="n"/>
      <c r="BM2624" s="59" t="n"/>
      <c r="BN2624" s="59" t="n"/>
      <c r="BO2624" s="59" t="n"/>
      <c r="BP2624" s="59" t="n"/>
      <c r="BQ2624" s="59" t="n"/>
      <c r="BR2624" s="59" t="n"/>
      <c r="BS2624" s="59" t="n"/>
      <c r="BT2624" s="59" t="n"/>
      <c r="BU2624" s="59" t="n"/>
      <c r="BV2624" s="59" t="n"/>
      <c r="BW2624" s="59" t="n"/>
      <c r="BX2624" s="59" t="n"/>
      <c r="BY2624" s="59" t="n"/>
      <c r="BZ2624" s="59" t="n"/>
      <c r="CA2624" s="59" t="n"/>
      <c r="CB2624" s="59" t="n"/>
      <c r="CC2624" s="59" t="n"/>
      <c r="CD2624" s="59" t="n"/>
      <c r="CE2624" s="59" t="n"/>
      <c r="CF2624" s="59" t="n"/>
      <c r="CG2624" s="59" t="n"/>
      <c r="CH2624" s="59" t="n"/>
      <c r="CI2624" s="59" t="n"/>
      <c r="CJ2624" s="59" t="n"/>
      <c r="CK2624" s="59" t="n"/>
      <c r="CL2624" s="59" t="n"/>
      <c r="CM2624" s="59" t="n"/>
      <c r="CN2624" s="59" t="n"/>
      <c r="CO2624" s="59" t="n"/>
      <c r="CP2624" s="59" t="n"/>
      <c r="CQ2624" s="59" t="n"/>
      <c r="CR2624" s="59" t="n"/>
      <c r="CS2624" s="59" t="n"/>
      <c r="CT2624" s="59" t="n"/>
      <c r="CU2624" s="59" t="n"/>
      <c r="CV2624" s="59" t="n"/>
      <c r="CW2624" s="59" t="n"/>
      <c r="CX2624" s="59" t="n"/>
      <c r="CY2624" s="59" t="n"/>
      <c r="CZ2624" s="59" t="n"/>
    </row>
    <row r="2625">
      <c r="D2625" s="59" t="inlineStr">
        <is>
          <t>Ex-Date</t>
        </is>
      </c>
      <c r="E2625" s="59" t="n">
        <v>46262</v>
      </c>
      <c r="F2625" s="59" t="n">
        <v>46436</v>
      </c>
      <c r="G2625" s="59" t="n">
        <v>46629</v>
      </c>
      <c r="H2625" s="59" t="n">
        <v>46801</v>
      </c>
      <c r="I2625" s="59" t="n">
        <v>46995</v>
      </c>
      <c r="J2625" s="59" t="n">
        <v>47169</v>
      </c>
      <c r="K2625" s="59" t="n">
        <v>47360</v>
      </c>
      <c r="L2625" s="59" t="n">
        <v>47534</v>
      </c>
      <c r="M2625" s="59" t="n">
        <v>47724</v>
      </c>
      <c r="N2625" s="59" t="n">
        <v>47899</v>
      </c>
      <c r="O2625" s="59" t="n">
        <v>48088</v>
      </c>
      <c r="P2625" s="59" t="n">
        <v>48263</v>
      </c>
      <c r="Q2625" s="59" t="n">
        <v>48456</v>
      </c>
      <c r="R2625" s="59" t="n">
        <v>48628</v>
      </c>
      <c r="S2625" s="59" t="n">
        <v>48821</v>
      </c>
      <c r="T2625" s="59" t="n">
        <v>48992</v>
      </c>
      <c r="U2625" s="59" t="n">
        <v>49185</v>
      </c>
      <c r="V2625" s="59" t="n">
        <v>49363</v>
      </c>
      <c r="W2625" s="59" t="n">
        <v>49556</v>
      </c>
      <c r="X2625" s="59" t="n"/>
      <c r="Y2625" s="59" t="n"/>
      <c r="Z2625" s="59" t="n"/>
      <c r="AA2625" s="59" t="n"/>
      <c r="AB2625" s="59" t="n"/>
      <c r="AC2625" s="59" t="n"/>
      <c r="AD2625" s="59" t="n"/>
      <c r="AE2625" s="59" t="n"/>
      <c r="AF2625" s="59" t="n"/>
      <c r="AG2625" s="59" t="n"/>
      <c r="AH2625" s="59" t="n"/>
      <c r="AI2625" s="59" t="n"/>
      <c r="AJ2625" s="59" t="n"/>
      <c r="AK2625" s="59" t="n"/>
      <c r="AL2625" s="59" t="n"/>
      <c r="AM2625" s="59" t="n"/>
      <c r="AN2625" s="59" t="n"/>
      <c r="AO2625" s="59" t="n"/>
      <c r="AP2625" s="59" t="n"/>
      <c r="AQ2625" s="59" t="n"/>
      <c r="AR2625" s="59" t="n"/>
      <c r="AS2625" s="59" t="n"/>
      <c r="AT2625" s="59" t="n"/>
      <c r="AU2625" s="59" t="n"/>
      <c r="AV2625" s="59" t="n"/>
      <c r="AW2625" s="59" t="n"/>
      <c r="AX2625" s="59" t="n"/>
      <c r="AY2625" s="59" t="n"/>
      <c r="AZ2625" s="59" t="n"/>
      <c r="BA2625" s="59" t="n"/>
      <c r="BB2625" s="59" t="n"/>
      <c r="BC2625" s="59" t="n"/>
      <c r="BD2625" s="59" t="n"/>
      <c r="BE2625" s="59" t="n"/>
      <c r="BF2625" s="59" t="n"/>
      <c r="BG2625" s="59" t="n"/>
      <c r="BH2625" s="59" t="n"/>
      <c r="BI2625" s="59" t="n"/>
      <c r="BJ2625" s="59" t="n"/>
      <c r="BK2625" s="59" t="n"/>
      <c r="BL2625" s="59" t="n"/>
      <c r="BM2625" s="59" t="n"/>
      <c r="BN2625" s="59" t="n"/>
      <c r="BO2625" s="59" t="n"/>
      <c r="BP2625" s="59" t="n"/>
      <c r="BQ2625" s="59" t="n"/>
      <c r="BR2625" s="59" t="n"/>
      <c r="BS2625" s="59" t="n"/>
      <c r="BT2625" s="59" t="n"/>
      <c r="BU2625" s="59" t="n"/>
      <c r="BV2625" s="59" t="n"/>
      <c r="BW2625" s="59" t="n"/>
      <c r="BX2625" s="59" t="n"/>
      <c r="BY2625" s="59" t="n"/>
      <c r="BZ2625" s="59" t="n"/>
      <c r="CA2625" s="59" t="n"/>
      <c r="CB2625" s="59" t="n"/>
      <c r="CC2625" s="59" t="n"/>
      <c r="CD2625" s="59" t="n"/>
      <c r="CE2625" s="59" t="n"/>
      <c r="CF2625" s="59" t="n"/>
      <c r="CG2625" s="59" t="n"/>
      <c r="CH2625" s="59" t="n"/>
      <c r="CI2625" s="59" t="n"/>
      <c r="CJ2625" s="59" t="n"/>
      <c r="CK2625" s="59" t="n"/>
      <c r="CL2625" s="59" t="n"/>
      <c r="CM2625" s="59" t="n"/>
      <c r="CN2625" s="59" t="n"/>
      <c r="CO2625" s="59" t="n"/>
      <c r="CP2625" s="59" t="n"/>
      <c r="CQ2625" s="59" t="n"/>
      <c r="CR2625" s="59" t="n"/>
      <c r="CS2625" s="59" t="n"/>
      <c r="CT2625" s="59" t="n"/>
      <c r="CU2625" s="59" t="n"/>
      <c r="CV2625" s="59" t="n"/>
      <c r="CW2625" s="59" t="n"/>
      <c r="CX2625" s="59" t="n"/>
      <c r="CY2625" s="59" t="n"/>
      <c r="CZ2625" s="59" t="n"/>
    </row>
    <row r="2626">
      <c r="D2626" s="107" t="inlineStr">
        <is>
          <t>Amount Per Share</t>
        </is>
      </c>
      <c r="E2626" s="107" t="n">
        <v>1.12</v>
      </c>
      <c r="F2626" s="107" t="n">
        <v>1.02</v>
      </c>
      <c r="G2626" s="107" t="n">
        <v>1.15</v>
      </c>
      <c r="H2626" s="107" t="n">
        <v>1.02</v>
      </c>
      <c r="I2626" s="107" t="n">
        <v>1.2</v>
      </c>
      <c r="J2626" s="107" t="n">
        <v>1.02</v>
      </c>
      <c r="K2626" s="107" t="n">
        <v>1.25</v>
      </c>
      <c r="L2626" s="107" t="n">
        <v>1.04</v>
      </c>
      <c r="M2626" s="107" t="n">
        <v>1.25</v>
      </c>
      <c r="N2626" s="107" t="n">
        <v>1.04</v>
      </c>
      <c r="O2626" s="107" t="n">
        <v>1.3</v>
      </c>
      <c r="P2626" s="107" t="n">
        <v>1.04</v>
      </c>
      <c r="Q2626" s="107" t="n">
        <v>1.3</v>
      </c>
      <c r="R2626" s="107" t="n">
        <v>1.06</v>
      </c>
      <c r="S2626" s="107" t="n">
        <v>1.3</v>
      </c>
      <c r="T2626" s="107" t="n">
        <v>1.06</v>
      </c>
      <c r="U2626" s="107" t="n">
        <v>1.3</v>
      </c>
      <c r="V2626" s="107" t="n">
        <v>1.06</v>
      </c>
      <c r="W2626" s="107" t="n">
        <v>1.3</v>
      </c>
      <c r="X2626" s="107" t="n"/>
      <c r="Y2626" s="107" t="n"/>
      <c r="Z2626" s="107" t="n"/>
      <c r="AA2626" s="107" t="n"/>
      <c r="AB2626" s="107" t="n"/>
      <c r="AC2626" s="107" t="n"/>
      <c r="AD2626" s="107" t="n"/>
      <c r="AE2626" s="107" t="n"/>
      <c r="AF2626" s="107" t="n"/>
      <c r="AG2626" s="107" t="n"/>
      <c r="AH2626" s="107" t="n"/>
      <c r="AI2626" s="107" t="n"/>
      <c r="AJ2626" s="107" t="n"/>
      <c r="AK2626" s="107" t="n"/>
      <c r="AL2626" s="107" t="n"/>
      <c r="AM2626" s="107" t="n"/>
      <c r="AN2626" s="107" t="n"/>
      <c r="AO2626" s="107" t="n"/>
      <c r="AP2626" s="107" t="n"/>
      <c r="AQ2626" s="107" t="n"/>
      <c r="AR2626" s="107" t="n"/>
      <c r="AS2626" s="107" t="n"/>
      <c r="AT2626" s="107" t="n"/>
      <c r="AU2626" s="107" t="n"/>
      <c r="AV2626" s="107" t="n"/>
      <c r="AW2626" s="107" t="n"/>
      <c r="AX2626" s="107" t="n"/>
      <c r="AY2626" s="107" t="n"/>
      <c r="AZ2626" s="107" t="n"/>
      <c r="BA2626" s="107" t="n"/>
      <c r="BB2626" s="107" t="n"/>
      <c r="BC2626" s="107" t="n"/>
      <c r="BD2626" s="107" t="n"/>
      <c r="BE2626" s="107" t="n"/>
      <c r="BF2626" s="107" t="n"/>
      <c r="BG2626" s="107" t="n"/>
      <c r="BH2626" s="107" t="n"/>
      <c r="BI2626" s="107" t="n"/>
      <c r="BJ2626" s="107" t="n"/>
      <c r="BK2626" s="107" t="n"/>
      <c r="BL2626" s="107" t="n"/>
      <c r="BM2626" s="107" t="n"/>
      <c r="BN2626" s="107" t="n"/>
      <c r="BO2626" s="107" t="n"/>
      <c r="BP2626" s="107" t="n"/>
      <c r="BQ2626" s="107" t="n"/>
      <c r="BR2626" s="107" t="n"/>
      <c r="BS2626" s="107" t="n"/>
      <c r="BT2626" s="107" t="n"/>
      <c r="BU2626" s="107" t="n"/>
      <c r="BV2626" s="107" t="n"/>
      <c r="BW2626" s="107" t="n"/>
      <c r="BX2626" s="107" t="n"/>
      <c r="BY2626" s="107" t="n"/>
      <c r="BZ2626" s="107" t="n"/>
      <c r="CA2626" s="107" t="n"/>
      <c r="CB2626" s="107" t="n"/>
      <c r="CC2626" s="107" t="n"/>
      <c r="CD2626" s="107" t="n"/>
      <c r="CE2626" s="107" t="n"/>
      <c r="CF2626" s="107" t="n"/>
      <c r="CG2626" s="107" t="n"/>
      <c r="CH2626" s="107" t="n"/>
      <c r="CI2626" s="107" t="n"/>
      <c r="CJ2626" s="107" t="n"/>
      <c r="CK2626" s="107" t="n"/>
      <c r="CL2626" s="107" t="n"/>
      <c r="CM2626" s="107" t="n"/>
      <c r="CN2626" s="107" t="n"/>
      <c r="CO2626" s="107" t="n"/>
      <c r="CP2626" s="107" t="n"/>
      <c r="CQ2626" s="107" t="n"/>
      <c r="CR2626" s="107" t="n"/>
      <c r="CS2626" s="107" t="n"/>
      <c r="CT2626" s="107" t="n"/>
      <c r="CU2626" s="107" t="n"/>
      <c r="CV2626" s="107" t="n"/>
      <c r="CW2626" s="107" t="n"/>
      <c r="CX2626" s="107" t="n"/>
      <c r="CY2626" s="107" t="n"/>
      <c r="CZ2626" s="107" t="n"/>
    </row>
    <row r="2628">
      <c r="A2628" s="126">
        <f>IF(MXAU!$C$39="","",MXAU!$C$39)</f>
        <v/>
      </c>
      <c r="B2628" s="68">
        <f>IF($A2628="",0,COUNT($E2629:$CZ2629))</f>
        <v/>
      </c>
      <c r="C2628" s="69">
        <f>IF($B2628=0,0,MAX($E2629:$CZ2629))</f>
        <v/>
      </c>
      <c r="D2628" s="58">
        <f>_xll.BDS($A2628,'Field Check'!$C$44,"headers=y","startcol=1","endcol=7","dir=h","DVD_START_DT",'Field Check'!$C$59,"DVD_END_DT",'Field Check'!$D$59)</f>
        <v/>
      </c>
      <c r="E2628" s="59" t="n"/>
      <c r="F2628" s="59" t="n"/>
      <c r="G2628" s="59" t="n"/>
      <c r="H2628" s="59" t="n"/>
      <c r="I2628" s="59" t="n"/>
      <c r="J2628" s="59" t="n"/>
      <c r="K2628" s="59" t="n"/>
      <c r="L2628" s="59" t="n"/>
      <c r="M2628" s="59" t="n"/>
      <c r="N2628" s="59" t="n"/>
      <c r="O2628" s="59" t="n"/>
      <c r="P2628" s="59" t="n"/>
      <c r="Q2628" s="59" t="n"/>
      <c r="R2628" s="59" t="n"/>
      <c r="S2628" s="59" t="n"/>
      <c r="T2628" s="59" t="n"/>
      <c r="U2628" s="59" t="n"/>
      <c r="V2628" s="59" t="n"/>
      <c r="W2628" s="59" t="n"/>
      <c r="X2628" s="59" t="n"/>
      <c r="Y2628" s="59" t="n"/>
      <c r="Z2628" s="59" t="n"/>
      <c r="AA2628" s="59" t="n"/>
      <c r="AB2628" s="59" t="n"/>
      <c r="AC2628" s="59" t="n"/>
      <c r="AD2628" s="59" t="n"/>
      <c r="AE2628" s="59" t="n"/>
      <c r="AF2628" s="59" t="n"/>
      <c r="AG2628" s="59" t="n"/>
      <c r="AH2628" s="59" t="n"/>
      <c r="AI2628" s="59" t="n"/>
      <c r="AJ2628" s="59" t="n"/>
      <c r="AK2628" s="59" t="n"/>
      <c r="AL2628" s="59" t="n"/>
      <c r="AM2628" s="59" t="n"/>
      <c r="AN2628" s="59" t="n"/>
      <c r="AO2628" s="59" t="n"/>
      <c r="AP2628" s="59" t="n"/>
      <c r="AQ2628" s="59" t="n"/>
      <c r="AR2628" s="59" t="n"/>
      <c r="AS2628" s="59" t="n"/>
      <c r="AT2628" s="59" t="n"/>
      <c r="AU2628" s="59" t="n"/>
      <c r="AV2628" s="59" t="n"/>
      <c r="AW2628" s="59" t="n"/>
      <c r="AX2628" s="59" t="n"/>
      <c r="AY2628" s="59" t="n"/>
      <c r="AZ2628" s="59" t="n"/>
      <c r="BA2628" s="59" t="n"/>
      <c r="BB2628" s="59" t="n"/>
      <c r="BC2628" s="59" t="n"/>
      <c r="BD2628" s="59" t="n"/>
      <c r="BE2628" s="59" t="n"/>
      <c r="BF2628" s="59" t="n"/>
      <c r="BG2628" s="59" t="n"/>
      <c r="BH2628" s="59" t="n"/>
      <c r="BI2628" s="59" t="n"/>
      <c r="BJ2628" s="59" t="n"/>
      <c r="BK2628" s="59" t="n"/>
      <c r="BL2628" s="59" t="n"/>
      <c r="BM2628" s="59" t="n"/>
      <c r="BN2628" s="59" t="n"/>
      <c r="BO2628" s="59" t="n"/>
      <c r="BP2628" s="59" t="n"/>
      <c r="BQ2628" s="59" t="n"/>
      <c r="BR2628" s="59" t="n"/>
      <c r="BS2628" s="59" t="n"/>
      <c r="BT2628" s="59" t="n"/>
      <c r="BU2628" s="59" t="n"/>
      <c r="BV2628" s="59" t="n"/>
      <c r="BW2628" s="59" t="n"/>
      <c r="BX2628" s="59" t="n"/>
      <c r="BY2628" s="59" t="n"/>
      <c r="BZ2628" s="59" t="n"/>
      <c r="CA2628" s="59" t="n"/>
      <c r="CB2628" s="59" t="n"/>
      <c r="CC2628" s="59" t="n"/>
      <c r="CD2628" s="59" t="n"/>
      <c r="CE2628" s="59" t="n"/>
      <c r="CF2628" s="59" t="n"/>
      <c r="CG2628" s="59" t="n"/>
      <c r="CH2628" s="59" t="n"/>
      <c r="CI2628" s="59" t="n"/>
      <c r="CJ2628" s="59" t="n"/>
      <c r="CK2628" s="59" t="n"/>
      <c r="CL2628" s="59" t="n"/>
      <c r="CM2628" s="59" t="n"/>
      <c r="CN2628" s="59" t="n"/>
      <c r="CO2628" s="59" t="n"/>
      <c r="CP2628" s="59" t="n"/>
      <c r="CQ2628" s="59" t="n"/>
      <c r="CR2628" s="59" t="n"/>
      <c r="CS2628" s="59" t="n"/>
      <c r="CT2628" s="59" t="n"/>
      <c r="CU2628" s="59" t="n"/>
      <c r="CV2628" s="59" t="n"/>
      <c r="CW2628" s="59" t="n"/>
      <c r="CX2628" s="59" t="n"/>
      <c r="CY2628" s="59" t="n"/>
      <c r="CZ2628" s="59" t="n"/>
    </row>
    <row r="2629">
      <c r="D2629" s="59" t="n"/>
      <c r="E2629" s="59" t="n"/>
      <c r="F2629" s="59" t="n"/>
      <c r="G2629" s="59" t="n"/>
      <c r="H2629" s="59" t="n"/>
      <c r="I2629" s="59" t="n"/>
      <c r="J2629" s="59" t="n"/>
      <c r="K2629" s="59" t="n"/>
      <c r="L2629" s="59" t="n"/>
      <c r="M2629" s="59" t="n"/>
      <c r="N2629" s="59" t="n"/>
      <c r="O2629" s="59" t="n"/>
      <c r="P2629" s="59" t="n"/>
      <c r="Q2629" s="59" t="n"/>
      <c r="R2629" s="59" t="n"/>
      <c r="S2629" s="59" t="n"/>
      <c r="T2629" s="59" t="n"/>
      <c r="U2629" s="59" t="n"/>
      <c r="V2629" s="59" t="n"/>
      <c r="W2629" s="59" t="n"/>
      <c r="X2629" s="59" t="n"/>
      <c r="Y2629" s="59" t="n"/>
      <c r="Z2629" s="59" t="n"/>
      <c r="AA2629" s="59" t="n"/>
      <c r="AB2629" s="59" t="n"/>
      <c r="AC2629" s="59" t="n"/>
      <c r="AD2629" s="59" t="n"/>
      <c r="AE2629" s="59" t="n"/>
      <c r="AF2629" s="59" t="n"/>
      <c r="AG2629" s="59" t="n"/>
      <c r="AH2629" s="59" t="n"/>
      <c r="AI2629" s="59" t="n"/>
      <c r="AJ2629" s="59" t="n"/>
      <c r="AK2629" s="59" t="n"/>
      <c r="AL2629" s="59" t="n"/>
      <c r="AM2629" s="59" t="n"/>
      <c r="AN2629" s="59" t="n"/>
      <c r="AO2629" s="59" t="n"/>
      <c r="AP2629" s="59" t="n"/>
      <c r="AQ2629" s="59" t="n"/>
      <c r="AR2629" s="59" t="n"/>
      <c r="AS2629" s="59" t="n"/>
      <c r="AT2629" s="59" t="n"/>
      <c r="AU2629" s="59" t="n"/>
      <c r="AV2629" s="59" t="n"/>
      <c r="AW2629" s="59" t="n"/>
      <c r="AX2629" s="59" t="n"/>
      <c r="AY2629" s="59" t="n"/>
      <c r="AZ2629" s="59" t="n"/>
      <c r="BA2629" s="59" t="n"/>
      <c r="BB2629" s="59" t="n"/>
      <c r="BC2629" s="59" t="n"/>
      <c r="BD2629" s="59" t="n"/>
      <c r="BE2629" s="59" t="n"/>
      <c r="BF2629" s="59" t="n"/>
      <c r="BG2629" s="59" t="n"/>
      <c r="BH2629" s="59" t="n"/>
      <c r="BI2629" s="59" t="n"/>
      <c r="BJ2629" s="59" t="n"/>
      <c r="BK2629" s="59" t="n"/>
      <c r="BL2629" s="59" t="n"/>
      <c r="BM2629" s="59" t="n"/>
      <c r="BN2629" s="59" t="n"/>
      <c r="BO2629" s="59" t="n"/>
      <c r="BP2629" s="59" t="n"/>
      <c r="BQ2629" s="59" t="n"/>
      <c r="BR2629" s="59" t="n"/>
      <c r="BS2629" s="59" t="n"/>
      <c r="BT2629" s="59" t="n"/>
      <c r="BU2629" s="59" t="n"/>
      <c r="BV2629" s="59" t="n"/>
      <c r="BW2629" s="59" t="n"/>
      <c r="BX2629" s="59" t="n"/>
      <c r="BY2629" s="59" t="n"/>
      <c r="BZ2629" s="59" t="n"/>
      <c r="CA2629" s="59" t="n"/>
      <c r="CB2629" s="59" t="n"/>
      <c r="CC2629" s="59" t="n"/>
      <c r="CD2629" s="59" t="n"/>
      <c r="CE2629" s="59" t="n"/>
      <c r="CF2629" s="59" t="n"/>
      <c r="CG2629" s="59" t="n"/>
      <c r="CH2629" s="59" t="n"/>
      <c r="CI2629" s="59" t="n"/>
      <c r="CJ2629" s="59" t="n"/>
      <c r="CK2629" s="59" t="n"/>
      <c r="CL2629" s="59" t="n"/>
      <c r="CM2629" s="59" t="n"/>
      <c r="CN2629" s="59" t="n"/>
      <c r="CO2629" s="59" t="n"/>
      <c r="CP2629" s="59" t="n"/>
      <c r="CQ2629" s="59" t="n"/>
      <c r="CR2629" s="59" t="n"/>
      <c r="CS2629" s="59" t="n"/>
      <c r="CT2629" s="59" t="n"/>
      <c r="CU2629" s="59" t="n"/>
      <c r="CV2629" s="59" t="n"/>
      <c r="CW2629" s="59" t="n"/>
      <c r="CX2629" s="59" t="n"/>
      <c r="CY2629" s="59" t="n"/>
      <c r="CZ2629" s="59" t="n"/>
    </row>
    <row r="2630">
      <c r="D2630" s="59" t="n"/>
      <c r="E2630" s="59" t="n"/>
      <c r="F2630" s="59" t="n"/>
      <c r="G2630" s="59" t="n"/>
      <c r="H2630" s="59" t="n"/>
      <c r="I2630" s="59" t="n"/>
      <c r="J2630" s="59" t="n"/>
      <c r="K2630" s="59" t="n"/>
      <c r="L2630" s="59" t="n"/>
      <c r="M2630" s="59" t="n"/>
      <c r="N2630" s="59" t="n"/>
      <c r="O2630" s="59" t="n"/>
      <c r="P2630" s="59" t="n"/>
      <c r="Q2630" s="59" t="n"/>
      <c r="R2630" s="59" t="n"/>
      <c r="S2630" s="59" t="n"/>
      <c r="T2630" s="59" t="n"/>
      <c r="U2630" s="59" t="n"/>
      <c r="V2630" s="59" t="n"/>
      <c r="W2630" s="59" t="n"/>
      <c r="X2630" s="59" t="n"/>
      <c r="Y2630" s="59" t="n"/>
      <c r="Z2630" s="59" t="n"/>
      <c r="AA2630" s="59" t="n"/>
      <c r="AB2630" s="59" t="n"/>
      <c r="AC2630" s="59" t="n"/>
      <c r="AD2630" s="59" t="n"/>
      <c r="AE2630" s="59" t="n"/>
      <c r="AF2630" s="59" t="n"/>
      <c r="AG2630" s="59" t="n"/>
      <c r="AH2630" s="59" t="n"/>
      <c r="AI2630" s="59" t="n"/>
      <c r="AJ2630" s="59" t="n"/>
      <c r="AK2630" s="59" t="n"/>
      <c r="AL2630" s="59" t="n"/>
      <c r="AM2630" s="59" t="n"/>
      <c r="AN2630" s="59" t="n"/>
      <c r="AO2630" s="59" t="n"/>
      <c r="AP2630" s="59" t="n"/>
      <c r="AQ2630" s="59" t="n"/>
      <c r="AR2630" s="59" t="n"/>
      <c r="AS2630" s="59" t="n"/>
      <c r="AT2630" s="59" t="n"/>
      <c r="AU2630" s="59" t="n"/>
      <c r="AV2630" s="59" t="n"/>
      <c r="AW2630" s="59" t="n"/>
      <c r="AX2630" s="59" t="n"/>
      <c r="AY2630" s="59" t="n"/>
      <c r="AZ2630" s="59" t="n"/>
      <c r="BA2630" s="59" t="n"/>
      <c r="BB2630" s="59" t="n"/>
      <c r="BC2630" s="59" t="n"/>
      <c r="BD2630" s="59" t="n"/>
      <c r="BE2630" s="59" t="n"/>
      <c r="BF2630" s="59" t="n"/>
      <c r="BG2630" s="59" t="n"/>
      <c r="BH2630" s="59" t="n"/>
      <c r="BI2630" s="59" t="n"/>
      <c r="BJ2630" s="59" t="n"/>
      <c r="BK2630" s="59" t="n"/>
      <c r="BL2630" s="59" t="n"/>
      <c r="BM2630" s="59" t="n"/>
      <c r="BN2630" s="59" t="n"/>
      <c r="BO2630" s="59" t="n"/>
      <c r="BP2630" s="59" t="n"/>
      <c r="BQ2630" s="59" t="n"/>
      <c r="BR2630" s="59" t="n"/>
      <c r="BS2630" s="59" t="n"/>
      <c r="BT2630" s="59" t="n"/>
      <c r="BU2630" s="59" t="n"/>
      <c r="BV2630" s="59" t="n"/>
      <c r="BW2630" s="59" t="n"/>
      <c r="BX2630" s="59" t="n"/>
      <c r="BY2630" s="59" t="n"/>
      <c r="BZ2630" s="59" t="n"/>
      <c r="CA2630" s="59" t="n"/>
      <c r="CB2630" s="59" t="n"/>
      <c r="CC2630" s="59" t="n"/>
      <c r="CD2630" s="59" t="n"/>
      <c r="CE2630" s="59" t="n"/>
      <c r="CF2630" s="59" t="n"/>
      <c r="CG2630" s="59" t="n"/>
      <c r="CH2630" s="59" t="n"/>
      <c r="CI2630" s="59" t="n"/>
      <c r="CJ2630" s="59" t="n"/>
      <c r="CK2630" s="59" t="n"/>
      <c r="CL2630" s="59" t="n"/>
      <c r="CM2630" s="59" t="n"/>
      <c r="CN2630" s="59" t="n"/>
      <c r="CO2630" s="59" t="n"/>
      <c r="CP2630" s="59" t="n"/>
      <c r="CQ2630" s="59" t="n"/>
      <c r="CR2630" s="59" t="n"/>
      <c r="CS2630" s="59" t="n"/>
      <c r="CT2630" s="59" t="n"/>
      <c r="CU2630" s="59" t="n"/>
      <c r="CV2630" s="59" t="n"/>
      <c r="CW2630" s="59" t="n"/>
      <c r="CX2630" s="59" t="n"/>
      <c r="CY2630" s="59" t="n"/>
      <c r="CZ2630" s="59" t="n"/>
    </row>
    <row r="2631">
      <c r="D2631" s="59" t="n"/>
      <c r="E2631" s="59" t="n"/>
      <c r="F2631" s="59" t="n"/>
      <c r="G2631" s="59" t="n"/>
      <c r="H2631" s="59" t="n"/>
      <c r="I2631" s="59" t="n"/>
      <c r="J2631" s="59" t="n"/>
      <c r="K2631" s="59" t="n"/>
      <c r="L2631" s="59" t="n"/>
      <c r="M2631" s="59" t="n"/>
      <c r="N2631" s="59" t="n"/>
      <c r="O2631" s="59" t="n"/>
      <c r="P2631" s="59" t="n"/>
      <c r="Q2631" s="59" t="n"/>
      <c r="R2631" s="59" t="n"/>
      <c r="S2631" s="59" t="n"/>
      <c r="T2631" s="59" t="n"/>
      <c r="U2631" s="59" t="n"/>
      <c r="V2631" s="59" t="n"/>
      <c r="W2631" s="59" t="n"/>
      <c r="X2631" s="59" t="n"/>
      <c r="Y2631" s="59" t="n"/>
      <c r="Z2631" s="59" t="n"/>
      <c r="AA2631" s="59" t="n"/>
      <c r="AB2631" s="59" t="n"/>
      <c r="AC2631" s="59" t="n"/>
      <c r="AD2631" s="59" t="n"/>
      <c r="AE2631" s="59" t="n"/>
      <c r="AF2631" s="59" t="n"/>
      <c r="AG2631" s="59" t="n"/>
      <c r="AH2631" s="59" t="n"/>
      <c r="AI2631" s="59" t="n"/>
      <c r="AJ2631" s="59" t="n"/>
      <c r="AK2631" s="59" t="n"/>
      <c r="AL2631" s="59" t="n"/>
      <c r="AM2631" s="59" t="n"/>
      <c r="AN2631" s="59" t="n"/>
      <c r="AO2631" s="59" t="n"/>
      <c r="AP2631" s="59" t="n"/>
      <c r="AQ2631" s="59" t="n"/>
      <c r="AR2631" s="59" t="n"/>
      <c r="AS2631" s="59" t="n"/>
      <c r="AT2631" s="59" t="n"/>
      <c r="AU2631" s="59" t="n"/>
      <c r="AV2631" s="59" t="n"/>
      <c r="AW2631" s="59" t="n"/>
      <c r="AX2631" s="59" t="n"/>
      <c r="AY2631" s="59" t="n"/>
      <c r="AZ2631" s="59" t="n"/>
      <c r="BA2631" s="59" t="n"/>
      <c r="BB2631" s="59" t="n"/>
      <c r="BC2631" s="59" t="n"/>
      <c r="BD2631" s="59" t="n"/>
      <c r="BE2631" s="59" t="n"/>
      <c r="BF2631" s="59" t="n"/>
      <c r="BG2631" s="59" t="n"/>
      <c r="BH2631" s="59" t="n"/>
      <c r="BI2631" s="59" t="n"/>
      <c r="BJ2631" s="59" t="n"/>
      <c r="BK2631" s="59" t="n"/>
      <c r="BL2631" s="59" t="n"/>
      <c r="BM2631" s="59" t="n"/>
      <c r="BN2631" s="59" t="n"/>
      <c r="BO2631" s="59" t="n"/>
      <c r="BP2631" s="59" t="n"/>
      <c r="BQ2631" s="59" t="n"/>
      <c r="BR2631" s="59" t="n"/>
      <c r="BS2631" s="59" t="n"/>
      <c r="BT2631" s="59" t="n"/>
      <c r="BU2631" s="59" t="n"/>
      <c r="BV2631" s="59" t="n"/>
      <c r="BW2631" s="59" t="n"/>
      <c r="BX2631" s="59" t="n"/>
      <c r="BY2631" s="59" t="n"/>
      <c r="BZ2631" s="59" t="n"/>
      <c r="CA2631" s="59" t="n"/>
      <c r="CB2631" s="59" t="n"/>
      <c r="CC2631" s="59" t="n"/>
      <c r="CD2631" s="59" t="n"/>
      <c r="CE2631" s="59" t="n"/>
      <c r="CF2631" s="59" t="n"/>
      <c r="CG2631" s="59" t="n"/>
      <c r="CH2631" s="59" t="n"/>
      <c r="CI2631" s="59" t="n"/>
      <c r="CJ2631" s="59" t="n"/>
      <c r="CK2631" s="59" t="n"/>
      <c r="CL2631" s="59" t="n"/>
      <c r="CM2631" s="59" t="n"/>
      <c r="CN2631" s="59" t="n"/>
      <c r="CO2631" s="59" t="n"/>
      <c r="CP2631" s="59" t="n"/>
      <c r="CQ2631" s="59" t="n"/>
      <c r="CR2631" s="59" t="n"/>
      <c r="CS2631" s="59" t="n"/>
      <c r="CT2631" s="59" t="n"/>
      <c r="CU2631" s="59" t="n"/>
      <c r="CV2631" s="59" t="n"/>
      <c r="CW2631" s="59" t="n"/>
      <c r="CX2631" s="59" t="n"/>
      <c r="CY2631" s="59" t="n"/>
      <c r="CZ2631" s="59" t="n"/>
    </row>
    <row r="2632">
      <c r="D2632" s="107" t="n"/>
      <c r="E2632" s="107" t="n"/>
      <c r="F2632" s="107" t="n"/>
      <c r="G2632" s="107" t="n"/>
      <c r="H2632" s="107" t="n"/>
      <c r="I2632" s="107" t="n"/>
      <c r="J2632" s="107" t="n"/>
      <c r="K2632" s="107" t="n"/>
      <c r="L2632" s="107" t="n"/>
      <c r="M2632" s="107" t="n"/>
      <c r="N2632" s="107" t="n"/>
      <c r="O2632" s="107" t="n"/>
      <c r="P2632" s="107" t="n"/>
      <c r="Q2632" s="107" t="n"/>
      <c r="R2632" s="107" t="n"/>
      <c r="S2632" s="107" t="n"/>
      <c r="T2632" s="107" t="n"/>
      <c r="U2632" s="107" t="n"/>
      <c r="V2632" s="107" t="n"/>
      <c r="W2632" s="107" t="n"/>
      <c r="X2632" s="107" t="n"/>
      <c r="Y2632" s="107" t="n"/>
      <c r="Z2632" s="107" t="n"/>
      <c r="AA2632" s="107" t="n"/>
      <c r="AB2632" s="107" t="n"/>
      <c r="AC2632" s="107" t="n"/>
      <c r="AD2632" s="107" t="n"/>
      <c r="AE2632" s="107" t="n"/>
      <c r="AF2632" s="107" t="n"/>
      <c r="AG2632" s="107" t="n"/>
      <c r="AH2632" s="107" t="n"/>
      <c r="AI2632" s="107" t="n"/>
      <c r="AJ2632" s="107" t="n"/>
      <c r="AK2632" s="107" t="n"/>
      <c r="AL2632" s="107" t="n"/>
      <c r="AM2632" s="107" t="n"/>
      <c r="AN2632" s="107" t="n"/>
      <c r="AO2632" s="107" t="n"/>
      <c r="AP2632" s="107" t="n"/>
      <c r="AQ2632" s="107" t="n"/>
      <c r="AR2632" s="107" t="n"/>
      <c r="AS2632" s="107" t="n"/>
      <c r="AT2632" s="107" t="n"/>
      <c r="AU2632" s="107" t="n"/>
      <c r="AV2632" s="107" t="n"/>
      <c r="AW2632" s="107" t="n"/>
      <c r="AX2632" s="107" t="n"/>
      <c r="AY2632" s="107" t="n"/>
      <c r="AZ2632" s="107" t="n"/>
      <c r="BA2632" s="107" t="n"/>
      <c r="BB2632" s="107" t="n"/>
      <c r="BC2632" s="107" t="n"/>
      <c r="BD2632" s="107" t="n"/>
      <c r="BE2632" s="107" t="n"/>
      <c r="BF2632" s="107" t="n"/>
      <c r="BG2632" s="107" t="n"/>
      <c r="BH2632" s="107" t="n"/>
      <c r="BI2632" s="107" t="n"/>
      <c r="BJ2632" s="107" t="n"/>
      <c r="BK2632" s="107" t="n"/>
      <c r="BL2632" s="107" t="n"/>
      <c r="BM2632" s="107" t="n"/>
      <c r="BN2632" s="107" t="n"/>
      <c r="BO2632" s="107" t="n"/>
      <c r="BP2632" s="107" t="n"/>
      <c r="BQ2632" s="107" t="n"/>
      <c r="BR2632" s="107" t="n"/>
      <c r="BS2632" s="107" t="n"/>
      <c r="BT2632" s="107" t="n"/>
      <c r="BU2632" s="107" t="n"/>
      <c r="BV2632" s="107" t="n"/>
      <c r="BW2632" s="107" t="n"/>
      <c r="BX2632" s="107" t="n"/>
      <c r="BY2632" s="107" t="n"/>
      <c r="BZ2632" s="107" t="n"/>
      <c r="CA2632" s="107" t="n"/>
      <c r="CB2632" s="107" t="n"/>
      <c r="CC2632" s="107" t="n"/>
      <c r="CD2632" s="107" t="n"/>
      <c r="CE2632" s="107" t="n"/>
      <c r="CF2632" s="107" t="n"/>
      <c r="CG2632" s="107" t="n"/>
      <c r="CH2632" s="107" t="n"/>
      <c r="CI2632" s="107" t="n"/>
      <c r="CJ2632" s="107" t="n"/>
      <c r="CK2632" s="107" t="n"/>
      <c r="CL2632" s="107" t="n"/>
      <c r="CM2632" s="107" t="n"/>
      <c r="CN2632" s="107" t="n"/>
      <c r="CO2632" s="107" t="n"/>
      <c r="CP2632" s="107" t="n"/>
      <c r="CQ2632" s="107" t="n"/>
      <c r="CR2632" s="107" t="n"/>
      <c r="CS2632" s="107" t="n"/>
      <c r="CT2632" s="107" t="n"/>
      <c r="CU2632" s="107" t="n"/>
      <c r="CV2632" s="107" t="n"/>
      <c r="CW2632" s="107" t="n"/>
      <c r="CX2632" s="107" t="n"/>
      <c r="CY2632" s="107" t="n"/>
      <c r="CZ2632" s="107" t="n"/>
    </row>
    <row r="2635">
      <c r="A2635" s="2">
        <f>IF($A2628="","","   projections")</f>
        <v/>
      </c>
      <c r="B2635" s="68">
        <f>IF($A2628="",0,COUNT($E2636:$CZ2636))</f>
        <v/>
      </c>
      <c r="C2635" s="69">
        <f>IF($B2635=0,0,MAX($E2636:$CZ2636))</f>
        <v/>
      </c>
      <c r="D2635" s="58">
        <f>_xll.BDS($A2628,'Field Check'!$C$42,"headers=y","startcol=1","endcol=3","dir=h","cols=20;rows=3")</f>
        <v/>
      </c>
      <c r="E2635" s="59" t="n">
        <v>46255</v>
      </c>
      <c r="F2635" s="59" t="n">
        <v>46436</v>
      </c>
      <c r="G2635" s="59" t="n">
        <v>46622</v>
      </c>
      <c r="H2635" s="59" t="n">
        <v>46807</v>
      </c>
      <c r="I2635" s="59" t="n">
        <v>46988</v>
      </c>
      <c r="J2635" s="59" t="n">
        <v>47171</v>
      </c>
      <c r="K2635" s="59" t="n">
        <v>47353</v>
      </c>
      <c r="L2635" s="59" t="n">
        <v>47535</v>
      </c>
      <c r="M2635" s="59" t="n">
        <v>47718</v>
      </c>
      <c r="N2635" s="59" t="n">
        <v>47899</v>
      </c>
      <c r="O2635" s="59" t="n">
        <v>48082</v>
      </c>
      <c r="P2635" s="59" t="n">
        <v>48263</v>
      </c>
      <c r="Q2635" s="59" t="n">
        <v>48449</v>
      </c>
      <c r="R2635" s="59" t="n">
        <v>48634</v>
      </c>
      <c r="S2635" s="59" t="n">
        <v>48813</v>
      </c>
      <c r="T2635" s="59" t="n">
        <v>48998</v>
      </c>
      <c r="U2635" s="59" t="n">
        <v>49177</v>
      </c>
      <c r="V2635" s="59" t="n">
        <v>49369</v>
      </c>
      <c r="W2635" s="59" t="n">
        <v>49548</v>
      </c>
      <c r="X2635" s="59" t="n"/>
      <c r="Y2635" s="59" t="n"/>
      <c r="Z2635" s="59" t="n"/>
      <c r="AA2635" s="59" t="n"/>
      <c r="AB2635" s="59" t="n"/>
      <c r="AC2635" s="59" t="n"/>
      <c r="AD2635" s="59" t="n"/>
      <c r="AE2635" s="59" t="n"/>
      <c r="AF2635" s="59" t="n"/>
      <c r="AG2635" s="59" t="n"/>
      <c r="AH2635" s="59" t="n"/>
      <c r="AI2635" s="59" t="n"/>
      <c r="AJ2635" s="59" t="n"/>
      <c r="AK2635" s="59" t="n"/>
      <c r="AL2635" s="59" t="n"/>
      <c r="AM2635" s="59" t="n"/>
      <c r="AN2635" s="59" t="n"/>
      <c r="AO2635" s="59" t="n"/>
      <c r="AP2635" s="59" t="n"/>
      <c r="AQ2635" s="59" t="n"/>
      <c r="AR2635" s="59" t="n"/>
      <c r="AS2635" s="59" t="n"/>
      <c r="AT2635" s="59" t="n"/>
      <c r="AU2635" s="59" t="n"/>
      <c r="AV2635" s="59" t="n"/>
      <c r="AW2635" s="59" t="n"/>
      <c r="AX2635" s="59" t="n"/>
      <c r="AY2635" s="59" t="n"/>
      <c r="AZ2635" s="59" t="n"/>
      <c r="BA2635" s="59" t="n"/>
      <c r="BB2635" s="59" t="n"/>
      <c r="BC2635" s="59" t="n"/>
      <c r="BD2635" s="59" t="n"/>
      <c r="BE2635" s="59" t="n"/>
      <c r="BF2635" s="59" t="n"/>
      <c r="BG2635" s="59" t="n"/>
      <c r="BH2635" s="59" t="n"/>
      <c r="BI2635" s="59" t="n"/>
      <c r="BJ2635" s="59" t="n"/>
      <c r="BK2635" s="59" t="n"/>
      <c r="BL2635" s="59" t="n"/>
      <c r="BM2635" s="59" t="n"/>
      <c r="BN2635" s="59" t="n"/>
      <c r="BO2635" s="59" t="n"/>
      <c r="BP2635" s="59" t="n"/>
      <c r="BQ2635" s="59" t="n"/>
      <c r="BR2635" s="59" t="n"/>
      <c r="BS2635" s="59" t="n"/>
      <c r="BT2635" s="59" t="n"/>
      <c r="BU2635" s="59" t="n"/>
      <c r="BV2635" s="59" t="n"/>
      <c r="BW2635" s="59" t="n"/>
      <c r="BX2635" s="59" t="n"/>
      <c r="BY2635" s="59" t="n"/>
      <c r="BZ2635" s="59" t="n"/>
      <c r="CA2635" s="59" t="n"/>
      <c r="CB2635" s="59" t="n"/>
      <c r="CC2635" s="59" t="n"/>
      <c r="CD2635" s="59" t="n"/>
      <c r="CE2635" s="59" t="n"/>
      <c r="CF2635" s="59" t="n"/>
      <c r="CG2635" s="59" t="n"/>
      <c r="CH2635" s="59" t="n"/>
      <c r="CI2635" s="59" t="n"/>
      <c r="CJ2635" s="59" t="n"/>
      <c r="CK2635" s="59" t="n"/>
      <c r="CL2635" s="59" t="n"/>
      <c r="CM2635" s="59" t="n"/>
      <c r="CN2635" s="59" t="n"/>
      <c r="CO2635" s="59" t="n"/>
      <c r="CP2635" s="59" t="n"/>
      <c r="CQ2635" s="59" t="n"/>
      <c r="CR2635" s="59" t="n"/>
      <c r="CS2635" s="59" t="n"/>
      <c r="CT2635" s="59" t="n"/>
      <c r="CU2635" s="59" t="n"/>
      <c r="CV2635" s="59" t="n"/>
      <c r="CW2635" s="59" t="n"/>
      <c r="CX2635" s="59" t="n"/>
      <c r="CY2635" s="59" t="n"/>
      <c r="CZ2635" s="59" t="n"/>
    </row>
    <row r="2636">
      <c r="D2636" s="59" t="inlineStr">
        <is>
          <t>Ex-Date</t>
        </is>
      </c>
      <c r="E2636" s="59" t="n">
        <v>46265</v>
      </c>
      <c r="F2636" s="59" t="n">
        <v>46444</v>
      </c>
      <c r="G2636" s="59" t="n">
        <v>46630</v>
      </c>
      <c r="H2636" s="59" t="n">
        <v>46815</v>
      </c>
      <c r="I2636" s="59" t="n">
        <v>46996</v>
      </c>
      <c r="J2636" s="59" t="n">
        <v>47179</v>
      </c>
      <c r="K2636" s="59" t="n">
        <v>47361</v>
      </c>
      <c r="L2636" s="59" t="n">
        <v>47543</v>
      </c>
      <c r="M2636" s="59" t="n">
        <v>47725</v>
      </c>
      <c r="N2636" s="59" t="n">
        <v>47907</v>
      </c>
      <c r="O2636" s="59" t="n">
        <v>48089</v>
      </c>
      <c r="P2636" s="59" t="n">
        <v>48271</v>
      </c>
      <c r="Q2636" s="59" t="n">
        <v>48457</v>
      </c>
      <c r="R2636" s="59" t="n">
        <v>48642</v>
      </c>
      <c r="S2636" s="59" t="n">
        <v>48821</v>
      </c>
      <c r="T2636" s="59" t="n">
        <v>49006</v>
      </c>
      <c r="U2636" s="59" t="n">
        <v>49185</v>
      </c>
      <c r="V2636" s="59" t="n">
        <v>49377</v>
      </c>
      <c r="W2636" s="59" t="n">
        <v>49556</v>
      </c>
      <c r="X2636" s="59" t="n"/>
      <c r="Y2636" s="59" t="n"/>
      <c r="Z2636" s="59" t="n"/>
      <c r="AA2636" s="59" t="n"/>
      <c r="AB2636" s="59" t="n"/>
      <c r="AC2636" s="59" t="n"/>
      <c r="AD2636" s="59" t="n"/>
      <c r="AE2636" s="59" t="n"/>
      <c r="AF2636" s="59" t="n"/>
      <c r="AG2636" s="59" t="n"/>
      <c r="AH2636" s="59" t="n"/>
      <c r="AI2636" s="59" t="n"/>
      <c r="AJ2636" s="59" t="n"/>
      <c r="AK2636" s="59" t="n"/>
      <c r="AL2636" s="59" t="n"/>
      <c r="AM2636" s="59" t="n"/>
      <c r="AN2636" s="59" t="n"/>
      <c r="AO2636" s="59" t="n"/>
      <c r="AP2636" s="59" t="n"/>
      <c r="AQ2636" s="59" t="n"/>
      <c r="AR2636" s="59" t="n"/>
      <c r="AS2636" s="59" t="n"/>
      <c r="AT2636" s="59" t="n"/>
      <c r="AU2636" s="59" t="n"/>
      <c r="AV2636" s="59" t="n"/>
      <c r="AW2636" s="59" t="n"/>
      <c r="AX2636" s="59" t="n"/>
      <c r="AY2636" s="59" t="n"/>
      <c r="AZ2636" s="59" t="n"/>
      <c r="BA2636" s="59" t="n"/>
      <c r="BB2636" s="59" t="n"/>
      <c r="BC2636" s="59" t="n"/>
      <c r="BD2636" s="59" t="n"/>
      <c r="BE2636" s="59" t="n"/>
      <c r="BF2636" s="59" t="n"/>
      <c r="BG2636" s="59" t="n"/>
      <c r="BH2636" s="59" t="n"/>
      <c r="BI2636" s="59" t="n"/>
      <c r="BJ2636" s="59" t="n"/>
      <c r="BK2636" s="59" t="n"/>
      <c r="BL2636" s="59" t="n"/>
      <c r="BM2636" s="59" t="n"/>
      <c r="BN2636" s="59" t="n"/>
      <c r="BO2636" s="59" t="n"/>
      <c r="BP2636" s="59" t="n"/>
      <c r="BQ2636" s="59" t="n"/>
      <c r="BR2636" s="59" t="n"/>
      <c r="BS2636" s="59" t="n"/>
      <c r="BT2636" s="59" t="n"/>
      <c r="BU2636" s="59" t="n"/>
      <c r="BV2636" s="59" t="n"/>
      <c r="BW2636" s="59" t="n"/>
      <c r="BX2636" s="59" t="n"/>
      <c r="BY2636" s="59" t="n"/>
      <c r="BZ2636" s="59" t="n"/>
      <c r="CA2636" s="59" t="n"/>
      <c r="CB2636" s="59" t="n"/>
      <c r="CC2636" s="59" t="n"/>
      <c r="CD2636" s="59" t="n"/>
      <c r="CE2636" s="59" t="n"/>
      <c r="CF2636" s="59" t="n"/>
      <c r="CG2636" s="59" t="n"/>
      <c r="CH2636" s="59" t="n"/>
      <c r="CI2636" s="59" t="n"/>
      <c r="CJ2636" s="59" t="n"/>
      <c r="CK2636" s="59" t="n"/>
      <c r="CL2636" s="59" t="n"/>
      <c r="CM2636" s="59" t="n"/>
      <c r="CN2636" s="59" t="n"/>
      <c r="CO2636" s="59" t="n"/>
      <c r="CP2636" s="59" t="n"/>
      <c r="CQ2636" s="59" t="n"/>
      <c r="CR2636" s="59" t="n"/>
      <c r="CS2636" s="59" t="n"/>
      <c r="CT2636" s="59" t="n"/>
      <c r="CU2636" s="59" t="n"/>
      <c r="CV2636" s="59" t="n"/>
      <c r="CW2636" s="59" t="n"/>
      <c r="CX2636" s="59" t="n"/>
      <c r="CY2636" s="59" t="n"/>
      <c r="CZ2636" s="59" t="n"/>
    </row>
    <row r="2637">
      <c r="D2637" s="107" t="inlineStr">
        <is>
          <t>Amount Per Share</t>
        </is>
      </c>
      <c r="E2637" s="107" t="n">
        <v>0.49</v>
      </c>
      <c r="F2637" s="107" t="n">
        <v>0.49</v>
      </c>
      <c r="G2637" s="107" t="n">
        <v>0.5</v>
      </c>
      <c r="H2637" s="107" t="n">
        <v>0.5</v>
      </c>
      <c r="I2637" s="107" t="n">
        <v>0.5</v>
      </c>
      <c r="J2637" s="107" t="n">
        <v>0.5</v>
      </c>
      <c r="K2637" s="107" t="n">
        <v>0.5</v>
      </c>
      <c r="L2637" s="107" t="n">
        <v>0.5</v>
      </c>
      <c r="M2637" s="107" t="n">
        <v>0.5</v>
      </c>
      <c r="N2637" s="107" t="n">
        <v>0.5</v>
      </c>
      <c r="O2637" s="107" t="n">
        <v>0.5</v>
      </c>
      <c r="P2637" s="107" t="n">
        <v>0.5</v>
      </c>
      <c r="Q2637" s="107" t="n">
        <v>0.5</v>
      </c>
      <c r="R2637" s="107" t="n">
        <v>0.5</v>
      </c>
      <c r="S2637" s="107" t="n">
        <v>0.5</v>
      </c>
      <c r="T2637" s="107" t="n">
        <v>0.5</v>
      </c>
      <c r="U2637" s="107" t="n">
        <v>0.5</v>
      </c>
      <c r="V2637" s="107" t="n">
        <v>0.5</v>
      </c>
      <c r="W2637" s="107" t="n">
        <v>0.5</v>
      </c>
      <c r="X2637" s="107" t="n"/>
      <c r="Y2637" s="107" t="n"/>
      <c r="Z2637" s="107" t="n"/>
      <c r="AA2637" s="107" t="n"/>
      <c r="AB2637" s="107" t="n"/>
      <c r="AC2637" s="107" t="n"/>
      <c r="AD2637" s="107" t="n"/>
      <c r="AE2637" s="107" t="n"/>
      <c r="AF2637" s="107" t="n"/>
      <c r="AG2637" s="107" t="n"/>
      <c r="AH2637" s="107" t="n"/>
      <c r="AI2637" s="107" t="n"/>
      <c r="AJ2637" s="107" t="n"/>
      <c r="AK2637" s="107" t="n"/>
      <c r="AL2637" s="107" t="n"/>
      <c r="AM2637" s="107" t="n"/>
      <c r="AN2637" s="107" t="n"/>
      <c r="AO2637" s="107" t="n"/>
      <c r="AP2637" s="107" t="n"/>
      <c r="AQ2637" s="107" t="n"/>
      <c r="AR2637" s="107" t="n"/>
      <c r="AS2637" s="107" t="n"/>
      <c r="AT2637" s="107" t="n"/>
      <c r="AU2637" s="107" t="n"/>
      <c r="AV2637" s="107" t="n"/>
      <c r="AW2637" s="107" t="n"/>
      <c r="AX2637" s="107" t="n"/>
      <c r="AY2637" s="107" t="n"/>
      <c r="AZ2637" s="107" t="n"/>
      <c r="BA2637" s="107" t="n"/>
      <c r="BB2637" s="107" t="n"/>
      <c r="BC2637" s="107" t="n"/>
      <c r="BD2637" s="107" t="n"/>
      <c r="BE2637" s="107" t="n"/>
      <c r="BF2637" s="107" t="n"/>
      <c r="BG2637" s="107" t="n"/>
      <c r="BH2637" s="107" t="n"/>
      <c r="BI2637" s="107" t="n"/>
      <c r="BJ2637" s="107" t="n"/>
      <c r="BK2637" s="107" t="n"/>
      <c r="BL2637" s="107" t="n"/>
      <c r="BM2637" s="107" t="n"/>
      <c r="BN2637" s="107" t="n"/>
      <c r="BO2637" s="107" t="n"/>
      <c r="BP2637" s="107" t="n"/>
      <c r="BQ2637" s="107" t="n"/>
      <c r="BR2637" s="107" t="n"/>
      <c r="BS2637" s="107" t="n"/>
      <c r="BT2637" s="107" t="n"/>
      <c r="BU2637" s="107" t="n"/>
      <c r="BV2637" s="107" t="n"/>
      <c r="BW2637" s="107" t="n"/>
      <c r="BX2637" s="107" t="n"/>
      <c r="BY2637" s="107" t="n"/>
      <c r="BZ2637" s="107" t="n"/>
      <c r="CA2637" s="107" t="n"/>
      <c r="CB2637" s="107" t="n"/>
      <c r="CC2637" s="107" t="n"/>
      <c r="CD2637" s="107" t="n"/>
      <c r="CE2637" s="107" t="n"/>
      <c r="CF2637" s="107" t="n"/>
      <c r="CG2637" s="107" t="n"/>
      <c r="CH2637" s="107" t="n"/>
      <c r="CI2637" s="107" t="n"/>
      <c r="CJ2637" s="107" t="n"/>
      <c r="CK2637" s="107" t="n"/>
      <c r="CL2637" s="107" t="n"/>
      <c r="CM2637" s="107" t="n"/>
      <c r="CN2637" s="107" t="n"/>
      <c r="CO2637" s="107" t="n"/>
      <c r="CP2637" s="107" t="n"/>
      <c r="CQ2637" s="107" t="n"/>
      <c r="CR2637" s="107" t="n"/>
      <c r="CS2637" s="107" t="n"/>
      <c r="CT2637" s="107" t="n"/>
      <c r="CU2637" s="107" t="n"/>
      <c r="CV2637" s="107" t="n"/>
      <c r="CW2637" s="107" t="n"/>
      <c r="CX2637" s="107" t="n"/>
      <c r="CY2637" s="107" t="n"/>
      <c r="CZ2637" s="107" t="n"/>
    </row>
    <row r="2639">
      <c r="A2639" s="126">
        <f>IF(MXAU!$C$40="","",MXAU!$C$40)</f>
        <v/>
      </c>
      <c r="B2639" s="68">
        <f>IF($A2639="",0,COUNT($E2640:$CZ2640))</f>
        <v/>
      </c>
      <c r="C2639" s="69">
        <f>IF($B2639=0,0,MAX($E2640:$CZ2640))</f>
        <v/>
      </c>
      <c r="D2639" s="58">
        <f>_xll.BDS($A2639,'Field Check'!$C$44,"headers=y","startcol=1","endcol=7","dir=h","DVD_START_DT",'Field Check'!$C$59,"DVD_END_DT",'Field Check'!$D$59)</f>
        <v/>
      </c>
      <c r="E2639" s="59" t="n"/>
      <c r="F2639" s="59" t="n"/>
      <c r="G2639" s="59" t="n"/>
      <c r="H2639" s="59" t="n"/>
      <c r="I2639" s="59" t="n"/>
      <c r="J2639" s="59" t="n"/>
      <c r="K2639" s="59" t="n"/>
      <c r="L2639" s="59" t="n"/>
      <c r="M2639" s="59" t="n"/>
      <c r="N2639" s="59" t="n"/>
      <c r="O2639" s="59" t="n"/>
      <c r="P2639" s="59" t="n"/>
      <c r="Q2639" s="59" t="n"/>
      <c r="R2639" s="59" t="n"/>
      <c r="S2639" s="59" t="n"/>
      <c r="T2639" s="59" t="n"/>
      <c r="U2639" s="59" t="n"/>
      <c r="V2639" s="59" t="n"/>
      <c r="W2639" s="59" t="n"/>
      <c r="X2639" s="59" t="n"/>
      <c r="Y2639" s="59" t="n"/>
      <c r="Z2639" s="59" t="n"/>
      <c r="AA2639" s="59" t="n"/>
      <c r="AB2639" s="59" t="n"/>
      <c r="AC2639" s="59" t="n"/>
      <c r="AD2639" s="59" t="n"/>
      <c r="AE2639" s="59" t="n"/>
      <c r="AF2639" s="59" t="n"/>
      <c r="AG2639" s="59" t="n"/>
      <c r="AH2639" s="59" t="n"/>
      <c r="AI2639" s="59" t="n"/>
      <c r="AJ2639" s="59" t="n"/>
      <c r="AK2639" s="59" t="n"/>
      <c r="AL2639" s="59" t="n"/>
      <c r="AM2639" s="59" t="n"/>
      <c r="AN2639" s="59" t="n"/>
      <c r="AO2639" s="59" t="n"/>
      <c r="AP2639" s="59" t="n"/>
      <c r="AQ2639" s="59" t="n"/>
      <c r="AR2639" s="59" t="n"/>
      <c r="AS2639" s="59" t="n"/>
      <c r="AT2639" s="59" t="n"/>
      <c r="AU2639" s="59" t="n"/>
      <c r="AV2639" s="59" t="n"/>
      <c r="AW2639" s="59" t="n"/>
      <c r="AX2639" s="59" t="n"/>
      <c r="AY2639" s="59" t="n"/>
      <c r="AZ2639" s="59" t="n"/>
      <c r="BA2639" s="59" t="n"/>
      <c r="BB2639" s="59" t="n"/>
      <c r="BC2639" s="59" t="n"/>
      <c r="BD2639" s="59" t="n"/>
      <c r="BE2639" s="59" t="n"/>
      <c r="BF2639" s="59" t="n"/>
      <c r="BG2639" s="59" t="n"/>
      <c r="BH2639" s="59" t="n"/>
      <c r="BI2639" s="59" t="n"/>
      <c r="BJ2639" s="59" t="n"/>
      <c r="BK2639" s="59" t="n"/>
      <c r="BL2639" s="59" t="n"/>
      <c r="BM2639" s="59" t="n"/>
      <c r="BN2639" s="59" t="n"/>
      <c r="BO2639" s="59" t="n"/>
      <c r="BP2639" s="59" t="n"/>
      <c r="BQ2639" s="59" t="n"/>
      <c r="BR2639" s="59" t="n"/>
      <c r="BS2639" s="59" t="n"/>
      <c r="BT2639" s="59" t="n"/>
      <c r="BU2639" s="59" t="n"/>
      <c r="BV2639" s="59" t="n"/>
      <c r="BW2639" s="59" t="n"/>
      <c r="BX2639" s="59" t="n"/>
      <c r="BY2639" s="59" t="n"/>
      <c r="BZ2639" s="59" t="n"/>
      <c r="CA2639" s="59" t="n"/>
      <c r="CB2639" s="59" t="n"/>
      <c r="CC2639" s="59" t="n"/>
      <c r="CD2639" s="59" t="n"/>
      <c r="CE2639" s="59" t="n"/>
      <c r="CF2639" s="59" t="n"/>
      <c r="CG2639" s="59" t="n"/>
      <c r="CH2639" s="59" t="n"/>
      <c r="CI2639" s="59" t="n"/>
      <c r="CJ2639" s="59" t="n"/>
      <c r="CK2639" s="59" t="n"/>
      <c r="CL2639" s="59" t="n"/>
      <c r="CM2639" s="59" t="n"/>
      <c r="CN2639" s="59" t="n"/>
      <c r="CO2639" s="59" t="n"/>
      <c r="CP2639" s="59" t="n"/>
      <c r="CQ2639" s="59" t="n"/>
      <c r="CR2639" s="59" t="n"/>
      <c r="CS2639" s="59" t="n"/>
      <c r="CT2639" s="59" t="n"/>
      <c r="CU2639" s="59" t="n"/>
      <c r="CV2639" s="59" t="n"/>
      <c r="CW2639" s="59" t="n"/>
      <c r="CX2639" s="59" t="n"/>
      <c r="CY2639" s="59" t="n"/>
      <c r="CZ2639" s="59" t="n"/>
    </row>
    <row r="2640">
      <c r="D2640" s="59" t="n"/>
      <c r="E2640" s="59" t="n"/>
      <c r="F2640" s="59" t="n"/>
      <c r="G2640" s="59" t="n"/>
      <c r="H2640" s="59" t="n"/>
      <c r="I2640" s="59" t="n"/>
      <c r="J2640" s="59" t="n"/>
      <c r="K2640" s="59" t="n"/>
      <c r="L2640" s="59" t="n"/>
      <c r="M2640" s="59" t="n"/>
      <c r="N2640" s="59" t="n"/>
      <c r="O2640" s="59" t="n"/>
      <c r="P2640" s="59" t="n"/>
      <c r="Q2640" s="59" t="n"/>
      <c r="R2640" s="59" t="n"/>
      <c r="S2640" s="59" t="n"/>
      <c r="T2640" s="59" t="n"/>
      <c r="U2640" s="59" t="n"/>
      <c r="V2640" s="59" t="n"/>
      <c r="W2640" s="59" t="n"/>
      <c r="X2640" s="59" t="n"/>
      <c r="Y2640" s="59" t="n"/>
      <c r="Z2640" s="59" t="n"/>
      <c r="AA2640" s="59" t="n"/>
      <c r="AB2640" s="59" t="n"/>
      <c r="AC2640" s="59" t="n"/>
      <c r="AD2640" s="59" t="n"/>
      <c r="AE2640" s="59" t="n"/>
      <c r="AF2640" s="59" t="n"/>
      <c r="AG2640" s="59" t="n"/>
      <c r="AH2640" s="59" t="n"/>
      <c r="AI2640" s="59" t="n"/>
      <c r="AJ2640" s="59" t="n"/>
      <c r="AK2640" s="59" t="n"/>
      <c r="AL2640" s="59" t="n"/>
      <c r="AM2640" s="59" t="n"/>
      <c r="AN2640" s="59" t="n"/>
      <c r="AO2640" s="59" t="n"/>
      <c r="AP2640" s="59" t="n"/>
      <c r="AQ2640" s="59" t="n"/>
      <c r="AR2640" s="59" t="n"/>
      <c r="AS2640" s="59" t="n"/>
      <c r="AT2640" s="59" t="n"/>
      <c r="AU2640" s="59" t="n"/>
      <c r="AV2640" s="59" t="n"/>
      <c r="AW2640" s="59" t="n"/>
      <c r="AX2640" s="59" t="n"/>
      <c r="AY2640" s="59" t="n"/>
      <c r="AZ2640" s="59" t="n"/>
      <c r="BA2640" s="59" t="n"/>
      <c r="BB2640" s="59" t="n"/>
      <c r="BC2640" s="59" t="n"/>
      <c r="BD2640" s="59" t="n"/>
      <c r="BE2640" s="59" t="n"/>
      <c r="BF2640" s="59" t="n"/>
      <c r="BG2640" s="59" t="n"/>
      <c r="BH2640" s="59" t="n"/>
      <c r="BI2640" s="59" t="n"/>
      <c r="BJ2640" s="59" t="n"/>
      <c r="BK2640" s="59" t="n"/>
      <c r="BL2640" s="59" t="n"/>
      <c r="BM2640" s="59" t="n"/>
      <c r="BN2640" s="59" t="n"/>
      <c r="BO2640" s="59" t="n"/>
      <c r="BP2640" s="59" t="n"/>
      <c r="BQ2640" s="59" t="n"/>
      <c r="BR2640" s="59" t="n"/>
      <c r="BS2640" s="59" t="n"/>
      <c r="BT2640" s="59" t="n"/>
      <c r="BU2640" s="59" t="n"/>
      <c r="BV2640" s="59" t="n"/>
      <c r="BW2640" s="59" t="n"/>
      <c r="BX2640" s="59" t="n"/>
      <c r="BY2640" s="59" t="n"/>
      <c r="BZ2640" s="59" t="n"/>
      <c r="CA2640" s="59" t="n"/>
      <c r="CB2640" s="59" t="n"/>
      <c r="CC2640" s="59" t="n"/>
      <c r="CD2640" s="59" t="n"/>
      <c r="CE2640" s="59" t="n"/>
      <c r="CF2640" s="59" t="n"/>
      <c r="CG2640" s="59" t="n"/>
      <c r="CH2640" s="59" t="n"/>
      <c r="CI2640" s="59" t="n"/>
      <c r="CJ2640" s="59" t="n"/>
      <c r="CK2640" s="59" t="n"/>
      <c r="CL2640" s="59" t="n"/>
      <c r="CM2640" s="59" t="n"/>
      <c r="CN2640" s="59" t="n"/>
      <c r="CO2640" s="59" t="n"/>
      <c r="CP2640" s="59" t="n"/>
      <c r="CQ2640" s="59" t="n"/>
      <c r="CR2640" s="59" t="n"/>
      <c r="CS2640" s="59" t="n"/>
      <c r="CT2640" s="59" t="n"/>
      <c r="CU2640" s="59" t="n"/>
      <c r="CV2640" s="59" t="n"/>
      <c r="CW2640" s="59" t="n"/>
      <c r="CX2640" s="59" t="n"/>
      <c r="CY2640" s="59" t="n"/>
      <c r="CZ2640" s="59" t="n"/>
    </row>
    <row r="2641">
      <c r="D2641" s="59" t="n"/>
      <c r="E2641" s="59" t="n"/>
      <c r="F2641" s="59" t="n"/>
      <c r="G2641" s="59" t="n"/>
      <c r="H2641" s="59" t="n"/>
      <c r="I2641" s="59" t="n"/>
      <c r="J2641" s="59" t="n"/>
      <c r="K2641" s="59" t="n"/>
      <c r="L2641" s="59" t="n"/>
      <c r="M2641" s="59" t="n"/>
      <c r="N2641" s="59" t="n"/>
      <c r="O2641" s="59" t="n"/>
      <c r="P2641" s="59" t="n"/>
      <c r="Q2641" s="59" t="n"/>
      <c r="R2641" s="59" t="n"/>
      <c r="S2641" s="59" t="n"/>
      <c r="T2641" s="59" t="n"/>
      <c r="U2641" s="59" t="n"/>
      <c r="V2641" s="59" t="n"/>
      <c r="W2641" s="59" t="n"/>
      <c r="X2641" s="59" t="n"/>
      <c r="Y2641" s="59" t="n"/>
      <c r="Z2641" s="59" t="n"/>
      <c r="AA2641" s="59" t="n"/>
      <c r="AB2641" s="59" t="n"/>
      <c r="AC2641" s="59" t="n"/>
      <c r="AD2641" s="59" t="n"/>
      <c r="AE2641" s="59" t="n"/>
      <c r="AF2641" s="59" t="n"/>
      <c r="AG2641" s="59" t="n"/>
      <c r="AH2641" s="59" t="n"/>
      <c r="AI2641" s="59" t="n"/>
      <c r="AJ2641" s="59" t="n"/>
      <c r="AK2641" s="59" t="n"/>
      <c r="AL2641" s="59" t="n"/>
      <c r="AM2641" s="59" t="n"/>
      <c r="AN2641" s="59" t="n"/>
      <c r="AO2641" s="59" t="n"/>
      <c r="AP2641" s="59" t="n"/>
      <c r="AQ2641" s="59" t="n"/>
      <c r="AR2641" s="59" t="n"/>
      <c r="AS2641" s="59" t="n"/>
      <c r="AT2641" s="59" t="n"/>
      <c r="AU2641" s="59" t="n"/>
      <c r="AV2641" s="59" t="n"/>
      <c r="AW2641" s="59" t="n"/>
      <c r="AX2641" s="59" t="n"/>
      <c r="AY2641" s="59" t="n"/>
      <c r="AZ2641" s="59" t="n"/>
      <c r="BA2641" s="59" t="n"/>
      <c r="BB2641" s="59" t="n"/>
      <c r="BC2641" s="59" t="n"/>
      <c r="BD2641" s="59" t="n"/>
      <c r="BE2641" s="59" t="n"/>
      <c r="BF2641" s="59" t="n"/>
      <c r="BG2641" s="59" t="n"/>
      <c r="BH2641" s="59" t="n"/>
      <c r="BI2641" s="59" t="n"/>
      <c r="BJ2641" s="59" t="n"/>
      <c r="BK2641" s="59" t="n"/>
      <c r="BL2641" s="59" t="n"/>
      <c r="BM2641" s="59" t="n"/>
      <c r="BN2641" s="59" t="n"/>
      <c r="BO2641" s="59" t="n"/>
      <c r="BP2641" s="59" t="n"/>
      <c r="BQ2641" s="59" t="n"/>
      <c r="BR2641" s="59" t="n"/>
      <c r="BS2641" s="59" t="n"/>
      <c r="BT2641" s="59" t="n"/>
      <c r="BU2641" s="59" t="n"/>
      <c r="BV2641" s="59" t="n"/>
      <c r="BW2641" s="59" t="n"/>
      <c r="BX2641" s="59" t="n"/>
      <c r="BY2641" s="59" t="n"/>
      <c r="BZ2641" s="59" t="n"/>
      <c r="CA2641" s="59" t="n"/>
      <c r="CB2641" s="59" t="n"/>
      <c r="CC2641" s="59" t="n"/>
      <c r="CD2641" s="59" t="n"/>
      <c r="CE2641" s="59" t="n"/>
      <c r="CF2641" s="59" t="n"/>
      <c r="CG2641" s="59" t="n"/>
      <c r="CH2641" s="59" t="n"/>
      <c r="CI2641" s="59" t="n"/>
      <c r="CJ2641" s="59" t="n"/>
      <c r="CK2641" s="59" t="n"/>
      <c r="CL2641" s="59" t="n"/>
      <c r="CM2641" s="59" t="n"/>
      <c r="CN2641" s="59" t="n"/>
      <c r="CO2641" s="59" t="n"/>
      <c r="CP2641" s="59" t="n"/>
      <c r="CQ2641" s="59" t="n"/>
      <c r="CR2641" s="59" t="n"/>
      <c r="CS2641" s="59" t="n"/>
      <c r="CT2641" s="59" t="n"/>
      <c r="CU2641" s="59" t="n"/>
      <c r="CV2641" s="59" t="n"/>
      <c r="CW2641" s="59" t="n"/>
      <c r="CX2641" s="59" t="n"/>
      <c r="CY2641" s="59" t="n"/>
      <c r="CZ2641" s="59" t="n"/>
    </row>
    <row r="2642">
      <c r="D2642" s="59" t="n"/>
      <c r="E2642" s="59" t="n"/>
      <c r="F2642" s="59" t="n"/>
      <c r="G2642" s="59" t="n"/>
      <c r="H2642" s="59" t="n"/>
      <c r="I2642" s="59" t="n"/>
      <c r="J2642" s="59" t="n"/>
      <c r="K2642" s="59" t="n"/>
      <c r="L2642" s="59" t="n"/>
      <c r="M2642" s="59" t="n"/>
      <c r="N2642" s="59" t="n"/>
      <c r="O2642" s="59" t="n"/>
      <c r="P2642" s="59" t="n"/>
      <c r="Q2642" s="59" t="n"/>
      <c r="R2642" s="59" t="n"/>
      <c r="S2642" s="59" t="n"/>
      <c r="T2642" s="59" t="n"/>
      <c r="U2642" s="59" t="n"/>
      <c r="V2642" s="59" t="n"/>
      <c r="W2642" s="59" t="n"/>
      <c r="X2642" s="59" t="n"/>
      <c r="Y2642" s="59" t="n"/>
      <c r="Z2642" s="59" t="n"/>
      <c r="AA2642" s="59" t="n"/>
      <c r="AB2642" s="59" t="n"/>
      <c r="AC2642" s="59" t="n"/>
      <c r="AD2642" s="59" t="n"/>
      <c r="AE2642" s="59" t="n"/>
      <c r="AF2642" s="59" t="n"/>
      <c r="AG2642" s="59" t="n"/>
      <c r="AH2642" s="59" t="n"/>
      <c r="AI2642" s="59" t="n"/>
      <c r="AJ2642" s="59" t="n"/>
      <c r="AK2642" s="59" t="n"/>
      <c r="AL2642" s="59" t="n"/>
      <c r="AM2642" s="59" t="n"/>
      <c r="AN2642" s="59" t="n"/>
      <c r="AO2642" s="59" t="n"/>
      <c r="AP2642" s="59" t="n"/>
      <c r="AQ2642" s="59" t="n"/>
      <c r="AR2642" s="59" t="n"/>
      <c r="AS2642" s="59" t="n"/>
      <c r="AT2642" s="59" t="n"/>
      <c r="AU2642" s="59" t="n"/>
      <c r="AV2642" s="59" t="n"/>
      <c r="AW2642" s="59" t="n"/>
      <c r="AX2642" s="59" t="n"/>
      <c r="AY2642" s="59" t="n"/>
      <c r="AZ2642" s="59" t="n"/>
      <c r="BA2642" s="59" t="n"/>
      <c r="BB2642" s="59" t="n"/>
      <c r="BC2642" s="59" t="n"/>
      <c r="BD2642" s="59" t="n"/>
      <c r="BE2642" s="59" t="n"/>
      <c r="BF2642" s="59" t="n"/>
      <c r="BG2642" s="59" t="n"/>
      <c r="BH2642" s="59" t="n"/>
      <c r="BI2642" s="59" t="n"/>
      <c r="BJ2642" s="59" t="n"/>
      <c r="BK2642" s="59" t="n"/>
      <c r="BL2642" s="59" t="n"/>
      <c r="BM2642" s="59" t="n"/>
      <c r="BN2642" s="59" t="n"/>
      <c r="BO2642" s="59" t="n"/>
      <c r="BP2642" s="59" t="n"/>
      <c r="BQ2642" s="59" t="n"/>
      <c r="BR2642" s="59" t="n"/>
      <c r="BS2642" s="59" t="n"/>
      <c r="BT2642" s="59" t="n"/>
      <c r="BU2642" s="59" t="n"/>
      <c r="BV2642" s="59" t="n"/>
      <c r="BW2642" s="59" t="n"/>
      <c r="BX2642" s="59" t="n"/>
      <c r="BY2642" s="59" t="n"/>
      <c r="BZ2642" s="59" t="n"/>
      <c r="CA2642" s="59" t="n"/>
      <c r="CB2642" s="59" t="n"/>
      <c r="CC2642" s="59" t="n"/>
      <c r="CD2642" s="59" t="n"/>
      <c r="CE2642" s="59" t="n"/>
      <c r="CF2642" s="59" t="n"/>
      <c r="CG2642" s="59" t="n"/>
      <c r="CH2642" s="59" t="n"/>
      <c r="CI2642" s="59" t="n"/>
      <c r="CJ2642" s="59" t="n"/>
      <c r="CK2642" s="59" t="n"/>
      <c r="CL2642" s="59" t="n"/>
      <c r="CM2642" s="59" t="n"/>
      <c r="CN2642" s="59" t="n"/>
      <c r="CO2642" s="59" t="n"/>
      <c r="CP2642" s="59" t="n"/>
      <c r="CQ2642" s="59" t="n"/>
      <c r="CR2642" s="59" t="n"/>
      <c r="CS2642" s="59" t="n"/>
      <c r="CT2642" s="59" t="n"/>
      <c r="CU2642" s="59" t="n"/>
      <c r="CV2642" s="59" t="n"/>
      <c r="CW2642" s="59" t="n"/>
      <c r="CX2642" s="59" t="n"/>
      <c r="CY2642" s="59" t="n"/>
      <c r="CZ2642" s="59" t="n"/>
    </row>
    <row r="2643">
      <c r="D2643" s="107" t="n"/>
      <c r="E2643" s="107" t="n"/>
      <c r="F2643" s="107" t="n"/>
      <c r="G2643" s="107" t="n"/>
      <c r="H2643" s="107" t="n"/>
      <c r="I2643" s="107" t="n"/>
      <c r="J2643" s="107" t="n"/>
      <c r="K2643" s="107" t="n"/>
      <c r="L2643" s="107" t="n"/>
      <c r="M2643" s="107" t="n"/>
      <c r="N2643" s="107" t="n"/>
      <c r="O2643" s="107" t="n"/>
      <c r="P2643" s="107" t="n"/>
      <c r="Q2643" s="107" t="n"/>
      <c r="R2643" s="107" t="n"/>
      <c r="S2643" s="107" t="n"/>
      <c r="T2643" s="107" t="n"/>
      <c r="U2643" s="107" t="n"/>
      <c r="V2643" s="107" t="n"/>
      <c r="W2643" s="107" t="n"/>
      <c r="X2643" s="107" t="n"/>
      <c r="Y2643" s="107" t="n"/>
      <c r="Z2643" s="107" t="n"/>
      <c r="AA2643" s="107" t="n"/>
      <c r="AB2643" s="107" t="n"/>
      <c r="AC2643" s="107" t="n"/>
      <c r="AD2643" s="107" t="n"/>
      <c r="AE2643" s="107" t="n"/>
      <c r="AF2643" s="107" t="n"/>
      <c r="AG2643" s="107" t="n"/>
      <c r="AH2643" s="107" t="n"/>
      <c r="AI2643" s="107" t="n"/>
      <c r="AJ2643" s="107" t="n"/>
      <c r="AK2643" s="107" t="n"/>
      <c r="AL2643" s="107" t="n"/>
      <c r="AM2643" s="107" t="n"/>
      <c r="AN2643" s="107" t="n"/>
      <c r="AO2643" s="107" t="n"/>
      <c r="AP2643" s="107" t="n"/>
      <c r="AQ2643" s="107" t="n"/>
      <c r="AR2643" s="107" t="n"/>
      <c r="AS2643" s="107" t="n"/>
      <c r="AT2643" s="107" t="n"/>
      <c r="AU2643" s="107" t="n"/>
      <c r="AV2643" s="107" t="n"/>
      <c r="AW2643" s="107" t="n"/>
      <c r="AX2643" s="107" t="n"/>
      <c r="AY2643" s="107" t="n"/>
      <c r="AZ2643" s="107" t="n"/>
      <c r="BA2643" s="107" t="n"/>
      <c r="BB2643" s="107" t="n"/>
      <c r="BC2643" s="107" t="n"/>
      <c r="BD2643" s="107" t="n"/>
      <c r="BE2643" s="107" t="n"/>
      <c r="BF2643" s="107" t="n"/>
      <c r="BG2643" s="107" t="n"/>
      <c r="BH2643" s="107" t="n"/>
      <c r="BI2643" s="107" t="n"/>
      <c r="BJ2643" s="107" t="n"/>
      <c r="BK2643" s="107" t="n"/>
      <c r="BL2643" s="107" t="n"/>
      <c r="BM2643" s="107" t="n"/>
      <c r="BN2643" s="107" t="n"/>
      <c r="BO2643" s="107" t="n"/>
      <c r="BP2643" s="107" t="n"/>
      <c r="BQ2643" s="107" t="n"/>
      <c r="BR2643" s="107" t="n"/>
      <c r="BS2643" s="107" t="n"/>
      <c r="BT2643" s="107" t="n"/>
      <c r="BU2643" s="107" t="n"/>
      <c r="BV2643" s="107" t="n"/>
      <c r="BW2643" s="107" t="n"/>
      <c r="BX2643" s="107" t="n"/>
      <c r="BY2643" s="107" t="n"/>
      <c r="BZ2643" s="107" t="n"/>
      <c r="CA2643" s="107" t="n"/>
      <c r="CB2643" s="107" t="n"/>
      <c r="CC2643" s="107" t="n"/>
      <c r="CD2643" s="107" t="n"/>
      <c r="CE2643" s="107" t="n"/>
      <c r="CF2643" s="107" t="n"/>
      <c r="CG2643" s="107" t="n"/>
      <c r="CH2643" s="107" t="n"/>
      <c r="CI2643" s="107" t="n"/>
      <c r="CJ2643" s="107" t="n"/>
      <c r="CK2643" s="107" t="n"/>
      <c r="CL2643" s="107" t="n"/>
      <c r="CM2643" s="107" t="n"/>
      <c r="CN2643" s="107" t="n"/>
      <c r="CO2643" s="107" t="n"/>
      <c r="CP2643" s="107" t="n"/>
      <c r="CQ2643" s="107" t="n"/>
      <c r="CR2643" s="107" t="n"/>
      <c r="CS2643" s="107" t="n"/>
      <c r="CT2643" s="107" t="n"/>
      <c r="CU2643" s="107" t="n"/>
      <c r="CV2643" s="107" t="n"/>
      <c r="CW2643" s="107" t="n"/>
      <c r="CX2643" s="107" t="n"/>
      <c r="CY2643" s="107" t="n"/>
      <c r="CZ2643" s="107" t="n"/>
    </row>
    <row r="2646">
      <c r="A2646" s="2">
        <f>IF($A2639="","","   projections")</f>
        <v/>
      </c>
      <c r="B2646" s="68">
        <f>IF($A2639="",0,COUNT($E2647:$CZ2647))</f>
        <v/>
      </c>
      <c r="C2646" s="69">
        <f>IF($B2646=0,0,MAX($E2647:$CZ2647))</f>
        <v/>
      </c>
      <c r="D2646" s="58">
        <f>_xll.BDS($A2639,'Field Check'!$C$42,"headers=y","startcol=1","endcol=3","dir=h","cols=19;rows=3")</f>
        <v/>
      </c>
      <c r="E2646" s="59" t="n">
        <v>46259</v>
      </c>
      <c r="F2646" s="59" t="n">
        <v>46441</v>
      </c>
      <c r="G2646" s="59" t="n">
        <v>46630</v>
      </c>
      <c r="H2646" s="59" t="n">
        <v>46805</v>
      </c>
      <c r="I2646" s="59" t="n">
        <v>46994</v>
      </c>
      <c r="J2646" s="59" t="n">
        <v>47176</v>
      </c>
      <c r="K2646" s="59" t="n">
        <v>47358</v>
      </c>
      <c r="L2646" s="59" t="n">
        <v>47540</v>
      </c>
      <c r="M2646" s="59" t="n">
        <v>47722</v>
      </c>
      <c r="N2646" s="59" t="n">
        <v>47904</v>
      </c>
      <c r="O2646" s="59" t="n">
        <v>48086</v>
      </c>
      <c r="P2646" s="59" t="n">
        <v>48268</v>
      </c>
      <c r="Q2646" s="59" t="n">
        <v>48457</v>
      </c>
      <c r="R2646" s="59" t="n">
        <v>48632</v>
      </c>
      <c r="S2646" s="59" t="n">
        <v>48821</v>
      </c>
      <c r="T2646" s="59" t="n">
        <v>48996</v>
      </c>
      <c r="U2646" s="59" t="n">
        <v>49185</v>
      </c>
      <c r="V2646" s="59" t="n">
        <v>49367</v>
      </c>
      <c r="W2646" s="59" t="n"/>
      <c r="X2646" s="59" t="n"/>
      <c r="Y2646" s="59" t="n"/>
      <c r="Z2646" s="59" t="n"/>
      <c r="AA2646" s="59" t="n"/>
      <c r="AB2646" s="59" t="n"/>
      <c r="AC2646" s="59" t="n"/>
      <c r="AD2646" s="59" t="n"/>
      <c r="AE2646" s="59" t="n"/>
      <c r="AF2646" s="59" t="n"/>
      <c r="AG2646" s="59" t="n"/>
      <c r="AH2646" s="59" t="n"/>
      <c r="AI2646" s="59" t="n"/>
      <c r="AJ2646" s="59" t="n"/>
      <c r="AK2646" s="59" t="n"/>
      <c r="AL2646" s="59" t="n"/>
      <c r="AM2646" s="59" t="n"/>
      <c r="AN2646" s="59" t="n"/>
      <c r="AO2646" s="59" t="n"/>
      <c r="AP2646" s="59" t="n"/>
      <c r="AQ2646" s="59" t="n"/>
      <c r="AR2646" s="59" t="n"/>
      <c r="AS2646" s="59" t="n"/>
      <c r="AT2646" s="59" t="n"/>
      <c r="AU2646" s="59" t="n"/>
      <c r="AV2646" s="59" t="n"/>
      <c r="AW2646" s="59" t="n"/>
      <c r="AX2646" s="59" t="n"/>
      <c r="AY2646" s="59" t="n"/>
      <c r="AZ2646" s="59" t="n"/>
      <c r="BA2646" s="59" t="n"/>
      <c r="BB2646" s="59" t="n"/>
      <c r="BC2646" s="59" t="n"/>
      <c r="BD2646" s="59" t="n"/>
      <c r="BE2646" s="59" t="n"/>
      <c r="BF2646" s="59" t="n"/>
      <c r="BG2646" s="59" t="n"/>
      <c r="BH2646" s="59" t="n"/>
      <c r="BI2646" s="59" t="n"/>
      <c r="BJ2646" s="59" t="n"/>
      <c r="BK2646" s="59" t="n"/>
      <c r="BL2646" s="59" t="n"/>
      <c r="BM2646" s="59" t="n"/>
      <c r="BN2646" s="59" t="n"/>
      <c r="BO2646" s="59" t="n"/>
      <c r="BP2646" s="59" t="n"/>
      <c r="BQ2646" s="59" t="n"/>
      <c r="BR2646" s="59" t="n"/>
      <c r="BS2646" s="59" t="n"/>
      <c r="BT2646" s="59" t="n"/>
      <c r="BU2646" s="59" t="n"/>
      <c r="BV2646" s="59" t="n"/>
      <c r="BW2646" s="59" t="n"/>
      <c r="BX2646" s="59" t="n"/>
      <c r="BY2646" s="59" t="n"/>
      <c r="BZ2646" s="59" t="n"/>
      <c r="CA2646" s="59" t="n"/>
      <c r="CB2646" s="59" t="n"/>
      <c r="CC2646" s="59" t="n"/>
      <c r="CD2646" s="59" t="n"/>
      <c r="CE2646" s="59" t="n"/>
      <c r="CF2646" s="59" t="n"/>
      <c r="CG2646" s="59" t="n"/>
      <c r="CH2646" s="59" t="n"/>
      <c r="CI2646" s="59" t="n"/>
      <c r="CJ2646" s="59" t="n"/>
      <c r="CK2646" s="59" t="n"/>
      <c r="CL2646" s="59" t="n"/>
      <c r="CM2646" s="59" t="n"/>
      <c r="CN2646" s="59" t="n"/>
      <c r="CO2646" s="59" t="n"/>
      <c r="CP2646" s="59" t="n"/>
      <c r="CQ2646" s="59" t="n"/>
      <c r="CR2646" s="59" t="n"/>
      <c r="CS2646" s="59" t="n"/>
      <c r="CT2646" s="59" t="n"/>
      <c r="CU2646" s="59" t="n"/>
      <c r="CV2646" s="59" t="n"/>
      <c r="CW2646" s="59" t="n"/>
      <c r="CX2646" s="59" t="n"/>
      <c r="CY2646" s="59" t="n"/>
      <c r="CZ2646" s="59" t="n"/>
    </row>
    <row r="2647">
      <c r="D2647" s="59" t="inlineStr">
        <is>
          <t>Ex-Date</t>
        </is>
      </c>
      <c r="E2647" s="59" t="n">
        <v>46268</v>
      </c>
      <c r="F2647" s="59" t="n">
        <v>46450</v>
      </c>
      <c r="G2647" s="59" t="n">
        <v>46632</v>
      </c>
      <c r="H2647" s="59" t="n">
        <v>46814</v>
      </c>
      <c r="I2647" s="59" t="n">
        <v>47003</v>
      </c>
      <c r="J2647" s="59" t="n">
        <v>47178</v>
      </c>
      <c r="K2647" s="59" t="n">
        <v>47367</v>
      </c>
      <c r="L2647" s="59" t="n">
        <v>47549</v>
      </c>
      <c r="M2647" s="59" t="n">
        <v>47731</v>
      </c>
      <c r="N2647" s="59" t="n">
        <v>47913</v>
      </c>
      <c r="O2647" s="59" t="n">
        <v>48095</v>
      </c>
      <c r="P2647" s="59" t="n">
        <v>48277</v>
      </c>
      <c r="Q2647" s="59" t="n">
        <v>48459</v>
      </c>
      <c r="R2647" s="59" t="n">
        <v>48641</v>
      </c>
      <c r="S2647" s="59" t="n">
        <v>48823</v>
      </c>
      <c r="T2647" s="59" t="n">
        <v>49005</v>
      </c>
      <c r="U2647" s="59" t="n">
        <v>49194</v>
      </c>
      <c r="V2647" s="59" t="n">
        <v>49376</v>
      </c>
      <c r="W2647" s="59" t="n"/>
      <c r="X2647" s="59" t="n"/>
      <c r="Y2647" s="59" t="n"/>
      <c r="Z2647" s="59" t="n"/>
      <c r="AA2647" s="59" t="n"/>
      <c r="AB2647" s="59" t="n"/>
      <c r="AC2647" s="59" t="n"/>
      <c r="AD2647" s="59" t="n"/>
      <c r="AE2647" s="59" t="n"/>
      <c r="AF2647" s="59" t="n"/>
      <c r="AG2647" s="59" t="n"/>
      <c r="AH2647" s="59" t="n"/>
      <c r="AI2647" s="59" t="n"/>
      <c r="AJ2647" s="59" t="n"/>
      <c r="AK2647" s="59" t="n"/>
      <c r="AL2647" s="59" t="n"/>
      <c r="AM2647" s="59" t="n"/>
      <c r="AN2647" s="59" t="n"/>
      <c r="AO2647" s="59" t="n"/>
      <c r="AP2647" s="59" t="n"/>
      <c r="AQ2647" s="59" t="n"/>
      <c r="AR2647" s="59" t="n"/>
      <c r="AS2647" s="59" t="n"/>
      <c r="AT2647" s="59" t="n"/>
      <c r="AU2647" s="59" t="n"/>
      <c r="AV2647" s="59" t="n"/>
      <c r="AW2647" s="59" t="n"/>
      <c r="AX2647" s="59" t="n"/>
      <c r="AY2647" s="59" t="n"/>
      <c r="AZ2647" s="59" t="n"/>
      <c r="BA2647" s="59" t="n"/>
      <c r="BB2647" s="59" t="n"/>
      <c r="BC2647" s="59" t="n"/>
      <c r="BD2647" s="59" t="n"/>
      <c r="BE2647" s="59" t="n"/>
      <c r="BF2647" s="59" t="n"/>
      <c r="BG2647" s="59" t="n"/>
      <c r="BH2647" s="59" t="n"/>
      <c r="BI2647" s="59" t="n"/>
      <c r="BJ2647" s="59" t="n"/>
      <c r="BK2647" s="59" t="n"/>
      <c r="BL2647" s="59" t="n"/>
      <c r="BM2647" s="59" t="n"/>
      <c r="BN2647" s="59" t="n"/>
      <c r="BO2647" s="59" t="n"/>
      <c r="BP2647" s="59" t="n"/>
      <c r="BQ2647" s="59" t="n"/>
      <c r="BR2647" s="59" t="n"/>
      <c r="BS2647" s="59" t="n"/>
      <c r="BT2647" s="59" t="n"/>
      <c r="BU2647" s="59" t="n"/>
      <c r="BV2647" s="59" t="n"/>
      <c r="BW2647" s="59" t="n"/>
      <c r="BX2647" s="59" t="n"/>
      <c r="BY2647" s="59" t="n"/>
      <c r="BZ2647" s="59" t="n"/>
      <c r="CA2647" s="59" t="n"/>
      <c r="CB2647" s="59" t="n"/>
      <c r="CC2647" s="59" t="n"/>
      <c r="CD2647" s="59" t="n"/>
      <c r="CE2647" s="59" t="n"/>
      <c r="CF2647" s="59" t="n"/>
      <c r="CG2647" s="59" t="n"/>
      <c r="CH2647" s="59" t="n"/>
      <c r="CI2647" s="59" t="n"/>
      <c r="CJ2647" s="59" t="n"/>
      <c r="CK2647" s="59" t="n"/>
      <c r="CL2647" s="59" t="n"/>
      <c r="CM2647" s="59" t="n"/>
      <c r="CN2647" s="59" t="n"/>
      <c r="CO2647" s="59" t="n"/>
      <c r="CP2647" s="59" t="n"/>
      <c r="CQ2647" s="59" t="n"/>
      <c r="CR2647" s="59" t="n"/>
      <c r="CS2647" s="59" t="n"/>
      <c r="CT2647" s="59" t="n"/>
      <c r="CU2647" s="59" t="n"/>
      <c r="CV2647" s="59" t="n"/>
      <c r="CW2647" s="59" t="n"/>
      <c r="CX2647" s="59" t="n"/>
      <c r="CY2647" s="59" t="n"/>
      <c r="CZ2647" s="59" t="n"/>
    </row>
    <row r="2648">
      <c r="D2648" s="107" t="inlineStr">
        <is>
          <t>Amount Per Share</t>
        </is>
      </c>
      <c r="E2648" s="107" t="n">
        <v>0.7</v>
      </c>
      <c r="F2648" s="107" t="n">
        <v>0.75</v>
      </c>
      <c r="G2648" s="107" t="n">
        <v>0.7</v>
      </c>
      <c r="H2648" s="107" t="n">
        <v>0.7</v>
      </c>
      <c r="I2648" s="107" t="n">
        <v>0.52</v>
      </c>
      <c r="J2648" s="107" t="n">
        <v>0.58</v>
      </c>
      <c r="K2648" s="107" t="n">
        <v>0.55</v>
      </c>
      <c r="L2648" s="107" t="n">
        <v>0.6</v>
      </c>
      <c r="M2648" s="107" t="n">
        <v>0.63</v>
      </c>
      <c r="N2648" s="107" t="n">
        <v>0.7</v>
      </c>
      <c r="O2648" s="107" t="n">
        <v>0.68</v>
      </c>
      <c r="P2648" s="107" t="n">
        <v>0.75</v>
      </c>
      <c r="Q2648" s="107" t="n">
        <v>0.7</v>
      </c>
      <c r="R2648" s="107" t="n">
        <v>0.75</v>
      </c>
      <c r="S2648" s="107" t="n">
        <v>0.7</v>
      </c>
      <c r="T2648" s="107" t="n">
        <v>0.75</v>
      </c>
      <c r="U2648" s="107" t="n">
        <v>0.7</v>
      </c>
      <c r="V2648" s="107" t="n">
        <v>0.75</v>
      </c>
      <c r="W2648" s="107" t="n"/>
      <c r="X2648" s="107" t="n"/>
      <c r="Y2648" s="107" t="n"/>
      <c r="Z2648" s="107" t="n"/>
      <c r="AA2648" s="107" t="n"/>
      <c r="AB2648" s="107" t="n"/>
      <c r="AC2648" s="107" t="n"/>
      <c r="AD2648" s="107" t="n"/>
      <c r="AE2648" s="107" t="n"/>
      <c r="AF2648" s="107" t="n"/>
      <c r="AG2648" s="107" t="n"/>
      <c r="AH2648" s="107" t="n"/>
      <c r="AI2648" s="107" t="n"/>
      <c r="AJ2648" s="107" t="n"/>
      <c r="AK2648" s="107" t="n"/>
      <c r="AL2648" s="107" t="n"/>
      <c r="AM2648" s="107" t="n"/>
      <c r="AN2648" s="107" t="n"/>
      <c r="AO2648" s="107" t="n"/>
      <c r="AP2648" s="107" t="n"/>
      <c r="AQ2648" s="107" t="n"/>
      <c r="AR2648" s="107" t="n"/>
      <c r="AS2648" s="107" t="n"/>
      <c r="AT2648" s="107" t="n"/>
      <c r="AU2648" s="107" t="n"/>
      <c r="AV2648" s="107" t="n"/>
      <c r="AW2648" s="107" t="n"/>
      <c r="AX2648" s="107" t="n"/>
      <c r="AY2648" s="107" t="n"/>
      <c r="AZ2648" s="107" t="n"/>
      <c r="BA2648" s="107" t="n"/>
      <c r="BB2648" s="107" t="n"/>
      <c r="BC2648" s="107" t="n"/>
      <c r="BD2648" s="107" t="n"/>
      <c r="BE2648" s="107" t="n"/>
      <c r="BF2648" s="107" t="n"/>
      <c r="BG2648" s="107" t="n"/>
      <c r="BH2648" s="107" t="n"/>
      <c r="BI2648" s="107" t="n"/>
      <c r="BJ2648" s="107" t="n"/>
      <c r="BK2648" s="107" t="n"/>
      <c r="BL2648" s="107" t="n"/>
      <c r="BM2648" s="107" t="n"/>
      <c r="BN2648" s="107" t="n"/>
      <c r="BO2648" s="107" t="n"/>
      <c r="BP2648" s="107" t="n"/>
      <c r="BQ2648" s="107" t="n"/>
      <c r="BR2648" s="107" t="n"/>
      <c r="BS2648" s="107" t="n"/>
      <c r="BT2648" s="107" t="n"/>
      <c r="BU2648" s="107" t="n"/>
      <c r="BV2648" s="107" t="n"/>
      <c r="BW2648" s="107" t="n"/>
      <c r="BX2648" s="107" t="n"/>
      <c r="BY2648" s="107" t="n"/>
      <c r="BZ2648" s="107" t="n"/>
      <c r="CA2648" s="107" t="n"/>
      <c r="CB2648" s="107" t="n"/>
      <c r="CC2648" s="107" t="n"/>
      <c r="CD2648" s="107" t="n"/>
      <c r="CE2648" s="107" t="n"/>
      <c r="CF2648" s="107" t="n"/>
      <c r="CG2648" s="107" t="n"/>
      <c r="CH2648" s="107" t="n"/>
      <c r="CI2648" s="107" t="n"/>
      <c r="CJ2648" s="107" t="n"/>
      <c r="CK2648" s="107" t="n"/>
      <c r="CL2648" s="107" t="n"/>
      <c r="CM2648" s="107" t="n"/>
      <c r="CN2648" s="107" t="n"/>
      <c r="CO2648" s="107" t="n"/>
      <c r="CP2648" s="107" t="n"/>
      <c r="CQ2648" s="107" t="n"/>
      <c r="CR2648" s="107" t="n"/>
      <c r="CS2648" s="107" t="n"/>
      <c r="CT2648" s="107" t="n"/>
      <c r="CU2648" s="107" t="n"/>
      <c r="CV2648" s="107" t="n"/>
      <c r="CW2648" s="107" t="n"/>
      <c r="CX2648" s="107" t="n"/>
      <c r="CY2648" s="107" t="n"/>
      <c r="CZ2648" s="107" t="n"/>
    </row>
    <row r="2650">
      <c r="A2650" s="126">
        <f>IF(MXAU!$C$41="","",MXAU!$C$41)</f>
        <v/>
      </c>
      <c r="B2650" s="68">
        <f>IF($A2650="",0,COUNT($E2651:$CZ2651))</f>
        <v/>
      </c>
      <c r="C2650" s="69">
        <f>IF($B2650=0,0,MAX($E2651:$CZ2651))</f>
        <v/>
      </c>
      <c r="D2650" s="58">
        <f>_xll.BDS($A2650,'Field Check'!$C$44,"headers=y","startcol=1","endcol=7","dir=h","DVD_START_DT",'Field Check'!$C$59,"DVD_END_DT",'Field Check'!$D$59)</f>
        <v/>
      </c>
      <c r="E2650" s="59" t="n"/>
      <c r="F2650" s="59" t="n"/>
      <c r="G2650" s="59" t="n"/>
      <c r="H2650" s="59" t="n"/>
      <c r="I2650" s="59" t="n"/>
      <c r="J2650" s="59" t="n"/>
      <c r="K2650" s="59" t="n"/>
      <c r="L2650" s="59" t="n"/>
      <c r="M2650" s="59" t="n"/>
      <c r="N2650" s="59" t="n"/>
      <c r="O2650" s="59" t="n"/>
      <c r="P2650" s="59" t="n"/>
      <c r="Q2650" s="59" t="n"/>
      <c r="R2650" s="59" t="n"/>
      <c r="S2650" s="59" t="n"/>
      <c r="T2650" s="59" t="n"/>
      <c r="U2650" s="59" t="n"/>
      <c r="V2650" s="59" t="n"/>
      <c r="W2650" s="59" t="n"/>
      <c r="X2650" s="59" t="n"/>
      <c r="Y2650" s="59" t="n"/>
      <c r="Z2650" s="59" t="n"/>
      <c r="AA2650" s="59" t="n"/>
      <c r="AB2650" s="59" t="n"/>
      <c r="AC2650" s="59" t="n"/>
      <c r="AD2650" s="59" t="n"/>
      <c r="AE2650" s="59" t="n"/>
      <c r="AF2650" s="59" t="n"/>
      <c r="AG2650" s="59" t="n"/>
      <c r="AH2650" s="59" t="n"/>
      <c r="AI2650" s="59" t="n"/>
      <c r="AJ2650" s="59" t="n"/>
      <c r="AK2650" s="59" t="n"/>
      <c r="AL2650" s="59" t="n"/>
      <c r="AM2650" s="59" t="n"/>
      <c r="AN2650" s="59" t="n"/>
      <c r="AO2650" s="59" t="n"/>
      <c r="AP2650" s="59" t="n"/>
      <c r="AQ2650" s="59" t="n"/>
      <c r="AR2650" s="59" t="n"/>
      <c r="AS2650" s="59" t="n"/>
      <c r="AT2650" s="59" t="n"/>
      <c r="AU2650" s="59" t="n"/>
      <c r="AV2650" s="59" t="n"/>
      <c r="AW2650" s="59" t="n"/>
      <c r="AX2650" s="59" t="n"/>
      <c r="AY2650" s="59" t="n"/>
      <c r="AZ2650" s="59" t="n"/>
      <c r="BA2650" s="59" t="n"/>
      <c r="BB2650" s="59" t="n"/>
      <c r="BC2650" s="59" t="n"/>
      <c r="BD2650" s="59" t="n"/>
      <c r="BE2650" s="59" t="n"/>
      <c r="BF2650" s="59" t="n"/>
      <c r="BG2650" s="59" t="n"/>
      <c r="BH2650" s="59" t="n"/>
      <c r="BI2650" s="59" t="n"/>
      <c r="BJ2650" s="59" t="n"/>
      <c r="BK2650" s="59" t="n"/>
      <c r="BL2650" s="59" t="n"/>
      <c r="BM2650" s="59" t="n"/>
      <c r="BN2650" s="59" t="n"/>
      <c r="BO2650" s="59" t="n"/>
      <c r="BP2650" s="59" t="n"/>
      <c r="BQ2650" s="59" t="n"/>
      <c r="BR2650" s="59" t="n"/>
      <c r="BS2650" s="59" t="n"/>
      <c r="BT2650" s="59" t="n"/>
      <c r="BU2650" s="59" t="n"/>
      <c r="BV2650" s="59" t="n"/>
      <c r="BW2650" s="59" t="n"/>
      <c r="BX2650" s="59" t="n"/>
      <c r="BY2650" s="59" t="n"/>
      <c r="BZ2650" s="59" t="n"/>
      <c r="CA2650" s="59" t="n"/>
      <c r="CB2650" s="59" t="n"/>
      <c r="CC2650" s="59" t="n"/>
      <c r="CD2650" s="59" t="n"/>
      <c r="CE2650" s="59" t="n"/>
      <c r="CF2650" s="59" t="n"/>
      <c r="CG2650" s="59" t="n"/>
      <c r="CH2650" s="59" t="n"/>
      <c r="CI2650" s="59" t="n"/>
      <c r="CJ2650" s="59" t="n"/>
      <c r="CK2650" s="59" t="n"/>
      <c r="CL2650" s="59" t="n"/>
      <c r="CM2650" s="59" t="n"/>
      <c r="CN2650" s="59" t="n"/>
      <c r="CO2650" s="59" t="n"/>
      <c r="CP2650" s="59" t="n"/>
      <c r="CQ2650" s="59" t="n"/>
      <c r="CR2650" s="59" t="n"/>
      <c r="CS2650" s="59" t="n"/>
      <c r="CT2650" s="59" t="n"/>
      <c r="CU2650" s="59" t="n"/>
      <c r="CV2650" s="59" t="n"/>
      <c r="CW2650" s="59" t="n"/>
      <c r="CX2650" s="59" t="n"/>
      <c r="CY2650" s="59" t="n"/>
      <c r="CZ2650" s="59" t="n"/>
    </row>
    <row r="2651">
      <c r="D2651" s="59" t="n"/>
      <c r="E2651" s="59" t="n"/>
      <c r="F2651" s="59" t="n"/>
      <c r="G2651" s="59" t="n"/>
      <c r="H2651" s="59" t="n"/>
      <c r="I2651" s="59" t="n"/>
      <c r="J2651" s="59" t="n"/>
      <c r="K2651" s="59" t="n"/>
      <c r="L2651" s="59" t="n"/>
      <c r="M2651" s="59" t="n"/>
      <c r="N2651" s="59" t="n"/>
      <c r="O2651" s="59" t="n"/>
      <c r="P2651" s="59" t="n"/>
      <c r="Q2651" s="59" t="n"/>
      <c r="R2651" s="59" t="n"/>
      <c r="S2651" s="59" t="n"/>
      <c r="T2651" s="59" t="n"/>
      <c r="U2651" s="59" t="n"/>
      <c r="V2651" s="59" t="n"/>
      <c r="W2651" s="59" t="n"/>
      <c r="X2651" s="59" t="n"/>
      <c r="Y2651" s="59" t="n"/>
      <c r="Z2651" s="59" t="n"/>
      <c r="AA2651" s="59" t="n"/>
      <c r="AB2651" s="59" t="n"/>
      <c r="AC2651" s="59" t="n"/>
      <c r="AD2651" s="59" t="n"/>
      <c r="AE2651" s="59" t="n"/>
      <c r="AF2651" s="59" t="n"/>
      <c r="AG2651" s="59" t="n"/>
      <c r="AH2651" s="59" t="n"/>
      <c r="AI2651" s="59" t="n"/>
      <c r="AJ2651" s="59" t="n"/>
      <c r="AK2651" s="59" t="n"/>
      <c r="AL2651" s="59" t="n"/>
      <c r="AM2651" s="59" t="n"/>
      <c r="AN2651" s="59" t="n"/>
      <c r="AO2651" s="59" t="n"/>
      <c r="AP2651" s="59" t="n"/>
      <c r="AQ2651" s="59" t="n"/>
      <c r="AR2651" s="59" t="n"/>
      <c r="AS2651" s="59" t="n"/>
      <c r="AT2651" s="59" t="n"/>
      <c r="AU2651" s="59" t="n"/>
      <c r="AV2651" s="59" t="n"/>
      <c r="AW2651" s="59" t="n"/>
      <c r="AX2651" s="59" t="n"/>
      <c r="AY2651" s="59" t="n"/>
      <c r="AZ2651" s="59" t="n"/>
      <c r="BA2651" s="59" t="n"/>
      <c r="BB2651" s="59" t="n"/>
      <c r="BC2651" s="59" t="n"/>
      <c r="BD2651" s="59" t="n"/>
      <c r="BE2651" s="59" t="n"/>
      <c r="BF2651" s="59" t="n"/>
      <c r="BG2651" s="59" t="n"/>
      <c r="BH2651" s="59" t="n"/>
      <c r="BI2651" s="59" t="n"/>
      <c r="BJ2651" s="59" t="n"/>
      <c r="BK2651" s="59" t="n"/>
      <c r="BL2651" s="59" t="n"/>
      <c r="BM2651" s="59" t="n"/>
      <c r="BN2651" s="59" t="n"/>
      <c r="BO2651" s="59" t="n"/>
      <c r="BP2651" s="59" t="n"/>
      <c r="BQ2651" s="59" t="n"/>
      <c r="BR2651" s="59" t="n"/>
      <c r="BS2651" s="59" t="n"/>
      <c r="BT2651" s="59" t="n"/>
      <c r="BU2651" s="59" t="n"/>
      <c r="BV2651" s="59" t="n"/>
      <c r="BW2651" s="59" t="n"/>
      <c r="BX2651" s="59" t="n"/>
      <c r="BY2651" s="59" t="n"/>
      <c r="BZ2651" s="59" t="n"/>
      <c r="CA2651" s="59" t="n"/>
      <c r="CB2651" s="59" t="n"/>
      <c r="CC2651" s="59" t="n"/>
      <c r="CD2651" s="59" t="n"/>
      <c r="CE2651" s="59" t="n"/>
      <c r="CF2651" s="59" t="n"/>
      <c r="CG2651" s="59" t="n"/>
      <c r="CH2651" s="59" t="n"/>
      <c r="CI2651" s="59" t="n"/>
      <c r="CJ2651" s="59" t="n"/>
      <c r="CK2651" s="59" t="n"/>
      <c r="CL2651" s="59" t="n"/>
      <c r="CM2651" s="59" t="n"/>
      <c r="CN2651" s="59" t="n"/>
      <c r="CO2651" s="59" t="n"/>
      <c r="CP2651" s="59" t="n"/>
      <c r="CQ2651" s="59" t="n"/>
      <c r="CR2651" s="59" t="n"/>
      <c r="CS2651" s="59" t="n"/>
      <c r="CT2651" s="59" t="n"/>
      <c r="CU2651" s="59" t="n"/>
      <c r="CV2651" s="59" t="n"/>
      <c r="CW2651" s="59" t="n"/>
      <c r="CX2651" s="59" t="n"/>
      <c r="CY2651" s="59" t="n"/>
      <c r="CZ2651" s="59" t="n"/>
    </row>
    <row r="2652">
      <c r="D2652" s="59" t="n"/>
      <c r="E2652" s="59" t="n"/>
      <c r="F2652" s="59" t="n"/>
      <c r="G2652" s="59" t="n"/>
      <c r="H2652" s="59" t="n"/>
      <c r="I2652" s="59" t="n"/>
      <c r="J2652" s="59" t="n"/>
      <c r="K2652" s="59" t="n"/>
      <c r="L2652" s="59" t="n"/>
      <c r="M2652" s="59" t="n"/>
      <c r="N2652" s="59" t="n"/>
      <c r="O2652" s="59" t="n"/>
      <c r="P2652" s="59" t="n"/>
      <c r="Q2652" s="59" t="n"/>
      <c r="R2652" s="59" t="n"/>
      <c r="S2652" s="59" t="n"/>
      <c r="T2652" s="59" t="n"/>
      <c r="U2652" s="59" t="n"/>
      <c r="V2652" s="59" t="n"/>
      <c r="W2652" s="59" t="n"/>
      <c r="X2652" s="59" t="n"/>
      <c r="Y2652" s="59" t="n"/>
      <c r="Z2652" s="59" t="n"/>
      <c r="AA2652" s="59" t="n"/>
      <c r="AB2652" s="59" t="n"/>
      <c r="AC2652" s="59" t="n"/>
      <c r="AD2652" s="59" t="n"/>
      <c r="AE2652" s="59" t="n"/>
      <c r="AF2652" s="59" t="n"/>
      <c r="AG2652" s="59" t="n"/>
      <c r="AH2652" s="59" t="n"/>
      <c r="AI2652" s="59" t="n"/>
      <c r="AJ2652" s="59" t="n"/>
      <c r="AK2652" s="59" t="n"/>
      <c r="AL2652" s="59" t="n"/>
      <c r="AM2652" s="59" t="n"/>
      <c r="AN2652" s="59" t="n"/>
      <c r="AO2652" s="59" t="n"/>
      <c r="AP2652" s="59" t="n"/>
      <c r="AQ2652" s="59" t="n"/>
      <c r="AR2652" s="59" t="n"/>
      <c r="AS2652" s="59" t="n"/>
      <c r="AT2652" s="59" t="n"/>
      <c r="AU2652" s="59" t="n"/>
      <c r="AV2652" s="59" t="n"/>
      <c r="AW2652" s="59" t="n"/>
      <c r="AX2652" s="59" t="n"/>
      <c r="AY2652" s="59" t="n"/>
      <c r="AZ2652" s="59" t="n"/>
      <c r="BA2652" s="59" t="n"/>
      <c r="BB2652" s="59" t="n"/>
      <c r="BC2652" s="59" t="n"/>
      <c r="BD2652" s="59" t="n"/>
      <c r="BE2652" s="59" t="n"/>
      <c r="BF2652" s="59" t="n"/>
      <c r="BG2652" s="59" t="n"/>
      <c r="BH2652" s="59" t="n"/>
      <c r="BI2652" s="59" t="n"/>
      <c r="BJ2652" s="59" t="n"/>
      <c r="BK2652" s="59" t="n"/>
      <c r="BL2652" s="59" t="n"/>
      <c r="BM2652" s="59" t="n"/>
      <c r="BN2652" s="59" t="n"/>
      <c r="BO2652" s="59" t="n"/>
      <c r="BP2652" s="59" t="n"/>
      <c r="BQ2652" s="59" t="n"/>
      <c r="BR2652" s="59" t="n"/>
      <c r="BS2652" s="59" t="n"/>
      <c r="BT2652" s="59" t="n"/>
      <c r="BU2652" s="59" t="n"/>
      <c r="BV2652" s="59" t="n"/>
      <c r="BW2652" s="59" t="n"/>
      <c r="BX2652" s="59" t="n"/>
      <c r="BY2652" s="59" t="n"/>
      <c r="BZ2652" s="59" t="n"/>
      <c r="CA2652" s="59" t="n"/>
      <c r="CB2652" s="59" t="n"/>
      <c r="CC2652" s="59" t="n"/>
      <c r="CD2652" s="59" t="n"/>
      <c r="CE2652" s="59" t="n"/>
      <c r="CF2652" s="59" t="n"/>
      <c r="CG2652" s="59" t="n"/>
      <c r="CH2652" s="59" t="n"/>
      <c r="CI2652" s="59" t="n"/>
      <c r="CJ2652" s="59" t="n"/>
      <c r="CK2652" s="59" t="n"/>
      <c r="CL2652" s="59" t="n"/>
      <c r="CM2652" s="59" t="n"/>
      <c r="CN2652" s="59" t="n"/>
      <c r="CO2652" s="59" t="n"/>
      <c r="CP2652" s="59" t="n"/>
      <c r="CQ2652" s="59" t="n"/>
      <c r="CR2652" s="59" t="n"/>
      <c r="CS2652" s="59" t="n"/>
      <c r="CT2652" s="59" t="n"/>
      <c r="CU2652" s="59" t="n"/>
      <c r="CV2652" s="59" t="n"/>
      <c r="CW2652" s="59" t="n"/>
      <c r="CX2652" s="59" t="n"/>
      <c r="CY2652" s="59" t="n"/>
      <c r="CZ2652" s="59" t="n"/>
    </row>
    <row r="2653">
      <c r="D2653" s="59" t="n"/>
      <c r="E2653" s="59" t="n"/>
      <c r="F2653" s="59" t="n"/>
      <c r="G2653" s="59" t="n"/>
      <c r="H2653" s="59" t="n"/>
      <c r="I2653" s="59" t="n"/>
      <c r="J2653" s="59" t="n"/>
      <c r="K2653" s="59" t="n"/>
      <c r="L2653" s="59" t="n"/>
      <c r="M2653" s="59" t="n"/>
      <c r="N2653" s="59" t="n"/>
      <c r="O2653" s="59" t="n"/>
      <c r="P2653" s="59" t="n"/>
      <c r="Q2653" s="59" t="n"/>
      <c r="R2653" s="59" t="n"/>
      <c r="S2653" s="59" t="n"/>
      <c r="T2653" s="59" t="n"/>
      <c r="U2653" s="59" t="n"/>
      <c r="V2653" s="59" t="n"/>
      <c r="W2653" s="59" t="n"/>
      <c r="X2653" s="59" t="n"/>
      <c r="Y2653" s="59" t="n"/>
      <c r="Z2653" s="59" t="n"/>
      <c r="AA2653" s="59" t="n"/>
      <c r="AB2653" s="59" t="n"/>
      <c r="AC2653" s="59" t="n"/>
      <c r="AD2653" s="59" t="n"/>
      <c r="AE2653" s="59" t="n"/>
      <c r="AF2653" s="59" t="n"/>
      <c r="AG2653" s="59" t="n"/>
      <c r="AH2653" s="59" t="n"/>
      <c r="AI2653" s="59" t="n"/>
      <c r="AJ2653" s="59" t="n"/>
      <c r="AK2653" s="59" t="n"/>
      <c r="AL2653" s="59" t="n"/>
      <c r="AM2653" s="59" t="n"/>
      <c r="AN2653" s="59" t="n"/>
      <c r="AO2653" s="59" t="n"/>
      <c r="AP2653" s="59" t="n"/>
      <c r="AQ2653" s="59" t="n"/>
      <c r="AR2653" s="59" t="n"/>
      <c r="AS2653" s="59" t="n"/>
      <c r="AT2653" s="59" t="n"/>
      <c r="AU2653" s="59" t="n"/>
      <c r="AV2653" s="59" t="n"/>
      <c r="AW2653" s="59" t="n"/>
      <c r="AX2653" s="59" t="n"/>
      <c r="AY2653" s="59" t="n"/>
      <c r="AZ2653" s="59" t="n"/>
      <c r="BA2653" s="59" t="n"/>
      <c r="BB2653" s="59" t="n"/>
      <c r="BC2653" s="59" t="n"/>
      <c r="BD2653" s="59" t="n"/>
      <c r="BE2653" s="59" t="n"/>
      <c r="BF2653" s="59" t="n"/>
      <c r="BG2653" s="59" t="n"/>
      <c r="BH2653" s="59" t="n"/>
      <c r="BI2653" s="59" t="n"/>
      <c r="BJ2653" s="59" t="n"/>
      <c r="BK2653" s="59" t="n"/>
      <c r="BL2653" s="59" t="n"/>
      <c r="BM2653" s="59" t="n"/>
      <c r="BN2653" s="59" t="n"/>
      <c r="BO2653" s="59" t="n"/>
      <c r="BP2653" s="59" t="n"/>
      <c r="BQ2653" s="59" t="n"/>
      <c r="BR2653" s="59" t="n"/>
      <c r="BS2653" s="59" t="n"/>
      <c r="BT2653" s="59" t="n"/>
      <c r="BU2653" s="59" t="n"/>
      <c r="BV2653" s="59" t="n"/>
      <c r="BW2653" s="59" t="n"/>
      <c r="BX2653" s="59" t="n"/>
      <c r="BY2653" s="59" t="n"/>
      <c r="BZ2653" s="59" t="n"/>
      <c r="CA2653" s="59" t="n"/>
      <c r="CB2653" s="59" t="n"/>
      <c r="CC2653" s="59" t="n"/>
      <c r="CD2653" s="59" t="n"/>
      <c r="CE2653" s="59" t="n"/>
      <c r="CF2653" s="59" t="n"/>
      <c r="CG2653" s="59" t="n"/>
      <c r="CH2653" s="59" t="n"/>
      <c r="CI2653" s="59" t="n"/>
      <c r="CJ2653" s="59" t="n"/>
      <c r="CK2653" s="59" t="n"/>
      <c r="CL2653" s="59" t="n"/>
      <c r="CM2653" s="59" t="n"/>
      <c r="CN2653" s="59" t="n"/>
      <c r="CO2653" s="59" t="n"/>
      <c r="CP2653" s="59" t="n"/>
      <c r="CQ2653" s="59" t="n"/>
      <c r="CR2653" s="59" t="n"/>
      <c r="CS2653" s="59" t="n"/>
      <c r="CT2653" s="59" t="n"/>
      <c r="CU2653" s="59" t="n"/>
      <c r="CV2653" s="59" t="n"/>
      <c r="CW2653" s="59" t="n"/>
      <c r="CX2653" s="59" t="n"/>
      <c r="CY2653" s="59" t="n"/>
      <c r="CZ2653" s="59" t="n"/>
    </row>
    <row r="2654">
      <c r="D2654" s="107" t="n"/>
      <c r="E2654" s="107" t="n"/>
      <c r="F2654" s="107" t="n"/>
      <c r="G2654" s="107" t="n"/>
      <c r="H2654" s="107" t="n"/>
      <c r="I2654" s="107" t="n"/>
      <c r="J2654" s="107" t="n"/>
      <c r="K2654" s="107" t="n"/>
      <c r="L2654" s="107" t="n"/>
      <c r="M2654" s="107" t="n"/>
      <c r="N2654" s="107" t="n"/>
      <c r="O2654" s="107" t="n"/>
      <c r="P2654" s="107" t="n"/>
      <c r="Q2654" s="107" t="n"/>
      <c r="R2654" s="107" t="n"/>
      <c r="S2654" s="107" t="n"/>
      <c r="T2654" s="107" t="n"/>
      <c r="U2654" s="107" t="n"/>
      <c r="V2654" s="107" t="n"/>
      <c r="W2654" s="107" t="n"/>
      <c r="X2654" s="107" t="n"/>
      <c r="Y2654" s="107" t="n"/>
      <c r="Z2654" s="107" t="n"/>
      <c r="AA2654" s="107" t="n"/>
      <c r="AB2654" s="107" t="n"/>
      <c r="AC2654" s="107" t="n"/>
      <c r="AD2654" s="107" t="n"/>
      <c r="AE2654" s="107" t="n"/>
      <c r="AF2654" s="107" t="n"/>
      <c r="AG2654" s="107" t="n"/>
      <c r="AH2654" s="107" t="n"/>
      <c r="AI2654" s="107" t="n"/>
      <c r="AJ2654" s="107" t="n"/>
      <c r="AK2654" s="107" t="n"/>
      <c r="AL2654" s="107" t="n"/>
      <c r="AM2654" s="107" t="n"/>
      <c r="AN2654" s="107" t="n"/>
      <c r="AO2654" s="107" t="n"/>
      <c r="AP2654" s="107" t="n"/>
      <c r="AQ2654" s="107" t="n"/>
      <c r="AR2654" s="107" t="n"/>
      <c r="AS2654" s="107" t="n"/>
      <c r="AT2654" s="107" t="n"/>
      <c r="AU2654" s="107" t="n"/>
      <c r="AV2654" s="107" t="n"/>
      <c r="AW2654" s="107" t="n"/>
      <c r="AX2654" s="107" t="n"/>
      <c r="AY2654" s="107" t="n"/>
      <c r="AZ2654" s="107" t="n"/>
      <c r="BA2654" s="107" t="n"/>
      <c r="BB2654" s="107" t="n"/>
      <c r="BC2654" s="107" t="n"/>
      <c r="BD2654" s="107" t="n"/>
      <c r="BE2654" s="107" t="n"/>
      <c r="BF2654" s="107" t="n"/>
      <c r="BG2654" s="107" t="n"/>
      <c r="BH2654" s="107" t="n"/>
      <c r="BI2654" s="107" t="n"/>
      <c r="BJ2654" s="107" t="n"/>
      <c r="BK2654" s="107" t="n"/>
      <c r="BL2654" s="107" t="n"/>
      <c r="BM2654" s="107" t="n"/>
      <c r="BN2654" s="107" t="n"/>
      <c r="BO2654" s="107" t="n"/>
      <c r="BP2654" s="107" t="n"/>
      <c r="BQ2654" s="107" t="n"/>
      <c r="BR2654" s="107" t="n"/>
      <c r="BS2654" s="107" t="n"/>
      <c r="BT2654" s="107" t="n"/>
      <c r="BU2654" s="107" t="n"/>
      <c r="BV2654" s="107" t="n"/>
      <c r="BW2654" s="107" t="n"/>
      <c r="BX2654" s="107" t="n"/>
      <c r="BY2654" s="107" t="n"/>
      <c r="BZ2654" s="107" t="n"/>
      <c r="CA2654" s="107" t="n"/>
      <c r="CB2654" s="107" t="n"/>
      <c r="CC2654" s="107" t="n"/>
      <c r="CD2654" s="107" t="n"/>
      <c r="CE2654" s="107" t="n"/>
      <c r="CF2654" s="107" t="n"/>
      <c r="CG2654" s="107" t="n"/>
      <c r="CH2654" s="107" t="n"/>
      <c r="CI2654" s="107" t="n"/>
      <c r="CJ2654" s="107" t="n"/>
      <c r="CK2654" s="107" t="n"/>
      <c r="CL2654" s="107" t="n"/>
      <c r="CM2654" s="107" t="n"/>
      <c r="CN2654" s="107" t="n"/>
      <c r="CO2654" s="107" t="n"/>
      <c r="CP2654" s="107" t="n"/>
      <c r="CQ2654" s="107" t="n"/>
      <c r="CR2654" s="107" t="n"/>
      <c r="CS2654" s="107" t="n"/>
      <c r="CT2654" s="107" t="n"/>
      <c r="CU2654" s="107" t="n"/>
      <c r="CV2654" s="107" t="n"/>
      <c r="CW2654" s="107" t="n"/>
      <c r="CX2654" s="107" t="n"/>
      <c r="CY2654" s="107" t="n"/>
      <c r="CZ2654" s="107" t="n"/>
    </row>
    <row r="2657">
      <c r="A2657" s="2">
        <f>IF($A2650="","","   projections")</f>
        <v/>
      </c>
      <c r="B2657" s="68">
        <f>IF($A2650="",0,COUNT($E2658:$CZ2658))</f>
        <v/>
      </c>
      <c r="C2657" s="69">
        <f>IF($B2657=0,0,MAX($E2658:$CZ2658))</f>
        <v/>
      </c>
      <c r="D2657" s="58">
        <f>_xll.BDS($A2650,'Field Check'!$C$42,"headers=y","startcol=1","endcol=3","dir=h","cols=21;rows=3")</f>
        <v/>
      </c>
      <c r="E2657" s="59" t="n">
        <v>46260</v>
      </c>
      <c r="F2657" s="59" t="n">
        <v>46464</v>
      </c>
      <c r="G2657" s="59" t="n">
        <v>46652</v>
      </c>
      <c r="H2657" s="59" t="n">
        <v>46828</v>
      </c>
      <c r="I2657" s="59" t="n">
        <v>47023</v>
      </c>
      <c r="J2657" s="59" t="n">
        <v>47199</v>
      </c>
      <c r="K2657" s="59" t="n">
        <v>47387</v>
      </c>
      <c r="L2657" s="59" t="n">
        <v>47563</v>
      </c>
      <c r="M2657" s="59" t="n">
        <v>47751</v>
      </c>
      <c r="N2657" s="59" t="n">
        <v>47927</v>
      </c>
      <c r="O2657" s="59" t="n">
        <v>48115</v>
      </c>
      <c r="P2657" s="59" t="n">
        <v>48291</v>
      </c>
      <c r="Q2657" s="59" t="n">
        <v>48479</v>
      </c>
      <c r="R2657" s="59" t="n">
        <v>48655</v>
      </c>
      <c r="S2657" s="59" t="n">
        <v>48843</v>
      </c>
      <c r="T2657" s="59" t="n">
        <v>49026</v>
      </c>
      <c r="U2657" s="59" t="n">
        <v>49214</v>
      </c>
      <c r="V2657" s="59" t="n">
        <v>49390</v>
      </c>
      <c r="W2657" s="59" t="n">
        <v>49578</v>
      </c>
      <c r="X2657" s="59" t="n">
        <v>49754</v>
      </c>
      <c r="Y2657" s="59" t="n"/>
      <c r="Z2657" s="59" t="n"/>
      <c r="AA2657" s="59" t="n"/>
      <c r="AB2657" s="59" t="n"/>
      <c r="AC2657" s="59" t="n"/>
      <c r="AD2657" s="59" t="n"/>
      <c r="AE2657" s="59" t="n"/>
      <c r="AF2657" s="59" t="n"/>
      <c r="AG2657" s="59" t="n"/>
      <c r="AH2657" s="59" t="n"/>
      <c r="AI2657" s="59" t="n"/>
      <c r="AJ2657" s="59" t="n"/>
      <c r="AK2657" s="59" t="n"/>
      <c r="AL2657" s="59" t="n"/>
      <c r="AM2657" s="59" t="n"/>
      <c r="AN2657" s="59" t="n"/>
      <c r="AO2657" s="59" t="n"/>
      <c r="AP2657" s="59" t="n"/>
      <c r="AQ2657" s="59" t="n"/>
      <c r="AR2657" s="59" t="n"/>
      <c r="AS2657" s="59" t="n"/>
      <c r="AT2657" s="59" t="n"/>
      <c r="AU2657" s="59" t="n"/>
      <c r="AV2657" s="59" t="n"/>
      <c r="AW2657" s="59" t="n"/>
      <c r="AX2657" s="59" t="n"/>
      <c r="AY2657" s="59" t="n"/>
      <c r="AZ2657" s="59" t="n"/>
      <c r="BA2657" s="59" t="n"/>
      <c r="BB2657" s="59" t="n"/>
      <c r="BC2657" s="59" t="n"/>
      <c r="BD2657" s="59" t="n"/>
      <c r="BE2657" s="59" t="n"/>
      <c r="BF2657" s="59" t="n"/>
      <c r="BG2657" s="59" t="n"/>
      <c r="BH2657" s="59" t="n"/>
      <c r="BI2657" s="59" t="n"/>
      <c r="BJ2657" s="59" t="n"/>
      <c r="BK2657" s="59" t="n"/>
      <c r="BL2657" s="59" t="n"/>
      <c r="BM2657" s="59" t="n"/>
      <c r="BN2657" s="59" t="n"/>
      <c r="BO2657" s="59" t="n"/>
      <c r="BP2657" s="59" t="n"/>
      <c r="BQ2657" s="59" t="n"/>
      <c r="BR2657" s="59" t="n"/>
      <c r="BS2657" s="59" t="n"/>
      <c r="BT2657" s="59" t="n"/>
      <c r="BU2657" s="59" t="n"/>
      <c r="BV2657" s="59" t="n"/>
      <c r="BW2657" s="59" t="n"/>
      <c r="BX2657" s="59" t="n"/>
      <c r="BY2657" s="59" t="n"/>
      <c r="BZ2657" s="59" t="n"/>
      <c r="CA2657" s="59" t="n"/>
      <c r="CB2657" s="59" t="n"/>
      <c r="CC2657" s="59" t="n"/>
      <c r="CD2657" s="59" t="n"/>
      <c r="CE2657" s="59" t="n"/>
      <c r="CF2657" s="59" t="n"/>
      <c r="CG2657" s="59" t="n"/>
      <c r="CH2657" s="59" t="n"/>
      <c r="CI2657" s="59" t="n"/>
      <c r="CJ2657" s="59" t="n"/>
      <c r="CK2657" s="59" t="n"/>
      <c r="CL2657" s="59" t="n"/>
      <c r="CM2657" s="59" t="n"/>
      <c r="CN2657" s="59" t="n"/>
      <c r="CO2657" s="59" t="n"/>
      <c r="CP2657" s="59" t="n"/>
      <c r="CQ2657" s="59" t="n"/>
      <c r="CR2657" s="59" t="n"/>
      <c r="CS2657" s="59" t="n"/>
      <c r="CT2657" s="59" t="n"/>
      <c r="CU2657" s="59" t="n"/>
      <c r="CV2657" s="59" t="n"/>
      <c r="CW2657" s="59" t="n"/>
      <c r="CX2657" s="59" t="n"/>
      <c r="CY2657" s="59" t="n"/>
      <c r="CZ2657" s="59" t="n"/>
    </row>
    <row r="2658">
      <c r="D2658" s="59" t="inlineStr">
        <is>
          <t>Ex-Date</t>
        </is>
      </c>
      <c r="E2658" s="59" t="n">
        <v>46266</v>
      </c>
      <c r="F2658" s="59" t="n">
        <v>46471</v>
      </c>
      <c r="G2658" s="59" t="n">
        <v>46658</v>
      </c>
      <c r="H2658" s="59" t="n">
        <v>46835</v>
      </c>
      <c r="I2658" s="59" t="n">
        <v>47029</v>
      </c>
      <c r="J2658" s="59" t="n">
        <v>47206</v>
      </c>
      <c r="K2658" s="59" t="n">
        <v>47393</v>
      </c>
      <c r="L2658" s="59" t="n">
        <v>47570</v>
      </c>
      <c r="M2658" s="59" t="n">
        <v>47757</v>
      </c>
      <c r="N2658" s="59" t="n">
        <v>47934</v>
      </c>
      <c r="O2658" s="59" t="n">
        <v>48121</v>
      </c>
      <c r="P2658" s="59" t="n">
        <v>48298</v>
      </c>
      <c r="Q2658" s="59" t="n">
        <v>48485</v>
      </c>
      <c r="R2658" s="59" t="n">
        <v>48662</v>
      </c>
      <c r="S2658" s="59" t="n">
        <v>48849</v>
      </c>
      <c r="T2658" s="59" t="n">
        <v>49033</v>
      </c>
      <c r="U2658" s="59" t="n">
        <v>49220</v>
      </c>
      <c r="V2658" s="59" t="n">
        <v>49397</v>
      </c>
      <c r="W2658" s="59" t="n">
        <v>49584</v>
      </c>
      <c r="X2658" s="59" t="n">
        <v>49761</v>
      </c>
      <c r="Y2658" s="59" t="n"/>
      <c r="Z2658" s="59" t="n"/>
      <c r="AA2658" s="59" t="n"/>
      <c r="AB2658" s="59" t="n"/>
      <c r="AC2658" s="59" t="n"/>
      <c r="AD2658" s="59" t="n"/>
      <c r="AE2658" s="59" t="n"/>
      <c r="AF2658" s="59" t="n"/>
      <c r="AG2658" s="59" t="n"/>
      <c r="AH2658" s="59" t="n"/>
      <c r="AI2658" s="59" t="n"/>
      <c r="AJ2658" s="59" t="n"/>
      <c r="AK2658" s="59" t="n"/>
      <c r="AL2658" s="59" t="n"/>
      <c r="AM2658" s="59" t="n"/>
      <c r="AN2658" s="59" t="n"/>
      <c r="AO2658" s="59" t="n"/>
      <c r="AP2658" s="59" t="n"/>
      <c r="AQ2658" s="59" t="n"/>
      <c r="AR2658" s="59" t="n"/>
      <c r="AS2658" s="59" t="n"/>
      <c r="AT2658" s="59" t="n"/>
      <c r="AU2658" s="59" t="n"/>
      <c r="AV2658" s="59" t="n"/>
      <c r="AW2658" s="59" t="n"/>
      <c r="AX2658" s="59" t="n"/>
      <c r="AY2658" s="59" t="n"/>
      <c r="AZ2658" s="59" t="n"/>
      <c r="BA2658" s="59" t="n"/>
      <c r="BB2658" s="59" t="n"/>
      <c r="BC2658" s="59" t="n"/>
      <c r="BD2658" s="59" t="n"/>
      <c r="BE2658" s="59" t="n"/>
      <c r="BF2658" s="59" t="n"/>
      <c r="BG2658" s="59" t="n"/>
      <c r="BH2658" s="59" t="n"/>
      <c r="BI2658" s="59" t="n"/>
      <c r="BJ2658" s="59" t="n"/>
      <c r="BK2658" s="59" t="n"/>
      <c r="BL2658" s="59" t="n"/>
      <c r="BM2658" s="59" t="n"/>
      <c r="BN2658" s="59" t="n"/>
      <c r="BO2658" s="59" t="n"/>
      <c r="BP2658" s="59" t="n"/>
      <c r="BQ2658" s="59" t="n"/>
      <c r="BR2658" s="59" t="n"/>
      <c r="BS2658" s="59" t="n"/>
      <c r="BT2658" s="59" t="n"/>
      <c r="BU2658" s="59" t="n"/>
      <c r="BV2658" s="59" t="n"/>
      <c r="BW2658" s="59" t="n"/>
      <c r="BX2658" s="59" t="n"/>
      <c r="BY2658" s="59" t="n"/>
      <c r="BZ2658" s="59" t="n"/>
      <c r="CA2658" s="59" t="n"/>
      <c r="CB2658" s="59" t="n"/>
      <c r="CC2658" s="59" t="n"/>
      <c r="CD2658" s="59" t="n"/>
      <c r="CE2658" s="59" t="n"/>
      <c r="CF2658" s="59" t="n"/>
      <c r="CG2658" s="59" t="n"/>
      <c r="CH2658" s="59" t="n"/>
      <c r="CI2658" s="59" t="n"/>
      <c r="CJ2658" s="59" t="n"/>
      <c r="CK2658" s="59" t="n"/>
      <c r="CL2658" s="59" t="n"/>
      <c r="CM2658" s="59" t="n"/>
      <c r="CN2658" s="59" t="n"/>
      <c r="CO2658" s="59" t="n"/>
      <c r="CP2658" s="59" t="n"/>
      <c r="CQ2658" s="59" t="n"/>
      <c r="CR2658" s="59" t="n"/>
      <c r="CS2658" s="59" t="n"/>
      <c r="CT2658" s="59" t="n"/>
      <c r="CU2658" s="59" t="n"/>
      <c r="CV2658" s="59" t="n"/>
      <c r="CW2658" s="59" t="n"/>
      <c r="CX2658" s="59" t="n"/>
      <c r="CY2658" s="59" t="n"/>
      <c r="CZ2658" s="59" t="n"/>
    </row>
    <row r="2659">
      <c r="D2659" s="107" t="inlineStr">
        <is>
          <t>Amount Per Share</t>
        </is>
      </c>
      <c r="E2659" s="107" t="n">
        <v>0.025</v>
      </c>
      <c r="F2659" s="107" t="n">
        <v>0.025</v>
      </c>
      <c r="G2659" s="107" t="n">
        <v>0.03</v>
      </c>
      <c r="H2659" s="107" t="n">
        <v>0.03</v>
      </c>
      <c r="I2659" s="107" t="n">
        <v>0.035</v>
      </c>
      <c r="J2659" s="107" t="n">
        <v>0.035</v>
      </c>
      <c r="K2659" s="107" t="n">
        <v>0.04</v>
      </c>
      <c r="L2659" s="107" t="n">
        <v>0.04</v>
      </c>
      <c r="M2659" s="107" t="n">
        <v>0.04</v>
      </c>
      <c r="N2659" s="107" t="n">
        <v>0.04</v>
      </c>
      <c r="O2659" s="107" t="n">
        <v>0.04</v>
      </c>
      <c r="P2659" s="107" t="n">
        <v>0.04</v>
      </c>
      <c r="Q2659" s="107" t="n">
        <v>0.04</v>
      </c>
      <c r="R2659" s="107" t="n">
        <v>0.04</v>
      </c>
      <c r="S2659" s="107" t="n">
        <v>0.04</v>
      </c>
      <c r="T2659" s="107" t="n">
        <v>0.04</v>
      </c>
      <c r="U2659" s="107" t="n">
        <v>0.04</v>
      </c>
      <c r="V2659" s="107" t="n">
        <v>0.04</v>
      </c>
      <c r="W2659" s="107" t="n">
        <v>0.04</v>
      </c>
      <c r="X2659" s="107" t="n">
        <v>0.04</v>
      </c>
      <c r="Y2659" s="107" t="n"/>
      <c r="Z2659" s="107" t="n"/>
      <c r="AA2659" s="107" t="n"/>
      <c r="AB2659" s="107" t="n"/>
      <c r="AC2659" s="107" t="n"/>
      <c r="AD2659" s="107" t="n"/>
      <c r="AE2659" s="107" t="n"/>
      <c r="AF2659" s="107" t="n"/>
      <c r="AG2659" s="107" t="n"/>
      <c r="AH2659" s="107" t="n"/>
      <c r="AI2659" s="107" t="n"/>
      <c r="AJ2659" s="107" t="n"/>
      <c r="AK2659" s="107" t="n"/>
      <c r="AL2659" s="107" t="n"/>
      <c r="AM2659" s="107" t="n"/>
      <c r="AN2659" s="107" t="n"/>
      <c r="AO2659" s="107" t="n"/>
      <c r="AP2659" s="107" t="n"/>
      <c r="AQ2659" s="107" t="n"/>
      <c r="AR2659" s="107" t="n"/>
      <c r="AS2659" s="107" t="n"/>
      <c r="AT2659" s="107" t="n"/>
      <c r="AU2659" s="107" t="n"/>
      <c r="AV2659" s="107" t="n"/>
      <c r="AW2659" s="107" t="n"/>
      <c r="AX2659" s="107" t="n"/>
      <c r="AY2659" s="107" t="n"/>
      <c r="AZ2659" s="107" t="n"/>
      <c r="BA2659" s="107" t="n"/>
      <c r="BB2659" s="107" t="n"/>
      <c r="BC2659" s="107" t="n"/>
      <c r="BD2659" s="107" t="n"/>
      <c r="BE2659" s="107" t="n"/>
      <c r="BF2659" s="107" t="n"/>
      <c r="BG2659" s="107" t="n"/>
      <c r="BH2659" s="107" t="n"/>
      <c r="BI2659" s="107" t="n"/>
      <c r="BJ2659" s="107" t="n"/>
      <c r="BK2659" s="107" t="n"/>
      <c r="BL2659" s="107" t="n"/>
      <c r="BM2659" s="107" t="n"/>
      <c r="BN2659" s="107" t="n"/>
      <c r="BO2659" s="107" t="n"/>
      <c r="BP2659" s="107" t="n"/>
      <c r="BQ2659" s="107" t="n"/>
      <c r="BR2659" s="107" t="n"/>
      <c r="BS2659" s="107" t="n"/>
      <c r="BT2659" s="107" t="n"/>
      <c r="BU2659" s="107" t="n"/>
      <c r="BV2659" s="107" t="n"/>
      <c r="BW2659" s="107" t="n"/>
      <c r="BX2659" s="107" t="n"/>
      <c r="BY2659" s="107" t="n"/>
      <c r="BZ2659" s="107" t="n"/>
      <c r="CA2659" s="107" t="n"/>
      <c r="CB2659" s="107" t="n"/>
      <c r="CC2659" s="107" t="n"/>
      <c r="CD2659" s="107" t="n"/>
      <c r="CE2659" s="107" t="n"/>
      <c r="CF2659" s="107" t="n"/>
      <c r="CG2659" s="107" t="n"/>
      <c r="CH2659" s="107" t="n"/>
      <c r="CI2659" s="107" t="n"/>
      <c r="CJ2659" s="107" t="n"/>
      <c r="CK2659" s="107" t="n"/>
      <c r="CL2659" s="107" t="n"/>
      <c r="CM2659" s="107" t="n"/>
      <c r="CN2659" s="107" t="n"/>
      <c r="CO2659" s="107" t="n"/>
      <c r="CP2659" s="107" t="n"/>
      <c r="CQ2659" s="107" t="n"/>
      <c r="CR2659" s="107" t="n"/>
      <c r="CS2659" s="107" t="n"/>
      <c r="CT2659" s="107" t="n"/>
      <c r="CU2659" s="107" t="n"/>
      <c r="CV2659" s="107" t="n"/>
      <c r="CW2659" s="107" t="n"/>
      <c r="CX2659" s="107" t="n"/>
      <c r="CY2659" s="107" t="n"/>
      <c r="CZ2659" s="107" t="n"/>
    </row>
    <row r="2661">
      <c r="A2661" s="126">
        <f>IF(MXAU!$C$42="","",MXAU!$C$42)</f>
        <v/>
      </c>
      <c r="B2661" s="68">
        <f>IF($A2661="",0,COUNT($E2662:$CZ2662))</f>
        <v/>
      </c>
      <c r="C2661" s="69">
        <f>IF($B2661=0,0,MAX($E2662:$CZ2662))</f>
        <v/>
      </c>
      <c r="D2661" s="58">
        <f>_xll.BDS($A2661,'Field Check'!$C$44,"headers=y","startcol=1","endcol=7","dir=h","DVD_START_DT",'Field Check'!$C$59,"DVD_END_DT",'Field Check'!$D$59,"cols=2;rows=7")</f>
        <v/>
      </c>
      <c r="E2661" s="59" t="n">
        <v>46192</v>
      </c>
      <c r="F2661" s="59" t="n"/>
      <c r="G2661" s="59" t="n"/>
      <c r="H2661" s="59" t="n"/>
      <c r="I2661" s="59" t="n"/>
      <c r="J2661" s="59" t="n"/>
      <c r="K2661" s="59" t="n"/>
      <c r="L2661" s="59" t="n"/>
      <c r="M2661" s="59" t="n"/>
      <c r="N2661" s="59" t="n"/>
      <c r="O2661" s="59" t="n"/>
      <c r="P2661" s="59" t="n"/>
      <c r="Q2661" s="59" t="n"/>
      <c r="R2661" s="59" t="n"/>
      <c r="S2661" s="59" t="n"/>
      <c r="T2661" s="59" t="n"/>
      <c r="U2661" s="59" t="n"/>
      <c r="V2661" s="59" t="n"/>
      <c r="W2661" s="59" t="n"/>
      <c r="X2661" s="59" t="n"/>
      <c r="Y2661" s="59" t="n"/>
      <c r="Z2661" s="59" t="n"/>
      <c r="AA2661" s="59" t="n"/>
      <c r="AB2661" s="59" t="n"/>
      <c r="AC2661" s="59" t="n"/>
      <c r="AD2661" s="59" t="n"/>
      <c r="AE2661" s="59" t="n"/>
      <c r="AF2661" s="59" t="n"/>
      <c r="AG2661" s="59" t="n"/>
      <c r="AH2661" s="59" t="n"/>
      <c r="AI2661" s="59" t="n"/>
      <c r="AJ2661" s="59" t="n"/>
      <c r="AK2661" s="59" t="n"/>
      <c r="AL2661" s="59" t="n"/>
      <c r="AM2661" s="59" t="n"/>
      <c r="AN2661" s="59" t="n"/>
      <c r="AO2661" s="59" t="n"/>
      <c r="AP2661" s="59" t="n"/>
      <c r="AQ2661" s="59" t="n"/>
      <c r="AR2661" s="59" t="n"/>
      <c r="AS2661" s="59" t="n"/>
      <c r="AT2661" s="59" t="n"/>
      <c r="AU2661" s="59" t="n"/>
      <c r="AV2661" s="59" t="n"/>
      <c r="AW2661" s="59" t="n"/>
      <c r="AX2661" s="59" t="n"/>
      <c r="AY2661" s="59" t="n"/>
      <c r="AZ2661" s="59" t="n"/>
      <c r="BA2661" s="59" t="n"/>
      <c r="BB2661" s="59" t="n"/>
      <c r="BC2661" s="59" t="n"/>
      <c r="BD2661" s="59" t="n"/>
      <c r="BE2661" s="59" t="n"/>
      <c r="BF2661" s="59" t="n"/>
      <c r="BG2661" s="59" t="n"/>
      <c r="BH2661" s="59" t="n"/>
      <c r="BI2661" s="59" t="n"/>
      <c r="BJ2661" s="59" t="n"/>
      <c r="BK2661" s="59" t="n"/>
      <c r="BL2661" s="59" t="n"/>
      <c r="BM2661" s="59" t="n"/>
      <c r="BN2661" s="59" t="n"/>
      <c r="BO2661" s="59" t="n"/>
      <c r="BP2661" s="59" t="n"/>
      <c r="BQ2661" s="59" t="n"/>
      <c r="BR2661" s="59" t="n"/>
      <c r="BS2661" s="59" t="n"/>
      <c r="BT2661" s="59" t="n"/>
      <c r="BU2661" s="59" t="n"/>
      <c r="BV2661" s="59" t="n"/>
      <c r="BW2661" s="59" t="n"/>
      <c r="BX2661" s="59" t="n"/>
      <c r="BY2661" s="59" t="n"/>
      <c r="BZ2661" s="59" t="n"/>
      <c r="CA2661" s="59" t="n"/>
      <c r="CB2661" s="59" t="n"/>
      <c r="CC2661" s="59" t="n"/>
      <c r="CD2661" s="59" t="n"/>
      <c r="CE2661" s="59" t="n"/>
      <c r="CF2661" s="59" t="n"/>
      <c r="CG2661" s="59" t="n"/>
      <c r="CH2661" s="59" t="n"/>
      <c r="CI2661" s="59" t="n"/>
      <c r="CJ2661" s="59" t="n"/>
      <c r="CK2661" s="59" t="n"/>
      <c r="CL2661" s="59" t="n"/>
      <c r="CM2661" s="59" t="n"/>
      <c r="CN2661" s="59" t="n"/>
      <c r="CO2661" s="59" t="n"/>
      <c r="CP2661" s="59" t="n"/>
      <c r="CQ2661" s="59" t="n"/>
      <c r="CR2661" s="59" t="n"/>
      <c r="CS2661" s="59" t="n"/>
      <c r="CT2661" s="59" t="n"/>
      <c r="CU2661" s="59" t="n"/>
      <c r="CV2661" s="59" t="n"/>
      <c r="CW2661" s="59" t="n"/>
      <c r="CX2661" s="59" t="n"/>
      <c r="CY2661" s="59" t="n"/>
      <c r="CZ2661" s="59" t="n"/>
    </row>
    <row r="2662">
      <c r="D2662" s="59" t="inlineStr">
        <is>
          <t>Ex-Date</t>
        </is>
      </c>
      <c r="E2662" s="59" t="n">
        <v>46202</v>
      </c>
      <c r="F2662" s="59" t="n"/>
      <c r="G2662" s="59" t="n"/>
      <c r="H2662" s="59" t="n"/>
      <c r="I2662" s="59" t="n"/>
      <c r="J2662" s="59" t="n"/>
      <c r="K2662" s="59" t="n"/>
      <c r="L2662" s="59" t="n"/>
      <c r="M2662" s="59" t="n"/>
      <c r="N2662" s="59" t="n"/>
      <c r="O2662" s="59" t="n"/>
      <c r="P2662" s="59" t="n"/>
      <c r="Q2662" s="59" t="n"/>
      <c r="R2662" s="59" t="n"/>
      <c r="S2662" s="59" t="n"/>
      <c r="T2662" s="59" t="n"/>
      <c r="U2662" s="59" t="n"/>
      <c r="V2662" s="59" t="n"/>
      <c r="W2662" s="59" t="n"/>
      <c r="X2662" s="59" t="n"/>
      <c r="Y2662" s="59" t="n"/>
      <c r="Z2662" s="59" t="n"/>
      <c r="AA2662" s="59" t="n"/>
      <c r="AB2662" s="59" t="n"/>
      <c r="AC2662" s="59" t="n"/>
      <c r="AD2662" s="59" t="n"/>
      <c r="AE2662" s="59" t="n"/>
      <c r="AF2662" s="59" t="n"/>
      <c r="AG2662" s="59" t="n"/>
      <c r="AH2662" s="59" t="n"/>
      <c r="AI2662" s="59" t="n"/>
      <c r="AJ2662" s="59" t="n"/>
      <c r="AK2662" s="59" t="n"/>
      <c r="AL2662" s="59" t="n"/>
      <c r="AM2662" s="59" t="n"/>
      <c r="AN2662" s="59" t="n"/>
      <c r="AO2662" s="59" t="n"/>
      <c r="AP2662" s="59" t="n"/>
      <c r="AQ2662" s="59" t="n"/>
      <c r="AR2662" s="59" t="n"/>
      <c r="AS2662" s="59" t="n"/>
      <c r="AT2662" s="59" t="n"/>
      <c r="AU2662" s="59" t="n"/>
      <c r="AV2662" s="59" t="n"/>
      <c r="AW2662" s="59" t="n"/>
      <c r="AX2662" s="59" t="n"/>
      <c r="AY2662" s="59" t="n"/>
      <c r="AZ2662" s="59" t="n"/>
      <c r="BA2662" s="59" t="n"/>
      <c r="BB2662" s="59" t="n"/>
      <c r="BC2662" s="59" t="n"/>
      <c r="BD2662" s="59" t="n"/>
      <c r="BE2662" s="59" t="n"/>
      <c r="BF2662" s="59" t="n"/>
      <c r="BG2662" s="59" t="n"/>
      <c r="BH2662" s="59" t="n"/>
      <c r="BI2662" s="59" t="n"/>
      <c r="BJ2662" s="59" t="n"/>
      <c r="BK2662" s="59" t="n"/>
      <c r="BL2662" s="59" t="n"/>
      <c r="BM2662" s="59" t="n"/>
      <c r="BN2662" s="59" t="n"/>
      <c r="BO2662" s="59" t="n"/>
      <c r="BP2662" s="59" t="n"/>
      <c r="BQ2662" s="59" t="n"/>
      <c r="BR2662" s="59" t="n"/>
      <c r="BS2662" s="59" t="n"/>
      <c r="BT2662" s="59" t="n"/>
      <c r="BU2662" s="59" t="n"/>
      <c r="BV2662" s="59" t="n"/>
      <c r="BW2662" s="59" t="n"/>
      <c r="BX2662" s="59" t="n"/>
      <c r="BY2662" s="59" t="n"/>
      <c r="BZ2662" s="59" t="n"/>
      <c r="CA2662" s="59" t="n"/>
      <c r="CB2662" s="59" t="n"/>
      <c r="CC2662" s="59" t="n"/>
      <c r="CD2662" s="59" t="n"/>
      <c r="CE2662" s="59" t="n"/>
      <c r="CF2662" s="59" t="n"/>
      <c r="CG2662" s="59" t="n"/>
      <c r="CH2662" s="59" t="n"/>
      <c r="CI2662" s="59" t="n"/>
      <c r="CJ2662" s="59" t="n"/>
      <c r="CK2662" s="59" t="n"/>
      <c r="CL2662" s="59" t="n"/>
      <c r="CM2662" s="59" t="n"/>
      <c r="CN2662" s="59" t="n"/>
      <c r="CO2662" s="59" t="n"/>
      <c r="CP2662" s="59" t="n"/>
      <c r="CQ2662" s="59" t="n"/>
      <c r="CR2662" s="59" t="n"/>
      <c r="CS2662" s="59" t="n"/>
      <c r="CT2662" s="59" t="n"/>
      <c r="CU2662" s="59" t="n"/>
      <c r="CV2662" s="59" t="n"/>
      <c r="CW2662" s="59" t="n"/>
      <c r="CX2662" s="59" t="n"/>
      <c r="CY2662" s="59" t="n"/>
      <c r="CZ2662" s="59" t="n"/>
    </row>
    <row r="2663">
      <c r="D2663" s="59" t="inlineStr">
        <is>
          <t>Record Date</t>
        </is>
      </c>
      <c r="E2663" s="59" t="n">
        <v>46203</v>
      </c>
      <c r="F2663" s="59" t="n"/>
      <c r="G2663" s="59" t="n"/>
      <c r="H2663" s="59" t="n"/>
      <c r="I2663" s="59" t="n"/>
      <c r="J2663" s="59" t="n"/>
      <c r="K2663" s="59" t="n"/>
      <c r="L2663" s="59" t="n"/>
      <c r="M2663" s="59" t="n"/>
      <c r="N2663" s="59" t="n"/>
      <c r="O2663" s="59" t="n"/>
      <c r="P2663" s="59" t="n"/>
      <c r="Q2663" s="59" t="n"/>
      <c r="R2663" s="59" t="n"/>
      <c r="S2663" s="59" t="n"/>
      <c r="T2663" s="59" t="n"/>
      <c r="U2663" s="59" t="n"/>
      <c r="V2663" s="59" t="n"/>
      <c r="W2663" s="59" t="n"/>
      <c r="X2663" s="59" t="n"/>
      <c r="Y2663" s="59" t="n"/>
      <c r="Z2663" s="59" t="n"/>
      <c r="AA2663" s="59" t="n"/>
      <c r="AB2663" s="59" t="n"/>
      <c r="AC2663" s="59" t="n"/>
      <c r="AD2663" s="59" t="n"/>
      <c r="AE2663" s="59" t="n"/>
      <c r="AF2663" s="59" t="n"/>
      <c r="AG2663" s="59" t="n"/>
      <c r="AH2663" s="59" t="n"/>
      <c r="AI2663" s="59" t="n"/>
      <c r="AJ2663" s="59" t="n"/>
      <c r="AK2663" s="59" t="n"/>
      <c r="AL2663" s="59" t="n"/>
      <c r="AM2663" s="59" t="n"/>
      <c r="AN2663" s="59" t="n"/>
      <c r="AO2663" s="59" t="n"/>
      <c r="AP2663" s="59" t="n"/>
      <c r="AQ2663" s="59" t="n"/>
      <c r="AR2663" s="59" t="n"/>
      <c r="AS2663" s="59" t="n"/>
      <c r="AT2663" s="59" t="n"/>
      <c r="AU2663" s="59" t="n"/>
      <c r="AV2663" s="59" t="n"/>
      <c r="AW2663" s="59" t="n"/>
      <c r="AX2663" s="59" t="n"/>
      <c r="AY2663" s="59" t="n"/>
      <c r="AZ2663" s="59" t="n"/>
      <c r="BA2663" s="59" t="n"/>
      <c r="BB2663" s="59" t="n"/>
      <c r="BC2663" s="59" t="n"/>
      <c r="BD2663" s="59" t="n"/>
      <c r="BE2663" s="59" t="n"/>
      <c r="BF2663" s="59" t="n"/>
      <c r="BG2663" s="59" t="n"/>
      <c r="BH2663" s="59" t="n"/>
      <c r="BI2663" s="59" t="n"/>
      <c r="BJ2663" s="59" t="n"/>
      <c r="BK2663" s="59" t="n"/>
      <c r="BL2663" s="59" t="n"/>
      <c r="BM2663" s="59" t="n"/>
      <c r="BN2663" s="59" t="n"/>
      <c r="BO2663" s="59" t="n"/>
      <c r="BP2663" s="59" t="n"/>
      <c r="BQ2663" s="59" t="n"/>
      <c r="BR2663" s="59" t="n"/>
      <c r="BS2663" s="59" t="n"/>
      <c r="BT2663" s="59" t="n"/>
      <c r="BU2663" s="59" t="n"/>
      <c r="BV2663" s="59" t="n"/>
      <c r="BW2663" s="59" t="n"/>
      <c r="BX2663" s="59" t="n"/>
      <c r="BY2663" s="59" t="n"/>
      <c r="BZ2663" s="59" t="n"/>
      <c r="CA2663" s="59" t="n"/>
      <c r="CB2663" s="59" t="n"/>
      <c r="CC2663" s="59" t="n"/>
      <c r="CD2663" s="59" t="n"/>
      <c r="CE2663" s="59" t="n"/>
      <c r="CF2663" s="59" t="n"/>
      <c r="CG2663" s="59" t="n"/>
      <c r="CH2663" s="59" t="n"/>
      <c r="CI2663" s="59" t="n"/>
      <c r="CJ2663" s="59" t="n"/>
      <c r="CK2663" s="59" t="n"/>
      <c r="CL2663" s="59" t="n"/>
      <c r="CM2663" s="59" t="n"/>
      <c r="CN2663" s="59" t="n"/>
      <c r="CO2663" s="59" t="n"/>
      <c r="CP2663" s="59" t="n"/>
      <c r="CQ2663" s="59" t="n"/>
      <c r="CR2663" s="59" t="n"/>
      <c r="CS2663" s="59" t="n"/>
      <c r="CT2663" s="59" t="n"/>
      <c r="CU2663" s="59" t="n"/>
      <c r="CV2663" s="59" t="n"/>
      <c r="CW2663" s="59" t="n"/>
      <c r="CX2663" s="59" t="n"/>
      <c r="CY2663" s="59" t="n"/>
      <c r="CZ2663" s="59" t="n"/>
    </row>
    <row r="2664">
      <c r="D2664" s="59" t="inlineStr">
        <is>
          <t>Payable Date</t>
        </is>
      </c>
      <c r="E2664" s="59" t="n">
        <v>46281</v>
      </c>
      <c r="F2664" s="59" t="n"/>
      <c r="G2664" s="59" t="n"/>
      <c r="H2664" s="59" t="n"/>
      <c r="I2664" s="59" t="n"/>
      <c r="J2664" s="59" t="n"/>
      <c r="K2664" s="59" t="n"/>
      <c r="L2664" s="59" t="n"/>
      <c r="M2664" s="59" t="n"/>
      <c r="N2664" s="59" t="n"/>
      <c r="O2664" s="59" t="n"/>
      <c r="P2664" s="59" t="n"/>
      <c r="Q2664" s="59" t="n"/>
      <c r="R2664" s="59" t="n"/>
      <c r="S2664" s="59" t="n"/>
      <c r="T2664" s="59" t="n"/>
      <c r="U2664" s="59" t="n"/>
      <c r="V2664" s="59" t="n"/>
      <c r="W2664" s="59" t="n"/>
      <c r="X2664" s="59" t="n"/>
      <c r="Y2664" s="59" t="n"/>
      <c r="Z2664" s="59" t="n"/>
      <c r="AA2664" s="59" t="n"/>
      <c r="AB2664" s="59" t="n"/>
      <c r="AC2664" s="59" t="n"/>
      <c r="AD2664" s="59" t="n"/>
      <c r="AE2664" s="59" t="n"/>
      <c r="AF2664" s="59" t="n"/>
      <c r="AG2664" s="59" t="n"/>
      <c r="AH2664" s="59" t="n"/>
      <c r="AI2664" s="59" t="n"/>
      <c r="AJ2664" s="59" t="n"/>
      <c r="AK2664" s="59" t="n"/>
      <c r="AL2664" s="59" t="n"/>
      <c r="AM2664" s="59" t="n"/>
      <c r="AN2664" s="59" t="n"/>
      <c r="AO2664" s="59" t="n"/>
      <c r="AP2664" s="59" t="n"/>
      <c r="AQ2664" s="59" t="n"/>
      <c r="AR2664" s="59" t="n"/>
      <c r="AS2664" s="59" t="n"/>
      <c r="AT2664" s="59" t="n"/>
      <c r="AU2664" s="59" t="n"/>
      <c r="AV2664" s="59" t="n"/>
      <c r="AW2664" s="59" t="n"/>
      <c r="AX2664" s="59" t="n"/>
      <c r="AY2664" s="59" t="n"/>
      <c r="AZ2664" s="59" t="n"/>
      <c r="BA2664" s="59" t="n"/>
      <c r="BB2664" s="59" t="n"/>
      <c r="BC2664" s="59" t="n"/>
      <c r="BD2664" s="59" t="n"/>
      <c r="BE2664" s="59" t="n"/>
      <c r="BF2664" s="59" t="n"/>
      <c r="BG2664" s="59" t="n"/>
      <c r="BH2664" s="59" t="n"/>
      <c r="BI2664" s="59" t="n"/>
      <c r="BJ2664" s="59" t="n"/>
      <c r="BK2664" s="59" t="n"/>
      <c r="BL2664" s="59" t="n"/>
      <c r="BM2664" s="59" t="n"/>
      <c r="BN2664" s="59" t="n"/>
      <c r="BO2664" s="59" t="n"/>
      <c r="BP2664" s="59" t="n"/>
      <c r="BQ2664" s="59" t="n"/>
      <c r="BR2664" s="59" t="n"/>
      <c r="BS2664" s="59" t="n"/>
      <c r="BT2664" s="59" t="n"/>
      <c r="BU2664" s="59" t="n"/>
      <c r="BV2664" s="59" t="n"/>
      <c r="BW2664" s="59" t="n"/>
      <c r="BX2664" s="59" t="n"/>
      <c r="BY2664" s="59" t="n"/>
      <c r="BZ2664" s="59" t="n"/>
      <c r="CA2664" s="59" t="n"/>
      <c r="CB2664" s="59" t="n"/>
      <c r="CC2664" s="59" t="n"/>
      <c r="CD2664" s="59" t="n"/>
      <c r="CE2664" s="59" t="n"/>
      <c r="CF2664" s="59" t="n"/>
      <c r="CG2664" s="59" t="n"/>
      <c r="CH2664" s="59" t="n"/>
      <c r="CI2664" s="59" t="n"/>
      <c r="CJ2664" s="59" t="n"/>
      <c r="CK2664" s="59" t="n"/>
      <c r="CL2664" s="59" t="n"/>
      <c r="CM2664" s="59" t="n"/>
      <c r="CN2664" s="59" t="n"/>
      <c r="CO2664" s="59" t="n"/>
      <c r="CP2664" s="59" t="n"/>
      <c r="CQ2664" s="59" t="n"/>
      <c r="CR2664" s="59" t="n"/>
      <c r="CS2664" s="59" t="n"/>
      <c r="CT2664" s="59" t="n"/>
      <c r="CU2664" s="59" t="n"/>
      <c r="CV2664" s="59" t="n"/>
      <c r="CW2664" s="59" t="n"/>
      <c r="CX2664" s="59" t="n"/>
      <c r="CY2664" s="59" t="n"/>
      <c r="CZ2664" s="59" t="n"/>
    </row>
    <row r="2665">
      <c r="D2665" s="107" t="inlineStr">
        <is>
          <t>Dividend Amount</t>
        </is>
      </c>
      <c r="E2665" s="107" t="n">
        <v>0.305</v>
      </c>
      <c r="F2665" s="107" t="n"/>
      <c r="G2665" s="107" t="n"/>
      <c r="H2665" s="107" t="n"/>
      <c r="I2665" s="107" t="n"/>
      <c r="J2665" s="107" t="n"/>
      <c r="K2665" s="107" t="n"/>
      <c r="L2665" s="107" t="n"/>
      <c r="M2665" s="107" t="n"/>
      <c r="N2665" s="107" t="n"/>
      <c r="O2665" s="107" t="n"/>
      <c r="P2665" s="107" t="n"/>
      <c r="Q2665" s="107" t="n"/>
      <c r="R2665" s="107" t="n"/>
      <c r="S2665" s="107" t="n"/>
      <c r="T2665" s="107" t="n"/>
      <c r="U2665" s="107" t="n"/>
      <c r="V2665" s="107" t="n"/>
      <c r="W2665" s="107" t="n"/>
      <c r="X2665" s="107" t="n"/>
      <c r="Y2665" s="107" t="n"/>
      <c r="Z2665" s="107" t="n"/>
      <c r="AA2665" s="107" t="n"/>
      <c r="AB2665" s="107" t="n"/>
      <c r="AC2665" s="107" t="n"/>
      <c r="AD2665" s="107" t="n"/>
      <c r="AE2665" s="107" t="n"/>
      <c r="AF2665" s="107" t="n"/>
      <c r="AG2665" s="107" t="n"/>
      <c r="AH2665" s="107" t="n"/>
      <c r="AI2665" s="107" t="n"/>
      <c r="AJ2665" s="107" t="n"/>
      <c r="AK2665" s="107" t="n"/>
      <c r="AL2665" s="107" t="n"/>
      <c r="AM2665" s="107" t="n"/>
      <c r="AN2665" s="107" t="n"/>
      <c r="AO2665" s="107" t="n"/>
      <c r="AP2665" s="107" t="n"/>
      <c r="AQ2665" s="107" t="n"/>
      <c r="AR2665" s="107" t="n"/>
      <c r="AS2665" s="107" t="n"/>
      <c r="AT2665" s="107" t="n"/>
      <c r="AU2665" s="107" t="n"/>
      <c r="AV2665" s="107" t="n"/>
      <c r="AW2665" s="107" t="n"/>
      <c r="AX2665" s="107" t="n"/>
      <c r="AY2665" s="107" t="n"/>
      <c r="AZ2665" s="107" t="n"/>
      <c r="BA2665" s="107" t="n"/>
      <c r="BB2665" s="107" t="n"/>
      <c r="BC2665" s="107" t="n"/>
      <c r="BD2665" s="107" t="n"/>
      <c r="BE2665" s="107" t="n"/>
      <c r="BF2665" s="107" t="n"/>
      <c r="BG2665" s="107" t="n"/>
      <c r="BH2665" s="107" t="n"/>
      <c r="BI2665" s="107" t="n"/>
      <c r="BJ2665" s="107" t="n"/>
      <c r="BK2665" s="107" t="n"/>
      <c r="BL2665" s="107" t="n"/>
      <c r="BM2665" s="107" t="n"/>
      <c r="BN2665" s="107" t="n"/>
      <c r="BO2665" s="107" t="n"/>
      <c r="BP2665" s="107" t="n"/>
      <c r="BQ2665" s="107" t="n"/>
      <c r="BR2665" s="107" t="n"/>
      <c r="BS2665" s="107" t="n"/>
      <c r="BT2665" s="107" t="n"/>
      <c r="BU2665" s="107" t="n"/>
      <c r="BV2665" s="107" t="n"/>
      <c r="BW2665" s="107" t="n"/>
      <c r="BX2665" s="107" t="n"/>
      <c r="BY2665" s="107" t="n"/>
      <c r="BZ2665" s="107" t="n"/>
      <c r="CA2665" s="107" t="n"/>
      <c r="CB2665" s="107" t="n"/>
      <c r="CC2665" s="107" t="n"/>
      <c r="CD2665" s="107" t="n"/>
      <c r="CE2665" s="107" t="n"/>
      <c r="CF2665" s="107" t="n"/>
      <c r="CG2665" s="107" t="n"/>
      <c r="CH2665" s="107" t="n"/>
      <c r="CI2665" s="107" t="n"/>
      <c r="CJ2665" s="107" t="n"/>
      <c r="CK2665" s="107" t="n"/>
      <c r="CL2665" s="107" t="n"/>
      <c r="CM2665" s="107" t="n"/>
      <c r="CN2665" s="107" t="n"/>
      <c r="CO2665" s="107" t="n"/>
      <c r="CP2665" s="107" t="n"/>
      <c r="CQ2665" s="107" t="n"/>
      <c r="CR2665" s="107" t="n"/>
      <c r="CS2665" s="107" t="n"/>
      <c r="CT2665" s="107" t="n"/>
      <c r="CU2665" s="107" t="n"/>
      <c r="CV2665" s="107" t="n"/>
      <c r="CW2665" s="107" t="n"/>
      <c r="CX2665" s="107" t="n"/>
      <c r="CY2665" s="107" t="n"/>
      <c r="CZ2665" s="107" t="n"/>
    </row>
    <row r="2666">
      <c r="D2666" t="inlineStr">
        <is>
          <t>Dividend Frequency</t>
        </is>
      </c>
      <c r="E2666" t="inlineStr">
        <is>
          <t>Semi-Anl</t>
        </is>
      </c>
    </row>
    <row r="2667">
      <c r="D2667" t="inlineStr">
        <is>
          <t>Dividend Type</t>
        </is>
      </c>
      <c r="E2667" t="inlineStr">
        <is>
          <t>Final</t>
        </is>
      </c>
    </row>
    <row r="2668">
      <c r="A2668" s="2">
        <f>IF($A2661="","","   projections")</f>
        <v/>
      </c>
      <c r="B2668" s="68">
        <f>IF($A2661="",0,COUNT($E2669:$CZ2669))</f>
        <v/>
      </c>
      <c r="C2668" s="69">
        <f>IF($B2668=0,0,MAX($E2669:$CZ2669))</f>
        <v/>
      </c>
      <c r="D2668" s="58">
        <f>_xll.BDS($A2661,'Field Check'!$C$42,"headers=y","startcol=1","endcol=3","dir=h","cols=21;rows=3")</f>
        <v/>
      </c>
      <c r="E2668" s="59" t="n">
        <v>46371</v>
      </c>
      <c r="F2668" s="59" t="n">
        <v>46560</v>
      </c>
      <c r="G2668" s="59" t="n">
        <v>46736</v>
      </c>
      <c r="H2668" s="59" t="n">
        <v>46926</v>
      </c>
      <c r="I2668" s="59" t="n">
        <v>47102</v>
      </c>
      <c r="J2668" s="59" t="n">
        <v>47290</v>
      </c>
      <c r="K2668" s="59" t="n">
        <v>47473</v>
      </c>
      <c r="L2668" s="59" t="n">
        <v>47654</v>
      </c>
      <c r="M2668" s="59" t="n">
        <v>47837</v>
      </c>
      <c r="N2668" s="59" t="n">
        <v>48018</v>
      </c>
      <c r="O2668" s="59" t="n">
        <v>48201</v>
      </c>
      <c r="P2668" s="59" t="n">
        <v>48382</v>
      </c>
      <c r="Q2668" s="59" t="n">
        <v>48565</v>
      </c>
      <c r="R2668" s="59" t="n">
        <v>48753</v>
      </c>
      <c r="S2668" s="59" t="n">
        <v>48929</v>
      </c>
      <c r="T2668" s="59" t="n">
        <v>49117</v>
      </c>
      <c r="U2668" s="59" t="n">
        <v>49293</v>
      </c>
      <c r="V2668" s="59" t="n">
        <v>49482</v>
      </c>
      <c r="W2668" s="59" t="n">
        <v>49664</v>
      </c>
      <c r="X2668" s="59" t="n">
        <v>49846</v>
      </c>
      <c r="Y2668" s="59" t="n"/>
      <c r="Z2668" s="59" t="n"/>
      <c r="AA2668" s="59" t="n"/>
      <c r="AB2668" s="59" t="n"/>
      <c r="AC2668" s="59" t="n"/>
      <c r="AD2668" s="59" t="n"/>
      <c r="AE2668" s="59" t="n"/>
      <c r="AF2668" s="59" t="n"/>
      <c r="AG2668" s="59" t="n"/>
      <c r="AH2668" s="59" t="n"/>
      <c r="AI2668" s="59" t="n"/>
      <c r="AJ2668" s="59" t="n"/>
      <c r="AK2668" s="59" t="n"/>
      <c r="AL2668" s="59" t="n"/>
      <c r="AM2668" s="59" t="n"/>
      <c r="AN2668" s="59" t="n"/>
      <c r="AO2668" s="59" t="n"/>
      <c r="AP2668" s="59" t="n"/>
      <c r="AQ2668" s="59" t="n"/>
      <c r="AR2668" s="59" t="n"/>
      <c r="AS2668" s="59" t="n"/>
      <c r="AT2668" s="59" t="n"/>
      <c r="AU2668" s="59" t="n"/>
      <c r="AV2668" s="59" t="n"/>
      <c r="AW2668" s="59" t="n"/>
      <c r="AX2668" s="59" t="n"/>
      <c r="AY2668" s="59" t="n"/>
      <c r="AZ2668" s="59" t="n"/>
      <c r="BA2668" s="59" t="n"/>
      <c r="BB2668" s="59" t="n"/>
      <c r="BC2668" s="59" t="n"/>
      <c r="BD2668" s="59" t="n"/>
      <c r="BE2668" s="59" t="n"/>
      <c r="BF2668" s="59" t="n"/>
      <c r="BG2668" s="59" t="n"/>
      <c r="BH2668" s="59" t="n"/>
      <c r="BI2668" s="59" t="n"/>
      <c r="BJ2668" s="59" t="n"/>
      <c r="BK2668" s="59" t="n"/>
      <c r="BL2668" s="59" t="n"/>
      <c r="BM2668" s="59" t="n"/>
      <c r="BN2668" s="59" t="n"/>
      <c r="BO2668" s="59" t="n"/>
      <c r="BP2668" s="59" t="n"/>
      <c r="BQ2668" s="59" t="n"/>
      <c r="BR2668" s="59" t="n"/>
      <c r="BS2668" s="59" t="n"/>
      <c r="BT2668" s="59" t="n"/>
      <c r="BU2668" s="59" t="n"/>
      <c r="BV2668" s="59" t="n"/>
      <c r="BW2668" s="59" t="n"/>
      <c r="BX2668" s="59" t="n"/>
      <c r="BY2668" s="59" t="n"/>
      <c r="BZ2668" s="59" t="n"/>
      <c r="CA2668" s="59" t="n"/>
      <c r="CB2668" s="59" t="n"/>
      <c r="CC2668" s="59" t="n"/>
      <c r="CD2668" s="59" t="n"/>
      <c r="CE2668" s="59" t="n"/>
      <c r="CF2668" s="59" t="n"/>
      <c r="CG2668" s="59" t="n"/>
      <c r="CH2668" s="59" t="n"/>
      <c r="CI2668" s="59" t="n"/>
      <c r="CJ2668" s="59" t="n"/>
      <c r="CK2668" s="59" t="n"/>
      <c r="CL2668" s="59" t="n"/>
      <c r="CM2668" s="59" t="n"/>
      <c r="CN2668" s="59" t="n"/>
      <c r="CO2668" s="59" t="n"/>
      <c r="CP2668" s="59" t="n"/>
      <c r="CQ2668" s="59" t="n"/>
      <c r="CR2668" s="59" t="n"/>
      <c r="CS2668" s="59" t="n"/>
      <c r="CT2668" s="59" t="n"/>
      <c r="CU2668" s="59" t="n"/>
      <c r="CV2668" s="59" t="n"/>
      <c r="CW2668" s="59" t="n"/>
      <c r="CX2668" s="59" t="n"/>
      <c r="CY2668" s="59" t="n"/>
      <c r="CZ2668" s="59" t="n"/>
    </row>
    <row r="2669">
      <c r="D2669" s="59" t="inlineStr">
        <is>
          <t>Ex-Date</t>
        </is>
      </c>
      <c r="E2669" s="59" t="n">
        <v>46386</v>
      </c>
      <c r="F2669" s="59" t="n">
        <v>46567</v>
      </c>
      <c r="G2669" s="59" t="n">
        <v>46751</v>
      </c>
      <c r="H2669" s="59" t="n">
        <v>46933</v>
      </c>
      <c r="I2669" s="59" t="n">
        <v>47115</v>
      </c>
      <c r="J2669" s="59" t="n">
        <v>47297</v>
      </c>
      <c r="K2669" s="59" t="n">
        <v>47480</v>
      </c>
      <c r="L2669" s="59" t="n">
        <v>47661</v>
      </c>
      <c r="M2669" s="59" t="n">
        <v>47847</v>
      </c>
      <c r="N2669" s="59" t="n">
        <v>48026</v>
      </c>
      <c r="O2669" s="59" t="n">
        <v>48211</v>
      </c>
      <c r="P2669" s="59" t="n">
        <v>48390</v>
      </c>
      <c r="Q2669" s="59" t="n">
        <v>48577</v>
      </c>
      <c r="R2669" s="59" t="n">
        <v>48759</v>
      </c>
      <c r="S2669" s="59" t="n">
        <v>48941</v>
      </c>
      <c r="T2669" s="59" t="n">
        <v>49123</v>
      </c>
      <c r="U2669" s="59" t="n">
        <v>49306</v>
      </c>
      <c r="V2669" s="59" t="n">
        <v>49488</v>
      </c>
      <c r="W2669" s="59" t="n">
        <v>49671</v>
      </c>
      <c r="X2669" s="59" t="n">
        <v>49853</v>
      </c>
      <c r="Y2669" s="59" t="n"/>
      <c r="Z2669" s="59" t="n"/>
      <c r="AA2669" s="59" t="n"/>
      <c r="AB2669" s="59" t="n"/>
      <c r="AC2669" s="59" t="n"/>
      <c r="AD2669" s="59" t="n"/>
      <c r="AE2669" s="59" t="n"/>
      <c r="AF2669" s="59" t="n"/>
      <c r="AG2669" s="59" t="n"/>
      <c r="AH2669" s="59" t="n"/>
      <c r="AI2669" s="59" t="n"/>
      <c r="AJ2669" s="59" t="n"/>
      <c r="AK2669" s="59" t="n"/>
      <c r="AL2669" s="59" t="n"/>
      <c r="AM2669" s="59" t="n"/>
      <c r="AN2669" s="59" t="n"/>
      <c r="AO2669" s="59" t="n"/>
      <c r="AP2669" s="59" t="n"/>
      <c r="AQ2669" s="59" t="n"/>
      <c r="AR2669" s="59" t="n"/>
      <c r="AS2669" s="59" t="n"/>
      <c r="AT2669" s="59" t="n"/>
      <c r="AU2669" s="59" t="n"/>
      <c r="AV2669" s="59" t="n"/>
      <c r="AW2669" s="59" t="n"/>
      <c r="AX2669" s="59" t="n"/>
      <c r="AY2669" s="59" t="n"/>
      <c r="AZ2669" s="59" t="n"/>
      <c r="BA2669" s="59" t="n"/>
      <c r="BB2669" s="59" t="n"/>
      <c r="BC2669" s="59" t="n"/>
      <c r="BD2669" s="59" t="n"/>
      <c r="BE2669" s="59" t="n"/>
      <c r="BF2669" s="59" t="n"/>
      <c r="BG2669" s="59" t="n"/>
      <c r="BH2669" s="59" t="n"/>
      <c r="BI2669" s="59" t="n"/>
      <c r="BJ2669" s="59" t="n"/>
      <c r="BK2669" s="59" t="n"/>
      <c r="BL2669" s="59" t="n"/>
      <c r="BM2669" s="59" t="n"/>
      <c r="BN2669" s="59" t="n"/>
      <c r="BO2669" s="59" t="n"/>
      <c r="BP2669" s="59" t="n"/>
      <c r="BQ2669" s="59" t="n"/>
      <c r="BR2669" s="59" t="n"/>
      <c r="BS2669" s="59" t="n"/>
      <c r="BT2669" s="59" t="n"/>
      <c r="BU2669" s="59" t="n"/>
      <c r="BV2669" s="59" t="n"/>
      <c r="BW2669" s="59" t="n"/>
      <c r="BX2669" s="59" t="n"/>
      <c r="BY2669" s="59" t="n"/>
      <c r="BZ2669" s="59" t="n"/>
      <c r="CA2669" s="59" t="n"/>
      <c r="CB2669" s="59" t="n"/>
      <c r="CC2669" s="59" t="n"/>
      <c r="CD2669" s="59" t="n"/>
      <c r="CE2669" s="59" t="n"/>
      <c r="CF2669" s="59" t="n"/>
      <c r="CG2669" s="59" t="n"/>
      <c r="CH2669" s="59" t="n"/>
      <c r="CI2669" s="59" t="n"/>
      <c r="CJ2669" s="59" t="n"/>
      <c r="CK2669" s="59" t="n"/>
      <c r="CL2669" s="59" t="n"/>
      <c r="CM2669" s="59" t="n"/>
      <c r="CN2669" s="59" t="n"/>
      <c r="CO2669" s="59" t="n"/>
      <c r="CP2669" s="59" t="n"/>
      <c r="CQ2669" s="59" t="n"/>
      <c r="CR2669" s="59" t="n"/>
      <c r="CS2669" s="59" t="n"/>
      <c r="CT2669" s="59" t="n"/>
      <c r="CU2669" s="59" t="n"/>
      <c r="CV2669" s="59" t="n"/>
      <c r="CW2669" s="59" t="n"/>
      <c r="CX2669" s="59" t="n"/>
      <c r="CY2669" s="59" t="n"/>
      <c r="CZ2669" s="59" t="n"/>
    </row>
    <row r="2670">
      <c r="D2670" s="107" t="inlineStr">
        <is>
          <t>Amount Per Share</t>
        </is>
      </c>
      <c r="E2670" s="107" t="n">
        <v>0.28</v>
      </c>
      <c r="F2670" s="107" t="n">
        <v>0.31</v>
      </c>
      <c r="G2670" s="107" t="n">
        <v>0.285</v>
      </c>
      <c r="H2670" s="107" t="n">
        <v>0.315</v>
      </c>
      <c r="I2670" s="107" t="n">
        <v>0.29</v>
      </c>
      <c r="J2670" s="107" t="n">
        <v>0.32</v>
      </c>
      <c r="K2670" s="107" t="n">
        <v>0.295</v>
      </c>
      <c r="L2670" s="107" t="n">
        <v>0.325</v>
      </c>
      <c r="M2670" s="107" t="n">
        <v>0.3</v>
      </c>
      <c r="N2670" s="107" t="n">
        <v>0.33</v>
      </c>
      <c r="O2670" s="107" t="n">
        <v>0.305</v>
      </c>
      <c r="P2670" s="107" t="n">
        <v>0.335</v>
      </c>
      <c r="Q2670" s="107" t="n">
        <v>0.31</v>
      </c>
      <c r="R2670" s="107" t="n">
        <v>0.34</v>
      </c>
      <c r="S2670" s="107" t="n">
        <v>0.315</v>
      </c>
      <c r="T2670" s="107" t="n">
        <v>0.345</v>
      </c>
      <c r="U2670" s="107" t="n">
        <v>0.32</v>
      </c>
      <c r="V2670" s="107" t="n">
        <v>0.35</v>
      </c>
      <c r="W2670" s="107" t="n">
        <v>0.325</v>
      </c>
      <c r="X2670" s="107" t="n">
        <v>0.355</v>
      </c>
      <c r="Y2670" s="107" t="n"/>
      <c r="Z2670" s="107" t="n"/>
      <c r="AA2670" s="107" t="n"/>
      <c r="AB2670" s="107" t="n"/>
      <c r="AC2670" s="107" t="n"/>
      <c r="AD2670" s="107" t="n"/>
      <c r="AE2670" s="107" t="n"/>
      <c r="AF2670" s="107" t="n"/>
      <c r="AG2670" s="107" t="n"/>
      <c r="AH2670" s="107" t="n"/>
      <c r="AI2670" s="107" t="n"/>
      <c r="AJ2670" s="107" t="n"/>
      <c r="AK2670" s="107" t="n"/>
      <c r="AL2670" s="107" t="n"/>
      <c r="AM2670" s="107" t="n"/>
      <c r="AN2670" s="107" t="n"/>
      <c r="AO2670" s="107" t="n"/>
      <c r="AP2670" s="107" t="n"/>
      <c r="AQ2670" s="107" t="n"/>
      <c r="AR2670" s="107" t="n"/>
      <c r="AS2670" s="107" t="n"/>
      <c r="AT2670" s="107" t="n"/>
      <c r="AU2670" s="107" t="n"/>
      <c r="AV2670" s="107" t="n"/>
      <c r="AW2670" s="107" t="n"/>
      <c r="AX2670" s="107" t="n"/>
      <c r="AY2670" s="107" t="n"/>
      <c r="AZ2670" s="107" t="n"/>
      <c r="BA2670" s="107" t="n"/>
      <c r="BB2670" s="107" t="n"/>
      <c r="BC2670" s="107" t="n"/>
      <c r="BD2670" s="107" t="n"/>
      <c r="BE2670" s="107" t="n"/>
      <c r="BF2670" s="107" t="n"/>
      <c r="BG2670" s="107" t="n"/>
      <c r="BH2670" s="107" t="n"/>
      <c r="BI2670" s="107" t="n"/>
      <c r="BJ2670" s="107" t="n"/>
      <c r="BK2670" s="107" t="n"/>
      <c r="BL2670" s="107" t="n"/>
      <c r="BM2670" s="107" t="n"/>
      <c r="BN2670" s="107" t="n"/>
      <c r="BO2670" s="107" t="n"/>
      <c r="BP2670" s="107" t="n"/>
      <c r="BQ2670" s="107" t="n"/>
      <c r="BR2670" s="107" t="n"/>
      <c r="BS2670" s="107" t="n"/>
      <c r="BT2670" s="107" t="n"/>
      <c r="BU2670" s="107" t="n"/>
      <c r="BV2670" s="107" t="n"/>
      <c r="BW2670" s="107" t="n"/>
      <c r="BX2670" s="107" t="n"/>
      <c r="BY2670" s="107" t="n"/>
      <c r="BZ2670" s="107" t="n"/>
      <c r="CA2670" s="107" t="n"/>
      <c r="CB2670" s="107" t="n"/>
      <c r="CC2670" s="107" t="n"/>
      <c r="CD2670" s="107" t="n"/>
      <c r="CE2670" s="107" t="n"/>
      <c r="CF2670" s="107" t="n"/>
      <c r="CG2670" s="107" t="n"/>
      <c r="CH2670" s="107" t="n"/>
      <c r="CI2670" s="107" t="n"/>
      <c r="CJ2670" s="107" t="n"/>
      <c r="CK2670" s="107" t="n"/>
      <c r="CL2670" s="107" t="n"/>
      <c r="CM2670" s="107" t="n"/>
      <c r="CN2670" s="107" t="n"/>
      <c r="CO2670" s="107" t="n"/>
      <c r="CP2670" s="107" t="n"/>
      <c r="CQ2670" s="107" t="n"/>
      <c r="CR2670" s="107" t="n"/>
      <c r="CS2670" s="107" t="n"/>
      <c r="CT2670" s="107" t="n"/>
      <c r="CU2670" s="107" t="n"/>
      <c r="CV2670" s="107" t="n"/>
      <c r="CW2670" s="107" t="n"/>
      <c r="CX2670" s="107" t="n"/>
      <c r="CY2670" s="107" t="n"/>
      <c r="CZ2670" s="107" t="n"/>
    </row>
    <row r="2672">
      <c r="A2672" s="126">
        <f>IF(MXAU!$C$43="","",MXAU!$C$43)</f>
        <v/>
      </c>
      <c r="B2672" s="68">
        <f>IF($A2672="",0,COUNT($E2673:$CZ2673))</f>
        <v/>
      </c>
      <c r="C2672" s="69">
        <f>IF($B2672=0,0,MAX($E2673:$CZ2673))</f>
        <v/>
      </c>
      <c r="D2672" s="58">
        <f>_xll.BDS($A2672,'Field Check'!$C$44,"headers=y","startcol=1","endcol=7","dir=h","DVD_START_DT",'Field Check'!$C$59,"DVD_END_DT",'Field Check'!$D$59)</f>
        <v/>
      </c>
      <c r="E2672" s="59" t="n"/>
      <c r="F2672" s="59" t="n"/>
      <c r="G2672" s="59" t="n"/>
      <c r="H2672" s="59" t="n"/>
      <c r="I2672" s="59" t="n"/>
      <c r="J2672" s="59" t="n"/>
      <c r="K2672" s="59" t="n"/>
      <c r="L2672" s="59" t="n"/>
      <c r="M2672" s="59" t="n"/>
      <c r="N2672" s="59" t="n"/>
      <c r="O2672" s="59" t="n"/>
      <c r="P2672" s="59" t="n"/>
      <c r="Q2672" s="59" t="n"/>
      <c r="R2672" s="59" t="n"/>
      <c r="S2672" s="59" t="n"/>
      <c r="T2672" s="59" t="n"/>
      <c r="U2672" s="59" t="n"/>
      <c r="V2672" s="59" t="n"/>
      <c r="W2672" s="59" t="n"/>
      <c r="X2672" s="59" t="n"/>
      <c r="Y2672" s="59" t="n"/>
      <c r="Z2672" s="59" t="n"/>
      <c r="AA2672" s="59" t="n"/>
      <c r="AB2672" s="59" t="n"/>
      <c r="AC2672" s="59" t="n"/>
      <c r="AD2672" s="59" t="n"/>
      <c r="AE2672" s="59" t="n"/>
      <c r="AF2672" s="59" t="n"/>
      <c r="AG2672" s="59" t="n"/>
      <c r="AH2672" s="59" t="n"/>
      <c r="AI2672" s="59" t="n"/>
      <c r="AJ2672" s="59" t="n"/>
      <c r="AK2672" s="59" t="n"/>
      <c r="AL2672" s="59" t="n"/>
      <c r="AM2672" s="59" t="n"/>
      <c r="AN2672" s="59" t="n"/>
      <c r="AO2672" s="59" t="n"/>
      <c r="AP2672" s="59" t="n"/>
      <c r="AQ2672" s="59" t="n"/>
      <c r="AR2672" s="59" t="n"/>
      <c r="AS2672" s="59" t="n"/>
      <c r="AT2672" s="59" t="n"/>
      <c r="AU2672" s="59" t="n"/>
      <c r="AV2672" s="59" t="n"/>
      <c r="AW2672" s="59" t="n"/>
      <c r="AX2672" s="59" t="n"/>
      <c r="AY2672" s="59" t="n"/>
      <c r="AZ2672" s="59" t="n"/>
      <c r="BA2672" s="59" t="n"/>
      <c r="BB2672" s="59" t="n"/>
      <c r="BC2672" s="59" t="n"/>
      <c r="BD2672" s="59" t="n"/>
      <c r="BE2672" s="59" t="n"/>
      <c r="BF2672" s="59" t="n"/>
      <c r="BG2672" s="59" t="n"/>
      <c r="BH2672" s="59" t="n"/>
      <c r="BI2672" s="59" t="n"/>
      <c r="BJ2672" s="59" t="n"/>
      <c r="BK2672" s="59" t="n"/>
      <c r="BL2672" s="59" t="n"/>
      <c r="BM2672" s="59" t="n"/>
      <c r="BN2672" s="59" t="n"/>
      <c r="BO2672" s="59" t="n"/>
      <c r="BP2672" s="59" t="n"/>
      <c r="BQ2672" s="59" t="n"/>
      <c r="BR2672" s="59" t="n"/>
      <c r="BS2672" s="59" t="n"/>
      <c r="BT2672" s="59" t="n"/>
      <c r="BU2672" s="59" t="n"/>
      <c r="BV2672" s="59" t="n"/>
      <c r="BW2672" s="59" t="n"/>
      <c r="BX2672" s="59" t="n"/>
      <c r="BY2672" s="59" t="n"/>
      <c r="BZ2672" s="59" t="n"/>
      <c r="CA2672" s="59" t="n"/>
      <c r="CB2672" s="59" t="n"/>
      <c r="CC2672" s="59" t="n"/>
      <c r="CD2672" s="59" t="n"/>
      <c r="CE2672" s="59" t="n"/>
      <c r="CF2672" s="59" t="n"/>
      <c r="CG2672" s="59" t="n"/>
      <c r="CH2672" s="59" t="n"/>
      <c r="CI2672" s="59" t="n"/>
      <c r="CJ2672" s="59" t="n"/>
      <c r="CK2672" s="59" t="n"/>
      <c r="CL2672" s="59" t="n"/>
      <c r="CM2672" s="59" t="n"/>
      <c r="CN2672" s="59" t="n"/>
      <c r="CO2672" s="59" t="n"/>
      <c r="CP2672" s="59" t="n"/>
      <c r="CQ2672" s="59" t="n"/>
      <c r="CR2672" s="59" t="n"/>
      <c r="CS2672" s="59" t="n"/>
      <c r="CT2672" s="59" t="n"/>
      <c r="CU2672" s="59" t="n"/>
      <c r="CV2672" s="59" t="n"/>
      <c r="CW2672" s="59" t="n"/>
      <c r="CX2672" s="59" t="n"/>
      <c r="CY2672" s="59" t="n"/>
      <c r="CZ2672" s="59" t="n"/>
    </row>
    <row r="2673">
      <c r="D2673" s="59" t="n"/>
      <c r="E2673" s="59" t="n"/>
      <c r="F2673" s="59" t="n"/>
      <c r="G2673" s="59" t="n"/>
      <c r="H2673" s="59" t="n"/>
      <c r="I2673" s="59" t="n"/>
      <c r="J2673" s="59" t="n"/>
      <c r="K2673" s="59" t="n"/>
      <c r="L2673" s="59" t="n"/>
      <c r="M2673" s="59" t="n"/>
      <c r="N2673" s="59" t="n"/>
      <c r="O2673" s="59" t="n"/>
      <c r="P2673" s="59" t="n"/>
      <c r="Q2673" s="59" t="n"/>
      <c r="R2673" s="59" t="n"/>
      <c r="S2673" s="59" t="n"/>
      <c r="T2673" s="59" t="n"/>
      <c r="U2673" s="59" t="n"/>
      <c r="V2673" s="59" t="n"/>
      <c r="W2673" s="59" t="n"/>
      <c r="X2673" s="59" t="n"/>
      <c r="Y2673" s="59" t="n"/>
      <c r="Z2673" s="59" t="n"/>
      <c r="AA2673" s="59" t="n"/>
      <c r="AB2673" s="59" t="n"/>
      <c r="AC2673" s="59" t="n"/>
      <c r="AD2673" s="59" t="n"/>
      <c r="AE2673" s="59" t="n"/>
      <c r="AF2673" s="59" t="n"/>
      <c r="AG2673" s="59" t="n"/>
      <c r="AH2673" s="59" t="n"/>
      <c r="AI2673" s="59" t="n"/>
      <c r="AJ2673" s="59" t="n"/>
      <c r="AK2673" s="59" t="n"/>
      <c r="AL2673" s="59" t="n"/>
      <c r="AM2673" s="59" t="n"/>
      <c r="AN2673" s="59" t="n"/>
      <c r="AO2673" s="59" t="n"/>
      <c r="AP2673" s="59" t="n"/>
      <c r="AQ2673" s="59" t="n"/>
      <c r="AR2673" s="59" t="n"/>
      <c r="AS2673" s="59" t="n"/>
      <c r="AT2673" s="59" t="n"/>
      <c r="AU2673" s="59" t="n"/>
      <c r="AV2673" s="59" t="n"/>
      <c r="AW2673" s="59" t="n"/>
      <c r="AX2673" s="59" t="n"/>
      <c r="AY2673" s="59" t="n"/>
      <c r="AZ2673" s="59" t="n"/>
      <c r="BA2673" s="59" t="n"/>
      <c r="BB2673" s="59" t="n"/>
      <c r="BC2673" s="59" t="n"/>
      <c r="BD2673" s="59" t="n"/>
      <c r="BE2673" s="59" t="n"/>
      <c r="BF2673" s="59" t="n"/>
      <c r="BG2673" s="59" t="n"/>
      <c r="BH2673" s="59" t="n"/>
      <c r="BI2673" s="59" t="n"/>
      <c r="BJ2673" s="59" t="n"/>
      <c r="BK2673" s="59" t="n"/>
      <c r="BL2673" s="59" t="n"/>
      <c r="BM2673" s="59" t="n"/>
      <c r="BN2673" s="59" t="n"/>
      <c r="BO2673" s="59" t="n"/>
      <c r="BP2673" s="59" t="n"/>
      <c r="BQ2673" s="59" t="n"/>
      <c r="BR2673" s="59" t="n"/>
      <c r="BS2673" s="59" t="n"/>
      <c r="BT2673" s="59" t="n"/>
      <c r="BU2673" s="59" t="n"/>
      <c r="BV2673" s="59" t="n"/>
      <c r="BW2673" s="59" t="n"/>
      <c r="BX2673" s="59" t="n"/>
      <c r="BY2673" s="59" t="n"/>
      <c r="BZ2673" s="59" t="n"/>
      <c r="CA2673" s="59" t="n"/>
      <c r="CB2673" s="59" t="n"/>
      <c r="CC2673" s="59" t="n"/>
      <c r="CD2673" s="59" t="n"/>
      <c r="CE2673" s="59" t="n"/>
      <c r="CF2673" s="59" t="n"/>
      <c r="CG2673" s="59" t="n"/>
      <c r="CH2673" s="59" t="n"/>
      <c r="CI2673" s="59" t="n"/>
      <c r="CJ2673" s="59" t="n"/>
      <c r="CK2673" s="59" t="n"/>
      <c r="CL2673" s="59" t="n"/>
      <c r="CM2673" s="59" t="n"/>
      <c r="CN2673" s="59" t="n"/>
      <c r="CO2673" s="59" t="n"/>
      <c r="CP2673" s="59" t="n"/>
      <c r="CQ2673" s="59" t="n"/>
      <c r="CR2673" s="59" t="n"/>
      <c r="CS2673" s="59" t="n"/>
      <c r="CT2673" s="59" t="n"/>
      <c r="CU2673" s="59" t="n"/>
      <c r="CV2673" s="59" t="n"/>
      <c r="CW2673" s="59" t="n"/>
      <c r="CX2673" s="59" t="n"/>
      <c r="CY2673" s="59" t="n"/>
      <c r="CZ2673" s="59" t="n"/>
    </row>
    <row r="2674">
      <c r="D2674" s="59" t="n"/>
      <c r="E2674" s="59" t="n"/>
      <c r="F2674" s="59" t="n"/>
      <c r="G2674" s="59" t="n"/>
      <c r="H2674" s="59" t="n"/>
      <c r="I2674" s="59" t="n"/>
      <c r="J2674" s="59" t="n"/>
      <c r="K2674" s="59" t="n"/>
      <c r="L2674" s="59" t="n"/>
      <c r="M2674" s="59" t="n"/>
      <c r="N2674" s="59" t="n"/>
      <c r="O2674" s="59" t="n"/>
      <c r="P2674" s="59" t="n"/>
      <c r="Q2674" s="59" t="n"/>
      <c r="R2674" s="59" t="n"/>
      <c r="S2674" s="59" t="n"/>
      <c r="T2674" s="59" t="n"/>
      <c r="U2674" s="59" t="n"/>
      <c r="V2674" s="59" t="n"/>
      <c r="W2674" s="59" t="n"/>
      <c r="X2674" s="59" t="n"/>
      <c r="Y2674" s="59" t="n"/>
      <c r="Z2674" s="59" t="n"/>
      <c r="AA2674" s="59" t="n"/>
      <c r="AB2674" s="59" t="n"/>
      <c r="AC2674" s="59" t="n"/>
      <c r="AD2674" s="59" t="n"/>
      <c r="AE2674" s="59" t="n"/>
      <c r="AF2674" s="59" t="n"/>
      <c r="AG2674" s="59" t="n"/>
      <c r="AH2674" s="59" t="n"/>
      <c r="AI2674" s="59" t="n"/>
      <c r="AJ2674" s="59" t="n"/>
      <c r="AK2674" s="59" t="n"/>
      <c r="AL2674" s="59" t="n"/>
      <c r="AM2674" s="59" t="n"/>
      <c r="AN2674" s="59" t="n"/>
      <c r="AO2674" s="59" t="n"/>
      <c r="AP2674" s="59" t="n"/>
      <c r="AQ2674" s="59" t="n"/>
      <c r="AR2674" s="59" t="n"/>
      <c r="AS2674" s="59" t="n"/>
      <c r="AT2674" s="59" t="n"/>
      <c r="AU2674" s="59" t="n"/>
      <c r="AV2674" s="59" t="n"/>
      <c r="AW2674" s="59" t="n"/>
      <c r="AX2674" s="59" t="n"/>
      <c r="AY2674" s="59" t="n"/>
      <c r="AZ2674" s="59" t="n"/>
      <c r="BA2674" s="59" t="n"/>
      <c r="BB2674" s="59" t="n"/>
      <c r="BC2674" s="59" t="n"/>
      <c r="BD2674" s="59" t="n"/>
      <c r="BE2674" s="59" t="n"/>
      <c r="BF2674" s="59" t="n"/>
      <c r="BG2674" s="59" t="n"/>
      <c r="BH2674" s="59" t="n"/>
      <c r="BI2674" s="59" t="n"/>
      <c r="BJ2674" s="59" t="n"/>
      <c r="BK2674" s="59" t="n"/>
      <c r="BL2674" s="59" t="n"/>
      <c r="BM2674" s="59" t="n"/>
      <c r="BN2674" s="59" t="n"/>
      <c r="BO2674" s="59" t="n"/>
      <c r="BP2674" s="59" t="n"/>
      <c r="BQ2674" s="59" t="n"/>
      <c r="BR2674" s="59" t="n"/>
      <c r="BS2674" s="59" t="n"/>
      <c r="BT2674" s="59" t="n"/>
      <c r="BU2674" s="59" t="n"/>
      <c r="BV2674" s="59" t="n"/>
      <c r="BW2674" s="59" t="n"/>
      <c r="BX2674" s="59" t="n"/>
      <c r="BY2674" s="59" t="n"/>
      <c r="BZ2674" s="59" t="n"/>
      <c r="CA2674" s="59" t="n"/>
      <c r="CB2674" s="59" t="n"/>
      <c r="CC2674" s="59" t="n"/>
      <c r="CD2674" s="59" t="n"/>
      <c r="CE2674" s="59" t="n"/>
      <c r="CF2674" s="59" t="n"/>
      <c r="CG2674" s="59" t="n"/>
      <c r="CH2674" s="59" t="n"/>
      <c r="CI2674" s="59" t="n"/>
      <c r="CJ2674" s="59" t="n"/>
      <c r="CK2674" s="59" t="n"/>
      <c r="CL2674" s="59" t="n"/>
      <c r="CM2674" s="59" t="n"/>
      <c r="CN2674" s="59" t="n"/>
      <c r="CO2674" s="59" t="n"/>
      <c r="CP2674" s="59" t="n"/>
      <c r="CQ2674" s="59" t="n"/>
      <c r="CR2674" s="59" t="n"/>
      <c r="CS2674" s="59" t="n"/>
      <c r="CT2674" s="59" t="n"/>
      <c r="CU2674" s="59" t="n"/>
      <c r="CV2674" s="59" t="n"/>
      <c r="CW2674" s="59" t="n"/>
      <c r="CX2674" s="59" t="n"/>
      <c r="CY2674" s="59" t="n"/>
      <c r="CZ2674" s="59" t="n"/>
    </row>
    <row r="2675">
      <c r="D2675" s="59" t="n"/>
      <c r="E2675" s="59" t="n"/>
      <c r="F2675" s="59" t="n"/>
      <c r="G2675" s="59" t="n"/>
      <c r="H2675" s="59" t="n"/>
      <c r="I2675" s="59" t="n"/>
      <c r="J2675" s="59" t="n"/>
      <c r="K2675" s="59" t="n"/>
      <c r="L2675" s="59" t="n"/>
      <c r="M2675" s="59" t="n"/>
      <c r="N2675" s="59" t="n"/>
      <c r="O2675" s="59" t="n"/>
      <c r="P2675" s="59" t="n"/>
      <c r="Q2675" s="59" t="n"/>
      <c r="R2675" s="59" t="n"/>
      <c r="S2675" s="59" t="n"/>
      <c r="T2675" s="59" t="n"/>
      <c r="U2675" s="59" t="n"/>
      <c r="V2675" s="59" t="n"/>
      <c r="W2675" s="59" t="n"/>
      <c r="X2675" s="59" t="n"/>
      <c r="Y2675" s="59" t="n"/>
      <c r="Z2675" s="59" t="n"/>
      <c r="AA2675" s="59" t="n"/>
      <c r="AB2675" s="59" t="n"/>
      <c r="AC2675" s="59" t="n"/>
      <c r="AD2675" s="59" t="n"/>
      <c r="AE2675" s="59" t="n"/>
      <c r="AF2675" s="59" t="n"/>
      <c r="AG2675" s="59" t="n"/>
      <c r="AH2675" s="59" t="n"/>
      <c r="AI2675" s="59" t="n"/>
      <c r="AJ2675" s="59" t="n"/>
      <c r="AK2675" s="59" t="n"/>
      <c r="AL2675" s="59" t="n"/>
      <c r="AM2675" s="59" t="n"/>
      <c r="AN2675" s="59" t="n"/>
      <c r="AO2675" s="59" t="n"/>
      <c r="AP2675" s="59" t="n"/>
      <c r="AQ2675" s="59" t="n"/>
      <c r="AR2675" s="59" t="n"/>
      <c r="AS2675" s="59" t="n"/>
      <c r="AT2675" s="59" t="n"/>
      <c r="AU2675" s="59" t="n"/>
      <c r="AV2675" s="59" t="n"/>
      <c r="AW2675" s="59" t="n"/>
      <c r="AX2675" s="59" t="n"/>
      <c r="AY2675" s="59" t="n"/>
      <c r="AZ2675" s="59" t="n"/>
      <c r="BA2675" s="59" t="n"/>
      <c r="BB2675" s="59" t="n"/>
      <c r="BC2675" s="59" t="n"/>
      <c r="BD2675" s="59" t="n"/>
      <c r="BE2675" s="59" t="n"/>
      <c r="BF2675" s="59" t="n"/>
      <c r="BG2675" s="59" t="n"/>
      <c r="BH2675" s="59" t="n"/>
      <c r="BI2675" s="59" t="n"/>
      <c r="BJ2675" s="59" t="n"/>
      <c r="BK2675" s="59" t="n"/>
      <c r="BL2675" s="59" t="n"/>
      <c r="BM2675" s="59" t="n"/>
      <c r="BN2675" s="59" t="n"/>
      <c r="BO2675" s="59" t="n"/>
      <c r="BP2675" s="59" t="n"/>
      <c r="BQ2675" s="59" t="n"/>
      <c r="BR2675" s="59" t="n"/>
      <c r="BS2675" s="59" t="n"/>
      <c r="BT2675" s="59" t="n"/>
      <c r="BU2675" s="59" t="n"/>
      <c r="BV2675" s="59" t="n"/>
      <c r="BW2675" s="59" t="n"/>
      <c r="BX2675" s="59" t="n"/>
      <c r="BY2675" s="59" t="n"/>
      <c r="BZ2675" s="59" t="n"/>
      <c r="CA2675" s="59" t="n"/>
      <c r="CB2675" s="59" t="n"/>
      <c r="CC2675" s="59" t="n"/>
      <c r="CD2675" s="59" t="n"/>
      <c r="CE2675" s="59" t="n"/>
      <c r="CF2675" s="59" t="n"/>
      <c r="CG2675" s="59" t="n"/>
      <c r="CH2675" s="59" t="n"/>
      <c r="CI2675" s="59" t="n"/>
      <c r="CJ2675" s="59" t="n"/>
      <c r="CK2675" s="59" t="n"/>
      <c r="CL2675" s="59" t="n"/>
      <c r="CM2675" s="59" t="n"/>
      <c r="CN2675" s="59" t="n"/>
      <c r="CO2675" s="59" t="n"/>
      <c r="CP2675" s="59" t="n"/>
      <c r="CQ2675" s="59" t="n"/>
      <c r="CR2675" s="59" t="n"/>
      <c r="CS2675" s="59" t="n"/>
      <c r="CT2675" s="59" t="n"/>
      <c r="CU2675" s="59" t="n"/>
      <c r="CV2675" s="59" t="n"/>
      <c r="CW2675" s="59" t="n"/>
      <c r="CX2675" s="59" t="n"/>
      <c r="CY2675" s="59" t="n"/>
      <c r="CZ2675" s="59" t="n"/>
    </row>
    <row r="2676">
      <c r="D2676" s="107" t="n"/>
      <c r="E2676" s="107" t="n"/>
      <c r="F2676" s="107" t="n"/>
      <c r="G2676" s="107" t="n"/>
      <c r="H2676" s="107" t="n"/>
      <c r="I2676" s="107" t="n"/>
      <c r="J2676" s="107" t="n"/>
      <c r="K2676" s="107" t="n"/>
      <c r="L2676" s="107" t="n"/>
      <c r="M2676" s="107" t="n"/>
      <c r="N2676" s="107" t="n"/>
      <c r="O2676" s="107" t="n"/>
      <c r="P2676" s="107" t="n"/>
      <c r="Q2676" s="107" t="n"/>
      <c r="R2676" s="107" t="n"/>
      <c r="S2676" s="107" t="n"/>
      <c r="T2676" s="107" t="n"/>
      <c r="U2676" s="107" t="n"/>
      <c r="V2676" s="107" t="n"/>
      <c r="W2676" s="107" t="n"/>
      <c r="X2676" s="107" t="n"/>
      <c r="Y2676" s="107" t="n"/>
      <c r="Z2676" s="107" t="n"/>
      <c r="AA2676" s="107" t="n"/>
      <c r="AB2676" s="107" t="n"/>
      <c r="AC2676" s="107" t="n"/>
      <c r="AD2676" s="107" t="n"/>
      <c r="AE2676" s="107" t="n"/>
      <c r="AF2676" s="107" t="n"/>
      <c r="AG2676" s="107" t="n"/>
      <c r="AH2676" s="107" t="n"/>
      <c r="AI2676" s="107" t="n"/>
      <c r="AJ2676" s="107" t="n"/>
      <c r="AK2676" s="107" t="n"/>
      <c r="AL2676" s="107" t="n"/>
      <c r="AM2676" s="107" t="n"/>
      <c r="AN2676" s="107" t="n"/>
      <c r="AO2676" s="107" t="n"/>
      <c r="AP2676" s="107" t="n"/>
      <c r="AQ2676" s="107" t="n"/>
      <c r="AR2676" s="107" t="n"/>
      <c r="AS2676" s="107" t="n"/>
      <c r="AT2676" s="107" t="n"/>
      <c r="AU2676" s="107" t="n"/>
      <c r="AV2676" s="107" t="n"/>
      <c r="AW2676" s="107" t="n"/>
      <c r="AX2676" s="107" t="n"/>
      <c r="AY2676" s="107" t="n"/>
      <c r="AZ2676" s="107" t="n"/>
      <c r="BA2676" s="107" t="n"/>
      <c r="BB2676" s="107" t="n"/>
      <c r="BC2676" s="107" t="n"/>
      <c r="BD2676" s="107" t="n"/>
      <c r="BE2676" s="107" t="n"/>
      <c r="BF2676" s="107" t="n"/>
      <c r="BG2676" s="107" t="n"/>
      <c r="BH2676" s="107" t="n"/>
      <c r="BI2676" s="107" t="n"/>
      <c r="BJ2676" s="107" t="n"/>
      <c r="BK2676" s="107" t="n"/>
      <c r="BL2676" s="107" t="n"/>
      <c r="BM2676" s="107" t="n"/>
      <c r="BN2676" s="107" t="n"/>
      <c r="BO2676" s="107" t="n"/>
      <c r="BP2676" s="107" t="n"/>
      <c r="BQ2676" s="107" t="n"/>
      <c r="BR2676" s="107" t="n"/>
      <c r="BS2676" s="107" t="n"/>
      <c r="BT2676" s="107" t="n"/>
      <c r="BU2676" s="107" t="n"/>
      <c r="BV2676" s="107" t="n"/>
      <c r="BW2676" s="107" t="n"/>
      <c r="BX2676" s="107" t="n"/>
      <c r="BY2676" s="107" t="n"/>
      <c r="BZ2676" s="107" t="n"/>
      <c r="CA2676" s="107" t="n"/>
      <c r="CB2676" s="107" t="n"/>
      <c r="CC2676" s="107" t="n"/>
      <c r="CD2676" s="107" t="n"/>
      <c r="CE2676" s="107" t="n"/>
      <c r="CF2676" s="107" t="n"/>
      <c r="CG2676" s="107" t="n"/>
      <c r="CH2676" s="107" t="n"/>
      <c r="CI2676" s="107" t="n"/>
      <c r="CJ2676" s="107" t="n"/>
      <c r="CK2676" s="107" t="n"/>
      <c r="CL2676" s="107" t="n"/>
      <c r="CM2676" s="107" t="n"/>
      <c r="CN2676" s="107" t="n"/>
      <c r="CO2676" s="107" t="n"/>
      <c r="CP2676" s="107" t="n"/>
      <c r="CQ2676" s="107" t="n"/>
      <c r="CR2676" s="107" t="n"/>
      <c r="CS2676" s="107" t="n"/>
      <c r="CT2676" s="107" t="n"/>
      <c r="CU2676" s="107" t="n"/>
      <c r="CV2676" s="107" t="n"/>
      <c r="CW2676" s="107" t="n"/>
      <c r="CX2676" s="107" t="n"/>
      <c r="CY2676" s="107" t="n"/>
      <c r="CZ2676" s="107" t="n"/>
    </row>
    <row r="2679">
      <c r="A2679" s="2">
        <f>IF($A2672="","","   projections")</f>
        <v/>
      </c>
      <c r="B2679" s="68">
        <f>IF($A2672="",0,COUNT($E2680:$CZ2680))</f>
        <v/>
      </c>
      <c r="C2679" s="69">
        <f>IF($B2679=0,0,MAX($E2680:$CZ2680))</f>
        <v/>
      </c>
      <c r="D2679" s="58">
        <f>_xll.BDS($A2672,'Field Check'!$C$42,"headers=y","startcol=1","endcol=3","dir=h","cols=20;rows=3")</f>
        <v/>
      </c>
      <c r="E2679" s="59" t="n">
        <v>46253</v>
      </c>
      <c r="F2679" s="59" t="n">
        <v>46429</v>
      </c>
      <c r="G2679" s="59" t="n">
        <v>46616</v>
      </c>
      <c r="H2679" s="59" t="n">
        <v>46800</v>
      </c>
      <c r="I2679" s="59" t="n">
        <v>46982</v>
      </c>
      <c r="J2679" s="59" t="n">
        <v>47164</v>
      </c>
      <c r="K2679" s="59" t="n">
        <v>47347</v>
      </c>
      <c r="L2679" s="59" t="n">
        <v>47528</v>
      </c>
      <c r="M2679" s="59" t="n">
        <v>47711</v>
      </c>
      <c r="N2679" s="59" t="n">
        <v>47892</v>
      </c>
      <c r="O2679" s="59" t="n">
        <v>48075</v>
      </c>
      <c r="P2679" s="59" t="n">
        <v>48256</v>
      </c>
      <c r="Q2679" s="59" t="n">
        <v>48443</v>
      </c>
      <c r="R2679" s="59" t="n">
        <v>48627</v>
      </c>
      <c r="S2679" s="59" t="n">
        <v>48808</v>
      </c>
      <c r="T2679" s="59" t="n">
        <v>48991</v>
      </c>
      <c r="U2679" s="59" t="n">
        <v>49172</v>
      </c>
      <c r="V2679" s="59" t="n">
        <v>49362</v>
      </c>
      <c r="W2679" s="59" t="n">
        <v>49543</v>
      </c>
      <c r="X2679" s="59" t="n"/>
      <c r="Y2679" s="59" t="n"/>
      <c r="Z2679" s="59" t="n"/>
      <c r="AA2679" s="59" t="n"/>
      <c r="AB2679" s="59" t="n"/>
      <c r="AC2679" s="59" t="n"/>
      <c r="AD2679" s="59" t="n"/>
      <c r="AE2679" s="59" t="n"/>
      <c r="AF2679" s="59" t="n"/>
      <c r="AG2679" s="59" t="n"/>
      <c r="AH2679" s="59" t="n"/>
      <c r="AI2679" s="59" t="n"/>
      <c r="AJ2679" s="59" t="n"/>
      <c r="AK2679" s="59" t="n"/>
      <c r="AL2679" s="59" t="n"/>
      <c r="AM2679" s="59" t="n"/>
      <c r="AN2679" s="59" t="n"/>
      <c r="AO2679" s="59" t="n"/>
      <c r="AP2679" s="59" t="n"/>
      <c r="AQ2679" s="59" t="n"/>
      <c r="AR2679" s="59" t="n"/>
      <c r="AS2679" s="59" t="n"/>
      <c r="AT2679" s="59" t="n"/>
      <c r="AU2679" s="59" t="n"/>
      <c r="AV2679" s="59" t="n"/>
      <c r="AW2679" s="59" t="n"/>
      <c r="AX2679" s="59" t="n"/>
      <c r="AY2679" s="59" t="n"/>
      <c r="AZ2679" s="59" t="n"/>
      <c r="BA2679" s="59" t="n"/>
      <c r="BB2679" s="59" t="n"/>
      <c r="BC2679" s="59" t="n"/>
      <c r="BD2679" s="59" t="n"/>
      <c r="BE2679" s="59" t="n"/>
      <c r="BF2679" s="59" t="n"/>
      <c r="BG2679" s="59" t="n"/>
      <c r="BH2679" s="59" t="n"/>
      <c r="BI2679" s="59" t="n"/>
      <c r="BJ2679" s="59" t="n"/>
      <c r="BK2679" s="59" t="n"/>
      <c r="BL2679" s="59" t="n"/>
      <c r="BM2679" s="59" t="n"/>
      <c r="BN2679" s="59" t="n"/>
      <c r="BO2679" s="59" t="n"/>
      <c r="BP2679" s="59" t="n"/>
      <c r="BQ2679" s="59" t="n"/>
      <c r="BR2679" s="59" t="n"/>
      <c r="BS2679" s="59" t="n"/>
      <c r="BT2679" s="59" t="n"/>
      <c r="BU2679" s="59" t="n"/>
      <c r="BV2679" s="59" t="n"/>
      <c r="BW2679" s="59" t="n"/>
      <c r="BX2679" s="59" t="n"/>
      <c r="BY2679" s="59" t="n"/>
      <c r="BZ2679" s="59" t="n"/>
      <c r="CA2679" s="59" t="n"/>
      <c r="CB2679" s="59" t="n"/>
      <c r="CC2679" s="59" t="n"/>
      <c r="CD2679" s="59" t="n"/>
      <c r="CE2679" s="59" t="n"/>
      <c r="CF2679" s="59" t="n"/>
      <c r="CG2679" s="59" t="n"/>
      <c r="CH2679" s="59" t="n"/>
      <c r="CI2679" s="59" t="n"/>
      <c r="CJ2679" s="59" t="n"/>
      <c r="CK2679" s="59" t="n"/>
      <c r="CL2679" s="59" t="n"/>
      <c r="CM2679" s="59" t="n"/>
      <c r="CN2679" s="59" t="n"/>
      <c r="CO2679" s="59" t="n"/>
      <c r="CP2679" s="59" t="n"/>
      <c r="CQ2679" s="59" t="n"/>
      <c r="CR2679" s="59" t="n"/>
      <c r="CS2679" s="59" t="n"/>
      <c r="CT2679" s="59" t="n"/>
      <c r="CU2679" s="59" t="n"/>
      <c r="CV2679" s="59" t="n"/>
      <c r="CW2679" s="59" t="n"/>
      <c r="CX2679" s="59" t="n"/>
      <c r="CY2679" s="59" t="n"/>
      <c r="CZ2679" s="59" t="n"/>
    </row>
    <row r="2680">
      <c r="D2680" s="59" t="inlineStr">
        <is>
          <t>Ex-Date</t>
        </is>
      </c>
      <c r="E2680" s="59" t="n">
        <v>46262</v>
      </c>
      <c r="F2680" s="59" t="n">
        <v>46441</v>
      </c>
      <c r="G2680" s="59" t="n">
        <v>46629</v>
      </c>
      <c r="H2680" s="59" t="n">
        <v>46812</v>
      </c>
      <c r="I2680" s="59" t="n">
        <v>46995</v>
      </c>
      <c r="J2680" s="59" t="n">
        <v>47176</v>
      </c>
      <c r="K2680" s="59" t="n">
        <v>47360</v>
      </c>
      <c r="L2680" s="59" t="n">
        <v>47540</v>
      </c>
      <c r="M2680" s="59" t="n">
        <v>47724</v>
      </c>
      <c r="N2680" s="59" t="n">
        <v>47904</v>
      </c>
      <c r="O2680" s="59" t="n">
        <v>48088</v>
      </c>
      <c r="P2680" s="59" t="n">
        <v>48268</v>
      </c>
      <c r="Q2680" s="59" t="n">
        <v>48456</v>
      </c>
      <c r="R2680" s="59" t="n">
        <v>48639</v>
      </c>
      <c r="S2680" s="59" t="n">
        <v>48821</v>
      </c>
      <c r="T2680" s="59" t="n">
        <v>49003</v>
      </c>
      <c r="U2680" s="59" t="n">
        <v>49185</v>
      </c>
      <c r="V2680" s="59" t="n">
        <v>49374</v>
      </c>
      <c r="W2680" s="59" t="n">
        <v>49556</v>
      </c>
      <c r="X2680" s="59" t="n"/>
      <c r="Y2680" s="59" t="n"/>
      <c r="Z2680" s="59" t="n"/>
      <c r="AA2680" s="59" t="n"/>
      <c r="AB2680" s="59" t="n"/>
      <c r="AC2680" s="59" t="n"/>
      <c r="AD2680" s="59" t="n"/>
      <c r="AE2680" s="59" t="n"/>
      <c r="AF2680" s="59" t="n"/>
      <c r="AG2680" s="59" t="n"/>
      <c r="AH2680" s="59" t="n"/>
      <c r="AI2680" s="59" t="n"/>
      <c r="AJ2680" s="59" t="n"/>
      <c r="AK2680" s="59" t="n"/>
      <c r="AL2680" s="59" t="n"/>
      <c r="AM2680" s="59" t="n"/>
      <c r="AN2680" s="59" t="n"/>
      <c r="AO2680" s="59" t="n"/>
      <c r="AP2680" s="59" t="n"/>
      <c r="AQ2680" s="59" t="n"/>
      <c r="AR2680" s="59" t="n"/>
      <c r="AS2680" s="59" t="n"/>
      <c r="AT2680" s="59" t="n"/>
      <c r="AU2680" s="59" t="n"/>
      <c r="AV2680" s="59" t="n"/>
      <c r="AW2680" s="59" t="n"/>
      <c r="AX2680" s="59" t="n"/>
      <c r="AY2680" s="59" t="n"/>
      <c r="AZ2680" s="59" t="n"/>
      <c r="BA2680" s="59" t="n"/>
      <c r="BB2680" s="59" t="n"/>
      <c r="BC2680" s="59" t="n"/>
      <c r="BD2680" s="59" t="n"/>
      <c r="BE2680" s="59" t="n"/>
      <c r="BF2680" s="59" t="n"/>
      <c r="BG2680" s="59" t="n"/>
      <c r="BH2680" s="59" t="n"/>
      <c r="BI2680" s="59" t="n"/>
      <c r="BJ2680" s="59" t="n"/>
      <c r="BK2680" s="59" t="n"/>
      <c r="BL2680" s="59" t="n"/>
      <c r="BM2680" s="59" t="n"/>
      <c r="BN2680" s="59" t="n"/>
      <c r="BO2680" s="59" t="n"/>
      <c r="BP2680" s="59" t="n"/>
      <c r="BQ2680" s="59" t="n"/>
      <c r="BR2680" s="59" t="n"/>
      <c r="BS2680" s="59" t="n"/>
      <c r="BT2680" s="59" t="n"/>
      <c r="BU2680" s="59" t="n"/>
      <c r="BV2680" s="59" t="n"/>
      <c r="BW2680" s="59" t="n"/>
      <c r="BX2680" s="59" t="n"/>
      <c r="BY2680" s="59" t="n"/>
      <c r="BZ2680" s="59" t="n"/>
      <c r="CA2680" s="59" t="n"/>
      <c r="CB2680" s="59" t="n"/>
      <c r="CC2680" s="59" t="n"/>
      <c r="CD2680" s="59" t="n"/>
      <c r="CE2680" s="59" t="n"/>
      <c r="CF2680" s="59" t="n"/>
      <c r="CG2680" s="59" t="n"/>
      <c r="CH2680" s="59" t="n"/>
      <c r="CI2680" s="59" t="n"/>
      <c r="CJ2680" s="59" t="n"/>
      <c r="CK2680" s="59" t="n"/>
      <c r="CL2680" s="59" t="n"/>
      <c r="CM2680" s="59" t="n"/>
      <c r="CN2680" s="59" t="n"/>
      <c r="CO2680" s="59" t="n"/>
      <c r="CP2680" s="59" t="n"/>
      <c r="CQ2680" s="59" t="n"/>
      <c r="CR2680" s="59" t="n"/>
      <c r="CS2680" s="59" t="n"/>
      <c r="CT2680" s="59" t="n"/>
      <c r="CU2680" s="59" t="n"/>
      <c r="CV2680" s="59" t="n"/>
      <c r="CW2680" s="59" t="n"/>
      <c r="CX2680" s="59" t="n"/>
      <c r="CY2680" s="59" t="n"/>
      <c r="CZ2680" s="59" t="n"/>
    </row>
    <row r="2681">
      <c r="D2681" s="107" t="inlineStr">
        <is>
          <t>Amount Per Share</t>
        </is>
      </c>
      <c r="E2681" s="107" t="n">
        <v>0.13</v>
      </c>
      <c r="F2681" s="107" t="n">
        <v>0.2</v>
      </c>
      <c r="G2681" s="107" t="n">
        <v>0.13</v>
      </c>
      <c r="H2681" s="107" t="n">
        <v>0.2</v>
      </c>
      <c r="I2681" s="107" t="n">
        <v>0.13</v>
      </c>
      <c r="J2681" s="107" t="n">
        <v>0.2</v>
      </c>
      <c r="K2681" s="107" t="n">
        <v>0.13</v>
      </c>
      <c r="L2681" s="107" t="n">
        <v>0.2</v>
      </c>
      <c r="M2681" s="107" t="n">
        <v>0.13</v>
      </c>
      <c r="N2681" s="107" t="n">
        <v>0.2</v>
      </c>
      <c r="O2681" s="107" t="n">
        <v>0.13</v>
      </c>
      <c r="P2681" s="107" t="n">
        <v>0.2</v>
      </c>
      <c r="Q2681" s="107" t="n">
        <v>0.13</v>
      </c>
      <c r="R2681" s="107" t="n">
        <v>0.2</v>
      </c>
      <c r="S2681" s="107" t="n">
        <v>0.13</v>
      </c>
      <c r="T2681" s="107" t="n">
        <v>0.2</v>
      </c>
      <c r="U2681" s="107" t="n">
        <v>0.13</v>
      </c>
      <c r="V2681" s="107" t="n">
        <v>0.2</v>
      </c>
      <c r="W2681" s="107" t="n">
        <v>0.13</v>
      </c>
      <c r="X2681" s="107" t="n"/>
      <c r="Y2681" s="107" t="n"/>
      <c r="Z2681" s="107" t="n"/>
      <c r="AA2681" s="107" t="n"/>
      <c r="AB2681" s="107" t="n"/>
      <c r="AC2681" s="107" t="n"/>
      <c r="AD2681" s="107" t="n"/>
      <c r="AE2681" s="107" t="n"/>
      <c r="AF2681" s="107" t="n"/>
      <c r="AG2681" s="107" t="n"/>
      <c r="AH2681" s="107" t="n"/>
      <c r="AI2681" s="107" t="n"/>
      <c r="AJ2681" s="107" t="n"/>
      <c r="AK2681" s="107" t="n"/>
      <c r="AL2681" s="107" t="n"/>
      <c r="AM2681" s="107" t="n"/>
      <c r="AN2681" s="107" t="n"/>
      <c r="AO2681" s="107" t="n"/>
      <c r="AP2681" s="107" t="n"/>
      <c r="AQ2681" s="107" t="n"/>
      <c r="AR2681" s="107" t="n"/>
      <c r="AS2681" s="107" t="n"/>
      <c r="AT2681" s="107" t="n"/>
      <c r="AU2681" s="107" t="n"/>
      <c r="AV2681" s="107" t="n"/>
      <c r="AW2681" s="107" t="n"/>
      <c r="AX2681" s="107" t="n"/>
      <c r="AY2681" s="107" t="n"/>
      <c r="AZ2681" s="107" t="n"/>
      <c r="BA2681" s="107" t="n"/>
      <c r="BB2681" s="107" t="n"/>
      <c r="BC2681" s="107" t="n"/>
      <c r="BD2681" s="107" t="n"/>
      <c r="BE2681" s="107" t="n"/>
      <c r="BF2681" s="107" t="n"/>
      <c r="BG2681" s="107" t="n"/>
      <c r="BH2681" s="107" t="n"/>
      <c r="BI2681" s="107" t="n"/>
      <c r="BJ2681" s="107" t="n"/>
      <c r="BK2681" s="107" t="n"/>
      <c r="BL2681" s="107" t="n"/>
      <c r="BM2681" s="107" t="n"/>
      <c r="BN2681" s="107" t="n"/>
      <c r="BO2681" s="107" t="n"/>
      <c r="BP2681" s="107" t="n"/>
      <c r="BQ2681" s="107" t="n"/>
      <c r="BR2681" s="107" t="n"/>
      <c r="BS2681" s="107" t="n"/>
      <c r="BT2681" s="107" t="n"/>
      <c r="BU2681" s="107" t="n"/>
      <c r="BV2681" s="107" t="n"/>
      <c r="BW2681" s="107" t="n"/>
      <c r="BX2681" s="107" t="n"/>
      <c r="BY2681" s="107" t="n"/>
      <c r="BZ2681" s="107" t="n"/>
      <c r="CA2681" s="107" t="n"/>
      <c r="CB2681" s="107" t="n"/>
      <c r="CC2681" s="107" t="n"/>
      <c r="CD2681" s="107" t="n"/>
      <c r="CE2681" s="107" t="n"/>
      <c r="CF2681" s="107" t="n"/>
      <c r="CG2681" s="107" t="n"/>
      <c r="CH2681" s="107" t="n"/>
      <c r="CI2681" s="107" t="n"/>
      <c r="CJ2681" s="107" t="n"/>
      <c r="CK2681" s="107" t="n"/>
      <c r="CL2681" s="107" t="n"/>
      <c r="CM2681" s="107" t="n"/>
      <c r="CN2681" s="107" t="n"/>
      <c r="CO2681" s="107" t="n"/>
      <c r="CP2681" s="107" t="n"/>
      <c r="CQ2681" s="107" t="n"/>
      <c r="CR2681" s="107" t="n"/>
      <c r="CS2681" s="107" t="n"/>
      <c r="CT2681" s="107" t="n"/>
      <c r="CU2681" s="107" t="n"/>
      <c r="CV2681" s="107" t="n"/>
      <c r="CW2681" s="107" t="n"/>
      <c r="CX2681" s="107" t="n"/>
      <c r="CY2681" s="107" t="n"/>
      <c r="CZ2681" s="107" t="n"/>
    </row>
    <row r="2683">
      <c r="A2683" s="126">
        <f>IF(MXAU!$C$44="","",MXAU!$C$44)</f>
        <v/>
      </c>
      <c r="B2683" s="68">
        <f>IF($A2683="",0,COUNT($E2684:$CZ2684))</f>
        <v/>
      </c>
      <c r="C2683" s="69">
        <f>IF($B2683=0,0,MAX($E2684:$CZ2684))</f>
        <v/>
      </c>
      <c r="D2683" s="58">
        <f>_xll.BDS($A2683,'Field Check'!$C$44,"headers=y","startcol=1","endcol=7","dir=h","DVD_START_DT",'Field Check'!$C$59,"DVD_END_DT",'Field Check'!$D$59)</f>
        <v/>
      </c>
      <c r="E2683" s="59" t="n"/>
      <c r="F2683" s="59" t="n"/>
      <c r="G2683" s="59" t="n"/>
      <c r="H2683" s="59" t="n"/>
      <c r="I2683" s="59" t="n"/>
      <c r="J2683" s="59" t="n"/>
      <c r="K2683" s="59" t="n"/>
      <c r="L2683" s="59" t="n"/>
      <c r="M2683" s="59" t="n"/>
      <c r="N2683" s="59" t="n"/>
      <c r="O2683" s="59" t="n"/>
      <c r="P2683" s="59" t="n"/>
      <c r="Q2683" s="59" t="n"/>
      <c r="R2683" s="59" t="n"/>
      <c r="S2683" s="59" t="n"/>
      <c r="T2683" s="59" t="n"/>
      <c r="U2683" s="59" t="n"/>
      <c r="V2683" s="59" t="n"/>
      <c r="W2683" s="59" t="n"/>
      <c r="X2683" s="59" t="n"/>
      <c r="Y2683" s="59" t="n"/>
      <c r="Z2683" s="59" t="n"/>
      <c r="AA2683" s="59" t="n"/>
      <c r="AB2683" s="59" t="n"/>
      <c r="AC2683" s="59" t="n"/>
      <c r="AD2683" s="59" t="n"/>
      <c r="AE2683" s="59" t="n"/>
      <c r="AF2683" s="59" t="n"/>
      <c r="AG2683" s="59" t="n"/>
      <c r="AH2683" s="59" t="n"/>
      <c r="AI2683" s="59" t="n"/>
      <c r="AJ2683" s="59" t="n"/>
      <c r="AK2683" s="59" t="n"/>
      <c r="AL2683" s="59" t="n"/>
      <c r="AM2683" s="59" t="n"/>
      <c r="AN2683" s="59" t="n"/>
      <c r="AO2683" s="59" t="n"/>
      <c r="AP2683" s="59" t="n"/>
      <c r="AQ2683" s="59" t="n"/>
      <c r="AR2683" s="59" t="n"/>
      <c r="AS2683" s="59" t="n"/>
      <c r="AT2683" s="59" t="n"/>
      <c r="AU2683" s="59" t="n"/>
      <c r="AV2683" s="59" t="n"/>
      <c r="AW2683" s="59" t="n"/>
      <c r="AX2683" s="59" t="n"/>
      <c r="AY2683" s="59" t="n"/>
      <c r="AZ2683" s="59" t="n"/>
      <c r="BA2683" s="59" t="n"/>
      <c r="BB2683" s="59" t="n"/>
      <c r="BC2683" s="59" t="n"/>
      <c r="BD2683" s="59" t="n"/>
      <c r="BE2683" s="59" t="n"/>
      <c r="BF2683" s="59" t="n"/>
      <c r="BG2683" s="59" t="n"/>
      <c r="BH2683" s="59" t="n"/>
      <c r="BI2683" s="59" t="n"/>
      <c r="BJ2683" s="59" t="n"/>
      <c r="BK2683" s="59" t="n"/>
      <c r="BL2683" s="59" t="n"/>
      <c r="BM2683" s="59" t="n"/>
      <c r="BN2683" s="59" t="n"/>
      <c r="BO2683" s="59" t="n"/>
      <c r="BP2683" s="59" t="n"/>
      <c r="BQ2683" s="59" t="n"/>
      <c r="BR2683" s="59" t="n"/>
      <c r="BS2683" s="59" t="n"/>
      <c r="BT2683" s="59" t="n"/>
      <c r="BU2683" s="59" t="n"/>
      <c r="BV2683" s="59" t="n"/>
      <c r="BW2683" s="59" t="n"/>
      <c r="BX2683" s="59" t="n"/>
      <c r="BY2683" s="59" t="n"/>
      <c r="BZ2683" s="59" t="n"/>
      <c r="CA2683" s="59" t="n"/>
      <c r="CB2683" s="59" t="n"/>
      <c r="CC2683" s="59" t="n"/>
      <c r="CD2683" s="59" t="n"/>
      <c r="CE2683" s="59" t="n"/>
      <c r="CF2683" s="59" t="n"/>
      <c r="CG2683" s="59" t="n"/>
      <c r="CH2683" s="59" t="n"/>
      <c r="CI2683" s="59" t="n"/>
      <c r="CJ2683" s="59" t="n"/>
      <c r="CK2683" s="59" t="n"/>
      <c r="CL2683" s="59" t="n"/>
      <c r="CM2683" s="59" t="n"/>
      <c r="CN2683" s="59" t="n"/>
      <c r="CO2683" s="59" t="n"/>
      <c r="CP2683" s="59" t="n"/>
      <c r="CQ2683" s="59" t="n"/>
      <c r="CR2683" s="59" t="n"/>
      <c r="CS2683" s="59" t="n"/>
      <c r="CT2683" s="59" t="n"/>
      <c r="CU2683" s="59" t="n"/>
      <c r="CV2683" s="59" t="n"/>
      <c r="CW2683" s="59" t="n"/>
      <c r="CX2683" s="59" t="n"/>
      <c r="CY2683" s="59" t="n"/>
      <c r="CZ2683" s="59" t="n"/>
    </row>
    <row r="2684">
      <c r="D2684" s="59" t="n"/>
      <c r="E2684" s="59" t="n"/>
      <c r="F2684" s="59" t="n"/>
      <c r="G2684" s="59" t="n"/>
      <c r="H2684" s="59" t="n"/>
      <c r="I2684" s="59" t="n"/>
      <c r="J2684" s="59" t="n"/>
      <c r="K2684" s="59" t="n"/>
      <c r="L2684" s="59" t="n"/>
      <c r="M2684" s="59" t="n"/>
      <c r="N2684" s="59" t="n"/>
      <c r="O2684" s="59" t="n"/>
      <c r="P2684" s="59" t="n"/>
      <c r="Q2684" s="59" t="n"/>
      <c r="R2684" s="59" t="n"/>
      <c r="S2684" s="59" t="n"/>
      <c r="T2684" s="59" t="n"/>
      <c r="U2684" s="59" t="n"/>
      <c r="V2684" s="59" t="n"/>
      <c r="W2684" s="59" t="n"/>
      <c r="X2684" s="59" t="n"/>
      <c r="Y2684" s="59" t="n"/>
      <c r="Z2684" s="59" t="n"/>
      <c r="AA2684" s="59" t="n"/>
      <c r="AB2684" s="59" t="n"/>
      <c r="AC2684" s="59" t="n"/>
      <c r="AD2684" s="59" t="n"/>
      <c r="AE2684" s="59" t="n"/>
      <c r="AF2684" s="59" t="n"/>
      <c r="AG2684" s="59" t="n"/>
      <c r="AH2684" s="59" t="n"/>
      <c r="AI2684" s="59" t="n"/>
      <c r="AJ2684" s="59" t="n"/>
      <c r="AK2684" s="59" t="n"/>
      <c r="AL2684" s="59" t="n"/>
      <c r="AM2684" s="59" t="n"/>
      <c r="AN2684" s="59" t="n"/>
      <c r="AO2684" s="59" t="n"/>
      <c r="AP2684" s="59" t="n"/>
      <c r="AQ2684" s="59" t="n"/>
      <c r="AR2684" s="59" t="n"/>
      <c r="AS2684" s="59" t="n"/>
      <c r="AT2684" s="59" t="n"/>
      <c r="AU2684" s="59" t="n"/>
      <c r="AV2684" s="59" t="n"/>
      <c r="AW2684" s="59" t="n"/>
      <c r="AX2684" s="59" t="n"/>
      <c r="AY2684" s="59" t="n"/>
      <c r="AZ2684" s="59" t="n"/>
      <c r="BA2684" s="59" t="n"/>
      <c r="BB2684" s="59" t="n"/>
      <c r="BC2684" s="59" t="n"/>
      <c r="BD2684" s="59" t="n"/>
      <c r="BE2684" s="59" t="n"/>
      <c r="BF2684" s="59" t="n"/>
      <c r="BG2684" s="59" t="n"/>
      <c r="BH2684" s="59" t="n"/>
      <c r="BI2684" s="59" t="n"/>
      <c r="BJ2684" s="59" t="n"/>
      <c r="BK2684" s="59" t="n"/>
      <c r="BL2684" s="59" t="n"/>
      <c r="BM2684" s="59" t="n"/>
      <c r="BN2684" s="59" t="n"/>
      <c r="BO2684" s="59" t="n"/>
      <c r="BP2684" s="59" t="n"/>
      <c r="BQ2684" s="59" t="n"/>
      <c r="BR2684" s="59" t="n"/>
      <c r="BS2684" s="59" t="n"/>
      <c r="BT2684" s="59" t="n"/>
      <c r="BU2684" s="59" t="n"/>
      <c r="BV2684" s="59" t="n"/>
      <c r="BW2684" s="59" t="n"/>
      <c r="BX2684" s="59" t="n"/>
      <c r="BY2684" s="59" t="n"/>
      <c r="BZ2684" s="59" t="n"/>
      <c r="CA2684" s="59" t="n"/>
      <c r="CB2684" s="59" t="n"/>
      <c r="CC2684" s="59" t="n"/>
      <c r="CD2684" s="59" t="n"/>
      <c r="CE2684" s="59" t="n"/>
      <c r="CF2684" s="59" t="n"/>
      <c r="CG2684" s="59" t="n"/>
      <c r="CH2684" s="59" t="n"/>
      <c r="CI2684" s="59" t="n"/>
      <c r="CJ2684" s="59" t="n"/>
      <c r="CK2684" s="59" t="n"/>
      <c r="CL2684" s="59" t="n"/>
      <c r="CM2684" s="59" t="n"/>
      <c r="CN2684" s="59" t="n"/>
      <c r="CO2684" s="59" t="n"/>
      <c r="CP2684" s="59" t="n"/>
      <c r="CQ2684" s="59" t="n"/>
      <c r="CR2684" s="59" t="n"/>
      <c r="CS2684" s="59" t="n"/>
      <c r="CT2684" s="59" t="n"/>
      <c r="CU2684" s="59" t="n"/>
      <c r="CV2684" s="59" t="n"/>
      <c r="CW2684" s="59" t="n"/>
      <c r="CX2684" s="59" t="n"/>
      <c r="CY2684" s="59" t="n"/>
      <c r="CZ2684" s="59" t="n"/>
    </row>
    <row r="2685">
      <c r="D2685" s="59" t="n"/>
      <c r="E2685" s="59" t="n"/>
      <c r="F2685" s="59" t="n"/>
      <c r="G2685" s="59" t="n"/>
      <c r="H2685" s="59" t="n"/>
      <c r="I2685" s="59" t="n"/>
      <c r="J2685" s="59" t="n"/>
      <c r="K2685" s="59" t="n"/>
      <c r="L2685" s="59" t="n"/>
      <c r="M2685" s="59" t="n"/>
      <c r="N2685" s="59" t="n"/>
      <c r="O2685" s="59" t="n"/>
      <c r="P2685" s="59" t="n"/>
      <c r="Q2685" s="59" t="n"/>
      <c r="R2685" s="59" t="n"/>
      <c r="S2685" s="59" t="n"/>
      <c r="T2685" s="59" t="n"/>
      <c r="U2685" s="59" t="n"/>
      <c r="V2685" s="59" t="n"/>
      <c r="W2685" s="59" t="n"/>
      <c r="X2685" s="59" t="n"/>
      <c r="Y2685" s="59" t="n"/>
      <c r="Z2685" s="59" t="n"/>
      <c r="AA2685" s="59" t="n"/>
      <c r="AB2685" s="59" t="n"/>
      <c r="AC2685" s="59" t="n"/>
      <c r="AD2685" s="59" t="n"/>
      <c r="AE2685" s="59" t="n"/>
      <c r="AF2685" s="59" t="n"/>
      <c r="AG2685" s="59" t="n"/>
      <c r="AH2685" s="59" t="n"/>
      <c r="AI2685" s="59" t="n"/>
      <c r="AJ2685" s="59" t="n"/>
      <c r="AK2685" s="59" t="n"/>
      <c r="AL2685" s="59" t="n"/>
      <c r="AM2685" s="59" t="n"/>
      <c r="AN2685" s="59" t="n"/>
      <c r="AO2685" s="59" t="n"/>
      <c r="AP2685" s="59" t="n"/>
      <c r="AQ2685" s="59" t="n"/>
      <c r="AR2685" s="59" t="n"/>
      <c r="AS2685" s="59" t="n"/>
      <c r="AT2685" s="59" t="n"/>
      <c r="AU2685" s="59" t="n"/>
      <c r="AV2685" s="59" t="n"/>
      <c r="AW2685" s="59" t="n"/>
      <c r="AX2685" s="59" t="n"/>
      <c r="AY2685" s="59" t="n"/>
      <c r="AZ2685" s="59" t="n"/>
      <c r="BA2685" s="59" t="n"/>
      <c r="BB2685" s="59" t="n"/>
      <c r="BC2685" s="59" t="n"/>
      <c r="BD2685" s="59" t="n"/>
      <c r="BE2685" s="59" t="n"/>
      <c r="BF2685" s="59" t="n"/>
      <c r="BG2685" s="59" t="n"/>
      <c r="BH2685" s="59" t="n"/>
      <c r="BI2685" s="59" t="n"/>
      <c r="BJ2685" s="59" t="n"/>
      <c r="BK2685" s="59" t="n"/>
      <c r="BL2685" s="59" t="n"/>
      <c r="BM2685" s="59" t="n"/>
      <c r="BN2685" s="59" t="n"/>
      <c r="BO2685" s="59" t="n"/>
      <c r="BP2685" s="59" t="n"/>
      <c r="BQ2685" s="59" t="n"/>
      <c r="BR2685" s="59" t="n"/>
      <c r="BS2685" s="59" t="n"/>
      <c r="BT2685" s="59" t="n"/>
      <c r="BU2685" s="59" t="n"/>
      <c r="BV2685" s="59" t="n"/>
      <c r="BW2685" s="59" t="n"/>
      <c r="BX2685" s="59" t="n"/>
      <c r="BY2685" s="59" t="n"/>
      <c r="BZ2685" s="59" t="n"/>
      <c r="CA2685" s="59" t="n"/>
      <c r="CB2685" s="59" t="n"/>
      <c r="CC2685" s="59" t="n"/>
      <c r="CD2685" s="59" t="n"/>
      <c r="CE2685" s="59" t="n"/>
      <c r="CF2685" s="59" t="n"/>
      <c r="CG2685" s="59" t="n"/>
      <c r="CH2685" s="59" t="n"/>
      <c r="CI2685" s="59" t="n"/>
      <c r="CJ2685" s="59" t="n"/>
      <c r="CK2685" s="59" t="n"/>
      <c r="CL2685" s="59" t="n"/>
      <c r="CM2685" s="59" t="n"/>
      <c r="CN2685" s="59" t="n"/>
      <c r="CO2685" s="59" t="n"/>
      <c r="CP2685" s="59" t="n"/>
      <c r="CQ2685" s="59" t="n"/>
      <c r="CR2685" s="59" t="n"/>
      <c r="CS2685" s="59" t="n"/>
      <c r="CT2685" s="59" t="n"/>
      <c r="CU2685" s="59" t="n"/>
      <c r="CV2685" s="59" t="n"/>
      <c r="CW2685" s="59" t="n"/>
      <c r="CX2685" s="59" t="n"/>
      <c r="CY2685" s="59" t="n"/>
      <c r="CZ2685" s="59" t="n"/>
    </row>
    <row r="2686">
      <c r="D2686" s="59" t="n"/>
      <c r="E2686" s="59" t="n"/>
      <c r="F2686" s="59" t="n"/>
      <c r="G2686" s="59" t="n"/>
      <c r="H2686" s="59" t="n"/>
      <c r="I2686" s="59" t="n"/>
      <c r="J2686" s="59" t="n"/>
      <c r="K2686" s="59" t="n"/>
      <c r="L2686" s="59" t="n"/>
      <c r="M2686" s="59" t="n"/>
      <c r="N2686" s="59" t="n"/>
      <c r="O2686" s="59" t="n"/>
      <c r="P2686" s="59" t="n"/>
      <c r="Q2686" s="59" t="n"/>
      <c r="R2686" s="59" t="n"/>
      <c r="S2686" s="59" t="n"/>
      <c r="T2686" s="59" t="n"/>
      <c r="U2686" s="59" t="n"/>
      <c r="V2686" s="59" t="n"/>
      <c r="W2686" s="59" t="n"/>
      <c r="X2686" s="59" t="n"/>
      <c r="Y2686" s="59" t="n"/>
      <c r="Z2686" s="59" t="n"/>
      <c r="AA2686" s="59" t="n"/>
      <c r="AB2686" s="59" t="n"/>
      <c r="AC2686" s="59" t="n"/>
      <c r="AD2686" s="59" t="n"/>
      <c r="AE2686" s="59" t="n"/>
      <c r="AF2686" s="59" t="n"/>
      <c r="AG2686" s="59" t="n"/>
      <c r="AH2686" s="59" t="n"/>
      <c r="AI2686" s="59" t="n"/>
      <c r="AJ2686" s="59" t="n"/>
      <c r="AK2686" s="59" t="n"/>
      <c r="AL2686" s="59" t="n"/>
      <c r="AM2686" s="59" t="n"/>
      <c r="AN2686" s="59" t="n"/>
      <c r="AO2686" s="59" t="n"/>
      <c r="AP2686" s="59" t="n"/>
      <c r="AQ2686" s="59" t="n"/>
      <c r="AR2686" s="59" t="n"/>
      <c r="AS2686" s="59" t="n"/>
      <c r="AT2686" s="59" t="n"/>
      <c r="AU2686" s="59" t="n"/>
      <c r="AV2686" s="59" t="n"/>
      <c r="AW2686" s="59" t="n"/>
      <c r="AX2686" s="59" t="n"/>
      <c r="AY2686" s="59" t="n"/>
      <c r="AZ2686" s="59" t="n"/>
      <c r="BA2686" s="59" t="n"/>
      <c r="BB2686" s="59" t="n"/>
      <c r="BC2686" s="59" t="n"/>
      <c r="BD2686" s="59" t="n"/>
      <c r="BE2686" s="59" t="n"/>
      <c r="BF2686" s="59" t="n"/>
      <c r="BG2686" s="59" t="n"/>
      <c r="BH2686" s="59" t="n"/>
      <c r="BI2686" s="59" t="n"/>
      <c r="BJ2686" s="59" t="n"/>
      <c r="BK2686" s="59" t="n"/>
      <c r="BL2686" s="59" t="n"/>
      <c r="BM2686" s="59" t="n"/>
      <c r="BN2686" s="59" t="n"/>
      <c r="BO2686" s="59" t="n"/>
      <c r="BP2686" s="59" t="n"/>
      <c r="BQ2686" s="59" t="n"/>
      <c r="BR2686" s="59" t="n"/>
      <c r="BS2686" s="59" t="n"/>
      <c r="BT2686" s="59" t="n"/>
      <c r="BU2686" s="59" t="n"/>
      <c r="BV2686" s="59" t="n"/>
      <c r="BW2686" s="59" t="n"/>
      <c r="BX2686" s="59" t="n"/>
      <c r="BY2686" s="59" t="n"/>
      <c r="BZ2686" s="59" t="n"/>
      <c r="CA2686" s="59" t="n"/>
      <c r="CB2686" s="59" t="n"/>
      <c r="CC2686" s="59" t="n"/>
      <c r="CD2686" s="59" t="n"/>
      <c r="CE2686" s="59" t="n"/>
      <c r="CF2686" s="59" t="n"/>
      <c r="CG2686" s="59" t="n"/>
      <c r="CH2686" s="59" t="n"/>
      <c r="CI2686" s="59" t="n"/>
      <c r="CJ2686" s="59" t="n"/>
      <c r="CK2686" s="59" t="n"/>
      <c r="CL2686" s="59" t="n"/>
      <c r="CM2686" s="59" t="n"/>
      <c r="CN2686" s="59" t="n"/>
      <c r="CO2686" s="59" t="n"/>
      <c r="CP2686" s="59" t="n"/>
      <c r="CQ2686" s="59" t="n"/>
      <c r="CR2686" s="59" t="n"/>
      <c r="CS2686" s="59" t="n"/>
      <c r="CT2686" s="59" t="n"/>
      <c r="CU2686" s="59" t="n"/>
      <c r="CV2686" s="59" t="n"/>
      <c r="CW2686" s="59" t="n"/>
      <c r="CX2686" s="59" t="n"/>
      <c r="CY2686" s="59" t="n"/>
      <c r="CZ2686" s="59" t="n"/>
    </row>
    <row r="2687">
      <c r="D2687" s="107" t="n"/>
      <c r="E2687" s="107" t="n"/>
      <c r="F2687" s="107" t="n"/>
      <c r="G2687" s="107" t="n"/>
      <c r="H2687" s="107" t="n"/>
      <c r="I2687" s="107" t="n"/>
      <c r="J2687" s="107" t="n"/>
      <c r="K2687" s="107" t="n"/>
      <c r="L2687" s="107" t="n"/>
      <c r="M2687" s="107" t="n"/>
      <c r="N2687" s="107" t="n"/>
      <c r="O2687" s="107" t="n"/>
      <c r="P2687" s="107" t="n"/>
      <c r="Q2687" s="107" t="n"/>
      <c r="R2687" s="107" t="n"/>
      <c r="S2687" s="107" t="n"/>
      <c r="T2687" s="107" t="n"/>
      <c r="U2687" s="107" t="n"/>
      <c r="V2687" s="107" t="n"/>
      <c r="W2687" s="107" t="n"/>
      <c r="X2687" s="107" t="n"/>
      <c r="Y2687" s="107" t="n"/>
      <c r="Z2687" s="107" t="n"/>
      <c r="AA2687" s="107" t="n"/>
      <c r="AB2687" s="107" t="n"/>
      <c r="AC2687" s="107" t="n"/>
      <c r="AD2687" s="107" t="n"/>
      <c r="AE2687" s="107" t="n"/>
      <c r="AF2687" s="107" t="n"/>
      <c r="AG2687" s="107" t="n"/>
      <c r="AH2687" s="107" t="n"/>
      <c r="AI2687" s="107" t="n"/>
      <c r="AJ2687" s="107" t="n"/>
      <c r="AK2687" s="107" t="n"/>
      <c r="AL2687" s="107" t="n"/>
      <c r="AM2687" s="107" t="n"/>
      <c r="AN2687" s="107" t="n"/>
      <c r="AO2687" s="107" t="n"/>
      <c r="AP2687" s="107" t="n"/>
      <c r="AQ2687" s="107" t="n"/>
      <c r="AR2687" s="107" t="n"/>
      <c r="AS2687" s="107" t="n"/>
      <c r="AT2687" s="107" t="n"/>
      <c r="AU2687" s="107" t="n"/>
      <c r="AV2687" s="107" t="n"/>
      <c r="AW2687" s="107" t="n"/>
      <c r="AX2687" s="107" t="n"/>
      <c r="AY2687" s="107" t="n"/>
      <c r="AZ2687" s="107" t="n"/>
      <c r="BA2687" s="107" t="n"/>
      <c r="BB2687" s="107" t="n"/>
      <c r="BC2687" s="107" t="n"/>
      <c r="BD2687" s="107" t="n"/>
      <c r="BE2687" s="107" t="n"/>
      <c r="BF2687" s="107" t="n"/>
      <c r="BG2687" s="107" t="n"/>
      <c r="BH2687" s="107" t="n"/>
      <c r="BI2687" s="107" t="n"/>
      <c r="BJ2687" s="107" t="n"/>
      <c r="BK2687" s="107" t="n"/>
      <c r="BL2687" s="107" t="n"/>
      <c r="BM2687" s="107" t="n"/>
      <c r="BN2687" s="107" t="n"/>
      <c r="BO2687" s="107" t="n"/>
      <c r="BP2687" s="107" t="n"/>
      <c r="BQ2687" s="107" t="n"/>
      <c r="BR2687" s="107" t="n"/>
      <c r="BS2687" s="107" t="n"/>
      <c r="BT2687" s="107" t="n"/>
      <c r="BU2687" s="107" t="n"/>
      <c r="BV2687" s="107" t="n"/>
      <c r="BW2687" s="107" t="n"/>
      <c r="BX2687" s="107" t="n"/>
      <c r="BY2687" s="107" t="n"/>
      <c r="BZ2687" s="107" t="n"/>
      <c r="CA2687" s="107" t="n"/>
      <c r="CB2687" s="107" t="n"/>
      <c r="CC2687" s="107" t="n"/>
      <c r="CD2687" s="107" t="n"/>
      <c r="CE2687" s="107" t="n"/>
      <c r="CF2687" s="107" t="n"/>
      <c r="CG2687" s="107" t="n"/>
      <c r="CH2687" s="107" t="n"/>
      <c r="CI2687" s="107" t="n"/>
      <c r="CJ2687" s="107" t="n"/>
      <c r="CK2687" s="107" t="n"/>
      <c r="CL2687" s="107" t="n"/>
      <c r="CM2687" s="107" t="n"/>
      <c r="CN2687" s="107" t="n"/>
      <c r="CO2687" s="107" t="n"/>
      <c r="CP2687" s="107" t="n"/>
      <c r="CQ2687" s="107" t="n"/>
      <c r="CR2687" s="107" t="n"/>
      <c r="CS2687" s="107" t="n"/>
      <c r="CT2687" s="107" t="n"/>
      <c r="CU2687" s="107" t="n"/>
      <c r="CV2687" s="107" t="n"/>
      <c r="CW2687" s="107" t="n"/>
      <c r="CX2687" s="107" t="n"/>
      <c r="CY2687" s="107" t="n"/>
      <c r="CZ2687" s="107" t="n"/>
    </row>
    <row r="2690">
      <c r="A2690" s="2">
        <f>IF($A2683="","","   projections")</f>
        <v/>
      </c>
      <c r="B2690" s="68">
        <f>IF($A2683="",0,COUNT($E2691:$CZ2691))</f>
        <v/>
      </c>
      <c r="C2690" s="69">
        <f>IF($B2690=0,0,MAX($E2691:$CZ2691))</f>
        <v/>
      </c>
      <c r="D2690" s="58">
        <f>_xll.BDS($A2683,'Field Check'!$C$42,"headers=y","startcol=1","endcol=3","dir=h","cols=20;rows=3")</f>
        <v/>
      </c>
      <c r="E2690" s="59" t="n">
        <v>46254</v>
      </c>
      <c r="F2690" s="59" t="n">
        <v>46429</v>
      </c>
      <c r="G2690" s="59" t="n">
        <v>46618</v>
      </c>
      <c r="H2690" s="59" t="n">
        <v>46793</v>
      </c>
      <c r="I2690" s="59" t="n">
        <v>46982</v>
      </c>
      <c r="J2690" s="59" t="n">
        <v>47164</v>
      </c>
      <c r="K2690" s="59" t="n">
        <v>47353</v>
      </c>
      <c r="L2690" s="59" t="n">
        <v>47528</v>
      </c>
      <c r="M2690" s="59" t="n">
        <v>47717</v>
      </c>
      <c r="N2690" s="59" t="n">
        <v>47892</v>
      </c>
      <c r="O2690" s="59" t="n">
        <v>48081</v>
      </c>
      <c r="P2690" s="59" t="n">
        <v>48256</v>
      </c>
      <c r="Q2690" s="59" t="n">
        <v>48445</v>
      </c>
      <c r="R2690" s="59" t="n">
        <v>48620</v>
      </c>
      <c r="S2690" s="59" t="n">
        <v>48809</v>
      </c>
      <c r="T2690" s="59" t="n">
        <v>48991</v>
      </c>
      <c r="U2690" s="59" t="n">
        <v>49180</v>
      </c>
      <c r="V2690" s="59" t="n">
        <v>49362</v>
      </c>
      <c r="W2690" s="59" t="n">
        <v>49551</v>
      </c>
      <c r="X2690" s="59" t="n"/>
      <c r="Y2690" s="59" t="n"/>
      <c r="Z2690" s="59" t="n"/>
      <c r="AA2690" s="59" t="n"/>
      <c r="AB2690" s="59" t="n"/>
      <c r="AC2690" s="59" t="n"/>
      <c r="AD2690" s="59" t="n"/>
      <c r="AE2690" s="59" t="n"/>
      <c r="AF2690" s="59" t="n"/>
      <c r="AG2690" s="59" t="n"/>
      <c r="AH2690" s="59" t="n"/>
      <c r="AI2690" s="59" t="n"/>
      <c r="AJ2690" s="59" t="n"/>
      <c r="AK2690" s="59" t="n"/>
      <c r="AL2690" s="59" t="n"/>
      <c r="AM2690" s="59" t="n"/>
      <c r="AN2690" s="59" t="n"/>
      <c r="AO2690" s="59" t="n"/>
      <c r="AP2690" s="59" t="n"/>
      <c r="AQ2690" s="59" t="n"/>
      <c r="AR2690" s="59" t="n"/>
      <c r="AS2690" s="59" t="n"/>
      <c r="AT2690" s="59" t="n"/>
      <c r="AU2690" s="59" t="n"/>
      <c r="AV2690" s="59" t="n"/>
      <c r="AW2690" s="59" t="n"/>
      <c r="AX2690" s="59" t="n"/>
      <c r="AY2690" s="59" t="n"/>
      <c r="AZ2690" s="59" t="n"/>
      <c r="BA2690" s="59" t="n"/>
      <c r="BB2690" s="59" t="n"/>
      <c r="BC2690" s="59" t="n"/>
      <c r="BD2690" s="59" t="n"/>
      <c r="BE2690" s="59" t="n"/>
      <c r="BF2690" s="59" t="n"/>
      <c r="BG2690" s="59" t="n"/>
      <c r="BH2690" s="59" t="n"/>
      <c r="BI2690" s="59" t="n"/>
      <c r="BJ2690" s="59" t="n"/>
      <c r="BK2690" s="59" t="n"/>
      <c r="BL2690" s="59" t="n"/>
      <c r="BM2690" s="59" t="n"/>
      <c r="BN2690" s="59" t="n"/>
      <c r="BO2690" s="59" t="n"/>
      <c r="BP2690" s="59" t="n"/>
      <c r="BQ2690" s="59" t="n"/>
      <c r="BR2690" s="59" t="n"/>
      <c r="BS2690" s="59" t="n"/>
      <c r="BT2690" s="59" t="n"/>
      <c r="BU2690" s="59" t="n"/>
      <c r="BV2690" s="59" t="n"/>
      <c r="BW2690" s="59" t="n"/>
      <c r="BX2690" s="59" t="n"/>
      <c r="BY2690" s="59" t="n"/>
      <c r="BZ2690" s="59" t="n"/>
      <c r="CA2690" s="59" t="n"/>
      <c r="CB2690" s="59" t="n"/>
      <c r="CC2690" s="59" t="n"/>
      <c r="CD2690" s="59" t="n"/>
      <c r="CE2690" s="59" t="n"/>
      <c r="CF2690" s="59" t="n"/>
      <c r="CG2690" s="59" t="n"/>
      <c r="CH2690" s="59" t="n"/>
      <c r="CI2690" s="59" t="n"/>
      <c r="CJ2690" s="59" t="n"/>
      <c r="CK2690" s="59" t="n"/>
      <c r="CL2690" s="59" t="n"/>
      <c r="CM2690" s="59" t="n"/>
      <c r="CN2690" s="59" t="n"/>
      <c r="CO2690" s="59" t="n"/>
      <c r="CP2690" s="59" t="n"/>
      <c r="CQ2690" s="59" t="n"/>
      <c r="CR2690" s="59" t="n"/>
      <c r="CS2690" s="59" t="n"/>
      <c r="CT2690" s="59" t="n"/>
      <c r="CU2690" s="59" t="n"/>
      <c r="CV2690" s="59" t="n"/>
      <c r="CW2690" s="59" t="n"/>
      <c r="CX2690" s="59" t="n"/>
      <c r="CY2690" s="59" t="n"/>
      <c r="CZ2690" s="59" t="n"/>
    </row>
    <row r="2691">
      <c r="D2691" s="59" t="inlineStr">
        <is>
          <t>Ex-Date</t>
        </is>
      </c>
      <c r="E2691" s="59" t="n">
        <v>46273</v>
      </c>
      <c r="F2691" s="59" t="n">
        <v>46457</v>
      </c>
      <c r="G2691" s="59" t="n">
        <v>46637</v>
      </c>
      <c r="H2691" s="59" t="n">
        <v>46821</v>
      </c>
      <c r="I2691" s="59" t="n">
        <v>47001</v>
      </c>
      <c r="J2691" s="59" t="n">
        <v>47185</v>
      </c>
      <c r="K2691" s="59" t="n">
        <v>47365</v>
      </c>
      <c r="L2691" s="59" t="n">
        <v>47549</v>
      </c>
      <c r="M2691" s="59" t="n">
        <v>47729</v>
      </c>
      <c r="N2691" s="59" t="n">
        <v>47913</v>
      </c>
      <c r="O2691" s="59" t="n">
        <v>48100</v>
      </c>
      <c r="P2691" s="59" t="n">
        <v>48277</v>
      </c>
      <c r="Q2691" s="59" t="n">
        <v>48464</v>
      </c>
      <c r="R2691" s="59" t="n">
        <v>48641</v>
      </c>
      <c r="S2691" s="59" t="n">
        <v>48828</v>
      </c>
      <c r="T2691" s="59" t="n">
        <v>49005</v>
      </c>
      <c r="U2691" s="59" t="n">
        <v>49192</v>
      </c>
      <c r="V2691" s="59" t="n">
        <v>49376</v>
      </c>
      <c r="W2691" s="59" t="n">
        <v>49563</v>
      </c>
      <c r="X2691" s="59" t="n"/>
      <c r="Y2691" s="59" t="n"/>
      <c r="Z2691" s="59" t="n"/>
      <c r="AA2691" s="59" t="n"/>
      <c r="AB2691" s="59" t="n"/>
      <c r="AC2691" s="59" t="n"/>
      <c r="AD2691" s="59" t="n"/>
      <c r="AE2691" s="59" t="n"/>
      <c r="AF2691" s="59" t="n"/>
      <c r="AG2691" s="59" t="n"/>
      <c r="AH2691" s="59" t="n"/>
      <c r="AI2691" s="59" t="n"/>
      <c r="AJ2691" s="59" t="n"/>
      <c r="AK2691" s="59" t="n"/>
      <c r="AL2691" s="59" t="n"/>
      <c r="AM2691" s="59" t="n"/>
      <c r="AN2691" s="59" t="n"/>
      <c r="AO2691" s="59" t="n"/>
      <c r="AP2691" s="59" t="n"/>
      <c r="AQ2691" s="59" t="n"/>
      <c r="AR2691" s="59" t="n"/>
      <c r="AS2691" s="59" t="n"/>
      <c r="AT2691" s="59" t="n"/>
      <c r="AU2691" s="59" t="n"/>
      <c r="AV2691" s="59" t="n"/>
      <c r="AW2691" s="59" t="n"/>
      <c r="AX2691" s="59" t="n"/>
      <c r="AY2691" s="59" t="n"/>
      <c r="AZ2691" s="59" t="n"/>
      <c r="BA2691" s="59" t="n"/>
      <c r="BB2691" s="59" t="n"/>
      <c r="BC2691" s="59" t="n"/>
      <c r="BD2691" s="59" t="n"/>
      <c r="BE2691" s="59" t="n"/>
      <c r="BF2691" s="59" t="n"/>
      <c r="BG2691" s="59" t="n"/>
      <c r="BH2691" s="59" t="n"/>
      <c r="BI2691" s="59" t="n"/>
      <c r="BJ2691" s="59" t="n"/>
      <c r="BK2691" s="59" t="n"/>
      <c r="BL2691" s="59" t="n"/>
      <c r="BM2691" s="59" t="n"/>
      <c r="BN2691" s="59" t="n"/>
      <c r="BO2691" s="59" t="n"/>
      <c r="BP2691" s="59" t="n"/>
      <c r="BQ2691" s="59" t="n"/>
      <c r="BR2691" s="59" t="n"/>
      <c r="BS2691" s="59" t="n"/>
      <c r="BT2691" s="59" t="n"/>
      <c r="BU2691" s="59" t="n"/>
      <c r="BV2691" s="59" t="n"/>
      <c r="BW2691" s="59" t="n"/>
      <c r="BX2691" s="59" t="n"/>
      <c r="BY2691" s="59" t="n"/>
      <c r="BZ2691" s="59" t="n"/>
      <c r="CA2691" s="59" t="n"/>
      <c r="CB2691" s="59" t="n"/>
      <c r="CC2691" s="59" t="n"/>
      <c r="CD2691" s="59" t="n"/>
      <c r="CE2691" s="59" t="n"/>
      <c r="CF2691" s="59" t="n"/>
      <c r="CG2691" s="59" t="n"/>
      <c r="CH2691" s="59" t="n"/>
      <c r="CI2691" s="59" t="n"/>
      <c r="CJ2691" s="59" t="n"/>
      <c r="CK2691" s="59" t="n"/>
      <c r="CL2691" s="59" t="n"/>
      <c r="CM2691" s="59" t="n"/>
      <c r="CN2691" s="59" t="n"/>
      <c r="CO2691" s="59" t="n"/>
      <c r="CP2691" s="59" t="n"/>
      <c r="CQ2691" s="59" t="n"/>
      <c r="CR2691" s="59" t="n"/>
      <c r="CS2691" s="59" t="n"/>
      <c r="CT2691" s="59" t="n"/>
      <c r="CU2691" s="59" t="n"/>
      <c r="CV2691" s="59" t="n"/>
      <c r="CW2691" s="59" t="n"/>
      <c r="CX2691" s="59" t="n"/>
      <c r="CY2691" s="59" t="n"/>
      <c r="CZ2691" s="59" t="n"/>
    </row>
    <row r="2692">
      <c r="D2692" s="107" t="inlineStr">
        <is>
          <t>Amount Per Share</t>
        </is>
      </c>
      <c r="E2692" s="107" t="n">
        <v>0.3</v>
      </c>
      <c r="F2692" s="107" t="n">
        <v>0.25</v>
      </c>
      <c r="G2692" s="107" t="n">
        <v>0.3</v>
      </c>
      <c r="H2692" s="107" t="n">
        <v>0.25</v>
      </c>
      <c r="I2692" s="107" t="n">
        <v>0.3</v>
      </c>
      <c r="J2692" s="107" t="n">
        <v>0.25</v>
      </c>
      <c r="K2692" s="107" t="n">
        <v>0.3</v>
      </c>
      <c r="L2692" s="107" t="n">
        <v>0.25</v>
      </c>
      <c r="M2692" s="107" t="n">
        <v>0.3</v>
      </c>
      <c r="N2692" s="107" t="n">
        <v>0.25</v>
      </c>
      <c r="O2692" s="107" t="n">
        <v>0.31</v>
      </c>
      <c r="P2692" s="107" t="n">
        <v>0.25</v>
      </c>
      <c r="Q2692" s="107" t="n">
        <v>0.32</v>
      </c>
      <c r="R2692" s="107" t="n">
        <v>0.25</v>
      </c>
      <c r="S2692" s="107" t="n">
        <v>0.33</v>
      </c>
      <c r="T2692" s="107" t="n">
        <v>0.25</v>
      </c>
      <c r="U2692" s="107" t="n">
        <v>0.34</v>
      </c>
      <c r="V2692" s="107" t="n">
        <v>0.25</v>
      </c>
      <c r="W2692" s="107" t="n">
        <v>0.34</v>
      </c>
      <c r="X2692" s="107" t="n"/>
      <c r="Y2692" s="107" t="n"/>
      <c r="Z2692" s="107" t="n"/>
      <c r="AA2692" s="107" t="n"/>
      <c r="AB2692" s="107" t="n"/>
      <c r="AC2692" s="107" t="n"/>
      <c r="AD2692" s="107" t="n"/>
      <c r="AE2692" s="107" t="n"/>
      <c r="AF2692" s="107" t="n"/>
      <c r="AG2692" s="107" t="n"/>
      <c r="AH2692" s="107" t="n"/>
      <c r="AI2692" s="107" t="n"/>
      <c r="AJ2692" s="107" t="n"/>
      <c r="AK2692" s="107" t="n"/>
      <c r="AL2692" s="107" t="n"/>
      <c r="AM2692" s="107" t="n"/>
      <c r="AN2692" s="107" t="n"/>
      <c r="AO2692" s="107" t="n"/>
      <c r="AP2692" s="107" t="n"/>
      <c r="AQ2692" s="107" t="n"/>
      <c r="AR2692" s="107" t="n"/>
      <c r="AS2692" s="107" t="n"/>
      <c r="AT2692" s="107" t="n"/>
      <c r="AU2692" s="107" t="n"/>
      <c r="AV2692" s="107" t="n"/>
      <c r="AW2692" s="107" t="n"/>
      <c r="AX2692" s="107" t="n"/>
      <c r="AY2692" s="107" t="n"/>
      <c r="AZ2692" s="107" t="n"/>
      <c r="BA2692" s="107" t="n"/>
      <c r="BB2692" s="107" t="n"/>
      <c r="BC2692" s="107" t="n"/>
      <c r="BD2692" s="107" t="n"/>
      <c r="BE2692" s="107" t="n"/>
      <c r="BF2692" s="107" t="n"/>
      <c r="BG2692" s="107" t="n"/>
      <c r="BH2692" s="107" t="n"/>
      <c r="BI2692" s="107" t="n"/>
      <c r="BJ2692" s="107" t="n"/>
      <c r="BK2692" s="107" t="n"/>
      <c r="BL2692" s="107" t="n"/>
      <c r="BM2692" s="107" t="n"/>
      <c r="BN2692" s="107" t="n"/>
      <c r="BO2692" s="107" t="n"/>
      <c r="BP2692" s="107" t="n"/>
      <c r="BQ2692" s="107" t="n"/>
      <c r="BR2692" s="107" t="n"/>
      <c r="BS2692" s="107" t="n"/>
      <c r="BT2692" s="107" t="n"/>
      <c r="BU2692" s="107" t="n"/>
      <c r="BV2692" s="107" t="n"/>
      <c r="BW2692" s="107" t="n"/>
      <c r="BX2692" s="107" t="n"/>
      <c r="BY2692" s="107" t="n"/>
      <c r="BZ2692" s="107" t="n"/>
      <c r="CA2692" s="107" t="n"/>
      <c r="CB2692" s="107" t="n"/>
      <c r="CC2692" s="107" t="n"/>
      <c r="CD2692" s="107" t="n"/>
      <c r="CE2692" s="107" t="n"/>
      <c r="CF2692" s="107" t="n"/>
      <c r="CG2692" s="107" t="n"/>
      <c r="CH2692" s="107" t="n"/>
      <c r="CI2692" s="107" t="n"/>
      <c r="CJ2692" s="107" t="n"/>
      <c r="CK2692" s="107" t="n"/>
      <c r="CL2692" s="107" t="n"/>
      <c r="CM2692" s="107" t="n"/>
      <c r="CN2692" s="107" t="n"/>
      <c r="CO2692" s="107" t="n"/>
      <c r="CP2692" s="107" t="n"/>
      <c r="CQ2692" s="107" t="n"/>
      <c r="CR2692" s="107" t="n"/>
      <c r="CS2692" s="107" t="n"/>
      <c r="CT2692" s="107" t="n"/>
      <c r="CU2692" s="107" t="n"/>
      <c r="CV2692" s="107" t="n"/>
      <c r="CW2692" s="107" t="n"/>
      <c r="CX2692" s="107" t="n"/>
      <c r="CY2692" s="107" t="n"/>
      <c r="CZ2692" s="107" t="n"/>
    </row>
    <row r="2694">
      <c r="A2694" s="126">
        <f>IF(MXAU!$C$45="","",MXAU!$C$45)</f>
        <v/>
      </c>
      <c r="B2694" s="68">
        <f>IF($A2694="",0,COUNT($E2695:$CZ2695))</f>
        <v/>
      </c>
      <c r="C2694" s="69">
        <f>IF($B2694=0,0,MAX($E2695:$CZ2695))</f>
        <v/>
      </c>
      <c r="D2694" s="58">
        <f>_xll.BDS($A2694,'Field Check'!$C$44,"headers=y","startcol=1","endcol=7","dir=h","DVD_START_DT",'Field Check'!$C$59,"DVD_END_DT",'Field Check'!$D$59)</f>
        <v/>
      </c>
      <c r="E2694" s="59" t="n"/>
      <c r="F2694" s="59" t="n"/>
      <c r="G2694" s="59" t="n"/>
      <c r="H2694" s="59" t="n"/>
      <c r="I2694" s="59" t="n"/>
      <c r="J2694" s="59" t="n"/>
      <c r="K2694" s="59" t="n"/>
      <c r="L2694" s="59" t="n"/>
      <c r="M2694" s="59" t="n"/>
      <c r="N2694" s="59" t="n"/>
      <c r="O2694" s="59" t="n"/>
      <c r="P2694" s="59" t="n"/>
      <c r="Q2694" s="59" t="n"/>
      <c r="R2694" s="59" t="n"/>
      <c r="S2694" s="59" t="n"/>
      <c r="T2694" s="59" t="n"/>
      <c r="U2694" s="59" t="n"/>
      <c r="V2694" s="59" t="n"/>
      <c r="W2694" s="59" t="n"/>
      <c r="X2694" s="59" t="n"/>
      <c r="Y2694" s="59" t="n"/>
      <c r="Z2694" s="59" t="n"/>
      <c r="AA2694" s="59" t="n"/>
      <c r="AB2694" s="59" t="n"/>
      <c r="AC2694" s="59" t="n"/>
      <c r="AD2694" s="59" t="n"/>
      <c r="AE2694" s="59" t="n"/>
      <c r="AF2694" s="59" t="n"/>
      <c r="AG2694" s="59" t="n"/>
      <c r="AH2694" s="59" t="n"/>
      <c r="AI2694" s="59" t="n"/>
      <c r="AJ2694" s="59" t="n"/>
      <c r="AK2694" s="59" t="n"/>
      <c r="AL2694" s="59" t="n"/>
      <c r="AM2694" s="59" t="n"/>
      <c r="AN2694" s="59" t="n"/>
      <c r="AO2694" s="59" t="n"/>
      <c r="AP2694" s="59" t="n"/>
      <c r="AQ2694" s="59" t="n"/>
      <c r="AR2694" s="59" t="n"/>
      <c r="AS2694" s="59" t="n"/>
      <c r="AT2694" s="59" t="n"/>
      <c r="AU2694" s="59" t="n"/>
      <c r="AV2694" s="59" t="n"/>
      <c r="AW2694" s="59" t="n"/>
      <c r="AX2694" s="59" t="n"/>
      <c r="AY2694" s="59" t="n"/>
      <c r="AZ2694" s="59" t="n"/>
      <c r="BA2694" s="59" t="n"/>
      <c r="BB2694" s="59" t="n"/>
      <c r="BC2694" s="59" t="n"/>
      <c r="BD2694" s="59" t="n"/>
      <c r="BE2694" s="59" t="n"/>
      <c r="BF2694" s="59" t="n"/>
      <c r="BG2694" s="59" t="n"/>
      <c r="BH2694" s="59" t="n"/>
      <c r="BI2694" s="59" t="n"/>
      <c r="BJ2694" s="59" t="n"/>
      <c r="BK2694" s="59" t="n"/>
      <c r="BL2694" s="59" t="n"/>
      <c r="BM2694" s="59" t="n"/>
      <c r="BN2694" s="59" t="n"/>
      <c r="BO2694" s="59" t="n"/>
      <c r="BP2694" s="59" t="n"/>
      <c r="BQ2694" s="59" t="n"/>
      <c r="BR2694" s="59" t="n"/>
      <c r="BS2694" s="59" t="n"/>
      <c r="BT2694" s="59" t="n"/>
      <c r="BU2694" s="59" t="n"/>
      <c r="BV2694" s="59" t="n"/>
      <c r="BW2694" s="59" t="n"/>
      <c r="BX2694" s="59" t="n"/>
      <c r="BY2694" s="59" t="n"/>
      <c r="BZ2694" s="59" t="n"/>
      <c r="CA2694" s="59" t="n"/>
      <c r="CB2694" s="59" t="n"/>
      <c r="CC2694" s="59" t="n"/>
      <c r="CD2694" s="59" t="n"/>
      <c r="CE2694" s="59" t="n"/>
      <c r="CF2694" s="59" t="n"/>
      <c r="CG2694" s="59" t="n"/>
      <c r="CH2694" s="59" t="n"/>
      <c r="CI2694" s="59" t="n"/>
      <c r="CJ2694" s="59" t="n"/>
      <c r="CK2694" s="59" t="n"/>
      <c r="CL2694" s="59" t="n"/>
      <c r="CM2694" s="59" t="n"/>
      <c r="CN2694" s="59" t="n"/>
      <c r="CO2694" s="59" t="n"/>
      <c r="CP2694" s="59" t="n"/>
      <c r="CQ2694" s="59" t="n"/>
      <c r="CR2694" s="59" t="n"/>
      <c r="CS2694" s="59" t="n"/>
      <c r="CT2694" s="59" t="n"/>
      <c r="CU2694" s="59" t="n"/>
      <c r="CV2694" s="59" t="n"/>
      <c r="CW2694" s="59" t="n"/>
      <c r="CX2694" s="59" t="n"/>
      <c r="CY2694" s="59" t="n"/>
      <c r="CZ2694" s="59" t="n"/>
    </row>
    <row r="2695">
      <c r="D2695" s="59" t="n"/>
      <c r="E2695" s="59" t="n"/>
      <c r="F2695" s="59" t="n"/>
      <c r="G2695" s="59" t="n"/>
      <c r="H2695" s="59" t="n"/>
      <c r="I2695" s="59" t="n"/>
      <c r="J2695" s="59" t="n"/>
      <c r="K2695" s="59" t="n"/>
      <c r="L2695" s="59" t="n"/>
      <c r="M2695" s="59" t="n"/>
      <c r="N2695" s="59" t="n"/>
      <c r="O2695" s="59" t="n"/>
      <c r="P2695" s="59" t="n"/>
      <c r="Q2695" s="59" t="n"/>
      <c r="R2695" s="59" t="n"/>
      <c r="S2695" s="59" t="n"/>
      <c r="T2695" s="59" t="n"/>
      <c r="U2695" s="59" t="n"/>
      <c r="V2695" s="59" t="n"/>
      <c r="W2695" s="59" t="n"/>
      <c r="X2695" s="59" t="n"/>
      <c r="Y2695" s="59" t="n"/>
      <c r="Z2695" s="59" t="n"/>
      <c r="AA2695" s="59" t="n"/>
      <c r="AB2695" s="59" t="n"/>
      <c r="AC2695" s="59" t="n"/>
      <c r="AD2695" s="59" t="n"/>
      <c r="AE2695" s="59" t="n"/>
      <c r="AF2695" s="59" t="n"/>
      <c r="AG2695" s="59" t="n"/>
      <c r="AH2695" s="59" t="n"/>
      <c r="AI2695" s="59" t="n"/>
      <c r="AJ2695" s="59" t="n"/>
      <c r="AK2695" s="59" t="n"/>
      <c r="AL2695" s="59" t="n"/>
      <c r="AM2695" s="59" t="n"/>
      <c r="AN2695" s="59" t="n"/>
      <c r="AO2695" s="59" t="n"/>
      <c r="AP2695" s="59" t="n"/>
      <c r="AQ2695" s="59" t="n"/>
      <c r="AR2695" s="59" t="n"/>
      <c r="AS2695" s="59" t="n"/>
      <c r="AT2695" s="59" t="n"/>
      <c r="AU2695" s="59" t="n"/>
      <c r="AV2695" s="59" t="n"/>
      <c r="AW2695" s="59" t="n"/>
      <c r="AX2695" s="59" t="n"/>
      <c r="AY2695" s="59" t="n"/>
      <c r="AZ2695" s="59" t="n"/>
      <c r="BA2695" s="59" t="n"/>
      <c r="BB2695" s="59" t="n"/>
      <c r="BC2695" s="59" t="n"/>
      <c r="BD2695" s="59" t="n"/>
      <c r="BE2695" s="59" t="n"/>
      <c r="BF2695" s="59" t="n"/>
      <c r="BG2695" s="59" t="n"/>
      <c r="BH2695" s="59" t="n"/>
      <c r="BI2695" s="59" t="n"/>
      <c r="BJ2695" s="59" t="n"/>
      <c r="BK2695" s="59" t="n"/>
      <c r="BL2695" s="59" t="n"/>
      <c r="BM2695" s="59" t="n"/>
      <c r="BN2695" s="59" t="n"/>
      <c r="BO2695" s="59" t="n"/>
      <c r="BP2695" s="59" t="n"/>
      <c r="BQ2695" s="59" t="n"/>
      <c r="BR2695" s="59" t="n"/>
      <c r="BS2695" s="59" t="n"/>
      <c r="BT2695" s="59" t="n"/>
      <c r="BU2695" s="59" t="n"/>
      <c r="BV2695" s="59" t="n"/>
      <c r="BW2695" s="59" t="n"/>
      <c r="BX2695" s="59" t="n"/>
      <c r="BY2695" s="59" t="n"/>
      <c r="BZ2695" s="59" t="n"/>
      <c r="CA2695" s="59" t="n"/>
      <c r="CB2695" s="59" t="n"/>
      <c r="CC2695" s="59" t="n"/>
      <c r="CD2695" s="59" t="n"/>
      <c r="CE2695" s="59" t="n"/>
      <c r="CF2695" s="59" t="n"/>
      <c r="CG2695" s="59" t="n"/>
      <c r="CH2695" s="59" t="n"/>
      <c r="CI2695" s="59" t="n"/>
      <c r="CJ2695" s="59" t="n"/>
      <c r="CK2695" s="59" t="n"/>
      <c r="CL2695" s="59" t="n"/>
      <c r="CM2695" s="59" t="n"/>
      <c r="CN2695" s="59" t="n"/>
      <c r="CO2695" s="59" t="n"/>
      <c r="CP2695" s="59" t="n"/>
      <c r="CQ2695" s="59" t="n"/>
      <c r="CR2695" s="59" t="n"/>
      <c r="CS2695" s="59" t="n"/>
      <c r="CT2695" s="59" t="n"/>
      <c r="CU2695" s="59" t="n"/>
      <c r="CV2695" s="59" t="n"/>
      <c r="CW2695" s="59" t="n"/>
      <c r="CX2695" s="59" t="n"/>
      <c r="CY2695" s="59" t="n"/>
      <c r="CZ2695" s="59" t="n"/>
    </row>
    <row r="2696">
      <c r="D2696" s="59" t="n"/>
      <c r="E2696" s="59" t="n"/>
      <c r="F2696" s="59" t="n"/>
      <c r="G2696" s="59" t="n"/>
      <c r="H2696" s="59" t="n"/>
      <c r="I2696" s="59" t="n"/>
      <c r="J2696" s="59" t="n"/>
      <c r="K2696" s="59" t="n"/>
      <c r="L2696" s="59" t="n"/>
      <c r="M2696" s="59" t="n"/>
      <c r="N2696" s="59" t="n"/>
      <c r="O2696" s="59" t="n"/>
      <c r="P2696" s="59" t="n"/>
      <c r="Q2696" s="59" t="n"/>
      <c r="R2696" s="59" t="n"/>
      <c r="S2696" s="59" t="n"/>
      <c r="T2696" s="59" t="n"/>
      <c r="U2696" s="59" t="n"/>
      <c r="V2696" s="59" t="n"/>
      <c r="W2696" s="59" t="n"/>
      <c r="X2696" s="59" t="n"/>
      <c r="Y2696" s="59" t="n"/>
      <c r="Z2696" s="59" t="n"/>
      <c r="AA2696" s="59" t="n"/>
      <c r="AB2696" s="59" t="n"/>
      <c r="AC2696" s="59" t="n"/>
      <c r="AD2696" s="59" t="n"/>
      <c r="AE2696" s="59" t="n"/>
      <c r="AF2696" s="59" t="n"/>
      <c r="AG2696" s="59" t="n"/>
      <c r="AH2696" s="59" t="n"/>
      <c r="AI2696" s="59" t="n"/>
      <c r="AJ2696" s="59" t="n"/>
      <c r="AK2696" s="59" t="n"/>
      <c r="AL2696" s="59" t="n"/>
      <c r="AM2696" s="59" t="n"/>
      <c r="AN2696" s="59" t="n"/>
      <c r="AO2696" s="59" t="n"/>
      <c r="AP2696" s="59" t="n"/>
      <c r="AQ2696" s="59" t="n"/>
      <c r="AR2696" s="59" t="n"/>
      <c r="AS2696" s="59" t="n"/>
      <c r="AT2696" s="59" t="n"/>
      <c r="AU2696" s="59" t="n"/>
      <c r="AV2696" s="59" t="n"/>
      <c r="AW2696" s="59" t="n"/>
      <c r="AX2696" s="59" t="n"/>
      <c r="AY2696" s="59" t="n"/>
      <c r="AZ2696" s="59" t="n"/>
      <c r="BA2696" s="59" t="n"/>
      <c r="BB2696" s="59" t="n"/>
      <c r="BC2696" s="59" t="n"/>
      <c r="BD2696" s="59" t="n"/>
      <c r="BE2696" s="59" t="n"/>
      <c r="BF2696" s="59" t="n"/>
      <c r="BG2696" s="59" t="n"/>
      <c r="BH2696" s="59" t="n"/>
      <c r="BI2696" s="59" t="n"/>
      <c r="BJ2696" s="59" t="n"/>
      <c r="BK2696" s="59" t="n"/>
      <c r="BL2696" s="59" t="n"/>
      <c r="BM2696" s="59" t="n"/>
      <c r="BN2696" s="59" t="n"/>
      <c r="BO2696" s="59" t="n"/>
      <c r="BP2696" s="59" t="n"/>
      <c r="BQ2696" s="59" t="n"/>
      <c r="BR2696" s="59" t="n"/>
      <c r="BS2696" s="59" t="n"/>
      <c r="BT2696" s="59" t="n"/>
      <c r="BU2696" s="59" t="n"/>
      <c r="BV2696" s="59" t="n"/>
      <c r="BW2696" s="59" t="n"/>
      <c r="BX2696" s="59" t="n"/>
      <c r="BY2696" s="59" t="n"/>
      <c r="BZ2696" s="59" t="n"/>
      <c r="CA2696" s="59" t="n"/>
      <c r="CB2696" s="59" t="n"/>
      <c r="CC2696" s="59" t="n"/>
      <c r="CD2696" s="59" t="n"/>
      <c r="CE2696" s="59" t="n"/>
      <c r="CF2696" s="59" t="n"/>
      <c r="CG2696" s="59" t="n"/>
      <c r="CH2696" s="59" t="n"/>
      <c r="CI2696" s="59" t="n"/>
      <c r="CJ2696" s="59" t="n"/>
      <c r="CK2696" s="59" t="n"/>
      <c r="CL2696" s="59" t="n"/>
      <c r="CM2696" s="59" t="n"/>
      <c r="CN2696" s="59" t="n"/>
      <c r="CO2696" s="59" t="n"/>
      <c r="CP2696" s="59" t="n"/>
      <c r="CQ2696" s="59" t="n"/>
      <c r="CR2696" s="59" t="n"/>
      <c r="CS2696" s="59" t="n"/>
      <c r="CT2696" s="59" t="n"/>
      <c r="CU2696" s="59" t="n"/>
      <c r="CV2696" s="59" t="n"/>
      <c r="CW2696" s="59" t="n"/>
      <c r="CX2696" s="59" t="n"/>
      <c r="CY2696" s="59" t="n"/>
      <c r="CZ2696" s="59" t="n"/>
    </row>
    <row r="2697">
      <c r="D2697" s="59" t="n"/>
      <c r="E2697" s="59" t="n"/>
      <c r="F2697" s="59" t="n"/>
      <c r="G2697" s="59" t="n"/>
      <c r="H2697" s="59" t="n"/>
      <c r="I2697" s="59" t="n"/>
      <c r="J2697" s="59" t="n"/>
      <c r="K2697" s="59" t="n"/>
      <c r="L2697" s="59" t="n"/>
      <c r="M2697" s="59" t="n"/>
      <c r="N2697" s="59" t="n"/>
      <c r="O2697" s="59" t="n"/>
      <c r="P2697" s="59" t="n"/>
      <c r="Q2697" s="59" t="n"/>
      <c r="R2697" s="59" t="n"/>
      <c r="S2697" s="59" t="n"/>
      <c r="T2697" s="59" t="n"/>
      <c r="U2697" s="59" t="n"/>
      <c r="V2697" s="59" t="n"/>
      <c r="W2697" s="59" t="n"/>
      <c r="X2697" s="59" t="n"/>
      <c r="Y2697" s="59" t="n"/>
      <c r="Z2697" s="59" t="n"/>
      <c r="AA2697" s="59" t="n"/>
      <c r="AB2697" s="59" t="n"/>
      <c r="AC2697" s="59" t="n"/>
      <c r="AD2697" s="59" t="n"/>
      <c r="AE2697" s="59" t="n"/>
      <c r="AF2697" s="59" t="n"/>
      <c r="AG2697" s="59" t="n"/>
      <c r="AH2697" s="59" t="n"/>
      <c r="AI2697" s="59" t="n"/>
      <c r="AJ2697" s="59" t="n"/>
      <c r="AK2697" s="59" t="n"/>
      <c r="AL2697" s="59" t="n"/>
      <c r="AM2697" s="59" t="n"/>
      <c r="AN2697" s="59" t="n"/>
      <c r="AO2697" s="59" t="n"/>
      <c r="AP2697" s="59" t="n"/>
      <c r="AQ2697" s="59" t="n"/>
      <c r="AR2697" s="59" t="n"/>
      <c r="AS2697" s="59" t="n"/>
      <c r="AT2697" s="59" t="n"/>
      <c r="AU2697" s="59" t="n"/>
      <c r="AV2697" s="59" t="n"/>
      <c r="AW2697" s="59" t="n"/>
      <c r="AX2697" s="59" t="n"/>
      <c r="AY2697" s="59" t="n"/>
      <c r="AZ2697" s="59" t="n"/>
      <c r="BA2697" s="59" t="n"/>
      <c r="BB2697" s="59" t="n"/>
      <c r="BC2697" s="59" t="n"/>
      <c r="BD2697" s="59" t="n"/>
      <c r="BE2697" s="59" t="n"/>
      <c r="BF2697" s="59" t="n"/>
      <c r="BG2697" s="59" t="n"/>
      <c r="BH2697" s="59" t="n"/>
      <c r="BI2697" s="59" t="n"/>
      <c r="BJ2697" s="59" t="n"/>
      <c r="BK2697" s="59" t="n"/>
      <c r="BL2697" s="59" t="n"/>
      <c r="BM2697" s="59" t="n"/>
      <c r="BN2697" s="59" t="n"/>
      <c r="BO2697" s="59" t="n"/>
      <c r="BP2697" s="59" t="n"/>
      <c r="BQ2697" s="59" t="n"/>
      <c r="BR2697" s="59" t="n"/>
      <c r="BS2697" s="59" t="n"/>
      <c r="BT2697" s="59" t="n"/>
      <c r="BU2697" s="59" t="n"/>
      <c r="BV2697" s="59" t="n"/>
      <c r="BW2697" s="59" t="n"/>
      <c r="BX2697" s="59" t="n"/>
      <c r="BY2697" s="59" t="n"/>
      <c r="BZ2697" s="59" t="n"/>
      <c r="CA2697" s="59" t="n"/>
      <c r="CB2697" s="59" t="n"/>
      <c r="CC2697" s="59" t="n"/>
      <c r="CD2697" s="59" t="n"/>
      <c r="CE2697" s="59" t="n"/>
      <c r="CF2697" s="59" t="n"/>
      <c r="CG2697" s="59" t="n"/>
      <c r="CH2697" s="59" t="n"/>
      <c r="CI2697" s="59" t="n"/>
      <c r="CJ2697" s="59" t="n"/>
      <c r="CK2697" s="59" t="n"/>
      <c r="CL2697" s="59" t="n"/>
      <c r="CM2697" s="59" t="n"/>
      <c r="CN2697" s="59" t="n"/>
      <c r="CO2697" s="59" t="n"/>
      <c r="CP2697" s="59" t="n"/>
      <c r="CQ2697" s="59" t="n"/>
      <c r="CR2697" s="59" t="n"/>
      <c r="CS2697" s="59" t="n"/>
      <c r="CT2697" s="59" t="n"/>
      <c r="CU2697" s="59" t="n"/>
      <c r="CV2697" s="59" t="n"/>
      <c r="CW2697" s="59" t="n"/>
      <c r="CX2697" s="59" t="n"/>
      <c r="CY2697" s="59" t="n"/>
      <c r="CZ2697" s="59" t="n"/>
    </row>
    <row r="2698">
      <c r="D2698" s="107" t="n"/>
      <c r="E2698" s="107" t="n"/>
      <c r="F2698" s="107" t="n"/>
      <c r="G2698" s="107" t="n"/>
      <c r="H2698" s="107" t="n"/>
      <c r="I2698" s="107" t="n"/>
      <c r="J2698" s="107" t="n"/>
      <c r="K2698" s="107" t="n"/>
      <c r="L2698" s="107" t="n"/>
      <c r="M2698" s="107" t="n"/>
      <c r="N2698" s="107" t="n"/>
      <c r="O2698" s="107" t="n"/>
      <c r="P2698" s="107" t="n"/>
      <c r="Q2698" s="107" t="n"/>
      <c r="R2698" s="107" t="n"/>
      <c r="S2698" s="107" t="n"/>
      <c r="T2698" s="107" t="n"/>
      <c r="U2698" s="107" t="n"/>
      <c r="V2698" s="107" t="n"/>
      <c r="W2698" s="107" t="n"/>
      <c r="X2698" s="107" t="n"/>
      <c r="Y2698" s="107" t="n"/>
      <c r="Z2698" s="107" t="n"/>
      <c r="AA2698" s="107" t="n"/>
      <c r="AB2698" s="107" t="n"/>
      <c r="AC2698" s="107" t="n"/>
      <c r="AD2698" s="107" t="n"/>
      <c r="AE2698" s="107" t="n"/>
      <c r="AF2698" s="107" t="n"/>
      <c r="AG2698" s="107" t="n"/>
      <c r="AH2698" s="107" t="n"/>
      <c r="AI2698" s="107" t="n"/>
      <c r="AJ2698" s="107" t="n"/>
      <c r="AK2698" s="107" t="n"/>
      <c r="AL2698" s="107" t="n"/>
      <c r="AM2698" s="107" t="n"/>
      <c r="AN2698" s="107" t="n"/>
      <c r="AO2698" s="107" t="n"/>
      <c r="AP2698" s="107" t="n"/>
      <c r="AQ2698" s="107" t="n"/>
      <c r="AR2698" s="107" t="n"/>
      <c r="AS2698" s="107" t="n"/>
      <c r="AT2698" s="107" t="n"/>
      <c r="AU2698" s="107" t="n"/>
      <c r="AV2698" s="107" t="n"/>
      <c r="AW2698" s="107" t="n"/>
      <c r="AX2698" s="107" t="n"/>
      <c r="AY2698" s="107" t="n"/>
      <c r="AZ2698" s="107" t="n"/>
      <c r="BA2698" s="107" t="n"/>
      <c r="BB2698" s="107" t="n"/>
      <c r="BC2698" s="107" t="n"/>
      <c r="BD2698" s="107" t="n"/>
      <c r="BE2698" s="107" t="n"/>
      <c r="BF2698" s="107" t="n"/>
      <c r="BG2698" s="107" t="n"/>
      <c r="BH2698" s="107" t="n"/>
      <c r="BI2698" s="107" t="n"/>
      <c r="BJ2698" s="107" t="n"/>
      <c r="BK2698" s="107" t="n"/>
      <c r="BL2698" s="107" t="n"/>
      <c r="BM2698" s="107" t="n"/>
      <c r="BN2698" s="107" t="n"/>
      <c r="BO2698" s="107" t="n"/>
      <c r="BP2698" s="107" t="n"/>
      <c r="BQ2698" s="107" t="n"/>
      <c r="BR2698" s="107" t="n"/>
      <c r="BS2698" s="107" t="n"/>
      <c r="BT2698" s="107" t="n"/>
      <c r="BU2698" s="107" t="n"/>
      <c r="BV2698" s="107" t="n"/>
      <c r="BW2698" s="107" t="n"/>
      <c r="BX2698" s="107" t="n"/>
      <c r="BY2698" s="107" t="n"/>
      <c r="BZ2698" s="107" t="n"/>
      <c r="CA2698" s="107" t="n"/>
      <c r="CB2698" s="107" t="n"/>
      <c r="CC2698" s="107" t="n"/>
      <c r="CD2698" s="107" t="n"/>
      <c r="CE2698" s="107" t="n"/>
      <c r="CF2698" s="107" t="n"/>
      <c r="CG2698" s="107" t="n"/>
      <c r="CH2698" s="107" t="n"/>
      <c r="CI2698" s="107" t="n"/>
      <c r="CJ2698" s="107" t="n"/>
      <c r="CK2698" s="107" t="n"/>
      <c r="CL2698" s="107" t="n"/>
      <c r="CM2698" s="107" t="n"/>
      <c r="CN2698" s="107" t="n"/>
      <c r="CO2698" s="107" t="n"/>
      <c r="CP2698" s="107" t="n"/>
      <c r="CQ2698" s="107" t="n"/>
      <c r="CR2698" s="107" t="n"/>
      <c r="CS2698" s="107" t="n"/>
      <c r="CT2698" s="107" t="n"/>
      <c r="CU2698" s="107" t="n"/>
      <c r="CV2698" s="107" t="n"/>
      <c r="CW2698" s="107" t="n"/>
      <c r="CX2698" s="107" t="n"/>
      <c r="CY2698" s="107" t="n"/>
      <c r="CZ2698" s="107" t="n"/>
    </row>
    <row r="2701">
      <c r="A2701" s="2">
        <f>IF($A2694="","","   projections")</f>
        <v/>
      </c>
      <c r="B2701" s="68">
        <f>IF($A2694="",0,COUNT($E2702:$CZ2702))</f>
        <v/>
      </c>
      <c r="C2701" s="69">
        <f>IF($B2701=0,0,MAX($E2702:$CZ2702))</f>
        <v/>
      </c>
      <c r="D2701" s="58">
        <f>_xll.BDS($A2694,'Field Check'!$C$42,"headers=y","startcol=1","endcol=3","dir=h","cols=18;rows=3")</f>
        <v/>
      </c>
      <c r="E2701" s="59" t="n">
        <v>46261</v>
      </c>
      <c r="F2701" s="59" t="n">
        <v>46441</v>
      </c>
      <c r="G2701" s="59" t="n">
        <v>46626</v>
      </c>
      <c r="H2701" s="59" t="n">
        <v>46806</v>
      </c>
      <c r="I2701" s="59" t="n">
        <v>46988</v>
      </c>
      <c r="J2701" s="59" t="n">
        <v>47169</v>
      </c>
      <c r="K2701" s="59" t="n">
        <v>47354</v>
      </c>
      <c r="L2701" s="59" t="n">
        <v>47534</v>
      </c>
      <c r="M2701" s="59" t="n">
        <v>47721</v>
      </c>
      <c r="N2701" s="59" t="n">
        <v>47899</v>
      </c>
      <c r="O2701" s="59" t="n">
        <v>48086</v>
      </c>
      <c r="P2701" s="59" t="n">
        <v>48264</v>
      </c>
      <c r="Q2701" s="59" t="n">
        <v>48451</v>
      </c>
      <c r="R2701" s="59" t="n">
        <v>48631</v>
      </c>
      <c r="S2701" s="59" t="n">
        <v>48814</v>
      </c>
      <c r="T2701" s="59" t="n">
        <v>48995</v>
      </c>
      <c r="U2701" s="59" t="n">
        <v>49178</v>
      </c>
      <c r="V2701" s="59" t="n"/>
      <c r="W2701" s="59" t="n"/>
      <c r="X2701" s="59" t="n"/>
      <c r="Y2701" s="59" t="n"/>
      <c r="Z2701" s="59" t="n"/>
      <c r="AA2701" s="59" t="n"/>
      <c r="AB2701" s="59" t="n"/>
      <c r="AC2701" s="59" t="n"/>
      <c r="AD2701" s="59" t="n"/>
      <c r="AE2701" s="59" t="n"/>
      <c r="AF2701" s="59" t="n"/>
      <c r="AG2701" s="59" t="n"/>
      <c r="AH2701" s="59" t="n"/>
      <c r="AI2701" s="59" t="n"/>
      <c r="AJ2701" s="59" t="n"/>
      <c r="AK2701" s="59" t="n"/>
      <c r="AL2701" s="59" t="n"/>
      <c r="AM2701" s="59" t="n"/>
      <c r="AN2701" s="59" t="n"/>
      <c r="AO2701" s="59" t="n"/>
      <c r="AP2701" s="59" t="n"/>
      <c r="AQ2701" s="59" t="n"/>
      <c r="AR2701" s="59" t="n"/>
      <c r="AS2701" s="59" t="n"/>
      <c r="AT2701" s="59" t="n"/>
      <c r="AU2701" s="59" t="n"/>
      <c r="AV2701" s="59" t="n"/>
      <c r="AW2701" s="59" t="n"/>
      <c r="AX2701" s="59" t="n"/>
      <c r="AY2701" s="59" t="n"/>
      <c r="AZ2701" s="59" t="n"/>
      <c r="BA2701" s="59" t="n"/>
      <c r="BB2701" s="59" t="n"/>
      <c r="BC2701" s="59" t="n"/>
      <c r="BD2701" s="59" t="n"/>
      <c r="BE2701" s="59" t="n"/>
      <c r="BF2701" s="59" t="n"/>
      <c r="BG2701" s="59" t="n"/>
      <c r="BH2701" s="59" t="n"/>
      <c r="BI2701" s="59" t="n"/>
      <c r="BJ2701" s="59" t="n"/>
      <c r="BK2701" s="59" t="n"/>
      <c r="BL2701" s="59" t="n"/>
      <c r="BM2701" s="59" t="n"/>
      <c r="BN2701" s="59" t="n"/>
      <c r="BO2701" s="59" t="n"/>
      <c r="BP2701" s="59" t="n"/>
      <c r="BQ2701" s="59" t="n"/>
      <c r="BR2701" s="59" t="n"/>
      <c r="BS2701" s="59" t="n"/>
      <c r="BT2701" s="59" t="n"/>
      <c r="BU2701" s="59" t="n"/>
      <c r="BV2701" s="59" t="n"/>
      <c r="BW2701" s="59" t="n"/>
      <c r="BX2701" s="59" t="n"/>
      <c r="BY2701" s="59" t="n"/>
      <c r="BZ2701" s="59" t="n"/>
      <c r="CA2701" s="59" t="n"/>
      <c r="CB2701" s="59" t="n"/>
      <c r="CC2701" s="59" t="n"/>
      <c r="CD2701" s="59" t="n"/>
      <c r="CE2701" s="59" t="n"/>
      <c r="CF2701" s="59" t="n"/>
      <c r="CG2701" s="59" t="n"/>
      <c r="CH2701" s="59" t="n"/>
      <c r="CI2701" s="59" t="n"/>
      <c r="CJ2701" s="59" t="n"/>
      <c r="CK2701" s="59" t="n"/>
      <c r="CL2701" s="59" t="n"/>
      <c r="CM2701" s="59" t="n"/>
      <c r="CN2701" s="59" t="n"/>
      <c r="CO2701" s="59" t="n"/>
      <c r="CP2701" s="59" t="n"/>
      <c r="CQ2701" s="59" t="n"/>
      <c r="CR2701" s="59" t="n"/>
      <c r="CS2701" s="59" t="n"/>
      <c r="CT2701" s="59" t="n"/>
      <c r="CU2701" s="59" t="n"/>
      <c r="CV2701" s="59" t="n"/>
      <c r="CW2701" s="59" t="n"/>
      <c r="CX2701" s="59" t="n"/>
      <c r="CY2701" s="59" t="n"/>
      <c r="CZ2701" s="59" t="n"/>
    </row>
    <row r="2702">
      <c r="D2702" s="59" t="inlineStr">
        <is>
          <t>Ex-Date</t>
        </is>
      </c>
      <c r="E2702" s="59" t="n">
        <v>46272</v>
      </c>
      <c r="F2702" s="59" t="n">
        <v>46451</v>
      </c>
      <c r="G2702" s="59" t="n">
        <v>46637</v>
      </c>
      <c r="H2702" s="59" t="n">
        <v>46818</v>
      </c>
      <c r="I2702" s="59" t="n">
        <v>47000</v>
      </c>
      <c r="J2702" s="59" t="n">
        <v>47182</v>
      </c>
      <c r="K2702" s="59" t="n">
        <v>47366</v>
      </c>
      <c r="L2702" s="59" t="n">
        <v>47547</v>
      </c>
      <c r="M2702" s="59" t="n">
        <v>47731</v>
      </c>
      <c r="N2702" s="59" t="n">
        <v>47912</v>
      </c>
      <c r="O2702" s="59" t="n">
        <v>48096</v>
      </c>
      <c r="P2702" s="59" t="n">
        <v>48277</v>
      </c>
      <c r="Q2702" s="59" t="n">
        <v>48463</v>
      </c>
      <c r="R2702" s="59" t="n">
        <v>48645</v>
      </c>
      <c r="S2702" s="59" t="n">
        <v>48827</v>
      </c>
      <c r="T2702" s="59" t="n">
        <v>49009</v>
      </c>
      <c r="U2702" s="59" t="n">
        <v>49191</v>
      </c>
      <c r="V2702" s="59" t="n"/>
      <c r="W2702" s="59" t="n"/>
      <c r="X2702" s="59" t="n"/>
      <c r="Y2702" s="59" t="n"/>
      <c r="Z2702" s="59" t="n"/>
      <c r="AA2702" s="59" t="n"/>
      <c r="AB2702" s="59" t="n"/>
      <c r="AC2702" s="59" t="n"/>
      <c r="AD2702" s="59" t="n"/>
      <c r="AE2702" s="59" t="n"/>
      <c r="AF2702" s="59" t="n"/>
      <c r="AG2702" s="59" t="n"/>
      <c r="AH2702" s="59" t="n"/>
      <c r="AI2702" s="59" t="n"/>
      <c r="AJ2702" s="59" t="n"/>
      <c r="AK2702" s="59" t="n"/>
      <c r="AL2702" s="59" t="n"/>
      <c r="AM2702" s="59" t="n"/>
      <c r="AN2702" s="59" t="n"/>
      <c r="AO2702" s="59" t="n"/>
      <c r="AP2702" s="59" t="n"/>
      <c r="AQ2702" s="59" t="n"/>
      <c r="AR2702" s="59" t="n"/>
      <c r="AS2702" s="59" t="n"/>
      <c r="AT2702" s="59" t="n"/>
      <c r="AU2702" s="59" t="n"/>
      <c r="AV2702" s="59" t="n"/>
      <c r="AW2702" s="59" t="n"/>
      <c r="AX2702" s="59" t="n"/>
      <c r="AY2702" s="59" t="n"/>
      <c r="AZ2702" s="59" t="n"/>
      <c r="BA2702" s="59" t="n"/>
      <c r="BB2702" s="59" t="n"/>
      <c r="BC2702" s="59" t="n"/>
      <c r="BD2702" s="59" t="n"/>
      <c r="BE2702" s="59" t="n"/>
      <c r="BF2702" s="59" t="n"/>
      <c r="BG2702" s="59" t="n"/>
      <c r="BH2702" s="59" t="n"/>
      <c r="BI2702" s="59" t="n"/>
      <c r="BJ2702" s="59" t="n"/>
      <c r="BK2702" s="59" t="n"/>
      <c r="BL2702" s="59" t="n"/>
      <c r="BM2702" s="59" t="n"/>
      <c r="BN2702" s="59" t="n"/>
      <c r="BO2702" s="59" t="n"/>
      <c r="BP2702" s="59" t="n"/>
      <c r="BQ2702" s="59" t="n"/>
      <c r="BR2702" s="59" t="n"/>
      <c r="BS2702" s="59" t="n"/>
      <c r="BT2702" s="59" t="n"/>
      <c r="BU2702" s="59" t="n"/>
      <c r="BV2702" s="59" t="n"/>
      <c r="BW2702" s="59" t="n"/>
      <c r="BX2702" s="59" t="n"/>
      <c r="BY2702" s="59" t="n"/>
      <c r="BZ2702" s="59" t="n"/>
      <c r="CA2702" s="59" t="n"/>
      <c r="CB2702" s="59" t="n"/>
      <c r="CC2702" s="59" t="n"/>
      <c r="CD2702" s="59" t="n"/>
      <c r="CE2702" s="59" t="n"/>
      <c r="CF2702" s="59" t="n"/>
      <c r="CG2702" s="59" t="n"/>
      <c r="CH2702" s="59" t="n"/>
      <c r="CI2702" s="59" t="n"/>
      <c r="CJ2702" s="59" t="n"/>
      <c r="CK2702" s="59" t="n"/>
      <c r="CL2702" s="59" t="n"/>
      <c r="CM2702" s="59" t="n"/>
      <c r="CN2702" s="59" t="n"/>
      <c r="CO2702" s="59" t="n"/>
      <c r="CP2702" s="59" t="n"/>
      <c r="CQ2702" s="59" t="n"/>
      <c r="CR2702" s="59" t="n"/>
      <c r="CS2702" s="59" t="n"/>
      <c r="CT2702" s="59" t="n"/>
      <c r="CU2702" s="59" t="n"/>
      <c r="CV2702" s="59" t="n"/>
      <c r="CW2702" s="59" t="n"/>
      <c r="CX2702" s="59" t="n"/>
      <c r="CY2702" s="59" t="n"/>
      <c r="CZ2702" s="59" t="n"/>
    </row>
    <row r="2703">
      <c r="D2703" s="107" t="inlineStr">
        <is>
          <t>Amount Per Share</t>
        </is>
      </c>
      <c r="E2703" s="107" t="n">
        <v>0.01</v>
      </c>
      <c r="F2703" s="107" t="n">
        <v>0.02</v>
      </c>
      <c r="G2703" s="107" t="n">
        <v>0.02</v>
      </c>
      <c r="H2703" s="107" t="n">
        <v>0.03</v>
      </c>
      <c r="I2703" s="107" t="n">
        <v>0.03</v>
      </c>
      <c r="J2703" s="107" t="n">
        <v>0.03</v>
      </c>
      <c r="K2703" s="107" t="n">
        <v>0.035</v>
      </c>
      <c r="L2703" s="107" t="n">
        <v>0.04</v>
      </c>
      <c r="M2703" s="107" t="n">
        <v>0.04</v>
      </c>
      <c r="N2703" s="107" t="n">
        <v>0.04</v>
      </c>
      <c r="O2703" s="107" t="n">
        <v>0.04</v>
      </c>
      <c r="P2703" s="107" t="n">
        <v>0.05</v>
      </c>
      <c r="Q2703" s="107" t="n">
        <v>0.05</v>
      </c>
      <c r="R2703" s="107" t="n">
        <v>0.05</v>
      </c>
      <c r="S2703" s="107" t="n">
        <v>0.05</v>
      </c>
      <c r="T2703" s="107" t="n">
        <v>0.06</v>
      </c>
      <c r="U2703" s="107" t="n">
        <v>0.06</v>
      </c>
      <c r="V2703" s="107" t="n"/>
      <c r="W2703" s="107" t="n"/>
      <c r="X2703" s="107" t="n"/>
      <c r="Y2703" s="107" t="n"/>
      <c r="Z2703" s="107" t="n"/>
      <c r="AA2703" s="107" t="n"/>
      <c r="AB2703" s="107" t="n"/>
      <c r="AC2703" s="107" t="n"/>
      <c r="AD2703" s="107" t="n"/>
      <c r="AE2703" s="107" t="n"/>
      <c r="AF2703" s="107" t="n"/>
      <c r="AG2703" s="107" t="n"/>
      <c r="AH2703" s="107" t="n"/>
      <c r="AI2703" s="107" t="n"/>
      <c r="AJ2703" s="107" t="n"/>
      <c r="AK2703" s="107" t="n"/>
      <c r="AL2703" s="107" t="n"/>
      <c r="AM2703" s="107" t="n"/>
      <c r="AN2703" s="107" t="n"/>
      <c r="AO2703" s="107" t="n"/>
      <c r="AP2703" s="107" t="n"/>
      <c r="AQ2703" s="107" t="n"/>
      <c r="AR2703" s="107" t="n"/>
      <c r="AS2703" s="107" t="n"/>
      <c r="AT2703" s="107" t="n"/>
      <c r="AU2703" s="107" t="n"/>
      <c r="AV2703" s="107" t="n"/>
      <c r="AW2703" s="107" t="n"/>
      <c r="AX2703" s="107" t="n"/>
      <c r="AY2703" s="107" t="n"/>
      <c r="AZ2703" s="107" t="n"/>
      <c r="BA2703" s="107" t="n"/>
      <c r="BB2703" s="107" t="n"/>
      <c r="BC2703" s="107" t="n"/>
      <c r="BD2703" s="107" t="n"/>
      <c r="BE2703" s="107" t="n"/>
      <c r="BF2703" s="107" t="n"/>
      <c r="BG2703" s="107" t="n"/>
      <c r="BH2703" s="107" t="n"/>
      <c r="BI2703" s="107" t="n"/>
      <c r="BJ2703" s="107" t="n"/>
      <c r="BK2703" s="107" t="n"/>
      <c r="BL2703" s="107" t="n"/>
      <c r="BM2703" s="107" t="n"/>
      <c r="BN2703" s="107" t="n"/>
      <c r="BO2703" s="107" t="n"/>
      <c r="BP2703" s="107" t="n"/>
      <c r="BQ2703" s="107" t="n"/>
      <c r="BR2703" s="107" t="n"/>
      <c r="BS2703" s="107" t="n"/>
      <c r="BT2703" s="107" t="n"/>
      <c r="BU2703" s="107" t="n"/>
      <c r="BV2703" s="107" t="n"/>
      <c r="BW2703" s="107" t="n"/>
      <c r="BX2703" s="107" t="n"/>
      <c r="BY2703" s="107" t="n"/>
      <c r="BZ2703" s="107" t="n"/>
      <c r="CA2703" s="107" t="n"/>
      <c r="CB2703" s="107" t="n"/>
      <c r="CC2703" s="107" t="n"/>
      <c r="CD2703" s="107" t="n"/>
      <c r="CE2703" s="107" t="n"/>
      <c r="CF2703" s="107" t="n"/>
      <c r="CG2703" s="107" t="n"/>
      <c r="CH2703" s="107" t="n"/>
      <c r="CI2703" s="107" t="n"/>
      <c r="CJ2703" s="107" t="n"/>
      <c r="CK2703" s="107" t="n"/>
      <c r="CL2703" s="107" t="n"/>
      <c r="CM2703" s="107" t="n"/>
      <c r="CN2703" s="107" t="n"/>
      <c r="CO2703" s="107" t="n"/>
      <c r="CP2703" s="107" t="n"/>
      <c r="CQ2703" s="107" t="n"/>
      <c r="CR2703" s="107" t="n"/>
      <c r="CS2703" s="107" t="n"/>
      <c r="CT2703" s="107" t="n"/>
      <c r="CU2703" s="107" t="n"/>
      <c r="CV2703" s="107" t="n"/>
      <c r="CW2703" s="107" t="n"/>
      <c r="CX2703" s="107" t="n"/>
      <c r="CY2703" s="107" t="n"/>
      <c r="CZ2703" s="107" t="n"/>
    </row>
    <row r="2705">
      <c r="A2705" s="126">
        <f>IF(MXAU!$C$46="","",MXAU!$C$46)</f>
        <v/>
      </c>
      <c r="B2705" s="68">
        <f>IF($A2705="",0,COUNT($E2706:$CZ2706))</f>
        <v/>
      </c>
      <c r="C2705" s="69">
        <f>IF($B2705=0,0,MAX($E2706:$CZ2706))</f>
        <v/>
      </c>
      <c r="D2705" s="58">
        <f>_xll.BDS($A2705,'Field Check'!$C$44,"headers=y","startcol=1","endcol=7","dir=h","DVD_START_DT",'Field Check'!$C$59,"DVD_END_DT",'Field Check'!$D$59)</f>
        <v/>
      </c>
      <c r="E2705" s="59" t="n"/>
      <c r="F2705" s="59" t="n"/>
      <c r="G2705" s="59" t="n"/>
      <c r="H2705" s="59" t="n"/>
      <c r="I2705" s="59" t="n"/>
      <c r="J2705" s="59" t="n"/>
      <c r="K2705" s="59" t="n"/>
      <c r="L2705" s="59" t="n"/>
      <c r="M2705" s="59" t="n"/>
      <c r="N2705" s="59" t="n"/>
      <c r="O2705" s="59" t="n"/>
      <c r="P2705" s="59" t="n"/>
      <c r="Q2705" s="59" t="n"/>
      <c r="R2705" s="59" t="n"/>
      <c r="S2705" s="59" t="n"/>
      <c r="T2705" s="59" t="n"/>
      <c r="U2705" s="59" t="n"/>
      <c r="V2705" s="59" t="n"/>
      <c r="W2705" s="59" t="n"/>
      <c r="X2705" s="59" t="n"/>
      <c r="Y2705" s="59" t="n"/>
      <c r="Z2705" s="59" t="n"/>
      <c r="AA2705" s="59" t="n"/>
      <c r="AB2705" s="59" t="n"/>
      <c r="AC2705" s="59" t="n"/>
      <c r="AD2705" s="59" t="n"/>
      <c r="AE2705" s="59" t="n"/>
      <c r="AF2705" s="59" t="n"/>
      <c r="AG2705" s="59" t="n"/>
      <c r="AH2705" s="59" t="n"/>
      <c r="AI2705" s="59" t="n"/>
      <c r="AJ2705" s="59" t="n"/>
      <c r="AK2705" s="59" t="n"/>
      <c r="AL2705" s="59" t="n"/>
      <c r="AM2705" s="59" t="n"/>
      <c r="AN2705" s="59" t="n"/>
      <c r="AO2705" s="59" t="n"/>
      <c r="AP2705" s="59" t="n"/>
      <c r="AQ2705" s="59" t="n"/>
      <c r="AR2705" s="59" t="n"/>
      <c r="AS2705" s="59" t="n"/>
      <c r="AT2705" s="59" t="n"/>
      <c r="AU2705" s="59" t="n"/>
      <c r="AV2705" s="59" t="n"/>
      <c r="AW2705" s="59" t="n"/>
      <c r="AX2705" s="59" t="n"/>
      <c r="AY2705" s="59" t="n"/>
      <c r="AZ2705" s="59" t="n"/>
      <c r="BA2705" s="59" t="n"/>
      <c r="BB2705" s="59" t="n"/>
      <c r="BC2705" s="59" t="n"/>
      <c r="BD2705" s="59" t="n"/>
      <c r="BE2705" s="59" t="n"/>
      <c r="BF2705" s="59" t="n"/>
      <c r="BG2705" s="59" t="n"/>
      <c r="BH2705" s="59" t="n"/>
      <c r="BI2705" s="59" t="n"/>
      <c r="BJ2705" s="59" t="n"/>
      <c r="BK2705" s="59" t="n"/>
      <c r="BL2705" s="59" t="n"/>
      <c r="BM2705" s="59" t="n"/>
      <c r="BN2705" s="59" t="n"/>
      <c r="BO2705" s="59" t="n"/>
      <c r="BP2705" s="59" t="n"/>
      <c r="BQ2705" s="59" t="n"/>
      <c r="BR2705" s="59" t="n"/>
      <c r="BS2705" s="59" t="n"/>
      <c r="BT2705" s="59" t="n"/>
      <c r="BU2705" s="59" t="n"/>
      <c r="BV2705" s="59" t="n"/>
      <c r="BW2705" s="59" t="n"/>
      <c r="BX2705" s="59" t="n"/>
      <c r="BY2705" s="59" t="n"/>
      <c r="BZ2705" s="59" t="n"/>
      <c r="CA2705" s="59" t="n"/>
      <c r="CB2705" s="59" t="n"/>
      <c r="CC2705" s="59" t="n"/>
      <c r="CD2705" s="59" t="n"/>
      <c r="CE2705" s="59" t="n"/>
      <c r="CF2705" s="59" t="n"/>
      <c r="CG2705" s="59" t="n"/>
      <c r="CH2705" s="59" t="n"/>
      <c r="CI2705" s="59" t="n"/>
      <c r="CJ2705" s="59" t="n"/>
      <c r="CK2705" s="59" t="n"/>
      <c r="CL2705" s="59" t="n"/>
      <c r="CM2705" s="59" t="n"/>
      <c r="CN2705" s="59" t="n"/>
      <c r="CO2705" s="59" t="n"/>
      <c r="CP2705" s="59" t="n"/>
      <c r="CQ2705" s="59" t="n"/>
      <c r="CR2705" s="59" t="n"/>
      <c r="CS2705" s="59" t="n"/>
      <c r="CT2705" s="59" t="n"/>
      <c r="CU2705" s="59" t="n"/>
      <c r="CV2705" s="59" t="n"/>
      <c r="CW2705" s="59" t="n"/>
      <c r="CX2705" s="59" t="n"/>
      <c r="CY2705" s="59" t="n"/>
      <c r="CZ2705" s="59" t="n"/>
    </row>
    <row r="2706">
      <c r="D2706" s="59" t="n"/>
      <c r="E2706" s="59" t="n"/>
      <c r="F2706" s="59" t="n"/>
      <c r="G2706" s="59" t="n"/>
      <c r="H2706" s="59" t="n"/>
      <c r="I2706" s="59" t="n"/>
      <c r="J2706" s="59" t="n"/>
      <c r="K2706" s="59" t="n"/>
      <c r="L2706" s="59" t="n"/>
      <c r="M2706" s="59" t="n"/>
      <c r="N2706" s="59" t="n"/>
      <c r="O2706" s="59" t="n"/>
      <c r="P2706" s="59" t="n"/>
      <c r="Q2706" s="59" t="n"/>
      <c r="R2706" s="59" t="n"/>
      <c r="S2706" s="59" t="n"/>
      <c r="T2706" s="59" t="n"/>
      <c r="U2706" s="59" t="n"/>
      <c r="V2706" s="59" t="n"/>
      <c r="W2706" s="59" t="n"/>
      <c r="X2706" s="59" t="n"/>
      <c r="Y2706" s="59" t="n"/>
      <c r="Z2706" s="59" t="n"/>
      <c r="AA2706" s="59" t="n"/>
      <c r="AB2706" s="59" t="n"/>
      <c r="AC2706" s="59" t="n"/>
      <c r="AD2706" s="59" t="n"/>
      <c r="AE2706" s="59" t="n"/>
      <c r="AF2706" s="59" t="n"/>
      <c r="AG2706" s="59" t="n"/>
      <c r="AH2706" s="59" t="n"/>
      <c r="AI2706" s="59" t="n"/>
      <c r="AJ2706" s="59" t="n"/>
      <c r="AK2706" s="59" t="n"/>
      <c r="AL2706" s="59" t="n"/>
      <c r="AM2706" s="59" t="n"/>
      <c r="AN2706" s="59" t="n"/>
      <c r="AO2706" s="59" t="n"/>
      <c r="AP2706" s="59" t="n"/>
      <c r="AQ2706" s="59" t="n"/>
      <c r="AR2706" s="59" t="n"/>
      <c r="AS2706" s="59" t="n"/>
      <c r="AT2706" s="59" t="n"/>
      <c r="AU2706" s="59" t="n"/>
      <c r="AV2706" s="59" t="n"/>
      <c r="AW2706" s="59" t="n"/>
      <c r="AX2706" s="59" t="n"/>
      <c r="AY2706" s="59" t="n"/>
      <c r="AZ2706" s="59" t="n"/>
      <c r="BA2706" s="59" t="n"/>
      <c r="BB2706" s="59" t="n"/>
      <c r="BC2706" s="59" t="n"/>
      <c r="BD2706" s="59" t="n"/>
      <c r="BE2706" s="59" t="n"/>
      <c r="BF2706" s="59" t="n"/>
      <c r="BG2706" s="59" t="n"/>
      <c r="BH2706" s="59" t="n"/>
      <c r="BI2706" s="59" t="n"/>
      <c r="BJ2706" s="59" t="n"/>
      <c r="BK2706" s="59" t="n"/>
      <c r="BL2706" s="59" t="n"/>
      <c r="BM2706" s="59" t="n"/>
      <c r="BN2706" s="59" t="n"/>
      <c r="BO2706" s="59" t="n"/>
      <c r="BP2706" s="59" t="n"/>
      <c r="BQ2706" s="59" t="n"/>
      <c r="BR2706" s="59" t="n"/>
      <c r="BS2706" s="59" t="n"/>
      <c r="BT2706" s="59" t="n"/>
      <c r="BU2706" s="59" t="n"/>
      <c r="BV2706" s="59" t="n"/>
      <c r="BW2706" s="59" t="n"/>
      <c r="BX2706" s="59" t="n"/>
      <c r="BY2706" s="59" t="n"/>
      <c r="BZ2706" s="59" t="n"/>
      <c r="CA2706" s="59" t="n"/>
      <c r="CB2706" s="59" t="n"/>
      <c r="CC2706" s="59" t="n"/>
      <c r="CD2706" s="59" t="n"/>
      <c r="CE2706" s="59" t="n"/>
      <c r="CF2706" s="59" t="n"/>
      <c r="CG2706" s="59" t="n"/>
      <c r="CH2706" s="59" t="n"/>
      <c r="CI2706" s="59" t="n"/>
      <c r="CJ2706" s="59" t="n"/>
      <c r="CK2706" s="59" t="n"/>
      <c r="CL2706" s="59" t="n"/>
      <c r="CM2706" s="59" t="n"/>
      <c r="CN2706" s="59" t="n"/>
      <c r="CO2706" s="59" t="n"/>
      <c r="CP2706" s="59" t="n"/>
      <c r="CQ2706" s="59" t="n"/>
      <c r="CR2706" s="59" t="n"/>
      <c r="CS2706" s="59" t="n"/>
      <c r="CT2706" s="59" t="n"/>
      <c r="CU2706" s="59" t="n"/>
      <c r="CV2706" s="59" t="n"/>
      <c r="CW2706" s="59" t="n"/>
      <c r="CX2706" s="59" t="n"/>
      <c r="CY2706" s="59" t="n"/>
      <c r="CZ2706" s="59" t="n"/>
    </row>
    <row r="2707">
      <c r="D2707" s="59" t="n"/>
      <c r="E2707" s="59" t="n"/>
      <c r="F2707" s="59" t="n"/>
      <c r="G2707" s="59" t="n"/>
      <c r="H2707" s="59" t="n"/>
      <c r="I2707" s="59" t="n"/>
      <c r="J2707" s="59" t="n"/>
      <c r="K2707" s="59" t="n"/>
      <c r="L2707" s="59" t="n"/>
      <c r="M2707" s="59" t="n"/>
      <c r="N2707" s="59" t="n"/>
      <c r="O2707" s="59" t="n"/>
      <c r="P2707" s="59" t="n"/>
      <c r="Q2707" s="59" t="n"/>
      <c r="R2707" s="59" t="n"/>
      <c r="S2707" s="59" t="n"/>
      <c r="T2707" s="59" t="n"/>
      <c r="U2707" s="59" t="n"/>
      <c r="V2707" s="59" t="n"/>
      <c r="W2707" s="59" t="n"/>
      <c r="X2707" s="59" t="n"/>
      <c r="Y2707" s="59" t="n"/>
      <c r="Z2707" s="59" t="n"/>
      <c r="AA2707" s="59" t="n"/>
      <c r="AB2707" s="59" t="n"/>
      <c r="AC2707" s="59" t="n"/>
      <c r="AD2707" s="59" t="n"/>
      <c r="AE2707" s="59" t="n"/>
      <c r="AF2707" s="59" t="n"/>
      <c r="AG2707" s="59" t="n"/>
      <c r="AH2707" s="59" t="n"/>
      <c r="AI2707" s="59" t="n"/>
      <c r="AJ2707" s="59" t="n"/>
      <c r="AK2707" s="59" t="n"/>
      <c r="AL2707" s="59" t="n"/>
      <c r="AM2707" s="59" t="n"/>
      <c r="AN2707" s="59" t="n"/>
      <c r="AO2707" s="59" t="n"/>
      <c r="AP2707" s="59" t="n"/>
      <c r="AQ2707" s="59" t="n"/>
      <c r="AR2707" s="59" t="n"/>
      <c r="AS2707" s="59" t="n"/>
      <c r="AT2707" s="59" t="n"/>
      <c r="AU2707" s="59" t="n"/>
      <c r="AV2707" s="59" t="n"/>
      <c r="AW2707" s="59" t="n"/>
      <c r="AX2707" s="59" t="n"/>
      <c r="AY2707" s="59" t="n"/>
      <c r="AZ2707" s="59" t="n"/>
      <c r="BA2707" s="59" t="n"/>
      <c r="BB2707" s="59" t="n"/>
      <c r="BC2707" s="59" t="n"/>
      <c r="BD2707" s="59" t="n"/>
      <c r="BE2707" s="59" t="n"/>
      <c r="BF2707" s="59" t="n"/>
      <c r="BG2707" s="59" t="n"/>
      <c r="BH2707" s="59" t="n"/>
      <c r="BI2707" s="59" t="n"/>
      <c r="BJ2707" s="59" t="n"/>
      <c r="BK2707" s="59" t="n"/>
      <c r="BL2707" s="59" t="n"/>
      <c r="BM2707" s="59" t="n"/>
      <c r="BN2707" s="59" t="n"/>
      <c r="BO2707" s="59" t="n"/>
      <c r="BP2707" s="59" t="n"/>
      <c r="BQ2707" s="59" t="n"/>
      <c r="BR2707" s="59" t="n"/>
      <c r="BS2707" s="59" t="n"/>
      <c r="BT2707" s="59" t="n"/>
      <c r="BU2707" s="59" t="n"/>
      <c r="BV2707" s="59" t="n"/>
      <c r="BW2707" s="59" t="n"/>
      <c r="BX2707" s="59" t="n"/>
      <c r="BY2707" s="59" t="n"/>
      <c r="BZ2707" s="59" t="n"/>
      <c r="CA2707" s="59" t="n"/>
      <c r="CB2707" s="59" t="n"/>
      <c r="CC2707" s="59" t="n"/>
      <c r="CD2707" s="59" t="n"/>
      <c r="CE2707" s="59" t="n"/>
      <c r="CF2707" s="59" t="n"/>
      <c r="CG2707" s="59" t="n"/>
      <c r="CH2707" s="59" t="n"/>
      <c r="CI2707" s="59" t="n"/>
      <c r="CJ2707" s="59" t="n"/>
      <c r="CK2707" s="59" t="n"/>
      <c r="CL2707" s="59" t="n"/>
      <c r="CM2707" s="59" t="n"/>
      <c r="CN2707" s="59" t="n"/>
      <c r="CO2707" s="59" t="n"/>
      <c r="CP2707" s="59" t="n"/>
      <c r="CQ2707" s="59" t="n"/>
      <c r="CR2707" s="59" t="n"/>
      <c r="CS2707" s="59" t="n"/>
      <c r="CT2707" s="59" t="n"/>
      <c r="CU2707" s="59" t="n"/>
      <c r="CV2707" s="59" t="n"/>
      <c r="CW2707" s="59" t="n"/>
      <c r="CX2707" s="59" t="n"/>
      <c r="CY2707" s="59" t="n"/>
      <c r="CZ2707" s="59" t="n"/>
    </row>
    <row r="2708">
      <c r="D2708" s="59" t="n"/>
      <c r="E2708" s="59" t="n"/>
      <c r="F2708" s="59" t="n"/>
      <c r="G2708" s="59" t="n"/>
      <c r="H2708" s="59" t="n"/>
      <c r="I2708" s="59" t="n"/>
      <c r="J2708" s="59" t="n"/>
      <c r="K2708" s="59" t="n"/>
      <c r="L2708" s="59" t="n"/>
      <c r="M2708" s="59" t="n"/>
      <c r="N2708" s="59" t="n"/>
      <c r="O2708" s="59" t="n"/>
      <c r="P2708" s="59" t="n"/>
      <c r="Q2708" s="59" t="n"/>
      <c r="R2708" s="59" t="n"/>
      <c r="S2708" s="59" t="n"/>
      <c r="T2708" s="59" t="n"/>
      <c r="U2708" s="59" t="n"/>
      <c r="V2708" s="59" t="n"/>
      <c r="W2708" s="59" t="n"/>
      <c r="X2708" s="59" t="n"/>
      <c r="Y2708" s="59" t="n"/>
      <c r="Z2708" s="59" t="n"/>
      <c r="AA2708" s="59" t="n"/>
      <c r="AB2708" s="59" t="n"/>
      <c r="AC2708" s="59" t="n"/>
      <c r="AD2708" s="59" t="n"/>
      <c r="AE2708" s="59" t="n"/>
      <c r="AF2708" s="59" t="n"/>
      <c r="AG2708" s="59" t="n"/>
      <c r="AH2708" s="59" t="n"/>
      <c r="AI2708" s="59" t="n"/>
      <c r="AJ2708" s="59" t="n"/>
      <c r="AK2708" s="59" t="n"/>
      <c r="AL2708" s="59" t="n"/>
      <c r="AM2708" s="59" t="n"/>
      <c r="AN2708" s="59" t="n"/>
      <c r="AO2708" s="59" t="n"/>
      <c r="AP2708" s="59" t="n"/>
      <c r="AQ2708" s="59" t="n"/>
      <c r="AR2708" s="59" t="n"/>
      <c r="AS2708" s="59" t="n"/>
      <c r="AT2708" s="59" t="n"/>
      <c r="AU2708" s="59" t="n"/>
      <c r="AV2708" s="59" t="n"/>
      <c r="AW2708" s="59" t="n"/>
      <c r="AX2708" s="59" t="n"/>
      <c r="AY2708" s="59" t="n"/>
      <c r="AZ2708" s="59" t="n"/>
      <c r="BA2708" s="59" t="n"/>
      <c r="BB2708" s="59" t="n"/>
      <c r="BC2708" s="59" t="n"/>
      <c r="BD2708" s="59" t="n"/>
      <c r="BE2708" s="59" t="n"/>
      <c r="BF2708" s="59" t="n"/>
      <c r="BG2708" s="59" t="n"/>
      <c r="BH2708" s="59" t="n"/>
      <c r="BI2708" s="59" t="n"/>
      <c r="BJ2708" s="59" t="n"/>
      <c r="BK2708" s="59" t="n"/>
      <c r="BL2708" s="59" t="n"/>
      <c r="BM2708" s="59" t="n"/>
      <c r="BN2708" s="59" t="n"/>
      <c r="BO2708" s="59" t="n"/>
      <c r="BP2708" s="59" t="n"/>
      <c r="BQ2708" s="59" t="n"/>
      <c r="BR2708" s="59" t="n"/>
      <c r="BS2708" s="59" t="n"/>
      <c r="BT2708" s="59" t="n"/>
      <c r="BU2708" s="59" t="n"/>
      <c r="BV2708" s="59" t="n"/>
      <c r="BW2708" s="59" t="n"/>
      <c r="BX2708" s="59" t="n"/>
      <c r="BY2708" s="59" t="n"/>
      <c r="BZ2708" s="59" t="n"/>
      <c r="CA2708" s="59" t="n"/>
      <c r="CB2708" s="59" t="n"/>
      <c r="CC2708" s="59" t="n"/>
      <c r="CD2708" s="59" t="n"/>
      <c r="CE2708" s="59" t="n"/>
      <c r="CF2708" s="59" t="n"/>
      <c r="CG2708" s="59" t="n"/>
      <c r="CH2708" s="59" t="n"/>
      <c r="CI2708" s="59" t="n"/>
      <c r="CJ2708" s="59" t="n"/>
      <c r="CK2708" s="59" t="n"/>
      <c r="CL2708" s="59" t="n"/>
      <c r="CM2708" s="59" t="n"/>
      <c r="CN2708" s="59" t="n"/>
      <c r="CO2708" s="59" t="n"/>
      <c r="CP2708" s="59" t="n"/>
      <c r="CQ2708" s="59" t="n"/>
      <c r="CR2708" s="59" t="n"/>
      <c r="CS2708" s="59" t="n"/>
      <c r="CT2708" s="59" t="n"/>
      <c r="CU2708" s="59" t="n"/>
      <c r="CV2708" s="59" t="n"/>
      <c r="CW2708" s="59" t="n"/>
      <c r="CX2708" s="59" t="n"/>
      <c r="CY2708" s="59" t="n"/>
      <c r="CZ2708" s="59" t="n"/>
    </row>
    <row r="2709">
      <c r="D2709" s="107" t="n"/>
      <c r="E2709" s="107" t="n"/>
      <c r="F2709" s="107" t="n"/>
      <c r="G2709" s="107" t="n"/>
      <c r="H2709" s="107" t="n"/>
      <c r="I2709" s="107" t="n"/>
      <c r="J2709" s="107" t="n"/>
      <c r="K2709" s="107" t="n"/>
      <c r="L2709" s="107" t="n"/>
      <c r="M2709" s="107" t="n"/>
      <c r="N2709" s="107" t="n"/>
      <c r="O2709" s="107" t="n"/>
      <c r="P2709" s="107" t="n"/>
      <c r="Q2709" s="107" t="n"/>
      <c r="R2709" s="107" t="n"/>
      <c r="S2709" s="107" t="n"/>
      <c r="T2709" s="107" t="n"/>
      <c r="U2709" s="107" t="n"/>
      <c r="V2709" s="107" t="n"/>
      <c r="W2709" s="107" t="n"/>
      <c r="X2709" s="107" t="n"/>
      <c r="Y2709" s="107" t="n"/>
      <c r="Z2709" s="107" t="n"/>
      <c r="AA2709" s="107" t="n"/>
      <c r="AB2709" s="107" t="n"/>
      <c r="AC2709" s="107" t="n"/>
      <c r="AD2709" s="107" t="n"/>
      <c r="AE2709" s="107" t="n"/>
      <c r="AF2709" s="107" t="n"/>
      <c r="AG2709" s="107" t="n"/>
      <c r="AH2709" s="107" t="n"/>
      <c r="AI2709" s="107" t="n"/>
      <c r="AJ2709" s="107" t="n"/>
      <c r="AK2709" s="107" t="n"/>
      <c r="AL2709" s="107" t="n"/>
      <c r="AM2709" s="107" t="n"/>
      <c r="AN2709" s="107" t="n"/>
      <c r="AO2709" s="107" t="n"/>
      <c r="AP2709" s="107" t="n"/>
      <c r="AQ2709" s="107" t="n"/>
      <c r="AR2709" s="107" t="n"/>
      <c r="AS2709" s="107" t="n"/>
      <c r="AT2709" s="107" t="n"/>
      <c r="AU2709" s="107" t="n"/>
      <c r="AV2709" s="107" t="n"/>
      <c r="AW2709" s="107" t="n"/>
      <c r="AX2709" s="107" t="n"/>
      <c r="AY2709" s="107" t="n"/>
      <c r="AZ2709" s="107" t="n"/>
      <c r="BA2709" s="107" t="n"/>
      <c r="BB2709" s="107" t="n"/>
      <c r="BC2709" s="107" t="n"/>
      <c r="BD2709" s="107" t="n"/>
      <c r="BE2709" s="107" t="n"/>
      <c r="BF2709" s="107" t="n"/>
      <c r="BG2709" s="107" t="n"/>
      <c r="BH2709" s="107" t="n"/>
      <c r="BI2709" s="107" t="n"/>
      <c r="BJ2709" s="107" t="n"/>
      <c r="BK2709" s="107" t="n"/>
      <c r="BL2709" s="107" t="n"/>
      <c r="BM2709" s="107" t="n"/>
      <c r="BN2709" s="107" t="n"/>
      <c r="BO2709" s="107" t="n"/>
      <c r="BP2709" s="107" t="n"/>
      <c r="BQ2709" s="107" t="n"/>
      <c r="BR2709" s="107" t="n"/>
      <c r="BS2709" s="107" t="n"/>
      <c r="BT2709" s="107" t="n"/>
      <c r="BU2709" s="107" t="n"/>
      <c r="BV2709" s="107" t="n"/>
      <c r="BW2709" s="107" t="n"/>
      <c r="BX2709" s="107" t="n"/>
      <c r="BY2709" s="107" t="n"/>
      <c r="BZ2709" s="107" t="n"/>
      <c r="CA2709" s="107" t="n"/>
      <c r="CB2709" s="107" t="n"/>
      <c r="CC2709" s="107" t="n"/>
      <c r="CD2709" s="107" t="n"/>
      <c r="CE2709" s="107" t="n"/>
      <c r="CF2709" s="107" t="n"/>
      <c r="CG2709" s="107" t="n"/>
      <c r="CH2709" s="107" t="n"/>
      <c r="CI2709" s="107" t="n"/>
      <c r="CJ2709" s="107" t="n"/>
      <c r="CK2709" s="107" t="n"/>
      <c r="CL2709" s="107" t="n"/>
      <c r="CM2709" s="107" t="n"/>
      <c r="CN2709" s="107" t="n"/>
      <c r="CO2709" s="107" t="n"/>
      <c r="CP2709" s="107" t="n"/>
      <c r="CQ2709" s="107" t="n"/>
      <c r="CR2709" s="107" t="n"/>
      <c r="CS2709" s="107" t="n"/>
      <c r="CT2709" s="107" t="n"/>
      <c r="CU2709" s="107" t="n"/>
      <c r="CV2709" s="107" t="n"/>
      <c r="CW2709" s="107" t="n"/>
      <c r="CX2709" s="107" t="n"/>
      <c r="CY2709" s="107" t="n"/>
      <c r="CZ2709" s="107" t="n"/>
    </row>
    <row r="2712">
      <c r="A2712" s="2">
        <f>IF($A2705="","","   projections")</f>
        <v/>
      </c>
      <c r="B2712" s="68">
        <f>IF($A2705="",0,COUNT($E2713:$CZ2713))</f>
        <v/>
      </c>
      <c r="C2712" s="69">
        <f>IF($B2712=0,0,MAX($E2713:$CZ2713))</f>
        <v/>
      </c>
      <c r="D2712" s="58">
        <f>_xll.BDS($A2705,'Field Check'!$C$42,"headers=y","startcol=1","endcol=3","dir=h")</f>
        <v/>
      </c>
      <c r="E2712" s="59" t="n"/>
      <c r="F2712" s="59" t="n"/>
      <c r="G2712" s="59" t="n"/>
      <c r="H2712" s="59" t="n"/>
      <c r="I2712" s="59" t="n"/>
      <c r="J2712" s="59" t="n"/>
      <c r="K2712" s="59" t="n"/>
      <c r="L2712" s="59" t="n"/>
      <c r="M2712" s="59" t="n"/>
      <c r="N2712" s="59" t="n"/>
      <c r="O2712" s="59" t="n"/>
      <c r="P2712" s="59" t="n"/>
      <c r="Q2712" s="59" t="n"/>
      <c r="R2712" s="59" t="n"/>
      <c r="S2712" s="59" t="n"/>
      <c r="T2712" s="59" t="n"/>
      <c r="U2712" s="59" t="n"/>
      <c r="V2712" s="59" t="n"/>
      <c r="W2712" s="59" t="n"/>
      <c r="X2712" s="59" t="n"/>
      <c r="Y2712" s="59" t="n"/>
      <c r="Z2712" s="59" t="n"/>
      <c r="AA2712" s="59" t="n"/>
      <c r="AB2712" s="59" t="n"/>
      <c r="AC2712" s="59" t="n"/>
      <c r="AD2712" s="59" t="n"/>
      <c r="AE2712" s="59" t="n"/>
      <c r="AF2712" s="59" t="n"/>
      <c r="AG2712" s="59" t="n"/>
      <c r="AH2712" s="59" t="n"/>
      <c r="AI2712" s="59" t="n"/>
      <c r="AJ2712" s="59" t="n"/>
      <c r="AK2712" s="59" t="n"/>
      <c r="AL2712" s="59" t="n"/>
      <c r="AM2712" s="59" t="n"/>
      <c r="AN2712" s="59" t="n"/>
      <c r="AO2712" s="59" t="n"/>
      <c r="AP2712" s="59" t="n"/>
      <c r="AQ2712" s="59" t="n"/>
      <c r="AR2712" s="59" t="n"/>
      <c r="AS2712" s="59" t="n"/>
      <c r="AT2712" s="59" t="n"/>
      <c r="AU2712" s="59" t="n"/>
      <c r="AV2712" s="59" t="n"/>
      <c r="AW2712" s="59" t="n"/>
      <c r="AX2712" s="59" t="n"/>
      <c r="AY2712" s="59" t="n"/>
      <c r="AZ2712" s="59" t="n"/>
      <c r="BA2712" s="59" t="n"/>
      <c r="BB2712" s="59" t="n"/>
      <c r="BC2712" s="59" t="n"/>
      <c r="BD2712" s="59" t="n"/>
      <c r="BE2712" s="59" t="n"/>
      <c r="BF2712" s="59" t="n"/>
      <c r="BG2712" s="59" t="n"/>
      <c r="BH2712" s="59" t="n"/>
      <c r="BI2712" s="59" t="n"/>
      <c r="BJ2712" s="59" t="n"/>
      <c r="BK2712" s="59" t="n"/>
      <c r="BL2712" s="59" t="n"/>
      <c r="BM2712" s="59" t="n"/>
      <c r="BN2712" s="59" t="n"/>
      <c r="BO2712" s="59" t="n"/>
      <c r="BP2712" s="59" t="n"/>
      <c r="BQ2712" s="59" t="n"/>
      <c r="BR2712" s="59" t="n"/>
      <c r="BS2712" s="59" t="n"/>
      <c r="BT2712" s="59" t="n"/>
      <c r="BU2712" s="59" t="n"/>
      <c r="BV2712" s="59" t="n"/>
      <c r="BW2712" s="59" t="n"/>
      <c r="BX2712" s="59" t="n"/>
      <c r="BY2712" s="59" t="n"/>
      <c r="BZ2712" s="59" t="n"/>
      <c r="CA2712" s="59" t="n"/>
      <c r="CB2712" s="59" t="n"/>
      <c r="CC2712" s="59" t="n"/>
      <c r="CD2712" s="59" t="n"/>
      <c r="CE2712" s="59" t="n"/>
      <c r="CF2712" s="59" t="n"/>
      <c r="CG2712" s="59" t="n"/>
      <c r="CH2712" s="59" t="n"/>
      <c r="CI2712" s="59" t="n"/>
      <c r="CJ2712" s="59" t="n"/>
      <c r="CK2712" s="59" t="n"/>
      <c r="CL2712" s="59" t="n"/>
      <c r="CM2712" s="59" t="n"/>
      <c r="CN2712" s="59" t="n"/>
      <c r="CO2712" s="59" t="n"/>
      <c r="CP2712" s="59" t="n"/>
      <c r="CQ2712" s="59" t="n"/>
      <c r="CR2712" s="59" t="n"/>
      <c r="CS2712" s="59" t="n"/>
      <c r="CT2712" s="59" t="n"/>
      <c r="CU2712" s="59" t="n"/>
      <c r="CV2712" s="59" t="n"/>
      <c r="CW2712" s="59" t="n"/>
      <c r="CX2712" s="59" t="n"/>
      <c r="CY2712" s="59" t="n"/>
      <c r="CZ2712" s="59" t="n"/>
    </row>
    <row r="2713">
      <c r="D2713" s="59" t="n"/>
      <c r="E2713" s="59" t="n"/>
      <c r="F2713" s="59" t="n"/>
      <c r="G2713" s="59" t="n"/>
      <c r="H2713" s="59" t="n"/>
      <c r="I2713" s="59" t="n"/>
      <c r="J2713" s="59" t="n"/>
      <c r="K2713" s="59" t="n"/>
      <c r="L2713" s="59" t="n"/>
      <c r="M2713" s="59" t="n"/>
      <c r="N2713" s="59" t="n"/>
      <c r="O2713" s="59" t="n"/>
      <c r="P2713" s="59" t="n"/>
      <c r="Q2713" s="59" t="n"/>
      <c r="R2713" s="59" t="n"/>
      <c r="S2713" s="59" t="n"/>
      <c r="T2713" s="59" t="n"/>
      <c r="U2713" s="59" t="n"/>
      <c r="V2713" s="59" t="n"/>
      <c r="W2713" s="59" t="n"/>
      <c r="X2713" s="59" t="n"/>
      <c r="Y2713" s="59" t="n"/>
      <c r="Z2713" s="59" t="n"/>
      <c r="AA2713" s="59" t="n"/>
      <c r="AB2713" s="59" t="n"/>
      <c r="AC2713" s="59" t="n"/>
      <c r="AD2713" s="59" t="n"/>
      <c r="AE2713" s="59" t="n"/>
      <c r="AF2713" s="59" t="n"/>
      <c r="AG2713" s="59" t="n"/>
      <c r="AH2713" s="59" t="n"/>
      <c r="AI2713" s="59" t="n"/>
      <c r="AJ2713" s="59" t="n"/>
      <c r="AK2713" s="59" t="n"/>
      <c r="AL2713" s="59" t="n"/>
      <c r="AM2713" s="59" t="n"/>
      <c r="AN2713" s="59" t="n"/>
      <c r="AO2713" s="59" t="n"/>
      <c r="AP2713" s="59" t="n"/>
      <c r="AQ2713" s="59" t="n"/>
      <c r="AR2713" s="59" t="n"/>
      <c r="AS2713" s="59" t="n"/>
      <c r="AT2713" s="59" t="n"/>
      <c r="AU2713" s="59" t="n"/>
      <c r="AV2713" s="59" t="n"/>
      <c r="AW2713" s="59" t="n"/>
      <c r="AX2713" s="59" t="n"/>
      <c r="AY2713" s="59" t="n"/>
      <c r="AZ2713" s="59" t="n"/>
      <c r="BA2713" s="59" t="n"/>
      <c r="BB2713" s="59" t="n"/>
      <c r="BC2713" s="59" t="n"/>
      <c r="BD2713" s="59" t="n"/>
      <c r="BE2713" s="59" t="n"/>
      <c r="BF2713" s="59" t="n"/>
      <c r="BG2713" s="59" t="n"/>
      <c r="BH2713" s="59" t="n"/>
      <c r="BI2713" s="59" t="n"/>
      <c r="BJ2713" s="59" t="n"/>
      <c r="BK2713" s="59" t="n"/>
      <c r="BL2713" s="59" t="n"/>
      <c r="BM2713" s="59" t="n"/>
      <c r="BN2713" s="59" t="n"/>
      <c r="BO2713" s="59" t="n"/>
      <c r="BP2713" s="59" t="n"/>
      <c r="BQ2713" s="59" t="n"/>
      <c r="BR2713" s="59" t="n"/>
      <c r="BS2713" s="59" t="n"/>
      <c r="BT2713" s="59" t="n"/>
      <c r="BU2713" s="59" t="n"/>
      <c r="BV2713" s="59" t="n"/>
      <c r="BW2713" s="59" t="n"/>
      <c r="BX2713" s="59" t="n"/>
      <c r="BY2713" s="59" t="n"/>
      <c r="BZ2713" s="59" t="n"/>
      <c r="CA2713" s="59" t="n"/>
      <c r="CB2713" s="59" t="n"/>
      <c r="CC2713" s="59" t="n"/>
      <c r="CD2713" s="59" t="n"/>
      <c r="CE2713" s="59" t="n"/>
      <c r="CF2713" s="59" t="n"/>
      <c r="CG2713" s="59" t="n"/>
      <c r="CH2713" s="59" t="n"/>
      <c r="CI2713" s="59" t="n"/>
      <c r="CJ2713" s="59" t="n"/>
      <c r="CK2713" s="59" t="n"/>
      <c r="CL2713" s="59" t="n"/>
      <c r="CM2713" s="59" t="n"/>
      <c r="CN2713" s="59" t="n"/>
      <c r="CO2713" s="59" t="n"/>
      <c r="CP2713" s="59" t="n"/>
      <c r="CQ2713" s="59" t="n"/>
      <c r="CR2713" s="59" t="n"/>
      <c r="CS2713" s="59" t="n"/>
      <c r="CT2713" s="59" t="n"/>
      <c r="CU2713" s="59" t="n"/>
      <c r="CV2713" s="59" t="n"/>
      <c r="CW2713" s="59" t="n"/>
      <c r="CX2713" s="59" t="n"/>
      <c r="CY2713" s="59" t="n"/>
      <c r="CZ2713" s="59" t="n"/>
    </row>
    <row r="2714">
      <c r="D2714" s="107" t="n"/>
      <c r="E2714" s="107" t="n"/>
      <c r="F2714" s="107" t="n"/>
      <c r="G2714" s="107" t="n"/>
      <c r="H2714" s="107" t="n"/>
      <c r="I2714" s="107" t="n"/>
      <c r="J2714" s="107" t="n"/>
      <c r="K2714" s="107" t="n"/>
      <c r="L2714" s="107" t="n"/>
      <c r="M2714" s="107" t="n"/>
      <c r="N2714" s="107" t="n"/>
      <c r="O2714" s="107" t="n"/>
      <c r="P2714" s="107" t="n"/>
      <c r="Q2714" s="107" t="n"/>
      <c r="R2714" s="107" t="n"/>
      <c r="S2714" s="107" t="n"/>
      <c r="T2714" s="107" t="n"/>
      <c r="U2714" s="107" t="n"/>
      <c r="V2714" s="107" t="n"/>
      <c r="W2714" s="107" t="n"/>
      <c r="X2714" s="107" t="n"/>
      <c r="Y2714" s="107" t="n"/>
      <c r="Z2714" s="107" t="n"/>
      <c r="AA2714" s="107" t="n"/>
      <c r="AB2714" s="107" t="n"/>
      <c r="AC2714" s="107" t="n"/>
      <c r="AD2714" s="107" t="n"/>
      <c r="AE2714" s="107" t="n"/>
      <c r="AF2714" s="107" t="n"/>
      <c r="AG2714" s="107" t="n"/>
      <c r="AH2714" s="107" t="n"/>
      <c r="AI2714" s="107" t="n"/>
      <c r="AJ2714" s="107" t="n"/>
      <c r="AK2714" s="107" t="n"/>
      <c r="AL2714" s="107" t="n"/>
      <c r="AM2714" s="107" t="n"/>
      <c r="AN2714" s="107" t="n"/>
      <c r="AO2714" s="107" t="n"/>
      <c r="AP2714" s="107" t="n"/>
      <c r="AQ2714" s="107" t="n"/>
      <c r="AR2714" s="107" t="n"/>
      <c r="AS2714" s="107" t="n"/>
      <c r="AT2714" s="107" t="n"/>
      <c r="AU2714" s="107" t="n"/>
      <c r="AV2714" s="107" t="n"/>
      <c r="AW2714" s="107" t="n"/>
      <c r="AX2714" s="107" t="n"/>
      <c r="AY2714" s="107" t="n"/>
      <c r="AZ2714" s="107" t="n"/>
      <c r="BA2714" s="107" t="n"/>
      <c r="BB2714" s="107" t="n"/>
      <c r="BC2714" s="107" t="n"/>
      <c r="BD2714" s="107" t="n"/>
      <c r="BE2714" s="107" t="n"/>
      <c r="BF2714" s="107" t="n"/>
      <c r="BG2714" s="107" t="n"/>
      <c r="BH2714" s="107" t="n"/>
      <c r="BI2714" s="107" t="n"/>
      <c r="BJ2714" s="107" t="n"/>
      <c r="BK2714" s="107" t="n"/>
      <c r="BL2714" s="107" t="n"/>
      <c r="BM2714" s="107" t="n"/>
      <c r="BN2714" s="107" t="n"/>
      <c r="BO2714" s="107" t="n"/>
      <c r="BP2714" s="107" t="n"/>
      <c r="BQ2714" s="107" t="n"/>
      <c r="BR2714" s="107" t="n"/>
      <c r="BS2714" s="107" t="n"/>
      <c r="BT2714" s="107" t="n"/>
      <c r="BU2714" s="107" t="n"/>
      <c r="BV2714" s="107" t="n"/>
      <c r="BW2714" s="107" t="n"/>
      <c r="BX2714" s="107" t="n"/>
      <c r="BY2714" s="107" t="n"/>
      <c r="BZ2714" s="107" t="n"/>
      <c r="CA2714" s="107" t="n"/>
      <c r="CB2714" s="107" t="n"/>
      <c r="CC2714" s="107" t="n"/>
      <c r="CD2714" s="107" t="n"/>
      <c r="CE2714" s="107" t="n"/>
      <c r="CF2714" s="107" t="n"/>
      <c r="CG2714" s="107" t="n"/>
      <c r="CH2714" s="107" t="n"/>
      <c r="CI2714" s="107" t="n"/>
      <c r="CJ2714" s="107" t="n"/>
      <c r="CK2714" s="107" t="n"/>
      <c r="CL2714" s="107" t="n"/>
      <c r="CM2714" s="107" t="n"/>
      <c r="CN2714" s="107" t="n"/>
      <c r="CO2714" s="107" t="n"/>
      <c r="CP2714" s="107" t="n"/>
      <c r="CQ2714" s="107" t="n"/>
      <c r="CR2714" s="107" t="n"/>
      <c r="CS2714" s="107" t="n"/>
      <c r="CT2714" s="107" t="n"/>
      <c r="CU2714" s="107" t="n"/>
      <c r="CV2714" s="107" t="n"/>
      <c r="CW2714" s="107" t="n"/>
      <c r="CX2714" s="107" t="n"/>
      <c r="CY2714" s="107" t="n"/>
      <c r="CZ2714" s="107" t="n"/>
    </row>
    <row r="2716">
      <c r="A2716" s="126">
        <f>IF(MXAU!$C$47="","",MXAU!$C$47)</f>
        <v/>
      </c>
      <c r="B2716" s="68">
        <f>IF($A2716="",0,COUNT($E2717:$CZ2717))</f>
        <v/>
      </c>
      <c r="C2716" s="69">
        <f>IF($B2716=0,0,MAX($E2717:$CZ2717))</f>
        <v/>
      </c>
      <c r="D2716" s="58">
        <f>_xll.BDS($A2716,'Field Check'!$C$44,"headers=y","startcol=1","endcol=7","dir=h","DVD_START_DT",'Field Check'!$C$59,"DVD_END_DT",'Field Check'!$D$59,"cols=2;rows=7")</f>
        <v/>
      </c>
      <c r="E2716" s="59" t="n">
        <v>46244</v>
      </c>
      <c r="F2716" s="59" t="n"/>
      <c r="G2716" s="59" t="n"/>
      <c r="H2716" s="59" t="n"/>
      <c r="I2716" s="59" t="n"/>
      <c r="J2716" s="59" t="n"/>
      <c r="K2716" s="59" t="n"/>
      <c r="L2716" s="59" t="n"/>
      <c r="M2716" s="59" t="n"/>
      <c r="N2716" s="59" t="n"/>
      <c r="O2716" s="59" t="n"/>
      <c r="P2716" s="59" t="n"/>
      <c r="Q2716" s="59" t="n"/>
      <c r="R2716" s="59" t="n"/>
      <c r="S2716" s="59" t="n"/>
      <c r="T2716" s="59" t="n"/>
      <c r="U2716" s="59" t="n"/>
      <c r="V2716" s="59" t="n"/>
      <c r="W2716" s="59" t="n"/>
      <c r="X2716" s="59" t="n"/>
      <c r="Y2716" s="59" t="n"/>
      <c r="Z2716" s="59" t="n"/>
      <c r="AA2716" s="59" t="n"/>
      <c r="AB2716" s="59" t="n"/>
      <c r="AC2716" s="59" t="n"/>
      <c r="AD2716" s="59" t="n"/>
      <c r="AE2716" s="59" t="n"/>
      <c r="AF2716" s="59" t="n"/>
      <c r="AG2716" s="59" t="n"/>
      <c r="AH2716" s="59" t="n"/>
      <c r="AI2716" s="59" t="n"/>
      <c r="AJ2716" s="59" t="n"/>
      <c r="AK2716" s="59" t="n"/>
      <c r="AL2716" s="59" t="n"/>
      <c r="AM2716" s="59" t="n"/>
      <c r="AN2716" s="59" t="n"/>
      <c r="AO2716" s="59" t="n"/>
      <c r="AP2716" s="59" t="n"/>
      <c r="AQ2716" s="59" t="n"/>
      <c r="AR2716" s="59" t="n"/>
      <c r="AS2716" s="59" t="n"/>
      <c r="AT2716" s="59" t="n"/>
      <c r="AU2716" s="59" t="n"/>
      <c r="AV2716" s="59" t="n"/>
      <c r="AW2716" s="59" t="n"/>
      <c r="AX2716" s="59" t="n"/>
      <c r="AY2716" s="59" t="n"/>
      <c r="AZ2716" s="59" t="n"/>
      <c r="BA2716" s="59" t="n"/>
      <c r="BB2716" s="59" t="n"/>
      <c r="BC2716" s="59" t="n"/>
      <c r="BD2716" s="59" t="n"/>
      <c r="BE2716" s="59" t="n"/>
      <c r="BF2716" s="59" t="n"/>
      <c r="BG2716" s="59" t="n"/>
      <c r="BH2716" s="59" t="n"/>
      <c r="BI2716" s="59" t="n"/>
      <c r="BJ2716" s="59" t="n"/>
      <c r="BK2716" s="59" t="n"/>
      <c r="BL2716" s="59" t="n"/>
      <c r="BM2716" s="59" t="n"/>
      <c r="BN2716" s="59" t="n"/>
      <c r="BO2716" s="59" t="n"/>
      <c r="BP2716" s="59" t="n"/>
      <c r="BQ2716" s="59" t="n"/>
      <c r="BR2716" s="59" t="n"/>
      <c r="BS2716" s="59" t="n"/>
      <c r="BT2716" s="59" t="n"/>
      <c r="BU2716" s="59" t="n"/>
      <c r="BV2716" s="59" t="n"/>
      <c r="BW2716" s="59" t="n"/>
      <c r="BX2716" s="59" t="n"/>
      <c r="BY2716" s="59" t="n"/>
      <c r="BZ2716" s="59" t="n"/>
      <c r="CA2716" s="59" t="n"/>
      <c r="CB2716" s="59" t="n"/>
      <c r="CC2716" s="59" t="n"/>
      <c r="CD2716" s="59" t="n"/>
      <c r="CE2716" s="59" t="n"/>
      <c r="CF2716" s="59" t="n"/>
      <c r="CG2716" s="59" t="n"/>
      <c r="CH2716" s="59" t="n"/>
      <c r="CI2716" s="59" t="n"/>
      <c r="CJ2716" s="59" t="n"/>
      <c r="CK2716" s="59" t="n"/>
      <c r="CL2716" s="59" t="n"/>
      <c r="CM2716" s="59" t="n"/>
      <c r="CN2716" s="59" t="n"/>
      <c r="CO2716" s="59" t="n"/>
      <c r="CP2716" s="59" t="n"/>
      <c r="CQ2716" s="59" t="n"/>
      <c r="CR2716" s="59" t="n"/>
      <c r="CS2716" s="59" t="n"/>
      <c r="CT2716" s="59" t="n"/>
      <c r="CU2716" s="59" t="n"/>
      <c r="CV2716" s="59" t="n"/>
      <c r="CW2716" s="59" t="n"/>
      <c r="CX2716" s="59" t="n"/>
      <c r="CY2716" s="59" t="n"/>
      <c r="CZ2716" s="59" t="n"/>
    </row>
    <row r="2717">
      <c r="D2717" s="59" t="inlineStr">
        <is>
          <t>Ex-Date</t>
        </is>
      </c>
      <c r="E2717" s="59" t="n">
        <v>46247</v>
      </c>
      <c r="F2717" s="59" t="n"/>
      <c r="G2717" s="59" t="n"/>
      <c r="H2717" s="59" t="n"/>
      <c r="I2717" s="59" t="n"/>
      <c r="J2717" s="59" t="n"/>
      <c r="K2717" s="59" t="n"/>
      <c r="L2717" s="59" t="n"/>
      <c r="M2717" s="59" t="n"/>
      <c r="N2717" s="59" t="n"/>
      <c r="O2717" s="59" t="n"/>
      <c r="P2717" s="59" t="n"/>
      <c r="Q2717" s="59" t="n"/>
      <c r="R2717" s="59" t="n"/>
      <c r="S2717" s="59" t="n"/>
      <c r="T2717" s="59" t="n"/>
      <c r="U2717" s="59" t="n"/>
      <c r="V2717" s="59" t="n"/>
      <c r="W2717" s="59" t="n"/>
      <c r="X2717" s="59" t="n"/>
      <c r="Y2717" s="59" t="n"/>
      <c r="Z2717" s="59" t="n"/>
      <c r="AA2717" s="59" t="n"/>
      <c r="AB2717" s="59" t="n"/>
      <c r="AC2717" s="59" t="n"/>
      <c r="AD2717" s="59" t="n"/>
      <c r="AE2717" s="59" t="n"/>
      <c r="AF2717" s="59" t="n"/>
      <c r="AG2717" s="59" t="n"/>
      <c r="AH2717" s="59" t="n"/>
      <c r="AI2717" s="59" t="n"/>
      <c r="AJ2717" s="59" t="n"/>
      <c r="AK2717" s="59" t="n"/>
      <c r="AL2717" s="59" t="n"/>
      <c r="AM2717" s="59" t="n"/>
      <c r="AN2717" s="59" t="n"/>
      <c r="AO2717" s="59" t="n"/>
      <c r="AP2717" s="59" t="n"/>
      <c r="AQ2717" s="59" t="n"/>
      <c r="AR2717" s="59" t="n"/>
      <c r="AS2717" s="59" t="n"/>
      <c r="AT2717" s="59" t="n"/>
      <c r="AU2717" s="59" t="n"/>
      <c r="AV2717" s="59" t="n"/>
      <c r="AW2717" s="59" t="n"/>
      <c r="AX2717" s="59" t="n"/>
      <c r="AY2717" s="59" t="n"/>
      <c r="AZ2717" s="59" t="n"/>
      <c r="BA2717" s="59" t="n"/>
      <c r="BB2717" s="59" t="n"/>
      <c r="BC2717" s="59" t="n"/>
      <c r="BD2717" s="59" t="n"/>
      <c r="BE2717" s="59" t="n"/>
      <c r="BF2717" s="59" t="n"/>
      <c r="BG2717" s="59" t="n"/>
      <c r="BH2717" s="59" t="n"/>
      <c r="BI2717" s="59" t="n"/>
      <c r="BJ2717" s="59" t="n"/>
      <c r="BK2717" s="59" t="n"/>
      <c r="BL2717" s="59" t="n"/>
      <c r="BM2717" s="59" t="n"/>
      <c r="BN2717" s="59" t="n"/>
      <c r="BO2717" s="59" t="n"/>
      <c r="BP2717" s="59" t="n"/>
      <c r="BQ2717" s="59" t="n"/>
      <c r="BR2717" s="59" t="n"/>
      <c r="BS2717" s="59" t="n"/>
      <c r="BT2717" s="59" t="n"/>
      <c r="BU2717" s="59" t="n"/>
      <c r="BV2717" s="59" t="n"/>
      <c r="BW2717" s="59" t="n"/>
      <c r="BX2717" s="59" t="n"/>
      <c r="BY2717" s="59" t="n"/>
      <c r="BZ2717" s="59" t="n"/>
      <c r="CA2717" s="59" t="n"/>
      <c r="CB2717" s="59" t="n"/>
      <c r="CC2717" s="59" t="n"/>
      <c r="CD2717" s="59" t="n"/>
      <c r="CE2717" s="59" t="n"/>
      <c r="CF2717" s="59" t="n"/>
      <c r="CG2717" s="59" t="n"/>
      <c r="CH2717" s="59" t="n"/>
      <c r="CI2717" s="59" t="n"/>
      <c r="CJ2717" s="59" t="n"/>
      <c r="CK2717" s="59" t="n"/>
      <c r="CL2717" s="59" t="n"/>
      <c r="CM2717" s="59" t="n"/>
      <c r="CN2717" s="59" t="n"/>
      <c r="CO2717" s="59" t="n"/>
      <c r="CP2717" s="59" t="n"/>
      <c r="CQ2717" s="59" t="n"/>
      <c r="CR2717" s="59" t="n"/>
      <c r="CS2717" s="59" t="n"/>
      <c r="CT2717" s="59" t="n"/>
      <c r="CU2717" s="59" t="n"/>
      <c r="CV2717" s="59" t="n"/>
      <c r="CW2717" s="59" t="n"/>
      <c r="CX2717" s="59" t="n"/>
      <c r="CY2717" s="59" t="n"/>
      <c r="CZ2717" s="59" t="n"/>
    </row>
    <row r="2718">
      <c r="D2718" s="59" t="inlineStr">
        <is>
          <t>Record Date</t>
        </is>
      </c>
      <c r="E2718" s="59" t="n">
        <v>46248</v>
      </c>
      <c r="F2718" s="59" t="n"/>
      <c r="G2718" s="59" t="n"/>
      <c r="H2718" s="59" t="n"/>
      <c r="I2718" s="59" t="n"/>
      <c r="J2718" s="59" t="n"/>
      <c r="K2718" s="59" t="n"/>
      <c r="L2718" s="59" t="n"/>
      <c r="M2718" s="59" t="n"/>
      <c r="N2718" s="59" t="n"/>
      <c r="O2718" s="59" t="n"/>
      <c r="P2718" s="59" t="n"/>
      <c r="Q2718" s="59" t="n"/>
      <c r="R2718" s="59" t="n"/>
      <c r="S2718" s="59" t="n"/>
      <c r="T2718" s="59" t="n"/>
      <c r="U2718" s="59" t="n"/>
      <c r="V2718" s="59" t="n"/>
      <c r="W2718" s="59" t="n"/>
      <c r="X2718" s="59" t="n"/>
      <c r="Y2718" s="59" t="n"/>
      <c r="Z2718" s="59" t="n"/>
      <c r="AA2718" s="59" t="n"/>
      <c r="AB2718" s="59" t="n"/>
      <c r="AC2718" s="59" t="n"/>
      <c r="AD2718" s="59" t="n"/>
      <c r="AE2718" s="59" t="n"/>
      <c r="AF2718" s="59" t="n"/>
      <c r="AG2718" s="59" t="n"/>
      <c r="AH2718" s="59" t="n"/>
      <c r="AI2718" s="59" t="n"/>
      <c r="AJ2718" s="59" t="n"/>
      <c r="AK2718" s="59" t="n"/>
      <c r="AL2718" s="59" t="n"/>
      <c r="AM2718" s="59" t="n"/>
      <c r="AN2718" s="59" t="n"/>
      <c r="AO2718" s="59" t="n"/>
      <c r="AP2718" s="59" t="n"/>
      <c r="AQ2718" s="59" t="n"/>
      <c r="AR2718" s="59" t="n"/>
      <c r="AS2718" s="59" t="n"/>
      <c r="AT2718" s="59" t="n"/>
      <c r="AU2718" s="59" t="n"/>
      <c r="AV2718" s="59" t="n"/>
      <c r="AW2718" s="59" t="n"/>
      <c r="AX2718" s="59" t="n"/>
      <c r="AY2718" s="59" t="n"/>
      <c r="AZ2718" s="59" t="n"/>
      <c r="BA2718" s="59" t="n"/>
      <c r="BB2718" s="59" t="n"/>
      <c r="BC2718" s="59" t="n"/>
      <c r="BD2718" s="59" t="n"/>
      <c r="BE2718" s="59" t="n"/>
      <c r="BF2718" s="59" t="n"/>
      <c r="BG2718" s="59" t="n"/>
      <c r="BH2718" s="59" t="n"/>
      <c r="BI2718" s="59" t="n"/>
      <c r="BJ2718" s="59" t="n"/>
      <c r="BK2718" s="59" t="n"/>
      <c r="BL2718" s="59" t="n"/>
      <c r="BM2718" s="59" t="n"/>
      <c r="BN2718" s="59" t="n"/>
      <c r="BO2718" s="59" t="n"/>
      <c r="BP2718" s="59" t="n"/>
      <c r="BQ2718" s="59" t="n"/>
      <c r="BR2718" s="59" t="n"/>
      <c r="BS2718" s="59" t="n"/>
      <c r="BT2718" s="59" t="n"/>
      <c r="BU2718" s="59" t="n"/>
      <c r="BV2718" s="59" t="n"/>
      <c r="BW2718" s="59" t="n"/>
      <c r="BX2718" s="59" t="n"/>
      <c r="BY2718" s="59" t="n"/>
      <c r="BZ2718" s="59" t="n"/>
      <c r="CA2718" s="59" t="n"/>
      <c r="CB2718" s="59" t="n"/>
      <c r="CC2718" s="59" t="n"/>
      <c r="CD2718" s="59" t="n"/>
      <c r="CE2718" s="59" t="n"/>
      <c r="CF2718" s="59" t="n"/>
      <c r="CG2718" s="59" t="n"/>
      <c r="CH2718" s="59" t="n"/>
      <c r="CI2718" s="59" t="n"/>
      <c r="CJ2718" s="59" t="n"/>
      <c r="CK2718" s="59" t="n"/>
      <c r="CL2718" s="59" t="n"/>
      <c r="CM2718" s="59" t="n"/>
      <c r="CN2718" s="59" t="n"/>
      <c r="CO2718" s="59" t="n"/>
      <c r="CP2718" s="59" t="n"/>
      <c r="CQ2718" s="59" t="n"/>
      <c r="CR2718" s="59" t="n"/>
      <c r="CS2718" s="59" t="n"/>
      <c r="CT2718" s="59" t="n"/>
      <c r="CU2718" s="59" t="n"/>
      <c r="CV2718" s="59" t="n"/>
      <c r="CW2718" s="59" t="n"/>
      <c r="CX2718" s="59" t="n"/>
      <c r="CY2718" s="59" t="n"/>
      <c r="CZ2718" s="59" t="n"/>
    </row>
    <row r="2719">
      <c r="D2719" s="59" t="inlineStr">
        <is>
          <t>Payable Date</t>
        </is>
      </c>
      <c r="E2719" s="59" t="n">
        <v>46265</v>
      </c>
      <c r="F2719" s="59" t="n"/>
      <c r="G2719" s="59" t="n"/>
      <c r="H2719" s="59" t="n"/>
      <c r="I2719" s="59" t="n"/>
      <c r="J2719" s="59" t="n"/>
      <c r="K2719" s="59" t="n"/>
      <c r="L2719" s="59" t="n"/>
      <c r="M2719" s="59" t="n"/>
      <c r="N2719" s="59" t="n"/>
      <c r="O2719" s="59" t="n"/>
      <c r="P2719" s="59" t="n"/>
      <c r="Q2719" s="59" t="n"/>
      <c r="R2719" s="59" t="n"/>
      <c r="S2719" s="59" t="n"/>
      <c r="T2719" s="59" t="n"/>
      <c r="U2719" s="59" t="n"/>
      <c r="V2719" s="59" t="n"/>
      <c r="W2719" s="59" t="n"/>
      <c r="X2719" s="59" t="n"/>
      <c r="Y2719" s="59" t="n"/>
      <c r="Z2719" s="59" t="n"/>
      <c r="AA2719" s="59" t="n"/>
      <c r="AB2719" s="59" t="n"/>
      <c r="AC2719" s="59" t="n"/>
      <c r="AD2719" s="59" t="n"/>
      <c r="AE2719" s="59" t="n"/>
      <c r="AF2719" s="59" t="n"/>
      <c r="AG2719" s="59" t="n"/>
      <c r="AH2719" s="59" t="n"/>
      <c r="AI2719" s="59" t="n"/>
      <c r="AJ2719" s="59" t="n"/>
      <c r="AK2719" s="59" t="n"/>
      <c r="AL2719" s="59" t="n"/>
      <c r="AM2719" s="59" t="n"/>
      <c r="AN2719" s="59" t="n"/>
      <c r="AO2719" s="59" t="n"/>
      <c r="AP2719" s="59" t="n"/>
      <c r="AQ2719" s="59" t="n"/>
      <c r="AR2719" s="59" t="n"/>
      <c r="AS2719" s="59" t="n"/>
      <c r="AT2719" s="59" t="n"/>
      <c r="AU2719" s="59" t="n"/>
      <c r="AV2719" s="59" t="n"/>
      <c r="AW2719" s="59" t="n"/>
      <c r="AX2719" s="59" t="n"/>
      <c r="AY2719" s="59" t="n"/>
      <c r="AZ2719" s="59" t="n"/>
      <c r="BA2719" s="59" t="n"/>
      <c r="BB2719" s="59" t="n"/>
      <c r="BC2719" s="59" t="n"/>
      <c r="BD2719" s="59" t="n"/>
      <c r="BE2719" s="59" t="n"/>
      <c r="BF2719" s="59" t="n"/>
      <c r="BG2719" s="59" t="n"/>
      <c r="BH2719" s="59" t="n"/>
      <c r="BI2719" s="59" t="n"/>
      <c r="BJ2719" s="59" t="n"/>
      <c r="BK2719" s="59" t="n"/>
      <c r="BL2719" s="59" t="n"/>
      <c r="BM2719" s="59" t="n"/>
      <c r="BN2719" s="59" t="n"/>
      <c r="BO2719" s="59" t="n"/>
      <c r="BP2719" s="59" t="n"/>
      <c r="BQ2719" s="59" t="n"/>
      <c r="BR2719" s="59" t="n"/>
      <c r="BS2719" s="59" t="n"/>
      <c r="BT2719" s="59" t="n"/>
      <c r="BU2719" s="59" t="n"/>
      <c r="BV2719" s="59" t="n"/>
      <c r="BW2719" s="59" t="n"/>
      <c r="BX2719" s="59" t="n"/>
      <c r="BY2719" s="59" t="n"/>
      <c r="BZ2719" s="59" t="n"/>
      <c r="CA2719" s="59" t="n"/>
      <c r="CB2719" s="59" t="n"/>
      <c r="CC2719" s="59" t="n"/>
      <c r="CD2719" s="59" t="n"/>
      <c r="CE2719" s="59" t="n"/>
      <c r="CF2719" s="59" t="n"/>
      <c r="CG2719" s="59" t="n"/>
      <c r="CH2719" s="59" t="n"/>
      <c r="CI2719" s="59" t="n"/>
      <c r="CJ2719" s="59" t="n"/>
      <c r="CK2719" s="59" t="n"/>
      <c r="CL2719" s="59" t="n"/>
      <c r="CM2719" s="59" t="n"/>
      <c r="CN2719" s="59" t="n"/>
      <c r="CO2719" s="59" t="n"/>
      <c r="CP2719" s="59" t="n"/>
      <c r="CQ2719" s="59" t="n"/>
      <c r="CR2719" s="59" t="n"/>
      <c r="CS2719" s="59" t="n"/>
      <c r="CT2719" s="59" t="n"/>
      <c r="CU2719" s="59" t="n"/>
      <c r="CV2719" s="59" t="n"/>
      <c r="CW2719" s="59" t="n"/>
      <c r="CX2719" s="59" t="n"/>
      <c r="CY2719" s="59" t="n"/>
      <c r="CZ2719" s="59" t="n"/>
    </row>
    <row r="2720">
      <c r="D2720" s="107" t="inlineStr">
        <is>
          <t>Dividend Amount</t>
        </is>
      </c>
      <c r="E2720" s="107" t="n">
        <v>0.09215</v>
      </c>
      <c r="F2720" s="107" t="n"/>
      <c r="G2720" s="107" t="n"/>
      <c r="H2720" s="107" t="n"/>
      <c r="I2720" s="107" t="n"/>
      <c r="J2720" s="107" t="n"/>
      <c r="K2720" s="107" t="n"/>
      <c r="L2720" s="107" t="n"/>
      <c r="M2720" s="107" t="n"/>
      <c r="N2720" s="107" t="n"/>
      <c r="O2720" s="107" t="n"/>
      <c r="P2720" s="107" t="n"/>
      <c r="Q2720" s="107" t="n"/>
      <c r="R2720" s="107" t="n"/>
      <c r="S2720" s="107" t="n"/>
      <c r="T2720" s="107" t="n"/>
      <c r="U2720" s="107" t="n"/>
      <c r="V2720" s="107" t="n"/>
      <c r="W2720" s="107" t="n"/>
      <c r="X2720" s="107" t="n"/>
      <c r="Y2720" s="107" t="n"/>
      <c r="Z2720" s="107" t="n"/>
      <c r="AA2720" s="107" t="n"/>
      <c r="AB2720" s="107" t="n"/>
      <c r="AC2720" s="107" t="n"/>
      <c r="AD2720" s="107" t="n"/>
      <c r="AE2720" s="107" t="n"/>
      <c r="AF2720" s="107" t="n"/>
      <c r="AG2720" s="107" t="n"/>
      <c r="AH2720" s="107" t="n"/>
      <c r="AI2720" s="107" t="n"/>
      <c r="AJ2720" s="107" t="n"/>
      <c r="AK2720" s="107" t="n"/>
      <c r="AL2720" s="107" t="n"/>
      <c r="AM2720" s="107" t="n"/>
      <c r="AN2720" s="107" t="n"/>
      <c r="AO2720" s="107" t="n"/>
      <c r="AP2720" s="107" t="n"/>
      <c r="AQ2720" s="107" t="n"/>
      <c r="AR2720" s="107" t="n"/>
      <c r="AS2720" s="107" t="n"/>
      <c r="AT2720" s="107" t="n"/>
      <c r="AU2720" s="107" t="n"/>
      <c r="AV2720" s="107" t="n"/>
      <c r="AW2720" s="107" t="n"/>
      <c r="AX2720" s="107" t="n"/>
      <c r="AY2720" s="107" t="n"/>
      <c r="AZ2720" s="107" t="n"/>
      <c r="BA2720" s="107" t="n"/>
      <c r="BB2720" s="107" t="n"/>
      <c r="BC2720" s="107" t="n"/>
      <c r="BD2720" s="107" t="n"/>
      <c r="BE2720" s="107" t="n"/>
      <c r="BF2720" s="107" t="n"/>
      <c r="BG2720" s="107" t="n"/>
      <c r="BH2720" s="107" t="n"/>
      <c r="BI2720" s="107" t="n"/>
      <c r="BJ2720" s="107" t="n"/>
      <c r="BK2720" s="107" t="n"/>
      <c r="BL2720" s="107" t="n"/>
      <c r="BM2720" s="107" t="n"/>
      <c r="BN2720" s="107" t="n"/>
      <c r="BO2720" s="107" t="n"/>
      <c r="BP2720" s="107" t="n"/>
      <c r="BQ2720" s="107" t="n"/>
      <c r="BR2720" s="107" t="n"/>
      <c r="BS2720" s="107" t="n"/>
      <c r="BT2720" s="107" t="n"/>
      <c r="BU2720" s="107" t="n"/>
      <c r="BV2720" s="107" t="n"/>
      <c r="BW2720" s="107" t="n"/>
      <c r="BX2720" s="107" t="n"/>
      <c r="BY2720" s="107" t="n"/>
      <c r="BZ2720" s="107" t="n"/>
      <c r="CA2720" s="107" t="n"/>
      <c r="CB2720" s="107" t="n"/>
      <c r="CC2720" s="107" t="n"/>
      <c r="CD2720" s="107" t="n"/>
      <c r="CE2720" s="107" t="n"/>
      <c r="CF2720" s="107" t="n"/>
      <c r="CG2720" s="107" t="n"/>
      <c r="CH2720" s="107" t="n"/>
      <c r="CI2720" s="107" t="n"/>
      <c r="CJ2720" s="107" t="n"/>
      <c r="CK2720" s="107" t="n"/>
      <c r="CL2720" s="107" t="n"/>
      <c r="CM2720" s="107" t="n"/>
      <c r="CN2720" s="107" t="n"/>
      <c r="CO2720" s="107" t="n"/>
      <c r="CP2720" s="107" t="n"/>
      <c r="CQ2720" s="107" t="n"/>
      <c r="CR2720" s="107" t="n"/>
      <c r="CS2720" s="107" t="n"/>
      <c r="CT2720" s="107" t="n"/>
      <c r="CU2720" s="107" t="n"/>
      <c r="CV2720" s="107" t="n"/>
      <c r="CW2720" s="107" t="n"/>
      <c r="CX2720" s="107" t="n"/>
      <c r="CY2720" s="107" t="n"/>
      <c r="CZ2720" s="107" t="n"/>
    </row>
    <row r="2721">
      <c r="D2721" t="inlineStr">
        <is>
          <t>Dividend Frequency</t>
        </is>
      </c>
      <c r="E2721" t="inlineStr">
        <is>
          <t>Semi-Anl</t>
        </is>
      </c>
    </row>
    <row r="2722">
      <c r="D2722" t="inlineStr">
        <is>
          <t>Dividend Type</t>
        </is>
      </c>
      <c r="E2722" t="inlineStr">
        <is>
          <t>Interim</t>
        </is>
      </c>
    </row>
    <row r="2723">
      <c r="A2723" s="2">
        <f>IF($A2716="","","   projections")</f>
        <v/>
      </c>
      <c r="B2723" s="68">
        <f>IF($A2716="",0,COUNT($E2724:$CZ2724))</f>
        <v/>
      </c>
      <c r="C2723" s="69">
        <f>IF($B2723=0,0,MAX($E2724:$CZ2724))</f>
        <v/>
      </c>
      <c r="D2723" s="58">
        <f>_xll.BDS($A2716,'Field Check'!$C$42,"headers=y","startcol=1","endcol=3","dir=h","cols=20;rows=3")</f>
        <v/>
      </c>
      <c r="E2723" s="59" t="n">
        <v>46426</v>
      </c>
      <c r="F2723" s="59" t="n">
        <v>46608</v>
      </c>
      <c r="G2723" s="59" t="n">
        <v>46797</v>
      </c>
      <c r="H2723" s="59" t="n">
        <v>46979</v>
      </c>
      <c r="I2723" s="59" t="n">
        <v>47161</v>
      </c>
      <c r="J2723" s="59" t="n">
        <v>47343</v>
      </c>
      <c r="K2723" s="59" t="n">
        <v>47525</v>
      </c>
      <c r="L2723" s="59" t="n">
        <v>47707</v>
      </c>
      <c r="M2723" s="59" t="n">
        <v>47889</v>
      </c>
      <c r="N2723" s="59" t="n">
        <v>48071</v>
      </c>
      <c r="O2723" s="59" t="n">
        <v>48253</v>
      </c>
      <c r="P2723" s="59" t="n">
        <v>48435</v>
      </c>
      <c r="Q2723" s="59" t="n">
        <v>48624</v>
      </c>
      <c r="R2723" s="59" t="n">
        <v>48799</v>
      </c>
      <c r="S2723" s="59" t="n">
        <v>48988</v>
      </c>
      <c r="T2723" s="59" t="n">
        <v>49170</v>
      </c>
      <c r="U2723" s="59" t="n">
        <v>49352</v>
      </c>
      <c r="V2723" s="59" t="n">
        <v>49534</v>
      </c>
      <c r="W2723" s="59" t="n">
        <v>49716</v>
      </c>
      <c r="X2723" s="59" t="n"/>
      <c r="Y2723" s="59" t="n"/>
      <c r="Z2723" s="59" t="n"/>
      <c r="AA2723" s="59" t="n"/>
      <c r="AB2723" s="59" t="n"/>
      <c r="AC2723" s="59" t="n"/>
      <c r="AD2723" s="59" t="n"/>
      <c r="AE2723" s="59" t="n"/>
      <c r="AF2723" s="59" t="n"/>
      <c r="AG2723" s="59" t="n"/>
      <c r="AH2723" s="59" t="n"/>
      <c r="AI2723" s="59" t="n"/>
      <c r="AJ2723" s="59" t="n"/>
      <c r="AK2723" s="59" t="n"/>
      <c r="AL2723" s="59" t="n"/>
      <c r="AM2723" s="59" t="n"/>
      <c r="AN2723" s="59" t="n"/>
      <c r="AO2723" s="59" t="n"/>
      <c r="AP2723" s="59" t="n"/>
      <c r="AQ2723" s="59" t="n"/>
      <c r="AR2723" s="59" t="n"/>
      <c r="AS2723" s="59" t="n"/>
      <c r="AT2723" s="59" t="n"/>
      <c r="AU2723" s="59" t="n"/>
      <c r="AV2723" s="59" t="n"/>
      <c r="AW2723" s="59" t="n"/>
      <c r="AX2723" s="59" t="n"/>
      <c r="AY2723" s="59" t="n"/>
      <c r="AZ2723" s="59" t="n"/>
      <c r="BA2723" s="59" t="n"/>
      <c r="BB2723" s="59" t="n"/>
      <c r="BC2723" s="59" t="n"/>
      <c r="BD2723" s="59" t="n"/>
      <c r="BE2723" s="59" t="n"/>
      <c r="BF2723" s="59" t="n"/>
      <c r="BG2723" s="59" t="n"/>
      <c r="BH2723" s="59" t="n"/>
      <c r="BI2723" s="59" t="n"/>
      <c r="BJ2723" s="59" t="n"/>
      <c r="BK2723" s="59" t="n"/>
      <c r="BL2723" s="59" t="n"/>
      <c r="BM2723" s="59" t="n"/>
      <c r="BN2723" s="59" t="n"/>
      <c r="BO2723" s="59" t="n"/>
      <c r="BP2723" s="59" t="n"/>
      <c r="BQ2723" s="59" t="n"/>
      <c r="BR2723" s="59" t="n"/>
      <c r="BS2723" s="59" t="n"/>
      <c r="BT2723" s="59" t="n"/>
      <c r="BU2723" s="59" t="n"/>
      <c r="BV2723" s="59" t="n"/>
      <c r="BW2723" s="59" t="n"/>
      <c r="BX2723" s="59" t="n"/>
      <c r="BY2723" s="59" t="n"/>
      <c r="BZ2723" s="59" t="n"/>
      <c r="CA2723" s="59" t="n"/>
      <c r="CB2723" s="59" t="n"/>
      <c r="CC2723" s="59" t="n"/>
      <c r="CD2723" s="59" t="n"/>
      <c r="CE2723" s="59" t="n"/>
      <c r="CF2723" s="59" t="n"/>
      <c r="CG2723" s="59" t="n"/>
      <c r="CH2723" s="59" t="n"/>
      <c r="CI2723" s="59" t="n"/>
      <c r="CJ2723" s="59" t="n"/>
      <c r="CK2723" s="59" t="n"/>
      <c r="CL2723" s="59" t="n"/>
      <c r="CM2723" s="59" t="n"/>
      <c r="CN2723" s="59" t="n"/>
      <c r="CO2723" s="59" t="n"/>
      <c r="CP2723" s="59" t="n"/>
      <c r="CQ2723" s="59" t="n"/>
      <c r="CR2723" s="59" t="n"/>
      <c r="CS2723" s="59" t="n"/>
      <c r="CT2723" s="59" t="n"/>
      <c r="CU2723" s="59" t="n"/>
      <c r="CV2723" s="59" t="n"/>
      <c r="CW2723" s="59" t="n"/>
      <c r="CX2723" s="59" t="n"/>
      <c r="CY2723" s="59" t="n"/>
      <c r="CZ2723" s="59" t="n"/>
    </row>
    <row r="2724">
      <c r="D2724" s="59" t="inlineStr">
        <is>
          <t>Ex-Date</t>
        </is>
      </c>
      <c r="E2724" s="59" t="n">
        <v>46429</v>
      </c>
      <c r="F2724" s="59" t="n">
        <v>46611</v>
      </c>
      <c r="G2724" s="59" t="n">
        <v>46800</v>
      </c>
      <c r="H2724" s="59" t="n">
        <v>46982</v>
      </c>
      <c r="I2724" s="59" t="n">
        <v>47164</v>
      </c>
      <c r="J2724" s="59" t="n">
        <v>47346</v>
      </c>
      <c r="K2724" s="59" t="n">
        <v>47528</v>
      </c>
      <c r="L2724" s="59" t="n">
        <v>47710</v>
      </c>
      <c r="M2724" s="59" t="n">
        <v>47892</v>
      </c>
      <c r="N2724" s="59" t="n">
        <v>48074</v>
      </c>
      <c r="O2724" s="59" t="n">
        <v>48256</v>
      </c>
      <c r="P2724" s="59" t="n">
        <v>48438</v>
      </c>
      <c r="Q2724" s="59" t="n">
        <v>48627</v>
      </c>
      <c r="R2724" s="59" t="n">
        <v>48802</v>
      </c>
      <c r="S2724" s="59" t="n">
        <v>48991</v>
      </c>
      <c r="T2724" s="59" t="n">
        <v>49173</v>
      </c>
      <c r="U2724" s="59" t="n">
        <v>49355</v>
      </c>
      <c r="V2724" s="59" t="n">
        <v>49537</v>
      </c>
      <c r="W2724" s="59" t="n">
        <v>49719</v>
      </c>
      <c r="X2724" s="59" t="n"/>
      <c r="Y2724" s="59" t="n"/>
      <c r="Z2724" s="59" t="n"/>
      <c r="AA2724" s="59" t="n"/>
      <c r="AB2724" s="59" t="n"/>
      <c r="AC2724" s="59" t="n"/>
      <c r="AD2724" s="59" t="n"/>
      <c r="AE2724" s="59" t="n"/>
      <c r="AF2724" s="59" t="n"/>
      <c r="AG2724" s="59" t="n"/>
      <c r="AH2724" s="59" t="n"/>
      <c r="AI2724" s="59" t="n"/>
      <c r="AJ2724" s="59" t="n"/>
      <c r="AK2724" s="59" t="n"/>
      <c r="AL2724" s="59" t="n"/>
      <c r="AM2724" s="59" t="n"/>
      <c r="AN2724" s="59" t="n"/>
      <c r="AO2724" s="59" t="n"/>
      <c r="AP2724" s="59" t="n"/>
      <c r="AQ2724" s="59" t="n"/>
      <c r="AR2724" s="59" t="n"/>
      <c r="AS2724" s="59" t="n"/>
      <c r="AT2724" s="59" t="n"/>
      <c r="AU2724" s="59" t="n"/>
      <c r="AV2724" s="59" t="n"/>
      <c r="AW2724" s="59" t="n"/>
      <c r="AX2724" s="59" t="n"/>
      <c r="AY2724" s="59" t="n"/>
      <c r="AZ2724" s="59" t="n"/>
      <c r="BA2724" s="59" t="n"/>
      <c r="BB2724" s="59" t="n"/>
      <c r="BC2724" s="59" t="n"/>
      <c r="BD2724" s="59" t="n"/>
      <c r="BE2724" s="59" t="n"/>
      <c r="BF2724" s="59" t="n"/>
      <c r="BG2724" s="59" t="n"/>
      <c r="BH2724" s="59" t="n"/>
      <c r="BI2724" s="59" t="n"/>
      <c r="BJ2724" s="59" t="n"/>
      <c r="BK2724" s="59" t="n"/>
      <c r="BL2724" s="59" t="n"/>
      <c r="BM2724" s="59" t="n"/>
      <c r="BN2724" s="59" t="n"/>
      <c r="BO2724" s="59" t="n"/>
      <c r="BP2724" s="59" t="n"/>
      <c r="BQ2724" s="59" t="n"/>
      <c r="BR2724" s="59" t="n"/>
      <c r="BS2724" s="59" t="n"/>
      <c r="BT2724" s="59" t="n"/>
      <c r="BU2724" s="59" t="n"/>
      <c r="BV2724" s="59" t="n"/>
      <c r="BW2724" s="59" t="n"/>
      <c r="BX2724" s="59" t="n"/>
      <c r="BY2724" s="59" t="n"/>
      <c r="BZ2724" s="59" t="n"/>
      <c r="CA2724" s="59" t="n"/>
      <c r="CB2724" s="59" t="n"/>
      <c r="CC2724" s="59" t="n"/>
      <c r="CD2724" s="59" t="n"/>
      <c r="CE2724" s="59" t="n"/>
      <c r="CF2724" s="59" t="n"/>
      <c r="CG2724" s="59" t="n"/>
      <c r="CH2724" s="59" t="n"/>
      <c r="CI2724" s="59" t="n"/>
      <c r="CJ2724" s="59" t="n"/>
      <c r="CK2724" s="59" t="n"/>
      <c r="CL2724" s="59" t="n"/>
      <c r="CM2724" s="59" t="n"/>
      <c r="CN2724" s="59" t="n"/>
      <c r="CO2724" s="59" t="n"/>
      <c r="CP2724" s="59" t="n"/>
      <c r="CQ2724" s="59" t="n"/>
      <c r="CR2724" s="59" t="n"/>
      <c r="CS2724" s="59" t="n"/>
      <c r="CT2724" s="59" t="n"/>
      <c r="CU2724" s="59" t="n"/>
      <c r="CV2724" s="59" t="n"/>
      <c r="CW2724" s="59" t="n"/>
      <c r="CX2724" s="59" t="n"/>
      <c r="CY2724" s="59" t="n"/>
      <c r="CZ2724" s="59" t="n"/>
    </row>
    <row r="2725">
      <c r="D2725" s="107" t="inlineStr">
        <is>
          <t>Amount Per Share</t>
        </is>
      </c>
      <c r="E2725" s="107" t="n">
        <v>0.09325</v>
      </c>
      <c r="F2725" s="107" t="n">
        <v>0.09785000000000001</v>
      </c>
      <c r="G2725" s="107" t="n">
        <v>0.09785000000000001</v>
      </c>
      <c r="H2725" s="107" t="n">
        <v>0.1</v>
      </c>
      <c r="I2725" s="107" t="n">
        <v>0.1</v>
      </c>
      <c r="J2725" s="107" t="n">
        <v>0.106</v>
      </c>
      <c r="K2725" s="107" t="n">
        <v>0.106</v>
      </c>
      <c r="L2725" s="107" t="n">
        <v>0.108</v>
      </c>
      <c r="M2725" s="107" t="n">
        <v>0.108</v>
      </c>
      <c r="N2725" s="107" t="n">
        <v>0.11</v>
      </c>
      <c r="O2725" s="107" t="n">
        <v>0.11</v>
      </c>
      <c r="P2725" s="107" t="n">
        <v>0.11</v>
      </c>
      <c r="Q2725" s="107" t="n">
        <v>0.11</v>
      </c>
      <c r="R2725" s="107" t="n">
        <v>0.11</v>
      </c>
      <c r="S2725" s="107" t="n">
        <v>0.11</v>
      </c>
      <c r="T2725" s="107" t="n">
        <v>0.11</v>
      </c>
      <c r="U2725" s="107" t="n">
        <v>0.11</v>
      </c>
      <c r="V2725" s="107" t="n">
        <v>0.11</v>
      </c>
      <c r="W2725" s="107" t="n">
        <v>0.11</v>
      </c>
      <c r="X2725" s="107" t="n"/>
      <c r="Y2725" s="107" t="n"/>
      <c r="Z2725" s="107" t="n"/>
      <c r="AA2725" s="107" t="n"/>
      <c r="AB2725" s="107" t="n"/>
      <c r="AC2725" s="107" t="n"/>
      <c r="AD2725" s="107" t="n"/>
      <c r="AE2725" s="107" t="n"/>
      <c r="AF2725" s="107" t="n"/>
      <c r="AG2725" s="107" t="n"/>
      <c r="AH2725" s="107" t="n"/>
      <c r="AI2725" s="107" t="n"/>
      <c r="AJ2725" s="107" t="n"/>
      <c r="AK2725" s="107" t="n"/>
      <c r="AL2725" s="107" t="n"/>
      <c r="AM2725" s="107" t="n"/>
      <c r="AN2725" s="107" t="n"/>
      <c r="AO2725" s="107" t="n"/>
      <c r="AP2725" s="107" t="n"/>
      <c r="AQ2725" s="107" t="n"/>
      <c r="AR2725" s="107" t="n"/>
      <c r="AS2725" s="107" t="n"/>
      <c r="AT2725" s="107" t="n"/>
      <c r="AU2725" s="107" t="n"/>
      <c r="AV2725" s="107" t="n"/>
      <c r="AW2725" s="107" t="n"/>
      <c r="AX2725" s="107" t="n"/>
      <c r="AY2725" s="107" t="n"/>
      <c r="AZ2725" s="107" t="n"/>
      <c r="BA2725" s="107" t="n"/>
      <c r="BB2725" s="107" t="n"/>
      <c r="BC2725" s="107" t="n"/>
      <c r="BD2725" s="107" t="n"/>
      <c r="BE2725" s="107" t="n"/>
      <c r="BF2725" s="107" t="n"/>
      <c r="BG2725" s="107" t="n"/>
      <c r="BH2725" s="107" t="n"/>
      <c r="BI2725" s="107" t="n"/>
      <c r="BJ2725" s="107" t="n"/>
      <c r="BK2725" s="107" t="n"/>
      <c r="BL2725" s="107" t="n"/>
      <c r="BM2725" s="107" t="n"/>
      <c r="BN2725" s="107" t="n"/>
      <c r="BO2725" s="107" t="n"/>
      <c r="BP2725" s="107" t="n"/>
      <c r="BQ2725" s="107" t="n"/>
      <c r="BR2725" s="107" t="n"/>
      <c r="BS2725" s="107" t="n"/>
      <c r="BT2725" s="107" t="n"/>
      <c r="BU2725" s="107" t="n"/>
      <c r="BV2725" s="107" t="n"/>
      <c r="BW2725" s="107" t="n"/>
      <c r="BX2725" s="107" t="n"/>
      <c r="BY2725" s="107" t="n"/>
      <c r="BZ2725" s="107" t="n"/>
      <c r="CA2725" s="107" t="n"/>
      <c r="CB2725" s="107" t="n"/>
      <c r="CC2725" s="107" t="n"/>
      <c r="CD2725" s="107" t="n"/>
      <c r="CE2725" s="107" t="n"/>
      <c r="CF2725" s="107" t="n"/>
      <c r="CG2725" s="107" t="n"/>
      <c r="CH2725" s="107" t="n"/>
      <c r="CI2725" s="107" t="n"/>
      <c r="CJ2725" s="107" t="n"/>
      <c r="CK2725" s="107" t="n"/>
      <c r="CL2725" s="107" t="n"/>
      <c r="CM2725" s="107" t="n"/>
      <c r="CN2725" s="107" t="n"/>
      <c r="CO2725" s="107" t="n"/>
      <c r="CP2725" s="107" t="n"/>
      <c r="CQ2725" s="107" t="n"/>
      <c r="CR2725" s="107" t="n"/>
      <c r="CS2725" s="107" t="n"/>
      <c r="CT2725" s="107" t="n"/>
      <c r="CU2725" s="107" t="n"/>
      <c r="CV2725" s="107" t="n"/>
      <c r="CW2725" s="107" t="n"/>
      <c r="CX2725" s="107" t="n"/>
      <c r="CY2725" s="107" t="n"/>
      <c r="CZ2725" s="107" t="n"/>
    </row>
    <row r="2727">
      <c r="A2727" s="126">
        <f>IF(MXAU!$C$48="","",MXAU!$C$48)</f>
        <v/>
      </c>
      <c r="B2727" s="68">
        <f>IF($A2727="",0,COUNT($E2728:$CZ2728))</f>
        <v/>
      </c>
      <c r="C2727" s="69">
        <f>IF($B2727=0,0,MAX($E2728:$CZ2728))</f>
        <v/>
      </c>
      <c r="D2727" s="58">
        <f>_xll.BDS($A2727,'Field Check'!$C$44,"headers=y","startcol=1","endcol=7","dir=h","DVD_START_DT",'Field Check'!$C$59,"DVD_END_DT",'Field Check'!$D$59)</f>
        <v/>
      </c>
      <c r="E2727" s="59" t="n"/>
      <c r="F2727" s="59" t="n"/>
      <c r="G2727" s="59" t="n"/>
      <c r="H2727" s="59" t="n"/>
      <c r="I2727" s="59" t="n"/>
      <c r="J2727" s="59" t="n"/>
      <c r="K2727" s="59" t="n"/>
      <c r="L2727" s="59" t="n"/>
      <c r="M2727" s="59" t="n"/>
      <c r="N2727" s="59" t="n"/>
      <c r="O2727" s="59" t="n"/>
      <c r="P2727" s="59" t="n"/>
      <c r="Q2727" s="59" t="n"/>
      <c r="R2727" s="59" t="n"/>
      <c r="S2727" s="59" t="n"/>
      <c r="T2727" s="59" t="n"/>
      <c r="U2727" s="59" t="n"/>
      <c r="V2727" s="59" t="n"/>
      <c r="W2727" s="59" t="n"/>
      <c r="X2727" s="59" t="n"/>
      <c r="Y2727" s="59" t="n"/>
      <c r="Z2727" s="59" t="n"/>
      <c r="AA2727" s="59" t="n"/>
      <c r="AB2727" s="59" t="n"/>
      <c r="AC2727" s="59" t="n"/>
      <c r="AD2727" s="59" t="n"/>
      <c r="AE2727" s="59" t="n"/>
      <c r="AF2727" s="59" t="n"/>
      <c r="AG2727" s="59" t="n"/>
      <c r="AH2727" s="59" t="n"/>
      <c r="AI2727" s="59" t="n"/>
      <c r="AJ2727" s="59" t="n"/>
      <c r="AK2727" s="59" t="n"/>
      <c r="AL2727" s="59" t="n"/>
      <c r="AM2727" s="59" t="n"/>
      <c r="AN2727" s="59" t="n"/>
      <c r="AO2727" s="59" t="n"/>
      <c r="AP2727" s="59" t="n"/>
      <c r="AQ2727" s="59" t="n"/>
      <c r="AR2727" s="59" t="n"/>
      <c r="AS2727" s="59" t="n"/>
      <c r="AT2727" s="59" t="n"/>
      <c r="AU2727" s="59" t="n"/>
      <c r="AV2727" s="59" t="n"/>
      <c r="AW2727" s="59" t="n"/>
      <c r="AX2727" s="59" t="n"/>
      <c r="AY2727" s="59" t="n"/>
      <c r="AZ2727" s="59" t="n"/>
      <c r="BA2727" s="59" t="n"/>
      <c r="BB2727" s="59" t="n"/>
      <c r="BC2727" s="59" t="n"/>
      <c r="BD2727" s="59" t="n"/>
      <c r="BE2727" s="59" t="n"/>
      <c r="BF2727" s="59" t="n"/>
      <c r="BG2727" s="59" t="n"/>
      <c r="BH2727" s="59" t="n"/>
      <c r="BI2727" s="59" t="n"/>
      <c r="BJ2727" s="59" t="n"/>
      <c r="BK2727" s="59" t="n"/>
      <c r="BL2727" s="59" t="n"/>
      <c r="BM2727" s="59" t="n"/>
      <c r="BN2727" s="59" t="n"/>
      <c r="BO2727" s="59" t="n"/>
      <c r="BP2727" s="59" t="n"/>
      <c r="BQ2727" s="59" t="n"/>
      <c r="BR2727" s="59" t="n"/>
      <c r="BS2727" s="59" t="n"/>
      <c r="BT2727" s="59" t="n"/>
      <c r="BU2727" s="59" t="n"/>
      <c r="BV2727" s="59" t="n"/>
      <c r="BW2727" s="59" t="n"/>
      <c r="BX2727" s="59" t="n"/>
      <c r="BY2727" s="59" t="n"/>
      <c r="BZ2727" s="59" t="n"/>
      <c r="CA2727" s="59" t="n"/>
      <c r="CB2727" s="59" t="n"/>
      <c r="CC2727" s="59" t="n"/>
      <c r="CD2727" s="59" t="n"/>
      <c r="CE2727" s="59" t="n"/>
      <c r="CF2727" s="59" t="n"/>
      <c r="CG2727" s="59" t="n"/>
      <c r="CH2727" s="59" t="n"/>
      <c r="CI2727" s="59" t="n"/>
      <c r="CJ2727" s="59" t="n"/>
      <c r="CK2727" s="59" t="n"/>
      <c r="CL2727" s="59" t="n"/>
      <c r="CM2727" s="59" t="n"/>
      <c r="CN2727" s="59" t="n"/>
      <c r="CO2727" s="59" t="n"/>
      <c r="CP2727" s="59" t="n"/>
      <c r="CQ2727" s="59" t="n"/>
      <c r="CR2727" s="59" t="n"/>
      <c r="CS2727" s="59" t="n"/>
      <c r="CT2727" s="59" t="n"/>
      <c r="CU2727" s="59" t="n"/>
      <c r="CV2727" s="59" t="n"/>
      <c r="CW2727" s="59" t="n"/>
      <c r="CX2727" s="59" t="n"/>
      <c r="CY2727" s="59" t="n"/>
      <c r="CZ2727" s="59" t="n"/>
    </row>
    <row r="2728">
      <c r="D2728" s="59" t="n"/>
      <c r="E2728" s="59" t="n"/>
      <c r="F2728" s="59" t="n"/>
      <c r="G2728" s="59" t="n"/>
      <c r="H2728" s="59" t="n"/>
      <c r="I2728" s="59" t="n"/>
      <c r="J2728" s="59" t="n"/>
      <c r="K2728" s="59" t="n"/>
      <c r="L2728" s="59" t="n"/>
      <c r="M2728" s="59" t="n"/>
      <c r="N2728" s="59" t="n"/>
      <c r="O2728" s="59" t="n"/>
      <c r="P2728" s="59" t="n"/>
      <c r="Q2728" s="59" t="n"/>
      <c r="R2728" s="59" t="n"/>
      <c r="S2728" s="59" t="n"/>
      <c r="T2728" s="59" t="n"/>
      <c r="U2728" s="59" t="n"/>
      <c r="V2728" s="59" t="n"/>
      <c r="W2728" s="59" t="n"/>
      <c r="X2728" s="59" t="n"/>
      <c r="Y2728" s="59" t="n"/>
      <c r="Z2728" s="59" t="n"/>
      <c r="AA2728" s="59" t="n"/>
      <c r="AB2728" s="59" t="n"/>
      <c r="AC2728" s="59" t="n"/>
      <c r="AD2728" s="59" t="n"/>
      <c r="AE2728" s="59" t="n"/>
      <c r="AF2728" s="59" t="n"/>
      <c r="AG2728" s="59" t="n"/>
      <c r="AH2728" s="59" t="n"/>
      <c r="AI2728" s="59" t="n"/>
      <c r="AJ2728" s="59" t="n"/>
      <c r="AK2728" s="59" t="n"/>
      <c r="AL2728" s="59" t="n"/>
      <c r="AM2728" s="59" t="n"/>
      <c r="AN2728" s="59" t="n"/>
      <c r="AO2728" s="59" t="n"/>
      <c r="AP2728" s="59" t="n"/>
      <c r="AQ2728" s="59" t="n"/>
      <c r="AR2728" s="59" t="n"/>
      <c r="AS2728" s="59" t="n"/>
      <c r="AT2728" s="59" t="n"/>
      <c r="AU2728" s="59" t="n"/>
      <c r="AV2728" s="59" t="n"/>
      <c r="AW2728" s="59" t="n"/>
      <c r="AX2728" s="59" t="n"/>
      <c r="AY2728" s="59" t="n"/>
      <c r="AZ2728" s="59" t="n"/>
      <c r="BA2728" s="59" t="n"/>
      <c r="BB2728" s="59" t="n"/>
      <c r="BC2728" s="59" t="n"/>
      <c r="BD2728" s="59" t="n"/>
      <c r="BE2728" s="59" t="n"/>
      <c r="BF2728" s="59" t="n"/>
      <c r="BG2728" s="59" t="n"/>
      <c r="BH2728" s="59" t="n"/>
      <c r="BI2728" s="59" t="n"/>
      <c r="BJ2728" s="59" t="n"/>
      <c r="BK2728" s="59" t="n"/>
      <c r="BL2728" s="59" t="n"/>
      <c r="BM2728" s="59" t="n"/>
      <c r="BN2728" s="59" t="n"/>
      <c r="BO2728" s="59" t="n"/>
      <c r="BP2728" s="59" t="n"/>
      <c r="BQ2728" s="59" t="n"/>
      <c r="BR2728" s="59" t="n"/>
      <c r="BS2728" s="59" t="n"/>
      <c r="BT2728" s="59" t="n"/>
      <c r="BU2728" s="59" t="n"/>
      <c r="BV2728" s="59" t="n"/>
      <c r="BW2728" s="59" t="n"/>
      <c r="BX2728" s="59" t="n"/>
      <c r="BY2728" s="59" t="n"/>
      <c r="BZ2728" s="59" t="n"/>
      <c r="CA2728" s="59" t="n"/>
      <c r="CB2728" s="59" t="n"/>
      <c r="CC2728" s="59" t="n"/>
      <c r="CD2728" s="59" t="n"/>
      <c r="CE2728" s="59" t="n"/>
      <c r="CF2728" s="59" t="n"/>
      <c r="CG2728" s="59" t="n"/>
      <c r="CH2728" s="59" t="n"/>
      <c r="CI2728" s="59" t="n"/>
      <c r="CJ2728" s="59" t="n"/>
      <c r="CK2728" s="59" t="n"/>
      <c r="CL2728" s="59" t="n"/>
      <c r="CM2728" s="59" t="n"/>
      <c r="CN2728" s="59" t="n"/>
      <c r="CO2728" s="59" t="n"/>
      <c r="CP2728" s="59" t="n"/>
      <c r="CQ2728" s="59" t="n"/>
      <c r="CR2728" s="59" t="n"/>
      <c r="CS2728" s="59" t="n"/>
      <c r="CT2728" s="59" t="n"/>
      <c r="CU2728" s="59" t="n"/>
      <c r="CV2728" s="59" t="n"/>
      <c r="CW2728" s="59" t="n"/>
      <c r="CX2728" s="59" t="n"/>
      <c r="CY2728" s="59" t="n"/>
      <c r="CZ2728" s="59" t="n"/>
    </row>
    <row r="2729">
      <c r="D2729" s="59" t="n"/>
      <c r="E2729" s="59" t="n"/>
      <c r="F2729" s="59" t="n"/>
      <c r="G2729" s="59" t="n"/>
      <c r="H2729" s="59" t="n"/>
      <c r="I2729" s="59" t="n"/>
      <c r="J2729" s="59" t="n"/>
      <c r="K2729" s="59" t="n"/>
      <c r="L2729" s="59" t="n"/>
      <c r="M2729" s="59" t="n"/>
      <c r="N2729" s="59" t="n"/>
      <c r="O2729" s="59" t="n"/>
      <c r="P2729" s="59" t="n"/>
      <c r="Q2729" s="59" t="n"/>
      <c r="R2729" s="59" t="n"/>
      <c r="S2729" s="59" t="n"/>
      <c r="T2729" s="59" t="n"/>
      <c r="U2729" s="59" t="n"/>
      <c r="V2729" s="59" t="n"/>
      <c r="W2729" s="59" t="n"/>
      <c r="X2729" s="59" t="n"/>
      <c r="Y2729" s="59" t="n"/>
      <c r="Z2729" s="59" t="n"/>
      <c r="AA2729" s="59" t="n"/>
      <c r="AB2729" s="59" t="n"/>
      <c r="AC2729" s="59" t="n"/>
      <c r="AD2729" s="59" t="n"/>
      <c r="AE2729" s="59" t="n"/>
      <c r="AF2729" s="59" t="n"/>
      <c r="AG2729" s="59" t="n"/>
      <c r="AH2729" s="59" t="n"/>
      <c r="AI2729" s="59" t="n"/>
      <c r="AJ2729" s="59" t="n"/>
      <c r="AK2729" s="59" t="n"/>
      <c r="AL2729" s="59" t="n"/>
      <c r="AM2729" s="59" t="n"/>
      <c r="AN2729" s="59" t="n"/>
      <c r="AO2729" s="59" t="n"/>
      <c r="AP2729" s="59" t="n"/>
      <c r="AQ2729" s="59" t="n"/>
      <c r="AR2729" s="59" t="n"/>
      <c r="AS2729" s="59" t="n"/>
      <c r="AT2729" s="59" t="n"/>
      <c r="AU2729" s="59" t="n"/>
      <c r="AV2729" s="59" t="n"/>
      <c r="AW2729" s="59" t="n"/>
      <c r="AX2729" s="59" t="n"/>
      <c r="AY2729" s="59" t="n"/>
      <c r="AZ2729" s="59" t="n"/>
      <c r="BA2729" s="59" t="n"/>
      <c r="BB2729" s="59" t="n"/>
      <c r="BC2729" s="59" t="n"/>
      <c r="BD2729" s="59" t="n"/>
      <c r="BE2729" s="59" t="n"/>
      <c r="BF2729" s="59" t="n"/>
      <c r="BG2729" s="59" t="n"/>
      <c r="BH2729" s="59" t="n"/>
      <c r="BI2729" s="59" t="n"/>
      <c r="BJ2729" s="59" t="n"/>
      <c r="BK2729" s="59" t="n"/>
      <c r="BL2729" s="59" t="n"/>
      <c r="BM2729" s="59" t="n"/>
      <c r="BN2729" s="59" t="n"/>
      <c r="BO2729" s="59" t="n"/>
      <c r="BP2729" s="59" t="n"/>
      <c r="BQ2729" s="59" t="n"/>
      <c r="BR2729" s="59" t="n"/>
      <c r="BS2729" s="59" t="n"/>
      <c r="BT2729" s="59" t="n"/>
      <c r="BU2729" s="59" t="n"/>
      <c r="BV2729" s="59" t="n"/>
      <c r="BW2729" s="59" t="n"/>
      <c r="BX2729" s="59" t="n"/>
      <c r="BY2729" s="59" t="n"/>
      <c r="BZ2729" s="59" t="n"/>
      <c r="CA2729" s="59" t="n"/>
      <c r="CB2729" s="59" t="n"/>
      <c r="CC2729" s="59" t="n"/>
      <c r="CD2729" s="59" t="n"/>
      <c r="CE2729" s="59" t="n"/>
      <c r="CF2729" s="59" t="n"/>
      <c r="CG2729" s="59" t="n"/>
      <c r="CH2729" s="59" t="n"/>
      <c r="CI2729" s="59" t="n"/>
      <c r="CJ2729" s="59" t="n"/>
      <c r="CK2729" s="59" t="n"/>
      <c r="CL2729" s="59" t="n"/>
      <c r="CM2729" s="59" t="n"/>
      <c r="CN2729" s="59" t="n"/>
      <c r="CO2729" s="59" t="n"/>
      <c r="CP2729" s="59" t="n"/>
      <c r="CQ2729" s="59" t="n"/>
      <c r="CR2729" s="59" t="n"/>
      <c r="CS2729" s="59" t="n"/>
      <c r="CT2729" s="59" t="n"/>
      <c r="CU2729" s="59" t="n"/>
      <c r="CV2729" s="59" t="n"/>
      <c r="CW2729" s="59" t="n"/>
      <c r="CX2729" s="59" t="n"/>
      <c r="CY2729" s="59" t="n"/>
      <c r="CZ2729" s="59" t="n"/>
    </row>
    <row r="2730">
      <c r="D2730" s="59" t="n"/>
      <c r="E2730" s="59" t="n"/>
      <c r="F2730" s="59" t="n"/>
      <c r="G2730" s="59" t="n"/>
      <c r="H2730" s="59" t="n"/>
      <c r="I2730" s="59" t="n"/>
      <c r="J2730" s="59" t="n"/>
      <c r="K2730" s="59" t="n"/>
      <c r="L2730" s="59" t="n"/>
      <c r="M2730" s="59" t="n"/>
      <c r="N2730" s="59" t="n"/>
      <c r="O2730" s="59" t="n"/>
      <c r="P2730" s="59" t="n"/>
      <c r="Q2730" s="59" t="n"/>
      <c r="R2730" s="59" t="n"/>
      <c r="S2730" s="59" t="n"/>
      <c r="T2730" s="59" t="n"/>
      <c r="U2730" s="59" t="n"/>
      <c r="V2730" s="59" t="n"/>
      <c r="W2730" s="59" t="n"/>
      <c r="X2730" s="59" t="n"/>
      <c r="Y2730" s="59" t="n"/>
      <c r="Z2730" s="59" t="n"/>
      <c r="AA2730" s="59" t="n"/>
      <c r="AB2730" s="59" t="n"/>
      <c r="AC2730" s="59" t="n"/>
      <c r="AD2730" s="59" t="n"/>
      <c r="AE2730" s="59" t="n"/>
      <c r="AF2730" s="59" t="n"/>
      <c r="AG2730" s="59" t="n"/>
      <c r="AH2730" s="59" t="n"/>
      <c r="AI2730" s="59" t="n"/>
      <c r="AJ2730" s="59" t="n"/>
      <c r="AK2730" s="59" t="n"/>
      <c r="AL2730" s="59" t="n"/>
      <c r="AM2730" s="59" t="n"/>
      <c r="AN2730" s="59" t="n"/>
      <c r="AO2730" s="59" t="n"/>
      <c r="AP2730" s="59" t="n"/>
      <c r="AQ2730" s="59" t="n"/>
      <c r="AR2730" s="59" t="n"/>
      <c r="AS2730" s="59" t="n"/>
      <c r="AT2730" s="59" t="n"/>
      <c r="AU2730" s="59" t="n"/>
      <c r="AV2730" s="59" t="n"/>
      <c r="AW2730" s="59" t="n"/>
      <c r="AX2730" s="59" t="n"/>
      <c r="AY2730" s="59" t="n"/>
      <c r="AZ2730" s="59" t="n"/>
      <c r="BA2730" s="59" t="n"/>
      <c r="BB2730" s="59" t="n"/>
      <c r="BC2730" s="59" t="n"/>
      <c r="BD2730" s="59" t="n"/>
      <c r="BE2730" s="59" t="n"/>
      <c r="BF2730" s="59" t="n"/>
      <c r="BG2730" s="59" t="n"/>
      <c r="BH2730" s="59" t="n"/>
      <c r="BI2730" s="59" t="n"/>
      <c r="BJ2730" s="59" t="n"/>
      <c r="BK2730" s="59" t="n"/>
      <c r="BL2730" s="59" t="n"/>
      <c r="BM2730" s="59" t="n"/>
      <c r="BN2730" s="59" t="n"/>
      <c r="BO2730" s="59" t="n"/>
      <c r="BP2730" s="59" t="n"/>
      <c r="BQ2730" s="59" t="n"/>
      <c r="BR2730" s="59" t="n"/>
      <c r="BS2730" s="59" t="n"/>
      <c r="BT2730" s="59" t="n"/>
      <c r="BU2730" s="59" t="n"/>
      <c r="BV2730" s="59" t="n"/>
      <c r="BW2730" s="59" t="n"/>
      <c r="BX2730" s="59" t="n"/>
      <c r="BY2730" s="59" t="n"/>
      <c r="BZ2730" s="59" t="n"/>
      <c r="CA2730" s="59" t="n"/>
      <c r="CB2730" s="59" t="n"/>
      <c r="CC2730" s="59" t="n"/>
      <c r="CD2730" s="59" t="n"/>
      <c r="CE2730" s="59" t="n"/>
      <c r="CF2730" s="59" t="n"/>
      <c r="CG2730" s="59" t="n"/>
      <c r="CH2730" s="59" t="n"/>
      <c r="CI2730" s="59" t="n"/>
      <c r="CJ2730" s="59" t="n"/>
      <c r="CK2730" s="59" t="n"/>
      <c r="CL2730" s="59" t="n"/>
      <c r="CM2730" s="59" t="n"/>
      <c r="CN2730" s="59" t="n"/>
      <c r="CO2730" s="59" t="n"/>
      <c r="CP2730" s="59" t="n"/>
      <c r="CQ2730" s="59" t="n"/>
      <c r="CR2730" s="59" t="n"/>
      <c r="CS2730" s="59" t="n"/>
      <c r="CT2730" s="59" t="n"/>
      <c r="CU2730" s="59" t="n"/>
      <c r="CV2730" s="59" t="n"/>
      <c r="CW2730" s="59" t="n"/>
      <c r="CX2730" s="59" t="n"/>
      <c r="CY2730" s="59" t="n"/>
      <c r="CZ2730" s="59" t="n"/>
    </row>
    <row r="2731">
      <c r="D2731" s="107" t="n"/>
      <c r="E2731" s="107" t="n"/>
      <c r="F2731" s="107" t="n"/>
      <c r="G2731" s="107" t="n"/>
      <c r="H2731" s="107" t="n"/>
      <c r="I2731" s="107" t="n"/>
      <c r="J2731" s="107" t="n"/>
      <c r="K2731" s="107" t="n"/>
      <c r="L2731" s="107" t="n"/>
      <c r="M2731" s="107" t="n"/>
      <c r="N2731" s="107" t="n"/>
      <c r="O2731" s="107" t="n"/>
      <c r="P2731" s="107" t="n"/>
      <c r="Q2731" s="107" t="n"/>
      <c r="R2731" s="107" t="n"/>
      <c r="S2731" s="107" t="n"/>
      <c r="T2731" s="107" t="n"/>
      <c r="U2731" s="107" t="n"/>
      <c r="V2731" s="107" t="n"/>
      <c r="W2731" s="107" t="n"/>
      <c r="X2731" s="107" t="n"/>
      <c r="Y2731" s="107" t="n"/>
      <c r="Z2731" s="107" t="n"/>
      <c r="AA2731" s="107" t="n"/>
      <c r="AB2731" s="107" t="n"/>
      <c r="AC2731" s="107" t="n"/>
      <c r="AD2731" s="107" t="n"/>
      <c r="AE2731" s="107" t="n"/>
      <c r="AF2731" s="107" t="n"/>
      <c r="AG2731" s="107" t="n"/>
      <c r="AH2731" s="107" t="n"/>
      <c r="AI2731" s="107" t="n"/>
      <c r="AJ2731" s="107" t="n"/>
      <c r="AK2731" s="107" t="n"/>
      <c r="AL2731" s="107" t="n"/>
      <c r="AM2731" s="107" t="n"/>
      <c r="AN2731" s="107" t="n"/>
      <c r="AO2731" s="107" t="n"/>
      <c r="AP2731" s="107" t="n"/>
      <c r="AQ2731" s="107" t="n"/>
      <c r="AR2731" s="107" t="n"/>
      <c r="AS2731" s="107" t="n"/>
      <c r="AT2731" s="107" t="n"/>
      <c r="AU2731" s="107" t="n"/>
      <c r="AV2731" s="107" t="n"/>
      <c r="AW2731" s="107" t="n"/>
      <c r="AX2731" s="107" t="n"/>
      <c r="AY2731" s="107" t="n"/>
      <c r="AZ2731" s="107" t="n"/>
      <c r="BA2731" s="107" t="n"/>
      <c r="BB2731" s="107" t="n"/>
      <c r="BC2731" s="107" t="n"/>
      <c r="BD2731" s="107" t="n"/>
      <c r="BE2731" s="107" t="n"/>
      <c r="BF2731" s="107" t="n"/>
      <c r="BG2731" s="107" t="n"/>
      <c r="BH2731" s="107" t="n"/>
      <c r="BI2731" s="107" t="n"/>
      <c r="BJ2731" s="107" t="n"/>
      <c r="BK2731" s="107" t="n"/>
      <c r="BL2731" s="107" t="n"/>
      <c r="BM2731" s="107" t="n"/>
      <c r="BN2731" s="107" t="n"/>
      <c r="BO2731" s="107" t="n"/>
      <c r="BP2731" s="107" t="n"/>
      <c r="BQ2731" s="107" t="n"/>
      <c r="BR2731" s="107" t="n"/>
      <c r="BS2731" s="107" t="n"/>
      <c r="BT2731" s="107" t="n"/>
      <c r="BU2731" s="107" t="n"/>
      <c r="BV2731" s="107" t="n"/>
      <c r="BW2731" s="107" t="n"/>
      <c r="BX2731" s="107" t="n"/>
      <c r="BY2731" s="107" t="n"/>
      <c r="BZ2731" s="107" t="n"/>
      <c r="CA2731" s="107" t="n"/>
      <c r="CB2731" s="107" t="n"/>
      <c r="CC2731" s="107" t="n"/>
      <c r="CD2731" s="107" t="n"/>
      <c r="CE2731" s="107" t="n"/>
      <c r="CF2731" s="107" t="n"/>
      <c r="CG2731" s="107" t="n"/>
      <c r="CH2731" s="107" t="n"/>
      <c r="CI2731" s="107" t="n"/>
      <c r="CJ2731" s="107" t="n"/>
      <c r="CK2731" s="107" t="n"/>
      <c r="CL2731" s="107" t="n"/>
      <c r="CM2731" s="107" t="n"/>
      <c r="CN2731" s="107" t="n"/>
      <c r="CO2731" s="107" t="n"/>
      <c r="CP2731" s="107" t="n"/>
      <c r="CQ2731" s="107" t="n"/>
      <c r="CR2731" s="107" t="n"/>
      <c r="CS2731" s="107" t="n"/>
      <c r="CT2731" s="107" t="n"/>
      <c r="CU2731" s="107" t="n"/>
      <c r="CV2731" s="107" t="n"/>
      <c r="CW2731" s="107" t="n"/>
      <c r="CX2731" s="107" t="n"/>
      <c r="CY2731" s="107" t="n"/>
      <c r="CZ2731" s="107" t="n"/>
    </row>
    <row r="2734">
      <c r="A2734" s="2">
        <f>IF($A2727="","","   projections")</f>
        <v/>
      </c>
      <c r="B2734" s="68">
        <f>IF($A2727="",0,COUNT($E2735:$CZ2735))</f>
        <v/>
      </c>
      <c r="C2734" s="69">
        <f>IF($B2734=0,0,MAX($E2735:$CZ2735))</f>
        <v/>
      </c>
      <c r="D2734" s="58">
        <f>_xll.BDS($A2727,'Field Check'!$C$42,"headers=y","startcol=1","endcol=3","dir=h","cols=18;rows=3")</f>
        <v/>
      </c>
      <c r="E2734" s="59" t="n">
        <v>46261</v>
      </c>
      <c r="F2734" s="59" t="n">
        <v>46441</v>
      </c>
      <c r="G2734" s="59" t="n">
        <v>46618</v>
      </c>
      <c r="H2734" s="59" t="n">
        <v>46806</v>
      </c>
      <c r="I2734" s="59" t="n">
        <v>46989</v>
      </c>
      <c r="J2734" s="59" t="n">
        <v>47172</v>
      </c>
      <c r="K2734" s="59" t="n">
        <v>47353</v>
      </c>
      <c r="L2734" s="59" t="n">
        <v>47536</v>
      </c>
      <c r="M2734" s="59" t="n">
        <v>47717</v>
      </c>
      <c r="N2734" s="59" t="n">
        <v>47900</v>
      </c>
      <c r="O2734" s="59" t="n">
        <v>48081</v>
      </c>
      <c r="P2734" s="59" t="n">
        <v>48267</v>
      </c>
      <c r="Q2734" s="59" t="n">
        <v>48445</v>
      </c>
      <c r="R2734" s="59" t="n">
        <v>48633</v>
      </c>
      <c r="S2734" s="59" t="n">
        <v>48809</v>
      </c>
      <c r="T2734" s="59" t="n">
        <v>48997</v>
      </c>
      <c r="U2734" s="59" t="n">
        <v>49173</v>
      </c>
      <c r="V2734" s="59" t="n"/>
      <c r="W2734" s="59" t="n"/>
      <c r="X2734" s="59" t="n"/>
      <c r="Y2734" s="59" t="n"/>
      <c r="Z2734" s="59" t="n"/>
      <c r="AA2734" s="59" t="n"/>
      <c r="AB2734" s="59" t="n"/>
      <c r="AC2734" s="59" t="n"/>
      <c r="AD2734" s="59" t="n"/>
      <c r="AE2734" s="59" t="n"/>
      <c r="AF2734" s="59" t="n"/>
      <c r="AG2734" s="59" t="n"/>
      <c r="AH2734" s="59" t="n"/>
      <c r="AI2734" s="59" t="n"/>
      <c r="AJ2734" s="59" t="n"/>
      <c r="AK2734" s="59" t="n"/>
      <c r="AL2734" s="59" t="n"/>
      <c r="AM2734" s="59" t="n"/>
      <c r="AN2734" s="59" t="n"/>
      <c r="AO2734" s="59" t="n"/>
      <c r="AP2734" s="59" t="n"/>
      <c r="AQ2734" s="59" t="n"/>
      <c r="AR2734" s="59" t="n"/>
      <c r="AS2734" s="59" t="n"/>
      <c r="AT2734" s="59" t="n"/>
      <c r="AU2734" s="59" t="n"/>
      <c r="AV2734" s="59" t="n"/>
      <c r="AW2734" s="59" t="n"/>
      <c r="AX2734" s="59" t="n"/>
      <c r="AY2734" s="59" t="n"/>
      <c r="AZ2734" s="59" t="n"/>
      <c r="BA2734" s="59" t="n"/>
      <c r="BB2734" s="59" t="n"/>
      <c r="BC2734" s="59" t="n"/>
      <c r="BD2734" s="59" t="n"/>
      <c r="BE2734" s="59" t="n"/>
      <c r="BF2734" s="59" t="n"/>
      <c r="BG2734" s="59" t="n"/>
      <c r="BH2734" s="59" t="n"/>
      <c r="BI2734" s="59" t="n"/>
      <c r="BJ2734" s="59" t="n"/>
      <c r="BK2734" s="59" t="n"/>
      <c r="BL2734" s="59" t="n"/>
      <c r="BM2734" s="59" t="n"/>
      <c r="BN2734" s="59" t="n"/>
      <c r="BO2734" s="59" t="n"/>
      <c r="BP2734" s="59" t="n"/>
      <c r="BQ2734" s="59" t="n"/>
      <c r="BR2734" s="59" t="n"/>
      <c r="BS2734" s="59" t="n"/>
      <c r="BT2734" s="59" t="n"/>
      <c r="BU2734" s="59" t="n"/>
      <c r="BV2734" s="59" t="n"/>
      <c r="BW2734" s="59" t="n"/>
      <c r="BX2734" s="59" t="n"/>
      <c r="BY2734" s="59" t="n"/>
      <c r="BZ2734" s="59" t="n"/>
      <c r="CA2734" s="59" t="n"/>
      <c r="CB2734" s="59" t="n"/>
      <c r="CC2734" s="59" t="n"/>
      <c r="CD2734" s="59" t="n"/>
      <c r="CE2734" s="59" t="n"/>
      <c r="CF2734" s="59" t="n"/>
      <c r="CG2734" s="59" t="n"/>
      <c r="CH2734" s="59" t="n"/>
      <c r="CI2734" s="59" t="n"/>
      <c r="CJ2734" s="59" t="n"/>
      <c r="CK2734" s="59" t="n"/>
      <c r="CL2734" s="59" t="n"/>
      <c r="CM2734" s="59" t="n"/>
      <c r="CN2734" s="59" t="n"/>
      <c r="CO2734" s="59" t="n"/>
      <c r="CP2734" s="59" t="n"/>
      <c r="CQ2734" s="59" t="n"/>
      <c r="CR2734" s="59" t="n"/>
      <c r="CS2734" s="59" t="n"/>
      <c r="CT2734" s="59" t="n"/>
      <c r="CU2734" s="59" t="n"/>
      <c r="CV2734" s="59" t="n"/>
      <c r="CW2734" s="59" t="n"/>
      <c r="CX2734" s="59" t="n"/>
      <c r="CY2734" s="59" t="n"/>
      <c r="CZ2734" s="59" t="n"/>
    </row>
    <row r="2735">
      <c r="D2735" s="59" t="inlineStr">
        <is>
          <t>Ex-Date</t>
        </is>
      </c>
      <c r="E2735" s="59" t="n">
        <v>46274</v>
      </c>
      <c r="F2735" s="59" t="n">
        <v>46448</v>
      </c>
      <c r="G2735" s="59" t="n">
        <v>46638</v>
      </c>
      <c r="H2735" s="59" t="n">
        <v>46814</v>
      </c>
      <c r="I2735" s="59" t="n">
        <v>47009</v>
      </c>
      <c r="J2735" s="59" t="n">
        <v>47178</v>
      </c>
      <c r="K2735" s="59" t="n">
        <v>47373</v>
      </c>
      <c r="L2735" s="59" t="n">
        <v>47549</v>
      </c>
      <c r="M2735" s="59" t="n">
        <v>47737</v>
      </c>
      <c r="N2735" s="59" t="n">
        <v>47913</v>
      </c>
      <c r="O2735" s="59" t="n">
        <v>48101</v>
      </c>
      <c r="P2735" s="59" t="n">
        <v>48275</v>
      </c>
      <c r="Q2735" s="59" t="n">
        <v>48465</v>
      </c>
      <c r="R2735" s="59" t="n">
        <v>48640</v>
      </c>
      <c r="S2735" s="59" t="n">
        <v>48829</v>
      </c>
      <c r="T2735" s="59" t="n">
        <v>49004</v>
      </c>
      <c r="U2735" s="59" t="n">
        <v>49193</v>
      </c>
      <c r="V2735" s="59" t="n"/>
      <c r="W2735" s="59" t="n"/>
      <c r="X2735" s="59" t="n"/>
      <c r="Y2735" s="59" t="n"/>
      <c r="Z2735" s="59" t="n"/>
      <c r="AA2735" s="59" t="n"/>
      <c r="AB2735" s="59" t="n"/>
      <c r="AC2735" s="59" t="n"/>
      <c r="AD2735" s="59" t="n"/>
      <c r="AE2735" s="59" t="n"/>
      <c r="AF2735" s="59" t="n"/>
      <c r="AG2735" s="59" t="n"/>
      <c r="AH2735" s="59" t="n"/>
      <c r="AI2735" s="59" t="n"/>
      <c r="AJ2735" s="59" t="n"/>
      <c r="AK2735" s="59" t="n"/>
      <c r="AL2735" s="59" t="n"/>
      <c r="AM2735" s="59" t="n"/>
      <c r="AN2735" s="59" t="n"/>
      <c r="AO2735" s="59" t="n"/>
      <c r="AP2735" s="59" t="n"/>
      <c r="AQ2735" s="59" t="n"/>
      <c r="AR2735" s="59" t="n"/>
      <c r="AS2735" s="59" t="n"/>
      <c r="AT2735" s="59" t="n"/>
      <c r="AU2735" s="59" t="n"/>
      <c r="AV2735" s="59" t="n"/>
      <c r="AW2735" s="59" t="n"/>
      <c r="AX2735" s="59" t="n"/>
      <c r="AY2735" s="59" t="n"/>
      <c r="AZ2735" s="59" t="n"/>
      <c r="BA2735" s="59" t="n"/>
      <c r="BB2735" s="59" t="n"/>
      <c r="BC2735" s="59" t="n"/>
      <c r="BD2735" s="59" t="n"/>
      <c r="BE2735" s="59" t="n"/>
      <c r="BF2735" s="59" t="n"/>
      <c r="BG2735" s="59" t="n"/>
      <c r="BH2735" s="59" t="n"/>
      <c r="BI2735" s="59" t="n"/>
      <c r="BJ2735" s="59" t="n"/>
      <c r="BK2735" s="59" t="n"/>
      <c r="BL2735" s="59" t="n"/>
      <c r="BM2735" s="59" t="n"/>
      <c r="BN2735" s="59" t="n"/>
      <c r="BO2735" s="59" t="n"/>
      <c r="BP2735" s="59" t="n"/>
      <c r="BQ2735" s="59" t="n"/>
      <c r="BR2735" s="59" t="n"/>
      <c r="BS2735" s="59" t="n"/>
      <c r="BT2735" s="59" t="n"/>
      <c r="BU2735" s="59" t="n"/>
      <c r="BV2735" s="59" t="n"/>
      <c r="BW2735" s="59" t="n"/>
      <c r="BX2735" s="59" t="n"/>
      <c r="BY2735" s="59" t="n"/>
      <c r="BZ2735" s="59" t="n"/>
      <c r="CA2735" s="59" t="n"/>
      <c r="CB2735" s="59" t="n"/>
      <c r="CC2735" s="59" t="n"/>
      <c r="CD2735" s="59" t="n"/>
      <c r="CE2735" s="59" t="n"/>
      <c r="CF2735" s="59" t="n"/>
      <c r="CG2735" s="59" t="n"/>
      <c r="CH2735" s="59" t="n"/>
      <c r="CI2735" s="59" t="n"/>
      <c r="CJ2735" s="59" t="n"/>
      <c r="CK2735" s="59" t="n"/>
      <c r="CL2735" s="59" t="n"/>
      <c r="CM2735" s="59" t="n"/>
      <c r="CN2735" s="59" t="n"/>
      <c r="CO2735" s="59" t="n"/>
      <c r="CP2735" s="59" t="n"/>
      <c r="CQ2735" s="59" t="n"/>
      <c r="CR2735" s="59" t="n"/>
      <c r="CS2735" s="59" t="n"/>
      <c r="CT2735" s="59" t="n"/>
      <c r="CU2735" s="59" t="n"/>
      <c r="CV2735" s="59" t="n"/>
      <c r="CW2735" s="59" t="n"/>
      <c r="CX2735" s="59" t="n"/>
      <c r="CY2735" s="59" t="n"/>
      <c r="CZ2735" s="59" t="n"/>
    </row>
    <row r="2736">
      <c r="D2736" s="107" t="inlineStr">
        <is>
          <t>Amount Per Share</t>
        </is>
      </c>
      <c r="E2736" s="107" t="n">
        <v>0.105</v>
      </c>
      <c r="F2736" s="107" t="n">
        <v>0.089</v>
      </c>
      <c r="G2736" s="107" t="n">
        <v>0.106</v>
      </c>
      <c r="H2736" s="107" t="n">
        <v>0.095</v>
      </c>
      <c r="I2736" s="107" t="n">
        <v>0.111</v>
      </c>
      <c r="J2736" s="107" t="n">
        <v>0.103</v>
      </c>
      <c r="K2736" s="107" t="n">
        <v>0.115</v>
      </c>
      <c r="L2736" s="107" t="n">
        <v>0.106</v>
      </c>
      <c r="M2736" s="107" t="n">
        <v>0.116</v>
      </c>
      <c r="N2736" s="107" t="n">
        <v>0.113</v>
      </c>
      <c r="O2736" s="107" t="n">
        <v>0.121</v>
      </c>
      <c r="P2736" s="107" t="n">
        <v>0.12</v>
      </c>
      <c r="Q2736" s="107" t="n">
        <v>0.125</v>
      </c>
      <c r="R2736" s="107" t="n">
        <v>0.124</v>
      </c>
      <c r="S2736" s="107" t="n">
        <v>0.125</v>
      </c>
      <c r="T2736" s="107" t="n">
        <v>0.124</v>
      </c>
      <c r="U2736" s="107" t="n">
        <v>0.125</v>
      </c>
      <c r="V2736" s="107" t="n"/>
      <c r="W2736" s="107" t="n"/>
      <c r="X2736" s="107" t="n"/>
      <c r="Y2736" s="107" t="n"/>
      <c r="Z2736" s="107" t="n"/>
      <c r="AA2736" s="107" t="n"/>
      <c r="AB2736" s="107" t="n"/>
      <c r="AC2736" s="107" t="n"/>
      <c r="AD2736" s="107" t="n"/>
      <c r="AE2736" s="107" t="n"/>
      <c r="AF2736" s="107" t="n"/>
      <c r="AG2736" s="107" t="n"/>
      <c r="AH2736" s="107" t="n"/>
      <c r="AI2736" s="107" t="n"/>
      <c r="AJ2736" s="107" t="n"/>
      <c r="AK2736" s="107" t="n"/>
      <c r="AL2736" s="107" t="n"/>
      <c r="AM2736" s="107" t="n"/>
      <c r="AN2736" s="107" t="n"/>
      <c r="AO2736" s="107" t="n"/>
      <c r="AP2736" s="107" t="n"/>
      <c r="AQ2736" s="107" t="n"/>
      <c r="AR2736" s="107" t="n"/>
      <c r="AS2736" s="107" t="n"/>
      <c r="AT2736" s="107" t="n"/>
      <c r="AU2736" s="107" t="n"/>
      <c r="AV2736" s="107" t="n"/>
      <c r="AW2736" s="107" t="n"/>
      <c r="AX2736" s="107" t="n"/>
      <c r="AY2736" s="107" t="n"/>
      <c r="AZ2736" s="107" t="n"/>
      <c r="BA2736" s="107" t="n"/>
      <c r="BB2736" s="107" t="n"/>
      <c r="BC2736" s="107" t="n"/>
      <c r="BD2736" s="107" t="n"/>
      <c r="BE2736" s="107" t="n"/>
      <c r="BF2736" s="107" t="n"/>
      <c r="BG2736" s="107" t="n"/>
      <c r="BH2736" s="107" t="n"/>
      <c r="BI2736" s="107" t="n"/>
      <c r="BJ2736" s="107" t="n"/>
      <c r="BK2736" s="107" t="n"/>
      <c r="BL2736" s="107" t="n"/>
      <c r="BM2736" s="107" t="n"/>
      <c r="BN2736" s="107" t="n"/>
      <c r="BO2736" s="107" t="n"/>
      <c r="BP2736" s="107" t="n"/>
      <c r="BQ2736" s="107" t="n"/>
      <c r="BR2736" s="107" t="n"/>
      <c r="BS2736" s="107" t="n"/>
      <c r="BT2736" s="107" t="n"/>
      <c r="BU2736" s="107" t="n"/>
      <c r="BV2736" s="107" t="n"/>
      <c r="BW2736" s="107" t="n"/>
      <c r="BX2736" s="107" t="n"/>
      <c r="BY2736" s="107" t="n"/>
      <c r="BZ2736" s="107" t="n"/>
      <c r="CA2736" s="107" t="n"/>
      <c r="CB2736" s="107" t="n"/>
      <c r="CC2736" s="107" t="n"/>
      <c r="CD2736" s="107" t="n"/>
      <c r="CE2736" s="107" t="n"/>
      <c r="CF2736" s="107" t="n"/>
      <c r="CG2736" s="107" t="n"/>
      <c r="CH2736" s="107" t="n"/>
      <c r="CI2736" s="107" t="n"/>
      <c r="CJ2736" s="107" t="n"/>
      <c r="CK2736" s="107" t="n"/>
      <c r="CL2736" s="107" t="n"/>
      <c r="CM2736" s="107" t="n"/>
      <c r="CN2736" s="107" t="n"/>
      <c r="CO2736" s="107" t="n"/>
      <c r="CP2736" s="107" t="n"/>
      <c r="CQ2736" s="107" t="n"/>
      <c r="CR2736" s="107" t="n"/>
      <c r="CS2736" s="107" t="n"/>
      <c r="CT2736" s="107" t="n"/>
      <c r="CU2736" s="107" t="n"/>
      <c r="CV2736" s="107" t="n"/>
      <c r="CW2736" s="107" t="n"/>
      <c r="CX2736" s="107" t="n"/>
      <c r="CY2736" s="107" t="n"/>
      <c r="CZ2736" s="107" t="n"/>
    </row>
    <row r="2738">
      <c r="A2738" s="126">
        <f>IF(MXAU!$C$49="","",MXAU!$C$49)</f>
        <v/>
      </c>
      <c r="B2738" s="68">
        <f>IF($A2738="",0,COUNT($E2739:$CZ2739))</f>
        <v/>
      </c>
      <c r="C2738" s="69">
        <f>IF($B2738=0,0,MAX($E2739:$CZ2739))</f>
        <v/>
      </c>
      <c r="D2738" s="58">
        <f>_xll.BDS($A2738,'Field Check'!$C$44,"headers=y","startcol=1","endcol=7","dir=h","DVD_START_DT",'Field Check'!$C$59,"DVD_END_DT",'Field Check'!$D$59)</f>
        <v/>
      </c>
      <c r="E2738" s="59" t="n"/>
      <c r="F2738" s="59" t="n"/>
      <c r="G2738" s="59" t="n"/>
      <c r="H2738" s="59" t="n"/>
      <c r="I2738" s="59" t="n"/>
      <c r="J2738" s="59" t="n"/>
      <c r="K2738" s="59" t="n"/>
      <c r="L2738" s="59" t="n"/>
      <c r="M2738" s="59" t="n"/>
      <c r="N2738" s="59" t="n"/>
      <c r="O2738" s="59" t="n"/>
      <c r="P2738" s="59" t="n"/>
      <c r="Q2738" s="59" t="n"/>
      <c r="R2738" s="59" t="n"/>
      <c r="S2738" s="59" t="n"/>
      <c r="T2738" s="59" t="n"/>
      <c r="U2738" s="59" t="n"/>
      <c r="V2738" s="59" t="n"/>
      <c r="W2738" s="59" t="n"/>
      <c r="X2738" s="59" t="n"/>
      <c r="Y2738" s="59" t="n"/>
      <c r="Z2738" s="59" t="n"/>
      <c r="AA2738" s="59" t="n"/>
      <c r="AB2738" s="59" t="n"/>
      <c r="AC2738" s="59" t="n"/>
      <c r="AD2738" s="59" t="n"/>
      <c r="AE2738" s="59" t="n"/>
      <c r="AF2738" s="59" t="n"/>
      <c r="AG2738" s="59" t="n"/>
      <c r="AH2738" s="59" t="n"/>
      <c r="AI2738" s="59" t="n"/>
      <c r="AJ2738" s="59" t="n"/>
      <c r="AK2738" s="59" t="n"/>
      <c r="AL2738" s="59" t="n"/>
      <c r="AM2738" s="59" t="n"/>
      <c r="AN2738" s="59" t="n"/>
      <c r="AO2738" s="59" t="n"/>
      <c r="AP2738" s="59" t="n"/>
      <c r="AQ2738" s="59" t="n"/>
      <c r="AR2738" s="59" t="n"/>
      <c r="AS2738" s="59" t="n"/>
      <c r="AT2738" s="59" t="n"/>
      <c r="AU2738" s="59" t="n"/>
      <c r="AV2738" s="59" t="n"/>
      <c r="AW2738" s="59" t="n"/>
      <c r="AX2738" s="59" t="n"/>
      <c r="AY2738" s="59" t="n"/>
      <c r="AZ2738" s="59" t="n"/>
      <c r="BA2738" s="59" t="n"/>
      <c r="BB2738" s="59" t="n"/>
      <c r="BC2738" s="59" t="n"/>
      <c r="BD2738" s="59" t="n"/>
      <c r="BE2738" s="59" t="n"/>
      <c r="BF2738" s="59" t="n"/>
      <c r="BG2738" s="59" t="n"/>
      <c r="BH2738" s="59" t="n"/>
      <c r="BI2738" s="59" t="n"/>
      <c r="BJ2738" s="59" t="n"/>
      <c r="BK2738" s="59" t="n"/>
      <c r="BL2738" s="59" t="n"/>
      <c r="BM2738" s="59" t="n"/>
      <c r="BN2738" s="59" t="n"/>
      <c r="BO2738" s="59" t="n"/>
      <c r="BP2738" s="59" t="n"/>
      <c r="BQ2738" s="59" t="n"/>
      <c r="BR2738" s="59" t="n"/>
      <c r="BS2738" s="59" t="n"/>
      <c r="BT2738" s="59" t="n"/>
      <c r="BU2738" s="59" t="n"/>
      <c r="BV2738" s="59" t="n"/>
      <c r="BW2738" s="59" t="n"/>
      <c r="BX2738" s="59" t="n"/>
      <c r="BY2738" s="59" t="n"/>
      <c r="BZ2738" s="59" t="n"/>
      <c r="CA2738" s="59" t="n"/>
      <c r="CB2738" s="59" t="n"/>
      <c r="CC2738" s="59" t="n"/>
      <c r="CD2738" s="59" t="n"/>
      <c r="CE2738" s="59" t="n"/>
      <c r="CF2738" s="59" t="n"/>
      <c r="CG2738" s="59" t="n"/>
      <c r="CH2738" s="59" t="n"/>
      <c r="CI2738" s="59" t="n"/>
      <c r="CJ2738" s="59" t="n"/>
      <c r="CK2738" s="59" t="n"/>
      <c r="CL2738" s="59" t="n"/>
      <c r="CM2738" s="59" t="n"/>
      <c r="CN2738" s="59" t="n"/>
      <c r="CO2738" s="59" t="n"/>
      <c r="CP2738" s="59" t="n"/>
      <c r="CQ2738" s="59" t="n"/>
      <c r="CR2738" s="59" t="n"/>
      <c r="CS2738" s="59" t="n"/>
      <c r="CT2738" s="59" t="n"/>
      <c r="CU2738" s="59" t="n"/>
      <c r="CV2738" s="59" t="n"/>
      <c r="CW2738" s="59" t="n"/>
      <c r="CX2738" s="59" t="n"/>
      <c r="CY2738" s="59" t="n"/>
      <c r="CZ2738" s="59" t="n"/>
    </row>
    <row r="2739">
      <c r="D2739" s="59" t="n"/>
      <c r="E2739" s="59" t="n"/>
      <c r="F2739" s="59" t="n"/>
      <c r="G2739" s="59" t="n"/>
      <c r="H2739" s="59" t="n"/>
      <c r="I2739" s="59" t="n"/>
      <c r="J2739" s="59" t="n"/>
      <c r="K2739" s="59" t="n"/>
      <c r="L2739" s="59" t="n"/>
      <c r="M2739" s="59" t="n"/>
      <c r="N2739" s="59" t="n"/>
      <c r="O2739" s="59" t="n"/>
      <c r="P2739" s="59" t="n"/>
      <c r="Q2739" s="59" t="n"/>
      <c r="R2739" s="59" t="n"/>
      <c r="S2739" s="59" t="n"/>
      <c r="T2739" s="59" t="n"/>
      <c r="U2739" s="59" t="n"/>
      <c r="V2739" s="59" t="n"/>
      <c r="W2739" s="59" t="n"/>
      <c r="X2739" s="59" t="n"/>
      <c r="Y2739" s="59" t="n"/>
      <c r="Z2739" s="59" t="n"/>
      <c r="AA2739" s="59" t="n"/>
      <c r="AB2739" s="59" t="n"/>
      <c r="AC2739" s="59" t="n"/>
      <c r="AD2739" s="59" t="n"/>
      <c r="AE2739" s="59" t="n"/>
      <c r="AF2739" s="59" t="n"/>
      <c r="AG2739" s="59" t="n"/>
      <c r="AH2739" s="59" t="n"/>
      <c r="AI2739" s="59" t="n"/>
      <c r="AJ2739" s="59" t="n"/>
      <c r="AK2739" s="59" t="n"/>
      <c r="AL2739" s="59" t="n"/>
      <c r="AM2739" s="59" t="n"/>
      <c r="AN2739" s="59" t="n"/>
      <c r="AO2739" s="59" t="n"/>
      <c r="AP2739" s="59" t="n"/>
      <c r="AQ2739" s="59" t="n"/>
      <c r="AR2739" s="59" t="n"/>
      <c r="AS2739" s="59" t="n"/>
      <c r="AT2739" s="59" t="n"/>
      <c r="AU2739" s="59" t="n"/>
      <c r="AV2739" s="59" t="n"/>
      <c r="AW2739" s="59" t="n"/>
      <c r="AX2739" s="59" t="n"/>
      <c r="AY2739" s="59" t="n"/>
      <c r="AZ2739" s="59" t="n"/>
      <c r="BA2739" s="59" t="n"/>
      <c r="BB2739" s="59" t="n"/>
      <c r="BC2739" s="59" t="n"/>
      <c r="BD2739" s="59" t="n"/>
      <c r="BE2739" s="59" t="n"/>
      <c r="BF2739" s="59" t="n"/>
      <c r="BG2739" s="59" t="n"/>
      <c r="BH2739" s="59" t="n"/>
      <c r="BI2739" s="59" t="n"/>
      <c r="BJ2739" s="59" t="n"/>
      <c r="BK2739" s="59" t="n"/>
      <c r="BL2739" s="59" t="n"/>
      <c r="BM2739" s="59" t="n"/>
      <c r="BN2739" s="59" t="n"/>
      <c r="BO2739" s="59" t="n"/>
      <c r="BP2739" s="59" t="n"/>
      <c r="BQ2739" s="59" t="n"/>
      <c r="BR2739" s="59" t="n"/>
      <c r="BS2739" s="59" t="n"/>
      <c r="BT2739" s="59" t="n"/>
      <c r="BU2739" s="59" t="n"/>
      <c r="BV2739" s="59" t="n"/>
      <c r="BW2739" s="59" t="n"/>
      <c r="BX2739" s="59" t="n"/>
      <c r="BY2739" s="59" t="n"/>
      <c r="BZ2739" s="59" t="n"/>
      <c r="CA2739" s="59" t="n"/>
      <c r="CB2739" s="59" t="n"/>
      <c r="CC2739" s="59" t="n"/>
      <c r="CD2739" s="59" t="n"/>
      <c r="CE2739" s="59" t="n"/>
      <c r="CF2739" s="59" t="n"/>
      <c r="CG2739" s="59" t="n"/>
      <c r="CH2739" s="59" t="n"/>
      <c r="CI2739" s="59" t="n"/>
      <c r="CJ2739" s="59" t="n"/>
      <c r="CK2739" s="59" t="n"/>
      <c r="CL2739" s="59" t="n"/>
      <c r="CM2739" s="59" t="n"/>
      <c r="CN2739" s="59" t="n"/>
      <c r="CO2739" s="59" t="n"/>
      <c r="CP2739" s="59" t="n"/>
      <c r="CQ2739" s="59" t="n"/>
      <c r="CR2739" s="59" t="n"/>
      <c r="CS2739" s="59" t="n"/>
      <c r="CT2739" s="59" t="n"/>
      <c r="CU2739" s="59" t="n"/>
      <c r="CV2739" s="59" t="n"/>
      <c r="CW2739" s="59" t="n"/>
      <c r="CX2739" s="59" t="n"/>
      <c r="CY2739" s="59" t="n"/>
      <c r="CZ2739" s="59" t="n"/>
    </row>
    <row r="2740">
      <c r="D2740" s="59" t="n"/>
      <c r="E2740" s="59" t="n"/>
      <c r="F2740" s="59" t="n"/>
      <c r="G2740" s="59" t="n"/>
      <c r="H2740" s="59" t="n"/>
      <c r="I2740" s="59" t="n"/>
      <c r="J2740" s="59" t="n"/>
      <c r="K2740" s="59" t="n"/>
      <c r="L2740" s="59" t="n"/>
      <c r="M2740" s="59" t="n"/>
      <c r="N2740" s="59" t="n"/>
      <c r="O2740" s="59" t="n"/>
      <c r="P2740" s="59" t="n"/>
      <c r="Q2740" s="59" t="n"/>
      <c r="R2740" s="59" t="n"/>
      <c r="S2740" s="59" t="n"/>
      <c r="T2740" s="59" t="n"/>
      <c r="U2740" s="59" t="n"/>
      <c r="V2740" s="59" t="n"/>
      <c r="W2740" s="59" t="n"/>
      <c r="X2740" s="59" t="n"/>
      <c r="Y2740" s="59" t="n"/>
      <c r="Z2740" s="59" t="n"/>
      <c r="AA2740" s="59" t="n"/>
      <c r="AB2740" s="59" t="n"/>
      <c r="AC2740" s="59" t="n"/>
      <c r="AD2740" s="59" t="n"/>
      <c r="AE2740" s="59" t="n"/>
      <c r="AF2740" s="59" t="n"/>
      <c r="AG2740" s="59" t="n"/>
      <c r="AH2740" s="59" t="n"/>
      <c r="AI2740" s="59" t="n"/>
      <c r="AJ2740" s="59" t="n"/>
      <c r="AK2740" s="59" t="n"/>
      <c r="AL2740" s="59" t="n"/>
      <c r="AM2740" s="59" t="n"/>
      <c r="AN2740" s="59" t="n"/>
      <c r="AO2740" s="59" t="n"/>
      <c r="AP2740" s="59" t="n"/>
      <c r="AQ2740" s="59" t="n"/>
      <c r="AR2740" s="59" t="n"/>
      <c r="AS2740" s="59" t="n"/>
      <c r="AT2740" s="59" t="n"/>
      <c r="AU2740" s="59" t="n"/>
      <c r="AV2740" s="59" t="n"/>
      <c r="AW2740" s="59" t="n"/>
      <c r="AX2740" s="59" t="n"/>
      <c r="AY2740" s="59" t="n"/>
      <c r="AZ2740" s="59" t="n"/>
      <c r="BA2740" s="59" t="n"/>
      <c r="BB2740" s="59" t="n"/>
      <c r="BC2740" s="59" t="n"/>
      <c r="BD2740" s="59" t="n"/>
      <c r="BE2740" s="59" t="n"/>
      <c r="BF2740" s="59" t="n"/>
      <c r="BG2740" s="59" t="n"/>
      <c r="BH2740" s="59" t="n"/>
      <c r="BI2740" s="59" t="n"/>
      <c r="BJ2740" s="59" t="n"/>
      <c r="BK2740" s="59" t="n"/>
      <c r="BL2740" s="59" t="n"/>
      <c r="BM2740" s="59" t="n"/>
      <c r="BN2740" s="59" t="n"/>
      <c r="BO2740" s="59" t="n"/>
      <c r="BP2740" s="59" t="n"/>
      <c r="BQ2740" s="59" t="n"/>
      <c r="BR2740" s="59" t="n"/>
      <c r="BS2740" s="59" t="n"/>
      <c r="BT2740" s="59" t="n"/>
      <c r="BU2740" s="59" t="n"/>
      <c r="BV2740" s="59" t="n"/>
      <c r="BW2740" s="59" t="n"/>
      <c r="BX2740" s="59" t="n"/>
      <c r="BY2740" s="59" t="n"/>
      <c r="BZ2740" s="59" t="n"/>
      <c r="CA2740" s="59" t="n"/>
      <c r="CB2740" s="59" t="n"/>
      <c r="CC2740" s="59" t="n"/>
      <c r="CD2740" s="59" t="n"/>
      <c r="CE2740" s="59" t="n"/>
      <c r="CF2740" s="59" t="n"/>
      <c r="CG2740" s="59" t="n"/>
      <c r="CH2740" s="59" t="n"/>
      <c r="CI2740" s="59" t="n"/>
      <c r="CJ2740" s="59" t="n"/>
      <c r="CK2740" s="59" t="n"/>
      <c r="CL2740" s="59" t="n"/>
      <c r="CM2740" s="59" t="n"/>
      <c r="CN2740" s="59" t="n"/>
      <c r="CO2740" s="59" t="n"/>
      <c r="CP2740" s="59" t="n"/>
      <c r="CQ2740" s="59" t="n"/>
      <c r="CR2740" s="59" t="n"/>
      <c r="CS2740" s="59" t="n"/>
      <c r="CT2740" s="59" t="n"/>
      <c r="CU2740" s="59" t="n"/>
      <c r="CV2740" s="59" t="n"/>
      <c r="CW2740" s="59" t="n"/>
      <c r="CX2740" s="59" t="n"/>
      <c r="CY2740" s="59" t="n"/>
      <c r="CZ2740" s="59" t="n"/>
    </row>
    <row r="2741">
      <c r="D2741" s="59" t="n"/>
      <c r="E2741" s="59" t="n"/>
      <c r="F2741" s="59" t="n"/>
      <c r="G2741" s="59" t="n"/>
      <c r="H2741" s="59" t="n"/>
      <c r="I2741" s="59" t="n"/>
      <c r="J2741" s="59" t="n"/>
      <c r="K2741" s="59" t="n"/>
      <c r="L2741" s="59" t="n"/>
      <c r="M2741" s="59" t="n"/>
      <c r="N2741" s="59" t="n"/>
      <c r="O2741" s="59" t="n"/>
      <c r="P2741" s="59" t="n"/>
      <c r="Q2741" s="59" t="n"/>
      <c r="R2741" s="59" t="n"/>
      <c r="S2741" s="59" t="n"/>
      <c r="T2741" s="59" t="n"/>
      <c r="U2741" s="59" t="n"/>
      <c r="V2741" s="59" t="n"/>
      <c r="W2741" s="59" t="n"/>
      <c r="X2741" s="59" t="n"/>
      <c r="Y2741" s="59" t="n"/>
      <c r="Z2741" s="59" t="n"/>
      <c r="AA2741" s="59" t="n"/>
      <c r="AB2741" s="59" t="n"/>
      <c r="AC2741" s="59" t="n"/>
      <c r="AD2741" s="59" t="n"/>
      <c r="AE2741" s="59" t="n"/>
      <c r="AF2741" s="59" t="n"/>
      <c r="AG2741" s="59" t="n"/>
      <c r="AH2741" s="59" t="n"/>
      <c r="AI2741" s="59" t="n"/>
      <c r="AJ2741" s="59" t="n"/>
      <c r="AK2741" s="59" t="n"/>
      <c r="AL2741" s="59" t="n"/>
      <c r="AM2741" s="59" t="n"/>
      <c r="AN2741" s="59" t="n"/>
      <c r="AO2741" s="59" t="n"/>
      <c r="AP2741" s="59" t="n"/>
      <c r="AQ2741" s="59" t="n"/>
      <c r="AR2741" s="59" t="n"/>
      <c r="AS2741" s="59" t="n"/>
      <c r="AT2741" s="59" t="n"/>
      <c r="AU2741" s="59" t="n"/>
      <c r="AV2741" s="59" t="n"/>
      <c r="AW2741" s="59" t="n"/>
      <c r="AX2741" s="59" t="n"/>
      <c r="AY2741" s="59" t="n"/>
      <c r="AZ2741" s="59" t="n"/>
      <c r="BA2741" s="59" t="n"/>
      <c r="BB2741" s="59" t="n"/>
      <c r="BC2741" s="59" t="n"/>
      <c r="BD2741" s="59" t="n"/>
      <c r="BE2741" s="59" t="n"/>
      <c r="BF2741" s="59" t="n"/>
      <c r="BG2741" s="59" t="n"/>
      <c r="BH2741" s="59" t="n"/>
      <c r="BI2741" s="59" t="n"/>
      <c r="BJ2741" s="59" t="n"/>
      <c r="BK2741" s="59" t="n"/>
      <c r="BL2741" s="59" t="n"/>
      <c r="BM2741" s="59" t="n"/>
      <c r="BN2741" s="59" t="n"/>
      <c r="BO2741" s="59" t="n"/>
      <c r="BP2741" s="59" t="n"/>
      <c r="BQ2741" s="59" t="n"/>
      <c r="BR2741" s="59" t="n"/>
      <c r="BS2741" s="59" t="n"/>
      <c r="BT2741" s="59" t="n"/>
      <c r="BU2741" s="59" t="n"/>
      <c r="BV2741" s="59" t="n"/>
      <c r="BW2741" s="59" t="n"/>
      <c r="BX2741" s="59" t="n"/>
      <c r="BY2741" s="59" t="n"/>
      <c r="BZ2741" s="59" t="n"/>
      <c r="CA2741" s="59" t="n"/>
      <c r="CB2741" s="59" t="n"/>
      <c r="CC2741" s="59" t="n"/>
      <c r="CD2741" s="59" t="n"/>
      <c r="CE2741" s="59" t="n"/>
      <c r="CF2741" s="59" t="n"/>
      <c r="CG2741" s="59" t="n"/>
      <c r="CH2741" s="59" t="n"/>
      <c r="CI2741" s="59" t="n"/>
      <c r="CJ2741" s="59" t="n"/>
      <c r="CK2741" s="59" t="n"/>
      <c r="CL2741" s="59" t="n"/>
      <c r="CM2741" s="59" t="n"/>
      <c r="CN2741" s="59" t="n"/>
      <c r="CO2741" s="59" t="n"/>
      <c r="CP2741" s="59" t="n"/>
      <c r="CQ2741" s="59" t="n"/>
      <c r="CR2741" s="59" t="n"/>
      <c r="CS2741" s="59" t="n"/>
      <c r="CT2741" s="59" t="n"/>
      <c r="CU2741" s="59" t="n"/>
      <c r="CV2741" s="59" t="n"/>
      <c r="CW2741" s="59" t="n"/>
      <c r="CX2741" s="59" t="n"/>
      <c r="CY2741" s="59" t="n"/>
      <c r="CZ2741" s="59" t="n"/>
    </row>
    <row r="2742">
      <c r="D2742" s="107" t="n"/>
      <c r="E2742" s="107" t="n"/>
      <c r="F2742" s="107" t="n"/>
      <c r="G2742" s="107" t="n"/>
      <c r="H2742" s="107" t="n"/>
      <c r="I2742" s="107" t="n"/>
      <c r="J2742" s="107" t="n"/>
      <c r="K2742" s="107" t="n"/>
      <c r="L2742" s="107" t="n"/>
      <c r="M2742" s="107" t="n"/>
      <c r="N2742" s="107" t="n"/>
      <c r="O2742" s="107" t="n"/>
      <c r="P2742" s="107" t="n"/>
      <c r="Q2742" s="107" t="n"/>
      <c r="R2742" s="107" t="n"/>
      <c r="S2742" s="107" t="n"/>
      <c r="T2742" s="107" t="n"/>
      <c r="U2742" s="107" t="n"/>
      <c r="V2742" s="107" t="n"/>
      <c r="W2742" s="107" t="n"/>
      <c r="X2742" s="107" t="n"/>
      <c r="Y2742" s="107" t="n"/>
      <c r="Z2742" s="107" t="n"/>
      <c r="AA2742" s="107" t="n"/>
      <c r="AB2742" s="107" t="n"/>
      <c r="AC2742" s="107" t="n"/>
      <c r="AD2742" s="107" t="n"/>
      <c r="AE2742" s="107" t="n"/>
      <c r="AF2742" s="107" t="n"/>
      <c r="AG2742" s="107" t="n"/>
      <c r="AH2742" s="107" t="n"/>
      <c r="AI2742" s="107" t="n"/>
      <c r="AJ2742" s="107" t="n"/>
      <c r="AK2742" s="107" t="n"/>
      <c r="AL2742" s="107" t="n"/>
      <c r="AM2742" s="107" t="n"/>
      <c r="AN2742" s="107" t="n"/>
      <c r="AO2742" s="107" t="n"/>
      <c r="AP2742" s="107" t="n"/>
      <c r="AQ2742" s="107" t="n"/>
      <c r="AR2742" s="107" t="n"/>
      <c r="AS2742" s="107" t="n"/>
      <c r="AT2742" s="107" t="n"/>
      <c r="AU2742" s="107" t="n"/>
      <c r="AV2742" s="107" t="n"/>
      <c r="AW2742" s="107" t="n"/>
      <c r="AX2742" s="107" t="n"/>
      <c r="AY2742" s="107" t="n"/>
      <c r="AZ2742" s="107" t="n"/>
      <c r="BA2742" s="107" t="n"/>
      <c r="BB2742" s="107" t="n"/>
      <c r="BC2742" s="107" t="n"/>
      <c r="BD2742" s="107" t="n"/>
      <c r="BE2742" s="107" t="n"/>
      <c r="BF2742" s="107" t="n"/>
      <c r="BG2742" s="107" t="n"/>
      <c r="BH2742" s="107" t="n"/>
      <c r="BI2742" s="107" t="n"/>
      <c r="BJ2742" s="107" t="n"/>
      <c r="BK2742" s="107" t="n"/>
      <c r="BL2742" s="107" t="n"/>
      <c r="BM2742" s="107" t="n"/>
      <c r="BN2742" s="107" t="n"/>
      <c r="BO2742" s="107" t="n"/>
      <c r="BP2742" s="107" t="n"/>
      <c r="BQ2742" s="107" t="n"/>
      <c r="BR2742" s="107" t="n"/>
      <c r="BS2742" s="107" t="n"/>
      <c r="BT2742" s="107" t="n"/>
      <c r="BU2742" s="107" t="n"/>
      <c r="BV2742" s="107" t="n"/>
      <c r="BW2742" s="107" t="n"/>
      <c r="BX2742" s="107" t="n"/>
      <c r="BY2742" s="107" t="n"/>
      <c r="BZ2742" s="107" t="n"/>
      <c r="CA2742" s="107" t="n"/>
      <c r="CB2742" s="107" t="n"/>
      <c r="CC2742" s="107" t="n"/>
      <c r="CD2742" s="107" t="n"/>
      <c r="CE2742" s="107" t="n"/>
      <c r="CF2742" s="107" t="n"/>
      <c r="CG2742" s="107" t="n"/>
      <c r="CH2742" s="107" t="n"/>
      <c r="CI2742" s="107" t="n"/>
      <c r="CJ2742" s="107" t="n"/>
      <c r="CK2742" s="107" t="n"/>
      <c r="CL2742" s="107" t="n"/>
      <c r="CM2742" s="107" t="n"/>
      <c r="CN2742" s="107" t="n"/>
      <c r="CO2742" s="107" t="n"/>
      <c r="CP2742" s="107" t="n"/>
      <c r="CQ2742" s="107" t="n"/>
      <c r="CR2742" s="107" t="n"/>
      <c r="CS2742" s="107" t="n"/>
      <c r="CT2742" s="107" t="n"/>
      <c r="CU2742" s="107" t="n"/>
      <c r="CV2742" s="107" t="n"/>
      <c r="CW2742" s="107" t="n"/>
      <c r="CX2742" s="107" t="n"/>
      <c r="CY2742" s="107" t="n"/>
      <c r="CZ2742" s="107" t="n"/>
    </row>
    <row r="2745">
      <c r="A2745" s="2">
        <f>IF($A2738="","","   projections")</f>
        <v/>
      </c>
      <c r="B2745" s="68">
        <f>IF($A2738="",0,COUNT($E2746:$CZ2746))</f>
        <v/>
      </c>
      <c r="C2745" s="69">
        <f>IF($B2745=0,0,MAX($E2746:$CZ2746))</f>
        <v/>
      </c>
      <c r="D2745" s="58">
        <f>_xll.BDS($A2738,'Field Check'!$C$42,"headers=y","startcol=1","endcol=3","dir=h","cols=20;rows=3")</f>
        <v/>
      </c>
      <c r="E2745" s="59" t="n">
        <v>46261</v>
      </c>
      <c r="F2745" s="59" t="n">
        <v>46433</v>
      </c>
      <c r="G2745" s="59" t="n">
        <v>46625</v>
      </c>
      <c r="H2745" s="59" t="n">
        <v>46798</v>
      </c>
      <c r="I2745" s="59" t="n">
        <v>46989</v>
      </c>
      <c r="J2745" s="59" t="n">
        <v>47164</v>
      </c>
      <c r="K2745" s="59" t="n">
        <v>47354</v>
      </c>
      <c r="L2745" s="59" t="n">
        <v>47529</v>
      </c>
      <c r="M2745" s="59" t="n">
        <v>47724</v>
      </c>
      <c r="N2745" s="59" t="n">
        <v>47893</v>
      </c>
      <c r="O2745" s="59" t="n">
        <v>48088</v>
      </c>
      <c r="P2745" s="59" t="n">
        <v>48257</v>
      </c>
      <c r="Q2745" s="59" t="n">
        <v>48452</v>
      </c>
      <c r="R2745" s="59" t="n">
        <v>48625</v>
      </c>
      <c r="S2745" s="59" t="n">
        <v>48816</v>
      </c>
      <c r="T2745" s="59" t="n">
        <v>48989</v>
      </c>
      <c r="U2745" s="59" t="n">
        <v>49180</v>
      </c>
      <c r="V2745" s="59" t="n">
        <v>49360</v>
      </c>
      <c r="W2745" s="59" t="n">
        <v>49551</v>
      </c>
      <c r="X2745" s="59" t="n"/>
      <c r="Y2745" s="59" t="n"/>
      <c r="Z2745" s="59" t="n"/>
      <c r="AA2745" s="59" t="n"/>
      <c r="AB2745" s="59" t="n"/>
      <c r="AC2745" s="59" t="n"/>
      <c r="AD2745" s="59" t="n"/>
      <c r="AE2745" s="59" t="n"/>
      <c r="AF2745" s="59" t="n"/>
      <c r="AG2745" s="59" t="n"/>
      <c r="AH2745" s="59" t="n"/>
      <c r="AI2745" s="59" t="n"/>
      <c r="AJ2745" s="59" t="n"/>
      <c r="AK2745" s="59" t="n"/>
      <c r="AL2745" s="59" t="n"/>
      <c r="AM2745" s="59" t="n"/>
      <c r="AN2745" s="59" t="n"/>
      <c r="AO2745" s="59" t="n"/>
      <c r="AP2745" s="59" t="n"/>
      <c r="AQ2745" s="59" t="n"/>
      <c r="AR2745" s="59" t="n"/>
      <c r="AS2745" s="59" t="n"/>
      <c r="AT2745" s="59" t="n"/>
      <c r="AU2745" s="59" t="n"/>
      <c r="AV2745" s="59" t="n"/>
      <c r="AW2745" s="59" t="n"/>
      <c r="AX2745" s="59" t="n"/>
      <c r="AY2745" s="59" t="n"/>
      <c r="AZ2745" s="59" t="n"/>
      <c r="BA2745" s="59" t="n"/>
      <c r="BB2745" s="59" t="n"/>
      <c r="BC2745" s="59" t="n"/>
      <c r="BD2745" s="59" t="n"/>
      <c r="BE2745" s="59" t="n"/>
      <c r="BF2745" s="59" t="n"/>
      <c r="BG2745" s="59" t="n"/>
      <c r="BH2745" s="59" t="n"/>
      <c r="BI2745" s="59" t="n"/>
      <c r="BJ2745" s="59" t="n"/>
      <c r="BK2745" s="59" t="n"/>
      <c r="BL2745" s="59" t="n"/>
      <c r="BM2745" s="59" t="n"/>
      <c r="BN2745" s="59" t="n"/>
      <c r="BO2745" s="59" t="n"/>
      <c r="BP2745" s="59" t="n"/>
      <c r="BQ2745" s="59" t="n"/>
      <c r="BR2745" s="59" t="n"/>
      <c r="BS2745" s="59" t="n"/>
      <c r="BT2745" s="59" t="n"/>
      <c r="BU2745" s="59" t="n"/>
      <c r="BV2745" s="59" t="n"/>
      <c r="BW2745" s="59" t="n"/>
      <c r="BX2745" s="59" t="n"/>
      <c r="BY2745" s="59" t="n"/>
      <c r="BZ2745" s="59" t="n"/>
      <c r="CA2745" s="59" t="n"/>
      <c r="CB2745" s="59" t="n"/>
      <c r="CC2745" s="59" t="n"/>
      <c r="CD2745" s="59" t="n"/>
      <c r="CE2745" s="59" t="n"/>
      <c r="CF2745" s="59" t="n"/>
      <c r="CG2745" s="59" t="n"/>
      <c r="CH2745" s="59" t="n"/>
      <c r="CI2745" s="59" t="n"/>
      <c r="CJ2745" s="59" t="n"/>
      <c r="CK2745" s="59" t="n"/>
      <c r="CL2745" s="59" t="n"/>
      <c r="CM2745" s="59" t="n"/>
      <c r="CN2745" s="59" t="n"/>
      <c r="CO2745" s="59" t="n"/>
      <c r="CP2745" s="59" t="n"/>
      <c r="CQ2745" s="59" t="n"/>
      <c r="CR2745" s="59" t="n"/>
      <c r="CS2745" s="59" t="n"/>
      <c r="CT2745" s="59" t="n"/>
      <c r="CU2745" s="59" t="n"/>
      <c r="CV2745" s="59" t="n"/>
      <c r="CW2745" s="59" t="n"/>
      <c r="CX2745" s="59" t="n"/>
      <c r="CY2745" s="59" t="n"/>
      <c r="CZ2745" s="59" t="n"/>
    </row>
    <row r="2746">
      <c r="D2746" s="59" t="inlineStr">
        <is>
          <t>Ex-Date</t>
        </is>
      </c>
      <c r="E2746" s="59" t="n">
        <v>46282</v>
      </c>
      <c r="F2746" s="59" t="n">
        <v>46457</v>
      </c>
      <c r="G2746" s="59" t="n">
        <v>46646</v>
      </c>
      <c r="H2746" s="59" t="n">
        <v>46821</v>
      </c>
      <c r="I2746" s="59" t="n">
        <v>47010</v>
      </c>
      <c r="J2746" s="59" t="n">
        <v>47185</v>
      </c>
      <c r="K2746" s="59" t="n">
        <v>47374</v>
      </c>
      <c r="L2746" s="59" t="n">
        <v>47549</v>
      </c>
      <c r="M2746" s="59" t="n">
        <v>47738</v>
      </c>
      <c r="N2746" s="59" t="n">
        <v>47914</v>
      </c>
      <c r="O2746" s="59" t="n">
        <v>48102</v>
      </c>
      <c r="P2746" s="59" t="n">
        <v>48282</v>
      </c>
      <c r="Q2746" s="59" t="n">
        <v>48471</v>
      </c>
      <c r="R2746" s="59" t="n">
        <v>48647</v>
      </c>
      <c r="S2746" s="59" t="n">
        <v>48836</v>
      </c>
      <c r="T2746" s="59" t="n">
        <v>49011</v>
      </c>
      <c r="U2746" s="59" t="n">
        <v>49200</v>
      </c>
      <c r="V2746" s="59" t="n">
        <v>49382</v>
      </c>
      <c r="W2746" s="59" t="n">
        <v>49571</v>
      </c>
      <c r="X2746" s="59" t="n"/>
      <c r="Y2746" s="59" t="n"/>
      <c r="Z2746" s="59" t="n"/>
      <c r="AA2746" s="59" t="n"/>
      <c r="AB2746" s="59" t="n"/>
      <c r="AC2746" s="59" t="n"/>
      <c r="AD2746" s="59" t="n"/>
      <c r="AE2746" s="59" t="n"/>
      <c r="AF2746" s="59" t="n"/>
      <c r="AG2746" s="59" t="n"/>
      <c r="AH2746" s="59" t="n"/>
      <c r="AI2746" s="59" t="n"/>
      <c r="AJ2746" s="59" t="n"/>
      <c r="AK2746" s="59" t="n"/>
      <c r="AL2746" s="59" t="n"/>
      <c r="AM2746" s="59" t="n"/>
      <c r="AN2746" s="59" t="n"/>
      <c r="AO2746" s="59" t="n"/>
      <c r="AP2746" s="59" t="n"/>
      <c r="AQ2746" s="59" t="n"/>
      <c r="AR2746" s="59" t="n"/>
      <c r="AS2746" s="59" t="n"/>
      <c r="AT2746" s="59" t="n"/>
      <c r="AU2746" s="59" t="n"/>
      <c r="AV2746" s="59" t="n"/>
      <c r="AW2746" s="59" t="n"/>
      <c r="AX2746" s="59" t="n"/>
      <c r="AY2746" s="59" t="n"/>
      <c r="AZ2746" s="59" t="n"/>
      <c r="BA2746" s="59" t="n"/>
      <c r="BB2746" s="59" t="n"/>
      <c r="BC2746" s="59" t="n"/>
      <c r="BD2746" s="59" t="n"/>
      <c r="BE2746" s="59" t="n"/>
      <c r="BF2746" s="59" t="n"/>
      <c r="BG2746" s="59" t="n"/>
      <c r="BH2746" s="59" t="n"/>
      <c r="BI2746" s="59" t="n"/>
      <c r="BJ2746" s="59" t="n"/>
      <c r="BK2746" s="59" t="n"/>
      <c r="BL2746" s="59" t="n"/>
      <c r="BM2746" s="59" t="n"/>
      <c r="BN2746" s="59" t="n"/>
      <c r="BO2746" s="59" t="n"/>
      <c r="BP2746" s="59" t="n"/>
      <c r="BQ2746" s="59" t="n"/>
      <c r="BR2746" s="59" t="n"/>
      <c r="BS2746" s="59" t="n"/>
      <c r="BT2746" s="59" t="n"/>
      <c r="BU2746" s="59" t="n"/>
      <c r="BV2746" s="59" t="n"/>
      <c r="BW2746" s="59" t="n"/>
      <c r="BX2746" s="59" t="n"/>
      <c r="BY2746" s="59" t="n"/>
      <c r="BZ2746" s="59" t="n"/>
      <c r="CA2746" s="59" t="n"/>
      <c r="CB2746" s="59" t="n"/>
      <c r="CC2746" s="59" t="n"/>
      <c r="CD2746" s="59" t="n"/>
      <c r="CE2746" s="59" t="n"/>
      <c r="CF2746" s="59" t="n"/>
      <c r="CG2746" s="59" t="n"/>
      <c r="CH2746" s="59" t="n"/>
      <c r="CI2746" s="59" t="n"/>
      <c r="CJ2746" s="59" t="n"/>
      <c r="CK2746" s="59" t="n"/>
      <c r="CL2746" s="59" t="n"/>
      <c r="CM2746" s="59" t="n"/>
      <c r="CN2746" s="59" t="n"/>
      <c r="CO2746" s="59" t="n"/>
      <c r="CP2746" s="59" t="n"/>
      <c r="CQ2746" s="59" t="n"/>
      <c r="CR2746" s="59" t="n"/>
      <c r="CS2746" s="59" t="n"/>
      <c r="CT2746" s="59" t="n"/>
      <c r="CU2746" s="59" t="n"/>
      <c r="CV2746" s="59" t="n"/>
      <c r="CW2746" s="59" t="n"/>
      <c r="CX2746" s="59" t="n"/>
      <c r="CY2746" s="59" t="n"/>
      <c r="CZ2746" s="59" t="n"/>
    </row>
    <row r="2747">
      <c r="D2747" s="107" t="inlineStr">
        <is>
          <t>Amount Per Share</t>
        </is>
      </c>
      <c r="E2747" s="107" t="n">
        <v>0.03</v>
      </c>
      <c r="F2747" s="107" t="n">
        <v>0.039</v>
      </c>
      <c r="G2747" s="107" t="n">
        <v>0.03</v>
      </c>
      <c r="H2747" s="107" t="n">
        <v>0.039</v>
      </c>
      <c r="I2747" s="107" t="n">
        <v>0.03</v>
      </c>
      <c r="J2747" s="107" t="n">
        <v>0.039</v>
      </c>
      <c r="K2747" s="107" t="n">
        <v>0.03</v>
      </c>
      <c r="L2747" s="107" t="n">
        <v>0.039</v>
      </c>
      <c r="M2747" s="107" t="n">
        <v>0.03</v>
      </c>
      <c r="N2747" s="107" t="n">
        <v>0.039</v>
      </c>
      <c r="O2747" s="107" t="n">
        <v>0.03</v>
      </c>
      <c r="P2747" s="107" t="n">
        <v>0.039</v>
      </c>
      <c r="Q2747" s="107" t="n">
        <v>0.03</v>
      </c>
      <c r="R2747" s="107" t="n">
        <v>0.039</v>
      </c>
      <c r="S2747" s="107" t="n">
        <v>0.03</v>
      </c>
      <c r="T2747" s="107" t="n">
        <v>0.039</v>
      </c>
      <c r="U2747" s="107" t="n">
        <v>0.03</v>
      </c>
      <c r="V2747" s="107" t="n">
        <v>0.039</v>
      </c>
      <c r="W2747" s="107" t="n">
        <v>0.03</v>
      </c>
      <c r="X2747" s="107" t="n"/>
      <c r="Y2747" s="107" t="n"/>
      <c r="Z2747" s="107" t="n"/>
      <c r="AA2747" s="107" t="n"/>
      <c r="AB2747" s="107" t="n"/>
      <c r="AC2747" s="107" t="n"/>
      <c r="AD2747" s="107" t="n"/>
      <c r="AE2747" s="107" t="n"/>
      <c r="AF2747" s="107" t="n"/>
      <c r="AG2747" s="107" t="n"/>
      <c r="AH2747" s="107" t="n"/>
      <c r="AI2747" s="107" t="n"/>
      <c r="AJ2747" s="107" t="n"/>
      <c r="AK2747" s="107" t="n"/>
      <c r="AL2747" s="107" t="n"/>
      <c r="AM2747" s="107" t="n"/>
      <c r="AN2747" s="107" t="n"/>
      <c r="AO2747" s="107" t="n"/>
      <c r="AP2747" s="107" t="n"/>
      <c r="AQ2747" s="107" t="n"/>
      <c r="AR2747" s="107" t="n"/>
      <c r="AS2747" s="107" t="n"/>
      <c r="AT2747" s="107" t="n"/>
      <c r="AU2747" s="107" t="n"/>
      <c r="AV2747" s="107" t="n"/>
      <c r="AW2747" s="107" t="n"/>
      <c r="AX2747" s="107" t="n"/>
      <c r="AY2747" s="107" t="n"/>
      <c r="AZ2747" s="107" t="n"/>
      <c r="BA2747" s="107" t="n"/>
      <c r="BB2747" s="107" t="n"/>
      <c r="BC2747" s="107" t="n"/>
      <c r="BD2747" s="107" t="n"/>
      <c r="BE2747" s="107" t="n"/>
      <c r="BF2747" s="107" t="n"/>
      <c r="BG2747" s="107" t="n"/>
      <c r="BH2747" s="107" t="n"/>
      <c r="BI2747" s="107" t="n"/>
      <c r="BJ2747" s="107" t="n"/>
      <c r="BK2747" s="107" t="n"/>
      <c r="BL2747" s="107" t="n"/>
      <c r="BM2747" s="107" t="n"/>
      <c r="BN2747" s="107" t="n"/>
      <c r="BO2747" s="107" t="n"/>
      <c r="BP2747" s="107" t="n"/>
      <c r="BQ2747" s="107" t="n"/>
      <c r="BR2747" s="107" t="n"/>
      <c r="BS2747" s="107" t="n"/>
      <c r="BT2747" s="107" t="n"/>
      <c r="BU2747" s="107" t="n"/>
      <c r="BV2747" s="107" t="n"/>
      <c r="BW2747" s="107" t="n"/>
      <c r="BX2747" s="107" t="n"/>
      <c r="BY2747" s="107" t="n"/>
      <c r="BZ2747" s="107" t="n"/>
      <c r="CA2747" s="107" t="n"/>
      <c r="CB2747" s="107" t="n"/>
      <c r="CC2747" s="107" t="n"/>
      <c r="CD2747" s="107" t="n"/>
      <c r="CE2747" s="107" t="n"/>
      <c r="CF2747" s="107" t="n"/>
      <c r="CG2747" s="107" t="n"/>
      <c r="CH2747" s="107" t="n"/>
      <c r="CI2747" s="107" t="n"/>
      <c r="CJ2747" s="107" t="n"/>
      <c r="CK2747" s="107" t="n"/>
      <c r="CL2747" s="107" t="n"/>
      <c r="CM2747" s="107" t="n"/>
      <c r="CN2747" s="107" t="n"/>
      <c r="CO2747" s="107" t="n"/>
      <c r="CP2747" s="107" t="n"/>
      <c r="CQ2747" s="107" t="n"/>
      <c r="CR2747" s="107" t="n"/>
      <c r="CS2747" s="107" t="n"/>
      <c r="CT2747" s="107" t="n"/>
      <c r="CU2747" s="107" t="n"/>
      <c r="CV2747" s="107" t="n"/>
      <c r="CW2747" s="107" t="n"/>
      <c r="CX2747" s="107" t="n"/>
      <c r="CY2747" s="107" t="n"/>
      <c r="CZ2747" s="107" t="n"/>
    </row>
    <row r="2749">
      <c r="A2749" s="126">
        <f>IF(MXAU!$C$50="","",MXAU!$C$50)</f>
        <v/>
      </c>
      <c r="B2749" s="68">
        <f>IF($A2749="",0,COUNT($E2750:$CZ2750))</f>
        <v/>
      </c>
      <c r="C2749" s="69">
        <f>IF($B2749=0,0,MAX($E2750:$CZ2750))</f>
        <v/>
      </c>
      <c r="D2749" s="58">
        <f>_xll.BDS($A2749,'Field Check'!$C$44,"headers=y","startcol=1","endcol=7","dir=h","DVD_START_DT",'Field Check'!$C$59,"DVD_END_DT",'Field Check'!$D$59)</f>
        <v/>
      </c>
      <c r="E2749" s="59" t="n"/>
      <c r="F2749" s="59" t="n"/>
      <c r="G2749" s="59" t="n"/>
      <c r="H2749" s="59" t="n"/>
      <c r="I2749" s="59" t="n"/>
      <c r="J2749" s="59" t="n"/>
      <c r="K2749" s="59" t="n"/>
      <c r="L2749" s="59" t="n"/>
      <c r="M2749" s="59" t="n"/>
      <c r="N2749" s="59" t="n"/>
      <c r="O2749" s="59" t="n"/>
      <c r="P2749" s="59" t="n"/>
      <c r="Q2749" s="59" t="n"/>
      <c r="R2749" s="59" t="n"/>
      <c r="S2749" s="59" t="n"/>
      <c r="T2749" s="59" t="n"/>
      <c r="U2749" s="59" t="n"/>
      <c r="V2749" s="59" t="n"/>
      <c r="W2749" s="59" t="n"/>
      <c r="X2749" s="59" t="n"/>
      <c r="Y2749" s="59" t="n"/>
      <c r="Z2749" s="59" t="n"/>
      <c r="AA2749" s="59" t="n"/>
      <c r="AB2749" s="59" t="n"/>
      <c r="AC2749" s="59" t="n"/>
      <c r="AD2749" s="59" t="n"/>
      <c r="AE2749" s="59" t="n"/>
      <c r="AF2749" s="59" t="n"/>
      <c r="AG2749" s="59" t="n"/>
      <c r="AH2749" s="59" t="n"/>
      <c r="AI2749" s="59" t="n"/>
      <c r="AJ2749" s="59" t="n"/>
      <c r="AK2749" s="59" t="n"/>
      <c r="AL2749" s="59" t="n"/>
      <c r="AM2749" s="59" t="n"/>
      <c r="AN2749" s="59" t="n"/>
      <c r="AO2749" s="59" t="n"/>
      <c r="AP2749" s="59" t="n"/>
      <c r="AQ2749" s="59" t="n"/>
      <c r="AR2749" s="59" t="n"/>
      <c r="AS2749" s="59" t="n"/>
      <c r="AT2749" s="59" t="n"/>
      <c r="AU2749" s="59" t="n"/>
      <c r="AV2749" s="59" t="n"/>
      <c r="AW2749" s="59" t="n"/>
      <c r="AX2749" s="59" t="n"/>
      <c r="AY2749" s="59" t="n"/>
      <c r="AZ2749" s="59" t="n"/>
      <c r="BA2749" s="59" t="n"/>
      <c r="BB2749" s="59" t="n"/>
      <c r="BC2749" s="59" t="n"/>
      <c r="BD2749" s="59" t="n"/>
      <c r="BE2749" s="59" t="n"/>
      <c r="BF2749" s="59" t="n"/>
      <c r="BG2749" s="59" t="n"/>
      <c r="BH2749" s="59" t="n"/>
      <c r="BI2749" s="59" t="n"/>
      <c r="BJ2749" s="59" t="n"/>
      <c r="BK2749" s="59" t="n"/>
      <c r="BL2749" s="59" t="n"/>
      <c r="BM2749" s="59" t="n"/>
      <c r="BN2749" s="59" t="n"/>
      <c r="BO2749" s="59" t="n"/>
      <c r="BP2749" s="59" t="n"/>
      <c r="BQ2749" s="59" t="n"/>
      <c r="BR2749" s="59" t="n"/>
      <c r="BS2749" s="59" t="n"/>
      <c r="BT2749" s="59" t="n"/>
      <c r="BU2749" s="59" t="n"/>
      <c r="BV2749" s="59" t="n"/>
      <c r="BW2749" s="59" t="n"/>
      <c r="BX2749" s="59" t="n"/>
      <c r="BY2749" s="59" t="n"/>
      <c r="BZ2749" s="59" t="n"/>
      <c r="CA2749" s="59" t="n"/>
      <c r="CB2749" s="59" t="n"/>
      <c r="CC2749" s="59" t="n"/>
      <c r="CD2749" s="59" t="n"/>
      <c r="CE2749" s="59" t="n"/>
      <c r="CF2749" s="59" t="n"/>
      <c r="CG2749" s="59" t="n"/>
      <c r="CH2749" s="59" t="n"/>
      <c r="CI2749" s="59" t="n"/>
      <c r="CJ2749" s="59" t="n"/>
      <c r="CK2749" s="59" t="n"/>
      <c r="CL2749" s="59" t="n"/>
      <c r="CM2749" s="59" t="n"/>
      <c r="CN2749" s="59" t="n"/>
      <c r="CO2749" s="59" t="n"/>
      <c r="CP2749" s="59" t="n"/>
      <c r="CQ2749" s="59" t="n"/>
      <c r="CR2749" s="59" t="n"/>
      <c r="CS2749" s="59" t="n"/>
      <c r="CT2749" s="59" t="n"/>
      <c r="CU2749" s="59" t="n"/>
      <c r="CV2749" s="59" t="n"/>
      <c r="CW2749" s="59" t="n"/>
      <c r="CX2749" s="59" t="n"/>
      <c r="CY2749" s="59" t="n"/>
      <c r="CZ2749" s="59" t="n"/>
    </row>
    <row r="2750">
      <c r="D2750" s="59" t="n"/>
      <c r="E2750" s="59" t="n"/>
      <c r="F2750" s="59" t="n"/>
      <c r="G2750" s="59" t="n"/>
      <c r="H2750" s="59" t="n"/>
      <c r="I2750" s="59" t="n"/>
      <c r="J2750" s="59" t="n"/>
      <c r="K2750" s="59" t="n"/>
      <c r="L2750" s="59" t="n"/>
      <c r="M2750" s="59" t="n"/>
      <c r="N2750" s="59" t="n"/>
      <c r="O2750" s="59" t="n"/>
      <c r="P2750" s="59" t="n"/>
      <c r="Q2750" s="59" t="n"/>
      <c r="R2750" s="59" t="n"/>
      <c r="S2750" s="59" t="n"/>
      <c r="T2750" s="59" t="n"/>
      <c r="U2750" s="59" t="n"/>
      <c r="V2750" s="59" t="n"/>
      <c r="W2750" s="59" t="n"/>
      <c r="X2750" s="59" t="n"/>
      <c r="Y2750" s="59" t="n"/>
      <c r="Z2750" s="59" t="n"/>
      <c r="AA2750" s="59" t="n"/>
      <c r="AB2750" s="59" t="n"/>
      <c r="AC2750" s="59" t="n"/>
      <c r="AD2750" s="59" t="n"/>
      <c r="AE2750" s="59" t="n"/>
      <c r="AF2750" s="59" t="n"/>
      <c r="AG2750" s="59" t="n"/>
      <c r="AH2750" s="59" t="n"/>
      <c r="AI2750" s="59" t="n"/>
      <c r="AJ2750" s="59" t="n"/>
      <c r="AK2750" s="59" t="n"/>
      <c r="AL2750" s="59" t="n"/>
      <c r="AM2750" s="59" t="n"/>
      <c r="AN2750" s="59" t="n"/>
      <c r="AO2750" s="59" t="n"/>
      <c r="AP2750" s="59" t="n"/>
      <c r="AQ2750" s="59" t="n"/>
      <c r="AR2750" s="59" t="n"/>
      <c r="AS2750" s="59" t="n"/>
      <c r="AT2750" s="59" t="n"/>
      <c r="AU2750" s="59" t="n"/>
      <c r="AV2750" s="59" t="n"/>
      <c r="AW2750" s="59" t="n"/>
      <c r="AX2750" s="59" t="n"/>
      <c r="AY2750" s="59" t="n"/>
      <c r="AZ2750" s="59" t="n"/>
      <c r="BA2750" s="59" t="n"/>
      <c r="BB2750" s="59" t="n"/>
      <c r="BC2750" s="59" t="n"/>
      <c r="BD2750" s="59" t="n"/>
      <c r="BE2750" s="59" t="n"/>
      <c r="BF2750" s="59" t="n"/>
      <c r="BG2750" s="59" t="n"/>
      <c r="BH2750" s="59" t="n"/>
      <c r="BI2750" s="59" t="n"/>
      <c r="BJ2750" s="59" t="n"/>
      <c r="BK2750" s="59" t="n"/>
      <c r="BL2750" s="59" t="n"/>
      <c r="BM2750" s="59" t="n"/>
      <c r="BN2750" s="59" t="n"/>
      <c r="BO2750" s="59" t="n"/>
      <c r="BP2750" s="59" t="n"/>
      <c r="BQ2750" s="59" t="n"/>
      <c r="BR2750" s="59" t="n"/>
      <c r="BS2750" s="59" t="n"/>
      <c r="BT2750" s="59" t="n"/>
      <c r="BU2750" s="59" t="n"/>
      <c r="BV2750" s="59" t="n"/>
      <c r="BW2750" s="59" t="n"/>
      <c r="BX2750" s="59" t="n"/>
      <c r="BY2750" s="59" t="n"/>
      <c r="BZ2750" s="59" t="n"/>
      <c r="CA2750" s="59" t="n"/>
      <c r="CB2750" s="59" t="n"/>
      <c r="CC2750" s="59" t="n"/>
      <c r="CD2750" s="59" t="n"/>
      <c r="CE2750" s="59" t="n"/>
      <c r="CF2750" s="59" t="n"/>
      <c r="CG2750" s="59" t="n"/>
      <c r="CH2750" s="59" t="n"/>
      <c r="CI2750" s="59" t="n"/>
      <c r="CJ2750" s="59" t="n"/>
      <c r="CK2750" s="59" t="n"/>
      <c r="CL2750" s="59" t="n"/>
      <c r="CM2750" s="59" t="n"/>
      <c r="CN2750" s="59" t="n"/>
      <c r="CO2750" s="59" t="n"/>
      <c r="CP2750" s="59" t="n"/>
      <c r="CQ2750" s="59" t="n"/>
      <c r="CR2750" s="59" t="n"/>
      <c r="CS2750" s="59" t="n"/>
      <c r="CT2750" s="59" t="n"/>
      <c r="CU2750" s="59" t="n"/>
      <c r="CV2750" s="59" t="n"/>
      <c r="CW2750" s="59" t="n"/>
      <c r="CX2750" s="59" t="n"/>
      <c r="CY2750" s="59" t="n"/>
      <c r="CZ2750" s="59" t="n"/>
    </row>
    <row r="2751">
      <c r="D2751" s="59" t="n"/>
      <c r="E2751" s="59" t="n"/>
      <c r="F2751" s="59" t="n"/>
      <c r="G2751" s="59" t="n"/>
      <c r="H2751" s="59" t="n"/>
      <c r="I2751" s="59" t="n"/>
      <c r="J2751" s="59" t="n"/>
      <c r="K2751" s="59" t="n"/>
      <c r="L2751" s="59" t="n"/>
      <c r="M2751" s="59" t="n"/>
      <c r="N2751" s="59" t="n"/>
      <c r="O2751" s="59" t="n"/>
      <c r="P2751" s="59" t="n"/>
      <c r="Q2751" s="59" t="n"/>
      <c r="R2751" s="59" t="n"/>
      <c r="S2751" s="59" t="n"/>
      <c r="T2751" s="59" t="n"/>
      <c r="U2751" s="59" t="n"/>
      <c r="V2751" s="59" t="n"/>
      <c r="W2751" s="59" t="n"/>
      <c r="X2751" s="59" t="n"/>
      <c r="Y2751" s="59" t="n"/>
      <c r="Z2751" s="59" t="n"/>
      <c r="AA2751" s="59" t="n"/>
      <c r="AB2751" s="59" t="n"/>
      <c r="AC2751" s="59" t="n"/>
      <c r="AD2751" s="59" t="n"/>
      <c r="AE2751" s="59" t="n"/>
      <c r="AF2751" s="59" t="n"/>
      <c r="AG2751" s="59" t="n"/>
      <c r="AH2751" s="59" t="n"/>
      <c r="AI2751" s="59" t="n"/>
      <c r="AJ2751" s="59" t="n"/>
      <c r="AK2751" s="59" t="n"/>
      <c r="AL2751" s="59" t="n"/>
      <c r="AM2751" s="59" t="n"/>
      <c r="AN2751" s="59" t="n"/>
      <c r="AO2751" s="59" t="n"/>
      <c r="AP2751" s="59" t="n"/>
      <c r="AQ2751" s="59" t="n"/>
      <c r="AR2751" s="59" t="n"/>
      <c r="AS2751" s="59" t="n"/>
      <c r="AT2751" s="59" t="n"/>
      <c r="AU2751" s="59" t="n"/>
      <c r="AV2751" s="59" t="n"/>
      <c r="AW2751" s="59" t="n"/>
      <c r="AX2751" s="59" t="n"/>
      <c r="AY2751" s="59" t="n"/>
      <c r="AZ2751" s="59" t="n"/>
      <c r="BA2751" s="59" t="n"/>
      <c r="BB2751" s="59" t="n"/>
      <c r="BC2751" s="59" t="n"/>
      <c r="BD2751" s="59" t="n"/>
      <c r="BE2751" s="59" t="n"/>
      <c r="BF2751" s="59" t="n"/>
      <c r="BG2751" s="59" t="n"/>
      <c r="BH2751" s="59" t="n"/>
      <c r="BI2751" s="59" t="n"/>
      <c r="BJ2751" s="59" t="n"/>
      <c r="BK2751" s="59" t="n"/>
      <c r="BL2751" s="59" t="n"/>
      <c r="BM2751" s="59" t="n"/>
      <c r="BN2751" s="59" t="n"/>
      <c r="BO2751" s="59" t="n"/>
      <c r="BP2751" s="59" t="n"/>
      <c r="BQ2751" s="59" t="n"/>
      <c r="BR2751" s="59" t="n"/>
      <c r="BS2751" s="59" t="n"/>
      <c r="BT2751" s="59" t="n"/>
      <c r="BU2751" s="59" t="n"/>
      <c r="BV2751" s="59" t="n"/>
      <c r="BW2751" s="59" t="n"/>
      <c r="BX2751" s="59" t="n"/>
      <c r="BY2751" s="59" t="n"/>
      <c r="BZ2751" s="59" t="n"/>
      <c r="CA2751" s="59" t="n"/>
      <c r="CB2751" s="59" t="n"/>
      <c r="CC2751" s="59" t="n"/>
      <c r="CD2751" s="59" t="n"/>
      <c r="CE2751" s="59" t="n"/>
      <c r="CF2751" s="59" t="n"/>
      <c r="CG2751" s="59" t="n"/>
      <c r="CH2751" s="59" t="n"/>
      <c r="CI2751" s="59" t="n"/>
      <c r="CJ2751" s="59" t="n"/>
      <c r="CK2751" s="59" t="n"/>
      <c r="CL2751" s="59" t="n"/>
      <c r="CM2751" s="59" t="n"/>
      <c r="CN2751" s="59" t="n"/>
      <c r="CO2751" s="59" t="n"/>
      <c r="CP2751" s="59" t="n"/>
      <c r="CQ2751" s="59" t="n"/>
      <c r="CR2751" s="59" t="n"/>
      <c r="CS2751" s="59" t="n"/>
      <c r="CT2751" s="59" t="n"/>
      <c r="CU2751" s="59" t="n"/>
      <c r="CV2751" s="59" t="n"/>
      <c r="CW2751" s="59" t="n"/>
      <c r="CX2751" s="59" t="n"/>
      <c r="CY2751" s="59" t="n"/>
      <c r="CZ2751" s="59" t="n"/>
    </row>
    <row r="2752">
      <c r="D2752" s="59" t="n"/>
      <c r="E2752" s="59" t="n"/>
      <c r="F2752" s="59" t="n"/>
      <c r="G2752" s="59" t="n"/>
      <c r="H2752" s="59" t="n"/>
      <c r="I2752" s="59" t="n"/>
      <c r="J2752" s="59" t="n"/>
      <c r="K2752" s="59" t="n"/>
      <c r="L2752" s="59" t="n"/>
      <c r="M2752" s="59" t="n"/>
      <c r="N2752" s="59" t="n"/>
      <c r="O2752" s="59" t="n"/>
      <c r="P2752" s="59" t="n"/>
      <c r="Q2752" s="59" t="n"/>
      <c r="R2752" s="59" t="n"/>
      <c r="S2752" s="59" t="n"/>
      <c r="T2752" s="59" t="n"/>
      <c r="U2752" s="59" t="n"/>
      <c r="V2752" s="59" t="n"/>
      <c r="W2752" s="59" t="n"/>
      <c r="X2752" s="59" t="n"/>
      <c r="Y2752" s="59" t="n"/>
      <c r="Z2752" s="59" t="n"/>
      <c r="AA2752" s="59" t="n"/>
      <c r="AB2752" s="59" t="n"/>
      <c r="AC2752" s="59" t="n"/>
      <c r="AD2752" s="59" t="n"/>
      <c r="AE2752" s="59" t="n"/>
      <c r="AF2752" s="59" t="n"/>
      <c r="AG2752" s="59" t="n"/>
      <c r="AH2752" s="59" t="n"/>
      <c r="AI2752" s="59" t="n"/>
      <c r="AJ2752" s="59" t="n"/>
      <c r="AK2752" s="59" t="n"/>
      <c r="AL2752" s="59" t="n"/>
      <c r="AM2752" s="59" t="n"/>
      <c r="AN2752" s="59" t="n"/>
      <c r="AO2752" s="59" t="n"/>
      <c r="AP2752" s="59" t="n"/>
      <c r="AQ2752" s="59" t="n"/>
      <c r="AR2752" s="59" t="n"/>
      <c r="AS2752" s="59" t="n"/>
      <c r="AT2752" s="59" t="n"/>
      <c r="AU2752" s="59" t="n"/>
      <c r="AV2752" s="59" t="n"/>
      <c r="AW2752" s="59" t="n"/>
      <c r="AX2752" s="59" t="n"/>
      <c r="AY2752" s="59" t="n"/>
      <c r="AZ2752" s="59" t="n"/>
      <c r="BA2752" s="59" t="n"/>
      <c r="BB2752" s="59" t="n"/>
      <c r="BC2752" s="59" t="n"/>
      <c r="BD2752" s="59" t="n"/>
      <c r="BE2752" s="59" t="n"/>
      <c r="BF2752" s="59" t="n"/>
      <c r="BG2752" s="59" t="n"/>
      <c r="BH2752" s="59" t="n"/>
      <c r="BI2752" s="59" t="n"/>
      <c r="BJ2752" s="59" t="n"/>
      <c r="BK2752" s="59" t="n"/>
      <c r="BL2752" s="59" t="n"/>
      <c r="BM2752" s="59" t="n"/>
      <c r="BN2752" s="59" t="n"/>
      <c r="BO2752" s="59" t="n"/>
      <c r="BP2752" s="59" t="n"/>
      <c r="BQ2752" s="59" t="n"/>
      <c r="BR2752" s="59" t="n"/>
      <c r="BS2752" s="59" t="n"/>
      <c r="BT2752" s="59" t="n"/>
      <c r="BU2752" s="59" t="n"/>
      <c r="BV2752" s="59" t="n"/>
      <c r="BW2752" s="59" t="n"/>
      <c r="BX2752" s="59" t="n"/>
      <c r="BY2752" s="59" t="n"/>
      <c r="BZ2752" s="59" t="n"/>
      <c r="CA2752" s="59" t="n"/>
      <c r="CB2752" s="59" t="n"/>
      <c r="CC2752" s="59" t="n"/>
      <c r="CD2752" s="59" t="n"/>
      <c r="CE2752" s="59" t="n"/>
      <c r="CF2752" s="59" t="n"/>
      <c r="CG2752" s="59" t="n"/>
      <c r="CH2752" s="59" t="n"/>
      <c r="CI2752" s="59" t="n"/>
      <c r="CJ2752" s="59" t="n"/>
      <c r="CK2752" s="59" t="n"/>
      <c r="CL2752" s="59" t="n"/>
      <c r="CM2752" s="59" t="n"/>
      <c r="CN2752" s="59" t="n"/>
      <c r="CO2752" s="59" t="n"/>
      <c r="CP2752" s="59" t="n"/>
      <c r="CQ2752" s="59" t="n"/>
      <c r="CR2752" s="59" t="n"/>
      <c r="CS2752" s="59" t="n"/>
      <c r="CT2752" s="59" t="n"/>
      <c r="CU2752" s="59" t="n"/>
      <c r="CV2752" s="59" t="n"/>
      <c r="CW2752" s="59" t="n"/>
      <c r="CX2752" s="59" t="n"/>
      <c r="CY2752" s="59" t="n"/>
      <c r="CZ2752" s="59" t="n"/>
    </row>
    <row r="2753">
      <c r="D2753" s="107" t="n"/>
      <c r="E2753" s="107" t="n"/>
      <c r="F2753" s="107" t="n"/>
      <c r="G2753" s="107" t="n"/>
      <c r="H2753" s="107" t="n"/>
      <c r="I2753" s="107" t="n"/>
      <c r="J2753" s="107" t="n"/>
      <c r="K2753" s="107" t="n"/>
      <c r="L2753" s="107" t="n"/>
      <c r="M2753" s="107" t="n"/>
      <c r="N2753" s="107" t="n"/>
      <c r="O2753" s="107" t="n"/>
      <c r="P2753" s="107" t="n"/>
      <c r="Q2753" s="107" t="n"/>
      <c r="R2753" s="107" t="n"/>
      <c r="S2753" s="107" t="n"/>
      <c r="T2753" s="107" t="n"/>
      <c r="U2753" s="107" t="n"/>
      <c r="V2753" s="107" t="n"/>
      <c r="W2753" s="107" t="n"/>
      <c r="X2753" s="107" t="n"/>
      <c r="Y2753" s="107" t="n"/>
      <c r="Z2753" s="107" t="n"/>
      <c r="AA2753" s="107" t="n"/>
      <c r="AB2753" s="107" t="n"/>
      <c r="AC2753" s="107" t="n"/>
      <c r="AD2753" s="107" t="n"/>
      <c r="AE2753" s="107" t="n"/>
      <c r="AF2753" s="107" t="n"/>
      <c r="AG2753" s="107" t="n"/>
      <c r="AH2753" s="107" t="n"/>
      <c r="AI2753" s="107" t="n"/>
      <c r="AJ2753" s="107" t="n"/>
      <c r="AK2753" s="107" t="n"/>
      <c r="AL2753" s="107" t="n"/>
      <c r="AM2753" s="107" t="n"/>
      <c r="AN2753" s="107" t="n"/>
      <c r="AO2753" s="107" t="n"/>
      <c r="AP2753" s="107" t="n"/>
      <c r="AQ2753" s="107" t="n"/>
      <c r="AR2753" s="107" t="n"/>
      <c r="AS2753" s="107" t="n"/>
      <c r="AT2753" s="107" t="n"/>
      <c r="AU2753" s="107" t="n"/>
      <c r="AV2753" s="107" t="n"/>
      <c r="AW2753" s="107" t="n"/>
      <c r="AX2753" s="107" t="n"/>
      <c r="AY2753" s="107" t="n"/>
      <c r="AZ2753" s="107" t="n"/>
      <c r="BA2753" s="107" t="n"/>
      <c r="BB2753" s="107" t="n"/>
      <c r="BC2753" s="107" t="n"/>
      <c r="BD2753" s="107" t="n"/>
      <c r="BE2753" s="107" t="n"/>
      <c r="BF2753" s="107" t="n"/>
      <c r="BG2753" s="107" t="n"/>
      <c r="BH2753" s="107" t="n"/>
      <c r="BI2753" s="107" t="n"/>
      <c r="BJ2753" s="107" t="n"/>
      <c r="BK2753" s="107" t="n"/>
      <c r="BL2753" s="107" t="n"/>
      <c r="BM2753" s="107" t="n"/>
      <c r="BN2753" s="107" t="n"/>
      <c r="BO2753" s="107" t="n"/>
      <c r="BP2753" s="107" t="n"/>
      <c r="BQ2753" s="107" t="n"/>
      <c r="BR2753" s="107" t="n"/>
      <c r="BS2753" s="107" t="n"/>
      <c r="BT2753" s="107" t="n"/>
      <c r="BU2753" s="107" t="n"/>
      <c r="BV2753" s="107" t="n"/>
      <c r="BW2753" s="107" t="n"/>
      <c r="BX2753" s="107" t="n"/>
      <c r="BY2753" s="107" t="n"/>
      <c r="BZ2753" s="107" t="n"/>
      <c r="CA2753" s="107" t="n"/>
      <c r="CB2753" s="107" t="n"/>
      <c r="CC2753" s="107" t="n"/>
      <c r="CD2753" s="107" t="n"/>
      <c r="CE2753" s="107" t="n"/>
      <c r="CF2753" s="107" t="n"/>
      <c r="CG2753" s="107" t="n"/>
      <c r="CH2753" s="107" t="n"/>
      <c r="CI2753" s="107" t="n"/>
      <c r="CJ2753" s="107" t="n"/>
      <c r="CK2753" s="107" t="n"/>
      <c r="CL2753" s="107" t="n"/>
      <c r="CM2753" s="107" t="n"/>
      <c r="CN2753" s="107" t="n"/>
      <c r="CO2753" s="107" t="n"/>
      <c r="CP2753" s="107" t="n"/>
      <c r="CQ2753" s="107" t="n"/>
      <c r="CR2753" s="107" t="n"/>
      <c r="CS2753" s="107" t="n"/>
      <c r="CT2753" s="107" t="n"/>
      <c r="CU2753" s="107" t="n"/>
      <c r="CV2753" s="107" t="n"/>
      <c r="CW2753" s="107" t="n"/>
      <c r="CX2753" s="107" t="n"/>
      <c r="CY2753" s="107" t="n"/>
      <c r="CZ2753" s="107" t="n"/>
    </row>
    <row r="2756">
      <c r="A2756" s="2">
        <f>IF($A2749="","","   projections")</f>
        <v/>
      </c>
      <c r="B2756" s="68">
        <f>IF($A2749="",0,COUNT($E2757:$CZ2757))</f>
        <v/>
      </c>
      <c r="C2756" s="69">
        <f>IF($B2756=0,0,MAX($E2757:$CZ2757))</f>
        <v/>
      </c>
      <c r="D2756" s="58">
        <f>_xll.BDS($A2749,'Field Check'!$C$42,"headers=y","startcol=1","endcol=3","dir=h","cols=20;rows=3")</f>
        <v/>
      </c>
      <c r="E2756" s="59" t="n">
        <v>46260</v>
      </c>
      <c r="F2756" s="59" t="n">
        <v>46442</v>
      </c>
      <c r="G2756" s="59" t="n">
        <v>46624</v>
      </c>
      <c r="H2756" s="59" t="n">
        <v>46806</v>
      </c>
      <c r="I2756" s="59" t="n">
        <v>46988</v>
      </c>
      <c r="J2756" s="59" t="n">
        <v>47170</v>
      </c>
      <c r="K2756" s="59" t="n">
        <v>47352</v>
      </c>
      <c r="L2756" s="59" t="n">
        <v>47534</v>
      </c>
      <c r="M2756" s="59" t="n">
        <v>47716</v>
      </c>
      <c r="N2756" s="59" t="n">
        <v>47905</v>
      </c>
      <c r="O2756" s="59" t="n">
        <v>48087</v>
      </c>
      <c r="P2756" s="59" t="n">
        <v>48269</v>
      </c>
      <c r="Q2756" s="59" t="n">
        <v>48451</v>
      </c>
      <c r="R2756" s="59" t="n">
        <v>48633</v>
      </c>
      <c r="S2756" s="59" t="n">
        <v>48815</v>
      </c>
      <c r="T2756" s="59" t="n">
        <v>48997</v>
      </c>
      <c r="U2756" s="59" t="n">
        <v>49179</v>
      </c>
      <c r="V2756" s="59" t="n">
        <v>49361</v>
      </c>
      <c r="W2756" s="59" t="n">
        <v>49543</v>
      </c>
      <c r="X2756" s="59" t="n"/>
      <c r="Y2756" s="59" t="n"/>
      <c r="Z2756" s="59" t="n"/>
      <c r="AA2756" s="59" t="n"/>
      <c r="AB2756" s="59" t="n"/>
      <c r="AC2756" s="59" t="n"/>
      <c r="AD2756" s="59" t="n"/>
      <c r="AE2756" s="59" t="n"/>
      <c r="AF2756" s="59" t="n"/>
      <c r="AG2756" s="59" t="n"/>
      <c r="AH2756" s="59" t="n"/>
      <c r="AI2756" s="59" t="n"/>
      <c r="AJ2756" s="59" t="n"/>
      <c r="AK2756" s="59" t="n"/>
      <c r="AL2756" s="59" t="n"/>
      <c r="AM2756" s="59" t="n"/>
      <c r="AN2756" s="59" t="n"/>
      <c r="AO2756" s="59" t="n"/>
      <c r="AP2756" s="59" t="n"/>
      <c r="AQ2756" s="59" t="n"/>
      <c r="AR2756" s="59" t="n"/>
      <c r="AS2756" s="59" t="n"/>
      <c r="AT2756" s="59" t="n"/>
      <c r="AU2756" s="59" t="n"/>
      <c r="AV2756" s="59" t="n"/>
      <c r="AW2756" s="59" t="n"/>
      <c r="AX2756" s="59" t="n"/>
      <c r="AY2756" s="59" t="n"/>
      <c r="AZ2756" s="59" t="n"/>
      <c r="BA2756" s="59" t="n"/>
      <c r="BB2756" s="59" t="n"/>
      <c r="BC2756" s="59" t="n"/>
      <c r="BD2756" s="59" t="n"/>
      <c r="BE2756" s="59" t="n"/>
      <c r="BF2756" s="59" t="n"/>
      <c r="BG2756" s="59" t="n"/>
      <c r="BH2756" s="59" t="n"/>
      <c r="BI2756" s="59" t="n"/>
      <c r="BJ2756" s="59" t="n"/>
      <c r="BK2756" s="59" t="n"/>
      <c r="BL2756" s="59" t="n"/>
      <c r="BM2756" s="59" t="n"/>
      <c r="BN2756" s="59" t="n"/>
      <c r="BO2756" s="59" t="n"/>
      <c r="BP2756" s="59" t="n"/>
      <c r="BQ2756" s="59" t="n"/>
      <c r="BR2756" s="59" t="n"/>
      <c r="BS2756" s="59" t="n"/>
      <c r="BT2756" s="59" t="n"/>
      <c r="BU2756" s="59" t="n"/>
      <c r="BV2756" s="59" t="n"/>
      <c r="BW2756" s="59" t="n"/>
      <c r="BX2756" s="59" t="n"/>
      <c r="BY2756" s="59" t="n"/>
      <c r="BZ2756" s="59" t="n"/>
      <c r="CA2756" s="59" t="n"/>
      <c r="CB2756" s="59" t="n"/>
      <c r="CC2756" s="59" t="n"/>
      <c r="CD2756" s="59" t="n"/>
      <c r="CE2756" s="59" t="n"/>
      <c r="CF2756" s="59" t="n"/>
      <c r="CG2756" s="59" t="n"/>
      <c r="CH2756" s="59" t="n"/>
      <c r="CI2756" s="59" t="n"/>
      <c r="CJ2756" s="59" t="n"/>
      <c r="CK2756" s="59" t="n"/>
      <c r="CL2756" s="59" t="n"/>
      <c r="CM2756" s="59" t="n"/>
      <c r="CN2756" s="59" t="n"/>
      <c r="CO2756" s="59" t="n"/>
      <c r="CP2756" s="59" t="n"/>
      <c r="CQ2756" s="59" t="n"/>
      <c r="CR2756" s="59" t="n"/>
      <c r="CS2756" s="59" t="n"/>
      <c r="CT2756" s="59" t="n"/>
      <c r="CU2756" s="59" t="n"/>
      <c r="CV2756" s="59" t="n"/>
      <c r="CW2756" s="59" t="n"/>
      <c r="CX2756" s="59" t="n"/>
      <c r="CY2756" s="59" t="n"/>
      <c r="CZ2756" s="59" t="n"/>
    </row>
    <row r="2757">
      <c r="D2757" s="59" t="inlineStr">
        <is>
          <t>Ex-Date</t>
        </is>
      </c>
      <c r="E2757" s="59" t="n">
        <v>46276</v>
      </c>
      <c r="F2757" s="59" t="n">
        <v>46458</v>
      </c>
      <c r="G2757" s="59" t="n">
        <v>46640</v>
      </c>
      <c r="H2757" s="59" t="n">
        <v>46822</v>
      </c>
      <c r="I2757" s="59" t="n">
        <v>47004</v>
      </c>
      <c r="J2757" s="59" t="n">
        <v>47186</v>
      </c>
      <c r="K2757" s="59" t="n">
        <v>47368</v>
      </c>
      <c r="L2757" s="59" t="n">
        <v>47550</v>
      </c>
      <c r="M2757" s="59" t="n">
        <v>47732</v>
      </c>
      <c r="N2757" s="59" t="n">
        <v>47921</v>
      </c>
      <c r="O2757" s="59" t="n">
        <v>48103</v>
      </c>
      <c r="P2757" s="59" t="n">
        <v>48285</v>
      </c>
      <c r="Q2757" s="59" t="n">
        <v>48467</v>
      </c>
      <c r="R2757" s="59" t="n">
        <v>48649</v>
      </c>
      <c r="S2757" s="59" t="n">
        <v>48831</v>
      </c>
      <c r="T2757" s="59" t="n">
        <v>49013</v>
      </c>
      <c r="U2757" s="59" t="n">
        <v>49195</v>
      </c>
      <c r="V2757" s="59" t="n">
        <v>49377</v>
      </c>
      <c r="W2757" s="59" t="n">
        <v>49559</v>
      </c>
      <c r="X2757" s="59" t="n"/>
      <c r="Y2757" s="59" t="n"/>
      <c r="Z2757" s="59" t="n"/>
      <c r="AA2757" s="59" t="n"/>
      <c r="AB2757" s="59" t="n"/>
      <c r="AC2757" s="59" t="n"/>
      <c r="AD2757" s="59" t="n"/>
      <c r="AE2757" s="59" t="n"/>
      <c r="AF2757" s="59" t="n"/>
      <c r="AG2757" s="59" t="n"/>
      <c r="AH2757" s="59" t="n"/>
      <c r="AI2757" s="59" t="n"/>
      <c r="AJ2757" s="59" t="n"/>
      <c r="AK2757" s="59" t="n"/>
      <c r="AL2757" s="59" t="n"/>
      <c r="AM2757" s="59" t="n"/>
      <c r="AN2757" s="59" t="n"/>
      <c r="AO2757" s="59" t="n"/>
      <c r="AP2757" s="59" t="n"/>
      <c r="AQ2757" s="59" t="n"/>
      <c r="AR2757" s="59" t="n"/>
      <c r="AS2757" s="59" t="n"/>
      <c r="AT2757" s="59" t="n"/>
      <c r="AU2757" s="59" t="n"/>
      <c r="AV2757" s="59" t="n"/>
      <c r="AW2757" s="59" t="n"/>
      <c r="AX2757" s="59" t="n"/>
      <c r="AY2757" s="59" t="n"/>
      <c r="AZ2757" s="59" t="n"/>
      <c r="BA2757" s="59" t="n"/>
      <c r="BB2757" s="59" t="n"/>
      <c r="BC2757" s="59" t="n"/>
      <c r="BD2757" s="59" t="n"/>
      <c r="BE2757" s="59" t="n"/>
      <c r="BF2757" s="59" t="n"/>
      <c r="BG2757" s="59" t="n"/>
      <c r="BH2757" s="59" t="n"/>
      <c r="BI2757" s="59" t="n"/>
      <c r="BJ2757" s="59" t="n"/>
      <c r="BK2757" s="59" t="n"/>
      <c r="BL2757" s="59" t="n"/>
      <c r="BM2757" s="59" t="n"/>
      <c r="BN2757" s="59" t="n"/>
      <c r="BO2757" s="59" t="n"/>
      <c r="BP2757" s="59" t="n"/>
      <c r="BQ2757" s="59" t="n"/>
      <c r="BR2757" s="59" t="n"/>
      <c r="BS2757" s="59" t="n"/>
      <c r="BT2757" s="59" t="n"/>
      <c r="BU2757" s="59" t="n"/>
      <c r="BV2757" s="59" t="n"/>
      <c r="BW2757" s="59" t="n"/>
      <c r="BX2757" s="59" t="n"/>
      <c r="BY2757" s="59" t="n"/>
      <c r="BZ2757" s="59" t="n"/>
      <c r="CA2757" s="59" t="n"/>
      <c r="CB2757" s="59" t="n"/>
      <c r="CC2757" s="59" t="n"/>
      <c r="CD2757" s="59" t="n"/>
      <c r="CE2757" s="59" t="n"/>
      <c r="CF2757" s="59" t="n"/>
      <c r="CG2757" s="59" t="n"/>
      <c r="CH2757" s="59" t="n"/>
      <c r="CI2757" s="59" t="n"/>
      <c r="CJ2757" s="59" t="n"/>
      <c r="CK2757" s="59" t="n"/>
      <c r="CL2757" s="59" t="n"/>
      <c r="CM2757" s="59" t="n"/>
      <c r="CN2757" s="59" t="n"/>
      <c r="CO2757" s="59" t="n"/>
      <c r="CP2757" s="59" t="n"/>
      <c r="CQ2757" s="59" t="n"/>
      <c r="CR2757" s="59" t="n"/>
      <c r="CS2757" s="59" t="n"/>
      <c r="CT2757" s="59" t="n"/>
      <c r="CU2757" s="59" t="n"/>
      <c r="CV2757" s="59" t="n"/>
      <c r="CW2757" s="59" t="n"/>
      <c r="CX2757" s="59" t="n"/>
      <c r="CY2757" s="59" t="n"/>
      <c r="CZ2757" s="59" t="n"/>
    </row>
    <row r="2758">
      <c r="D2758" s="107" t="inlineStr">
        <is>
          <t>Amount Per Share</t>
        </is>
      </c>
      <c r="E2758" s="107" t="n">
        <v>0.078</v>
      </c>
      <c r="F2758" s="107" t="n">
        <v>0.096</v>
      </c>
      <c r="G2758" s="107" t="n">
        <v>0.11</v>
      </c>
      <c r="H2758" s="107" t="n">
        <v>0.131</v>
      </c>
      <c r="I2758" s="107" t="n">
        <v>0.15</v>
      </c>
      <c r="J2758" s="107" t="n">
        <v>0.167</v>
      </c>
      <c r="K2758" s="107" t="n">
        <v>0.192</v>
      </c>
      <c r="L2758" s="107" t="n">
        <v>0.177</v>
      </c>
      <c r="M2758" s="107" t="n">
        <v>0.203</v>
      </c>
      <c r="N2758" s="107" t="n">
        <v>0.187</v>
      </c>
      <c r="O2758" s="107" t="n">
        <v>0.215</v>
      </c>
      <c r="P2758" s="107" t="n">
        <v>0.187</v>
      </c>
      <c r="Q2758" s="107" t="n">
        <v>0.215</v>
      </c>
      <c r="R2758" s="107" t="n">
        <v>0.187</v>
      </c>
      <c r="S2758" s="107" t="n">
        <v>0.215</v>
      </c>
      <c r="T2758" s="107" t="n">
        <v>0.187</v>
      </c>
      <c r="U2758" s="107" t="n">
        <v>0.215</v>
      </c>
      <c r="V2758" s="107" t="n">
        <v>0.187</v>
      </c>
      <c r="W2758" s="107" t="n">
        <v>0.215</v>
      </c>
      <c r="X2758" s="107" t="n"/>
      <c r="Y2758" s="107" t="n"/>
      <c r="Z2758" s="107" t="n"/>
      <c r="AA2758" s="107" t="n"/>
      <c r="AB2758" s="107" t="n"/>
      <c r="AC2758" s="107" t="n"/>
      <c r="AD2758" s="107" t="n"/>
      <c r="AE2758" s="107" t="n"/>
      <c r="AF2758" s="107" t="n"/>
      <c r="AG2758" s="107" t="n"/>
      <c r="AH2758" s="107" t="n"/>
      <c r="AI2758" s="107" t="n"/>
      <c r="AJ2758" s="107" t="n"/>
      <c r="AK2758" s="107" t="n"/>
      <c r="AL2758" s="107" t="n"/>
      <c r="AM2758" s="107" t="n"/>
      <c r="AN2758" s="107" t="n"/>
      <c r="AO2758" s="107" t="n"/>
      <c r="AP2758" s="107" t="n"/>
      <c r="AQ2758" s="107" t="n"/>
      <c r="AR2758" s="107" t="n"/>
      <c r="AS2758" s="107" t="n"/>
      <c r="AT2758" s="107" t="n"/>
      <c r="AU2758" s="107" t="n"/>
      <c r="AV2758" s="107" t="n"/>
      <c r="AW2758" s="107" t="n"/>
      <c r="AX2758" s="107" t="n"/>
      <c r="AY2758" s="107" t="n"/>
      <c r="AZ2758" s="107" t="n"/>
      <c r="BA2758" s="107" t="n"/>
      <c r="BB2758" s="107" t="n"/>
      <c r="BC2758" s="107" t="n"/>
      <c r="BD2758" s="107" t="n"/>
      <c r="BE2758" s="107" t="n"/>
      <c r="BF2758" s="107" t="n"/>
      <c r="BG2758" s="107" t="n"/>
      <c r="BH2758" s="107" t="n"/>
      <c r="BI2758" s="107" t="n"/>
      <c r="BJ2758" s="107" t="n"/>
      <c r="BK2758" s="107" t="n"/>
      <c r="BL2758" s="107" t="n"/>
      <c r="BM2758" s="107" t="n"/>
      <c r="BN2758" s="107" t="n"/>
      <c r="BO2758" s="107" t="n"/>
      <c r="BP2758" s="107" t="n"/>
      <c r="BQ2758" s="107" t="n"/>
      <c r="BR2758" s="107" t="n"/>
      <c r="BS2758" s="107" t="n"/>
      <c r="BT2758" s="107" t="n"/>
      <c r="BU2758" s="107" t="n"/>
      <c r="BV2758" s="107" t="n"/>
      <c r="BW2758" s="107" t="n"/>
      <c r="BX2758" s="107" t="n"/>
      <c r="BY2758" s="107" t="n"/>
      <c r="BZ2758" s="107" t="n"/>
      <c r="CA2758" s="107" t="n"/>
      <c r="CB2758" s="107" t="n"/>
      <c r="CC2758" s="107" t="n"/>
      <c r="CD2758" s="107" t="n"/>
      <c r="CE2758" s="107" t="n"/>
      <c r="CF2758" s="107" t="n"/>
      <c r="CG2758" s="107" t="n"/>
      <c r="CH2758" s="107" t="n"/>
      <c r="CI2758" s="107" t="n"/>
      <c r="CJ2758" s="107" t="n"/>
      <c r="CK2758" s="107" t="n"/>
      <c r="CL2758" s="107" t="n"/>
      <c r="CM2758" s="107" t="n"/>
      <c r="CN2758" s="107" t="n"/>
      <c r="CO2758" s="107" t="n"/>
      <c r="CP2758" s="107" t="n"/>
      <c r="CQ2758" s="107" t="n"/>
      <c r="CR2758" s="107" t="n"/>
      <c r="CS2758" s="107" t="n"/>
      <c r="CT2758" s="107" t="n"/>
      <c r="CU2758" s="107" t="n"/>
      <c r="CV2758" s="107" t="n"/>
      <c r="CW2758" s="107" t="n"/>
      <c r="CX2758" s="107" t="n"/>
      <c r="CY2758" s="107" t="n"/>
      <c r="CZ2758" s="107" t="n"/>
    </row>
    <row r="2760">
      <c r="A2760" s="126">
        <f>IF(MXAU!$C$51="","",MXAU!$C$51)</f>
        <v/>
      </c>
      <c r="B2760" s="68">
        <f>IF($A2760="",0,COUNT($E2761:$CZ2761))</f>
        <v/>
      </c>
      <c r="C2760" s="69">
        <f>IF($B2760=0,0,MAX($E2761:$CZ2761))</f>
        <v/>
      </c>
      <c r="D2760" s="58">
        <f>_xll.BDS($A2760,'Field Check'!$C$44,"headers=y","startcol=1","endcol=7","dir=h","DVD_START_DT",'Field Check'!$C$59,"DVD_END_DT",'Field Check'!$D$59)</f>
        <v/>
      </c>
      <c r="E2760" s="59" t="n"/>
      <c r="F2760" s="59" t="n"/>
      <c r="G2760" s="59" t="n"/>
      <c r="H2760" s="59" t="n"/>
      <c r="I2760" s="59" t="n"/>
      <c r="J2760" s="59" t="n"/>
      <c r="K2760" s="59" t="n"/>
      <c r="L2760" s="59" t="n"/>
      <c r="M2760" s="59" t="n"/>
      <c r="N2760" s="59" t="n"/>
      <c r="O2760" s="59" t="n"/>
      <c r="P2760" s="59" t="n"/>
      <c r="Q2760" s="59" t="n"/>
      <c r="R2760" s="59" t="n"/>
      <c r="S2760" s="59" t="n"/>
      <c r="T2760" s="59" t="n"/>
      <c r="U2760" s="59" t="n"/>
      <c r="V2760" s="59" t="n"/>
      <c r="W2760" s="59" t="n"/>
      <c r="X2760" s="59" t="n"/>
      <c r="Y2760" s="59" t="n"/>
      <c r="Z2760" s="59" t="n"/>
      <c r="AA2760" s="59" t="n"/>
      <c r="AB2760" s="59" t="n"/>
      <c r="AC2760" s="59" t="n"/>
      <c r="AD2760" s="59" t="n"/>
      <c r="AE2760" s="59" t="n"/>
      <c r="AF2760" s="59" t="n"/>
      <c r="AG2760" s="59" t="n"/>
      <c r="AH2760" s="59" t="n"/>
      <c r="AI2760" s="59" t="n"/>
      <c r="AJ2760" s="59" t="n"/>
      <c r="AK2760" s="59" t="n"/>
      <c r="AL2760" s="59" t="n"/>
      <c r="AM2760" s="59" t="n"/>
      <c r="AN2760" s="59" t="n"/>
      <c r="AO2760" s="59" t="n"/>
      <c r="AP2760" s="59" t="n"/>
      <c r="AQ2760" s="59" t="n"/>
      <c r="AR2760" s="59" t="n"/>
      <c r="AS2760" s="59" t="n"/>
      <c r="AT2760" s="59" t="n"/>
      <c r="AU2760" s="59" t="n"/>
      <c r="AV2760" s="59" t="n"/>
      <c r="AW2760" s="59" t="n"/>
      <c r="AX2760" s="59" t="n"/>
      <c r="AY2760" s="59" t="n"/>
      <c r="AZ2760" s="59" t="n"/>
      <c r="BA2760" s="59" t="n"/>
      <c r="BB2760" s="59" t="n"/>
      <c r="BC2760" s="59" t="n"/>
      <c r="BD2760" s="59" t="n"/>
      <c r="BE2760" s="59" t="n"/>
      <c r="BF2760" s="59" t="n"/>
      <c r="BG2760" s="59" t="n"/>
      <c r="BH2760" s="59" t="n"/>
      <c r="BI2760" s="59" t="n"/>
      <c r="BJ2760" s="59" t="n"/>
      <c r="BK2760" s="59" t="n"/>
      <c r="BL2760" s="59" t="n"/>
      <c r="BM2760" s="59" t="n"/>
      <c r="BN2760" s="59" t="n"/>
      <c r="BO2760" s="59" t="n"/>
      <c r="BP2760" s="59" t="n"/>
      <c r="BQ2760" s="59" t="n"/>
      <c r="BR2760" s="59" t="n"/>
      <c r="BS2760" s="59" t="n"/>
      <c r="BT2760" s="59" t="n"/>
      <c r="BU2760" s="59" t="n"/>
      <c r="BV2760" s="59" t="n"/>
      <c r="BW2760" s="59" t="n"/>
      <c r="BX2760" s="59" t="n"/>
      <c r="BY2760" s="59" t="n"/>
      <c r="BZ2760" s="59" t="n"/>
      <c r="CA2760" s="59" t="n"/>
      <c r="CB2760" s="59" t="n"/>
      <c r="CC2760" s="59" t="n"/>
      <c r="CD2760" s="59" t="n"/>
      <c r="CE2760" s="59" t="n"/>
      <c r="CF2760" s="59" t="n"/>
      <c r="CG2760" s="59" t="n"/>
      <c r="CH2760" s="59" t="n"/>
      <c r="CI2760" s="59" t="n"/>
      <c r="CJ2760" s="59" t="n"/>
      <c r="CK2760" s="59" t="n"/>
      <c r="CL2760" s="59" t="n"/>
      <c r="CM2760" s="59" t="n"/>
      <c r="CN2760" s="59" t="n"/>
      <c r="CO2760" s="59" t="n"/>
      <c r="CP2760" s="59" t="n"/>
      <c r="CQ2760" s="59" t="n"/>
      <c r="CR2760" s="59" t="n"/>
      <c r="CS2760" s="59" t="n"/>
      <c r="CT2760" s="59" t="n"/>
      <c r="CU2760" s="59" t="n"/>
      <c r="CV2760" s="59" t="n"/>
      <c r="CW2760" s="59" t="n"/>
      <c r="CX2760" s="59" t="n"/>
      <c r="CY2760" s="59" t="n"/>
      <c r="CZ2760" s="59" t="n"/>
    </row>
    <row r="2761">
      <c r="D2761" s="59" t="n"/>
      <c r="E2761" s="59" t="n"/>
      <c r="F2761" s="59" t="n"/>
      <c r="G2761" s="59" t="n"/>
      <c r="H2761" s="59" t="n"/>
      <c r="I2761" s="59" t="n"/>
      <c r="J2761" s="59" t="n"/>
      <c r="K2761" s="59" t="n"/>
      <c r="L2761" s="59" t="n"/>
      <c r="M2761" s="59" t="n"/>
      <c r="N2761" s="59" t="n"/>
      <c r="O2761" s="59" t="n"/>
      <c r="P2761" s="59" t="n"/>
      <c r="Q2761" s="59" t="n"/>
      <c r="R2761" s="59" t="n"/>
      <c r="S2761" s="59" t="n"/>
      <c r="T2761" s="59" t="n"/>
      <c r="U2761" s="59" t="n"/>
      <c r="V2761" s="59" t="n"/>
      <c r="W2761" s="59" t="n"/>
      <c r="X2761" s="59" t="n"/>
      <c r="Y2761" s="59" t="n"/>
      <c r="Z2761" s="59" t="n"/>
      <c r="AA2761" s="59" t="n"/>
      <c r="AB2761" s="59" t="n"/>
      <c r="AC2761" s="59" t="n"/>
      <c r="AD2761" s="59" t="n"/>
      <c r="AE2761" s="59" t="n"/>
      <c r="AF2761" s="59" t="n"/>
      <c r="AG2761" s="59" t="n"/>
      <c r="AH2761" s="59" t="n"/>
      <c r="AI2761" s="59" t="n"/>
      <c r="AJ2761" s="59" t="n"/>
      <c r="AK2761" s="59" t="n"/>
      <c r="AL2761" s="59" t="n"/>
      <c r="AM2761" s="59" t="n"/>
      <c r="AN2761" s="59" t="n"/>
      <c r="AO2761" s="59" t="n"/>
      <c r="AP2761" s="59" t="n"/>
      <c r="AQ2761" s="59" t="n"/>
      <c r="AR2761" s="59" t="n"/>
      <c r="AS2761" s="59" t="n"/>
      <c r="AT2761" s="59" t="n"/>
      <c r="AU2761" s="59" t="n"/>
      <c r="AV2761" s="59" t="n"/>
      <c r="AW2761" s="59" t="n"/>
      <c r="AX2761" s="59" t="n"/>
      <c r="AY2761" s="59" t="n"/>
      <c r="AZ2761" s="59" t="n"/>
      <c r="BA2761" s="59" t="n"/>
      <c r="BB2761" s="59" t="n"/>
      <c r="BC2761" s="59" t="n"/>
      <c r="BD2761" s="59" t="n"/>
      <c r="BE2761" s="59" t="n"/>
      <c r="BF2761" s="59" t="n"/>
      <c r="BG2761" s="59" t="n"/>
      <c r="BH2761" s="59" t="n"/>
      <c r="BI2761" s="59" t="n"/>
      <c r="BJ2761" s="59" t="n"/>
      <c r="BK2761" s="59" t="n"/>
      <c r="BL2761" s="59" t="n"/>
      <c r="BM2761" s="59" t="n"/>
      <c r="BN2761" s="59" t="n"/>
      <c r="BO2761" s="59" t="n"/>
      <c r="BP2761" s="59" t="n"/>
      <c r="BQ2761" s="59" t="n"/>
      <c r="BR2761" s="59" t="n"/>
      <c r="BS2761" s="59" t="n"/>
      <c r="BT2761" s="59" t="n"/>
      <c r="BU2761" s="59" t="n"/>
      <c r="BV2761" s="59" t="n"/>
      <c r="BW2761" s="59" t="n"/>
      <c r="BX2761" s="59" t="n"/>
      <c r="BY2761" s="59" t="n"/>
      <c r="BZ2761" s="59" t="n"/>
      <c r="CA2761" s="59" t="n"/>
      <c r="CB2761" s="59" t="n"/>
      <c r="CC2761" s="59" t="n"/>
      <c r="CD2761" s="59" t="n"/>
      <c r="CE2761" s="59" t="n"/>
      <c r="CF2761" s="59" t="n"/>
      <c r="CG2761" s="59" t="n"/>
      <c r="CH2761" s="59" t="n"/>
      <c r="CI2761" s="59" t="n"/>
      <c r="CJ2761" s="59" t="n"/>
      <c r="CK2761" s="59" t="n"/>
      <c r="CL2761" s="59" t="n"/>
      <c r="CM2761" s="59" t="n"/>
      <c r="CN2761" s="59" t="n"/>
      <c r="CO2761" s="59" t="n"/>
      <c r="CP2761" s="59" t="n"/>
      <c r="CQ2761" s="59" t="n"/>
      <c r="CR2761" s="59" t="n"/>
      <c r="CS2761" s="59" t="n"/>
      <c r="CT2761" s="59" t="n"/>
      <c r="CU2761" s="59" t="n"/>
      <c r="CV2761" s="59" t="n"/>
      <c r="CW2761" s="59" t="n"/>
      <c r="CX2761" s="59" t="n"/>
      <c r="CY2761" s="59" t="n"/>
      <c r="CZ2761" s="59" t="n"/>
    </row>
    <row r="2762">
      <c r="D2762" s="59" t="n"/>
      <c r="E2762" s="59" t="n"/>
      <c r="F2762" s="59" t="n"/>
      <c r="G2762" s="59" t="n"/>
      <c r="H2762" s="59" t="n"/>
      <c r="I2762" s="59" t="n"/>
      <c r="J2762" s="59" t="n"/>
      <c r="K2762" s="59" t="n"/>
      <c r="L2762" s="59" t="n"/>
      <c r="M2762" s="59" t="n"/>
      <c r="N2762" s="59" t="n"/>
      <c r="O2762" s="59" t="n"/>
      <c r="P2762" s="59" t="n"/>
      <c r="Q2762" s="59" t="n"/>
      <c r="R2762" s="59" t="n"/>
      <c r="S2762" s="59" t="n"/>
      <c r="T2762" s="59" t="n"/>
      <c r="U2762" s="59" t="n"/>
      <c r="V2762" s="59" t="n"/>
      <c r="W2762" s="59" t="n"/>
      <c r="X2762" s="59" t="n"/>
      <c r="Y2762" s="59" t="n"/>
      <c r="Z2762" s="59" t="n"/>
      <c r="AA2762" s="59" t="n"/>
      <c r="AB2762" s="59" t="n"/>
      <c r="AC2762" s="59" t="n"/>
      <c r="AD2762" s="59" t="n"/>
      <c r="AE2762" s="59" t="n"/>
      <c r="AF2762" s="59" t="n"/>
      <c r="AG2762" s="59" t="n"/>
      <c r="AH2762" s="59" t="n"/>
      <c r="AI2762" s="59" t="n"/>
      <c r="AJ2762" s="59" t="n"/>
      <c r="AK2762" s="59" t="n"/>
      <c r="AL2762" s="59" t="n"/>
      <c r="AM2762" s="59" t="n"/>
      <c r="AN2762" s="59" t="n"/>
      <c r="AO2762" s="59" t="n"/>
      <c r="AP2762" s="59" t="n"/>
      <c r="AQ2762" s="59" t="n"/>
      <c r="AR2762" s="59" t="n"/>
      <c r="AS2762" s="59" t="n"/>
      <c r="AT2762" s="59" t="n"/>
      <c r="AU2762" s="59" t="n"/>
      <c r="AV2762" s="59" t="n"/>
      <c r="AW2762" s="59" t="n"/>
      <c r="AX2762" s="59" t="n"/>
      <c r="AY2762" s="59" t="n"/>
      <c r="AZ2762" s="59" t="n"/>
      <c r="BA2762" s="59" t="n"/>
      <c r="BB2762" s="59" t="n"/>
      <c r="BC2762" s="59" t="n"/>
      <c r="BD2762" s="59" t="n"/>
      <c r="BE2762" s="59" t="n"/>
      <c r="BF2762" s="59" t="n"/>
      <c r="BG2762" s="59" t="n"/>
      <c r="BH2762" s="59" t="n"/>
      <c r="BI2762" s="59" t="n"/>
      <c r="BJ2762" s="59" t="n"/>
      <c r="BK2762" s="59" t="n"/>
      <c r="BL2762" s="59" t="n"/>
      <c r="BM2762" s="59" t="n"/>
      <c r="BN2762" s="59" t="n"/>
      <c r="BO2762" s="59" t="n"/>
      <c r="BP2762" s="59" t="n"/>
      <c r="BQ2762" s="59" t="n"/>
      <c r="BR2762" s="59" t="n"/>
      <c r="BS2762" s="59" t="n"/>
      <c r="BT2762" s="59" t="n"/>
      <c r="BU2762" s="59" t="n"/>
      <c r="BV2762" s="59" t="n"/>
      <c r="BW2762" s="59" t="n"/>
      <c r="BX2762" s="59" t="n"/>
      <c r="BY2762" s="59" t="n"/>
      <c r="BZ2762" s="59" t="n"/>
      <c r="CA2762" s="59" t="n"/>
      <c r="CB2762" s="59" t="n"/>
      <c r="CC2762" s="59" t="n"/>
      <c r="CD2762" s="59" t="n"/>
      <c r="CE2762" s="59" t="n"/>
      <c r="CF2762" s="59" t="n"/>
      <c r="CG2762" s="59" t="n"/>
      <c r="CH2762" s="59" t="n"/>
      <c r="CI2762" s="59" t="n"/>
      <c r="CJ2762" s="59" t="n"/>
      <c r="CK2762" s="59" t="n"/>
      <c r="CL2762" s="59" t="n"/>
      <c r="CM2762" s="59" t="n"/>
      <c r="CN2762" s="59" t="n"/>
      <c r="CO2762" s="59" t="n"/>
      <c r="CP2762" s="59" t="n"/>
      <c r="CQ2762" s="59" t="n"/>
      <c r="CR2762" s="59" t="n"/>
      <c r="CS2762" s="59" t="n"/>
      <c r="CT2762" s="59" t="n"/>
      <c r="CU2762" s="59" t="n"/>
      <c r="CV2762" s="59" t="n"/>
      <c r="CW2762" s="59" t="n"/>
      <c r="CX2762" s="59" t="n"/>
      <c r="CY2762" s="59" t="n"/>
      <c r="CZ2762" s="59" t="n"/>
    </row>
    <row r="2763">
      <c r="D2763" s="59" t="n"/>
      <c r="E2763" s="59" t="n"/>
      <c r="F2763" s="59" t="n"/>
      <c r="G2763" s="59" t="n"/>
      <c r="H2763" s="59" t="n"/>
      <c r="I2763" s="59" t="n"/>
      <c r="J2763" s="59" t="n"/>
      <c r="K2763" s="59" t="n"/>
      <c r="L2763" s="59" t="n"/>
      <c r="M2763" s="59" t="n"/>
      <c r="N2763" s="59" t="n"/>
      <c r="O2763" s="59" t="n"/>
      <c r="P2763" s="59" t="n"/>
      <c r="Q2763" s="59" t="n"/>
      <c r="R2763" s="59" t="n"/>
      <c r="S2763" s="59" t="n"/>
      <c r="T2763" s="59" t="n"/>
      <c r="U2763" s="59" t="n"/>
      <c r="V2763" s="59" t="n"/>
      <c r="W2763" s="59" t="n"/>
      <c r="X2763" s="59" t="n"/>
      <c r="Y2763" s="59" t="n"/>
      <c r="Z2763" s="59" t="n"/>
      <c r="AA2763" s="59" t="n"/>
      <c r="AB2763" s="59" t="n"/>
      <c r="AC2763" s="59" t="n"/>
      <c r="AD2763" s="59" t="n"/>
      <c r="AE2763" s="59" t="n"/>
      <c r="AF2763" s="59" t="n"/>
      <c r="AG2763" s="59" t="n"/>
      <c r="AH2763" s="59" t="n"/>
      <c r="AI2763" s="59" t="n"/>
      <c r="AJ2763" s="59" t="n"/>
      <c r="AK2763" s="59" t="n"/>
      <c r="AL2763" s="59" t="n"/>
      <c r="AM2763" s="59" t="n"/>
      <c r="AN2763" s="59" t="n"/>
      <c r="AO2763" s="59" t="n"/>
      <c r="AP2763" s="59" t="n"/>
      <c r="AQ2763" s="59" t="n"/>
      <c r="AR2763" s="59" t="n"/>
      <c r="AS2763" s="59" t="n"/>
      <c r="AT2763" s="59" t="n"/>
      <c r="AU2763" s="59" t="n"/>
      <c r="AV2763" s="59" t="n"/>
      <c r="AW2763" s="59" t="n"/>
      <c r="AX2763" s="59" t="n"/>
      <c r="AY2763" s="59" t="n"/>
      <c r="AZ2763" s="59" t="n"/>
      <c r="BA2763" s="59" t="n"/>
      <c r="BB2763" s="59" t="n"/>
      <c r="BC2763" s="59" t="n"/>
      <c r="BD2763" s="59" t="n"/>
      <c r="BE2763" s="59" t="n"/>
      <c r="BF2763" s="59" t="n"/>
      <c r="BG2763" s="59" t="n"/>
      <c r="BH2763" s="59" t="n"/>
      <c r="BI2763" s="59" t="n"/>
      <c r="BJ2763" s="59" t="n"/>
      <c r="BK2763" s="59" t="n"/>
      <c r="BL2763" s="59" t="n"/>
      <c r="BM2763" s="59" t="n"/>
      <c r="BN2763" s="59" t="n"/>
      <c r="BO2763" s="59" t="n"/>
      <c r="BP2763" s="59" t="n"/>
      <c r="BQ2763" s="59" t="n"/>
      <c r="BR2763" s="59" t="n"/>
      <c r="BS2763" s="59" t="n"/>
      <c r="BT2763" s="59" t="n"/>
      <c r="BU2763" s="59" t="n"/>
      <c r="BV2763" s="59" t="n"/>
      <c r="BW2763" s="59" t="n"/>
      <c r="BX2763" s="59" t="n"/>
      <c r="BY2763" s="59" t="n"/>
      <c r="BZ2763" s="59" t="n"/>
      <c r="CA2763" s="59" t="n"/>
      <c r="CB2763" s="59" t="n"/>
      <c r="CC2763" s="59" t="n"/>
      <c r="CD2763" s="59" t="n"/>
      <c r="CE2763" s="59" t="n"/>
      <c r="CF2763" s="59" t="n"/>
      <c r="CG2763" s="59" t="n"/>
      <c r="CH2763" s="59" t="n"/>
      <c r="CI2763" s="59" t="n"/>
      <c r="CJ2763" s="59" t="n"/>
      <c r="CK2763" s="59" t="n"/>
      <c r="CL2763" s="59" t="n"/>
      <c r="CM2763" s="59" t="n"/>
      <c r="CN2763" s="59" t="n"/>
      <c r="CO2763" s="59" t="n"/>
      <c r="CP2763" s="59" t="n"/>
      <c r="CQ2763" s="59" t="n"/>
      <c r="CR2763" s="59" t="n"/>
      <c r="CS2763" s="59" t="n"/>
      <c r="CT2763" s="59" t="n"/>
      <c r="CU2763" s="59" t="n"/>
      <c r="CV2763" s="59" t="n"/>
      <c r="CW2763" s="59" t="n"/>
      <c r="CX2763" s="59" t="n"/>
      <c r="CY2763" s="59" t="n"/>
      <c r="CZ2763" s="59" t="n"/>
    </row>
    <row r="2764">
      <c r="D2764" s="107" t="n"/>
      <c r="E2764" s="107" t="n"/>
      <c r="F2764" s="107" t="n"/>
      <c r="G2764" s="107" t="n"/>
      <c r="H2764" s="107" t="n"/>
      <c r="I2764" s="107" t="n"/>
      <c r="J2764" s="107" t="n"/>
      <c r="K2764" s="107" t="n"/>
      <c r="L2764" s="107" t="n"/>
      <c r="M2764" s="107" t="n"/>
      <c r="N2764" s="107" t="n"/>
      <c r="O2764" s="107" t="n"/>
      <c r="P2764" s="107" t="n"/>
      <c r="Q2764" s="107" t="n"/>
      <c r="R2764" s="107" t="n"/>
      <c r="S2764" s="107" t="n"/>
      <c r="T2764" s="107" t="n"/>
      <c r="U2764" s="107" t="n"/>
      <c r="V2764" s="107" t="n"/>
      <c r="W2764" s="107" t="n"/>
      <c r="X2764" s="107" t="n"/>
      <c r="Y2764" s="107" t="n"/>
      <c r="Z2764" s="107" t="n"/>
      <c r="AA2764" s="107" t="n"/>
      <c r="AB2764" s="107" t="n"/>
      <c r="AC2764" s="107" t="n"/>
      <c r="AD2764" s="107" t="n"/>
      <c r="AE2764" s="107" t="n"/>
      <c r="AF2764" s="107" t="n"/>
      <c r="AG2764" s="107" t="n"/>
      <c r="AH2764" s="107" t="n"/>
      <c r="AI2764" s="107" t="n"/>
      <c r="AJ2764" s="107" t="n"/>
      <c r="AK2764" s="107" t="n"/>
      <c r="AL2764" s="107" t="n"/>
      <c r="AM2764" s="107" t="n"/>
      <c r="AN2764" s="107" t="n"/>
      <c r="AO2764" s="107" t="n"/>
      <c r="AP2764" s="107" t="n"/>
      <c r="AQ2764" s="107" t="n"/>
      <c r="AR2764" s="107" t="n"/>
      <c r="AS2764" s="107" t="n"/>
      <c r="AT2764" s="107" t="n"/>
      <c r="AU2764" s="107" t="n"/>
      <c r="AV2764" s="107" t="n"/>
      <c r="AW2764" s="107" t="n"/>
      <c r="AX2764" s="107" t="n"/>
      <c r="AY2764" s="107" t="n"/>
      <c r="AZ2764" s="107" t="n"/>
      <c r="BA2764" s="107" t="n"/>
      <c r="BB2764" s="107" t="n"/>
      <c r="BC2764" s="107" t="n"/>
      <c r="BD2764" s="107" t="n"/>
      <c r="BE2764" s="107" t="n"/>
      <c r="BF2764" s="107" t="n"/>
      <c r="BG2764" s="107" t="n"/>
      <c r="BH2764" s="107" t="n"/>
      <c r="BI2764" s="107" t="n"/>
      <c r="BJ2764" s="107" t="n"/>
      <c r="BK2764" s="107" t="n"/>
      <c r="BL2764" s="107" t="n"/>
      <c r="BM2764" s="107" t="n"/>
      <c r="BN2764" s="107" t="n"/>
      <c r="BO2764" s="107" t="n"/>
      <c r="BP2764" s="107" t="n"/>
      <c r="BQ2764" s="107" t="n"/>
      <c r="BR2764" s="107" t="n"/>
      <c r="BS2764" s="107" t="n"/>
      <c r="BT2764" s="107" t="n"/>
      <c r="BU2764" s="107" t="n"/>
      <c r="BV2764" s="107" t="n"/>
      <c r="BW2764" s="107" t="n"/>
      <c r="BX2764" s="107" t="n"/>
      <c r="BY2764" s="107" t="n"/>
      <c r="BZ2764" s="107" t="n"/>
      <c r="CA2764" s="107" t="n"/>
      <c r="CB2764" s="107" t="n"/>
      <c r="CC2764" s="107" t="n"/>
      <c r="CD2764" s="107" t="n"/>
      <c r="CE2764" s="107" t="n"/>
      <c r="CF2764" s="107" t="n"/>
      <c r="CG2764" s="107" t="n"/>
      <c r="CH2764" s="107" t="n"/>
      <c r="CI2764" s="107" t="n"/>
      <c r="CJ2764" s="107" t="n"/>
      <c r="CK2764" s="107" t="n"/>
      <c r="CL2764" s="107" t="n"/>
      <c r="CM2764" s="107" t="n"/>
      <c r="CN2764" s="107" t="n"/>
      <c r="CO2764" s="107" t="n"/>
      <c r="CP2764" s="107" t="n"/>
      <c r="CQ2764" s="107" t="n"/>
      <c r="CR2764" s="107" t="n"/>
      <c r="CS2764" s="107" t="n"/>
      <c r="CT2764" s="107" t="n"/>
      <c r="CU2764" s="107" t="n"/>
      <c r="CV2764" s="107" t="n"/>
      <c r="CW2764" s="107" t="n"/>
      <c r="CX2764" s="107" t="n"/>
      <c r="CY2764" s="107" t="n"/>
      <c r="CZ2764" s="107" t="n"/>
    </row>
    <row r="2767">
      <c r="A2767" s="2">
        <f>IF($A2760="","","   projections")</f>
        <v/>
      </c>
      <c r="B2767" s="68">
        <f>IF($A2760="",0,COUNT($E2768:$CZ2768))</f>
        <v/>
      </c>
      <c r="C2767" s="69">
        <f>IF($B2767=0,0,MAX($E2768:$CZ2768))</f>
        <v/>
      </c>
      <c r="D2767" s="58">
        <f>_xll.BDS($A2760,'Field Check'!$C$42,"headers=y","startcol=1","endcol=3","dir=h","cols=20;rows=3")</f>
        <v/>
      </c>
      <c r="E2767" s="59" t="n">
        <v>46260</v>
      </c>
      <c r="F2767" s="59" t="n">
        <v>46443</v>
      </c>
      <c r="G2767" s="59" t="n">
        <v>46625</v>
      </c>
      <c r="H2767" s="59" t="n">
        <v>46808</v>
      </c>
      <c r="I2767" s="59" t="n">
        <v>46990</v>
      </c>
      <c r="J2767" s="59" t="n">
        <v>47175</v>
      </c>
      <c r="K2767" s="59" t="n">
        <v>47357</v>
      </c>
      <c r="L2767" s="59" t="n">
        <v>47539</v>
      </c>
      <c r="M2767" s="59" t="n">
        <v>47721</v>
      </c>
      <c r="N2767" s="59" t="n">
        <v>47904</v>
      </c>
      <c r="O2767" s="59" t="n">
        <v>48086</v>
      </c>
      <c r="P2767" s="59" t="n">
        <v>48269</v>
      </c>
      <c r="Q2767" s="59" t="n">
        <v>48452</v>
      </c>
      <c r="R2767" s="59" t="n">
        <v>48635</v>
      </c>
      <c r="S2767" s="59" t="n">
        <v>48817</v>
      </c>
      <c r="T2767" s="59" t="n">
        <v>48999</v>
      </c>
      <c r="U2767" s="59" t="n">
        <v>49181</v>
      </c>
      <c r="V2767" s="59" t="n">
        <v>49370</v>
      </c>
      <c r="W2767" s="59" t="n">
        <v>49545</v>
      </c>
      <c r="X2767" s="59" t="n"/>
      <c r="Y2767" s="59" t="n"/>
      <c r="Z2767" s="59" t="n"/>
      <c r="AA2767" s="59" t="n"/>
      <c r="AB2767" s="59" t="n"/>
      <c r="AC2767" s="59" t="n"/>
      <c r="AD2767" s="59" t="n"/>
      <c r="AE2767" s="59" t="n"/>
      <c r="AF2767" s="59" t="n"/>
      <c r="AG2767" s="59" t="n"/>
      <c r="AH2767" s="59" t="n"/>
      <c r="AI2767" s="59" t="n"/>
      <c r="AJ2767" s="59" t="n"/>
      <c r="AK2767" s="59" t="n"/>
      <c r="AL2767" s="59" t="n"/>
      <c r="AM2767" s="59" t="n"/>
      <c r="AN2767" s="59" t="n"/>
      <c r="AO2767" s="59" t="n"/>
      <c r="AP2767" s="59" t="n"/>
      <c r="AQ2767" s="59" t="n"/>
      <c r="AR2767" s="59" t="n"/>
      <c r="AS2767" s="59" t="n"/>
      <c r="AT2767" s="59" t="n"/>
      <c r="AU2767" s="59" t="n"/>
      <c r="AV2767" s="59" t="n"/>
      <c r="AW2767" s="59" t="n"/>
      <c r="AX2767" s="59" t="n"/>
      <c r="AY2767" s="59" t="n"/>
      <c r="AZ2767" s="59" t="n"/>
      <c r="BA2767" s="59" t="n"/>
      <c r="BB2767" s="59" t="n"/>
      <c r="BC2767" s="59" t="n"/>
      <c r="BD2767" s="59" t="n"/>
      <c r="BE2767" s="59" t="n"/>
      <c r="BF2767" s="59" t="n"/>
      <c r="BG2767" s="59" t="n"/>
      <c r="BH2767" s="59" t="n"/>
      <c r="BI2767" s="59" t="n"/>
      <c r="BJ2767" s="59" t="n"/>
      <c r="BK2767" s="59" t="n"/>
      <c r="BL2767" s="59" t="n"/>
      <c r="BM2767" s="59" t="n"/>
      <c r="BN2767" s="59" t="n"/>
      <c r="BO2767" s="59" t="n"/>
      <c r="BP2767" s="59" t="n"/>
      <c r="BQ2767" s="59" t="n"/>
      <c r="BR2767" s="59" t="n"/>
      <c r="BS2767" s="59" t="n"/>
      <c r="BT2767" s="59" t="n"/>
      <c r="BU2767" s="59" t="n"/>
      <c r="BV2767" s="59" t="n"/>
      <c r="BW2767" s="59" t="n"/>
      <c r="BX2767" s="59" t="n"/>
      <c r="BY2767" s="59" t="n"/>
      <c r="BZ2767" s="59" t="n"/>
      <c r="CA2767" s="59" t="n"/>
      <c r="CB2767" s="59" t="n"/>
      <c r="CC2767" s="59" t="n"/>
      <c r="CD2767" s="59" t="n"/>
      <c r="CE2767" s="59" t="n"/>
      <c r="CF2767" s="59" t="n"/>
      <c r="CG2767" s="59" t="n"/>
      <c r="CH2767" s="59" t="n"/>
      <c r="CI2767" s="59" t="n"/>
      <c r="CJ2767" s="59" t="n"/>
      <c r="CK2767" s="59" t="n"/>
      <c r="CL2767" s="59" t="n"/>
      <c r="CM2767" s="59" t="n"/>
      <c r="CN2767" s="59" t="n"/>
      <c r="CO2767" s="59" t="n"/>
      <c r="CP2767" s="59" t="n"/>
      <c r="CQ2767" s="59" t="n"/>
      <c r="CR2767" s="59" t="n"/>
      <c r="CS2767" s="59" t="n"/>
      <c r="CT2767" s="59" t="n"/>
      <c r="CU2767" s="59" t="n"/>
      <c r="CV2767" s="59" t="n"/>
      <c r="CW2767" s="59" t="n"/>
      <c r="CX2767" s="59" t="n"/>
      <c r="CY2767" s="59" t="n"/>
      <c r="CZ2767" s="59" t="n"/>
    </row>
    <row r="2768">
      <c r="D2768" s="59" t="inlineStr">
        <is>
          <t>Ex-Date</t>
        </is>
      </c>
      <c r="E2768" s="59" t="n">
        <v>46268</v>
      </c>
      <c r="F2768" s="59" t="n">
        <v>46451</v>
      </c>
      <c r="G2768" s="59" t="n">
        <v>46633</v>
      </c>
      <c r="H2768" s="59" t="n">
        <v>46815</v>
      </c>
      <c r="I2768" s="59" t="n">
        <v>47000</v>
      </c>
      <c r="J2768" s="59" t="n">
        <v>47182</v>
      </c>
      <c r="K2768" s="59" t="n">
        <v>47364</v>
      </c>
      <c r="L2768" s="59" t="n">
        <v>47547</v>
      </c>
      <c r="M2768" s="59" t="n">
        <v>47729</v>
      </c>
      <c r="N2768" s="59" t="n">
        <v>47912</v>
      </c>
      <c r="O2768" s="59" t="n">
        <v>48094</v>
      </c>
      <c r="P2768" s="59" t="n">
        <v>48278</v>
      </c>
      <c r="Q2768" s="59" t="n">
        <v>48460</v>
      </c>
      <c r="R2768" s="59" t="n">
        <v>48642</v>
      </c>
      <c r="S2768" s="59" t="n">
        <v>48824</v>
      </c>
      <c r="T2768" s="59" t="n">
        <v>49009</v>
      </c>
      <c r="U2768" s="59" t="n">
        <v>49188</v>
      </c>
      <c r="V2768" s="59" t="n">
        <v>49380</v>
      </c>
      <c r="W2768" s="59" t="n">
        <v>49555</v>
      </c>
      <c r="X2768" s="59" t="n"/>
      <c r="Y2768" s="59" t="n"/>
      <c r="Z2768" s="59" t="n"/>
      <c r="AA2768" s="59" t="n"/>
      <c r="AB2768" s="59" t="n"/>
      <c r="AC2768" s="59" t="n"/>
      <c r="AD2768" s="59" t="n"/>
      <c r="AE2768" s="59" t="n"/>
      <c r="AF2768" s="59" t="n"/>
      <c r="AG2768" s="59" t="n"/>
      <c r="AH2768" s="59" t="n"/>
      <c r="AI2768" s="59" t="n"/>
      <c r="AJ2768" s="59" t="n"/>
      <c r="AK2768" s="59" t="n"/>
      <c r="AL2768" s="59" t="n"/>
      <c r="AM2768" s="59" t="n"/>
      <c r="AN2768" s="59" t="n"/>
      <c r="AO2768" s="59" t="n"/>
      <c r="AP2768" s="59" t="n"/>
      <c r="AQ2768" s="59" t="n"/>
      <c r="AR2768" s="59" t="n"/>
      <c r="AS2768" s="59" t="n"/>
      <c r="AT2768" s="59" t="n"/>
      <c r="AU2768" s="59" t="n"/>
      <c r="AV2768" s="59" t="n"/>
      <c r="AW2768" s="59" t="n"/>
      <c r="AX2768" s="59" t="n"/>
      <c r="AY2768" s="59" t="n"/>
      <c r="AZ2768" s="59" t="n"/>
      <c r="BA2768" s="59" t="n"/>
      <c r="BB2768" s="59" t="n"/>
      <c r="BC2768" s="59" t="n"/>
      <c r="BD2768" s="59" t="n"/>
      <c r="BE2768" s="59" t="n"/>
      <c r="BF2768" s="59" t="n"/>
      <c r="BG2768" s="59" t="n"/>
      <c r="BH2768" s="59" t="n"/>
      <c r="BI2768" s="59" t="n"/>
      <c r="BJ2768" s="59" t="n"/>
      <c r="BK2768" s="59" t="n"/>
      <c r="BL2768" s="59" t="n"/>
      <c r="BM2768" s="59" t="n"/>
      <c r="BN2768" s="59" t="n"/>
      <c r="BO2768" s="59" t="n"/>
      <c r="BP2768" s="59" t="n"/>
      <c r="BQ2768" s="59" t="n"/>
      <c r="BR2768" s="59" t="n"/>
      <c r="BS2768" s="59" t="n"/>
      <c r="BT2768" s="59" t="n"/>
      <c r="BU2768" s="59" t="n"/>
      <c r="BV2768" s="59" t="n"/>
      <c r="BW2768" s="59" t="n"/>
      <c r="BX2768" s="59" t="n"/>
      <c r="BY2768" s="59" t="n"/>
      <c r="BZ2768" s="59" t="n"/>
      <c r="CA2768" s="59" t="n"/>
      <c r="CB2768" s="59" t="n"/>
      <c r="CC2768" s="59" t="n"/>
      <c r="CD2768" s="59" t="n"/>
      <c r="CE2768" s="59" t="n"/>
      <c r="CF2768" s="59" t="n"/>
      <c r="CG2768" s="59" t="n"/>
      <c r="CH2768" s="59" t="n"/>
      <c r="CI2768" s="59" t="n"/>
      <c r="CJ2768" s="59" t="n"/>
      <c r="CK2768" s="59" t="n"/>
      <c r="CL2768" s="59" t="n"/>
      <c r="CM2768" s="59" t="n"/>
      <c r="CN2768" s="59" t="n"/>
      <c r="CO2768" s="59" t="n"/>
      <c r="CP2768" s="59" t="n"/>
      <c r="CQ2768" s="59" t="n"/>
      <c r="CR2768" s="59" t="n"/>
      <c r="CS2768" s="59" t="n"/>
      <c r="CT2768" s="59" t="n"/>
      <c r="CU2768" s="59" t="n"/>
      <c r="CV2768" s="59" t="n"/>
      <c r="CW2768" s="59" t="n"/>
      <c r="CX2768" s="59" t="n"/>
      <c r="CY2768" s="59" t="n"/>
      <c r="CZ2768" s="59" t="n"/>
    </row>
    <row r="2769">
      <c r="D2769" s="107" t="inlineStr">
        <is>
          <t>Amount Per Share</t>
        </is>
      </c>
      <c r="E2769" s="107" t="n">
        <v>0.32</v>
      </c>
      <c r="F2769" s="107" t="n">
        <v>0.42</v>
      </c>
      <c r="G2769" s="107" t="n">
        <v>0.32</v>
      </c>
      <c r="H2769" s="107" t="n">
        <v>0.42</v>
      </c>
      <c r="I2769" s="107" t="n">
        <v>0.32</v>
      </c>
      <c r="J2769" s="107" t="n">
        <v>0.43</v>
      </c>
      <c r="K2769" s="107" t="n">
        <v>0.32</v>
      </c>
      <c r="L2769" s="107" t="n">
        <v>0.43</v>
      </c>
      <c r="M2769" s="107" t="n">
        <v>0.32</v>
      </c>
      <c r="N2769" s="107" t="n">
        <v>0.43</v>
      </c>
      <c r="O2769" s="107" t="n">
        <v>0.32</v>
      </c>
      <c r="P2769" s="107" t="n">
        <v>0.43</v>
      </c>
      <c r="Q2769" s="107" t="n">
        <v>0.32</v>
      </c>
      <c r="R2769" s="107" t="n">
        <v>0.43</v>
      </c>
      <c r="S2769" s="107" t="n">
        <v>0.32</v>
      </c>
      <c r="T2769" s="107" t="n">
        <v>0.43</v>
      </c>
      <c r="U2769" s="107" t="n">
        <v>0.32</v>
      </c>
      <c r="V2769" s="107" t="n">
        <v>0.43</v>
      </c>
      <c r="W2769" s="107" t="n">
        <v>0.32</v>
      </c>
      <c r="X2769" s="107" t="n"/>
      <c r="Y2769" s="107" t="n"/>
      <c r="Z2769" s="107" t="n"/>
      <c r="AA2769" s="107" t="n"/>
      <c r="AB2769" s="107" t="n"/>
      <c r="AC2769" s="107" t="n"/>
      <c r="AD2769" s="107" t="n"/>
      <c r="AE2769" s="107" t="n"/>
      <c r="AF2769" s="107" t="n"/>
      <c r="AG2769" s="107" t="n"/>
      <c r="AH2769" s="107" t="n"/>
      <c r="AI2769" s="107" t="n"/>
      <c r="AJ2769" s="107" t="n"/>
      <c r="AK2769" s="107" t="n"/>
      <c r="AL2769" s="107" t="n"/>
      <c r="AM2769" s="107" t="n"/>
      <c r="AN2769" s="107" t="n"/>
      <c r="AO2769" s="107" t="n"/>
      <c r="AP2769" s="107" t="n"/>
      <c r="AQ2769" s="107" t="n"/>
      <c r="AR2769" s="107" t="n"/>
      <c r="AS2769" s="107" t="n"/>
      <c r="AT2769" s="107" t="n"/>
      <c r="AU2769" s="107" t="n"/>
      <c r="AV2769" s="107" t="n"/>
      <c r="AW2769" s="107" t="n"/>
      <c r="AX2769" s="107" t="n"/>
      <c r="AY2769" s="107" t="n"/>
      <c r="AZ2769" s="107" t="n"/>
      <c r="BA2769" s="107" t="n"/>
      <c r="BB2769" s="107" t="n"/>
      <c r="BC2769" s="107" t="n"/>
      <c r="BD2769" s="107" t="n"/>
      <c r="BE2769" s="107" t="n"/>
      <c r="BF2769" s="107" t="n"/>
      <c r="BG2769" s="107" t="n"/>
      <c r="BH2769" s="107" t="n"/>
      <c r="BI2769" s="107" t="n"/>
      <c r="BJ2769" s="107" t="n"/>
      <c r="BK2769" s="107" t="n"/>
      <c r="BL2769" s="107" t="n"/>
      <c r="BM2769" s="107" t="n"/>
      <c r="BN2769" s="107" t="n"/>
      <c r="BO2769" s="107" t="n"/>
      <c r="BP2769" s="107" t="n"/>
      <c r="BQ2769" s="107" t="n"/>
      <c r="BR2769" s="107" t="n"/>
      <c r="BS2769" s="107" t="n"/>
      <c r="BT2769" s="107" t="n"/>
      <c r="BU2769" s="107" t="n"/>
      <c r="BV2769" s="107" t="n"/>
      <c r="BW2769" s="107" t="n"/>
      <c r="BX2769" s="107" t="n"/>
      <c r="BY2769" s="107" t="n"/>
      <c r="BZ2769" s="107" t="n"/>
      <c r="CA2769" s="107" t="n"/>
      <c r="CB2769" s="107" t="n"/>
      <c r="CC2769" s="107" t="n"/>
      <c r="CD2769" s="107" t="n"/>
      <c r="CE2769" s="107" t="n"/>
      <c r="CF2769" s="107" t="n"/>
      <c r="CG2769" s="107" t="n"/>
      <c r="CH2769" s="107" t="n"/>
      <c r="CI2769" s="107" t="n"/>
      <c r="CJ2769" s="107" t="n"/>
      <c r="CK2769" s="107" t="n"/>
      <c r="CL2769" s="107" t="n"/>
      <c r="CM2769" s="107" t="n"/>
      <c r="CN2769" s="107" t="n"/>
      <c r="CO2769" s="107" t="n"/>
      <c r="CP2769" s="107" t="n"/>
      <c r="CQ2769" s="107" t="n"/>
      <c r="CR2769" s="107" t="n"/>
      <c r="CS2769" s="107" t="n"/>
      <c r="CT2769" s="107" t="n"/>
      <c r="CU2769" s="107" t="n"/>
      <c r="CV2769" s="107" t="n"/>
      <c r="CW2769" s="107" t="n"/>
      <c r="CX2769" s="107" t="n"/>
      <c r="CY2769" s="107" t="n"/>
      <c r="CZ2769" s="107" t="n"/>
    </row>
    <row r="2771">
      <c r="A2771" s="126">
        <f>IF(MXAU!$C$52="","",MXAU!$C$52)</f>
        <v/>
      </c>
      <c r="B2771" s="68">
        <f>IF($A2771="",0,COUNT($E2772:$CZ2772))</f>
        <v/>
      </c>
      <c r="C2771" s="69">
        <f>IF($B2771=0,0,MAX($E2772:$CZ2772))</f>
        <v/>
      </c>
      <c r="D2771" s="58">
        <f>_xll.BDS($A2771,'Field Check'!$C$44,"headers=y","startcol=1","endcol=7","dir=h","DVD_START_DT",'Field Check'!$C$59,"DVD_END_DT",'Field Check'!$D$59)</f>
        <v/>
      </c>
      <c r="E2771" s="59" t="n"/>
      <c r="F2771" s="59" t="n"/>
      <c r="G2771" s="59" t="n"/>
      <c r="H2771" s="59" t="n"/>
      <c r="I2771" s="59" t="n"/>
      <c r="J2771" s="59" t="n"/>
      <c r="K2771" s="59" t="n"/>
      <c r="L2771" s="59" t="n"/>
      <c r="M2771" s="59" t="n"/>
      <c r="N2771" s="59" t="n"/>
      <c r="O2771" s="59" t="n"/>
      <c r="P2771" s="59" t="n"/>
      <c r="Q2771" s="59" t="n"/>
      <c r="R2771" s="59" t="n"/>
      <c r="S2771" s="59" t="n"/>
      <c r="T2771" s="59" t="n"/>
      <c r="U2771" s="59" t="n"/>
      <c r="V2771" s="59" t="n"/>
      <c r="W2771" s="59" t="n"/>
      <c r="X2771" s="59" t="n"/>
      <c r="Y2771" s="59" t="n"/>
      <c r="Z2771" s="59" t="n"/>
      <c r="AA2771" s="59" t="n"/>
      <c r="AB2771" s="59" t="n"/>
      <c r="AC2771" s="59" t="n"/>
      <c r="AD2771" s="59" t="n"/>
      <c r="AE2771" s="59" t="n"/>
      <c r="AF2771" s="59" t="n"/>
      <c r="AG2771" s="59" t="n"/>
      <c r="AH2771" s="59" t="n"/>
      <c r="AI2771" s="59" t="n"/>
      <c r="AJ2771" s="59" t="n"/>
      <c r="AK2771" s="59" t="n"/>
      <c r="AL2771" s="59" t="n"/>
      <c r="AM2771" s="59" t="n"/>
      <c r="AN2771" s="59" t="n"/>
      <c r="AO2771" s="59" t="n"/>
      <c r="AP2771" s="59" t="n"/>
      <c r="AQ2771" s="59" t="n"/>
      <c r="AR2771" s="59" t="n"/>
      <c r="AS2771" s="59" t="n"/>
      <c r="AT2771" s="59" t="n"/>
      <c r="AU2771" s="59" t="n"/>
      <c r="AV2771" s="59" t="n"/>
      <c r="AW2771" s="59" t="n"/>
      <c r="AX2771" s="59" t="n"/>
      <c r="AY2771" s="59" t="n"/>
      <c r="AZ2771" s="59" t="n"/>
      <c r="BA2771" s="59" t="n"/>
      <c r="BB2771" s="59" t="n"/>
      <c r="BC2771" s="59" t="n"/>
      <c r="BD2771" s="59" t="n"/>
      <c r="BE2771" s="59" t="n"/>
      <c r="BF2771" s="59" t="n"/>
      <c r="BG2771" s="59" t="n"/>
      <c r="BH2771" s="59" t="n"/>
      <c r="BI2771" s="59" t="n"/>
      <c r="BJ2771" s="59" t="n"/>
      <c r="BK2771" s="59" t="n"/>
      <c r="BL2771" s="59" t="n"/>
      <c r="BM2771" s="59" t="n"/>
      <c r="BN2771" s="59" t="n"/>
      <c r="BO2771" s="59" t="n"/>
      <c r="BP2771" s="59" t="n"/>
      <c r="BQ2771" s="59" t="n"/>
      <c r="BR2771" s="59" t="n"/>
      <c r="BS2771" s="59" t="n"/>
      <c r="BT2771" s="59" t="n"/>
      <c r="BU2771" s="59" t="n"/>
      <c r="BV2771" s="59" t="n"/>
      <c r="BW2771" s="59" t="n"/>
      <c r="BX2771" s="59" t="n"/>
      <c r="BY2771" s="59" t="n"/>
      <c r="BZ2771" s="59" t="n"/>
      <c r="CA2771" s="59" t="n"/>
      <c r="CB2771" s="59" t="n"/>
      <c r="CC2771" s="59" t="n"/>
      <c r="CD2771" s="59" t="n"/>
      <c r="CE2771" s="59" t="n"/>
      <c r="CF2771" s="59" t="n"/>
      <c r="CG2771" s="59" t="n"/>
      <c r="CH2771" s="59" t="n"/>
      <c r="CI2771" s="59" t="n"/>
      <c r="CJ2771" s="59" t="n"/>
      <c r="CK2771" s="59" t="n"/>
      <c r="CL2771" s="59" t="n"/>
      <c r="CM2771" s="59" t="n"/>
      <c r="CN2771" s="59" t="n"/>
      <c r="CO2771" s="59" t="n"/>
      <c r="CP2771" s="59" t="n"/>
      <c r="CQ2771" s="59" t="n"/>
      <c r="CR2771" s="59" t="n"/>
      <c r="CS2771" s="59" t="n"/>
      <c r="CT2771" s="59" t="n"/>
      <c r="CU2771" s="59" t="n"/>
      <c r="CV2771" s="59" t="n"/>
      <c r="CW2771" s="59" t="n"/>
      <c r="CX2771" s="59" t="n"/>
      <c r="CY2771" s="59" t="n"/>
      <c r="CZ2771" s="59" t="n"/>
    </row>
    <row r="2772">
      <c r="D2772" s="59" t="n"/>
      <c r="E2772" s="59" t="n"/>
      <c r="F2772" s="59" t="n"/>
      <c r="G2772" s="59" t="n"/>
      <c r="H2772" s="59" t="n"/>
      <c r="I2772" s="59" t="n"/>
      <c r="J2772" s="59" t="n"/>
      <c r="K2772" s="59" t="n"/>
      <c r="L2772" s="59" t="n"/>
      <c r="M2772" s="59" t="n"/>
      <c r="N2772" s="59" t="n"/>
      <c r="O2772" s="59" t="n"/>
      <c r="P2772" s="59" t="n"/>
      <c r="Q2772" s="59" t="n"/>
      <c r="R2772" s="59" t="n"/>
      <c r="S2772" s="59" t="n"/>
      <c r="T2772" s="59" t="n"/>
      <c r="U2772" s="59" t="n"/>
      <c r="V2772" s="59" t="n"/>
      <c r="W2772" s="59" t="n"/>
      <c r="X2772" s="59" t="n"/>
      <c r="Y2772" s="59" t="n"/>
      <c r="Z2772" s="59" t="n"/>
      <c r="AA2772" s="59" t="n"/>
      <c r="AB2772" s="59" t="n"/>
      <c r="AC2772" s="59" t="n"/>
      <c r="AD2772" s="59" t="n"/>
      <c r="AE2772" s="59" t="n"/>
      <c r="AF2772" s="59" t="n"/>
      <c r="AG2772" s="59" t="n"/>
      <c r="AH2772" s="59" t="n"/>
      <c r="AI2772" s="59" t="n"/>
      <c r="AJ2772" s="59" t="n"/>
      <c r="AK2772" s="59" t="n"/>
      <c r="AL2772" s="59" t="n"/>
      <c r="AM2772" s="59" t="n"/>
      <c r="AN2772" s="59" t="n"/>
      <c r="AO2772" s="59" t="n"/>
      <c r="AP2772" s="59" t="n"/>
      <c r="AQ2772" s="59" t="n"/>
      <c r="AR2772" s="59" t="n"/>
      <c r="AS2772" s="59" t="n"/>
      <c r="AT2772" s="59" t="n"/>
      <c r="AU2772" s="59" t="n"/>
      <c r="AV2772" s="59" t="n"/>
      <c r="AW2772" s="59" t="n"/>
      <c r="AX2772" s="59" t="n"/>
      <c r="AY2772" s="59" t="n"/>
      <c r="AZ2772" s="59" t="n"/>
      <c r="BA2772" s="59" t="n"/>
      <c r="BB2772" s="59" t="n"/>
      <c r="BC2772" s="59" t="n"/>
      <c r="BD2772" s="59" t="n"/>
      <c r="BE2772" s="59" t="n"/>
      <c r="BF2772" s="59" t="n"/>
      <c r="BG2772" s="59" t="n"/>
      <c r="BH2772" s="59" t="n"/>
      <c r="BI2772" s="59" t="n"/>
      <c r="BJ2772" s="59" t="n"/>
      <c r="BK2772" s="59" t="n"/>
      <c r="BL2772" s="59" t="n"/>
      <c r="BM2772" s="59" t="n"/>
      <c r="BN2772" s="59" t="n"/>
      <c r="BO2772" s="59" t="n"/>
      <c r="BP2772" s="59" t="n"/>
      <c r="BQ2772" s="59" t="n"/>
      <c r="BR2772" s="59" t="n"/>
      <c r="BS2772" s="59" t="n"/>
      <c r="BT2772" s="59" t="n"/>
      <c r="BU2772" s="59" t="n"/>
      <c r="BV2772" s="59" t="n"/>
      <c r="BW2772" s="59" t="n"/>
      <c r="BX2772" s="59" t="n"/>
      <c r="BY2772" s="59" t="n"/>
      <c r="BZ2772" s="59" t="n"/>
      <c r="CA2772" s="59" t="n"/>
      <c r="CB2772" s="59" t="n"/>
      <c r="CC2772" s="59" t="n"/>
      <c r="CD2772" s="59" t="n"/>
      <c r="CE2772" s="59" t="n"/>
      <c r="CF2772" s="59" t="n"/>
      <c r="CG2772" s="59" t="n"/>
      <c r="CH2772" s="59" t="n"/>
      <c r="CI2772" s="59" t="n"/>
      <c r="CJ2772" s="59" t="n"/>
      <c r="CK2772" s="59" t="n"/>
      <c r="CL2772" s="59" t="n"/>
      <c r="CM2772" s="59" t="n"/>
      <c r="CN2772" s="59" t="n"/>
      <c r="CO2772" s="59" t="n"/>
      <c r="CP2772" s="59" t="n"/>
      <c r="CQ2772" s="59" t="n"/>
      <c r="CR2772" s="59" t="n"/>
      <c r="CS2772" s="59" t="n"/>
      <c r="CT2772" s="59" t="n"/>
      <c r="CU2772" s="59" t="n"/>
      <c r="CV2772" s="59" t="n"/>
      <c r="CW2772" s="59" t="n"/>
      <c r="CX2772" s="59" t="n"/>
      <c r="CY2772" s="59" t="n"/>
      <c r="CZ2772" s="59" t="n"/>
    </row>
    <row r="2773">
      <c r="D2773" s="59" t="n"/>
      <c r="E2773" s="59" t="n"/>
      <c r="F2773" s="59" t="n"/>
      <c r="G2773" s="59" t="n"/>
      <c r="H2773" s="59" t="n"/>
      <c r="I2773" s="59" t="n"/>
      <c r="J2773" s="59" t="n"/>
      <c r="K2773" s="59" t="n"/>
      <c r="L2773" s="59" t="n"/>
      <c r="M2773" s="59" t="n"/>
      <c r="N2773" s="59" t="n"/>
      <c r="O2773" s="59" t="n"/>
      <c r="P2773" s="59" t="n"/>
      <c r="Q2773" s="59" t="n"/>
      <c r="R2773" s="59" t="n"/>
      <c r="S2773" s="59" t="n"/>
      <c r="T2773" s="59" t="n"/>
      <c r="U2773" s="59" t="n"/>
      <c r="V2773" s="59" t="n"/>
      <c r="W2773" s="59" t="n"/>
      <c r="X2773" s="59" t="n"/>
      <c r="Y2773" s="59" t="n"/>
      <c r="Z2773" s="59" t="n"/>
      <c r="AA2773" s="59" t="n"/>
      <c r="AB2773" s="59" t="n"/>
      <c r="AC2773" s="59" t="n"/>
      <c r="AD2773" s="59" t="n"/>
      <c r="AE2773" s="59" t="n"/>
      <c r="AF2773" s="59" t="n"/>
      <c r="AG2773" s="59" t="n"/>
      <c r="AH2773" s="59" t="n"/>
      <c r="AI2773" s="59" t="n"/>
      <c r="AJ2773" s="59" t="n"/>
      <c r="AK2773" s="59" t="n"/>
      <c r="AL2773" s="59" t="n"/>
      <c r="AM2773" s="59" t="n"/>
      <c r="AN2773" s="59" t="n"/>
      <c r="AO2773" s="59" t="n"/>
      <c r="AP2773" s="59" t="n"/>
      <c r="AQ2773" s="59" t="n"/>
      <c r="AR2773" s="59" t="n"/>
      <c r="AS2773" s="59" t="n"/>
      <c r="AT2773" s="59" t="n"/>
      <c r="AU2773" s="59" t="n"/>
      <c r="AV2773" s="59" t="n"/>
      <c r="AW2773" s="59" t="n"/>
      <c r="AX2773" s="59" t="n"/>
      <c r="AY2773" s="59" t="n"/>
      <c r="AZ2773" s="59" t="n"/>
      <c r="BA2773" s="59" t="n"/>
      <c r="BB2773" s="59" t="n"/>
      <c r="BC2773" s="59" t="n"/>
      <c r="BD2773" s="59" t="n"/>
      <c r="BE2773" s="59" t="n"/>
      <c r="BF2773" s="59" t="n"/>
      <c r="BG2773" s="59" t="n"/>
      <c r="BH2773" s="59" t="n"/>
      <c r="BI2773" s="59" t="n"/>
      <c r="BJ2773" s="59" t="n"/>
      <c r="BK2773" s="59" t="n"/>
      <c r="BL2773" s="59" t="n"/>
      <c r="BM2773" s="59" t="n"/>
      <c r="BN2773" s="59" t="n"/>
      <c r="BO2773" s="59" t="n"/>
      <c r="BP2773" s="59" t="n"/>
      <c r="BQ2773" s="59" t="n"/>
      <c r="BR2773" s="59" t="n"/>
      <c r="BS2773" s="59" t="n"/>
      <c r="BT2773" s="59" t="n"/>
      <c r="BU2773" s="59" t="n"/>
      <c r="BV2773" s="59" t="n"/>
      <c r="BW2773" s="59" t="n"/>
      <c r="BX2773" s="59" t="n"/>
      <c r="BY2773" s="59" t="n"/>
      <c r="BZ2773" s="59" t="n"/>
      <c r="CA2773" s="59" t="n"/>
      <c r="CB2773" s="59" t="n"/>
      <c r="CC2773" s="59" t="n"/>
      <c r="CD2773" s="59" t="n"/>
      <c r="CE2773" s="59" t="n"/>
      <c r="CF2773" s="59" t="n"/>
      <c r="CG2773" s="59" t="n"/>
      <c r="CH2773" s="59" t="n"/>
      <c r="CI2773" s="59" t="n"/>
      <c r="CJ2773" s="59" t="n"/>
      <c r="CK2773" s="59" t="n"/>
      <c r="CL2773" s="59" t="n"/>
      <c r="CM2773" s="59" t="n"/>
      <c r="CN2773" s="59" t="n"/>
      <c r="CO2773" s="59" t="n"/>
      <c r="CP2773" s="59" t="n"/>
      <c r="CQ2773" s="59" t="n"/>
      <c r="CR2773" s="59" t="n"/>
      <c r="CS2773" s="59" t="n"/>
      <c r="CT2773" s="59" t="n"/>
      <c r="CU2773" s="59" t="n"/>
      <c r="CV2773" s="59" t="n"/>
      <c r="CW2773" s="59" t="n"/>
      <c r="CX2773" s="59" t="n"/>
      <c r="CY2773" s="59" t="n"/>
      <c r="CZ2773" s="59" t="n"/>
    </row>
    <row r="2774">
      <c r="D2774" s="59" t="n"/>
      <c r="E2774" s="59" t="n"/>
      <c r="F2774" s="59" t="n"/>
      <c r="G2774" s="59" t="n"/>
      <c r="H2774" s="59" t="n"/>
      <c r="I2774" s="59" t="n"/>
      <c r="J2774" s="59" t="n"/>
      <c r="K2774" s="59" t="n"/>
      <c r="L2774" s="59" t="n"/>
      <c r="M2774" s="59" t="n"/>
      <c r="N2774" s="59" t="n"/>
      <c r="O2774" s="59" t="n"/>
      <c r="P2774" s="59" t="n"/>
      <c r="Q2774" s="59" t="n"/>
      <c r="R2774" s="59" t="n"/>
      <c r="S2774" s="59" t="n"/>
      <c r="T2774" s="59" t="n"/>
      <c r="U2774" s="59" t="n"/>
      <c r="V2774" s="59" t="n"/>
      <c r="W2774" s="59" t="n"/>
      <c r="X2774" s="59" t="n"/>
      <c r="Y2774" s="59" t="n"/>
      <c r="Z2774" s="59" t="n"/>
      <c r="AA2774" s="59" t="n"/>
      <c r="AB2774" s="59" t="n"/>
      <c r="AC2774" s="59" t="n"/>
      <c r="AD2774" s="59" t="n"/>
      <c r="AE2774" s="59" t="n"/>
      <c r="AF2774" s="59" t="n"/>
      <c r="AG2774" s="59" t="n"/>
      <c r="AH2774" s="59" t="n"/>
      <c r="AI2774" s="59" t="n"/>
      <c r="AJ2774" s="59" t="n"/>
      <c r="AK2774" s="59" t="n"/>
      <c r="AL2774" s="59" t="n"/>
      <c r="AM2774" s="59" t="n"/>
      <c r="AN2774" s="59" t="n"/>
      <c r="AO2774" s="59" t="n"/>
      <c r="AP2774" s="59" t="n"/>
      <c r="AQ2774" s="59" t="n"/>
      <c r="AR2774" s="59" t="n"/>
      <c r="AS2774" s="59" t="n"/>
      <c r="AT2774" s="59" t="n"/>
      <c r="AU2774" s="59" t="n"/>
      <c r="AV2774" s="59" t="n"/>
      <c r="AW2774" s="59" t="n"/>
      <c r="AX2774" s="59" t="n"/>
      <c r="AY2774" s="59" t="n"/>
      <c r="AZ2774" s="59" t="n"/>
      <c r="BA2774" s="59" t="n"/>
      <c r="BB2774" s="59" t="n"/>
      <c r="BC2774" s="59" t="n"/>
      <c r="BD2774" s="59" t="n"/>
      <c r="BE2774" s="59" t="n"/>
      <c r="BF2774" s="59" t="n"/>
      <c r="BG2774" s="59" t="n"/>
      <c r="BH2774" s="59" t="n"/>
      <c r="BI2774" s="59" t="n"/>
      <c r="BJ2774" s="59" t="n"/>
      <c r="BK2774" s="59" t="n"/>
      <c r="BL2774" s="59" t="n"/>
      <c r="BM2774" s="59" t="n"/>
      <c r="BN2774" s="59" t="n"/>
      <c r="BO2774" s="59" t="n"/>
      <c r="BP2774" s="59" t="n"/>
      <c r="BQ2774" s="59" t="n"/>
      <c r="BR2774" s="59" t="n"/>
      <c r="BS2774" s="59" t="n"/>
      <c r="BT2774" s="59" t="n"/>
      <c r="BU2774" s="59" t="n"/>
      <c r="BV2774" s="59" t="n"/>
      <c r="BW2774" s="59" t="n"/>
      <c r="BX2774" s="59" t="n"/>
      <c r="BY2774" s="59" t="n"/>
      <c r="BZ2774" s="59" t="n"/>
      <c r="CA2774" s="59" t="n"/>
      <c r="CB2774" s="59" t="n"/>
      <c r="CC2774" s="59" t="n"/>
      <c r="CD2774" s="59" t="n"/>
      <c r="CE2774" s="59" t="n"/>
      <c r="CF2774" s="59" t="n"/>
      <c r="CG2774" s="59" t="n"/>
      <c r="CH2774" s="59" t="n"/>
      <c r="CI2774" s="59" t="n"/>
      <c r="CJ2774" s="59" t="n"/>
      <c r="CK2774" s="59" t="n"/>
      <c r="CL2774" s="59" t="n"/>
      <c r="CM2774" s="59" t="n"/>
      <c r="CN2774" s="59" t="n"/>
      <c r="CO2774" s="59" t="n"/>
      <c r="CP2774" s="59" t="n"/>
      <c r="CQ2774" s="59" t="n"/>
      <c r="CR2774" s="59" t="n"/>
      <c r="CS2774" s="59" t="n"/>
      <c r="CT2774" s="59" t="n"/>
      <c r="CU2774" s="59" t="n"/>
      <c r="CV2774" s="59" t="n"/>
      <c r="CW2774" s="59" t="n"/>
      <c r="CX2774" s="59" t="n"/>
      <c r="CY2774" s="59" t="n"/>
      <c r="CZ2774" s="59" t="n"/>
    </row>
    <row r="2775">
      <c r="D2775" s="107" t="n"/>
      <c r="E2775" s="107" t="n"/>
      <c r="F2775" s="107" t="n"/>
      <c r="G2775" s="107" t="n"/>
      <c r="H2775" s="107" t="n"/>
      <c r="I2775" s="107" t="n"/>
      <c r="J2775" s="107" t="n"/>
      <c r="K2775" s="107" t="n"/>
      <c r="L2775" s="107" t="n"/>
      <c r="M2775" s="107" t="n"/>
      <c r="N2775" s="107" t="n"/>
      <c r="O2775" s="107" t="n"/>
      <c r="P2775" s="107" t="n"/>
      <c r="Q2775" s="107" t="n"/>
      <c r="R2775" s="107" t="n"/>
      <c r="S2775" s="107" t="n"/>
      <c r="T2775" s="107" t="n"/>
      <c r="U2775" s="107" t="n"/>
      <c r="V2775" s="107" t="n"/>
      <c r="W2775" s="107" t="n"/>
      <c r="X2775" s="107" t="n"/>
      <c r="Y2775" s="107" t="n"/>
      <c r="Z2775" s="107" t="n"/>
      <c r="AA2775" s="107" t="n"/>
      <c r="AB2775" s="107" t="n"/>
      <c r="AC2775" s="107" t="n"/>
      <c r="AD2775" s="107" t="n"/>
      <c r="AE2775" s="107" t="n"/>
      <c r="AF2775" s="107" t="n"/>
      <c r="AG2775" s="107" t="n"/>
      <c r="AH2775" s="107" t="n"/>
      <c r="AI2775" s="107" t="n"/>
      <c r="AJ2775" s="107" t="n"/>
      <c r="AK2775" s="107" t="n"/>
      <c r="AL2775" s="107" t="n"/>
      <c r="AM2775" s="107" t="n"/>
      <c r="AN2775" s="107" t="n"/>
      <c r="AO2775" s="107" t="n"/>
      <c r="AP2775" s="107" t="n"/>
      <c r="AQ2775" s="107" t="n"/>
      <c r="AR2775" s="107" t="n"/>
      <c r="AS2775" s="107" t="n"/>
      <c r="AT2775" s="107" t="n"/>
      <c r="AU2775" s="107" t="n"/>
      <c r="AV2775" s="107" t="n"/>
      <c r="AW2775" s="107" t="n"/>
      <c r="AX2775" s="107" t="n"/>
      <c r="AY2775" s="107" t="n"/>
      <c r="AZ2775" s="107" t="n"/>
      <c r="BA2775" s="107" t="n"/>
      <c r="BB2775" s="107" t="n"/>
      <c r="BC2775" s="107" t="n"/>
      <c r="BD2775" s="107" t="n"/>
      <c r="BE2775" s="107" t="n"/>
      <c r="BF2775" s="107" t="n"/>
      <c r="BG2775" s="107" t="n"/>
      <c r="BH2775" s="107" t="n"/>
      <c r="BI2775" s="107" t="n"/>
      <c r="BJ2775" s="107" t="n"/>
      <c r="BK2775" s="107" t="n"/>
      <c r="BL2775" s="107" t="n"/>
      <c r="BM2775" s="107" t="n"/>
      <c r="BN2775" s="107" t="n"/>
      <c r="BO2775" s="107" t="n"/>
      <c r="BP2775" s="107" t="n"/>
      <c r="BQ2775" s="107" t="n"/>
      <c r="BR2775" s="107" t="n"/>
      <c r="BS2775" s="107" t="n"/>
      <c r="BT2775" s="107" t="n"/>
      <c r="BU2775" s="107" t="n"/>
      <c r="BV2775" s="107" t="n"/>
      <c r="BW2775" s="107" t="n"/>
      <c r="BX2775" s="107" t="n"/>
      <c r="BY2775" s="107" t="n"/>
      <c r="BZ2775" s="107" t="n"/>
      <c r="CA2775" s="107" t="n"/>
      <c r="CB2775" s="107" t="n"/>
      <c r="CC2775" s="107" t="n"/>
      <c r="CD2775" s="107" t="n"/>
      <c r="CE2775" s="107" t="n"/>
      <c r="CF2775" s="107" t="n"/>
      <c r="CG2775" s="107" t="n"/>
      <c r="CH2775" s="107" t="n"/>
      <c r="CI2775" s="107" t="n"/>
      <c r="CJ2775" s="107" t="n"/>
      <c r="CK2775" s="107" t="n"/>
      <c r="CL2775" s="107" t="n"/>
      <c r="CM2775" s="107" t="n"/>
      <c r="CN2775" s="107" t="n"/>
      <c r="CO2775" s="107" t="n"/>
      <c r="CP2775" s="107" t="n"/>
      <c r="CQ2775" s="107" t="n"/>
      <c r="CR2775" s="107" t="n"/>
      <c r="CS2775" s="107" t="n"/>
      <c r="CT2775" s="107" t="n"/>
      <c r="CU2775" s="107" t="n"/>
      <c r="CV2775" s="107" t="n"/>
      <c r="CW2775" s="107" t="n"/>
      <c r="CX2775" s="107" t="n"/>
      <c r="CY2775" s="107" t="n"/>
      <c r="CZ2775" s="107" t="n"/>
    </row>
    <row r="2778">
      <c r="A2778" s="2">
        <f>IF($A2771="","","   projections")</f>
        <v/>
      </c>
      <c r="B2778" s="68">
        <f>IF($A2771="",0,COUNT($E2779:$CZ2779))</f>
        <v/>
      </c>
      <c r="C2778" s="69">
        <f>IF($B2778=0,0,MAX($E2779:$CZ2779))</f>
        <v/>
      </c>
      <c r="D2778" s="58">
        <f>_xll.BDS($A2771,'Field Check'!$C$42,"headers=y","startcol=1","endcol=3","dir=h","cols=20;rows=3")</f>
        <v/>
      </c>
      <c r="E2778" s="59" t="n">
        <v>46253</v>
      </c>
      <c r="F2778" s="59" t="n">
        <v>46437</v>
      </c>
      <c r="G2778" s="59" t="n">
        <v>46619</v>
      </c>
      <c r="H2778" s="59" t="n">
        <v>46801</v>
      </c>
      <c r="I2778" s="59" t="n">
        <v>46983</v>
      </c>
      <c r="J2778" s="59" t="n">
        <v>47165</v>
      </c>
      <c r="K2778" s="59" t="n">
        <v>47347</v>
      </c>
      <c r="L2778" s="59" t="n">
        <v>47536</v>
      </c>
      <c r="M2778" s="59" t="n">
        <v>47718</v>
      </c>
      <c r="N2778" s="59" t="n">
        <v>47900</v>
      </c>
      <c r="O2778" s="59" t="n">
        <v>48082</v>
      </c>
      <c r="P2778" s="59" t="n">
        <v>48264</v>
      </c>
      <c r="Q2778" s="59" t="n">
        <v>48446</v>
      </c>
      <c r="R2778" s="59" t="n">
        <v>48628</v>
      </c>
      <c r="S2778" s="59" t="n">
        <v>48810</v>
      </c>
      <c r="T2778" s="59" t="n">
        <v>48992</v>
      </c>
      <c r="U2778" s="59" t="n">
        <v>49174</v>
      </c>
      <c r="V2778" s="59" t="n">
        <v>49363</v>
      </c>
      <c r="W2778" s="59" t="n">
        <v>49545</v>
      </c>
      <c r="X2778" s="59" t="n"/>
      <c r="Y2778" s="59" t="n"/>
      <c r="Z2778" s="59" t="n"/>
      <c r="AA2778" s="59" t="n"/>
      <c r="AB2778" s="59" t="n"/>
      <c r="AC2778" s="59" t="n"/>
      <c r="AD2778" s="59" t="n"/>
      <c r="AE2778" s="59" t="n"/>
      <c r="AF2778" s="59" t="n"/>
      <c r="AG2778" s="59" t="n"/>
      <c r="AH2778" s="59" t="n"/>
      <c r="AI2778" s="59" t="n"/>
      <c r="AJ2778" s="59" t="n"/>
      <c r="AK2778" s="59" t="n"/>
      <c r="AL2778" s="59" t="n"/>
      <c r="AM2778" s="59" t="n"/>
      <c r="AN2778" s="59" t="n"/>
      <c r="AO2778" s="59" t="n"/>
      <c r="AP2778" s="59" t="n"/>
      <c r="AQ2778" s="59" t="n"/>
      <c r="AR2778" s="59" t="n"/>
      <c r="AS2778" s="59" t="n"/>
      <c r="AT2778" s="59" t="n"/>
      <c r="AU2778" s="59" t="n"/>
      <c r="AV2778" s="59" t="n"/>
      <c r="AW2778" s="59" t="n"/>
      <c r="AX2778" s="59" t="n"/>
      <c r="AY2778" s="59" t="n"/>
      <c r="AZ2778" s="59" t="n"/>
      <c r="BA2778" s="59" t="n"/>
      <c r="BB2778" s="59" t="n"/>
      <c r="BC2778" s="59" t="n"/>
      <c r="BD2778" s="59" t="n"/>
      <c r="BE2778" s="59" t="n"/>
      <c r="BF2778" s="59" t="n"/>
      <c r="BG2778" s="59" t="n"/>
      <c r="BH2778" s="59" t="n"/>
      <c r="BI2778" s="59" t="n"/>
      <c r="BJ2778" s="59" t="n"/>
      <c r="BK2778" s="59" t="n"/>
      <c r="BL2778" s="59" t="n"/>
      <c r="BM2778" s="59" t="n"/>
      <c r="BN2778" s="59" t="n"/>
      <c r="BO2778" s="59" t="n"/>
      <c r="BP2778" s="59" t="n"/>
      <c r="BQ2778" s="59" t="n"/>
      <c r="BR2778" s="59" t="n"/>
      <c r="BS2778" s="59" t="n"/>
      <c r="BT2778" s="59" t="n"/>
      <c r="BU2778" s="59" t="n"/>
      <c r="BV2778" s="59" t="n"/>
      <c r="BW2778" s="59" t="n"/>
      <c r="BX2778" s="59" t="n"/>
      <c r="BY2778" s="59" t="n"/>
      <c r="BZ2778" s="59" t="n"/>
      <c r="CA2778" s="59" t="n"/>
      <c r="CB2778" s="59" t="n"/>
      <c r="CC2778" s="59" t="n"/>
      <c r="CD2778" s="59" t="n"/>
      <c r="CE2778" s="59" t="n"/>
      <c r="CF2778" s="59" t="n"/>
      <c r="CG2778" s="59" t="n"/>
      <c r="CH2778" s="59" t="n"/>
      <c r="CI2778" s="59" t="n"/>
      <c r="CJ2778" s="59" t="n"/>
      <c r="CK2778" s="59" t="n"/>
      <c r="CL2778" s="59" t="n"/>
      <c r="CM2778" s="59" t="n"/>
      <c r="CN2778" s="59" t="n"/>
      <c r="CO2778" s="59" t="n"/>
      <c r="CP2778" s="59" t="n"/>
      <c r="CQ2778" s="59" t="n"/>
      <c r="CR2778" s="59" t="n"/>
      <c r="CS2778" s="59" t="n"/>
      <c r="CT2778" s="59" t="n"/>
      <c r="CU2778" s="59" t="n"/>
      <c r="CV2778" s="59" t="n"/>
      <c r="CW2778" s="59" t="n"/>
      <c r="CX2778" s="59" t="n"/>
      <c r="CY2778" s="59" t="n"/>
      <c r="CZ2778" s="59" t="n"/>
    </row>
    <row r="2779">
      <c r="D2779" s="59" t="inlineStr">
        <is>
          <t>Ex-Date</t>
        </is>
      </c>
      <c r="E2779" s="59" t="n">
        <v>46260</v>
      </c>
      <c r="F2779" s="59" t="n">
        <v>46444</v>
      </c>
      <c r="G2779" s="59" t="n">
        <v>46625</v>
      </c>
      <c r="H2779" s="59" t="n">
        <v>46808</v>
      </c>
      <c r="I2779" s="59" t="n">
        <v>46989</v>
      </c>
      <c r="J2779" s="59" t="n">
        <v>47172</v>
      </c>
      <c r="K2779" s="59" t="n">
        <v>47353</v>
      </c>
      <c r="L2779" s="59" t="n">
        <v>47543</v>
      </c>
      <c r="M2779" s="59" t="n">
        <v>47724</v>
      </c>
      <c r="N2779" s="59" t="n">
        <v>47907</v>
      </c>
      <c r="O2779" s="59" t="n">
        <v>48088</v>
      </c>
      <c r="P2779" s="59" t="n">
        <v>48271</v>
      </c>
      <c r="Q2779" s="59" t="n">
        <v>48452</v>
      </c>
      <c r="R2779" s="59" t="n">
        <v>48635</v>
      </c>
      <c r="S2779" s="59" t="n">
        <v>48816</v>
      </c>
      <c r="T2779" s="59" t="n">
        <v>48999</v>
      </c>
      <c r="U2779" s="59" t="n">
        <v>49180</v>
      </c>
      <c r="V2779" s="59" t="n">
        <v>49370</v>
      </c>
      <c r="W2779" s="59" t="n">
        <v>49551</v>
      </c>
      <c r="X2779" s="59" t="n"/>
      <c r="Y2779" s="59" t="n"/>
      <c r="Z2779" s="59" t="n"/>
      <c r="AA2779" s="59" t="n"/>
      <c r="AB2779" s="59" t="n"/>
      <c r="AC2779" s="59" t="n"/>
      <c r="AD2779" s="59" t="n"/>
      <c r="AE2779" s="59" t="n"/>
      <c r="AF2779" s="59" t="n"/>
      <c r="AG2779" s="59" t="n"/>
      <c r="AH2779" s="59" t="n"/>
      <c r="AI2779" s="59" t="n"/>
      <c r="AJ2779" s="59" t="n"/>
      <c r="AK2779" s="59" t="n"/>
      <c r="AL2779" s="59" t="n"/>
      <c r="AM2779" s="59" t="n"/>
      <c r="AN2779" s="59" t="n"/>
      <c r="AO2779" s="59" t="n"/>
      <c r="AP2779" s="59" t="n"/>
      <c r="AQ2779" s="59" t="n"/>
      <c r="AR2779" s="59" t="n"/>
      <c r="AS2779" s="59" t="n"/>
      <c r="AT2779" s="59" t="n"/>
      <c r="AU2779" s="59" t="n"/>
      <c r="AV2779" s="59" t="n"/>
      <c r="AW2779" s="59" t="n"/>
      <c r="AX2779" s="59" t="n"/>
      <c r="AY2779" s="59" t="n"/>
      <c r="AZ2779" s="59" t="n"/>
      <c r="BA2779" s="59" t="n"/>
      <c r="BB2779" s="59" t="n"/>
      <c r="BC2779" s="59" t="n"/>
      <c r="BD2779" s="59" t="n"/>
      <c r="BE2779" s="59" t="n"/>
      <c r="BF2779" s="59" t="n"/>
      <c r="BG2779" s="59" t="n"/>
      <c r="BH2779" s="59" t="n"/>
      <c r="BI2779" s="59" t="n"/>
      <c r="BJ2779" s="59" t="n"/>
      <c r="BK2779" s="59" t="n"/>
      <c r="BL2779" s="59" t="n"/>
      <c r="BM2779" s="59" t="n"/>
      <c r="BN2779" s="59" t="n"/>
      <c r="BO2779" s="59" t="n"/>
      <c r="BP2779" s="59" t="n"/>
      <c r="BQ2779" s="59" t="n"/>
      <c r="BR2779" s="59" t="n"/>
      <c r="BS2779" s="59" t="n"/>
      <c r="BT2779" s="59" t="n"/>
      <c r="BU2779" s="59" t="n"/>
      <c r="BV2779" s="59" t="n"/>
      <c r="BW2779" s="59" t="n"/>
      <c r="BX2779" s="59" t="n"/>
      <c r="BY2779" s="59" t="n"/>
      <c r="BZ2779" s="59" t="n"/>
      <c r="CA2779" s="59" t="n"/>
      <c r="CB2779" s="59" t="n"/>
      <c r="CC2779" s="59" t="n"/>
      <c r="CD2779" s="59" t="n"/>
      <c r="CE2779" s="59" t="n"/>
      <c r="CF2779" s="59" t="n"/>
      <c r="CG2779" s="59" t="n"/>
      <c r="CH2779" s="59" t="n"/>
      <c r="CI2779" s="59" t="n"/>
      <c r="CJ2779" s="59" t="n"/>
      <c r="CK2779" s="59" t="n"/>
      <c r="CL2779" s="59" t="n"/>
      <c r="CM2779" s="59" t="n"/>
      <c r="CN2779" s="59" t="n"/>
      <c r="CO2779" s="59" t="n"/>
      <c r="CP2779" s="59" t="n"/>
      <c r="CQ2779" s="59" t="n"/>
      <c r="CR2779" s="59" t="n"/>
      <c r="CS2779" s="59" t="n"/>
      <c r="CT2779" s="59" t="n"/>
      <c r="CU2779" s="59" t="n"/>
      <c r="CV2779" s="59" t="n"/>
      <c r="CW2779" s="59" t="n"/>
      <c r="CX2779" s="59" t="n"/>
      <c r="CY2779" s="59" t="n"/>
      <c r="CZ2779" s="59" t="n"/>
    </row>
    <row r="2780">
      <c r="D2780" s="107" t="inlineStr">
        <is>
          <t>Amount Per Share</t>
        </is>
      </c>
      <c r="E2780" s="107" t="n">
        <v>0.08</v>
      </c>
      <c r="F2780" s="107" t="n">
        <v>0.09</v>
      </c>
      <c r="G2780" s="107" t="n">
        <v>0.09</v>
      </c>
      <c r="H2780" s="107" t="n">
        <v>0.09</v>
      </c>
      <c r="I2780" s="107" t="n">
        <v>0.09</v>
      </c>
      <c r="J2780" s="107" t="n">
        <v>0.095</v>
      </c>
      <c r="K2780" s="107" t="n">
        <v>0.095</v>
      </c>
      <c r="L2780" s="107" t="n">
        <v>0.095</v>
      </c>
      <c r="M2780" s="107" t="n">
        <v>0.095</v>
      </c>
      <c r="N2780" s="107" t="n">
        <v>0.1</v>
      </c>
      <c r="O2780" s="107" t="n">
        <v>0.1</v>
      </c>
      <c r="P2780" s="107" t="n">
        <v>0.1</v>
      </c>
      <c r="Q2780" s="107" t="n">
        <v>0.1</v>
      </c>
      <c r="R2780" s="107" t="n">
        <v>0.1</v>
      </c>
      <c r="S2780" s="107" t="n">
        <v>0.1</v>
      </c>
      <c r="T2780" s="107" t="n">
        <v>0.1</v>
      </c>
      <c r="U2780" s="107" t="n">
        <v>0.1</v>
      </c>
      <c r="V2780" s="107" t="n">
        <v>0.1</v>
      </c>
      <c r="W2780" s="107" t="n">
        <v>0.1</v>
      </c>
      <c r="X2780" s="107" t="n"/>
      <c r="Y2780" s="107" t="n"/>
      <c r="Z2780" s="107" t="n"/>
      <c r="AA2780" s="107" t="n"/>
      <c r="AB2780" s="107" t="n"/>
      <c r="AC2780" s="107" t="n"/>
      <c r="AD2780" s="107" t="n"/>
      <c r="AE2780" s="107" t="n"/>
      <c r="AF2780" s="107" t="n"/>
      <c r="AG2780" s="107" t="n"/>
      <c r="AH2780" s="107" t="n"/>
      <c r="AI2780" s="107" t="n"/>
      <c r="AJ2780" s="107" t="n"/>
      <c r="AK2780" s="107" t="n"/>
      <c r="AL2780" s="107" t="n"/>
      <c r="AM2780" s="107" t="n"/>
      <c r="AN2780" s="107" t="n"/>
      <c r="AO2780" s="107" t="n"/>
      <c r="AP2780" s="107" t="n"/>
      <c r="AQ2780" s="107" t="n"/>
      <c r="AR2780" s="107" t="n"/>
      <c r="AS2780" s="107" t="n"/>
      <c r="AT2780" s="107" t="n"/>
      <c r="AU2780" s="107" t="n"/>
      <c r="AV2780" s="107" t="n"/>
      <c r="AW2780" s="107" t="n"/>
      <c r="AX2780" s="107" t="n"/>
      <c r="AY2780" s="107" t="n"/>
      <c r="AZ2780" s="107" t="n"/>
      <c r="BA2780" s="107" t="n"/>
      <c r="BB2780" s="107" t="n"/>
      <c r="BC2780" s="107" t="n"/>
      <c r="BD2780" s="107" t="n"/>
      <c r="BE2780" s="107" t="n"/>
      <c r="BF2780" s="107" t="n"/>
      <c r="BG2780" s="107" t="n"/>
      <c r="BH2780" s="107" t="n"/>
      <c r="BI2780" s="107" t="n"/>
      <c r="BJ2780" s="107" t="n"/>
      <c r="BK2780" s="107" t="n"/>
      <c r="BL2780" s="107" t="n"/>
      <c r="BM2780" s="107" t="n"/>
      <c r="BN2780" s="107" t="n"/>
      <c r="BO2780" s="107" t="n"/>
      <c r="BP2780" s="107" t="n"/>
      <c r="BQ2780" s="107" t="n"/>
      <c r="BR2780" s="107" t="n"/>
      <c r="BS2780" s="107" t="n"/>
      <c r="BT2780" s="107" t="n"/>
      <c r="BU2780" s="107" t="n"/>
      <c r="BV2780" s="107" t="n"/>
      <c r="BW2780" s="107" t="n"/>
      <c r="BX2780" s="107" t="n"/>
      <c r="BY2780" s="107" t="n"/>
      <c r="BZ2780" s="107" t="n"/>
      <c r="CA2780" s="107" t="n"/>
      <c r="CB2780" s="107" t="n"/>
      <c r="CC2780" s="107" t="n"/>
      <c r="CD2780" s="107" t="n"/>
      <c r="CE2780" s="107" t="n"/>
      <c r="CF2780" s="107" t="n"/>
      <c r="CG2780" s="107" t="n"/>
      <c r="CH2780" s="107" t="n"/>
      <c r="CI2780" s="107" t="n"/>
      <c r="CJ2780" s="107" t="n"/>
      <c r="CK2780" s="107" t="n"/>
      <c r="CL2780" s="107" t="n"/>
      <c r="CM2780" s="107" t="n"/>
      <c r="CN2780" s="107" t="n"/>
      <c r="CO2780" s="107" t="n"/>
      <c r="CP2780" s="107" t="n"/>
      <c r="CQ2780" s="107" t="n"/>
      <c r="CR2780" s="107" t="n"/>
      <c r="CS2780" s="107" t="n"/>
      <c r="CT2780" s="107" t="n"/>
      <c r="CU2780" s="107" t="n"/>
      <c r="CV2780" s="107" t="n"/>
      <c r="CW2780" s="107" t="n"/>
      <c r="CX2780" s="107" t="n"/>
      <c r="CY2780" s="107" t="n"/>
      <c r="CZ2780" s="107" t="n"/>
    </row>
    <row r="2782">
      <c r="A2782" s="126">
        <f>IF(MXAU!$C$53="","",MXAU!$C$53)</f>
        <v/>
      </c>
      <c r="B2782" s="68">
        <f>IF($A2782="",0,COUNT($E2783:$CZ2783))</f>
        <v/>
      </c>
      <c r="C2782" s="69">
        <f>IF($B2782=0,0,MAX($E2783:$CZ2783))</f>
        <v/>
      </c>
      <c r="D2782" s="58">
        <f>_xll.BDS($A2782,'Field Check'!$C$44,"headers=y","startcol=1","endcol=7","dir=h","DVD_START_DT",'Field Check'!$C$59,"DVD_END_DT",'Field Check'!$D$59)</f>
        <v/>
      </c>
      <c r="E2782" s="59" t="n"/>
      <c r="F2782" s="59" t="n"/>
      <c r="G2782" s="59" t="n"/>
      <c r="H2782" s="59" t="n"/>
      <c r="I2782" s="59" t="n"/>
      <c r="J2782" s="59" t="n"/>
      <c r="K2782" s="59" t="n"/>
      <c r="L2782" s="59" t="n"/>
      <c r="M2782" s="59" t="n"/>
      <c r="N2782" s="59" t="n"/>
      <c r="O2782" s="59" t="n"/>
      <c r="P2782" s="59" t="n"/>
      <c r="Q2782" s="59" t="n"/>
      <c r="R2782" s="59" t="n"/>
      <c r="S2782" s="59" t="n"/>
      <c r="T2782" s="59" t="n"/>
      <c r="U2782" s="59" t="n"/>
      <c r="V2782" s="59" t="n"/>
      <c r="W2782" s="59" t="n"/>
      <c r="X2782" s="59" t="n"/>
      <c r="Y2782" s="59" t="n"/>
      <c r="Z2782" s="59" t="n"/>
      <c r="AA2782" s="59" t="n"/>
      <c r="AB2782" s="59" t="n"/>
      <c r="AC2782" s="59" t="n"/>
      <c r="AD2782" s="59" t="n"/>
      <c r="AE2782" s="59" t="n"/>
      <c r="AF2782" s="59" t="n"/>
      <c r="AG2782" s="59" t="n"/>
      <c r="AH2782" s="59" t="n"/>
      <c r="AI2782" s="59" t="n"/>
      <c r="AJ2782" s="59" t="n"/>
      <c r="AK2782" s="59" t="n"/>
      <c r="AL2782" s="59" t="n"/>
      <c r="AM2782" s="59" t="n"/>
      <c r="AN2782" s="59" t="n"/>
      <c r="AO2782" s="59" t="n"/>
      <c r="AP2782" s="59" t="n"/>
      <c r="AQ2782" s="59" t="n"/>
      <c r="AR2782" s="59" t="n"/>
      <c r="AS2782" s="59" t="n"/>
      <c r="AT2782" s="59" t="n"/>
      <c r="AU2782" s="59" t="n"/>
      <c r="AV2782" s="59" t="n"/>
      <c r="AW2782" s="59" t="n"/>
      <c r="AX2782" s="59" t="n"/>
      <c r="AY2782" s="59" t="n"/>
      <c r="AZ2782" s="59" t="n"/>
      <c r="BA2782" s="59" t="n"/>
      <c r="BB2782" s="59" t="n"/>
      <c r="BC2782" s="59" t="n"/>
      <c r="BD2782" s="59" t="n"/>
      <c r="BE2782" s="59" t="n"/>
      <c r="BF2782" s="59" t="n"/>
      <c r="BG2782" s="59" t="n"/>
      <c r="BH2782" s="59" t="n"/>
      <c r="BI2782" s="59" t="n"/>
      <c r="BJ2782" s="59" t="n"/>
      <c r="BK2782" s="59" t="n"/>
      <c r="BL2782" s="59" t="n"/>
      <c r="BM2782" s="59" t="n"/>
      <c r="BN2782" s="59" t="n"/>
      <c r="BO2782" s="59" t="n"/>
      <c r="BP2782" s="59" t="n"/>
      <c r="BQ2782" s="59" t="n"/>
      <c r="BR2782" s="59" t="n"/>
      <c r="BS2782" s="59" t="n"/>
      <c r="BT2782" s="59" t="n"/>
      <c r="BU2782" s="59" t="n"/>
      <c r="BV2782" s="59" t="n"/>
      <c r="BW2782" s="59" t="n"/>
      <c r="BX2782" s="59" t="n"/>
      <c r="BY2782" s="59" t="n"/>
      <c r="BZ2782" s="59" t="n"/>
      <c r="CA2782" s="59" t="n"/>
      <c r="CB2782" s="59" t="n"/>
      <c r="CC2782" s="59" t="n"/>
      <c r="CD2782" s="59" t="n"/>
      <c r="CE2782" s="59" t="n"/>
      <c r="CF2782" s="59" t="n"/>
      <c r="CG2782" s="59" t="n"/>
      <c r="CH2782" s="59" t="n"/>
      <c r="CI2782" s="59" t="n"/>
      <c r="CJ2782" s="59" t="n"/>
      <c r="CK2782" s="59" t="n"/>
      <c r="CL2782" s="59" t="n"/>
      <c r="CM2782" s="59" t="n"/>
      <c r="CN2782" s="59" t="n"/>
      <c r="CO2782" s="59" t="n"/>
      <c r="CP2782" s="59" t="n"/>
      <c r="CQ2782" s="59" t="n"/>
      <c r="CR2782" s="59" t="n"/>
      <c r="CS2782" s="59" t="n"/>
      <c r="CT2782" s="59" t="n"/>
      <c r="CU2782" s="59" t="n"/>
      <c r="CV2782" s="59" t="n"/>
      <c r="CW2782" s="59" t="n"/>
      <c r="CX2782" s="59" t="n"/>
      <c r="CY2782" s="59" t="n"/>
      <c r="CZ2782" s="59" t="n"/>
    </row>
    <row r="2783">
      <c r="D2783" s="59" t="n"/>
      <c r="E2783" s="59" t="n"/>
      <c r="F2783" s="59" t="n"/>
      <c r="G2783" s="59" t="n"/>
      <c r="H2783" s="59" t="n"/>
      <c r="I2783" s="59" t="n"/>
      <c r="J2783" s="59" t="n"/>
      <c r="K2783" s="59" t="n"/>
      <c r="L2783" s="59" t="n"/>
      <c r="M2783" s="59" t="n"/>
      <c r="N2783" s="59" t="n"/>
      <c r="O2783" s="59" t="n"/>
      <c r="P2783" s="59" t="n"/>
      <c r="Q2783" s="59" t="n"/>
      <c r="R2783" s="59" t="n"/>
      <c r="S2783" s="59" t="n"/>
      <c r="T2783" s="59" t="n"/>
      <c r="U2783" s="59" t="n"/>
      <c r="V2783" s="59" t="n"/>
      <c r="W2783" s="59" t="n"/>
      <c r="X2783" s="59" t="n"/>
      <c r="Y2783" s="59" t="n"/>
      <c r="Z2783" s="59" t="n"/>
      <c r="AA2783" s="59" t="n"/>
      <c r="AB2783" s="59" t="n"/>
      <c r="AC2783" s="59" t="n"/>
      <c r="AD2783" s="59" t="n"/>
      <c r="AE2783" s="59" t="n"/>
      <c r="AF2783" s="59" t="n"/>
      <c r="AG2783" s="59" t="n"/>
      <c r="AH2783" s="59" t="n"/>
      <c r="AI2783" s="59" t="n"/>
      <c r="AJ2783" s="59" t="n"/>
      <c r="AK2783" s="59" t="n"/>
      <c r="AL2783" s="59" t="n"/>
      <c r="AM2783" s="59" t="n"/>
      <c r="AN2783" s="59" t="n"/>
      <c r="AO2783" s="59" t="n"/>
      <c r="AP2783" s="59" t="n"/>
      <c r="AQ2783" s="59" t="n"/>
      <c r="AR2783" s="59" t="n"/>
      <c r="AS2783" s="59" t="n"/>
      <c r="AT2783" s="59" t="n"/>
      <c r="AU2783" s="59" t="n"/>
      <c r="AV2783" s="59" t="n"/>
      <c r="AW2783" s="59" t="n"/>
      <c r="AX2783" s="59" t="n"/>
      <c r="AY2783" s="59" t="n"/>
      <c r="AZ2783" s="59" t="n"/>
      <c r="BA2783" s="59" t="n"/>
      <c r="BB2783" s="59" t="n"/>
      <c r="BC2783" s="59" t="n"/>
      <c r="BD2783" s="59" t="n"/>
      <c r="BE2783" s="59" t="n"/>
      <c r="BF2783" s="59" t="n"/>
      <c r="BG2783" s="59" t="n"/>
      <c r="BH2783" s="59" t="n"/>
      <c r="BI2783" s="59" t="n"/>
      <c r="BJ2783" s="59" t="n"/>
      <c r="BK2783" s="59" t="n"/>
      <c r="BL2783" s="59" t="n"/>
      <c r="BM2783" s="59" t="n"/>
      <c r="BN2783" s="59" t="n"/>
      <c r="BO2783" s="59" t="n"/>
      <c r="BP2783" s="59" t="n"/>
      <c r="BQ2783" s="59" t="n"/>
      <c r="BR2783" s="59" t="n"/>
      <c r="BS2783" s="59" t="n"/>
      <c r="BT2783" s="59" t="n"/>
      <c r="BU2783" s="59" t="n"/>
      <c r="BV2783" s="59" t="n"/>
      <c r="BW2783" s="59" t="n"/>
      <c r="BX2783" s="59" t="n"/>
      <c r="BY2783" s="59" t="n"/>
      <c r="BZ2783" s="59" t="n"/>
      <c r="CA2783" s="59" t="n"/>
      <c r="CB2783" s="59" t="n"/>
      <c r="CC2783" s="59" t="n"/>
      <c r="CD2783" s="59" t="n"/>
      <c r="CE2783" s="59" t="n"/>
      <c r="CF2783" s="59" t="n"/>
      <c r="CG2783" s="59" t="n"/>
      <c r="CH2783" s="59" t="n"/>
      <c r="CI2783" s="59" t="n"/>
      <c r="CJ2783" s="59" t="n"/>
      <c r="CK2783" s="59" t="n"/>
      <c r="CL2783" s="59" t="n"/>
      <c r="CM2783" s="59" t="n"/>
      <c r="CN2783" s="59" t="n"/>
      <c r="CO2783" s="59" t="n"/>
      <c r="CP2783" s="59" t="n"/>
      <c r="CQ2783" s="59" t="n"/>
      <c r="CR2783" s="59" t="n"/>
      <c r="CS2783" s="59" t="n"/>
      <c r="CT2783" s="59" t="n"/>
      <c r="CU2783" s="59" t="n"/>
      <c r="CV2783" s="59" t="n"/>
      <c r="CW2783" s="59" t="n"/>
      <c r="CX2783" s="59" t="n"/>
      <c r="CY2783" s="59" t="n"/>
      <c r="CZ2783" s="59" t="n"/>
    </row>
    <row r="2784">
      <c r="D2784" s="59" t="n"/>
      <c r="E2784" s="59" t="n"/>
      <c r="F2784" s="59" t="n"/>
      <c r="G2784" s="59" t="n"/>
      <c r="H2784" s="59" t="n"/>
      <c r="I2784" s="59" t="n"/>
      <c r="J2784" s="59" t="n"/>
      <c r="K2784" s="59" t="n"/>
      <c r="L2784" s="59" t="n"/>
      <c r="M2784" s="59" t="n"/>
      <c r="N2784" s="59" t="n"/>
      <c r="O2784" s="59" t="n"/>
      <c r="P2784" s="59" t="n"/>
      <c r="Q2784" s="59" t="n"/>
      <c r="R2784" s="59" t="n"/>
      <c r="S2784" s="59" t="n"/>
      <c r="T2784" s="59" t="n"/>
      <c r="U2784" s="59" t="n"/>
      <c r="V2784" s="59" t="n"/>
      <c r="W2784" s="59" t="n"/>
      <c r="X2784" s="59" t="n"/>
      <c r="Y2784" s="59" t="n"/>
      <c r="Z2784" s="59" t="n"/>
      <c r="AA2784" s="59" t="n"/>
      <c r="AB2784" s="59" t="n"/>
      <c r="AC2784" s="59" t="n"/>
      <c r="AD2784" s="59" t="n"/>
      <c r="AE2784" s="59" t="n"/>
      <c r="AF2784" s="59" t="n"/>
      <c r="AG2784" s="59" t="n"/>
      <c r="AH2784" s="59" t="n"/>
      <c r="AI2784" s="59" t="n"/>
      <c r="AJ2784" s="59" t="n"/>
      <c r="AK2784" s="59" t="n"/>
      <c r="AL2784" s="59" t="n"/>
      <c r="AM2784" s="59" t="n"/>
      <c r="AN2784" s="59" t="n"/>
      <c r="AO2784" s="59" t="n"/>
      <c r="AP2784" s="59" t="n"/>
      <c r="AQ2784" s="59" t="n"/>
      <c r="AR2784" s="59" t="n"/>
      <c r="AS2784" s="59" t="n"/>
      <c r="AT2784" s="59" t="n"/>
      <c r="AU2784" s="59" t="n"/>
      <c r="AV2784" s="59" t="n"/>
      <c r="AW2784" s="59" t="n"/>
      <c r="AX2784" s="59" t="n"/>
      <c r="AY2784" s="59" t="n"/>
      <c r="AZ2784" s="59" t="n"/>
      <c r="BA2784" s="59" t="n"/>
      <c r="BB2784" s="59" t="n"/>
      <c r="BC2784" s="59" t="n"/>
      <c r="BD2784" s="59" t="n"/>
      <c r="BE2784" s="59" t="n"/>
      <c r="BF2784" s="59" t="n"/>
      <c r="BG2784" s="59" t="n"/>
      <c r="BH2784" s="59" t="n"/>
      <c r="BI2784" s="59" t="n"/>
      <c r="BJ2784" s="59" t="n"/>
      <c r="BK2784" s="59" t="n"/>
      <c r="BL2784" s="59" t="n"/>
      <c r="BM2784" s="59" t="n"/>
      <c r="BN2784" s="59" t="n"/>
      <c r="BO2784" s="59" t="n"/>
      <c r="BP2784" s="59" t="n"/>
      <c r="BQ2784" s="59" t="n"/>
      <c r="BR2784" s="59" t="n"/>
      <c r="BS2784" s="59" t="n"/>
      <c r="BT2784" s="59" t="n"/>
      <c r="BU2784" s="59" t="n"/>
      <c r="BV2784" s="59" t="n"/>
      <c r="BW2784" s="59" t="n"/>
      <c r="BX2784" s="59" t="n"/>
      <c r="BY2784" s="59" t="n"/>
      <c r="BZ2784" s="59" t="n"/>
      <c r="CA2784" s="59" t="n"/>
      <c r="CB2784" s="59" t="n"/>
      <c r="CC2784" s="59" t="n"/>
      <c r="CD2784" s="59" t="n"/>
      <c r="CE2784" s="59" t="n"/>
      <c r="CF2784" s="59" t="n"/>
      <c r="CG2784" s="59" t="n"/>
      <c r="CH2784" s="59" t="n"/>
      <c r="CI2784" s="59" t="n"/>
      <c r="CJ2784" s="59" t="n"/>
      <c r="CK2784" s="59" t="n"/>
      <c r="CL2784" s="59" t="n"/>
      <c r="CM2784" s="59" t="n"/>
      <c r="CN2784" s="59" t="n"/>
      <c r="CO2784" s="59" t="n"/>
      <c r="CP2784" s="59" t="n"/>
      <c r="CQ2784" s="59" t="n"/>
      <c r="CR2784" s="59" t="n"/>
      <c r="CS2784" s="59" t="n"/>
      <c r="CT2784" s="59" t="n"/>
      <c r="CU2784" s="59" t="n"/>
      <c r="CV2784" s="59" t="n"/>
      <c r="CW2784" s="59" t="n"/>
      <c r="CX2784" s="59" t="n"/>
      <c r="CY2784" s="59" t="n"/>
      <c r="CZ2784" s="59" t="n"/>
    </row>
    <row r="2785">
      <c r="D2785" s="59" t="n"/>
      <c r="E2785" s="59" t="n"/>
      <c r="F2785" s="59" t="n"/>
      <c r="G2785" s="59" t="n"/>
      <c r="H2785" s="59" t="n"/>
      <c r="I2785" s="59" t="n"/>
      <c r="J2785" s="59" t="n"/>
      <c r="K2785" s="59" t="n"/>
      <c r="L2785" s="59" t="n"/>
      <c r="M2785" s="59" t="n"/>
      <c r="N2785" s="59" t="n"/>
      <c r="O2785" s="59" t="n"/>
      <c r="P2785" s="59" t="n"/>
      <c r="Q2785" s="59" t="n"/>
      <c r="R2785" s="59" t="n"/>
      <c r="S2785" s="59" t="n"/>
      <c r="T2785" s="59" t="n"/>
      <c r="U2785" s="59" t="n"/>
      <c r="V2785" s="59" t="n"/>
      <c r="W2785" s="59" t="n"/>
      <c r="X2785" s="59" t="n"/>
      <c r="Y2785" s="59" t="n"/>
      <c r="Z2785" s="59" t="n"/>
      <c r="AA2785" s="59" t="n"/>
      <c r="AB2785" s="59" t="n"/>
      <c r="AC2785" s="59" t="n"/>
      <c r="AD2785" s="59" t="n"/>
      <c r="AE2785" s="59" t="n"/>
      <c r="AF2785" s="59" t="n"/>
      <c r="AG2785" s="59" t="n"/>
      <c r="AH2785" s="59" t="n"/>
      <c r="AI2785" s="59" t="n"/>
      <c r="AJ2785" s="59" t="n"/>
      <c r="AK2785" s="59" t="n"/>
      <c r="AL2785" s="59" t="n"/>
      <c r="AM2785" s="59" t="n"/>
      <c r="AN2785" s="59" t="n"/>
      <c r="AO2785" s="59" t="n"/>
      <c r="AP2785" s="59" t="n"/>
      <c r="AQ2785" s="59" t="n"/>
      <c r="AR2785" s="59" t="n"/>
      <c r="AS2785" s="59" t="n"/>
      <c r="AT2785" s="59" t="n"/>
      <c r="AU2785" s="59" t="n"/>
      <c r="AV2785" s="59" t="n"/>
      <c r="AW2785" s="59" t="n"/>
      <c r="AX2785" s="59" t="n"/>
      <c r="AY2785" s="59" t="n"/>
      <c r="AZ2785" s="59" t="n"/>
      <c r="BA2785" s="59" t="n"/>
      <c r="BB2785" s="59" t="n"/>
      <c r="BC2785" s="59" t="n"/>
      <c r="BD2785" s="59" t="n"/>
      <c r="BE2785" s="59" t="n"/>
      <c r="BF2785" s="59" t="n"/>
      <c r="BG2785" s="59" t="n"/>
      <c r="BH2785" s="59" t="n"/>
      <c r="BI2785" s="59" t="n"/>
      <c r="BJ2785" s="59" t="n"/>
      <c r="BK2785" s="59" t="n"/>
      <c r="BL2785" s="59" t="n"/>
      <c r="BM2785" s="59" t="n"/>
      <c r="BN2785" s="59" t="n"/>
      <c r="BO2785" s="59" t="n"/>
      <c r="BP2785" s="59" t="n"/>
      <c r="BQ2785" s="59" t="n"/>
      <c r="BR2785" s="59" t="n"/>
      <c r="BS2785" s="59" t="n"/>
      <c r="BT2785" s="59" t="n"/>
      <c r="BU2785" s="59" t="n"/>
      <c r="BV2785" s="59" t="n"/>
      <c r="BW2785" s="59" t="n"/>
      <c r="BX2785" s="59" t="n"/>
      <c r="BY2785" s="59" t="n"/>
      <c r="BZ2785" s="59" t="n"/>
      <c r="CA2785" s="59" t="n"/>
      <c r="CB2785" s="59" t="n"/>
      <c r="CC2785" s="59" t="n"/>
      <c r="CD2785" s="59" t="n"/>
      <c r="CE2785" s="59" t="n"/>
      <c r="CF2785" s="59" t="n"/>
      <c r="CG2785" s="59" t="n"/>
      <c r="CH2785" s="59" t="n"/>
      <c r="CI2785" s="59" t="n"/>
      <c r="CJ2785" s="59" t="n"/>
      <c r="CK2785" s="59" t="n"/>
      <c r="CL2785" s="59" t="n"/>
      <c r="CM2785" s="59" t="n"/>
      <c r="CN2785" s="59" t="n"/>
      <c r="CO2785" s="59" t="n"/>
      <c r="CP2785" s="59" t="n"/>
      <c r="CQ2785" s="59" t="n"/>
      <c r="CR2785" s="59" t="n"/>
      <c r="CS2785" s="59" t="n"/>
      <c r="CT2785" s="59" t="n"/>
      <c r="CU2785" s="59" t="n"/>
      <c r="CV2785" s="59" t="n"/>
      <c r="CW2785" s="59" t="n"/>
      <c r="CX2785" s="59" t="n"/>
      <c r="CY2785" s="59" t="n"/>
      <c r="CZ2785" s="59" t="n"/>
    </row>
    <row r="2786">
      <c r="D2786" s="107" t="n"/>
      <c r="E2786" s="107" t="n"/>
      <c r="F2786" s="107" t="n"/>
      <c r="G2786" s="107" t="n"/>
      <c r="H2786" s="107" t="n"/>
      <c r="I2786" s="107" t="n"/>
      <c r="J2786" s="107" t="n"/>
      <c r="K2786" s="107" t="n"/>
      <c r="L2786" s="107" t="n"/>
      <c r="M2786" s="107" t="n"/>
      <c r="N2786" s="107" t="n"/>
      <c r="O2786" s="107" t="n"/>
      <c r="P2786" s="107" t="n"/>
      <c r="Q2786" s="107" t="n"/>
      <c r="R2786" s="107" t="n"/>
      <c r="S2786" s="107" t="n"/>
      <c r="T2786" s="107" t="n"/>
      <c r="U2786" s="107" t="n"/>
      <c r="V2786" s="107" t="n"/>
      <c r="W2786" s="107" t="n"/>
      <c r="X2786" s="107" t="n"/>
      <c r="Y2786" s="107" t="n"/>
      <c r="Z2786" s="107" t="n"/>
      <c r="AA2786" s="107" t="n"/>
      <c r="AB2786" s="107" t="n"/>
      <c r="AC2786" s="107" t="n"/>
      <c r="AD2786" s="107" t="n"/>
      <c r="AE2786" s="107" t="n"/>
      <c r="AF2786" s="107" t="n"/>
      <c r="AG2786" s="107" t="n"/>
      <c r="AH2786" s="107" t="n"/>
      <c r="AI2786" s="107" t="n"/>
      <c r="AJ2786" s="107" t="n"/>
      <c r="AK2786" s="107" t="n"/>
      <c r="AL2786" s="107" t="n"/>
      <c r="AM2786" s="107" t="n"/>
      <c r="AN2786" s="107" t="n"/>
      <c r="AO2786" s="107" t="n"/>
      <c r="AP2786" s="107" t="n"/>
      <c r="AQ2786" s="107" t="n"/>
      <c r="AR2786" s="107" t="n"/>
      <c r="AS2786" s="107" t="n"/>
      <c r="AT2786" s="107" t="n"/>
      <c r="AU2786" s="107" t="n"/>
      <c r="AV2786" s="107" t="n"/>
      <c r="AW2786" s="107" t="n"/>
      <c r="AX2786" s="107" t="n"/>
      <c r="AY2786" s="107" t="n"/>
      <c r="AZ2786" s="107" t="n"/>
      <c r="BA2786" s="107" t="n"/>
      <c r="BB2786" s="107" t="n"/>
      <c r="BC2786" s="107" t="n"/>
      <c r="BD2786" s="107" t="n"/>
      <c r="BE2786" s="107" t="n"/>
      <c r="BF2786" s="107" t="n"/>
      <c r="BG2786" s="107" t="n"/>
      <c r="BH2786" s="107" t="n"/>
      <c r="BI2786" s="107" t="n"/>
      <c r="BJ2786" s="107" t="n"/>
      <c r="BK2786" s="107" t="n"/>
      <c r="BL2786" s="107" t="n"/>
      <c r="BM2786" s="107" t="n"/>
      <c r="BN2786" s="107" t="n"/>
      <c r="BO2786" s="107" t="n"/>
      <c r="BP2786" s="107" t="n"/>
      <c r="BQ2786" s="107" t="n"/>
      <c r="BR2786" s="107" t="n"/>
      <c r="BS2786" s="107" t="n"/>
      <c r="BT2786" s="107" t="n"/>
      <c r="BU2786" s="107" t="n"/>
      <c r="BV2786" s="107" t="n"/>
      <c r="BW2786" s="107" t="n"/>
      <c r="BX2786" s="107" t="n"/>
      <c r="BY2786" s="107" t="n"/>
      <c r="BZ2786" s="107" t="n"/>
      <c r="CA2786" s="107" t="n"/>
      <c r="CB2786" s="107" t="n"/>
      <c r="CC2786" s="107" t="n"/>
      <c r="CD2786" s="107" t="n"/>
      <c r="CE2786" s="107" t="n"/>
      <c r="CF2786" s="107" t="n"/>
      <c r="CG2786" s="107" t="n"/>
      <c r="CH2786" s="107" t="n"/>
      <c r="CI2786" s="107" t="n"/>
      <c r="CJ2786" s="107" t="n"/>
      <c r="CK2786" s="107" t="n"/>
      <c r="CL2786" s="107" t="n"/>
      <c r="CM2786" s="107" t="n"/>
      <c r="CN2786" s="107" t="n"/>
      <c r="CO2786" s="107" t="n"/>
      <c r="CP2786" s="107" t="n"/>
      <c r="CQ2786" s="107" t="n"/>
      <c r="CR2786" s="107" t="n"/>
      <c r="CS2786" s="107" t="n"/>
      <c r="CT2786" s="107" t="n"/>
      <c r="CU2786" s="107" t="n"/>
      <c r="CV2786" s="107" t="n"/>
      <c r="CW2786" s="107" t="n"/>
      <c r="CX2786" s="107" t="n"/>
      <c r="CY2786" s="107" t="n"/>
      <c r="CZ2786" s="107" t="n"/>
    </row>
    <row r="2789">
      <c r="A2789" s="2">
        <f>IF($A2782="","","   projections")</f>
        <v/>
      </c>
      <c r="B2789" s="68">
        <f>IF($A2782="",0,COUNT($E2790:$CZ2790))</f>
        <v/>
      </c>
      <c r="C2789" s="69">
        <f>IF($B2789=0,0,MAX($E2790:$CZ2790))</f>
        <v/>
      </c>
      <c r="D2789" s="58">
        <f>_xll.BDS($A2782,'Field Check'!$C$42,"headers=y","startcol=1","endcol=3","dir=h")</f>
        <v/>
      </c>
      <c r="E2789" s="59" t="n"/>
      <c r="F2789" s="59" t="n"/>
      <c r="G2789" s="59" t="n"/>
      <c r="H2789" s="59" t="n"/>
      <c r="I2789" s="59" t="n"/>
      <c r="J2789" s="59" t="n"/>
      <c r="K2789" s="59" t="n"/>
      <c r="L2789" s="59" t="n"/>
      <c r="M2789" s="59" t="n"/>
      <c r="N2789" s="59" t="n"/>
      <c r="O2789" s="59" t="n"/>
      <c r="P2789" s="59" t="n"/>
      <c r="Q2789" s="59" t="n"/>
      <c r="R2789" s="59" t="n"/>
      <c r="S2789" s="59" t="n"/>
      <c r="T2789" s="59" t="n"/>
      <c r="U2789" s="59" t="n"/>
      <c r="V2789" s="59" t="n"/>
      <c r="W2789" s="59" t="n"/>
      <c r="X2789" s="59" t="n"/>
      <c r="Y2789" s="59" t="n"/>
      <c r="Z2789" s="59" t="n"/>
      <c r="AA2789" s="59" t="n"/>
      <c r="AB2789" s="59" t="n"/>
      <c r="AC2789" s="59" t="n"/>
      <c r="AD2789" s="59" t="n"/>
      <c r="AE2789" s="59" t="n"/>
      <c r="AF2789" s="59" t="n"/>
      <c r="AG2789" s="59" t="n"/>
      <c r="AH2789" s="59" t="n"/>
      <c r="AI2789" s="59" t="n"/>
      <c r="AJ2789" s="59" t="n"/>
      <c r="AK2789" s="59" t="n"/>
      <c r="AL2789" s="59" t="n"/>
      <c r="AM2789" s="59" t="n"/>
      <c r="AN2789" s="59" t="n"/>
      <c r="AO2789" s="59" t="n"/>
      <c r="AP2789" s="59" t="n"/>
      <c r="AQ2789" s="59" t="n"/>
      <c r="AR2789" s="59" t="n"/>
      <c r="AS2789" s="59" t="n"/>
      <c r="AT2789" s="59" t="n"/>
      <c r="AU2789" s="59" t="n"/>
      <c r="AV2789" s="59" t="n"/>
      <c r="AW2789" s="59" t="n"/>
      <c r="AX2789" s="59" t="n"/>
      <c r="AY2789" s="59" t="n"/>
      <c r="AZ2789" s="59" t="n"/>
      <c r="BA2789" s="59" t="n"/>
      <c r="BB2789" s="59" t="n"/>
      <c r="BC2789" s="59" t="n"/>
      <c r="BD2789" s="59" t="n"/>
      <c r="BE2789" s="59" t="n"/>
      <c r="BF2789" s="59" t="n"/>
      <c r="BG2789" s="59" t="n"/>
      <c r="BH2789" s="59" t="n"/>
      <c r="BI2789" s="59" t="n"/>
      <c r="BJ2789" s="59" t="n"/>
      <c r="BK2789" s="59" t="n"/>
      <c r="BL2789" s="59" t="n"/>
      <c r="BM2789" s="59" t="n"/>
      <c r="BN2789" s="59" t="n"/>
      <c r="BO2789" s="59" t="n"/>
      <c r="BP2789" s="59" t="n"/>
      <c r="BQ2789" s="59" t="n"/>
      <c r="BR2789" s="59" t="n"/>
      <c r="BS2789" s="59" t="n"/>
      <c r="BT2789" s="59" t="n"/>
      <c r="BU2789" s="59" t="n"/>
      <c r="BV2789" s="59" t="n"/>
      <c r="BW2789" s="59" t="n"/>
      <c r="BX2789" s="59" t="n"/>
      <c r="BY2789" s="59" t="n"/>
      <c r="BZ2789" s="59" t="n"/>
      <c r="CA2789" s="59" t="n"/>
      <c r="CB2789" s="59" t="n"/>
      <c r="CC2789" s="59" t="n"/>
      <c r="CD2789" s="59" t="n"/>
      <c r="CE2789" s="59" t="n"/>
      <c r="CF2789" s="59" t="n"/>
      <c r="CG2789" s="59" t="n"/>
      <c r="CH2789" s="59" t="n"/>
      <c r="CI2789" s="59" t="n"/>
      <c r="CJ2789" s="59" t="n"/>
      <c r="CK2789" s="59" t="n"/>
      <c r="CL2789" s="59" t="n"/>
      <c r="CM2789" s="59" t="n"/>
      <c r="CN2789" s="59" t="n"/>
      <c r="CO2789" s="59" t="n"/>
      <c r="CP2789" s="59" t="n"/>
      <c r="CQ2789" s="59" t="n"/>
      <c r="CR2789" s="59" t="n"/>
      <c r="CS2789" s="59" t="n"/>
      <c r="CT2789" s="59" t="n"/>
      <c r="CU2789" s="59" t="n"/>
      <c r="CV2789" s="59" t="n"/>
      <c r="CW2789" s="59" t="n"/>
      <c r="CX2789" s="59" t="n"/>
      <c r="CY2789" s="59" t="n"/>
      <c r="CZ2789" s="59" t="n"/>
    </row>
    <row r="2790">
      <c r="D2790" s="59" t="n"/>
      <c r="E2790" s="59" t="n"/>
      <c r="F2790" s="59" t="n"/>
      <c r="G2790" s="59" t="n"/>
      <c r="H2790" s="59" t="n"/>
      <c r="I2790" s="59" t="n"/>
      <c r="J2790" s="59" t="n"/>
      <c r="K2790" s="59" t="n"/>
      <c r="L2790" s="59" t="n"/>
      <c r="M2790" s="59" t="n"/>
      <c r="N2790" s="59" t="n"/>
      <c r="O2790" s="59" t="n"/>
      <c r="P2790" s="59" t="n"/>
      <c r="Q2790" s="59" t="n"/>
      <c r="R2790" s="59" t="n"/>
      <c r="S2790" s="59" t="n"/>
      <c r="T2790" s="59" t="n"/>
      <c r="U2790" s="59" t="n"/>
      <c r="V2790" s="59" t="n"/>
      <c r="W2790" s="59" t="n"/>
      <c r="X2790" s="59" t="n"/>
      <c r="Y2790" s="59" t="n"/>
      <c r="Z2790" s="59" t="n"/>
      <c r="AA2790" s="59" t="n"/>
      <c r="AB2790" s="59" t="n"/>
      <c r="AC2790" s="59" t="n"/>
      <c r="AD2790" s="59" t="n"/>
      <c r="AE2790" s="59" t="n"/>
      <c r="AF2790" s="59" t="n"/>
      <c r="AG2790" s="59" t="n"/>
      <c r="AH2790" s="59" t="n"/>
      <c r="AI2790" s="59" t="n"/>
      <c r="AJ2790" s="59" t="n"/>
      <c r="AK2790" s="59" t="n"/>
      <c r="AL2790" s="59" t="n"/>
      <c r="AM2790" s="59" t="n"/>
      <c r="AN2790" s="59" t="n"/>
      <c r="AO2790" s="59" t="n"/>
      <c r="AP2790" s="59" t="n"/>
      <c r="AQ2790" s="59" t="n"/>
      <c r="AR2790" s="59" t="n"/>
      <c r="AS2790" s="59" t="n"/>
      <c r="AT2790" s="59" t="n"/>
      <c r="AU2790" s="59" t="n"/>
      <c r="AV2790" s="59" t="n"/>
      <c r="AW2790" s="59" t="n"/>
      <c r="AX2790" s="59" t="n"/>
      <c r="AY2790" s="59" t="n"/>
      <c r="AZ2790" s="59" t="n"/>
      <c r="BA2790" s="59" t="n"/>
      <c r="BB2790" s="59" t="n"/>
      <c r="BC2790" s="59" t="n"/>
      <c r="BD2790" s="59" t="n"/>
      <c r="BE2790" s="59" t="n"/>
      <c r="BF2790" s="59" t="n"/>
      <c r="BG2790" s="59" t="n"/>
      <c r="BH2790" s="59" t="n"/>
      <c r="BI2790" s="59" t="n"/>
      <c r="BJ2790" s="59" t="n"/>
      <c r="BK2790" s="59" t="n"/>
      <c r="BL2790" s="59" t="n"/>
      <c r="BM2790" s="59" t="n"/>
      <c r="BN2790" s="59" t="n"/>
      <c r="BO2790" s="59" t="n"/>
      <c r="BP2790" s="59" t="n"/>
      <c r="BQ2790" s="59" t="n"/>
      <c r="BR2790" s="59" t="n"/>
      <c r="BS2790" s="59" t="n"/>
      <c r="BT2790" s="59" t="n"/>
      <c r="BU2790" s="59" t="n"/>
      <c r="BV2790" s="59" t="n"/>
      <c r="BW2790" s="59" t="n"/>
      <c r="BX2790" s="59" t="n"/>
      <c r="BY2790" s="59" t="n"/>
      <c r="BZ2790" s="59" t="n"/>
      <c r="CA2790" s="59" t="n"/>
      <c r="CB2790" s="59" t="n"/>
      <c r="CC2790" s="59" t="n"/>
      <c r="CD2790" s="59" t="n"/>
      <c r="CE2790" s="59" t="n"/>
      <c r="CF2790" s="59" t="n"/>
      <c r="CG2790" s="59" t="n"/>
      <c r="CH2790" s="59" t="n"/>
      <c r="CI2790" s="59" t="n"/>
      <c r="CJ2790" s="59" t="n"/>
      <c r="CK2790" s="59" t="n"/>
      <c r="CL2790" s="59" t="n"/>
      <c r="CM2790" s="59" t="n"/>
      <c r="CN2790" s="59" t="n"/>
      <c r="CO2790" s="59" t="n"/>
      <c r="CP2790" s="59" t="n"/>
      <c r="CQ2790" s="59" t="n"/>
      <c r="CR2790" s="59" t="n"/>
      <c r="CS2790" s="59" t="n"/>
      <c r="CT2790" s="59" t="n"/>
      <c r="CU2790" s="59" t="n"/>
      <c r="CV2790" s="59" t="n"/>
      <c r="CW2790" s="59" t="n"/>
      <c r="CX2790" s="59" t="n"/>
      <c r="CY2790" s="59" t="n"/>
      <c r="CZ2790" s="59" t="n"/>
    </row>
    <row r="2791">
      <c r="D2791" s="107" t="n"/>
      <c r="E2791" s="107" t="n"/>
      <c r="F2791" s="107" t="n"/>
      <c r="G2791" s="107" t="n"/>
      <c r="H2791" s="107" t="n"/>
      <c r="I2791" s="107" t="n"/>
      <c r="J2791" s="107" t="n"/>
      <c r="K2791" s="107" t="n"/>
      <c r="L2791" s="107" t="n"/>
      <c r="M2791" s="107" t="n"/>
      <c r="N2791" s="107" t="n"/>
      <c r="O2791" s="107" t="n"/>
      <c r="P2791" s="107" t="n"/>
      <c r="Q2791" s="107" t="n"/>
      <c r="R2791" s="107" t="n"/>
      <c r="S2791" s="107" t="n"/>
      <c r="T2791" s="107" t="n"/>
      <c r="U2791" s="107" t="n"/>
      <c r="V2791" s="107" t="n"/>
      <c r="W2791" s="107" t="n"/>
      <c r="X2791" s="107" t="n"/>
      <c r="Y2791" s="107" t="n"/>
      <c r="Z2791" s="107" t="n"/>
      <c r="AA2791" s="107" t="n"/>
      <c r="AB2791" s="107" t="n"/>
      <c r="AC2791" s="107" t="n"/>
      <c r="AD2791" s="107" t="n"/>
      <c r="AE2791" s="107" t="n"/>
      <c r="AF2791" s="107" t="n"/>
      <c r="AG2791" s="107" t="n"/>
      <c r="AH2791" s="107" t="n"/>
      <c r="AI2791" s="107" t="n"/>
      <c r="AJ2791" s="107" t="n"/>
      <c r="AK2791" s="107" t="n"/>
      <c r="AL2791" s="107" t="n"/>
      <c r="AM2791" s="107" t="n"/>
      <c r="AN2791" s="107" t="n"/>
      <c r="AO2791" s="107" t="n"/>
      <c r="AP2791" s="107" t="n"/>
      <c r="AQ2791" s="107" t="n"/>
      <c r="AR2791" s="107" t="n"/>
      <c r="AS2791" s="107" t="n"/>
      <c r="AT2791" s="107" t="n"/>
      <c r="AU2791" s="107" t="n"/>
      <c r="AV2791" s="107" t="n"/>
      <c r="AW2791" s="107" t="n"/>
      <c r="AX2791" s="107" t="n"/>
      <c r="AY2791" s="107" t="n"/>
      <c r="AZ2791" s="107" t="n"/>
      <c r="BA2791" s="107" t="n"/>
      <c r="BB2791" s="107" t="n"/>
      <c r="BC2791" s="107" t="n"/>
      <c r="BD2791" s="107" t="n"/>
      <c r="BE2791" s="107" t="n"/>
      <c r="BF2791" s="107" t="n"/>
      <c r="BG2791" s="107" t="n"/>
      <c r="BH2791" s="107" t="n"/>
      <c r="BI2791" s="107" t="n"/>
      <c r="BJ2791" s="107" t="n"/>
      <c r="BK2791" s="107" t="n"/>
      <c r="BL2791" s="107" t="n"/>
      <c r="BM2791" s="107" t="n"/>
      <c r="BN2791" s="107" t="n"/>
      <c r="BO2791" s="107" t="n"/>
      <c r="BP2791" s="107" t="n"/>
      <c r="BQ2791" s="107" t="n"/>
      <c r="BR2791" s="107" t="n"/>
      <c r="BS2791" s="107" t="n"/>
      <c r="BT2791" s="107" t="n"/>
      <c r="BU2791" s="107" t="n"/>
      <c r="BV2791" s="107" t="n"/>
      <c r="BW2791" s="107" t="n"/>
      <c r="BX2791" s="107" t="n"/>
      <c r="BY2791" s="107" t="n"/>
      <c r="BZ2791" s="107" t="n"/>
      <c r="CA2791" s="107" t="n"/>
      <c r="CB2791" s="107" t="n"/>
      <c r="CC2791" s="107" t="n"/>
      <c r="CD2791" s="107" t="n"/>
      <c r="CE2791" s="107" t="n"/>
      <c r="CF2791" s="107" t="n"/>
      <c r="CG2791" s="107" t="n"/>
      <c r="CH2791" s="107" t="n"/>
      <c r="CI2791" s="107" t="n"/>
      <c r="CJ2791" s="107" t="n"/>
      <c r="CK2791" s="107" t="n"/>
      <c r="CL2791" s="107" t="n"/>
      <c r="CM2791" s="107" t="n"/>
      <c r="CN2791" s="107" t="n"/>
      <c r="CO2791" s="107" t="n"/>
      <c r="CP2791" s="107" t="n"/>
      <c r="CQ2791" s="107" t="n"/>
      <c r="CR2791" s="107" t="n"/>
      <c r="CS2791" s="107" t="n"/>
      <c r="CT2791" s="107" t="n"/>
      <c r="CU2791" s="107" t="n"/>
      <c r="CV2791" s="107" t="n"/>
      <c r="CW2791" s="107" t="n"/>
      <c r="CX2791" s="107" t="n"/>
      <c r="CY2791" s="107" t="n"/>
      <c r="CZ2791" s="107" t="n"/>
    </row>
    <row r="2793">
      <c r="A2793" s="126">
        <f>IF(MXAU!$C$54="","",MXAU!$C$54)</f>
        <v/>
      </c>
      <c r="B2793" s="68">
        <f>IF($A2793="",0,COUNT($E2794:$CZ2794))</f>
        <v/>
      </c>
      <c r="C2793" s="69">
        <f>IF($B2793=0,0,MAX($E2794:$CZ2794))</f>
        <v/>
      </c>
      <c r="D2793" s="58">
        <f>_xll.BDS($A2793,'Field Check'!$C$44,"headers=y","startcol=1","endcol=7","dir=h","DVD_START_DT",'Field Check'!$C$59,"DVD_END_DT",'Field Check'!$D$59)</f>
        <v/>
      </c>
      <c r="E2793" s="59" t="n"/>
      <c r="F2793" s="59" t="n"/>
      <c r="G2793" s="59" t="n"/>
      <c r="H2793" s="59" t="n"/>
      <c r="I2793" s="59" t="n"/>
      <c r="J2793" s="59" t="n"/>
      <c r="K2793" s="59" t="n"/>
      <c r="L2793" s="59" t="n"/>
      <c r="M2793" s="59" t="n"/>
      <c r="N2793" s="59" t="n"/>
      <c r="O2793" s="59" t="n"/>
      <c r="P2793" s="59" t="n"/>
      <c r="Q2793" s="59" t="n"/>
      <c r="R2793" s="59" t="n"/>
      <c r="S2793" s="59" t="n"/>
      <c r="T2793" s="59" t="n"/>
      <c r="U2793" s="59" t="n"/>
      <c r="V2793" s="59" t="n"/>
      <c r="W2793" s="59" t="n"/>
      <c r="X2793" s="59" t="n"/>
      <c r="Y2793" s="59" t="n"/>
      <c r="Z2793" s="59" t="n"/>
      <c r="AA2793" s="59" t="n"/>
      <c r="AB2793" s="59" t="n"/>
      <c r="AC2793" s="59" t="n"/>
      <c r="AD2793" s="59" t="n"/>
      <c r="AE2793" s="59" t="n"/>
      <c r="AF2793" s="59" t="n"/>
      <c r="AG2793" s="59" t="n"/>
      <c r="AH2793" s="59" t="n"/>
      <c r="AI2793" s="59" t="n"/>
      <c r="AJ2793" s="59" t="n"/>
      <c r="AK2793" s="59" t="n"/>
      <c r="AL2793" s="59" t="n"/>
      <c r="AM2793" s="59" t="n"/>
      <c r="AN2793" s="59" t="n"/>
      <c r="AO2793" s="59" t="n"/>
      <c r="AP2793" s="59" t="n"/>
      <c r="AQ2793" s="59" t="n"/>
      <c r="AR2793" s="59" t="n"/>
      <c r="AS2793" s="59" t="n"/>
      <c r="AT2793" s="59" t="n"/>
      <c r="AU2793" s="59" t="n"/>
      <c r="AV2793" s="59" t="n"/>
      <c r="AW2793" s="59" t="n"/>
      <c r="AX2793" s="59" t="n"/>
      <c r="AY2793" s="59" t="n"/>
      <c r="AZ2793" s="59" t="n"/>
      <c r="BA2793" s="59" t="n"/>
      <c r="BB2793" s="59" t="n"/>
      <c r="BC2793" s="59" t="n"/>
      <c r="BD2793" s="59" t="n"/>
      <c r="BE2793" s="59" t="n"/>
      <c r="BF2793" s="59" t="n"/>
      <c r="BG2793" s="59" t="n"/>
      <c r="BH2793" s="59" t="n"/>
      <c r="BI2793" s="59" t="n"/>
      <c r="BJ2793" s="59" t="n"/>
      <c r="BK2793" s="59" t="n"/>
      <c r="BL2793" s="59" t="n"/>
      <c r="BM2793" s="59" t="n"/>
      <c r="BN2793" s="59" t="n"/>
      <c r="BO2793" s="59" t="n"/>
      <c r="BP2793" s="59" t="n"/>
      <c r="BQ2793" s="59" t="n"/>
      <c r="BR2793" s="59" t="n"/>
      <c r="BS2793" s="59" t="n"/>
      <c r="BT2793" s="59" t="n"/>
      <c r="BU2793" s="59" t="n"/>
      <c r="BV2793" s="59" t="n"/>
      <c r="BW2793" s="59" t="n"/>
      <c r="BX2793" s="59" t="n"/>
      <c r="BY2793" s="59" t="n"/>
      <c r="BZ2793" s="59" t="n"/>
      <c r="CA2793" s="59" t="n"/>
      <c r="CB2793" s="59" t="n"/>
      <c r="CC2793" s="59" t="n"/>
      <c r="CD2793" s="59" t="n"/>
      <c r="CE2793" s="59" t="n"/>
      <c r="CF2793" s="59" t="n"/>
      <c r="CG2793" s="59" t="n"/>
      <c r="CH2793" s="59" t="n"/>
      <c r="CI2793" s="59" t="n"/>
      <c r="CJ2793" s="59" t="n"/>
      <c r="CK2793" s="59" t="n"/>
      <c r="CL2793" s="59" t="n"/>
      <c r="CM2793" s="59" t="n"/>
      <c r="CN2793" s="59" t="n"/>
      <c r="CO2793" s="59" t="n"/>
      <c r="CP2793" s="59" t="n"/>
      <c r="CQ2793" s="59" t="n"/>
      <c r="CR2793" s="59" t="n"/>
      <c r="CS2793" s="59" t="n"/>
      <c r="CT2793" s="59" t="n"/>
      <c r="CU2793" s="59" t="n"/>
      <c r="CV2793" s="59" t="n"/>
      <c r="CW2793" s="59" t="n"/>
      <c r="CX2793" s="59" t="n"/>
      <c r="CY2793" s="59" t="n"/>
      <c r="CZ2793" s="59" t="n"/>
    </row>
    <row r="2794">
      <c r="D2794" s="59" t="n"/>
      <c r="E2794" s="59" t="n"/>
      <c r="F2794" s="59" t="n"/>
      <c r="G2794" s="59" t="n"/>
      <c r="H2794" s="59" t="n"/>
      <c r="I2794" s="59" t="n"/>
      <c r="J2794" s="59" t="n"/>
      <c r="K2794" s="59" t="n"/>
      <c r="L2794" s="59" t="n"/>
      <c r="M2794" s="59" t="n"/>
      <c r="N2794" s="59" t="n"/>
      <c r="O2794" s="59" t="n"/>
      <c r="P2794" s="59" t="n"/>
      <c r="Q2794" s="59" t="n"/>
      <c r="R2794" s="59" t="n"/>
      <c r="S2794" s="59" t="n"/>
      <c r="T2794" s="59" t="n"/>
      <c r="U2794" s="59" t="n"/>
      <c r="V2794" s="59" t="n"/>
      <c r="W2794" s="59" t="n"/>
      <c r="X2794" s="59" t="n"/>
      <c r="Y2794" s="59" t="n"/>
      <c r="Z2794" s="59" t="n"/>
      <c r="AA2794" s="59" t="n"/>
      <c r="AB2794" s="59" t="n"/>
      <c r="AC2794" s="59" t="n"/>
      <c r="AD2794" s="59" t="n"/>
      <c r="AE2794" s="59" t="n"/>
      <c r="AF2794" s="59" t="n"/>
      <c r="AG2794" s="59" t="n"/>
      <c r="AH2794" s="59" t="n"/>
      <c r="AI2794" s="59" t="n"/>
      <c r="AJ2794" s="59" t="n"/>
      <c r="AK2794" s="59" t="n"/>
      <c r="AL2794" s="59" t="n"/>
      <c r="AM2794" s="59" t="n"/>
      <c r="AN2794" s="59" t="n"/>
      <c r="AO2794" s="59" t="n"/>
      <c r="AP2794" s="59" t="n"/>
      <c r="AQ2794" s="59" t="n"/>
      <c r="AR2794" s="59" t="n"/>
      <c r="AS2794" s="59" t="n"/>
      <c r="AT2794" s="59" t="n"/>
      <c r="AU2794" s="59" t="n"/>
      <c r="AV2794" s="59" t="n"/>
      <c r="AW2794" s="59" t="n"/>
      <c r="AX2794" s="59" t="n"/>
      <c r="AY2794" s="59" t="n"/>
      <c r="AZ2794" s="59" t="n"/>
      <c r="BA2794" s="59" t="n"/>
      <c r="BB2794" s="59" t="n"/>
      <c r="BC2794" s="59" t="n"/>
      <c r="BD2794" s="59" t="n"/>
      <c r="BE2794" s="59" t="n"/>
      <c r="BF2794" s="59" t="n"/>
      <c r="BG2794" s="59" t="n"/>
      <c r="BH2794" s="59" t="n"/>
      <c r="BI2794" s="59" t="n"/>
      <c r="BJ2794" s="59" t="n"/>
      <c r="BK2794" s="59" t="n"/>
      <c r="BL2794" s="59" t="n"/>
      <c r="BM2794" s="59" t="n"/>
      <c r="BN2794" s="59" t="n"/>
      <c r="BO2794" s="59" t="n"/>
      <c r="BP2794" s="59" t="n"/>
      <c r="BQ2794" s="59" t="n"/>
      <c r="BR2794" s="59" t="n"/>
      <c r="BS2794" s="59" t="n"/>
      <c r="BT2794" s="59" t="n"/>
      <c r="BU2794" s="59" t="n"/>
      <c r="BV2794" s="59" t="n"/>
      <c r="BW2794" s="59" t="n"/>
      <c r="BX2794" s="59" t="n"/>
      <c r="BY2794" s="59" t="n"/>
      <c r="BZ2794" s="59" t="n"/>
      <c r="CA2794" s="59" t="n"/>
      <c r="CB2794" s="59" t="n"/>
      <c r="CC2794" s="59" t="n"/>
      <c r="CD2794" s="59" t="n"/>
      <c r="CE2794" s="59" t="n"/>
      <c r="CF2794" s="59" t="n"/>
      <c r="CG2794" s="59" t="n"/>
      <c r="CH2794" s="59" t="n"/>
      <c r="CI2794" s="59" t="n"/>
      <c r="CJ2794" s="59" t="n"/>
      <c r="CK2794" s="59" t="n"/>
      <c r="CL2794" s="59" t="n"/>
      <c r="CM2794" s="59" t="n"/>
      <c r="CN2794" s="59" t="n"/>
      <c r="CO2794" s="59" t="n"/>
      <c r="CP2794" s="59" t="n"/>
      <c r="CQ2794" s="59" t="n"/>
      <c r="CR2794" s="59" t="n"/>
      <c r="CS2794" s="59" t="n"/>
      <c r="CT2794" s="59" t="n"/>
      <c r="CU2794" s="59" t="n"/>
      <c r="CV2794" s="59" t="n"/>
      <c r="CW2794" s="59" t="n"/>
      <c r="CX2794" s="59" t="n"/>
      <c r="CY2794" s="59" t="n"/>
      <c r="CZ2794" s="59" t="n"/>
    </row>
    <row r="2795">
      <c r="D2795" s="59" t="n"/>
      <c r="E2795" s="59" t="n"/>
      <c r="F2795" s="59" t="n"/>
      <c r="G2795" s="59" t="n"/>
      <c r="H2795" s="59" t="n"/>
      <c r="I2795" s="59" t="n"/>
      <c r="J2795" s="59" t="n"/>
      <c r="K2795" s="59" t="n"/>
      <c r="L2795" s="59" t="n"/>
      <c r="M2795" s="59" t="n"/>
      <c r="N2795" s="59" t="n"/>
      <c r="O2795" s="59" t="n"/>
      <c r="P2795" s="59" t="n"/>
      <c r="Q2795" s="59" t="n"/>
      <c r="R2795" s="59" t="n"/>
      <c r="S2795" s="59" t="n"/>
      <c r="T2795" s="59" t="n"/>
      <c r="U2795" s="59" t="n"/>
      <c r="V2795" s="59" t="n"/>
      <c r="W2795" s="59" t="n"/>
      <c r="X2795" s="59" t="n"/>
      <c r="Y2795" s="59" t="n"/>
      <c r="Z2795" s="59" t="n"/>
      <c r="AA2795" s="59" t="n"/>
      <c r="AB2795" s="59" t="n"/>
      <c r="AC2795" s="59" t="n"/>
      <c r="AD2795" s="59" t="n"/>
      <c r="AE2795" s="59" t="n"/>
      <c r="AF2795" s="59" t="n"/>
      <c r="AG2795" s="59" t="n"/>
      <c r="AH2795" s="59" t="n"/>
      <c r="AI2795" s="59" t="n"/>
      <c r="AJ2795" s="59" t="n"/>
      <c r="AK2795" s="59" t="n"/>
      <c r="AL2795" s="59" t="n"/>
      <c r="AM2795" s="59" t="n"/>
      <c r="AN2795" s="59" t="n"/>
      <c r="AO2795" s="59" t="n"/>
      <c r="AP2795" s="59" t="n"/>
      <c r="AQ2795" s="59" t="n"/>
      <c r="AR2795" s="59" t="n"/>
      <c r="AS2795" s="59" t="n"/>
      <c r="AT2795" s="59" t="n"/>
      <c r="AU2795" s="59" t="n"/>
      <c r="AV2795" s="59" t="n"/>
      <c r="AW2795" s="59" t="n"/>
      <c r="AX2795" s="59" t="n"/>
      <c r="AY2795" s="59" t="n"/>
      <c r="AZ2795" s="59" t="n"/>
      <c r="BA2795" s="59" t="n"/>
      <c r="BB2795" s="59" t="n"/>
      <c r="BC2795" s="59" t="n"/>
      <c r="BD2795" s="59" t="n"/>
      <c r="BE2795" s="59" t="n"/>
      <c r="BF2795" s="59" t="n"/>
      <c r="BG2795" s="59" t="n"/>
      <c r="BH2795" s="59" t="n"/>
      <c r="BI2795" s="59" t="n"/>
      <c r="BJ2795" s="59" t="n"/>
      <c r="BK2795" s="59" t="n"/>
      <c r="BL2795" s="59" t="n"/>
      <c r="BM2795" s="59" t="n"/>
      <c r="BN2795" s="59" t="n"/>
      <c r="BO2795" s="59" t="n"/>
      <c r="BP2795" s="59" t="n"/>
      <c r="BQ2795" s="59" t="n"/>
      <c r="BR2795" s="59" t="n"/>
      <c r="BS2795" s="59" t="n"/>
      <c r="BT2795" s="59" t="n"/>
      <c r="BU2795" s="59" t="n"/>
      <c r="BV2795" s="59" t="n"/>
      <c r="BW2795" s="59" t="n"/>
      <c r="BX2795" s="59" t="n"/>
      <c r="BY2795" s="59" t="n"/>
      <c r="BZ2795" s="59" t="n"/>
      <c r="CA2795" s="59" t="n"/>
      <c r="CB2795" s="59" t="n"/>
      <c r="CC2795" s="59" t="n"/>
      <c r="CD2795" s="59" t="n"/>
      <c r="CE2795" s="59" t="n"/>
      <c r="CF2795" s="59" t="n"/>
      <c r="CG2795" s="59" t="n"/>
      <c r="CH2795" s="59" t="n"/>
      <c r="CI2795" s="59" t="n"/>
      <c r="CJ2795" s="59" t="n"/>
      <c r="CK2795" s="59" t="n"/>
      <c r="CL2795" s="59" t="n"/>
      <c r="CM2795" s="59" t="n"/>
      <c r="CN2795" s="59" t="n"/>
      <c r="CO2795" s="59" t="n"/>
      <c r="CP2795" s="59" t="n"/>
      <c r="CQ2795" s="59" t="n"/>
      <c r="CR2795" s="59" t="n"/>
      <c r="CS2795" s="59" t="n"/>
      <c r="CT2795" s="59" t="n"/>
      <c r="CU2795" s="59" t="n"/>
      <c r="CV2795" s="59" t="n"/>
      <c r="CW2795" s="59" t="n"/>
      <c r="CX2795" s="59" t="n"/>
      <c r="CY2795" s="59" t="n"/>
      <c r="CZ2795" s="59" t="n"/>
    </row>
    <row r="2796">
      <c r="D2796" s="59" t="n"/>
      <c r="E2796" s="59" t="n"/>
      <c r="F2796" s="59" t="n"/>
      <c r="G2796" s="59" t="n"/>
      <c r="H2796" s="59" t="n"/>
      <c r="I2796" s="59" t="n"/>
      <c r="J2796" s="59" t="n"/>
      <c r="K2796" s="59" t="n"/>
      <c r="L2796" s="59" t="n"/>
      <c r="M2796" s="59" t="n"/>
      <c r="N2796" s="59" t="n"/>
      <c r="O2796" s="59" t="n"/>
      <c r="P2796" s="59" t="n"/>
      <c r="Q2796" s="59" t="n"/>
      <c r="R2796" s="59" t="n"/>
      <c r="S2796" s="59" t="n"/>
      <c r="T2796" s="59" t="n"/>
      <c r="U2796" s="59" t="n"/>
      <c r="V2796" s="59" t="n"/>
      <c r="W2796" s="59" t="n"/>
      <c r="X2796" s="59" t="n"/>
      <c r="Y2796" s="59" t="n"/>
      <c r="Z2796" s="59" t="n"/>
      <c r="AA2796" s="59" t="n"/>
      <c r="AB2796" s="59" t="n"/>
      <c r="AC2796" s="59" t="n"/>
      <c r="AD2796" s="59" t="n"/>
      <c r="AE2796" s="59" t="n"/>
      <c r="AF2796" s="59" t="n"/>
      <c r="AG2796" s="59" t="n"/>
      <c r="AH2796" s="59" t="n"/>
      <c r="AI2796" s="59" t="n"/>
      <c r="AJ2796" s="59" t="n"/>
      <c r="AK2796" s="59" t="n"/>
      <c r="AL2796" s="59" t="n"/>
      <c r="AM2796" s="59" t="n"/>
      <c r="AN2796" s="59" t="n"/>
      <c r="AO2796" s="59" t="n"/>
      <c r="AP2796" s="59" t="n"/>
      <c r="AQ2796" s="59" t="n"/>
      <c r="AR2796" s="59" t="n"/>
      <c r="AS2796" s="59" t="n"/>
      <c r="AT2796" s="59" t="n"/>
      <c r="AU2796" s="59" t="n"/>
      <c r="AV2796" s="59" t="n"/>
      <c r="AW2796" s="59" t="n"/>
      <c r="AX2796" s="59" t="n"/>
      <c r="AY2796" s="59" t="n"/>
      <c r="AZ2796" s="59" t="n"/>
      <c r="BA2796" s="59" t="n"/>
      <c r="BB2796" s="59" t="n"/>
      <c r="BC2796" s="59" t="n"/>
      <c r="BD2796" s="59" t="n"/>
      <c r="BE2796" s="59" t="n"/>
      <c r="BF2796" s="59" t="n"/>
      <c r="BG2796" s="59" t="n"/>
      <c r="BH2796" s="59" t="n"/>
      <c r="BI2796" s="59" t="n"/>
      <c r="BJ2796" s="59" t="n"/>
      <c r="BK2796" s="59" t="n"/>
      <c r="BL2796" s="59" t="n"/>
      <c r="BM2796" s="59" t="n"/>
      <c r="BN2796" s="59" t="n"/>
      <c r="BO2796" s="59" t="n"/>
      <c r="BP2796" s="59" t="n"/>
      <c r="BQ2796" s="59" t="n"/>
      <c r="BR2796" s="59" t="n"/>
      <c r="BS2796" s="59" t="n"/>
      <c r="BT2796" s="59" t="n"/>
      <c r="BU2796" s="59" t="n"/>
      <c r="BV2796" s="59" t="n"/>
      <c r="BW2796" s="59" t="n"/>
      <c r="BX2796" s="59" t="n"/>
      <c r="BY2796" s="59" t="n"/>
      <c r="BZ2796" s="59" t="n"/>
      <c r="CA2796" s="59" t="n"/>
      <c r="CB2796" s="59" t="n"/>
      <c r="CC2796" s="59" t="n"/>
      <c r="CD2796" s="59" t="n"/>
      <c r="CE2796" s="59" t="n"/>
      <c r="CF2796" s="59" t="n"/>
      <c r="CG2796" s="59" t="n"/>
      <c r="CH2796" s="59" t="n"/>
      <c r="CI2796" s="59" t="n"/>
      <c r="CJ2796" s="59" t="n"/>
      <c r="CK2796" s="59" t="n"/>
      <c r="CL2796" s="59" t="n"/>
      <c r="CM2796" s="59" t="n"/>
      <c r="CN2796" s="59" t="n"/>
      <c r="CO2796" s="59" t="n"/>
      <c r="CP2796" s="59" t="n"/>
      <c r="CQ2796" s="59" t="n"/>
      <c r="CR2796" s="59" t="n"/>
      <c r="CS2796" s="59" t="n"/>
      <c r="CT2796" s="59" t="n"/>
      <c r="CU2796" s="59" t="n"/>
      <c r="CV2796" s="59" t="n"/>
      <c r="CW2796" s="59" t="n"/>
      <c r="CX2796" s="59" t="n"/>
      <c r="CY2796" s="59" t="n"/>
      <c r="CZ2796" s="59" t="n"/>
    </row>
    <row r="2797">
      <c r="D2797" s="107" t="n"/>
      <c r="E2797" s="107" t="n"/>
      <c r="F2797" s="107" t="n"/>
      <c r="G2797" s="107" t="n"/>
      <c r="H2797" s="107" t="n"/>
      <c r="I2797" s="107" t="n"/>
      <c r="J2797" s="107" t="n"/>
      <c r="K2797" s="107" t="n"/>
      <c r="L2797" s="107" t="n"/>
      <c r="M2797" s="107" t="n"/>
      <c r="N2797" s="107" t="n"/>
      <c r="O2797" s="107" t="n"/>
      <c r="P2797" s="107" t="n"/>
      <c r="Q2797" s="107" t="n"/>
      <c r="R2797" s="107" t="n"/>
      <c r="S2797" s="107" t="n"/>
      <c r="T2797" s="107" t="n"/>
      <c r="U2797" s="107" t="n"/>
      <c r="V2797" s="107" t="n"/>
      <c r="W2797" s="107" t="n"/>
      <c r="X2797" s="107" t="n"/>
      <c r="Y2797" s="107" t="n"/>
      <c r="Z2797" s="107" t="n"/>
      <c r="AA2797" s="107" t="n"/>
      <c r="AB2797" s="107" t="n"/>
      <c r="AC2797" s="107" t="n"/>
      <c r="AD2797" s="107" t="n"/>
      <c r="AE2797" s="107" t="n"/>
      <c r="AF2797" s="107" t="n"/>
      <c r="AG2797" s="107" t="n"/>
      <c r="AH2797" s="107" t="n"/>
      <c r="AI2797" s="107" t="n"/>
      <c r="AJ2797" s="107" t="n"/>
      <c r="AK2797" s="107" t="n"/>
      <c r="AL2797" s="107" t="n"/>
      <c r="AM2797" s="107" t="n"/>
      <c r="AN2797" s="107" t="n"/>
      <c r="AO2797" s="107" t="n"/>
      <c r="AP2797" s="107" t="n"/>
      <c r="AQ2797" s="107" t="n"/>
      <c r="AR2797" s="107" t="n"/>
      <c r="AS2797" s="107" t="n"/>
      <c r="AT2797" s="107" t="n"/>
      <c r="AU2797" s="107" t="n"/>
      <c r="AV2797" s="107" t="n"/>
      <c r="AW2797" s="107" t="n"/>
      <c r="AX2797" s="107" t="n"/>
      <c r="AY2797" s="107" t="n"/>
      <c r="AZ2797" s="107" t="n"/>
      <c r="BA2797" s="107" t="n"/>
      <c r="BB2797" s="107" t="n"/>
      <c r="BC2797" s="107" t="n"/>
      <c r="BD2797" s="107" t="n"/>
      <c r="BE2797" s="107" t="n"/>
      <c r="BF2797" s="107" t="n"/>
      <c r="BG2797" s="107" t="n"/>
      <c r="BH2797" s="107" t="n"/>
      <c r="BI2797" s="107" t="n"/>
      <c r="BJ2797" s="107" t="n"/>
      <c r="BK2797" s="107" t="n"/>
      <c r="BL2797" s="107" t="n"/>
      <c r="BM2797" s="107" t="n"/>
      <c r="BN2797" s="107" t="n"/>
      <c r="BO2797" s="107" t="n"/>
      <c r="BP2797" s="107" t="n"/>
      <c r="BQ2797" s="107" t="n"/>
      <c r="BR2797" s="107" t="n"/>
      <c r="BS2797" s="107" t="n"/>
      <c r="BT2797" s="107" t="n"/>
      <c r="BU2797" s="107" t="n"/>
      <c r="BV2797" s="107" t="n"/>
      <c r="BW2797" s="107" t="n"/>
      <c r="BX2797" s="107" t="n"/>
      <c r="BY2797" s="107" t="n"/>
      <c r="BZ2797" s="107" t="n"/>
      <c r="CA2797" s="107" t="n"/>
      <c r="CB2797" s="107" t="n"/>
      <c r="CC2797" s="107" t="n"/>
      <c r="CD2797" s="107" t="n"/>
      <c r="CE2797" s="107" t="n"/>
      <c r="CF2797" s="107" t="n"/>
      <c r="CG2797" s="107" t="n"/>
      <c r="CH2797" s="107" t="n"/>
      <c r="CI2797" s="107" t="n"/>
      <c r="CJ2797" s="107" t="n"/>
      <c r="CK2797" s="107" t="n"/>
      <c r="CL2797" s="107" t="n"/>
      <c r="CM2797" s="107" t="n"/>
      <c r="CN2797" s="107" t="n"/>
      <c r="CO2797" s="107" t="n"/>
      <c r="CP2797" s="107" t="n"/>
      <c r="CQ2797" s="107" t="n"/>
      <c r="CR2797" s="107" t="n"/>
      <c r="CS2797" s="107" t="n"/>
      <c r="CT2797" s="107" t="n"/>
      <c r="CU2797" s="107" t="n"/>
      <c r="CV2797" s="107" t="n"/>
      <c r="CW2797" s="107" t="n"/>
      <c r="CX2797" s="107" t="n"/>
      <c r="CY2797" s="107" t="n"/>
      <c r="CZ2797" s="107" t="n"/>
    </row>
    <row r="2800">
      <c r="A2800" s="2">
        <f>IF($A2793="","","   projections")</f>
        <v/>
      </c>
      <c r="B2800" s="68">
        <f>IF($A2793="",0,COUNT($E2801:$CZ2801))</f>
        <v/>
      </c>
      <c r="C2800" s="69">
        <f>IF($B2800=0,0,MAX($E2801:$CZ2801))</f>
        <v/>
      </c>
      <c r="D2800" s="58">
        <f>_xll.BDS($A2793,'Field Check'!$C$42,"headers=y","startcol=1","endcol=3","dir=h")</f>
        <v/>
      </c>
      <c r="E2800" s="59" t="n"/>
      <c r="F2800" s="59" t="n"/>
      <c r="G2800" s="59" t="n"/>
      <c r="H2800" s="59" t="n"/>
      <c r="I2800" s="59" t="n"/>
      <c r="J2800" s="59" t="n"/>
      <c r="K2800" s="59" t="n"/>
      <c r="L2800" s="59" t="n"/>
      <c r="M2800" s="59" t="n"/>
      <c r="N2800" s="59" t="n"/>
      <c r="O2800" s="59" t="n"/>
      <c r="P2800" s="59" t="n"/>
      <c r="Q2800" s="59" t="n"/>
      <c r="R2800" s="59" t="n"/>
      <c r="S2800" s="59" t="n"/>
      <c r="T2800" s="59" t="n"/>
      <c r="U2800" s="59" t="n"/>
      <c r="V2800" s="59" t="n"/>
      <c r="W2800" s="59" t="n"/>
      <c r="X2800" s="59" t="n"/>
      <c r="Y2800" s="59" t="n"/>
      <c r="Z2800" s="59" t="n"/>
      <c r="AA2800" s="59" t="n"/>
      <c r="AB2800" s="59" t="n"/>
      <c r="AC2800" s="59" t="n"/>
      <c r="AD2800" s="59" t="n"/>
      <c r="AE2800" s="59" t="n"/>
      <c r="AF2800" s="59" t="n"/>
      <c r="AG2800" s="59" t="n"/>
      <c r="AH2800" s="59" t="n"/>
      <c r="AI2800" s="59" t="n"/>
      <c r="AJ2800" s="59" t="n"/>
      <c r="AK2800" s="59" t="n"/>
      <c r="AL2800" s="59" t="n"/>
      <c r="AM2800" s="59" t="n"/>
      <c r="AN2800" s="59" t="n"/>
      <c r="AO2800" s="59" t="n"/>
      <c r="AP2800" s="59" t="n"/>
      <c r="AQ2800" s="59" t="n"/>
      <c r="AR2800" s="59" t="n"/>
      <c r="AS2800" s="59" t="n"/>
      <c r="AT2800" s="59" t="n"/>
      <c r="AU2800" s="59" t="n"/>
      <c r="AV2800" s="59" t="n"/>
      <c r="AW2800" s="59" t="n"/>
      <c r="AX2800" s="59" t="n"/>
      <c r="AY2800" s="59" t="n"/>
      <c r="AZ2800" s="59" t="n"/>
      <c r="BA2800" s="59" t="n"/>
      <c r="BB2800" s="59" t="n"/>
      <c r="BC2800" s="59" t="n"/>
      <c r="BD2800" s="59" t="n"/>
      <c r="BE2800" s="59" t="n"/>
      <c r="BF2800" s="59" t="n"/>
      <c r="BG2800" s="59" t="n"/>
      <c r="BH2800" s="59" t="n"/>
      <c r="BI2800" s="59" t="n"/>
      <c r="BJ2800" s="59" t="n"/>
      <c r="BK2800" s="59" t="n"/>
      <c r="BL2800" s="59" t="n"/>
      <c r="BM2800" s="59" t="n"/>
      <c r="BN2800" s="59" t="n"/>
      <c r="BO2800" s="59" t="n"/>
      <c r="BP2800" s="59" t="n"/>
      <c r="BQ2800" s="59" t="n"/>
      <c r="BR2800" s="59" t="n"/>
      <c r="BS2800" s="59" t="n"/>
      <c r="BT2800" s="59" t="n"/>
      <c r="BU2800" s="59" t="n"/>
      <c r="BV2800" s="59" t="n"/>
      <c r="BW2800" s="59" t="n"/>
      <c r="BX2800" s="59" t="n"/>
      <c r="BY2800" s="59" t="n"/>
      <c r="BZ2800" s="59" t="n"/>
      <c r="CA2800" s="59" t="n"/>
      <c r="CB2800" s="59" t="n"/>
      <c r="CC2800" s="59" t="n"/>
      <c r="CD2800" s="59" t="n"/>
      <c r="CE2800" s="59" t="n"/>
      <c r="CF2800" s="59" t="n"/>
      <c r="CG2800" s="59" t="n"/>
      <c r="CH2800" s="59" t="n"/>
      <c r="CI2800" s="59" t="n"/>
      <c r="CJ2800" s="59" t="n"/>
      <c r="CK2800" s="59" t="n"/>
      <c r="CL2800" s="59" t="n"/>
      <c r="CM2800" s="59" t="n"/>
      <c r="CN2800" s="59" t="n"/>
      <c r="CO2800" s="59" t="n"/>
      <c r="CP2800" s="59" t="n"/>
      <c r="CQ2800" s="59" t="n"/>
      <c r="CR2800" s="59" t="n"/>
      <c r="CS2800" s="59" t="n"/>
      <c r="CT2800" s="59" t="n"/>
      <c r="CU2800" s="59" t="n"/>
      <c r="CV2800" s="59" t="n"/>
      <c r="CW2800" s="59" t="n"/>
      <c r="CX2800" s="59" t="n"/>
      <c r="CY2800" s="59" t="n"/>
      <c r="CZ2800" s="59" t="n"/>
    </row>
    <row r="2801">
      <c r="D2801" s="59" t="n"/>
      <c r="E2801" s="59" t="n"/>
      <c r="F2801" s="59" t="n"/>
      <c r="G2801" s="59" t="n"/>
      <c r="H2801" s="59" t="n"/>
      <c r="I2801" s="59" t="n"/>
      <c r="J2801" s="59" t="n"/>
      <c r="K2801" s="59" t="n"/>
      <c r="L2801" s="59" t="n"/>
      <c r="M2801" s="59" t="n"/>
      <c r="N2801" s="59" t="n"/>
      <c r="O2801" s="59" t="n"/>
      <c r="P2801" s="59" t="n"/>
      <c r="Q2801" s="59" t="n"/>
      <c r="R2801" s="59" t="n"/>
      <c r="S2801" s="59" t="n"/>
      <c r="T2801" s="59" t="n"/>
      <c r="U2801" s="59" t="n"/>
      <c r="V2801" s="59" t="n"/>
      <c r="W2801" s="59" t="n"/>
      <c r="X2801" s="59" t="n"/>
      <c r="Y2801" s="59" t="n"/>
      <c r="Z2801" s="59" t="n"/>
      <c r="AA2801" s="59" t="n"/>
      <c r="AB2801" s="59" t="n"/>
      <c r="AC2801" s="59" t="n"/>
      <c r="AD2801" s="59" t="n"/>
      <c r="AE2801" s="59" t="n"/>
      <c r="AF2801" s="59" t="n"/>
      <c r="AG2801" s="59" t="n"/>
      <c r="AH2801" s="59" t="n"/>
      <c r="AI2801" s="59" t="n"/>
      <c r="AJ2801" s="59" t="n"/>
      <c r="AK2801" s="59" t="n"/>
      <c r="AL2801" s="59" t="n"/>
      <c r="AM2801" s="59" t="n"/>
      <c r="AN2801" s="59" t="n"/>
      <c r="AO2801" s="59" t="n"/>
      <c r="AP2801" s="59" t="n"/>
      <c r="AQ2801" s="59" t="n"/>
      <c r="AR2801" s="59" t="n"/>
      <c r="AS2801" s="59" t="n"/>
      <c r="AT2801" s="59" t="n"/>
      <c r="AU2801" s="59" t="n"/>
      <c r="AV2801" s="59" t="n"/>
      <c r="AW2801" s="59" t="n"/>
      <c r="AX2801" s="59" t="n"/>
      <c r="AY2801" s="59" t="n"/>
      <c r="AZ2801" s="59" t="n"/>
      <c r="BA2801" s="59" t="n"/>
      <c r="BB2801" s="59" t="n"/>
      <c r="BC2801" s="59" t="n"/>
      <c r="BD2801" s="59" t="n"/>
      <c r="BE2801" s="59" t="n"/>
      <c r="BF2801" s="59" t="n"/>
      <c r="BG2801" s="59" t="n"/>
      <c r="BH2801" s="59" t="n"/>
      <c r="BI2801" s="59" t="n"/>
      <c r="BJ2801" s="59" t="n"/>
      <c r="BK2801" s="59" t="n"/>
      <c r="BL2801" s="59" t="n"/>
      <c r="BM2801" s="59" t="n"/>
      <c r="BN2801" s="59" t="n"/>
      <c r="BO2801" s="59" t="n"/>
      <c r="BP2801" s="59" t="n"/>
      <c r="BQ2801" s="59" t="n"/>
      <c r="BR2801" s="59" t="n"/>
      <c r="BS2801" s="59" t="n"/>
      <c r="BT2801" s="59" t="n"/>
      <c r="BU2801" s="59" t="n"/>
      <c r="BV2801" s="59" t="n"/>
      <c r="BW2801" s="59" t="n"/>
      <c r="BX2801" s="59" t="n"/>
      <c r="BY2801" s="59" t="n"/>
      <c r="BZ2801" s="59" t="n"/>
      <c r="CA2801" s="59" t="n"/>
      <c r="CB2801" s="59" t="n"/>
      <c r="CC2801" s="59" t="n"/>
      <c r="CD2801" s="59" t="n"/>
      <c r="CE2801" s="59" t="n"/>
      <c r="CF2801" s="59" t="n"/>
      <c r="CG2801" s="59" t="n"/>
      <c r="CH2801" s="59" t="n"/>
      <c r="CI2801" s="59" t="n"/>
      <c r="CJ2801" s="59" t="n"/>
      <c r="CK2801" s="59" t="n"/>
      <c r="CL2801" s="59" t="n"/>
      <c r="CM2801" s="59" t="n"/>
      <c r="CN2801" s="59" t="n"/>
      <c r="CO2801" s="59" t="n"/>
      <c r="CP2801" s="59" t="n"/>
      <c r="CQ2801" s="59" t="n"/>
      <c r="CR2801" s="59" t="n"/>
      <c r="CS2801" s="59" t="n"/>
      <c r="CT2801" s="59" t="n"/>
      <c r="CU2801" s="59" t="n"/>
      <c r="CV2801" s="59" t="n"/>
      <c r="CW2801" s="59" t="n"/>
      <c r="CX2801" s="59" t="n"/>
      <c r="CY2801" s="59" t="n"/>
      <c r="CZ2801" s="59" t="n"/>
    </row>
    <row r="2802">
      <c r="D2802" s="107" t="n"/>
      <c r="E2802" s="107" t="n"/>
      <c r="F2802" s="107" t="n"/>
      <c r="G2802" s="107" t="n"/>
      <c r="H2802" s="107" t="n"/>
      <c r="I2802" s="107" t="n"/>
      <c r="J2802" s="107" t="n"/>
      <c r="K2802" s="107" t="n"/>
      <c r="L2802" s="107" t="n"/>
      <c r="M2802" s="107" t="n"/>
      <c r="N2802" s="107" t="n"/>
      <c r="O2802" s="107" t="n"/>
      <c r="P2802" s="107" t="n"/>
      <c r="Q2802" s="107" t="n"/>
      <c r="R2802" s="107" t="n"/>
      <c r="S2802" s="107" t="n"/>
      <c r="T2802" s="107" t="n"/>
      <c r="U2802" s="107" t="n"/>
      <c r="V2802" s="107" t="n"/>
      <c r="W2802" s="107" t="n"/>
      <c r="X2802" s="107" t="n"/>
      <c r="Y2802" s="107" t="n"/>
      <c r="Z2802" s="107" t="n"/>
      <c r="AA2802" s="107" t="n"/>
      <c r="AB2802" s="107" t="n"/>
      <c r="AC2802" s="107" t="n"/>
      <c r="AD2802" s="107" t="n"/>
      <c r="AE2802" s="107" t="n"/>
      <c r="AF2802" s="107" t="n"/>
      <c r="AG2802" s="107" t="n"/>
      <c r="AH2802" s="107" t="n"/>
      <c r="AI2802" s="107" t="n"/>
      <c r="AJ2802" s="107" t="n"/>
      <c r="AK2802" s="107" t="n"/>
      <c r="AL2802" s="107" t="n"/>
      <c r="AM2802" s="107" t="n"/>
      <c r="AN2802" s="107" t="n"/>
      <c r="AO2802" s="107" t="n"/>
      <c r="AP2802" s="107" t="n"/>
      <c r="AQ2802" s="107" t="n"/>
      <c r="AR2802" s="107" t="n"/>
      <c r="AS2802" s="107" t="n"/>
      <c r="AT2802" s="107" t="n"/>
      <c r="AU2802" s="107" t="n"/>
      <c r="AV2802" s="107" t="n"/>
      <c r="AW2802" s="107" t="n"/>
      <c r="AX2802" s="107" t="n"/>
      <c r="AY2802" s="107" t="n"/>
      <c r="AZ2802" s="107" t="n"/>
      <c r="BA2802" s="107" t="n"/>
      <c r="BB2802" s="107" t="n"/>
      <c r="BC2802" s="107" t="n"/>
      <c r="BD2802" s="107" t="n"/>
      <c r="BE2802" s="107" t="n"/>
      <c r="BF2802" s="107" t="n"/>
      <c r="BG2802" s="107" t="n"/>
      <c r="BH2802" s="107" t="n"/>
      <c r="BI2802" s="107" t="n"/>
      <c r="BJ2802" s="107" t="n"/>
      <c r="BK2802" s="107" t="n"/>
      <c r="BL2802" s="107" t="n"/>
      <c r="BM2802" s="107" t="n"/>
      <c r="BN2802" s="107" t="n"/>
      <c r="BO2802" s="107" t="n"/>
      <c r="BP2802" s="107" t="n"/>
      <c r="BQ2802" s="107" t="n"/>
      <c r="BR2802" s="107" t="n"/>
      <c r="BS2802" s="107" t="n"/>
      <c r="BT2802" s="107" t="n"/>
      <c r="BU2802" s="107" t="n"/>
      <c r="BV2802" s="107" t="n"/>
      <c r="BW2802" s="107" t="n"/>
      <c r="BX2802" s="107" t="n"/>
      <c r="BY2802" s="107" t="n"/>
      <c r="BZ2802" s="107" t="n"/>
      <c r="CA2802" s="107" t="n"/>
      <c r="CB2802" s="107" t="n"/>
      <c r="CC2802" s="107" t="n"/>
      <c r="CD2802" s="107" t="n"/>
      <c r="CE2802" s="107" t="n"/>
      <c r="CF2802" s="107" t="n"/>
      <c r="CG2802" s="107" t="n"/>
      <c r="CH2802" s="107" t="n"/>
      <c r="CI2802" s="107" t="n"/>
      <c r="CJ2802" s="107" t="n"/>
      <c r="CK2802" s="107" t="n"/>
      <c r="CL2802" s="107" t="n"/>
      <c r="CM2802" s="107" t="n"/>
      <c r="CN2802" s="107" t="n"/>
      <c r="CO2802" s="107" t="n"/>
      <c r="CP2802" s="107" t="n"/>
      <c r="CQ2802" s="107" t="n"/>
      <c r="CR2802" s="107" t="n"/>
      <c r="CS2802" s="107" t="n"/>
      <c r="CT2802" s="107" t="n"/>
      <c r="CU2802" s="107" t="n"/>
      <c r="CV2802" s="107" t="n"/>
      <c r="CW2802" s="107" t="n"/>
      <c r="CX2802" s="107" t="n"/>
      <c r="CY2802" s="107" t="n"/>
      <c r="CZ2802" s="107" t="n"/>
    </row>
    <row r="2804">
      <c r="A2804" s="126">
        <f>IF(MXAU!$C$55="","",MXAU!$C$55)</f>
        <v/>
      </c>
      <c r="B2804" s="68">
        <f>IF($A2804="",0,COUNT($E2805:$CZ2805))</f>
        <v/>
      </c>
      <c r="C2804" s="69">
        <f>IF($B2804=0,0,MAX($E2805:$CZ2805))</f>
        <v/>
      </c>
      <c r="D2804" s="58">
        <f>_xll.BDS($A2804,'Field Check'!$C$44,"headers=y","startcol=1","endcol=7","dir=h","DVD_START_DT",'Field Check'!$C$59,"DVD_END_DT",'Field Check'!$D$59)</f>
        <v/>
      </c>
      <c r="E2804" s="59" t="n"/>
      <c r="F2804" s="59" t="n"/>
      <c r="G2804" s="59" t="n"/>
      <c r="H2804" s="59" t="n"/>
      <c r="I2804" s="59" t="n"/>
      <c r="J2804" s="59" t="n"/>
      <c r="K2804" s="59" t="n"/>
      <c r="L2804" s="59" t="n"/>
      <c r="M2804" s="59" t="n"/>
      <c r="N2804" s="59" t="n"/>
      <c r="O2804" s="59" t="n"/>
      <c r="P2804" s="59" t="n"/>
      <c r="Q2804" s="59" t="n"/>
      <c r="R2804" s="59" t="n"/>
      <c r="S2804" s="59" t="n"/>
      <c r="T2804" s="59" t="n"/>
      <c r="U2804" s="59" t="n"/>
      <c r="V2804" s="59" t="n"/>
      <c r="W2804" s="59" t="n"/>
      <c r="X2804" s="59" t="n"/>
      <c r="Y2804" s="59" t="n"/>
      <c r="Z2804" s="59" t="n"/>
      <c r="AA2804" s="59" t="n"/>
      <c r="AB2804" s="59" t="n"/>
      <c r="AC2804" s="59" t="n"/>
      <c r="AD2804" s="59" t="n"/>
      <c r="AE2804" s="59" t="n"/>
      <c r="AF2804" s="59" t="n"/>
      <c r="AG2804" s="59" t="n"/>
      <c r="AH2804" s="59" t="n"/>
      <c r="AI2804" s="59" t="n"/>
      <c r="AJ2804" s="59" t="n"/>
      <c r="AK2804" s="59" t="n"/>
      <c r="AL2804" s="59" t="n"/>
      <c r="AM2804" s="59" t="n"/>
      <c r="AN2804" s="59" t="n"/>
      <c r="AO2804" s="59" t="n"/>
      <c r="AP2804" s="59" t="n"/>
      <c r="AQ2804" s="59" t="n"/>
      <c r="AR2804" s="59" t="n"/>
      <c r="AS2804" s="59" t="n"/>
      <c r="AT2804" s="59" t="n"/>
      <c r="AU2804" s="59" t="n"/>
      <c r="AV2804" s="59" t="n"/>
      <c r="AW2804" s="59" t="n"/>
      <c r="AX2804" s="59" t="n"/>
      <c r="AY2804" s="59" t="n"/>
      <c r="AZ2804" s="59" t="n"/>
      <c r="BA2804" s="59" t="n"/>
      <c r="BB2804" s="59" t="n"/>
      <c r="BC2804" s="59" t="n"/>
      <c r="BD2804" s="59" t="n"/>
      <c r="BE2804" s="59" t="n"/>
      <c r="BF2804" s="59" t="n"/>
      <c r="BG2804" s="59" t="n"/>
      <c r="BH2804" s="59" t="n"/>
      <c r="BI2804" s="59" t="n"/>
      <c r="BJ2804" s="59" t="n"/>
      <c r="BK2804" s="59" t="n"/>
      <c r="BL2804" s="59" t="n"/>
      <c r="BM2804" s="59" t="n"/>
      <c r="BN2804" s="59" t="n"/>
      <c r="BO2804" s="59" t="n"/>
      <c r="BP2804" s="59" t="n"/>
      <c r="BQ2804" s="59" t="n"/>
      <c r="BR2804" s="59" t="n"/>
      <c r="BS2804" s="59" t="n"/>
      <c r="BT2804" s="59" t="n"/>
      <c r="BU2804" s="59" t="n"/>
      <c r="BV2804" s="59" t="n"/>
      <c r="BW2804" s="59" t="n"/>
      <c r="BX2804" s="59" t="n"/>
      <c r="BY2804" s="59" t="n"/>
      <c r="BZ2804" s="59" t="n"/>
      <c r="CA2804" s="59" t="n"/>
      <c r="CB2804" s="59" t="n"/>
      <c r="CC2804" s="59" t="n"/>
      <c r="CD2804" s="59" t="n"/>
      <c r="CE2804" s="59" t="n"/>
      <c r="CF2804" s="59" t="n"/>
      <c r="CG2804" s="59" t="n"/>
      <c r="CH2804" s="59" t="n"/>
      <c r="CI2804" s="59" t="n"/>
      <c r="CJ2804" s="59" t="n"/>
      <c r="CK2804" s="59" t="n"/>
      <c r="CL2804" s="59" t="n"/>
      <c r="CM2804" s="59" t="n"/>
      <c r="CN2804" s="59" t="n"/>
      <c r="CO2804" s="59" t="n"/>
      <c r="CP2804" s="59" t="n"/>
      <c r="CQ2804" s="59" t="n"/>
      <c r="CR2804" s="59" t="n"/>
      <c r="CS2804" s="59" t="n"/>
      <c r="CT2804" s="59" t="n"/>
      <c r="CU2804" s="59" t="n"/>
      <c r="CV2804" s="59" t="n"/>
      <c r="CW2804" s="59" t="n"/>
      <c r="CX2804" s="59" t="n"/>
      <c r="CY2804" s="59" t="n"/>
      <c r="CZ2804" s="59" t="n"/>
    </row>
    <row r="2805">
      <c r="D2805" s="59" t="n"/>
      <c r="E2805" s="59" t="n"/>
      <c r="F2805" s="59" t="n"/>
      <c r="G2805" s="59" t="n"/>
      <c r="H2805" s="59" t="n"/>
      <c r="I2805" s="59" t="n"/>
      <c r="J2805" s="59" t="n"/>
      <c r="K2805" s="59" t="n"/>
      <c r="L2805" s="59" t="n"/>
      <c r="M2805" s="59" t="n"/>
      <c r="N2805" s="59" t="n"/>
      <c r="O2805" s="59" t="n"/>
      <c r="P2805" s="59" t="n"/>
      <c r="Q2805" s="59" t="n"/>
      <c r="R2805" s="59" t="n"/>
      <c r="S2805" s="59" t="n"/>
      <c r="T2805" s="59" t="n"/>
      <c r="U2805" s="59" t="n"/>
      <c r="V2805" s="59" t="n"/>
      <c r="W2805" s="59" t="n"/>
      <c r="X2805" s="59" t="n"/>
      <c r="Y2805" s="59" t="n"/>
      <c r="Z2805" s="59" t="n"/>
      <c r="AA2805" s="59" t="n"/>
      <c r="AB2805" s="59" t="n"/>
      <c r="AC2805" s="59" t="n"/>
      <c r="AD2805" s="59" t="n"/>
      <c r="AE2805" s="59" t="n"/>
      <c r="AF2805" s="59" t="n"/>
      <c r="AG2805" s="59" t="n"/>
      <c r="AH2805" s="59" t="n"/>
      <c r="AI2805" s="59" t="n"/>
      <c r="AJ2805" s="59" t="n"/>
      <c r="AK2805" s="59" t="n"/>
      <c r="AL2805" s="59" t="n"/>
      <c r="AM2805" s="59" t="n"/>
      <c r="AN2805" s="59" t="n"/>
      <c r="AO2805" s="59" t="n"/>
      <c r="AP2805" s="59" t="n"/>
      <c r="AQ2805" s="59" t="n"/>
      <c r="AR2805" s="59" t="n"/>
      <c r="AS2805" s="59" t="n"/>
      <c r="AT2805" s="59" t="n"/>
      <c r="AU2805" s="59" t="n"/>
      <c r="AV2805" s="59" t="n"/>
      <c r="AW2805" s="59" t="n"/>
      <c r="AX2805" s="59" t="n"/>
      <c r="AY2805" s="59" t="n"/>
      <c r="AZ2805" s="59" t="n"/>
      <c r="BA2805" s="59" t="n"/>
      <c r="BB2805" s="59" t="n"/>
      <c r="BC2805" s="59" t="n"/>
      <c r="BD2805" s="59" t="n"/>
      <c r="BE2805" s="59" t="n"/>
      <c r="BF2805" s="59" t="n"/>
      <c r="BG2805" s="59" t="n"/>
      <c r="BH2805" s="59" t="n"/>
      <c r="BI2805" s="59" t="n"/>
      <c r="BJ2805" s="59" t="n"/>
      <c r="BK2805" s="59" t="n"/>
      <c r="BL2805" s="59" t="n"/>
      <c r="BM2805" s="59" t="n"/>
      <c r="BN2805" s="59" t="n"/>
      <c r="BO2805" s="59" t="n"/>
      <c r="BP2805" s="59" t="n"/>
      <c r="BQ2805" s="59" t="n"/>
      <c r="BR2805" s="59" t="n"/>
      <c r="BS2805" s="59" t="n"/>
      <c r="BT2805" s="59" t="n"/>
      <c r="BU2805" s="59" t="n"/>
      <c r="BV2805" s="59" t="n"/>
      <c r="BW2805" s="59" t="n"/>
      <c r="BX2805" s="59" t="n"/>
      <c r="BY2805" s="59" t="n"/>
      <c r="BZ2805" s="59" t="n"/>
      <c r="CA2805" s="59" t="n"/>
      <c r="CB2805" s="59" t="n"/>
      <c r="CC2805" s="59" t="n"/>
      <c r="CD2805" s="59" t="n"/>
      <c r="CE2805" s="59" t="n"/>
      <c r="CF2805" s="59" t="n"/>
      <c r="CG2805" s="59" t="n"/>
      <c r="CH2805" s="59" t="n"/>
      <c r="CI2805" s="59" t="n"/>
      <c r="CJ2805" s="59" t="n"/>
      <c r="CK2805" s="59" t="n"/>
      <c r="CL2805" s="59" t="n"/>
      <c r="CM2805" s="59" t="n"/>
      <c r="CN2805" s="59" t="n"/>
      <c r="CO2805" s="59" t="n"/>
      <c r="CP2805" s="59" t="n"/>
      <c r="CQ2805" s="59" t="n"/>
      <c r="CR2805" s="59" t="n"/>
      <c r="CS2805" s="59" t="n"/>
      <c r="CT2805" s="59" t="n"/>
      <c r="CU2805" s="59" t="n"/>
      <c r="CV2805" s="59" t="n"/>
      <c r="CW2805" s="59" t="n"/>
      <c r="CX2805" s="59" t="n"/>
      <c r="CY2805" s="59" t="n"/>
      <c r="CZ2805" s="59" t="n"/>
    </row>
    <row r="2806">
      <c r="D2806" s="59" t="n"/>
      <c r="E2806" s="59" t="n"/>
      <c r="F2806" s="59" t="n"/>
      <c r="G2806" s="59" t="n"/>
      <c r="H2806" s="59" t="n"/>
      <c r="I2806" s="59" t="n"/>
      <c r="J2806" s="59" t="n"/>
      <c r="K2806" s="59" t="n"/>
      <c r="L2806" s="59" t="n"/>
      <c r="M2806" s="59" t="n"/>
      <c r="N2806" s="59" t="n"/>
      <c r="O2806" s="59" t="n"/>
      <c r="P2806" s="59" t="n"/>
      <c r="Q2806" s="59" t="n"/>
      <c r="R2806" s="59" t="n"/>
      <c r="S2806" s="59" t="n"/>
      <c r="T2806" s="59" t="n"/>
      <c r="U2806" s="59" t="n"/>
      <c r="V2806" s="59" t="n"/>
      <c r="W2806" s="59" t="n"/>
      <c r="X2806" s="59" t="n"/>
      <c r="Y2806" s="59" t="n"/>
      <c r="Z2806" s="59" t="n"/>
      <c r="AA2806" s="59" t="n"/>
      <c r="AB2806" s="59" t="n"/>
      <c r="AC2806" s="59" t="n"/>
      <c r="AD2806" s="59" t="n"/>
      <c r="AE2806" s="59" t="n"/>
      <c r="AF2806" s="59" t="n"/>
      <c r="AG2806" s="59" t="n"/>
      <c r="AH2806" s="59" t="n"/>
      <c r="AI2806" s="59" t="n"/>
      <c r="AJ2806" s="59" t="n"/>
      <c r="AK2806" s="59" t="n"/>
      <c r="AL2806" s="59" t="n"/>
      <c r="AM2806" s="59" t="n"/>
      <c r="AN2806" s="59" t="n"/>
      <c r="AO2806" s="59" t="n"/>
      <c r="AP2806" s="59" t="n"/>
      <c r="AQ2806" s="59" t="n"/>
      <c r="AR2806" s="59" t="n"/>
      <c r="AS2806" s="59" t="n"/>
      <c r="AT2806" s="59" t="n"/>
      <c r="AU2806" s="59" t="n"/>
      <c r="AV2806" s="59" t="n"/>
      <c r="AW2806" s="59" t="n"/>
      <c r="AX2806" s="59" t="n"/>
      <c r="AY2806" s="59" t="n"/>
      <c r="AZ2806" s="59" t="n"/>
      <c r="BA2806" s="59" t="n"/>
      <c r="BB2806" s="59" t="n"/>
      <c r="BC2806" s="59" t="n"/>
      <c r="BD2806" s="59" t="n"/>
      <c r="BE2806" s="59" t="n"/>
      <c r="BF2806" s="59" t="n"/>
      <c r="BG2806" s="59" t="n"/>
      <c r="BH2806" s="59" t="n"/>
      <c r="BI2806" s="59" t="n"/>
      <c r="BJ2806" s="59" t="n"/>
      <c r="BK2806" s="59" t="n"/>
      <c r="BL2806" s="59" t="n"/>
      <c r="BM2806" s="59" t="n"/>
      <c r="BN2806" s="59" t="n"/>
      <c r="BO2806" s="59" t="n"/>
      <c r="BP2806" s="59" t="n"/>
      <c r="BQ2806" s="59" t="n"/>
      <c r="BR2806" s="59" t="n"/>
      <c r="BS2806" s="59" t="n"/>
      <c r="BT2806" s="59" t="n"/>
      <c r="BU2806" s="59" t="n"/>
      <c r="BV2806" s="59" t="n"/>
      <c r="BW2806" s="59" t="n"/>
      <c r="BX2806" s="59" t="n"/>
      <c r="BY2806" s="59" t="n"/>
      <c r="BZ2806" s="59" t="n"/>
      <c r="CA2806" s="59" t="n"/>
      <c r="CB2806" s="59" t="n"/>
      <c r="CC2806" s="59" t="n"/>
      <c r="CD2806" s="59" t="n"/>
      <c r="CE2806" s="59" t="n"/>
      <c r="CF2806" s="59" t="n"/>
      <c r="CG2806" s="59" t="n"/>
      <c r="CH2806" s="59" t="n"/>
      <c r="CI2806" s="59" t="n"/>
      <c r="CJ2806" s="59" t="n"/>
      <c r="CK2806" s="59" t="n"/>
      <c r="CL2806" s="59" t="n"/>
      <c r="CM2806" s="59" t="n"/>
      <c r="CN2806" s="59" t="n"/>
      <c r="CO2806" s="59" t="n"/>
      <c r="CP2806" s="59" t="n"/>
      <c r="CQ2806" s="59" t="n"/>
      <c r="CR2806" s="59" t="n"/>
      <c r="CS2806" s="59" t="n"/>
      <c r="CT2806" s="59" t="n"/>
      <c r="CU2806" s="59" t="n"/>
      <c r="CV2806" s="59" t="n"/>
      <c r="CW2806" s="59" t="n"/>
      <c r="CX2806" s="59" t="n"/>
      <c r="CY2806" s="59" t="n"/>
      <c r="CZ2806" s="59" t="n"/>
    </row>
    <row r="2807">
      <c r="D2807" s="59" t="n"/>
      <c r="E2807" s="59" t="n"/>
      <c r="F2807" s="59" t="n"/>
      <c r="G2807" s="59" t="n"/>
      <c r="H2807" s="59" t="n"/>
      <c r="I2807" s="59" t="n"/>
      <c r="J2807" s="59" t="n"/>
      <c r="K2807" s="59" t="n"/>
      <c r="L2807" s="59" t="n"/>
      <c r="M2807" s="59" t="n"/>
      <c r="N2807" s="59" t="n"/>
      <c r="O2807" s="59" t="n"/>
      <c r="P2807" s="59" t="n"/>
      <c r="Q2807" s="59" t="n"/>
      <c r="R2807" s="59" t="n"/>
      <c r="S2807" s="59" t="n"/>
      <c r="T2807" s="59" t="n"/>
      <c r="U2807" s="59" t="n"/>
      <c r="V2807" s="59" t="n"/>
      <c r="W2807" s="59" t="n"/>
      <c r="X2807" s="59" t="n"/>
      <c r="Y2807" s="59" t="n"/>
      <c r="Z2807" s="59" t="n"/>
      <c r="AA2807" s="59" t="n"/>
      <c r="AB2807" s="59" t="n"/>
      <c r="AC2807" s="59" t="n"/>
      <c r="AD2807" s="59" t="n"/>
      <c r="AE2807" s="59" t="n"/>
      <c r="AF2807" s="59" t="n"/>
      <c r="AG2807" s="59" t="n"/>
      <c r="AH2807" s="59" t="n"/>
      <c r="AI2807" s="59" t="n"/>
      <c r="AJ2807" s="59" t="n"/>
      <c r="AK2807" s="59" t="n"/>
      <c r="AL2807" s="59" t="n"/>
      <c r="AM2807" s="59" t="n"/>
      <c r="AN2807" s="59" t="n"/>
      <c r="AO2807" s="59" t="n"/>
      <c r="AP2807" s="59" t="n"/>
      <c r="AQ2807" s="59" t="n"/>
      <c r="AR2807" s="59" t="n"/>
      <c r="AS2807" s="59" t="n"/>
      <c r="AT2807" s="59" t="n"/>
      <c r="AU2807" s="59" t="n"/>
      <c r="AV2807" s="59" t="n"/>
      <c r="AW2807" s="59" t="n"/>
      <c r="AX2807" s="59" t="n"/>
      <c r="AY2807" s="59" t="n"/>
      <c r="AZ2807" s="59" t="n"/>
      <c r="BA2807" s="59" t="n"/>
      <c r="BB2807" s="59" t="n"/>
      <c r="BC2807" s="59" t="n"/>
      <c r="BD2807" s="59" t="n"/>
      <c r="BE2807" s="59" t="n"/>
      <c r="BF2807" s="59" t="n"/>
      <c r="BG2807" s="59" t="n"/>
      <c r="BH2807" s="59" t="n"/>
      <c r="BI2807" s="59" t="n"/>
      <c r="BJ2807" s="59" t="n"/>
      <c r="BK2807" s="59" t="n"/>
      <c r="BL2807" s="59" t="n"/>
      <c r="BM2807" s="59" t="n"/>
      <c r="BN2807" s="59" t="n"/>
      <c r="BO2807" s="59" t="n"/>
      <c r="BP2807" s="59" t="n"/>
      <c r="BQ2807" s="59" t="n"/>
      <c r="BR2807" s="59" t="n"/>
      <c r="BS2807" s="59" t="n"/>
      <c r="BT2807" s="59" t="n"/>
      <c r="BU2807" s="59" t="n"/>
      <c r="BV2807" s="59" t="n"/>
      <c r="BW2807" s="59" t="n"/>
      <c r="BX2807" s="59" t="n"/>
      <c r="BY2807" s="59" t="n"/>
      <c r="BZ2807" s="59" t="n"/>
      <c r="CA2807" s="59" t="n"/>
      <c r="CB2807" s="59" t="n"/>
      <c r="CC2807" s="59" t="n"/>
      <c r="CD2807" s="59" t="n"/>
      <c r="CE2807" s="59" t="n"/>
      <c r="CF2807" s="59" t="n"/>
      <c r="CG2807" s="59" t="n"/>
      <c r="CH2807" s="59" t="n"/>
      <c r="CI2807" s="59" t="n"/>
      <c r="CJ2807" s="59" t="n"/>
      <c r="CK2807" s="59" t="n"/>
      <c r="CL2807" s="59" t="n"/>
      <c r="CM2807" s="59" t="n"/>
      <c r="CN2807" s="59" t="n"/>
      <c r="CO2807" s="59" t="n"/>
      <c r="CP2807" s="59" t="n"/>
      <c r="CQ2807" s="59" t="n"/>
      <c r="CR2807" s="59" t="n"/>
      <c r="CS2807" s="59" t="n"/>
      <c r="CT2807" s="59" t="n"/>
      <c r="CU2807" s="59" t="n"/>
      <c r="CV2807" s="59" t="n"/>
      <c r="CW2807" s="59" t="n"/>
      <c r="CX2807" s="59" t="n"/>
      <c r="CY2807" s="59" t="n"/>
      <c r="CZ2807" s="59" t="n"/>
    </row>
    <row r="2808">
      <c r="D2808" s="107" t="n"/>
      <c r="E2808" s="107" t="n"/>
      <c r="F2808" s="107" t="n"/>
      <c r="G2808" s="107" t="n"/>
      <c r="H2808" s="107" t="n"/>
      <c r="I2808" s="107" t="n"/>
      <c r="J2808" s="107" t="n"/>
      <c r="K2808" s="107" t="n"/>
      <c r="L2808" s="107" t="n"/>
      <c r="M2808" s="107" t="n"/>
      <c r="N2808" s="107" t="n"/>
      <c r="O2808" s="107" t="n"/>
      <c r="P2808" s="107" t="n"/>
      <c r="Q2808" s="107" t="n"/>
      <c r="R2808" s="107" t="n"/>
      <c r="S2808" s="107" t="n"/>
      <c r="T2808" s="107" t="n"/>
      <c r="U2808" s="107" t="n"/>
      <c r="V2808" s="107" t="n"/>
      <c r="W2808" s="107" t="n"/>
      <c r="X2808" s="107" t="n"/>
      <c r="Y2808" s="107" t="n"/>
      <c r="Z2808" s="107" t="n"/>
      <c r="AA2808" s="107" t="n"/>
      <c r="AB2808" s="107" t="n"/>
      <c r="AC2808" s="107" t="n"/>
      <c r="AD2808" s="107" t="n"/>
      <c r="AE2808" s="107" t="n"/>
      <c r="AF2808" s="107" t="n"/>
      <c r="AG2808" s="107" t="n"/>
      <c r="AH2808" s="107" t="n"/>
      <c r="AI2808" s="107" t="n"/>
      <c r="AJ2808" s="107" t="n"/>
      <c r="AK2808" s="107" t="n"/>
      <c r="AL2808" s="107" t="n"/>
      <c r="AM2808" s="107" t="n"/>
      <c r="AN2808" s="107" t="n"/>
      <c r="AO2808" s="107" t="n"/>
      <c r="AP2808" s="107" t="n"/>
      <c r="AQ2808" s="107" t="n"/>
      <c r="AR2808" s="107" t="n"/>
      <c r="AS2808" s="107" t="n"/>
      <c r="AT2808" s="107" t="n"/>
      <c r="AU2808" s="107" t="n"/>
      <c r="AV2808" s="107" t="n"/>
      <c r="AW2808" s="107" t="n"/>
      <c r="AX2808" s="107" t="n"/>
      <c r="AY2808" s="107" t="n"/>
      <c r="AZ2808" s="107" t="n"/>
      <c r="BA2808" s="107" t="n"/>
      <c r="BB2808" s="107" t="n"/>
      <c r="BC2808" s="107" t="n"/>
      <c r="BD2808" s="107" t="n"/>
      <c r="BE2808" s="107" t="n"/>
      <c r="BF2808" s="107" t="n"/>
      <c r="BG2808" s="107" t="n"/>
      <c r="BH2808" s="107" t="n"/>
      <c r="BI2808" s="107" t="n"/>
      <c r="BJ2808" s="107" t="n"/>
      <c r="BK2808" s="107" t="n"/>
      <c r="BL2808" s="107" t="n"/>
      <c r="BM2808" s="107" t="n"/>
      <c r="BN2808" s="107" t="n"/>
      <c r="BO2808" s="107" t="n"/>
      <c r="BP2808" s="107" t="n"/>
      <c r="BQ2808" s="107" t="n"/>
      <c r="BR2808" s="107" t="n"/>
      <c r="BS2808" s="107" t="n"/>
      <c r="BT2808" s="107" t="n"/>
      <c r="BU2808" s="107" t="n"/>
      <c r="BV2808" s="107" t="n"/>
      <c r="BW2808" s="107" t="n"/>
      <c r="BX2808" s="107" t="n"/>
      <c r="BY2808" s="107" t="n"/>
      <c r="BZ2808" s="107" t="n"/>
      <c r="CA2808" s="107" t="n"/>
      <c r="CB2808" s="107" t="n"/>
      <c r="CC2808" s="107" t="n"/>
      <c r="CD2808" s="107" t="n"/>
      <c r="CE2808" s="107" t="n"/>
      <c r="CF2808" s="107" t="n"/>
      <c r="CG2808" s="107" t="n"/>
      <c r="CH2808" s="107" t="n"/>
      <c r="CI2808" s="107" t="n"/>
      <c r="CJ2808" s="107" t="n"/>
      <c r="CK2808" s="107" t="n"/>
      <c r="CL2808" s="107" t="n"/>
      <c r="CM2808" s="107" t="n"/>
      <c r="CN2808" s="107" t="n"/>
      <c r="CO2808" s="107" t="n"/>
      <c r="CP2808" s="107" t="n"/>
      <c r="CQ2808" s="107" t="n"/>
      <c r="CR2808" s="107" t="n"/>
      <c r="CS2808" s="107" t="n"/>
      <c r="CT2808" s="107" t="n"/>
      <c r="CU2808" s="107" t="n"/>
      <c r="CV2808" s="107" t="n"/>
      <c r="CW2808" s="107" t="n"/>
      <c r="CX2808" s="107" t="n"/>
      <c r="CY2808" s="107" t="n"/>
      <c r="CZ2808" s="107" t="n"/>
    </row>
    <row r="2811">
      <c r="A2811" s="2">
        <f>IF($A2804="","","   projections")</f>
        <v/>
      </c>
      <c r="B2811" s="68">
        <f>IF($A2804="",0,COUNT($E2812:$CZ2812))</f>
        <v/>
      </c>
      <c r="C2811" s="69">
        <f>IF($B2811=0,0,MAX($E2812:$CZ2812))</f>
        <v/>
      </c>
      <c r="D2811" s="58">
        <f>_xll.BDS($A2804,'Field Check'!$C$42,"headers=y","startcol=1","endcol=3","dir=h")</f>
        <v/>
      </c>
      <c r="E2811" s="59" t="n"/>
      <c r="F2811" s="59" t="n"/>
      <c r="G2811" s="59" t="n"/>
      <c r="H2811" s="59" t="n"/>
      <c r="I2811" s="59" t="n"/>
      <c r="J2811" s="59" t="n"/>
      <c r="K2811" s="59" t="n"/>
      <c r="L2811" s="59" t="n"/>
      <c r="M2811" s="59" t="n"/>
      <c r="N2811" s="59" t="n"/>
      <c r="O2811" s="59" t="n"/>
      <c r="P2811" s="59" t="n"/>
      <c r="Q2811" s="59" t="n"/>
      <c r="R2811" s="59" t="n"/>
      <c r="S2811" s="59" t="n"/>
      <c r="T2811" s="59" t="n"/>
      <c r="U2811" s="59" t="n"/>
      <c r="V2811" s="59" t="n"/>
      <c r="W2811" s="59" t="n"/>
      <c r="X2811" s="59" t="n"/>
      <c r="Y2811" s="59" t="n"/>
      <c r="Z2811" s="59" t="n"/>
      <c r="AA2811" s="59" t="n"/>
      <c r="AB2811" s="59" t="n"/>
      <c r="AC2811" s="59" t="n"/>
      <c r="AD2811" s="59" t="n"/>
      <c r="AE2811" s="59" t="n"/>
      <c r="AF2811" s="59" t="n"/>
      <c r="AG2811" s="59" t="n"/>
      <c r="AH2811" s="59" t="n"/>
      <c r="AI2811" s="59" t="n"/>
      <c r="AJ2811" s="59" t="n"/>
      <c r="AK2811" s="59" t="n"/>
      <c r="AL2811" s="59" t="n"/>
      <c r="AM2811" s="59" t="n"/>
      <c r="AN2811" s="59" t="n"/>
      <c r="AO2811" s="59" t="n"/>
      <c r="AP2811" s="59" t="n"/>
      <c r="AQ2811" s="59" t="n"/>
      <c r="AR2811" s="59" t="n"/>
      <c r="AS2811" s="59" t="n"/>
      <c r="AT2811" s="59" t="n"/>
      <c r="AU2811" s="59" t="n"/>
      <c r="AV2811" s="59" t="n"/>
      <c r="AW2811" s="59" t="n"/>
      <c r="AX2811" s="59" t="n"/>
      <c r="AY2811" s="59" t="n"/>
      <c r="AZ2811" s="59" t="n"/>
      <c r="BA2811" s="59" t="n"/>
      <c r="BB2811" s="59" t="n"/>
      <c r="BC2811" s="59" t="n"/>
      <c r="BD2811" s="59" t="n"/>
      <c r="BE2811" s="59" t="n"/>
      <c r="BF2811" s="59" t="n"/>
      <c r="BG2811" s="59" t="n"/>
      <c r="BH2811" s="59" t="n"/>
      <c r="BI2811" s="59" t="n"/>
      <c r="BJ2811" s="59" t="n"/>
      <c r="BK2811" s="59" t="n"/>
      <c r="BL2811" s="59" t="n"/>
      <c r="BM2811" s="59" t="n"/>
      <c r="BN2811" s="59" t="n"/>
      <c r="BO2811" s="59" t="n"/>
      <c r="BP2811" s="59" t="n"/>
      <c r="BQ2811" s="59" t="n"/>
      <c r="BR2811" s="59" t="n"/>
      <c r="BS2811" s="59" t="n"/>
      <c r="BT2811" s="59" t="n"/>
      <c r="BU2811" s="59" t="n"/>
      <c r="BV2811" s="59" t="n"/>
      <c r="BW2811" s="59" t="n"/>
      <c r="BX2811" s="59" t="n"/>
      <c r="BY2811" s="59" t="n"/>
      <c r="BZ2811" s="59" t="n"/>
      <c r="CA2811" s="59" t="n"/>
      <c r="CB2811" s="59" t="n"/>
      <c r="CC2811" s="59" t="n"/>
      <c r="CD2811" s="59" t="n"/>
      <c r="CE2811" s="59" t="n"/>
      <c r="CF2811" s="59" t="n"/>
      <c r="CG2811" s="59" t="n"/>
      <c r="CH2811" s="59" t="n"/>
      <c r="CI2811" s="59" t="n"/>
      <c r="CJ2811" s="59" t="n"/>
      <c r="CK2811" s="59" t="n"/>
      <c r="CL2811" s="59" t="n"/>
      <c r="CM2811" s="59" t="n"/>
      <c r="CN2811" s="59" t="n"/>
      <c r="CO2811" s="59" t="n"/>
      <c r="CP2811" s="59" t="n"/>
      <c r="CQ2811" s="59" t="n"/>
      <c r="CR2811" s="59" t="n"/>
      <c r="CS2811" s="59" t="n"/>
      <c r="CT2811" s="59" t="n"/>
      <c r="CU2811" s="59" t="n"/>
      <c r="CV2811" s="59" t="n"/>
      <c r="CW2811" s="59" t="n"/>
      <c r="CX2811" s="59" t="n"/>
      <c r="CY2811" s="59" t="n"/>
      <c r="CZ2811" s="59" t="n"/>
    </row>
    <row r="2812">
      <c r="D2812" s="59" t="n"/>
      <c r="E2812" s="59" t="n"/>
      <c r="F2812" s="59" t="n"/>
      <c r="G2812" s="59" t="n"/>
      <c r="H2812" s="59" t="n"/>
      <c r="I2812" s="59" t="n"/>
      <c r="J2812" s="59" t="n"/>
      <c r="K2812" s="59" t="n"/>
      <c r="L2812" s="59" t="n"/>
      <c r="M2812" s="59" t="n"/>
      <c r="N2812" s="59" t="n"/>
      <c r="O2812" s="59" t="n"/>
      <c r="P2812" s="59" t="n"/>
      <c r="Q2812" s="59" t="n"/>
      <c r="R2812" s="59" t="n"/>
      <c r="S2812" s="59" t="n"/>
      <c r="T2812" s="59" t="n"/>
      <c r="U2812" s="59" t="n"/>
      <c r="V2812" s="59" t="n"/>
      <c r="W2812" s="59" t="n"/>
      <c r="X2812" s="59" t="n"/>
      <c r="Y2812" s="59" t="n"/>
      <c r="Z2812" s="59" t="n"/>
      <c r="AA2812" s="59" t="n"/>
      <c r="AB2812" s="59" t="n"/>
      <c r="AC2812" s="59" t="n"/>
      <c r="AD2812" s="59" t="n"/>
      <c r="AE2812" s="59" t="n"/>
      <c r="AF2812" s="59" t="n"/>
      <c r="AG2812" s="59" t="n"/>
      <c r="AH2812" s="59" t="n"/>
      <c r="AI2812" s="59" t="n"/>
      <c r="AJ2812" s="59" t="n"/>
      <c r="AK2812" s="59" t="n"/>
      <c r="AL2812" s="59" t="n"/>
      <c r="AM2812" s="59" t="n"/>
      <c r="AN2812" s="59" t="n"/>
      <c r="AO2812" s="59" t="n"/>
      <c r="AP2812" s="59" t="n"/>
      <c r="AQ2812" s="59" t="n"/>
      <c r="AR2812" s="59" t="n"/>
      <c r="AS2812" s="59" t="n"/>
      <c r="AT2812" s="59" t="n"/>
      <c r="AU2812" s="59" t="n"/>
      <c r="AV2812" s="59" t="n"/>
      <c r="AW2812" s="59" t="n"/>
      <c r="AX2812" s="59" t="n"/>
      <c r="AY2812" s="59" t="n"/>
      <c r="AZ2812" s="59" t="n"/>
      <c r="BA2812" s="59" t="n"/>
      <c r="BB2812" s="59" t="n"/>
      <c r="BC2812" s="59" t="n"/>
      <c r="BD2812" s="59" t="n"/>
      <c r="BE2812" s="59" t="n"/>
      <c r="BF2812" s="59" t="n"/>
      <c r="BG2812" s="59" t="n"/>
      <c r="BH2812" s="59" t="n"/>
      <c r="BI2812" s="59" t="n"/>
      <c r="BJ2812" s="59" t="n"/>
      <c r="BK2812" s="59" t="n"/>
      <c r="BL2812" s="59" t="n"/>
      <c r="BM2812" s="59" t="n"/>
      <c r="BN2812" s="59" t="n"/>
      <c r="BO2812" s="59" t="n"/>
      <c r="BP2812" s="59" t="n"/>
      <c r="BQ2812" s="59" t="n"/>
      <c r="BR2812" s="59" t="n"/>
      <c r="BS2812" s="59" t="n"/>
      <c r="BT2812" s="59" t="n"/>
      <c r="BU2812" s="59" t="n"/>
      <c r="BV2812" s="59" t="n"/>
      <c r="BW2812" s="59" t="n"/>
      <c r="BX2812" s="59" t="n"/>
      <c r="BY2812" s="59" t="n"/>
      <c r="BZ2812" s="59" t="n"/>
      <c r="CA2812" s="59" t="n"/>
      <c r="CB2812" s="59" t="n"/>
      <c r="CC2812" s="59" t="n"/>
      <c r="CD2812" s="59" t="n"/>
      <c r="CE2812" s="59" t="n"/>
      <c r="CF2812" s="59" t="n"/>
      <c r="CG2812" s="59" t="n"/>
      <c r="CH2812" s="59" t="n"/>
      <c r="CI2812" s="59" t="n"/>
      <c r="CJ2812" s="59" t="n"/>
      <c r="CK2812" s="59" t="n"/>
      <c r="CL2812" s="59" t="n"/>
      <c r="CM2812" s="59" t="n"/>
      <c r="CN2812" s="59" t="n"/>
      <c r="CO2812" s="59" t="n"/>
      <c r="CP2812" s="59" t="n"/>
      <c r="CQ2812" s="59" t="n"/>
      <c r="CR2812" s="59" t="n"/>
      <c r="CS2812" s="59" t="n"/>
      <c r="CT2812" s="59" t="n"/>
      <c r="CU2812" s="59" t="n"/>
      <c r="CV2812" s="59" t="n"/>
      <c r="CW2812" s="59" t="n"/>
      <c r="CX2812" s="59" t="n"/>
      <c r="CY2812" s="59" t="n"/>
      <c r="CZ2812" s="59" t="n"/>
    </row>
    <row r="2813">
      <c r="D2813" s="107" t="n"/>
      <c r="E2813" s="107" t="n"/>
      <c r="F2813" s="107" t="n"/>
      <c r="G2813" s="107" t="n"/>
      <c r="H2813" s="107" t="n"/>
      <c r="I2813" s="107" t="n"/>
      <c r="J2813" s="107" t="n"/>
      <c r="K2813" s="107" t="n"/>
      <c r="L2813" s="107" t="n"/>
      <c r="M2813" s="107" t="n"/>
      <c r="N2813" s="107" t="n"/>
      <c r="O2813" s="107" t="n"/>
      <c r="P2813" s="107" t="n"/>
      <c r="Q2813" s="107" t="n"/>
      <c r="R2813" s="107" t="n"/>
      <c r="S2813" s="107" t="n"/>
      <c r="T2813" s="107" t="n"/>
      <c r="U2813" s="107" t="n"/>
      <c r="V2813" s="107" t="n"/>
      <c r="W2813" s="107" t="n"/>
      <c r="X2813" s="107" t="n"/>
      <c r="Y2813" s="107" t="n"/>
      <c r="Z2813" s="107" t="n"/>
      <c r="AA2813" s="107" t="n"/>
      <c r="AB2813" s="107" t="n"/>
      <c r="AC2813" s="107" t="n"/>
      <c r="AD2813" s="107" t="n"/>
      <c r="AE2813" s="107" t="n"/>
      <c r="AF2813" s="107" t="n"/>
      <c r="AG2813" s="107" t="n"/>
      <c r="AH2813" s="107" t="n"/>
      <c r="AI2813" s="107" t="n"/>
      <c r="AJ2813" s="107" t="n"/>
      <c r="AK2813" s="107" t="n"/>
      <c r="AL2813" s="107" t="n"/>
      <c r="AM2813" s="107" t="n"/>
      <c r="AN2813" s="107" t="n"/>
      <c r="AO2813" s="107" t="n"/>
      <c r="AP2813" s="107" t="n"/>
      <c r="AQ2813" s="107" t="n"/>
      <c r="AR2813" s="107" t="n"/>
      <c r="AS2813" s="107" t="n"/>
      <c r="AT2813" s="107" t="n"/>
      <c r="AU2813" s="107" t="n"/>
      <c r="AV2813" s="107" t="n"/>
      <c r="AW2813" s="107" t="n"/>
      <c r="AX2813" s="107" t="n"/>
      <c r="AY2813" s="107" t="n"/>
      <c r="AZ2813" s="107" t="n"/>
      <c r="BA2813" s="107" t="n"/>
      <c r="BB2813" s="107" t="n"/>
      <c r="BC2813" s="107" t="n"/>
      <c r="BD2813" s="107" t="n"/>
      <c r="BE2813" s="107" t="n"/>
      <c r="BF2813" s="107" t="n"/>
      <c r="BG2813" s="107" t="n"/>
      <c r="BH2813" s="107" t="n"/>
      <c r="BI2813" s="107" t="n"/>
      <c r="BJ2813" s="107" t="n"/>
      <c r="BK2813" s="107" t="n"/>
      <c r="BL2813" s="107" t="n"/>
      <c r="BM2813" s="107" t="n"/>
      <c r="BN2813" s="107" t="n"/>
      <c r="BO2813" s="107" t="n"/>
      <c r="BP2813" s="107" t="n"/>
      <c r="BQ2813" s="107" t="n"/>
      <c r="BR2813" s="107" t="n"/>
      <c r="BS2813" s="107" t="n"/>
      <c r="BT2813" s="107" t="n"/>
      <c r="BU2813" s="107" t="n"/>
      <c r="BV2813" s="107" t="n"/>
      <c r="BW2813" s="107" t="n"/>
      <c r="BX2813" s="107" t="n"/>
      <c r="BY2813" s="107" t="n"/>
      <c r="BZ2813" s="107" t="n"/>
      <c r="CA2813" s="107" t="n"/>
      <c r="CB2813" s="107" t="n"/>
      <c r="CC2813" s="107" t="n"/>
      <c r="CD2813" s="107" t="n"/>
      <c r="CE2813" s="107" t="n"/>
      <c r="CF2813" s="107" t="n"/>
      <c r="CG2813" s="107" t="n"/>
      <c r="CH2813" s="107" t="n"/>
      <c r="CI2813" s="107" t="n"/>
      <c r="CJ2813" s="107" t="n"/>
      <c r="CK2813" s="107" t="n"/>
      <c r="CL2813" s="107" t="n"/>
      <c r="CM2813" s="107" t="n"/>
      <c r="CN2813" s="107" t="n"/>
      <c r="CO2813" s="107" t="n"/>
      <c r="CP2813" s="107" t="n"/>
      <c r="CQ2813" s="107" t="n"/>
      <c r="CR2813" s="107" t="n"/>
      <c r="CS2813" s="107" t="n"/>
      <c r="CT2813" s="107" t="n"/>
      <c r="CU2813" s="107" t="n"/>
      <c r="CV2813" s="107" t="n"/>
      <c r="CW2813" s="107" t="n"/>
      <c r="CX2813" s="107" t="n"/>
      <c r="CY2813" s="107" t="n"/>
      <c r="CZ2813" s="107" t="n"/>
    </row>
    <row r="2815">
      <c r="A2815" s="126">
        <f>IF(MXAU!$C$56="","",MXAU!$C$56)</f>
        <v/>
      </c>
      <c r="B2815" s="68">
        <f>IF($A2815="",0,COUNT($E2816:$CZ2816))</f>
        <v/>
      </c>
      <c r="C2815" s="69">
        <f>IF($B2815=0,0,MAX($E2816:$CZ2816))</f>
        <v/>
      </c>
      <c r="D2815" s="58">
        <f>_xll.BDS($A2815,'Field Check'!$C$44,"headers=y","startcol=1","endcol=7","dir=h","DVD_START_DT",'Field Check'!$C$59,"DVD_END_DT",'Field Check'!$D$59)</f>
        <v/>
      </c>
      <c r="E2815" s="59" t="n"/>
      <c r="F2815" s="59" t="n"/>
      <c r="G2815" s="59" t="n"/>
      <c r="H2815" s="59" t="n"/>
      <c r="I2815" s="59" t="n"/>
      <c r="J2815" s="59" t="n"/>
      <c r="K2815" s="59" t="n"/>
      <c r="L2815" s="59" t="n"/>
      <c r="M2815" s="59" t="n"/>
      <c r="N2815" s="59" t="n"/>
      <c r="O2815" s="59" t="n"/>
      <c r="P2815" s="59" t="n"/>
      <c r="Q2815" s="59" t="n"/>
      <c r="R2815" s="59" t="n"/>
      <c r="S2815" s="59" t="n"/>
      <c r="T2815" s="59" t="n"/>
      <c r="U2815" s="59" t="n"/>
      <c r="V2815" s="59" t="n"/>
      <c r="W2815" s="59" t="n"/>
      <c r="X2815" s="59" t="n"/>
      <c r="Y2815" s="59" t="n"/>
      <c r="Z2815" s="59" t="n"/>
      <c r="AA2815" s="59" t="n"/>
      <c r="AB2815" s="59" t="n"/>
      <c r="AC2815" s="59" t="n"/>
      <c r="AD2815" s="59" t="n"/>
      <c r="AE2815" s="59" t="n"/>
      <c r="AF2815" s="59" t="n"/>
      <c r="AG2815" s="59" t="n"/>
      <c r="AH2815" s="59" t="n"/>
      <c r="AI2815" s="59" t="n"/>
      <c r="AJ2815" s="59" t="n"/>
      <c r="AK2815" s="59" t="n"/>
      <c r="AL2815" s="59" t="n"/>
      <c r="AM2815" s="59" t="n"/>
      <c r="AN2815" s="59" t="n"/>
      <c r="AO2815" s="59" t="n"/>
      <c r="AP2815" s="59" t="n"/>
      <c r="AQ2815" s="59" t="n"/>
      <c r="AR2815" s="59" t="n"/>
      <c r="AS2815" s="59" t="n"/>
      <c r="AT2815" s="59" t="n"/>
      <c r="AU2815" s="59" t="n"/>
      <c r="AV2815" s="59" t="n"/>
      <c r="AW2815" s="59" t="n"/>
      <c r="AX2815" s="59" t="n"/>
      <c r="AY2815" s="59" t="n"/>
      <c r="AZ2815" s="59" t="n"/>
      <c r="BA2815" s="59" t="n"/>
      <c r="BB2815" s="59" t="n"/>
      <c r="BC2815" s="59" t="n"/>
      <c r="BD2815" s="59" t="n"/>
      <c r="BE2815" s="59" t="n"/>
      <c r="BF2815" s="59" t="n"/>
      <c r="BG2815" s="59" t="n"/>
      <c r="BH2815" s="59" t="n"/>
      <c r="BI2815" s="59" t="n"/>
      <c r="BJ2815" s="59" t="n"/>
      <c r="BK2815" s="59" t="n"/>
      <c r="BL2815" s="59" t="n"/>
      <c r="BM2815" s="59" t="n"/>
      <c r="BN2815" s="59" t="n"/>
      <c r="BO2815" s="59" t="n"/>
      <c r="BP2815" s="59" t="n"/>
      <c r="BQ2815" s="59" t="n"/>
      <c r="BR2815" s="59" t="n"/>
      <c r="BS2815" s="59" t="n"/>
      <c r="BT2815" s="59" t="n"/>
      <c r="BU2815" s="59" t="n"/>
      <c r="BV2815" s="59" t="n"/>
      <c r="BW2815" s="59" t="n"/>
      <c r="BX2815" s="59" t="n"/>
      <c r="BY2815" s="59" t="n"/>
      <c r="BZ2815" s="59" t="n"/>
      <c r="CA2815" s="59" t="n"/>
      <c r="CB2815" s="59" t="n"/>
      <c r="CC2815" s="59" t="n"/>
      <c r="CD2815" s="59" t="n"/>
      <c r="CE2815" s="59" t="n"/>
      <c r="CF2815" s="59" t="n"/>
      <c r="CG2815" s="59" t="n"/>
      <c r="CH2815" s="59" t="n"/>
      <c r="CI2815" s="59" t="n"/>
      <c r="CJ2815" s="59" t="n"/>
      <c r="CK2815" s="59" t="n"/>
      <c r="CL2815" s="59" t="n"/>
      <c r="CM2815" s="59" t="n"/>
      <c r="CN2815" s="59" t="n"/>
      <c r="CO2815" s="59" t="n"/>
      <c r="CP2815" s="59" t="n"/>
      <c r="CQ2815" s="59" t="n"/>
      <c r="CR2815" s="59" t="n"/>
      <c r="CS2815" s="59" t="n"/>
      <c r="CT2815" s="59" t="n"/>
      <c r="CU2815" s="59" t="n"/>
      <c r="CV2815" s="59" t="n"/>
      <c r="CW2815" s="59" t="n"/>
      <c r="CX2815" s="59" t="n"/>
      <c r="CY2815" s="59" t="n"/>
      <c r="CZ2815" s="59" t="n"/>
    </row>
    <row r="2816">
      <c r="D2816" s="59" t="n"/>
      <c r="E2816" s="59" t="n"/>
      <c r="F2816" s="59" t="n"/>
      <c r="G2816" s="59" t="n"/>
      <c r="H2816" s="59" t="n"/>
      <c r="I2816" s="59" t="n"/>
      <c r="J2816" s="59" t="n"/>
      <c r="K2816" s="59" t="n"/>
      <c r="L2816" s="59" t="n"/>
      <c r="M2816" s="59" t="n"/>
      <c r="N2816" s="59" t="n"/>
      <c r="O2816" s="59" t="n"/>
      <c r="P2816" s="59" t="n"/>
      <c r="Q2816" s="59" t="n"/>
      <c r="R2816" s="59" t="n"/>
      <c r="S2816" s="59" t="n"/>
      <c r="T2816" s="59" t="n"/>
      <c r="U2816" s="59" t="n"/>
      <c r="V2816" s="59" t="n"/>
      <c r="W2816" s="59" t="n"/>
      <c r="X2816" s="59" t="n"/>
      <c r="Y2816" s="59" t="n"/>
      <c r="Z2816" s="59" t="n"/>
      <c r="AA2816" s="59" t="n"/>
      <c r="AB2816" s="59" t="n"/>
      <c r="AC2816" s="59" t="n"/>
      <c r="AD2816" s="59" t="n"/>
      <c r="AE2816" s="59" t="n"/>
      <c r="AF2816" s="59" t="n"/>
      <c r="AG2816" s="59" t="n"/>
      <c r="AH2816" s="59" t="n"/>
      <c r="AI2816" s="59" t="n"/>
      <c r="AJ2816" s="59" t="n"/>
      <c r="AK2816" s="59" t="n"/>
      <c r="AL2816" s="59" t="n"/>
      <c r="AM2816" s="59" t="n"/>
      <c r="AN2816" s="59" t="n"/>
      <c r="AO2816" s="59" t="n"/>
      <c r="AP2816" s="59" t="n"/>
      <c r="AQ2816" s="59" t="n"/>
      <c r="AR2816" s="59" t="n"/>
      <c r="AS2816" s="59" t="n"/>
      <c r="AT2816" s="59" t="n"/>
      <c r="AU2816" s="59" t="n"/>
      <c r="AV2816" s="59" t="n"/>
      <c r="AW2816" s="59" t="n"/>
      <c r="AX2816" s="59" t="n"/>
      <c r="AY2816" s="59" t="n"/>
      <c r="AZ2816" s="59" t="n"/>
      <c r="BA2816" s="59" t="n"/>
      <c r="BB2816" s="59" t="n"/>
      <c r="BC2816" s="59" t="n"/>
      <c r="BD2816" s="59" t="n"/>
      <c r="BE2816" s="59" t="n"/>
      <c r="BF2816" s="59" t="n"/>
      <c r="BG2816" s="59" t="n"/>
      <c r="BH2816" s="59" t="n"/>
      <c r="BI2816" s="59" t="n"/>
      <c r="BJ2816" s="59" t="n"/>
      <c r="BK2816" s="59" t="n"/>
      <c r="BL2816" s="59" t="n"/>
      <c r="BM2816" s="59" t="n"/>
      <c r="BN2816" s="59" t="n"/>
      <c r="BO2816" s="59" t="n"/>
      <c r="BP2816" s="59" t="n"/>
      <c r="BQ2816" s="59" t="n"/>
      <c r="BR2816" s="59" t="n"/>
      <c r="BS2816" s="59" t="n"/>
      <c r="BT2816" s="59" t="n"/>
      <c r="BU2816" s="59" t="n"/>
      <c r="BV2816" s="59" t="n"/>
      <c r="BW2816" s="59" t="n"/>
      <c r="BX2816" s="59" t="n"/>
      <c r="BY2816" s="59" t="n"/>
      <c r="BZ2816" s="59" t="n"/>
      <c r="CA2816" s="59" t="n"/>
      <c r="CB2816" s="59" t="n"/>
      <c r="CC2816" s="59" t="n"/>
      <c r="CD2816" s="59" t="n"/>
      <c r="CE2816" s="59" t="n"/>
      <c r="CF2816" s="59" t="n"/>
      <c r="CG2816" s="59" t="n"/>
      <c r="CH2816" s="59" t="n"/>
      <c r="CI2816" s="59" t="n"/>
      <c r="CJ2816" s="59" t="n"/>
      <c r="CK2816" s="59" t="n"/>
      <c r="CL2816" s="59" t="n"/>
      <c r="CM2816" s="59" t="n"/>
      <c r="CN2816" s="59" t="n"/>
      <c r="CO2816" s="59" t="n"/>
      <c r="CP2816" s="59" t="n"/>
      <c r="CQ2816" s="59" t="n"/>
      <c r="CR2816" s="59" t="n"/>
      <c r="CS2816" s="59" t="n"/>
      <c r="CT2816" s="59" t="n"/>
      <c r="CU2816" s="59" t="n"/>
      <c r="CV2816" s="59" t="n"/>
      <c r="CW2816" s="59" t="n"/>
      <c r="CX2816" s="59" t="n"/>
      <c r="CY2816" s="59" t="n"/>
      <c r="CZ2816" s="59" t="n"/>
    </row>
    <row r="2817">
      <c r="D2817" s="59" t="n"/>
      <c r="E2817" s="59" t="n"/>
      <c r="F2817" s="59" t="n"/>
      <c r="G2817" s="59" t="n"/>
      <c r="H2817" s="59" t="n"/>
      <c r="I2817" s="59" t="n"/>
      <c r="J2817" s="59" t="n"/>
      <c r="K2817" s="59" t="n"/>
      <c r="L2817" s="59" t="n"/>
      <c r="M2817" s="59" t="n"/>
      <c r="N2817" s="59" t="n"/>
      <c r="O2817" s="59" t="n"/>
      <c r="P2817" s="59" t="n"/>
      <c r="Q2817" s="59" t="n"/>
      <c r="R2817" s="59" t="n"/>
      <c r="S2817" s="59" t="n"/>
      <c r="T2817" s="59" t="n"/>
      <c r="U2817" s="59" t="n"/>
      <c r="V2817" s="59" t="n"/>
      <c r="W2817" s="59" t="n"/>
      <c r="X2817" s="59" t="n"/>
      <c r="Y2817" s="59" t="n"/>
      <c r="Z2817" s="59" t="n"/>
      <c r="AA2817" s="59" t="n"/>
      <c r="AB2817" s="59" t="n"/>
      <c r="AC2817" s="59" t="n"/>
      <c r="AD2817" s="59" t="n"/>
      <c r="AE2817" s="59" t="n"/>
      <c r="AF2817" s="59" t="n"/>
      <c r="AG2817" s="59" t="n"/>
      <c r="AH2817" s="59" t="n"/>
      <c r="AI2817" s="59" t="n"/>
      <c r="AJ2817" s="59" t="n"/>
      <c r="AK2817" s="59" t="n"/>
      <c r="AL2817" s="59" t="n"/>
      <c r="AM2817" s="59" t="n"/>
      <c r="AN2817" s="59" t="n"/>
      <c r="AO2817" s="59" t="n"/>
      <c r="AP2817" s="59" t="n"/>
      <c r="AQ2817" s="59" t="n"/>
      <c r="AR2817" s="59" t="n"/>
      <c r="AS2817" s="59" t="n"/>
      <c r="AT2817" s="59" t="n"/>
      <c r="AU2817" s="59" t="n"/>
      <c r="AV2817" s="59" t="n"/>
      <c r="AW2817" s="59" t="n"/>
      <c r="AX2817" s="59" t="n"/>
      <c r="AY2817" s="59" t="n"/>
      <c r="AZ2817" s="59" t="n"/>
      <c r="BA2817" s="59" t="n"/>
      <c r="BB2817" s="59" t="n"/>
      <c r="BC2817" s="59" t="n"/>
      <c r="BD2817" s="59" t="n"/>
      <c r="BE2817" s="59" t="n"/>
      <c r="BF2817" s="59" t="n"/>
      <c r="BG2817" s="59" t="n"/>
      <c r="BH2817" s="59" t="n"/>
      <c r="BI2817" s="59" t="n"/>
      <c r="BJ2817" s="59" t="n"/>
      <c r="BK2817" s="59" t="n"/>
      <c r="BL2817" s="59" t="n"/>
      <c r="BM2817" s="59" t="n"/>
      <c r="BN2817" s="59" t="n"/>
      <c r="BO2817" s="59" t="n"/>
      <c r="BP2817" s="59" t="n"/>
      <c r="BQ2817" s="59" t="n"/>
      <c r="BR2817" s="59" t="n"/>
      <c r="BS2817" s="59" t="n"/>
      <c r="BT2817" s="59" t="n"/>
      <c r="BU2817" s="59" t="n"/>
      <c r="BV2817" s="59" t="n"/>
      <c r="BW2817" s="59" t="n"/>
      <c r="BX2817" s="59" t="n"/>
      <c r="BY2817" s="59" t="n"/>
      <c r="BZ2817" s="59" t="n"/>
      <c r="CA2817" s="59" t="n"/>
      <c r="CB2817" s="59" t="n"/>
      <c r="CC2817" s="59" t="n"/>
      <c r="CD2817" s="59" t="n"/>
      <c r="CE2817" s="59" t="n"/>
      <c r="CF2817" s="59" t="n"/>
      <c r="CG2817" s="59" t="n"/>
      <c r="CH2817" s="59" t="n"/>
      <c r="CI2817" s="59" t="n"/>
      <c r="CJ2817" s="59" t="n"/>
      <c r="CK2817" s="59" t="n"/>
      <c r="CL2817" s="59" t="n"/>
      <c r="CM2817" s="59" t="n"/>
      <c r="CN2817" s="59" t="n"/>
      <c r="CO2817" s="59" t="n"/>
      <c r="CP2817" s="59" t="n"/>
      <c r="CQ2817" s="59" t="n"/>
      <c r="CR2817" s="59" t="n"/>
      <c r="CS2817" s="59" t="n"/>
      <c r="CT2817" s="59" t="n"/>
      <c r="CU2817" s="59" t="n"/>
      <c r="CV2817" s="59" t="n"/>
      <c r="CW2817" s="59" t="n"/>
      <c r="CX2817" s="59" t="n"/>
      <c r="CY2817" s="59" t="n"/>
      <c r="CZ2817" s="59" t="n"/>
    </row>
    <row r="2818">
      <c r="D2818" s="59" t="n"/>
      <c r="E2818" s="59" t="n"/>
      <c r="F2818" s="59" t="n"/>
      <c r="G2818" s="59" t="n"/>
      <c r="H2818" s="59" t="n"/>
      <c r="I2818" s="59" t="n"/>
      <c r="J2818" s="59" t="n"/>
      <c r="K2818" s="59" t="n"/>
      <c r="L2818" s="59" t="n"/>
      <c r="M2818" s="59" t="n"/>
      <c r="N2818" s="59" t="n"/>
      <c r="O2818" s="59" t="n"/>
      <c r="P2818" s="59" t="n"/>
      <c r="Q2818" s="59" t="n"/>
      <c r="R2818" s="59" t="n"/>
      <c r="S2818" s="59" t="n"/>
      <c r="T2818" s="59" t="n"/>
      <c r="U2818" s="59" t="n"/>
      <c r="V2818" s="59" t="n"/>
      <c r="W2818" s="59" t="n"/>
      <c r="X2818" s="59" t="n"/>
      <c r="Y2818" s="59" t="n"/>
      <c r="Z2818" s="59" t="n"/>
      <c r="AA2818" s="59" t="n"/>
      <c r="AB2818" s="59" t="n"/>
      <c r="AC2818" s="59" t="n"/>
      <c r="AD2818" s="59" t="n"/>
      <c r="AE2818" s="59" t="n"/>
      <c r="AF2818" s="59" t="n"/>
      <c r="AG2818" s="59" t="n"/>
      <c r="AH2818" s="59" t="n"/>
      <c r="AI2818" s="59" t="n"/>
      <c r="AJ2818" s="59" t="n"/>
      <c r="AK2818" s="59" t="n"/>
      <c r="AL2818" s="59" t="n"/>
      <c r="AM2818" s="59" t="n"/>
      <c r="AN2818" s="59" t="n"/>
      <c r="AO2818" s="59" t="n"/>
      <c r="AP2818" s="59" t="n"/>
      <c r="AQ2818" s="59" t="n"/>
      <c r="AR2818" s="59" t="n"/>
      <c r="AS2818" s="59" t="n"/>
      <c r="AT2818" s="59" t="n"/>
      <c r="AU2818" s="59" t="n"/>
      <c r="AV2818" s="59" t="n"/>
      <c r="AW2818" s="59" t="n"/>
      <c r="AX2818" s="59" t="n"/>
      <c r="AY2818" s="59" t="n"/>
      <c r="AZ2818" s="59" t="n"/>
      <c r="BA2818" s="59" t="n"/>
      <c r="BB2818" s="59" t="n"/>
      <c r="BC2818" s="59" t="n"/>
      <c r="BD2818" s="59" t="n"/>
      <c r="BE2818" s="59" t="n"/>
      <c r="BF2818" s="59" t="n"/>
      <c r="BG2818" s="59" t="n"/>
      <c r="BH2818" s="59" t="n"/>
      <c r="BI2818" s="59" t="n"/>
      <c r="BJ2818" s="59" t="n"/>
      <c r="BK2818" s="59" t="n"/>
      <c r="BL2818" s="59" t="n"/>
      <c r="BM2818" s="59" t="n"/>
      <c r="BN2818" s="59" t="n"/>
      <c r="BO2818" s="59" t="n"/>
      <c r="BP2818" s="59" t="n"/>
      <c r="BQ2818" s="59" t="n"/>
      <c r="BR2818" s="59" t="n"/>
      <c r="BS2818" s="59" t="n"/>
      <c r="BT2818" s="59" t="n"/>
      <c r="BU2818" s="59" t="n"/>
      <c r="BV2818" s="59" t="n"/>
      <c r="BW2818" s="59" t="n"/>
      <c r="BX2818" s="59" t="n"/>
      <c r="BY2818" s="59" t="n"/>
      <c r="BZ2818" s="59" t="n"/>
      <c r="CA2818" s="59" t="n"/>
      <c r="CB2818" s="59" t="n"/>
      <c r="CC2818" s="59" t="n"/>
      <c r="CD2818" s="59" t="n"/>
      <c r="CE2818" s="59" t="n"/>
      <c r="CF2818" s="59" t="n"/>
      <c r="CG2818" s="59" t="n"/>
      <c r="CH2818" s="59" t="n"/>
      <c r="CI2818" s="59" t="n"/>
      <c r="CJ2818" s="59" t="n"/>
      <c r="CK2818" s="59" t="n"/>
      <c r="CL2818" s="59" t="n"/>
      <c r="CM2818" s="59" t="n"/>
      <c r="CN2818" s="59" t="n"/>
      <c r="CO2818" s="59" t="n"/>
      <c r="CP2818" s="59" t="n"/>
      <c r="CQ2818" s="59" t="n"/>
      <c r="CR2818" s="59" t="n"/>
      <c r="CS2818" s="59" t="n"/>
      <c r="CT2818" s="59" t="n"/>
      <c r="CU2818" s="59" t="n"/>
      <c r="CV2818" s="59" t="n"/>
      <c r="CW2818" s="59" t="n"/>
      <c r="CX2818" s="59" t="n"/>
      <c r="CY2818" s="59" t="n"/>
      <c r="CZ2818" s="59" t="n"/>
    </row>
    <row r="2819">
      <c r="D2819" s="107" t="n"/>
      <c r="E2819" s="107" t="n"/>
      <c r="F2819" s="107" t="n"/>
      <c r="G2819" s="107" t="n"/>
      <c r="H2819" s="107" t="n"/>
      <c r="I2819" s="107" t="n"/>
      <c r="J2819" s="107" t="n"/>
      <c r="K2819" s="107" t="n"/>
      <c r="L2819" s="107" t="n"/>
      <c r="M2819" s="107" t="n"/>
      <c r="N2819" s="107" t="n"/>
      <c r="O2819" s="107" t="n"/>
      <c r="P2819" s="107" t="n"/>
      <c r="Q2819" s="107" t="n"/>
      <c r="R2819" s="107" t="n"/>
      <c r="S2819" s="107" t="n"/>
      <c r="T2819" s="107" t="n"/>
      <c r="U2819" s="107" t="n"/>
      <c r="V2819" s="107" t="n"/>
      <c r="W2819" s="107" t="n"/>
      <c r="X2819" s="107" t="n"/>
      <c r="Y2819" s="107" t="n"/>
      <c r="Z2819" s="107" t="n"/>
      <c r="AA2819" s="107" t="n"/>
      <c r="AB2819" s="107" t="n"/>
      <c r="AC2819" s="107" t="n"/>
      <c r="AD2819" s="107" t="n"/>
      <c r="AE2819" s="107" t="n"/>
      <c r="AF2819" s="107" t="n"/>
      <c r="AG2819" s="107" t="n"/>
      <c r="AH2819" s="107" t="n"/>
      <c r="AI2819" s="107" t="n"/>
      <c r="AJ2819" s="107" t="n"/>
      <c r="AK2819" s="107" t="n"/>
      <c r="AL2819" s="107" t="n"/>
      <c r="AM2819" s="107" t="n"/>
      <c r="AN2819" s="107" t="n"/>
      <c r="AO2819" s="107" t="n"/>
      <c r="AP2819" s="107" t="n"/>
      <c r="AQ2819" s="107" t="n"/>
      <c r="AR2819" s="107" t="n"/>
      <c r="AS2819" s="107" t="n"/>
      <c r="AT2819" s="107" t="n"/>
      <c r="AU2819" s="107" t="n"/>
      <c r="AV2819" s="107" t="n"/>
      <c r="AW2819" s="107" t="n"/>
      <c r="AX2819" s="107" t="n"/>
      <c r="AY2819" s="107" t="n"/>
      <c r="AZ2819" s="107" t="n"/>
      <c r="BA2819" s="107" t="n"/>
      <c r="BB2819" s="107" t="n"/>
      <c r="BC2819" s="107" t="n"/>
      <c r="BD2819" s="107" t="n"/>
      <c r="BE2819" s="107" t="n"/>
      <c r="BF2819" s="107" t="n"/>
      <c r="BG2819" s="107" t="n"/>
      <c r="BH2819" s="107" t="n"/>
      <c r="BI2819" s="107" t="n"/>
      <c r="BJ2819" s="107" t="n"/>
      <c r="BK2819" s="107" t="n"/>
      <c r="BL2819" s="107" t="n"/>
      <c r="BM2819" s="107" t="n"/>
      <c r="BN2819" s="107" t="n"/>
      <c r="BO2819" s="107" t="n"/>
      <c r="BP2819" s="107" t="n"/>
      <c r="BQ2819" s="107" t="n"/>
      <c r="BR2819" s="107" t="n"/>
      <c r="BS2819" s="107" t="n"/>
      <c r="BT2819" s="107" t="n"/>
      <c r="BU2819" s="107" t="n"/>
      <c r="BV2819" s="107" t="n"/>
      <c r="BW2819" s="107" t="n"/>
      <c r="BX2819" s="107" t="n"/>
      <c r="BY2819" s="107" t="n"/>
      <c r="BZ2819" s="107" t="n"/>
      <c r="CA2819" s="107" t="n"/>
      <c r="CB2819" s="107" t="n"/>
      <c r="CC2819" s="107" t="n"/>
      <c r="CD2819" s="107" t="n"/>
      <c r="CE2819" s="107" t="n"/>
      <c r="CF2819" s="107" t="n"/>
      <c r="CG2819" s="107" t="n"/>
      <c r="CH2819" s="107" t="n"/>
      <c r="CI2819" s="107" t="n"/>
      <c r="CJ2819" s="107" t="n"/>
      <c r="CK2819" s="107" t="n"/>
      <c r="CL2819" s="107" t="n"/>
      <c r="CM2819" s="107" t="n"/>
      <c r="CN2819" s="107" t="n"/>
      <c r="CO2819" s="107" t="n"/>
      <c r="CP2819" s="107" t="n"/>
      <c r="CQ2819" s="107" t="n"/>
      <c r="CR2819" s="107" t="n"/>
      <c r="CS2819" s="107" t="n"/>
      <c r="CT2819" s="107" t="n"/>
      <c r="CU2819" s="107" t="n"/>
      <c r="CV2819" s="107" t="n"/>
      <c r="CW2819" s="107" t="n"/>
      <c r="CX2819" s="107" t="n"/>
      <c r="CY2819" s="107" t="n"/>
      <c r="CZ2819" s="107" t="n"/>
    </row>
    <row r="2822">
      <c r="A2822" s="2">
        <f>IF($A2815="","","   projections")</f>
        <v/>
      </c>
      <c r="B2822" s="68">
        <f>IF($A2815="",0,COUNT($E2823:$CZ2823))</f>
        <v/>
      </c>
      <c r="C2822" s="69">
        <f>IF($B2822=0,0,MAX($E2823:$CZ2823))</f>
        <v/>
      </c>
      <c r="D2822" s="58">
        <f>_xll.BDS($A2815,'Field Check'!$C$42,"headers=y","startcol=1","endcol=3","dir=h")</f>
        <v/>
      </c>
      <c r="E2822" s="59" t="n"/>
      <c r="F2822" s="59" t="n"/>
      <c r="G2822" s="59" t="n"/>
      <c r="H2822" s="59" t="n"/>
      <c r="I2822" s="59" t="n"/>
      <c r="J2822" s="59" t="n"/>
      <c r="K2822" s="59" t="n"/>
      <c r="L2822" s="59" t="n"/>
      <c r="M2822" s="59" t="n"/>
      <c r="N2822" s="59" t="n"/>
      <c r="O2822" s="59" t="n"/>
      <c r="P2822" s="59" t="n"/>
      <c r="Q2822" s="59" t="n"/>
      <c r="R2822" s="59" t="n"/>
      <c r="S2822" s="59" t="n"/>
      <c r="T2822" s="59" t="n"/>
      <c r="U2822" s="59" t="n"/>
      <c r="V2822" s="59" t="n"/>
      <c r="W2822" s="59" t="n"/>
      <c r="X2822" s="59" t="n"/>
      <c r="Y2822" s="59" t="n"/>
      <c r="Z2822" s="59" t="n"/>
      <c r="AA2822" s="59" t="n"/>
      <c r="AB2822" s="59" t="n"/>
      <c r="AC2822" s="59" t="n"/>
      <c r="AD2822" s="59" t="n"/>
      <c r="AE2822" s="59" t="n"/>
      <c r="AF2822" s="59" t="n"/>
      <c r="AG2822" s="59" t="n"/>
      <c r="AH2822" s="59" t="n"/>
      <c r="AI2822" s="59" t="n"/>
      <c r="AJ2822" s="59" t="n"/>
      <c r="AK2822" s="59" t="n"/>
      <c r="AL2822" s="59" t="n"/>
      <c r="AM2822" s="59" t="n"/>
      <c r="AN2822" s="59" t="n"/>
      <c r="AO2822" s="59" t="n"/>
      <c r="AP2822" s="59" t="n"/>
      <c r="AQ2822" s="59" t="n"/>
      <c r="AR2822" s="59" t="n"/>
      <c r="AS2822" s="59" t="n"/>
      <c r="AT2822" s="59" t="n"/>
      <c r="AU2822" s="59" t="n"/>
      <c r="AV2822" s="59" t="n"/>
      <c r="AW2822" s="59" t="n"/>
      <c r="AX2822" s="59" t="n"/>
      <c r="AY2822" s="59" t="n"/>
      <c r="AZ2822" s="59" t="n"/>
      <c r="BA2822" s="59" t="n"/>
      <c r="BB2822" s="59" t="n"/>
      <c r="BC2822" s="59" t="n"/>
      <c r="BD2822" s="59" t="n"/>
      <c r="BE2822" s="59" t="n"/>
      <c r="BF2822" s="59" t="n"/>
      <c r="BG2822" s="59" t="n"/>
      <c r="BH2822" s="59" t="n"/>
      <c r="BI2822" s="59" t="n"/>
      <c r="BJ2822" s="59" t="n"/>
      <c r="BK2822" s="59" t="n"/>
      <c r="BL2822" s="59" t="n"/>
      <c r="BM2822" s="59" t="n"/>
      <c r="BN2822" s="59" t="n"/>
      <c r="BO2822" s="59" t="n"/>
      <c r="BP2822" s="59" t="n"/>
      <c r="BQ2822" s="59" t="n"/>
      <c r="BR2822" s="59" t="n"/>
      <c r="BS2822" s="59" t="n"/>
      <c r="BT2822" s="59" t="n"/>
      <c r="BU2822" s="59" t="n"/>
      <c r="BV2822" s="59" t="n"/>
      <c r="BW2822" s="59" t="n"/>
      <c r="BX2822" s="59" t="n"/>
      <c r="BY2822" s="59" t="n"/>
      <c r="BZ2822" s="59" t="n"/>
      <c r="CA2822" s="59" t="n"/>
      <c r="CB2822" s="59" t="n"/>
      <c r="CC2822" s="59" t="n"/>
      <c r="CD2822" s="59" t="n"/>
      <c r="CE2822" s="59" t="n"/>
      <c r="CF2822" s="59" t="n"/>
      <c r="CG2822" s="59" t="n"/>
      <c r="CH2822" s="59" t="n"/>
      <c r="CI2822" s="59" t="n"/>
      <c r="CJ2822" s="59" t="n"/>
      <c r="CK2822" s="59" t="n"/>
      <c r="CL2822" s="59" t="n"/>
      <c r="CM2822" s="59" t="n"/>
      <c r="CN2822" s="59" t="n"/>
      <c r="CO2822" s="59" t="n"/>
      <c r="CP2822" s="59" t="n"/>
      <c r="CQ2822" s="59" t="n"/>
      <c r="CR2822" s="59" t="n"/>
      <c r="CS2822" s="59" t="n"/>
      <c r="CT2822" s="59" t="n"/>
      <c r="CU2822" s="59" t="n"/>
      <c r="CV2822" s="59" t="n"/>
      <c r="CW2822" s="59" t="n"/>
      <c r="CX2822" s="59" t="n"/>
      <c r="CY2822" s="59" t="n"/>
      <c r="CZ2822" s="59" t="n"/>
    </row>
    <row r="2823">
      <c r="D2823" s="59" t="n"/>
      <c r="E2823" s="59" t="n"/>
      <c r="F2823" s="59" t="n"/>
      <c r="G2823" s="59" t="n"/>
      <c r="H2823" s="59" t="n"/>
      <c r="I2823" s="59" t="n"/>
      <c r="J2823" s="59" t="n"/>
      <c r="K2823" s="59" t="n"/>
      <c r="L2823" s="59" t="n"/>
      <c r="M2823" s="59" t="n"/>
      <c r="N2823" s="59" t="n"/>
      <c r="O2823" s="59" t="n"/>
      <c r="P2823" s="59" t="n"/>
      <c r="Q2823" s="59" t="n"/>
      <c r="R2823" s="59" t="n"/>
      <c r="S2823" s="59" t="n"/>
      <c r="T2823" s="59" t="n"/>
      <c r="U2823" s="59" t="n"/>
      <c r="V2823" s="59" t="n"/>
      <c r="W2823" s="59" t="n"/>
      <c r="X2823" s="59" t="n"/>
      <c r="Y2823" s="59" t="n"/>
      <c r="Z2823" s="59" t="n"/>
      <c r="AA2823" s="59" t="n"/>
      <c r="AB2823" s="59" t="n"/>
      <c r="AC2823" s="59" t="n"/>
      <c r="AD2823" s="59" t="n"/>
      <c r="AE2823" s="59" t="n"/>
      <c r="AF2823" s="59" t="n"/>
      <c r="AG2823" s="59" t="n"/>
      <c r="AH2823" s="59" t="n"/>
      <c r="AI2823" s="59" t="n"/>
      <c r="AJ2823" s="59" t="n"/>
      <c r="AK2823" s="59" t="n"/>
      <c r="AL2823" s="59" t="n"/>
      <c r="AM2823" s="59" t="n"/>
      <c r="AN2823" s="59" t="n"/>
      <c r="AO2823" s="59" t="n"/>
      <c r="AP2823" s="59" t="n"/>
      <c r="AQ2823" s="59" t="n"/>
      <c r="AR2823" s="59" t="n"/>
      <c r="AS2823" s="59" t="n"/>
      <c r="AT2823" s="59" t="n"/>
      <c r="AU2823" s="59" t="n"/>
      <c r="AV2823" s="59" t="n"/>
      <c r="AW2823" s="59" t="n"/>
      <c r="AX2823" s="59" t="n"/>
      <c r="AY2823" s="59" t="n"/>
      <c r="AZ2823" s="59" t="n"/>
      <c r="BA2823" s="59" t="n"/>
      <c r="BB2823" s="59" t="n"/>
      <c r="BC2823" s="59" t="n"/>
      <c r="BD2823" s="59" t="n"/>
      <c r="BE2823" s="59" t="n"/>
      <c r="BF2823" s="59" t="n"/>
      <c r="BG2823" s="59" t="n"/>
      <c r="BH2823" s="59" t="n"/>
      <c r="BI2823" s="59" t="n"/>
      <c r="BJ2823" s="59" t="n"/>
      <c r="BK2823" s="59" t="n"/>
      <c r="BL2823" s="59" t="n"/>
      <c r="BM2823" s="59" t="n"/>
      <c r="BN2823" s="59" t="n"/>
      <c r="BO2823" s="59" t="n"/>
      <c r="BP2823" s="59" t="n"/>
      <c r="BQ2823" s="59" t="n"/>
      <c r="BR2823" s="59" t="n"/>
      <c r="BS2823" s="59" t="n"/>
      <c r="BT2823" s="59" t="n"/>
      <c r="BU2823" s="59" t="n"/>
      <c r="BV2823" s="59" t="n"/>
      <c r="BW2823" s="59" t="n"/>
      <c r="BX2823" s="59" t="n"/>
      <c r="BY2823" s="59" t="n"/>
      <c r="BZ2823" s="59" t="n"/>
      <c r="CA2823" s="59" t="n"/>
      <c r="CB2823" s="59" t="n"/>
      <c r="CC2823" s="59" t="n"/>
      <c r="CD2823" s="59" t="n"/>
      <c r="CE2823" s="59" t="n"/>
      <c r="CF2823" s="59" t="n"/>
      <c r="CG2823" s="59" t="n"/>
      <c r="CH2823" s="59" t="n"/>
      <c r="CI2823" s="59" t="n"/>
      <c r="CJ2823" s="59" t="n"/>
      <c r="CK2823" s="59" t="n"/>
      <c r="CL2823" s="59" t="n"/>
      <c r="CM2823" s="59" t="n"/>
      <c r="CN2823" s="59" t="n"/>
      <c r="CO2823" s="59" t="n"/>
      <c r="CP2823" s="59" t="n"/>
      <c r="CQ2823" s="59" t="n"/>
      <c r="CR2823" s="59" t="n"/>
      <c r="CS2823" s="59" t="n"/>
      <c r="CT2823" s="59" t="n"/>
      <c r="CU2823" s="59" t="n"/>
      <c r="CV2823" s="59" t="n"/>
      <c r="CW2823" s="59" t="n"/>
      <c r="CX2823" s="59" t="n"/>
      <c r="CY2823" s="59" t="n"/>
      <c r="CZ2823" s="59" t="n"/>
    </row>
    <row r="2824">
      <c r="D2824" s="107" t="n"/>
      <c r="E2824" s="107" t="n"/>
      <c r="F2824" s="107" t="n"/>
      <c r="G2824" s="107" t="n"/>
      <c r="H2824" s="107" t="n"/>
      <c r="I2824" s="107" t="n"/>
      <c r="J2824" s="107" t="n"/>
      <c r="K2824" s="107" t="n"/>
      <c r="L2824" s="107" t="n"/>
      <c r="M2824" s="107" t="n"/>
      <c r="N2824" s="107" t="n"/>
      <c r="O2824" s="107" t="n"/>
      <c r="P2824" s="107" t="n"/>
      <c r="Q2824" s="107" t="n"/>
      <c r="R2824" s="107" t="n"/>
      <c r="S2824" s="107" t="n"/>
      <c r="T2824" s="107" t="n"/>
      <c r="U2824" s="107" t="n"/>
      <c r="V2824" s="107" t="n"/>
      <c r="W2824" s="107" t="n"/>
      <c r="X2824" s="107" t="n"/>
      <c r="Y2824" s="107" t="n"/>
      <c r="Z2824" s="107" t="n"/>
      <c r="AA2824" s="107" t="n"/>
      <c r="AB2824" s="107" t="n"/>
      <c r="AC2824" s="107" t="n"/>
      <c r="AD2824" s="107" t="n"/>
      <c r="AE2824" s="107" t="n"/>
      <c r="AF2824" s="107" t="n"/>
      <c r="AG2824" s="107" t="n"/>
      <c r="AH2824" s="107" t="n"/>
      <c r="AI2824" s="107" t="n"/>
      <c r="AJ2824" s="107" t="n"/>
      <c r="AK2824" s="107" t="n"/>
      <c r="AL2824" s="107" t="n"/>
      <c r="AM2824" s="107" t="n"/>
      <c r="AN2824" s="107" t="n"/>
      <c r="AO2824" s="107" t="n"/>
      <c r="AP2824" s="107" t="n"/>
      <c r="AQ2824" s="107" t="n"/>
      <c r="AR2824" s="107" t="n"/>
      <c r="AS2824" s="107" t="n"/>
      <c r="AT2824" s="107" t="n"/>
      <c r="AU2824" s="107" t="n"/>
      <c r="AV2824" s="107" t="n"/>
      <c r="AW2824" s="107" t="n"/>
      <c r="AX2824" s="107" t="n"/>
      <c r="AY2824" s="107" t="n"/>
      <c r="AZ2824" s="107" t="n"/>
      <c r="BA2824" s="107" t="n"/>
      <c r="BB2824" s="107" t="n"/>
      <c r="BC2824" s="107" t="n"/>
      <c r="BD2824" s="107" t="n"/>
      <c r="BE2824" s="107" t="n"/>
      <c r="BF2824" s="107" t="n"/>
      <c r="BG2824" s="107" t="n"/>
      <c r="BH2824" s="107" t="n"/>
      <c r="BI2824" s="107" t="n"/>
      <c r="BJ2824" s="107" t="n"/>
      <c r="BK2824" s="107" t="n"/>
      <c r="BL2824" s="107" t="n"/>
      <c r="BM2824" s="107" t="n"/>
      <c r="BN2824" s="107" t="n"/>
      <c r="BO2824" s="107" t="n"/>
      <c r="BP2824" s="107" t="n"/>
      <c r="BQ2824" s="107" t="n"/>
      <c r="BR2824" s="107" t="n"/>
      <c r="BS2824" s="107" t="n"/>
      <c r="BT2824" s="107" t="n"/>
      <c r="BU2824" s="107" t="n"/>
      <c r="BV2824" s="107" t="n"/>
      <c r="BW2824" s="107" t="n"/>
      <c r="BX2824" s="107" t="n"/>
      <c r="BY2824" s="107" t="n"/>
      <c r="BZ2824" s="107" t="n"/>
      <c r="CA2824" s="107" t="n"/>
      <c r="CB2824" s="107" t="n"/>
      <c r="CC2824" s="107" t="n"/>
      <c r="CD2824" s="107" t="n"/>
      <c r="CE2824" s="107" t="n"/>
      <c r="CF2824" s="107" t="n"/>
      <c r="CG2824" s="107" t="n"/>
      <c r="CH2824" s="107" t="n"/>
      <c r="CI2824" s="107" t="n"/>
      <c r="CJ2824" s="107" t="n"/>
      <c r="CK2824" s="107" t="n"/>
      <c r="CL2824" s="107" t="n"/>
      <c r="CM2824" s="107" t="n"/>
      <c r="CN2824" s="107" t="n"/>
      <c r="CO2824" s="107" t="n"/>
      <c r="CP2824" s="107" t="n"/>
      <c r="CQ2824" s="107" t="n"/>
      <c r="CR2824" s="107" t="n"/>
      <c r="CS2824" s="107" t="n"/>
      <c r="CT2824" s="107" t="n"/>
      <c r="CU2824" s="107" t="n"/>
      <c r="CV2824" s="107" t="n"/>
      <c r="CW2824" s="107" t="n"/>
      <c r="CX2824" s="107" t="n"/>
      <c r="CY2824" s="107" t="n"/>
      <c r="CZ2824" s="107" t="n"/>
    </row>
    <row r="2826">
      <c r="A2826" s="126">
        <f>IF(MXAU!$C$57="","",MXAU!$C$57)</f>
        <v/>
      </c>
      <c r="B2826" s="68">
        <f>IF($A2826="",0,COUNT($E2827:$CZ2827))</f>
        <v/>
      </c>
      <c r="C2826" s="69">
        <f>IF($B2826=0,0,MAX($E2827:$CZ2827))</f>
        <v/>
      </c>
      <c r="D2826" s="58">
        <f>_xll.BDS($A2826,'Field Check'!$C$44,"headers=y","startcol=1","endcol=7","dir=h","DVD_START_DT",'Field Check'!$C$59,"DVD_END_DT",'Field Check'!$D$59)</f>
        <v/>
      </c>
      <c r="E2826" s="59" t="n"/>
      <c r="F2826" s="59" t="n"/>
      <c r="G2826" s="59" t="n"/>
      <c r="H2826" s="59" t="n"/>
      <c r="I2826" s="59" t="n"/>
      <c r="J2826" s="59" t="n"/>
      <c r="K2826" s="59" t="n"/>
      <c r="L2826" s="59" t="n"/>
      <c r="M2826" s="59" t="n"/>
      <c r="N2826" s="59" t="n"/>
      <c r="O2826" s="59" t="n"/>
      <c r="P2826" s="59" t="n"/>
      <c r="Q2826" s="59" t="n"/>
      <c r="R2826" s="59" t="n"/>
      <c r="S2826" s="59" t="n"/>
      <c r="T2826" s="59" t="n"/>
      <c r="U2826" s="59" t="n"/>
      <c r="V2826" s="59" t="n"/>
      <c r="W2826" s="59" t="n"/>
      <c r="X2826" s="59" t="n"/>
      <c r="Y2826" s="59" t="n"/>
      <c r="Z2826" s="59" t="n"/>
      <c r="AA2826" s="59" t="n"/>
      <c r="AB2826" s="59" t="n"/>
      <c r="AC2826" s="59" t="n"/>
      <c r="AD2826" s="59" t="n"/>
      <c r="AE2826" s="59" t="n"/>
      <c r="AF2826" s="59" t="n"/>
      <c r="AG2826" s="59" t="n"/>
      <c r="AH2826" s="59" t="n"/>
      <c r="AI2826" s="59" t="n"/>
      <c r="AJ2826" s="59" t="n"/>
      <c r="AK2826" s="59" t="n"/>
      <c r="AL2826" s="59" t="n"/>
      <c r="AM2826" s="59" t="n"/>
      <c r="AN2826" s="59" t="n"/>
      <c r="AO2826" s="59" t="n"/>
      <c r="AP2826" s="59" t="n"/>
      <c r="AQ2826" s="59" t="n"/>
      <c r="AR2826" s="59" t="n"/>
      <c r="AS2826" s="59" t="n"/>
      <c r="AT2826" s="59" t="n"/>
      <c r="AU2826" s="59" t="n"/>
      <c r="AV2826" s="59" t="n"/>
      <c r="AW2826" s="59" t="n"/>
      <c r="AX2826" s="59" t="n"/>
      <c r="AY2826" s="59" t="n"/>
      <c r="AZ2826" s="59" t="n"/>
      <c r="BA2826" s="59" t="n"/>
      <c r="BB2826" s="59" t="n"/>
      <c r="BC2826" s="59" t="n"/>
      <c r="BD2826" s="59" t="n"/>
      <c r="BE2826" s="59" t="n"/>
      <c r="BF2826" s="59" t="n"/>
      <c r="BG2826" s="59" t="n"/>
      <c r="BH2826" s="59" t="n"/>
      <c r="BI2826" s="59" t="n"/>
      <c r="BJ2826" s="59" t="n"/>
      <c r="BK2826" s="59" t="n"/>
      <c r="BL2826" s="59" t="n"/>
      <c r="BM2826" s="59" t="n"/>
      <c r="BN2826" s="59" t="n"/>
      <c r="BO2826" s="59" t="n"/>
      <c r="BP2826" s="59" t="n"/>
      <c r="BQ2826" s="59" t="n"/>
      <c r="BR2826" s="59" t="n"/>
      <c r="BS2826" s="59" t="n"/>
      <c r="BT2826" s="59" t="n"/>
      <c r="BU2826" s="59" t="n"/>
      <c r="BV2826" s="59" t="n"/>
      <c r="BW2826" s="59" t="n"/>
      <c r="BX2826" s="59" t="n"/>
      <c r="BY2826" s="59" t="n"/>
      <c r="BZ2826" s="59" t="n"/>
      <c r="CA2826" s="59" t="n"/>
      <c r="CB2826" s="59" t="n"/>
      <c r="CC2826" s="59" t="n"/>
      <c r="CD2826" s="59" t="n"/>
      <c r="CE2826" s="59" t="n"/>
      <c r="CF2826" s="59" t="n"/>
      <c r="CG2826" s="59" t="n"/>
      <c r="CH2826" s="59" t="n"/>
      <c r="CI2826" s="59" t="n"/>
      <c r="CJ2826" s="59" t="n"/>
      <c r="CK2826" s="59" t="n"/>
      <c r="CL2826" s="59" t="n"/>
      <c r="CM2826" s="59" t="n"/>
      <c r="CN2826" s="59" t="n"/>
      <c r="CO2826" s="59" t="n"/>
      <c r="CP2826" s="59" t="n"/>
      <c r="CQ2826" s="59" t="n"/>
      <c r="CR2826" s="59" t="n"/>
      <c r="CS2826" s="59" t="n"/>
      <c r="CT2826" s="59" t="n"/>
      <c r="CU2826" s="59" t="n"/>
      <c r="CV2826" s="59" t="n"/>
      <c r="CW2826" s="59" t="n"/>
      <c r="CX2826" s="59" t="n"/>
      <c r="CY2826" s="59" t="n"/>
      <c r="CZ2826" s="59" t="n"/>
    </row>
    <row r="2827">
      <c r="D2827" s="59" t="n"/>
      <c r="E2827" s="59" t="n"/>
      <c r="F2827" s="59" t="n"/>
      <c r="G2827" s="59" t="n"/>
      <c r="H2827" s="59" t="n"/>
      <c r="I2827" s="59" t="n"/>
      <c r="J2827" s="59" t="n"/>
      <c r="K2827" s="59" t="n"/>
      <c r="L2827" s="59" t="n"/>
      <c r="M2827" s="59" t="n"/>
      <c r="N2827" s="59" t="n"/>
      <c r="O2827" s="59" t="n"/>
      <c r="P2827" s="59" t="n"/>
      <c r="Q2827" s="59" t="n"/>
      <c r="R2827" s="59" t="n"/>
      <c r="S2827" s="59" t="n"/>
      <c r="T2827" s="59" t="n"/>
      <c r="U2827" s="59" t="n"/>
      <c r="V2827" s="59" t="n"/>
      <c r="W2827" s="59" t="n"/>
      <c r="X2827" s="59" t="n"/>
      <c r="Y2827" s="59" t="n"/>
      <c r="Z2827" s="59" t="n"/>
      <c r="AA2827" s="59" t="n"/>
      <c r="AB2827" s="59" t="n"/>
      <c r="AC2827" s="59" t="n"/>
      <c r="AD2827" s="59" t="n"/>
      <c r="AE2827" s="59" t="n"/>
      <c r="AF2827" s="59" t="n"/>
      <c r="AG2827" s="59" t="n"/>
      <c r="AH2827" s="59" t="n"/>
      <c r="AI2827" s="59" t="n"/>
      <c r="AJ2827" s="59" t="n"/>
      <c r="AK2827" s="59" t="n"/>
      <c r="AL2827" s="59" t="n"/>
      <c r="AM2827" s="59" t="n"/>
      <c r="AN2827" s="59" t="n"/>
      <c r="AO2827" s="59" t="n"/>
      <c r="AP2827" s="59" t="n"/>
      <c r="AQ2827" s="59" t="n"/>
      <c r="AR2827" s="59" t="n"/>
      <c r="AS2827" s="59" t="n"/>
      <c r="AT2827" s="59" t="n"/>
      <c r="AU2827" s="59" t="n"/>
      <c r="AV2827" s="59" t="n"/>
      <c r="AW2827" s="59" t="n"/>
      <c r="AX2827" s="59" t="n"/>
      <c r="AY2827" s="59" t="n"/>
      <c r="AZ2827" s="59" t="n"/>
      <c r="BA2827" s="59" t="n"/>
      <c r="BB2827" s="59" t="n"/>
      <c r="BC2827" s="59" t="n"/>
      <c r="BD2827" s="59" t="n"/>
      <c r="BE2827" s="59" t="n"/>
      <c r="BF2827" s="59" t="n"/>
      <c r="BG2827" s="59" t="n"/>
      <c r="BH2827" s="59" t="n"/>
      <c r="BI2827" s="59" t="n"/>
      <c r="BJ2827" s="59" t="n"/>
      <c r="BK2827" s="59" t="n"/>
      <c r="BL2827" s="59" t="n"/>
      <c r="BM2827" s="59" t="n"/>
      <c r="BN2827" s="59" t="n"/>
      <c r="BO2827" s="59" t="n"/>
      <c r="BP2827" s="59" t="n"/>
      <c r="BQ2827" s="59" t="n"/>
      <c r="BR2827" s="59" t="n"/>
      <c r="BS2827" s="59" t="n"/>
      <c r="BT2827" s="59" t="n"/>
      <c r="BU2827" s="59" t="n"/>
      <c r="BV2827" s="59" t="n"/>
      <c r="BW2827" s="59" t="n"/>
      <c r="BX2827" s="59" t="n"/>
      <c r="BY2827" s="59" t="n"/>
      <c r="BZ2827" s="59" t="n"/>
      <c r="CA2827" s="59" t="n"/>
      <c r="CB2827" s="59" t="n"/>
      <c r="CC2827" s="59" t="n"/>
      <c r="CD2827" s="59" t="n"/>
      <c r="CE2827" s="59" t="n"/>
      <c r="CF2827" s="59" t="n"/>
      <c r="CG2827" s="59" t="n"/>
      <c r="CH2827" s="59" t="n"/>
      <c r="CI2827" s="59" t="n"/>
      <c r="CJ2827" s="59" t="n"/>
      <c r="CK2827" s="59" t="n"/>
      <c r="CL2827" s="59" t="n"/>
      <c r="CM2827" s="59" t="n"/>
      <c r="CN2827" s="59" t="n"/>
      <c r="CO2827" s="59" t="n"/>
      <c r="CP2827" s="59" t="n"/>
      <c r="CQ2827" s="59" t="n"/>
      <c r="CR2827" s="59" t="n"/>
      <c r="CS2827" s="59" t="n"/>
      <c r="CT2827" s="59" t="n"/>
      <c r="CU2827" s="59" t="n"/>
      <c r="CV2827" s="59" t="n"/>
      <c r="CW2827" s="59" t="n"/>
      <c r="CX2827" s="59" t="n"/>
      <c r="CY2827" s="59" t="n"/>
      <c r="CZ2827" s="59" t="n"/>
    </row>
    <row r="2828">
      <c r="D2828" s="59" t="n"/>
      <c r="E2828" s="59" t="n"/>
      <c r="F2828" s="59" t="n"/>
      <c r="G2828" s="59" t="n"/>
      <c r="H2828" s="59" t="n"/>
      <c r="I2828" s="59" t="n"/>
      <c r="J2828" s="59" t="n"/>
      <c r="K2828" s="59" t="n"/>
      <c r="L2828" s="59" t="n"/>
      <c r="M2828" s="59" t="n"/>
      <c r="N2828" s="59" t="n"/>
      <c r="O2828" s="59" t="n"/>
      <c r="P2828" s="59" t="n"/>
      <c r="Q2828" s="59" t="n"/>
      <c r="R2828" s="59" t="n"/>
      <c r="S2828" s="59" t="n"/>
      <c r="T2828" s="59" t="n"/>
      <c r="U2828" s="59" t="n"/>
      <c r="V2828" s="59" t="n"/>
      <c r="W2828" s="59" t="n"/>
      <c r="X2828" s="59" t="n"/>
      <c r="Y2828" s="59" t="n"/>
      <c r="Z2828" s="59" t="n"/>
      <c r="AA2828" s="59" t="n"/>
      <c r="AB2828" s="59" t="n"/>
      <c r="AC2828" s="59" t="n"/>
      <c r="AD2828" s="59" t="n"/>
      <c r="AE2828" s="59" t="n"/>
      <c r="AF2828" s="59" t="n"/>
      <c r="AG2828" s="59" t="n"/>
      <c r="AH2828" s="59" t="n"/>
      <c r="AI2828" s="59" t="n"/>
      <c r="AJ2828" s="59" t="n"/>
      <c r="AK2828" s="59" t="n"/>
      <c r="AL2828" s="59" t="n"/>
      <c r="AM2828" s="59" t="n"/>
      <c r="AN2828" s="59" t="n"/>
      <c r="AO2828" s="59" t="n"/>
      <c r="AP2828" s="59" t="n"/>
      <c r="AQ2828" s="59" t="n"/>
      <c r="AR2828" s="59" t="n"/>
      <c r="AS2828" s="59" t="n"/>
      <c r="AT2828" s="59" t="n"/>
      <c r="AU2828" s="59" t="n"/>
      <c r="AV2828" s="59" t="n"/>
      <c r="AW2828" s="59" t="n"/>
      <c r="AX2828" s="59" t="n"/>
      <c r="AY2828" s="59" t="n"/>
      <c r="AZ2828" s="59" t="n"/>
      <c r="BA2828" s="59" t="n"/>
      <c r="BB2828" s="59" t="n"/>
      <c r="BC2828" s="59" t="n"/>
      <c r="BD2828" s="59" t="n"/>
      <c r="BE2828" s="59" t="n"/>
      <c r="BF2828" s="59" t="n"/>
      <c r="BG2828" s="59" t="n"/>
      <c r="BH2828" s="59" t="n"/>
      <c r="BI2828" s="59" t="n"/>
      <c r="BJ2828" s="59" t="n"/>
      <c r="BK2828" s="59" t="n"/>
      <c r="BL2828" s="59" t="n"/>
      <c r="BM2828" s="59" t="n"/>
      <c r="BN2828" s="59" t="n"/>
      <c r="BO2828" s="59" t="n"/>
      <c r="BP2828" s="59" t="n"/>
      <c r="BQ2828" s="59" t="n"/>
      <c r="BR2828" s="59" t="n"/>
      <c r="BS2828" s="59" t="n"/>
      <c r="BT2828" s="59" t="n"/>
      <c r="BU2828" s="59" t="n"/>
      <c r="BV2828" s="59" t="n"/>
      <c r="BW2828" s="59" t="n"/>
      <c r="BX2828" s="59" t="n"/>
      <c r="BY2828" s="59" t="n"/>
      <c r="BZ2828" s="59" t="n"/>
      <c r="CA2828" s="59" t="n"/>
      <c r="CB2828" s="59" t="n"/>
      <c r="CC2828" s="59" t="n"/>
      <c r="CD2828" s="59" t="n"/>
      <c r="CE2828" s="59" t="n"/>
      <c r="CF2828" s="59" t="n"/>
      <c r="CG2828" s="59" t="n"/>
      <c r="CH2828" s="59" t="n"/>
      <c r="CI2828" s="59" t="n"/>
      <c r="CJ2828" s="59" t="n"/>
      <c r="CK2828" s="59" t="n"/>
      <c r="CL2828" s="59" t="n"/>
      <c r="CM2828" s="59" t="n"/>
      <c r="CN2828" s="59" t="n"/>
      <c r="CO2828" s="59" t="n"/>
      <c r="CP2828" s="59" t="n"/>
      <c r="CQ2828" s="59" t="n"/>
      <c r="CR2828" s="59" t="n"/>
      <c r="CS2828" s="59" t="n"/>
      <c r="CT2828" s="59" t="n"/>
      <c r="CU2828" s="59" t="n"/>
      <c r="CV2828" s="59" t="n"/>
      <c r="CW2828" s="59" t="n"/>
      <c r="CX2828" s="59" t="n"/>
      <c r="CY2828" s="59" t="n"/>
      <c r="CZ2828" s="59" t="n"/>
    </row>
    <row r="2829">
      <c r="D2829" s="59" t="n"/>
      <c r="E2829" s="59" t="n"/>
      <c r="F2829" s="59" t="n"/>
      <c r="G2829" s="59" t="n"/>
      <c r="H2829" s="59" t="n"/>
      <c r="I2829" s="59" t="n"/>
      <c r="J2829" s="59" t="n"/>
      <c r="K2829" s="59" t="n"/>
      <c r="L2829" s="59" t="n"/>
      <c r="M2829" s="59" t="n"/>
      <c r="N2829" s="59" t="n"/>
      <c r="O2829" s="59" t="n"/>
      <c r="P2829" s="59" t="n"/>
      <c r="Q2829" s="59" t="n"/>
      <c r="R2829" s="59" t="n"/>
      <c r="S2829" s="59" t="n"/>
      <c r="T2829" s="59" t="n"/>
      <c r="U2829" s="59" t="n"/>
      <c r="V2829" s="59" t="n"/>
      <c r="W2829" s="59" t="n"/>
      <c r="X2829" s="59" t="n"/>
      <c r="Y2829" s="59" t="n"/>
      <c r="Z2829" s="59" t="n"/>
      <c r="AA2829" s="59" t="n"/>
      <c r="AB2829" s="59" t="n"/>
      <c r="AC2829" s="59" t="n"/>
      <c r="AD2829" s="59" t="n"/>
      <c r="AE2829" s="59" t="n"/>
      <c r="AF2829" s="59" t="n"/>
      <c r="AG2829" s="59" t="n"/>
      <c r="AH2829" s="59" t="n"/>
      <c r="AI2829" s="59" t="n"/>
      <c r="AJ2829" s="59" t="n"/>
      <c r="AK2829" s="59" t="n"/>
      <c r="AL2829" s="59" t="n"/>
      <c r="AM2829" s="59" t="n"/>
      <c r="AN2829" s="59" t="n"/>
      <c r="AO2829" s="59" t="n"/>
      <c r="AP2829" s="59" t="n"/>
      <c r="AQ2829" s="59" t="n"/>
      <c r="AR2829" s="59" t="n"/>
      <c r="AS2829" s="59" t="n"/>
      <c r="AT2829" s="59" t="n"/>
      <c r="AU2829" s="59" t="n"/>
      <c r="AV2829" s="59" t="n"/>
      <c r="AW2829" s="59" t="n"/>
      <c r="AX2829" s="59" t="n"/>
      <c r="AY2829" s="59" t="n"/>
      <c r="AZ2829" s="59" t="n"/>
      <c r="BA2829" s="59" t="n"/>
      <c r="BB2829" s="59" t="n"/>
      <c r="BC2829" s="59" t="n"/>
      <c r="BD2829" s="59" t="n"/>
      <c r="BE2829" s="59" t="n"/>
      <c r="BF2829" s="59" t="n"/>
      <c r="BG2829" s="59" t="n"/>
      <c r="BH2829" s="59" t="n"/>
      <c r="BI2829" s="59" t="n"/>
      <c r="BJ2829" s="59" t="n"/>
      <c r="BK2829" s="59" t="n"/>
      <c r="BL2829" s="59" t="n"/>
      <c r="BM2829" s="59" t="n"/>
      <c r="BN2829" s="59" t="n"/>
      <c r="BO2829" s="59" t="n"/>
      <c r="BP2829" s="59" t="n"/>
      <c r="BQ2829" s="59" t="n"/>
      <c r="BR2829" s="59" t="n"/>
      <c r="BS2829" s="59" t="n"/>
      <c r="BT2829" s="59" t="n"/>
      <c r="BU2829" s="59" t="n"/>
      <c r="BV2829" s="59" t="n"/>
      <c r="BW2829" s="59" t="n"/>
      <c r="BX2829" s="59" t="n"/>
      <c r="BY2829" s="59" t="n"/>
      <c r="BZ2829" s="59" t="n"/>
      <c r="CA2829" s="59" t="n"/>
      <c r="CB2829" s="59" t="n"/>
      <c r="CC2829" s="59" t="n"/>
      <c r="CD2829" s="59" t="n"/>
      <c r="CE2829" s="59" t="n"/>
      <c r="CF2829" s="59" t="n"/>
      <c r="CG2829" s="59" t="n"/>
      <c r="CH2829" s="59" t="n"/>
      <c r="CI2829" s="59" t="n"/>
      <c r="CJ2829" s="59" t="n"/>
      <c r="CK2829" s="59" t="n"/>
      <c r="CL2829" s="59" t="n"/>
      <c r="CM2829" s="59" t="n"/>
      <c r="CN2829" s="59" t="n"/>
      <c r="CO2829" s="59" t="n"/>
      <c r="CP2829" s="59" t="n"/>
      <c r="CQ2829" s="59" t="n"/>
      <c r="CR2829" s="59" t="n"/>
      <c r="CS2829" s="59" t="n"/>
      <c r="CT2829" s="59" t="n"/>
      <c r="CU2829" s="59" t="n"/>
      <c r="CV2829" s="59" t="n"/>
      <c r="CW2829" s="59" t="n"/>
      <c r="CX2829" s="59" t="n"/>
      <c r="CY2829" s="59" t="n"/>
      <c r="CZ2829" s="59" t="n"/>
    </row>
    <row r="2830">
      <c r="D2830" s="107" t="n"/>
      <c r="E2830" s="107" t="n"/>
      <c r="F2830" s="107" t="n"/>
      <c r="G2830" s="107" t="n"/>
      <c r="H2830" s="107" t="n"/>
      <c r="I2830" s="107" t="n"/>
      <c r="J2830" s="107" t="n"/>
      <c r="K2830" s="107" t="n"/>
      <c r="L2830" s="107" t="n"/>
      <c r="M2830" s="107" t="n"/>
      <c r="N2830" s="107" t="n"/>
      <c r="O2830" s="107" t="n"/>
      <c r="P2830" s="107" t="n"/>
      <c r="Q2830" s="107" t="n"/>
      <c r="R2830" s="107" t="n"/>
      <c r="S2830" s="107" t="n"/>
      <c r="T2830" s="107" t="n"/>
      <c r="U2830" s="107" t="n"/>
      <c r="V2830" s="107" t="n"/>
      <c r="W2830" s="107" t="n"/>
      <c r="X2830" s="107" t="n"/>
      <c r="Y2830" s="107" t="n"/>
      <c r="Z2830" s="107" t="n"/>
      <c r="AA2830" s="107" t="n"/>
      <c r="AB2830" s="107" t="n"/>
      <c r="AC2830" s="107" t="n"/>
      <c r="AD2830" s="107" t="n"/>
      <c r="AE2830" s="107" t="n"/>
      <c r="AF2830" s="107" t="n"/>
      <c r="AG2830" s="107" t="n"/>
      <c r="AH2830" s="107" t="n"/>
      <c r="AI2830" s="107" t="n"/>
      <c r="AJ2830" s="107" t="n"/>
      <c r="AK2830" s="107" t="n"/>
      <c r="AL2830" s="107" t="n"/>
      <c r="AM2830" s="107" t="n"/>
      <c r="AN2830" s="107" t="n"/>
      <c r="AO2830" s="107" t="n"/>
      <c r="AP2830" s="107" t="n"/>
      <c r="AQ2830" s="107" t="n"/>
      <c r="AR2830" s="107" t="n"/>
      <c r="AS2830" s="107" t="n"/>
      <c r="AT2830" s="107" t="n"/>
      <c r="AU2830" s="107" t="n"/>
      <c r="AV2830" s="107" t="n"/>
      <c r="AW2830" s="107" t="n"/>
      <c r="AX2830" s="107" t="n"/>
      <c r="AY2830" s="107" t="n"/>
      <c r="AZ2830" s="107" t="n"/>
      <c r="BA2830" s="107" t="n"/>
      <c r="BB2830" s="107" t="n"/>
      <c r="BC2830" s="107" t="n"/>
      <c r="BD2830" s="107" t="n"/>
      <c r="BE2830" s="107" t="n"/>
      <c r="BF2830" s="107" t="n"/>
      <c r="BG2830" s="107" t="n"/>
      <c r="BH2830" s="107" t="n"/>
      <c r="BI2830" s="107" t="n"/>
      <c r="BJ2830" s="107" t="n"/>
      <c r="BK2830" s="107" t="n"/>
      <c r="BL2830" s="107" t="n"/>
      <c r="BM2830" s="107" t="n"/>
      <c r="BN2830" s="107" t="n"/>
      <c r="BO2830" s="107" t="n"/>
      <c r="BP2830" s="107" t="n"/>
      <c r="BQ2830" s="107" t="n"/>
      <c r="BR2830" s="107" t="n"/>
      <c r="BS2830" s="107" t="n"/>
      <c r="BT2830" s="107" t="n"/>
      <c r="BU2830" s="107" t="n"/>
      <c r="BV2830" s="107" t="n"/>
      <c r="BW2830" s="107" t="n"/>
      <c r="BX2830" s="107" t="n"/>
      <c r="BY2830" s="107" t="n"/>
      <c r="BZ2830" s="107" t="n"/>
      <c r="CA2830" s="107" t="n"/>
      <c r="CB2830" s="107" t="n"/>
      <c r="CC2830" s="107" t="n"/>
      <c r="CD2830" s="107" t="n"/>
      <c r="CE2830" s="107" t="n"/>
      <c r="CF2830" s="107" t="n"/>
      <c r="CG2830" s="107" t="n"/>
      <c r="CH2830" s="107" t="n"/>
      <c r="CI2830" s="107" t="n"/>
      <c r="CJ2830" s="107" t="n"/>
      <c r="CK2830" s="107" t="n"/>
      <c r="CL2830" s="107" t="n"/>
      <c r="CM2830" s="107" t="n"/>
      <c r="CN2830" s="107" t="n"/>
      <c r="CO2830" s="107" t="n"/>
      <c r="CP2830" s="107" t="n"/>
      <c r="CQ2830" s="107" t="n"/>
      <c r="CR2830" s="107" t="n"/>
      <c r="CS2830" s="107" t="n"/>
      <c r="CT2830" s="107" t="n"/>
      <c r="CU2830" s="107" t="n"/>
      <c r="CV2830" s="107" t="n"/>
      <c r="CW2830" s="107" t="n"/>
      <c r="CX2830" s="107" t="n"/>
      <c r="CY2830" s="107" t="n"/>
      <c r="CZ2830" s="107" t="n"/>
    </row>
    <row r="2833">
      <c r="A2833" s="2">
        <f>IF($A2826="","","   projections")</f>
        <v/>
      </c>
      <c r="B2833" s="68">
        <f>IF($A2826="",0,COUNT($E2834:$CZ2834))</f>
        <v/>
      </c>
      <c r="C2833" s="69">
        <f>IF($B2833=0,0,MAX($E2834:$CZ2834))</f>
        <v/>
      </c>
      <c r="D2833" s="58">
        <f>_xll.BDS($A2826,'Field Check'!$C$42,"headers=y","startcol=1","endcol=3","dir=h")</f>
        <v/>
      </c>
      <c r="E2833" s="59" t="n"/>
      <c r="F2833" s="59" t="n"/>
      <c r="G2833" s="59" t="n"/>
      <c r="H2833" s="59" t="n"/>
      <c r="I2833" s="59" t="n"/>
      <c r="J2833" s="59" t="n"/>
      <c r="K2833" s="59" t="n"/>
      <c r="L2833" s="59" t="n"/>
      <c r="M2833" s="59" t="n"/>
      <c r="N2833" s="59" t="n"/>
      <c r="O2833" s="59" t="n"/>
      <c r="P2833" s="59" t="n"/>
      <c r="Q2833" s="59" t="n"/>
      <c r="R2833" s="59" t="n"/>
      <c r="S2833" s="59" t="n"/>
      <c r="T2833" s="59" t="n"/>
      <c r="U2833" s="59" t="n"/>
      <c r="V2833" s="59" t="n"/>
      <c r="W2833" s="59" t="n"/>
      <c r="X2833" s="59" t="n"/>
      <c r="Y2833" s="59" t="n"/>
      <c r="Z2833" s="59" t="n"/>
      <c r="AA2833" s="59" t="n"/>
      <c r="AB2833" s="59" t="n"/>
      <c r="AC2833" s="59" t="n"/>
      <c r="AD2833" s="59" t="n"/>
      <c r="AE2833" s="59" t="n"/>
      <c r="AF2833" s="59" t="n"/>
      <c r="AG2833" s="59" t="n"/>
      <c r="AH2833" s="59" t="n"/>
      <c r="AI2833" s="59" t="n"/>
      <c r="AJ2833" s="59" t="n"/>
      <c r="AK2833" s="59" t="n"/>
      <c r="AL2833" s="59" t="n"/>
      <c r="AM2833" s="59" t="n"/>
      <c r="AN2833" s="59" t="n"/>
      <c r="AO2833" s="59" t="n"/>
      <c r="AP2833" s="59" t="n"/>
      <c r="AQ2833" s="59" t="n"/>
      <c r="AR2833" s="59" t="n"/>
      <c r="AS2833" s="59" t="n"/>
      <c r="AT2833" s="59" t="n"/>
      <c r="AU2833" s="59" t="n"/>
      <c r="AV2833" s="59" t="n"/>
      <c r="AW2833" s="59" t="n"/>
      <c r="AX2833" s="59" t="n"/>
      <c r="AY2833" s="59" t="n"/>
      <c r="AZ2833" s="59" t="n"/>
      <c r="BA2833" s="59" t="n"/>
      <c r="BB2833" s="59" t="n"/>
      <c r="BC2833" s="59" t="n"/>
      <c r="BD2833" s="59" t="n"/>
      <c r="BE2833" s="59" t="n"/>
      <c r="BF2833" s="59" t="n"/>
      <c r="BG2833" s="59" t="n"/>
      <c r="BH2833" s="59" t="n"/>
      <c r="BI2833" s="59" t="n"/>
      <c r="BJ2833" s="59" t="n"/>
      <c r="BK2833" s="59" t="n"/>
      <c r="BL2833" s="59" t="n"/>
      <c r="BM2833" s="59" t="n"/>
      <c r="BN2833" s="59" t="n"/>
      <c r="BO2833" s="59" t="n"/>
      <c r="BP2833" s="59" t="n"/>
      <c r="BQ2833" s="59" t="n"/>
      <c r="BR2833" s="59" t="n"/>
      <c r="BS2833" s="59" t="n"/>
      <c r="BT2833" s="59" t="n"/>
      <c r="BU2833" s="59" t="n"/>
      <c r="BV2833" s="59" t="n"/>
      <c r="BW2833" s="59" t="n"/>
      <c r="BX2833" s="59" t="n"/>
      <c r="BY2833" s="59" t="n"/>
      <c r="BZ2833" s="59" t="n"/>
      <c r="CA2833" s="59" t="n"/>
      <c r="CB2833" s="59" t="n"/>
      <c r="CC2833" s="59" t="n"/>
      <c r="CD2833" s="59" t="n"/>
      <c r="CE2833" s="59" t="n"/>
      <c r="CF2833" s="59" t="n"/>
      <c r="CG2833" s="59" t="n"/>
      <c r="CH2833" s="59" t="n"/>
      <c r="CI2833" s="59" t="n"/>
      <c r="CJ2833" s="59" t="n"/>
      <c r="CK2833" s="59" t="n"/>
      <c r="CL2833" s="59" t="n"/>
      <c r="CM2833" s="59" t="n"/>
      <c r="CN2833" s="59" t="n"/>
      <c r="CO2833" s="59" t="n"/>
      <c r="CP2833" s="59" t="n"/>
      <c r="CQ2833" s="59" t="n"/>
      <c r="CR2833" s="59" t="n"/>
      <c r="CS2833" s="59" t="n"/>
      <c r="CT2833" s="59" t="n"/>
      <c r="CU2833" s="59" t="n"/>
      <c r="CV2833" s="59" t="n"/>
      <c r="CW2833" s="59" t="n"/>
      <c r="CX2833" s="59" t="n"/>
      <c r="CY2833" s="59" t="n"/>
      <c r="CZ2833" s="59" t="n"/>
    </row>
    <row r="2834">
      <c r="D2834" s="59" t="n"/>
      <c r="E2834" s="59" t="n"/>
      <c r="F2834" s="59" t="n"/>
      <c r="G2834" s="59" t="n"/>
      <c r="H2834" s="59" t="n"/>
      <c r="I2834" s="59" t="n"/>
      <c r="J2834" s="59" t="n"/>
      <c r="K2834" s="59" t="n"/>
      <c r="L2834" s="59" t="n"/>
      <c r="M2834" s="59" t="n"/>
      <c r="N2834" s="59" t="n"/>
      <c r="O2834" s="59" t="n"/>
      <c r="P2834" s="59" t="n"/>
      <c r="Q2834" s="59" t="n"/>
      <c r="R2834" s="59" t="n"/>
      <c r="S2834" s="59" t="n"/>
      <c r="T2834" s="59" t="n"/>
      <c r="U2834" s="59" t="n"/>
      <c r="V2834" s="59" t="n"/>
      <c r="W2834" s="59" t="n"/>
      <c r="X2834" s="59" t="n"/>
      <c r="Y2834" s="59" t="n"/>
      <c r="Z2834" s="59" t="n"/>
      <c r="AA2834" s="59" t="n"/>
      <c r="AB2834" s="59" t="n"/>
      <c r="AC2834" s="59" t="n"/>
      <c r="AD2834" s="59" t="n"/>
      <c r="AE2834" s="59" t="n"/>
      <c r="AF2834" s="59" t="n"/>
      <c r="AG2834" s="59" t="n"/>
      <c r="AH2834" s="59" t="n"/>
      <c r="AI2834" s="59" t="n"/>
      <c r="AJ2834" s="59" t="n"/>
      <c r="AK2834" s="59" t="n"/>
      <c r="AL2834" s="59" t="n"/>
      <c r="AM2834" s="59" t="n"/>
      <c r="AN2834" s="59" t="n"/>
      <c r="AO2834" s="59" t="n"/>
      <c r="AP2834" s="59" t="n"/>
      <c r="AQ2834" s="59" t="n"/>
      <c r="AR2834" s="59" t="n"/>
      <c r="AS2834" s="59" t="n"/>
      <c r="AT2834" s="59" t="n"/>
      <c r="AU2834" s="59" t="n"/>
      <c r="AV2834" s="59" t="n"/>
      <c r="AW2834" s="59" t="n"/>
      <c r="AX2834" s="59" t="n"/>
      <c r="AY2834" s="59" t="n"/>
      <c r="AZ2834" s="59" t="n"/>
      <c r="BA2834" s="59" t="n"/>
      <c r="BB2834" s="59" t="n"/>
      <c r="BC2834" s="59" t="n"/>
      <c r="BD2834" s="59" t="n"/>
      <c r="BE2834" s="59" t="n"/>
      <c r="BF2834" s="59" t="n"/>
      <c r="BG2834" s="59" t="n"/>
      <c r="BH2834" s="59" t="n"/>
      <c r="BI2834" s="59" t="n"/>
      <c r="BJ2834" s="59" t="n"/>
      <c r="BK2834" s="59" t="n"/>
      <c r="BL2834" s="59" t="n"/>
      <c r="BM2834" s="59" t="n"/>
      <c r="BN2834" s="59" t="n"/>
      <c r="BO2834" s="59" t="n"/>
      <c r="BP2834" s="59" t="n"/>
      <c r="BQ2834" s="59" t="n"/>
      <c r="BR2834" s="59" t="n"/>
      <c r="BS2834" s="59" t="n"/>
      <c r="BT2834" s="59" t="n"/>
      <c r="BU2834" s="59" t="n"/>
      <c r="BV2834" s="59" t="n"/>
      <c r="BW2834" s="59" t="n"/>
      <c r="BX2834" s="59" t="n"/>
      <c r="BY2834" s="59" t="n"/>
      <c r="BZ2834" s="59" t="n"/>
      <c r="CA2834" s="59" t="n"/>
      <c r="CB2834" s="59" t="n"/>
      <c r="CC2834" s="59" t="n"/>
      <c r="CD2834" s="59" t="n"/>
      <c r="CE2834" s="59" t="n"/>
      <c r="CF2834" s="59" t="n"/>
      <c r="CG2834" s="59" t="n"/>
      <c r="CH2834" s="59" t="n"/>
      <c r="CI2834" s="59" t="n"/>
      <c r="CJ2834" s="59" t="n"/>
      <c r="CK2834" s="59" t="n"/>
      <c r="CL2834" s="59" t="n"/>
      <c r="CM2834" s="59" t="n"/>
      <c r="CN2834" s="59" t="n"/>
      <c r="CO2834" s="59" t="n"/>
      <c r="CP2834" s="59" t="n"/>
      <c r="CQ2834" s="59" t="n"/>
      <c r="CR2834" s="59" t="n"/>
      <c r="CS2834" s="59" t="n"/>
      <c r="CT2834" s="59" t="n"/>
      <c r="CU2834" s="59" t="n"/>
      <c r="CV2834" s="59" t="n"/>
      <c r="CW2834" s="59" t="n"/>
      <c r="CX2834" s="59" t="n"/>
      <c r="CY2834" s="59" t="n"/>
      <c r="CZ2834" s="59" t="n"/>
    </row>
    <row r="2835">
      <c r="D2835" s="107" t="n"/>
      <c r="E2835" s="107" t="n"/>
      <c r="F2835" s="107" t="n"/>
      <c r="G2835" s="107" t="n"/>
      <c r="H2835" s="107" t="n"/>
      <c r="I2835" s="107" t="n"/>
      <c r="J2835" s="107" t="n"/>
      <c r="K2835" s="107" t="n"/>
      <c r="L2835" s="107" t="n"/>
      <c r="M2835" s="107" t="n"/>
      <c r="N2835" s="107" t="n"/>
      <c r="O2835" s="107" t="n"/>
      <c r="P2835" s="107" t="n"/>
      <c r="Q2835" s="107" t="n"/>
      <c r="R2835" s="107" t="n"/>
      <c r="S2835" s="107" t="n"/>
      <c r="T2835" s="107" t="n"/>
      <c r="U2835" s="107" t="n"/>
      <c r="V2835" s="107" t="n"/>
      <c r="W2835" s="107" t="n"/>
      <c r="X2835" s="107" t="n"/>
      <c r="Y2835" s="107" t="n"/>
      <c r="Z2835" s="107" t="n"/>
      <c r="AA2835" s="107" t="n"/>
      <c r="AB2835" s="107" t="n"/>
      <c r="AC2835" s="107" t="n"/>
      <c r="AD2835" s="107" t="n"/>
      <c r="AE2835" s="107" t="n"/>
      <c r="AF2835" s="107" t="n"/>
      <c r="AG2835" s="107" t="n"/>
      <c r="AH2835" s="107" t="n"/>
      <c r="AI2835" s="107" t="n"/>
      <c r="AJ2835" s="107" t="n"/>
      <c r="AK2835" s="107" t="n"/>
      <c r="AL2835" s="107" t="n"/>
      <c r="AM2835" s="107" t="n"/>
      <c r="AN2835" s="107" t="n"/>
      <c r="AO2835" s="107" t="n"/>
      <c r="AP2835" s="107" t="n"/>
      <c r="AQ2835" s="107" t="n"/>
      <c r="AR2835" s="107" t="n"/>
      <c r="AS2835" s="107" t="n"/>
      <c r="AT2835" s="107" t="n"/>
      <c r="AU2835" s="107" t="n"/>
      <c r="AV2835" s="107" t="n"/>
      <c r="AW2835" s="107" t="n"/>
      <c r="AX2835" s="107" t="n"/>
      <c r="AY2835" s="107" t="n"/>
      <c r="AZ2835" s="107" t="n"/>
      <c r="BA2835" s="107" t="n"/>
      <c r="BB2835" s="107" t="n"/>
      <c r="BC2835" s="107" t="n"/>
      <c r="BD2835" s="107" t="n"/>
      <c r="BE2835" s="107" t="n"/>
      <c r="BF2835" s="107" t="n"/>
      <c r="BG2835" s="107" t="n"/>
      <c r="BH2835" s="107" t="n"/>
      <c r="BI2835" s="107" t="n"/>
      <c r="BJ2835" s="107" t="n"/>
      <c r="BK2835" s="107" t="n"/>
      <c r="BL2835" s="107" t="n"/>
      <c r="BM2835" s="107" t="n"/>
      <c r="BN2835" s="107" t="n"/>
      <c r="BO2835" s="107" t="n"/>
      <c r="BP2835" s="107" t="n"/>
      <c r="BQ2835" s="107" t="n"/>
      <c r="BR2835" s="107" t="n"/>
      <c r="BS2835" s="107" t="n"/>
      <c r="BT2835" s="107" t="n"/>
      <c r="BU2835" s="107" t="n"/>
      <c r="BV2835" s="107" t="n"/>
      <c r="BW2835" s="107" t="n"/>
      <c r="BX2835" s="107" t="n"/>
      <c r="BY2835" s="107" t="n"/>
      <c r="BZ2835" s="107" t="n"/>
      <c r="CA2835" s="107" t="n"/>
      <c r="CB2835" s="107" t="n"/>
      <c r="CC2835" s="107" t="n"/>
      <c r="CD2835" s="107" t="n"/>
      <c r="CE2835" s="107" t="n"/>
      <c r="CF2835" s="107" t="n"/>
      <c r="CG2835" s="107" t="n"/>
      <c r="CH2835" s="107" t="n"/>
      <c r="CI2835" s="107" t="n"/>
      <c r="CJ2835" s="107" t="n"/>
      <c r="CK2835" s="107" t="n"/>
      <c r="CL2835" s="107" t="n"/>
      <c r="CM2835" s="107" t="n"/>
      <c r="CN2835" s="107" t="n"/>
      <c r="CO2835" s="107" t="n"/>
      <c r="CP2835" s="107" t="n"/>
      <c r="CQ2835" s="107" t="n"/>
      <c r="CR2835" s="107" t="n"/>
      <c r="CS2835" s="107" t="n"/>
      <c r="CT2835" s="107" t="n"/>
      <c r="CU2835" s="107" t="n"/>
      <c r="CV2835" s="107" t="n"/>
      <c r="CW2835" s="107" t="n"/>
      <c r="CX2835" s="107" t="n"/>
      <c r="CY2835" s="107" t="n"/>
      <c r="CZ2835" s="107" t="n"/>
    </row>
    <row r="2837">
      <c r="A2837" s="126">
        <f>IF(MXAU!$C$58="","",MXAU!$C$58)</f>
        <v/>
      </c>
      <c r="B2837" s="68">
        <f>IF($A2837="",0,COUNT($E2838:$CZ2838))</f>
        <v/>
      </c>
      <c r="C2837" s="69">
        <f>IF($B2837=0,0,MAX($E2838:$CZ2838))</f>
        <v/>
      </c>
      <c r="D2837" s="58">
        <f>_xll.BDS($A2837,'Field Check'!$C$44,"headers=y","startcol=1","endcol=7","dir=h","DVD_START_DT",'Field Check'!$C$59,"DVD_END_DT",'Field Check'!$D$59)</f>
        <v/>
      </c>
      <c r="E2837" s="59" t="n"/>
      <c r="F2837" s="59" t="n"/>
      <c r="G2837" s="59" t="n"/>
      <c r="H2837" s="59" t="n"/>
      <c r="I2837" s="59" t="n"/>
      <c r="J2837" s="59" t="n"/>
      <c r="K2837" s="59" t="n"/>
      <c r="L2837" s="59" t="n"/>
      <c r="M2837" s="59" t="n"/>
      <c r="N2837" s="59" t="n"/>
      <c r="O2837" s="59" t="n"/>
      <c r="P2837" s="59" t="n"/>
      <c r="Q2837" s="59" t="n"/>
      <c r="R2837" s="59" t="n"/>
      <c r="S2837" s="59" t="n"/>
      <c r="T2837" s="59" t="n"/>
      <c r="U2837" s="59" t="n"/>
      <c r="V2837" s="59" t="n"/>
      <c r="W2837" s="59" t="n"/>
      <c r="X2837" s="59" t="n"/>
      <c r="Y2837" s="59" t="n"/>
      <c r="Z2837" s="59" t="n"/>
      <c r="AA2837" s="59" t="n"/>
      <c r="AB2837" s="59" t="n"/>
      <c r="AC2837" s="59" t="n"/>
      <c r="AD2837" s="59" t="n"/>
      <c r="AE2837" s="59" t="n"/>
      <c r="AF2837" s="59" t="n"/>
      <c r="AG2837" s="59" t="n"/>
      <c r="AH2837" s="59" t="n"/>
      <c r="AI2837" s="59" t="n"/>
      <c r="AJ2837" s="59" t="n"/>
      <c r="AK2837" s="59" t="n"/>
      <c r="AL2837" s="59" t="n"/>
      <c r="AM2837" s="59" t="n"/>
      <c r="AN2837" s="59" t="n"/>
      <c r="AO2837" s="59" t="n"/>
      <c r="AP2837" s="59" t="n"/>
      <c r="AQ2837" s="59" t="n"/>
      <c r="AR2837" s="59" t="n"/>
      <c r="AS2837" s="59" t="n"/>
      <c r="AT2837" s="59" t="n"/>
      <c r="AU2837" s="59" t="n"/>
      <c r="AV2837" s="59" t="n"/>
      <c r="AW2837" s="59" t="n"/>
      <c r="AX2837" s="59" t="n"/>
      <c r="AY2837" s="59" t="n"/>
      <c r="AZ2837" s="59" t="n"/>
      <c r="BA2837" s="59" t="n"/>
      <c r="BB2837" s="59" t="n"/>
      <c r="BC2837" s="59" t="n"/>
      <c r="BD2837" s="59" t="n"/>
      <c r="BE2837" s="59" t="n"/>
      <c r="BF2837" s="59" t="n"/>
      <c r="BG2837" s="59" t="n"/>
      <c r="BH2837" s="59" t="n"/>
      <c r="BI2837" s="59" t="n"/>
      <c r="BJ2837" s="59" t="n"/>
      <c r="BK2837" s="59" t="n"/>
      <c r="BL2837" s="59" t="n"/>
      <c r="BM2837" s="59" t="n"/>
      <c r="BN2837" s="59" t="n"/>
      <c r="BO2837" s="59" t="n"/>
      <c r="BP2837" s="59" t="n"/>
      <c r="BQ2837" s="59" t="n"/>
      <c r="BR2837" s="59" t="n"/>
      <c r="BS2837" s="59" t="n"/>
      <c r="BT2837" s="59" t="n"/>
      <c r="BU2837" s="59" t="n"/>
      <c r="BV2837" s="59" t="n"/>
      <c r="BW2837" s="59" t="n"/>
      <c r="BX2837" s="59" t="n"/>
      <c r="BY2837" s="59" t="n"/>
      <c r="BZ2837" s="59" t="n"/>
      <c r="CA2837" s="59" t="n"/>
      <c r="CB2837" s="59" t="n"/>
      <c r="CC2837" s="59" t="n"/>
      <c r="CD2837" s="59" t="n"/>
      <c r="CE2837" s="59" t="n"/>
      <c r="CF2837" s="59" t="n"/>
      <c r="CG2837" s="59" t="n"/>
      <c r="CH2837" s="59" t="n"/>
      <c r="CI2837" s="59" t="n"/>
      <c r="CJ2837" s="59" t="n"/>
      <c r="CK2837" s="59" t="n"/>
      <c r="CL2837" s="59" t="n"/>
      <c r="CM2837" s="59" t="n"/>
      <c r="CN2837" s="59" t="n"/>
      <c r="CO2837" s="59" t="n"/>
      <c r="CP2837" s="59" t="n"/>
      <c r="CQ2837" s="59" t="n"/>
      <c r="CR2837" s="59" t="n"/>
      <c r="CS2837" s="59" t="n"/>
      <c r="CT2837" s="59" t="n"/>
      <c r="CU2837" s="59" t="n"/>
      <c r="CV2837" s="59" t="n"/>
      <c r="CW2837" s="59" t="n"/>
      <c r="CX2837" s="59" t="n"/>
      <c r="CY2837" s="59" t="n"/>
      <c r="CZ2837" s="59" t="n"/>
    </row>
    <row r="2838">
      <c r="D2838" s="59" t="n"/>
      <c r="E2838" s="59" t="n"/>
      <c r="F2838" s="59" t="n"/>
      <c r="G2838" s="59" t="n"/>
      <c r="H2838" s="59" t="n"/>
      <c r="I2838" s="59" t="n"/>
      <c r="J2838" s="59" t="n"/>
      <c r="K2838" s="59" t="n"/>
      <c r="L2838" s="59" t="n"/>
      <c r="M2838" s="59" t="n"/>
      <c r="N2838" s="59" t="n"/>
      <c r="O2838" s="59" t="n"/>
      <c r="P2838" s="59" t="n"/>
      <c r="Q2838" s="59" t="n"/>
      <c r="R2838" s="59" t="n"/>
      <c r="S2838" s="59" t="n"/>
      <c r="T2838" s="59" t="n"/>
      <c r="U2838" s="59" t="n"/>
      <c r="V2838" s="59" t="n"/>
      <c r="W2838" s="59" t="n"/>
      <c r="X2838" s="59" t="n"/>
      <c r="Y2838" s="59" t="n"/>
      <c r="Z2838" s="59" t="n"/>
      <c r="AA2838" s="59" t="n"/>
      <c r="AB2838" s="59" t="n"/>
      <c r="AC2838" s="59" t="n"/>
      <c r="AD2838" s="59" t="n"/>
      <c r="AE2838" s="59" t="n"/>
      <c r="AF2838" s="59" t="n"/>
      <c r="AG2838" s="59" t="n"/>
      <c r="AH2838" s="59" t="n"/>
      <c r="AI2838" s="59" t="n"/>
      <c r="AJ2838" s="59" t="n"/>
      <c r="AK2838" s="59" t="n"/>
      <c r="AL2838" s="59" t="n"/>
      <c r="AM2838" s="59" t="n"/>
      <c r="AN2838" s="59" t="n"/>
      <c r="AO2838" s="59" t="n"/>
      <c r="AP2838" s="59" t="n"/>
      <c r="AQ2838" s="59" t="n"/>
      <c r="AR2838" s="59" t="n"/>
      <c r="AS2838" s="59" t="n"/>
      <c r="AT2838" s="59" t="n"/>
      <c r="AU2838" s="59" t="n"/>
      <c r="AV2838" s="59" t="n"/>
      <c r="AW2838" s="59" t="n"/>
      <c r="AX2838" s="59" t="n"/>
      <c r="AY2838" s="59" t="n"/>
      <c r="AZ2838" s="59" t="n"/>
      <c r="BA2838" s="59" t="n"/>
      <c r="BB2838" s="59" t="n"/>
      <c r="BC2838" s="59" t="n"/>
      <c r="BD2838" s="59" t="n"/>
      <c r="BE2838" s="59" t="n"/>
      <c r="BF2838" s="59" t="n"/>
      <c r="BG2838" s="59" t="n"/>
      <c r="BH2838" s="59" t="n"/>
      <c r="BI2838" s="59" t="n"/>
      <c r="BJ2838" s="59" t="n"/>
      <c r="BK2838" s="59" t="n"/>
      <c r="BL2838" s="59" t="n"/>
      <c r="BM2838" s="59" t="n"/>
      <c r="BN2838" s="59" t="n"/>
      <c r="BO2838" s="59" t="n"/>
      <c r="BP2838" s="59" t="n"/>
      <c r="BQ2838" s="59" t="n"/>
      <c r="BR2838" s="59" t="n"/>
      <c r="BS2838" s="59" t="n"/>
      <c r="BT2838" s="59" t="n"/>
      <c r="BU2838" s="59" t="n"/>
      <c r="BV2838" s="59" t="n"/>
      <c r="BW2838" s="59" t="n"/>
      <c r="BX2838" s="59" t="n"/>
      <c r="BY2838" s="59" t="n"/>
      <c r="BZ2838" s="59" t="n"/>
      <c r="CA2838" s="59" t="n"/>
      <c r="CB2838" s="59" t="n"/>
      <c r="CC2838" s="59" t="n"/>
      <c r="CD2838" s="59" t="n"/>
      <c r="CE2838" s="59" t="n"/>
      <c r="CF2838" s="59" t="n"/>
      <c r="CG2838" s="59" t="n"/>
      <c r="CH2838" s="59" t="n"/>
      <c r="CI2838" s="59" t="n"/>
      <c r="CJ2838" s="59" t="n"/>
      <c r="CK2838" s="59" t="n"/>
      <c r="CL2838" s="59" t="n"/>
      <c r="CM2838" s="59" t="n"/>
      <c r="CN2838" s="59" t="n"/>
      <c r="CO2838" s="59" t="n"/>
      <c r="CP2838" s="59" t="n"/>
      <c r="CQ2838" s="59" t="n"/>
      <c r="CR2838" s="59" t="n"/>
      <c r="CS2838" s="59" t="n"/>
      <c r="CT2838" s="59" t="n"/>
      <c r="CU2838" s="59" t="n"/>
      <c r="CV2838" s="59" t="n"/>
      <c r="CW2838" s="59" t="n"/>
      <c r="CX2838" s="59" t="n"/>
      <c r="CY2838" s="59" t="n"/>
      <c r="CZ2838" s="59" t="n"/>
    </row>
    <row r="2839">
      <c r="D2839" s="59" t="n"/>
      <c r="E2839" s="59" t="n"/>
      <c r="F2839" s="59" t="n"/>
      <c r="G2839" s="59" t="n"/>
      <c r="H2839" s="59" t="n"/>
      <c r="I2839" s="59" t="n"/>
      <c r="J2839" s="59" t="n"/>
      <c r="K2839" s="59" t="n"/>
      <c r="L2839" s="59" t="n"/>
      <c r="M2839" s="59" t="n"/>
      <c r="N2839" s="59" t="n"/>
      <c r="O2839" s="59" t="n"/>
      <c r="P2839" s="59" t="n"/>
      <c r="Q2839" s="59" t="n"/>
      <c r="R2839" s="59" t="n"/>
      <c r="S2839" s="59" t="n"/>
      <c r="T2839" s="59" t="n"/>
      <c r="U2839" s="59" t="n"/>
      <c r="V2839" s="59" t="n"/>
      <c r="W2839" s="59" t="n"/>
      <c r="X2839" s="59" t="n"/>
      <c r="Y2839" s="59" t="n"/>
      <c r="Z2839" s="59" t="n"/>
      <c r="AA2839" s="59" t="n"/>
      <c r="AB2839" s="59" t="n"/>
      <c r="AC2839" s="59" t="n"/>
      <c r="AD2839" s="59" t="n"/>
      <c r="AE2839" s="59" t="n"/>
      <c r="AF2839" s="59" t="n"/>
      <c r="AG2839" s="59" t="n"/>
      <c r="AH2839" s="59" t="n"/>
      <c r="AI2839" s="59" t="n"/>
      <c r="AJ2839" s="59" t="n"/>
      <c r="AK2839" s="59" t="n"/>
      <c r="AL2839" s="59" t="n"/>
      <c r="AM2839" s="59" t="n"/>
      <c r="AN2839" s="59" t="n"/>
      <c r="AO2839" s="59" t="n"/>
      <c r="AP2839" s="59" t="n"/>
      <c r="AQ2839" s="59" t="n"/>
      <c r="AR2839" s="59" t="n"/>
      <c r="AS2839" s="59" t="n"/>
      <c r="AT2839" s="59" t="n"/>
      <c r="AU2839" s="59" t="n"/>
      <c r="AV2839" s="59" t="n"/>
      <c r="AW2839" s="59" t="n"/>
      <c r="AX2839" s="59" t="n"/>
      <c r="AY2839" s="59" t="n"/>
      <c r="AZ2839" s="59" t="n"/>
      <c r="BA2839" s="59" t="n"/>
      <c r="BB2839" s="59" t="n"/>
      <c r="BC2839" s="59" t="n"/>
      <c r="BD2839" s="59" t="n"/>
      <c r="BE2839" s="59" t="n"/>
      <c r="BF2839" s="59" t="n"/>
      <c r="BG2839" s="59" t="n"/>
      <c r="BH2839" s="59" t="n"/>
      <c r="BI2839" s="59" t="n"/>
      <c r="BJ2839" s="59" t="n"/>
      <c r="BK2839" s="59" t="n"/>
      <c r="BL2839" s="59" t="n"/>
      <c r="BM2839" s="59" t="n"/>
      <c r="BN2839" s="59" t="n"/>
      <c r="BO2839" s="59" t="n"/>
      <c r="BP2839" s="59" t="n"/>
      <c r="BQ2839" s="59" t="n"/>
      <c r="BR2839" s="59" t="n"/>
      <c r="BS2839" s="59" t="n"/>
      <c r="BT2839" s="59" t="n"/>
      <c r="BU2839" s="59" t="n"/>
      <c r="BV2839" s="59" t="n"/>
      <c r="BW2839" s="59" t="n"/>
      <c r="BX2839" s="59" t="n"/>
      <c r="BY2839" s="59" t="n"/>
      <c r="BZ2839" s="59" t="n"/>
      <c r="CA2839" s="59" t="n"/>
      <c r="CB2839" s="59" t="n"/>
      <c r="CC2839" s="59" t="n"/>
      <c r="CD2839" s="59" t="n"/>
      <c r="CE2839" s="59" t="n"/>
      <c r="CF2839" s="59" t="n"/>
      <c r="CG2839" s="59" t="n"/>
      <c r="CH2839" s="59" t="n"/>
      <c r="CI2839" s="59" t="n"/>
      <c r="CJ2839" s="59" t="n"/>
      <c r="CK2839" s="59" t="n"/>
      <c r="CL2839" s="59" t="n"/>
      <c r="CM2839" s="59" t="n"/>
      <c r="CN2839" s="59" t="n"/>
      <c r="CO2839" s="59" t="n"/>
      <c r="CP2839" s="59" t="n"/>
      <c r="CQ2839" s="59" t="n"/>
      <c r="CR2839" s="59" t="n"/>
      <c r="CS2839" s="59" t="n"/>
      <c r="CT2839" s="59" t="n"/>
      <c r="CU2839" s="59" t="n"/>
      <c r="CV2839" s="59" t="n"/>
      <c r="CW2839" s="59" t="n"/>
      <c r="CX2839" s="59" t="n"/>
      <c r="CY2839" s="59" t="n"/>
      <c r="CZ2839" s="59" t="n"/>
    </row>
    <row r="2840">
      <c r="D2840" s="59" t="n"/>
      <c r="E2840" s="59" t="n"/>
      <c r="F2840" s="59" t="n"/>
      <c r="G2840" s="59" t="n"/>
      <c r="H2840" s="59" t="n"/>
      <c r="I2840" s="59" t="n"/>
      <c r="J2840" s="59" t="n"/>
      <c r="K2840" s="59" t="n"/>
      <c r="L2840" s="59" t="n"/>
      <c r="M2840" s="59" t="n"/>
      <c r="N2840" s="59" t="n"/>
      <c r="O2840" s="59" t="n"/>
      <c r="P2840" s="59" t="n"/>
      <c r="Q2840" s="59" t="n"/>
      <c r="R2840" s="59" t="n"/>
      <c r="S2840" s="59" t="n"/>
      <c r="T2840" s="59" t="n"/>
      <c r="U2840" s="59" t="n"/>
      <c r="V2840" s="59" t="n"/>
      <c r="W2840" s="59" t="n"/>
      <c r="X2840" s="59" t="n"/>
      <c r="Y2840" s="59" t="n"/>
      <c r="Z2840" s="59" t="n"/>
      <c r="AA2840" s="59" t="n"/>
      <c r="AB2840" s="59" t="n"/>
      <c r="AC2840" s="59" t="n"/>
      <c r="AD2840" s="59" t="n"/>
      <c r="AE2840" s="59" t="n"/>
      <c r="AF2840" s="59" t="n"/>
      <c r="AG2840" s="59" t="n"/>
      <c r="AH2840" s="59" t="n"/>
      <c r="AI2840" s="59" t="n"/>
      <c r="AJ2840" s="59" t="n"/>
      <c r="AK2840" s="59" t="n"/>
      <c r="AL2840" s="59" t="n"/>
      <c r="AM2840" s="59" t="n"/>
      <c r="AN2840" s="59" t="n"/>
      <c r="AO2840" s="59" t="n"/>
      <c r="AP2840" s="59" t="n"/>
      <c r="AQ2840" s="59" t="n"/>
      <c r="AR2840" s="59" t="n"/>
      <c r="AS2840" s="59" t="n"/>
      <c r="AT2840" s="59" t="n"/>
      <c r="AU2840" s="59" t="n"/>
      <c r="AV2840" s="59" t="n"/>
      <c r="AW2840" s="59" t="n"/>
      <c r="AX2840" s="59" t="n"/>
      <c r="AY2840" s="59" t="n"/>
      <c r="AZ2840" s="59" t="n"/>
      <c r="BA2840" s="59" t="n"/>
      <c r="BB2840" s="59" t="n"/>
      <c r="BC2840" s="59" t="n"/>
      <c r="BD2840" s="59" t="n"/>
      <c r="BE2840" s="59" t="n"/>
      <c r="BF2840" s="59" t="n"/>
      <c r="BG2840" s="59" t="n"/>
      <c r="BH2840" s="59" t="n"/>
      <c r="BI2840" s="59" t="n"/>
      <c r="BJ2840" s="59" t="n"/>
      <c r="BK2840" s="59" t="n"/>
      <c r="BL2840" s="59" t="n"/>
      <c r="BM2840" s="59" t="n"/>
      <c r="BN2840" s="59" t="n"/>
      <c r="BO2840" s="59" t="n"/>
      <c r="BP2840" s="59" t="n"/>
      <c r="BQ2840" s="59" t="n"/>
      <c r="BR2840" s="59" t="n"/>
      <c r="BS2840" s="59" t="n"/>
      <c r="BT2840" s="59" t="n"/>
      <c r="BU2840" s="59" t="n"/>
      <c r="BV2840" s="59" t="n"/>
      <c r="BW2840" s="59" t="n"/>
      <c r="BX2840" s="59" t="n"/>
      <c r="BY2840" s="59" t="n"/>
      <c r="BZ2840" s="59" t="n"/>
      <c r="CA2840" s="59" t="n"/>
      <c r="CB2840" s="59" t="n"/>
      <c r="CC2840" s="59" t="n"/>
      <c r="CD2840" s="59" t="n"/>
      <c r="CE2840" s="59" t="n"/>
      <c r="CF2840" s="59" t="n"/>
      <c r="CG2840" s="59" t="n"/>
      <c r="CH2840" s="59" t="n"/>
      <c r="CI2840" s="59" t="n"/>
      <c r="CJ2840" s="59" t="n"/>
      <c r="CK2840" s="59" t="n"/>
      <c r="CL2840" s="59" t="n"/>
      <c r="CM2840" s="59" t="n"/>
      <c r="CN2840" s="59" t="n"/>
      <c r="CO2840" s="59" t="n"/>
      <c r="CP2840" s="59" t="n"/>
      <c r="CQ2840" s="59" t="n"/>
      <c r="CR2840" s="59" t="n"/>
      <c r="CS2840" s="59" t="n"/>
      <c r="CT2840" s="59" t="n"/>
      <c r="CU2840" s="59" t="n"/>
      <c r="CV2840" s="59" t="n"/>
      <c r="CW2840" s="59" t="n"/>
      <c r="CX2840" s="59" t="n"/>
      <c r="CY2840" s="59" t="n"/>
      <c r="CZ2840" s="59" t="n"/>
    </row>
    <row r="2841">
      <c r="D2841" s="107" t="n"/>
      <c r="E2841" s="107" t="n"/>
      <c r="F2841" s="107" t="n"/>
      <c r="G2841" s="107" t="n"/>
      <c r="H2841" s="107" t="n"/>
      <c r="I2841" s="107" t="n"/>
      <c r="J2841" s="107" t="n"/>
      <c r="K2841" s="107" t="n"/>
      <c r="L2841" s="107" t="n"/>
      <c r="M2841" s="107" t="n"/>
      <c r="N2841" s="107" t="n"/>
      <c r="O2841" s="107" t="n"/>
      <c r="P2841" s="107" t="n"/>
      <c r="Q2841" s="107" t="n"/>
      <c r="R2841" s="107" t="n"/>
      <c r="S2841" s="107" t="n"/>
      <c r="T2841" s="107" t="n"/>
      <c r="U2841" s="107" t="n"/>
      <c r="V2841" s="107" t="n"/>
      <c r="W2841" s="107" t="n"/>
      <c r="X2841" s="107" t="n"/>
      <c r="Y2841" s="107" t="n"/>
      <c r="Z2841" s="107" t="n"/>
      <c r="AA2841" s="107" t="n"/>
      <c r="AB2841" s="107" t="n"/>
      <c r="AC2841" s="107" t="n"/>
      <c r="AD2841" s="107" t="n"/>
      <c r="AE2841" s="107" t="n"/>
      <c r="AF2841" s="107" t="n"/>
      <c r="AG2841" s="107" t="n"/>
      <c r="AH2841" s="107" t="n"/>
      <c r="AI2841" s="107" t="n"/>
      <c r="AJ2841" s="107" t="n"/>
      <c r="AK2841" s="107" t="n"/>
      <c r="AL2841" s="107" t="n"/>
      <c r="AM2841" s="107" t="n"/>
      <c r="AN2841" s="107" t="n"/>
      <c r="AO2841" s="107" t="n"/>
      <c r="AP2841" s="107" t="n"/>
      <c r="AQ2841" s="107" t="n"/>
      <c r="AR2841" s="107" t="n"/>
      <c r="AS2841" s="107" t="n"/>
      <c r="AT2841" s="107" t="n"/>
      <c r="AU2841" s="107" t="n"/>
      <c r="AV2841" s="107" t="n"/>
      <c r="AW2841" s="107" t="n"/>
      <c r="AX2841" s="107" t="n"/>
      <c r="AY2841" s="107" t="n"/>
      <c r="AZ2841" s="107" t="n"/>
      <c r="BA2841" s="107" t="n"/>
      <c r="BB2841" s="107" t="n"/>
      <c r="BC2841" s="107" t="n"/>
      <c r="BD2841" s="107" t="n"/>
      <c r="BE2841" s="107" t="n"/>
      <c r="BF2841" s="107" t="n"/>
      <c r="BG2841" s="107" t="n"/>
      <c r="BH2841" s="107" t="n"/>
      <c r="BI2841" s="107" t="n"/>
      <c r="BJ2841" s="107" t="n"/>
      <c r="BK2841" s="107" t="n"/>
      <c r="BL2841" s="107" t="n"/>
      <c r="BM2841" s="107" t="n"/>
      <c r="BN2841" s="107" t="n"/>
      <c r="BO2841" s="107" t="n"/>
      <c r="BP2841" s="107" t="n"/>
      <c r="BQ2841" s="107" t="n"/>
      <c r="BR2841" s="107" t="n"/>
      <c r="BS2841" s="107" t="n"/>
      <c r="BT2841" s="107" t="n"/>
      <c r="BU2841" s="107" t="n"/>
      <c r="BV2841" s="107" t="n"/>
      <c r="BW2841" s="107" t="n"/>
      <c r="BX2841" s="107" t="n"/>
      <c r="BY2841" s="107" t="n"/>
      <c r="BZ2841" s="107" t="n"/>
      <c r="CA2841" s="107" t="n"/>
      <c r="CB2841" s="107" t="n"/>
      <c r="CC2841" s="107" t="n"/>
      <c r="CD2841" s="107" t="n"/>
      <c r="CE2841" s="107" t="n"/>
      <c r="CF2841" s="107" t="n"/>
      <c r="CG2841" s="107" t="n"/>
      <c r="CH2841" s="107" t="n"/>
      <c r="CI2841" s="107" t="n"/>
      <c r="CJ2841" s="107" t="n"/>
      <c r="CK2841" s="107" t="n"/>
      <c r="CL2841" s="107" t="n"/>
      <c r="CM2841" s="107" t="n"/>
      <c r="CN2841" s="107" t="n"/>
      <c r="CO2841" s="107" t="n"/>
      <c r="CP2841" s="107" t="n"/>
      <c r="CQ2841" s="107" t="n"/>
      <c r="CR2841" s="107" t="n"/>
      <c r="CS2841" s="107" t="n"/>
      <c r="CT2841" s="107" t="n"/>
      <c r="CU2841" s="107" t="n"/>
      <c r="CV2841" s="107" t="n"/>
      <c r="CW2841" s="107" t="n"/>
      <c r="CX2841" s="107" t="n"/>
      <c r="CY2841" s="107" t="n"/>
      <c r="CZ2841" s="107" t="n"/>
    </row>
    <row r="2844">
      <c r="A2844" s="2">
        <f>IF($A2837="","","   projections")</f>
        <v/>
      </c>
      <c r="B2844" s="68">
        <f>IF($A2837="",0,COUNT($E2845:$CZ2845))</f>
        <v/>
      </c>
      <c r="C2844" s="69">
        <f>IF($B2844=0,0,MAX($E2845:$CZ2845))</f>
        <v/>
      </c>
      <c r="D2844" s="58">
        <f>_xll.BDS($A2837,'Field Check'!$C$42,"headers=y","startcol=1","endcol=3","dir=h")</f>
        <v/>
      </c>
      <c r="E2844" s="59" t="n"/>
      <c r="F2844" s="59" t="n"/>
      <c r="G2844" s="59" t="n"/>
      <c r="H2844" s="59" t="n"/>
      <c r="I2844" s="59" t="n"/>
      <c r="J2844" s="59" t="n"/>
      <c r="K2844" s="59" t="n"/>
      <c r="L2844" s="59" t="n"/>
      <c r="M2844" s="59" t="n"/>
      <c r="N2844" s="59" t="n"/>
      <c r="O2844" s="59" t="n"/>
      <c r="P2844" s="59" t="n"/>
      <c r="Q2844" s="59" t="n"/>
      <c r="R2844" s="59" t="n"/>
      <c r="S2844" s="59" t="n"/>
      <c r="T2844" s="59" t="n"/>
      <c r="U2844" s="59" t="n"/>
      <c r="V2844" s="59" t="n"/>
      <c r="W2844" s="59" t="n"/>
      <c r="X2844" s="59" t="n"/>
      <c r="Y2844" s="59" t="n"/>
      <c r="Z2844" s="59" t="n"/>
      <c r="AA2844" s="59" t="n"/>
      <c r="AB2844" s="59" t="n"/>
      <c r="AC2844" s="59" t="n"/>
      <c r="AD2844" s="59" t="n"/>
      <c r="AE2844" s="59" t="n"/>
      <c r="AF2844" s="59" t="n"/>
      <c r="AG2844" s="59" t="n"/>
      <c r="AH2844" s="59" t="n"/>
      <c r="AI2844" s="59" t="n"/>
      <c r="AJ2844" s="59" t="n"/>
      <c r="AK2844" s="59" t="n"/>
      <c r="AL2844" s="59" t="n"/>
      <c r="AM2844" s="59" t="n"/>
      <c r="AN2844" s="59" t="n"/>
      <c r="AO2844" s="59" t="n"/>
      <c r="AP2844" s="59" t="n"/>
      <c r="AQ2844" s="59" t="n"/>
      <c r="AR2844" s="59" t="n"/>
      <c r="AS2844" s="59" t="n"/>
      <c r="AT2844" s="59" t="n"/>
      <c r="AU2844" s="59" t="n"/>
      <c r="AV2844" s="59" t="n"/>
      <c r="AW2844" s="59" t="n"/>
      <c r="AX2844" s="59" t="n"/>
      <c r="AY2844" s="59" t="n"/>
      <c r="AZ2844" s="59" t="n"/>
      <c r="BA2844" s="59" t="n"/>
      <c r="BB2844" s="59" t="n"/>
      <c r="BC2844" s="59" t="n"/>
      <c r="BD2844" s="59" t="n"/>
      <c r="BE2844" s="59" t="n"/>
      <c r="BF2844" s="59" t="n"/>
      <c r="BG2844" s="59" t="n"/>
      <c r="BH2844" s="59" t="n"/>
      <c r="BI2844" s="59" t="n"/>
      <c r="BJ2844" s="59" t="n"/>
      <c r="BK2844" s="59" t="n"/>
      <c r="BL2844" s="59" t="n"/>
      <c r="BM2844" s="59" t="n"/>
      <c r="BN2844" s="59" t="n"/>
      <c r="BO2844" s="59" t="n"/>
      <c r="BP2844" s="59" t="n"/>
      <c r="BQ2844" s="59" t="n"/>
      <c r="BR2844" s="59" t="n"/>
      <c r="BS2844" s="59" t="n"/>
      <c r="BT2844" s="59" t="n"/>
      <c r="BU2844" s="59" t="n"/>
      <c r="BV2844" s="59" t="n"/>
      <c r="BW2844" s="59" t="n"/>
      <c r="BX2844" s="59" t="n"/>
      <c r="BY2844" s="59" t="n"/>
      <c r="BZ2844" s="59" t="n"/>
      <c r="CA2844" s="59" t="n"/>
      <c r="CB2844" s="59" t="n"/>
      <c r="CC2844" s="59" t="n"/>
      <c r="CD2844" s="59" t="n"/>
      <c r="CE2844" s="59" t="n"/>
      <c r="CF2844" s="59" t="n"/>
      <c r="CG2844" s="59" t="n"/>
      <c r="CH2844" s="59" t="n"/>
      <c r="CI2844" s="59" t="n"/>
      <c r="CJ2844" s="59" t="n"/>
      <c r="CK2844" s="59" t="n"/>
      <c r="CL2844" s="59" t="n"/>
      <c r="CM2844" s="59" t="n"/>
      <c r="CN2844" s="59" t="n"/>
      <c r="CO2844" s="59" t="n"/>
      <c r="CP2844" s="59" t="n"/>
      <c r="CQ2844" s="59" t="n"/>
      <c r="CR2844" s="59" t="n"/>
      <c r="CS2844" s="59" t="n"/>
      <c r="CT2844" s="59" t="n"/>
      <c r="CU2844" s="59" t="n"/>
      <c r="CV2844" s="59" t="n"/>
      <c r="CW2844" s="59" t="n"/>
      <c r="CX2844" s="59" t="n"/>
      <c r="CY2844" s="59" t="n"/>
      <c r="CZ2844" s="59" t="n"/>
    </row>
    <row r="2845">
      <c r="D2845" s="59" t="n"/>
      <c r="E2845" s="59" t="n"/>
      <c r="F2845" s="59" t="n"/>
      <c r="G2845" s="59" t="n"/>
      <c r="H2845" s="59" t="n"/>
      <c r="I2845" s="59" t="n"/>
      <c r="J2845" s="59" t="n"/>
      <c r="K2845" s="59" t="n"/>
      <c r="L2845" s="59" t="n"/>
      <c r="M2845" s="59" t="n"/>
      <c r="N2845" s="59" t="n"/>
      <c r="O2845" s="59" t="n"/>
      <c r="P2845" s="59" t="n"/>
      <c r="Q2845" s="59" t="n"/>
      <c r="R2845" s="59" t="n"/>
      <c r="S2845" s="59" t="n"/>
      <c r="T2845" s="59" t="n"/>
      <c r="U2845" s="59" t="n"/>
      <c r="V2845" s="59" t="n"/>
      <c r="W2845" s="59" t="n"/>
      <c r="X2845" s="59" t="n"/>
      <c r="Y2845" s="59" t="n"/>
      <c r="Z2845" s="59" t="n"/>
      <c r="AA2845" s="59" t="n"/>
      <c r="AB2845" s="59" t="n"/>
      <c r="AC2845" s="59" t="n"/>
      <c r="AD2845" s="59" t="n"/>
      <c r="AE2845" s="59" t="n"/>
      <c r="AF2845" s="59" t="n"/>
      <c r="AG2845" s="59" t="n"/>
      <c r="AH2845" s="59" t="n"/>
      <c r="AI2845" s="59" t="n"/>
      <c r="AJ2845" s="59" t="n"/>
      <c r="AK2845" s="59" t="n"/>
      <c r="AL2845" s="59" t="n"/>
      <c r="AM2845" s="59" t="n"/>
      <c r="AN2845" s="59" t="n"/>
      <c r="AO2845" s="59" t="n"/>
      <c r="AP2845" s="59" t="n"/>
      <c r="AQ2845" s="59" t="n"/>
      <c r="AR2845" s="59" t="n"/>
      <c r="AS2845" s="59" t="n"/>
      <c r="AT2845" s="59" t="n"/>
      <c r="AU2845" s="59" t="n"/>
      <c r="AV2845" s="59" t="n"/>
      <c r="AW2845" s="59" t="n"/>
      <c r="AX2845" s="59" t="n"/>
      <c r="AY2845" s="59" t="n"/>
      <c r="AZ2845" s="59" t="n"/>
      <c r="BA2845" s="59" t="n"/>
      <c r="BB2845" s="59" t="n"/>
      <c r="BC2845" s="59" t="n"/>
      <c r="BD2845" s="59" t="n"/>
      <c r="BE2845" s="59" t="n"/>
      <c r="BF2845" s="59" t="n"/>
      <c r="BG2845" s="59" t="n"/>
      <c r="BH2845" s="59" t="n"/>
      <c r="BI2845" s="59" t="n"/>
      <c r="BJ2845" s="59" t="n"/>
      <c r="BK2845" s="59" t="n"/>
      <c r="BL2845" s="59" t="n"/>
      <c r="BM2845" s="59" t="n"/>
      <c r="BN2845" s="59" t="n"/>
      <c r="BO2845" s="59" t="n"/>
      <c r="BP2845" s="59" t="n"/>
      <c r="BQ2845" s="59" t="n"/>
      <c r="BR2845" s="59" t="n"/>
      <c r="BS2845" s="59" t="n"/>
      <c r="BT2845" s="59" t="n"/>
      <c r="BU2845" s="59" t="n"/>
      <c r="BV2845" s="59" t="n"/>
      <c r="BW2845" s="59" t="n"/>
      <c r="BX2845" s="59" t="n"/>
      <c r="BY2845" s="59" t="n"/>
      <c r="BZ2845" s="59" t="n"/>
      <c r="CA2845" s="59" t="n"/>
      <c r="CB2845" s="59" t="n"/>
      <c r="CC2845" s="59" t="n"/>
      <c r="CD2845" s="59" t="n"/>
      <c r="CE2845" s="59" t="n"/>
      <c r="CF2845" s="59" t="n"/>
      <c r="CG2845" s="59" t="n"/>
      <c r="CH2845" s="59" t="n"/>
      <c r="CI2845" s="59" t="n"/>
      <c r="CJ2845" s="59" t="n"/>
      <c r="CK2845" s="59" t="n"/>
      <c r="CL2845" s="59" t="n"/>
      <c r="CM2845" s="59" t="n"/>
      <c r="CN2845" s="59" t="n"/>
      <c r="CO2845" s="59" t="n"/>
      <c r="CP2845" s="59" t="n"/>
      <c r="CQ2845" s="59" t="n"/>
      <c r="CR2845" s="59" t="n"/>
      <c r="CS2845" s="59" t="n"/>
      <c r="CT2845" s="59" t="n"/>
      <c r="CU2845" s="59" t="n"/>
      <c r="CV2845" s="59" t="n"/>
      <c r="CW2845" s="59" t="n"/>
      <c r="CX2845" s="59" t="n"/>
      <c r="CY2845" s="59" t="n"/>
      <c r="CZ2845" s="59" t="n"/>
    </row>
    <row r="2846">
      <c r="D2846" s="107" t="n"/>
      <c r="E2846" s="107" t="n"/>
      <c r="F2846" s="107" t="n"/>
      <c r="G2846" s="107" t="n"/>
      <c r="H2846" s="107" t="n"/>
      <c r="I2846" s="107" t="n"/>
      <c r="J2846" s="107" t="n"/>
      <c r="K2846" s="107" t="n"/>
      <c r="L2846" s="107" t="n"/>
      <c r="M2846" s="107" t="n"/>
      <c r="N2846" s="107" t="n"/>
      <c r="O2846" s="107" t="n"/>
      <c r="P2846" s="107" t="n"/>
      <c r="Q2846" s="107" t="n"/>
      <c r="R2846" s="107" t="n"/>
      <c r="S2846" s="107" t="n"/>
      <c r="T2846" s="107" t="n"/>
      <c r="U2846" s="107" t="n"/>
      <c r="V2846" s="107" t="n"/>
      <c r="W2846" s="107" t="n"/>
      <c r="X2846" s="107" t="n"/>
      <c r="Y2846" s="107" t="n"/>
      <c r="Z2846" s="107" t="n"/>
      <c r="AA2846" s="107" t="n"/>
      <c r="AB2846" s="107" t="n"/>
      <c r="AC2846" s="107" t="n"/>
      <c r="AD2846" s="107" t="n"/>
      <c r="AE2846" s="107" t="n"/>
      <c r="AF2846" s="107" t="n"/>
      <c r="AG2846" s="107" t="n"/>
      <c r="AH2846" s="107" t="n"/>
      <c r="AI2846" s="107" t="n"/>
      <c r="AJ2846" s="107" t="n"/>
      <c r="AK2846" s="107" t="n"/>
      <c r="AL2846" s="107" t="n"/>
      <c r="AM2846" s="107" t="n"/>
      <c r="AN2846" s="107" t="n"/>
      <c r="AO2846" s="107" t="n"/>
      <c r="AP2846" s="107" t="n"/>
      <c r="AQ2846" s="107" t="n"/>
      <c r="AR2846" s="107" t="n"/>
      <c r="AS2846" s="107" t="n"/>
      <c r="AT2846" s="107" t="n"/>
      <c r="AU2846" s="107" t="n"/>
      <c r="AV2846" s="107" t="n"/>
      <c r="AW2846" s="107" t="n"/>
      <c r="AX2846" s="107" t="n"/>
      <c r="AY2846" s="107" t="n"/>
      <c r="AZ2846" s="107" t="n"/>
      <c r="BA2846" s="107" t="n"/>
      <c r="BB2846" s="107" t="n"/>
      <c r="BC2846" s="107" t="n"/>
      <c r="BD2846" s="107" t="n"/>
      <c r="BE2846" s="107" t="n"/>
      <c r="BF2846" s="107" t="n"/>
      <c r="BG2846" s="107" t="n"/>
      <c r="BH2846" s="107" t="n"/>
      <c r="BI2846" s="107" t="n"/>
      <c r="BJ2846" s="107" t="n"/>
      <c r="BK2846" s="107" t="n"/>
      <c r="BL2846" s="107" t="n"/>
      <c r="BM2846" s="107" t="n"/>
      <c r="BN2846" s="107" t="n"/>
      <c r="BO2846" s="107" t="n"/>
      <c r="BP2846" s="107" t="n"/>
      <c r="BQ2846" s="107" t="n"/>
      <c r="BR2846" s="107" t="n"/>
      <c r="BS2846" s="107" t="n"/>
      <c r="BT2846" s="107" t="n"/>
      <c r="BU2846" s="107" t="n"/>
      <c r="BV2846" s="107" t="n"/>
      <c r="BW2846" s="107" t="n"/>
      <c r="BX2846" s="107" t="n"/>
      <c r="BY2846" s="107" t="n"/>
      <c r="BZ2846" s="107" t="n"/>
      <c r="CA2846" s="107" t="n"/>
      <c r="CB2846" s="107" t="n"/>
      <c r="CC2846" s="107" t="n"/>
      <c r="CD2846" s="107" t="n"/>
      <c r="CE2846" s="107" t="n"/>
      <c r="CF2846" s="107" t="n"/>
      <c r="CG2846" s="107" t="n"/>
      <c r="CH2846" s="107" t="n"/>
      <c r="CI2846" s="107" t="n"/>
      <c r="CJ2846" s="107" t="n"/>
      <c r="CK2846" s="107" t="n"/>
      <c r="CL2846" s="107" t="n"/>
      <c r="CM2846" s="107" t="n"/>
      <c r="CN2846" s="107" t="n"/>
      <c r="CO2846" s="107" t="n"/>
      <c r="CP2846" s="107" t="n"/>
      <c r="CQ2846" s="107" t="n"/>
      <c r="CR2846" s="107" t="n"/>
      <c r="CS2846" s="107" t="n"/>
      <c r="CT2846" s="107" t="n"/>
      <c r="CU2846" s="107" t="n"/>
      <c r="CV2846" s="107" t="n"/>
      <c r="CW2846" s="107" t="n"/>
      <c r="CX2846" s="107" t="n"/>
      <c r="CY2846" s="107" t="n"/>
      <c r="CZ2846" s="107" t="n"/>
    </row>
    <row r="2848">
      <c r="A2848" s="126">
        <f>IF(MXAU!$C$59="","",MXAU!$C$59)</f>
        <v/>
      </c>
      <c r="B2848" s="68">
        <f>IF($A2848="",0,COUNT($E2849:$CZ2849))</f>
        <v/>
      </c>
      <c r="C2848" s="69">
        <f>IF($B2848=0,0,MAX($E2849:$CZ2849))</f>
        <v/>
      </c>
      <c r="D2848" s="58">
        <f>_xll.BDS($A2848,'Field Check'!$C$44,"headers=y","startcol=1","endcol=7","dir=h","DVD_START_DT",'Field Check'!$C$59,"DVD_END_DT",'Field Check'!$D$59)</f>
        <v/>
      </c>
      <c r="E2848" s="59" t="n"/>
      <c r="F2848" s="59" t="n"/>
      <c r="G2848" s="59" t="n"/>
      <c r="H2848" s="59" t="n"/>
      <c r="I2848" s="59" t="n"/>
      <c r="J2848" s="59" t="n"/>
      <c r="K2848" s="59" t="n"/>
      <c r="L2848" s="59" t="n"/>
      <c r="M2848" s="59" t="n"/>
      <c r="N2848" s="59" t="n"/>
      <c r="O2848" s="59" t="n"/>
      <c r="P2848" s="59" t="n"/>
      <c r="Q2848" s="59" t="n"/>
      <c r="R2848" s="59" t="n"/>
      <c r="S2848" s="59" t="n"/>
      <c r="T2848" s="59" t="n"/>
      <c r="U2848" s="59" t="n"/>
      <c r="V2848" s="59" t="n"/>
      <c r="W2848" s="59" t="n"/>
      <c r="X2848" s="59" t="n"/>
      <c r="Y2848" s="59" t="n"/>
      <c r="Z2848" s="59" t="n"/>
      <c r="AA2848" s="59" t="n"/>
      <c r="AB2848" s="59" t="n"/>
      <c r="AC2848" s="59" t="n"/>
      <c r="AD2848" s="59" t="n"/>
      <c r="AE2848" s="59" t="n"/>
      <c r="AF2848" s="59" t="n"/>
      <c r="AG2848" s="59" t="n"/>
      <c r="AH2848" s="59" t="n"/>
      <c r="AI2848" s="59" t="n"/>
      <c r="AJ2848" s="59" t="n"/>
      <c r="AK2848" s="59" t="n"/>
      <c r="AL2848" s="59" t="n"/>
      <c r="AM2848" s="59" t="n"/>
      <c r="AN2848" s="59" t="n"/>
      <c r="AO2848" s="59" t="n"/>
      <c r="AP2848" s="59" t="n"/>
      <c r="AQ2848" s="59" t="n"/>
      <c r="AR2848" s="59" t="n"/>
      <c r="AS2848" s="59" t="n"/>
      <c r="AT2848" s="59" t="n"/>
      <c r="AU2848" s="59" t="n"/>
      <c r="AV2848" s="59" t="n"/>
      <c r="AW2848" s="59" t="n"/>
      <c r="AX2848" s="59" t="n"/>
      <c r="AY2848" s="59" t="n"/>
      <c r="AZ2848" s="59" t="n"/>
      <c r="BA2848" s="59" t="n"/>
      <c r="BB2848" s="59" t="n"/>
      <c r="BC2848" s="59" t="n"/>
      <c r="BD2848" s="59" t="n"/>
      <c r="BE2848" s="59" t="n"/>
      <c r="BF2848" s="59" t="n"/>
      <c r="BG2848" s="59" t="n"/>
      <c r="BH2848" s="59" t="n"/>
      <c r="BI2848" s="59" t="n"/>
      <c r="BJ2848" s="59" t="n"/>
      <c r="BK2848" s="59" t="n"/>
      <c r="BL2848" s="59" t="n"/>
      <c r="BM2848" s="59" t="n"/>
      <c r="BN2848" s="59" t="n"/>
      <c r="BO2848" s="59" t="n"/>
      <c r="BP2848" s="59" t="n"/>
      <c r="BQ2848" s="59" t="n"/>
      <c r="BR2848" s="59" t="n"/>
      <c r="BS2848" s="59" t="n"/>
      <c r="BT2848" s="59" t="n"/>
      <c r="BU2848" s="59" t="n"/>
      <c r="BV2848" s="59" t="n"/>
      <c r="BW2848" s="59" t="n"/>
      <c r="BX2848" s="59" t="n"/>
      <c r="BY2848" s="59" t="n"/>
      <c r="BZ2848" s="59" t="n"/>
      <c r="CA2848" s="59" t="n"/>
      <c r="CB2848" s="59" t="n"/>
      <c r="CC2848" s="59" t="n"/>
      <c r="CD2848" s="59" t="n"/>
      <c r="CE2848" s="59" t="n"/>
      <c r="CF2848" s="59" t="n"/>
      <c r="CG2848" s="59" t="n"/>
      <c r="CH2848" s="59" t="n"/>
      <c r="CI2848" s="59" t="n"/>
      <c r="CJ2848" s="59" t="n"/>
      <c r="CK2848" s="59" t="n"/>
      <c r="CL2848" s="59" t="n"/>
      <c r="CM2848" s="59" t="n"/>
      <c r="CN2848" s="59" t="n"/>
      <c r="CO2848" s="59" t="n"/>
      <c r="CP2848" s="59" t="n"/>
      <c r="CQ2848" s="59" t="n"/>
      <c r="CR2848" s="59" t="n"/>
      <c r="CS2848" s="59" t="n"/>
      <c r="CT2848" s="59" t="n"/>
      <c r="CU2848" s="59" t="n"/>
      <c r="CV2848" s="59" t="n"/>
      <c r="CW2848" s="59" t="n"/>
      <c r="CX2848" s="59" t="n"/>
      <c r="CY2848" s="59" t="n"/>
      <c r="CZ2848" s="59" t="n"/>
    </row>
    <row r="2849">
      <c r="D2849" s="59" t="n"/>
      <c r="E2849" s="59" t="n"/>
      <c r="F2849" s="59" t="n"/>
      <c r="G2849" s="59" t="n"/>
      <c r="H2849" s="59" t="n"/>
      <c r="I2849" s="59" t="n"/>
      <c r="J2849" s="59" t="n"/>
      <c r="K2849" s="59" t="n"/>
      <c r="L2849" s="59" t="n"/>
      <c r="M2849" s="59" t="n"/>
      <c r="N2849" s="59" t="n"/>
      <c r="O2849" s="59" t="n"/>
      <c r="P2849" s="59" t="n"/>
      <c r="Q2849" s="59" t="n"/>
      <c r="R2849" s="59" t="n"/>
      <c r="S2849" s="59" t="n"/>
      <c r="T2849" s="59" t="n"/>
      <c r="U2849" s="59" t="n"/>
      <c r="V2849" s="59" t="n"/>
      <c r="W2849" s="59" t="n"/>
      <c r="X2849" s="59" t="n"/>
      <c r="Y2849" s="59" t="n"/>
      <c r="Z2849" s="59" t="n"/>
      <c r="AA2849" s="59" t="n"/>
      <c r="AB2849" s="59" t="n"/>
      <c r="AC2849" s="59" t="n"/>
      <c r="AD2849" s="59" t="n"/>
      <c r="AE2849" s="59" t="n"/>
      <c r="AF2849" s="59" t="n"/>
      <c r="AG2849" s="59" t="n"/>
      <c r="AH2849" s="59" t="n"/>
      <c r="AI2849" s="59" t="n"/>
      <c r="AJ2849" s="59" t="n"/>
      <c r="AK2849" s="59" t="n"/>
      <c r="AL2849" s="59" t="n"/>
      <c r="AM2849" s="59" t="n"/>
      <c r="AN2849" s="59" t="n"/>
      <c r="AO2849" s="59" t="n"/>
      <c r="AP2849" s="59" t="n"/>
      <c r="AQ2849" s="59" t="n"/>
      <c r="AR2849" s="59" t="n"/>
      <c r="AS2849" s="59" t="n"/>
      <c r="AT2849" s="59" t="n"/>
      <c r="AU2849" s="59" t="n"/>
      <c r="AV2849" s="59" t="n"/>
      <c r="AW2849" s="59" t="n"/>
      <c r="AX2849" s="59" t="n"/>
      <c r="AY2849" s="59" t="n"/>
      <c r="AZ2849" s="59" t="n"/>
      <c r="BA2849" s="59" t="n"/>
      <c r="BB2849" s="59" t="n"/>
      <c r="BC2849" s="59" t="n"/>
      <c r="BD2849" s="59" t="n"/>
      <c r="BE2849" s="59" t="n"/>
      <c r="BF2849" s="59" t="n"/>
      <c r="BG2849" s="59" t="n"/>
      <c r="BH2849" s="59" t="n"/>
      <c r="BI2849" s="59" t="n"/>
      <c r="BJ2849" s="59" t="n"/>
      <c r="BK2849" s="59" t="n"/>
      <c r="BL2849" s="59" t="n"/>
      <c r="BM2849" s="59" t="n"/>
      <c r="BN2849" s="59" t="n"/>
      <c r="BO2849" s="59" t="n"/>
      <c r="BP2849" s="59" t="n"/>
      <c r="BQ2849" s="59" t="n"/>
      <c r="BR2849" s="59" t="n"/>
      <c r="BS2849" s="59" t="n"/>
      <c r="BT2849" s="59" t="n"/>
      <c r="BU2849" s="59" t="n"/>
      <c r="BV2849" s="59" t="n"/>
      <c r="BW2849" s="59" t="n"/>
      <c r="BX2849" s="59" t="n"/>
      <c r="BY2849" s="59" t="n"/>
      <c r="BZ2849" s="59" t="n"/>
      <c r="CA2849" s="59" t="n"/>
      <c r="CB2849" s="59" t="n"/>
      <c r="CC2849" s="59" t="n"/>
      <c r="CD2849" s="59" t="n"/>
      <c r="CE2849" s="59" t="n"/>
      <c r="CF2849" s="59" t="n"/>
      <c r="CG2849" s="59" t="n"/>
      <c r="CH2849" s="59" t="n"/>
      <c r="CI2849" s="59" t="n"/>
      <c r="CJ2849" s="59" t="n"/>
      <c r="CK2849" s="59" t="n"/>
      <c r="CL2849" s="59" t="n"/>
      <c r="CM2849" s="59" t="n"/>
      <c r="CN2849" s="59" t="n"/>
      <c r="CO2849" s="59" t="n"/>
      <c r="CP2849" s="59" t="n"/>
      <c r="CQ2849" s="59" t="n"/>
      <c r="CR2849" s="59" t="n"/>
      <c r="CS2849" s="59" t="n"/>
      <c r="CT2849" s="59" t="n"/>
      <c r="CU2849" s="59" t="n"/>
      <c r="CV2849" s="59" t="n"/>
      <c r="CW2849" s="59" t="n"/>
      <c r="CX2849" s="59" t="n"/>
      <c r="CY2849" s="59" t="n"/>
      <c r="CZ2849" s="59" t="n"/>
    </row>
    <row r="2850">
      <c r="D2850" s="59" t="n"/>
      <c r="E2850" s="59" t="n"/>
      <c r="F2850" s="59" t="n"/>
      <c r="G2850" s="59" t="n"/>
      <c r="H2850" s="59" t="n"/>
      <c r="I2850" s="59" t="n"/>
      <c r="J2850" s="59" t="n"/>
      <c r="K2850" s="59" t="n"/>
      <c r="L2850" s="59" t="n"/>
      <c r="M2850" s="59" t="n"/>
      <c r="N2850" s="59" t="n"/>
      <c r="O2850" s="59" t="n"/>
      <c r="P2850" s="59" t="n"/>
      <c r="Q2850" s="59" t="n"/>
      <c r="R2850" s="59" t="n"/>
      <c r="S2850" s="59" t="n"/>
      <c r="T2850" s="59" t="n"/>
      <c r="U2850" s="59" t="n"/>
      <c r="V2850" s="59" t="n"/>
      <c r="W2850" s="59" t="n"/>
      <c r="X2850" s="59" t="n"/>
      <c r="Y2850" s="59" t="n"/>
      <c r="Z2850" s="59" t="n"/>
      <c r="AA2850" s="59" t="n"/>
      <c r="AB2850" s="59" t="n"/>
      <c r="AC2850" s="59" t="n"/>
      <c r="AD2850" s="59" t="n"/>
      <c r="AE2850" s="59" t="n"/>
      <c r="AF2850" s="59" t="n"/>
      <c r="AG2850" s="59" t="n"/>
      <c r="AH2850" s="59" t="n"/>
      <c r="AI2850" s="59" t="n"/>
      <c r="AJ2850" s="59" t="n"/>
      <c r="AK2850" s="59" t="n"/>
      <c r="AL2850" s="59" t="n"/>
      <c r="AM2850" s="59" t="n"/>
      <c r="AN2850" s="59" t="n"/>
      <c r="AO2850" s="59" t="n"/>
      <c r="AP2850" s="59" t="n"/>
      <c r="AQ2850" s="59" t="n"/>
      <c r="AR2850" s="59" t="n"/>
      <c r="AS2850" s="59" t="n"/>
      <c r="AT2850" s="59" t="n"/>
      <c r="AU2850" s="59" t="n"/>
      <c r="AV2850" s="59" t="n"/>
      <c r="AW2850" s="59" t="n"/>
      <c r="AX2850" s="59" t="n"/>
      <c r="AY2850" s="59" t="n"/>
      <c r="AZ2850" s="59" t="n"/>
      <c r="BA2850" s="59" t="n"/>
      <c r="BB2850" s="59" t="n"/>
      <c r="BC2850" s="59" t="n"/>
      <c r="BD2850" s="59" t="n"/>
      <c r="BE2850" s="59" t="n"/>
      <c r="BF2850" s="59" t="n"/>
      <c r="BG2850" s="59" t="n"/>
      <c r="BH2850" s="59" t="n"/>
      <c r="BI2850" s="59" t="n"/>
      <c r="BJ2850" s="59" t="n"/>
      <c r="BK2850" s="59" t="n"/>
      <c r="BL2850" s="59" t="n"/>
      <c r="BM2850" s="59" t="n"/>
      <c r="BN2850" s="59" t="n"/>
      <c r="BO2850" s="59" t="n"/>
      <c r="BP2850" s="59" t="n"/>
      <c r="BQ2850" s="59" t="n"/>
      <c r="BR2850" s="59" t="n"/>
      <c r="BS2850" s="59" t="n"/>
      <c r="BT2850" s="59" t="n"/>
      <c r="BU2850" s="59" t="n"/>
      <c r="BV2850" s="59" t="n"/>
      <c r="BW2850" s="59" t="n"/>
      <c r="BX2850" s="59" t="n"/>
      <c r="BY2850" s="59" t="n"/>
      <c r="BZ2850" s="59" t="n"/>
      <c r="CA2850" s="59" t="n"/>
      <c r="CB2850" s="59" t="n"/>
      <c r="CC2850" s="59" t="n"/>
      <c r="CD2850" s="59" t="n"/>
      <c r="CE2850" s="59" t="n"/>
      <c r="CF2850" s="59" t="n"/>
      <c r="CG2850" s="59" t="n"/>
      <c r="CH2850" s="59" t="n"/>
      <c r="CI2850" s="59" t="n"/>
      <c r="CJ2850" s="59" t="n"/>
      <c r="CK2850" s="59" t="n"/>
      <c r="CL2850" s="59" t="n"/>
      <c r="CM2850" s="59" t="n"/>
      <c r="CN2850" s="59" t="n"/>
      <c r="CO2850" s="59" t="n"/>
      <c r="CP2850" s="59" t="n"/>
      <c r="CQ2850" s="59" t="n"/>
      <c r="CR2850" s="59" t="n"/>
      <c r="CS2850" s="59" t="n"/>
      <c r="CT2850" s="59" t="n"/>
      <c r="CU2850" s="59" t="n"/>
      <c r="CV2850" s="59" t="n"/>
      <c r="CW2850" s="59" t="n"/>
      <c r="CX2850" s="59" t="n"/>
      <c r="CY2850" s="59" t="n"/>
      <c r="CZ2850" s="59" t="n"/>
    </row>
    <row r="2851">
      <c r="D2851" s="59" t="n"/>
      <c r="E2851" s="59" t="n"/>
      <c r="F2851" s="59" t="n"/>
      <c r="G2851" s="59" t="n"/>
      <c r="H2851" s="59" t="n"/>
      <c r="I2851" s="59" t="n"/>
      <c r="J2851" s="59" t="n"/>
      <c r="K2851" s="59" t="n"/>
      <c r="L2851" s="59" t="n"/>
      <c r="M2851" s="59" t="n"/>
      <c r="N2851" s="59" t="n"/>
      <c r="O2851" s="59" t="n"/>
      <c r="P2851" s="59" t="n"/>
      <c r="Q2851" s="59" t="n"/>
      <c r="R2851" s="59" t="n"/>
      <c r="S2851" s="59" t="n"/>
      <c r="T2851" s="59" t="n"/>
      <c r="U2851" s="59" t="n"/>
      <c r="V2851" s="59" t="n"/>
      <c r="W2851" s="59" t="n"/>
      <c r="X2851" s="59" t="n"/>
      <c r="Y2851" s="59" t="n"/>
      <c r="Z2851" s="59" t="n"/>
      <c r="AA2851" s="59" t="n"/>
      <c r="AB2851" s="59" t="n"/>
      <c r="AC2851" s="59" t="n"/>
      <c r="AD2851" s="59" t="n"/>
      <c r="AE2851" s="59" t="n"/>
      <c r="AF2851" s="59" t="n"/>
      <c r="AG2851" s="59" t="n"/>
      <c r="AH2851" s="59" t="n"/>
      <c r="AI2851" s="59" t="n"/>
      <c r="AJ2851" s="59" t="n"/>
      <c r="AK2851" s="59" t="n"/>
      <c r="AL2851" s="59" t="n"/>
      <c r="AM2851" s="59" t="n"/>
      <c r="AN2851" s="59" t="n"/>
      <c r="AO2851" s="59" t="n"/>
      <c r="AP2851" s="59" t="n"/>
      <c r="AQ2851" s="59" t="n"/>
      <c r="AR2851" s="59" t="n"/>
      <c r="AS2851" s="59" t="n"/>
      <c r="AT2851" s="59" t="n"/>
      <c r="AU2851" s="59" t="n"/>
      <c r="AV2851" s="59" t="n"/>
      <c r="AW2851" s="59" t="n"/>
      <c r="AX2851" s="59" t="n"/>
      <c r="AY2851" s="59" t="n"/>
      <c r="AZ2851" s="59" t="n"/>
      <c r="BA2851" s="59" t="n"/>
      <c r="BB2851" s="59" t="n"/>
      <c r="BC2851" s="59" t="n"/>
      <c r="BD2851" s="59" t="n"/>
      <c r="BE2851" s="59" t="n"/>
      <c r="BF2851" s="59" t="n"/>
      <c r="BG2851" s="59" t="n"/>
      <c r="BH2851" s="59" t="n"/>
      <c r="BI2851" s="59" t="n"/>
      <c r="BJ2851" s="59" t="n"/>
      <c r="BK2851" s="59" t="n"/>
      <c r="BL2851" s="59" t="n"/>
      <c r="BM2851" s="59" t="n"/>
      <c r="BN2851" s="59" t="n"/>
      <c r="BO2851" s="59" t="n"/>
      <c r="BP2851" s="59" t="n"/>
      <c r="BQ2851" s="59" t="n"/>
      <c r="BR2851" s="59" t="n"/>
      <c r="BS2851" s="59" t="n"/>
      <c r="BT2851" s="59" t="n"/>
      <c r="BU2851" s="59" t="n"/>
      <c r="BV2851" s="59" t="n"/>
      <c r="BW2851" s="59" t="n"/>
      <c r="BX2851" s="59" t="n"/>
      <c r="BY2851" s="59" t="n"/>
      <c r="BZ2851" s="59" t="n"/>
      <c r="CA2851" s="59" t="n"/>
      <c r="CB2851" s="59" t="n"/>
      <c r="CC2851" s="59" t="n"/>
      <c r="CD2851" s="59" t="n"/>
      <c r="CE2851" s="59" t="n"/>
      <c r="CF2851" s="59" t="n"/>
      <c r="CG2851" s="59" t="n"/>
      <c r="CH2851" s="59" t="n"/>
      <c r="CI2851" s="59" t="n"/>
      <c r="CJ2851" s="59" t="n"/>
      <c r="CK2851" s="59" t="n"/>
      <c r="CL2851" s="59" t="n"/>
      <c r="CM2851" s="59" t="n"/>
      <c r="CN2851" s="59" t="n"/>
      <c r="CO2851" s="59" t="n"/>
      <c r="CP2851" s="59" t="n"/>
      <c r="CQ2851" s="59" t="n"/>
      <c r="CR2851" s="59" t="n"/>
      <c r="CS2851" s="59" t="n"/>
      <c r="CT2851" s="59" t="n"/>
      <c r="CU2851" s="59" t="n"/>
      <c r="CV2851" s="59" t="n"/>
      <c r="CW2851" s="59" t="n"/>
      <c r="CX2851" s="59" t="n"/>
      <c r="CY2851" s="59" t="n"/>
      <c r="CZ2851" s="59" t="n"/>
    </row>
    <row r="2852">
      <c r="D2852" s="107" t="n"/>
      <c r="E2852" s="107" t="n"/>
      <c r="F2852" s="107" t="n"/>
      <c r="G2852" s="107" t="n"/>
      <c r="H2852" s="107" t="n"/>
      <c r="I2852" s="107" t="n"/>
      <c r="J2852" s="107" t="n"/>
      <c r="K2852" s="107" t="n"/>
      <c r="L2852" s="107" t="n"/>
      <c r="M2852" s="107" t="n"/>
      <c r="N2852" s="107" t="n"/>
      <c r="O2852" s="107" t="n"/>
      <c r="P2852" s="107" t="n"/>
      <c r="Q2852" s="107" t="n"/>
      <c r="R2852" s="107" t="n"/>
      <c r="S2852" s="107" t="n"/>
      <c r="T2852" s="107" t="n"/>
      <c r="U2852" s="107" t="n"/>
      <c r="V2852" s="107" t="n"/>
      <c r="W2852" s="107" t="n"/>
      <c r="X2852" s="107" t="n"/>
      <c r="Y2852" s="107" t="n"/>
      <c r="Z2852" s="107" t="n"/>
      <c r="AA2852" s="107" t="n"/>
      <c r="AB2852" s="107" t="n"/>
      <c r="AC2852" s="107" t="n"/>
      <c r="AD2852" s="107" t="n"/>
      <c r="AE2852" s="107" t="n"/>
      <c r="AF2852" s="107" t="n"/>
      <c r="AG2852" s="107" t="n"/>
      <c r="AH2852" s="107" t="n"/>
      <c r="AI2852" s="107" t="n"/>
      <c r="AJ2852" s="107" t="n"/>
      <c r="AK2852" s="107" t="n"/>
      <c r="AL2852" s="107" t="n"/>
      <c r="AM2852" s="107" t="n"/>
      <c r="AN2852" s="107" t="n"/>
      <c r="AO2852" s="107" t="n"/>
      <c r="AP2852" s="107" t="n"/>
      <c r="AQ2852" s="107" t="n"/>
      <c r="AR2852" s="107" t="n"/>
      <c r="AS2852" s="107" t="n"/>
      <c r="AT2852" s="107" t="n"/>
      <c r="AU2852" s="107" t="n"/>
      <c r="AV2852" s="107" t="n"/>
      <c r="AW2852" s="107" t="n"/>
      <c r="AX2852" s="107" t="n"/>
      <c r="AY2852" s="107" t="n"/>
      <c r="AZ2852" s="107" t="n"/>
      <c r="BA2852" s="107" t="n"/>
      <c r="BB2852" s="107" t="n"/>
      <c r="BC2852" s="107" t="n"/>
      <c r="BD2852" s="107" t="n"/>
      <c r="BE2852" s="107" t="n"/>
      <c r="BF2852" s="107" t="n"/>
      <c r="BG2852" s="107" t="n"/>
      <c r="BH2852" s="107" t="n"/>
      <c r="BI2852" s="107" t="n"/>
      <c r="BJ2852" s="107" t="n"/>
      <c r="BK2852" s="107" t="n"/>
      <c r="BL2852" s="107" t="n"/>
      <c r="BM2852" s="107" t="n"/>
      <c r="BN2852" s="107" t="n"/>
      <c r="BO2852" s="107" t="n"/>
      <c r="BP2852" s="107" t="n"/>
      <c r="BQ2852" s="107" t="n"/>
      <c r="BR2852" s="107" t="n"/>
      <c r="BS2852" s="107" t="n"/>
      <c r="BT2852" s="107" t="n"/>
      <c r="BU2852" s="107" t="n"/>
      <c r="BV2852" s="107" t="n"/>
      <c r="BW2852" s="107" t="n"/>
      <c r="BX2852" s="107" t="n"/>
      <c r="BY2852" s="107" t="n"/>
      <c r="BZ2852" s="107" t="n"/>
      <c r="CA2852" s="107" t="n"/>
      <c r="CB2852" s="107" t="n"/>
      <c r="CC2852" s="107" t="n"/>
      <c r="CD2852" s="107" t="n"/>
      <c r="CE2852" s="107" t="n"/>
      <c r="CF2852" s="107" t="n"/>
      <c r="CG2852" s="107" t="n"/>
      <c r="CH2852" s="107" t="n"/>
      <c r="CI2852" s="107" t="n"/>
      <c r="CJ2852" s="107" t="n"/>
      <c r="CK2852" s="107" t="n"/>
      <c r="CL2852" s="107" t="n"/>
      <c r="CM2852" s="107" t="n"/>
      <c r="CN2852" s="107" t="n"/>
      <c r="CO2852" s="107" t="n"/>
      <c r="CP2852" s="107" t="n"/>
      <c r="CQ2852" s="107" t="n"/>
      <c r="CR2852" s="107" t="n"/>
      <c r="CS2852" s="107" t="n"/>
      <c r="CT2852" s="107" t="n"/>
      <c r="CU2852" s="107" t="n"/>
      <c r="CV2852" s="107" t="n"/>
      <c r="CW2852" s="107" t="n"/>
      <c r="CX2852" s="107" t="n"/>
      <c r="CY2852" s="107" t="n"/>
      <c r="CZ2852" s="107" t="n"/>
    </row>
    <row r="2855">
      <c r="A2855" s="2">
        <f>IF($A2848="","","   projections")</f>
        <v/>
      </c>
      <c r="B2855" s="68">
        <f>IF($A2848="",0,COUNT($E2856:$CZ2856))</f>
        <v/>
      </c>
      <c r="C2855" s="69">
        <f>IF($B2855=0,0,MAX($E2856:$CZ2856))</f>
        <v/>
      </c>
      <c r="D2855" s="58">
        <f>_xll.BDS($A2848,'Field Check'!$C$42,"headers=y","startcol=1","endcol=3","dir=h")</f>
        <v/>
      </c>
      <c r="E2855" s="59" t="n"/>
      <c r="F2855" s="59" t="n"/>
      <c r="G2855" s="59" t="n"/>
      <c r="H2855" s="59" t="n"/>
      <c r="I2855" s="59" t="n"/>
      <c r="J2855" s="59" t="n"/>
      <c r="K2855" s="59" t="n"/>
      <c r="L2855" s="59" t="n"/>
      <c r="M2855" s="59" t="n"/>
      <c r="N2855" s="59" t="n"/>
      <c r="O2855" s="59" t="n"/>
      <c r="P2855" s="59" t="n"/>
      <c r="Q2855" s="59" t="n"/>
      <c r="R2855" s="59" t="n"/>
      <c r="S2855" s="59" t="n"/>
      <c r="T2855" s="59" t="n"/>
      <c r="U2855" s="59" t="n"/>
      <c r="V2855" s="59" t="n"/>
      <c r="W2855" s="59" t="n"/>
      <c r="X2855" s="59" t="n"/>
      <c r="Y2855" s="59" t="n"/>
      <c r="Z2855" s="59" t="n"/>
      <c r="AA2855" s="59" t="n"/>
      <c r="AB2855" s="59" t="n"/>
      <c r="AC2855" s="59" t="n"/>
      <c r="AD2855" s="59" t="n"/>
      <c r="AE2855" s="59" t="n"/>
      <c r="AF2855" s="59" t="n"/>
      <c r="AG2855" s="59" t="n"/>
      <c r="AH2855" s="59" t="n"/>
      <c r="AI2855" s="59" t="n"/>
      <c r="AJ2855" s="59" t="n"/>
      <c r="AK2855" s="59" t="n"/>
      <c r="AL2855" s="59" t="n"/>
      <c r="AM2855" s="59" t="n"/>
      <c r="AN2855" s="59" t="n"/>
      <c r="AO2855" s="59" t="n"/>
      <c r="AP2855" s="59" t="n"/>
      <c r="AQ2855" s="59" t="n"/>
      <c r="AR2855" s="59" t="n"/>
      <c r="AS2855" s="59" t="n"/>
      <c r="AT2855" s="59" t="n"/>
      <c r="AU2855" s="59" t="n"/>
      <c r="AV2855" s="59" t="n"/>
      <c r="AW2855" s="59" t="n"/>
      <c r="AX2855" s="59" t="n"/>
      <c r="AY2855" s="59" t="n"/>
      <c r="AZ2855" s="59" t="n"/>
      <c r="BA2855" s="59" t="n"/>
      <c r="BB2855" s="59" t="n"/>
      <c r="BC2855" s="59" t="n"/>
      <c r="BD2855" s="59" t="n"/>
      <c r="BE2855" s="59" t="n"/>
      <c r="BF2855" s="59" t="n"/>
      <c r="BG2855" s="59" t="n"/>
      <c r="BH2855" s="59" t="n"/>
      <c r="BI2855" s="59" t="n"/>
      <c r="BJ2855" s="59" t="n"/>
      <c r="BK2855" s="59" t="n"/>
      <c r="BL2855" s="59" t="n"/>
      <c r="BM2855" s="59" t="n"/>
      <c r="BN2855" s="59" t="n"/>
      <c r="BO2855" s="59" t="n"/>
      <c r="BP2855" s="59" t="n"/>
      <c r="BQ2855" s="59" t="n"/>
      <c r="BR2855" s="59" t="n"/>
      <c r="BS2855" s="59" t="n"/>
      <c r="BT2855" s="59" t="n"/>
      <c r="BU2855" s="59" t="n"/>
      <c r="BV2855" s="59" t="n"/>
      <c r="BW2855" s="59" t="n"/>
      <c r="BX2855" s="59" t="n"/>
      <c r="BY2855" s="59" t="n"/>
      <c r="BZ2855" s="59" t="n"/>
      <c r="CA2855" s="59" t="n"/>
      <c r="CB2855" s="59" t="n"/>
      <c r="CC2855" s="59" t="n"/>
      <c r="CD2855" s="59" t="n"/>
      <c r="CE2855" s="59" t="n"/>
      <c r="CF2855" s="59" t="n"/>
      <c r="CG2855" s="59" t="n"/>
      <c r="CH2855" s="59" t="n"/>
      <c r="CI2855" s="59" t="n"/>
      <c r="CJ2855" s="59" t="n"/>
      <c r="CK2855" s="59" t="n"/>
      <c r="CL2855" s="59" t="n"/>
      <c r="CM2855" s="59" t="n"/>
      <c r="CN2855" s="59" t="n"/>
      <c r="CO2855" s="59" t="n"/>
      <c r="CP2855" s="59" t="n"/>
      <c r="CQ2855" s="59" t="n"/>
      <c r="CR2855" s="59" t="n"/>
      <c r="CS2855" s="59" t="n"/>
      <c r="CT2855" s="59" t="n"/>
      <c r="CU2855" s="59" t="n"/>
      <c r="CV2855" s="59" t="n"/>
      <c r="CW2855" s="59" t="n"/>
      <c r="CX2855" s="59" t="n"/>
      <c r="CY2855" s="59" t="n"/>
      <c r="CZ2855" s="59" t="n"/>
    </row>
    <row r="2856">
      <c r="D2856" s="59" t="n"/>
      <c r="E2856" s="59" t="n"/>
      <c r="F2856" s="59" t="n"/>
      <c r="G2856" s="59" t="n"/>
      <c r="H2856" s="59" t="n"/>
      <c r="I2856" s="59" t="n"/>
      <c r="J2856" s="59" t="n"/>
      <c r="K2856" s="59" t="n"/>
      <c r="L2856" s="59" t="n"/>
      <c r="M2856" s="59" t="n"/>
      <c r="N2856" s="59" t="n"/>
      <c r="O2856" s="59" t="n"/>
      <c r="P2856" s="59" t="n"/>
      <c r="Q2856" s="59" t="n"/>
      <c r="R2856" s="59" t="n"/>
      <c r="S2856" s="59" t="n"/>
      <c r="T2856" s="59" t="n"/>
      <c r="U2856" s="59" t="n"/>
      <c r="V2856" s="59" t="n"/>
      <c r="W2856" s="59" t="n"/>
      <c r="X2856" s="59" t="n"/>
      <c r="Y2856" s="59" t="n"/>
      <c r="Z2856" s="59" t="n"/>
      <c r="AA2856" s="59" t="n"/>
      <c r="AB2856" s="59" t="n"/>
      <c r="AC2856" s="59" t="n"/>
      <c r="AD2856" s="59" t="n"/>
      <c r="AE2856" s="59" t="n"/>
      <c r="AF2856" s="59" t="n"/>
      <c r="AG2856" s="59" t="n"/>
      <c r="AH2856" s="59" t="n"/>
      <c r="AI2856" s="59" t="n"/>
      <c r="AJ2856" s="59" t="n"/>
      <c r="AK2856" s="59" t="n"/>
      <c r="AL2856" s="59" t="n"/>
      <c r="AM2856" s="59" t="n"/>
      <c r="AN2856" s="59" t="n"/>
      <c r="AO2856" s="59" t="n"/>
      <c r="AP2856" s="59" t="n"/>
      <c r="AQ2856" s="59" t="n"/>
      <c r="AR2856" s="59" t="n"/>
      <c r="AS2856" s="59" t="n"/>
      <c r="AT2856" s="59" t="n"/>
      <c r="AU2856" s="59" t="n"/>
      <c r="AV2856" s="59" t="n"/>
      <c r="AW2856" s="59" t="n"/>
      <c r="AX2856" s="59" t="n"/>
      <c r="AY2856" s="59" t="n"/>
      <c r="AZ2856" s="59" t="n"/>
      <c r="BA2856" s="59" t="n"/>
      <c r="BB2856" s="59" t="n"/>
      <c r="BC2856" s="59" t="n"/>
      <c r="BD2856" s="59" t="n"/>
      <c r="BE2856" s="59" t="n"/>
      <c r="BF2856" s="59" t="n"/>
      <c r="BG2856" s="59" t="n"/>
      <c r="BH2856" s="59" t="n"/>
      <c r="BI2856" s="59" t="n"/>
      <c r="BJ2856" s="59" t="n"/>
      <c r="BK2856" s="59" t="n"/>
      <c r="BL2856" s="59" t="n"/>
      <c r="BM2856" s="59" t="n"/>
      <c r="BN2856" s="59" t="n"/>
      <c r="BO2856" s="59" t="n"/>
      <c r="BP2856" s="59" t="n"/>
      <c r="BQ2856" s="59" t="n"/>
      <c r="BR2856" s="59" t="n"/>
      <c r="BS2856" s="59" t="n"/>
      <c r="BT2856" s="59" t="n"/>
      <c r="BU2856" s="59" t="n"/>
      <c r="BV2856" s="59" t="n"/>
      <c r="BW2856" s="59" t="n"/>
      <c r="BX2856" s="59" t="n"/>
      <c r="BY2856" s="59" t="n"/>
      <c r="BZ2856" s="59" t="n"/>
      <c r="CA2856" s="59" t="n"/>
      <c r="CB2856" s="59" t="n"/>
      <c r="CC2856" s="59" t="n"/>
      <c r="CD2856" s="59" t="n"/>
      <c r="CE2856" s="59" t="n"/>
      <c r="CF2856" s="59" t="n"/>
      <c r="CG2856" s="59" t="n"/>
      <c r="CH2856" s="59" t="n"/>
      <c r="CI2856" s="59" t="n"/>
      <c r="CJ2856" s="59" t="n"/>
      <c r="CK2856" s="59" t="n"/>
      <c r="CL2856" s="59" t="n"/>
      <c r="CM2856" s="59" t="n"/>
      <c r="CN2856" s="59" t="n"/>
      <c r="CO2856" s="59" t="n"/>
      <c r="CP2856" s="59" t="n"/>
      <c r="CQ2856" s="59" t="n"/>
      <c r="CR2856" s="59" t="n"/>
      <c r="CS2856" s="59" t="n"/>
      <c r="CT2856" s="59" t="n"/>
      <c r="CU2856" s="59" t="n"/>
      <c r="CV2856" s="59" t="n"/>
      <c r="CW2856" s="59" t="n"/>
      <c r="CX2856" s="59" t="n"/>
      <c r="CY2856" s="59" t="n"/>
      <c r="CZ2856" s="59" t="n"/>
    </row>
    <row r="2857">
      <c r="D2857" s="107" t="n"/>
      <c r="E2857" s="107" t="n"/>
      <c r="F2857" s="107" t="n"/>
      <c r="G2857" s="107" t="n"/>
      <c r="H2857" s="107" t="n"/>
      <c r="I2857" s="107" t="n"/>
      <c r="J2857" s="107" t="n"/>
      <c r="K2857" s="107" t="n"/>
      <c r="L2857" s="107" t="n"/>
      <c r="M2857" s="107" t="n"/>
      <c r="N2857" s="107" t="n"/>
      <c r="O2857" s="107" t="n"/>
      <c r="P2857" s="107" t="n"/>
      <c r="Q2857" s="107" t="n"/>
      <c r="R2857" s="107" t="n"/>
      <c r="S2857" s="107" t="n"/>
      <c r="T2857" s="107" t="n"/>
      <c r="U2857" s="107" t="n"/>
      <c r="V2857" s="107" t="n"/>
      <c r="W2857" s="107" t="n"/>
      <c r="X2857" s="107" t="n"/>
      <c r="Y2857" s="107" t="n"/>
      <c r="Z2857" s="107" t="n"/>
      <c r="AA2857" s="107" t="n"/>
      <c r="AB2857" s="107" t="n"/>
      <c r="AC2857" s="107" t="n"/>
      <c r="AD2857" s="107" t="n"/>
      <c r="AE2857" s="107" t="n"/>
      <c r="AF2857" s="107" t="n"/>
      <c r="AG2857" s="107" t="n"/>
      <c r="AH2857" s="107" t="n"/>
      <c r="AI2857" s="107" t="n"/>
      <c r="AJ2857" s="107" t="n"/>
      <c r="AK2857" s="107" t="n"/>
      <c r="AL2857" s="107" t="n"/>
      <c r="AM2857" s="107" t="n"/>
      <c r="AN2857" s="107" t="n"/>
      <c r="AO2857" s="107" t="n"/>
      <c r="AP2857" s="107" t="n"/>
      <c r="AQ2857" s="107" t="n"/>
      <c r="AR2857" s="107" t="n"/>
      <c r="AS2857" s="107" t="n"/>
      <c r="AT2857" s="107" t="n"/>
      <c r="AU2857" s="107" t="n"/>
      <c r="AV2857" s="107" t="n"/>
      <c r="AW2857" s="107" t="n"/>
      <c r="AX2857" s="107" t="n"/>
      <c r="AY2857" s="107" t="n"/>
      <c r="AZ2857" s="107" t="n"/>
      <c r="BA2857" s="107" t="n"/>
      <c r="BB2857" s="107" t="n"/>
      <c r="BC2857" s="107" t="n"/>
      <c r="BD2857" s="107" t="n"/>
      <c r="BE2857" s="107" t="n"/>
      <c r="BF2857" s="107" t="n"/>
      <c r="BG2857" s="107" t="n"/>
      <c r="BH2857" s="107" t="n"/>
      <c r="BI2857" s="107" t="n"/>
      <c r="BJ2857" s="107" t="n"/>
      <c r="BK2857" s="107" t="n"/>
      <c r="BL2857" s="107" t="n"/>
      <c r="BM2857" s="107" t="n"/>
      <c r="BN2857" s="107" t="n"/>
      <c r="BO2857" s="107" t="n"/>
      <c r="BP2857" s="107" t="n"/>
      <c r="BQ2857" s="107" t="n"/>
      <c r="BR2857" s="107" t="n"/>
      <c r="BS2857" s="107" t="n"/>
      <c r="BT2857" s="107" t="n"/>
      <c r="BU2857" s="107" t="n"/>
      <c r="BV2857" s="107" t="n"/>
      <c r="BW2857" s="107" t="n"/>
      <c r="BX2857" s="107" t="n"/>
      <c r="BY2857" s="107" t="n"/>
      <c r="BZ2857" s="107" t="n"/>
      <c r="CA2857" s="107" t="n"/>
      <c r="CB2857" s="107" t="n"/>
      <c r="CC2857" s="107" t="n"/>
      <c r="CD2857" s="107" t="n"/>
      <c r="CE2857" s="107" t="n"/>
      <c r="CF2857" s="107" t="n"/>
      <c r="CG2857" s="107" t="n"/>
      <c r="CH2857" s="107" t="n"/>
      <c r="CI2857" s="107" t="n"/>
      <c r="CJ2857" s="107" t="n"/>
      <c r="CK2857" s="107" t="n"/>
      <c r="CL2857" s="107" t="n"/>
      <c r="CM2857" s="107" t="n"/>
      <c r="CN2857" s="107" t="n"/>
      <c r="CO2857" s="107" t="n"/>
      <c r="CP2857" s="107" t="n"/>
      <c r="CQ2857" s="107" t="n"/>
      <c r="CR2857" s="107" t="n"/>
      <c r="CS2857" s="107" t="n"/>
      <c r="CT2857" s="107" t="n"/>
      <c r="CU2857" s="107" t="n"/>
      <c r="CV2857" s="107" t="n"/>
      <c r="CW2857" s="107" t="n"/>
      <c r="CX2857" s="107" t="n"/>
      <c r="CY2857" s="107" t="n"/>
      <c r="CZ2857" s="107" t="n"/>
    </row>
    <row r="2859">
      <c r="A2859" s="126">
        <f>IF(MXAU!$C$60="","",MXAU!$C$60)</f>
        <v/>
      </c>
      <c r="B2859" s="68">
        <f>IF($A2859="",0,COUNT($E2860:$CZ2860))</f>
        <v/>
      </c>
      <c r="C2859" s="69">
        <f>IF($B2859=0,0,MAX($E2860:$CZ2860))</f>
        <v/>
      </c>
      <c r="D2859" s="58">
        <f>_xll.BDS($A2859,'Field Check'!$C$44,"headers=y","startcol=1","endcol=7","dir=h","DVD_START_DT",'Field Check'!$C$59,"DVD_END_DT",'Field Check'!$D$59)</f>
        <v/>
      </c>
      <c r="E2859" s="59" t="n"/>
      <c r="F2859" s="59" t="n"/>
      <c r="G2859" s="59" t="n"/>
      <c r="H2859" s="59" t="n"/>
      <c r="I2859" s="59" t="n"/>
      <c r="J2859" s="59" t="n"/>
      <c r="K2859" s="59" t="n"/>
      <c r="L2859" s="59" t="n"/>
      <c r="M2859" s="59" t="n"/>
      <c r="N2859" s="59" t="n"/>
      <c r="O2859" s="59" t="n"/>
      <c r="P2859" s="59" t="n"/>
      <c r="Q2859" s="59" t="n"/>
      <c r="R2859" s="59" t="n"/>
      <c r="S2859" s="59" t="n"/>
      <c r="T2859" s="59" t="n"/>
      <c r="U2859" s="59" t="n"/>
      <c r="V2859" s="59" t="n"/>
      <c r="W2859" s="59" t="n"/>
      <c r="X2859" s="59" t="n"/>
      <c r="Y2859" s="59" t="n"/>
      <c r="Z2859" s="59" t="n"/>
      <c r="AA2859" s="59" t="n"/>
      <c r="AB2859" s="59" t="n"/>
      <c r="AC2859" s="59" t="n"/>
      <c r="AD2859" s="59" t="n"/>
      <c r="AE2859" s="59" t="n"/>
      <c r="AF2859" s="59" t="n"/>
      <c r="AG2859" s="59" t="n"/>
      <c r="AH2859" s="59" t="n"/>
      <c r="AI2859" s="59" t="n"/>
      <c r="AJ2859" s="59" t="n"/>
      <c r="AK2859" s="59" t="n"/>
      <c r="AL2859" s="59" t="n"/>
      <c r="AM2859" s="59" t="n"/>
      <c r="AN2859" s="59" t="n"/>
      <c r="AO2859" s="59" t="n"/>
      <c r="AP2859" s="59" t="n"/>
      <c r="AQ2859" s="59" t="n"/>
      <c r="AR2859" s="59" t="n"/>
      <c r="AS2859" s="59" t="n"/>
      <c r="AT2859" s="59" t="n"/>
      <c r="AU2859" s="59" t="n"/>
      <c r="AV2859" s="59" t="n"/>
      <c r="AW2859" s="59" t="n"/>
      <c r="AX2859" s="59" t="n"/>
      <c r="AY2859" s="59" t="n"/>
      <c r="AZ2859" s="59" t="n"/>
      <c r="BA2859" s="59" t="n"/>
      <c r="BB2859" s="59" t="n"/>
      <c r="BC2859" s="59" t="n"/>
      <c r="BD2859" s="59" t="n"/>
      <c r="BE2859" s="59" t="n"/>
      <c r="BF2859" s="59" t="n"/>
      <c r="BG2859" s="59" t="n"/>
      <c r="BH2859" s="59" t="n"/>
      <c r="BI2859" s="59" t="n"/>
      <c r="BJ2859" s="59" t="n"/>
      <c r="BK2859" s="59" t="n"/>
      <c r="BL2859" s="59" t="n"/>
      <c r="BM2859" s="59" t="n"/>
      <c r="BN2859" s="59" t="n"/>
      <c r="BO2859" s="59" t="n"/>
      <c r="BP2859" s="59" t="n"/>
      <c r="BQ2859" s="59" t="n"/>
      <c r="BR2859" s="59" t="n"/>
      <c r="BS2859" s="59" t="n"/>
      <c r="BT2859" s="59" t="n"/>
      <c r="BU2859" s="59" t="n"/>
      <c r="BV2859" s="59" t="n"/>
      <c r="BW2859" s="59" t="n"/>
      <c r="BX2859" s="59" t="n"/>
      <c r="BY2859" s="59" t="n"/>
      <c r="BZ2859" s="59" t="n"/>
      <c r="CA2859" s="59" t="n"/>
      <c r="CB2859" s="59" t="n"/>
      <c r="CC2859" s="59" t="n"/>
      <c r="CD2859" s="59" t="n"/>
      <c r="CE2859" s="59" t="n"/>
      <c r="CF2859" s="59" t="n"/>
      <c r="CG2859" s="59" t="n"/>
      <c r="CH2859" s="59" t="n"/>
      <c r="CI2859" s="59" t="n"/>
      <c r="CJ2859" s="59" t="n"/>
      <c r="CK2859" s="59" t="n"/>
      <c r="CL2859" s="59" t="n"/>
      <c r="CM2859" s="59" t="n"/>
      <c r="CN2859" s="59" t="n"/>
      <c r="CO2859" s="59" t="n"/>
      <c r="CP2859" s="59" t="n"/>
      <c r="CQ2859" s="59" t="n"/>
      <c r="CR2859" s="59" t="n"/>
      <c r="CS2859" s="59" t="n"/>
      <c r="CT2859" s="59" t="n"/>
      <c r="CU2859" s="59" t="n"/>
      <c r="CV2859" s="59" t="n"/>
      <c r="CW2859" s="59" t="n"/>
      <c r="CX2859" s="59" t="n"/>
      <c r="CY2859" s="59" t="n"/>
      <c r="CZ2859" s="59" t="n"/>
    </row>
    <row r="2860">
      <c r="D2860" s="59" t="n"/>
      <c r="E2860" s="59" t="n"/>
      <c r="F2860" s="59" t="n"/>
      <c r="G2860" s="59" t="n"/>
      <c r="H2860" s="59" t="n"/>
      <c r="I2860" s="59" t="n"/>
      <c r="J2860" s="59" t="n"/>
      <c r="K2860" s="59" t="n"/>
      <c r="L2860" s="59" t="n"/>
      <c r="M2860" s="59" t="n"/>
      <c r="N2860" s="59" t="n"/>
      <c r="O2860" s="59" t="n"/>
      <c r="P2860" s="59" t="n"/>
      <c r="Q2860" s="59" t="n"/>
      <c r="R2860" s="59" t="n"/>
      <c r="S2860" s="59" t="n"/>
      <c r="T2860" s="59" t="n"/>
      <c r="U2860" s="59" t="n"/>
      <c r="V2860" s="59" t="n"/>
      <c r="W2860" s="59" t="n"/>
      <c r="X2860" s="59" t="n"/>
      <c r="Y2860" s="59" t="n"/>
      <c r="Z2860" s="59" t="n"/>
      <c r="AA2860" s="59" t="n"/>
      <c r="AB2860" s="59" t="n"/>
      <c r="AC2860" s="59" t="n"/>
      <c r="AD2860" s="59" t="n"/>
      <c r="AE2860" s="59" t="n"/>
      <c r="AF2860" s="59" t="n"/>
      <c r="AG2860" s="59" t="n"/>
      <c r="AH2860" s="59" t="n"/>
      <c r="AI2860" s="59" t="n"/>
      <c r="AJ2860" s="59" t="n"/>
      <c r="AK2860" s="59" t="n"/>
      <c r="AL2860" s="59" t="n"/>
      <c r="AM2860" s="59" t="n"/>
      <c r="AN2860" s="59" t="n"/>
      <c r="AO2860" s="59" t="n"/>
      <c r="AP2860" s="59" t="n"/>
      <c r="AQ2860" s="59" t="n"/>
      <c r="AR2860" s="59" t="n"/>
      <c r="AS2860" s="59" t="n"/>
      <c r="AT2860" s="59" t="n"/>
      <c r="AU2860" s="59" t="n"/>
      <c r="AV2860" s="59" t="n"/>
      <c r="AW2860" s="59" t="n"/>
      <c r="AX2860" s="59" t="n"/>
      <c r="AY2860" s="59" t="n"/>
      <c r="AZ2860" s="59" t="n"/>
      <c r="BA2860" s="59" t="n"/>
      <c r="BB2860" s="59" t="n"/>
      <c r="BC2860" s="59" t="n"/>
      <c r="BD2860" s="59" t="n"/>
      <c r="BE2860" s="59" t="n"/>
      <c r="BF2860" s="59" t="n"/>
      <c r="BG2860" s="59" t="n"/>
      <c r="BH2860" s="59" t="n"/>
      <c r="BI2860" s="59" t="n"/>
      <c r="BJ2860" s="59" t="n"/>
      <c r="BK2860" s="59" t="n"/>
      <c r="BL2860" s="59" t="n"/>
      <c r="BM2860" s="59" t="n"/>
      <c r="BN2860" s="59" t="n"/>
      <c r="BO2860" s="59" t="n"/>
      <c r="BP2860" s="59" t="n"/>
      <c r="BQ2860" s="59" t="n"/>
      <c r="BR2860" s="59" t="n"/>
      <c r="BS2860" s="59" t="n"/>
      <c r="BT2860" s="59" t="n"/>
      <c r="BU2860" s="59" t="n"/>
      <c r="BV2860" s="59" t="n"/>
      <c r="BW2860" s="59" t="n"/>
      <c r="BX2860" s="59" t="n"/>
      <c r="BY2860" s="59" t="n"/>
      <c r="BZ2860" s="59" t="n"/>
      <c r="CA2860" s="59" t="n"/>
      <c r="CB2860" s="59" t="n"/>
      <c r="CC2860" s="59" t="n"/>
      <c r="CD2860" s="59" t="n"/>
      <c r="CE2860" s="59" t="n"/>
      <c r="CF2860" s="59" t="n"/>
      <c r="CG2860" s="59" t="n"/>
      <c r="CH2860" s="59" t="n"/>
      <c r="CI2860" s="59" t="n"/>
      <c r="CJ2860" s="59" t="n"/>
      <c r="CK2860" s="59" t="n"/>
      <c r="CL2860" s="59" t="n"/>
      <c r="CM2860" s="59" t="n"/>
      <c r="CN2860" s="59" t="n"/>
      <c r="CO2860" s="59" t="n"/>
      <c r="CP2860" s="59" t="n"/>
      <c r="CQ2860" s="59" t="n"/>
      <c r="CR2860" s="59" t="n"/>
      <c r="CS2860" s="59" t="n"/>
      <c r="CT2860" s="59" t="n"/>
      <c r="CU2860" s="59" t="n"/>
      <c r="CV2860" s="59" t="n"/>
      <c r="CW2860" s="59" t="n"/>
      <c r="CX2860" s="59" t="n"/>
      <c r="CY2860" s="59" t="n"/>
      <c r="CZ2860" s="59" t="n"/>
    </row>
    <row r="2861">
      <c r="D2861" s="59" t="n"/>
      <c r="E2861" s="59" t="n"/>
      <c r="F2861" s="59" t="n"/>
      <c r="G2861" s="59" t="n"/>
      <c r="H2861" s="59" t="n"/>
      <c r="I2861" s="59" t="n"/>
      <c r="J2861" s="59" t="n"/>
      <c r="K2861" s="59" t="n"/>
      <c r="L2861" s="59" t="n"/>
      <c r="M2861" s="59" t="n"/>
      <c r="N2861" s="59" t="n"/>
      <c r="O2861" s="59" t="n"/>
      <c r="P2861" s="59" t="n"/>
      <c r="Q2861" s="59" t="n"/>
      <c r="R2861" s="59" t="n"/>
      <c r="S2861" s="59" t="n"/>
      <c r="T2861" s="59" t="n"/>
      <c r="U2861" s="59" t="n"/>
      <c r="V2861" s="59" t="n"/>
      <c r="W2861" s="59" t="n"/>
      <c r="X2861" s="59" t="n"/>
      <c r="Y2861" s="59" t="n"/>
      <c r="Z2861" s="59" t="n"/>
      <c r="AA2861" s="59" t="n"/>
      <c r="AB2861" s="59" t="n"/>
      <c r="AC2861" s="59" t="n"/>
      <c r="AD2861" s="59" t="n"/>
      <c r="AE2861" s="59" t="n"/>
      <c r="AF2861" s="59" t="n"/>
      <c r="AG2861" s="59" t="n"/>
      <c r="AH2861" s="59" t="n"/>
      <c r="AI2861" s="59" t="n"/>
      <c r="AJ2861" s="59" t="n"/>
      <c r="AK2861" s="59" t="n"/>
      <c r="AL2861" s="59" t="n"/>
      <c r="AM2861" s="59" t="n"/>
      <c r="AN2861" s="59" t="n"/>
      <c r="AO2861" s="59" t="n"/>
      <c r="AP2861" s="59" t="n"/>
      <c r="AQ2861" s="59" t="n"/>
      <c r="AR2861" s="59" t="n"/>
      <c r="AS2861" s="59" t="n"/>
      <c r="AT2861" s="59" t="n"/>
      <c r="AU2861" s="59" t="n"/>
      <c r="AV2861" s="59" t="n"/>
      <c r="AW2861" s="59" t="n"/>
      <c r="AX2861" s="59" t="n"/>
      <c r="AY2861" s="59" t="n"/>
      <c r="AZ2861" s="59" t="n"/>
      <c r="BA2861" s="59" t="n"/>
      <c r="BB2861" s="59" t="n"/>
      <c r="BC2861" s="59" t="n"/>
      <c r="BD2861" s="59" t="n"/>
      <c r="BE2861" s="59" t="n"/>
      <c r="BF2861" s="59" t="n"/>
      <c r="BG2861" s="59" t="n"/>
      <c r="BH2861" s="59" t="n"/>
      <c r="BI2861" s="59" t="n"/>
      <c r="BJ2861" s="59" t="n"/>
      <c r="BK2861" s="59" t="n"/>
      <c r="BL2861" s="59" t="n"/>
      <c r="BM2861" s="59" t="n"/>
      <c r="BN2861" s="59" t="n"/>
      <c r="BO2861" s="59" t="n"/>
      <c r="BP2861" s="59" t="n"/>
      <c r="BQ2861" s="59" t="n"/>
      <c r="BR2861" s="59" t="n"/>
      <c r="BS2861" s="59" t="n"/>
      <c r="BT2861" s="59" t="n"/>
      <c r="BU2861" s="59" t="n"/>
      <c r="BV2861" s="59" t="n"/>
      <c r="BW2861" s="59" t="n"/>
      <c r="BX2861" s="59" t="n"/>
      <c r="BY2861" s="59" t="n"/>
      <c r="BZ2861" s="59" t="n"/>
      <c r="CA2861" s="59" t="n"/>
      <c r="CB2861" s="59" t="n"/>
      <c r="CC2861" s="59" t="n"/>
      <c r="CD2861" s="59" t="n"/>
      <c r="CE2861" s="59" t="n"/>
      <c r="CF2861" s="59" t="n"/>
      <c r="CG2861" s="59" t="n"/>
      <c r="CH2861" s="59" t="n"/>
      <c r="CI2861" s="59" t="n"/>
      <c r="CJ2861" s="59" t="n"/>
      <c r="CK2861" s="59" t="n"/>
      <c r="CL2861" s="59" t="n"/>
      <c r="CM2861" s="59" t="n"/>
      <c r="CN2861" s="59" t="n"/>
      <c r="CO2861" s="59" t="n"/>
      <c r="CP2861" s="59" t="n"/>
      <c r="CQ2861" s="59" t="n"/>
      <c r="CR2861" s="59" t="n"/>
      <c r="CS2861" s="59" t="n"/>
      <c r="CT2861" s="59" t="n"/>
      <c r="CU2861" s="59" t="n"/>
      <c r="CV2861" s="59" t="n"/>
      <c r="CW2861" s="59" t="n"/>
      <c r="CX2861" s="59" t="n"/>
      <c r="CY2861" s="59" t="n"/>
      <c r="CZ2861" s="59" t="n"/>
    </row>
    <row r="2862">
      <c r="D2862" s="59" t="n"/>
      <c r="E2862" s="59" t="n"/>
      <c r="F2862" s="59" t="n"/>
      <c r="G2862" s="59" t="n"/>
      <c r="H2862" s="59" t="n"/>
      <c r="I2862" s="59" t="n"/>
      <c r="J2862" s="59" t="n"/>
      <c r="K2862" s="59" t="n"/>
      <c r="L2862" s="59" t="n"/>
      <c r="M2862" s="59" t="n"/>
      <c r="N2862" s="59" t="n"/>
      <c r="O2862" s="59" t="n"/>
      <c r="P2862" s="59" t="n"/>
      <c r="Q2862" s="59" t="n"/>
      <c r="R2862" s="59" t="n"/>
      <c r="S2862" s="59" t="n"/>
      <c r="T2862" s="59" t="n"/>
      <c r="U2862" s="59" t="n"/>
      <c r="V2862" s="59" t="n"/>
      <c r="W2862" s="59" t="n"/>
      <c r="X2862" s="59" t="n"/>
      <c r="Y2862" s="59" t="n"/>
      <c r="Z2862" s="59" t="n"/>
      <c r="AA2862" s="59" t="n"/>
      <c r="AB2862" s="59" t="n"/>
      <c r="AC2862" s="59" t="n"/>
      <c r="AD2862" s="59" t="n"/>
      <c r="AE2862" s="59" t="n"/>
      <c r="AF2862" s="59" t="n"/>
      <c r="AG2862" s="59" t="n"/>
      <c r="AH2862" s="59" t="n"/>
      <c r="AI2862" s="59" t="n"/>
      <c r="AJ2862" s="59" t="n"/>
      <c r="AK2862" s="59" t="n"/>
      <c r="AL2862" s="59" t="n"/>
      <c r="AM2862" s="59" t="n"/>
      <c r="AN2862" s="59" t="n"/>
      <c r="AO2862" s="59" t="n"/>
      <c r="AP2862" s="59" t="n"/>
      <c r="AQ2862" s="59" t="n"/>
      <c r="AR2862" s="59" t="n"/>
      <c r="AS2862" s="59" t="n"/>
      <c r="AT2862" s="59" t="n"/>
      <c r="AU2862" s="59" t="n"/>
      <c r="AV2862" s="59" t="n"/>
      <c r="AW2862" s="59" t="n"/>
      <c r="AX2862" s="59" t="n"/>
      <c r="AY2862" s="59" t="n"/>
      <c r="AZ2862" s="59" t="n"/>
      <c r="BA2862" s="59" t="n"/>
      <c r="BB2862" s="59" t="n"/>
      <c r="BC2862" s="59" t="n"/>
      <c r="BD2862" s="59" t="n"/>
      <c r="BE2862" s="59" t="n"/>
      <c r="BF2862" s="59" t="n"/>
      <c r="BG2862" s="59" t="n"/>
      <c r="BH2862" s="59" t="n"/>
      <c r="BI2862" s="59" t="n"/>
      <c r="BJ2862" s="59" t="n"/>
      <c r="BK2862" s="59" t="n"/>
      <c r="BL2862" s="59" t="n"/>
      <c r="BM2862" s="59" t="n"/>
      <c r="BN2862" s="59" t="n"/>
      <c r="BO2862" s="59" t="n"/>
      <c r="BP2862" s="59" t="n"/>
      <c r="BQ2862" s="59" t="n"/>
      <c r="BR2862" s="59" t="n"/>
      <c r="BS2862" s="59" t="n"/>
      <c r="BT2862" s="59" t="n"/>
      <c r="BU2862" s="59" t="n"/>
      <c r="BV2862" s="59" t="n"/>
      <c r="BW2862" s="59" t="n"/>
      <c r="BX2862" s="59" t="n"/>
      <c r="BY2862" s="59" t="n"/>
      <c r="BZ2862" s="59" t="n"/>
      <c r="CA2862" s="59" t="n"/>
      <c r="CB2862" s="59" t="n"/>
      <c r="CC2862" s="59" t="n"/>
      <c r="CD2862" s="59" t="n"/>
      <c r="CE2862" s="59" t="n"/>
      <c r="CF2862" s="59" t="n"/>
      <c r="CG2862" s="59" t="n"/>
      <c r="CH2862" s="59" t="n"/>
      <c r="CI2862" s="59" t="n"/>
      <c r="CJ2862" s="59" t="n"/>
      <c r="CK2862" s="59" t="n"/>
      <c r="CL2862" s="59" t="n"/>
      <c r="CM2862" s="59" t="n"/>
      <c r="CN2862" s="59" t="n"/>
      <c r="CO2862" s="59" t="n"/>
      <c r="CP2862" s="59" t="n"/>
      <c r="CQ2862" s="59" t="n"/>
      <c r="CR2862" s="59" t="n"/>
      <c r="CS2862" s="59" t="n"/>
      <c r="CT2862" s="59" t="n"/>
      <c r="CU2862" s="59" t="n"/>
      <c r="CV2862" s="59" t="n"/>
      <c r="CW2862" s="59" t="n"/>
      <c r="CX2862" s="59" t="n"/>
      <c r="CY2862" s="59" t="n"/>
      <c r="CZ2862" s="59" t="n"/>
    </row>
    <row r="2863">
      <c r="D2863" s="107" t="n"/>
      <c r="E2863" s="107" t="n"/>
      <c r="F2863" s="107" t="n"/>
      <c r="G2863" s="107" t="n"/>
      <c r="H2863" s="107" t="n"/>
      <c r="I2863" s="107" t="n"/>
      <c r="J2863" s="107" t="n"/>
      <c r="K2863" s="107" t="n"/>
      <c r="L2863" s="107" t="n"/>
      <c r="M2863" s="107" t="n"/>
      <c r="N2863" s="107" t="n"/>
      <c r="O2863" s="107" t="n"/>
      <c r="P2863" s="107" t="n"/>
      <c r="Q2863" s="107" t="n"/>
      <c r="R2863" s="107" t="n"/>
      <c r="S2863" s="107" t="n"/>
      <c r="T2863" s="107" t="n"/>
      <c r="U2863" s="107" t="n"/>
      <c r="V2863" s="107" t="n"/>
      <c r="W2863" s="107" t="n"/>
      <c r="X2863" s="107" t="n"/>
      <c r="Y2863" s="107" t="n"/>
      <c r="Z2863" s="107" t="n"/>
      <c r="AA2863" s="107" t="n"/>
      <c r="AB2863" s="107" t="n"/>
      <c r="AC2863" s="107" t="n"/>
      <c r="AD2863" s="107" t="n"/>
      <c r="AE2863" s="107" t="n"/>
      <c r="AF2863" s="107" t="n"/>
      <c r="AG2863" s="107" t="n"/>
      <c r="AH2863" s="107" t="n"/>
      <c r="AI2863" s="107" t="n"/>
      <c r="AJ2863" s="107" t="n"/>
      <c r="AK2863" s="107" t="n"/>
      <c r="AL2863" s="107" t="n"/>
      <c r="AM2863" s="107" t="n"/>
      <c r="AN2863" s="107" t="n"/>
      <c r="AO2863" s="107" t="n"/>
      <c r="AP2863" s="107" t="n"/>
      <c r="AQ2863" s="107" t="n"/>
      <c r="AR2863" s="107" t="n"/>
      <c r="AS2863" s="107" t="n"/>
      <c r="AT2863" s="107" t="n"/>
      <c r="AU2863" s="107" t="n"/>
      <c r="AV2863" s="107" t="n"/>
      <c r="AW2863" s="107" t="n"/>
      <c r="AX2863" s="107" t="n"/>
      <c r="AY2863" s="107" t="n"/>
      <c r="AZ2863" s="107" t="n"/>
      <c r="BA2863" s="107" t="n"/>
      <c r="BB2863" s="107" t="n"/>
      <c r="BC2863" s="107" t="n"/>
      <c r="BD2863" s="107" t="n"/>
      <c r="BE2863" s="107" t="n"/>
      <c r="BF2863" s="107" t="n"/>
      <c r="BG2863" s="107" t="n"/>
      <c r="BH2863" s="107" t="n"/>
      <c r="BI2863" s="107" t="n"/>
      <c r="BJ2863" s="107" t="n"/>
      <c r="BK2863" s="107" t="n"/>
      <c r="BL2863" s="107" t="n"/>
      <c r="BM2863" s="107" t="n"/>
      <c r="BN2863" s="107" t="n"/>
      <c r="BO2863" s="107" t="n"/>
      <c r="BP2863" s="107" t="n"/>
      <c r="BQ2863" s="107" t="n"/>
      <c r="BR2863" s="107" t="n"/>
      <c r="BS2863" s="107" t="n"/>
      <c r="BT2863" s="107" t="n"/>
      <c r="BU2863" s="107" t="n"/>
      <c r="BV2863" s="107" t="n"/>
      <c r="BW2863" s="107" t="n"/>
      <c r="BX2863" s="107" t="n"/>
      <c r="BY2863" s="107" t="n"/>
      <c r="BZ2863" s="107" t="n"/>
      <c r="CA2863" s="107" t="n"/>
      <c r="CB2863" s="107" t="n"/>
      <c r="CC2863" s="107" t="n"/>
      <c r="CD2863" s="107" t="n"/>
      <c r="CE2863" s="107" t="n"/>
      <c r="CF2863" s="107" t="n"/>
      <c r="CG2863" s="107" t="n"/>
      <c r="CH2863" s="107" t="n"/>
      <c r="CI2863" s="107" t="n"/>
      <c r="CJ2863" s="107" t="n"/>
      <c r="CK2863" s="107" t="n"/>
      <c r="CL2863" s="107" t="n"/>
      <c r="CM2863" s="107" t="n"/>
      <c r="CN2863" s="107" t="n"/>
      <c r="CO2863" s="107" t="n"/>
      <c r="CP2863" s="107" t="n"/>
      <c r="CQ2863" s="107" t="n"/>
      <c r="CR2863" s="107" t="n"/>
      <c r="CS2863" s="107" t="n"/>
      <c r="CT2863" s="107" t="n"/>
      <c r="CU2863" s="107" t="n"/>
      <c r="CV2863" s="107" t="n"/>
      <c r="CW2863" s="107" t="n"/>
      <c r="CX2863" s="107" t="n"/>
      <c r="CY2863" s="107" t="n"/>
      <c r="CZ2863" s="107" t="n"/>
    </row>
    <row r="2866">
      <c r="A2866" s="2">
        <f>IF($A2859="","","   projections")</f>
        <v/>
      </c>
      <c r="B2866" s="68">
        <f>IF($A2859="",0,COUNT($E2867:$CZ2867))</f>
        <v/>
      </c>
      <c r="C2866" s="69">
        <f>IF($B2866=0,0,MAX($E2867:$CZ2867))</f>
        <v/>
      </c>
      <c r="D2866" s="58">
        <f>_xll.BDS($A2859,'Field Check'!$C$42,"headers=y","startcol=1","endcol=3","dir=h")</f>
        <v/>
      </c>
      <c r="E2866" s="59" t="n"/>
      <c r="F2866" s="59" t="n"/>
      <c r="G2866" s="59" t="n"/>
      <c r="H2866" s="59" t="n"/>
      <c r="I2866" s="59" t="n"/>
      <c r="J2866" s="59" t="n"/>
      <c r="K2866" s="59" t="n"/>
      <c r="L2866" s="59" t="n"/>
      <c r="M2866" s="59" t="n"/>
      <c r="N2866" s="59" t="n"/>
      <c r="O2866" s="59" t="n"/>
      <c r="P2866" s="59" t="n"/>
      <c r="Q2866" s="59" t="n"/>
      <c r="R2866" s="59" t="n"/>
      <c r="S2866" s="59" t="n"/>
      <c r="T2866" s="59" t="n"/>
      <c r="U2866" s="59" t="n"/>
      <c r="V2866" s="59" t="n"/>
      <c r="W2866" s="59" t="n"/>
      <c r="X2866" s="59" t="n"/>
      <c r="Y2866" s="59" t="n"/>
      <c r="Z2866" s="59" t="n"/>
      <c r="AA2866" s="59" t="n"/>
      <c r="AB2866" s="59" t="n"/>
      <c r="AC2866" s="59" t="n"/>
      <c r="AD2866" s="59" t="n"/>
      <c r="AE2866" s="59" t="n"/>
      <c r="AF2866" s="59" t="n"/>
      <c r="AG2866" s="59" t="n"/>
      <c r="AH2866" s="59" t="n"/>
      <c r="AI2866" s="59" t="n"/>
      <c r="AJ2866" s="59" t="n"/>
      <c r="AK2866" s="59" t="n"/>
      <c r="AL2866" s="59" t="n"/>
      <c r="AM2866" s="59" t="n"/>
      <c r="AN2866" s="59" t="n"/>
      <c r="AO2866" s="59" t="n"/>
      <c r="AP2866" s="59" t="n"/>
      <c r="AQ2866" s="59" t="n"/>
      <c r="AR2866" s="59" t="n"/>
      <c r="AS2866" s="59" t="n"/>
      <c r="AT2866" s="59" t="n"/>
      <c r="AU2866" s="59" t="n"/>
      <c r="AV2866" s="59" t="n"/>
      <c r="AW2866" s="59" t="n"/>
      <c r="AX2866" s="59" t="n"/>
      <c r="AY2866" s="59" t="n"/>
      <c r="AZ2866" s="59" t="n"/>
      <c r="BA2866" s="59" t="n"/>
      <c r="BB2866" s="59" t="n"/>
      <c r="BC2866" s="59" t="n"/>
      <c r="BD2866" s="59" t="n"/>
      <c r="BE2866" s="59" t="n"/>
      <c r="BF2866" s="59" t="n"/>
      <c r="BG2866" s="59" t="n"/>
      <c r="BH2866" s="59" t="n"/>
      <c r="BI2866" s="59" t="n"/>
      <c r="BJ2866" s="59" t="n"/>
      <c r="BK2866" s="59" t="n"/>
      <c r="BL2866" s="59" t="n"/>
      <c r="BM2866" s="59" t="n"/>
      <c r="BN2866" s="59" t="n"/>
      <c r="BO2866" s="59" t="n"/>
      <c r="BP2866" s="59" t="n"/>
      <c r="BQ2866" s="59" t="n"/>
      <c r="BR2866" s="59" t="n"/>
      <c r="BS2866" s="59" t="n"/>
      <c r="BT2866" s="59" t="n"/>
      <c r="BU2866" s="59" t="n"/>
      <c r="BV2866" s="59" t="n"/>
      <c r="BW2866" s="59" t="n"/>
      <c r="BX2866" s="59" t="n"/>
      <c r="BY2866" s="59" t="n"/>
      <c r="BZ2866" s="59" t="n"/>
      <c r="CA2866" s="59" t="n"/>
      <c r="CB2866" s="59" t="n"/>
      <c r="CC2866" s="59" t="n"/>
      <c r="CD2866" s="59" t="n"/>
      <c r="CE2866" s="59" t="n"/>
      <c r="CF2866" s="59" t="n"/>
      <c r="CG2866" s="59" t="n"/>
      <c r="CH2866" s="59" t="n"/>
      <c r="CI2866" s="59" t="n"/>
      <c r="CJ2866" s="59" t="n"/>
      <c r="CK2866" s="59" t="n"/>
      <c r="CL2866" s="59" t="n"/>
      <c r="CM2866" s="59" t="n"/>
      <c r="CN2866" s="59" t="n"/>
      <c r="CO2866" s="59" t="n"/>
      <c r="CP2866" s="59" t="n"/>
      <c r="CQ2866" s="59" t="n"/>
      <c r="CR2866" s="59" t="n"/>
      <c r="CS2866" s="59" t="n"/>
      <c r="CT2866" s="59" t="n"/>
      <c r="CU2866" s="59" t="n"/>
      <c r="CV2866" s="59" t="n"/>
      <c r="CW2866" s="59" t="n"/>
      <c r="CX2866" s="59" t="n"/>
      <c r="CY2866" s="59" t="n"/>
      <c r="CZ2866" s="59" t="n"/>
    </row>
    <row r="2867">
      <c r="D2867" s="59" t="n"/>
      <c r="E2867" s="59" t="n"/>
      <c r="F2867" s="59" t="n"/>
      <c r="G2867" s="59" t="n"/>
      <c r="H2867" s="59" t="n"/>
      <c r="I2867" s="59" t="n"/>
      <c r="J2867" s="59" t="n"/>
      <c r="K2867" s="59" t="n"/>
      <c r="L2867" s="59" t="n"/>
      <c r="M2867" s="59" t="n"/>
      <c r="N2867" s="59" t="n"/>
      <c r="O2867" s="59" t="n"/>
      <c r="P2867" s="59" t="n"/>
      <c r="Q2867" s="59" t="n"/>
      <c r="R2867" s="59" t="n"/>
      <c r="S2867" s="59" t="n"/>
      <c r="T2867" s="59" t="n"/>
      <c r="U2867" s="59" t="n"/>
      <c r="V2867" s="59" t="n"/>
      <c r="W2867" s="59" t="n"/>
      <c r="X2867" s="59" t="n"/>
      <c r="Y2867" s="59" t="n"/>
      <c r="Z2867" s="59" t="n"/>
      <c r="AA2867" s="59" t="n"/>
      <c r="AB2867" s="59" t="n"/>
      <c r="AC2867" s="59" t="n"/>
      <c r="AD2867" s="59" t="n"/>
      <c r="AE2867" s="59" t="n"/>
      <c r="AF2867" s="59" t="n"/>
      <c r="AG2867" s="59" t="n"/>
      <c r="AH2867" s="59" t="n"/>
      <c r="AI2867" s="59" t="n"/>
      <c r="AJ2867" s="59" t="n"/>
      <c r="AK2867" s="59" t="n"/>
      <c r="AL2867" s="59" t="n"/>
      <c r="AM2867" s="59" t="n"/>
      <c r="AN2867" s="59" t="n"/>
      <c r="AO2867" s="59" t="n"/>
      <c r="AP2867" s="59" t="n"/>
      <c r="AQ2867" s="59" t="n"/>
      <c r="AR2867" s="59" t="n"/>
      <c r="AS2867" s="59" t="n"/>
      <c r="AT2867" s="59" t="n"/>
      <c r="AU2867" s="59" t="n"/>
      <c r="AV2867" s="59" t="n"/>
      <c r="AW2867" s="59" t="n"/>
      <c r="AX2867" s="59" t="n"/>
      <c r="AY2867" s="59" t="n"/>
      <c r="AZ2867" s="59" t="n"/>
      <c r="BA2867" s="59" t="n"/>
      <c r="BB2867" s="59" t="n"/>
      <c r="BC2867" s="59" t="n"/>
      <c r="BD2867" s="59" t="n"/>
      <c r="BE2867" s="59" t="n"/>
      <c r="BF2867" s="59" t="n"/>
      <c r="BG2867" s="59" t="n"/>
      <c r="BH2867" s="59" t="n"/>
      <c r="BI2867" s="59" t="n"/>
      <c r="BJ2867" s="59" t="n"/>
      <c r="BK2867" s="59" t="n"/>
      <c r="BL2867" s="59" t="n"/>
      <c r="BM2867" s="59" t="n"/>
      <c r="BN2867" s="59" t="n"/>
      <c r="BO2867" s="59" t="n"/>
      <c r="BP2867" s="59" t="n"/>
      <c r="BQ2867" s="59" t="n"/>
      <c r="BR2867" s="59" t="n"/>
      <c r="BS2867" s="59" t="n"/>
      <c r="BT2867" s="59" t="n"/>
      <c r="BU2867" s="59" t="n"/>
      <c r="BV2867" s="59" t="n"/>
      <c r="BW2867" s="59" t="n"/>
      <c r="BX2867" s="59" t="n"/>
      <c r="BY2867" s="59" t="n"/>
      <c r="BZ2867" s="59" t="n"/>
      <c r="CA2867" s="59" t="n"/>
      <c r="CB2867" s="59" t="n"/>
      <c r="CC2867" s="59" t="n"/>
      <c r="CD2867" s="59" t="n"/>
      <c r="CE2867" s="59" t="n"/>
      <c r="CF2867" s="59" t="n"/>
      <c r="CG2867" s="59" t="n"/>
      <c r="CH2867" s="59" t="n"/>
      <c r="CI2867" s="59" t="n"/>
      <c r="CJ2867" s="59" t="n"/>
      <c r="CK2867" s="59" t="n"/>
      <c r="CL2867" s="59" t="n"/>
      <c r="CM2867" s="59" t="n"/>
      <c r="CN2867" s="59" t="n"/>
      <c r="CO2867" s="59" t="n"/>
      <c r="CP2867" s="59" t="n"/>
      <c r="CQ2867" s="59" t="n"/>
      <c r="CR2867" s="59" t="n"/>
      <c r="CS2867" s="59" t="n"/>
      <c r="CT2867" s="59" t="n"/>
      <c r="CU2867" s="59" t="n"/>
      <c r="CV2867" s="59" t="n"/>
      <c r="CW2867" s="59" t="n"/>
      <c r="CX2867" s="59" t="n"/>
      <c r="CY2867" s="59" t="n"/>
      <c r="CZ2867" s="59" t="n"/>
    </row>
    <row r="2868">
      <c r="D2868" s="107" t="n"/>
      <c r="E2868" s="107" t="n"/>
      <c r="F2868" s="107" t="n"/>
      <c r="G2868" s="107" t="n"/>
      <c r="H2868" s="107" t="n"/>
      <c r="I2868" s="107" t="n"/>
      <c r="J2868" s="107" t="n"/>
      <c r="K2868" s="107" t="n"/>
      <c r="L2868" s="107" t="n"/>
      <c r="M2868" s="107" t="n"/>
      <c r="N2868" s="107" t="n"/>
      <c r="O2868" s="107" t="n"/>
      <c r="P2868" s="107" t="n"/>
      <c r="Q2868" s="107" t="n"/>
      <c r="R2868" s="107" t="n"/>
      <c r="S2868" s="107" t="n"/>
      <c r="T2868" s="107" t="n"/>
      <c r="U2868" s="107" t="n"/>
      <c r="V2868" s="107" t="n"/>
      <c r="W2868" s="107" t="n"/>
      <c r="X2868" s="107" t="n"/>
      <c r="Y2868" s="107" t="n"/>
      <c r="Z2868" s="107" t="n"/>
      <c r="AA2868" s="107" t="n"/>
      <c r="AB2868" s="107" t="n"/>
      <c r="AC2868" s="107" t="n"/>
      <c r="AD2868" s="107" t="n"/>
      <c r="AE2868" s="107" t="n"/>
      <c r="AF2868" s="107" t="n"/>
      <c r="AG2868" s="107" t="n"/>
      <c r="AH2868" s="107" t="n"/>
      <c r="AI2868" s="107" t="n"/>
      <c r="AJ2868" s="107" t="n"/>
      <c r="AK2868" s="107" t="n"/>
      <c r="AL2868" s="107" t="n"/>
      <c r="AM2868" s="107" t="n"/>
      <c r="AN2868" s="107" t="n"/>
      <c r="AO2868" s="107" t="n"/>
      <c r="AP2868" s="107" t="n"/>
      <c r="AQ2868" s="107" t="n"/>
      <c r="AR2868" s="107" t="n"/>
      <c r="AS2868" s="107" t="n"/>
      <c r="AT2868" s="107" t="n"/>
      <c r="AU2868" s="107" t="n"/>
      <c r="AV2868" s="107" t="n"/>
      <c r="AW2868" s="107" t="n"/>
      <c r="AX2868" s="107" t="n"/>
      <c r="AY2868" s="107" t="n"/>
      <c r="AZ2868" s="107" t="n"/>
      <c r="BA2868" s="107" t="n"/>
      <c r="BB2868" s="107" t="n"/>
      <c r="BC2868" s="107" t="n"/>
      <c r="BD2868" s="107" t="n"/>
      <c r="BE2868" s="107" t="n"/>
      <c r="BF2868" s="107" t="n"/>
      <c r="BG2868" s="107" t="n"/>
      <c r="BH2868" s="107" t="n"/>
      <c r="BI2868" s="107" t="n"/>
      <c r="BJ2868" s="107" t="n"/>
      <c r="BK2868" s="107" t="n"/>
      <c r="BL2868" s="107" t="n"/>
      <c r="BM2868" s="107" t="n"/>
      <c r="BN2868" s="107" t="n"/>
      <c r="BO2868" s="107" t="n"/>
      <c r="BP2868" s="107" t="n"/>
      <c r="BQ2868" s="107" t="n"/>
      <c r="BR2868" s="107" t="n"/>
      <c r="BS2868" s="107" t="n"/>
      <c r="BT2868" s="107" t="n"/>
      <c r="BU2868" s="107" t="n"/>
      <c r="BV2868" s="107" t="n"/>
      <c r="BW2868" s="107" t="n"/>
      <c r="BX2868" s="107" t="n"/>
      <c r="BY2868" s="107" t="n"/>
      <c r="BZ2868" s="107" t="n"/>
      <c r="CA2868" s="107" t="n"/>
      <c r="CB2868" s="107" t="n"/>
      <c r="CC2868" s="107" t="n"/>
      <c r="CD2868" s="107" t="n"/>
      <c r="CE2868" s="107" t="n"/>
      <c r="CF2868" s="107" t="n"/>
      <c r="CG2868" s="107" t="n"/>
      <c r="CH2868" s="107" t="n"/>
      <c r="CI2868" s="107" t="n"/>
      <c r="CJ2868" s="107" t="n"/>
      <c r="CK2868" s="107" t="n"/>
      <c r="CL2868" s="107" t="n"/>
      <c r="CM2868" s="107" t="n"/>
      <c r="CN2868" s="107" t="n"/>
      <c r="CO2868" s="107" t="n"/>
      <c r="CP2868" s="107" t="n"/>
      <c r="CQ2868" s="107" t="n"/>
      <c r="CR2868" s="107" t="n"/>
      <c r="CS2868" s="107" t="n"/>
      <c r="CT2868" s="107" t="n"/>
      <c r="CU2868" s="107" t="n"/>
      <c r="CV2868" s="107" t="n"/>
      <c r="CW2868" s="107" t="n"/>
      <c r="CX2868" s="107" t="n"/>
      <c r="CY2868" s="107" t="n"/>
      <c r="CZ2868" s="107" t="n"/>
    </row>
    <row r="2870">
      <c r="A2870" s="126">
        <f>IF(MXAU!$C$61="","",MXAU!$C$61)</f>
        <v/>
      </c>
      <c r="B2870" s="68">
        <f>IF($A2870="",0,COUNT($E2871:$CZ2871))</f>
        <v/>
      </c>
      <c r="C2870" s="69">
        <f>IF($B2870=0,0,MAX($E2871:$CZ2871))</f>
        <v/>
      </c>
      <c r="D2870" s="58">
        <f>_xll.BDS($A2870,'Field Check'!$C$44,"headers=y","startcol=1","endcol=7","dir=h","DVD_START_DT",'Field Check'!$C$59,"DVD_END_DT",'Field Check'!$D$59)</f>
        <v/>
      </c>
      <c r="E2870" s="59" t="n"/>
      <c r="F2870" s="59" t="n"/>
      <c r="G2870" s="59" t="n"/>
      <c r="H2870" s="59" t="n"/>
      <c r="I2870" s="59" t="n"/>
      <c r="J2870" s="59" t="n"/>
      <c r="K2870" s="59" t="n"/>
      <c r="L2870" s="59" t="n"/>
      <c r="M2870" s="59" t="n"/>
      <c r="N2870" s="59" t="n"/>
      <c r="O2870" s="59" t="n"/>
      <c r="P2870" s="59" t="n"/>
      <c r="Q2870" s="59" t="n"/>
      <c r="R2870" s="59" t="n"/>
      <c r="S2870" s="59" t="n"/>
      <c r="T2870" s="59" t="n"/>
      <c r="U2870" s="59" t="n"/>
      <c r="V2870" s="59" t="n"/>
      <c r="W2870" s="59" t="n"/>
      <c r="X2870" s="59" t="n"/>
      <c r="Y2870" s="59" t="n"/>
      <c r="Z2870" s="59" t="n"/>
      <c r="AA2870" s="59" t="n"/>
      <c r="AB2870" s="59" t="n"/>
      <c r="AC2870" s="59" t="n"/>
      <c r="AD2870" s="59" t="n"/>
      <c r="AE2870" s="59" t="n"/>
      <c r="AF2870" s="59" t="n"/>
      <c r="AG2870" s="59" t="n"/>
      <c r="AH2870" s="59" t="n"/>
      <c r="AI2870" s="59" t="n"/>
      <c r="AJ2870" s="59" t="n"/>
      <c r="AK2870" s="59" t="n"/>
      <c r="AL2870" s="59" t="n"/>
      <c r="AM2870" s="59" t="n"/>
      <c r="AN2870" s="59" t="n"/>
      <c r="AO2870" s="59" t="n"/>
      <c r="AP2870" s="59" t="n"/>
      <c r="AQ2870" s="59" t="n"/>
      <c r="AR2870" s="59" t="n"/>
      <c r="AS2870" s="59" t="n"/>
      <c r="AT2870" s="59" t="n"/>
      <c r="AU2870" s="59" t="n"/>
      <c r="AV2870" s="59" t="n"/>
      <c r="AW2870" s="59" t="n"/>
      <c r="AX2870" s="59" t="n"/>
      <c r="AY2870" s="59" t="n"/>
      <c r="AZ2870" s="59" t="n"/>
      <c r="BA2870" s="59" t="n"/>
      <c r="BB2870" s="59" t="n"/>
      <c r="BC2870" s="59" t="n"/>
      <c r="BD2870" s="59" t="n"/>
      <c r="BE2870" s="59" t="n"/>
      <c r="BF2870" s="59" t="n"/>
      <c r="BG2870" s="59" t="n"/>
      <c r="BH2870" s="59" t="n"/>
      <c r="BI2870" s="59" t="n"/>
      <c r="BJ2870" s="59" t="n"/>
      <c r="BK2870" s="59" t="n"/>
      <c r="BL2870" s="59" t="n"/>
      <c r="BM2870" s="59" t="n"/>
      <c r="BN2870" s="59" t="n"/>
      <c r="BO2870" s="59" t="n"/>
      <c r="BP2870" s="59" t="n"/>
      <c r="BQ2870" s="59" t="n"/>
      <c r="BR2870" s="59" t="n"/>
      <c r="BS2870" s="59" t="n"/>
      <c r="BT2870" s="59" t="n"/>
      <c r="BU2870" s="59" t="n"/>
      <c r="BV2870" s="59" t="n"/>
      <c r="BW2870" s="59" t="n"/>
      <c r="BX2870" s="59" t="n"/>
      <c r="BY2870" s="59" t="n"/>
      <c r="BZ2870" s="59" t="n"/>
      <c r="CA2870" s="59" t="n"/>
      <c r="CB2870" s="59" t="n"/>
      <c r="CC2870" s="59" t="n"/>
      <c r="CD2870" s="59" t="n"/>
      <c r="CE2870" s="59" t="n"/>
      <c r="CF2870" s="59" t="n"/>
      <c r="CG2870" s="59" t="n"/>
      <c r="CH2870" s="59" t="n"/>
      <c r="CI2870" s="59" t="n"/>
      <c r="CJ2870" s="59" t="n"/>
      <c r="CK2870" s="59" t="n"/>
      <c r="CL2870" s="59" t="n"/>
      <c r="CM2870" s="59" t="n"/>
      <c r="CN2870" s="59" t="n"/>
      <c r="CO2870" s="59" t="n"/>
      <c r="CP2870" s="59" t="n"/>
      <c r="CQ2870" s="59" t="n"/>
      <c r="CR2870" s="59" t="n"/>
      <c r="CS2870" s="59" t="n"/>
      <c r="CT2870" s="59" t="n"/>
      <c r="CU2870" s="59" t="n"/>
      <c r="CV2870" s="59" t="n"/>
      <c r="CW2870" s="59" t="n"/>
      <c r="CX2870" s="59" t="n"/>
      <c r="CY2870" s="59" t="n"/>
      <c r="CZ2870" s="59" t="n"/>
    </row>
    <row r="2871">
      <c r="D2871" s="59" t="n"/>
      <c r="E2871" s="59" t="n"/>
      <c r="F2871" s="59" t="n"/>
      <c r="G2871" s="59" t="n"/>
      <c r="H2871" s="59" t="n"/>
      <c r="I2871" s="59" t="n"/>
      <c r="J2871" s="59" t="n"/>
      <c r="K2871" s="59" t="n"/>
      <c r="L2871" s="59" t="n"/>
      <c r="M2871" s="59" t="n"/>
      <c r="N2871" s="59" t="n"/>
      <c r="O2871" s="59" t="n"/>
      <c r="P2871" s="59" t="n"/>
      <c r="Q2871" s="59" t="n"/>
      <c r="R2871" s="59" t="n"/>
      <c r="S2871" s="59" t="n"/>
      <c r="T2871" s="59" t="n"/>
      <c r="U2871" s="59" t="n"/>
      <c r="V2871" s="59" t="n"/>
      <c r="W2871" s="59" t="n"/>
      <c r="X2871" s="59" t="n"/>
      <c r="Y2871" s="59" t="n"/>
      <c r="Z2871" s="59" t="n"/>
      <c r="AA2871" s="59" t="n"/>
      <c r="AB2871" s="59" t="n"/>
      <c r="AC2871" s="59" t="n"/>
      <c r="AD2871" s="59" t="n"/>
      <c r="AE2871" s="59" t="n"/>
      <c r="AF2871" s="59" t="n"/>
      <c r="AG2871" s="59" t="n"/>
      <c r="AH2871" s="59" t="n"/>
      <c r="AI2871" s="59" t="n"/>
      <c r="AJ2871" s="59" t="n"/>
      <c r="AK2871" s="59" t="n"/>
      <c r="AL2871" s="59" t="n"/>
      <c r="AM2871" s="59" t="n"/>
      <c r="AN2871" s="59" t="n"/>
      <c r="AO2871" s="59" t="n"/>
      <c r="AP2871" s="59" t="n"/>
      <c r="AQ2871" s="59" t="n"/>
      <c r="AR2871" s="59" t="n"/>
      <c r="AS2871" s="59" t="n"/>
      <c r="AT2871" s="59" t="n"/>
      <c r="AU2871" s="59" t="n"/>
      <c r="AV2871" s="59" t="n"/>
      <c r="AW2871" s="59" t="n"/>
      <c r="AX2871" s="59" t="n"/>
      <c r="AY2871" s="59" t="n"/>
      <c r="AZ2871" s="59" t="n"/>
      <c r="BA2871" s="59" t="n"/>
      <c r="BB2871" s="59" t="n"/>
      <c r="BC2871" s="59" t="n"/>
      <c r="BD2871" s="59" t="n"/>
      <c r="BE2871" s="59" t="n"/>
      <c r="BF2871" s="59" t="n"/>
      <c r="BG2871" s="59" t="n"/>
      <c r="BH2871" s="59" t="n"/>
      <c r="BI2871" s="59" t="n"/>
      <c r="BJ2871" s="59" t="n"/>
      <c r="BK2871" s="59" t="n"/>
      <c r="BL2871" s="59" t="n"/>
      <c r="BM2871" s="59" t="n"/>
      <c r="BN2871" s="59" t="n"/>
      <c r="BO2871" s="59" t="n"/>
      <c r="BP2871" s="59" t="n"/>
      <c r="BQ2871" s="59" t="n"/>
      <c r="BR2871" s="59" t="n"/>
      <c r="BS2871" s="59" t="n"/>
      <c r="BT2871" s="59" t="n"/>
      <c r="BU2871" s="59" t="n"/>
      <c r="BV2871" s="59" t="n"/>
      <c r="BW2871" s="59" t="n"/>
      <c r="BX2871" s="59" t="n"/>
      <c r="BY2871" s="59" t="n"/>
      <c r="BZ2871" s="59" t="n"/>
      <c r="CA2871" s="59" t="n"/>
      <c r="CB2871" s="59" t="n"/>
      <c r="CC2871" s="59" t="n"/>
      <c r="CD2871" s="59" t="n"/>
      <c r="CE2871" s="59" t="n"/>
      <c r="CF2871" s="59" t="n"/>
      <c r="CG2871" s="59" t="n"/>
      <c r="CH2871" s="59" t="n"/>
      <c r="CI2871" s="59" t="n"/>
      <c r="CJ2871" s="59" t="n"/>
      <c r="CK2871" s="59" t="n"/>
      <c r="CL2871" s="59" t="n"/>
      <c r="CM2871" s="59" t="n"/>
      <c r="CN2871" s="59" t="n"/>
      <c r="CO2871" s="59" t="n"/>
      <c r="CP2871" s="59" t="n"/>
      <c r="CQ2871" s="59" t="n"/>
      <c r="CR2871" s="59" t="n"/>
      <c r="CS2871" s="59" t="n"/>
      <c r="CT2871" s="59" t="n"/>
      <c r="CU2871" s="59" t="n"/>
      <c r="CV2871" s="59" t="n"/>
      <c r="CW2871" s="59" t="n"/>
      <c r="CX2871" s="59" t="n"/>
      <c r="CY2871" s="59" t="n"/>
      <c r="CZ2871" s="59" t="n"/>
    </row>
    <row r="2872">
      <c r="D2872" s="59" t="n"/>
      <c r="E2872" s="59" t="n"/>
      <c r="F2872" s="59" t="n"/>
      <c r="G2872" s="59" t="n"/>
      <c r="H2872" s="59" t="n"/>
      <c r="I2872" s="59" t="n"/>
      <c r="J2872" s="59" t="n"/>
      <c r="K2872" s="59" t="n"/>
      <c r="L2872" s="59" t="n"/>
      <c r="M2872" s="59" t="n"/>
      <c r="N2872" s="59" t="n"/>
      <c r="O2872" s="59" t="n"/>
      <c r="P2872" s="59" t="n"/>
      <c r="Q2872" s="59" t="n"/>
      <c r="R2872" s="59" t="n"/>
      <c r="S2872" s="59" t="n"/>
      <c r="T2872" s="59" t="n"/>
      <c r="U2872" s="59" t="n"/>
      <c r="V2872" s="59" t="n"/>
      <c r="W2872" s="59" t="n"/>
      <c r="X2872" s="59" t="n"/>
      <c r="Y2872" s="59" t="n"/>
      <c r="Z2872" s="59" t="n"/>
      <c r="AA2872" s="59" t="n"/>
      <c r="AB2872" s="59" t="n"/>
      <c r="AC2872" s="59" t="n"/>
      <c r="AD2872" s="59" t="n"/>
      <c r="AE2872" s="59" t="n"/>
      <c r="AF2872" s="59" t="n"/>
      <c r="AG2872" s="59" t="n"/>
      <c r="AH2872" s="59" t="n"/>
      <c r="AI2872" s="59" t="n"/>
      <c r="AJ2872" s="59" t="n"/>
      <c r="AK2872" s="59" t="n"/>
      <c r="AL2872" s="59" t="n"/>
      <c r="AM2872" s="59" t="n"/>
      <c r="AN2872" s="59" t="n"/>
      <c r="AO2872" s="59" t="n"/>
      <c r="AP2872" s="59" t="n"/>
      <c r="AQ2872" s="59" t="n"/>
      <c r="AR2872" s="59" t="n"/>
      <c r="AS2872" s="59" t="n"/>
      <c r="AT2872" s="59" t="n"/>
      <c r="AU2872" s="59" t="n"/>
      <c r="AV2872" s="59" t="n"/>
      <c r="AW2872" s="59" t="n"/>
      <c r="AX2872" s="59" t="n"/>
      <c r="AY2872" s="59" t="n"/>
      <c r="AZ2872" s="59" t="n"/>
      <c r="BA2872" s="59" t="n"/>
      <c r="BB2872" s="59" t="n"/>
      <c r="BC2872" s="59" t="n"/>
      <c r="BD2872" s="59" t="n"/>
      <c r="BE2872" s="59" t="n"/>
      <c r="BF2872" s="59" t="n"/>
      <c r="BG2872" s="59" t="n"/>
      <c r="BH2872" s="59" t="n"/>
      <c r="BI2872" s="59" t="n"/>
      <c r="BJ2872" s="59" t="n"/>
      <c r="BK2872" s="59" t="n"/>
      <c r="BL2872" s="59" t="n"/>
      <c r="BM2872" s="59" t="n"/>
      <c r="BN2872" s="59" t="n"/>
      <c r="BO2872" s="59" t="n"/>
      <c r="BP2872" s="59" t="n"/>
      <c r="BQ2872" s="59" t="n"/>
      <c r="BR2872" s="59" t="n"/>
      <c r="BS2872" s="59" t="n"/>
      <c r="BT2872" s="59" t="n"/>
      <c r="BU2872" s="59" t="n"/>
      <c r="BV2872" s="59" t="n"/>
      <c r="BW2872" s="59" t="n"/>
      <c r="BX2872" s="59" t="n"/>
      <c r="BY2872" s="59" t="n"/>
      <c r="BZ2872" s="59" t="n"/>
      <c r="CA2872" s="59" t="n"/>
      <c r="CB2872" s="59" t="n"/>
      <c r="CC2872" s="59" t="n"/>
      <c r="CD2872" s="59" t="n"/>
      <c r="CE2872" s="59" t="n"/>
      <c r="CF2872" s="59" t="n"/>
      <c r="CG2872" s="59" t="n"/>
      <c r="CH2872" s="59" t="n"/>
      <c r="CI2872" s="59" t="n"/>
      <c r="CJ2872" s="59" t="n"/>
      <c r="CK2872" s="59" t="n"/>
      <c r="CL2872" s="59" t="n"/>
      <c r="CM2872" s="59" t="n"/>
      <c r="CN2872" s="59" t="n"/>
      <c r="CO2872" s="59" t="n"/>
      <c r="CP2872" s="59" t="n"/>
      <c r="CQ2872" s="59" t="n"/>
      <c r="CR2872" s="59" t="n"/>
      <c r="CS2872" s="59" t="n"/>
      <c r="CT2872" s="59" t="n"/>
      <c r="CU2872" s="59" t="n"/>
      <c r="CV2872" s="59" t="n"/>
      <c r="CW2872" s="59" t="n"/>
      <c r="CX2872" s="59" t="n"/>
      <c r="CY2872" s="59" t="n"/>
      <c r="CZ2872" s="59" t="n"/>
    </row>
    <row r="2873">
      <c r="D2873" s="59" t="n"/>
      <c r="E2873" s="59" t="n"/>
      <c r="F2873" s="59" t="n"/>
      <c r="G2873" s="59" t="n"/>
      <c r="H2873" s="59" t="n"/>
      <c r="I2873" s="59" t="n"/>
      <c r="J2873" s="59" t="n"/>
      <c r="K2873" s="59" t="n"/>
      <c r="L2873" s="59" t="n"/>
      <c r="M2873" s="59" t="n"/>
      <c r="N2873" s="59" t="n"/>
      <c r="O2873" s="59" t="n"/>
      <c r="P2873" s="59" t="n"/>
      <c r="Q2873" s="59" t="n"/>
      <c r="R2873" s="59" t="n"/>
      <c r="S2873" s="59" t="n"/>
      <c r="T2873" s="59" t="n"/>
      <c r="U2873" s="59" t="n"/>
      <c r="V2873" s="59" t="n"/>
      <c r="W2873" s="59" t="n"/>
      <c r="X2873" s="59" t="n"/>
      <c r="Y2873" s="59" t="n"/>
      <c r="Z2873" s="59" t="n"/>
      <c r="AA2873" s="59" t="n"/>
      <c r="AB2873" s="59" t="n"/>
      <c r="AC2873" s="59" t="n"/>
      <c r="AD2873" s="59" t="n"/>
      <c r="AE2873" s="59" t="n"/>
      <c r="AF2873" s="59" t="n"/>
      <c r="AG2873" s="59" t="n"/>
      <c r="AH2873" s="59" t="n"/>
      <c r="AI2873" s="59" t="n"/>
      <c r="AJ2873" s="59" t="n"/>
      <c r="AK2873" s="59" t="n"/>
      <c r="AL2873" s="59" t="n"/>
      <c r="AM2873" s="59" t="n"/>
      <c r="AN2873" s="59" t="n"/>
      <c r="AO2873" s="59" t="n"/>
      <c r="AP2873" s="59" t="n"/>
      <c r="AQ2873" s="59" t="n"/>
      <c r="AR2873" s="59" t="n"/>
      <c r="AS2873" s="59" t="n"/>
      <c r="AT2873" s="59" t="n"/>
      <c r="AU2873" s="59" t="n"/>
      <c r="AV2873" s="59" t="n"/>
      <c r="AW2873" s="59" t="n"/>
      <c r="AX2873" s="59" t="n"/>
      <c r="AY2873" s="59" t="n"/>
      <c r="AZ2873" s="59" t="n"/>
      <c r="BA2873" s="59" t="n"/>
      <c r="BB2873" s="59" t="n"/>
      <c r="BC2873" s="59" t="n"/>
      <c r="BD2873" s="59" t="n"/>
      <c r="BE2873" s="59" t="n"/>
      <c r="BF2873" s="59" t="n"/>
      <c r="BG2873" s="59" t="n"/>
      <c r="BH2873" s="59" t="n"/>
      <c r="BI2873" s="59" t="n"/>
      <c r="BJ2873" s="59" t="n"/>
      <c r="BK2873" s="59" t="n"/>
      <c r="BL2873" s="59" t="n"/>
      <c r="BM2873" s="59" t="n"/>
      <c r="BN2873" s="59" t="n"/>
      <c r="BO2873" s="59" t="n"/>
      <c r="BP2873" s="59" t="n"/>
      <c r="BQ2873" s="59" t="n"/>
      <c r="BR2873" s="59" t="n"/>
      <c r="BS2873" s="59" t="n"/>
      <c r="BT2873" s="59" t="n"/>
      <c r="BU2873" s="59" t="n"/>
      <c r="BV2873" s="59" t="n"/>
      <c r="BW2873" s="59" t="n"/>
      <c r="BX2873" s="59" t="n"/>
      <c r="BY2873" s="59" t="n"/>
      <c r="BZ2873" s="59" t="n"/>
      <c r="CA2873" s="59" t="n"/>
      <c r="CB2873" s="59" t="n"/>
      <c r="CC2873" s="59" t="n"/>
      <c r="CD2873" s="59" t="n"/>
      <c r="CE2873" s="59" t="n"/>
      <c r="CF2873" s="59" t="n"/>
      <c r="CG2873" s="59" t="n"/>
      <c r="CH2873" s="59" t="n"/>
      <c r="CI2873" s="59" t="n"/>
      <c r="CJ2873" s="59" t="n"/>
      <c r="CK2873" s="59" t="n"/>
      <c r="CL2873" s="59" t="n"/>
      <c r="CM2873" s="59" t="n"/>
      <c r="CN2873" s="59" t="n"/>
      <c r="CO2873" s="59" t="n"/>
      <c r="CP2873" s="59" t="n"/>
      <c r="CQ2873" s="59" t="n"/>
      <c r="CR2873" s="59" t="n"/>
      <c r="CS2873" s="59" t="n"/>
      <c r="CT2873" s="59" t="n"/>
      <c r="CU2873" s="59" t="n"/>
      <c r="CV2873" s="59" t="n"/>
      <c r="CW2873" s="59" t="n"/>
      <c r="CX2873" s="59" t="n"/>
      <c r="CY2873" s="59" t="n"/>
      <c r="CZ2873" s="59" t="n"/>
    </row>
    <row r="2874">
      <c r="D2874" s="107" t="n"/>
      <c r="E2874" s="107" t="n"/>
      <c r="F2874" s="107" t="n"/>
      <c r="G2874" s="107" t="n"/>
      <c r="H2874" s="107" t="n"/>
      <c r="I2874" s="107" t="n"/>
      <c r="J2874" s="107" t="n"/>
      <c r="K2874" s="107" t="n"/>
      <c r="L2874" s="107" t="n"/>
      <c r="M2874" s="107" t="n"/>
      <c r="N2874" s="107" t="n"/>
      <c r="O2874" s="107" t="n"/>
      <c r="P2874" s="107" t="n"/>
      <c r="Q2874" s="107" t="n"/>
      <c r="R2874" s="107" t="n"/>
      <c r="S2874" s="107" t="n"/>
      <c r="T2874" s="107" t="n"/>
      <c r="U2874" s="107" t="n"/>
      <c r="V2874" s="107" t="n"/>
      <c r="W2874" s="107" t="n"/>
      <c r="X2874" s="107" t="n"/>
      <c r="Y2874" s="107" t="n"/>
      <c r="Z2874" s="107" t="n"/>
      <c r="AA2874" s="107" t="n"/>
      <c r="AB2874" s="107" t="n"/>
      <c r="AC2874" s="107" t="n"/>
      <c r="AD2874" s="107" t="n"/>
      <c r="AE2874" s="107" t="n"/>
      <c r="AF2874" s="107" t="n"/>
      <c r="AG2874" s="107" t="n"/>
      <c r="AH2874" s="107" t="n"/>
      <c r="AI2874" s="107" t="n"/>
      <c r="AJ2874" s="107" t="n"/>
      <c r="AK2874" s="107" t="n"/>
      <c r="AL2874" s="107" t="n"/>
      <c r="AM2874" s="107" t="n"/>
      <c r="AN2874" s="107" t="n"/>
      <c r="AO2874" s="107" t="n"/>
      <c r="AP2874" s="107" t="n"/>
      <c r="AQ2874" s="107" t="n"/>
      <c r="AR2874" s="107" t="n"/>
      <c r="AS2874" s="107" t="n"/>
      <c r="AT2874" s="107" t="n"/>
      <c r="AU2874" s="107" t="n"/>
      <c r="AV2874" s="107" t="n"/>
      <c r="AW2874" s="107" t="n"/>
      <c r="AX2874" s="107" t="n"/>
      <c r="AY2874" s="107" t="n"/>
      <c r="AZ2874" s="107" t="n"/>
      <c r="BA2874" s="107" t="n"/>
      <c r="BB2874" s="107" t="n"/>
      <c r="BC2874" s="107" t="n"/>
      <c r="BD2874" s="107" t="n"/>
      <c r="BE2874" s="107" t="n"/>
      <c r="BF2874" s="107" t="n"/>
      <c r="BG2874" s="107" t="n"/>
      <c r="BH2874" s="107" t="n"/>
      <c r="BI2874" s="107" t="n"/>
      <c r="BJ2874" s="107" t="n"/>
      <c r="BK2874" s="107" t="n"/>
      <c r="BL2874" s="107" t="n"/>
      <c r="BM2874" s="107" t="n"/>
      <c r="BN2874" s="107" t="n"/>
      <c r="BO2874" s="107" t="n"/>
      <c r="BP2874" s="107" t="n"/>
      <c r="BQ2874" s="107" t="n"/>
      <c r="BR2874" s="107" t="n"/>
      <c r="BS2874" s="107" t="n"/>
      <c r="BT2874" s="107" t="n"/>
      <c r="BU2874" s="107" t="n"/>
      <c r="BV2874" s="107" t="n"/>
      <c r="BW2874" s="107" t="n"/>
      <c r="BX2874" s="107" t="n"/>
      <c r="BY2874" s="107" t="n"/>
      <c r="BZ2874" s="107" t="n"/>
      <c r="CA2874" s="107" t="n"/>
      <c r="CB2874" s="107" t="n"/>
      <c r="CC2874" s="107" t="n"/>
      <c r="CD2874" s="107" t="n"/>
      <c r="CE2874" s="107" t="n"/>
      <c r="CF2874" s="107" t="n"/>
      <c r="CG2874" s="107" t="n"/>
      <c r="CH2874" s="107" t="n"/>
      <c r="CI2874" s="107" t="n"/>
      <c r="CJ2874" s="107" t="n"/>
      <c r="CK2874" s="107" t="n"/>
      <c r="CL2874" s="107" t="n"/>
      <c r="CM2874" s="107" t="n"/>
      <c r="CN2874" s="107" t="n"/>
      <c r="CO2874" s="107" t="n"/>
      <c r="CP2874" s="107" t="n"/>
      <c r="CQ2874" s="107" t="n"/>
      <c r="CR2874" s="107" t="n"/>
      <c r="CS2874" s="107" t="n"/>
      <c r="CT2874" s="107" t="n"/>
      <c r="CU2874" s="107" t="n"/>
      <c r="CV2874" s="107" t="n"/>
      <c r="CW2874" s="107" t="n"/>
      <c r="CX2874" s="107" t="n"/>
      <c r="CY2874" s="107" t="n"/>
      <c r="CZ2874" s="107" t="n"/>
    </row>
    <row r="2877">
      <c r="A2877" s="2">
        <f>IF($A2870="","","   projections")</f>
        <v/>
      </c>
      <c r="B2877" s="68">
        <f>IF($A2870="",0,COUNT($E2878:$CZ2878))</f>
        <v/>
      </c>
      <c r="C2877" s="69">
        <f>IF($B2877=0,0,MAX($E2878:$CZ2878))</f>
        <v/>
      </c>
      <c r="D2877" s="58">
        <f>_xll.BDS($A2870,'Field Check'!$C$42,"headers=y","startcol=1","endcol=3","dir=h")</f>
        <v/>
      </c>
      <c r="E2877" s="59" t="n"/>
      <c r="F2877" s="59" t="n"/>
      <c r="G2877" s="59" t="n"/>
      <c r="H2877" s="59" t="n"/>
      <c r="I2877" s="59" t="n"/>
      <c r="J2877" s="59" t="n"/>
      <c r="K2877" s="59" t="n"/>
      <c r="L2877" s="59" t="n"/>
      <c r="M2877" s="59" t="n"/>
      <c r="N2877" s="59" t="n"/>
      <c r="O2877" s="59" t="n"/>
      <c r="P2877" s="59" t="n"/>
      <c r="Q2877" s="59" t="n"/>
      <c r="R2877" s="59" t="n"/>
      <c r="S2877" s="59" t="n"/>
      <c r="T2877" s="59" t="n"/>
      <c r="U2877" s="59" t="n"/>
      <c r="V2877" s="59" t="n"/>
      <c r="W2877" s="59" t="n"/>
      <c r="X2877" s="59" t="n"/>
      <c r="Y2877" s="59" t="n"/>
      <c r="Z2877" s="59" t="n"/>
      <c r="AA2877" s="59" t="n"/>
      <c r="AB2877" s="59" t="n"/>
      <c r="AC2877" s="59" t="n"/>
      <c r="AD2877" s="59" t="n"/>
      <c r="AE2877" s="59" t="n"/>
      <c r="AF2877" s="59" t="n"/>
      <c r="AG2877" s="59" t="n"/>
      <c r="AH2877" s="59" t="n"/>
      <c r="AI2877" s="59" t="n"/>
      <c r="AJ2877" s="59" t="n"/>
      <c r="AK2877" s="59" t="n"/>
      <c r="AL2877" s="59" t="n"/>
      <c r="AM2877" s="59" t="n"/>
      <c r="AN2877" s="59" t="n"/>
      <c r="AO2877" s="59" t="n"/>
      <c r="AP2877" s="59" t="n"/>
      <c r="AQ2877" s="59" t="n"/>
      <c r="AR2877" s="59" t="n"/>
      <c r="AS2877" s="59" t="n"/>
      <c r="AT2877" s="59" t="n"/>
      <c r="AU2877" s="59" t="n"/>
      <c r="AV2877" s="59" t="n"/>
      <c r="AW2877" s="59" t="n"/>
      <c r="AX2877" s="59" t="n"/>
      <c r="AY2877" s="59" t="n"/>
      <c r="AZ2877" s="59" t="n"/>
      <c r="BA2877" s="59" t="n"/>
      <c r="BB2877" s="59" t="n"/>
      <c r="BC2877" s="59" t="n"/>
      <c r="BD2877" s="59" t="n"/>
      <c r="BE2877" s="59" t="n"/>
      <c r="BF2877" s="59" t="n"/>
      <c r="BG2877" s="59" t="n"/>
      <c r="BH2877" s="59" t="n"/>
      <c r="BI2877" s="59" t="n"/>
      <c r="BJ2877" s="59" t="n"/>
      <c r="BK2877" s="59" t="n"/>
      <c r="BL2877" s="59" t="n"/>
      <c r="BM2877" s="59" t="n"/>
      <c r="BN2877" s="59" t="n"/>
      <c r="BO2877" s="59" t="n"/>
      <c r="BP2877" s="59" t="n"/>
      <c r="BQ2877" s="59" t="n"/>
      <c r="BR2877" s="59" t="n"/>
      <c r="BS2877" s="59" t="n"/>
      <c r="BT2877" s="59" t="n"/>
      <c r="BU2877" s="59" t="n"/>
      <c r="BV2877" s="59" t="n"/>
      <c r="BW2877" s="59" t="n"/>
      <c r="BX2877" s="59" t="n"/>
      <c r="BY2877" s="59" t="n"/>
      <c r="BZ2877" s="59" t="n"/>
      <c r="CA2877" s="59" t="n"/>
      <c r="CB2877" s="59" t="n"/>
      <c r="CC2877" s="59" t="n"/>
      <c r="CD2877" s="59" t="n"/>
      <c r="CE2877" s="59" t="n"/>
      <c r="CF2877" s="59" t="n"/>
      <c r="CG2877" s="59" t="n"/>
      <c r="CH2877" s="59" t="n"/>
      <c r="CI2877" s="59" t="n"/>
      <c r="CJ2877" s="59" t="n"/>
      <c r="CK2877" s="59" t="n"/>
      <c r="CL2877" s="59" t="n"/>
      <c r="CM2877" s="59" t="n"/>
      <c r="CN2877" s="59" t="n"/>
      <c r="CO2877" s="59" t="n"/>
      <c r="CP2877" s="59" t="n"/>
      <c r="CQ2877" s="59" t="n"/>
      <c r="CR2877" s="59" t="n"/>
      <c r="CS2877" s="59" t="n"/>
      <c r="CT2877" s="59" t="n"/>
      <c r="CU2877" s="59" t="n"/>
      <c r="CV2877" s="59" t="n"/>
      <c r="CW2877" s="59" t="n"/>
      <c r="CX2877" s="59" t="n"/>
      <c r="CY2877" s="59" t="n"/>
      <c r="CZ2877" s="59" t="n"/>
    </row>
    <row r="2878">
      <c r="D2878" s="59" t="n"/>
      <c r="E2878" s="59" t="n"/>
      <c r="F2878" s="59" t="n"/>
      <c r="G2878" s="59" t="n"/>
      <c r="H2878" s="59" t="n"/>
      <c r="I2878" s="59" t="n"/>
      <c r="J2878" s="59" t="n"/>
      <c r="K2878" s="59" t="n"/>
      <c r="L2878" s="59" t="n"/>
      <c r="M2878" s="59" t="n"/>
      <c r="N2878" s="59" t="n"/>
      <c r="O2878" s="59" t="n"/>
      <c r="P2878" s="59" t="n"/>
      <c r="Q2878" s="59" t="n"/>
      <c r="R2878" s="59" t="n"/>
      <c r="S2878" s="59" t="n"/>
      <c r="T2878" s="59" t="n"/>
      <c r="U2878" s="59" t="n"/>
      <c r="V2878" s="59" t="n"/>
      <c r="W2878" s="59" t="n"/>
      <c r="X2878" s="59" t="n"/>
      <c r="Y2878" s="59" t="n"/>
      <c r="Z2878" s="59" t="n"/>
      <c r="AA2878" s="59" t="n"/>
      <c r="AB2878" s="59" t="n"/>
      <c r="AC2878" s="59" t="n"/>
      <c r="AD2878" s="59" t="n"/>
      <c r="AE2878" s="59" t="n"/>
      <c r="AF2878" s="59" t="n"/>
      <c r="AG2878" s="59" t="n"/>
      <c r="AH2878" s="59" t="n"/>
      <c r="AI2878" s="59" t="n"/>
      <c r="AJ2878" s="59" t="n"/>
      <c r="AK2878" s="59" t="n"/>
      <c r="AL2878" s="59" t="n"/>
      <c r="AM2878" s="59" t="n"/>
      <c r="AN2878" s="59" t="n"/>
      <c r="AO2878" s="59" t="n"/>
      <c r="AP2878" s="59" t="n"/>
      <c r="AQ2878" s="59" t="n"/>
      <c r="AR2878" s="59" t="n"/>
      <c r="AS2878" s="59" t="n"/>
      <c r="AT2878" s="59" t="n"/>
      <c r="AU2878" s="59" t="n"/>
      <c r="AV2878" s="59" t="n"/>
      <c r="AW2878" s="59" t="n"/>
      <c r="AX2878" s="59" t="n"/>
      <c r="AY2878" s="59" t="n"/>
      <c r="AZ2878" s="59" t="n"/>
      <c r="BA2878" s="59" t="n"/>
      <c r="BB2878" s="59" t="n"/>
      <c r="BC2878" s="59" t="n"/>
      <c r="BD2878" s="59" t="n"/>
      <c r="BE2878" s="59" t="n"/>
      <c r="BF2878" s="59" t="n"/>
      <c r="BG2878" s="59" t="n"/>
      <c r="BH2878" s="59" t="n"/>
      <c r="BI2878" s="59" t="n"/>
      <c r="BJ2878" s="59" t="n"/>
      <c r="BK2878" s="59" t="n"/>
      <c r="BL2878" s="59" t="n"/>
      <c r="BM2878" s="59" t="n"/>
      <c r="BN2878" s="59" t="n"/>
      <c r="BO2878" s="59" t="n"/>
      <c r="BP2878" s="59" t="n"/>
      <c r="BQ2878" s="59" t="n"/>
      <c r="BR2878" s="59" t="n"/>
      <c r="BS2878" s="59" t="n"/>
      <c r="BT2878" s="59" t="n"/>
      <c r="BU2878" s="59" t="n"/>
      <c r="BV2878" s="59" t="n"/>
      <c r="BW2878" s="59" t="n"/>
      <c r="BX2878" s="59" t="n"/>
      <c r="BY2878" s="59" t="n"/>
      <c r="BZ2878" s="59" t="n"/>
      <c r="CA2878" s="59" t="n"/>
      <c r="CB2878" s="59" t="n"/>
      <c r="CC2878" s="59" t="n"/>
      <c r="CD2878" s="59" t="n"/>
      <c r="CE2878" s="59" t="n"/>
      <c r="CF2878" s="59" t="n"/>
      <c r="CG2878" s="59" t="n"/>
      <c r="CH2878" s="59" t="n"/>
      <c r="CI2878" s="59" t="n"/>
      <c r="CJ2878" s="59" t="n"/>
      <c r="CK2878" s="59" t="n"/>
      <c r="CL2878" s="59" t="n"/>
      <c r="CM2878" s="59" t="n"/>
      <c r="CN2878" s="59" t="n"/>
      <c r="CO2878" s="59" t="n"/>
      <c r="CP2878" s="59" t="n"/>
      <c r="CQ2878" s="59" t="n"/>
      <c r="CR2878" s="59" t="n"/>
      <c r="CS2878" s="59" t="n"/>
      <c r="CT2878" s="59" t="n"/>
      <c r="CU2878" s="59" t="n"/>
      <c r="CV2878" s="59" t="n"/>
      <c r="CW2878" s="59" t="n"/>
      <c r="CX2878" s="59" t="n"/>
      <c r="CY2878" s="59" t="n"/>
      <c r="CZ2878" s="59" t="n"/>
    </row>
    <row r="2879">
      <c r="D2879" s="107" t="n"/>
      <c r="E2879" s="107" t="n"/>
      <c r="F2879" s="107" t="n"/>
      <c r="G2879" s="107" t="n"/>
      <c r="H2879" s="107" t="n"/>
      <c r="I2879" s="107" t="n"/>
      <c r="J2879" s="107" t="n"/>
      <c r="K2879" s="107" t="n"/>
      <c r="L2879" s="107" t="n"/>
      <c r="M2879" s="107" t="n"/>
      <c r="N2879" s="107" t="n"/>
      <c r="O2879" s="107" t="n"/>
      <c r="P2879" s="107" t="n"/>
      <c r="Q2879" s="107" t="n"/>
      <c r="R2879" s="107" t="n"/>
      <c r="S2879" s="107" t="n"/>
      <c r="T2879" s="107" t="n"/>
      <c r="U2879" s="107" t="n"/>
      <c r="V2879" s="107" t="n"/>
      <c r="W2879" s="107" t="n"/>
      <c r="X2879" s="107" t="n"/>
      <c r="Y2879" s="107" t="n"/>
      <c r="Z2879" s="107" t="n"/>
      <c r="AA2879" s="107" t="n"/>
      <c r="AB2879" s="107" t="n"/>
      <c r="AC2879" s="107" t="n"/>
      <c r="AD2879" s="107" t="n"/>
      <c r="AE2879" s="107" t="n"/>
      <c r="AF2879" s="107" t="n"/>
      <c r="AG2879" s="107" t="n"/>
      <c r="AH2879" s="107" t="n"/>
      <c r="AI2879" s="107" t="n"/>
      <c r="AJ2879" s="107" t="n"/>
      <c r="AK2879" s="107" t="n"/>
      <c r="AL2879" s="107" t="n"/>
      <c r="AM2879" s="107" t="n"/>
      <c r="AN2879" s="107" t="n"/>
      <c r="AO2879" s="107" t="n"/>
      <c r="AP2879" s="107" t="n"/>
      <c r="AQ2879" s="107" t="n"/>
      <c r="AR2879" s="107" t="n"/>
      <c r="AS2879" s="107" t="n"/>
      <c r="AT2879" s="107" t="n"/>
      <c r="AU2879" s="107" t="n"/>
      <c r="AV2879" s="107" t="n"/>
      <c r="AW2879" s="107" t="n"/>
      <c r="AX2879" s="107" t="n"/>
      <c r="AY2879" s="107" t="n"/>
      <c r="AZ2879" s="107" t="n"/>
      <c r="BA2879" s="107" t="n"/>
      <c r="BB2879" s="107" t="n"/>
      <c r="BC2879" s="107" t="n"/>
      <c r="BD2879" s="107" t="n"/>
      <c r="BE2879" s="107" t="n"/>
      <c r="BF2879" s="107" t="n"/>
      <c r="BG2879" s="107" t="n"/>
      <c r="BH2879" s="107" t="n"/>
      <c r="BI2879" s="107" t="n"/>
      <c r="BJ2879" s="107" t="n"/>
      <c r="BK2879" s="107" t="n"/>
      <c r="BL2879" s="107" t="n"/>
      <c r="BM2879" s="107" t="n"/>
      <c r="BN2879" s="107" t="n"/>
      <c r="BO2879" s="107" t="n"/>
      <c r="BP2879" s="107" t="n"/>
      <c r="BQ2879" s="107" t="n"/>
      <c r="BR2879" s="107" t="n"/>
      <c r="BS2879" s="107" t="n"/>
      <c r="BT2879" s="107" t="n"/>
      <c r="BU2879" s="107" t="n"/>
      <c r="BV2879" s="107" t="n"/>
      <c r="BW2879" s="107" t="n"/>
      <c r="BX2879" s="107" t="n"/>
      <c r="BY2879" s="107" t="n"/>
      <c r="BZ2879" s="107" t="n"/>
      <c r="CA2879" s="107" t="n"/>
      <c r="CB2879" s="107" t="n"/>
      <c r="CC2879" s="107" t="n"/>
      <c r="CD2879" s="107" t="n"/>
      <c r="CE2879" s="107" t="n"/>
      <c r="CF2879" s="107" t="n"/>
      <c r="CG2879" s="107" t="n"/>
      <c r="CH2879" s="107" t="n"/>
      <c r="CI2879" s="107" t="n"/>
      <c r="CJ2879" s="107" t="n"/>
      <c r="CK2879" s="107" t="n"/>
      <c r="CL2879" s="107" t="n"/>
      <c r="CM2879" s="107" t="n"/>
      <c r="CN2879" s="107" t="n"/>
      <c r="CO2879" s="107" t="n"/>
      <c r="CP2879" s="107" t="n"/>
      <c r="CQ2879" s="107" t="n"/>
      <c r="CR2879" s="107" t="n"/>
      <c r="CS2879" s="107" t="n"/>
      <c r="CT2879" s="107" t="n"/>
      <c r="CU2879" s="107" t="n"/>
      <c r="CV2879" s="107" t="n"/>
      <c r="CW2879" s="107" t="n"/>
      <c r="CX2879" s="107" t="n"/>
      <c r="CY2879" s="107" t="n"/>
      <c r="CZ2879" s="107" t="n"/>
    </row>
    <row r="2881">
      <c r="A2881" s="126">
        <f>IF(MXAU!$C$62="","",MXAU!$C$62)</f>
        <v/>
      </c>
      <c r="B2881" s="68">
        <f>IF($A2881="",0,COUNT($E2882:$CZ2882))</f>
        <v/>
      </c>
      <c r="C2881" s="69">
        <f>IF($B2881=0,0,MAX($E2882:$CZ2882))</f>
        <v/>
      </c>
      <c r="D2881" s="58">
        <f>_xll.BDS($A2881,'Field Check'!$C$44,"headers=y","startcol=1","endcol=7","dir=h","DVD_START_DT",'Field Check'!$C$59,"DVD_END_DT",'Field Check'!$D$59)</f>
        <v/>
      </c>
      <c r="E2881" s="59" t="n"/>
      <c r="F2881" s="59" t="n"/>
      <c r="G2881" s="59" t="n"/>
      <c r="H2881" s="59" t="n"/>
      <c r="I2881" s="59" t="n"/>
      <c r="J2881" s="59" t="n"/>
      <c r="K2881" s="59" t="n"/>
      <c r="L2881" s="59" t="n"/>
      <c r="M2881" s="59" t="n"/>
      <c r="N2881" s="59" t="n"/>
      <c r="O2881" s="59" t="n"/>
      <c r="P2881" s="59" t="n"/>
      <c r="Q2881" s="59" t="n"/>
      <c r="R2881" s="59" t="n"/>
      <c r="S2881" s="59" t="n"/>
      <c r="T2881" s="59" t="n"/>
      <c r="U2881" s="59" t="n"/>
      <c r="V2881" s="59" t="n"/>
      <c r="W2881" s="59" t="n"/>
      <c r="X2881" s="59" t="n"/>
      <c r="Y2881" s="59" t="n"/>
      <c r="Z2881" s="59" t="n"/>
      <c r="AA2881" s="59" t="n"/>
      <c r="AB2881" s="59" t="n"/>
      <c r="AC2881" s="59" t="n"/>
      <c r="AD2881" s="59" t="n"/>
      <c r="AE2881" s="59" t="n"/>
      <c r="AF2881" s="59" t="n"/>
      <c r="AG2881" s="59" t="n"/>
      <c r="AH2881" s="59" t="n"/>
      <c r="AI2881" s="59" t="n"/>
      <c r="AJ2881" s="59" t="n"/>
      <c r="AK2881" s="59" t="n"/>
      <c r="AL2881" s="59" t="n"/>
      <c r="AM2881" s="59" t="n"/>
      <c r="AN2881" s="59" t="n"/>
      <c r="AO2881" s="59" t="n"/>
      <c r="AP2881" s="59" t="n"/>
      <c r="AQ2881" s="59" t="n"/>
      <c r="AR2881" s="59" t="n"/>
      <c r="AS2881" s="59" t="n"/>
      <c r="AT2881" s="59" t="n"/>
      <c r="AU2881" s="59" t="n"/>
      <c r="AV2881" s="59" t="n"/>
      <c r="AW2881" s="59" t="n"/>
      <c r="AX2881" s="59" t="n"/>
      <c r="AY2881" s="59" t="n"/>
      <c r="AZ2881" s="59" t="n"/>
      <c r="BA2881" s="59" t="n"/>
      <c r="BB2881" s="59" t="n"/>
      <c r="BC2881" s="59" t="n"/>
      <c r="BD2881" s="59" t="n"/>
      <c r="BE2881" s="59" t="n"/>
      <c r="BF2881" s="59" t="n"/>
      <c r="BG2881" s="59" t="n"/>
      <c r="BH2881" s="59" t="n"/>
      <c r="BI2881" s="59" t="n"/>
      <c r="BJ2881" s="59" t="n"/>
      <c r="BK2881" s="59" t="n"/>
      <c r="BL2881" s="59" t="n"/>
      <c r="BM2881" s="59" t="n"/>
      <c r="BN2881" s="59" t="n"/>
      <c r="BO2881" s="59" t="n"/>
      <c r="BP2881" s="59" t="n"/>
      <c r="BQ2881" s="59" t="n"/>
      <c r="BR2881" s="59" t="n"/>
      <c r="BS2881" s="59" t="n"/>
      <c r="BT2881" s="59" t="n"/>
      <c r="BU2881" s="59" t="n"/>
      <c r="BV2881" s="59" t="n"/>
      <c r="BW2881" s="59" t="n"/>
      <c r="BX2881" s="59" t="n"/>
      <c r="BY2881" s="59" t="n"/>
      <c r="BZ2881" s="59" t="n"/>
      <c r="CA2881" s="59" t="n"/>
      <c r="CB2881" s="59" t="n"/>
      <c r="CC2881" s="59" t="n"/>
      <c r="CD2881" s="59" t="n"/>
      <c r="CE2881" s="59" t="n"/>
      <c r="CF2881" s="59" t="n"/>
      <c r="CG2881" s="59" t="n"/>
      <c r="CH2881" s="59" t="n"/>
      <c r="CI2881" s="59" t="n"/>
      <c r="CJ2881" s="59" t="n"/>
      <c r="CK2881" s="59" t="n"/>
      <c r="CL2881" s="59" t="n"/>
      <c r="CM2881" s="59" t="n"/>
      <c r="CN2881" s="59" t="n"/>
      <c r="CO2881" s="59" t="n"/>
      <c r="CP2881" s="59" t="n"/>
      <c r="CQ2881" s="59" t="n"/>
      <c r="CR2881" s="59" t="n"/>
      <c r="CS2881" s="59" t="n"/>
      <c r="CT2881" s="59" t="n"/>
      <c r="CU2881" s="59" t="n"/>
      <c r="CV2881" s="59" t="n"/>
      <c r="CW2881" s="59" t="n"/>
      <c r="CX2881" s="59" t="n"/>
      <c r="CY2881" s="59" t="n"/>
      <c r="CZ2881" s="59" t="n"/>
    </row>
    <row r="2882">
      <c r="D2882" s="59" t="n"/>
      <c r="E2882" s="59" t="n"/>
      <c r="F2882" s="59" t="n"/>
      <c r="G2882" s="59" t="n"/>
      <c r="H2882" s="59" t="n"/>
      <c r="I2882" s="59" t="n"/>
      <c r="J2882" s="59" t="n"/>
      <c r="K2882" s="59" t="n"/>
      <c r="L2882" s="59" t="n"/>
      <c r="M2882" s="59" t="n"/>
      <c r="N2882" s="59" t="n"/>
      <c r="O2882" s="59" t="n"/>
      <c r="P2882" s="59" t="n"/>
      <c r="Q2882" s="59" t="n"/>
      <c r="R2882" s="59" t="n"/>
      <c r="S2882" s="59" t="n"/>
      <c r="T2882" s="59" t="n"/>
      <c r="U2882" s="59" t="n"/>
      <c r="V2882" s="59" t="n"/>
      <c r="W2882" s="59" t="n"/>
      <c r="X2882" s="59" t="n"/>
      <c r="Y2882" s="59" t="n"/>
      <c r="Z2882" s="59" t="n"/>
      <c r="AA2882" s="59" t="n"/>
      <c r="AB2882" s="59" t="n"/>
      <c r="AC2882" s="59" t="n"/>
      <c r="AD2882" s="59" t="n"/>
      <c r="AE2882" s="59" t="n"/>
      <c r="AF2882" s="59" t="n"/>
      <c r="AG2882" s="59" t="n"/>
      <c r="AH2882" s="59" t="n"/>
      <c r="AI2882" s="59" t="n"/>
      <c r="AJ2882" s="59" t="n"/>
      <c r="AK2882" s="59" t="n"/>
      <c r="AL2882" s="59" t="n"/>
      <c r="AM2882" s="59" t="n"/>
      <c r="AN2882" s="59" t="n"/>
      <c r="AO2882" s="59" t="n"/>
      <c r="AP2882" s="59" t="n"/>
      <c r="AQ2882" s="59" t="n"/>
      <c r="AR2882" s="59" t="n"/>
      <c r="AS2882" s="59" t="n"/>
      <c r="AT2882" s="59" t="n"/>
      <c r="AU2882" s="59" t="n"/>
      <c r="AV2882" s="59" t="n"/>
      <c r="AW2882" s="59" t="n"/>
      <c r="AX2882" s="59" t="n"/>
      <c r="AY2882" s="59" t="n"/>
      <c r="AZ2882" s="59" t="n"/>
      <c r="BA2882" s="59" t="n"/>
      <c r="BB2882" s="59" t="n"/>
      <c r="BC2882" s="59" t="n"/>
      <c r="BD2882" s="59" t="n"/>
      <c r="BE2882" s="59" t="n"/>
      <c r="BF2882" s="59" t="n"/>
      <c r="BG2882" s="59" t="n"/>
      <c r="BH2882" s="59" t="n"/>
      <c r="BI2882" s="59" t="n"/>
      <c r="BJ2882" s="59" t="n"/>
      <c r="BK2882" s="59" t="n"/>
      <c r="BL2882" s="59" t="n"/>
      <c r="BM2882" s="59" t="n"/>
      <c r="BN2882" s="59" t="n"/>
      <c r="BO2882" s="59" t="n"/>
      <c r="BP2882" s="59" t="n"/>
      <c r="BQ2882" s="59" t="n"/>
      <c r="BR2882" s="59" t="n"/>
      <c r="BS2882" s="59" t="n"/>
      <c r="BT2882" s="59" t="n"/>
      <c r="BU2882" s="59" t="n"/>
      <c r="BV2882" s="59" t="n"/>
      <c r="BW2882" s="59" t="n"/>
      <c r="BX2882" s="59" t="n"/>
      <c r="BY2882" s="59" t="n"/>
      <c r="BZ2882" s="59" t="n"/>
      <c r="CA2882" s="59" t="n"/>
      <c r="CB2882" s="59" t="n"/>
      <c r="CC2882" s="59" t="n"/>
      <c r="CD2882" s="59" t="n"/>
      <c r="CE2882" s="59" t="n"/>
      <c r="CF2882" s="59" t="n"/>
      <c r="CG2882" s="59" t="n"/>
      <c r="CH2882" s="59" t="n"/>
      <c r="CI2882" s="59" t="n"/>
      <c r="CJ2882" s="59" t="n"/>
      <c r="CK2882" s="59" t="n"/>
      <c r="CL2882" s="59" t="n"/>
      <c r="CM2882" s="59" t="n"/>
      <c r="CN2882" s="59" t="n"/>
      <c r="CO2882" s="59" t="n"/>
      <c r="CP2882" s="59" t="n"/>
      <c r="CQ2882" s="59" t="n"/>
      <c r="CR2882" s="59" t="n"/>
      <c r="CS2882" s="59" t="n"/>
      <c r="CT2882" s="59" t="n"/>
      <c r="CU2882" s="59" t="n"/>
      <c r="CV2882" s="59" t="n"/>
      <c r="CW2882" s="59" t="n"/>
      <c r="CX2882" s="59" t="n"/>
      <c r="CY2882" s="59" t="n"/>
      <c r="CZ2882" s="59" t="n"/>
    </row>
    <row r="2883">
      <c r="D2883" s="59" t="n"/>
      <c r="E2883" s="59" t="n"/>
      <c r="F2883" s="59" t="n"/>
      <c r="G2883" s="59" t="n"/>
      <c r="H2883" s="59" t="n"/>
      <c r="I2883" s="59" t="n"/>
      <c r="J2883" s="59" t="n"/>
      <c r="K2883" s="59" t="n"/>
      <c r="L2883" s="59" t="n"/>
      <c r="M2883" s="59" t="n"/>
      <c r="N2883" s="59" t="n"/>
      <c r="O2883" s="59" t="n"/>
      <c r="P2883" s="59" t="n"/>
      <c r="Q2883" s="59" t="n"/>
      <c r="R2883" s="59" t="n"/>
      <c r="S2883" s="59" t="n"/>
      <c r="T2883" s="59" t="n"/>
      <c r="U2883" s="59" t="n"/>
      <c r="V2883" s="59" t="n"/>
      <c r="W2883" s="59" t="n"/>
      <c r="X2883" s="59" t="n"/>
      <c r="Y2883" s="59" t="n"/>
      <c r="Z2883" s="59" t="n"/>
      <c r="AA2883" s="59" t="n"/>
      <c r="AB2883" s="59" t="n"/>
      <c r="AC2883" s="59" t="n"/>
      <c r="AD2883" s="59" t="n"/>
      <c r="AE2883" s="59" t="n"/>
      <c r="AF2883" s="59" t="n"/>
      <c r="AG2883" s="59" t="n"/>
      <c r="AH2883" s="59" t="n"/>
      <c r="AI2883" s="59" t="n"/>
      <c r="AJ2883" s="59" t="n"/>
      <c r="AK2883" s="59" t="n"/>
      <c r="AL2883" s="59" t="n"/>
      <c r="AM2883" s="59" t="n"/>
      <c r="AN2883" s="59" t="n"/>
      <c r="AO2883" s="59" t="n"/>
      <c r="AP2883" s="59" t="n"/>
      <c r="AQ2883" s="59" t="n"/>
      <c r="AR2883" s="59" t="n"/>
      <c r="AS2883" s="59" t="n"/>
      <c r="AT2883" s="59" t="n"/>
      <c r="AU2883" s="59" t="n"/>
      <c r="AV2883" s="59" t="n"/>
      <c r="AW2883" s="59" t="n"/>
      <c r="AX2883" s="59" t="n"/>
      <c r="AY2883" s="59" t="n"/>
      <c r="AZ2883" s="59" t="n"/>
      <c r="BA2883" s="59" t="n"/>
      <c r="BB2883" s="59" t="n"/>
      <c r="BC2883" s="59" t="n"/>
      <c r="BD2883" s="59" t="n"/>
      <c r="BE2883" s="59" t="n"/>
      <c r="BF2883" s="59" t="n"/>
      <c r="BG2883" s="59" t="n"/>
      <c r="BH2883" s="59" t="n"/>
      <c r="BI2883" s="59" t="n"/>
      <c r="BJ2883" s="59" t="n"/>
      <c r="BK2883" s="59" t="n"/>
      <c r="BL2883" s="59" t="n"/>
      <c r="BM2883" s="59" t="n"/>
      <c r="BN2883" s="59" t="n"/>
      <c r="BO2883" s="59" t="n"/>
      <c r="BP2883" s="59" t="n"/>
      <c r="BQ2883" s="59" t="n"/>
      <c r="BR2883" s="59" t="n"/>
      <c r="BS2883" s="59" t="n"/>
      <c r="BT2883" s="59" t="n"/>
      <c r="BU2883" s="59" t="n"/>
      <c r="BV2883" s="59" t="n"/>
      <c r="BW2883" s="59" t="n"/>
      <c r="BX2883" s="59" t="n"/>
      <c r="BY2883" s="59" t="n"/>
      <c r="BZ2883" s="59" t="n"/>
      <c r="CA2883" s="59" t="n"/>
      <c r="CB2883" s="59" t="n"/>
      <c r="CC2883" s="59" t="n"/>
      <c r="CD2883" s="59" t="n"/>
      <c r="CE2883" s="59" t="n"/>
      <c r="CF2883" s="59" t="n"/>
      <c r="CG2883" s="59" t="n"/>
      <c r="CH2883" s="59" t="n"/>
      <c r="CI2883" s="59" t="n"/>
      <c r="CJ2883" s="59" t="n"/>
      <c r="CK2883" s="59" t="n"/>
      <c r="CL2883" s="59" t="n"/>
      <c r="CM2883" s="59" t="n"/>
      <c r="CN2883" s="59" t="n"/>
      <c r="CO2883" s="59" t="n"/>
      <c r="CP2883" s="59" t="n"/>
      <c r="CQ2883" s="59" t="n"/>
      <c r="CR2883" s="59" t="n"/>
      <c r="CS2883" s="59" t="n"/>
      <c r="CT2883" s="59" t="n"/>
      <c r="CU2883" s="59" t="n"/>
      <c r="CV2883" s="59" t="n"/>
      <c r="CW2883" s="59" t="n"/>
      <c r="CX2883" s="59" t="n"/>
      <c r="CY2883" s="59" t="n"/>
      <c r="CZ2883" s="59" t="n"/>
    </row>
    <row r="2884">
      <c r="D2884" s="59" t="n"/>
      <c r="E2884" s="59" t="n"/>
      <c r="F2884" s="59" t="n"/>
      <c r="G2884" s="59" t="n"/>
      <c r="H2884" s="59" t="n"/>
      <c r="I2884" s="59" t="n"/>
      <c r="J2884" s="59" t="n"/>
      <c r="K2884" s="59" t="n"/>
      <c r="L2884" s="59" t="n"/>
      <c r="M2884" s="59" t="n"/>
      <c r="N2884" s="59" t="n"/>
      <c r="O2884" s="59" t="n"/>
      <c r="P2884" s="59" t="n"/>
      <c r="Q2884" s="59" t="n"/>
      <c r="R2884" s="59" t="n"/>
      <c r="S2884" s="59" t="n"/>
      <c r="T2884" s="59" t="n"/>
      <c r="U2884" s="59" t="n"/>
      <c r="V2884" s="59" t="n"/>
      <c r="W2884" s="59" t="n"/>
      <c r="X2884" s="59" t="n"/>
      <c r="Y2884" s="59" t="n"/>
      <c r="Z2884" s="59" t="n"/>
      <c r="AA2884" s="59" t="n"/>
      <c r="AB2884" s="59" t="n"/>
      <c r="AC2884" s="59" t="n"/>
      <c r="AD2884" s="59" t="n"/>
      <c r="AE2884" s="59" t="n"/>
      <c r="AF2884" s="59" t="n"/>
      <c r="AG2884" s="59" t="n"/>
      <c r="AH2884" s="59" t="n"/>
      <c r="AI2884" s="59" t="n"/>
      <c r="AJ2884" s="59" t="n"/>
      <c r="AK2884" s="59" t="n"/>
      <c r="AL2884" s="59" t="n"/>
      <c r="AM2884" s="59" t="n"/>
      <c r="AN2884" s="59" t="n"/>
      <c r="AO2884" s="59" t="n"/>
      <c r="AP2884" s="59" t="n"/>
      <c r="AQ2884" s="59" t="n"/>
      <c r="AR2884" s="59" t="n"/>
      <c r="AS2884" s="59" t="n"/>
      <c r="AT2884" s="59" t="n"/>
      <c r="AU2884" s="59" t="n"/>
      <c r="AV2884" s="59" t="n"/>
      <c r="AW2884" s="59" t="n"/>
      <c r="AX2884" s="59" t="n"/>
      <c r="AY2884" s="59" t="n"/>
      <c r="AZ2884" s="59" t="n"/>
      <c r="BA2884" s="59" t="n"/>
      <c r="BB2884" s="59" t="n"/>
      <c r="BC2884" s="59" t="n"/>
      <c r="BD2884" s="59" t="n"/>
      <c r="BE2884" s="59" t="n"/>
      <c r="BF2884" s="59" t="n"/>
      <c r="BG2884" s="59" t="n"/>
      <c r="BH2884" s="59" t="n"/>
      <c r="BI2884" s="59" t="n"/>
      <c r="BJ2884" s="59" t="n"/>
      <c r="BK2884" s="59" t="n"/>
      <c r="BL2884" s="59" t="n"/>
      <c r="BM2884" s="59" t="n"/>
      <c r="BN2884" s="59" t="n"/>
      <c r="BO2884" s="59" t="n"/>
      <c r="BP2884" s="59" t="n"/>
      <c r="BQ2884" s="59" t="n"/>
      <c r="BR2884" s="59" t="n"/>
      <c r="BS2884" s="59" t="n"/>
      <c r="BT2884" s="59" t="n"/>
      <c r="BU2884" s="59" t="n"/>
      <c r="BV2884" s="59" t="n"/>
      <c r="BW2884" s="59" t="n"/>
      <c r="BX2884" s="59" t="n"/>
      <c r="BY2884" s="59" t="n"/>
      <c r="BZ2884" s="59" t="n"/>
      <c r="CA2884" s="59" t="n"/>
      <c r="CB2884" s="59" t="n"/>
      <c r="CC2884" s="59" t="n"/>
      <c r="CD2884" s="59" t="n"/>
      <c r="CE2884" s="59" t="n"/>
      <c r="CF2884" s="59" t="n"/>
      <c r="CG2884" s="59" t="n"/>
      <c r="CH2884" s="59" t="n"/>
      <c r="CI2884" s="59" t="n"/>
      <c r="CJ2884" s="59" t="n"/>
      <c r="CK2884" s="59" t="n"/>
      <c r="CL2884" s="59" t="n"/>
      <c r="CM2884" s="59" t="n"/>
      <c r="CN2884" s="59" t="n"/>
      <c r="CO2884" s="59" t="n"/>
      <c r="CP2884" s="59" t="n"/>
      <c r="CQ2884" s="59" t="n"/>
      <c r="CR2884" s="59" t="n"/>
      <c r="CS2884" s="59" t="n"/>
      <c r="CT2884" s="59" t="n"/>
      <c r="CU2884" s="59" t="n"/>
      <c r="CV2884" s="59" t="n"/>
      <c r="CW2884" s="59" t="n"/>
      <c r="CX2884" s="59" t="n"/>
      <c r="CY2884" s="59" t="n"/>
      <c r="CZ2884" s="59" t="n"/>
    </row>
    <row r="2885">
      <c r="D2885" s="107" t="n"/>
      <c r="E2885" s="107" t="n"/>
      <c r="F2885" s="107" t="n"/>
      <c r="G2885" s="107" t="n"/>
      <c r="H2885" s="107" t="n"/>
      <c r="I2885" s="107" t="n"/>
      <c r="J2885" s="107" t="n"/>
      <c r="K2885" s="107" t="n"/>
      <c r="L2885" s="107" t="n"/>
      <c r="M2885" s="107" t="n"/>
      <c r="N2885" s="107" t="n"/>
      <c r="O2885" s="107" t="n"/>
      <c r="P2885" s="107" t="n"/>
      <c r="Q2885" s="107" t="n"/>
      <c r="R2885" s="107" t="n"/>
      <c r="S2885" s="107" t="n"/>
      <c r="T2885" s="107" t="n"/>
      <c r="U2885" s="107" t="n"/>
      <c r="V2885" s="107" t="n"/>
      <c r="W2885" s="107" t="n"/>
      <c r="X2885" s="107" t="n"/>
      <c r="Y2885" s="107" t="n"/>
      <c r="Z2885" s="107" t="n"/>
      <c r="AA2885" s="107" t="n"/>
      <c r="AB2885" s="107" t="n"/>
      <c r="AC2885" s="107" t="n"/>
      <c r="AD2885" s="107" t="n"/>
      <c r="AE2885" s="107" t="n"/>
      <c r="AF2885" s="107" t="n"/>
      <c r="AG2885" s="107" t="n"/>
      <c r="AH2885" s="107" t="n"/>
      <c r="AI2885" s="107" t="n"/>
      <c r="AJ2885" s="107" t="n"/>
      <c r="AK2885" s="107" t="n"/>
      <c r="AL2885" s="107" t="n"/>
      <c r="AM2885" s="107" t="n"/>
      <c r="AN2885" s="107" t="n"/>
      <c r="AO2885" s="107" t="n"/>
      <c r="AP2885" s="107" t="n"/>
      <c r="AQ2885" s="107" t="n"/>
      <c r="AR2885" s="107" t="n"/>
      <c r="AS2885" s="107" t="n"/>
      <c r="AT2885" s="107" t="n"/>
      <c r="AU2885" s="107" t="n"/>
      <c r="AV2885" s="107" t="n"/>
      <c r="AW2885" s="107" t="n"/>
      <c r="AX2885" s="107" t="n"/>
      <c r="AY2885" s="107" t="n"/>
      <c r="AZ2885" s="107" t="n"/>
      <c r="BA2885" s="107" t="n"/>
      <c r="BB2885" s="107" t="n"/>
      <c r="BC2885" s="107" t="n"/>
      <c r="BD2885" s="107" t="n"/>
      <c r="BE2885" s="107" t="n"/>
      <c r="BF2885" s="107" t="n"/>
      <c r="BG2885" s="107" t="n"/>
      <c r="BH2885" s="107" t="n"/>
      <c r="BI2885" s="107" t="n"/>
      <c r="BJ2885" s="107" t="n"/>
      <c r="BK2885" s="107" t="n"/>
      <c r="BL2885" s="107" t="n"/>
      <c r="BM2885" s="107" t="n"/>
      <c r="BN2885" s="107" t="n"/>
      <c r="BO2885" s="107" t="n"/>
      <c r="BP2885" s="107" t="n"/>
      <c r="BQ2885" s="107" t="n"/>
      <c r="BR2885" s="107" t="n"/>
      <c r="BS2885" s="107" t="n"/>
      <c r="BT2885" s="107" t="n"/>
      <c r="BU2885" s="107" t="n"/>
      <c r="BV2885" s="107" t="n"/>
      <c r="BW2885" s="107" t="n"/>
      <c r="BX2885" s="107" t="n"/>
      <c r="BY2885" s="107" t="n"/>
      <c r="BZ2885" s="107" t="n"/>
      <c r="CA2885" s="107" t="n"/>
      <c r="CB2885" s="107" t="n"/>
      <c r="CC2885" s="107" t="n"/>
      <c r="CD2885" s="107" t="n"/>
      <c r="CE2885" s="107" t="n"/>
      <c r="CF2885" s="107" t="n"/>
      <c r="CG2885" s="107" t="n"/>
      <c r="CH2885" s="107" t="n"/>
      <c r="CI2885" s="107" t="n"/>
      <c r="CJ2885" s="107" t="n"/>
      <c r="CK2885" s="107" t="n"/>
      <c r="CL2885" s="107" t="n"/>
      <c r="CM2885" s="107" t="n"/>
      <c r="CN2885" s="107" t="n"/>
      <c r="CO2885" s="107" t="n"/>
      <c r="CP2885" s="107" t="n"/>
      <c r="CQ2885" s="107" t="n"/>
      <c r="CR2885" s="107" t="n"/>
      <c r="CS2885" s="107" t="n"/>
      <c r="CT2885" s="107" t="n"/>
      <c r="CU2885" s="107" t="n"/>
      <c r="CV2885" s="107" t="n"/>
      <c r="CW2885" s="107" t="n"/>
      <c r="CX2885" s="107" t="n"/>
      <c r="CY2885" s="107" t="n"/>
      <c r="CZ2885" s="107" t="n"/>
    </row>
    <row r="2888">
      <c r="A2888" s="2">
        <f>IF($A2881="","","   projections")</f>
        <v/>
      </c>
      <c r="B2888" s="68">
        <f>IF($A2881="",0,COUNT($E2889:$CZ2889))</f>
        <v/>
      </c>
      <c r="C2888" s="69">
        <f>IF($B2888=0,0,MAX($E2889:$CZ2889))</f>
        <v/>
      </c>
      <c r="D2888" s="58">
        <f>_xll.BDS($A2881,'Field Check'!$C$42,"headers=y","startcol=1","endcol=3","dir=h")</f>
        <v/>
      </c>
      <c r="E2888" s="59" t="n"/>
      <c r="F2888" s="59" t="n"/>
      <c r="G2888" s="59" t="n"/>
      <c r="H2888" s="59" t="n"/>
      <c r="I2888" s="59" t="n"/>
      <c r="J2888" s="59" t="n"/>
      <c r="K2888" s="59" t="n"/>
      <c r="L2888" s="59" t="n"/>
      <c r="M2888" s="59" t="n"/>
      <c r="N2888" s="59" t="n"/>
      <c r="O2888" s="59" t="n"/>
      <c r="P2888" s="59" t="n"/>
      <c r="Q2888" s="59" t="n"/>
      <c r="R2888" s="59" t="n"/>
      <c r="S2888" s="59" t="n"/>
      <c r="T2888" s="59" t="n"/>
      <c r="U2888" s="59" t="n"/>
      <c r="V2888" s="59" t="n"/>
      <c r="W2888" s="59" t="n"/>
      <c r="X2888" s="59" t="n"/>
      <c r="Y2888" s="59" t="n"/>
      <c r="Z2888" s="59" t="n"/>
      <c r="AA2888" s="59" t="n"/>
      <c r="AB2888" s="59" t="n"/>
      <c r="AC2888" s="59" t="n"/>
      <c r="AD2888" s="59" t="n"/>
      <c r="AE2888" s="59" t="n"/>
      <c r="AF2888" s="59" t="n"/>
      <c r="AG2888" s="59" t="n"/>
      <c r="AH2888" s="59" t="n"/>
      <c r="AI2888" s="59" t="n"/>
      <c r="AJ2888" s="59" t="n"/>
      <c r="AK2888" s="59" t="n"/>
      <c r="AL2888" s="59" t="n"/>
      <c r="AM2888" s="59" t="n"/>
      <c r="AN2888" s="59" t="n"/>
      <c r="AO2888" s="59" t="n"/>
      <c r="AP2888" s="59" t="n"/>
      <c r="AQ2888" s="59" t="n"/>
      <c r="AR2888" s="59" t="n"/>
      <c r="AS2888" s="59" t="n"/>
      <c r="AT2888" s="59" t="n"/>
      <c r="AU2888" s="59" t="n"/>
      <c r="AV2888" s="59" t="n"/>
      <c r="AW2888" s="59" t="n"/>
      <c r="AX2888" s="59" t="n"/>
      <c r="AY2888" s="59" t="n"/>
      <c r="AZ2888" s="59" t="n"/>
      <c r="BA2888" s="59" t="n"/>
      <c r="BB2888" s="59" t="n"/>
      <c r="BC2888" s="59" t="n"/>
      <c r="BD2888" s="59" t="n"/>
      <c r="BE2888" s="59" t="n"/>
      <c r="BF2888" s="59" t="n"/>
      <c r="BG2888" s="59" t="n"/>
      <c r="BH2888" s="59" t="n"/>
      <c r="BI2888" s="59" t="n"/>
      <c r="BJ2888" s="59" t="n"/>
      <c r="BK2888" s="59" t="n"/>
      <c r="BL2888" s="59" t="n"/>
      <c r="BM2888" s="59" t="n"/>
      <c r="BN2888" s="59" t="n"/>
      <c r="BO2888" s="59" t="n"/>
      <c r="BP2888" s="59" t="n"/>
      <c r="BQ2888" s="59" t="n"/>
      <c r="BR2888" s="59" t="n"/>
      <c r="BS2888" s="59" t="n"/>
      <c r="BT2888" s="59" t="n"/>
      <c r="BU2888" s="59" t="n"/>
      <c r="BV2888" s="59" t="n"/>
      <c r="BW2888" s="59" t="n"/>
      <c r="BX2888" s="59" t="n"/>
      <c r="BY2888" s="59" t="n"/>
      <c r="BZ2888" s="59" t="n"/>
      <c r="CA2888" s="59" t="n"/>
      <c r="CB2888" s="59" t="n"/>
      <c r="CC2888" s="59" t="n"/>
      <c r="CD2888" s="59" t="n"/>
      <c r="CE2888" s="59" t="n"/>
      <c r="CF2888" s="59" t="n"/>
      <c r="CG2888" s="59" t="n"/>
      <c r="CH2888" s="59" t="n"/>
      <c r="CI2888" s="59" t="n"/>
      <c r="CJ2888" s="59" t="n"/>
      <c r="CK2888" s="59" t="n"/>
      <c r="CL2888" s="59" t="n"/>
      <c r="CM2888" s="59" t="n"/>
      <c r="CN2888" s="59" t="n"/>
      <c r="CO2888" s="59" t="n"/>
      <c r="CP2888" s="59" t="n"/>
      <c r="CQ2888" s="59" t="n"/>
      <c r="CR2888" s="59" t="n"/>
      <c r="CS2888" s="59" t="n"/>
      <c r="CT2888" s="59" t="n"/>
      <c r="CU2888" s="59" t="n"/>
      <c r="CV2888" s="59" t="n"/>
      <c r="CW2888" s="59" t="n"/>
      <c r="CX2888" s="59" t="n"/>
      <c r="CY2888" s="59" t="n"/>
      <c r="CZ2888" s="59" t="n"/>
    </row>
    <row r="2889">
      <c r="D2889" s="59" t="n"/>
      <c r="E2889" s="59" t="n"/>
      <c r="F2889" s="59" t="n"/>
      <c r="G2889" s="59" t="n"/>
      <c r="H2889" s="59" t="n"/>
      <c r="I2889" s="59" t="n"/>
      <c r="J2889" s="59" t="n"/>
      <c r="K2889" s="59" t="n"/>
      <c r="L2889" s="59" t="n"/>
      <c r="M2889" s="59" t="n"/>
      <c r="N2889" s="59" t="n"/>
      <c r="O2889" s="59" t="n"/>
      <c r="P2889" s="59" t="n"/>
      <c r="Q2889" s="59" t="n"/>
      <c r="R2889" s="59" t="n"/>
      <c r="S2889" s="59" t="n"/>
      <c r="T2889" s="59" t="n"/>
      <c r="U2889" s="59" t="n"/>
      <c r="V2889" s="59" t="n"/>
      <c r="W2889" s="59" t="n"/>
      <c r="X2889" s="59" t="n"/>
      <c r="Y2889" s="59" t="n"/>
      <c r="Z2889" s="59" t="n"/>
      <c r="AA2889" s="59" t="n"/>
      <c r="AB2889" s="59" t="n"/>
      <c r="AC2889" s="59" t="n"/>
      <c r="AD2889" s="59" t="n"/>
      <c r="AE2889" s="59" t="n"/>
      <c r="AF2889" s="59" t="n"/>
      <c r="AG2889" s="59" t="n"/>
      <c r="AH2889" s="59" t="n"/>
      <c r="AI2889" s="59" t="n"/>
      <c r="AJ2889" s="59" t="n"/>
      <c r="AK2889" s="59" t="n"/>
      <c r="AL2889" s="59" t="n"/>
      <c r="AM2889" s="59" t="n"/>
      <c r="AN2889" s="59" t="n"/>
      <c r="AO2889" s="59" t="n"/>
      <c r="AP2889" s="59" t="n"/>
      <c r="AQ2889" s="59" t="n"/>
      <c r="AR2889" s="59" t="n"/>
      <c r="AS2889" s="59" t="n"/>
      <c r="AT2889" s="59" t="n"/>
      <c r="AU2889" s="59" t="n"/>
      <c r="AV2889" s="59" t="n"/>
      <c r="AW2889" s="59" t="n"/>
      <c r="AX2889" s="59" t="n"/>
      <c r="AY2889" s="59" t="n"/>
      <c r="AZ2889" s="59" t="n"/>
      <c r="BA2889" s="59" t="n"/>
      <c r="BB2889" s="59" t="n"/>
      <c r="BC2889" s="59" t="n"/>
      <c r="BD2889" s="59" t="n"/>
      <c r="BE2889" s="59" t="n"/>
      <c r="BF2889" s="59" t="n"/>
      <c r="BG2889" s="59" t="n"/>
      <c r="BH2889" s="59" t="n"/>
      <c r="BI2889" s="59" t="n"/>
      <c r="BJ2889" s="59" t="n"/>
      <c r="BK2889" s="59" t="n"/>
      <c r="BL2889" s="59" t="n"/>
      <c r="BM2889" s="59" t="n"/>
      <c r="BN2889" s="59" t="n"/>
      <c r="BO2889" s="59" t="n"/>
      <c r="BP2889" s="59" t="n"/>
      <c r="BQ2889" s="59" t="n"/>
      <c r="BR2889" s="59" t="n"/>
      <c r="BS2889" s="59" t="n"/>
      <c r="BT2889" s="59" t="n"/>
      <c r="BU2889" s="59" t="n"/>
      <c r="BV2889" s="59" t="n"/>
      <c r="BW2889" s="59" t="n"/>
      <c r="BX2889" s="59" t="n"/>
      <c r="BY2889" s="59" t="n"/>
      <c r="BZ2889" s="59" t="n"/>
      <c r="CA2889" s="59" t="n"/>
      <c r="CB2889" s="59" t="n"/>
      <c r="CC2889" s="59" t="n"/>
      <c r="CD2889" s="59" t="n"/>
      <c r="CE2889" s="59" t="n"/>
      <c r="CF2889" s="59" t="n"/>
      <c r="CG2889" s="59" t="n"/>
      <c r="CH2889" s="59" t="n"/>
      <c r="CI2889" s="59" t="n"/>
      <c r="CJ2889" s="59" t="n"/>
      <c r="CK2889" s="59" t="n"/>
      <c r="CL2889" s="59" t="n"/>
      <c r="CM2889" s="59" t="n"/>
      <c r="CN2889" s="59" t="n"/>
      <c r="CO2889" s="59" t="n"/>
      <c r="CP2889" s="59" t="n"/>
      <c r="CQ2889" s="59" t="n"/>
      <c r="CR2889" s="59" t="n"/>
      <c r="CS2889" s="59" t="n"/>
      <c r="CT2889" s="59" t="n"/>
      <c r="CU2889" s="59" t="n"/>
      <c r="CV2889" s="59" t="n"/>
      <c r="CW2889" s="59" t="n"/>
      <c r="CX2889" s="59" t="n"/>
      <c r="CY2889" s="59" t="n"/>
      <c r="CZ2889" s="59" t="n"/>
    </row>
    <row r="2890">
      <c r="D2890" s="107" t="n"/>
      <c r="E2890" s="107" t="n"/>
      <c r="F2890" s="107" t="n"/>
      <c r="G2890" s="107" t="n"/>
      <c r="H2890" s="107" t="n"/>
      <c r="I2890" s="107" t="n"/>
      <c r="J2890" s="107" t="n"/>
      <c r="K2890" s="107" t="n"/>
      <c r="L2890" s="107" t="n"/>
      <c r="M2890" s="107" t="n"/>
      <c r="N2890" s="107" t="n"/>
      <c r="O2890" s="107" t="n"/>
      <c r="P2890" s="107" t="n"/>
      <c r="Q2890" s="107" t="n"/>
      <c r="R2890" s="107" t="n"/>
      <c r="S2890" s="107" t="n"/>
      <c r="T2890" s="107" t="n"/>
      <c r="U2890" s="107" t="n"/>
      <c r="V2890" s="107" t="n"/>
      <c r="W2890" s="107" t="n"/>
      <c r="X2890" s="107" t="n"/>
      <c r="Y2890" s="107" t="n"/>
      <c r="Z2890" s="107" t="n"/>
      <c r="AA2890" s="107" t="n"/>
      <c r="AB2890" s="107" t="n"/>
      <c r="AC2890" s="107" t="n"/>
      <c r="AD2890" s="107" t="n"/>
      <c r="AE2890" s="107" t="n"/>
      <c r="AF2890" s="107" t="n"/>
      <c r="AG2890" s="107" t="n"/>
      <c r="AH2890" s="107" t="n"/>
      <c r="AI2890" s="107" t="n"/>
      <c r="AJ2890" s="107" t="n"/>
      <c r="AK2890" s="107" t="n"/>
      <c r="AL2890" s="107" t="n"/>
      <c r="AM2890" s="107" t="n"/>
      <c r="AN2890" s="107" t="n"/>
      <c r="AO2890" s="107" t="n"/>
      <c r="AP2890" s="107" t="n"/>
      <c r="AQ2890" s="107" t="n"/>
      <c r="AR2890" s="107" t="n"/>
      <c r="AS2890" s="107" t="n"/>
      <c r="AT2890" s="107" t="n"/>
      <c r="AU2890" s="107" t="n"/>
      <c r="AV2890" s="107" t="n"/>
      <c r="AW2890" s="107" t="n"/>
      <c r="AX2890" s="107" t="n"/>
      <c r="AY2890" s="107" t="n"/>
      <c r="AZ2890" s="107" t="n"/>
      <c r="BA2890" s="107" t="n"/>
      <c r="BB2890" s="107" t="n"/>
      <c r="BC2890" s="107" t="n"/>
      <c r="BD2890" s="107" t="n"/>
      <c r="BE2890" s="107" t="n"/>
      <c r="BF2890" s="107" t="n"/>
      <c r="BG2890" s="107" t="n"/>
      <c r="BH2890" s="107" t="n"/>
      <c r="BI2890" s="107" t="n"/>
      <c r="BJ2890" s="107" t="n"/>
      <c r="BK2890" s="107" t="n"/>
      <c r="BL2890" s="107" t="n"/>
      <c r="BM2890" s="107" t="n"/>
      <c r="BN2890" s="107" t="n"/>
      <c r="BO2890" s="107" t="n"/>
      <c r="BP2890" s="107" t="n"/>
      <c r="BQ2890" s="107" t="n"/>
      <c r="BR2890" s="107" t="n"/>
      <c r="BS2890" s="107" t="n"/>
      <c r="BT2890" s="107" t="n"/>
      <c r="BU2890" s="107" t="n"/>
      <c r="BV2890" s="107" t="n"/>
      <c r="BW2890" s="107" t="n"/>
      <c r="BX2890" s="107" t="n"/>
      <c r="BY2890" s="107" t="n"/>
      <c r="BZ2890" s="107" t="n"/>
      <c r="CA2890" s="107" t="n"/>
      <c r="CB2890" s="107" t="n"/>
      <c r="CC2890" s="107" t="n"/>
      <c r="CD2890" s="107" t="n"/>
      <c r="CE2890" s="107" t="n"/>
      <c r="CF2890" s="107" t="n"/>
      <c r="CG2890" s="107" t="n"/>
      <c r="CH2890" s="107" t="n"/>
      <c r="CI2890" s="107" t="n"/>
      <c r="CJ2890" s="107" t="n"/>
      <c r="CK2890" s="107" t="n"/>
      <c r="CL2890" s="107" t="n"/>
      <c r="CM2890" s="107" t="n"/>
      <c r="CN2890" s="107" t="n"/>
      <c r="CO2890" s="107" t="n"/>
      <c r="CP2890" s="107" t="n"/>
      <c r="CQ2890" s="107" t="n"/>
      <c r="CR2890" s="107" t="n"/>
      <c r="CS2890" s="107" t="n"/>
      <c r="CT2890" s="107" t="n"/>
      <c r="CU2890" s="107" t="n"/>
      <c r="CV2890" s="107" t="n"/>
      <c r="CW2890" s="107" t="n"/>
      <c r="CX2890" s="107" t="n"/>
      <c r="CY2890" s="107" t="n"/>
      <c r="CZ2890" s="107" t="n"/>
    </row>
    <row r="2892">
      <c r="A2892" s="126">
        <f>IF(MXAU!$C$63="","",MXAU!$C$63)</f>
        <v/>
      </c>
      <c r="B2892" s="68">
        <f>IF($A2892="",0,COUNT($E2893:$CZ2893))</f>
        <v/>
      </c>
      <c r="C2892" s="69">
        <f>IF($B2892=0,0,MAX($E2893:$CZ2893))</f>
        <v/>
      </c>
      <c r="D2892" s="58">
        <f>_xll.BDS($A2892,'Field Check'!$C$44,"headers=y","startcol=1","endcol=7","dir=h","DVD_START_DT",'Field Check'!$C$59,"DVD_END_DT",'Field Check'!$D$59)</f>
        <v/>
      </c>
      <c r="E2892" s="59" t="n"/>
      <c r="F2892" s="59" t="n"/>
      <c r="G2892" s="59" t="n"/>
      <c r="H2892" s="59" t="n"/>
      <c r="I2892" s="59" t="n"/>
      <c r="J2892" s="59" t="n"/>
      <c r="K2892" s="59" t="n"/>
      <c r="L2892" s="59" t="n"/>
      <c r="M2892" s="59" t="n"/>
      <c r="N2892" s="59" t="n"/>
      <c r="O2892" s="59" t="n"/>
      <c r="P2892" s="59" t="n"/>
      <c r="Q2892" s="59" t="n"/>
      <c r="R2892" s="59" t="n"/>
      <c r="S2892" s="59" t="n"/>
      <c r="T2892" s="59" t="n"/>
      <c r="U2892" s="59" t="n"/>
      <c r="V2892" s="59" t="n"/>
      <c r="W2892" s="59" t="n"/>
      <c r="X2892" s="59" t="n"/>
      <c r="Y2892" s="59" t="n"/>
      <c r="Z2892" s="59" t="n"/>
      <c r="AA2892" s="59" t="n"/>
      <c r="AB2892" s="59" t="n"/>
      <c r="AC2892" s="59" t="n"/>
      <c r="AD2892" s="59" t="n"/>
      <c r="AE2892" s="59" t="n"/>
      <c r="AF2892" s="59" t="n"/>
      <c r="AG2892" s="59" t="n"/>
      <c r="AH2892" s="59" t="n"/>
      <c r="AI2892" s="59" t="n"/>
      <c r="AJ2892" s="59" t="n"/>
      <c r="AK2892" s="59" t="n"/>
      <c r="AL2892" s="59" t="n"/>
      <c r="AM2892" s="59" t="n"/>
      <c r="AN2892" s="59" t="n"/>
      <c r="AO2892" s="59" t="n"/>
      <c r="AP2892" s="59" t="n"/>
      <c r="AQ2892" s="59" t="n"/>
      <c r="AR2892" s="59" t="n"/>
      <c r="AS2892" s="59" t="n"/>
      <c r="AT2892" s="59" t="n"/>
      <c r="AU2892" s="59" t="n"/>
      <c r="AV2892" s="59" t="n"/>
      <c r="AW2892" s="59" t="n"/>
      <c r="AX2892" s="59" t="n"/>
      <c r="AY2892" s="59" t="n"/>
      <c r="AZ2892" s="59" t="n"/>
      <c r="BA2892" s="59" t="n"/>
      <c r="BB2892" s="59" t="n"/>
      <c r="BC2892" s="59" t="n"/>
      <c r="BD2892" s="59" t="n"/>
      <c r="BE2892" s="59" t="n"/>
      <c r="BF2892" s="59" t="n"/>
      <c r="BG2892" s="59" t="n"/>
      <c r="BH2892" s="59" t="n"/>
      <c r="BI2892" s="59" t="n"/>
      <c r="BJ2892" s="59" t="n"/>
      <c r="BK2892" s="59" t="n"/>
      <c r="BL2892" s="59" t="n"/>
      <c r="BM2892" s="59" t="n"/>
      <c r="BN2892" s="59" t="n"/>
      <c r="BO2892" s="59" t="n"/>
      <c r="BP2892" s="59" t="n"/>
      <c r="BQ2892" s="59" t="n"/>
      <c r="BR2892" s="59" t="n"/>
      <c r="BS2892" s="59" t="n"/>
      <c r="BT2892" s="59" t="n"/>
      <c r="BU2892" s="59" t="n"/>
      <c r="BV2892" s="59" t="n"/>
      <c r="BW2892" s="59" t="n"/>
      <c r="BX2892" s="59" t="n"/>
      <c r="BY2892" s="59" t="n"/>
      <c r="BZ2892" s="59" t="n"/>
      <c r="CA2892" s="59" t="n"/>
      <c r="CB2892" s="59" t="n"/>
      <c r="CC2892" s="59" t="n"/>
      <c r="CD2892" s="59" t="n"/>
      <c r="CE2892" s="59" t="n"/>
      <c r="CF2892" s="59" t="n"/>
      <c r="CG2892" s="59" t="n"/>
      <c r="CH2892" s="59" t="n"/>
      <c r="CI2892" s="59" t="n"/>
      <c r="CJ2892" s="59" t="n"/>
      <c r="CK2892" s="59" t="n"/>
      <c r="CL2892" s="59" t="n"/>
      <c r="CM2892" s="59" t="n"/>
      <c r="CN2892" s="59" t="n"/>
      <c r="CO2892" s="59" t="n"/>
      <c r="CP2892" s="59" t="n"/>
      <c r="CQ2892" s="59" t="n"/>
      <c r="CR2892" s="59" t="n"/>
      <c r="CS2892" s="59" t="n"/>
      <c r="CT2892" s="59" t="n"/>
      <c r="CU2892" s="59" t="n"/>
      <c r="CV2892" s="59" t="n"/>
      <c r="CW2892" s="59" t="n"/>
      <c r="CX2892" s="59" t="n"/>
      <c r="CY2892" s="59" t="n"/>
      <c r="CZ2892" s="59" t="n"/>
    </row>
    <row r="2893">
      <c r="D2893" s="59" t="n"/>
      <c r="E2893" s="59" t="n"/>
      <c r="F2893" s="59" t="n"/>
      <c r="G2893" s="59" t="n"/>
      <c r="H2893" s="59" t="n"/>
      <c r="I2893" s="59" t="n"/>
      <c r="J2893" s="59" t="n"/>
      <c r="K2893" s="59" t="n"/>
      <c r="L2893" s="59" t="n"/>
      <c r="M2893" s="59" t="n"/>
      <c r="N2893" s="59" t="n"/>
      <c r="O2893" s="59" t="n"/>
      <c r="P2893" s="59" t="n"/>
      <c r="Q2893" s="59" t="n"/>
      <c r="R2893" s="59" t="n"/>
      <c r="S2893" s="59" t="n"/>
      <c r="T2893" s="59" t="n"/>
      <c r="U2893" s="59" t="n"/>
      <c r="V2893" s="59" t="n"/>
      <c r="W2893" s="59" t="n"/>
      <c r="X2893" s="59" t="n"/>
      <c r="Y2893" s="59" t="n"/>
      <c r="Z2893" s="59" t="n"/>
      <c r="AA2893" s="59" t="n"/>
      <c r="AB2893" s="59" t="n"/>
      <c r="AC2893" s="59" t="n"/>
      <c r="AD2893" s="59" t="n"/>
      <c r="AE2893" s="59" t="n"/>
      <c r="AF2893" s="59" t="n"/>
      <c r="AG2893" s="59" t="n"/>
      <c r="AH2893" s="59" t="n"/>
      <c r="AI2893" s="59" t="n"/>
      <c r="AJ2893" s="59" t="n"/>
      <c r="AK2893" s="59" t="n"/>
      <c r="AL2893" s="59" t="n"/>
      <c r="AM2893" s="59" t="n"/>
      <c r="AN2893" s="59" t="n"/>
      <c r="AO2893" s="59" t="n"/>
      <c r="AP2893" s="59" t="n"/>
      <c r="AQ2893" s="59" t="n"/>
      <c r="AR2893" s="59" t="n"/>
      <c r="AS2893" s="59" t="n"/>
      <c r="AT2893" s="59" t="n"/>
      <c r="AU2893" s="59" t="n"/>
      <c r="AV2893" s="59" t="n"/>
      <c r="AW2893" s="59" t="n"/>
      <c r="AX2893" s="59" t="n"/>
      <c r="AY2893" s="59" t="n"/>
      <c r="AZ2893" s="59" t="n"/>
      <c r="BA2893" s="59" t="n"/>
      <c r="BB2893" s="59" t="n"/>
      <c r="BC2893" s="59" t="n"/>
      <c r="BD2893" s="59" t="n"/>
      <c r="BE2893" s="59" t="n"/>
      <c r="BF2893" s="59" t="n"/>
      <c r="BG2893" s="59" t="n"/>
      <c r="BH2893" s="59" t="n"/>
      <c r="BI2893" s="59" t="n"/>
      <c r="BJ2893" s="59" t="n"/>
      <c r="BK2893" s="59" t="n"/>
      <c r="BL2893" s="59" t="n"/>
      <c r="BM2893" s="59" t="n"/>
      <c r="BN2893" s="59" t="n"/>
      <c r="BO2893" s="59" t="n"/>
      <c r="BP2893" s="59" t="n"/>
      <c r="BQ2893" s="59" t="n"/>
      <c r="BR2893" s="59" t="n"/>
      <c r="BS2893" s="59" t="n"/>
      <c r="BT2893" s="59" t="n"/>
      <c r="BU2893" s="59" t="n"/>
      <c r="BV2893" s="59" t="n"/>
      <c r="BW2893" s="59" t="n"/>
      <c r="BX2893" s="59" t="n"/>
      <c r="BY2893" s="59" t="n"/>
      <c r="BZ2893" s="59" t="n"/>
      <c r="CA2893" s="59" t="n"/>
      <c r="CB2893" s="59" t="n"/>
      <c r="CC2893" s="59" t="n"/>
      <c r="CD2893" s="59" t="n"/>
      <c r="CE2893" s="59" t="n"/>
      <c r="CF2893" s="59" t="n"/>
      <c r="CG2893" s="59" t="n"/>
      <c r="CH2893" s="59" t="n"/>
      <c r="CI2893" s="59" t="n"/>
      <c r="CJ2893" s="59" t="n"/>
      <c r="CK2893" s="59" t="n"/>
      <c r="CL2893" s="59" t="n"/>
      <c r="CM2893" s="59" t="n"/>
      <c r="CN2893" s="59" t="n"/>
      <c r="CO2893" s="59" t="n"/>
      <c r="CP2893" s="59" t="n"/>
      <c r="CQ2893" s="59" t="n"/>
      <c r="CR2893" s="59" t="n"/>
      <c r="CS2893" s="59" t="n"/>
      <c r="CT2893" s="59" t="n"/>
      <c r="CU2893" s="59" t="n"/>
      <c r="CV2893" s="59" t="n"/>
      <c r="CW2893" s="59" t="n"/>
      <c r="CX2893" s="59" t="n"/>
      <c r="CY2893" s="59" t="n"/>
      <c r="CZ2893" s="59" t="n"/>
    </row>
    <row r="2894">
      <c r="D2894" s="59" t="n"/>
      <c r="E2894" s="59" t="n"/>
      <c r="F2894" s="59" t="n"/>
      <c r="G2894" s="59" t="n"/>
      <c r="H2894" s="59" t="n"/>
      <c r="I2894" s="59" t="n"/>
      <c r="J2894" s="59" t="n"/>
      <c r="K2894" s="59" t="n"/>
      <c r="L2894" s="59" t="n"/>
      <c r="M2894" s="59" t="n"/>
      <c r="N2894" s="59" t="n"/>
      <c r="O2894" s="59" t="n"/>
      <c r="P2894" s="59" t="n"/>
      <c r="Q2894" s="59" t="n"/>
      <c r="R2894" s="59" t="n"/>
      <c r="S2894" s="59" t="n"/>
      <c r="T2894" s="59" t="n"/>
      <c r="U2894" s="59" t="n"/>
      <c r="V2894" s="59" t="n"/>
      <c r="W2894" s="59" t="n"/>
      <c r="X2894" s="59" t="n"/>
      <c r="Y2894" s="59" t="n"/>
      <c r="Z2894" s="59" t="n"/>
      <c r="AA2894" s="59" t="n"/>
      <c r="AB2894" s="59" t="n"/>
      <c r="AC2894" s="59" t="n"/>
      <c r="AD2894" s="59" t="n"/>
      <c r="AE2894" s="59" t="n"/>
      <c r="AF2894" s="59" t="n"/>
      <c r="AG2894" s="59" t="n"/>
      <c r="AH2894" s="59" t="n"/>
      <c r="AI2894" s="59" t="n"/>
      <c r="AJ2894" s="59" t="n"/>
      <c r="AK2894" s="59" t="n"/>
      <c r="AL2894" s="59" t="n"/>
      <c r="AM2894" s="59" t="n"/>
      <c r="AN2894" s="59" t="n"/>
      <c r="AO2894" s="59" t="n"/>
      <c r="AP2894" s="59" t="n"/>
      <c r="AQ2894" s="59" t="n"/>
      <c r="AR2894" s="59" t="n"/>
      <c r="AS2894" s="59" t="n"/>
      <c r="AT2894" s="59" t="n"/>
      <c r="AU2894" s="59" t="n"/>
      <c r="AV2894" s="59" t="n"/>
      <c r="AW2894" s="59" t="n"/>
      <c r="AX2894" s="59" t="n"/>
      <c r="AY2894" s="59" t="n"/>
      <c r="AZ2894" s="59" t="n"/>
      <c r="BA2894" s="59" t="n"/>
      <c r="BB2894" s="59" t="n"/>
      <c r="BC2894" s="59" t="n"/>
      <c r="BD2894" s="59" t="n"/>
      <c r="BE2894" s="59" t="n"/>
      <c r="BF2894" s="59" t="n"/>
      <c r="BG2894" s="59" t="n"/>
      <c r="BH2894" s="59" t="n"/>
      <c r="BI2894" s="59" t="n"/>
      <c r="BJ2894" s="59" t="n"/>
      <c r="BK2894" s="59" t="n"/>
      <c r="BL2894" s="59" t="n"/>
      <c r="BM2894" s="59" t="n"/>
      <c r="BN2894" s="59" t="n"/>
      <c r="BO2894" s="59" t="n"/>
      <c r="BP2894" s="59" t="n"/>
      <c r="BQ2894" s="59" t="n"/>
      <c r="BR2894" s="59" t="n"/>
      <c r="BS2894" s="59" t="n"/>
      <c r="BT2894" s="59" t="n"/>
      <c r="BU2894" s="59" t="n"/>
      <c r="BV2894" s="59" t="n"/>
      <c r="BW2894" s="59" t="n"/>
      <c r="BX2894" s="59" t="n"/>
      <c r="BY2894" s="59" t="n"/>
      <c r="BZ2894" s="59" t="n"/>
      <c r="CA2894" s="59" t="n"/>
      <c r="CB2894" s="59" t="n"/>
      <c r="CC2894" s="59" t="n"/>
      <c r="CD2894" s="59" t="n"/>
      <c r="CE2894" s="59" t="n"/>
      <c r="CF2894" s="59" t="n"/>
      <c r="CG2894" s="59" t="n"/>
      <c r="CH2894" s="59" t="n"/>
      <c r="CI2894" s="59" t="n"/>
      <c r="CJ2894" s="59" t="n"/>
      <c r="CK2894" s="59" t="n"/>
      <c r="CL2894" s="59" t="n"/>
      <c r="CM2894" s="59" t="n"/>
      <c r="CN2894" s="59" t="n"/>
      <c r="CO2894" s="59" t="n"/>
      <c r="CP2894" s="59" t="n"/>
      <c r="CQ2894" s="59" t="n"/>
      <c r="CR2894" s="59" t="n"/>
      <c r="CS2894" s="59" t="n"/>
      <c r="CT2894" s="59" t="n"/>
      <c r="CU2894" s="59" t="n"/>
      <c r="CV2894" s="59" t="n"/>
      <c r="CW2894" s="59" t="n"/>
      <c r="CX2894" s="59" t="n"/>
      <c r="CY2894" s="59" t="n"/>
      <c r="CZ2894" s="59" t="n"/>
    </row>
    <row r="2895">
      <c r="D2895" s="59" t="n"/>
      <c r="E2895" s="59" t="n"/>
      <c r="F2895" s="59" t="n"/>
      <c r="G2895" s="59" t="n"/>
      <c r="H2895" s="59" t="n"/>
      <c r="I2895" s="59" t="n"/>
      <c r="J2895" s="59" t="n"/>
      <c r="K2895" s="59" t="n"/>
      <c r="L2895" s="59" t="n"/>
      <c r="M2895" s="59" t="n"/>
      <c r="N2895" s="59" t="n"/>
      <c r="O2895" s="59" t="n"/>
      <c r="P2895" s="59" t="n"/>
      <c r="Q2895" s="59" t="n"/>
      <c r="R2895" s="59" t="n"/>
      <c r="S2895" s="59" t="n"/>
      <c r="T2895" s="59" t="n"/>
      <c r="U2895" s="59" t="n"/>
      <c r="V2895" s="59" t="n"/>
      <c r="W2895" s="59" t="n"/>
      <c r="X2895" s="59" t="n"/>
      <c r="Y2895" s="59" t="n"/>
      <c r="Z2895" s="59" t="n"/>
      <c r="AA2895" s="59" t="n"/>
      <c r="AB2895" s="59" t="n"/>
      <c r="AC2895" s="59" t="n"/>
      <c r="AD2895" s="59" t="n"/>
      <c r="AE2895" s="59" t="n"/>
      <c r="AF2895" s="59" t="n"/>
      <c r="AG2895" s="59" t="n"/>
      <c r="AH2895" s="59" t="n"/>
      <c r="AI2895" s="59" t="n"/>
      <c r="AJ2895" s="59" t="n"/>
      <c r="AK2895" s="59" t="n"/>
      <c r="AL2895" s="59" t="n"/>
      <c r="AM2895" s="59" t="n"/>
      <c r="AN2895" s="59" t="n"/>
      <c r="AO2895" s="59" t="n"/>
      <c r="AP2895" s="59" t="n"/>
      <c r="AQ2895" s="59" t="n"/>
      <c r="AR2895" s="59" t="n"/>
      <c r="AS2895" s="59" t="n"/>
      <c r="AT2895" s="59" t="n"/>
      <c r="AU2895" s="59" t="n"/>
      <c r="AV2895" s="59" t="n"/>
      <c r="AW2895" s="59" t="n"/>
      <c r="AX2895" s="59" t="n"/>
      <c r="AY2895" s="59" t="n"/>
      <c r="AZ2895" s="59" t="n"/>
      <c r="BA2895" s="59" t="n"/>
      <c r="BB2895" s="59" t="n"/>
      <c r="BC2895" s="59" t="n"/>
      <c r="BD2895" s="59" t="n"/>
      <c r="BE2895" s="59" t="n"/>
      <c r="BF2895" s="59" t="n"/>
      <c r="BG2895" s="59" t="n"/>
      <c r="BH2895" s="59" t="n"/>
      <c r="BI2895" s="59" t="n"/>
      <c r="BJ2895" s="59" t="n"/>
      <c r="BK2895" s="59" t="n"/>
      <c r="BL2895" s="59" t="n"/>
      <c r="BM2895" s="59" t="n"/>
      <c r="BN2895" s="59" t="n"/>
      <c r="BO2895" s="59" t="n"/>
      <c r="BP2895" s="59" t="n"/>
      <c r="BQ2895" s="59" t="n"/>
      <c r="BR2895" s="59" t="n"/>
      <c r="BS2895" s="59" t="n"/>
      <c r="BT2895" s="59" t="n"/>
      <c r="BU2895" s="59" t="n"/>
      <c r="BV2895" s="59" t="n"/>
      <c r="BW2895" s="59" t="n"/>
      <c r="BX2895" s="59" t="n"/>
      <c r="BY2895" s="59" t="n"/>
      <c r="BZ2895" s="59" t="n"/>
      <c r="CA2895" s="59" t="n"/>
      <c r="CB2895" s="59" t="n"/>
      <c r="CC2895" s="59" t="n"/>
      <c r="CD2895" s="59" t="n"/>
      <c r="CE2895" s="59" t="n"/>
      <c r="CF2895" s="59" t="n"/>
      <c r="CG2895" s="59" t="n"/>
      <c r="CH2895" s="59" t="n"/>
      <c r="CI2895" s="59" t="n"/>
      <c r="CJ2895" s="59" t="n"/>
      <c r="CK2895" s="59" t="n"/>
      <c r="CL2895" s="59" t="n"/>
      <c r="CM2895" s="59" t="n"/>
      <c r="CN2895" s="59" t="n"/>
      <c r="CO2895" s="59" t="n"/>
      <c r="CP2895" s="59" t="n"/>
      <c r="CQ2895" s="59" t="n"/>
      <c r="CR2895" s="59" t="n"/>
      <c r="CS2895" s="59" t="n"/>
      <c r="CT2895" s="59" t="n"/>
      <c r="CU2895" s="59" t="n"/>
      <c r="CV2895" s="59" t="n"/>
      <c r="CW2895" s="59" t="n"/>
      <c r="CX2895" s="59" t="n"/>
      <c r="CY2895" s="59" t="n"/>
      <c r="CZ2895" s="59" t="n"/>
    </row>
    <row r="2896">
      <c r="D2896" s="107" t="n"/>
      <c r="E2896" s="107" t="n"/>
      <c r="F2896" s="107" t="n"/>
      <c r="G2896" s="107" t="n"/>
      <c r="H2896" s="107" t="n"/>
      <c r="I2896" s="107" t="n"/>
      <c r="J2896" s="107" t="n"/>
      <c r="K2896" s="107" t="n"/>
      <c r="L2896" s="107" t="n"/>
      <c r="M2896" s="107" t="n"/>
      <c r="N2896" s="107" t="n"/>
      <c r="O2896" s="107" t="n"/>
      <c r="P2896" s="107" t="n"/>
      <c r="Q2896" s="107" t="n"/>
      <c r="R2896" s="107" t="n"/>
      <c r="S2896" s="107" t="n"/>
      <c r="T2896" s="107" t="n"/>
      <c r="U2896" s="107" t="n"/>
      <c r="V2896" s="107" t="n"/>
      <c r="W2896" s="107" t="n"/>
      <c r="X2896" s="107" t="n"/>
      <c r="Y2896" s="107" t="n"/>
      <c r="Z2896" s="107" t="n"/>
      <c r="AA2896" s="107" t="n"/>
      <c r="AB2896" s="107" t="n"/>
      <c r="AC2896" s="107" t="n"/>
      <c r="AD2896" s="107" t="n"/>
      <c r="AE2896" s="107" t="n"/>
      <c r="AF2896" s="107" t="n"/>
      <c r="AG2896" s="107" t="n"/>
      <c r="AH2896" s="107" t="n"/>
      <c r="AI2896" s="107" t="n"/>
      <c r="AJ2896" s="107" t="n"/>
      <c r="AK2896" s="107" t="n"/>
      <c r="AL2896" s="107" t="n"/>
      <c r="AM2896" s="107" t="n"/>
      <c r="AN2896" s="107" t="n"/>
      <c r="AO2896" s="107" t="n"/>
      <c r="AP2896" s="107" t="n"/>
      <c r="AQ2896" s="107" t="n"/>
      <c r="AR2896" s="107" t="n"/>
      <c r="AS2896" s="107" t="n"/>
      <c r="AT2896" s="107" t="n"/>
      <c r="AU2896" s="107" t="n"/>
      <c r="AV2896" s="107" t="n"/>
      <c r="AW2896" s="107" t="n"/>
      <c r="AX2896" s="107" t="n"/>
      <c r="AY2896" s="107" t="n"/>
      <c r="AZ2896" s="107" t="n"/>
      <c r="BA2896" s="107" t="n"/>
      <c r="BB2896" s="107" t="n"/>
      <c r="BC2896" s="107" t="n"/>
      <c r="BD2896" s="107" t="n"/>
      <c r="BE2896" s="107" t="n"/>
      <c r="BF2896" s="107" t="n"/>
      <c r="BG2896" s="107" t="n"/>
      <c r="BH2896" s="107" t="n"/>
      <c r="BI2896" s="107" t="n"/>
      <c r="BJ2896" s="107" t="n"/>
      <c r="BK2896" s="107" t="n"/>
      <c r="BL2896" s="107" t="n"/>
      <c r="BM2896" s="107" t="n"/>
      <c r="BN2896" s="107" t="n"/>
      <c r="BO2896" s="107" t="n"/>
      <c r="BP2896" s="107" t="n"/>
      <c r="BQ2896" s="107" t="n"/>
      <c r="BR2896" s="107" t="n"/>
      <c r="BS2896" s="107" t="n"/>
      <c r="BT2896" s="107" t="n"/>
      <c r="BU2896" s="107" t="n"/>
      <c r="BV2896" s="107" t="n"/>
      <c r="BW2896" s="107" t="n"/>
      <c r="BX2896" s="107" t="n"/>
      <c r="BY2896" s="107" t="n"/>
      <c r="BZ2896" s="107" t="n"/>
      <c r="CA2896" s="107" t="n"/>
      <c r="CB2896" s="107" t="n"/>
      <c r="CC2896" s="107" t="n"/>
      <c r="CD2896" s="107" t="n"/>
      <c r="CE2896" s="107" t="n"/>
      <c r="CF2896" s="107" t="n"/>
      <c r="CG2896" s="107" t="n"/>
      <c r="CH2896" s="107" t="n"/>
      <c r="CI2896" s="107" t="n"/>
      <c r="CJ2896" s="107" t="n"/>
      <c r="CK2896" s="107" t="n"/>
      <c r="CL2896" s="107" t="n"/>
      <c r="CM2896" s="107" t="n"/>
      <c r="CN2896" s="107" t="n"/>
      <c r="CO2896" s="107" t="n"/>
      <c r="CP2896" s="107" t="n"/>
      <c r="CQ2896" s="107" t="n"/>
      <c r="CR2896" s="107" t="n"/>
      <c r="CS2896" s="107" t="n"/>
      <c r="CT2896" s="107" t="n"/>
      <c r="CU2896" s="107" t="n"/>
      <c r="CV2896" s="107" t="n"/>
      <c r="CW2896" s="107" t="n"/>
      <c r="CX2896" s="107" t="n"/>
      <c r="CY2896" s="107" t="n"/>
      <c r="CZ2896" s="107" t="n"/>
    </row>
    <row r="2899">
      <c r="A2899" s="2">
        <f>IF($A2892="","","   projections")</f>
        <v/>
      </c>
      <c r="B2899" s="68">
        <f>IF($A2892="",0,COUNT($E2900:$CZ2900))</f>
        <v/>
      </c>
      <c r="C2899" s="69">
        <f>IF($B2899=0,0,MAX($E2900:$CZ2900))</f>
        <v/>
      </c>
      <c r="D2899" s="58">
        <f>_xll.BDS($A2892,'Field Check'!$C$42,"headers=y","startcol=1","endcol=3","dir=h")</f>
        <v/>
      </c>
      <c r="E2899" s="59" t="n"/>
      <c r="F2899" s="59" t="n"/>
      <c r="G2899" s="59" t="n"/>
      <c r="H2899" s="59" t="n"/>
      <c r="I2899" s="59" t="n"/>
      <c r="J2899" s="59" t="n"/>
      <c r="K2899" s="59" t="n"/>
      <c r="L2899" s="59" t="n"/>
      <c r="M2899" s="59" t="n"/>
      <c r="N2899" s="59" t="n"/>
      <c r="O2899" s="59" t="n"/>
      <c r="P2899" s="59" t="n"/>
      <c r="Q2899" s="59" t="n"/>
      <c r="R2899" s="59" t="n"/>
      <c r="S2899" s="59" t="n"/>
      <c r="T2899" s="59" t="n"/>
      <c r="U2899" s="59" t="n"/>
      <c r="V2899" s="59" t="n"/>
      <c r="W2899" s="59" t="n"/>
      <c r="X2899" s="59" t="n"/>
      <c r="Y2899" s="59" t="n"/>
      <c r="Z2899" s="59" t="n"/>
      <c r="AA2899" s="59" t="n"/>
      <c r="AB2899" s="59" t="n"/>
      <c r="AC2899" s="59" t="n"/>
      <c r="AD2899" s="59" t="n"/>
      <c r="AE2899" s="59" t="n"/>
      <c r="AF2899" s="59" t="n"/>
      <c r="AG2899" s="59" t="n"/>
      <c r="AH2899" s="59" t="n"/>
      <c r="AI2899" s="59" t="n"/>
      <c r="AJ2899" s="59" t="n"/>
      <c r="AK2899" s="59" t="n"/>
      <c r="AL2899" s="59" t="n"/>
      <c r="AM2899" s="59" t="n"/>
      <c r="AN2899" s="59" t="n"/>
      <c r="AO2899" s="59" t="n"/>
      <c r="AP2899" s="59" t="n"/>
      <c r="AQ2899" s="59" t="n"/>
      <c r="AR2899" s="59" t="n"/>
      <c r="AS2899" s="59" t="n"/>
      <c r="AT2899" s="59" t="n"/>
      <c r="AU2899" s="59" t="n"/>
      <c r="AV2899" s="59" t="n"/>
      <c r="AW2899" s="59" t="n"/>
      <c r="AX2899" s="59" t="n"/>
      <c r="AY2899" s="59" t="n"/>
      <c r="AZ2899" s="59" t="n"/>
      <c r="BA2899" s="59" t="n"/>
      <c r="BB2899" s="59" t="n"/>
      <c r="BC2899" s="59" t="n"/>
      <c r="BD2899" s="59" t="n"/>
      <c r="BE2899" s="59" t="n"/>
      <c r="BF2899" s="59" t="n"/>
      <c r="BG2899" s="59" t="n"/>
      <c r="BH2899" s="59" t="n"/>
      <c r="BI2899" s="59" t="n"/>
      <c r="BJ2899" s="59" t="n"/>
      <c r="BK2899" s="59" t="n"/>
      <c r="BL2899" s="59" t="n"/>
      <c r="BM2899" s="59" t="n"/>
      <c r="BN2899" s="59" t="n"/>
      <c r="BO2899" s="59" t="n"/>
      <c r="BP2899" s="59" t="n"/>
      <c r="BQ2899" s="59" t="n"/>
      <c r="BR2899" s="59" t="n"/>
      <c r="BS2899" s="59" t="n"/>
      <c r="BT2899" s="59" t="n"/>
      <c r="BU2899" s="59" t="n"/>
      <c r="BV2899" s="59" t="n"/>
      <c r="BW2899" s="59" t="n"/>
      <c r="BX2899" s="59" t="n"/>
      <c r="BY2899" s="59" t="n"/>
      <c r="BZ2899" s="59" t="n"/>
      <c r="CA2899" s="59" t="n"/>
      <c r="CB2899" s="59" t="n"/>
      <c r="CC2899" s="59" t="n"/>
      <c r="CD2899" s="59" t="n"/>
      <c r="CE2899" s="59" t="n"/>
      <c r="CF2899" s="59" t="n"/>
      <c r="CG2899" s="59" t="n"/>
      <c r="CH2899" s="59" t="n"/>
      <c r="CI2899" s="59" t="n"/>
      <c r="CJ2899" s="59" t="n"/>
      <c r="CK2899" s="59" t="n"/>
      <c r="CL2899" s="59" t="n"/>
      <c r="CM2899" s="59" t="n"/>
      <c r="CN2899" s="59" t="n"/>
      <c r="CO2899" s="59" t="n"/>
      <c r="CP2899" s="59" t="n"/>
      <c r="CQ2899" s="59" t="n"/>
      <c r="CR2899" s="59" t="n"/>
      <c r="CS2899" s="59" t="n"/>
      <c r="CT2899" s="59" t="n"/>
      <c r="CU2899" s="59" t="n"/>
      <c r="CV2899" s="59" t="n"/>
      <c r="CW2899" s="59" t="n"/>
      <c r="CX2899" s="59" t="n"/>
      <c r="CY2899" s="59" t="n"/>
      <c r="CZ2899" s="59" t="n"/>
    </row>
    <row r="2900">
      <c r="D2900" s="59" t="n"/>
      <c r="E2900" s="59" t="n"/>
      <c r="F2900" s="59" t="n"/>
      <c r="G2900" s="59" t="n"/>
      <c r="H2900" s="59" t="n"/>
      <c r="I2900" s="59" t="n"/>
      <c r="J2900" s="59" t="n"/>
      <c r="K2900" s="59" t="n"/>
      <c r="L2900" s="59" t="n"/>
      <c r="M2900" s="59" t="n"/>
      <c r="N2900" s="59" t="n"/>
      <c r="O2900" s="59" t="n"/>
      <c r="P2900" s="59" t="n"/>
      <c r="Q2900" s="59" t="n"/>
      <c r="R2900" s="59" t="n"/>
      <c r="S2900" s="59" t="n"/>
      <c r="T2900" s="59" t="n"/>
      <c r="U2900" s="59" t="n"/>
      <c r="V2900" s="59" t="n"/>
      <c r="W2900" s="59" t="n"/>
      <c r="X2900" s="59" t="n"/>
      <c r="Y2900" s="59" t="n"/>
      <c r="Z2900" s="59" t="n"/>
      <c r="AA2900" s="59" t="n"/>
      <c r="AB2900" s="59" t="n"/>
      <c r="AC2900" s="59" t="n"/>
      <c r="AD2900" s="59" t="n"/>
      <c r="AE2900" s="59" t="n"/>
      <c r="AF2900" s="59" t="n"/>
      <c r="AG2900" s="59" t="n"/>
      <c r="AH2900" s="59" t="n"/>
      <c r="AI2900" s="59" t="n"/>
      <c r="AJ2900" s="59" t="n"/>
      <c r="AK2900" s="59" t="n"/>
      <c r="AL2900" s="59" t="n"/>
      <c r="AM2900" s="59" t="n"/>
      <c r="AN2900" s="59" t="n"/>
      <c r="AO2900" s="59" t="n"/>
      <c r="AP2900" s="59" t="n"/>
      <c r="AQ2900" s="59" t="n"/>
      <c r="AR2900" s="59" t="n"/>
      <c r="AS2900" s="59" t="n"/>
      <c r="AT2900" s="59" t="n"/>
      <c r="AU2900" s="59" t="n"/>
      <c r="AV2900" s="59" t="n"/>
      <c r="AW2900" s="59" t="n"/>
      <c r="AX2900" s="59" t="n"/>
      <c r="AY2900" s="59" t="n"/>
      <c r="AZ2900" s="59" t="n"/>
      <c r="BA2900" s="59" t="n"/>
      <c r="BB2900" s="59" t="n"/>
      <c r="BC2900" s="59" t="n"/>
      <c r="BD2900" s="59" t="n"/>
      <c r="BE2900" s="59" t="n"/>
      <c r="BF2900" s="59" t="n"/>
      <c r="BG2900" s="59" t="n"/>
      <c r="BH2900" s="59" t="n"/>
      <c r="BI2900" s="59" t="n"/>
      <c r="BJ2900" s="59" t="n"/>
      <c r="BK2900" s="59" t="n"/>
      <c r="BL2900" s="59" t="n"/>
      <c r="BM2900" s="59" t="n"/>
      <c r="BN2900" s="59" t="n"/>
      <c r="BO2900" s="59" t="n"/>
      <c r="BP2900" s="59" t="n"/>
      <c r="BQ2900" s="59" t="n"/>
      <c r="BR2900" s="59" t="n"/>
      <c r="BS2900" s="59" t="n"/>
      <c r="BT2900" s="59" t="n"/>
      <c r="BU2900" s="59" t="n"/>
      <c r="BV2900" s="59" t="n"/>
      <c r="BW2900" s="59" t="n"/>
      <c r="BX2900" s="59" t="n"/>
      <c r="BY2900" s="59" t="n"/>
      <c r="BZ2900" s="59" t="n"/>
      <c r="CA2900" s="59" t="n"/>
      <c r="CB2900" s="59" t="n"/>
      <c r="CC2900" s="59" t="n"/>
      <c r="CD2900" s="59" t="n"/>
      <c r="CE2900" s="59" t="n"/>
      <c r="CF2900" s="59" t="n"/>
      <c r="CG2900" s="59" t="n"/>
      <c r="CH2900" s="59" t="n"/>
      <c r="CI2900" s="59" t="n"/>
      <c r="CJ2900" s="59" t="n"/>
      <c r="CK2900" s="59" t="n"/>
      <c r="CL2900" s="59" t="n"/>
      <c r="CM2900" s="59" t="n"/>
      <c r="CN2900" s="59" t="n"/>
      <c r="CO2900" s="59" t="n"/>
      <c r="CP2900" s="59" t="n"/>
      <c r="CQ2900" s="59" t="n"/>
      <c r="CR2900" s="59" t="n"/>
      <c r="CS2900" s="59" t="n"/>
      <c r="CT2900" s="59" t="n"/>
      <c r="CU2900" s="59" t="n"/>
      <c r="CV2900" s="59" t="n"/>
      <c r="CW2900" s="59" t="n"/>
      <c r="CX2900" s="59" t="n"/>
      <c r="CY2900" s="59" t="n"/>
      <c r="CZ2900" s="59" t="n"/>
    </row>
    <row r="2901">
      <c r="D2901" s="107" t="n"/>
      <c r="E2901" s="107" t="n"/>
      <c r="F2901" s="107" t="n"/>
      <c r="G2901" s="107" t="n"/>
      <c r="H2901" s="107" t="n"/>
      <c r="I2901" s="107" t="n"/>
      <c r="J2901" s="107" t="n"/>
      <c r="K2901" s="107" t="n"/>
      <c r="L2901" s="107" t="n"/>
      <c r="M2901" s="107" t="n"/>
      <c r="N2901" s="107" t="n"/>
      <c r="O2901" s="107" t="n"/>
      <c r="P2901" s="107" t="n"/>
      <c r="Q2901" s="107" t="n"/>
      <c r="R2901" s="107" t="n"/>
      <c r="S2901" s="107" t="n"/>
      <c r="T2901" s="107" t="n"/>
      <c r="U2901" s="107" t="n"/>
      <c r="V2901" s="107" t="n"/>
      <c r="W2901" s="107" t="n"/>
      <c r="X2901" s="107" t="n"/>
      <c r="Y2901" s="107" t="n"/>
      <c r="Z2901" s="107" t="n"/>
      <c r="AA2901" s="107" t="n"/>
      <c r="AB2901" s="107" t="n"/>
      <c r="AC2901" s="107" t="n"/>
      <c r="AD2901" s="107" t="n"/>
      <c r="AE2901" s="107" t="n"/>
      <c r="AF2901" s="107" t="n"/>
      <c r="AG2901" s="107" t="n"/>
      <c r="AH2901" s="107" t="n"/>
      <c r="AI2901" s="107" t="n"/>
      <c r="AJ2901" s="107" t="n"/>
      <c r="AK2901" s="107" t="n"/>
      <c r="AL2901" s="107" t="n"/>
      <c r="AM2901" s="107" t="n"/>
      <c r="AN2901" s="107" t="n"/>
      <c r="AO2901" s="107" t="n"/>
      <c r="AP2901" s="107" t="n"/>
      <c r="AQ2901" s="107" t="n"/>
      <c r="AR2901" s="107" t="n"/>
      <c r="AS2901" s="107" t="n"/>
      <c r="AT2901" s="107" t="n"/>
      <c r="AU2901" s="107" t="n"/>
      <c r="AV2901" s="107" t="n"/>
      <c r="AW2901" s="107" t="n"/>
      <c r="AX2901" s="107" t="n"/>
      <c r="AY2901" s="107" t="n"/>
      <c r="AZ2901" s="107" t="n"/>
      <c r="BA2901" s="107" t="n"/>
      <c r="BB2901" s="107" t="n"/>
      <c r="BC2901" s="107" t="n"/>
      <c r="BD2901" s="107" t="n"/>
      <c r="BE2901" s="107" t="n"/>
      <c r="BF2901" s="107" t="n"/>
      <c r="BG2901" s="107" t="n"/>
      <c r="BH2901" s="107" t="n"/>
      <c r="BI2901" s="107" t="n"/>
      <c r="BJ2901" s="107" t="n"/>
      <c r="BK2901" s="107" t="n"/>
      <c r="BL2901" s="107" t="n"/>
      <c r="BM2901" s="107" t="n"/>
      <c r="BN2901" s="107" t="n"/>
      <c r="BO2901" s="107" t="n"/>
      <c r="BP2901" s="107" t="n"/>
      <c r="BQ2901" s="107" t="n"/>
      <c r="BR2901" s="107" t="n"/>
      <c r="BS2901" s="107" t="n"/>
      <c r="BT2901" s="107" t="n"/>
      <c r="BU2901" s="107" t="n"/>
      <c r="BV2901" s="107" t="n"/>
      <c r="BW2901" s="107" t="n"/>
      <c r="BX2901" s="107" t="n"/>
      <c r="BY2901" s="107" t="n"/>
      <c r="BZ2901" s="107" t="n"/>
      <c r="CA2901" s="107" t="n"/>
      <c r="CB2901" s="107" t="n"/>
      <c r="CC2901" s="107" t="n"/>
      <c r="CD2901" s="107" t="n"/>
      <c r="CE2901" s="107" t="n"/>
      <c r="CF2901" s="107" t="n"/>
      <c r="CG2901" s="107" t="n"/>
      <c r="CH2901" s="107" t="n"/>
      <c r="CI2901" s="107" t="n"/>
      <c r="CJ2901" s="107" t="n"/>
      <c r="CK2901" s="107" t="n"/>
      <c r="CL2901" s="107" t="n"/>
      <c r="CM2901" s="107" t="n"/>
      <c r="CN2901" s="107" t="n"/>
      <c r="CO2901" s="107" t="n"/>
      <c r="CP2901" s="107" t="n"/>
      <c r="CQ2901" s="107" t="n"/>
      <c r="CR2901" s="107" t="n"/>
      <c r="CS2901" s="107" t="n"/>
      <c r="CT2901" s="107" t="n"/>
      <c r="CU2901" s="107" t="n"/>
      <c r="CV2901" s="107" t="n"/>
      <c r="CW2901" s="107" t="n"/>
      <c r="CX2901" s="107" t="n"/>
      <c r="CY2901" s="107" t="n"/>
      <c r="CZ2901" s="107" t="n"/>
    </row>
    <row r="2903">
      <c r="A2903" s="126">
        <f>IF(MXAU!$C$64="","",MXAU!$C$64)</f>
        <v/>
      </c>
      <c r="B2903" s="68">
        <f>IF($A2903="",0,COUNT($E2904:$CZ2904))</f>
        <v/>
      </c>
      <c r="C2903" s="69">
        <f>IF($B2903=0,0,MAX($E2904:$CZ2904))</f>
        <v/>
      </c>
      <c r="D2903" s="58">
        <f>_xll.BDS($A2903,'Field Check'!$C$44,"headers=y","startcol=1","endcol=7","dir=h","DVD_START_DT",'Field Check'!$C$59,"DVD_END_DT",'Field Check'!$D$59)</f>
        <v/>
      </c>
      <c r="E2903" s="59" t="n"/>
      <c r="F2903" s="59" t="n"/>
      <c r="G2903" s="59" t="n"/>
      <c r="H2903" s="59" t="n"/>
      <c r="I2903" s="59" t="n"/>
      <c r="J2903" s="59" t="n"/>
      <c r="K2903" s="59" t="n"/>
      <c r="L2903" s="59" t="n"/>
      <c r="M2903" s="59" t="n"/>
      <c r="N2903" s="59" t="n"/>
      <c r="O2903" s="59" t="n"/>
      <c r="P2903" s="59" t="n"/>
      <c r="Q2903" s="59" t="n"/>
      <c r="R2903" s="59" t="n"/>
      <c r="S2903" s="59" t="n"/>
      <c r="T2903" s="59" t="n"/>
      <c r="U2903" s="59" t="n"/>
      <c r="V2903" s="59" t="n"/>
      <c r="W2903" s="59" t="n"/>
      <c r="X2903" s="59" t="n"/>
      <c r="Y2903" s="59" t="n"/>
      <c r="Z2903" s="59" t="n"/>
      <c r="AA2903" s="59" t="n"/>
      <c r="AB2903" s="59" t="n"/>
      <c r="AC2903" s="59" t="n"/>
      <c r="AD2903" s="59" t="n"/>
      <c r="AE2903" s="59" t="n"/>
      <c r="AF2903" s="59" t="n"/>
      <c r="AG2903" s="59" t="n"/>
      <c r="AH2903" s="59" t="n"/>
      <c r="AI2903" s="59" t="n"/>
      <c r="AJ2903" s="59" t="n"/>
      <c r="AK2903" s="59" t="n"/>
      <c r="AL2903" s="59" t="n"/>
      <c r="AM2903" s="59" t="n"/>
      <c r="AN2903" s="59" t="n"/>
      <c r="AO2903" s="59" t="n"/>
      <c r="AP2903" s="59" t="n"/>
      <c r="AQ2903" s="59" t="n"/>
      <c r="AR2903" s="59" t="n"/>
      <c r="AS2903" s="59" t="n"/>
      <c r="AT2903" s="59" t="n"/>
      <c r="AU2903" s="59" t="n"/>
      <c r="AV2903" s="59" t="n"/>
      <c r="AW2903" s="59" t="n"/>
      <c r="AX2903" s="59" t="n"/>
      <c r="AY2903" s="59" t="n"/>
      <c r="AZ2903" s="59" t="n"/>
      <c r="BA2903" s="59" t="n"/>
      <c r="BB2903" s="59" t="n"/>
      <c r="BC2903" s="59" t="n"/>
      <c r="BD2903" s="59" t="n"/>
      <c r="BE2903" s="59" t="n"/>
      <c r="BF2903" s="59" t="n"/>
      <c r="BG2903" s="59" t="n"/>
      <c r="BH2903" s="59" t="n"/>
      <c r="BI2903" s="59" t="n"/>
      <c r="BJ2903" s="59" t="n"/>
      <c r="BK2903" s="59" t="n"/>
      <c r="BL2903" s="59" t="n"/>
      <c r="BM2903" s="59" t="n"/>
      <c r="BN2903" s="59" t="n"/>
      <c r="BO2903" s="59" t="n"/>
      <c r="BP2903" s="59" t="n"/>
      <c r="BQ2903" s="59" t="n"/>
      <c r="BR2903" s="59" t="n"/>
      <c r="BS2903" s="59" t="n"/>
      <c r="BT2903" s="59" t="n"/>
      <c r="BU2903" s="59" t="n"/>
      <c r="BV2903" s="59" t="n"/>
      <c r="BW2903" s="59" t="n"/>
      <c r="BX2903" s="59" t="n"/>
      <c r="BY2903" s="59" t="n"/>
      <c r="BZ2903" s="59" t="n"/>
      <c r="CA2903" s="59" t="n"/>
      <c r="CB2903" s="59" t="n"/>
      <c r="CC2903" s="59" t="n"/>
      <c r="CD2903" s="59" t="n"/>
      <c r="CE2903" s="59" t="n"/>
      <c r="CF2903" s="59" t="n"/>
      <c r="CG2903" s="59" t="n"/>
      <c r="CH2903" s="59" t="n"/>
      <c r="CI2903" s="59" t="n"/>
      <c r="CJ2903" s="59" t="n"/>
      <c r="CK2903" s="59" t="n"/>
      <c r="CL2903" s="59" t="n"/>
      <c r="CM2903" s="59" t="n"/>
      <c r="CN2903" s="59" t="n"/>
      <c r="CO2903" s="59" t="n"/>
      <c r="CP2903" s="59" t="n"/>
      <c r="CQ2903" s="59" t="n"/>
      <c r="CR2903" s="59" t="n"/>
      <c r="CS2903" s="59" t="n"/>
      <c r="CT2903" s="59" t="n"/>
      <c r="CU2903" s="59" t="n"/>
      <c r="CV2903" s="59" t="n"/>
      <c r="CW2903" s="59" t="n"/>
      <c r="CX2903" s="59" t="n"/>
      <c r="CY2903" s="59" t="n"/>
      <c r="CZ2903" s="59" t="n"/>
    </row>
    <row r="2904">
      <c r="D2904" s="59" t="n"/>
      <c r="E2904" s="59" t="n"/>
      <c r="F2904" s="59" t="n"/>
      <c r="G2904" s="59" t="n"/>
      <c r="H2904" s="59" t="n"/>
      <c r="I2904" s="59" t="n"/>
      <c r="J2904" s="59" t="n"/>
      <c r="K2904" s="59" t="n"/>
      <c r="L2904" s="59" t="n"/>
      <c r="M2904" s="59" t="n"/>
      <c r="N2904" s="59" t="n"/>
      <c r="O2904" s="59" t="n"/>
      <c r="P2904" s="59" t="n"/>
      <c r="Q2904" s="59" t="n"/>
      <c r="R2904" s="59" t="n"/>
      <c r="S2904" s="59" t="n"/>
      <c r="T2904" s="59" t="n"/>
      <c r="U2904" s="59" t="n"/>
      <c r="V2904" s="59" t="n"/>
      <c r="W2904" s="59" t="n"/>
      <c r="X2904" s="59" t="n"/>
      <c r="Y2904" s="59" t="n"/>
      <c r="Z2904" s="59" t="n"/>
      <c r="AA2904" s="59" t="n"/>
      <c r="AB2904" s="59" t="n"/>
      <c r="AC2904" s="59" t="n"/>
      <c r="AD2904" s="59" t="n"/>
      <c r="AE2904" s="59" t="n"/>
      <c r="AF2904" s="59" t="n"/>
      <c r="AG2904" s="59" t="n"/>
      <c r="AH2904" s="59" t="n"/>
      <c r="AI2904" s="59" t="n"/>
      <c r="AJ2904" s="59" t="n"/>
      <c r="AK2904" s="59" t="n"/>
      <c r="AL2904" s="59" t="n"/>
      <c r="AM2904" s="59" t="n"/>
      <c r="AN2904" s="59" t="n"/>
      <c r="AO2904" s="59" t="n"/>
      <c r="AP2904" s="59" t="n"/>
      <c r="AQ2904" s="59" t="n"/>
      <c r="AR2904" s="59" t="n"/>
      <c r="AS2904" s="59" t="n"/>
      <c r="AT2904" s="59" t="n"/>
      <c r="AU2904" s="59" t="n"/>
      <c r="AV2904" s="59" t="n"/>
      <c r="AW2904" s="59" t="n"/>
      <c r="AX2904" s="59" t="n"/>
      <c r="AY2904" s="59" t="n"/>
      <c r="AZ2904" s="59" t="n"/>
      <c r="BA2904" s="59" t="n"/>
      <c r="BB2904" s="59" t="n"/>
      <c r="BC2904" s="59" t="n"/>
      <c r="BD2904" s="59" t="n"/>
      <c r="BE2904" s="59" t="n"/>
      <c r="BF2904" s="59" t="n"/>
      <c r="BG2904" s="59" t="n"/>
      <c r="BH2904" s="59" t="n"/>
      <c r="BI2904" s="59" t="n"/>
      <c r="BJ2904" s="59" t="n"/>
      <c r="BK2904" s="59" t="n"/>
      <c r="BL2904" s="59" t="n"/>
      <c r="BM2904" s="59" t="n"/>
      <c r="BN2904" s="59" t="n"/>
      <c r="BO2904" s="59" t="n"/>
      <c r="BP2904" s="59" t="n"/>
      <c r="BQ2904" s="59" t="n"/>
      <c r="BR2904" s="59" t="n"/>
      <c r="BS2904" s="59" t="n"/>
      <c r="BT2904" s="59" t="n"/>
      <c r="BU2904" s="59" t="n"/>
      <c r="BV2904" s="59" t="n"/>
      <c r="BW2904" s="59" t="n"/>
      <c r="BX2904" s="59" t="n"/>
      <c r="BY2904" s="59" t="n"/>
      <c r="BZ2904" s="59" t="n"/>
      <c r="CA2904" s="59" t="n"/>
      <c r="CB2904" s="59" t="n"/>
      <c r="CC2904" s="59" t="n"/>
      <c r="CD2904" s="59" t="n"/>
      <c r="CE2904" s="59" t="n"/>
      <c r="CF2904" s="59" t="n"/>
      <c r="CG2904" s="59" t="n"/>
      <c r="CH2904" s="59" t="n"/>
      <c r="CI2904" s="59" t="n"/>
      <c r="CJ2904" s="59" t="n"/>
      <c r="CK2904" s="59" t="n"/>
      <c r="CL2904" s="59" t="n"/>
      <c r="CM2904" s="59" t="n"/>
      <c r="CN2904" s="59" t="n"/>
      <c r="CO2904" s="59" t="n"/>
      <c r="CP2904" s="59" t="n"/>
      <c r="CQ2904" s="59" t="n"/>
      <c r="CR2904" s="59" t="n"/>
      <c r="CS2904" s="59" t="n"/>
      <c r="CT2904" s="59" t="n"/>
      <c r="CU2904" s="59" t="n"/>
      <c r="CV2904" s="59" t="n"/>
      <c r="CW2904" s="59" t="n"/>
      <c r="CX2904" s="59" t="n"/>
      <c r="CY2904" s="59" t="n"/>
      <c r="CZ2904" s="59" t="n"/>
    </row>
    <row r="2905">
      <c r="D2905" s="59" t="n"/>
      <c r="E2905" s="59" t="n"/>
      <c r="F2905" s="59" t="n"/>
      <c r="G2905" s="59" t="n"/>
      <c r="H2905" s="59" t="n"/>
      <c r="I2905" s="59" t="n"/>
      <c r="J2905" s="59" t="n"/>
      <c r="K2905" s="59" t="n"/>
      <c r="L2905" s="59" t="n"/>
      <c r="M2905" s="59" t="n"/>
      <c r="N2905" s="59" t="n"/>
      <c r="O2905" s="59" t="n"/>
      <c r="P2905" s="59" t="n"/>
      <c r="Q2905" s="59" t="n"/>
      <c r="R2905" s="59" t="n"/>
      <c r="S2905" s="59" t="n"/>
      <c r="T2905" s="59" t="n"/>
      <c r="U2905" s="59" t="n"/>
      <c r="V2905" s="59" t="n"/>
      <c r="W2905" s="59" t="n"/>
      <c r="X2905" s="59" t="n"/>
      <c r="Y2905" s="59" t="n"/>
      <c r="Z2905" s="59" t="n"/>
      <c r="AA2905" s="59" t="n"/>
      <c r="AB2905" s="59" t="n"/>
      <c r="AC2905" s="59" t="n"/>
      <c r="AD2905" s="59" t="n"/>
      <c r="AE2905" s="59" t="n"/>
      <c r="AF2905" s="59" t="n"/>
      <c r="AG2905" s="59" t="n"/>
      <c r="AH2905" s="59" t="n"/>
      <c r="AI2905" s="59" t="n"/>
      <c r="AJ2905" s="59" t="n"/>
      <c r="AK2905" s="59" t="n"/>
      <c r="AL2905" s="59" t="n"/>
      <c r="AM2905" s="59" t="n"/>
      <c r="AN2905" s="59" t="n"/>
      <c r="AO2905" s="59" t="n"/>
      <c r="AP2905" s="59" t="n"/>
      <c r="AQ2905" s="59" t="n"/>
      <c r="AR2905" s="59" t="n"/>
      <c r="AS2905" s="59" t="n"/>
      <c r="AT2905" s="59" t="n"/>
      <c r="AU2905" s="59" t="n"/>
      <c r="AV2905" s="59" t="n"/>
      <c r="AW2905" s="59" t="n"/>
      <c r="AX2905" s="59" t="n"/>
      <c r="AY2905" s="59" t="n"/>
      <c r="AZ2905" s="59" t="n"/>
      <c r="BA2905" s="59" t="n"/>
      <c r="BB2905" s="59" t="n"/>
      <c r="BC2905" s="59" t="n"/>
      <c r="BD2905" s="59" t="n"/>
      <c r="BE2905" s="59" t="n"/>
      <c r="BF2905" s="59" t="n"/>
      <c r="BG2905" s="59" t="n"/>
      <c r="BH2905" s="59" t="n"/>
      <c r="BI2905" s="59" t="n"/>
      <c r="BJ2905" s="59" t="n"/>
      <c r="BK2905" s="59" t="n"/>
      <c r="BL2905" s="59" t="n"/>
      <c r="BM2905" s="59" t="n"/>
      <c r="BN2905" s="59" t="n"/>
      <c r="BO2905" s="59" t="n"/>
      <c r="BP2905" s="59" t="n"/>
      <c r="BQ2905" s="59" t="n"/>
      <c r="BR2905" s="59" t="n"/>
      <c r="BS2905" s="59" t="n"/>
      <c r="BT2905" s="59" t="n"/>
      <c r="BU2905" s="59" t="n"/>
      <c r="BV2905" s="59" t="n"/>
      <c r="BW2905" s="59" t="n"/>
      <c r="BX2905" s="59" t="n"/>
      <c r="BY2905" s="59" t="n"/>
      <c r="BZ2905" s="59" t="n"/>
      <c r="CA2905" s="59" t="n"/>
      <c r="CB2905" s="59" t="n"/>
      <c r="CC2905" s="59" t="n"/>
      <c r="CD2905" s="59" t="n"/>
      <c r="CE2905" s="59" t="n"/>
      <c r="CF2905" s="59" t="n"/>
      <c r="CG2905" s="59" t="n"/>
      <c r="CH2905" s="59" t="n"/>
      <c r="CI2905" s="59" t="n"/>
      <c r="CJ2905" s="59" t="n"/>
      <c r="CK2905" s="59" t="n"/>
      <c r="CL2905" s="59" t="n"/>
      <c r="CM2905" s="59" t="n"/>
      <c r="CN2905" s="59" t="n"/>
      <c r="CO2905" s="59" t="n"/>
      <c r="CP2905" s="59" t="n"/>
      <c r="CQ2905" s="59" t="n"/>
      <c r="CR2905" s="59" t="n"/>
      <c r="CS2905" s="59" t="n"/>
      <c r="CT2905" s="59" t="n"/>
      <c r="CU2905" s="59" t="n"/>
      <c r="CV2905" s="59" t="n"/>
      <c r="CW2905" s="59" t="n"/>
      <c r="CX2905" s="59" t="n"/>
      <c r="CY2905" s="59" t="n"/>
      <c r="CZ2905" s="59" t="n"/>
    </row>
    <row r="2906">
      <c r="D2906" s="59" t="n"/>
      <c r="E2906" s="59" t="n"/>
      <c r="F2906" s="59" t="n"/>
      <c r="G2906" s="59" t="n"/>
      <c r="H2906" s="59" t="n"/>
      <c r="I2906" s="59" t="n"/>
      <c r="J2906" s="59" t="n"/>
      <c r="K2906" s="59" t="n"/>
      <c r="L2906" s="59" t="n"/>
      <c r="M2906" s="59" t="n"/>
      <c r="N2906" s="59" t="n"/>
      <c r="O2906" s="59" t="n"/>
      <c r="P2906" s="59" t="n"/>
      <c r="Q2906" s="59" t="n"/>
      <c r="R2906" s="59" t="n"/>
      <c r="S2906" s="59" t="n"/>
      <c r="T2906" s="59" t="n"/>
      <c r="U2906" s="59" t="n"/>
      <c r="V2906" s="59" t="n"/>
      <c r="W2906" s="59" t="n"/>
      <c r="X2906" s="59" t="n"/>
      <c r="Y2906" s="59" t="n"/>
      <c r="Z2906" s="59" t="n"/>
      <c r="AA2906" s="59" t="n"/>
      <c r="AB2906" s="59" t="n"/>
      <c r="AC2906" s="59" t="n"/>
      <c r="AD2906" s="59" t="n"/>
      <c r="AE2906" s="59" t="n"/>
      <c r="AF2906" s="59" t="n"/>
      <c r="AG2906" s="59" t="n"/>
      <c r="AH2906" s="59" t="n"/>
      <c r="AI2906" s="59" t="n"/>
      <c r="AJ2906" s="59" t="n"/>
      <c r="AK2906" s="59" t="n"/>
      <c r="AL2906" s="59" t="n"/>
      <c r="AM2906" s="59" t="n"/>
      <c r="AN2906" s="59" t="n"/>
      <c r="AO2906" s="59" t="n"/>
      <c r="AP2906" s="59" t="n"/>
      <c r="AQ2906" s="59" t="n"/>
      <c r="AR2906" s="59" t="n"/>
      <c r="AS2906" s="59" t="n"/>
      <c r="AT2906" s="59" t="n"/>
      <c r="AU2906" s="59" t="n"/>
      <c r="AV2906" s="59" t="n"/>
      <c r="AW2906" s="59" t="n"/>
      <c r="AX2906" s="59" t="n"/>
      <c r="AY2906" s="59" t="n"/>
      <c r="AZ2906" s="59" t="n"/>
      <c r="BA2906" s="59" t="n"/>
      <c r="BB2906" s="59" t="n"/>
      <c r="BC2906" s="59" t="n"/>
      <c r="BD2906" s="59" t="n"/>
      <c r="BE2906" s="59" t="n"/>
      <c r="BF2906" s="59" t="n"/>
      <c r="BG2906" s="59" t="n"/>
      <c r="BH2906" s="59" t="n"/>
      <c r="BI2906" s="59" t="n"/>
      <c r="BJ2906" s="59" t="n"/>
      <c r="BK2906" s="59" t="n"/>
      <c r="BL2906" s="59" t="n"/>
      <c r="BM2906" s="59" t="n"/>
      <c r="BN2906" s="59" t="n"/>
      <c r="BO2906" s="59" t="n"/>
      <c r="BP2906" s="59" t="n"/>
      <c r="BQ2906" s="59" t="n"/>
      <c r="BR2906" s="59" t="n"/>
      <c r="BS2906" s="59" t="n"/>
      <c r="BT2906" s="59" t="n"/>
      <c r="BU2906" s="59" t="n"/>
      <c r="BV2906" s="59" t="n"/>
      <c r="BW2906" s="59" t="n"/>
      <c r="BX2906" s="59" t="n"/>
      <c r="BY2906" s="59" t="n"/>
      <c r="BZ2906" s="59" t="n"/>
      <c r="CA2906" s="59" t="n"/>
      <c r="CB2906" s="59" t="n"/>
      <c r="CC2906" s="59" t="n"/>
      <c r="CD2906" s="59" t="n"/>
      <c r="CE2906" s="59" t="n"/>
      <c r="CF2906" s="59" t="n"/>
      <c r="CG2906" s="59" t="n"/>
      <c r="CH2906" s="59" t="n"/>
      <c r="CI2906" s="59" t="n"/>
      <c r="CJ2906" s="59" t="n"/>
      <c r="CK2906" s="59" t="n"/>
      <c r="CL2906" s="59" t="n"/>
      <c r="CM2906" s="59" t="n"/>
      <c r="CN2906" s="59" t="n"/>
      <c r="CO2906" s="59" t="n"/>
      <c r="CP2906" s="59" t="n"/>
      <c r="CQ2906" s="59" t="n"/>
      <c r="CR2906" s="59" t="n"/>
      <c r="CS2906" s="59" t="n"/>
      <c r="CT2906" s="59" t="n"/>
      <c r="CU2906" s="59" t="n"/>
      <c r="CV2906" s="59" t="n"/>
      <c r="CW2906" s="59" t="n"/>
      <c r="CX2906" s="59" t="n"/>
      <c r="CY2906" s="59" t="n"/>
      <c r="CZ2906" s="59" t="n"/>
    </row>
    <row r="2907">
      <c r="D2907" s="107" t="n"/>
      <c r="E2907" s="107" t="n"/>
      <c r="F2907" s="107" t="n"/>
      <c r="G2907" s="107" t="n"/>
      <c r="H2907" s="107" t="n"/>
      <c r="I2907" s="107" t="n"/>
      <c r="J2907" s="107" t="n"/>
      <c r="K2907" s="107" t="n"/>
      <c r="L2907" s="107" t="n"/>
      <c r="M2907" s="107" t="n"/>
      <c r="N2907" s="107" t="n"/>
      <c r="O2907" s="107" t="n"/>
      <c r="P2907" s="107" t="n"/>
      <c r="Q2907" s="107" t="n"/>
      <c r="R2907" s="107" t="n"/>
      <c r="S2907" s="107" t="n"/>
      <c r="T2907" s="107" t="n"/>
      <c r="U2907" s="107" t="n"/>
      <c r="V2907" s="107" t="n"/>
      <c r="W2907" s="107" t="n"/>
      <c r="X2907" s="107" t="n"/>
      <c r="Y2907" s="107" t="n"/>
      <c r="Z2907" s="107" t="n"/>
      <c r="AA2907" s="107" t="n"/>
      <c r="AB2907" s="107" t="n"/>
      <c r="AC2907" s="107" t="n"/>
      <c r="AD2907" s="107" t="n"/>
      <c r="AE2907" s="107" t="n"/>
      <c r="AF2907" s="107" t="n"/>
      <c r="AG2907" s="107" t="n"/>
      <c r="AH2907" s="107" t="n"/>
      <c r="AI2907" s="107" t="n"/>
      <c r="AJ2907" s="107" t="n"/>
      <c r="AK2907" s="107" t="n"/>
      <c r="AL2907" s="107" t="n"/>
      <c r="AM2907" s="107" t="n"/>
      <c r="AN2907" s="107" t="n"/>
      <c r="AO2907" s="107" t="n"/>
      <c r="AP2907" s="107" t="n"/>
      <c r="AQ2907" s="107" t="n"/>
      <c r="AR2907" s="107" t="n"/>
      <c r="AS2907" s="107" t="n"/>
      <c r="AT2907" s="107" t="n"/>
      <c r="AU2907" s="107" t="n"/>
      <c r="AV2907" s="107" t="n"/>
      <c r="AW2907" s="107" t="n"/>
      <c r="AX2907" s="107" t="n"/>
      <c r="AY2907" s="107" t="n"/>
      <c r="AZ2907" s="107" t="n"/>
      <c r="BA2907" s="107" t="n"/>
      <c r="BB2907" s="107" t="n"/>
      <c r="BC2907" s="107" t="n"/>
      <c r="BD2907" s="107" t="n"/>
      <c r="BE2907" s="107" t="n"/>
      <c r="BF2907" s="107" t="n"/>
      <c r="BG2907" s="107" t="n"/>
      <c r="BH2907" s="107" t="n"/>
      <c r="BI2907" s="107" t="n"/>
      <c r="BJ2907" s="107" t="n"/>
      <c r="BK2907" s="107" t="n"/>
      <c r="BL2907" s="107" t="n"/>
      <c r="BM2907" s="107" t="n"/>
      <c r="BN2907" s="107" t="n"/>
      <c r="BO2907" s="107" t="n"/>
      <c r="BP2907" s="107" t="n"/>
      <c r="BQ2907" s="107" t="n"/>
      <c r="BR2907" s="107" t="n"/>
      <c r="BS2907" s="107" t="n"/>
      <c r="BT2907" s="107" t="n"/>
      <c r="BU2907" s="107" t="n"/>
      <c r="BV2907" s="107" t="n"/>
      <c r="BW2907" s="107" t="n"/>
      <c r="BX2907" s="107" t="n"/>
      <c r="BY2907" s="107" t="n"/>
      <c r="BZ2907" s="107" t="n"/>
      <c r="CA2907" s="107" t="n"/>
      <c r="CB2907" s="107" t="n"/>
      <c r="CC2907" s="107" t="n"/>
      <c r="CD2907" s="107" t="n"/>
      <c r="CE2907" s="107" t="n"/>
      <c r="CF2907" s="107" t="n"/>
      <c r="CG2907" s="107" t="n"/>
      <c r="CH2907" s="107" t="n"/>
      <c r="CI2907" s="107" t="n"/>
      <c r="CJ2907" s="107" t="n"/>
      <c r="CK2907" s="107" t="n"/>
      <c r="CL2907" s="107" t="n"/>
      <c r="CM2907" s="107" t="n"/>
      <c r="CN2907" s="107" t="n"/>
      <c r="CO2907" s="107" t="n"/>
      <c r="CP2907" s="107" t="n"/>
      <c r="CQ2907" s="107" t="n"/>
      <c r="CR2907" s="107" t="n"/>
      <c r="CS2907" s="107" t="n"/>
      <c r="CT2907" s="107" t="n"/>
      <c r="CU2907" s="107" t="n"/>
      <c r="CV2907" s="107" t="n"/>
      <c r="CW2907" s="107" t="n"/>
      <c r="CX2907" s="107" t="n"/>
      <c r="CY2907" s="107" t="n"/>
      <c r="CZ2907" s="107" t="n"/>
    </row>
    <row r="2910">
      <c r="A2910" s="2">
        <f>IF($A2903="","","   projections")</f>
        <v/>
      </c>
      <c r="B2910" s="68">
        <f>IF($A2903="",0,COUNT($E2911:$CZ2911))</f>
        <v/>
      </c>
      <c r="C2910" s="69">
        <f>IF($B2910=0,0,MAX($E2911:$CZ2911))</f>
        <v/>
      </c>
      <c r="D2910" s="58">
        <f>_xll.BDS($A2903,'Field Check'!$C$42,"headers=y","startcol=1","endcol=3","dir=h")</f>
        <v/>
      </c>
      <c r="E2910" s="59" t="n"/>
      <c r="F2910" s="59" t="n"/>
      <c r="G2910" s="59" t="n"/>
      <c r="H2910" s="59" t="n"/>
      <c r="I2910" s="59" t="n"/>
      <c r="J2910" s="59" t="n"/>
      <c r="K2910" s="59" t="n"/>
      <c r="L2910" s="59" t="n"/>
      <c r="M2910" s="59" t="n"/>
      <c r="N2910" s="59" t="n"/>
      <c r="O2910" s="59" t="n"/>
      <c r="P2910" s="59" t="n"/>
      <c r="Q2910" s="59" t="n"/>
      <c r="R2910" s="59" t="n"/>
      <c r="S2910" s="59" t="n"/>
      <c r="T2910" s="59" t="n"/>
      <c r="U2910" s="59" t="n"/>
      <c r="V2910" s="59" t="n"/>
      <c r="W2910" s="59" t="n"/>
      <c r="X2910" s="59" t="n"/>
      <c r="Y2910" s="59" t="n"/>
      <c r="Z2910" s="59" t="n"/>
      <c r="AA2910" s="59" t="n"/>
      <c r="AB2910" s="59" t="n"/>
      <c r="AC2910" s="59" t="n"/>
      <c r="AD2910" s="59" t="n"/>
      <c r="AE2910" s="59" t="n"/>
      <c r="AF2910" s="59" t="n"/>
      <c r="AG2910" s="59" t="n"/>
      <c r="AH2910" s="59" t="n"/>
      <c r="AI2910" s="59" t="n"/>
      <c r="AJ2910" s="59" t="n"/>
      <c r="AK2910" s="59" t="n"/>
      <c r="AL2910" s="59" t="n"/>
      <c r="AM2910" s="59" t="n"/>
      <c r="AN2910" s="59" t="n"/>
      <c r="AO2910" s="59" t="n"/>
      <c r="AP2910" s="59" t="n"/>
      <c r="AQ2910" s="59" t="n"/>
      <c r="AR2910" s="59" t="n"/>
      <c r="AS2910" s="59" t="n"/>
      <c r="AT2910" s="59" t="n"/>
      <c r="AU2910" s="59" t="n"/>
      <c r="AV2910" s="59" t="n"/>
      <c r="AW2910" s="59" t="n"/>
      <c r="AX2910" s="59" t="n"/>
      <c r="AY2910" s="59" t="n"/>
      <c r="AZ2910" s="59" t="n"/>
      <c r="BA2910" s="59" t="n"/>
      <c r="BB2910" s="59" t="n"/>
      <c r="BC2910" s="59" t="n"/>
      <c r="BD2910" s="59" t="n"/>
      <c r="BE2910" s="59" t="n"/>
      <c r="BF2910" s="59" t="n"/>
      <c r="BG2910" s="59" t="n"/>
      <c r="BH2910" s="59" t="n"/>
      <c r="BI2910" s="59" t="n"/>
      <c r="BJ2910" s="59" t="n"/>
      <c r="BK2910" s="59" t="n"/>
      <c r="BL2910" s="59" t="n"/>
      <c r="BM2910" s="59" t="n"/>
      <c r="BN2910" s="59" t="n"/>
      <c r="BO2910" s="59" t="n"/>
      <c r="BP2910" s="59" t="n"/>
      <c r="BQ2910" s="59" t="n"/>
      <c r="BR2910" s="59" t="n"/>
      <c r="BS2910" s="59" t="n"/>
      <c r="BT2910" s="59" t="n"/>
      <c r="BU2910" s="59" t="n"/>
      <c r="BV2910" s="59" t="n"/>
      <c r="BW2910" s="59" t="n"/>
      <c r="BX2910" s="59" t="n"/>
      <c r="BY2910" s="59" t="n"/>
      <c r="BZ2910" s="59" t="n"/>
      <c r="CA2910" s="59" t="n"/>
      <c r="CB2910" s="59" t="n"/>
      <c r="CC2910" s="59" t="n"/>
      <c r="CD2910" s="59" t="n"/>
      <c r="CE2910" s="59" t="n"/>
      <c r="CF2910" s="59" t="n"/>
      <c r="CG2910" s="59" t="n"/>
      <c r="CH2910" s="59" t="n"/>
      <c r="CI2910" s="59" t="n"/>
      <c r="CJ2910" s="59" t="n"/>
      <c r="CK2910" s="59" t="n"/>
      <c r="CL2910" s="59" t="n"/>
      <c r="CM2910" s="59" t="n"/>
      <c r="CN2910" s="59" t="n"/>
      <c r="CO2910" s="59" t="n"/>
      <c r="CP2910" s="59" t="n"/>
      <c r="CQ2910" s="59" t="n"/>
      <c r="CR2910" s="59" t="n"/>
      <c r="CS2910" s="59" t="n"/>
      <c r="CT2910" s="59" t="n"/>
      <c r="CU2910" s="59" t="n"/>
      <c r="CV2910" s="59" t="n"/>
      <c r="CW2910" s="59" t="n"/>
      <c r="CX2910" s="59" t="n"/>
      <c r="CY2910" s="59" t="n"/>
      <c r="CZ2910" s="59" t="n"/>
    </row>
    <row r="2911">
      <c r="D2911" s="59" t="n"/>
      <c r="E2911" s="59" t="n"/>
      <c r="F2911" s="59" t="n"/>
      <c r="G2911" s="59" t="n"/>
      <c r="H2911" s="59" t="n"/>
      <c r="I2911" s="59" t="n"/>
      <c r="J2911" s="59" t="n"/>
      <c r="K2911" s="59" t="n"/>
      <c r="L2911" s="59" t="n"/>
      <c r="M2911" s="59" t="n"/>
      <c r="N2911" s="59" t="n"/>
      <c r="O2911" s="59" t="n"/>
      <c r="P2911" s="59" t="n"/>
      <c r="Q2911" s="59" t="n"/>
      <c r="R2911" s="59" t="n"/>
      <c r="S2911" s="59" t="n"/>
      <c r="T2911" s="59" t="n"/>
      <c r="U2911" s="59" t="n"/>
      <c r="V2911" s="59" t="n"/>
      <c r="W2911" s="59" t="n"/>
      <c r="X2911" s="59" t="n"/>
      <c r="Y2911" s="59" t="n"/>
      <c r="Z2911" s="59" t="n"/>
      <c r="AA2911" s="59" t="n"/>
      <c r="AB2911" s="59" t="n"/>
      <c r="AC2911" s="59" t="n"/>
      <c r="AD2911" s="59" t="n"/>
      <c r="AE2911" s="59" t="n"/>
      <c r="AF2911" s="59" t="n"/>
      <c r="AG2911" s="59" t="n"/>
      <c r="AH2911" s="59" t="n"/>
      <c r="AI2911" s="59" t="n"/>
      <c r="AJ2911" s="59" t="n"/>
      <c r="AK2911" s="59" t="n"/>
      <c r="AL2911" s="59" t="n"/>
      <c r="AM2911" s="59" t="n"/>
      <c r="AN2911" s="59" t="n"/>
      <c r="AO2911" s="59" t="n"/>
      <c r="AP2911" s="59" t="n"/>
      <c r="AQ2911" s="59" t="n"/>
      <c r="AR2911" s="59" t="n"/>
      <c r="AS2911" s="59" t="n"/>
      <c r="AT2911" s="59" t="n"/>
      <c r="AU2911" s="59" t="n"/>
      <c r="AV2911" s="59" t="n"/>
      <c r="AW2911" s="59" t="n"/>
      <c r="AX2911" s="59" t="n"/>
      <c r="AY2911" s="59" t="n"/>
      <c r="AZ2911" s="59" t="n"/>
      <c r="BA2911" s="59" t="n"/>
      <c r="BB2911" s="59" t="n"/>
      <c r="BC2911" s="59" t="n"/>
      <c r="BD2911" s="59" t="n"/>
      <c r="BE2911" s="59" t="n"/>
      <c r="BF2911" s="59" t="n"/>
      <c r="BG2911" s="59" t="n"/>
      <c r="BH2911" s="59" t="n"/>
      <c r="BI2911" s="59" t="n"/>
      <c r="BJ2911" s="59" t="n"/>
      <c r="BK2911" s="59" t="n"/>
      <c r="BL2911" s="59" t="n"/>
      <c r="BM2911" s="59" t="n"/>
      <c r="BN2911" s="59" t="n"/>
      <c r="BO2911" s="59" t="n"/>
      <c r="BP2911" s="59" t="n"/>
      <c r="BQ2911" s="59" t="n"/>
      <c r="BR2911" s="59" t="n"/>
      <c r="BS2911" s="59" t="n"/>
      <c r="BT2911" s="59" t="n"/>
      <c r="BU2911" s="59" t="n"/>
      <c r="BV2911" s="59" t="n"/>
      <c r="BW2911" s="59" t="n"/>
      <c r="BX2911" s="59" t="n"/>
      <c r="BY2911" s="59" t="n"/>
      <c r="BZ2911" s="59" t="n"/>
      <c r="CA2911" s="59" t="n"/>
      <c r="CB2911" s="59" t="n"/>
      <c r="CC2911" s="59" t="n"/>
      <c r="CD2911" s="59" t="n"/>
      <c r="CE2911" s="59" t="n"/>
      <c r="CF2911" s="59" t="n"/>
      <c r="CG2911" s="59" t="n"/>
      <c r="CH2911" s="59" t="n"/>
      <c r="CI2911" s="59" t="n"/>
      <c r="CJ2911" s="59" t="n"/>
      <c r="CK2911" s="59" t="n"/>
      <c r="CL2911" s="59" t="n"/>
      <c r="CM2911" s="59" t="n"/>
      <c r="CN2911" s="59" t="n"/>
      <c r="CO2911" s="59" t="n"/>
      <c r="CP2911" s="59" t="n"/>
      <c r="CQ2911" s="59" t="n"/>
      <c r="CR2911" s="59" t="n"/>
      <c r="CS2911" s="59" t="n"/>
      <c r="CT2911" s="59" t="n"/>
      <c r="CU2911" s="59" t="n"/>
      <c r="CV2911" s="59" t="n"/>
      <c r="CW2911" s="59" t="n"/>
      <c r="CX2911" s="59" t="n"/>
      <c r="CY2911" s="59" t="n"/>
      <c r="CZ2911" s="59" t="n"/>
    </row>
    <row r="2912">
      <c r="D2912" s="107" t="n"/>
      <c r="E2912" s="107" t="n"/>
      <c r="F2912" s="107" t="n"/>
      <c r="G2912" s="107" t="n"/>
      <c r="H2912" s="107" t="n"/>
      <c r="I2912" s="107" t="n"/>
      <c r="J2912" s="107" t="n"/>
      <c r="K2912" s="107" t="n"/>
      <c r="L2912" s="107" t="n"/>
      <c r="M2912" s="107" t="n"/>
      <c r="N2912" s="107" t="n"/>
      <c r="O2912" s="107" t="n"/>
      <c r="P2912" s="107" t="n"/>
      <c r="Q2912" s="107" t="n"/>
      <c r="R2912" s="107" t="n"/>
      <c r="S2912" s="107" t="n"/>
      <c r="T2912" s="107" t="n"/>
      <c r="U2912" s="107" t="n"/>
      <c r="V2912" s="107" t="n"/>
      <c r="W2912" s="107" t="n"/>
      <c r="X2912" s="107" t="n"/>
      <c r="Y2912" s="107" t="n"/>
      <c r="Z2912" s="107" t="n"/>
      <c r="AA2912" s="107" t="n"/>
      <c r="AB2912" s="107" t="n"/>
      <c r="AC2912" s="107" t="n"/>
      <c r="AD2912" s="107" t="n"/>
      <c r="AE2912" s="107" t="n"/>
      <c r="AF2912" s="107" t="n"/>
      <c r="AG2912" s="107" t="n"/>
      <c r="AH2912" s="107" t="n"/>
      <c r="AI2912" s="107" t="n"/>
      <c r="AJ2912" s="107" t="n"/>
      <c r="AK2912" s="107" t="n"/>
      <c r="AL2912" s="107" t="n"/>
      <c r="AM2912" s="107" t="n"/>
      <c r="AN2912" s="107" t="n"/>
      <c r="AO2912" s="107" t="n"/>
      <c r="AP2912" s="107" t="n"/>
      <c r="AQ2912" s="107" t="n"/>
      <c r="AR2912" s="107" t="n"/>
      <c r="AS2912" s="107" t="n"/>
      <c r="AT2912" s="107" t="n"/>
      <c r="AU2912" s="107" t="n"/>
      <c r="AV2912" s="107" t="n"/>
      <c r="AW2912" s="107" t="n"/>
      <c r="AX2912" s="107" t="n"/>
      <c r="AY2912" s="107" t="n"/>
      <c r="AZ2912" s="107" t="n"/>
      <c r="BA2912" s="107" t="n"/>
      <c r="BB2912" s="107" t="n"/>
      <c r="BC2912" s="107" t="n"/>
      <c r="BD2912" s="107" t="n"/>
      <c r="BE2912" s="107" t="n"/>
      <c r="BF2912" s="107" t="n"/>
      <c r="BG2912" s="107" t="n"/>
      <c r="BH2912" s="107" t="n"/>
      <c r="BI2912" s="107" t="n"/>
      <c r="BJ2912" s="107" t="n"/>
      <c r="BK2912" s="107" t="n"/>
      <c r="BL2912" s="107" t="n"/>
      <c r="BM2912" s="107" t="n"/>
      <c r="BN2912" s="107" t="n"/>
      <c r="BO2912" s="107" t="n"/>
      <c r="BP2912" s="107" t="n"/>
      <c r="BQ2912" s="107" t="n"/>
      <c r="BR2912" s="107" t="n"/>
      <c r="BS2912" s="107" t="n"/>
      <c r="BT2912" s="107" t="n"/>
      <c r="BU2912" s="107" t="n"/>
      <c r="BV2912" s="107" t="n"/>
      <c r="BW2912" s="107" t="n"/>
      <c r="BX2912" s="107" t="n"/>
      <c r="BY2912" s="107" t="n"/>
      <c r="BZ2912" s="107" t="n"/>
      <c r="CA2912" s="107" t="n"/>
      <c r="CB2912" s="107" t="n"/>
      <c r="CC2912" s="107" t="n"/>
      <c r="CD2912" s="107" t="n"/>
      <c r="CE2912" s="107" t="n"/>
      <c r="CF2912" s="107" t="n"/>
      <c r="CG2912" s="107" t="n"/>
      <c r="CH2912" s="107" t="n"/>
      <c r="CI2912" s="107" t="n"/>
      <c r="CJ2912" s="107" t="n"/>
      <c r="CK2912" s="107" t="n"/>
      <c r="CL2912" s="107" t="n"/>
      <c r="CM2912" s="107" t="n"/>
      <c r="CN2912" s="107" t="n"/>
      <c r="CO2912" s="107" t="n"/>
      <c r="CP2912" s="107" t="n"/>
      <c r="CQ2912" s="107" t="n"/>
      <c r="CR2912" s="107" t="n"/>
      <c r="CS2912" s="107" t="n"/>
      <c r="CT2912" s="107" t="n"/>
      <c r="CU2912" s="107" t="n"/>
      <c r="CV2912" s="107" t="n"/>
      <c r="CW2912" s="107" t="n"/>
      <c r="CX2912" s="107" t="n"/>
      <c r="CY2912" s="107" t="n"/>
      <c r="CZ2912" s="107" t="n"/>
    </row>
    <row r="2914">
      <c r="A2914" s="126">
        <f>IF(MXAU!$C$65="","",MXAU!$C$65)</f>
        <v/>
      </c>
      <c r="B2914" s="68">
        <f>IF($A2914="",0,COUNT($E2915:$CZ2915))</f>
        <v/>
      </c>
      <c r="C2914" s="69">
        <f>IF($B2914=0,0,MAX($E2915:$CZ2915))</f>
        <v/>
      </c>
      <c r="D2914" s="58">
        <f>_xll.BDS($A2914,'Field Check'!$C$44,"headers=y","startcol=1","endcol=7","dir=h","DVD_START_DT",'Field Check'!$C$59,"DVD_END_DT",'Field Check'!$D$59)</f>
        <v/>
      </c>
      <c r="E2914" s="59" t="n"/>
      <c r="F2914" s="59" t="n"/>
      <c r="G2914" s="59" t="n"/>
      <c r="H2914" s="59" t="n"/>
      <c r="I2914" s="59" t="n"/>
      <c r="J2914" s="59" t="n"/>
      <c r="K2914" s="59" t="n"/>
      <c r="L2914" s="59" t="n"/>
      <c r="M2914" s="59" t="n"/>
      <c r="N2914" s="59" t="n"/>
      <c r="O2914" s="59" t="n"/>
      <c r="P2914" s="59" t="n"/>
      <c r="Q2914" s="59" t="n"/>
      <c r="R2914" s="59" t="n"/>
      <c r="S2914" s="59" t="n"/>
      <c r="T2914" s="59" t="n"/>
      <c r="U2914" s="59" t="n"/>
      <c r="V2914" s="59" t="n"/>
      <c r="W2914" s="59" t="n"/>
      <c r="X2914" s="59" t="n"/>
      <c r="Y2914" s="59" t="n"/>
      <c r="Z2914" s="59" t="n"/>
      <c r="AA2914" s="59" t="n"/>
      <c r="AB2914" s="59" t="n"/>
      <c r="AC2914" s="59" t="n"/>
      <c r="AD2914" s="59" t="n"/>
      <c r="AE2914" s="59" t="n"/>
      <c r="AF2914" s="59" t="n"/>
      <c r="AG2914" s="59" t="n"/>
      <c r="AH2914" s="59" t="n"/>
      <c r="AI2914" s="59" t="n"/>
      <c r="AJ2914" s="59" t="n"/>
      <c r="AK2914" s="59" t="n"/>
      <c r="AL2914" s="59" t="n"/>
      <c r="AM2914" s="59" t="n"/>
      <c r="AN2914" s="59" t="n"/>
      <c r="AO2914" s="59" t="n"/>
      <c r="AP2914" s="59" t="n"/>
      <c r="AQ2914" s="59" t="n"/>
      <c r="AR2914" s="59" t="n"/>
      <c r="AS2914" s="59" t="n"/>
      <c r="AT2914" s="59" t="n"/>
      <c r="AU2914" s="59" t="n"/>
      <c r="AV2914" s="59" t="n"/>
      <c r="AW2914" s="59" t="n"/>
      <c r="AX2914" s="59" t="n"/>
      <c r="AY2914" s="59" t="n"/>
      <c r="AZ2914" s="59" t="n"/>
      <c r="BA2914" s="59" t="n"/>
      <c r="BB2914" s="59" t="n"/>
      <c r="BC2914" s="59" t="n"/>
      <c r="BD2914" s="59" t="n"/>
      <c r="BE2914" s="59" t="n"/>
      <c r="BF2914" s="59" t="n"/>
      <c r="BG2914" s="59" t="n"/>
      <c r="BH2914" s="59" t="n"/>
      <c r="BI2914" s="59" t="n"/>
      <c r="BJ2914" s="59" t="n"/>
      <c r="BK2914" s="59" t="n"/>
      <c r="BL2914" s="59" t="n"/>
      <c r="BM2914" s="59" t="n"/>
      <c r="BN2914" s="59" t="n"/>
      <c r="BO2914" s="59" t="n"/>
      <c r="BP2914" s="59" t="n"/>
      <c r="BQ2914" s="59" t="n"/>
      <c r="BR2914" s="59" t="n"/>
      <c r="BS2914" s="59" t="n"/>
      <c r="BT2914" s="59" t="n"/>
      <c r="BU2914" s="59" t="n"/>
      <c r="BV2914" s="59" t="n"/>
      <c r="BW2914" s="59" t="n"/>
      <c r="BX2914" s="59" t="n"/>
      <c r="BY2914" s="59" t="n"/>
      <c r="BZ2914" s="59" t="n"/>
      <c r="CA2914" s="59" t="n"/>
      <c r="CB2914" s="59" t="n"/>
      <c r="CC2914" s="59" t="n"/>
      <c r="CD2914" s="59" t="n"/>
      <c r="CE2914" s="59" t="n"/>
      <c r="CF2914" s="59" t="n"/>
      <c r="CG2914" s="59" t="n"/>
      <c r="CH2914" s="59" t="n"/>
      <c r="CI2914" s="59" t="n"/>
      <c r="CJ2914" s="59" t="n"/>
      <c r="CK2914" s="59" t="n"/>
      <c r="CL2914" s="59" t="n"/>
      <c r="CM2914" s="59" t="n"/>
      <c r="CN2914" s="59" t="n"/>
      <c r="CO2914" s="59" t="n"/>
      <c r="CP2914" s="59" t="n"/>
      <c r="CQ2914" s="59" t="n"/>
      <c r="CR2914" s="59" t="n"/>
      <c r="CS2914" s="59" t="n"/>
      <c r="CT2914" s="59" t="n"/>
      <c r="CU2914" s="59" t="n"/>
      <c r="CV2914" s="59" t="n"/>
      <c r="CW2914" s="59" t="n"/>
      <c r="CX2914" s="59" t="n"/>
      <c r="CY2914" s="59" t="n"/>
      <c r="CZ2914" s="59" t="n"/>
    </row>
    <row r="2915">
      <c r="D2915" s="59" t="n"/>
      <c r="E2915" s="59" t="n"/>
      <c r="F2915" s="59" t="n"/>
      <c r="G2915" s="59" t="n"/>
      <c r="H2915" s="59" t="n"/>
      <c r="I2915" s="59" t="n"/>
      <c r="J2915" s="59" t="n"/>
      <c r="K2915" s="59" t="n"/>
      <c r="L2915" s="59" t="n"/>
      <c r="M2915" s="59" t="n"/>
      <c r="N2915" s="59" t="n"/>
      <c r="O2915" s="59" t="n"/>
      <c r="P2915" s="59" t="n"/>
      <c r="Q2915" s="59" t="n"/>
      <c r="R2915" s="59" t="n"/>
      <c r="S2915" s="59" t="n"/>
      <c r="T2915" s="59" t="n"/>
      <c r="U2915" s="59" t="n"/>
      <c r="V2915" s="59" t="n"/>
      <c r="W2915" s="59" t="n"/>
      <c r="X2915" s="59" t="n"/>
      <c r="Y2915" s="59" t="n"/>
      <c r="Z2915" s="59" t="n"/>
      <c r="AA2915" s="59" t="n"/>
      <c r="AB2915" s="59" t="n"/>
      <c r="AC2915" s="59" t="n"/>
      <c r="AD2915" s="59" t="n"/>
      <c r="AE2915" s="59" t="n"/>
      <c r="AF2915" s="59" t="n"/>
      <c r="AG2915" s="59" t="n"/>
      <c r="AH2915" s="59" t="n"/>
      <c r="AI2915" s="59" t="n"/>
      <c r="AJ2915" s="59" t="n"/>
      <c r="AK2915" s="59" t="n"/>
      <c r="AL2915" s="59" t="n"/>
      <c r="AM2915" s="59" t="n"/>
      <c r="AN2915" s="59" t="n"/>
      <c r="AO2915" s="59" t="n"/>
      <c r="AP2915" s="59" t="n"/>
      <c r="AQ2915" s="59" t="n"/>
      <c r="AR2915" s="59" t="n"/>
      <c r="AS2915" s="59" t="n"/>
      <c r="AT2915" s="59" t="n"/>
      <c r="AU2915" s="59" t="n"/>
      <c r="AV2915" s="59" t="n"/>
      <c r="AW2915" s="59" t="n"/>
      <c r="AX2915" s="59" t="n"/>
      <c r="AY2915" s="59" t="n"/>
      <c r="AZ2915" s="59" t="n"/>
      <c r="BA2915" s="59" t="n"/>
      <c r="BB2915" s="59" t="n"/>
      <c r="BC2915" s="59" t="n"/>
      <c r="BD2915" s="59" t="n"/>
      <c r="BE2915" s="59" t="n"/>
      <c r="BF2915" s="59" t="n"/>
      <c r="BG2915" s="59" t="n"/>
      <c r="BH2915" s="59" t="n"/>
      <c r="BI2915" s="59" t="n"/>
      <c r="BJ2915" s="59" t="n"/>
      <c r="BK2915" s="59" t="n"/>
      <c r="BL2915" s="59" t="n"/>
      <c r="BM2915" s="59" t="n"/>
      <c r="BN2915" s="59" t="n"/>
      <c r="BO2915" s="59" t="n"/>
      <c r="BP2915" s="59" t="n"/>
      <c r="BQ2915" s="59" t="n"/>
      <c r="BR2915" s="59" t="n"/>
      <c r="BS2915" s="59" t="n"/>
      <c r="BT2915" s="59" t="n"/>
      <c r="BU2915" s="59" t="n"/>
      <c r="BV2915" s="59" t="n"/>
      <c r="BW2915" s="59" t="n"/>
      <c r="BX2915" s="59" t="n"/>
      <c r="BY2915" s="59" t="n"/>
      <c r="BZ2915" s="59" t="n"/>
      <c r="CA2915" s="59" t="n"/>
      <c r="CB2915" s="59" t="n"/>
      <c r="CC2915" s="59" t="n"/>
      <c r="CD2915" s="59" t="n"/>
      <c r="CE2915" s="59" t="n"/>
      <c r="CF2915" s="59" t="n"/>
      <c r="CG2915" s="59" t="n"/>
      <c r="CH2915" s="59" t="n"/>
      <c r="CI2915" s="59" t="n"/>
      <c r="CJ2915" s="59" t="n"/>
      <c r="CK2915" s="59" t="n"/>
      <c r="CL2915" s="59" t="n"/>
      <c r="CM2915" s="59" t="n"/>
      <c r="CN2915" s="59" t="n"/>
      <c r="CO2915" s="59" t="n"/>
      <c r="CP2915" s="59" t="n"/>
      <c r="CQ2915" s="59" t="n"/>
      <c r="CR2915" s="59" t="n"/>
      <c r="CS2915" s="59" t="n"/>
      <c r="CT2915" s="59" t="n"/>
      <c r="CU2915" s="59" t="n"/>
      <c r="CV2915" s="59" t="n"/>
      <c r="CW2915" s="59" t="n"/>
      <c r="CX2915" s="59" t="n"/>
      <c r="CY2915" s="59" t="n"/>
      <c r="CZ2915" s="59" t="n"/>
    </row>
    <row r="2916">
      <c r="D2916" s="59" t="n"/>
      <c r="E2916" s="59" t="n"/>
      <c r="F2916" s="59" t="n"/>
      <c r="G2916" s="59" t="n"/>
      <c r="H2916" s="59" t="n"/>
      <c r="I2916" s="59" t="n"/>
      <c r="J2916" s="59" t="n"/>
      <c r="K2916" s="59" t="n"/>
      <c r="L2916" s="59" t="n"/>
      <c r="M2916" s="59" t="n"/>
      <c r="N2916" s="59" t="n"/>
      <c r="O2916" s="59" t="n"/>
      <c r="P2916" s="59" t="n"/>
      <c r="Q2916" s="59" t="n"/>
      <c r="R2916" s="59" t="n"/>
      <c r="S2916" s="59" t="n"/>
      <c r="T2916" s="59" t="n"/>
      <c r="U2916" s="59" t="n"/>
      <c r="V2916" s="59" t="n"/>
      <c r="W2916" s="59" t="n"/>
      <c r="X2916" s="59" t="n"/>
      <c r="Y2916" s="59" t="n"/>
      <c r="Z2916" s="59" t="n"/>
      <c r="AA2916" s="59" t="n"/>
      <c r="AB2916" s="59" t="n"/>
      <c r="AC2916" s="59" t="n"/>
      <c r="AD2916" s="59" t="n"/>
      <c r="AE2916" s="59" t="n"/>
      <c r="AF2916" s="59" t="n"/>
      <c r="AG2916" s="59" t="n"/>
      <c r="AH2916" s="59" t="n"/>
      <c r="AI2916" s="59" t="n"/>
      <c r="AJ2916" s="59" t="n"/>
      <c r="AK2916" s="59" t="n"/>
      <c r="AL2916" s="59" t="n"/>
      <c r="AM2916" s="59" t="n"/>
      <c r="AN2916" s="59" t="n"/>
      <c r="AO2916" s="59" t="n"/>
      <c r="AP2916" s="59" t="n"/>
      <c r="AQ2916" s="59" t="n"/>
      <c r="AR2916" s="59" t="n"/>
      <c r="AS2916" s="59" t="n"/>
      <c r="AT2916" s="59" t="n"/>
      <c r="AU2916" s="59" t="n"/>
      <c r="AV2916" s="59" t="n"/>
      <c r="AW2916" s="59" t="n"/>
      <c r="AX2916" s="59" t="n"/>
      <c r="AY2916" s="59" t="n"/>
      <c r="AZ2916" s="59" t="n"/>
      <c r="BA2916" s="59" t="n"/>
      <c r="BB2916" s="59" t="n"/>
      <c r="BC2916" s="59" t="n"/>
      <c r="BD2916" s="59" t="n"/>
      <c r="BE2916" s="59" t="n"/>
      <c r="BF2916" s="59" t="n"/>
      <c r="BG2916" s="59" t="n"/>
      <c r="BH2916" s="59" t="n"/>
      <c r="BI2916" s="59" t="n"/>
      <c r="BJ2916" s="59" t="n"/>
      <c r="BK2916" s="59" t="n"/>
      <c r="BL2916" s="59" t="n"/>
      <c r="BM2916" s="59" t="n"/>
      <c r="BN2916" s="59" t="n"/>
      <c r="BO2916" s="59" t="n"/>
      <c r="BP2916" s="59" t="n"/>
      <c r="BQ2916" s="59" t="n"/>
      <c r="BR2916" s="59" t="n"/>
      <c r="BS2916" s="59" t="n"/>
      <c r="BT2916" s="59" t="n"/>
      <c r="BU2916" s="59" t="n"/>
      <c r="BV2916" s="59" t="n"/>
      <c r="BW2916" s="59" t="n"/>
      <c r="BX2916" s="59" t="n"/>
      <c r="BY2916" s="59" t="n"/>
      <c r="BZ2916" s="59" t="n"/>
      <c r="CA2916" s="59" t="n"/>
      <c r="CB2916" s="59" t="n"/>
      <c r="CC2916" s="59" t="n"/>
      <c r="CD2916" s="59" t="n"/>
      <c r="CE2916" s="59" t="n"/>
      <c r="CF2916" s="59" t="n"/>
      <c r="CG2916" s="59" t="n"/>
      <c r="CH2916" s="59" t="n"/>
      <c r="CI2916" s="59" t="n"/>
      <c r="CJ2916" s="59" t="n"/>
      <c r="CK2916" s="59" t="n"/>
      <c r="CL2916" s="59" t="n"/>
      <c r="CM2916" s="59" t="n"/>
      <c r="CN2916" s="59" t="n"/>
      <c r="CO2916" s="59" t="n"/>
      <c r="CP2916" s="59" t="n"/>
      <c r="CQ2916" s="59" t="n"/>
      <c r="CR2916" s="59" t="n"/>
      <c r="CS2916" s="59" t="n"/>
      <c r="CT2916" s="59" t="n"/>
      <c r="CU2916" s="59" t="n"/>
      <c r="CV2916" s="59" t="n"/>
      <c r="CW2916" s="59" t="n"/>
      <c r="CX2916" s="59" t="n"/>
      <c r="CY2916" s="59" t="n"/>
      <c r="CZ2916" s="59" t="n"/>
    </row>
    <row r="2917">
      <c r="D2917" s="59" t="n"/>
      <c r="E2917" s="59" t="n"/>
      <c r="F2917" s="59" t="n"/>
      <c r="G2917" s="59" t="n"/>
      <c r="H2917" s="59" t="n"/>
      <c r="I2917" s="59" t="n"/>
      <c r="J2917" s="59" t="n"/>
      <c r="K2917" s="59" t="n"/>
      <c r="L2917" s="59" t="n"/>
      <c r="M2917" s="59" t="n"/>
      <c r="N2917" s="59" t="n"/>
      <c r="O2917" s="59" t="n"/>
      <c r="P2917" s="59" t="n"/>
      <c r="Q2917" s="59" t="n"/>
      <c r="R2917" s="59" t="n"/>
      <c r="S2917" s="59" t="n"/>
      <c r="T2917" s="59" t="n"/>
      <c r="U2917" s="59" t="n"/>
      <c r="V2917" s="59" t="n"/>
      <c r="W2917" s="59" t="n"/>
      <c r="X2917" s="59" t="n"/>
      <c r="Y2917" s="59" t="n"/>
      <c r="Z2917" s="59" t="n"/>
      <c r="AA2917" s="59" t="n"/>
      <c r="AB2917" s="59" t="n"/>
      <c r="AC2917" s="59" t="n"/>
      <c r="AD2917" s="59" t="n"/>
      <c r="AE2917" s="59" t="n"/>
      <c r="AF2917" s="59" t="n"/>
      <c r="AG2917" s="59" t="n"/>
      <c r="AH2917" s="59" t="n"/>
      <c r="AI2917" s="59" t="n"/>
      <c r="AJ2917" s="59" t="n"/>
      <c r="AK2917" s="59" t="n"/>
      <c r="AL2917" s="59" t="n"/>
      <c r="AM2917" s="59" t="n"/>
      <c r="AN2917" s="59" t="n"/>
      <c r="AO2917" s="59" t="n"/>
      <c r="AP2917" s="59" t="n"/>
      <c r="AQ2917" s="59" t="n"/>
      <c r="AR2917" s="59" t="n"/>
      <c r="AS2917" s="59" t="n"/>
      <c r="AT2917" s="59" t="n"/>
      <c r="AU2917" s="59" t="n"/>
      <c r="AV2917" s="59" t="n"/>
      <c r="AW2917" s="59" t="n"/>
      <c r="AX2917" s="59" t="n"/>
      <c r="AY2917" s="59" t="n"/>
      <c r="AZ2917" s="59" t="n"/>
      <c r="BA2917" s="59" t="n"/>
      <c r="BB2917" s="59" t="n"/>
      <c r="BC2917" s="59" t="n"/>
      <c r="BD2917" s="59" t="n"/>
      <c r="BE2917" s="59" t="n"/>
      <c r="BF2917" s="59" t="n"/>
      <c r="BG2917" s="59" t="n"/>
      <c r="BH2917" s="59" t="n"/>
      <c r="BI2917" s="59" t="n"/>
      <c r="BJ2917" s="59" t="n"/>
      <c r="BK2917" s="59" t="n"/>
      <c r="BL2917" s="59" t="n"/>
      <c r="BM2917" s="59" t="n"/>
      <c r="BN2917" s="59" t="n"/>
      <c r="BO2917" s="59" t="n"/>
      <c r="BP2917" s="59" t="n"/>
      <c r="BQ2917" s="59" t="n"/>
      <c r="BR2917" s="59" t="n"/>
      <c r="BS2917" s="59" t="n"/>
      <c r="BT2917" s="59" t="n"/>
      <c r="BU2917" s="59" t="n"/>
      <c r="BV2917" s="59" t="n"/>
      <c r="BW2917" s="59" t="n"/>
      <c r="BX2917" s="59" t="n"/>
      <c r="BY2917" s="59" t="n"/>
      <c r="BZ2917" s="59" t="n"/>
      <c r="CA2917" s="59" t="n"/>
      <c r="CB2917" s="59" t="n"/>
      <c r="CC2917" s="59" t="n"/>
      <c r="CD2917" s="59" t="n"/>
      <c r="CE2917" s="59" t="n"/>
      <c r="CF2917" s="59" t="n"/>
      <c r="CG2917" s="59" t="n"/>
      <c r="CH2917" s="59" t="n"/>
      <c r="CI2917" s="59" t="n"/>
      <c r="CJ2917" s="59" t="n"/>
      <c r="CK2917" s="59" t="n"/>
      <c r="CL2917" s="59" t="n"/>
      <c r="CM2917" s="59" t="n"/>
      <c r="CN2917" s="59" t="n"/>
      <c r="CO2917" s="59" t="n"/>
      <c r="CP2917" s="59" t="n"/>
      <c r="CQ2917" s="59" t="n"/>
      <c r="CR2917" s="59" t="n"/>
      <c r="CS2917" s="59" t="n"/>
      <c r="CT2917" s="59" t="n"/>
      <c r="CU2917" s="59" t="n"/>
      <c r="CV2917" s="59" t="n"/>
      <c r="CW2917" s="59" t="n"/>
      <c r="CX2917" s="59" t="n"/>
      <c r="CY2917" s="59" t="n"/>
      <c r="CZ2917" s="59" t="n"/>
    </row>
    <row r="2918">
      <c r="D2918" s="107" t="n"/>
      <c r="E2918" s="107" t="n"/>
      <c r="F2918" s="107" t="n"/>
      <c r="G2918" s="107" t="n"/>
      <c r="H2918" s="107" t="n"/>
      <c r="I2918" s="107" t="n"/>
      <c r="J2918" s="107" t="n"/>
      <c r="K2918" s="107" t="n"/>
      <c r="L2918" s="107" t="n"/>
      <c r="M2918" s="107" t="n"/>
      <c r="N2918" s="107" t="n"/>
      <c r="O2918" s="107" t="n"/>
      <c r="P2918" s="107" t="n"/>
      <c r="Q2918" s="107" t="n"/>
      <c r="R2918" s="107" t="n"/>
      <c r="S2918" s="107" t="n"/>
      <c r="T2918" s="107" t="n"/>
      <c r="U2918" s="107" t="n"/>
      <c r="V2918" s="107" t="n"/>
      <c r="W2918" s="107" t="n"/>
      <c r="X2918" s="107" t="n"/>
      <c r="Y2918" s="107" t="n"/>
      <c r="Z2918" s="107" t="n"/>
      <c r="AA2918" s="107" t="n"/>
      <c r="AB2918" s="107" t="n"/>
      <c r="AC2918" s="107" t="n"/>
      <c r="AD2918" s="107" t="n"/>
      <c r="AE2918" s="107" t="n"/>
      <c r="AF2918" s="107" t="n"/>
      <c r="AG2918" s="107" t="n"/>
      <c r="AH2918" s="107" t="n"/>
      <c r="AI2918" s="107" t="n"/>
      <c r="AJ2918" s="107" t="n"/>
      <c r="AK2918" s="107" t="n"/>
      <c r="AL2918" s="107" t="n"/>
      <c r="AM2918" s="107" t="n"/>
      <c r="AN2918" s="107" t="n"/>
      <c r="AO2918" s="107" t="n"/>
      <c r="AP2918" s="107" t="n"/>
      <c r="AQ2918" s="107" t="n"/>
      <c r="AR2918" s="107" t="n"/>
      <c r="AS2918" s="107" t="n"/>
      <c r="AT2918" s="107" t="n"/>
      <c r="AU2918" s="107" t="n"/>
      <c r="AV2918" s="107" t="n"/>
      <c r="AW2918" s="107" t="n"/>
      <c r="AX2918" s="107" t="n"/>
      <c r="AY2918" s="107" t="n"/>
      <c r="AZ2918" s="107" t="n"/>
      <c r="BA2918" s="107" t="n"/>
      <c r="BB2918" s="107" t="n"/>
      <c r="BC2918" s="107" t="n"/>
      <c r="BD2918" s="107" t="n"/>
      <c r="BE2918" s="107" t="n"/>
      <c r="BF2918" s="107" t="n"/>
      <c r="BG2918" s="107" t="n"/>
      <c r="BH2918" s="107" t="n"/>
      <c r="BI2918" s="107" t="n"/>
      <c r="BJ2918" s="107" t="n"/>
      <c r="BK2918" s="107" t="n"/>
      <c r="BL2918" s="107" t="n"/>
      <c r="BM2918" s="107" t="n"/>
      <c r="BN2918" s="107" t="n"/>
      <c r="BO2918" s="107" t="n"/>
      <c r="BP2918" s="107" t="n"/>
      <c r="BQ2918" s="107" t="n"/>
      <c r="BR2918" s="107" t="n"/>
      <c r="BS2918" s="107" t="n"/>
      <c r="BT2918" s="107" t="n"/>
      <c r="BU2918" s="107" t="n"/>
      <c r="BV2918" s="107" t="n"/>
      <c r="BW2918" s="107" t="n"/>
      <c r="BX2918" s="107" t="n"/>
      <c r="BY2918" s="107" t="n"/>
      <c r="BZ2918" s="107" t="n"/>
      <c r="CA2918" s="107" t="n"/>
      <c r="CB2918" s="107" t="n"/>
      <c r="CC2918" s="107" t="n"/>
      <c r="CD2918" s="107" t="n"/>
      <c r="CE2918" s="107" t="n"/>
      <c r="CF2918" s="107" t="n"/>
      <c r="CG2918" s="107" t="n"/>
      <c r="CH2918" s="107" t="n"/>
      <c r="CI2918" s="107" t="n"/>
      <c r="CJ2918" s="107" t="n"/>
      <c r="CK2918" s="107" t="n"/>
      <c r="CL2918" s="107" t="n"/>
      <c r="CM2918" s="107" t="n"/>
      <c r="CN2918" s="107" t="n"/>
      <c r="CO2918" s="107" t="n"/>
      <c r="CP2918" s="107" t="n"/>
      <c r="CQ2918" s="107" t="n"/>
      <c r="CR2918" s="107" t="n"/>
      <c r="CS2918" s="107" t="n"/>
      <c r="CT2918" s="107" t="n"/>
      <c r="CU2918" s="107" t="n"/>
      <c r="CV2918" s="107" t="n"/>
      <c r="CW2918" s="107" t="n"/>
      <c r="CX2918" s="107" t="n"/>
      <c r="CY2918" s="107" t="n"/>
      <c r="CZ2918" s="107" t="n"/>
    </row>
    <row r="2921">
      <c r="A2921" s="2">
        <f>IF($A2914="","","   projections")</f>
        <v/>
      </c>
      <c r="B2921" s="68">
        <f>IF($A2914="",0,COUNT($E2922:$CZ2922))</f>
        <v/>
      </c>
      <c r="C2921" s="69">
        <f>IF($B2921=0,0,MAX($E2922:$CZ2922))</f>
        <v/>
      </c>
      <c r="D2921" s="58">
        <f>_xll.BDS($A2914,'Field Check'!$C$42,"headers=y","startcol=1","endcol=3","dir=h")</f>
        <v/>
      </c>
      <c r="E2921" s="59" t="n"/>
      <c r="F2921" s="59" t="n"/>
      <c r="G2921" s="59" t="n"/>
      <c r="H2921" s="59" t="n"/>
      <c r="I2921" s="59" t="n"/>
      <c r="J2921" s="59" t="n"/>
      <c r="K2921" s="59" t="n"/>
      <c r="L2921" s="59" t="n"/>
      <c r="M2921" s="59" t="n"/>
      <c r="N2921" s="59" t="n"/>
      <c r="O2921" s="59" t="n"/>
      <c r="P2921" s="59" t="n"/>
      <c r="Q2921" s="59" t="n"/>
      <c r="R2921" s="59" t="n"/>
      <c r="S2921" s="59" t="n"/>
      <c r="T2921" s="59" t="n"/>
      <c r="U2921" s="59" t="n"/>
      <c r="V2921" s="59" t="n"/>
      <c r="W2921" s="59" t="n"/>
      <c r="X2921" s="59" t="n"/>
      <c r="Y2921" s="59" t="n"/>
      <c r="Z2921" s="59" t="n"/>
      <c r="AA2921" s="59" t="n"/>
      <c r="AB2921" s="59" t="n"/>
      <c r="AC2921" s="59" t="n"/>
      <c r="AD2921" s="59" t="n"/>
      <c r="AE2921" s="59" t="n"/>
      <c r="AF2921" s="59" t="n"/>
      <c r="AG2921" s="59" t="n"/>
      <c r="AH2921" s="59" t="n"/>
      <c r="AI2921" s="59" t="n"/>
      <c r="AJ2921" s="59" t="n"/>
      <c r="AK2921" s="59" t="n"/>
      <c r="AL2921" s="59" t="n"/>
      <c r="AM2921" s="59" t="n"/>
      <c r="AN2921" s="59" t="n"/>
      <c r="AO2921" s="59" t="n"/>
      <c r="AP2921" s="59" t="n"/>
      <c r="AQ2921" s="59" t="n"/>
      <c r="AR2921" s="59" t="n"/>
      <c r="AS2921" s="59" t="n"/>
      <c r="AT2921" s="59" t="n"/>
      <c r="AU2921" s="59" t="n"/>
      <c r="AV2921" s="59" t="n"/>
      <c r="AW2921" s="59" t="n"/>
      <c r="AX2921" s="59" t="n"/>
      <c r="AY2921" s="59" t="n"/>
      <c r="AZ2921" s="59" t="n"/>
      <c r="BA2921" s="59" t="n"/>
      <c r="BB2921" s="59" t="n"/>
      <c r="BC2921" s="59" t="n"/>
      <c r="BD2921" s="59" t="n"/>
      <c r="BE2921" s="59" t="n"/>
      <c r="BF2921" s="59" t="n"/>
      <c r="BG2921" s="59" t="n"/>
      <c r="BH2921" s="59" t="n"/>
      <c r="BI2921" s="59" t="n"/>
      <c r="BJ2921" s="59" t="n"/>
      <c r="BK2921" s="59" t="n"/>
      <c r="BL2921" s="59" t="n"/>
      <c r="BM2921" s="59" t="n"/>
      <c r="BN2921" s="59" t="n"/>
      <c r="BO2921" s="59" t="n"/>
      <c r="BP2921" s="59" t="n"/>
      <c r="BQ2921" s="59" t="n"/>
      <c r="BR2921" s="59" t="n"/>
      <c r="BS2921" s="59" t="n"/>
      <c r="BT2921" s="59" t="n"/>
      <c r="BU2921" s="59" t="n"/>
      <c r="BV2921" s="59" t="n"/>
      <c r="BW2921" s="59" t="n"/>
      <c r="BX2921" s="59" t="n"/>
      <c r="BY2921" s="59" t="n"/>
      <c r="BZ2921" s="59" t="n"/>
      <c r="CA2921" s="59" t="n"/>
      <c r="CB2921" s="59" t="n"/>
      <c r="CC2921" s="59" t="n"/>
      <c r="CD2921" s="59" t="n"/>
      <c r="CE2921" s="59" t="n"/>
      <c r="CF2921" s="59" t="n"/>
      <c r="CG2921" s="59" t="n"/>
      <c r="CH2921" s="59" t="n"/>
      <c r="CI2921" s="59" t="n"/>
      <c r="CJ2921" s="59" t="n"/>
      <c r="CK2921" s="59" t="n"/>
      <c r="CL2921" s="59" t="n"/>
      <c r="CM2921" s="59" t="n"/>
      <c r="CN2921" s="59" t="n"/>
      <c r="CO2921" s="59" t="n"/>
      <c r="CP2921" s="59" t="n"/>
      <c r="CQ2921" s="59" t="n"/>
      <c r="CR2921" s="59" t="n"/>
      <c r="CS2921" s="59" t="n"/>
      <c r="CT2921" s="59" t="n"/>
      <c r="CU2921" s="59" t="n"/>
      <c r="CV2921" s="59" t="n"/>
      <c r="CW2921" s="59" t="n"/>
      <c r="CX2921" s="59" t="n"/>
      <c r="CY2921" s="59" t="n"/>
      <c r="CZ2921" s="59" t="n"/>
    </row>
    <row r="2922">
      <c r="D2922" s="59" t="n"/>
      <c r="E2922" s="59" t="n"/>
      <c r="F2922" s="59" t="n"/>
      <c r="G2922" s="59" t="n"/>
      <c r="H2922" s="59" t="n"/>
      <c r="I2922" s="59" t="n"/>
      <c r="J2922" s="59" t="n"/>
      <c r="K2922" s="59" t="n"/>
      <c r="L2922" s="59" t="n"/>
      <c r="M2922" s="59" t="n"/>
      <c r="N2922" s="59" t="n"/>
      <c r="O2922" s="59" t="n"/>
      <c r="P2922" s="59" t="n"/>
      <c r="Q2922" s="59" t="n"/>
      <c r="R2922" s="59" t="n"/>
      <c r="S2922" s="59" t="n"/>
      <c r="T2922" s="59" t="n"/>
      <c r="U2922" s="59" t="n"/>
      <c r="V2922" s="59" t="n"/>
      <c r="W2922" s="59" t="n"/>
      <c r="X2922" s="59" t="n"/>
      <c r="Y2922" s="59" t="n"/>
      <c r="Z2922" s="59" t="n"/>
      <c r="AA2922" s="59" t="n"/>
      <c r="AB2922" s="59" t="n"/>
      <c r="AC2922" s="59" t="n"/>
      <c r="AD2922" s="59" t="n"/>
      <c r="AE2922" s="59" t="n"/>
      <c r="AF2922" s="59" t="n"/>
      <c r="AG2922" s="59" t="n"/>
      <c r="AH2922" s="59" t="n"/>
      <c r="AI2922" s="59" t="n"/>
      <c r="AJ2922" s="59" t="n"/>
      <c r="AK2922" s="59" t="n"/>
      <c r="AL2922" s="59" t="n"/>
      <c r="AM2922" s="59" t="n"/>
      <c r="AN2922" s="59" t="n"/>
      <c r="AO2922" s="59" t="n"/>
      <c r="AP2922" s="59" t="n"/>
      <c r="AQ2922" s="59" t="n"/>
      <c r="AR2922" s="59" t="n"/>
      <c r="AS2922" s="59" t="n"/>
      <c r="AT2922" s="59" t="n"/>
      <c r="AU2922" s="59" t="n"/>
      <c r="AV2922" s="59" t="n"/>
      <c r="AW2922" s="59" t="n"/>
      <c r="AX2922" s="59" t="n"/>
      <c r="AY2922" s="59" t="n"/>
      <c r="AZ2922" s="59" t="n"/>
      <c r="BA2922" s="59" t="n"/>
      <c r="BB2922" s="59" t="n"/>
      <c r="BC2922" s="59" t="n"/>
      <c r="BD2922" s="59" t="n"/>
      <c r="BE2922" s="59" t="n"/>
      <c r="BF2922" s="59" t="n"/>
      <c r="BG2922" s="59" t="n"/>
      <c r="BH2922" s="59" t="n"/>
      <c r="BI2922" s="59" t="n"/>
      <c r="BJ2922" s="59" t="n"/>
      <c r="BK2922" s="59" t="n"/>
      <c r="BL2922" s="59" t="n"/>
      <c r="BM2922" s="59" t="n"/>
      <c r="BN2922" s="59" t="n"/>
      <c r="BO2922" s="59" t="n"/>
      <c r="BP2922" s="59" t="n"/>
      <c r="BQ2922" s="59" t="n"/>
      <c r="BR2922" s="59" t="n"/>
      <c r="BS2922" s="59" t="n"/>
      <c r="BT2922" s="59" t="n"/>
      <c r="BU2922" s="59" t="n"/>
      <c r="BV2922" s="59" t="n"/>
      <c r="BW2922" s="59" t="n"/>
      <c r="BX2922" s="59" t="n"/>
      <c r="BY2922" s="59" t="n"/>
      <c r="BZ2922" s="59" t="n"/>
      <c r="CA2922" s="59" t="n"/>
      <c r="CB2922" s="59" t="n"/>
      <c r="CC2922" s="59" t="n"/>
      <c r="CD2922" s="59" t="n"/>
      <c r="CE2922" s="59" t="n"/>
      <c r="CF2922" s="59" t="n"/>
      <c r="CG2922" s="59" t="n"/>
      <c r="CH2922" s="59" t="n"/>
      <c r="CI2922" s="59" t="n"/>
      <c r="CJ2922" s="59" t="n"/>
      <c r="CK2922" s="59" t="n"/>
      <c r="CL2922" s="59" t="n"/>
      <c r="CM2922" s="59" t="n"/>
      <c r="CN2922" s="59" t="n"/>
      <c r="CO2922" s="59" t="n"/>
      <c r="CP2922" s="59" t="n"/>
      <c r="CQ2922" s="59" t="n"/>
      <c r="CR2922" s="59" t="n"/>
      <c r="CS2922" s="59" t="n"/>
      <c r="CT2922" s="59" t="n"/>
      <c r="CU2922" s="59" t="n"/>
      <c r="CV2922" s="59" t="n"/>
      <c r="CW2922" s="59" t="n"/>
      <c r="CX2922" s="59" t="n"/>
      <c r="CY2922" s="59" t="n"/>
      <c r="CZ2922" s="59" t="n"/>
    </row>
    <row r="2923">
      <c r="D2923" s="107" t="n"/>
      <c r="E2923" s="107" t="n"/>
      <c r="F2923" s="107" t="n"/>
      <c r="G2923" s="107" t="n"/>
      <c r="H2923" s="107" t="n"/>
      <c r="I2923" s="107" t="n"/>
      <c r="J2923" s="107" t="n"/>
      <c r="K2923" s="107" t="n"/>
      <c r="L2923" s="107" t="n"/>
      <c r="M2923" s="107" t="n"/>
      <c r="N2923" s="107" t="n"/>
      <c r="O2923" s="107" t="n"/>
      <c r="P2923" s="107" t="n"/>
      <c r="Q2923" s="107" t="n"/>
      <c r="R2923" s="107" t="n"/>
      <c r="S2923" s="107" t="n"/>
      <c r="T2923" s="107" t="n"/>
      <c r="U2923" s="107" t="n"/>
      <c r="V2923" s="107" t="n"/>
      <c r="W2923" s="107" t="n"/>
      <c r="X2923" s="107" t="n"/>
      <c r="Y2923" s="107" t="n"/>
      <c r="Z2923" s="107" t="n"/>
      <c r="AA2923" s="107" t="n"/>
      <c r="AB2923" s="107" t="n"/>
      <c r="AC2923" s="107" t="n"/>
      <c r="AD2923" s="107" t="n"/>
      <c r="AE2923" s="107" t="n"/>
      <c r="AF2923" s="107" t="n"/>
      <c r="AG2923" s="107" t="n"/>
      <c r="AH2923" s="107" t="n"/>
      <c r="AI2923" s="107" t="n"/>
      <c r="AJ2923" s="107" t="n"/>
      <c r="AK2923" s="107" t="n"/>
      <c r="AL2923" s="107" t="n"/>
      <c r="AM2923" s="107" t="n"/>
      <c r="AN2923" s="107" t="n"/>
      <c r="AO2923" s="107" t="n"/>
      <c r="AP2923" s="107" t="n"/>
      <c r="AQ2923" s="107" t="n"/>
      <c r="AR2923" s="107" t="n"/>
      <c r="AS2923" s="107" t="n"/>
      <c r="AT2923" s="107" t="n"/>
      <c r="AU2923" s="107" t="n"/>
      <c r="AV2923" s="107" t="n"/>
      <c r="AW2923" s="107" t="n"/>
      <c r="AX2923" s="107" t="n"/>
      <c r="AY2923" s="107" t="n"/>
      <c r="AZ2923" s="107" t="n"/>
      <c r="BA2923" s="107" t="n"/>
      <c r="BB2923" s="107" t="n"/>
      <c r="BC2923" s="107" t="n"/>
      <c r="BD2923" s="107" t="n"/>
      <c r="BE2923" s="107" t="n"/>
      <c r="BF2923" s="107" t="n"/>
      <c r="BG2923" s="107" t="n"/>
      <c r="BH2923" s="107" t="n"/>
      <c r="BI2923" s="107" t="n"/>
      <c r="BJ2923" s="107" t="n"/>
      <c r="BK2923" s="107" t="n"/>
      <c r="BL2923" s="107" t="n"/>
      <c r="BM2923" s="107" t="n"/>
      <c r="BN2923" s="107" t="n"/>
      <c r="BO2923" s="107" t="n"/>
      <c r="BP2923" s="107" t="n"/>
      <c r="BQ2923" s="107" t="n"/>
      <c r="BR2923" s="107" t="n"/>
      <c r="BS2923" s="107" t="n"/>
      <c r="BT2923" s="107" t="n"/>
      <c r="BU2923" s="107" t="n"/>
      <c r="BV2923" s="107" t="n"/>
      <c r="BW2923" s="107" t="n"/>
      <c r="BX2923" s="107" t="n"/>
      <c r="BY2923" s="107" t="n"/>
      <c r="BZ2923" s="107" t="n"/>
      <c r="CA2923" s="107" t="n"/>
      <c r="CB2923" s="107" t="n"/>
      <c r="CC2923" s="107" t="n"/>
      <c r="CD2923" s="107" t="n"/>
      <c r="CE2923" s="107" t="n"/>
      <c r="CF2923" s="107" t="n"/>
      <c r="CG2923" s="107" t="n"/>
      <c r="CH2923" s="107" t="n"/>
      <c r="CI2923" s="107" t="n"/>
      <c r="CJ2923" s="107" t="n"/>
      <c r="CK2923" s="107" t="n"/>
      <c r="CL2923" s="107" t="n"/>
      <c r="CM2923" s="107" t="n"/>
      <c r="CN2923" s="107" t="n"/>
      <c r="CO2923" s="107" t="n"/>
      <c r="CP2923" s="107" t="n"/>
      <c r="CQ2923" s="107" t="n"/>
      <c r="CR2923" s="107" t="n"/>
      <c r="CS2923" s="107" t="n"/>
      <c r="CT2923" s="107" t="n"/>
      <c r="CU2923" s="107" t="n"/>
      <c r="CV2923" s="107" t="n"/>
      <c r="CW2923" s="107" t="n"/>
      <c r="CX2923" s="107" t="n"/>
      <c r="CY2923" s="107" t="n"/>
      <c r="CZ2923" s="107" t="n"/>
    </row>
    <row r="2925">
      <c r="A2925" s="126">
        <f>IF(MXAU!$C$66="","",MXAU!$C$66)</f>
        <v/>
      </c>
      <c r="B2925" s="68">
        <f>IF($A2925="",0,COUNT($E2926:$CZ2926))</f>
        <v/>
      </c>
      <c r="C2925" s="69">
        <f>IF($B2925=0,0,MAX($E2926:$CZ2926))</f>
        <v/>
      </c>
      <c r="D2925" s="58">
        <f>_xll.BDS($A2925,'Field Check'!$C$44,"headers=y","startcol=1","endcol=7","dir=h","DVD_START_DT",'Field Check'!$C$59,"DVD_END_DT",'Field Check'!$D$59)</f>
        <v/>
      </c>
      <c r="E2925" s="59" t="n"/>
      <c r="F2925" s="59" t="n"/>
      <c r="G2925" s="59" t="n"/>
      <c r="H2925" s="59" t="n"/>
      <c r="I2925" s="59" t="n"/>
      <c r="J2925" s="59" t="n"/>
      <c r="K2925" s="59" t="n"/>
      <c r="L2925" s="59" t="n"/>
      <c r="M2925" s="59" t="n"/>
      <c r="N2925" s="59" t="n"/>
      <c r="O2925" s="59" t="n"/>
      <c r="P2925" s="59" t="n"/>
      <c r="Q2925" s="59" t="n"/>
      <c r="R2925" s="59" t="n"/>
      <c r="S2925" s="59" t="n"/>
      <c r="T2925" s="59" t="n"/>
      <c r="U2925" s="59" t="n"/>
      <c r="V2925" s="59" t="n"/>
      <c r="W2925" s="59" t="n"/>
      <c r="X2925" s="59" t="n"/>
      <c r="Y2925" s="59" t="n"/>
      <c r="Z2925" s="59" t="n"/>
      <c r="AA2925" s="59" t="n"/>
      <c r="AB2925" s="59" t="n"/>
      <c r="AC2925" s="59" t="n"/>
      <c r="AD2925" s="59" t="n"/>
      <c r="AE2925" s="59" t="n"/>
      <c r="AF2925" s="59" t="n"/>
      <c r="AG2925" s="59" t="n"/>
      <c r="AH2925" s="59" t="n"/>
      <c r="AI2925" s="59" t="n"/>
      <c r="AJ2925" s="59" t="n"/>
      <c r="AK2925" s="59" t="n"/>
      <c r="AL2925" s="59" t="n"/>
      <c r="AM2925" s="59" t="n"/>
      <c r="AN2925" s="59" t="n"/>
      <c r="AO2925" s="59" t="n"/>
      <c r="AP2925" s="59" t="n"/>
      <c r="AQ2925" s="59" t="n"/>
      <c r="AR2925" s="59" t="n"/>
      <c r="AS2925" s="59" t="n"/>
      <c r="AT2925" s="59" t="n"/>
      <c r="AU2925" s="59" t="n"/>
      <c r="AV2925" s="59" t="n"/>
      <c r="AW2925" s="59" t="n"/>
      <c r="AX2925" s="59" t="n"/>
      <c r="AY2925" s="59" t="n"/>
      <c r="AZ2925" s="59" t="n"/>
      <c r="BA2925" s="59" t="n"/>
      <c r="BB2925" s="59" t="n"/>
      <c r="BC2925" s="59" t="n"/>
      <c r="BD2925" s="59" t="n"/>
      <c r="BE2925" s="59" t="n"/>
      <c r="BF2925" s="59" t="n"/>
      <c r="BG2925" s="59" t="n"/>
      <c r="BH2925" s="59" t="n"/>
      <c r="BI2925" s="59" t="n"/>
      <c r="BJ2925" s="59" t="n"/>
      <c r="BK2925" s="59" t="n"/>
      <c r="BL2925" s="59" t="n"/>
      <c r="BM2925" s="59" t="n"/>
      <c r="BN2925" s="59" t="n"/>
      <c r="BO2925" s="59" t="n"/>
      <c r="BP2925" s="59" t="n"/>
      <c r="BQ2925" s="59" t="n"/>
      <c r="BR2925" s="59" t="n"/>
      <c r="BS2925" s="59" t="n"/>
      <c r="BT2925" s="59" t="n"/>
      <c r="BU2925" s="59" t="n"/>
      <c r="BV2925" s="59" t="n"/>
      <c r="BW2925" s="59" t="n"/>
      <c r="BX2925" s="59" t="n"/>
      <c r="BY2925" s="59" t="n"/>
      <c r="BZ2925" s="59" t="n"/>
      <c r="CA2925" s="59" t="n"/>
      <c r="CB2925" s="59" t="n"/>
      <c r="CC2925" s="59" t="n"/>
      <c r="CD2925" s="59" t="n"/>
      <c r="CE2925" s="59" t="n"/>
      <c r="CF2925" s="59" t="n"/>
      <c r="CG2925" s="59" t="n"/>
      <c r="CH2925" s="59" t="n"/>
      <c r="CI2925" s="59" t="n"/>
      <c r="CJ2925" s="59" t="n"/>
      <c r="CK2925" s="59" t="n"/>
      <c r="CL2925" s="59" t="n"/>
      <c r="CM2925" s="59" t="n"/>
      <c r="CN2925" s="59" t="n"/>
      <c r="CO2925" s="59" t="n"/>
      <c r="CP2925" s="59" t="n"/>
      <c r="CQ2925" s="59" t="n"/>
      <c r="CR2925" s="59" t="n"/>
      <c r="CS2925" s="59" t="n"/>
      <c r="CT2925" s="59" t="n"/>
      <c r="CU2925" s="59" t="n"/>
      <c r="CV2925" s="59" t="n"/>
      <c r="CW2925" s="59" t="n"/>
      <c r="CX2925" s="59" t="n"/>
      <c r="CY2925" s="59" t="n"/>
      <c r="CZ2925" s="59" t="n"/>
    </row>
    <row r="2926">
      <c r="D2926" s="59" t="n"/>
      <c r="E2926" s="59" t="n"/>
      <c r="F2926" s="59" t="n"/>
      <c r="G2926" s="59" t="n"/>
      <c r="H2926" s="59" t="n"/>
      <c r="I2926" s="59" t="n"/>
      <c r="J2926" s="59" t="n"/>
      <c r="K2926" s="59" t="n"/>
      <c r="L2926" s="59" t="n"/>
      <c r="M2926" s="59" t="n"/>
      <c r="N2926" s="59" t="n"/>
      <c r="O2926" s="59" t="n"/>
      <c r="P2926" s="59" t="n"/>
      <c r="Q2926" s="59" t="n"/>
      <c r="R2926" s="59" t="n"/>
      <c r="S2926" s="59" t="n"/>
      <c r="T2926" s="59" t="n"/>
      <c r="U2926" s="59" t="n"/>
      <c r="V2926" s="59" t="n"/>
      <c r="W2926" s="59" t="n"/>
      <c r="X2926" s="59" t="n"/>
      <c r="Y2926" s="59" t="n"/>
      <c r="Z2926" s="59" t="n"/>
      <c r="AA2926" s="59" t="n"/>
      <c r="AB2926" s="59" t="n"/>
      <c r="AC2926" s="59" t="n"/>
      <c r="AD2926" s="59" t="n"/>
      <c r="AE2926" s="59" t="n"/>
      <c r="AF2926" s="59" t="n"/>
      <c r="AG2926" s="59" t="n"/>
      <c r="AH2926" s="59" t="n"/>
      <c r="AI2926" s="59" t="n"/>
      <c r="AJ2926" s="59" t="n"/>
      <c r="AK2926" s="59" t="n"/>
      <c r="AL2926" s="59" t="n"/>
      <c r="AM2926" s="59" t="n"/>
      <c r="AN2926" s="59" t="n"/>
      <c r="AO2926" s="59" t="n"/>
      <c r="AP2926" s="59" t="n"/>
      <c r="AQ2926" s="59" t="n"/>
      <c r="AR2926" s="59" t="n"/>
      <c r="AS2926" s="59" t="n"/>
      <c r="AT2926" s="59" t="n"/>
      <c r="AU2926" s="59" t="n"/>
      <c r="AV2926" s="59" t="n"/>
      <c r="AW2926" s="59" t="n"/>
      <c r="AX2926" s="59" t="n"/>
      <c r="AY2926" s="59" t="n"/>
      <c r="AZ2926" s="59" t="n"/>
      <c r="BA2926" s="59" t="n"/>
      <c r="BB2926" s="59" t="n"/>
      <c r="BC2926" s="59" t="n"/>
      <c r="BD2926" s="59" t="n"/>
      <c r="BE2926" s="59" t="n"/>
      <c r="BF2926" s="59" t="n"/>
      <c r="BG2926" s="59" t="n"/>
      <c r="BH2926" s="59" t="n"/>
      <c r="BI2926" s="59" t="n"/>
      <c r="BJ2926" s="59" t="n"/>
      <c r="BK2926" s="59" t="n"/>
      <c r="BL2926" s="59" t="n"/>
      <c r="BM2926" s="59" t="n"/>
      <c r="BN2926" s="59" t="n"/>
      <c r="BO2926" s="59" t="n"/>
      <c r="BP2926" s="59" t="n"/>
      <c r="BQ2926" s="59" t="n"/>
      <c r="BR2926" s="59" t="n"/>
      <c r="BS2926" s="59" t="n"/>
      <c r="BT2926" s="59" t="n"/>
      <c r="BU2926" s="59" t="n"/>
      <c r="BV2926" s="59" t="n"/>
      <c r="BW2926" s="59" t="n"/>
      <c r="BX2926" s="59" t="n"/>
      <c r="BY2926" s="59" t="n"/>
      <c r="BZ2926" s="59" t="n"/>
      <c r="CA2926" s="59" t="n"/>
      <c r="CB2926" s="59" t="n"/>
      <c r="CC2926" s="59" t="n"/>
      <c r="CD2926" s="59" t="n"/>
      <c r="CE2926" s="59" t="n"/>
      <c r="CF2926" s="59" t="n"/>
      <c r="CG2926" s="59" t="n"/>
      <c r="CH2926" s="59" t="n"/>
      <c r="CI2926" s="59" t="n"/>
      <c r="CJ2926" s="59" t="n"/>
      <c r="CK2926" s="59" t="n"/>
      <c r="CL2926" s="59" t="n"/>
      <c r="CM2926" s="59" t="n"/>
      <c r="CN2926" s="59" t="n"/>
      <c r="CO2926" s="59" t="n"/>
      <c r="CP2926" s="59" t="n"/>
      <c r="CQ2926" s="59" t="n"/>
      <c r="CR2926" s="59" t="n"/>
      <c r="CS2926" s="59" t="n"/>
      <c r="CT2926" s="59" t="n"/>
      <c r="CU2926" s="59" t="n"/>
      <c r="CV2926" s="59" t="n"/>
      <c r="CW2926" s="59" t="n"/>
      <c r="CX2926" s="59" t="n"/>
      <c r="CY2926" s="59" t="n"/>
      <c r="CZ2926" s="59" t="n"/>
    </row>
    <row r="2927">
      <c r="D2927" s="59" t="n"/>
      <c r="E2927" s="59" t="n"/>
      <c r="F2927" s="59" t="n"/>
      <c r="G2927" s="59" t="n"/>
      <c r="H2927" s="59" t="n"/>
      <c r="I2927" s="59" t="n"/>
      <c r="J2927" s="59" t="n"/>
      <c r="K2927" s="59" t="n"/>
      <c r="L2927" s="59" t="n"/>
      <c r="M2927" s="59" t="n"/>
      <c r="N2927" s="59" t="n"/>
      <c r="O2927" s="59" t="n"/>
      <c r="P2927" s="59" t="n"/>
      <c r="Q2927" s="59" t="n"/>
      <c r="R2927" s="59" t="n"/>
      <c r="S2927" s="59" t="n"/>
      <c r="T2927" s="59" t="n"/>
      <c r="U2927" s="59" t="n"/>
      <c r="V2927" s="59" t="n"/>
      <c r="W2927" s="59" t="n"/>
      <c r="X2927" s="59" t="n"/>
      <c r="Y2927" s="59" t="n"/>
      <c r="Z2927" s="59" t="n"/>
      <c r="AA2927" s="59" t="n"/>
      <c r="AB2927" s="59" t="n"/>
      <c r="AC2927" s="59" t="n"/>
      <c r="AD2927" s="59" t="n"/>
      <c r="AE2927" s="59" t="n"/>
      <c r="AF2927" s="59" t="n"/>
      <c r="AG2927" s="59" t="n"/>
      <c r="AH2927" s="59" t="n"/>
      <c r="AI2927" s="59" t="n"/>
      <c r="AJ2927" s="59" t="n"/>
      <c r="AK2927" s="59" t="n"/>
      <c r="AL2927" s="59" t="n"/>
      <c r="AM2927" s="59" t="n"/>
      <c r="AN2927" s="59" t="n"/>
      <c r="AO2927" s="59" t="n"/>
      <c r="AP2927" s="59" t="n"/>
      <c r="AQ2927" s="59" t="n"/>
      <c r="AR2927" s="59" t="n"/>
      <c r="AS2927" s="59" t="n"/>
      <c r="AT2927" s="59" t="n"/>
      <c r="AU2927" s="59" t="n"/>
      <c r="AV2927" s="59" t="n"/>
      <c r="AW2927" s="59" t="n"/>
      <c r="AX2927" s="59" t="n"/>
      <c r="AY2927" s="59" t="n"/>
      <c r="AZ2927" s="59" t="n"/>
      <c r="BA2927" s="59" t="n"/>
      <c r="BB2927" s="59" t="n"/>
      <c r="BC2927" s="59" t="n"/>
      <c r="BD2927" s="59" t="n"/>
      <c r="BE2927" s="59" t="n"/>
      <c r="BF2927" s="59" t="n"/>
      <c r="BG2927" s="59" t="n"/>
      <c r="BH2927" s="59" t="n"/>
      <c r="BI2927" s="59" t="n"/>
      <c r="BJ2927" s="59" t="n"/>
      <c r="BK2927" s="59" t="n"/>
      <c r="BL2927" s="59" t="n"/>
      <c r="BM2927" s="59" t="n"/>
      <c r="BN2927" s="59" t="n"/>
      <c r="BO2927" s="59" t="n"/>
      <c r="BP2927" s="59" t="n"/>
      <c r="BQ2927" s="59" t="n"/>
      <c r="BR2927" s="59" t="n"/>
      <c r="BS2927" s="59" t="n"/>
      <c r="BT2927" s="59" t="n"/>
      <c r="BU2927" s="59" t="n"/>
      <c r="BV2927" s="59" t="n"/>
      <c r="BW2927" s="59" t="n"/>
      <c r="BX2927" s="59" t="n"/>
      <c r="BY2927" s="59" t="n"/>
      <c r="BZ2927" s="59" t="n"/>
      <c r="CA2927" s="59" t="n"/>
      <c r="CB2927" s="59" t="n"/>
      <c r="CC2927" s="59" t="n"/>
      <c r="CD2927" s="59" t="n"/>
      <c r="CE2927" s="59" t="n"/>
      <c r="CF2927" s="59" t="n"/>
      <c r="CG2927" s="59" t="n"/>
      <c r="CH2927" s="59" t="n"/>
      <c r="CI2927" s="59" t="n"/>
      <c r="CJ2927" s="59" t="n"/>
      <c r="CK2927" s="59" t="n"/>
      <c r="CL2927" s="59" t="n"/>
      <c r="CM2927" s="59" t="n"/>
      <c r="CN2927" s="59" t="n"/>
      <c r="CO2927" s="59" t="n"/>
      <c r="CP2927" s="59" t="n"/>
      <c r="CQ2927" s="59" t="n"/>
      <c r="CR2927" s="59" t="n"/>
      <c r="CS2927" s="59" t="n"/>
      <c r="CT2927" s="59" t="n"/>
      <c r="CU2927" s="59" t="n"/>
      <c r="CV2927" s="59" t="n"/>
      <c r="CW2927" s="59" t="n"/>
      <c r="CX2927" s="59" t="n"/>
      <c r="CY2927" s="59" t="n"/>
      <c r="CZ2927" s="59" t="n"/>
    </row>
    <row r="2928">
      <c r="D2928" s="59" t="n"/>
      <c r="E2928" s="59" t="n"/>
      <c r="F2928" s="59" t="n"/>
      <c r="G2928" s="59" t="n"/>
      <c r="H2928" s="59" t="n"/>
      <c r="I2928" s="59" t="n"/>
      <c r="J2928" s="59" t="n"/>
      <c r="K2928" s="59" t="n"/>
      <c r="L2928" s="59" t="n"/>
      <c r="M2928" s="59" t="n"/>
      <c r="N2928" s="59" t="n"/>
      <c r="O2928" s="59" t="n"/>
      <c r="P2928" s="59" t="n"/>
      <c r="Q2928" s="59" t="n"/>
      <c r="R2928" s="59" t="n"/>
      <c r="S2928" s="59" t="n"/>
      <c r="T2928" s="59" t="n"/>
      <c r="U2928" s="59" t="n"/>
      <c r="V2928" s="59" t="n"/>
      <c r="W2928" s="59" t="n"/>
      <c r="X2928" s="59" t="n"/>
      <c r="Y2928" s="59" t="n"/>
      <c r="Z2928" s="59" t="n"/>
      <c r="AA2928" s="59" t="n"/>
      <c r="AB2928" s="59" t="n"/>
      <c r="AC2928" s="59" t="n"/>
      <c r="AD2928" s="59" t="n"/>
      <c r="AE2928" s="59" t="n"/>
      <c r="AF2928" s="59" t="n"/>
      <c r="AG2928" s="59" t="n"/>
      <c r="AH2928" s="59" t="n"/>
      <c r="AI2928" s="59" t="n"/>
      <c r="AJ2928" s="59" t="n"/>
      <c r="AK2928" s="59" t="n"/>
      <c r="AL2928" s="59" t="n"/>
      <c r="AM2928" s="59" t="n"/>
      <c r="AN2928" s="59" t="n"/>
      <c r="AO2928" s="59" t="n"/>
      <c r="AP2928" s="59" t="n"/>
      <c r="AQ2928" s="59" t="n"/>
      <c r="AR2928" s="59" t="n"/>
      <c r="AS2928" s="59" t="n"/>
      <c r="AT2928" s="59" t="n"/>
      <c r="AU2928" s="59" t="n"/>
      <c r="AV2928" s="59" t="n"/>
      <c r="AW2928" s="59" t="n"/>
      <c r="AX2928" s="59" t="n"/>
      <c r="AY2928" s="59" t="n"/>
      <c r="AZ2928" s="59" t="n"/>
      <c r="BA2928" s="59" t="n"/>
      <c r="BB2928" s="59" t="n"/>
      <c r="BC2928" s="59" t="n"/>
      <c r="BD2928" s="59" t="n"/>
      <c r="BE2928" s="59" t="n"/>
      <c r="BF2928" s="59" t="n"/>
      <c r="BG2928" s="59" t="n"/>
      <c r="BH2928" s="59" t="n"/>
      <c r="BI2928" s="59" t="n"/>
      <c r="BJ2928" s="59" t="n"/>
      <c r="BK2928" s="59" t="n"/>
      <c r="BL2928" s="59" t="n"/>
      <c r="BM2928" s="59" t="n"/>
      <c r="BN2928" s="59" t="n"/>
      <c r="BO2928" s="59" t="n"/>
      <c r="BP2928" s="59" t="n"/>
      <c r="BQ2928" s="59" t="n"/>
      <c r="BR2928" s="59" t="n"/>
      <c r="BS2928" s="59" t="n"/>
      <c r="BT2928" s="59" t="n"/>
      <c r="BU2928" s="59" t="n"/>
      <c r="BV2928" s="59" t="n"/>
      <c r="BW2928" s="59" t="n"/>
      <c r="BX2928" s="59" t="n"/>
      <c r="BY2928" s="59" t="n"/>
      <c r="BZ2928" s="59" t="n"/>
      <c r="CA2928" s="59" t="n"/>
      <c r="CB2928" s="59" t="n"/>
      <c r="CC2928" s="59" t="n"/>
      <c r="CD2928" s="59" t="n"/>
      <c r="CE2928" s="59" t="n"/>
      <c r="CF2928" s="59" t="n"/>
      <c r="CG2928" s="59" t="n"/>
      <c r="CH2928" s="59" t="n"/>
      <c r="CI2928" s="59" t="n"/>
      <c r="CJ2928" s="59" t="n"/>
      <c r="CK2928" s="59" t="n"/>
      <c r="CL2928" s="59" t="n"/>
      <c r="CM2928" s="59" t="n"/>
      <c r="CN2928" s="59" t="n"/>
      <c r="CO2928" s="59" t="n"/>
      <c r="CP2928" s="59" t="n"/>
      <c r="CQ2928" s="59" t="n"/>
      <c r="CR2928" s="59" t="n"/>
      <c r="CS2928" s="59" t="n"/>
      <c r="CT2928" s="59" t="n"/>
      <c r="CU2928" s="59" t="n"/>
      <c r="CV2928" s="59" t="n"/>
      <c r="CW2928" s="59" t="n"/>
      <c r="CX2928" s="59" t="n"/>
      <c r="CY2928" s="59" t="n"/>
      <c r="CZ2928" s="59" t="n"/>
    </row>
    <row r="2929">
      <c r="D2929" s="107" t="n"/>
      <c r="E2929" s="107" t="n"/>
      <c r="F2929" s="107" t="n"/>
      <c r="G2929" s="107" t="n"/>
      <c r="H2929" s="107" t="n"/>
      <c r="I2929" s="107" t="n"/>
      <c r="J2929" s="107" t="n"/>
      <c r="K2929" s="107" t="n"/>
      <c r="L2929" s="107" t="n"/>
      <c r="M2929" s="107" t="n"/>
      <c r="N2929" s="107" t="n"/>
      <c r="O2929" s="107" t="n"/>
      <c r="P2929" s="107" t="n"/>
      <c r="Q2929" s="107" t="n"/>
      <c r="R2929" s="107" t="n"/>
      <c r="S2929" s="107" t="n"/>
      <c r="T2929" s="107" t="n"/>
      <c r="U2929" s="107" t="n"/>
      <c r="V2929" s="107" t="n"/>
      <c r="W2929" s="107" t="n"/>
      <c r="X2929" s="107" t="n"/>
      <c r="Y2929" s="107" t="n"/>
      <c r="Z2929" s="107" t="n"/>
      <c r="AA2929" s="107" t="n"/>
      <c r="AB2929" s="107" t="n"/>
      <c r="AC2929" s="107" t="n"/>
      <c r="AD2929" s="107" t="n"/>
      <c r="AE2929" s="107" t="n"/>
      <c r="AF2929" s="107" t="n"/>
      <c r="AG2929" s="107" t="n"/>
      <c r="AH2929" s="107" t="n"/>
      <c r="AI2929" s="107" t="n"/>
      <c r="AJ2929" s="107" t="n"/>
      <c r="AK2929" s="107" t="n"/>
      <c r="AL2929" s="107" t="n"/>
      <c r="AM2929" s="107" t="n"/>
      <c r="AN2929" s="107" t="n"/>
      <c r="AO2929" s="107" t="n"/>
      <c r="AP2929" s="107" t="n"/>
      <c r="AQ2929" s="107" t="n"/>
      <c r="AR2929" s="107" t="n"/>
      <c r="AS2929" s="107" t="n"/>
      <c r="AT2929" s="107" t="n"/>
      <c r="AU2929" s="107" t="n"/>
      <c r="AV2929" s="107" t="n"/>
      <c r="AW2929" s="107" t="n"/>
      <c r="AX2929" s="107" t="n"/>
      <c r="AY2929" s="107" t="n"/>
      <c r="AZ2929" s="107" t="n"/>
      <c r="BA2929" s="107" t="n"/>
      <c r="BB2929" s="107" t="n"/>
      <c r="BC2929" s="107" t="n"/>
      <c r="BD2929" s="107" t="n"/>
      <c r="BE2929" s="107" t="n"/>
      <c r="BF2929" s="107" t="n"/>
      <c r="BG2929" s="107" t="n"/>
      <c r="BH2929" s="107" t="n"/>
      <c r="BI2929" s="107" t="n"/>
      <c r="BJ2929" s="107" t="n"/>
      <c r="BK2929" s="107" t="n"/>
      <c r="BL2929" s="107" t="n"/>
      <c r="BM2929" s="107" t="n"/>
      <c r="BN2929" s="107" t="n"/>
      <c r="BO2929" s="107" t="n"/>
      <c r="BP2929" s="107" t="n"/>
      <c r="BQ2929" s="107" t="n"/>
      <c r="BR2929" s="107" t="n"/>
      <c r="BS2929" s="107" t="n"/>
      <c r="BT2929" s="107" t="n"/>
      <c r="BU2929" s="107" t="n"/>
      <c r="BV2929" s="107" t="n"/>
      <c r="BW2929" s="107" t="n"/>
      <c r="BX2929" s="107" t="n"/>
      <c r="BY2929" s="107" t="n"/>
      <c r="BZ2929" s="107" t="n"/>
      <c r="CA2929" s="107" t="n"/>
      <c r="CB2929" s="107" t="n"/>
      <c r="CC2929" s="107" t="n"/>
      <c r="CD2929" s="107" t="n"/>
      <c r="CE2929" s="107" t="n"/>
      <c r="CF2929" s="107" t="n"/>
      <c r="CG2929" s="107" t="n"/>
      <c r="CH2929" s="107" t="n"/>
      <c r="CI2929" s="107" t="n"/>
      <c r="CJ2929" s="107" t="n"/>
      <c r="CK2929" s="107" t="n"/>
      <c r="CL2929" s="107" t="n"/>
      <c r="CM2929" s="107" t="n"/>
      <c r="CN2929" s="107" t="n"/>
      <c r="CO2929" s="107" t="n"/>
      <c r="CP2929" s="107" t="n"/>
      <c r="CQ2929" s="107" t="n"/>
      <c r="CR2929" s="107" t="n"/>
      <c r="CS2929" s="107" t="n"/>
      <c r="CT2929" s="107" t="n"/>
      <c r="CU2929" s="107" t="n"/>
      <c r="CV2929" s="107" t="n"/>
      <c r="CW2929" s="107" t="n"/>
      <c r="CX2929" s="107" t="n"/>
      <c r="CY2929" s="107" t="n"/>
      <c r="CZ2929" s="107" t="n"/>
    </row>
    <row r="2932">
      <c r="A2932" s="2">
        <f>IF($A2925="","","   projections")</f>
        <v/>
      </c>
      <c r="B2932" s="68">
        <f>IF($A2925="",0,COUNT($E2933:$CZ2933))</f>
        <v/>
      </c>
      <c r="C2932" s="69">
        <f>IF($B2932=0,0,MAX($E2933:$CZ2933))</f>
        <v/>
      </c>
      <c r="D2932" s="58">
        <f>_xll.BDS($A2925,'Field Check'!$C$42,"headers=y","startcol=1","endcol=3","dir=h")</f>
        <v/>
      </c>
      <c r="E2932" s="59" t="n"/>
      <c r="F2932" s="59" t="n"/>
      <c r="G2932" s="59" t="n"/>
      <c r="H2932" s="59" t="n"/>
      <c r="I2932" s="59" t="n"/>
      <c r="J2932" s="59" t="n"/>
      <c r="K2932" s="59" t="n"/>
      <c r="L2932" s="59" t="n"/>
      <c r="M2932" s="59" t="n"/>
      <c r="N2932" s="59" t="n"/>
      <c r="O2932" s="59" t="n"/>
      <c r="P2932" s="59" t="n"/>
      <c r="Q2932" s="59" t="n"/>
      <c r="R2932" s="59" t="n"/>
      <c r="S2932" s="59" t="n"/>
      <c r="T2932" s="59" t="n"/>
      <c r="U2932" s="59" t="n"/>
      <c r="V2932" s="59" t="n"/>
      <c r="W2932" s="59" t="n"/>
      <c r="X2932" s="59" t="n"/>
      <c r="Y2932" s="59" t="n"/>
      <c r="Z2932" s="59" t="n"/>
      <c r="AA2932" s="59" t="n"/>
      <c r="AB2932" s="59" t="n"/>
      <c r="AC2932" s="59" t="n"/>
      <c r="AD2932" s="59" t="n"/>
      <c r="AE2932" s="59" t="n"/>
      <c r="AF2932" s="59" t="n"/>
      <c r="AG2932" s="59" t="n"/>
      <c r="AH2932" s="59" t="n"/>
      <c r="AI2932" s="59" t="n"/>
      <c r="AJ2932" s="59" t="n"/>
      <c r="AK2932" s="59" t="n"/>
      <c r="AL2932" s="59" t="n"/>
      <c r="AM2932" s="59" t="n"/>
      <c r="AN2932" s="59" t="n"/>
      <c r="AO2932" s="59" t="n"/>
      <c r="AP2932" s="59" t="n"/>
      <c r="AQ2932" s="59" t="n"/>
      <c r="AR2932" s="59" t="n"/>
      <c r="AS2932" s="59" t="n"/>
      <c r="AT2932" s="59" t="n"/>
      <c r="AU2932" s="59" t="n"/>
      <c r="AV2932" s="59" t="n"/>
      <c r="AW2932" s="59" t="n"/>
      <c r="AX2932" s="59" t="n"/>
      <c r="AY2932" s="59" t="n"/>
      <c r="AZ2932" s="59" t="n"/>
      <c r="BA2932" s="59" t="n"/>
      <c r="BB2932" s="59" t="n"/>
      <c r="BC2932" s="59" t="n"/>
      <c r="BD2932" s="59" t="n"/>
      <c r="BE2932" s="59" t="n"/>
      <c r="BF2932" s="59" t="n"/>
      <c r="BG2932" s="59" t="n"/>
      <c r="BH2932" s="59" t="n"/>
      <c r="BI2932" s="59" t="n"/>
      <c r="BJ2932" s="59" t="n"/>
      <c r="BK2932" s="59" t="n"/>
      <c r="BL2932" s="59" t="n"/>
      <c r="BM2932" s="59" t="n"/>
      <c r="BN2932" s="59" t="n"/>
      <c r="BO2932" s="59" t="n"/>
      <c r="BP2932" s="59" t="n"/>
      <c r="BQ2932" s="59" t="n"/>
      <c r="BR2932" s="59" t="n"/>
      <c r="BS2932" s="59" t="n"/>
      <c r="BT2932" s="59" t="n"/>
      <c r="BU2932" s="59" t="n"/>
      <c r="BV2932" s="59" t="n"/>
      <c r="BW2932" s="59" t="n"/>
      <c r="BX2932" s="59" t="n"/>
      <c r="BY2932" s="59" t="n"/>
      <c r="BZ2932" s="59" t="n"/>
      <c r="CA2932" s="59" t="n"/>
      <c r="CB2932" s="59" t="n"/>
      <c r="CC2932" s="59" t="n"/>
      <c r="CD2932" s="59" t="n"/>
      <c r="CE2932" s="59" t="n"/>
      <c r="CF2932" s="59" t="n"/>
      <c r="CG2932" s="59" t="n"/>
      <c r="CH2932" s="59" t="n"/>
      <c r="CI2932" s="59" t="n"/>
      <c r="CJ2932" s="59" t="n"/>
      <c r="CK2932" s="59" t="n"/>
      <c r="CL2932" s="59" t="n"/>
      <c r="CM2932" s="59" t="n"/>
      <c r="CN2932" s="59" t="n"/>
      <c r="CO2932" s="59" t="n"/>
      <c r="CP2932" s="59" t="n"/>
      <c r="CQ2932" s="59" t="n"/>
      <c r="CR2932" s="59" t="n"/>
      <c r="CS2932" s="59" t="n"/>
      <c r="CT2932" s="59" t="n"/>
      <c r="CU2932" s="59" t="n"/>
      <c r="CV2932" s="59" t="n"/>
      <c r="CW2932" s="59" t="n"/>
      <c r="CX2932" s="59" t="n"/>
      <c r="CY2932" s="59" t="n"/>
      <c r="CZ2932" s="59" t="n"/>
    </row>
    <row r="2933">
      <c r="D2933" s="59" t="n"/>
      <c r="E2933" s="59" t="n"/>
      <c r="F2933" s="59" t="n"/>
      <c r="G2933" s="59" t="n"/>
      <c r="H2933" s="59" t="n"/>
      <c r="I2933" s="59" t="n"/>
      <c r="J2933" s="59" t="n"/>
      <c r="K2933" s="59" t="n"/>
      <c r="L2933" s="59" t="n"/>
      <c r="M2933" s="59" t="n"/>
      <c r="N2933" s="59" t="n"/>
      <c r="O2933" s="59" t="n"/>
      <c r="P2933" s="59" t="n"/>
      <c r="Q2933" s="59" t="n"/>
      <c r="R2933" s="59" t="n"/>
      <c r="S2933" s="59" t="n"/>
      <c r="T2933" s="59" t="n"/>
      <c r="U2933" s="59" t="n"/>
      <c r="V2933" s="59" t="n"/>
      <c r="W2933" s="59" t="n"/>
      <c r="X2933" s="59" t="n"/>
      <c r="Y2933" s="59" t="n"/>
      <c r="Z2933" s="59" t="n"/>
      <c r="AA2933" s="59" t="n"/>
      <c r="AB2933" s="59" t="n"/>
      <c r="AC2933" s="59" t="n"/>
      <c r="AD2933" s="59" t="n"/>
      <c r="AE2933" s="59" t="n"/>
      <c r="AF2933" s="59" t="n"/>
      <c r="AG2933" s="59" t="n"/>
      <c r="AH2933" s="59" t="n"/>
      <c r="AI2933" s="59" t="n"/>
      <c r="AJ2933" s="59" t="n"/>
      <c r="AK2933" s="59" t="n"/>
      <c r="AL2933" s="59" t="n"/>
      <c r="AM2933" s="59" t="n"/>
      <c r="AN2933" s="59" t="n"/>
      <c r="AO2933" s="59" t="n"/>
      <c r="AP2933" s="59" t="n"/>
      <c r="AQ2933" s="59" t="n"/>
      <c r="AR2933" s="59" t="n"/>
      <c r="AS2933" s="59" t="n"/>
      <c r="AT2933" s="59" t="n"/>
      <c r="AU2933" s="59" t="n"/>
      <c r="AV2933" s="59" t="n"/>
      <c r="AW2933" s="59" t="n"/>
      <c r="AX2933" s="59" t="n"/>
      <c r="AY2933" s="59" t="n"/>
      <c r="AZ2933" s="59" t="n"/>
      <c r="BA2933" s="59" t="n"/>
      <c r="BB2933" s="59" t="n"/>
      <c r="BC2933" s="59" t="n"/>
      <c r="BD2933" s="59" t="n"/>
      <c r="BE2933" s="59" t="n"/>
      <c r="BF2933" s="59" t="n"/>
      <c r="BG2933" s="59" t="n"/>
      <c r="BH2933" s="59" t="n"/>
      <c r="BI2933" s="59" t="n"/>
      <c r="BJ2933" s="59" t="n"/>
      <c r="BK2933" s="59" t="n"/>
      <c r="BL2933" s="59" t="n"/>
      <c r="BM2933" s="59" t="n"/>
      <c r="BN2933" s="59" t="n"/>
      <c r="BO2933" s="59" t="n"/>
      <c r="BP2933" s="59" t="n"/>
      <c r="BQ2933" s="59" t="n"/>
      <c r="BR2933" s="59" t="n"/>
      <c r="BS2933" s="59" t="n"/>
      <c r="BT2933" s="59" t="n"/>
      <c r="BU2933" s="59" t="n"/>
      <c r="BV2933" s="59" t="n"/>
      <c r="BW2933" s="59" t="n"/>
      <c r="BX2933" s="59" t="n"/>
      <c r="BY2933" s="59" t="n"/>
      <c r="BZ2933" s="59" t="n"/>
      <c r="CA2933" s="59" t="n"/>
      <c r="CB2933" s="59" t="n"/>
      <c r="CC2933" s="59" t="n"/>
      <c r="CD2933" s="59" t="n"/>
      <c r="CE2933" s="59" t="n"/>
      <c r="CF2933" s="59" t="n"/>
      <c r="CG2933" s="59" t="n"/>
      <c r="CH2933" s="59" t="n"/>
      <c r="CI2933" s="59" t="n"/>
      <c r="CJ2933" s="59" t="n"/>
      <c r="CK2933" s="59" t="n"/>
      <c r="CL2933" s="59" t="n"/>
      <c r="CM2933" s="59" t="n"/>
      <c r="CN2933" s="59" t="n"/>
      <c r="CO2933" s="59" t="n"/>
      <c r="CP2933" s="59" t="n"/>
      <c r="CQ2933" s="59" t="n"/>
      <c r="CR2933" s="59" t="n"/>
      <c r="CS2933" s="59" t="n"/>
      <c r="CT2933" s="59" t="n"/>
      <c r="CU2933" s="59" t="n"/>
      <c r="CV2933" s="59" t="n"/>
      <c r="CW2933" s="59" t="n"/>
      <c r="CX2933" s="59" t="n"/>
      <c r="CY2933" s="59" t="n"/>
      <c r="CZ2933" s="59" t="n"/>
    </row>
    <row r="2934">
      <c r="D2934" s="107" t="n"/>
      <c r="E2934" s="107" t="n"/>
      <c r="F2934" s="107" t="n"/>
      <c r="G2934" s="107" t="n"/>
      <c r="H2934" s="107" t="n"/>
      <c r="I2934" s="107" t="n"/>
      <c r="J2934" s="107" t="n"/>
      <c r="K2934" s="107" t="n"/>
      <c r="L2934" s="107" t="n"/>
      <c r="M2934" s="107" t="n"/>
      <c r="N2934" s="107" t="n"/>
      <c r="O2934" s="107" t="n"/>
      <c r="P2934" s="107" t="n"/>
      <c r="Q2934" s="107" t="n"/>
      <c r="R2934" s="107" t="n"/>
      <c r="S2934" s="107" t="n"/>
      <c r="T2934" s="107" t="n"/>
      <c r="U2934" s="107" t="n"/>
      <c r="V2934" s="107" t="n"/>
      <c r="W2934" s="107" t="n"/>
      <c r="X2934" s="107" t="n"/>
      <c r="Y2934" s="107" t="n"/>
      <c r="Z2934" s="107" t="n"/>
      <c r="AA2934" s="107" t="n"/>
      <c r="AB2934" s="107" t="n"/>
      <c r="AC2934" s="107" t="n"/>
      <c r="AD2934" s="107" t="n"/>
      <c r="AE2934" s="107" t="n"/>
      <c r="AF2934" s="107" t="n"/>
      <c r="AG2934" s="107" t="n"/>
      <c r="AH2934" s="107" t="n"/>
      <c r="AI2934" s="107" t="n"/>
      <c r="AJ2934" s="107" t="n"/>
      <c r="AK2934" s="107" t="n"/>
      <c r="AL2934" s="107" t="n"/>
      <c r="AM2934" s="107" t="n"/>
      <c r="AN2934" s="107" t="n"/>
      <c r="AO2934" s="107" t="n"/>
      <c r="AP2934" s="107" t="n"/>
      <c r="AQ2934" s="107" t="n"/>
      <c r="AR2934" s="107" t="n"/>
      <c r="AS2934" s="107" t="n"/>
      <c r="AT2934" s="107" t="n"/>
      <c r="AU2934" s="107" t="n"/>
      <c r="AV2934" s="107" t="n"/>
      <c r="AW2934" s="107" t="n"/>
      <c r="AX2934" s="107" t="n"/>
      <c r="AY2934" s="107" t="n"/>
      <c r="AZ2934" s="107" t="n"/>
      <c r="BA2934" s="107" t="n"/>
      <c r="BB2934" s="107" t="n"/>
      <c r="BC2934" s="107" t="n"/>
      <c r="BD2934" s="107" t="n"/>
      <c r="BE2934" s="107" t="n"/>
      <c r="BF2934" s="107" t="n"/>
      <c r="BG2934" s="107" t="n"/>
      <c r="BH2934" s="107" t="n"/>
      <c r="BI2934" s="107" t="n"/>
      <c r="BJ2934" s="107" t="n"/>
      <c r="BK2934" s="107" t="n"/>
      <c r="BL2934" s="107" t="n"/>
      <c r="BM2934" s="107" t="n"/>
      <c r="BN2934" s="107" t="n"/>
      <c r="BO2934" s="107" t="n"/>
      <c r="BP2934" s="107" t="n"/>
      <c r="BQ2934" s="107" t="n"/>
      <c r="BR2934" s="107" t="n"/>
      <c r="BS2934" s="107" t="n"/>
      <c r="BT2934" s="107" t="n"/>
      <c r="BU2934" s="107" t="n"/>
      <c r="BV2934" s="107" t="n"/>
      <c r="BW2934" s="107" t="n"/>
      <c r="BX2934" s="107" t="n"/>
      <c r="BY2934" s="107" t="n"/>
      <c r="BZ2934" s="107" t="n"/>
      <c r="CA2934" s="107" t="n"/>
      <c r="CB2934" s="107" t="n"/>
      <c r="CC2934" s="107" t="n"/>
      <c r="CD2934" s="107" t="n"/>
      <c r="CE2934" s="107" t="n"/>
      <c r="CF2934" s="107" t="n"/>
      <c r="CG2934" s="107" t="n"/>
      <c r="CH2934" s="107" t="n"/>
      <c r="CI2934" s="107" t="n"/>
      <c r="CJ2934" s="107" t="n"/>
      <c r="CK2934" s="107" t="n"/>
      <c r="CL2934" s="107" t="n"/>
      <c r="CM2934" s="107" t="n"/>
      <c r="CN2934" s="107" t="n"/>
      <c r="CO2934" s="107" t="n"/>
      <c r="CP2934" s="107" t="n"/>
      <c r="CQ2934" s="107" t="n"/>
      <c r="CR2934" s="107" t="n"/>
      <c r="CS2934" s="107" t="n"/>
      <c r="CT2934" s="107" t="n"/>
      <c r="CU2934" s="107" t="n"/>
      <c r="CV2934" s="107" t="n"/>
      <c r="CW2934" s="107" t="n"/>
      <c r="CX2934" s="107" t="n"/>
      <c r="CY2934" s="107" t="n"/>
      <c r="CZ2934" s="107" t="n"/>
    </row>
    <row r="2936">
      <c r="A2936" s="126">
        <f>IF(MXAU!$C$67="","",MXAU!$C$67)</f>
        <v/>
      </c>
      <c r="B2936" s="68">
        <f>IF($A2936="",0,COUNT($E2937:$CZ2937))</f>
        <v/>
      </c>
      <c r="C2936" s="69">
        <f>IF($B2936=0,0,MAX($E2937:$CZ2937))</f>
        <v/>
      </c>
      <c r="D2936" s="58">
        <f>_xll.BDS($A2936,'Field Check'!$C$44,"headers=y","startcol=1","endcol=7","dir=h","DVD_START_DT",'Field Check'!$C$59,"DVD_END_DT",'Field Check'!$D$59)</f>
        <v/>
      </c>
      <c r="E2936" s="59" t="n"/>
      <c r="F2936" s="59" t="n"/>
      <c r="G2936" s="59" t="n"/>
      <c r="H2936" s="59" t="n"/>
      <c r="I2936" s="59" t="n"/>
      <c r="J2936" s="59" t="n"/>
      <c r="K2936" s="59" t="n"/>
      <c r="L2936" s="59" t="n"/>
      <c r="M2936" s="59" t="n"/>
      <c r="N2936" s="59" t="n"/>
      <c r="O2936" s="59" t="n"/>
      <c r="P2936" s="59" t="n"/>
      <c r="Q2936" s="59" t="n"/>
      <c r="R2936" s="59" t="n"/>
      <c r="S2936" s="59" t="n"/>
      <c r="T2936" s="59" t="n"/>
      <c r="U2936" s="59" t="n"/>
      <c r="V2936" s="59" t="n"/>
      <c r="W2936" s="59" t="n"/>
      <c r="X2936" s="59" t="n"/>
      <c r="Y2936" s="59" t="n"/>
      <c r="Z2936" s="59" t="n"/>
      <c r="AA2936" s="59" t="n"/>
      <c r="AB2936" s="59" t="n"/>
      <c r="AC2936" s="59" t="n"/>
      <c r="AD2936" s="59" t="n"/>
      <c r="AE2936" s="59" t="n"/>
      <c r="AF2936" s="59" t="n"/>
      <c r="AG2936" s="59" t="n"/>
      <c r="AH2936" s="59" t="n"/>
      <c r="AI2936" s="59" t="n"/>
      <c r="AJ2936" s="59" t="n"/>
      <c r="AK2936" s="59" t="n"/>
      <c r="AL2936" s="59" t="n"/>
      <c r="AM2936" s="59" t="n"/>
      <c r="AN2936" s="59" t="n"/>
      <c r="AO2936" s="59" t="n"/>
      <c r="AP2936" s="59" t="n"/>
      <c r="AQ2936" s="59" t="n"/>
      <c r="AR2936" s="59" t="n"/>
      <c r="AS2936" s="59" t="n"/>
      <c r="AT2936" s="59" t="n"/>
      <c r="AU2936" s="59" t="n"/>
      <c r="AV2936" s="59" t="n"/>
      <c r="AW2936" s="59" t="n"/>
      <c r="AX2936" s="59" t="n"/>
      <c r="AY2936" s="59" t="n"/>
      <c r="AZ2936" s="59" t="n"/>
      <c r="BA2936" s="59" t="n"/>
      <c r="BB2936" s="59" t="n"/>
      <c r="BC2936" s="59" t="n"/>
      <c r="BD2936" s="59" t="n"/>
      <c r="BE2936" s="59" t="n"/>
      <c r="BF2936" s="59" t="n"/>
      <c r="BG2936" s="59" t="n"/>
      <c r="BH2936" s="59" t="n"/>
      <c r="BI2936" s="59" t="n"/>
      <c r="BJ2936" s="59" t="n"/>
      <c r="BK2936" s="59" t="n"/>
      <c r="BL2936" s="59" t="n"/>
      <c r="BM2936" s="59" t="n"/>
      <c r="BN2936" s="59" t="n"/>
      <c r="BO2936" s="59" t="n"/>
      <c r="BP2936" s="59" t="n"/>
      <c r="BQ2936" s="59" t="n"/>
      <c r="BR2936" s="59" t="n"/>
      <c r="BS2936" s="59" t="n"/>
      <c r="BT2936" s="59" t="n"/>
      <c r="BU2936" s="59" t="n"/>
      <c r="BV2936" s="59" t="n"/>
      <c r="BW2936" s="59" t="n"/>
      <c r="BX2936" s="59" t="n"/>
      <c r="BY2936" s="59" t="n"/>
      <c r="BZ2936" s="59" t="n"/>
      <c r="CA2936" s="59" t="n"/>
      <c r="CB2936" s="59" t="n"/>
      <c r="CC2936" s="59" t="n"/>
      <c r="CD2936" s="59" t="n"/>
      <c r="CE2936" s="59" t="n"/>
      <c r="CF2936" s="59" t="n"/>
      <c r="CG2936" s="59" t="n"/>
      <c r="CH2936" s="59" t="n"/>
      <c r="CI2936" s="59" t="n"/>
      <c r="CJ2936" s="59" t="n"/>
      <c r="CK2936" s="59" t="n"/>
      <c r="CL2936" s="59" t="n"/>
      <c r="CM2936" s="59" t="n"/>
      <c r="CN2936" s="59" t="n"/>
      <c r="CO2936" s="59" t="n"/>
      <c r="CP2936" s="59" t="n"/>
      <c r="CQ2936" s="59" t="n"/>
      <c r="CR2936" s="59" t="n"/>
      <c r="CS2936" s="59" t="n"/>
      <c r="CT2936" s="59" t="n"/>
      <c r="CU2936" s="59" t="n"/>
      <c r="CV2936" s="59" t="n"/>
      <c r="CW2936" s="59" t="n"/>
      <c r="CX2936" s="59" t="n"/>
      <c r="CY2936" s="59" t="n"/>
      <c r="CZ2936" s="59" t="n"/>
    </row>
    <row r="2937">
      <c r="D2937" s="59" t="n"/>
      <c r="E2937" s="59" t="n"/>
      <c r="F2937" s="59" t="n"/>
      <c r="G2937" s="59" t="n"/>
      <c r="H2937" s="59" t="n"/>
      <c r="I2937" s="59" t="n"/>
      <c r="J2937" s="59" t="n"/>
      <c r="K2937" s="59" t="n"/>
      <c r="L2937" s="59" t="n"/>
      <c r="M2937" s="59" t="n"/>
      <c r="N2937" s="59" t="n"/>
      <c r="O2937" s="59" t="n"/>
      <c r="P2937" s="59" t="n"/>
      <c r="Q2937" s="59" t="n"/>
      <c r="R2937" s="59" t="n"/>
      <c r="S2937" s="59" t="n"/>
      <c r="T2937" s="59" t="n"/>
      <c r="U2937" s="59" t="n"/>
      <c r="V2937" s="59" t="n"/>
      <c r="W2937" s="59" t="n"/>
      <c r="X2937" s="59" t="n"/>
      <c r="Y2937" s="59" t="n"/>
      <c r="Z2937" s="59" t="n"/>
      <c r="AA2937" s="59" t="n"/>
      <c r="AB2937" s="59" t="n"/>
      <c r="AC2937" s="59" t="n"/>
      <c r="AD2937" s="59" t="n"/>
      <c r="AE2937" s="59" t="n"/>
      <c r="AF2937" s="59" t="n"/>
      <c r="AG2937" s="59" t="n"/>
      <c r="AH2937" s="59" t="n"/>
      <c r="AI2937" s="59" t="n"/>
      <c r="AJ2937" s="59" t="n"/>
      <c r="AK2937" s="59" t="n"/>
      <c r="AL2937" s="59" t="n"/>
      <c r="AM2937" s="59" t="n"/>
      <c r="AN2937" s="59" t="n"/>
      <c r="AO2937" s="59" t="n"/>
      <c r="AP2937" s="59" t="n"/>
      <c r="AQ2937" s="59" t="n"/>
      <c r="AR2937" s="59" t="n"/>
      <c r="AS2937" s="59" t="n"/>
      <c r="AT2937" s="59" t="n"/>
      <c r="AU2937" s="59" t="n"/>
      <c r="AV2937" s="59" t="n"/>
      <c r="AW2937" s="59" t="n"/>
      <c r="AX2937" s="59" t="n"/>
      <c r="AY2937" s="59" t="n"/>
      <c r="AZ2937" s="59" t="n"/>
      <c r="BA2937" s="59" t="n"/>
      <c r="BB2937" s="59" t="n"/>
      <c r="BC2937" s="59" t="n"/>
      <c r="BD2937" s="59" t="n"/>
      <c r="BE2937" s="59" t="n"/>
      <c r="BF2937" s="59" t="n"/>
      <c r="BG2937" s="59" t="n"/>
      <c r="BH2937" s="59" t="n"/>
      <c r="BI2937" s="59" t="n"/>
      <c r="BJ2937" s="59" t="n"/>
      <c r="BK2937" s="59" t="n"/>
      <c r="BL2937" s="59" t="n"/>
      <c r="BM2937" s="59" t="n"/>
      <c r="BN2937" s="59" t="n"/>
      <c r="BO2937" s="59" t="n"/>
      <c r="BP2937" s="59" t="n"/>
      <c r="BQ2937" s="59" t="n"/>
      <c r="BR2937" s="59" t="n"/>
      <c r="BS2937" s="59" t="n"/>
      <c r="BT2937" s="59" t="n"/>
      <c r="BU2937" s="59" t="n"/>
      <c r="BV2937" s="59" t="n"/>
      <c r="BW2937" s="59" t="n"/>
      <c r="BX2937" s="59" t="n"/>
      <c r="BY2937" s="59" t="n"/>
      <c r="BZ2937" s="59" t="n"/>
      <c r="CA2937" s="59" t="n"/>
      <c r="CB2937" s="59" t="n"/>
      <c r="CC2937" s="59" t="n"/>
      <c r="CD2937" s="59" t="n"/>
      <c r="CE2937" s="59" t="n"/>
      <c r="CF2937" s="59" t="n"/>
      <c r="CG2937" s="59" t="n"/>
      <c r="CH2937" s="59" t="n"/>
      <c r="CI2937" s="59" t="n"/>
      <c r="CJ2937" s="59" t="n"/>
      <c r="CK2937" s="59" t="n"/>
      <c r="CL2937" s="59" t="n"/>
      <c r="CM2937" s="59" t="n"/>
      <c r="CN2937" s="59" t="n"/>
      <c r="CO2937" s="59" t="n"/>
      <c r="CP2937" s="59" t="n"/>
      <c r="CQ2937" s="59" t="n"/>
      <c r="CR2937" s="59" t="n"/>
      <c r="CS2937" s="59" t="n"/>
      <c r="CT2937" s="59" t="n"/>
      <c r="CU2937" s="59" t="n"/>
      <c r="CV2937" s="59" t="n"/>
      <c r="CW2937" s="59" t="n"/>
      <c r="CX2937" s="59" t="n"/>
      <c r="CY2937" s="59" t="n"/>
      <c r="CZ2937" s="59" t="n"/>
    </row>
    <row r="2938">
      <c r="D2938" s="59" t="n"/>
      <c r="E2938" s="59" t="n"/>
      <c r="F2938" s="59" t="n"/>
      <c r="G2938" s="59" t="n"/>
      <c r="H2938" s="59" t="n"/>
      <c r="I2938" s="59" t="n"/>
      <c r="J2938" s="59" t="n"/>
      <c r="K2938" s="59" t="n"/>
      <c r="L2938" s="59" t="n"/>
      <c r="M2938" s="59" t="n"/>
      <c r="N2938" s="59" t="n"/>
      <c r="O2938" s="59" t="n"/>
      <c r="P2938" s="59" t="n"/>
      <c r="Q2938" s="59" t="n"/>
      <c r="R2938" s="59" t="n"/>
      <c r="S2938" s="59" t="n"/>
      <c r="T2938" s="59" t="n"/>
      <c r="U2938" s="59" t="n"/>
      <c r="V2938" s="59" t="n"/>
      <c r="W2938" s="59" t="n"/>
      <c r="X2938" s="59" t="n"/>
      <c r="Y2938" s="59" t="n"/>
      <c r="Z2938" s="59" t="n"/>
      <c r="AA2938" s="59" t="n"/>
      <c r="AB2938" s="59" t="n"/>
      <c r="AC2938" s="59" t="n"/>
      <c r="AD2938" s="59" t="n"/>
      <c r="AE2938" s="59" t="n"/>
      <c r="AF2938" s="59" t="n"/>
      <c r="AG2938" s="59" t="n"/>
      <c r="AH2938" s="59" t="n"/>
      <c r="AI2938" s="59" t="n"/>
      <c r="AJ2938" s="59" t="n"/>
      <c r="AK2938" s="59" t="n"/>
      <c r="AL2938" s="59" t="n"/>
      <c r="AM2938" s="59" t="n"/>
      <c r="AN2938" s="59" t="n"/>
      <c r="AO2938" s="59" t="n"/>
      <c r="AP2938" s="59" t="n"/>
      <c r="AQ2938" s="59" t="n"/>
      <c r="AR2938" s="59" t="n"/>
      <c r="AS2938" s="59" t="n"/>
      <c r="AT2938" s="59" t="n"/>
      <c r="AU2938" s="59" t="n"/>
      <c r="AV2938" s="59" t="n"/>
      <c r="AW2938" s="59" t="n"/>
      <c r="AX2938" s="59" t="n"/>
      <c r="AY2938" s="59" t="n"/>
      <c r="AZ2938" s="59" t="n"/>
      <c r="BA2938" s="59" t="n"/>
      <c r="BB2938" s="59" t="n"/>
      <c r="BC2938" s="59" t="n"/>
      <c r="BD2938" s="59" t="n"/>
      <c r="BE2938" s="59" t="n"/>
      <c r="BF2938" s="59" t="n"/>
      <c r="BG2938" s="59" t="n"/>
      <c r="BH2938" s="59" t="n"/>
      <c r="BI2938" s="59" t="n"/>
      <c r="BJ2938" s="59" t="n"/>
      <c r="BK2938" s="59" t="n"/>
      <c r="BL2938" s="59" t="n"/>
      <c r="BM2938" s="59" t="n"/>
      <c r="BN2938" s="59" t="n"/>
      <c r="BO2938" s="59" t="n"/>
      <c r="BP2938" s="59" t="n"/>
      <c r="BQ2938" s="59" t="n"/>
      <c r="BR2938" s="59" t="n"/>
      <c r="BS2938" s="59" t="n"/>
      <c r="BT2938" s="59" t="n"/>
      <c r="BU2938" s="59" t="n"/>
      <c r="BV2938" s="59" t="n"/>
      <c r="BW2938" s="59" t="n"/>
      <c r="BX2938" s="59" t="n"/>
      <c r="BY2938" s="59" t="n"/>
      <c r="BZ2938" s="59" t="n"/>
      <c r="CA2938" s="59" t="n"/>
      <c r="CB2938" s="59" t="n"/>
      <c r="CC2938" s="59" t="n"/>
      <c r="CD2938" s="59" t="n"/>
      <c r="CE2938" s="59" t="n"/>
      <c r="CF2938" s="59" t="n"/>
      <c r="CG2938" s="59" t="n"/>
      <c r="CH2938" s="59" t="n"/>
      <c r="CI2938" s="59" t="n"/>
      <c r="CJ2938" s="59" t="n"/>
      <c r="CK2938" s="59" t="n"/>
      <c r="CL2938" s="59" t="n"/>
      <c r="CM2938" s="59" t="n"/>
      <c r="CN2938" s="59" t="n"/>
      <c r="CO2938" s="59" t="n"/>
      <c r="CP2938" s="59" t="n"/>
      <c r="CQ2938" s="59" t="n"/>
      <c r="CR2938" s="59" t="n"/>
      <c r="CS2938" s="59" t="n"/>
      <c r="CT2938" s="59" t="n"/>
      <c r="CU2938" s="59" t="n"/>
      <c r="CV2938" s="59" t="n"/>
      <c r="CW2938" s="59" t="n"/>
      <c r="CX2938" s="59" t="n"/>
      <c r="CY2938" s="59" t="n"/>
      <c r="CZ2938" s="59" t="n"/>
    </row>
    <row r="2939">
      <c r="D2939" s="59" t="n"/>
      <c r="E2939" s="59" t="n"/>
      <c r="F2939" s="59" t="n"/>
      <c r="G2939" s="59" t="n"/>
      <c r="H2939" s="59" t="n"/>
      <c r="I2939" s="59" t="n"/>
      <c r="J2939" s="59" t="n"/>
      <c r="K2939" s="59" t="n"/>
      <c r="L2939" s="59" t="n"/>
      <c r="M2939" s="59" t="n"/>
      <c r="N2939" s="59" t="n"/>
      <c r="O2939" s="59" t="n"/>
      <c r="P2939" s="59" t="n"/>
      <c r="Q2939" s="59" t="n"/>
      <c r="R2939" s="59" t="n"/>
      <c r="S2939" s="59" t="n"/>
      <c r="T2939" s="59" t="n"/>
      <c r="U2939" s="59" t="n"/>
      <c r="V2939" s="59" t="n"/>
      <c r="W2939" s="59" t="n"/>
      <c r="X2939" s="59" t="n"/>
      <c r="Y2939" s="59" t="n"/>
      <c r="Z2939" s="59" t="n"/>
      <c r="AA2939" s="59" t="n"/>
      <c r="AB2939" s="59" t="n"/>
      <c r="AC2939" s="59" t="n"/>
      <c r="AD2939" s="59" t="n"/>
      <c r="AE2939" s="59" t="n"/>
      <c r="AF2939" s="59" t="n"/>
      <c r="AG2939" s="59" t="n"/>
      <c r="AH2939" s="59" t="n"/>
      <c r="AI2939" s="59" t="n"/>
      <c r="AJ2939" s="59" t="n"/>
      <c r="AK2939" s="59" t="n"/>
      <c r="AL2939" s="59" t="n"/>
      <c r="AM2939" s="59" t="n"/>
      <c r="AN2939" s="59" t="n"/>
      <c r="AO2939" s="59" t="n"/>
      <c r="AP2939" s="59" t="n"/>
      <c r="AQ2939" s="59" t="n"/>
      <c r="AR2939" s="59" t="n"/>
      <c r="AS2939" s="59" t="n"/>
      <c r="AT2939" s="59" t="n"/>
      <c r="AU2939" s="59" t="n"/>
      <c r="AV2939" s="59" t="n"/>
      <c r="AW2939" s="59" t="n"/>
      <c r="AX2939" s="59" t="n"/>
      <c r="AY2939" s="59" t="n"/>
      <c r="AZ2939" s="59" t="n"/>
      <c r="BA2939" s="59" t="n"/>
      <c r="BB2939" s="59" t="n"/>
      <c r="BC2939" s="59" t="n"/>
      <c r="BD2939" s="59" t="n"/>
      <c r="BE2939" s="59" t="n"/>
      <c r="BF2939" s="59" t="n"/>
      <c r="BG2939" s="59" t="n"/>
      <c r="BH2939" s="59" t="n"/>
      <c r="BI2939" s="59" t="n"/>
      <c r="BJ2939" s="59" t="n"/>
      <c r="BK2939" s="59" t="n"/>
      <c r="BL2939" s="59" t="n"/>
      <c r="BM2939" s="59" t="n"/>
      <c r="BN2939" s="59" t="n"/>
      <c r="BO2939" s="59" t="n"/>
      <c r="BP2939" s="59" t="n"/>
      <c r="BQ2939" s="59" t="n"/>
      <c r="BR2939" s="59" t="n"/>
      <c r="BS2939" s="59" t="n"/>
      <c r="BT2939" s="59" t="n"/>
      <c r="BU2939" s="59" t="n"/>
      <c r="BV2939" s="59" t="n"/>
      <c r="BW2939" s="59" t="n"/>
      <c r="BX2939" s="59" t="n"/>
      <c r="BY2939" s="59" t="n"/>
      <c r="BZ2939" s="59" t="n"/>
      <c r="CA2939" s="59" t="n"/>
      <c r="CB2939" s="59" t="n"/>
      <c r="CC2939" s="59" t="n"/>
      <c r="CD2939" s="59" t="n"/>
      <c r="CE2939" s="59" t="n"/>
      <c r="CF2939" s="59" t="n"/>
      <c r="CG2939" s="59" t="n"/>
      <c r="CH2939" s="59" t="n"/>
      <c r="CI2939" s="59" t="n"/>
      <c r="CJ2939" s="59" t="n"/>
      <c r="CK2939" s="59" t="n"/>
      <c r="CL2939" s="59" t="n"/>
      <c r="CM2939" s="59" t="n"/>
      <c r="CN2939" s="59" t="n"/>
      <c r="CO2939" s="59" t="n"/>
      <c r="CP2939" s="59" t="n"/>
      <c r="CQ2939" s="59" t="n"/>
      <c r="CR2939" s="59" t="n"/>
      <c r="CS2939" s="59" t="n"/>
      <c r="CT2939" s="59" t="n"/>
      <c r="CU2939" s="59" t="n"/>
      <c r="CV2939" s="59" t="n"/>
      <c r="CW2939" s="59" t="n"/>
      <c r="CX2939" s="59" t="n"/>
      <c r="CY2939" s="59" t="n"/>
      <c r="CZ2939" s="59" t="n"/>
    </row>
    <row r="2940">
      <c r="D2940" s="107" t="n"/>
      <c r="E2940" s="107" t="n"/>
      <c r="F2940" s="107" t="n"/>
      <c r="G2940" s="107" t="n"/>
      <c r="H2940" s="107" t="n"/>
      <c r="I2940" s="107" t="n"/>
      <c r="J2940" s="107" t="n"/>
      <c r="K2940" s="107" t="n"/>
      <c r="L2940" s="107" t="n"/>
      <c r="M2940" s="107" t="n"/>
      <c r="N2940" s="107" t="n"/>
      <c r="O2940" s="107" t="n"/>
      <c r="P2940" s="107" t="n"/>
      <c r="Q2940" s="107" t="n"/>
      <c r="R2940" s="107" t="n"/>
      <c r="S2940" s="107" t="n"/>
      <c r="T2940" s="107" t="n"/>
      <c r="U2940" s="107" t="n"/>
      <c r="V2940" s="107" t="n"/>
      <c r="W2940" s="107" t="n"/>
      <c r="X2940" s="107" t="n"/>
      <c r="Y2940" s="107" t="n"/>
      <c r="Z2940" s="107" t="n"/>
      <c r="AA2940" s="107" t="n"/>
      <c r="AB2940" s="107" t="n"/>
      <c r="AC2940" s="107" t="n"/>
      <c r="AD2940" s="107" t="n"/>
      <c r="AE2940" s="107" t="n"/>
      <c r="AF2940" s="107" t="n"/>
      <c r="AG2940" s="107" t="n"/>
      <c r="AH2940" s="107" t="n"/>
      <c r="AI2940" s="107" t="n"/>
      <c r="AJ2940" s="107" t="n"/>
      <c r="AK2940" s="107" t="n"/>
      <c r="AL2940" s="107" t="n"/>
      <c r="AM2940" s="107" t="n"/>
      <c r="AN2940" s="107" t="n"/>
      <c r="AO2940" s="107" t="n"/>
      <c r="AP2940" s="107" t="n"/>
      <c r="AQ2940" s="107" t="n"/>
      <c r="AR2940" s="107" t="n"/>
      <c r="AS2940" s="107" t="n"/>
      <c r="AT2940" s="107" t="n"/>
      <c r="AU2940" s="107" t="n"/>
      <c r="AV2940" s="107" t="n"/>
      <c r="AW2940" s="107" t="n"/>
      <c r="AX2940" s="107" t="n"/>
      <c r="AY2940" s="107" t="n"/>
      <c r="AZ2940" s="107" t="n"/>
      <c r="BA2940" s="107" t="n"/>
      <c r="BB2940" s="107" t="n"/>
      <c r="BC2940" s="107" t="n"/>
      <c r="BD2940" s="107" t="n"/>
      <c r="BE2940" s="107" t="n"/>
      <c r="BF2940" s="107" t="n"/>
      <c r="BG2940" s="107" t="n"/>
      <c r="BH2940" s="107" t="n"/>
      <c r="BI2940" s="107" t="n"/>
      <c r="BJ2940" s="107" t="n"/>
      <c r="BK2940" s="107" t="n"/>
      <c r="BL2940" s="107" t="n"/>
      <c r="BM2940" s="107" t="n"/>
      <c r="BN2940" s="107" t="n"/>
      <c r="BO2940" s="107" t="n"/>
      <c r="BP2940" s="107" t="n"/>
      <c r="BQ2940" s="107" t="n"/>
      <c r="BR2940" s="107" t="n"/>
      <c r="BS2940" s="107" t="n"/>
      <c r="BT2940" s="107" t="n"/>
      <c r="BU2940" s="107" t="n"/>
      <c r="BV2940" s="107" t="n"/>
      <c r="BW2940" s="107" t="n"/>
      <c r="BX2940" s="107" t="n"/>
      <c r="BY2940" s="107" t="n"/>
      <c r="BZ2940" s="107" t="n"/>
      <c r="CA2940" s="107" t="n"/>
      <c r="CB2940" s="107" t="n"/>
      <c r="CC2940" s="107" t="n"/>
      <c r="CD2940" s="107" t="n"/>
      <c r="CE2940" s="107" t="n"/>
      <c r="CF2940" s="107" t="n"/>
      <c r="CG2940" s="107" t="n"/>
      <c r="CH2940" s="107" t="n"/>
      <c r="CI2940" s="107" t="n"/>
      <c r="CJ2940" s="107" t="n"/>
      <c r="CK2940" s="107" t="n"/>
      <c r="CL2940" s="107" t="n"/>
      <c r="CM2940" s="107" t="n"/>
      <c r="CN2940" s="107" t="n"/>
      <c r="CO2940" s="107" t="n"/>
      <c r="CP2940" s="107" t="n"/>
      <c r="CQ2940" s="107" t="n"/>
      <c r="CR2940" s="107" t="n"/>
      <c r="CS2940" s="107" t="n"/>
      <c r="CT2940" s="107" t="n"/>
      <c r="CU2940" s="107" t="n"/>
      <c r="CV2940" s="107" t="n"/>
      <c r="CW2940" s="107" t="n"/>
      <c r="CX2940" s="107" t="n"/>
      <c r="CY2940" s="107" t="n"/>
      <c r="CZ2940" s="107" t="n"/>
    </row>
    <row r="2943">
      <c r="A2943" s="2">
        <f>IF($A2936="","","   projections")</f>
        <v/>
      </c>
      <c r="B2943" s="68">
        <f>IF($A2936="",0,COUNT($E2944:$CZ2944))</f>
        <v/>
      </c>
      <c r="C2943" s="69">
        <f>IF($B2943=0,0,MAX($E2944:$CZ2944))</f>
        <v/>
      </c>
      <c r="D2943" s="58">
        <f>_xll.BDS($A2936,'Field Check'!$C$42,"headers=y","startcol=1","endcol=3","dir=h")</f>
        <v/>
      </c>
      <c r="E2943" s="59" t="n"/>
      <c r="F2943" s="59" t="n"/>
      <c r="G2943" s="59" t="n"/>
      <c r="H2943" s="59" t="n"/>
      <c r="I2943" s="59" t="n"/>
      <c r="J2943" s="59" t="n"/>
      <c r="K2943" s="59" t="n"/>
      <c r="L2943" s="59" t="n"/>
      <c r="M2943" s="59" t="n"/>
      <c r="N2943" s="59" t="n"/>
      <c r="O2943" s="59" t="n"/>
      <c r="P2943" s="59" t="n"/>
      <c r="Q2943" s="59" t="n"/>
      <c r="R2943" s="59" t="n"/>
      <c r="S2943" s="59" t="n"/>
      <c r="T2943" s="59" t="n"/>
      <c r="U2943" s="59" t="n"/>
      <c r="V2943" s="59" t="n"/>
      <c r="W2943" s="59" t="n"/>
      <c r="X2943" s="59" t="n"/>
      <c r="Y2943" s="59" t="n"/>
      <c r="Z2943" s="59" t="n"/>
      <c r="AA2943" s="59" t="n"/>
      <c r="AB2943" s="59" t="n"/>
      <c r="AC2943" s="59" t="n"/>
      <c r="AD2943" s="59" t="n"/>
      <c r="AE2943" s="59" t="n"/>
      <c r="AF2943" s="59" t="n"/>
      <c r="AG2943" s="59" t="n"/>
      <c r="AH2943" s="59" t="n"/>
      <c r="AI2943" s="59" t="n"/>
      <c r="AJ2943" s="59" t="n"/>
      <c r="AK2943" s="59" t="n"/>
      <c r="AL2943" s="59" t="n"/>
      <c r="AM2943" s="59" t="n"/>
      <c r="AN2943" s="59" t="n"/>
      <c r="AO2943" s="59" t="n"/>
      <c r="AP2943" s="59" t="n"/>
      <c r="AQ2943" s="59" t="n"/>
      <c r="AR2943" s="59" t="n"/>
      <c r="AS2943" s="59" t="n"/>
      <c r="AT2943" s="59" t="n"/>
      <c r="AU2943" s="59" t="n"/>
      <c r="AV2943" s="59" t="n"/>
      <c r="AW2943" s="59" t="n"/>
      <c r="AX2943" s="59" t="n"/>
      <c r="AY2943" s="59" t="n"/>
      <c r="AZ2943" s="59" t="n"/>
      <c r="BA2943" s="59" t="n"/>
      <c r="BB2943" s="59" t="n"/>
      <c r="BC2943" s="59" t="n"/>
      <c r="BD2943" s="59" t="n"/>
      <c r="BE2943" s="59" t="n"/>
      <c r="BF2943" s="59" t="n"/>
      <c r="BG2943" s="59" t="n"/>
      <c r="BH2943" s="59" t="n"/>
      <c r="BI2943" s="59" t="n"/>
      <c r="BJ2943" s="59" t="n"/>
      <c r="BK2943" s="59" t="n"/>
      <c r="BL2943" s="59" t="n"/>
      <c r="BM2943" s="59" t="n"/>
      <c r="BN2943" s="59" t="n"/>
      <c r="BO2943" s="59" t="n"/>
      <c r="BP2943" s="59" t="n"/>
      <c r="BQ2943" s="59" t="n"/>
      <c r="BR2943" s="59" t="n"/>
      <c r="BS2943" s="59" t="n"/>
      <c r="BT2943" s="59" t="n"/>
      <c r="BU2943" s="59" t="n"/>
      <c r="BV2943" s="59" t="n"/>
      <c r="BW2943" s="59" t="n"/>
      <c r="BX2943" s="59" t="n"/>
      <c r="BY2943" s="59" t="n"/>
      <c r="BZ2943" s="59" t="n"/>
      <c r="CA2943" s="59" t="n"/>
      <c r="CB2943" s="59" t="n"/>
      <c r="CC2943" s="59" t="n"/>
      <c r="CD2943" s="59" t="n"/>
      <c r="CE2943" s="59" t="n"/>
      <c r="CF2943" s="59" t="n"/>
      <c r="CG2943" s="59" t="n"/>
      <c r="CH2943" s="59" t="n"/>
      <c r="CI2943" s="59" t="n"/>
      <c r="CJ2943" s="59" t="n"/>
      <c r="CK2943" s="59" t="n"/>
      <c r="CL2943" s="59" t="n"/>
      <c r="CM2943" s="59" t="n"/>
      <c r="CN2943" s="59" t="n"/>
      <c r="CO2943" s="59" t="n"/>
      <c r="CP2943" s="59" t="n"/>
      <c r="CQ2943" s="59" t="n"/>
      <c r="CR2943" s="59" t="n"/>
      <c r="CS2943" s="59" t="n"/>
      <c r="CT2943" s="59" t="n"/>
      <c r="CU2943" s="59" t="n"/>
      <c r="CV2943" s="59" t="n"/>
      <c r="CW2943" s="59" t="n"/>
      <c r="CX2943" s="59" t="n"/>
      <c r="CY2943" s="59" t="n"/>
      <c r="CZ2943" s="59" t="n"/>
    </row>
    <row r="2944">
      <c r="D2944" s="59" t="n"/>
      <c r="E2944" s="59" t="n"/>
      <c r="F2944" s="59" t="n"/>
      <c r="G2944" s="59" t="n"/>
      <c r="H2944" s="59" t="n"/>
      <c r="I2944" s="59" t="n"/>
      <c r="J2944" s="59" t="n"/>
      <c r="K2944" s="59" t="n"/>
      <c r="L2944" s="59" t="n"/>
      <c r="M2944" s="59" t="n"/>
      <c r="N2944" s="59" t="n"/>
      <c r="O2944" s="59" t="n"/>
      <c r="P2944" s="59" t="n"/>
      <c r="Q2944" s="59" t="n"/>
      <c r="R2944" s="59" t="n"/>
      <c r="S2944" s="59" t="n"/>
      <c r="T2944" s="59" t="n"/>
      <c r="U2944" s="59" t="n"/>
      <c r="V2944" s="59" t="n"/>
      <c r="W2944" s="59" t="n"/>
      <c r="X2944" s="59" t="n"/>
      <c r="Y2944" s="59" t="n"/>
      <c r="Z2944" s="59" t="n"/>
      <c r="AA2944" s="59" t="n"/>
      <c r="AB2944" s="59" t="n"/>
      <c r="AC2944" s="59" t="n"/>
      <c r="AD2944" s="59" t="n"/>
      <c r="AE2944" s="59" t="n"/>
      <c r="AF2944" s="59" t="n"/>
      <c r="AG2944" s="59" t="n"/>
      <c r="AH2944" s="59" t="n"/>
      <c r="AI2944" s="59" t="n"/>
      <c r="AJ2944" s="59" t="n"/>
      <c r="AK2944" s="59" t="n"/>
      <c r="AL2944" s="59" t="n"/>
      <c r="AM2944" s="59" t="n"/>
      <c r="AN2944" s="59" t="n"/>
      <c r="AO2944" s="59" t="n"/>
      <c r="AP2944" s="59" t="n"/>
      <c r="AQ2944" s="59" t="n"/>
      <c r="AR2944" s="59" t="n"/>
      <c r="AS2944" s="59" t="n"/>
      <c r="AT2944" s="59" t="n"/>
      <c r="AU2944" s="59" t="n"/>
      <c r="AV2944" s="59" t="n"/>
      <c r="AW2944" s="59" t="n"/>
      <c r="AX2944" s="59" t="n"/>
      <c r="AY2944" s="59" t="n"/>
      <c r="AZ2944" s="59" t="n"/>
      <c r="BA2944" s="59" t="n"/>
      <c r="BB2944" s="59" t="n"/>
      <c r="BC2944" s="59" t="n"/>
      <c r="BD2944" s="59" t="n"/>
      <c r="BE2944" s="59" t="n"/>
      <c r="BF2944" s="59" t="n"/>
      <c r="BG2944" s="59" t="n"/>
      <c r="BH2944" s="59" t="n"/>
      <c r="BI2944" s="59" t="n"/>
      <c r="BJ2944" s="59" t="n"/>
      <c r="BK2944" s="59" t="n"/>
      <c r="BL2944" s="59" t="n"/>
      <c r="BM2944" s="59" t="n"/>
      <c r="BN2944" s="59" t="n"/>
      <c r="BO2944" s="59" t="n"/>
      <c r="BP2944" s="59" t="n"/>
      <c r="BQ2944" s="59" t="n"/>
      <c r="BR2944" s="59" t="n"/>
      <c r="BS2944" s="59" t="n"/>
      <c r="BT2944" s="59" t="n"/>
      <c r="BU2944" s="59" t="n"/>
      <c r="BV2944" s="59" t="n"/>
      <c r="BW2944" s="59" t="n"/>
      <c r="BX2944" s="59" t="n"/>
      <c r="BY2944" s="59" t="n"/>
      <c r="BZ2944" s="59" t="n"/>
      <c r="CA2944" s="59" t="n"/>
      <c r="CB2944" s="59" t="n"/>
      <c r="CC2944" s="59" t="n"/>
      <c r="CD2944" s="59" t="n"/>
      <c r="CE2944" s="59" t="n"/>
      <c r="CF2944" s="59" t="n"/>
      <c r="CG2944" s="59" t="n"/>
      <c r="CH2944" s="59" t="n"/>
      <c r="CI2944" s="59" t="n"/>
      <c r="CJ2944" s="59" t="n"/>
      <c r="CK2944" s="59" t="n"/>
      <c r="CL2944" s="59" t="n"/>
      <c r="CM2944" s="59" t="n"/>
      <c r="CN2944" s="59" t="n"/>
      <c r="CO2944" s="59" t="n"/>
      <c r="CP2944" s="59" t="n"/>
      <c r="CQ2944" s="59" t="n"/>
      <c r="CR2944" s="59" t="n"/>
      <c r="CS2944" s="59" t="n"/>
      <c r="CT2944" s="59" t="n"/>
      <c r="CU2944" s="59" t="n"/>
      <c r="CV2944" s="59" t="n"/>
      <c r="CW2944" s="59" t="n"/>
      <c r="CX2944" s="59" t="n"/>
      <c r="CY2944" s="59" t="n"/>
      <c r="CZ2944" s="59" t="n"/>
    </row>
    <row r="2945">
      <c r="D2945" s="107" t="n"/>
      <c r="E2945" s="107" t="n"/>
      <c r="F2945" s="107" t="n"/>
      <c r="G2945" s="107" t="n"/>
      <c r="H2945" s="107" t="n"/>
      <c r="I2945" s="107" t="n"/>
      <c r="J2945" s="107" t="n"/>
      <c r="K2945" s="107" t="n"/>
      <c r="L2945" s="107" t="n"/>
      <c r="M2945" s="107" t="n"/>
      <c r="N2945" s="107" t="n"/>
      <c r="O2945" s="107" t="n"/>
      <c r="P2945" s="107" t="n"/>
      <c r="Q2945" s="107" t="n"/>
      <c r="R2945" s="107" t="n"/>
      <c r="S2945" s="107" t="n"/>
      <c r="T2945" s="107" t="n"/>
      <c r="U2945" s="107" t="n"/>
      <c r="V2945" s="107" t="n"/>
      <c r="W2945" s="107" t="n"/>
      <c r="X2945" s="107" t="n"/>
      <c r="Y2945" s="107" t="n"/>
      <c r="Z2945" s="107" t="n"/>
      <c r="AA2945" s="107" t="n"/>
      <c r="AB2945" s="107" t="n"/>
      <c r="AC2945" s="107" t="n"/>
      <c r="AD2945" s="107" t="n"/>
      <c r="AE2945" s="107" t="n"/>
      <c r="AF2945" s="107" t="n"/>
      <c r="AG2945" s="107" t="n"/>
      <c r="AH2945" s="107" t="n"/>
      <c r="AI2945" s="107" t="n"/>
      <c r="AJ2945" s="107" t="n"/>
      <c r="AK2945" s="107" t="n"/>
      <c r="AL2945" s="107" t="n"/>
      <c r="AM2945" s="107" t="n"/>
      <c r="AN2945" s="107" t="n"/>
      <c r="AO2945" s="107" t="n"/>
      <c r="AP2945" s="107" t="n"/>
      <c r="AQ2945" s="107" t="n"/>
      <c r="AR2945" s="107" t="n"/>
      <c r="AS2945" s="107" t="n"/>
      <c r="AT2945" s="107" t="n"/>
      <c r="AU2945" s="107" t="n"/>
      <c r="AV2945" s="107" t="n"/>
      <c r="AW2945" s="107" t="n"/>
      <c r="AX2945" s="107" t="n"/>
      <c r="AY2945" s="107" t="n"/>
      <c r="AZ2945" s="107" t="n"/>
      <c r="BA2945" s="107" t="n"/>
      <c r="BB2945" s="107" t="n"/>
      <c r="BC2945" s="107" t="n"/>
      <c r="BD2945" s="107" t="n"/>
      <c r="BE2945" s="107" t="n"/>
      <c r="BF2945" s="107" t="n"/>
      <c r="BG2945" s="107" t="n"/>
      <c r="BH2945" s="107" t="n"/>
      <c r="BI2945" s="107" t="n"/>
      <c r="BJ2945" s="107" t="n"/>
      <c r="BK2945" s="107" t="n"/>
      <c r="BL2945" s="107" t="n"/>
      <c r="BM2945" s="107" t="n"/>
      <c r="BN2945" s="107" t="n"/>
      <c r="BO2945" s="107" t="n"/>
      <c r="BP2945" s="107" t="n"/>
      <c r="BQ2945" s="107" t="n"/>
      <c r="BR2945" s="107" t="n"/>
      <c r="BS2945" s="107" t="n"/>
      <c r="BT2945" s="107" t="n"/>
      <c r="BU2945" s="107" t="n"/>
      <c r="BV2945" s="107" t="n"/>
      <c r="BW2945" s="107" t="n"/>
      <c r="BX2945" s="107" t="n"/>
      <c r="BY2945" s="107" t="n"/>
      <c r="BZ2945" s="107" t="n"/>
      <c r="CA2945" s="107" t="n"/>
      <c r="CB2945" s="107" t="n"/>
      <c r="CC2945" s="107" t="n"/>
      <c r="CD2945" s="107" t="n"/>
      <c r="CE2945" s="107" t="n"/>
      <c r="CF2945" s="107" t="n"/>
      <c r="CG2945" s="107" t="n"/>
      <c r="CH2945" s="107" t="n"/>
      <c r="CI2945" s="107" t="n"/>
      <c r="CJ2945" s="107" t="n"/>
      <c r="CK2945" s="107" t="n"/>
      <c r="CL2945" s="107" t="n"/>
      <c r="CM2945" s="107" t="n"/>
      <c r="CN2945" s="107" t="n"/>
      <c r="CO2945" s="107" t="n"/>
      <c r="CP2945" s="107" t="n"/>
      <c r="CQ2945" s="107" t="n"/>
      <c r="CR2945" s="107" t="n"/>
      <c r="CS2945" s="107" t="n"/>
      <c r="CT2945" s="107" t="n"/>
      <c r="CU2945" s="107" t="n"/>
      <c r="CV2945" s="107" t="n"/>
      <c r="CW2945" s="107" t="n"/>
      <c r="CX2945" s="107" t="n"/>
      <c r="CY2945" s="107" t="n"/>
      <c r="CZ2945" s="107" t="n"/>
    </row>
    <row r="2947">
      <c r="A2947" s="126">
        <f>IF(MXAU!$C$68="","",MXAU!$C$68)</f>
        <v/>
      </c>
      <c r="B2947" s="68">
        <f>IF($A2947="",0,COUNT($E2948:$CZ2948))</f>
        <v/>
      </c>
      <c r="C2947" s="69">
        <f>IF($B2947=0,0,MAX($E2948:$CZ2948))</f>
        <v/>
      </c>
      <c r="D2947" s="58">
        <f>_xll.BDS($A2947,'Field Check'!$C$44,"headers=y","startcol=1","endcol=7","dir=h","DVD_START_DT",'Field Check'!$C$59,"DVD_END_DT",'Field Check'!$D$59)</f>
        <v/>
      </c>
      <c r="E2947" s="59" t="n"/>
      <c r="F2947" s="59" t="n"/>
      <c r="G2947" s="59" t="n"/>
      <c r="H2947" s="59" t="n"/>
      <c r="I2947" s="59" t="n"/>
      <c r="J2947" s="59" t="n"/>
      <c r="K2947" s="59" t="n"/>
      <c r="L2947" s="59" t="n"/>
      <c r="M2947" s="59" t="n"/>
      <c r="N2947" s="59" t="n"/>
      <c r="O2947" s="59" t="n"/>
      <c r="P2947" s="59" t="n"/>
      <c r="Q2947" s="59" t="n"/>
      <c r="R2947" s="59" t="n"/>
      <c r="S2947" s="59" t="n"/>
      <c r="T2947" s="59" t="n"/>
      <c r="U2947" s="59" t="n"/>
      <c r="V2947" s="59" t="n"/>
      <c r="W2947" s="59" t="n"/>
      <c r="X2947" s="59" t="n"/>
      <c r="Y2947" s="59" t="n"/>
      <c r="Z2947" s="59" t="n"/>
      <c r="AA2947" s="59" t="n"/>
      <c r="AB2947" s="59" t="n"/>
      <c r="AC2947" s="59" t="n"/>
      <c r="AD2947" s="59" t="n"/>
      <c r="AE2947" s="59" t="n"/>
      <c r="AF2947" s="59" t="n"/>
      <c r="AG2947" s="59" t="n"/>
      <c r="AH2947" s="59" t="n"/>
      <c r="AI2947" s="59" t="n"/>
      <c r="AJ2947" s="59" t="n"/>
      <c r="AK2947" s="59" t="n"/>
      <c r="AL2947" s="59" t="n"/>
      <c r="AM2947" s="59" t="n"/>
      <c r="AN2947" s="59" t="n"/>
      <c r="AO2947" s="59" t="n"/>
      <c r="AP2947" s="59" t="n"/>
      <c r="AQ2947" s="59" t="n"/>
      <c r="AR2947" s="59" t="n"/>
      <c r="AS2947" s="59" t="n"/>
      <c r="AT2947" s="59" t="n"/>
      <c r="AU2947" s="59" t="n"/>
      <c r="AV2947" s="59" t="n"/>
      <c r="AW2947" s="59" t="n"/>
      <c r="AX2947" s="59" t="n"/>
      <c r="AY2947" s="59" t="n"/>
      <c r="AZ2947" s="59" t="n"/>
      <c r="BA2947" s="59" t="n"/>
      <c r="BB2947" s="59" t="n"/>
      <c r="BC2947" s="59" t="n"/>
      <c r="BD2947" s="59" t="n"/>
      <c r="BE2947" s="59" t="n"/>
      <c r="BF2947" s="59" t="n"/>
      <c r="BG2947" s="59" t="n"/>
      <c r="BH2947" s="59" t="n"/>
      <c r="BI2947" s="59" t="n"/>
      <c r="BJ2947" s="59" t="n"/>
      <c r="BK2947" s="59" t="n"/>
      <c r="BL2947" s="59" t="n"/>
      <c r="BM2947" s="59" t="n"/>
      <c r="BN2947" s="59" t="n"/>
      <c r="BO2947" s="59" t="n"/>
      <c r="BP2947" s="59" t="n"/>
      <c r="BQ2947" s="59" t="n"/>
      <c r="BR2947" s="59" t="n"/>
      <c r="BS2947" s="59" t="n"/>
      <c r="BT2947" s="59" t="n"/>
      <c r="BU2947" s="59" t="n"/>
      <c r="BV2947" s="59" t="n"/>
      <c r="BW2947" s="59" t="n"/>
      <c r="BX2947" s="59" t="n"/>
      <c r="BY2947" s="59" t="n"/>
      <c r="BZ2947" s="59" t="n"/>
      <c r="CA2947" s="59" t="n"/>
      <c r="CB2947" s="59" t="n"/>
      <c r="CC2947" s="59" t="n"/>
      <c r="CD2947" s="59" t="n"/>
      <c r="CE2947" s="59" t="n"/>
      <c r="CF2947" s="59" t="n"/>
      <c r="CG2947" s="59" t="n"/>
      <c r="CH2947" s="59" t="n"/>
      <c r="CI2947" s="59" t="n"/>
      <c r="CJ2947" s="59" t="n"/>
      <c r="CK2947" s="59" t="n"/>
      <c r="CL2947" s="59" t="n"/>
      <c r="CM2947" s="59" t="n"/>
      <c r="CN2947" s="59" t="n"/>
      <c r="CO2947" s="59" t="n"/>
      <c r="CP2947" s="59" t="n"/>
      <c r="CQ2947" s="59" t="n"/>
      <c r="CR2947" s="59" t="n"/>
      <c r="CS2947" s="59" t="n"/>
      <c r="CT2947" s="59" t="n"/>
      <c r="CU2947" s="59" t="n"/>
      <c r="CV2947" s="59" t="n"/>
      <c r="CW2947" s="59" t="n"/>
      <c r="CX2947" s="59" t="n"/>
      <c r="CY2947" s="59" t="n"/>
      <c r="CZ2947" s="59" t="n"/>
    </row>
    <row r="2948">
      <c r="D2948" s="59" t="n"/>
      <c r="E2948" s="59" t="n"/>
      <c r="F2948" s="59" t="n"/>
      <c r="G2948" s="59" t="n"/>
      <c r="H2948" s="59" t="n"/>
      <c r="I2948" s="59" t="n"/>
      <c r="J2948" s="59" t="n"/>
      <c r="K2948" s="59" t="n"/>
      <c r="L2948" s="59" t="n"/>
      <c r="M2948" s="59" t="n"/>
      <c r="N2948" s="59" t="n"/>
      <c r="O2948" s="59" t="n"/>
      <c r="P2948" s="59" t="n"/>
      <c r="Q2948" s="59" t="n"/>
      <c r="R2948" s="59" t="n"/>
      <c r="S2948" s="59" t="n"/>
      <c r="T2948" s="59" t="n"/>
      <c r="U2948" s="59" t="n"/>
      <c r="V2948" s="59" t="n"/>
      <c r="W2948" s="59" t="n"/>
      <c r="X2948" s="59" t="n"/>
      <c r="Y2948" s="59" t="n"/>
      <c r="Z2948" s="59" t="n"/>
      <c r="AA2948" s="59" t="n"/>
      <c r="AB2948" s="59" t="n"/>
      <c r="AC2948" s="59" t="n"/>
      <c r="AD2948" s="59" t="n"/>
      <c r="AE2948" s="59" t="n"/>
      <c r="AF2948" s="59" t="n"/>
      <c r="AG2948" s="59" t="n"/>
      <c r="AH2948" s="59" t="n"/>
      <c r="AI2948" s="59" t="n"/>
      <c r="AJ2948" s="59" t="n"/>
      <c r="AK2948" s="59" t="n"/>
      <c r="AL2948" s="59" t="n"/>
      <c r="AM2948" s="59" t="n"/>
      <c r="AN2948" s="59" t="n"/>
      <c r="AO2948" s="59" t="n"/>
      <c r="AP2948" s="59" t="n"/>
      <c r="AQ2948" s="59" t="n"/>
      <c r="AR2948" s="59" t="n"/>
      <c r="AS2948" s="59" t="n"/>
      <c r="AT2948" s="59" t="n"/>
      <c r="AU2948" s="59" t="n"/>
      <c r="AV2948" s="59" t="n"/>
      <c r="AW2948" s="59" t="n"/>
      <c r="AX2948" s="59" t="n"/>
      <c r="AY2948" s="59" t="n"/>
      <c r="AZ2948" s="59" t="n"/>
      <c r="BA2948" s="59" t="n"/>
      <c r="BB2948" s="59" t="n"/>
      <c r="BC2948" s="59" t="n"/>
      <c r="BD2948" s="59" t="n"/>
      <c r="BE2948" s="59" t="n"/>
      <c r="BF2948" s="59" t="n"/>
      <c r="BG2948" s="59" t="n"/>
      <c r="BH2948" s="59" t="n"/>
      <c r="BI2948" s="59" t="n"/>
      <c r="BJ2948" s="59" t="n"/>
      <c r="BK2948" s="59" t="n"/>
      <c r="BL2948" s="59" t="n"/>
      <c r="BM2948" s="59" t="n"/>
      <c r="BN2948" s="59" t="n"/>
      <c r="BO2948" s="59" t="n"/>
      <c r="BP2948" s="59" t="n"/>
      <c r="BQ2948" s="59" t="n"/>
      <c r="BR2948" s="59" t="n"/>
      <c r="BS2948" s="59" t="n"/>
      <c r="BT2948" s="59" t="n"/>
      <c r="BU2948" s="59" t="n"/>
      <c r="BV2948" s="59" t="n"/>
      <c r="BW2948" s="59" t="n"/>
      <c r="BX2948" s="59" t="n"/>
      <c r="BY2948" s="59" t="n"/>
      <c r="BZ2948" s="59" t="n"/>
      <c r="CA2948" s="59" t="n"/>
      <c r="CB2948" s="59" t="n"/>
      <c r="CC2948" s="59" t="n"/>
      <c r="CD2948" s="59" t="n"/>
      <c r="CE2948" s="59" t="n"/>
      <c r="CF2948" s="59" t="n"/>
      <c r="CG2948" s="59" t="n"/>
      <c r="CH2948" s="59" t="n"/>
      <c r="CI2948" s="59" t="n"/>
      <c r="CJ2948" s="59" t="n"/>
      <c r="CK2948" s="59" t="n"/>
      <c r="CL2948" s="59" t="n"/>
      <c r="CM2948" s="59" t="n"/>
      <c r="CN2948" s="59" t="n"/>
      <c r="CO2948" s="59" t="n"/>
      <c r="CP2948" s="59" t="n"/>
      <c r="CQ2948" s="59" t="n"/>
      <c r="CR2948" s="59" t="n"/>
      <c r="CS2948" s="59" t="n"/>
      <c r="CT2948" s="59" t="n"/>
      <c r="CU2948" s="59" t="n"/>
      <c r="CV2948" s="59" t="n"/>
      <c r="CW2948" s="59" t="n"/>
      <c r="CX2948" s="59" t="n"/>
      <c r="CY2948" s="59" t="n"/>
      <c r="CZ2948" s="59" t="n"/>
    </row>
    <row r="2949">
      <c r="D2949" s="59" t="n"/>
      <c r="E2949" s="59" t="n"/>
      <c r="F2949" s="59" t="n"/>
      <c r="G2949" s="59" t="n"/>
      <c r="H2949" s="59" t="n"/>
      <c r="I2949" s="59" t="n"/>
      <c r="J2949" s="59" t="n"/>
      <c r="K2949" s="59" t="n"/>
      <c r="L2949" s="59" t="n"/>
      <c r="M2949" s="59" t="n"/>
      <c r="N2949" s="59" t="n"/>
      <c r="O2949" s="59" t="n"/>
      <c r="P2949" s="59" t="n"/>
      <c r="Q2949" s="59" t="n"/>
      <c r="R2949" s="59" t="n"/>
      <c r="S2949" s="59" t="n"/>
      <c r="T2949" s="59" t="n"/>
      <c r="U2949" s="59" t="n"/>
      <c r="V2949" s="59" t="n"/>
      <c r="W2949" s="59" t="n"/>
      <c r="X2949" s="59" t="n"/>
      <c r="Y2949" s="59" t="n"/>
      <c r="Z2949" s="59" t="n"/>
      <c r="AA2949" s="59" t="n"/>
      <c r="AB2949" s="59" t="n"/>
      <c r="AC2949" s="59" t="n"/>
      <c r="AD2949" s="59" t="n"/>
      <c r="AE2949" s="59" t="n"/>
      <c r="AF2949" s="59" t="n"/>
      <c r="AG2949" s="59" t="n"/>
      <c r="AH2949" s="59" t="n"/>
      <c r="AI2949" s="59" t="n"/>
      <c r="AJ2949" s="59" t="n"/>
      <c r="AK2949" s="59" t="n"/>
      <c r="AL2949" s="59" t="n"/>
      <c r="AM2949" s="59" t="n"/>
      <c r="AN2949" s="59" t="n"/>
      <c r="AO2949" s="59" t="n"/>
      <c r="AP2949" s="59" t="n"/>
      <c r="AQ2949" s="59" t="n"/>
      <c r="AR2949" s="59" t="n"/>
      <c r="AS2949" s="59" t="n"/>
      <c r="AT2949" s="59" t="n"/>
      <c r="AU2949" s="59" t="n"/>
      <c r="AV2949" s="59" t="n"/>
      <c r="AW2949" s="59" t="n"/>
      <c r="AX2949" s="59" t="n"/>
      <c r="AY2949" s="59" t="n"/>
      <c r="AZ2949" s="59" t="n"/>
      <c r="BA2949" s="59" t="n"/>
      <c r="BB2949" s="59" t="n"/>
      <c r="BC2949" s="59" t="n"/>
      <c r="BD2949" s="59" t="n"/>
      <c r="BE2949" s="59" t="n"/>
      <c r="BF2949" s="59" t="n"/>
      <c r="BG2949" s="59" t="n"/>
      <c r="BH2949" s="59" t="n"/>
      <c r="BI2949" s="59" t="n"/>
      <c r="BJ2949" s="59" t="n"/>
      <c r="BK2949" s="59" t="n"/>
      <c r="BL2949" s="59" t="n"/>
      <c r="BM2949" s="59" t="n"/>
      <c r="BN2949" s="59" t="n"/>
      <c r="BO2949" s="59" t="n"/>
      <c r="BP2949" s="59" t="n"/>
      <c r="BQ2949" s="59" t="n"/>
      <c r="BR2949" s="59" t="n"/>
      <c r="BS2949" s="59" t="n"/>
      <c r="BT2949" s="59" t="n"/>
      <c r="BU2949" s="59" t="n"/>
      <c r="BV2949" s="59" t="n"/>
      <c r="BW2949" s="59" t="n"/>
      <c r="BX2949" s="59" t="n"/>
      <c r="BY2949" s="59" t="n"/>
      <c r="BZ2949" s="59" t="n"/>
      <c r="CA2949" s="59" t="n"/>
      <c r="CB2949" s="59" t="n"/>
      <c r="CC2949" s="59" t="n"/>
      <c r="CD2949" s="59" t="n"/>
      <c r="CE2949" s="59" t="n"/>
      <c r="CF2949" s="59" t="n"/>
      <c r="CG2949" s="59" t="n"/>
      <c r="CH2949" s="59" t="n"/>
      <c r="CI2949" s="59" t="n"/>
      <c r="CJ2949" s="59" t="n"/>
      <c r="CK2949" s="59" t="n"/>
      <c r="CL2949" s="59" t="n"/>
      <c r="CM2949" s="59" t="n"/>
      <c r="CN2949" s="59" t="n"/>
      <c r="CO2949" s="59" t="n"/>
      <c r="CP2949" s="59" t="n"/>
      <c r="CQ2949" s="59" t="n"/>
      <c r="CR2949" s="59" t="n"/>
      <c r="CS2949" s="59" t="n"/>
      <c r="CT2949" s="59" t="n"/>
      <c r="CU2949" s="59" t="n"/>
      <c r="CV2949" s="59" t="n"/>
      <c r="CW2949" s="59" t="n"/>
      <c r="CX2949" s="59" t="n"/>
      <c r="CY2949" s="59" t="n"/>
      <c r="CZ2949" s="59" t="n"/>
    </row>
    <row r="2950">
      <c r="D2950" s="59" t="n"/>
      <c r="E2950" s="59" t="n"/>
      <c r="F2950" s="59" t="n"/>
      <c r="G2950" s="59" t="n"/>
      <c r="H2950" s="59" t="n"/>
      <c r="I2950" s="59" t="n"/>
      <c r="J2950" s="59" t="n"/>
      <c r="K2950" s="59" t="n"/>
      <c r="L2950" s="59" t="n"/>
      <c r="M2950" s="59" t="n"/>
      <c r="N2950" s="59" t="n"/>
      <c r="O2950" s="59" t="n"/>
      <c r="P2950" s="59" t="n"/>
      <c r="Q2950" s="59" t="n"/>
      <c r="R2950" s="59" t="n"/>
      <c r="S2950" s="59" t="n"/>
      <c r="T2950" s="59" t="n"/>
      <c r="U2950" s="59" t="n"/>
      <c r="V2950" s="59" t="n"/>
      <c r="W2950" s="59" t="n"/>
      <c r="X2950" s="59" t="n"/>
      <c r="Y2950" s="59" t="n"/>
      <c r="Z2950" s="59" t="n"/>
      <c r="AA2950" s="59" t="n"/>
      <c r="AB2950" s="59" t="n"/>
      <c r="AC2950" s="59" t="n"/>
      <c r="AD2950" s="59" t="n"/>
      <c r="AE2950" s="59" t="n"/>
      <c r="AF2950" s="59" t="n"/>
      <c r="AG2950" s="59" t="n"/>
      <c r="AH2950" s="59" t="n"/>
      <c r="AI2950" s="59" t="n"/>
      <c r="AJ2950" s="59" t="n"/>
      <c r="AK2950" s="59" t="n"/>
      <c r="AL2950" s="59" t="n"/>
      <c r="AM2950" s="59" t="n"/>
      <c r="AN2950" s="59" t="n"/>
      <c r="AO2950" s="59" t="n"/>
      <c r="AP2950" s="59" t="n"/>
      <c r="AQ2950" s="59" t="n"/>
      <c r="AR2950" s="59" t="n"/>
      <c r="AS2950" s="59" t="n"/>
      <c r="AT2950" s="59" t="n"/>
      <c r="AU2950" s="59" t="n"/>
      <c r="AV2950" s="59" t="n"/>
      <c r="AW2950" s="59" t="n"/>
      <c r="AX2950" s="59" t="n"/>
      <c r="AY2950" s="59" t="n"/>
      <c r="AZ2950" s="59" t="n"/>
      <c r="BA2950" s="59" t="n"/>
      <c r="BB2950" s="59" t="n"/>
      <c r="BC2950" s="59" t="n"/>
      <c r="BD2950" s="59" t="n"/>
      <c r="BE2950" s="59" t="n"/>
      <c r="BF2950" s="59" t="n"/>
      <c r="BG2950" s="59" t="n"/>
      <c r="BH2950" s="59" t="n"/>
      <c r="BI2950" s="59" t="n"/>
      <c r="BJ2950" s="59" t="n"/>
      <c r="BK2950" s="59" t="n"/>
      <c r="BL2950" s="59" t="n"/>
      <c r="BM2950" s="59" t="n"/>
      <c r="BN2950" s="59" t="n"/>
      <c r="BO2950" s="59" t="n"/>
      <c r="BP2950" s="59" t="n"/>
      <c r="BQ2950" s="59" t="n"/>
      <c r="BR2950" s="59" t="n"/>
      <c r="BS2950" s="59" t="n"/>
      <c r="BT2950" s="59" t="n"/>
      <c r="BU2950" s="59" t="n"/>
      <c r="BV2950" s="59" t="n"/>
      <c r="BW2950" s="59" t="n"/>
      <c r="BX2950" s="59" t="n"/>
      <c r="BY2950" s="59" t="n"/>
      <c r="BZ2950" s="59" t="n"/>
      <c r="CA2950" s="59" t="n"/>
      <c r="CB2950" s="59" t="n"/>
      <c r="CC2950" s="59" t="n"/>
      <c r="CD2950" s="59" t="n"/>
      <c r="CE2950" s="59" t="n"/>
      <c r="CF2950" s="59" t="n"/>
      <c r="CG2950" s="59" t="n"/>
      <c r="CH2950" s="59" t="n"/>
      <c r="CI2950" s="59" t="n"/>
      <c r="CJ2950" s="59" t="n"/>
      <c r="CK2950" s="59" t="n"/>
      <c r="CL2950" s="59" t="n"/>
      <c r="CM2950" s="59" t="n"/>
      <c r="CN2950" s="59" t="n"/>
      <c r="CO2950" s="59" t="n"/>
      <c r="CP2950" s="59" t="n"/>
      <c r="CQ2950" s="59" t="n"/>
      <c r="CR2950" s="59" t="n"/>
      <c r="CS2950" s="59" t="n"/>
      <c r="CT2950" s="59" t="n"/>
      <c r="CU2950" s="59" t="n"/>
      <c r="CV2950" s="59" t="n"/>
      <c r="CW2950" s="59" t="n"/>
      <c r="CX2950" s="59" t="n"/>
      <c r="CY2950" s="59" t="n"/>
      <c r="CZ2950" s="59" t="n"/>
    </row>
    <row r="2951">
      <c r="D2951" s="107" t="n"/>
      <c r="E2951" s="107" t="n"/>
      <c r="F2951" s="107" t="n"/>
      <c r="G2951" s="107" t="n"/>
      <c r="H2951" s="107" t="n"/>
      <c r="I2951" s="107" t="n"/>
      <c r="J2951" s="107" t="n"/>
      <c r="K2951" s="107" t="n"/>
      <c r="L2951" s="107" t="n"/>
      <c r="M2951" s="107" t="n"/>
      <c r="N2951" s="107" t="n"/>
      <c r="O2951" s="107" t="n"/>
      <c r="P2951" s="107" t="n"/>
      <c r="Q2951" s="107" t="n"/>
      <c r="R2951" s="107" t="n"/>
      <c r="S2951" s="107" t="n"/>
      <c r="T2951" s="107" t="n"/>
      <c r="U2951" s="107" t="n"/>
      <c r="V2951" s="107" t="n"/>
      <c r="W2951" s="107" t="n"/>
      <c r="X2951" s="107" t="n"/>
      <c r="Y2951" s="107" t="n"/>
      <c r="Z2951" s="107" t="n"/>
      <c r="AA2951" s="107" t="n"/>
      <c r="AB2951" s="107" t="n"/>
      <c r="AC2951" s="107" t="n"/>
      <c r="AD2951" s="107" t="n"/>
      <c r="AE2951" s="107" t="n"/>
      <c r="AF2951" s="107" t="n"/>
      <c r="AG2951" s="107" t="n"/>
      <c r="AH2951" s="107" t="n"/>
      <c r="AI2951" s="107" t="n"/>
      <c r="AJ2951" s="107" t="n"/>
      <c r="AK2951" s="107" t="n"/>
      <c r="AL2951" s="107" t="n"/>
      <c r="AM2951" s="107" t="n"/>
      <c r="AN2951" s="107" t="n"/>
      <c r="AO2951" s="107" t="n"/>
      <c r="AP2951" s="107" t="n"/>
      <c r="AQ2951" s="107" t="n"/>
      <c r="AR2951" s="107" t="n"/>
      <c r="AS2951" s="107" t="n"/>
      <c r="AT2951" s="107" t="n"/>
      <c r="AU2951" s="107" t="n"/>
      <c r="AV2951" s="107" t="n"/>
      <c r="AW2951" s="107" t="n"/>
      <c r="AX2951" s="107" t="n"/>
      <c r="AY2951" s="107" t="n"/>
      <c r="AZ2951" s="107" t="n"/>
      <c r="BA2951" s="107" t="n"/>
      <c r="BB2951" s="107" t="n"/>
      <c r="BC2951" s="107" t="n"/>
      <c r="BD2951" s="107" t="n"/>
      <c r="BE2951" s="107" t="n"/>
      <c r="BF2951" s="107" t="n"/>
      <c r="BG2951" s="107" t="n"/>
      <c r="BH2951" s="107" t="n"/>
      <c r="BI2951" s="107" t="n"/>
      <c r="BJ2951" s="107" t="n"/>
      <c r="BK2951" s="107" t="n"/>
      <c r="BL2951" s="107" t="n"/>
      <c r="BM2951" s="107" t="n"/>
      <c r="BN2951" s="107" t="n"/>
      <c r="BO2951" s="107" t="n"/>
      <c r="BP2951" s="107" t="n"/>
      <c r="BQ2951" s="107" t="n"/>
      <c r="BR2951" s="107" t="n"/>
      <c r="BS2951" s="107" t="n"/>
      <c r="BT2951" s="107" t="n"/>
      <c r="BU2951" s="107" t="n"/>
      <c r="BV2951" s="107" t="n"/>
      <c r="BW2951" s="107" t="n"/>
      <c r="BX2951" s="107" t="n"/>
      <c r="BY2951" s="107" t="n"/>
      <c r="BZ2951" s="107" t="n"/>
      <c r="CA2951" s="107" t="n"/>
      <c r="CB2951" s="107" t="n"/>
      <c r="CC2951" s="107" t="n"/>
      <c r="CD2951" s="107" t="n"/>
      <c r="CE2951" s="107" t="n"/>
      <c r="CF2951" s="107" t="n"/>
      <c r="CG2951" s="107" t="n"/>
      <c r="CH2951" s="107" t="n"/>
      <c r="CI2951" s="107" t="n"/>
      <c r="CJ2951" s="107" t="n"/>
      <c r="CK2951" s="107" t="n"/>
      <c r="CL2951" s="107" t="n"/>
      <c r="CM2951" s="107" t="n"/>
      <c r="CN2951" s="107" t="n"/>
      <c r="CO2951" s="107" t="n"/>
      <c r="CP2951" s="107" t="n"/>
      <c r="CQ2951" s="107" t="n"/>
      <c r="CR2951" s="107" t="n"/>
      <c r="CS2951" s="107" t="n"/>
      <c r="CT2951" s="107" t="n"/>
      <c r="CU2951" s="107" t="n"/>
      <c r="CV2951" s="107" t="n"/>
      <c r="CW2951" s="107" t="n"/>
      <c r="CX2951" s="107" t="n"/>
      <c r="CY2951" s="107" t="n"/>
      <c r="CZ2951" s="107" t="n"/>
    </row>
    <row r="2954">
      <c r="A2954" s="2">
        <f>IF($A2947="","","   projections")</f>
        <v/>
      </c>
      <c r="B2954" s="68">
        <f>IF($A2947="",0,COUNT($E2955:$CZ2955))</f>
        <v/>
      </c>
      <c r="C2954" s="69">
        <f>IF($B2954=0,0,MAX($E2955:$CZ2955))</f>
        <v/>
      </c>
      <c r="D2954" s="58">
        <f>_xll.BDS($A2947,'Field Check'!$C$42,"headers=y","startcol=1","endcol=3","dir=h")</f>
        <v/>
      </c>
      <c r="E2954" s="59" t="n"/>
      <c r="F2954" s="59" t="n"/>
      <c r="G2954" s="59" t="n"/>
      <c r="H2954" s="59" t="n"/>
      <c r="I2954" s="59" t="n"/>
      <c r="J2954" s="59" t="n"/>
      <c r="K2954" s="59" t="n"/>
      <c r="L2954" s="59" t="n"/>
      <c r="M2954" s="59" t="n"/>
      <c r="N2954" s="59" t="n"/>
      <c r="O2954" s="59" t="n"/>
      <c r="P2954" s="59" t="n"/>
      <c r="Q2954" s="59" t="n"/>
      <c r="R2954" s="59" t="n"/>
      <c r="S2954" s="59" t="n"/>
      <c r="T2954" s="59" t="n"/>
      <c r="U2954" s="59" t="n"/>
      <c r="V2954" s="59" t="n"/>
      <c r="W2954" s="59" t="n"/>
      <c r="X2954" s="59" t="n"/>
      <c r="Y2954" s="59" t="n"/>
      <c r="Z2954" s="59" t="n"/>
      <c r="AA2954" s="59" t="n"/>
      <c r="AB2954" s="59" t="n"/>
      <c r="AC2954" s="59" t="n"/>
      <c r="AD2954" s="59" t="n"/>
      <c r="AE2954" s="59" t="n"/>
      <c r="AF2954" s="59" t="n"/>
      <c r="AG2954" s="59" t="n"/>
      <c r="AH2954" s="59" t="n"/>
      <c r="AI2954" s="59" t="n"/>
      <c r="AJ2954" s="59" t="n"/>
      <c r="AK2954" s="59" t="n"/>
      <c r="AL2954" s="59" t="n"/>
      <c r="AM2954" s="59" t="n"/>
      <c r="AN2954" s="59" t="n"/>
      <c r="AO2954" s="59" t="n"/>
      <c r="AP2954" s="59" t="n"/>
      <c r="AQ2954" s="59" t="n"/>
      <c r="AR2954" s="59" t="n"/>
      <c r="AS2954" s="59" t="n"/>
      <c r="AT2954" s="59" t="n"/>
      <c r="AU2954" s="59" t="n"/>
      <c r="AV2954" s="59" t="n"/>
      <c r="AW2954" s="59" t="n"/>
      <c r="AX2954" s="59" t="n"/>
      <c r="AY2954" s="59" t="n"/>
      <c r="AZ2954" s="59" t="n"/>
      <c r="BA2954" s="59" t="n"/>
      <c r="BB2954" s="59" t="n"/>
      <c r="BC2954" s="59" t="n"/>
      <c r="BD2954" s="59" t="n"/>
      <c r="BE2954" s="59" t="n"/>
      <c r="BF2954" s="59" t="n"/>
      <c r="BG2954" s="59" t="n"/>
      <c r="BH2954" s="59" t="n"/>
      <c r="BI2954" s="59" t="n"/>
      <c r="BJ2954" s="59" t="n"/>
      <c r="BK2954" s="59" t="n"/>
      <c r="BL2954" s="59" t="n"/>
      <c r="BM2954" s="59" t="n"/>
      <c r="BN2954" s="59" t="n"/>
      <c r="BO2954" s="59" t="n"/>
      <c r="BP2954" s="59" t="n"/>
      <c r="BQ2954" s="59" t="n"/>
      <c r="BR2954" s="59" t="n"/>
      <c r="BS2954" s="59" t="n"/>
      <c r="BT2954" s="59" t="n"/>
      <c r="BU2954" s="59" t="n"/>
      <c r="BV2954" s="59" t="n"/>
      <c r="BW2954" s="59" t="n"/>
      <c r="BX2954" s="59" t="n"/>
      <c r="BY2954" s="59" t="n"/>
      <c r="BZ2954" s="59" t="n"/>
      <c r="CA2954" s="59" t="n"/>
      <c r="CB2954" s="59" t="n"/>
      <c r="CC2954" s="59" t="n"/>
      <c r="CD2954" s="59" t="n"/>
      <c r="CE2954" s="59" t="n"/>
      <c r="CF2954" s="59" t="n"/>
      <c r="CG2954" s="59" t="n"/>
      <c r="CH2954" s="59" t="n"/>
      <c r="CI2954" s="59" t="n"/>
      <c r="CJ2954" s="59" t="n"/>
      <c r="CK2954" s="59" t="n"/>
      <c r="CL2954" s="59" t="n"/>
      <c r="CM2954" s="59" t="n"/>
      <c r="CN2954" s="59" t="n"/>
      <c r="CO2954" s="59" t="n"/>
      <c r="CP2954" s="59" t="n"/>
      <c r="CQ2954" s="59" t="n"/>
      <c r="CR2954" s="59" t="n"/>
      <c r="CS2954" s="59" t="n"/>
      <c r="CT2954" s="59" t="n"/>
      <c r="CU2954" s="59" t="n"/>
      <c r="CV2954" s="59" t="n"/>
      <c r="CW2954" s="59" t="n"/>
      <c r="CX2954" s="59" t="n"/>
      <c r="CY2954" s="59" t="n"/>
      <c r="CZ2954" s="59" t="n"/>
    </row>
    <row r="2955">
      <c r="D2955" s="59" t="n"/>
      <c r="E2955" s="59" t="n"/>
      <c r="F2955" s="59" t="n"/>
      <c r="G2955" s="59" t="n"/>
      <c r="H2955" s="59" t="n"/>
      <c r="I2955" s="59" t="n"/>
      <c r="J2955" s="59" t="n"/>
      <c r="K2955" s="59" t="n"/>
      <c r="L2955" s="59" t="n"/>
      <c r="M2955" s="59" t="n"/>
      <c r="N2955" s="59" t="n"/>
      <c r="O2955" s="59" t="n"/>
      <c r="P2955" s="59" t="n"/>
      <c r="Q2955" s="59" t="n"/>
      <c r="R2955" s="59" t="n"/>
      <c r="S2955" s="59" t="n"/>
      <c r="T2955" s="59" t="n"/>
      <c r="U2955" s="59" t="n"/>
      <c r="V2955" s="59" t="n"/>
      <c r="W2955" s="59" t="n"/>
      <c r="X2955" s="59" t="n"/>
      <c r="Y2955" s="59" t="n"/>
      <c r="Z2955" s="59" t="n"/>
      <c r="AA2955" s="59" t="n"/>
      <c r="AB2955" s="59" t="n"/>
      <c r="AC2955" s="59" t="n"/>
      <c r="AD2955" s="59" t="n"/>
      <c r="AE2955" s="59" t="n"/>
      <c r="AF2955" s="59" t="n"/>
      <c r="AG2955" s="59" t="n"/>
      <c r="AH2955" s="59" t="n"/>
      <c r="AI2955" s="59" t="n"/>
      <c r="AJ2955" s="59" t="n"/>
      <c r="AK2955" s="59" t="n"/>
      <c r="AL2955" s="59" t="n"/>
      <c r="AM2955" s="59" t="n"/>
      <c r="AN2955" s="59" t="n"/>
      <c r="AO2955" s="59" t="n"/>
      <c r="AP2955" s="59" t="n"/>
      <c r="AQ2955" s="59" t="n"/>
      <c r="AR2955" s="59" t="n"/>
      <c r="AS2955" s="59" t="n"/>
      <c r="AT2955" s="59" t="n"/>
      <c r="AU2955" s="59" t="n"/>
      <c r="AV2955" s="59" t="n"/>
      <c r="AW2955" s="59" t="n"/>
      <c r="AX2955" s="59" t="n"/>
      <c r="AY2955" s="59" t="n"/>
      <c r="AZ2955" s="59" t="n"/>
      <c r="BA2955" s="59" t="n"/>
      <c r="BB2955" s="59" t="n"/>
      <c r="BC2955" s="59" t="n"/>
      <c r="BD2955" s="59" t="n"/>
      <c r="BE2955" s="59" t="n"/>
      <c r="BF2955" s="59" t="n"/>
      <c r="BG2955" s="59" t="n"/>
      <c r="BH2955" s="59" t="n"/>
      <c r="BI2955" s="59" t="n"/>
      <c r="BJ2955" s="59" t="n"/>
      <c r="BK2955" s="59" t="n"/>
      <c r="BL2955" s="59" t="n"/>
      <c r="BM2955" s="59" t="n"/>
      <c r="BN2955" s="59" t="n"/>
      <c r="BO2955" s="59" t="n"/>
      <c r="BP2955" s="59" t="n"/>
      <c r="BQ2955" s="59" t="n"/>
      <c r="BR2955" s="59" t="n"/>
      <c r="BS2955" s="59" t="n"/>
      <c r="BT2955" s="59" t="n"/>
      <c r="BU2955" s="59" t="n"/>
      <c r="BV2955" s="59" t="n"/>
      <c r="BW2955" s="59" t="n"/>
      <c r="BX2955" s="59" t="n"/>
      <c r="BY2955" s="59" t="n"/>
      <c r="BZ2955" s="59" t="n"/>
      <c r="CA2955" s="59" t="n"/>
      <c r="CB2955" s="59" t="n"/>
      <c r="CC2955" s="59" t="n"/>
      <c r="CD2955" s="59" t="n"/>
      <c r="CE2955" s="59" t="n"/>
      <c r="CF2955" s="59" t="n"/>
      <c r="CG2955" s="59" t="n"/>
      <c r="CH2955" s="59" t="n"/>
      <c r="CI2955" s="59" t="n"/>
      <c r="CJ2955" s="59" t="n"/>
      <c r="CK2955" s="59" t="n"/>
      <c r="CL2955" s="59" t="n"/>
      <c r="CM2955" s="59" t="n"/>
      <c r="CN2955" s="59" t="n"/>
      <c r="CO2955" s="59" t="n"/>
      <c r="CP2955" s="59" t="n"/>
      <c r="CQ2955" s="59" t="n"/>
      <c r="CR2955" s="59" t="n"/>
      <c r="CS2955" s="59" t="n"/>
      <c r="CT2955" s="59" t="n"/>
      <c r="CU2955" s="59" t="n"/>
      <c r="CV2955" s="59" t="n"/>
      <c r="CW2955" s="59" t="n"/>
      <c r="CX2955" s="59" t="n"/>
      <c r="CY2955" s="59" t="n"/>
      <c r="CZ2955" s="59" t="n"/>
    </row>
    <row r="2956">
      <c r="D2956" s="107" t="n"/>
      <c r="E2956" s="107" t="n"/>
      <c r="F2956" s="107" t="n"/>
      <c r="G2956" s="107" t="n"/>
      <c r="H2956" s="107" t="n"/>
      <c r="I2956" s="107" t="n"/>
      <c r="J2956" s="107" t="n"/>
      <c r="K2956" s="107" t="n"/>
      <c r="L2956" s="107" t="n"/>
      <c r="M2956" s="107" t="n"/>
      <c r="N2956" s="107" t="n"/>
      <c r="O2956" s="107" t="n"/>
      <c r="P2956" s="107" t="n"/>
      <c r="Q2956" s="107" t="n"/>
      <c r="R2956" s="107" t="n"/>
      <c r="S2956" s="107" t="n"/>
      <c r="T2956" s="107" t="n"/>
      <c r="U2956" s="107" t="n"/>
      <c r="V2956" s="107" t="n"/>
      <c r="W2956" s="107" t="n"/>
      <c r="X2956" s="107" t="n"/>
      <c r="Y2956" s="107" t="n"/>
      <c r="Z2956" s="107" t="n"/>
      <c r="AA2956" s="107" t="n"/>
      <c r="AB2956" s="107" t="n"/>
      <c r="AC2956" s="107" t="n"/>
      <c r="AD2956" s="107" t="n"/>
      <c r="AE2956" s="107" t="n"/>
      <c r="AF2956" s="107" t="n"/>
      <c r="AG2956" s="107" t="n"/>
      <c r="AH2956" s="107" t="n"/>
      <c r="AI2956" s="107" t="n"/>
      <c r="AJ2956" s="107" t="n"/>
      <c r="AK2956" s="107" t="n"/>
      <c r="AL2956" s="107" t="n"/>
      <c r="AM2956" s="107" t="n"/>
      <c r="AN2956" s="107" t="n"/>
      <c r="AO2956" s="107" t="n"/>
      <c r="AP2956" s="107" t="n"/>
      <c r="AQ2956" s="107" t="n"/>
      <c r="AR2956" s="107" t="n"/>
      <c r="AS2956" s="107" t="n"/>
      <c r="AT2956" s="107" t="n"/>
      <c r="AU2956" s="107" t="n"/>
      <c r="AV2956" s="107" t="n"/>
      <c r="AW2956" s="107" t="n"/>
      <c r="AX2956" s="107" t="n"/>
      <c r="AY2956" s="107" t="n"/>
      <c r="AZ2956" s="107" t="n"/>
      <c r="BA2956" s="107" t="n"/>
      <c r="BB2956" s="107" t="n"/>
      <c r="BC2956" s="107" t="n"/>
      <c r="BD2956" s="107" t="n"/>
      <c r="BE2956" s="107" t="n"/>
      <c r="BF2956" s="107" t="n"/>
      <c r="BG2956" s="107" t="n"/>
      <c r="BH2956" s="107" t="n"/>
      <c r="BI2956" s="107" t="n"/>
      <c r="BJ2956" s="107" t="n"/>
      <c r="BK2956" s="107" t="n"/>
      <c r="BL2956" s="107" t="n"/>
      <c r="BM2956" s="107" t="n"/>
      <c r="BN2956" s="107" t="n"/>
      <c r="BO2956" s="107" t="n"/>
      <c r="BP2956" s="107" t="n"/>
      <c r="BQ2956" s="107" t="n"/>
      <c r="BR2956" s="107" t="n"/>
      <c r="BS2956" s="107" t="n"/>
      <c r="BT2956" s="107" t="n"/>
      <c r="BU2956" s="107" t="n"/>
      <c r="BV2956" s="107" t="n"/>
      <c r="BW2956" s="107" t="n"/>
      <c r="BX2956" s="107" t="n"/>
      <c r="BY2956" s="107" t="n"/>
      <c r="BZ2956" s="107" t="n"/>
      <c r="CA2956" s="107" t="n"/>
      <c r="CB2956" s="107" t="n"/>
      <c r="CC2956" s="107" t="n"/>
      <c r="CD2956" s="107" t="n"/>
      <c r="CE2956" s="107" t="n"/>
      <c r="CF2956" s="107" t="n"/>
      <c r="CG2956" s="107" t="n"/>
      <c r="CH2956" s="107" t="n"/>
      <c r="CI2956" s="107" t="n"/>
      <c r="CJ2956" s="107" t="n"/>
      <c r="CK2956" s="107" t="n"/>
      <c r="CL2956" s="107" t="n"/>
      <c r="CM2956" s="107" t="n"/>
      <c r="CN2956" s="107" t="n"/>
      <c r="CO2956" s="107" t="n"/>
      <c r="CP2956" s="107" t="n"/>
      <c r="CQ2956" s="107" t="n"/>
      <c r="CR2956" s="107" t="n"/>
      <c r="CS2956" s="107" t="n"/>
      <c r="CT2956" s="107" t="n"/>
      <c r="CU2956" s="107" t="n"/>
      <c r="CV2956" s="107" t="n"/>
      <c r="CW2956" s="107" t="n"/>
      <c r="CX2956" s="107" t="n"/>
      <c r="CY2956" s="107" t="n"/>
      <c r="CZ2956" s="107" t="n"/>
    </row>
    <row r="2958">
      <c r="A2958" s="126">
        <f>IF(MXAU!$C$69="","",MXAU!$C$69)</f>
        <v/>
      </c>
      <c r="B2958" s="68">
        <f>IF($A2958="",0,COUNT($E2959:$CZ2959))</f>
        <v/>
      </c>
      <c r="C2958" s="69">
        <f>IF($B2958=0,0,MAX($E2959:$CZ2959))</f>
        <v/>
      </c>
      <c r="D2958" s="58">
        <f>_xll.BDS($A2958,'Field Check'!$C$44,"headers=y","startcol=1","endcol=7","dir=h","DVD_START_DT",'Field Check'!$C$59,"DVD_END_DT",'Field Check'!$D$59)</f>
        <v/>
      </c>
      <c r="E2958" s="59" t="n"/>
      <c r="F2958" s="59" t="n"/>
      <c r="G2958" s="59" t="n"/>
      <c r="H2958" s="59" t="n"/>
      <c r="I2958" s="59" t="n"/>
      <c r="J2958" s="59" t="n"/>
      <c r="K2958" s="59" t="n"/>
      <c r="L2958" s="59" t="n"/>
      <c r="M2958" s="59" t="n"/>
      <c r="N2958" s="59" t="n"/>
      <c r="O2958" s="59" t="n"/>
      <c r="P2958" s="59" t="n"/>
      <c r="Q2958" s="59" t="n"/>
      <c r="R2958" s="59" t="n"/>
      <c r="S2958" s="59" t="n"/>
      <c r="T2958" s="59" t="n"/>
      <c r="U2958" s="59" t="n"/>
      <c r="V2958" s="59" t="n"/>
      <c r="W2958" s="59" t="n"/>
      <c r="X2958" s="59" t="n"/>
      <c r="Y2958" s="59" t="n"/>
      <c r="Z2958" s="59" t="n"/>
      <c r="AA2958" s="59" t="n"/>
      <c r="AB2958" s="59" t="n"/>
      <c r="AC2958" s="59" t="n"/>
      <c r="AD2958" s="59" t="n"/>
      <c r="AE2958" s="59" t="n"/>
      <c r="AF2958" s="59" t="n"/>
      <c r="AG2958" s="59" t="n"/>
      <c r="AH2958" s="59" t="n"/>
      <c r="AI2958" s="59" t="n"/>
      <c r="AJ2958" s="59" t="n"/>
      <c r="AK2958" s="59" t="n"/>
      <c r="AL2958" s="59" t="n"/>
      <c r="AM2958" s="59" t="n"/>
      <c r="AN2958" s="59" t="n"/>
      <c r="AO2958" s="59" t="n"/>
      <c r="AP2958" s="59" t="n"/>
      <c r="AQ2958" s="59" t="n"/>
      <c r="AR2958" s="59" t="n"/>
      <c r="AS2958" s="59" t="n"/>
      <c r="AT2958" s="59" t="n"/>
      <c r="AU2958" s="59" t="n"/>
      <c r="AV2958" s="59" t="n"/>
      <c r="AW2958" s="59" t="n"/>
      <c r="AX2958" s="59" t="n"/>
      <c r="AY2958" s="59" t="n"/>
      <c r="AZ2958" s="59" t="n"/>
      <c r="BA2958" s="59" t="n"/>
      <c r="BB2958" s="59" t="n"/>
      <c r="BC2958" s="59" t="n"/>
      <c r="BD2958" s="59" t="n"/>
      <c r="BE2958" s="59" t="n"/>
      <c r="BF2958" s="59" t="n"/>
      <c r="BG2958" s="59" t="n"/>
      <c r="BH2958" s="59" t="n"/>
      <c r="BI2958" s="59" t="n"/>
      <c r="BJ2958" s="59" t="n"/>
      <c r="BK2958" s="59" t="n"/>
      <c r="BL2958" s="59" t="n"/>
      <c r="BM2958" s="59" t="n"/>
      <c r="BN2958" s="59" t="n"/>
      <c r="BO2958" s="59" t="n"/>
      <c r="BP2958" s="59" t="n"/>
      <c r="BQ2958" s="59" t="n"/>
      <c r="BR2958" s="59" t="n"/>
      <c r="BS2958" s="59" t="n"/>
      <c r="BT2958" s="59" t="n"/>
      <c r="BU2958" s="59" t="n"/>
      <c r="BV2958" s="59" t="n"/>
      <c r="BW2958" s="59" t="n"/>
      <c r="BX2958" s="59" t="n"/>
      <c r="BY2958" s="59" t="n"/>
      <c r="BZ2958" s="59" t="n"/>
      <c r="CA2958" s="59" t="n"/>
      <c r="CB2958" s="59" t="n"/>
      <c r="CC2958" s="59" t="n"/>
      <c r="CD2958" s="59" t="n"/>
      <c r="CE2958" s="59" t="n"/>
      <c r="CF2958" s="59" t="n"/>
      <c r="CG2958" s="59" t="n"/>
      <c r="CH2958" s="59" t="n"/>
      <c r="CI2958" s="59" t="n"/>
      <c r="CJ2958" s="59" t="n"/>
      <c r="CK2958" s="59" t="n"/>
      <c r="CL2958" s="59" t="n"/>
      <c r="CM2958" s="59" t="n"/>
      <c r="CN2958" s="59" t="n"/>
      <c r="CO2958" s="59" t="n"/>
      <c r="CP2958" s="59" t="n"/>
      <c r="CQ2958" s="59" t="n"/>
      <c r="CR2958" s="59" t="n"/>
      <c r="CS2958" s="59" t="n"/>
      <c r="CT2958" s="59" t="n"/>
      <c r="CU2958" s="59" t="n"/>
      <c r="CV2958" s="59" t="n"/>
      <c r="CW2958" s="59" t="n"/>
      <c r="CX2958" s="59" t="n"/>
      <c r="CY2958" s="59" t="n"/>
      <c r="CZ2958" s="59" t="n"/>
    </row>
    <row r="2959">
      <c r="D2959" s="59" t="n"/>
      <c r="E2959" s="59" t="n"/>
      <c r="F2959" s="59" t="n"/>
      <c r="G2959" s="59" t="n"/>
      <c r="H2959" s="59" t="n"/>
      <c r="I2959" s="59" t="n"/>
      <c r="J2959" s="59" t="n"/>
      <c r="K2959" s="59" t="n"/>
      <c r="L2959" s="59" t="n"/>
      <c r="M2959" s="59" t="n"/>
      <c r="N2959" s="59" t="n"/>
      <c r="O2959" s="59" t="n"/>
      <c r="P2959" s="59" t="n"/>
      <c r="Q2959" s="59" t="n"/>
      <c r="R2959" s="59" t="n"/>
      <c r="S2959" s="59" t="n"/>
      <c r="T2959" s="59" t="n"/>
      <c r="U2959" s="59" t="n"/>
      <c r="V2959" s="59" t="n"/>
      <c r="W2959" s="59" t="n"/>
      <c r="X2959" s="59" t="n"/>
      <c r="Y2959" s="59" t="n"/>
      <c r="Z2959" s="59" t="n"/>
      <c r="AA2959" s="59" t="n"/>
      <c r="AB2959" s="59" t="n"/>
      <c r="AC2959" s="59" t="n"/>
      <c r="AD2959" s="59" t="n"/>
      <c r="AE2959" s="59" t="n"/>
      <c r="AF2959" s="59" t="n"/>
      <c r="AG2959" s="59" t="n"/>
      <c r="AH2959" s="59" t="n"/>
      <c r="AI2959" s="59" t="n"/>
      <c r="AJ2959" s="59" t="n"/>
      <c r="AK2959" s="59" t="n"/>
      <c r="AL2959" s="59" t="n"/>
      <c r="AM2959" s="59" t="n"/>
      <c r="AN2959" s="59" t="n"/>
      <c r="AO2959" s="59" t="n"/>
      <c r="AP2959" s="59" t="n"/>
      <c r="AQ2959" s="59" t="n"/>
      <c r="AR2959" s="59" t="n"/>
      <c r="AS2959" s="59" t="n"/>
      <c r="AT2959" s="59" t="n"/>
      <c r="AU2959" s="59" t="n"/>
      <c r="AV2959" s="59" t="n"/>
      <c r="AW2959" s="59" t="n"/>
      <c r="AX2959" s="59" t="n"/>
      <c r="AY2959" s="59" t="n"/>
      <c r="AZ2959" s="59" t="n"/>
      <c r="BA2959" s="59" t="n"/>
      <c r="BB2959" s="59" t="n"/>
      <c r="BC2959" s="59" t="n"/>
      <c r="BD2959" s="59" t="n"/>
      <c r="BE2959" s="59" t="n"/>
      <c r="BF2959" s="59" t="n"/>
      <c r="BG2959" s="59" t="n"/>
      <c r="BH2959" s="59" t="n"/>
      <c r="BI2959" s="59" t="n"/>
      <c r="BJ2959" s="59" t="n"/>
      <c r="BK2959" s="59" t="n"/>
      <c r="BL2959" s="59" t="n"/>
      <c r="BM2959" s="59" t="n"/>
      <c r="BN2959" s="59" t="n"/>
      <c r="BO2959" s="59" t="n"/>
      <c r="BP2959" s="59" t="n"/>
      <c r="BQ2959" s="59" t="n"/>
      <c r="BR2959" s="59" t="n"/>
      <c r="BS2959" s="59" t="n"/>
      <c r="BT2959" s="59" t="n"/>
      <c r="BU2959" s="59" t="n"/>
      <c r="BV2959" s="59" t="n"/>
      <c r="BW2959" s="59" t="n"/>
      <c r="BX2959" s="59" t="n"/>
      <c r="BY2959" s="59" t="n"/>
      <c r="BZ2959" s="59" t="n"/>
      <c r="CA2959" s="59" t="n"/>
      <c r="CB2959" s="59" t="n"/>
      <c r="CC2959" s="59" t="n"/>
      <c r="CD2959" s="59" t="n"/>
      <c r="CE2959" s="59" t="n"/>
      <c r="CF2959" s="59" t="n"/>
      <c r="CG2959" s="59" t="n"/>
      <c r="CH2959" s="59" t="n"/>
      <c r="CI2959" s="59" t="n"/>
      <c r="CJ2959" s="59" t="n"/>
      <c r="CK2959" s="59" t="n"/>
      <c r="CL2959" s="59" t="n"/>
      <c r="CM2959" s="59" t="n"/>
      <c r="CN2959" s="59" t="n"/>
      <c r="CO2959" s="59" t="n"/>
      <c r="CP2959" s="59" t="n"/>
      <c r="CQ2959" s="59" t="n"/>
      <c r="CR2959" s="59" t="n"/>
      <c r="CS2959" s="59" t="n"/>
      <c r="CT2959" s="59" t="n"/>
      <c r="CU2959" s="59" t="n"/>
      <c r="CV2959" s="59" t="n"/>
      <c r="CW2959" s="59" t="n"/>
      <c r="CX2959" s="59" t="n"/>
      <c r="CY2959" s="59" t="n"/>
      <c r="CZ2959" s="59" t="n"/>
    </row>
    <row r="2960">
      <c r="D2960" s="59" t="n"/>
      <c r="E2960" s="59" t="n"/>
      <c r="F2960" s="59" t="n"/>
      <c r="G2960" s="59" t="n"/>
      <c r="H2960" s="59" t="n"/>
      <c r="I2960" s="59" t="n"/>
      <c r="J2960" s="59" t="n"/>
      <c r="K2960" s="59" t="n"/>
      <c r="L2960" s="59" t="n"/>
      <c r="M2960" s="59" t="n"/>
      <c r="N2960" s="59" t="n"/>
      <c r="O2960" s="59" t="n"/>
      <c r="P2960" s="59" t="n"/>
      <c r="Q2960" s="59" t="n"/>
      <c r="R2960" s="59" t="n"/>
      <c r="S2960" s="59" t="n"/>
      <c r="T2960" s="59" t="n"/>
      <c r="U2960" s="59" t="n"/>
      <c r="V2960" s="59" t="n"/>
      <c r="W2960" s="59" t="n"/>
      <c r="X2960" s="59" t="n"/>
      <c r="Y2960" s="59" t="n"/>
      <c r="Z2960" s="59" t="n"/>
      <c r="AA2960" s="59" t="n"/>
      <c r="AB2960" s="59" t="n"/>
      <c r="AC2960" s="59" t="n"/>
      <c r="AD2960" s="59" t="n"/>
      <c r="AE2960" s="59" t="n"/>
      <c r="AF2960" s="59" t="n"/>
      <c r="AG2960" s="59" t="n"/>
      <c r="AH2960" s="59" t="n"/>
      <c r="AI2960" s="59" t="n"/>
      <c r="AJ2960" s="59" t="n"/>
      <c r="AK2960" s="59" t="n"/>
      <c r="AL2960" s="59" t="n"/>
      <c r="AM2960" s="59" t="n"/>
      <c r="AN2960" s="59" t="n"/>
      <c r="AO2960" s="59" t="n"/>
      <c r="AP2960" s="59" t="n"/>
      <c r="AQ2960" s="59" t="n"/>
      <c r="AR2960" s="59" t="n"/>
      <c r="AS2960" s="59" t="n"/>
      <c r="AT2960" s="59" t="n"/>
      <c r="AU2960" s="59" t="n"/>
      <c r="AV2960" s="59" t="n"/>
      <c r="AW2960" s="59" t="n"/>
      <c r="AX2960" s="59" t="n"/>
      <c r="AY2960" s="59" t="n"/>
      <c r="AZ2960" s="59" t="n"/>
      <c r="BA2960" s="59" t="n"/>
      <c r="BB2960" s="59" t="n"/>
      <c r="BC2960" s="59" t="n"/>
      <c r="BD2960" s="59" t="n"/>
      <c r="BE2960" s="59" t="n"/>
      <c r="BF2960" s="59" t="n"/>
      <c r="BG2960" s="59" t="n"/>
      <c r="BH2960" s="59" t="n"/>
      <c r="BI2960" s="59" t="n"/>
      <c r="BJ2960" s="59" t="n"/>
      <c r="BK2960" s="59" t="n"/>
      <c r="BL2960" s="59" t="n"/>
      <c r="BM2960" s="59" t="n"/>
      <c r="BN2960" s="59" t="n"/>
      <c r="BO2960" s="59" t="n"/>
      <c r="BP2960" s="59" t="n"/>
      <c r="BQ2960" s="59" t="n"/>
      <c r="BR2960" s="59" t="n"/>
      <c r="BS2960" s="59" t="n"/>
      <c r="BT2960" s="59" t="n"/>
      <c r="BU2960" s="59" t="n"/>
      <c r="BV2960" s="59" t="n"/>
      <c r="BW2960" s="59" t="n"/>
      <c r="BX2960" s="59" t="n"/>
      <c r="BY2960" s="59" t="n"/>
      <c r="BZ2960" s="59" t="n"/>
      <c r="CA2960" s="59" t="n"/>
      <c r="CB2960" s="59" t="n"/>
      <c r="CC2960" s="59" t="n"/>
      <c r="CD2960" s="59" t="n"/>
      <c r="CE2960" s="59" t="n"/>
      <c r="CF2960" s="59" t="n"/>
      <c r="CG2960" s="59" t="n"/>
      <c r="CH2960" s="59" t="n"/>
      <c r="CI2960" s="59" t="n"/>
      <c r="CJ2960" s="59" t="n"/>
      <c r="CK2960" s="59" t="n"/>
      <c r="CL2960" s="59" t="n"/>
      <c r="CM2960" s="59" t="n"/>
      <c r="CN2960" s="59" t="n"/>
      <c r="CO2960" s="59" t="n"/>
      <c r="CP2960" s="59" t="n"/>
      <c r="CQ2960" s="59" t="n"/>
      <c r="CR2960" s="59" t="n"/>
      <c r="CS2960" s="59" t="n"/>
      <c r="CT2960" s="59" t="n"/>
      <c r="CU2960" s="59" t="n"/>
      <c r="CV2960" s="59" t="n"/>
      <c r="CW2960" s="59" t="n"/>
      <c r="CX2960" s="59" t="n"/>
      <c r="CY2960" s="59" t="n"/>
      <c r="CZ2960" s="59" t="n"/>
    </row>
    <row r="2961">
      <c r="D2961" s="59" t="n"/>
      <c r="E2961" s="59" t="n"/>
      <c r="F2961" s="59" t="n"/>
      <c r="G2961" s="59" t="n"/>
      <c r="H2961" s="59" t="n"/>
      <c r="I2961" s="59" t="n"/>
      <c r="J2961" s="59" t="n"/>
      <c r="K2961" s="59" t="n"/>
      <c r="L2961" s="59" t="n"/>
      <c r="M2961" s="59" t="n"/>
      <c r="N2961" s="59" t="n"/>
      <c r="O2961" s="59" t="n"/>
      <c r="P2961" s="59" t="n"/>
      <c r="Q2961" s="59" t="n"/>
      <c r="R2961" s="59" t="n"/>
      <c r="S2961" s="59" t="n"/>
      <c r="T2961" s="59" t="n"/>
      <c r="U2961" s="59" t="n"/>
      <c r="V2961" s="59" t="n"/>
      <c r="W2961" s="59" t="n"/>
      <c r="X2961" s="59" t="n"/>
      <c r="Y2961" s="59" t="n"/>
      <c r="Z2961" s="59" t="n"/>
      <c r="AA2961" s="59" t="n"/>
      <c r="AB2961" s="59" t="n"/>
      <c r="AC2961" s="59" t="n"/>
      <c r="AD2961" s="59" t="n"/>
      <c r="AE2961" s="59" t="n"/>
      <c r="AF2961" s="59" t="n"/>
      <c r="AG2961" s="59" t="n"/>
      <c r="AH2961" s="59" t="n"/>
      <c r="AI2961" s="59" t="n"/>
      <c r="AJ2961" s="59" t="n"/>
      <c r="AK2961" s="59" t="n"/>
      <c r="AL2961" s="59" t="n"/>
      <c r="AM2961" s="59" t="n"/>
      <c r="AN2961" s="59" t="n"/>
      <c r="AO2961" s="59" t="n"/>
      <c r="AP2961" s="59" t="n"/>
      <c r="AQ2961" s="59" t="n"/>
      <c r="AR2961" s="59" t="n"/>
      <c r="AS2961" s="59" t="n"/>
      <c r="AT2961" s="59" t="n"/>
      <c r="AU2961" s="59" t="n"/>
      <c r="AV2961" s="59" t="n"/>
      <c r="AW2961" s="59" t="n"/>
      <c r="AX2961" s="59" t="n"/>
      <c r="AY2961" s="59" t="n"/>
      <c r="AZ2961" s="59" t="n"/>
      <c r="BA2961" s="59" t="n"/>
      <c r="BB2961" s="59" t="n"/>
      <c r="BC2961" s="59" t="n"/>
      <c r="BD2961" s="59" t="n"/>
      <c r="BE2961" s="59" t="n"/>
      <c r="BF2961" s="59" t="n"/>
      <c r="BG2961" s="59" t="n"/>
      <c r="BH2961" s="59" t="n"/>
      <c r="BI2961" s="59" t="n"/>
      <c r="BJ2961" s="59" t="n"/>
      <c r="BK2961" s="59" t="n"/>
      <c r="BL2961" s="59" t="n"/>
      <c r="BM2961" s="59" t="n"/>
      <c r="BN2961" s="59" t="n"/>
      <c r="BO2961" s="59" t="n"/>
      <c r="BP2961" s="59" t="n"/>
      <c r="BQ2961" s="59" t="n"/>
      <c r="BR2961" s="59" t="n"/>
      <c r="BS2961" s="59" t="n"/>
      <c r="BT2961" s="59" t="n"/>
      <c r="BU2961" s="59" t="n"/>
      <c r="BV2961" s="59" t="n"/>
      <c r="BW2961" s="59" t="n"/>
      <c r="BX2961" s="59" t="n"/>
      <c r="BY2961" s="59" t="n"/>
      <c r="BZ2961" s="59" t="n"/>
      <c r="CA2961" s="59" t="n"/>
      <c r="CB2961" s="59" t="n"/>
      <c r="CC2961" s="59" t="n"/>
      <c r="CD2961" s="59" t="n"/>
      <c r="CE2961" s="59" t="n"/>
      <c r="CF2961" s="59" t="n"/>
      <c r="CG2961" s="59" t="n"/>
      <c r="CH2961" s="59" t="n"/>
      <c r="CI2961" s="59" t="n"/>
      <c r="CJ2961" s="59" t="n"/>
      <c r="CK2961" s="59" t="n"/>
      <c r="CL2961" s="59" t="n"/>
      <c r="CM2961" s="59" t="n"/>
      <c r="CN2961" s="59" t="n"/>
      <c r="CO2961" s="59" t="n"/>
      <c r="CP2961" s="59" t="n"/>
      <c r="CQ2961" s="59" t="n"/>
      <c r="CR2961" s="59" t="n"/>
      <c r="CS2961" s="59" t="n"/>
      <c r="CT2961" s="59" t="n"/>
      <c r="CU2961" s="59" t="n"/>
      <c r="CV2961" s="59" t="n"/>
      <c r="CW2961" s="59" t="n"/>
      <c r="CX2961" s="59" t="n"/>
      <c r="CY2961" s="59" t="n"/>
      <c r="CZ2961" s="59" t="n"/>
    </row>
    <row r="2962">
      <c r="D2962" s="107" t="n"/>
      <c r="E2962" s="107" t="n"/>
      <c r="F2962" s="107" t="n"/>
      <c r="G2962" s="107" t="n"/>
      <c r="H2962" s="107" t="n"/>
      <c r="I2962" s="107" t="n"/>
      <c r="J2962" s="107" t="n"/>
      <c r="K2962" s="107" t="n"/>
      <c r="L2962" s="107" t="n"/>
      <c r="M2962" s="107" t="n"/>
      <c r="N2962" s="107" t="n"/>
      <c r="O2962" s="107" t="n"/>
      <c r="P2962" s="107" t="n"/>
      <c r="Q2962" s="107" t="n"/>
      <c r="R2962" s="107" t="n"/>
      <c r="S2962" s="107" t="n"/>
      <c r="T2962" s="107" t="n"/>
      <c r="U2962" s="107" t="n"/>
      <c r="V2962" s="107" t="n"/>
      <c r="W2962" s="107" t="n"/>
      <c r="X2962" s="107" t="n"/>
      <c r="Y2962" s="107" t="n"/>
      <c r="Z2962" s="107" t="n"/>
      <c r="AA2962" s="107" t="n"/>
      <c r="AB2962" s="107" t="n"/>
      <c r="AC2962" s="107" t="n"/>
      <c r="AD2962" s="107" t="n"/>
      <c r="AE2962" s="107" t="n"/>
      <c r="AF2962" s="107" t="n"/>
      <c r="AG2962" s="107" t="n"/>
      <c r="AH2962" s="107" t="n"/>
      <c r="AI2962" s="107" t="n"/>
      <c r="AJ2962" s="107" t="n"/>
      <c r="AK2962" s="107" t="n"/>
      <c r="AL2962" s="107" t="n"/>
      <c r="AM2962" s="107" t="n"/>
      <c r="AN2962" s="107" t="n"/>
      <c r="AO2962" s="107" t="n"/>
      <c r="AP2962" s="107" t="n"/>
      <c r="AQ2962" s="107" t="n"/>
      <c r="AR2962" s="107" t="n"/>
      <c r="AS2962" s="107" t="n"/>
      <c r="AT2962" s="107" t="n"/>
      <c r="AU2962" s="107" t="n"/>
      <c r="AV2962" s="107" t="n"/>
      <c r="AW2962" s="107" t="n"/>
      <c r="AX2962" s="107" t="n"/>
      <c r="AY2962" s="107" t="n"/>
      <c r="AZ2962" s="107" t="n"/>
      <c r="BA2962" s="107" t="n"/>
      <c r="BB2962" s="107" t="n"/>
      <c r="BC2962" s="107" t="n"/>
      <c r="BD2962" s="107" t="n"/>
      <c r="BE2962" s="107" t="n"/>
      <c r="BF2962" s="107" t="n"/>
      <c r="BG2962" s="107" t="n"/>
      <c r="BH2962" s="107" t="n"/>
      <c r="BI2962" s="107" t="n"/>
      <c r="BJ2962" s="107" t="n"/>
      <c r="BK2962" s="107" t="n"/>
      <c r="BL2962" s="107" t="n"/>
      <c r="BM2962" s="107" t="n"/>
      <c r="BN2962" s="107" t="n"/>
      <c r="BO2962" s="107" t="n"/>
      <c r="BP2962" s="107" t="n"/>
      <c r="BQ2962" s="107" t="n"/>
      <c r="BR2962" s="107" t="n"/>
      <c r="BS2962" s="107" t="n"/>
      <c r="BT2962" s="107" t="n"/>
      <c r="BU2962" s="107" t="n"/>
      <c r="BV2962" s="107" t="n"/>
      <c r="BW2962" s="107" t="n"/>
      <c r="BX2962" s="107" t="n"/>
      <c r="BY2962" s="107" t="n"/>
      <c r="BZ2962" s="107" t="n"/>
      <c r="CA2962" s="107" t="n"/>
      <c r="CB2962" s="107" t="n"/>
      <c r="CC2962" s="107" t="n"/>
      <c r="CD2962" s="107" t="n"/>
      <c r="CE2962" s="107" t="n"/>
      <c r="CF2962" s="107" t="n"/>
      <c r="CG2962" s="107" t="n"/>
      <c r="CH2962" s="107" t="n"/>
      <c r="CI2962" s="107" t="n"/>
      <c r="CJ2962" s="107" t="n"/>
      <c r="CK2962" s="107" t="n"/>
      <c r="CL2962" s="107" t="n"/>
      <c r="CM2962" s="107" t="n"/>
      <c r="CN2962" s="107" t="n"/>
      <c r="CO2962" s="107" t="n"/>
      <c r="CP2962" s="107" t="n"/>
      <c r="CQ2962" s="107" t="n"/>
      <c r="CR2962" s="107" t="n"/>
      <c r="CS2962" s="107" t="n"/>
      <c r="CT2962" s="107" t="n"/>
      <c r="CU2962" s="107" t="n"/>
      <c r="CV2962" s="107" t="n"/>
      <c r="CW2962" s="107" t="n"/>
      <c r="CX2962" s="107" t="n"/>
      <c r="CY2962" s="107" t="n"/>
      <c r="CZ2962" s="107" t="n"/>
    </row>
    <row r="2965">
      <c r="A2965" s="2">
        <f>IF($A2958="","","   projections")</f>
        <v/>
      </c>
      <c r="B2965" s="68">
        <f>IF($A2958="",0,COUNT($E2966:$CZ2966))</f>
        <v/>
      </c>
      <c r="C2965" s="69">
        <f>IF($B2965=0,0,MAX($E2966:$CZ2966))</f>
        <v/>
      </c>
      <c r="D2965" s="58">
        <f>_xll.BDS($A2958,'Field Check'!$C$42,"headers=y","startcol=1","endcol=3","dir=h")</f>
        <v/>
      </c>
      <c r="E2965" s="59" t="n"/>
      <c r="F2965" s="59" t="n"/>
      <c r="G2965" s="59" t="n"/>
      <c r="H2965" s="59" t="n"/>
      <c r="I2965" s="59" t="n"/>
      <c r="J2965" s="59" t="n"/>
      <c r="K2965" s="59" t="n"/>
      <c r="L2965" s="59" t="n"/>
      <c r="M2965" s="59" t="n"/>
      <c r="N2965" s="59" t="n"/>
      <c r="O2965" s="59" t="n"/>
      <c r="P2965" s="59" t="n"/>
      <c r="Q2965" s="59" t="n"/>
      <c r="R2965" s="59" t="n"/>
      <c r="S2965" s="59" t="n"/>
      <c r="T2965" s="59" t="n"/>
      <c r="U2965" s="59" t="n"/>
      <c r="V2965" s="59" t="n"/>
      <c r="W2965" s="59" t="n"/>
      <c r="X2965" s="59" t="n"/>
      <c r="Y2965" s="59" t="n"/>
      <c r="Z2965" s="59" t="n"/>
      <c r="AA2965" s="59" t="n"/>
      <c r="AB2965" s="59" t="n"/>
      <c r="AC2965" s="59" t="n"/>
      <c r="AD2965" s="59" t="n"/>
      <c r="AE2965" s="59" t="n"/>
      <c r="AF2965" s="59" t="n"/>
      <c r="AG2965" s="59" t="n"/>
      <c r="AH2965" s="59" t="n"/>
      <c r="AI2965" s="59" t="n"/>
      <c r="AJ2965" s="59" t="n"/>
      <c r="AK2965" s="59" t="n"/>
      <c r="AL2965" s="59" t="n"/>
      <c r="AM2965" s="59" t="n"/>
      <c r="AN2965" s="59" t="n"/>
      <c r="AO2965" s="59" t="n"/>
      <c r="AP2965" s="59" t="n"/>
      <c r="AQ2965" s="59" t="n"/>
      <c r="AR2965" s="59" t="n"/>
      <c r="AS2965" s="59" t="n"/>
      <c r="AT2965" s="59" t="n"/>
      <c r="AU2965" s="59" t="n"/>
      <c r="AV2965" s="59" t="n"/>
      <c r="AW2965" s="59" t="n"/>
      <c r="AX2965" s="59" t="n"/>
      <c r="AY2965" s="59" t="n"/>
      <c r="AZ2965" s="59" t="n"/>
      <c r="BA2965" s="59" t="n"/>
      <c r="BB2965" s="59" t="n"/>
      <c r="BC2965" s="59" t="n"/>
      <c r="BD2965" s="59" t="n"/>
      <c r="BE2965" s="59" t="n"/>
      <c r="BF2965" s="59" t="n"/>
      <c r="BG2965" s="59" t="n"/>
      <c r="BH2965" s="59" t="n"/>
      <c r="BI2965" s="59" t="n"/>
      <c r="BJ2965" s="59" t="n"/>
      <c r="BK2965" s="59" t="n"/>
      <c r="BL2965" s="59" t="n"/>
      <c r="BM2965" s="59" t="n"/>
      <c r="BN2965" s="59" t="n"/>
      <c r="BO2965" s="59" t="n"/>
      <c r="BP2965" s="59" t="n"/>
      <c r="BQ2965" s="59" t="n"/>
      <c r="BR2965" s="59" t="n"/>
      <c r="BS2965" s="59" t="n"/>
      <c r="BT2965" s="59" t="n"/>
      <c r="BU2965" s="59" t="n"/>
      <c r="BV2965" s="59" t="n"/>
      <c r="BW2965" s="59" t="n"/>
      <c r="BX2965" s="59" t="n"/>
      <c r="BY2965" s="59" t="n"/>
      <c r="BZ2965" s="59" t="n"/>
      <c r="CA2965" s="59" t="n"/>
      <c r="CB2965" s="59" t="n"/>
      <c r="CC2965" s="59" t="n"/>
      <c r="CD2965" s="59" t="n"/>
      <c r="CE2965" s="59" t="n"/>
      <c r="CF2965" s="59" t="n"/>
      <c r="CG2965" s="59" t="n"/>
      <c r="CH2965" s="59" t="n"/>
      <c r="CI2965" s="59" t="n"/>
      <c r="CJ2965" s="59" t="n"/>
      <c r="CK2965" s="59" t="n"/>
      <c r="CL2965" s="59" t="n"/>
      <c r="CM2965" s="59" t="n"/>
      <c r="CN2965" s="59" t="n"/>
      <c r="CO2965" s="59" t="n"/>
      <c r="CP2965" s="59" t="n"/>
      <c r="CQ2965" s="59" t="n"/>
      <c r="CR2965" s="59" t="n"/>
      <c r="CS2965" s="59" t="n"/>
      <c r="CT2965" s="59" t="n"/>
      <c r="CU2965" s="59" t="n"/>
      <c r="CV2965" s="59" t="n"/>
      <c r="CW2965" s="59" t="n"/>
      <c r="CX2965" s="59" t="n"/>
      <c r="CY2965" s="59" t="n"/>
      <c r="CZ2965" s="59" t="n"/>
    </row>
    <row r="2966">
      <c r="D2966" s="59" t="n"/>
      <c r="E2966" s="59" t="n"/>
      <c r="F2966" s="59" t="n"/>
      <c r="G2966" s="59" t="n"/>
      <c r="H2966" s="59" t="n"/>
      <c r="I2966" s="59" t="n"/>
      <c r="J2966" s="59" t="n"/>
      <c r="K2966" s="59" t="n"/>
      <c r="L2966" s="59" t="n"/>
      <c r="M2966" s="59" t="n"/>
      <c r="N2966" s="59" t="n"/>
      <c r="O2966" s="59" t="n"/>
      <c r="P2966" s="59" t="n"/>
      <c r="Q2966" s="59" t="n"/>
      <c r="R2966" s="59" t="n"/>
      <c r="S2966" s="59" t="n"/>
      <c r="T2966" s="59" t="n"/>
      <c r="U2966" s="59" t="n"/>
      <c r="V2966" s="59" t="n"/>
      <c r="W2966" s="59" t="n"/>
      <c r="X2966" s="59" t="n"/>
      <c r="Y2966" s="59" t="n"/>
      <c r="Z2966" s="59" t="n"/>
      <c r="AA2966" s="59" t="n"/>
      <c r="AB2966" s="59" t="n"/>
      <c r="AC2966" s="59" t="n"/>
      <c r="AD2966" s="59" t="n"/>
      <c r="AE2966" s="59" t="n"/>
      <c r="AF2966" s="59" t="n"/>
      <c r="AG2966" s="59" t="n"/>
      <c r="AH2966" s="59" t="n"/>
      <c r="AI2966" s="59" t="n"/>
      <c r="AJ2966" s="59" t="n"/>
      <c r="AK2966" s="59" t="n"/>
      <c r="AL2966" s="59" t="n"/>
      <c r="AM2966" s="59" t="n"/>
      <c r="AN2966" s="59" t="n"/>
      <c r="AO2966" s="59" t="n"/>
      <c r="AP2966" s="59" t="n"/>
      <c r="AQ2966" s="59" t="n"/>
      <c r="AR2966" s="59" t="n"/>
      <c r="AS2966" s="59" t="n"/>
      <c r="AT2966" s="59" t="n"/>
      <c r="AU2966" s="59" t="n"/>
      <c r="AV2966" s="59" t="n"/>
      <c r="AW2966" s="59" t="n"/>
      <c r="AX2966" s="59" t="n"/>
      <c r="AY2966" s="59" t="n"/>
      <c r="AZ2966" s="59" t="n"/>
      <c r="BA2966" s="59" t="n"/>
      <c r="BB2966" s="59" t="n"/>
      <c r="BC2966" s="59" t="n"/>
      <c r="BD2966" s="59" t="n"/>
      <c r="BE2966" s="59" t="n"/>
      <c r="BF2966" s="59" t="n"/>
      <c r="BG2966" s="59" t="n"/>
      <c r="BH2966" s="59" t="n"/>
      <c r="BI2966" s="59" t="n"/>
      <c r="BJ2966" s="59" t="n"/>
      <c r="BK2966" s="59" t="n"/>
      <c r="BL2966" s="59" t="n"/>
      <c r="BM2966" s="59" t="n"/>
      <c r="BN2966" s="59" t="n"/>
      <c r="BO2966" s="59" t="n"/>
      <c r="BP2966" s="59" t="n"/>
      <c r="BQ2966" s="59" t="n"/>
      <c r="BR2966" s="59" t="n"/>
      <c r="BS2966" s="59" t="n"/>
      <c r="BT2966" s="59" t="n"/>
      <c r="BU2966" s="59" t="n"/>
      <c r="BV2966" s="59" t="n"/>
      <c r="BW2966" s="59" t="n"/>
      <c r="BX2966" s="59" t="n"/>
      <c r="BY2966" s="59" t="n"/>
      <c r="BZ2966" s="59" t="n"/>
      <c r="CA2966" s="59" t="n"/>
      <c r="CB2966" s="59" t="n"/>
      <c r="CC2966" s="59" t="n"/>
      <c r="CD2966" s="59" t="n"/>
      <c r="CE2966" s="59" t="n"/>
      <c r="CF2966" s="59" t="n"/>
      <c r="CG2966" s="59" t="n"/>
      <c r="CH2966" s="59" t="n"/>
      <c r="CI2966" s="59" t="n"/>
      <c r="CJ2966" s="59" t="n"/>
      <c r="CK2966" s="59" t="n"/>
      <c r="CL2966" s="59" t="n"/>
      <c r="CM2966" s="59" t="n"/>
      <c r="CN2966" s="59" t="n"/>
      <c r="CO2966" s="59" t="n"/>
      <c r="CP2966" s="59" t="n"/>
      <c r="CQ2966" s="59" t="n"/>
      <c r="CR2966" s="59" t="n"/>
      <c r="CS2966" s="59" t="n"/>
      <c r="CT2966" s="59" t="n"/>
      <c r="CU2966" s="59" t="n"/>
      <c r="CV2966" s="59" t="n"/>
      <c r="CW2966" s="59" t="n"/>
      <c r="CX2966" s="59" t="n"/>
      <c r="CY2966" s="59" t="n"/>
      <c r="CZ2966" s="59" t="n"/>
    </row>
    <row r="2967">
      <c r="D2967" s="107" t="n"/>
      <c r="E2967" s="107" t="n"/>
      <c r="F2967" s="107" t="n"/>
      <c r="G2967" s="107" t="n"/>
      <c r="H2967" s="107" t="n"/>
      <c r="I2967" s="107" t="n"/>
      <c r="J2967" s="107" t="n"/>
      <c r="K2967" s="107" t="n"/>
      <c r="L2967" s="107" t="n"/>
      <c r="M2967" s="107" t="n"/>
      <c r="N2967" s="107" t="n"/>
      <c r="O2967" s="107" t="n"/>
      <c r="P2967" s="107" t="n"/>
      <c r="Q2967" s="107" t="n"/>
      <c r="R2967" s="107" t="n"/>
      <c r="S2967" s="107" t="n"/>
      <c r="T2967" s="107" t="n"/>
      <c r="U2967" s="107" t="n"/>
      <c r="V2967" s="107" t="n"/>
      <c r="W2967" s="107" t="n"/>
      <c r="X2967" s="107" t="n"/>
      <c r="Y2967" s="107" t="n"/>
      <c r="Z2967" s="107" t="n"/>
      <c r="AA2967" s="107" t="n"/>
      <c r="AB2967" s="107" t="n"/>
      <c r="AC2967" s="107" t="n"/>
      <c r="AD2967" s="107" t="n"/>
      <c r="AE2967" s="107" t="n"/>
      <c r="AF2967" s="107" t="n"/>
      <c r="AG2967" s="107" t="n"/>
      <c r="AH2967" s="107" t="n"/>
      <c r="AI2967" s="107" t="n"/>
      <c r="AJ2967" s="107" t="n"/>
      <c r="AK2967" s="107" t="n"/>
      <c r="AL2967" s="107" t="n"/>
      <c r="AM2967" s="107" t="n"/>
      <c r="AN2967" s="107" t="n"/>
      <c r="AO2967" s="107" t="n"/>
      <c r="AP2967" s="107" t="n"/>
      <c r="AQ2967" s="107" t="n"/>
      <c r="AR2967" s="107" t="n"/>
      <c r="AS2967" s="107" t="n"/>
      <c r="AT2967" s="107" t="n"/>
      <c r="AU2967" s="107" t="n"/>
      <c r="AV2967" s="107" t="n"/>
      <c r="AW2967" s="107" t="n"/>
      <c r="AX2967" s="107" t="n"/>
      <c r="AY2967" s="107" t="n"/>
      <c r="AZ2967" s="107" t="n"/>
      <c r="BA2967" s="107" t="n"/>
      <c r="BB2967" s="107" t="n"/>
      <c r="BC2967" s="107" t="n"/>
      <c r="BD2967" s="107" t="n"/>
      <c r="BE2967" s="107" t="n"/>
      <c r="BF2967" s="107" t="n"/>
      <c r="BG2967" s="107" t="n"/>
      <c r="BH2967" s="107" t="n"/>
      <c r="BI2967" s="107" t="n"/>
      <c r="BJ2967" s="107" t="n"/>
      <c r="BK2967" s="107" t="n"/>
      <c r="BL2967" s="107" t="n"/>
      <c r="BM2967" s="107" t="n"/>
      <c r="BN2967" s="107" t="n"/>
      <c r="BO2967" s="107" t="n"/>
      <c r="BP2967" s="107" t="n"/>
      <c r="BQ2967" s="107" t="n"/>
      <c r="BR2967" s="107" t="n"/>
      <c r="BS2967" s="107" t="n"/>
      <c r="BT2967" s="107" t="n"/>
      <c r="BU2967" s="107" t="n"/>
      <c r="BV2967" s="107" t="n"/>
      <c r="BW2967" s="107" t="n"/>
      <c r="BX2967" s="107" t="n"/>
      <c r="BY2967" s="107" t="n"/>
      <c r="BZ2967" s="107" t="n"/>
      <c r="CA2967" s="107" t="n"/>
      <c r="CB2967" s="107" t="n"/>
      <c r="CC2967" s="107" t="n"/>
      <c r="CD2967" s="107" t="n"/>
      <c r="CE2967" s="107" t="n"/>
      <c r="CF2967" s="107" t="n"/>
      <c r="CG2967" s="107" t="n"/>
      <c r="CH2967" s="107" t="n"/>
      <c r="CI2967" s="107" t="n"/>
      <c r="CJ2967" s="107" t="n"/>
      <c r="CK2967" s="107" t="n"/>
      <c r="CL2967" s="107" t="n"/>
      <c r="CM2967" s="107" t="n"/>
      <c r="CN2967" s="107" t="n"/>
      <c r="CO2967" s="107" t="n"/>
      <c r="CP2967" s="107" t="n"/>
      <c r="CQ2967" s="107" t="n"/>
      <c r="CR2967" s="107" t="n"/>
      <c r="CS2967" s="107" t="n"/>
      <c r="CT2967" s="107" t="n"/>
      <c r="CU2967" s="107" t="n"/>
      <c r="CV2967" s="107" t="n"/>
      <c r="CW2967" s="107" t="n"/>
      <c r="CX2967" s="107" t="n"/>
      <c r="CY2967" s="107" t="n"/>
      <c r="CZ2967" s="107" t="n"/>
    </row>
    <row r="2969">
      <c r="A2969" s="126">
        <f>IF(MXAU!$C$70="","",MXAU!$C$70)</f>
        <v/>
      </c>
      <c r="B2969" s="68">
        <f>IF($A2969="",0,COUNT($E2970:$CZ2970))</f>
        <v/>
      </c>
      <c r="C2969" s="69">
        <f>IF($B2969=0,0,MAX($E2970:$CZ2970))</f>
        <v/>
      </c>
      <c r="D2969" s="58">
        <f>_xll.BDS($A2969,'Field Check'!$C$44,"headers=y","startcol=1","endcol=7","dir=h","DVD_START_DT",'Field Check'!$C$59,"DVD_END_DT",'Field Check'!$D$59)</f>
        <v/>
      </c>
      <c r="E2969" s="59" t="n"/>
      <c r="F2969" s="59" t="n"/>
      <c r="G2969" s="59" t="n"/>
      <c r="H2969" s="59" t="n"/>
      <c r="I2969" s="59" t="n"/>
      <c r="J2969" s="59" t="n"/>
      <c r="K2969" s="59" t="n"/>
      <c r="L2969" s="59" t="n"/>
      <c r="M2969" s="59" t="n"/>
      <c r="N2969" s="59" t="n"/>
      <c r="O2969" s="59" t="n"/>
      <c r="P2969" s="59" t="n"/>
      <c r="Q2969" s="59" t="n"/>
      <c r="R2969" s="59" t="n"/>
      <c r="S2969" s="59" t="n"/>
      <c r="T2969" s="59" t="n"/>
      <c r="U2969" s="59" t="n"/>
      <c r="V2969" s="59" t="n"/>
      <c r="W2969" s="59" t="n"/>
      <c r="X2969" s="59" t="n"/>
      <c r="Y2969" s="59" t="n"/>
      <c r="Z2969" s="59" t="n"/>
      <c r="AA2969" s="59" t="n"/>
      <c r="AB2969" s="59" t="n"/>
      <c r="AC2969" s="59" t="n"/>
      <c r="AD2969" s="59" t="n"/>
      <c r="AE2969" s="59" t="n"/>
      <c r="AF2969" s="59" t="n"/>
      <c r="AG2969" s="59" t="n"/>
      <c r="AH2969" s="59" t="n"/>
      <c r="AI2969" s="59" t="n"/>
      <c r="AJ2969" s="59" t="n"/>
      <c r="AK2969" s="59" t="n"/>
      <c r="AL2969" s="59" t="n"/>
      <c r="AM2969" s="59" t="n"/>
      <c r="AN2969" s="59" t="n"/>
      <c r="AO2969" s="59" t="n"/>
      <c r="AP2969" s="59" t="n"/>
      <c r="AQ2969" s="59" t="n"/>
      <c r="AR2969" s="59" t="n"/>
      <c r="AS2969" s="59" t="n"/>
      <c r="AT2969" s="59" t="n"/>
      <c r="AU2969" s="59" t="n"/>
      <c r="AV2969" s="59" t="n"/>
      <c r="AW2969" s="59" t="n"/>
      <c r="AX2969" s="59" t="n"/>
      <c r="AY2969" s="59" t="n"/>
      <c r="AZ2969" s="59" t="n"/>
      <c r="BA2969" s="59" t="n"/>
      <c r="BB2969" s="59" t="n"/>
      <c r="BC2969" s="59" t="n"/>
      <c r="BD2969" s="59" t="n"/>
      <c r="BE2969" s="59" t="n"/>
      <c r="BF2969" s="59" t="n"/>
      <c r="BG2969" s="59" t="n"/>
      <c r="BH2969" s="59" t="n"/>
      <c r="BI2969" s="59" t="n"/>
      <c r="BJ2969" s="59" t="n"/>
      <c r="BK2969" s="59" t="n"/>
      <c r="BL2969" s="59" t="n"/>
      <c r="BM2969" s="59" t="n"/>
      <c r="BN2969" s="59" t="n"/>
      <c r="BO2969" s="59" t="n"/>
      <c r="BP2969" s="59" t="n"/>
      <c r="BQ2969" s="59" t="n"/>
      <c r="BR2969" s="59" t="n"/>
      <c r="BS2969" s="59" t="n"/>
      <c r="BT2969" s="59" t="n"/>
      <c r="BU2969" s="59" t="n"/>
      <c r="BV2969" s="59" t="n"/>
      <c r="BW2969" s="59" t="n"/>
      <c r="BX2969" s="59" t="n"/>
      <c r="BY2969" s="59" t="n"/>
      <c r="BZ2969" s="59" t="n"/>
      <c r="CA2969" s="59" t="n"/>
      <c r="CB2969" s="59" t="n"/>
      <c r="CC2969" s="59" t="n"/>
      <c r="CD2969" s="59" t="n"/>
      <c r="CE2969" s="59" t="n"/>
      <c r="CF2969" s="59" t="n"/>
      <c r="CG2969" s="59" t="n"/>
      <c r="CH2969" s="59" t="n"/>
      <c r="CI2969" s="59" t="n"/>
      <c r="CJ2969" s="59" t="n"/>
      <c r="CK2969" s="59" t="n"/>
      <c r="CL2969" s="59" t="n"/>
      <c r="CM2969" s="59" t="n"/>
      <c r="CN2969" s="59" t="n"/>
      <c r="CO2969" s="59" t="n"/>
      <c r="CP2969" s="59" t="n"/>
      <c r="CQ2969" s="59" t="n"/>
      <c r="CR2969" s="59" t="n"/>
      <c r="CS2969" s="59" t="n"/>
      <c r="CT2969" s="59" t="n"/>
      <c r="CU2969" s="59" t="n"/>
      <c r="CV2969" s="59" t="n"/>
      <c r="CW2969" s="59" t="n"/>
      <c r="CX2969" s="59" t="n"/>
      <c r="CY2969" s="59" t="n"/>
      <c r="CZ2969" s="59" t="n"/>
    </row>
    <row r="2970">
      <c r="D2970" s="59" t="n"/>
      <c r="E2970" s="59" t="n"/>
      <c r="F2970" s="59" t="n"/>
      <c r="G2970" s="59" t="n"/>
      <c r="H2970" s="59" t="n"/>
      <c r="I2970" s="59" t="n"/>
      <c r="J2970" s="59" t="n"/>
      <c r="K2970" s="59" t="n"/>
      <c r="L2970" s="59" t="n"/>
      <c r="M2970" s="59" t="n"/>
      <c r="N2970" s="59" t="n"/>
      <c r="O2970" s="59" t="n"/>
      <c r="P2970" s="59" t="n"/>
      <c r="Q2970" s="59" t="n"/>
      <c r="R2970" s="59" t="n"/>
      <c r="S2970" s="59" t="n"/>
      <c r="T2970" s="59" t="n"/>
      <c r="U2970" s="59" t="n"/>
      <c r="V2970" s="59" t="n"/>
      <c r="W2970" s="59" t="n"/>
      <c r="X2970" s="59" t="n"/>
      <c r="Y2970" s="59" t="n"/>
      <c r="Z2970" s="59" t="n"/>
      <c r="AA2970" s="59" t="n"/>
      <c r="AB2970" s="59" t="n"/>
      <c r="AC2970" s="59" t="n"/>
      <c r="AD2970" s="59" t="n"/>
      <c r="AE2970" s="59" t="n"/>
      <c r="AF2970" s="59" t="n"/>
      <c r="AG2970" s="59" t="n"/>
      <c r="AH2970" s="59" t="n"/>
      <c r="AI2970" s="59" t="n"/>
      <c r="AJ2970" s="59" t="n"/>
      <c r="AK2970" s="59" t="n"/>
      <c r="AL2970" s="59" t="n"/>
      <c r="AM2970" s="59" t="n"/>
      <c r="AN2970" s="59" t="n"/>
      <c r="AO2970" s="59" t="n"/>
      <c r="AP2970" s="59" t="n"/>
      <c r="AQ2970" s="59" t="n"/>
      <c r="AR2970" s="59" t="n"/>
      <c r="AS2970" s="59" t="n"/>
      <c r="AT2970" s="59" t="n"/>
      <c r="AU2970" s="59" t="n"/>
      <c r="AV2970" s="59" t="n"/>
      <c r="AW2970" s="59" t="n"/>
      <c r="AX2970" s="59" t="n"/>
      <c r="AY2970" s="59" t="n"/>
      <c r="AZ2970" s="59" t="n"/>
      <c r="BA2970" s="59" t="n"/>
      <c r="BB2970" s="59" t="n"/>
      <c r="BC2970" s="59" t="n"/>
      <c r="BD2970" s="59" t="n"/>
      <c r="BE2970" s="59" t="n"/>
      <c r="BF2970" s="59" t="n"/>
      <c r="BG2970" s="59" t="n"/>
      <c r="BH2970" s="59" t="n"/>
      <c r="BI2970" s="59" t="n"/>
      <c r="BJ2970" s="59" t="n"/>
      <c r="BK2970" s="59" t="n"/>
      <c r="BL2970" s="59" t="n"/>
      <c r="BM2970" s="59" t="n"/>
      <c r="BN2970" s="59" t="n"/>
      <c r="BO2970" s="59" t="n"/>
      <c r="BP2970" s="59" t="n"/>
      <c r="BQ2970" s="59" t="n"/>
      <c r="BR2970" s="59" t="n"/>
      <c r="BS2970" s="59" t="n"/>
      <c r="BT2970" s="59" t="n"/>
      <c r="BU2970" s="59" t="n"/>
      <c r="BV2970" s="59" t="n"/>
      <c r="BW2970" s="59" t="n"/>
      <c r="BX2970" s="59" t="n"/>
      <c r="BY2970" s="59" t="n"/>
      <c r="BZ2970" s="59" t="n"/>
      <c r="CA2970" s="59" t="n"/>
      <c r="CB2970" s="59" t="n"/>
      <c r="CC2970" s="59" t="n"/>
      <c r="CD2970" s="59" t="n"/>
      <c r="CE2970" s="59" t="n"/>
      <c r="CF2970" s="59" t="n"/>
      <c r="CG2970" s="59" t="n"/>
      <c r="CH2970" s="59" t="n"/>
      <c r="CI2970" s="59" t="n"/>
      <c r="CJ2970" s="59" t="n"/>
      <c r="CK2970" s="59" t="n"/>
      <c r="CL2970" s="59" t="n"/>
      <c r="CM2970" s="59" t="n"/>
      <c r="CN2970" s="59" t="n"/>
      <c r="CO2970" s="59" t="n"/>
      <c r="CP2970" s="59" t="n"/>
      <c r="CQ2970" s="59" t="n"/>
      <c r="CR2970" s="59" t="n"/>
      <c r="CS2970" s="59" t="n"/>
      <c r="CT2970" s="59" t="n"/>
      <c r="CU2970" s="59" t="n"/>
      <c r="CV2970" s="59" t="n"/>
      <c r="CW2970" s="59" t="n"/>
      <c r="CX2970" s="59" t="n"/>
      <c r="CY2970" s="59" t="n"/>
      <c r="CZ2970" s="59" t="n"/>
    </row>
    <row r="2971">
      <c r="D2971" s="59" t="n"/>
      <c r="E2971" s="59" t="n"/>
      <c r="F2971" s="59" t="n"/>
      <c r="G2971" s="59" t="n"/>
      <c r="H2971" s="59" t="n"/>
      <c r="I2971" s="59" t="n"/>
      <c r="J2971" s="59" t="n"/>
      <c r="K2971" s="59" t="n"/>
      <c r="L2971" s="59" t="n"/>
      <c r="M2971" s="59" t="n"/>
      <c r="N2971" s="59" t="n"/>
      <c r="O2971" s="59" t="n"/>
      <c r="P2971" s="59" t="n"/>
      <c r="Q2971" s="59" t="n"/>
      <c r="R2971" s="59" t="n"/>
      <c r="S2971" s="59" t="n"/>
      <c r="T2971" s="59" t="n"/>
      <c r="U2971" s="59" t="n"/>
      <c r="V2971" s="59" t="n"/>
      <c r="W2971" s="59" t="n"/>
      <c r="X2971" s="59" t="n"/>
      <c r="Y2971" s="59" t="n"/>
      <c r="Z2971" s="59" t="n"/>
      <c r="AA2971" s="59" t="n"/>
      <c r="AB2971" s="59" t="n"/>
      <c r="AC2971" s="59" t="n"/>
      <c r="AD2971" s="59" t="n"/>
      <c r="AE2971" s="59" t="n"/>
      <c r="AF2971" s="59" t="n"/>
      <c r="AG2971" s="59" t="n"/>
      <c r="AH2971" s="59" t="n"/>
      <c r="AI2971" s="59" t="n"/>
      <c r="AJ2971" s="59" t="n"/>
      <c r="AK2971" s="59" t="n"/>
      <c r="AL2971" s="59" t="n"/>
      <c r="AM2971" s="59" t="n"/>
      <c r="AN2971" s="59" t="n"/>
      <c r="AO2971" s="59" t="n"/>
      <c r="AP2971" s="59" t="n"/>
      <c r="AQ2971" s="59" t="n"/>
      <c r="AR2971" s="59" t="n"/>
      <c r="AS2971" s="59" t="n"/>
      <c r="AT2971" s="59" t="n"/>
      <c r="AU2971" s="59" t="n"/>
      <c r="AV2971" s="59" t="n"/>
      <c r="AW2971" s="59" t="n"/>
      <c r="AX2971" s="59" t="n"/>
      <c r="AY2971" s="59" t="n"/>
      <c r="AZ2971" s="59" t="n"/>
      <c r="BA2971" s="59" t="n"/>
      <c r="BB2971" s="59" t="n"/>
      <c r="BC2971" s="59" t="n"/>
      <c r="BD2971" s="59" t="n"/>
      <c r="BE2971" s="59" t="n"/>
      <c r="BF2971" s="59" t="n"/>
      <c r="BG2971" s="59" t="n"/>
      <c r="BH2971" s="59" t="n"/>
      <c r="BI2971" s="59" t="n"/>
      <c r="BJ2971" s="59" t="n"/>
      <c r="BK2971" s="59" t="n"/>
      <c r="BL2971" s="59" t="n"/>
      <c r="BM2971" s="59" t="n"/>
      <c r="BN2971" s="59" t="n"/>
      <c r="BO2971" s="59" t="n"/>
      <c r="BP2971" s="59" t="n"/>
      <c r="BQ2971" s="59" t="n"/>
      <c r="BR2971" s="59" t="n"/>
      <c r="BS2971" s="59" t="n"/>
      <c r="BT2971" s="59" t="n"/>
      <c r="BU2971" s="59" t="n"/>
      <c r="BV2971" s="59" t="n"/>
      <c r="BW2971" s="59" t="n"/>
      <c r="BX2971" s="59" t="n"/>
      <c r="BY2971" s="59" t="n"/>
      <c r="BZ2971" s="59" t="n"/>
      <c r="CA2971" s="59" t="n"/>
      <c r="CB2971" s="59" t="n"/>
      <c r="CC2971" s="59" t="n"/>
      <c r="CD2971" s="59" t="n"/>
      <c r="CE2971" s="59" t="n"/>
      <c r="CF2971" s="59" t="n"/>
      <c r="CG2971" s="59" t="n"/>
      <c r="CH2971" s="59" t="n"/>
      <c r="CI2971" s="59" t="n"/>
      <c r="CJ2971" s="59" t="n"/>
      <c r="CK2971" s="59" t="n"/>
      <c r="CL2971" s="59" t="n"/>
      <c r="CM2971" s="59" t="n"/>
      <c r="CN2971" s="59" t="n"/>
      <c r="CO2971" s="59" t="n"/>
      <c r="CP2971" s="59" t="n"/>
      <c r="CQ2971" s="59" t="n"/>
      <c r="CR2971" s="59" t="n"/>
      <c r="CS2971" s="59" t="n"/>
      <c r="CT2971" s="59" t="n"/>
      <c r="CU2971" s="59" t="n"/>
      <c r="CV2971" s="59" t="n"/>
      <c r="CW2971" s="59" t="n"/>
      <c r="CX2971" s="59" t="n"/>
      <c r="CY2971" s="59" t="n"/>
      <c r="CZ2971" s="59" t="n"/>
    </row>
    <row r="2972">
      <c r="D2972" s="59" t="n"/>
      <c r="E2972" s="59" t="n"/>
      <c r="F2972" s="59" t="n"/>
      <c r="G2972" s="59" t="n"/>
      <c r="H2972" s="59" t="n"/>
      <c r="I2972" s="59" t="n"/>
      <c r="J2972" s="59" t="n"/>
      <c r="K2972" s="59" t="n"/>
      <c r="L2972" s="59" t="n"/>
      <c r="M2972" s="59" t="n"/>
      <c r="N2972" s="59" t="n"/>
      <c r="O2972" s="59" t="n"/>
      <c r="P2972" s="59" t="n"/>
      <c r="Q2972" s="59" t="n"/>
      <c r="R2972" s="59" t="n"/>
      <c r="S2972" s="59" t="n"/>
      <c r="T2972" s="59" t="n"/>
      <c r="U2972" s="59" t="n"/>
      <c r="V2972" s="59" t="n"/>
      <c r="W2972" s="59" t="n"/>
      <c r="X2972" s="59" t="n"/>
      <c r="Y2972" s="59" t="n"/>
      <c r="Z2972" s="59" t="n"/>
      <c r="AA2972" s="59" t="n"/>
      <c r="AB2972" s="59" t="n"/>
      <c r="AC2972" s="59" t="n"/>
      <c r="AD2972" s="59" t="n"/>
      <c r="AE2972" s="59" t="n"/>
      <c r="AF2972" s="59" t="n"/>
      <c r="AG2972" s="59" t="n"/>
      <c r="AH2972" s="59" t="n"/>
      <c r="AI2972" s="59" t="n"/>
      <c r="AJ2972" s="59" t="n"/>
      <c r="AK2972" s="59" t="n"/>
      <c r="AL2972" s="59" t="n"/>
      <c r="AM2972" s="59" t="n"/>
      <c r="AN2972" s="59" t="n"/>
      <c r="AO2972" s="59" t="n"/>
      <c r="AP2972" s="59" t="n"/>
      <c r="AQ2972" s="59" t="n"/>
      <c r="AR2972" s="59" t="n"/>
      <c r="AS2972" s="59" t="n"/>
      <c r="AT2972" s="59" t="n"/>
      <c r="AU2972" s="59" t="n"/>
      <c r="AV2972" s="59" t="n"/>
      <c r="AW2972" s="59" t="n"/>
      <c r="AX2972" s="59" t="n"/>
      <c r="AY2972" s="59" t="n"/>
      <c r="AZ2972" s="59" t="n"/>
      <c r="BA2972" s="59" t="n"/>
      <c r="BB2972" s="59" t="n"/>
      <c r="BC2972" s="59" t="n"/>
      <c r="BD2972" s="59" t="n"/>
      <c r="BE2972" s="59" t="n"/>
      <c r="BF2972" s="59" t="n"/>
      <c r="BG2972" s="59" t="n"/>
      <c r="BH2972" s="59" t="n"/>
      <c r="BI2972" s="59" t="n"/>
      <c r="BJ2972" s="59" t="n"/>
      <c r="BK2972" s="59" t="n"/>
      <c r="BL2972" s="59" t="n"/>
      <c r="BM2972" s="59" t="n"/>
      <c r="BN2972" s="59" t="n"/>
      <c r="BO2972" s="59" t="n"/>
      <c r="BP2972" s="59" t="n"/>
      <c r="BQ2972" s="59" t="n"/>
      <c r="BR2972" s="59" t="n"/>
      <c r="BS2972" s="59" t="n"/>
      <c r="BT2972" s="59" t="n"/>
      <c r="BU2972" s="59" t="n"/>
      <c r="BV2972" s="59" t="n"/>
      <c r="BW2972" s="59" t="n"/>
      <c r="BX2972" s="59" t="n"/>
      <c r="BY2972" s="59" t="n"/>
      <c r="BZ2972" s="59" t="n"/>
      <c r="CA2972" s="59" t="n"/>
      <c r="CB2972" s="59" t="n"/>
      <c r="CC2972" s="59" t="n"/>
      <c r="CD2972" s="59" t="n"/>
      <c r="CE2972" s="59" t="n"/>
      <c r="CF2972" s="59" t="n"/>
      <c r="CG2972" s="59" t="n"/>
      <c r="CH2972" s="59" t="n"/>
      <c r="CI2972" s="59" t="n"/>
      <c r="CJ2972" s="59" t="n"/>
      <c r="CK2972" s="59" t="n"/>
      <c r="CL2972" s="59" t="n"/>
      <c r="CM2972" s="59" t="n"/>
      <c r="CN2972" s="59" t="n"/>
      <c r="CO2972" s="59" t="n"/>
      <c r="CP2972" s="59" t="n"/>
      <c r="CQ2972" s="59" t="n"/>
      <c r="CR2972" s="59" t="n"/>
      <c r="CS2972" s="59" t="n"/>
      <c r="CT2972" s="59" t="n"/>
      <c r="CU2972" s="59" t="n"/>
      <c r="CV2972" s="59" t="n"/>
      <c r="CW2972" s="59" t="n"/>
      <c r="CX2972" s="59" t="n"/>
      <c r="CY2972" s="59" t="n"/>
      <c r="CZ2972" s="59" t="n"/>
    </row>
    <row r="2973">
      <c r="D2973" s="107" t="n"/>
      <c r="E2973" s="107" t="n"/>
      <c r="F2973" s="107" t="n"/>
      <c r="G2973" s="107" t="n"/>
      <c r="H2973" s="107" t="n"/>
      <c r="I2973" s="107" t="n"/>
      <c r="J2973" s="107" t="n"/>
      <c r="K2973" s="107" t="n"/>
      <c r="L2973" s="107" t="n"/>
      <c r="M2973" s="107" t="n"/>
      <c r="N2973" s="107" t="n"/>
      <c r="O2973" s="107" t="n"/>
      <c r="P2973" s="107" t="n"/>
      <c r="Q2973" s="107" t="n"/>
      <c r="R2973" s="107" t="n"/>
      <c r="S2973" s="107" t="n"/>
      <c r="T2973" s="107" t="n"/>
      <c r="U2973" s="107" t="n"/>
      <c r="V2973" s="107" t="n"/>
      <c r="W2973" s="107" t="n"/>
      <c r="X2973" s="107" t="n"/>
      <c r="Y2973" s="107" t="n"/>
      <c r="Z2973" s="107" t="n"/>
      <c r="AA2973" s="107" t="n"/>
      <c r="AB2973" s="107" t="n"/>
      <c r="AC2973" s="107" t="n"/>
      <c r="AD2973" s="107" t="n"/>
      <c r="AE2973" s="107" t="n"/>
      <c r="AF2973" s="107" t="n"/>
      <c r="AG2973" s="107" t="n"/>
      <c r="AH2973" s="107" t="n"/>
      <c r="AI2973" s="107" t="n"/>
      <c r="AJ2973" s="107" t="n"/>
      <c r="AK2973" s="107" t="n"/>
      <c r="AL2973" s="107" t="n"/>
      <c r="AM2973" s="107" t="n"/>
      <c r="AN2973" s="107" t="n"/>
      <c r="AO2973" s="107" t="n"/>
      <c r="AP2973" s="107" t="n"/>
      <c r="AQ2973" s="107" t="n"/>
      <c r="AR2973" s="107" t="n"/>
      <c r="AS2973" s="107" t="n"/>
      <c r="AT2973" s="107" t="n"/>
      <c r="AU2973" s="107" t="n"/>
      <c r="AV2973" s="107" t="n"/>
      <c r="AW2973" s="107" t="n"/>
      <c r="AX2973" s="107" t="n"/>
      <c r="AY2973" s="107" t="n"/>
      <c r="AZ2973" s="107" t="n"/>
      <c r="BA2973" s="107" t="n"/>
      <c r="BB2973" s="107" t="n"/>
      <c r="BC2973" s="107" t="n"/>
      <c r="BD2973" s="107" t="n"/>
      <c r="BE2973" s="107" t="n"/>
      <c r="BF2973" s="107" t="n"/>
      <c r="BG2973" s="107" t="n"/>
      <c r="BH2973" s="107" t="n"/>
      <c r="BI2973" s="107" t="n"/>
      <c r="BJ2973" s="107" t="n"/>
      <c r="BK2973" s="107" t="n"/>
      <c r="BL2973" s="107" t="n"/>
      <c r="BM2973" s="107" t="n"/>
      <c r="BN2973" s="107" t="n"/>
      <c r="BO2973" s="107" t="n"/>
      <c r="BP2973" s="107" t="n"/>
      <c r="BQ2973" s="107" t="n"/>
      <c r="BR2973" s="107" t="n"/>
      <c r="BS2973" s="107" t="n"/>
      <c r="BT2973" s="107" t="n"/>
      <c r="BU2973" s="107" t="n"/>
      <c r="BV2973" s="107" t="n"/>
      <c r="BW2973" s="107" t="n"/>
      <c r="BX2973" s="107" t="n"/>
      <c r="BY2973" s="107" t="n"/>
      <c r="BZ2973" s="107" t="n"/>
      <c r="CA2973" s="107" t="n"/>
      <c r="CB2973" s="107" t="n"/>
      <c r="CC2973" s="107" t="n"/>
      <c r="CD2973" s="107" t="n"/>
      <c r="CE2973" s="107" t="n"/>
      <c r="CF2973" s="107" t="n"/>
      <c r="CG2973" s="107" t="n"/>
      <c r="CH2973" s="107" t="n"/>
      <c r="CI2973" s="107" t="n"/>
      <c r="CJ2973" s="107" t="n"/>
      <c r="CK2973" s="107" t="n"/>
      <c r="CL2973" s="107" t="n"/>
      <c r="CM2973" s="107" t="n"/>
      <c r="CN2973" s="107" t="n"/>
      <c r="CO2973" s="107" t="n"/>
      <c r="CP2973" s="107" t="n"/>
      <c r="CQ2973" s="107" t="n"/>
      <c r="CR2973" s="107" t="n"/>
      <c r="CS2973" s="107" t="n"/>
      <c r="CT2973" s="107" t="n"/>
      <c r="CU2973" s="107" t="n"/>
      <c r="CV2973" s="107" t="n"/>
      <c r="CW2973" s="107" t="n"/>
      <c r="CX2973" s="107" t="n"/>
      <c r="CY2973" s="107" t="n"/>
      <c r="CZ2973" s="107" t="n"/>
    </row>
    <row r="2976">
      <c r="A2976" s="2">
        <f>IF($A2969="","","   projections")</f>
        <v/>
      </c>
      <c r="B2976" s="68">
        <f>IF($A2969="",0,COUNT($E2977:$CZ2977))</f>
        <v/>
      </c>
      <c r="C2976" s="69">
        <f>IF($B2976=0,0,MAX($E2977:$CZ2977))</f>
        <v/>
      </c>
      <c r="D2976" s="58">
        <f>_xll.BDS($A2969,'Field Check'!$C$42,"headers=y","startcol=1","endcol=3","dir=h")</f>
        <v/>
      </c>
      <c r="E2976" s="59" t="n"/>
      <c r="F2976" s="59" t="n"/>
      <c r="G2976" s="59" t="n"/>
      <c r="H2976" s="59" t="n"/>
      <c r="I2976" s="59" t="n"/>
      <c r="J2976" s="59" t="n"/>
      <c r="K2976" s="59" t="n"/>
      <c r="L2976" s="59" t="n"/>
      <c r="M2976" s="59" t="n"/>
      <c r="N2976" s="59" t="n"/>
      <c r="O2976" s="59" t="n"/>
      <c r="P2976" s="59" t="n"/>
      <c r="Q2976" s="59" t="n"/>
      <c r="R2976" s="59" t="n"/>
      <c r="S2976" s="59" t="n"/>
      <c r="T2976" s="59" t="n"/>
      <c r="U2976" s="59" t="n"/>
      <c r="V2976" s="59" t="n"/>
      <c r="W2976" s="59" t="n"/>
      <c r="X2976" s="59" t="n"/>
      <c r="Y2976" s="59" t="n"/>
      <c r="Z2976" s="59" t="n"/>
      <c r="AA2976" s="59" t="n"/>
      <c r="AB2976" s="59" t="n"/>
      <c r="AC2976" s="59" t="n"/>
      <c r="AD2976" s="59" t="n"/>
      <c r="AE2976" s="59" t="n"/>
      <c r="AF2976" s="59" t="n"/>
      <c r="AG2976" s="59" t="n"/>
      <c r="AH2976" s="59" t="n"/>
      <c r="AI2976" s="59" t="n"/>
      <c r="AJ2976" s="59" t="n"/>
      <c r="AK2976" s="59" t="n"/>
      <c r="AL2976" s="59" t="n"/>
      <c r="AM2976" s="59" t="n"/>
      <c r="AN2976" s="59" t="n"/>
      <c r="AO2976" s="59" t="n"/>
      <c r="AP2976" s="59" t="n"/>
      <c r="AQ2976" s="59" t="n"/>
      <c r="AR2976" s="59" t="n"/>
      <c r="AS2976" s="59" t="n"/>
      <c r="AT2976" s="59" t="n"/>
      <c r="AU2976" s="59" t="n"/>
      <c r="AV2976" s="59" t="n"/>
      <c r="AW2976" s="59" t="n"/>
      <c r="AX2976" s="59" t="n"/>
      <c r="AY2976" s="59" t="n"/>
      <c r="AZ2976" s="59" t="n"/>
      <c r="BA2976" s="59" t="n"/>
      <c r="BB2976" s="59" t="n"/>
      <c r="BC2976" s="59" t="n"/>
      <c r="BD2976" s="59" t="n"/>
      <c r="BE2976" s="59" t="n"/>
      <c r="BF2976" s="59" t="n"/>
      <c r="BG2976" s="59" t="n"/>
      <c r="BH2976" s="59" t="n"/>
      <c r="BI2976" s="59" t="n"/>
      <c r="BJ2976" s="59" t="n"/>
      <c r="BK2976" s="59" t="n"/>
      <c r="BL2976" s="59" t="n"/>
      <c r="BM2976" s="59" t="n"/>
      <c r="BN2976" s="59" t="n"/>
      <c r="BO2976" s="59" t="n"/>
      <c r="BP2976" s="59" t="n"/>
      <c r="BQ2976" s="59" t="n"/>
      <c r="BR2976" s="59" t="n"/>
      <c r="BS2976" s="59" t="n"/>
      <c r="BT2976" s="59" t="n"/>
      <c r="BU2976" s="59" t="n"/>
      <c r="BV2976" s="59" t="n"/>
      <c r="BW2976" s="59" t="n"/>
      <c r="BX2976" s="59" t="n"/>
      <c r="BY2976" s="59" t="n"/>
      <c r="BZ2976" s="59" t="n"/>
      <c r="CA2976" s="59" t="n"/>
      <c r="CB2976" s="59" t="n"/>
      <c r="CC2976" s="59" t="n"/>
      <c r="CD2976" s="59" t="n"/>
      <c r="CE2976" s="59" t="n"/>
      <c r="CF2976" s="59" t="n"/>
      <c r="CG2976" s="59" t="n"/>
      <c r="CH2976" s="59" t="n"/>
      <c r="CI2976" s="59" t="n"/>
      <c r="CJ2976" s="59" t="n"/>
      <c r="CK2976" s="59" t="n"/>
      <c r="CL2976" s="59" t="n"/>
      <c r="CM2976" s="59" t="n"/>
      <c r="CN2976" s="59" t="n"/>
      <c r="CO2976" s="59" t="n"/>
      <c r="CP2976" s="59" t="n"/>
      <c r="CQ2976" s="59" t="n"/>
      <c r="CR2976" s="59" t="n"/>
      <c r="CS2976" s="59" t="n"/>
      <c r="CT2976" s="59" t="n"/>
      <c r="CU2976" s="59" t="n"/>
      <c r="CV2976" s="59" t="n"/>
      <c r="CW2976" s="59" t="n"/>
      <c r="CX2976" s="59" t="n"/>
      <c r="CY2976" s="59" t="n"/>
      <c r="CZ2976" s="59" t="n"/>
    </row>
    <row r="2977">
      <c r="D2977" s="59" t="n"/>
      <c r="E2977" s="59" t="n"/>
      <c r="F2977" s="59" t="n"/>
      <c r="G2977" s="59" t="n"/>
      <c r="H2977" s="59" t="n"/>
      <c r="I2977" s="59" t="n"/>
      <c r="J2977" s="59" t="n"/>
      <c r="K2977" s="59" t="n"/>
      <c r="L2977" s="59" t="n"/>
      <c r="M2977" s="59" t="n"/>
      <c r="N2977" s="59" t="n"/>
      <c r="O2977" s="59" t="n"/>
      <c r="P2977" s="59" t="n"/>
      <c r="Q2977" s="59" t="n"/>
      <c r="R2977" s="59" t="n"/>
      <c r="S2977" s="59" t="n"/>
      <c r="T2977" s="59" t="n"/>
      <c r="U2977" s="59" t="n"/>
      <c r="V2977" s="59" t="n"/>
      <c r="W2977" s="59" t="n"/>
      <c r="X2977" s="59" t="n"/>
      <c r="Y2977" s="59" t="n"/>
      <c r="Z2977" s="59" t="n"/>
      <c r="AA2977" s="59" t="n"/>
      <c r="AB2977" s="59" t="n"/>
      <c r="AC2977" s="59" t="n"/>
      <c r="AD2977" s="59" t="n"/>
      <c r="AE2977" s="59" t="n"/>
      <c r="AF2977" s="59" t="n"/>
      <c r="AG2977" s="59" t="n"/>
      <c r="AH2977" s="59" t="n"/>
      <c r="AI2977" s="59" t="n"/>
      <c r="AJ2977" s="59" t="n"/>
      <c r="AK2977" s="59" t="n"/>
      <c r="AL2977" s="59" t="n"/>
      <c r="AM2977" s="59" t="n"/>
      <c r="AN2977" s="59" t="n"/>
      <c r="AO2977" s="59" t="n"/>
      <c r="AP2977" s="59" t="n"/>
      <c r="AQ2977" s="59" t="n"/>
      <c r="AR2977" s="59" t="n"/>
      <c r="AS2977" s="59" t="n"/>
      <c r="AT2977" s="59" t="n"/>
      <c r="AU2977" s="59" t="n"/>
      <c r="AV2977" s="59" t="n"/>
      <c r="AW2977" s="59" t="n"/>
      <c r="AX2977" s="59" t="n"/>
      <c r="AY2977" s="59" t="n"/>
      <c r="AZ2977" s="59" t="n"/>
      <c r="BA2977" s="59" t="n"/>
      <c r="BB2977" s="59" t="n"/>
      <c r="BC2977" s="59" t="n"/>
      <c r="BD2977" s="59" t="n"/>
      <c r="BE2977" s="59" t="n"/>
      <c r="BF2977" s="59" t="n"/>
      <c r="BG2977" s="59" t="n"/>
      <c r="BH2977" s="59" t="n"/>
      <c r="BI2977" s="59" t="n"/>
      <c r="BJ2977" s="59" t="n"/>
      <c r="BK2977" s="59" t="n"/>
      <c r="BL2977" s="59" t="n"/>
      <c r="BM2977" s="59" t="n"/>
      <c r="BN2977" s="59" t="n"/>
      <c r="BO2977" s="59" t="n"/>
      <c r="BP2977" s="59" t="n"/>
      <c r="BQ2977" s="59" t="n"/>
      <c r="BR2977" s="59" t="n"/>
      <c r="BS2977" s="59" t="n"/>
      <c r="BT2977" s="59" t="n"/>
      <c r="BU2977" s="59" t="n"/>
      <c r="BV2977" s="59" t="n"/>
      <c r="BW2977" s="59" t="n"/>
      <c r="BX2977" s="59" t="n"/>
      <c r="BY2977" s="59" t="n"/>
      <c r="BZ2977" s="59" t="n"/>
      <c r="CA2977" s="59" t="n"/>
      <c r="CB2977" s="59" t="n"/>
      <c r="CC2977" s="59" t="n"/>
      <c r="CD2977" s="59" t="n"/>
      <c r="CE2977" s="59" t="n"/>
      <c r="CF2977" s="59" t="n"/>
      <c r="CG2977" s="59" t="n"/>
      <c r="CH2977" s="59" t="n"/>
      <c r="CI2977" s="59" t="n"/>
      <c r="CJ2977" s="59" t="n"/>
      <c r="CK2977" s="59" t="n"/>
      <c r="CL2977" s="59" t="n"/>
      <c r="CM2977" s="59" t="n"/>
      <c r="CN2977" s="59" t="n"/>
      <c r="CO2977" s="59" t="n"/>
      <c r="CP2977" s="59" t="n"/>
      <c r="CQ2977" s="59" t="n"/>
      <c r="CR2977" s="59" t="n"/>
      <c r="CS2977" s="59" t="n"/>
      <c r="CT2977" s="59" t="n"/>
      <c r="CU2977" s="59" t="n"/>
      <c r="CV2977" s="59" t="n"/>
      <c r="CW2977" s="59" t="n"/>
      <c r="CX2977" s="59" t="n"/>
      <c r="CY2977" s="59" t="n"/>
      <c r="CZ2977" s="59" t="n"/>
    </row>
    <row r="2978">
      <c r="D2978" s="107" t="n"/>
      <c r="E2978" s="107" t="n"/>
      <c r="F2978" s="107" t="n"/>
      <c r="G2978" s="107" t="n"/>
      <c r="H2978" s="107" t="n"/>
      <c r="I2978" s="107" t="n"/>
      <c r="J2978" s="107" t="n"/>
      <c r="K2978" s="107" t="n"/>
      <c r="L2978" s="107" t="n"/>
      <c r="M2978" s="107" t="n"/>
      <c r="N2978" s="107" t="n"/>
      <c r="O2978" s="107" t="n"/>
      <c r="P2978" s="107" t="n"/>
      <c r="Q2978" s="107" t="n"/>
      <c r="R2978" s="107" t="n"/>
      <c r="S2978" s="107" t="n"/>
      <c r="T2978" s="107" t="n"/>
      <c r="U2978" s="107" t="n"/>
      <c r="V2978" s="107" t="n"/>
      <c r="W2978" s="107" t="n"/>
      <c r="X2978" s="107" t="n"/>
      <c r="Y2978" s="107" t="n"/>
      <c r="Z2978" s="107" t="n"/>
      <c r="AA2978" s="107" t="n"/>
      <c r="AB2978" s="107" t="n"/>
      <c r="AC2978" s="107" t="n"/>
      <c r="AD2978" s="107" t="n"/>
      <c r="AE2978" s="107" t="n"/>
      <c r="AF2978" s="107" t="n"/>
      <c r="AG2978" s="107" t="n"/>
      <c r="AH2978" s="107" t="n"/>
      <c r="AI2978" s="107" t="n"/>
      <c r="AJ2978" s="107" t="n"/>
      <c r="AK2978" s="107" t="n"/>
      <c r="AL2978" s="107" t="n"/>
      <c r="AM2978" s="107" t="n"/>
      <c r="AN2978" s="107" t="n"/>
      <c r="AO2978" s="107" t="n"/>
      <c r="AP2978" s="107" t="n"/>
      <c r="AQ2978" s="107" t="n"/>
      <c r="AR2978" s="107" t="n"/>
      <c r="AS2978" s="107" t="n"/>
      <c r="AT2978" s="107" t="n"/>
      <c r="AU2978" s="107" t="n"/>
      <c r="AV2978" s="107" t="n"/>
      <c r="AW2978" s="107" t="n"/>
      <c r="AX2978" s="107" t="n"/>
      <c r="AY2978" s="107" t="n"/>
      <c r="AZ2978" s="107" t="n"/>
      <c r="BA2978" s="107" t="n"/>
      <c r="BB2978" s="107" t="n"/>
      <c r="BC2978" s="107" t="n"/>
      <c r="BD2978" s="107" t="n"/>
      <c r="BE2978" s="107" t="n"/>
      <c r="BF2978" s="107" t="n"/>
      <c r="BG2978" s="107" t="n"/>
      <c r="BH2978" s="107" t="n"/>
      <c r="BI2978" s="107" t="n"/>
      <c r="BJ2978" s="107" t="n"/>
      <c r="BK2978" s="107" t="n"/>
      <c r="BL2978" s="107" t="n"/>
      <c r="BM2978" s="107" t="n"/>
      <c r="BN2978" s="107" t="n"/>
      <c r="BO2978" s="107" t="n"/>
      <c r="BP2978" s="107" t="n"/>
      <c r="BQ2978" s="107" t="n"/>
      <c r="BR2978" s="107" t="n"/>
      <c r="BS2978" s="107" t="n"/>
      <c r="BT2978" s="107" t="n"/>
      <c r="BU2978" s="107" t="n"/>
      <c r="BV2978" s="107" t="n"/>
      <c r="BW2978" s="107" t="n"/>
      <c r="BX2978" s="107" t="n"/>
      <c r="BY2978" s="107" t="n"/>
      <c r="BZ2978" s="107" t="n"/>
      <c r="CA2978" s="107" t="n"/>
      <c r="CB2978" s="107" t="n"/>
      <c r="CC2978" s="107" t="n"/>
      <c r="CD2978" s="107" t="n"/>
      <c r="CE2978" s="107" t="n"/>
      <c r="CF2978" s="107" t="n"/>
      <c r="CG2978" s="107" t="n"/>
      <c r="CH2978" s="107" t="n"/>
      <c r="CI2978" s="107" t="n"/>
      <c r="CJ2978" s="107" t="n"/>
      <c r="CK2978" s="107" t="n"/>
      <c r="CL2978" s="107" t="n"/>
      <c r="CM2978" s="107" t="n"/>
      <c r="CN2978" s="107" t="n"/>
      <c r="CO2978" s="107" t="n"/>
      <c r="CP2978" s="107" t="n"/>
      <c r="CQ2978" s="107" t="n"/>
      <c r="CR2978" s="107" t="n"/>
      <c r="CS2978" s="107" t="n"/>
      <c r="CT2978" s="107" t="n"/>
      <c r="CU2978" s="107" t="n"/>
      <c r="CV2978" s="107" t="n"/>
      <c r="CW2978" s="107" t="n"/>
      <c r="CX2978" s="107" t="n"/>
      <c r="CY2978" s="107" t="n"/>
      <c r="CZ2978" s="107" t="n"/>
    </row>
    <row r="2980">
      <c r="A2980" s="126">
        <f>IF(MXAU!$C$71="","",MXAU!$C$71)</f>
        <v/>
      </c>
      <c r="B2980" s="68">
        <f>IF($A2980="",0,COUNT($E2981:$CZ2981))</f>
        <v/>
      </c>
      <c r="C2980" s="69">
        <f>IF($B2980=0,0,MAX($E2981:$CZ2981))</f>
        <v/>
      </c>
      <c r="D2980" s="58">
        <f>_xll.BDS($A2980,'Field Check'!$C$44,"headers=y","startcol=1","endcol=7","dir=h","DVD_START_DT",'Field Check'!$C$59,"DVD_END_DT",'Field Check'!$D$59)</f>
        <v/>
      </c>
      <c r="E2980" s="59" t="n"/>
      <c r="F2980" s="59" t="n"/>
      <c r="G2980" s="59" t="n"/>
      <c r="H2980" s="59" t="n"/>
      <c r="I2980" s="59" t="n"/>
      <c r="J2980" s="59" t="n"/>
      <c r="K2980" s="59" t="n"/>
      <c r="L2980" s="59" t="n"/>
      <c r="M2980" s="59" t="n"/>
      <c r="N2980" s="59" t="n"/>
      <c r="O2980" s="59" t="n"/>
      <c r="P2980" s="59" t="n"/>
      <c r="Q2980" s="59" t="n"/>
      <c r="R2980" s="59" t="n"/>
      <c r="S2980" s="59" t="n"/>
      <c r="T2980" s="59" t="n"/>
      <c r="U2980" s="59" t="n"/>
      <c r="V2980" s="59" t="n"/>
      <c r="W2980" s="59" t="n"/>
      <c r="X2980" s="59" t="n"/>
      <c r="Y2980" s="59" t="n"/>
      <c r="Z2980" s="59" t="n"/>
      <c r="AA2980" s="59" t="n"/>
      <c r="AB2980" s="59" t="n"/>
      <c r="AC2980" s="59" t="n"/>
      <c r="AD2980" s="59" t="n"/>
      <c r="AE2980" s="59" t="n"/>
      <c r="AF2980" s="59" t="n"/>
      <c r="AG2980" s="59" t="n"/>
      <c r="AH2980" s="59" t="n"/>
      <c r="AI2980" s="59" t="n"/>
      <c r="AJ2980" s="59" t="n"/>
      <c r="AK2980" s="59" t="n"/>
      <c r="AL2980" s="59" t="n"/>
      <c r="AM2980" s="59" t="n"/>
      <c r="AN2980" s="59" t="n"/>
      <c r="AO2980" s="59" t="n"/>
      <c r="AP2980" s="59" t="n"/>
      <c r="AQ2980" s="59" t="n"/>
      <c r="AR2980" s="59" t="n"/>
      <c r="AS2980" s="59" t="n"/>
      <c r="AT2980" s="59" t="n"/>
      <c r="AU2980" s="59" t="n"/>
      <c r="AV2980" s="59" t="n"/>
      <c r="AW2980" s="59" t="n"/>
      <c r="AX2980" s="59" t="n"/>
      <c r="AY2980" s="59" t="n"/>
      <c r="AZ2980" s="59" t="n"/>
      <c r="BA2980" s="59" t="n"/>
      <c r="BB2980" s="59" t="n"/>
      <c r="BC2980" s="59" t="n"/>
      <c r="BD2980" s="59" t="n"/>
      <c r="BE2980" s="59" t="n"/>
      <c r="BF2980" s="59" t="n"/>
      <c r="BG2980" s="59" t="n"/>
      <c r="BH2980" s="59" t="n"/>
      <c r="BI2980" s="59" t="n"/>
      <c r="BJ2980" s="59" t="n"/>
      <c r="BK2980" s="59" t="n"/>
      <c r="BL2980" s="59" t="n"/>
      <c r="BM2980" s="59" t="n"/>
      <c r="BN2980" s="59" t="n"/>
      <c r="BO2980" s="59" t="n"/>
      <c r="BP2980" s="59" t="n"/>
      <c r="BQ2980" s="59" t="n"/>
      <c r="BR2980" s="59" t="n"/>
      <c r="BS2980" s="59" t="n"/>
      <c r="BT2980" s="59" t="n"/>
      <c r="BU2980" s="59" t="n"/>
      <c r="BV2980" s="59" t="n"/>
      <c r="BW2980" s="59" t="n"/>
      <c r="BX2980" s="59" t="n"/>
      <c r="BY2980" s="59" t="n"/>
      <c r="BZ2980" s="59" t="n"/>
      <c r="CA2980" s="59" t="n"/>
      <c r="CB2980" s="59" t="n"/>
      <c r="CC2980" s="59" t="n"/>
      <c r="CD2980" s="59" t="n"/>
      <c r="CE2980" s="59" t="n"/>
      <c r="CF2980" s="59" t="n"/>
      <c r="CG2980" s="59" t="n"/>
      <c r="CH2980" s="59" t="n"/>
      <c r="CI2980" s="59" t="n"/>
      <c r="CJ2980" s="59" t="n"/>
      <c r="CK2980" s="59" t="n"/>
      <c r="CL2980" s="59" t="n"/>
      <c r="CM2980" s="59" t="n"/>
      <c r="CN2980" s="59" t="n"/>
      <c r="CO2980" s="59" t="n"/>
      <c r="CP2980" s="59" t="n"/>
      <c r="CQ2980" s="59" t="n"/>
      <c r="CR2980" s="59" t="n"/>
      <c r="CS2980" s="59" t="n"/>
      <c r="CT2980" s="59" t="n"/>
      <c r="CU2980" s="59" t="n"/>
      <c r="CV2980" s="59" t="n"/>
      <c r="CW2980" s="59" t="n"/>
      <c r="CX2980" s="59" t="n"/>
      <c r="CY2980" s="59" t="n"/>
      <c r="CZ2980" s="59" t="n"/>
    </row>
    <row r="2981">
      <c r="D2981" s="59" t="n"/>
      <c r="E2981" s="59" t="n"/>
      <c r="F2981" s="59" t="n"/>
      <c r="G2981" s="59" t="n"/>
      <c r="H2981" s="59" t="n"/>
      <c r="I2981" s="59" t="n"/>
      <c r="J2981" s="59" t="n"/>
      <c r="K2981" s="59" t="n"/>
      <c r="L2981" s="59" t="n"/>
      <c r="M2981" s="59" t="n"/>
      <c r="N2981" s="59" t="n"/>
      <c r="O2981" s="59" t="n"/>
      <c r="P2981" s="59" t="n"/>
      <c r="Q2981" s="59" t="n"/>
      <c r="R2981" s="59" t="n"/>
      <c r="S2981" s="59" t="n"/>
      <c r="T2981" s="59" t="n"/>
      <c r="U2981" s="59" t="n"/>
      <c r="V2981" s="59" t="n"/>
      <c r="W2981" s="59" t="n"/>
      <c r="X2981" s="59" t="n"/>
      <c r="Y2981" s="59" t="n"/>
      <c r="Z2981" s="59" t="n"/>
      <c r="AA2981" s="59" t="n"/>
      <c r="AB2981" s="59" t="n"/>
      <c r="AC2981" s="59" t="n"/>
      <c r="AD2981" s="59" t="n"/>
      <c r="AE2981" s="59" t="n"/>
      <c r="AF2981" s="59" t="n"/>
      <c r="AG2981" s="59" t="n"/>
      <c r="AH2981" s="59" t="n"/>
      <c r="AI2981" s="59" t="n"/>
      <c r="AJ2981" s="59" t="n"/>
      <c r="AK2981" s="59" t="n"/>
      <c r="AL2981" s="59" t="n"/>
      <c r="AM2981" s="59" t="n"/>
      <c r="AN2981" s="59" t="n"/>
      <c r="AO2981" s="59" t="n"/>
      <c r="AP2981" s="59" t="n"/>
      <c r="AQ2981" s="59" t="n"/>
      <c r="AR2981" s="59" t="n"/>
      <c r="AS2981" s="59" t="n"/>
      <c r="AT2981" s="59" t="n"/>
      <c r="AU2981" s="59" t="n"/>
      <c r="AV2981" s="59" t="n"/>
      <c r="AW2981" s="59" t="n"/>
      <c r="AX2981" s="59" t="n"/>
      <c r="AY2981" s="59" t="n"/>
      <c r="AZ2981" s="59" t="n"/>
      <c r="BA2981" s="59" t="n"/>
      <c r="BB2981" s="59" t="n"/>
      <c r="BC2981" s="59" t="n"/>
      <c r="BD2981" s="59" t="n"/>
      <c r="BE2981" s="59" t="n"/>
      <c r="BF2981" s="59" t="n"/>
      <c r="BG2981" s="59" t="n"/>
      <c r="BH2981" s="59" t="n"/>
      <c r="BI2981" s="59" t="n"/>
      <c r="BJ2981" s="59" t="n"/>
      <c r="BK2981" s="59" t="n"/>
      <c r="BL2981" s="59" t="n"/>
      <c r="BM2981" s="59" t="n"/>
      <c r="BN2981" s="59" t="n"/>
      <c r="BO2981" s="59" t="n"/>
      <c r="BP2981" s="59" t="n"/>
      <c r="BQ2981" s="59" t="n"/>
      <c r="BR2981" s="59" t="n"/>
      <c r="BS2981" s="59" t="n"/>
      <c r="BT2981" s="59" t="n"/>
      <c r="BU2981" s="59" t="n"/>
      <c r="BV2981" s="59" t="n"/>
      <c r="BW2981" s="59" t="n"/>
      <c r="BX2981" s="59" t="n"/>
      <c r="BY2981" s="59" t="n"/>
      <c r="BZ2981" s="59" t="n"/>
      <c r="CA2981" s="59" t="n"/>
      <c r="CB2981" s="59" t="n"/>
      <c r="CC2981" s="59" t="n"/>
      <c r="CD2981" s="59" t="n"/>
      <c r="CE2981" s="59" t="n"/>
      <c r="CF2981" s="59" t="n"/>
      <c r="CG2981" s="59" t="n"/>
      <c r="CH2981" s="59" t="n"/>
      <c r="CI2981" s="59" t="n"/>
      <c r="CJ2981" s="59" t="n"/>
      <c r="CK2981" s="59" t="n"/>
      <c r="CL2981" s="59" t="n"/>
      <c r="CM2981" s="59" t="n"/>
      <c r="CN2981" s="59" t="n"/>
      <c r="CO2981" s="59" t="n"/>
      <c r="CP2981" s="59" t="n"/>
      <c r="CQ2981" s="59" t="n"/>
      <c r="CR2981" s="59" t="n"/>
      <c r="CS2981" s="59" t="n"/>
      <c r="CT2981" s="59" t="n"/>
      <c r="CU2981" s="59" t="n"/>
      <c r="CV2981" s="59" t="n"/>
      <c r="CW2981" s="59" t="n"/>
      <c r="CX2981" s="59" t="n"/>
      <c r="CY2981" s="59" t="n"/>
      <c r="CZ2981" s="59" t="n"/>
    </row>
    <row r="2982">
      <c r="D2982" s="59" t="n"/>
      <c r="E2982" s="59" t="n"/>
      <c r="F2982" s="59" t="n"/>
      <c r="G2982" s="59" t="n"/>
      <c r="H2982" s="59" t="n"/>
      <c r="I2982" s="59" t="n"/>
      <c r="J2982" s="59" t="n"/>
      <c r="K2982" s="59" t="n"/>
      <c r="L2982" s="59" t="n"/>
      <c r="M2982" s="59" t="n"/>
      <c r="N2982" s="59" t="n"/>
      <c r="O2982" s="59" t="n"/>
      <c r="P2982" s="59" t="n"/>
      <c r="Q2982" s="59" t="n"/>
      <c r="R2982" s="59" t="n"/>
      <c r="S2982" s="59" t="n"/>
      <c r="T2982" s="59" t="n"/>
      <c r="U2982" s="59" t="n"/>
      <c r="V2982" s="59" t="n"/>
      <c r="W2982" s="59" t="n"/>
      <c r="X2982" s="59" t="n"/>
      <c r="Y2982" s="59" t="n"/>
      <c r="Z2982" s="59" t="n"/>
      <c r="AA2982" s="59" t="n"/>
      <c r="AB2982" s="59" t="n"/>
      <c r="AC2982" s="59" t="n"/>
      <c r="AD2982" s="59" t="n"/>
      <c r="AE2982" s="59" t="n"/>
      <c r="AF2982" s="59" t="n"/>
      <c r="AG2982" s="59" t="n"/>
      <c r="AH2982" s="59" t="n"/>
      <c r="AI2982" s="59" t="n"/>
      <c r="AJ2982" s="59" t="n"/>
      <c r="AK2982" s="59" t="n"/>
      <c r="AL2982" s="59" t="n"/>
      <c r="AM2982" s="59" t="n"/>
      <c r="AN2982" s="59" t="n"/>
      <c r="AO2982" s="59" t="n"/>
      <c r="AP2982" s="59" t="n"/>
      <c r="AQ2982" s="59" t="n"/>
      <c r="AR2982" s="59" t="n"/>
      <c r="AS2982" s="59" t="n"/>
      <c r="AT2982" s="59" t="n"/>
      <c r="AU2982" s="59" t="n"/>
      <c r="AV2982" s="59" t="n"/>
      <c r="AW2982" s="59" t="n"/>
      <c r="AX2982" s="59" t="n"/>
      <c r="AY2982" s="59" t="n"/>
      <c r="AZ2982" s="59" t="n"/>
      <c r="BA2982" s="59" t="n"/>
      <c r="BB2982" s="59" t="n"/>
      <c r="BC2982" s="59" t="n"/>
      <c r="BD2982" s="59" t="n"/>
      <c r="BE2982" s="59" t="n"/>
      <c r="BF2982" s="59" t="n"/>
      <c r="BG2982" s="59" t="n"/>
      <c r="BH2982" s="59" t="n"/>
      <c r="BI2982" s="59" t="n"/>
      <c r="BJ2982" s="59" t="n"/>
      <c r="BK2982" s="59" t="n"/>
      <c r="BL2982" s="59" t="n"/>
      <c r="BM2982" s="59" t="n"/>
      <c r="BN2982" s="59" t="n"/>
      <c r="BO2982" s="59" t="n"/>
      <c r="BP2982" s="59" t="n"/>
      <c r="BQ2982" s="59" t="n"/>
      <c r="BR2982" s="59" t="n"/>
      <c r="BS2982" s="59" t="n"/>
      <c r="BT2982" s="59" t="n"/>
      <c r="BU2982" s="59" t="n"/>
      <c r="BV2982" s="59" t="n"/>
      <c r="BW2982" s="59" t="n"/>
      <c r="BX2982" s="59" t="n"/>
      <c r="BY2982" s="59" t="n"/>
      <c r="BZ2982" s="59" t="n"/>
      <c r="CA2982" s="59" t="n"/>
      <c r="CB2982" s="59" t="n"/>
      <c r="CC2982" s="59" t="n"/>
      <c r="CD2982" s="59" t="n"/>
      <c r="CE2982" s="59" t="n"/>
      <c r="CF2982" s="59" t="n"/>
      <c r="CG2982" s="59" t="n"/>
      <c r="CH2982" s="59" t="n"/>
      <c r="CI2982" s="59" t="n"/>
      <c r="CJ2982" s="59" t="n"/>
      <c r="CK2982" s="59" t="n"/>
      <c r="CL2982" s="59" t="n"/>
      <c r="CM2982" s="59" t="n"/>
      <c r="CN2982" s="59" t="n"/>
      <c r="CO2982" s="59" t="n"/>
      <c r="CP2982" s="59" t="n"/>
      <c r="CQ2982" s="59" t="n"/>
      <c r="CR2982" s="59" t="n"/>
      <c r="CS2982" s="59" t="n"/>
      <c r="CT2982" s="59" t="n"/>
      <c r="CU2982" s="59" t="n"/>
      <c r="CV2982" s="59" t="n"/>
      <c r="CW2982" s="59" t="n"/>
      <c r="CX2982" s="59" t="n"/>
      <c r="CY2982" s="59" t="n"/>
      <c r="CZ2982" s="59" t="n"/>
    </row>
    <row r="2983">
      <c r="D2983" s="59" t="n"/>
      <c r="E2983" s="59" t="n"/>
      <c r="F2983" s="59" t="n"/>
      <c r="G2983" s="59" t="n"/>
      <c r="H2983" s="59" t="n"/>
      <c r="I2983" s="59" t="n"/>
      <c r="J2983" s="59" t="n"/>
      <c r="K2983" s="59" t="n"/>
      <c r="L2983" s="59" t="n"/>
      <c r="M2983" s="59" t="n"/>
      <c r="N2983" s="59" t="n"/>
      <c r="O2983" s="59" t="n"/>
      <c r="P2983" s="59" t="n"/>
      <c r="Q2983" s="59" t="n"/>
      <c r="R2983" s="59" t="n"/>
      <c r="S2983" s="59" t="n"/>
      <c r="T2983" s="59" t="n"/>
      <c r="U2983" s="59" t="n"/>
      <c r="V2983" s="59" t="n"/>
      <c r="W2983" s="59" t="n"/>
      <c r="X2983" s="59" t="n"/>
      <c r="Y2983" s="59" t="n"/>
      <c r="Z2983" s="59" t="n"/>
      <c r="AA2983" s="59" t="n"/>
      <c r="AB2983" s="59" t="n"/>
      <c r="AC2983" s="59" t="n"/>
      <c r="AD2983" s="59" t="n"/>
      <c r="AE2983" s="59" t="n"/>
      <c r="AF2983" s="59" t="n"/>
      <c r="AG2983" s="59" t="n"/>
      <c r="AH2983" s="59" t="n"/>
      <c r="AI2983" s="59" t="n"/>
      <c r="AJ2983" s="59" t="n"/>
      <c r="AK2983" s="59" t="n"/>
      <c r="AL2983" s="59" t="n"/>
      <c r="AM2983" s="59" t="n"/>
      <c r="AN2983" s="59" t="n"/>
      <c r="AO2983" s="59" t="n"/>
      <c r="AP2983" s="59" t="n"/>
      <c r="AQ2983" s="59" t="n"/>
      <c r="AR2983" s="59" t="n"/>
      <c r="AS2983" s="59" t="n"/>
      <c r="AT2983" s="59" t="n"/>
      <c r="AU2983" s="59" t="n"/>
      <c r="AV2983" s="59" t="n"/>
      <c r="AW2983" s="59" t="n"/>
      <c r="AX2983" s="59" t="n"/>
      <c r="AY2983" s="59" t="n"/>
      <c r="AZ2983" s="59" t="n"/>
      <c r="BA2983" s="59" t="n"/>
      <c r="BB2983" s="59" t="n"/>
      <c r="BC2983" s="59" t="n"/>
      <c r="BD2983" s="59" t="n"/>
      <c r="BE2983" s="59" t="n"/>
      <c r="BF2983" s="59" t="n"/>
      <c r="BG2983" s="59" t="n"/>
      <c r="BH2983" s="59" t="n"/>
      <c r="BI2983" s="59" t="n"/>
      <c r="BJ2983" s="59" t="n"/>
      <c r="BK2983" s="59" t="n"/>
      <c r="BL2983" s="59" t="n"/>
      <c r="BM2983" s="59" t="n"/>
      <c r="BN2983" s="59" t="n"/>
      <c r="BO2983" s="59" t="n"/>
      <c r="BP2983" s="59" t="n"/>
      <c r="BQ2983" s="59" t="n"/>
      <c r="BR2983" s="59" t="n"/>
      <c r="BS2983" s="59" t="n"/>
      <c r="BT2983" s="59" t="n"/>
      <c r="BU2983" s="59" t="n"/>
      <c r="BV2983" s="59" t="n"/>
      <c r="BW2983" s="59" t="n"/>
      <c r="BX2983" s="59" t="n"/>
      <c r="BY2983" s="59" t="n"/>
      <c r="BZ2983" s="59" t="n"/>
      <c r="CA2983" s="59" t="n"/>
      <c r="CB2983" s="59" t="n"/>
      <c r="CC2983" s="59" t="n"/>
      <c r="CD2983" s="59" t="n"/>
      <c r="CE2983" s="59" t="n"/>
      <c r="CF2983" s="59" t="n"/>
      <c r="CG2983" s="59" t="n"/>
      <c r="CH2983" s="59" t="n"/>
      <c r="CI2983" s="59" t="n"/>
      <c r="CJ2983" s="59" t="n"/>
      <c r="CK2983" s="59" t="n"/>
      <c r="CL2983" s="59" t="n"/>
      <c r="CM2983" s="59" t="n"/>
      <c r="CN2983" s="59" t="n"/>
      <c r="CO2983" s="59" t="n"/>
      <c r="CP2983" s="59" t="n"/>
      <c r="CQ2983" s="59" t="n"/>
      <c r="CR2983" s="59" t="n"/>
      <c r="CS2983" s="59" t="n"/>
      <c r="CT2983" s="59" t="n"/>
      <c r="CU2983" s="59" t="n"/>
      <c r="CV2983" s="59" t="n"/>
      <c r="CW2983" s="59" t="n"/>
      <c r="CX2983" s="59" t="n"/>
      <c r="CY2983" s="59" t="n"/>
      <c r="CZ2983" s="59" t="n"/>
    </row>
    <row r="2984">
      <c r="D2984" s="107" t="n"/>
      <c r="E2984" s="107" t="n"/>
      <c r="F2984" s="107" t="n"/>
      <c r="G2984" s="107" t="n"/>
      <c r="H2984" s="107" t="n"/>
      <c r="I2984" s="107" t="n"/>
      <c r="J2984" s="107" t="n"/>
      <c r="K2984" s="107" t="n"/>
      <c r="L2984" s="107" t="n"/>
      <c r="M2984" s="107" t="n"/>
      <c r="N2984" s="107" t="n"/>
      <c r="O2984" s="107" t="n"/>
      <c r="P2984" s="107" t="n"/>
      <c r="Q2984" s="107" t="n"/>
      <c r="R2984" s="107" t="n"/>
      <c r="S2984" s="107" t="n"/>
      <c r="T2984" s="107" t="n"/>
      <c r="U2984" s="107" t="n"/>
      <c r="V2984" s="107" t="n"/>
      <c r="W2984" s="107" t="n"/>
      <c r="X2984" s="107" t="n"/>
      <c r="Y2984" s="107" t="n"/>
      <c r="Z2984" s="107" t="n"/>
      <c r="AA2984" s="107" t="n"/>
      <c r="AB2984" s="107" t="n"/>
      <c r="AC2984" s="107" t="n"/>
      <c r="AD2984" s="107" t="n"/>
      <c r="AE2984" s="107" t="n"/>
      <c r="AF2984" s="107" t="n"/>
      <c r="AG2984" s="107" t="n"/>
      <c r="AH2984" s="107" t="n"/>
      <c r="AI2984" s="107" t="n"/>
      <c r="AJ2984" s="107" t="n"/>
      <c r="AK2984" s="107" t="n"/>
      <c r="AL2984" s="107" t="n"/>
      <c r="AM2984" s="107" t="n"/>
      <c r="AN2984" s="107" t="n"/>
      <c r="AO2984" s="107" t="n"/>
      <c r="AP2984" s="107" t="n"/>
      <c r="AQ2984" s="107" t="n"/>
      <c r="AR2984" s="107" t="n"/>
      <c r="AS2984" s="107" t="n"/>
      <c r="AT2984" s="107" t="n"/>
      <c r="AU2984" s="107" t="n"/>
      <c r="AV2984" s="107" t="n"/>
      <c r="AW2984" s="107" t="n"/>
      <c r="AX2984" s="107" t="n"/>
      <c r="AY2984" s="107" t="n"/>
      <c r="AZ2984" s="107" t="n"/>
      <c r="BA2984" s="107" t="n"/>
      <c r="BB2984" s="107" t="n"/>
      <c r="BC2984" s="107" t="n"/>
      <c r="BD2984" s="107" t="n"/>
      <c r="BE2984" s="107" t="n"/>
      <c r="BF2984" s="107" t="n"/>
      <c r="BG2984" s="107" t="n"/>
      <c r="BH2984" s="107" t="n"/>
      <c r="BI2984" s="107" t="n"/>
      <c r="BJ2984" s="107" t="n"/>
      <c r="BK2984" s="107" t="n"/>
      <c r="BL2984" s="107" t="n"/>
      <c r="BM2984" s="107" t="n"/>
      <c r="BN2984" s="107" t="n"/>
      <c r="BO2984" s="107" t="n"/>
      <c r="BP2984" s="107" t="n"/>
      <c r="BQ2984" s="107" t="n"/>
      <c r="BR2984" s="107" t="n"/>
      <c r="BS2984" s="107" t="n"/>
      <c r="BT2984" s="107" t="n"/>
      <c r="BU2984" s="107" t="n"/>
      <c r="BV2984" s="107" t="n"/>
      <c r="BW2984" s="107" t="n"/>
      <c r="BX2984" s="107" t="n"/>
      <c r="BY2984" s="107" t="n"/>
      <c r="BZ2984" s="107" t="n"/>
      <c r="CA2984" s="107" t="n"/>
      <c r="CB2984" s="107" t="n"/>
      <c r="CC2984" s="107" t="n"/>
      <c r="CD2984" s="107" t="n"/>
      <c r="CE2984" s="107" t="n"/>
      <c r="CF2984" s="107" t="n"/>
      <c r="CG2984" s="107" t="n"/>
      <c r="CH2984" s="107" t="n"/>
      <c r="CI2984" s="107" t="n"/>
      <c r="CJ2984" s="107" t="n"/>
      <c r="CK2984" s="107" t="n"/>
      <c r="CL2984" s="107" t="n"/>
      <c r="CM2984" s="107" t="n"/>
      <c r="CN2984" s="107" t="n"/>
      <c r="CO2984" s="107" t="n"/>
      <c r="CP2984" s="107" t="n"/>
      <c r="CQ2984" s="107" t="n"/>
      <c r="CR2984" s="107" t="n"/>
      <c r="CS2984" s="107" t="n"/>
      <c r="CT2984" s="107" t="n"/>
      <c r="CU2984" s="107" t="n"/>
      <c r="CV2984" s="107" t="n"/>
      <c r="CW2984" s="107" t="n"/>
      <c r="CX2984" s="107" t="n"/>
      <c r="CY2984" s="107" t="n"/>
      <c r="CZ2984" s="107" t="n"/>
    </row>
    <row r="2987">
      <c r="A2987" s="2">
        <f>IF($A2980="","","   projections")</f>
        <v/>
      </c>
      <c r="B2987" s="68">
        <f>IF($A2980="",0,COUNT($E2988:$CZ2988))</f>
        <v/>
      </c>
      <c r="C2987" s="69">
        <f>IF($B2987=0,0,MAX($E2988:$CZ2988))</f>
        <v/>
      </c>
      <c r="D2987" s="58">
        <f>_xll.BDS($A2980,'Field Check'!$C$42,"headers=y","startcol=1","endcol=3","dir=h")</f>
        <v/>
      </c>
      <c r="E2987" s="59" t="n"/>
      <c r="F2987" s="59" t="n"/>
      <c r="G2987" s="59" t="n"/>
      <c r="H2987" s="59" t="n"/>
      <c r="I2987" s="59" t="n"/>
      <c r="J2987" s="59" t="n"/>
      <c r="K2987" s="59" t="n"/>
      <c r="L2987" s="59" t="n"/>
      <c r="M2987" s="59" t="n"/>
      <c r="N2987" s="59" t="n"/>
      <c r="O2987" s="59" t="n"/>
      <c r="P2987" s="59" t="n"/>
      <c r="Q2987" s="59" t="n"/>
      <c r="R2987" s="59" t="n"/>
      <c r="S2987" s="59" t="n"/>
      <c r="T2987" s="59" t="n"/>
      <c r="U2987" s="59" t="n"/>
      <c r="V2987" s="59" t="n"/>
      <c r="W2987" s="59" t="n"/>
      <c r="X2987" s="59" t="n"/>
      <c r="Y2987" s="59" t="n"/>
      <c r="Z2987" s="59" t="n"/>
      <c r="AA2987" s="59" t="n"/>
      <c r="AB2987" s="59" t="n"/>
      <c r="AC2987" s="59" t="n"/>
      <c r="AD2987" s="59" t="n"/>
      <c r="AE2987" s="59" t="n"/>
      <c r="AF2987" s="59" t="n"/>
      <c r="AG2987" s="59" t="n"/>
      <c r="AH2987" s="59" t="n"/>
      <c r="AI2987" s="59" t="n"/>
      <c r="AJ2987" s="59" t="n"/>
      <c r="AK2987" s="59" t="n"/>
      <c r="AL2987" s="59" t="n"/>
      <c r="AM2987" s="59" t="n"/>
      <c r="AN2987" s="59" t="n"/>
      <c r="AO2987" s="59" t="n"/>
      <c r="AP2987" s="59" t="n"/>
      <c r="AQ2987" s="59" t="n"/>
      <c r="AR2987" s="59" t="n"/>
      <c r="AS2987" s="59" t="n"/>
      <c r="AT2987" s="59" t="n"/>
      <c r="AU2987" s="59" t="n"/>
      <c r="AV2987" s="59" t="n"/>
      <c r="AW2987" s="59" t="n"/>
      <c r="AX2987" s="59" t="n"/>
      <c r="AY2987" s="59" t="n"/>
      <c r="AZ2987" s="59" t="n"/>
      <c r="BA2987" s="59" t="n"/>
      <c r="BB2987" s="59" t="n"/>
      <c r="BC2987" s="59" t="n"/>
      <c r="BD2987" s="59" t="n"/>
      <c r="BE2987" s="59" t="n"/>
      <c r="BF2987" s="59" t="n"/>
      <c r="BG2987" s="59" t="n"/>
      <c r="BH2987" s="59" t="n"/>
      <c r="BI2987" s="59" t="n"/>
      <c r="BJ2987" s="59" t="n"/>
      <c r="BK2987" s="59" t="n"/>
      <c r="BL2987" s="59" t="n"/>
      <c r="BM2987" s="59" t="n"/>
      <c r="BN2987" s="59" t="n"/>
      <c r="BO2987" s="59" t="n"/>
      <c r="BP2987" s="59" t="n"/>
      <c r="BQ2987" s="59" t="n"/>
      <c r="BR2987" s="59" t="n"/>
      <c r="BS2987" s="59" t="n"/>
      <c r="BT2987" s="59" t="n"/>
      <c r="BU2987" s="59" t="n"/>
      <c r="BV2987" s="59" t="n"/>
      <c r="BW2987" s="59" t="n"/>
      <c r="BX2987" s="59" t="n"/>
      <c r="BY2987" s="59" t="n"/>
      <c r="BZ2987" s="59" t="n"/>
      <c r="CA2987" s="59" t="n"/>
      <c r="CB2987" s="59" t="n"/>
      <c r="CC2987" s="59" t="n"/>
      <c r="CD2987" s="59" t="n"/>
      <c r="CE2987" s="59" t="n"/>
      <c r="CF2987" s="59" t="n"/>
      <c r="CG2987" s="59" t="n"/>
      <c r="CH2987" s="59" t="n"/>
      <c r="CI2987" s="59" t="n"/>
      <c r="CJ2987" s="59" t="n"/>
      <c r="CK2987" s="59" t="n"/>
      <c r="CL2987" s="59" t="n"/>
      <c r="CM2987" s="59" t="n"/>
      <c r="CN2987" s="59" t="n"/>
      <c r="CO2987" s="59" t="n"/>
      <c r="CP2987" s="59" t="n"/>
      <c r="CQ2987" s="59" t="n"/>
      <c r="CR2987" s="59" t="n"/>
      <c r="CS2987" s="59" t="n"/>
      <c r="CT2987" s="59" t="n"/>
      <c r="CU2987" s="59" t="n"/>
      <c r="CV2987" s="59" t="n"/>
      <c r="CW2987" s="59" t="n"/>
      <c r="CX2987" s="59" t="n"/>
      <c r="CY2987" s="59" t="n"/>
      <c r="CZ2987" s="59" t="n"/>
    </row>
    <row r="2988">
      <c r="D2988" s="59" t="n"/>
      <c r="E2988" s="59" t="n"/>
      <c r="F2988" s="59" t="n"/>
      <c r="G2988" s="59" t="n"/>
      <c r="H2988" s="59" t="n"/>
      <c r="I2988" s="59" t="n"/>
      <c r="J2988" s="59" t="n"/>
      <c r="K2988" s="59" t="n"/>
      <c r="L2988" s="59" t="n"/>
      <c r="M2988" s="59" t="n"/>
      <c r="N2988" s="59" t="n"/>
      <c r="O2988" s="59" t="n"/>
      <c r="P2988" s="59" t="n"/>
      <c r="Q2988" s="59" t="n"/>
      <c r="R2988" s="59" t="n"/>
      <c r="S2988" s="59" t="n"/>
      <c r="T2988" s="59" t="n"/>
      <c r="U2988" s="59" t="n"/>
      <c r="V2988" s="59" t="n"/>
      <c r="W2988" s="59" t="n"/>
      <c r="X2988" s="59" t="n"/>
      <c r="Y2988" s="59" t="n"/>
      <c r="Z2988" s="59" t="n"/>
      <c r="AA2988" s="59" t="n"/>
      <c r="AB2988" s="59" t="n"/>
      <c r="AC2988" s="59" t="n"/>
      <c r="AD2988" s="59" t="n"/>
      <c r="AE2988" s="59" t="n"/>
      <c r="AF2988" s="59" t="n"/>
      <c r="AG2988" s="59" t="n"/>
      <c r="AH2988" s="59" t="n"/>
      <c r="AI2988" s="59" t="n"/>
      <c r="AJ2988" s="59" t="n"/>
      <c r="AK2988" s="59" t="n"/>
      <c r="AL2988" s="59" t="n"/>
      <c r="AM2988" s="59" t="n"/>
      <c r="AN2988" s="59" t="n"/>
      <c r="AO2988" s="59" t="n"/>
      <c r="AP2988" s="59" t="n"/>
      <c r="AQ2988" s="59" t="n"/>
      <c r="AR2988" s="59" t="n"/>
      <c r="AS2988" s="59" t="n"/>
      <c r="AT2988" s="59" t="n"/>
      <c r="AU2988" s="59" t="n"/>
      <c r="AV2988" s="59" t="n"/>
      <c r="AW2988" s="59" t="n"/>
      <c r="AX2988" s="59" t="n"/>
      <c r="AY2988" s="59" t="n"/>
      <c r="AZ2988" s="59" t="n"/>
      <c r="BA2988" s="59" t="n"/>
      <c r="BB2988" s="59" t="n"/>
      <c r="BC2988" s="59" t="n"/>
      <c r="BD2988" s="59" t="n"/>
      <c r="BE2988" s="59" t="n"/>
      <c r="BF2988" s="59" t="n"/>
      <c r="BG2988" s="59" t="n"/>
      <c r="BH2988" s="59" t="n"/>
      <c r="BI2988" s="59" t="n"/>
      <c r="BJ2988" s="59" t="n"/>
      <c r="BK2988" s="59" t="n"/>
      <c r="BL2988" s="59" t="n"/>
      <c r="BM2988" s="59" t="n"/>
      <c r="BN2988" s="59" t="n"/>
      <c r="BO2988" s="59" t="n"/>
      <c r="BP2988" s="59" t="n"/>
      <c r="BQ2988" s="59" t="n"/>
      <c r="BR2988" s="59" t="n"/>
      <c r="BS2988" s="59" t="n"/>
      <c r="BT2988" s="59" t="n"/>
      <c r="BU2988" s="59" t="n"/>
      <c r="BV2988" s="59" t="n"/>
      <c r="BW2988" s="59" t="n"/>
      <c r="BX2988" s="59" t="n"/>
      <c r="BY2988" s="59" t="n"/>
      <c r="BZ2988" s="59" t="n"/>
      <c r="CA2988" s="59" t="n"/>
      <c r="CB2988" s="59" t="n"/>
      <c r="CC2988" s="59" t="n"/>
      <c r="CD2988" s="59" t="n"/>
      <c r="CE2988" s="59" t="n"/>
      <c r="CF2988" s="59" t="n"/>
      <c r="CG2988" s="59" t="n"/>
      <c r="CH2988" s="59" t="n"/>
      <c r="CI2988" s="59" t="n"/>
      <c r="CJ2988" s="59" t="n"/>
      <c r="CK2988" s="59" t="n"/>
      <c r="CL2988" s="59" t="n"/>
      <c r="CM2988" s="59" t="n"/>
      <c r="CN2988" s="59" t="n"/>
      <c r="CO2988" s="59" t="n"/>
      <c r="CP2988" s="59" t="n"/>
      <c r="CQ2988" s="59" t="n"/>
      <c r="CR2988" s="59" t="n"/>
      <c r="CS2988" s="59" t="n"/>
      <c r="CT2988" s="59" t="n"/>
      <c r="CU2988" s="59" t="n"/>
      <c r="CV2988" s="59" t="n"/>
      <c r="CW2988" s="59" t="n"/>
      <c r="CX2988" s="59" t="n"/>
      <c r="CY2988" s="59" t="n"/>
      <c r="CZ2988" s="59" t="n"/>
    </row>
    <row r="2989">
      <c r="D2989" s="107" t="n"/>
      <c r="E2989" s="107" t="n"/>
      <c r="F2989" s="107" t="n"/>
      <c r="G2989" s="107" t="n"/>
      <c r="H2989" s="107" t="n"/>
      <c r="I2989" s="107" t="n"/>
      <c r="J2989" s="107" t="n"/>
      <c r="K2989" s="107" t="n"/>
      <c r="L2989" s="107" t="n"/>
      <c r="M2989" s="107" t="n"/>
      <c r="N2989" s="107" t="n"/>
      <c r="O2989" s="107" t="n"/>
      <c r="P2989" s="107" t="n"/>
      <c r="Q2989" s="107" t="n"/>
      <c r="R2989" s="107" t="n"/>
      <c r="S2989" s="107" t="n"/>
      <c r="T2989" s="107" t="n"/>
      <c r="U2989" s="107" t="n"/>
      <c r="V2989" s="107" t="n"/>
      <c r="W2989" s="107" t="n"/>
      <c r="X2989" s="107" t="n"/>
      <c r="Y2989" s="107" t="n"/>
      <c r="Z2989" s="107" t="n"/>
      <c r="AA2989" s="107" t="n"/>
      <c r="AB2989" s="107" t="n"/>
      <c r="AC2989" s="107" t="n"/>
      <c r="AD2989" s="107" t="n"/>
      <c r="AE2989" s="107" t="n"/>
      <c r="AF2989" s="107" t="n"/>
      <c r="AG2989" s="107" t="n"/>
      <c r="AH2989" s="107" t="n"/>
      <c r="AI2989" s="107" t="n"/>
      <c r="AJ2989" s="107" t="n"/>
      <c r="AK2989" s="107" t="n"/>
      <c r="AL2989" s="107" t="n"/>
      <c r="AM2989" s="107" t="n"/>
      <c r="AN2989" s="107" t="n"/>
      <c r="AO2989" s="107" t="n"/>
      <c r="AP2989" s="107" t="n"/>
      <c r="AQ2989" s="107" t="n"/>
      <c r="AR2989" s="107" t="n"/>
      <c r="AS2989" s="107" t="n"/>
      <c r="AT2989" s="107" t="n"/>
      <c r="AU2989" s="107" t="n"/>
      <c r="AV2989" s="107" t="n"/>
      <c r="AW2989" s="107" t="n"/>
      <c r="AX2989" s="107" t="n"/>
      <c r="AY2989" s="107" t="n"/>
      <c r="AZ2989" s="107" t="n"/>
      <c r="BA2989" s="107" t="n"/>
      <c r="BB2989" s="107" t="n"/>
      <c r="BC2989" s="107" t="n"/>
      <c r="BD2989" s="107" t="n"/>
      <c r="BE2989" s="107" t="n"/>
      <c r="BF2989" s="107" t="n"/>
      <c r="BG2989" s="107" t="n"/>
      <c r="BH2989" s="107" t="n"/>
      <c r="BI2989" s="107" t="n"/>
      <c r="BJ2989" s="107" t="n"/>
      <c r="BK2989" s="107" t="n"/>
      <c r="BL2989" s="107" t="n"/>
      <c r="BM2989" s="107" t="n"/>
      <c r="BN2989" s="107" t="n"/>
      <c r="BO2989" s="107" t="n"/>
      <c r="BP2989" s="107" t="n"/>
      <c r="BQ2989" s="107" t="n"/>
      <c r="BR2989" s="107" t="n"/>
      <c r="BS2989" s="107" t="n"/>
      <c r="BT2989" s="107" t="n"/>
      <c r="BU2989" s="107" t="n"/>
      <c r="BV2989" s="107" t="n"/>
      <c r="BW2989" s="107" t="n"/>
      <c r="BX2989" s="107" t="n"/>
      <c r="BY2989" s="107" t="n"/>
      <c r="BZ2989" s="107" t="n"/>
      <c r="CA2989" s="107" t="n"/>
      <c r="CB2989" s="107" t="n"/>
      <c r="CC2989" s="107" t="n"/>
      <c r="CD2989" s="107" t="n"/>
      <c r="CE2989" s="107" t="n"/>
      <c r="CF2989" s="107" t="n"/>
      <c r="CG2989" s="107" t="n"/>
      <c r="CH2989" s="107" t="n"/>
      <c r="CI2989" s="107" t="n"/>
      <c r="CJ2989" s="107" t="n"/>
      <c r="CK2989" s="107" t="n"/>
      <c r="CL2989" s="107" t="n"/>
      <c r="CM2989" s="107" t="n"/>
      <c r="CN2989" s="107" t="n"/>
      <c r="CO2989" s="107" t="n"/>
      <c r="CP2989" s="107" t="n"/>
      <c r="CQ2989" s="107" t="n"/>
      <c r="CR2989" s="107" t="n"/>
      <c r="CS2989" s="107" t="n"/>
      <c r="CT2989" s="107" t="n"/>
      <c r="CU2989" s="107" t="n"/>
      <c r="CV2989" s="107" t="n"/>
      <c r="CW2989" s="107" t="n"/>
      <c r="CX2989" s="107" t="n"/>
      <c r="CY2989" s="107" t="n"/>
      <c r="CZ2989" s="107" t="n"/>
    </row>
    <row r="2991">
      <c r="A2991" s="126">
        <f>IF(MXAU!$C$72="","",MXAU!$C$72)</f>
        <v/>
      </c>
      <c r="B2991" s="68">
        <f>IF($A2991="",0,COUNT($E2992:$CZ2992))</f>
        <v/>
      </c>
      <c r="C2991" s="69">
        <f>IF($B2991=0,0,MAX($E2992:$CZ2992))</f>
        <v/>
      </c>
      <c r="D2991" s="58">
        <f>_xll.BDS($A2991,'Field Check'!$C$44,"headers=y","startcol=1","endcol=7","dir=h","DVD_START_DT",'Field Check'!$C$59,"DVD_END_DT",'Field Check'!$D$59)</f>
        <v/>
      </c>
      <c r="E2991" s="59" t="n"/>
      <c r="F2991" s="59" t="n"/>
      <c r="G2991" s="59" t="n"/>
      <c r="H2991" s="59" t="n"/>
      <c r="I2991" s="59" t="n"/>
      <c r="J2991" s="59" t="n"/>
      <c r="K2991" s="59" t="n"/>
      <c r="L2991" s="59" t="n"/>
      <c r="M2991" s="59" t="n"/>
      <c r="N2991" s="59" t="n"/>
      <c r="O2991" s="59" t="n"/>
      <c r="P2991" s="59" t="n"/>
      <c r="Q2991" s="59" t="n"/>
      <c r="R2991" s="59" t="n"/>
      <c r="S2991" s="59" t="n"/>
      <c r="T2991" s="59" t="n"/>
      <c r="U2991" s="59" t="n"/>
      <c r="V2991" s="59" t="n"/>
      <c r="W2991" s="59" t="n"/>
      <c r="X2991" s="59" t="n"/>
      <c r="Y2991" s="59" t="n"/>
      <c r="Z2991" s="59" t="n"/>
      <c r="AA2991" s="59" t="n"/>
      <c r="AB2991" s="59" t="n"/>
      <c r="AC2991" s="59" t="n"/>
      <c r="AD2991" s="59" t="n"/>
      <c r="AE2991" s="59" t="n"/>
      <c r="AF2991" s="59" t="n"/>
      <c r="AG2991" s="59" t="n"/>
      <c r="AH2991" s="59" t="n"/>
      <c r="AI2991" s="59" t="n"/>
      <c r="AJ2991" s="59" t="n"/>
      <c r="AK2991" s="59" t="n"/>
      <c r="AL2991" s="59" t="n"/>
      <c r="AM2991" s="59" t="n"/>
      <c r="AN2991" s="59" t="n"/>
      <c r="AO2991" s="59" t="n"/>
      <c r="AP2991" s="59" t="n"/>
      <c r="AQ2991" s="59" t="n"/>
      <c r="AR2991" s="59" t="n"/>
      <c r="AS2991" s="59" t="n"/>
      <c r="AT2991" s="59" t="n"/>
      <c r="AU2991" s="59" t="n"/>
      <c r="AV2991" s="59" t="n"/>
      <c r="AW2991" s="59" t="n"/>
      <c r="AX2991" s="59" t="n"/>
      <c r="AY2991" s="59" t="n"/>
      <c r="AZ2991" s="59" t="n"/>
      <c r="BA2991" s="59" t="n"/>
      <c r="BB2991" s="59" t="n"/>
      <c r="BC2991" s="59" t="n"/>
      <c r="BD2991" s="59" t="n"/>
      <c r="BE2991" s="59" t="n"/>
      <c r="BF2991" s="59" t="n"/>
      <c r="BG2991" s="59" t="n"/>
      <c r="BH2991" s="59" t="n"/>
      <c r="BI2991" s="59" t="n"/>
      <c r="BJ2991" s="59" t="n"/>
      <c r="BK2991" s="59" t="n"/>
      <c r="BL2991" s="59" t="n"/>
      <c r="BM2991" s="59" t="n"/>
      <c r="BN2991" s="59" t="n"/>
      <c r="BO2991" s="59" t="n"/>
      <c r="BP2991" s="59" t="n"/>
      <c r="BQ2991" s="59" t="n"/>
      <c r="BR2991" s="59" t="n"/>
      <c r="BS2991" s="59" t="n"/>
      <c r="BT2991" s="59" t="n"/>
      <c r="BU2991" s="59" t="n"/>
      <c r="BV2991" s="59" t="n"/>
      <c r="BW2991" s="59" t="n"/>
      <c r="BX2991" s="59" t="n"/>
      <c r="BY2991" s="59" t="n"/>
      <c r="BZ2991" s="59" t="n"/>
      <c r="CA2991" s="59" t="n"/>
      <c r="CB2991" s="59" t="n"/>
      <c r="CC2991" s="59" t="n"/>
      <c r="CD2991" s="59" t="n"/>
      <c r="CE2991" s="59" t="n"/>
      <c r="CF2991" s="59" t="n"/>
      <c r="CG2991" s="59" t="n"/>
      <c r="CH2991" s="59" t="n"/>
      <c r="CI2991" s="59" t="n"/>
      <c r="CJ2991" s="59" t="n"/>
      <c r="CK2991" s="59" t="n"/>
      <c r="CL2991" s="59" t="n"/>
      <c r="CM2991" s="59" t="n"/>
      <c r="CN2991" s="59" t="n"/>
      <c r="CO2991" s="59" t="n"/>
      <c r="CP2991" s="59" t="n"/>
      <c r="CQ2991" s="59" t="n"/>
      <c r="CR2991" s="59" t="n"/>
      <c r="CS2991" s="59" t="n"/>
      <c r="CT2991" s="59" t="n"/>
      <c r="CU2991" s="59" t="n"/>
      <c r="CV2991" s="59" t="n"/>
      <c r="CW2991" s="59" t="n"/>
      <c r="CX2991" s="59" t="n"/>
      <c r="CY2991" s="59" t="n"/>
      <c r="CZ2991" s="59" t="n"/>
    </row>
    <row r="2992">
      <c r="D2992" s="59" t="n"/>
      <c r="E2992" s="59" t="n"/>
      <c r="F2992" s="59" t="n"/>
      <c r="G2992" s="59" t="n"/>
      <c r="H2992" s="59" t="n"/>
      <c r="I2992" s="59" t="n"/>
      <c r="J2992" s="59" t="n"/>
      <c r="K2992" s="59" t="n"/>
      <c r="L2992" s="59" t="n"/>
      <c r="M2992" s="59" t="n"/>
      <c r="N2992" s="59" t="n"/>
      <c r="O2992" s="59" t="n"/>
      <c r="P2992" s="59" t="n"/>
      <c r="Q2992" s="59" t="n"/>
      <c r="R2992" s="59" t="n"/>
      <c r="S2992" s="59" t="n"/>
      <c r="T2992" s="59" t="n"/>
      <c r="U2992" s="59" t="n"/>
      <c r="V2992" s="59" t="n"/>
      <c r="W2992" s="59" t="n"/>
      <c r="X2992" s="59" t="n"/>
      <c r="Y2992" s="59" t="n"/>
      <c r="Z2992" s="59" t="n"/>
      <c r="AA2992" s="59" t="n"/>
      <c r="AB2992" s="59" t="n"/>
      <c r="AC2992" s="59" t="n"/>
      <c r="AD2992" s="59" t="n"/>
      <c r="AE2992" s="59" t="n"/>
      <c r="AF2992" s="59" t="n"/>
      <c r="AG2992" s="59" t="n"/>
      <c r="AH2992" s="59" t="n"/>
      <c r="AI2992" s="59" t="n"/>
      <c r="AJ2992" s="59" t="n"/>
      <c r="AK2992" s="59" t="n"/>
      <c r="AL2992" s="59" t="n"/>
      <c r="AM2992" s="59" t="n"/>
      <c r="AN2992" s="59" t="n"/>
      <c r="AO2992" s="59" t="n"/>
      <c r="AP2992" s="59" t="n"/>
      <c r="AQ2992" s="59" t="n"/>
      <c r="AR2992" s="59" t="n"/>
      <c r="AS2992" s="59" t="n"/>
      <c r="AT2992" s="59" t="n"/>
      <c r="AU2992" s="59" t="n"/>
      <c r="AV2992" s="59" t="n"/>
      <c r="AW2992" s="59" t="n"/>
      <c r="AX2992" s="59" t="n"/>
      <c r="AY2992" s="59" t="n"/>
      <c r="AZ2992" s="59" t="n"/>
      <c r="BA2992" s="59" t="n"/>
      <c r="BB2992" s="59" t="n"/>
      <c r="BC2992" s="59" t="n"/>
      <c r="BD2992" s="59" t="n"/>
      <c r="BE2992" s="59" t="n"/>
      <c r="BF2992" s="59" t="n"/>
      <c r="BG2992" s="59" t="n"/>
      <c r="BH2992" s="59" t="n"/>
      <c r="BI2992" s="59" t="n"/>
      <c r="BJ2992" s="59" t="n"/>
      <c r="BK2992" s="59" t="n"/>
      <c r="BL2992" s="59" t="n"/>
      <c r="BM2992" s="59" t="n"/>
      <c r="BN2992" s="59" t="n"/>
      <c r="BO2992" s="59" t="n"/>
      <c r="BP2992" s="59" t="n"/>
      <c r="BQ2992" s="59" t="n"/>
      <c r="BR2992" s="59" t="n"/>
      <c r="BS2992" s="59" t="n"/>
      <c r="BT2992" s="59" t="n"/>
      <c r="BU2992" s="59" t="n"/>
      <c r="BV2992" s="59" t="n"/>
      <c r="BW2992" s="59" t="n"/>
      <c r="BX2992" s="59" t="n"/>
      <c r="BY2992" s="59" t="n"/>
      <c r="BZ2992" s="59" t="n"/>
      <c r="CA2992" s="59" t="n"/>
      <c r="CB2992" s="59" t="n"/>
      <c r="CC2992" s="59" t="n"/>
      <c r="CD2992" s="59" t="n"/>
      <c r="CE2992" s="59" t="n"/>
      <c r="CF2992" s="59" t="n"/>
      <c r="CG2992" s="59" t="n"/>
      <c r="CH2992" s="59" t="n"/>
      <c r="CI2992" s="59" t="n"/>
      <c r="CJ2992" s="59" t="n"/>
      <c r="CK2992" s="59" t="n"/>
      <c r="CL2992" s="59" t="n"/>
      <c r="CM2992" s="59" t="n"/>
      <c r="CN2992" s="59" t="n"/>
      <c r="CO2992" s="59" t="n"/>
      <c r="CP2992" s="59" t="n"/>
      <c r="CQ2992" s="59" t="n"/>
      <c r="CR2992" s="59" t="n"/>
      <c r="CS2992" s="59" t="n"/>
      <c r="CT2992" s="59" t="n"/>
      <c r="CU2992" s="59" t="n"/>
      <c r="CV2992" s="59" t="n"/>
      <c r="CW2992" s="59" t="n"/>
      <c r="CX2992" s="59" t="n"/>
      <c r="CY2992" s="59" t="n"/>
      <c r="CZ2992" s="59" t="n"/>
    </row>
    <row r="2993">
      <c r="D2993" s="59" t="n"/>
      <c r="E2993" s="59" t="n"/>
      <c r="F2993" s="59" t="n"/>
      <c r="G2993" s="59" t="n"/>
      <c r="H2993" s="59" t="n"/>
      <c r="I2993" s="59" t="n"/>
      <c r="J2993" s="59" t="n"/>
      <c r="K2993" s="59" t="n"/>
      <c r="L2993" s="59" t="n"/>
      <c r="M2993" s="59" t="n"/>
      <c r="N2993" s="59" t="n"/>
      <c r="O2993" s="59" t="n"/>
      <c r="P2993" s="59" t="n"/>
      <c r="Q2993" s="59" t="n"/>
      <c r="R2993" s="59" t="n"/>
      <c r="S2993" s="59" t="n"/>
      <c r="T2993" s="59" t="n"/>
      <c r="U2993" s="59" t="n"/>
      <c r="V2993" s="59" t="n"/>
      <c r="W2993" s="59" t="n"/>
      <c r="X2993" s="59" t="n"/>
      <c r="Y2993" s="59" t="n"/>
      <c r="Z2993" s="59" t="n"/>
      <c r="AA2993" s="59" t="n"/>
      <c r="AB2993" s="59" t="n"/>
      <c r="AC2993" s="59" t="n"/>
      <c r="AD2993" s="59" t="n"/>
      <c r="AE2993" s="59" t="n"/>
      <c r="AF2993" s="59" t="n"/>
      <c r="AG2993" s="59" t="n"/>
      <c r="AH2993" s="59" t="n"/>
      <c r="AI2993" s="59" t="n"/>
      <c r="AJ2993" s="59" t="n"/>
      <c r="AK2993" s="59" t="n"/>
      <c r="AL2993" s="59" t="n"/>
      <c r="AM2993" s="59" t="n"/>
      <c r="AN2993" s="59" t="n"/>
      <c r="AO2993" s="59" t="n"/>
      <c r="AP2993" s="59" t="n"/>
      <c r="AQ2993" s="59" t="n"/>
      <c r="AR2993" s="59" t="n"/>
      <c r="AS2993" s="59" t="n"/>
      <c r="AT2993" s="59" t="n"/>
      <c r="AU2993" s="59" t="n"/>
      <c r="AV2993" s="59" t="n"/>
      <c r="AW2993" s="59" t="n"/>
      <c r="AX2993" s="59" t="n"/>
      <c r="AY2993" s="59" t="n"/>
      <c r="AZ2993" s="59" t="n"/>
      <c r="BA2993" s="59" t="n"/>
      <c r="BB2993" s="59" t="n"/>
      <c r="BC2993" s="59" t="n"/>
      <c r="BD2993" s="59" t="n"/>
      <c r="BE2993" s="59" t="n"/>
      <c r="BF2993" s="59" t="n"/>
      <c r="BG2993" s="59" t="n"/>
      <c r="BH2993" s="59" t="n"/>
      <c r="BI2993" s="59" t="n"/>
      <c r="BJ2993" s="59" t="n"/>
      <c r="BK2993" s="59" t="n"/>
      <c r="BL2993" s="59" t="n"/>
      <c r="BM2993" s="59" t="n"/>
      <c r="BN2993" s="59" t="n"/>
      <c r="BO2993" s="59" t="n"/>
      <c r="BP2993" s="59" t="n"/>
      <c r="BQ2993" s="59" t="n"/>
      <c r="BR2993" s="59" t="n"/>
      <c r="BS2993" s="59" t="n"/>
      <c r="BT2993" s="59" t="n"/>
      <c r="BU2993" s="59" t="n"/>
      <c r="BV2993" s="59" t="n"/>
      <c r="BW2993" s="59" t="n"/>
      <c r="BX2993" s="59" t="n"/>
      <c r="BY2993" s="59" t="n"/>
      <c r="BZ2993" s="59" t="n"/>
      <c r="CA2993" s="59" t="n"/>
      <c r="CB2993" s="59" t="n"/>
      <c r="CC2993" s="59" t="n"/>
      <c r="CD2993" s="59" t="n"/>
      <c r="CE2993" s="59" t="n"/>
      <c r="CF2993" s="59" t="n"/>
      <c r="CG2993" s="59" t="n"/>
      <c r="CH2993" s="59" t="n"/>
      <c r="CI2993" s="59" t="n"/>
      <c r="CJ2993" s="59" t="n"/>
      <c r="CK2993" s="59" t="n"/>
      <c r="CL2993" s="59" t="n"/>
      <c r="CM2993" s="59" t="n"/>
      <c r="CN2993" s="59" t="n"/>
      <c r="CO2993" s="59" t="n"/>
      <c r="CP2993" s="59" t="n"/>
      <c r="CQ2993" s="59" t="n"/>
      <c r="CR2993" s="59" t="n"/>
      <c r="CS2993" s="59" t="n"/>
      <c r="CT2993" s="59" t="n"/>
      <c r="CU2993" s="59" t="n"/>
      <c r="CV2993" s="59" t="n"/>
      <c r="CW2993" s="59" t="n"/>
      <c r="CX2993" s="59" t="n"/>
      <c r="CY2993" s="59" t="n"/>
      <c r="CZ2993" s="59" t="n"/>
    </row>
    <row r="2994">
      <c r="D2994" s="59" t="n"/>
      <c r="E2994" s="59" t="n"/>
      <c r="F2994" s="59" t="n"/>
      <c r="G2994" s="59" t="n"/>
      <c r="H2994" s="59" t="n"/>
      <c r="I2994" s="59" t="n"/>
      <c r="J2994" s="59" t="n"/>
      <c r="K2994" s="59" t="n"/>
      <c r="L2994" s="59" t="n"/>
      <c r="M2994" s="59" t="n"/>
      <c r="N2994" s="59" t="n"/>
      <c r="O2994" s="59" t="n"/>
      <c r="P2994" s="59" t="n"/>
      <c r="Q2994" s="59" t="n"/>
      <c r="R2994" s="59" t="n"/>
      <c r="S2994" s="59" t="n"/>
      <c r="T2994" s="59" t="n"/>
      <c r="U2994" s="59" t="n"/>
      <c r="V2994" s="59" t="n"/>
      <c r="W2994" s="59" t="n"/>
      <c r="X2994" s="59" t="n"/>
      <c r="Y2994" s="59" t="n"/>
      <c r="Z2994" s="59" t="n"/>
      <c r="AA2994" s="59" t="n"/>
      <c r="AB2994" s="59" t="n"/>
      <c r="AC2994" s="59" t="n"/>
      <c r="AD2994" s="59" t="n"/>
      <c r="AE2994" s="59" t="n"/>
      <c r="AF2994" s="59" t="n"/>
      <c r="AG2994" s="59" t="n"/>
      <c r="AH2994" s="59" t="n"/>
      <c r="AI2994" s="59" t="n"/>
      <c r="AJ2994" s="59" t="n"/>
      <c r="AK2994" s="59" t="n"/>
      <c r="AL2994" s="59" t="n"/>
      <c r="AM2994" s="59" t="n"/>
      <c r="AN2994" s="59" t="n"/>
      <c r="AO2994" s="59" t="n"/>
      <c r="AP2994" s="59" t="n"/>
      <c r="AQ2994" s="59" t="n"/>
      <c r="AR2994" s="59" t="n"/>
      <c r="AS2994" s="59" t="n"/>
      <c r="AT2994" s="59" t="n"/>
      <c r="AU2994" s="59" t="n"/>
      <c r="AV2994" s="59" t="n"/>
      <c r="AW2994" s="59" t="n"/>
      <c r="AX2994" s="59" t="n"/>
      <c r="AY2994" s="59" t="n"/>
      <c r="AZ2994" s="59" t="n"/>
      <c r="BA2994" s="59" t="n"/>
      <c r="BB2994" s="59" t="n"/>
      <c r="BC2994" s="59" t="n"/>
      <c r="BD2994" s="59" t="n"/>
      <c r="BE2994" s="59" t="n"/>
      <c r="BF2994" s="59" t="n"/>
      <c r="BG2994" s="59" t="n"/>
      <c r="BH2994" s="59" t="n"/>
      <c r="BI2994" s="59" t="n"/>
      <c r="BJ2994" s="59" t="n"/>
      <c r="BK2994" s="59" t="n"/>
      <c r="BL2994" s="59" t="n"/>
      <c r="BM2994" s="59" t="n"/>
      <c r="BN2994" s="59" t="n"/>
      <c r="BO2994" s="59" t="n"/>
      <c r="BP2994" s="59" t="n"/>
      <c r="BQ2994" s="59" t="n"/>
      <c r="BR2994" s="59" t="n"/>
      <c r="BS2994" s="59" t="n"/>
      <c r="BT2994" s="59" t="n"/>
      <c r="BU2994" s="59" t="n"/>
      <c r="BV2994" s="59" t="n"/>
      <c r="BW2994" s="59" t="n"/>
      <c r="BX2994" s="59" t="n"/>
      <c r="BY2994" s="59" t="n"/>
      <c r="BZ2994" s="59" t="n"/>
      <c r="CA2994" s="59" t="n"/>
      <c r="CB2994" s="59" t="n"/>
      <c r="CC2994" s="59" t="n"/>
      <c r="CD2994" s="59" t="n"/>
      <c r="CE2994" s="59" t="n"/>
      <c r="CF2994" s="59" t="n"/>
      <c r="CG2994" s="59" t="n"/>
      <c r="CH2994" s="59" t="n"/>
      <c r="CI2994" s="59" t="n"/>
      <c r="CJ2994" s="59" t="n"/>
      <c r="CK2994" s="59" t="n"/>
      <c r="CL2994" s="59" t="n"/>
      <c r="CM2994" s="59" t="n"/>
      <c r="CN2994" s="59" t="n"/>
      <c r="CO2994" s="59" t="n"/>
      <c r="CP2994" s="59" t="n"/>
      <c r="CQ2994" s="59" t="n"/>
      <c r="CR2994" s="59" t="n"/>
      <c r="CS2994" s="59" t="n"/>
      <c r="CT2994" s="59" t="n"/>
      <c r="CU2994" s="59" t="n"/>
      <c r="CV2994" s="59" t="n"/>
      <c r="CW2994" s="59" t="n"/>
      <c r="CX2994" s="59" t="n"/>
      <c r="CY2994" s="59" t="n"/>
      <c r="CZ2994" s="59" t="n"/>
    </row>
    <row r="2995">
      <c r="D2995" s="107" t="n"/>
      <c r="E2995" s="107" t="n"/>
      <c r="F2995" s="107" t="n"/>
      <c r="G2995" s="107" t="n"/>
      <c r="H2995" s="107" t="n"/>
      <c r="I2995" s="107" t="n"/>
      <c r="J2995" s="107" t="n"/>
      <c r="K2995" s="107" t="n"/>
      <c r="L2995" s="107" t="n"/>
      <c r="M2995" s="107" t="n"/>
      <c r="N2995" s="107" t="n"/>
      <c r="O2995" s="107" t="n"/>
      <c r="P2995" s="107" t="n"/>
      <c r="Q2995" s="107" t="n"/>
      <c r="R2995" s="107" t="n"/>
      <c r="S2995" s="107" t="n"/>
      <c r="T2995" s="107" t="n"/>
      <c r="U2995" s="107" t="n"/>
      <c r="V2995" s="107" t="n"/>
      <c r="W2995" s="107" t="n"/>
      <c r="X2995" s="107" t="n"/>
      <c r="Y2995" s="107" t="n"/>
      <c r="Z2995" s="107" t="n"/>
      <c r="AA2995" s="107" t="n"/>
      <c r="AB2995" s="107" t="n"/>
      <c r="AC2995" s="107" t="n"/>
      <c r="AD2995" s="107" t="n"/>
      <c r="AE2995" s="107" t="n"/>
      <c r="AF2995" s="107" t="n"/>
      <c r="AG2995" s="107" t="n"/>
      <c r="AH2995" s="107" t="n"/>
      <c r="AI2995" s="107" t="n"/>
      <c r="AJ2995" s="107" t="n"/>
      <c r="AK2995" s="107" t="n"/>
      <c r="AL2995" s="107" t="n"/>
      <c r="AM2995" s="107" t="n"/>
      <c r="AN2995" s="107" t="n"/>
      <c r="AO2995" s="107" t="n"/>
      <c r="AP2995" s="107" t="n"/>
      <c r="AQ2995" s="107" t="n"/>
      <c r="AR2995" s="107" t="n"/>
      <c r="AS2995" s="107" t="n"/>
      <c r="AT2995" s="107" t="n"/>
      <c r="AU2995" s="107" t="n"/>
      <c r="AV2995" s="107" t="n"/>
      <c r="AW2995" s="107" t="n"/>
      <c r="AX2995" s="107" t="n"/>
      <c r="AY2995" s="107" t="n"/>
      <c r="AZ2995" s="107" t="n"/>
      <c r="BA2995" s="107" t="n"/>
      <c r="BB2995" s="107" t="n"/>
      <c r="BC2995" s="107" t="n"/>
      <c r="BD2995" s="107" t="n"/>
      <c r="BE2995" s="107" t="n"/>
      <c r="BF2995" s="107" t="n"/>
      <c r="BG2995" s="107" t="n"/>
      <c r="BH2995" s="107" t="n"/>
      <c r="BI2995" s="107" t="n"/>
      <c r="BJ2995" s="107" t="n"/>
      <c r="BK2995" s="107" t="n"/>
      <c r="BL2995" s="107" t="n"/>
      <c r="BM2995" s="107" t="n"/>
      <c r="BN2995" s="107" t="n"/>
      <c r="BO2995" s="107" t="n"/>
      <c r="BP2995" s="107" t="n"/>
      <c r="BQ2995" s="107" t="n"/>
      <c r="BR2995" s="107" t="n"/>
      <c r="BS2995" s="107" t="n"/>
      <c r="BT2995" s="107" t="n"/>
      <c r="BU2995" s="107" t="n"/>
      <c r="BV2995" s="107" t="n"/>
      <c r="BW2995" s="107" t="n"/>
      <c r="BX2995" s="107" t="n"/>
      <c r="BY2995" s="107" t="n"/>
      <c r="BZ2995" s="107" t="n"/>
      <c r="CA2995" s="107" t="n"/>
      <c r="CB2995" s="107" t="n"/>
      <c r="CC2995" s="107" t="n"/>
      <c r="CD2995" s="107" t="n"/>
      <c r="CE2995" s="107" t="n"/>
      <c r="CF2995" s="107" t="n"/>
      <c r="CG2995" s="107" t="n"/>
      <c r="CH2995" s="107" t="n"/>
      <c r="CI2995" s="107" t="n"/>
      <c r="CJ2995" s="107" t="n"/>
      <c r="CK2995" s="107" t="n"/>
      <c r="CL2995" s="107" t="n"/>
      <c r="CM2995" s="107" t="n"/>
      <c r="CN2995" s="107" t="n"/>
      <c r="CO2995" s="107" t="n"/>
      <c r="CP2995" s="107" t="n"/>
      <c r="CQ2995" s="107" t="n"/>
      <c r="CR2995" s="107" t="n"/>
      <c r="CS2995" s="107" t="n"/>
      <c r="CT2995" s="107" t="n"/>
      <c r="CU2995" s="107" t="n"/>
      <c r="CV2995" s="107" t="n"/>
      <c r="CW2995" s="107" t="n"/>
      <c r="CX2995" s="107" t="n"/>
      <c r="CY2995" s="107" t="n"/>
      <c r="CZ2995" s="107" t="n"/>
    </row>
    <row r="2998">
      <c r="A2998" s="2">
        <f>IF($A2991="","","   projections")</f>
        <v/>
      </c>
      <c r="B2998" s="68">
        <f>IF($A2991="",0,COUNT($E2999:$CZ2999))</f>
        <v/>
      </c>
      <c r="C2998" s="69">
        <f>IF($B2998=0,0,MAX($E2999:$CZ2999))</f>
        <v/>
      </c>
      <c r="D2998" s="58">
        <f>_xll.BDS($A2991,'Field Check'!$C$42,"headers=y","startcol=1","endcol=3","dir=h")</f>
        <v/>
      </c>
      <c r="E2998" s="59" t="n"/>
      <c r="F2998" s="59" t="n"/>
      <c r="G2998" s="59" t="n"/>
      <c r="H2998" s="59" t="n"/>
      <c r="I2998" s="59" t="n"/>
      <c r="J2998" s="59" t="n"/>
      <c r="K2998" s="59" t="n"/>
      <c r="L2998" s="59" t="n"/>
      <c r="M2998" s="59" t="n"/>
      <c r="N2998" s="59" t="n"/>
      <c r="O2998" s="59" t="n"/>
      <c r="P2998" s="59" t="n"/>
      <c r="Q2998" s="59" t="n"/>
      <c r="R2998" s="59" t="n"/>
      <c r="S2998" s="59" t="n"/>
      <c r="T2998" s="59" t="n"/>
      <c r="U2998" s="59" t="n"/>
      <c r="V2998" s="59" t="n"/>
      <c r="W2998" s="59" t="n"/>
      <c r="X2998" s="59" t="n"/>
      <c r="Y2998" s="59" t="n"/>
      <c r="Z2998" s="59" t="n"/>
      <c r="AA2998" s="59" t="n"/>
      <c r="AB2998" s="59" t="n"/>
      <c r="AC2998" s="59" t="n"/>
      <c r="AD2998" s="59" t="n"/>
      <c r="AE2998" s="59" t="n"/>
      <c r="AF2998" s="59" t="n"/>
      <c r="AG2998" s="59" t="n"/>
      <c r="AH2998" s="59" t="n"/>
      <c r="AI2998" s="59" t="n"/>
      <c r="AJ2998" s="59" t="n"/>
      <c r="AK2998" s="59" t="n"/>
      <c r="AL2998" s="59" t="n"/>
      <c r="AM2998" s="59" t="n"/>
      <c r="AN2998" s="59" t="n"/>
      <c r="AO2998" s="59" t="n"/>
      <c r="AP2998" s="59" t="n"/>
      <c r="AQ2998" s="59" t="n"/>
      <c r="AR2998" s="59" t="n"/>
      <c r="AS2998" s="59" t="n"/>
      <c r="AT2998" s="59" t="n"/>
      <c r="AU2998" s="59" t="n"/>
      <c r="AV2998" s="59" t="n"/>
      <c r="AW2998" s="59" t="n"/>
      <c r="AX2998" s="59" t="n"/>
      <c r="AY2998" s="59" t="n"/>
      <c r="AZ2998" s="59" t="n"/>
      <c r="BA2998" s="59" t="n"/>
      <c r="BB2998" s="59" t="n"/>
      <c r="BC2998" s="59" t="n"/>
      <c r="BD2998" s="59" t="n"/>
      <c r="BE2998" s="59" t="n"/>
      <c r="BF2998" s="59" t="n"/>
      <c r="BG2998" s="59" t="n"/>
      <c r="BH2998" s="59" t="n"/>
      <c r="BI2998" s="59" t="n"/>
      <c r="BJ2998" s="59" t="n"/>
      <c r="BK2998" s="59" t="n"/>
      <c r="BL2998" s="59" t="n"/>
      <c r="BM2998" s="59" t="n"/>
      <c r="BN2998" s="59" t="n"/>
      <c r="BO2998" s="59" t="n"/>
      <c r="BP2998" s="59" t="n"/>
      <c r="BQ2998" s="59" t="n"/>
      <c r="BR2998" s="59" t="n"/>
      <c r="BS2998" s="59" t="n"/>
      <c r="BT2998" s="59" t="n"/>
      <c r="BU2998" s="59" t="n"/>
      <c r="BV2998" s="59" t="n"/>
      <c r="BW2998" s="59" t="n"/>
      <c r="BX2998" s="59" t="n"/>
      <c r="BY2998" s="59" t="n"/>
      <c r="BZ2998" s="59" t="n"/>
      <c r="CA2998" s="59" t="n"/>
      <c r="CB2998" s="59" t="n"/>
      <c r="CC2998" s="59" t="n"/>
      <c r="CD2998" s="59" t="n"/>
      <c r="CE2998" s="59" t="n"/>
      <c r="CF2998" s="59" t="n"/>
      <c r="CG2998" s="59" t="n"/>
      <c r="CH2998" s="59" t="n"/>
      <c r="CI2998" s="59" t="n"/>
      <c r="CJ2998" s="59" t="n"/>
      <c r="CK2998" s="59" t="n"/>
      <c r="CL2998" s="59" t="n"/>
      <c r="CM2998" s="59" t="n"/>
      <c r="CN2998" s="59" t="n"/>
      <c r="CO2998" s="59" t="n"/>
      <c r="CP2998" s="59" t="n"/>
      <c r="CQ2998" s="59" t="n"/>
      <c r="CR2998" s="59" t="n"/>
      <c r="CS2998" s="59" t="n"/>
      <c r="CT2998" s="59" t="n"/>
      <c r="CU2998" s="59" t="n"/>
      <c r="CV2998" s="59" t="n"/>
      <c r="CW2998" s="59" t="n"/>
      <c r="CX2998" s="59" t="n"/>
      <c r="CY2998" s="59" t="n"/>
      <c r="CZ2998" s="59" t="n"/>
    </row>
    <row r="2999">
      <c r="D2999" s="59" t="n"/>
      <c r="E2999" s="59" t="n"/>
      <c r="F2999" s="59" t="n"/>
      <c r="G2999" s="59" t="n"/>
      <c r="H2999" s="59" t="n"/>
      <c r="I2999" s="59" t="n"/>
      <c r="J2999" s="59" t="n"/>
      <c r="K2999" s="59" t="n"/>
      <c r="L2999" s="59" t="n"/>
      <c r="M2999" s="59" t="n"/>
      <c r="N2999" s="59" t="n"/>
      <c r="O2999" s="59" t="n"/>
      <c r="P2999" s="59" t="n"/>
      <c r="Q2999" s="59" t="n"/>
      <c r="R2999" s="59" t="n"/>
      <c r="S2999" s="59" t="n"/>
      <c r="T2999" s="59" t="n"/>
      <c r="U2999" s="59" t="n"/>
      <c r="V2999" s="59" t="n"/>
      <c r="W2999" s="59" t="n"/>
      <c r="X2999" s="59" t="n"/>
      <c r="Y2999" s="59" t="n"/>
      <c r="Z2999" s="59" t="n"/>
      <c r="AA2999" s="59" t="n"/>
      <c r="AB2999" s="59" t="n"/>
      <c r="AC2999" s="59" t="n"/>
      <c r="AD2999" s="59" t="n"/>
      <c r="AE2999" s="59" t="n"/>
      <c r="AF2999" s="59" t="n"/>
      <c r="AG2999" s="59" t="n"/>
      <c r="AH2999" s="59" t="n"/>
      <c r="AI2999" s="59" t="n"/>
      <c r="AJ2999" s="59" t="n"/>
      <c r="AK2999" s="59" t="n"/>
      <c r="AL2999" s="59" t="n"/>
      <c r="AM2999" s="59" t="n"/>
      <c r="AN2999" s="59" t="n"/>
      <c r="AO2999" s="59" t="n"/>
      <c r="AP2999" s="59" t="n"/>
      <c r="AQ2999" s="59" t="n"/>
      <c r="AR2999" s="59" t="n"/>
      <c r="AS2999" s="59" t="n"/>
      <c r="AT2999" s="59" t="n"/>
      <c r="AU2999" s="59" t="n"/>
      <c r="AV2999" s="59" t="n"/>
      <c r="AW2999" s="59" t="n"/>
      <c r="AX2999" s="59" t="n"/>
      <c r="AY2999" s="59" t="n"/>
      <c r="AZ2999" s="59" t="n"/>
      <c r="BA2999" s="59" t="n"/>
      <c r="BB2999" s="59" t="n"/>
      <c r="BC2999" s="59" t="n"/>
      <c r="BD2999" s="59" t="n"/>
      <c r="BE2999" s="59" t="n"/>
      <c r="BF2999" s="59" t="n"/>
      <c r="BG2999" s="59" t="n"/>
      <c r="BH2999" s="59" t="n"/>
      <c r="BI2999" s="59" t="n"/>
      <c r="BJ2999" s="59" t="n"/>
      <c r="BK2999" s="59" t="n"/>
      <c r="BL2999" s="59" t="n"/>
      <c r="BM2999" s="59" t="n"/>
      <c r="BN2999" s="59" t="n"/>
      <c r="BO2999" s="59" t="n"/>
      <c r="BP2999" s="59" t="n"/>
      <c r="BQ2999" s="59" t="n"/>
      <c r="BR2999" s="59" t="n"/>
      <c r="BS2999" s="59" t="n"/>
      <c r="BT2999" s="59" t="n"/>
      <c r="BU2999" s="59" t="n"/>
      <c r="BV2999" s="59" t="n"/>
      <c r="BW2999" s="59" t="n"/>
      <c r="BX2999" s="59" t="n"/>
      <c r="BY2999" s="59" t="n"/>
      <c r="BZ2999" s="59" t="n"/>
      <c r="CA2999" s="59" t="n"/>
      <c r="CB2999" s="59" t="n"/>
      <c r="CC2999" s="59" t="n"/>
      <c r="CD2999" s="59" t="n"/>
      <c r="CE2999" s="59" t="n"/>
      <c r="CF2999" s="59" t="n"/>
      <c r="CG2999" s="59" t="n"/>
      <c r="CH2999" s="59" t="n"/>
      <c r="CI2999" s="59" t="n"/>
      <c r="CJ2999" s="59" t="n"/>
      <c r="CK2999" s="59" t="n"/>
      <c r="CL2999" s="59" t="n"/>
      <c r="CM2999" s="59" t="n"/>
      <c r="CN2999" s="59" t="n"/>
      <c r="CO2999" s="59" t="n"/>
      <c r="CP2999" s="59" t="n"/>
      <c r="CQ2999" s="59" t="n"/>
      <c r="CR2999" s="59" t="n"/>
      <c r="CS2999" s="59" t="n"/>
      <c r="CT2999" s="59" t="n"/>
      <c r="CU2999" s="59" t="n"/>
      <c r="CV2999" s="59" t="n"/>
      <c r="CW2999" s="59" t="n"/>
      <c r="CX2999" s="59" t="n"/>
      <c r="CY2999" s="59" t="n"/>
      <c r="CZ2999" s="59" t="n"/>
    </row>
    <row r="3000">
      <c r="D3000" s="107" t="n"/>
      <c r="E3000" s="107" t="n"/>
      <c r="F3000" s="107" t="n"/>
      <c r="G3000" s="107" t="n"/>
      <c r="H3000" s="107" t="n"/>
      <c r="I3000" s="107" t="n"/>
      <c r="J3000" s="107" t="n"/>
      <c r="K3000" s="107" t="n"/>
      <c r="L3000" s="107" t="n"/>
      <c r="M3000" s="107" t="n"/>
      <c r="N3000" s="107" t="n"/>
      <c r="O3000" s="107" t="n"/>
      <c r="P3000" s="107" t="n"/>
      <c r="Q3000" s="107" t="n"/>
      <c r="R3000" s="107" t="n"/>
      <c r="S3000" s="107" t="n"/>
      <c r="T3000" s="107" t="n"/>
      <c r="U3000" s="107" t="n"/>
      <c r="V3000" s="107" t="n"/>
      <c r="W3000" s="107" t="n"/>
      <c r="X3000" s="107" t="n"/>
      <c r="Y3000" s="107" t="n"/>
      <c r="Z3000" s="107" t="n"/>
      <c r="AA3000" s="107" t="n"/>
      <c r="AB3000" s="107" t="n"/>
      <c r="AC3000" s="107" t="n"/>
      <c r="AD3000" s="107" t="n"/>
      <c r="AE3000" s="107" t="n"/>
      <c r="AF3000" s="107" t="n"/>
      <c r="AG3000" s="107" t="n"/>
      <c r="AH3000" s="107" t="n"/>
      <c r="AI3000" s="107" t="n"/>
      <c r="AJ3000" s="107" t="n"/>
      <c r="AK3000" s="107" t="n"/>
      <c r="AL3000" s="107" t="n"/>
      <c r="AM3000" s="107" t="n"/>
      <c r="AN3000" s="107" t="n"/>
      <c r="AO3000" s="107" t="n"/>
      <c r="AP3000" s="107" t="n"/>
      <c r="AQ3000" s="107" t="n"/>
      <c r="AR3000" s="107" t="n"/>
      <c r="AS3000" s="107" t="n"/>
      <c r="AT3000" s="107" t="n"/>
      <c r="AU3000" s="107" t="n"/>
      <c r="AV3000" s="107" t="n"/>
      <c r="AW3000" s="107" t="n"/>
      <c r="AX3000" s="107" t="n"/>
      <c r="AY3000" s="107" t="n"/>
      <c r="AZ3000" s="107" t="n"/>
      <c r="BA3000" s="107" t="n"/>
      <c r="BB3000" s="107" t="n"/>
      <c r="BC3000" s="107" t="n"/>
      <c r="BD3000" s="107" t="n"/>
      <c r="BE3000" s="107" t="n"/>
      <c r="BF3000" s="107" t="n"/>
      <c r="BG3000" s="107" t="n"/>
      <c r="BH3000" s="107" t="n"/>
      <c r="BI3000" s="107" t="n"/>
      <c r="BJ3000" s="107" t="n"/>
      <c r="BK3000" s="107" t="n"/>
      <c r="BL3000" s="107" t="n"/>
      <c r="BM3000" s="107" t="n"/>
      <c r="BN3000" s="107" t="n"/>
      <c r="BO3000" s="107" t="n"/>
      <c r="BP3000" s="107" t="n"/>
      <c r="BQ3000" s="107" t="n"/>
      <c r="BR3000" s="107" t="n"/>
      <c r="BS3000" s="107" t="n"/>
      <c r="BT3000" s="107" t="n"/>
      <c r="BU3000" s="107" t="n"/>
      <c r="BV3000" s="107" t="n"/>
      <c r="BW3000" s="107" t="n"/>
      <c r="BX3000" s="107" t="n"/>
      <c r="BY3000" s="107" t="n"/>
      <c r="BZ3000" s="107" t="n"/>
      <c r="CA3000" s="107" t="n"/>
      <c r="CB3000" s="107" t="n"/>
      <c r="CC3000" s="107" t="n"/>
      <c r="CD3000" s="107" t="n"/>
      <c r="CE3000" s="107" t="n"/>
      <c r="CF3000" s="107" t="n"/>
      <c r="CG3000" s="107" t="n"/>
      <c r="CH3000" s="107" t="n"/>
      <c r="CI3000" s="107" t="n"/>
      <c r="CJ3000" s="107" t="n"/>
      <c r="CK3000" s="107" t="n"/>
      <c r="CL3000" s="107" t="n"/>
      <c r="CM3000" s="107" t="n"/>
      <c r="CN3000" s="107" t="n"/>
      <c r="CO3000" s="107" t="n"/>
      <c r="CP3000" s="107" t="n"/>
      <c r="CQ3000" s="107" t="n"/>
      <c r="CR3000" s="107" t="n"/>
      <c r="CS3000" s="107" t="n"/>
      <c r="CT3000" s="107" t="n"/>
      <c r="CU3000" s="107" t="n"/>
      <c r="CV3000" s="107" t="n"/>
      <c r="CW3000" s="107" t="n"/>
      <c r="CX3000" s="107" t="n"/>
      <c r="CY3000" s="107" t="n"/>
      <c r="CZ3000" s="107" t="n"/>
    </row>
    <row r="3002">
      <c r="A3002" s="126">
        <f>IF(MXAU!$C$73="","",MXAU!$C$73)</f>
        <v/>
      </c>
      <c r="B3002" s="68">
        <f>IF($A3002="",0,COUNT($E3003:$CZ3003))</f>
        <v/>
      </c>
      <c r="C3002" s="69">
        <f>IF($B3002=0,0,MAX($E3003:$CZ3003))</f>
        <v/>
      </c>
      <c r="D3002" s="58">
        <f>_xll.BDS($A3002,'Field Check'!$C$44,"headers=y","startcol=1","endcol=7","dir=h","DVD_START_DT",'Field Check'!$C$59,"DVD_END_DT",'Field Check'!$D$59)</f>
        <v/>
      </c>
      <c r="E3002" s="59" t="n"/>
      <c r="F3002" s="59" t="n"/>
      <c r="G3002" s="59" t="n"/>
      <c r="H3002" s="59" t="n"/>
      <c r="I3002" s="59" t="n"/>
      <c r="J3002" s="59" t="n"/>
      <c r="K3002" s="59" t="n"/>
      <c r="L3002" s="59" t="n"/>
      <c r="M3002" s="59" t="n"/>
      <c r="N3002" s="59" t="n"/>
      <c r="O3002" s="59" t="n"/>
      <c r="P3002" s="59" t="n"/>
      <c r="Q3002" s="59" t="n"/>
      <c r="R3002" s="59" t="n"/>
      <c r="S3002" s="59" t="n"/>
      <c r="T3002" s="59" t="n"/>
      <c r="U3002" s="59" t="n"/>
      <c r="V3002" s="59" t="n"/>
      <c r="W3002" s="59" t="n"/>
      <c r="X3002" s="59" t="n"/>
      <c r="Y3002" s="59" t="n"/>
      <c r="Z3002" s="59" t="n"/>
      <c r="AA3002" s="59" t="n"/>
      <c r="AB3002" s="59" t="n"/>
      <c r="AC3002" s="59" t="n"/>
      <c r="AD3002" s="59" t="n"/>
      <c r="AE3002" s="59" t="n"/>
      <c r="AF3002" s="59" t="n"/>
      <c r="AG3002" s="59" t="n"/>
      <c r="AH3002" s="59" t="n"/>
      <c r="AI3002" s="59" t="n"/>
      <c r="AJ3002" s="59" t="n"/>
      <c r="AK3002" s="59" t="n"/>
      <c r="AL3002" s="59" t="n"/>
      <c r="AM3002" s="59" t="n"/>
      <c r="AN3002" s="59" t="n"/>
      <c r="AO3002" s="59" t="n"/>
      <c r="AP3002" s="59" t="n"/>
      <c r="AQ3002" s="59" t="n"/>
      <c r="AR3002" s="59" t="n"/>
      <c r="AS3002" s="59" t="n"/>
      <c r="AT3002" s="59" t="n"/>
      <c r="AU3002" s="59" t="n"/>
      <c r="AV3002" s="59" t="n"/>
      <c r="AW3002" s="59" t="n"/>
      <c r="AX3002" s="59" t="n"/>
      <c r="AY3002" s="59" t="n"/>
      <c r="AZ3002" s="59" t="n"/>
      <c r="BA3002" s="59" t="n"/>
      <c r="BB3002" s="59" t="n"/>
      <c r="BC3002" s="59" t="n"/>
      <c r="BD3002" s="59" t="n"/>
      <c r="BE3002" s="59" t="n"/>
      <c r="BF3002" s="59" t="n"/>
      <c r="BG3002" s="59" t="n"/>
      <c r="BH3002" s="59" t="n"/>
      <c r="BI3002" s="59" t="n"/>
      <c r="BJ3002" s="59" t="n"/>
      <c r="BK3002" s="59" t="n"/>
      <c r="BL3002" s="59" t="n"/>
      <c r="BM3002" s="59" t="n"/>
      <c r="BN3002" s="59" t="n"/>
      <c r="BO3002" s="59" t="n"/>
      <c r="BP3002" s="59" t="n"/>
      <c r="BQ3002" s="59" t="n"/>
      <c r="BR3002" s="59" t="n"/>
      <c r="BS3002" s="59" t="n"/>
      <c r="BT3002" s="59" t="n"/>
      <c r="BU3002" s="59" t="n"/>
      <c r="BV3002" s="59" t="n"/>
      <c r="BW3002" s="59" t="n"/>
      <c r="BX3002" s="59" t="n"/>
      <c r="BY3002" s="59" t="n"/>
      <c r="BZ3002" s="59" t="n"/>
      <c r="CA3002" s="59" t="n"/>
      <c r="CB3002" s="59" t="n"/>
      <c r="CC3002" s="59" t="n"/>
      <c r="CD3002" s="59" t="n"/>
      <c r="CE3002" s="59" t="n"/>
      <c r="CF3002" s="59" t="n"/>
      <c r="CG3002" s="59" t="n"/>
      <c r="CH3002" s="59" t="n"/>
      <c r="CI3002" s="59" t="n"/>
      <c r="CJ3002" s="59" t="n"/>
      <c r="CK3002" s="59" t="n"/>
      <c r="CL3002" s="59" t="n"/>
      <c r="CM3002" s="59" t="n"/>
      <c r="CN3002" s="59" t="n"/>
      <c r="CO3002" s="59" t="n"/>
      <c r="CP3002" s="59" t="n"/>
      <c r="CQ3002" s="59" t="n"/>
      <c r="CR3002" s="59" t="n"/>
      <c r="CS3002" s="59" t="n"/>
      <c r="CT3002" s="59" t="n"/>
      <c r="CU3002" s="59" t="n"/>
      <c r="CV3002" s="59" t="n"/>
      <c r="CW3002" s="59" t="n"/>
      <c r="CX3002" s="59" t="n"/>
      <c r="CY3002" s="59" t="n"/>
      <c r="CZ3002" s="59" t="n"/>
    </row>
    <row r="3003">
      <c r="D3003" s="59" t="n"/>
      <c r="E3003" s="59" t="n"/>
      <c r="F3003" s="59" t="n"/>
      <c r="G3003" s="59" t="n"/>
      <c r="H3003" s="59" t="n"/>
      <c r="I3003" s="59" t="n"/>
      <c r="J3003" s="59" t="n"/>
      <c r="K3003" s="59" t="n"/>
      <c r="L3003" s="59" t="n"/>
      <c r="M3003" s="59" t="n"/>
      <c r="N3003" s="59" t="n"/>
      <c r="O3003" s="59" t="n"/>
      <c r="P3003" s="59" t="n"/>
      <c r="Q3003" s="59" t="n"/>
      <c r="R3003" s="59" t="n"/>
      <c r="S3003" s="59" t="n"/>
      <c r="T3003" s="59" t="n"/>
      <c r="U3003" s="59" t="n"/>
      <c r="V3003" s="59" t="n"/>
      <c r="W3003" s="59" t="n"/>
      <c r="X3003" s="59" t="n"/>
      <c r="Y3003" s="59" t="n"/>
      <c r="Z3003" s="59" t="n"/>
      <c r="AA3003" s="59" t="n"/>
      <c r="AB3003" s="59" t="n"/>
      <c r="AC3003" s="59" t="n"/>
      <c r="AD3003" s="59" t="n"/>
      <c r="AE3003" s="59" t="n"/>
      <c r="AF3003" s="59" t="n"/>
      <c r="AG3003" s="59" t="n"/>
      <c r="AH3003" s="59" t="n"/>
      <c r="AI3003" s="59" t="n"/>
      <c r="AJ3003" s="59" t="n"/>
      <c r="AK3003" s="59" t="n"/>
      <c r="AL3003" s="59" t="n"/>
      <c r="AM3003" s="59" t="n"/>
      <c r="AN3003" s="59" t="n"/>
      <c r="AO3003" s="59" t="n"/>
      <c r="AP3003" s="59" t="n"/>
      <c r="AQ3003" s="59" t="n"/>
      <c r="AR3003" s="59" t="n"/>
      <c r="AS3003" s="59" t="n"/>
      <c r="AT3003" s="59" t="n"/>
      <c r="AU3003" s="59" t="n"/>
      <c r="AV3003" s="59" t="n"/>
      <c r="AW3003" s="59" t="n"/>
      <c r="AX3003" s="59" t="n"/>
      <c r="AY3003" s="59" t="n"/>
      <c r="AZ3003" s="59" t="n"/>
      <c r="BA3003" s="59" t="n"/>
      <c r="BB3003" s="59" t="n"/>
      <c r="BC3003" s="59" t="n"/>
      <c r="BD3003" s="59" t="n"/>
      <c r="BE3003" s="59" t="n"/>
      <c r="BF3003" s="59" t="n"/>
      <c r="BG3003" s="59" t="n"/>
      <c r="BH3003" s="59" t="n"/>
      <c r="BI3003" s="59" t="n"/>
      <c r="BJ3003" s="59" t="n"/>
      <c r="BK3003" s="59" t="n"/>
      <c r="BL3003" s="59" t="n"/>
      <c r="BM3003" s="59" t="n"/>
      <c r="BN3003" s="59" t="n"/>
      <c r="BO3003" s="59" t="n"/>
      <c r="BP3003" s="59" t="n"/>
      <c r="BQ3003" s="59" t="n"/>
      <c r="BR3003" s="59" t="n"/>
      <c r="BS3003" s="59" t="n"/>
      <c r="BT3003" s="59" t="n"/>
      <c r="BU3003" s="59" t="n"/>
      <c r="BV3003" s="59" t="n"/>
      <c r="BW3003" s="59" t="n"/>
      <c r="BX3003" s="59" t="n"/>
      <c r="BY3003" s="59" t="n"/>
      <c r="BZ3003" s="59" t="n"/>
      <c r="CA3003" s="59" t="n"/>
      <c r="CB3003" s="59" t="n"/>
      <c r="CC3003" s="59" t="n"/>
      <c r="CD3003" s="59" t="n"/>
      <c r="CE3003" s="59" t="n"/>
      <c r="CF3003" s="59" t="n"/>
      <c r="CG3003" s="59" t="n"/>
      <c r="CH3003" s="59" t="n"/>
      <c r="CI3003" s="59" t="n"/>
      <c r="CJ3003" s="59" t="n"/>
      <c r="CK3003" s="59" t="n"/>
      <c r="CL3003" s="59" t="n"/>
      <c r="CM3003" s="59" t="n"/>
      <c r="CN3003" s="59" t="n"/>
      <c r="CO3003" s="59" t="n"/>
      <c r="CP3003" s="59" t="n"/>
      <c r="CQ3003" s="59" t="n"/>
      <c r="CR3003" s="59" t="n"/>
      <c r="CS3003" s="59" t="n"/>
      <c r="CT3003" s="59" t="n"/>
      <c r="CU3003" s="59" t="n"/>
      <c r="CV3003" s="59" t="n"/>
      <c r="CW3003" s="59" t="n"/>
      <c r="CX3003" s="59" t="n"/>
      <c r="CY3003" s="59" t="n"/>
      <c r="CZ3003" s="59" t="n"/>
    </row>
    <row r="3004">
      <c r="D3004" s="59" t="n"/>
      <c r="E3004" s="59" t="n"/>
      <c r="F3004" s="59" t="n"/>
      <c r="G3004" s="59" t="n"/>
      <c r="H3004" s="59" t="n"/>
      <c r="I3004" s="59" t="n"/>
      <c r="J3004" s="59" t="n"/>
      <c r="K3004" s="59" t="n"/>
      <c r="L3004" s="59" t="n"/>
      <c r="M3004" s="59" t="n"/>
      <c r="N3004" s="59" t="n"/>
      <c r="O3004" s="59" t="n"/>
      <c r="P3004" s="59" t="n"/>
      <c r="Q3004" s="59" t="n"/>
      <c r="R3004" s="59" t="n"/>
      <c r="S3004" s="59" t="n"/>
      <c r="T3004" s="59" t="n"/>
      <c r="U3004" s="59" t="n"/>
      <c r="V3004" s="59" t="n"/>
      <c r="W3004" s="59" t="n"/>
      <c r="X3004" s="59" t="n"/>
      <c r="Y3004" s="59" t="n"/>
      <c r="Z3004" s="59" t="n"/>
      <c r="AA3004" s="59" t="n"/>
      <c r="AB3004" s="59" t="n"/>
      <c r="AC3004" s="59" t="n"/>
      <c r="AD3004" s="59" t="n"/>
      <c r="AE3004" s="59" t="n"/>
      <c r="AF3004" s="59" t="n"/>
      <c r="AG3004" s="59" t="n"/>
      <c r="AH3004" s="59" t="n"/>
      <c r="AI3004" s="59" t="n"/>
      <c r="AJ3004" s="59" t="n"/>
      <c r="AK3004" s="59" t="n"/>
      <c r="AL3004" s="59" t="n"/>
      <c r="AM3004" s="59" t="n"/>
      <c r="AN3004" s="59" t="n"/>
      <c r="AO3004" s="59" t="n"/>
      <c r="AP3004" s="59" t="n"/>
      <c r="AQ3004" s="59" t="n"/>
      <c r="AR3004" s="59" t="n"/>
      <c r="AS3004" s="59" t="n"/>
      <c r="AT3004" s="59" t="n"/>
      <c r="AU3004" s="59" t="n"/>
      <c r="AV3004" s="59" t="n"/>
      <c r="AW3004" s="59" t="n"/>
      <c r="AX3004" s="59" t="n"/>
      <c r="AY3004" s="59" t="n"/>
      <c r="AZ3004" s="59" t="n"/>
      <c r="BA3004" s="59" t="n"/>
      <c r="BB3004" s="59" t="n"/>
      <c r="BC3004" s="59" t="n"/>
      <c r="BD3004" s="59" t="n"/>
      <c r="BE3004" s="59" t="n"/>
      <c r="BF3004" s="59" t="n"/>
      <c r="BG3004" s="59" t="n"/>
      <c r="BH3004" s="59" t="n"/>
      <c r="BI3004" s="59" t="n"/>
      <c r="BJ3004" s="59" t="n"/>
      <c r="BK3004" s="59" t="n"/>
      <c r="BL3004" s="59" t="n"/>
      <c r="BM3004" s="59" t="n"/>
      <c r="BN3004" s="59" t="n"/>
      <c r="BO3004" s="59" t="n"/>
      <c r="BP3004" s="59" t="n"/>
      <c r="BQ3004" s="59" t="n"/>
      <c r="BR3004" s="59" t="n"/>
      <c r="BS3004" s="59" t="n"/>
      <c r="BT3004" s="59" t="n"/>
      <c r="BU3004" s="59" t="n"/>
      <c r="BV3004" s="59" t="n"/>
      <c r="BW3004" s="59" t="n"/>
      <c r="BX3004" s="59" t="n"/>
      <c r="BY3004" s="59" t="n"/>
      <c r="BZ3004" s="59" t="n"/>
      <c r="CA3004" s="59" t="n"/>
      <c r="CB3004" s="59" t="n"/>
      <c r="CC3004" s="59" t="n"/>
      <c r="CD3004" s="59" t="n"/>
      <c r="CE3004" s="59" t="n"/>
      <c r="CF3004" s="59" t="n"/>
      <c r="CG3004" s="59" t="n"/>
      <c r="CH3004" s="59" t="n"/>
      <c r="CI3004" s="59" t="n"/>
      <c r="CJ3004" s="59" t="n"/>
      <c r="CK3004" s="59" t="n"/>
      <c r="CL3004" s="59" t="n"/>
      <c r="CM3004" s="59" t="n"/>
      <c r="CN3004" s="59" t="n"/>
      <c r="CO3004" s="59" t="n"/>
      <c r="CP3004" s="59" t="n"/>
      <c r="CQ3004" s="59" t="n"/>
      <c r="CR3004" s="59" t="n"/>
      <c r="CS3004" s="59" t="n"/>
      <c r="CT3004" s="59" t="n"/>
      <c r="CU3004" s="59" t="n"/>
      <c r="CV3004" s="59" t="n"/>
      <c r="CW3004" s="59" t="n"/>
      <c r="CX3004" s="59" t="n"/>
      <c r="CY3004" s="59" t="n"/>
      <c r="CZ3004" s="59" t="n"/>
    </row>
    <row r="3005">
      <c r="D3005" s="59" t="n"/>
      <c r="E3005" s="59" t="n"/>
      <c r="F3005" s="59" t="n"/>
      <c r="G3005" s="59" t="n"/>
      <c r="H3005" s="59" t="n"/>
      <c r="I3005" s="59" t="n"/>
      <c r="J3005" s="59" t="n"/>
      <c r="K3005" s="59" t="n"/>
      <c r="L3005" s="59" t="n"/>
      <c r="M3005" s="59" t="n"/>
      <c r="N3005" s="59" t="n"/>
      <c r="O3005" s="59" t="n"/>
      <c r="P3005" s="59" t="n"/>
      <c r="Q3005" s="59" t="n"/>
      <c r="R3005" s="59" t="n"/>
      <c r="S3005" s="59" t="n"/>
      <c r="T3005" s="59" t="n"/>
      <c r="U3005" s="59" t="n"/>
      <c r="V3005" s="59" t="n"/>
      <c r="W3005" s="59" t="n"/>
      <c r="X3005" s="59" t="n"/>
      <c r="Y3005" s="59" t="n"/>
      <c r="Z3005" s="59" t="n"/>
      <c r="AA3005" s="59" t="n"/>
      <c r="AB3005" s="59" t="n"/>
      <c r="AC3005" s="59" t="n"/>
      <c r="AD3005" s="59" t="n"/>
      <c r="AE3005" s="59" t="n"/>
      <c r="AF3005" s="59" t="n"/>
      <c r="AG3005" s="59" t="n"/>
      <c r="AH3005" s="59" t="n"/>
      <c r="AI3005" s="59" t="n"/>
      <c r="AJ3005" s="59" t="n"/>
      <c r="AK3005" s="59" t="n"/>
      <c r="AL3005" s="59" t="n"/>
      <c r="AM3005" s="59" t="n"/>
      <c r="AN3005" s="59" t="n"/>
      <c r="AO3005" s="59" t="n"/>
      <c r="AP3005" s="59" t="n"/>
      <c r="AQ3005" s="59" t="n"/>
      <c r="AR3005" s="59" t="n"/>
      <c r="AS3005" s="59" t="n"/>
      <c r="AT3005" s="59" t="n"/>
      <c r="AU3005" s="59" t="n"/>
      <c r="AV3005" s="59" t="n"/>
      <c r="AW3005" s="59" t="n"/>
      <c r="AX3005" s="59" t="n"/>
      <c r="AY3005" s="59" t="n"/>
      <c r="AZ3005" s="59" t="n"/>
      <c r="BA3005" s="59" t="n"/>
      <c r="BB3005" s="59" t="n"/>
      <c r="BC3005" s="59" t="n"/>
      <c r="BD3005" s="59" t="n"/>
      <c r="BE3005" s="59" t="n"/>
      <c r="BF3005" s="59" t="n"/>
      <c r="BG3005" s="59" t="n"/>
      <c r="BH3005" s="59" t="n"/>
      <c r="BI3005" s="59" t="n"/>
      <c r="BJ3005" s="59" t="n"/>
      <c r="BK3005" s="59" t="n"/>
      <c r="BL3005" s="59" t="n"/>
      <c r="BM3005" s="59" t="n"/>
      <c r="BN3005" s="59" t="n"/>
      <c r="BO3005" s="59" t="n"/>
      <c r="BP3005" s="59" t="n"/>
      <c r="BQ3005" s="59" t="n"/>
      <c r="BR3005" s="59" t="n"/>
      <c r="BS3005" s="59" t="n"/>
      <c r="BT3005" s="59" t="n"/>
      <c r="BU3005" s="59" t="n"/>
      <c r="BV3005" s="59" t="n"/>
      <c r="BW3005" s="59" t="n"/>
      <c r="BX3005" s="59" t="n"/>
      <c r="BY3005" s="59" t="n"/>
      <c r="BZ3005" s="59" t="n"/>
      <c r="CA3005" s="59" t="n"/>
      <c r="CB3005" s="59" t="n"/>
      <c r="CC3005" s="59" t="n"/>
      <c r="CD3005" s="59" t="n"/>
      <c r="CE3005" s="59" t="n"/>
      <c r="CF3005" s="59" t="n"/>
      <c r="CG3005" s="59" t="n"/>
      <c r="CH3005" s="59" t="n"/>
      <c r="CI3005" s="59" t="n"/>
      <c r="CJ3005" s="59" t="n"/>
      <c r="CK3005" s="59" t="n"/>
      <c r="CL3005" s="59" t="n"/>
      <c r="CM3005" s="59" t="n"/>
      <c r="CN3005" s="59" t="n"/>
      <c r="CO3005" s="59" t="n"/>
      <c r="CP3005" s="59" t="n"/>
      <c r="CQ3005" s="59" t="n"/>
      <c r="CR3005" s="59" t="n"/>
      <c r="CS3005" s="59" t="n"/>
      <c r="CT3005" s="59" t="n"/>
      <c r="CU3005" s="59" t="n"/>
      <c r="CV3005" s="59" t="n"/>
      <c r="CW3005" s="59" t="n"/>
      <c r="CX3005" s="59" t="n"/>
      <c r="CY3005" s="59" t="n"/>
      <c r="CZ3005" s="59" t="n"/>
    </row>
    <row r="3006">
      <c r="D3006" s="107" t="n"/>
      <c r="E3006" s="107" t="n"/>
      <c r="F3006" s="107" t="n"/>
      <c r="G3006" s="107" t="n"/>
      <c r="H3006" s="107" t="n"/>
      <c r="I3006" s="107" t="n"/>
      <c r="J3006" s="107" t="n"/>
      <c r="K3006" s="107" t="n"/>
      <c r="L3006" s="107" t="n"/>
      <c r="M3006" s="107" t="n"/>
      <c r="N3006" s="107" t="n"/>
      <c r="O3006" s="107" t="n"/>
      <c r="P3006" s="107" t="n"/>
      <c r="Q3006" s="107" t="n"/>
      <c r="R3006" s="107" t="n"/>
      <c r="S3006" s="107" t="n"/>
      <c r="T3006" s="107" t="n"/>
      <c r="U3006" s="107" t="n"/>
      <c r="V3006" s="107" t="n"/>
      <c r="W3006" s="107" t="n"/>
      <c r="X3006" s="107" t="n"/>
      <c r="Y3006" s="107" t="n"/>
      <c r="Z3006" s="107" t="n"/>
      <c r="AA3006" s="107" t="n"/>
      <c r="AB3006" s="107" t="n"/>
      <c r="AC3006" s="107" t="n"/>
      <c r="AD3006" s="107" t="n"/>
      <c r="AE3006" s="107" t="n"/>
      <c r="AF3006" s="107" t="n"/>
      <c r="AG3006" s="107" t="n"/>
      <c r="AH3006" s="107" t="n"/>
      <c r="AI3006" s="107" t="n"/>
      <c r="AJ3006" s="107" t="n"/>
      <c r="AK3006" s="107" t="n"/>
      <c r="AL3006" s="107" t="n"/>
      <c r="AM3006" s="107" t="n"/>
      <c r="AN3006" s="107" t="n"/>
      <c r="AO3006" s="107" t="n"/>
      <c r="AP3006" s="107" t="n"/>
      <c r="AQ3006" s="107" t="n"/>
      <c r="AR3006" s="107" t="n"/>
      <c r="AS3006" s="107" t="n"/>
      <c r="AT3006" s="107" t="n"/>
      <c r="AU3006" s="107" t="n"/>
      <c r="AV3006" s="107" t="n"/>
      <c r="AW3006" s="107" t="n"/>
      <c r="AX3006" s="107" t="n"/>
      <c r="AY3006" s="107" t="n"/>
      <c r="AZ3006" s="107" t="n"/>
      <c r="BA3006" s="107" t="n"/>
      <c r="BB3006" s="107" t="n"/>
      <c r="BC3006" s="107" t="n"/>
      <c r="BD3006" s="107" t="n"/>
      <c r="BE3006" s="107" t="n"/>
      <c r="BF3006" s="107" t="n"/>
      <c r="BG3006" s="107" t="n"/>
      <c r="BH3006" s="107" t="n"/>
      <c r="BI3006" s="107" t="n"/>
      <c r="BJ3006" s="107" t="n"/>
      <c r="BK3006" s="107" t="n"/>
      <c r="BL3006" s="107" t="n"/>
      <c r="BM3006" s="107" t="n"/>
      <c r="BN3006" s="107" t="n"/>
      <c r="BO3006" s="107" t="n"/>
      <c r="BP3006" s="107" t="n"/>
      <c r="BQ3006" s="107" t="n"/>
      <c r="BR3006" s="107" t="n"/>
      <c r="BS3006" s="107" t="n"/>
      <c r="BT3006" s="107" t="n"/>
      <c r="BU3006" s="107" t="n"/>
      <c r="BV3006" s="107" t="n"/>
      <c r="BW3006" s="107" t="n"/>
      <c r="BX3006" s="107" t="n"/>
      <c r="BY3006" s="107" t="n"/>
      <c r="BZ3006" s="107" t="n"/>
      <c r="CA3006" s="107" t="n"/>
      <c r="CB3006" s="107" t="n"/>
      <c r="CC3006" s="107" t="n"/>
      <c r="CD3006" s="107" t="n"/>
      <c r="CE3006" s="107" t="n"/>
      <c r="CF3006" s="107" t="n"/>
      <c r="CG3006" s="107" t="n"/>
      <c r="CH3006" s="107" t="n"/>
      <c r="CI3006" s="107" t="n"/>
      <c r="CJ3006" s="107" t="n"/>
      <c r="CK3006" s="107" t="n"/>
      <c r="CL3006" s="107" t="n"/>
      <c r="CM3006" s="107" t="n"/>
      <c r="CN3006" s="107" t="n"/>
      <c r="CO3006" s="107" t="n"/>
      <c r="CP3006" s="107" t="n"/>
      <c r="CQ3006" s="107" t="n"/>
      <c r="CR3006" s="107" t="n"/>
      <c r="CS3006" s="107" t="n"/>
      <c r="CT3006" s="107" t="n"/>
      <c r="CU3006" s="107" t="n"/>
      <c r="CV3006" s="107" t="n"/>
      <c r="CW3006" s="107" t="n"/>
      <c r="CX3006" s="107" t="n"/>
      <c r="CY3006" s="107" t="n"/>
      <c r="CZ3006" s="107" t="n"/>
    </row>
    <row r="3009">
      <c r="A3009" s="2">
        <f>IF($A3002="","","   projections")</f>
        <v/>
      </c>
      <c r="B3009" s="68">
        <f>IF($A3002="",0,COUNT($E3010:$CZ3010))</f>
        <v/>
      </c>
      <c r="C3009" s="69">
        <f>IF($B3009=0,0,MAX($E3010:$CZ3010))</f>
        <v/>
      </c>
      <c r="D3009" s="58">
        <f>_xll.BDS($A3002,'Field Check'!$C$42,"headers=y","startcol=1","endcol=3","dir=h")</f>
        <v/>
      </c>
      <c r="E3009" s="59" t="n"/>
      <c r="F3009" s="59" t="n"/>
      <c r="G3009" s="59" t="n"/>
      <c r="H3009" s="59" t="n"/>
      <c r="I3009" s="59" t="n"/>
      <c r="J3009" s="59" t="n"/>
      <c r="K3009" s="59" t="n"/>
      <c r="L3009" s="59" t="n"/>
      <c r="M3009" s="59" t="n"/>
      <c r="N3009" s="59" t="n"/>
      <c r="O3009" s="59" t="n"/>
      <c r="P3009" s="59" t="n"/>
      <c r="Q3009" s="59" t="n"/>
      <c r="R3009" s="59" t="n"/>
      <c r="S3009" s="59" t="n"/>
      <c r="T3009" s="59" t="n"/>
      <c r="U3009" s="59" t="n"/>
      <c r="V3009" s="59" t="n"/>
      <c r="W3009" s="59" t="n"/>
      <c r="X3009" s="59" t="n"/>
      <c r="Y3009" s="59" t="n"/>
      <c r="Z3009" s="59" t="n"/>
      <c r="AA3009" s="59" t="n"/>
      <c r="AB3009" s="59" t="n"/>
      <c r="AC3009" s="59" t="n"/>
      <c r="AD3009" s="59" t="n"/>
      <c r="AE3009" s="59" t="n"/>
      <c r="AF3009" s="59" t="n"/>
      <c r="AG3009" s="59" t="n"/>
      <c r="AH3009" s="59" t="n"/>
      <c r="AI3009" s="59" t="n"/>
      <c r="AJ3009" s="59" t="n"/>
      <c r="AK3009" s="59" t="n"/>
      <c r="AL3009" s="59" t="n"/>
      <c r="AM3009" s="59" t="n"/>
      <c r="AN3009" s="59" t="n"/>
      <c r="AO3009" s="59" t="n"/>
      <c r="AP3009" s="59" t="n"/>
      <c r="AQ3009" s="59" t="n"/>
      <c r="AR3009" s="59" t="n"/>
      <c r="AS3009" s="59" t="n"/>
      <c r="AT3009" s="59" t="n"/>
      <c r="AU3009" s="59" t="n"/>
      <c r="AV3009" s="59" t="n"/>
      <c r="AW3009" s="59" t="n"/>
      <c r="AX3009" s="59" t="n"/>
      <c r="AY3009" s="59" t="n"/>
      <c r="AZ3009" s="59" t="n"/>
      <c r="BA3009" s="59" t="n"/>
      <c r="BB3009" s="59" t="n"/>
      <c r="BC3009" s="59" t="n"/>
      <c r="BD3009" s="59" t="n"/>
      <c r="BE3009" s="59" t="n"/>
      <c r="BF3009" s="59" t="n"/>
      <c r="BG3009" s="59" t="n"/>
      <c r="BH3009" s="59" t="n"/>
      <c r="BI3009" s="59" t="n"/>
      <c r="BJ3009" s="59" t="n"/>
      <c r="BK3009" s="59" t="n"/>
      <c r="BL3009" s="59" t="n"/>
      <c r="BM3009" s="59" t="n"/>
      <c r="BN3009" s="59" t="n"/>
      <c r="BO3009" s="59" t="n"/>
      <c r="BP3009" s="59" t="n"/>
      <c r="BQ3009" s="59" t="n"/>
      <c r="BR3009" s="59" t="n"/>
      <c r="BS3009" s="59" t="n"/>
      <c r="BT3009" s="59" t="n"/>
      <c r="BU3009" s="59" t="n"/>
      <c r="BV3009" s="59" t="n"/>
      <c r="BW3009" s="59" t="n"/>
      <c r="BX3009" s="59" t="n"/>
      <c r="BY3009" s="59" t="n"/>
      <c r="BZ3009" s="59" t="n"/>
      <c r="CA3009" s="59" t="n"/>
      <c r="CB3009" s="59" t="n"/>
      <c r="CC3009" s="59" t="n"/>
      <c r="CD3009" s="59" t="n"/>
      <c r="CE3009" s="59" t="n"/>
      <c r="CF3009" s="59" t="n"/>
      <c r="CG3009" s="59" t="n"/>
      <c r="CH3009" s="59" t="n"/>
      <c r="CI3009" s="59" t="n"/>
      <c r="CJ3009" s="59" t="n"/>
      <c r="CK3009" s="59" t="n"/>
      <c r="CL3009" s="59" t="n"/>
      <c r="CM3009" s="59" t="n"/>
      <c r="CN3009" s="59" t="n"/>
      <c r="CO3009" s="59" t="n"/>
      <c r="CP3009" s="59" t="n"/>
      <c r="CQ3009" s="59" t="n"/>
      <c r="CR3009" s="59" t="n"/>
      <c r="CS3009" s="59" t="n"/>
      <c r="CT3009" s="59" t="n"/>
      <c r="CU3009" s="59" t="n"/>
      <c r="CV3009" s="59" t="n"/>
      <c r="CW3009" s="59" t="n"/>
      <c r="CX3009" s="59" t="n"/>
      <c r="CY3009" s="59" t="n"/>
      <c r="CZ3009" s="59" t="n"/>
    </row>
    <row r="3010">
      <c r="D3010" s="59" t="n"/>
      <c r="E3010" s="59" t="n"/>
      <c r="F3010" s="59" t="n"/>
      <c r="G3010" s="59" t="n"/>
      <c r="H3010" s="59" t="n"/>
      <c r="I3010" s="59" t="n"/>
      <c r="J3010" s="59" t="n"/>
      <c r="K3010" s="59" t="n"/>
      <c r="L3010" s="59" t="n"/>
      <c r="M3010" s="59" t="n"/>
      <c r="N3010" s="59" t="n"/>
      <c r="O3010" s="59" t="n"/>
      <c r="P3010" s="59" t="n"/>
      <c r="Q3010" s="59" t="n"/>
      <c r="R3010" s="59" t="n"/>
      <c r="S3010" s="59" t="n"/>
      <c r="T3010" s="59" t="n"/>
      <c r="U3010" s="59" t="n"/>
      <c r="V3010" s="59" t="n"/>
      <c r="W3010" s="59" t="n"/>
      <c r="X3010" s="59" t="n"/>
      <c r="Y3010" s="59" t="n"/>
      <c r="Z3010" s="59" t="n"/>
      <c r="AA3010" s="59" t="n"/>
      <c r="AB3010" s="59" t="n"/>
      <c r="AC3010" s="59" t="n"/>
      <c r="AD3010" s="59" t="n"/>
      <c r="AE3010" s="59" t="n"/>
      <c r="AF3010" s="59" t="n"/>
      <c r="AG3010" s="59" t="n"/>
      <c r="AH3010" s="59" t="n"/>
      <c r="AI3010" s="59" t="n"/>
      <c r="AJ3010" s="59" t="n"/>
      <c r="AK3010" s="59" t="n"/>
      <c r="AL3010" s="59" t="n"/>
      <c r="AM3010" s="59" t="n"/>
      <c r="AN3010" s="59" t="n"/>
      <c r="AO3010" s="59" t="n"/>
      <c r="AP3010" s="59" t="n"/>
      <c r="AQ3010" s="59" t="n"/>
      <c r="AR3010" s="59" t="n"/>
      <c r="AS3010" s="59" t="n"/>
      <c r="AT3010" s="59" t="n"/>
      <c r="AU3010" s="59" t="n"/>
      <c r="AV3010" s="59" t="n"/>
      <c r="AW3010" s="59" t="n"/>
      <c r="AX3010" s="59" t="n"/>
      <c r="AY3010" s="59" t="n"/>
      <c r="AZ3010" s="59" t="n"/>
      <c r="BA3010" s="59" t="n"/>
      <c r="BB3010" s="59" t="n"/>
      <c r="BC3010" s="59" t="n"/>
      <c r="BD3010" s="59" t="n"/>
      <c r="BE3010" s="59" t="n"/>
      <c r="BF3010" s="59" t="n"/>
      <c r="BG3010" s="59" t="n"/>
      <c r="BH3010" s="59" t="n"/>
      <c r="BI3010" s="59" t="n"/>
      <c r="BJ3010" s="59" t="n"/>
      <c r="BK3010" s="59" t="n"/>
      <c r="BL3010" s="59" t="n"/>
      <c r="BM3010" s="59" t="n"/>
      <c r="BN3010" s="59" t="n"/>
      <c r="BO3010" s="59" t="n"/>
      <c r="BP3010" s="59" t="n"/>
      <c r="BQ3010" s="59" t="n"/>
      <c r="BR3010" s="59" t="n"/>
      <c r="BS3010" s="59" t="n"/>
      <c r="BT3010" s="59" t="n"/>
      <c r="BU3010" s="59" t="n"/>
      <c r="BV3010" s="59" t="n"/>
      <c r="BW3010" s="59" t="n"/>
      <c r="BX3010" s="59" t="n"/>
      <c r="BY3010" s="59" t="n"/>
      <c r="BZ3010" s="59" t="n"/>
      <c r="CA3010" s="59" t="n"/>
      <c r="CB3010" s="59" t="n"/>
      <c r="CC3010" s="59" t="n"/>
      <c r="CD3010" s="59" t="n"/>
      <c r="CE3010" s="59" t="n"/>
      <c r="CF3010" s="59" t="n"/>
      <c r="CG3010" s="59" t="n"/>
      <c r="CH3010" s="59" t="n"/>
      <c r="CI3010" s="59" t="n"/>
      <c r="CJ3010" s="59" t="n"/>
      <c r="CK3010" s="59" t="n"/>
      <c r="CL3010" s="59" t="n"/>
      <c r="CM3010" s="59" t="n"/>
      <c r="CN3010" s="59" t="n"/>
      <c r="CO3010" s="59" t="n"/>
      <c r="CP3010" s="59" t="n"/>
      <c r="CQ3010" s="59" t="n"/>
      <c r="CR3010" s="59" t="n"/>
      <c r="CS3010" s="59" t="n"/>
      <c r="CT3010" s="59" t="n"/>
      <c r="CU3010" s="59" t="n"/>
      <c r="CV3010" s="59" t="n"/>
      <c r="CW3010" s="59" t="n"/>
      <c r="CX3010" s="59" t="n"/>
      <c r="CY3010" s="59" t="n"/>
      <c r="CZ3010" s="59" t="n"/>
    </row>
    <row r="3011">
      <c r="D3011" s="107" t="n"/>
      <c r="E3011" s="107" t="n"/>
      <c r="F3011" s="107" t="n"/>
      <c r="G3011" s="107" t="n"/>
      <c r="H3011" s="107" t="n"/>
      <c r="I3011" s="107" t="n"/>
      <c r="J3011" s="107" t="n"/>
      <c r="K3011" s="107" t="n"/>
      <c r="L3011" s="107" t="n"/>
      <c r="M3011" s="107" t="n"/>
      <c r="N3011" s="107" t="n"/>
      <c r="O3011" s="107" t="n"/>
      <c r="P3011" s="107" t="n"/>
      <c r="Q3011" s="107" t="n"/>
      <c r="R3011" s="107" t="n"/>
      <c r="S3011" s="107" t="n"/>
      <c r="T3011" s="107" t="n"/>
      <c r="U3011" s="107" t="n"/>
      <c r="V3011" s="107" t="n"/>
      <c r="W3011" s="107" t="n"/>
      <c r="X3011" s="107" t="n"/>
      <c r="Y3011" s="107" t="n"/>
      <c r="Z3011" s="107" t="n"/>
      <c r="AA3011" s="107" t="n"/>
      <c r="AB3011" s="107" t="n"/>
      <c r="AC3011" s="107" t="n"/>
      <c r="AD3011" s="107" t="n"/>
      <c r="AE3011" s="107" t="n"/>
      <c r="AF3011" s="107" t="n"/>
      <c r="AG3011" s="107" t="n"/>
      <c r="AH3011" s="107" t="n"/>
      <c r="AI3011" s="107" t="n"/>
      <c r="AJ3011" s="107" t="n"/>
      <c r="AK3011" s="107" t="n"/>
      <c r="AL3011" s="107" t="n"/>
      <c r="AM3011" s="107" t="n"/>
      <c r="AN3011" s="107" t="n"/>
      <c r="AO3011" s="107" t="n"/>
      <c r="AP3011" s="107" t="n"/>
      <c r="AQ3011" s="107" t="n"/>
      <c r="AR3011" s="107" t="n"/>
      <c r="AS3011" s="107" t="n"/>
      <c r="AT3011" s="107" t="n"/>
      <c r="AU3011" s="107" t="n"/>
      <c r="AV3011" s="107" t="n"/>
      <c r="AW3011" s="107" t="n"/>
      <c r="AX3011" s="107" t="n"/>
      <c r="AY3011" s="107" t="n"/>
      <c r="AZ3011" s="107" t="n"/>
      <c r="BA3011" s="107" t="n"/>
      <c r="BB3011" s="107" t="n"/>
      <c r="BC3011" s="107" t="n"/>
      <c r="BD3011" s="107" t="n"/>
      <c r="BE3011" s="107" t="n"/>
      <c r="BF3011" s="107" t="n"/>
      <c r="BG3011" s="107" t="n"/>
      <c r="BH3011" s="107" t="n"/>
      <c r="BI3011" s="107" t="n"/>
      <c r="BJ3011" s="107" t="n"/>
      <c r="BK3011" s="107" t="n"/>
      <c r="BL3011" s="107" t="n"/>
      <c r="BM3011" s="107" t="n"/>
      <c r="BN3011" s="107" t="n"/>
      <c r="BO3011" s="107" t="n"/>
      <c r="BP3011" s="107" t="n"/>
      <c r="BQ3011" s="107" t="n"/>
      <c r="BR3011" s="107" t="n"/>
      <c r="BS3011" s="107" t="n"/>
      <c r="BT3011" s="107" t="n"/>
      <c r="BU3011" s="107" t="n"/>
      <c r="BV3011" s="107" t="n"/>
      <c r="BW3011" s="107" t="n"/>
      <c r="BX3011" s="107" t="n"/>
      <c r="BY3011" s="107" t="n"/>
      <c r="BZ3011" s="107" t="n"/>
      <c r="CA3011" s="107" t="n"/>
      <c r="CB3011" s="107" t="n"/>
      <c r="CC3011" s="107" t="n"/>
      <c r="CD3011" s="107" t="n"/>
      <c r="CE3011" s="107" t="n"/>
      <c r="CF3011" s="107" t="n"/>
      <c r="CG3011" s="107" t="n"/>
      <c r="CH3011" s="107" t="n"/>
      <c r="CI3011" s="107" t="n"/>
      <c r="CJ3011" s="107" t="n"/>
      <c r="CK3011" s="107" t="n"/>
      <c r="CL3011" s="107" t="n"/>
      <c r="CM3011" s="107" t="n"/>
      <c r="CN3011" s="107" t="n"/>
      <c r="CO3011" s="107" t="n"/>
      <c r="CP3011" s="107" t="n"/>
      <c r="CQ3011" s="107" t="n"/>
      <c r="CR3011" s="107" t="n"/>
      <c r="CS3011" s="107" t="n"/>
      <c r="CT3011" s="107" t="n"/>
      <c r="CU3011" s="107" t="n"/>
      <c r="CV3011" s="107" t="n"/>
      <c r="CW3011" s="107" t="n"/>
      <c r="CX3011" s="107" t="n"/>
      <c r="CY3011" s="107" t="n"/>
      <c r="CZ3011" s="107" t="n"/>
    </row>
    <row r="3013">
      <c r="A3013" s="126">
        <f>IF(MXAU!$C$74="","",MXAU!$C$74)</f>
        <v/>
      </c>
      <c r="B3013" s="68">
        <f>IF($A3013="",0,COUNT($E3014:$CZ3014))</f>
        <v/>
      </c>
      <c r="C3013" s="69">
        <f>IF($B3013=0,0,MAX($E3014:$CZ3014))</f>
        <v/>
      </c>
      <c r="D3013" s="58">
        <f>_xll.BDS($A3013,'Field Check'!$C$44,"headers=y","startcol=1","endcol=7","dir=h","DVD_START_DT",'Field Check'!$C$59,"DVD_END_DT",'Field Check'!$D$59)</f>
        <v/>
      </c>
      <c r="E3013" s="59" t="n"/>
      <c r="F3013" s="59" t="n"/>
      <c r="G3013" s="59" t="n"/>
      <c r="H3013" s="59" t="n"/>
      <c r="I3013" s="59" t="n"/>
      <c r="J3013" s="59" t="n"/>
      <c r="K3013" s="59" t="n"/>
      <c r="L3013" s="59" t="n"/>
      <c r="M3013" s="59" t="n"/>
      <c r="N3013" s="59" t="n"/>
      <c r="O3013" s="59" t="n"/>
      <c r="P3013" s="59" t="n"/>
      <c r="Q3013" s="59" t="n"/>
      <c r="R3013" s="59" t="n"/>
      <c r="S3013" s="59" t="n"/>
      <c r="T3013" s="59" t="n"/>
      <c r="U3013" s="59" t="n"/>
      <c r="V3013" s="59" t="n"/>
      <c r="W3013" s="59" t="n"/>
      <c r="X3013" s="59" t="n"/>
      <c r="Y3013" s="59" t="n"/>
      <c r="Z3013" s="59" t="n"/>
      <c r="AA3013" s="59" t="n"/>
      <c r="AB3013" s="59" t="n"/>
      <c r="AC3013" s="59" t="n"/>
      <c r="AD3013" s="59" t="n"/>
      <c r="AE3013" s="59" t="n"/>
      <c r="AF3013" s="59" t="n"/>
      <c r="AG3013" s="59" t="n"/>
      <c r="AH3013" s="59" t="n"/>
      <c r="AI3013" s="59" t="n"/>
      <c r="AJ3013" s="59" t="n"/>
      <c r="AK3013" s="59" t="n"/>
      <c r="AL3013" s="59" t="n"/>
      <c r="AM3013" s="59" t="n"/>
      <c r="AN3013" s="59" t="n"/>
      <c r="AO3013" s="59" t="n"/>
      <c r="AP3013" s="59" t="n"/>
      <c r="AQ3013" s="59" t="n"/>
      <c r="AR3013" s="59" t="n"/>
      <c r="AS3013" s="59" t="n"/>
      <c r="AT3013" s="59" t="n"/>
      <c r="AU3013" s="59" t="n"/>
      <c r="AV3013" s="59" t="n"/>
      <c r="AW3013" s="59" t="n"/>
      <c r="AX3013" s="59" t="n"/>
      <c r="AY3013" s="59" t="n"/>
      <c r="AZ3013" s="59" t="n"/>
      <c r="BA3013" s="59" t="n"/>
      <c r="BB3013" s="59" t="n"/>
      <c r="BC3013" s="59" t="n"/>
      <c r="BD3013" s="59" t="n"/>
      <c r="BE3013" s="59" t="n"/>
      <c r="BF3013" s="59" t="n"/>
      <c r="BG3013" s="59" t="n"/>
      <c r="BH3013" s="59" t="n"/>
      <c r="BI3013" s="59" t="n"/>
      <c r="BJ3013" s="59" t="n"/>
      <c r="BK3013" s="59" t="n"/>
      <c r="BL3013" s="59" t="n"/>
      <c r="BM3013" s="59" t="n"/>
      <c r="BN3013" s="59" t="n"/>
      <c r="BO3013" s="59" t="n"/>
      <c r="BP3013" s="59" t="n"/>
      <c r="BQ3013" s="59" t="n"/>
      <c r="BR3013" s="59" t="n"/>
      <c r="BS3013" s="59" t="n"/>
      <c r="BT3013" s="59" t="n"/>
      <c r="BU3013" s="59" t="n"/>
      <c r="BV3013" s="59" t="n"/>
      <c r="BW3013" s="59" t="n"/>
      <c r="BX3013" s="59" t="n"/>
      <c r="BY3013" s="59" t="n"/>
      <c r="BZ3013" s="59" t="n"/>
      <c r="CA3013" s="59" t="n"/>
      <c r="CB3013" s="59" t="n"/>
      <c r="CC3013" s="59" t="n"/>
      <c r="CD3013" s="59" t="n"/>
      <c r="CE3013" s="59" t="n"/>
      <c r="CF3013" s="59" t="n"/>
      <c r="CG3013" s="59" t="n"/>
      <c r="CH3013" s="59" t="n"/>
      <c r="CI3013" s="59" t="n"/>
      <c r="CJ3013" s="59" t="n"/>
      <c r="CK3013" s="59" t="n"/>
      <c r="CL3013" s="59" t="n"/>
      <c r="CM3013" s="59" t="n"/>
      <c r="CN3013" s="59" t="n"/>
      <c r="CO3013" s="59" t="n"/>
      <c r="CP3013" s="59" t="n"/>
      <c r="CQ3013" s="59" t="n"/>
      <c r="CR3013" s="59" t="n"/>
      <c r="CS3013" s="59" t="n"/>
      <c r="CT3013" s="59" t="n"/>
      <c r="CU3013" s="59" t="n"/>
      <c r="CV3013" s="59" t="n"/>
      <c r="CW3013" s="59" t="n"/>
      <c r="CX3013" s="59" t="n"/>
      <c r="CY3013" s="59" t="n"/>
      <c r="CZ3013" s="59" t="n"/>
    </row>
    <row r="3014">
      <c r="D3014" s="59" t="n"/>
      <c r="E3014" s="59" t="n"/>
      <c r="F3014" s="59" t="n"/>
      <c r="G3014" s="59" t="n"/>
      <c r="H3014" s="59" t="n"/>
      <c r="I3014" s="59" t="n"/>
      <c r="J3014" s="59" t="n"/>
      <c r="K3014" s="59" t="n"/>
      <c r="L3014" s="59" t="n"/>
      <c r="M3014" s="59" t="n"/>
      <c r="N3014" s="59" t="n"/>
      <c r="O3014" s="59" t="n"/>
      <c r="P3014" s="59" t="n"/>
      <c r="Q3014" s="59" t="n"/>
      <c r="R3014" s="59" t="n"/>
      <c r="S3014" s="59" t="n"/>
      <c r="T3014" s="59" t="n"/>
      <c r="U3014" s="59" t="n"/>
      <c r="V3014" s="59" t="n"/>
      <c r="W3014" s="59" t="n"/>
      <c r="X3014" s="59" t="n"/>
      <c r="Y3014" s="59" t="n"/>
      <c r="Z3014" s="59" t="n"/>
      <c r="AA3014" s="59" t="n"/>
      <c r="AB3014" s="59" t="n"/>
      <c r="AC3014" s="59" t="n"/>
      <c r="AD3014" s="59" t="n"/>
      <c r="AE3014" s="59" t="n"/>
      <c r="AF3014" s="59" t="n"/>
      <c r="AG3014" s="59" t="n"/>
      <c r="AH3014" s="59" t="n"/>
      <c r="AI3014" s="59" t="n"/>
      <c r="AJ3014" s="59" t="n"/>
      <c r="AK3014" s="59" t="n"/>
      <c r="AL3014" s="59" t="n"/>
      <c r="AM3014" s="59" t="n"/>
      <c r="AN3014" s="59" t="n"/>
      <c r="AO3014" s="59" t="n"/>
      <c r="AP3014" s="59" t="n"/>
      <c r="AQ3014" s="59" t="n"/>
      <c r="AR3014" s="59" t="n"/>
      <c r="AS3014" s="59" t="n"/>
      <c r="AT3014" s="59" t="n"/>
      <c r="AU3014" s="59" t="n"/>
      <c r="AV3014" s="59" t="n"/>
      <c r="AW3014" s="59" t="n"/>
      <c r="AX3014" s="59" t="n"/>
      <c r="AY3014" s="59" t="n"/>
      <c r="AZ3014" s="59" t="n"/>
      <c r="BA3014" s="59" t="n"/>
      <c r="BB3014" s="59" t="n"/>
      <c r="BC3014" s="59" t="n"/>
      <c r="BD3014" s="59" t="n"/>
      <c r="BE3014" s="59" t="n"/>
      <c r="BF3014" s="59" t="n"/>
      <c r="BG3014" s="59" t="n"/>
      <c r="BH3014" s="59" t="n"/>
      <c r="BI3014" s="59" t="n"/>
      <c r="BJ3014" s="59" t="n"/>
      <c r="BK3014" s="59" t="n"/>
      <c r="BL3014" s="59" t="n"/>
      <c r="BM3014" s="59" t="n"/>
      <c r="BN3014" s="59" t="n"/>
      <c r="BO3014" s="59" t="n"/>
      <c r="BP3014" s="59" t="n"/>
      <c r="BQ3014" s="59" t="n"/>
      <c r="BR3014" s="59" t="n"/>
      <c r="BS3014" s="59" t="n"/>
      <c r="BT3014" s="59" t="n"/>
      <c r="BU3014" s="59" t="n"/>
      <c r="BV3014" s="59" t="n"/>
      <c r="BW3014" s="59" t="n"/>
      <c r="BX3014" s="59" t="n"/>
      <c r="BY3014" s="59" t="n"/>
      <c r="BZ3014" s="59" t="n"/>
      <c r="CA3014" s="59" t="n"/>
      <c r="CB3014" s="59" t="n"/>
      <c r="CC3014" s="59" t="n"/>
      <c r="CD3014" s="59" t="n"/>
      <c r="CE3014" s="59" t="n"/>
      <c r="CF3014" s="59" t="n"/>
      <c r="CG3014" s="59" t="n"/>
      <c r="CH3014" s="59" t="n"/>
      <c r="CI3014" s="59" t="n"/>
      <c r="CJ3014" s="59" t="n"/>
      <c r="CK3014" s="59" t="n"/>
      <c r="CL3014" s="59" t="n"/>
      <c r="CM3014" s="59" t="n"/>
      <c r="CN3014" s="59" t="n"/>
      <c r="CO3014" s="59" t="n"/>
      <c r="CP3014" s="59" t="n"/>
      <c r="CQ3014" s="59" t="n"/>
      <c r="CR3014" s="59" t="n"/>
      <c r="CS3014" s="59" t="n"/>
      <c r="CT3014" s="59" t="n"/>
      <c r="CU3014" s="59" t="n"/>
      <c r="CV3014" s="59" t="n"/>
      <c r="CW3014" s="59" t="n"/>
      <c r="CX3014" s="59" t="n"/>
      <c r="CY3014" s="59" t="n"/>
      <c r="CZ3014" s="59" t="n"/>
    </row>
    <row r="3015">
      <c r="D3015" s="59" t="n"/>
      <c r="E3015" s="59" t="n"/>
      <c r="F3015" s="59" t="n"/>
      <c r="G3015" s="59" t="n"/>
      <c r="H3015" s="59" t="n"/>
      <c r="I3015" s="59" t="n"/>
      <c r="J3015" s="59" t="n"/>
      <c r="K3015" s="59" t="n"/>
      <c r="L3015" s="59" t="n"/>
      <c r="M3015" s="59" t="n"/>
      <c r="N3015" s="59" t="n"/>
      <c r="O3015" s="59" t="n"/>
      <c r="P3015" s="59" t="n"/>
      <c r="Q3015" s="59" t="n"/>
      <c r="R3015" s="59" t="n"/>
      <c r="S3015" s="59" t="n"/>
      <c r="T3015" s="59" t="n"/>
      <c r="U3015" s="59" t="n"/>
      <c r="V3015" s="59" t="n"/>
      <c r="W3015" s="59" t="n"/>
      <c r="X3015" s="59" t="n"/>
      <c r="Y3015" s="59" t="n"/>
      <c r="Z3015" s="59" t="n"/>
      <c r="AA3015" s="59" t="n"/>
      <c r="AB3015" s="59" t="n"/>
      <c r="AC3015" s="59" t="n"/>
      <c r="AD3015" s="59" t="n"/>
      <c r="AE3015" s="59" t="n"/>
      <c r="AF3015" s="59" t="n"/>
      <c r="AG3015" s="59" t="n"/>
      <c r="AH3015" s="59" t="n"/>
      <c r="AI3015" s="59" t="n"/>
      <c r="AJ3015" s="59" t="n"/>
      <c r="AK3015" s="59" t="n"/>
      <c r="AL3015" s="59" t="n"/>
      <c r="AM3015" s="59" t="n"/>
      <c r="AN3015" s="59" t="n"/>
      <c r="AO3015" s="59" t="n"/>
      <c r="AP3015" s="59" t="n"/>
      <c r="AQ3015" s="59" t="n"/>
      <c r="AR3015" s="59" t="n"/>
      <c r="AS3015" s="59" t="n"/>
      <c r="AT3015" s="59" t="n"/>
      <c r="AU3015" s="59" t="n"/>
      <c r="AV3015" s="59" t="n"/>
      <c r="AW3015" s="59" t="n"/>
      <c r="AX3015" s="59" t="n"/>
      <c r="AY3015" s="59" t="n"/>
      <c r="AZ3015" s="59" t="n"/>
      <c r="BA3015" s="59" t="n"/>
      <c r="BB3015" s="59" t="n"/>
      <c r="BC3015" s="59" t="n"/>
      <c r="BD3015" s="59" t="n"/>
      <c r="BE3015" s="59" t="n"/>
      <c r="BF3015" s="59" t="n"/>
      <c r="BG3015" s="59" t="n"/>
      <c r="BH3015" s="59" t="n"/>
      <c r="BI3015" s="59" t="n"/>
      <c r="BJ3015" s="59" t="n"/>
      <c r="BK3015" s="59" t="n"/>
      <c r="BL3015" s="59" t="n"/>
      <c r="BM3015" s="59" t="n"/>
      <c r="BN3015" s="59" t="n"/>
      <c r="BO3015" s="59" t="n"/>
      <c r="BP3015" s="59" t="n"/>
      <c r="BQ3015" s="59" t="n"/>
      <c r="BR3015" s="59" t="n"/>
      <c r="BS3015" s="59" t="n"/>
      <c r="BT3015" s="59" t="n"/>
      <c r="BU3015" s="59" t="n"/>
      <c r="BV3015" s="59" t="n"/>
      <c r="BW3015" s="59" t="n"/>
      <c r="BX3015" s="59" t="n"/>
      <c r="BY3015" s="59" t="n"/>
      <c r="BZ3015" s="59" t="n"/>
      <c r="CA3015" s="59" t="n"/>
      <c r="CB3015" s="59" t="n"/>
      <c r="CC3015" s="59" t="n"/>
      <c r="CD3015" s="59" t="n"/>
      <c r="CE3015" s="59" t="n"/>
      <c r="CF3015" s="59" t="n"/>
      <c r="CG3015" s="59" t="n"/>
      <c r="CH3015" s="59" t="n"/>
      <c r="CI3015" s="59" t="n"/>
      <c r="CJ3015" s="59" t="n"/>
      <c r="CK3015" s="59" t="n"/>
      <c r="CL3015" s="59" t="n"/>
      <c r="CM3015" s="59" t="n"/>
      <c r="CN3015" s="59" t="n"/>
      <c r="CO3015" s="59" t="n"/>
      <c r="CP3015" s="59" t="n"/>
      <c r="CQ3015" s="59" t="n"/>
      <c r="CR3015" s="59" t="n"/>
      <c r="CS3015" s="59" t="n"/>
      <c r="CT3015" s="59" t="n"/>
      <c r="CU3015" s="59" t="n"/>
      <c r="CV3015" s="59" t="n"/>
      <c r="CW3015" s="59" t="n"/>
      <c r="CX3015" s="59" t="n"/>
      <c r="CY3015" s="59" t="n"/>
      <c r="CZ3015" s="59" t="n"/>
    </row>
    <row r="3016">
      <c r="D3016" s="59" t="n"/>
      <c r="E3016" s="59" t="n"/>
      <c r="F3016" s="59" t="n"/>
      <c r="G3016" s="59" t="n"/>
      <c r="H3016" s="59" t="n"/>
      <c r="I3016" s="59" t="n"/>
      <c r="J3016" s="59" t="n"/>
      <c r="K3016" s="59" t="n"/>
      <c r="L3016" s="59" t="n"/>
      <c r="M3016" s="59" t="n"/>
      <c r="N3016" s="59" t="n"/>
      <c r="O3016" s="59" t="n"/>
      <c r="P3016" s="59" t="n"/>
      <c r="Q3016" s="59" t="n"/>
      <c r="R3016" s="59" t="n"/>
      <c r="S3016" s="59" t="n"/>
      <c r="T3016" s="59" t="n"/>
      <c r="U3016" s="59" t="n"/>
      <c r="V3016" s="59" t="n"/>
      <c r="W3016" s="59" t="n"/>
      <c r="X3016" s="59" t="n"/>
      <c r="Y3016" s="59" t="n"/>
      <c r="Z3016" s="59" t="n"/>
      <c r="AA3016" s="59" t="n"/>
      <c r="AB3016" s="59" t="n"/>
      <c r="AC3016" s="59" t="n"/>
      <c r="AD3016" s="59" t="n"/>
      <c r="AE3016" s="59" t="n"/>
      <c r="AF3016" s="59" t="n"/>
      <c r="AG3016" s="59" t="n"/>
      <c r="AH3016" s="59" t="n"/>
      <c r="AI3016" s="59" t="n"/>
      <c r="AJ3016" s="59" t="n"/>
      <c r="AK3016" s="59" t="n"/>
      <c r="AL3016" s="59" t="n"/>
      <c r="AM3016" s="59" t="n"/>
      <c r="AN3016" s="59" t="n"/>
      <c r="AO3016" s="59" t="n"/>
      <c r="AP3016" s="59" t="n"/>
      <c r="AQ3016" s="59" t="n"/>
      <c r="AR3016" s="59" t="n"/>
      <c r="AS3016" s="59" t="n"/>
      <c r="AT3016" s="59" t="n"/>
      <c r="AU3016" s="59" t="n"/>
      <c r="AV3016" s="59" t="n"/>
      <c r="AW3016" s="59" t="n"/>
      <c r="AX3016" s="59" t="n"/>
      <c r="AY3016" s="59" t="n"/>
      <c r="AZ3016" s="59" t="n"/>
      <c r="BA3016" s="59" t="n"/>
      <c r="BB3016" s="59" t="n"/>
      <c r="BC3016" s="59" t="n"/>
      <c r="BD3016" s="59" t="n"/>
      <c r="BE3016" s="59" t="n"/>
      <c r="BF3016" s="59" t="n"/>
      <c r="BG3016" s="59" t="n"/>
      <c r="BH3016" s="59" t="n"/>
      <c r="BI3016" s="59" t="n"/>
      <c r="BJ3016" s="59" t="n"/>
      <c r="BK3016" s="59" t="n"/>
      <c r="BL3016" s="59" t="n"/>
      <c r="BM3016" s="59" t="n"/>
      <c r="BN3016" s="59" t="n"/>
      <c r="BO3016" s="59" t="n"/>
      <c r="BP3016" s="59" t="n"/>
      <c r="BQ3016" s="59" t="n"/>
      <c r="BR3016" s="59" t="n"/>
      <c r="BS3016" s="59" t="n"/>
      <c r="BT3016" s="59" t="n"/>
      <c r="BU3016" s="59" t="n"/>
      <c r="BV3016" s="59" t="n"/>
      <c r="BW3016" s="59" t="n"/>
      <c r="BX3016" s="59" t="n"/>
      <c r="BY3016" s="59" t="n"/>
      <c r="BZ3016" s="59" t="n"/>
      <c r="CA3016" s="59" t="n"/>
      <c r="CB3016" s="59" t="n"/>
      <c r="CC3016" s="59" t="n"/>
      <c r="CD3016" s="59" t="n"/>
      <c r="CE3016" s="59" t="n"/>
      <c r="CF3016" s="59" t="n"/>
      <c r="CG3016" s="59" t="n"/>
      <c r="CH3016" s="59" t="n"/>
      <c r="CI3016" s="59" t="n"/>
      <c r="CJ3016" s="59" t="n"/>
      <c r="CK3016" s="59" t="n"/>
      <c r="CL3016" s="59" t="n"/>
      <c r="CM3016" s="59" t="n"/>
      <c r="CN3016" s="59" t="n"/>
      <c r="CO3016" s="59" t="n"/>
      <c r="CP3016" s="59" t="n"/>
      <c r="CQ3016" s="59" t="n"/>
      <c r="CR3016" s="59" t="n"/>
      <c r="CS3016" s="59" t="n"/>
      <c r="CT3016" s="59" t="n"/>
      <c r="CU3016" s="59" t="n"/>
      <c r="CV3016" s="59" t="n"/>
      <c r="CW3016" s="59" t="n"/>
      <c r="CX3016" s="59" t="n"/>
      <c r="CY3016" s="59" t="n"/>
      <c r="CZ3016" s="59" t="n"/>
    </row>
    <row r="3017">
      <c r="D3017" s="107" t="n"/>
      <c r="E3017" s="107" t="n"/>
      <c r="F3017" s="107" t="n"/>
      <c r="G3017" s="107" t="n"/>
      <c r="H3017" s="107" t="n"/>
      <c r="I3017" s="107" t="n"/>
      <c r="J3017" s="107" t="n"/>
      <c r="K3017" s="107" t="n"/>
      <c r="L3017" s="107" t="n"/>
      <c r="M3017" s="107" t="n"/>
      <c r="N3017" s="107" t="n"/>
      <c r="O3017" s="107" t="n"/>
      <c r="P3017" s="107" t="n"/>
      <c r="Q3017" s="107" t="n"/>
      <c r="R3017" s="107" t="n"/>
      <c r="S3017" s="107" t="n"/>
      <c r="T3017" s="107" t="n"/>
      <c r="U3017" s="107" t="n"/>
      <c r="V3017" s="107" t="n"/>
      <c r="W3017" s="107" t="n"/>
      <c r="X3017" s="107" t="n"/>
      <c r="Y3017" s="107" t="n"/>
      <c r="Z3017" s="107" t="n"/>
      <c r="AA3017" s="107" t="n"/>
      <c r="AB3017" s="107" t="n"/>
      <c r="AC3017" s="107" t="n"/>
      <c r="AD3017" s="107" t="n"/>
      <c r="AE3017" s="107" t="n"/>
      <c r="AF3017" s="107" t="n"/>
      <c r="AG3017" s="107" t="n"/>
      <c r="AH3017" s="107" t="n"/>
      <c r="AI3017" s="107" t="n"/>
      <c r="AJ3017" s="107" t="n"/>
      <c r="AK3017" s="107" t="n"/>
      <c r="AL3017" s="107" t="n"/>
      <c r="AM3017" s="107" t="n"/>
      <c r="AN3017" s="107" t="n"/>
      <c r="AO3017" s="107" t="n"/>
      <c r="AP3017" s="107" t="n"/>
      <c r="AQ3017" s="107" t="n"/>
      <c r="AR3017" s="107" t="n"/>
      <c r="AS3017" s="107" t="n"/>
      <c r="AT3017" s="107" t="n"/>
      <c r="AU3017" s="107" t="n"/>
      <c r="AV3017" s="107" t="n"/>
      <c r="AW3017" s="107" t="n"/>
      <c r="AX3017" s="107" t="n"/>
      <c r="AY3017" s="107" t="n"/>
      <c r="AZ3017" s="107" t="n"/>
      <c r="BA3017" s="107" t="n"/>
      <c r="BB3017" s="107" t="n"/>
      <c r="BC3017" s="107" t="n"/>
      <c r="BD3017" s="107" t="n"/>
      <c r="BE3017" s="107" t="n"/>
      <c r="BF3017" s="107" t="n"/>
      <c r="BG3017" s="107" t="n"/>
      <c r="BH3017" s="107" t="n"/>
      <c r="BI3017" s="107" t="n"/>
      <c r="BJ3017" s="107" t="n"/>
      <c r="BK3017" s="107" t="n"/>
      <c r="BL3017" s="107" t="n"/>
      <c r="BM3017" s="107" t="n"/>
      <c r="BN3017" s="107" t="n"/>
      <c r="BO3017" s="107" t="n"/>
      <c r="BP3017" s="107" t="n"/>
      <c r="BQ3017" s="107" t="n"/>
      <c r="BR3017" s="107" t="n"/>
      <c r="BS3017" s="107" t="n"/>
      <c r="BT3017" s="107" t="n"/>
      <c r="BU3017" s="107" t="n"/>
      <c r="BV3017" s="107" t="n"/>
      <c r="BW3017" s="107" t="n"/>
      <c r="BX3017" s="107" t="n"/>
      <c r="BY3017" s="107" t="n"/>
      <c r="BZ3017" s="107" t="n"/>
      <c r="CA3017" s="107" t="n"/>
      <c r="CB3017" s="107" t="n"/>
      <c r="CC3017" s="107" t="n"/>
      <c r="CD3017" s="107" t="n"/>
      <c r="CE3017" s="107" t="n"/>
      <c r="CF3017" s="107" t="n"/>
      <c r="CG3017" s="107" t="n"/>
      <c r="CH3017" s="107" t="n"/>
      <c r="CI3017" s="107" t="n"/>
      <c r="CJ3017" s="107" t="n"/>
      <c r="CK3017" s="107" t="n"/>
      <c r="CL3017" s="107" t="n"/>
      <c r="CM3017" s="107" t="n"/>
      <c r="CN3017" s="107" t="n"/>
      <c r="CO3017" s="107" t="n"/>
      <c r="CP3017" s="107" t="n"/>
      <c r="CQ3017" s="107" t="n"/>
      <c r="CR3017" s="107" t="n"/>
      <c r="CS3017" s="107" t="n"/>
      <c r="CT3017" s="107" t="n"/>
      <c r="CU3017" s="107" t="n"/>
      <c r="CV3017" s="107" t="n"/>
      <c r="CW3017" s="107" t="n"/>
      <c r="CX3017" s="107" t="n"/>
      <c r="CY3017" s="107" t="n"/>
      <c r="CZ3017" s="107" t="n"/>
    </row>
    <row r="3020">
      <c r="A3020" s="2">
        <f>IF($A3013="","","   projections")</f>
        <v/>
      </c>
      <c r="B3020" s="68">
        <f>IF($A3013="",0,COUNT($E3021:$CZ3021))</f>
        <v/>
      </c>
      <c r="C3020" s="69">
        <f>IF($B3020=0,0,MAX($E3021:$CZ3021))</f>
        <v/>
      </c>
      <c r="D3020" s="58">
        <f>_xll.BDS($A3013,'Field Check'!$C$42,"headers=y","startcol=1","endcol=3","dir=h")</f>
        <v/>
      </c>
      <c r="E3020" s="59" t="n"/>
      <c r="F3020" s="59" t="n"/>
      <c r="G3020" s="59" t="n"/>
      <c r="H3020" s="59" t="n"/>
      <c r="I3020" s="59" t="n"/>
      <c r="J3020" s="59" t="n"/>
      <c r="K3020" s="59" t="n"/>
      <c r="L3020" s="59" t="n"/>
      <c r="M3020" s="59" t="n"/>
      <c r="N3020" s="59" t="n"/>
      <c r="O3020" s="59" t="n"/>
      <c r="P3020" s="59" t="n"/>
      <c r="Q3020" s="59" t="n"/>
      <c r="R3020" s="59" t="n"/>
      <c r="S3020" s="59" t="n"/>
      <c r="T3020" s="59" t="n"/>
      <c r="U3020" s="59" t="n"/>
      <c r="V3020" s="59" t="n"/>
      <c r="W3020" s="59" t="n"/>
      <c r="X3020" s="59" t="n"/>
      <c r="Y3020" s="59" t="n"/>
      <c r="Z3020" s="59" t="n"/>
      <c r="AA3020" s="59" t="n"/>
      <c r="AB3020" s="59" t="n"/>
      <c r="AC3020" s="59" t="n"/>
      <c r="AD3020" s="59" t="n"/>
      <c r="AE3020" s="59" t="n"/>
      <c r="AF3020" s="59" t="n"/>
      <c r="AG3020" s="59" t="n"/>
      <c r="AH3020" s="59" t="n"/>
      <c r="AI3020" s="59" t="n"/>
      <c r="AJ3020" s="59" t="n"/>
      <c r="AK3020" s="59" t="n"/>
      <c r="AL3020" s="59" t="n"/>
      <c r="AM3020" s="59" t="n"/>
      <c r="AN3020" s="59" t="n"/>
      <c r="AO3020" s="59" t="n"/>
      <c r="AP3020" s="59" t="n"/>
      <c r="AQ3020" s="59" t="n"/>
      <c r="AR3020" s="59" t="n"/>
      <c r="AS3020" s="59" t="n"/>
      <c r="AT3020" s="59" t="n"/>
      <c r="AU3020" s="59" t="n"/>
      <c r="AV3020" s="59" t="n"/>
      <c r="AW3020" s="59" t="n"/>
      <c r="AX3020" s="59" t="n"/>
      <c r="AY3020" s="59" t="n"/>
      <c r="AZ3020" s="59" t="n"/>
      <c r="BA3020" s="59" t="n"/>
      <c r="BB3020" s="59" t="n"/>
      <c r="BC3020" s="59" t="n"/>
      <c r="BD3020" s="59" t="n"/>
      <c r="BE3020" s="59" t="n"/>
      <c r="BF3020" s="59" t="n"/>
      <c r="BG3020" s="59" t="n"/>
      <c r="BH3020" s="59" t="n"/>
      <c r="BI3020" s="59" t="n"/>
      <c r="BJ3020" s="59" t="n"/>
      <c r="BK3020" s="59" t="n"/>
      <c r="BL3020" s="59" t="n"/>
      <c r="BM3020" s="59" t="n"/>
      <c r="BN3020" s="59" t="n"/>
      <c r="BO3020" s="59" t="n"/>
      <c r="BP3020" s="59" t="n"/>
      <c r="BQ3020" s="59" t="n"/>
      <c r="BR3020" s="59" t="n"/>
      <c r="BS3020" s="59" t="n"/>
      <c r="BT3020" s="59" t="n"/>
      <c r="BU3020" s="59" t="n"/>
      <c r="BV3020" s="59" t="n"/>
      <c r="BW3020" s="59" t="n"/>
      <c r="BX3020" s="59" t="n"/>
      <c r="BY3020" s="59" t="n"/>
      <c r="BZ3020" s="59" t="n"/>
      <c r="CA3020" s="59" t="n"/>
      <c r="CB3020" s="59" t="n"/>
      <c r="CC3020" s="59" t="n"/>
      <c r="CD3020" s="59" t="n"/>
      <c r="CE3020" s="59" t="n"/>
      <c r="CF3020" s="59" t="n"/>
      <c r="CG3020" s="59" t="n"/>
      <c r="CH3020" s="59" t="n"/>
      <c r="CI3020" s="59" t="n"/>
      <c r="CJ3020" s="59" t="n"/>
      <c r="CK3020" s="59" t="n"/>
      <c r="CL3020" s="59" t="n"/>
      <c r="CM3020" s="59" t="n"/>
      <c r="CN3020" s="59" t="n"/>
      <c r="CO3020" s="59" t="n"/>
      <c r="CP3020" s="59" t="n"/>
      <c r="CQ3020" s="59" t="n"/>
      <c r="CR3020" s="59" t="n"/>
      <c r="CS3020" s="59" t="n"/>
      <c r="CT3020" s="59" t="n"/>
      <c r="CU3020" s="59" t="n"/>
      <c r="CV3020" s="59" t="n"/>
      <c r="CW3020" s="59" t="n"/>
      <c r="CX3020" s="59" t="n"/>
      <c r="CY3020" s="59" t="n"/>
      <c r="CZ3020" s="59" t="n"/>
    </row>
    <row r="3021">
      <c r="D3021" s="59" t="n"/>
      <c r="E3021" s="59" t="n"/>
      <c r="F3021" s="59" t="n"/>
      <c r="G3021" s="59" t="n"/>
      <c r="H3021" s="59" t="n"/>
      <c r="I3021" s="59" t="n"/>
      <c r="J3021" s="59" t="n"/>
      <c r="K3021" s="59" t="n"/>
      <c r="L3021" s="59" t="n"/>
      <c r="M3021" s="59" t="n"/>
      <c r="N3021" s="59" t="n"/>
      <c r="O3021" s="59" t="n"/>
      <c r="P3021" s="59" t="n"/>
      <c r="Q3021" s="59" t="n"/>
      <c r="R3021" s="59" t="n"/>
      <c r="S3021" s="59" t="n"/>
      <c r="T3021" s="59" t="n"/>
      <c r="U3021" s="59" t="n"/>
      <c r="V3021" s="59" t="n"/>
      <c r="W3021" s="59" t="n"/>
      <c r="X3021" s="59" t="n"/>
      <c r="Y3021" s="59" t="n"/>
      <c r="Z3021" s="59" t="n"/>
      <c r="AA3021" s="59" t="n"/>
      <c r="AB3021" s="59" t="n"/>
      <c r="AC3021" s="59" t="n"/>
      <c r="AD3021" s="59" t="n"/>
      <c r="AE3021" s="59" t="n"/>
      <c r="AF3021" s="59" t="n"/>
      <c r="AG3021" s="59" t="n"/>
      <c r="AH3021" s="59" t="n"/>
      <c r="AI3021" s="59" t="n"/>
      <c r="AJ3021" s="59" t="n"/>
      <c r="AK3021" s="59" t="n"/>
      <c r="AL3021" s="59" t="n"/>
      <c r="AM3021" s="59" t="n"/>
      <c r="AN3021" s="59" t="n"/>
      <c r="AO3021" s="59" t="n"/>
      <c r="AP3021" s="59" t="n"/>
      <c r="AQ3021" s="59" t="n"/>
      <c r="AR3021" s="59" t="n"/>
      <c r="AS3021" s="59" t="n"/>
      <c r="AT3021" s="59" t="n"/>
      <c r="AU3021" s="59" t="n"/>
      <c r="AV3021" s="59" t="n"/>
      <c r="AW3021" s="59" t="n"/>
      <c r="AX3021" s="59" t="n"/>
      <c r="AY3021" s="59" t="n"/>
      <c r="AZ3021" s="59" t="n"/>
      <c r="BA3021" s="59" t="n"/>
      <c r="BB3021" s="59" t="n"/>
      <c r="BC3021" s="59" t="n"/>
      <c r="BD3021" s="59" t="n"/>
      <c r="BE3021" s="59" t="n"/>
      <c r="BF3021" s="59" t="n"/>
      <c r="BG3021" s="59" t="n"/>
      <c r="BH3021" s="59" t="n"/>
      <c r="BI3021" s="59" t="n"/>
      <c r="BJ3021" s="59" t="n"/>
      <c r="BK3021" s="59" t="n"/>
      <c r="BL3021" s="59" t="n"/>
      <c r="BM3021" s="59" t="n"/>
      <c r="BN3021" s="59" t="n"/>
      <c r="BO3021" s="59" t="n"/>
      <c r="BP3021" s="59" t="n"/>
      <c r="BQ3021" s="59" t="n"/>
      <c r="BR3021" s="59" t="n"/>
      <c r="BS3021" s="59" t="n"/>
      <c r="BT3021" s="59" t="n"/>
      <c r="BU3021" s="59" t="n"/>
      <c r="BV3021" s="59" t="n"/>
      <c r="BW3021" s="59" t="n"/>
      <c r="BX3021" s="59" t="n"/>
      <c r="BY3021" s="59" t="n"/>
      <c r="BZ3021" s="59" t="n"/>
      <c r="CA3021" s="59" t="n"/>
      <c r="CB3021" s="59" t="n"/>
      <c r="CC3021" s="59" t="n"/>
      <c r="CD3021" s="59" t="n"/>
      <c r="CE3021" s="59" t="n"/>
      <c r="CF3021" s="59" t="n"/>
      <c r="CG3021" s="59" t="n"/>
      <c r="CH3021" s="59" t="n"/>
      <c r="CI3021" s="59" t="n"/>
      <c r="CJ3021" s="59" t="n"/>
      <c r="CK3021" s="59" t="n"/>
      <c r="CL3021" s="59" t="n"/>
      <c r="CM3021" s="59" t="n"/>
      <c r="CN3021" s="59" t="n"/>
      <c r="CO3021" s="59" t="n"/>
      <c r="CP3021" s="59" t="n"/>
      <c r="CQ3021" s="59" t="n"/>
      <c r="CR3021" s="59" t="n"/>
      <c r="CS3021" s="59" t="n"/>
      <c r="CT3021" s="59" t="n"/>
      <c r="CU3021" s="59" t="n"/>
      <c r="CV3021" s="59" t="n"/>
      <c r="CW3021" s="59" t="n"/>
      <c r="CX3021" s="59" t="n"/>
      <c r="CY3021" s="59" t="n"/>
      <c r="CZ3021" s="59" t="n"/>
    </row>
    <row r="3022">
      <c r="D3022" s="107" t="n"/>
      <c r="E3022" s="107" t="n"/>
      <c r="F3022" s="107" t="n"/>
      <c r="G3022" s="107" t="n"/>
      <c r="H3022" s="107" t="n"/>
      <c r="I3022" s="107" t="n"/>
      <c r="J3022" s="107" t="n"/>
      <c r="K3022" s="107" t="n"/>
      <c r="L3022" s="107" t="n"/>
      <c r="M3022" s="107" t="n"/>
      <c r="N3022" s="107" t="n"/>
      <c r="O3022" s="107" t="n"/>
      <c r="P3022" s="107" t="n"/>
      <c r="Q3022" s="107" t="n"/>
      <c r="R3022" s="107" t="n"/>
      <c r="S3022" s="107" t="n"/>
      <c r="T3022" s="107" t="n"/>
      <c r="U3022" s="107" t="n"/>
      <c r="V3022" s="107" t="n"/>
      <c r="W3022" s="107" t="n"/>
      <c r="X3022" s="107" t="n"/>
      <c r="Y3022" s="107" t="n"/>
      <c r="Z3022" s="107" t="n"/>
      <c r="AA3022" s="107" t="n"/>
      <c r="AB3022" s="107" t="n"/>
      <c r="AC3022" s="107" t="n"/>
      <c r="AD3022" s="107" t="n"/>
      <c r="AE3022" s="107" t="n"/>
      <c r="AF3022" s="107" t="n"/>
      <c r="AG3022" s="107" t="n"/>
      <c r="AH3022" s="107" t="n"/>
      <c r="AI3022" s="107" t="n"/>
      <c r="AJ3022" s="107" t="n"/>
      <c r="AK3022" s="107" t="n"/>
      <c r="AL3022" s="107" t="n"/>
      <c r="AM3022" s="107" t="n"/>
      <c r="AN3022" s="107" t="n"/>
      <c r="AO3022" s="107" t="n"/>
      <c r="AP3022" s="107" t="n"/>
      <c r="AQ3022" s="107" t="n"/>
      <c r="AR3022" s="107" t="n"/>
      <c r="AS3022" s="107" t="n"/>
      <c r="AT3022" s="107" t="n"/>
      <c r="AU3022" s="107" t="n"/>
      <c r="AV3022" s="107" t="n"/>
      <c r="AW3022" s="107" t="n"/>
      <c r="AX3022" s="107" t="n"/>
      <c r="AY3022" s="107" t="n"/>
      <c r="AZ3022" s="107" t="n"/>
      <c r="BA3022" s="107" t="n"/>
      <c r="BB3022" s="107" t="n"/>
      <c r="BC3022" s="107" t="n"/>
      <c r="BD3022" s="107" t="n"/>
      <c r="BE3022" s="107" t="n"/>
      <c r="BF3022" s="107" t="n"/>
      <c r="BG3022" s="107" t="n"/>
      <c r="BH3022" s="107" t="n"/>
      <c r="BI3022" s="107" t="n"/>
      <c r="BJ3022" s="107" t="n"/>
      <c r="BK3022" s="107" t="n"/>
      <c r="BL3022" s="107" t="n"/>
      <c r="BM3022" s="107" t="n"/>
      <c r="BN3022" s="107" t="n"/>
      <c r="BO3022" s="107" t="n"/>
      <c r="BP3022" s="107" t="n"/>
      <c r="BQ3022" s="107" t="n"/>
      <c r="BR3022" s="107" t="n"/>
      <c r="BS3022" s="107" t="n"/>
      <c r="BT3022" s="107" t="n"/>
      <c r="BU3022" s="107" t="n"/>
      <c r="BV3022" s="107" t="n"/>
      <c r="BW3022" s="107" t="n"/>
      <c r="BX3022" s="107" t="n"/>
      <c r="BY3022" s="107" t="n"/>
      <c r="BZ3022" s="107" t="n"/>
      <c r="CA3022" s="107" t="n"/>
      <c r="CB3022" s="107" t="n"/>
      <c r="CC3022" s="107" t="n"/>
      <c r="CD3022" s="107" t="n"/>
      <c r="CE3022" s="107" t="n"/>
      <c r="CF3022" s="107" t="n"/>
      <c r="CG3022" s="107" t="n"/>
      <c r="CH3022" s="107" t="n"/>
      <c r="CI3022" s="107" t="n"/>
      <c r="CJ3022" s="107" t="n"/>
      <c r="CK3022" s="107" t="n"/>
      <c r="CL3022" s="107" t="n"/>
      <c r="CM3022" s="107" t="n"/>
      <c r="CN3022" s="107" t="n"/>
      <c r="CO3022" s="107" t="n"/>
      <c r="CP3022" s="107" t="n"/>
      <c r="CQ3022" s="107" t="n"/>
      <c r="CR3022" s="107" t="n"/>
      <c r="CS3022" s="107" t="n"/>
      <c r="CT3022" s="107" t="n"/>
      <c r="CU3022" s="107" t="n"/>
      <c r="CV3022" s="107" t="n"/>
      <c r="CW3022" s="107" t="n"/>
      <c r="CX3022" s="107" t="n"/>
      <c r="CY3022" s="107" t="n"/>
      <c r="CZ3022" s="107" t="n"/>
    </row>
    <row r="3024">
      <c r="A3024" s="126">
        <f>IF(MXAU!$C$75="","",MXAU!$C$75)</f>
        <v/>
      </c>
      <c r="B3024" s="68">
        <f>IF($A3024="",0,COUNT($E3025:$CZ3025))</f>
        <v/>
      </c>
      <c r="C3024" s="69">
        <f>IF($B3024=0,0,MAX($E3025:$CZ3025))</f>
        <v/>
      </c>
      <c r="D3024" s="58">
        <f>_xll.BDS($A3024,'Field Check'!$C$44,"headers=y","startcol=1","endcol=7","dir=h","DVD_START_DT",'Field Check'!$C$59,"DVD_END_DT",'Field Check'!$D$59)</f>
        <v/>
      </c>
      <c r="E3024" s="59" t="n"/>
      <c r="F3024" s="59" t="n"/>
      <c r="G3024" s="59" t="n"/>
      <c r="H3024" s="59" t="n"/>
      <c r="I3024" s="59" t="n"/>
      <c r="J3024" s="59" t="n"/>
      <c r="K3024" s="59" t="n"/>
      <c r="L3024" s="59" t="n"/>
      <c r="M3024" s="59" t="n"/>
      <c r="N3024" s="59" t="n"/>
      <c r="O3024" s="59" t="n"/>
      <c r="P3024" s="59" t="n"/>
      <c r="Q3024" s="59" t="n"/>
      <c r="R3024" s="59" t="n"/>
      <c r="S3024" s="59" t="n"/>
      <c r="T3024" s="59" t="n"/>
      <c r="U3024" s="59" t="n"/>
      <c r="V3024" s="59" t="n"/>
      <c r="W3024" s="59" t="n"/>
      <c r="X3024" s="59" t="n"/>
      <c r="Y3024" s="59" t="n"/>
      <c r="Z3024" s="59" t="n"/>
      <c r="AA3024" s="59" t="n"/>
      <c r="AB3024" s="59" t="n"/>
      <c r="AC3024" s="59" t="n"/>
      <c r="AD3024" s="59" t="n"/>
      <c r="AE3024" s="59" t="n"/>
      <c r="AF3024" s="59" t="n"/>
      <c r="AG3024" s="59" t="n"/>
      <c r="AH3024" s="59" t="n"/>
      <c r="AI3024" s="59" t="n"/>
      <c r="AJ3024" s="59" t="n"/>
      <c r="AK3024" s="59" t="n"/>
      <c r="AL3024" s="59" t="n"/>
      <c r="AM3024" s="59" t="n"/>
      <c r="AN3024" s="59" t="n"/>
      <c r="AO3024" s="59" t="n"/>
      <c r="AP3024" s="59" t="n"/>
      <c r="AQ3024" s="59" t="n"/>
      <c r="AR3024" s="59" t="n"/>
      <c r="AS3024" s="59" t="n"/>
      <c r="AT3024" s="59" t="n"/>
      <c r="AU3024" s="59" t="n"/>
      <c r="AV3024" s="59" t="n"/>
      <c r="AW3024" s="59" t="n"/>
      <c r="AX3024" s="59" t="n"/>
      <c r="AY3024" s="59" t="n"/>
      <c r="AZ3024" s="59" t="n"/>
      <c r="BA3024" s="59" t="n"/>
      <c r="BB3024" s="59" t="n"/>
      <c r="BC3024" s="59" t="n"/>
      <c r="BD3024" s="59" t="n"/>
      <c r="BE3024" s="59" t="n"/>
      <c r="BF3024" s="59" t="n"/>
      <c r="BG3024" s="59" t="n"/>
      <c r="BH3024" s="59" t="n"/>
      <c r="BI3024" s="59" t="n"/>
      <c r="BJ3024" s="59" t="n"/>
      <c r="BK3024" s="59" t="n"/>
      <c r="BL3024" s="59" t="n"/>
      <c r="BM3024" s="59" t="n"/>
      <c r="BN3024" s="59" t="n"/>
      <c r="BO3024" s="59" t="n"/>
      <c r="BP3024" s="59" t="n"/>
      <c r="BQ3024" s="59" t="n"/>
      <c r="BR3024" s="59" t="n"/>
      <c r="BS3024" s="59" t="n"/>
      <c r="BT3024" s="59" t="n"/>
      <c r="BU3024" s="59" t="n"/>
      <c r="BV3024" s="59" t="n"/>
      <c r="BW3024" s="59" t="n"/>
      <c r="BX3024" s="59" t="n"/>
      <c r="BY3024" s="59" t="n"/>
      <c r="BZ3024" s="59" t="n"/>
      <c r="CA3024" s="59" t="n"/>
      <c r="CB3024" s="59" t="n"/>
      <c r="CC3024" s="59" t="n"/>
      <c r="CD3024" s="59" t="n"/>
      <c r="CE3024" s="59" t="n"/>
      <c r="CF3024" s="59" t="n"/>
      <c r="CG3024" s="59" t="n"/>
      <c r="CH3024" s="59" t="n"/>
      <c r="CI3024" s="59" t="n"/>
      <c r="CJ3024" s="59" t="n"/>
      <c r="CK3024" s="59" t="n"/>
      <c r="CL3024" s="59" t="n"/>
      <c r="CM3024" s="59" t="n"/>
      <c r="CN3024" s="59" t="n"/>
      <c r="CO3024" s="59" t="n"/>
      <c r="CP3024" s="59" t="n"/>
      <c r="CQ3024" s="59" t="n"/>
      <c r="CR3024" s="59" t="n"/>
      <c r="CS3024" s="59" t="n"/>
      <c r="CT3024" s="59" t="n"/>
      <c r="CU3024" s="59" t="n"/>
      <c r="CV3024" s="59" t="n"/>
      <c r="CW3024" s="59" t="n"/>
      <c r="CX3024" s="59" t="n"/>
      <c r="CY3024" s="59" t="n"/>
      <c r="CZ3024" s="59" t="n"/>
    </row>
    <row r="3025">
      <c r="D3025" s="59" t="n"/>
      <c r="E3025" s="59" t="n"/>
      <c r="F3025" s="59" t="n"/>
      <c r="G3025" s="59" t="n"/>
      <c r="H3025" s="59" t="n"/>
      <c r="I3025" s="59" t="n"/>
      <c r="J3025" s="59" t="n"/>
      <c r="K3025" s="59" t="n"/>
      <c r="L3025" s="59" t="n"/>
      <c r="M3025" s="59" t="n"/>
      <c r="N3025" s="59" t="n"/>
      <c r="O3025" s="59" t="n"/>
      <c r="P3025" s="59" t="n"/>
      <c r="Q3025" s="59" t="n"/>
      <c r="R3025" s="59" t="n"/>
      <c r="S3025" s="59" t="n"/>
      <c r="T3025" s="59" t="n"/>
      <c r="U3025" s="59" t="n"/>
      <c r="V3025" s="59" t="n"/>
      <c r="W3025" s="59" t="n"/>
      <c r="X3025" s="59" t="n"/>
      <c r="Y3025" s="59" t="n"/>
      <c r="Z3025" s="59" t="n"/>
      <c r="AA3025" s="59" t="n"/>
      <c r="AB3025" s="59" t="n"/>
      <c r="AC3025" s="59" t="n"/>
      <c r="AD3025" s="59" t="n"/>
      <c r="AE3025" s="59" t="n"/>
      <c r="AF3025" s="59" t="n"/>
      <c r="AG3025" s="59" t="n"/>
      <c r="AH3025" s="59" t="n"/>
      <c r="AI3025" s="59" t="n"/>
      <c r="AJ3025" s="59" t="n"/>
      <c r="AK3025" s="59" t="n"/>
      <c r="AL3025" s="59" t="n"/>
      <c r="AM3025" s="59" t="n"/>
      <c r="AN3025" s="59" t="n"/>
      <c r="AO3025" s="59" t="n"/>
      <c r="AP3025" s="59" t="n"/>
      <c r="AQ3025" s="59" t="n"/>
      <c r="AR3025" s="59" t="n"/>
      <c r="AS3025" s="59" t="n"/>
      <c r="AT3025" s="59" t="n"/>
      <c r="AU3025" s="59" t="n"/>
      <c r="AV3025" s="59" t="n"/>
      <c r="AW3025" s="59" t="n"/>
      <c r="AX3025" s="59" t="n"/>
      <c r="AY3025" s="59" t="n"/>
      <c r="AZ3025" s="59" t="n"/>
      <c r="BA3025" s="59" t="n"/>
      <c r="BB3025" s="59" t="n"/>
      <c r="BC3025" s="59" t="n"/>
      <c r="BD3025" s="59" t="n"/>
      <c r="BE3025" s="59" t="n"/>
      <c r="BF3025" s="59" t="n"/>
      <c r="BG3025" s="59" t="n"/>
      <c r="BH3025" s="59" t="n"/>
      <c r="BI3025" s="59" t="n"/>
      <c r="BJ3025" s="59" t="n"/>
      <c r="BK3025" s="59" t="n"/>
      <c r="BL3025" s="59" t="n"/>
      <c r="BM3025" s="59" t="n"/>
      <c r="BN3025" s="59" t="n"/>
      <c r="BO3025" s="59" t="n"/>
      <c r="BP3025" s="59" t="n"/>
      <c r="BQ3025" s="59" t="n"/>
      <c r="BR3025" s="59" t="n"/>
      <c r="BS3025" s="59" t="n"/>
      <c r="BT3025" s="59" t="n"/>
      <c r="BU3025" s="59" t="n"/>
      <c r="BV3025" s="59" t="n"/>
      <c r="BW3025" s="59" t="n"/>
      <c r="BX3025" s="59" t="n"/>
      <c r="BY3025" s="59" t="n"/>
      <c r="BZ3025" s="59" t="n"/>
      <c r="CA3025" s="59" t="n"/>
      <c r="CB3025" s="59" t="n"/>
      <c r="CC3025" s="59" t="n"/>
      <c r="CD3025" s="59" t="n"/>
      <c r="CE3025" s="59" t="n"/>
      <c r="CF3025" s="59" t="n"/>
      <c r="CG3025" s="59" t="n"/>
      <c r="CH3025" s="59" t="n"/>
      <c r="CI3025" s="59" t="n"/>
      <c r="CJ3025" s="59" t="n"/>
      <c r="CK3025" s="59" t="n"/>
      <c r="CL3025" s="59" t="n"/>
      <c r="CM3025" s="59" t="n"/>
      <c r="CN3025" s="59" t="n"/>
      <c r="CO3025" s="59" t="n"/>
      <c r="CP3025" s="59" t="n"/>
      <c r="CQ3025" s="59" t="n"/>
      <c r="CR3025" s="59" t="n"/>
      <c r="CS3025" s="59" t="n"/>
      <c r="CT3025" s="59" t="n"/>
      <c r="CU3025" s="59" t="n"/>
      <c r="CV3025" s="59" t="n"/>
      <c r="CW3025" s="59" t="n"/>
      <c r="CX3025" s="59" t="n"/>
      <c r="CY3025" s="59" t="n"/>
      <c r="CZ3025" s="59" t="n"/>
    </row>
    <row r="3026">
      <c r="D3026" s="59" t="n"/>
      <c r="E3026" s="59" t="n"/>
      <c r="F3026" s="59" t="n"/>
      <c r="G3026" s="59" t="n"/>
      <c r="H3026" s="59" t="n"/>
      <c r="I3026" s="59" t="n"/>
      <c r="J3026" s="59" t="n"/>
      <c r="K3026" s="59" t="n"/>
      <c r="L3026" s="59" t="n"/>
      <c r="M3026" s="59" t="n"/>
      <c r="N3026" s="59" t="n"/>
      <c r="O3026" s="59" t="n"/>
      <c r="P3026" s="59" t="n"/>
      <c r="Q3026" s="59" t="n"/>
      <c r="R3026" s="59" t="n"/>
      <c r="S3026" s="59" t="n"/>
      <c r="T3026" s="59" t="n"/>
      <c r="U3026" s="59" t="n"/>
      <c r="V3026" s="59" t="n"/>
      <c r="W3026" s="59" t="n"/>
      <c r="X3026" s="59" t="n"/>
      <c r="Y3026" s="59" t="n"/>
      <c r="Z3026" s="59" t="n"/>
      <c r="AA3026" s="59" t="n"/>
      <c r="AB3026" s="59" t="n"/>
      <c r="AC3026" s="59" t="n"/>
      <c r="AD3026" s="59" t="n"/>
      <c r="AE3026" s="59" t="n"/>
      <c r="AF3026" s="59" t="n"/>
      <c r="AG3026" s="59" t="n"/>
      <c r="AH3026" s="59" t="n"/>
      <c r="AI3026" s="59" t="n"/>
      <c r="AJ3026" s="59" t="n"/>
      <c r="AK3026" s="59" t="n"/>
      <c r="AL3026" s="59" t="n"/>
      <c r="AM3026" s="59" t="n"/>
      <c r="AN3026" s="59" t="n"/>
      <c r="AO3026" s="59" t="n"/>
      <c r="AP3026" s="59" t="n"/>
      <c r="AQ3026" s="59" t="n"/>
      <c r="AR3026" s="59" t="n"/>
      <c r="AS3026" s="59" t="n"/>
      <c r="AT3026" s="59" t="n"/>
      <c r="AU3026" s="59" t="n"/>
      <c r="AV3026" s="59" t="n"/>
      <c r="AW3026" s="59" t="n"/>
      <c r="AX3026" s="59" t="n"/>
      <c r="AY3026" s="59" t="n"/>
      <c r="AZ3026" s="59" t="n"/>
      <c r="BA3026" s="59" t="n"/>
      <c r="BB3026" s="59" t="n"/>
      <c r="BC3026" s="59" t="n"/>
      <c r="BD3026" s="59" t="n"/>
      <c r="BE3026" s="59" t="n"/>
      <c r="BF3026" s="59" t="n"/>
      <c r="BG3026" s="59" t="n"/>
      <c r="BH3026" s="59" t="n"/>
      <c r="BI3026" s="59" t="n"/>
      <c r="BJ3026" s="59" t="n"/>
      <c r="BK3026" s="59" t="n"/>
      <c r="BL3026" s="59" t="n"/>
      <c r="BM3026" s="59" t="n"/>
      <c r="BN3026" s="59" t="n"/>
      <c r="BO3026" s="59" t="n"/>
      <c r="BP3026" s="59" t="n"/>
      <c r="BQ3026" s="59" t="n"/>
      <c r="BR3026" s="59" t="n"/>
      <c r="BS3026" s="59" t="n"/>
      <c r="BT3026" s="59" t="n"/>
      <c r="BU3026" s="59" t="n"/>
      <c r="BV3026" s="59" t="n"/>
      <c r="BW3026" s="59" t="n"/>
      <c r="BX3026" s="59" t="n"/>
      <c r="BY3026" s="59" t="n"/>
      <c r="BZ3026" s="59" t="n"/>
      <c r="CA3026" s="59" t="n"/>
      <c r="CB3026" s="59" t="n"/>
      <c r="CC3026" s="59" t="n"/>
      <c r="CD3026" s="59" t="n"/>
      <c r="CE3026" s="59" t="n"/>
      <c r="CF3026" s="59" t="n"/>
      <c r="CG3026" s="59" t="n"/>
      <c r="CH3026" s="59" t="n"/>
      <c r="CI3026" s="59" t="n"/>
      <c r="CJ3026" s="59" t="n"/>
      <c r="CK3026" s="59" t="n"/>
      <c r="CL3026" s="59" t="n"/>
      <c r="CM3026" s="59" t="n"/>
      <c r="CN3026" s="59" t="n"/>
      <c r="CO3026" s="59" t="n"/>
      <c r="CP3026" s="59" t="n"/>
      <c r="CQ3026" s="59" t="n"/>
      <c r="CR3026" s="59" t="n"/>
      <c r="CS3026" s="59" t="n"/>
      <c r="CT3026" s="59" t="n"/>
      <c r="CU3026" s="59" t="n"/>
      <c r="CV3026" s="59" t="n"/>
      <c r="CW3026" s="59" t="n"/>
      <c r="CX3026" s="59" t="n"/>
      <c r="CY3026" s="59" t="n"/>
      <c r="CZ3026" s="59" t="n"/>
    </row>
    <row r="3027">
      <c r="D3027" s="59" t="n"/>
      <c r="E3027" s="59" t="n"/>
      <c r="F3027" s="59" t="n"/>
      <c r="G3027" s="59" t="n"/>
      <c r="H3027" s="59" t="n"/>
      <c r="I3027" s="59" t="n"/>
      <c r="J3027" s="59" t="n"/>
      <c r="K3027" s="59" t="n"/>
      <c r="L3027" s="59" t="n"/>
      <c r="M3027" s="59" t="n"/>
      <c r="N3027" s="59" t="n"/>
      <c r="O3027" s="59" t="n"/>
      <c r="P3027" s="59" t="n"/>
      <c r="Q3027" s="59" t="n"/>
      <c r="R3027" s="59" t="n"/>
      <c r="S3027" s="59" t="n"/>
      <c r="T3027" s="59" t="n"/>
      <c r="U3027" s="59" t="n"/>
      <c r="V3027" s="59" t="n"/>
      <c r="W3027" s="59" t="n"/>
      <c r="X3027" s="59" t="n"/>
      <c r="Y3027" s="59" t="n"/>
      <c r="Z3027" s="59" t="n"/>
      <c r="AA3027" s="59" t="n"/>
      <c r="AB3027" s="59" t="n"/>
      <c r="AC3027" s="59" t="n"/>
      <c r="AD3027" s="59" t="n"/>
      <c r="AE3027" s="59" t="n"/>
      <c r="AF3027" s="59" t="n"/>
      <c r="AG3027" s="59" t="n"/>
      <c r="AH3027" s="59" t="n"/>
      <c r="AI3027" s="59" t="n"/>
      <c r="AJ3027" s="59" t="n"/>
      <c r="AK3027" s="59" t="n"/>
      <c r="AL3027" s="59" t="n"/>
      <c r="AM3027" s="59" t="n"/>
      <c r="AN3027" s="59" t="n"/>
      <c r="AO3027" s="59" t="n"/>
      <c r="AP3027" s="59" t="n"/>
      <c r="AQ3027" s="59" t="n"/>
      <c r="AR3027" s="59" t="n"/>
      <c r="AS3027" s="59" t="n"/>
      <c r="AT3027" s="59" t="n"/>
      <c r="AU3027" s="59" t="n"/>
      <c r="AV3027" s="59" t="n"/>
      <c r="AW3027" s="59" t="n"/>
      <c r="AX3027" s="59" t="n"/>
      <c r="AY3027" s="59" t="n"/>
      <c r="AZ3027" s="59" t="n"/>
      <c r="BA3027" s="59" t="n"/>
      <c r="BB3027" s="59" t="n"/>
      <c r="BC3027" s="59" t="n"/>
      <c r="BD3027" s="59" t="n"/>
      <c r="BE3027" s="59" t="n"/>
      <c r="BF3027" s="59" t="n"/>
      <c r="BG3027" s="59" t="n"/>
      <c r="BH3027" s="59" t="n"/>
      <c r="BI3027" s="59" t="n"/>
      <c r="BJ3027" s="59" t="n"/>
      <c r="BK3027" s="59" t="n"/>
      <c r="BL3027" s="59" t="n"/>
      <c r="BM3027" s="59" t="n"/>
      <c r="BN3027" s="59" t="n"/>
      <c r="BO3027" s="59" t="n"/>
      <c r="BP3027" s="59" t="n"/>
      <c r="BQ3027" s="59" t="n"/>
      <c r="BR3027" s="59" t="n"/>
      <c r="BS3027" s="59" t="n"/>
      <c r="BT3027" s="59" t="n"/>
      <c r="BU3027" s="59" t="n"/>
      <c r="BV3027" s="59" t="n"/>
      <c r="BW3027" s="59" t="n"/>
      <c r="BX3027" s="59" t="n"/>
      <c r="BY3027" s="59" t="n"/>
      <c r="BZ3027" s="59" t="n"/>
      <c r="CA3027" s="59" t="n"/>
      <c r="CB3027" s="59" t="n"/>
      <c r="CC3027" s="59" t="n"/>
      <c r="CD3027" s="59" t="n"/>
      <c r="CE3027" s="59" t="n"/>
      <c r="CF3027" s="59" t="n"/>
      <c r="CG3027" s="59" t="n"/>
      <c r="CH3027" s="59" t="n"/>
      <c r="CI3027" s="59" t="n"/>
      <c r="CJ3027" s="59" t="n"/>
      <c r="CK3027" s="59" t="n"/>
      <c r="CL3027" s="59" t="n"/>
      <c r="CM3027" s="59" t="n"/>
      <c r="CN3027" s="59" t="n"/>
      <c r="CO3027" s="59" t="n"/>
      <c r="CP3027" s="59" t="n"/>
      <c r="CQ3027" s="59" t="n"/>
      <c r="CR3027" s="59" t="n"/>
      <c r="CS3027" s="59" t="n"/>
      <c r="CT3027" s="59" t="n"/>
      <c r="CU3027" s="59" t="n"/>
      <c r="CV3027" s="59" t="n"/>
      <c r="CW3027" s="59" t="n"/>
      <c r="CX3027" s="59" t="n"/>
      <c r="CY3027" s="59" t="n"/>
      <c r="CZ3027" s="59" t="n"/>
    </row>
    <row r="3028">
      <c r="D3028" s="107" t="n"/>
      <c r="E3028" s="107" t="n"/>
      <c r="F3028" s="107" t="n"/>
      <c r="G3028" s="107" t="n"/>
      <c r="H3028" s="107" t="n"/>
      <c r="I3028" s="107" t="n"/>
      <c r="J3028" s="107" t="n"/>
      <c r="K3028" s="107" t="n"/>
      <c r="L3028" s="107" t="n"/>
      <c r="M3028" s="107" t="n"/>
      <c r="N3028" s="107" t="n"/>
      <c r="O3028" s="107" t="n"/>
      <c r="P3028" s="107" t="n"/>
      <c r="Q3028" s="107" t="n"/>
      <c r="R3028" s="107" t="n"/>
      <c r="S3028" s="107" t="n"/>
      <c r="T3028" s="107" t="n"/>
      <c r="U3028" s="107" t="n"/>
      <c r="V3028" s="107" t="n"/>
      <c r="W3028" s="107" t="n"/>
      <c r="X3028" s="107" t="n"/>
      <c r="Y3028" s="107" t="n"/>
      <c r="Z3028" s="107" t="n"/>
      <c r="AA3028" s="107" t="n"/>
      <c r="AB3028" s="107" t="n"/>
      <c r="AC3028" s="107" t="n"/>
      <c r="AD3028" s="107" t="n"/>
      <c r="AE3028" s="107" t="n"/>
      <c r="AF3028" s="107" t="n"/>
      <c r="AG3028" s="107" t="n"/>
      <c r="AH3028" s="107" t="n"/>
      <c r="AI3028" s="107" t="n"/>
      <c r="AJ3028" s="107" t="n"/>
      <c r="AK3028" s="107" t="n"/>
      <c r="AL3028" s="107" t="n"/>
      <c r="AM3028" s="107" t="n"/>
      <c r="AN3028" s="107" t="n"/>
      <c r="AO3028" s="107" t="n"/>
      <c r="AP3028" s="107" t="n"/>
      <c r="AQ3028" s="107" t="n"/>
      <c r="AR3028" s="107" t="n"/>
      <c r="AS3028" s="107" t="n"/>
      <c r="AT3028" s="107" t="n"/>
      <c r="AU3028" s="107" t="n"/>
      <c r="AV3028" s="107" t="n"/>
      <c r="AW3028" s="107" t="n"/>
      <c r="AX3028" s="107" t="n"/>
      <c r="AY3028" s="107" t="n"/>
      <c r="AZ3028" s="107" t="n"/>
      <c r="BA3028" s="107" t="n"/>
      <c r="BB3028" s="107" t="n"/>
      <c r="BC3028" s="107" t="n"/>
      <c r="BD3028" s="107" t="n"/>
      <c r="BE3028" s="107" t="n"/>
      <c r="BF3028" s="107" t="n"/>
      <c r="BG3028" s="107" t="n"/>
      <c r="BH3028" s="107" t="n"/>
      <c r="BI3028" s="107" t="n"/>
      <c r="BJ3028" s="107" t="n"/>
      <c r="BK3028" s="107" t="n"/>
      <c r="BL3028" s="107" t="n"/>
      <c r="BM3028" s="107" t="n"/>
      <c r="BN3028" s="107" t="n"/>
      <c r="BO3028" s="107" t="n"/>
      <c r="BP3028" s="107" t="n"/>
      <c r="BQ3028" s="107" t="n"/>
      <c r="BR3028" s="107" t="n"/>
      <c r="BS3028" s="107" t="n"/>
      <c r="BT3028" s="107" t="n"/>
      <c r="BU3028" s="107" t="n"/>
      <c r="BV3028" s="107" t="n"/>
      <c r="BW3028" s="107" t="n"/>
      <c r="BX3028" s="107" t="n"/>
      <c r="BY3028" s="107" t="n"/>
      <c r="BZ3028" s="107" t="n"/>
      <c r="CA3028" s="107" t="n"/>
      <c r="CB3028" s="107" t="n"/>
      <c r="CC3028" s="107" t="n"/>
      <c r="CD3028" s="107" t="n"/>
      <c r="CE3028" s="107" t="n"/>
      <c r="CF3028" s="107" t="n"/>
      <c r="CG3028" s="107" t="n"/>
      <c r="CH3028" s="107" t="n"/>
      <c r="CI3028" s="107" t="n"/>
      <c r="CJ3028" s="107" t="n"/>
      <c r="CK3028" s="107" t="n"/>
      <c r="CL3028" s="107" t="n"/>
      <c r="CM3028" s="107" t="n"/>
      <c r="CN3028" s="107" t="n"/>
      <c r="CO3028" s="107" t="n"/>
      <c r="CP3028" s="107" t="n"/>
      <c r="CQ3028" s="107" t="n"/>
      <c r="CR3028" s="107" t="n"/>
      <c r="CS3028" s="107" t="n"/>
      <c r="CT3028" s="107" t="n"/>
      <c r="CU3028" s="107" t="n"/>
      <c r="CV3028" s="107" t="n"/>
      <c r="CW3028" s="107" t="n"/>
      <c r="CX3028" s="107" t="n"/>
      <c r="CY3028" s="107" t="n"/>
      <c r="CZ3028" s="107" t="n"/>
    </row>
    <row r="3031">
      <c r="A3031" s="2">
        <f>IF($A3024="","","   projections")</f>
        <v/>
      </c>
      <c r="B3031" s="68">
        <f>IF($A3024="",0,COUNT($E3032:$CZ3032))</f>
        <v/>
      </c>
      <c r="C3031" s="69">
        <f>IF($B3031=0,0,MAX($E3032:$CZ3032))</f>
        <v/>
      </c>
      <c r="D3031" s="58">
        <f>_xll.BDS($A3024,'Field Check'!$C$42,"headers=y","startcol=1","endcol=3","dir=h")</f>
        <v/>
      </c>
      <c r="E3031" s="59" t="n"/>
      <c r="F3031" s="59" t="n"/>
      <c r="G3031" s="59" t="n"/>
      <c r="H3031" s="59" t="n"/>
      <c r="I3031" s="59" t="n"/>
      <c r="J3031" s="59" t="n"/>
      <c r="K3031" s="59" t="n"/>
      <c r="L3031" s="59" t="n"/>
      <c r="M3031" s="59" t="n"/>
      <c r="N3031" s="59" t="n"/>
      <c r="O3031" s="59" t="n"/>
      <c r="P3031" s="59" t="n"/>
      <c r="Q3031" s="59" t="n"/>
      <c r="R3031" s="59" t="n"/>
      <c r="S3031" s="59" t="n"/>
      <c r="T3031" s="59" t="n"/>
      <c r="U3031" s="59" t="n"/>
      <c r="V3031" s="59" t="n"/>
      <c r="W3031" s="59" t="n"/>
      <c r="X3031" s="59" t="n"/>
      <c r="Y3031" s="59" t="n"/>
      <c r="Z3031" s="59" t="n"/>
      <c r="AA3031" s="59" t="n"/>
      <c r="AB3031" s="59" t="n"/>
      <c r="AC3031" s="59" t="n"/>
      <c r="AD3031" s="59" t="n"/>
      <c r="AE3031" s="59" t="n"/>
      <c r="AF3031" s="59" t="n"/>
      <c r="AG3031" s="59" t="n"/>
      <c r="AH3031" s="59" t="n"/>
      <c r="AI3031" s="59" t="n"/>
      <c r="AJ3031" s="59" t="n"/>
      <c r="AK3031" s="59" t="n"/>
      <c r="AL3031" s="59" t="n"/>
      <c r="AM3031" s="59" t="n"/>
      <c r="AN3031" s="59" t="n"/>
      <c r="AO3031" s="59" t="n"/>
      <c r="AP3031" s="59" t="n"/>
      <c r="AQ3031" s="59" t="n"/>
      <c r="AR3031" s="59" t="n"/>
      <c r="AS3031" s="59" t="n"/>
      <c r="AT3031" s="59" t="n"/>
      <c r="AU3031" s="59" t="n"/>
      <c r="AV3031" s="59" t="n"/>
      <c r="AW3031" s="59" t="n"/>
      <c r="AX3031" s="59" t="n"/>
      <c r="AY3031" s="59" t="n"/>
      <c r="AZ3031" s="59" t="n"/>
      <c r="BA3031" s="59" t="n"/>
      <c r="BB3031" s="59" t="n"/>
      <c r="BC3031" s="59" t="n"/>
      <c r="BD3031" s="59" t="n"/>
      <c r="BE3031" s="59" t="n"/>
      <c r="BF3031" s="59" t="n"/>
      <c r="BG3031" s="59" t="n"/>
      <c r="BH3031" s="59" t="n"/>
      <c r="BI3031" s="59" t="n"/>
      <c r="BJ3031" s="59" t="n"/>
      <c r="BK3031" s="59" t="n"/>
      <c r="BL3031" s="59" t="n"/>
      <c r="BM3031" s="59" t="n"/>
      <c r="BN3031" s="59" t="n"/>
      <c r="BO3031" s="59" t="n"/>
      <c r="BP3031" s="59" t="n"/>
      <c r="BQ3031" s="59" t="n"/>
      <c r="BR3031" s="59" t="n"/>
      <c r="BS3031" s="59" t="n"/>
      <c r="BT3031" s="59" t="n"/>
      <c r="BU3031" s="59" t="n"/>
      <c r="BV3031" s="59" t="n"/>
      <c r="BW3031" s="59" t="n"/>
      <c r="BX3031" s="59" t="n"/>
      <c r="BY3031" s="59" t="n"/>
      <c r="BZ3031" s="59" t="n"/>
      <c r="CA3031" s="59" t="n"/>
      <c r="CB3031" s="59" t="n"/>
      <c r="CC3031" s="59" t="n"/>
      <c r="CD3031" s="59" t="n"/>
      <c r="CE3031" s="59" t="n"/>
      <c r="CF3031" s="59" t="n"/>
      <c r="CG3031" s="59" t="n"/>
      <c r="CH3031" s="59" t="n"/>
      <c r="CI3031" s="59" t="n"/>
      <c r="CJ3031" s="59" t="n"/>
      <c r="CK3031" s="59" t="n"/>
      <c r="CL3031" s="59" t="n"/>
      <c r="CM3031" s="59" t="n"/>
      <c r="CN3031" s="59" t="n"/>
      <c r="CO3031" s="59" t="n"/>
      <c r="CP3031" s="59" t="n"/>
      <c r="CQ3031" s="59" t="n"/>
      <c r="CR3031" s="59" t="n"/>
      <c r="CS3031" s="59" t="n"/>
      <c r="CT3031" s="59" t="n"/>
      <c r="CU3031" s="59" t="n"/>
      <c r="CV3031" s="59" t="n"/>
      <c r="CW3031" s="59" t="n"/>
      <c r="CX3031" s="59" t="n"/>
      <c r="CY3031" s="59" t="n"/>
      <c r="CZ3031" s="59" t="n"/>
    </row>
    <row r="3032">
      <c r="D3032" s="59" t="n"/>
      <c r="E3032" s="59" t="n"/>
      <c r="F3032" s="59" t="n"/>
      <c r="G3032" s="59" t="n"/>
      <c r="H3032" s="59" t="n"/>
      <c r="I3032" s="59" t="n"/>
      <c r="J3032" s="59" t="n"/>
      <c r="K3032" s="59" t="n"/>
      <c r="L3032" s="59" t="n"/>
      <c r="M3032" s="59" t="n"/>
      <c r="N3032" s="59" t="n"/>
      <c r="O3032" s="59" t="n"/>
      <c r="P3032" s="59" t="n"/>
      <c r="Q3032" s="59" t="n"/>
      <c r="R3032" s="59" t="n"/>
      <c r="S3032" s="59" t="n"/>
      <c r="T3032" s="59" t="n"/>
      <c r="U3032" s="59" t="n"/>
      <c r="V3032" s="59" t="n"/>
      <c r="W3032" s="59" t="n"/>
      <c r="X3032" s="59" t="n"/>
      <c r="Y3032" s="59" t="n"/>
      <c r="Z3032" s="59" t="n"/>
      <c r="AA3032" s="59" t="n"/>
      <c r="AB3032" s="59" t="n"/>
      <c r="AC3032" s="59" t="n"/>
      <c r="AD3032" s="59" t="n"/>
      <c r="AE3032" s="59" t="n"/>
      <c r="AF3032" s="59" t="n"/>
      <c r="AG3032" s="59" t="n"/>
      <c r="AH3032" s="59" t="n"/>
      <c r="AI3032" s="59" t="n"/>
      <c r="AJ3032" s="59" t="n"/>
      <c r="AK3032" s="59" t="n"/>
      <c r="AL3032" s="59" t="n"/>
      <c r="AM3032" s="59" t="n"/>
      <c r="AN3032" s="59" t="n"/>
      <c r="AO3032" s="59" t="n"/>
      <c r="AP3032" s="59" t="n"/>
      <c r="AQ3032" s="59" t="n"/>
      <c r="AR3032" s="59" t="n"/>
      <c r="AS3032" s="59" t="n"/>
      <c r="AT3032" s="59" t="n"/>
      <c r="AU3032" s="59" t="n"/>
      <c r="AV3032" s="59" t="n"/>
      <c r="AW3032" s="59" t="n"/>
      <c r="AX3032" s="59" t="n"/>
      <c r="AY3032" s="59" t="n"/>
      <c r="AZ3032" s="59" t="n"/>
      <c r="BA3032" s="59" t="n"/>
      <c r="BB3032" s="59" t="n"/>
      <c r="BC3032" s="59" t="n"/>
      <c r="BD3032" s="59" t="n"/>
      <c r="BE3032" s="59" t="n"/>
      <c r="BF3032" s="59" t="n"/>
      <c r="BG3032" s="59" t="n"/>
      <c r="BH3032" s="59" t="n"/>
      <c r="BI3032" s="59" t="n"/>
      <c r="BJ3032" s="59" t="n"/>
      <c r="BK3032" s="59" t="n"/>
      <c r="BL3032" s="59" t="n"/>
      <c r="BM3032" s="59" t="n"/>
      <c r="BN3032" s="59" t="n"/>
      <c r="BO3032" s="59" t="n"/>
      <c r="BP3032" s="59" t="n"/>
      <c r="BQ3032" s="59" t="n"/>
      <c r="BR3032" s="59" t="n"/>
      <c r="BS3032" s="59" t="n"/>
      <c r="BT3032" s="59" t="n"/>
      <c r="BU3032" s="59" t="n"/>
      <c r="BV3032" s="59" t="n"/>
      <c r="BW3032" s="59" t="n"/>
      <c r="BX3032" s="59" t="n"/>
      <c r="BY3032" s="59" t="n"/>
      <c r="BZ3032" s="59" t="n"/>
      <c r="CA3032" s="59" t="n"/>
      <c r="CB3032" s="59" t="n"/>
      <c r="CC3032" s="59" t="n"/>
      <c r="CD3032" s="59" t="n"/>
      <c r="CE3032" s="59" t="n"/>
      <c r="CF3032" s="59" t="n"/>
      <c r="CG3032" s="59" t="n"/>
      <c r="CH3032" s="59" t="n"/>
      <c r="CI3032" s="59" t="n"/>
      <c r="CJ3032" s="59" t="n"/>
      <c r="CK3032" s="59" t="n"/>
      <c r="CL3032" s="59" t="n"/>
      <c r="CM3032" s="59" t="n"/>
      <c r="CN3032" s="59" t="n"/>
      <c r="CO3032" s="59" t="n"/>
      <c r="CP3032" s="59" t="n"/>
      <c r="CQ3032" s="59" t="n"/>
      <c r="CR3032" s="59" t="n"/>
      <c r="CS3032" s="59" t="n"/>
      <c r="CT3032" s="59" t="n"/>
      <c r="CU3032" s="59" t="n"/>
      <c r="CV3032" s="59" t="n"/>
      <c r="CW3032" s="59" t="n"/>
      <c r="CX3032" s="59" t="n"/>
      <c r="CY3032" s="59" t="n"/>
      <c r="CZ3032" s="59" t="n"/>
    </row>
    <row r="3033">
      <c r="D3033" s="107" t="n"/>
      <c r="E3033" s="107" t="n"/>
      <c r="F3033" s="107" t="n"/>
      <c r="G3033" s="107" t="n"/>
      <c r="H3033" s="107" t="n"/>
      <c r="I3033" s="107" t="n"/>
      <c r="J3033" s="107" t="n"/>
      <c r="K3033" s="107" t="n"/>
      <c r="L3033" s="107" t="n"/>
      <c r="M3033" s="107" t="n"/>
      <c r="N3033" s="107" t="n"/>
      <c r="O3033" s="107" t="n"/>
      <c r="P3033" s="107" t="n"/>
      <c r="Q3033" s="107" t="n"/>
      <c r="R3033" s="107" t="n"/>
      <c r="S3033" s="107" t="n"/>
      <c r="T3033" s="107" t="n"/>
      <c r="U3033" s="107" t="n"/>
      <c r="V3033" s="107" t="n"/>
      <c r="W3033" s="107" t="n"/>
      <c r="X3033" s="107" t="n"/>
      <c r="Y3033" s="107" t="n"/>
      <c r="Z3033" s="107" t="n"/>
      <c r="AA3033" s="107" t="n"/>
      <c r="AB3033" s="107" t="n"/>
      <c r="AC3033" s="107" t="n"/>
      <c r="AD3033" s="107" t="n"/>
      <c r="AE3033" s="107" t="n"/>
      <c r="AF3033" s="107" t="n"/>
      <c r="AG3033" s="107" t="n"/>
      <c r="AH3033" s="107" t="n"/>
      <c r="AI3033" s="107" t="n"/>
      <c r="AJ3033" s="107" t="n"/>
      <c r="AK3033" s="107" t="n"/>
      <c r="AL3033" s="107" t="n"/>
      <c r="AM3033" s="107" t="n"/>
      <c r="AN3033" s="107" t="n"/>
      <c r="AO3033" s="107" t="n"/>
      <c r="AP3033" s="107" t="n"/>
      <c r="AQ3033" s="107" t="n"/>
      <c r="AR3033" s="107" t="n"/>
      <c r="AS3033" s="107" t="n"/>
      <c r="AT3033" s="107" t="n"/>
      <c r="AU3033" s="107" t="n"/>
      <c r="AV3033" s="107" t="n"/>
      <c r="AW3033" s="107" t="n"/>
      <c r="AX3033" s="107" t="n"/>
      <c r="AY3033" s="107" t="n"/>
      <c r="AZ3033" s="107" t="n"/>
      <c r="BA3033" s="107" t="n"/>
      <c r="BB3033" s="107" t="n"/>
      <c r="BC3033" s="107" t="n"/>
      <c r="BD3033" s="107" t="n"/>
      <c r="BE3033" s="107" t="n"/>
      <c r="BF3033" s="107" t="n"/>
      <c r="BG3033" s="107" t="n"/>
      <c r="BH3033" s="107" t="n"/>
      <c r="BI3033" s="107" t="n"/>
      <c r="BJ3033" s="107" t="n"/>
      <c r="BK3033" s="107" t="n"/>
      <c r="BL3033" s="107" t="n"/>
      <c r="BM3033" s="107" t="n"/>
      <c r="BN3033" s="107" t="n"/>
      <c r="BO3033" s="107" t="n"/>
      <c r="BP3033" s="107" t="n"/>
      <c r="BQ3033" s="107" t="n"/>
      <c r="BR3033" s="107" t="n"/>
      <c r="BS3033" s="107" t="n"/>
      <c r="BT3033" s="107" t="n"/>
      <c r="BU3033" s="107" t="n"/>
      <c r="BV3033" s="107" t="n"/>
      <c r="BW3033" s="107" t="n"/>
      <c r="BX3033" s="107" t="n"/>
      <c r="BY3033" s="107" t="n"/>
      <c r="BZ3033" s="107" t="n"/>
      <c r="CA3033" s="107" t="n"/>
      <c r="CB3033" s="107" t="n"/>
      <c r="CC3033" s="107" t="n"/>
      <c r="CD3033" s="107" t="n"/>
      <c r="CE3033" s="107" t="n"/>
      <c r="CF3033" s="107" t="n"/>
      <c r="CG3033" s="107" t="n"/>
      <c r="CH3033" s="107" t="n"/>
      <c r="CI3033" s="107" t="n"/>
      <c r="CJ3033" s="107" t="n"/>
      <c r="CK3033" s="107" t="n"/>
      <c r="CL3033" s="107" t="n"/>
      <c r="CM3033" s="107" t="n"/>
      <c r="CN3033" s="107" t="n"/>
      <c r="CO3033" s="107" t="n"/>
      <c r="CP3033" s="107" t="n"/>
      <c r="CQ3033" s="107" t="n"/>
      <c r="CR3033" s="107" t="n"/>
      <c r="CS3033" s="107" t="n"/>
      <c r="CT3033" s="107" t="n"/>
      <c r="CU3033" s="107" t="n"/>
      <c r="CV3033" s="107" t="n"/>
      <c r="CW3033" s="107" t="n"/>
      <c r="CX3033" s="107" t="n"/>
      <c r="CY3033" s="107" t="n"/>
      <c r="CZ3033" s="107" t="n"/>
    </row>
    <row r="3035">
      <c r="A3035" s="126">
        <f>IF(MXAU!$C$76="","",MXAU!$C$76)</f>
        <v/>
      </c>
      <c r="B3035" s="68">
        <f>IF($A3035="",0,COUNT($E3036:$CZ3036))</f>
        <v/>
      </c>
      <c r="C3035" s="69">
        <f>IF($B3035=0,0,MAX($E3036:$CZ3036))</f>
        <v/>
      </c>
      <c r="D3035" s="58">
        <f>_xll.BDS($A3035,'Field Check'!$C$44,"headers=y","startcol=1","endcol=7","dir=h","DVD_START_DT",'Field Check'!$C$59,"DVD_END_DT",'Field Check'!$D$59)</f>
        <v/>
      </c>
      <c r="E3035" s="59" t="n"/>
      <c r="F3035" s="59" t="n"/>
      <c r="G3035" s="59" t="n"/>
      <c r="H3035" s="59" t="n"/>
      <c r="I3035" s="59" t="n"/>
      <c r="J3035" s="59" t="n"/>
      <c r="K3035" s="59" t="n"/>
      <c r="L3035" s="59" t="n"/>
      <c r="M3035" s="59" t="n"/>
      <c r="N3035" s="59" t="n"/>
      <c r="O3035" s="59" t="n"/>
      <c r="P3035" s="59" t="n"/>
      <c r="Q3035" s="59" t="n"/>
      <c r="R3035" s="59" t="n"/>
      <c r="S3035" s="59" t="n"/>
      <c r="T3035" s="59" t="n"/>
      <c r="U3035" s="59" t="n"/>
      <c r="V3035" s="59" t="n"/>
      <c r="W3035" s="59" t="n"/>
      <c r="X3035" s="59" t="n"/>
      <c r="Y3035" s="59" t="n"/>
      <c r="Z3035" s="59" t="n"/>
      <c r="AA3035" s="59" t="n"/>
      <c r="AB3035" s="59" t="n"/>
      <c r="AC3035" s="59" t="n"/>
      <c r="AD3035" s="59" t="n"/>
      <c r="AE3035" s="59" t="n"/>
      <c r="AF3035" s="59" t="n"/>
      <c r="AG3035" s="59" t="n"/>
      <c r="AH3035" s="59" t="n"/>
      <c r="AI3035" s="59" t="n"/>
      <c r="AJ3035" s="59" t="n"/>
      <c r="AK3035" s="59" t="n"/>
      <c r="AL3035" s="59" t="n"/>
      <c r="AM3035" s="59" t="n"/>
      <c r="AN3035" s="59" t="n"/>
      <c r="AO3035" s="59" t="n"/>
      <c r="AP3035" s="59" t="n"/>
      <c r="AQ3035" s="59" t="n"/>
      <c r="AR3035" s="59" t="n"/>
      <c r="AS3035" s="59" t="n"/>
      <c r="AT3035" s="59" t="n"/>
      <c r="AU3035" s="59" t="n"/>
      <c r="AV3035" s="59" t="n"/>
      <c r="AW3035" s="59" t="n"/>
      <c r="AX3035" s="59" t="n"/>
      <c r="AY3035" s="59" t="n"/>
      <c r="AZ3035" s="59" t="n"/>
      <c r="BA3035" s="59" t="n"/>
      <c r="BB3035" s="59" t="n"/>
      <c r="BC3035" s="59" t="n"/>
      <c r="BD3035" s="59" t="n"/>
      <c r="BE3035" s="59" t="n"/>
      <c r="BF3035" s="59" t="n"/>
      <c r="BG3035" s="59" t="n"/>
      <c r="BH3035" s="59" t="n"/>
      <c r="BI3035" s="59" t="n"/>
      <c r="BJ3035" s="59" t="n"/>
      <c r="BK3035" s="59" t="n"/>
      <c r="BL3035" s="59" t="n"/>
      <c r="BM3035" s="59" t="n"/>
      <c r="BN3035" s="59" t="n"/>
      <c r="BO3035" s="59" t="n"/>
      <c r="BP3035" s="59" t="n"/>
      <c r="BQ3035" s="59" t="n"/>
      <c r="BR3035" s="59" t="n"/>
      <c r="BS3035" s="59" t="n"/>
      <c r="BT3035" s="59" t="n"/>
      <c r="BU3035" s="59" t="n"/>
      <c r="BV3035" s="59" t="n"/>
      <c r="BW3035" s="59" t="n"/>
      <c r="BX3035" s="59" t="n"/>
      <c r="BY3035" s="59" t="n"/>
      <c r="BZ3035" s="59" t="n"/>
      <c r="CA3035" s="59" t="n"/>
      <c r="CB3035" s="59" t="n"/>
      <c r="CC3035" s="59" t="n"/>
      <c r="CD3035" s="59" t="n"/>
      <c r="CE3035" s="59" t="n"/>
      <c r="CF3035" s="59" t="n"/>
      <c r="CG3035" s="59" t="n"/>
      <c r="CH3035" s="59" t="n"/>
      <c r="CI3035" s="59" t="n"/>
      <c r="CJ3035" s="59" t="n"/>
      <c r="CK3035" s="59" t="n"/>
      <c r="CL3035" s="59" t="n"/>
      <c r="CM3035" s="59" t="n"/>
      <c r="CN3035" s="59" t="n"/>
      <c r="CO3035" s="59" t="n"/>
      <c r="CP3035" s="59" t="n"/>
      <c r="CQ3035" s="59" t="n"/>
      <c r="CR3035" s="59" t="n"/>
      <c r="CS3035" s="59" t="n"/>
      <c r="CT3035" s="59" t="n"/>
      <c r="CU3035" s="59" t="n"/>
      <c r="CV3035" s="59" t="n"/>
      <c r="CW3035" s="59" t="n"/>
      <c r="CX3035" s="59" t="n"/>
      <c r="CY3035" s="59" t="n"/>
      <c r="CZ3035" s="59" t="n"/>
    </row>
    <row r="3036">
      <c r="D3036" s="59" t="n"/>
      <c r="E3036" s="59" t="n"/>
      <c r="F3036" s="59" t="n"/>
      <c r="G3036" s="59" t="n"/>
      <c r="H3036" s="59" t="n"/>
      <c r="I3036" s="59" t="n"/>
      <c r="J3036" s="59" t="n"/>
      <c r="K3036" s="59" t="n"/>
      <c r="L3036" s="59" t="n"/>
      <c r="M3036" s="59" t="n"/>
      <c r="N3036" s="59" t="n"/>
      <c r="O3036" s="59" t="n"/>
      <c r="P3036" s="59" t="n"/>
      <c r="Q3036" s="59" t="n"/>
      <c r="R3036" s="59" t="n"/>
      <c r="S3036" s="59" t="n"/>
      <c r="T3036" s="59" t="n"/>
      <c r="U3036" s="59" t="n"/>
      <c r="V3036" s="59" t="n"/>
      <c r="W3036" s="59" t="n"/>
      <c r="X3036" s="59" t="n"/>
      <c r="Y3036" s="59" t="n"/>
      <c r="Z3036" s="59" t="n"/>
      <c r="AA3036" s="59" t="n"/>
      <c r="AB3036" s="59" t="n"/>
      <c r="AC3036" s="59" t="n"/>
      <c r="AD3036" s="59" t="n"/>
      <c r="AE3036" s="59" t="n"/>
      <c r="AF3036" s="59" t="n"/>
      <c r="AG3036" s="59" t="n"/>
      <c r="AH3036" s="59" t="n"/>
      <c r="AI3036" s="59" t="n"/>
      <c r="AJ3036" s="59" t="n"/>
      <c r="AK3036" s="59" t="n"/>
      <c r="AL3036" s="59" t="n"/>
      <c r="AM3036" s="59" t="n"/>
      <c r="AN3036" s="59" t="n"/>
      <c r="AO3036" s="59" t="n"/>
      <c r="AP3036" s="59" t="n"/>
      <c r="AQ3036" s="59" t="n"/>
      <c r="AR3036" s="59" t="n"/>
      <c r="AS3036" s="59" t="n"/>
      <c r="AT3036" s="59" t="n"/>
      <c r="AU3036" s="59" t="n"/>
      <c r="AV3036" s="59" t="n"/>
      <c r="AW3036" s="59" t="n"/>
      <c r="AX3036" s="59" t="n"/>
      <c r="AY3036" s="59" t="n"/>
      <c r="AZ3036" s="59" t="n"/>
      <c r="BA3036" s="59" t="n"/>
      <c r="BB3036" s="59" t="n"/>
      <c r="BC3036" s="59" t="n"/>
      <c r="BD3036" s="59" t="n"/>
      <c r="BE3036" s="59" t="n"/>
      <c r="BF3036" s="59" t="n"/>
      <c r="BG3036" s="59" t="n"/>
      <c r="BH3036" s="59" t="n"/>
      <c r="BI3036" s="59" t="n"/>
      <c r="BJ3036" s="59" t="n"/>
      <c r="BK3036" s="59" t="n"/>
      <c r="BL3036" s="59" t="n"/>
      <c r="BM3036" s="59" t="n"/>
      <c r="BN3036" s="59" t="n"/>
      <c r="BO3036" s="59" t="n"/>
      <c r="BP3036" s="59" t="n"/>
      <c r="BQ3036" s="59" t="n"/>
      <c r="BR3036" s="59" t="n"/>
      <c r="BS3036" s="59" t="n"/>
      <c r="BT3036" s="59" t="n"/>
      <c r="BU3036" s="59" t="n"/>
      <c r="BV3036" s="59" t="n"/>
      <c r="BW3036" s="59" t="n"/>
      <c r="BX3036" s="59" t="n"/>
      <c r="BY3036" s="59" t="n"/>
      <c r="BZ3036" s="59" t="n"/>
      <c r="CA3036" s="59" t="n"/>
      <c r="CB3036" s="59" t="n"/>
      <c r="CC3036" s="59" t="n"/>
      <c r="CD3036" s="59" t="n"/>
      <c r="CE3036" s="59" t="n"/>
      <c r="CF3036" s="59" t="n"/>
      <c r="CG3036" s="59" t="n"/>
      <c r="CH3036" s="59" t="n"/>
      <c r="CI3036" s="59" t="n"/>
      <c r="CJ3036" s="59" t="n"/>
      <c r="CK3036" s="59" t="n"/>
      <c r="CL3036" s="59" t="n"/>
      <c r="CM3036" s="59" t="n"/>
      <c r="CN3036" s="59" t="n"/>
      <c r="CO3036" s="59" t="n"/>
      <c r="CP3036" s="59" t="n"/>
      <c r="CQ3036" s="59" t="n"/>
      <c r="CR3036" s="59" t="n"/>
      <c r="CS3036" s="59" t="n"/>
      <c r="CT3036" s="59" t="n"/>
      <c r="CU3036" s="59" t="n"/>
      <c r="CV3036" s="59" t="n"/>
      <c r="CW3036" s="59" t="n"/>
      <c r="CX3036" s="59" t="n"/>
      <c r="CY3036" s="59" t="n"/>
      <c r="CZ3036" s="59" t="n"/>
    </row>
    <row r="3037">
      <c r="D3037" s="59" t="n"/>
      <c r="E3037" s="59" t="n"/>
      <c r="F3037" s="59" t="n"/>
      <c r="G3037" s="59" t="n"/>
      <c r="H3037" s="59" t="n"/>
      <c r="I3037" s="59" t="n"/>
      <c r="J3037" s="59" t="n"/>
      <c r="K3037" s="59" t="n"/>
      <c r="L3037" s="59" t="n"/>
      <c r="M3037" s="59" t="n"/>
      <c r="N3037" s="59" t="n"/>
      <c r="O3037" s="59" t="n"/>
      <c r="P3037" s="59" t="n"/>
      <c r="Q3037" s="59" t="n"/>
      <c r="R3037" s="59" t="n"/>
      <c r="S3037" s="59" t="n"/>
      <c r="T3037" s="59" t="n"/>
      <c r="U3037" s="59" t="n"/>
      <c r="V3037" s="59" t="n"/>
      <c r="W3037" s="59" t="n"/>
      <c r="X3037" s="59" t="n"/>
      <c r="Y3037" s="59" t="n"/>
      <c r="Z3037" s="59" t="n"/>
      <c r="AA3037" s="59" t="n"/>
      <c r="AB3037" s="59" t="n"/>
      <c r="AC3037" s="59" t="n"/>
      <c r="AD3037" s="59" t="n"/>
      <c r="AE3037" s="59" t="n"/>
      <c r="AF3037" s="59" t="n"/>
      <c r="AG3037" s="59" t="n"/>
      <c r="AH3037" s="59" t="n"/>
      <c r="AI3037" s="59" t="n"/>
      <c r="AJ3037" s="59" t="n"/>
      <c r="AK3037" s="59" t="n"/>
      <c r="AL3037" s="59" t="n"/>
      <c r="AM3037" s="59" t="n"/>
      <c r="AN3037" s="59" t="n"/>
      <c r="AO3037" s="59" t="n"/>
      <c r="AP3037" s="59" t="n"/>
      <c r="AQ3037" s="59" t="n"/>
      <c r="AR3037" s="59" t="n"/>
      <c r="AS3037" s="59" t="n"/>
      <c r="AT3037" s="59" t="n"/>
      <c r="AU3037" s="59" t="n"/>
      <c r="AV3037" s="59" t="n"/>
      <c r="AW3037" s="59" t="n"/>
      <c r="AX3037" s="59" t="n"/>
      <c r="AY3037" s="59" t="n"/>
      <c r="AZ3037" s="59" t="n"/>
      <c r="BA3037" s="59" t="n"/>
      <c r="BB3037" s="59" t="n"/>
      <c r="BC3037" s="59" t="n"/>
      <c r="BD3037" s="59" t="n"/>
      <c r="BE3037" s="59" t="n"/>
      <c r="BF3037" s="59" t="n"/>
      <c r="BG3037" s="59" t="n"/>
      <c r="BH3037" s="59" t="n"/>
      <c r="BI3037" s="59" t="n"/>
      <c r="BJ3037" s="59" t="n"/>
      <c r="BK3037" s="59" t="n"/>
      <c r="BL3037" s="59" t="n"/>
      <c r="BM3037" s="59" t="n"/>
      <c r="BN3037" s="59" t="n"/>
      <c r="BO3037" s="59" t="n"/>
      <c r="BP3037" s="59" t="n"/>
      <c r="BQ3037" s="59" t="n"/>
      <c r="BR3037" s="59" t="n"/>
      <c r="BS3037" s="59" t="n"/>
      <c r="BT3037" s="59" t="n"/>
      <c r="BU3037" s="59" t="n"/>
      <c r="BV3037" s="59" t="n"/>
      <c r="BW3037" s="59" t="n"/>
      <c r="BX3037" s="59" t="n"/>
      <c r="BY3037" s="59" t="n"/>
      <c r="BZ3037" s="59" t="n"/>
      <c r="CA3037" s="59" t="n"/>
      <c r="CB3037" s="59" t="n"/>
      <c r="CC3037" s="59" t="n"/>
      <c r="CD3037" s="59" t="n"/>
      <c r="CE3037" s="59" t="n"/>
      <c r="CF3037" s="59" t="n"/>
      <c r="CG3037" s="59" t="n"/>
      <c r="CH3037" s="59" t="n"/>
      <c r="CI3037" s="59" t="n"/>
      <c r="CJ3037" s="59" t="n"/>
      <c r="CK3037" s="59" t="n"/>
      <c r="CL3037" s="59" t="n"/>
      <c r="CM3037" s="59" t="n"/>
      <c r="CN3037" s="59" t="n"/>
      <c r="CO3037" s="59" t="n"/>
      <c r="CP3037" s="59" t="n"/>
      <c r="CQ3037" s="59" t="n"/>
      <c r="CR3037" s="59" t="n"/>
      <c r="CS3037" s="59" t="n"/>
      <c r="CT3037" s="59" t="n"/>
      <c r="CU3037" s="59" t="n"/>
      <c r="CV3037" s="59" t="n"/>
      <c r="CW3037" s="59" t="n"/>
      <c r="CX3037" s="59" t="n"/>
      <c r="CY3037" s="59" t="n"/>
      <c r="CZ3037" s="59" t="n"/>
    </row>
    <row r="3038">
      <c r="D3038" s="59" t="n"/>
      <c r="E3038" s="59" t="n"/>
      <c r="F3038" s="59" t="n"/>
      <c r="G3038" s="59" t="n"/>
      <c r="H3038" s="59" t="n"/>
      <c r="I3038" s="59" t="n"/>
      <c r="J3038" s="59" t="n"/>
      <c r="K3038" s="59" t="n"/>
      <c r="L3038" s="59" t="n"/>
      <c r="M3038" s="59" t="n"/>
      <c r="N3038" s="59" t="n"/>
      <c r="O3038" s="59" t="n"/>
      <c r="P3038" s="59" t="n"/>
      <c r="Q3038" s="59" t="n"/>
      <c r="R3038" s="59" t="n"/>
      <c r="S3038" s="59" t="n"/>
      <c r="T3038" s="59" t="n"/>
      <c r="U3038" s="59" t="n"/>
      <c r="V3038" s="59" t="n"/>
      <c r="W3038" s="59" t="n"/>
      <c r="X3038" s="59" t="n"/>
      <c r="Y3038" s="59" t="n"/>
      <c r="Z3038" s="59" t="n"/>
      <c r="AA3038" s="59" t="n"/>
      <c r="AB3038" s="59" t="n"/>
      <c r="AC3038" s="59" t="n"/>
      <c r="AD3038" s="59" t="n"/>
      <c r="AE3038" s="59" t="n"/>
      <c r="AF3038" s="59" t="n"/>
      <c r="AG3038" s="59" t="n"/>
      <c r="AH3038" s="59" t="n"/>
      <c r="AI3038" s="59" t="n"/>
      <c r="AJ3038" s="59" t="n"/>
      <c r="AK3038" s="59" t="n"/>
      <c r="AL3038" s="59" t="n"/>
      <c r="AM3038" s="59" t="n"/>
      <c r="AN3038" s="59" t="n"/>
      <c r="AO3038" s="59" t="n"/>
      <c r="AP3038" s="59" t="n"/>
      <c r="AQ3038" s="59" t="n"/>
      <c r="AR3038" s="59" t="n"/>
      <c r="AS3038" s="59" t="n"/>
      <c r="AT3038" s="59" t="n"/>
      <c r="AU3038" s="59" t="n"/>
      <c r="AV3038" s="59" t="n"/>
      <c r="AW3038" s="59" t="n"/>
      <c r="AX3038" s="59" t="n"/>
      <c r="AY3038" s="59" t="n"/>
      <c r="AZ3038" s="59" t="n"/>
      <c r="BA3038" s="59" t="n"/>
      <c r="BB3038" s="59" t="n"/>
      <c r="BC3038" s="59" t="n"/>
      <c r="BD3038" s="59" t="n"/>
      <c r="BE3038" s="59" t="n"/>
      <c r="BF3038" s="59" t="n"/>
      <c r="BG3038" s="59" t="n"/>
      <c r="BH3038" s="59" t="n"/>
      <c r="BI3038" s="59" t="n"/>
      <c r="BJ3038" s="59" t="n"/>
      <c r="BK3038" s="59" t="n"/>
      <c r="BL3038" s="59" t="n"/>
      <c r="BM3038" s="59" t="n"/>
      <c r="BN3038" s="59" t="n"/>
      <c r="BO3038" s="59" t="n"/>
      <c r="BP3038" s="59" t="n"/>
      <c r="BQ3038" s="59" t="n"/>
      <c r="BR3038" s="59" t="n"/>
      <c r="BS3038" s="59" t="n"/>
      <c r="BT3038" s="59" t="n"/>
      <c r="BU3038" s="59" t="n"/>
      <c r="BV3038" s="59" t="n"/>
      <c r="BW3038" s="59" t="n"/>
      <c r="BX3038" s="59" t="n"/>
      <c r="BY3038" s="59" t="n"/>
      <c r="BZ3038" s="59" t="n"/>
      <c r="CA3038" s="59" t="n"/>
      <c r="CB3038" s="59" t="n"/>
      <c r="CC3038" s="59" t="n"/>
      <c r="CD3038" s="59" t="n"/>
      <c r="CE3038" s="59" t="n"/>
      <c r="CF3038" s="59" t="n"/>
      <c r="CG3038" s="59" t="n"/>
      <c r="CH3038" s="59" t="n"/>
      <c r="CI3038" s="59" t="n"/>
      <c r="CJ3038" s="59" t="n"/>
      <c r="CK3038" s="59" t="n"/>
      <c r="CL3038" s="59" t="n"/>
      <c r="CM3038" s="59" t="n"/>
      <c r="CN3038" s="59" t="n"/>
      <c r="CO3038" s="59" t="n"/>
      <c r="CP3038" s="59" t="n"/>
      <c r="CQ3038" s="59" t="n"/>
      <c r="CR3038" s="59" t="n"/>
      <c r="CS3038" s="59" t="n"/>
      <c r="CT3038" s="59" t="n"/>
      <c r="CU3038" s="59" t="n"/>
      <c r="CV3038" s="59" t="n"/>
      <c r="CW3038" s="59" t="n"/>
      <c r="CX3038" s="59" t="n"/>
      <c r="CY3038" s="59" t="n"/>
      <c r="CZ3038" s="59" t="n"/>
    </row>
    <row r="3039">
      <c r="D3039" s="107" t="n"/>
      <c r="E3039" s="107" t="n"/>
      <c r="F3039" s="107" t="n"/>
      <c r="G3039" s="107" t="n"/>
      <c r="H3039" s="107" t="n"/>
      <c r="I3039" s="107" t="n"/>
      <c r="J3039" s="107" t="n"/>
      <c r="K3039" s="107" t="n"/>
      <c r="L3039" s="107" t="n"/>
      <c r="M3039" s="107" t="n"/>
      <c r="N3039" s="107" t="n"/>
      <c r="O3039" s="107" t="n"/>
      <c r="P3039" s="107" t="n"/>
      <c r="Q3039" s="107" t="n"/>
      <c r="R3039" s="107" t="n"/>
      <c r="S3039" s="107" t="n"/>
      <c r="T3039" s="107" t="n"/>
      <c r="U3039" s="107" t="n"/>
      <c r="V3039" s="107" t="n"/>
      <c r="W3039" s="107" t="n"/>
      <c r="X3039" s="107" t="n"/>
      <c r="Y3039" s="107" t="n"/>
      <c r="Z3039" s="107" t="n"/>
      <c r="AA3039" s="107" t="n"/>
      <c r="AB3039" s="107" t="n"/>
      <c r="AC3039" s="107" t="n"/>
      <c r="AD3039" s="107" t="n"/>
      <c r="AE3039" s="107" t="n"/>
      <c r="AF3039" s="107" t="n"/>
      <c r="AG3039" s="107" t="n"/>
      <c r="AH3039" s="107" t="n"/>
      <c r="AI3039" s="107" t="n"/>
      <c r="AJ3039" s="107" t="n"/>
      <c r="AK3039" s="107" t="n"/>
      <c r="AL3039" s="107" t="n"/>
      <c r="AM3039" s="107" t="n"/>
      <c r="AN3039" s="107" t="n"/>
      <c r="AO3039" s="107" t="n"/>
      <c r="AP3039" s="107" t="n"/>
      <c r="AQ3039" s="107" t="n"/>
      <c r="AR3039" s="107" t="n"/>
      <c r="AS3039" s="107" t="n"/>
      <c r="AT3039" s="107" t="n"/>
      <c r="AU3039" s="107" t="n"/>
      <c r="AV3039" s="107" t="n"/>
      <c r="AW3039" s="107" t="n"/>
      <c r="AX3039" s="107" t="n"/>
      <c r="AY3039" s="107" t="n"/>
      <c r="AZ3039" s="107" t="n"/>
      <c r="BA3039" s="107" t="n"/>
      <c r="BB3039" s="107" t="n"/>
      <c r="BC3039" s="107" t="n"/>
      <c r="BD3039" s="107" t="n"/>
      <c r="BE3039" s="107" t="n"/>
      <c r="BF3039" s="107" t="n"/>
      <c r="BG3039" s="107" t="n"/>
      <c r="BH3039" s="107" t="n"/>
      <c r="BI3039" s="107" t="n"/>
      <c r="BJ3039" s="107" t="n"/>
      <c r="BK3039" s="107" t="n"/>
      <c r="BL3039" s="107" t="n"/>
      <c r="BM3039" s="107" t="n"/>
      <c r="BN3039" s="107" t="n"/>
      <c r="BO3039" s="107" t="n"/>
      <c r="BP3039" s="107" t="n"/>
      <c r="BQ3039" s="107" t="n"/>
      <c r="BR3039" s="107" t="n"/>
      <c r="BS3039" s="107" t="n"/>
      <c r="BT3039" s="107" t="n"/>
      <c r="BU3039" s="107" t="n"/>
      <c r="BV3039" s="107" t="n"/>
      <c r="BW3039" s="107" t="n"/>
      <c r="BX3039" s="107" t="n"/>
      <c r="BY3039" s="107" t="n"/>
      <c r="BZ3039" s="107" t="n"/>
      <c r="CA3039" s="107" t="n"/>
      <c r="CB3039" s="107" t="n"/>
      <c r="CC3039" s="107" t="n"/>
      <c r="CD3039" s="107" t="n"/>
      <c r="CE3039" s="107" t="n"/>
      <c r="CF3039" s="107" t="n"/>
      <c r="CG3039" s="107" t="n"/>
      <c r="CH3039" s="107" t="n"/>
      <c r="CI3039" s="107" t="n"/>
      <c r="CJ3039" s="107" t="n"/>
      <c r="CK3039" s="107" t="n"/>
      <c r="CL3039" s="107" t="n"/>
      <c r="CM3039" s="107" t="n"/>
      <c r="CN3039" s="107" t="n"/>
      <c r="CO3039" s="107" t="n"/>
      <c r="CP3039" s="107" t="n"/>
      <c r="CQ3039" s="107" t="n"/>
      <c r="CR3039" s="107" t="n"/>
      <c r="CS3039" s="107" t="n"/>
      <c r="CT3039" s="107" t="n"/>
      <c r="CU3039" s="107" t="n"/>
      <c r="CV3039" s="107" t="n"/>
      <c r="CW3039" s="107" t="n"/>
      <c r="CX3039" s="107" t="n"/>
      <c r="CY3039" s="107" t="n"/>
      <c r="CZ3039" s="107" t="n"/>
    </row>
    <row r="3042">
      <c r="A3042" s="2">
        <f>IF($A3035="","","   projections")</f>
        <v/>
      </c>
      <c r="B3042" s="68">
        <f>IF($A3035="",0,COUNT($E3043:$CZ3043))</f>
        <v/>
      </c>
      <c r="C3042" s="69">
        <f>IF($B3042=0,0,MAX($E3043:$CZ3043))</f>
        <v/>
      </c>
      <c r="D3042" s="58">
        <f>_xll.BDS($A3035,'Field Check'!$C$42,"headers=y","startcol=1","endcol=3","dir=h")</f>
        <v/>
      </c>
      <c r="E3042" s="59" t="n"/>
      <c r="F3042" s="59" t="n"/>
      <c r="G3042" s="59" t="n"/>
      <c r="H3042" s="59" t="n"/>
      <c r="I3042" s="59" t="n"/>
      <c r="J3042" s="59" t="n"/>
      <c r="K3042" s="59" t="n"/>
      <c r="L3042" s="59" t="n"/>
      <c r="M3042" s="59" t="n"/>
      <c r="N3042" s="59" t="n"/>
      <c r="O3042" s="59" t="n"/>
      <c r="P3042" s="59" t="n"/>
      <c r="Q3042" s="59" t="n"/>
      <c r="R3042" s="59" t="n"/>
      <c r="S3042" s="59" t="n"/>
      <c r="T3042" s="59" t="n"/>
      <c r="U3042" s="59" t="n"/>
      <c r="V3042" s="59" t="n"/>
      <c r="W3042" s="59" t="n"/>
      <c r="X3042" s="59" t="n"/>
      <c r="Y3042" s="59" t="n"/>
      <c r="Z3042" s="59" t="n"/>
      <c r="AA3042" s="59" t="n"/>
      <c r="AB3042" s="59" t="n"/>
      <c r="AC3042" s="59" t="n"/>
      <c r="AD3042" s="59" t="n"/>
      <c r="AE3042" s="59" t="n"/>
      <c r="AF3042" s="59" t="n"/>
      <c r="AG3042" s="59" t="n"/>
      <c r="AH3042" s="59" t="n"/>
      <c r="AI3042" s="59" t="n"/>
      <c r="AJ3042" s="59" t="n"/>
      <c r="AK3042" s="59" t="n"/>
      <c r="AL3042" s="59" t="n"/>
      <c r="AM3042" s="59" t="n"/>
      <c r="AN3042" s="59" t="n"/>
      <c r="AO3042" s="59" t="n"/>
      <c r="AP3042" s="59" t="n"/>
      <c r="AQ3042" s="59" t="n"/>
      <c r="AR3042" s="59" t="n"/>
      <c r="AS3042" s="59" t="n"/>
      <c r="AT3042" s="59" t="n"/>
      <c r="AU3042" s="59" t="n"/>
      <c r="AV3042" s="59" t="n"/>
      <c r="AW3042" s="59" t="n"/>
      <c r="AX3042" s="59" t="n"/>
      <c r="AY3042" s="59" t="n"/>
      <c r="AZ3042" s="59" t="n"/>
      <c r="BA3042" s="59" t="n"/>
      <c r="BB3042" s="59" t="n"/>
      <c r="BC3042" s="59" t="n"/>
      <c r="BD3042" s="59" t="n"/>
      <c r="BE3042" s="59" t="n"/>
      <c r="BF3042" s="59" t="n"/>
      <c r="BG3042" s="59" t="n"/>
      <c r="BH3042" s="59" t="n"/>
      <c r="BI3042" s="59" t="n"/>
      <c r="BJ3042" s="59" t="n"/>
      <c r="BK3042" s="59" t="n"/>
      <c r="BL3042" s="59" t="n"/>
      <c r="BM3042" s="59" t="n"/>
      <c r="BN3042" s="59" t="n"/>
      <c r="BO3042" s="59" t="n"/>
      <c r="BP3042" s="59" t="n"/>
      <c r="BQ3042" s="59" t="n"/>
      <c r="BR3042" s="59" t="n"/>
      <c r="BS3042" s="59" t="n"/>
      <c r="BT3042" s="59" t="n"/>
      <c r="BU3042" s="59" t="n"/>
      <c r="BV3042" s="59" t="n"/>
      <c r="BW3042" s="59" t="n"/>
      <c r="BX3042" s="59" t="n"/>
      <c r="BY3042" s="59" t="n"/>
      <c r="BZ3042" s="59" t="n"/>
      <c r="CA3042" s="59" t="n"/>
      <c r="CB3042" s="59" t="n"/>
      <c r="CC3042" s="59" t="n"/>
      <c r="CD3042" s="59" t="n"/>
      <c r="CE3042" s="59" t="n"/>
      <c r="CF3042" s="59" t="n"/>
      <c r="CG3042" s="59" t="n"/>
      <c r="CH3042" s="59" t="n"/>
      <c r="CI3042" s="59" t="n"/>
      <c r="CJ3042" s="59" t="n"/>
      <c r="CK3042" s="59" t="n"/>
      <c r="CL3042" s="59" t="n"/>
      <c r="CM3042" s="59" t="n"/>
      <c r="CN3042" s="59" t="n"/>
      <c r="CO3042" s="59" t="n"/>
      <c r="CP3042" s="59" t="n"/>
      <c r="CQ3042" s="59" t="n"/>
      <c r="CR3042" s="59" t="n"/>
      <c r="CS3042" s="59" t="n"/>
      <c r="CT3042" s="59" t="n"/>
      <c r="CU3042" s="59" t="n"/>
      <c r="CV3042" s="59" t="n"/>
      <c r="CW3042" s="59" t="n"/>
      <c r="CX3042" s="59" t="n"/>
      <c r="CY3042" s="59" t="n"/>
      <c r="CZ3042" s="59" t="n"/>
    </row>
    <row r="3043">
      <c r="D3043" s="59" t="n"/>
      <c r="E3043" s="59" t="n"/>
      <c r="F3043" s="59" t="n"/>
      <c r="G3043" s="59" t="n"/>
      <c r="H3043" s="59" t="n"/>
      <c r="I3043" s="59" t="n"/>
      <c r="J3043" s="59" t="n"/>
      <c r="K3043" s="59" t="n"/>
      <c r="L3043" s="59" t="n"/>
      <c r="M3043" s="59" t="n"/>
      <c r="N3043" s="59" t="n"/>
      <c r="O3043" s="59" t="n"/>
      <c r="P3043" s="59" t="n"/>
      <c r="Q3043" s="59" t="n"/>
      <c r="R3043" s="59" t="n"/>
      <c r="S3043" s="59" t="n"/>
      <c r="T3043" s="59" t="n"/>
      <c r="U3043" s="59" t="n"/>
      <c r="V3043" s="59" t="n"/>
      <c r="W3043" s="59" t="n"/>
      <c r="X3043" s="59" t="n"/>
      <c r="Y3043" s="59" t="n"/>
      <c r="Z3043" s="59" t="n"/>
      <c r="AA3043" s="59" t="n"/>
      <c r="AB3043" s="59" t="n"/>
      <c r="AC3043" s="59" t="n"/>
      <c r="AD3043" s="59" t="n"/>
      <c r="AE3043" s="59" t="n"/>
      <c r="AF3043" s="59" t="n"/>
      <c r="AG3043" s="59" t="n"/>
      <c r="AH3043" s="59" t="n"/>
      <c r="AI3043" s="59" t="n"/>
      <c r="AJ3043" s="59" t="n"/>
      <c r="AK3043" s="59" t="n"/>
      <c r="AL3043" s="59" t="n"/>
      <c r="AM3043" s="59" t="n"/>
      <c r="AN3043" s="59" t="n"/>
      <c r="AO3043" s="59" t="n"/>
      <c r="AP3043" s="59" t="n"/>
      <c r="AQ3043" s="59" t="n"/>
      <c r="AR3043" s="59" t="n"/>
      <c r="AS3043" s="59" t="n"/>
      <c r="AT3043" s="59" t="n"/>
      <c r="AU3043" s="59" t="n"/>
      <c r="AV3043" s="59" t="n"/>
      <c r="AW3043" s="59" t="n"/>
      <c r="AX3043" s="59" t="n"/>
      <c r="AY3043" s="59" t="n"/>
      <c r="AZ3043" s="59" t="n"/>
      <c r="BA3043" s="59" t="n"/>
      <c r="BB3043" s="59" t="n"/>
      <c r="BC3043" s="59" t="n"/>
      <c r="BD3043" s="59" t="n"/>
      <c r="BE3043" s="59" t="n"/>
      <c r="BF3043" s="59" t="n"/>
      <c r="BG3043" s="59" t="n"/>
      <c r="BH3043" s="59" t="n"/>
      <c r="BI3043" s="59" t="n"/>
      <c r="BJ3043" s="59" t="n"/>
      <c r="BK3043" s="59" t="n"/>
      <c r="BL3043" s="59" t="n"/>
      <c r="BM3043" s="59" t="n"/>
      <c r="BN3043" s="59" t="n"/>
      <c r="BO3043" s="59" t="n"/>
      <c r="BP3043" s="59" t="n"/>
      <c r="BQ3043" s="59" t="n"/>
      <c r="BR3043" s="59" t="n"/>
      <c r="BS3043" s="59" t="n"/>
      <c r="BT3043" s="59" t="n"/>
      <c r="BU3043" s="59" t="n"/>
      <c r="BV3043" s="59" t="n"/>
      <c r="BW3043" s="59" t="n"/>
      <c r="BX3043" s="59" t="n"/>
      <c r="BY3043" s="59" t="n"/>
      <c r="BZ3043" s="59" t="n"/>
      <c r="CA3043" s="59" t="n"/>
      <c r="CB3043" s="59" t="n"/>
      <c r="CC3043" s="59" t="n"/>
      <c r="CD3043" s="59" t="n"/>
      <c r="CE3043" s="59" t="n"/>
      <c r="CF3043" s="59" t="n"/>
      <c r="CG3043" s="59" t="n"/>
      <c r="CH3043" s="59" t="n"/>
      <c r="CI3043" s="59" t="n"/>
      <c r="CJ3043" s="59" t="n"/>
      <c r="CK3043" s="59" t="n"/>
      <c r="CL3043" s="59" t="n"/>
      <c r="CM3043" s="59" t="n"/>
      <c r="CN3043" s="59" t="n"/>
      <c r="CO3043" s="59" t="n"/>
      <c r="CP3043" s="59" t="n"/>
      <c r="CQ3043" s="59" t="n"/>
      <c r="CR3043" s="59" t="n"/>
      <c r="CS3043" s="59" t="n"/>
      <c r="CT3043" s="59" t="n"/>
      <c r="CU3043" s="59" t="n"/>
      <c r="CV3043" s="59" t="n"/>
      <c r="CW3043" s="59" t="n"/>
      <c r="CX3043" s="59" t="n"/>
      <c r="CY3043" s="59" t="n"/>
      <c r="CZ3043" s="59" t="n"/>
    </row>
    <row r="3044">
      <c r="D3044" s="107" t="n"/>
      <c r="E3044" s="107" t="n"/>
      <c r="F3044" s="107" t="n"/>
      <c r="G3044" s="107" t="n"/>
      <c r="H3044" s="107" t="n"/>
      <c r="I3044" s="107" t="n"/>
      <c r="J3044" s="107" t="n"/>
      <c r="K3044" s="107" t="n"/>
      <c r="L3044" s="107" t="n"/>
      <c r="M3044" s="107" t="n"/>
      <c r="N3044" s="107" t="n"/>
      <c r="O3044" s="107" t="n"/>
      <c r="P3044" s="107" t="n"/>
      <c r="Q3044" s="107" t="n"/>
      <c r="R3044" s="107" t="n"/>
      <c r="S3044" s="107" t="n"/>
      <c r="T3044" s="107" t="n"/>
      <c r="U3044" s="107" t="n"/>
      <c r="V3044" s="107" t="n"/>
      <c r="W3044" s="107" t="n"/>
      <c r="X3044" s="107" t="n"/>
      <c r="Y3044" s="107" t="n"/>
      <c r="Z3044" s="107" t="n"/>
      <c r="AA3044" s="107" t="n"/>
      <c r="AB3044" s="107" t="n"/>
      <c r="AC3044" s="107" t="n"/>
      <c r="AD3044" s="107" t="n"/>
      <c r="AE3044" s="107" t="n"/>
      <c r="AF3044" s="107" t="n"/>
      <c r="AG3044" s="107" t="n"/>
      <c r="AH3044" s="107" t="n"/>
      <c r="AI3044" s="107" t="n"/>
      <c r="AJ3044" s="107" t="n"/>
      <c r="AK3044" s="107" t="n"/>
      <c r="AL3044" s="107" t="n"/>
      <c r="AM3044" s="107" t="n"/>
      <c r="AN3044" s="107" t="n"/>
      <c r="AO3044" s="107" t="n"/>
      <c r="AP3044" s="107" t="n"/>
      <c r="AQ3044" s="107" t="n"/>
      <c r="AR3044" s="107" t="n"/>
      <c r="AS3044" s="107" t="n"/>
      <c r="AT3044" s="107" t="n"/>
      <c r="AU3044" s="107" t="n"/>
      <c r="AV3044" s="107" t="n"/>
      <c r="AW3044" s="107" t="n"/>
      <c r="AX3044" s="107" t="n"/>
      <c r="AY3044" s="107" t="n"/>
      <c r="AZ3044" s="107" t="n"/>
      <c r="BA3044" s="107" t="n"/>
      <c r="BB3044" s="107" t="n"/>
      <c r="BC3044" s="107" t="n"/>
      <c r="BD3044" s="107" t="n"/>
      <c r="BE3044" s="107" t="n"/>
      <c r="BF3044" s="107" t="n"/>
      <c r="BG3044" s="107" t="n"/>
      <c r="BH3044" s="107" t="n"/>
      <c r="BI3044" s="107" t="n"/>
      <c r="BJ3044" s="107" t="n"/>
      <c r="BK3044" s="107" t="n"/>
      <c r="BL3044" s="107" t="n"/>
      <c r="BM3044" s="107" t="n"/>
      <c r="BN3044" s="107" t="n"/>
      <c r="BO3044" s="107" t="n"/>
      <c r="BP3044" s="107" t="n"/>
      <c r="BQ3044" s="107" t="n"/>
      <c r="BR3044" s="107" t="n"/>
      <c r="BS3044" s="107" t="n"/>
      <c r="BT3044" s="107" t="n"/>
      <c r="BU3044" s="107" t="n"/>
      <c r="BV3044" s="107" t="n"/>
      <c r="BW3044" s="107" t="n"/>
      <c r="BX3044" s="107" t="n"/>
      <c r="BY3044" s="107" t="n"/>
      <c r="BZ3044" s="107" t="n"/>
      <c r="CA3044" s="107" t="n"/>
      <c r="CB3044" s="107" t="n"/>
      <c r="CC3044" s="107" t="n"/>
      <c r="CD3044" s="107" t="n"/>
      <c r="CE3044" s="107" t="n"/>
      <c r="CF3044" s="107" t="n"/>
      <c r="CG3044" s="107" t="n"/>
      <c r="CH3044" s="107" t="n"/>
      <c r="CI3044" s="107" t="n"/>
      <c r="CJ3044" s="107" t="n"/>
      <c r="CK3044" s="107" t="n"/>
      <c r="CL3044" s="107" t="n"/>
      <c r="CM3044" s="107" t="n"/>
      <c r="CN3044" s="107" t="n"/>
      <c r="CO3044" s="107" t="n"/>
      <c r="CP3044" s="107" t="n"/>
      <c r="CQ3044" s="107" t="n"/>
      <c r="CR3044" s="107" t="n"/>
      <c r="CS3044" s="107" t="n"/>
      <c r="CT3044" s="107" t="n"/>
      <c r="CU3044" s="107" t="n"/>
      <c r="CV3044" s="107" t="n"/>
      <c r="CW3044" s="107" t="n"/>
      <c r="CX3044" s="107" t="n"/>
      <c r="CY3044" s="107" t="n"/>
      <c r="CZ3044" s="107" t="n"/>
    </row>
    <row r="3046">
      <c r="A3046" s="126">
        <f>IF(MXAU!$C$77="","",MXAU!$C$77)</f>
        <v/>
      </c>
      <c r="B3046" s="68">
        <f>IF($A3046="",0,COUNT($E3047:$CZ3047))</f>
        <v/>
      </c>
      <c r="C3046" s="69">
        <f>IF($B3046=0,0,MAX($E3047:$CZ3047))</f>
        <v/>
      </c>
      <c r="D3046" s="58">
        <f>_xll.BDS($A3046,'Field Check'!$C$44,"headers=y","startcol=1","endcol=7","dir=h","DVD_START_DT",'Field Check'!$C$59,"DVD_END_DT",'Field Check'!$D$59)</f>
        <v/>
      </c>
      <c r="E3046" s="59" t="n"/>
      <c r="F3046" s="59" t="n"/>
      <c r="G3046" s="59" t="n"/>
      <c r="H3046" s="59" t="n"/>
      <c r="I3046" s="59" t="n"/>
      <c r="J3046" s="59" t="n"/>
      <c r="K3046" s="59" t="n"/>
      <c r="L3046" s="59" t="n"/>
      <c r="M3046" s="59" t="n"/>
      <c r="N3046" s="59" t="n"/>
      <c r="O3046" s="59" t="n"/>
      <c r="P3046" s="59" t="n"/>
      <c r="Q3046" s="59" t="n"/>
      <c r="R3046" s="59" t="n"/>
      <c r="S3046" s="59" t="n"/>
      <c r="T3046" s="59" t="n"/>
      <c r="U3046" s="59" t="n"/>
      <c r="V3046" s="59" t="n"/>
      <c r="W3046" s="59" t="n"/>
      <c r="X3046" s="59" t="n"/>
      <c r="Y3046" s="59" t="n"/>
      <c r="Z3046" s="59" t="n"/>
      <c r="AA3046" s="59" t="n"/>
      <c r="AB3046" s="59" t="n"/>
      <c r="AC3046" s="59" t="n"/>
      <c r="AD3046" s="59" t="n"/>
      <c r="AE3046" s="59" t="n"/>
      <c r="AF3046" s="59" t="n"/>
      <c r="AG3046" s="59" t="n"/>
      <c r="AH3046" s="59" t="n"/>
      <c r="AI3046" s="59" t="n"/>
      <c r="AJ3046" s="59" t="n"/>
      <c r="AK3046" s="59" t="n"/>
      <c r="AL3046" s="59" t="n"/>
      <c r="AM3046" s="59" t="n"/>
      <c r="AN3046" s="59" t="n"/>
      <c r="AO3046" s="59" t="n"/>
      <c r="AP3046" s="59" t="n"/>
      <c r="AQ3046" s="59" t="n"/>
      <c r="AR3046" s="59" t="n"/>
      <c r="AS3046" s="59" t="n"/>
      <c r="AT3046" s="59" t="n"/>
      <c r="AU3046" s="59" t="n"/>
      <c r="AV3046" s="59" t="n"/>
      <c r="AW3046" s="59" t="n"/>
      <c r="AX3046" s="59" t="n"/>
      <c r="AY3046" s="59" t="n"/>
      <c r="AZ3046" s="59" t="n"/>
      <c r="BA3046" s="59" t="n"/>
      <c r="BB3046" s="59" t="n"/>
      <c r="BC3046" s="59" t="n"/>
      <c r="BD3046" s="59" t="n"/>
      <c r="BE3046" s="59" t="n"/>
      <c r="BF3046" s="59" t="n"/>
      <c r="BG3046" s="59" t="n"/>
      <c r="BH3046" s="59" t="n"/>
      <c r="BI3046" s="59" t="n"/>
      <c r="BJ3046" s="59" t="n"/>
      <c r="BK3046" s="59" t="n"/>
      <c r="BL3046" s="59" t="n"/>
      <c r="BM3046" s="59" t="n"/>
      <c r="BN3046" s="59" t="n"/>
      <c r="BO3046" s="59" t="n"/>
      <c r="BP3046" s="59" t="n"/>
      <c r="BQ3046" s="59" t="n"/>
      <c r="BR3046" s="59" t="n"/>
      <c r="BS3046" s="59" t="n"/>
      <c r="BT3046" s="59" t="n"/>
      <c r="BU3046" s="59" t="n"/>
      <c r="BV3046" s="59" t="n"/>
      <c r="BW3046" s="59" t="n"/>
      <c r="BX3046" s="59" t="n"/>
      <c r="BY3046" s="59" t="n"/>
      <c r="BZ3046" s="59" t="n"/>
      <c r="CA3046" s="59" t="n"/>
      <c r="CB3046" s="59" t="n"/>
      <c r="CC3046" s="59" t="n"/>
      <c r="CD3046" s="59" t="n"/>
      <c r="CE3046" s="59" t="n"/>
      <c r="CF3046" s="59" t="n"/>
      <c r="CG3046" s="59" t="n"/>
      <c r="CH3046" s="59" t="n"/>
      <c r="CI3046" s="59" t="n"/>
      <c r="CJ3046" s="59" t="n"/>
      <c r="CK3046" s="59" t="n"/>
      <c r="CL3046" s="59" t="n"/>
      <c r="CM3046" s="59" t="n"/>
      <c r="CN3046" s="59" t="n"/>
      <c r="CO3046" s="59" t="n"/>
      <c r="CP3046" s="59" t="n"/>
      <c r="CQ3046" s="59" t="n"/>
      <c r="CR3046" s="59" t="n"/>
      <c r="CS3046" s="59" t="n"/>
      <c r="CT3046" s="59" t="n"/>
      <c r="CU3046" s="59" t="n"/>
      <c r="CV3046" s="59" t="n"/>
      <c r="CW3046" s="59" t="n"/>
      <c r="CX3046" s="59" t="n"/>
      <c r="CY3046" s="59" t="n"/>
      <c r="CZ3046" s="59" t="n"/>
    </row>
    <row r="3047">
      <c r="D3047" s="59" t="n"/>
      <c r="E3047" s="59" t="n"/>
      <c r="F3047" s="59" t="n"/>
      <c r="G3047" s="59" t="n"/>
      <c r="H3047" s="59" t="n"/>
      <c r="I3047" s="59" t="n"/>
      <c r="J3047" s="59" t="n"/>
      <c r="K3047" s="59" t="n"/>
      <c r="L3047" s="59" t="n"/>
      <c r="M3047" s="59" t="n"/>
      <c r="N3047" s="59" t="n"/>
      <c r="O3047" s="59" t="n"/>
      <c r="P3047" s="59" t="n"/>
      <c r="Q3047" s="59" t="n"/>
      <c r="R3047" s="59" t="n"/>
      <c r="S3047" s="59" t="n"/>
      <c r="T3047" s="59" t="n"/>
      <c r="U3047" s="59" t="n"/>
      <c r="V3047" s="59" t="n"/>
      <c r="W3047" s="59" t="n"/>
      <c r="X3047" s="59" t="n"/>
      <c r="Y3047" s="59" t="n"/>
      <c r="Z3047" s="59" t="n"/>
      <c r="AA3047" s="59" t="n"/>
      <c r="AB3047" s="59" t="n"/>
      <c r="AC3047" s="59" t="n"/>
      <c r="AD3047" s="59" t="n"/>
      <c r="AE3047" s="59" t="n"/>
      <c r="AF3047" s="59" t="n"/>
      <c r="AG3047" s="59" t="n"/>
      <c r="AH3047" s="59" t="n"/>
      <c r="AI3047" s="59" t="n"/>
      <c r="AJ3047" s="59" t="n"/>
      <c r="AK3047" s="59" t="n"/>
      <c r="AL3047" s="59" t="n"/>
      <c r="AM3047" s="59" t="n"/>
      <c r="AN3047" s="59" t="n"/>
      <c r="AO3047" s="59" t="n"/>
      <c r="AP3047" s="59" t="n"/>
      <c r="AQ3047" s="59" t="n"/>
      <c r="AR3047" s="59" t="n"/>
      <c r="AS3047" s="59" t="n"/>
      <c r="AT3047" s="59" t="n"/>
      <c r="AU3047" s="59" t="n"/>
      <c r="AV3047" s="59" t="n"/>
      <c r="AW3047" s="59" t="n"/>
      <c r="AX3047" s="59" t="n"/>
      <c r="AY3047" s="59" t="n"/>
      <c r="AZ3047" s="59" t="n"/>
      <c r="BA3047" s="59" t="n"/>
      <c r="BB3047" s="59" t="n"/>
      <c r="BC3047" s="59" t="n"/>
      <c r="BD3047" s="59" t="n"/>
      <c r="BE3047" s="59" t="n"/>
      <c r="BF3047" s="59" t="n"/>
      <c r="BG3047" s="59" t="n"/>
      <c r="BH3047" s="59" t="n"/>
      <c r="BI3047" s="59" t="n"/>
      <c r="BJ3047" s="59" t="n"/>
      <c r="BK3047" s="59" t="n"/>
      <c r="BL3047" s="59" t="n"/>
      <c r="BM3047" s="59" t="n"/>
      <c r="BN3047" s="59" t="n"/>
      <c r="BO3047" s="59" t="n"/>
      <c r="BP3047" s="59" t="n"/>
      <c r="BQ3047" s="59" t="n"/>
      <c r="BR3047" s="59" t="n"/>
      <c r="BS3047" s="59" t="n"/>
      <c r="BT3047" s="59" t="n"/>
      <c r="BU3047" s="59" t="n"/>
      <c r="BV3047" s="59" t="n"/>
      <c r="BW3047" s="59" t="n"/>
      <c r="BX3047" s="59" t="n"/>
      <c r="BY3047" s="59" t="n"/>
      <c r="BZ3047" s="59" t="n"/>
      <c r="CA3047" s="59" t="n"/>
      <c r="CB3047" s="59" t="n"/>
      <c r="CC3047" s="59" t="n"/>
      <c r="CD3047" s="59" t="n"/>
      <c r="CE3047" s="59" t="n"/>
      <c r="CF3047" s="59" t="n"/>
      <c r="CG3047" s="59" t="n"/>
      <c r="CH3047" s="59" t="n"/>
      <c r="CI3047" s="59" t="n"/>
      <c r="CJ3047" s="59" t="n"/>
      <c r="CK3047" s="59" t="n"/>
      <c r="CL3047" s="59" t="n"/>
      <c r="CM3047" s="59" t="n"/>
      <c r="CN3047" s="59" t="n"/>
      <c r="CO3047" s="59" t="n"/>
      <c r="CP3047" s="59" t="n"/>
      <c r="CQ3047" s="59" t="n"/>
      <c r="CR3047" s="59" t="n"/>
      <c r="CS3047" s="59" t="n"/>
      <c r="CT3047" s="59" t="n"/>
      <c r="CU3047" s="59" t="n"/>
      <c r="CV3047" s="59" t="n"/>
      <c r="CW3047" s="59" t="n"/>
      <c r="CX3047" s="59" t="n"/>
      <c r="CY3047" s="59" t="n"/>
      <c r="CZ3047" s="59" t="n"/>
    </row>
    <row r="3048">
      <c r="D3048" s="59" t="n"/>
      <c r="E3048" s="59" t="n"/>
      <c r="F3048" s="59" t="n"/>
      <c r="G3048" s="59" t="n"/>
      <c r="H3048" s="59" t="n"/>
      <c r="I3048" s="59" t="n"/>
      <c r="J3048" s="59" t="n"/>
      <c r="K3048" s="59" t="n"/>
      <c r="L3048" s="59" t="n"/>
      <c r="M3048" s="59" t="n"/>
      <c r="N3048" s="59" t="n"/>
      <c r="O3048" s="59" t="n"/>
      <c r="P3048" s="59" t="n"/>
      <c r="Q3048" s="59" t="n"/>
      <c r="R3048" s="59" t="n"/>
      <c r="S3048" s="59" t="n"/>
      <c r="T3048" s="59" t="n"/>
      <c r="U3048" s="59" t="n"/>
      <c r="V3048" s="59" t="n"/>
      <c r="W3048" s="59" t="n"/>
      <c r="X3048" s="59" t="n"/>
      <c r="Y3048" s="59" t="n"/>
      <c r="Z3048" s="59" t="n"/>
      <c r="AA3048" s="59" t="n"/>
      <c r="AB3048" s="59" t="n"/>
      <c r="AC3048" s="59" t="n"/>
      <c r="AD3048" s="59" t="n"/>
      <c r="AE3048" s="59" t="n"/>
      <c r="AF3048" s="59" t="n"/>
      <c r="AG3048" s="59" t="n"/>
      <c r="AH3048" s="59" t="n"/>
      <c r="AI3048" s="59" t="n"/>
      <c r="AJ3048" s="59" t="n"/>
      <c r="AK3048" s="59" t="n"/>
      <c r="AL3048" s="59" t="n"/>
      <c r="AM3048" s="59" t="n"/>
      <c r="AN3048" s="59" t="n"/>
      <c r="AO3048" s="59" t="n"/>
      <c r="AP3048" s="59" t="n"/>
      <c r="AQ3048" s="59" t="n"/>
      <c r="AR3048" s="59" t="n"/>
      <c r="AS3048" s="59" t="n"/>
      <c r="AT3048" s="59" t="n"/>
      <c r="AU3048" s="59" t="n"/>
      <c r="AV3048" s="59" t="n"/>
      <c r="AW3048" s="59" t="n"/>
      <c r="AX3048" s="59" t="n"/>
      <c r="AY3048" s="59" t="n"/>
      <c r="AZ3048" s="59" t="n"/>
      <c r="BA3048" s="59" t="n"/>
      <c r="BB3048" s="59" t="n"/>
      <c r="BC3048" s="59" t="n"/>
      <c r="BD3048" s="59" t="n"/>
      <c r="BE3048" s="59" t="n"/>
      <c r="BF3048" s="59" t="n"/>
      <c r="BG3048" s="59" t="n"/>
      <c r="BH3048" s="59" t="n"/>
      <c r="BI3048" s="59" t="n"/>
      <c r="BJ3048" s="59" t="n"/>
      <c r="BK3048" s="59" t="n"/>
      <c r="BL3048" s="59" t="n"/>
      <c r="BM3048" s="59" t="n"/>
      <c r="BN3048" s="59" t="n"/>
      <c r="BO3048" s="59" t="n"/>
      <c r="BP3048" s="59" t="n"/>
      <c r="BQ3048" s="59" t="n"/>
      <c r="BR3048" s="59" t="n"/>
      <c r="BS3048" s="59" t="n"/>
      <c r="BT3048" s="59" t="n"/>
      <c r="BU3048" s="59" t="n"/>
      <c r="BV3048" s="59" t="n"/>
      <c r="BW3048" s="59" t="n"/>
      <c r="BX3048" s="59" t="n"/>
      <c r="BY3048" s="59" t="n"/>
      <c r="BZ3048" s="59" t="n"/>
      <c r="CA3048" s="59" t="n"/>
      <c r="CB3048" s="59" t="n"/>
      <c r="CC3048" s="59" t="n"/>
      <c r="CD3048" s="59" t="n"/>
      <c r="CE3048" s="59" t="n"/>
      <c r="CF3048" s="59" t="n"/>
      <c r="CG3048" s="59" t="n"/>
      <c r="CH3048" s="59" t="n"/>
      <c r="CI3048" s="59" t="n"/>
      <c r="CJ3048" s="59" t="n"/>
      <c r="CK3048" s="59" t="n"/>
      <c r="CL3048" s="59" t="n"/>
      <c r="CM3048" s="59" t="n"/>
      <c r="CN3048" s="59" t="n"/>
      <c r="CO3048" s="59" t="n"/>
      <c r="CP3048" s="59" t="n"/>
      <c r="CQ3048" s="59" t="n"/>
      <c r="CR3048" s="59" t="n"/>
      <c r="CS3048" s="59" t="n"/>
      <c r="CT3048" s="59" t="n"/>
      <c r="CU3048" s="59" t="n"/>
      <c r="CV3048" s="59" t="n"/>
      <c r="CW3048" s="59" t="n"/>
      <c r="CX3048" s="59" t="n"/>
      <c r="CY3048" s="59" t="n"/>
      <c r="CZ3048" s="59" t="n"/>
    </row>
    <row r="3049">
      <c r="D3049" s="59" t="n"/>
      <c r="E3049" s="59" t="n"/>
      <c r="F3049" s="59" t="n"/>
      <c r="G3049" s="59" t="n"/>
      <c r="H3049" s="59" t="n"/>
      <c r="I3049" s="59" t="n"/>
      <c r="J3049" s="59" t="n"/>
      <c r="K3049" s="59" t="n"/>
      <c r="L3049" s="59" t="n"/>
      <c r="M3049" s="59" t="n"/>
      <c r="N3049" s="59" t="n"/>
      <c r="O3049" s="59" t="n"/>
      <c r="P3049" s="59" t="n"/>
      <c r="Q3049" s="59" t="n"/>
      <c r="R3049" s="59" t="n"/>
      <c r="S3049" s="59" t="n"/>
      <c r="T3049" s="59" t="n"/>
      <c r="U3049" s="59" t="n"/>
      <c r="V3049" s="59" t="n"/>
      <c r="W3049" s="59" t="n"/>
      <c r="X3049" s="59" t="n"/>
      <c r="Y3049" s="59" t="n"/>
      <c r="Z3049" s="59" t="n"/>
      <c r="AA3049" s="59" t="n"/>
      <c r="AB3049" s="59" t="n"/>
      <c r="AC3049" s="59" t="n"/>
      <c r="AD3049" s="59" t="n"/>
      <c r="AE3049" s="59" t="n"/>
      <c r="AF3049" s="59" t="n"/>
      <c r="AG3049" s="59" t="n"/>
      <c r="AH3049" s="59" t="n"/>
      <c r="AI3049" s="59" t="n"/>
      <c r="AJ3049" s="59" t="n"/>
      <c r="AK3049" s="59" t="n"/>
      <c r="AL3049" s="59" t="n"/>
      <c r="AM3049" s="59" t="n"/>
      <c r="AN3049" s="59" t="n"/>
      <c r="AO3049" s="59" t="n"/>
      <c r="AP3049" s="59" t="n"/>
      <c r="AQ3049" s="59" t="n"/>
      <c r="AR3049" s="59" t="n"/>
      <c r="AS3049" s="59" t="n"/>
      <c r="AT3049" s="59" t="n"/>
      <c r="AU3049" s="59" t="n"/>
      <c r="AV3049" s="59" t="n"/>
      <c r="AW3049" s="59" t="n"/>
      <c r="AX3049" s="59" t="n"/>
      <c r="AY3049" s="59" t="n"/>
      <c r="AZ3049" s="59" t="n"/>
      <c r="BA3049" s="59" t="n"/>
      <c r="BB3049" s="59" t="n"/>
      <c r="BC3049" s="59" t="n"/>
      <c r="BD3049" s="59" t="n"/>
      <c r="BE3049" s="59" t="n"/>
      <c r="BF3049" s="59" t="n"/>
      <c r="BG3049" s="59" t="n"/>
      <c r="BH3049" s="59" t="n"/>
      <c r="BI3049" s="59" t="n"/>
      <c r="BJ3049" s="59" t="n"/>
      <c r="BK3049" s="59" t="n"/>
      <c r="BL3049" s="59" t="n"/>
      <c r="BM3049" s="59" t="n"/>
      <c r="BN3049" s="59" t="n"/>
      <c r="BO3049" s="59" t="n"/>
      <c r="BP3049" s="59" t="n"/>
      <c r="BQ3049" s="59" t="n"/>
      <c r="BR3049" s="59" t="n"/>
      <c r="BS3049" s="59" t="n"/>
      <c r="BT3049" s="59" t="n"/>
      <c r="BU3049" s="59" t="n"/>
      <c r="BV3049" s="59" t="n"/>
      <c r="BW3049" s="59" t="n"/>
      <c r="BX3049" s="59" t="n"/>
      <c r="BY3049" s="59" t="n"/>
      <c r="BZ3049" s="59" t="n"/>
      <c r="CA3049" s="59" t="n"/>
      <c r="CB3049" s="59" t="n"/>
      <c r="CC3049" s="59" t="n"/>
      <c r="CD3049" s="59" t="n"/>
      <c r="CE3049" s="59" t="n"/>
      <c r="CF3049" s="59" t="n"/>
      <c r="CG3049" s="59" t="n"/>
      <c r="CH3049" s="59" t="n"/>
      <c r="CI3049" s="59" t="n"/>
      <c r="CJ3049" s="59" t="n"/>
      <c r="CK3049" s="59" t="n"/>
      <c r="CL3049" s="59" t="n"/>
      <c r="CM3049" s="59" t="n"/>
      <c r="CN3049" s="59" t="n"/>
      <c r="CO3049" s="59" t="n"/>
      <c r="CP3049" s="59" t="n"/>
      <c r="CQ3049" s="59" t="n"/>
      <c r="CR3049" s="59" t="n"/>
      <c r="CS3049" s="59" t="n"/>
      <c r="CT3049" s="59" t="n"/>
      <c r="CU3049" s="59" t="n"/>
      <c r="CV3049" s="59" t="n"/>
      <c r="CW3049" s="59" t="n"/>
      <c r="CX3049" s="59" t="n"/>
      <c r="CY3049" s="59" t="n"/>
      <c r="CZ3049" s="59" t="n"/>
    </row>
    <row r="3050">
      <c r="D3050" s="107" t="n"/>
      <c r="E3050" s="107" t="n"/>
      <c r="F3050" s="107" t="n"/>
      <c r="G3050" s="107" t="n"/>
      <c r="H3050" s="107" t="n"/>
      <c r="I3050" s="107" t="n"/>
      <c r="J3050" s="107" t="n"/>
      <c r="K3050" s="107" t="n"/>
      <c r="L3050" s="107" t="n"/>
      <c r="M3050" s="107" t="n"/>
      <c r="N3050" s="107" t="n"/>
      <c r="O3050" s="107" t="n"/>
      <c r="P3050" s="107" t="n"/>
      <c r="Q3050" s="107" t="n"/>
      <c r="R3050" s="107" t="n"/>
      <c r="S3050" s="107" t="n"/>
      <c r="T3050" s="107" t="n"/>
      <c r="U3050" s="107" t="n"/>
      <c r="V3050" s="107" t="n"/>
      <c r="W3050" s="107" t="n"/>
      <c r="X3050" s="107" t="n"/>
      <c r="Y3050" s="107" t="n"/>
      <c r="Z3050" s="107" t="n"/>
      <c r="AA3050" s="107" t="n"/>
      <c r="AB3050" s="107" t="n"/>
      <c r="AC3050" s="107" t="n"/>
      <c r="AD3050" s="107" t="n"/>
      <c r="AE3050" s="107" t="n"/>
      <c r="AF3050" s="107" t="n"/>
      <c r="AG3050" s="107" t="n"/>
      <c r="AH3050" s="107" t="n"/>
      <c r="AI3050" s="107" t="n"/>
      <c r="AJ3050" s="107" t="n"/>
      <c r="AK3050" s="107" t="n"/>
      <c r="AL3050" s="107" t="n"/>
      <c r="AM3050" s="107" t="n"/>
      <c r="AN3050" s="107" t="n"/>
      <c r="AO3050" s="107" t="n"/>
      <c r="AP3050" s="107" t="n"/>
      <c r="AQ3050" s="107" t="n"/>
      <c r="AR3050" s="107" t="n"/>
      <c r="AS3050" s="107" t="n"/>
      <c r="AT3050" s="107" t="n"/>
      <c r="AU3050" s="107" t="n"/>
      <c r="AV3050" s="107" t="n"/>
      <c r="AW3050" s="107" t="n"/>
      <c r="AX3050" s="107" t="n"/>
      <c r="AY3050" s="107" t="n"/>
      <c r="AZ3050" s="107" t="n"/>
      <c r="BA3050" s="107" t="n"/>
      <c r="BB3050" s="107" t="n"/>
      <c r="BC3050" s="107" t="n"/>
      <c r="BD3050" s="107" t="n"/>
      <c r="BE3050" s="107" t="n"/>
      <c r="BF3050" s="107" t="n"/>
      <c r="BG3050" s="107" t="n"/>
      <c r="BH3050" s="107" t="n"/>
      <c r="BI3050" s="107" t="n"/>
      <c r="BJ3050" s="107" t="n"/>
      <c r="BK3050" s="107" t="n"/>
      <c r="BL3050" s="107" t="n"/>
      <c r="BM3050" s="107" t="n"/>
      <c r="BN3050" s="107" t="n"/>
      <c r="BO3050" s="107" t="n"/>
      <c r="BP3050" s="107" t="n"/>
      <c r="BQ3050" s="107" t="n"/>
      <c r="BR3050" s="107" t="n"/>
      <c r="BS3050" s="107" t="n"/>
      <c r="BT3050" s="107" t="n"/>
      <c r="BU3050" s="107" t="n"/>
      <c r="BV3050" s="107" t="n"/>
      <c r="BW3050" s="107" t="n"/>
      <c r="BX3050" s="107" t="n"/>
      <c r="BY3050" s="107" t="n"/>
      <c r="BZ3050" s="107" t="n"/>
      <c r="CA3050" s="107" t="n"/>
      <c r="CB3050" s="107" t="n"/>
      <c r="CC3050" s="107" t="n"/>
      <c r="CD3050" s="107" t="n"/>
      <c r="CE3050" s="107" t="n"/>
      <c r="CF3050" s="107" t="n"/>
      <c r="CG3050" s="107" t="n"/>
      <c r="CH3050" s="107" t="n"/>
      <c r="CI3050" s="107" t="n"/>
      <c r="CJ3050" s="107" t="n"/>
      <c r="CK3050" s="107" t="n"/>
      <c r="CL3050" s="107" t="n"/>
      <c r="CM3050" s="107" t="n"/>
      <c r="CN3050" s="107" t="n"/>
      <c r="CO3050" s="107" t="n"/>
      <c r="CP3050" s="107" t="n"/>
      <c r="CQ3050" s="107" t="n"/>
      <c r="CR3050" s="107" t="n"/>
      <c r="CS3050" s="107" t="n"/>
      <c r="CT3050" s="107" t="n"/>
      <c r="CU3050" s="107" t="n"/>
      <c r="CV3050" s="107" t="n"/>
      <c r="CW3050" s="107" t="n"/>
      <c r="CX3050" s="107" t="n"/>
      <c r="CY3050" s="107" t="n"/>
      <c r="CZ3050" s="107" t="n"/>
    </row>
    <row r="3053">
      <c r="A3053" s="2">
        <f>IF($A3046="","","   projections")</f>
        <v/>
      </c>
      <c r="B3053" s="68">
        <f>IF($A3046="",0,COUNT($E3054:$CZ3054))</f>
        <v/>
      </c>
      <c r="C3053" s="69">
        <f>IF($B3053=0,0,MAX($E3054:$CZ3054))</f>
        <v/>
      </c>
      <c r="D3053" s="58">
        <f>_xll.BDS($A3046,'Field Check'!$C$42,"headers=y","startcol=1","endcol=3","dir=h")</f>
        <v/>
      </c>
      <c r="E3053" s="59" t="n"/>
      <c r="F3053" s="59" t="n"/>
      <c r="G3053" s="59" t="n"/>
      <c r="H3053" s="59" t="n"/>
      <c r="I3053" s="59" t="n"/>
      <c r="J3053" s="59" t="n"/>
      <c r="K3053" s="59" t="n"/>
      <c r="L3053" s="59" t="n"/>
      <c r="M3053" s="59" t="n"/>
      <c r="N3053" s="59" t="n"/>
      <c r="O3053" s="59" t="n"/>
      <c r="P3053" s="59" t="n"/>
      <c r="Q3053" s="59" t="n"/>
      <c r="R3053" s="59" t="n"/>
      <c r="S3053" s="59" t="n"/>
      <c r="T3053" s="59" t="n"/>
      <c r="U3053" s="59" t="n"/>
      <c r="V3053" s="59" t="n"/>
      <c r="W3053" s="59" t="n"/>
      <c r="X3053" s="59" t="n"/>
      <c r="Y3053" s="59" t="n"/>
      <c r="Z3053" s="59" t="n"/>
      <c r="AA3053" s="59" t="n"/>
      <c r="AB3053" s="59" t="n"/>
      <c r="AC3053" s="59" t="n"/>
      <c r="AD3053" s="59" t="n"/>
      <c r="AE3053" s="59" t="n"/>
      <c r="AF3053" s="59" t="n"/>
      <c r="AG3053" s="59" t="n"/>
      <c r="AH3053" s="59" t="n"/>
      <c r="AI3053" s="59" t="n"/>
      <c r="AJ3053" s="59" t="n"/>
      <c r="AK3053" s="59" t="n"/>
      <c r="AL3053" s="59" t="n"/>
      <c r="AM3053" s="59" t="n"/>
      <c r="AN3053" s="59" t="n"/>
      <c r="AO3053" s="59" t="n"/>
      <c r="AP3053" s="59" t="n"/>
      <c r="AQ3053" s="59" t="n"/>
      <c r="AR3053" s="59" t="n"/>
      <c r="AS3053" s="59" t="n"/>
      <c r="AT3053" s="59" t="n"/>
      <c r="AU3053" s="59" t="n"/>
      <c r="AV3053" s="59" t="n"/>
      <c r="AW3053" s="59" t="n"/>
      <c r="AX3053" s="59" t="n"/>
      <c r="AY3053" s="59" t="n"/>
      <c r="AZ3053" s="59" t="n"/>
      <c r="BA3053" s="59" t="n"/>
      <c r="BB3053" s="59" t="n"/>
      <c r="BC3053" s="59" t="n"/>
      <c r="BD3053" s="59" t="n"/>
      <c r="BE3053" s="59" t="n"/>
      <c r="BF3053" s="59" t="n"/>
      <c r="BG3053" s="59" t="n"/>
      <c r="BH3053" s="59" t="n"/>
      <c r="BI3053" s="59" t="n"/>
      <c r="BJ3053" s="59" t="n"/>
      <c r="BK3053" s="59" t="n"/>
      <c r="BL3053" s="59" t="n"/>
      <c r="BM3053" s="59" t="n"/>
      <c r="BN3053" s="59" t="n"/>
      <c r="BO3053" s="59" t="n"/>
      <c r="BP3053" s="59" t="n"/>
      <c r="BQ3053" s="59" t="n"/>
      <c r="BR3053" s="59" t="n"/>
      <c r="BS3053" s="59" t="n"/>
      <c r="BT3053" s="59" t="n"/>
      <c r="BU3053" s="59" t="n"/>
      <c r="BV3053" s="59" t="n"/>
      <c r="BW3053" s="59" t="n"/>
      <c r="BX3053" s="59" t="n"/>
      <c r="BY3053" s="59" t="n"/>
      <c r="BZ3053" s="59" t="n"/>
      <c r="CA3053" s="59" t="n"/>
      <c r="CB3053" s="59" t="n"/>
      <c r="CC3053" s="59" t="n"/>
      <c r="CD3053" s="59" t="n"/>
      <c r="CE3053" s="59" t="n"/>
      <c r="CF3053" s="59" t="n"/>
      <c r="CG3053" s="59" t="n"/>
      <c r="CH3053" s="59" t="n"/>
      <c r="CI3053" s="59" t="n"/>
      <c r="CJ3053" s="59" t="n"/>
      <c r="CK3053" s="59" t="n"/>
      <c r="CL3053" s="59" t="n"/>
      <c r="CM3053" s="59" t="n"/>
      <c r="CN3053" s="59" t="n"/>
      <c r="CO3053" s="59" t="n"/>
      <c r="CP3053" s="59" t="n"/>
      <c r="CQ3053" s="59" t="n"/>
      <c r="CR3053" s="59" t="n"/>
      <c r="CS3053" s="59" t="n"/>
      <c r="CT3053" s="59" t="n"/>
      <c r="CU3053" s="59" t="n"/>
      <c r="CV3053" s="59" t="n"/>
      <c r="CW3053" s="59" t="n"/>
      <c r="CX3053" s="59" t="n"/>
      <c r="CY3053" s="59" t="n"/>
      <c r="CZ3053" s="59" t="n"/>
    </row>
    <row r="3054">
      <c r="D3054" s="59" t="n"/>
      <c r="E3054" s="59" t="n"/>
      <c r="F3054" s="59" t="n"/>
      <c r="G3054" s="59" t="n"/>
      <c r="H3054" s="59" t="n"/>
      <c r="I3054" s="59" t="n"/>
      <c r="J3054" s="59" t="n"/>
      <c r="K3054" s="59" t="n"/>
      <c r="L3054" s="59" t="n"/>
      <c r="M3054" s="59" t="n"/>
      <c r="N3054" s="59" t="n"/>
      <c r="O3054" s="59" t="n"/>
      <c r="P3054" s="59" t="n"/>
      <c r="Q3054" s="59" t="n"/>
      <c r="R3054" s="59" t="n"/>
      <c r="S3054" s="59" t="n"/>
      <c r="T3054" s="59" t="n"/>
      <c r="U3054" s="59" t="n"/>
      <c r="V3054" s="59" t="n"/>
      <c r="W3054" s="59" t="n"/>
      <c r="X3054" s="59" t="n"/>
      <c r="Y3054" s="59" t="n"/>
      <c r="Z3054" s="59" t="n"/>
      <c r="AA3054" s="59" t="n"/>
      <c r="AB3054" s="59" t="n"/>
      <c r="AC3054" s="59" t="n"/>
      <c r="AD3054" s="59" t="n"/>
      <c r="AE3054" s="59" t="n"/>
      <c r="AF3054" s="59" t="n"/>
      <c r="AG3054" s="59" t="n"/>
      <c r="AH3054" s="59" t="n"/>
      <c r="AI3054" s="59" t="n"/>
      <c r="AJ3054" s="59" t="n"/>
      <c r="AK3054" s="59" t="n"/>
      <c r="AL3054" s="59" t="n"/>
      <c r="AM3054" s="59" t="n"/>
      <c r="AN3054" s="59" t="n"/>
      <c r="AO3054" s="59" t="n"/>
      <c r="AP3054" s="59" t="n"/>
      <c r="AQ3054" s="59" t="n"/>
      <c r="AR3054" s="59" t="n"/>
      <c r="AS3054" s="59" t="n"/>
      <c r="AT3054" s="59" t="n"/>
      <c r="AU3054" s="59" t="n"/>
      <c r="AV3054" s="59" t="n"/>
      <c r="AW3054" s="59" t="n"/>
      <c r="AX3054" s="59" t="n"/>
      <c r="AY3054" s="59" t="n"/>
      <c r="AZ3054" s="59" t="n"/>
      <c r="BA3054" s="59" t="n"/>
      <c r="BB3054" s="59" t="n"/>
      <c r="BC3054" s="59" t="n"/>
      <c r="BD3054" s="59" t="n"/>
      <c r="BE3054" s="59" t="n"/>
      <c r="BF3054" s="59" t="n"/>
      <c r="BG3054" s="59" t="n"/>
      <c r="BH3054" s="59" t="n"/>
      <c r="BI3054" s="59" t="n"/>
      <c r="BJ3054" s="59" t="n"/>
      <c r="BK3054" s="59" t="n"/>
      <c r="BL3054" s="59" t="n"/>
      <c r="BM3054" s="59" t="n"/>
      <c r="BN3054" s="59" t="n"/>
      <c r="BO3054" s="59" t="n"/>
      <c r="BP3054" s="59" t="n"/>
      <c r="BQ3054" s="59" t="n"/>
      <c r="BR3054" s="59" t="n"/>
      <c r="BS3054" s="59" t="n"/>
      <c r="BT3054" s="59" t="n"/>
      <c r="BU3054" s="59" t="n"/>
      <c r="BV3054" s="59" t="n"/>
      <c r="BW3054" s="59" t="n"/>
      <c r="BX3054" s="59" t="n"/>
      <c r="BY3054" s="59" t="n"/>
      <c r="BZ3054" s="59" t="n"/>
      <c r="CA3054" s="59" t="n"/>
      <c r="CB3054" s="59" t="n"/>
      <c r="CC3054" s="59" t="n"/>
      <c r="CD3054" s="59" t="n"/>
      <c r="CE3054" s="59" t="n"/>
      <c r="CF3054" s="59" t="n"/>
      <c r="CG3054" s="59" t="n"/>
      <c r="CH3054" s="59" t="n"/>
      <c r="CI3054" s="59" t="n"/>
      <c r="CJ3054" s="59" t="n"/>
      <c r="CK3054" s="59" t="n"/>
      <c r="CL3054" s="59" t="n"/>
      <c r="CM3054" s="59" t="n"/>
      <c r="CN3054" s="59" t="n"/>
      <c r="CO3054" s="59" t="n"/>
      <c r="CP3054" s="59" t="n"/>
      <c r="CQ3054" s="59" t="n"/>
      <c r="CR3054" s="59" t="n"/>
      <c r="CS3054" s="59" t="n"/>
      <c r="CT3054" s="59" t="n"/>
      <c r="CU3054" s="59" t="n"/>
      <c r="CV3054" s="59" t="n"/>
      <c r="CW3054" s="59" t="n"/>
      <c r="CX3054" s="59" t="n"/>
      <c r="CY3054" s="59" t="n"/>
      <c r="CZ3054" s="59" t="n"/>
    </row>
    <row r="3055">
      <c r="D3055" s="107" t="n"/>
      <c r="E3055" s="107" t="n"/>
      <c r="F3055" s="107" t="n"/>
      <c r="G3055" s="107" t="n"/>
      <c r="H3055" s="107" t="n"/>
      <c r="I3055" s="107" t="n"/>
      <c r="J3055" s="107" t="n"/>
      <c r="K3055" s="107" t="n"/>
      <c r="L3055" s="107" t="n"/>
      <c r="M3055" s="107" t="n"/>
      <c r="N3055" s="107" t="n"/>
      <c r="O3055" s="107" t="n"/>
      <c r="P3055" s="107" t="n"/>
      <c r="Q3055" s="107" t="n"/>
      <c r="R3055" s="107" t="n"/>
      <c r="S3055" s="107" t="n"/>
      <c r="T3055" s="107" t="n"/>
      <c r="U3055" s="107" t="n"/>
      <c r="V3055" s="107" t="n"/>
      <c r="W3055" s="107" t="n"/>
      <c r="X3055" s="107" t="n"/>
      <c r="Y3055" s="107" t="n"/>
      <c r="Z3055" s="107" t="n"/>
      <c r="AA3055" s="107" t="n"/>
      <c r="AB3055" s="107" t="n"/>
      <c r="AC3055" s="107" t="n"/>
      <c r="AD3055" s="107" t="n"/>
      <c r="AE3055" s="107" t="n"/>
      <c r="AF3055" s="107" t="n"/>
      <c r="AG3055" s="107" t="n"/>
      <c r="AH3055" s="107" t="n"/>
      <c r="AI3055" s="107" t="n"/>
      <c r="AJ3055" s="107" t="n"/>
      <c r="AK3055" s="107" t="n"/>
      <c r="AL3055" s="107" t="n"/>
      <c r="AM3055" s="107" t="n"/>
      <c r="AN3055" s="107" t="n"/>
      <c r="AO3055" s="107" t="n"/>
      <c r="AP3055" s="107" t="n"/>
      <c r="AQ3055" s="107" t="n"/>
      <c r="AR3055" s="107" t="n"/>
      <c r="AS3055" s="107" t="n"/>
      <c r="AT3055" s="107" t="n"/>
      <c r="AU3055" s="107" t="n"/>
      <c r="AV3055" s="107" t="n"/>
      <c r="AW3055" s="107" t="n"/>
      <c r="AX3055" s="107" t="n"/>
      <c r="AY3055" s="107" t="n"/>
      <c r="AZ3055" s="107" t="n"/>
      <c r="BA3055" s="107" t="n"/>
      <c r="BB3055" s="107" t="n"/>
      <c r="BC3055" s="107" t="n"/>
      <c r="BD3055" s="107" t="n"/>
      <c r="BE3055" s="107" t="n"/>
      <c r="BF3055" s="107" t="n"/>
      <c r="BG3055" s="107" t="n"/>
      <c r="BH3055" s="107" t="n"/>
      <c r="BI3055" s="107" t="n"/>
      <c r="BJ3055" s="107" t="n"/>
      <c r="BK3055" s="107" t="n"/>
      <c r="BL3055" s="107" t="n"/>
      <c r="BM3055" s="107" t="n"/>
      <c r="BN3055" s="107" t="n"/>
      <c r="BO3055" s="107" t="n"/>
      <c r="BP3055" s="107" t="n"/>
      <c r="BQ3055" s="107" t="n"/>
      <c r="BR3055" s="107" t="n"/>
      <c r="BS3055" s="107" t="n"/>
      <c r="BT3055" s="107" t="n"/>
      <c r="BU3055" s="107" t="n"/>
      <c r="BV3055" s="107" t="n"/>
      <c r="BW3055" s="107" t="n"/>
      <c r="BX3055" s="107" t="n"/>
      <c r="BY3055" s="107" t="n"/>
      <c r="BZ3055" s="107" t="n"/>
      <c r="CA3055" s="107" t="n"/>
      <c r="CB3055" s="107" t="n"/>
      <c r="CC3055" s="107" t="n"/>
      <c r="CD3055" s="107" t="n"/>
      <c r="CE3055" s="107" t="n"/>
      <c r="CF3055" s="107" t="n"/>
      <c r="CG3055" s="107" t="n"/>
      <c r="CH3055" s="107" t="n"/>
      <c r="CI3055" s="107" t="n"/>
      <c r="CJ3055" s="107" t="n"/>
      <c r="CK3055" s="107" t="n"/>
      <c r="CL3055" s="107" t="n"/>
      <c r="CM3055" s="107" t="n"/>
      <c r="CN3055" s="107" t="n"/>
      <c r="CO3055" s="107" t="n"/>
      <c r="CP3055" s="107" t="n"/>
      <c r="CQ3055" s="107" t="n"/>
      <c r="CR3055" s="107" t="n"/>
      <c r="CS3055" s="107" t="n"/>
      <c r="CT3055" s="107" t="n"/>
      <c r="CU3055" s="107" t="n"/>
      <c r="CV3055" s="107" t="n"/>
      <c r="CW3055" s="107" t="n"/>
      <c r="CX3055" s="107" t="n"/>
      <c r="CY3055" s="107" t="n"/>
      <c r="CZ3055" s="107" t="n"/>
    </row>
    <row r="3057">
      <c r="A3057" s="126">
        <f>IF(MXAU!$C$78="","",MXAU!$C$78)</f>
        <v/>
      </c>
      <c r="B3057" s="68">
        <f>IF($A3057="",0,COUNT($E3058:$CZ3058))</f>
        <v/>
      </c>
      <c r="C3057" s="69">
        <f>IF($B3057=0,0,MAX($E3058:$CZ3058))</f>
        <v/>
      </c>
      <c r="D3057" s="58">
        <f>_xll.BDS($A3057,'Field Check'!$C$44,"headers=y","startcol=1","endcol=7","dir=h","DVD_START_DT",'Field Check'!$C$59,"DVD_END_DT",'Field Check'!$D$59)</f>
        <v/>
      </c>
      <c r="E3057" s="59" t="n"/>
      <c r="F3057" s="59" t="n"/>
      <c r="G3057" s="59" t="n"/>
      <c r="H3057" s="59" t="n"/>
      <c r="I3057" s="59" t="n"/>
      <c r="J3057" s="59" t="n"/>
      <c r="K3057" s="59" t="n"/>
      <c r="L3057" s="59" t="n"/>
      <c r="M3057" s="59" t="n"/>
      <c r="N3057" s="59" t="n"/>
      <c r="O3057" s="59" t="n"/>
      <c r="P3057" s="59" t="n"/>
      <c r="Q3057" s="59" t="n"/>
      <c r="R3057" s="59" t="n"/>
      <c r="S3057" s="59" t="n"/>
      <c r="T3057" s="59" t="n"/>
      <c r="U3057" s="59" t="n"/>
      <c r="V3057" s="59" t="n"/>
      <c r="W3057" s="59" t="n"/>
      <c r="X3057" s="59" t="n"/>
      <c r="Y3057" s="59" t="n"/>
      <c r="Z3057" s="59" t="n"/>
      <c r="AA3057" s="59" t="n"/>
      <c r="AB3057" s="59" t="n"/>
      <c r="AC3057" s="59" t="n"/>
      <c r="AD3057" s="59" t="n"/>
      <c r="AE3057" s="59" t="n"/>
      <c r="AF3057" s="59" t="n"/>
      <c r="AG3057" s="59" t="n"/>
      <c r="AH3057" s="59" t="n"/>
      <c r="AI3057" s="59" t="n"/>
      <c r="AJ3057" s="59" t="n"/>
      <c r="AK3057" s="59" t="n"/>
      <c r="AL3057" s="59" t="n"/>
      <c r="AM3057" s="59" t="n"/>
      <c r="AN3057" s="59" t="n"/>
      <c r="AO3057" s="59" t="n"/>
      <c r="AP3057" s="59" t="n"/>
      <c r="AQ3057" s="59" t="n"/>
      <c r="AR3057" s="59" t="n"/>
      <c r="AS3057" s="59" t="n"/>
      <c r="AT3057" s="59" t="n"/>
      <c r="AU3057" s="59" t="n"/>
      <c r="AV3057" s="59" t="n"/>
      <c r="AW3057" s="59" t="n"/>
      <c r="AX3057" s="59" t="n"/>
      <c r="AY3057" s="59" t="n"/>
      <c r="AZ3057" s="59" t="n"/>
      <c r="BA3057" s="59" t="n"/>
      <c r="BB3057" s="59" t="n"/>
      <c r="BC3057" s="59" t="n"/>
      <c r="BD3057" s="59" t="n"/>
      <c r="BE3057" s="59" t="n"/>
      <c r="BF3057" s="59" t="n"/>
      <c r="BG3057" s="59" t="n"/>
      <c r="BH3057" s="59" t="n"/>
      <c r="BI3057" s="59" t="n"/>
      <c r="BJ3057" s="59" t="n"/>
      <c r="BK3057" s="59" t="n"/>
      <c r="BL3057" s="59" t="n"/>
      <c r="BM3057" s="59" t="n"/>
      <c r="BN3057" s="59" t="n"/>
      <c r="BO3057" s="59" t="n"/>
      <c r="BP3057" s="59" t="n"/>
      <c r="BQ3057" s="59" t="n"/>
      <c r="BR3057" s="59" t="n"/>
      <c r="BS3057" s="59" t="n"/>
      <c r="BT3057" s="59" t="n"/>
      <c r="BU3057" s="59" t="n"/>
      <c r="BV3057" s="59" t="n"/>
      <c r="BW3057" s="59" t="n"/>
      <c r="BX3057" s="59" t="n"/>
      <c r="BY3057" s="59" t="n"/>
      <c r="BZ3057" s="59" t="n"/>
      <c r="CA3057" s="59" t="n"/>
      <c r="CB3057" s="59" t="n"/>
      <c r="CC3057" s="59" t="n"/>
      <c r="CD3057" s="59" t="n"/>
      <c r="CE3057" s="59" t="n"/>
      <c r="CF3057" s="59" t="n"/>
      <c r="CG3057" s="59" t="n"/>
      <c r="CH3057" s="59" t="n"/>
      <c r="CI3057" s="59" t="n"/>
      <c r="CJ3057" s="59" t="n"/>
      <c r="CK3057" s="59" t="n"/>
      <c r="CL3057" s="59" t="n"/>
      <c r="CM3057" s="59" t="n"/>
      <c r="CN3057" s="59" t="n"/>
      <c r="CO3057" s="59" t="n"/>
      <c r="CP3057" s="59" t="n"/>
      <c r="CQ3057" s="59" t="n"/>
      <c r="CR3057" s="59" t="n"/>
      <c r="CS3057" s="59" t="n"/>
      <c r="CT3057" s="59" t="n"/>
      <c r="CU3057" s="59" t="n"/>
      <c r="CV3057" s="59" t="n"/>
      <c r="CW3057" s="59" t="n"/>
      <c r="CX3057" s="59" t="n"/>
      <c r="CY3057" s="59" t="n"/>
      <c r="CZ3057" s="59" t="n"/>
    </row>
    <row r="3058">
      <c r="D3058" s="59" t="n"/>
      <c r="E3058" s="59" t="n"/>
      <c r="F3058" s="59" t="n"/>
      <c r="G3058" s="59" t="n"/>
      <c r="H3058" s="59" t="n"/>
      <c r="I3058" s="59" t="n"/>
      <c r="J3058" s="59" t="n"/>
      <c r="K3058" s="59" t="n"/>
      <c r="L3058" s="59" t="n"/>
      <c r="M3058" s="59" t="n"/>
      <c r="N3058" s="59" t="n"/>
      <c r="O3058" s="59" t="n"/>
      <c r="P3058" s="59" t="n"/>
      <c r="Q3058" s="59" t="n"/>
      <c r="R3058" s="59" t="n"/>
      <c r="S3058" s="59" t="n"/>
      <c r="T3058" s="59" t="n"/>
      <c r="U3058" s="59" t="n"/>
      <c r="V3058" s="59" t="n"/>
      <c r="W3058" s="59" t="n"/>
      <c r="X3058" s="59" t="n"/>
      <c r="Y3058" s="59" t="n"/>
      <c r="Z3058" s="59" t="n"/>
      <c r="AA3058" s="59" t="n"/>
      <c r="AB3058" s="59" t="n"/>
      <c r="AC3058" s="59" t="n"/>
      <c r="AD3058" s="59" t="n"/>
      <c r="AE3058" s="59" t="n"/>
      <c r="AF3058" s="59" t="n"/>
      <c r="AG3058" s="59" t="n"/>
      <c r="AH3058" s="59" t="n"/>
      <c r="AI3058" s="59" t="n"/>
      <c r="AJ3058" s="59" t="n"/>
      <c r="AK3058" s="59" t="n"/>
      <c r="AL3058" s="59" t="n"/>
      <c r="AM3058" s="59" t="n"/>
      <c r="AN3058" s="59" t="n"/>
      <c r="AO3058" s="59" t="n"/>
      <c r="AP3058" s="59" t="n"/>
      <c r="AQ3058" s="59" t="n"/>
      <c r="AR3058" s="59" t="n"/>
      <c r="AS3058" s="59" t="n"/>
      <c r="AT3058" s="59" t="n"/>
      <c r="AU3058" s="59" t="n"/>
      <c r="AV3058" s="59" t="n"/>
      <c r="AW3058" s="59" t="n"/>
      <c r="AX3058" s="59" t="n"/>
      <c r="AY3058" s="59" t="n"/>
      <c r="AZ3058" s="59" t="n"/>
      <c r="BA3058" s="59" t="n"/>
      <c r="BB3058" s="59" t="n"/>
      <c r="BC3058" s="59" t="n"/>
      <c r="BD3058" s="59" t="n"/>
      <c r="BE3058" s="59" t="n"/>
      <c r="BF3058" s="59" t="n"/>
      <c r="BG3058" s="59" t="n"/>
      <c r="BH3058" s="59" t="n"/>
      <c r="BI3058" s="59" t="n"/>
      <c r="BJ3058" s="59" t="n"/>
      <c r="BK3058" s="59" t="n"/>
      <c r="BL3058" s="59" t="n"/>
      <c r="BM3058" s="59" t="n"/>
      <c r="BN3058" s="59" t="n"/>
      <c r="BO3058" s="59" t="n"/>
      <c r="BP3058" s="59" t="n"/>
      <c r="BQ3058" s="59" t="n"/>
      <c r="BR3058" s="59" t="n"/>
      <c r="BS3058" s="59" t="n"/>
      <c r="BT3058" s="59" t="n"/>
      <c r="BU3058" s="59" t="n"/>
      <c r="BV3058" s="59" t="n"/>
      <c r="BW3058" s="59" t="n"/>
      <c r="BX3058" s="59" t="n"/>
      <c r="BY3058" s="59" t="n"/>
      <c r="BZ3058" s="59" t="n"/>
      <c r="CA3058" s="59" t="n"/>
      <c r="CB3058" s="59" t="n"/>
      <c r="CC3058" s="59" t="n"/>
      <c r="CD3058" s="59" t="n"/>
      <c r="CE3058" s="59" t="n"/>
      <c r="CF3058" s="59" t="n"/>
      <c r="CG3058" s="59" t="n"/>
      <c r="CH3058" s="59" t="n"/>
      <c r="CI3058" s="59" t="n"/>
      <c r="CJ3058" s="59" t="n"/>
      <c r="CK3058" s="59" t="n"/>
      <c r="CL3058" s="59" t="n"/>
      <c r="CM3058" s="59" t="n"/>
      <c r="CN3058" s="59" t="n"/>
      <c r="CO3058" s="59" t="n"/>
      <c r="CP3058" s="59" t="n"/>
      <c r="CQ3058" s="59" t="n"/>
      <c r="CR3058" s="59" t="n"/>
      <c r="CS3058" s="59" t="n"/>
      <c r="CT3058" s="59" t="n"/>
      <c r="CU3058" s="59" t="n"/>
      <c r="CV3058" s="59" t="n"/>
      <c r="CW3058" s="59" t="n"/>
      <c r="CX3058" s="59" t="n"/>
      <c r="CY3058" s="59" t="n"/>
      <c r="CZ3058" s="59" t="n"/>
    </row>
    <row r="3059">
      <c r="D3059" s="59" t="n"/>
      <c r="E3059" s="59" t="n"/>
      <c r="F3059" s="59" t="n"/>
      <c r="G3059" s="59" t="n"/>
      <c r="H3059" s="59" t="n"/>
      <c r="I3059" s="59" t="n"/>
      <c r="J3059" s="59" t="n"/>
      <c r="K3059" s="59" t="n"/>
      <c r="L3059" s="59" t="n"/>
      <c r="M3059" s="59" t="n"/>
      <c r="N3059" s="59" t="n"/>
      <c r="O3059" s="59" t="n"/>
      <c r="P3059" s="59" t="n"/>
      <c r="Q3059" s="59" t="n"/>
      <c r="R3059" s="59" t="n"/>
      <c r="S3059" s="59" t="n"/>
      <c r="T3059" s="59" t="n"/>
      <c r="U3059" s="59" t="n"/>
      <c r="V3059" s="59" t="n"/>
      <c r="W3059" s="59" t="n"/>
      <c r="X3059" s="59" t="n"/>
      <c r="Y3059" s="59" t="n"/>
      <c r="Z3059" s="59" t="n"/>
      <c r="AA3059" s="59" t="n"/>
      <c r="AB3059" s="59" t="n"/>
      <c r="AC3059" s="59" t="n"/>
      <c r="AD3059" s="59" t="n"/>
      <c r="AE3059" s="59" t="n"/>
      <c r="AF3059" s="59" t="n"/>
      <c r="AG3059" s="59" t="n"/>
      <c r="AH3059" s="59" t="n"/>
      <c r="AI3059" s="59" t="n"/>
      <c r="AJ3059" s="59" t="n"/>
      <c r="AK3059" s="59" t="n"/>
      <c r="AL3059" s="59" t="n"/>
      <c r="AM3059" s="59" t="n"/>
      <c r="AN3059" s="59" t="n"/>
      <c r="AO3059" s="59" t="n"/>
      <c r="AP3059" s="59" t="n"/>
      <c r="AQ3059" s="59" t="n"/>
      <c r="AR3059" s="59" t="n"/>
      <c r="AS3059" s="59" t="n"/>
      <c r="AT3059" s="59" t="n"/>
      <c r="AU3059" s="59" t="n"/>
      <c r="AV3059" s="59" t="n"/>
      <c r="AW3059" s="59" t="n"/>
      <c r="AX3059" s="59" t="n"/>
      <c r="AY3059" s="59" t="n"/>
      <c r="AZ3059" s="59" t="n"/>
      <c r="BA3059" s="59" t="n"/>
      <c r="BB3059" s="59" t="n"/>
      <c r="BC3059" s="59" t="n"/>
      <c r="BD3059" s="59" t="n"/>
      <c r="BE3059" s="59" t="n"/>
      <c r="BF3059" s="59" t="n"/>
      <c r="BG3059" s="59" t="n"/>
      <c r="BH3059" s="59" t="n"/>
      <c r="BI3059" s="59" t="n"/>
      <c r="BJ3059" s="59" t="n"/>
      <c r="BK3059" s="59" t="n"/>
      <c r="BL3059" s="59" t="n"/>
      <c r="BM3059" s="59" t="n"/>
      <c r="BN3059" s="59" t="n"/>
      <c r="BO3059" s="59" t="n"/>
      <c r="BP3059" s="59" t="n"/>
      <c r="BQ3059" s="59" t="n"/>
      <c r="BR3059" s="59" t="n"/>
      <c r="BS3059" s="59" t="n"/>
      <c r="BT3059" s="59" t="n"/>
      <c r="BU3059" s="59" t="n"/>
      <c r="BV3059" s="59" t="n"/>
      <c r="BW3059" s="59" t="n"/>
      <c r="BX3059" s="59" t="n"/>
      <c r="BY3059" s="59" t="n"/>
      <c r="BZ3059" s="59" t="n"/>
      <c r="CA3059" s="59" t="n"/>
      <c r="CB3059" s="59" t="n"/>
      <c r="CC3059" s="59" t="n"/>
      <c r="CD3059" s="59" t="n"/>
      <c r="CE3059" s="59" t="n"/>
      <c r="CF3059" s="59" t="n"/>
      <c r="CG3059" s="59" t="n"/>
      <c r="CH3059" s="59" t="n"/>
      <c r="CI3059" s="59" t="n"/>
      <c r="CJ3059" s="59" t="n"/>
      <c r="CK3059" s="59" t="n"/>
      <c r="CL3059" s="59" t="n"/>
      <c r="CM3059" s="59" t="n"/>
      <c r="CN3059" s="59" t="n"/>
      <c r="CO3059" s="59" t="n"/>
      <c r="CP3059" s="59" t="n"/>
      <c r="CQ3059" s="59" t="n"/>
      <c r="CR3059" s="59" t="n"/>
      <c r="CS3059" s="59" t="n"/>
      <c r="CT3059" s="59" t="n"/>
      <c r="CU3059" s="59" t="n"/>
      <c r="CV3059" s="59" t="n"/>
      <c r="CW3059" s="59" t="n"/>
      <c r="CX3059" s="59" t="n"/>
      <c r="CY3059" s="59" t="n"/>
      <c r="CZ3059" s="59" t="n"/>
    </row>
    <row r="3060">
      <c r="D3060" s="59" t="n"/>
      <c r="E3060" s="59" t="n"/>
      <c r="F3060" s="59" t="n"/>
      <c r="G3060" s="59" t="n"/>
      <c r="H3060" s="59" t="n"/>
      <c r="I3060" s="59" t="n"/>
      <c r="J3060" s="59" t="n"/>
      <c r="K3060" s="59" t="n"/>
      <c r="L3060" s="59" t="n"/>
      <c r="M3060" s="59" t="n"/>
      <c r="N3060" s="59" t="n"/>
      <c r="O3060" s="59" t="n"/>
      <c r="P3060" s="59" t="n"/>
      <c r="Q3060" s="59" t="n"/>
      <c r="R3060" s="59" t="n"/>
      <c r="S3060" s="59" t="n"/>
      <c r="T3060" s="59" t="n"/>
      <c r="U3060" s="59" t="n"/>
      <c r="V3060" s="59" t="n"/>
      <c r="W3060" s="59" t="n"/>
      <c r="X3060" s="59" t="n"/>
      <c r="Y3060" s="59" t="n"/>
      <c r="Z3060" s="59" t="n"/>
      <c r="AA3060" s="59" t="n"/>
      <c r="AB3060" s="59" t="n"/>
      <c r="AC3060" s="59" t="n"/>
      <c r="AD3060" s="59" t="n"/>
      <c r="AE3060" s="59" t="n"/>
      <c r="AF3060" s="59" t="n"/>
      <c r="AG3060" s="59" t="n"/>
      <c r="AH3060" s="59" t="n"/>
      <c r="AI3060" s="59" t="n"/>
      <c r="AJ3060" s="59" t="n"/>
      <c r="AK3060" s="59" t="n"/>
      <c r="AL3060" s="59" t="n"/>
      <c r="AM3060" s="59" t="n"/>
      <c r="AN3060" s="59" t="n"/>
      <c r="AO3060" s="59" t="n"/>
      <c r="AP3060" s="59" t="n"/>
      <c r="AQ3060" s="59" t="n"/>
      <c r="AR3060" s="59" t="n"/>
      <c r="AS3060" s="59" t="n"/>
      <c r="AT3060" s="59" t="n"/>
      <c r="AU3060" s="59" t="n"/>
      <c r="AV3060" s="59" t="n"/>
      <c r="AW3060" s="59" t="n"/>
      <c r="AX3060" s="59" t="n"/>
      <c r="AY3060" s="59" t="n"/>
      <c r="AZ3060" s="59" t="n"/>
      <c r="BA3060" s="59" t="n"/>
      <c r="BB3060" s="59" t="n"/>
      <c r="BC3060" s="59" t="n"/>
      <c r="BD3060" s="59" t="n"/>
      <c r="BE3060" s="59" t="n"/>
      <c r="BF3060" s="59" t="n"/>
      <c r="BG3060" s="59" t="n"/>
      <c r="BH3060" s="59" t="n"/>
      <c r="BI3060" s="59" t="n"/>
      <c r="BJ3060" s="59" t="n"/>
      <c r="BK3060" s="59" t="n"/>
      <c r="BL3060" s="59" t="n"/>
      <c r="BM3060" s="59" t="n"/>
      <c r="BN3060" s="59" t="n"/>
      <c r="BO3060" s="59" t="n"/>
      <c r="BP3060" s="59" t="n"/>
      <c r="BQ3060" s="59" t="n"/>
      <c r="BR3060" s="59" t="n"/>
      <c r="BS3060" s="59" t="n"/>
      <c r="BT3060" s="59" t="n"/>
      <c r="BU3060" s="59" t="n"/>
      <c r="BV3060" s="59" t="n"/>
      <c r="BW3060" s="59" t="n"/>
      <c r="BX3060" s="59" t="n"/>
      <c r="BY3060" s="59" t="n"/>
      <c r="BZ3060" s="59" t="n"/>
      <c r="CA3060" s="59" t="n"/>
      <c r="CB3060" s="59" t="n"/>
      <c r="CC3060" s="59" t="n"/>
      <c r="CD3060" s="59" t="n"/>
      <c r="CE3060" s="59" t="n"/>
      <c r="CF3060" s="59" t="n"/>
      <c r="CG3060" s="59" t="n"/>
      <c r="CH3060" s="59" t="n"/>
      <c r="CI3060" s="59" t="n"/>
      <c r="CJ3060" s="59" t="n"/>
      <c r="CK3060" s="59" t="n"/>
      <c r="CL3060" s="59" t="n"/>
      <c r="CM3060" s="59" t="n"/>
      <c r="CN3060" s="59" t="n"/>
      <c r="CO3060" s="59" t="n"/>
      <c r="CP3060" s="59" t="n"/>
      <c r="CQ3060" s="59" t="n"/>
      <c r="CR3060" s="59" t="n"/>
      <c r="CS3060" s="59" t="n"/>
      <c r="CT3060" s="59" t="n"/>
      <c r="CU3060" s="59" t="n"/>
      <c r="CV3060" s="59" t="n"/>
      <c r="CW3060" s="59" t="n"/>
      <c r="CX3060" s="59" t="n"/>
      <c r="CY3060" s="59" t="n"/>
      <c r="CZ3060" s="59" t="n"/>
    </row>
    <row r="3061">
      <c r="D3061" s="107" t="n"/>
      <c r="E3061" s="107" t="n"/>
      <c r="F3061" s="107" t="n"/>
      <c r="G3061" s="107" t="n"/>
      <c r="H3061" s="107" t="n"/>
      <c r="I3061" s="107" t="n"/>
      <c r="J3061" s="107" t="n"/>
      <c r="K3061" s="107" t="n"/>
      <c r="L3061" s="107" t="n"/>
      <c r="M3061" s="107" t="n"/>
      <c r="N3061" s="107" t="n"/>
      <c r="O3061" s="107" t="n"/>
      <c r="P3061" s="107" t="n"/>
      <c r="Q3061" s="107" t="n"/>
      <c r="R3061" s="107" t="n"/>
      <c r="S3061" s="107" t="n"/>
      <c r="T3061" s="107" t="n"/>
      <c r="U3061" s="107" t="n"/>
      <c r="V3061" s="107" t="n"/>
      <c r="W3061" s="107" t="n"/>
      <c r="X3061" s="107" t="n"/>
      <c r="Y3061" s="107" t="n"/>
      <c r="Z3061" s="107" t="n"/>
      <c r="AA3061" s="107" t="n"/>
      <c r="AB3061" s="107" t="n"/>
      <c r="AC3061" s="107" t="n"/>
      <c r="AD3061" s="107" t="n"/>
      <c r="AE3061" s="107" t="n"/>
      <c r="AF3061" s="107" t="n"/>
      <c r="AG3061" s="107" t="n"/>
      <c r="AH3061" s="107" t="n"/>
      <c r="AI3061" s="107" t="n"/>
      <c r="AJ3061" s="107" t="n"/>
      <c r="AK3061" s="107" t="n"/>
      <c r="AL3061" s="107" t="n"/>
      <c r="AM3061" s="107" t="n"/>
      <c r="AN3061" s="107" t="n"/>
      <c r="AO3061" s="107" t="n"/>
      <c r="AP3061" s="107" t="n"/>
      <c r="AQ3061" s="107" t="n"/>
      <c r="AR3061" s="107" t="n"/>
      <c r="AS3061" s="107" t="n"/>
      <c r="AT3061" s="107" t="n"/>
      <c r="AU3061" s="107" t="n"/>
      <c r="AV3061" s="107" t="n"/>
      <c r="AW3061" s="107" t="n"/>
      <c r="AX3061" s="107" t="n"/>
      <c r="AY3061" s="107" t="n"/>
      <c r="AZ3061" s="107" t="n"/>
      <c r="BA3061" s="107" t="n"/>
      <c r="BB3061" s="107" t="n"/>
      <c r="BC3061" s="107" t="n"/>
      <c r="BD3061" s="107" t="n"/>
      <c r="BE3061" s="107" t="n"/>
      <c r="BF3061" s="107" t="n"/>
      <c r="BG3061" s="107" t="n"/>
      <c r="BH3061" s="107" t="n"/>
      <c r="BI3061" s="107" t="n"/>
      <c r="BJ3061" s="107" t="n"/>
      <c r="BK3061" s="107" t="n"/>
      <c r="BL3061" s="107" t="n"/>
      <c r="BM3061" s="107" t="n"/>
      <c r="BN3061" s="107" t="n"/>
      <c r="BO3061" s="107" t="n"/>
      <c r="BP3061" s="107" t="n"/>
      <c r="BQ3061" s="107" t="n"/>
      <c r="BR3061" s="107" t="n"/>
      <c r="BS3061" s="107" t="n"/>
      <c r="BT3061" s="107" t="n"/>
      <c r="BU3061" s="107" t="n"/>
      <c r="BV3061" s="107" t="n"/>
      <c r="BW3061" s="107" t="n"/>
      <c r="BX3061" s="107" t="n"/>
      <c r="BY3061" s="107" t="n"/>
      <c r="BZ3061" s="107" t="n"/>
      <c r="CA3061" s="107" t="n"/>
      <c r="CB3061" s="107" t="n"/>
      <c r="CC3061" s="107" t="n"/>
      <c r="CD3061" s="107" t="n"/>
      <c r="CE3061" s="107" t="n"/>
      <c r="CF3061" s="107" t="n"/>
      <c r="CG3061" s="107" t="n"/>
      <c r="CH3061" s="107" t="n"/>
      <c r="CI3061" s="107" t="n"/>
      <c r="CJ3061" s="107" t="n"/>
      <c r="CK3061" s="107" t="n"/>
      <c r="CL3061" s="107" t="n"/>
      <c r="CM3061" s="107" t="n"/>
      <c r="CN3061" s="107" t="n"/>
      <c r="CO3061" s="107" t="n"/>
      <c r="CP3061" s="107" t="n"/>
      <c r="CQ3061" s="107" t="n"/>
      <c r="CR3061" s="107" t="n"/>
      <c r="CS3061" s="107" t="n"/>
      <c r="CT3061" s="107" t="n"/>
      <c r="CU3061" s="107" t="n"/>
      <c r="CV3061" s="107" t="n"/>
      <c r="CW3061" s="107" t="n"/>
      <c r="CX3061" s="107" t="n"/>
      <c r="CY3061" s="107" t="n"/>
      <c r="CZ3061" s="107" t="n"/>
    </row>
    <row r="3064">
      <c r="A3064" s="2">
        <f>IF($A3057="","","   projections")</f>
        <v/>
      </c>
      <c r="B3064" s="68">
        <f>IF($A3057="",0,COUNT($E3065:$CZ3065))</f>
        <v/>
      </c>
      <c r="C3064" s="69">
        <f>IF($B3064=0,0,MAX($E3065:$CZ3065))</f>
        <v/>
      </c>
      <c r="D3064" s="58">
        <f>_xll.BDS($A3057,'Field Check'!$C$42,"headers=y","startcol=1","endcol=3","dir=h")</f>
        <v/>
      </c>
      <c r="E3064" s="59" t="n"/>
      <c r="F3064" s="59" t="n"/>
      <c r="G3064" s="59" t="n"/>
      <c r="H3064" s="59" t="n"/>
      <c r="I3064" s="59" t="n"/>
      <c r="J3064" s="59" t="n"/>
      <c r="K3064" s="59" t="n"/>
      <c r="L3064" s="59" t="n"/>
      <c r="M3064" s="59" t="n"/>
      <c r="N3064" s="59" t="n"/>
      <c r="O3064" s="59" t="n"/>
      <c r="P3064" s="59" t="n"/>
      <c r="Q3064" s="59" t="n"/>
      <c r="R3064" s="59" t="n"/>
      <c r="S3064" s="59" t="n"/>
      <c r="T3064" s="59" t="n"/>
      <c r="U3064" s="59" t="n"/>
      <c r="V3064" s="59" t="n"/>
      <c r="W3064" s="59" t="n"/>
      <c r="X3064" s="59" t="n"/>
      <c r="Y3064" s="59" t="n"/>
      <c r="Z3064" s="59" t="n"/>
      <c r="AA3064" s="59" t="n"/>
      <c r="AB3064" s="59" t="n"/>
      <c r="AC3064" s="59" t="n"/>
      <c r="AD3064" s="59" t="n"/>
      <c r="AE3064" s="59" t="n"/>
      <c r="AF3064" s="59" t="n"/>
      <c r="AG3064" s="59" t="n"/>
      <c r="AH3064" s="59" t="n"/>
      <c r="AI3064" s="59" t="n"/>
      <c r="AJ3064" s="59" t="n"/>
      <c r="AK3064" s="59" t="n"/>
      <c r="AL3064" s="59" t="n"/>
      <c r="AM3064" s="59" t="n"/>
      <c r="AN3064" s="59" t="n"/>
      <c r="AO3064" s="59" t="n"/>
      <c r="AP3064" s="59" t="n"/>
      <c r="AQ3064" s="59" t="n"/>
      <c r="AR3064" s="59" t="n"/>
      <c r="AS3064" s="59" t="n"/>
      <c r="AT3064" s="59" t="n"/>
      <c r="AU3064" s="59" t="n"/>
      <c r="AV3064" s="59" t="n"/>
      <c r="AW3064" s="59" t="n"/>
      <c r="AX3064" s="59" t="n"/>
      <c r="AY3064" s="59" t="n"/>
      <c r="AZ3064" s="59" t="n"/>
      <c r="BA3064" s="59" t="n"/>
      <c r="BB3064" s="59" t="n"/>
      <c r="BC3064" s="59" t="n"/>
      <c r="BD3064" s="59" t="n"/>
      <c r="BE3064" s="59" t="n"/>
      <c r="BF3064" s="59" t="n"/>
      <c r="BG3064" s="59" t="n"/>
      <c r="BH3064" s="59" t="n"/>
      <c r="BI3064" s="59" t="n"/>
      <c r="BJ3064" s="59" t="n"/>
      <c r="BK3064" s="59" t="n"/>
      <c r="BL3064" s="59" t="n"/>
      <c r="BM3064" s="59" t="n"/>
      <c r="BN3064" s="59" t="n"/>
      <c r="BO3064" s="59" t="n"/>
      <c r="BP3064" s="59" t="n"/>
      <c r="BQ3064" s="59" t="n"/>
      <c r="BR3064" s="59" t="n"/>
      <c r="BS3064" s="59" t="n"/>
      <c r="BT3064" s="59" t="n"/>
      <c r="BU3064" s="59" t="n"/>
      <c r="BV3064" s="59" t="n"/>
      <c r="BW3064" s="59" t="n"/>
      <c r="BX3064" s="59" t="n"/>
      <c r="BY3064" s="59" t="n"/>
      <c r="BZ3064" s="59" t="n"/>
      <c r="CA3064" s="59" t="n"/>
      <c r="CB3064" s="59" t="n"/>
      <c r="CC3064" s="59" t="n"/>
      <c r="CD3064" s="59" t="n"/>
      <c r="CE3064" s="59" t="n"/>
      <c r="CF3064" s="59" t="n"/>
      <c r="CG3064" s="59" t="n"/>
      <c r="CH3064" s="59" t="n"/>
      <c r="CI3064" s="59" t="n"/>
      <c r="CJ3064" s="59" t="n"/>
      <c r="CK3064" s="59" t="n"/>
      <c r="CL3064" s="59" t="n"/>
      <c r="CM3064" s="59" t="n"/>
      <c r="CN3064" s="59" t="n"/>
      <c r="CO3064" s="59" t="n"/>
      <c r="CP3064" s="59" t="n"/>
      <c r="CQ3064" s="59" t="n"/>
      <c r="CR3064" s="59" t="n"/>
      <c r="CS3064" s="59" t="n"/>
      <c r="CT3064" s="59" t="n"/>
      <c r="CU3064" s="59" t="n"/>
      <c r="CV3064" s="59" t="n"/>
      <c r="CW3064" s="59" t="n"/>
      <c r="CX3064" s="59" t="n"/>
      <c r="CY3064" s="59" t="n"/>
      <c r="CZ3064" s="59" t="n"/>
    </row>
    <row r="3065">
      <c r="D3065" s="59" t="n"/>
      <c r="E3065" s="59" t="n"/>
      <c r="F3065" s="59" t="n"/>
      <c r="G3065" s="59" t="n"/>
      <c r="H3065" s="59" t="n"/>
      <c r="I3065" s="59" t="n"/>
      <c r="J3065" s="59" t="n"/>
      <c r="K3065" s="59" t="n"/>
      <c r="L3065" s="59" t="n"/>
      <c r="M3065" s="59" t="n"/>
      <c r="N3065" s="59" t="n"/>
      <c r="O3065" s="59" t="n"/>
      <c r="P3065" s="59" t="n"/>
      <c r="Q3065" s="59" t="n"/>
      <c r="R3065" s="59" t="n"/>
      <c r="S3065" s="59" t="n"/>
      <c r="T3065" s="59" t="n"/>
      <c r="U3065" s="59" t="n"/>
      <c r="V3065" s="59" t="n"/>
      <c r="W3065" s="59" t="n"/>
      <c r="X3065" s="59" t="n"/>
      <c r="Y3065" s="59" t="n"/>
      <c r="Z3065" s="59" t="n"/>
      <c r="AA3065" s="59" t="n"/>
      <c r="AB3065" s="59" t="n"/>
      <c r="AC3065" s="59" t="n"/>
      <c r="AD3065" s="59" t="n"/>
      <c r="AE3065" s="59" t="n"/>
      <c r="AF3065" s="59" t="n"/>
      <c r="AG3065" s="59" t="n"/>
      <c r="AH3065" s="59" t="n"/>
      <c r="AI3065" s="59" t="n"/>
      <c r="AJ3065" s="59" t="n"/>
      <c r="AK3065" s="59" t="n"/>
      <c r="AL3065" s="59" t="n"/>
      <c r="AM3065" s="59" t="n"/>
      <c r="AN3065" s="59" t="n"/>
      <c r="AO3065" s="59" t="n"/>
      <c r="AP3065" s="59" t="n"/>
      <c r="AQ3065" s="59" t="n"/>
      <c r="AR3065" s="59" t="n"/>
      <c r="AS3065" s="59" t="n"/>
      <c r="AT3065" s="59" t="n"/>
      <c r="AU3065" s="59" t="n"/>
      <c r="AV3065" s="59" t="n"/>
      <c r="AW3065" s="59" t="n"/>
      <c r="AX3065" s="59" t="n"/>
      <c r="AY3065" s="59" t="n"/>
      <c r="AZ3065" s="59" t="n"/>
      <c r="BA3065" s="59" t="n"/>
      <c r="BB3065" s="59" t="n"/>
      <c r="BC3065" s="59" t="n"/>
      <c r="BD3065" s="59" t="n"/>
      <c r="BE3065" s="59" t="n"/>
      <c r="BF3065" s="59" t="n"/>
      <c r="BG3065" s="59" t="n"/>
      <c r="BH3065" s="59" t="n"/>
      <c r="BI3065" s="59" t="n"/>
      <c r="BJ3065" s="59" t="n"/>
      <c r="BK3065" s="59" t="n"/>
      <c r="BL3065" s="59" t="n"/>
      <c r="BM3065" s="59" t="n"/>
      <c r="BN3065" s="59" t="n"/>
      <c r="BO3065" s="59" t="n"/>
      <c r="BP3065" s="59" t="n"/>
      <c r="BQ3065" s="59" t="n"/>
      <c r="BR3065" s="59" t="n"/>
      <c r="BS3065" s="59" t="n"/>
      <c r="BT3065" s="59" t="n"/>
      <c r="BU3065" s="59" t="n"/>
      <c r="BV3065" s="59" t="n"/>
      <c r="BW3065" s="59" t="n"/>
      <c r="BX3065" s="59" t="n"/>
      <c r="BY3065" s="59" t="n"/>
      <c r="BZ3065" s="59" t="n"/>
      <c r="CA3065" s="59" t="n"/>
      <c r="CB3065" s="59" t="n"/>
      <c r="CC3065" s="59" t="n"/>
      <c r="CD3065" s="59" t="n"/>
      <c r="CE3065" s="59" t="n"/>
      <c r="CF3065" s="59" t="n"/>
      <c r="CG3065" s="59" t="n"/>
      <c r="CH3065" s="59" t="n"/>
      <c r="CI3065" s="59" t="n"/>
      <c r="CJ3065" s="59" t="n"/>
      <c r="CK3065" s="59" t="n"/>
      <c r="CL3065" s="59" t="n"/>
      <c r="CM3065" s="59" t="n"/>
      <c r="CN3065" s="59" t="n"/>
      <c r="CO3065" s="59" t="n"/>
      <c r="CP3065" s="59" t="n"/>
      <c r="CQ3065" s="59" t="n"/>
      <c r="CR3065" s="59" t="n"/>
      <c r="CS3065" s="59" t="n"/>
      <c r="CT3065" s="59" t="n"/>
      <c r="CU3065" s="59" t="n"/>
      <c r="CV3065" s="59" t="n"/>
      <c r="CW3065" s="59" t="n"/>
      <c r="CX3065" s="59" t="n"/>
      <c r="CY3065" s="59" t="n"/>
      <c r="CZ3065" s="59" t="n"/>
    </row>
    <row r="3066">
      <c r="D3066" s="107" t="n"/>
      <c r="E3066" s="107" t="n"/>
      <c r="F3066" s="107" t="n"/>
      <c r="G3066" s="107" t="n"/>
      <c r="H3066" s="107" t="n"/>
      <c r="I3066" s="107" t="n"/>
      <c r="J3066" s="107" t="n"/>
      <c r="K3066" s="107" t="n"/>
      <c r="L3066" s="107" t="n"/>
      <c r="M3066" s="107" t="n"/>
      <c r="N3066" s="107" t="n"/>
      <c r="O3066" s="107" t="n"/>
      <c r="P3066" s="107" t="n"/>
      <c r="Q3066" s="107" t="n"/>
      <c r="R3066" s="107" t="n"/>
      <c r="S3066" s="107" t="n"/>
      <c r="T3066" s="107" t="n"/>
      <c r="U3066" s="107" t="n"/>
      <c r="V3066" s="107" t="n"/>
      <c r="W3066" s="107" t="n"/>
      <c r="X3066" s="107" t="n"/>
      <c r="Y3066" s="107" t="n"/>
      <c r="Z3066" s="107" t="n"/>
      <c r="AA3066" s="107" t="n"/>
      <c r="AB3066" s="107" t="n"/>
      <c r="AC3066" s="107" t="n"/>
      <c r="AD3066" s="107" t="n"/>
      <c r="AE3066" s="107" t="n"/>
      <c r="AF3066" s="107" t="n"/>
      <c r="AG3066" s="107" t="n"/>
      <c r="AH3066" s="107" t="n"/>
      <c r="AI3066" s="107" t="n"/>
      <c r="AJ3066" s="107" t="n"/>
      <c r="AK3066" s="107" t="n"/>
      <c r="AL3066" s="107" t="n"/>
      <c r="AM3066" s="107" t="n"/>
      <c r="AN3066" s="107" t="n"/>
      <c r="AO3066" s="107" t="n"/>
      <c r="AP3066" s="107" t="n"/>
      <c r="AQ3066" s="107" t="n"/>
      <c r="AR3066" s="107" t="n"/>
      <c r="AS3066" s="107" t="n"/>
      <c r="AT3066" s="107" t="n"/>
      <c r="AU3066" s="107" t="n"/>
      <c r="AV3066" s="107" t="n"/>
      <c r="AW3066" s="107" t="n"/>
      <c r="AX3066" s="107" t="n"/>
      <c r="AY3066" s="107" t="n"/>
      <c r="AZ3066" s="107" t="n"/>
      <c r="BA3066" s="107" t="n"/>
      <c r="BB3066" s="107" t="n"/>
      <c r="BC3066" s="107" t="n"/>
      <c r="BD3066" s="107" t="n"/>
      <c r="BE3066" s="107" t="n"/>
      <c r="BF3066" s="107" t="n"/>
      <c r="BG3066" s="107" t="n"/>
      <c r="BH3066" s="107" t="n"/>
      <c r="BI3066" s="107" t="n"/>
      <c r="BJ3066" s="107" t="n"/>
      <c r="BK3066" s="107" t="n"/>
      <c r="BL3066" s="107" t="n"/>
      <c r="BM3066" s="107" t="n"/>
      <c r="BN3066" s="107" t="n"/>
      <c r="BO3066" s="107" t="n"/>
      <c r="BP3066" s="107" t="n"/>
      <c r="BQ3066" s="107" t="n"/>
      <c r="BR3066" s="107" t="n"/>
      <c r="BS3066" s="107" t="n"/>
      <c r="BT3066" s="107" t="n"/>
      <c r="BU3066" s="107" t="n"/>
      <c r="BV3066" s="107" t="n"/>
      <c r="BW3066" s="107" t="n"/>
      <c r="BX3066" s="107" t="n"/>
      <c r="BY3066" s="107" t="n"/>
      <c r="BZ3066" s="107" t="n"/>
      <c r="CA3066" s="107" t="n"/>
      <c r="CB3066" s="107" t="n"/>
      <c r="CC3066" s="107" t="n"/>
      <c r="CD3066" s="107" t="n"/>
      <c r="CE3066" s="107" t="n"/>
      <c r="CF3066" s="107" t="n"/>
      <c r="CG3066" s="107" t="n"/>
      <c r="CH3066" s="107" t="n"/>
      <c r="CI3066" s="107" t="n"/>
      <c r="CJ3066" s="107" t="n"/>
      <c r="CK3066" s="107" t="n"/>
      <c r="CL3066" s="107" t="n"/>
      <c r="CM3066" s="107" t="n"/>
      <c r="CN3066" s="107" t="n"/>
      <c r="CO3066" s="107" t="n"/>
      <c r="CP3066" s="107" t="n"/>
      <c r="CQ3066" s="107" t="n"/>
      <c r="CR3066" s="107" t="n"/>
      <c r="CS3066" s="107" t="n"/>
      <c r="CT3066" s="107" t="n"/>
      <c r="CU3066" s="107" t="n"/>
      <c r="CV3066" s="107" t="n"/>
      <c r="CW3066" s="107" t="n"/>
      <c r="CX3066" s="107" t="n"/>
      <c r="CY3066" s="107" t="n"/>
      <c r="CZ3066" s="107" t="n"/>
    </row>
    <row r="3068">
      <c r="A3068" s="126">
        <f>IF(MXAU!$C$79="","",MXAU!$C$79)</f>
        <v/>
      </c>
      <c r="B3068" s="68">
        <f>IF($A3068="",0,COUNT($E3069:$CZ3069))</f>
        <v/>
      </c>
      <c r="C3068" s="69">
        <f>IF($B3068=0,0,MAX($E3069:$CZ3069))</f>
        <v/>
      </c>
      <c r="D3068" s="58">
        <f>_xll.BDS($A3068,'Field Check'!$C$44,"headers=y","startcol=1","endcol=7","dir=h","DVD_START_DT",'Field Check'!$C$59,"DVD_END_DT",'Field Check'!$D$59)</f>
        <v/>
      </c>
      <c r="E3068" s="59" t="n"/>
      <c r="F3068" s="59" t="n"/>
      <c r="G3068" s="59" t="n"/>
      <c r="H3068" s="59" t="n"/>
      <c r="I3068" s="59" t="n"/>
      <c r="J3068" s="59" t="n"/>
      <c r="K3068" s="59" t="n"/>
      <c r="L3068" s="59" t="n"/>
      <c r="M3068" s="59" t="n"/>
      <c r="N3068" s="59" t="n"/>
      <c r="O3068" s="59" t="n"/>
      <c r="P3068" s="59" t="n"/>
      <c r="Q3068" s="59" t="n"/>
      <c r="R3068" s="59" t="n"/>
      <c r="S3068" s="59" t="n"/>
      <c r="T3068" s="59" t="n"/>
      <c r="U3068" s="59" t="n"/>
      <c r="V3068" s="59" t="n"/>
      <c r="W3068" s="59" t="n"/>
      <c r="X3068" s="59" t="n"/>
      <c r="Y3068" s="59" t="n"/>
      <c r="Z3068" s="59" t="n"/>
      <c r="AA3068" s="59" t="n"/>
      <c r="AB3068" s="59" t="n"/>
      <c r="AC3068" s="59" t="n"/>
      <c r="AD3068" s="59" t="n"/>
      <c r="AE3068" s="59" t="n"/>
      <c r="AF3068" s="59" t="n"/>
      <c r="AG3068" s="59" t="n"/>
      <c r="AH3068" s="59" t="n"/>
      <c r="AI3068" s="59" t="n"/>
      <c r="AJ3068" s="59" t="n"/>
      <c r="AK3068" s="59" t="n"/>
      <c r="AL3068" s="59" t="n"/>
      <c r="AM3068" s="59" t="n"/>
      <c r="AN3068" s="59" t="n"/>
      <c r="AO3068" s="59" t="n"/>
      <c r="AP3068" s="59" t="n"/>
      <c r="AQ3068" s="59" t="n"/>
      <c r="AR3068" s="59" t="n"/>
      <c r="AS3068" s="59" t="n"/>
      <c r="AT3068" s="59" t="n"/>
      <c r="AU3068" s="59" t="n"/>
      <c r="AV3068" s="59" t="n"/>
      <c r="AW3068" s="59" t="n"/>
      <c r="AX3068" s="59" t="n"/>
      <c r="AY3068" s="59" t="n"/>
      <c r="AZ3068" s="59" t="n"/>
      <c r="BA3068" s="59" t="n"/>
      <c r="BB3068" s="59" t="n"/>
      <c r="BC3068" s="59" t="n"/>
      <c r="BD3068" s="59" t="n"/>
      <c r="BE3068" s="59" t="n"/>
      <c r="BF3068" s="59" t="n"/>
      <c r="BG3068" s="59" t="n"/>
      <c r="BH3068" s="59" t="n"/>
      <c r="BI3068" s="59" t="n"/>
      <c r="BJ3068" s="59" t="n"/>
      <c r="BK3068" s="59" t="n"/>
      <c r="BL3068" s="59" t="n"/>
      <c r="BM3068" s="59" t="n"/>
      <c r="BN3068" s="59" t="n"/>
      <c r="BO3068" s="59" t="n"/>
      <c r="BP3068" s="59" t="n"/>
      <c r="BQ3068" s="59" t="n"/>
      <c r="BR3068" s="59" t="n"/>
      <c r="BS3068" s="59" t="n"/>
      <c r="BT3068" s="59" t="n"/>
      <c r="BU3068" s="59" t="n"/>
      <c r="BV3068" s="59" t="n"/>
      <c r="BW3068" s="59" t="n"/>
      <c r="BX3068" s="59" t="n"/>
      <c r="BY3068" s="59" t="n"/>
      <c r="BZ3068" s="59" t="n"/>
      <c r="CA3068" s="59" t="n"/>
      <c r="CB3068" s="59" t="n"/>
      <c r="CC3068" s="59" t="n"/>
      <c r="CD3068" s="59" t="n"/>
      <c r="CE3068" s="59" t="n"/>
      <c r="CF3068" s="59" t="n"/>
      <c r="CG3068" s="59" t="n"/>
      <c r="CH3068" s="59" t="n"/>
      <c r="CI3068" s="59" t="n"/>
      <c r="CJ3068" s="59" t="n"/>
      <c r="CK3068" s="59" t="n"/>
      <c r="CL3068" s="59" t="n"/>
      <c r="CM3068" s="59" t="n"/>
      <c r="CN3068" s="59" t="n"/>
      <c r="CO3068" s="59" t="n"/>
      <c r="CP3068" s="59" t="n"/>
      <c r="CQ3068" s="59" t="n"/>
      <c r="CR3068" s="59" t="n"/>
      <c r="CS3068" s="59" t="n"/>
      <c r="CT3068" s="59" t="n"/>
      <c r="CU3068" s="59" t="n"/>
      <c r="CV3068" s="59" t="n"/>
      <c r="CW3068" s="59" t="n"/>
      <c r="CX3068" s="59" t="n"/>
      <c r="CY3068" s="59" t="n"/>
      <c r="CZ3068" s="59" t="n"/>
    </row>
    <row r="3069">
      <c r="D3069" s="59" t="n"/>
      <c r="E3069" s="59" t="n"/>
      <c r="F3069" s="59" t="n"/>
      <c r="G3069" s="59" t="n"/>
      <c r="H3069" s="59" t="n"/>
      <c r="I3069" s="59" t="n"/>
      <c r="J3069" s="59" t="n"/>
      <c r="K3069" s="59" t="n"/>
      <c r="L3069" s="59" t="n"/>
      <c r="M3069" s="59" t="n"/>
      <c r="N3069" s="59" t="n"/>
      <c r="O3069" s="59" t="n"/>
      <c r="P3069" s="59" t="n"/>
      <c r="Q3069" s="59" t="n"/>
      <c r="R3069" s="59" t="n"/>
      <c r="S3069" s="59" t="n"/>
      <c r="T3069" s="59" t="n"/>
      <c r="U3069" s="59" t="n"/>
      <c r="V3069" s="59" t="n"/>
      <c r="W3069" s="59" t="n"/>
      <c r="X3069" s="59" t="n"/>
      <c r="Y3069" s="59" t="n"/>
      <c r="Z3069" s="59" t="n"/>
      <c r="AA3069" s="59" t="n"/>
      <c r="AB3069" s="59" t="n"/>
      <c r="AC3069" s="59" t="n"/>
      <c r="AD3069" s="59" t="n"/>
      <c r="AE3069" s="59" t="n"/>
      <c r="AF3069" s="59" t="n"/>
      <c r="AG3069" s="59" t="n"/>
      <c r="AH3069" s="59" t="n"/>
      <c r="AI3069" s="59" t="n"/>
      <c r="AJ3069" s="59" t="n"/>
      <c r="AK3069" s="59" t="n"/>
      <c r="AL3069" s="59" t="n"/>
      <c r="AM3069" s="59" t="n"/>
      <c r="AN3069" s="59" t="n"/>
      <c r="AO3069" s="59" t="n"/>
      <c r="AP3069" s="59" t="n"/>
      <c r="AQ3069" s="59" t="n"/>
      <c r="AR3069" s="59" t="n"/>
      <c r="AS3069" s="59" t="n"/>
      <c r="AT3069" s="59" t="n"/>
      <c r="AU3069" s="59" t="n"/>
      <c r="AV3069" s="59" t="n"/>
      <c r="AW3069" s="59" t="n"/>
      <c r="AX3069" s="59" t="n"/>
      <c r="AY3069" s="59" t="n"/>
      <c r="AZ3069" s="59" t="n"/>
      <c r="BA3069" s="59" t="n"/>
      <c r="BB3069" s="59" t="n"/>
      <c r="BC3069" s="59" t="n"/>
      <c r="BD3069" s="59" t="n"/>
      <c r="BE3069" s="59" t="n"/>
      <c r="BF3069" s="59" t="n"/>
      <c r="BG3069" s="59" t="n"/>
      <c r="BH3069" s="59" t="n"/>
      <c r="BI3069" s="59" t="n"/>
      <c r="BJ3069" s="59" t="n"/>
      <c r="BK3069" s="59" t="n"/>
      <c r="BL3069" s="59" t="n"/>
      <c r="BM3069" s="59" t="n"/>
      <c r="BN3069" s="59" t="n"/>
      <c r="BO3069" s="59" t="n"/>
      <c r="BP3069" s="59" t="n"/>
      <c r="BQ3069" s="59" t="n"/>
      <c r="BR3069" s="59" t="n"/>
      <c r="BS3069" s="59" t="n"/>
      <c r="BT3069" s="59" t="n"/>
      <c r="BU3069" s="59" t="n"/>
      <c r="BV3069" s="59" t="n"/>
      <c r="BW3069" s="59" t="n"/>
      <c r="BX3069" s="59" t="n"/>
      <c r="BY3069" s="59" t="n"/>
      <c r="BZ3069" s="59" t="n"/>
      <c r="CA3069" s="59" t="n"/>
      <c r="CB3069" s="59" t="n"/>
      <c r="CC3069" s="59" t="n"/>
      <c r="CD3069" s="59" t="n"/>
      <c r="CE3069" s="59" t="n"/>
      <c r="CF3069" s="59" t="n"/>
      <c r="CG3069" s="59" t="n"/>
      <c r="CH3069" s="59" t="n"/>
      <c r="CI3069" s="59" t="n"/>
      <c r="CJ3069" s="59" t="n"/>
      <c r="CK3069" s="59" t="n"/>
      <c r="CL3069" s="59" t="n"/>
      <c r="CM3069" s="59" t="n"/>
      <c r="CN3069" s="59" t="n"/>
      <c r="CO3069" s="59" t="n"/>
      <c r="CP3069" s="59" t="n"/>
      <c r="CQ3069" s="59" t="n"/>
      <c r="CR3069" s="59" t="n"/>
      <c r="CS3069" s="59" t="n"/>
      <c r="CT3069" s="59" t="n"/>
      <c r="CU3069" s="59" t="n"/>
      <c r="CV3069" s="59" t="n"/>
      <c r="CW3069" s="59" t="n"/>
      <c r="CX3069" s="59" t="n"/>
      <c r="CY3069" s="59" t="n"/>
      <c r="CZ3069" s="59" t="n"/>
    </row>
    <row r="3070">
      <c r="D3070" s="59" t="n"/>
      <c r="E3070" s="59" t="n"/>
      <c r="F3070" s="59" t="n"/>
      <c r="G3070" s="59" t="n"/>
      <c r="H3070" s="59" t="n"/>
      <c r="I3070" s="59" t="n"/>
      <c r="J3070" s="59" t="n"/>
      <c r="K3070" s="59" t="n"/>
      <c r="L3070" s="59" t="n"/>
      <c r="M3070" s="59" t="n"/>
      <c r="N3070" s="59" t="n"/>
      <c r="O3070" s="59" t="n"/>
      <c r="P3070" s="59" t="n"/>
      <c r="Q3070" s="59" t="n"/>
      <c r="R3070" s="59" t="n"/>
      <c r="S3070" s="59" t="n"/>
      <c r="T3070" s="59" t="n"/>
      <c r="U3070" s="59" t="n"/>
      <c r="V3070" s="59" t="n"/>
      <c r="W3070" s="59" t="n"/>
      <c r="X3070" s="59" t="n"/>
      <c r="Y3070" s="59" t="n"/>
      <c r="Z3070" s="59" t="n"/>
      <c r="AA3070" s="59" t="n"/>
      <c r="AB3070" s="59" t="n"/>
      <c r="AC3070" s="59" t="n"/>
      <c r="AD3070" s="59" t="n"/>
      <c r="AE3070" s="59" t="n"/>
      <c r="AF3070" s="59" t="n"/>
      <c r="AG3070" s="59" t="n"/>
      <c r="AH3070" s="59" t="n"/>
      <c r="AI3070" s="59" t="n"/>
      <c r="AJ3070" s="59" t="n"/>
      <c r="AK3070" s="59" t="n"/>
      <c r="AL3070" s="59" t="n"/>
      <c r="AM3070" s="59" t="n"/>
      <c r="AN3070" s="59" t="n"/>
      <c r="AO3070" s="59" t="n"/>
      <c r="AP3070" s="59" t="n"/>
      <c r="AQ3070" s="59" t="n"/>
      <c r="AR3070" s="59" t="n"/>
      <c r="AS3070" s="59" t="n"/>
      <c r="AT3070" s="59" t="n"/>
      <c r="AU3070" s="59" t="n"/>
      <c r="AV3070" s="59" t="n"/>
      <c r="AW3070" s="59" t="n"/>
      <c r="AX3070" s="59" t="n"/>
      <c r="AY3070" s="59" t="n"/>
      <c r="AZ3070" s="59" t="n"/>
      <c r="BA3070" s="59" t="n"/>
      <c r="BB3070" s="59" t="n"/>
      <c r="BC3070" s="59" t="n"/>
      <c r="BD3070" s="59" t="n"/>
      <c r="BE3070" s="59" t="n"/>
      <c r="BF3070" s="59" t="n"/>
      <c r="BG3070" s="59" t="n"/>
      <c r="BH3070" s="59" t="n"/>
      <c r="BI3070" s="59" t="n"/>
      <c r="BJ3070" s="59" t="n"/>
      <c r="BK3070" s="59" t="n"/>
      <c r="BL3070" s="59" t="n"/>
      <c r="BM3070" s="59" t="n"/>
      <c r="BN3070" s="59" t="n"/>
      <c r="BO3070" s="59" t="n"/>
      <c r="BP3070" s="59" t="n"/>
      <c r="BQ3070" s="59" t="n"/>
      <c r="BR3070" s="59" t="n"/>
      <c r="BS3070" s="59" t="n"/>
      <c r="BT3070" s="59" t="n"/>
      <c r="BU3070" s="59" t="n"/>
      <c r="BV3070" s="59" t="n"/>
      <c r="BW3070" s="59" t="n"/>
      <c r="BX3070" s="59" t="n"/>
      <c r="BY3070" s="59" t="n"/>
      <c r="BZ3070" s="59" t="n"/>
      <c r="CA3070" s="59" t="n"/>
      <c r="CB3070" s="59" t="n"/>
      <c r="CC3070" s="59" t="n"/>
      <c r="CD3070" s="59" t="n"/>
      <c r="CE3070" s="59" t="n"/>
      <c r="CF3070" s="59" t="n"/>
      <c r="CG3070" s="59" t="n"/>
      <c r="CH3070" s="59" t="n"/>
      <c r="CI3070" s="59" t="n"/>
      <c r="CJ3070" s="59" t="n"/>
      <c r="CK3070" s="59" t="n"/>
      <c r="CL3070" s="59" t="n"/>
      <c r="CM3070" s="59" t="n"/>
      <c r="CN3070" s="59" t="n"/>
      <c r="CO3070" s="59" t="n"/>
      <c r="CP3070" s="59" t="n"/>
      <c r="CQ3070" s="59" t="n"/>
      <c r="CR3070" s="59" t="n"/>
      <c r="CS3070" s="59" t="n"/>
      <c r="CT3070" s="59" t="n"/>
      <c r="CU3070" s="59" t="n"/>
      <c r="CV3070" s="59" t="n"/>
      <c r="CW3070" s="59" t="n"/>
      <c r="CX3070" s="59" t="n"/>
      <c r="CY3070" s="59" t="n"/>
      <c r="CZ3070" s="59" t="n"/>
    </row>
    <row r="3071">
      <c r="D3071" s="59" t="n"/>
      <c r="E3071" s="59" t="n"/>
      <c r="F3071" s="59" t="n"/>
      <c r="G3071" s="59" t="n"/>
      <c r="H3071" s="59" t="n"/>
      <c r="I3071" s="59" t="n"/>
      <c r="J3071" s="59" t="n"/>
      <c r="K3071" s="59" t="n"/>
      <c r="L3071" s="59" t="n"/>
      <c r="M3071" s="59" t="n"/>
      <c r="N3071" s="59" t="n"/>
      <c r="O3071" s="59" t="n"/>
      <c r="P3071" s="59" t="n"/>
      <c r="Q3071" s="59" t="n"/>
      <c r="R3071" s="59" t="n"/>
      <c r="S3071" s="59" t="n"/>
      <c r="T3071" s="59" t="n"/>
      <c r="U3071" s="59" t="n"/>
      <c r="V3071" s="59" t="n"/>
      <c r="W3071" s="59" t="n"/>
      <c r="X3071" s="59" t="n"/>
      <c r="Y3071" s="59" t="n"/>
      <c r="Z3071" s="59" t="n"/>
      <c r="AA3071" s="59" t="n"/>
      <c r="AB3071" s="59" t="n"/>
      <c r="AC3071" s="59" t="n"/>
      <c r="AD3071" s="59" t="n"/>
      <c r="AE3071" s="59" t="n"/>
      <c r="AF3071" s="59" t="n"/>
      <c r="AG3071" s="59" t="n"/>
      <c r="AH3071" s="59" t="n"/>
      <c r="AI3071" s="59" t="n"/>
      <c r="AJ3071" s="59" t="n"/>
      <c r="AK3071" s="59" t="n"/>
      <c r="AL3071" s="59" t="n"/>
      <c r="AM3071" s="59" t="n"/>
      <c r="AN3071" s="59" t="n"/>
      <c r="AO3071" s="59" t="n"/>
      <c r="AP3071" s="59" t="n"/>
      <c r="AQ3071" s="59" t="n"/>
      <c r="AR3071" s="59" t="n"/>
      <c r="AS3071" s="59" t="n"/>
      <c r="AT3071" s="59" t="n"/>
      <c r="AU3071" s="59" t="n"/>
      <c r="AV3071" s="59" t="n"/>
      <c r="AW3071" s="59" t="n"/>
      <c r="AX3071" s="59" t="n"/>
      <c r="AY3071" s="59" t="n"/>
      <c r="AZ3071" s="59" t="n"/>
      <c r="BA3071" s="59" t="n"/>
      <c r="BB3071" s="59" t="n"/>
      <c r="BC3071" s="59" t="n"/>
      <c r="BD3071" s="59" t="n"/>
      <c r="BE3071" s="59" t="n"/>
      <c r="BF3071" s="59" t="n"/>
      <c r="BG3071" s="59" t="n"/>
      <c r="BH3071" s="59" t="n"/>
      <c r="BI3071" s="59" t="n"/>
      <c r="BJ3071" s="59" t="n"/>
      <c r="BK3071" s="59" t="n"/>
      <c r="BL3071" s="59" t="n"/>
      <c r="BM3071" s="59" t="n"/>
      <c r="BN3071" s="59" t="n"/>
      <c r="BO3071" s="59" t="n"/>
      <c r="BP3071" s="59" t="n"/>
      <c r="BQ3071" s="59" t="n"/>
      <c r="BR3071" s="59" t="n"/>
      <c r="BS3071" s="59" t="n"/>
      <c r="BT3071" s="59" t="n"/>
      <c r="BU3071" s="59" t="n"/>
      <c r="BV3071" s="59" t="n"/>
      <c r="BW3071" s="59" t="n"/>
      <c r="BX3071" s="59" t="n"/>
      <c r="BY3071" s="59" t="n"/>
      <c r="BZ3071" s="59" t="n"/>
      <c r="CA3071" s="59" t="n"/>
      <c r="CB3071" s="59" t="n"/>
      <c r="CC3071" s="59" t="n"/>
      <c r="CD3071" s="59" t="n"/>
      <c r="CE3071" s="59" t="n"/>
      <c r="CF3071" s="59" t="n"/>
      <c r="CG3071" s="59" t="n"/>
      <c r="CH3071" s="59" t="n"/>
      <c r="CI3071" s="59" t="n"/>
      <c r="CJ3071" s="59" t="n"/>
      <c r="CK3071" s="59" t="n"/>
      <c r="CL3071" s="59" t="n"/>
      <c r="CM3071" s="59" t="n"/>
      <c r="CN3071" s="59" t="n"/>
      <c r="CO3071" s="59" t="n"/>
      <c r="CP3071" s="59" t="n"/>
      <c r="CQ3071" s="59" t="n"/>
      <c r="CR3071" s="59" t="n"/>
      <c r="CS3071" s="59" t="n"/>
      <c r="CT3071" s="59" t="n"/>
      <c r="CU3071" s="59" t="n"/>
      <c r="CV3071" s="59" t="n"/>
      <c r="CW3071" s="59" t="n"/>
      <c r="CX3071" s="59" t="n"/>
      <c r="CY3071" s="59" t="n"/>
      <c r="CZ3071" s="59" t="n"/>
    </row>
    <row r="3072">
      <c r="D3072" s="107" t="n"/>
      <c r="E3072" s="107" t="n"/>
      <c r="F3072" s="107" t="n"/>
      <c r="G3072" s="107" t="n"/>
      <c r="H3072" s="107" t="n"/>
      <c r="I3072" s="107" t="n"/>
      <c r="J3072" s="107" t="n"/>
      <c r="K3072" s="107" t="n"/>
      <c r="L3072" s="107" t="n"/>
      <c r="M3072" s="107" t="n"/>
      <c r="N3072" s="107" t="n"/>
      <c r="O3072" s="107" t="n"/>
      <c r="P3072" s="107" t="n"/>
      <c r="Q3072" s="107" t="n"/>
      <c r="R3072" s="107" t="n"/>
      <c r="S3072" s="107" t="n"/>
      <c r="T3072" s="107" t="n"/>
      <c r="U3072" s="107" t="n"/>
      <c r="V3072" s="107" t="n"/>
      <c r="W3072" s="107" t="n"/>
      <c r="X3072" s="107" t="n"/>
      <c r="Y3072" s="107" t="n"/>
      <c r="Z3072" s="107" t="n"/>
      <c r="AA3072" s="107" t="n"/>
      <c r="AB3072" s="107" t="n"/>
      <c r="AC3072" s="107" t="n"/>
      <c r="AD3072" s="107" t="n"/>
      <c r="AE3072" s="107" t="n"/>
      <c r="AF3072" s="107" t="n"/>
      <c r="AG3072" s="107" t="n"/>
      <c r="AH3072" s="107" t="n"/>
      <c r="AI3072" s="107" t="n"/>
      <c r="AJ3072" s="107" t="n"/>
      <c r="AK3072" s="107" t="n"/>
      <c r="AL3072" s="107" t="n"/>
      <c r="AM3072" s="107" t="n"/>
      <c r="AN3072" s="107" t="n"/>
      <c r="AO3072" s="107" t="n"/>
      <c r="AP3072" s="107" t="n"/>
      <c r="AQ3072" s="107" t="n"/>
      <c r="AR3072" s="107" t="n"/>
      <c r="AS3072" s="107" t="n"/>
      <c r="AT3072" s="107" t="n"/>
      <c r="AU3072" s="107" t="n"/>
      <c r="AV3072" s="107" t="n"/>
      <c r="AW3072" s="107" t="n"/>
      <c r="AX3072" s="107" t="n"/>
      <c r="AY3072" s="107" t="n"/>
      <c r="AZ3072" s="107" t="n"/>
      <c r="BA3072" s="107" t="n"/>
      <c r="BB3072" s="107" t="n"/>
      <c r="BC3072" s="107" t="n"/>
      <c r="BD3072" s="107" t="n"/>
      <c r="BE3072" s="107" t="n"/>
      <c r="BF3072" s="107" t="n"/>
      <c r="BG3072" s="107" t="n"/>
      <c r="BH3072" s="107" t="n"/>
      <c r="BI3072" s="107" t="n"/>
      <c r="BJ3072" s="107" t="n"/>
      <c r="BK3072" s="107" t="n"/>
      <c r="BL3072" s="107" t="n"/>
      <c r="BM3072" s="107" t="n"/>
      <c r="BN3072" s="107" t="n"/>
      <c r="BO3072" s="107" t="n"/>
      <c r="BP3072" s="107" t="n"/>
      <c r="BQ3072" s="107" t="n"/>
      <c r="BR3072" s="107" t="n"/>
      <c r="BS3072" s="107" t="n"/>
      <c r="BT3072" s="107" t="n"/>
      <c r="BU3072" s="107" t="n"/>
      <c r="BV3072" s="107" t="n"/>
      <c r="BW3072" s="107" t="n"/>
      <c r="BX3072" s="107" t="n"/>
      <c r="BY3072" s="107" t="n"/>
      <c r="BZ3072" s="107" t="n"/>
      <c r="CA3072" s="107" t="n"/>
      <c r="CB3072" s="107" t="n"/>
      <c r="CC3072" s="107" t="n"/>
      <c r="CD3072" s="107" t="n"/>
      <c r="CE3072" s="107" t="n"/>
      <c r="CF3072" s="107" t="n"/>
      <c r="CG3072" s="107" t="n"/>
      <c r="CH3072" s="107" t="n"/>
      <c r="CI3072" s="107" t="n"/>
      <c r="CJ3072" s="107" t="n"/>
      <c r="CK3072" s="107" t="n"/>
      <c r="CL3072" s="107" t="n"/>
      <c r="CM3072" s="107" t="n"/>
      <c r="CN3072" s="107" t="n"/>
      <c r="CO3072" s="107" t="n"/>
      <c r="CP3072" s="107" t="n"/>
      <c r="CQ3072" s="107" t="n"/>
      <c r="CR3072" s="107" t="n"/>
      <c r="CS3072" s="107" t="n"/>
      <c r="CT3072" s="107" t="n"/>
      <c r="CU3072" s="107" t="n"/>
      <c r="CV3072" s="107" t="n"/>
      <c r="CW3072" s="107" t="n"/>
      <c r="CX3072" s="107" t="n"/>
      <c r="CY3072" s="107" t="n"/>
      <c r="CZ3072" s="107" t="n"/>
    </row>
    <row r="3075">
      <c r="A3075" s="2">
        <f>IF($A3068="","","   projections")</f>
        <v/>
      </c>
      <c r="B3075" s="68">
        <f>IF($A3068="",0,COUNT($E3076:$CZ3076))</f>
        <v/>
      </c>
      <c r="C3075" s="69">
        <f>IF($B3075=0,0,MAX($E3076:$CZ3076))</f>
        <v/>
      </c>
      <c r="D3075" s="58">
        <f>_xll.BDS($A3068,'Field Check'!$C$42,"headers=y","startcol=1","endcol=3","dir=h")</f>
        <v/>
      </c>
      <c r="E3075" s="59" t="n"/>
      <c r="F3075" s="59" t="n"/>
      <c r="G3075" s="59" t="n"/>
      <c r="H3075" s="59" t="n"/>
      <c r="I3075" s="59" t="n"/>
      <c r="J3075" s="59" t="n"/>
      <c r="K3075" s="59" t="n"/>
      <c r="L3075" s="59" t="n"/>
      <c r="M3075" s="59" t="n"/>
      <c r="N3075" s="59" t="n"/>
      <c r="O3075" s="59" t="n"/>
      <c r="P3075" s="59" t="n"/>
      <c r="Q3075" s="59" t="n"/>
      <c r="R3075" s="59" t="n"/>
      <c r="S3075" s="59" t="n"/>
      <c r="T3075" s="59" t="n"/>
      <c r="U3075" s="59" t="n"/>
      <c r="V3075" s="59" t="n"/>
      <c r="W3075" s="59" t="n"/>
      <c r="X3075" s="59" t="n"/>
      <c r="Y3075" s="59" t="n"/>
      <c r="Z3075" s="59" t="n"/>
      <c r="AA3075" s="59" t="n"/>
      <c r="AB3075" s="59" t="n"/>
      <c r="AC3075" s="59" t="n"/>
      <c r="AD3075" s="59" t="n"/>
      <c r="AE3075" s="59" t="n"/>
      <c r="AF3075" s="59" t="n"/>
      <c r="AG3075" s="59" t="n"/>
      <c r="AH3075" s="59" t="n"/>
      <c r="AI3075" s="59" t="n"/>
      <c r="AJ3075" s="59" t="n"/>
      <c r="AK3075" s="59" t="n"/>
      <c r="AL3075" s="59" t="n"/>
      <c r="AM3075" s="59" t="n"/>
      <c r="AN3075" s="59" t="n"/>
      <c r="AO3075" s="59" t="n"/>
      <c r="AP3075" s="59" t="n"/>
      <c r="AQ3075" s="59" t="n"/>
      <c r="AR3075" s="59" t="n"/>
      <c r="AS3075" s="59" t="n"/>
      <c r="AT3075" s="59" t="n"/>
      <c r="AU3075" s="59" t="n"/>
      <c r="AV3075" s="59" t="n"/>
      <c r="AW3075" s="59" t="n"/>
      <c r="AX3075" s="59" t="n"/>
      <c r="AY3075" s="59" t="n"/>
      <c r="AZ3075" s="59" t="n"/>
      <c r="BA3075" s="59" t="n"/>
      <c r="BB3075" s="59" t="n"/>
      <c r="BC3075" s="59" t="n"/>
      <c r="BD3075" s="59" t="n"/>
      <c r="BE3075" s="59" t="n"/>
      <c r="BF3075" s="59" t="n"/>
      <c r="BG3075" s="59" t="n"/>
      <c r="BH3075" s="59" t="n"/>
      <c r="BI3075" s="59" t="n"/>
      <c r="BJ3075" s="59" t="n"/>
      <c r="BK3075" s="59" t="n"/>
      <c r="BL3075" s="59" t="n"/>
      <c r="BM3075" s="59" t="n"/>
      <c r="BN3075" s="59" t="n"/>
      <c r="BO3075" s="59" t="n"/>
      <c r="BP3075" s="59" t="n"/>
      <c r="BQ3075" s="59" t="n"/>
      <c r="BR3075" s="59" t="n"/>
      <c r="BS3075" s="59" t="n"/>
      <c r="BT3075" s="59" t="n"/>
      <c r="BU3075" s="59" t="n"/>
      <c r="BV3075" s="59" t="n"/>
      <c r="BW3075" s="59" t="n"/>
      <c r="BX3075" s="59" t="n"/>
      <c r="BY3075" s="59" t="n"/>
      <c r="BZ3075" s="59" t="n"/>
      <c r="CA3075" s="59" t="n"/>
      <c r="CB3075" s="59" t="n"/>
      <c r="CC3075" s="59" t="n"/>
      <c r="CD3075" s="59" t="n"/>
      <c r="CE3075" s="59" t="n"/>
      <c r="CF3075" s="59" t="n"/>
      <c r="CG3075" s="59" t="n"/>
      <c r="CH3075" s="59" t="n"/>
      <c r="CI3075" s="59" t="n"/>
      <c r="CJ3075" s="59" t="n"/>
      <c r="CK3075" s="59" t="n"/>
      <c r="CL3075" s="59" t="n"/>
      <c r="CM3075" s="59" t="n"/>
      <c r="CN3075" s="59" t="n"/>
      <c r="CO3075" s="59" t="n"/>
      <c r="CP3075" s="59" t="n"/>
      <c r="CQ3075" s="59" t="n"/>
      <c r="CR3075" s="59" t="n"/>
      <c r="CS3075" s="59" t="n"/>
      <c r="CT3075" s="59" t="n"/>
      <c r="CU3075" s="59" t="n"/>
      <c r="CV3075" s="59" t="n"/>
      <c r="CW3075" s="59" t="n"/>
      <c r="CX3075" s="59" t="n"/>
      <c r="CY3075" s="59" t="n"/>
      <c r="CZ3075" s="59" t="n"/>
    </row>
    <row r="3076">
      <c r="D3076" s="59" t="n"/>
      <c r="E3076" s="59" t="n"/>
      <c r="F3076" s="59" t="n"/>
      <c r="G3076" s="59" t="n"/>
      <c r="H3076" s="59" t="n"/>
      <c r="I3076" s="59" t="n"/>
      <c r="J3076" s="59" t="n"/>
      <c r="K3076" s="59" t="n"/>
      <c r="L3076" s="59" t="n"/>
      <c r="M3076" s="59" t="n"/>
      <c r="N3076" s="59" t="n"/>
      <c r="O3076" s="59" t="n"/>
      <c r="P3076" s="59" t="n"/>
      <c r="Q3076" s="59" t="n"/>
      <c r="R3076" s="59" t="n"/>
      <c r="S3076" s="59" t="n"/>
      <c r="T3076" s="59" t="n"/>
      <c r="U3076" s="59" t="n"/>
      <c r="V3076" s="59" t="n"/>
      <c r="W3076" s="59" t="n"/>
      <c r="X3076" s="59" t="n"/>
      <c r="Y3076" s="59" t="n"/>
      <c r="Z3076" s="59" t="n"/>
      <c r="AA3076" s="59" t="n"/>
      <c r="AB3076" s="59" t="n"/>
      <c r="AC3076" s="59" t="n"/>
      <c r="AD3076" s="59" t="n"/>
      <c r="AE3076" s="59" t="n"/>
      <c r="AF3076" s="59" t="n"/>
      <c r="AG3076" s="59" t="n"/>
      <c r="AH3076" s="59" t="n"/>
      <c r="AI3076" s="59" t="n"/>
      <c r="AJ3076" s="59" t="n"/>
      <c r="AK3076" s="59" t="n"/>
      <c r="AL3076" s="59" t="n"/>
      <c r="AM3076" s="59" t="n"/>
      <c r="AN3076" s="59" t="n"/>
      <c r="AO3076" s="59" t="n"/>
      <c r="AP3076" s="59" t="n"/>
      <c r="AQ3076" s="59" t="n"/>
      <c r="AR3076" s="59" t="n"/>
      <c r="AS3076" s="59" t="n"/>
      <c r="AT3076" s="59" t="n"/>
      <c r="AU3076" s="59" t="n"/>
      <c r="AV3076" s="59" t="n"/>
      <c r="AW3076" s="59" t="n"/>
      <c r="AX3076" s="59" t="n"/>
      <c r="AY3076" s="59" t="n"/>
      <c r="AZ3076" s="59" t="n"/>
      <c r="BA3076" s="59" t="n"/>
      <c r="BB3076" s="59" t="n"/>
      <c r="BC3076" s="59" t="n"/>
      <c r="BD3076" s="59" t="n"/>
      <c r="BE3076" s="59" t="n"/>
      <c r="BF3076" s="59" t="n"/>
      <c r="BG3076" s="59" t="n"/>
      <c r="BH3076" s="59" t="n"/>
      <c r="BI3076" s="59" t="n"/>
      <c r="BJ3076" s="59" t="n"/>
      <c r="BK3076" s="59" t="n"/>
      <c r="BL3076" s="59" t="n"/>
      <c r="BM3076" s="59" t="n"/>
      <c r="BN3076" s="59" t="n"/>
      <c r="BO3076" s="59" t="n"/>
      <c r="BP3076" s="59" t="n"/>
      <c r="BQ3076" s="59" t="n"/>
      <c r="BR3076" s="59" t="n"/>
      <c r="BS3076" s="59" t="n"/>
      <c r="BT3076" s="59" t="n"/>
      <c r="BU3076" s="59" t="n"/>
      <c r="BV3076" s="59" t="n"/>
      <c r="BW3076" s="59" t="n"/>
      <c r="BX3076" s="59" t="n"/>
      <c r="BY3076" s="59" t="n"/>
      <c r="BZ3076" s="59" t="n"/>
      <c r="CA3076" s="59" t="n"/>
      <c r="CB3076" s="59" t="n"/>
      <c r="CC3076" s="59" t="n"/>
      <c r="CD3076" s="59" t="n"/>
      <c r="CE3076" s="59" t="n"/>
      <c r="CF3076" s="59" t="n"/>
      <c r="CG3076" s="59" t="n"/>
      <c r="CH3076" s="59" t="n"/>
      <c r="CI3076" s="59" t="n"/>
      <c r="CJ3076" s="59" t="n"/>
      <c r="CK3076" s="59" t="n"/>
      <c r="CL3076" s="59" t="n"/>
      <c r="CM3076" s="59" t="n"/>
      <c r="CN3076" s="59" t="n"/>
      <c r="CO3076" s="59" t="n"/>
      <c r="CP3076" s="59" t="n"/>
      <c r="CQ3076" s="59" t="n"/>
      <c r="CR3076" s="59" t="n"/>
      <c r="CS3076" s="59" t="n"/>
      <c r="CT3076" s="59" t="n"/>
      <c r="CU3076" s="59" t="n"/>
      <c r="CV3076" s="59" t="n"/>
      <c r="CW3076" s="59" t="n"/>
      <c r="CX3076" s="59" t="n"/>
      <c r="CY3076" s="59" t="n"/>
      <c r="CZ3076" s="59" t="n"/>
    </row>
    <row r="3077">
      <c r="D3077" s="107" t="n"/>
      <c r="E3077" s="107" t="n"/>
      <c r="F3077" s="107" t="n"/>
      <c r="G3077" s="107" t="n"/>
      <c r="H3077" s="107" t="n"/>
      <c r="I3077" s="107" t="n"/>
      <c r="J3077" s="107" t="n"/>
      <c r="K3077" s="107" t="n"/>
      <c r="L3077" s="107" t="n"/>
      <c r="M3077" s="107" t="n"/>
      <c r="N3077" s="107" t="n"/>
      <c r="O3077" s="107" t="n"/>
      <c r="P3077" s="107" t="n"/>
      <c r="Q3077" s="107" t="n"/>
      <c r="R3077" s="107" t="n"/>
      <c r="S3077" s="107" t="n"/>
      <c r="T3077" s="107" t="n"/>
      <c r="U3077" s="107" t="n"/>
      <c r="V3077" s="107" t="n"/>
      <c r="W3077" s="107" t="n"/>
      <c r="X3077" s="107" t="n"/>
      <c r="Y3077" s="107" t="n"/>
      <c r="Z3077" s="107" t="n"/>
      <c r="AA3077" s="107" t="n"/>
      <c r="AB3077" s="107" t="n"/>
      <c r="AC3077" s="107" t="n"/>
      <c r="AD3077" s="107" t="n"/>
      <c r="AE3077" s="107" t="n"/>
      <c r="AF3077" s="107" t="n"/>
      <c r="AG3077" s="107" t="n"/>
      <c r="AH3077" s="107" t="n"/>
      <c r="AI3077" s="107" t="n"/>
      <c r="AJ3077" s="107" t="n"/>
      <c r="AK3077" s="107" t="n"/>
      <c r="AL3077" s="107" t="n"/>
      <c r="AM3077" s="107" t="n"/>
      <c r="AN3077" s="107" t="n"/>
      <c r="AO3077" s="107" t="n"/>
      <c r="AP3077" s="107" t="n"/>
      <c r="AQ3077" s="107" t="n"/>
      <c r="AR3077" s="107" t="n"/>
      <c r="AS3077" s="107" t="n"/>
      <c r="AT3077" s="107" t="n"/>
      <c r="AU3077" s="107" t="n"/>
      <c r="AV3077" s="107" t="n"/>
      <c r="AW3077" s="107" t="n"/>
      <c r="AX3077" s="107" t="n"/>
      <c r="AY3077" s="107" t="n"/>
      <c r="AZ3077" s="107" t="n"/>
      <c r="BA3077" s="107" t="n"/>
      <c r="BB3077" s="107" t="n"/>
      <c r="BC3077" s="107" t="n"/>
      <c r="BD3077" s="107" t="n"/>
      <c r="BE3077" s="107" t="n"/>
      <c r="BF3077" s="107" t="n"/>
      <c r="BG3077" s="107" t="n"/>
      <c r="BH3077" s="107" t="n"/>
      <c r="BI3077" s="107" t="n"/>
      <c r="BJ3077" s="107" t="n"/>
      <c r="BK3077" s="107" t="n"/>
      <c r="BL3077" s="107" t="n"/>
      <c r="BM3077" s="107" t="n"/>
      <c r="BN3077" s="107" t="n"/>
      <c r="BO3077" s="107" t="n"/>
      <c r="BP3077" s="107" t="n"/>
      <c r="BQ3077" s="107" t="n"/>
      <c r="BR3077" s="107" t="n"/>
      <c r="BS3077" s="107" t="n"/>
      <c r="BT3077" s="107" t="n"/>
      <c r="BU3077" s="107" t="n"/>
      <c r="BV3077" s="107" t="n"/>
      <c r="BW3077" s="107" t="n"/>
      <c r="BX3077" s="107" t="n"/>
      <c r="BY3077" s="107" t="n"/>
      <c r="BZ3077" s="107" t="n"/>
      <c r="CA3077" s="107" t="n"/>
      <c r="CB3077" s="107" t="n"/>
      <c r="CC3077" s="107" t="n"/>
      <c r="CD3077" s="107" t="n"/>
      <c r="CE3077" s="107" t="n"/>
      <c r="CF3077" s="107" t="n"/>
      <c r="CG3077" s="107" t="n"/>
      <c r="CH3077" s="107" t="n"/>
      <c r="CI3077" s="107" t="n"/>
      <c r="CJ3077" s="107" t="n"/>
      <c r="CK3077" s="107" t="n"/>
      <c r="CL3077" s="107" t="n"/>
      <c r="CM3077" s="107" t="n"/>
      <c r="CN3077" s="107" t="n"/>
      <c r="CO3077" s="107" t="n"/>
      <c r="CP3077" s="107" t="n"/>
      <c r="CQ3077" s="107" t="n"/>
      <c r="CR3077" s="107" t="n"/>
      <c r="CS3077" s="107" t="n"/>
      <c r="CT3077" s="107" t="n"/>
      <c r="CU3077" s="107" t="n"/>
      <c r="CV3077" s="107" t="n"/>
      <c r="CW3077" s="107" t="n"/>
      <c r="CX3077" s="107" t="n"/>
      <c r="CY3077" s="107" t="n"/>
      <c r="CZ3077" s="107" t="n"/>
    </row>
    <row r="3079">
      <c r="A3079" s="126">
        <f>IF(MXAU!$C$80="","",MXAU!$C$80)</f>
        <v/>
      </c>
      <c r="B3079" s="68">
        <f>IF($A3079="",0,COUNT($E3080:$CZ3080))</f>
        <v/>
      </c>
      <c r="C3079" s="69">
        <f>IF($B3079=0,0,MAX($E3080:$CZ3080))</f>
        <v/>
      </c>
      <c r="D3079" s="58">
        <f>_xll.BDS($A3079,'Field Check'!$C$44,"headers=y","startcol=1","endcol=7","dir=h","DVD_START_DT",'Field Check'!$C$59,"DVD_END_DT",'Field Check'!$D$59)</f>
        <v/>
      </c>
      <c r="E3079" s="59" t="n"/>
      <c r="F3079" s="59" t="n"/>
      <c r="G3079" s="59" t="n"/>
      <c r="H3079" s="59" t="n"/>
      <c r="I3079" s="59" t="n"/>
      <c r="J3079" s="59" t="n"/>
      <c r="K3079" s="59" t="n"/>
      <c r="L3079" s="59" t="n"/>
      <c r="M3079" s="59" t="n"/>
      <c r="N3079" s="59" t="n"/>
      <c r="O3079" s="59" t="n"/>
      <c r="P3079" s="59" t="n"/>
      <c r="Q3079" s="59" t="n"/>
      <c r="R3079" s="59" t="n"/>
      <c r="S3079" s="59" t="n"/>
      <c r="T3079" s="59" t="n"/>
      <c r="U3079" s="59" t="n"/>
      <c r="V3079" s="59" t="n"/>
      <c r="W3079" s="59" t="n"/>
      <c r="X3079" s="59" t="n"/>
      <c r="Y3079" s="59" t="n"/>
      <c r="Z3079" s="59" t="n"/>
      <c r="AA3079" s="59" t="n"/>
      <c r="AB3079" s="59" t="n"/>
      <c r="AC3079" s="59" t="n"/>
      <c r="AD3079" s="59" t="n"/>
      <c r="AE3079" s="59" t="n"/>
      <c r="AF3079" s="59" t="n"/>
      <c r="AG3079" s="59" t="n"/>
      <c r="AH3079" s="59" t="n"/>
      <c r="AI3079" s="59" t="n"/>
      <c r="AJ3079" s="59" t="n"/>
      <c r="AK3079" s="59" t="n"/>
      <c r="AL3079" s="59" t="n"/>
      <c r="AM3079" s="59" t="n"/>
      <c r="AN3079" s="59" t="n"/>
      <c r="AO3079" s="59" t="n"/>
      <c r="AP3079" s="59" t="n"/>
      <c r="AQ3079" s="59" t="n"/>
      <c r="AR3079" s="59" t="n"/>
      <c r="AS3079" s="59" t="n"/>
      <c r="AT3079" s="59" t="n"/>
      <c r="AU3079" s="59" t="n"/>
      <c r="AV3079" s="59" t="n"/>
      <c r="AW3079" s="59" t="n"/>
      <c r="AX3079" s="59" t="n"/>
      <c r="AY3079" s="59" t="n"/>
      <c r="AZ3079" s="59" t="n"/>
      <c r="BA3079" s="59" t="n"/>
      <c r="BB3079" s="59" t="n"/>
      <c r="BC3079" s="59" t="n"/>
      <c r="BD3079" s="59" t="n"/>
      <c r="BE3079" s="59" t="n"/>
      <c r="BF3079" s="59" t="n"/>
      <c r="BG3079" s="59" t="n"/>
      <c r="BH3079" s="59" t="n"/>
      <c r="BI3079" s="59" t="n"/>
      <c r="BJ3079" s="59" t="n"/>
      <c r="BK3079" s="59" t="n"/>
      <c r="BL3079" s="59" t="n"/>
      <c r="BM3079" s="59" t="n"/>
      <c r="BN3079" s="59" t="n"/>
      <c r="BO3079" s="59" t="n"/>
      <c r="BP3079" s="59" t="n"/>
      <c r="BQ3079" s="59" t="n"/>
      <c r="BR3079" s="59" t="n"/>
      <c r="BS3079" s="59" t="n"/>
      <c r="BT3079" s="59" t="n"/>
      <c r="BU3079" s="59" t="n"/>
      <c r="BV3079" s="59" t="n"/>
      <c r="BW3079" s="59" t="n"/>
      <c r="BX3079" s="59" t="n"/>
      <c r="BY3079" s="59" t="n"/>
      <c r="BZ3079" s="59" t="n"/>
      <c r="CA3079" s="59" t="n"/>
      <c r="CB3079" s="59" t="n"/>
      <c r="CC3079" s="59" t="n"/>
      <c r="CD3079" s="59" t="n"/>
      <c r="CE3079" s="59" t="n"/>
      <c r="CF3079" s="59" t="n"/>
      <c r="CG3079" s="59" t="n"/>
      <c r="CH3079" s="59" t="n"/>
      <c r="CI3079" s="59" t="n"/>
      <c r="CJ3079" s="59" t="n"/>
      <c r="CK3079" s="59" t="n"/>
      <c r="CL3079" s="59" t="n"/>
      <c r="CM3079" s="59" t="n"/>
      <c r="CN3079" s="59" t="n"/>
      <c r="CO3079" s="59" t="n"/>
      <c r="CP3079" s="59" t="n"/>
      <c r="CQ3079" s="59" t="n"/>
      <c r="CR3079" s="59" t="n"/>
      <c r="CS3079" s="59" t="n"/>
      <c r="CT3079" s="59" t="n"/>
      <c r="CU3079" s="59" t="n"/>
      <c r="CV3079" s="59" t="n"/>
      <c r="CW3079" s="59" t="n"/>
      <c r="CX3079" s="59" t="n"/>
      <c r="CY3079" s="59" t="n"/>
      <c r="CZ3079" s="59" t="n"/>
    </row>
    <row r="3080">
      <c r="D3080" s="59" t="n"/>
      <c r="E3080" s="59" t="n"/>
      <c r="F3080" s="59" t="n"/>
      <c r="G3080" s="59" t="n"/>
      <c r="H3080" s="59" t="n"/>
      <c r="I3080" s="59" t="n"/>
      <c r="J3080" s="59" t="n"/>
      <c r="K3080" s="59" t="n"/>
      <c r="L3080" s="59" t="n"/>
      <c r="M3080" s="59" t="n"/>
      <c r="N3080" s="59" t="n"/>
      <c r="O3080" s="59" t="n"/>
      <c r="P3080" s="59" t="n"/>
      <c r="Q3080" s="59" t="n"/>
      <c r="R3080" s="59" t="n"/>
      <c r="S3080" s="59" t="n"/>
      <c r="T3080" s="59" t="n"/>
      <c r="U3080" s="59" t="n"/>
      <c r="V3080" s="59" t="n"/>
      <c r="W3080" s="59" t="n"/>
      <c r="X3080" s="59" t="n"/>
      <c r="Y3080" s="59" t="n"/>
      <c r="Z3080" s="59" t="n"/>
      <c r="AA3080" s="59" t="n"/>
      <c r="AB3080" s="59" t="n"/>
      <c r="AC3080" s="59" t="n"/>
      <c r="AD3080" s="59" t="n"/>
      <c r="AE3080" s="59" t="n"/>
      <c r="AF3080" s="59" t="n"/>
      <c r="AG3080" s="59" t="n"/>
      <c r="AH3080" s="59" t="n"/>
      <c r="AI3080" s="59" t="n"/>
      <c r="AJ3080" s="59" t="n"/>
      <c r="AK3080" s="59" t="n"/>
      <c r="AL3080" s="59" t="n"/>
      <c r="AM3080" s="59" t="n"/>
      <c r="AN3080" s="59" t="n"/>
      <c r="AO3080" s="59" t="n"/>
      <c r="AP3080" s="59" t="n"/>
      <c r="AQ3080" s="59" t="n"/>
      <c r="AR3080" s="59" t="n"/>
      <c r="AS3080" s="59" t="n"/>
      <c r="AT3080" s="59" t="n"/>
      <c r="AU3080" s="59" t="n"/>
      <c r="AV3080" s="59" t="n"/>
      <c r="AW3080" s="59" t="n"/>
      <c r="AX3080" s="59" t="n"/>
      <c r="AY3080" s="59" t="n"/>
      <c r="AZ3080" s="59" t="n"/>
      <c r="BA3080" s="59" t="n"/>
      <c r="BB3080" s="59" t="n"/>
      <c r="BC3080" s="59" t="n"/>
      <c r="BD3080" s="59" t="n"/>
      <c r="BE3080" s="59" t="n"/>
      <c r="BF3080" s="59" t="n"/>
      <c r="BG3080" s="59" t="n"/>
      <c r="BH3080" s="59" t="n"/>
      <c r="BI3080" s="59" t="n"/>
      <c r="BJ3080" s="59" t="n"/>
      <c r="BK3080" s="59" t="n"/>
      <c r="BL3080" s="59" t="n"/>
      <c r="BM3080" s="59" t="n"/>
      <c r="BN3080" s="59" t="n"/>
      <c r="BO3080" s="59" t="n"/>
      <c r="BP3080" s="59" t="n"/>
      <c r="BQ3080" s="59" t="n"/>
      <c r="BR3080" s="59" t="n"/>
      <c r="BS3080" s="59" t="n"/>
      <c r="BT3080" s="59" t="n"/>
      <c r="BU3080" s="59" t="n"/>
      <c r="BV3080" s="59" t="n"/>
      <c r="BW3080" s="59" t="n"/>
      <c r="BX3080" s="59" t="n"/>
      <c r="BY3080" s="59" t="n"/>
      <c r="BZ3080" s="59" t="n"/>
      <c r="CA3080" s="59" t="n"/>
      <c r="CB3080" s="59" t="n"/>
      <c r="CC3080" s="59" t="n"/>
      <c r="CD3080" s="59" t="n"/>
      <c r="CE3080" s="59" t="n"/>
      <c r="CF3080" s="59" t="n"/>
      <c r="CG3080" s="59" t="n"/>
      <c r="CH3080" s="59" t="n"/>
      <c r="CI3080" s="59" t="n"/>
      <c r="CJ3080" s="59" t="n"/>
      <c r="CK3080" s="59" t="n"/>
      <c r="CL3080" s="59" t="n"/>
      <c r="CM3080" s="59" t="n"/>
      <c r="CN3080" s="59" t="n"/>
      <c r="CO3080" s="59" t="n"/>
      <c r="CP3080" s="59" t="n"/>
      <c r="CQ3080" s="59" t="n"/>
      <c r="CR3080" s="59" t="n"/>
      <c r="CS3080" s="59" t="n"/>
      <c r="CT3080" s="59" t="n"/>
      <c r="CU3080" s="59" t="n"/>
      <c r="CV3080" s="59" t="n"/>
      <c r="CW3080" s="59" t="n"/>
      <c r="CX3080" s="59" t="n"/>
      <c r="CY3080" s="59" t="n"/>
      <c r="CZ3080" s="59" t="n"/>
    </row>
    <row r="3081">
      <c r="D3081" s="59" t="n"/>
      <c r="E3081" s="59" t="n"/>
      <c r="F3081" s="59" t="n"/>
      <c r="G3081" s="59" t="n"/>
      <c r="H3081" s="59" t="n"/>
      <c r="I3081" s="59" t="n"/>
      <c r="J3081" s="59" t="n"/>
      <c r="K3081" s="59" t="n"/>
      <c r="L3081" s="59" t="n"/>
      <c r="M3081" s="59" t="n"/>
      <c r="N3081" s="59" t="n"/>
      <c r="O3081" s="59" t="n"/>
      <c r="P3081" s="59" t="n"/>
      <c r="Q3081" s="59" t="n"/>
      <c r="R3081" s="59" t="n"/>
      <c r="S3081" s="59" t="n"/>
      <c r="T3081" s="59" t="n"/>
      <c r="U3081" s="59" t="n"/>
      <c r="V3081" s="59" t="n"/>
      <c r="W3081" s="59" t="n"/>
      <c r="X3081" s="59" t="n"/>
      <c r="Y3081" s="59" t="n"/>
      <c r="Z3081" s="59" t="n"/>
      <c r="AA3081" s="59" t="n"/>
      <c r="AB3081" s="59" t="n"/>
      <c r="AC3081" s="59" t="n"/>
      <c r="AD3081" s="59" t="n"/>
      <c r="AE3081" s="59" t="n"/>
      <c r="AF3081" s="59" t="n"/>
      <c r="AG3081" s="59" t="n"/>
      <c r="AH3081" s="59" t="n"/>
      <c r="AI3081" s="59" t="n"/>
      <c r="AJ3081" s="59" t="n"/>
      <c r="AK3081" s="59" t="n"/>
      <c r="AL3081" s="59" t="n"/>
      <c r="AM3081" s="59" t="n"/>
      <c r="AN3081" s="59" t="n"/>
      <c r="AO3081" s="59" t="n"/>
      <c r="AP3081" s="59" t="n"/>
      <c r="AQ3081" s="59" t="n"/>
      <c r="AR3081" s="59" t="n"/>
      <c r="AS3081" s="59" t="n"/>
      <c r="AT3081" s="59" t="n"/>
      <c r="AU3081" s="59" t="n"/>
      <c r="AV3081" s="59" t="n"/>
      <c r="AW3081" s="59" t="n"/>
      <c r="AX3081" s="59" t="n"/>
      <c r="AY3081" s="59" t="n"/>
      <c r="AZ3081" s="59" t="n"/>
      <c r="BA3081" s="59" t="n"/>
      <c r="BB3081" s="59" t="n"/>
      <c r="BC3081" s="59" t="n"/>
      <c r="BD3081" s="59" t="n"/>
      <c r="BE3081" s="59" t="n"/>
      <c r="BF3081" s="59" t="n"/>
      <c r="BG3081" s="59" t="n"/>
      <c r="BH3081" s="59" t="n"/>
      <c r="BI3081" s="59" t="n"/>
      <c r="BJ3081" s="59" t="n"/>
      <c r="BK3081" s="59" t="n"/>
      <c r="BL3081" s="59" t="n"/>
      <c r="BM3081" s="59" t="n"/>
      <c r="BN3081" s="59" t="n"/>
      <c r="BO3081" s="59" t="n"/>
      <c r="BP3081" s="59" t="n"/>
      <c r="BQ3081" s="59" t="n"/>
      <c r="BR3081" s="59" t="n"/>
      <c r="BS3081" s="59" t="n"/>
      <c r="BT3081" s="59" t="n"/>
      <c r="BU3081" s="59" t="n"/>
      <c r="BV3081" s="59" t="n"/>
      <c r="BW3081" s="59" t="n"/>
      <c r="BX3081" s="59" t="n"/>
      <c r="BY3081" s="59" t="n"/>
      <c r="BZ3081" s="59" t="n"/>
      <c r="CA3081" s="59" t="n"/>
      <c r="CB3081" s="59" t="n"/>
      <c r="CC3081" s="59" t="n"/>
      <c r="CD3081" s="59" t="n"/>
      <c r="CE3081" s="59" t="n"/>
      <c r="CF3081" s="59" t="n"/>
      <c r="CG3081" s="59" t="n"/>
      <c r="CH3081" s="59" t="n"/>
      <c r="CI3081" s="59" t="n"/>
      <c r="CJ3081" s="59" t="n"/>
      <c r="CK3081" s="59" t="n"/>
      <c r="CL3081" s="59" t="n"/>
      <c r="CM3081" s="59" t="n"/>
      <c r="CN3081" s="59" t="n"/>
      <c r="CO3081" s="59" t="n"/>
      <c r="CP3081" s="59" t="n"/>
      <c r="CQ3081" s="59" t="n"/>
      <c r="CR3081" s="59" t="n"/>
      <c r="CS3081" s="59" t="n"/>
      <c r="CT3081" s="59" t="n"/>
      <c r="CU3081" s="59" t="n"/>
      <c r="CV3081" s="59" t="n"/>
      <c r="CW3081" s="59" t="n"/>
      <c r="CX3081" s="59" t="n"/>
      <c r="CY3081" s="59" t="n"/>
      <c r="CZ3081" s="59" t="n"/>
    </row>
    <row r="3082">
      <c r="D3082" s="59" t="n"/>
      <c r="E3082" s="59" t="n"/>
      <c r="F3082" s="59" t="n"/>
      <c r="G3082" s="59" t="n"/>
      <c r="H3082" s="59" t="n"/>
      <c r="I3082" s="59" t="n"/>
      <c r="J3082" s="59" t="n"/>
      <c r="K3082" s="59" t="n"/>
      <c r="L3082" s="59" t="n"/>
      <c r="M3082" s="59" t="n"/>
      <c r="N3082" s="59" t="n"/>
      <c r="O3082" s="59" t="n"/>
      <c r="P3082" s="59" t="n"/>
      <c r="Q3082" s="59" t="n"/>
      <c r="R3082" s="59" t="n"/>
      <c r="S3082" s="59" t="n"/>
      <c r="T3082" s="59" t="n"/>
      <c r="U3082" s="59" t="n"/>
      <c r="V3082" s="59" t="n"/>
      <c r="W3082" s="59" t="n"/>
      <c r="X3082" s="59" t="n"/>
      <c r="Y3082" s="59" t="n"/>
      <c r="Z3082" s="59" t="n"/>
      <c r="AA3082" s="59" t="n"/>
      <c r="AB3082" s="59" t="n"/>
      <c r="AC3082" s="59" t="n"/>
      <c r="AD3082" s="59" t="n"/>
      <c r="AE3082" s="59" t="n"/>
      <c r="AF3082" s="59" t="n"/>
      <c r="AG3082" s="59" t="n"/>
      <c r="AH3082" s="59" t="n"/>
      <c r="AI3082" s="59" t="n"/>
      <c r="AJ3082" s="59" t="n"/>
      <c r="AK3082" s="59" t="n"/>
      <c r="AL3082" s="59" t="n"/>
      <c r="AM3082" s="59" t="n"/>
      <c r="AN3082" s="59" t="n"/>
      <c r="AO3082" s="59" t="n"/>
      <c r="AP3082" s="59" t="n"/>
      <c r="AQ3082" s="59" t="n"/>
      <c r="AR3082" s="59" t="n"/>
      <c r="AS3082" s="59" t="n"/>
      <c r="AT3082" s="59" t="n"/>
      <c r="AU3082" s="59" t="n"/>
      <c r="AV3082" s="59" t="n"/>
      <c r="AW3082" s="59" t="n"/>
      <c r="AX3082" s="59" t="n"/>
      <c r="AY3082" s="59" t="n"/>
      <c r="AZ3082" s="59" t="n"/>
      <c r="BA3082" s="59" t="n"/>
      <c r="BB3082" s="59" t="n"/>
      <c r="BC3082" s="59" t="n"/>
      <c r="BD3082" s="59" t="n"/>
      <c r="BE3082" s="59" t="n"/>
      <c r="BF3082" s="59" t="n"/>
      <c r="BG3082" s="59" t="n"/>
      <c r="BH3082" s="59" t="n"/>
      <c r="BI3082" s="59" t="n"/>
      <c r="BJ3082" s="59" t="n"/>
      <c r="BK3082" s="59" t="n"/>
      <c r="BL3082" s="59" t="n"/>
      <c r="BM3082" s="59" t="n"/>
      <c r="BN3082" s="59" t="n"/>
      <c r="BO3082" s="59" t="n"/>
      <c r="BP3082" s="59" t="n"/>
      <c r="BQ3082" s="59" t="n"/>
      <c r="BR3082" s="59" t="n"/>
      <c r="BS3082" s="59" t="n"/>
      <c r="BT3082" s="59" t="n"/>
      <c r="BU3082" s="59" t="n"/>
      <c r="BV3082" s="59" t="n"/>
      <c r="BW3082" s="59" t="n"/>
      <c r="BX3082" s="59" t="n"/>
      <c r="BY3082" s="59" t="n"/>
      <c r="BZ3082" s="59" t="n"/>
      <c r="CA3082" s="59" t="n"/>
      <c r="CB3082" s="59" t="n"/>
      <c r="CC3082" s="59" t="n"/>
      <c r="CD3082" s="59" t="n"/>
      <c r="CE3082" s="59" t="n"/>
      <c r="CF3082" s="59" t="n"/>
      <c r="CG3082" s="59" t="n"/>
      <c r="CH3082" s="59" t="n"/>
      <c r="CI3082" s="59" t="n"/>
      <c r="CJ3082" s="59" t="n"/>
      <c r="CK3082" s="59" t="n"/>
      <c r="CL3082" s="59" t="n"/>
      <c r="CM3082" s="59" t="n"/>
      <c r="CN3082" s="59" t="n"/>
      <c r="CO3082" s="59" t="n"/>
      <c r="CP3082" s="59" t="n"/>
      <c r="CQ3082" s="59" t="n"/>
      <c r="CR3082" s="59" t="n"/>
      <c r="CS3082" s="59" t="n"/>
      <c r="CT3082" s="59" t="n"/>
      <c r="CU3082" s="59" t="n"/>
      <c r="CV3082" s="59" t="n"/>
      <c r="CW3082" s="59" t="n"/>
      <c r="CX3082" s="59" t="n"/>
      <c r="CY3082" s="59" t="n"/>
      <c r="CZ3082" s="59" t="n"/>
    </row>
    <row r="3083">
      <c r="D3083" s="107" t="n"/>
      <c r="E3083" s="107" t="n"/>
      <c r="F3083" s="107" t="n"/>
      <c r="G3083" s="107" t="n"/>
      <c r="H3083" s="107" t="n"/>
      <c r="I3083" s="107" t="n"/>
      <c r="J3083" s="107" t="n"/>
      <c r="K3083" s="107" t="n"/>
      <c r="L3083" s="107" t="n"/>
      <c r="M3083" s="107" t="n"/>
      <c r="N3083" s="107" t="n"/>
      <c r="O3083" s="107" t="n"/>
      <c r="P3083" s="107" t="n"/>
      <c r="Q3083" s="107" t="n"/>
      <c r="R3083" s="107" t="n"/>
      <c r="S3083" s="107" t="n"/>
      <c r="T3083" s="107" t="n"/>
      <c r="U3083" s="107" t="n"/>
      <c r="V3083" s="107" t="n"/>
      <c r="W3083" s="107" t="n"/>
      <c r="X3083" s="107" t="n"/>
      <c r="Y3083" s="107" t="n"/>
      <c r="Z3083" s="107" t="n"/>
      <c r="AA3083" s="107" t="n"/>
      <c r="AB3083" s="107" t="n"/>
      <c r="AC3083" s="107" t="n"/>
      <c r="AD3083" s="107" t="n"/>
      <c r="AE3083" s="107" t="n"/>
      <c r="AF3083" s="107" t="n"/>
      <c r="AG3083" s="107" t="n"/>
      <c r="AH3083" s="107" t="n"/>
      <c r="AI3083" s="107" t="n"/>
      <c r="AJ3083" s="107" t="n"/>
      <c r="AK3083" s="107" t="n"/>
      <c r="AL3083" s="107" t="n"/>
      <c r="AM3083" s="107" t="n"/>
      <c r="AN3083" s="107" t="n"/>
      <c r="AO3083" s="107" t="n"/>
      <c r="AP3083" s="107" t="n"/>
      <c r="AQ3083" s="107" t="n"/>
      <c r="AR3083" s="107" t="n"/>
      <c r="AS3083" s="107" t="n"/>
      <c r="AT3083" s="107" t="n"/>
      <c r="AU3083" s="107" t="n"/>
      <c r="AV3083" s="107" t="n"/>
      <c r="AW3083" s="107" t="n"/>
      <c r="AX3083" s="107" t="n"/>
      <c r="AY3083" s="107" t="n"/>
      <c r="AZ3083" s="107" t="n"/>
      <c r="BA3083" s="107" t="n"/>
      <c r="BB3083" s="107" t="n"/>
      <c r="BC3083" s="107" t="n"/>
      <c r="BD3083" s="107" t="n"/>
      <c r="BE3083" s="107" t="n"/>
      <c r="BF3083" s="107" t="n"/>
      <c r="BG3083" s="107" t="n"/>
      <c r="BH3083" s="107" t="n"/>
      <c r="BI3083" s="107" t="n"/>
      <c r="BJ3083" s="107" t="n"/>
      <c r="BK3083" s="107" t="n"/>
      <c r="BL3083" s="107" t="n"/>
      <c r="BM3083" s="107" t="n"/>
      <c r="BN3083" s="107" t="n"/>
      <c r="BO3083" s="107" t="n"/>
      <c r="BP3083" s="107" t="n"/>
      <c r="BQ3083" s="107" t="n"/>
      <c r="BR3083" s="107" t="n"/>
      <c r="BS3083" s="107" t="n"/>
      <c r="BT3083" s="107" t="n"/>
      <c r="BU3083" s="107" t="n"/>
      <c r="BV3083" s="107" t="n"/>
      <c r="BW3083" s="107" t="n"/>
      <c r="BX3083" s="107" t="n"/>
      <c r="BY3083" s="107" t="n"/>
      <c r="BZ3083" s="107" t="n"/>
      <c r="CA3083" s="107" t="n"/>
      <c r="CB3083" s="107" t="n"/>
      <c r="CC3083" s="107" t="n"/>
      <c r="CD3083" s="107" t="n"/>
      <c r="CE3083" s="107" t="n"/>
      <c r="CF3083" s="107" t="n"/>
      <c r="CG3083" s="107" t="n"/>
      <c r="CH3083" s="107" t="n"/>
      <c r="CI3083" s="107" t="n"/>
      <c r="CJ3083" s="107" t="n"/>
      <c r="CK3083" s="107" t="n"/>
      <c r="CL3083" s="107" t="n"/>
      <c r="CM3083" s="107" t="n"/>
      <c r="CN3083" s="107" t="n"/>
      <c r="CO3083" s="107" t="n"/>
      <c r="CP3083" s="107" t="n"/>
      <c r="CQ3083" s="107" t="n"/>
      <c r="CR3083" s="107" t="n"/>
      <c r="CS3083" s="107" t="n"/>
      <c r="CT3083" s="107" t="n"/>
      <c r="CU3083" s="107" t="n"/>
      <c r="CV3083" s="107" t="n"/>
      <c r="CW3083" s="107" t="n"/>
      <c r="CX3083" s="107" t="n"/>
      <c r="CY3083" s="107" t="n"/>
      <c r="CZ3083" s="107" t="n"/>
    </row>
    <row r="3086">
      <c r="A3086" s="2">
        <f>IF($A3079="","","   projections")</f>
        <v/>
      </c>
      <c r="B3086" s="68">
        <f>IF($A3079="",0,COUNT($E3087:$CZ3087))</f>
        <v/>
      </c>
      <c r="C3086" s="69">
        <f>IF($B3086=0,0,MAX($E3087:$CZ3087))</f>
        <v/>
      </c>
      <c r="D3086" s="58">
        <f>_xll.BDS($A3079,'Field Check'!$C$42,"headers=y","startcol=1","endcol=3","dir=h")</f>
        <v/>
      </c>
      <c r="E3086" s="59" t="n"/>
      <c r="F3086" s="59" t="n"/>
      <c r="G3086" s="59" t="n"/>
      <c r="H3086" s="59" t="n"/>
      <c r="I3086" s="59" t="n"/>
      <c r="J3086" s="59" t="n"/>
      <c r="K3086" s="59" t="n"/>
      <c r="L3086" s="59" t="n"/>
      <c r="M3086" s="59" t="n"/>
      <c r="N3086" s="59" t="n"/>
      <c r="O3086" s="59" t="n"/>
      <c r="P3086" s="59" t="n"/>
      <c r="Q3086" s="59" t="n"/>
      <c r="R3086" s="59" t="n"/>
      <c r="S3086" s="59" t="n"/>
      <c r="T3086" s="59" t="n"/>
      <c r="U3086" s="59" t="n"/>
      <c r="V3086" s="59" t="n"/>
      <c r="W3086" s="59" t="n"/>
      <c r="X3086" s="59" t="n"/>
      <c r="Y3086" s="59" t="n"/>
      <c r="Z3086" s="59" t="n"/>
      <c r="AA3086" s="59" t="n"/>
      <c r="AB3086" s="59" t="n"/>
      <c r="AC3086" s="59" t="n"/>
      <c r="AD3086" s="59" t="n"/>
      <c r="AE3086" s="59" t="n"/>
      <c r="AF3086" s="59" t="n"/>
      <c r="AG3086" s="59" t="n"/>
      <c r="AH3086" s="59" t="n"/>
      <c r="AI3086" s="59" t="n"/>
      <c r="AJ3086" s="59" t="n"/>
      <c r="AK3086" s="59" t="n"/>
      <c r="AL3086" s="59" t="n"/>
      <c r="AM3086" s="59" t="n"/>
      <c r="AN3086" s="59" t="n"/>
      <c r="AO3086" s="59" t="n"/>
      <c r="AP3086" s="59" t="n"/>
      <c r="AQ3086" s="59" t="n"/>
      <c r="AR3086" s="59" t="n"/>
      <c r="AS3086" s="59" t="n"/>
      <c r="AT3086" s="59" t="n"/>
      <c r="AU3086" s="59" t="n"/>
      <c r="AV3086" s="59" t="n"/>
      <c r="AW3086" s="59" t="n"/>
      <c r="AX3086" s="59" t="n"/>
      <c r="AY3086" s="59" t="n"/>
      <c r="AZ3086" s="59" t="n"/>
      <c r="BA3086" s="59" t="n"/>
      <c r="BB3086" s="59" t="n"/>
      <c r="BC3086" s="59" t="n"/>
      <c r="BD3086" s="59" t="n"/>
      <c r="BE3086" s="59" t="n"/>
      <c r="BF3086" s="59" t="n"/>
      <c r="BG3086" s="59" t="n"/>
      <c r="BH3086" s="59" t="n"/>
      <c r="BI3086" s="59" t="n"/>
      <c r="BJ3086" s="59" t="n"/>
      <c r="BK3086" s="59" t="n"/>
      <c r="BL3086" s="59" t="n"/>
      <c r="BM3086" s="59" t="n"/>
      <c r="BN3086" s="59" t="n"/>
      <c r="BO3086" s="59" t="n"/>
      <c r="BP3086" s="59" t="n"/>
      <c r="BQ3086" s="59" t="n"/>
      <c r="BR3086" s="59" t="n"/>
      <c r="BS3086" s="59" t="n"/>
      <c r="BT3086" s="59" t="n"/>
      <c r="BU3086" s="59" t="n"/>
      <c r="BV3086" s="59" t="n"/>
      <c r="BW3086" s="59" t="n"/>
      <c r="BX3086" s="59" t="n"/>
      <c r="BY3086" s="59" t="n"/>
      <c r="BZ3086" s="59" t="n"/>
      <c r="CA3086" s="59" t="n"/>
      <c r="CB3086" s="59" t="n"/>
      <c r="CC3086" s="59" t="n"/>
      <c r="CD3086" s="59" t="n"/>
      <c r="CE3086" s="59" t="n"/>
      <c r="CF3086" s="59" t="n"/>
      <c r="CG3086" s="59" t="n"/>
      <c r="CH3086" s="59" t="n"/>
      <c r="CI3086" s="59" t="n"/>
      <c r="CJ3086" s="59" t="n"/>
      <c r="CK3086" s="59" t="n"/>
      <c r="CL3086" s="59" t="n"/>
      <c r="CM3086" s="59" t="n"/>
      <c r="CN3086" s="59" t="n"/>
      <c r="CO3086" s="59" t="n"/>
      <c r="CP3086" s="59" t="n"/>
      <c r="CQ3086" s="59" t="n"/>
      <c r="CR3086" s="59" t="n"/>
      <c r="CS3086" s="59" t="n"/>
      <c r="CT3086" s="59" t="n"/>
      <c r="CU3086" s="59" t="n"/>
      <c r="CV3086" s="59" t="n"/>
      <c r="CW3086" s="59" t="n"/>
      <c r="CX3086" s="59" t="n"/>
      <c r="CY3086" s="59" t="n"/>
      <c r="CZ3086" s="59" t="n"/>
    </row>
    <row r="3087">
      <c r="D3087" s="59" t="n"/>
      <c r="E3087" s="59" t="n"/>
      <c r="F3087" s="59" t="n"/>
      <c r="G3087" s="59" t="n"/>
      <c r="H3087" s="59" t="n"/>
      <c r="I3087" s="59" t="n"/>
      <c r="J3087" s="59" t="n"/>
      <c r="K3087" s="59" t="n"/>
      <c r="L3087" s="59" t="n"/>
      <c r="M3087" s="59" t="n"/>
      <c r="N3087" s="59" t="n"/>
      <c r="O3087" s="59" t="n"/>
      <c r="P3087" s="59" t="n"/>
      <c r="Q3087" s="59" t="n"/>
      <c r="R3087" s="59" t="n"/>
      <c r="S3087" s="59" t="n"/>
      <c r="T3087" s="59" t="n"/>
      <c r="U3087" s="59" t="n"/>
      <c r="V3087" s="59" t="n"/>
      <c r="W3087" s="59" t="n"/>
      <c r="X3087" s="59" t="n"/>
      <c r="Y3087" s="59" t="n"/>
      <c r="Z3087" s="59" t="n"/>
      <c r="AA3087" s="59" t="n"/>
      <c r="AB3087" s="59" t="n"/>
      <c r="AC3087" s="59" t="n"/>
      <c r="AD3087" s="59" t="n"/>
      <c r="AE3087" s="59" t="n"/>
      <c r="AF3087" s="59" t="n"/>
      <c r="AG3087" s="59" t="n"/>
      <c r="AH3087" s="59" t="n"/>
      <c r="AI3087" s="59" t="n"/>
      <c r="AJ3087" s="59" t="n"/>
      <c r="AK3087" s="59" t="n"/>
      <c r="AL3087" s="59" t="n"/>
      <c r="AM3087" s="59" t="n"/>
      <c r="AN3087" s="59" t="n"/>
      <c r="AO3087" s="59" t="n"/>
      <c r="AP3087" s="59" t="n"/>
      <c r="AQ3087" s="59" t="n"/>
      <c r="AR3087" s="59" t="n"/>
      <c r="AS3087" s="59" t="n"/>
      <c r="AT3087" s="59" t="n"/>
      <c r="AU3087" s="59" t="n"/>
      <c r="AV3087" s="59" t="n"/>
      <c r="AW3087" s="59" t="n"/>
      <c r="AX3087" s="59" t="n"/>
      <c r="AY3087" s="59" t="n"/>
      <c r="AZ3087" s="59" t="n"/>
      <c r="BA3087" s="59" t="n"/>
      <c r="BB3087" s="59" t="n"/>
      <c r="BC3087" s="59" t="n"/>
      <c r="BD3087" s="59" t="n"/>
      <c r="BE3087" s="59" t="n"/>
      <c r="BF3087" s="59" t="n"/>
      <c r="BG3087" s="59" t="n"/>
      <c r="BH3087" s="59" t="n"/>
      <c r="BI3087" s="59" t="n"/>
      <c r="BJ3087" s="59" t="n"/>
      <c r="BK3087" s="59" t="n"/>
      <c r="BL3087" s="59" t="n"/>
      <c r="BM3087" s="59" t="n"/>
      <c r="BN3087" s="59" t="n"/>
      <c r="BO3087" s="59" t="n"/>
      <c r="BP3087" s="59" t="n"/>
      <c r="BQ3087" s="59" t="n"/>
      <c r="BR3087" s="59" t="n"/>
      <c r="BS3087" s="59" t="n"/>
      <c r="BT3087" s="59" t="n"/>
      <c r="BU3087" s="59" t="n"/>
      <c r="BV3087" s="59" t="n"/>
      <c r="BW3087" s="59" t="n"/>
      <c r="BX3087" s="59" t="n"/>
      <c r="BY3087" s="59" t="n"/>
      <c r="BZ3087" s="59" t="n"/>
      <c r="CA3087" s="59" t="n"/>
      <c r="CB3087" s="59" t="n"/>
      <c r="CC3087" s="59" t="n"/>
      <c r="CD3087" s="59" t="n"/>
      <c r="CE3087" s="59" t="n"/>
      <c r="CF3087" s="59" t="n"/>
      <c r="CG3087" s="59" t="n"/>
      <c r="CH3087" s="59" t="n"/>
      <c r="CI3087" s="59" t="n"/>
      <c r="CJ3087" s="59" t="n"/>
      <c r="CK3087" s="59" t="n"/>
      <c r="CL3087" s="59" t="n"/>
      <c r="CM3087" s="59" t="n"/>
      <c r="CN3087" s="59" t="n"/>
      <c r="CO3087" s="59" t="n"/>
      <c r="CP3087" s="59" t="n"/>
      <c r="CQ3087" s="59" t="n"/>
      <c r="CR3087" s="59" t="n"/>
      <c r="CS3087" s="59" t="n"/>
      <c r="CT3087" s="59" t="n"/>
      <c r="CU3087" s="59" t="n"/>
      <c r="CV3087" s="59" t="n"/>
      <c r="CW3087" s="59" t="n"/>
      <c r="CX3087" s="59" t="n"/>
      <c r="CY3087" s="59" t="n"/>
      <c r="CZ3087" s="59" t="n"/>
    </row>
    <row r="3088">
      <c r="D3088" s="107" t="n"/>
      <c r="E3088" s="107" t="n"/>
      <c r="F3088" s="107" t="n"/>
      <c r="G3088" s="107" t="n"/>
      <c r="H3088" s="107" t="n"/>
      <c r="I3088" s="107" t="n"/>
      <c r="J3088" s="107" t="n"/>
      <c r="K3088" s="107" t="n"/>
      <c r="L3088" s="107" t="n"/>
      <c r="M3088" s="107" t="n"/>
      <c r="N3088" s="107" t="n"/>
      <c r="O3088" s="107" t="n"/>
      <c r="P3088" s="107" t="n"/>
      <c r="Q3088" s="107" t="n"/>
      <c r="R3088" s="107" t="n"/>
      <c r="S3088" s="107" t="n"/>
      <c r="T3088" s="107" t="n"/>
      <c r="U3088" s="107" t="n"/>
      <c r="V3088" s="107" t="n"/>
      <c r="W3088" s="107" t="n"/>
      <c r="X3088" s="107" t="n"/>
      <c r="Y3088" s="107" t="n"/>
      <c r="Z3088" s="107" t="n"/>
      <c r="AA3088" s="107" t="n"/>
      <c r="AB3088" s="107" t="n"/>
      <c r="AC3088" s="107" t="n"/>
      <c r="AD3088" s="107" t="n"/>
      <c r="AE3088" s="107" t="n"/>
      <c r="AF3088" s="107" t="n"/>
      <c r="AG3088" s="107" t="n"/>
      <c r="AH3088" s="107" t="n"/>
      <c r="AI3088" s="107" t="n"/>
      <c r="AJ3088" s="107" t="n"/>
      <c r="AK3088" s="107" t="n"/>
      <c r="AL3088" s="107" t="n"/>
      <c r="AM3088" s="107" t="n"/>
      <c r="AN3088" s="107" t="n"/>
      <c r="AO3088" s="107" t="n"/>
      <c r="AP3088" s="107" t="n"/>
      <c r="AQ3088" s="107" t="n"/>
      <c r="AR3088" s="107" t="n"/>
      <c r="AS3088" s="107" t="n"/>
      <c r="AT3088" s="107" t="n"/>
      <c r="AU3088" s="107" t="n"/>
      <c r="AV3088" s="107" t="n"/>
      <c r="AW3088" s="107" t="n"/>
      <c r="AX3088" s="107" t="n"/>
      <c r="AY3088" s="107" t="n"/>
      <c r="AZ3088" s="107" t="n"/>
      <c r="BA3088" s="107" t="n"/>
      <c r="BB3088" s="107" t="n"/>
      <c r="BC3088" s="107" t="n"/>
      <c r="BD3088" s="107" t="n"/>
      <c r="BE3088" s="107" t="n"/>
      <c r="BF3088" s="107" t="n"/>
      <c r="BG3088" s="107" t="n"/>
      <c r="BH3088" s="107" t="n"/>
      <c r="BI3088" s="107" t="n"/>
      <c r="BJ3088" s="107" t="n"/>
      <c r="BK3088" s="107" t="n"/>
      <c r="BL3088" s="107" t="n"/>
      <c r="BM3088" s="107" t="n"/>
      <c r="BN3088" s="107" t="n"/>
      <c r="BO3088" s="107" t="n"/>
      <c r="BP3088" s="107" t="n"/>
      <c r="BQ3088" s="107" t="n"/>
      <c r="BR3088" s="107" t="n"/>
      <c r="BS3088" s="107" t="n"/>
      <c r="BT3088" s="107" t="n"/>
      <c r="BU3088" s="107" t="n"/>
      <c r="BV3088" s="107" t="n"/>
      <c r="BW3088" s="107" t="n"/>
      <c r="BX3088" s="107" t="n"/>
      <c r="BY3088" s="107" t="n"/>
      <c r="BZ3088" s="107" t="n"/>
      <c r="CA3088" s="107" t="n"/>
      <c r="CB3088" s="107" t="n"/>
      <c r="CC3088" s="107" t="n"/>
      <c r="CD3088" s="107" t="n"/>
      <c r="CE3088" s="107" t="n"/>
      <c r="CF3088" s="107" t="n"/>
      <c r="CG3088" s="107" t="n"/>
      <c r="CH3088" s="107" t="n"/>
      <c r="CI3088" s="107" t="n"/>
      <c r="CJ3088" s="107" t="n"/>
      <c r="CK3088" s="107" t="n"/>
      <c r="CL3088" s="107" t="n"/>
      <c r="CM3088" s="107" t="n"/>
      <c r="CN3088" s="107" t="n"/>
      <c r="CO3088" s="107" t="n"/>
      <c r="CP3088" s="107" t="n"/>
      <c r="CQ3088" s="107" t="n"/>
      <c r="CR3088" s="107" t="n"/>
      <c r="CS3088" s="107" t="n"/>
      <c r="CT3088" s="107" t="n"/>
      <c r="CU3088" s="107" t="n"/>
      <c r="CV3088" s="107" t="n"/>
      <c r="CW3088" s="107" t="n"/>
      <c r="CX3088" s="107" t="n"/>
      <c r="CY3088" s="107" t="n"/>
      <c r="CZ3088" s="107" t="n"/>
    </row>
    <row r="3090">
      <c r="A3090" s="126">
        <f>IF(MXAU!$C$81="","",MXAU!$C$81)</f>
        <v/>
      </c>
      <c r="B3090" s="68">
        <f>IF($A3090="",0,COUNT($E3091:$CZ3091))</f>
        <v/>
      </c>
      <c r="C3090" s="69">
        <f>IF($B3090=0,0,MAX($E3091:$CZ3091))</f>
        <v/>
      </c>
      <c r="D3090" s="58">
        <f>_xll.BDS($A3090,'Field Check'!$C$44,"headers=y","startcol=1","endcol=7","dir=h","DVD_START_DT",'Field Check'!$C$59,"DVD_END_DT",'Field Check'!$D$59)</f>
        <v/>
      </c>
      <c r="E3090" s="59" t="n"/>
      <c r="F3090" s="59" t="n"/>
      <c r="G3090" s="59" t="n"/>
      <c r="H3090" s="59" t="n"/>
      <c r="I3090" s="59" t="n"/>
      <c r="J3090" s="59" t="n"/>
      <c r="K3090" s="59" t="n"/>
      <c r="L3090" s="59" t="n"/>
      <c r="M3090" s="59" t="n"/>
      <c r="N3090" s="59" t="n"/>
      <c r="O3090" s="59" t="n"/>
      <c r="P3090" s="59" t="n"/>
      <c r="Q3090" s="59" t="n"/>
      <c r="R3090" s="59" t="n"/>
      <c r="S3090" s="59" t="n"/>
      <c r="T3090" s="59" t="n"/>
      <c r="U3090" s="59" t="n"/>
      <c r="V3090" s="59" t="n"/>
      <c r="W3090" s="59" t="n"/>
      <c r="X3090" s="59" t="n"/>
      <c r="Y3090" s="59" t="n"/>
      <c r="Z3090" s="59" t="n"/>
      <c r="AA3090" s="59" t="n"/>
      <c r="AB3090" s="59" t="n"/>
      <c r="AC3090" s="59" t="n"/>
      <c r="AD3090" s="59" t="n"/>
      <c r="AE3090" s="59" t="n"/>
      <c r="AF3090" s="59" t="n"/>
      <c r="AG3090" s="59" t="n"/>
      <c r="AH3090" s="59" t="n"/>
      <c r="AI3090" s="59" t="n"/>
      <c r="AJ3090" s="59" t="n"/>
      <c r="AK3090" s="59" t="n"/>
      <c r="AL3090" s="59" t="n"/>
      <c r="AM3090" s="59" t="n"/>
      <c r="AN3090" s="59" t="n"/>
      <c r="AO3090" s="59" t="n"/>
      <c r="AP3090" s="59" t="n"/>
      <c r="AQ3090" s="59" t="n"/>
      <c r="AR3090" s="59" t="n"/>
      <c r="AS3090" s="59" t="n"/>
      <c r="AT3090" s="59" t="n"/>
      <c r="AU3090" s="59" t="n"/>
      <c r="AV3090" s="59" t="n"/>
      <c r="AW3090" s="59" t="n"/>
      <c r="AX3090" s="59" t="n"/>
      <c r="AY3090" s="59" t="n"/>
      <c r="AZ3090" s="59" t="n"/>
      <c r="BA3090" s="59" t="n"/>
      <c r="BB3090" s="59" t="n"/>
      <c r="BC3090" s="59" t="n"/>
      <c r="BD3090" s="59" t="n"/>
      <c r="BE3090" s="59" t="n"/>
      <c r="BF3090" s="59" t="n"/>
      <c r="BG3090" s="59" t="n"/>
      <c r="BH3090" s="59" t="n"/>
      <c r="BI3090" s="59" t="n"/>
      <c r="BJ3090" s="59" t="n"/>
      <c r="BK3090" s="59" t="n"/>
      <c r="BL3090" s="59" t="n"/>
      <c r="BM3090" s="59" t="n"/>
      <c r="BN3090" s="59" t="n"/>
      <c r="BO3090" s="59" t="n"/>
      <c r="BP3090" s="59" t="n"/>
      <c r="BQ3090" s="59" t="n"/>
      <c r="BR3090" s="59" t="n"/>
      <c r="BS3090" s="59" t="n"/>
      <c r="BT3090" s="59" t="n"/>
      <c r="BU3090" s="59" t="n"/>
      <c r="BV3090" s="59" t="n"/>
      <c r="BW3090" s="59" t="n"/>
      <c r="BX3090" s="59" t="n"/>
      <c r="BY3090" s="59" t="n"/>
      <c r="BZ3090" s="59" t="n"/>
      <c r="CA3090" s="59" t="n"/>
      <c r="CB3090" s="59" t="n"/>
      <c r="CC3090" s="59" t="n"/>
      <c r="CD3090" s="59" t="n"/>
      <c r="CE3090" s="59" t="n"/>
      <c r="CF3090" s="59" t="n"/>
      <c r="CG3090" s="59" t="n"/>
      <c r="CH3090" s="59" t="n"/>
      <c r="CI3090" s="59" t="n"/>
      <c r="CJ3090" s="59" t="n"/>
      <c r="CK3090" s="59" t="n"/>
      <c r="CL3090" s="59" t="n"/>
      <c r="CM3090" s="59" t="n"/>
      <c r="CN3090" s="59" t="n"/>
      <c r="CO3090" s="59" t="n"/>
      <c r="CP3090" s="59" t="n"/>
      <c r="CQ3090" s="59" t="n"/>
      <c r="CR3090" s="59" t="n"/>
      <c r="CS3090" s="59" t="n"/>
      <c r="CT3090" s="59" t="n"/>
      <c r="CU3090" s="59" t="n"/>
      <c r="CV3090" s="59" t="n"/>
      <c r="CW3090" s="59" t="n"/>
      <c r="CX3090" s="59" t="n"/>
      <c r="CY3090" s="59" t="n"/>
      <c r="CZ3090" s="59" t="n"/>
    </row>
    <row r="3091">
      <c r="D3091" s="59" t="n"/>
      <c r="E3091" s="59" t="n"/>
      <c r="F3091" s="59" t="n"/>
      <c r="G3091" s="59" t="n"/>
      <c r="H3091" s="59" t="n"/>
      <c r="I3091" s="59" t="n"/>
      <c r="J3091" s="59" t="n"/>
      <c r="K3091" s="59" t="n"/>
      <c r="L3091" s="59" t="n"/>
      <c r="M3091" s="59" t="n"/>
      <c r="N3091" s="59" t="n"/>
      <c r="O3091" s="59" t="n"/>
      <c r="P3091" s="59" t="n"/>
      <c r="Q3091" s="59" t="n"/>
      <c r="R3091" s="59" t="n"/>
      <c r="S3091" s="59" t="n"/>
      <c r="T3091" s="59" t="n"/>
      <c r="U3091" s="59" t="n"/>
      <c r="V3091" s="59" t="n"/>
      <c r="W3091" s="59" t="n"/>
      <c r="X3091" s="59" t="n"/>
      <c r="Y3091" s="59" t="n"/>
      <c r="Z3091" s="59" t="n"/>
      <c r="AA3091" s="59" t="n"/>
      <c r="AB3091" s="59" t="n"/>
      <c r="AC3091" s="59" t="n"/>
      <c r="AD3091" s="59" t="n"/>
      <c r="AE3091" s="59" t="n"/>
      <c r="AF3091" s="59" t="n"/>
      <c r="AG3091" s="59" t="n"/>
      <c r="AH3091" s="59" t="n"/>
      <c r="AI3091" s="59" t="n"/>
      <c r="AJ3091" s="59" t="n"/>
      <c r="AK3091" s="59" t="n"/>
      <c r="AL3091" s="59" t="n"/>
      <c r="AM3091" s="59" t="n"/>
      <c r="AN3091" s="59" t="n"/>
      <c r="AO3091" s="59" t="n"/>
      <c r="AP3091" s="59" t="n"/>
      <c r="AQ3091" s="59" t="n"/>
      <c r="AR3091" s="59" t="n"/>
      <c r="AS3091" s="59" t="n"/>
      <c r="AT3091" s="59" t="n"/>
      <c r="AU3091" s="59" t="n"/>
      <c r="AV3091" s="59" t="n"/>
      <c r="AW3091" s="59" t="n"/>
      <c r="AX3091" s="59" t="n"/>
      <c r="AY3091" s="59" t="n"/>
      <c r="AZ3091" s="59" t="n"/>
      <c r="BA3091" s="59" t="n"/>
      <c r="BB3091" s="59" t="n"/>
      <c r="BC3091" s="59" t="n"/>
      <c r="BD3091" s="59" t="n"/>
      <c r="BE3091" s="59" t="n"/>
      <c r="BF3091" s="59" t="n"/>
      <c r="BG3091" s="59" t="n"/>
      <c r="BH3091" s="59" t="n"/>
      <c r="BI3091" s="59" t="n"/>
      <c r="BJ3091" s="59" t="n"/>
      <c r="BK3091" s="59" t="n"/>
      <c r="BL3091" s="59" t="n"/>
      <c r="BM3091" s="59" t="n"/>
      <c r="BN3091" s="59" t="n"/>
      <c r="BO3091" s="59" t="n"/>
      <c r="BP3091" s="59" t="n"/>
      <c r="BQ3091" s="59" t="n"/>
      <c r="BR3091" s="59" t="n"/>
      <c r="BS3091" s="59" t="n"/>
      <c r="BT3091" s="59" t="n"/>
      <c r="BU3091" s="59" t="n"/>
      <c r="BV3091" s="59" t="n"/>
      <c r="BW3091" s="59" t="n"/>
      <c r="BX3091" s="59" t="n"/>
      <c r="BY3091" s="59" t="n"/>
      <c r="BZ3091" s="59" t="n"/>
      <c r="CA3091" s="59" t="n"/>
      <c r="CB3091" s="59" t="n"/>
      <c r="CC3091" s="59" t="n"/>
      <c r="CD3091" s="59" t="n"/>
      <c r="CE3091" s="59" t="n"/>
      <c r="CF3091" s="59" t="n"/>
      <c r="CG3091" s="59" t="n"/>
      <c r="CH3091" s="59" t="n"/>
      <c r="CI3091" s="59" t="n"/>
      <c r="CJ3091" s="59" t="n"/>
      <c r="CK3091" s="59" t="n"/>
      <c r="CL3091" s="59" t="n"/>
      <c r="CM3091" s="59" t="n"/>
      <c r="CN3091" s="59" t="n"/>
      <c r="CO3091" s="59" t="n"/>
      <c r="CP3091" s="59" t="n"/>
      <c r="CQ3091" s="59" t="n"/>
      <c r="CR3091" s="59" t="n"/>
      <c r="CS3091" s="59" t="n"/>
      <c r="CT3091" s="59" t="n"/>
      <c r="CU3091" s="59" t="n"/>
      <c r="CV3091" s="59" t="n"/>
      <c r="CW3091" s="59" t="n"/>
      <c r="CX3091" s="59" t="n"/>
      <c r="CY3091" s="59" t="n"/>
      <c r="CZ3091" s="59" t="n"/>
    </row>
    <row r="3092">
      <c r="D3092" s="59" t="n"/>
      <c r="E3092" s="59" t="n"/>
      <c r="F3092" s="59" t="n"/>
      <c r="G3092" s="59" t="n"/>
      <c r="H3092" s="59" t="n"/>
      <c r="I3092" s="59" t="n"/>
      <c r="J3092" s="59" t="n"/>
      <c r="K3092" s="59" t="n"/>
      <c r="L3092" s="59" t="n"/>
      <c r="M3092" s="59" t="n"/>
      <c r="N3092" s="59" t="n"/>
      <c r="O3092" s="59" t="n"/>
      <c r="P3092" s="59" t="n"/>
      <c r="Q3092" s="59" t="n"/>
      <c r="R3092" s="59" t="n"/>
      <c r="S3092" s="59" t="n"/>
      <c r="T3092" s="59" t="n"/>
      <c r="U3092" s="59" t="n"/>
      <c r="V3092" s="59" t="n"/>
      <c r="W3092" s="59" t="n"/>
      <c r="X3092" s="59" t="n"/>
      <c r="Y3092" s="59" t="n"/>
      <c r="Z3092" s="59" t="n"/>
      <c r="AA3092" s="59" t="n"/>
      <c r="AB3092" s="59" t="n"/>
      <c r="AC3092" s="59" t="n"/>
      <c r="AD3092" s="59" t="n"/>
      <c r="AE3092" s="59" t="n"/>
      <c r="AF3092" s="59" t="n"/>
      <c r="AG3092" s="59" t="n"/>
      <c r="AH3092" s="59" t="n"/>
      <c r="AI3092" s="59" t="n"/>
      <c r="AJ3092" s="59" t="n"/>
      <c r="AK3092" s="59" t="n"/>
      <c r="AL3092" s="59" t="n"/>
      <c r="AM3092" s="59" t="n"/>
      <c r="AN3092" s="59" t="n"/>
      <c r="AO3092" s="59" t="n"/>
      <c r="AP3092" s="59" t="n"/>
      <c r="AQ3092" s="59" t="n"/>
      <c r="AR3092" s="59" t="n"/>
      <c r="AS3092" s="59" t="n"/>
      <c r="AT3092" s="59" t="n"/>
      <c r="AU3092" s="59" t="n"/>
      <c r="AV3092" s="59" t="n"/>
      <c r="AW3092" s="59" t="n"/>
      <c r="AX3092" s="59" t="n"/>
      <c r="AY3092" s="59" t="n"/>
      <c r="AZ3092" s="59" t="n"/>
      <c r="BA3092" s="59" t="n"/>
      <c r="BB3092" s="59" t="n"/>
      <c r="BC3092" s="59" t="n"/>
      <c r="BD3092" s="59" t="n"/>
      <c r="BE3092" s="59" t="n"/>
      <c r="BF3092" s="59" t="n"/>
      <c r="BG3092" s="59" t="n"/>
      <c r="BH3092" s="59" t="n"/>
      <c r="BI3092" s="59" t="n"/>
      <c r="BJ3092" s="59" t="n"/>
      <c r="BK3092" s="59" t="n"/>
      <c r="BL3092" s="59" t="n"/>
      <c r="BM3092" s="59" t="n"/>
      <c r="BN3092" s="59" t="n"/>
      <c r="BO3092" s="59" t="n"/>
      <c r="BP3092" s="59" t="n"/>
      <c r="BQ3092" s="59" t="n"/>
      <c r="BR3092" s="59" t="n"/>
      <c r="BS3092" s="59" t="n"/>
      <c r="BT3092" s="59" t="n"/>
      <c r="BU3092" s="59" t="n"/>
      <c r="BV3092" s="59" t="n"/>
      <c r="BW3092" s="59" t="n"/>
      <c r="BX3092" s="59" t="n"/>
      <c r="BY3092" s="59" t="n"/>
      <c r="BZ3092" s="59" t="n"/>
      <c r="CA3092" s="59" t="n"/>
      <c r="CB3092" s="59" t="n"/>
      <c r="CC3092" s="59" t="n"/>
      <c r="CD3092" s="59" t="n"/>
      <c r="CE3092" s="59" t="n"/>
      <c r="CF3092" s="59" t="n"/>
      <c r="CG3092" s="59" t="n"/>
      <c r="CH3092" s="59" t="n"/>
      <c r="CI3092" s="59" t="n"/>
      <c r="CJ3092" s="59" t="n"/>
      <c r="CK3092" s="59" t="n"/>
      <c r="CL3092" s="59" t="n"/>
      <c r="CM3092" s="59" t="n"/>
      <c r="CN3092" s="59" t="n"/>
      <c r="CO3092" s="59" t="n"/>
      <c r="CP3092" s="59" t="n"/>
      <c r="CQ3092" s="59" t="n"/>
      <c r="CR3092" s="59" t="n"/>
      <c r="CS3092" s="59" t="n"/>
      <c r="CT3092" s="59" t="n"/>
      <c r="CU3092" s="59" t="n"/>
      <c r="CV3092" s="59" t="n"/>
      <c r="CW3092" s="59" t="n"/>
      <c r="CX3092" s="59" t="n"/>
      <c r="CY3092" s="59" t="n"/>
      <c r="CZ3092" s="59" t="n"/>
    </row>
    <row r="3093">
      <c r="D3093" s="59" t="n"/>
      <c r="E3093" s="59" t="n"/>
      <c r="F3093" s="59" t="n"/>
      <c r="G3093" s="59" t="n"/>
      <c r="H3093" s="59" t="n"/>
      <c r="I3093" s="59" t="n"/>
      <c r="J3093" s="59" t="n"/>
      <c r="K3093" s="59" t="n"/>
      <c r="L3093" s="59" t="n"/>
      <c r="M3093" s="59" t="n"/>
      <c r="N3093" s="59" t="n"/>
      <c r="O3093" s="59" t="n"/>
      <c r="P3093" s="59" t="n"/>
      <c r="Q3093" s="59" t="n"/>
      <c r="R3093" s="59" t="n"/>
      <c r="S3093" s="59" t="n"/>
      <c r="T3093" s="59" t="n"/>
      <c r="U3093" s="59" t="n"/>
      <c r="V3093" s="59" t="n"/>
      <c r="W3093" s="59" t="n"/>
      <c r="X3093" s="59" t="n"/>
      <c r="Y3093" s="59" t="n"/>
      <c r="Z3093" s="59" t="n"/>
      <c r="AA3093" s="59" t="n"/>
      <c r="AB3093" s="59" t="n"/>
      <c r="AC3093" s="59" t="n"/>
      <c r="AD3093" s="59" t="n"/>
      <c r="AE3093" s="59" t="n"/>
      <c r="AF3093" s="59" t="n"/>
      <c r="AG3093" s="59" t="n"/>
      <c r="AH3093" s="59" t="n"/>
      <c r="AI3093" s="59" t="n"/>
      <c r="AJ3093" s="59" t="n"/>
      <c r="AK3093" s="59" t="n"/>
      <c r="AL3093" s="59" t="n"/>
      <c r="AM3093" s="59" t="n"/>
      <c r="AN3093" s="59" t="n"/>
      <c r="AO3093" s="59" t="n"/>
      <c r="AP3093" s="59" t="n"/>
      <c r="AQ3093" s="59" t="n"/>
      <c r="AR3093" s="59" t="n"/>
      <c r="AS3093" s="59" t="n"/>
      <c r="AT3093" s="59" t="n"/>
      <c r="AU3093" s="59" t="n"/>
      <c r="AV3093" s="59" t="n"/>
      <c r="AW3093" s="59" t="n"/>
      <c r="AX3093" s="59" t="n"/>
      <c r="AY3093" s="59" t="n"/>
      <c r="AZ3093" s="59" t="n"/>
      <c r="BA3093" s="59" t="n"/>
      <c r="BB3093" s="59" t="n"/>
      <c r="BC3093" s="59" t="n"/>
      <c r="BD3093" s="59" t="n"/>
      <c r="BE3093" s="59" t="n"/>
      <c r="BF3093" s="59" t="n"/>
      <c r="BG3093" s="59" t="n"/>
      <c r="BH3093" s="59" t="n"/>
      <c r="BI3093" s="59" t="n"/>
      <c r="BJ3093" s="59" t="n"/>
      <c r="BK3093" s="59" t="n"/>
      <c r="BL3093" s="59" t="n"/>
      <c r="BM3093" s="59" t="n"/>
      <c r="BN3093" s="59" t="n"/>
      <c r="BO3093" s="59" t="n"/>
      <c r="BP3093" s="59" t="n"/>
      <c r="BQ3093" s="59" t="n"/>
      <c r="BR3093" s="59" t="n"/>
      <c r="BS3093" s="59" t="n"/>
      <c r="BT3093" s="59" t="n"/>
      <c r="BU3093" s="59" t="n"/>
      <c r="BV3093" s="59" t="n"/>
      <c r="BW3093" s="59" t="n"/>
      <c r="BX3093" s="59" t="n"/>
      <c r="BY3093" s="59" t="n"/>
      <c r="BZ3093" s="59" t="n"/>
      <c r="CA3093" s="59" t="n"/>
      <c r="CB3093" s="59" t="n"/>
      <c r="CC3093" s="59" t="n"/>
      <c r="CD3093" s="59" t="n"/>
      <c r="CE3093" s="59" t="n"/>
      <c r="CF3093" s="59" t="n"/>
      <c r="CG3093" s="59" t="n"/>
      <c r="CH3093" s="59" t="n"/>
      <c r="CI3093" s="59" t="n"/>
      <c r="CJ3093" s="59" t="n"/>
      <c r="CK3093" s="59" t="n"/>
      <c r="CL3093" s="59" t="n"/>
      <c r="CM3093" s="59" t="n"/>
      <c r="CN3093" s="59" t="n"/>
      <c r="CO3093" s="59" t="n"/>
      <c r="CP3093" s="59" t="n"/>
      <c r="CQ3093" s="59" t="n"/>
      <c r="CR3093" s="59" t="n"/>
      <c r="CS3093" s="59" t="n"/>
      <c r="CT3093" s="59" t="n"/>
      <c r="CU3093" s="59" t="n"/>
      <c r="CV3093" s="59" t="n"/>
      <c r="CW3093" s="59" t="n"/>
      <c r="CX3093" s="59" t="n"/>
      <c r="CY3093" s="59" t="n"/>
      <c r="CZ3093" s="59" t="n"/>
    </row>
    <row r="3094">
      <c r="D3094" s="107" t="n"/>
      <c r="E3094" s="107" t="n"/>
      <c r="F3094" s="107" t="n"/>
      <c r="G3094" s="107" t="n"/>
      <c r="H3094" s="107" t="n"/>
      <c r="I3094" s="107" t="n"/>
      <c r="J3094" s="107" t="n"/>
      <c r="K3094" s="107" t="n"/>
      <c r="L3094" s="107" t="n"/>
      <c r="M3094" s="107" t="n"/>
      <c r="N3094" s="107" t="n"/>
      <c r="O3094" s="107" t="n"/>
      <c r="P3094" s="107" t="n"/>
      <c r="Q3094" s="107" t="n"/>
      <c r="R3094" s="107" t="n"/>
      <c r="S3094" s="107" t="n"/>
      <c r="T3094" s="107" t="n"/>
      <c r="U3094" s="107" t="n"/>
      <c r="V3094" s="107" t="n"/>
      <c r="W3094" s="107" t="n"/>
      <c r="X3094" s="107" t="n"/>
      <c r="Y3094" s="107" t="n"/>
      <c r="Z3094" s="107" t="n"/>
      <c r="AA3094" s="107" t="n"/>
      <c r="AB3094" s="107" t="n"/>
      <c r="AC3094" s="107" t="n"/>
      <c r="AD3094" s="107" t="n"/>
      <c r="AE3094" s="107" t="n"/>
      <c r="AF3094" s="107" t="n"/>
      <c r="AG3094" s="107" t="n"/>
      <c r="AH3094" s="107" t="n"/>
      <c r="AI3094" s="107" t="n"/>
      <c r="AJ3094" s="107" t="n"/>
      <c r="AK3094" s="107" t="n"/>
      <c r="AL3094" s="107" t="n"/>
      <c r="AM3094" s="107" t="n"/>
      <c r="AN3094" s="107" t="n"/>
      <c r="AO3094" s="107" t="n"/>
      <c r="AP3094" s="107" t="n"/>
      <c r="AQ3094" s="107" t="n"/>
      <c r="AR3094" s="107" t="n"/>
      <c r="AS3094" s="107" t="n"/>
      <c r="AT3094" s="107" t="n"/>
      <c r="AU3094" s="107" t="n"/>
      <c r="AV3094" s="107" t="n"/>
      <c r="AW3094" s="107" t="n"/>
      <c r="AX3094" s="107" t="n"/>
      <c r="AY3094" s="107" t="n"/>
      <c r="AZ3094" s="107" t="n"/>
      <c r="BA3094" s="107" t="n"/>
      <c r="BB3094" s="107" t="n"/>
      <c r="BC3094" s="107" t="n"/>
      <c r="BD3094" s="107" t="n"/>
      <c r="BE3094" s="107" t="n"/>
      <c r="BF3094" s="107" t="n"/>
      <c r="BG3094" s="107" t="n"/>
      <c r="BH3094" s="107" t="n"/>
      <c r="BI3094" s="107" t="n"/>
      <c r="BJ3094" s="107" t="n"/>
      <c r="BK3094" s="107" t="n"/>
      <c r="BL3094" s="107" t="n"/>
      <c r="BM3094" s="107" t="n"/>
      <c r="BN3094" s="107" t="n"/>
      <c r="BO3094" s="107" t="n"/>
      <c r="BP3094" s="107" t="n"/>
      <c r="BQ3094" s="107" t="n"/>
      <c r="BR3094" s="107" t="n"/>
      <c r="BS3094" s="107" t="n"/>
      <c r="BT3094" s="107" t="n"/>
      <c r="BU3094" s="107" t="n"/>
      <c r="BV3094" s="107" t="n"/>
      <c r="BW3094" s="107" t="n"/>
      <c r="BX3094" s="107" t="n"/>
      <c r="BY3094" s="107" t="n"/>
      <c r="BZ3094" s="107" t="n"/>
      <c r="CA3094" s="107" t="n"/>
      <c r="CB3094" s="107" t="n"/>
      <c r="CC3094" s="107" t="n"/>
      <c r="CD3094" s="107" t="n"/>
      <c r="CE3094" s="107" t="n"/>
      <c r="CF3094" s="107" t="n"/>
      <c r="CG3094" s="107" t="n"/>
      <c r="CH3094" s="107" t="n"/>
      <c r="CI3094" s="107" t="n"/>
      <c r="CJ3094" s="107" t="n"/>
      <c r="CK3094" s="107" t="n"/>
      <c r="CL3094" s="107" t="n"/>
      <c r="CM3094" s="107" t="n"/>
      <c r="CN3094" s="107" t="n"/>
      <c r="CO3094" s="107" t="n"/>
      <c r="CP3094" s="107" t="n"/>
      <c r="CQ3094" s="107" t="n"/>
      <c r="CR3094" s="107" t="n"/>
      <c r="CS3094" s="107" t="n"/>
      <c r="CT3094" s="107" t="n"/>
      <c r="CU3094" s="107" t="n"/>
      <c r="CV3094" s="107" t="n"/>
      <c r="CW3094" s="107" t="n"/>
      <c r="CX3094" s="107" t="n"/>
      <c r="CY3094" s="107" t="n"/>
      <c r="CZ3094" s="107" t="n"/>
    </row>
    <row r="3097">
      <c r="A3097" s="2">
        <f>IF($A3090="","","   projections")</f>
        <v/>
      </c>
      <c r="B3097" s="68">
        <f>IF($A3090="",0,COUNT($E3098:$CZ3098))</f>
        <v/>
      </c>
      <c r="C3097" s="69">
        <f>IF($B3097=0,0,MAX($E3098:$CZ3098))</f>
        <v/>
      </c>
      <c r="D3097" s="58">
        <f>_xll.BDS($A3090,'Field Check'!$C$42,"headers=y","startcol=1","endcol=3","dir=h")</f>
        <v/>
      </c>
      <c r="E3097" s="59" t="n"/>
      <c r="F3097" s="59" t="n"/>
      <c r="G3097" s="59" t="n"/>
      <c r="H3097" s="59" t="n"/>
      <c r="I3097" s="59" t="n"/>
      <c r="J3097" s="59" t="n"/>
      <c r="K3097" s="59" t="n"/>
      <c r="L3097" s="59" t="n"/>
      <c r="M3097" s="59" t="n"/>
      <c r="N3097" s="59" t="n"/>
      <c r="O3097" s="59" t="n"/>
      <c r="P3097" s="59" t="n"/>
      <c r="Q3097" s="59" t="n"/>
      <c r="R3097" s="59" t="n"/>
      <c r="S3097" s="59" t="n"/>
      <c r="T3097" s="59" t="n"/>
      <c r="U3097" s="59" t="n"/>
      <c r="V3097" s="59" t="n"/>
      <c r="W3097" s="59" t="n"/>
      <c r="X3097" s="59" t="n"/>
      <c r="Y3097" s="59" t="n"/>
      <c r="Z3097" s="59" t="n"/>
      <c r="AA3097" s="59" t="n"/>
      <c r="AB3097" s="59" t="n"/>
      <c r="AC3097" s="59" t="n"/>
      <c r="AD3097" s="59" t="n"/>
      <c r="AE3097" s="59" t="n"/>
      <c r="AF3097" s="59" t="n"/>
      <c r="AG3097" s="59" t="n"/>
      <c r="AH3097" s="59" t="n"/>
      <c r="AI3097" s="59" t="n"/>
      <c r="AJ3097" s="59" t="n"/>
      <c r="AK3097" s="59" t="n"/>
      <c r="AL3097" s="59" t="n"/>
      <c r="AM3097" s="59" t="n"/>
      <c r="AN3097" s="59" t="n"/>
      <c r="AO3097" s="59" t="n"/>
      <c r="AP3097" s="59" t="n"/>
      <c r="AQ3097" s="59" t="n"/>
      <c r="AR3097" s="59" t="n"/>
      <c r="AS3097" s="59" t="n"/>
      <c r="AT3097" s="59" t="n"/>
      <c r="AU3097" s="59" t="n"/>
      <c r="AV3097" s="59" t="n"/>
      <c r="AW3097" s="59" t="n"/>
      <c r="AX3097" s="59" t="n"/>
      <c r="AY3097" s="59" t="n"/>
      <c r="AZ3097" s="59" t="n"/>
      <c r="BA3097" s="59" t="n"/>
      <c r="BB3097" s="59" t="n"/>
      <c r="BC3097" s="59" t="n"/>
      <c r="BD3097" s="59" t="n"/>
      <c r="BE3097" s="59" t="n"/>
      <c r="BF3097" s="59" t="n"/>
      <c r="BG3097" s="59" t="n"/>
      <c r="BH3097" s="59" t="n"/>
      <c r="BI3097" s="59" t="n"/>
      <c r="BJ3097" s="59" t="n"/>
      <c r="BK3097" s="59" t="n"/>
      <c r="BL3097" s="59" t="n"/>
      <c r="BM3097" s="59" t="n"/>
      <c r="BN3097" s="59" t="n"/>
      <c r="BO3097" s="59" t="n"/>
      <c r="BP3097" s="59" t="n"/>
      <c r="BQ3097" s="59" t="n"/>
      <c r="BR3097" s="59" t="n"/>
      <c r="BS3097" s="59" t="n"/>
      <c r="BT3097" s="59" t="n"/>
      <c r="BU3097" s="59" t="n"/>
      <c r="BV3097" s="59" t="n"/>
      <c r="BW3097" s="59" t="n"/>
      <c r="BX3097" s="59" t="n"/>
      <c r="BY3097" s="59" t="n"/>
      <c r="BZ3097" s="59" t="n"/>
      <c r="CA3097" s="59" t="n"/>
      <c r="CB3097" s="59" t="n"/>
      <c r="CC3097" s="59" t="n"/>
      <c r="CD3097" s="59" t="n"/>
      <c r="CE3097" s="59" t="n"/>
      <c r="CF3097" s="59" t="n"/>
      <c r="CG3097" s="59" t="n"/>
      <c r="CH3097" s="59" t="n"/>
      <c r="CI3097" s="59" t="n"/>
      <c r="CJ3097" s="59" t="n"/>
      <c r="CK3097" s="59" t="n"/>
      <c r="CL3097" s="59" t="n"/>
      <c r="CM3097" s="59" t="n"/>
      <c r="CN3097" s="59" t="n"/>
      <c r="CO3097" s="59" t="n"/>
      <c r="CP3097" s="59" t="n"/>
      <c r="CQ3097" s="59" t="n"/>
      <c r="CR3097" s="59" t="n"/>
      <c r="CS3097" s="59" t="n"/>
      <c r="CT3097" s="59" t="n"/>
      <c r="CU3097" s="59" t="n"/>
      <c r="CV3097" s="59" t="n"/>
      <c r="CW3097" s="59" t="n"/>
      <c r="CX3097" s="59" t="n"/>
      <c r="CY3097" s="59" t="n"/>
      <c r="CZ3097" s="59" t="n"/>
    </row>
    <row r="3098">
      <c r="D3098" s="59" t="n"/>
      <c r="E3098" s="59" t="n"/>
      <c r="F3098" s="59" t="n"/>
      <c r="G3098" s="59" t="n"/>
      <c r="H3098" s="59" t="n"/>
      <c r="I3098" s="59" t="n"/>
      <c r="J3098" s="59" t="n"/>
      <c r="K3098" s="59" t="n"/>
      <c r="L3098" s="59" t="n"/>
      <c r="M3098" s="59" t="n"/>
      <c r="N3098" s="59" t="n"/>
      <c r="O3098" s="59" t="n"/>
      <c r="P3098" s="59" t="n"/>
      <c r="Q3098" s="59" t="n"/>
      <c r="R3098" s="59" t="n"/>
      <c r="S3098" s="59" t="n"/>
      <c r="T3098" s="59" t="n"/>
      <c r="U3098" s="59" t="n"/>
      <c r="V3098" s="59" t="n"/>
      <c r="W3098" s="59" t="n"/>
      <c r="X3098" s="59" t="n"/>
      <c r="Y3098" s="59" t="n"/>
      <c r="Z3098" s="59" t="n"/>
      <c r="AA3098" s="59" t="n"/>
      <c r="AB3098" s="59" t="n"/>
      <c r="AC3098" s="59" t="n"/>
      <c r="AD3098" s="59" t="n"/>
      <c r="AE3098" s="59" t="n"/>
      <c r="AF3098" s="59" t="n"/>
      <c r="AG3098" s="59" t="n"/>
      <c r="AH3098" s="59" t="n"/>
      <c r="AI3098" s="59" t="n"/>
      <c r="AJ3098" s="59" t="n"/>
      <c r="AK3098" s="59" t="n"/>
      <c r="AL3098" s="59" t="n"/>
      <c r="AM3098" s="59" t="n"/>
      <c r="AN3098" s="59" t="n"/>
      <c r="AO3098" s="59" t="n"/>
      <c r="AP3098" s="59" t="n"/>
      <c r="AQ3098" s="59" t="n"/>
      <c r="AR3098" s="59" t="n"/>
      <c r="AS3098" s="59" t="n"/>
      <c r="AT3098" s="59" t="n"/>
      <c r="AU3098" s="59" t="n"/>
      <c r="AV3098" s="59" t="n"/>
      <c r="AW3098" s="59" t="n"/>
      <c r="AX3098" s="59" t="n"/>
      <c r="AY3098" s="59" t="n"/>
      <c r="AZ3098" s="59" t="n"/>
      <c r="BA3098" s="59" t="n"/>
      <c r="BB3098" s="59" t="n"/>
      <c r="BC3098" s="59" t="n"/>
      <c r="BD3098" s="59" t="n"/>
      <c r="BE3098" s="59" t="n"/>
      <c r="BF3098" s="59" t="n"/>
      <c r="BG3098" s="59" t="n"/>
      <c r="BH3098" s="59" t="n"/>
      <c r="BI3098" s="59" t="n"/>
      <c r="BJ3098" s="59" t="n"/>
      <c r="BK3098" s="59" t="n"/>
      <c r="BL3098" s="59" t="n"/>
      <c r="BM3098" s="59" t="n"/>
      <c r="BN3098" s="59" t="n"/>
      <c r="BO3098" s="59" t="n"/>
      <c r="BP3098" s="59" t="n"/>
      <c r="BQ3098" s="59" t="n"/>
      <c r="BR3098" s="59" t="n"/>
      <c r="BS3098" s="59" t="n"/>
      <c r="BT3098" s="59" t="n"/>
      <c r="BU3098" s="59" t="n"/>
      <c r="BV3098" s="59" t="n"/>
      <c r="BW3098" s="59" t="n"/>
      <c r="BX3098" s="59" t="n"/>
      <c r="BY3098" s="59" t="n"/>
      <c r="BZ3098" s="59" t="n"/>
      <c r="CA3098" s="59" t="n"/>
      <c r="CB3098" s="59" t="n"/>
      <c r="CC3098" s="59" t="n"/>
      <c r="CD3098" s="59" t="n"/>
      <c r="CE3098" s="59" t="n"/>
      <c r="CF3098" s="59" t="n"/>
      <c r="CG3098" s="59" t="n"/>
      <c r="CH3098" s="59" t="n"/>
      <c r="CI3098" s="59" t="n"/>
      <c r="CJ3098" s="59" t="n"/>
      <c r="CK3098" s="59" t="n"/>
      <c r="CL3098" s="59" t="n"/>
      <c r="CM3098" s="59" t="n"/>
      <c r="CN3098" s="59" t="n"/>
      <c r="CO3098" s="59" t="n"/>
      <c r="CP3098" s="59" t="n"/>
      <c r="CQ3098" s="59" t="n"/>
      <c r="CR3098" s="59" t="n"/>
      <c r="CS3098" s="59" t="n"/>
      <c r="CT3098" s="59" t="n"/>
      <c r="CU3098" s="59" t="n"/>
      <c r="CV3098" s="59" t="n"/>
      <c r="CW3098" s="59" t="n"/>
      <c r="CX3098" s="59" t="n"/>
      <c r="CY3098" s="59" t="n"/>
      <c r="CZ3098" s="59" t="n"/>
    </row>
    <row r="3099">
      <c r="D3099" s="107" t="n"/>
      <c r="E3099" s="107" t="n"/>
      <c r="F3099" s="107" t="n"/>
      <c r="G3099" s="107" t="n"/>
      <c r="H3099" s="107" t="n"/>
      <c r="I3099" s="107" t="n"/>
      <c r="J3099" s="107" t="n"/>
      <c r="K3099" s="107" t="n"/>
      <c r="L3099" s="107" t="n"/>
      <c r="M3099" s="107" t="n"/>
      <c r="N3099" s="107" t="n"/>
      <c r="O3099" s="107" t="n"/>
      <c r="P3099" s="107" t="n"/>
      <c r="Q3099" s="107" t="n"/>
      <c r="R3099" s="107" t="n"/>
      <c r="S3099" s="107" t="n"/>
      <c r="T3099" s="107" t="n"/>
      <c r="U3099" s="107" t="n"/>
      <c r="V3099" s="107" t="n"/>
      <c r="W3099" s="107" t="n"/>
      <c r="X3099" s="107" t="n"/>
      <c r="Y3099" s="107" t="n"/>
      <c r="Z3099" s="107" t="n"/>
      <c r="AA3099" s="107" t="n"/>
      <c r="AB3099" s="107" t="n"/>
      <c r="AC3099" s="107" t="n"/>
      <c r="AD3099" s="107" t="n"/>
      <c r="AE3099" s="107" t="n"/>
      <c r="AF3099" s="107" t="n"/>
      <c r="AG3099" s="107" t="n"/>
      <c r="AH3099" s="107" t="n"/>
      <c r="AI3099" s="107" t="n"/>
      <c r="AJ3099" s="107" t="n"/>
      <c r="AK3099" s="107" t="n"/>
      <c r="AL3099" s="107" t="n"/>
      <c r="AM3099" s="107" t="n"/>
      <c r="AN3099" s="107" t="n"/>
      <c r="AO3099" s="107" t="n"/>
      <c r="AP3099" s="107" t="n"/>
      <c r="AQ3099" s="107" t="n"/>
      <c r="AR3099" s="107" t="n"/>
      <c r="AS3099" s="107" t="n"/>
      <c r="AT3099" s="107" t="n"/>
      <c r="AU3099" s="107" t="n"/>
      <c r="AV3099" s="107" t="n"/>
      <c r="AW3099" s="107" t="n"/>
      <c r="AX3099" s="107" t="n"/>
      <c r="AY3099" s="107" t="n"/>
      <c r="AZ3099" s="107" t="n"/>
      <c r="BA3099" s="107" t="n"/>
      <c r="BB3099" s="107" t="n"/>
      <c r="BC3099" s="107" t="n"/>
      <c r="BD3099" s="107" t="n"/>
      <c r="BE3099" s="107" t="n"/>
      <c r="BF3099" s="107" t="n"/>
      <c r="BG3099" s="107" t="n"/>
      <c r="BH3099" s="107" t="n"/>
      <c r="BI3099" s="107" t="n"/>
      <c r="BJ3099" s="107" t="n"/>
      <c r="BK3099" s="107" t="n"/>
      <c r="BL3099" s="107" t="n"/>
      <c r="BM3099" s="107" t="n"/>
      <c r="BN3099" s="107" t="n"/>
      <c r="BO3099" s="107" t="n"/>
      <c r="BP3099" s="107" t="n"/>
      <c r="BQ3099" s="107" t="n"/>
      <c r="BR3099" s="107" t="n"/>
      <c r="BS3099" s="107" t="n"/>
      <c r="BT3099" s="107" t="n"/>
      <c r="BU3099" s="107" t="n"/>
      <c r="BV3099" s="107" t="n"/>
      <c r="BW3099" s="107" t="n"/>
      <c r="BX3099" s="107" t="n"/>
      <c r="BY3099" s="107" t="n"/>
      <c r="BZ3099" s="107" t="n"/>
      <c r="CA3099" s="107" t="n"/>
      <c r="CB3099" s="107" t="n"/>
      <c r="CC3099" s="107" t="n"/>
      <c r="CD3099" s="107" t="n"/>
      <c r="CE3099" s="107" t="n"/>
      <c r="CF3099" s="107" t="n"/>
      <c r="CG3099" s="107" t="n"/>
      <c r="CH3099" s="107" t="n"/>
      <c r="CI3099" s="107" t="n"/>
      <c r="CJ3099" s="107" t="n"/>
      <c r="CK3099" s="107" t="n"/>
      <c r="CL3099" s="107" t="n"/>
      <c r="CM3099" s="107" t="n"/>
      <c r="CN3099" s="107" t="n"/>
      <c r="CO3099" s="107" t="n"/>
      <c r="CP3099" s="107" t="n"/>
      <c r="CQ3099" s="107" t="n"/>
      <c r="CR3099" s="107" t="n"/>
      <c r="CS3099" s="107" t="n"/>
      <c r="CT3099" s="107" t="n"/>
      <c r="CU3099" s="107" t="n"/>
      <c r="CV3099" s="107" t="n"/>
      <c r="CW3099" s="107" t="n"/>
      <c r="CX3099" s="107" t="n"/>
      <c r="CY3099" s="107" t="n"/>
      <c r="CZ3099" s="107" t="n"/>
    </row>
    <row r="3101">
      <c r="A3101" s="126">
        <f>IF(MXAU!$C$82="","",MXAU!$C$82)</f>
        <v/>
      </c>
      <c r="B3101" s="68">
        <f>IF($A3101="",0,COUNT($E3102:$CZ3102))</f>
        <v/>
      </c>
      <c r="C3101" s="69">
        <f>IF($B3101=0,0,MAX($E3102:$CZ3102))</f>
        <v/>
      </c>
      <c r="D3101" s="58">
        <f>_xll.BDS($A3101,'Field Check'!$C$44,"headers=y","startcol=1","endcol=7","dir=h","DVD_START_DT",'Field Check'!$C$59,"DVD_END_DT",'Field Check'!$D$59)</f>
        <v/>
      </c>
      <c r="E3101" s="59" t="n"/>
      <c r="F3101" s="59" t="n"/>
      <c r="G3101" s="59" t="n"/>
      <c r="H3101" s="59" t="n"/>
      <c r="I3101" s="59" t="n"/>
      <c r="J3101" s="59" t="n"/>
      <c r="K3101" s="59" t="n"/>
      <c r="L3101" s="59" t="n"/>
      <c r="M3101" s="59" t="n"/>
      <c r="N3101" s="59" t="n"/>
      <c r="O3101" s="59" t="n"/>
      <c r="P3101" s="59" t="n"/>
      <c r="Q3101" s="59" t="n"/>
      <c r="R3101" s="59" t="n"/>
      <c r="S3101" s="59" t="n"/>
      <c r="T3101" s="59" t="n"/>
      <c r="U3101" s="59" t="n"/>
      <c r="V3101" s="59" t="n"/>
      <c r="W3101" s="59" t="n"/>
      <c r="X3101" s="59" t="n"/>
      <c r="Y3101" s="59" t="n"/>
      <c r="Z3101" s="59" t="n"/>
      <c r="AA3101" s="59" t="n"/>
      <c r="AB3101" s="59" t="n"/>
      <c r="AC3101" s="59" t="n"/>
      <c r="AD3101" s="59" t="n"/>
      <c r="AE3101" s="59" t="n"/>
      <c r="AF3101" s="59" t="n"/>
      <c r="AG3101" s="59" t="n"/>
      <c r="AH3101" s="59" t="n"/>
      <c r="AI3101" s="59" t="n"/>
      <c r="AJ3101" s="59" t="n"/>
      <c r="AK3101" s="59" t="n"/>
      <c r="AL3101" s="59" t="n"/>
      <c r="AM3101" s="59" t="n"/>
      <c r="AN3101" s="59" t="n"/>
      <c r="AO3101" s="59" t="n"/>
      <c r="AP3101" s="59" t="n"/>
      <c r="AQ3101" s="59" t="n"/>
      <c r="AR3101" s="59" t="n"/>
      <c r="AS3101" s="59" t="n"/>
      <c r="AT3101" s="59" t="n"/>
      <c r="AU3101" s="59" t="n"/>
      <c r="AV3101" s="59" t="n"/>
      <c r="AW3101" s="59" t="n"/>
      <c r="AX3101" s="59" t="n"/>
      <c r="AY3101" s="59" t="n"/>
      <c r="AZ3101" s="59" t="n"/>
      <c r="BA3101" s="59" t="n"/>
      <c r="BB3101" s="59" t="n"/>
      <c r="BC3101" s="59" t="n"/>
      <c r="BD3101" s="59" t="n"/>
      <c r="BE3101" s="59" t="n"/>
      <c r="BF3101" s="59" t="n"/>
      <c r="BG3101" s="59" t="n"/>
      <c r="BH3101" s="59" t="n"/>
      <c r="BI3101" s="59" t="n"/>
      <c r="BJ3101" s="59" t="n"/>
      <c r="BK3101" s="59" t="n"/>
      <c r="BL3101" s="59" t="n"/>
      <c r="BM3101" s="59" t="n"/>
      <c r="BN3101" s="59" t="n"/>
      <c r="BO3101" s="59" t="n"/>
      <c r="BP3101" s="59" t="n"/>
      <c r="BQ3101" s="59" t="n"/>
      <c r="BR3101" s="59" t="n"/>
      <c r="BS3101" s="59" t="n"/>
      <c r="BT3101" s="59" t="n"/>
      <c r="BU3101" s="59" t="n"/>
      <c r="BV3101" s="59" t="n"/>
      <c r="BW3101" s="59" t="n"/>
      <c r="BX3101" s="59" t="n"/>
      <c r="BY3101" s="59" t="n"/>
      <c r="BZ3101" s="59" t="n"/>
      <c r="CA3101" s="59" t="n"/>
      <c r="CB3101" s="59" t="n"/>
      <c r="CC3101" s="59" t="n"/>
      <c r="CD3101" s="59" t="n"/>
      <c r="CE3101" s="59" t="n"/>
      <c r="CF3101" s="59" t="n"/>
      <c r="CG3101" s="59" t="n"/>
      <c r="CH3101" s="59" t="n"/>
      <c r="CI3101" s="59" t="n"/>
      <c r="CJ3101" s="59" t="n"/>
      <c r="CK3101" s="59" t="n"/>
      <c r="CL3101" s="59" t="n"/>
      <c r="CM3101" s="59" t="n"/>
      <c r="CN3101" s="59" t="n"/>
      <c r="CO3101" s="59" t="n"/>
      <c r="CP3101" s="59" t="n"/>
      <c r="CQ3101" s="59" t="n"/>
      <c r="CR3101" s="59" t="n"/>
      <c r="CS3101" s="59" t="n"/>
      <c r="CT3101" s="59" t="n"/>
      <c r="CU3101" s="59" t="n"/>
      <c r="CV3101" s="59" t="n"/>
      <c r="CW3101" s="59" t="n"/>
      <c r="CX3101" s="59" t="n"/>
      <c r="CY3101" s="59" t="n"/>
      <c r="CZ3101" s="59" t="n"/>
    </row>
    <row r="3102">
      <c r="D3102" s="59" t="n"/>
      <c r="E3102" s="59" t="n"/>
      <c r="F3102" s="59" t="n"/>
      <c r="G3102" s="59" t="n"/>
      <c r="H3102" s="59" t="n"/>
      <c r="I3102" s="59" t="n"/>
      <c r="J3102" s="59" t="n"/>
      <c r="K3102" s="59" t="n"/>
      <c r="L3102" s="59" t="n"/>
      <c r="M3102" s="59" t="n"/>
      <c r="N3102" s="59" t="n"/>
      <c r="O3102" s="59" t="n"/>
      <c r="P3102" s="59" t="n"/>
      <c r="Q3102" s="59" t="n"/>
      <c r="R3102" s="59" t="n"/>
      <c r="S3102" s="59" t="n"/>
      <c r="T3102" s="59" t="n"/>
      <c r="U3102" s="59" t="n"/>
      <c r="V3102" s="59" t="n"/>
      <c r="W3102" s="59" t="n"/>
      <c r="X3102" s="59" t="n"/>
      <c r="Y3102" s="59" t="n"/>
      <c r="Z3102" s="59" t="n"/>
      <c r="AA3102" s="59" t="n"/>
      <c r="AB3102" s="59" t="n"/>
      <c r="AC3102" s="59" t="n"/>
      <c r="AD3102" s="59" t="n"/>
      <c r="AE3102" s="59" t="n"/>
      <c r="AF3102" s="59" t="n"/>
      <c r="AG3102" s="59" t="n"/>
      <c r="AH3102" s="59" t="n"/>
      <c r="AI3102" s="59" t="n"/>
      <c r="AJ3102" s="59" t="n"/>
      <c r="AK3102" s="59" t="n"/>
      <c r="AL3102" s="59" t="n"/>
      <c r="AM3102" s="59" t="n"/>
      <c r="AN3102" s="59" t="n"/>
      <c r="AO3102" s="59" t="n"/>
      <c r="AP3102" s="59" t="n"/>
      <c r="AQ3102" s="59" t="n"/>
      <c r="AR3102" s="59" t="n"/>
      <c r="AS3102" s="59" t="n"/>
      <c r="AT3102" s="59" t="n"/>
      <c r="AU3102" s="59" t="n"/>
      <c r="AV3102" s="59" t="n"/>
      <c r="AW3102" s="59" t="n"/>
      <c r="AX3102" s="59" t="n"/>
      <c r="AY3102" s="59" t="n"/>
      <c r="AZ3102" s="59" t="n"/>
      <c r="BA3102" s="59" t="n"/>
      <c r="BB3102" s="59" t="n"/>
      <c r="BC3102" s="59" t="n"/>
      <c r="BD3102" s="59" t="n"/>
      <c r="BE3102" s="59" t="n"/>
      <c r="BF3102" s="59" t="n"/>
      <c r="BG3102" s="59" t="n"/>
      <c r="BH3102" s="59" t="n"/>
      <c r="BI3102" s="59" t="n"/>
      <c r="BJ3102" s="59" t="n"/>
      <c r="BK3102" s="59" t="n"/>
      <c r="BL3102" s="59" t="n"/>
      <c r="BM3102" s="59" t="n"/>
      <c r="BN3102" s="59" t="n"/>
      <c r="BO3102" s="59" t="n"/>
      <c r="BP3102" s="59" t="n"/>
      <c r="BQ3102" s="59" t="n"/>
      <c r="BR3102" s="59" t="n"/>
      <c r="BS3102" s="59" t="n"/>
      <c r="BT3102" s="59" t="n"/>
      <c r="BU3102" s="59" t="n"/>
      <c r="BV3102" s="59" t="n"/>
      <c r="BW3102" s="59" t="n"/>
      <c r="BX3102" s="59" t="n"/>
      <c r="BY3102" s="59" t="n"/>
      <c r="BZ3102" s="59" t="n"/>
      <c r="CA3102" s="59" t="n"/>
      <c r="CB3102" s="59" t="n"/>
      <c r="CC3102" s="59" t="n"/>
      <c r="CD3102" s="59" t="n"/>
      <c r="CE3102" s="59" t="n"/>
      <c r="CF3102" s="59" t="n"/>
      <c r="CG3102" s="59" t="n"/>
      <c r="CH3102" s="59" t="n"/>
      <c r="CI3102" s="59" t="n"/>
      <c r="CJ3102" s="59" t="n"/>
      <c r="CK3102" s="59" t="n"/>
      <c r="CL3102" s="59" t="n"/>
      <c r="CM3102" s="59" t="n"/>
      <c r="CN3102" s="59" t="n"/>
      <c r="CO3102" s="59" t="n"/>
      <c r="CP3102" s="59" t="n"/>
      <c r="CQ3102" s="59" t="n"/>
      <c r="CR3102" s="59" t="n"/>
      <c r="CS3102" s="59" t="n"/>
      <c r="CT3102" s="59" t="n"/>
      <c r="CU3102" s="59" t="n"/>
      <c r="CV3102" s="59" t="n"/>
      <c r="CW3102" s="59" t="n"/>
      <c r="CX3102" s="59" t="n"/>
      <c r="CY3102" s="59" t="n"/>
      <c r="CZ3102" s="59" t="n"/>
    </row>
    <row r="3103">
      <c r="D3103" s="59" t="n"/>
      <c r="E3103" s="59" t="n"/>
      <c r="F3103" s="59" t="n"/>
      <c r="G3103" s="59" t="n"/>
      <c r="H3103" s="59" t="n"/>
      <c r="I3103" s="59" t="n"/>
      <c r="J3103" s="59" t="n"/>
      <c r="K3103" s="59" t="n"/>
      <c r="L3103" s="59" t="n"/>
      <c r="M3103" s="59" t="n"/>
      <c r="N3103" s="59" t="n"/>
      <c r="O3103" s="59" t="n"/>
      <c r="P3103" s="59" t="n"/>
      <c r="Q3103" s="59" t="n"/>
      <c r="R3103" s="59" t="n"/>
      <c r="S3103" s="59" t="n"/>
      <c r="T3103" s="59" t="n"/>
      <c r="U3103" s="59" t="n"/>
      <c r="V3103" s="59" t="n"/>
      <c r="W3103" s="59" t="n"/>
      <c r="X3103" s="59" t="n"/>
      <c r="Y3103" s="59" t="n"/>
      <c r="Z3103" s="59" t="n"/>
      <c r="AA3103" s="59" t="n"/>
      <c r="AB3103" s="59" t="n"/>
      <c r="AC3103" s="59" t="n"/>
      <c r="AD3103" s="59" t="n"/>
      <c r="AE3103" s="59" t="n"/>
      <c r="AF3103" s="59" t="n"/>
      <c r="AG3103" s="59" t="n"/>
      <c r="AH3103" s="59" t="n"/>
      <c r="AI3103" s="59" t="n"/>
      <c r="AJ3103" s="59" t="n"/>
      <c r="AK3103" s="59" t="n"/>
      <c r="AL3103" s="59" t="n"/>
      <c r="AM3103" s="59" t="n"/>
      <c r="AN3103" s="59" t="n"/>
      <c r="AO3103" s="59" t="n"/>
      <c r="AP3103" s="59" t="n"/>
      <c r="AQ3103" s="59" t="n"/>
      <c r="AR3103" s="59" t="n"/>
      <c r="AS3103" s="59" t="n"/>
      <c r="AT3103" s="59" t="n"/>
      <c r="AU3103" s="59" t="n"/>
      <c r="AV3103" s="59" t="n"/>
      <c r="AW3103" s="59" t="n"/>
      <c r="AX3103" s="59" t="n"/>
      <c r="AY3103" s="59" t="n"/>
      <c r="AZ3103" s="59" t="n"/>
      <c r="BA3103" s="59" t="n"/>
      <c r="BB3103" s="59" t="n"/>
      <c r="BC3103" s="59" t="n"/>
      <c r="BD3103" s="59" t="n"/>
      <c r="BE3103" s="59" t="n"/>
      <c r="BF3103" s="59" t="n"/>
      <c r="BG3103" s="59" t="n"/>
      <c r="BH3103" s="59" t="n"/>
      <c r="BI3103" s="59" t="n"/>
      <c r="BJ3103" s="59" t="n"/>
      <c r="BK3103" s="59" t="n"/>
      <c r="BL3103" s="59" t="n"/>
      <c r="BM3103" s="59" t="n"/>
      <c r="BN3103" s="59" t="n"/>
      <c r="BO3103" s="59" t="n"/>
      <c r="BP3103" s="59" t="n"/>
      <c r="BQ3103" s="59" t="n"/>
      <c r="BR3103" s="59" t="n"/>
      <c r="BS3103" s="59" t="n"/>
      <c r="BT3103" s="59" t="n"/>
      <c r="BU3103" s="59" t="n"/>
      <c r="BV3103" s="59" t="n"/>
      <c r="BW3103" s="59" t="n"/>
      <c r="BX3103" s="59" t="n"/>
      <c r="BY3103" s="59" t="n"/>
      <c r="BZ3103" s="59" t="n"/>
      <c r="CA3103" s="59" t="n"/>
      <c r="CB3103" s="59" t="n"/>
      <c r="CC3103" s="59" t="n"/>
      <c r="CD3103" s="59" t="n"/>
      <c r="CE3103" s="59" t="n"/>
      <c r="CF3103" s="59" t="n"/>
      <c r="CG3103" s="59" t="n"/>
      <c r="CH3103" s="59" t="n"/>
      <c r="CI3103" s="59" t="n"/>
      <c r="CJ3103" s="59" t="n"/>
      <c r="CK3103" s="59" t="n"/>
      <c r="CL3103" s="59" t="n"/>
      <c r="CM3103" s="59" t="n"/>
      <c r="CN3103" s="59" t="n"/>
      <c r="CO3103" s="59" t="n"/>
      <c r="CP3103" s="59" t="n"/>
      <c r="CQ3103" s="59" t="n"/>
      <c r="CR3103" s="59" t="n"/>
      <c r="CS3103" s="59" t="n"/>
      <c r="CT3103" s="59" t="n"/>
      <c r="CU3103" s="59" t="n"/>
      <c r="CV3103" s="59" t="n"/>
      <c r="CW3103" s="59" t="n"/>
      <c r="CX3103" s="59" t="n"/>
      <c r="CY3103" s="59" t="n"/>
      <c r="CZ3103" s="59" t="n"/>
    </row>
    <row r="3104">
      <c r="D3104" s="59" t="n"/>
      <c r="E3104" s="59" t="n"/>
      <c r="F3104" s="59" t="n"/>
      <c r="G3104" s="59" t="n"/>
      <c r="H3104" s="59" t="n"/>
      <c r="I3104" s="59" t="n"/>
      <c r="J3104" s="59" t="n"/>
      <c r="K3104" s="59" t="n"/>
      <c r="L3104" s="59" t="n"/>
      <c r="M3104" s="59" t="n"/>
      <c r="N3104" s="59" t="n"/>
      <c r="O3104" s="59" t="n"/>
      <c r="P3104" s="59" t="n"/>
      <c r="Q3104" s="59" t="n"/>
      <c r="R3104" s="59" t="n"/>
      <c r="S3104" s="59" t="n"/>
      <c r="T3104" s="59" t="n"/>
      <c r="U3104" s="59" t="n"/>
      <c r="V3104" s="59" t="n"/>
      <c r="W3104" s="59" t="n"/>
      <c r="X3104" s="59" t="n"/>
      <c r="Y3104" s="59" t="n"/>
      <c r="Z3104" s="59" t="n"/>
      <c r="AA3104" s="59" t="n"/>
      <c r="AB3104" s="59" t="n"/>
      <c r="AC3104" s="59" t="n"/>
      <c r="AD3104" s="59" t="n"/>
      <c r="AE3104" s="59" t="n"/>
      <c r="AF3104" s="59" t="n"/>
      <c r="AG3104" s="59" t="n"/>
      <c r="AH3104" s="59" t="n"/>
      <c r="AI3104" s="59" t="n"/>
      <c r="AJ3104" s="59" t="n"/>
      <c r="AK3104" s="59" t="n"/>
      <c r="AL3104" s="59" t="n"/>
      <c r="AM3104" s="59" t="n"/>
      <c r="AN3104" s="59" t="n"/>
      <c r="AO3104" s="59" t="n"/>
      <c r="AP3104" s="59" t="n"/>
      <c r="AQ3104" s="59" t="n"/>
      <c r="AR3104" s="59" t="n"/>
      <c r="AS3104" s="59" t="n"/>
      <c r="AT3104" s="59" t="n"/>
      <c r="AU3104" s="59" t="n"/>
      <c r="AV3104" s="59" t="n"/>
      <c r="AW3104" s="59" t="n"/>
      <c r="AX3104" s="59" t="n"/>
      <c r="AY3104" s="59" t="n"/>
      <c r="AZ3104" s="59" t="n"/>
      <c r="BA3104" s="59" t="n"/>
      <c r="BB3104" s="59" t="n"/>
      <c r="BC3104" s="59" t="n"/>
      <c r="BD3104" s="59" t="n"/>
      <c r="BE3104" s="59" t="n"/>
      <c r="BF3104" s="59" t="n"/>
      <c r="BG3104" s="59" t="n"/>
      <c r="BH3104" s="59" t="n"/>
      <c r="BI3104" s="59" t="n"/>
      <c r="BJ3104" s="59" t="n"/>
      <c r="BK3104" s="59" t="n"/>
      <c r="BL3104" s="59" t="n"/>
      <c r="BM3104" s="59" t="n"/>
      <c r="BN3104" s="59" t="n"/>
      <c r="BO3104" s="59" t="n"/>
      <c r="BP3104" s="59" t="n"/>
      <c r="BQ3104" s="59" t="n"/>
      <c r="BR3104" s="59" t="n"/>
      <c r="BS3104" s="59" t="n"/>
      <c r="BT3104" s="59" t="n"/>
      <c r="BU3104" s="59" t="n"/>
      <c r="BV3104" s="59" t="n"/>
      <c r="BW3104" s="59" t="n"/>
      <c r="BX3104" s="59" t="n"/>
      <c r="BY3104" s="59" t="n"/>
      <c r="BZ3104" s="59" t="n"/>
      <c r="CA3104" s="59" t="n"/>
      <c r="CB3104" s="59" t="n"/>
      <c r="CC3104" s="59" t="n"/>
      <c r="CD3104" s="59" t="n"/>
      <c r="CE3104" s="59" t="n"/>
      <c r="CF3104" s="59" t="n"/>
      <c r="CG3104" s="59" t="n"/>
      <c r="CH3104" s="59" t="n"/>
      <c r="CI3104" s="59" t="n"/>
      <c r="CJ3104" s="59" t="n"/>
      <c r="CK3104" s="59" t="n"/>
      <c r="CL3104" s="59" t="n"/>
      <c r="CM3104" s="59" t="n"/>
      <c r="CN3104" s="59" t="n"/>
      <c r="CO3104" s="59" t="n"/>
      <c r="CP3104" s="59" t="n"/>
      <c r="CQ3104" s="59" t="n"/>
      <c r="CR3104" s="59" t="n"/>
      <c r="CS3104" s="59" t="n"/>
      <c r="CT3104" s="59" t="n"/>
      <c r="CU3104" s="59" t="n"/>
      <c r="CV3104" s="59" t="n"/>
      <c r="CW3104" s="59" t="n"/>
      <c r="CX3104" s="59" t="n"/>
      <c r="CY3104" s="59" t="n"/>
      <c r="CZ3104" s="59" t="n"/>
    </row>
    <row r="3105">
      <c r="D3105" s="107" t="n"/>
      <c r="E3105" s="107" t="n"/>
      <c r="F3105" s="107" t="n"/>
      <c r="G3105" s="107" t="n"/>
      <c r="H3105" s="107" t="n"/>
      <c r="I3105" s="107" t="n"/>
      <c r="J3105" s="107" t="n"/>
      <c r="K3105" s="107" t="n"/>
      <c r="L3105" s="107" t="n"/>
      <c r="M3105" s="107" t="n"/>
      <c r="N3105" s="107" t="n"/>
      <c r="O3105" s="107" t="n"/>
      <c r="P3105" s="107" t="n"/>
      <c r="Q3105" s="107" t="n"/>
      <c r="R3105" s="107" t="n"/>
      <c r="S3105" s="107" t="n"/>
      <c r="T3105" s="107" t="n"/>
      <c r="U3105" s="107" t="n"/>
      <c r="V3105" s="107" t="n"/>
      <c r="W3105" s="107" t="n"/>
      <c r="X3105" s="107" t="n"/>
      <c r="Y3105" s="107" t="n"/>
      <c r="Z3105" s="107" t="n"/>
      <c r="AA3105" s="107" t="n"/>
      <c r="AB3105" s="107" t="n"/>
      <c r="AC3105" s="107" t="n"/>
      <c r="AD3105" s="107" t="n"/>
      <c r="AE3105" s="107" t="n"/>
      <c r="AF3105" s="107" t="n"/>
      <c r="AG3105" s="107" t="n"/>
      <c r="AH3105" s="107" t="n"/>
      <c r="AI3105" s="107" t="n"/>
      <c r="AJ3105" s="107" t="n"/>
      <c r="AK3105" s="107" t="n"/>
      <c r="AL3105" s="107" t="n"/>
      <c r="AM3105" s="107" t="n"/>
      <c r="AN3105" s="107" t="n"/>
      <c r="AO3105" s="107" t="n"/>
      <c r="AP3105" s="107" t="n"/>
      <c r="AQ3105" s="107" t="n"/>
      <c r="AR3105" s="107" t="n"/>
      <c r="AS3105" s="107" t="n"/>
      <c r="AT3105" s="107" t="n"/>
      <c r="AU3105" s="107" t="n"/>
      <c r="AV3105" s="107" t="n"/>
      <c r="AW3105" s="107" t="n"/>
      <c r="AX3105" s="107" t="n"/>
      <c r="AY3105" s="107" t="n"/>
      <c r="AZ3105" s="107" t="n"/>
      <c r="BA3105" s="107" t="n"/>
      <c r="BB3105" s="107" t="n"/>
      <c r="BC3105" s="107" t="n"/>
      <c r="BD3105" s="107" t="n"/>
      <c r="BE3105" s="107" t="n"/>
      <c r="BF3105" s="107" t="n"/>
      <c r="BG3105" s="107" t="n"/>
      <c r="BH3105" s="107" t="n"/>
      <c r="BI3105" s="107" t="n"/>
      <c r="BJ3105" s="107" t="n"/>
      <c r="BK3105" s="107" t="n"/>
      <c r="BL3105" s="107" t="n"/>
      <c r="BM3105" s="107" t="n"/>
      <c r="BN3105" s="107" t="n"/>
      <c r="BO3105" s="107" t="n"/>
      <c r="BP3105" s="107" t="n"/>
      <c r="BQ3105" s="107" t="n"/>
      <c r="BR3105" s="107" t="n"/>
      <c r="BS3105" s="107" t="n"/>
      <c r="BT3105" s="107" t="n"/>
      <c r="BU3105" s="107" t="n"/>
      <c r="BV3105" s="107" t="n"/>
      <c r="BW3105" s="107" t="n"/>
      <c r="BX3105" s="107" t="n"/>
      <c r="BY3105" s="107" t="n"/>
      <c r="BZ3105" s="107" t="n"/>
      <c r="CA3105" s="107" t="n"/>
      <c r="CB3105" s="107" t="n"/>
      <c r="CC3105" s="107" t="n"/>
      <c r="CD3105" s="107" t="n"/>
      <c r="CE3105" s="107" t="n"/>
      <c r="CF3105" s="107" t="n"/>
      <c r="CG3105" s="107" t="n"/>
      <c r="CH3105" s="107" t="n"/>
      <c r="CI3105" s="107" t="n"/>
      <c r="CJ3105" s="107" t="n"/>
      <c r="CK3105" s="107" t="n"/>
      <c r="CL3105" s="107" t="n"/>
      <c r="CM3105" s="107" t="n"/>
      <c r="CN3105" s="107" t="n"/>
      <c r="CO3105" s="107" t="n"/>
      <c r="CP3105" s="107" t="n"/>
      <c r="CQ3105" s="107" t="n"/>
      <c r="CR3105" s="107" t="n"/>
      <c r="CS3105" s="107" t="n"/>
      <c r="CT3105" s="107" t="n"/>
      <c r="CU3105" s="107" t="n"/>
      <c r="CV3105" s="107" t="n"/>
      <c r="CW3105" s="107" t="n"/>
      <c r="CX3105" s="107" t="n"/>
      <c r="CY3105" s="107" t="n"/>
      <c r="CZ3105" s="107" t="n"/>
    </row>
    <row r="3108">
      <c r="A3108" s="2">
        <f>IF($A3101="","","   projections")</f>
        <v/>
      </c>
      <c r="B3108" s="68">
        <f>IF($A3101="",0,COUNT($E3109:$CZ3109))</f>
        <v/>
      </c>
      <c r="C3108" s="69">
        <f>IF($B3108=0,0,MAX($E3109:$CZ3109))</f>
        <v/>
      </c>
      <c r="D3108" s="58">
        <f>_xll.BDS($A3101,'Field Check'!$C$42,"headers=y","startcol=1","endcol=3","dir=h")</f>
        <v/>
      </c>
      <c r="E3108" s="59" t="n"/>
      <c r="F3108" s="59" t="n"/>
      <c r="G3108" s="59" t="n"/>
      <c r="H3108" s="59" t="n"/>
      <c r="I3108" s="59" t="n"/>
      <c r="J3108" s="59" t="n"/>
      <c r="K3108" s="59" t="n"/>
      <c r="L3108" s="59" t="n"/>
      <c r="M3108" s="59" t="n"/>
      <c r="N3108" s="59" t="n"/>
      <c r="O3108" s="59" t="n"/>
      <c r="P3108" s="59" t="n"/>
      <c r="Q3108" s="59" t="n"/>
      <c r="R3108" s="59" t="n"/>
      <c r="S3108" s="59" t="n"/>
      <c r="T3108" s="59" t="n"/>
      <c r="U3108" s="59" t="n"/>
      <c r="V3108" s="59" t="n"/>
      <c r="W3108" s="59" t="n"/>
      <c r="X3108" s="59" t="n"/>
      <c r="Y3108" s="59" t="n"/>
      <c r="Z3108" s="59" t="n"/>
      <c r="AA3108" s="59" t="n"/>
      <c r="AB3108" s="59" t="n"/>
      <c r="AC3108" s="59" t="n"/>
      <c r="AD3108" s="59" t="n"/>
      <c r="AE3108" s="59" t="n"/>
      <c r="AF3108" s="59" t="n"/>
      <c r="AG3108" s="59" t="n"/>
      <c r="AH3108" s="59" t="n"/>
      <c r="AI3108" s="59" t="n"/>
      <c r="AJ3108" s="59" t="n"/>
      <c r="AK3108" s="59" t="n"/>
      <c r="AL3108" s="59" t="n"/>
      <c r="AM3108" s="59" t="n"/>
      <c r="AN3108" s="59" t="n"/>
      <c r="AO3108" s="59" t="n"/>
      <c r="AP3108" s="59" t="n"/>
      <c r="AQ3108" s="59" t="n"/>
      <c r="AR3108" s="59" t="n"/>
      <c r="AS3108" s="59" t="n"/>
      <c r="AT3108" s="59" t="n"/>
      <c r="AU3108" s="59" t="n"/>
      <c r="AV3108" s="59" t="n"/>
      <c r="AW3108" s="59" t="n"/>
      <c r="AX3108" s="59" t="n"/>
      <c r="AY3108" s="59" t="n"/>
      <c r="AZ3108" s="59" t="n"/>
      <c r="BA3108" s="59" t="n"/>
      <c r="BB3108" s="59" t="n"/>
      <c r="BC3108" s="59" t="n"/>
      <c r="BD3108" s="59" t="n"/>
      <c r="BE3108" s="59" t="n"/>
      <c r="BF3108" s="59" t="n"/>
      <c r="BG3108" s="59" t="n"/>
      <c r="BH3108" s="59" t="n"/>
      <c r="BI3108" s="59" t="n"/>
      <c r="BJ3108" s="59" t="n"/>
      <c r="BK3108" s="59" t="n"/>
      <c r="BL3108" s="59" t="n"/>
      <c r="BM3108" s="59" t="n"/>
      <c r="BN3108" s="59" t="n"/>
      <c r="BO3108" s="59" t="n"/>
      <c r="BP3108" s="59" t="n"/>
      <c r="BQ3108" s="59" t="n"/>
      <c r="BR3108" s="59" t="n"/>
      <c r="BS3108" s="59" t="n"/>
      <c r="BT3108" s="59" t="n"/>
      <c r="BU3108" s="59" t="n"/>
      <c r="BV3108" s="59" t="n"/>
      <c r="BW3108" s="59" t="n"/>
      <c r="BX3108" s="59" t="n"/>
      <c r="BY3108" s="59" t="n"/>
      <c r="BZ3108" s="59" t="n"/>
      <c r="CA3108" s="59" t="n"/>
      <c r="CB3108" s="59" t="n"/>
      <c r="CC3108" s="59" t="n"/>
      <c r="CD3108" s="59" t="n"/>
      <c r="CE3108" s="59" t="n"/>
      <c r="CF3108" s="59" t="n"/>
      <c r="CG3108" s="59" t="n"/>
      <c r="CH3108" s="59" t="n"/>
      <c r="CI3108" s="59" t="n"/>
      <c r="CJ3108" s="59" t="n"/>
      <c r="CK3108" s="59" t="n"/>
      <c r="CL3108" s="59" t="n"/>
      <c r="CM3108" s="59" t="n"/>
      <c r="CN3108" s="59" t="n"/>
      <c r="CO3108" s="59" t="n"/>
      <c r="CP3108" s="59" t="n"/>
      <c r="CQ3108" s="59" t="n"/>
      <c r="CR3108" s="59" t="n"/>
      <c r="CS3108" s="59" t="n"/>
      <c r="CT3108" s="59" t="n"/>
      <c r="CU3108" s="59" t="n"/>
      <c r="CV3108" s="59" t="n"/>
      <c r="CW3108" s="59" t="n"/>
      <c r="CX3108" s="59" t="n"/>
      <c r="CY3108" s="59" t="n"/>
      <c r="CZ3108" s="59" t="n"/>
    </row>
    <row r="3109">
      <c r="D3109" s="59" t="n"/>
      <c r="E3109" s="59" t="n"/>
      <c r="F3109" s="59" t="n"/>
      <c r="G3109" s="59" t="n"/>
      <c r="H3109" s="59" t="n"/>
      <c r="I3109" s="59" t="n"/>
      <c r="J3109" s="59" t="n"/>
      <c r="K3109" s="59" t="n"/>
      <c r="L3109" s="59" t="n"/>
      <c r="M3109" s="59" t="n"/>
      <c r="N3109" s="59" t="n"/>
      <c r="O3109" s="59" t="n"/>
      <c r="P3109" s="59" t="n"/>
      <c r="Q3109" s="59" t="n"/>
      <c r="R3109" s="59" t="n"/>
      <c r="S3109" s="59" t="n"/>
      <c r="T3109" s="59" t="n"/>
      <c r="U3109" s="59" t="n"/>
      <c r="V3109" s="59" t="n"/>
      <c r="W3109" s="59" t="n"/>
      <c r="X3109" s="59" t="n"/>
      <c r="Y3109" s="59" t="n"/>
      <c r="Z3109" s="59" t="n"/>
      <c r="AA3109" s="59" t="n"/>
      <c r="AB3109" s="59" t="n"/>
      <c r="AC3109" s="59" t="n"/>
      <c r="AD3109" s="59" t="n"/>
      <c r="AE3109" s="59" t="n"/>
      <c r="AF3109" s="59" t="n"/>
      <c r="AG3109" s="59" t="n"/>
      <c r="AH3109" s="59" t="n"/>
      <c r="AI3109" s="59" t="n"/>
      <c r="AJ3109" s="59" t="n"/>
      <c r="AK3109" s="59" t="n"/>
      <c r="AL3109" s="59" t="n"/>
      <c r="AM3109" s="59" t="n"/>
      <c r="AN3109" s="59" t="n"/>
      <c r="AO3109" s="59" t="n"/>
      <c r="AP3109" s="59" t="n"/>
      <c r="AQ3109" s="59" t="n"/>
      <c r="AR3109" s="59" t="n"/>
      <c r="AS3109" s="59" t="n"/>
      <c r="AT3109" s="59" t="n"/>
      <c r="AU3109" s="59" t="n"/>
      <c r="AV3109" s="59" t="n"/>
      <c r="AW3109" s="59" t="n"/>
      <c r="AX3109" s="59" t="n"/>
      <c r="AY3109" s="59" t="n"/>
      <c r="AZ3109" s="59" t="n"/>
      <c r="BA3109" s="59" t="n"/>
      <c r="BB3109" s="59" t="n"/>
      <c r="BC3109" s="59" t="n"/>
      <c r="BD3109" s="59" t="n"/>
      <c r="BE3109" s="59" t="n"/>
      <c r="BF3109" s="59" t="n"/>
      <c r="BG3109" s="59" t="n"/>
      <c r="BH3109" s="59" t="n"/>
      <c r="BI3109" s="59" t="n"/>
      <c r="BJ3109" s="59" t="n"/>
      <c r="BK3109" s="59" t="n"/>
      <c r="BL3109" s="59" t="n"/>
      <c r="BM3109" s="59" t="n"/>
      <c r="BN3109" s="59" t="n"/>
      <c r="BO3109" s="59" t="n"/>
      <c r="BP3109" s="59" t="n"/>
      <c r="BQ3109" s="59" t="n"/>
      <c r="BR3109" s="59" t="n"/>
      <c r="BS3109" s="59" t="n"/>
      <c r="BT3109" s="59" t="n"/>
      <c r="BU3109" s="59" t="n"/>
      <c r="BV3109" s="59" t="n"/>
      <c r="BW3109" s="59" t="n"/>
      <c r="BX3109" s="59" t="n"/>
      <c r="BY3109" s="59" t="n"/>
      <c r="BZ3109" s="59" t="n"/>
      <c r="CA3109" s="59" t="n"/>
      <c r="CB3109" s="59" t="n"/>
      <c r="CC3109" s="59" t="n"/>
      <c r="CD3109" s="59" t="n"/>
      <c r="CE3109" s="59" t="n"/>
      <c r="CF3109" s="59" t="n"/>
      <c r="CG3109" s="59" t="n"/>
      <c r="CH3109" s="59" t="n"/>
      <c r="CI3109" s="59" t="n"/>
      <c r="CJ3109" s="59" t="n"/>
      <c r="CK3109" s="59" t="n"/>
      <c r="CL3109" s="59" t="n"/>
      <c r="CM3109" s="59" t="n"/>
      <c r="CN3109" s="59" t="n"/>
      <c r="CO3109" s="59" t="n"/>
      <c r="CP3109" s="59" t="n"/>
      <c r="CQ3109" s="59" t="n"/>
      <c r="CR3109" s="59" t="n"/>
      <c r="CS3109" s="59" t="n"/>
      <c r="CT3109" s="59" t="n"/>
      <c r="CU3109" s="59" t="n"/>
      <c r="CV3109" s="59" t="n"/>
      <c r="CW3109" s="59" t="n"/>
      <c r="CX3109" s="59" t="n"/>
      <c r="CY3109" s="59" t="n"/>
      <c r="CZ3109" s="59" t="n"/>
    </row>
    <row r="3110">
      <c r="D3110" s="107" t="n"/>
      <c r="E3110" s="107" t="n"/>
      <c r="F3110" s="107" t="n"/>
      <c r="G3110" s="107" t="n"/>
      <c r="H3110" s="107" t="n"/>
      <c r="I3110" s="107" t="n"/>
      <c r="J3110" s="107" t="n"/>
      <c r="K3110" s="107" t="n"/>
      <c r="L3110" s="107" t="n"/>
      <c r="M3110" s="107" t="n"/>
      <c r="N3110" s="107" t="n"/>
      <c r="O3110" s="107" t="n"/>
      <c r="P3110" s="107" t="n"/>
      <c r="Q3110" s="107" t="n"/>
      <c r="R3110" s="107" t="n"/>
      <c r="S3110" s="107" t="n"/>
      <c r="T3110" s="107" t="n"/>
      <c r="U3110" s="107" t="n"/>
      <c r="V3110" s="107" t="n"/>
      <c r="W3110" s="107" t="n"/>
      <c r="X3110" s="107" t="n"/>
      <c r="Y3110" s="107" t="n"/>
      <c r="Z3110" s="107" t="n"/>
      <c r="AA3110" s="107" t="n"/>
      <c r="AB3110" s="107" t="n"/>
      <c r="AC3110" s="107" t="n"/>
      <c r="AD3110" s="107" t="n"/>
      <c r="AE3110" s="107" t="n"/>
      <c r="AF3110" s="107" t="n"/>
      <c r="AG3110" s="107" t="n"/>
      <c r="AH3110" s="107" t="n"/>
      <c r="AI3110" s="107" t="n"/>
      <c r="AJ3110" s="107" t="n"/>
      <c r="AK3110" s="107" t="n"/>
      <c r="AL3110" s="107" t="n"/>
      <c r="AM3110" s="107" t="n"/>
      <c r="AN3110" s="107" t="n"/>
      <c r="AO3110" s="107" t="n"/>
      <c r="AP3110" s="107" t="n"/>
      <c r="AQ3110" s="107" t="n"/>
      <c r="AR3110" s="107" t="n"/>
      <c r="AS3110" s="107" t="n"/>
      <c r="AT3110" s="107" t="n"/>
      <c r="AU3110" s="107" t="n"/>
      <c r="AV3110" s="107" t="n"/>
      <c r="AW3110" s="107" t="n"/>
      <c r="AX3110" s="107" t="n"/>
      <c r="AY3110" s="107" t="n"/>
      <c r="AZ3110" s="107" t="n"/>
      <c r="BA3110" s="107" t="n"/>
      <c r="BB3110" s="107" t="n"/>
      <c r="BC3110" s="107" t="n"/>
      <c r="BD3110" s="107" t="n"/>
      <c r="BE3110" s="107" t="n"/>
      <c r="BF3110" s="107" t="n"/>
      <c r="BG3110" s="107" t="n"/>
      <c r="BH3110" s="107" t="n"/>
      <c r="BI3110" s="107" t="n"/>
      <c r="BJ3110" s="107" t="n"/>
      <c r="BK3110" s="107" t="n"/>
      <c r="BL3110" s="107" t="n"/>
      <c r="BM3110" s="107" t="n"/>
      <c r="BN3110" s="107" t="n"/>
      <c r="BO3110" s="107" t="n"/>
      <c r="BP3110" s="107" t="n"/>
      <c r="BQ3110" s="107" t="n"/>
      <c r="BR3110" s="107" t="n"/>
      <c r="BS3110" s="107" t="n"/>
      <c r="BT3110" s="107" t="n"/>
      <c r="BU3110" s="107" t="n"/>
      <c r="BV3110" s="107" t="n"/>
      <c r="BW3110" s="107" t="n"/>
      <c r="BX3110" s="107" t="n"/>
      <c r="BY3110" s="107" t="n"/>
      <c r="BZ3110" s="107" t="n"/>
      <c r="CA3110" s="107" t="n"/>
      <c r="CB3110" s="107" t="n"/>
      <c r="CC3110" s="107" t="n"/>
      <c r="CD3110" s="107" t="n"/>
      <c r="CE3110" s="107" t="n"/>
      <c r="CF3110" s="107" t="n"/>
      <c r="CG3110" s="107" t="n"/>
      <c r="CH3110" s="107" t="n"/>
      <c r="CI3110" s="107" t="n"/>
      <c r="CJ3110" s="107" t="n"/>
      <c r="CK3110" s="107" t="n"/>
      <c r="CL3110" s="107" t="n"/>
      <c r="CM3110" s="107" t="n"/>
      <c r="CN3110" s="107" t="n"/>
      <c r="CO3110" s="107" t="n"/>
      <c r="CP3110" s="107" t="n"/>
      <c r="CQ3110" s="107" t="n"/>
      <c r="CR3110" s="107" t="n"/>
      <c r="CS3110" s="107" t="n"/>
      <c r="CT3110" s="107" t="n"/>
      <c r="CU3110" s="107" t="n"/>
      <c r="CV3110" s="107" t="n"/>
      <c r="CW3110" s="107" t="n"/>
      <c r="CX3110" s="107" t="n"/>
      <c r="CY3110" s="107" t="n"/>
      <c r="CZ3110" s="107" t="n"/>
    </row>
    <row r="3112">
      <c r="A3112" s="126">
        <f>IF(MXAU!$C$83="","",MXAU!$C$83)</f>
        <v/>
      </c>
      <c r="B3112" s="68">
        <f>IF($A3112="",0,COUNT($E3113:$CZ3113))</f>
        <v/>
      </c>
      <c r="C3112" s="69">
        <f>IF($B3112=0,0,MAX($E3113:$CZ3113))</f>
        <v/>
      </c>
      <c r="D3112" s="58">
        <f>_xll.BDS($A3112,'Field Check'!$C$44,"headers=y","startcol=1","endcol=7","dir=h","DVD_START_DT",'Field Check'!$C$59,"DVD_END_DT",'Field Check'!$D$59)</f>
        <v/>
      </c>
      <c r="E3112" s="59" t="n"/>
      <c r="F3112" s="59" t="n"/>
      <c r="G3112" s="59" t="n"/>
      <c r="H3112" s="59" t="n"/>
      <c r="I3112" s="59" t="n"/>
      <c r="J3112" s="59" t="n"/>
      <c r="K3112" s="59" t="n"/>
      <c r="L3112" s="59" t="n"/>
      <c r="M3112" s="59" t="n"/>
      <c r="N3112" s="59" t="n"/>
      <c r="O3112" s="59" t="n"/>
      <c r="P3112" s="59" t="n"/>
      <c r="Q3112" s="59" t="n"/>
      <c r="R3112" s="59" t="n"/>
      <c r="S3112" s="59" t="n"/>
      <c r="T3112" s="59" t="n"/>
      <c r="U3112" s="59" t="n"/>
      <c r="V3112" s="59" t="n"/>
      <c r="W3112" s="59" t="n"/>
      <c r="X3112" s="59" t="n"/>
      <c r="Y3112" s="59" t="n"/>
      <c r="Z3112" s="59" t="n"/>
      <c r="AA3112" s="59" t="n"/>
      <c r="AB3112" s="59" t="n"/>
      <c r="AC3112" s="59" t="n"/>
      <c r="AD3112" s="59" t="n"/>
      <c r="AE3112" s="59" t="n"/>
      <c r="AF3112" s="59" t="n"/>
      <c r="AG3112" s="59" t="n"/>
      <c r="AH3112" s="59" t="n"/>
      <c r="AI3112" s="59" t="n"/>
      <c r="AJ3112" s="59" t="n"/>
      <c r="AK3112" s="59" t="n"/>
      <c r="AL3112" s="59" t="n"/>
      <c r="AM3112" s="59" t="n"/>
      <c r="AN3112" s="59" t="n"/>
      <c r="AO3112" s="59" t="n"/>
      <c r="AP3112" s="59" t="n"/>
      <c r="AQ3112" s="59" t="n"/>
      <c r="AR3112" s="59" t="n"/>
      <c r="AS3112" s="59" t="n"/>
      <c r="AT3112" s="59" t="n"/>
      <c r="AU3112" s="59" t="n"/>
      <c r="AV3112" s="59" t="n"/>
      <c r="AW3112" s="59" t="n"/>
      <c r="AX3112" s="59" t="n"/>
      <c r="AY3112" s="59" t="n"/>
      <c r="AZ3112" s="59" t="n"/>
      <c r="BA3112" s="59" t="n"/>
      <c r="BB3112" s="59" t="n"/>
      <c r="BC3112" s="59" t="n"/>
      <c r="BD3112" s="59" t="n"/>
      <c r="BE3112" s="59" t="n"/>
      <c r="BF3112" s="59" t="n"/>
      <c r="BG3112" s="59" t="n"/>
      <c r="BH3112" s="59" t="n"/>
      <c r="BI3112" s="59" t="n"/>
      <c r="BJ3112" s="59" t="n"/>
      <c r="BK3112" s="59" t="n"/>
      <c r="BL3112" s="59" t="n"/>
      <c r="BM3112" s="59" t="n"/>
      <c r="BN3112" s="59" t="n"/>
      <c r="BO3112" s="59" t="n"/>
      <c r="BP3112" s="59" t="n"/>
      <c r="BQ3112" s="59" t="n"/>
      <c r="BR3112" s="59" t="n"/>
      <c r="BS3112" s="59" t="n"/>
      <c r="BT3112" s="59" t="n"/>
      <c r="BU3112" s="59" t="n"/>
      <c r="BV3112" s="59" t="n"/>
      <c r="BW3112" s="59" t="n"/>
      <c r="BX3112" s="59" t="n"/>
      <c r="BY3112" s="59" t="n"/>
      <c r="BZ3112" s="59" t="n"/>
      <c r="CA3112" s="59" t="n"/>
      <c r="CB3112" s="59" t="n"/>
      <c r="CC3112" s="59" t="n"/>
      <c r="CD3112" s="59" t="n"/>
      <c r="CE3112" s="59" t="n"/>
      <c r="CF3112" s="59" t="n"/>
      <c r="CG3112" s="59" t="n"/>
      <c r="CH3112" s="59" t="n"/>
      <c r="CI3112" s="59" t="n"/>
      <c r="CJ3112" s="59" t="n"/>
      <c r="CK3112" s="59" t="n"/>
      <c r="CL3112" s="59" t="n"/>
      <c r="CM3112" s="59" t="n"/>
      <c r="CN3112" s="59" t="n"/>
      <c r="CO3112" s="59" t="n"/>
      <c r="CP3112" s="59" t="n"/>
      <c r="CQ3112" s="59" t="n"/>
      <c r="CR3112" s="59" t="n"/>
      <c r="CS3112" s="59" t="n"/>
      <c r="CT3112" s="59" t="n"/>
      <c r="CU3112" s="59" t="n"/>
      <c r="CV3112" s="59" t="n"/>
      <c r="CW3112" s="59" t="n"/>
      <c r="CX3112" s="59" t="n"/>
      <c r="CY3112" s="59" t="n"/>
      <c r="CZ3112" s="59" t="n"/>
    </row>
    <row r="3113">
      <c r="D3113" s="59" t="n"/>
      <c r="E3113" s="59" t="n"/>
      <c r="F3113" s="59" t="n"/>
      <c r="G3113" s="59" t="n"/>
      <c r="H3113" s="59" t="n"/>
      <c r="I3113" s="59" t="n"/>
      <c r="J3113" s="59" t="n"/>
      <c r="K3113" s="59" t="n"/>
      <c r="L3113" s="59" t="n"/>
      <c r="M3113" s="59" t="n"/>
      <c r="N3113" s="59" t="n"/>
      <c r="O3113" s="59" t="n"/>
      <c r="P3113" s="59" t="n"/>
      <c r="Q3113" s="59" t="n"/>
      <c r="R3113" s="59" t="n"/>
      <c r="S3113" s="59" t="n"/>
      <c r="T3113" s="59" t="n"/>
      <c r="U3113" s="59" t="n"/>
      <c r="V3113" s="59" t="n"/>
      <c r="W3113" s="59" t="n"/>
      <c r="X3113" s="59" t="n"/>
      <c r="Y3113" s="59" t="n"/>
      <c r="Z3113" s="59" t="n"/>
      <c r="AA3113" s="59" t="n"/>
      <c r="AB3113" s="59" t="n"/>
      <c r="AC3113" s="59" t="n"/>
      <c r="AD3113" s="59" t="n"/>
      <c r="AE3113" s="59" t="n"/>
      <c r="AF3113" s="59" t="n"/>
      <c r="AG3113" s="59" t="n"/>
      <c r="AH3113" s="59" t="n"/>
      <c r="AI3113" s="59" t="n"/>
      <c r="AJ3113" s="59" t="n"/>
      <c r="AK3113" s="59" t="n"/>
      <c r="AL3113" s="59" t="n"/>
      <c r="AM3113" s="59" t="n"/>
      <c r="AN3113" s="59" t="n"/>
      <c r="AO3113" s="59" t="n"/>
      <c r="AP3113" s="59" t="n"/>
      <c r="AQ3113" s="59" t="n"/>
      <c r="AR3113" s="59" t="n"/>
      <c r="AS3113" s="59" t="n"/>
      <c r="AT3113" s="59" t="n"/>
      <c r="AU3113" s="59" t="n"/>
      <c r="AV3113" s="59" t="n"/>
      <c r="AW3113" s="59" t="n"/>
      <c r="AX3113" s="59" t="n"/>
      <c r="AY3113" s="59" t="n"/>
      <c r="AZ3113" s="59" t="n"/>
      <c r="BA3113" s="59" t="n"/>
      <c r="BB3113" s="59" t="n"/>
      <c r="BC3113" s="59" t="n"/>
      <c r="BD3113" s="59" t="n"/>
      <c r="BE3113" s="59" t="n"/>
      <c r="BF3113" s="59" t="n"/>
      <c r="BG3113" s="59" t="n"/>
      <c r="BH3113" s="59" t="n"/>
      <c r="BI3113" s="59" t="n"/>
      <c r="BJ3113" s="59" t="n"/>
      <c r="BK3113" s="59" t="n"/>
      <c r="BL3113" s="59" t="n"/>
      <c r="BM3113" s="59" t="n"/>
      <c r="BN3113" s="59" t="n"/>
      <c r="BO3113" s="59" t="n"/>
      <c r="BP3113" s="59" t="n"/>
      <c r="BQ3113" s="59" t="n"/>
      <c r="BR3113" s="59" t="n"/>
      <c r="BS3113" s="59" t="n"/>
      <c r="BT3113" s="59" t="n"/>
      <c r="BU3113" s="59" t="n"/>
      <c r="BV3113" s="59" t="n"/>
      <c r="BW3113" s="59" t="n"/>
      <c r="BX3113" s="59" t="n"/>
      <c r="BY3113" s="59" t="n"/>
      <c r="BZ3113" s="59" t="n"/>
      <c r="CA3113" s="59" t="n"/>
      <c r="CB3113" s="59" t="n"/>
      <c r="CC3113" s="59" t="n"/>
      <c r="CD3113" s="59" t="n"/>
      <c r="CE3113" s="59" t="n"/>
      <c r="CF3113" s="59" t="n"/>
      <c r="CG3113" s="59" t="n"/>
      <c r="CH3113" s="59" t="n"/>
      <c r="CI3113" s="59" t="n"/>
      <c r="CJ3113" s="59" t="n"/>
      <c r="CK3113" s="59" t="n"/>
      <c r="CL3113" s="59" t="n"/>
      <c r="CM3113" s="59" t="n"/>
      <c r="CN3113" s="59" t="n"/>
      <c r="CO3113" s="59" t="n"/>
      <c r="CP3113" s="59" t="n"/>
      <c r="CQ3113" s="59" t="n"/>
      <c r="CR3113" s="59" t="n"/>
      <c r="CS3113" s="59" t="n"/>
      <c r="CT3113" s="59" t="n"/>
      <c r="CU3113" s="59" t="n"/>
      <c r="CV3113" s="59" t="n"/>
      <c r="CW3113" s="59" t="n"/>
      <c r="CX3113" s="59" t="n"/>
      <c r="CY3113" s="59" t="n"/>
      <c r="CZ3113" s="59" t="n"/>
    </row>
    <row r="3114">
      <c r="D3114" s="59" t="n"/>
      <c r="E3114" s="59" t="n"/>
      <c r="F3114" s="59" t="n"/>
      <c r="G3114" s="59" t="n"/>
      <c r="H3114" s="59" t="n"/>
      <c r="I3114" s="59" t="n"/>
      <c r="J3114" s="59" t="n"/>
      <c r="K3114" s="59" t="n"/>
      <c r="L3114" s="59" t="n"/>
      <c r="M3114" s="59" t="n"/>
      <c r="N3114" s="59" t="n"/>
      <c r="O3114" s="59" t="n"/>
      <c r="P3114" s="59" t="n"/>
      <c r="Q3114" s="59" t="n"/>
      <c r="R3114" s="59" t="n"/>
      <c r="S3114" s="59" t="n"/>
      <c r="T3114" s="59" t="n"/>
      <c r="U3114" s="59" t="n"/>
      <c r="V3114" s="59" t="n"/>
      <c r="W3114" s="59" t="n"/>
      <c r="X3114" s="59" t="n"/>
      <c r="Y3114" s="59" t="n"/>
      <c r="Z3114" s="59" t="n"/>
      <c r="AA3114" s="59" t="n"/>
      <c r="AB3114" s="59" t="n"/>
      <c r="AC3114" s="59" t="n"/>
      <c r="AD3114" s="59" t="n"/>
      <c r="AE3114" s="59" t="n"/>
      <c r="AF3114" s="59" t="n"/>
      <c r="AG3114" s="59" t="n"/>
      <c r="AH3114" s="59" t="n"/>
      <c r="AI3114" s="59" t="n"/>
      <c r="AJ3114" s="59" t="n"/>
      <c r="AK3114" s="59" t="n"/>
      <c r="AL3114" s="59" t="n"/>
      <c r="AM3114" s="59" t="n"/>
      <c r="AN3114" s="59" t="n"/>
      <c r="AO3114" s="59" t="n"/>
      <c r="AP3114" s="59" t="n"/>
      <c r="AQ3114" s="59" t="n"/>
      <c r="AR3114" s="59" t="n"/>
      <c r="AS3114" s="59" t="n"/>
      <c r="AT3114" s="59" t="n"/>
      <c r="AU3114" s="59" t="n"/>
      <c r="AV3114" s="59" t="n"/>
      <c r="AW3114" s="59" t="n"/>
      <c r="AX3114" s="59" t="n"/>
      <c r="AY3114" s="59" t="n"/>
      <c r="AZ3114" s="59" t="n"/>
      <c r="BA3114" s="59" t="n"/>
      <c r="BB3114" s="59" t="n"/>
      <c r="BC3114" s="59" t="n"/>
      <c r="BD3114" s="59" t="n"/>
      <c r="BE3114" s="59" t="n"/>
      <c r="BF3114" s="59" t="n"/>
      <c r="BG3114" s="59" t="n"/>
      <c r="BH3114" s="59" t="n"/>
      <c r="BI3114" s="59" t="n"/>
      <c r="BJ3114" s="59" t="n"/>
      <c r="BK3114" s="59" t="n"/>
      <c r="BL3114" s="59" t="n"/>
      <c r="BM3114" s="59" t="n"/>
      <c r="BN3114" s="59" t="n"/>
      <c r="BO3114" s="59" t="n"/>
      <c r="BP3114" s="59" t="n"/>
      <c r="BQ3114" s="59" t="n"/>
      <c r="BR3114" s="59" t="n"/>
      <c r="BS3114" s="59" t="n"/>
      <c r="BT3114" s="59" t="n"/>
      <c r="BU3114" s="59" t="n"/>
      <c r="BV3114" s="59" t="n"/>
      <c r="BW3114" s="59" t="n"/>
      <c r="BX3114" s="59" t="n"/>
      <c r="BY3114" s="59" t="n"/>
      <c r="BZ3114" s="59" t="n"/>
      <c r="CA3114" s="59" t="n"/>
      <c r="CB3114" s="59" t="n"/>
      <c r="CC3114" s="59" t="n"/>
      <c r="CD3114" s="59" t="n"/>
      <c r="CE3114" s="59" t="n"/>
      <c r="CF3114" s="59" t="n"/>
      <c r="CG3114" s="59" t="n"/>
      <c r="CH3114" s="59" t="n"/>
      <c r="CI3114" s="59" t="n"/>
      <c r="CJ3114" s="59" t="n"/>
      <c r="CK3114" s="59" t="n"/>
      <c r="CL3114" s="59" t="n"/>
      <c r="CM3114" s="59" t="n"/>
      <c r="CN3114" s="59" t="n"/>
      <c r="CO3114" s="59" t="n"/>
      <c r="CP3114" s="59" t="n"/>
      <c r="CQ3114" s="59" t="n"/>
      <c r="CR3114" s="59" t="n"/>
      <c r="CS3114" s="59" t="n"/>
      <c r="CT3114" s="59" t="n"/>
      <c r="CU3114" s="59" t="n"/>
      <c r="CV3114" s="59" t="n"/>
      <c r="CW3114" s="59" t="n"/>
      <c r="CX3114" s="59" t="n"/>
      <c r="CY3114" s="59" t="n"/>
      <c r="CZ3114" s="59" t="n"/>
    </row>
    <row r="3115">
      <c r="D3115" s="59" t="n"/>
      <c r="E3115" s="59" t="n"/>
      <c r="F3115" s="59" t="n"/>
      <c r="G3115" s="59" t="n"/>
      <c r="H3115" s="59" t="n"/>
      <c r="I3115" s="59" t="n"/>
      <c r="J3115" s="59" t="n"/>
      <c r="K3115" s="59" t="n"/>
      <c r="L3115" s="59" t="n"/>
      <c r="M3115" s="59" t="n"/>
      <c r="N3115" s="59" t="n"/>
      <c r="O3115" s="59" t="n"/>
      <c r="P3115" s="59" t="n"/>
      <c r="Q3115" s="59" t="n"/>
      <c r="R3115" s="59" t="n"/>
      <c r="S3115" s="59" t="n"/>
      <c r="T3115" s="59" t="n"/>
      <c r="U3115" s="59" t="n"/>
      <c r="V3115" s="59" t="n"/>
      <c r="W3115" s="59" t="n"/>
      <c r="X3115" s="59" t="n"/>
      <c r="Y3115" s="59" t="n"/>
      <c r="Z3115" s="59" t="n"/>
      <c r="AA3115" s="59" t="n"/>
      <c r="AB3115" s="59" t="n"/>
      <c r="AC3115" s="59" t="n"/>
      <c r="AD3115" s="59" t="n"/>
      <c r="AE3115" s="59" t="n"/>
      <c r="AF3115" s="59" t="n"/>
      <c r="AG3115" s="59" t="n"/>
      <c r="AH3115" s="59" t="n"/>
      <c r="AI3115" s="59" t="n"/>
      <c r="AJ3115" s="59" t="n"/>
      <c r="AK3115" s="59" t="n"/>
      <c r="AL3115" s="59" t="n"/>
      <c r="AM3115" s="59" t="n"/>
      <c r="AN3115" s="59" t="n"/>
      <c r="AO3115" s="59" t="n"/>
      <c r="AP3115" s="59" t="n"/>
      <c r="AQ3115" s="59" t="n"/>
      <c r="AR3115" s="59" t="n"/>
      <c r="AS3115" s="59" t="n"/>
      <c r="AT3115" s="59" t="n"/>
      <c r="AU3115" s="59" t="n"/>
      <c r="AV3115" s="59" t="n"/>
      <c r="AW3115" s="59" t="n"/>
      <c r="AX3115" s="59" t="n"/>
      <c r="AY3115" s="59" t="n"/>
      <c r="AZ3115" s="59" t="n"/>
      <c r="BA3115" s="59" t="n"/>
      <c r="BB3115" s="59" t="n"/>
      <c r="BC3115" s="59" t="n"/>
      <c r="BD3115" s="59" t="n"/>
      <c r="BE3115" s="59" t="n"/>
      <c r="BF3115" s="59" t="n"/>
      <c r="BG3115" s="59" t="n"/>
      <c r="BH3115" s="59" t="n"/>
      <c r="BI3115" s="59" t="n"/>
      <c r="BJ3115" s="59" t="n"/>
      <c r="BK3115" s="59" t="n"/>
      <c r="BL3115" s="59" t="n"/>
      <c r="BM3115" s="59" t="n"/>
      <c r="BN3115" s="59" t="n"/>
      <c r="BO3115" s="59" t="n"/>
      <c r="BP3115" s="59" t="n"/>
      <c r="BQ3115" s="59" t="n"/>
      <c r="BR3115" s="59" t="n"/>
      <c r="BS3115" s="59" t="n"/>
      <c r="BT3115" s="59" t="n"/>
      <c r="BU3115" s="59" t="n"/>
      <c r="BV3115" s="59" t="n"/>
      <c r="BW3115" s="59" t="n"/>
      <c r="BX3115" s="59" t="n"/>
      <c r="BY3115" s="59" t="n"/>
      <c r="BZ3115" s="59" t="n"/>
      <c r="CA3115" s="59" t="n"/>
      <c r="CB3115" s="59" t="n"/>
      <c r="CC3115" s="59" t="n"/>
      <c r="CD3115" s="59" t="n"/>
      <c r="CE3115" s="59" t="n"/>
      <c r="CF3115" s="59" t="n"/>
      <c r="CG3115" s="59" t="n"/>
      <c r="CH3115" s="59" t="n"/>
      <c r="CI3115" s="59" t="n"/>
      <c r="CJ3115" s="59" t="n"/>
      <c r="CK3115" s="59" t="n"/>
      <c r="CL3115" s="59" t="n"/>
      <c r="CM3115" s="59" t="n"/>
      <c r="CN3115" s="59" t="n"/>
      <c r="CO3115" s="59" t="n"/>
      <c r="CP3115" s="59" t="n"/>
      <c r="CQ3115" s="59" t="n"/>
      <c r="CR3115" s="59" t="n"/>
      <c r="CS3115" s="59" t="n"/>
      <c r="CT3115" s="59" t="n"/>
      <c r="CU3115" s="59" t="n"/>
      <c r="CV3115" s="59" t="n"/>
      <c r="CW3115" s="59" t="n"/>
      <c r="CX3115" s="59" t="n"/>
      <c r="CY3115" s="59" t="n"/>
      <c r="CZ3115" s="59" t="n"/>
    </row>
    <row r="3116">
      <c r="D3116" s="107" t="n"/>
      <c r="E3116" s="107" t="n"/>
      <c r="F3116" s="107" t="n"/>
      <c r="G3116" s="107" t="n"/>
      <c r="H3116" s="107" t="n"/>
      <c r="I3116" s="107" t="n"/>
      <c r="J3116" s="107" t="n"/>
      <c r="K3116" s="107" t="n"/>
      <c r="L3116" s="107" t="n"/>
      <c r="M3116" s="107" t="n"/>
      <c r="N3116" s="107" t="n"/>
      <c r="O3116" s="107" t="n"/>
      <c r="P3116" s="107" t="n"/>
      <c r="Q3116" s="107" t="n"/>
      <c r="R3116" s="107" t="n"/>
      <c r="S3116" s="107" t="n"/>
      <c r="T3116" s="107" t="n"/>
      <c r="U3116" s="107" t="n"/>
      <c r="V3116" s="107" t="n"/>
      <c r="W3116" s="107" t="n"/>
      <c r="X3116" s="107" t="n"/>
      <c r="Y3116" s="107" t="n"/>
      <c r="Z3116" s="107" t="n"/>
      <c r="AA3116" s="107" t="n"/>
      <c r="AB3116" s="107" t="n"/>
      <c r="AC3116" s="107" t="n"/>
      <c r="AD3116" s="107" t="n"/>
      <c r="AE3116" s="107" t="n"/>
      <c r="AF3116" s="107" t="n"/>
      <c r="AG3116" s="107" t="n"/>
      <c r="AH3116" s="107" t="n"/>
      <c r="AI3116" s="107" t="n"/>
      <c r="AJ3116" s="107" t="n"/>
      <c r="AK3116" s="107" t="n"/>
      <c r="AL3116" s="107" t="n"/>
      <c r="AM3116" s="107" t="n"/>
      <c r="AN3116" s="107" t="n"/>
      <c r="AO3116" s="107" t="n"/>
      <c r="AP3116" s="107" t="n"/>
      <c r="AQ3116" s="107" t="n"/>
      <c r="AR3116" s="107" t="n"/>
      <c r="AS3116" s="107" t="n"/>
      <c r="AT3116" s="107" t="n"/>
      <c r="AU3116" s="107" t="n"/>
      <c r="AV3116" s="107" t="n"/>
      <c r="AW3116" s="107" t="n"/>
      <c r="AX3116" s="107" t="n"/>
      <c r="AY3116" s="107" t="n"/>
      <c r="AZ3116" s="107" t="n"/>
      <c r="BA3116" s="107" t="n"/>
      <c r="BB3116" s="107" t="n"/>
      <c r="BC3116" s="107" t="n"/>
      <c r="BD3116" s="107" t="n"/>
      <c r="BE3116" s="107" t="n"/>
      <c r="BF3116" s="107" t="n"/>
      <c r="BG3116" s="107" t="n"/>
      <c r="BH3116" s="107" t="n"/>
      <c r="BI3116" s="107" t="n"/>
      <c r="BJ3116" s="107" t="n"/>
      <c r="BK3116" s="107" t="n"/>
      <c r="BL3116" s="107" t="n"/>
      <c r="BM3116" s="107" t="n"/>
      <c r="BN3116" s="107" t="n"/>
      <c r="BO3116" s="107" t="n"/>
      <c r="BP3116" s="107" t="n"/>
      <c r="BQ3116" s="107" t="n"/>
      <c r="BR3116" s="107" t="n"/>
      <c r="BS3116" s="107" t="n"/>
      <c r="BT3116" s="107" t="n"/>
      <c r="BU3116" s="107" t="n"/>
      <c r="BV3116" s="107" t="n"/>
      <c r="BW3116" s="107" t="n"/>
      <c r="BX3116" s="107" t="n"/>
      <c r="BY3116" s="107" t="n"/>
      <c r="BZ3116" s="107" t="n"/>
      <c r="CA3116" s="107" t="n"/>
      <c r="CB3116" s="107" t="n"/>
      <c r="CC3116" s="107" t="n"/>
      <c r="CD3116" s="107" t="n"/>
      <c r="CE3116" s="107" t="n"/>
      <c r="CF3116" s="107" t="n"/>
      <c r="CG3116" s="107" t="n"/>
      <c r="CH3116" s="107" t="n"/>
      <c r="CI3116" s="107" t="n"/>
      <c r="CJ3116" s="107" t="n"/>
      <c r="CK3116" s="107" t="n"/>
      <c r="CL3116" s="107" t="n"/>
      <c r="CM3116" s="107" t="n"/>
      <c r="CN3116" s="107" t="n"/>
      <c r="CO3116" s="107" t="n"/>
      <c r="CP3116" s="107" t="n"/>
      <c r="CQ3116" s="107" t="n"/>
      <c r="CR3116" s="107" t="n"/>
      <c r="CS3116" s="107" t="n"/>
      <c r="CT3116" s="107" t="n"/>
      <c r="CU3116" s="107" t="n"/>
      <c r="CV3116" s="107" t="n"/>
      <c r="CW3116" s="107" t="n"/>
      <c r="CX3116" s="107" t="n"/>
      <c r="CY3116" s="107" t="n"/>
      <c r="CZ3116" s="107" t="n"/>
    </row>
    <row r="3119">
      <c r="A3119" s="2">
        <f>IF($A3112="","","   projections")</f>
        <v/>
      </c>
      <c r="B3119" s="68">
        <f>IF($A3112="",0,COUNT($E3120:$CZ3120))</f>
        <v/>
      </c>
      <c r="C3119" s="69">
        <f>IF($B3119=0,0,MAX($E3120:$CZ3120))</f>
        <v/>
      </c>
      <c r="D3119" s="58">
        <f>_xll.BDS($A3112,'Field Check'!$C$42,"headers=y","startcol=1","endcol=3","dir=h")</f>
        <v/>
      </c>
      <c r="E3119" s="59" t="n"/>
      <c r="F3119" s="59" t="n"/>
      <c r="G3119" s="59" t="n"/>
      <c r="H3119" s="59" t="n"/>
      <c r="I3119" s="59" t="n"/>
      <c r="J3119" s="59" t="n"/>
      <c r="K3119" s="59" t="n"/>
      <c r="L3119" s="59" t="n"/>
      <c r="M3119" s="59" t="n"/>
      <c r="N3119" s="59" t="n"/>
      <c r="O3119" s="59" t="n"/>
      <c r="P3119" s="59" t="n"/>
      <c r="Q3119" s="59" t="n"/>
      <c r="R3119" s="59" t="n"/>
      <c r="S3119" s="59" t="n"/>
      <c r="T3119" s="59" t="n"/>
      <c r="U3119" s="59" t="n"/>
      <c r="V3119" s="59" t="n"/>
      <c r="W3119" s="59" t="n"/>
      <c r="X3119" s="59" t="n"/>
      <c r="Y3119" s="59" t="n"/>
      <c r="Z3119" s="59" t="n"/>
      <c r="AA3119" s="59" t="n"/>
      <c r="AB3119" s="59" t="n"/>
      <c r="AC3119" s="59" t="n"/>
      <c r="AD3119" s="59" t="n"/>
      <c r="AE3119" s="59" t="n"/>
      <c r="AF3119" s="59" t="n"/>
      <c r="AG3119" s="59" t="n"/>
      <c r="AH3119" s="59" t="n"/>
      <c r="AI3119" s="59" t="n"/>
      <c r="AJ3119" s="59" t="n"/>
      <c r="AK3119" s="59" t="n"/>
      <c r="AL3119" s="59" t="n"/>
      <c r="AM3119" s="59" t="n"/>
      <c r="AN3119" s="59" t="n"/>
      <c r="AO3119" s="59" t="n"/>
      <c r="AP3119" s="59" t="n"/>
      <c r="AQ3119" s="59" t="n"/>
      <c r="AR3119" s="59" t="n"/>
      <c r="AS3119" s="59" t="n"/>
      <c r="AT3119" s="59" t="n"/>
      <c r="AU3119" s="59" t="n"/>
      <c r="AV3119" s="59" t="n"/>
      <c r="AW3119" s="59" t="n"/>
      <c r="AX3119" s="59" t="n"/>
      <c r="AY3119" s="59" t="n"/>
      <c r="AZ3119" s="59" t="n"/>
      <c r="BA3119" s="59" t="n"/>
      <c r="BB3119" s="59" t="n"/>
      <c r="BC3119" s="59" t="n"/>
      <c r="BD3119" s="59" t="n"/>
      <c r="BE3119" s="59" t="n"/>
      <c r="BF3119" s="59" t="n"/>
      <c r="BG3119" s="59" t="n"/>
      <c r="BH3119" s="59" t="n"/>
      <c r="BI3119" s="59" t="n"/>
      <c r="BJ3119" s="59" t="n"/>
      <c r="BK3119" s="59" t="n"/>
      <c r="BL3119" s="59" t="n"/>
      <c r="BM3119" s="59" t="n"/>
      <c r="BN3119" s="59" t="n"/>
      <c r="BO3119" s="59" t="n"/>
      <c r="BP3119" s="59" t="n"/>
      <c r="BQ3119" s="59" t="n"/>
      <c r="BR3119" s="59" t="n"/>
      <c r="BS3119" s="59" t="n"/>
      <c r="BT3119" s="59" t="n"/>
      <c r="BU3119" s="59" t="n"/>
      <c r="BV3119" s="59" t="n"/>
      <c r="BW3119" s="59" t="n"/>
      <c r="BX3119" s="59" t="n"/>
      <c r="BY3119" s="59" t="n"/>
      <c r="BZ3119" s="59" t="n"/>
      <c r="CA3119" s="59" t="n"/>
      <c r="CB3119" s="59" t="n"/>
      <c r="CC3119" s="59" t="n"/>
      <c r="CD3119" s="59" t="n"/>
      <c r="CE3119" s="59" t="n"/>
      <c r="CF3119" s="59" t="n"/>
      <c r="CG3119" s="59" t="n"/>
      <c r="CH3119" s="59" t="n"/>
      <c r="CI3119" s="59" t="n"/>
      <c r="CJ3119" s="59" t="n"/>
      <c r="CK3119" s="59" t="n"/>
      <c r="CL3119" s="59" t="n"/>
      <c r="CM3119" s="59" t="n"/>
      <c r="CN3119" s="59" t="n"/>
      <c r="CO3119" s="59" t="n"/>
      <c r="CP3119" s="59" t="n"/>
      <c r="CQ3119" s="59" t="n"/>
      <c r="CR3119" s="59" t="n"/>
      <c r="CS3119" s="59" t="n"/>
      <c r="CT3119" s="59" t="n"/>
      <c r="CU3119" s="59" t="n"/>
      <c r="CV3119" s="59" t="n"/>
      <c r="CW3119" s="59" t="n"/>
      <c r="CX3119" s="59" t="n"/>
      <c r="CY3119" s="59" t="n"/>
      <c r="CZ3119" s="59" t="n"/>
    </row>
    <row r="3120">
      <c r="D3120" s="59" t="n"/>
      <c r="E3120" s="59" t="n"/>
      <c r="F3120" s="59" t="n"/>
      <c r="G3120" s="59" t="n"/>
      <c r="H3120" s="59" t="n"/>
      <c r="I3120" s="59" t="n"/>
      <c r="J3120" s="59" t="n"/>
      <c r="K3120" s="59" t="n"/>
      <c r="L3120" s="59" t="n"/>
      <c r="M3120" s="59" t="n"/>
      <c r="N3120" s="59" t="n"/>
      <c r="O3120" s="59" t="n"/>
      <c r="P3120" s="59" t="n"/>
      <c r="Q3120" s="59" t="n"/>
      <c r="R3120" s="59" t="n"/>
      <c r="S3120" s="59" t="n"/>
      <c r="T3120" s="59" t="n"/>
      <c r="U3120" s="59" t="n"/>
      <c r="V3120" s="59" t="n"/>
      <c r="W3120" s="59" t="n"/>
      <c r="X3120" s="59" t="n"/>
      <c r="Y3120" s="59" t="n"/>
      <c r="Z3120" s="59" t="n"/>
      <c r="AA3120" s="59" t="n"/>
      <c r="AB3120" s="59" t="n"/>
      <c r="AC3120" s="59" t="n"/>
      <c r="AD3120" s="59" t="n"/>
      <c r="AE3120" s="59" t="n"/>
      <c r="AF3120" s="59" t="n"/>
      <c r="AG3120" s="59" t="n"/>
      <c r="AH3120" s="59" t="n"/>
      <c r="AI3120" s="59" t="n"/>
      <c r="AJ3120" s="59" t="n"/>
      <c r="AK3120" s="59" t="n"/>
      <c r="AL3120" s="59" t="n"/>
      <c r="AM3120" s="59" t="n"/>
      <c r="AN3120" s="59" t="n"/>
      <c r="AO3120" s="59" t="n"/>
      <c r="AP3120" s="59" t="n"/>
      <c r="AQ3120" s="59" t="n"/>
      <c r="AR3120" s="59" t="n"/>
      <c r="AS3120" s="59" t="n"/>
      <c r="AT3120" s="59" t="n"/>
      <c r="AU3120" s="59" t="n"/>
      <c r="AV3120" s="59" t="n"/>
      <c r="AW3120" s="59" t="n"/>
      <c r="AX3120" s="59" t="n"/>
      <c r="AY3120" s="59" t="n"/>
      <c r="AZ3120" s="59" t="n"/>
      <c r="BA3120" s="59" t="n"/>
      <c r="BB3120" s="59" t="n"/>
      <c r="BC3120" s="59" t="n"/>
      <c r="BD3120" s="59" t="n"/>
      <c r="BE3120" s="59" t="n"/>
      <c r="BF3120" s="59" t="n"/>
      <c r="BG3120" s="59" t="n"/>
      <c r="BH3120" s="59" t="n"/>
      <c r="BI3120" s="59" t="n"/>
      <c r="BJ3120" s="59" t="n"/>
      <c r="BK3120" s="59" t="n"/>
      <c r="BL3120" s="59" t="n"/>
      <c r="BM3120" s="59" t="n"/>
      <c r="BN3120" s="59" t="n"/>
      <c r="BO3120" s="59" t="n"/>
      <c r="BP3120" s="59" t="n"/>
      <c r="BQ3120" s="59" t="n"/>
      <c r="BR3120" s="59" t="n"/>
      <c r="BS3120" s="59" t="n"/>
      <c r="BT3120" s="59" t="n"/>
      <c r="BU3120" s="59" t="n"/>
      <c r="BV3120" s="59" t="n"/>
      <c r="BW3120" s="59" t="n"/>
      <c r="BX3120" s="59" t="n"/>
      <c r="BY3120" s="59" t="n"/>
      <c r="BZ3120" s="59" t="n"/>
      <c r="CA3120" s="59" t="n"/>
      <c r="CB3120" s="59" t="n"/>
      <c r="CC3120" s="59" t="n"/>
      <c r="CD3120" s="59" t="n"/>
      <c r="CE3120" s="59" t="n"/>
      <c r="CF3120" s="59" t="n"/>
      <c r="CG3120" s="59" t="n"/>
      <c r="CH3120" s="59" t="n"/>
      <c r="CI3120" s="59" t="n"/>
      <c r="CJ3120" s="59" t="n"/>
      <c r="CK3120" s="59" t="n"/>
      <c r="CL3120" s="59" t="n"/>
      <c r="CM3120" s="59" t="n"/>
      <c r="CN3120" s="59" t="n"/>
      <c r="CO3120" s="59" t="n"/>
      <c r="CP3120" s="59" t="n"/>
      <c r="CQ3120" s="59" t="n"/>
      <c r="CR3120" s="59" t="n"/>
      <c r="CS3120" s="59" t="n"/>
      <c r="CT3120" s="59" t="n"/>
      <c r="CU3120" s="59" t="n"/>
      <c r="CV3120" s="59" t="n"/>
      <c r="CW3120" s="59" t="n"/>
      <c r="CX3120" s="59" t="n"/>
      <c r="CY3120" s="59" t="n"/>
      <c r="CZ3120" s="59" t="n"/>
    </row>
    <row r="3121">
      <c r="D3121" s="107" t="n"/>
      <c r="E3121" s="107" t="n"/>
      <c r="F3121" s="107" t="n"/>
      <c r="G3121" s="107" t="n"/>
      <c r="H3121" s="107" t="n"/>
      <c r="I3121" s="107" t="n"/>
      <c r="J3121" s="107" t="n"/>
      <c r="K3121" s="107" t="n"/>
      <c r="L3121" s="107" t="n"/>
      <c r="M3121" s="107" t="n"/>
      <c r="N3121" s="107" t="n"/>
      <c r="O3121" s="107" t="n"/>
      <c r="P3121" s="107" t="n"/>
      <c r="Q3121" s="107" t="n"/>
      <c r="R3121" s="107" t="n"/>
      <c r="S3121" s="107" t="n"/>
      <c r="T3121" s="107" t="n"/>
      <c r="U3121" s="107" t="n"/>
      <c r="V3121" s="107" t="n"/>
      <c r="W3121" s="107" t="n"/>
      <c r="X3121" s="107" t="n"/>
      <c r="Y3121" s="107" t="n"/>
      <c r="Z3121" s="107" t="n"/>
      <c r="AA3121" s="107" t="n"/>
      <c r="AB3121" s="107" t="n"/>
      <c r="AC3121" s="107" t="n"/>
      <c r="AD3121" s="107" t="n"/>
      <c r="AE3121" s="107" t="n"/>
      <c r="AF3121" s="107" t="n"/>
      <c r="AG3121" s="107" t="n"/>
      <c r="AH3121" s="107" t="n"/>
      <c r="AI3121" s="107" t="n"/>
      <c r="AJ3121" s="107" t="n"/>
      <c r="AK3121" s="107" t="n"/>
      <c r="AL3121" s="107" t="n"/>
      <c r="AM3121" s="107" t="n"/>
      <c r="AN3121" s="107" t="n"/>
      <c r="AO3121" s="107" t="n"/>
      <c r="AP3121" s="107" t="n"/>
      <c r="AQ3121" s="107" t="n"/>
      <c r="AR3121" s="107" t="n"/>
      <c r="AS3121" s="107" t="n"/>
      <c r="AT3121" s="107" t="n"/>
      <c r="AU3121" s="107" t="n"/>
      <c r="AV3121" s="107" t="n"/>
      <c r="AW3121" s="107" t="n"/>
      <c r="AX3121" s="107" t="n"/>
      <c r="AY3121" s="107" t="n"/>
      <c r="AZ3121" s="107" t="n"/>
      <c r="BA3121" s="107" t="n"/>
      <c r="BB3121" s="107" t="n"/>
      <c r="BC3121" s="107" t="n"/>
      <c r="BD3121" s="107" t="n"/>
      <c r="BE3121" s="107" t="n"/>
      <c r="BF3121" s="107" t="n"/>
      <c r="BG3121" s="107" t="n"/>
      <c r="BH3121" s="107" t="n"/>
      <c r="BI3121" s="107" t="n"/>
      <c r="BJ3121" s="107" t="n"/>
      <c r="BK3121" s="107" t="n"/>
      <c r="BL3121" s="107" t="n"/>
      <c r="BM3121" s="107" t="n"/>
      <c r="BN3121" s="107" t="n"/>
      <c r="BO3121" s="107" t="n"/>
      <c r="BP3121" s="107" t="n"/>
      <c r="BQ3121" s="107" t="n"/>
      <c r="BR3121" s="107" t="n"/>
      <c r="BS3121" s="107" t="n"/>
      <c r="BT3121" s="107" t="n"/>
      <c r="BU3121" s="107" t="n"/>
      <c r="BV3121" s="107" t="n"/>
      <c r="BW3121" s="107" t="n"/>
      <c r="BX3121" s="107" t="n"/>
      <c r="BY3121" s="107" t="n"/>
      <c r="BZ3121" s="107" t="n"/>
      <c r="CA3121" s="107" t="n"/>
      <c r="CB3121" s="107" t="n"/>
      <c r="CC3121" s="107" t="n"/>
      <c r="CD3121" s="107" t="n"/>
      <c r="CE3121" s="107" t="n"/>
      <c r="CF3121" s="107" t="n"/>
      <c r="CG3121" s="107" t="n"/>
      <c r="CH3121" s="107" t="n"/>
      <c r="CI3121" s="107" t="n"/>
      <c r="CJ3121" s="107" t="n"/>
      <c r="CK3121" s="107" t="n"/>
      <c r="CL3121" s="107" t="n"/>
      <c r="CM3121" s="107" t="n"/>
      <c r="CN3121" s="107" t="n"/>
      <c r="CO3121" s="107" t="n"/>
      <c r="CP3121" s="107" t="n"/>
      <c r="CQ3121" s="107" t="n"/>
      <c r="CR3121" s="107" t="n"/>
      <c r="CS3121" s="107" t="n"/>
      <c r="CT3121" s="107" t="n"/>
      <c r="CU3121" s="107" t="n"/>
      <c r="CV3121" s="107" t="n"/>
      <c r="CW3121" s="107" t="n"/>
      <c r="CX3121" s="107" t="n"/>
      <c r="CY3121" s="107" t="n"/>
      <c r="CZ3121" s="107" t="n"/>
    </row>
    <row r="3123">
      <c r="A3123" s="126">
        <f>IF(MXAU!$C$84="","",MXAU!$C$84)</f>
        <v/>
      </c>
      <c r="B3123" s="68">
        <f>IF($A3123="",0,COUNT($E3124:$CZ3124))</f>
        <v/>
      </c>
      <c r="C3123" s="69">
        <f>IF($B3123=0,0,MAX($E3124:$CZ3124))</f>
        <v/>
      </c>
      <c r="D3123" s="58">
        <f>_xll.BDS($A3123,'Field Check'!$C$44,"headers=y","startcol=1","endcol=7","dir=h","DVD_START_DT",'Field Check'!$C$59,"DVD_END_DT",'Field Check'!$D$59)</f>
        <v/>
      </c>
      <c r="E3123" s="59" t="n"/>
      <c r="F3123" s="59" t="n"/>
      <c r="G3123" s="59" t="n"/>
      <c r="H3123" s="59" t="n"/>
      <c r="I3123" s="59" t="n"/>
      <c r="J3123" s="59" t="n"/>
      <c r="K3123" s="59" t="n"/>
      <c r="L3123" s="59" t="n"/>
      <c r="M3123" s="59" t="n"/>
      <c r="N3123" s="59" t="n"/>
      <c r="O3123" s="59" t="n"/>
      <c r="P3123" s="59" t="n"/>
      <c r="Q3123" s="59" t="n"/>
      <c r="R3123" s="59" t="n"/>
      <c r="S3123" s="59" t="n"/>
      <c r="T3123" s="59" t="n"/>
      <c r="U3123" s="59" t="n"/>
      <c r="V3123" s="59" t="n"/>
      <c r="W3123" s="59" t="n"/>
      <c r="X3123" s="59" t="n"/>
      <c r="Y3123" s="59" t="n"/>
      <c r="Z3123" s="59" t="n"/>
      <c r="AA3123" s="59" t="n"/>
      <c r="AB3123" s="59" t="n"/>
      <c r="AC3123" s="59" t="n"/>
      <c r="AD3123" s="59" t="n"/>
      <c r="AE3123" s="59" t="n"/>
      <c r="AF3123" s="59" t="n"/>
      <c r="AG3123" s="59" t="n"/>
      <c r="AH3123" s="59" t="n"/>
      <c r="AI3123" s="59" t="n"/>
      <c r="AJ3123" s="59" t="n"/>
      <c r="AK3123" s="59" t="n"/>
      <c r="AL3123" s="59" t="n"/>
      <c r="AM3123" s="59" t="n"/>
      <c r="AN3123" s="59" t="n"/>
      <c r="AO3123" s="59" t="n"/>
      <c r="AP3123" s="59" t="n"/>
      <c r="AQ3123" s="59" t="n"/>
      <c r="AR3123" s="59" t="n"/>
      <c r="AS3123" s="59" t="n"/>
      <c r="AT3123" s="59" t="n"/>
      <c r="AU3123" s="59" t="n"/>
      <c r="AV3123" s="59" t="n"/>
      <c r="AW3123" s="59" t="n"/>
      <c r="AX3123" s="59" t="n"/>
      <c r="AY3123" s="59" t="n"/>
      <c r="AZ3123" s="59" t="n"/>
      <c r="BA3123" s="59" t="n"/>
      <c r="BB3123" s="59" t="n"/>
      <c r="BC3123" s="59" t="n"/>
      <c r="BD3123" s="59" t="n"/>
      <c r="BE3123" s="59" t="n"/>
      <c r="BF3123" s="59" t="n"/>
      <c r="BG3123" s="59" t="n"/>
      <c r="BH3123" s="59" t="n"/>
      <c r="BI3123" s="59" t="n"/>
      <c r="BJ3123" s="59" t="n"/>
      <c r="BK3123" s="59" t="n"/>
      <c r="BL3123" s="59" t="n"/>
      <c r="BM3123" s="59" t="n"/>
      <c r="BN3123" s="59" t="n"/>
      <c r="BO3123" s="59" t="n"/>
      <c r="BP3123" s="59" t="n"/>
      <c r="BQ3123" s="59" t="n"/>
      <c r="BR3123" s="59" t="n"/>
      <c r="BS3123" s="59" t="n"/>
      <c r="BT3123" s="59" t="n"/>
      <c r="BU3123" s="59" t="n"/>
      <c r="BV3123" s="59" t="n"/>
      <c r="BW3123" s="59" t="n"/>
      <c r="BX3123" s="59" t="n"/>
      <c r="BY3123" s="59" t="n"/>
      <c r="BZ3123" s="59" t="n"/>
      <c r="CA3123" s="59" t="n"/>
      <c r="CB3123" s="59" t="n"/>
      <c r="CC3123" s="59" t="n"/>
      <c r="CD3123" s="59" t="n"/>
      <c r="CE3123" s="59" t="n"/>
      <c r="CF3123" s="59" t="n"/>
      <c r="CG3123" s="59" t="n"/>
      <c r="CH3123" s="59" t="n"/>
      <c r="CI3123" s="59" t="n"/>
      <c r="CJ3123" s="59" t="n"/>
      <c r="CK3123" s="59" t="n"/>
      <c r="CL3123" s="59" t="n"/>
      <c r="CM3123" s="59" t="n"/>
      <c r="CN3123" s="59" t="n"/>
      <c r="CO3123" s="59" t="n"/>
      <c r="CP3123" s="59" t="n"/>
      <c r="CQ3123" s="59" t="n"/>
      <c r="CR3123" s="59" t="n"/>
      <c r="CS3123" s="59" t="n"/>
      <c r="CT3123" s="59" t="n"/>
      <c r="CU3123" s="59" t="n"/>
      <c r="CV3123" s="59" t="n"/>
      <c r="CW3123" s="59" t="n"/>
      <c r="CX3123" s="59" t="n"/>
      <c r="CY3123" s="59" t="n"/>
      <c r="CZ3123" s="59" t="n"/>
    </row>
    <row r="3124">
      <c r="D3124" s="59" t="n"/>
      <c r="E3124" s="59" t="n"/>
      <c r="F3124" s="59" t="n"/>
      <c r="G3124" s="59" t="n"/>
      <c r="H3124" s="59" t="n"/>
      <c r="I3124" s="59" t="n"/>
      <c r="J3124" s="59" t="n"/>
      <c r="K3124" s="59" t="n"/>
      <c r="L3124" s="59" t="n"/>
      <c r="M3124" s="59" t="n"/>
      <c r="N3124" s="59" t="n"/>
      <c r="O3124" s="59" t="n"/>
      <c r="P3124" s="59" t="n"/>
      <c r="Q3124" s="59" t="n"/>
      <c r="R3124" s="59" t="n"/>
      <c r="S3124" s="59" t="n"/>
      <c r="T3124" s="59" t="n"/>
      <c r="U3124" s="59" t="n"/>
      <c r="V3124" s="59" t="n"/>
      <c r="W3124" s="59" t="n"/>
      <c r="X3124" s="59" t="n"/>
      <c r="Y3124" s="59" t="n"/>
      <c r="Z3124" s="59" t="n"/>
      <c r="AA3124" s="59" t="n"/>
      <c r="AB3124" s="59" t="n"/>
      <c r="AC3124" s="59" t="n"/>
      <c r="AD3124" s="59" t="n"/>
      <c r="AE3124" s="59" t="n"/>
      <c r="AF3124" s="59" t="n"/>
      <c r="AG3124" s="59" t="n"/>
      <c r="AH3124" s="59" t="n"/>
      <c r="AI3124" s="59" t="n"/>
      <c r="AJ3124" s="59" t="n"/>
      <c r="AK3124" s="59" t="n"/>
      <c r="AL3124" s="59" t="n"/>
      <c r="AM3124" s="59" t="n"/>
      <c r="AN3124" s="59" t="n"/>
      <c r="AO3124" s="59" t="n"/>
      <c r="AP3124" s="59" t="n"/>
      <c r="AQ3124" s="59" t="n"/>
      <c r="AR3124" s="59" t="n"/>
      <c r="AS3124" s="59" t="n"/>
      <c r="AT3124" s="59" t="n"/>
      <c r="AU3124" s="59" t="n"/>
      <c r="AV3124" s="59" t="n"/>
      <c r="AW3124" s="59" t="n"/>
      <c r="AX3124" s="59" t="n"/>
      <c r="AY3124" s="59" t="n"/>
      <c r="AZ3124" s="59" t="n"/>
      <c r="BA3124" s="59" t="n"/>
      <c r="BB3124" s="59" t="n"/>
      <c r="BC3124" s="59" t="n"/>
      <c r="BD3124" s="59" t="n"/>
      <c r="BE3124" s="59" t="n"/>
      <c r="BF3124" s="59" t="n"/>
      <c r="BG3124" s="59" t="n"/>
      <c r="BH3124" s="59" t="n"/>
      <c r="BI3124" s="59" t="n"/>
      <c r="BJ3124" s="59" t="n"/>
      <c r="BK3124" s="59" t="n"/>
      <c r="BL3124" s="59" t="n"/>
      <c r="BM3124" s="59" t="n"/>
      <c r="BN3124" s="59" t="n"/>
      <c r="BO3124" s="59" t="n"/>
      <c r="BP3124" s="59" t="n"/>
      <c r="BQ3124" s="59" t="n"/>
      <c r="BR3124" s="59" t="n"/>
      <c r="BS3124" s="59" t="n"/>
      <c r="BT3124" s="59" t="n"/>
      <c r="BU3124" s="59" t="n"/>
      <c r="BV3124" s="59" t="n"/>
      <c r="BW3124" s="59" t="n"/>
      <c r="BX3124" s="59" t="n"/>
      <c r="BY3124" s="59" t="n"/>
      <c r="BZ3124" s="59" t="n"/>
      <c r="CA3124" s="59" t="n"/>
      <c r="CB3124" s="59" t="n"/>
      <c r="CC3124" s="59" t="n"/>
      <c r="CD3124" s="59" t="n"/>
      <c r="CE3124" s="59" t="n"/>
      <c r="CF3124" s="59" t="n"/>
      <c r="CG3124" s="59" t="n"/>
      <c r="CH3124" s="59" t="n"/>
      <c r="CI3124" s="59" t="n"/>
      <c r="CJ3124" s="59" t="n"/>
      <c r="CK3124" s="59" t="n"/>
      <c r="CL3124" s="59" t="n"/>
      <c r="CM3124" s="59" t="n"/>
      <c r="CN3124" s="59" t="n"/>
      <c r="CO3124" s="59" t="n"/>
      <c r="CP3124" s="59" t="n"/>
      <c r="CQ3124" s="59" t="n"/>
      <c r="CR3124" s="59" t="n"/>
      <c r="CS3124" s="59" t="n"/>
      <c r="CT3124" s="59" t="n"/>
      <c r="CU3124" s="59" t="n"/>
      <c r="CV3124" s="59" t="n"/>
      <c r="CW3124" s="59" t="n"/>
      <c r="CX3124" s="59" t="n"/>
      <c r="CY3124" s="59" t="n"/>
      <c r="CZ3124" s="59" t="n"/>
    </row>
    <row r="3125">
      <c r="D3125" s="59" t="n"/>
      <c r="E3125" s="59" t="n"/>
      <c r="F3125" s="59" t="n"/>
      <c r="G3125" s="59" t="n"/>
      <c r="H3125" s="59" t="n"/>
      <c r="I3125" s="59" t="n"/>
      <c r="J3125" s="59" t="n"/>
      <c r="K3125" s="59" t="n"/>
      <c r="L3125" s="59" t="n"/>
      <c r="M3125" s="59" t="n"/>
      <c r="N3125" s="59" t="n"/>
      <c r="O3125" s="59" t="n"/>
      <c r="P3125" s="59" t="n"/>
      <c r="Q3125" s="59" t="n"/>
      <c r="R3125" s="59" t="n"/>
      <c r="S3125" s="59" t="n"/>
      <c r="T3125" s="59" t="n"/>
      <c r="U3125" s="59" t="n"/>
      <c r="V3125" s="59" t="n"/>
      <c r="W3125" s="59" t="n"/>
      <c r="X3125" s="59" t="n"/>
      <c r="Y3125" s="59" t="n"/>
      <c r="Z3125" s="59" t="n"/>
      <c r="AA3125" s="59" t="n"/>
      <c r="AB3125" s="59" t="n"/>
      <c r="AC3125" s="59" t="n"/>
      <c r="AD3125" s="59" t="n"/>
      <c r="AE3125" s="59" t="n"/>
      <c r="AF3125" s="59" t="n"/>
      <c r="AG3125" s="59" t="n"/>
      <c r="AH3125" s="59" t="n"/>
      <c r="AI3125" s="59" t="n"/>
      <c r="AJ3125" s="59" t="n"/>
      <c r="AK3125" s="59" t="n"/>
      <c r="AL3125" s="59" t="n"/>
      <c r="AM3125" s="59" t="n"/>
      <c r="AN3125" s="59" t="n"/>
      <c r="AO3125" s="59" t="n"/>
      <c r="AP3125" s="59" t="n"/>
      <c r="AQ3125" s="59" t="n"/>
      <c r="AR3125" s="59" t="n"/>
      <c r="AS3125" s="59" t="n"/>
      <c r="AT3125" s="59" t="n"/>
      <c r="AU3125" s="59" t="n"/>
      <c r="AV3125" s="59" t="n"/>
      <c r="AW3125" s="59" t="n"/>
      <c r="AX3125" s="59" t="n"/>
      <c r="AY3125" s="59" t="n"/>
      <c r="AZ3125" s="59" t="n"/>
      <c r="BA3125" s="59" t="n"/>
      <c r="BB3125" s="59" t="n"/>
      <c r="BC3125" s="59" t="n"/>
      <c r="BD3125" s="59" t="n"/>
      <c r="BE3125" s="59" t="n"/>
      <c r="BF3125" s="59" t="n"/>
      <c r="BG3125" s="59" t="n"/>
      <c r="BH3125" s="59" t="n"/>
      <c r="BI3125" s="59" t="n"/>
      <c r="BJ3125" s="59" t="n"/>
      <c r="BK3125" s="59" t="n"/>
      <c r="BL3125" s="59" t="n"/>
      <c r="BM3125" s="59" t="n"/>
      <c r="BN3125" s="59" t="n"/>
      <c r="BO3125" s="59" t="n"/>
      <c r="BP3125" s="59" t="n"/>
      <c r="BQ3125" s="59" t="n"/>
      <c r="BR3125" s="59" t="n"/>
      <c r="BS3125" s="59" t="n"/>
      <c r="BT3125" s="59" t="n"/>
      <c r="BU3125" s="59" t="n"/>
      <c r="BV3125" s="59" t="n"/>
      <c r="BW3125" s="59" t="n"/>
      <c r="BX3125" s="59" t="n"/>
      <c r="BY3125" s="59" t="n"/>
      <c r="BZ3125" s="59" t="n"/>
      <c r="CA3125" s="59" t="n"/>
      <c r="CB3125" s="59" t="n"/>
      <c r="CC3125" s="59" t="n"/>
      <c r="CD3125" s="59" t="n"/>
      <c r="CE3125" s="59" t="n"/>
      <c r="CF3125" s="59" t="n"/>
      <c r="CG3125" s="59" t="n"/>
      <c r="CH3125" s="59" t="n"/>
      <c r="CI3125" s="59" t="n"/>
      <c r="CJ3125" s="59" t="n"/>
      <c r="CK3125" s="59" t="n"/>
      <c r="CL3125" s="59" t="n"/>
      <c r="CM3125" s="59" t="n"/>
      <c r="CN3125" s="59" t="n"/>
      <c r="CO3125" s="59" t="n"/>
      <c r="CP3125" s="59" t="n"/>
      <c r="CQ3125" s="59" t="n"/>
      <c r="CR3125" s="59" t="n"/>
      <c r="CS3125" s="59" t="n"/>
      <c r="CT3125" s="59" t="n"/>
      <c r="CU3125" s="59" t="n"/>
      <c r="CV3125" s="59" t="n"/>
      <c r="CW3125" s="59" t="n"/>
      <c r="CX3125" s="59" t="n"/>
      <c r="CY3125" s="59" t="n"/>
      <c r="CZ3125" s="59" t="n"/>
    </row>
    <row r="3126">
      <c r="D3126" s="59" t="n"/>
      <c r="E3126" s="59" t="n"/>
      <c r="F3126" s="59" t="n"/>
      <c r="G3126" s="59" t="n"/>
      <c r="H3126" s="59" t="n"/>
      <c r="I3126" s="59" t="n"/>
      <c r="J3126" s="59" t="n"/>
      <c r="K3126" s="59" t="n"/>
      <c r="L3126" s="59" t="n"/>
      <c r="M3126" s="59" t="n"/>
      <c r="N3126" s="59" t="n"/>
      <c r="O3126" s="59" t="n"/>
      <c r="P3126" s="59" t="n"/>
      <c r="Q3126" s="59" t="n"/>
      <c r="R3126" s="59" t="n"/>
      <c r="S3126" s="59" t="n"/>
      <c r="T3126" s="59" t="n"/>
      <c r="U3126" s="59" t="n"/>
      <c r="V3126" s="59" t="n"/>
      <c r="W3126" s="59" t="n"/>
      <c r="X3126" s="59" t="n"/>
      <c r="Y3126" s="59" t="n"/>
      <c r="Z3126" s="59" t="n"/>
      <c r="AA3126" s="59" t="n"/>
      <c r="AB3126" s="59" t="n"/>
      <c r="AC3126" s="59" t="n"/>
      <c r="AD3126" s="59" t="n"/>
      <c r="AE3126" s="59" t="n"/>
      <c r="AF3126" s="59" t="n"/>
      <c r="AG3126" s="59" t="n"/>
      <c r="AH3126" s="59" t="n"/>
      <c r="AI3126" s="59" t="n"/>
      <c r="AJ3126" s="59" t="n"/>
      <c r="AK3126" s="59" t="n"/>
      <c r="AL3126" s="59" t="n"/>
      <c r="AM3126" s="59" t="n"/>
      <c r="AN3126" s="59" t="n"/>
      <c r="AO3126" s="59" t="n"/>
      <c r="AP3126" s="59" t="n"/>
      <c r="AQ3126" s="59" t="n"/>
      <c r="AR3126" s="59" t="n"/>
      <c r="AS3126" s="59" t="n"/>
      <c r="AT3126" s="59" t="n"/>
      <c r="AU3126" s="59" t="n"/>
      <c r="AV3126" s="59" t="n"/>
      <c r="AW3126" s="59" t="n"/>
      <c r="AX3126" s="59" t="n"/>
      <c r="AY3126" s="59" t="n"/>
      <c r="AZ3126" s="59" t="n"/>
      <c r="BA3126" s="59" t="n"/>
      <c r="BB3126" s="59" t="n"/>
      <c r="BC3126" s="59" t="n"/>
      <c r="BD3126" s="59" t="n"/>
      <c r="BE3126" s="59" t="n"/>
      <c r="BF3126" s="59" t="n"/>
      <c r="BG3126" s="59" t="n"/>
      <c r="BH3126" s="59" t="n"/>
      <c r="BI3126" s="59" t="n"/>
      <c r="BJ3126" s="59" t="n"/>
      <c r="BK3126" s="59" t="n"/>
      <c r="BL3126" s="59" t="n"/>
      <c r="BM3126" s="59" t="n"/>
      <c r="BN3126" s="59" t="n"/>
      <c r="BO3126" s="59" t="n"/>
      <c r="BP3126" s="59" t="n"/>
      <c r="BQ3126" s="59" t="n"/>
      <c r="BR3126" s="59" t="n"/>
      <c r="BS3126" s="59" t="n"/>
      <c r="BT3126" s="59" t="n"/>
      <c r="BU3126" s="59" t="n"/>
      <c r="BV3126" s="59" t="n"/>
      <c r="BW3126" s="59" t="n"/>
      <c r="BX3126" s="59" t="n"/>
      <c r="BY3126" s="59" t="n"/>
      <c r="BZ3126" s="59" t="n"/>
      <c r="CA3126" s="59" t="n"/>
      <c r="CB3126" s="59" t="n"/>
      <c r="CC3126" s="59" t="n"/>
      <c r="CD3126" s="59" t="n"/>
      <c r="CE3126" s="59" t="n"/>
      <c r="CF3126" s="59" t="n"/>
      <c r="CG3126" s="59" t="n"/>
      <c r="CH3126" s="59" t="n"/>
      <c r="CI3126" s="59" t="n"/>
      <c r="CJ3126" s="59" t="n"/>
      <c r="CK3126" s="59" t="n"/>
      <c r="CL3126" s="59" t="n"/>
      <c r="CM3126" s="59" t="n"/>
      <c r="CN3126" s="59" t="n"/>
      <c r="CO3126" s="59" t="n"/>
      <c r="CP3126" s="59" t="n"/>
      <c r="CQ3126" s="59" t="n"/>
      <c r="CR3126" s="59" t="n"/>
      <c r="CS3126" s="59" t="n"/>
      <c r="CT3126" s="59" t="n"/>
      <c r="CU3126" s="59" t="n"/>
      <c r="CV3126" s="59" t="n"/>
      <c r="CW3126" s="59" t="n"/>
      <c r="CX3126" s="59" t="n"/>
      <c r="CY3126" s="59" t="n"/>
      <c r="CZ3126" s="59" t="n"/>
    </row>
    <row r="3127">
      <c r="D3127" s="107" t="n"/>
      <c r="E3127" s="107" t="n"/>
      <c r="F3127" s="107" t="n"/>
      <c r="G3127" s="107" t="n"/>
      <c r="H3127" s="107" t="n"/>
      <c r="I3127" s="107" t="n"/>
      <c r="J3127" s="107" t="n"/>
      <c r="K3127" s="107" t="n"/>
      <c r="L3127" s="107" t="n"/>
      <c r="M3127" s="107" t="n"/>
      <c r="N3127" s="107" t="n"/>
      <c r="O3127" s="107" t="n"/>
      <c r="P3127" s="107" t="n"/>
      <c r="Q3127" s="107" t="n"/>
      <c r="R3127" s="107" t="n"/>
      <c r="S3127" s="107" t="n"/>
      <c r="T3127" s="107" t="n"/>
      <c r="U3127" s="107" t="n"/>
      <c r="V3127" s="107" t="n"/>
      <c r="W3127" s="107" t="n"/>
      <c r="X3127" s="107" t="n"/>
      <c r="Y3127" s="107" t="n"/>
      <c r="Z3127" s="107" t="n"/>
      <c r="AA3127" s="107" t="n"/>
      <c r="AB3127" s="107" t="n"/>
      <c r="AC3127" s="107" t="n"/>
      <c r="AD3127" s="107" t="n"/>
      <c r="AE3127" s="107" t="n"/>
      <c r="AF3127" s="107" t="n"/>
      <c r="AG3127" s="107" t="n"/>
      <c r="AH3127" s="107" t="n"/>
      <c r="AI3127" s="107" t="n"/>
      <c r="AJ3127" s="107" t="n"/>
      <c r="AK3127" s="107" t="n"/>
      <c r="AL3127" s="107" t="n"/>
      <c r="AM3127" s="107" t="n"/>
      <c r="AN3127" s="107" t="n"/>
      <c r="AO3127" s="107" t="n"/>
      <c r="AP3127" s="107" t="n"/>
      <c r="AQ3127" s="107" t="n"/>
      <c r="AR3127" s="107" t="n"/>
      <c r="AS3127" s="107" t="n"/>
      <c r="AT3127" s="107" t="n"/>
      <c r="AU3127" s="107" t="n"/>
      <c r="AV3127" s="107" t="n"/>
      <c r="AW3127" s="107" t="n"/>
      <c r="AX3127" s="107" t="n"/>
      <c r="AY3127" s="107" t="n"/>
      <c r="AZ3127" s="107" t="n"/>
      <c r="BA3127" s="107" t="n"/>
      <c r="BB3127" s="107" t="n"/>
      <c r="BC3127" s="107" t="n"/>
      <c r="BD3127" s="107" t="n"/>
      <c r="BE3127" s="107" t="n"/>
      <c r="BF3127" s="107" t="n"/>
      <c r="BG3127" s="107" t="n"/>
      <c r="BH3127" s="107" t="n"/>
      <c r="BI3127" s="107" t="n"/>
      <c r="BJ3127" s="107" t="n"/>
      <c r="BK3127" s="107" t="n"/>
      <c r="BL3127" s="107" t="n"/>
      <c r="BM3127" s="107" t="n"/>
      <c r="BN3127" s="107" t="n"/>
      <c r="BO3127" s="107" t="n"/>
      <c r="BP3127" s="107" t="n"/>
      <c r="BQ3127" s="107" t="n"/>
      <c r="BR3127" s="107" t="n"/>
      <c r="BS3127" s="107" t="n"/>
      <c r="BT3127" s="107" t="n"/>
      <c r="BU3127" s="107" t="n"/>
      <c r="BV3127" s="107" t="n"/>
      <c r="BW3127" s="107" t="n"/>
      <c r="BX3127" s="107" t="n"/>
      <c r="BY3127" s="107" t="n"/>
      <c r="BZ3127" s="107" t="n"/>
      <c r="CA3127" s="107" t="n"/>
      <c r="CB3127" s="107" t="n"/>
      <c r="CC3127" s="107" t="n"/>
      <c r="CD3127" s="107" t="n"/>
      <c r="CE3127" s="107" t="n"/>
      <c r="CF3127" s="107" t="n"/>
      <c r="CG3127" s="107" t="n"/>
      <c r="CH3127" s="107" t="n"/>
      <c r="CI3127" s="107" t="n"/>
      <c r="CJ3127" s="107" t="n"/>
      <c r="CK3127" s="107" t="n"/>
      <c r="CL3127" s="107" t="n"/>
      <c r="CM3127" s="107" t="n"/>
      <c r="CN3127" s="107" t="n"/>
      <c r="CO3127" s="107" t="n"/>
      <c r="CP3127" s="107" t="n"/>
      <c r="CQ3127" s="107" t="n"/>
      <c r="CR3127" s="107" t="n"/>
      <c r="CS3127" s="107" t="n"/>
      <c r="CT3127" s="107" t="n"/>
      <c r="CU3127" s="107" t="n"/>
      <c r="CV3127" s="107" t="n"/>
      <c r="CW3127" s="107" t="n"/>
      <c r="CX3127" s="107" t="n"/>
      <c r="CY3127" s="107" t="n"/>
      <c r="CZ3127" s="107" t="n"/>
    </row>
    <row r="3130">
      <c r="A3130" s="2">
        <f>IF($A3123="","","   projections")</f>
        <v/>
      </c>
      <c r="B3130" s="68">
        <f>IF($A3123="",0,COUNT($E3131:$CZ3131))</f>
        <v/>
      </c>
      <c r="C3130" s="69">
        <f>IF($B3130=0,0,MAX($E3131:$CZ3131))</f>
        <v/>
      </c>
      <c r="D3130" s="58">
        <f>_xll.BDS($A3123,'Field Check'!$C$42,"headers=y","startcol=1","endcol=3","dir=h")</f>
        <v/>
      </c>
      <c r="E3130" s="59" t="n"/>
      <c r="F3130" s="59" t="n"/>
      <c r="G3130" s="59" t="n"/>
      <c r="H3130" s="59" t="n"/>
      <c r="I3130" s="59" t="n"/>
      <c r="J3130" s="59" t="n"/>
      <c r="K3130" s="59" t="n"/>
      <c r="L3130" s="59" t="n"/>
      <c r="M3130" s="59" t="n"/>
      <c r="N3130" s="59" t="n"/>
      <c r="O3130" s="59" t="n"/>
      <c r="P3130" s="59" t="n"/>
      <c r="Q3130" s="59" t="n"/>
      <c r="R3130" s="59" t="n"/>
      <c r="S3130" s="59" t="n"/>
      <c r="T3130" s="59" t="n"/>
      <c r="U3130" s="59" t="n"/>
      <c r="V3130" s="59" t="n"/>
      <c r="W3130" s="59" t="n"/>
      <c r="X3130" s="59" t="n"/>
      <c r="Y3130" s="59" t="n"/>
      <c r="Z3130" s="59" t="n"/>
      <c r="AA3130" s="59" t="n"/>
      <c r="AB3130" s="59" t="n"/>
      <c r="AC3130" s="59" t="n"/>
      <c r="AD3130" s="59" t="n"/>
      <c r="AE3130" s="59" t="n"/>
      <c r="AF3130" s="59" t="n"/>
      <c r="AG3130" s="59" t="n"/>
      <c r="AH3130" s="59" t="n"/>
      <c r="AI3130" s="59" t="n"/>
      <c r="AJ3130" s="59" t="n"/>
      <c r="AK3130" s="59" t="n"/>
      <c r="AL3130" s="59" t="n"/>
      <c r="AM3130" s="59" t="n"/>
      <c r="AN3130" s="59" t="n"/>
      <c r="AO3130" s="59" t="n"/>
      <c r="AP3130" s="59" t="n"/>
      <c r="AQ3130" s="59" t="n"/>
      <c r="AR3130" s="59" t="n"/>
      <c r="AS3130" s="59" t="n"/>
      <c r="AT3130" s="59" t="n"/>
      <c r="AU3130" s="59" t="n"/>
      <c r="AV3130" s="59" t="n"/>
      <c r="AW3130" s="59" t="n"/>
      <c r="AX3130" s="59" t="n"/>
      <c r="AY3130" s="59" t="n"/>
      <c r="AZ3130" s="59" t="n"/>
      <c r="BA3130" s="59" t="n"/>
      <c r="BB3130" s="59" t="n"/>
      <c r="BC3130" s="59" t="n"/>
      <c r="BD3130" s="59" t="n"/>
      <c r="BE3130" s="59" t="n"/>
      <c r="BF3130" s="59" t="n"/>
      <c r="BG3130" s="59" t="n"/>
      <c r="BH3130" s="59" t="n"/>
      <c r="BI3130" s="59" t="n"/>
      <c r="BJ3130" s="59" t="n"/>
      <c r="BK3130" s="59" t="n"/>
      <c r="BL3130" s="59" t="n"/>
      <c r="BM3130" s="59" t="n"/>
      <c r="BN3130" s="59" t="n"/>
      <c r="BO3130" s="59" t="n"/>
      <c r="BP3130" s="59" t="n"/>
      <c r="BQ3130" s="59" t="n"/>
      <c r="BR3130" s="59" t="n"/>
      <c r="BS3130" s="59" t="n"/>
      <c r="BT3130" s="59" t="n"/>
      <c r="BU3130" s="59" t="n"/>
      <c r="BV3130" s="59" t="n"/>
      <c r="BW3130" s="59" t="n"/>
      <c r="BX3130" s="59" t="n"/>
      <c r="BY3130" s="59" t="n"/>
      <c r="BZ3130" s="59" t="n"/>
      <c r="CA3130" s="59" t="n"/>
      <c r="CB3130" s="59" t="n"/>
      <c r="CC3130" s="59" t="n"/>
      <c r="CD3130" s="59" t="n"/>
      <c r="CE3130" s="59" t="n"/>
      <c r="CF3130" s="59" t="n"/>
      <c r="CG3130" s="59" t="n"/>
      <c r="CH3130" s="59" t="n"/>
      <c r="CI3130" s="59" t="n"/>
      <c r="CJ3130" s="59" t="n"/>
      <c r="CK3130" s="59" t="n"/>
      <c r="CL3130" s="59" t="n"/>
      <c r="CM3130" s="59" t="n"/>
      <c r="CN3130" s="59" t="n"/>
      <c r="CO3130" s="59" t="n"/>
      <c r="CP3130" s="59" t="n"/>
      <c r="CQ3130" s="59" t="n"/>
      <c r="CR3130" s="59" t="n"/>
      <c r="CS3130" s="59" t="n"/>
      <c r="CT3130" s="59" t="n"/>
      <c r="CU3130" s="59" t="n"/>
      <c r="CV3130" s="59" t="n"/>
      <c r="CW3130" s="59" t="n"/>
      <c r="CX3130" s="59" t="n"/>
      <c r="CY3130" s="59" t="n"/>
      <c r="CZ3130" s="59" t="n"/>
    </row>
    <row r="3131">
      <c r="D3131" s="59" t="n"/>
      <c r="E3131" s="59" t="n"/>
      <c r="F3131" s="59" t="n"/>
      <c r="G3131" s="59" t="n"/>
      <c r="H3131" s="59" t="n"/>
      <c r="I3131" s="59" t="n"/>
      <c r="J3131" s="59" t="n"/>
      <c r="K3131" s="59" t="n"/>
      <c r="L3131" s="59" t="n"/>
      <c r="M3131" s="59" t="n"/>
      <c r="N3131" s="59" t="n"/>
      <c r="O3131" s="59" t="n"/>
      <c r="P3131" s="59" t="n"/>
      <c r="Q3131" s="59" t="n"/>
      <c r="R3131" s="59" t="n"/>
      <c r="S3131" s="59" t="n"/>
      <c r="T3131" s="59" t="n"/>
      <c r="U3131" s="59" t="n"/>
      <c r="V3131" s="59" t="n"/>
      <c r="W3131" s="59" t="n"/>
      <c r="X3131" s="59" t="n"/>
      <c r="Y3131" s="59" t="n"/>
      <c r="Z3131" s="59" t="n"/>
      <c r="AA3131" s="59" t="n"/>
      <c r="AB3131" s="59" t="n"/>
      <c r="AC3131" s="59" t="n"/>
      <c r="AD3131" s="59" t="n"/>
      <c r="AE3131" s="59" t="n"/>
      <c r="AF3131" s="59" t="n"/>
      <c r="AG3131" s="59" t="n"/>
      <c r="AH3131" s="59" t="n"/>
      <c r="AI3131" s="59" t="n"/>
      <c r="AJ3131" s="59" t="n"/>
      <c r="AK3131" s="59" t="n"/>
      <c r="AL3131" s="59" t="n"/>
      <c r="AM3131" s="59" t="n"/>
      <c r="AN3131" s="59" t="n"/>
      <c r="AO3131" s="59" t="n"/>
      <c r="AP3131" s="59" t="n"/>
      <c r="AQ3131" s="59" t="n"/>
      <c r="AR3131" s="59" t="n"/>
      <c r="AS3131" s="59" t="n"/>
      <c r="AT3131" s="59" t="n"/>
      <c r="AU3131" s="59" t="n"/>
      <c r="AV3131" s="59" t="n"/>
      <c r="AW3131" s="59" t="n"/>
      <c r="AX3131" s="59" t="n"/>
      <c r="AY3131" s="59" t="n"/>
      <c r="AZ3131" s="59" t="n"/>
      <c r="BA3131" s="59" t="n"/>
      <c r="BB3131" s="59" t="n"/>
      <c r="BC3131" s="59" t="n"/>
      <c r="BD3131" s="59" t="n"/>
      <c r="BE3131" s="59" t="n"/>
      <c r="BF3131" s="59" t="n"/>
      <c r="BG3131" s="59" t="n"/>
      <c r="BH3131" s="59" t="n"/>
      <c r="BI3131" s="59" t="n"/>
      <c r="BJ3131" s="59" t="n"/>
      <c r="BK3131" s="59" t="n"/>
      <c r="BL3131" s="59" t="n"/>
      <c r="BM3131" s="59" t="n"/>
      <c r="BN3131" s="59" t="n"/>
      <c r="BO3131" s="59" t="n"/>
      <c r="BP3131" s="59" t="n"/>
      <c r="BQ3131" s="59" t="n"/>
      <c r="BR3131" s="59" t="n"/>
      <c r="BS3131" s="59" t="n"/>
      <c r="BT3131" s="59" t="n"/>
      <c r="BU3131" s="59" t="n"/>
      <c r="BV3131" s="59" t="n"/>
      <c r="BW3131" s="59" t="n"/>
      <c r="BX3131" s="59" t="n"/>
      <c r="BY3131" s="59" t="n"/>
      <c r="BZ3131" s="59" t="n"/>
      <c r="CA3131" s="59" t="n"/>
      <c r="CB3131" s="59" t="n"/>
      <c r="CC3131" s="59" t="n"/>
      <c r="CD3131" s="59" t="n"/>
      <c r="CE3131" s="59" t="n"/>
      <c r="CF3131" s="59" t="n"/>
      <c r="CG3131" s="59" t="n"/>
      <c r="CH3131" s="59" t="n"/>
      <c r="CI3131" s="59" t="n"/>
      <c r="CJ3131" s="59" t="n"/>
      <c r="CK3131" s="59" t="n"/>
      <c r="CL3131" s="59" t="n"/>
      <c r="CM3131" s="59" t="n"/>
      <c r="CN3131" s="59" t="n"/>
      <c r="CO3131" s="59" t="n"/>
      <c r="CP3131" s="59" t="n"/>
      <c r="CQ3131" s="59" t="n"/>
      <c r="CR3131" s="59" t="n"/>
      <c r="CS3131" s="59" t="n"/>
      <c r="CT3131" s="59" t="n"/>
      <c r="CU3131" s="59" t="n"/>
      <c r="CV3131" s="59" t="n"/>
      <c r="CW3131" s="59" t="n"/>
      <c r="CX3131" s="59" t="n"/>
      <c r="CY3131" s="59" t="n"/>
      <c r="CZ3131" s="59" t="n"/>
    </row>
    <row r="3132">
      <c r="D3132" s="107" t="n"/>
      <c r="E3132" s="107" t="n"/>
      <c r="F3132" s="107" t="n"/>
      <c r="G3132" s="107" t="n"/>
      <c r="H3132" s="107" t="n"/>
      <c r="I3132" s="107" t="n"/>
      <c r="J3132" s="107" t="n"/>
      <c r="K3132" s="107" t="n"/>
      <c r="L3132" s="107" t="n"/>
      <c r="M3132" s="107" t="n"/>
      <c r="N3132" s="107" t="n"/>
      <c r="O3132" s="107" t="n"/>
      <c r="P3132" s="107" t="n"/>
      <c r="Q3132" s="107" t="n"/>
      <c r="R3132" s="107" t="n"/>
      <c r="S3132" s="107" t="n"/>
      <c r="T3132" s="107" t="n"/>
      <c r="U3132" s="107" t="n"/>
      <c r="V3132" s="107" t="n"/>
      <c r="W3132" s="107" t="n"/>
      <c r="X3132" s="107" t="n"/>
      <c r="Y3132" s="107" t="n"/>
      <c r="Z3132" s="107" t="n"/>
      <c r="AA3132" s="107" t="n"/>
      <c r="AB3132" s="107" t="n"/>
      <c r="AC3132" s="107" t="n"/>
      <c r="AD3132" s="107" t="n"/>
      <c r="AE3132" s="107" t="n"/>
      <c r="AF3132" s="107" t="n"/>
      <c r="AG3132" s="107" t="n"/>
      <c r="AH3132" s="107" t="n"/>
      <c r="AI3132" s="107" t="n"/>
      <c r="AJ3132" s="107" t="n"/>
      <c r="AK3132" s="107" t="n"/>
      <c r="AL3132" s="107" t="n"/>
      <c r="AM3132" s="107" t="n"/>
      <c r="AN3132" s="107" t="n"/>
      <c r="AO3132" s="107" t="n"/>
      <c r="AP3132" s="107" t="n"/>
      <c r="AQ3132" s="107" t="n"/>
      <c r="AR3132" s="107" t="n"/>
      <c r="AS3132" s="107" t="n"/>
      <c r="AT3132" s="107" t="n"/>
      <c r="AU3132" s="107" t="n"/>
      <c r="AV3132" s="107" t="n"/>
      <c r="AW3132" s="107" t="n"/>
      <c r="AX3132" s="107" t="n"/>
      <c r="AY3132" s="107" t="n"/>
      <c r="AZ3132" s="107" t="n"/>
      <c r="BA3132" s="107" t="n"/>
      <c r="BB3132" s="107" t="n"/>
      <c r="BC3132" s="107" t="n"/>
      <c r="BD3132" s="107" t="n"/>
      <c r="BE3132" s="107" t="n"/>
      <c r="BF3132" s="107" t="n"/>
      <c r="BG3132" s="107" t="n"/>
      <c r="BH3132" s="107" t="n"/>
      <c r="BI3132" s="107" t="n"/>
      <c r="BJ3132" s="107" t="n"/>
      <c r="BK3132" s="107" t="n"/>
      <c r="BL3132" s="107" t="n"/>
      <c r="BM3132" s="107" t="n"/>
      <c r="BN3132" s="107" t="n"/>
      <c r="BO3132" s="107" t="n"/>
      <c r="BP3132" s="107" t="n"/>
      <c r="BQ3132" s="107" t="n"/>
      <c r="BR3132" s="107" t="n"/>
      <c r="BS3132" s="107" t="n"/>
      <c r="BT3132" s="107" t="n"/>
      <c r="BU3132" s="107" t="n"/>
      <c r="BV3132" s="107" t="n"/>
      <c r="BW3132" s="107" t="n"/>
      <c r="BX3132" s="107" t="n"/>
      <c r="BY3132" s="107" t="n"/>
      <c r="BZ3132" s="107" t="n"/>
      <c r="CA3132" s="107" t="n"/>
      <c r="CB3132" s="107" t="n"/>
      <c r="CC3132" s="107" t="n"/>
      <c r="CD3132" s="107" t="n"/>
      <c r="CE3132" s="107" t="n"/>
      <c r="CF3132" s="107" t="n"/>
      <c r="CG3132" s="107" t="n"/>
      <c r="CH3132" s="107" t="n"/>
      <c r="CI3132" s="107" t="n"/>
      <c r="CJ3132" s="107" t="n"/>
      <c r="CK3132" s="107" t="n"/>
      <c r="CL3132" s="107" t="n"/>
      <c r="CM3132" s="107" t="n"/>
      <c r="CN3132" s="107" t="n"/>
      <c r="CO3132" s="107" t="n"/>
      <c r="CP3132" s="107" t="n"/>
      <c r="CQ3132" s="107" t="n"/>
      <c r="CR3132" s="107" t="n"/>
      <c r="CS3132" s="107" t="n"/>
      <c r="CT3132" s="107" t="n"/>
      <c r="CU3132" s="107" t="n"/>
      <c r="CV3132" s="107" t="n"/>
      <c r="CW3132" s="107" t="n"/>
      <c r="CX3132" s="107" t="n"/>
      <c r="CY3132" s="107" t="n"/>
      <c r="CZ3132" s="107" t="n"/>
    </row>
    <row r="3134">
      <c r="A3134" s="126">
        <f>IF(MXAU!$C$85="","",MXAU!$C$85)</f>
        <v/>
      </c>
      <c r="B3134" s="68">
        <f>IF($A3134="",0,COUNT($E3135:$CZ3135))</f>
        <v/>
      </c>
      <c r="C3134" s="69">
        <f>IF($B3134=0,0,MAX($E3135:$CZ3135))</f>
        <v/>
      </c>
      <c r="D3134" s="58">
        <f>_xll.BDS($A3134,'Field Check'!$C$44,"headers=y","startcol=1","endcol=7","dir=h","DVD_START_DT",'Field Check'!$C$59,"DVD_END_DT",'Field Check'!$D$59)</f>
        <v/>
      </c>
      <c r="E3134" s="59" t="n"/>
      <c r="F3134" s="59" t="n"/>
      <c r="G3134" s="59" t="n"/>
      <c r="H3134" s="59" t="n"/>
      <c r="I3134" s="59" t="n"/>
      <c r="J3134" s="59" t="n"/>
      <c r="K3134" s="59" t="n"/>
      <c r="L3134" s="59" t="n"/>
      <c r="M3134" s="59" t="n"/>
      <c r="N3134" s="59" t="n"/>
      <c r="O3134" s="59" t="n"/>
      <c r="P3134" s="59" t="n"/>
      <c r="Q3134" s="59" t="n"/>
      <c r="R3134" s="59" t="n"/>
      <c r="S3134" s="59" t="n"/>
      <c r="T3134" s="59" t="n"/>
      <c r="U3134" s="59" t="n"/>
      <c r="V3134" s="59" t="n"/>
      <c r="W3134" s="59" t="n"/>
      <c r="X3134" s="59" t="n"/>
      <c r="Y3134" s="59" t="n"/>
      <c r="Z3134" s="59" t="n"/>
      <c r="AA3134" s="59" t="n"/>
      <c r="AB3134" s="59" t="n"/>
      <c r="AC3134" s="59" t="n"/>
      <c r="AD3134" s="59" t="n"/>
      <c r="AE3134" s="59" t="n"/>
      <c r="AF3134" s="59" t="n"/>
      <c r="AG3134" s="59" t="n"/>
      <c r="AH3134" s="59" t="n"/>
      <c r="AI3134" s="59" t="n"/>
      <c r="AJ3134" s="59" t="n"/>
      <c r="AK3134" s="59" t="n"/>
      <c r="AL3134" s="59" t="n"/>
      <c r="AM3134" s="59" t="n"/>
      <c r="AN3134" s="59" t="n"/>
      <c r="AO3134" s="59" t="n"/>
      <c r="AP3134" s="59" t="n"/>
      <c r="AQ3134" s="59" t="n"/>
      <c r="AR3134" s="59" t="n"/>
      <c r="AS3134" s="59" t="n"/>
      <c r="AT3134" s="59" t="n"/>
      <c r="AU3134" s="59" t="n"/>
      <c r="AV3134" s="59" t="n"/>
      <c r="AW3134" s="59" t="n"/>
      <c r="AX3134" s="59" t="n"/>
      <c r="AY3134" s="59" t="n"/>
      <c r="AZ3134" s="59" t="n"/>
      <c r="BA3134" s="59" t="n"/>
      <c r="BB3134" s="59" t="n"/>
      <c r="BC3134" s="59" t="n"/>
      <c r="BD3134" s="59" t="n"/>
      <c r="BE3134" s="59" t="n"/>
      <c r="BF3134" s="59" t="n"/>
      <c r="BG3134" s="59" t="n"/>
      <c r="BH3134" s="59" t="n"/>
      <c r="BI3134" s="59" t="n"/>
      <c r="BJ3134" s="59" t="n"/>
      <c r="BK3134" s="59" t="n"/>
      <c r="BL3134" s="59" t="n"/>
      <c r="BM3134" s="59" t="n"/>
      <c r="BN3134" s="59" t="n"/>
      <c r="BO3134" s="59" t="n"/>
      <c r="BP3134" s="59" t="n"/>
      <c r="BQ3134" s="59" t="n"/>
      <c r="BR3134" s="59" t="n"/>
      <c r="BS3134" s="59" t="n"/>
      <c r="BT3134" s="59" t="n"/>
      <c r="BU3134" s="59" t="n"/>
      <c r="BV3134" s="59" t="n"/>
      <c r="BW3134" s="59" t="n"/>
      <c r="BX3134" s="59" t="n"/>
      <c r="BY3134" s="59" t="n"/>
      <c r="BZ3134" s="59" t="n"/>
      <c r="CA3134" s="59" t="n"/>
      <c r="CB3134" s="59" t="n"/>
      <c r="CC3134" s="59" t="n"/>
      <c r="CD3134" s="59" t="n"/>
      <c r="CE3134" s="59" t="n"/>
      <c r="CF3134" s="59" t="n"/>
      <c r="CG3134" s="59" t="n"/>
      <c r="CH3134" s="59" t="n"/>
      <c r="CI3134" s="59" t="n"/>
      <c r="CJ3134" s="59" t="n"/>
      <c r="CK3134" s="59" t="n"/>
      <c r="CL3134" s="59" t="n"/>
      <c r="CM3134" s="59" t="n"/>
      <c r="CN3134" s="59" t="n"/>
      <c r="CO3134" s="59" t="n"/>
      <c r="CP3134" s="59" t="n"/>
      <c r="CQ3134" s="59" t="n"/>
      <c r="CR3134" s="59" t="n"/>
      <c r="CS3134" s="59" t="n"/>
      <c r="CT3134" s="59" t="n"/>
      <c r="CU3134" s="59" t="n"/>
      <c r="CV3134" s="59" t="n"/>
      <c r="CW3134" s="59" t="n"/>
      <c r="CX3134" s="59" t="n"/>
      <c r="CY3134" s="59" t="n"/>
      <c r="CZ3134" s="59" t="n"/>
    </row>
    <row r="3135">
      <c r="D3135" s="59" t="n"/>
      <c r="E3135" s="59" t="n"/>
      <c r="F3135" s="59" t="n"/>
      <c r="G3135" s="59" t="n"/>
      <c r="H3135" s="59" t="n"/>
      <c r="I3135" s="59" t="n"/>
      <c r="J3135" s="59" t="n"/>
      <c r="K3135" s="59" t="n"/>
      <c r="L3135" s="59" t="n"/>
      <c r="M3135" s="59" t="n"/>
      <c r="N3135" s="59" t="n"/>
      <c r="O3135" s="59" t="n"/>
      <c r="P3135" s="59" t="n"/>
      <c r="Q3135" s="59" t="n"/>
      <c r="R3135" s="59" t="n"/>
      <c r="S3135" s="59" t="n"/>
      <c r="T3135" s="59" t="n"/>
      <c r="U3135" s="59" t="n"/>
      <c r="V3135" s="59" t="n"/>
      <c r="W3135" s="59" t="n"/>
      <c r="X3135" s="59" t="n"/>
      <c r="Y3135" s="59" t="n"/>
      <c r="Z3135" s="59" t="n"/>
      <c r="AA3135" s="59" t="n"/>
      <c r="AB3135" s="59" t="n"/>
      <c r="AC3135" s="59" t="n"/>
      <c r="AD3135" s="59" t="n"/>
      <c r="AE3135" s="59" t="n"/>
      <c r="AF3135" s="59" t="n"/>
      <c r="AG3135" s="59" t="n"/>
      <c r="AH3135" s="59" t="n"/>
      <c r="AI3135" s="59" t="n"/>
      <c r="AJ3135" s="59" t="n"/>
      <c r="AK3135" s="59" t="n"/>
      <c r="AL3135" s="59" t="n"/>
      <c r="AM3135" s="59" t="n"/>
      <c r="AN3135" s="59" t="n"/>
      <c r="AO3135" s="59" t="n"/>
      <c r="AP3135" s="59" t="n"/>
      <c r="AQ3135" s="59" t="n"/>
      <c r="AR3135" s="59" t="n"/>
      <c r="AS3135" s="59" t="n"/>
      <c r="AT3135" s="59" t="n"/>
      <c r="AU3135" s="59" t="n"/>
      <c r="AV3135" s="59" t="n"/>
      <c r="AW3135" s="59" t="n"/>
      <c r="AX3135" s="59" t="n"/>
      <c r="AY3135" s="59" t="n"/>
      <c r="AZ3135" s="59" t="n"/>
      <c r="BA3135" s="59" t="n"/>
      <c r="BB3135" s="59" t="n"/>
      <c r="BC3135" s="59" t="n"/>
      <c r="BD3135" s="59" t="n"/>
      <c r="BE3135" s="59" t="n"/>
      <c r="BF3135" s="59" t="n"/>
      <c r="BG3135" s="59" t="n"/>
      <c r="BH3135" s="59" t="n"/>
      <c r="BI3135" s="59" t="n"/>
      <c r="BJ3135" s="59" t="n"/>
      <c r="BK3135" s="59" t="n"/>
      <c r="BL3135" s="59" t="n"/>
      <c r="BM3135" s="59" t="n"/>
      <c r="BN3135" s="59" t="n"/>
      <c r="BO3135" s="59" t="n"/>
      <c r="BP3135" s="59" t="n"/>
      <c r="BQ3135" s="59" t="n"/>
      <c r="BR3135" s="59" t="n"/>
      <c r="BS3135" s="59" t="n"/>
      <c r="BT3135" s="59" t="n"/>
      <c r="BU3135" s="59" t="n"/>
      <c r="BV3135" s="59" t="n"/>
      <c r="BW3135" s="59" t="n"/>
      <c r="BX3135" s="59" t="n"/>
      <c r="BY3135" s="59" t="n"/>
      <c r="BZ3135" s="59" t="n"/>
      <c r="CA3135" s="59" t="n"/>
      <c r="CB3135" s="59" t="n"/>
      <c r="CC3135" s="59" t="n"/>
      <c r="CD3135" s="59" t="n"/>
      <c r="CE3135" s="59" t="n"/>
      <c r="CF3135" s="59" t="n"/>
      <c r="CG3135" s="59" t="n"/>
      <c r="CH3135" s="59" t="n"/>
      <c r="CI3135" s="59" t="n"/>
      <c r="CJ3135" s="59" t="n"/>
      <c r="CK3135" s="59" t="n"/>
      <c r="CL3135" s="59" t="n"/>
      <c r="CM3135" s="59" t="n"/>
      <c r="CN3135" s="59" t="n"/>
      <c r="CO3135" s="59" t="n"/>
      <c r="CP3135" s="59" t="n"/>
      <c r="CQ3135" s="59" t="n"/>
      <c r="CR3135" s="59" t="n"/>
      <c r="CS3135" s="59" t="n"/>
      <c r="CT3135" s="59" t="n"/>
      <c r="CU3135" s="59" t="n"/>
      <c r="CV3135" s="59" t="n"/>
      <c r="CW3135" s="59" t="n"/>
      <c r="CX3135" s="59" t="n"/>
      <c r="CY3135" s="59" t="n"/>
      <c r="CZ3135" s="59" t="n"/>
    </row>
    <row r="3136">
      <c r="D3136" s="59" t="n"/>
      <c r="E3136" s="59" t="n"/>
      <c r="F3136" s="59" t="n"/>
      <c r="G3136" s="59" t="n"/>
      <c r="H3136" s="59" t="n"/>
      <c r="I3136" s="59" t="n"/>
      <c r="J3136" s="59" t="n"/>
      <c r="K3136" s="59" t="n"/>
      <c r="L3136" s="59" t="n"/>
      <c r="M3136" s="59" t="n"/>
      <c r="N3136" s="59" t="n"/>
      <c r="O3136" s="59" t="n"/>
      <c r="P3136" s="59" t="n"/>
      <c r="Q3136" s="59" t="n"/>
      <c r="R3136" s="59" t="n"/>
      <c r="S3136" s="59" t="n"/>
      <c r="T3136" s="59" t="n"/>
      <c r="U3136" s="59" t="n"/>
      <c r="V3136" s="59" t="n"/>
      <c r="W3136" s="59" t="n"/>
      <c r="X3136" s="59" t="n"/>
      <c r="Y3136" s="59" t="n"/>
      <c r="Z3136" s="59" t="n"/>
      <c r="AA3136" s="59" t="n"/>
      <c r="AB3136" s="59" t="n"/>
      <c r="AC3136" s="59" t="n"/>
      <c r="AD3136" s="59" t="n"/>
      <c r="AE3136" s="59" t="n"/>
      <c r="AF3136" s="59" t="n"/>
      <c r="AG3136" s="59" t="n"/>
      <c r="AH3136" s="59" t="n"/>
      <c r="AI3136" s="59" t="n"/>
      <c r="AJ3136" s="59" t="n"/>
      <c r="AK3136" s="59" t="n"/>
      <c r="AL3136" s="59" t="n"/>
      <c r="AM3136" s="59" t="n"/>
      <c r="AN3136" s="59" t="n"/>
      <c r="AO3136" s="59" t="n"/>
      <c r="AP3136" s="59" t="n"/>
      <c r="AQ3136" s="59" t="n"/>
      <c r="AR3136" s="59" t="n"/>
      <c r="AS3136" s="59" t="n"/>
      <c r="AT3136" s="59" t="n"/>
      <c r="AU3136" s="59" t="n"/>
      <c r="AV3136" s="59" t="n"/>
      <c r="AW3136" s="59" t="n"/>
      <c r="AX3136" s="59" t="n"/>
      <c r="AY3136" s="59" t="n"/>
      <c r="AZ3136" s="59" t="n"/>
      <c r="BA3136" s="59" t="n"/>
      <c r="BB3136" s="59" t="n"/>
      <c r="BC3136" s="59" t="n"/>
      <c r="BD3136" s="59" t="n"/>
      <c r="BE3136" s="59" t="n"/>
      <c r="BF3136" s="59" t="n"/>
      <c r="BG3136" s="59" t="n"/>
      <c r="BH3136" s="59" t="n"/>
      <c r="BI3136" s="59" t="n"/>
      <c r="BJ3136" s="59" t="n"/>
      <c r="BK3136" s="59" t="n"/>
      <c r="BL3136" s="59" t="n"/>
      <c r="BM3136" s="59" t="n"/>
      <c r="BN3136" s="59" t="n"/>
      <c r="BO3136" s="59" t="n"/>
      <c r="BP3136" s="59" t="n"/>
      <c r="BQ3136" s="59" t="n"/>
      <c r="BR3136" s="59" t="n"/>
      <c r="BS3136" s="59" t="n"/>
      <c r="BT3136" s="59" t="n"/>
      <c r="BU3136" s="59" t="n"/>
      <c r="BV3136" s="59" t="n"/>
      <c r="BW3136" s="59" t="n"/>
      <c r="BX3136" s="59" t="n"/>
      <c r="BY3136" s="59" t="n"/>
      <c r="BZ3136" s="59" t="n"/>
      <c r="CA3136" s="59" t="n"/>
      <c r="CB3136" s="59" t="n"/>
      <c r="CC3136" s="59" t="n"/>
      <c r="CD3136" s="59" t="n"/>
      <c r="CE3136" s="59" t="n"/>
      <c r="CF3136" s="59" t="n"/>
      <c r="CG3136" s="59" t="n"/>
      <c r="CH3136" s="59" t="n"/>
      <c r="CI3136" s="59" t="n"/>
      <c r="CJ3136" s="59" t="n"/>
      <c r="CK3136" s="59" t="n"/>
      <c r="CL3136" s="59" t="n"/>
      <c r="CM3136" s="59" t="n"/>
      <c r="CN3136" s="59" t="n"/>
      <c r="CO3136" s="59" t="n"/>
      <c r="CP3136" s="59" t="n"/>
      <c r="CQ3136" s="59" t="n"/>
      <c r="CR3136" s="59" t="n"/>
      <c r="CS3136" s="59" t="n"/>
      <c r="CT3136" s="59" t="n"/>
      <c r="CU3136" s="59" t="n"/>
      <c r="CV3136" s="59" t="n"/>
      <c r="CW3136" s="59" t="n"/>
      <c r="CX3136" s="59" t="n"/>
      <c r="CY3136" s="59" t="n"/>
      <c r="CZ3136" s="59" t="n"/>
    </row>
    <row r="3137">
      <c r="D3137" s="59" t="n"/>
      <c r="E3137" s="59" t="n"/>
      <c r="F3137" s="59" t="n"/>
      <c r="G3137" s="59" t="n"/>
      <c r="H3137" s="59" t="n"/>
      <c r="I3137" s="59" t="n"/>
      <c r="J3137" s="59" t="n"/>
      <c r="K3137" s="59" t="n"/>
      <c r="L3137" s="59" t="n"/>
      <c r="M3137" s="59" t="n"/>
      <c r="N3137" s="59" t="n"/>
      <c r="O3137" s="59" t="n"/>
      <c r="P3137" s="59" t="n"/>
      <c r="Q3137" s="59" t="n"/>
      <c r="R3137" s="59" t="n"/>
      <c r="S3137" s="59" t="n"/>
      <c r="T3137" s="59" t="n"/>
      <c r="U3137" s="59" t="n"/>
      <c r="V3137" s="59" t="n"/>
      <c r="W3137" s="59" t="n"/>
      <c r="X3137" s="59" t="n"/>
      <c r="Y3137" s="59" t="n"/>
      <c r="Z3137" s="59" t="n"/>
      <c r="AA3137" s="59" t="n"/>
      <c r="AB3137" s="59" t="n"/>
      <c r="AC3137" s="59" t="n"/>
      <c r="AD3137" s="59" t="n"/>
      <c r="AE3137" s="59" t="n"/>
      <c r="AF3137" s="59" t="n"/>
      <c r="AG3137" s="59" t="n"/>
      <c r="AH3137" s="59" t="n"/>
      <c r="AI3137" s="59" t="n"/>
      <c r="AJ3137" s="59" t="n"/>
      <c r="AK3137" s="59" t="n"/>
      <c r="AL3137" s="59" t="n"/>
      <c r="AM3137" s="59" t="n"/>
      <c r="AN3137" s="59" t="n"/>
      <c r="AO3137" s="59" t="n"/>
      <c r="AP3137" s="59" t="n"/>
      <c r="AQ3137" s="59" t="n"/>
      <c r="AR3137" s="59" t="n"/>
      <c r="AS3137" s="59" t="n"/>
      <c r="AT3137" s="59" t="n"/>
      <c r="AU3137" s="59" t="n"/>
      <c r="AV3137" s="59" t="n"/>
      <c r="AW3137" s="59" t="n"/>
      <c r="AX3137" s="59" t="n"/>
      <c r="AY3137" s="59" t="n"/>
      <c r="AZ3137" s="59" t="n"/>
      <c r="BA3137" s="59" t="n"/>
      <c r="BB3137" s="59" t="n"/>
      <c r="BC3137" s="59" t="n"/>
      <c r="BD3137" s="59" t="n"/>
      <c r="BE3137" s="59" t="n"/>
      <c r="BF3137" s="59" t="n"/>
      <c r="BG3137" s="59" t="n"/>
      <c r="BH3137" s="59" t="n"/>
      <c r="BI3137" s="59" t="n"/>
      <c r="BJ3137" s="59" t="n"/>
      <c r="BK3137" s="59" t="n"/>
      <c r="BL3137" s="59" t="n"/>
      <c r="BM3137" s="59" t="n"/>
      <c r="BN3137" s="59" t="n"/>
      <c r="BO3137" s="59" t="n"/>
      <c r="BP3137" s="59" t="n"/>
      <c r="BQ3137" s="59" t="n"/>
      <c r="BR3137" s="59" t="n"/>
      <c r="BS3137" s="59" t="n"/>
      <c r="BT3137" s="59" t="n"/>
      <c r="BU3137" s="59" t="n"/>
      <c r="BV3137" s="59" t="n"/>
      <c r="BW3137" s="59" t="n"/>
      <c r="BX3137" s="59" t="n"/>
      <c r="BY3137" s="59" t="n"/>
      <c r="BZ3137" s="59" t="n"/>
      <c r="CA3137" s="59" t="n"/>
      <c r="CB3137" s="59" t="n"/>
      <c r="CC3137" s="59" t="n"/>
      <c r="CD3137" s="59" t="n"/>
      <c r="CE3137" s="59" t="n"/>
      <c r="CF3137" s="59" t="n"/>
      <c r="CG3137" s="59" t="n"/>
      <c r="CH3137" s="59" t="n"/>
      <c r="CI3137" s="59" t="n"/>
      <c r="CJ3137" s="59" t="n"/>
      <c r="CK3137" s="59" t="n"/>
      <c r="CL3137" s="59" t="n"/>
      <c r="CM3137" s="59" t="n"/>
      <c r="CN3137" s="59" t="n"/>
      <c r="CO3137" s="59" t="n"/>
      <c r="CP3137" s="59" t="n"/>
      <c r="CQ3137" s="59" t="n"/>
      <c r="CR3137" s="59" t="n"/>
      <c r="CS3137" s="59" t="n"/>
      <c r="CT3137" s="59" t="n"/>
      <c r="CU3137" s="59" t="n"/>
      <c r="CV3137" s="59" t="n"/>
      <c r="CW3137" s="59" t="n"/>
      <c r="CX3137" s="59" t="n"/>
      <c r="CY3137" s="59" t="n"/>
      <c r="CZ3137" s="59" t="n"/>
    </row>
    <row r="3138">
      <c r="D3138" s="107" t="n"/>
      <c r="E3138" s="107" t="n"/>
      <c r="F3138" s="107" t="n"/>
      <c r="G3138" s="107" t="n"/>
      <c r="H3138" s="107" t="n"/>
      <c r="I3138" s="107" t="n"/>
      <c r="J3138" s="107" t="n"/>
      <c r="K3138" s="107" t="n"/>
      <c r="L3138" s="107" t="n"/>
      <c r="M3138" s="107" t="n"/>
      <c r="N3138" s="107" t="n"/>
      <c r="O3138" s="107" t="n"/>
      <c r="P3138" s="107" t="n"/>
      <c r="Q3138" s="107" t="n"/>
      <c r="R3138" s="107" t="n"/>
      <c r="S3138" s="107" t="n"/>
      <c r="T3138" s="107" t="n"/>
      <c r="U3138" s="107" t="n"/>
      <c r="V3138" s="107" t="n"/>
      <c r="W3138" s="107" t="n"/>
      <c r="X3138" s="107" t="n"/>
      <c r="Y3138" s="107" t="n"/>
      <c r="Z3138" s="107" t="n"/>
      <c r="AA3138" s="107" t="n"/>
      <c r="AB3138" s="107" t="n"/>
      <c r="AC3138" s="107" t="n"/>
      <c r="AD3138" s="107" t="n"/>
      <c r="AE3138" s="107" t="n"/>
      <c r="AF3138" s="107" t="n"/>
      <c r="AG3138" s="107" t="n"/>
      <c r="AH3138" s="107" t="n"/>
      <c r="AI3138" s="107" t="n"/>
      <c r="AJ3138" s="107" t="n"/>
      <c r="AK3138" s="107" t="n"/>
      <c r="AL3138" s="107" t="n"/>
      <c r="AM3138" s="107" t="n"/>
      <c r="AN3138" s="107" t="n"/>
      <c r="AO3138" s="107" t="n"/>
      <c r="AP3138" s="107" t="n"/>
      <c r="AQ3138" s="107" t="n"/>
      <c r="AR3138" s="107" t="n"/>
      <c r="AS3138" s="107" t="n"/>
      <c r="AT3138" s="107" t="n"/>
      <c r="AU3138" s="107" t="n"/>
      <c r="AV3138" s="107" t="n"/>
      <c r="AW3138" s="107" t="n"/>
      <c r="AX3138" s="107" t="n"/>
      <c r="AY3138" s="107" t="n"/>
      <c r="AZ3138" s="107" t="n"/>
      <c r="BA3138" s="107" t="n"/>
      <c r="BB3138" s="107" t="n"/>
      <c r="BC3138" s="107" t="n"/>
      <c r="BD3138" s="107" t="n"/>
      <c r="BE3138" s="107" t="n"/>
      <c r="BF3138" s="107" t="n"/>
      <c r="BG3138" s="107" t="n"/>
      <c r="BH3138" s="107" t="n"/>
      <c r="BI3138" s="107" t="n"/>
      <c r="BJ3138" s="107" t="n"/>
      <c r="BK3138" s="107" t="n"/>
      <c r="BL3138" s="107" t="n"/>
      <c r="BM3138" s="107" t="n"/>
      <c r="BN3138" s="107" t="n"/>
      <c r="BO3138" s="107" t="n"/>
      <c r="BP3138" s="107" t="n"/>
      <c r="BQ3138" s="107" t="n"/>
      <c r="BR3138" s="107" t="n"/>
      <c r="BS3138" s="107" t="n"/>
      <c r="BT3138" s="107" t="n"/>
      <c r="BU3138" s="107" t="n"/>
      <c r="BV3138" s="107" t="n"/>
      <c r="BW3138" s="107" t="n"/>
      <c r="BX3138" s="107" t="n"/>
      <c r="BY3138" s="107" t="n"/>
      <c r="BZ3138" s="107" t="n"/>
      <c r="CA3138" s="107" t="n"/>
      <c r="CB3138" s="107" t="n"/>
      <c r="CC3138" s="107" t="n"/>
      <c r="CD3138" s="107" t="n"/>
      <c r="CE3138" s="107" t="n"/>
      <c r="CF3138" s="107" t="n"/>
      <c r="CG3138" s="107" t="n"/>
      <c r="CH3138" s="107" t="n"/>
      <c r="CI3138" s="107" t="n"/>
      <c r="CJ3138" s="107" t="n"/>
      <c r="CK3138" s="107" t="n"/>
      <c r="CL3138" s="107" t="n"/>
      <c r="CM3138" s="107" t="n"/>
      <c r="CN3138" s="107" t="n"/>
      <c r="CO3138" s="107" t="n"/>
      <c r="CP3138" s="107" t="n"/>
      <c r="CQ3138" s="107" t="n"/>
      <c r="CR3138" s="107" t="n"/>
      <c r="CS3138" s="107" t="n"/>
      <c r="CT3138" s="107" t="n"/>
      <c r="CU3138" s="107" t="n"/>
      <c r="CV3138" s="107" t="n"/>
      <c r="CW3138" s="107" t="n"/>
      <c r="CX3138" s="107" t="n"/>
      <c r="CY3138" s="107" t="n"/>
      <c r="CZ3138" s="107" t="n"/>
    </row>
    <row r="3141">
      <c r="A3141" s="2">
        <f>IF($A3134="","","   projections")</f>
        <v/>
      </c>
      <c r="B3141" s="68">
        <f>IF($A3134="",0,COUNT($E3142:$CZ3142))</f>
        <v/>
      </c>
      <c r="C3141" s="69">
        <f>IF($B3141=0,0,MAX($E3142:$CZ3142))</f>
        <v/>
      </c>
      <c r="D3141" s="58">
        <f>_xll.BDS($A3134,'Field Check'!$C$42,"headers=y","startcol=1","endcol=3","dir=h")</f>
        <v/>
      </c>
      <c r="E3141" s="59" t="n"/>
      <c r="F3141" s="59" t="n"/>
      <c r="G3141" s="59" t="n"/>
      <c r="H3141" s="59" t="n"/>
      <c r="I3141" s="59" t="n"/>
      <c r="J3141" s="59" t="n"/>
      <c r="K3141" s="59" t="n"/>
      <c r="L3141" s="59" t="n"/>
      <c r="M3141" s="59" t="n"/>
      <c r="N3141" s="59" t="n"/>
      <c r="O3141" s="59" t="n"/>
      <c r="P3141" s="59" t="n"/>
      <c r="Q3141" s="59" t="n"/>
      <c r="R3141" s="59" t="n"/>
      <c r="S3141" s="59" t="n"/>
      <c r="T3141" s="59" t="n"/>
      <c r="U3141" s="59" t="n"/>
      <c r="V3141" s="59" t="n"/>
      <c r="W3141" s="59" t="n"/>
      <c r="X3141" s="59" t="n"/>
      <c r="Y3141" s="59" t="n"/>
      <c r="Z3141" s="59" t="n"/>
      <c r="AA3141" s="59" t="n"/>
      <c r="AB3141" s="59" t="n"/>
      <c r="AC3141" s="59" t="n"/>
      <c r="AD3141" s="59" t="n"/>
      <c r="AE3141" s="59" t="n"/>
      <c r="AF3141" s="59" t="n"/>
      <c r="AG3141" s="59" t="n"/>
      <c r="AH3141" s="59" t="n"/>
      <c r="AI3141" s="59" t="n"/>
      <c r="AJ3141" s="59" t="n"/>
      <c r="AK3141" s="59" t="n"/>
      <c r="AL3141" s="59" t="n"/>
      <c r="AM3141" s="59" t="n"/>
      <c r="AN3141" s="59" t="n"/>
      <c r="AO3141" s="59" t="n"/>
      <c r="AP3141" s="59" t="n"/>
      <c r="AQ3141" s="59" t="n"/>
      <c r="AR3141" s="59" t="n"/>
      <c r="AS3141" s="59" t="n"/>
      <c r="AT3141" s="59" t="n"/>
      <c r="AU3141" s="59" t="n"/>
      <c r="AV3141" s="59" t="n"/>
      <c r="AW3141" s="59" t="n"/>
      <c r="AX3141" s="59" t="n"/>
      <c r="AY3141" s="59" t="n"/>
      <c r="AZ3141" s="59" t="n"/>
      <c r="BA3141" s="59" t="n"/>
      <c r="BB3141" s="59" t="n"/>
      <c r="BC3141" s="59" t="n"/>
      <c r="BD3141" s="59" t="n"/>
      <c r="BE3141" s="59" t="n"/>
      <c r="BF3141" s="59" t="n"/>
      <c r="BG3141" s="59" t="n"/>
      <c r="BH3141" s="59" t="n"/>
      <c r="BI3141" s="59" t="n"/>
      <c r="BJ3141" s="59" t="n"/>
      <c r="BK3141" s="59" t="n"/>
      <c r="BL3141" s="59" t="n"/>
      <c r="BM3141" s="59" t="n"/>
      <c r="BN3141" s="59" t="n"/>
      <c r="BO3141" s="59" t="n"/>
      <c r="BP3141" s="59" t="n"/>
      <c r="BQ3141" s="59" t="n"/>
      <c r="BR3141" s="59" t="n"/>
      <c r="BS3141" s="59" t="n"/>
      <c r="BT3141" s="59" t="n"/>
      <c r="BU3141" s="59" t="n"/>
      <c r="BV3141" s="59" t="n"/>
      <c r="BW3141" s="59" t="n"/>
      <c r="BX3141" s="59" t="n"/>
      <c r="BY3141" s="59" t="n"/>
      <c r="BZ3141" s="59" t="n"/>
      <c r="CA3141" s="59" t="n"/>
      <c r="CB3141" s="59" t="n"/>
      <c r="CC3141" s="59" t="n"/>
      <c r="CD3141" s="59" t="n"/>
      <c r="CE3141" s="59" t="n"/>
      <c r="CF3141" s="59" t="n"/>
      <c r="CG3141" s="59" t="n"/>
      <c r="CH3141" s="59" t="n"/>
      <c r="CI3141" s="59" t="n"/>
      <c r="CJ3141" s="59" t="n"/>
      <c r="CK3141" s="59" t="n"/>
      <c r="CL3141" s="59" t="n"/>
      <c r="CM3141" s="59" t="n"/>
      <c r="CN3141" s="59" t="n"/>
      <c r="CO3141" s="59" t="n"/>
      <c r="CP3141" s="59" t="n"/>
      <c r="CQ3141" s="59" t="n"/>
      <c r="CR3141" s="59" t="n"/>
      <c r="CS3141" s="59" t="n"/>
      <c r="CT3141" s="59" t="n"/>
      <c r="CU3141" s="59" t="n"/>
      <c r="CV3141" s="59" t="n"/>
      <c r="CW3141" s="59" t="n"/>
      <c r="CX3141" s="59" t="n"/>
      <c r="CY3141" s="59" t="n"/>
      <c r="CZ3141" s="59" t="n"/>
    </row>
    <row r="3142">
      <c r="D3142" s="59" t="n"/>
      <c r="E3142" s="59" t="n"/>
      <c r="F3142" s="59" t="n"/>
      <c r="G3142" s="59" t="n"/>
      <c r="H3142" s="59" t="n"/>
      <c r="I3142" s="59" t="n"/>
      <c r="J3142" s="59" t="n"/>
      <c r="K3142" s="59" t="n"/>
      <c r="L3142" s="59" t="n"/>
      <c r="M3142" s="59" t="n"/>
      <c r="N3142" s="59" t="n"/>
      <c r="O3142" s="59" t="n"/>
      <c r="P3142" s="59" t="n"/>
      <c r="Q3142" s="59" t="n"/>
      <c r="R3142" s="59" t="n"/>
      <c r="S3142" s="59" t="n"/>
      <c r="T3142" s="59" t="n"/>
      <c r="U3142" s="59" t="n"/>
      <c r="V3142" s="59" t="n"/>
      <c r="W3142" s="59" t="n"/>
      <c r="X3142" s="59" t="n"/>
      <c r="Y3142" s="59" t="n"/>
      <c r="Z3142" s="59" t="n"/>
      <c r="AA3142" s="59" t="n"/>
      <c r="AB3142" s="59" t="n"/>
      <c r="AC3142" s="59" t="n"/>
      <c r="AD3142" s="59" t="n"/>
      <c r="AE3142" s="59" t="n"/>
      <c r="AF3142" s="59" t="n"/>
      <c r="AG3142" s="59" t="n"/>
      <c r="AH3142" s="59" t="n"/>
      <c r="AI3142" s="59" t="n"/>
      <c r="AJ3142" s="59" t="n"/>
      <c r="AK3142" s="59" t="n"/>
      <c r="AL3142" s="59" t="n"/>
      <c r="AM3142" s="59" t="n"/>
      <c r="AN3142" s="59" t="n"/>
      <c r="AO3142" s="59" t="n"/>
      <c r="AP3142" s="59" t="n"/>
      <c r="AQ3142" s="59" t="n"/>
      <c r="AR3142" s="59" t="n"/>
      <c r="AS3142" s="59" t="n"/>
      <c r="AT3142" s="59" t="n"/>
      <c r="AU3142" s="59" t="n"/>
      <c r="AV3142" s="59" t="n"/>
      <c r="AW3142" s="59" t="n"/>
      <c r="AX3142" s="59" t="n"/>
      <c r="AY3142" s="59" t="n"/>
      <c r="AZ3142" s="59" t="n"/>
      <c r="BA3142" s="59" t="n"/>
      <c r="BB3142" s="59" t="n"/>
      <c r="BC3142" s="59" t="n"/>
      <c r="BD3142" s="59" t="n"/>
      <c r="BE3142" s="59" t="n"/>
      <c r="BF3142" s="59" t="n"/>
      <c r="BG3142" s="59" t="n"/>
      <c r="BH3142" s="59" t="n"/>
      <c r="BI3142" s="59" t="n"/>
      <c r="BJ3142" s="59" t="n"/>
      <c r="BK3142" s="59" t="n"/>
      <c r="BL3142" s="59" t="n"/>
      <c r="BM3142" s="59" t="n"/>
      <c r="BN3142" s="59" t="n"/>
      <c r="BO3142" s="59" t="n"/>
      <c r="BP3142" s="59" t="n"/>
      <c r="BQ3142" s="59" t="n"/>
      <c r="BR3142" s="59" t="n"/>
      <c r="BS3142" s="59" t="n"/>
      <c r="BT3142" s="59" t="n"/>
      <c r="BU3142" s="59" t="n"/>
      <c r="BV3142" s="59" t="n"/>
      <c r="BW3142" s="59" t="n"/>
      <c r="BX3142" s="59" t="n"/>
      <c r="BY3142" s="59" t="n"/>
      <c r="BZ3142" s="59" t="n"/>
      <c r="CA3142" s="59" t="n"/>
      <c r="CB3142" s="59" t="n"/>
      <c r="CC3142" s="59" t="n"/>
      <c r="CD3142" s="59" t="n"/>
      <c r="CE3142" s="59" t="n"/>
      <c r="CF3142" s="59" t="n"/>
      <c r="CG3142" s="59" t="n"/>
      <c r="CH3142" s="59" t="n"/>
      <c r="CI3142" s="59" t="n"/>
      <c r="CJ3142" s="59" t="n"/>
      <c r="CK3142" s="59" t="n"/>
      <c r="CL3142" s="59" t="n"/>
      <c r="CM3142" s="59" t="n"/>
      <c r="CN3142" s="59" t="n"/>
      <c r="CO3142" s="59" t="n"/>
      <c r="CP3142" s="59" t="n"/>
      <c r="CQ3142" s="59" t="n"/>
      <c r="CR3142" s="59" t="n"/>
      <c r="CS3142" s="59" t="n"/>
      <c r="CT3142" s="59" t="n"/>
      <c r="CU3142" s="59" t="n"/>
      <c r="CV3142" s="59" t="n"/>
      <c r="CW3142" s="59" t="n"/>
      <c r="CX3142" s="59" t="n"/>
      <c r="CY3142" s="59" t="n"/>
      <c r="CZ3142" s="59" t="n"/>
    </row>
    <row r="3143">
      <c r="D3143" s="107" t="n"/>
      <c r="E3143" s="107" t="n"/>
      <c r="F3143" s="107" t="n"/>
      <c r="G3143" s="107" t="n"/>
      <c r="H3143" s="107" t="n"/>
      <c r="I3143" s="107" t="n"/>
      <c r="J3143" s="107" t="n"/>
      <c r="K3143" s="107" t="n"/>
      <c r="L3143" s="107" t="n"/>
      <c r="M3143" s="107" t="n"/>
      <c r="N3143" s="107" t="n"/>
      <c r="O3143" s="107" t="n"/>
      <c r="P3143" s="107" t="n"/>
      <c r="Q3143" s="107" t="n"/>
      <c r="R3143" s="107" t="n"/>
      <c r="S3143" s="107" t="n"/>
      <c r="T3143" s="107" t="n"/>
      <c r="U3143" s="107" t="n"/>
      <c r="V3143" s="107" t="n"/>
      <c r="W3143" s="107" t="n"/>
      <c r="X3143" s="107" t="n"/>
      <c r="Y3143" s="107" t="n"/>
      <c r="Z3143" s="107" t="n"/>
      <c r="AA3143" s="107" t="n"/>
      <c r="AB3143" s="107" t="n"/>
      <c r="AC3143" s="107" t="n"/>
      <c r="AD3143" s="107" t="n"/>
      <c r="AE3143" s="107" t="n"/>
      <c r="AF3143" s="107" t="n"/>
      <c r="AG3143" s="107" t="n"/>
      <c r="AH3143" s="107" t="n"/>
      <c r="AI3143" s="107" t="n"/>
      <c r="AJ3143" s="107" t="n"/>
      <c r="AK3143" s="107" t="n"/>
      <c r="AL3143" s="107" t="n"/>
      <c r="AM3143" s="107" t="n"/>
      <c r="AN3143" s="107" t="n"/>
      <c r="AO3143" s="107" t="n"/>
      <c r="AP3143" s="107" t="n"/>
      <c r="AQ3143" s="107" t="n"/>
      <c r="AR3143" s="107" t="n"/>
      <c r="AS3143" s="107" t="n"/>
      <c r="AT3143" s="107" t="n"/>
      <c r="AU3143" s="107" t="n"/>
      <c r="AV3143" s="107" t="n"/>
      <c r="AW3143" s="107" t="n"/>
      <c r="AX3143" s="107" t="n"/>
      <c r="AY3143" s="107" t="n"/>
      <c r="AZ3143" s="107" t="n"/>
      <c r="BA3143" s="107" t="n"/>
      <c r="BB3143" s="107" t="n"/>
      <c r="BC3143" s="107" t="n"/>
      <c r="BD3143" s="107" t="n"/>
      <c r="BE3143" s="107" t="n"/>
      <c r="BF3143" s="107" t="n"/>
      <c r="BG3143" s="107" t="n"/>
      <c r="BH3143" s="107" t="n"/>
      <c r="BI3143" s="107" t="n"/>
      <c r="BJ3143" s="107" t="n"/>
      <c r="BK3143" s="107" t="n"/>
      <c r="BL3143" s="107" t="n"/>
      <c r="BM3143" s="107" t="n"/>
      <c r="BN3143" s="107" t="n"/>
      <c r="BO3143" s="107" t="n"/>
      <c r="BP3143" s="107" t="n"/>
      <c r="BQ3143" s="107" t="n"/>
      <c r="BR3143" s="107" t="n"/>
      <c r="BS3143" s="107" t="n"/>
      <c r="BT3143" s="107" t="n"/>
      <c r="BU3143" s="107" t="n"/>
      <c r="BV3143" s="107" t="n"/>
      <c r="BW3143" s="107" t="n"/>
      <c r="BX3143" s="107" t="n"/>
      <c r="BY3143" s="107" t="n"/>
      <c r="BZ3143" s="107" t="n"/>
      <c r="CA3143" s="107" t="n"/>
      <c r="CB3143" s="107" t="n"/>
      <c r="CC3143" s="107" t="n"/>
      <c r="CD3143" s="107" t="n"/>
      <c r="CE3143" s="107" t="n"/>
      <c r="CF3143" s="107" t="n"/>
      <c r="CG3143" s="107" t="n"/>
      <c r="CH3143" s="107" t="n"/>
      <c r="CI3143" s="107" t="n"/>
      <c r="CJ3143" s="107" t="n"/>
      <c r="CK3143" s="107" t="n"/>
      <c r="CL3143" s="107" t="n"/>
      <c r="CM3143" s="107" t="n"/>
      <c r="CN3143" s="107" t="n"/>
      <c r="CO3143" s="107" t="n"/>
      <c r="CP3143" s="107" t="n"/>
      <c r="CQ3143" s="107" t="n"/>
      <c r="CR3143" s="107" t="n"/>
      <c r="CS3143" s="107" t="n"/>
      <c r="CT3143" s="107" t="n"/>
      <c r="CU3143" s="107" t="n"/>
      <c r="CV3143" s="107" t="n"/>
      <c r="CW3143" s="107" t="n"/>
      <c r="CX3143" s="107" t="n"/>
      <c r="CY3143" s="107" t="n"/>
      <c r="CZ3143" s="107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BW309"/>
  <sheetViews>
    <sheetView workbookViewId="0">
      <pane xSplit="5" ySplit="15" topLeftCell="F1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style="124" min="1" max="1"/>
    <col width="20" customWidth="1" style="124" min="2" max="2"/>
    <col width="13" customWidth="1" style="124" min="3" max="3"/>
    <col width="9" customWidth="1" style="124" min="4" max="5"/>
    <col width="10" customWidth="1" style="124" min="6" max="21"/>
    <col width="3" customWidth="1" style="124" min="22" max="22"/>
    <col width="10" customWidth="1" style="124" min="23" max="38"/>
    <col width="3" customWidth="1" style="124" min="39" max="39"/>
    <col width="10" customWidth="1" style="124" min="40" max="41"/>
    <col width="3" customWidth="1" style="124" min="42" max="42"/>
    <col width="10" customWidth="1" style="124" min="43" max="43"/>
    <col width="10" customWidth="1" style="124" min="44" max="44"/>
    <col width="10" customWidth="1" style="124" min="45" max="45"/>
    <col width="10" customWidth="1" style="124" min="46" max="46"/>
    <col width="10" customWidth="1" style="124" min="47" max="47"/>
    <col width="10" customWidth="1" style="124" min="48" max="48"/>
    <col width="10" customWidth="1" style="124" min="49" max="49"/>
    <col width="10" customWidth="1" style="124" min="50" max="50"/>
    <col width="10" customWidth="1" style="124" min="51" max="51"/>
    <col width="10" customWidth="1" style="124" min="52" max="52"/>
    <col width="10" customWidth="1" style="124" min="53" max="53"/>
    <col width="10" customWidth="1" style="124" min="54" max="54"/>
    <col width="10" customWidth="1" style="124" min="55" max="55"/>
    <col width="10" customWidth="1" style="124" min="56" max="56"/>
    <col width="10" customWidth="1" style="124" min="57" max="57"/>
    <col width="10" customWidth="1" style="124" min="58" max="58"/>
    <col width="3" customWidth="1" style="124" min="59" max="59"/>
    <col width="10" customWidth="1" style="124" min="60" max="60"/>
    <col width="10" customWidth="1" style="124" min="61" max="61"/>
    <col width="10" customWidth="1" style="124" min="62" max="62"/>
    <col width="10" customWidth="1" style="124" min="63" max="63"/>
    <col width="10" customWidth="1" style="124" min="64" max="64"/>
    <col width="10" customWidth="1" style="124" min="65" max="65"/>
    <col width="10" customWidth="1" style="124" min="66" max="66"/>
    <col width="10" customWidth="1" style="124" min="67" max="67"/>
    <col width="10" customWidth="1" style="124" min="68" max="68"/>
    <col width="10" customWidth="1" style="124" min="69" max="69"/>
    <col width="10" customWidth="1" style="124" min="70" max="70"/>
    <col width="10" customWidth="1" style="124" min="71" max="71"/>
    <col width="10" customWidth="1" style="124" min="72" max="72"/>
    <col width="10" customWidth="1" style="124" min="73" max="73"/>
    <col width="10" customWidth="1" style="124" min="74" max="74"/>
    <col width="10" customWidth="1" style="124" min="75" max="75"/>
  </cols>
  <sheetData>
    <row r="2" ht="16.5" customHeight="1" s="124">
      <c r="B2" s="1" t="inlineStr">
        <is>
          <t>DIVIDEND ACCRUAL PER STOCK, PER CONTRACT</t>
        </is>
      </c>
    </row>
    <row r="3">
      <c r="B3" s="2" t="inlineStr">
        <is>
          <t>shares x FX x window DPS / divisor.  Franked band = gross x the stock's franked %.</t>
        </is>
      </c>
    </row>
    <row r="5">
      <c r="B5" s="3" t="inlineStr">
        <is>
          <t>CHECKS</t>
        </is>
      </c>
    </row>
    <row r="6">
      <c r="B6" s="126" t="inlineStr">
        <is>
          <t>AS51 members missing shares</t>
        </is>
      </c>
      <c r="C6" s="67">
        <f>SUMPRODUCT(('AS51'!$A$6:$A$275&lt;&gt;"")*('AS51'!$B$6:$B$275=""))</f>
        <v/>
      </c>
      <c r="F6" s="2" t="inlineStr">
        <is>
          <t>Paste index shares into column B of the data tab. Anything counted here contributes nothing.</t>
        </is>
      </c>
    </row>
    <row r="7">
      <c r="B7" s="126" t="inlineStr">
        <is>
          <t>MXAU members missing shares</t>
        </is>
      </c>
      <c r="C7" s="67">
        <f>SUMPRODUCT((MXAU!$A$6:$A$175&lt;&gt;"")*(MXAU!$B$6:$B$175=""))</f>
        <v/>
      </c>
    </row>
    <row r="8">
      <c r="B8" s="126" t="inlineStr">
        <is>
          <t>Divisors entered (AS51 / MXAU)</t>
        </is>
      </c>
      <c r="C8" s="70">
        <f>IF(ISNUMBER('AS51'!$B$3),"OK","MISSING")</f>
        <v/>
      </c>
      <c r="D8" s="70">
        <f>IF(ISNUMBER(MXAU!$B$3),"OK","MISSING")</f>
        <v/>
      </c>
      <c r="F8" s="2" t="inlineStr">
        <is>
          <t>B3 on each data tab. Without it every cell below is blank.</t>
        </is>
      </c>
    </row>
    <row r="9">
      <c r="B9" s="126" t="inlineStr">
        <is>
          <t>Payers declaring in another currency</t>
        </is>
      </c>
      <c r="C9" s="66">
        <f>SUMPRODUCT(('AS51'!$C$6:$C$275&lt;&gt;"")*(LEN('AS51'!$P$6:$P$275)=3)*('AS51'!$P$6:$P$275&lt;&gt;'AS51'!$D$2))+SUMPRODUCT((MXAU!$C$6:$C$175&lt;&gt;"")*(LEN(MXAU!$P$6:$P$175)=3)*(MXAU!$P$6:$P$175&lt;&gt;MXAU!$D$2))</f>
        <v/>
      </c>
      <c r="F9" s="2" t="inlineStr">
        <is>
          <t>Converted by the Dvd FX column - typically BHP and RIO (declare in USD).</t>
        </is>
      </c>
    </row>
    <row r="10">
      <c r="B10" s="126" t="inlineStr">
        <is>
          <t>Overrides</t>
        </is>
      </c>
      <c r="C10" s="70">
        <f>IF(Override!$C$4="ON","ON - "&amp;Override!$E$4&amp;" active","OFF")</f>
        <v/>
      </c>
    </row>
    <row r="11">
      <c r="B11" s="3" t="inlineStr">
        <is>
          <t>S&amp;P/ASX 200 (AS51)</t>
        </is>
      </c>
      <c r="F11" s="3" t="inlineStr">
        <is>
          <t>GROSS DIVIDEND (index pts)</t>
        </is>
      </c>
      <c r="W11" s="4" t="inlineStr">
        <is>
          <t>FRANKED PORTION (index pts)</t>
        </is>
      </c>
      <c r="AN11" s="3" t="inlineStr">
        <is>
          <t>SECTOR PICK</t>
        </is>
      </c>
      <c r="AQ11" s="127" t="inlineStr">
        <is>
          <t>o/w SPECIAL + RETURN OF CAPITAL (index pts) - Bloomberg history only, no override interaction; futures FV excludes these by default</t>
        </is>
      </c>
      <c r="BH11" s="127" t="inlineStr">
        <is>
          <t>FRANKED PORTION of specials (index pts)</t>
        </is>
      </c>
    </row>
    <row r="12">
      <c r="B12" s="2" t="inlineStr">
        <is>
          <t>window start</t>
        </is>
      </c>
      <c r="F12" s="71">
        <f>IF(Expiries!$B16="","",Expiries!$J16)</f>
        <v/>
      </c>
      <c r="G12" s="71">
        <f>IF(Expiries!$B17="","",Expiries!$J17)</f>
        <v/>
      </c>
      <c r="H12" s="71">
        <f>IF(Expiries!$B18="","",Expiries!$J18)</f>
        <v/>
      </c>
      <c r="I12" s="71">
        <f>IF(Expiries!$B19="","",Expiries!$J19)</f>
        <v/>
      </c>
      <c r="J12" s="71">
        <f>IF(Expiries!$B20="","",Expiries!$J20)</f>
        <v/>
      </c>
      <c r="K12" s="71">
        <f>IF(Expiries!$B21="","",Expiries!$J21)</f>
        <v/>
      </c>
      <c r="L12" s="71">
        <f>IF(Expiries!$B22="","",Expiries!$J22)</f>
        <v/>
      </c>
      <c r="M12" s="71">
        <f>IF(Expiries!$B23="","",Expiries!$J23)</f>
        <v/>
      </c>
      <c r="N12" s="71">
        <f>IF(Expiries!$B24="","",Expiries!$J24)</f>
        <v/>
      </c>
      <c r="O12" s="71">
        <f>IF(Expiries!$B25="","",Expiries!$J25)</f>
        <v/>
      </c>
      <c r="P12" s="71">
        <f>IF(Expiries!$B26="","",Expiries!$J26)</f>
        <v/>
      </c>
      <c r="Q12" s="71">
        <f>IF(Expiries!$B27="","",Expiries!$J27)</f>
        <v/>
      </c>
      <c r="R12" s="71">
        <f>IF(Expiries!$B28="","",Expiries!$J28)</f>
        <v/>
      </c>
      <c r="S12" s="71">
        <f>IF(Expiries!$B29="","",Expiries!$J29)</f>
        <v/>
      </c>
      <c r="T12" s="71">
        <f>IF(Expiries!$B30="","",Expiries!$J30)</f>
        <v/>
      </c>
      <c r="U12" s="71">
        <f>IF(Expiries!$B31="","",Expiries!$J31)</f>
        <v/>
      </c>
      <c r="W12" s="71">
        <f>IF(Expiries!$B16="","",Expiries!$J16)</f>
        <v/>
      </c>
      <c r="X12" s="71">
        <f>IF(Expiries!$B17="","",Expiries!$J17)</f>
        <v/>
      </c>
      <c r="Y12" s="71">
        <f>IF(Expiries!$B18="","",Expiries!$J18)</f>
        <v/>
      </c>
      <c r="Z12" s="71">
        <f>IF(Expiries!$B19="","",Expiries!$J19)</f>
        <v/>
      </c>
      <c r="AA12" s="71">
        <f>IF(Expiries!$B20="","",Expiries!$J20)</f>
        <v/>
      </c>
      <c r="AB12" s="71">
        <f>IF(Expiries!$B21="","",Expiries!$J21)</f>
        <v/>
      </c>
      <c r="AC12" s="71">
        <f>IF(Expiries!$B22="","",Expiries!$J22)</f>
        <v/>
      </c>
      <c r="AD12" s="71">
        <f>IF(Expiries!$B23="","",Expiries!$J23)</f>
        <v/>
      </c>
      <c r="AE12" s="71">
        <f>IF(Expiries!$B24="","",Expiries!$J24)</f>
        <v/>
      </c>
      <c r="AF12" s="71">
        <f>IF(Expiries!$B25="","",Expiries!$J25)</f>
        <v/>
      </c>
      <c r="AG12" s="71">
        <f>IF(Expiries!$B26="","",Expiries!$J26)</f>
        <v/>
      </c>
      <c r="AH12" s="71">
        <f>IF(Expiries!$B27="","",Expiries!$J27)</f>
        <v/>
      </c>
      <c r="AI12" s="71">
        <f>IF(Expiries!$B28="","",Expiries!$J28)</f>
        <v/>
      </c>
      <c r="AJ12" s="71">
        <f>IF(Expiries!$B29="","",Expiries!$J29)</f>
        <v/>
      </c>
      <c r="AK12" s="71">
        <f>IF(Expiries!$B30="","",Expiries!$J30)</f>
        <v/>
      </c>
      <c r="AL12" s="71">
        <f>IF(Expiries!$B31="","",Expiries!$J31)</f>
        <v/>
      </c>
      <c r="AQ12" s="162">
        <f>IF(Expiries!$B16="","",Expiries!$J16)</f>
        <v/>
      </c>
      <c r="AR12" s="162">
        <f>IF(Expiries!$B17="","",Expiries!$J17)</f>
        <v/>
      </c>
      <c r="AS12" s="162">
        <f>IF(Expiries!$B18="","",Expiries!$J18)</f>
        <v/>
      </c>
      <c r="AT12" s="162">
        <f>IF(Expiries!$B19="","",Expiries!$J19)</f>
        <v/>
      </c>
      <c r="AU12" s="162">
        <f>IF(Expiries!$B20="","",Expiries!$J20)</f>
        <v/>
      </c>
      <c r="AV12" s="162">
        <f>IF(Expiries!$B21="","",Expiries!$J21)</f>
        <v/>
      </c>
      <c r="AW12" s="162">
        <f>IF(Expiries!$B22="","",Expiries!$J22)</f>
        <v/>
      </c>
      <c r="AX12" s="162">
        <f>IF(Expiries!$B23="","",Expiries!$J23)</f>
        <v/>
      </c>
      <c r="AY12" s="162">
        <f>IF(Expiries!$B24="","",Expiries!$J24)</f>
        <v/>
      </c>
      <c r="AZ12" s="162">
        <f>IF(Expiries!$B25="","",Expiries!$J25)</f>
        <v/>
      </c>
      <c r="BA12" s="162">
        <f>IF(Expiries!$B26="","",Expiries!$J26)</f>
        <v/>
      </c>
      <c r="BB12" s="162">
        <f>IF(Expiries!$B27="","",Expiries!$J27)</f>
        <v/>
      </c>
      <c r="BC12" s="162">
        <f>IF(Expiries!$B28="","",Expiries!$J28)</f>
        <v/>
      </c>
      <c r="BD12" s="162">
        <f>IF(Expiries!$B29="","",Expiries!$J29)</f>
        <v/>
      </c>
      <c r="BE12" s="162">
        <f>IF(Expiries!$B30="","",Expiries!$J30)</f>
        <v/>
      </c>
      <c r="BF12" s="162">
        <f>IF(Expiries!$B31="","",Expiries!$J31)</f>
        <v/>
      </c>
      <c r="BH12" s="162">
        <f>IF(Expiries!$B16="","",Expiries!$J16)</f>
        <v/>
      </c>
      <c r="BI12" s="162">
        <f>IF(Expiries!$B17="","",Expiries!$J17)</f>
        <v/>
      </c>
      <c r="BJ12" s="162">
        <f>IF(Expiries!$B18="","",Expiries!$J18)</f>
        <v/>
      </c>
      <c r="BK12" s="162">
        <f>IF(Expiries!$B19="","",Expiries!$J19)</f>
        <v/>
      </c>
      <c r="BL12" s="162">
        <f>IF(Expiries!$B20="","",Expiries!$J20)</f>
        <v/>
      </c>
      <c r="BM12" s="162">
        <f>IF(Expiries!$B21="","",Expiries!$J21)</f>
        <v/>
      </c>
      <c r="BN12" s="162">
        <f>IF(Expiries!$B22="","",Expiries!$J22)</f>
        <v/>
      </c>
      <c r="BO12" s="162">
        <f>IF(Expiries!$B23="","",Expiries!$J23)</f>
        <v/>
      </c>
      <c r="BP12" s="162">
        <f>IF(Expiries!$B24="","",Expiries!$J24)</f>
        <v/>
      </c>
      <c r="BQ12" s="162">
        <f>IF(Expiries!$B25="","",Expiries!$J25)</f>
        <v/>
      </c>
      <c r="BR12" s="162">
        <f>IF(Expiries!$B26="","",Expiries!$J26)</f>
        <v/>
      </c>
      <c r="BS12" s="162">
        <f>IF(Expiries!$B27="","",Expiries!$J27)</f>
        <v/>
      </c>
      <c r="BT12" s="162">
        <f>IF(Expiries!$B28="","",Expiries!$J28)</f>
        <v/>
      </c>
      <c r="BU12" s="162">
        <f>IF(Expiries!$B29="","",Expiries!$J29)</f>
        <v/>
      </c>
      <c r="BV12" s="162">
        <f>IF(Expiries!$B30="","",Expiries!$J30)</f>
        <v/>
      </c>
      <c r="BW12" s="162">
        <f>IF(Expiries!$B31="","",Expiries!$J31)</f>
        <v/>
      </c>
    </row>
    <row r="13">
      <c r="B13" s="3" t="inlineStr">
        <is>
          <t>expiry</t>
        </is>
      </c>
      <c r="F13" s="72">
        <f>IF(Expiries!$B16="","",Expiries!$F16)</f>
        <v/>
      </c>
      <c r="G13" s="72">
        <f>IF(Expiries!$B17="","",Expiries!$F17)</f>
        <v/>
      </c>
      <c r="H13" s="72">
        <f>IF(Expiries!$B18="","",Expiries!$F18)</f>
        <v/>
      </c>
      <c r="I13" s="72">
        <f>IF(Expiries!$B19="","",Expiries!$F19)</f>
        <v/>
      </c>
      <c r="J13" s="72">
        <f>IF(Expiries!$B20="","",Expiries!$F20)</f>
        <v/>
      </c>
      <c r="K13" s="72">
        <f>IF(Expiries!$B21="","",Expiries!$F21)</f>
        <v/>
      </c>
      <c r="L13" s="72">
        <f>IF(Expiries!$B22="","",Expiries!$F22)</f>
        <v/>
      </c>
      <c r="M13" s="72">
        <f>IF(Expiries!$B23="","",Expiries!$F23)</f>
        <v/>
      </c>
      <c r="N13" s="72">
        <f>IF(Expiries!$B24="","",Expiries!$F24)</f>
        <v/>
      </c>
      <c r="O13" s="72">
        <f>IF(Expiries!$B25="","",Expiries!$F25)</f>
        <v/>
      </c>
      <c r="P13" s="72">
        <f>IF(Expiries!$B26="","",Expiries!$F26)</f>
        <v/>
      </c>
      <c r="Q13" s="72">
        <f>IF(Expiries!$B27="","",Expiries!$F27)</f>
        <v/>
      </c>
      <c r="R13" s="72">
        <f>IF(Expiries!$B28="","",Expiries!$F28)</f>
        <v/>
      </c>
      <c r="S13" s="72">
        <f>IF(Expiries!$B29="","",Expiries!$F29)</f>
        <v/>
      </c>
      <c r="T13" s="72">
        <f>IF(Expiries!$B30="","",Expiries!$F30)</f>
        <v/>
      </c>
      <c r="U13" s="72">
        <f>IF(Expiries!$B31="","",Expiries!$F31)</f>
        <v/>
      </c>
      <c r="W13" s="72">
        <f>IF(Expiries!$B16="","",Expiries!$F16)</f>
        <v/>
      </c>
      <c r="X13" s="72">
        <f>IF(Expiries!$B17="","",Expiries!$F17)</f>
        <v/>
      </c>
      <c r="Y13" s="72">
        <f>IF(Expiries!$B18="","",Expiries!$F18)</f>
        <v/>
      </c>
      <c r="Z13" s="72">
        <f>IF(Expiries!$B19="","",Expiries!$F19)</f>
        <v/>
      </c>
      <c r="AA13" s="72">
        <f>IF(Expiries!$B20="","",Expiries!$F20)</f>
        <v/>
      </c>
      <c r="AB13" s="72">
        <f>IF(Expiries!$B21="","",Expiries!$F21)</f>
        <v/>
      </c>
      <c r="AC13" s="72">
        <f>IF(Expiries!$B22="","",Expiries!$F22)</f>
        <v/>
      </c>
      <c r="AD13" s="72">
        <f>IF(Expiries!$B23="","",Expiries!$F23)</f>
        <v/>
      </c>
      <c r="AE13" s="72">
        <f>IF(Expiries!$B24="","",Expiries!$F24)</f>
        <v/>
      </c>
      <c r="AF13" s="72">
        <f>IF(Expiries!$B25="","",Expiries!$F25)</f>
        <v/>
      </c>
      <c r="AG13" s="72">
        <f>IF(Expiries!$B26="","",Expiries!$F26)</f>
        <v/>
      </c>
      <c r="AH13" s="72">
        <f>IF(Expiries!$B27="","",Expiries!$F27)</f>
        <v/>
      </c>
      <c r="AI13" s="72">
        <f>IF(Expiries!$B28="","",Expiries!$F28)</f>
        <v/>
      </c>
      <c r="AJ13" s="72">
        <f>IF(Expiries!$B29="","",Expiries!$F29)</f>
        <v/>
      </c>
      <c r="AK13" s="72">
        <f>IF(Expiries!$B30="","",Expiries!$F30)</f>
        <v/>
      </c>
      <c r="AL13" s="72">
        <f>IF(Expiries!$B31="","",Expiries!$F31)</f>
        <v/>
      </c>
      <c r="AQ13" s="162">
        <f>IF(Expiries!$B16="","",Expiries!$F16)</f>
        <v/>
      </c>
      <c r="AR13" s="162">
        <f>IF(Expiries!$B17="","",Expiries!$F17)</f>
        <v/>
      </c>
      <c r="AS13" s="162">
        <f>IF(Expiries!$B18="","",Expiries!$F18)</f>
        <v/>
      </c>
      <c r="AT13" s="162">
        <f>IF(Expiries!$B19="","",Expiries!$F19)</f>
        <v/>
      </c>
      <c r="AU13" s="162">
        <f>IF(Expiries!$B20="","",Expiries!$F20)</f>
        <v/>
      </c>
      <c r="AV13" s="162">
        <f>IF(Expiries!$B21="","",Expiries!$F21)</f>
        <v/>
      </c>
      <c r="AW13" s="162">
        <f>IF(Expiries!$B22="","",Expiries!$F22)</f>
        <v/>
      </c>
      <c r="AX13" s="162">
        <f>IF(Expiries!$B23="","",Expiries!$F23)</f>
        <v/>
      </c>
      <c r="AY13" s="162">
        <f>IF(Expiries!$B24="","",Expiries!$F24)</f>
        <v/>
      </c>
      <c r="AZ13" s="162">
        <f>IF(Expiries!$B25="","",Expiries!$F25)</f>
        <v/>
      </c>
      <c r="BA13" s="162">
        <f>IF(Expiries!$B26="","",Expiries!$F26)</f>
        <v/>
      </c>
      <c r="BB13" s="162">
        <f>IF(Expiries!$B27="","",Expiries!$F27)</f>
        <v/>
      </c>
      <c r="BC13" s="162">
        <f>IF(Expiries!$B28="","",Expiries!$F28)</f>
        <v/>
      </c>
      <c r="BD13" s="162">
        <f>IF(Expiries!$B29="","",Expiries!$F29)</f>
        <v/>
      </c>
      <c r="BE13" s="162">
        <f>IF(Expiries!$B30="","",Expiries!$F30)</f>
        <v/>
      </c>
      <c r="BF13" s="162">
        <f>IF(Expiries!$B31="","",Expiries!$F31)</f>
        <v/>
      </c>
      <c r="BH13" s="162">
        <f>IF(Expiries!$B16="","",Expiries!$F16)</f>
        <v/>
      </c>
      <c r="BI13" s="162">
        <f>IF(Expiries!$B17="","",Expiries!$F17)</f>
        <v/>
      </c>
      <c r="BJ13" s="162">
        <f>IF(Expiries!$B18="","",Expiries!$F18)</f>
        <v/>
      </c>
      <c r="BK13" s="162">
        <f>IF(Expiries!$B19="","",Expiries!$F19)</f>
        <v/>
      </c>
      <c r="BL13" s="162">
        <f>IF(Expiries!$B20="","",Expiries!$F20)</f>
        <v/>
      </c>
      <c r="BM13" s="162">
        <f>IF(Expiries!$B21="","",Expiries!$F21)</f>
        <v/>
      </c>
      <c r="BN13" s="162">
        <f>IF(Expiries!$B22="","",Expiries!$F22)</f>
        <v/>
      </c>
      <c r="BO13" s="162">
        <f>IF(Expiries!$B23="","",Expiries!$F23)</f>
        <v/>
      </c>
      <c r="BP13" s="162">
        <f>IF(Expiries!$B24="","",Expiries!$F24)</f>
        <v/>
      </c>
      <c r="BQ13" s="162">
        <f>IF(Expiries!$B25="","",Expiries!$F25)</f>
        <v/>
      </c>
      <c r="BR13" s="162">
        <f>IF(Expiries!$B26="","",Expiries!$F26)</f>
        <v/>
      </c>
      <c r="BS13" s="162">
        <f>IF(Expiries!$B27="","",Expiries!$F27)</f>
        <v/>
      </c>
      <c r="BT13" s="162">
        <f>IF(Expiries!$B28="","",Expiries!$F28)</f>
        <v/>
      </c>
      <c r="BU13" s="162">
        <f>IF(Expiries!$B29="","",Expiries!$F29)</f>
        <v/>
      </c>
      <c r="BV13" s="162">
        <f>IF(Expiries!$B30="","",Expiries!$F30)</f>
        <v/>
      </c>
      <c r="BW13" s="162">
        <f>IF(Expiries!$B31="","",Expiries!$F31)</f>
        <v/>
      </c>
    </row>
    <row r="14">
      <c r="B14" s="2" t="inlineStr">
        <is>
          <t>covered?</t>
        </is>
      </c>
      <c r="F14" s="73">
        <f>IF(Expiries!$B16="","",Expiries!$L16)</f>
        <v/>
      </c>
      <c r="G14" s="73">
        <f>IF(Expiries!$B17="","",Expiries!$L17)</f>
        <v/>
      </c>
      <c r="H14" s="73">
        <f>IF(Expiries!$B18="","",Expiries!$L18)</f>
        <v/>
      </c>
      <c r="I14" s="73">
        <f>IF(Expiries!$B19="","",Expiries!$L19)</f>
        <v/>
      </c>
      <c r="J14" s="73">
        <f>IF(Expiries!$B20="","",Expiries!$L20)</f>
        <v/>
      </c>
      <c r="K14" s="73">
        <f>IF(Expiries!$B21="","",Expiries!$L21)</f>
        <v/>
      </c>
      <c r="L14" s="73">
        <f>IF(Expiries!$B22="","",Expiries!$L22)</f>
        <v/>
      </c>
      <c r="M14" s="73">
        <f>IF(Expiries!$B23="","",Expiries!$L23)</f>
        <v/>
      </c>
      <c r="N14" s="73">
        <f>IF(Expiries!$B24="","",Expiries!$L24)</f>
        <v/>
      </c>
      <c r="O14" s="73">
        <f>IF(Expiries!$B25="","",Expiries!$L25)</f>
        <v/>
      </c>
      <c r="P14" s="73">
        <f>IF(Expiries!$B26="","",Expiries!$L26)</f>
        <v/>
      </c>
      <c r="Q14" s="73">
        <f>IF(Expiries!$B27="","",Expiries!$L27)</f>
        <v/>
      </c>
      <c r="R14" s="73">
        <f>IF(Expiries!$B28="","",Expiries!$L28)</f>
        <v/>
      </c>
      <c r="S14" s="73">
        <f>IF(Expiries!$B29="","",Expiries!$L29)</f>
        <v/>
      </c>
      <c r="T14" s="73">
        <f>IF(Expiries!$B30="","",Expiries!$L30)</f>
        <v/>
      </c>
      <c r="U14" s="73">
        <f>IF(Expiries!$B31="","",Expiries!$L31)</f>
        <v/>
      </c>
      <c r="W14" s="73">
        <f>IF(Expiries!$B16="","",Expiries!$L16)</f>
        <v/>
      </c>
      <c r="X14" s="73">
        <f>IF(Expiries!$B17="","",Expiries!$L17)</f>
        <v/>
      </c>
      <c r="Y14" s="73">
        <f>IF(Expiries!$B18="","",Expiries!$L18)</f>
        <v/>
      </c>
      <c r="Z14" s="73">
        <f>IF(Expiries!$B19="","",Expiries!$L19)</f>
        <v/>
      </c>
      <c r="AA14" s="73">
        <f>IF(Expiries!$B20="","",Expiries!$L20)</f>
        <v/>
      </c>
      <c r="AB14" s="73">
        <f>IF(Expiries!$B21="","",Expiries!$L21)</f>
        <v/>
      </c>
      <c r="AC14" s="73">
        <f>IF(Expiries!$B22="","",Expiries!$L22)</f>
        <v/>
      </c>
      <c r="AD14" s="73">
        <f>IF(Expiries!$B23="","",Expiries!$L23)</f>
        <v/>
      </c>
      <c r="AE14" s="73">
        <f>IF(Expiries!$B24="","",Expiries!$L24)</f>
        <v/>
      </c>
      <c r="AF14" s="73">
        <f>IF(Expiries!$B25="","",Expiries!$L25)</f>
        <v/>
      </c>
      <c r="AG14" s="73">
        <f>IF(Expiries!$B26="","",Expiries!$L26)</f>
        <v/>
      </c>
      <c r="AH14" s="73">
        <f>IF(Expiries!$B27="","",Expiries!$L27)</f>
        <v/>
      </c>
      <c r="AI14" s="73">
        <f>IF(Expiries!$B28="","",Expiries!$L28)</f>
        <v/>
      </c>
      <c r="AJ14" s="73">
        <f>IF(Expiries!$B29="","",Expiries!$L29)</f>
        <v/>
      </c>
      <c r="AK14" s="73">
        <f>IF(Expiries!$B30="","",Expiries!$L30)</f>
        <v/>
      </c>
      <c r="AL14" s="73">
        <f>IF(Expiries!$B31="","",Expiries!$L31)</f>
        <v/>
      </c>
    </row>
    <row r="15" ht="38.25" customHeight="1" s="124">
      <c r="B15" s="39" t="inlineStr">
        <is>
          <t>Bloomberg Ticker</t>
        </is>
      </c>
      <c r="C15" s="39" t="inlineStr">
        <is>
          <t>Index
Shares</t>
        </is>
      </c>
      <c r="D15" s="39" t="inlineStr">
        <is>
          <t>Dvd FX</t>
        </is>
      </c>
      <c r="E15" s="39" t="inlineStr">
        <is>
          <t>Frank %</t>
        </is>
      </c>
      <c r="F15" s="39">
        <f>IF(Expiries!$B16="","",Expiries!$C16)</f>
        <v/>
      </c>
      <c r="G15" s="39">
        <f>IF(Expiries!$B17="","",Expiries!$C17)</f>
        <v/>
      </c>
      <c r="H15" s="39">
        <f>IF(Expiries!$B18="","",Expiries!$C18)</f>
        <v/>
      </c>
      <c r="I15" s="39">
        <f>IF(Expiries!$B19="","",Expiries!$C19)</f>
        <v/>
      </c>
      <c r="J15" s="39">
        <f>IF(Expiries!$B20="","",Expiries!$C20)</f>
        <v/>
      </c>
      <c r="K15" s="39">
        <f>IF(Expiries!$B21="","",Expiries!$C21)</f>
        <v/>
      </c>
      <c r="L15" s="39">
        <f>IF(Expiries!$B22="","",Expiries!$C22)</f>
        <v/>
      </c>
      <c r="M15" s="39">
        <f>IF(Expiries!$B23="","",Expiries!$C23)</f>
        <v/>
      </c>
      <c r="N15" s="39">
        <f>IF(Expiries!$B24="","",Expiries!$C24)</f>
        <v/>
      </c>
      <c r="O15" s="39">
        <f>IF(Expiries!$B25="","",Expiries!$C25)</f>
        <v/>
      </c>
      <c r="P15" s="39">
        <f>IF(Expiries!$B26="","",Expiries!$C26)</f>
        <v/>
      </c>
      <c r="Q15" s="39">
        <f>IF(Expiries!$B27="","",Expiries!$C27)</f>
        <v/>
      </c>
      <c r="R15" s="39">
        <f>IF(Expiries!$B28="","",Expiries!$C28)</f>
        <v/>
      </c>
      <c r="S15" s="39">
        <f>IF(Expiries!$B29="","",Expiries!$C29)</f>
        <v/>
      </c>
      <c r="T15" s="39">
        <f>IF(Expiries!$B30="","",Expiries!$C30)</f>
        <v/>
      </c>
      <c r="U15" s="39">
        <f>IF(Expiries!$B31="","",Expiries!$C31)</f>
        <v/>
      </c>
      <c r="W15" s="55">
        <f>IF(Expiries!$B16="","",Expiries!$C16)</f>
        <v/>
      </c>
      <c r="X15" s="55">
        <f>IF(Expiries!$B17="","",Expiries!$C17)</f>
        <v/>
      </c>
      <c r="Y15" s="55">
        <f>IF(Expiries!$B18="","",Expiries!$C18)</f>
        <v/>
      </c>
      <c r="Z15" s="55">
        <f>IF(Expiries!$B19="","",Expiries!$C19)</f>
        <v/>
      </c>
      <c r="AA15" s="55">
        <f>IF(Expiries!$B20="","",Expiries!$C20)</f>
        <v/>
      </c>
      <c r="AB15" s="55">
        <f>IF(Expiries!$B21="","",Expiries!$C21)</f>
        <v/>
      </c>
      <c r="AC15" s="55">
        <f>IF(Expiries!$B22="","",Expiries!$C22)</f>
        <v/>
      </c>
      <c r="AD15" s="55">
        <f>IF(Expiries!$B23="","",Expiries!$C23)</f>
        <v/>
      </c>
      <c r="AE15" s="55">
        <f>IF(Expiries!$B24="","",Expiries!$C24)</f>
        <v/>
      </c>
      <c r="AF15" s="55">
        <f>IF(Expiries!$B25="","",Expiries!$C25)</f>
        <v/>
      </c>
      <c r="AG15" s="55">
        <f>IF(Expiries!$B26="","",Expiries!$C26)</f>
        <v/>
      </c>
      <c r="AH15" s="55">
        <f>IF(Expiries!$B27="","",Expiries!$C27)</f>
        <v/>
      </c>
      <c r="AI15" s="55">
        <f>IF(Expiries!$B28="","",Expiries!$C28)</f>
        <v/>
      </c>
      <c r="AJ15" s="55">
        <f>IF(Expiries!$B29="","",Expiries!$C29)</f>
        <v/>
      </c>
      <c r="AK15" s="55">
        <f>IF(Expiries!$B30="","",Expiries!$C30)</f>
        <v/>
      </c>
      <c r="AL15" s="55">
        <f>IF(Expiries!$B31="","",Expiries!$C31)</f>
        <v/>
      </c>
      <c r="AN15" s="39" t="inlineStr">
        <is>
          <t>Cum gross
(pts)</t>
        </is>
      </c>
      <c r="AO15" s="55" t="inlineStr">
        <is>
          <t>Cum franked
(pts)</t>
        </is>
      </c>
    </row>
    <row r="16">
      <c r="B16" s="126">
        <f>IF('AS51'!$C$6="","",'AS51'!$C$6)</f>
        <v/>
      </c>
      <c r="C16" s="74">
        <f>IF('AS51'!$B$6="","",'AS51'!$B$6)</f>
        <v/>
      </c>
      <c r="D16" s="75">
        <f>IFERROR('AS51'!$Q$6,1)</f>
        <v/>
      </c>
      <c r="E16" s="76">
        <f>IF($B16="","",IF(ISNUMBER('AS51'!$I$6),'AS51'!$I$6,'Index Summary'!$C$7))</f>
        <v/>
      </c>
      <c r="F16" s="77">
        <f>IF(F$13="","",IF($B16="","",IFERROR($C16*$D16*IF((Override!$C$4="ON")*(COUNTIFS(Override!$B$11:$B$40,$B16,Override!$D$11:$D$40,1,Override!$E$11:$E$40,"&gt;=0")-COUNTIFS(Override!$B$11:$B$40,$B16,Override!$D$11:$D$40,1,Override!$E$11:$E$40,"&gt;=0",Override!$C$11:$C$40,"MXAU"))&gt;0,SUMIFS(Override!$E$11:$E$40,Override!$B$11:$B$40,$B16,Override!$D$11:$D$40,1)-SUMIFS(Override!$E$11:$E$40,Override!$B$11:$B$40,$B16,Override!$D$11:$D$40,1,Override!$C$11:$C$40,"MXAU"),Override!$C$51)/'AS51'!$B$3,"")))</f>
        <v/>
      </c>
      <c r="G16" s="77">
        <f>IF(G$13="","",IF($B16="","",IFERROR($C16*$D16*IF((Override!$C$4="ON")*(COUNTIFS(Override!$B$11:$B$40,$B16,Override!$D$11:$D$40,2,Override!$E$11:$E$40,"&gt;=0")-COUNTIFS(Override!$B$11:$B$40,$B16,Override!$D$11:$D$40,2,Override!$E$11:$E$40,"&gt;=0",Override!$C$11:$C$40,"MXAU"))&gt;0,SUMIFS(Override!$E$11:$E$40,Override!$B$11:$B$40,$B16,Override!$D$11:$D$40,2)-SUMIFS(Override!$E$11:$E$40,Override!$B$11:$B$40,$B16,Override!$D$11:$D$40,2,Override!$C$11:$C$40,"MXAU"),Override!$D$51)/'AS51'!$B$3,"")))</f>
        <v/>
      </c>
      <c r="H16" s="77">
        <f>IF(H$13="","",IF($B16="","",IFERROR($C16*$D16*IF((Override!$C$4="ON")*(COUNTIFS(Override!$B$11:$B$40,$B16,Override!$D$11:$D$40,3,Override!$E$11:$E$40,"&gt;=0")-COUNTIFS(Override!$B$11:$B$40,$B16,Override!$D$11:$D$40,3,Override!$E$11:$E$40,"&gt;=0",Override!$C$11:$C$40,"MXAU"))&gt;0,SUMIFS(Override!$E$11:$E$40,Override!$B$11:$B$40,$B16,Override!$D$11:$D$40,3)-SUMIFS(Override!$E$11:$E$40,Override!$B$11:$B$40,$B16,Override!$D$11:$D$40,3,Override!$C$11:$C$40,"MXAU"),Override!$E$51)/'AS51'!$B$3,"")))</f>
        <v/>
      </c>
      <c r="I16" s="77">
        <f>IF(I$13="","",IF($B16="","",IFERROR($C16*$D16*IF((Override!$C$4="ON")*(COUNTIFS(Override!$B$11:$B$40,$B16,Override!$D$11:$D$40,4,Override!$E$11:$E$40,"&gt;=0")-COUNTIFS(Override!$B$11:$B$40,$B16,Override!$D$11:$D$40,4,Override!$E$11:$E$40,"&gt;=0",Override!$C$11:$C$40,"MXAU"))&gt;0,SUMIFS(Override!$E$11:$E$40,Override!$B$11:$B$40,$B16,Override!$D$11:$D$40,4)-SUMIFS(Override!$E$11:$E$40,Override!$B$11:$B$40,$B16,Override!$D$11:$D$40,4,Override!$C$11:$C$40,"MXAU"),Override!$F$51)/'AS51'!$B$3,"")))</f>
        <v/>
      </c>
      <c r="J16" s="77">
        <f>IF(J$13="","",IF($B16="","",IFERROR($C16*$D16*IF((Override!$C$4="ON")*(COUNTIFS(Override!$B$11:$B$40,$B16,Override!$D$11:$D$40,5,Override!$E$11:$E$40,"&gt;=0")-COUNTIFS(Override!$B$11:$B$40,$B16,Override!$D$11:$D$40,5,Override!$E$11:$E$40,"&gt;=0",Override!$C$11:$C$40,"MXAU"))&gt;0,SUMIFS(Override!$E$11:$E$40,Override!$B$11:$B$40,$B16,Override!$D$11:$D$40,5)-SUMIFS(Override!$E$11:$E$40,Override!$B$11:$B$40,$B16,Override!$D$11:$D$40,5,Override!$C$11:$C$40,"MXAU"),Override!$G$51)/'AS51'!$B$3,"")))</f>
        <v/>
      </c>
      <c r="K16" s="77">
        <f>IF(K$13="","",IF($B16="","",IFERROR($C16*$D16*IF((Override!$C$4="ON")*(COUNTIFS(Override!$B$11:$B$40,$B16,Override!$D$11:$D$40,6,Override!$E$11:$E$40,"&gt;=0")-COUNTIFS(Override!$B$11:$B$40,$B16,Override!$D$11:$D$40,6,Override!$E$11:$E$40,"&gt;=0",Override!$C$11:$C$40,"MXAU"))&gt;0,SUMIFS(Override!$E$11:$E$40,Override!$B$11:$B$40,$B16,Override!$D$11:$D$40,6)-SUMIFS(Override!$E$11:$E$40,Override!$B$11:$B$40,$B16,Override!$D$11:$D$40,6,Override!$C$11:$C$40,"MXAU"),Override!$H$51)/'AS51'!$B$3,"")))</f>
        <v/>
      </c>
      <c r="L16" s="77">
        <f>IF(L$13="","",IF($B16="","",IFERROR($C16*$D16*IF((Override!$C$4="ON")*(COUNTIFS(Override!$B$11:$B$40,$B16,Override!$D$11:$D$40,7,Override!$E$11:$E$40,"&gt;=0")-COUNTIFS(Override!$B$11:$B$40,$B16,Override!$D$11:$D$40,7,Override!$E$11:$E$40,"&gt;=0",Override!$C$11:$C$40,"MXAU"))&gt;0,SUMIFS(Override!$E$11:$E$40,Override!$B$11:$B$40,$B16,Override!$D$11:$D$40,7)-SUMIFS(Override!$E$11:$E$40,Override!$B$11:$B$40,$B16,Override!$D$11:$D$40,7,Override!$C$11:$C$40,"MXAU"),Override!$I$51)/'AS51'!$B$3,"")))</f>
        <v/>
      </c>
      <c r="M16" s="77">
        <f>IF(M$13="","",IF($B16="","",IFERROR($C16*$D16*IF((Override!$C$4="ON")*(COUNTIFS(Override!$B$11:$B$40,$B16,Override!$D$11:$D$40,8,Override!$E$11:$E$40,"&gt;=0")-COUNTIFS(Override!$B$11:$B$40,$B16,Override!$D$11:$D$40,8,Override!$E$11:$E$40,"&gt;=0",Override!$C$11:$C$40,"MXAU"))&gt;0,SUMIFS(Override!$E$11:$E$40,Override!$B$11:$B$40,$B16,Override!$D$11:$D$40,8)-SUMIFS(Override!$E$11:$E$40,Override!$B$11:$B$40,$B16,Override!$D$11:$D$40,8,Override!$C$11:$C$40,"MXAU"),Override!$J$51)/'AS51'!$B$3,"")))</f>
        <v/>
      </c>
      <c r="N16" s="77">
        <f>IF(N$13="","",IF($B16="","",IFERROR($C16*$D16*IF((Override!$C$4="ON")*(COUNTIFS(Override!$B$11:$B$40,$B16,Override!$D$11:$D$40,9,Override!$E$11:$E$40,"&gt;=0")-COUNTIFS(Override!$B$11:$B$40,$B16,Override!$D$11:$D$40,9,Override!$E$11:$E$40,"&gt;=0",Override!$C$11:$C$40,"MXAU"))&gt;0,SUMIFS(Override!$E$11:$E$40,Override!$B$11:$B$40,$B16,Override!$D$11:$D$40,9)-SUMIFS(Override!$E$11:$E$40,Override!$B$11:$B$40,$B16,Override!$D$11:$D$40,9,Override!$C$11:$C$40,"MXAU"),Override!$K$51)/'AS51'!$B$3,"")))</f>
        <v/>
      </c>
      <c r="O16" s="77">
        <f>IF(O$13="","",IF($B16="","",IFERROR($C16*$D16*IF((Override!$C$4="ON")*(COUNTIFS(Override!$B$11:$B$40,$B16,Override!$D$11:$D$40,10,Override!$E$11:$E$40,"&gt;=0")-COUNTIFS(Override!$B$11:$B$40,$B16,Override!$D$11:$D$40,10,Override!$E$11:$E$40,"&gt;=0",Override!$C$11:$C$40,"MXAU"))&gt;0,SUMIFS(Override!$E$11:$E$40,Override!$B$11:$B$40,$B16,Override!$D$11:$D$40,10)-SUMIFS(Override!$E$11:$E$40,Override!$B$11:$B$40,$B16,Override!$D$11:$D$40,10,Override!$C$11:$C$40,"MXAU"),Override!$L$51)/'AS51'!$B$3,"")))</f>
        <v/>
      </c>
      <c r="P16" s="77">
        <f>IF(P$13="","",IF($B16="","",IFERROR($C16*$D16*IF((Override!$C$4="ON")*(COUNTIFS(Override!$B$11:$B$40,$B16,Override!$D$11:$D$40,11,Override!$E$11:$E$40,"&gt;=0")-COUNTIFS(Override!$B$11:$B$40,$B16,Override!$D$11:$D$40,11,Override!$E$11:$E$40,"&gt;=0",Override!$C$11:$C$40,"MXAU"))&gt;0,SUMIFS(Override!$E$11:$E$40,Override!$B$11:$B$40,$B16,Override!$D$11:$D$40,11)-SUMIFS(Override!$E$11:$E$40,Override!$B$11:$B$40,$B16,Override!$D$11:$D$40,11,Override!$C$11:$C$40,"MXAU"),Override!$M$51)/'AS51'!$B$3,"")))</f>
        <v/>
      </c>
      <c r="Q16" s="77">
        <f>IF(Q$13="","",IF($B16="","",IFERROR($C16*$D16*IF((Override!$C$4="ON")*(COUNTIFS(Override!$B$11:$B$40,$B16,Override!$D$11:$D$40,12,Override!$E$11:$E$40,"&gt;=0")-COUNTIFS(Override!$B$11:$B$40,$B16,Override!$D$11:$D$40,12,Override!$E$11:$E$40,"&gt;=0",Override!$C$11:$C$40,"MXAU"))&gt;0,SUMIFS(Override!$E$11:$E$40,Override!$B$11:$B$40,$B16,Override!$D$11:$D$40,12)-SUMIFS(Override!$E$11:$E$40,Override!$B$11:$B$40,$B16,Override!$D$11:$D$40,12,Override!$C$11:$C$40,"MXAU"),Override!$N$51)/'AS51'!$B$3,"")))</f>
        <v/>
      </c>
      <c r="R16" s="77">
        <f>IF(R$13="","",IF($B16="","",IFERROR($C16*$D16*IF((Override!$C$4="ON")*(COUNTIFS(Override!$B$11:$B$40,$B16,Override!$D$11:$D$40,13,Override!$E$11:$E$40,"&gt;=0")-COUNTIFS(Override!$B$11:$B$40,$B16,Override!$D$11:$D$40,13,Override!$E$11:$E$40,"&gt;=0",Override!$C$11:$C$40,"MXAU"))&gt;0,SUMIFS(Override!$E$11:$E$40,Override!$B$11:$B$40,$B16,Override!$D$11:$D$40,13)-SUMIFS(Override!$E$11:$E$40,Override!$B$11:$B$40,$B16,Override!$D$11:$D$40,13,Override!$C$11:$C$40,"MXAU"),Override!$O$51)/'AS51'!$B$3,"")))</f>
        <v/>
      </c>
      <c r="S16" s="77">
        <f>IF(S$13="","",IF($B16="","",IFERROR($C16*$D16*IF((Override!$C$4="ON")*(COUNTIFS(Override!$B$11:$B$40,$B16,Override!$D$11:$D$40,14,Override!$E$11:$E$40,"&gt;=0")-COUNTIFS(Override!$B$11:$B$40,$B16,Override!$D$11:$D$40,14,Override!$E$11:$E$40,"&gt;=0",Override!$C$11:$C$40,"MXAU"))&gt;0,SUMIFS(Override!$E$11:$E$40,Override!$B$11:$B$40,$B16,Override!$D$11:$D$40,14)-SUMIFS(Override!$E$11:$E$40,Override!$B$11:$B$40,$B16,Override!$D$11:$D$40,14,Override!$C$11:$C$40,"MXAU"),Override!$P$51)/'AS51'!$B$3,"")))</f>
        <v/>
      </c>
      <c r="T16" s="77">
        <f>IF(T$13="","",IF($B16="","",IFERROR($C16*$D16*IF((Override!$C$4="ON")*(COUNTIFS(Override!$B$11:$B$40,$B16,Override!$D$11:$D$40,15,Override!$E$11:$E$40,"&gt;=0")-COUNTIFS(Override!$B$11:$B$40,$B16,Override!$D$11:$D$40,15,Override!$E$11:$E$40,"&gt;=0",Override!$C$11:$C$40,"MXAU"))&gt;0,SUMIFS(Override!$E$11:$E$40,Override!$B$11:$B$40,$B16,Override!$D$11:$D$40,15)-SUMIFS(Override!$E$11:$E$40,Override!$B$11:$B$40,$B16,Override!$D$11:$D$40,15,Override!$C$11:$C$40,"MXAU"),Override!$Q$51)/'AS51'!$B$3,"")))</f>
        <v/>
      </c>
      <c r="U16" s="77">
        <f>IF(U$13="","",IF($B16="","",IFERROR($C16*$D16*IF((Override!$C$4="ON")*(COUNTIFS(Override!$B$11:$B$40,$B16,Override!$D$11:$D$40,16,Override!$E$11:$E$40,"&gt;=0")-COUNTIFS(Override!$B$11:$B$40,$B16,Override!$D$11:$D$40,16,Override!$E$11:$E$40,"&gt;=0",Override!$C$11:$C$40,"MXAU"))&gt;0,SUMIFS(Override!$E$11:$E$40,Override!$B$11:$B$40,$B16,Override!$D$11:$D$40,16)-SUMIFS(Override!$E$11:$E$40,Override!$B$11:$B$40,$B16,Override!$D$11:$D$40,16,Override!$C$11:$C$40,"MXAU"),Override!$R$51)/'AS51'!$B$3,"")))</f>
        <v/>
      </c>
      <c r="W16" s="77">
        <f>IF(W$13="","",IF($B16="","",IFERROR(F16*$E16/100,"")))</f>
        <v/>
      </c>
      <c r="X16" s="77">
        <f>IF(X$13="","",IF($B16="","",IFERROR(G16*$E16/100,"")))</f>
        <v/>
      </c>
      <c r="Y16" s="77">
        <f>IF(Y$13="","",IF($B16="","",IFERROR(H16*$E16/100,"")))</f>
        <v/>
      </c>
      <c r="Z16" s="77">
        <f>IF(Z$13="","",IF($B16="","",IFERROR(I16*$E16/100,"")))</f>
        <v/>
      </c>
      <c r="AA16" s="77">
        <f>IF(AA$13="","",IF($B16="","",IFERROR(J16*$E16/100,"")))</f>
        <v/>
      </c>
      <c r="AB16" s="77">
        <f>IF(AB$13="","",IF($B16="","",IFERROR(K16*$E16/100,"")))</f>
        <v/>
      </c>
      <c r="AC16" s="77">
        <f>IF(AC$13="","",IF($B16="","",IFERROR(L16*$E16/100,"")))</f>
        <v/>
      </c>
      <c r="AD16" s="77">
        <f>IF(AD$13="","",IF($B16="","",IFERROR(M16*$E16/100,"")))</f>
        <v/>
      </c>
      <c r="AE16" s="77">
        <f>IF(AE$13="","",IF($B16="","",IFERROR(N16*$E16/100,"")))</f>
        <v/>
      </c>
      <c r="AF16" s="77">
        <f>IF(AF$13="","",IF($B16="","",IFERROR(O16*$E16/100,"")))</f>
        <v/>
      </c>
      <c r="AG16" s="77">
        <f>IF(AG$13="","",IF($B16="","",IFERROR(P16*$E16/100,"")))</f>
        <v/>
      </c>
      <c r="AH16" s="77">
        <f>IF(AH$13="","",IF($B16="","",IFERROR(Q16*$E16/100,"")))</f>
        <v/>
      </c>
      <c r="AI16" s="77">
        <f>IF(AI$13="","",IF($B16="","",IFERROR(R16*$E16/100,"")))</f>
        <v/>
      </c>
      <c r="AJ16" s="77">
        <f>IF(AJ$13="","",IF($B16="","",IFERROR(S16*$E16/100,"")))</f>
        <v/>
      </c>
      <c r="AK16" s="77">
        <f>IF(AK$13="","",IF($B16="","",IFERROR(T16*$E16/100,"")))</f>
        <v/>
      </c>
      <c r="AL16" s="77">
        <f>IF(AL$13="","",IF($B16="","",IFERROR(U16*$E16/100,"")))</f>
        <v/>
      </c>
      <c r="AN16" s="77">
        <f>IF($B16="","",SUMIF($F$13:$U$13,"&lt;="&amp;Sector!$D$51,$F16:$U16))</f>
        <v/>
      </c>
      <c r="AO16" s="77">
        <f>IF($B16="","",SUMIF($W$13:$AL$13,"&lt;="&amp;Sector!$D$51,$W16:$AL16))</f>
        <v/>
      </c>
      <c r="AQ16" s="163">
        <f>IF(AQ$13="","",IF($B16="","",IFERROR($C16*$D16*SUMPRODUCT(('Dvd Calendar'!$E$8:$CZ$8&gt;AQ$12)*('Dvd Calendar'!$E$8:$CZ$8&lt;=AQ$13)*'Dvd Calendar'!$E$11:$CZ$11*(('Dvd Calendar'!$E$13:$CZ$13='Field Check'!$C$56)*('Field Check'!$C$56&lt;&gt;"")+('Dvd Calendar'!$E$13:$CZ$13='Field Check'!$C$57)*('Field Check'!$C$57&lt;&gt;"")))/'AS51'!$B$3,"")))</f>
        <v/>
      </c>
      <c r="AR16" s="163">
        <f>IF(AR$13="","",IF($B16="","",IFERROR($C16*$D16*SUMPRODUCT(('Dvd Calendar'!$E$8:$CZ$8&gt;AR$12)*('Dvd Calendar'!$E$8:$CZ$8&lt;=AR$13)*'Dvd Calendar'!$E$11:$CZ$11*(('Dvd Calendar'!$E$13:$CZ$13='Field Check'!$C$56)*('Field Check'!$C$56&lt;&gt;"")+('Dvd Calendar'!$E$13:$CZ$13='Field Check'!$C$57)*('Field Check'!$C$57&lt;&gt;"")))/'AS51'!$B$3,"")))</f>
        <v/>
      </c>
      <c r="AS16" s="163">
        <f>IF(AS$13="","",IF($B16="","",IFERROR($C16*$D16*SUMPRODUCT(('Dvd Calendar'!$E$8:$CZ$8&gt;AS$12)*('Dvd Calendar'!$E$8:$CZ$8&lt;=AS$13)*'Dvd Calendar'!$E$11:$CZ$11*(('Dvd Calendar'!$E$13:$CZ$13='Field Check'!$C$56)*('Field Check'!$C$56&lt;&gt;"")+('Dvd Calendar'!$E$13:$CZ$13='Field Check'!$C$57)*('Field Check'!$C$57&lt;&gt;"")))/'AS51'!$B$3,"")))</f>
        <v/>
      </c>
      <c r="AT16" s="163">
        <f>IF(AT$13="","",IF($B16="","",IFERROR($C16*$D16*SUMPRODUCT(('Dvd Calendar'!$E$8:$CZ$8&gt;AT$12)*('Dvd Calendar'!$E$8:$CZ$8&lt;=AT$13)*'Dvd Calendar'!$E$11:$CZ$11*(('Dvd Calendar'!$E$13:$CZ$13='Field Check'!$C$56)*('Field Check'!$C$56&lt;&gt;"")+('Dvd Calendar'!$E$13:$CZ$13='Field Check'!$C$57)*('Field Check'!$C$57&lt;&gt;"")))/'AS51'!$B$3,"")))</f>
        <v/>
      </c>
      <c r="AU16" s="163">
        <f>IF(AU$13="","",IF($B16="","",IFERROR($C16*$D16*SUMPRODUCT(('Dvd Calendar'!$E$8:$CZ$8&gt;AU$12)*('Dvd Calendar'!$E$8:$CZ$8&lt;=AU$13)*'Dvd Calendar'!$E$11:$CZ$11*(('Dvd Calendar'!$E$13:$CZ$13='Field Check'!$C$56)*('Field Check'!$C$56&lt;&gt;"")+('Dvd Calendar'!$E$13:$CZ$13='Field Check'!$C$57)*('Field Check'!$C$57&lt;&gt;"")))/'AS51'!$B$3,"")))</f>
        <v/>
      </c>
      <c r="AV16" s="163">
        <f>IF(AV$13="","",IF($B16="","",IFERROR($C16*$D16*SUMPRODUCT(('Dvd Calendar'!$E$8:$CZ$8&gt;AV$12)*('Dvd Calendar'!$E$8:$CZ$8&lt;=AV$13)*'Dvd Calendar'!$E$11:$CZ$11*(('Dvd Calendar'!$E$13:$CZ$13='Field Check'!$C$56)*('Field Check'!$C$56&lt;&gt;"")+('Dvd Calendar'!$E$13:$CZ$13='Field Check'!$C$57)*('Field Check'!$C$57&lt;&gt;"")))/'AS51'!$B$3,"")))</f>
        <v/>
      </c>
      <c r="AW16" s="163">
        <f>IF(AW$13="","",IF($B16="","",IFERROR($C16*$D16*SUMPRODUCT(('Dvd Calendar'!$E$8:$CZ$8&gt;AW$12)*('Dvd Calendar'!$E$8:$CZ$8&lt;=AW$13)*'Dvd Calendar'!$E$11:$CZ$11*(('Dvd Calendar'!$E$13:$CZ$13='Field Check'!$C$56)*('Field Check'!$C$56&lt;&gt;"")+('Dvd Calendar'!$E$13:$CZ$13='Field Check'!$C$57)*('Field Check'!$C$57&lt;&gt;"")))/'AS51'!$B$3,"")))</f>
        <v/>
      </c>
      <c r="AX16" s="163">
        <f>IF(AX$13="","",IF($B16="","",IFERROR($C16*$D16*SUMPRODUCT(('Dvd Calendar'!$E$8:$CZ$8&gt;AX$12)*('Dvd Calendar'!$E$8:$CZ$8&lt;=AX$13)*'Dvd Calendar'!$E$11:$CZ$11*(('Dvd Calendar'!$E$13:$CZ$13='Field Check'!$C$56)*('Field Check'!$C$56&lt;&gt;"")+('Dvd Calendar'!$E$13:$CZ$13='Field Check'!$C$57)*('Field Check'!$C$57&lt;&gt;"")))/'AS51'!$B$3,"")))</f>
        <v/>
      </c>
      <c r="AY16" s="163">
        <f>IF(AY$13="","",IF($B16="","",IFERROR($C16*$D16*SUMPRODUCT(('Dvd Calendar'!$E$8:$CZ$8&gt;AY$12)*('Dvd Calendar'!$E$8:$CZ$8&lt;=AY$13)*'Dvd Calendar'!$E$11:$CZ$11*(('Dvd Calendar'!$E$13:$CZ$13='Field Check'!$C$56)*('Field Check'!$C$56&lt;&gt;"")+('Dvd Calendar'!$E$13:$CZ$13='Field Check'!$C$57)*('Field Check'!$C$57&lt;&gt;"")))/'AS51'!$B$3,"")))</f>
        <v/>
      </c>
      <c r="AZ16" s="163">
        <f>IF(AZ$13="","",IF($B16="","",IFERROR($C16*$D16*SUMPRODUCT(('Dvd Calendar'!$E$8:$CZ$8&gt;AZ$12)*('Dvd Calendar'!$E$8:$CZ$8&lt;=AZ$13)*'Dvd Calendar'!$E$11:$CZ$11*(('Dvd Calendar'!$E$13:$CZ$13='Field Check'!$C$56)*('Field Check'!$C$56&lt;&gt;"")+('Dvd Calendar'!$E$13:$CZ$13='Field Check'!$C$57)*('Field Check'!$C$57&lt;&gt;"")))/'AS51'!$B$3,"")))</f>
        <v/>
      </c>
      <c r="BA16" s="163">
        <f>IF(BA$13="","",IF($B16="","",IFERROR($C16*$D16*SUMPRODUCT(('Dvd Calendar'!$E$8:$CZ$8&gt;BA$12)*('Dvd Calendar'!$E$8:$CZ$8&lt;=BA$13)*'Dvd Calendar'!$E$11:$CZ$11*(('Dvd Calendar'!$E$13:$CZ$13='Field Check'!$C$56)*('Field Check'!$C$56&lt;&gt;"")+('Dvd Calendar'!$E$13:$CZ$13='Field Check'!$C$57)*('Field Check'!$C$57&lt;&gt;"")))/'AS51'!$B$3,"")))</f>
        <v/>
      </c>
      <c r="BB16" s="163">
        <f>IF(BB$13="","",IF($B16="","",IFERROR($C16*$D16*SUMPRODUCT(('Dvd Calendar'!$E$8:$CZ$8&gt;BB$12)*('Dvd Calendar'!$E$8:$CZ$8&lt;=BB$13)*'Dvd Calendar'!$E$11:$CZ$11*(('Dvd Calendar'!$E$13:$CZ$13='Field Check'!$C$56)*('Field Check'!$C$56&lt;&gt;"")+('Dvd Calendar'!$E$13:$CZ$13='Field Check'!$C$57)*('Field Check'!$C$57&lt;&gt;"")))/'AS51'!$B$3,"")))</f>
        <v/>
      </c>
      <c r="BC16" s="163">
        <f>IF(BC$13="","",IF($B16="","",IFERROR($C16*$D16*SUMPRODUCT(('Dvd Calendar'!$E$8:$CZ$8&gt;BC$12)*('Dvd Calendar'!$E$8:$CZ$8&lt;=BC$13)*'Dvd Calendar'!$E$11:$CZ$11*(('Dvd Calendar'!$E$13:$CZ$13='Field Check'!$C$56)*('Field Check'!$C$56&lt;&gt;"")+('Dvd Calendar'!$E$13:$CZ$13='Field Check'!$C$57)*('Field Check'!$C$57&lt;&gt;"")))/'AS51'!$B$3,"")))</f>
        <v/>
      </c>
      <c r="BD16" s="163">
        <f>IF(BD$13="","",IF($B16="","",IFERROR($C16*$D16*SUMPRODUCT(('Dvd Calendar'!$E$8:$CZ$8&gt;BD$12)*('Dvd Calendar'!$E$8:$CZ$8&lt;=BD$13)*'Dvd Calendar'!$E$11:$CZ$11*(('Dvd Calendar'!$E$13:$CZ$13='Field Check'!$C$56)*('Field Check'!$C$56&lt;&gt;"")+('Dvd Calendar'!$E$13:$CZ$13='Field Check'!$C$57)*('Field Check'!$C$57&lt;&gt;"")))/'AS51'!$B$3,"")))</f>
        <v/>
      </c>
      <c r="BE16" s="163">
        <f>IF(BE$13="","",IF($B16="","",IFERROR($C16*$D16*SUMPRODUCT(('Dvd Calendar'!$E$8:$CZ$8&gt;BE$12)*('Dvd Calendar'!$E$8:$CZ$8&lt;=BE$13)*'Dvd Calendar'!$E$11:$CZ$11*(('Dvd Calendar'!$E$13:$CZ$13='Field Check'!$C$56)*('Field Check'!$C$56&lt;&gt;"")+('Dvd Calendar'!$E$13:$CZ$13='Field Check'!$C$57)*('Field Check'!$C$57&lt;&gt;"")))/'AS51'!$B$3,"")))</f>
        <v/>
      </c>
      <c r="BF16" s="163">
        <f>IF(BF$13="","",IF($B16="","",IFERROR($C16*$D16*SUMPRODUCT(('Dvd Calendar'!$E$8:$CZ$8&gt;BF$12)*('Dvd Calendar'!$E$8:$CZ$8&lt;=BF$13)*'Dvd Calendar'!$E$11:$CZ$11*(('Dvd Calendar'!$E$13:$CZ$13='Field Check'!$C$56)*('Field Check'!$C$56&lt;&gt;"")+('Dvd Calendar'!$E$13:$CZ$13='Field Check'!$C$57)*('Field Check'!$C$57&lt;&gt;"")))/'AS51'!$B$3,"")))</f>
        <v/>
      </c>
      <c r="BH16" s="163">
        <f>IF(BH$13="","",IF($B16="","",IFERROR(AQ16*$E16/100,"")))</f>
        <v/>
      </c>
      <c r="BI16" s="163">
        <f>IF(BI$13="","",IF($B16="","",IFERROR(AR16*$E16/100,"")))</f>
        <v/>
      </c>
      <c r="BJ16" s="163">
        <f>IF(BJ$13="","",IF($B16="","",IFERROR(AS16*$E16/100,"")))</f>
        <v/>
      </c>
      <c r="BK16" s="163">
        <f>IF(BK$13="","",IF($B16="","",IFERROR(AT16*$E16/100,"")))</f>
        <v/>
      </c>
      <c r="BL16" s="163">
        <f>IF(BL$13="","",IF($B16="","",IFERROR(AU16*$E16/100,"")))</f>
        <v/>
      </c>
      <c r="BM16" s="163">
        <f>IF(BM$13="","",IF($B16="","",IFERROR(AV16*$E16/100,"")))</f>
        <v/>
      </c>
      <c r="BN16" s="163">
        <f>IF(BN$13="","",IF($B16="","",IFERROR(AW16*$E16/100,"")))</f>
        <v/>
      </c>
      <c r="BO16" s="163">
        <f>IF(BO$13="","",IF($B16="","",IFERROR(AX16*$E16/100,"")))</f>
        <v/>
      </c>
      <c r="BP16" s="163">
        <f>IF(BP$13="","",IF($B16="","",IFERROR(AY16*$E16/100,"")))</f>
        <v/>
      </c>
      <c r="BQ16" s="163">
        <f>IF(BQ$13="","",IF($B16="","",IFERROR(AZ16*$E16/100,"")))</f>
        <v/>
      </c>
      <c r="BR16" s="163">
        <f>IF(BR$13="","",IF($B16="","",IFERROR(BA16*$E16/100,"")))</f>
        <v/>
      </c>
      <c r="BS16" s="163">
        <f>IF(BS$13="","",IF($B16="","",IFERROR(BB16*$E16/100,"")))</f>
        <v/>
      </c>
      <c r="BT16" s="163">
        <f>IF(BT$13="","",IF($B16="","",IFERROR(BC16*$E16/100,"")))</f>
        <v/>
      </c>
      <c r="BU16" s="163">
        <f>IF(BU$13="","",IF($B16="","",IFERROR(BD16*$E16/100,"")))</f>
        <v/>
      </c>
      <c r="BV16" s="163">
        <f>IF(BV$13="","",IF($B16="","",IFERROR(BE16*$E16/100,"")))</f>
        <v/>
      </c>
      <c r="BW16" s="163">
        <f>IF(BW$13="","",IF($B16="","",IFERROR(BF16*$E16/100,"")))</f>
        <v/>
      </c>
    </row>
    <row r="17">
      <c r="B17" s="126">
        <f>IF('AS51'!$C$7="","",'AS51'!$C$7)</f>
        <v/>
      </c>
      <c r="C17" s="74">
        <f>IF('AS51'!$B$7="","",'AS51'!$B$7)</f>
        <v/>
      </c>
      <c r="D17" s="75">
        <f>IFERROR('AS51'!$Q$7,1)</f>
        <v/>
      </c>
      <c r="E17" s="76">
        <f>IF($B17="","",IF(ISNUMBER('AS51'!$I$7),'AS51'!$I$7,'Index Summary'!$C$7))</f>
        <v/>
      </c>
      <c r="F17" s="77">
        <f>IF(F$13="","",IF($B17="","",IFERROR($C17*$D17*IF((Override!$C$4="ON")*(COUNTIFS(Override!$B$11:$B$40,$B17,Override!$D$11:$D$40,1,Override!$E$11:$E$40,"&gt;=0")-COUNTIFS(Override!$B$11:$B$40,$B17,Override!$D$11:$D$40,1,Override!$E$11:$E$40,"&gt;=0",Override!$C$11:$C$40,"MXAU"))&gt;0,SUMIFS(Override!$E$11:$E$40,Override!$B$11:$B$40,$B17,Override!$D$11:$D$40,1)-SUMIFS(Override!$E$11:$E$40,Override!$B$11:$B$40,$B17,Override!$D$11:$D$40,1,Override!$C$11:$C$40,"MXAU"),Override!$C$52)/'AS51'!$B$3,"")))</f>
        <v/>
      </c>
      <c r="G17" s="77">
        <f>IF(G$13="","",IF($B17="","",IFERROR($C17*$D17*IF((Override!$C$4="ON")*(COUNTIFS(Override!$B$11:$B$40,$B17,Override!$D$11:$D$40,2,Override!$E$11:$E$40,"&gt;=0")-COUNTIFS(Override!$B$11:$B$40,$B17,Override!$D$11:$D$40,2,Override!$E$11:$E$40,"&gt;=0",Override!$C$11:$C$40,"MXAU"))&gt;0,SUMIFS(Override!$E$11:$E$40,Override!$B$11:$B$40,$B17,Override!$D$11:$D$40,2)-SUMIFS(Override!$E$11:$E$40,Override!$B$11:$B$40,$B17,Override!$D$11:$D$40,2,Override!$C$11:$C$40,"MXAU"),Override!$D$52)/'AS51'!$B$3,"")))</f>
        <v/>
      </c>
      <c r="H17" s="77">
        <f>IF(H$13="","",IF($B17="","",IFERROR($C17*$D17*IF((Override!$C$4="ON")*(COUNTIFS(Override!$B$11:$B$40,$B17,Override!$D$11:$D$40,3,Override!$E$11:$E$40,"&gt;=0")-COUNTIFS(Override!$B$11:$B$40,$B17,Override!$D$11:$D$40,3,Override!$E$11:$E$40,"&gt;=0",Override!$C$11:$C$40,"MXAU"))&gt;0,SUMIFS(Override!$E$11:$E$40,Override!$B$11:$B$40,$B17,Override!$D$11:$D$40,3)-SUMIFS(Override!$E$11:$E$40,Override!$B$11:$B$40,$B17,Override!$D$11:$D$40,3,Override!$C$11:$C$40,"MXAU"),Override!$E$52)/'AS51'!$B$3,"")))</f>
        <v/>
      </c>
      <c r="I17" s="77">
        <f>IF(I$13="","",IF($B17="","",IFERROR($C17*$D17*IF((Override!$C$4="ON")*(COUNTIFS(Override!$B$11:$B$40,$B17,Override!$D$11:$D$40,4,Override!$E$11:$E$40,"&gt;=0")-COUNTIFS(Override!$B$11:$B$40,$B17,Override!$D$11:$D$40,4,Override!$E$11:$E$40,"&gt;=0",Override!$C$11:$C$40,"MXAU"))&gt;0,SUMIFS(Override!$E$11:$E$40,Override!$B$11:$B$40,$B17,Override!$D$11:$D$40,4)-SUMIFS(Override!$E$11:$E$40,Override!$B$11:$B$40,$B17,Override!$D$11:$D$40,4,Override!$C$11:$C$40,"MXAU"),Override!$F$52)/'AS51'!$B$3,"")))</f>
        <v/>
      </c>
      <c r="J17" s="77">
        <f>IF(J$13="","",IF($B17="","",IFERROR($C17*$D17*IF((Override!$C$4="ON")*(COUNTIFS(Override!$B$11:$B$40,$B17,Override!$D$11:$D$40,5,Override!$E$11:$E$40,"&gt;=0")-COUNTIFS(Override!$B$11:$B$40,$B17,Override!$D$11:$D$40,5,Override!$E$11:$E$40,"&gt;=0",Override!$C$11:$C$40,"MXAU"))&gt;0,SUMIFS(Override!$E$11:$E$40,Override!$B$11:$B$40,$B17,Override!$D$11:$D$40,5)-SUMIFS(Override!$E$11:$E$40,Override!$B$11:$B$40,$B17,Override!$D$11:$D$40,5,Override!$C$11:$C$40,"MXAU"),Override!$G$52)/'AS51'!$B$3,"")))</f>
        <v/>
      </c>
      <c r="K17" s="77">
        <f>IF(K$13="","",IF($B17="","",IFERROR($C17*$D17*IF((Override!$C$4="ON")*(COUNTIFS(Override!$B$11:$B$40,$B17,Override!$D$11:$D$40,6,Override!$E$11:$E$40,"&gt;=0")-COUNTIFS(Override!$B$11:$B$40,$B17,Override!$D$11:$D$40,6,Override!$E$11:$E$40,"&gt;=0",Override!$C$11:$C$40,"MXAU"))&gt;0,SUMIFS(Override!$E$11:$E$40,Override!$B$11:$B$40,$B17,Override!$D$11:$D$40,6)-SUMIFS(Override!$E$11:$E$40,Override!$B$11:$B$40,$B17,Override!$D$11:$D$40,6,Override!$C$11:$C$40,"MXAU"),Override!$H$52)/'AS51'!$B$3,"")))</f>
        <v/>
      </c>
      <c r="L17" s="77">
        <f>IF(L$13="","",IF($B17="","",IFERROR($C17*$D17*IF((Override!$C$4="ON")*(COUNTIFS(Override!$B$11:$B$40,$B17,Override!$D$11:$D$40,7,Override!$E$11:$E$40,"&gt;=0")-COUNTIFS(Override!$B$11:$B$40,$B17,Override!$D$11:$D$40,7,Override!$E$11:$E$40,"&gt;=0",Override!$C$11:$C$40,"MXAU"))&gt;0,SUMIFS(Override!$E$11:$E$40,Override!$B$11:$B$40,$B17,Override!$D$11:$D$40,7)-SUMIFS(Override!$E$11:$E$40,Override!$B$11:$B$40,$B17,Override!$D$11:$D$40,7,Override!$C$11:$C$40,"MXAU"),Override!$I$52)/'AS51'!$B$3,"")))</f>
        <v/>
      </c>
      <c r="M17" s="77">
        <f>IF(M$13="","",IF($B17="","",IFERROR($C17*$D17*IF((Override!$C$4="ON")*(COUNTIFS(Override!$B$11:$B$40,$B17,Override!$D$11:$D$40,8,Override!$E$11:$E$40,"&gt;=0")-COUNTIFS(Override!$B$11:$B$40,$B17,Override!$D$11:$D$40,8,Override!$E$11:$E$40,"&gt;=0",Override!$C$11:$C$40,"MXAU"))&gt;0,SUMIFS(Override!$E$11:$E$40,Override!$B$11:$B$40,$B17,Override!$D$11:$D$40,8)-SUMIFS(Override!$E$11:$E$40,Override!$B$11:$B$40,$B17,Override!$D$11:$D$40,8,Override!$C$11:$C$40,"MXAU"),Override!$J$52)/'AS51'!$B$3,"")))</f>
        <v/>
      </c>
      <c r="N17" s="77">
        <f>IF(N$13="","",IF($B17="","",IFERROR($C17*$D17*IF((Override!$C$4="ON")*(COUNTIFS(Override!$B$11:$B$40,$B17,Override!$D$11:$D$40,9,Override!$E$11:$E$40,"&gt;=0")-COUNTIFS(Override!$B$11:$B$40,$B17,Override!$D$11:$D$40,9,Override!$E$11:$E$40,"&gt;=0",Override!$C$11:$C$40,"MXAU"))&gt;0,SUMIFS(Override!$E$11:$E$40,Override!$B$11:$B$40,$B17,Override!$D$11:$D$40,9)-SUMIFS(Override!$E$11:$E$40,Override!$B$11:$B$40,$B17,Override!$D$11:$D$40,9,Override!$C$11:$C$40,"MXAU"),Override!$K$52)/'AS51'!$B$3,"")))</f>
        <v/>
      </c>
      <c r="O17" s="77">
        <f>IF(O$13="","",IF($B17="","",IFERROR($C17*$D17*IF((Override!$C$4="ON")*(COUNTIFS(Override!$B$11:$B$40,$B17,Override!$D$11:$D$40,10,Override!$E$11:$E$40,"&gt;=0")-COUNTIFS(Override!$B$11:$B$40,$B17,Override!$D$11:$D$40,10,Override!$E$11:$E$40,"&gt;=0",Override!$C$11:$C$40,"MXAU"))&gt;0,SUMIFS(Override!$E$11:$E$40,Override!$B$11:$B$40,$B17,Override!$D$11:$D$40,10)-SUMIFS(Override!$E$11:$E$40,Override!$B$11:$B$40,$B17,Override!$D$11:$D$40,10,Override!$C$11:$C$40,"MXAU"),Override!$L$52)/'AS51'!$B$3,"")))</f>
        <v/>
      </c>
      <c r="P17" s="77">
        <f>IF(P$13="","",IF($B17="","",IFERROR($C17*$D17*IF((Override!$C$4="ON")*(COUNTIFS(Override!$B$11:$B$40,$B17,Override!$D$11:$D$40,11,Override!$E$11:$E$40,"&gt;=0")-COUNTIFS(Override!$B$11:$B$40,$B17,Override!$D$11:$D$40,11,Override!$E$11:$E$40,"&gt;=0",Override!$C$11:$C$40,"MXAU"))&gt;0,SUMIFS(Override!$E$11:$E$40,Override!$B$11:$B$40,$B17,Override!$D$11:$D$40,11)-SUMIFS(Override!$E$11:$E$40,Override!$B$11:$B$40,$B17,Override!$D$11:$D$40,11,Override!$C$11:$C$40,"MXAU"),Override!$M$52)/'AS51'!$B$3,"")))</f>
        <v/>
      </c>
      <c r="Q17" s="77">
        <f>IF(Q$13="","",IF($B17="","",IFERROR($C17*$D17*IF((Override!$C$4="ON")*(COUNTIFS(Override!$B$11:$B$40,$B17,Override!$D$11:$D$40,12,Override!$E$11:$E$40,"&gt;=0")-COUNTIFS(Override!$B$11:$B$40,$B17,Override!$D$11:$D$40,12,Override!$E$11:$E$40,"&gt;=0",Override!$C$11:$C$40,"MXAU"))&gt;0,SUMIFS(Override!$E$11:$E$40,Override!$B$11:$B$40,$B17,Override!$D$11:$D$40,12)-SUMIFS(Override!$E$11:$E$40,Override!$B$11:$B$40,$B17,Override!$D$11:$D$40,12,Override!$C$11:$C$40,"MXAU"),Override!$N$52)/'AS51'!$B$3,"")))</f>
        <v/>
      </c>
      <c r="R17" s="77">
        <f>IF(R$13="","",IF($B17="","",IFERROR($C17*$D17*IF((Override!$C$4="ON")*(COUNTIFS(Override!$B$11:$B$40,$B17,Override!$D$11:$D$40,13,Override!$E$11:$E$40,"&gt;=0")-COUNTIFS(Override!$B$11:$B$40,$B17,Override!$D$11:$D$40,13,Override!$E$11:$E$40,"&gt;=0",Override!$C$11:$C$40,"MXAU"))&gt;0,SUMIFS(Override!$E$11:$E$40,Override!$B$11:$B$40,$B17,Override!$D$11:$D$40,13)-SUMIFS(Override!$E$11:$E$40,Override!$B$11:$B$40,$B17,Override!$D$11:$D$40,13,Override!$C$11:$C$40,"MXAU"),Override!$O$52)/'AS51'!$B$3,"")))</f>
        <v/>
      </c>
      <c r="S17" s="77">
        <f>IF(S$13="","",IF($B17="","",IFERROR($C17*$D17*IF((Override!$C$4="ON")*(COUNTIFS(Override!$B$11:$B$40,$B17,Override!$D$11:$D$40,14,Override!$E$11:$E$40,"&gt;=0")-COUNTIFS(Override!$B$11:$B$40,$B17,Override!$D$11:$D$40,14,Override!$E$11:$E$40,"&gt;=0",Override!$C$11:$C$40,"MXAU"))&gt;0,SUMIFS(Override!$E$11:$E$40,Override!$B$11:$B$40,$B17,Override!$D$11:$D$40,14)-SUMIFS(Override!$E$11:$E$40,Override!$B$11:$B$40,$B17,Override!$D$11:$D$40,14,Override!$C$11:$C$40,"MXAU"),Override!$P$52)/'AS51'!$B$3,"")))</f>
        <v/>
      </c>
      <c r="T17" s="77">
        <f>IF(T$13="","",IF($B17="","",IFERROR($C17*$D17*IF((Override!$C$4="ON")*(COUNTIFS(Override!$B$11:$B$40,$B17,Override!$D$11:$D$40,15,Override!$E$11:$E$40,"&gt;=0")-COUNTIFS(Override!$B$11:$B$40,$B17,Override!$D$11:$D$40,15,Override!$E$11:$E$40,"&gt;=0",Override!$C$11:$C$40,"MXAU"))&gt;0,SUMIFS(Override!$E$11:$E$40,Override!$B$11:$B$40,$B17,Override!$D$11:$D$40,15)-SUMIFS(Override!$E$11:$E$40,Override!$B$11:$B$40,$B17,Override!$D$11:$D$40,15,Override!$C$11:$C$40,"MXAU"),Override!$Q$52)/'AS51'!$B$3,"")))</f>
        <v/>
      </c>
      <c r="U17" s="77">
        <f>IF(U$13="","",IF($B17="","",IFERROR($C17*$D17*IF((Override!$C$4="ON")*(COUNTIFS(Override!$B$11:$B$40,$B17,Override!$D$11:$D$40,16,Override!$E$11:$E$40,"&gt;=0")-COUNTIFS(Override!$B$11:$B$40,$B17,Override!$D$11:$D$40,16,Override!$E$11:$E$40,"&gt;=0",Override!$C$11:$C$40,"MXAU"))&gt;0,SUMIFS(Override!$E$11:$E$40,Override!$B$11:$B$40,$B17,Override!$D$11:$D$40,16)-SUMIFS(Override!$E$11:$E$40,Override!$B$11:$B$40,$B17,Override!$D$11:$D$40,16,Override!$C$11:$C$40,"MXAU"),Override!$R$52)/'AS51'!$B$3,"")))</f>
        <v/>
      </c>
      <c r="W17" s="77">
        <f>IF(W$13="","",IF($B17="","",IFERROR(F17*$E17/100,"")))</f>
        <v/>
      </c>
      <c r="X17" s="77">
        <f>IF(X$13="","",IF($B17="","",IFERROR(G17*$E17/100,"")))</f>
        <v/>
      </c>
      <c r="Y17" s="77">
        <f>IF(Y$13="","",IF($B17="","",IFERROR(H17*$E17/100,"")))</f>
        <v/>
      </c>
      <c r="Z17" s="77">
        <f>IF(Z$13="","",IF($B17="","",IFERROR(I17*$E17/100,"")))</f>
        <v/>
      </c>
      <c r="AA17" s="77">
        <f>IF(AA$13="","",IF($B17="","",IFERROR(J17*$E17/100,"")))</f>
        <v/>
      </c>
      <c r="AB17" s="77">
        <f>IF(AB$13="","",IF($B17="","",IFERROR(K17*$E17/100,"")))</f>
        <v/>
      </c>
      <c r="AC17" s="77">
        <f>IF(AC$13="","",IF($B17="","",IFERROR(L17*$E17/100,"")))</f>
        <v/>
      </c>
      <c r="AD17" s="77">
        <f>IF(AD$13="","",IF($B17="","",IFERROR(M17*$E17/100,"")))</f>
        <v/>
      </c>
      <c r="AE17" s="77">
        <f>IF(AE$13="","",IF($B17="","",IFERROR(N17*$E17/100,"")))</f>
        <v/>
      </c>
      <c r="AF17" s="77">
        <f>IF(AF$13="","",IF($B17="","",IFERROR(O17*$E17/100,"")))</f>
        <v/>
      </c>
      <c r="AG17" s="77">
        <f>IF(AG$13="","",IF($B17="","",IFERROR(P17*$E17/100,"")))</f>
        <v/>
      </c>
      <c r="AH17" s="77">
        <f>IF(AH$13="","",IF($B17="","",IFERROR(Q17*$E17/100,"")))</f>
        <v/>
      </c>
      <c r="AI17" s="77">
        <f>IF(AI$13="","",IF($B17="","",IFERROR(R17*$E17/100,"")))</f>
        <v/>
      </c>
      <c r="AJ17" s="77">
        <f>IF(AJ$13="","",IF($B17="","",IFERROR(S17*$E17/100,"")))</f>
        <v/>
      </c>
      <c r="AK17" s="77">
        <f>IF(AK$13="","",IF($B17="","",IFERROR(T17*$E17/100,"")))</f>
        <v/>
      </c>
      <c r="AL17" s="77">
        <f>IF(AL$13="","",IF($B17="","",IFERROR(U17*$E17/100,"")))</f>
        <v/>
      </c>
      <c r="AN17" s="77">
        <f>IF($B17="","",SUMIF($F$13:$U$13,"&lt;="&amp;Sector!$D$51,$F17:$U17))</f>
        <v/>
      </c>
      <c r="AO17" s="77">
        <f>IF($B17="","",SUMIF($W$13:$AL$13,"&lt;="&amp;Sector!$D$51,$W17:$AL17))</f>
        <v/>
      </c>
      <c r="AQ17" s="163">
        <f>IF(AQ$13="","",IF($B17="","",IFERROR($C17*$D17*SUMPRODUCT(('Dvd Calendar'!$E$19:$CZ$19&gt;AQ$12)*('Dvd Calendar'!$E$19:$CZ$19&lt;=AQ$13)*'Dvd Calendar'!$E$22:$CZ$22*(('Dvd Calendar'!$E$24:$CZ$24='Field Check'!$C$56)*('Field Check'!$C$56&lt;&gt;"")+('Dvd Calendar'!$E$24:$CZ$24='Field Check'!$C$57)*('Field Check'!$C$57&lt;&gt;"")))/'AS51'!$B$3,"")))</f>
        <v/>
      </c>
      <c r="AR17" s="163">
        <f>IF(AR$13="","",IF($B17="","",IFERROR($C17*$D17*SUMPRODUCT(('Dvd Calendar'!$E$19:$CZ$19&gt;AR$12)*('Dvd Calendar'!$E$19:$CZ$19&lt;=AR$13)*'Dvd Calendar'!$E$22:$CZ$22*(('Dvd Calendar'!$E$24:$CZ$24='Field Check'!$C$56)*('Field Check'!$C$56&lt;&gt;"")+('Dvd Calendar'!$E$24:$CZ$24='Field Check'!$C$57)*('Field Check'!$C$57&lt;&gt;"")))/'AS51'!$B$3,"")))</f>
        <v/>
      </c>
      <c r="AS17" s="163">
        <f>IF(AS$13="","",IF($B17="","",IFERROR($C17*$D17*SUMPRODUCT(('Dvd Calendar'!$E$19:$CZ$19&gt;AS$12)*('Dvd Calendar'!$E$19:$CZ$19&lt;=AS$13)*'Dvd Calendar'!$E$22:$CZ$22*(('Dvd Calendar'!$E$24:$CZ$24='Field Check'!$C$56)*('Field Check'!$C$56&lt;&gt;"")+('Dvd Calendar'!$E$24:$CZ$24='Field Check'!$C$57)*('Field Check'!$C$57&lt;&gt;"")))/'AS51'!$B$3,"")))</f>
        <v/>
      </c>
      <c r="AT17" s="163">
        <f>IF(AT$13="","",IF($B17="","",IFERROR($C17*$D17*SUMPRODUCT(('Dvd Calendar'!$E$19:$CZ$19&gt;AT$12)*('Dvd Calendar'!$E$19:$CZ$19&lt;=AT$13)*'Dvd Calendar'!$E$22:$CZ$22*(('Dvd Calendar'!$E$24:$CZ$24='Field Check'!$C$56)*('Field Check'!$C$56&lt;&gt;"")+('Dvd Calendar'!$E$24:$CZ$24='Field Check'!$C$57)*('Field Check'!$C$57&lt;&gt;"")))/'AS51'!$B$3,"")))</f>
        <v/>
      </c>
      <c r="AU17" s="163">
        <f>IF(AU$13="","",IF($B17="","",IFERROR($C17*$D17*SUMPRODUCT(('Dvd Calendar'!$E$19:$CZ$19&gt;AU$12)*('Dvd Calendar'!$E$19:$CZ$19&lt;=AU$13)*'Dvd Calendar'!$E$22:$CZ$22*(('Dvd Calendar'!$E$24:$CZ$24='Field Check'!$C$56)*('Field Check'!$C$56&lt;&gt;"")+('Dvd Calendar'!$E$24:$CZ$24='Field Check'!$C$57)*('Field Check'!$C$57&lt;&gt;"")))/'AS51'!$B$3,"")))</f>
        <v/>
      </c>
      <c r="AV17" s="163">
        <f>IF(AV$13="","",IF($B17="","",IFERROR($C17*$D17*SUMPRODUCT(('Dvd Calendar'!$E$19:$CZ$19&gt;AV$12)*('Dvd Calendar'!$E$19:$CZ$19&lt;=AV$13)*'Dvd Calendar'!$E$22:$CZ$22*(('Dvd Calendar'!$E$24:$CZ$24='Field Check'!$C$56)*('Field Check'!$C$56&lt;&gt;"")+('Dvd Calendar'!$E$24:$CZ$24='Field Check'!$C$57)*('Field Check'!$C$57&lt;&gt;"")))/'AS51'!$B$3,"")))</f>
        <v/>
      </c>
      <c r="AW17" s="163">
        <f>IF(AW$13="","",IF($B17="","",IFERROR($C17*$D17*SUMPRODUCT(('Dvd Calendar'!$E$19:$CZ$19&gt;AW$12)*('Dvd Calendar'!$E$19:$CZ$19&lt;=AW$13)*'Dvd Calendar'!$E$22:$CZ$22*(('Dvd Calendar'!$E$24:$CZ$24='Field Check'!$C$56)*('Field Check'!$C$56&lt;&gt;"")+('Dvd Calendar'!$E$24:$CZ$24='Field Check'!$C$57)*('Field Check'!$C$57&lt;&gt;"")))/'AS51'!$B$3,"")))</f>
        <v/>
      </c>
      <c r="AX17" s="163">
        <f>IF(AX$13="","",IF($B17="","",IFERROR($C17*$D17*SUMPRODUCT(('Dvd Calendar'!$E$19:$CZ$19&gt;AX$12)*('Dvd Calendar'!$E$19:$CZ$19&lt;=AX$13)*'Dvd Calendar'!$E$22:$CZ$22*(('Dvd Calendar'!$E$24:$CZ$24='Field Check'!$C$56)*('Field Check'!$C$56&lt;&gt;"")+('Dvd Calendar'!$E$24:$CZ$24='Field Check'!$C$57)*('Field Check'!$C$57&lt;&gt;"")))/'AS51'!$B$3,"")))</f>
        <v/>
      </c>
      <c r="AY17" s="163">
        <f>IF(AY$13="","",IF($B17="","",IFERROR($C17*$D17*SUMPRODUCT(('Dvd Calendar'!$E$19:$CZ$19&gt;AY$12)*('Dvd Calendar'!$E$19:$CZ$19&lt;=AY$13)*'Dvd Calendar'!$E$22:$CZ$22*(('Dvd Calendar'!$E$24:$CZ$24='Field Check'!$C$56)*('Field Check'!$C$56&lt;&gt;"")+('Dvd Calendar'!$E$24:$CZ$24='Field Check'!$C$57)*('Field Check'!$C$57&lt;&gt;"")))/'AS51'!$B$3,"")))</f>
        <v/>
      </c>
      <c r="AZ17" s="163">
        <f>IF(AZ$13="","",IF($B17="","",IFERROR($C17*$D17*SUMPRODUCT(('Dvd Calendar'!$E$19:$CZ$19&gt;AZ$12)*('Dvd Calendar'!$E$19:$CZ$19&lt;=AZ$13)*'Dvd Calendar'!$E$22:$CZ$22*(('Dvd Calendar'!$E$24:$CZ$24='Field Check'!$C$56)*('Field Check'!$C$56&lt;&gt;"")+('Dvd Calendar'!$E$24:$CZ$24='Field Check'!$C$57)*('Field Check'!$C$57&lt;&gt;"")))/'AS51'!$B$3,"")))</f>
        <v/>
      </c>
      <c r="BA17" s="163">
        <f>IF(BA$13="","",IF($B17="","",IFERROR($C17*$D17*SUMPRODUCT(('Dvd Calendar'!$E$19:$CZ$19&gt;BA$12)*('Dvd Calendar'!$E$19:$CZ$19&lt;=BA$13)*'Dvd Calendar'!$E$22:$CZ$22*(('Dvd Calendar'!$E$24:$CZ$24='Field Check'!$C$56)*('Field Check'!$C$56&lt;&gt;"")+('Dvd Calendar'!$E$24:$CZ$24='Field Check'!$C$57)*('Field Check'!$C$57&lt;&gt;"")))/'AS51'!$B$3,"")))</f>
        <v/>
      </c>
      <c r="BB17" s="163">
        <f>IF(BB$13="","",IF($B17="","",IFERROR($C17*$D17*SUMPRODUCT(('Dvd Calendar'!$E$19:$CZ$19&gt;BB$12)*('Dvd Calendar'!$E$19:$CZ$19&lt;=BB$13)*'Dvd Calendar'!$E$22:$CZ$22*(('Dvd Calendar'!$E$24:$CZ$24='Field Check'!$C$56)*('Field Check'!$C$56&lt;&gt;"")+('Dvd Calendar'!$E$24:$CZ$24='Field Check'!$C$57)*('Field Check'!$C$57&lt;&gt;"")))/'AS51'!$B$3,"")))</f>
        <v/>
      </c>
      <c r="BC17" s="163">
        <f>IF(BC$13="","",IF($B17="","",IFERROR($C17*$D17*SUMPRODUCT(('Dvd Calendar'!$E$19:$CZ$19&gt;BC$12)*('Dvd Calendar'!$E$19:$CZ$19&lt;=BC$13)*'Dvd Calendar'!$E$22:$CZ$22*(('Dvd Calendar'!$E$24:$CZ$24='Field Check'!$C$56)*('Field Check'!$C$56&lt;&gt;"")+('Dvd Calendar'!$E$24:$CZ$24='Field Check'!$C$57)*('Field Check'!$C$57&lt;&gt;"")))/'AS51'!$B$3,"")))</f>
        <v/>
      </c>
      <c r="BD17" s="163">
        <f>IF(BD$13="","",IF($B17="","",IFERROR($C17*$D17*SUMPRODUCT(('Dvd Calendar'!$E$19:$CZ$19&gt;BD$12)*('Dvd Calendar'!$E$19:$CZ$19&lt;=BD$13)*'Dvd Calendar'!$E$22:$CZ$22*(('Dvd Calendar'!$E$24:$CZ$24='Field Check'!$C$56)*('Field Check'!$C$56&lt;&gt;"")+('Dvd Calendar'!$E$24:$CZ$24='Field Check'!$C$57)*('Field Check'!$C$57&lt;&gt;"")))/'AS51'!$B$3,"")))</f>
        <v/>
      </c>
      <c r="BE17" s="163">
        <f>IF(BE$13="","",IF($B17="","",IFERROR($C17*$D17*SUMPRODUCT(('Dvd Calendar'!$E$19:$CZ$19&gt;BE$12)*('Dvd Calendar'!$E$19:$CZ$19&lt;=BE$13)*'Dvd Calendar'!$E$22:$CZ$22*(('Dvd Calendar'!$E$24:$CZ$24='Field Check'!$C$56)*('Field Check'!$C$56&lt;&gt;"")+('Dvd Calendar'!$E$24:$CZ$24='Field Check'!$C$57)*('Field Check'!$C$57&lt;&gt;"")))/'AS51'!$B$3,"")))</f>
        <v/>
      </c>
      <c r="BF17" s="163">
        <f>IF(BF$13="","",IF($B17="","",IFERROR($C17*$D17*SUMPRODUCT(('Dvd Calendar'!$E$19:$CZ$19&gt;BF$12)*('Dvd Calendar'!$E$19:$CZ$19&lt;=BF$13)*'Dvd Calendar'!$E$22:$CZ$22*(('Dvd Calendar'!$E$24:$CZ$24='Field Check'!$C$56)*('Field Check'!$C$56&lt;&gt;"")+('Dvd Calendar'!$E$24:$CZ$24='Field Check'!$C$57)*('Field Check'!$C$57&lt;&gt;"")))/'AS51'!$B$3,"")))</f>
        <v/>
      </c>
      <c r="BH17" s="163">
        <f>IF(BH$13="","",IF($B17="","",IFERROR(AQ17*$E17/100,"")))</f>
        <v/>
      </c>
      <c r="BI17" s="163">
        <f>IF(BI$13="","",IF($B17="","",IFERROR(AR17*$E17/100,"")))</f>
        <v/>
      </c>
      <c r="BJ17" s="163">
        <f>IF(BJ$13="","",IF($B17="","",IFERROR(AS17*$E17/100,"")))</f>
        <v/>
      </c>
      <c r="BK17" s="163">
        <f>IF(BK$13="","",IF($B17="","",IFERROR(AT17*$E17/100,"")))</f>
        <v/>
      </c>
      <c r="BL17" s="163">
        <f>IF(BL$13="","",IF($B17="","",IFERROR(AU17*$E17/100,"")))</f>
        <v/>
      </c>
      <c r="BM17" s="163">
        <f>IF(BM$13="","",IF($B17="","",IFERROR(AV17*$E17/100,"")))</f>
        <v/>
      </c>
      <c r="BN17" s="163">
        <f>IF(BN$13="","",IF($B17="","",IFERROR(AW17*$E17/100,"")))</f>
        <v/>
      </c>
      <c r="BO17" s="163">
        <f>IF(BO$13="","",IF($B17="","",IFERROR(AX17*$E17/100,"")))</f>
        <v/>
      </c>
      <c r="BP17" s="163">
        <f>IF(BP$13="","",IF($B17="","",IFERROR(AY17*$E17/100,"")))</f>
        <v/>
      </c>
      <c r="BQ17" s="163">
        <f>IF(BQ$13="","",IF($B17="","",IFERROR(AZ17*$E17/100,"")))</f>
        <v/>
      </c>
      <c r="BR17" s="163">
        <f>IF(BR$13="","",IF($B17="","",IFERROR(BA17*$E17/100,"")))</f>
        <v/>
      </c>
      <c r="BS17" s="163">
        <f>IF(BS$13="","",IF($B17="","",IFERROR(BB17*$E17/100,"")))</f>
        <v/>
      </c>
      <c r="BT17" s="163">
        <f>IF(BT$13="","",IF($B17="","",IFERROR(BC17*$E17/100,"")))</f>
        <v/>
      </c>
      <c r="BU17" s="163">
        <f>IF(BU$13="","",IF($B17="","",IFERROR(BD17*$E17/100,"")))</f>
        <v/>
      </c>
      <c r="BV17" s="163">
        <f>IF(BV$13="","",IF($B17="","",IFERROR(BE17*$E17/100,"")))</f>
        <v/>
      </c>
      <c r="BW17" s="163">
        <f>IF(BW$13="","",IF($B17="","",IFERROR(BF17*$E17/100,"")))</f>
        <v/>
      </c>
    </row>
    <row r="18">
      <c r="B18" s="126">
        <f>IF('AS51'!$C$8="","",'AS51'!$C$8)</f>
        <v/>
      </c>
      <c r="C18" s="74">
        <f>IF('AS51'!$B$8="","",'AS51'!$B$8)</f>
        <v/>
      </c>
      <c r="D18" s="75">
        <f>IFERROR('AS51'!$Q$8,1)</f>
        <v/>
      </c>
      <c r="E18" s="76">
        <f>IF($B18="","",IF(ISNUMBER('AS51'!$I$8),'AS51'!$I$8,'Index Summary'!$C$7))</f>
        <v/>
      </c>
      <c r="F18" s="77">
        <f>IF(F$13="","",IF($B18="","",IFERROR($C18*$D18*IF((Override!$C$4="ON")*(COUNTIFS(Override!$B$11:$B$40,$B18,Override!$D$11:$D$40,1,Override!$E$11:$E$40,"&gt;=0")-COUNTIFS(Override!$B$11:$B$40,$B18,Override!$D$11:$D$40,1,Override!$E$11:$E$40,"&gt;=0",Override!$C$11:$C$40,"MXAU"))&gt;0,SUMIFS(Override!$E$11:$E$40,Override!$B$11:$B$40,$B18,Override!$D$11:$D$40,1)-SUMIFS(Override!$E$11:$E$40,Override!$B$11:$B$40,$B18,Override!$D$11:$D$40,1,Override!$C$11:$C$40,"MXAU"),Override!$C$53)/'AS51'!$B$3,"")))</f>
        <v/>
      </c>
      <c r="G18" s="77">
        <f>IF(G$13="","",IF($B18="","",IFERROR($C18*$D18*IF((Override!$C$4="ON")*(COUNTIFS(Override!$B$11:$B$40,$B18,Override!$D$11:$D$40,2,Override!$E$11:$E$40,"&gt;=0")-COUNTIFS(Override!$B$11:$B$40,$B18,Override!$D$11:$D$40,2,Override!$E$11:$E$40,"&gt;=0",Override!$C$11:$C$40,"MXAU"))&gt;0,SUMIFS(Override!$E$11:$E$40,Override!$B$11:$B$40,$B18,Override!$D$11:$D$40,2)-SUMIFS(Override!$E$11:$E$40,Override!$B$11:$B$40,$B18,Override!$D$11:$D$40,2,Override!$C$11:$C$40,"MXAU"),Override!$D$53)/'AS51'!$B$3,"")))</f>
        <v/>
      </c>
      <c r="H18" s="77">
        <f>IF(H$13="","",IF($B18="","",IFERROR($C18*$D18*IF((Override!$C$4="ON")*(COUNTIFS(Override!$B$11:$B$40,$B18,Override!$D$11:$D$40,3,Override!$E$11:$E$40,"&gt;=0")-COUNTIFS(Override!$B$11:$B$40,$B18,Override!$D$11:$D$40,3,Override!$E$11:$E$40,"&gt;=0",Override!$C$11:$C$40,"MXAU"))&gt;0,SUMIFS(Override!$E$11:$E$40,Override!$B$11:$B$40,$B18,Override!$D$11:$D$40,3)-SUMIFS(Override!$E$11:$E$40,Override!$B$11:$B$40,$B18,Override!$D$11:$D$40,3,Override!$C$11:$C$40,"MXAU"),Override!$E$53)/'AS51'!$B$3,"")))</f>
        <v/>
      </c>
      <c r="I18" s="77">
        <f>IF(I$13="","",IF($B18="","",IFERROR($C18*$D18*IF((Override!$C$4="ON")*(COUNTIFS(Override!$B$11:$B$40,$B18,Override!$D$11:$D$40,4,Override!$E$11:$E$40,"&gt;=0")-COUNTIFS(Override!$B$11:$B$40,$B18,Override!$D$11:$D$40,4,Override!$E$11:$E$40,"&gt;=0",Override!$C$11:$C$40,"MXAU"))&gt;0,SUMIFS(Override!$E$11:$E$40,Override!$B$11:$B$40,$B18,Override!$D$11:$D$40,4)-SUMIFS(Override!$E$11:$E$40,Override!$B$11:$B$40,$B18,Override!$D$11:$D$40,4,Override!$C$11:$C$40,"MXAU"),Override!$F$53)/'AS51'!$B$3,"")))</f>
        <v/>
      </c>
      <c r="J18" s="77">
        <f>IF(J$13="","",IF($B18="","",IFERROR($C18*$D18*IF((Override!$C$4="ON")*(COUNTIFS(Override!$B$11:$B$40,$B18,Override!$D$11:$D$40,5,Override!$E$11:$E$40,"&gt;=0")-COUNTIFS(Override!$B$11:$B$40,$B18,Override!$D$11:$D$40,5,Override!$E$11:$E$40,"&gt;=0",Override!$C$11:$C$40,"MXAU"))&gt;0,SUMIFS(Override!$E$11:$E$40,Override!$B$11:$B$40,$B18,Override!$D$11:$D$40,5)-SUMIFS(Override!$E$11:$E$40,Override!$B$11:$B$40,$B18,Override!$D$11:$D$40,5,Override!$C$11:$C$40,"MXAU"),Override!$G$53)/'AS51'!$B$3,"")))</f>
        <v/>
      </c>
      <c r="K18" s="77">
        <f>IF(K$13="","",IF($B18="","",IFERROR($C18*$D18*IF((Override!$C$4="ON")*(COUNTIFS(Override!$B$11:$B$40,$B18,Override!$D$11:$D$40,6,Override!$E$11:$E$40,"&gt;=0")-COUNTIFS(Override!$B$11:$B$40,$B18,Override!$D$11:$D$40,6,Override!$E$11:$E$40,"&gt;=0",Override!$C$11:$C$40,"MXAU"))&gt;0,SUMIFS(Override!$E$11:$E$40,Override!$B$11:$B$40,$B18,Override!$D$11:$D$40,6)-SUMIFS(Override!$E$11:$E$40,Override!$B$11:$B$40,$B18,Override!$D$11:$D$40,6,Override!$C$11:$C$40,"MXAU"),Override!$H$53)/'AS51'!$B$3,"")))</f>
        <v/>
      </c>
      <c r="L18" s="77">
        <f>IF(L$13="","",IF($B18="","",IFERROR($C18*$D18*IF((Override!$C$4="ON")*(COUNTIFS(Override!$B$11:$B$40,$B18,Override!$D$11:$D$40,7,Override!$E$11:$E$40,"&gt;=0")-COUNTIFS(Override!$B$11:$B$40,$B18,Override!$D$11:$D$40,7,Override!$E$11:$E$40,"&gt;=0",Override!$C$11:$C$40,"MXAU"))&gt;0,SUMIFS(Override!$E$11:$E$40,Override!$B$11:$B$40,$B18,Override!$D$11:$D$40,7)-SUMIFS(Override!$E$11:$E$40,Override!$B$11:$B$40,$B18,Override!$D$11:$D$40,7,Override!$C$11:$C$40,"MXAU"),Override!$I$53)/'AS51'!$B$3,"")))</f>
        <v/>
      </c>
      <c r="M18" s="77">
        <f>IF(M$13="","",IF($B18="","",IFERROR($C18*$D18*IF((Override!$C$4="ON")*(COUNTIFS(Override!$B$11:$B$40,$B18,Override!$D$11:$D$40,8,Override!$E$11:$E$40,"&gt;=0")-COUNTIFS(Override!$B$11:$B$40,$B18,Override!$D$11:$D$40,8,Override!$E$11:$E$40,"&gt;=0",Override!$C$11:$C$40,"MXAU"))&gt;0,SUMIFS(Override!$E$11:$E$40,Override!$B$11:$B$40,$B18,Override!$D$11:$D$40,8)-SUMIFS(Override!$E$11:$E$40,Override!$B$11:$B$40,$B18,Override!$D$11:$D$40,8,Override!$C$11:$C$40,"MXAU"),Override!$J$53)/'AS51'!$B$3,"")))</f>
        <v/>
      </c>
      <c r="N18" s="77">
        <f>IF(N$13="","",IF($B18="","",IFERROR($C18*$D18*IF((Override!$C$4="ON")*(COUNTIFS(Override!$B$11:$B$40,$B18,Override!$D$11:$D$40,9,Override!$E$11:$E$40,"&gt;=0")-COUNTIFS(Override!$B$11:$B$40,$B18,Override!$D$11:$D$40,9,Override!$E$11:$E$40,"&gt;=0",Override!$C$11:$C$40,"MXAU"))&gt;0,SUMIFS(Override!$E$11:$E$40,Override!$B$11:$B$40,$B18,Override!$D$11:$D$40,9)-SUMIFS(Override!$E$11:$E$40,Override!$B$11:$B$40,$B18,Override!$D$11:$D$40,9,Override!$C$11:$C$40,"MXAU"),Override!$K$53)/'AS51'!$B$3,"")))</f>
        <v/>
      </c>
      <c r="O18" s="77">
        <f>IF(O$13="","",IF($B18="","",IFERROR($C18*$D18*IF((Override!$C$4="ON")*(COUNTIFS(Override!$B$11:$B$40,$B18,Override!$D$11:$D$40,10,Override!$E$11:$E$40,"&gt;=0")-COUNTIFS(Override!$B$11:$B$40,$B18,Override!$D$11:$D$40,10,Override!$E$11:$E$40,"&gt;=0",Override!$C$11:$C$40,"MXAU"))&gt;0,SUMIFS(Override!$E$11:$E$40,Override!$B$11:$B$40,$B18,Override!$D$11:$D$40,10)-SUMIFS(Override!$E$11:$E$40,Override!$B$11:$B$40,$B18,Override!$D$11:$D$40,10,Override!$C$11:$C$40,"MXAU"),Override!$L$53)/'AS51'!$B$3,"")))</f>
        <v/>
      </c>
      <c r="P18" s="77">
        <f>IF(P$13="","",IF($B18="","",IFERROR($C18*$D18*IF((Override!$C$4="ON")*(COUNTIFS(Override!$B$11:$B$40,$B18,Override!$D$11:$D$40,11,Override!$E$11:$E$40,"&gt;=0")-COUNTIFS(Override!$B$11:$B$40,$B18,Override!$D$11:$D$40,11,Override!$E$11:$E$40,"&gt;=0",Override!$C$11:$C$40,"MXAU"))&gt;0,SUMIFS(Override!$E$11:$E$40,Override!$B$11:$B$40,$B18,Override!$D$11:$D$40,11)-SUMIFS(Override!$E$11:$E$40,Override!$B$11:$B$40,$B18,Override!$D$11:$D$40,11,Override!$C$11:$C$40,"MXAU"),Override!$M$53)/'AS51'!$B$3,"")))</f>
        <v/>
      </c>
      <c r="Q18" s="77">
        <f>IF(Q$13="","",IF($B18="","",IFERROR($C18*$D18*IF((Override!$C$4="ON")*(COUNTIFS(Override!$B$11:$B$40,$B18,Override!$D$11:$D$40,12,Override!$E$11:$E$40,"&gt;=0")-COUNTIFS(Override!$B$11:$B$40,$B18,Override!$D$11:$D$40,12,Override!$E$11:$E$40,"&gt;=0",Override!$C$11:$C$40,"MXAU"))&gt;0,SUMIFS(Override!$E$11:$E$40,Override!$B$11:$B$40,$B18,Override!$D$11:$D$40,12)-SUMIFS(Override!$E$11:$E$40,Override!$B$11:$B$40,$B18,Override!$D$11:$D$40,12,Override!$C$11:$C$40,"MXAU"),Override!$N$53)/'AS51'!$B$3,"")))</f>
        <v/>
      </c>
      <c r="R18" s="77">
        <f>IF(R$13="","",IF($B18="","",IFERROR($C18*$D18*IF((Override!$C$4="ON")*(COUNTIFS(Override!$B$11:$B$40,$B18,Override!$D$11:$D$40,13,Override!$E$11:$E$40,"&gt;=0")-COUNTIFS(Override!$B$11:$B$40,$B18,Override!$D$11:$D$40,13,Override!$E$11:$E$40,"&gt;=0",Override!$C$11:$C$40,"MXAU"))&gt;0,SUMIFS(Override!$E$11:$E$40,Override!$B$11:$B$40,$B18,Override!$D$11:$D$40,13)-SUMIFS(Override!$E$11:$E$40,Override!$B$11:$B$40,$B18,Override!$D$11:$D$40,13,Override!$C$11:$C$40,"MXAU"),Override!$O$53)/'AS51'!$B$3,"")))</f>
        <v/>
      </c>
      <c r="S18" s="77">
        <f>IF(S$13="","",IF($B18="","",IFERROR($C18*$D18*IF((Override!$C$4="ON")*(COUNTIFS(Override!$B$11:$B$40,$B18,Override!$D$11:$D$40,14,Override!$E$11:$E$40,"&gt;=0")-COUNTIFS(Override!$B$11:$B$40,$B18,Override!$D$11:$D$40,14,Override!$E$11:$E$40,"&gt;=0",Override!$C$11:$C$40,"MXAU"))&gt;0,SUMIFS(Override!$E$11:$E$40,Override!$B$11:$B$40,$B18,Override!$D$11:$D$40,14)-SUMIFS(Override!$E$11:$E$40,Override!$B$11:$B$40,$B18,Override!$D$11:$D$40,14,Override!$C$11:$C$40,"MXAU"),Override!$P$53)/'AS51'!$B$3,"")))</f>
        <v/>
      </c>
      <c r="T18" s="77">
        <f>IF(T$13="","",IF($B18="","",IFERROR($C18*$D18*IF((Override!$C$4="ON")*(COUNTIFS(Override!$B$11:$B$40,$B18,Override!$D$11:$D$40,15,Override!$E$11:$E$40,"&gt;=0")-COUNTIFS(Override!$B$11:$B$40,$B18,Override!$D$11:$D$40,15,Override!$E$11:$E$40,"&gt;=0",Override!$C$11:$C$40,"MXAU"))&gt;0,SUMIFS(Override!$E$11:$E$40,Override!$B$11:$B$40,$B18,Override!$D$11:$D$40,15)-SUMIFS(Override!$E$11:$E$40,Override!$B$11:$B$40,$B18,Override!$D$11:$D$40,15,Override!$C$11:$C$40,"MXAU"),Override!$Q$53)/'AS51'!$B$3,"")))</f>
        <v/>
      </c>
      <c r="U18" s="77">
        <f>IF(U$13="","",IF($B18="","",IFERROR($C18*$D18*IF((Override!$C$4="ON")*(COUNTIFS(Override!$B$11:$B$40,$B18,Override!$D$11:$D$40,16,Override!$E$11:$E$40,"&gt;=0")-COUNTIFS(Override!$B$11:$B$40,$B18,Override!$D$11:$D$40,16,Override!$E$11:$E$40,"&gt;=0",Override!$C$11:$C$40,"MXAU"))&gt;0,SUMIFS(Override!$E$11:$E$40,Override!$B$11:$B$40,$B18,Override!$D$11:$D$40,16)-SUMIFS(Override!$E$11:$E$40,Override!$B$11:$B$40,$B18,Override!$D$11:$D$40,16,Override!$C$11:$C$40,"MXAU"),Override!$R$53)/'AS51'!$B$3,"")))</f>
        <v/>
      </c>
      <c r="W18" s="77">
        <f>IF(W$13="","",IF($B18="","",IFERROR(F18*$E18/100,"")))</f>
        <v/>
      </c>
      <c r="X18" s="77">
        <f>IF(X$13="","",IF($B18="","",IFERROR(G18*$E18/100,"")))</f>
        <v/>
      </c>
      <c r="Y18" s="77">
        <f>IF(Y$13="","",IF($B18="","",IFERROR(H18*$E18/100,"")))</f>
        <v/>
      </c>
      <c r="Z18" s="77">
        <f>IF(Z$13="","",IF($B18="","",IFERROR(I18*$E18/100,"")))</f>
        <v/>
      </c>
      <c r="AA18" s="77">
        <f>IF(AA$13="","",IF($B18="","",IFERROR(J18*$E18/100,"")))</f>
        <v/>
      </c>
      <c r="AB18" s="77">
        <f>IF(AB$13="","",IF($B18="","",IFERROR(K18*$E18/100,"")))</f>
        <v/>
      </c>
      <c r="AC18" s="77">
        <f>IF(AC$13="","",IF($B18="","",IFERROR(L18*$E18/100,"")))</f>
        <v/>
      </c>
      <c r="AD18" s="77">
        <f>IF(AD$13="","",IF($B18="","",IFERROR(M18*$E18/100,"")))</f>
        <v/>
      </c>
      <c r="AE18" s="77">
        <f>IF(AE$13="","",IF($B18="","",IFERROR(N18*$E18/100,"")))</f>
        <v/>
      </c>
      <c r="AF18" s="77">
        <f>IF(AF$13="","",IF($B18="","",IFERROR(O18*$E18/100,"")))</f>
        <v/>
      </c>
      <c r="AG18" s="77">
        <f>IF(AG$13="","",IF($B18="","",IFERROR(P18*$E18/100,"")))</f>
        <v/>
      </c>
      <c r="AH18" s="77">
        <f>IF(AH$13="","",IF($B18="","",IFERROR(Q18*$E18/100,"")))</f>
        <v/>
      </c>
      <c r="AI18" s="77">
        <f>IF(AI$13="","",IF($B18="","",IFERROR(R18*$E18/100,"")))</f>
        <v/>
      </c>
      <c r="AJ18" s="77">
        <f>IF(AJ$13="","",IF($B18="","",IFERROR(S18*$E18/100,"")))</f>
        <v/>
      </c>
      <c r="AK18" s="77">
        <f>IF(AK$13="","",IF($B18="","",IFERROR(T18*$E18/100,"")))</f>
        <v/>
      </c>
      <c r="AL18" s="77">
        <f>IF(AL$13="","",IF($B18="","",IFERROR(U18*$E18/100,"")))</f>
        <v/>
      </c>
      <c r="AN18" s="77">
        <f>IF($B18="","",SUMIF($F$13:$U$13,"&lt;="&amp;Sector!$D$51,$F18:$U18))</f>
        <v/>
      </c>
      <c r="AO18" s="77">
        <f>IF($B18="","",SUMIF($W$13:$AL$13,"&lt;="&amp;Sector!$D$51,$W18:$AL18))</f>
        <v/>
      </c>
      <c r="AQ18" s="163">
        <f>IF(AQ$13="","",IF($B18="","",IFERROR($C18*$D18*SUMPRODUCT(('Dvd Calendar'!$E$30:$CZ$30&gt;AQ$12)*('Dvd Calendar'!$E$30:$CZ$30&lt;=AQ$13)*'Dvd Calendar'!$E$33:$CZ$33*(('Dvd Calendar'!$E$35:$CZ$35='Field Check'!$C$56)*('Field Check'!$C$56&lt;&gt;"")+('Dvd Calendar'!$E$35:$CZ$35='Field Check'!$C$57)*('Field Check'!$C$57&lt;&gt;"")))/'AS51'!$B$3,"")))</f>
        <v/>
      </c>
      <c r="AR18" s="163">
        <f>IF(AR$13="","",IF($B18="","",IFERROR($C18*$D18*SUMPRODUCT(('Dvd Calendar'!$E$30:$CZ$30&gt;AR$12)*('Dvd Calendar'!$E$30:$CZ$30&lt;=AR$13)*'Dvd Calendar'!$E$33:$CZ$33*(('Dvd Calendar'!$E$35:$CZ$35='Field Check'!$C$56)*('Field Check'!$C$56&lt;&gt;"")+('Dvd Calendar'!$E$35:$CZ$35='Field Check'!$C$57)*('Field Check'!$C$57&lt;&gt;"")))/'AS51'!$B$3,"")))</f>
        <v/>
      </c>
      <c r="AS18" s="163">
        <f>IF(AS$13="","",IF($B18="","",IFERROR($C18*$D18*SUMPRODUCT(('Dvd Calendar'!$E$30:$CZ$30&gt;AS$12)*('Dvd Calendar'!$E$30:$CZ$30&lt;=AS$13)*'Dvd Calendar'!$E$33:$CZ$33*(('Dvd Calendar'!$E$35:$CZ$35='Field Check'!$C$56)*('Field Check'!$C$56&lt;&gt;"")+('Dvd Calendar'!$E$35:$CZ$35='Field Check'!$C$57)*('Field Check'!$C$57&lt;&gt;"")))/'AS51'!$B$3,"")))</f>
        <v/>
      </c>
      <c r="AT18" s="163">
        <f>IF(AT$13="","",IF($B18="","",IFERROR($C18*$D18*SUMPRODUCT(('Dvd Calendar'!$E$30:$CZ$30&gt;AT$12)*('Dvd Calendar'!$E$30:$CZ$30&lt;=AT$13)*'Dvd Calendar'!$E$33:$CZ$33*(('Dvd Calendar'!$E$35:$CZ$35='Field Check'!$C$56)*('Field Check'!$C$56&lt;&gt;"")+('Dvd Calendar'!$E$35:$CZ$35='Field Check'!$C$57)*('Field Check'!$C$57&lt;&gt;"")))/'AS51'!$B$3,"")))</f>
        <v/>
      </c>
      <c r="AU18" s="163">
        <f>IF(AU$13="","",IF($B18="","",IFERROR($C18*$D18*SUMPRODUCT(('Dvd Calendar'!$E$30:$CZ$30&gt;AU$12)*('Dvd Calendar'!$E$30:$CZ$30&lt;=AU$13)*'Dvd Calendar'!$E$33:$CZ$33*(('Dvd Calendar'!$E$35:$CZ$35='Field Check'!$C$56)*('Field Check'!$C$56&lt;&gt;"")+('Dvd Calendar'!$E$35:$CZ$35='Field Check'!$C$57)*('Field Check'!$C$57&lt;&gt;"")))/'AS51'!$B$3,"")))</f>
        <v/>
      </c>
      <c r="AV18" s="163">
        <f>IF(AV$13="","",IF($B18="","",IFERROR($C18*$D18*SUMPRODUCT(('Dvd Calendar'!$E$30:$CZ$30&gt;AV$12)*('Dvd Calendar'!$E$30:$CZ$30&lt;=AV$13)*'Dvd Calendar'!$E$33:$CZ$33*(('Dvd Calendar'!$E$35:$CZ$35='Field Check'!$C$56)*('Field Check'!$C$56&lt;&gt;"")+('Dvd Calendar'!$E$35:$CZ$35='Field Check'!$C$57)*('Field Check'!$C$57&lt;&gt;"")))/'AS51'!$B$3,"")))</f>
        <v/>
      </c>
      <c r="AW18" s="163">
        <f>IF(AW$13="","",IF($B18="","",IFERROR($C18*$D18*SUMPRODUCT(('Dvd Calendar'!$E$30:$CZ$30&gt;AW$12)*('Dvd Calendar'!$E$30:$CZ$30&lt;=AW$13)*'Dvd Calendar'!$E$33:$CZ$33*(('Dvd Calendar'!$E$35:$CZ$35='Field Check'!$C$56)*('Field Check'!$C$56&lt;&gt;"")+('Dvd Calendar'!$E$35:$CZ$35='Field Check'!$C$57)*('Field Check'!$C$57&lt;&gt;"")))/'AS51'!$B$3,"")))</f>
        <v/>
      </c>
      <c r="AX18" s="163">
        <f>IF(AX$13="","",IF($B18="","",IFERROR($C18*$D18*SUMPRODUCT(('Dvd Calendar'!$E$30:$CZ$30&gt;AX$12)*('Dvd Calendar'!$E$30:$CZ$30&lt;=AX$13)*'Dvd Calendar'!$E$33:$CZ$33*(('Dvd Calendar'!$E$35:$CZ$35='Field Check'!$C$56)*('Field Check'!$C$56&lt;&gt;"")+('Dvd Calendar'!$E$35:$CZ$35='Field Check'!$C$57)*('Field Check'!$C$57&lt;&gt;"")))/'AS51'!$B$3,"")))</f>
        <v/>
      </c>
      <c r="AY18" s="163">
        <f>IF(AY$13="","",IF($B18="","",IFERROR($C18*$D18*SUMPRODUCT(('Dvd Calendar'!$E$30:$CZ$30&gt;AY$12)*('Dvd Calendar'!$E$30:$CZ$30&lt;=AY$13)*'Dvd Calendar'!$E$33:$CZ$33*(('Dvd Calendar'!$E$35:$CZ$35='Field Check'!$C$56)*('Field Check'!$C$56&lt;&gt;"")+('Dvd Calendar'!$E$35:$CZ$35='Field Check'!$C$57)*('Field Check'!$C$57&lt;&gt;"")))/'AS51'!$B$3,"")))</f>
        <v/>
      </c>
      <c r="AZ18" s="163">
        <f>IF(AZ$13="","",IF($B18="","",IFERROR($C18*$D18*SUMPRODUCT(('Dvd Calendar'!$E$30:$CZ$30&gt;AZ$12)*('Dvd Calendar'!$E$30:$CZ$30&lt;=AZ$13)*'Dvd Calendar'!$E$33:$CZ$33*(('Dvd Calendar'!$E$35:$CZ$35='Field Check'!$C$56)*('Field Check'!$C$56&lt;&gt;"")+('Dvd Calendar'!$E$35:$CZ$35='Field Check'!$C$57)*('Field Check'!$C$57&lt;&gt;"")))/'AS51'!$B$3,"")))</f>
        <v/>
      </c>
      <c r="BA18" s="163">
        <f>IF(BA$13="","",IF($B18="","",IFERROR($C18*$D18*SUMPRODUCT(('Dvd Calendar'!$E$30:$CZ$30&gt;BA$12)*('Dvd Calendar'!$E$30:$CZ$30&lt;=BA$13)*'Dvd Calendar'!$E$33:$CZ$33*(('Dvd Calendar'!$E$35:$CZ$35='Field Check'!$C$56)*('Field Check'!$C$56&lt;&gt;"")+('Dvd Calendar'!$E$35:$CZ$35='Field Check'!$C$57)*('Field Check'!$C$57&lt;&gt;"")))/'AS51'!$B$3,"")))</f>
        <v/>
      </c>
      <c r="BB18" s="163">
        <f>IF(BB$13="","",IF($B18="","",IFERROR($C18*$D18*SUMPRODUCT(('Dvd Calendar'!$E$30:$CZ$30&gt;BB$12)*('Dvd Calendar'!$E$30:$CZ$30&lt;=BB$13)*'Dvd Calendar'!$E$33:$CZ$33*(('Dvd Calendar'!$E$35:$CZ$35='Field Check'!$C$56)*('Field Check'!$C$56&lt;&gt;"")+('Dvd Calendar'!$E$35:$CZ$35='Field Check'!$C$57)*('Field Check'!$C$57&lt;&gt;"")))/'AS51'!$B$3,"")))</f>
        <v/>
      </c>
      <c r="BC18" s="163">
        <f>IF(BC$13="","",IF($B18="","",IFERROR($C18*$D18*SUMPRODUCT(('Dvd Calendar'!$E$30:$CZ$30&gt;BC$12)*('Dvd Calendar'!$E$30:$CZ$30&lt;=BC$13)*'Dvd Calendar'!$E$33:$CZ$33*(('Dvd Calendar'!$E$35:$CZ$35='Field Check'!$C$56)*('Field Check'!$C$56&lt;&gt;"")+('Dvd Calendar'!$E$35:$CZ$35='Field Check'!$C$57)*('Field Check'!$C$57&lt;&gt;"")))/'AS51'!$B$3,"")))</f>
        <v/>
      </c>
      <c r="BD18" s="163">
        <f>IF(BD$13="","",IF($B18="","",IFERROR($C18*$D18*SUMPRODUCT(('Dvd Calendar'!$E$30:$CZ$30&gt;BD$12)*('Dvd Calendar'!$E$30:$CZ$30&lt;=BD$13)*'Dvd Calendar'!$E$33:$CZ$33*(('Dvd Calendar'!$E$35:$CZ$35='Field Check'!$C$56)*('Field Check'!$C$56&lt;&gt;"")+('Dvd Calendar'!$E$35:$CZ$35='Field Check'!$C$57)*('Field Check'!$C$57&lt;&gt;"")))/'AS51'!$B$3,"")))</f>
        <v/>
      </c>
      <c r="BE18" s="163">
        <f>IF(BE$13="","",IF($B18="","",IFERROR($C18*$D18*SUMPRODUCT(('Dvd Calendar'!$E$30:$CZ$30&gt;BE$12)*('Dvd Calendar'!$E$30:$CZ$30&lt;=BE$13)*'Dvd Calendar'!$E$33:$CZ$33*(('Dvd Calendar'!$E$35:$CZ$35='Field Check'!$C$56)*('Field Check'!$C$56&lt;&gt;"")+('Dvd Calendar'!$E$35:$CZ$35='Field Check'!$C$57)*('Field Check'!$C$57&lt;&gt;"")))/'AS51'!$B$3,"")))</f>
        <v/>
      </c>
      <c r="BF18" s="163">
        <f>IF(BF$13="","",IF($B18="","",IFERROR($C18*$D18*SUMPRODUCT(('Dvd Calendar'!$E$30:$CZ$30&gt;BF$12)*('Dvd Calendar'!$E$30:$CZ$30&lt;=BF$13)*'Dvd Calendar'!$E$33:$CZ$33*(('Dvd Calendar'!$E$35:$CZ$35='Field Check'!$C$56)*('Field Check'!$C$56&lt;&gt;"")+('Dvd Calendar'!$E$35:$CZ$35='Field Check'!$C$57)*('Field Check'!$C$57&lt;&gt;"")))/'AS51'!$B$3,"")))</f>
        <v/>
      </c>
      <c r="BH18" s="163">
        <f>IF(BH$13="","",IF($B18="","",IFERROR(AQ18*$E18/100,"")))</f>
        <v/>
      </c>
      <c r="BI18" s="163">
        <f>IF(BI$13="","",IF($B18="","",IFERROR(AR18*$E18/100,"")))</f>
        <v/>
      </c>
      <c r="BJ18" s="163">
        <f>IF(BJ$13="","",IF($B18="","",IFERROR(AS18*$E18/100,"")))</f>
        <v/>
      </c>
      <c r="BK18" s="163">
        <f>IF(BK$13="","",IF($B18="","",IFERROR(AT18*$E18/100,"")))</f>
        <v/>
      </c>
      <c r="BL18" s="163">
        <f>IF(BL$13="","",IF($B18="","",IFERROR(AU18*$E18/100,"")))</f>
        <v/>
      </c>
      <c r="BM18" s="163">
        <f>IF(BM$13="","",IF($B18="","",IFERROR(AV18*$E18/100,"")))</f>
        <v/>
      </c>
      <c r="BN18" s="163">
        <f>IF(BN$13="","",IF($B18="","",IFERROR(AW18*$E18/100,"")))</f>
        <v/>
      </c>
      <c r="BO18" s="163">
        <f>IF(BO$13="","",IF($B18="","",IFERROR(AX18*$E18/100,"")))</f>
        <v/>
      </c>
      <c r="BP18" s="163">
        <f>IF(BP$13="","",IF($B18="","",IFERROR(AY18*$E18/100,"")))</f>
        <v/>
      </c>
      <c r="BQ18" s="163">
        <f>IF(BQ$13="","",IF($B18="","",IFERROR(AZ18*$E18/100,"")))</f>
        <v/>
      </c>
      <c r="BR18" s="163">
        <f>IF(BR$13="","",IF($B18="","",IFERROR(BA18*$E18/100,"")))</f>
        <v/>
      </c>
      <c r="BS18" s="163">
        <f>IF(BS$13="","",IF($B18="","",IFERROR(BB18*$E18/100,"")))</f>
        <v/>
      </c>
      <c r="BT18" s="163">
        <f>IF(BT$13="","",IF($B18="","",IFERROR(BC18*$E18/100,"")))</f>
        <v/>
      </c>
      <c r="BU18" s="163">
        <f>IF(BU$13="","",IF($B18="","",IFERROR(BD18*$E18/100,"")))</f>
        <v/>
      </c>
      <c r="BV18" s="163">
        <f>IF(BV$13="","",IF($B18="","",IFERROR(BE18*$E18/100,"")))</f>
        <v/>
      </c>
      <c r="BW18" s="163">
        <f>IF(BW$13="","",IF($B18="","",IFERROR(BF18*$E18/100,"")))</f>
        <v/>
      </c>
    </row>
    <row r="19">
      <c r="B19" s="126">
        <f>IF('AS51'!$C$9="","",'AS51'!$C$9)</f>
        <v/>
      </c>
      <c r="C19" s="74">
        <f>IF('AS51'!$B$9="","",'AS51'!$B$9)</f>
        <v/>
      </c>
      <c r="D19" s="75">
        <f>IFERROR('AS51'!$Q$9,1)</f>
        <v/>
      </c>
      <c r="E19" s="76">
        <f>IF($B19="","",IF(ISNUMBER('AS51'!$I$9),'AS51'!$I$9,'Index Summary'!$C$7))</f>
        <v/>
      </c>
      <c r="F19" s="77">
        <f>IF(F$13="","",IF($B19="","",IFERROR($C19*$D19*IF((Override!$C$4="ON")*(COUNTIFS(Override!$B$11:$B$40,$B19,Override!$D$11:$D$40,1,Override!$E$11:$E$40,"&gt;=0")-COUNTIFS(Override!$B$11:$B$40,$B19,Override!$D$11:$D$40,1,Override!$E$11:$E$40,"&gt;=0",Override!$C$11:$C$40,"MXAU"))&gt;0,SUMIFS(Override!$E$11:$E$40,Override!$B$11:$B$40,$B19,Override!$D$11:$D$40,1)-SUMIFS(Override!$E$11:$E$40,Override!$B$11:$B$40,$B19,Override!$D$11:$D$40,1,Override!$C$11:$C$40,"MXAU"),Override!$C$54)/'AS51'!$B$3,"")))</f>
        <v/>
      </c>
      <c r="G19" s="77">
        <f>IF(G$13="","",IF($B19="","",IFERROR($C19*$D19*IF((Override!$C$4="ON")*(COUNTIFS(Override!$B$11:$B$40,$B19,Override!$D$11:$D$40,2,Override!$E$11:$E$40,"&gt;=0")-COUNTIFS(Override!$B$11:$B$40,$B19,Override!$D$11:$D$40,2,Override!$E$11:$E$40,"&gt;=0",Override!$C$11:$C$40,"MXAU"))&gt;0,SUMIFS(Override!$E$11:$E$40,Override!$B$11:$B$40,$B19,Override!$D$11:$D$40,2)-SUMIFS(Override!$E$11:$E$40,Override!$B$11:$B$40,$B19,Override!$D$11:$D$40,2,Override!$C$11:$C$40,"MXAU"),Override!$D$54)/'AS51'!$B$3,"")))</f>
        <v/>
      </c>
      <c r="H19" s="77">
        <f>IF(H$13="","",IF($B19="","",IFERROR($C19*$D19*IF((Override!$C$4="ON")*(COUNTIFS(Override!$B$11:$B$40,$B19,Override!$D$11:$D$40,3,Override!$E$11:$E$40,"&gt;=0")-COUNTIFS(Override!$B$11:$B$40,$B19,Override!$D$11:$D$40,3,Override!$E$11:$E$40,"&gt;=0",Override!$C$11:$C$40,"MXAU"))&gt;0,SUMIFS(Override!$E$11:$E$40,Override!$B$11:$B$40,$B19,Override!$D$11:$D$40,3)-SUMIFS(Override!$E$11:$E$40,Override!$B$11:$B$40,$B19,Override!$D$11:$D$40,3,Override!$C$11:$C$40,"MXAU"),Override!$E$54)/'AS51'!$B$3,"")))</f>
        <v/>
      </c>
      <c r="I19" s="77">
        <f>IF(I$13="","",IF($B19="","",IFERROR($C19*$D19*IF((Override!$C$4="ON")*(COUNTIFS(Override!$B$11:$B$40,$B19,Override!$D$11:$D$40,4,Override!$E$11:$E$40,"&gt;=0")-COUNTIFS(Override!$B$11:$B$40,$B19,Override!$D$11:$D$40,4,Override!$E$11:$E$40,"&gt;=0",Override!$C$11:$C$40,"MXAU"))&gt;0,SUMIFS(Override!$E$11:$E$40,Override!$B$11:$B$40,$B19,Override!$D$11:$D$40,4)-SUMIFS(Override!$E$11:$E$40,Override!$B$11:$B$40,$B19,Override!$D$11:$D$40,4,Override!$C$11:$C$40,"MXAU"),Override!$F$54)/'AS51'!$B$3,"")))</f>
        <v/>
      </c>
      <c r="J19" s="77">
        <f>IF(J$13="","",IF($B19="","",IFERROR($C19*$D19*IF((Override!$C$4="ON")*(COUNTIFS(Override!$B$11:$B$40,$B19,Override!$D$11:$D$40,5,Override!$E$11:$E$40,"&gt;=0")-COUNTIFS(Override!$B$11:$B$40,$B19,Override!$D$11:$D$40,5,Override!$E$11:$E$40,"&gt;=0",Override!$C$11:$C$40,"MXAU"))&gt;0,SUMIFS(Override!$E$11:$E$40,Override!$B$11:$B$40,$B19,Override!$D$11:$D$40,5)-SUMIFS(Override!$E$11:$E$40,Override!$B$11:$B$40,$B19,Override!$D$11:$D$40,5,Override!$C$11:$C$40,"MXAU"),Override!$G$54)/'AS51'!$B$3,"")))</f>
        <v/>
      </c>
      <c r="K19" s="77">
        <f>IF(K$13="","",IF($B19="","",IFERROR($C19*$D19*IF((Override!$C$4="ON")*(COUNTIFS(Override!$B$11:$B$40,$B19,Override!$D$11:$D$40,6,Override!$E$11:$E$40,"&gt;=0")-COUNTIFS(Override!$B$11:$B$40,$B19,Override!$D$11:$D$40,6,Override!$E$11:$E$40,"&gt;=0",Override!$C$11:$C$40,"MXAU"))&gt;0,SUMIFS(Override!$E$11:$E$40,Override!$B$11:$B$40,$B19,Override!$D$11:$D$40,6)-SUMIFS(Override!$E$11:$E$40,Override!$B$11:$B$40,$B19,Override!$D$11:$D$40,6,Override!$C$11:$C$40,"MXAU"),Override!$H$54)/'AS51'!$B$3,"")))</f>
        <v/>
      </c>
      <c r="L19" s="77">
        <f>IF(L$13="","",IF($B19="","",IFERROR($C19*$D19*IF((Override!$C$4="ON")*(COUNTIFS(Override!$B$11:$B$40,$B19,Override!$D$11:$D$40,7,Override!$E$11:$E$40,"&gt;=0")-COUNTIFS(Override!$B$11:$B$40,$B19,Override!$D$11:$D$40,7,Override!$E$11:$E$40,"&gt;=0",Override!$C$11:$C$40,"MXAU"))&gt;0,SUMIFS(Override!$E$11:$E$40,Override!$B$11:$B$40,$B19,Override!$D$11:$D$40,7)-SUMIFS(Override!$E$11:$E$40,Override!$B$11:$B$40,$B19,Override!$D$11:$D$40,7,Override!$C$11:$C$40,"MXAU"),Override!$I$54)/'AS51'!$B$3,"")))</f>
        <v/>
      </c>
      <c r="M19" s="77">
        <f>IF(M$13="","",IF($B19="","",IFERROR($C19*$D19*IF((Override!$C$4="ON")*(COUNTIFS(Override!$B$11:$B$40,$B19,Override!$D$11:$D$40,8,Override!$E$11:$E$40,"&gt;=0")-COUNTIFS(Override!$B$11:$B$40,$B19,Override!$D$11:$D$40,8,Override!$E$11:$E$40,"&gt;=0",Override!$C$11:$C$40,"MXAU"))&gt;0,SUMIFS(Override!$E$11:$E$40,Override!$B$11:$B$40,$B19,Override!$D$11:$D$40,8)-SUMIFS(Override!$E$11:$E$40,Override!$B$11:$B$40,$B19,Override!$D$11:$D$40,8,Override!$C$11:$C$40,"MXAU"),Override!$J$54)/'AS51'!$B$3,"")))</f>
        <v/>
      </c>
      <c r="N19" s="77">
        <f>IF(N$13="","",IF($B19="","",IFERROR($C19*$D19*IF((Override!$C$4="ON")*(COUNTIFS(Override!$B$11:$B$40,$B19,Override!$D$11:$D$40,9,Override!$E$11:$E$40,"&gt;=0")-COUNTIFS(Override!$B$11:$B$40,$B19,Override!$D$11:$D$40,9,Override!$E$11:$E$40,"&gt;=0",Override!$C$11:$C$40,"MXAU"))&gt;0,SUMIFS(Override!$E$11:$E$40,Override!$B$11:$B$40,$B19,Override!$D$11:$D$40,9)-SUMIFS(Override!$E$11:$E$40,Override!$B$11:$B$40,$B19,Override!$D$11:$D$40,9,Override!$C$11:$C$40,"MXAU"),Override!$K$54)/'AS51'!$B$3,"")))</f>
        <v/>
      </c>
      <c r="O19" s="77">
        <f>IF(O$13="","",IF($B19="","",IFERROR($C19*$D19*IF((Override!$C$4="ON")*(COUNTIFS(Override!$B$11:$B$40,$B19,Override!$D$11:$D$40,10,Override!$E$11:$E$40,"&gt;=0")-COUNTIFS(Override!$B$11:$B$40,$B19,Override!$D$11:$D$40,10,Override!$E$11:$E$40,"&gt;=0",Override!$C$11:$C$40,"MXAU"))&gt;0,SUMIFS(Override!$E$11:$E$40,Override!$B$11:$B$40,$B19,Override!$D$11:$D$40,10)-SUMIFS(Override!$E$11:$E$40,Override!$B$11:$B$40,$B19,Override!$D$11:$D$40,10,Override!$C$11:$C$40,"MXAU"),Override!$L$54)/'AS51'!$B$3,"")))</f>
        <v/>
      </c>
      <c r="P19" s="77">
        <f>IF(P$13="","",IF($B19="","",IFERROR($C19*$D19*IF((Override!$C$4="ON")*(COUNTIFS(Override!$B$11:$B$40,$B19,Override!$D$11:$D$40,11,Override!$E$11:$E$40,"&gt;=0")-COUNTIFS(Override!$B$11:$B$40,$B19,Override!$D$11:$D$40,11,Override!$E$11:$E$40,"&gt;=0",Override!$C$11:$C$40,"MXAU"))&gt;0,SUMIFS(Override!$E$11:$E$40,Override!$B$11:$B$40,$B19,Override!$D$11:$D$40,11)-SUMIFS(Override!$E$11:$E$40,Override!$B$11:$B$40,$B19,Override!$D$11:$D$40,11,Override!$C$11:$C$40,"MXAU"),Override!$M$54)/'AS51'!$B$3,"")))</f>
        <v/>
      </c>
      <c r="Q19" s="77">
        <f>IF(Q$13="","",IF($B19="","",IFERROR($C19*$D19*IF((Override!$C$4="ON")*(COUNTIFS(Override!$B$11:$B$40,$B19,Override!$D$11:$D$40,12,Override!$E$11:$E$40,"&gt;=0")-COUNTIFS(Override!$B$11:$B$40,$B19,Override!$D$11:$D$40,12,Override!$E$11:$E$40,"&gt;=0",Override!$C$11:$C$40,"MXAU"))&gt;0,SUMIFS(Override!$E$11:$E$40,Override!$B$11:$B$40,$B19,Override!$D$11:$D$40,12)-SUMIFS(Override!$E$11:$E$40,Override!$B$11:$B$40,$B19,Override!$D$11:$D$40,12,Override!$C$11:$C$40,"MXAU"),Override!$N$54)/'AS51'!$B$3,"")))</f>
        <v/>
      </c>
      <c r="R19" s="77">
        <f>IF(R$13="","",IF($B19="","",IFERROR($C19*$D19*IF((Override!$C$4="ON")*(COUNTIFS(Override!$B$11:$B$40,$B19,Override!$D$11:$D$40,13,Override!$E$11:$E$40,"&gt;=0")-COUNTIFS(Override!$B$11:$B$40,$B19,Override!$D$11:$D$40,13,Override!$E$11:$E$40,"&gt;=0",Override!$C$11:$C$40,"MXAU"))&gt;0,SUMIFS(Override!$E$11:$E$40,Override!$B$11:$B$40,$B19,Override!$D$11:$D$40,13)-SUMIFS(Override!$E$11:$E$40,Override!$B$11:$B$40,$B19,Override!$D$11:$D$40,13,Override!$C$11:$C$40,"MXAU"),Override!$O$54)/'AS51'!$B$3,"")))</f>
        <v/>
      </c>
      <c r="S19" s="77">
        <f>IF(S$13="","",IF($B19="","",IFERROR($C19*$D19*IF((Override!$C$4="ON")*(COUNTIFS(Override!$B$11:$B$40,$B19,Override!$D$11:$D$40,14,Override!$E$11:$E$40,"&gt;=0")-COUNTIFS(Override!$B$11:$B$40,$B19,Override!$D$11:$D$40,14,Override!$E$11:$E$40,"&gt;=0",Override!$C$11:$C$40,"MXAU"))&gt;0,SUMIFS(Override!$E$11:$E$40,Override!$B$11:$B$40,$B19,Override!$D$11:$D$40,14)-SUMIFS(Override!$E$11:$E$40,Override!$B$11:$B$40,$B19,Override!$D$11:$D$40,14,Override!$C$11:$C$40,"MXAU"),Override!$P$54)/'AS51'!$B$3,"")))</f>
        <v/>
      </c>
      <c r="T19" s="77">
        <f>IF(T$13="","",IF($B19="","",IFERROR($C19*$D19*IF((Override!$C$4="ON")*(COUNTIFS(Override!$B$11:$B$40,$B19,Override!$D$11:$D$40,15,Override!$E$11:$E$40,"&gt;=0")-COUNTIFS(Override!$B$11:$B$40,$B19,Override!$D$11:$D$40,15,Override!$E$11:$E$40,"&gt;=0",Override!$C$11:$C$40,"MXAU"))&gt;0,SUMIFS(Override!$E$11:$E$40,Override!$B$11:$B$40,$B19,Override!$D$11:$D$40,15)-SUMIFS(Override!$E$11:$E$40,Override!$B$11:$B$40,$B19,Override!$D$11:$D$40,15,Override!$C$11:$C$40,"MXAU"),Override!$Q$54)/'AS51'!$B$3,"")))</f>
        <v/>
      </c>
      <c r="U19" s="77">
        <f>IF(U$13="","",IF($B19="","",IFERROR($C19*$D19*IF((Override!$C$4="ON")*(COUNTIFS(Override!$B$11:$B$40,$B19,Override!$D$11:$D$40,16,Override!$E$11:$E$40,"&gt;=0")-COUNTIFS(Override!$B$11:$B$40,$B19,Override!$D$11:$D$40,16,Override!$E$11:$E$40,"&gt;=0",Override!$C$11:$C$40,"MXAU"))&gt;0,SUMIFS(Override!$E$11:$E$40,Override!$B$11:$B$40,$B19,Override!$D$11:$D$40,16)-SUMIFS(Override!$E$11:$E$40,Override!$B$11:$B$40,$B19,Override!$D$11:$D$40,16,Override!$C$11:$C$40,"MXAU"),Override!$R$54)/'AS51'!$B$3,"")))</f>
        <v/>
      </c>
      <c r="W19" s="77">
        <f>IF(W$13="","",IF($B19="","",IFERROR(F19*$E19/100,"")))</f>
        <v/>
      </c>
      <c r="X19" s="77">
        <f>IF(X$13="","",IF($B19="","",IFERROR(G19*$E19/100,"")))</f>
        <v/>
      </c>
      <c r="Y19" s="77">
        <f>IF(Y$13="","",IF($B19="","",IFERROR(H19*$E19/100,"")))</f>
        <v/>
      </c>
      <c r="Z19" s="77">
        <f>IF(Z$13="","",IF($B19="","",IFERROR(I19*$E19/100,"")))</f>
        <v/>
      </c>
      <c r="AA19" s="77">
        <f>IF(AA$13="","",IF($B19="","",IFERROR(J19*$E19/100,"")))</f>
        <v/>
      </c>
      <c r="AB19" s="77">
        <f>IF(AB$13="","",IF($B19="","",IFERROR(K19*$E19/100,"")))</f>
        <v/>
      </c>
      <c r="AC19" s="77">
        <f>IF(AC$13="","",IF($B19="","",IFERROR(L19*$E19/100,"")))</f>
        <v/>
      </c>
      <c r="AD19" s="77">
        <f>IF(AD$13="","",IF($B19="","",IFERROR(M19*$E19/100,"")))</f>
        <v/>
      </c>
      <c r="AE19" s="77">
        <f>IF(AE$13="","",IF($B19="","",IFERROR(N19*$E19/100,"")))</f>
        <v/>
      </c>
      <c r="AF19" s="77">
        <f>IF(AF$13="","",IF($B19="","",IFERROR(O19*$E19/100,"")))</f>
        <v/>
      </c>
      <c r="AG19" s="77">
        <f>IF(AG$13="","",IF($B19="","",IFERROR(P19*$E19/100,"")))</f>
        <v/>
      </c>
      <c r="AH19" s="77">
        <f>IF(AH$13="","",IF($B19="","",IFERROR(Q19*$E19/100,"")))</f>
        <v/>
      </c>
      <c r="AI19" s="77">
        <f>IF(AI$13="","",IF($B19="","",IFERROR(R19*$E19/100,"")))</f>
        <v/>
      </c>
      <c r="AJ19" s="77">
        <f>IF(AJ$13="","",IF($B19="","",IFERROR(S19*$E19/100,"")))</f>
        <v/>
      </c>
      <c r="AK19" s="77">
        <f>IF(AK$13="","",IF($B19="","",IFERROR(T19*$E19/100,"")))</f>
        <v/>
      </c>
      <c r="AL19" s="77">
        <f>IF(AL$13="","",IF($B19="","",IFERROR(U19*$E19/100,"")))</f>
        <v/>
      </c>
      <c r="AN19" s="77">
        <f>IF($B19="","",SUMIF($F$13:$U$13,"&lt;="&amp;Sector!$D$51,$F19:$U19))</f>
        <v/>
      </c>
      <c r="AO19" s="77">
        <f>IF($B19="","",SUMIF($W$13:$AL$13,"&lt;="&amp;Sector!$D$51,$W19:$AL19))</f>
        <v/>
      </c>
      <c r="AQ19" s="163">
        <f>IF(AQ$13="","",IF($B19="","",IFERROR($C19*$D19*SUMPRODUCT(('Dvd Calendar'!$E$41:$CZ$41&gt;AQ$12)*('Dvd Calendar'!$E$41:$CZ$41&lt;=AQ$13)*'Dvd Calendar'!$E$44:$CZ$44*(('Dvd Calendar'!$E$46:$CZ$46='Field Check'!$C$56)*('Field Check'!$C$56&lt;&gt;"")+('Dvd Calendar'!$E$46:$CZ$46='Field Check'!$C$57)*('Field Check'!$C$57&lt;&gt;"")))/'AS51'!$B$3,"")))</f>
        <v/>
      </c>
      <c r="AR19" s="163">
        <f>IF(AR$13="","",IF($B19="","",IFERROR($C19*$D19*SUMPRODUCT(('Dvd Calendar'!$E$41:$CZ$41&gt;AR$12)*('Dvd Calendar'!$E$41:$CZ$41&lt;=AR$13)*'Dvd Calendar'!$E$44:$CZ$44*(('Dvd Calendar'!$E$46:$CZ$46='Field Check'!$C$56)*('Field Check'!$C$56&lt;&gt;"")+('Dvd Calendar'!$E$46:$CZ$46='Field Check'!$C$57)*('Field Check'!$C$57&lt;&gt;"")))/'AS51'!$B$3,"")))</f>
        <v/>
      </c>
      <c r="AS19" s="163">
        <f>IF(AS$13="","",IF($B19="","",IFERROR($C19*$D19*SUMPRODUCT(('Dvd Calendar'!$E$41:$CZ$41&gt;AS$12)*('Dvd Calendar'!$E$41:$CZ$41&lt;=AS$13)*'Dvd Calendar'!$E$44:$CZ$44*(('Dvd Calendar'!$E$46:$CZ$46='Field Check'!$C$56)*('Field Check'!$C$56&lt;&gt;"")+('Dvd Calendar'!$E$46:$CZ$46='Field Check'!$C$57)*('Field Check'!$C$57&lt;&gt;"")))/'AS51'!$B$3,"")))</f>
        <v/>
      </c>
      <c r="AT19" s="163">
        <f>IF(AT$13="","",IF($B19="","",IFERROR($C19*$D19*SUMPRODUCT(('Dvd Calendar'!$E$41:$CZ$41&gt;AT$12)*('Dvd Calendar'!$E$41:$CZ$41&lt;=AT$13)*'Dvd Calendar'!$E$44:$CZ$44*(('Dvd Calendar'!$E$46:$CZ$46='Field Check'!$C$56)*('Field Check'!$C$56&lt;&gt;"")+('Dvd Calendar'!$E$46:$CZ$46='Field Check'!$C$57)*('Field Check'!$C$57&lt;&gt;"")))/'AS51'!$B$3,"")))</f>
        <v/>
      </c>
      <c r="AU19" s="163">
        <f>IF(AU$13="","",IF($B19="","",IFERROR($C19*$D19*SUMPRODUCT(('Dvd Calendar'!$E$41:$CZ$41&gt;AU$12)*('Dvd Calendar'!$E$41:$CZ$41&lt;=AU$13)*'Dvd Calendar'!$E$44:$CZ$44*(('Dvd Calendar'!$E$46:$CZ$46='Field Check'!$C$56)*('Field Check'!$C$56&lt;&gt;"")+('Dvd Calendar'!$E$46:$CZ$46='Field Check'!$C$57)*('Field Check'!$C$57&lt;&gt;"")))/'AS51'!$B$3,"")))</f>
        <v/>
      </c>
      <c r="AV19" s="163">
        <f>IF(AV$13="","",IF($B19="","",IFERROR($C19*$D19*SUMPRODUCT(('Dvd Calendar'!$E$41:$CZ$41&gt;AV$12)*('Dvd Calendar'!$E$41:$CZ$41&lt;=AV$13)*'Dvd Calendar'!$E$44:$CZ$44*(('Dvd Calendar'!$E$46:$CZ$46='Field Check'!$C$56)*('Field Check'!$C$56&lt;&gt;"")+('Dvd Calendar'!$E$46:$CZ$46='Field Check'!$C$57)*('Field Check'!$C$57&lt;&gt;"")))/'AS51'!$B$3,"")))</f>
        <v/>
      </c>
      <c r="AW19" s="163">
        <f>IF(AW$13="","",IF($B19="","",IFERROR($C19*$D19*SUMPRODUCT(('Dvd Calendar'!$E$41:$CZ$41&gt;AW$12)*('Dvd Calendar'!$E$41:$CZ$41&lt;=AW$13)*'Dvd Calendar'!$E$44:$CZ$44*(('Dvd Calendar'!$E$46:$CZ$46='Field Check'!$C$56)*('Field Check'!$C$56&lt;&gt;"")+('Dvd Calendar'!$E$46:$CZ$46='Field Check'!$C$57)*('Field Check'!$C$57&lt;&gt;"")))/'AS51'!$B$3,"")))</f>
        <v/>
      </c>
      <c r="AX19" s="163">
        <f>IF(AX$13="","",IF($B19="","",IFERROR($C19*$D19*SUMPRODUCT(('Dvd Calendar'!$E$41:$CZ$41&gt;AX$12)*('Dvd Calendar'!$E$41:$CZ$41&lt;=AX$13)*'Dvd Calendar'!$E$44:$CZ$44*(('Dvd Calendar'!$E$46:$CZ$46='Field Check'!$C$56)*('Field Check'!$C$56&lt;&gt;"")+('Dvd Calendar'!$E$46:$CZ$46='Field Check'!$C$57)*('Field Check'!$C$57&lt;&gt;"")))/'AS51'!$B$3,"")))</f>
        <v/>
      </c>
      <c r="AY19" s="163">
        <f>IF(AY$13="","",IF($B19="","",IFERROR($C19*$D19*SUMPRODUCT(('Dvd Calendar'!$E$41:$CZ$41&gt;AY$12)*('Dvd Calendar'!$E$41:$CZ$41&lt;=AY$13)*'Dvd Calendar'!$E$44:$CZ$44*(('Dvd Calendar'!$E$46:$CZ$46='Field Check'!$C$56)*('Field Check'!$C$56&lt;&gt;"")+('Dvd Calendar'!$E$46:$CZ$46='Field Check'!$C$57)*('Field Check'!$C$57&lt;&gt;"")))/'AS51'!$B$3,"")))</f>
        <v/>
      </c>
      <c r="AZ19" s="163">
        <f>IF(AZ$13="","",IF($B19="","",IFERROR($C19*$D19*SUMPRODUCT(('Dvd Calendar'!$E$41:$CZ$41&gt;AZ$12)*('Dvd Calendar'!$E$41:$CZ$41&lt;=AZ$13)*'Dvd Calendar'!$E$44:$CZ$44*(('Dvd Calendar'!$E$46:$CZ$46='Field Check'!$C$56)*('Field Check'!$C$56&lt;&gt;"")+('Dvd Calendar'!$E$46:$CZ$46='Field Check'!$C$57)*('Field Check'!$C$57&lt;&gt;"")))/'AS51'!$B$3,"")))</f>
        <v/>
      </c>
      <c r="BA19" s="163">
        <f>IF(BA$13="","",IF($B19="","",IFERROR($C19*$D19*SUMPRODUCT(('Dvd Calendar'!$E$41:$CZ$41&gt;BA$12)*('Dvd Calendar'!$E$41:$CZ$41&lt;=BA$13)*'Dvd Calendar'!$E$44:$CZ$44*(('Dvd Calendar'!$E$46:$CZ$46='Field Check'!$C$56)*('Field Check'!$C$56&lt;&gt;"")+('Dvd Calendar'!$E$46:$CZ$46='Field Check'!$C$57)*('Field Check'!$C$57&lt;&gt;"")))/'AS51'!$B$3,"")))</f>
        <v/>
      </c>
      <c r="BB19" s="163">
        <f>IF(BB$13="","",IF($B19="","",IFERROR($C19*$D19*SUMPRODUCT(('Dvd Calendar'!$E$41:$CZ$41&gt;BB$12)*('Dvd Calendar'!$E$41:$CZ$41&lt;=BB$13)*'Dvd Calendar'!$E$44:$CZ$44*(('Dvd Calendar'!$E$46:$CZ$46='Field Check'!$C$56)*('Field Check'!$C$56&lt;&gt;"")+('Dvd Calendar'!$E$46:$CZ$46='Field Check'!$C$57)*('Field Check'!$C$57&lt;&gt;"")))/'AS51'!$B$3,"")))</f>
        <v/>
      </c>
      <c r="BC19" s="163">
        <f>IF(BC$13="","",IF($B19="","",IFERROR($C19*$D19*SUMPRODUCT(('Dvd Calendar'!$E$41:$CZ$41&gt;BC$12)*('Dvd Calendar'!$E$41:$CZ$41&lt;=BC$13)*'Dvd Calendar'!$E$44:$CZ$44*(('Dvd Calendar'!$E$46:$CZ$46='Field Check'!$C$56)*('Field Check'!$C$56&lt;&gt;"")+('Dvd Calendar'!$E$46:$CZ$46='Field Check'!$C$57)*('Field Check'!$C$57&lt;&gt;"")))/'AS51'!$B$3,"")))</f>
        <v/>
      </c>
      <c r="BD19" s="163">
        <f>IF(BD$13="","",IF($B19="","",IFERROR($C19*$D19*SUMPRODUCT(('Dvd Calendar'!$E$41:$CZ$41&gt;BD$12)*('Dvd Calendar'!$E$41:$CZ$41&lt;=BD$13)*'Dvd Calendar'!$E$44:$CZ$44*(('Dvd Calendar'!$E$46:$CZ$46='Field Check'!$C$56)*('Field Check'!$C$56&lt;&gt;"")+('Dvd Calendar'!$E$46:$CZ$46='Field Check'!$C$57)*('Field Check'!$C$57&lt;&gt;"")))/'AS51'!$B$3,"")))</f>
        <v/>
      </c>
      <c r="BE19" s="163">
        <f>IF(BE$13="","",IF($B19="","",IFERROR($C19*$D19*SUMPRODUCT(('Dvd Calendar'!$E$41:$CZ$41&gt;BE$12)*('Dvd Calendar'!$E$41:$CZ$41&lt;=BE$13)*'Dvd Calendar'!$E$44:$CZ$44*(('Dvd Calendar'!$E$46:$CZ$46='Field Check'!$C$56)*('Field Check'!$C$56&lt;&gt;"")+('Dvd Calendar'!$E$46:$CZ$46='Field Check'!$C$57)*('Field Check'!$C$57&lt;&gt;"")))/'AS51'!$B$3,"")))</f>
        <v/>
      </c>
      <c r="BF19" s="163">
        <f>IF(BF$13="","",IF($B19="","",IFERROR($C19*$D19*SUMPRODUCT(('Dvd Calendar'!$E$41:$CZ$41&gt;BF$12)*('Dvd Calendar'!$E$41:$CZ$41&lt;=BF$13)*'Dvd Calendar'!$E$44:$CZ$44*(('Dvd Calendar'!$E$46:$CZ$46='Field Check'!$C$56)*('Field Check'!$C$56&lt;&gt;"")+('Dvd Calendar'!$E$46:$CZ$46='Field Check'!$C$57)*('Field Check'!$C$57&lt;&gt;"")))/'AS51'!$B$3,"")))</f>
        <v/>
      </c>
      <c r="BH19" s="163">
        <f>IF(BH$13="","",IF($B19="","",IFERROR(AQ19*$E19/100,"")))</f>
        <v/>
      </c>
      <c r="BI19" s="163">
        <f>IF(BI$13="","",IF($B19="","",IFERROR(AR19*$E19/100,"")))</f>
        <v/>
      </c>
      <c r="BJ19" s="163">
        <f>IF(BJ$13="","",IF($B19="","",IFERROR(AS19*$E19/100,"")))</f>
        <v/>
      </c>
      <c r="BK19" s="163">
        <f>IF(BK$13="","",IF($B19="","",IFERROR(AT19*$E19/100,"")))</f>
        <v/>
      </c>
      <c r="BL19" s="163">
        <f>IF(BL$13="","",IF($B19="","",IFERROR(AU19*$E19/100,"")))</f>
        <v/>
      </c>
      <c r="BM19" s="163">
        <f>IF(BM$13="","",IF($B19="","",IFERROR(AV19*$E19/100,"")))</f>
        <v/>
      </c>
      <c r="BN19" s="163">
        <f>IF(BN$13="","",IF($B19="","",IFERROR(AW19*$E19/100,"")))</f>
        <v/>
      </c>
      <c r="BO19" s="163">
        <f>IF(BO$13="","",IF($B19="","",IFERROR(AX19*$E19/100,"")))</f>
        <v/>
      </c>
      <c r="BP19" s="163">
        <f>IF(BP$13="","",IF($B19="","",IFERROR(AY19*$E19/100,"")))</f>
        <v/>
      </c>
      <c r="BQ19" s="163">
        <f>IF(BQ$13="","",IF($B19="","",IFERROR(AZ19*$E19/100,"")))</f>
        <v/>
      </c>
      <c r="BR19" s="163">
        <f>IF(BR$13="","",IF($B19="","",IFERROR(BA19*$E19/100,"")))</f>
        <v/>
      </c>
      <c r="BS19" s="163">
        <f>IF(BS$13="","",IF($B19="","",IFERROR(BB19*$E19/100,"")))</f>
        <v/>
      </c>
      <c r="BT19" s="163">
        <f>IF(BT$13="","",IF($B19="","",IFERROR(BC19*$E19/100,"")))</f>
        <v/>
      </c>
      <c r="BU19" s="163">
        <f>IF(BU$13="","",IF($B19="","",IFERROR(BD19*$E19/100,"")))</f>
        <v/>
      </c>
      <c r="BV19" s="163">
        <f>IF(BV$13="","",IF($B19="","",IFERROR(BE19*$E19/100,"")))</f>
        <v/>
      </c>
      <c r="BW19" s="163">
        <f>IF(BW$13="","",IF($B19="","",IFERROR(BF19*$E19/100,"")))</f>
        <v/>
      </c>
    </row>
    <row r="20">
      <c r="B20" s="126">
        <f>IF('AS51'!$C$10="","",'AS51'!$C$10)</f>
        <v/>
      </c>
      <c r="C20" s="74">
        <f>IF('AS51'!$B$10="","",'AS51'!$B$10)</f>
        <v/>
      </c>
      <c r="D20" s="75">
        <f>IFERROR('AS51'!$Q$10,1)</f>
        <v/>
      </c>
      <c r="E20" s="76">
        <f>IF($B20="","",IF(ISNUMBER('AS51'!$I$10),'AS51'!$I$10,'Index Summary'!$C$7))</f>
        <v/>
      </c>
      <c r="F20" s="77">
        <f>IF(F$13="","",IF($B20="","",IFERROR($C20*$D20*IF((Override!$C$4="ON")*(COUNTIFS(Override!$B$11:$B$40,$B20,Override!$D$11:$D$40,1,Override!$E$11:$E$40,"&gt;=0")-COUNTIFS(Override!$B$11:$B$40,$B20,Override!$D$11:$D$40,1,Override!$E$11:$E$40,"&gt;=0",Override!$C$11:$C$40,"MXAU"))&gt;0,SUMIFS(Override!$E$11:$E$40,Override!$B$11:$B$40,$B20,Override!$D$11:$D$40,1)-SUMIFS(Override!$E$11:$E$40,Override!$B$11:$B$40,$B20,Override!$D$11:$D$40,1,Override!$C$11:$C$40,"MXAU"),Override!$C$55)/'AS51'!$B$3,"")))</f>
        <v/>
      </c>
      <c r="G20" s="77">
        <f>IF(G$13="","",IF($B20="","",IFERROR($C20*$D20*IF((Override!$C$4="ON")*(COUNTIFS(Override!$B$11:$B$40,$B20,Override!$D$11:$D$40,2,Override!$E$11:$E$40,"&gt;=0")-COUNTIFS(Override!$B$11:$B$40,$B20,Override!$D$11:$D$40,2,Override!$E$11:$E$40,"&gt;=0",Override!$C$11:$C$40,"MXAU"))&gt;0,SUMIFS(Override!$E$11:$E$40,Override!$B$11:$B$40,$B20,Override!$D$11:$D$40,2)-SUMIFS(Override!$E$11:$E$40,Override!$B$11:$B$40,$B20,Override!$D$11:$D$40,2,Override!$C$11:$C$40,"MXAU"),Override!$D$55)/'AS51'!$B$3,"")))</f>
        <v/>
      </c>
      <c r="H20" s="77">
        <f>IF(H$13="","",IF($B20="","",IFERROR($C20*$D20*IF((Override!$C$4="ON")*(COUNTIFS(Override!$B$11:$B$40,$B20,Override!$D$11:$D$40,3,Override!$E$11:$E$40,"&gt;=0")-COUNTIFS(Override!$B$11:$B$40,$B20,Override!$D$11:$D$40,3,Override!$E$11:$E$40,"&gt;=0",Override!$C$11:$C$40,"MXAU"))&gt;0,SUMIFS(Override!$E$11:$E$40,Override!$B$11:$B$40,$B20,Override!$D$11:$D$40,3)-SUMIFS(Override!$E$11:$E$40,Override!$B$11:$B$40,$B20,Override!$D$11:$D$40,3,Override!$C$11:$C$40,"MXAU"),Override!$E$55)/'AS51'!$B$3,"")))</f>
        <v/>
      </c>
      <c r="I20" s="77">
        <f>IF(I$13="","",IF($B20="","",IFERROR($C20*$D20*IF((Override!$C$4="ON")*(COUNTIFS(Override!$B$11:$B$40,$B20,Override!$D$11:$D$40,4,Override!$E$11:$E$40,"&gt;=0")-COUNTIFS(Override!$B$11:$B$40,$B20,Override!$D$11:$D$40,4,Override!$E$11:$E$40,"&gt;=0",Override!$C$11:$C$40,"MXAU"))&gt;0,SUMIFS(Override!$E$11:$E$40,Override!$B$11:$B$40,$B20,Override!$D$11:$D$40,4)-SUMIFS(Override!$E$11:$E$40,Override!$B$11:$B$40,$B20,Override!$D$11:$D$40,4,Override!$C$11:$C$40,"MXAU"),Override!$F$55)/'AS51'!$B$3,"")))</f>
        <v/>
      </c>
      <c r="J20" s="77">
        <f>IF(J$13="","",IF($B20="","",IFERROR($C20*$D20*IF((Override!$C$4="ON")*(COUNTIFS(Override!$B$11:$B$40,$B20,Override!$D$11:$D$40,5,Override!$E$11:$E$40,"&gt;=0")-COUNTIFS(Override!$B$11:$B$40,$B20,Override!$D$11:$D$40,5,Override!$E$11:$E$40,"&gt;=0",Override!$C$11:$C$40,"MXAU"))&gt;0,SUMIFS(Override!$E$11:$E$40,Override!$B$11:$B$40,$B20,Override!$D$11:$D$40,5)-SUMIFS(Override!$E$11:$E$40,Override!$B$11:$B$40,$B20,Override!$D$11:$D$40,5,Override!$C$11:$C$40,"MXAU"),Override!$G$55)/'AS51'!$B$3,"")))</f>
        <v/>
      </c>
      <c r="K20" s="77">
        <f>IF(K$13="","",IF($B20="","",IFERROR($C20*$D20*IF((Override!$C$4="ON")*(COUNTIFS(Override!$B$11:$B$40,$B20,Override!$D$11:$D$40,6,Override!$E$11:$E$40,"&gt;=0")-COUNTIFS(Override!$B$11:$B$40,$B20,Override!$D$11:$D$40,6,Override!$E$11:$E$40,"&gt;=0",Override!$C$11:$C$40,"MXAU"))&gt;0,SUMIFS(Override!$E$11:$E$40,Override!$B$11:$B$40,$B20,Override!$D$11:$D$40,6)-SUMIFS(Override!$E$11:$E$40,Override!$B$11:$B$40,$B20,Override!$D$11:$D$40,6,Override!$C$11:$C$40,"MXAU"),Override!$H$55)/'AS51'!$B$3,"")))</f>
        <v/>
      </c>
      <c r="L20" s="77">
        <f>IF(L$13="","",IF($B20="","",IFERROR($C20*$D20*IF((Override!$C$4="ON")*(COUNTIFS(Override!$B$11:$B$40,$B20,Override!$D$11:$D$40,7,Override!$E$11:$E$40,"&gt;=0")-COUNTIFS(Override!$B$11:$B$40,$B20,Override!$D$11:$D$40,7,Override!$E$11:$E$40,"&gt;=0",Override!$C$11:$C$40,"MXAU"))&gt;0,SUMIFS(Override!$E$11:$E$40,Override!$B$11:$B$40,$B20,Override!$D$11:$D$40,7)-SUMIFS(Override!$E$11:$E$40,Override!$B$11:$B$40,$B20,Override!$D$11:$D$40,7,Override!$C$11:$C$40,"MXAU"),Override!$I$55)/'AS51'!$B$3,"")))</f>
        <v/>
      </c>
      <c r="M20" s="77">
        <f>IF(M$13="","",IF($B20="","",IFERROR($C20*$D20*IF((Override!$C$4="ON")*(COUNTIFS(Override!$B$11:$B$40,$B20,Override!$D$11:$D$40,8,Override!$E$11:$E$40,"&gt;=0")-COUNTIFS(Override!$B$11:$B$40,$B20,Override!$D$11:$D$40,8,Override!$E$11:$E$40,"&gt;=0",Override!$C$11:$C$40,"MXAU"))&gt;0,SUMIFS(Override!$E$11:$E$40,Override!$B$11:$B$40,$B20,Override!$D$11:$D$40,8)-SUMIFS(Override!$E$11:$E$40,Override!$B$11:$B$40,$B20,Override!$D$11:$D$40,8,Override!$C$11:$C$40,"MXAU"),Override!$J$55)/'AS51'!$B$3,"")))</f>
        <v/>
      </c>
      <c r="N20" s="77">
        <f>IF(N$13="","",IF($B20="","",IFERROR($C20*$D20*IF((Override!$C$4="ON")*(COUNTIFS(Override!$B$11:$B$40,$B20,Override!$D$11:$D$40,9,Override!$E$11:$E$40,"&gt;=0")-COUNTIFS(Override!$B$11:$B$40,$B20,Override!$D$11:$D$40,9,Override!$E$11:$E$40,"&gt;=0",Override!$C$11:$C$40,"MXAU"))&gt;0,SUMIFS(Override!$E$11:$E$40,Override!$B$11:$B$40,$B20,Override!$D$11:$D$40,9)-SUMIFS(Override!$E$11:$E$40,Override!$B$11:$B$40,$B20,Override!$D$11:$D$40,9,Override!$C$11:$C$40,"MXAU"),Override!$K$55)/'AS51'!$B$3,"")))</f>
        <v/>
      </c>
      <c r="O20" s="77">
        <f>IF(O$13="","",IF($B20="","",IFERROR($C20*$D20*IF((Override!$C$4="ON")*(COUNTIFS(Override!$B$11:$B$40,$B20,Override!$D$11:$D$40,10,Override!$E$11:$E$40,"&gt;=0")-COUNTIFS(Override!$B$11:$B$40,$B20,Override!$D$11:$D$40,10,Override!$E$11:$E$40,"&gt;=0",Override!$C$11:$C$40,"MXAU"))&gt;0,SUMIFS(Override!$E$11:$E$40,Override!$B$11:$B$40,$B20,Override!$D$11:$D$40,10)-SUMIFS(Override!$E$11:$E$40,Override!$B$11:$B$40,$B20,Override!$D$11:$D$40,10,Override!$C$11:$C$40,"MXAU"),Override!$L$55)/'AS51'!$B$3,"")))</f>
        <v/>
      </c>
      <c r="P20" s="77">
        <f>IF(P$13="","",IF($B20="","",IFERROR($C20*$D20*IF((Override!$C$4="ON")*(COUNTIFS(Override!$B$11:$B$40,$B20,Override!$D$11:$D$40,11,Override!$E$11:$E$40,"&gt;=0")-COUNTIFS(Override!$B$11:$B$40,$B20,Override!$D$11:$D$40,11,Override!$E$11:$E$40,"&gt;=0",Override!$C$11:$C$40,"MXAU"))&gt;0,SUMIFS(Override!$E$11:$E$40,Override!$B$11:$B$40,$B20,Override!$D$11:$D$40,11)-SUMIFS(Override!$E$11:$E$40,Override!$B$11:$B$40,$B20,Override!$D$11:$D$40,11,Override!$C$11:$C$40,"MXAU"),Override!$M$55)/'AS51'!$B$3,"")))</f>
        <v/>
      </c>
      <c r="Q20" s="77">
        <f>IF(Q$13="","",IF($B20="","",IFERROR($C20*$D20*IF((Override!$C$4="ON")*(COUNTIFS(Override!$B$11:$B$40,$B20,Override!$D$11:$D$40,12,Override!$E$11:$E$40,"&gt;=0")-COUNTIFS(Override!$B$11:$B$40,$B20,Override!$D$11:$D$40,12,Override!$E$11:$E$40,"&gt;=0",Override!$C$11:$C$40,"MXAU"))&gt;0,SUMIFS(Override!$E$11:$E$40,Override!$B$11:$B$40,$B20,Override!$D$11:$D$40,12)-SUMIFS(Override!$E$11:$E$40,Override!$B$11:$B$40,$B20,Override!$D$11:$D$40,12,Override!$C$11:$C$40,"MXAU"),Override!$N$55)/'AS51'!$B$3,"")))</f>
        <v/>
      </c>
      <c r="R20" s="77">
        <f>IF(R$13="","",IF($B20="","",IFERROR($C20*$D20*IF((Override!$C$4="ON")*(COUNTIFS(Override!$B$11:$B$40,$B20,Override!$D$11:$D$40,13,Override!$E$11:$E$40,"&gt;=0")-COUNTIFS(Override!$B$11:$B$40,$B20,Override!$D$11:$D$40,13,Override!$E$11:$E$40,"&gt;=0",Override!$C$11:$C$40,"MXAU"))&gt;0,SUMIFS(Override!$E$11:$E$40,Override!$B$11:$B$40,$B20,Override!$D$11:$D$40,13)-SUMIFS(Override!$E$11:$E$40,Override!$B$11:$B$40,$B20,Override!$D$11:$D$40,13,Override!$C$11:$C$40,"MXAU"),Override!$O$55)/'AS51'!$B$3,"")))</f>
        <v/>
      </c>
      <c r="S20" s="77">
        <f>IF(S$13="","",IF($B20="","",IFERROR($C20*$D20*IF((Override!$C$4="ON")*(COUNTIFS(Override!$B$11:$B$40,$B20,Override!$D$11:$D$40,14,Override!$E$11:$E$40,"&gt;=0")-COUNTIFS(Override!$B$11:$B$40,$B20,Override!$D$11:$D$40,14,Override!$E$11:$E$40,"&gt;=0",Override!$C$11:$C$40,"MXAU"))&gt;0,SUMIFS(Override!$E$11:$E$40,Override!$B$11:$B$40,$B20,Override!$D$11:$D$40,14)-SUMIFS(Override!$E$11:$E$40,Override!$B$11:$B$40,$B20,Override!$D$11:$D$40,14,Override!$C$11:$C$40,"MXAU"),Override!$P$55)/'AS51'!$B$3,"")))</f>
        <v/>
      </c>
      <c r="T20" s="77">
        <f>IF(T$13="","",IF($B20="","",IFERROR($C20*$D20*IF((Override!$C$4="ON")*(COUNTIFS(Override!$B$11:$B$40,$B20,Override!$D$11:$D$40,15,Override!$E$11:$E$40,"&gt;=0")-COUNTIFS(Override!$B$11:$B$40,$B20,Override!$D$11:$D$40,15,Override!$E$11:$E$40,"&gt;=0",Override!$C$11:$C$40,"MXAU"))&gt;0,SUMIFS(Override!$E$11:$E$40,Override!$B$11:$B$40,$B20,Override!$D$11:$D$40,15)-SUMIFS(Override!$E$11:$E$40,Override!$B$11:$B$40,$B20,Override!$D$11:$D$40,15,Override!$C$11:$C$40,"MXAU"),Override!$Q$55)/'AS51'!$B$3,"")))</f>
        <v/>
      </c>
      <c r="U20" s="77">
        <f>IF(U$13="","",IF($B20="","",IFERROR($C20*$D20*IF((Override!$C$4="ON")*(COUNTIFS(Override!$B$11:$B$40,$B20,Override!$D$11:$D$40,16,Override!$E$11:$E$40,"&gt;=0")-COUNTIFS(Override!$B$11:$B$40,$B20,Override!$D$11:$D$40,16,Override!$E$11:$E$40,"&gt;=0",Override!$C$11:$C$40,"MXAU"))&gt;0,SUMIFS(Override!$E$11:$E$40,Override!$B$11:$B$40,$B20,Override!$D$11:$D$40,16)-SUMIFS(Override!$E$11:$E$40,Override!$B$11:$B$40,$B20,Override!$D$11:$D$40,16,Override!$C$11:$C$40,"MXAU"),Override!$R$55)/'AS51'!$B$3,"")))</f>
        <v/>
      </c>
      <c r="W20" s="77">
        <f>IF(W$13="","",IF($B20="","",IFERROR(F20*$E20/100,"")))</f>
        <v/>
      </c>
      <c r="X20" s="77">
        <f>IF(X$13="","",IF($B20="","",IFERROR(G20*$E20/100,"")))</f>
        <v/>
      </c>
      <c r="Y20" s="77">
        <f>IF(Y$13="","",IF($B20="","",IFERROR(H20*$E20/100,"")))</f>
        <v/>
      </c>
      <c r="Z20" s="77">
        <f>IF(Z$13="","",IF($B20="","",IFERROR(I20*$E20/100,"")))</f>
        <v/>
      </c>
      <c r="AA20" s="77">
        <f>IF(AA$13="","",IF($B20="","",IFERROR(J20*$E20/100,"")))</f>
        <v/>
      </c>
      <c r="AB20" s="77">
        <f>IF(AB$13="","",IF($B20="","",IFERROR(K20*$E20/100,"")))</f>
        <v/>
      </c>
      <c r="AC20" s="77">
        <f>IF(AC$13="","",IF($B20="","",IFERROR(L20*$E20/100,"")))</f>
        <v/>
      </c>
      <c r="AD20" s="77">
        <f>IF(AD$13="","",IF($B20="","",IFERROR(M20*$E20/100,"")))</f>
        <v/>
      </c>
      <c r="AE20" s="77">
        <f>IF(AE$13="","",IF($B20="","",IFERROR(N20*$E20/100,"")))</f>
        <v/>
      </c>
      <c r="AF20" s="77">
        <f>IF(AF$13="","",IF($B20="","",IFERROR(O20*$E20/100,"")))</f>
        <v/>
      </c>
      <c r="AG20" s="77">
        <f>IF(AG$13="","",IF($B20="","",IFERROR(P20*$E20/100,"")))</f>
        <v/>
      </c>
      <c r="AH20" s="77">
        <f>IF(AH$13="","",IF($B20="","",IFERROR(Q20*$E20/100,"")))</f>
        <v/>
      </c>
      <c r="AI20" s="77">
        <f>IF(AI$13="","",IF($B20="","",IFERROR(R20*$E20/100,"")))</f>
        <v/>
      </c>
      <c r="AJ20" s="77">
        <f>IF(AJ$13="","",IF($B20="","",IFERROR(S20*$E20/100,"")))</f>
        <v/>
      </c>
      <c r="AK20" s="77">
        <f>IF(AK$13="","",IF($B20="","",IFERROR(T20*$E20/100,"")))</f>
        <v/>
      </c>
      <c r="AL20" s="77">
        <f>IF(AL$13="","",IF($B20="","",IFERROR(U20*$E20/100,"")))</f>
        <v/>
      </c>
      <c r="AN20" s="77">
        <f>IF($B20="","",SUMIF($F$13:$U$13,"&lt;="&amp;Sector!$D$51,$F20:$U20))</f>
        <v/>
      </c>
      <c r="AO20" s="77">
        <f>IF($B20="","",SUMIF($W$13:$AL$13,"&lt;="&amp;Sector!$D$51,$W20:$AL20))</f>
        <v/>
      </c>
      <c r="AQ20" s="163">
        <f>IF(AQ$13="","",IF($B20="","",IFERROR($C20*$D20*SUMPRODUCT(('Dvd Calendar'!$E$52:$CZ$52&gt;AQ$12)*('Dvd Calendar'!$E$52:$CZ$52&lt;=AQ$13)*'Dvd Calendar'!$E$55:$CZ$55*(('Dvd Calendar'!$E$57:$CZ$57='Field Check'!$C$56)*('Field Check'!$C$56&lt;&gt;"")+('Dvd Calendar'!$E$57:$CZ$57='Field Check'!$C$57)*('Field Check'!$C$57&lt;&gt;"")))/'AS51'!$B$3,"")))</f>
        <v/>
      </c>
      <c r="AR20" s="163">
        <f>IF(AR$13="","",IF($B20="","",IFERROR($C20*$D20*SUMPRODUCT(('Dvd Calendar'!$E$52:$CZ$52&gt;AR$12)*('Dvd Calendar'!$E$52:$CZ$52&lt;=AR$13)*'Dvd Calendar'!$E$55:$CZ$55*(('Dvd Calendar'!$E$57:$CZ$57='Field Check'!$C$56)*('Field Check'!$C$56&lt;&gt;"")+('Dvd Calendar'!$E$57:$CZ$57='Field Check'!$C$57)*('Field Check'!$C$57&lt;&gt;"")))/'AS51'!$B$3,"")))</f>
        <v/>
      </c>
      <c r="AS20" s="163">
        <f>IF(AS$13="","",IF($B20="","",IFERROR($C20*$D20*SUMPRODUCT(('Dvd Calendar'!$E$52:$CZ$52&gt;AS$12)*('Dvd Calendar'!$E$52:$CZ$52&lt;=AS$13)*'Dvd Calendar'!$E$55:$CZ$55*(('Dvd Calendar'!$E$57:$CZ$57='Field Check'!$C$56)*('Field Check'!$C$56&lt;&gt;"")+('Dvd Calendar'!$E$57:$CZ$57='Field Check'!$C$57)*('Field Check'!$C$57&lt;&gt;"")))/'AS51'!$B$3,"")))</f>
        <v/>
      </c>
      <c r="AT20" s="163">
        <f>IF(AT$13="","",IF($B20="","",IFERROR($C20*$D20*SUMPRODUCT(('Dvd Calendar'!$E$52:$CZ$52&gt;AT$12)*('Dvd Calendar'!$E$52:$CZ$52&lt;=AT$13)*'Dvd Calendar'!$E$55:$CZ$55*(('Dvd Calendar'!$E$57:$CZ$57='Field Check'!$C$56)*('Field Check'!$C$56&lt;&gt;"")+('Dvd Calendar'!$E$57:$CZ$57='Field Check'!$C$57)*('Field Check'!$C$57&lt;&gt;"")))/'AS51'!$B$3,"")))</f>
        <v/>
      </c>
      <c r="AU20" s="163">
        <f>IF(AU$13="","",IF($B20="","",IFERROR($C20*$D20*SUMPRODUCT(('Dvd Calendar'!$E$52:$CZ$52&gt;AU$12)*('Dvd Calendar'!$E$52:$CZ$52&lt;=AU$13)*'Dvd Calendar'!$E$55:$CZ$55*(('Dvd Calendar'!$E$57:$CZ$57='Field Check'!$C$56)*('Field Check'!$C$56&lt;&gt;"")+('Dvd Calendar'!$E$57:$CZ$57='Field Check'!$C$57)*('Field Check'!$C$57&lt;&gt;"")))/'AS51'!$B$3,"")))</f>
        <v/>
      </c>
      <c r="AV20" s="163">
        <f>IF(AV$13="","",IF($B20="","",IFERROR($C20*$D20*SUMPRODUCT(('Dvd Calendar'!$E$52:$CZ$52&gt;AV$12)*('Dvd Calendar'!$E$52:$CZ$52&lt;=AV$13)*'Dvd Calendar'!$E$55:$CZ$55*(('Dvd Calendar'!$E$57:$CZ$57='Field Check'!$C$56)*('Field Check'!$C$56&lt;&gt;"")+('Dvd Calendar'!$E$57:$CZ$57='Field Check'!$C$57)*('Field Check'!$C$57&lt;&gt;"")))/'AS51'!$B$3,"")))</f>
        <v/>
      </c>
      <c r="AW20" s="163">
        <f>IF(AW$13="","",IF($B20="","",IFERROR($C20*$D20*SUMPRODUCT(('Dvd Calendar'!$E$52:$CZ$52&gt;AW$12)*('Dvd Calendar'!$E$52:$CZ$52&lt;=AW$13)*'Dvd Calendar'!$E$55:$CZ$55*(('Dvd Calendar'!$E$57:$CZ$57='Field Check'!$C$56)*('Field Check'!$C$56&lt;&gt;"")+('Dvd Calendar'!$E$57:$CZ$57='Field Check'!$C$57)*('Field Check'!$C$57&lt;&gt;"")))/'AS51'!$B$3,"")))</f>
        <v/>
      </c>
      <c r="AX20" s="163">
        <f>IF(AX$13="","",IF($B20="","",IFERROR($C20*$D20*SUMPRODUCT(('Dvd Calendar'!$E$52:$CZ$52&gt;AX$12)*('Dvd Calendar'!$E$52:$CZ$52&lt;=AX$13)*'Dvd Calendar'!$E$55:$CZ$55*(('Dvd Calendar'!$E$57:$CZ$57='Field Check'!$C$56)*('Field Check'!$C$56&lt;&gt;"")+('Dvd Calendar'!$E$57:$CZ$57='Field Check'!$C$57)*('Field Check'!$C$57&lt;&gt;"")))/'AS51'!$B$3,"")))</f>
        <v/>
      </c>
      <c r="AY20" s="163">
        <f>IF(AY$13="","",IF($B20="","",IFERROR($C20*$D20*SUMPRODUCT(('Dvd Calendar'!$E$52:$CZ$52&gt;AY$12)*('Dvd Calendar'!$E$52:$CZ$52&lt;=AY$13)*'Dvd Calendar'!$E$55:$CZ$55*(('Dvd Calendar'!$E$57:$CZ$57='Field Check'!$C$56)*('Field Check'!$C$56&lt;&gt;"")+('Dvd Calendar'!$E$57:$CZ$57='Field Check'!$C$57)*('Field Check'!$C$57&lt;&gt;"")))/'AS51'!$B$3,"")))</f>
        <v/>
      </c>
      <c r="AZ20" s="163">
        <f>IF(AZ$13="","",IF($B20="","",IFERROR($C20*$D20*SUMPRODUCT(('Dvd Calendar'!$E$52:$CZ$52&gt;AZ$12)*('Dvd Calendar'!$E$52:$CZ$52&lt;=AZ$13)*'Dvd Calendar'!$E$55:$CZ$55*(('Dvd Calendar'!$E$57:$CZ$57='Field Check'!$C$56)*('Field Check'!$C$56&lt;&gt;"")+('Dvd Calendar'!$E$57:$CZ$57='Field Check'!$C$57)*('Field Check'!$C$57&lt;&gt;"")))/'AS51'!$B$3,"")))</f>
        <v/>
      </c>
      <c r="BA20" s="163">
        <f>IF(BA$13="","",IF($B20="","",IFERROR($C20*$D20*SUMPRODUCT(('Dvd Calendar'!$E$52:$CZ$52&gt;BA$12)*('Dvd Calendar'!$E$52:$CZ$52&lt;=BA$13)*'Dvd Calendar'!$E$55:$CZ$55*(('Dvd Calendar'!$E$57:$CZ$57='Field Check'!$C$56)*('Field Check'!$C$56&lt;&gt;"")+('Dvd Calendar'!$E$57:$CZ$57='Field Check'!$C$57)*('Field Check'!$C$57&lt;&gt;"")))/'AS51'!$B$3,"")))</f>
        <v/>
      </c>
      <c r="BB20" s="163">
        <f>IF(BB$13="","",IF($B20="","",IFERROR($C20*$D20*SUMPRODUCT(('Dvd Calendar'!$E$52:$CZ$52&gt;BB$12)*('Dvd Calendar'!$E$52:$CZ$52&lt;=BB$13)*'Dvd Calendar'!$E$55:$CZ$55*(('Dvd Calendar'!$E$57:$CZ$57='Field Check'!$C$56)*('Field Check'!$C$56&lt;&gt;"")+('Dvd Calendar'!$E$57:$CZ$57='Field Check'!$C$57)*('Field Check'!$C$57&lt;&gt;"")))/'AS51'!$B$3,"")))</f>
        <v/>
      </c>
      <c r="BC20" s="163">
        <f>IF(BC$13="","",IF($B20="","",IFERROR($C20*$D20*SUMPRODUCT(('Dvd Calendar'!$E$52:$CZ$52&gt;BC$12)*('Dvd Calendar'!$E$52:$CZ$52&lt;=BC$13)*'Dvd Calendar'!$E$55:$CZ$55*(('Dvd Calendar'!$E$57:$CZ$57='Field Check'!$C$56)*('Field Check'!$C$56&lt;&gt;"")+('Dvd Calendar'!$E$57:$CZ$57='Field Check'!$C$57)*('Field Check'!$C$57&lt;&gt;"")))/'AS51'!$B$3,"")))</f>
        <v/>
      </c>
      <c r="BD20" s="163">
        <f>IF(BD$13="","",IF($B20="","",IFERROR($C20*$D20*SUMPRODUCT(('Dvd Calendar'!$E$52:$CZ$52&gt;BD$12)*('Dvd Calendar'!$E$52:$CZ$52&lt;=BD$13)*'Dvd Calendar'!$E$55:$CZ$55*(('Dvd Calendar'!$E$57:$CZ$57='Field Check'!$C$56)*('Field Check'!$C$56&lt;&gt;"")+('Dvd Calendar'!$E$57:$CZ$57='Field Check'!$C$57)*('Field Check'!$C$57&lt;&gt;"")))/'AS51'!$B$3,"")))</f>
        <v/>
      </c>
      <c r="BE20" s="163">
        <f>IF(BE$13="","",IF($B20="","",IFERROR($C20*$D20*SUMPRODUCT(('Dvd Calendar'!$E$52:$CZ$52&gt;BE$12)*('Dvd Calendar'!$E$52:$CZ$52&lt;=BE$13)*'Dvd Calendar'!$E$55:$CZ$55*(('Dvd Calendar'!$E$57:$CZ$57='Field Check'!$C$56)*('Field Check'!$C$56&lt;&gt;"")+('Dvd Calendar'!$E$57:$CZ$57='Field Check'!$C$57)*('Field Check'!$C$57&lt;&gt;"")))/'AS51'!$B$3,"")))</f>
        <v/>
      </c>
      <c r="BF20" s="163">
        <f>IF(BF$13="","",IF($B20="","",IFERROR($C20*$D20*SUMPRODUCT(('Dvd Calendar'!$E$52:$CZ$52&gt;BF$12)*('Dvd Calendar'!$E$52:$CZ$52&lt;=BF$13)*'Dvd Calendar'!$E$55:$CZ$55*(('Dvd Calendar'!$E$57:$CZ$57='Field Check'!$C$56)*('Field Check'!$C$56&lt;&gt;"")+('Dvd Calendar'!$E$57:$CZ$57='Field Check'!$C$57)*('Field Check'!$C$57&lt;&gt;"")))/'AS51'!$B$3,"")))</f>
        <v/>
      </c>
      <c r="BH20" s="163">
        <f>IF(BH$13="","",IF($B20="","",IFERROR(AQ20*$E20/100,"")))</f>
        <v/>
      </c>
      <c r="BI20" s="163">
        <f>IF(BI$13="","",IF($B20="","",IFERROR(AR20*$E20/100,"")))</f>
        <v/>
      </c>
      <c r="BJ20" s="163">
        <f>IF(BJ$13="","",IF($B20="","",IFERROR(AS20*$E20/100,"")))</f>
        <v/>
      </c>
      <c r="BK20" s="163">
        <f>IF(BK$13="","",IF($B20="","",IFERROR(AT20*$E20/100,"")))</f>
        <v/>
      </c>
      <c r="BL20" s="163">
        <f>IF(BL$13="","",IF($B20="","",IFERROR(AU20*$E20/100,"")))</f>
        <v/>
      </c>
      <c r="BM20" s="163">
        <f>IF(BM$13="","",IF($B20="","",IFERROR(AV20*$E20/100,"")))</f>
        <v/>
      </c>
      <c r="BN20" s="163">
        <f>IF(BN$13="","",IF($B20="","",IFERROR(AW20*$E20/100,"")))</f>
        <v/>
      </c>
      <c r="BO20" s="163">
        <f>IF(BO$13="","",IF($B20="","",IFERROR(AX20*$E20/100,"")))</f>
        <v/>
      </c>
      <c r="BP20" s="163">
        <f>IF(BP$13="","",IF($B20="","",IFERROR(AY20*$E20/100,"")))</f>
        <v/>
      </c>
      <c r="BQ20" s="163">
        <f>IF(BQ$13="","",IF($B20="","",IFERROR(AZ20*$E20/100,"")))</f>
        <v/>
      </c>
      <c r="BR20" s="163">
        <f>IF(BR$13="","",IF($B20="","",IFERROR(BA20*$E20/100,"")))</f>
        <v/>
      </c>
      <c r="BS20" s="163">
        <f>IF(BS$13="","",IF($B20="","",IFERROR(BB20*$E20/100,"")))</f>
        <v/>
      </c>
      <c r="BT20" s="163">
        <f>IF(BT$13="","",IF($B20="","",IFERROR(BC20*$E20/100,"")))</f>
        <v/>
      </c>
      <c r="BU20" s="163">
        <f>IF(BU$13="","",IF($B20="","",IFERROR(BD20*$E20/100,"")))</f>
        <v/>
      </c>
      <c r="BV20" s="163">
        <f>IF(BV$13="","",IF($B20="","",IFERROR(BE20*$E20/100,"")))</f>
        <v/>
      </c>
      <c r="BW20" s="163">
        <f>IF(BW$13="","",IF($B20="","",IFERROR(BF20*$E20/100,"")))</f>
        <v/>
      </c>
    </row>
    <row r="21">
      <c r="B21" s="126">
        <f>IF('AS51'!$C$11="","",'AS51'!$C$11)</f>
        <v/>
      </c>
      <c r="C21" s="74">
        <f>IF('AS51'!$B$11="","",'AS51'!$B$11)</f>
        <v/>
      </c>
      <c r="D21" s="75">
        <f>IFERROR('AS51'!$Q$11,1)</f>
        <v/>
      </c>
      <c r="E21" s="76">
        <f>IF($B21="","",IF(ISNUMBER('AS51'!$I$11),'AS51'!$I$11,'Index Summary'!$C$7))</f>
        <v/>
      </c>
      <c r="F21" s="77">
        <f>IF(F$13="","",IF($B21="","",IFERROR($C21*$D21*IF((Override!$C$4="ON")*(COUNTIFS(Override!$B$11:$B$40,$B21,Override!$D$11:$D$40,1,Override!$E$11:$E$40,"&gt;=0")-COUNTIFS(Override!$B$11:$B$40,$B21,Override!$D$11:$D$40,1,Override!$E$11:$E$40,"&gt;=0",Override!$C$11:$C$40,"MXAU"))&gt;0,SUMIFS(Override!$E$11:$E$40,Override!$B$11:$B$40,$B21,Override!$D$11:$D$40,1)-SUMIFS(Override!$E$11:$E$40,Override!$B$11:$B$40,$B21,Override!$D$11:$D$40,1,Override!$C$11:$C$40,"MXAU"),Override!$C$56)/'AS51'!$B$3,"")))</f>
        <v/>
      </c>
      <c r="G21" s="77">
        <f>IF(G$13="","",IF($B21="","",IFERROR($C21*$D21*IF((Override!$C$4="ON")*(COUNTIFS(Override!$B$11:$B$40,$B21,Override!$D$11:$D$40,2,Override!$E$11:$E$40,"&gt;=0")-COUNTIFS(Override!$B$11:$B$40,$B21,Override!$D$11:$D$40,2,Override!$E$11:$E$40,"&gt;=0",Override!$C$11:$C$40,"MXAU"))&gt;0,SUMIFS(Override!$E$11:$E$40,Override!$B$11:$B$40,$B21,Override!$D$11:$D$40,2)-SUMIFS(Override!$E$11:$E$40,Override!$B$11:$B$40,$B21,Override!$D$11:$D$40,2,Override!$C$11:$C$40,"MXAU"),Override!$D$56)/'AS51'!$B$3,"")))</f>
        <v/>
      </c>
      <c r="H21" s="77">
        <f>IF(H$13="","",IF($B21="","",IFERROR($C21*$D21*IF((Override!$C$4="ON")*(COUNTIFS(Override!$B$11:$B$40,$B21,Override!$D$11:$D$40,3,Override!$E$11:$E$40,"&gt;=0")-COUNTIFS(Override!$B$11:$B$40,$B21,Override!$D$11:$D$40,3,Override!$E$11:$E$40,"&gt;=0",Override!$C$11:$C$40,"MXAU"))&gt;0,SUMIFS(Override!$E$11:$E$40,Override!$B$11:$B$40,$B21,Override!$D$11:$D$40,3)-SUMIFS(Override!$E$11:$E$40,Override!$B$11:$B$40,$B21,Override!$D$11:$D$40,3,Override!$C$11:$C$40,"MXAU"),Override!$E$56)/'AS51'!$B$3,"")))</f>
        <v/>
      </c>
      <c r="I21" s="77">
        <f>IF(I$13="","",IF($B21="","",IFERROR($C21*$D21*IF((Override!$C$4="ON")*(COUNTIFS(Override!$B$11:$B$40,$B21,Override!$D$11:$D$40,4,Override!$E$11:$E$40,"&gt;=0")-COUNTIFS(Override!$B$11:$B$40,$B21,Override!$D$11:$D$40,4,Override!$E$11:$E$40,"&gt;=0",Override!$C$11:$C$40,"MXAU"))&gt;0,SUMIFS(Override!$E$11:$E$40,Override!$B$11:$B$40,$B21,Override!$D$11:$D$40,4)-SUMIFS(Override!$E$11:$E$40,Override!$B$11:$B$40,$B21,Override!$D$11:$D$40,4,Override!$C$11:$C$40,"MXAU"),Override!$F$56)/'AS51'!$B$3,"")))</f>
        <v/>
      </c>
      <c r="J21" s="77">
        <f>IF(J$13="","",IF($B21="","",IFERROR($C21*$D21*IF((Override!$C$4="ON")*(COUNTIFS(Override!$B$11:$B$40,$B21,Override!$D$11:$D$40,5,Override!$E$11:$E$40,"&gt;=0")-COUNTIFS(Override!$B$11:$B$40,$B21,Override!$D$11:$D$40,5,Override!$E$11:$E$40,"&gt;=0",Override!$C$11:$C$40,"MXAU"))&gt;0,SUMIFS(Override!$E$11:$E$40,Override!$B$11:$B$40,$B21,Override!$D$11:$D$40,5)-SUMIFS(Override!$E$11:$E$40,Override!$B$11:$B$40,$B21,Override!$D$11:$D$40,5,Override!$C$11:$C$40,"MXAU"),Override!$G$56)/'AS51'!$B$3,"")))</f>
        <v/>
      </c>
      <c r="K21" s="77">
        <f>IF(K$13="","",IF($B21="","",IFERROR($C21*$D21*IF((Override!$C$4="ON")*(COUNTIFS(Override!$B$11:$B$40,$B21,Override!$D$11:$D$40,6,Override!$E$11:$E$40,"&gt;=0")-COUNTIFS(Override!$B$11:$B$40,$B21,Override!$D$11:$D$40,6,Override!$E$11:$E$40,"&gt;=0",Override!$C$11:$C$40,"MXAU"))&gt;0,SUMIFS(Override!$E$11:$E$40,Override!$B$11:$B$40,$B21,Override!$D$11:$D$40,6)-SUMIFS(Override!$E$11:$E$40,Override!$B$11:$B$40,$B21,Override!$D$11:$D$40,6,Override!$C$11:$C$40,"MXAU"),Override!$H$56)/'AS51'!$B$3,"")))</f>
        <v/>
      </c>
      <c r="L21" s="77">
        <f>IF(L$13="","",IF($B21="","",IFERROR($C21*$D21*IF((Override!$C$4="ON")*(COUNTIFS(Override!$B$11:$B$40,$B21,Override!$D$11:$D$40,7,Override!$E$11:$E$40,"&gt;=0")-COUNTIFS(Override!$B$11:$B$40,$B21,Override!$D$11:$D$40,7,Override!$E$11:$E$40,"&gt;=0",Override!$C$11:$C$40,"MXAU"))&gt;0,SUMIFS(Override!$E$11:$E$40,Override!$B$11:$B$40,$B21,Override!$D$11:$D$40,7)-SUMIFS(Override!$E$11:$E$40,Override!$B$11:$B$40,$B21,Override!$D$11:$D$40,7,Override!$C$11:$C$40,"MXAU"),Override!$I$56)/'AS51'!$B$3,"")))</f>
        <v/>
      </c>
      <c r="M21" s="77">
        <f>IF(M$13="","",IF($B21="","",IFERROR($C21*$D21*IF((Override!$C$4="ON")*(COUNTIFS(Override!$B$11:$B$40,$B21,Override!$D$11:$D$40,8,Override!$E$11:$E$40,"&gt;=0")-COUNTIFS(Override!$B$11:$B$40,$B21,Override!$D$11:$D$40,8,Override!$E$11:$E$40,"&gt;=0",Override!$C$11:$C$40,"MXAU"))&gt;0,SUMIFS(Override!$E$11:$E$40,Override!$B$11:$B$40,$B21,Override!$D$11:$D$40,8)-SUMIFS(Override!$E$11:$E$40,Override!$B$11:$B$40,$B21,Override!$D$11:$D$40,8,Override!$C$11:$C$40,"MXAU"),Override!$J$56)/'AS51'!$B$3,"")))</f>
        <v/>
      </c>
      <c r="N21" s="77">
        <f>IF(N$13="","",IF($B21="","",IFERROR($C21*$D21*IF((Override!$C$4="ON")*(COUNTIFS(Override!$B$11:$B$40,$B21,Override!$D$11:$D$40,9,Override!$E$11:$E$40,"&gt;=0")-COUNTIFS(Override!$B$11:$B$40,$B21,Override!$D$11:$D$40,9,Override!$E$11:$E$40,"&gt;=0",Override!$C$11:$C$40,"MXAU"))&gt;0,SUMIFS(Override!$E$11:$E$40,Override!$B$11:$B$40,$B21,Override!$D$11:$D$40,9)-SUMIFS(Override!$E$11:$E$40,Override!$B$11:$B$40,$B21,Override!$D$11:$D$40,9,Override!$C$11:$C$40,"MXAU"),Override!$K$56)/'AS51'!$B$3,"")))</f>
        <v/>
      </c>
      <c r="O21" s="77">
        <f>IF(O$13="","",IF($B21="","",IFERROR($C21*$D21*IF((Override!$C$4="ON")*(COUNTIFS(Override!$B$11:$B$40,$B21,Override!$D$11:$D$40,10,Override!$E$11:$E$40,"&gt;=0")-COUNTIFS(Override!$B$11:$B$40,$B21,Override!$D$11:$D$40,10,Override!$E$11:$E$40,"&gt;=0",Override!$C$11:$C$40,"MXAU"))&gt;0,SUMIFS(Override!$E$11:$E$40,Override!$B$11:$B$40,$B21,Override!$D$11:$D$40,10)-SUMIFS(Override!$E$11:$E$40,Override!$B$11:$B$40,$B21,Override!$D$11:$D$40,10,Override!$C$11:$C$40,"MXAU"),Override!$L$56)/'AS51'!$B$3,"")))</f>
        <v/>
      </c>
      <c r="P21" s="77">
        <f>IF(P$13="","",IF($B21="","",IFERROR($C21*$D21*IF((Override!$C$4="ON")*(COUNTIFS(Override!$B$11:$B$40,$B21,Override!$D$11:$D$40,11,Override!$E$11:$E$40,"&gt;=0")-COUNTIFS(Override!$B$11:$B$40,$B21,Override!$D$11:$D$40,11,Override!$E$11:$E$40,"&gt;=0",Override!$C$11:$C$40,"MXAU"))&gt;0,SUMIFS(Override!$E$11:$E$40,Override!$B$11:$B$40,$B21,Override!$D$11:$D$40,11)-SUMIFS(Override!$E$11:$E$40,Override!$B$11:$B$40,$B21,Override!$D$11:$D$40,11,Override!$C$11:$C$40,"MXAU"),Override!$M$56)/'AS51'!$B$3,"")))</f>
        <v/>
      </c>
      <c r="Q21" s="77">
        <f>IF(Q$13="","",IF($B21="","",IFERROR($C21*$D21*IF((Override!$C$4="ON")*(COUNTIFS(Override!$B$11:$B$40,$B21,Override!$D$11:$D$40,12,Override!$E$11:$E$40,"&gt;=0")-COUNTIFS(Override!$B$11:$B$40,$B21,Override!$D$11:$D$40,12,Override!$E$11:$E$40,"&gt;=0",Override!$C$11:$C$40,"MXAU"))&gt;0,SUMIFS(Override!$E$11:$E$40,Override!$B$11:$B$40,$B21,Override!$D$11:$D$40,12)-SUMIFS(Override!$E$11:$E$40,Override!$B$11:$B$40,$B21,Override!$D$11:$D$40,12,Override!$C$11:$C$40,"MXAU"),Override!$N$56)/'AS51'!$B$3,"")))</f>
        <v/>
      </c>
      <c r="R21" s="77">
        <f>IF(R$13="","",IF($B21="","",IFERROR($C21*$D21*IF((Override!$C$4="ON")*(COUNTIFS(Override!$B$11:$B$40,$B21,Override!$D$11:$D$40,13,Override!$E$11:$E$40,"&gt;=0")-COUNTIFS(Override!$B$11:$B$40,$B21,Override!$D$11:$D$40,13,Override!$E$11:$E$40,"&gt;=0",Override!$C$11:$C$40,"MXAU"))&gt;0,SUMIFS(Override!$E$11:$E$40,Override!$B$11:$B$40,$B21,Override!$D$11:$D$40,13)-SUMIFS(Override!$E$11:$E$40,Override!$B$11:$B$40,$B21,Override!$D$11:$D$40,13,Override!$C$11:$C$40,"MXAU"),Override!$O$56)/'AS51'!$B$3,"")))</f>
        <v/>
      </c>
      <c r="S21" s="77">
        <f>IF(S$13="","",IF($B21="","",IFERROR($C21*$D21*IF((Override!$C$4="ON")*(COUNTIFS(Override!$B$11:$B$40,$B21,Override!$D$11:$D$40,14,Override!$E$11:$E$40,"&gt;=0")-COUNTIFS(Override!$B$11:$B$40,$B21,Override!$D$11:$D$40,14,Override!$E$11:$E$40,"&gt;=0",Override!$C$11:$C$40,"MXAU"))&gt;0,SUMIFS(Override!$E$11:$E$40,Override!$B$11:$B$40,$B21,Override!$D$11:$D$40,14)-SUMIFS(Override!$E$11:$E$40,Override!$B$11:$B$40,$B21,Override!$D$11:$D$40,14,Override!$C$11:$C$40,"MXAU"),Override!$P$56)/'AS51'!$B$3,"")))</f>
        <v/>
      </c>
      <c r="T21" s="77">
        <f>IF(T$13="","",IF($B21="","",IFERROR($C21*$D21*IF((Override!$C$4="ON")*(COUNTIFS(Override!$B$11:$B$40,$B21,Override!$D$11:$D$40,15,Override!$E$11:$E$40,"&gt;=0")-COUNTIFS(Override!$B$11:$B$40,$B21,Override!$D$11:$D$40,15,Override!$E$11:$E$40,"&gt;=0",Override!$C$11:$C$40,"MXAU"))&gt;0,SUMIFS(Override!$E$11:$E$40,Override!$B$11:$B$40,$B21,Override!$D$11:$D$40,15)-SUMIFS(Override!$E$11:$E$40,Override!$B$11:$B$40,$B21,Override!$D$11:$D$40,15,Override!$C$11:$C$40,"MXAU"),Override!$Q$56)/'AS51'!$B$3,"")))</f>
        <v/>
      </c>
      <c r="U21" s="77">
        <f>IF(U$13="","",IF($B21="","",IFERROR($C21*$D21*IF((Override!$C$4="ON")*(COUNTIFS(Override!$B$11:$B$40,$B21,Override!$D$11:$D$40,16,Override!$E$11:$E$40,"&gt;=0")-COUNTIFS(Override!$B$11:$B$40,$B21,Override!$D$11:$D$40,16,Override!$E$11:$E$40,"&gt;=0",Override!$C$11:$C$40,"MXAU"))&gt;0,SUMIFS(Override!$E$11:$E$40,Override!$B$11:$B$40,$B21,Override!$D$11:$D$40,16)-SUMIFS(Override!$E$11:$E$40,Override!$B$11:$B$40,$B21,Override!$D$11:$D$40,16,Override!$C$11:$C$40,"MXAU"),Override!$R$56)/'AS51'!$B$3,"")))</f>
        <v/>
      </c>
      <c r="W21" s="77">
        <f>IF(W$13="","",IF($B21="","",IFERROR(F21*$E21/100,"")))</f>
        <v/>
      </c>
      <c r="X21" s="77">
        <f>IF(X$13="","",IF($B21="","",IFERROR(G21*$E21/100,"")))</f>
        <v/>
      </c>
      <c r="Y21" s="77">
        <f>IF(Y$13="","",IF($B21="","",IFERROR(H21*$E21/100,"")))</f>
        <v/>
      </c>
      <c r="Z21" s="77">
        <f>IF(Z$13="","",IF($B21="","",IFERROR(I21*$E21/100,"")))</f>
        <v/>
      </c>
      <c r="AA21" s="77">
        <f>IF(AA$13="","",IF($B21="","",IFERROR(J21*$E21/100,"")))</f>
        <v/>
      </c>
      <c r="AB21" s="77">
        <f>IF(AB$13="","",IF($B21="","",IFERROR(K21*$E21/100,"")))</f>
        <v/>
      </c>
      <c r="AC21" s="77">
        <f>IF(AC$13="","",IF($B21="","",IFERROR(L21*$E21/100,"")))</f>
        <v/>
      </c>
      <c r="AD21" s="77">
        <f>IF(AD$13="","",IF($B21="","",IFERROR(M21*$E21/100,"")))</f>
        <v/>
      </c>
      <c r="AE21" s="77">
        <f>IF(AE$13="","",IF($B21="","",IFERROR(N21*$E21/100,"")))</f>
        <v/>
      </c>
      <c r="AF21" s="77">
        <f>IF(AF$13="","",IF($B21="","",IFERROR(O21*$E21/100,"")))</f>
        <v/>
      </c>
      <c r="AG21" s="77">
        <f>IF(AG$13="","",IF($B21="","",IFERROR(P21*$E21/100,"")))</f>
        <v/>
      </c>
      <c r="AH21" s="77">
        <f>IF(AH$13="","",IF($B21="","",IFERROR(Q21*$E21/100,"")))</f>
        <v/>
      </c>
      <c r="AI21" s="77">
        <f>IF(AI$13="","",IF($B21="","",IFERROR(R21*$E21/100,"")))</f>
        <v/>
      </c>
      <c r="AJ21" s="77">
        <f>IF(AJ$13="","",IF($B21="","",IFERROR(S21*$E21/100,"")))</f>
        <v/>
      </c>
      <c r="AK21" s="77">
        <f>IF(AK$13="","",IF($B21="","",IFERROR(T21*$E21/100,"")))</f>
        <v/>
      </c>
      <c r="AL21" s="77">
        <f>IF(AL$13="","",IF($B21="","",IFERROR(U21*$E21/100,"")))</f>
        <v/>
      </c>
      <c r="AN21" s="77">
        <f>IF($B21="","",SUMIF($F$13:$U$13,"&lt;="&amp;Sector!$D$51,$F21:$U21))</f>
        <v/>
      </c>
      <c r="AO21" s="77">
        <f>IF($B21="","",SUMIF($W$13:$AL$13,"&lt;="&amp;Sector!$D$51,$W21:$AL21))</f>
        <v/>
      </c>
      <c r="AQ21" s="163">
        <f>IF(AQ$13="","",IF($B21="","",IFERROR($C21*$D21*SUMPRODUCT(('Dvd Calendar'!$E$63:$CZ$63&gt;AQ$12)*('Dvd Calendar'!$E$63:$CZ$63&lt;=AQ$13)*'Dvd Calendar'!$E$66:$CZ$66*(('Dvd Calendar'!$E$68:$CZ$68='Field Check'!$C$56)*('Field Check'!$C$56&lt;&gt;"")+('Dvd Calendar'!$E$68:$CZ$68='Field Check'!$C$57)*('Field Check'!$C$57&lt;&gt;"")))/'AS51'!$B$3,"")))</f>
        <v/>
      </c>
      <c r="AR21" s="163">
        <f>IF(AR$13="","",IF($B21="","",IFERROR($C21*$D21*SUMPRODUCT(('Dvd Calendar'!$E$63:$CZ$63&gt;AR$12)*('Dvd Calendar'!$E$63:$CZ$63&lt;=AR$13)*'Dvd Calendar'!$E$66:$CZ$66*(('Dvd Calendar'!$E$68:$CZ$68='Field Check'!$C$56)*('Field Check'!$C$56&lt;&gt;"")+('Dvd Calendar'!$E$68:$CZ$68='Field Check'!$C$57)*('Field Check'!$C$57&lt;&gt;"")))/'AS51'!$B$3,"")))</f>
        <v/>
      </c>
      <c r="AS21" s="163">
        <f>IF(AS$13="","",IF($B21="","",IFERROR($C21*$D21*SUMPRODUCT(('Dvd Calendar'!$E$63:$CZ$63&gt;AS$12)*('Dvd Calendar'!$E$63:$CZ$63&lt;=AS$13)*'Dvd Calendar'!$E$66:$CZ$66*(('Dvd Calendar'!$E$68:$CZ$68='Field Check'!$C$56)*('Field Check'!$C$56&lt;&gt;"")+('Dvd Calendar'!$E$68:$CZ$68='Field Check'!$C$57)*('Field Check'!$C$57&lt;&gt;"")))/'AS51'!$B$3,"")))</f>
        <v/>
      </c>
      <c r="AT21" s="163">
        <f>IF(AT$13="","",IF($B21="","",IFERROR($C21*$D21*SUMPRODUCT(('Dvd Calendar'!$E$63:$CZ$63&gt;AT$12)*('Dvd Calendar'!$E$63:$CZ$63&lt;=AT$13)*'Dvd Calendar'!$E$66:$CZ$66*(('Dvd Calendar'!$E$68:$CZ$68='Field Check'!$C$56)*('Field Check'!$C$56&lt;&gt;"")+('Dvd Calendar'!$E$68:$CZ$68='Field Check'!$C$57)*('Field Check'!$C$57&lt;&gt;"")))/'AS51'!$B$3,"")))</f>
        <v/>
      </c>
      <c r="AU21" s="163">
        <f>IF(AU$13="","",IF($B21="","",IFERROR($C21*$D21*SUMPRODUCT(('Dvd Calendar'!$E$63:$CZ$63&gt;AU$12)*('Dvd Calendar'!$E$63:$CZ$63&lt;=AU$13)*'Dvd Calendar'!$E$66:$CZ$66*(('Dvd Calendar'!$E$68:$CZ$68='Field Check'!$C$56)*('Field Check'!$C$56&lt;&gt;"")+('Dvd Calendar'!$E$68:$CZ$68='Field Check'!$C$57)*('Field Check'!$C$57&lt;&gt;"")))/'AS51'!$B$3,"")))</f>
        <v/>
      </c>
      <c r="AV21" s="163">
        <f>IF(AV$13="","",IF($B21="","",IFERROR($C21*$D21*SUMPRODUCT(('Dvd Calendar'!$E$63:$CZ$63&gt;AV$12)*('Dvd Calendar'!$E$63:$CZ$63&lt;=AV$13)*'Dvd Calendar'!$E$66:$CZ$66*(('Dvd Calendar'!$E$68:$CZ$68='Field Check'!$C$56)*('Field Check'!$C$56&lt;&gt;"")+('Dvd Calendar'!$E$68:$CZ$68='Field Check'!$C$57)*('Field Check'!$C$57&lt;&gt;"")))/'AS51'!$B$3,"")))</f>
        <v/>
      </c>
      <c r="AW21" s="163">
        <f>IF(AW$13="","",IF($B21="","",IFERROR($C21*$D21*SUMPRODUCT(('Dvd Calendar'!$E$63:$CZ$63&gt;AW$12)*('Dvd Calendar'!$E$63:$CZ$63&lt;=AW$13)*'Dvd Calendar'!$E$66:$CZ$66*(('Dvd Calendar'!$E$68:$CZ$68='Field Check'!$C$56)*('Field Check'!$C$56&lt;&gt;"")+('Dvd Calendar'!$E$68:$CZ$68='Field Check'!$C$57)*('Field Check'!$C$57&lt;&gt;"")))/'AS51'!$B$3,"")))</f>
        <v/>
      </c>
      <c r="AX21" s="163">
        <f>IF(AX$13="","",IF($B21="","",IFERROR($C21*$D21*SUMPRODUCT(('Dvd Calendar'!$E$63:$CZ$63&gt;AX$12)*('Dvd Calendar'!$E$63:$CZ$63&lt;=AX$13)*'Dvd Calendar'!$E$66:$CZ$66*(('Dvd Calendar'!$E$68:$CZ$68='Field Check'!$C$56)*('Field Check'!$C$56&lt;&gt;"")+('Dvd Calendar'!$E$68:$CZ$68='Field Check'!$C$57)*('Field Check'!$C$57&lt;&gt;"")))/'AS51'!$B$3,"")))</f>
        <v/>
      </c>
      <c r="AY21" s="163">
        <f>IF(AY$13="","",IF($B21="","",IFERROR($C21*$D21*SUMPRODUCT(('Dvd Calendar'!$E$63:$CZ$63&gt;AY$12)*('Dvd Calendar'!$E$63:$CZ$63&lt;=AY$13)*'Dvd Calendar'!$E$66:$CZ$66*(('Dvd Calendar'!$E$68:$CZ$68='Field Check'!$C$56)*('Field Check'!$C$56&lt;&gt;"")+('Dvd Calendar'!$E$68:$CZ$68='Field Check'!$C$57)*('Field Check'!$C$57&lt;&gt;"")))/'AS51'!$B$3,"")))</f>
        <v/>
      </c>
      <c r="AZ21" s="163">
        <f>IF(AZ$13="","",IF($B21="","",IFERROR($C21*$D21*SUMPRODUCT(('Dvd Calendar'!$E$63:$CZ$63&gt;AZ$12)*('Dvd Calendar'!$E$63:$CZ$63&lt;=AZ$13)*'Dvd Calendar'!$E$66:$CZ$66*(('Dvd Calendar'!$E$68:$CZ$68='Field Check'!$C$56)*('Field Check'!$C$56&lt;&gt;"")+('Dvd Calendar'!$E$68:$CZ$68='Field Check'!$C$57)*('Field Check'!$C$57&lt;&gt;"")))/'AS51'!$B$3,"")))</f>
        <v/>
      </c>
      <c r="BA21" s="163">
        <f>IF(BA$13="","",IF($B21="","",IFERROR($C21*$D21*SUMPRODUCT(('Dvd Calendar'!$E$63:$CZ$63&gt;BA$12)*('Dvd Calendar'!$E$63:$CZ$63&lt;=BA$13)*'Dvd Calendar'!$E$66:$CZ$66*(('Dvd Calendar'!$E$68:$CZ$68='Field Check'!$C$56)*('Field Check'!$C$56&lt;&gt;"")+('Dvd Calendar'!$E$68:$CZ$68='Field Check'!$C$57)*('Field Check'!$C$57&lt;&gt;"")))/'AS51'!$B$3,"")))</f>
        <v/>
      </c>
      <c r="BB21" s="163">
        <f>IF(BB$13="","",IF($B21="","",IFERROR($C21*$D21*SUMPRODUCT(('Dvd Calendar'!$E$63:$CZ$63&gt;BB$12)*('Dvd Calendar'!$E$63:$CZ$63&lt;=BB$13)*'Dvd Calendar'!$E$66:$CZ$66*(('Dvd Calendar'!$E$68:$CZ$68='Field Check'!$C$56)*('Field Check'!$C$56&lt;&gt;"")+('Dvd Calendar'!$E$68:$CZ$68='Field Check'!$C$57)*('Field Check'!$C$57&lt;&gt;"")))/'AS51'!$B$3,"")))</f>
        <v/>
      </c>
      <c r="BC21" s="163">
        <f>IF(BC$13="","",IF($B21="","",IFERROR($C21*$D21*SUMPRODUCT(('Dvd Calendar'!$E$63:$CZ$63&gt;BC$12)*('Dvd Calendar'!$E$63:$CZ$63&lt;=BC$13)*'Dvd Calendar'!$E$66:$CZ$66*(('Dvd Calendar'!$E$68:$CZ$68='Field Check'!$C$56)*('Field Check'!$C$56&lt;&gt;"")+('Dvd Calendar'!$E$68:$CZ$68='Field Check'!$C$57)*('Field Check'!$C$57&lt;&gt;"")))/'AS51'!$B$3,"")))</f>
        <v/>
      </c>
      <c r="BD21" s="163">
        <f>IF(BD$13="","",IF($B21="","",IFERROR($C21*$D21*SUMPRODUCT(('Dvd Calendar'!$E$63:$CZ$63&gt;BD$12)*('Dvd Calendar'!$E$63:$CZ$63&lt;=BD$13)*'Dvd Calendar'!$E$66:$CZ$66*(('Dvd Calendar'!$E$68:$CZ$68='Field Check'!$C$56)*('Field Check'!$C$56&lt;&gt;"")+('Dvd Calendar'!$E$68:$CZ$68='Field Check'!$C$57)*('Field Check'!$C$57&lt;&gt;"")))/'AS51'!$B$3,"")))</f>
        <v/>
      </c>
      <c r="BE21" s="163">
        <f>IF(BE$13="","",IF($B21="","",IFERROR($C21*$D21*SUMPRODUCT(('Dvd Calendar'!$E$63:$CZ$63&gt;BE$12)*('Dvd Calendar'!$E$63:$CZ$63&lt;=BE$13)*'Dvd Calendar'!$E$66:$CZ$66*(('Dvd Calendar'!$E$68:$CZ$68='Field Check'!$C$56)*('Field Check'!$C$56&lt;&gt;"")+('Dvd Calendar'!$E$68:$CZ$68='Field Check'!$C$57)*('Field Check'!$C$57&lt;&gt;"")))/'AS51'!$B$3,"")))</f>
        <v/>
      </c>
      <c r="BF21" s="163">
        <f>IF(BF$13="","",IF($B21="","",IFERROR($C21*$D21*SUMPRODUCT(('Dvd Calendar'!$E$63:$CZ$63&gt;BF$12)*('Dvd Calendar'!$E$63:$CZ$63&lt;=BF$13)*'Dvd Calendar'!$E$66:$CZ$66*(('Dvd Calendar'!$E$68:$CZ$68='Field Check'!$C$56)*('Field Check'!$C$56&lt;&gt;"")+('Dvd Calendar'!$E$68:$CZ$68='Field Check'!$C$57)*('Field Check'!$C$57&lt;&gt;"")))/'AS51'!$B$3,"")))</f>
        <v/>
      </c>
      <c r="BH21" s="163">
        <f>IF(BH$13="","",IF($B21="","",IFERROR(AQ21*$E21/100,"")))</f>
        <v/>
      </c>
      <c r="BI21" s="163">
        <f>IF(BI$13="","",IF($B21="","",IFERROR(AR21*$E21/100,"")))</f>
        <v/>
      </c>
      <c r="BJ21" s="163">
        <f>IF(BJ$13="","",IF($B21="","",IFERROR(AS21*$E21/100,"")))</f>
        <v/>
      </c>
      <c r="BK21" s="163">
        <f>IF(BK$13="","",IF($B21="","",IFERROR(AT21*$E21/100,"")))</f>
        <v/>
      </c>
      <c r="BL21" s="163">
        <f>IF(BL$13="","",IF($B21="","",IFERROR(AU21*$E21/100,"")))</f>
        <v/>
      </c>
      <c r="BM21" s="163">
        <f>IF(BM$13="","",IF($B21="","",IFERROR(AV21*$E21/100,"")))</f>
        <v/>
      </c>
      <c r="BN21" s="163">
        <f>IF(BN$13="","",IF($B21="","",IFERROR(AW21*$E21/100,"")))</f>
        <v/>
      </c>
      <c r="BO21" s="163">
        <f>IF(BO$13="","",IF($B21="","",IFERROR(AX21*$E21/100,"")))</f>
        <v/>
      </c>
      <c r="BP21" s="163">
        <f>IF(BP$13="","",IF($B21="","",IFERROR(AY21*$E21/100,"")))</f>
        <v/>
      </c>
      <c r="BQ21" s="163">
        <f>IF(BQ$13="","",IF($B21="","",IFERROR(AZ21*$E21/100,"")))</f>
        <v/>
      </c>
      <c r="BR21" s="163">
        <f>IF(BR$13="","",IF($B21="","",IFERROR(BA21*$E21/100,"")))</f>
        <v/>
      </c>
      <c r="BS21" s="163">
        <f>IF(BS$13="","",IF($B21="","",IFERROR(BB21*$E21/100,"")))</f>
        <v/>
      </c>
      <c r="BT21" s="163">
        <f>IF(BT$13="","",IF($B21="","",IFERROR(BC21*$E21/100,"")))</f>
        <v/>
      </c>
      <c r="BU21" s="163">
        <f>IF(BU$13="","",IF($B21="","",IFERROR(BD21*$E21/100,"")))</f>
        <v/>
      </c>
      <c r="BV21" s="163">
        <f>IF(BV$13="","",IF($B21="","",IFERROR(BE21*$E21/100,"")))</f>
        <v/>
      </c>
      <c r="BW21" s="163">
        <f>IF(BW$13="","",IF($B21="","",IFERROR(BF21*$E21/100,"")))</f>
        <v/>
      </c>
    </row>
    <row r="22">
      <c r="B22" s="126">
        <f>IF('AS51'!$C$12="","",'AS51'!$C$12)</f>
        <v/>
      </c>
      <c r="C22" s="74">
        <f>IF('AS51'!$B$12="","",'AS51'!$B$12)</f>
        <v/>
      </c>
      <c r="D22" s="75">
        <f>IFERROR('AS51'!$Q$12,1)</f>
        <v/>
      </c>
      <c r="E22" s="76">
        <f>IF($B22="","",IF(ISNUMBER('AS51'!$I$12),'AS51'!$I$12,'Index Summary'!$C$7))</f>
        <v/>
      </c>
      <c r="F22" s="77">
        <f>IF(F$13="","",IF($B22="","",IFERROR($C22*$D22*IF((Override!$C$4="ON")*(COUNTIFS(Override!$B$11:$B$40,$B22,Override!$D$11:$D$40,1,Override!$E$11:$E$40,"&gt;=0")-COUNTIFS(Override!$B$11:$B$40,$B22,Override!$D$11:$D$40,1,Override!$E$11:$E$40,"&gt;=0",Override!$C$11:$C$40,"MXAU"))&gt;0,SUMIFS(Override!$E$11:$E$40,Override!$B$11:$B$40,$B22,Override!$D$11:$D$40,1)-SUMIFS(Override!$E$11:$E$40,Override!$B$11:$B$40,$B22,Override!$D$11:$D$40,1,Override!$C$11:$C$40,"MXAU"),Override!$C$57)/'AS51'!$B$3,"")))</f>
        <v/>
      </c>
      <c r="G22" s="77">
        <f>IF(G$13="","",IF($B22="","",IFERROR($C22*$D22*IF((Override!$C$4="ON")*(COUNTIFS(Override!$B$11:$B$40,$B22,Override!$D$11:$D$40,2,Override!$E$11:$E$40,"&gt;=0")-COUNTIFS(Override!$B$11:$B$40,$B22,Override!$D$11:$D$40,2,Override!$E$11:$E$40,"&gt;=0",Override!$C$11:$C$40,"MXAU"))&gt;0,SUMIFS(Override!$E$11:$E$40,Override!$B$11:$B$40,$B22,Override!$D$11:$D$40,2)-SUMIFS(Override!$E$11:$E$40,Override!$B$11:$B$40,$B22,Override!$D$11:$D$40,2,Override!$C$11:$C$40,"MXAU"),Override!$D$57)/'AS51'!$B$3,"")))</f>
        <v/>
      </c>
      <c r="H22" s="77">
        <f>IF(H$13="","",IF($B22="","",IFERROR($C22*$D22*IF((Override!$C$4="ON")*(COUNTIFS(Override!$B$11:$B$40,$B22,Override!$D$11:$D$40,3,Override!$E$11:$E$40,"&gt;=0")-COUNTIFS(Override!$B$11:$B$40,$B22,Override!$D$11:$D$40,3,Override!$E$11:$E$40,"&gt;=0",Override!$C$11:$C$40,"MXAU"))&gt;0,SUMIFS(Override!$E$11:$E$40,Override!$B$11:$B$40,$B22,Override!$D$11:$D$40,3)-SUMIFS(Override!$E$11:$E$40,Override!$B$11:$B$40,$B22,Override!$D$11:$D$40,3,Override!$C$11:$C$40,"MXAU"),Override!$E$57)/'AS51'!$B$3,"")))</f>
        <v/>
      </c>
      <c r="I22" s="77">
        <f>IF(I$13="","",IF($B22="","",IFERROR($C22*$D22*IF((Override!$C$4="ON")*(COUNTIFS(Override!$B$11:$B$40,$B22,Override!$D$11:$D$40,4,Override!$E$11:$E$40,"&gt;=0")-COUNTIFS(Override!$B$11:$B$40,$B22,Override!$D$11:$D$40,4,Override!$E$11:$E$40,"&gt;=0",Override!$C$11:$C$40,"MXAU"))&gt;0,SUMIFS(Override!$E$11:$E$40,Override!$B$11:$B$40,$B22,Override!$D$11:$D$40,4)-SUMIFS(Override!$E$11:$E$40,Override!$B$11:$B$40,$B22,Override!$D$11:$D$40,4,Override!$C$11:$C$40,"MXAU"),Override!$F$57)/'AS51'!$B$3,"")))</f>
        <v/>
      </c>
      <c r="J22" s="77">
        <f>IF(J$13="","",IF($B22="","",IFERROR($C22*$D22*IF((Override!$C$4="ON")*(COUNTIFS(Override!$B$11:$B$40,$B22,Override!$D$11:$D$40,5,Override!$E$11:$E$40,"&gt;=0")-COUNTIFS(Override!$B$11:$B$40,$B22,Override!$D$11:$D$40,5,Override!$E$11:$E$40,"&gt;=0",Override!$C$11:$C$40,"MXAU"))&gt;0,SUMIFS(Override!$E$11:$E$40,Override!$B$11:$B$40,$B22,Override!$D$11:$D$40,5)-SUMIFS(Override!$E$11:$E$40,Override!$B$11:$B$40,$B22,Override!$D$11:$D$40,5,Override!$C$11:$C$40,"MXAU"),Override!$G$57)/'AS51'!$B$3,"")))</f>
        <v/>
      </c>
      <c r="K22" s="77">
        <f>IF(K$13="","",IF($B22="","",IFERROR($C22*$D22*IF((Override!$C$4="ON")*(COUNTIFS(Override!$B$11:$B$40,$B22,Override!$D$11:$D$40,6,Override!$E$11:$E$40,"&gt;=0")-COUNTIFS(Override!$B$11:$B$40,$B22,Override!$D$11:$D$40,6,Override!$E$11:$E$40,"&gt;=0",Override!$C$11:$C$40,"MXAU"))&gt;0,SUMIFS(Override!$E$11:$E$40,Override!$B$11:$B$40,$B22,Override!$D$11:$D$40,6)-SUMIFS(Override!$E$11:$E$40,Override!$B$11:$B$40,$B22,Override!$D$11:$D$40,6,Override!$C$11:$C$40,"MXAU"),Override!$H$57)/'AS51'!$B$3,"")))</f>
        <v/>
      </c>
      <c r="L22" s="77">
        <f>IF(L$13="","",IF($B22="","",IFERROR($C22*$D22*IF((Override!$C$4="ON")*(COUNTIFS(Override!$B$11:$B$40,$B22,Override!$D$11:$D$40,7,Override!$E$11:$E$40,"&gt;=0")-COUNTIFS(Override!$B$11:$B$40,$B22,Override!$D$11:$D$40,7,Override!$E$11:$E$40,"&gt;=0",Override!$C$11:$C$40,"MXAU"))&gt;0,SUMIFS(Override!$E$11:$E$40,Override!$B$11:$B$40,$B22,Override!$D$11:$D$40,7)-SUMIFS(Override!$E$11:$E$40,Override!$B$11:$B$40,$B22,Override!$D$11:$D$40,7,Override!$C$11:$C$40,"MXAU"),Override!$I$57)/'AS51'!$B$3,"")))</f>
        <v/>
      </c>
      <c r="M22" s="77">
        <f>IF(M$13="","",IF($B22="","",IFERROR($C22*$D22*IF((Override!$C$4="ON")*(COUNTIFS(Override!$B$11:$B$40,$B22,Override!$D$11:$D$40,8,Override!$E$11:$E$40,"&gt;=0")-COUNTIFS(Override!$B$11:$B$40,$B22,Override!$D$11:$D$40,8,Override!$E$11:$E$40,"&gt;=0",Override!$C$11:$C$40,"MXAU"))&gt;0,SUMIFS(Override!$E$11:$E$40,Override!$B$11:$B$40,$B22,Override!$D$11:$D$40,8)-SUMIFS(Override!$E$11:$E$40,Override!$B$11:$B$40,$B22,Override!$D$11:$D$40,8,Override!$C$11:$C$40,"MXAU"),Override!$J$57)/'AS51'!$B$3,"")))</f>
        <v/>
      </c>
      <c r="N22" s="77">
        <f>IF(N$13="","",IF($B22="","",IFERROR($C22*$D22*IF((Override!$C$4="ON")*(COUNTIFS(Override!$B$11:$B$40,$B22,Override!$D$11:$D$40,9,Override!$E$11:$E$40,"&gt;=0")-COUNTIFS(Override!$B$11:$B$40,$B22,Override!$D$11:$D$40,9,Override!$E$11:$E$40,"&gt;=0",Override!$C$11:$C$40,"MXAU"))&gt;0,SUMIFS(Override!$E$11:$E$40,Override!$B$11:$B$40,$B22,Override!$D$11:$D$40,9)-SUMIFS(Override!$E$11:$E$40,Override!$B$11:$B$40,$B22,Override!$D$11:$D$40,9,Override!$C$11:$C$40,"MXAU"),Override!$K$57)/'AS51'!$B$3,"")))</f>
        <v/>
      </c>
      <c r="O22" s="77">
        <f>IF(O$13="","",IF($B22="","",IFERROR($C22*$D22*IF((Override!$C$4="ON")*(COUNTIFS(Override!$B$11:$B$40,$B22,Override!$D$11:$D$40,10,Override!$E$11:$E$40,"&gt;=0")-COUNTIFS(Override!$B$11:$B$40,$B22,Override!$D$11:$D$40,10,Override!$E$11:$E$40,"&gt;=0",Override!$C$11:$C$40,"MXAU"))&gt;0,SUMIFS(Override!$E$11:$E$40,Override!$B$11:$B$40,$B22,Override!$D$11:$D$40,10)-SUMIFS(Override!$E$11:$E$40,Override!$B$11:$B$40,$B22,Override!$D$11:$D$40,10,Override!$C$11:$C$40,"MXAU"),Override!$L$57)/'AS51'!$B$3,"")))</f>
        <v/>
      </c>
      <c r="P22" s="77">
        <f>IF(P$13="","",IF($B22="","",IFERROR($C22*$D22*IF((Override!$C$4="ON")*(COUNTIFS(Override!$B$11:$B$40,$B22,Override!$D$11:$D$40,11,Override!$E$11:$E$40,"&gt;=0")-COUNTIFS(Override!$B$11:$B$40,$B22,Override!$D$11:$D$40,11,Override!$E$11:$E$40,"&gt;=0",Override!$C$11:$C$40,"MXAU"))&gt;0,SUMIFS(Override!$E$11:$E$40,Override!$B$11:$B$40,$B22,Override!$D$11:$D$40,11)-SUMIFS(Override!$E$11:$E$40,Override!$B$11:$B$40,$B22,Override!$D$11:$D$40,11,Override!$C$11:$C$40,"MXAU"),Override!$M$57)/'AS51'!$B$3,"")))</f>
        <v/>
      </c>
      <c r="Q22" s="77">
        <f>IF(Q$13="","",IF($B22="","",IFERROR($C22*$D22*IF((Override!$C$4="ON")*(COUNTIFS(Override!$B$11:$B$40,$B22,Override!$D$11:$D$40,12,Override!$E$11:$E$40,"&gt;=0")-COUNTIFS(Override!$B$11:$B$40,$B22,Override!$D$11:$D$40,12,Override!$E$11:$E$40,"&gt;=0",Override!$C$11:$C$40,"MXAU"))&gt;0,SUMIFS(Override!$E$11:$E$40,Override!$B$11:$B$40,$B22,Override!$D$11:$D$40,12)-SUMIFS(Override!$E$11:$E$40,Override!$B$11:$B$40,$B22,Override!$D$11:$D$40,12,Override!$C$11:$C$40,"MXAU"),Override!$N$57)/'AS51'!$B$3,"")))</f>
        <v/>
      </c>
      <c r="R22" s="77">
        <f>IF(R$13="","",IF($B22="","",IFERROR($C22*$D22*IF((Override!$C$4="ON")*(COUNTIFS(Override!$B$11:$B$40,$B22,Override!$D$11:$D$40,13,Override!$E$11:$E$40,"&gt;=0")-COUNTIFS(Override!$B$11:$B$40,$B22,Override!$D$11:$D$40,13,Override!$E$11:$E$40,"&gt;=0",Override!$C$11:$C$40,"MXAU"))&gt;0,SUMIFS(Override!$E$11:$E$40,Override!$B$11:$B$40,$B22,Override!$D$11:$D$40,13)-SUMIFS(Override!$E$11:$E$40,Override!$B$11:$B$40,$B22,Override!$D$11:$D$40,13,Override!$C$11:$C$40,"MXAU"),Override!$O$57)/'AS51'!$B$3,"")))</f>
        <v/>
      </c>
      <c r="S22" s="77">
        <f>IF(S$13="","",IF($B22="","",IFERROR($C22*$D22*IF((Override!$C$4="ON")*(COUNTIFS(Override!$B$11:$B$40,$B22,Override!$D$11:$D$40,14,Override!$E$11:$E$40,"&gt;=0")-COUNTIFS(Override!$B$11:$B$40,$B22,Override!$D$11:$D$40,14,Override!$E$11:$E$40,"&gt;=0",Override!$C$11:$C$40,"MXAU"))&gt;0,SUMIFS(Override!$E$11:$E$40,Override!$B$11:$B$40,$B22,Override!$D$11:$D$40,14)-SUMIFS(Override!$E$11:$E$40,Override!$B$11:$B$40,$B22,Override!$D$11:$D$40,14,Override!$C$11:$C$40,"MXAU"),Override!$P$57)/'AS51'!$B$3,"")))</f>
        <v/>
      </c>
      <c r="T22" s="77">
        <f>IF(T$13="","",IF($B22="","",IFERROR($C22*$D22*IF((Override!$C$4="ON")*(COUNTIFS(Override!$B$11:$B$40,$B22,Override!$D$11:$D$40,15,Override!$E$11:$E$40,"&gt;=0")-COUNTIFS(Override!$B$11:$B$40,$B22,Override!$D$11:$D$40,15,Override!$E$11:$E$40,"&gt;=0",Override!$C$11:$C$40,"MXAU"))&gt;0,SUMIFS(Override!$E$11:$E$40,Override!$B$11:$B$40,$B22,Override!$D$11:$D$40,15)-SUMIFS(Override!$E$11:$E$40,Override!$B$11:$B$40,$B22,Override!$D$11:$D$40,15,Override!$C$11:$C$40,"MXAU"),Override!$Q$57)/'AS51'!$B$3,"")))</f>
        <v/>
      </c>
      <c r="U22" s="77">
        <f>IF(U$13="","",IF($B22="","",IFERROR($C22*$D22*IF((Override!$C$4="ON")*(COUNTIFS(Override!$B$11:$B$40,$B22,Override!$D$11:$D$40,16,Override!$E$11:$E$40,"&gt;=0")-COUNTIFS(Override!$B$11:$B$40,$B22,Override!$D$11:$D$40,16,Override!$E$11:$E$40,"&gt;=0",Override!$C$11:$C$40,"MXAU"))&gt;0,SUMIFS(Override!$E$11:$E$40,Override!$B$11:$B$40,$B22,Override!$D$11:$D$40,16)-SUMIFS(Override!$E$11:$E$40,Override!$B$11:$B$40,$B22,Override!$D$11:$D$40,16,Override!$C$11:$C$40,"MXAU"),Override!$R$57)/'AS51'!$B$3,"")))</f>
        <v/>
      </c>
      <c r="W22" s="77">
        <f>IF(W$13="","",IF($B22="","",IFERROR(F22*$E22/100,"")))</f>
        <v/>
      </c>
      <c r="X22" s="77">
        <f>IF(X$13="","",IF($B22="","",IFERROR(G22*$E22/100,"")))</f>
        <v/>
      </c>
      <c r="Y22" s="77">
        <f>IF(Y$13="","",IF($B22="","",IFERROR(H22*$E22/100,"")))</f>
        <v/>
      </c>
      <c r="Z22" s="77">
        <f>IF(Z$13="","",IF($B22="","",IFERROR(I22*$E22/100,"")))</f>
        <v/>
      </c>
      <c r="AA22" s="77">
        <f>IF(AA$13="","",IF($B22="","",IFERROR(J22*$E22/100,"")))</f>
        <v/>
      </c>
      <c r="AB22" s="77">
        <f>IF(AB$13="","",IF($B22="","",IFERROR(K22*$E22/100,"")))</f>
        <v/>
      </c>
      <c r="AC22" s="77">
        <f>IF(AC$13="","",IF($B22="","",IFERROR(L22*$E22/100,"")))</f>
        <v/>
      </c>
      <c r="AD22" s="77">
        <f>IF(AD$13="","",IF($B22="","",IFERROR(M22*$E22/100,"")))</f>
        <v/>
      </c>
      <c r="AE22" s="77">
        <f>IF(AE$13="","",IF($B22="","",IFERROR(N22*$E22/100,"")))</f>
        <v/>
      </c>
      <c r="AF22" s="77">
        <f>IF(AF$13="","",IF($B22="","",IFERROR(O22*$E22/100,"")))</f>
        <v/>
      </c>
      <c r="AG22" s="77">
        <f>IF(AG$13="","",IF($B22="","",IFERROR(P22*$E22/100,"")))</f>
        <v/>
      </c>
      <c r="AH22" s="77">
        <f>IF(AH$13="","",IF($B22="","",IFERROR(Q22*$E22/100,"")))</f>
        <v/>
      </c>
      <c r="AI22" s="77">
        <f>IF(AI$13="","",IF($B22="","",IFERROR(R22*$E22/100,"")))</f>
        <v/>
      </c>
      <c r="AJ22" s="77">
        <f>IF(AJ$13="","",IF($B22="","",IFERROR(S22*$E22/100,"")))</f>
        <v/>
      </c>
      <c r="AK22" s="77">
        <f>IF(AK$13="","",IF($B22="","",IFERROR(T22*$E22/100,"")))</f>
        <v/>
      </c>
      <c r="AL22" s="77">
        <f>IF(AL$13="","",IF($B22="","",IFERROR(U22*$E22/100,"")))</f>
        <v/>
      </c>
      <c r="AN22" s="77">
        <f>IF($B22="","",SUMIF($F$13:$U$13,"&lt;="&amp;Sector!$D$51,$F22:$U22))</f>
        <v/>
      </c>
      <c r="AO22" s="77">
        <f>IF($B22="","",SUMIF($W$13:$AL$13,"&lt;="&amp;Sector!$D$51,$W22:$AL22))</f>
        <v/>
      </c>
      <c r="AQ22" s="163">
        <f>IF(AQ$13="","",IF($B22="","",IFERROR($C22*$D22*SUMPRODUCT(('Dvd Calendar'!$E$74:$CZ$74&gt;AQ$12)*('Dvd Calendar'!$E$74:$CZ$74&lt;=AQ$13)*'Dvd Calendar'!$E$77:$CZ$77*(('Dvd Calendar'!$E$79:$CZ$79='Field Check'!$C$56)*('Field Check'!$C$56&lt;&gt;"")+('Dvd Calendar'!$E$79:$CZ$79='Field Check'!$C$57)*('Field Check'!$C$57&lt;&gt;"")))/'AS51'!$B$3,"")))</f>
        <v/>
      </c>
      <c r="AR22" s="163">
        <f>IF(AR$13="","",IF($B22="","",IFERROR($C22*$D22*SUMPRODUCT(('Dvd Calendar'!$E$74:$CZ$74&gt;AR$12)*('Dvd Calendar'!$E$74:$CZ$74&lt;=AR$13)*'Dvd Calendar'!$E$77:$CZ$77*(('Dvd Calendar'!$E$79:$CZ$79='Field Check'!$C$56)*('Field Check'!$C$56&lt;&gt;"")+('Dvd Calendar'!$E$79:$CZ$79='Field Check'!$C$57)*('Field Check'!$C$57&lt;&gt;"")))/'AS51'!$B$3,"")))</f>
        <v/>
      </c>
      <c r="AS22" s="163">
        <f>IF(AS$13="","",IF($B22="","",IFERROR($C22*$D22*SUMPRODUCT(('Dvd Calendar'!$E$74:$CZ$74&gt;AS$12)*('Dvd Calendar'!$E$74:$CZ$74&lt;=AS$13)*'Dvd Calendar'!$E$77:$CZ$77*(('Dvd Calendar'!$E$79:$CZ$79='Field Check'!$C$56)*('Field Check'!$C$56&lt;&gt;"")+('Dvd Calendar'!$E$79:$CZ$79='Field Check'!$C$57)*('Field Check'!$C$57&lt;&gt;"")))/'AS51'!$B$3,"")))</f>
        <v/>
      </c>
      <c r="AT22" s="163">
        <f>IF(AT$13="","",IF($B22="","",IFERROR($C22*$D22*SUMPRODUCT(('Dvd Calendar'!$E$74:$CZ$74&gt;AT$12)*('Dvd Calendar'!$E$74:$CZ$74&lt;=AT$13)*'Dvd Calendar'!$E$77:$CZ$77*(('Dvd Calendar'!$E$79:$CZ$79='Field Check'!$C$56)*('Field Check'!$C$56&lt;&gt;"")+('Dvd Calendar'!$E$79:$CZ$79='Field Check'!$C$57)*('Field Check'!$C$57&lt;&gt;"")))/'AS51'!$B$3,"")))</f>
        <v/>
      </c>
      <c r="AU22" s="163">
        <f>IF(AU$13="","",IF($B22="","",IFERROR($C22*$D22*SUMPRODUCT(('Dvd Calendar'!$E$74:$CZ$74&gt;AU$12)*('Dvd Calendar'!$E$74:$CZ$74&lt;=AU$13)*'Dvd Calendar'!$E$77:$CZ$77*(('Dvd Calendar'!$E$79:$CZ$79='Field Check'!$C$56)*('Field Check'!$C$56&lt;&gt;"")+('Dvd Calendar'!$E$79:$CZ$79='Field Check'!$C$57)*('Field Check'!$C$57&lt;&gt;"")))/'AS51'!$B$3,"")))</f>
        <v/>
      </c>
      <c r="AV22" s="163">
        <f>IF(AV$13="","",IF($B22="","",IFERROR($C22*$D22*SUMPRODUCT(('Dvd Calendar'!$E$74:$CZ$74&gt;AV$12)*('Dvd Calendar'!$E$74:$CZ$74&lt;=AV$13)*'Dvd Calendar'!$E$77:$CZ$77*(('Dvd Calendar'!$E$79:$CZ$79='Field Check'!$C$56)*('Field Check'!$C$56&lt;&gt;"")+('Dvd Calendar'!$E$79:$CZ$79='Field Check'!$C$57)*('Field Check'!$C$57&lt;&gt;"")))/'AS51'!$B$3,"")))</f>
        <v/>
      </c>
      <c r="AW22" s="163">
        <f>IF(AW$13="","",IF($B22="","",IFERROR($C22*$D22*SUMPRODUCT(('Dvd Calendar'!$E$74:$CZ$74&gt;AW$12)*('Dvd Calendar'!$E$74:$CZ$74&lt;=AW$13)*'Dvd Calendar'!$E$77:$CZ$77*(('Dvd Calendar'!$E$79:$CZ$79='Field Check'!$C$56)*('Field Check'!$C$56&lt;&gt;"")+('Dvd Calendar'!$E$79:$CZ$79='Field Check'!$C$57)*('Field Check'!$C$57&lt;&gt;"")))/'AS51'!$B$3,"")))</f>
        <v/>
      </c>
      <c r="AX22" s="163">
        <f>IF(AX$13="","",IF($B22="","",IFERROR($C22*$D22*SUMPRODUCT(('Dvd Calendar'!$E$74:$CZ$74&gt;AX$12)*('Dvd Calendar'!$E$74:$CZ$74&lt;=AX$13)*'Dvd Calendar'!$E$77:$CZ$77*(('Dvd Calendar'!$E$79:$CZ$79='Field Check'!$C$56)*('Field Check'!$C$56&lt;&gt;"")+('Dvd Calendar'!$E$79:$CZ$79='Field Check'!$C$57)*('Field Check'!$C$57&lt;&gt;"")))/'AS51'!$B$3,"")))</f>
        <v/>
      </c>
      <c r="AY22" s="163">
        <f>IF(AY$13="","",IF($B22="","",IFERROR($C22*$D22*SUMPRODUCT(('Dvd Calendar'!$E$74:$CZ$74&gt;AY$12)*('Dvd Calendar'!$E$74:$CZ$74&lt;=AY$13)*'Dvd Calendar'!$E$77:$CZ$77*(('Dvd Calendar'!$E$79:$CZ$79='Field Check'!$C$56)*('Field Check'!$C$56&lt;&gt;"")+('Dvd Calendar'!$E$79:$CZ$79='Field Check'!$C$57)*('Field Check'!$C$57&lt;&gt;"")))/'AS51'!$B$3,"")))</f>
        <v/>
      </c>
      <c r="AZ22" s="163">
        <f>IF(AZ$13="","",IF($B22="","",IFERROR($C22*$D22*SUMPRODUCT(('Dvd Calendar'!$E$74:$CZ$74&gt;AZ$12)*('Dvd Calendar'!$E$74:$CZ$74&lt;=AZ$13)*'Dvd Calendar'!$E$77:$CZ$77*(('Dvd Calendar'!$E$79:$CZ$79='Field Check'!$C$56)*('Field Check'!$C$56&lt;&gt;"")+('Dvd Calendar'!$E$79:$CZ$79='Field Check'!$C$57)*('Field Check'!$C$57&lt;&gt;"")))/'AS51'!$B$3,"")))</f>
        <v/>
      </c>
      <c r="BA22" s="163">
        <f>IF(BA$13="","",IF($B22="","",IFERROR($C22*$D22*SUMPRODUCT(('Dvd Calendar'!$E$74:$CZ$74&gt;BA$12)*('Dvd Calendar'!$E$74:$CZ$74&lt;=BA$13)*'Dvd Calendar'!$E$77:$CZ$77*(('Dvd Calendar'!$E$79:$CZ$79='Field Check'!$C$56)*('Field Check'!$C$56&lt;&gt;"")+('Dvd Calendar'!$E$79:$CZ$79='Field Check'!$C$57)*('Field Check'!$C$57&lt;&gt;"")))/'AS51'!$B$3,"")))</f>
        <v/>
      </c>
      <c r="BB22" s="163">
        <f>IF(BB$13="","",IF($B22="","",IFERROR($C22*$D22*SUMPRODUCT(('Dvd Calendar'!$E$74:$CZ$74&gt;BB$12)*('Dvd Calendar'!$E$74:$CZ$74&lt;=BB$13)*'Dvd Calendar'!$E$77:$CZ$77*(('Dvd Calendar'!$E$79:$CZ$79='Field Check'!$C$56)*('Field Check'!$C$56&lt;&gt;"")+('Dvd Calendar'!$E$79:$CZ$79='Field Check'!$C$57)*('Field Check'!$C$57&lt;&gt;"")))/'AS51'!$B$3,"")))</f>
        <v/>
      </c>
      <c r="BC22" s="163">
        <f>IF(BC$13="","",IF($B22="","",IFERROR($C22*$D22*SUMPRODUCT(('Dvd Calendar'!$E$74:$CZ$74&gt;BC$12)*('Dvd Calendar'!$E$74:$CZ$74&lt;=BC$13)*'Dvd Calendar'!$E$77:$CZ$77*(('Dvd Calendar'!$E$79:$CZ$79='Field Check'!$C$56)*('Field Check'!$C$56&lt;&gt;"")+('Dvd Calendar'!$E$79:$CZ$79='Field Check'!$C$57)*('Field Check'!$C$57&lt;&gt;"")))/'AS51'!$B$3,"")))</f>
        <v/>
      </c>
      <c r="BD22" s="163">
        <f>IF(BD$13="","",IF($B22="","",IFERROR($C22*$D22*SUMPRODUCT(('Dvd Calendar'!$E$74:$CZ$74&gt;BD$12)*('Dvd Calendar'!$E$74:$CZ$74&lt;=BD$13)*'Dvd Calendar'!$E$77:$CZ$77*(('Dvd Calendar'!$E$79:$CZ$79='Field Check'!$C$56)*('Field Check'!$C$56&lt;&gt;"")+('Dvd Calendar'!$E$79:$CZ$79='Field Check'!$C$57)*('Field Check'!$C$57&lt;&gt;"")))/'AS51'!$B$3,"")))</f>
        <v/>
      </c>
      <c r="BE22" s="163">
        <f>IF(BE$13="","",IF($B22="","",IFERROR($C22*$D22*SUMPRODUCT(('Dvd Calendar'!$E$74:$CZ$74&gt;BE$12)*('Dvd Calendar'!$E$74:$CZ$74&lt;=BE$13)*'Dvd Calendar'!$E$77:$CZ$77*(('Dvd Calendar'!$E$79:$CZ$79='Field Check'!$C$56)*('Field Check'!$C$56&lt;&gt;"")+('Dvd Calendar'!$E$79:$CZ$79='Field Check'!$C$57)*('Field Check'!$C$57&lt;&gt;"")))/'AS51'!$B$3,"")))</f>
        <v/>
      </c>
      <c r="BF22" s="163">
        <f>IF(BF$13="","",IF($B22="","",IFERROR($C22*$D22*SUMPRODUCT(('Dvd Calendar'!$E$74:$CZ$74&gt;BF$12)*('Dvd Calendar'!$E$74:$CZ$74&lt;=BF$13)*'Dvd Calendar'!$E$77:$CZ$77*(('Dvd Calendar'!$E$79:$CZ$79='Field Check'!$C$56)*('Field Check'!$C$56&lt;&gt;"")+('Dvd Calendar'!$E$79:$CZ$79='Field Check'!$C$57)*('Field Check'!$C$57&lt;&gt;"")))/'AS51'!$B$3,"")))</f>
        <v/>
      </c>
      <c r="BH22" s="163">
        <f>IF(BH$13="","",IF($B22="","",IFERROR(AQ22*$E22/100,"")))</f>
        <v/>
      </c>
      <c r="BI22" s="163">
        <f>IF(BI$13="","",IF($B22="","",IFERROR(AR22*$E22/100,"")))</f>
        <v/>
      </c>
      <c r="BJ22" s="163">
        <f>IF(BJ$13="","",IF($B22="","",IFERROR(AS22*$E22/100,"")))</f>
        <v/>
      </c>
      <c r="BK22" s="163">
        <f>IF(BK$13="","",IF($B22="","",IFERROR(AT22*$E22/100,"")))</f>
        <v/>
      </c>
      <c r="BL22" s="163">
        <f>IF(BL$13="","",IF($B22="","",IFERROR(AU22*$E22/100,"")))</f>
        <v/>
      </c>
      <c r="BM22" s="163">
        <f>IF(BM$13="","",IF($B22="","",IFERROR(AV22*$E22/100,"")))</f>
        <v/>
      </c>
      <c r="BN22" s="163">
        <f>IF(BN$13="","",IF($B22="","",IFERROR(AW22*$E22/100,"")))</f>
        <v/>
      </c>
      <c r="BO22" s="163">
        <f>IF(BO$13="","",IF($B22="","",IFERROR(AX22*$E22/100,"")))</f>
        <v/>
      </c>
      <c r="BP22" s="163">
        <f>IF(BP$13="","",IF($B22="","",IFERROR(AY22*$E22/100,"")))</f>
        <v/>
      </c>
      <c r="BQ22" s="163">
        <f>IF(BQ$13="","",IF($B22="","",IFERROR(AZ22*$E22/100,"")))</f>
        <v/>
      </c>
      <c r="BR22" s="163">
        <f>IF(BR$13="","",IF($B22="","",IFERROR(BA22*$E22/100,"")))</f>
        <v/>
      </c>
      <c r="BS22" s="163">
        <f>IF(BS$13="","",IF($B22="","",IFERROR(BB22*$E22/100,"")))</f>
        <v/>
      </c>
      <c r="BT22" s="163">
        <f>IF(BT$13="","",IF($B22="","",IFERROR(BC22*$E22/100,"")))</f>
        <v/>
      </c>
      <c r="BU22" s="163">
        <f>IF(BU$13="","",IF($B22="","",IFERROR(BD22*$E22/100,"")))</f>
        <v/>
      </c>
      <c r="BV22" s="163">
        <f>IF(BV$13="","",IF($B22="","",IFERROR(BE22*$E22/100,"")))</f>
        <v/>
      </c>
      <c r="BW22" s="163">
        <f>IF(BW$13="","",IF($B22="","",IFERROR(BF22*$E22/100,"")))</f>
        <v/>
      </c>
    </row>
    <row r="23">
      <c r="B23" s="126">
        <f>IF('AS51'!$C$13="","",'AS51'!$C$13)</f>
        <v/>
      </c>
      <c r="C23" s="74">
        <f>IF('AS51'!$B$13="","",'AS51'!$B$13)</f>
        <v/>
      </c>
      <c r="D23" s="75">
        <f>IFERROR('AS51'!$Q$13,1)</f>
        <v/>
      </c>
      <c r="E23" s="76">
        <f>IF($B23="","",IF(ISNUMBER('AS51'!$I$13),'AS51'!$I$13,'Index Summary'!$C$7))</f>
        <v/>
      </c>
      <c r="F23" s="77">
        <f>IF(F$13="","",IF($B23="","",IFERROR($C23*$D23*IF((Override!$C$4="ON")*(COUNTIFS(Override!$B$11:$B$40,$B23,Override!$D$11:$D$40,1,Override!$E$11:$E$40,"&gt;=0")-COUNTIFS(Override!$B$11:$B$40,$B23,Override!$D$11:$D$40,1,Override!$E$11:$E$40,"&gt;=0",Override!$C$11:$C$40,"MXAU"))&gt;0,SUMIFS(Override!$E$11:$E$40,Override!$B$11:$B$40,$B23,Override!$D$11:$D$40,1)-SUMIFS(Override!$E$11:$E$40,Override!$B$11:$B$40,$B23,Override!$D$11:$D$40,1,Override!$C$11:$C$40,"MXAU"),Override!$C$58)/'AS51'!$B$3,"")))</f>
        <v/>
      </c>
      <c r="G23" s="77">
        <f>IF(G$13="","",IF($B23="","",IFERROR($C23*$D23*IF((Override!$C$4="ON")*(COUNTIFS(Override!$B$11:$B$40,$B23,Override!$D$11:$D$40,2,Override!$E$11:$E$40,"&gt;=0")-COUNTIFS(Override!$B$11:$B$40,$B23,Override!$D$11:$D$40,2,Override!$E$11:$E$40,"&gt;=0",Override!$C$11:$C$40,"MXAU"))&gt;0,SUMIFS(Override!$E$11:$E$40,Override!$B$11:$B$40,$B23,Override!$D$11:$D$40,2)-SUMIFS(Override!$E$11:$E$40,Override!$B$11:$B$40,$B23,Override!$D$11:$D$40,2,Override!$C$11:$C$40,"MXAU"),Override!$D$58)/'AS51'!$B$3,"")))</f>
        <v/>
      </c>
      <c r="H23" s="77">
        <f>IF(H$13="","",IF($B23="","",IFERROR($C23*$D23*IF((Override!$C$4="ON")*(COUNTIFS(Override!$B$11:$B$40,$B23,Override!$D$11:$D$40,3,Override!$E$11:$E$40,"&gt;=0")-COUNTIFS(Override!$B$11:$B$40,$B23,Override!$D$11:$D$40,3,Override!$E$11:$E$40,"&gt;=0",Override!$C$11:$C$40,"MXAU"))&gt;0,SUMIFS(Override!$E$11:$E$40,Override!$B$11:$B$40,$B23,Override!$D$11:$D$40,3)-SUMIFS(Override!$E$11:$E$40,Override!$B$11:$B$40,$B23,Override!$D$11:$D$40,3,Override!$C$11:$C$40,"MXAU"),Override!$E$58)/'AS51'!$B$3,"")))</f>
        <v/>
      </c>
      <c r="I23" s="77">
        <f>IF(I$13="","",IF($B23="","",IFERROR($C23*$D23*IF((Override!$C$4="ON")*(COUNTIFS(Override!$B$11:$B$40,$B23,Override!$D$11:$D$40,4,Override!$E$11:$E$40,"&gt;=0")-COUNTIFS(Override!$B$11:$B$40,$B23,Override!$D$11:$D$40,4,Override!$E$11:$E$40,"&gt;=0",Override!$C$11:$C$40,"MXAU"))&gt;0,SUMIFS(Override!$E$11:$E$40,Override!$B$11:$B$40,$B23,Override!$D$11:$D$40,4)-SUMIFS(Override!$E$11:$E$40,Override!$B$11:$B$40,$B23,Override!$D$11:$D$40,4,Override!$C$11:$C$40,"MXAU"),Override!$F$58)/'AS51'!$B$3,"")))</f>
        <v/>
      </c>
      <c r="J23" s="77">
        <f>IF(J$13="","",IF($B23="","",IFERROR($C23*$D23*IF((Override!$C$4="ON")*(COUNTIFS(Override!$B$11:$B$40,$B23,Override!$D$11:$D$40,5,Override!$E$11:$E$40,"&gt;=0")-COUNTIFS(Override!$B$11:$B$40,$B23,Override!$D$11:$D$40,5,Override!$E$11:$E$40,"&gt;=0",Override!$C$11:$C$40,"MXAU"))&gt;0,SUMIFS(Override!$E$11:$E$40,Override!$B$11:$B$40,$B23,Override!$D$11:$D$40,5)-SUMIFS(Override!$E$11:$E$40,Override!$B$11:$B$40,$B23,Override!$D$11:$D$40,5,Override!$C$11:$C$40,"MXAU"),Override!$G$58)/'AS51'!$B$3,"")))</f>
        <v/>
      </c>
      <c r="K23" s="77">
        <f>IF(K$13="","",IF($B23="","",IFERROR($C23*$D23*IF((Override!$C$4="ON")*(COUNTIFS(Override!$B$11:$B$40,$B23,Override!$D$11:$D$40,6,Override!$E$11:$E$40,"&gt;=0")-COUNTIFS(Override!$B$11:$B$40,$B23,Override!$D$11:$D$40,6,Override!$E$11:$E$40,"&gt;=0",Override!$C$11:$C$40,"MXAU"))&gt;0,SUMIFS(Override!$E$11:$E$40,Override!$B$11:$B$40,$B23,Override!$D$11:$D$40,6)-SUMIFS(Override!$E$11:$E$40,Override!$B$11:$B$40,$B23,Override!$D$11:$D$40,6,Override!$C$11:$C$40,"MXAU"),Override!$H$58)/'AS51'!$B$3,"")))</f>
        <v/>
      </c>
      <c r="L23" s="77">
        <f>IF(L$13="","",IF($B23="","",IFERROR($C23*$D23*IF((Override!$C$4="ON")*(COUNTIFS(Override!$B$11:$B$40,$B23,Override!$D$11:$D$40,7,Override!$E$11:$E$40,"&gt;=0")-COUNTIFS(Override!$B$11:$B$40,$B23,Override!$D$11:$D$40,7,Override!$E$11:$E$40,"&gt;=0",Override!$C$11:$C$40,"MXAU"))&gt;0,SUMIFS(Override!$E$11:$E$40,Override!$B$11:$B$40,$B23,Override!$D$11:$D$40,7)-SUMIFS(Override!$E$11:$E$40,Override!$B$11:$B$40,$B23,Override!$D$11:$D$40,7,Override!$C$11:$C$40,"MXAU"),Override!$I$58)/'AS51'!$B$3,"")))</f>
        <v/>
      </c>
      <c r="M23" s="77">
        <f>IF(M$13="","",IF($B23="","",IFERROR($C23*$D23*IF((Override!$C$4="ON")*(COUNTIFS(Override!$B$11:$B$40,$B23,Override!$D$11:$D$40,8,Override!$E$11:$E$40,"&gt;=0")-COUNTIFS(Override!$B$11:$B$40,$B23,Override!$D$11:$D$40,8,Override!$E$11:$E$40,"&gt;=0",Override!$C$11:$C$40,"MXAU"))&gt;0,SUMIFS(Override!$E$11:$E$40,Override!$B$11:$B$40,$B23,Override!$D$11:$D$40,8)-SUMIFS(Override!$E$11:$E$40,Override!$B$11:$B$40,$B23,Override!$D$11:$D$40,8,Override!$C$11:$C$40,"MXAU"),Override!$J$58)/'AS51'!$B$3,"")))</f>
        <v/>
      </c>
      <c r="N23" s="77">
        <f>IF(N$13="","",IF($B23="","",IFERROR($C23*$D23*IF((Override!$C$4="ON")*(COUNTIFS(Override!$B$11:$B$40,$B23,Override!$D$11:$D$40,9,Override!$E$11:$E$40,"&gt;=0")-COUNTIFS(Override!$B$11:$B$40,$B23,Override!$D$11:$D$40,9,Override!$E$11:$E$40,"&gt;=0",Override!$C$11:$C$40,"MXAU"))&gt;0,SUMIFS(Override!$E$11:$E$40,Override!$B$11:$B$40,$B23,Override!$D$11:$D$40,9)-SUMIFS(Override!$E$11:$E$40,Override!$B$11:$B$40,$B23,Override!$D$11:$D$40,9,Override!$C$11:$C$40,"MXAU"),Override!$K$58)/'AS51'!$B$3,"")))</f>
        <v/>
      </c>
      <c r="O23" s="77">
        <f>IF(O$13="","",IF($B23="","",IFERROR($C23*$D23*IF((Override!$C$4="ON")*(COUNTIFS(Override!$B$11:$B$40,$B23,Override!$D$11:$D$40,10,Override!$E$11:$E$40,"&gt;=0")-COUNTIFS(Override!$B$11:$B$40,$B23,Override!$D$11:$D$40,10,Override!$E$11:$E$40,"&gt;=0",Override!$C$11:$C$40,"MXAU"))&gt;0,SUMIFS(Override!$E$11:$E$40,Override!$B$11:$B$40,$B23,Override!$D$11:$D$40,10)-SUMIFS(Override!$E$11:$E$40,Override!$B$11:$B$40,$B23,Override!$D$11:$D$40,10,Override!$C$11:$C$40,"MXAU"),Override!$L$58)/'AS51'!$B$3,"")))</f>
        <v/>
      </c>
      <c r="P23" s="77">
        <f>IF(P$13="","",IF($B23="","",IFERROR($C23*$D23*IF((Override!$C$4="ON")*(COUNTIFS(Override!$B$11:$B$40,$B23,Override!$D$11:$D$40,11,Override!$E$11:$E$40,"&gt;=0")-COUNTIFS(Override!$B$11:$B$40,$B23,Override!$D$11:$D$40,11,Override!$E$11:$E$40,"&gt;=0",Override!$C$11:$C$40,"MXAU"))&gt;0,SUMIFS(Override!$E$11:$E$40,Override!$B$11:$B$40,$B23,Override!$D$11:$D$40,11)-SUMIFS(Override!$E$11:$E$40,Override!$B$11:$B$40,$B23,Override!$D$11:$D$40,11,Override!$C$11:$C$40,"MXAU"),Override!$M$58)/'AS51'!$B$3,"")))</f>
        <v/>
      </c>
      <c r="Q23" s="77">
        <f>IF(Q$13="","",IF($B23="","",IFERROR($C23*$D23*IF((Override!$C$4="ON")*(COUNTIFS(Override!$B$11:$B$40,$B23,Override!$D$11:$D$40,12,Override!$E$11:$E$40,"&gt;=0")-COUNTIFS(Override!$B$11:$B$40,$B23,Override!$D$11:$D$40,12,Override!$E$11:$E$40,"&gt;=0",Override!$C$11:$C$40,"MXAU"))&gt;0,SUMIFS(Override!$E$11:$E$40,Override!$B$11:$B$40,$B23,Override!$D$11:$D$40,12)-SUMIFS(Override!$E$11:$E$40,Override!$B$11:$B$40,$B23,Override!$D$11:$D$40,12,Override!$C$11:$C$40,"MXAU"),Override!$N$58)/'AS51'!$B$3,"")))</f>
        <v/>
      </c>
      <c r="R23" s="77">
        <f>IF(R$13="","",IF($B23="","",IFERROR($C23*$D23*IF((Override!$C$4="ON")*(COUNTIFS(Override!$B$11:$B$40,$B23,Override!$D$11:$D$40,13,Override!$E$11:$E$40,"&gt;=0")-COUNTIFS(Override!$B$11:$B$40,$B23,Override!$D$11:$D$40,13,Override!$E$11:$E$40,"&gt;=0",Override!$C$11:$C$40,"MXAU"))&gt;0,SUMIFS(Override!$E$11:$E$40,Override!$B$11:$B$40,$B23,Override!$D$11:$D$40,13)-SUMIFS(Override!$E$11:$E$40,Override!$B$11:$B$40,$B23,Override!$D$11:$D$40,13,Override!$C$11:$C$40,"MXAU"),Override!$O$58)/'AS51'!$B$3,"")))</f>
        <v/>
      </c>
      <c r="S23" s="77">
        <f>IF(S$13="","",IF($B23="","",IFERROR($C23*$D23*IF((Override!$C$4="ON")*(COUNTIFS(Override!$B$11:$B$40,$B23,Override!$D$11:$D$40,14,Override!$E$11:$E$40,"&gt;=0")-COUNTIFS(Override!$B$11:$B$40,$B23,Override!$D$11:$D$40,14,Override!$E$11:$E$40,"&gt;=0",Override!$C$11:$C$40,"MXAU"))&gt;0,SUMIFS(Override!$E$11:$E$40,Override!$B$11:$B$40,$B23,Override!$D$11:$D$40,14)-SUMIFS(Override!$E$11:$E$40,Override!$B$11:$B$40,$B23,Override!$D$11:$D$40,14,Override!$C$11:$C$40,"MXAU"),Override!$P$58)/'AS51'!$B$3,"")))</f>
        <v/>
      </c>
      <c r="T23" s="77">
        <f>IF(T$13="","",IF($B23="","",IFERROR($C23*$D23*IF((Override!$C$4="ON")*(COUNTIFS(Override!$B$11:$B$40,$B23,Override!$D$11:$D$40,15,Override!$E$11:$E$40,"&gt;=0")-COUNTIFS(Override!$B$11:$B$40,$B23,Override!$D$11:$D$40,15,Override!$E$11:$E$40,"&gt;=0",Override!$C$11:$C$40,"MXAU"))&gt;0,SUMIFS(Override!$E$11:$E$40,Override!$B$11:$B$40,$B23,Override!$D$11:$D$40,15)-SUMIFS(Override!$E$11:$E$40,Override!$B$11:$B$40,$B23,Override!$D$11:$D$40,15,Override!$C$11:$C$40,"MXAU"),Override!$Q$58)/'AS51'!$B$3,"")))</f>
        <v/>
      </c>
      <c r="U23" s="77">
        <f>IF(U$13="","",IF($B23="","",IFERROR($C23*$D23*IF((Override!$C$4="ON")*(COUNTIFS(Override!$B$11:$B$40,$B23,Override!$D$11:$D$40,16,Override!$E$11:$E$40,"&gt;=0")-COUNTIFS(Override!$B$11:$B$40,$B23,Override!$D$11:$D$40,16,Override!$E$11:$E$40,"&gt;=0",Override!$C$11:$C$40,"MXAU"))&gt;0,SUMIFS(Override!$E$11:$E$40,Override!$B$11:$B$40,$B23,Override!$D$11:$D$40,16)-SUMIFS(Override!$E$11:$E$40,Override!$B$11:$B$40,$B23,Override!$D$11:$D$40,16,Override!$C$11:$C$40,"MXAU"),Override!$R$58)/'AS51'!$B$3,"")))</f>
        <v/>
      </c>
      <c r="W23" s="77">
        <f>IF(W$13="","",IF($B23="","",IFERROR(F23*$E23/100,"")))</f>
        <v/>
      </c>
      <c r="X23" s="77">
        <f>IF(X$13="","",IF($B23="","",IFERROR(G23*$E23/100,"")))</f>
        <v/>
      </c>
      <c r="Y23" s="77">
        <f>IF(Y$13="","",IF($B23="","",IFERROR(H23*$E23/100,"")))</f>
        <v/>
      </c>
      <c r="Z23" s="77">
        <f>IF(Z$13="","",IF($B23="","",IFERROR(I23*$E23/100,"")))</f>
        <v/>
      </c>
      <c r="AA23" s="77">
        <f>IF(AA$13="","",IF($B23="","",IFERROR(J23*$E23/100,"")))</f>
        <v/>
      </c>
      <c r="AB23" s="77">
        <f>IF(AB$13="","",IF($B23="","",IFERROR(K23*$E23/100,"")))</f>
        <v/>
      </c>
      <c r="AC23" s="77">
        <f>IF(AC$13="","",IF($B23="","",IFERROR(L23*$E23/100,"")))</f>
        <v/>
      </c>
      <c r="AD23" s="77">
        <f>IF(AD$13="","",IF($B23="","",IFERROR(M23*$E23/100,"")))</f>
        <v/>
      </c>
      <c r="AE23" s="77">
        <f>IF(AE$13="","",IF($B23="","",IFERROR(N23*$E23/100,"")))</f>
        <v/>
      </c>
      <c r="AF23" s="77">
        <f>IF(AF$13="","",IF($B23="","",IFERROR(O23*$E23/100,"")))</f>
        <v/>
      </c>
      <c r="AG23" s="77">
        <f>IF(AG$13="","",IF($B23="","",IFERROR(P23*$E23/100,"")))</f>
        <v/>
      </c>
      <c r="AH23" s="77">
        <f>IF(AH$13="","",IF($B23="","",IFERROR(Q23*$E23/100,"")))</f>
        <v/>
      </c>
      <c r="AI23" s="77">
        <f>IF(AI$13="","",IF($B23="","",IFERROR(R23*$E23/100,"")))</f>
        <v/>
      </c>
      <c r="AJ23" s="77">
        <f>IF(AJ$13="","",IF($B23="","",IFERROR(S23*$E23/100,"")))</f>
        <v/>
      </c>
      <c r="AK23" s="77">
        <f>IF(AK$13="","",IF($B23="","",IFERROR(T23*$E23/100,"")))</f>
        <v/>
      </c>
      <c r="AL23" s="77">
        <f>IF(AL$13="","",IF($B23="","",IFERROR(U23*$E23/100,"")))</f>
        <v/>
      </c>
      <c r="AN23" s="77">
        <f>IF($B23="","",SUMIF($F$13:$U$13,"&lt;="&amp;Sector!$D$51,$F23:$U23))</f>
        <v/>
      </c>
      <c r="AO23" s="77">
        <f>IF($B23="","",SUMIF($W$13:$AL$13,"&lt;="&amp;Sector!$D$51,$W23:$AL23))</f>
        <v/>
      </c>
      <c r="AQ23" s="163">
        <f>IF(AQ$13="","",IF($B23="","",IFERROR($C23*$D23*SUMPRODUCT(('Dvd Calendar'!$E$85:$CZ$85&gt;AQ$12)*('Dvd Calendar'!$E$85:$CZ$85&lt;=AQ$13)*'Dvd Calendar'!$E$88:$CZ$88*(('Dvd Calendar'!$E$90:$CZ$90='Field Check'!$C$56)*('Field Check'!$C$56&lt;&gt;"")+('Dvd Calendar'!$E$90:$CZ$90='Field Check'!$C$57)*('Field Check'!$C$57&lt;&gt;"")))/'AS51'!$B$3,"")))</f>
        <v/>
      </c>
      <c r="AR23" s="163">
        <f>IF(AR$13="","",IF($B23="","",IFERROR($C23*$D23*SUMPRODUCT(('Dvd Calendar'!$E$85:$CZ$85&gt;AR$12)*('Dvd Calendar'!$E$85:$CZ$85&lt;=AR$13)*'Dvd Calendar'!$E$88:$CZ$88*(('Dvd Calendar'!$E$90:$CZ$90='Field Check'!$C$56)*('Field Check'!$C$56&lt;&gt;"")+('Dvd Calendar'!$E$90:$CZ$90='Field Check'!$C$57)*('Field Check'!$C$57&lt;&gt;"")))/'AS51'!$B$3,"")))</f>
        <v/>
      </c>
      <c r="AS23" s="163">
        <f>IF(AS$13="","",IF($B23="","",IFERROR($C23*$D23*SUMPRODUCT(('Dvd Calendar'!$E$85:$CZ$85&gt;AS$12)*('Dvd Calendar'!$E$85:$CZ$85&lt;=AS$13)*'Dvd Calendar'!$E$88:$CZ$88*(('Dvd Calendar'!$E$90:$CZ$90='Field Check'!$C$56)*('Field Check'!$C$56&lt;&gt;"")+('Dvd Calendar'!$E$90:$CZ$90='Field Check'!$C$57)*('Field Check'!$C$57&lt;&gt;"")))/'AS51'!$B$3,"")))</f>
        <v/>
      </c>
      <c r="AT23" s="163">
        <f>IF(AT$13="","",IF($B23="","",IFERROR($C23*$D23*SUMPRODUCT(('Dvd Calendar'!$E$85:$CZ$85&gt;AT$12)*('Dvd Calendar'!$E$85:$CZ$85&lt;=AT$13)*'Dvd Calendar'!$E$88:$CZ$88*(('Dvd Calendar'!$E$90:$CZ$90='Field Check'!$C$56)*('Field Check'!$C$56&lt;&gt;"")+('Dvd Calendar'!$E$90:$CZ$90='Field Check'!$C$57)*('Field Check'!$C$57&lt;&gt;"")))/'AS51'!$B$3,"")))</f>
        <v/>
      </c>
      <c r="AU23" s="163">
        <f>IF(AU$13="","",IF($B23="","",IFERROR($C23*$D23*SUMPRODUCT(('Dvd Calendar'!$E$85:$CZ$85&gt;AU$12)*('Dvd Calendar'!$E$85:$CZ$85&lt;=AU$13)*'Dvd Calendar'!$E$88:$CZ$88*(('Dvd Calendar'!$E$90:$CZ$90='Field Check'!$C$56)*('Field Check'!$C$56&lt;&gt;"")+('Dvd Calendar'!$E$90:$CZ$90='Field Check'!$C$57)*('Field Check'!$C$57&lt;&gt;"")))/'AS51'!$B$3,"")))</f>
        <v/>
      </c>
      <c r="AV23" s="163">
        <f>IF(AV$13="","",IF($B23="","",IFERROR($C23*$D23*SUMPRODUCT(('Dvd Calendar'!$E$85:$CZ$85&gt;AV$12)*('Dvd Calendar'!$E$85:$CZ$85&lt;=AV$13)*'Dvd Calendar'!$E$88:$CZ$88*(('Dvd Calendar'!$E$90:$CZ$90='Field Check'!$C$56)*('Field Check'!$C$56&lt;&gt;"")+('Dvd Calendar'!$E$90:$CZ$90='Field Check'!$C$57)*('Field Check'!$C$57&lt;&gt;"")))/'AS51'!$B$3,"")))</f>
        <v/>
      </c>
      <c r="AW23" s="163">
        <f>IF(AW$13="","",IF($B23="","",IFERROR($C23*$D23*SUMPRODUCT(('Dvd Calendar'!$E$85:$CZ$85&gt;AW$12)*('Dvd Calendar'!$E$85:$CZ$85&lt;=AW$13)*'Dvd Calendar'!$E$88:$CZ$88*(('Dvd Calendar'!$E$90:$CZ$90='Field Check'!$C$56)*('Field Check'!$C$56&lt;&gt;"")+('Dvd Calendar'!$E$90:$CZ$90='Field Check'!$C$57)*('Field Check'!$C$57&lt;&gt;"")))/'AS51'!$B$3,"")))</f>
        <v/>
      </c>
      <c r="AX23" s="163">
        <f>IF(AX$13="","",IF($B23="","",IFERROR($C23*$D23*SUMPRODUCT(('Dvd Calendar'!$E$85:$CZ$85&gt;AX$12)*('Dvd Calendar'!$E$85:$CZ$85&lt;=AX$13)*'Dvd Calendar'!$E$88:$CZ$88*(('Dvd Calendar'!$E$90:$CZ$90='Field Check'!$C$56)*('Field Check'!$C$56&lt;&gt;"")+('Dvd Calendar'!$E$90:$CZ$90='Field Check'!$C$57)*('Field Check'!$C$57&lt;&gt;"")))/'AS51'!$B$3,"")))</f>
        <v/>
      </c>
      <c r="AY23" s="163">
        <f>IF(AY$13="","",IF($B23="","",IFERROR($C23*$D23*SUMPRODUCT(('Dvd Calendar'!$E$85:$CZ$85&gt;AY$12)*('Dvd Calendar'!$E$85:$CZ$85&lt;=AY$13)*'Dvd Calendar'!$E$88:$CZ$88*(('Dvd Calendar'!$E$90:$CZ$90='Field Check'!$C$56)*('Field Check'!$C$56&lt;&gt;"")+('Dvd Calendar'!$E$90:$CZ$90='Field Check'!$C$57)*('Field Check'!$C$57&lt;&gt;"")))/'AS51'!$B$3,"")))</f>
        <v/>
      </c>
      <c r="AZ23" s="163">
        <f>IF(AZ$13="","",IF($B23="","",IFERROR($C23*$D23*SUMPRODUCT(('Dvd Calendar'!$E$85:$CZ$85&gt;AZ$12)*('Dvd Calendar'!$E$85:$CZ$85&lt;=AZ$13)*'Dvd Calendar'!$E$88:$CZ$88*(('Dvd Calendar'!$E$90:$CZ$90='Field Check'!$C$56)*('Field Check'!$C$56&lt;&gt;"")+('Dvd Calendar'!$E$90:$CZ$90='Field Check'!$C$57)*('Field Check'!$C$57&lt;&gt;"")))/'AS51'!$B$3,"")))</f>
        <v/>
      </c>
      <c r="BA23" s="163">
        <f>IF(BA$13="","",IF($B23="","",IFERROR($C23*$D23*SUMPRODUCT(('Dvd Calendar'!$E$85:$CZ$85&gt;BA$12)*('Dvd Calendar'!$E$85:$CZ$85&lt;=BA$13)*'Dvd Calendar'!$E$88:$CZ$88*(('Dvd Calendar'!$E$90:$CZ$90='Field Check'!$C$56)*('Field Check'!$C$56&lt;&gt;"")+('Dvd Calendar'!$E$90:$CZ$90='Field Check'!$C$57)*('Field Check'!$C$57&lt;&gt;"")))/'AS51'!$B$3,"")))</f>
        <v/>
      </c>
      <c r="BB23" s="163">
        <f>IF(BB$13="","",IF($B23="","",IFERROR($C23*$D23*SUMPRODUCT(('Dvd Calendar'!$E$85:$CZ$85&gt;BB$12)*('Dvd Calendar'!$E$85:$CZ$85&lt;=BB$13)*'Dvd Calendar'!$E$88:$CZ$88*(('Dvd Calendar'!$E$90:$CZ$90='Field Check'!$C$56)*('Field Check'!$C$56&lt;&gt;"")+('Dvd Calendar'!$E$90:$CZ$90='Field Check'!$C$57)*('Field Check'!$C$57&lt;&gt;"")))/'AS51'!$B$3,"")))</f>
        <v/>
      </c>
      <c r="BC23" s="163">
        <f>IF(BC$13="","",IF($B23="","",IFERROR($C23*$D23*SUMPRODUCT(('Dvd Calendar'!$E$85:$CZ$85&gt;BC$12)*('Dvd Calendar'!$E$85:$CZ$85&lt;=BC$13)*'Dvd Calendar'!$E$88:$CZ$88*(('Dvd Calendar'!$E$90:$CZ$90='Field Check'!$C$56)*('Field Check'!$C$56&lt;&gt;"")+('Dvd Calendar'!$E$90:$CZ$90='Field Check'!$C$57)*('Field Check'!$C$57&lt;&gt;"")))/'AS51'!$B$3,"")))</f>
        <v/>
      </c>
      <c r="BD23" s="163">
        <f>IF(BD$13="","",IF($B23="","",IFERROR($C23*$D23*SUMPRODUCT(('Dvd Calendar'!$E$85:$CZ$85&gt;BD$12)*('Dvd Calendar'!$E$85:$CZ$85&lt;=BD$13)*'Dvd Calendar'!$E$88:$CZ$88*(('Dvd Calendar'!$E$90:$CZ$90='Field Check'!$C$56)*('Field Check'!$C$56&lt;&gt;"")+('Dvd Calendar'!$E$90:$CZ$90='Field Check'!$C$57)*('Field Check'!$C$57&lt;&gt;"")))/'AS51'!$B$3,"")))</f>
        <v/>
      </c>
      <c r="BE23" s="163">
        <f>IF(BE$13="","",IF($B23="","",IFERROR($C23*$D23*SUMPRODUCT(('Dvd Calendar'!$E$85:$CZ$85&gt;BE$12)*('Dvd Calendar'!$E$85:$CZ$85&lt;=BE$13)*'Dvd Calendar'!$E$88:$CZ$88*(('Dvd Calendar'!$E$90:$CZ$90='Field Check'!$C$56)*('Field Check'!$C$56&lt;&gt;"")+('Dvd Calendar'!$E$90:$CZ$90='Field Check'!$C$57)*('Field Check'!$C$57&lt;&gt;"")))/'AS51'!$B$3,"")))</f>
        <v/>
      </c>
      <c r="BF23" s="163">
        <f>IF(BF$13="","",IF($B23="","",IFERROR($C23*$D23*SUMPRODUCT(('Dvd Calendar'!$E$85:$CZ$85&gt;BF$12)*('Dvd Calendar'!$E$85:$CZ$85&lt;=BF$13)*'Dvd Calendar'!$E$88:$CZ$88*(('Dvd Calendar'!$E$90:$CZ$90='Field Check'!$C$56)*('Field Check'!$C$56&lt;&gt;"")+('Dvd Calendar'!$E$90:$CZ$90='Field Check'!$C$57)*('Field Check'!$C$57&lt;&gt;"")))/'AS51'!$B$3,"")))</f>
        <v/>
      </c>
      <c r="BH23" s="163">
        <f>IF(BH$13="","",IF($B23="","",IFERROR(AQ23*$E23/100,"")))</f>
        <v/>
      </c>
      <c r="BI23" s="163">
        <f>IF(BI$13="","",IF($B23="","",IFERROR(AR23*$E23/100,"")))</f>
        <v/>
      </c>
      <c r="BJ23" s="163">
        <f>IF(BJ$13="","",IF($B23="","",IFERROR(AS23*$E23/100,"")))</f>
        <v/>
      </c>
      <c r="BK23" s="163">
        <f>IF(BK$13="","",IF($B23="","",IFERROR(AT23*$E23/100,"")))</f>
        <v/>
      </c>
      <c r="BL23" s="163">
        <f>IF(BL$13="","",IF($B23="","",IFERROR(AU23*$E23/100,"")))</f>
        <v/>
      </c>
      <c r="BM23" s="163">
        <f>IF(BM$13="","",IF($B23="","",IFERROR(AV23*$E23/100,"")))</f>
        <v/>
      </c>
      <c r="BN23" s="163">
        <f>IF(BN$13="","",IF($B23="","",IFERROR(AW23*$E23/100,"")))</f>
        <v/>
      </c>
      <c r="BO23" s="163">
        <f>IF(BO$13="","",IF($B23="","",IFERROR(AX23*$E23/100,"")))</f>
        <v/>
      </c>
      <c r="BP23" s="163">
        <f>IF(BP$13="","",IF($B23="","",IFERROR(AY23*$E23/100,"")))</f>
        <v/>
      </c>
      <c r="BQ23" s="163">
        <f>IF(BQ$13="","",IF($B23="","",IFERROR(AZ23*$E23/100,"")))</f>
        <v/>
      </c>
      <c r="BR23" s="163">
        <f>IF(BR$13="","",IF($B23="","",IFERROR(BA23*$E23/100,"")))</f>
        <v/>
      </c>
      <c r="BS23" s="163">
        <f>IF(BS$13="","",IF($B23="","",IFERROR(BB23*$E23/100,"")))</f>
        <v/>
      </c>
      <c r="BT23" s="163">
        <f>IF(BT$13="","",IF($B23="","",IFERROR(BC23*$E23/100,"")))</f>
        <v/>
      </c>
      <c r="BU23" s="163">
        <f>IF(BU$13="","",IF($B23="","",IFERROR(BD23*$E23/100,"")))</f>
        <v/>
      </c>
      <c r="BV23" s="163">
        <f>IF(BV$13="","",IF($B23="","",IFERROR(BE23*$E23/100,"")))</f>
        <v/>
      </c>
      <c r="BW23" s="163">
        <f>IF(BW$13="","",IF($B23="","",IFERROR(BF23*$E23/100,"")))</f>
        <v/>
      </c>
    </row>
    <row r="24">
      <c r="B24" s="126">
        <f>IF('AS51'!$C$14="","",'AS51'!$C$14)</f>
        <v/>
      </c>
      <c r="C24" s="74">
        <f>IF('AS51'!$B$14="","",'AS51'!$B$14)</f>
        <v/>
      </c>
      <c r="D24" s="75">
        <f>IFERROR('AS51'!$Q$14,1)</f>
        <v/>
      </c>
      <c r="E24" s="76">
        <f>IF($B24="","",IF(ISNUMBER('AS51'!$I$14),'AS51'!$I$14,'Index Summary'!$C$7))</f>
        <v/>
      </c>
      <c r="F24" s="77">
        <f>IF(F$13="","",IF($B24="","",IFERROR($C24*$D24*IF((Override!$C$4="ON")*(COUNTIFS(Override!$B$11:$B$40,$B24,Override!$D$11:$D$40,1,Override!$E$11:$E$40,"&gt;=0")-COUNTIFS(Override!$B$11:$B$40,$B24,Override!$D$11:$D$40,1,Override!$E$11:$E$40,"&gt;=0",Override!$C$11:$C$40,"MXAU"))&gt;0,SUMIFS(Override!$E$11:$E$40,Override!$B$11:$B$40,$B24,Override!$D$11:$D$40,1)-SUMIFS(Override!$E$11:$E$40,Override!$B$11:$B$40,$B24,Override!$D$11:$D$40,1,Override!$C$11:$C$40,"MXAU"),Override!$C$59)/'AS51'!$B$3,"")))</f>
        <v/>
      </c>
      <c r="G24" s="77">
        <f>IF(G$13="","",IF($B24="","",IFERROR($C24*$D24*IF((Override!$C$4="ON")*(COUNTIFS(Override!$B$11:$B$40,$B24,Override!$D$11:$D$40,2,Override!$E$11:$E$40,"&gt;=0")-COUNTIFS(Override!$B$11:$B$40,$B24,Override!$D$11:$D$40,2,Override!$E$11:$E$40,"&gt;=0",Override!$C$11:$C$40,"MXAU"))&gt;0,SUMIFS(Override!$E$11:$E$40,Override!$B$11:$B$40,$B24,Override!$D$11:$D$40,2)-SUMIFS(Override!$E$11:$E$40,Override!$B$11:$B$40,$B24,Override!$D$11:$D$40,2,Override!$C$11:$C$40,"MXAU"),Override!$D$59)/'AS51'!$B$3,"")))</f>
        <v/>
      </c>
      <c r="H24" s="77">
        <f>IF(H$13="","",IF($B24="","",IFERROR($C24*$D24*IF((Override!$C$4="ON")*(COUNTIFS(Override!$B$11:$B$40,$B24,Override!$D$11:$D$40,3,Override!$E$11:$E$40,"&gt;=0")-COUNTIFS(Override!$B$11:$B$40,$B24,Override!$D$11:$D$40,3,Override!$E$11:$E$40,"&gt;=0",Override!$C$11:$C$40,"MXAU"))&gt;0,SUMIFS(Override!$E$11:$E$40,Override!$B$11:$B$40,$B24,Override!$D$11:$D$40,3)-SUMIFS(Override!$E$11:$E$40,Override!$B$11:$B$40,$B24,Override!$D$11:$D$40,3,Override!$C$11:$C$40,"MXAU"),Override!$E$59)/'AS51'!$B$3,"")))</f>
        <v/>
      </c>
      <c r="I24" s="77">
        <f>IF(I$13="","",IF($B24="","",IFERROR($C24*$D24*IF((Override!$C$4="ON")*(COUNTIFS(Override!$B$11:$B$40,$B24,Override!$D$11:$D$40,4,Override!$E$11:$E$40,"&gt;=0")-COUNTIFS(Override!$B$11:$B$40,$B24,Override!$D$11:$D$40,4,Override!$E$11:$E$40,"&gt;=0",Override!$C$11:$C$40,"MXAU"))&gt;0,SUMIFS(Override!$E$11:$E$40,Override!$B$11:$B$40,$B24,Override!$D$11:$D$40,4)-SUMIFS(Override!$E$11:$E$40,Override!$B$11:$B$40,$B24,Override!$D$11:$D$40,4,Override!$C$11:$C$40,"MXAU"),Override!$F$59)/'AS51'!$B$3,"")))</f>
        <v/>
      </c>
      <c r="J24" s="77">
        <f>IF(J$13="","",IF($B24="","",IFERROR($C24*$D24*IF((Override!$C$4="ON")*(COUNTIFS(Override!$B$11:$B$40,$B24,Override!$D$11:$D$40,5,Override!$E$11:$E$40,"&gt;=0")-COUNTIFS(Override!$B$11:$B$40,$B24,Override!$D$11:$D$40,5,Override!$E$11:$E$40,"&gt;=0",Override!$C$11:$C$40,"MXAU"))&gt;0,SUMIFS(Override!$E$11:$E$40,Override!$B$11:$B$40,$B24,Override!$D$11:$D$40,5)-SUMIFS(Override!$E$11:$E$40,Override!$B$11:$B$40,$B24,Override!$D$11:$D$40,5,Override!$C$11:$C$40,"MXAU"),Override!$G$59)/'AS51'!$B$3,"")))</f>
        <v/>
      </c>
      <c r="K24" s="77">
        <f>IF(K$13="","",IF($B24="","",IFERROR($C24*$D24*IF((Override!$C$4="ON")*(COUNTIFS(Override!$B$11:$B$40,$B24,Override!$D$11:$D$40,6,Override!$E$11:$E$40,"&gt;=0")-COUNTIFS(Override!$B$11:$B$40,$B24,Override!$D$11:$D$40,6,Override!$E$11:$E$40,"&gt;=0",Override!$C$11:$C$40,"MXAU"))&gt;0,SUMIFS(Override!$E$11:$E$40,Override!$B$11:$B$40,$B24,Override!$D$11:$D$40,6)-SUMIFS(Override!$E$11:$E$40,Override!$B$11:$B$40,$B24,Override!$D$11:$D$40,6,Override!$C$11:$C$40,"MXAU"),Override!$H$59)/'AS51'!$B$3,"")))</f>
        <v/>
      </c>
      <c r="L24" s="77">
        <f>IF(L$13="","",IF($B24="","",IFERROR($C24*$D24*IF((Override!$C$4="ON")*(COUNTIFS(Override!$B$11:$B$40,$B24,Override!$D$11:$D$40,7,Override!$E$11:$E$40,"&gt;=0")-COUNTIFS(Override!$B$11:$B$40,$B24,Override!$D$11:$D$40,7,Override!$E$11:$E$40,"&gt;=0",Override!$C$11:$C$40,"MXAU"))&gt;0,SUMIFS(Override!$E$11:$E$40,Override!$B$11:$B$40,$B24,Override!$D$11:$D$40,7)-SUMIFS(Override!$E$11:$E$40,Override!$B$11:$B$40,$B24,Override!$D$11:$D$40,7,Override!$C$11:$C$40,"MXAU"),Override!$I$59)/'AS51'!$B$3,"")))</f>
        <v/>
      </c>
      <c r="M24" s="77">
        <f>IF(M$13="","",IF($B24="","",IFERROR($C24*$D24*IF((Override!$C$4="ON")*(COUNTIFS(Override!$B$11:$B$40,$B24,Override!$D$11:$D$40,8,Override!$E$11:$E$40,"&gt;=0")-COUNTIFS(Override!$B$11:$B$40,$B24,Override!$D$11:$D$40,8,Override!$E$11:$E$40,"&gt;=0",Override!$C$11:$C$40,"MXAU"))&gt;0,SUMIFS(Override!$E$11:$E$40,Override!$B$11:$B$40,$B24,Override!$D$11:$D$40,8)-SUMIFS(Override!$E$11:$E$40,Override!$B$11:$B$40,$B24,Override!$D$11:$D$40,8,Override!$C$11:$C$40,"MXAU"),Override!$J$59)/'AS51'!$B$3,"")))</f>
        <v/>
      </c>
      <c r="N24" s="77">
        <f>IF(N$13="","",IF($B24="","",IFERROR($C24*$D24*IF((Override!$C$4="ON")*(COUNTIFS(Override!$B$11:$B$40,$B24,Override!$D$11:$D$40,9,Override!$E$11:$E$40,"&gt;=0")-COUNTIFS(Override!$B$11:$B$40,$B24,Override!$D$11:$D$40,9,Override!$E$11:$E$40,"&gt;=0",Override!$C$11:$C$40,"MXAU"))&gt;0,SUMIFS(Override!$E$11:$E$40,Override!$B$11:$B$40,$B24,Override!$D$11:$D$40,9)-SUMIFS(Override!$E$11:$E$40,Override!$B$11:$B$40,$B24,Override!$D$11:$D$40,9,Override!$C$11:$C$40,"MXAU"),Override!$K$59)/'AS51'!$B$3,"")))</f>
        <v/>
      </c>
      <c r="O24" s="77">
        <f>IF(O$13="","",IF($B24="","",IFERROR($C24*$D24*IF((Override!$C$4="ON")*(COUNTIFS(Override!$B$11:$B$40,$B24,Override!$D$11:$D$40,10,Override!$E$11:$E$40,"&gt;=0")-COUNTIFS(Override!$B$11:$B$40,$B24,Override!$D$11:$D$40,10,Override!$E$11:$E$40,"&gt;=0",Override!$C$11:$C$40,"MXAU"))&gt;0,SUMIFS(Override!$E$11:$E$40,Override!$B$11:$B$40,$B24,Override!$D$11:$D$40,10)-SUMIFS(Override!$E$11:$E$40,Override!$B$11:$B$40,$B24,Override!$D$11:$D$40,10,Override!$C$11:$C$40,"MXAU"),Override!$L$59)/'AS51'!$B$3,"")))</f>
        <v/>
      </c>
      <c r="P24" s="77">
        <f>IF(P$13="","",IF($B24="","",IFERROR($C24*$D24*IF((Override!$C$4="ON")*(COUNTIFS(Override!$B$11:$B$40,$B24,Override!$D$11:$D$40,11,Override!$E$11:$E$40,"&gt;=0")-COUNTIFS(Override!$B$11:$B$40,$B24,Override!$D$11:$D$40,11,Override!$E$11:$E$40,"&gt;=0",Override!$C$11:$C$40,"MXAU"))&gt;0,SUMIFS(Override!$E$11:$E$40,Override!$B$11:$B$40,$B24,Override!$D$11:$D$40,11)-SUMIFS(Override!$E$11:$E$40,Override!$B$11:$B$40,$B24,Override!$D$11:$D$40,11,Override!$C$11:$C$40,"MXAU"),Override!$M$59)/'AS51'!$B$3,"")))</f>
        <v/>
      </c>
      <c r="Q24" s="77">
        <f>IF(Q$13="","",IF($B24="","",IFERROR($C24*$D24*IF((Override!$C$4="ON")*(COUNTIFS(Override!$B$11:$B$40,$B24,Override!$D$11:$D$40,12,Override!$E$11:$E$40,"&gt;=0")-COUNTIFS(Override!$B$11:$B$40,$B24,Override!$D$11:$D$40,12,Override!$E$11:$E$40,"&gt;=0",Override!$C$11:$C$40,"MXAU"))&gt;0,SUMIFS(Override!$E$11:$E$40,Override!$B$11:$B$40,$B24,Override!$D$11:$D$40,12)-SUMIFS(Override!$E$11:$E$40,Override!$B$11:$B$40,$B24,Override!$D$11:$D$40,12,Override!$C$11:$C$40,"MXAU"),Override!$N$59)/'AS51'!$B$3,"")))</f>
        <v/>
      </c>
      <c r="R24" s="77">
        <f>IF(R$13="","",IF($B24="","",IFERROR($C24*$D24*IF((Override!$C$4="ON")*(COUNTIFS(Override!$B$11:$B$40,$B24,Override!$D$11:$D$40,13,Override!$E$11:$E$40,"&gt;=0")-COUNTIFS(Override!$B$11:$B$40,$B24,Override!$D$11:$D$40,13,Override!$E$11:$E$40,"&gt;=0",Override!$C$11:$C$40,"MXAU"))&gt;0,SUMIFS(Override!$E$11:$E$40,Override!$B$11:$B$40,$B24,Override!$D$11:$D$40,13)-SUMIFS(Override!$E$11:$E$40,Override!$B$11:$B$40,$B24,Override!$D$11:$D$40,13,Override!$C$11:$C$40,"MXAU"),Override!$O$59)/'AS51'!$B$3,"")))</f>
        <v/>
      </c>
      <c r="S24" s="77">
        <f>IF(S$13="","",IF($B24="","",IFERROR($C24*$D24*IF((Override!$C$4="ON")*(COUNTIFS(Override!$B$11:$B$40,$B24,Override!$D$11:$D$40,14,Override!$E$11:$E$40,"&gt;=0")-COUNTIFS(Override!$B$11:$B$40,$B24,Override!$D$11:$D$40,14,Override!$E$11:$E$40,"&gt;=0",Override!$C$11:$C$40,"MXAU"))&gt;0,SUMIFS(Override!$E$11:$E$40,Override!$B$11:$B$40,$B24,Override!$D$11:$D$40,14)-SUMIFS(Override!$E$11:$E$40,Override!$B$11:$B$40,$B24,Override!$D$11:$D$40,14,Override!$C$11:$C$40,"MXAU"),Override!$P$59)/'AS51'!$B$3,"")))</f>
        <v/>
      </c>
      <c r="T24" s="77">
        <f>IF(T$13="","",IF($B24="","",IFERROR($C24*$D24*IF((Override!$C$4="ON")*(COUNTIFS(Override!$B$11:$B$40,$B24,Override!$D$11:$D$40,15,Override!$E$11:$E$40,"&gt;=0")-COUNTIFS(Override!$B$11:$B$40,$B24,Override!$D$11:$D$40,15,Override!$E$11:$E$40,"&gt;=0",Override!$C$11:$C$40,"MXAU"))&gt;0,SUMIFS(Override!$E$11:$E$40,Override!$B$11:$B$40,$B24,Override!$D$11:$D$40,15)-SUMIFS(Override!$E$11:$E$40,Override!$B$11:$B$40,$B24,Override!$D$11:$D$40,15,Override!$C$11:$C$40,"MXAU"),Override!$Q$59)/'AS51'!$B$3,"")))</f>
        <v/>
      </c>
      <c r="U24" s="77">
        <f>IF(U$13="","",IF($B24="","",IFERROR($C24*$D24*IF((Override!$C$4="ON")*(COUNTIFS(Override!$B$11:$B$40,$B24,Override!$D$11:$D$40,16,Override!$E$11:$E$40,"&gt;=0")-COUNTIFS(Override!$B$11:$B$40,$B24,Override!$D$11:$D$40,16,Override!$E$11:$E$40,"&gt;=0",Override!$C$11:$C$40,"MXAU"))&gt;0,SUMIFS(Override!$E$11:$E$40,Override!$B$11:$B$40,$B24,Override!$D$11:$D$40,16)-SUMIFS(Override!$E$11:$E$40,Override!$B$11:$B$40,$B24,Override!$D$11:$D$40,16,Override!$C$11:$C$40,"MXAU"),Override!$R$59)/'AS51'!$B$3,"")))</f>
        <v/>
      </c>
      <c r="W24" s="77">
        <f>IF(W$13="","",IF($B24="","",IFERROR(F24*$E24/100,"")))</f>
        <v/>
      </c>
      <c r="X24" s="77">
        <f>IF(X$13="","",IF($B24="","",IFERROR(G24*$E24/100,"")))</f>
        <v/>
      </c>
      <c r="Y24" s="77">
        <f>IF(Y$13="","",IF($B24="","",IFERROR(H24*$E24/100,"")))</f>
        <v/>
      </c>
      <c r="Z24" s="77">
        <f>IF(Z$13="","",IF($B24="","",IFERROR(I24*$E24/100,"")))</f>
        <v/>
      </c>
      <c r="AA24" s="77">
        <f>IF(AA$13="","",IF($B24="","",IFERROR(J24*$E24/100,"")))</f>
        <v/>
      </c>
      <c r="AB24" s="77">
        <f>IF(AB$13="","",IF($B24="","",IFERROR(K24*$E24/100,"")))</f>
        <v/>
      </c>
      <c r="AC24" s="77">
        <f>IF(AC$13="","",IF($B24="","",IFERROR(L24*$E24/100,"")))</f>
        <v/>
      </c>
      <c r="AD24" s="77">
        <f>IF(AD$13="","",IF($B24="","",IFERROR(M24*$E24/100,"")))</f>
        <v/>
      </c>
      <c r="AE24" s="77">
        <f>IF(AE$13="","",IF($B24="","",IFERROR(N24*$E24/100,"")))</f>
        <v/>
      </c>
      <c r="AF24" s="77">
        <f>IF(AF$13="","",IF($B24="","",IFERROR(O24*$E24/100,"")))</f>
        <v/>
      </c>
      <c r="AG24" s="77">
        <f>IF(AG$13="","",IF($B24="","",IFERROR(P24*$E24/100,"")))</f>
        <v/>
      </c>
      <c r="AH24" s="77">
        <f>IF(AH$13="","",IF($B24="","",IFERROR(Q24*$E24/100,"")))</f>
        <v/>
      </c>
      <c r="AI24" s="77">
        <f>IF(AI$13="","",IF($B24="","",IFERROR(R24*$E24/100,"")))</f>
        <v/>
      </c>
      <c r="AJ24" s="77">
        <f>IF(AJ$13="","",IF($B24="","",IFERROR(S24*$E24/100,"")))</f>
        <v/>
      </c>
      <c r="AK24" s="77">
        <f>IF(AK$13="","",IF($B24="","",IFERROR(T24*$E24/100,"")))</f>
        <v/>
      </c>
      <c r="AL24" s="77">
        <f>IF(AL$13="","",IF($B24="","",IFERROR(U24*$E24/100,"")))</f>
        <v/>
      </c>
      <c r="AN24" s="77">
        <f>IF($B24="","",SUMIF($F$13:$U$13,"&lt;="&amp;Sector!$D$51,$F24:$U24))</f>
        <v/>
      </c>
      <c r="AO24" s="77">
        <f>IF($B24="","",SUMIF($W$13:$AL$13,"&lt;="&amp;Sector!$D$51,$W24:$AL24))</f>
        <v/>
      </c>
      <c r="AQ24" s="163">
        <f>IF(AQ$13="","",IF($B24="","",IFERROR($C24*$D24*SUMPRODUCT(('Dvd Calendar'!$E$96:$CZ$96&gt;AQ$12)*('Dvd Calendar'!$E$96:$CZ$96&lt;=AQ$13)*'Dvd Calendar'!$E$99:$CZ$99*(('Dvd Calendar'!$E$101:$CZ$101='Field Check'!$C$56)*('Field Check'!$C$56&lt;&gt;"")+('Dvd Calendar'!$E$101:$CZ$101='Field Check'!$C$57)*('Field Check'!$C$57&lt;&gt;"")))/'AS51'!$B$3,"")))</f>
        <v/>
      </c>
      <c r="AR24" s="163">
        <f>IF(AR$13="","",IF($B24="","",IFERROR($C24*$D24*SUMPRODUCT(('Dvd Calendar'!$E$96:$CZ$96&gt;AR$12)*('Dvd Calendar'!$E$96:$CZ$96&lt;=AR$13)*'Dvd Calendar'!$E$99:$CZ$99*(('Dvd Calendar'!$E$101:$CZ$101='Field Check'!$C$56)*('Field Check'!$C$56&lt;&gt;"")+('Dvd Calendar'!$E$101:$CZ$101='Field Check'!$C$57)*('Field Check'!$C$57&lt;&gt;"")))/'AS51'!$B$3,"")))</f>
        <v/>
      </c>
      <c r="AS24" s="163">
        <f>IF(AS$13="","",IF($B24="","",IFERROR($C24*$D24*SUMPRODUCT(('Dvd Calendar'!$E$96:$CZ$96&gt;AS$12)*('Dvd Calendar'!$E$96:$CZ$96&lt;=AS$13)*'Dvd Calendar'!$E$99:$CZ$99*(('Dvd Calendar'!$E$101:$CZ$101='Field Check'!$C$56)*('Field Check'!$C$56&lt;&gt;"")+('Dvd Calendar'!$E$101:$CZ$101='Field Check'!$C$57)*('Field Check'!$C$57&lt;&gt;"")))/'AS51'!$B$3,"")))</f>
        <v/>
      </c>
      <c r="AT24" s="163">
        <f>IF(AT$13="","",IF($B24="","",IFERROR($C24*$D24*SUMPRODUCT(('Dvd Calendar'!$E$96:$CZ$96&gt;AT$12)*('Dvd Calendar'!$E$96:$CZ$96&lt;=AT$13)*'Dvd Calendar'!$E$99:$CZ$99*(('Dvd Calendar'!$E$101:$CZ$101='Field Check'!$C$56)*('Field Check'!$C$56&lt;&gt;"")+('Dvd Calendar'!$E$101:$CZ$101='Field Check'!$C$57)*('Field Check'!$C$57&lt;&gt;"")))/'AS51'!$B$3,"")))</f>
        <v/>
      </c>
      <c r="AU24" s="163">
        <f>IF(AU$13="","",IF($B24="","",IFERROR($C24*$D24*SUMPRODUCT(('Dvd Calendar'!$E$96:$CZ$96&gt;AU$12)*('Dvd Calendar'!$E$96:$CZ$96&lt;=AU$13)*'Dvd Calendar'!$E$99:$CZ$99*(('Dvd Calendar'!$E$101:$CZ$101='Field Check'!$C$56)*('Field Check'!$C$56&lt;&gt;"")+('Dvd Calendar'!$E$101:$CZ$101='Field Check'!$C$57)*('Field Check'!$C$57&lt;&gt;"")))/'AS51'!$B$3,"")))</f>
        <v/>
      </c>
      <c r="AV24" s="163">
        <f>IF(AV$13="","",IF($B24="","",IFERROR($C24*$D24*SUMPRODUCT(('Dvd Calendar'!$E$96:$CZ$96&gt;AV$12)*('Dvd Calendar'!$E$96:$CZ$96&lt;=AV$13)*'Dvd Calendar'!$E$99:$CZ$99*(('Dvd Calendar'!$E$101:$CZ$101='Field Check'!$C$56)*('Field Check'!$C$56&lt;&gt;"")+('Dvd Calendar'!$E$101:$CZ$101='Field Check'!$C$57)*('Field Check'!$C$57&lt;&gt;"")))/'AS51'!$B$3,"")))</f>
        <v/>
      </c>
      <c r="AW24" s="163">
        <f>IF(AW$13="","",IF($B24="","",IFERROR($C24*$D24*SUMPRODUCT(('Dvd Calendar'!$E$96:$CZ$96&gt;AW$12)*('Dvd Calendar'!$E$96:$CZ$96&lt;=AW$13)*'Dvd Calendar'!$E$99:$CZ$99*(('Dvd Calendar'!$E$101:$CZ$101='Field Check'!$C$56)*('Field Check'!$C$56&lt;&gt;"")+('Dvd Calendar'!$E$101:$CZ$101='Field Check'!$C$57)*('Field Check'!$C$57&lt;&gt;"")))/'AS51'!$B$3,"")))</f>
        <v/>
      </c>
      <c r="AX24" s="163">
        <f>IF(AX$13="","",IF($B24="","",IFERROR($C24*$D24*SUMPRODUCT(('Dvd Calendar'!$E$96:$CZ$96&gt;AX$12)*('Dvd Calendar'!$E$96:$CZ$96&lt;=AX$13)*'Dvd Calendar'!$E$99:$CZ$99*(('Dvd Calendar'!$E$101:$CZ$101='Field Check'!$C$56)*('Field Check'!$C$56&lt;&gt;"")+('Dvd Calendar'!$E$101:$CZ$101='Field Check'!$C$57)*('Field Check'!$C$57&lt;&gt;"")))/'AS51'!$B$3,"")))</f>
        <v/>
      </c>
      <c r="AY24" s="163">
        <f>IF(AY$13="","",IF($B24="","",IFERROR($C24*$D24*SUMPRODUCT(('Dvd Calendar'!$E$96:$CZ$96&gt;AY$12)*('Dvd Calendar'!$E$96:$CZ$96&lt;=AY$13)*'Dvd Calendar'!$E$99:$CZ$99*(('Dvd Calendar'!$E$101:$CZ$101='Field Check'!$C$56)*('Field Check'!$C$56&lt;&gt;"")+('Dvd Calendar'!$E$101:$CZ$101='Field Check'!$C$57)*('Field Check'!$C$57&lt;&gt;"")))/'AS51'!$B$3,"")))</f>
        <v/>
      </c>
      <c r="AZ24" s="163">
        <f>IF(AZ$13="","",IF($B24="","",IFERROR($C24*$D24*SUMPRODUCT(('Dvd Calendar'!$E$96:$CZ$96&gt;AZ$12)*('Dvd Calendar'!$E$96:$CZ$96&lt;=AZ$13)*'Dvd Calendar'!$E$99:$CZ$99*(('Dvd Calendar'!$E$101:$CZ$101='Field Check'!$C$56)*('Field Check'!$C$56&lt;&gt;"")+('Dvd Calendar'!$E$101:$CZ$101='Field Check'!$C$57)*('Field Check'!$C$57&lt;&gt;"")))/'AS51'!$B$3,"")))</f>
        <v/>
      </c>
      <c r="BA24" s="163">
        <f>IF(BA$13="","",IF($B24="","",IFERROR($C24*$D24*SUMPRODUCT(('Dvd Calendar'!$E$96:$CZ$96&gt;BA$12)*('Dvd Calendar'!$E$96:$CZ$96&lt;=BA$13)*'Dvd Calendar'!$E$99:$CZ$99*(('Dvd Calendar'!$E$101:$CZ$101='Field Check'!$C$56)*('Field Check'!$C$56&lt;&gt;"")+('Dvd Calendar'!$E$101:$CZ$101='Field Check'!$C$57)*('Field Check'!$C$57&lt;&gt;"")))/'AS51'!$B$3,"")))</f>
        <v/>
      </c>
      <c r="BB24" s="163">
        <f>IF(BB$13="","",IF($B24="","",IFERROR($C24*$D24*SUMPRODUCT(('Dvd Calendar'!$E$96:$CZ$96&gt;BB$12)*('Dvd Calendar'!$E$96:$CZ$96&lt;=BB$13)*'Dvd Calendar'!$E$99:$CZ$99*(('Dvd Calendar'!$E$101:$CZ$101='Field Check'!$C$56)*('Field Check'!$C$56&lt;&gt;"")+('Dvd Calendar'!$E$101:$CZ$101='Field Check'!$C$57)*('Field Check'!$C$57&lt;&gt;"")))/'AS51'!$B$3,"")))</f>
        <v/>
      </c>
      <c r="BC24" s="163">
        <f>IF(BC$13="","",IF($B24="","",IFERROR($C24*$D24*SUMPRODUCT(('Dvd Calendar'!$E$96:$CZ$96&gt;BC$12)*('Dvd Calendar'!$E$96:$CZ$96&lt;=BC$13)*'Dvd Calendar'!$E$99:$CZ$99*(('Dvd Calendar'!$E$101:$CZ$101='Field Check'!$C$56)*('Field Check'!$C$56&lt;&gt;"")+('Dvd Calendar'!$E$101:$CZ$101='Field Check'!$C$57)*('Field Check'!$C$57&lt;&gt;"")))/'AS51'!$B$3,"")))</f>
        <v/>
      </c>
      <c r="BD24" s="163">
        <f>IF(BD$13="","",IF($B24="","",IFERROR($C24*$D24*SUMPRODUCT(('Dvd Calendar'!$E$96:$CZ$96&gt;BD$12)*('Dvd Calendar'!$E$96:$CZ$96&lt;=BD$13)*'Dvd Calendar'!$E$99:$CZ$99*(('Dvd Calendar'!$E$101:$CZ$101='Field Check'!$C$56)*('Field Check'!$C$56&lt;&gt;"")+('Dvd Calendar'!$E$101:$CZ$101='Field Check'!$C$57)*('Field Check'!$C$57&lt;&gt;"")))/'AS51'!$B$3,"")))</f>
        <v/>
      </c>
      <c r="BE24" s="163">
        <f>IF(BE$13="","",IF($B24="","",IFERROR($C24*$D24*SUMPRODUCT(('Dvd Calendar'!$E$96:$CZ$96&gt;BE$12)*('Dvd Calendar'!$E$96:$CZ$96&lt;=BE$13)*'Dvd Calendar'!$E$99:$CZ$99*(('Dvd Calendar'!$E$101:$CZ$101='Field Check'!$C$56)*('Field Check'!$C$56&lt;&gt;"")+('Dvd Calendar'!$E$101:$CZ$101='Field Check'!$C$57)*('Field Check'!$C$57&lt;&gt;"")))/'AS51'!$B$3,"")))</f>
        <v/>
      </c>
      <c r="BF24" s="163">
        <f>IF(BF$13="","",IF($B24="","",IFERROR($C24*$D24*SUMPRODUCT(('Dvd Calendar'!$E$96:$CZ$96&gt;BF$12)*('Dvd Calendar'!$E$96:$CZ$96&lt;=BF$13)*'Dvd Calendar'!$E$99:$CZ$99*(('Dvd Calendar'!$E$101:$CZ$101='Field Check'!$C$56)*('Field Check'!$C$56&lt;&gt;"")+('Dvd Calendar'!$E$101:$CZ$101='Field Check'!$C$57)*('Field Check'!$C$57&lt;&gt;"")))/'AS51'!$B$3,"")))</f>
        <v/>
      </c>
      <c r="BH24" s="163">
        <f>IF(BH$13="","",IF($B24="","",IFERROR(AQ24*$E24/100,"")))</f>
        <v/>
      </c>
      <c r="BI24" s="163">
        <f>IF(BI$13="","",IF($B24="","",IFERROR(AR24*$E24/100,"")))</f>
        <v/>
      </c>
      <c r="BJ24" s="163">
        <f>IF(BJ$13="","",IF($B24="","",IFERROR(AS24*$E24/100,"")))</f>
        <v/>
      </c>
      <c r="BK24" s="163">
        <f>IF(BK$13="","",IF($B24="","",IFERROR(AT24*$E24/100,"")))</f>
        <v/>
      </c>
      <c r="BL24" s="163">
        <f>IF(BL$13="","",IF($B24="","",IFERROR(AU24*$E24/100,"")))</f>
        <v/>
      </c>
      <c r="BM24" s="163">
        <f>IF(BM$13="","",IF($B24="","",IFERROR(AV24*$E24/100,"")))</f>
        <v/>
      </c>
      <c r="BN24" s="163">
        <f>IF(BN$13="","",IF($B24="","",IFERROR(AW24*$E24/100,"")))</f>
        <v/>
      </c>
      <c r="BO24" s="163">
        <f>IF(BO$13="","",IF($B24="","",IFERROR(AX24*$E24/100,"")))</f>
        <v/>
      </c>
      <c r="BP24" s="163">
        <f>IF(BP$13="","",IF($B24="","",IFERROR(AY24*$E24/100,"")))</f>
        <v/>
      </c>
      <c r="BQ24" s="163">
        <f>IF(BQ$13="","",IF($B24="","",IFERROR(AZ24*$E24/100,"")))</f>
        <v/>
      </c>
      <c r="BR24" s="163">
        <f>IF(BR$13="","",IF($B24="","",IFERROR(BA24*$E24/100,"")))</f>
        <v/>
      </c>
      <c r="BS24" s="163">
        <f>IF(BS$13="","",IF($B24="","",IFERROR(BB24*$E24/100,"")))</f>
        <v/>
      </c>
      <c r="BT24" s="163">
        <f>IF(BT$13="","",IF($B24="","",IFERROR(BC24*$E24/100,"")))</f>
        <v/>
      </c>
      <c r="BU24" s="163">
        <f>IF(BU$13="","",IF($B24="","",IFERROR(BD24*$E24/100,"")))</f>
        <v/>
      </c>
      <c r="BV24" s="163">
        <f>IF(BV$13="","",IF($B24="","",IFERROR(BE24*$E24/100,"")))</f>
        <v/>
      </c>
      <c r="BW24" s="163">
        <f>IF(BW$13="","",IF($B24="","",IFERROR(BF24*$E24/100,"")))</f>
        <v/>
      </c>
    </row>
    <row r="25">
      <c r="B25" s="126">
        <f>IF('AS51'!$C$15="","",'AS51'!$C$15)</f>
        <v/>
      </c>
      <c r="C25" s="74">
        <f>IF('AS51'!$B$15="","",'AS51'!$B$15)</f>
        <v/>
      </c>
      <c r="D25" s="75">
        <f>IFERROR('AS51'!$Q$15,1)</f>
        <v/>
      </c>
      <c r="E25" s="76">
        <f>IF($B25="","",IF(ISNUMBER('AS51'!$I$15),'AS51'!$I$15,'Index Summary'!$C$7))</f>
        <v/>
      </c>
      <c r="F25" s="77">
        <f>IF(F$13="","",IF($B25="","",IFERROR($C25*$D25*IF((Override!$C$4="ON")*(COUNTIFS(Override!$B$11:$B$40,$B25,Override!$D$11:$D$40,1,Override!$E$11:$E$40,"&gt;=0")-COUNTIFS(Override!$B$11:$B$40,$B25,Override!$D$11:$D$40,1,Override!$E$11:$E$40,"&gt;=0",Override!$C$11:$C$40,"MXAU"))&gt;0,SUMIFS(Override!$E$11:$E$40,Override!$B$11:$B$40,$B25,Override!$D$11:$D$40,1)-SUMIFS(Override!$E$11:$E$40,Override!$B$11:$B$40,$B25,Override!$D$11:$D$40,1,Override!$C$11:$C$40,"MXAU"),Override!$C$60)/'AS51'!$B$3,"")))</f>
        <v/>
      </c>
      <c r="G25" s="77">
        <f>IF(G$13="","",IF($B25="","",IFERROR($C25*$D25*IF((Override!$C$4="ON")*(COUNTIFS(Override!$B$11:$B$40,$B25,Override!$D$11:$D$40,2,Override!$E$11:$E$40,"&gt;=0")-COUNTIFS(Override!$B$11:$B$40,$B25,Override!$D$11:$D$40,2,Override!$E$11:$E$40,"&gt;=0",Override!$C$11:$C$40,"MXAU"))&gt;0,SUMIFS(Override!$E$11:$E$40,Override!$B$11:$B$40,$B25,Override!$D$11:$D$40,2)-SUMIFS(Override!$E$11:$E$40,Override!$B$11:$B$40,$B25,Override!$D$11:$D$40,2,Override!$C$11:$C$40,"MXAU"),Override!$D$60)/'AS51'!$B$3,"")))</f>
        <v/>
      </c>
      <c r="H25" s="77">
        <f>IF(H$13="","",IF($B25="","",IFERROR($C25*$D25*IF((Override!$C$4="ON")*(COUNTIFS(Override!$B$11:$B$40,$B25,Override!$D$11:$D$40,3,Override!$E$11:$E$40,"&gt;=0")-COUNTIFS(Override!$B$11:$B$40,$B25,Override!$D$11:$D$40,3,Override!$E$11:$E$40,"&gt;=0",Override!$C$11:$C$40,"MXAU"))&gt;0,SUMIFS(Override!$E$11:$E$40,Override!$B$11:$B$40,$B25,Override!$D$11:$D$40,3)-SUMIFS(Override!$E$11:$E$40,Override!$B$11:$B$40,$B25,Override!$D$11:$D$40,3,Override!$C$11:$C$40,"MXAU"),Override!$E$60)/'AS51'!$B$3,"")))</f>
        <v/>
      </c>
      <c r="I25" s="77">
        <f>IF(I$13="","",IF($B25="","",IFERROR($C25*$D25*IF((Override!$C$4="ON")*(COUNTIFS(Override!$B$11:$B$40,$B25,Override!$D$11:$D$40,4,Override!$E$11:$E$40,"&gt;=0")-COUNTIFS(Override!$B$11:$B$40,$B25,Override!$D$11:$D$40,4,Override!$E$11:$E$40,"&gt;=0",Override!$C$11:$C$40,"MXAU"))&gt;0,SUMIFS(Override!$E$11:$E$40,Override!$B$11:$B$40,$B25,Override!$D$11:$D$40,4)-SUMIFS(Override!$E$11:$E$40,Override!$B$11:$B$40,$B25,Override!$D$11:$D$40,4,Override!$C$11:$C$40,"MXAU"),Override!$F$60)/'AS51'!$B$3,"")))</f>
        <v/>
      </c>
      <c r="J25" s="77">
        <f>IF(J$13="","",IF($B25="","",IFERROR($C25*$D25*IF((Override!$C$4="ON")*(COUNTIFS(Override!$B$11:$B$40,$B25,Override!$D$11:$D$40,5,Override!$E$11:$E$40,"&gt;=0")-COUNTIFS(Override!$B$11:$B$40,$B25,Override!$D$11:$D$40,5,Override!$E$11:$E$40,"&gt;=0",Override!$C$11:$C$40,"MXAU"))&gt;0,SUMIFS(Override!$E$11:$E$40,Override!$B$11:$B$40,$B25,Override!$D$11:$D$40,5)-SUMIFS(Override!$E$11:$E$40,Override!$B$11:$B$40,$B25,Override!$D$11:$D$40,5,Override!$C$11:$C$40,"MXAU"),Override!$G$60)/'AS51'!$B$3,"")))</f>
        <v/>
      </c>
      <c r="K25" s="77">
        <f>IF(K$13="","",IF($B25="","",IFERROR($C25*$D25*IF((Override!$C$4="ON")*(COUNTIFS(Override!$B$11:$B$40,$B25,Override!$D$11:$D$40,6,Override!$E$11:$E$40,"&gt;=0")-COUNTIFS(Override!$B$11:$B$40,$B25,Override!$D$11:$D$40,6,Override!$E$11:$E$40,"&gt;=0",Override!$C$11:$C$40,"MXAU"))&gt;0,SUMIFS(Override!$E$11:$E$40,Override!$B$11:$B$40,$B25,Override!$D$11:$D$40,6)-SUMIFS(Override!$E$11:$E$40,Override!$B$11:$B$40,$B25,Override!$D$11:$D$40,6,Override!$C$11:$C$40,"MXAU"),Override!$H$60)/'AS51'!$B$3,"")))</f>
        <v/>
      </c>
      <c r="L25" s="77">
        <f>IF(L$13="","",IF($B25="","",IFERROR($C25*$D25*IF((Override!$C$4="ON")*(COUNTIFS(Override!$B$11:$B$40,$B25,Override!$D$11:$D$40,7,Override!$E$11:$E$40,"&gt;=0")-COUNTIFS(Override!$B$11:$B$40,$B25,Override!$D$11:$D$40,7,Override!$E$11:$E$40,"&gt;=0",Override!$C$11:$C$40,"MXAU"))&gt;0,SUMIFS(Override!$E$11:$E$40,Override!$B$11:$B$40,$B25,Override!$D$11:$D$40,7)-SUMIFS(Override!$E$11:$E$40,Override!$B$11:$B$40,$B25,Override!$D$11:$D$40,7,Override!$C$11:$C$40,"MXAU"),Override!$I$60)/'AS51'!$B$3,"")))</f>
        <v/>
      </c>
      <c r="M25" s="77">
        <f>IF(M$13="","",IF($B25="","",IFERROR($C25*$D25*IF((Override!$C$4="ON")*(COUNTIFS(Override!$B$11:$B$40,$B25,Override!$D$11:$D$40,8,Override!$E$11:$E$40,"&gt;=0")-COUNTIFS(Override!$B$11:$B$40,$B25,Override!$D$11:$D$40,8,Override!$E$11:$E$40,"&gt;=0",Override!$C$11:$C$40,"MXAU"))&gt;0,SUMIFS(Override!$E$11:$E$40,Override!$B$11:$B$40,$B25,Override!$D$11:$D$40,8)-SUMIFS(Override!$E$11:$E$40,Override!$B$11:$B$40,$B25,Override!$D$11:$D$40,8,Override!$C$11:$C$40,"MXAU"),Override!$J$60)/'AS51'!$B$3,"")))</f>
        <v/>
      </c>
      <c r="N25" s="77">
        <f>IF(N$13="","",IF($B25="","",IFERROR($C25*$D25*IF((Override!$C$4="ON")*(COUNTIFS(Override!$B$11:$B$40,$B25,Override!$D$11:$D$40,9,Override!$E$11:$E$40,"&gt;=0")-COUNTIFS(Override!$B$11:$B$40,$B25,Override!$D$11:$D$40,9,Override!$E$11:$E$40,"&gt;=0",Override!$C$11:$C$40,"MXAU"))&gt;0,SUMIFS(Override!$E$11:$E$40,Override!$B$11:$B$40,$B25,Override!$D$11:$D$40,9)-SUMIFS(Override!$E$11:$E$40,Override!$B$11:$B$40,$B25,Override!$D$11:$D$40,9,Override!$C$11:$C$40,"MXAU"),Override!$K$60)/'AS51'!$B$3,"")))</f>
        <v/>
      </c>
      <c r="O25" s="77">
        <f>IF(O$13="","",IF($B25="","",IFERROR($C25*$D25*IF((Override!$C$4="ON")*(COUNTIFS(Override!$B$11:$B$40,$B25,Override!$D$11:$D$40,10,Override!$E$11:$E$40,"&gt;=0")-COUNTIFS(Override!$B$11:$B$40,$B25,Override!$D$11:$D$40,10,Override!$E$11:$E$40,"&gt;=0",Override!$C$11:$C$40,"MXAU"))&gt;0,SUMIFS(Override!$E$11:$E$40,Override!$B$11:$B$40,$B25,Override!$D$11:$D$40,10)-SUMIFS(Override!$E$11:$E$40,Override!$B$11:$B$40,$B25,Override!$D$11:$D$40,10,Override!$C$11:$C$40,"MXAU"),Override!$L$60)/'AS51'!$B$3,"")))</f>
        <v/>
      </c>
      <c r="P25" s="77">
        <f>IF(P$13="","",IF($B25="","",IFERROR($C25*$D25*IF((Override!$C$4="ON")*(COUNTIFS(Override!$B$11:$B$40,$B25,Override!$D$11:$D$40,11,Override!$E$11:$E$40,"&gt;=0")-COUNTIFS(Override!$B$11:$B$40,$B25,Override!$D$11:$D$40,11,Override!$E$11:$E$40,"&gt;=0",Override!$C$11:$C$40,"MXAU"))&gt;0,SUMIFS(Override!$E$11:$E$40,Override!$B$11:$B$40,$B25,Override!$D$11:$D$40,11)-SUMIFS(Override!$E$11:$E$40,Override!$B$11:$B$40,$B25,Override!$D$11:$D$40,11,Override!$C$11:$C$40,"MXAU"),Override!$M$60)/'AS51'!$B$3,"")))</f>
        <v/>
      </c>
      <c r="Q25" s="77">
        <f>IF(Q$13="","",IF($B25="","",IFERROR($C25*$D25*IF((Override!$C$4="ON")*(COUNTIFS(Override!$B$11:$B$40,$B25,Override!$D$11:$D$40,12,Override!$E$11:$E$40,"&gt;=0")-COUNTIFS(Override!$B$11:$B$40,$B25,Override!$D$11:$D$40,12,Override!$E$11:$E$40,"&gt;=0",Override!$C$11:$C$40,"MXAU"))&gt;0,SUMIFS(Override!$E$11:$E$40,Override!$B$11:$B$40,$B25,Override!$D$11:$D$40,12)-SUMIFS(Override!$E$11:$E$40,Override!$B$11:$B$40,$B25,Override!$D$11:$D$40,12,Override!$C$11:$C$40,"MXAU"),Override!$N$60)/'AS51'!$B$3,"")))</f>
        <v/>
      </c>
      <c r="R25" s="77">
        <f>IF(R$13="","",IF($B25="","",IFERROR($C25*$D25*IF((Override!$C$4="ON")*(COUNTIFS(Override!$B$11:$B$40,$B25,Override!$D$11:$D$40,13,Override!$E$11:$E$40,"&gt;=0")-COUNTIFS(Override!$B$11:$B$40,$B25,Override!$D$11:$D$40,13,Override!$E$11:$E$40,"&gt;=0",Override!$C$11:$C$40,"MXAU"))&gt;0,SUMIFS(Override!$E$11:$E$40,Override!$B$11:$B$40,$B25,Override!$D$11:$D$40,13)-SUMIFS(Override!$E$11:$E$40,Override!$B$11:$B$40,$B25,Override!$D$11:$D$40,13,Override!$C$11:$C$40,"MXAU"),Override!$O$60)/'AS51'!$B$3,"")))</f>
        <v/>
      </c>
      <c r="S25" s="77">
        <f>IF(S$13="","",IF($B25="","",IFERROR($C25*$D25*IF((Override!$C$4="ON")*(COUNTIFS(Override!$B$11:$B$40,$B25,Override!$D$11:$D$40,14,Override!$E$11:$E$40,"&gt;=0")-COUNTIFS(Override!$B$11:$B$40,$B25,Override!$D$11:$D$40,14,Override!$E$11:$E$40,"&gt;=0",Override!$C$11:$C$40,"MXAU"))&gt;0,SUMIFS(Override!$E$11:$E$40,Override!$B$11:$B$40,$B25,Override!$D$11:$D$40,14)-SUMIFS(Override!$E$11:$E$40,Override!$B$11:$B$40,$B25,Override!$D$11:$D$40,14,Override!$C$11:$C$40,"MXAU"),Override!$P$60)/'AS51'!$B$3,"")))</f>
        <v/>
      </c>
      <c r="T25" s="77">
        <f>IF(T$13="","",IF($B25="","",IFERROR($C25*$D25*IF((Override!$C$4="ON")*(COUNTIFS(Override!$B$11:$B$40,$B25,Override!$D$11:$D$40,15,Override!$E$11:$E$40,"&gt;=0")-COUNTIFS(Override!$B$11:$B$40,$B25,Override!$D$11:$D$40,15,Override!$E$11:$E$40,"&gt;=0",Override!$C$11:$C$40,"MXAU"))&gt;0,SUMIFS(Override!$E$11:$E$40,Override!$B$11:$B$40,$B25,Override!$D$11:$D$40,15)-SUMIFS(Override!$E$11:$E$40,Override!$B$11:$B$40,$B25,Override!$D$11:$D$40,15,Override!$C$11:$C$40,"MXAU"),Override!$Q$60)/'AS51'!$B$3,"")))</f>
        <v/>
      </c>
      <c r="U25" s="77">
        <f>IF(U$13="","",IF($B25="","",IFERROR($C25*$D25*IF((Override!$C$4="ON")*(COUNTIFS(Override!$B$11:$B$40,$B25,Override!$D$11:$D$40,16,Override!$E$11:$E$40,"&gt;=0")-COUNTIFS(Override!$B$11:$B$40,$B25,Override!$D$11:$D$40,16,Override!$E$11:$E$40,"&gt;=0",Override!$C$11:$C$40,"MXAU"))&gt;0,SUMIFS(Override!$E$11:$E$40,Override!$B$11:$B$40,$B25,Override!$D$11:$D$40,16)-SUMIFS(Override!$E$11:$E$40,Override!$B$11:$B$40,$B25,Override!$D$11:$D$40,16,Override!$C$11:$C$40,"MXAU"),Override!$R$60)/'AS51'!$B$3,"")))</f>
        <v/>
      </c>
      <c r="W25" s="77">
        <f>IF(W$13="","",IF($B25="","",IFERROR(F25*$E25/100,"")))</f>
        <v/>
      </c>
      <c r="X25" s="77">
        <f>IF(X$13="","",IF($B25="","",IFERROR(G25*$E25/100,"")))</f>
        <v/>
      </c>
      <c r="Y25" s="77">
        <f>IF(Y$13="","",IF($B25="","",IFERROR(H25*$E25/100,"")))</f>
        <v/>
      </c>
      <c r="Z25" s="77">
        <f>IF(Z$13="","",IF($B25="","",IFERROR(I25*$E25/100,"")))</f>
        <v/>
      </c>
      <c r="AA25" s="77">
        <f>IF(AA$13="","",IF($B25="","",IFERROR(J25*$E25/100,"")))</f>
        <v/>
      </c>
      <c r="AB25" s="77">
        <f>IF(AB$13="","",IF($B25="","",IFERROR(K25*$E25/100,"")))</f>
        <v/>
      </c>
      <c r="AC25" s="77">
        <f>IF(AC$13="","",IF($B25="","",IFERROR(L25*$E25/100,"")))</f>
        <v/>
      </c>
      <c r="AD25" s="77">
        <f>IF(AD$13="","",IF($B25="","",IFERROR(M25*$E25/100,"")))</f>
        <v/>
      </c>
      <c r="AE25" s="77">
        <f>IF(AE$13="","",IF($B25="","",IFERROR(N25*$E25/100,"")))</f>
        <v/>
      </c>
      <c r="AF25" s="77">
        <f>IF(AF$13="","",IF($B25="","",IFERROR(O25*$E25/100,"")))</f>
        <v/>
      </c>
      <c r="AG25" s="77">
        <f>IF(AG$13="","",IF($B25="","",IFERROR(P25*$E25/100,"")))</f>
        <v/>
      </c>
      <c r="AH25" s="77">
        <f>IF(AH$13="","",IF($B25="","",IFERROR(Q25*$E25/100,"")))</f>
        <v/>
      </c>
      <c r="AI25" s="77">
        <f>IF(AI$13="","",IF($B25="","",IFERROR(R25*$E25/100,"")))</f>
        <v/>
      </c>
      <c r="AJ25" s="77">
        <f>IF(AJ$13="","",IF($B25="","",IFERROR(S25*$E25/100,"")))</f>
        <v/>
      </c>
      <c r="AK25" s="77">
        <f>IF(AK$13="","",IF($B25="","",IFERROR(T25*$E25/100,"")))</f>
        <v/>
      </c>
      <c r="AL25" s="77">
        <f>IF(AL$13="","",IF($B25="","",IFERROR(U25*$E25/100,"")))</f>
        <v/>
      </c>
      <c r="AN25" s="77">
        <f>IF($B25="","",SUMIF($F$13:$U$13,"&lt;="&amp;Sector!$D$51,$F25:$U25))</f>
        <v/>
      </c>
      <c r="AO25" s="77">
        <f>IF($B25="","",SUMIF($W$13:$AL$13,"&lt;="&amp;Sector!$D$51,$W25:$AL25))</f>
        <v/>
      </c>
      <c r="AQ25" s="163">
        <f>IF(AQ$13="","",IF($B25="","",IFERROR($C25*$D25*SUMPRODUCT(('Dvd Calendar'!$E$107:$CZ$107&gt;AQ$12)*('Dvd Calendar'!$E$107:$CZ$107&lt;=AQ$13)*'Dvd Calendar'!$E$110:$CZ$110*(('Dvd Calendar'!$E$112:$CZ$112='Field Check'!$C$56)*('Field Check'!$C$56&lt;&gt;"")+('Dvd Calendar'!$E$112:$CZ$112='Field Check'!$C$57)*('Field Check'!$C$57&lt;&gt;"")))/'AS51'!$B$3,"")))</f>
        <v/>
      </c>
      <c r="AR25" s="163">
        <f>IF(AR$13="","",IF($B25="","",IFERROR($C25*$D25*SUMPRODUCT(('Dvd Calendar'!$E$107:$CZ$107&gt;AR$12)*('Dvd Calendar'!$E$107:$CZ$107&lt;=AR$13)*'Dvd Calendar'!$E$110:$CZ$110*(('Dvd Calendar'!$E$112:$CZ$112='Field Check'!$C$56)*('Field Check'!$C$56&lt;&gt;"")+('Dvd Calendar'!$E$112:$CZ$112='Field Check'!$C$57)*('Field Check'!$C$57&lt;&gt;"")))/'AS51'!$B$3,"")))</f>
        <v/>
      </c>
      <c r="AS25" s="163">
        <f>IF(AS$13="","",IF($B25="","",IFERROR($C25*$D25*SUMPRODUCT(('Dvd Calendar'!$E$107:$CZ$107&gt;AS$12)*('Dvd Calendar'!$E$107:$CZ$107&lt;=AS$13)*'Dvd Calendar'!$E$110:$CZ$110*(('Dvd Calendar'!$E$112:$CZ$112='Field Check'!$C$56)*('Field Check'!$C$56&lt;&gt;"")+('Dvd Calendar'!$E$112:$CZ$112='Field Check'!$C$57)*('Field Check'!$C$57&lt;&gt;"")))/'AS51'!$B$3,"")))</f>
        <v/>
      </c>
      <c r="AT25" s="163">
        <f>IF(AT$13="","",IF($B25="","",IFERROR($C25*$D25*SUMPRODUCT(('Dvd Calendar'!$E$107:$CZ$107&gt;AT$12)*('Dvd Calendar'!$E$107:$CZ$107&lt;=AT$13)*'Dvd Calendar'!$E$110:$CZ$110*(('Dvd Calendar'!$E$112:$CZ$112='Field Check'!$C$56)*('Field Check'!$C$56&lt;&gt;"")+('Dvd Calendar'!$E$112:$CZ$112='Field Check'!$C$57)*('Field Check'!$C$57&lt;&gt;"")))/'AS51'!$B$3,"")))</f>
        <v/>
      </c>
      <c r="AU25" s="163">
        <f>IF(AU$13="","",IF($B25="","",IFERROR($C25*$D25*SUMPRODUCT(('Dvd Calendar'!$E$107:$CZ$107&gt;AU$12)*('Dvd Calendar'!$E$107:$CZ$107&lt;=AU$13)*'Dvd Calendar'!$E$110:$CZ$110*(('Dvd Calendar'!$E$112:$CZ$112='Field Check'!$C$56)*('Field Check'!$C$56&lt;&gt;"")+('Dvd Calendar'!$E$112:$CZ$112='Field Check'!$C$57)*('Field Check'!$C$57&lt;&gt;"")))/'AS51'!$B$3,"")))</f>
        <v/>
      </c>
      <c r="AV25" s="163">
        <f>IF(AV$13="","",IF($B25="","",IFERROR($C25*$D25*SUMPRODUCT(('Dvd Calendar'!$E$107:$CZ$107&gt;AV$12)*('Dvd Calendar'!$E$107:$CZ$107&lt;=AV$13)*'Dvd Calendar'!$E$110:$CZ$110*(('Dvd Calendar'!$E$112:$CZ$112='Field Check'!$C$56)*('Field Check'!$C$56&lt;&gt;"")+('Dvd Calendar'!$E$112:$CZ$112='Field Check'!$C$57)*('Field Check'!$C$57&lt;&gt;"")))/'AS51'!$B$3,"")))</f>
        <v/>
      </c>
      <c r="AW25" s="163">
        <f>IF(AW$13="","",IF($B25="","",IFERROR($C25*$D25*SUMPRODUCT(('Dvd Calendar'!$E$107:$CZ$107&gt;AW$12)*('Dvd Calendar'!$E$107:$CZ$107&lt;=AW$13)*'Dvd Calendar'!$E$110:$CZ$110*(('Dvd Calendar'!$E$112:$CZ$112='Field Check'!$C$56)*('Field Check'!$C$56&lt;&gt;"")+('Dvd Calendar'!$E$112:$CZ$112='Field Check'!$C$57)*('Field Check'!$C$57&lt;&gt;"")))/'AS51'!$B$3,"")))</f>
        <v/>
      </c>
      <c r="AX25" s="163">
        <f>IF(AX$13="","",IF($B25="","",IFERROR($C25*$D25*SUMPRODUCT(('Dvd Calendar'!$E$107:$CZ$107&gt;AX$12)*('Dvd Calendar'!$E$107:$CZ$107&lt;=AX$13)*'Dvd Calendar'!$E$110:$CZ$110*(('Dvd Calendar'!$E$112:$CZ$112='Field Check'!$C$56)*('Field Check'!$C$56&lt;&gt;"")+('Dvd Calendar'!$E$112:$CZ$112='Field Check'!$C$57)*('Field Check'!$C$57&lt;&gt;"")))/'AS51'!$B$3,"")))</f>
        <v/>
      </c>
      <c r="AY25" s="163">
        <f>IF(AY$13="","",IF($B25="","",IFERROR($C25*$D25*SUMPRODUCT(('Dvd Calendar'!$E$107:$CZ$107&gt;AY$12)*('Dvd Calendar'!$E$107:$CZ$107&lt;=AY$13)*'Dvd Calendar'!$E$110:$CZ$110*(('Dvd Calendar'!$E$112:$CZ$112='Field Check'!$C$56)*('Field Check'!$C$56&lt;&gt;"")+('Dvd Calendar'!$E$112:$CZ$112='Field Check'!$C$57)*('Field Check'!$C$57&lt;&gt;"")))/'AS51'!$B$3,"")))</f>
        <v/>
      </c>
      <c r="AZ25" s="163">
        <f>IF(AZ$13="","",IF($B25="","",IFERROR($C25*$D25*SUMPRODUCT(('Dvd Calendar'!$E$107:$CZ$107&gt;AZ$12)*('Dvd Calendar'!$E$107:$CZ$107&lt;=AZ$13)*'Dvd Calendar'!$E$110:$CZ$110*(('Dvd Calendar'!$E$112:$CZ$112='Field Check'!$C$56)*('Field Check'!$C$56&lt;&gt;"")+('Dvd Calendar'!$E$112:$CZ$112='Field Check'!$C$57)*('Field Check'!$C$57&lt;&gt;"")))/'AS51'!$B$3,"")))</f>
        <v/>
      </c>
      <c r="BA25" s="163">
        <f>IF(BA$13="","",IF($B25="","",IFERROR($C25*$D25*SUMPRODUCT(('Dvd Calendar'!$E$107:$CZ$107&gt;BA$12)*('Dvd Calendar'!$E$107:$CZ$107&lt;=BA$13)*'Dvd Calendar'!$E$110:$CZ$110*(('Dvd Calendar'!$E$112:$CZ$112='Field Check'!$C$56)*('Field Check'!$C$56&lt;&gt;"")+('Dvd Calendar'!$E$112:$CZ$112='Field Check'!$C$57)*('Field Check'!$C$57&lt;&gt;"")))/'AS51'!$B$3,"")))</f>
        <v/>
      </c>
      <c r="BB25" s="163">
        <f>IF(BB$13="","",IF($B25="","",IFERROR($C25*$D25*SUMPRODUCT(('Dvd Calendar'!$E$107:$CZ$107&gt;BB$12)*('Dvd Calendar'!$E$107:$CZ$107&lt;=BB$13)*'Dvd Calendar'!$E$110:$CZ$110*(('Dvd Calendar'!$E$112:$CZ$112='Field Check'!$C$56)*('Field Check'!$C$56&lt;&gt;"")+('Dvd Calendar'!$E$112:$CZ$112='Field Check'!$C$57)*('Field Check'!$C$57&lt;&gt;"")))/'AS51'!$B$3,"")))</f>
        <v/>
      </c>
      <c r="BC25" s="163">
        <f>IF(BC$13="","",IF($B25="","",IFERROR($C25*$D25*SUMPRODUCT(('Dvd Calendar'!$E$107:$CZ$107&gt;BC$12)*('Dvd Calendar'!$E$107:$CZ$107&lt;=BC$13)*'Dvd Calendar'!$E$110:$CZ$110*(('Dvd Calendar'!$E$112:$CZ$112='Field Check'!$C$56)*('Field Check'!$C$56&lt;&gt;"")+('Dvd Calendar'!$E$112:$CZ$112='Field Check'!$C$57)*('Field Check'!$C$57&lt;&gt;"")))/'AS51'!$B$3,"")))</f>
        <v/>
      </c>
      <c r="BD25" s="163">
        <f>IF(BD$13="","",IF($B25="","",IFERROR($C25*$D25*SUMPRODUCT(('Dvd Calendar'!$E$107:$CZ$107&gt;BD$12)*('Dvd Calendar'!$E$107:$CZ$107&lt;=BD$13)*'Dvd Calendar'!$E$110:$CZ$110*(('Dvd Calendar'!$E$112:$CZ$112='Field Check'!$C$56)*('Field Check'!$C$56&lt;&gt;"")+('Dvd Calendar'!$E$112:$CZ$112='Field Check'!$C$57)*('Field Check'!$C$57&lt;&gt;"")))/'AS51'!$B$3,"")))</f>
        <v/>
      </c>
      <c r="BE25" s="163">
        <f>IF(BE$13="","",IF($B25="","",IFERROR($C25*$D25*SUMPRODUCT(('Dvd Calendar'!$E$107:$CZ$107&gt;BE$12)*('Dvd Calendar'!$E$107:$CZ$107&lt;=BE$13)*'Dvd Calendar'!$E$110:$CZ$110*(('Dvd Calendar'!$E$112:$CZ$112='Field Check'!$C$56)*('Field Check'!$C$56&lt;&gt;"")+('Dvd Calendar'!$E$112:$CZ$112='Field Check'!$C$57)*('Field Check'!$C$57&lt;&gt;"")))/'AS51'!$B$3,"")))</f>
        <v/>
      </c>
      <c r="BF25" s="163">
        <f>IF(BF$13="","",IF($B25="","",IFERROR($C25*$D25*SUMPRODUCT(('Dvd Calendar'!$E$107:$CZ$107&gt;BF$12)*('Dvd Calendar'!$E$107:$CZ$107&lt;=BF$13)*'Dvd Calendar'!$E$110:$CZ$110*(('Dvd Calendar'!$E$112:$CZ$112='Field Check'!$C$56)*('Field Check'!$C$56&lt;&gt;"")+('Dvd Calendar'!$E$112:$CZ$112='Field Check'!$C$57)*('Field Check'!$C$57&lt;&gt;"")))/'AS51'!$B$3,"")))</f>
        <v/>
      </c>
      <c r="BH25" s="163">
        <f>IF(BH$13="","",IF($B25="","",IFERROR(AQ25*$E25/100,"")))</f>
        <v/>
      </c>
      <c r="BI25" s="163">
        <f>IF(BI$13="","",IF($B25="","",IFERROR(AR25*$E25/100,"")))</f>
        <v/>
      </c>
      <c r="BJ25" s="163">
        <f>IF(BJ$13="","",IF($B25="","",IFERROR(AS25*$E25/100,"")))</f>
        <v/>
      </c>
      <c r="BK25" s="163">
        <f>IF(BK$13="","",IF($B25="","",IFERROR(AT25*$E25/100,"")))</f>
        <v/>
      </c>
      <c r="BL25" s="163">
        <f>IF(BL$13="","",IF($B25="","",IFERROR(AU25*$E25/100,"")))</f>
        <v/>
      </c>
      <c r="BM25" s="163">
        <f>IF(BM$13="","",IF($B25="","",IFERROR(AV25*$E25/100,"")))</f>
        <v/>
      </c>
      <c r="BN25" s="163">
        <f>IF(BN$13="","",IF($B25="","",IFERROR(AW25*$E25/100,"")))</f>
        <v/>
      </c>
      <c r="BO25" s="163">
        <f>IF(BO$13="","",IF($B25="","",IFERROR(AX25*$E25/100,"")))</f>
        <v/>
      </c>
      <c r="BP25" s="163">
        <f>IF(BP$13="","",IF($B25="","",IFERROR(AY25*$E25/100,"")))</f>
        <v/>
      </c>
      <c r="BQ25" s="163">
        <f>IF(BQ$13="","",IF($B25="","",IFERROR(AZ25*$E25/100,"")))</f>
        <v/>
      </c>
      <c r="BR25" s="163">
        <f>IF(BR$13="","",IF($B25="","",IFERROR(BA25*$E25/100,"")))</f>
        <v/>
      </c>
      <c r="BS25" s="163">
        <f>IF(BS$13="","",IF($B25="","",IFERROR(BB25*$E25/100,"")))</f>
        <v/>
      </c>
      <c r="BT25" s="163">
        <f>IF(BT$13="","",IF($B25="","",IFERROR(BC25*$E25/100,"")))</f>
        <v/>
      </c>
      <c r="BU25" s="163">
        <f>IF(BU$13="","",IF($B25="","",IFERROR(BD25*$E25/100,"")))</f>
        <v/>
      </c>
      <c r="BV25" s="163">
        <f>IF(BV$13="","",IF($B25="","",IFERROR(BE25*$E25/100,"")))</f>
        <v/>
      </c>
      <c r="BW25" s="163">
        <f>IF(BW$13="","",IF($B25="","",IFERROR(BF25*$E25/100,"")))</f>
        <v/>
      </c>
    </row>
    <row r="26">
      <c r="B26" s="126">
        <f>IF('AS51'!$C$16="","",'AS51'!$C$16)</f>
        <v/>
      </c>
      <c r="C26" s="74">
        <f>IF('AS51'!$B$16="","",'AS51'!$B$16)</f>
        <v/>
      </c>
      <c r="D26" s="75">
        <f>IFERROR('AS51'!$Q$16,1)</f>
        <v/>
      </c>
      <c r="E26" s="76">
        <f>IF($B26="","",IF(ISNUMBER('AS51'!$I$16),'AS51'!$I$16,'Index Summary'!$C$7))</f>
        <v/>
      </c>
      <c r="F26" s="77">
        <f>IF(F$13="","",IF($B26="","",IFERROR($C26*$D26*IF((Override!$C$4="ON")*(COUNTIFS(Override!$B$11:$B$40,$B26,Override!$D$11:$D$40,1,Override!$E$11:$E$40,"&gt;=0")-COUNTIFS(Override!$B$11:$B$40,$B26,Override!$D$11:$D$40,1,Override!$E$11:$E$40,"&gt;=0",Override!$C$11:$C$40,"MXAU"))&gt;0,SUMIFS(Override!$E$11:$E$40,Override!$B$11:$B$40,$B26,Override!$D$11:$D$40,1)-SUMIFS(Override!$E$11:$E$40,Override!$B$11:$B$40,$B26,Override!$D$11:$D$40,1,Override!$C$11:$C$40,"MXAU"),Override!$C$61)/'AS51'!$B$3,"")))</f>
        <v/>
      </c>
      <c r="G26" s="77">
        <f>IF(G$13="","",IF($B26="","",IFERROR($C26*$D26*IF((Override!$C$4="ON")*(COUNTIFS(Override!$B$11:$B$40,$B26,Override!$D$11:$D$40,2,Override!$E$11:$E$40,"&gt;=0")-COUNTIFS(Override!$B$11:$B$40,$B26,Override!$D$11:$D$40,2,Override!$E$11:$E$40,"&gt;=0",Override!$C$11:$C$40,"MXAU"))&gt;0,SUMIFS(Override!$E$11:$E$40,Override!$B$11:$B$40,$B26,Override!$D$11:$D$40,2)-SUMIFS(Override!$E$11:$E$40,Override!$B$11:$B$40,$B26,Override!$D$11:$D$40,2,Override!$C$11:$C$40,"MXAU"),Override!$D$61)/'AS51'!$B$3,"")))</f>
        <v/>
      </c>
      <c r="H26" s="77">
        <f>IF(H$13="","",IF($B26="","",IFERROR($C26*$D26*IF((Override!$C$4="ON")*(COUNTIFS(Override!$B$11:$B$40,$B26,Override!$D$11:$D$40,3,Override!$E$11:$E$40,"&gt;=0")-COUNTIFS(Override!$B$11:$B$40,$B26,Override!$D$11:$D$40,3,Override!$E$11:$E$40,"&gt;=0",Override!$C$11:$C$40,"MXAU"))&gt;0,SUMIFS(Override!$E$11:$E$40,Override!$B$11:$B$40,$B26,Override!$D$11:$D$40,3)-SUMIFS(Override!$E$11:$E$40,Override!$B$11:$B$40,$B26,Override!$D$11:$D$40,3,Override!$C$11:$C$40,"MXAU"),Override!$E$61)/'AS51'!$B$3,"")))</f>
        <v/>
      </c>
      <c r="I26" s="77">
        <f>IF(I$13="","",IF($B26="","",IFERROR($C26*$D26*IF((Override!$C$4="ON")*(COUNTIFS(Override!$B$11:$B$40,$B26,Override!$D$11:$D$40,4,Override!$E$11:$E$40,"&gt;=0")-COUNTIFS(Override!$B$11:$B$40,$B26,Override!$D$11:$D$40,4,Override!$E$11:$E$40,"&gt;=0",Override!$C$11:$C$40,"MXAU"))&gt;0,SUMIFS(Override!$E$11:$E$40,Override!$B$11:$B$40,$B26,Override!$D$11:$D$40,4)-SUMIFS(Override!$E$11:$E$40,Override!$B$11:$B$40,$B26,Override!$D$11:$D$40,4,Override!$C$11:$C$40,"MXAU"),Override!$F$61)/'AS51'!$B$3,"")))</f>
        <v/>
      </c>
      <c r="J26" s="77">
        <f>IF(J$13="","",IF($B26="","",IFERROR($C26*$D26*IF((Override!$C$4="ON")*(COUNTIFS(Override!$B$11:$B$40,$B26,Override!$D$11:$D$40,5,Override!$E$11:$E$40,"&gt;=0")-COUNTIFS(Override!$B$11:$B$40,$B26,Override!$D$11:$D$40,5,Override!$E$11:$E$40,"&gt;=0",Override!$C$11:$C$40,"MXAU"))&gt;0,SUMIFS(Override!$E$11:$E$40,Override!$B$11:$B$40,$B26,Override!$D$11:$D$40,5)-SUMIFS(Override!$E$11:$E$40,Override!$B$11:$B$40,$B26,Override!$D$11:$D$40,5,Override!$C$11:$C$40,"MXAU"),Override!$G$61)/'AS51'!$B$3,"")))</f>
        <v/>
      </c>
      <c r="K26" s="77">
        <f>IF(K$13="","",IF($B26="","",IFERROR($C26*$D26*IF((Override!$C$4="ON")*(COUNTIFS(Override!$B$11:$B$40,$B26,Override!$D$11:$D$40,6,Override!$E$11:$E$40,"&gt;=0")-COUNTIFS(Override!$B$11:$B$40,$B26,Override!$D$11:$D$40,6,Override!$E$11:$E$40,"&gt;=0",Override!$C$11:$C$40,"MXAU"))&gt;0,SUMIFS(Override!$E$11:$E$40,Override!$B$11:$B$40,$B26,Override!$D$11:$D$40,6)-SUMIFS(Override!$E$11:$E$40,Override!$B$11:$B$40,$B26,Override!$D$11:$D$40,6,Override!$C$11:$C$40,"MXAU"),Override!$H$61)/'AS51'!$B$3,"")))</f>
        <v/>
      </c>
      <c r="L26" s="77">
        <f>IF(L$13="","",IF($B26="","",IFERROR($C26*$D26*IF((Override!$C$4="ON")*(COUNTIFS(Override!$B$11:$B$40,$B26,Override!$D$11:$D$40,7,Override!$E$11:$E$40,"&gt;=0")-COUNTIFS(Override!$B$11:$B$40,$B26,Override!$D$11:$D$40,7,Override!$E$11:$E$40,"&gt;=0",Override!$C$11:$C$40,"MXAU"))&gt;0,SUMIFS(Override!$E$11:$E$40,Override!$B$11:$B$40,$B26,Override!$D$11:$D$40,7)-SUMIFS(Override!$E$11:$E$40,Override!$B$11:$B$40,$B26,Override!$D$11:$D$40,7,Override!$C$11:$C$40,"MXAU"),Override!$I$61)/'AS51'!$B$3,"")))</f>
        <v/>
      </c>
      <c r="M26" s="77">
        <f>IF(M$13="","",IF($B26="","",IFERROR($C26*$D26*IF((Override!$C$4="ON")*(COUNTIFS(Override!$B$11:$B$40,$B26,Override!$D$11:$D$40,8,Override!$E$11:$E$40,"&gt;=0")-COUNTIFS(Override!$B$11:$B$40,$B26,Override!$D$11:$D$40,8,Override!$E$11:$E$40,"&gt;=0",Override!$C$11:$C$40,"MXAU"))&gt;0,SUMIFS(Override!$E$11:$E$40,Override!$B$11:$B$40,$B26,Override!$D$11:$D$40,8)-SUMIFS(Override!$E$11:$E$40,Override!$B$11:$B$40,$B26,Override!$D$11:$D$40,8,Override!$C$11:$C$40,"MXAU"),Override!$J$61)/'AS51'!$B$3,"")))</f>
        <v/>
      </c>
      <c r="N26" s="77">
        <f>IF(N$13="","",IF($B26="","",IFERROR($C26*$D26*IF((Override!$C$4="ON")*(COUNTIFS(Override!$B$11:$B$40,$B26,Override!$D$11:$D$40,9,Override!$E$11:$E$40,"&gt;=0")-COUNTIFS(Override!$B$11:$B$40,$B26,Override!$D$11:$D$40,9,Override!$E$11:$E$40,"&gt;=0",Override!$C$11:$C$40,"MXAU"))&gt;0,SUMIFS(Override!$E$11:$E$40,Override!$B$11:$B$40,$B26,Override!$D$11:$D$40,9)-SUMIFS(Override!$E$11:$E$40,Override!$B$11:$B$40,$B26,Override!$D$11:$D$40,9,Override!$C$11:$C$40,"MXAU"),Override!$K$61)/'AS51'!$B$3,"")))</f>
        <v/>
      </c>
      <c r="O26" s="77">
        <f>IF(O$13="","",IF($B26="","",IFERROR($C26*$D26*IF((Override!$C$4="ON")*(COUNTIFS(Override!$B$11:$B$40,$B26,Override!$D$11:$D$40,10,Override!$E$11:$E$40,"&gt;=0")-COUNTIFS(Override!$B$11:$B$40,$B26,Override!$D$11:$D$40,10,Override!$E$11:$E$40,"&gt;=0",Override!$C$11:$C$40,"MXAU"))&gt;0,SUMIFS(Override!$E$11:$E$40,Override!$B$11:$B$40,$B26,Override!$D$11:$D$40,10)-SUMIFS(Override!$E$11:$E$40,Override!$B$11:$B$40,$B26,Override!$D$11:$D$40,10,Override!$C$11:$C$40,"MXAU"),Override!$L$61)/'AS51'!$B$3,"")))</f>
        <v/>
      </c>
      <c r="P26" s="77">
        <f>IF(P$13="","",IF($B26="","",IFERROR($C26*$D26*IF((Override!$C$4="ON")*(COUNTIFS(Override!$B$11:$B$40,$B26,Override!$D$11:$D$40,11,Override!$E$11:$E$40,"&gt;=0")-COUNTIFS(Override!$B$11:$B$40,$B26,Override!$D$11:$D$40,11,Override!$E$11:$E$40,"&gt;=0",Override!$C$11:$C$40,"MXAU"))&gt;0,SUMIFS(Override!$E$11:$E$40,Override!$B$11:$B$40,$B26,Override!$D$11:$D$40,11)-SUMIFS(Override!$E$11:$E$40,Override!$B$11:$B$40,$B26,Override!$D$11:$D$40,11,Override!$C$11:$C$40,"MXAU"),Override!$M$61)/'AS51'!$B$3,"")))</f>
        <v/>
      </c>
      <c r="Q26" s="77">
        <f>IF(Q$13="","",IF($B26="","",IFERROR($C26*$D26*IF((Override!$C$4="ON")*(COUNTIFS(Override!$B$11:$B$40,$B26,Override!$D$11:$D$40,12,Override!$E$11:$E$40,"&gt;=0")-COUNTIFS(Override!$B$11:$B$40,$B26,Override!$D$11:$D$40,12,Override!$E$11:$E$40,"&gt;=0",Override!$C$11:$C$40,"MXAU"))&gt;0,SUMIFS(Override!$E$11:$E$40,Override!$B$11:$B$40,$B26,Override!$D$11:$D$40,12)-SUMIFS(Override!$E$11:$E$40,Override!$B$11:$B$40,$B26,Override!$D$11:$D$40,12,Override!$C$11:$C$40,"MXAU"),Override!$N$61)/'AS51'!$B$3,"")))</f>
        <v/>
      </c>
      <c r="R26" s="77">
        <f>IF(R$13="","",IF($B26="","",IFERROR($C26*$D26*IF((Override!$C$4="ON")*(COUNTIFS(Override!$B$11:$B$40,$B26,Override!$D$11:$D$40,13,Override!$E$11:$E$40,"&gt;=0")-COUNTIFS(Override!$B$11:$B$40,$B26,Override!$D$11:$D$40,13,Override!$E$11:$E$40,"&gt;=0",Override!$C$11:$C$40,"MXAU"))&gt;0,SUMIFS(Override!$E$11:$E$40,Override!$B$11:$B$40,$B26,Override!$D$11:$D$40,13)-SUMIFS(Override!$E$11:$E$40,Override!$B$11:$B$40,$B26,Override!$D$11:$D$40,13,Override!$C$11:$C$40,"MXAU"),Override!$O$61)/'AS51'!$B$3,"")))</f>
        <v/>
      </c>
      <c r="S26" s="77">
        <f>IF(S$13="","",IF($B26="","",IFERROR($C26*$D26*IF((Override!$C$4="ON")*(COUNTIFS(Override!$B$11:$B$40,$B26,Override!$D$11:$D$40,14,Override!$E$11:$E$40,"&gt;=0")-COUNTIFS(Override!$B$11:$B$40,$B26,Override!$D$11:$D$40,14,Override!$E$11:$E$40,"&gt;=0",Override!$C$11:$C$40,"MXAU"))&gt;0,SUMIFS(Override!$E$11:$E$40,Override!$B$11:$B$40,$B26,Override!$D$11:$D$40,14)-SUMIFS(Override!$E$11:$E$40,Override!$B$11:$B$40,$B26,Override!$D$11:$D$40,14,Override!$C$11:$C$40,"MXAU"),Override!$P$61)/'AS51'!$B$3,"")))</f>
        <v/>
      </c>
      <c r="T26" s="77">
        <f>IF(T$13="","",IF($B26="","",IFERROR($C26*$D26*IF((Override!$C$4="ON")*(COUNTIFS(Override!$B$11:$B$40,$B26,Override!$D$11:$D$40,15,Override!$E$11:$E$40,"&gt;=0")-COUNTIFS(Override!$B$11:$B$40,$B26,Override!$D$11:$D$40,15,Override!$E$11:$E$40,"&gt;=0",Override!$C$11:$C$40,"MXAU"))&gt;0,SUMIFS(Override!$E$11:$E$40,Override!$B$11:$B$40,$B26,Override!$D$11:$D$40,15)-SUMIFS(Override!$E$11:$E$40,Override!$B$11:$B$40,$B26,Override!$D$11:$D$40,15,Override!$C$11:$C$40,"MXAU"),Override!$Q$61)/'AS51'!$B$3,"")))</f>
        <v/>
      </c>
      <c r="U26" s="77">
        <f>IF(U$13="","",IF($B26="","",IFERROR($C26*$D26*IF((Override!$C$4="ON")*(COUNTIFS(Override!$B$11:$B$40,$B26,Override!$D$11:$D$40,16,Override!$E$11:$E$40,"&gt;=0")-COUNTIFS(Override!$B$11:$B$40,$B26,Override!$D$11:$D$40,16,Override!$E$11:$E$40,"&gt;=0",Override!$C$11:$C$40,"MXAU"))&gt;0,SUMIFS(Override!$E$11:$E$40,Override!$B$11:$B$40,$B26,Override!$D$11:$D$40,16)-SUMIFS(Override!$E$11:$E$40,Override!$B$11:$B$40,$B26,Override!$D$11:$D$40,16,Override!$C$11:$C$40,"MXAU"),Override!$R$61)/'AS51'!$B$3,"")))</f>
        <v/>
      </c>
      <c r="W26" s="77">
        <f>IF(W$13="","",IF($B26="","",IFERROR(F26*$E26/100,"")))</f>
        <v/>
      </c>
      <c r="X26" s="77">
        <f>IF(X$13="","",IF($B26="","",IFERROR(G26*$E26/100,"")))</f>
        <v/>
      </c>
      <c r="Y26" s="77">
        <f>IF(Y$13="","",IF($B26="","",IFERROR(H26*$E26/100,"")))</f>
        <v/>
      </c>
      <c r="Z26" s="77">
        <f>IF(Z$13="","",IF($B26="","",IFERROR(I26*$E26/100,"")))</f>
        <v/>
      </c>
      <c r="AA26" s="77">
        <f>IF(AA$13="","",IF($B26="","",IFERROR(J26*$E26/100,"")))</f>
        <v/>
      </c>
      <c r="AB26" s="77">
        <f>IF(AB$13="","",IF($B26="","",IFERROR(K26*$E26/100,"")))</f>
        <v/>
      </c>
      <c r="AC26" s="77">
        <f>IF(AC$13="","",IF($B26="","",IFERROR(L26*$E26/100,"")))</f>
        <v/>
      </c>
      <c r="AD26" s="77">
        <f>IF(AD$13="","",IF($B26="","",IFERROR(M26*$E26/100,"")))</f>
        <v/>
      </c>
      <c r="AE26" s="77">
        <f>IF(AE$13="","",IF($B26="","",IFERROR(N26*$E26/100,"")))</f>
        <v/>
      </c>
      <c r="AF26" s="77">
        <f>IF(AF$13="","",IF($B26="","",IFERROR(O26*$E26/100,"")))</f>
        <v/>
      </c>
      <c r="AG26" s="77">
        <f>IF(AG$13="","",IF($B26="","",IFERROR(P26*$E26/100,"")))</f>
        <v/>
      </c>
      <c r="AH26" s="77">
        <f>IF(AH$13="","",IF($B26="","",IFERROR(Q26*$E26/100,"")))</f>
        <v/>
      </c>
      <c r="AI26" s="77">
        <f>IF(AI$13="","",IF($B26="","",IFERROR(R26*$E26/100,"")))</f>
        <v/>
      </c>
      <c r="AJ26" s="77">
        <f>IF(AJ$13="","",IF($B26="","",IFERROR(S26*$E26/100,"")))</f>
        <v/>
      </c>
      <c r="AK26" s="77">
        <f>IF(AK$13="","",IF($B26="","",IFERROR(T26*$E26/100,"")))</f>
        <v/>
      </c>
      <c r="AL26" s="77">
        <f>IF(AL$13="","",IF($B26="","",IFERROR(U26*$E26/100,"")))</f>
        <v/>
      </c>
      <c r="AN26" s="77">
        <f>IF($B26="","",SUMIF($F$13:$U$13,"&lt;="&amp;Sector!$D$51,$F26:$U26))</f>
        <v/>
      </c>
      <c r="AO26" s="77">
        <f>IF($B26="","",SUMIF($W$13:$AL$13,"&lt;="&amp;Sector!$D$51,$W26:$AL26))</f>
        <v/>
      </c>
      <c r="AQ26" s="163">
        <f>IF(AQ$13="","",IF($B26="","",IFERROR($C26*$D26*SUMPRODUCT(('Dvd Calendar'!$E$118:$CZ$118&gt;AQ$12)*('Dvd Calendar'!$E$118:$CZ$118&lt;=AQ$13)*'Dvd Calendar'!$E$121:$CZ$121*(('Dvd Calendar'!$E$123:$CZ$123='Field Check'!$C$56)*('Field Check'!$C$56&lt;&gt;"")+('Dvd Calendar'!$E$123:$CZ$123='Field Check'!$C$57)*('Field Check'!$C$57&lt;&gt;"")))/'AS51'!$B$3,"")))</f>
        <v/>
      </c>
      <c r="AR26" s="163">
        <f>IF(AR$13="","",IF($B26="","",IFERROR($C26*$D26*SUMPRODUCT(('Dvd Calendar'!$E$118:$CZ$118&gt;AR$12)*('Dvd Calendar'!$E$118:$CZ$118&lt;=AR$13)*'Dvd Calendar'!$E$121:$CZ$121*(('Dvd Calendar'!$E$123:$CZ$123='Field Check'!$C$56)*('Field Check'!$C$56&lt;&gt;"")+('Dvd Calendar'!$E$123:$CZ$123='Field Check'!$C$57)*('Field Check'!$C$57&lt;&gt;"")))/'AS51'!$B$3,"")))</f>
        <v/>
      </c>
      <c r="AS26" s="163">
        <f>IF(AS$13="","",IF($B26="","",IFERROR($C26*$D26*SUMPRODUCT(('Dvd Calendar'!$E$118:$CZ$118&gt;AS$12)*('Dvd Calendar'!$E$118:$CZ$118&lt;=AS$13)*'Dvd Calendar'!$E$121:$CZ$121*(('Dvd Calendar'!$E$123:$CZ$123='Field Check'!$C$56)*('Field Check'!$C$56&lt;&gt;"")+('Dvd Calendar'!$E$123:$CZ$123='Field Check'!$C$57)*('Field Check'!$C$57&lt;&gt;"")))/'AS51'!$B$3,"")))</f>
        <v/>
      </c>
      <c r="AT26" s="163">
        <f>IF(AT$13="","",IF($B26="","",IFERROR($C26*$D26*SUMPRODUCT(('Dvd Calendar'!$E$118:$CZ$118&gt;AT$12)*('Dvd Calendar'!$E$118:$CZ$118&lt;=AT$13)*'Dvd Calendar'!$E$121:$CZ$121*(('Dvd Calendar'!$E$123:$CZ$123='Field Check'!$C$56)*('Field Check'!$C$56&lt;&gt;"")+('Dvd Calendar'!$E$123:$CZ$123='Field Check'!$C$57)*('Field Check'!$C$57&lt;&gt;"")))/'AS51'!$B$3,"")))</f>
        <v/>
      </c>
      <c r="AU26" s="163">
        <f>IF(AU$13="","",IF($B26="","",IFERROR($C26*$D26*SUMPRODUCT(('Dvd Calendar'!$E$118:$CZ$118&gt;AU$12)*('Dvd Calendar'!$E$118:$CZ$118&lt;=AU$13)*'Dvd Calendar'!$E$121:$CZ$121*(('Dvd Calendar'!$E$123:$CZ$123='Field Check'!$C$56)*('Field Check'!$C$56&lt;&gt;"")+('Dvd Calendar'!$E$123:$CZ$123='Field Check'!$C$57)*('Field Check'!$C$57&lt;&gt;"")))/'AS51'!$B$3,"")))</f>
        <v/>
      </c>
      <c r="AV26" s="163">
        <f>IF(AV$13="","",IF($B26="","",IFERROR($C26*$D26*SUMPRODUCT(('Dvd Calendar'!$E$118:$CZ$118&gt;AV$12)*('Dvd Calendar'!$E$118:$CZ$118&lt;=AV$13)*'Dvd Calendar'!$E$121:$CZ$121*(('Dvd Calendar'!$E$123:$CZ$123='Field Check'!$C$56)*('Field Check'!$C$56&lt;&gt;"")+('Dvd Calendar'!$E$123:$CZ$123='Field Check'!$C$57)*('Field Check'!$C$57&lt;&gt;"")))/'AS51'!$B$3,"")))</f>
        <v/>
      </c>
      <c r="AW26" s="163">
        <f>IF(AW$13="","",IF($B26="","",IFERROR($C26*$D26*SUMPRODUCT(('Dvd Calendar'!$E$118:$CZ$118&gt;AW$12)*('Dvd Calendar'!$E$118:$CZ$118&lt;=AW$13)*'Dvd Calendar'!$E$121:$CZ$121*(('Dvd Calendar'!$E$123:$CZ$123='Field Check'!$C$56)*('Field Check'!$C$56&lt;&gt;"")+('Dvd Calendar'!$E$123:$CZ$123='Field Check'!$C$57)*('Field Check'!$C$57&lt;&gt;"")))/'AS51'!$B$3,"")))</f>
        <v/>
      </c>
      <c r="AX26" s="163">
        <f>IF(AX$13="","",IF($B26="","",IFERROR($C26*$D26*SUMPRODUCT(('Dvd Calendar'!$E$118:$CZ$118&gt;AX$12)*('Dvd Calendar'!$E$118:$CZ$118&lt;=AX$13)*'Dvd Calendar'!$E$121:$CZ$121*(('Dvd Calendar'!$E$123:$CZ$123='Field Check'!$C$56)*('Field Check'!$C$56&lt;&gt;"")+('Dvd Calendar'!$E$123:$CZ$123='Field Check'!$C$57)*('Field Check'!$C$57&lt;&gt;"")))/'AS51'!$B$3,"")))</f>
        <v/>
      </c>
      <c r="AY26" s="163">
        <f>IF(AY$13="","",IF($B26="","",IFERROR($C26*$D26*SUMPRODUCT(('Dvd Calendar'!$E$118:$CZ$118&gt;AY$12)*('Dvd Calendar'!$E$118:$CZ$118&lt;=AY$13)*'Dvd Calendar'!$E$121:$CZ$121*(('Dvd Calendar'!$E$123:$CZ$123='Field Check'!$C$56)*('Field Check'!$C$56&lt;&gt;"")+('Dvd Calendar'!$E$123:$CZ$123='Field Check'!$C$57)*('Field Check'!$C$57&lt;&gt;"")))/'AS51'!$B$3,"")))</f>
        <v/>
      </c>
      <c r="AZ26" s="163">
        <f>IF(AZ$13="","",IF($B26="","",IFERROR($C26*$D26*SUMPRODUCT(('Dvd Calendar'!$E$118:$CZ$118&gt;AZ$12)*('Dvd Calendar'!$E$118:$CZ$118&lt;=AZ$13)*'Dvd Calendar'!$E$121:$CZ$121*(('Dvd Calendar'!$E$123:$CZ$123='Field Check'!$C$56)*('Field Check'!$C$56&lt;&gt;"")+('Dvd Calendar'!$E$123:$CZ$123='Field Check'!$C$57)*('Field Check'!$C$57&lt;&gt;"")))/'AS51'!$B$3,"")))</f>
        <v/>
      </c>
      <c r="BA26" s="163">
        <f>IF(BA$13="","",IF($B26="","",IFERROR($C26*$D26*SUMPRODUCT(('Dvd Calendar'!$E$118:$CZ$118&gt;BA$12)*('Dvd Calendar'!$E$118:$CZ$118&lt;=BA$13)*'Dvd Calendar'!$E$121:$CZ$121*(('Dvd Calendar'!$E$123:$CZ$123='Field Check'!$C$56)*('Field Check'!$C$56&lt;&gt;"")+('Dvd Calendar'!$E$123:$CZ$123='Field Check'!$C$57)*('Field Check'!$C$57&lt;&gt;"")))/'AS51'!$B$3,"")))</f>
        <v/>
      </c>
      <c r="BB26" s="163">
        <f>IF(BB$13="","",IF($B26="","",IFERROR($C26*$D26*SUMPRODUCT(('Dvd Calendar'!$E$118:$CZ$118&gt;BB$12)*('Dvd Calendar'!$E$118:$CZ$118&lt;=BB$13)*'Dvd Calendar'!$E$121:$CZ$121*(('Dvd Calendar'!$E$123:$CZ$123='Field Check'!$C$56)*('Field Check'!$C$56&lt;&gt;"")+('Dvd Calendar'!$E$123:$CZ$123='Field Check'!$C$57)*('Field Check'!$C$57&lt;&gt;"")))/'AS51'!$B$3,"")))</f>
        <v/>
      </c>
      <c r="BC26" s="163">
        <f>IF(BC$13="","",IF($B26="","",IFERROR($C26*$D26*SUMPRODUCT(('Dvd Calendar'!$E$118:$CZ$118&gt;BC$12)*('Dvd Calendar'!$E$118:$CZ$118&lt;=BC$13)*'Dvd Calendar'!$E$121:$CZ$121*(('Dvd Calendar'!$E$123:$CZ$123='Field Check'!$C$56)*('Field Check'!$C$56&lt;&gt;"")+('Dvd Calendar'!$E$123:$CZ$123='Field Check'!$C$57)*('Field Check'!$C$57&lt;&gt;"")))/'AS51'!$B$3,"")))</f>
        <v/>
      </c>
      <c r="BD26" s="163">
        <f>IF(BD$13="","",IF($B26="","",IFERROR($C26*$D26*SUMPRODUCT(('Dvd Calendar'!$E$118:$CZ$118&gt;BD$12)*('Dvd Calendar'!$E$118:$CZ$118&lt;=BD$13)*'Dvd Calendar'!$E$121:$CZ$121*(('Dvd Calendar'!$E$123:$CZ$123='Field Check'!$C$56)*('Field Check'!$C$56&lt;&gt;"")+('Dvd Calendar'!$E$123:$CZ$123='Field Check'!$C$57)*('Field Check'!$C$57&lt;&gt;"")))/'AS51'!$B$3,"")))</f>
        <v/>
      </c>
      <c r="BE26" s="163">
        <f>IF(BE$13="","",IF($B26="","",IFERROR($C26*$D26*SUMPRODUCT(('Dvd Calendar'!$E$118:$CZ$118&gt;BE$12)*('Dvd Calendar'!$E$118:$CZ$118&lt;=BE$13)*'Dvd Calendar'!$E$121:$CZ$121*(('Dvd Calendar'!$E$123:$CZ$123='Field Check'!$C$56)*('Field Check'!$C$56&lt;&gt;"")+('Dvd Calendar'!$E$123:$CZ$123='Field Check'!$C$57)*('Field Check'!$C$57&lt;&gt;"")))/'AS51'!$B$3,"")))</f>
        <v/>
      </c>
      <c r="BF26" s="163">
        <f>IF(BF$13="","",IF($B26="","",IFERROR($C26*$D26*SUMPRODUCT(('Dvd Calendar'!$E$118:$CZ$118&gt;BF$12)*('Dvd Calendar'!$E$118:$CZ$118&lt;=BF$13)*'Dvd Calendar'!$E$121:$CZ$121*(('Dvd Calendar'!$E$123:$CZ$123='Field Check'!$C$56)*('Field Check'!$C$56&lt;&gt;"")+('Dvd Calendar'!$E$123:$CZ$123='Field Check'!$C$57)*('Field Check'!$C$57&lt;&gt;"")))/'AS51'!$B$3,"")))</f>
        <v/>
      </c>
      <c r="BH26" s="163">
        <f>IF(BH$13="","",IF($B26="","",IFERROR(AQ26*$E26/100,"")))</f>
        <v/>
      </c>
      <c r="BI26" s="163">
        <f>IF(BI$13="","",IF($B26="","",IFERROR(AR26*$E26/100,"")))</f>
        <v/>
      </c>
      <c r="BJ26" s="163">
        <f>IF(BJ$13="","",IF($B26="","",IFERROR(AS26*$E26/100,"")))</f>
        <v/>
      </c>
      <c r="BK26" s="163">
        <f>IF(BK$13="","",IF($B26="","",IFERROR(AT26*$E26/100,"")))</f>
        <v/>
      </c>
      <c r="BL26" s="163">
        <f>IF(BL$13="","",IF($B26="","",IFERROR(AU26*$E26/100,"")))</f>
        <v/>
      </c>
      <c r="BM26" s="163">
        <f>IF(BM$13="","",IF($B26="","",IFERROR(AV26*$E26/100,"")))</f>
        <v/>
      </c>
      <c r="BN26" s="163">
        <f>IF(BN$13="","",IF($B26="","",IFERROR(AW26*$E26/100,"")))</f>
        <v/>
      </c>
      <c r="BO26" s="163">
        <f>IF(BO$13="","",IF($B26="","",IFERROR(AX26*$E26/100,"")))</f>
        <v/>
      </c>
      <c r="BP26" s="163">
        <f>IF(BP$13="","",IF($B26="","",IFERROR(AY26*$E26/100,"")))</f>
        <v/>
      </c>
      <c r="BQ26" s="163">
        <f>IF(BQ$13="","",IF($B26="","",IFERROR(AZ26*$E26/100,"")))</f>
        <v/>
      </c>
      <c r="BR26" s="163">
        <f>IF(BR$13="","",IF($B26="","",IFERROR(BA26*$E26/100,"")))</f>
        <v/>
      </c>
      <c r="BS26" s="163">
        <f>IF(BS$13="","",IF($B26="","",IFERROR(BB26*$E26/100,"")))</f>
        <v/>
      </c>
      <c r="BT26" s="163">
        <f>IF(BT$13="","",IF($B26="","",IFERROR(BC26*$E26/100,"")))</f>
        <v/>
      </c>
      <c r="BU26" s="163">
        <f>IF(BU$13="","",IF($B26="","",IFERROR(BD26*$E26/100,"")))</f>
        <v/>
      </c>
      <c r="BV26" s="163">
        <f>IF(BV$13="","",IF($B26="","",IFERROR(BE26*$E26/100,"")))</f>
        <v/>
      </c>
      <c r="BW26" s="163">
        <f>IF(BW$13="","",IF($B26="","",IFERROR(BF26*$E26/100,"")))</f>
        <v/>
      </c>
    </row>
    <row r="27">
      <c r="B27" s="126">
        <f>IF('AS51'!$C$17="","",'AS51'!$C$17)</f>
        <v/>
      </c>
      <c r="C27" s="74">
        <f>IF('AS51'!$B$17="","",'AS51'!$B$17)</f>
        <v/>
      </c>
      <c r="D27" s="75">
        <f>IFERROR('AS51'!$Q$17,1)</f>
        <v/>
      </c>
      <c r="E27" s="76">
        <f>IF($B27="","",IF(ISNUMBER('AS51'!$I$17),'AS51'!$I$17,'Index Summary'!$C$7))</f>
        <v/>
      </c>
      <c r="F27" s="77">
        <f>IF(F$13="","",IF($B27="","",IFERROR($C27*$D27*IF((Override!$C$4="ON")*(COUNTIFS(Override!$B$11:$B$40,$B27,Override!$D$11:$D$40,1,Override!$E$11:$E$40,"&gt;=0")-COUNTIFS(Override!$B$11:$B$40,$B27,Override!$D$11:$D$40,1,Override!$E$11:$E$40,"&gt;=0",Override!$C$11:$C$40,"MXAU"))&gt;0,SUMIFS(Override!$E$11:$E$40,Override!$B$11:$B$40,$B27,Override!$D$11:$D$40,1)-SUMIFS(Override!$E$11:$E$40,Override!$B$11:$B$40,$B27,Override!$D$11:$D$40,1,Override!$C$11:$C$40,"MXAU"),Override!$C$62)/'AS51'!$B$3,"")))</f>
        <v/>
      </c>
      <c r="G27" s="77">
        <f>IF(G$13="","",IF($B27="","",IFERROR($C27*$D27*IF((Override!$C$4="ON")*(COUNTIFS(Override!$B$11:$B$40,$B27,Override!$D$11:$D$40,2,Override!$E$11:$E$40,"&gt;=0")-COUNTIFS(Override!$B$11:$B$40,$B27,Override!$D$11:$D$40,2,Override!$E$11:$E$40,"&gt;=0",Override!$C$11:$C$40,"MXAU"))&gt;0,SUMIFS(Override!$E$11:$E$40,Override!$B$11:$B$40,$B27,Override!$D$11:$D$40,2)-SUMIFS(Override!$E$11:$E$40,Override!$B$11:$B$40,$B27,Override!$D$11:$D$40,2,Override!$C$11:$C$40,"MXAU"),Override!$D$62)/'AS51'!$B$3,"")))</f>
        <v/>
      </c>
      <c r="H27" s="77">
        <f>IF(H$13="","",IF($B27="","",IFERROR($C27*$D27*IF((Override!$C$4="ON")*(COUNTIFS(Override!$B$11:$B$40,$B27,Override!$D$11:$D$40,3,Override!$E$11:$E$40,"&gt;=0")-COUNTIFS(Override!$B$11:$B$40,$B27,Override!$D$11:$D$40,3,Override!$E$11:$E$40,"&gt;=0",Override!$C$11:$C$40,"MXAU"))&gt;0,SUMIFS(Override!$E$11:$E$40,Override!$B$11:$B$40,$B27,Override!$D$11:$D$40,3)-SUMIFS(Override!$E$11:$E$40,Override!$B$11:$B$40,$B27,Override!$D$11:$D$40,3,Override!$C$11:$C$40,"MXAU"),Override!$E$62)/'AS51'!$B$3,"")))</f>
        <v/>
      </c>
      <c r="I27" s="77">
        <f>IF(I$13="","",IF($B27="","",IFERROR($C27*$D27*IF((Override!$C$4="ON")*(COUNTIFS(Override!$B$11:$B$40,$B27,Override!$D$11:$D$40,4,Override!$E$11:$E$40,"&gt;=0")-COUNTIFS(Override!$B$11:$B$40,$B27,Override!$D$11:$D$40,4,Override!$E$11:$E$40,"&gt;=0",Override!$C$11:$C$40,"MXAU"))&gt;0,SUMIFS(Override!$E$11:$E$40,Override!$B$11:$B$40,$B27,Override!$D$11:$D$40,4)-SUMIFS(Override!$E$11:$E$40,Override!$B$11:$B$40,$B27,Override!$D$11:$D$40,4,Override!$C$11:$C$40,"MXAU"),Override!$F$62)/'AS51'!$B$3,"")))</f>
        <v/>
      </c>
      <c r="J27" s="77">
        <f>IF(J$13="","",IF($B27="","",IFERROR($C27*$D27*IF((Override!$C$4="ON")*(COUNTIFS(Override!$B$11:$B$40,$B27,Override!$D$11:$D$40,5,Override!$E$11:$E$40,"&gt;=0")-COUNTIFS(Override!$B$11:$B$40,$B27,Override!$D$11:$D$40,5,Override!$E$11:$E$40,"&gt;=0",Override!$C$11:$C$40,"MXAU"))&gt;0,SUMIFS(Override!$E$11:$E$40,Override!$B$11:$B$40,$B27,Override!$D$11:$D$40,5)-SUMIFS(Override!$E$11:$E$40,Override!$B$11:$B$40,$B27,Override!$D$11:$D$40,5,Override!$C$11:$C$40,"MXAU"),Override!$G$62)/'AS51'!$B$3,"")))</f>
        <v/>
      </c>
      <c r="K27" s="77">
        <f>IF(K$13="","",IF($B27="","",IFERROR($C27*$D27*IF((Override!$C$4="ON")*(COUNTIFS(Override!$B$11:$B$40,$B27,Override!$D$11:$D$40,6,Override!$E$11:$E$40,"&gt;=0")-COUNTIFS(Override!$B$11:$B$40,$B27,Override!$D$11:$D$40,6,Override!$E$11:$E$40,"&gt;=0",Override!$C$11:$C$40,"MXAU"))&gt;0,SUMIFS(Override!$E$11:$E$40,Override!$B$11:$B$40,$B27,Override!$D$11:$D$40,6)-SUMIFS(Override!$E$11:$E$40,Override!$B$11:$B$40,$B27,Override!$D$11:$D$40,6,Override!$C$11:$C$40,"MXAU"),Override!$H$62)/'AS51'!$B$3,"")))</f>
        <v/>
      </c>
      <c r="L27" s="77">
        <f>IF(L$13="","",IF($B27="","",IFERROR($C27*$D27*IF((Override!$C$4="ON")*(COUNTIFS(Override!$B$11:$B$40,$B27,Override!$D$11:$D$40,7,Override!$E$11:$E$40,"&gt;=0")-COUNTIFS(Override!$B$11:$B$40,$B27,Override!$D$11:$D$40,7,Override!$E$11:$E$40,"&gt;=0",Override!$C$11:$C$40,"MXAU"))&gt;0,SUMIFS(Override!$E$11:$E$40,Override!$B$11:$B$40,$B27,Override!$D$11:$D$40,7)-SUMIFS(Override!$E$11:$E$40,Override!$B$11:$B$40,$B27,Override!$D$11:$D$40,7,Override!$C$11:$C$40,"MXAU"),Override!$I$62)/'AS51'!$B$3,"")))</f>
        <v/>
      </c>
      <c r="M27" s="77">
        <f>IF(M$13="","",IF($B27="","",IFERROR($C27*$D27*IF((Override!$C$4="ON")*(COUNTIFS(Override!$B$11:$B$40,$B27,Override!$D$11:$D$40,8,Override!$E$11:$E$40,"&gt;=0")-COUNTIFS(Override!$B$11:$B$40,$B27,Override!$D$11:$D$40,8,Override!$E$11:$E$40,"&gt;=0",Override!$C$11:$C$40,"MXAU"))&gt;0,SUMIFS(Override!$E$11:$E$40,Override!$B$11:$B$40,$B27,Override!$D$11:$D$40,8)-SUMIFS(Override!$E$11:$E$40,Override!$B$11:$B$40,$B27,Override!$D$11:$D$40,8,Override!$C$11:$C$40,"MXAU"),Override!$J$62)/'AS51'!$B$3,"")))</f>
        <v/>
      </c>
      <c r="N27" s="77">
        <f>IF(N$13="","",IF($B27="","",IFERROR($C27*$D27*IF((Override!$C$4="ON")*(COUNTIFS(Override!$B$11:$B$40,$B27,Override!$D$11:$D$40,9,Override!$E$11:$E$40,"&gt;=0")-COUNTIFS(Override!$B$11:$B$40,$B27,Override!$D$11:$D$40,9,Override!$E$11:$E$40,"&gt;=0",Override!$C$11:$C$40,"MXAU"))&gt;0,SUMIFS(Override!$E$11:$E$40,Override!$B$11:$B$40,$B27,Override!$D$11:$D$40,9)-SUMIFS(Override!$E$11:$E$40,Override!$B$11:$B$40,$B27,Override!$D$11:$D$40,9,Override!$C$11:$C$40,"MXAU"),Override!$K$62)/'AS51'!$B$3,"")))</f>
        <v/>
      </c>
      <c r="O27" s="77">
        <f>IF(O$13="","",IF($B27="","",IFERROR($C27*$D27*IF((Override!$C$4="ON")*(COUNTIFS(Override!$B$11:$B$40,$B27,Override!$D$11:$D$40,10,Override!$E$11:$E$40,"&gt;=0")-COUNTIFS(Override!$B$11:$B$40,$B27,Override!$D$11:$D$40,10,Override!$E$11:$E$40,"&gt;=0",Override!$C$11:$C$40,"MXAU"))&gt;0,SUMIFS(Override!$E$11:$E$40,Override!$B$11:$B$40,$B27,Override!$D$11:$D$40,10)-SUMIFS(Override!$E$11:$E$40,Override!$B$11:$B$40,$B27,Override!$D$11:$D$40,10,Override!$C$11:$C$40,"MXAU"),Override!$L$62)/'AS51'!$B$3,"")))</f>
        <v/>
      </c>
      <c r="P27" s="77">
        <f>IF(P$13="","",IF($B27="","",IFERROR($C27*$D27*IF((Override!$C$4="ON")*(COUNTIFS(Override!$B$11:$B$40,$B27,Override!$D$11:$D$40,11,Override!$E$11:$E$40,"&gt;=0")-COUNTIFS(Override!$B$11:$B$40,$B27,Override!$D$11:$D$40,11,Override!$E$11:$E$40,"&gt;=0",Override!$C$11:$C$40,"MXAU"))&gt;0,SUMIFS(Override!$E$11:$E$40,Override!$B$11:$B$40,$B27,Override!$D$11:$D$40,11)-SUMIFS(Override!$E$11:$E$40,Override!$B$11:$B$40,$B27,Override!$D$11:$D$40,11,Override!$C$11:$C$40,"MXAU"),Override!$M$62)/'AS51'!$B$3,"")))</f>
        <v/>
      </c>
      <c r="Q27" s="77">
        <f>IF(Q$13="","",IF($B27="","",IFERROR($C27*$D27*IF((Override!$C$4="ON")*(COUNTIFS(Override!$B$11:$B$40,$B27,Override!$D$11:$D$40,12,Override!$E$11:$E$40,"&gt;=0")-COUNTIFS(Override!$B$11:$B$40,$B27,Override!$D$11:$D$40,12,Override!$E$11:$E$40,"&gt;=0",Override!$C$11:$C$40,"MXAU"))&gt;0,SUMIFS(Override!$E$11:$E$40,Override!$B$11:$B$40,$B27,Override!$D$11:$D$40,12)-SUMIFS(Override!$E$11:$E$40,Override!$B$11:$B$40,$B27,Override!$D$11:$D$40,12,Override!$C$11:$C$40,"MXAU"),Override!$N$62)/'AS51'!$B$3,"")))</f>
        <v/>
      </c>
      <c r="R27" s="77">
        <f>IF(R$13="","",IF($B27="","",IFERROR($C27*$D27*IF((Override!$C$4="ON")*(COUNTIFS(Override!$B$11:$B$40,$B27,Override!$D$11:$D$40,13,Override!$E$11:$E$40,"&gt;=0")-COUNTIFS(Override!$B$11:$B$40,$B27,Override!$D$11:$D$40,13,Override!$E$11:$E$40,"&gt;=0",Override!$C$11:$C$40,"MXAU"))&gt;0,SUMIFS(Override!$E$11:$E$40,Override!$B$11:$B$40,$B27,Override!$D$11:$D$40,13)-SUMIFS(Override!$E$11:$E$40,Override!$B$11:$B$40,$B27,Override!$D$11:$D$40,13,Override!$C$11:$C$40,"MXAU"),Override!$O$62)/'AS51'!$B$3,"")))</f>
        <v/>
      </c>
      <c r="S27" s="77">
        <f>IF(S$13="","",IF($B27="","",IFERROR($C27*$D27*IF((Override!$C$4="ON")*(COUNTIFS(Override!$B$11:$B$40,$B27,Override!$D$11:$D$40,14,Override!$E$11:$E$40,"&gt;=0")-COUNTIFS(Override!$B$11:$B$40,$B27,Override!$D$11:$D$40,14,Override!$E$11:$E$40,"&gt;=0",Override!$C$11:$C$40,"MXAU"))&gt;0,SUMIFS(Override!$E$11:$E$40,Override!$B$11:$B$40,$B27,Override!$D$11:$D$40,14)-SUMIFS(Override!$E$11:$E$40,Override!$B$11:$B$40,$B27,Override!$D$11:$D$40,14,Override!$C$11:$C$40,"MXAU"),Override!$P$62)/'AS51'!$B$3,"")))</f>
        <v/>
      </c>
      <c r="T27" s="77">
        <f>IF(T$13="","",IF($B27="","",IFERROR($C27*$D27*IF((Override!$C$4="ON")*(COUNTIFS(Override!$B$11:$B$40,$B27,Override!$D$11:$D$40,15,Override!$E$11:$E$40,"&gt;=0")-COUNTIFS(Override!$B$11:$B$40,$B27,Override!$D$11:$D$40,15,Override!$E$11:$E$40,"&gt;=0",Override!$C$11:$C$40,"MXAU"))&gt;0,SUMIFS(Override!$E$11:$E$40,Override!$B$11:$B$40,$B27,Override!$D$11:$D$40,15)-SUMIFS(Override!$E$11:$E$40,Override!$B$11:$B$40,$B27,Override!$D$11:$D$40,15,Override!$C$11:$C$40,"MXAU"),Override!$Q$62)/'AS51'!$B$3,"")))</f>
        <v/>
      </c>
      <c r="U27" s="77">
        <f>IF(U$13="","",IF($B27="","",IFERROR($C27*$D27*IF((Override!$C$4="ON")*(COUNTIFS(Override!$B$11:$B$40,$B27,Override!$D$11:$D$40,16,Override!$E$11:$E$40,"&gt;=0")-COUNTIFS(Override!$B$11:$B$40,$B27,Override!$D$11:$D$40,16,Override!$E$11:$E$40,"&gt;=0",Override!$C$11:$C$40,"MXAU"))&gt;0,SUMIFS(Override!$E$11:$E$40,Override!$B$11:$B$40,$B27,Override!$D$11:$D$40,16)-SUMIFS(Override!$E$11:$E$40,Override!$B$11:$B$40,$B27,Override!$D$11:$D$40,16,Override!$C$11:$C$40,"MXAU"),Override!$R$62)/'AS51'!$B$3,"")))</f>
        <v/>
      </c>
      <c r="W27" s="77">
        <f>IF(W$13="","",IF($B27="","",IFERROR(F27*$E27/100,"")))</f>
        <v/>
      </c>
      <c r="X27" s="77">
        <f>IF(X$13="","",IF($B27="","",IFERROR(G27*$E27/100,"")))</f>
        <v/>
      </c>
      <c r="Y27" s="77">
        <f>IF(Y$13="","",IF($B27="","",IFERROR(H27*$E27/100,"")))</f>
        <v/>
      </c>
      <c r="Z27" s="77">
        <f>IF(Z$13="","",IF($B27="","",IFERROR(I27*$E27/100,"")))</f>
        <v/>
      </c>
      <c r="AA27" s="77">
        <f>IF(AA$13="","",IF($B27="","",IFERROR(J27*$E27/100,"")))</f>
        <v/>
      </c>
      <c r="AB27" s="77">
        <f>IF(AB$13="","",IF($B27="","",IFERROR(K27*$E27/100,"")))</f>
        <v/>
      </c>
      <c r="AC27" s="77">
        <f>IF(AC$13="","",IF($B27="","",IFERROR(L27*$E27/100,"")))</f>
        <v/>
      </c>
      <c r="AD27" s="77">
        <f>IF(AD$13="","",IF($B27="","",IFERROR(M27*$E27/100,"")))</f>
        <v/>
      </c>
      <c r="AE27" s="77">
        <f>IF(AE$13="","",IF($B27="","",IFERROR(N27*$E27/100,"")))</f>
        <v/>
      </c>
      <c r="AF27" s="77">
        <f>IF(AF$13="","",IF($B27="","",IFERROR(O27*$E27/100,"")))</f>
        <v/>
      </c>
      <c r="AG27" s="77">
        <f>IF(AG$13="","",IF($B27="","",IFERROR(P27*$E27/100,"")))</f>
        <v/>
      </c>
      <c r="AH27" s="77">
        <f>IF(AH$13="","",IF($B27="","",IFERROR(Q27*$E27/100,"")))</f>
        <v/>
      </c>
      <c r="AI27" s="77">
        <f>IF(AI$13="","",IF($B27="","",IFERROR(R27*$E27/100,"")))</f>
        <v/>
      </c>
      <c r="AJ27" s="77">
        <f>IF(AJ$13="","",IF($B27="","",IFERROR(S27*$E27/100,"")))</f>
        <v/>
      </c>
      <c r="AK27" s="77">
        <f>IF(AK$13="","",IF($B27="","",IFERROR(T27*$E27/100,"")))</f>
        <v/>
      </c>
      <c r="AL27" s="77">
        <f>IF(AL$13="","",IF($B27="","",IFERROR(U27*$E27/100,"")))</f>
        <v/>
      </c>
      <c r="AN27" s="77">
        <f>IF($B27="","",SUMIF($F$13:$U$13,"&lt;="&amp;Sector!$D$51,$F27:$U27))</f>
        <v/>
      </c>
      <c r="AO27" s="77">
        <f>IF($B27="","",SUMIF($W$13:$AL$13,"&lt;="&amp;Sector!$D$51,$W27:$AL27))</f>
        <v/>
      </c>
      <c r="AQ27" s="163">
        <f>IF(AQ$13="","",IF($B27="","",IFERROR($C27*$D27*SUMPRODUCT(('Dvd Calendar'!$E$129:$CZ$129&gt;AQ$12)*('Dvd Calendar'!$E$129:$CZ$129&lt;=AQ$13)*'Dvd Calendar'!$E$132:$CZ$132*(('Dvd Calendar'!$E$134:$CZ$134='Field Check'!$C$56)*('Field Check'!$C$56&lt;&gt;"")+('Dvd Calendar'!$E$134:$CZ$134='Field Check'!$C$57)*('Field Check'!$C$57&lt;&gt;"")))/'AS51'!$B$3,"")))</f>
        <v/>
      </c>
      <c r="AR27" s="163">
        <f>IF(AR$13="","",IF($B27="","",IFERROR($C27*$D27*SUMPRODUCT(('Dvd Calendar'!$E$129:$CZ$129&gt;AR$12)*('Dvd Calendar'!$E$129:$CZ$129&lt;=AR$13)*'Dvd Calendar'!$E$132:$CZ$132*(('Dvd Calendar'!$E$134:$CZ$134='Field Check'!$C$56)*('Field Check'!$C$56&lt;&gt;"")+('Dvd Calendar'!$E$134:$CZ$134='Field Check'!$C$57)*('Field Check'!$C$57&lt;&gt;"")))/'AS51'!$B$3,"")))</f>
        <v/>
      </c>
      <c r="AS27" s="163">
        <f>IF(AS$13="","",IF($B27="","",IFERROR($C27*$D27*SUMPRODUCT(('Dvd Calendar'!$E$129:$CZ$129&gt;AS$12)*('Dvd Calendar'!$E$129:$CZ$129&lt;=AS$13)*'Dvd Calendar'!$E$132:$CZ$132*(('Dvd Calendar'!$E$134:$CZ$134='Field Check'!$C$56)*('Field Check'!$C$56&lt;&gt;"")+('Dvd Calendar'!$E$134:$CZ$134='Field Check'!$C$57)*('Field Check'!$C$57&lt;&gt;"")))/'AS51'!$B$3,"")))</f>
        <v/>
      </c>
      <c r="AT27" s="163">
        <f>IF(AT$13="","",IF($B27="","",IFERROR($C27*$D27*SUMPRODUCT(('Dvd Calendar'!$E$129:$CZ$129&gt;AT$12)*('Dvd Calendar'!$E$129:$CZ$129&lt;=AT$13)*'Dvd Calendar'!$E$132:$CZ$132*(('Dvd Calendar'!$E$134:$CZ$134='Field Check'!$C$56)*('Field Check'!$C$56&lt;&gt;"")+('Dvd Calendar'!$E$134:$CZ$134='Field Check'!$C$57)*('Field Check'!$C$57&lt;&gt;"")))/'AS51'!$B$3,"")))</f>
        <v/>
      </c>
      <c r="AU27" s="163">
        <f>IF(AU$13="","",IF($B27="","",IFERROR($C27*$D27*SUMPRODUCT(('Dvd Calendar'!$E$129:$CZ$129&gt;AU$12)*('Dvd Calendar'!$E$129:$CZ$129&lt;=AU$13)*'Dvd Calendar'!$E$132:$CZ$132*(('Dvd Calendar'!$E$134:$CZ$134='Field Check'!$C$56)*('Field Check'!$C$56&lt;&gt;"")+('Dvd Calendar'!$E$134:$CZ$134='Field Check'!$C$57)*('Field Check'!$C$57&lt;&gt;"")))/'AS51'!$B$3,"")))</f>
        <v/>
      </c>
      <c r="AV27" s="163">
        <f>IF(AV$13="","",IF($B27="","",IFERROR($C27*$D27*SUMPRODUCT(('Dvd Calendar'!$E$129:$CZ$129&gt;AV$12)*('Dvd Calendar'!$E$129:$CZ$129&lt;=AV$13)*'Dvd Calendar'!$E$132:$CZ$132*(('Dvd Calendar'!$E$134:$CZ$134='Field Check'!$C$56)*('Field Check'!$C$56&lt;&gt;"")+('Dvd Calendar'!$E$134:$CZ$134='Field Check'!$C$57)*('Field Check'!$C$57&lt;&gt;"")))/'AS51'!$B$3,"")))</f>
        <v/>
      </c>
      <c r="AW27" s="163">
        <f>IF(AW$13="","",IF($B27="","",IFERROR($C27*$D27*SUMPRODUCT(('Dvd Calendar'!$E$129:$CZ$129&gt;AW$12)*('Dvd Calendar'!$E$129:$CZ$129&lt;=AW$13)*'Dvd Calendar'!$E$132:$CZ$132*(('Dvd Calendar'!$E$134:$CZ$134='Field Check'!$C$56)*('Field Check'!$C$56&lt;&gt;"")+('Dvd Calendar'!$E$134:$CZ$134='Field Check'!$C$57)*('Field Check'!$C$57&lt;&gt;"")))/'AS51'!$B$3,"")))</f>
        <v/>
      </c>
      <c r="AX27" s="163">
        <f>IF(AX$13="","",IF($B27="","",IFERROR($C27*$D27*SUMPRODUCT(('Dvd Calendar'!$E$129:$CZ$129&gt;AX$12)*('Dvd Calendar'!$E$129:$CZ$129&lt;=AX$13)*'Dvd Calendar'!$E$132:$CZ$132*(('Dvd Calendar'!$E$134:$CZ$134='Field Check'!$C$56)*('Field Check'!$C$56&lt;&gt;"")+('Dvd Calendar'!$E$134:$CZ$134='Field Check'!$C$57)*('Field Check'!$C$57&lt;&gt;"")))/'AS51'!$B$3,"")))</f>
        <v/>
      </c>
      <c r="AY27" s="163">
        <f>IF(AY$13="","",IF($B27="","",IFERROR($C27*$D27*SUMPRODUCT(('Dvd Calendar'!$E$129:$CZ$129&gt;AY$12)*('Dvd Calendar'!$E$129:$CZ$129&lt;=AY$13)*'Dvd Calendar'!$E$132:$CZ$132*(('Dvd Calendar'!$E$134:$CZ$134='Field Check'!$C$56)*('Field Check'!$C$56&lt;&gt;"")+('Dvd Calendar'!$E$134:$CZ$134='Field Check'!$C$57)*('Field Check'!$C$57&lt;&gt;"")))/'AS51'!$B$3,"")))</f>
        <v/>
      </c>
      <c r="AZ27" s="163">
        <f>IF(AZ$13="","",IF($B27="","",IFERROR($C27*$D27*SUMPRODUCT(('Dvd Calendar'!$E$129:$CZ$129&gt;AZ$12)*('Dvd Calendar'!$E$129:$CZ$129&lt;=AZ$13)*'Dvd Calendar'!$E$132:$CZ$132*(('Dvd Calendar'!$E$134:$CZ$134='Field Check'!$C$56)*('Field Check'!$C$56&lt;&gt;"")+('Dvd Calendar'!$E$134:$CZ$134='Field Check'!$C$57)*('Field Check'!$C$57&lt;&gt;"")))/'AS51'!$B$3,"")))</f>
        <v/>
      </c>
      <c r="BA27" s="163">
        <f>IF(BA$13="","",IF($B27="","",IFERROR($C27*$D27*SUMPRODUCT(('Dvd Calendar'!$E$129:$CZ$129&gt;BA$12)*('Dvd Calendar'!$E$129:$CZ$129&lt;=BA$13)*'Dvd Calendar'!$E$132:$CZ$132*(('Dvd Calendar'!$E$134:$CZ$134='Field Check'!$C$56)*('Field Check'!$C$56&lt;&gt;"")+('Dvd Calendar'!$E$134:$CZ$134='Field Check'!$C$57)*('Field Check'!$C$57&lt;&gt;"")))/'AS51'!$B$3,"")))</f>
        <v/>
      </c>
      <c r="BB27" s="163">
        <f>IF(BB$13="","",IF($B27="","",IFERROR($C27*$D27*SUMPRODUCT(('Dvd Calendar'!$E$129:$CZ$129&gt;BB$12)*('Dvd Calendar'!$E$129:$CZ$129&lt;=BB$13)*'Dvd Calendar'!$E$132:$CZ$132*(('Dvd Calendar'!$E$134:$CZ$134='Field Check'!$C$56)*('Field Check'!$C$56&lt;&gt;"")+('Dvd Calendar'!$E$134:$CZ$134='Field Check'!$C$57)*('Field Check'!$C$57&lt;&gt;"")))/'AS51'!$B$3,"")))</f>
        <v/>
      </c>
      <c r="BC27" s="163">
        <f>IF(BC$13="","",IF($B27="","",IFERROR($C27*$D27*SUMPRODUCT(('Dvd Calendar'!$E$129:$CZ$129&gt;BC$12)*('Dvd Calendar'!$E$129:$CZ$129&lt;=BC$13)*'Dvd Calendar'!$E$132:$CZ$132*(('Dvd Calendar'!$E$134:$CZ$134='Field Check'!$C$56)*('Field Check'!$C$56&lt;&gt;"")+('Dvd Calendar'!$E$134:$CZ$134='Field Check'!$C$57)*('Field Check'!$C$57&lt;&gt;"")))/'AS51'!$B$3,"")))</f>
        <v/>
      </c>
      <c r="BD27" s="163">
        <f>IF(BD$13="","",IF($B27="","",IFERROR($C27*$D27*SUMPRODUCT(('Dvd Calendar'!$E$129:$CZ$129&gt;BD$12)*('Dvd Calendar'!$E$129:$CZ$129&lt;=BD$13)*'Dvd Calendar'!$E$132:$CZ$132*(('Dvd Calendar'!$E$134:$CZ$134='Field Check'!$C$56)*('Field Check'!$C$56&lt;&gt;"")+('Dvd Calendar'!$E$134:$CZ$134='Field Check'!$C$57)*('Field Check'!$C$57&lt;&gt;"")))/'AS51'!$B$3,"")))</f>
        <v/>
      </c>
      <c r="BE27" s="163">
        <f>IF(BE$13="","",IF($B27="","",IFERROR($C27*$D27*SUMPRODUCT(('Dvd Calendar'!$E$129:$CZ$129&gt;BE$12)*('Dvd Calendar'!$E$129:$CZ$129&lt;=BE$13)*'Dvd Calendar'!$E$132:$CZ$132*(('Dvd Calendar'!$E$134:$CZ$134='Field Check'!$C$56)*('Field Check'!$C$56&lt;&gt;"")+('Dvd Calendar'!$E$134:$CZ$134='Field Check'!$C$57)*('Field Check'!$C$57&lt;&gt;"")))/'AS51'!$B$3,"")))</f>
        <v/>
      </c>
      <c r="BF27" s="163">
        <f>IF(BF$13="","",IF($B27="","",IFERROR($C27*$D27*SUMPRODUCT(('Dvd Calendar'!$E$129:$CZ$129&gt;BF$12)*('Dvd Calendar'!$E$129:$CZ$129&lt;=BF$13)*'Dvd Calendar'!$E$132:$CZ$132*(('Dvd Calendar'!$E$134:$CZ$134='Field Check'!$C$56)*('Field Check'!$C$56&lt;&gt;"")+('Dvd Calendar'!$E$134:$CZ$134='Field Check'!$C$57)*('Field Check'!$C$57&lt;&gt;"")))/'AS51'!$B$3,"")))</f>
        <v/>
      </c>
      <c r="BH27" s="163">
        <f>IF(BH$13="","",IF($B27="","",IFERROR(AQ27*$E27/100,"")))</f>
        <v/>
      </c>
      <c r="BI27" s="163">
        <f>IF(BI$13="","",IF($B27="","",IFERROR(AR27*$E27/100,"")))</f>
        <v/>
      </c>
      <c r="BJ27" s="163">
        <f>IF(BJ$13="","",IF($B27="","",IFERROR(AS27*$E27/100,"")))</f>
        <v/>
      </c>
      <c r="BK27" s="163">
        <f>IF(BK$13="","",IF($B27="","",IFERROR(AT27*$E27/100,"")))</f>
        <v/>
      </c>
      <c r="BL27" s="163">
        <f>IF(BL$13="","",IF($B27="","",IFERROR(AU27*$E27/100,"")))</f>
        <v/>
      </c>
      <c r="BM27" s="163">
        <f>IF(BM$13="","",IF($B27="","",IFERROR(AV27*$E27/100,"")))</f>
        <v/>
      </c>
      <c r="BN27" s="163">
        <f>IF(BN$13="","",IF($B27="","",IFERROR(AW27*$E27/100,"")))</f>
        <v/>
      </c>
      <c r="BO27" s="163">
        <f>IF(BO$13="","",IF($B27="","",IFERROR(AX27*$E27/100,"")))</f>
        <v/>
      </c>
      <c r="BP27" s="163">
        <f>IF(BP$13="","",IF($B27="","",IFERROR(AY27*$E27/100,"")))</f>
        <v/>
      </c>
      <c r="BQ27" s="163">
        <f>IF(BQ$13="","",IF($B27="","",IFERROR(AZ27*$E27/100,"")))</f>
        <v/>
      </c>
      <c r="BR27" s="163">
        <f>IF(BR$13="","",IF($B27="","",IFERROR(BA27*$E27/100,"")))</f>
        <v/>
      </c>
      <c r="BS27" s="163">
        <f>IF(BS$13="","",IF($B27="","",IFERROR(BB27*$E27/100,"")))</f>
        <v/>
      </c>
      <c r="BT27" s="163">
        <f>IF(BT$13="","",IF($B27="","",IFERROR(BC27*$E27/100,"")))</f>
        <v/>
      </c>
      <c r="BU27" s="163">
        <f>IF(BU$13="","",IF($B27="","",IFERROR(BD27*$E27/100,"")))</f>
        <v/>
      </c>
      <c r="BV27" s="163">
        <f>IF(BV$13="","",IF($B27="","",IFERROR(BE27*$E27/100,"")))</f>
        <v/>
      </c>
      <c r="BW27" s="163">
        <f>IF(BW$13="","",IF($B27="","",IFERROR(BF27*$E27/100,"")))</f>
        <v/>
      </c>
    </row>
    <row r="28">
      <c r="B28" s="126">
        <f>IF('AS51'!$C$18="","",'AS51'!$C$18)</f>
        <v/>
      </c>
      <c r="C28" s="74">
        <f>IF('AS51'!$B$18="","",'AS51'!$B$18)</f>
        <v/>
      </c>
      <c r="D28" s="75">
        <f>IFERROR('AS51'!$Q$18,1)</f>
        <v/>
      </c>
      <c r="E28" s="76">
        <f>IF($B28="","",IF(ISNUMBER('AS51'!$I$18),'AS51'!$I$18,'Index Summary'!$C$7))</f>
        <v/>
      </c>
      <c r="F28" s="77">
        <f>IF(F$13="","",IF($B28="","",IFERROR($C28*$D28*IF((Override!$C$4="ON")*(COUNTIFS(Override!$B$11:$B$40,$B28,Override!$D$11:$D$40,1,Override!$E$11:$E$40,"&gt;=0")-COUNTIFS(Override!$B$11:$B$40,$B28,Override!$D$11:$D$40,1,Override!$E$11:$E$40,"&gt;=0",Override!$C$11:$C$40,"MXAU"))&gt;0,SUMIFS(Override!$E$11:$E$40,Override!$B$11:$B$40,$B28,Override!$D$11:$D$40,1)-SUMIFS(Override!$E$11:$E$40,Override!$B$11:$B$40,$B28,Override!$D$11:$D$40,1,Override!$C$11:$C$40,"MXAU"),Override!$C$63)/'AS51'!$B$3,"")))</f>
        <v/>
      </c>
      <c r="G28" s="77">
        <f>IF(G$13="","",IF($B28="","",IFERROR($C28*$D28*IF((Override!$C$4="ON")*(COUNTIFS(Override!$B$11:$B$40,$B28,Override!$D$11:$D$40,2,Override!$E$11:$E$40,"&gt;=0")-COUNTIFS(Override!$B$11:$B$40,$B28,Override!$D$11:$D$40,2,Override!$E$11:$E$40,"&gt;=0",Override!$C$11:$C$40,"MXAU"))&gt;0,SUMIFS(Override!$E$11:$E$40,Override!$B$11:$B$40,$B28,Override!$D$11:$D$40,2)-SUMIFS(Override!$E$11:$E$40,Override!$B$11:$B$40,$B28,Override!$D$11:$D$40,2,Override!$C$11:$C$40,"MXAU"),Override!$D$63)/'AS51'!$B$3,"")))</f>
        <v/>
      </c>
      <c r="H28" s="77">
        <f>IF(H$13="","",IF($B28="","",IFERROR($C28*$D28*IF((Override!$C$4="ON")*(COUNTIFS(Override!$B$11:$B$40,$B28,Override!$D$11:$D$40,3,Override!$E$11:$E$40,"&gt;=0")-COUNTIFS(Override!$B$11:$B$40,$B28,Override!$D$11:$D$40,3,Override!$E$11:$E$40,"&gt;=0",Override!$C$11:$C$40,"MXAU"))&gt;0,SUMIFS(Override!$E$11:$E$40,Override!$B$11:$B$40,$B28,Override!$D$11:$D$40,3)-SUMIFS(Override!$E$11:$E$40,Override!$B$11:$B$40,$B28,Override!$D$11:$D$40,3,Override!$C$11:$C$40,"MXAU"),Override!$E$63)/'AS51'!$B$3,"")))</f>
        <v/>
      </c>
      <c r="I28" s="77">
        <f>IF(I$13="","",IF($B28="","",IFERROR($C28*$D28*IF((Override!$C$4="ON")*(COUNTIFS(Override!$B$11:$B$40,$B28,Override!$D$11:$D$40,4,Override!$E$11:$E$40,"&gt;=0")-COUNTIFS(Override!$B$11:$B$40,$B28,Override!$D$11:$D$40,4,Override!$E$11:$E$40,"&gt;=0",Override!$C$11:$C$40,"MXAU"))&gt;0,SUMIFS(Override!$E$11:$E$40,Override!$B$11:$B$40,$B28,Override!$D$11:$D$40,4)-SUMIFS(Override!$E$11:$E$40,Override!$B$11:$B$40,$B28,Override!$D$11:$D$40,4,Override!$C$11:$C$40,"MXAU"),Override!$F$63)/'AS51'!$B$3,"")))</f>
        <v/>
      </c>
      <c r="J28" s="77">
        <f>IF(J$13="","",IF($B28="","",IFERROR($C28*$D28*IF((Override!$C$4="ON")*(COUNTIFS(Override!$B$11:$B$40,$B28,Override!$D$11:$D$40,5,Override!$E$11:$E$40,"&gt;=0")-COUNTIFS(Override!$B$11:$B$40,$B28,Override!$D$11:$D$40,5,Override!$E$11:$E$40,"&gt;=0",Override!$C$11:$C$40,"MXAU"))&gt;0,SUMIFS(Override!$E$11:$E$40,Override!$B$11:$B$40,$B28,Override!$D$11:$D$40,5)-SUMIFS(Override!$E$11:$E$40,Override!$B$11:$B$40,$B28,Override!$D$11:$D$40,5,Override!$C$11:$C$40,"MXAU"),Override!$G$63)/'AS51'!$B$3,"")))</f>
        <v/>
      </c>
      <c r="K28" s="77">
        <f>IF(K$13="","",IF($B28="","",IFERROR($C28*$D28*IF((Override!$C$4="ON")*(COUNTIFS(Override!$B$11:$B$40,$B28,Override!$D$11:$D$40,6,Override!$E$11:$E$40,"&gt;=0")-COUNTIFS(Override!$B$11:$B$40,$B28,Override!$D$11:$D$40,6,Override!$E$11:$E$40,"&gt;=0",Override!$C$11:$C$40,"MXAU"))&gt;0,SUMIFS(Override!$E$11:$E$40,Override!$B$11:$B$40,$B28,Override!$D$11:$D$40,6)-SUMIFS(Override!$E$11:$E$40,Override!$B$11:$B$40,$B28,Override!$D$11:$D$40,6,Override!$C$11:$C$40,"MXAU"),Override!$H$63)/'AS51'!$B$3,"")))</f>
        <v/>
      </c>
      <c r="L28" s="77">
        <f>IF(L$13="","",IF($B28="","",IFERROR($C28*$D28*IF((Override!$C$4="ON")*(COUNTIFS(Override!$B$11:$B$40,$B28,Override!$D$11:$D$40,7,Override!$E$11:$E$40,"&gt;=0")-COUNTIFS(Override!$B$11:$B$40,$B28,Override!$D$11:$D$40,7,Override!$E$11:$E$40,"&gt;=0",Override!$C$11:$C$40,"MXAU"))&gt;0,SUMIFS(Override!$E$11:$E$40,Override!$B$11:$B$40,$B28,Override!$D$11:$D$40,7)-SUMIFS(Override!$E$11:$E$40,Override!$B$11:$B$40,$B28,Override!$D$11:$D$40,7,Override!$C$11:$C$40,"MXAU"),Override!$I$63)/'AS51'!$B$3,"")))</f>
        <v/>
      </c>
      <c r="M28" s="77">
        <f>IF(M$13="","",IF($B28="","",IFERROR($C28*$D28*IF((Override!$C$4="ON")*(COUNTIFS(Override!$B$11:$B$40,$B28,Override!$D$11:$D$40,8,Override!$E$11:$E$40,"&gt;=0")-COUNTIFS(Override!$B$11:$B$40,$B28,Override!$D$11:$D$40,8,Override!$E$11:$E$40,"&gt;=0",Override!$C$11:$C$40,"MXAU"))&gt;0,SUMIFS(Override!$E$11:$E$40,Override!$B$11:$B$40,$B28,Override!$D$11:$D$40,8)-SUMIFS(Override!$E$11:$E$40,Override!$B$11:$B$40,$B28,Override!$D$11:$D$40,8,Override!$C$11:$C$40,"MXAU"),Override!$J$63)/'AS51'!$B$3,"")))</f>
        <v/>
      </c>
      <c r="N28" s="77">
        <f>IF(N$13="","",IF($B28="","",IFERROR($C28*$D28*IF((Override!$C$4="ON")*(COUNTIFS(Override!$B$11:$B$40,$B28,Override!$D$11:$D$40,9,Override!$E$11:$E$40,"&gt;=0")-COUNTIFS(Override!$B$11:$B$40,$B28,Override!$D$11:$D$40,9,Override!$E$11:$E$40,"&gt;=0",Override!$C$11:$C$40,"MXAU"))&gt;0,SUMIFS(Override!$E$11:$E$40,Override!$B$11:$B$40,$B28,Override!$D$11:$D$40,9)-SUMIFS(Override!$E$11:$E$40,Override!$B$11:$B$40,$B28,Override!$D$11:$D$40,9,Override!$C$11:$C$40,"MXAU"),Override!$K$63)/'AS51'!$B$3,"")))</f>
        <v/>
      </c>
      <c r="O28" s="77">
        <f>IF(O$13="","",IF($B28="","",IFERROR($C28*$D28*IF((Override!$C$4="ON")*(COUNTIFS(Override!$B$11:$B$40,$B28,Override!$D$11:$D$40,10,Override!$E$11:$E$40,"&gt;=0")-COUNTIFS(Override!$B$11:$B$40,$B28,Override!$D$11:$D$40,10,Override!$E$11:$E$40,"&gt;=0",Override!$C$11:$C$40,"MXAU"))&gt;0,SUMIFS(Override!$E$11:$E$40,Override!$B$11:$B$40,$B28,Override!$D$11:$D$40,10)-SUMIFS(Override!$E$11:$E$40,Override!$B$11:$B$40,$B28,Override!$D$11:$D$40,10,Override!$C$11:$C$40,"MXAU"),Override!$L$63)/'AS51'!$B$3,"")))</f>
        <v/>
      </c>
      <c r="P28" s="77">
        <f>IF(P$13="","",IF($B28="","",IFERROR($C28*$D28*IF((Override!$C$4="ON")*(COUNTIFS(Override!$B$11:$B$40,$B28,Override!$D$11:$D$40,11,Override!$E$11:$E$40,"&gt;=0")-COUNTIFS(Override!$B$11:$B$40,$B28,Override!$D$11:$D$40,11,Override!$E$11:$E$40,"&gt;=0",Override!$C$11:$C$40,"MXAU"))&gt;0,SUMIFS(Override!$E$11:$E$40,Override!$B$11:$B$40,$B28,Override!$D$11:$D$40,11)-SUMIFS(Override!$E$11:$E$40,Override!$B$11:$B$40,$B28,Override!$D$11:$D$40,11,Override!$C$11:$C$40,"MXAU"),Override!$M$63)/'AS51'!$B$3,"")))</f>
        <v/>
      </c>
      <c r="Q28" s="77">
        <f>IF(Q$13="","",IF($B28="","",IFERROR($C28*$D28*IF((Override!$C$4="ON")*(COUNTIFS(Override!$B$11:$B$40,$B28,Override!$D$11:$D$40,12,Override!$E$11:$E$40,"&gt;=0")-COUNTIFS(Override!$B$11:$B$40,$B28,Override!$D$11:$D$40,12,Override!$E$11:$E$40,"&gt;=0",Override!$C$11:$C$40,"MXAU"))&gt;0,SUMIFS(Override!$E$11:$E$40,Override!$B$11:$B$40,$B28,Override!$D$11:$D$40,12)-SUMIFS(Override!$E$11:$E$40,Override!$B$11:$B$40,$B28,Override!$D$11:$D$40,12,Override!$C$11:$C$40,"MXAU"),Override!$N$63)/'AS51'!$B$3,"")))</f>
        <v/>
      </c>
      <c r="R28" s="77">
        <f>IF(R$13="","",IF($B28="","",IFERROR($C28*$D28*IF((Override!$C$4="ON")*(COUNTIFS(Override!$B$11:$B$40,$B28,Override!$D$11:$D$40,13,Override!$E$11:$E$40,"&gt;=0")-COUNTIFS(Override!$B$11:$B$40,$B28,Override!$D$11:$D$40,13,Override!$E$11:$E$40,"&gt;=0",Override!$C$11:$C$40,"MXAU"))&gt;0,SUMIFS(Override!$E$11:$E$40,Override!$B$11:$B$40,$B28,Override!$D$11:$D$40,13)-SUMIFS(Override!$E$11:$E$40,Override!$B$11:$B$40,$B28,Override!$D$11:$D$40,13,Override!$C$11:$C$40,"MXAU"),Override!$O$63)/'AS51'!$B$3,"")))</f>
        <v/>
      </c>
      <c r="S28" s="77">
        <f>IF(S$13="","",IF($B28="","",IFERROR($C28*$D28*IF((Override!$C$4="ON")*(COUNTIFS(Override!$B$11:$B$40,$B28,Override!$D$11:$D$40,14,Override!$E$11:$E$40,"&gt;=0")-COUNTIFS(Override!$B$11:$B$40,$B28,Override!$D$11:$D$40,14,Override!$E$11:$E$40,"&gt;=0",Override!$C$11:$C$40,"MXAU"))&gt;0,SUMIFS(Override!$E$11:$E$40,Override!$B$11:$B$40,$B28,Override!$D$11:$D$40,14)-SUMIFS(Override!$E$11:$E$40,Override!$B$11:$B$40,$B28,Override!$D$11:$D$40,14,Override!$C$11:$C$40,"MXAU"),Override!$P$63)/'AS51'!$B$3,"")))</f>
        <v/>
      </c>
      <c r="T28" s="77">
        <f>IF(T$13="","",IF($B28="","",IFERROR($C28*$D28*IF((Override!$C$4="ON")*(COUNTIFS(Override!$B$11:$B$40,$B28,Override!$D$11:$D$40,15,Override!$E$11:$E$40,"&gt;=0")-COUNTIFS(Override!$B$11:$B$40,$B28,Override!$D$11:$D$40,15,Override!$E$11:$E$40,"&gt;=0",Override!$C$11:$C$40,"MXAU"))&gt;0,SUMIFS(Override!$E$11:$E$40,Override!$B$11:$B$40,$B28,Override!$D$11:$D$40,15)-SUMIFS(Override!$E$11:$E$40,Override!$B$11:$B$40,$B28,Override!$D$11:$D$40,15,Override!$C$11:$C$40,"MXAU"),Override!$Q$63)/'AS51'!$B$3,"")))</f>
        <v/>
      </c>
      <c r="U28" s="77">
        <f>IF(U$13="","",IF($B28="","",IFERROR($C28*$D28*IF((Override!$C$4="ON")*(COUNTIFS(Override!$B$11:$B$40,$B28,Override!$D$11:$D$40,16,Override!$E$11:$E$40,"&gt;=0")-COUNTIFS(Override!$B$11:$B$40,$B28,Override!$D$11:$D$40,16,Override!$E$11:$E$40,"&gt;=0",Override!$C$11:$C$40,"MXAU"))&gt;0,SUMIFS(Override!$E$11:$E$40,Override!$B$11:$B$40,$B28,Override!$D$11:$D$40,16)-SUMIFS(Override!$E$11:$E$40,Override!$B$11:$B$40,$B28,Override!$D$11:$D$40,16,Override!$C$11:$C$40,"MXAU"),Override!$R$63)/'AS51'!$B$3,"")))</f>
        <v/>
      </c>
      <c r="W28" s="77">
        <f>IF(W$13="","",IF($B28="","",IFERROR(F28*$E28/100,"")))</f>
        <v/>
      </c>
      <c r="X28" s="77">
        <f>IF(X$13="","",IF($B28="","",IFERROR(G28*$E28/100,"")))</f>
        <v/>
      </c>
      <c r="Y28" s="77">
        <f>IF(Y$13="","",IF($B28="","",IFERROR(H28*$E28/100,"")))</f>
        <v/>
      </c>
      <c r="Z28" s="77">
        <f>IF(Z$13="","",IF($B28="","",IFERROR(I28*$E28/100,"")))</f>
        <v/>
      </c>
      <c r="AA28" s="77">
        <f>IF(AA$13="","",IF($B28="","",IFERROR(J28*$E28/100,"")))</f>
        <v/>
      </c>
      <c r="AB28" s="77">
        <f>IF(AB$13="","",IF($B28="","",IFERROR(K28*$E28/100,"")))</f>
        <v/>
      </c>
      <c r="AC28" s="77">
        <f>IF(AC$13="","",IF($B28="","",IFERROR(L28*$E28/100,"")))</f>
        <v/>
      </c>
      <c r="AD28" s="77">
        <f>IF(AD$13="","",IF($B28="","",IFERROR(M28*$E28/100,"")))</f>
        <v/>
      </c>
      <c r="AE28" s="77">
        <f>IF(AE$13="","",IF($B28="","",IFERROR(N28*$E28/100,"")))</f>
        <v/>
      </c>
      <c r="AF28" s="77">
        <f>IF(AF$13="","",IF($B28="","",IFERROR(O28*$E28/100,"")))</f>
        <v/>
      </c>
      <c r="AG28" s="77">
        <f>IF(AG$13="","",IF($B28="","",IFERROR(P28*$E28/100,"")))</f>
        <v/>
      </c>
      <c r="AH28" s="77">
        <f>IF(AH$13="","",IF($B28="","",IFERROR(Q28*$E28/100,"")))</f>
        <v/>
      </c>
      <c r="AI28" s="77">
        <f>IF(AI$13="","",IF($B28="","",IFERROR(R28*$E28/100,"")))</f>
        <v/>
      </c>
      <c r="AJ28" s="77">
        <f>IF(AJ$13="","",IF($B28="","",IFERROR(S28*$E28/100,"")))</f>
        <v/>
      </c>
      <c r="AK28" s="77">
        <f>IF(AK$13="","",IF($B28="","",IFERROR(T28*$E28/100,"")))</f>
        <v/>
      </c>
      <c r="AL28" s="77">
        <f>IF(AL$13="","",IF($B28="","",IFERROR(U28*$E28/100,"")))</f>
        <v/>
      </c>
      <c r="AN28" s="77">
        <f>IF($B28="","",SUMIF($F$13:$U$13,"&lt;="&amp;Sector!$D$51,$F28:$U28))</f>
        <v/>
      </c>
      <c r="AO28" s="77">
        <f>IF($B28="","",SUMIF($W$13:$AL$13,"&lt;="&amp;Sector!$D$51,$W28:$AL28))</f>
        <v/>
      </c>
      <c r="AQ28" s="163">
        <f>IF(AQ$13="","",IF($B28="","",IFERROR($C28*$D28*SUMPRODUCT(('Dvd Calendar'!$E$140:$CZ$140&gt;AQ$12)*('Dvd Calendar'!$E$140:$CZ$140&lt;=AQ$13)*'Dvd Calendar'!$E$143:$CZ$143*(('Dvd Calendar'!$E$145:$CZ$145='Field Check'!$C$56)*('Field Check'!$C$56&lt;&gt;"")+('Dvd Calendar'!$E$145:$CZ$145='Field Check'!$C$57)*('Field Check'!$C$57&lt;&gt;"")))/'AS51'!$B$3,"")))</f>
        <v/>
      </c>
      <c r="AR28" s="163">
        <f>IF(AR$13="","",IF($B28="","",IFERROR($C28*$D28*SUMPRODUCT(('Dvd Calendar'!$E$140:$CZ$140&gt;AR$12)*('Dvd Calendar'!$E$140:$CZ$140&lt;=AR$13)*'Dvd Calendar'!$E$143:$CZ$143*(('Dvd Calendar'!$E$145:$CZ$145='Field Check'!$C$56)*('Field Check'!$C$56&lt;&gt;"")+('Dvd Calendar'!$E$145:$CZ$145='Field Check'!$C$57)*('Field Check'!$C$57&lt;&gt;"")))/'AS51'!$B$3,"")))</f>
        <v/>
      </c>
      <c r="AS28" s="163">
        <f>IF(AS$13="","",IF($B28="","",IFERROR($C28*$D28*SUMPRODUCT(('Dvd Calendar'!$E$140:$CZ$140&gt;AS$12)*('Dvd Calendar'!$E$140:$CZ$140&lt;=AS$13)*'Dvd Calendar'!$E$143:$CZ$143*(('Dvd Calendar'!$E$145:$CZ$145='Field Check'!$C$56)*('Field Check'!$C$56&lt;&gt;"")+('Dvd Calendar'!$E$145:$CZ$145='Field Check'!$C$57)*('Field Check'!$C$57&lt;&gt;"")))/'AS51'!$B$3,"")))</f>
        <v/>
      </c>
      <c r="AT28" s="163">
        <f>IF(AT$13="","",IF($B28="","",IFERROR($C28*$D28*SUMPRODUCT(('Dvd Calendar'!$E$140:$CZ$140&gt;AT$12)*('Dvd Calendar'!$E$140:$CZ$140&lt;=AT$13)*'Dvd Calendar'!$E$143:$CZ$143*(('Dvd Calendar'!$E$145:$CZ$145='Field Check'!$C$56)*('Field Check'!$C$56&lt;&gt;"")+('Dvd Calendar'!$E$145:$CZ$145='Field Check'!$C$57)*('Field Check'!$C$57&lt;&gt;"")))/'AS51'!$B$3,"")))</f>
        <v/>
      </c>
      <c r="AU28" s="163">
        <f>IF(AU$13="","",IF($B28="","",IFERROR($C28*$D28*SUMPRODUCT(('Dvd Calendar'!$E$140:$CZ$140&gt;AU$12)*('Dvd Calendar'!$E$140:$CZ$140&lt;=AU$13)*'Dvd Calendar'!$E$143:$CZ$143*(('Dvd Calendar'!$E$145:$CZ$145='Field Check'!$C$56)*('Field Check'!$C$56&lt;&gt;"")+('Dvd Calendar'!$E$145:$CZ$145='Field Check'!$C$57)*('Field Check'!$C$57&lt;&gt;"")))/'AS51'!$B$3,"")))</f>
        <v/>
      </c>
      <c r="AV28" s="163">
        <f>IF(AV$13="","",IF($B28="","",IFERROR($C28*$D28*SUMPRODUCT(('Dvd Calendar'!$E$140:$CZ$140&gt;AV$12)*('Dvd Calendar'!$E$140:$CZ$140&lt;=AV$13)*'Dvd Calendar'!$E$143:$CZ$143*(('Dvd Calendar'!$E$145:$CZ$145='Field Check'!$C$56)*('Field Check'!$C$56&lt;&gt;"")+('Dvd Calendar'!$E$145:$CZ$145='Field Check'!$C$57)*('Field Check'!$C$57&lt;&gt;"")))/'AS51'!$B$3,"")))</f>
        <v/>
      </c>
      <c r="AW28" s="163">
        <f>IF(AW$13="","",IF($B28="","",IFERROR($C28*$D28*SUMPRODUCT(('Dvd Calendar'!$E$140:$CZ$140&gt;AW$12)*('Dvd Calendar'!$E$140:$CZ$140&lt;=AW$13)*'Dvd Calendar'!$E$143:$CZ$143*(('Dvd Calendar'!$E$145:$CZ$145='Field Check'!$C$56)*('Field Check'!$C$56&lt;&gt;"")+('Dvd Calendar'!$E$145:$CZ$145='Field Check'!$C$57)*('Field Check'!$C$57&lt;&gt;"")))/'AS51'!$B$3,"")))</f>
        <v/>
      </c>
      <c r="AX28" s="163">
        <f>IF(AX$13="","",IF($B28="","",IFERROR($C28*$D28*SUMPRODUCT(('Dvd Calendar'!$E$140:$CZ$140&gt;AX$12)*('Dvd Calendar'!$E$140:$CZ$140&lt;=AX$13)*'Dvd Calendar'!$E$143:$CZ$143*(('Dvd Calendar'!$E$145:$CZ$145='Field Check'!$C$56)*('Field Check'!$C$56&lt;&gt;"")+('Dvd Calendar'!$E$145:$CZ$145='Field Check'!$C$57)*('Field Check'!$C$57&lt;&gt;"")))/'AS51'!$B$3,"")))</f>
        <v/>
      </c>
      <c r="AY28" s="163">
        <f>IF(AY$13="","",IF($B28="","",IFERROR($C28*$D28*SUMPRODUCT(('Dvd Calendar'!$E$140:$CZ$140&gt;AY$12)*('Dvd Calendar'!$E$140:$CZ$140&lt;=AY$13)*'Dvd Calendar'!$E$143:$CZ$143*(('Dvd Calendar'!$E$145:$CZ$145='Field Check'!$C$56)*('Field Check'!$C$56&lt;&gt;"")+('Dvd Calendar'!$E$145:$CZ$145='Field Check'!$C$57)*('Field Check'!$C$57&lt;&gt;"")))/'AS51'!$B$3,"")))</f>
        <v/>
      </c>
      <c r="AZ28" s="163">
        <f>IF(AZ$13="","",IF($B28="","",IFERROR($C28*$D28*SUMPRODUCT(('Dvd Calendar'!$E$140:$CZ$140&gt;AZ$12)*('Dvd Calendar'!$E$140:$CZ$140&lt;=AZ$13)*'Dvd Calendar'!$E$143:$CZ$143*(('Dvd Calendar'!$E$145:$CZ$145='Field Check'!$C$56)*('Field Check'!$C$56&lt;&gt;"")+('Dvd Calendar'!$E$145:$CZ$145='Field Check'!$C$57)*('Field Check'!$C$57&lt;&gt;"")))/'AS51'!$B$3,"")))</f>
        <v/>
      </c>
      <c r="BA28" s="163">
        <f>IF(BA$13="","",IF($B28="","",IFERROR($C28*$D28*SUMPRODUCT(('Dvd Calendar'!$E$140:$CZ$140&gt;BA$12)*('Dvd Calendar'!$E$140:$CZ$140&lt;=BA$13)*'Dvd Calendar'!$E$143:$CZ$143*(('Dvd Calendar'!$E$145:$CZ$145='Field Check'!$C$56)*('Field Check'!$C$56&lt;&gt;"")+('Dvd Calendar'!$E$145:$CZ$145='Field Check'!$C$57)*('Field Check'!$C$57&lt;&gt;"")))/'AS51'!$B$3,"")))</f>
        <v/>
      </c>
      <c r="BB28" s="163">
        <f>IF(BB$13="","",IF($B28="","",IFERROR($C28*$D28*SUMPRODUCT(('Dvd Calendar'!$E$140:$CZ$140&gt;BB$12)*('Dvd Calendar'!$E$140:$CZ$140&lt;=BB$13)*'Dvd Calendar'!$E$143:$CZ$143*(('Dvd Calendar'!$E$145:$CZ$145='Field Check'!$C$56)*('Field Check'!$C$56&lt;&gt;"")+('Dvd Calendar'!$E$145:$CZ$145='Field Check'!$C$57)*('Field Check'!$C$57&lt;&gt;"")))/'AS51'!$B$3,"")))</f>
        <v/>
      </c>
      <c r="BC28" s="163">
        <f>IF(BC$13="","",IF($B28="","",IFERROR($C28*$D28*SUMPRODUCT(('Dvd Calendar'!$E$140:$CZ$140&gt;BC$12)*('Dvd Calendar'!$E$140:$CZ$140&lt;=BC$13)*'Dvd Calendar'!$E$143:$CZ$143*(('Dvd Calendar'!$E$145:$CZ$145='Field Check'!$C$56)*('Field Check'!$C$56&lt;&gt;"")+('Dvd Calendar'!$E$145:$CZ$145='Field Check'!$C$57)*('Field Check'!$C$57&lt;&gt;"")))/'AS51'!$B$3,"")))</f>
        <v/>
      </c>
      <c r="BD28" s="163">
        <f>IF(BD$13="","",IF($B28="","",IFERROR($C28*$D28*SUMPRODUCT(('Dvd Calendar'!$E$140:$CZ$140&gt;BD$12)*('Dvd Calendar'!$E$140:$CZ$140&lt;=BD$13)*'Dvd Calendar'!$E$143:$CZ$143*(('Dvd Calendar'!$E$145:$CZ$145='Field Check'!$C$56)*('Field Check'!$C$56&lt;&gt;"")+('Dvd Calendar'!$E$145:$CZ$145='Field Check'!$C$57)*('Field Check'!$C$57&lt;&gt;"")))/'AS51'!$B$3,"")))</f>
        <v/>
      </c>
      <c r="BE28" s="163">
        <f>IF(BE$13="","",IF($B28="","",IFERROR($C28*$D28*SUMPRODUCT(('Dvd Calendar'!$E$140:$CZ$140&gt;BE$12)*('Dvd Calendar'!$E$140:$CZ$140&lt;=BE$13)*'Dvd Calendar'!$E$143:$CZ$143*(('Dvd Calendar'!$E$145:$CZ$145='Field Check'!$C$56)*('Field Check'!$C$56&lt;&gt;"")+('Dvd Calendar'!$E$145:$CZ$145='Field Check'!$C$57)*('Field Check'!$C$57&lt;&gt;"")))/'AS51'!$B$3,"")))</f>
        <v/>
      </c>
      <c r="BF28" s="163">
        <f>IF(BF$13="","",IF($B28="","",IFERROR($C28*$D28*SUMPRODUCT(('Dvd Calendar'!$E$140:$CZ$140&gt;BF$12)*('Dvd Calendar'!$E$140:$CZ$140&lt;=BF$13)*'Dvd Calendar'!$E$143:$CZ$143*(('Dvd Calendar'!$E$145:$CZ$145='Field Check'!$C$56)*('Field Check'!$C$56&lt;&gt;"")+('Dvd Calendar'!$E$145:$CZ$145='Field Check'!$C$57)*('Field Check'!$C$57&lt;&gt;"")))/'AS51'!$B$3,"")))</f>
        <v/>
      </c>
      <c r="BH28" s="163">
        <f>IF(BH$13="","",IF($B28="","",IFERROR(AQ28*$E28/100,"")))</f>
        <v/>
      </c>
      <c r="BI28" s="163">
        <f>IF(BI$13="","",IF($B28="","",IFERROR(AR28*$E28/100,"")))</f>
        <v/>
      </c>
      <c r="BJ28" s="163">
        <f>IF(BJ$13="","",IF($B28="","",IFERROR(AS28*$E28/100,"")))</f>
        <v/>
      </c>
      <c r="BK28" s="163">
        <f>IF(BK$13="","",IF($B28="","",IFERROR(AT28*$E28/100,"")))</f>
        <v/>
      </c>
      <c r="BL28" s="163">
        <f>IF(BL$13="","",IF($B28="","",IFERROR(AU28*$E28/100,"")))</f>
        <v/>
      </c>
      <c r="BM28" s="163">
        <f>IF(BM$13="","",IF($B28="","",IFERROR(AV28*$E28/100,"")))</f>
        <v/>
      </c>
      <c r="BN28" s="163">
        <f>IF(BN$13="","",IF($B28="","",IFERROR(AW28*$E28/100,"")))</f>
        <v/>
      </c>
      <c r="BO28" s="163">
        <f>IF(BO$13="","",IF($B28="","",IFERROR(AX28*$E28/100,"")))</f>
        <v/>
      </c>
      <c r="BP28" s="163">
        <f>IF(BP$13="","",IF($B28="","",IFERROR(AY28*$E28/100,"")))</f>
        <v/>
      </c>
      <c r="BQ28" s="163">
        <f>IF(BQ$13="","",IF($B28="","",IFERROR(AZ28*$E28/100,"")))</f>
        <v/>
      </c>
      <c r="BR28" s="163">
        <f>IF(BR$13="","",IF($B28="","",IFERROR(BA28*$E28/100,"")))</f>
        <v/>
      </c>
      <c r="BS28" s="163">
        <f>IF(BS$13="","",IF($B28="","",IFERROR(BB28*$E28/100,"")))</f>
        <v/>
      </c>
      <c r="BT28" s="163">
        <f>IF(BT$13="","",IF($B28="","",IFERROR(BC28*$E28/100,"")))</f>
        <v/>
      </c>
      <c r="BU28" s="163">
        <f>IF(BU$13="","",IF($B28="","",IFERROR(BD28*$E28/100,"")))</f>
        <v/>
      </c>
      <c r="BV28" s="163">
        <f>IF(BV$13="","",IF($B28="","",IFERROR(BE28*$E28/100,"")))</f>
        <v/>
      </c>
      <c r="BW28" s="163">
        <f>IF(BW$13="","",IF($B28="","",IFERROR(BF28*$E28/100,"")))</f>
        <v/>
      </c>
    </row>
    <row r="29">
      <c r="B29" s="126">
        <f>IF('AS51'!$C$19="","",'AS51'!$C$19)</f>
        <v/>
      </c>
      <c r="C29" s="74">
        <f>IF('AS51'!$B$19="","",'AS51'!$B$19)</f>
        <v/>
      </c>
      <c r="D29" s="75">
        <f>IFERROR('AS51'!$Q$19,1)</f>
        <v/>
      </c>
      <c r="E29" s="76">
        <f>IF($B29="","",IF(ISNUMBER('AS51'!$I$19),'AS51'!$I$19,'Index Summary'!$C$7))</f>
        <v/>
      </c>
      <c r="F29" s="77">
        <f>IF(F$13="","",IF($B29="","",IFERROR($C29*$D29*IF((Override!$C$4="ON")*(COUNTIFS(Override!$B$11:$B$40,$B29,Override!$D$11:$D$40,1,Override!$E$11:$E$40,"&gt;=0")-COUNTIFS(Override!$B$11:$B$40,$B29,Override!$D$11:$D$40,1,Override!$E$11:$E$40,"&gt;=0",Override!$C$11:$C$40,"MXAU"))&gt;0,SUMIFS(Override!$E$11:$E$40,Override!$B$11:$B$40,$B29,Override!$D$11:$D$40,1)-SUMIFS(Override!$E$11:$E$40,Override!$B$11:$B$40,$B29,Override!$D$11:$D$40,1,Override!$C$11:$C$40,"MXAU"),Override!$C$64)/'AS51'!$B$3,"")))</f>
        <v/>
      </c>
      <c r="G29" s="77">
        <f>IF(G$13="","",IF($B29="","",IFERROR($C29*$D29*IF((Override!$C$4="ON")*(COUNTIFS(Override!$B$11:$B$40,$B29,Override!$D$11:$D$40,2,Override!$E$11:$E$40,"&gt;=0")-COUNTIFS(Override!$B$11:$B$40,$B29,Override!$D$11:$D$40,2,Override!$E$11:$E$40,"&gt;=0",Override!$C$11:$C$40,"MXAU"))&gt;0,SUMIFS(Override!$E$11:$E$40,Override!$B$11:$B$40,$B29,Override!$D$11:$D$40,2)-SUMIFS(Override!$E$11:$E$40,Override!$B$11:$B$40,$B29,Override!$D$11:$D$40,2,Override!$C$11:$C$40,"MXAU"),Override!$D$64)/'AS51'!$B$3,"")))</f>
        <v/>
      </c>
      <c r="H29" s="77">
        <f>IF(H$13="","",IF($B29="","",IFERROR($C29*$D29*IF((Override!$C$4="ON")*(COUNTIFS(Override!$B$11:$B$40,$B29,Override!$D$11:$D$40,3,Override!$E$11:$E$40,"&gt;=0")-COUNTIFS(Override!$B$11:$B$40,$B29,Override!$D$11:$D$40,3,Override!$E$11:$E$40,"&gt;=0",Override!$C$11:$C$40,"MXAU"))&gt;0,SUMIFS(Override!$E$11:$E$40,Override!$B$11:$B$40,$B29,Override!$D$11:$D$40,3)-SUMIFS(Override!$E$11:$E$40,Override!$B$11:$B$40,$B29,Override!$D$11:$D$40,3,Override!$C$11:$C$40,"MXAU"),Override!$E$64)/'AS51'!$B$3,"")))</f>
        <v/>
      </c>
      <c r="I29" s="77">
        <f>IF(I$13="","",IF($B29="","",IFERROR($C29*$D29*IF((Override!$C$4="ON")*(COUNTIFS(Override!$B$11:$B$40,$B29,Override!$D$11:$D$40,4,Override!$E$11:$E$40,"&gt;=0")-COUNTIFS(Override!$B$11:$B$40,$B29,Override!$D$11:$D$40,4,Override!$E$11:$E$40,"&gt;=0",Override!$C$11:$C$40,"MXAU"))&gt;0,SUMIFS(Override!$E$11:$E$40,Override!$B$11:$B$40,$B29,Override!$D$11:$D$40,4)-SUMIFS(Override!$E$11:$E$40,Override!$B$11:$B$40,$B29,Override!$D$11:$D$40,4,Override!$C$11:$C$40,"MXAU"),Override!$F$64)/'AS51'!$B$3,"")))</f>
        <v/>
      </c>
      <c r="J29" s="77">
        <f>IF(J$13="","",IF($B29="","",IFERROR($C29*$D29*IF((Override!$C$4="ON")*(COUNTIFS(Override!$B$11:$B$40,$B29,Override!$D$11:$D$40,5,Override!$E$11:$E$40,"&gt;=0")-COUNTIFS(Override!$B$11:$B$40,$B29,Override!$D$11:$D$40,5,Override!$E$11:$E$40,"&gt;=0",Override!$C$11:$C$40,"MXAU"))&gt;0,SUMIFS(Override!$E$11:$E$40,Override!$B$11:$B$40,$B29,Override!$D$11:$D$40,5)-SUMIFS(Override!$E$11:$E$40,Override!$B$11:$B$40,$B29,Override!$D$11:$D$40,5,Override!$C$11:$C$40,"MXAU"),Override!$G$64)/'AS51'!$B$3,"")))</f>
        <v/>
      </c>
      <c r="K29" s="77">
        <f>IF(K$13="","",IF($B29="","",IFERROR($C29*$D29*IF((Override!$C$4="ON")*(COUNTIFS(Override!$B$11:$B$40,$B29,Override!$D$11:$D$40,6,Override!$E$11:$E$40,"&gt;=0")-COUNTIFS(Override!$B$11:$B$40,$B29,Override!$D$11:$D$40,6,Override!$E$11:$E$40,"&gt;=0",Override!$C$11:$C$40,"MXAU"))&gt;0,SUMIFS(Override!$E$11:$E$40,Override!$B$11:$B$40,$B29,Override!$D$11:$D$40,6)-SUMIFS(Override!$E$11:$E$40,Override!$B$11:$B$40,$B29,Override!$D$11:$D$40,6,Override!$C$11:$C$40,"MXAU"),Override!$H$64)/'AS51'!$B$3,"")))</f>
        <v/>
      </c>
      <c r="L29" s="77">
        <f>IF(L$13="","",IF($B29="","",IFERROR($C29*$D29*IF((Override!$C$4="ON")*(COUNTIFS(Override!$B$11:$B$40,$B29,Override!$D$11:$D$40,7,Override!$E$11:$E$40,"&gt;=0")-COUNTIFS(Override!$B$11:$B$40,$B29,Override!$D$11:$D$40,7,Override!$E$11:$E$40,"&gt;=0",Override!$C$11:$C$40,"MXAU"))&gt;0,SUMIFS(Override!$E$11:$E$40,Override!$B$11:$B$40,$B29,Override!$D$11:$D$40,7)-SUMIFS(Override!$E$11:$E$40,Override!$B$11:$B$40,$B29,Override!$D$11:$D$40,7,Override!$C$11:$C$40,"MXAU"),Override!$I$64)/'AS51'!$B$3,"")))</f>
        <v/>
      </c>
      <c r="M29" s="77">
        <f>IF(M$13="","",IF($B29="","",IFERROR($C29*$D29*IF((Override!$C$4="ON")*(COUNTIFS(Override!$B$11:$B$40,$B29,Override!$D$11:$D$40,8,Override!$E$11:$E$40,"&gt;=0")-COUNTIFS(Override!$B$11:$B$40,$B29,Override!$D$11:$D$40,8,Override!$E$11:$E$40,"&gt;=0",Override!$C$11:$C$40,"MXAU"))&gt;0,SUMIFS(Override!$E$11:$E$40,Override!$B$11:$B$40,$B29,Override!$D$11:$D$40,8)-SUMIFS(Override!$E$11:$E$40,Override!$B$11:$B$40,$B29,Override!$D$11:$D$40,8,Override!$C$11:$C$40,"MXAU"),Override!$J$64)/'AS51'!$B$3,"")))</f>
        <v/>
      </c>
      <c r="N29" s="77">
        <f>IF(N$13="","",IF($B29="","",IFERROR($C29*$D29*IF((Override!$C$4="ON")*(COUNTIFS(Override!$B$11:$B$40,$B29,Override!$D$11:$D$40,9,Override!$E$11:$E$40,"&gt;=0")-COUNTIFS(Override!$B$11:$B$40,$B29,Override!$D$11:$D$40,9,Override!$E$11:$E$40,"&gt;=0",Override!$C$11:$C$40,"MXAU"))&gt;0,SUMIFS(Override!$E$11:$E$40,Override!$B$11:$B$40,$B29,Override!$D$11:$D$40,9)-SUMIFS(Override!$E$11:$E$40,Override!$B$11:$B$40,$B29,Override!$D$11:$D$40,9,Override!$C$11:$C$40,"MXAU"),Override!$K$64)/'AS51'!$B$3,"")))</f>
        <v/>
      </c>
      <c r="O29" s="77">
        <f>IF(O$13="","",IF($B29="","",IFERROR($C29*$D29*IF((Override!$C$4="ON")*(COUNTIFS(Override!$B$11:$B$40,$B29,Override!$D$11:$D$40,10,Override!$E$11:$E$40,"&gt;=0")-COUNTIFS(Override!$B$11:$B$40,$B29,Override!$D$11:$D$40,10,Override!$E$11:$E$40,"&gt;=0",Override!$C$11:$C$40,"MXAU"))&gt;0,SUMIFS(Override!$E$11:$E$40,Override!$B$11:$B$40,$B29,Override!$D$11:$D$40,10)-SUMIFS(Override!$E$11:$E$40,Override!$B$11:$B$40,$B29,Override!$D$11:$D$40,10,Override!$C$11:$C$40,"MXAU"),Override!$L$64)/'AS51'!$B$3,"")))</f>
        <v/>
      </c>
      <c r="P29" s="77">
        <f>IF(P$13="","",IF($B29="","",IFERROR($C29*$D29*IF((Override!$C$4="ON")*(COUNTIFS(Override!$B$11:$B$40,$B29,Override!$D$11:$D$40,11,Override!$E$11:$E$40,"&gt;=0")-COUNTIFS(Override!$B$11:$B$40,$B29,Override!$D$11:$D$40,11,Override!$E$11:$E$40,"&gt;=0",Override!$C$11:$C$40,"MXAU"))&gt;0,SUMIFS(Override!$E$11:$E$40,Override!$B$11:$B$40,$B29,Override!$D$11:$D$40,11)-SUMIFS(Override!$E$11:$E$40,Override!$B$11:$B$40,$B29,Override!$D$11:$D$40,11,Override!$C$11:$C$40,"MXAU"),Override!$M$64)/'AS51'!$B$3,"")))</f>
        <v/>
      </c>
      <c r="Q29" s="77">
        <f>IF(Q$13="","",IF($B29="","",IFERROR($C29*$D29*IF((Override!$C$4="ON")*(COUNTIFS(Override!$B$11:$B$40,$B29,Override!$D$11:$D$40,12,Override!$E$11:$E$40,"&gt;=0")-COUNTIFS(Override!$B$11:$B$40,$B29,Override!$D$11:$D$40,12,Override!$E$11:$E$40,"&gt;=0",Override!$C$11:$C$40,"MXAU"))&gt;0,SUMIFS(Override!$E$11:$E$40,Override!$B$11:$B$40,$B29,Override!$D$11:$D$40,12)-SUMIFS(Override!$E$11:$E$40,Override!$B$11:$B$40,$B29,Override!$D$11:$D$40,12,Override!$C$11:$C$40,"MXAU"),Override!$N$64)/'AS51'!$B$3,"")))</f>
        <v/>
      </c>
      <c r="R29" s="77">
        <f>IF(R$13="","",IF($B29="","",IFERROR($C29*$D29*IF((Override!$C$4="ON")*(COUNTIFS(Override!$B$11:$B$40,$B29,Override!$D$11:$D$40,13,Override!$E$11:$E$40,"&gt;=0")-COUNTIFS(Override!$B$11:$B$40,$B29,Override!$D$11:$D$40,13,Override!$E$11:$E$40,"&gt;=0",Override!$C$11:$C$40,"MXAU"))&gt;0,SUMIFS(Override!$E$11:$E$40,Override!$B$11:$B$40,$B29,Override!$D$11:$D$40,13)-SUMIFS(Override!$E$11:$E$40,Override!$B$11:$B$40,$B29,Override!$D$11:$D$40,13,Override!$C$11:$C$40,"MXAU"),Override!$O$64)/'AS51'!$B$3,"")))</f>
        <v/>
      </c>
      <c r="S29" s="77">
        <f>IF(S$13="","",IF($B29="","",IFERROR($C29*$D29*IF((Override!$C$4="ON")*(COUNTIFS(Override!$B$11:$B$40,$B29,Override!$D$11:$D$40,14,Override!$E$11:$E$40,"&gt;=0")-COUNTIFS(Override!$B$11:$B$40,$B29,Override!$D$11:$D$40,14,Override!$E$11:$E$40,"&gt;=0",Override!$C$11:$C$40,"MXAU"))&gt;0,SUMIFS(Override!$E$11:$E$40,Override!$B$11:$B$40,$B29,Override!$D$11:$D$40,14)-SUMIFS(Override!$E$11:$E$40,Override!$B$11:$B$40,$B29,Override!$D$11:$D$40,14,Override!$C$11:$C$40,"MXAU"),Override!$P$64)/'AS51'!$B$3,"")))</f>
        <v/>
      </c>
      <c r="T29" s="77">
        <f>IF(T$13="","",IF($B29="","",IFERROR($C29*$D29*IF((Override!$C$4="ON")*(COUNTIFS(Override!$B$11:$B$40,$B29,Override!$D$11:$D$40,15,Override!$E$11:$E$40,"&gt;=0")-COUNTIFS(Override!$B$11:$B$40,$B29,Override!$D$11:$D$40,15,Override!$E$11:$E$40,"&gt;=0",Override!$C$11:$C$40,"MXAU"))&gt;0,SUMIFS(Override!$E$11:$E$40,Override!$B$11:$B$40,$B29,Override!$D$11:$D$40,15)-SUMIFS(Override!$E$11:$E$40,Override!$B$11:$B$40,$B29,Override!$D$11:$D$40,15,Override!$C$11:$C$40,"MXAU"),Override!$Q$64)/'AS51'!$B$3,"")))</f>
        <v/>
      </c>
      <c r="U29" s="77">
        <f>IF(U$13="","",IF($B29="","",IFERROR($C29*$D29*IF((Override!$C$4="ON")*(COUNTIFS(Override!$B$11:$B$40,$B29,Override!$D$11:$D$40,16,Override!$E$11:$E$40,"&gt;=0")-COUNTIFS(Override!$B$11:$B$40,$B29,Override!$D$11:$D$40,16,Override!$E$11:$E$40,"&gt;=0",Override!$C$11:$C$40,"MXAU"))&gt;0,SUMIFS(Override!$E$11:$E$40,Override!$B$11:$B$40,$B29,Override!$D$11:$D$40,16)-SUMIFS(Override!$E$11:$E$40,Override!$B$11:$B$40,$B29,Override!$D$11:$D$40,16,Override!$C$11:$C$40,"MXAU"),Override!$R$64)/'AS51'!$B$3,"")))</f>
        <v/>
      </c>
      <c r="W29" s="77">
        <f>IF(W$13="","",IF($B29="","",IFERROR(F29*$E29/100,"")))</f>
        <v/>
      </c>
      <c r="X29" s="77">
        <f>IF(X$13="","",IF($B29="","",IFERROR(G29*$E29/100,"")))</f>
        <v/>
      </c>
      <c r="Y29" s="77">
        <f>IF(Y$13="","",IF($B29="","",IFERROR(H29*$E29/100,"")))</f>
        <v/>
      </c>
      <c r="Z29" s="77">
        <f>IF(Z$13="","",IF($B29="","",IFERROR(I29*$E29/100,"")))</f>
        <v/>
      </c>
      <c r="AA29" s="77">
        <f>IF(AA$13="","",IF($B29="","",IFERROR(J29*$E29/100,"")))</f>
        <v/>
      </c>
      <c r="AB29" s="77">
        <f>IF(AB$13="","",IF($B29="","",IFERROR(K29*$E29/100,"")))</f>
        <v/>
      </c>
      <c r="AC29" s="77">
        <f>IF(AC$13="","",IF($B29="","",IFERROR(L29*$E29/100,"")))</f>
        <v/>
      </c>
      <c r="AD29" s="77">
        <f>IF(AD$13="","",IF($B29="","",IFERROR(M29*$E29/100,"")))</f>
        <v/>
      </c>
      <c r="AE29" s="77">
        <f>IF(AE$13="","",IF($B29="","",IFERROR(N29*$E29/100,"")))</f>
        <v/>
      </c>
      <c r="AF29" s="77">
        <f>IF(AF$13="","",IF($B29="","",IFERROR(O29*$E29/100,"")))</f>
        <v/>
      </c>
      <c r="AG29" s="77">
        <f>IF(AG$13="","",IF($B29="","",IFERROR(P29*$E29/100,"")))</f>
        <v/>
      </c>
      <c r="AH29" s="77">
        <f>IF(AH$13="","",IF($B29="","",IFERROR(Q29*$E29/100,"")))</f>
        <v/>
      </c>
      <c r="AI29" s="77">
        <f>IF(AI$13="","",IF($B29="","",IFERROR(R29*$E29/100,"")))</f>
        <v/>
      </c>
      <c r="AJ29" s="77">
        <f>IF(AJ$13="","",IF($B29="","",IFERROR(S29*$E29/100,"")))</f>
        <v/>
      </c>
      <c r="AK29" s="77">
        <f>IF(AK$13="","",IF($B29="","",IFERROR(T29*$E29/100,"")))</f>
        <v/>
      </c>
      <c r="AL29" s="77">
        <f>IF(AL$13="","",IF($B29="","",IFERROR(U29*$E29/100,"")))</f>
        <v/>
      </c>
      <c r="AN29" s="77">
        <f>IF($B29="","",SUMIF($F$13:$U$13,"&lt;="&amp;Sector!$D$51,$F29:$U29))</f>
        <v/>
      </c>
      <c r="AO29" s="77">
        <f>IF($B29="","",SUMIF($W$13:$AL$13,"&lt;="&amp;Sector!$D$51,$W29:$AL29))</f>
        <v/>
      </c>
      <c r="AQ29" s="163">
        <f>IF(AQ$13="","",IF($B29="","",IFERROR($C29*$D29*SUMPRODUCT(('Dvd Calendar'!$E$151:$CZ$151&gt;AQ$12)*('Dvd Calendar'!$E$151:$CZ$151&lt;=AQ$13)*'Dvd Calendar'!$E$154:$CZ$154*(('Dvd Calendar'!$E$156:$CZ$156='Field Check'!$C$56)*('Field Check'!$C$56&lt;&gt;"")+('Dvd Calendar'!$E$156:$CZ$156='Field Check'!$C$57)*('Field Check'!$C$57&lt;&gt;"")))/'AS51'!$B$3,"")))</f>
        <v/>
      </c>
      <c r="AR29" s="163">
        <f>IF(AR$13="","",IF($B29="","",IFERROR($C29*$D29*SUMPRODUCT(('Dvd Calendar'!$E$151:$CZ$151&gt;AR$12)*('Dvd Calendar'!$E$151:$CZ$151&lt;=AR$13)*'Dvd Calendar'!$E$154:$CZ$154*(('Dvd Calendar'!$E$156:$CZ$156='Field Check'!$C$56)*('Field Check'!$C$56&lt;&gt;"")+('Dvd Calendar'!$E$156:$CZ$156='Field Check'!$C$57)*('Field Check'!$C$57&lt;&gt;"")))/'AS51'!$B$3,"")))</f>
        <v/>
      </c>
      <c r="AS29" s="163">
        <f>IF(AS$13="","",IF($B29="","",IFERROR($C29*$D29*SUMPRODUCT(('Dvd Calendar'!$E$151:$CZ$151&gt;AS$12)*('Dvd Calendar'!$E$151:$CZ$151&lt;=AS$13)*'Dvd Calendar'!$E$154:$CZ$154*(('Dvd Calendar'!$E$156:$CZ$156='Field Check'!$C$56)*('Field Check'!$C$56&lt;&gt;"")+('Dvd Calendar'!$E$156:$CZ$156='Field Check'!$C$57)*('Field Check'!$C$57&lt;&gt;"")))/'AS51'!$B$3,"")))</f>
        <v/>
      </c>
      <c r="AT29" s="163">
        <f>IF(AT$13="","",IF($B29="","",IFERROR($C29*$D29*SUMPRODUCT(('Dvd Calendar'!$E$151:$CZ$151&gt;AT$12)*('Dvd Calendar'!$E$151:$CZ$151&lt;=AT$13)*'Dvd Calendar'!$E$154:$CZ$154*(('Dvd Calendar'!$E$156:$CZ$156='Field Check'!$C$56)*('Field Check'!$C$56&lt;&gt;"")+('Dvd Calendar'!$E$156:$CZ$156='Field Check'!$C$57)*('Field Check'!$C$57&lt;&gt;"")))/'AS51'!$B$3,"")))</f>
        <v/>
      </c>
      <c r="AU29" s="163">
        <f>IF(AU$13="","",IF($B29="","",IFERROR($C29*$D29*SUMPRODUCT(('Dvd Calendar'!$E$151:$CZ$151&gt;AU$12)*('Dvd Calendar'!$E$151:$CZ$151&lt;=AU$13)*'Dvd Calendar'!$E$154:$CZ$154*(('Dvd Calendar'!$E$156:$CZ$156='Field Check'!$C$56)*('Field Check'!$C$56&lt;&gt;"")+('Dvd Calendar'!$E$156:$CZ$156='Field Check'!$C$57)*('Field Check'!$C$57&lt;&gt;"")))/'AS51'!$B$3,"")))</f>
        <v/>
      </c>
      <c r="AV29" s="163">
        <f>IF(AV$13="","",IF($B29="","",IFERROR($C29*$D29*SUMPRODUCT(('Dvd Calendar'!$E$151:$CZ$151&gt;AV$12)*('Dvd Calendar'!$E$151:$CZ$151&lt;=AV$13)*'Dvd Calendar'!$E$154:$CZ$154*(('Dvd Calendar'!$E$156:$CZ$156='Field Check'!$C$56)*('Field Check'!$C$56&lt;&gt;"")+('Dvd Calendar'!$E$156:$CZ$156='Field Check'!$C$57)*('Field Check'!$C$57&lt;&gt;"")))/'AS51'!$B$3,"")))</f>
        <v/>
      </c>
      <c r="AW29" s="163">
        <f>IF(AW$13="","",IF($B29="","",IFERROR($C29*$D29*SUMPRODUCT(('Dvd Calendar'!$E$151:$CZ$151&gt;AW$12)*('Dvd Calendar'!$E$151:$CZ$151&lt;=AW$13)*'Dvd Calendar'!$E$154:$CZ$154*(('Dvd Calendar'!$E$156:$CZ$156='Field Check'!$C$56)*('Field Check'!$C$56&lt;&gt;"")+('Dvd Calendar'!$E$156:$CZ$156='Field Check'!$C$57)*('Field Check'!$C$57&lt;&gt;"")))/'AS51'!$B$3,"")))</f>
        <v/>
      </c>
      <c r="AX29" s="163">
        <f>IF(AX$13="","",IF($B29="","",IFERROR($C29*$D29*SUMPRODUCT(('Dvd Calendar'!$E$151:$CZ$151&gt;AX$12)*('Dvd Calendar'!$E$151:$CZ$151&lt;=AX$13)*'Dvd Calendar'!$E$154:$CZ$154*(('Dvd Calendar'!$E$156:$CZ$156='Field Check'!$C$56)*('Field Check'!$C$56&lt;&gt;"")+('Dvd Calendar'!$E$156:$CZ$156='Field Check'!$C$57)*('Field Check'!$C$57&lt;&gt;"")))/'AS51'!$B$3,"")))</f>
        <v/>
      </c>
      <c r="AY29" s="163">
        <f>IF(AY$13="","",IF($B29="","",IFERROR($C29*$D29*SUMPRODUCT(('Dvd Calendar'!$E$151:$CZ$151&gt;AY$12)*('Dvd Calendar'!$E$151:$CZ$151&lt;=AY$13)*'Dvd Calendar'!$E$154:$CZ$154*(('Dvd Calendar'!$E$156:$CZ$156='Field Check'!$C$56)*('Field Check'!$C$56&lt;&gt;"")+('Dvd Calendar'!$E$156:$CZ$156='Field Check'!$C$57)*('Field Check'!$C$57&lt;&gt;"")))/'AS51'!$B$3,"")))</f>
        <v/>
      </c>
      <c r="AZ29" s="163">
        <f>IF(AZ$13="","",IF($B29="","",IFERROR($C29*$D29*SUMPRODUCT(('Dvd Calendar'!$E$151:$CZ$151&gt;AZ$12)*('Dvd Calendar'!$E$151:$CZ$151&lt;=AZ$13)*'Dvd Calendar'!$E$154:$CZ$154*(('Dvd Calendar'!$E$156:$CZ$156='Field Check'!$C$56)*('Field Check'!$C$56&lt;&gt;"")+('Dvd Calendar'!$E$156:$CZ$156='Field Check'!$C$57)*('Field Check'!$C$57&lt;&gt;"")))/'AS51'!$B$3,"")))</f>
        <v/>
      </c>
      <c r="BA29" s="163">
        <f>IF(BA$13="","",IF($B29="","",IFERROR($C29*$D29*SUMPRODUCT(('Dvd Calendar'!$E$151:$CZ$151&gt;BA$12)*('Dvd Calendar'!$E$151:$CZ$151&lt;=BA$13)*'Dvd Calendar'!$E$154:$CZ$154*(('Dvd Calendar'!$E$156:$CZ$156='Field Check'!$C$56)*('Field Check'!$C$56&lt;&gt;"")+('Dvd Calendar'!$E$156:$CZ$156='Field Check'!$C$57)*('Field Check'!$C$57&lt;&gt;"")))/'AS51'!$B$3,"")))</f>
        <v/>
      </c>
      <c r="BB29" s="163">
        <f>IF(BB$13="","",IF($B29="","",IFERROR($C29*$D29*SUMPRODUCT(('Dvd Calendar'!$E$151:$CZ$151&gt;BB$12)*('Dvd Calendar'!$E$151:$CZ$151&lt;=BB$13)*'Dvd Calendar'!$E$154:$CZ$154*(('Dvd Calendar'!$E$156:$CZ$156='Field Check'!$C$56)*('Field Check'!$C$56&lt;&gt;"")+('Dvd Calendar'!$E$156:$CZ$156='Field Check'!$C$57)*('Field Check'!$C$57&lt;&gt;"")))/'AS51'!$B$3,"")))</f>
        <v/>
      </c>
      <c r="BC29" s="163">
        <f>IF(BC$13="","",IF($B29="","",IFERROR($C29*$D29*SUMPRODUCT(('Dvd Calendar'!$E$151:$CZ$151&gt;BC$12)*('Dvd Calendar'!$E$151:$CZ$151&lt;=BC$13)*'Dvd Calendar'!$E$154:$CZ$154*(('Dvd Calendar'!$E$156:$CZ$156='Field Check'!$C$56)*('Field Check'!$C$56&lt;&gt;"")+('Dvd Calendar'!$E$156:$CZ$156='Field Check'!$C$57)*('Field Check'!$C$57&lt;&gt;"")))/'AS51'!$B$3,"")))</f>
        <v/>
      </c>
      <c r="BD29" s="163">
        <f>IF(BD$13="","",IF($B29="","",IFERROR($C29*$D29*SUMPRODUCT(('Dvd Calendar'!$E$151:$CZ$151&gt;BD$12)*('Dvd Calendar'!$E$151:$CZ$151&lt;=BD$13)*'Dvd Calendar'!$E$154:$CZ$154*(('Dvd Calendar'!$E$156:$CZ$156='Field Check'!$C$56)*('Field Check'!$C$56&lt;&gt;"")+('Dvd Calendar'!$E$156:$CZ$156='Field Check'!$C$57)*('Field Check'!$C$57&lt;&gt;"")))/'AS51'!$B$3,"")))</f>
        <v/>
      </c>
      <c r="BE29" s="163">
        <f>IF(BE$13="","",IF($B29="","",IFERROR($C29*$D29*SUMPRODUCT(('Dvd Calendar'!$E$151:$CZ$151&gt;BE$12)*('Dvd Calendar'!$E$151:$CZ$151&lt;=BE$13)*'Dvd Calendar'!$E$154:$CZ$154*(('Dvd Calendar'!$E$156:$CZ$156='Field Check'!$C$56)*('Field Check'!$C$56&lt;&gt;"")+('Dvd Calendar'!$E$156:$CZ$156='Field Check'!$C$57)*('Field Check'!$C$57&lt;&gt;"")))/'AS51'!$B$3,"")))</f>
        <v/>
      </c>
      <c r="BF29" s="163">
        <f>IF(BF$13="","",IF($B29="","",IFERROR($C29*$D29*SUMPRODUCT(('Dvd Calendar'!$E$151:$CZ$151&gt;BF$12)*('Dvd Calendar'!$E$151:$CZ$151&lt;=BF$13)*'Dvd Calendar'!$E$154:$CZ$154*(('Dvd Calendar'!$E$156:$CZ$156='Field Check'!$C$56)*('Field Check'!$C$56&lt;&gt;"")+('Dvd Calendar'!$E$156:$CZ$156='Field Check'!$C$57)*('Field Check'!$C$57&lt;&gt;"")))/'AS51'!$B$3,"")))</f>
        <v/>
      </c>
      <c r="BH29" s="163">
        <f>IF(BH$13="","",IF($B29="","",IFERROR(AQ29*$E29/100,"")))</f>
        <v/>
      </c>
      <c r="BI29" s="163">
        <f>IF(BI$13="","",IF($B29="","",IFERROR(AR29*$E29/100,"")))</f>
        <v/>
      </c>
      <c r="BJ29" s="163">
        <f>IF(BJ$13="","",IF($B29="","",IFERROR(AS29*$E29/100,"")))</f>
        <v/>
      </c>
      <c r="BK29" s="163">
        <f>IF(BK$13="","",IF($B29="","",IFERROR(AT29*$E29/100,"")))</f>
        <v/>
      </c>
      <c r="BL29" s="163">
        <f>IF(BL$13="","",IF($B29="","",IFERROR(AU29*$E29/100,"")))</f>
        <v/>
      </c>
      <c r="BM29" s="163">
        <f>IF(BM$13="","",IF($B29="","",IFERROR(AV29*$E29/100,"")))</f>
        <v/>
      </c>
      <c r="BN29" s="163">
        <f>IF(BN$13="","",IF($B29="","",IFERROR(AW29*$E29/100,"")))</f>
        <v/>
      </c>
      <c r="BO29" s="163">
        <f>IF(BO$13="","",IF($B29="","",IFERROR(AX29*$E29/100,"")))</f>
        <v/>
      </c>
      <c r="BP29" s="163">
        <f>IF(BP$13="","",IF($B29="","",IFERROR(AY29*$E29/100,"")))</f>
        <v/>
      </c>
      <c r="BQ29" s="163">
        <f>IF(BQ$13="","",IF($B29="","",IFERROR(AZ29*$E29/100,"")))</f>
        <v/>
      </c>
      <c r="BR29" s="163">
        <f>IF(BR$13="","",IF($B29="","",IFERROR(BA29*$E29/100,"")))</f>
        <v/>
      </c>
      <c r="BS29" s="163">
        <f>IF(BS$13="","",IF($B29="","",IFERROR(BB29*$E29/100,"")))</f>
        <v/>
      </c>
      <c r="BT29" s="163">
        <f>IF(BT$13="","",IF($B29="","",IFERROR(BC29*$E29/100,"")))</f>
        <v/>
      </c>
      <c r="BU29" s="163">
        <f>IF(BU$13="","",IF($B29="","",IFERROR(BD29*$E29/100,"")))</f>
        <v/>
      </c>
      <c r="BV29" s="163">
        <f>IF(BV$13="","",IF($B29="","",IFERROR(BE29*$E29/100,"")))</f>
        <v/>
      </c>
      <c r="BW29" s="163">
        <f>IF(BW$13="","",IF($B29="","",IFERROR(BF29*$E29/100,"")))</f>
        <v/>
      </c>
    </row>
    <row r="30">
      <c r="B30" s="126">
        <f>IF('AS51'!$C$20="","",'AS51'!$C$20)</f>
        <v/>
      </c>
      <c r="C30" s="74">
        <f>IF('AS51'!$B$20="","",'AS51'!$B$20)</f>
        <v/>
      </c>
      <c r="D30" s="75">
        <f>IFERROR('AS51'!$Q$20,1)</f>
        <v/>
      </c>
      <c r="E30" s="76">
        <f>IF($B30="","",IF(ISNUMBER('AS51'!$I$20),'AS51'!$I$20,'Index Summary'!$C$7))</f>
        <v/>
      </c>
      <c r="F30" s="77">
        <f>IF(F$13="","",IF($B30="","",IFERROR($C30*$D30*IF((Override!$C$4="ON")*(COUNTIFS(Override!$B$11:$B$40,$B30,Override!$D$11:$D$40,1,Override!$E$11:$E$40,"&gt;=0")-COUNTIFS(Override!$B$11:$B$40,$B30,Override!$D$11:$D$40,1,Override!$E$11:$E$40,"&gt;=0",Override!$C$11:$C$40,"MXAU"))&gt;0,SUMIFS(Override!$E$11:$E$40,Override!$B$11:$B$40,$B30,Override!$D$11:$D$40,1)-SUMIFS(Override!$E$11:$E$40,Override!$B$11:$B$40,$B30,Override!$D$11:$D$40,1,Override!$C$11:$C$40,"MXAU"),Override!$C$65)/'AS51'!$B$3,"")))</f>
        <v/>
      </c>
      <c r="G30" s="77">
        <f>IF(G$13="","",IF($B30="","",IFERROR($C30*$D30*IF((Override!$C$4="ON")*(COUNTIFS(Override!$B$11:$B$40,$B30,Override!$D$11:$D$40,2,Override!$E$11:$E$40,"&gt;=0")-COUNTIFS(Override!$B$11:$B$40,$B30,Override!$D$11:$D$40,2,Override!$E$11:$E$40,"&gt;=0",Override!$C$11:$C$40,"MXAU"))&gt;0,SUMIFS(Override!$E$11:$E$40,Override!$B$11:$B$40,$B30,Override!$D$11:$D$40,2)-SUMIFS(Override!$E$11:$E$40,Override!$B$11:$B$40,$B30,Override!$D$11:$D$40,2,Override!$C$11:$C$40,"MXAU"),Override!$D$65)/'AS51'!$B$3,"")))</f>
        <v/>
      </c>
      <c r="H30" s="77">
        <f>IF(H$13="","",IF($B30="","",IFERROR($C30*$D30*IF((Override!$C$4="ON")*(COUNTIFS(Override!$B$11:$B$40,$B30,Override!$D$11:$D$40,3,Override!$E$11:$E$40,"&gt;=0")-COUNTIFS(Override!$B$11:$B$40,$B30,Override!$D$11:$D$40,3,Override!$E$11:$E$40,"&gt;=0",Override!$C$11:$C$40,"MXAU"))&gt;0,SUMIFS(Override!$E$11:$E$40,Override!$B$11:$B$40,$B30,Override!$D$11:$D$40,3)-SUMIFS(Override!$E$11:$E$40,Override!$B$11:$B$40,$B30,Override!$D$11:$D$40,3,Override!$C$11:$C$40,"MXAU"),Override!$E$65)/'AS51'!$B$3,"")))</f>
        <v/>
      </c>
      <c r="I30" s="77">
        <f>IF(I$13="","",IF($B30="","",IFERROR($C30*$D30*IF((Override!$C$4="ON")*(COUNTIFS(Override!$B$11:$B$40,$B30,Override!$D$11:$D$40,4,Override!$E$11:$E$40,"&gt;=0")-COUNTIFS(Override!$B$11:$B$40,$B30,Override!$D$11:$D$40,4,Override!$E$11:$E$40,"&gt;=0",Override!$C$11:$C$40,"MXAU"))&gt;0,SUMIFS(Override!$E$11:$E$40,Override!$B$11:$B$40,$B30,Override!$D$11:$D$40,4)-SUMIFS(Override!$E$11:$E$40,Override!$B$11:$B$40,$B30,Override!$D$11:$D$40,4,Override!$C$11:$C$40,"MXAU"),Override!$F$65)/'AS51'!$B$3,"")))</f>
        <v/>
      </c>
      <c r="J30" s="77">
        <f>IF(J$13="","",IF($B30="","",IFERROR($C30*$D30*IF((Override!$C$4="ON")*(COUNTIFS(Override!$B$11:$B$40,$B30,Override!$D$11:$D$40,5,Override!$E$11:$E$40,"&gt;=0")-COUNTIFS(Override!$B$11:$B$40,$B30,Override!$D$11:$D$40,5,Override!$E$11:$E$40,"&gt;=0",Override!$C$11:$C$40,"MXAU"))&gt;0,SUMIFS(Override!$E$11:$E$40,Override!$B$11:$B$40,$B30,Override!$D$11:$D$40,5)-SUMIFS(Override!$E$11:$E$40,Override!$B$11:$B$40,$B30,Override!$D$11:$D$40,5,Override!$C$11:$C$40,"MXAU"),Override!$G$65)/'AS51'!$B$3,"")))</f>
        <v/>
      </c>
      <c r="K30" s="77">
        <f>IF(K$13="","",IF($B30="","",IFERROR($C30*$D30*IF((Override!$C$4="ON")*(COUNTIFS(Override!$B$11:$B$40,$B30,Override!$D$11:$D$40,6,Override!$E$11:$E$40,"&gt;=0")-COUNTIFS(Override!$B$11:$B$40,$B30,Override!$D$11:$D$40,6,Override!$E$11:$E$40,"&gt;=0",Override!$C$11:$C$40,"MXAU"))&gt;0,SUMIFS(Override!$E$11:$E$40,Override!$B$11:$B$40,$B30,Override!$D$11:$D$40,6)-SUMIFS(Override!$E$11:$E$40,Override!$B$11:$B$40,$B30,Override!$D$11:$D$40,6,Override!$C$11:$C$40,"MXAU"),Override!$H$65)/'AS51'!$B$3,"")))</f>
        <v/>
      </c>
      <c r="L30" s="77">
        <f>IF(L$13="","",IF($B30="","",IFERROR($C30*$D30*IF((Override!$C$4="ON")*(COUNTIFS(Override!$B$11:$B$40,$B30,Override!$D$11:$D$40,7,Override!$E$11:$E$40,"&gt;=0")-COUNTIFS(Override!$B$11:$B$40,$B30,Override!$D$11:$D$40,7,Override!$E$11:$E$40,"&gt;=0",Override!$C$11:$C$40,"MXAU"))&gt;0,SUMIFS(Override!$E$11:$E$40,Override!$B$11:$B$40,$B30,Override!$D$11:$D$40,7)-SUMIFS(Override!$E$11:$E$40,Override!$B$11:$B$40,$B30,Override!$D$11:$D$40,7,Override!$C$11:$C$40,"MXAU"),Override!$I$65)/'AS51'!$B$3,"")))</f>
        <v/>
      </c>
      <c r="M30" s="77">
        <f>IF(M$13="","",IF($B30="","",IFERROR($C30*$D30*IF((Override!$C$4="ON")*(COUNTIFS(Override!$B$11:$B$40,$B30,Override!$D$11:$D$40,8,Override!$E$11:$E$40,"&gt;=0")-COUNTIFS(Override!$B$11:$B$40,$B30,Override!$D$11:$D$40,8,Override!$E$11:$E$40,"&gt;=0",Override!$C$11:$C$40,"MXAU"))&gt;0,SUMIFS(Override!$E$11:$E$40,Override!$B$11:$B$40,$B30,Override!$D$11:$D$40,8)-SUMIFS(Override!$E$11:$E$40,Override!$B$11:$B$40,$B30,Override!$D$11:$D$40,8,Override!$C$11:$C$40,"MXAU"),Override!$J$65)/'AS51'!$B$3,"")))</f>
        <v/>
      </c>
      <c r="N30" s="77">
        <f>IF(N$13="","",IF($B30="","",IFERROR($C30*$D30*IF((Override!$C$4="ON")*(COUNTIFS(Override!$B$11:$B$40,$B30,Override!$D$11:$D$40,9,Override!$E$11:$E$40,"&gt;=0")-COUNTIFS(Override!$B$11:$B$40,$B30,Override!$D$11:$D$40,9,Override!$E$11:$E$40,"&gt;=0",Override!$C$11:$C$40,"MXAU"))&gt;0,SUMIFS(Override!$E$11:$E$40,Override!$B$11:$B$40,$B30,Override!$D$11:$D$40,9)-SUMIFS(Override!$E$11:$E$40,Override!$B$11:$B$40,$B30,Override!$D$11:$D$40,9,Override!$C$11:$C$40,"MXAU"),Override!$K$65)/'AS51'!$B$3,"")))</f>
        <v/>
      </c>
      <c r="O30" s="77">
        <f>IF(O$13="","",IF($B30="","",IFERROR($C30*$D30*IF((Override!$C$4="ON")*(COUNTIFS(Override!$B$11:$B$40,$B30,Override!$D$11:$D$40,10,Override!$E$11:$E$40,"&gt;=0")-COUNTIFS(Override!$B$11:$B$40,$B30,Override!$D$11:$D$40,10,Override!$E$11:$E$40,"&gt;=0",Override!$C$11:$C$40,"MXAU"))&gt;0,SUMIFS(Override!$E$11:$E$40,Override!$B$11:$B$40,$B30,Override!$D$11:$D$40,10)-SUMIFS(Override!$E$11:$E$40,Override!$B$11:$B$40,$B30,Override!$D$11:$D$40,10,Override!$C$11:$C$40,"MXAU"),Override!$L$65)/'AS51'!$B$3,"")))</f>
        <v/>
      </c>
      <c r="P30" s="77">
        <f>IF(P$13="","",IF($B30="","",IFERROR($C30*$D30*IF((Override!$C$4="ON")*(COUNTIFS(Override!$B$11:$B$40,$B30,Override!$D$11:$D$40,11,Override!$E$11:$E$40,"&gt;=0")-COUNTIFS(Override!$B$11:$B$40,$B30,Override!$D$11:$D$40,11,Override!$E$11:$E$40,"&gt;=0",Override!$C$11:$C$40,"MXAU"))&gt;0,SUMIFS(Override!$E$11:$E$40,Override!$B$11:$B$40,$B30,Override!$D$11:$D$40,11)-SUMIFS(Override!$E$11:$E$40,Override!$B$11:$B$40,$B30,Override!$D$11:$D$40,11,Override!$C$11:$C$40,"MXAU"),Override!$M$65)/'AS51'!$B$3,"")))</f>
        <v/>
      </c>
      <c r="Q30" s="77">
        <f>IF(Q$13="","",IF($B30="","",IFERROR($C30*$D30*IF((Override!$C$4="ON")*(COUNTIFS(Override!$B$11:$B$40,$B30,Override!$D$11:$D$40,12,Override!$E$11:$E$40,"&gt;=0")-COUNTIFS(Override!$B$11:$B$40,$B30,Override!$D$11:$D$40,12,Override!$E$11:$E$40,"&gt;=0",Override!$C$11:$C$40,"MXAU"))&gt;0,SUMIFS(Override!$E$11:$E$40,Override!$B$11:$B$40,$B30,Override!$D$11:$D$40,12)-SUMIFS(Override!$E$11:$E$40,Override!$B$11:$B$40,$B30,Override!$D$11:$D$40,12,Override!$C$11:$C$40,"MXAU"),Override!$N$65)/'AS51'!$B$3,"")))</f>
        <v/>
      </c>
      <c r="R30" s="77">
        <f>IF(R$13="","",IF($B30="","",IFERROR($C30*$D30*IF((Override!$C$4="ON")*(COUNTIFS(Override!$B$11:$B$40,$B30,Override!$D$11:$D$40,13,Override!$E$11:$E$40,"&gt;=0")-COUNTIFS(Override!$B$11:$B$40,$B30,Override!$D$11:$D$40,13,Override!$E$11:$E$40,"&gt;=0",Override!$C$11:$C$40,"MXAU"))&gt;0,SUMIFS(Override!$E$11:$E$40,Override!$B$11:$B$40,$B30,Override!$D$11:$D$40,13)-SUMIFS(Override!$E$11:$E$40,Override!$B$11:$B$40,$B30,Override!$D$11:$D$40,13,Override!$C$11:$C$40,"MXAU"),Override!$O$65)/'AS51'!$B$3,"")))</f>
        <v/>
      </c>
      <c r="S30" s="77">
        <f>IF(S$13="","",IF($B30="","",IFERROR($C30*$D30*IF((Override!$C$4="ON")*(COUNTIFS(Override!$B$11:$B$40,$B30,Override!$D$11:$D$40,14,Override!$E$11:$E$40,"&gt;=0")-COUNTIFS(Override!$B$11:$B$40,$B30,Override!$D$11:$D$40,14,Override!$E$11:$E$40,"&gt;=0",Override!$C$11:$C$40,"MXAU"))&gt;0,SUMIFS(Override!$E$11:$E$40,Override!$B$11:$B$40,$B30,Override!$D$11:$D$40,14)-SUMIFS(Override!$E$11:$E$40,Override!$B$11:$B$40,$B30,Override!$D$11:$D$40,14,Override!$C$11:$C$40,"MXAU"),Override!$P$65)/'AS51'!$B$3,"")))</f>
        <v/>
      </c>
      <c r="T30" s="77">
        <f>IF(T$13="","",IF($B30="","",IFERROR($C30*$D30*IF((Override!$C$4="ON")*(COUNTIFS(Override!$B$11:$B$40,$B30,Override!$D$11:$D$40,15,Override!$E$11:$E$40,"&gt;=0")-COUNTIFS(Override!$B$11:$B$40,$B30,Override!$D$11:$D$40,15,Override!$E$11:$E$40,"&gt;=0",Override!$C$11:$C$40,"MXAU"))&gt;0,SUMIFS(Override!$E$11:$E$40,Override!$B$11:$B$40,$B30,Override!$D$11:$D$40,15)-SUMIFS(Override!$E$11:$E$40,Override!$B$11:$B$40,$B30,Override!$D$11:$D$40,15,Override!$C$11:$C$40,"MXAU"),Override!$Q$65)/'AS51'!$B$3,"")))</f>
        <v/>
      </c>
      <c r="U30" s="77">
        <f>IF(U$13="","",IF($B30="","",IFERROR($C30*$D30*IF((Override!$C$4="ON")*(COUNTIFS(Override!$B$11:$B$40,$B30,Override!$D$11:$D$40,16,Override!$E$11:$E$40,"&gt;=0")-COUNTIFS(Override!$B$11:$B$40,$B30,Override!$D$11:$D$40,16,Override!$E$11:$E$40,"&gt;=0",Override!$C$11:$C$40,"MXAU"))&gt;0,SUMIFS(Override!$E$11:$E$40,Override!$B$11:$B$40,$B30,Override!$D$11:$D$40,16)-SUMIFS(Override!$E$11:$E$40,Override!$B$11:$B$40,$B30,Override!$D$11:$D$40,16,Override!$C$11:$C$40,"MXAU"),Override!$R$65)/'AS51'!$B$3,"")))</f>
        <v/>
      </c>
      <c r="W30" s="77">
        <f>IF(W$13="","",IF($B30="","",IFERROR(F30*$E30/100,"")))</f>
        <v/>
      </c>
      <c r="X30" s="77">
        <f>IF(X$13="","",IF($B30="","",IFERROR(G30*$E30/100,"")))</f>
        <v/>
      </c>
      <c r="Y30" s="77">
        <f>IF(Y$13="","",IF($B30="","",IFERROR(H30*$E30/100,"")))</f>
        <v/>
      </c>
      <c r="Z30" s="77">
        <f>IF(Z$13="","",IF($B30="","",IFERROR(I30*$E30/100,"")))</f>
        <v/>
      </c>
      <c r="AA30" s="77">
        <f>IF(AA$13="","",IF($B30="","",IFERROR(J30*$E30/100,"")))</f>
        <v/>
      </c>
      <c r="AB30" s="77">
        <f>IF(AB$13="","",IF($B30="","",IFERROR(K30*$E30/100,"")))</f>
        <v/>
      </c>
      <c r="AC30" s="77">
        <f>IF(AC$13="","",IF($B30="","",IFERROR(L30*$E30/100,"")))</f>
        <v/>
      </c>
      <c r="AD30" s="77">
        <f>IF(AD$13="","",IF($B30="","",IFERROR(M30*$E30/100,"")))</f>
        <v/>
      </c>
      <c r="AE30" s="77">
        <f>IF(AE$13="","",IF($B30="","",IFERROR(N30*$E30/100,"")))</f>
        <v/>
      </c>
      <c r="AF30" s="77">
        <f>IF(AF$13="","",IF($B30="","",IFERROR(O30*$E30/100,"")))</f>
        <v/>
      </c>
      <c r="AG30" s="77">
        <f>IF(AG$13="","",IF($B30="","",IFERROR(P30*$E30/100,"")))</f>
        <v/>
      </c>
      <c r="AH30" s="77">
        <f>IF(AH$13="","",IF($B30="","",IFERROR(Q30*$E30/100,"")))</f>
        <v/>
      </c>
      <c r="AI30" s="77">
        <f>IF(AI$13="","",IF($B30="","",IFERROR(R30*$E30/100,"")))</f>
        <v/>
      </c>
      <c r="AJ30" s="77">
        <f>IF(AJ$13="","",IF($B30="","",IFERROR(S30*$E30/100,"")))</f>
        <v/>
      </c>
      <c r="AK30" s="77">
        <f>IF(AK$13="","",IF($B30="","",IFERROR(T30*$E30/100,"")))</f>
        <v/>
      </c>
      <c r="AL30" s="77">
        <f>IF(AL$13="","",IF($B30="","",IFERROR(U30*$E30/100,"")))</f>
        <v/>
      </c>
      <c r="AN30" s="77">
        <f>IF($B30="","",SUMIF($F$13:$U$13,"&lt;="&amp;Sector!$D$51,$F30:$U30))</f>
        <v/>
      </c>
      <c r="AO30" s="77">
        <f>IF($B30="","",SUMIF($W$13:$AL$13,"&lt;="&amp;Sector!$D$51,$W30:$AL30))</f>
        <v/>
      </c>
      <c r="AQ30" s="163">
        <f>IF(AQ$13="","",IF($B30="","",IFERROR($C30*$D30*SUMPRODUCT(('Dvd Calendar'!$E$162:$CZ$162&gt;AQ$12)*('Dvd Calendar'!$E$162:$CZ$162&lt;=AQ$13)*'Dvd Calendar'!$E$165:$CZ$165*(('Dvd Calendar'!$E$167:$CZ$167='Field Check'!$C$56)*('Field Check'!$C$56&lt;&gt;"")+('Dvd Calendar'!$E$167:$CZ$167='Field Check'!$C$57)*('Field Check'!$C$57&lt;&gt;"")))/'AS51'!$B$3,"")))</f>
        <v/>
      </c>
      <c r="AR30" s="163">
        <f>IF(AR$13="","",IF($B30="","",IFERROR($C30*$D30*SUMPRODUCT(('Dvd Calendar'!$E$162:$CZ$162&gt;AR$12)*('Dvd Calendar'!$E$162:$CZ$162&lt;=AR$13)*'Dvd Calendar'!$E$165:$CZ$165*(('Dvd Calendar'!$E$167:$CZ$167='Field Check'!$C$56)*('Field Check'!$C$56&lt;&gt;"")+('Dvd Calendar'!$E$167:$CZ$167='Field Check'!$C$57)*('Field Check'!$C$57&lt;&gt;"")))/'AS51'!$B$3,"")))</f>
        <v/>
      </c>
      <c r="AS30" s="163">
        <f>IF(AS$13="","",IF($B30="","",IFERROR($C30*$D30*SUMPRODUCT(('Dvd Calendar'!$E$162:$CZ$162&gt;AS$12)*('Dvd Calendar'!$E$162:$CZ$162&lt;=AS$13)*'Dvd Calendar'!$E$165:$CZ$165*(('Dvd Calendar'!$E$167:$CZ$167='Field Check'!$C$56)*('Field Check'!$C$56&lt;&gt;"")+('Dvd Calendar'!$E$167:$CZ$167='Field Check'!$C$57)*('Field Check'!$C$57&lt;&gt;"")))/'AS51'!$B$3,"")))</f>
        <v/>
      </c>
      <c r="AT30" s="163">
        <f>IF(AT$13="","",IF($B30="","",IFERROR($C30*$D30*SUMPRODUCT(('Dvd Calendar'!$E$162:$CZ$162&gt;AT$12)*('Dvd Calendar'!$E$162:$CZ$162&lt;=AT$13)*'Dvd Calendar'!$E$165:$CZ$165*(('Dvd Calendar'!$E$167:$CZ$167='Field Check'!$C$56)*('Field Check'!$C$56&lt;&gt;"")+('Dvd Calendar'!$E$167:$CZ$167='Field Check'!$C$57)*('Field Check'!$C$57&lt;&gt;"")))/'AS51'!$B$3,"")))</f>
        <v/>
      </c>
      <c r="AU30" s="163">
        <f>IF(AU$13="","",IF($B30="","",IFERROR($C30*$D30*SUMPRODUCT(('Dvd Calendar'!$E$162:$CZ$162&gt;AU$12)*('Dvd Calendar'!$E$162:$CZ$162&lt;=AU$13)*'Dvd Calendar'!$E$165:$CZ$165*(('Dvd Calendar'!$E$167:$CZ$167='Field Check'!$C$56)*('Field Check'!$C$56&lt;&gt;"")+('Dvd Calendar'!$E$167:$CZ$167='Field Check'!$C$57)*('Field Check'!$C$57&lt;&gt;"")))/'AS51'!$B$3,"")))</f>
        <v/>
      </c>
      <c r="AV30" s="163">
        <f>IF(AV$13="","",IF($B30="","",IFERROR($C30*$D30*SUMPRODUCT(('Dvd Calendar'!$E$162:$CZ$162&gt;AV$12)*('Dvd Calendar'!$E$162:$CZ$162&lt;=AV$13)*'Dvd Calendar'!$E$165:$CZ$165*(('Dvd Calendar'!$E$167:$CZ$167='Field Check'!$C$56)*('Field Check'!$C$56&lt;&gt;"")+('Dvd Calendar'!$E$167:$CZ$167='Field Check'!$C$57)*('Field Check'!$C$57&lt;&gt;"")))/'AS51'!$B$3,"")))</f>
        <v/>
      </c>
      <c r="AW30" s="163">
        <f>IF(AW$13="","",IF($B30="","",IFERROR($C30*$D30*SUMPRODUCT(('Dvd Calendar'!$E$162:$CZ$162&gt;AW$12)*('Dvd Calendar'!$E$162:$CZ$162&lt;=AW$13)*'Dvd Calendar'!$E$165:$CZ$165*(('Dvd Calendar'!$E$167:$CZ$167='Field Check'!$C$56)*('Field Check'!$C$56&lt;&gt;"")+('Dvd Calendar'!$E$167:$CZ$167='Field Check'!$C$57)*('Field Check'!$C$57&lt;&gt;"")))/'AS51'!$B$3,"")))</f>
        <v/>
      </c>
      <c r="AX30" s="163">
        <f>IF(AX$13="","",IF($B30="","",IFERROR($C30*$D30*SUMPRODUCT(('Dvd Calendar'!$E$162:$CZ$162&gt;AX$12)*('Dvd Calendar'!$E$162:$CZ$162&lt;=AX$13)*'Dvd Calendar'!$E$165:$CZ$165*(('Dvd Calendar'!$E$167:$CZ$167='Field Check'!$C$56)*('Field Check'!$C$56&lt;&gt;"")+('Dvd Calendar'!$E$167:$CZ$167='Field Check'!$C$57)*('Field Check'!$C$57&lt;&gt;"")))/'AS51'!$B$3,"")))</f>
        <v/>
      </c>
      <c r="AY30" s="163">
        <f>IF(AY$13="","",IF($B30="","",IFERROR($C30*$D30*SUMPRODUCT(('Dvd Calendar'!$E$162:$CZ$162&gt;AY$12)*('Dvd Calendar'!$E$162:$CZ$162&lt;=AY$13)*'Dvd Calendar'!$E$165:$CZ$165*(('Dvd Calendar'!$E$167:$CZ$167='Field Check'!$C$56)*('Field Check'!$C$56&lt;&gt;"")+('Dvd Calendar'!$E$167:$CZ$167='Field Check'!$C$57)*('Field Check'!$C$57&lt;&gt;"")))/'AS51'!$B$3,"")))</f>
        <v/>
      </c>
      <c r="AZ30" s="163">
        <f>IF(AZ$13="","",IF($B30="","",IFERROR($C30*$D30*SUMPRODUCT(('Dvd Calendar'!$E$162:$CZ$162&gt;AZ$12)*('Dvd Calendar'!$E$162:$CZ$162&lt;=AZ$13)*'Dvd Calendar'!$E$165:$CZ$165*(('Dvd Calendar'!$E$167:$CZ$167='Field Check'!$C$56)*('Field Check'!$C$56&lt;&gt;"")+('Dvd Calendar'!$E$167:$CZ$167='Field Check'!$C$57)*('Field Check'!$C$57&lt;&gt;"")))/'AS51'!$B$3,"")))</f>
        <v/>
      </c>
      <c r="BA30" s="163">
        <f>IF(BA$13="","",IF($B30="","",IFERROR($C30*$D30*SUMPRODUCT(('Dvd Calendar'!$E$162:$CZ$162&gt;BA$12)*('Dvd Calendar'!$E$162:$CZ$162&lt;=BA$13)*'Dvd Calendar'!$E$165:$CZ$165*(('Dvd Calendar'!$E$167:$CZ$167='Field Check'!$C$56)*('Field Check'!$C$56&lt;&gt;"")+('Dvd Calendar'!$E$167:$CZ$167='Field Check'!$C$57)*('Field Check'!$C$57&lt;&gt;"")))/'AS51'!$B$3,"")))</f>
        <v/>
      </c>
      <c r="BB30" s="163">
        <f>IF(BB$13="","",IF($B30="","",IFERROR($C30*$D30*SUMPRODUCT(('Dvd Calendar'!$E$162:$CZ$162&gt;BB$12)*('Dvd Calendar'!$E$162:$CZ$162&lt;=BB$13)*'Dvd Calendar'!$E$165:$CZ$165*(('Dvd Calendar'!$E$167:$CZ$167='Field Check'!$C$56)*('Field Check'!$C$56&lt;&gt;"")+('Dvd Calendar'!$E$167:$CZ$167='Field Check'!$C$57)*('Field Check'!$C$57&lt;&gt;"")))/'AS51'!$B$3,"")))</f>
        <v/>
      </c>
      <c r="BC30" s="163">
        <f>IF(BC$13="","",IF($B30="","",IFERROR($C30*$D30*SUMPRODUCT(('Dvd Calendar'!$E$162:$CZ$162&gt;BC$12)*('Dvd Calendar'!$E$162:$CZ$162&lt;=BC$13)*'Dvd Calendar'!$E$165:$CZ$165*(('Dvd Calendar'!$E$167:$CZ$167='Field Check'!$C$56)*('Field Check'!$C$56&lt;&gt;"")+('Dvd Calendar'!$E$167:$CZ$167='Field Check'!$C$57)*('Field Check'!$C$57&lt;&gt;"")))/'AS51'!$B$3,"")))</f>
        <v/>
      </c>
      <c r="BD30" s="163">
        <f>IF(BD$13="","",IF($B30="","",IFERROR($C30*$D30*SUMPRODUCT(('Dvd Calendar'!$E$162:$CZ$162&gt;BD$12)*('Dvd Calendar'!$E$162:$CZ$162&lt;=BD$13)*'Dvd Calendar'!$E$165:$CZ$165*(('Dvd Calendar'!$E$167:$CZ$167='Field Check'!$C$56)*('Field Check'!$C$56&lt;&gt;"")+('Dvd Calendar'!$E$167:$CZ$167='Field Check'!$C$57)*('Field Check'!$C$57&lt;&gt;"")))/'AS51'!$B$3,"")))</f>
        <v/>
      </c>
      <c r="BE30" s="163">
        <f>IF(BE$13="","",IF($B30="","",IFERROR($C30*$D30*SUMPRODUCT(('Dvd Calendar'!$E$162:$CZ$162&gt;BE$12)*('Dvd Calendar'!$E$162:$CZ$162&lt;=BE$13)*'Dvd Calendar'!$E$165:$CZ$165*(('Dvd Calendar'!$E$167:$CZ$167='Field Check'!$C$56)*('Field Check'!$C$56&lt;&gt;"")+('Dvd Calendar'!$E$167:$CZ$167='Field Check'!$C$57)*('Field Check'!$C$57&lt;&gt;"")))/'AS51'!$B$3,"")))</f>
        <v/>
      </c>
      <c r="BF30" s="163">
        <f>IF(BF$13="","",IF($B30="","",IFERROR($C30*$D30*SUMPRODUCT(('Dvd Calendar'!$E$162:$CZ$162&gt;BF$12)*('Dvd Calendar'!$E$162:$CZ$162&lt;=BF$13)*'Dvd Calendar'!$E$165:$CZ$165*(('Dvd Calendar'!$E$167:$CZ$167='Field Check'!$C$56)*('Field Check'!$C$56&lt;&gt;"")+('Dvd Calendar'!$E$167:$CZ$167='Field Check'!$C$57)*('Field Check'!$C$57&lt;&gt;"")))/'AS51'!$B$3,"")))</f>
        <v/>
      </c>
      <c r="BH30" s="163">
        <f>IF(BH$13="","",IF($B30="","",IFERROR(AQ30*$E30/100,"")))</f>
        <v/>
      </c>
      <c r="BI30" s="163">
        <f>IF(BI$13="","",IF($B30="","",IFERROR(AR30*$E30/100,"")))</f>
        <v/>
      </c>
      <c r="BJ30" s="163">
        <f>IF(BJ$13="","",IF($B30="","",IFERROR(AS30*$E30/100,"")))</f>
        <v/>
      </c>
      <c r="BK30" s="163">
        <f>IF(BK$13="","",IF($B30="","",IFERROR(AT30*$E30/100,"")))</f>
        <v/>
      </c>
      <c r="BL30" s="163">
        <f>IF(BL$13="","",IF($B30="","",IFERROR(AU30*$E30/100,"")))</f>
        <v/>
      </c>
      <c r="BM30" s="163">
        <f>IF(BM$13="","",IF($B30="","",IFERROR(AV30*$E30/100,"")))</f>
        <v/>
      </c>
      <c r="BN30" s="163">
        <f>IF(BN$13="","",IF($B30="","",IFERROR(AW30*$E30/100,"")))</f>
        <v/>
      </c>
      <c r="BO30" s="163">
        <f>IF(BO$13="","",IF($B30="","",IFERROR(AX30*$E30/100,"")))</f>
        <v/>
      </c>
      <c r="BP30" s="163">
        <f>IF(BP$13="","",IF($B30="","",IFERROR(AY30*$E30/100,"")))</f>
        <v/>
      </c>
      <c r="BQ30" s="163">
        <f>IF(BQ$13="","",IF($B30="","",IFERROR(AZ30*$E30/100,"")))</f>
        <v/>
      </c>
      <c r="BR30" s="163">
        <f>IF(BR$13="","",IF($B30="","",IFERROR(BA30*$E30/100,"")))</f>
        <v/>
      </c>
      <c r="BS30" s="163">
        <f>IF(BS$13="","",IF($B30="","",IFERROR(BB30*$E30/100,"")))</f>
        <v/>
      </c>
      <c r="BT30" s="163">
        <f>IF(BT$13="","",IF($B30="","",IFERROR(BC30*$E30/100,"")))</f>
        <v/>
      </c>
      <c r="BU30" s="163">
        <f>IF(BU$13="","",IF($B30="","",IFERROR(BD30*$E30/100,"")))</f>
        <v/>
      </c>
      <c r="BV30" s="163">
        <f>IF(BV$13="","",IF($B30="","",IFERROR(BE30*$E30/100,"")))</f>
        <v/>
      </c>
      <c r="BW30" s="163">
        <f>IF(BW$13="","",IF($B30="","",IFERROR(BF30*$E30/100,"")))</f>
        <v/>
      </c>
    </row>
    <row r="31">
      <c r="B31" s="126">
        <f>IF('AS51'!$C$21="","",'AS51'!$C$21)</f>
        <v/>
      </c>
      <c r="C31" s="74">
        <f>IF('AS51'!$B$21="","",'AS51'!$B$21)</f>
        <v/>
      </c>
      <c r="D31" s="75">
        <f>IFERROR('AS51'!$Q$21,1)</f>
        <v/>
      </c>
      <c r="E31" s="76">
        <f>IF($B31="","",IF(ISNUMBER('AS51'!$I$21),'AS51'!$I$21,'Index Summary'!$C$7))</f>
        <v/>
      </c>
      <c r="F31" s="77">
        <f>IF(F$13="","",IF($B31="","",IFERROR($C31*$D31*IF((Override!$C$4="ON")*(COUNTIFS(Override!$B$11:$B$40,$B31,Override!$D$11:$D$40,1,Override!$E$11:$E$40,"&gt;=0")-COUNTIFS(Override!$B$11:$B$40,$B31,Override!$D$11:$D$40,1,Override!$E$11:$E$40,"&gt;=0",Override!$C$11:$C$40,"MXAU"))&gt;0,SUMIFS(Override!$E$11:$E$40,Override!$B$11:$B$40,$B31,Override!$D$11:$D$40,1)-SUMIFS(Override!$E$11:$E$40,Override!$B$11:$B$40,$B31,Override!$D$11:$D$40,1,Override!$C$11:$C$40,"MXAU"),Override!$C$66)/'AS51'!$B$3,"")))</f>
        <v/>
      </c>
      <c r="G31" s="77">
        <f>IF(G$13="","",IF($B31="","",IFERROR($C31*$D31*IF((Override!$C$4="ON")*(COUNTIFS(Override!$B$11:$B$40,$B31,Override!$D$11:$D$40,2,Override!$E$11:$E$40,"&gt;=0")-COUNTIFS(Override!$B$11:$B$40,$B31,Override!$D$11:$D$40,2,Override!$E$11:$E$40,"&gt;=0",Override!$C$11:$C$40,"MXAU"))&gt;0,SUMIFS(Override!$E$11:$E$40,Override!$B$11:$B$40,$B31,Override!$D$11:$D$40,2)-SUMIFS(Override!$E$11:$E$40,Override!$B$11:$B$40,$B31,Override!$D$11:$D$40,2,Override!$C$11:$C$40,"MXAU"),Override!$D$66)/'AS51'!$B$3,"")))</f>
        <v/>
      </c>
      <c r="H31" s="77">
        <f>IF(H$13="","",IF($B31="","",IFERROR($C31*$D31*IF((Override!$C$4="ON")*(COUNTIFS(Override!$B$11:$B$40,$B31,Override!$D$11:$D$40,3,Override!$E$11:$E$40,"&gt;=0")-COUNTIFS(Override!$B$11:$B$40,$B31,Override!$D$11:$D$40,3,Override!$E$11:$E$40,"&gt;=0",Override!$C$11:$C$40,"MXAU"))&gt;0,SUMIFS(Override!$E$11:$E$40,Override!$B$11:$B$40,$B31,Override!$D$11:$D$40,3)-SUMIFS(Override!$E$11:$E$40,Override!$B$11:$B$40,$B31,Override!$D$11:$D$40,3,Override!$C$11:$C$40,"MXAU"),Override!$E$66)/'AS51'!$B$3,"")))</f>
        <v/>
      </c>
      <c r="I31" s="77">
        <f>IF(I$13="","",IF($B31="","",IFERROR($C31*$D31*IF((Override!$C$4="ON")*(COUNTIFS(Override!$B$11:$B$40,$B31,Override!$D$11:$D$40,4,Override!$E$11:$E$40,"&gt;=0")-COUNTIFS(Override!$B$11:$B$40,$B31,Override!$D$11:$D$40,4,Override!$E$11:$E$40,"&gt;=0",Override!$C$11:$C$40,"MXAU"))&gt;0,SUMIFS(Override!$E$11:$E$40,Override!$B$11:$B$40,$B31,Override!$D$11:$D$40,4)-SUMIFS(Override!$E$11:$E$40,Override!$B$11:$B$40,$B31,Override!$D$11:$D$40,4,Override!$C$11:$C$40,"MXAU"),Override!$F$66)/'AS51'!$B$3,"")))</f>
        <v/>
      </c>
      <c r="J31" s="77">
        <f>IF(J$13="","",IF($B31="","",IFERROR($C31*$D31*IF((Override!$C$4="ON")*(COUNTIFS(Override!$B$11:$B$40,$B31,Override!$D$11:$D$40,5,Override!$E$11:$E$40,"&gt;=0")-COUNTIFS(Override!$B$11:$B$40,$B31,Override!$D$11:$D$40,5,Override!$E$11:$E$40,"&gt;=0",Override!$C$11:$C$40,"MXAU"))&gt;0,SUMIFS(Override!$E$11:$E$40,Override!$B$11:$B$40,$B31,Override!$D$11:$D$40,5)-SUMIFS(Override!$E$11:$E$40,Override!$B$11:$B$40,$B31,Override!$D$11:$D$40,5,Override!$C$11:$C$40,"MXAU"),Override!$G$66)/'AS51'!$B$3,"")))</f>
        <v/>
      </c>
      <c r="K31" s="77">
        <f>IF(K$13="","",IF($B31="","",IFERROR($C31*$D31*IF((Override!$C$4="ON")*(COUNTIFS(Override!$B$11:$B$40,$B31,Override!$D$11:$D$40,6,Override!$E$11:$E$40,"&gt;=0")-COUNTIFS(Override!$B$11:$B$40,$B31,Override!$D$11:$D$40,6,Override!$E$11:$E$40,"&gt;=0",Override!$C$11:$C$40,"MXAU"))&gt;0,SUMIFS(Override!$E$11:$E$40,Override!$B$11:$B$40,$B31,Override!$D$11:$D$40,6)-SUMIFS(Override!$E$11:$E$40,Override!$B$11:$B$40,$B31,Override!$D$11:$D$40,6,Override!$C$11:$C$40,"MXAU"),Override!$H$66)/'AS51'!$B$3,"")))</f>
        <v/>
      </c>
      <c r="L31" s="77">
        <f>IF(L$13="","",IF($B31="","",IFERROR($C31*$D31*IF((Override!$C$4="ON")*(COUNTIFS(Override!$B$11:$B$40,$B31,Override!$D$11:$D$40,7,Override!$E$11:$E$40,"&gt;=0")-COUNTIFS(Override!$B$11:$B$40,$B31,Override!$D$11:$D$40,7,Override!$E$11:$E$40,"&gt;=0",Override!$C$11:$C$40,"MXAU"))&gt;0,SUMIFS(Override!$E$11:$E$40,Override!$B$11:$B$40,$B31,Override!$D$11:$D$40,7)-SUMIFS(Override!$E$11:$E$40,Override!$B$11:$B$40,$B31,Override!$D$11:$D$40,7,Override!$C$11:$C$40,"MXAU"),Override!$I$66)/'AS51'!$B$3,"")))</f>
        <v/>
      </c>
      <c r="M31" s="77">
        <f>IF(M$13="","",IF($B31="","",IFERROR($C31*$D31*IF((Override!$C$4="ON")*(COUNTIFS(Override!$B$11:$B$40,$B31,Override!$D$11:$D$40,8,Override!$E$11:$E$40,"&gt;=0")-COUNTIFS(Override!$B$11:$B$40,$B31,Override!$D$11:$D$40,8,Override!$E$11:$E$40,"&gt;=0",Override!$C$11:$C$40,"MXAU"))&gt;0,SUMIFS(Override!$E$11:$E$40,Override!$B$11:$B$40,$B31,Override!$D$11:$D$40,8)-SUMIFS(Override!$E$11:$E$40,Override!$B$11:$B$40,$B31,Override!$D$11:$D$40,8,Override!$C$11:$C$40,"MXAU"),Override!$J$66)/'AS51'!$B$3,"")))</f>
        <v/>
      </c>
      <c r="N31" s="77">
        <f>IF(N$13="","",IF($B31="","",IFERROR($C31*$D31*IF((Override!$C$4="ON")*(COUNTIFS(Override!$B$11:$B$40,$B31,Override!$D$11:$D$40,9,Override!$E$11:$E$40,"&gt;=0")-COUNTIFS(Override!$B$11:$B$40,$B31,Override!$D$11:$D$40,9,Override!$E$11:$E$40,"&gt;=0",Override!$C$11:$C$40,"MXAU"))&gt;0,SUMIFS(Override!$E$11:$E$40,Override!$B$11:$B$40,$B31,Override!$D$11:$D$40,9)-SUMIFS(Override!$E$11:$E$40,Override!$B$11:$B$40,$B31,Override!$D$11:$D$40,9,Override!$C$11:$C$40,"MXAU"),Override!$K$66)/'AS51'!$B$3,"")))</f>
        <v/>
      </c>
      <c r="O31" s="77">
        <f>IF(O$13="","",IF($B31="","",IFERROR($C31*$D31*IF((Override!$C$4="ON")*(COUNTIFS(Override!$B$11:$B$40,$B31,Override!$D$11:$D$40,10,Override!$E$11:$E$40,"&gt;=0")-COUNTIFS(Override!$B$11:$B$40,$B31,Override!$D$11:$D$40,10,Override!$E$11:$E$40,"&gt;=0",Override!$C$11:$C$40,"MXAU"))&gt;0,SUMIFS(Override!$E$11:$E$40,Override!$B$11:$B$40,$B31,Override!$D$11:$D$40,10)-SUMIFS(Override!$E$11:$E$40,Override!$B$11:$B$40,$B31,Override!$D$11:$D$40,10,Override!$C$11:$C$40,"MXAU"),Override!$L$66)/'AS51'!$B$3,"")))</f>
        <v/>
      </c>
      <c r="P31" s="77">
        <f>IF(P$13="","",IF($B31="","",IFERROR($C31*$D31*IF((Override!$C$4="ON")*(COUNTIFS(Override!$B$11:$B$40,$B31,Override!$D$11:$D$40,11,Override!$E$11:$E$40,"&gt;=0")-COUNTIFS(Override!$B$11:$B$40,$B31,Override!$D$11:$D$40,11,Override!$E$11:$E$40,"&gt;=0",Override!$C$11:$C$40,"MXAU"))&gt;0,SUMIFS(Override!$E$11:$E$40,Override!$B$11:$B$40,$B31,Override!$D$11:$D$40,11)-SUMIFS(Override!$E$11:$E$40,Override!$B$11:$B$40,$B31,Override!$D$11:$D$40,11,Override!$C$11:$C$40,"MXAU"),Override!$M$66)/'AS51'!$B$3,"")))</f>
        <v/>
      </c>
      <c r="Q31" s="77">
        <f>IF(Q$13="","",IF($B31="","",IFERROR($C31*$D31*IF((Override!$C$4="ON")*(COUNTIFS(Override!$B$11:$B$40,$B31,Override!$D$11:$D$40,12,Override!$E$11:$E$40,"&gt;=0")-COUNTIFS(Override!$B$11:$B$40,$B31,Override!$D$11:$D$40,12,Override!$E$11:$E$40,"&gt;=0",Override!$C$11:$C$40,"MXAU"))&gt;0,SUMIFS(Override!$E$11:$E$40,Override!$B$11:$B$40,$B31,Override!$D$11:$D$40,12)-SUMIFS(Override!$E$11:$E$40,Override!$B$11:$B$40,$B31,Override!$D$11:$D$40,12,Override!$C$11:$C$40,"MXAU"),Override!$N$66)/'AS51'!$B$3,"")))</f>
        <v/>
      </c>
      <c r="R31" s="77">
        <f>IF(R$13="","",IF($B31="","",IFERROR($C31*$D31*IF((Override!$C$4="ON")*(COUNTIFS(Override!$B$11:$B$40,$B31,Override!$D$11:$D$40,13,Override!$E$11:$E$40,"&gt;=0")-COUNTIFS(Override!$B$11:$B$40,$B31,Override!$D$11:$D$40,13,Override!$E$11:$E$40,"&gt;=0",Override!$C$11:$C$40,"MXAU"))&gt;0,SUMIFS(Override!$E$11:$E$40,Override!$B$11:$B$40,$B31,Override!$D$11:$D$40,13)-SUMIFS(Override!$E$11:$E$40,Override!$B$11:$B$40,$B31,Override!$D$11:$D$40,13,Override!$C$11:$C$40,"MXAU"),Override!$O$66)/'AS51'!$B$3,"")))</f>
        <v/>
      </c>
      <c r="S31" s="77">
        <f>IF(S$13="","",IF($B31="","",IFERROR($C31*$D31*IF((Override!$C$4="ON")*(COUNTIFS(Override!$B$11:$B$40,$B31,Override!$D$11:$D$40,14,Override!$E$11:$E$40,"&gt;=0")-COUNTIFS(Override!$B$11:$B$40,$B31,Override!$D$11:$D$40,14,Override!$E$11:$E$40,"&gt;=0",Override!$C$11:$C$40,"MXAU"))&gt;0,SUMIFS(Override!$E$11:$E$40,Override!$B$11:$B$40,$B31,Override!$D$11:$D$40,14)-SUMIFS(Override!$E$11:$E$40,Override!$B$11:$B$40,$B31,Override!$D$11:$D$40,14,Override!$C$11:$C$40,"MXAU"),Override!$P$66)/'AS51'!$B$3,"")))</f>
        <v/>
      </c>
      <c r="T31" s="77">
        <f>IF(T$13="","",IF($B31="","",IFERROR($C31*$D31*IF((Override!$C$4="ON")*(COUNTIFS(Override!$B$11:$B$40,$B31,Override!$D$11:$D$40,15,Override!$E$11:$E$40,"&gt;=0")-COUNTIFS(Override!$B$11:$B$40,$B31,Override!$D$11:$D$40,15,Override!$E$11:$E$40,"&gt;=0",Override!$C$11:$C$40,"MXAU"))&gt;0,SUMIFS(Override!$E$11:$E$40,Override!$B$11:$B$40,$B31,Override!$D$11:$D$40,15)-SUMIFS(Override!$E$11:$E$40,Override!$B$11:$B$40,$B31,Override!$D$11:$D$40,15,Override!$C$11:$C$40,"MXAU"),Override!$Q$66)/'AS51'!$B$3,"")))</f>
        <v/>
      </c>
      <c r="U31" s="77">
        <f>IF(U$13="","",IF($B31="","",IFERROR($C31*$D31*IF((Override!$C$4="ON")*(COUNTIFS(Override!$B$11:$B$40,$B31,Override!$D$11:$D$40,16,Override!$E$11:$E$40,"&gt;=0")-COUNTIFS(Override!$B$11:$B$40,$B31,Override!$D$11:$D$40,16,Override!$E$11:$E$40,"&gt;=0",Override!$C$11:$C$40,"MXAU"))&gt;0,SUMIFS(Override!$E$11:$E$40,Override!$B$11:$B$40,$B31,Override!$D$11:$D$40,16)-SUMIFS(Override!$E$11:$E$40,Override!$B$11:$B$40,$B31,Override!$D$11:$D$40,16,Override!$C$11:$C$40,"MXAU"),Override!$R$66)/'AS51'!$B$3,"")))</f>
        <v/>
      </c>
      <c r="W31" s="77">
        <f>IF(W$13="","",IF($B31="","",IFERROR(F31*$E31/100,"")))</f>
        <v/>
      </c>
      <c r="X31" s="77">
        <f>IF(X$13="","",IF($B31="","",IFERROR(G31*$E31/100,"")))</f>
        <v/>
      </c>
      <c r="Y31" s="77">
        <f>IF(Y$13="","",IF($B31="","",IFERROR(H31*$E31/100,"")))</f>
        <v/>
      </c>
      <c r="Z31" s="77">
        <f>IF(Z$13="","",IF($B31="","",IFERROR(I31*$E31/100,"")))</f>
        <v/>
      </c>
      <c r="AA31" s="77">
        <f>IF(AA$13="","",IF($B31="","",IFERROR(J31*$E31/100,"")))</f>
        <v/>
      </c>
      <c r="AB31" s="77">
        <f>IF(AB$13="","",IF($B31="","",IFERROR(K31*$E31/100,"")))</f>
        <v/>
      </c>
      <c r="AC31" s="77">
        <f>IF(AC$13="","",IF($B31="","",IFERROR(L31*$E31/100,"")))</f>
        <v/>
      </c>
      <c r="AD31" s="77">
        <f>IF(AD$13="","",IF($B31="","",IFERROR(M31*$E31/100,"")))</f>
        <v/>
      </c>
      <c r="AE31" s="77">
        <f>IF(AE$13="","",IF($B31="","",IFERROR(N31*$E31/100,"")))</f>
        <v/>
      </c>
      <c r="AF31" s="77">
        <f>IF(AF$13="","",IF($B31="","",IFERROR(O31*$E31/100,"")))</f>
        <v/>
      </c>
      <c r="AG31" s="77">
        <f>IF(AG$13="","",IF($B31="","",IFERROR(P31*$E31/100,"")))</f>
        <v/>
      </c>
      <c r="AH31" s="77">
        <f>IF(AH$13="","",IF($B31="","",IFERROR(Q31*$E31/100,"")))</f>
        <v/>
      </c>
      <c r="AI31" s="77">
        <f>IF(AI$13="","",IF($B31="","",IFERROR(R31*$E31/100,"")))</f>
        <v/>
      </c>
      <c r="AJ31" s="77">
        <f>IF(AJ$13="","",IF($B31="","",IFERROR(S31*$E31/100,"")))</f>
        <v/>
      </c>
      <c r="AK31" s="77">
        <f>IF(AK$13="","",IF($B31="","",IFERROR(T31*$E31/100,"")))</f>
        <v/>
      </c>
      <c r="AL31" s="77">
        <f>IF(AL$13="","",IF($B31="","",IFERROR(U31*$E31/100,"")))</f>
        <v/>
      </c>
      <c r="AN31" s="77">
        <f>IF($B31="","",SUMIF($F$13:$U$13,"&lt;="&amp;Sector!$D$51,$F31:$U31))</f>
        <v/>
      </c>
      <c r="AO31" s="77">
        <f>IF($B31="","",SUMIF($W$13:$AL$13,"&lt;="&amp;Sector!$D$51,$W31:$AL31))</f>
        <v/>
      </c>
      <c r="AQ31" s="163">
        <f>IF(AQ$13="","",IF($B31="","",IFERROR($C31*$D31*SUMPRODUCT(('Dvd Calendar'!$E$173:$CZ$173&gt;AQ$12)*('Dvd Calendar'!$E$173:$CZ$173&lt;=AQ$13)*'Dvd Calendar'!$E$176:$CZ$176*(('Dvd Calendar'!$E$178:$CZ$178='Field Check'!$C$56)*('Field Check'!$C$56&lt;&gt;"")+('Dvd Calendar'!$E$178:$CZ$178='Field Check'!$C$57)*('Field Check'!$C$57&lt;&gt;"")))/'AS51'!$B$3,"")))</f>
        <v/>
      </c>
      <c r="AR31" s="163">
        <f>IF(AR$13="","",IF($B31="","",IFERROR($C31*$D31*SUMPRODUCT(('Dvd Calendar'!$E$173:$CZ$173&gt;AR$12)*('Dvd Calendar'!$E$173:$CZ$173&lt;=AR$13)*'Dvd Calendar'!$E$176:$CZ$176*(('Dvd Calendar'!$E$178:$CZ$178='Field Check'!$C$56)*('Field Check'!$C$56&lt;&gt;"")+('Dvd Calendar'!$E$178:$CZ$178='Field Check'!$C$57)*('Field Check'!$C$57&lt;&gt;"")))/'AS51'!$B$3,"")))</f>
        <v/>
      </c>
      <c r="AS31" s="163">
        <f>IF(AS$13="","",IF($B31="","",IFERROR($C31*$D31*SUMPRODUCT(('Dvd Calendar'!$E$173:$CZ$173&gt;AS$12)*('Dvd Calendar'!$E$173:$CZ$173&lt;=AS$13)*'Dvd Calendar'!$E$176:$CZ$176*(('Dvd Calendar'!$E$178:$CZ$178='Field Check'!$C$56)*('Field Check'!$C$56&lt;&gt;"")+('Dvd Calendar'!$E$178:$CZ$178='Field Check'!$C$57)*('Field Check'!$C$57&lt;&gt;"")))/'AS51'!$B$3,"")))</f>
        <v/>
      </c>
      <c r="AT31" s="163">
        <f>IF(AT$13="","",IF($B31="","",IFERROR($C31*$D31*SUMPRODUCT(('Dvd Calendar'!$E$173:$CZ$173&gt;AT$12)*('Dvd Calendar'!$E$173:$CZ$173&lt;=AT$13)*'Dvd Calendar'!$E$176:$CZ$176*(('Dvd Calendar'!$E$178:$CZ$178='Field Check'!$C$56)*('Field Check'!$C$56&lt;&gt;"")+('Dvd Calendar'!$E$178:$CZ$178='Field Check'!$C$57)*('Field Check'!$C$57&lt;&gt;"")))/'AS51'!$B$3,"")))</f>
        <v/>
      </c>
      <c r="AU31" s="163">
        <f>IF(AU$13="","",IF($B31="","",IFERROR($C31*$D31*SUMPRODUCT(('Dvd Calendar'!$E$173:$CZ$173&gt;AU$12)*('Dvd Calendar'!$E$173:$CZ$173&lt;=AU$13)*'Dvd Calendar'!$E$176:$CZ$176*(('Dvd Calendar'!$E$178:$CZ$178='Field Check'!$C$56)*('Field Check'!$C$56&lt;&gt;"")+('Dvd Calendar'!$E$178:$CZ$178='Field Check'!$C$57)*('Field Check'!$C$57&lt;&gt;"")))/'AS51'!$B$3,"")))</f>
        <v/>
      </c>
      <c r="AV31" s="163">
        <f>IF(AV$13="","",IF($B31="","",IFERROR($C31*$D31*SUMPRODUCT(('Dvd Calendar'!$E$173:$CZ$173&gt;AV$12)*('Dvd Calendar'!$E$173:$CZ$173&lt;=AV$13)*'Dvd Calendar'!$E$176:$CZ$176*(('Dvd Calendar'!$E$178:$CZ$178='Field Check'!$C$56)*('Field Check'!$C$56&lt;&gt;"")+('Dvd Calendar'!$E$178:$CZ$178='Field Check'!$C$57)*('Field Check'!$C$57&lt;&gt;"")))/'AS51'!$B$3,"")))</f>
        <v/>
      </c>
      <c r="AW31" s="163">
        <f>IF(AW$13="","",IF($B31="","",IFERROR($C31*$D31*SUMPRODUCT(('Dvd Calendar'!$E$173:$CZ$173&gt;AW$12)*('Dvd Calendar'!$E$173:$CZ$173&lt;=AW$13)*'Dvd Calendar'!$E$176:$CZ$176*(('Dvd Calendar'!$E$178:$CZ$178='Field Check'!$C$56)*('Field Check'!$C$56&lt;&gt;"")+('Dvd Calendar'!$E$178:$CZ$178='Field Check'!$C$57)*('Field Check'!$C$57&lt;&gt;"")))/'AS51'!$B$3,"")))</f>
        <v/>
      </c>
      <c r="AX31" s="163">
        <f>IF(AX$13="","",IF($B31="","",IFERROR($C31*$D31*SUMPRODUCT(('Dvd Calendar'!$E$173:$CZ$173&gt;AX$12)*('Dvd Calendar'!$E$173:$CZ$173&lt;=AX$13)*'Dvd Calendar'!$E$176:$CZ$176*(('Dvd Calendar'!$E$178:$CZ$178='Field Check'!$C$56)*('Field Check'!$C$56&lt;&gt;"")+('Dvd Calendar'!$E$178:$CZ$178='Field Check'!$C$57)*('Field Check'!$C$57&lt;&gt;"")))/'AS51'!$B$3,"")))</f>
        <v/>
      </c>
      <c r="AY31" s="163">
        <f>IF(AY$13="","",IF($B31="","",IFERROR($C31*$D31*SUMPRODUCT(('Dvd Calendar'!$E$173:$CZ$173&gt;AY$12)*('Dvd Calendar'!$E$173:$CZ$173&lt;=AY$13)*'Dvd Calendar'!$E$176:$CZ$176*(('Dvd Calendar'!$E$178:$CZ$178='Field Check'!$C$56)*('Field Check'!$C$56&lt;&gt;"")+('Dvd Calendar'!$E$178:$CZ$178='Field Check'!$C$57)*('Field Check'!$C$57&lt;&gt;"")))/'AS51'!$B$3,"")))</f>
        <v/>
      </c>
      <c r="AZ31" s="163">
        <f>IF(AZ$13="","",IF($B31="","",IFERROR($C31*$D31*SUMPRODUCT(('Dvd Calendar'!$E$173:$CZ$173&gt;AZ$12)*('Dvd Calendar'!$E$173:$CZ$173&lt;=AZ$13)*'Dvd Calendar'!$E$176:$CZ$176*(('Dvd Calendar'!$E$178:$CZ$178='Field Check'!$C$56)*('Field Check'!$C$56&lt;&gt;"")+('Dvd Calendar'!$E$178:$CZ$178='Field Check'!$C$57)*('Field Check'!$C$57&lt;&gt;"")))/'AS51'!$B$3,"")))</f>
        <v/>
      </c>
      <c r="BA31" s="163">
        <f>IF(BA$13="","",IF($B31="","",IFERROR($C31*$D31*SUMPRODUCT(('Dvd Calendar'!$E$173:$CZ$173&gt;BA$12)*('Dvd Calendar'!$E$173:$CZ$173&lt;=BA$13)*'Dvd Calendar'!$E$176:$CZ$176*(('Dvd Calendar'!$E$178:$CZ$178='Field Check'!$C$56)*('Field Check'!$C$56&lt;&gt;"")+('Dvd Calendar'!$E$178:$CZ$178='Field Check'!$C$57)*('Field Check'!$C$57&lt;&gt;"")))/'AS51'!$B$3,"")))</f>
        <v/>
      </c>
      <c r="BB31" s="163">
        <f>IF(BB$13="","",IF($B31="","",IFERROR($C31*$D31*SUMPRODUCT(('Dvd Calendar'!$E$173:$CZ$173&gt;BB$12)*('Dvd Calendar'!$E$173:$CZ$173&lt;=BB$13)*'Dvd Calendar'!$E$176:$CZ$176*(('Dvd Calendar'!$E$178:$CZ$178='Field Check'!$C$56)*('Field Check'!$C$56&lt;&gt;"")+('Dvd Calendar'!$E$178:$CZ$178='Field Check'!$C$57)*('Field Check'!$C$57&lt;&gt;"")))/'AS51'!$B$3,"")))</f>
        <v/>
      </c>
      <c r="BC31" s="163">
        <f>IF(BC$13="","",IF($B31="","",IFERROR($C31*$D31*SUMPRODUCT(('Dvd Calendar'!$E$173:$CZ$173&gt;BC$12)*('Dvd Calendar'!$E$173:$CZ$173&lt;=BC$13)*'Dvd Calendar'!$E$176:$CZ$176*(('Dvd Calendar'!$E$178:$CZ$178='Field Check'!$C$56)*('Field Check'!$C$56&lt;&gt;"")+('Dvd Calendar'!$E$178:$CZ$178='Field Check'!$C$57)*('Field Check'!$C$57&lt;&gt;"")))/'AS51'!$B$3,"")))</f>
        <v/>
      </c>
      <c r="BD31" s="163">
        <f>IF(BD$13="","",IF($B31="","",IFERROR($C31*$D31*SUMPRODUCT(('Dvd Calendar'!$E$173:$CZ$173&gt;BD$12)*('Dvd Calendar'!$E$173:$CZ$173&lt;=BD$13)*'Dvd Calendar'!$E$176:$CZ$176*(('Dvd Calendar'!$E$178:$CZ$178='Field Check'!$C$56)*('Field Check'!$C$56&lt;&gt;"")+('Dvd Calendar'!$E$178:$CZ$178='Field Check'!$C$57)*('Field Check'!$C$57&lt;&gt;"")))/'AS51'!$B$3,"")))</f>
        <v/>
      </c>
      <c r="BE31" s="163">
        <f>IF(BE$13="","",IF($B31="","",IFERROR($C31*$D31*SUMPRODUCT(('Dvd Calendar'!$E$173:$CZ$173&gt;BE$12)*('Dvd Calendar'!$E$173:$CZ$173&lt;=BE$13)*'Dvd Calendar'!$E$176:$CZ$176*(('Dvd Calendar'!$E$178:$CZ$178='Field Check'!$C$56)*('Field Check'!$C$56&lt;&gt;"")+('Dvd Calendar'!$E$178:$CZ$178='Field Check'!$C$57)*('Field Check'!$C$57&lt;&gt;"")))/'AS51'!$B$3,"")))</f>
        <v/>
      </c>
      <c r="BF31" s="163">
        <f>IF(BF$13="","",IF($B31="","",IFERROR($C31*$D31*SUMPRODUCT(('Dvd Calendar'!$E$173:$CZ$173&gt;BF$12)*('Dvd Calendar'!$E$173:$CZ$173&lt;=BF$13)*'Dvd Calendar'!$E$176:$CZ$176*(('Dvd Calendar'!$E$178:$CZ$178='Field Check'!$C$56)*('Field Check'!$C$56&lt;&gt;"")+('Dvd Calendar'!$E$178:$CZ$178='Field Check'!$C$57)*('Field Check'!$C$57&lt;&gt;"")))/'AS51'!$B$3,"")))</f>
        <v/>
      </c>
      <c r="BH31" s="163">
        <f>IF(BH$13="","",IF($B31="","",IFERROR(AQ31*$E31/100,"")))</f>
        <v/>
      </c>
      <c r="BI31" s="163">
        <f>IF(BI$13="","",IF($B31="","",IFERROR(AR31*$E31/100,"")))</f>
        <v/>
      </c>
      <c r="BJ31" s="163">
        <f>IF(BJ$13="","",IF($B31="","",IFERROR(AS31*$E31/100,"")))</f>
        <v/>
      </c>
      <c r="BK31" s="163">
        <f>IF(BK$13="","",IF($B31="","",IFERROR(AT31*$E31/100,"")))</f>
        <v/>
      </c>
      <c r="BL31" s="163">
        <f>IF(BL$13="","",IF($B31="","",IFERROR(AU31*$E31/100,"")))</f>
        <v/>
      </c>
      <c r="BM31" s="163">
        <f>IF(BM$13="","",IF($B31="","",IFERROR(AV31*$E31/100,"")))</f>
        <v/>
      </c>
      <c r="BN31" s="163">
        <f>IF(BN$13="","",IF($B31="","",IFERROR(AW31*$E31/100,"")))</f>
        <v/>
      </c>
      <c r="BO31" s="163">
        <f>IF(BO$13="","",IF($B31="","",IFERROR(AX31*$E31/100,"")))</f>
        <v/>
      </c>
      <c r="BP31" s="163">
        <f>IF(BP$13="","",IF($B31="","",IFERROR(AY31*$E31/100,"")))</f>
        <v/>
      </c>
      <c r="BQ31" s="163">
        <f>IF(BQ$13="","",IF($B31="","",IFERROR(AZ31*$E31/100,"")))</f>
        <v/>
      </c>
      <c r="BR31" s="163">
        <f>IF(BR$13="","",IF($B31="","",IFERROR(BA31*$E31/100,"")))</f>
        <v/>
      </c>
      <c r="BS31" s="163">
        <f>IF(BS$13="","",IF($B31="","",IFERROR(BB31*$E31/100,"")))</f>
        <v/>
      </c>
      <c r="BT31" s="163">
        <f>IF(BT$13="","",IF($B31="","",IFERROR(BC31*$E31/100,"")))</f>
        <v/>
      </c>
      <c r="BU31" s="163">
        <f>IF(BU$13="","",IF($B31="","",IFERROR(BD31*$E31/100,"")))</f>
        <v/>
      </c>
      <c r="BV31" s="163">
        <f>IF(BV$13="","",IF($B31="","",IFERROR(BE31*$E31/100,"")))</f>
        <v/>
      </c>
      <c r="BW31" s="163">
        <f>IF(BW$13="","",IF($B31="","",IFERROR(BF31*$E31/100,"")))</f>
        <v/>
      </c>
    </row>
    <row r="32">
      <c r="B32" s="126">
        <f>IF('AS51'!$C$22="","",'AS51'!$C$22)</f>
        <v/>
      </c>
      <c r="C32" s="74">
        <f>IF('AS51'!$B$22="","",'AS51'!$B$22)</f>
        <v/>
      </c>
      <c r="D32" s="75">
        <f>IFERROR('AS51'!$Q$22,1)</f>
        <v/>
      </c>
      <c r="E32" s="76">
        <f>IF($B32="","",IF(ISNUMBER('AS51'!$I$22),'AS51'!$I$22,'Index Summary'!$C$7))</f>
        <v/>
      </c>
      <c r="F32" s="77">
        <f>IF(F$13="","",IF($B32="","",IFERROR($C32*$D32*IF((Override!$C$4="ON")*(COUNTIFS(Override!$B$11:$B$40,$B32,Override!$D$11:$D$40,1,Override!$E$11:$E$40,"&gt;=0")-COUNTIFS(Override!$B$11:$B$40,$B32,Override!$D$11:$D$40,1,Override!$E$11:$E$40,"&gt;=0",Override!$C$11:$C$40,"MXAU"))&gt;0,SUMIFS(Override!$E$11:$E$40,Override!$B$11:$B$40,$B32,Override!$D$11:$D$40,1)-SUMIFS(Override!$E$11:$E$40,Override!$B$11:$B$40,$B32,Override!$D$11:$D$40,1,Override!$C$11:$C$40,"MXAU"),Override!$C$67)/'AS51'!$B$3,"")))</f>
        <v/>
      </c>
      <c r="G32" s="77">
        <f>IF(G$13="","",IF($B32="","",IFERROR($C32*$D32*IF((Override!$C$4="ON")*(COUNTIFS(Override!$B$11:$B$40,$B32,Override!$D$11:$D$40,2,Override!$E$11:$E$40,"&gt;=0")-COUNTIFS(Override!$B$11:$B$40,$B32,Override!$D$11:$D$40,2,Override!$E$11:$E$40,"&gt;=0",Override!$C$11:$C$40,"MXAU"))&gt;0,SUMIFS(Override!$E$11:$E$40,Override!$B$11:$B$40,$B32,Override!$D$11:$D$40,2)-SUMIFS(Override!$E$11:$E$40,Override!$B$11:$B$40,$B32,Override!$D$11:$D$40,2,Override!$C$11:$C$40,"MXAU"),Override!$D$67)/'AS51'!$B$3,"")))</f>
        <v/>
      </c>
      <c r="H32" s="77">
        <f>IF(H$13="","",IF($B32="","",IFERROR($C32*$D32*IF((Override!$C$4="ON")*(COUNTIFS(Override!$B$11:$B$40,$B32,Override!$D$11:$D$40,3,Override!$E$11:$E$40,"&gt;=0")-COUNTIFS(Override!$B$11:$B$40,$B32,Override!$D$11:$D$40,3,Override!$E$11:$E$40,"&gt;=0",Override!$C$11:$C$40,"MXAU"))&gt;0,SUMIFS(Override!$E$11:$E$40,Override!$B$11:$B$40,$B32,Override!$D$11:$D$40,3)-SUMIFS(Override!$E$11:$E$40,Override!$B$11:$B$40,$B32,Override!$D$11:$D$40,3,Override!$C$11:$C$40,"MXAU"),Override!$E$67)/'AS51'!$B$3,"")))</f>
        <v/>
      </c>
      <c r="I32" s="77">
        <f>IF(I$13="","",IF($B32="","",IFERROR($C32*$D32*IF((Override!$C$4="ON")*(COUNTIFS(Override!$B$11:$B$40,$B32,Override!$D$11:$D$40,4,Override!$E$11:$E$40,"&gt;=0")-COUNTIFS(Override!$B$11:$B$40,$B32,Override!$D$11:$D$40,4,Override!$E$11:$E$40,"&gt;=0",Override!$C$11:$C$40,"MXAU"))&gt;0,SUMIFS(Override!$E$11:$E$40,Override!$B$11:$B$40,$B32,Override!$D$11:$D$40,4)-SUMIFS(Override!$E$11:$E$40,Override!$B$11:$B$40,$B32,Override!$D$11:$D$40,4,Override!$C$11:$C$40,"MXAU"),Override!$F$67)/'AS51'!$B$3,"")))</f>
        <v/>
      </c>
      <c r="J32" s="77">
        <f>IF(J$13="","",IF($B32="","",IFERROR($C32*$D32*IF((Override!$C$4="ON")*(COUNTIFS(Override!$B$11:$B$40,$B32,Override!$D$11:$D$40,5,Override!$E$11:$E$40,"&gt;=0")-COUNTIFS(Override!$B$11:$B$40,$B32,Override!$D$11:$D$40,5,Override!$E$11:$E$40,"&gt;=0",Override!$C$11:$C$40,"MXAU"))&gt;0,SUMIFS(Override!$E$11:$E$40,Override!$B$11:$B$40,$B32,Override!$D$11:$D$40,5)-SUMIFS(Override!$E$11:$E$40,Override!$B$11:$B$40,$B32,Override!$D$11:$D$40,5,Override!$C$11:$C$40,"MXAU"),Override!$G$67)/'AS51'!$B$3,"")))</f>
        <v/>
      </c>
      <c r="K32" s="77">
        <f>IF(K$13="","",IF($B32="","",IFERROR($C32*$D32*IF((Override!$C$4="ON")*(COUNTIFS(Override!$B$11:$B$40,$B32,Override!$D$11:$D$40,6,Override!$E$11:$E$40,"&gt;=0")-COUNTIFS(Override!$B$11:$B$40,$B32,Override!$D$11:$D$40,6,Override!$E$11:$E$40,"&gt;=0",Override!$C$11:$C$40,"MXAU"))&gt;0,SUMIFS(Override!$E$11:$E$40,Override!$B$11:$B$40,$B32,Override!$D$11:$D$40,6)-SUMIFS(Override!$E$11:$E$40,Override!$B$11:$B$40,$B32,Override!$D$11:$D$40,6,Override!$C$11:$C$40,"MXAU"),Override!$H$67)/'AS51'!$B$3,"")))</f>
        <v/>
      </c>
      <c r="L32" s="77">
        <f>IF(L$13="","",IF($B32="","",IFERROR($C32*$D32*IF((Override!$C$4="ON")*(COUNTIFS(Override!$B$11:$B$40,$B32,Override!$D$11:$D$40,7,Override!$E$11:$E$40,"&gt;=0")-COUNTIFS(Override!$B$11:$B$40,$B32,Override!$D$11:$D$40,7,Override!$E$11:$E$40,"&gt;=0",Override!$C$11:$C$40,"MXAU"))&gt;0,SUMIFS(Override!$E$11:$E$40,Override!$B$11:$B$40,$B32,Override!$D$11:$D$40,7)-SUMIFS(Override!$E$11:$E$40,Override!$B$11:$B$40,$B32,Override!$D$11:$D$40,7,Override!$C$11:$C$40,"MXAU"),Override!$I$67)/'AS51'!$B$3,"")))</f>
        <v/>
      </c>
      <c r="M32" s="77">
        <f>IF(M$13="","",IF($B32="","",IFERROR($C32*$D32*IF((Override!$C$4="ON")*(COUNTIFS(Override!$B$11:$B$40,$B32,Override!$D$11:$D$40,8,Override!$E$11:$E$40,"&gt;=0")-COUNTIFS(Override!$B$11:$B$40,$B32,Override!$D$11:$D$40,8,Override!$E$11:$E$40,"&gt;=0",Override!$C$11:$C$40,"MXAU"))&gt;0,SUMIFS(Override!$E$11:$E$40,Override!$B$11:$B$40,$B32,Override!$D$11:$D$40,8)-SUMIFS(Override!$E$11:$E$40,Override!$B$11:$B$40,$B32,Override!$D$11:$D$40,8,Override!$C$11:$C$40,"MXAU"),Override!$J$67)/'AS51'!$B$3,"")))</f>
        <v/>
      </c>
      <c r="N32" s="77">
        <f>IF(N$13="","",IF($B32="","",IFERROR($C32*$D32*IF((Override!$C$4="ON")*(COUNTIFS(Override!$B$11:$B$40,$B32,Override!$D$11:$D$40,9,Override!$E$11:$E$40,"&gt;=0")-COUNTIFS(Override!$B$11:$B$40,$B32,Override!$D$11:$D$40,9,Override!$E$11:$E$40,"&gt;=0",Override!$C$11:$C$40,"MXAU"))&gt;0,SUMIFS(Override!$E$11:$E$40,Override!$B$11:$B$40,$B32,Override!$D$11:$D$40,9)-SUMIFS(Override!$E$11:$E$40,Override!$B$11:$B$40,$B32,Override!$D$11:$D$40,9,Override!$C$11:$C$40,"MXAU"),Override!$K$67)/'AS51'!$B$3,"")))</f>
        <v/>
      </c>
      <c r="O32" s="77">
        <f>IF(O$13="","",IF($B32="","",IFERROR($C32*$D32*IF((Override!$C$4="ON")*(COUNTIFS(Override!$B$11:$B$40,$B32,Override!$D$11:$D$40,10,Override!$E$11:$E$40,"&gt;=0")-COUNTIFS(Override!$B$11:$B$40,$B32,Override!$D$11:$D$40,10,Override!$E$11:$E$40,"&gt;=0",Override!$C$11:$C$40,"MXAU"))&gt;0,SUMIFS(Override!$E$11:$E$40,Override!$B$11:$B$40,$B32,Override!$D$11:$D$40,10)-SUMIFS(Override!$E$11:$E$40,Override!$B$11:$B$40,$B32,Override!$D$11:$D$40,10,Override!$C$11:$C$40,"MXAU"),Override!$L$67)/'AS51'!$B$3,"")))</f>
        <v/>
      </c>
      <c r="P32" s="77">
        <f>IF(P$13="","",IF($B32="","",IFERROR($C32*$D32*IF((Override!$C$4="ON")*(COUNTIFS(Override!$B$11:$B$40,$B32,Override!$D$11:$D$40,11,Override!$E$11:$E$40,"&gt;=0")-COUNTIFS(Override!$B$11:$B$40,$B32,Override!$D$11:$D$40,11,Override!$E$11:$E$40,"&gt;=0",Override!$C$11:$C$40,"MXAU"))&gt;0,SUMIFS(Override!$E$11:$E$40,Override!$B$11:$B$40,$B32,Override!$D$11:$D$40,11)-SUMIFS(Override!$E$11:$E$40,Override!$B$11:$B$40,$B32,Override!$D$11:$D$40,11,Override!$C$11:$C$40,"MXAU"),Override!$M$67)/'AS51'!$B$3,"")))</f>
        <v/>
      </c>
      <c r="Q32" s="77">
        <f>IF(Q$13="","",IF($B32="","",IFERROR($C32*$D32*IF((Override!$C$4="ON")*(COUNTIFS(Override!$B$11:$B$40,$B32,Override!$D$11:$D$40,12,Override!$E$11:$E$40,"&gt;=0")-COUNTIFS(Override!$B$11:$B$40,$B32,Override!$D$11:$D$40,12,Override!$E$11:$E$40,"&gt;=0",Override!$C$11:$C$40,"MXAU"))&gt;0,SUMIFS(Override!$E$11:$E$40,Override!$B$11:$B$40,$B32,Override!$D$11:$D$40,12)-SUMIFS(Override!$E$11:$E$40,Override!$B$11:$B$40,$B32,Override!$D$11:$D$40,12,Override!$C$11:$C$40,"MXAU"),Override!$N$67)/'AS51'!$B$3,"")))</f>
        <v/>
      </c>
      <c r="R32" s="77">
        <f>IF(R$13="","",IF($B32="","",IFERROR($C32*$D32*IF((Override!$C$4="ON")*(COUNTIFS(Override!$B$11:$B$40,$B32,Override!$D$11:$D$40,13,Override!$E$11:$E$40,"&gt;=0")-COUNTIFS(Override!$B$11:$B$40,$B32,Override!$D$11:$D$40,13,Override!$E$11:$E$40,"&gt;=0",Override!$C$11:$C$40,"MXAU"))&gt;0,SUMIFS(Override!$E$11:$E$40,Override!$B$11:$B$40,$B32,Override!$D$11:$D$40,13)-SUMIFS(Override!$E$11:$E$40,Override!$B$11:$B$40,$B32,Override!$D$11:$D$40,13,Override!$C$11:$C$40,"MXAU"),Override!$O$67)/'AS51'!$B$3,"")))</f>
        <v/>
      </c>
      <c r="S32" s="77">
        <f>IF(S$13="","",IF($B32="","",IFERROR($C32*$D32*IF((Override!$C$4="ON")*(COUNTIFS(Override!$B$11:$B$40,$B32,Override!$D$11:$D$40,14,Override!$E$11:$E$40,"&gt;=0")-COUNTIFS(Override!$B$11:$B$40,$B32,Override!$D$11:$D$40,14,Override!$E$11:$E$40,"&gt;=0",Override!$C$11:$C$40,"MXAU"))&gt;0,SUMIFS(Override!$E$11:$E$40,Override!$B$11:$B$40,$B32,Override!$D$11:$D$40,14)-SUMIFS(Override!$E$11:$E$40,Override!$B$11:$B$40,$B32,Override!$D$11:$D$40,14,Override!$C$11:$C$40,"MXAU"),Override!$P$67)/'AS51'!$B$3,"")))</f>
        <v/>
      </c>
      <c r="T32" s="77">
        <f>IF(T$13="","",IF($B32="","",IFERROR($C32*$D32*IF((Override!$C$4="ON")*(COUNTIFS(Override!$B$11:$B$40,$B32,Override!$D$11:$D$40,15,Override!$E$11:$E$40,"&gt;=0")-COUNTIFS(Override!$B$11:$B$40,$B32,Override!$D$11:$D$40,15,Override!$E$11:$E$40,"&gt;=0",Override!$C$11:$C$40,"MXAU"))&gt;0,SUMIFS(Override!$E$11:$E$40,Override!$B$11:$B$40,$B32,Override!$D$11:$D$40,15)-SUMIFS(Override!$E$11:$E$40,Override!$B$11:$B$40,$B32,Override!$D$11:$D$40,15,Override!$C$11:$C$40,"MXAU"),Override!$Q$67)/'AS51'!$B$3,"")))</f>
        <v/>
      </c>
      <c r="U32" s="77">
        <f>IF(U$13="","",IF($B32="","",IFERROR($C32*$D32*IF((Override!$C$4="ON")*(COUNTIFS(Override!$B$11:$B$40,$B32,Override!$D$11:$D$40,16,Override!$E$11:$E$40,"&gt;=0")-COUNTIFS(Override!$B$11:$B$40,$B32,Override!$D$11:$D$40,16,Override!$E$11:$E$40,"&gt;=0",Override!$C$11:$C$40,"MXAU"))&gt;0,SUMIFS(Override!$E$11:$E$40,Override!$B$11:$B$40,$B32,Override!$D$11:$D$40,16)-SUMIFS(Override!$E$11:$E$40,Override!$B$11:$B$40,$B32,Override!$D$11:$D$40,16,Override!$C$11:$C$40,"MXAU"),Override!$R$67)/'AS51'!$B$3,"")))</f>
        <v/>
      </c>
      <c r="W32" s="77">
        <f>IF(W$13="","",IF($B32="","",IFERROR(F32*$E32/100,"")))</f>
        <v/>
      </c>
      <c r="X32" s="77">
        <f>IF(X$13="","",IF($B32="","",IFERROR(G32*$E32/100,"")))</f>
        <v/>
      </c>
      <c r="Y32" s="77">
        <f>IF(Y$13="","",IF($B32="","",IFERROR(H32*$E32/100,"")))</f>
        <v/>
      </c>
      <c r="Z32" s="77">
        <f>IF(Z$13="","",IF($B32="","",IFERROR(I32*$E32/100,"")))</f>
        <v/>
      </c>
      <c r="AA32" s="77">
        <f>IF(AA$13="","",IF($B32="","",IFERROR(J32*$E32/100,"")))</f>
        <v/>
      </c>
      <c r="AB32" s="77">
        <f>IF(AB$13="","",IF($B32="","",IFERROR(K32*$E32/100,"")))</f>
        <v/>
      </c>
      <c r="AC32" s="77">
        <f>IF(AC$13="","",IF($B32="","",IFERROR(L32*$E32/100,"")))</f>
        <v/>
      </c>
      <c r="AD32" s="77">
        <f>IF(AD$13="","",IF($B32="","",IFERROR(M32*$E32/100,"")))</f>
        <v/>
      </c>
      <c r="AE32" s="77">
        <f>IF(AE$13="","",IF($B32="","",IFERROR(N32*$E32/100,"")))</f>
        <v/>
      </c>
      <c r="AF32" s="77">
        <f>IF(AF$13="","",IF($B32="","",IFERROR(O32*$E32/100,"")))</f>
        <v/>
      </c>
      <c r="AG32" s="77">
        <f>IF(AG$13="","",IF($B32="","",IFERROR(P32*$E32/100,"")))</f>
        <v/>
      </c>
      <c r="AH32" s="77">
        <f>IF(AH$13="","",IF($B32="","",IFERROR(Q32*$E32/100,"")))</f>
        <v/>
      </c>
      <c r="AI32" s="77">
        <f>IF(AI$13="","",IF($B32="","",IFERROR(R32*$E32/100,"")))</f>
        <v/>
      </c>
      <c r="AJ32" s="77">
        <f>IF(AJ$13="","",IF($B32="","",IFERROR(S32*$E32/100,"")))</f>
        <v/>
      </c>
      <c r="AK32" s="77">
        <f>IF(AK$13="","",IF($B32="","",IFERROR(T32*$E32/100,"")))</f>
        <v/>
      </c>
      <c r="AL32" s="77">
        <f>IF(AL$13="","",IF($B32="","",IFERROR(U32*$E32/100,"")))</f>
        <v/>
      </c>
      <c r="AN32" s="77">
        <f>IF($B32="","",SUMIF($F$13:$U$13,"&lt;="&amp;Sector!$D$51,$F32:$U32))</f>
        <v/>
      </c>
      <c r="AO32" s="77">
        <f>IF($B32="","",SUMIF($W$13:$AL$13,"&lt;="&amp;Sector!$D$51,$W32:$AL32))</f>
        <v/>
      </c>
      <c r="AQ32" s="163">
        <f>IF(AQ$13="","",IF($B32="","",IFERROR($C32*$D32*SUMPRODUCT(('Dvd Calendar'!$E$184:$CZ$184&gt;AQ$12)*('Dvd Calendar'!$E$184:$CZ$184&lt;=AQ$13)*'Dvd Calendar'!$E$187:$CZ$187*(('Dvd Calendar'!$E$189:$CZ$189='Field Check'!$C$56)*('Field Check'!$C$56&lt;&gt;"")+('Dvd Calendar'!$E$189:$CZ$189='Field Check'!$C$57)*('Field Check'!$C$57&lt;&gt;"")))/'AS51'!$B$3,"")))</f>
        <v/>
      </c>
      <c r="AR32" s="163">
        <f>IF(AR$13="","",IF($B32="","",IFERROR($C32*$D32*SUMPRODUCT(('Dvd Calendar'!$E$184:$CZ$184&gt;AR$12)*('Dvd Calendar'!$E$184:$CZ$184&lt;=AR$13)*'Dvd Calendar'!$E$187:$CZ$187*(('Dvd Calendar'!$E$189:$CZ$189='Field Check'!$C$56)*('Field Check'!$C$56&lt;&gt;"")+('Dvd Calendar'!$E$189:$CZ$189='Field Check'!$C$57)*('Field Check'!$C$57&lt;&gt;"")))/'AS51'!$B$3,"")))</f>
        <v/>
      </c>
      <c r="AS32" s="163">
        <f>IF(AS$13="","",IF($B32="","",IFERROR($C32*$D32*SUMPRODUCT(('Dvd Calendar'!$E$184:$CZ$184&gt;AS$12)*('Dvd Calendar'!$E$184:$CZ$184&lt;=AS$13)*'Dvd Calendar'!$E$187:$CZ$187*(('Dvd Calendar'!$E$189:$CZ$189='Field Check'!$C$56)*('Field Check'!$C$56&lt;&gt;"")+('Dvd Calendar'!$E$189:$CZ$189='Field Check'!$C$57)*('Field Check'!$C$57&lt;&gt;"")))/'AS51'!$B$3,"")))</f>
        <v/>
      </c>
      <c r="AT32" s="163">
        <f>IF(AT$13="","",IF($B32="","",IFERROR($C32*$D32*SUMPRODUCT(('Dvd Calendar'!$E$184:$CZ$184&gt;AT$12)*('Dvd Calendar'!$E$184:$CZ$184&lt;=AT$13)*'Dvd Calendar'!$E$187:$CZ$187*(('Dvd Calendar'!$E$189:$CZ$189='Field Check'!$C$56)*('Field Check'!$C$56&lt;&gt;"")+('Dvd Calendar'!$E$189:$CZ$189='Field Check'!$C$57)*('Field Check'!$C$57&lt;&gt;"")))/'AS51'!$B$3,"")))</f>
        <v/>
      </c>
      <c r="AU32" s="163">
        <f>IF(AU$13="","",IF($B32="","",IFERROR($C32*$D32*SUMPRODUCT(('Dvd Calendar'!$E$184:$CZ$184&gt;AU$12)*('Dvd Calendar'!$E$184:$CZ$184&lt;=AU$13)*'Dvd Calendar'!$E$187:$CZ$187*(('Dvd Calendar'!$E$189:$CZ$189='Field Check'!$C$56)*('Field Check'!$C$56&lt;&gt;"")+('Dvd Calendar'!$E$189:$CZ$189='Field Check'!$C$57)*('Field Check'!$C$57&lt;&gt;"")))/'AS51'!$B$3,"")))</f>
        <v/>
      </c>
      <c r="AV32" s="163">
        <f>IF(AV$13="","",IF($B32="","",IFERROR($C32*$D32*SUMPRODUCT(('Dvd Calendar'!$E$184:$CZ$184&gt;AV$12)*('Dvd Calendar'!$E$184:$CZ$184&lt;=AV$13)*'Dvd Calendar'!$E$187:$CZ$187*(('Dvd Calendar'!$E$189:$CZ$189='Field Check'!$C$56)*('Field Check'!$C$56&lt;&gt;"")+('Dvd Calendar'!$E$189:$CZ$189='Field Check'!$C$57)*('Field Check'!$C$57&lt;&gt;"")))/'AS51'!$B$3,"")))</f>
        <v/>
      </c>
      <c r="AW32" s="163">
        <f>IF(AW$13="","",IF($B32="","",IFERROR($C32*$D32*SUMPRODUCT(('Dvd Calendar'!$E$184:$CZ$184&gt;AW$12)*('Dvd Calendar'!$E$184:$CZ$184&lt;=AW$13)*'Dvd Calendar'!$E$187:$CZ$187*(('Dvd Calendar'!$E$189:$CZ$189='Field Check'!$C$56)*('Field Check'!$C$56&lt;&gt;"")+('Dvd Calendar'!$E$189:$CZ$189='Field Check'!$C$57)*('Field Check'!$C$57&lt;&gt;"")))/'AS51'!$B$3,"")))</f>
        <v/>
      </c>
      <c r="AX32" s="163">
        <f>IF(AX$13="","",IF($B32="","",IFERROR($C32*$D32*SUMPRODUCT(('Dvd Calendar'!$E$184:$CZ$184&gt;AX$12)*('Dvd Calendar'!$E$184:$CZ$184&lt;=AX$13)*'Dvd Calendar'!$E$187:$CZ$187*(('Dvd Calendar'!$E$189:$CZ$189='Field Check'!$C$56)*('Field Check'!$C$56&lt;&gt;"")+('Dvd Calendar'!$E$189:$CZ$189='Field Check'!$C$57)*('Field Check'!$C$57&lt;&gt;"")))/'AS51'!$B$3,"")))</f>
        <v/>
      </c>
      <c r="AY32" s="163">
        <f>IF(AY$13="","",IF($B32="","",IFERROR($C32*$D32*SUMPRODUCT(('Dvd Calendar'!$E$184:$CZ$184&gt;AY$12)*('Dvd Calendar'!$E$184:$CZ$184&lt;=AY$13)*'Dvd Calendar'!$E$187:$CZ$187*(('Dvd Calendar'!$E$189:$CZ$189='Field Check'!$C$56)*('Field Check'!$C$56&lt;&gt;"")+('Dvd Calendar'!$E$189:$CZ$189='Field Check'!$C$57)*('Field Check'!$C$57&lt;&gt;"")))/'AS51'!$B$3,"")))</f>
        <v/>
      </c>
      <c r="AZ32" s="163">
        <f>IF(AZ$13="","",IF($B32="","",IFERROR($C32*$D32*SUMPRODUCT(('Dvd Calendar'!$E$184:$CZ$184&gt;AZ$12)*('Dvd Calendar'!$E$184:$CZ$184&lt;=AZ$13)*'Dvd Calendar'!$E$187:$CZ$187*(('Dvd Calendar'!$E$189:$CZ$189='Field Check'!$C$56)*('Field Check'!$C$56&lt;&gt;"")+('Dvd Calendar'!$E$189:$CZ$189='Field Check'!$C$57)*('Field Check'!$C$57&lt;&gt;"")))/'AS51'!$B$3,"")))</f>
        <v/>
      </c>
      <c r="BA32" s="163">
        <f>IF(BA$13="","",IF($B32="","",IFERROR($C32*$D32*SUMPRODUCT(('Dvd Calendar'!$E$184:$CZ$184&gt;BA$12)*('Dvd Calendar'!$E$184:$CZ$184&lt;=BA$13)*'Dvd Calendar'!$E$187:$CZ$187*(('Dvd Calendar'!$E$189:$CZ$189='Field Check'!$C$56)*('Field Check'!$C$56&lt;&gt;"")+('Dvd Calendar'!$E$189:$CZ$189='Field Check'!$C$57)*('Field Check'!$C$57&lt;&gt;"")))/'AS51'!$B$3,"")))</f>
        <v/>
      </c>
      <c r="BB32" s="163">
        <f>IF(BB$13="","",IF($B32="","",IFERROR($C32*$D32*SUMPRODUCT(('Dvd Calendar'!$E$184:$CZ$184&gt;BB$12)*('Dvd Calendar'!$E$184:$CZ$184&lt;=BB$13)*'Dvd Calendar'!$E$187:$CZ$187*(('Dvd Calendar'!$E$189:$CZ$189='Field Check'!$C$56)*('Field Check'!$C$56&lt;&gt;"")+('Dvd Calendar'!$E$189:$CZ$189='Field Check'!$C$57)*('Field Check'!$C$57&lt;&gt;"")))/'AS51'!$B$3,"")))</f>
        <v/>
      </c>
      <c r="BC32" s="163">
        <f>IF(BC$13="","",IF($B32="","",IFERROR($C32*$D32*SUMPRODUCT(('Dvd Calendar'!$E$184:$CZ$184&gt;BC$12)*('Dvd Calendar'!$E$184:$CZ$184&lt;=BC$13)*'Dvd Calendar'!$E$187:$CZ$187*(('Dvd Calendar'!$E$189:$CZ$189='Field Check'!$C$56)*('Field Check'!$C$56&lt;&gt;"")+('Dvd Calendar'!$E$189:$CZ$189='Field Check'!$C$57)*('Field Check'!$C$57&lt;&gt;"")))/'AS51'!$B$3,"")))</f>
        <v/>
      </c>
      <c r="BD32" s="163">
        <f>IF(BD$13="","",IF($B32="","",IFERROR($C32*$D32*SUMPRODUCT(('Dvd Calendar'!$E$184:$CZ$184&gt;BD$12)*('Dvd Calendar'!$E$184:$CZ$184&lt;=BD$13)*'Dvd Calendar'!$E$187:$CZ$187*(('Dvd Calendar'!$E$189:$CZ$189='Field Check'!$C$56)*('Field Check'!$C$56&lt;&gt;"")+('Dvd Calendar'!$E$189:$CZ$189='Field Check'!$C$57)*('Field Check'!$C$57&lt;&gt;"")))/'AS51'!$B$3,"")))</f>
        <v/>
      </c>
      <c r="BE32" s="163">
        <f>IF(BE$13="","",IF($B32="","",IFERROR($C32*$D32*SUMPRODUCT(('Dvd Calendar'!$E$184:$CZ$184&gt;BE$12)*('Dvd Calendar'!$E$184:$CZ$184&lt;=BE$13)*'Dvd Calendar'!$E$187:$CZ$187*(('Dvd Calendar'!$E$189:$CZ$189='Field Check'!$C$56)*('Field Check'!$C$56&lt;&gt;"")+('Dvd Calendar'!$E$189:$CZ$189='Field Check'!$C$57)*('Field Check'!$C$57&lt;&gt;"")))/'AS51'!$B$3,"")))</f>
        <v/>
      </c>
      <c r="BF32" s="163">
        <f>IF(BF$13="","",IF($B32="","",IFERROR($C32*$D32*SUMPRODUCT(('Dvd Calendar'!$E$184:$CZ$184&gt;BF$12)*('Dvd Calendar'!$E$184:$CZ$184&lt;=BF$13)*'Dvd Calendar'!$E$187:$CZ$187*(('Dvd Calendar'!$E$189:$CZ$189='Field Check'!$C$56)*('Field Check'!$C$56&lt;&gt;"")+('Dvd Calendar'!$E$189:$CZ$189='Field Check'!$C$57)*('Field Check'!$C$57&lt;&gt;"")))/'AS51'!$B$3,"")))</f>
        <v/>
      </c>
      <c r="BH32" s="163">
        <f>IF(BH$13="","",IF($B32="","",IFERROR(AQ32*$E32/100,"")))</f>
        <v/>
      </c>
      <c r="BI32" s="163">
        <f>IF(BI$13="","",IF($B32="","",IFERROR(AR32*$E32/100,"")))</f>
        <v/>
      </c>
      <c r="BJ32" s="163">
        <f>IF(BJ$13="","",IF($B32="","",IFERROR(AS32*$E32/100,"")))</f>
        <v/>
      </c>
      <c r="BK32" s="163">
        <f>IF(BK$13="","",IF($B32="","",IFERROR(AT32*$E32/100,"")))</f>
        <v/>
      </c>
      <c r="BL32" s="163">
        <f>IF(BL$13="","",IF($B32="","",IFERROR(AU32*$E32/100,"")))</f>
        <v/>
      </c>
      <c r="BM32" s="163">
        <f>IF(BM$13="","",IF($B32="","",IFERROR(AV32*$E32/100,"")))</f>
        <v/>
      </c>
      <c r="BN32" s="163">
        <f>IF(BN$13="","",IF($B32="","",IFERROR(AW32*$E32/100,"")))</f>
        <v/>
      </c>
      <c r="BO32" s="163">
        <f>IF(BO$13="","",IF($B32="","",IFERROR(AX32*$E32/100,"")))</f>
        <v/>
      </c>
      <c r="BP32" s="163">
        <f>IF(BP$13="","",IF($B32="","",IFERROR(AY32*$E32/100,"")))</f>
        <v/>
      </c>
      <c r="BQ32" s="163">
        <f>IF(BQ$13="","",IF($B32="","",IFERROR(AZ32*$E32/100,"")))</f>
        <v/>
      </c>
      <c r="BR32" s="163">
        <f>IF(BR$13="","",IF($B32="","",IFERROR(BA32*$E32/100,"")))</f>
        <v/>
      </c>
      <c r="BS32" s="163">
        <f>IF(BS$13="","",IF($B32="","",IFERROR(BB32*$E32/100,"")))</f>
        <v/>
      </c>
      <c r="BT32" s="163">
        <f>IF(BT$13="","",IF($B32="","",IFERROR(BC32*$E32/100,"")))</f>
        <v/>
      </c>
      <c r="BU32" s="163">
        <f>IF(BU$13="","",IF($B32="","",IFERROR(BD32*$E32/100,"")))</f>
        <v/>
      </c>
      <c r="BV32" s="163">
        <f>IF(BV$13="","",IF($B32="","",IFERROR(BE32*$E32/100,"")))</f>
        <v/>
      </c>
      <c r="BW32" s="163">
        <f>IF(BW$13="","",IF($B32="","",IFERROR(BF32*$E32/100,"")))</f>
        <v/>
      </c>
    </row>
    <row r="33">
      <c r="B33" s="126">
        <f>IF('AS51'!$C$23="","",'AS51'!$C$23)</f>
        <v/>
      </c>
      <c r="C33" s="74">
        <f>IF('AS51'!$B$23="","",'AS51'!$B$23)</f>
        <v/>
      </c>
      <c r="D33" s="75">
        <f>IFERROR('AS51'!$Q$23,1)</f>
        <v/>
      </c>
      <c r="E33" s="76">
        <f>IF($B33="","",IF(ISNUMBER('AS51'!$I$23),'AS51'!$I$23,'Index Summary'!$C$7))</f>
        <v/>
      </c>
      <c r="F33" s="77">
        <f>IF(F$13="","",IF($B33="","",IFERROR($C33*$D33*IF((Override!$C$4="ON")*(COUNTIFS(Override!$B$11:$B$40,$B33,Override!$D$11:$D$40,1,Override!$E$11:$E$40,"&gt;=0")-COUNTIFS(Override!$B$11:$B$40,$B33,Override!$D$11:$D$40,1,Override!$E$11:$E$40,"&gt;=0",Override!$C$11:$C$40,"MXAU"))&gt;0,SUMIFS(Override!$E$11:$E$40,Override!$B$11:$B$40,$B33,Override!$D$11:$D$40,1)-SUMIFS(Override!$E$11:$E$40,Override!$B$11:$B$40,$B33,Override!$D$11:$D$40,1,Override!$C$11:$C$40,"MXAU"),Override!$C$68)/'AS51'!$B$3,"")))</f>
        <v/>
      </c>
      <c r="G33" s="77">
        <f>IF(G$13="","",IF($B33="","",IFERROR($C33*$D33*IF((Override!$C$4="ON")*(COUNTIFS(Override!$B$11:$B$40,$B33,Override!$D$11:$D$40,2,Override!$E$11:$E$40,"&gt;=0")-COUNTIFS(Override!$B$11:$B$40,$B33,Override!$D$11:$D$40,2,Override!$E$11:$E$40,"&gt;=0",Override!$C$11:$C$40,"MXAU"))&gt;0,SUMIFS(Override!$E$11:$E$40,Override!$B$11:$B$40,$B33,Override!$D$11:$D$40,2)-SUMIFS(Override!$E$11:$E$40,Override!$B$11:$B$40,$B33,Override!$D$11:$D$40,2,Override!$C$11:$C$40,"MXAU"),Override!$D$68)/'AS51'!$B$3,"")))</f>
        <v/>
      </c>
      <c r="H33" s="77">
        <f>IF(H$13="","",IF($B33="","",IFERROR($C33*$D33*IF((Override!$C$4="ON")*(COUNTIFS(Override!$B$11:$B$40,$B33,Override!$D$11:$D$40,3,Override!$E$11:$E$40,"&gt;=0")-COUNTIFS(Override!$B$11:$B$40,$B33,Override!$D$11:$D$40,3,Override!$E$11:$E$40,"&gt;=0",Override!$C$11:$C$40,"MXAU"))&gt;0,SUMIFS(Override!$E$11:$E$40,Override!$B$11:$B$40,$B33,Override!$D$11:$D$40,3)-SUMIFS(Override!$E$11:$E$40,Override!$B$11:$B$40,$B33,Override!$D$11:$D$40,3,Override!$C$11:$C$40,"MXAU"),Override!$E$68)/'AS51'!$B$3,"")))</f>
        <v/>
      </c>
      <c r="I33" s="77">
        <f>IF(I$13="","",IF($B33="","",IFERROR($C33*$D33*IF((Override!$C$4="ON")*(COUNTIFS(Override!$B$11:$B$40,$B33,Override!$D$11:$D$40,4,Override!$E$11:$E$40,"&gt;=0")-COUNTIFS(Override!$B$11:$B$40,$B33,Override!$D$11:$D$40,4,Override!$E$11:$E$40,"&gt;=0",Override!$C$11:$C$40,"MXAU"))&gt;0,SUMIFS(Override!$E$11:$E$40,Override!$B$11:$B$40,$B33,Override!$D$11:$D$40,4)-SUMIFS(Override!$E$11:$E$40,Override!$B$11:$B$40,$B33,Override!$D$11:$D$40,4,Override!$C$11:$C$40,"MXAU"),Override!$F$68)/'AS51'!$B$3,"")))</f>
        <v/>
      </c>
      <c r="J33" s="77">
        <f>IF(J$13="","",IF($B33="","",IFERROR($C33*$D33*IF((Override!$C$4="ON")*(COUNTIFS(Override!$B$11:$B$40,$B33,Override!$D$11:$D$40,5,Override!$E$11:$E$40,"&gt;=0")-COUNTIFS(Override!$B$11:$B$40,$B33,Override!$D$11:$D$40,5,Override!$E$11:$E$40,"&gt;=0",Override!$C$11:$C$40,"MXAU"))&gt;0,SUMIFS(Override!$E$11:$E$40,Override!$B$11:$B$40,$B33,Override!$D$11:$D$40,5)-SUMIFS(Override!$E$11:$E$40,Override!$B$11:$B$40,$B33,Override!$D$11:$D$40,5,Override!$C$11:$C$40,"MXAU"),Override!$G$68)/'AS51'!$B$3,"")))</f>
        <v/>
      </c>
      <c r="K33" s="77">
        <f>IF(K$13="","",IF($B33="","",IFERROR($C33*$D33*IF((Override!$C$4="ON")*(COUNTIFS(Override!$B$11:$B$40,$B33,Override!$D$11:$D$40,6,Override!$E$11:$E$40,"&gt;=0")-COUNTIFS(Override!$B$11:$B$40,$B33,Override!$D$11:$D$40,6,Override!$E$11:$E$40,"&gt;=0",Override!$C$11:$C$40,"MXAU"))&gt;0,SUMIFS(Override!$E$11:$E$40,Override!$B$11:$B$40,$B33,Override!$D$11:$D$40,6)-SUMIFS(Override!$E$11:$E$40,Override!$B$11:$B$40,$B33,Override!$D$11:$D$40,6,Override!$C$11:$C$40,"MXAU"),Override!$H$68)/'AS51'!$B$3,"")))</f>
        <v/>
      </c>
      <c r="L33" s="77">
        <f>IF(L$13="","",IF($B33="","",IFERROR($C33*$D33*IF((Override!$C$4="ON")*(COUNTIFS(Override!$B$11:$B$40,$B33,Override!$D$11:$D$40,7,Override!$E$11:$E$40,"&gt;=0")-COUNTIFS(Override!$B$11:$B$40,$B33,Override!$D$11:$D$40,7,Override!$E$11:$E$40,"&gt;=0",Override!$C$11:$C$40,"MXAU"))&gt;0,SUMIFS(Override!$E$11:$E$40,Override!$B$11:$B$40,$B33,Override!$D$11:$D$40,7)-SUMIFS(Override!$E$11:$E$40,Override!$B$11:$B$40,$B33,Override!$D$11:$D$40,7,Override!$C$11:$C$40,"MXAU"),Override!$I$68)/'AS51'!$B$3,"")))</f>
        <v/>
      </c>
      <c r="M33" s="77">
        <f>IF(M$13="","",IF($B33="","",IFERROR($C33*$D33*IF((Override!$C$4="ON")*(COUNTIFS(Override!$B$11:$B$40,$B33,Override!$D$11:$D$40,8,Override!$E$11:$E$40,"&gt;=0")-COUNTIFS(Override!$B$11:$B$40,$B33,Override!$D$11:$D$40,8,Override!$E$11:$E$40,"&gt;=0",Override!$C$11:$C$40,"MXAU"))&gt;0,SUMIFS(Override!$E$11:$E$40,Override!$B$11:$B$40,$B33,Override!$D$11:$D$40,8)-SUMIFS(Override!$E$11:$E$40,Override!$B$11:$B$40,$B33,Override!$D$11:$D$40,8,Override!$C$11:$C$40,"MXAU"),Override!$J$68)/'AS51'!$B$3,"")))</f>
        <v/>
      </c>
      <c r="N33" s="77">
        <f>IF(N$13="","",IF($B33="","",IFERROR($C33*$D33*IF((Override!$C$4="ON")*(COUNTIFS(Override!$B$11:$B$40,$B33,Override!$D$11:$D$40,9,Override!$E$11:$E$40,"&gt;=0")-COUNTIFS(Override!$B$11:$B$40,$B33,Override!$D$11:$D$40,9,Override!$E$11:$E$40,"&gt;=0",Override!$C$11:$C$40,"MXAU"))&gt;0,SUMIFS(Override!$E$11:$E$40,Override!$B$11:$B$40,$B33,Override!$D$11:$D$40,9)-SUMIFS(Override!$E$11:$E$40,Override!$B$11:$B$40,$B33,Override!$D$11:$D$40,9,Override!$C$11:$C$40,"MXAU"),Override!$K$68)/'AS51'!$B$3,"")))</f>
        <v/>
      </c>
      <c r="O33" s="77">
        <f>IF(O$13="","",IF($B33="","",IFERROR($C33*$D33*IF((Override!$C$4="ON")*(COUNTIFS(Override!$B$11:$B$40,$B33,Override!$D$11:$D$40,10,Override!$E$11:$E$40,"&gt;=0")-COUNTIFS(Override!$B$11:$B$40,$B33,Override!$D$11:$D$40,10,Override!$E$11:$E$40,"&gt;=0",Override!$C$11:$C$40,"MXAU"))&gt;0,SUMIFS(Override!$E$11:$E$40,Override!$B$11:$B$40,$B33,Override!$D$11:$D$40,10)-SUMIFS(Override!$E$11:$E$40,Override!$B$11:$B$40,$B33,Override!$D$11:$D$40,10,Override!$C$11:$C$40,"MXAU"),Override!$L$68)/'AS51'!$B$3,"")))</f>
        <v/>
      </c>
      <c r="P33" s="77">
        <f>IF(P$13="","",IF($B33="","",IFERROR($C33*$D33*IF((Override!$C$4="ON")*(COUNTIFS(Override!$B$11:$B$40,$B33,Override!$D$11:$D$40,11,Override!$E$11:$E$40,"&gt;=0")-COUNTIFS(Override!$B$11:$B$40,$B33,Override!$D$11:$D$40,11,Override!$E$11:$E$40,"&gt;=0",Override!$C$11:$C$40,"MXAU"))&gt;0,SUMIFS(Override!$E$11:$E$40,Override!$B$11:$B$40,$B33,Override!$D$11:$D$40,11)-SUMIFS(Override!$E$11:$E$40,Override!$B$11:$B$40,$B33,Override!$D$11:$D$40,11,Override!$C$11:$C$40,"MXAU"),Override!$M$68)/'AS51'!$B$3,"")))</f>
        <v/>
      </c>
      <c r="Q33" s="77">
        <f>IF(Q$13="","",IF($B33="","",IFERROR($C33*$D33*IF((Override!$C$4="ON")*(COUNTIFS(Override!$B$11:$B$40,$B33,Override!$D$11:$D$40,12,Override!$E$11:$E$40,"&gt;=0")-COUNTIFS(Override!$B$11:$B$40,$B33,Override!$D$11:$D$40,12,Override!$E$11:$E$40,"&gt;=0",Override!$C$11:$C$40,"MXAU"))&gt;0,SUMIFS(Override!$E$11:$E$40,Override!$B$11:$B$40,$B33,Override!$D$11:$D$40,12)-SUMIFS(Override!$E$11:$E$40,Override!$B$11:$B$40,$B33,Override!$D$11:$D$40,12,Override!$C$11:$C$40,"MXAU"),Override!$N$68)/'AS51'!$B$3,"")))</f>
        <v/>
      </c>
      <c r="R33" s="77">
        <f>IF(R$13="","",IF($B33="","",IFERROR($C33*$D33*IF((Override!$C$4="ON")*(COUNTIFS(Override!$B$11:$B$40,$B33,Override!$D$11:$D$40,13,Override!$E$11:$E$40,"&gt;=0")-COUNTIFS(Override!$B$11:$B$40,$B33,Override!$D$11:$D$40,13,Override!$E$11:$E$40,"&gt;=0",Override!$C$11:$C$40,"MXAU"))&gt;0,SUMIFS(Override!$E$11:$E$40,Override!$B$11:$B$40,$B33,Override!$D$11:$D$40,13)-SUMIFS(Override!$E$11:$E$40,Override!$B$11:$B$40,$B33,Override!$D$11:$D$40,13,Override!$C$11:$C$40,"MXAU"),Override!$O$68)/'AS51'!$B$3,"")))</f>
        <v/>
      </c>
      <c r="S33" s="77">
        <f>IF(S$13="","",IF($B33="","",IFERROR($C33*$D33*IF((Override!$C$4="ON")*(COUNTIFS(Override!$B$11:$B$40,$B33,Override!$D$11:$D$40,14,Override!$E$11:$E$40,"&gt;=0")-COUNTIFS(Override!$B$11:$B$40,$B33,Override!$D$11:$D$40,14,Override!$E$11:$E$40,"&gt;=0",Override!$C$11:$C$40,"MXAU"))&gt;0,SUMIFS(Override!$E$11:$E$40,Override!$B$11:$B$40,$B33,Override!$D$11:$D$40,14)-SUMIFS(Override!$E$11:$E$40,Override!$B$11:$B$40,$B33,Override!$D$11:$D$40,14,Override!$C$11:$C$40,"MXAU"),Override!$P$68)/'AS51'!$B$3,"")))</f>
        <v/>
      </c>
      <c r="T33" s="77">
        <f>IF(T$13="","",IF($B33="","",IFERROR($C33*$D33*IF((Override!$C$4="ON")*(COUNTIFS(Override!$B$11:$B$40,$B33,Override!$D$11:$D$40,15,Override!$E$11:$E$40,"&gt;=0")-COUNTIFS(Override!$B$11:$B$40,$B33,Override!$D$11:$D$40,15,Override!$E$11:$E$40,"&gt;=0",Override!$C$11:$C$40,"MXAU"))&gt;0,SUMIFS(Override!$E$11:$E$40,Override!$B$11:$B$40,$B33,Override!$D$11:$D$40,15)-SUMIFS(Override!$E$11:$E$40,Override!$B$11:$B$40,$B33,Override!$D$11:$D$40,15,Override!$C$11:$C$40,"MXAU"),Override!$Q$68)/'AS51'!$B$3,"")))</f>
        <v/>
      </c>
      <c r="U33" s="77">
        <f>IF(U$13="","",IF($B33="","",IFERROR($C33*$D33*IF((Override!$C$4="ON")*(COUNTIFS(Override!$B$11:$B$40,$B33,Override!$D$11:$D$40,16,Override!$E$11:$E$40,"&gt;=0")-COUNTIFS(Override!$B$11:$B$40,$B33,Override!$D$11:$D$40,16,Override!$E$11:$E$40,"&gt;=0",Override!$C$11:$C$40,"MXAU"))&gt;0,SUMIFS(Override!$E$11:$E$40,Override!$B$11:$B$40,$B33,Override!$D$11:$D$40,16)-SUMIFS(Override!$E$11:$E$40,Override!$B$11:$B$40,$B33,Override!$D$11:$D$40,16,Override!$C$11:$C$40,"MXAU"),Override!$R$68)/'AS51'!$B$3,"")))</f>
        <v/>
      </c>
      <c r="W33" s="77">
        <f>IF(W$13="","",IF($B33="","",IFERROR(F33*$E33/100,"")))</f>
        <v/>
      </c>
      <c r="X33" s="77">
        <f>IF(X$13="","",IF($B33="","",IFERROR(G33*$E33/100,"")))</f>
        <v/>
      </c>
      <c r="Y33" s="77">
        <f>IF(Y$13="","",IF($B33="","",IFERROR(H33*$E33/100,"")))</f>
        <v/>
      </c>
      <c r="Z33" s="77">
        <f>IF(Z$13="","",IF($B33="","",IFERROR(I33*$E33/100,"")))</f>
        <v/>
      </c>
      <c r="AA33" s="77">
        <f>IF(AA$13="","",IF($B33="","",IFERROR(J33*$E33/100,"")))</f>
        <v/>
      </c>
      <c r="AB33" s="77">
        <f>IF(AB$13="","",IF($B33="","",IFERROR(K33*$E33/100,"")))</f>
        <v/>
      </c>
      <c r="AC33" s="77">
        <f>IF(AC$13="","",IF($B33="","",IFERROR(L33*$E33/100,"")))</f>
        <v/>
      </c>
      <c r="AD33" s="77">
        <f>IF(AD$13="","",IF($B33="","",IFERROR(M33*$E33/100,"")))</f>
        <v/>
      </c>
      <c r="AE33" s="77">
        <f>IF(AE$13="","",IF($B33="","",IFERROR(N33*$E33/100,"")))</f>
        <v/>
      </c>
      <c r="AF33" s="77">
        <f>IF(AF$13="","",IF($B33="","",IFERROR(O33*$E33/100,"")))</f>
        <v/>
      </c>
      <c r="AG33" s="77">
        <f>IF(AG$13="","",IF($B33="","",IFERROR(P33*$E33/100,"")))</f>
        <v/>
      </c>
      <c r="AH33" s="77">
        <f>IF(AH$13="","",IF($B33="","",IFERROR(Q33*$E33/100,"")))</f>
        <v/>
      </c>
      <c r="AI33" s="77">
        <f>IF(AI$13="","",IF($B33="","",IFERROR(R33*$E33/100,"")))</f>
        <v/>
      </c>
      <c r="AJ33" s="77">
        <f>IF(AJ$13="","",IF($B33="","",IFERROR(S33*$E33/100,"")))</f>
        <v/>
      </c>
      <c r="AK33" s="77">
        <f>IF(AK$13="","",IF($B33="","",IFERROR(T33*$E33/100,"")))</f>
        <v/>
      </c>
      <c r="AL33" s="77">
        <f>IF(AL$13="","",IF($B33="","",IFERROR(U33*$E33/100,"")))</f>
        <v/>
      </c>
      <c r="AN33" s="77">
        <f>IF($B33="","",SUMIF($F$13:$U$13,"&lt;="&amp;Sector!$D$51,$F33:$U33))</f>
        <v/>
      </c>
      <c r="AO33" s="77">
        <f>IF($B33="","",SUMIF($W$13:$AL$13,"&lt;="&amp;Sector!$D$51,$W33:$AL33))</f>
        <v/>
      </c>
      <c r="AQ33" s="163">
        <f>IF(AQ$13="","",IF($B33="","",IFERROR($C33*$D33*SUMPRODUCT(('Dvd Calendar'!$E$195:$CZ$195&gt;AQ$12)*('Dvd Calendar'!$E$195:$CZ$195&lt;=AQ$13)*'Dvd Calendar'!$E$198:$CZ$198*(('Dvd Calendar'!$E$200:$CZ$200='Field Check'!$C$56)*('Field Check'!$C$56&lt;&gt;"")+('Dvd Calendar'!$E$200:$CZ$200='Field Check'!$C$57)*('Field Check'!$C$57&lt;&gt;"")))/'AS51'!$B$3,"")))</f>
        <v/>
      </c>
      <c r="AR33" s="163">
        <f>IF(AR$13="","",IF($B33="","",IFERROR($C33*$D33*SUMPRODUCT(('Dvd Calendar'!$E$195:$CZ$195&gt;AR$12)*('Dvd Calendar'!$E$195:$CZ$195&lt;=AR$13)*'Dvd Calendar'!$E$198:$CZ$198*(('Dvd Calendar'!$E$200:$CZ$200='Field Check'!$C$56)*('Field Check'!$C$56&lt;&gt;"")+('Dvd Calendar'!$E$200:$CZ$200='Field Check'!$C$57)*('Field Check'!$C$57&lt;&gt;"")))/'AS51'!$B$3,"")))</f>
        <v/>
      </c>
      <c r="AS33" s="163">
        <f>IF(AS$13="","",IF($B33="","",IFERROR($C33*$D33*SUMPRODUCT(('Dvd Calendar'!$E$195:$CZ$195&gt;AS$12)*('Dvd Calendar'!$E$195:$CZ$195&lt;=AS$13)*'Dvd Calendar'!$E$198:$CZ$198*(('Dvd Calendar'!$E$200:$CZ$200='Field Check'!$C$56)*('Field Check'!$C$56&lt;&gt;"")+('Dvd Calendar'!$E$200:$CZ$200='Field Check'!$C$57)*('Field Check'!$C$57&lt;&gt;"")))/'AS51'!$B$3,"")))</f>
        <v/>
      </c>
      <c r="AT33" s="163">
        <f>IF(AT$13="","",IF($B33="","",IFERROR($C33*$D33*SUMPRODUCT(('Dvd Calendar'!$E$195:$CZ$195&gt;AT$12)*('Dvd Calendar'!$E$195:$CZ$195&lt;=AT$13)*'Dvd Calendar'!$E$198:$CZ$198*(('Dvd Calendar'!$E$200:$CZ$200='Field Check'!$C$56)*('Field Check'!$C$56&lt;&gt;"")+('Dvd Calendar'!$E$200:$CZ$200='Field Check'!$C$57)*('Field Check'!$C$57&lt;&gt;"")))/'AS51'!$B$3,"")))</f>
        <v/>
      </c>
      <c r="AU33" s="163">
        <f>IF(AU$13="","",IF($B33="","",IFERROR($C33*$D33*SUMPRODUCT(('Dvd Calendar'!$E$195:$CZ$195&gt;AU$12)*('Dvd Calendar'!$E$195:$CZ$195&lt;=AU$13)*'Dvd Calendar'!$E$198:$CZ$198*(('Dvd Calendar'!$E$200:$CZ$200='Field Check'!$C$56)*('Field Check'!$C$56&lt;&gt;"")+('Dvd Calendar'!$E$200:$CZ$200='Field Check'!$C$57)*('Field Check'!$C$57&lt;&gt;"")))/'AS51'!$B$3,"")))</f>
        <v/>
      </c>
      <c r="AV33" s="163">
        <f>IF(AV$13="","",IF($B33="","",IFERROR($C33*$D33*SUMPRODUCT(('Dvd Calendar'!$E$195:$CZ$195&gt;AV$12)*('Dvd Calendar'!$E$195:$CZ$195&lt;=AV$13)*'Dvd Calendar'!$E$198:$CZ$198*(('Dvd Calendar'!$E$200:$CZ$200='Field Check'!$C$56)*('Field Check'!$C$56&lt;&gt;"")+('Dvd Calendar'!$E$200:$CZ$200='Field Check'!$C$57)*('Field Check'!$C$57&lt;&gt;"")))/'AS51'!$B$3,"")))</f>
        <v/>
      </c>
      <c r="AW33" s="163">
        <f>IF(AW$13="","",IF($B33="","",IFERROR($C33*$D33*SUMPRODUCT(('Dvd Calendar'!$E$195:$CZ$195&gt;AW$12)*('Dvd Calendar'!$E$195:$CZ$195&lt;=AW$13)*'Dvd Calendar'!$E$198:$CZ$198*(('Dvd Calendar'!$E$200:$CZ$200='Field Check'!$C$56)*('Field Check'!$C$56&lt;&gt;"")+('Dvd Calendar'!$E$200:$CZ$200='Field Check'!$C$57)*('Field Check'!$C$57&lt;&gt;"")))/'AS51'!$B$3,"")))</f>
        <v/>
      </c>
      <c r="AX33" s="163">
        <f>IF(AX$13="","",IF($B33="","",IFERROR($C33*$D33*SUMPRODUCT(('Dvd Calendar'!$E$195:$CZ$195&gt;AX$12)*('Dvd Calendar'!$E$195:$CZ$195&lt;=AX$13)*'Dvd Calendar'!$E$198:$CZ$198*(('Dvd Calendar'!$E$200:$CZ$200='Field Check'!$C$56)*('Field Check'!$C$56&lt;&gt;"")+('Dvd Calendar'!$E$200:$CZ$200='Field Check'!$C$57)*('Field Check'!$C$57&lt;&gt;"")))/'AS51'!$B$3,"")))</f>
        <v/>
      </c>
      <c r="AY33" s="163">
        <f>IF(AY$13="","",IF($B33="","",IFERROR($C33*$D33*SUMPRODUCT(('Dvd Calendar'!$E$195:$CZ$195&gt;AY$12)*('Dvd Calendar'!$E$195:$CZ$195&lt;=AY$13)*'Dvd Calendar'!$E$198:$CZ$198*(('Dvd Calendar'!$E$200:$CZ$200='Field Check'!$C$56)*('Field Check'!$C$56&lt;&gt;"")+('Dvd Calendar'!$E$200:$CZ$200='Field Check'!$C$57)*('Field Check'!$C$57&lt;&gt;"")))/'AS51'!$B$3,"")))</f>
        <v/>
      </c>
      <c r="AZ33" s="163">
        <f>IF(AZ$13="","",IF($B33="","",IFERROR($C33*$D33*SUMPRODUCT(('Dvd Calendar'!$E$195:$CZ$195&gt;AZ$12)*('Dvd Calendar'!$E$195:$CZ$195&lt;=AZ$13)*'Dvd Calendar'!$E$198:$CZ$198*(('Dvd Calendar'!$E$200:$CZ$200='Field Check'!$C$56)*('Field Check'!$C$56&lt;&gt;"")+('Dvd Calendar'!$E$200:$CZ$200='Field Check'!$C$57)*('Field Check'!$C$57&lt;&gt;"")))/'AS51'!$B$3,"")))</f>
        <v/>
      </c>
      <c r="BA33" s="163">
        <f>IF(BA$13="","",IF($B33="","",IFERROR($C33*$D33*SUMPRODUCT(('Dvd Calendar'!$E$195:$CZ$195&gt;BA$12)*('Dvd Calendar'!$E$195:$CZ$195&lt;=BA$13)*'Dvd Calendar'!$E$198:$CZ$198*(('Dvd Calendar'!$E$200:$CZ$200='Field Check'!$C$56)*('Field Check'!$C$56&lt;&gt;"")+('Dvd Calendar'!$E$200:$CZ$200='Field Check'!$C$57)*('Field Check'!$C$57&lt;&gt;"")))/'AS51'!$B$3,"")))</f>
        <v/>
      </c>
      <c r="BB33" s="163">
        <f>IF(BB$13="","",IF($B33="","",IFERROR($C33*$D33*SUMPRODUCT(('Dvd Calendar'!$E$195:$CZ$195&gt;BB$12)*('Dvd Calendar'!$E$195:$CZ$195&lt;=BB$13)*'Dvd Calendar'!$E$198:$CZ$198*(('Dvd Calendar'!$E$200:$CZ$200='Field Check'!$C$56)*('Field Check'!$C$56&lt;&gt;"")+('Dvd Calendar'!$E$200:$CZ$200='Field Check'!$C$57)*('Field Check'!$C$57&lt;&gt;"")))/'AS51'!$B$3,"")))</f>
        <v/>
      </c>
      <c r="BC33" s="163">
        <f>IF(BC$13="","",IF($B33="","",IFERROR($C33*$D33*SUMPRODUCT(('Dvd Calendar'!$E$195:$CZ$195&gt;BC$12)*('Dvd Calendar'!$E$195:$CZ$195&lt;=BC$13)*'Dvd Calendar'!$E$198:$CZ$198*(('Dvd Calendar'!$E$200:$CZ$200='Field Check'!$C$56)*('Field Check'!$C$56&lt;&gt;"")+('Dvd Calendar'!$E$200:$CZ$200='Field Check'!$C$57)*('Field Check'!$C$57&lt;&gt;"")))/'AS51'!$B$3,"")))</f>
        <v/>
      </c>
      <c r="BD33" s="163">
        <f>IF(BD$13="","",IF($B33="","",IFERROR($C33*$D33*SUMPRODUCT(('Dvd Calendar'!$E$195:$CZ$195&gt;BD$12)*('Dvd Calendar'!$E$195:$CZ$195&lt;=BD$13)*'Dvd Calendar'!$E$198:$CZ$198*(('Dvd Calendar'!$E$200:$CZ$200='Field Check'!$C$56)*('Field Check'!$C$56&lt;&gt;"")+('Dvd Calendar'!$E$200:$CZ$200='Field Check'!$C$57)*('Field Check'!$C$57&lt;&gt;"")))/'AS51'!$B$3,"")))</f>
        <v/>
      </c>
      <c r="BE33" s="163">
        <f>IF(BE$13="","",IF($B33="","",IFERROR($C33*$D33*SUMPRODUCT(('Dvd Calendar'!$E$195:$CZ$195&gt;BE$12)*('Dvd Calendar'!$E$195:$CZ$195&lt;=BE$13)*'Dvd Calendar'!$E$198:$CZ$198*(('Dvd Calendar'!$E$200:$CZ$200='Field Check'!$C$56)*('Field Check'!$C$56&lt;&gt;"")+('Dvd Calendar'!$E$200:$CZ$200='Field Check'!$C$57)*('Field Check'!$C$57&lt;&gt;"")))/'AS51'!$B$3,"")))</f>
        <v/>
      </c>
      <c r="BF33" s="163">
        <f>IF(BF$13="","",IF($B33="","",IFERROR($C33*$D33*SUMPRODUCT(('Dvd Calendar'!$E$195:$CZ$195&gt;BF$12)*('Dvd Calendar'!$E$195:$CZ$195&lt;=BF$13)*'Dvd Calendar'!$E$198:$CZ$198*(('Dvd Calendar'!$E$200:$CZ$200='Field Check'!$C$56)*('Field Check'!$C$56&lt;&gt;"")+('Dvd Calendar'!$E$200:$CZ$200='Field Check'!$C$57)*('Field Check'!$C$57&lt;&gt;"")))/'AS51'!$B$3,"")))</f>
        <v/>
      </c>
      <c r="BH33" s="163">
        <f>IF(BH$13="","",IF($B33="","",IFERROR(AQ33*$E33/100,"")))</f>
        <v/>
      </c>
      <c r="BI33" s="163">
        <f>IF(BI$13="","",IF($B33="","",IFERROR(AR33*$E33/100,"")))</f>
        <v/>
      </c>
      <c r="BJ33" s="163">
        <f>IF(BJ$13="","",IF($B33="","",IFERROR(AS33*$E33/100,"")))</f>
        <v/>
      </c>
      <c r="BK33" s="163">
        <f>IF(BK$13="","",IF($B33="","",IFERROR(AT33*$E33/100,"")))</f>
        <v/>
      </c>
      <c r="BL33" s="163">
        <f>IF(BL$13="","",IF($B33="","",IFERROR(AU33*$E33/100,"")))</f>
        <v/>
      </c>
      <c r="BM33" s="163">
        <f>IF(BM$13="","",IF($B33="","",IFERROR(AV33*$E33/100,"")))</f>
        <v/>
      </c>
      <c r="BN33" s="163">
        <f>IF(BN$13="","",IF($B33="","",IFERROR(AW33*$E33/100,"")))</f>
        <v/>
      </c>
      <c r="BO33" s="163">
        <f>IF(BO$13="","",IF($B33="","",IFERROR(AX33*$E33/100,"")))</f>
        <v/>
      </c>
      <c r="BP33" s="163">
        <f>IF(BP$13="","",IF($B33="","",IFERROR(AY33*$E33/100,"")))</f>
        <v/>
      </c>
      <c r="BQ33" s="163">
        <f>IF(BQ$13="","",IF($B33="","",IFERROR(AZ33*$E33/100,"")))</f>
        <v/>
      </c>
      <c r="BR33" s="163">
        <f>IF(BR$13="","",IF($B33="","",IFERROR(BA33*$E33/100,"")))</f>
        <v/>
      </c>
      <c r="BS33" s="163">
        <f>IF(BS$13="","",IF($B33="","",IFERROR(BB33*$E33/100,"")))</f>
        <v/>
      </c>
      <c r="BT33" s="163">
        <f>IF(BT$13="","",IF($B33="","",IFERROR(BC33*$E33/100,"")))</f>
        <v/>
      </c>
      <c r="BU33" s="163">
        <f>IF(BU$13="","",IF($B33="","",IFERROR(BD33*$E33/100,"")))</f>
        <v/>
      </c>
      <c r="BV33" s="163">
        <f>IF(BV$13="","",IF($B33="","",IFERROR(BE33*$E33/100,"")))</f>
        <v/>
      </c>
      <c r="BW33" s="163">
        <f>IF(BW$13="","",IF($B33="","",IFERROR(BF33*$E33/100,"")))</f>
        <v/>
      </c>
    </row>
    <row r="34">
      <c r="B34" s="126">
        <f>IF('AS51'!$C$24="","",'AS51'!$C$24)</f>
        <v/>
      </c>
      <c r="C34" s="74">
        <f>IF('AS51'!$B$24="","",'AS51'!$B$24)</f>
        <v/>
      </c>
      <c r="D34" s="75">
        <f>IFERROR('AS51'!$Q$24,1)</f>
        <v/>
      </c>
      <c r="E34" s="76">
        <f>IF($B34="","",IF(ISNUMBER('AS51'!$I$24),'AS51'!$I$24,'Index Summary'!$C$7))</f>
        <v/>
      </c>
      <c r="F34" s="77">
        <f>IF(F$13="","",IF($B34="","",IFERROR($C34*$D34*IF((Override!$C$4="ON")*(COUNTIFS(Override!$B$11:$B$40,$B34,Override!$D$11:$D$40,1,Override!$E$11:$E$40,"&gt;=0")-COUNTIFS(Override!$B$11:$B$40,$B34,Override!$D$11:$D$40,1,Override!$E$11:$E$40,"&gt;=0",Override!$C$11:$C$40,"MXAU"))&gt;0,SUMIFS(Override!$E$11:$E$40,Override!$B$11:$B$40,$B34,Override!$D$11:$D$40,1)-SUMIFS(Override!$E$11:$E$40,Override!$B$11:$B$40,$B34,Override!$D$11:$D$40,1,Override!$C$11:$C$40,"MXAU"),Override!$C$69)/'AS51'!$B$3,"")))</f>
        <v/>
      </c>
      <c r="G34" s="77">
        <f>IF(G$13="","",IF($B34="","",IFERROR($C34*$D34*IF((Override!$C$4="ON")*(COUNTIFS(Override!$B$11:$B$40,$B34,Override!$D$11:$D$40,2,Override!$E$11:$E$40,"&gt;=0")-COUNTIFS(Override!$B$11:$B$40,$B34,Override!$D$11:$D$40,2,Override!$E$11:$E$40,"&gt;=0",Override!$C$11:$C$40,"MXAU"))&gt;0,SUMIFS(Override!$E$11:$E$40,Override!$B$11:$B$40,$B34,Override!$D$11:$D$40,2)-SUMIFS(Override!$E$11:$E$40,Override!$B$11:$B$40,$B34,Override!$D$11:$D$40,2,Override!$C$11:$C$40,"MXAU"),Override!$D$69)/'AS51'!$B$3,"")))</f>
        <v/>
      </c>
      <c r="H34" s="77">
        <f>IF(H$13="","",IF($B34="","",IFERROR($C34*$D34*IF((Override!$C$4="ON")*(COUNTIFS(Override!$B$11:$B$40,$B34,Override!$D$11:$D$40,3,Override!$E$11:$E$40,"&gt;=0")-COUNTIFS(Override!$B$11:$B$40,$B34,Override!$D$11:$D$40,3,Override!$E$11:$E$40,"&gt;=0",Override!$C$11:$C$40,"MXAU"))&gt;0,SUMIFS(Override!$E$11:$E$40,Override!$B$11:$B$40,$B34,Override!$D$11:$D$40,3)-SUMIFS(Override!$E$11:$E$40,Override!$B$11:$B$40,$B34,Override!$D$11:$D$40,3,Override!$C$11:$C$40,"MXAU"),Override!$E$69)/'AS51'!$B$3,"")))</f>
        <v/>
      </c>
      <c r="I34" s="77">
        <f>IF(I$13="","",IF($B34="","",IFERROR($C34*$D34*IF((Override!$C$4="ON")*(COUNTIFS(Override!$B$11:$B$40,$B34,Override!$D$11:$D$40,4,Override!$E$11:$E$40,"&gt;=0")-COUNTIFS(Override!$B$11:$B$40,$B34,Override!$D$11:$D$40,4,Override!$E$11:$E$40,"&gt;=0",Override!$C$11:$C$40,"MXAU"))&gt;0,SUMIFS(Override!$E$11:$E$40,Override!$B$11:$B$40,$B34,Override!$D$11:$D$40,4)-SUMIFS(Override!$E$11:$E$40,Override!$B$11:$B$40,$B34,Override!$D$11:$D$40,4,Override!$C$11:$C$40,"MXAU"),Override!$F$69)/'AS51'!$B$3,"")))</f>
        <v/>
      </c>
      <c r="J34" s="77">
        <f>IF(J$13="","",IF($B34="","",IFERROR($C34*$D34*IF((Override!$C$4="ON")*(COUNTIFS(Override!$B$11:$B$40,$B34,Override!$D$11:$D$40,5,Override!$E$11:$E$40,"&gt;=0")-COUNTIFS(Override!$B$11:$B$40,$B34,Override!$D$11:$D$40,5,Override!$E$11:$E$40,"&gt;=0",Override!$C$11:$C$40,"MXAU"))&gt;0,SUMIFS(Override!$E$11:$E$40,Override!$B$11:$B$40,$B34,Override!$D$11:$D$40,5)-SUMIFS(Override!$E$11:$E$40,Override!$B$11:$B$40,$B34,Override!$D$11:$D$40,5,Override!$C$11:$C$40,"MXAU"),Override!$G$69)/'AS51'!$B$3,"")))</f>
        <v/>
      </c>
      <c r="K34" s="77">
        <f>IF(K$13="","",IF($B34="","",IFERROR($C34*$D34*IF((Override!$C$4="ON")*(COUNTIFS(Override!$B$11:$B$40,$B34,Override!$D$11:$D$40,6,Override!$E$11:$E$40,"&gt;=0")-COUNTIFS(Override!$B$11:$B$40,$B34,Override!$D$11:$D$40,6,Override!$E$11:$E$40,"&gt;=0",Override!$C$11:$C$40,"MXAU"))&gt;0,SUMIFS(Override!$E$11:$E$40,Override!$B$11:$B$40,$B34,Override!$D$11:$D$40,6)-SUMIFS(Override!$E$11:$E$40,Override!$B$11:$B$40,$B34,Override!$D$11:$D$40,6,Override!$C$11:$C$40,"MXAU"),Override!$H$69)/'AS51'!$B$3,"")))</f>
        <v/>
      </c>
      <c r="L34" s="77">
        <f>IF(L$13="","",IF($B34="","",IFERROR($C34*$D34*IF((Override!$C$4="ON")*(COUNTIFS(Override!$B$11:$B$40,$B34,Override!$D$11:$D$40,7,Override!$E$11:$E$40,"&gt;=0")-COUNTIFS(Override!$B$11:$B$40,$B34,Override!$D$11:$D$40,7,Override!$E$11:$E$40,"&gt;=0",Override!$C$11:$C$40,"MXAU"))&gt;0,SUMIFS(Override!$E$11:$E$40,Override!$B$11:$B$40,$B34,Override!$D$11:$D$40,7)-SUMIFS(Override!$E$11:$E$40,Override!$B$11:$B$40,$B34,Override!$D$11:$D$40,7,Override!$C$11:$C$40,"MXAU"),Override!$I$69)/'AS51'!$B$3,"")))</f>
        <v/>
      </c>
      <c r="M34" s="77">
        <f>IF(M$13="","",IF($B34="","",IFERROR($C34*$D34*IF((Override!$C$4="ON")*(COUNTIFS(Override!$B$11:$B$40,$B34,Override!$D$11:$D$40,8,Override!$E$11:$E$40,"&gt;=0")-COUNTIFS(Override!$B$11:$B$40,$B34,Override!$D$11:$D$40,8,Override!$E$11:$E$40,"&gt;=0",Override!$C$11:$C$40,"MXAU"))&gt;0,SUMIFS(Override!$E$11:$E$40,Override!$B$11:$B$40,$B34,Override!$D$11:$D$40,8)-SUMIFS(Override!$E$11:$E$40,Override!$B$11:$B$40,$B34,Override!$D$11:$D$40,8,Override!$C$11:$C$40,"MXAU"),Override!$J$69)/'AS51'!$B$3,"")))</f>
        <v/>
      </c>
      <c r="N34" s="77">
        <f>IF(N$13="","",IF($B34="","",IFERROR($C34*$D34*IF((Override!$C$4="ON")*(COUNTIFS(Override!$B$11:$B$40,$B34,Override!$D$11:$D$40,9,Override!$E$11:$E$40,"&gt;=0")-COUNTIFS(Override!$B$11:$B$40,$B34,Override!$D$11:$D$40,9,Override!$E$11:$E$40,"&gt;=0",Override!$C$11:$C$40,"MXAU"))&gt;0,SUMIFS(Override!$E$11:$E$40,Override!$B$11:$B$40,$B34,Override!$D$11:$D$40,9)-SUMIFS(Override!$E$11:$E$40,Override!$B$11:$B$40,$B34,Override!$D$11:$D$40,9,Override!$C$11:$C$40,"MXAU"),Override!$K$69)/'AS51'!$B$3,"")))</f>
        <v/>
      </c>
      <c r="O34" s="77">
        <f>IF(O$13="","",IF($B34="","",IFERROR($C34*$D34*IF((Override!$C$4="ON")*(COUNTIFS(Override!$B$11:$B$40,$B34,Override!$D$11:$D$40,10,Override!$E$11:$E$40,"&gt;=0")-COUNTIFS(Override!$B$11:$B$40,$B34,Override!$D$11:$D$40,10,Override!$E$11:$E$40,"&gt;=0",Override!$C$11:$C$40,"MXAU"))&gt;0,SUMIFS(Override!$E$11:$E$40,Override!$B$11:$B$40,$B34,Override!$D$11:$D$40,10)-SUMIFS(Override!$E$11:$E$40,Override!$B$11:$B$40,$B34,Override!$D$11:$D$40,10,Override!$C$11:$C$40,"MXAU"),Override!$L$69)/'AS51'!$B$3,"")))</f>
        <v/>
      </c>
      <c r="P34" s="77">
        <f>IF(P$13="","",IF($B34="","",IFERROR($C34*$D34*IF((Override!$C$4="ON")*(COUNTIFS(Override!$B$11:$B$40,$B34,Override!$D$11:$D$40,11,Override!$E$11:$E$40,"&gt;=0")-COUNTIFS(Override!$B$11:$B$40,$B34,Override!$D$11:$D$40,11,Override!$E$11:$E$40,"&gt;=0",Override!$C$11:$C$40,"MXAU"))&gt;0,SUMIFS(Override!$E$11:$E$40,Override!$B$11:$B$40,$B34,Override!$D$11:$D$40,11)-SUMIFS(Override!$E$11:$E$40,Override!$B$11:$B$40,$B34,Override!$D$11:$D$40,11,Override!$C$11:$C$40,"MXAU"),Override!$M$69)/'AS51'!$B$3,"")))</f>
        <v/>
      </c>
      <c r="Q34" s="77">
        <f>IF(Q$13="","",IF($B34="","",IFERROR($C34*$D34*IF((Override!$C$4="ON")*(COUNTIFS(Override!$B$11:$B$40,$B34,Override!$D$11:$D$40,12,Override!$E$11:$E$40,"&gt;=0")-COUNTIFS(Override!$B$11:$B$40,$B34,Override!$D$11:$D$40,12,Override!$E$11:$E$40,"&gt;=0",Override!$C$11:$C$40,"MXAU"))&gt;0,SUMIFS(Override!$E$11:$E$40,Override!$B$11:$B$40,$B34,Override!$D$11:$D$40,12)-SUMIFS(Override!$E$11:$E$40,Override!$B$11:$B$40,$B34,Override!$D$11:$D$40,12,Override!$C$11:$C$40,"MXAU"),Override!$N$69)/'AS51'!$B$3,"")))</f>
        <v/>
      </c>
      <c r="R34" s="77">
        <f>IF(R$13="","",IF($B34="","",IFERROR($C34*$D34*IF((Override!$C$4="ON")*(COUNTIFS(Override!$B$11:$B$40,$B34,Override!$D$11:$D$40,13,Override!$E$11:$E$40,"&gt;=0")-COUNTIFS(Override!$B$11:$B$40,$B34,Override!$D$11:$D$40,13,Override!$E$11:$E$40,"&gt;=0",Override!$C$11:$C$40,"MXAU"))&gt;0,SUMIFS(Override!$E$11:$E$40,Override!$B$11:$B$40,$B34,Override!$D$11:$D$40,13)-SUMIFS(Override!$E$11:$E$40,Override!$B$11:$B$40,$B34,Override!$D$11:$D$40,13,Override!$C$11:$C$40,"MXAU"),Override!$O$69)/'AS51'!$B$3,"")))</f>
        <v/>
      </c>
      <c r="S34" s="77">
        <f>IF(S$13="","",IF($B34="","",IFERROR($C34*$D34*IF((Override!$C$4="ON")*(COUNTIFS(Override!$B$11:$B$40,$B34,Override!$D$11:$D$40,14,Override!$E$11:$E$40,"&gt;=0")-COUNTIFS(Override!$B$11:$B$40,$B34,Override!$D$11:$D$40,14,Override!$E$11:$E$40,"&gt;=0",Override!$C$11:$C$40,"MXAU"))&gt;0,SUMIFS(Override!$E$11:$E$40,Override!$B$11:$B$40,$B34,Override!$D$11:$D$40,14)-SUMIFS(Override!$E$11:$E$40,Override!$B$11:$B$40,$B34,Override!$D$11:$D$40,14,Override!$C$11:$C$40,"MXAU"),Override!$P$69)/'AS51'!$B$3,"")))</f>
        <v/>
      </c>
      <c r="T34" s="77">
        <f>IF(T$13="","",IF($B34="","",IFERROR($C34*$D34*IF((Override!$C$4="ON")*(COUNTIFS(Override!$B$11:$B$40,$B34,Override!$D$11:$D$40,15,Override!$E$11:$E$40,"&gt;=0")-COUNTIFS(Override!$B$11:$B$40,$B34,Override!$D$11:$D$40,15,Override!$E$11:$E$40,"&gt;=0",Override!$C$11:$C$40,"MXAU"))&gt;0,SUMIFS(Override!$E$11:$E$40,Override!$B$11:$B$40,$B34,Override!$D$11:$D$40,15)-SUMIFS(Override!$E$11:$E$40,Override!$B$11:$B$40,$B34,Override!$D$11:$D$40,15,Override!$C$11:$C$40,"MXAU"),Override!$Q$69)/'AS51'!$B$3,"")))</f>
        <v/>
      </c>
      <c r="U34" s="77">
        <f>IF(U$13="","",IF($B34="","",IFERROR($C34*$D34*IF((Override!$C$4="ON")*(COUNTIFS(Override!$B$11:$B$40,$B34,Override!$D$11:$D$40,16,Override!$E$11:$E$40,"&gt;=0")-COUNTIFS(Override!$B$11:$B$40,$B34,Override!$D$11:$D$40,16,Override!$E$11:$E$40,"&gt;=0",Override!$C$11:$C$40,"MXAU"))&gt;0,SUMIFS(Override!$E$11:$E$40,Override!$B$11:$B$40,$B34,Override!$D$11:$D$40,16)-SUMIFS(Override!$E$11:$E$40,Override!$B$11:$B$40,$B34,Override!$D$11:$D$40,16,Override!$C$11:$C$40,"MXAU"),Override!$R$69)/'AS51'!$B$3,"")))</f>
        <v/>
      </c>
      <c r="W34" s="77">
        <f>IF(W$13="","",IF($B34="","",IFERROR(F34*$E34/100,"")))</f>
        <v/>
      </c>
      <c r="X34" s="77">
        <f>IF(X$13="","",IF($B34="","",IFERROR(G34*$E34/100,"")))</f>
        <v/>
      </c>
      <c r="Y34" s="77">
        <f>IF(Y$13="","",IF($B34="","",IFERROR(H34*$E34/100,"")))</f>
        <v/>
      </c>
      <c r="Z34" s="77">
        <f>IF(Z$13="","",IF($B34="","",IFERROR(I34*$E34/100,"")))</f>
        <v/>
      </c>
      <c r="AA34" s="77">
        <f>IF(AA$13="","",IF($B34="","",IFERROR(J34*$E34/100,"")))</f>
        <v/>
      </c>
      <c r="AB34" s="77">
        <f>IF(AB$13="","",IF($B34="","",IFERROR(K34*$E34/100,"")))</f>
        <v/>
      </c>
      <c r="AC34" s="77">
        <f>IF(AC$13="","",IF($B34="","",IFERROR(L34*$E34/100,"")))</f>
        <v/>
      </c>
      <c r="AD34" s="77">
        <f>IF(AD$13="","",IF($B34="","",IFERROR(M34*$E34/100,"")))</f>
        <v/>
      </c>
      <c r="AE34" s="77">
        <f>IF(AE$13="","",IF($B34="","",IFERROR(N34*$E34/100,"")))</f>
        <v/>
      </c>
      <c r="AF34" s="77">
        <f>IF(AF$13="","",IF($B34="","",IFERROR(O34*$E34/100,"")))</f>
        <v/>
      </c>
      <c r="AG34" s="77">
        <f>IF(AG$13="","",IF($B34="","",IFERROR(P34*$E34/100,"")))</f>
        <v/>
      </c>
      <c r="AH34" s="77">
        <f>IF(AH$13="","",IF($B34="","",IFERROR(Q34*$E34/100,"")))</f>
        <v/>
      </c>
      <c r="AI34" s="77">
        <f>IF(AI$13="","",IF($B34="","",IFERROR(R34*$E34/100,"")))</f>
        <v/>
      </c>
      <c r="AJ34" s="77">
        <f>IF(AJ$13="","",IF($B34="","",IFERROR(S34*$E34/100,"")))</f>
        <v/>
      </c>
      <c r="AK34" s="77">
        <f>IF(AK$13="","",IF($B34="","",IFERROR(T34*$E34/100,"")))</f>
        <v/>
      </c>
      <c r="AL34" s="77">
        <f>IF(AL$13="","",IF($B34="","",IFERROR(U34*$E34/100,"")))</f>
        <v/>
      </c>
      <c r="AN34" s="77">
        <f>IF($B34="","",SUMIF($F$13:$U$13,"&lt;="&amp;Sector!$D$51,$F34:$U34))</f>
        <v/>
      </c>
      <c r="AO34" s="77">
        <f>IF($B34="","",SUMIF($W$13:$AL$13,"&lt;="&amp;Sector!$D$51,$W34:$AL34))</f>
        <v/>
      </c>
      <c r="AQ34" s="163">
        <f>IF(AQ$13="","",IF($B34="","",IFERROR($C34*$D34*SUMPRODUCT(('Dvd Calendar'!$E$206:$CZ$206&gt;AQ$12)*('Dvd Calendar'!$E$206:$CZ$206&lt;=AQ$13)*'Dvd Calendar'!$E$209:$CZ$209*(('Dvd Calendar'!$E$211:$CZ$211='Field Check'!$C$56)*('Field Check'!$C$56&lt;&gt;"")+('Dvd Calendar'!$E$211:$CZ$211='Field Check'!$C$57)*('Field Check'!$C$57&lt;&gt;"")))/'AS51'!$B$3,"")))</f>
        <v/>
      </c>
      <c r="AR34" s="163">
        <f>IF(AR$13="","",IF($B34="","",IFERROR($C34*$D34*SUMPRODUCT(('Dvd Calendar'!$E$206:$CZ$206&gt;AR$12)*('Dvd Calendar'!$E$206:$CZ$206&lt;=AR$13)*'Dvd Calendar'!$E$209:$CZ$209*(('Dvd Calendar'!$E$211:$CZ$211='Field Check'!$C$56)*('Field Check'!$C$56&lt;&gt;"")+('Dvd Calendar'!$E$211:$CZ$211='Field Check'!$C$57)*('Field Check'!$C$57&lt;&gt;"")))/'AS51'!$B$3,"")))</f>
        <v/>
      </c>
      <c r="AS34" s="163">
        <f>IF(AS$13="","",IF($B34="","",IFERROR($C34*$D34*SUMPRODUCT(('Dvd Calendar'!$E$206:$CZ$206&gt;AS$12)*('Dvd Calendar'!$E$206:$CZ$206&lt;=AS$13)*'Dvd Calendar'!$E$209:$CZ$209*(('Dvd Calendar'!$E$211:$CZ$211='Field Check'!$C$56)*('Field Check'!$C$56&lt;&gt;"")+('Dvd Calendar'!$E$211:$CZ$211='Field Check'!$C$57)*('Field Check'!$C$57&lt;&gt;"")))/'AS51'!$B$3,"")))</f>
        <v/>
      </c>
      <c r="AT34" s="163">
        <f>IF(AT$13="","",IF($B34="","",IFERROR($C34*$D34*SUMPRODUCT(('Dvd Calendar'!$E$206:$CZ$206&gt;AT$12)*('Dvd Calendar'!$E$206:$CZ$206&lt;=AT$13)*'Dvd Calendar'!$E$209:$CZ$209*(('Dvd Calendar'!$E$211:$CZ$211='Field Check'!$C$56)*('Field Check'!$C$56&lt;&gt;"")+('Dvd Calendar'!$E$211:$CZ$211='Field Check'!$C$57)*('Field Check'!$C$57&lt;&gt;"")))/'AS51'!$B$3,"")))</f>
        <v/>
      </c>
      <c r="AU34" s="163">
        <f>IF(AU$13="","",IF($B34="","",IFERROR($C34*$D34*SUMPRODUCT(('Dvd Calendar'!$E$206:$CZ$206&gt;AU$12)*('Dvd Calendar'!$E$206:$CZ$206&lt;=AU$13)*'Dvd Calendar'!$E$209:$CZ$209*(('Dvd Calendar'!$E$211:$CZ$211='Field Check'!$C$56)*('Field Check'!$C$56&lt;&gt;"")+('Dvd Calendar'!$E$211:$CZ$211='Field Check'!$C$57)*('Field Check'!$C$57&lt;&gt;"")))/'AS51'!$B$3,"")))</f>
        <v/>
      </c>
      <c r="AV34" s="163">
        <f>IF(AV$13="","",IF($B34="","",IFERROR($C34*$D34*SUMPRODUCT(('Dvd Calendar'!$E$206:$CZ$206&gt;AV$12)*('Dvd Calendar'!$E$206:$CZ$206&lt;=AV$13)*'Dvd Calendar'!$E$209:$CZ$209*(('Dvd Calendar'!$E$211:$CZ$211='Field Check'!$C$56)*('Field Check'!$C$56&lt;&gt;"")+('Dvd Calendar'!$E$211:$CZ$211='Field Check'!$C$57)*('Field Check'!$C$57&lt;&gt;"")))/'AS51'!$B$3,"")))</f>
        <v/>
      </c>
      <c r="AW34" s="163">
        <f>IF(AW$13="","",IF($B34="","",IFERROR($C34*$D34*SUMPRODUCT(('Dvd Calendar'!$E$206:$CZ$206&gt;AW$12)*('Dvd Calendar'!$E$206:$CZ$206&lt;=AW$13)*'Dvd Calendar'!$E$209:$CZ$209*(('Dvd Calendar'!$E$211:$CZ$211='Field Check'!$C$56)*('Field Check'!$C$56&lt;&gt;"")+('Dvd Calendar'!$E$211:$CZ$211='Field Check'!$C$57)*('Field Check'!$C$57&lt;&gt;"")))/'AS51'!$B$3,"")))</f>
        <v/>
      </c>
      <c r="AX34" s="163">
        <f>IF(AX$13="","",IF($B34="","",IFERROR($C34*$D34*SUMPRODUCT(('Dvd Calendar'!$E$206:$CZ$206&gt;AX$12)*('Dvd Calendar'!$E$206:$CZ$206&lt;=AX$13)*'Dvd Calendar'!$E$209:$CZ$209*(('Dvd Calendar'!$E$211:$CZ$211='Field Check'!$C$56)*('Field Check'!$C$56&lt;&gt;"")+('Dvd Calendar'!$E$211:$CZ$211='Field Check'!$C$57)*('Field Check'!$C$57&lt;&gt;"")))/'AS51'!$B$3,"")))</f>
        <v/>
      </c>
      <c r="AY34" s="163">
        <f>IF(AY$13="","",IF($B34="","",IFERROR($C34*$D34*SUMPRODUCT(('Dvd Calendar'!$E$206:$CZ$206&gt;AY$12)*('Dvd Calendar'!$E$206:$CZ$206&lt;=AY$13)*'Dvd Calendar'!$E$209:$CZ$209*(('Dvd Calendar'!$E$211:$CZ$211='Field Check'!$C$56)*('Field Check'!$C$56&lt;&gt;"")+('Dvd Calendar'!$E$211:$CZ$211='Field Check'!$C$57)*('Field Check'!$C$57&lt;&gt;"")))/'AS51'!$B$3,"")))</f>
        <v/>
      </c>
      <c r="AZ34" s="163">
        <f>IF(AZ$13="","",IF($B34="","",IFERROR($C34*$D34*SUMPRODUCT(('Dvd Calendar'!$E$206:$CZ$206&gt;AZ$12)*('Dvd Calendar'!$E$206:$CZ$206&lt;=AZ$13)*'Dvd Calendar'!$E$209:$CZ$209*(('Dvd Calendar'!$E$211:$CZ$211='Field Check'!$C$56)*('Field Check'!$C$56&lt;&gt;"")+('Dvd Calendar'!$E$211:$CZ$211='Field Check'!$C$57)*('Field Check'!$C$57&lt;&gt;"")))/'AS51'!$B$3,"")))</f>
        <v/>
      </c>
      <c r="BA34" s="163">
        <f>IF(BA$13="","",IF($B34="","",IFERROR($C34*$D34*SUMPRODUCT(('Dvd Calendar'!$E$206:$CZ$206&gt;BA$12)*('Dvd Calendar'!$E$206:$CZ$206&lt;=BA$13)*'Dvd Calendar'!$E$209:$CZ$209*(('Dvd Calendar'!$E$211:$CZ$211='Field Check'!$C$56)*('Field Check'!$C$56&lt;&gt;"")+('Dvd Calendar'!$E$211:$CZ$211='Field Check'!$C$57)*('Field Check'!$C$57&lt;&gt;"")))/'AS51'!$B$3,"")))</f>
        <v/>
      </c>
      <c r="BB34" s="163">
        <f>IF(BB$13="","",IF($B34="","",IFERROR($C34*$D34*SUMPRODUCT(('Dvd Calendar'!$E$206:$CZ$206&gt;BB$12)*('Dvd Calendar'!$E$206:$CZ$206&lt;=BB$13)*'Dvd Calendar'!$E$209:$CZ$209*(('Dvd Calendar'!$E$211:$CZ$211='Field Check'!$C$56)*('Field Check'!$C$56&lt;&gt;"")+('Dvd Calendar'!$E$211:$CZ$211='Field Check'!$C$57)*('Field Check'!$C$57&lt;&gt;"")))/'AS51'!$B$3,"")))</f>
        <v/>
      </c>
      <c r="BC34" s="163">
        <f>IF(BC$13="","",IF($B34="","",IFERROR($C34*$D34*SUMPRODUCT(('Dvd Calendar'!$E$206:$CZ$206&gt;BC$12)*('Dvd Calendar'!$E$206:$CZ$206&lt;=BC$13)*'Dvd Calendar'!$E$209:$CZ$209*(('Dvd Calendar'!$E$211:$CZ$211='Field Check'!$C$56)*('Field Check'!$C$56&lt;&gt;"")+('Dvd Calendar'!$E$211:$CZ$211='Field Check'!$C$57)*('Field Check'!$C$57&lt;&gt;"")))/'AS51'!$B$3,"")))</f>
        <v/>
      </c>
      <c r="BD34" s="163">
        <f>IF(BD$13="","",IF($B34="","",IFERROR($C34*$D34*SUMPRODUCT(('Dvd Calendar'!$E$206:$CZ$206&gt;BD$12)*('Dvd Calendar'!$E$206:$CZ$206&lt;=BD$13)*'Dvd Calendar'!$E$209:$CZ$209*(('Dvd Calendar'!$E$211:$CZ$211='Field Check'!$C$56)*('Field Check'!$C$56&lt;&gt;"")+('Dvd Calendar'!$E$211:$CZ$211='Field Check'!$C$57)*('Field Check'!$C$57&lt;&gt;"")))/'AS51'!$B$3,"")))</f>
        <v/>
      </c>
      <c r="BE34" s="163">
        <f>IF(BE$13="","",IF($B34="","",IFERROR($C34*$D34*SUMPRODUCT(('Dvd Calendar'!$E$206:$CZ$206&gt;BE$12)*('Dvd Calendar'!$E$206:$CZ$206&lt;=BE$13)*'Dvd Calendar'!$E$209:$CZ$209*(('Dvd Calendar'!$E$211:$CZ$211='Field Check'!$C$56)*('Field Check'!$C$56&lt;&gt;"")+('Dvd Calendar'!$E$211:$CZ$211='Field Check'!$C$57)*('Field Check'!$C$57&lt;&gt;"")))/'AS51'!$B$3,"")))</f>
        <v/>
      </c>
      <c r="BF34" s="163">
        <f>IF(BF$13="","",IF($B34="","",IFERROR($C34*$D34*SUMPRODUCT(('Dvd Calendar'!$E$206:$CZ$206&gt;BF$12)*('Dvd Calendar'!$E$206:$CZ$206&lt;=BF$13)*'Dvd Calendar'!$E$209:$CZ$209*(('Dvd Calendar'!$E$211:$CZ$211='Field Check'!$C$56)*('Field Check'!$C$56&lt;&gt;"")+('Dvd Calendar'!$E$211:$CZ$211='Field Check'!$C$57)*('Field Check'!$C$57&lt;&gt;"")))/'AS51'!$B$3,"")))</f>
        <v/>
      </c>
      <c r="BH34" s="163">
        <f>IF(BH$13="","",IF($B34="","",IFERROR(AQ34*$E34/100,"")))</f>
        <v/>
      </c>
      <c r="BI34" s="163">
        <f>IF(BI$13="","",IF($B34="","",IFERROR(AR34*$E34/100,"")))</f>
        <v/>
      </c>
      <c r="BJ34" s="163">
        <f>IF(BJ$13="","",IF($B34="","",IFERROR(AS34*$E34/100,"")))</f>
        <v/>
      </c>
      <c r="BK34" s="163">
        <f>IF(BK$13="","",IF($B34="","",IFERROR(AT34*$E34/100,"")))</f>
        <v/>
      </c>
      <c r="BL34" s="163">
        <f>IF(BL$13="","",IF($B34="","",IFERROR(AU34*$E34/100,"")))</f>
        <v/>
      </c>
      <c r="BM34" s="163">
        <f>IF(BM$13="","",IF($B34="","",IFERROR(AV34*$E34/100,"")))</f>
        <v/>
      </c>
      <c r="BN34" s="163">
        <f>IF(BN$13="","",IF($B34="","",IFERROR(AW34*$E34/100,"")))</f>
        <v/>
      </c>
      <c r="BO34" s="163">
        <f>IF(BO$13="","",IF($B34="","",IFERROR(AX34*$E34/100,"")))</f>
        <v/>
      </c>
      <c r="BP34" s="163">
        <f>IF(BP$13="","",IF($B34="","",IFERROR(AY34*$E34/100,"")))</f>
        <v/>
      </c>
      <c r="BQ34" s="163">
        <f>IF(BQ$13="","",IF($B34="","",IFERROR(AZ34*$E34/100,"")))</f>
        <v/>
      </c>
      <c r="BR34" s="163">
        <f>IF(BR$13="","",IF($B34="","",IFERROR(BA34*$E34/100,"")))</f>
        <v/>
      </c>
      <c r="BS34" s="163">
        <f>IF(BS$13="","",IF($B34="","",IFERROR(BB34*$E34/100,"")))</f>
        <v/>
      </c>
      <c r="BT34" s="163">
        <f>IF(BT$13="","",IF($B34="","",IFERROR(BC34*$E34/100,"")))</f>
        <v/>
      </c>
      <c r="BU34" s="163">
        <f>IF(BU$13="","",IF($B34="","",IFERROR(BD34*$E34/100,"")))</f>
        <v/>
      </c>
      <c r="BV34" s="163">
        <f>IF(BV$13="","",IF($B34="","",IFERROR(BE34*$E34/100,"")))</f>
        <v/>
      </c>
      <c r="BW34" s="163">
        <f>IF(BW$13="","",IF($B34="","",IFERROR(BF34*$E34/100,"")))</f>
        <v/>
      </c>
    </row>
    <row r="35">
      <c r="B35" s="126">
        <f>IF('AS51'!$C$25="","",'AS51'!$C$25)</f>
        <v/>
      </c>
      <c r="C35" s="74">
        <f>IF('AS51'!$B$25="","",'AS51'!$B$25)</f>
        <v/>
      </c>
      <c r="D35" s="75">
        <f>IFERROR('AS51'!$Q$25,1)</f>
        <v/>
      </c>
      <c r="E35" s="76">
        <f>IF($B35="","",IF(ISNUMBER('AS51'!$I$25),'AS51'!$I$25,'Index Summary'!$C$7))</f>
        <v/>
      </c>
      <c r="F35" s="77">
        <f>IF(F$13="","",IF($B35="","",IFERROR($C35*$D35*IF((Override!$C$4="ON")*(COUNTIFS(Override!$B$11:$B$40,$B35,Override!$D$11:$D$40,1,Override!$E$11:$E$40,"&gt;=0")-COUNTIFS(Override!$B$11:$B$40,$B35,Override!$D$11:$D$40,1,Override!$E$11:$E$40,"&gt;=0",Override!$C$11:$C$40,"MXAU"))&gt;0,SUMIFS(Override!$E$11:$E$40,Override!$B$11:$B$40,$B35,Override!$D$11:$D$40,1)-SUMIFS(Override!$E$11:$E$40,Override!$B$11:$B$40,$B35,Override!$D$11:$D$40,1,Override!$C$11:$C$40,"MXAU"),Override!$C$70)/'AS51'!$B$3,"")))</f>
        <v/>
      </c>
      <c r="G35" s="77">
        <f>IF(G$13="","",IF($B35="","",IFERROR($C35*$D35*IF((Override!$C$4="ON")*(COUNTIFS(Override!$B$11:$B$40,$B35,Override!$D$11:$D$40,2,Override!$E$11:$E$40,"&gt;=0")-COUNTIFS(Override!$B$11:$B$40,$B35,Override!$D$11:$D$40,2,Override!$E$11:$E$40,"&gt;=0",Override!$C$11:$C$40,"MXAU"))&gt;0,SUMIFS(Override!$E$11:$E$40,Override!$B$11:$B$40,$B35,Override!$D$11:$D$40,2)-SUMIFS(Override!$E$11:$E$40,Override!$B$11:$B$40,$B35,Override!$D$11:$D$40,2,Override!$C$11:$C$40,"MXAU"),Override!$D$70)/'AS51'!$B$3,"")))</f>
        <v/>
      </c>
      <c r="H35" s="77">
        <f>IF(H$13="","",IF($B35="","",IFERROR($C35*$D35*IF((Override!$C$4="ON")*(COUNTIFS(Override!$B$11:$B$40,$B35,Override!$D$11:$D$40,3,Override!$E$11:$E$40,"&gt;=0")-COUNTIFS(Override!$B$11:$B$40,$B35,Override!$D$11:$D$40,3,Override!$E$11:$E$40,"&gt;=0",Override!$C$11:$C$40,"MXAU"))&gt;0,SUMIFS(Override!$E$11:$E$40,Override!$B$11:$B$40,$B35,Override!$D$11:$D$40,3)-SUMIFS(Override!$E$11:$E$40,Override!$B$11:$B$40,$B35,Override!$D$11:$D$40,3,Override!$C$11:$C$40,"MXAU"),Override!$E$70)/'AS51'!$B$3,"")))</f>
        <v/>
      </c>
      <c r="I35" s="77">
        <f>IF(I$13="","",IF($B35="","",IFERROR($C35*$D35*IF((Override!$C$4="ON")*(COUNTIFS(Override!$B$11:$B$40,$B35,Override!$D$11:$D$40,4,Override!$E$11:$E$40,"&gt;=0")-COUNTIFS(Override!$B$11:$B$40,$B35,Override!$D$11:$D$40,4,Override!$E$11:$E$40,"&gt;=0",Override!$C$11:$C$40,"MXAU"))&gt;0,SUMIFS(Override!$E$11:$E$40,Override!$B$11:$B$40,$B35,Override!$D$11:$D$40,4)-SUMIFS(Override!$E$11:$E$40,Override!$B$11:$B$40,$B35,Override!$D$11:$D$40,4,Override!$C$11:$C$40,"MXAU"),Override!$F$70)/'AS51'!$B$3,"")))</f>
        <v/>
      </c>
      <c r="J35" s="77">
        <f>IF(J$13="","",IF($B35="","",IFERROR($C35*$D35*IF((Override!$C$4="ON")*(COUNTIFS(Override!$B$11:$B$40,$B35,Override!$D$11:$D$40,5,Override!$E$11:$E$40,"&gt;=0")-COUNTIFS(Override!$B$11:$B$40,$B35,Override!$D$11:$D$40,5,Override!$E$11:$E$40,"&gt;=0",Override!$C$11:$C$40,"MXAU"))&gt;0,SUMIFS(Override!$E$11:$E$40,Override!$B$11:$B$40,$B35,Override!$D$11:$D$40,5)-SUMIFS(Override!$E$11:$E$40,Override!$B$11:$B$40,$B35,Override!$D$11:$D$40,5,Override!$C$11:$C$40,"MXAU"),Override!$G$70)/'AS51'!$B$3,"")))</f>
        <v/>
      </c>
      <c r="K35" s="77">
        <f>IF(K$13="","",IF($B35="","",IFERROR($C35*$D35*IF((Override!$C$4="ON")*(COUNTIFS(Override!$B$11:$B$40,$B35,Override!$D$11:$D$40,6,Override!$E$11:$E$40,"&gt;=0")-COUNTIFS(Override!$B$11:$B$40,$B35,Override!$D$11:$D$40,6,Override!$E$11:$E$40,"&gt;=0",Override!$C$11:$C$40,"MXAU"))&gt;0,SUMIFS(Override!$E$11:$E$40,Override!$B$11:$B$40,$B35,Override!$D$11:$D$40,6)-SUMIFS(Override!$E$11:$E$40,Override!$B$11:$B$40,$B35,Override!$D$11:$D$40,6,Override!$C$11:$C$40,"MXAU"),Override!$H$70)/'AS51'!$B$3,"")))</f>
        <v/>
      </c>
      <c r="L35" s="77">
        <f>IF(L$13="","",IF($B35="","",IFERROR($C35*$D35*IF((Override!$C$4="ON")*(COUNTIFS(Override!$B$11:$B$40,$B35,Override!$D$11:$D$40,7,Override!$E$11:$E$40,"&gt;=0")-COUNTIFS(Override!$B$11:$B$40,$B35,Override!$D$11:$D$40,7,Override!$E$11:$E$40,"&gt;=0",Override!$C$11:$C$40,"MXAU"))&gt;0,SUMIFS(Override!$E$11:$E$40,Override!$B$11:$B$40,$B35,Override!$D$11:$D$40,7)-SUMIFS(Override!$E$11:$E$40,Override!$B$11:$B$40,$B35,Override!$D$11:$D$40,7,Override!$C$11:$C$40,"MXAU"),Override!$I$70)/'AS51'!$B$3,"")))</f>
        <v/>
      </c>
      <c r="M35" s="77">
        <f>IF(M$13="","",IF($B35="","",IFERROR($C35*$D35*IF((Override!$C$4="ON")*(COUNTIFS(Override!$B$11:$B$40,$B35,Override!$D$11:$D$40,8,Override!$E$11:$E$40,"&gt;=0")-COUNTIFS(Override!$B$11:$B$40,$B35,Override!$D$11:$D$40,8,Override!$E$11:$E$40,"&gt;=0",Override!$C$11:$C$40,"MXAU"))&gt;0,SUMIFS(Override!$E$11:$E$40,Override!$B$11:$B$40,$B35,Override!$D$11:$D$40,8)-SUMIFS(Override!$E$11:$E$40,Override!$B$11:$B$40,$B35,Override!$D$11:$D$40,8,Override!$C$11:$C$40,"MXAU"),Override!$J$70)/'AS51'!$B$3,"")))</f>
        <v/>
      </c>
      <c r="N35" s="77">
        <f>IF(N$13="","",IF($B35="","",IFERROR($C35*$D35*IF((Override!$C$4="ON")*(COUNTIFS(Override!$B$11:$B$40,$B35,Override!$D$11:$D$40,9,Override!$E$11:$E$40,"&gt;=0")-COUNTIFS(Override!$B$11:$B$40,$B35,Override!$D$11:$D$40,9,Override!$E$11:$E$40,"&gt;=0",Override!$C$11:$C$40,"MXAU"))&gt;0,SUMIFS(Override!$E$11:$E$40,Override!$B$11:$B$40,$B35,Override!$D$11:$D$40,9)-SUMIFS(Override!$E$11:$E$40,Override!$B$11:$B$40,$B35,Override!$D$11:$D$40,9,Override!$C$11:$C$40,"MXAU"),Override!$K$70)/'AS51'!$B$3,"")))</f>
        <v/>
      </c>
      <c r="O35" s="77">
        <f>IF(O$13="","",IF($B35="","",IFERROR($C35*$D35*IF((Override!$C$4="ON")*(COUNTIFS(Override!$B$11:$B$40,$B35,Override!$D$11:$D$40,10,Override!$E$11:$E$40,"&gt;=0")-COUNTIFS(Override!$B$11:$B$40,$B35,Override!$D$11:$D$40,10,Override!$E$11:$E$40,"&gt;=0",Override!$C$11:$C$40,"MXAU"))&gt;0,SUMIFS(Override!$E$11:$E$40,Override!$B$11:$B$40,$B35,Override!$D$11:$D$40,10)-SUMIFS(Override!$E$11:$E$40,Override!$B$11:$B$40,$B35,Override!$D$11:$D$40,10,Override!$C$11:$C$40,"MXAU"),Override!$L$70)/'AS51'!$B$3,"")))</f>
        <v/>
      </c>
      <c r="P35" s="77">
        <f>IF(P$13="","",IF($B35="","",IFERROR($C35*$D35*IF((Override!$C$4="ON")*(COUNTIFS(Override!$B$11:$B$40,$B35,Override!$D$11:$D$40,11,Override!$E$11:$E$40,"&gt;=0")-COUNTIFS(Override!$B$11:$B$40,$B35,Override!$D$11:$D$40,11,Override!$E$11:$E$40,"&gt;=0",Override!$C$11:$C$40,"MXAU"))&gt;0,SUMIFS(Override!$E$11:$E$40,Override!$B$11:$B$40,$B35,Override!$D$11:$D$40,11)-SUMIFS(Override!$E$11:$E$40,Override!$B$11:$B$40,$B35,Override!$D$11:$D$40,11,Override!$C$11:$C$40,"MXAU"),Override!$M$70)/'AS51'!$B$3,"")))</f>
        <v/>
      </c>
      <c r="Q35" s="77">
        <f>IF(Q$13="","",IF($B35="","",IFERROR($C35*$D35*IF((Override!$C$4="ON")*(COUNTIFS(Override!$B$11:$B$40,$B35,Override!$D$11:$D$40,12,Override!$E$11:$E$40,"&gt;=0")-COUNTIFS(Override!$B$11:$B$40,$B35,Override!$D$11:$D$40,12,Override!$E$11:$E$40,"&gt;=0",Override!$C$11:$C$40,"MXAU"))&gt;0,SUMIFS(Override!$E$11:$E$40,Override!$B$11:$B$40,$B35,Override!$D$11:$D$40,12)-SUMIFS(Override!$E$11:$E$40,Override!$B$11:$B$40,$B35,Override!$D$11:$D$40,12,Override!$C$11:$C$40,"MXAU"),Override!$N$70)/'AS51'!$B$3,"")))</f>
        <v/>
      </c>
      <c r="R35" s="77">
        <f>IF(R$13="","",IF($B35="","",IFERROR($C35*$D35*IF((Override!$C$4="ON")*(COUNTIFS(Override!$B$11:$B$40,$B35,Override!$D$11:$D$40,13,Override!$E$11:$E$40,"&gt;=0")-COUNTIFS(Override!$B$11:$B$40,$B35,Override!$D$11:$D$40,13,Override!$E$11:$E$40,"&gt;=0",Override!$C$11:$C$40,"MXAU"))&gt;0,SUMIFS(Override!$E$11:$E$40,Override!$B$11:$B$40,$B35,Override!$D$11:$D$40,13)-SUMIFS(Override!$E$11:$E$40,Override!$B$11:$B$40,$B35,Override!$D$11:$D$40,13,Override!$C$11:$C$40,"MXAU"),Override!$O$70)/'AS51'!$B$3,"")))</f>
        <v/>
      </c>
      <c r="S35" s="77">
        <f>IF(S$13="","",IF($B35="","",IFERROR($C35*$D35*IF((Override!$C$4="ON")*(COUNTIFS(Override!$B$11:$B$40,$B35,Override!$D$11:$D$40,14,Override!$E$11:$E$40,"&gt;=0")-COUNTIFS(Override!$B$11:$B$40,$B35,Override!$D$11:$D$40,14,Override!$E$11:$E$40,"&gt;=0",Override!$C$11:$C$40,"MXAU"))&gt;0,SUMIFS(Override!$E$11:$E$40,Override!$B$11:$B$40,$B35,Override!$D$11:$D$40,14)-SUMIFS(Override!$E$11:$E$40,Override!$B$11:$B$40,$B35,Override!$D$11:$D$40,14,Override!$C$11:$C$40,"MXAU"),Override!$P$70)/'AS51'!$B$3,"")))</f>
        <v/>
      </c>
      <c r="T35" s="77">
        <f>IF(T$13="","",IF($B35="","",IFERROR($C35*$D35*IF((Override!$C$4="ON")*(COUNTIFS(Override!$B$11:$B$40,$B35,Override!$D$11:$D$40,15,Override!$E$11:$E$40,"&gt;=0")-COUNTIFS(Override!$B$11:$B$40,$B35,Override!$D$11:$D$40,15,Override!$E$11:$E$40,"&gt;=0",Override!$C$11:$C$40,"MXAU"))&gt;0,SUMIFS(Override!$E$11:$E$40,Override!$B$11:$B$40,$B35,Override!$D$11:$D$40,15)-SUMIFS(Override!$E$11:$E$40,Override!$B$11:$B$40,$B35,Override!$D$11:$D$40,15,Override!$C$11:$C$40,"MXAU"),Override!$Q$70)/'AS51'!$B$3,"")))</f>
        <v/>
      </c>
      <c r="U35" s="77">
        <f>IF(U$13="","",IF($B35="","",IFERROR($C35*$D35*IF((Override!$C$4="ON")*(COUNTIFS(Override!$B$11:$B$40,$B35,Override!$D$11:$D$40,16,Override!$E$11:$E$40,"&gt;=0")-COUNTIFS(Override!$B$11:$B$40,$B35,Override!$D$11:$D$40,16,Override!$E$11:$E$40,"&gt;=0",Override!$C$11:$C$40,"MXAU"))&gt;0,SUMIFS(Override!$E$11:$E$40,Override!$B$11:$B$40,$B35,Override!$D$11:$D$40,16)-SUMIFS(Override!$E$11:$E$40,Override!$B$11:$B$40,$B35,Override!$D$11:$D$40,16,Override!$C$11:$C$40,"MXAU"),Override!$R$70)/'AS51'!$B$3,"")))</f>
        <v/>
      </c>
      <c r="W35" s="77">
        <f>IF(W$13="","",IF($B35="","",IFERROR(F35*$E35/100,"")))</f>
        <v/>
      </c>
      <c r="X35" s="77">
        <f>IF(X$13="","",IF($B35="","",IFERROR(G35*$E35/100,"")))</f>
        <v/>
      </c>
      <c r="Y35" s="77">
        <f>IF(Y$13="","",IF($B35="","",IFERROR(H35*$E35/100,"")))</f>
        <v/>
      </c>
      <c r="Z35" s="77">
        <f>IF(Z$13="","",IF($B35="","",IFERROR(I35*$E35/100,"")))</f>
        <v/>
      </c>
      <c r="AA35" s="77">
        <f>IF(AA$13="","",IF($B35="","",IFERROR(J35*$E35/100,"")))</f>
        <v/>
      </c>
      <c r="AB35" s="77">
        <f>IF(AB$13="","",IF($B35="","",IFERROR(K35*$E35/100,"")))</f>
        <v/>
      </c>
      <c r="AC35" s="77">
        <f>IF(AC$13="","",IF($B35="","",IFERROR(L35*$E35/100,"")))</f>
        <v/>
      </c>
      <c r="AD35" s="77">
        <f>IF(AD$13="","",IF($B35="","",IFERROR(M35*$E35/100,"")))</f>
        <v/>
      </c>
      <c r="AE35" s="77">
        <f>IF(AE$13="","",IF($B35="","",IFERROR(N35*$E35/100,"")))</f>
        <v/>
      </c>
      <c r="AF35" s="77">
        <f>IF(AF$13="","",IF($B35="","",IFERROR(O35*$E35/100,"")))</f>
        <v/>
      </c>
      <c r="AG35" s="77">
        <f>IF(AG$13="","",IF($B35="","",IFERROR(P35*$E35/100,"")))</f>
        <v/>
      </c>
      <c r="AH35" s="77">
        <f>IF(AH$13="","",IF($B35="","",IFERROR(Q35*$E35/100,"")))</f>
        <v/>
      </c>
      <c r="AI35" s="77">
        <f>IF(AI$13="","",IF($B35="","",IFERROR(R35*$E35/100,"")))</f>
        <v/>
      </c>
      <c r="AJ35" s="77">
        <f>IF(AJ$13="","",IF($B35="","",IFERROR(S35*$E35/100,"")))</f>
        <v/>
      </c>
      <c r="AK35" s="77">
        <f>IF(AK$13="","",IF($B35="","",IFERROR(T35*$E35/100,"")))</f>
        <v/>
      </c>
      <c r="AL35" s="77">
        <f>IF(AL$13="","",IF($B35="","",IFERROR(U35*$E35/100,"")))</f>
        <v/>
      </c>
      <c r="AN35" s="77">
        <f>IF($B35="","",SUMIF($F$13:$U$13,"&lt;="&amp;Sector!$D$51,$F35:$U35))</f>
        <v/>
      </c>
      <c r="AO35" s="77">
        <f>IF($B35="","",SUMIF($W$13:$AL$13,"&lt;="&amp;Sector!$D$51,$W35:$AL35))</f>
        <v/>
      </c>
      <c r="AQ35" s="163">
        <f>IF(AQ$13="","",IF($B35="","",IFERROR($C35*$D35*SUMPRODUCT(('Dvd Calendar'!$E$217:$CZ$217&gt;AQ$12)*('Dvd Calendar'!$E$217:$CZ$217&lt;=AQ$13)*'Dvd Calendar'!$E$220:$CZ$220*(('Dvd Calendar'!$E$222:$CZ$222='Field Check'!$C$56)*('Field Check'!$C$56&lt;&gt;"")+('Dvd Calendar'!$E$222:$CZ$222='Field Check'!$C$57)*('Field Check'!$C$57&lt;&gt;"")))/'AS51'!$B$3,"")))</f>
        <v/>
      </c>
      <c r="AR35" s="163">
        <f>IF(AR$13="","",IF($B35="","",IFERROR($C35*$D35*SUMPRODUCT(('Dvd Calendar'!$E$217:$CZ$217&gt;AR$12)*('Dvd Calendar'!$E$217:$CZ$217&lt;=AR$13)*'Dvd Calendar'!$E$220:$CZ$220*(('Dvd Calendar'!$E$222:$CZ$222='Field Check'!$C$56)*('Field Check'!$C$56&lt;&gt;"")+('Dvd Calendar'!$E$222:$CZ$222='Field Check'!$C$57)*('Field Check'!$C$57&lt;&gt;"")))/'AS51'!$B$3,"")))</f>
        <v/>
      </c>
      <c r="AS35" s="163">
        <f>IF(AS$13="","",IF($B35="","",IFERROR($C35*$D35*SUMPRODUCT(('Dvd Calendar'!$E$217:$CZ$217&gt;AS$12)*('Dvd Calendar'!$E$217:$CZ$217&lt;=AS$13)*'Dvd Calendar'!$E$220:$CZ$220*(('Dvd Calendar'!$E$222:$CZ$222='Field Check'!$C$56)*('Field Check'!$C$56&lt;&gt;"")+('Dvd Calendar'!$E$222:$CZ$222='Field Check'!$C$57)*('Field Check'!$C$57&lt;&gt;"")))/'AS51'!$B$3,"")))</f>
        <v/>
      </c>
      <c r="AT35" s="163">
        <f>IF(AT$13="","",IF($B35="","",IFERROR($C35*$D35*SUMPRODUCT(('Dvd Calendar'!$E$217:$CZ$217&gt;AT$12)*('Dvd Calendar'!$E$217:$CZ$217&lt;=AT$13)*'Dvd Calendar'!$E$220:$CZ$220*(('Dvd Calendar'!$E$222:$CZ$222='Field Check'!$C$56)*('Field Check'!$C$56&lt;&gt;"")+('Dvd Calendar'!$E$222:$CZ$222='Field Check'!$C$57)*('Field Check'!$C$57&lt;&gt;"")))/'AS51'!$B$3,"")))</f>
        <v/>
      </c>
      <c r="AU35" s="163">
        <f>IF(AU$13="","",IF($B35="","",IFERROR($C35*$D35*SUMPRODUCT(('Dvd Calendar'!$E$217:$CZ$217&gt;AU$12)*('Dvd Calendar'!$E$217:$CZ$217&lt;=AU$13)*'Dvd Calendar'!$E$220:$CZ$220*(('Dvd Calendar'!$E$222:$CZ$222='Field Check'!$C$56)*('Field Check'!$C$56&lt;&gt;"")+('Dvd Calendar'!$E$222:$CZ$222='Field Check'!$C$57)*('Field Check'!$C$57&lt;&gt;"")))/'AS51'!$B$3,"")))</f>
        <v/>
      </c>
      <c r="AV35" s="163">
        <f>IF(AV$13="","",IF($B35="","",IFERROR($C35*$D35*SUMPRODUCT(('Dvd Calendar'!$E$217:$CZ$217&gt;AV$12)*('Dvd Calendar'!$E$217:$CZ$217&lt;=AV$13)*'Dvd Calendar'!$E$220:$CZ$220*(('Dvd Calendar'!$E$222:$CZ$222='Field Check'!$C$56)*('Field Check'!$C$56&lt;&gt;"")+('Dvd Calendar'!$E$222:$CZ$222='Field Check'!$C$57)*('Field Check'!$C$57&lt;&gt;"")))/'AS51'!$B$3,"")))</f>
        <v/>
      </c>
      <c r="AW35" s="163">
        <f>IF(AW$13="","",IF($B35="","",IFERROR($C35*$D35*SUMPRODUCT(('Dvd Calendar'!$E$217:$CZ$217&gt;AW$12)*('Dvd Calendar'!$E$217:$CZ$217&lt;=AW$13)*'Dvd Calendar'!$E$220:$CZ$220*(('Dvd Calendar'!$E$222:$CZ$222='Field Check'!$C$56)*('Field Check'!$C$56&lt;&gt;"")+('Dvd Calendar'!$E$222:$CZ$222='Field Check'!$C$57)*('Field Check'!$C$57&lt;&gt;"")))/'AS51'!$B$3,"")))</f>
        <v/>
      </c>
      <c r="AX35" s="163">
        <f>IF(AX$13="","",IF($B35="","",IFERROR($C35*$D35*SUMPRODUCT(('Dvd Calendar'!$E$217:$CZ$217&gt;AX$12)*('Dvd Calendar'!$E$217:$CZ$217&lt;=AX$13)*'Dvd Calendar'!$E$220:$CZ$220*(('Dvd Calendar'!$E$222:$CZ$222='Field Check'!$C$56)*('Field Check'!$C$56&lt;&gt;"")+('Dvd Calendar'!$E$222:$CZ$222='Field Check'!$C$57)*('Field Check'!$C$57&lt;&gt;"")))/'AS51'!$B$3,"")))</f>
        <v/>
      </c>
      <c r="AY35" s="163">
        <f>IF(AY$13="","",IF($B35="","",IFERROR($C35*$D35*SUMPRODUCT(('Dvd Calendar'!$E$217:$CZ$217&gt;AY$12)*('Dvd Calendar'!$E$217:$CZ$217&lt;=AY$13)*'Dvd Calendar'!$E$220:$CZ$220*(('Dvd Calendar'!$E$222:$CZ$222='Field Check'!$C$56)*('Field Check'!$C$56&lt;&gt;"")+('Dvd Calendar'!$E$222:$CZ$222='Field Check'!$C$57)*('Field Check'!$C$57&lt;&gt;"")))/'AS51'!$B$3,"")))</f>
        <v/>
      </c>
      <c r="AZ35" s="163">
        <f>IF(AZ$13="","",IF($B35="","",IFERROR($C35*$D35*SUMPRODUCT(('Dvd Calendar'!$E$217:$CZ$217&gt;AZ$12)*('Dvd Calendar'!$E$217:$CZ$217&lt;=AZ$13)*'Dvd Calendar'!$E$220:$CZ$220*(('Dvd Calendar'!$E$222:$CZ$222='Field Check'!$C$56)*('Field Check'!$C$56&lt;&gt;"")+('Dvd Calendar'!$E$222:$CZ$222='Field Check'!$C$57)*('Field Check'!$C$57&lt;&gt;"")))/'AS51'!$B$3,"")))</f>
        <v/>
      </c>
      <c r="BA35" s="163">
        <f>IF(BA$13="","",IF($B35="","",IFERROR($C35*$D35*SUMPRODUCT(('Dvd Calendar'!$E$217:$CZ$217&gt;BA$12)*('Dvd Calendar'!$E$217:$CZ$217&lt;=BA$13)*'Dvd Calendar'!$E$220:$CZ$220*(('Dvd Calendar'!$E$222:$CZ$222='Field Check'!$C$56)*('Field Check'!$C$56&lt;&gt;"")+('Dvd Calendar'!$E$222:$CZ$222='Field Check'!$C$57)*('Field Check'!$C$57&lt;&gt;"")))/'AS51'!$B$3,"")))</f>
        <v/>
      </c>
      <c r="BB35" s="163">
        <f>IF(BB$13="","",IF($B35="","",IFERROR($C35*$D35*SUMPRODUCT(('Dvd Calendar'!$E$217:$CZ$217&gt;BB$12)*('Dvd Calendar'!$E$217:$CZ$217&lt;=BB$13)*'Dvd Calendar'!$E$220:$CZ$220*(('Dvd Calendar'!$E$222:$CZ$222='Field Check'!$C$56)*('Field Check'!$C$56&lt;&gt;"")+('Dvd Calendar'!$E$222:$CZ$222='Field Check'!$C$57)*('Field Check'!$C$57&lt;&gt;"")))/'AS51'!$B$3,"")))</f>
        <v/>
      </c>
      <c r="BC35" s="163">
        <f>IF(BC$13="","",IF($B35="","",IFERROR($C35*$D35*SUMPRODUCT(('Dvd Calendar'!$E$217:$CZ$217&gt;BC$12)*('Dvd Calendar'!$E$217:$CZ$217&lt;=BC$13)*'Dvd Calendar'!$E$220:$CZ$220*(('Dvd Calendar'!$E$222:$CZ$222='Field Check'!$C$56)*('Field Check'!$C$56&lt;&gt;"")+('Dvd Calendar'!$E$222:$CZ$222='Field Check'!$C$57)*('Field Check'!$C$57&lt;&gt;"")))/'AS51'!$B$3,"")))</f>
        <v/>
      </c>
      <c r="BD35" s="163">
        <f>IF(BD$13="","",IF($B35="","",IFERROR($C35*$D35*SUMPRODUCT(('Dvd Calendar'!$E$217:$CZ$217&gt;BD$12)*('Dvd Calendar'!$E$217:$CZ$217&lt;=BD$13)*'Dvd Calendar'!$E$220:$CZ$220*(('Dvd Calendar'!$E$222:$CZ$222='Field Check'!$C$56)*('Field Check'!$C$56&lt;&gt;"")+('Dvd Calendar'!$E$222:$CZ$222='Field Check'!$C$57)*('Field Check'!$C$57&lt;&gt;"")))/'AS51'!$B$3,"")))</f>
        <v/>
      </c>
      <c r="BE35" s="163">
        <f>IF(BE$13="","",IF($B35="","",IFERROR($C35*$D35*SUMPRODUCT(('Dvd Calendar'!$E$217:$CZ$217&gt;BE$12)*('Dvd Calendar'!$E$217:$CZ$217&lt;=BE$13)*'Dvd Calendar'!$E$220:$CZ$220*(('Dvd Calendar'!$E$222:$CZ$222='Field Check'!$C$56)*('Field Check'!$C$56&lt;&gt;"")+('Dvd Calendar'!$E$222:$CZ$222='Field Check'!$C$57)*('Field Check'!$C$57&lt;&gt;"")))/'AS51'!$B$3,"")))</f>
        <v/>
      </c>
      <c r="BF35" s="163">
        <f>IF(BF$13="","",IF($B35="","",IFERROR($C35*$D35*SUMPRODUCT(('Dvd Calendar'!$E$217:$CZ$217&gt;BF$12)*('Dvd Calendar'!$E$217:$CZ$217&lt;=BF$13)*'Dvd Calendar'!$E$220:$CZ$220*(('Dvd Calendar'!$E$222:$CZ$222='Field Check'!$C$56)*('Field Check'!$C$56&lt;&gt;"")+('Dvd Calendar'!$E$222:$CZ$222='Field Check'!$C$57)*('Field Check'!$C$57&lt;&gt;"")))/'AS51'!$B$3,"")))</f>
        <v/>
      </c>
      <c r="BH35" s="163">
        <f>IF(BH$13="","",IF($B35="","",IFERROR(AQ35*$E35/100,"")))</f>
        <v/>
      </c>
      <c r="BI35" s="163">
        <f>IF(BI$13="","",IF($B35="","",IFERROR(AR35*$E35/100,"")))</f>
        <v/>
      </c>
      <c r="BJ35" s="163">
        <f>IF(BJ$13="","",IF($B35="","",IFERROR(AS35*$E35/100,"")))</f>
        <v/>
      </c>
      <c r="BK35" s="163">
        <f>IF(BK$13="","",IF($B35="","",IFERROR(AT35*$E35/100,"")))</f>
        <v/>
      </c>
      <c r="BL35" s="163">
        <f>IF(BL$13="","",IF($B35="","",IFERROR(AU35*$E35/100,"")))</f>
        <v/>
      </c>
      <c r="BM35" s="163">
        <f>IF(BM$13="","",IF($B35="","",IFERROR(AV35*$E35/100,"")))</f>
        <v/>
      </c>
      <c r="BN35" s="163">
        <f>IF(BN$13="","",IF($B35="","",IFERROR(AW35*$E35/100,"")))</f>
        <v/>
      </c>
      <c r="BO35" s="163">
        <f>IF(BO$13="","",IF($B35="","",IFERROR(AX35*$E35/100,"")))</f>
        <v/>
      </c>
      <c r="BP35" s="163">
        <f>IF(BP$13="","",IF($B35="","",IFERROR(AY35*$E35/100,"")))</f>
        <v/>
      </c>
      <c r="BQ35" s="163">
        <f>IF(BQ$13="","",IF($B35="","",IFERROR(AZ35*$E35/100,"")))</f>
        <v/>
      </c>
      <c r="BR35" s="163">
        <f>IF(BR$13="","",IF($B35="","",IFERROR(BA35*$E35/100,"")))</f>
        <v/>
      </c>
      <c r="BS35" s="163">
        <f>IF(BS$13="","",IF($B35="","",IFERROR(BB35*$E35/100,"")))</f>
        <v/>
      </c>
      <c r="BT35" s="163">
        <f>IF(BT$13="","",IF($B35="","",IFERROR(BC35*$E35/100,"")))</f>
        <v/>
      </c>
      <c r="BU35" s="163">
        <f>IF(BU$13="","",IF($B35="","",IFERROR(BD35*$E35/100,"")))</f>
        <v/>
      </c>
      <c r="BV35" s="163">
        <f>IF(BV$13="","",IF($B35="","",IFERROR(BE35*$E35/100,"")))</f>
        <v/>
      </c>
      <c r="BW35" s="163">
        <f>IF(BW$13="","",IF($B35="","",IFERROR(BF35*$E35/100,"")))</f>
        <v/>
      </c>
    </row>
    <row r="36">
      <c r="B36" s="126">
        <f>IF('AS51'!$C$26="","",'AS51'!$C$26)</f>
        <v/>
      </c>
      <c r="C36" s="74">
        <f>IF('AS51'!$B$26="","",'AS51'!$B$26)</f>
        <v/>
      </c>
      <c r="D36" s="75">
        <f>IFERROR('AS51'!$Q$26,1)</f>
        <v/>
      </c>
      <c r="E36" s="76">
        <f>IF($B36="","",IF(ISNUMBER('AS51'!$I$26),'AS51'!$I$26,'Index Summary'!$C$7))</f>
        <v/>
      </c>
      <c r="F36" s="77">
        <f>IF(F$13="","",IF($B36="","",IFERROR($C36*$D36*IF((Override!$C$4="ON")*(COUNTIFS(Override!$B$11:$B$40,$B36,Override!$D$11:$D$40,1,Override!$E$11:$E$40,"&gt;=0")-COUNTIFS(Override!$B$11:$B$40,$B36,Override!$D$11:$D$40,1,Override!$E$11:$E$40,"&gt;=0",Override!$C$11:$C$40,"MXAU"))&gt;0,SUMIFS(Override!$E$11:$E$40,Override!$B$11:$B$40,$B36,Override!$D$11:$D$40,1)-SUMIFS(Override!$E$11:$E$40,Override!$B$11:$B$40,$B36,Override!$D$11:$D$40,1,Override!$C$11:$C$40,"MXAU"),Override!$C$71)/'AS51'!$B$3,"")))</f>
        <v/>
      </c>
      <c r="G36" s="77">
        <f>IF(G$13="","",IF($B36="","",IFERROR($C36*$D36*IF((Override!$C$4="ON")*(COUNTIFS(Override!$B$11:$B$40,$B36,Override!$D$11:$D$40,2,Override!$E$11:$E$40,"&gt;=0")-COUNTIFS(Override!$B$11:$B$40,$B36,Override!$D$11:$D$40,2,Override!$E$11:$E$40,"&gt;=0",Override!$C$11:$C$40,"MXAU"))&gt;0,SUMIFS(Override!$E$11:$E$40,Override!$B$11:$B$40,$B36,Override!$D$11:$D$40,2)-SUMIFS(Override!$E$11:$E$40,Override!$B$11:$B$40,$B36,Override!$D$11:$D$40,2,Override!$C$11:$C$40,"MXAU"),Override!$D$71)/'AS51'!$B$3,"")))</f>
        <v/>
      </c>
      <c r="H36" s="77">
        <f>IF(H$13="","",IF($B36="","",IFERROR($C36*$D36*IF((Override!$C$4="ON")*(COUNTIFS(Override!$B$11:$B$40,$B36,Override!$D$11:$D$40,3,Override!$E$11:$E$40,"&gt;=0")-COUNTIFS(Override!$B$11:$B$40,$B36,Override!$D$11:$D$40,3,Override!$E$11:$E$40,"&gt;=0",Override!$C$11:$C$40,"MXAU"))&gt;0,SUMIFS(Override!$E$11:$E$40,Override!$B$11:$B$40,$B36,Override!$D$11:$D$40,3)-SUMIFS(Override!$E$11:$E$40,Override!$B$11:$B$40,$B36,Override!$D$11:$D$40,3,Override!$C$11:$C$40,"MXAU"),Override!$E$71)/'AS51'!$B$3,"")))</f>
        <v/>
      </c>
      <c r="I36" s="77">
        <f>IF(I$13="","",IF($B36="","",IFERROR($C36*$D36*IF((Override!$C$4="ON")*(COUNTIFS(Override!$B$11:$B$40,$B36,Override!$D$11:$D$40,4,Override!$E$11:$E$40,"&gt;=0")-COUNTIFS(Override!$B$11:$B$40,$B36,Override!$D$11:$D$40,4,Override!$E$11:$E$40,"&gt;=0",Override!$C$11:$C$40,"MXAU"))&gt;0,SUMIFS(Override!$E$11:$E$40,Override!$B$11:$B$40,$B36,Override!$D$11:$D$40,4)-SUMIFS(Override!$E$11:$E$40,Override!$B$11:$B$40,$B36,Override!$D$11:$D$40,4,Override!$C$11:$C$40,"MXAU"),Override!$F$71)/'AS51'!$B$3,"")))</f>
        <v/>
      </c>
      <c r="J36" s="77">
        <f>IF(J$13="","",IF($B36="","",IFERROR($C36*$D36*IF((Override!$C$4="ON")*(COUNTIFS(Override!$B$11:$B$40,$B36,Override!$D$11:$D$40,5,Override!$E$11:$E$40,"&gt;=0")-COUNTIFS(Override!$B$11:$B$40,$B36,Override!$D$11:$D$40,5,Override!$E$11:$E$40,"&gt;=0",Override!$C$11:$C$40,"MXAU"))&gt;0,SUMIFS(Override!$E$11:$E$40,Override!$B$11:$B$40,$B36,Override!$D$11:$D$40,5)-SUMIFS(Override!$E$11:$E$40,Override!$B$11:$B$40,$B36,Override!$D$11:$D$40,5,Override!$C$11:$C$40,"MXAU"),Override!$G$71)/'AS51'!$B$3,"")))</f>
        <v/>
      </c>
      <c r="K36" s="77">
        <f>IF(K$13="","",IF($B36="","",IFERROR($C36*$D36*IF((Override!$C$4="ON")*(COUNTIFS(Override!$B$11:$B$40,$B36,Override!$D$11:$D$40,6,Override!$E$11:$E$40,"&gt;=0")-COUNTIFS(Override!$B$11:$B$40,$B36,Override!$D$11:$D$40,6,Override!$E$11:$E$40,"&gt;=0",Override!$C$11:$C$40,"MXAU"))&gt;0,SUMIFS(Override!$E$11:$E$40,Override!$B$11:$B$40,$B36,Override!$D$11:$D$40,6)-SUMIFS(Override!$E$11:$E$40,Override!$B$11:$B$40,$B36,Override!$D$11:$D$40,6,Override!$C$11:$C$40,"MXAU"),Override!$H$71)/'AS51'!$B$3,"")))</f>
        <v/>
      </c>
      <c r="L36" s="77">
        <f>IF(L$13="","",IF($B36="","",IFERROR($C36*$D36*IF((Override!$C$4="ON")*(COUNTIFS(Override!$B$11:$B$40,$B36,Override!$D$11:$D$40,7,Override!$E$11:$E$40,"&gt;=0")-COUNTIFS(Override!$B$11:$B$40,$B36,Override!$D$11:$D$40,7,Override!$E$11:$E$40,"&gt;=0",Override!$C$11:$C$40,"MXAU"))&gt;0,SUMIFS(Override!$E$11:$E$40,Override!$B$11:$B$40,$B36,Override!$D$11:$D$40,7)-SUMIFS(Override!$E$11:$E$40,Override!$B$11:$B$40,$B36,Override!$D$11:$D$40,7,Override!$C$11:$C$40,"MXAU"),Override!$I$71)/'AS51'!$B$3,"")))</f>
        <v/>
      </c>
      <c r="M36" s="77">
        <f>IF(M$13="","",IF($B36="","",IFERROR($C36*$D36*IF((Override!$C$4="ON")*(COUNTIFS(Override!$B$11:$B$40,$B36,Override!$D$11:$D$40,8,Override!$E$11:$E$40,"&gt;=0")-COUNTIFS(Override!$B$11:$B$40,$B36,Override!$D$11:$D$40,8,Override!$E$11:$E$40,"&gt;=0",Override!$C$11:$C$40,"MXAU"))&gt;0,SUMIFS(Override!$E$11:$E$40,Override!$B$11:$B$40,$B36,Override!$D$11:$D$40,8)-SUMIFS(Override!$E$11:$E$40,Override!$B$11:$B$40,$B36,Override!$D$11:$D$40,8,Override!$C$11:$C$40,"MXAU"),Override!$J$71)/'AS51'!$B$3,"")))</f>
        <v/>
      </c>
      <c r="N36" s="77">
        <f>IF(N$13="","",IF($B36="","",IFERROR($C36*$D36*IF((Override!$C$4="ON")*(COUNTIFS(Override!$B$11:$B$40,$B36,Override!$D$11:$D$40,9,Override!$E$11:$E$40,"&gt;=0")-COUNTIFS(Override!$B$11:$B$40,$B36,Override!$D$11:$D$40,9,Override!$E$11:$E$40,"&gt;=0",Override!$C$11:$C$40,"MXAU"))&gt;0,SUMIFS(Override!$E$11:$E$40,Override!$B$11:$B$40,$B36,Override!$D$11:$D$40,9)-SUMIFS(Override!$E$11:$E$40,Override!$B$11:$B$40,$B36,Override!$D$11:$D$40,9,Override!$C$11:$C$40,"MXAU"),Override!$K$71)/'AS51'!$B$3,"")))</f>
        <v/>
      </c>
      <c r="O36" s="77">
        <f>IF(O$13="","",IF($B36="","",IFERROR($C36*$D36*IF((Override!$C$4="ON")*(COUNTIFS(Override!$B$11:$B$40,$B36,Override!$D$11:$D$40,10,Override!$E$11:$E$40,"&gt;=0")-COUNTIFS(Override!$B$11:$B$40,$B36,Override!$D$11:$D$40,10,Override!$E$11:$E$40,"&gt;=0",Override!$C$11:$C$40,"MXAU"))&gt;0,SUMIFS(Override!$E$11:$E$40,Override!$B$11:$B$40,$B36,Override!$D$11:$D$40,10)-SUMIFS(Override!$E$11:$E$40,Override!$B$11:$B$40,$B36,Override!$D$11:$D$40,10,Override!$C$11:$C$40,"MXAU"),Override!$L$71)/'AS51'!$B$3,"")))</f>
        <v/>
      </c>
      <c r="P36" s="77">
        <f>IF(P$13="","",IF($B36="","",IFERROR($C36*$D36*IF((Override!$C$4="ON")*(COUNTIFS(Override!$B$11:$B$40,$B36,Override!$D$11:$D$40,11,Override!$E$11:$E$40,"&gt;=0")-COUNTIFS(Override!$B$11:$B$40,$B36,Override!$D$11:$D$40,11,Override!$E$11:$E$40,"&gt;=0",Override!$C$11:$C$40,"MXAU"))&gt;0,SUMIFS(Override!$E$11:$E$40,Override!$B$11:$B$40,$B36,Override!$D$11:$D$40,11)-SUMIFS(Override!$E$11:$E$40,Override!$B$11:$B$40,$B36,Override!$D$11:$D$40,11,Override!$C$11:$C$40,"MXAU"),Override!$M$71)/'AS51'!$B$3,"")))</f>
        <v/>
      </c>
      <c r="Q36" s="77">
        <f>IF(Q$13="","",IF($B36="","",IFERROR($C36*$D36*IF((Override!$C$4="ON")*(COUNTIFS(Override!$B$11:$B$40,$B36,Override!$D$11:$D$40,12,Override!$E$11:$E$40,"&gt;=0")-COUNTIFS(Override!$B$11:$B$40,$B36,Override!$D$11:$D$40,12,Override!$E$11:$E$40,"&gt;=0",Override!$C$11:$C$40,"MXAU"))&gt;0,SUMIFS(Override!$E$11:$E$40,Override!$B$11:$B$40,$B36,Override!$D$11:$D$40,12)-SUMIFS(Override!$E$11:$E$40,Override!$B$11:$B$40,$B36,Override!$D$11:$D$40,12,Override!$C$11:$C$40,"MXAU"),Override!$N$71)/'AS51'!$B$3,"")))</f>
        <v/>
      </c>
      <c r="R36" s="77">
        <f>IF(R$13="","",IF($B36="","",IFERROR($C36*$D36*IF((Override!$C$4="ON")*(COUNTIFS(Override!$B$11:$B$40,$B36,Override!$D$11:$D$40,13,Override!$E$11:$E$40,"&gt;=0")-COUNTIFS(Override!$B$11:$B$40,$B36,Override!$D$11:$D$40,13,Override!$E$11:$E$40,"&gt;=0",Override!$C$11:$C$40,"MXAU"))&gt;0,SUMIFS(Override!$E$11:$E$40,Override!$B$11:$B$40,$B36,Override!$D$11:$D$40,13)-SUMIFS(Override!$E$11:$E$40,Override!$B$11:$B$40,$B36,Override!$D$11:$D$40,13,Override!$C$11:$C$40,"MXAU"),Override!$O$71)/'AS51'!$B$3,"")))</f>
        <v/>
      </c>
      <c r="S36" s="77">
        <f>IF(S$13="","",IF($B36="","",IFERROR($C36*$D36*IF((Override!$C$4="ON")*(COUNTIFS(Override!$B$11:$B$40,$B36,Override!$D$11:$D$40,14,Override!$E$11:$E$40,"&gt;=0")-COUNTIFS(Override!$B$11:$B$40,$B36,Override!$D$11:$D$40,14,Override!$E$11:$E$40,"&gt;=0",Override!$C$11:$C$40,"MXAU"))&gt;0,SUMIFS(Override!$E$11:$E$40,Override!$B$11:$B$40,$B36,Override!$D$11:$D$40,14)-SUMIFS(Override!$E$11:$E$40,Override!$B$11:$B$40,$B36,Override!$D$11:$D$40,14,Override!$C$11:$C$40,"MXAU"),Override!$P$71)/'AS51'!$B$3,"")))</f>
        <v/>
      </c>
      <c r="T36" s="77">
        <f>IF(T$13="","",IF($B36="","",IFERROR($C36*$D36*IF((Override!$C$4="ON")*(COUNTIFS(Override!$B$11:$B$40,$B36,Override!$D$11:$D$40,15,Override!$E$11:$E$40,"&gt;=0")-COUNTIFS(Override!$B$11:$B$40,$B36,Override!$D$11:$D$40,15,Override!$E$11:$E$40,"&gt;=0",Override!$C$11:$C$40,"MXAU"))&gt;0,SUMIFS(Override!$E$11:$E$40,Override!$B$11:$B$40,$B36,Override!$D$11:$D$40,15)-SUMIFS(Override!$E$11:$E$40,Override!$B$11:$B$40,$B36,Override!$D$11:$D$40,15,Override!$C$11:$C$40,"MXAU"),Override!$Q$71)/'AS51'!$B$3,"")))</f>
        <v/>
      </c>
      <c r="U36" s="77">
        <f>IF(U$13="","",IF($B36="","",IFERROR($C36*$D36*IF((Override!$C$4="ON")*(COUNTIFS(Override!$B$11:$B$40,$B36,Override!$D$11:$D$40,16,Override!$E$11:$E$40,"&gt;=0")-COUNTIFS(Override!$B$11:$B$40,$B36,Override!$D$11:$D$40,16,Override!$E$11:$E$40,"&gt;=0",Override!$C$11:$C$40,"MXAU"))&gt;0,SUMIFS(Override!$E$11:$E$40,Override!$B$11:$B$40,$B36,Override!$D$11:$D$40,16)-SUMIFS(Override!$E$11:$E$40,Override!$B$11:$B$40,$B36,Override!$D$11:$D$40,16,Override!$C$11:$C$40,"MXAU"),Override!$R$71)/'AS51'!$B$3,"")))</f>
        <v/>
      </c>
      <c r="W36" s="77">
        <f>IF(W$13="","",IF($B36="","",IFERROR(F36*$E36/100,"")))</f>
        <v/>
      </c>
      <c r="X36" s="77">
        <f>IF(X$13="","",IF($B36="","",IFERROR(G36*$E36/100,"")))</f>
        <v/>
      </c>
      <c r="Y36" s="77">
        <f>IF(Y$13="","",IF($B36="","",IFERROR(H36*$E36/100,"")))</f>
        <v/>
      </c>
      <c r="Z36" s="77">
        <f>IF(Z$13="","",IF($B36="","",IFERROR(I36*$E36/100,"")))</f>
        <v/>
      </c>
      <c r="AA36" s="77">
        <f>IF(AA$13="","",IF($B36="","",IFERROR(J36*$E36/100,"")))</f>
        <v/>
      </c>
      <c r="AB36" s="77">
        <f>IF(AB$13="","",IF($B36="","",IFERROR(K36*$E36/100,"")))</f>
        <v/>
      </c>
      <c r="AC36" s="77">
        <f>IF(AC$13="","",IF($B36="","",IFERROR(L36*$E36/100,"")))</f>
        <v/>
      </c>
      <c r="AD36" s="77">
        <f>IF(AD$13="","",IF($B36="","",IFERROR(M36*$E36/100,"")))</f>
        <v/>
      </c>
      <c r="AE36" s="77">
        <f>IF(AE$13="","",IF($B36="","",IFERROR(N36*$E36/100,"")))</f>
        <v/>
      </c>
      <c r="AF36" s="77">
        <f>IF(AF$13="","",IF($B36="","",IFERROR(O36*$E36/100,"")))</f>
        <v/>
      </c>
      <c r="AG36" s="77">
        <f>IF(AG$13="","",IF($B36="","",IFERROR(P36*$E36/100,"")))</f>
        <v/>
      </c>
      <c r="AH36" s="77">
        <f>IF(AH$13="","",IF($B36="","",IFERROR(Q36*$E36/100,"")))</f>
        <v/>
      </c>
      <c r="AI36" s="77">
        <f>IF(AI$13="","",IF($B36="","",IFERROR(R36*$E36/100,"")))</f>
        <v/>
      </c>
      <c r="AJ36" s="77">
        <f>IF(AJ$13="","",IF($B36="","",IFERROR(S36*$E36/100,"")))</f>
        <v/>
      </c>
      <c r="AK36" s="77">
        <f>IF(AK$13="","",IF($B36="","",IFERROR(T36*$E36/100,"")))</f>
        <v/>
      </c>
      <c r="AL36" s="77">
        <f>IF(AL$13="","",IF($B36="","",IFERROR(U36*$E36/100,"")))</f>
        <v/>
      </c>
      <c r="AN36" s="77">
        <f>IF($B36="","",SUMIF($F$13:$U$13,"&lt;="&amp;Sector!$D$51,$F36:$U36))</f>
        <v/>
      </c>
      <c r="AO36" s="77">
        <f>IF($B36="","",SUMIF($W$13:$AL$13,"&lt;="&amp;Sector!$D$51,$W36:$AL36))</f>
        <v/>
      </c>
      <c r="AQ36" s="163">
        <f>IF(AQ$13="","",IF($B36="","",IFERROR($C36*$D36*SUMPRODUCT(('Dvd Calendar'!$E$228:$CZ$228&gt;AQ$12)*('Dvd Calendar'!$E$228:$CZ$228&lt;=AQ$13)*'Dvd Calendar'!$E$231:$CZ$231*(('Dvd Calendar'!$E$233:$CZ$233='Field Check'!$C$56)*('Field Check'!$C$56&lt;&gt;"")+('Dvd Calendar'!$E$233:$CZ$233='Field Check'!$C$57)*('Field Check'!$C$57&lt;&gt;"")))/'AS51'!$B$3,"")))</f>
        <v/>
      </c>
      <c r="AR36" s="163">
        <f>IF(AR$13="","",IF($B36="","",IFERROR($C36*$D36*SUMPRODUCT(('Dvd Calendar'!$E$228:$CZ$228&gt;AR$12)*('Dvd Calendar'!$E$228:$CZ$228&lt;=AR$13)*'Dvd Calendar'!$E$231:$CZ$231*(('Dvd Calendar'!$E$233:$CZ$233='Field Check'!$C$56)*('Field Check'!$C$56&lt;&gt;"")+('Dvd Calendar'!$E$233:$CZ$233='Field Check'!$C$57)*('Field Check'!$C$57&lt;&gt;"")))/'AS51'!$B$3,"")))</f>
        <v/>
      </c>
      <c r="AS36" s="163">
        <f>IF(AS$13="","",IF($B36="","",IFERROR($C36*$D36*SUMPRODUCT(('Dvd Calendar'!$E$228:$CZ$228&gt;AS$12)*('Dvd Calendar'!$E$228:$CZ$228&lt;=AS$13)*'Dvd Calendar'!$E$231:$CZ$231*(('Dvd Calendar'!$E$233:$CZ$233='Field Check'!$C$56)*('Field Check'!$C$56&lt;&gt;"")+('Dvd Calendar'!$E$233:$CZ$233='Field Check'!$C$57)*('Field Check'!$C$57&lt;&gt;"")))/'AS51'!$B$3,"")))</f>
        <v/>
      </c>
      <c r="AT36" s="163">
        <f>IF(AT$13="","",IF($B36="","",IFERROR($C36*$D36*SUMPRODUCT(('Dvd Calendar'!$E$228:$CZ$228&gt;AT$12)*('Dvd Calendar'!$E$228:$CZ$228&lt;=AT$13)*'Dvd Calendar'!$E$231:$CZ$231*(('Dvd Calendar'!$E$233:$CZ$233='Field Check'!$C$56)*('Field Check'!$C$56&lt;&gt;"")+('Dvd Calendar'!$E$233:$CZ$233='Field Check'!$C$57)*('Field Check'!$C$57&lt;&gt;"")))/'AS51'!$B$3,"")))</f>
        <v/>
      </c>
      <c r="AU36" s="163">
        <f>IF(AU$13="","",IF($B36="","",IFERROR($C36*$D36*SUMPRODUCT(('Dvd Calendar'!$E$228:$CZ$228&gt;AU$12)*('Dvd Calendar'!$E$228:$CZ$228&lt;=AU$13)*'Dvd Calendar'!$E$231:$CZ$231*(('Dvd Calendar'!$E$233:$CZ$233='Field Check'!$C$56)*('Field Check'!$C$56&lt;&gt;"")+('Dvd Calendar'!$E$233:$CZ$233='Field Check'!$C$57)*('Field Check'!$C$57&lt;&gt;"")))/'AS51'!$B$3,"")))</f>
        <v/>
      </c>
      <c r="AV36" s="163">
        <f>IF(AV$13="","",IF($B36="","",IFERROR($C36*$D36*SUMPRODUCT(('Dvd Calendar'!$E$228:$CZ$228&gt;AV$12)*('Dvd Calendar'!$E$228:$CZ$228&lt;=AV$13)*'Dvd Calendar'!$E$231:$CZ$231*(('Dvd Calendar'!$E$233:$CZ$233='Field Check'!$C$56)*('Field Check'!$C$56&lt;&gt;"")+('Dvd Calendar'!$E$233:$CZ$233='Field Check'!$C$57)*('Field Check'!$C$57&lt;&gt;"")))/'AS51'!$B$3,"")))</f>
        <v/>
      </c>
      <c r="AW36" s="163">
        <f>IF(AW$13="","",IF($B36="","",IFERROR($C36*$D36*SUMPRODUCT(('Dvd Calendar'!$E$228:$CZ$228&gt;AW$12)*('Dvd Calendar'!$E$228:$CZ$228&lt;=AW$13)*'Dvd Calendar'!$E$231:$CZ$231*(('Dvd Calendar'!$E$233:$CZ$233='Field Check'!$C$56)*('Field Check'!$C$56&lt;&gt;"")+('Dvd Calendar'!$E$233:$CZ$233='Field Check'!$C$57)*('Field Check'!$C$57&lt;&gt;"")))/'AS51'!$B$3,"")))</f>
        <v/>
      </c>
      <c r="AX36" s="163">
        <f>IF(AX$13="","",IF($B36="","",IFERROR($C36*$D36*SUMPRODUCT(('Dvd Calendar'!$E$228:$CZ$228&gt;AX$12)*('Dvd Calendar'!$E$228:$CZ$228&lt;=AX$13)*'Dvd Calendar'!$E$231:$CZ$231*(('Dvd Calendar'!$E$233:$CZ$233='Field Check'!$C$56)*('Field Check'!$C$56&lt;&gt;"")+('Dvd Calendar'!$E$233:$CZ$233='Field Check'!$C$57)*('Field Check'!$C$57&lt;&gt;"")))/'AS51'!$B$3,"")))</f>
        <v/>
      </c>
      <c r="AY36" s="163">
        <f>IF(AY$13="","",IF($B36="","",IFERROR($C36*$D36*SUMPRODUCT(('Dvd Calendar'!$E$228:$CZ$228&gt;AY$12)*('Dvd Calendar'!$E$228:$CZ$228&lt;=AY$13)*'Dvd Calendar'!$E$231:$CZ$231*(('Dvd Calendar'!$E$233:$CZ$233='Field Check'!$C$56)*('Field Check'!$C$56&lt;&gt;"")+('Dvd Calendar'!$E$233:$CZ$233='Field Check'!$C$57)*('Field Check'!$C$57&lt;&gt;"")))/'AS51'!$B$3,"")))</f>
        <v/>
      </c>
      <c r="AZ36" s="163">
        <f>IF(AZ$13="","",IF($B36="","",IFERROR($C36*$D36*SUMPRODUCT(('Dvd Calendar'!$E$228:$CZ$228&gt;AZ$12)*('Dvd Calendar'!$E$228:$CZ$228&lt;=AZ$13)*'Dvd Calendar'!$E$231:$CZ$231*(('Dvd Calendar'!$E$233:$CZ$233='Field Check'!$C$56)*('Field Check'!$C$56&lt;&gt;"")+('Dvd Calendar'!$E$233:$CZ$233='Field Check'!$C$57)*('Field Check'!$C$57&lt;&gt;"")))/'AS51'!$B$3,"")))</f>
        <v/>
      </c>
      <c r="BA36" s="163">
        <f>IF(BA$13="","",IF($B36="","",IFERROR($C36*$D36*SUMPRODUCT(('Dvd Calendar'!$E$228:$CZ$228&gt;BA$12)*('Dvd Calendar'!$E$228:$CZ$228&lt;=BA$13)*'Dvd Calendar'!$E$231:$CZ$231*(('Dvd Calendar'!$E$233:$CZ$233='Field Check'!$C$56)*('Field Check'!$C$56&lt;&gt;"")+('Dvd Calendar'!$E$233:$CZ$233='Field Check'!$C$57)*('Field Check'!$C$57&lt;&gt;"")))/'AS51'!$B$3,"")))</f>
        <v/>
      </c>
      <c r="BB36" s="163">
        <f>IF(BB$13="","",IF($B36="","",IFERROR($C36*$D36*SUMPRODUCT(('Dvd Calendar'!$E$228:$CZ$228&gt;BB$12)*('Dvd Calendar'!$E$228:$CZ$228&lt;=BB$13)*'Dvd Calendar'!$E$231:$CZ$231*(('Dvd Calendar'!$E$233:$CZ$233='Field Check'!$C$56)*('Field Check'!$C$56&lt;&gt;"")+('Dvd Calendar'!$E$233:$CZ$233='Field Check'!$C$57)*('Field Check'!$C$57&lt;&gt;"")))/'AS51'!$B$3,"")))</f>
        <v/>
      </c>
      <c r="BC36" s="163">
        <f>IF(BC$13="","",IF($B36="","",IFERROR($C36*$D36*SUMPRODUCT(('Dvd Calendar'!$E$228:$CZ$228&gt;BC$12)*('Dvd Calendar'!$E$228:$CZ$228&lt;=BC$13)*'Dvd Calendar'!$E$231:$CZ$231*(('Dvd Calendar'!$E$233:$CZ$233='Field Check'!$C$56)*('Field Check'!$C$56&lt;&gt;"")+('Dvd Calendar'!$E$233:$CZ$233='Field Check'!$C$57)*('Field Check'!$C$57&lt;&gt;"")))/'AS51'!$B$3,"")))</f>
        <v/>
      </c>
      <c r="BD36" s="163">
        <f>IF(BD$13="","",IF($B36="","",IFERROR($C36*$D36*SUMPRODUCT(('Dvd Calendar'!$E$228:$CZ$228&gt;BD$12)*('Dvd Calendar'!$E$228:$CZ$228&lt;=BD$13)*'Dvd Calendar'!$E$231:$CZ$231*(('Dvd Calendar'!$E$233:$CZ$233='Field Check'!$C$56)*('Field Check'!$C$56&lt;&gt;"")+('Dvd Calendar'!$E$233:$CZ$233='Field Check'!$C$57)*('Field Check'!$C$57&lt;&gt;"")))/'AS51'!$B$3,"")))</f>
        <v/>
      </c>
      <c r="BE36" s="163">
        <f>IF(BE$13="","",IF($B36="","",IFERROR($C36*$D36*SUMPRODUCT(('Dvd Calendar'!$E$228:$CZ$228&gt;BE$12)*('Dvd Calendar'!$E$228:$CZ$228&lt;=BE$13)*'Dvd Calendar'!$E$231:$CZ$231*(('Dvd Calendar'!$E$233:$CZ$233='Field Check'!$C$56)*('Field Check'!$C$56&lt;&gt;"")+('Dvd Calendar'!$E$233:$CZ$233='Field Check'!$C$57)*('Field Check'!$C$57&lt;&gt;"")))/'AS51'!$B$3,"")))</f>
        <v/>
      </c>
      <c r="BF36" s="163">
        <f>IF(BF$13="","",IF($B36="","",IFERROR($C36*$D36*SUMPRODUCT(('Dvd Calendar'!$E$228:$CZ$228&gt;BF$12)*('Dvd Calendar'!$E$228:$CZ$228&lt;=BF$13)*'Dvd Calendar'!$E$231:$CZ$231*(('Dvd Calendar'!$E$233:$CZ$233='Field Check'!$C$56)*('Field Check'!$C$56&lt;&gt;"")+('Dvd Calendar'!$E$233:$CZ$233='Field Check'!$C$57)*('Field Check'!$C$57&lt;&gt;"")))/'AS51'!$B$3,"")))</f>
        <v/>
      </c>
      <c r="BH36" s="163">
        <f>IF(BH$13="","",IF($B36="","",IFERROR(AQ36*$E36/100,"")))</f>
        <v/>
      </c>
      <c r="BI36" s="163">
        <f>IF(BI$13="","",IF($B36="","",IFERROR(AR36*$E36/100,"")))</f>
        <v/>
      </c>
      <c r="BJ36" s="163">
        <f>IF(BJ$13="","",IF($B36="","",IFERROR(AS36*$E36/100,"")))</f>
        <v/>
      </c>
      <c r="BK36" s="163">
        <f>IF(BK$13="","",IF($B36="","",IFERROR(AT36*$E36/100,"")))</f>
        <v/>
      </c>
      <c r="BL36" s="163">
        <f>IF(BL$13="","",IF($B36="","",IFERROR(AU36*$E36/100,"")))</f>
        <v/>
      </c>
      <c r="BM36" s="163">
        <f>IF(BM$13="","",IF($B36="","",IFERROR(AV36*$E36/100,"")))</f>
        <v/>
      </c>
      <c r="BN36" s="163">
        <f>IF(BN$13="","",IF($B36="","",IFERROR(AW36*$E36/100,"")))</f>
        <v/>
      </c>
      <c r="BO36" s="163">
        <f>IF(BO$13="","",IF($B36="","",IFERROR(AX36*$E36/100,"")))</f>
        <v/>
      </c>
      <c r="BP36" s="163">
        <f>IF(BP$13="","",IF($B36="","",IFERROR(AY36*$E36/100,"")))</f>
        <v/>
      </c>
      <c r="BQ36" s="163">
        <f>IF(BQ$13="","",IF($B36="","",IFERROR(AZ36*$E36/100,"")))</f>
        <v/>
      </c>
      <c r="BR36" s="163">
        <f>IF(BR$13="","",IF($B36="","",IFERROR(BA36*$E36/100,"")))</f>
        <v/>
      </c>
      <c r="BS36" s="163">
        <f>IF(BS$13="","",IF($B36="","",IFERROR(BB36*$E36/100,"")))</f>
        <v/>
      </c>
      <c r="BT36" s="163">
        <f>IF(BT$13="","",IF($B36="","",IFERROR(BC36*$E36/100,"")))</f>
        <v/>
      </c>
      <c r="BU36" s="163">
        <f>IF(BU$13="","",IF($B36="","",IFERROR(BD36*$E36/100,"")))</f>
        <v/>
      </c>
      <c r="BV36" s="163">
        <f>IF(BV$13="","",IF($B36="","",IFERROR(BE36*$E36/100,"")))</f>
        <v/>
      </c>
      <c r="BW36" s="163">
        <f>IF(BW$13="","",IF($B36="","",IFERROR(BF36*$E36/100,"")))</f>
        <v/>
      </c>
    </row>
    <row r="37">
      <c r="B37" s="126">
        <f>IF('AS51'!$C$27="","",'AS51'!$C$27)</f>
        <v/>
      </c>
      <c r="C37" s="74">
        <f>IF('AS51'!$B$27="","",'AS51'!$B$27)</f>
        <v/>
      </c>
      <c r="D37" s="75">
        <f>IFERROR('AS51'!$Q$27,1)</f>
        <v/>
      </c>
      <c r="E37" s="76">
        <f>IF($B37="","",IF(ISNUMBER('AS51'!$I$27),'AS51'!$I$27,'Index Summary'!$C$7))</f>
        <v/>
      </c>
      <c r="F37" s="77">
        <f>IF(F$13="","",IF($B37="","",IFERROR($C37*$D37*IF((Override!$C$4="ON")*(COUNTIFS(Override!$B$11:$B$40,$B37,Override!$D$11:$D$40,1,Override!$E$11:$E$40,"&gt;=0")-COUNTIFS(Override!$B$11:$B$40,$B37,Override!$D$11:$D$40,1,Override!$E$11:$E$40,"&gt;=0",Override!$C$11:$C$40,"MXAU"))&gt;0,SUMIFS(Override!$E$11:$E$40,Override!$B$11:$B$40,$B37,Override!$D$11:$D$40,1)-SUMIFS(Override!$E$11:$E$40,Override!$B$11:$B$40,$B37,Override!$D$11:$D$40,1,Override!$C$11:$C$40,"MXAU"),Override!$C$72)/'AS51'!$B$3,"")))</f>
        <v/>
      </c>
      <c r="G37" s="77">
        <f>IF(G$13="","",IF($B37="","",IFERROR($C37*$D37*IF((Override!$C$4="ON")*(COUNTIFS(Override!$B$11:$B$40,$B37,Override!$D$11:$D$40,2,Override!$E$11:$E$40,"&gt;=0")-COUNTIFS(Override!$B$11:$B$40,$B37,Override!$D$11:$D$40,2,Override!$E$11:$E$40,"&gt;=0",Override!$C$11:$C$40,"MXAU"))&gt;0,SUMIFS(Override!$E$11:$E$40,Override!$B$11:$B$40,$B37,Override!$D$11:$D$40,2)-SUMIFS(Override!$E$11:$E$40,Override!$B$11:$B$40,$B37,Override!$D$11:$D$40,2,Override!$C$11:$C$40,"MXAU"),Override!$D$72)/'AS51'!$B$3,"")))</f>
        <v/>
      </c>
      <c r="H37" s="77">
        <f>IF(H$13="","",IF($B37="","",IFERROR($C37*$D37*IF((Override!$C$4="ON")*(COUNTIFS(Override!$B$11:$B$40,$B37,Override!$D$11:$D$40,3,Override!$E$11:$E$40,"&gt;=0")-COUNTIFS(Override!$B$11:$B$40,$B37,Override!$D$11:$D$40,3,Override!$E$11:$E$40,"&gt;=0",Override!$C$11:$C$40,"MXAU"))&gt;0,SUMIFS(Override!$E$11:$E$40,Override!$B$11:$B$40,$B37,Override!$D$11:$D$40,3)-SUMIFS(Override!$E$11:$E$40,Override!$B$11:$B$40,$B37,Override!$D$11:$D$40,3,Override!$C$11:$C$40,"MXAU"),Override!$E$72)/'AS51'!$B$3,"")))</f>
        <v/>
      </c>
      <c r="I37" s="77">
        <f>IF(I$13="","",IF($B37="","",IFERROR($C37*$D37*IF((Override!$C$4="ON")*(COUNTIFS(Override!$B$11:$B$40,$B37,Override!$D$11:$D$40,4,Override!$E$11:$E$40,"&gt;=0")-COUNTIFS(Override!$B$11:$B$40,$B37,Override!$D$11:$D$40,4,Override!$E$11:$E$40,"&gt;=0",Override!$C$11:$C$40,"MXAU"))&gt;0,SUMIFS(Override!$E$11:$E$40,Override!$B$11:$B$40,$B37,Override!$D$11:$D$40,4)-SUMIFS(Override!$E$11:$E$40,Override!$B$11:$B$40,$B37,Override!$D$11:$D$40,4,Override!$C$11:$C$40,"MXAU"),Override!$F$72)/'AS51'!$B$3,"")))</f>
        <v/>
      </c>
      <c r="J37" s="77">
        <f>IF(J$13="","",IF($B37="","",IFERROR($C37*$D37*IF((Override!$C$4="ON")*(COUNTIFS(Override!$B$11:$B$40,$B37,Override!$D$11:$D$40,5,Override!$E$11:$E$40,"&gt;=0")-COUNTIFS(Override!$B$11:$B$40,$B37,Override!$D$11:$D$40,5,Override!$E$11:$E$40,"&gt;=0",Override!$C$11:$C$40,"MXAU"))&gt;0,SUMIFS(Override!$E$11:$E$40,Override!$B$11:$B$40,$B37,Override!$D$11:$D$40,5)-SUMIFS(Override!$E$11:$E$40,Override!$B$11:$B$40,$B37,Override!$D$11:$D$40,5,Override!$C$11:$C$40,"MXAU"),Override!$G$72)/'AS51'!$B$3,"")))</f>
        <v/>
      </c>
      <c r="K37" s="77">
        <f>IF(K$13="","",IF($B37="","",IFERROR($C37*$D37*IF((Override!$C$4="ON")*(COUNTIFS(Override!$B$11:$B$40,$B37,Override!$D$11:$D$40,6,Override!$E$11:$E$40,"&gt;=0")-COUNTIFS(Override!$B$11:$B$40,$B37,Override!$D$11:$D$40,6,Override!$E$11:$E$40,"&gt;=0",Override!$C$11:$C$40,"MXAU"))&gt;0,SUMIFS(Override!$E$11:$E$40,Override!$B$11:$B$40,$B37,Override!$D$11:$D$40,6)-SUMIFS(Override!$E$11:$E$40,Override!$B$11:$B$40,$B37,Override!$D$11:$D$40,6,Override!$C$11:$C$40,"MXAU"),Override!$H$72)/'AS51'!$B$3,"")))</f>
        <v/>
      </c>
      <c r="L37" s="77">
        <f>IF(L$13="","",IF($B37="","",IFERROR($C37*$D37*IF((Override!$C$4="ON")*(COUNTIFS(Override!$B$11:$B$40,$B37,Override!$D$11:$D$40,7,Override!$E$11:$E$40,"&gt;=0")-COUNTIFS(Override!$B$11:$B$40,$B37,Override!$D$11:$D$40,7,Override!$E$11:$E$40,"&gt;=0",Override!$C$11:$C$40,"MXAU"))&gt;0,SUMIFS(Override!$E$11:$E$40,Override!$B$11:$B$40,$B37,Override!$D$11:$D$40,7)-SUMIFS(Override!$E$11:$E$40,Override!$B$11:$B$40,$B37,Override!$D$11:$D$40,7,Override!$C$11:$C$40,"MXAU"),Override!$I$72)/'AS51'!$B$3,"")))</f>
        <v/>
      </c>
      <c r="M37" s="77">
        <f>IF(M$13="","",IF($B37="","",IFERROR($C37*$D37*IF((Override!$C$4="ON")*(COUNTIFS(Override!$B$11:$B$40,$B37,Override!$D$11:$D$40,8,Override!$E$11:$E$40,"&gt;=0")-COUNTIFS(Override!$B$11:$B$40,$B37,Override!$D$11:$D$40,8,Override!$E$11:$E$40,"&gt;=0",Override!$C$11:$C$40,"MXAU"))&gt;0,SUMIFS(Override!$E$11:$E$40,Override!$B$11:$B$40,$B37,Override!$D$11:$D$40,8)-SUMIFS(Override!$E$11:$E$40,Override!$B$11:$B$40,$B37,Override!$D$11:$D$40,8,Override!$C$11:$C$40,"MXAU"),Override!$J$72)/'AS51'!$B$3,"")))</f>
        <v/>
      </c>
      <c r="N37" s="77">
        <f>IF(N$13="","",IF($B37="","",IFERROR($C37*$D37*IF((Override!$C$4="ON")*(COUNTIFS(Override!$B$11:$B$40,$B37,Override!$D$11:$D$40,9,Override!$E$11:$E$40,"&gt;=0")-COUNTIFS(Override!$B$11:$B$40,$B37,Override!$D$11:$D$40,9,Override!$E$11:$E$40,"&gt;=0",Override!$C$11:$C$40,"MXAU"))&gt;0,SUMIFS(Override!$E$11:$E$40,Override!$B$11:$B$40,$B37,Override!$D$11:$D$40,9)-SUMIFS(Override!$E$11:$E$40,Override!$B$11:$B$40,$B37,Override!$D$11:$D$40,9,Override!$C$11:$C$40,"MXAU"),Override!$K$72)/'AS51'!$B$3,"")))</f>
        <v/>
      </c>
      <c r="O37" s="77">
        <f>IF(O$13="","",IF($B37="","",IFERROR($C37*$D37*IF((Override!$C$4="ON")*(COUNTIFS(Override!$B$11:$B$40,$B37,Override!$D$11:$D$40,10,Override!$E$11:$E$40,"&gt;=0")-COUNTIFS(Override!$B$11:$B$40,$B37,Override!$D$11:$D$40,10,Override!$E$11:$E$40,"&gt;=0",Override!$C$11:$C$40,"MXAU"))&gt;0,SUMIFS(Override!$E$11:$E$40,Override!$B$11:$B$40,$B37,Override!$D$11:$D$40,10)-SUMIFS(Override!$E$11:$E$40,Override!$B$11:$B$40,$B37,Override!$D$11:$D$40,10,Override!$C$11:$C$40,"MXAU"),Override!$L$72)/'AS51'!$B$3,"")))</f>
        <v/>
      </c>
      <c r="P37" s="77">
        <f>IF(P$13="","",IF($B37="","",IFERROR($C37*$D37*IF((Override!$C$4="ON")*(COUNTIFS(Override!$B$11:$B$40,$B37,Override!$D$11:$D$40,11,Override!$E$11:$E$40,"&gt;=0")-COUNTIFS(Override!$B$11:$B$40,$B37,Override!$D$11:$D$40,11,Override!$E$11:$E$40,"&gt;=0",Override!$C$11:$C$40,"MXAU"))&gt;0,SUMIFS(Override!$E$11:$E$40,Override!$B$11:$B$40,$B37,Override!$D$11:$D$40,11)-SUMIFS(Override!$E$11:$E$40,Override!$B$11:$B$40,$B37,Override!$D$11:$D$40,11,Override!$C$11:$C$40,"MXAU"),Override!$M$72)/'AS51'!$B$3,"")))</f>
        <v/>
      </c>
      <c r="Q37" s="77">
        <f>IF(Q$13="","",IF($B37="","",IFERROR($C37*$D37*IF((Override!$C$4="ON")*(COUNTIFS(Override!$B$11:$B$40,$B37,Override!$D$11:$D$40,12,Override!$E$11:$E$40,"&gt;=0")-COUNTIFS(Override!$B$11:$B$40,$B37,Override!$D$11:$D$40,12,Override!$E$11:$E$40,"&gt;=0",Override!$C$11:$C$40,"MXAU"))&gt;0,SUMIFS(Override!$E$11:$E$40,Override!$B$11:$B$40,$B37,Override!$D$11:$D$40,12)-SUMIFS(Override!$E$11:$E$40,Override!$B$11:$B$40,$B37,Override!$D$11:$D$40,12,Override!$C$11:$C$40,"MXAU"),Override!$N$72)/'AS51'!$B$3,"")))</f>
        <v/>
      </c>
      <c r="R37" s="77">
        <f>IF(R$13="","",IF($B37="","",IFERROR($C37*$D37*IF((Override!$C$4="ON")*(COUNTIFS(Override!$B$11:$B$40,$B37,Override!$D$11:$D$40,13,Override!$E$11:$E$40,"&gt;=0")-COUNTIFS(Override!$B$11:$B$40,$B37,Override!$D$11:$D$40,13,Override!$E$11:$E$40,"&gt;=0",Override!$C$11:$C$40,"MXAU"))&gt;0,SUMIFS(Override!$E$11:$E$40,Override!$B$11:$B$40,$B37,Override!$D$11:$D$40,13)-SUMIFS(Override!$E$11:$E$40,Override!$B$11:$B$40,$B37,Override!$D$11:$D$40,13,Override!$C$11:$C$40,"MXAU"),Override!$O$72)/'AS51'!$B$3,"")))</f>
        <v/>
      </c>
      <c r="S37" s="77">
        <f>IF(S$13="","",IF($B37="","",IFERROR($C37*$D37*IF((Override!$C$4="ON")*(COUNTIFS(Override!$B$11:$B$40,$B37,Override!$D$11:$D$40,14,Override!$E$11:$E$40,"&gt;=0")-COUNTIFS(Override!$B$11:$B$40,$B37,Override!$D$11:$D$40,14,Override!$E$11:$E$40,"&gt;=0",Override!$C$11:$C$40,"MXAU"))&gt;0,SUMIFS(Override!$E$11:$E$40,Override!$B$11:$B$40,$B37,Override!$D$11:$D$40,14)-SUMIFS(Override!$E$11:$E$40,Override!$B$11:$B$40,$B37,Override!$D$11:$D$40,14,Override!$C$11:$C$40,"MXAU"),Override!$P$72)/'AS51'!$B$3,"")))</f>
        <v/>
      </c>
      <c r="T37" s="77">
        <f>IF(T$13="","",IF($B37="","",IFERROR($C37*$D37*IF((Override!$C$4="ON")*(COUNTIFS(Override!$B$11:$B$40,$B37,Override!$D$11:$D$40,15,Override!$E$11:$E$40,"&gt;=0")-COUNTIFS(Override!$B$11:$B$40,$B37,Override!$D$11:$D$40,15,Override!$E$11:$E$40,"&gt;=0",Override!$C$11:$C$40,"MXAU"))&gt;0,SUMIFS(Override!$E$11:$E$40,Override!$B$11:$B$40,$B37,Override!$D$11:$D$40,15)-SUMIFS(Override!$E$11:$E$40,Override!$B$11:$B$40,$B37,Override!$D$11:$D$40,15,Override!$C$11:$C$40,"MXAU"),Override!$Q$72)/'AS51'!$B$3,"")))</f>
        <v/>
      </c>
      <c r="U37" s="77">
        <f>IF(U$13="","",IF($B37="","",IFERROR($C37*$D37*IF((Override!$C$4="ON")*(COUNTIFS(Override!$B$11:$B$40,$B37,Override!$D$11:$D$40,16,Override!$E$11:$E$40,"&gt;=0")-COUNTIFS(Override!$B$11:$B$40,$B37,Override!$D$11:$D$40,16,Override!$E$11:$E$40,"&gt;=0",Override!$C$11:$C$40,"MXAU"))&gt;0,SUMIFS(Override!$E$11:$E$40,Override!$B$11:$B$40,$B37,Override!$D$11:$D$40,16)-SUMIFS(Override!$E$11:$E$40,Override!$B$11:$B$40,$B37,Override!$D$11:$D$40,16,Override!$C$11:$C$40,"MXAU"),Override!$R$72)/'AS51'!$B$3,"")))</f>
        <v/>
      </c>
      <c r="W37" s="77">
        <f>IF(W$13="","",IF($B37="","",IFERROR(F37*$E37/100,"")))</f>
        <v/>
      </c>
      <c r="X37" s="77">
        <f>IF(X$13="","",IF($B37="","",IFERROR(G37*$E37/100,"")))</f>
        <v/>
      </c>
      <c r="Y37" s="77">
        <f>IF(Y$13="","",IF($B37="","",IFERROR(H37*$E37/100,"")))</f>
        <v/>
      </c>
      <c r="Z37" s="77">
        <f>IF(Z$13="","",IF($B37="","",IFERROR(I37*$E37/100,"")))</f>
        <v/>
      </c>
      <c r="AA37" s="77">
        <f>IF(AA$13="","",IF($B37="","",IFERROR(J37*$E37/100,"")))</f>
        <v/>
      </c>
      <c r="AB37" s="77">
        <f>IF(AB$13="","",IF($B37="","",IFERROR(K37*$E37/100,"")))</f>
        <v/>
      </c>
      <c r="AC37" s="77">
        <f>IF(AC$13="","",IF($B37="","",IFERROR(L37*$E37/100,"")))</f>
        <v/>
      </c>
      <c r="AD37" s="77">
        <f>IF(AD$13="","",IF($B37="","",IFERROR(M37*$E37/100,"")))</f>
        <v/>
      </c>
      <c r="AE37" s="77">
        <f>IF(AE$13="","",IF($B37="","",IFERROR(N37*$E37/100,"")))</f>
        <v/>
      </c>
      <c r="AF37" s="77">
        <f>IF(AF$13="","",IF($B37="","",IFERROR(O37*$E37/100,"")))</f>
        <v/>
      </c>
      <c r="AG37" s="77">
        <f>IF(AG$13="","",IF($B37="","",IFERROR(P37*$E37/100,"")))</f>
        <v/>
      </c>
      <c r="AH37" s="77">
        <f>IF(AH$13="","",IF($B37="","",IFERROR(Q37*$E37/100,"")))</f>
        <v/>
      </c>
      <c r="AI37" s="77">
        <f>IF(AI$13="","",IF($B37="","",IFERROR(R37*$E37/100,"")))</f>
        <v/>
      </c>
      <c r="AJ37" s="77">
        <f>IF(AJ$13="","",IF($B37="","",IFERROR(S37*$E37/100,"")))</f>
        <v/>
      </c>
      <c r="AK37" s="77">
        <f>IF(AK$13="","",IF($B37="","",IFERROR(T37*$E37/100,"")))</f>
        <v/>
      </c>
      <c r="AL37" s="77">
        <f>IF(AL$13="","",IF($B37="","",IFERROR(U37*$E37/100,"")))</f>
        <v/>
      </c>
      <c r="AN37" s="77">
        <f>IF($B37="","",SUMIF($F$13:$U$13,"&lt;="&amp;Sector!$D$51,$F37:$U37))</f>
        <v/>
      </c>
      <c r="AO37" s="77">
        <f>IF($B37="","",SUMIF($W$13:$AL$13,"&lt;="&amp;Sector!$D$51,$W37:$AL37))</f>
        <v/>
      </c>
      <c r="AQ37" s="163">
        <f>IF(AQ$13="","",IF($B37="","",IFERROR($C37*$D37*SUMPRODUCT(('Dvd Calendar'!$E$239:$CZ$239&gt;AQ$12)*('Dvd Calendar'!$E$239:$CZ$239&lt;=AQ$13)*'Dvd Calendar'!$E$242:$CZ$242*(('Dvd Calendar'!$E$244:$CZ$244='Field Check'!$C$56)*('Field Check'!$C$56&lt;&gt;"")+('Dvd Calendar'!$E$244:$CZ$244='Field Check'!$C$57)*('Field Check'!$C$57&lt;&gt;"")))/'AS51'!$B$3,"")))</f>
        <v/>
      </c>
      <c r="AR37" s="163">
        <f>IF(AR$13="","",IF($B37="","",IFERROR($C37*$D37*SUMPRODUCT(('Dvd Calendar'!$E$239:$CZ$239&gt;AR$12)*('Dvd Calendar'!$E$239:$CZ$239&lt;=AR$13)*'Dvd Calendar'!$E$242:$CZ$242*(('Dvd Calendar'!$E$244:$CZ$244='Field Check'!$C$56)*('Field Check'!$C$56&lt;&gt;"")+('Dvd Calendar'!$E$244:$CZ$244='Field Check'!$C$57)*('Field Check'!$C$57&lt;&gt;"")))/'AS51'!$B$3,"")))</f>
        <v/>
      </c>
      <c r="AS37" s="163">
        <f>IF(AS$13="","",IF($B37="","",IFERROR($C37*$D37*SUMPRODUCT(('Dvd Calendar'!$E$239:$CZ$239&gt;AS$12)*('Dvd Calendar'!$E$239:$CZ$239&lt;=AS$13)*'Dvd Calendar'!$E$242:$CZ$242*(('Dvd Calendar'!$E$244:$CZ$244='Field Check'!$C$56)*('Field Check'!$C$56&lt;&gt;"")+('Dvd Calendar'!$E$244:$CZ$244='Field Check'!$C$57)*('Field Check'!$C$57&lt;&gt;"")))/'AS51'!$B$3,"")))</f>
        <v/>
      </c>
      <c r="AT37" s="163">
        <f>IF(AT$13="","",IF($B37="","",IFERROR($C37*$D37*SUMPRODUCT(('Dvd Calendar'!$E$239:$CZ$239&gt;AT$12)*('Dvd Calendar'!$E$239:$CZ$239&lt;=AT$13)*'Dvd Calendar'!$E$242:$CZ$242*(('Dvd Calendar'!$E$244:$CZ$244='Field Check'!$C$56)*('Field Check'!$C$56&lt;&gt;"")+('Dvd Calendar'!$E$244:$CZ$244='Field Check'!$C$57)*('Field Check'!$C$57&lt;&gt;"")))/'AS51'!$B$3,"")))</f>
        <v/>
      </c>
      <c r="AU37" s="163">
        <f>IF(AU$13="","",IF($B37="","",IFERROR($C37*$D37*SUMPRODUCT(('Dvd Calendar'!$E$239:$CZ$239&gt;AU$12)*('Dvd Calendar'!$E$239:$CZ$239&lt;=AU$13)*'Dvd Calendar'!$E$242:$CZ$242*(('Dvd Calendar'!$E$244:$CZ$244='Field Check'!$C$56)*('Field Check'!$C$56&lt;&gt;"")+('Dvd Calendar'!$E$244:$CZ$244='Field Check'!$C$57)*('Field Check'!$C$57&lt;&gt;"")))/'AS51'!$B$3,"")))</f>
        <v/>
      </c>
      <c r="AV37" s="163">
        <f>IF(AV$13="","",IF($B37="","",IFERROR($C37*$D37*SUMPRODUCT(('Dvd Calendar'!$E$239:$CZ$239&gt;AV$12)*('Dvd Calendar'!$E$239:$CZ$239&lt;=AV$13)*'Dvd Calendar'!$E$242:$CZ$242*(('Dvd Calendar'!$E$244:$CZ$244='Field Check'!$C$56)*('Field Check'!$C$56&lt;&gt;"")+('Dvd Calendar'!$E$244:$CZ$244='Field Check'!$C$57)*('Field Check'!$C$57&lt;&gt;"")))/'AS51'!$B$3,"")))</f>
        <v/>
      </c>
      <c r="AW37" s="163">
        <f>IF(AW$13="","",IF($B37="","",IFERROR($C37*$D37*SUMPRODUCT(('Dvd Calendar'!$E$239:$CZ$239&gt;AW$12)*('Dvd Calendar'!$E$239:$CZ$239&lt;=AW$13)*'Dvd Calendar'!$E$242:$CZ$242*(('Dvd Calendar'!$E$244:$CZ$244='Field Check'!$C$56)*('Field Check'!$C$56&lt;&gt;"")+('Dvd Calendar'!$E$244:$CZ$244='Field Check'!$C$57)*('Field Check'!$C$57&lt;&gt;"")))/'AS51'!$B$3,"")))</f>
        <v/>
      </c>
      <c r="AX37" s="163">
        <f>IF(AX$13="","",IF($B37="","",IFERROR($C37*$D37*SUMPRODUCT(('Dvd Calendar'!$E$239:$CZ$239&gt;AX$12)*('Dvd Calendar'!$E$239:$CZ$239&lt;=AX$13)*'Dvd Calendar'!$E$242:$CZ$242*(('Dvd Calendar'!$E$244:$CZ$244='Field Check'!$C$56)*('Field Check'!$C$56&lt;&gt;"")+('Dvd Calendar'!$E$244:$CZ$244='Field Check'!$C$57)*('Field Check'!$C$57&lt;&gt;"")))/'AS51'!$B$3,"")))</f>
        <v/>
      </c>
      <c r="AY37" s="163">
        <f>IF(AY$13="","",IF($B37="","",IFERROR($C37*$D37*SUMPRODUCT(('Dvd Calendar'!$E$239:$CZ$239&gt;AY$12)*('Dvd Calendar'!$E$239:$CZ$239&lt;=AY$13)*'Dvd Calendar'!$E$242:$CZ$242*(('Dvd Calendar'!$E$244:$CZ$244='Field Check'!$C$56)*('Field Check'!$C$56&lt;&gt;"")+('Dvd Calendar'!$E$244:$CZ$244='Field Check'!$C$57)*('Field Check'!$C$57&lt;&gt;"")))/'AS51'!$B$3,"")))</f>
        <v/>
      </c>
      <c r="AZ37" s="163">
        <f>IF(AZ$13="","",IF($B37="","",IFERROR($C37*$D37*SUMPRODUCT(('Dvd Calendar'!$E$239:$CZ$239&gt;AZ$12)*('Dvd Calendar'!$E$239:$CZ$239&lt;=AZ$13)*'Dvd Calendar'!$E$242:$CZ$242*(('Dvd Calendar'!$E$244:$CZ$244='Field Check'!$C$56)*('Field Check'!$C$56&lt;&gt;"")+('Dvd Calendar'!$E$244:$CZ$244='Field Check'!$C$57)*('Field Check'!$C$57&lt;&gt;"")))/'AS51'!$B$3,"")))</f>
        <v/>
      </c>
      <c r="BA37" s="163">
        <f>IF(BA$13="","",IF($B37="","",IFERROR($C37*$D37*SUMPRODUCT(('Dvd Calendar'!$E$239:$CZ$239&gt;BA$12)*('Dvd Calendar'!$E$239:$CZ$239&lt;=BA$13)*'Dvd Calendar'!$E$242:$CZ$242*(('Dvd Calendar'!$E$244:$CZ$244='Field Check'!$C$56)*('Field Check'!$C$56&lt;&gt;"")+('Dvd Calendar'!$E$244:$CZ$244='Field Check'!$C$57)*('Field Check'!$C$57&lt;&gt;"")))/'AS51'!$B$3,"")))</f>
        <v/>
      </c>
      <c r="BB37" s="163">
        <f>IF(BB$13="","",IF($B37="","",IFERROR($C37*$D37*SUMPRODUCT(('Dvd Calendar'!$E$239:$CZ$239&gt;BB$12)*('Dvd Calendar'!$E$239:$CZ$239&lt;=BB$13)*'Dvd Calendar'!$E$242:$CZ$242*(('Dvd Calendar'!$E$244:$CZ$244='Field Check'!$C$56)*('Field Check'!$C$56&lt;&gt;"")+('Dvd Calendar'!$E$244:$CZ$244='Field Check'!$C$57)*('Field Check'!$C$57&lt;&gt;"")))/'AS51'!$B$3,"")))</f>
        <v/>
      </c>
      <c r="BC37" s="163">
        <f>IF(BC$13="","",IF($B37="","",IFERROR($C37*$D37*SUMPRODUCT(('Dvd Calendar'!$E$239:$CZ$239&gt;BC$12)*('Dvd Calendar'!$E$239:$CZ$239&lt;=BC$13)*'Dvd Calendar'!$E$242:$CZ$242*(('Dvd Calendar'!$E$244:$CZ$244='Field Check'!$C$56)*('Field Check'!$C$56&lt;&gt;"")+('Dvd Calendar'!$E$244:$CZ$244='Field Check'!$C$57)*('Field Check'!$C$57&lt;&gt;"")))/'AS51'!$B$3,"")))</f>
        <v/>
      </c>
      <c r="BD37" s="163">
        <f>IF(BD$13="","",IF($B37="","",IFERROR($C37*$D37*SUMPRODUCT(('Dvd Calendar'!$E$239:$CZ$239&gt;BD$12)*('Dvd Calendar'!$E$239:$CZ$239&lt;=BD$13)*'Dvd Calendar'!$E$242:$CZ$242*(('Dvd Calendar'!$E$244:$CZ$244='Field Check'!$C$56)*('Field Check'!$C$56&lt;&gt;"")+('Dvd Calendar'!$E$244:$CZ$244='Field Check'!$C$57)*('Field Check'!$C$57&lt;&gt;"")))/'AS51'!$B$3,"")))</f>
        <v/>
      </c>
      <c r="BE37" s="163">
        <f>IF(BE$13="","",IF($B37="","",IFERROR($C37*$D37*SUMPRODUCT(('Dvd Calendar'!$E$239:$CZ$239&gt;BE$12)*('Dvd Calendar'!$E$239:$CZ$239&lt;=BE$13)*'Dvd Calendar'!$E$242:$CZ$242*(('Dvd Calendar'!$E$244:$CZ$244='Field Check'!$C$56)*('Field Check'!$C$56&lt;&gt;"")+('Dvd Calendar'!$E$244:$CZ$244='Field Check'!$C$57)*('Field Check'!$C$57&lt;&gt;"")))/'AS51'!$B$3,"")))</f>
        <v/>
      </c>
      <c r="BF37" s="163">
        <f>IF(BF$13="","",IF($B37="","",IFERROR($C37*$D37*SUMPRODUCT(('Dvd Calendar'!$E$239:$CZ$239&gt;BF$12)*('Dvd Calendar'!$E$239:$CZ$239&lt;=BF$13)*'Dvd Calendar'!$E$242:$CZ$242*(('Dvd Calendar'!$E$244:$CZ$244='Field Check'!$C$56)*('Field Check'!$C$56&lt;&gt;"")+('Dvd Calendar'!$E$244:$CZ$244='Field Check'!$C$57)*('Field Check'!$C$57&lt;&gt;"")))/'AS51'!$B$3,"")))</f>
        <v/>
      </c>
      <c r="BH37" s="163">
        <f>IF(BH$13="","",IF($B37="","",IFERROR(AQ37*$E37/100,"")))</f>
        <v/>
      </c>
      <c r="BI37" s="163">
        <f>IF(BI$13="","",IF($B37="","",IFERROR(AR37*$E37/100,"")))</f>
        <v/>
      </c>
      <c r="BJ37" s="163">
        <f>IF(BJ$13="","",IF($B37="","",IFERROR(AS37*$E37/100,"")))</f>
        <v/>
      </c>
      <c r="BK37" s="163">
        <f>IF(BK$13="","",IF($B37="","",IFERROR(AT37*$E37/100,"")))</f>
        <v/>
      </c>
      <c r="BL37" s="163">
        <f>IF(BL$13="","",IF($B37="","",IFERROR(AU37*$E37/100,"")))</f>
        <v/>
      </c>
      <c r="BM37" s="163">
        <f>IF(BM$13="","",IF($B37="","",IFERROR(AV37*$E37/100,"")))</f>
        <v/>
      </c>
      <c r="BN37" s="163">
        <f>IF(BN$13="","",IF($B37="","",IFERROR(AW37*$E37/100,"")))</f>
        <v/>
      </c>
      <c r="BO37" s="163">
        <f>IF(BO$13="","",IF($B37="","",IFERROR(AX37*$E37/100,"")))</f>
        <v/>
      </c>
      <c r="BP37" s="163">
        <f>IF(BP$13="","",IF($B37="","",IFERROR(AY37*$E37/100,"")))</f>
        <v/>
      </c>
      <c r="BQ37" s="163">
        <f>IF(BQ$13="","",IF($B37="","",IFERROR(AZ37*$E37/100,"")))</f>
        <v/>
      </c>
      <c r="BR37" s="163">
        <f>IF(BR$13="","",IF($B37="","",IFERROR(BA37*$E37/100,"")))</f>
        <v/>
      </c>
      <c r="BS37" s="163">
        <f>IF(BS$13="","",IF($B37="","",IFERROR(BB37*$E37/100,"")))</f>
        <v/>
      </c>
      <c r="BT37" s="163">
        <f>IF(BT$13="","",IF($B37="","",IFERROR(BC37*$E37/100,"")))</f>
        <v/>
      </c>
      <c r="BU37" s="163">
        <f>IF(BU$13="","",IF($B37="","",IFERROR(BD37*$E37/100,"")))</f>
        <v/>
      </c>
      <c r="BV37" s="163">
        <f>IF(BV$13="","",IF($B37="","",IFERROR(BE37*$E37/100,"")))</f>
        <v/>
      </c>
      <c r="BW37" s="163">
        <f>IF(BW$13="","",IF($B37="","",IFERROR(BF37*$E37/100,"")))</f>
        <v/>
      </c>
    </row>
    <row r="38">
      <c r="B38" s="126">
        <f>IF('AS51'!$C$28="","",'AS51'!$C$28)</f>
        <v/>
      </c>
      <c r="C38" s="74">
        <f>IF('AS51'!$B$28="","",'AS51'!$B$28)</f>
        <v/>
      </c>
      <c r="D38" s="75">
        <f>IFERROR('AS51'!$Q$28,1)</f>
        <v/>
      </c>
      <c r="E38" s="76">
        <f>IF($B38="","",IF(ISNUMBER('AS51'!$I$28),'AS51'!$I$28,'Index Summary'!$C$7))</f>
        <v/>
      </c>
      <c r="F38" s="77">
        <f>IF(F$13="","",IF($B38="","",IFERROR($C38*$D38*IF((Override!$C$4="ON")*(COUNTIFS(Override!$B$11:$B$40,$B38,Override!$D$11:$D$40,1,Override!$E$11:$E$40,"&gt;=0")-COUNTIFS(Override!$B$11:$B$40,$B38,Override!$D$11:$D$40,1,Override!$E$11:$E$40,"&gt;=0",Override!$C$11:$C$40,"MXAU"))&gt;0,SUMIFS(Override!$E$11:$E$40,Override!$B$11:$B$40,$B38,Override!$D$11:$D$40,1)-SUMIFS(Override!$E$11:$E$40,Override!$B$11:$B$40,$B38,Override!$D$11:$D$40,1,Override!$C$11:$C$40,"MXAU"),Override!$C$73)/'AS51'!$B$3,"")))</f>
        <v/>
      </c>
      <c r="G38" s="77">
        <f>IF(G$13="","",IF($B38="","",IFERROR($C38*$D38*IF((Override!$C$4="ON")*(COUNTIFS(Override!$B$11:$B$40,$B38,Override!$D$11:$D$40,2,Override!$E$11:$E$40,"&gt;=0")-COUNTIFS(Override!$B$11:$B$40,$B38,Override!$D$11:$D$40,2,Override!$E$11:$E$40,"&gt;=0",Override!$C$11:$C$40,"MXAU"))&gt;0,SUMIFS(Override!$E$11:$E$40,Override!$B$11:$B$40,$B38,Override!$D$11:$D$40,2)-SUMIFS(Override!$E$11:$E$40,Override!$B$11:$B$40,$B38,Override!$D$11:$D$40,2,Override!$C$11:$C$40,"MXAU"),Override!$D$73)/'AS51'!$B$3,"")))</f>
        <v/>
      </c>
      <c r="H38" s="77">
        <f>IF(H$13="","",IF($B38="","",IFERROR($C38*$D38*IF((Override!$C$4="ON")*(COUNTIFS(Override!$B$11:$B$40,$B38,Override!$D$11:$D$40,3,Override!$E$11:$E$40,"&gt;=0")-COUNTIFS(Override!$B$11:$B$40,$B38,Override!$D$11:$D$40,3,Override!$E$11:$E$40,"&gt;=0",Override!$C$11:$C$40,"MXAU"))&gt;0,SUMIFS(Override!$E$11:$E$40,Override!$B$11:$B$40,$B38,Override!$D$11:$D$40,3)-SUMIFS(Override!$E$11:$E$40,Override!$B$11:$B$40,$B38,Override!$D$11:$D$40,3,Override!$C$11:$C$40,"MXAU"),Override!$E$73)/'AS51'!$B$3,"")))</f>
        <v/>
      </c>
      <c r="I38" s="77">
        <f>IF(I$13="","",IF($B38="","",IFERROR($C38*$D38*IF((Override!$C$4="ON")*(COUNTIFS(Override!$B$11:$B$40,$B38,Override!$D$11:$D$40,4,Override!$E$11:$E$40,"&gt;=0")-COUNTIFS(Override!$B$11:$B$40,$B38,Override!$D$11:$D$40,4,Override!$E$11:$E$40,"&gt;=0",Override!$C$11:$C$40,"MXAU"))&gt;0,SUMIFS(Override!$E$11:$E$40,Override!$B$11:$B$40,$B38,Override!$D$11:$D$40,4)-SUMIFS(Override!$E$11:$E$40,Override!$B$11:$B$40,$B38,Override!$D$11:$D$40,4,Override!$C$11:$C$40,"MXAU"),Override!$F$73)/'AS51'!$B$3,"")))</f>
        <v/>
      </c>
      <c r="J38" s="77">
        <f>IF(J$13="","",IF($B38="","",IFERROR($C38*$D38*IF((Override!$C$4="ON")*(COUNTIFS(Override!$B$11:$B$40,$B38,Override!$D$11:$D$40,5,Override!$E$11:$E$40,"&gt;=0")-COUNTIFS(Override!$B$11:$B$40,$B38,Override!$D$11:$D$40,5,Override!$E$11:$E$40,"&gt;=0",Override!$C$11:$C$40,"MXAU"))&gt;0,SUMIFS(Override!$E$11:$E$40,Override!$B$11:$B$40,$B38,Override!$D$11:$D$40,5)-SUMIFS(Override!$E$11:$E$40,Override!$B$11:$B$40,$B38,Override!$D$11:$D$40,5,Override!$C$11:$C$40,"MXAU"),Override!$G$73)/'AS51'!$B$3,"")))</f>
        <v/>
      </c>
      <c r="K38" s="77">
        <f>IF(K$13="","",IF($B38="","",IFERROR($C38*$D38*IF((Override!$C$4="ON")*(COUNTIFS(Override!$B$11:$B$40,$B38,Override!$D$11:$D$40,6,Override!$E$11:$E$40,"&gt;=0")-COUNTIFS(Override!$B$11:$B$40,$B38,Override!$D$11:$D$40,6,Override!$E$11:$E$40,"&gt;=0",Override!$C$11:$C$40,"MXAU"))&gt;0,SUMIFS(Override!$E$11:$E$40,Override!$B$11:$B$40,$B38,Override!$D$11:$D$40,6)-SUMIFS(Override!$E$11:$E$40,Override!$B$11:$B$40,$B38,Override!$D$11:$D$40,6,Override!$C$11:$C$40,"MXAU"),Override!$H$73)/'AS51'!$B$3,"")))</f>
        <v/>
      </c>
      <c r="L38" s="77">
        <f>IF(L$13="","",IF($B38="","",IFERROR($C38*$D38*IF((Override!$C$4="ON")*(COUNTIFS(Override!$B$11:$B$40,$B38,Override!$D$11:$D$40,7,Override!$E$11:$E$40,"&gt;=0")-COUNTIFS(Override!$B$11:$B$40,$B38,Override!$D$11:$D$40,7,Override!$E$11:$E$40,"&gt;=0",Override!$C$11:$C$40,"MXAU"))&gt;0,SUMIFS(Override!$E$11:$E$40,Override!$B$11:$B$40,$B38,Override!$D$11:$D$40,7)-SUMIFS(Override!$E$11:$E$40,Override!$B$11:$B$40,$B38,Override!$D$11:$D$40,7,Override!$C$11:$C$40,"MXAU"),Override!$I$73)/'AS51'!$B$3,"")))</f>
        <v/>
      </c>
      <c r="M38" s="77">
        <f>IF(M$13="","",IF($B38="","",IFERROR($C38*$D38*IF((Override!$C$4="ON")*(COUNTIFS(Override!$B$11:$B$40,$B38,Override!$D$11:$D$40,8,Override!$E$11:$E$40,"&gt;=0")-COUNTIFS(Override!$B$11:$B$40,$B38,Override!$D$11:$D$40,8,Override!$E$11:$E$40,"&gt;=0",Override!$C$11:$C$40,"MXAU"))&gt;0,SUMIFS(Override!$E$11:$E$40,Override!$B$11:$B$40,$B38,Override!$D$11:$D$40,8)-SUMIFS(Override!$E$11:$E$40,Override!$B$11:$B$40,$B38,Override!$D$11:$D$40,8,Override!$C$11:$C$40,"MXAU"),Override!$J$73)/'AS51'!$B$3,"")))</f>
        <v/>
      </c>
      <c r="N38" s="77">
        <f>IF(N$13="","",IF($B38="","",IFERROR($C38*$D38*IF((Override!$C$4="ON")*(COUNTIFS(Override!$B$11:$B$40,$B38,Override!$D$11:$D$40,9,Override!$E$11:$E$40,"&gt;=0")-COUNTIFS(Override!$B$11:$B$40,$B38,Override!$D$11:$D$40,9,Override!$E$11:$E$40,"&gt;=0",Override!$C$11:$C$40,"MXAU"))&gt;0,SUMIFS(Override!$E$11:$E$40,Override!$B$11:$B$40,$B38,Override!$D$11:$D$40,9)-SUMIFS(Override!$E$11:$E$40,Override!$B$11:$B$40,$B38,Override!$D$11:$D$40,9,Override!$C$11:$C$40,"MXAU"),Override!$K$73)/'AS51'!$B$3,"")))</f>
        <v/>
      </c>
      <c r="O38" s="77">
        <f>IF(O$13="","",IF($B38="","",IFERROR($C38*$D38*IF((Override!$C$4="ON")*(COUNTIFS(Override!$B$11:$B$40,$B38,Override!$D$11:$D$40,10,Override!$E$11:$E$40,"&gt;=0")-COUNTIFS(Override!$B$11:$B$40,$B38,Override!$D$11:$D$40,10,Override!$E$11:$E$40,"&gt;=0",Override!$C$11:$C$40,"MXAU"))&gt;0,SUMIFS(Override!$E$11:$E$40,Override!$B$11:$B$40,$B38,Override!$D$11:$D$40,10)-SUMIFS(Override!$E$11:$E$40,Override!$B$11:$B$40,$B38,Override!$D$11:$D$40,10,Override!$C$11:$C$40,"MXAU"),Override!$L$73)/'AS51'!$B$3,"")))</f>
        <v/>
      </c>
      <c r="P38" s="77">
        <f>IF(P$13="","",IF($B38="","",IFERROR($C38*$D38*IF((Override!$C$4="ON")*(COUNTIFS(Override!$B$11:$B$40,$B38,Override!$D$11:$D$40,11,Override!$E$11:$E$40,"&gt;=0")-COUNTIFS(Override!$B$11:$B$40,$B38,Override!$D$11:$D$40,11,Override!$E$11:$E$40,"&gt;=0",Override!$C$11:$C$40,"MXAU"))&gt;0,SUMIFS(Override!$E$11:$E$40,Override!$B$11:$B$40,$B38,Override!$D$11:$D$40,11)-SUMIFS(Override!$E$11:$E$40,Override!$B$11:$B$40,$B38,Override!$D$11:$D$40,11,Override!$C$11:$C$40,"MXAU"),Override!$M$73)/'AS51'!$B$3,"")))</f>
        <v/>
      </c>
      <c r="Q38" s="77">
        <f>IF(Q$13="","",IF($B38="","",IFERROR($C38*$D38*IF((Override!$C$4="ON")*(COUNTIFS(Override!$B$11:$B$40,$B38,Override!$D$11:$D$40,12,Override!$E$11:$E$40,"&gt;=0")-COUNTIFS(Override!$B$11:$B$40,$B38,Override!$D$11:$D$40,12,Override!$E$11:$E$40,"&gt;=0",Override!$C$11:$C$40,"MXAU"))&gt;0,SUMIFS(Override!$E$11:$E$40,Override!$B$11:$B$40,$B38,Override!$D$11:$D$40,12)-SUMIFS(Override!$E$11:$E$40,Override!$B$11:$B$40,$B38,Override!$D$11:$D$40,12,Override!$C$11:$C$40,"MXAU"),Override!$N$73)/'AS51'!$B$3,"")))</f>
        <v/>
      </c>
      <c r="R38" s="77">
        <f>IF(R$13="","",IF($B38="","",IFERROR($C38*$D38*IF((Override!$C$4="ON")*(COUNTIFS(Override!$B$11:$B$40,$B38,Override!$D$11:$D$40,13,Override!$E$11:$E$40,"&gt;=0")-COUNTIFS(Override!$B$11:$B$40,$B38,Override!$D$11:$D$40,13,Override!$E$11:$E$40,"&gt;=0",Override!$C$11:$C$40,"MXAU"))&gt;0,SUMIFS(Override!$E$11:$E$40,Override!$B$11:$B$40,$B38,Override!$D$11:$D$40,13)-SUMIFS(Override!$E$11:$E$40,Override!$B$11:$B$40,$B38,Override!$D$11:$D$40,13,Override!$C$11:$C$40,"MXAU"),Override!$O$73)/'AS51'!$B$3,"")))</f>
        <v/>
      </c>
      <c r="S38" s="77">
        <f>IF(S$13="","",IF($B38="","",IFERROR($C38*$D38*IF((Override!$C$4="ON")*(COUNTIFS(Override!$B$11:$B$40,$B38,Override!$D$11:$D$40,14,Override!$E$11:$E$40,"&gt;=0")-COUNTIFS(Override!$B$11:$B$40,$B38,Override!$D$11:$D$40,14,Override!$E$11:$E$40,"&gt;=0",Override!$C$11:$C$40,"MXAU"))&gt;0,SUMIFS(Override!$E$11:$E$40,Override!$B$11:$B$40,$B38,Override!$D$11:$D$40,14)-SUMIFS(Override!$E$11:$E$40,Override!$B$11:$B$40,$B38,Override!$D$11:$D$40,14,Override!$C$11:$C$40,"MXAU"),Override!$P$73)/'AS51'!$B$3,"")))</f>
        <v/>
      </c>
      <c r="T38" s="77">
        <f>IF(T$13="","",IF($B38="","",IFERROR($C38*$D38*IF((Override!$C$4="ON")*(COUNTIFS(Override!$B$11:$B$40,$B38,Override!$D$11:$D$40,15,Override!$E$11:$E$40,"&gt;=0")-COUNTIFS(Override!$B$11:$B$40,$B38,Override!$D$11:$D$40,15,Override!$E$11:$E$40,"&gt;=0",Override!$C$11:$C$40,"MXAU"))&gt;0,SUMIFS(Override!$E$11:$E$40,Override!$B$11:$B$40,$B38,Override!$D$11:$D$40,15)-SUMIFS(Override!$E$11:$E$40,Override!$B$11:$B$40,$B38,Override!$D$11:$D$40,15,Override!$C$11:$C$40,"MXAU"),Override!$Q$73)/'AS51'!$B$3,"")))</f>
        <v/>
      </c>
      <c r="U38" s="77">
        <f>IF(U$13="","",IF($B38="","",IFERROR($C38*$D38*IF((Override!$C$4="ON")*(COUNTIFS(Override!$B$11:$B$40,$B38,Override!$D$11:$D$40,16,Override!$E$11:$E$40,"&gt;=0")-COUNTIFS(Override!$B$11:$B$40,$B38,Override!$D$11:$D$40,16,Override!$E$11:$E$40,"&gt;=0",Override!$C$11:$C$40,"MXAU"))&gt;0,SUMIFS(Override!$E$11:$E$40,Override!$B$11:$B$40,$B38,Override!$D$11:$D$40,16)-SUMIFS(Override!$E$11:$E$40,Override!$B$11:$B$40,$B38,Override!$D$11:$D$40,16,Override!$C$11:$C$40,"MXAU"),Override!$R$73)/'AS51'!$B$3,"")))</f>
        <v/>
      </c>
      <c r="W38" s="77">
        <f>IF(W$13="","",IF($B38="","",IFERROR(F38*$E38/100,"")))</f>
        <v/>
      </c>
      <c r="X38" s="77">
        <f>IF(X$13="","",IF($B38="","",IFERROR(G38*$E38/100,"")))</f>
        <v/>
      </c>
      <c r="Y38" s="77">
        <f>IF(Y$13="","",IF($B38="","",IFERROR(H38*$E38/100,"")))</f>
        <v/>
      </c>
      <c r="Z38" s="77">
        <f>IF(Z$13="","",IF($B38="","",IFERROR(I38*$E38/100,"")))</f>
        <v/>
      </c>
      <c r="AA38" s="77">
        <f>IF(AA$13="","",IF($B38="","",IFERROR(J38*$E38/100,"")))</f>
        <v/>
      </c>
      <c r="AB38" s="77">
        <f>IF(AB$13="","",IF($B38="","",IFERROR(K38*$E38/100,"")))</f>
        <v/>
      </c>
      <c r="AC38" s="77">
        <f>IF(AC$13="","",IF($B38="","",IFERROR(L38*$E38/100,"")))</f>
        <v/>
      </c>
      <c r="AD38" s="77">
        <f>IF(AD$13="","",IF($B38="","",IFERROR(M38*$E38/100,"")))</f>
        <v/>
      </c>
      <c r="AE38" s="77">
        <f>IF(AE$13="","",IF($B38="","",IFERROR(N38*$E38/100,"")))</f>
        <v/>
      </c>
      <c r="AF38" s="77">
        <f>IF(AF$13="","",IF($B38="","",IFERROR(O38*$E38/100,"")))</f>
        <v/>
      </c>
      <c r="AG38" s="77">
        <f>IF(AG$13="","",IF($B38="","",IFERROR(P38*$E38/100,"")))</f>
        <v/>
      </c>
      <c r="AH38" s="77">
        <f>IF(AH$13="","",IF($B38="","",IFERROR(Q38*$E38/100,"")))</f>
        <v/>
      </c>
      <c r="AI38" s="77">
        <f>IF(AI$13="","",IF($B38="","",IFERROR(R38*$E38/100,"")))</f>
        <v/>
      </c>
      <c r="AJ38" s="77">
        <f>IF(AJ$13="","",IF($B38="","",IFERROR(S38*$E38/100,"")))</f>
        <v/>
      </c>
      <c r="AK38" s="77">
        <f>IF(AK$13="","",IF($B38="","",IFERROR(T38*$E38/100,"")))</f>
        <v/>
      </c>
      <c r="AL38" s="77">
        <f>IF(AL$13="","",IF($B38="","",IFERROR(U38*$E38/100,"")))</f>
        <v/>
      </c>
      <c r="AN38" s="77">
        <f>IF($B38="","",SUMIF($F$13:$U$13,"&lt;="&amp;Sector!$D$51,$F38:$U38))</f>
        <v/>
      </c>
      <c r="AO38" s="77">
        <f>IF($B38="","",SUMIF($W$13:$AL$13,"&lt;="&amp;Sector!$D$51,$W38:$AL38))</f>
        <v/>
      </c>
      <c r="AQ38" s="163">
        <f>IF(AQ$13="","",IF($B38="","",IFERROR($C38*$D38*SUMPRODUCT(('Dvd Calendar'!$E$250:$CZ$250&gt;AQ$12)*('Dvd Calendar'!$E$250:$CZ$250&lt;=AQ$13)*'Dvd Calendar'!$E$253:$CZ$253*(('Dvd Calendar'!$E$255:$CZ$255='Field Check'!$C$56)*('Field Check'!$C$56&lt;&gt;"")+('Dvd Calendar'!$E$255:$CZ$255='Field Check'!$C$57)*('Field Check'!$C$57&lt;&gt;"")))/'AS51'!$B$3,"")))</f>
        <v/>
      </c>
      <c r="AR38" s="163">
        <f>IF(AR$13="","",IF($B38="","",IFERROR($C38*$D38*SUMPRODUCT(('Dvd Calendar'!$E$250:$CZ$250&gt;AR$12)*('Dvd Calendar'!$E$250:$CZ$250&lt;=AR$13)*'Dvd Calendar'!$E$253:$CZ$253*(('Dvd Calendar'!$E$255:$CZ$255='Field Check'!$C$56)*('Field Check'!$C$56&lt;&gt;"")+('Dvd Calendar'!$E$255:$CZ$255='Field Check'!$C$57)*('Field Check'!$C$57&lt;&gt;"")))/'AS51'!$B$3,"")))</f>
        <v/>
      </c>
      <c r="AS38" s="163">
        <f>IF(AS$13="","",IF($B38="","",IFERROR($C38*$D38*SUMPRODUCT(('Dvd Calendar'!$E$250:$CZ$250&gt;AS$12)*('Dvd Calendar'!$E$250:$CZ$250&lt;=AS$13)*'Dvd Calendar'!$E$253:$CZ$253*(('Dvd Calendar'!$E$255:$CZ$255='Field Check'!$C$56)*('Field Check'!$C$56&lt;&gt;"")+('Dvd Calendar'!$E$255:$CZ$255='Field Check'!$C$57)*('Field Check'!$C$57&lt;&gt;"")))/'AS51'!$B$3,"")))</f>
        <v/>
      </c>
      <c r="AT38" s="163">
        <f>IF(AT$13="","",IF($B38="","",IFERROR($C38*$D38*SUMPRODUCT(('Dvd Calendar'!$E$250:$CZ$250&gt;AT$12)*('Dvd Calendar'!$E$250:$CZ$250&lt;=AT$13)*'Dvd Calendar'!$E$253:$CZ$253*(('Dvd Calendar'!$E$255:$CZ$255='Field Check'!$C$56)*('Field Check'!$C$56&lt;&gt;"")+('Dvd Calendar'!$E$255:$CZ$255='Field Check'!$C$57)*('Field Check'!$C$57&lt;&gt;"")))/'AS51'!$B$3,"")))</f>
        <v/>
      </c>
      <c r="AU38" s="163">
        <f>IF(AU$13="","",IF($B38="","",IFERROR($C38*$D38*SUMPRODUCT(('Dvd Calendar'!$E$250:$CZ$250&gt;AU$12)*('Dvd Calendar'!$E$250:$CZ$250&lt;=AU$13)*'Dvd Calendar'!$E$253:$CZ$253*(('Dvd Calendar'!$E$255:$CZ$255='Field Check'!$C$56)*('Field Check'!$C$56&lt;&gt;"")+('Dvd Calendar'!$E$255:$CZ$255='Field Check'!$C$57)*('Field Check'!$C$57&lt;&gt;"")))/'AS51'!$B$3,"")))</f>
        <v/>
      </c>
      <c r="AV38" s="163">
        <f>IF(AV$13="","",IF($B38="","",IFERROR($C38*$D38*SUMPRODUCT(('Dvd Calendar'!$E$250:$CZ$250&gt;AV$12)*('Dvd Calendar'!$E$250:$CZ$250&lt;=AV$13)*'Dvd Calendar'!$E$253:$CZ$253*(('Dvd Calendar'!$E$255:$CZ$255='Field Check'!$C$56)*('Field Check'!$C$56&lt;&gt;"")+('Dvd Calendar'!$E$255:$CZ$255='Field Check'!$C$57)*('Field Check'!$C$57&lt;&gt;"")))/'AS51'!$B$3,"")))</f>
        <v/>
      </c>
      <c r="AW38" s="163">
        <f>IF(AW$13="","",IF($B38="","",IFERROR($C38*$D38*SUMPRODUCT(('Dvd Calendar'!$E$250:$CZ$250&gt;AW$12)*('Dvd Calendar'!$E$250:$CZ$250&lt;=AW$13)*'Dvd Calendar'!$E$253:$CZ$253*(('Dvd Calendar'!$E$255:$CZ$255='Field Check'!$C$56)*('Field Check'!$C$56&lt;&gt;"")+('Dvd Calendar'!$E$255:$CZ$255='Field Check'!$C$57)*('Field Check'!$C$57&lt;&gt;"")))/'AS51'!$B$3,"")))</f>
        <v/>
      </c>
      <c r="AX38" s="163">
        <f>IF(AX$13="","",IF($B38="","",IFERROR($C38*$D38*SUMPRODUCT(('Dvd Calendar'!$E$250:$CZ$250&gt;AX$12)*('Dvd Calendar'!$E$250:$CZ$250&lt;=AX$13)*'Dvd Calendar'!$E$253:$CZ$253*(('Dvd Calendar'!$E$255:$CZ$255='Field Check'!$C$56)*('Field Check'!$C$56&lt;&gt;"")+('Dvd Calendar'!$E$255:$CZ$255='Field Check'!$C$57)*('Field Check'!$C$57&lt;&gt;"")))/'AS51'!$B$3,"")))</f>
        <v/>
      </c>
      <c r="AY38" s="163">
        <f>IF(AY$13="","",IF($B38="","",IFERROR($C38*$D38*SUMPRODUCT(('Dvd Calendar'!$E$250:$CZ$250&gt;AY$12)*('Dvd Calendar'!$E$250:$CZ$250&lt;=AY$13)*'Dvd Calendar'!$E$253:$CZ$253*(('Dvd Calendar'!$E$255:$CZ$255='Field Check'!$C$56)*('Field Check'!$C$56&lt;&gt;"")+('Dvd Calendar'!$E$255:$CZ$255='Field Check'!$C$57)*('Field Check'!$C$57&lt;&gt;"")))/'AS51'!$B$3,"")))</f>
        <v/>
      </c>
      <c r="AZ38" s="163">
        <f>IF(AZ$13="","",IF($B38="","",IFERROR($C38*$D38*SUMPRODUCT(('Dvd Calendar'!$E$250:$CZ$250&gt;AZ$12)*('Dvd Calendar'!$E$250:$CZ$250&lt;=AZ$13)*'Dvd Calendar'!$E$253:$CZ$253*(('Dvd Calendar'!$E$255:$CZ$255='Field Check'!$C$56)*('Field Check'!$C$56&lt;&gt;"")+('Dvd Calendar'!$E$255:$CZ$255='Field Check'!$C$57)*('Field Check'!$C$57&lt;&gt;"")))/'AS51'!$B$3,"")))</f>
        <v/>
      </c>
      <c r="BA38" s="163">
        <f>IF(BA$13="","",IF($B38="","",IFERROR($C38*$D38*SUMPRODUCT(('Dvd Calendar'!$E$250:$CZ$250&gt;BA$12)*('Dvd Calendar'!$E$250:$CZ$250&lt;=BA$13)*'Dvd Calendar'!$E$253:$CZ$253*(('Dvd Calendar'!$E$255:$CZ$255='Field Check'!$C$56)*('Field Check'!$C$56&lt;&gt;"")+('Dvd Calendar'!$E$255:$CZ$255='Field Check'!$C$57)*('Field Check'!$C$57&lt;&gt;"")))/'AS51'!$B$3,"")))</f>
        <v/>
      </c>
      <c r="BB38" s="163">
        <f>IF(BB$13="","",IF($B38="","",IFERROR($C38*$D38*SUMPRODUCT(('Dvd Calendar'!$E$250:$CZ$250&gt;BB$12)*('Dvd Calendar'!$E$250:$CZ$250&lt;=BB$13)*'Dvd Calendar'!$E$253:$CZ$253*(('Dvd Calendar'!$E$255:$CZ$255='Field Check'!$C$56)*('Field Check'!$C$56&lt;&gt;"")+('Dvd Calendar'!$E$255:$CZ$255='Field Check'!$C$57)*('Field Check'!$C$57&lt;&gt;"")))/'AS51'!$B$3,"")))</f>
        <v/>
      </c>
      <c r="BC38" s="163">
        <f>IF(BC$13="","",IF($B38="","",IFERROR($C38*$D38*SUMPRODUCT(('Dvd Calendar'!$E$250:$CZ$250&gt;BC$12)*('Dvd Calendar'!$E$250:$CZ$250&lt;=BC$13)*'Dvd Calendar'!$E$253:$CZ$253*(('Dvd Calendar'!$E$255:$CZ$255='Field Check'!$C$56)*('Field Check'!$C$56&lt;&gt;"")+('Dvd Calendar'!$E$255:$CZ$255='Field Check'!$C$57)*('Field Check'!$C$57&lt;&gt;"")))/'AS51'!$B$3,"")))</f>
        <v/>
      </c>
      <c r="BD38" s="163">
        <f>IF(BD$13="","",IF($B38="","",IFERROR($C38*$D38*SUMPRODUCT(('Dvd Calendar'!$E$250:$CZ$250&gt;BD$12)*('Dvd Calendar'!$E$250:$CZ$250&lt;=BD$13)*'Dvd Calendar'!$E$253:$CZ$253*(('Dvd Calendar'!$E$255:$CZ$255='Field Check'!$C$56)*('Field Check'!$C$56&lt;&gt;"")+('Dvd Calendar'!$E$255:$CZ$255='Field Check'!$C$57)*('Field Check'!$C$57&lt;&gt;"")))/'AS51'!$B$3,"")))</f>
        <v/>
      </c>
      <c r="BE38" s="163">
        <f>IF(BE$13="","",IF($B38="","",IFERROR($C38*$D38*SUMPRODUCT(('Dvd Calendar'!$E$250:$CZ$250&gt;BE$12)*('Dvd Calendar'!$E$250:$CZ$250&lt;=BE$13)*'Dvd Calendar'!$E$253:$CZ$253*(('Dvd Calendar'!$E$255:$CZ$255='Field Check'!$C$56)*('Field Check'!$C$56&lt;&gt;"")+('Dvd Calendar'!$E$255:$CZ$255='Field Check'!$C$57)*('Field Check'!$C$57&lt;&gt;"")))/'AS51'!$B$3,"")))</f>
        <v/>
      </c>
      <c r="BF38" s="163">
        <f>IF(BF$13="","",IF($B38="","",IFERROR($C38*$D38*SUMPRODUCT(('Dvd Calendar'!$E$250:$CZ$250&gt;BF$12)*('Dvd Calendar'!$E$250:$CZ$250&lt;=BF$13)*'Dvd Calendar'!$E$253:$CZ$253*(('Dvd Calendar'!$E$255:$CZ$255='Field Check'!$C$56)*('Field Check'!$C$56&lt;&gt;"")+('Dvd Calendar'!$E$255:$CZ$255='Field Check'!$C$57)*('Field Check'!$C$57&lt;&gt;"")))/'AS51'!$B$3,"")))</f>
        <v/>
      </c>
      <c r="BH38" s="163">
        <f>IF(BH$13="","",IF($B38="","",IFERROR(AQ38*$E38/100,"")))</f>
        <v/>
      </c>
      <c r="BI38" s="163">
        <f>IF(BI$13="","",IF($B38="","",IFERROR(AR38*$E38/100,"")))</f>
        <v/>
      </c>
      <c r="BJ38" s="163">
        <f>IF(BJ$13="","",IF($B38="","",IFERROR(AS38*$E38/100,"")))</f>
        <v/>
      </c>
      <c r="BK38" s="163">
        <f>IF(BK$13="","",IF($B38="","",IFERROR(AT38*$E38/100,"")))</f>
        <v/>
      </c>
      <c r="BL38" s="163">
        <f>IF(BL$13="","",IF($B38="","",IFERROR(AU38*$E38/100,"")))</f>
        <v/>
      </c>
      <c r="BM38" s="163">
        <f>IF(BM$13="","",IF($B38="","",IFERROR(AV38*$E38/100,"")))</f>
        <v/>
      </c>
      <c r="BN38" s="163">
        <f>IF(BN$13="","",IF($B38="","",IFERROR(AW38*$E38/100,"")))</f>
        <v/>
      </c>
      <c r="BO38" s="163">
        <f>IF(BO$13="","",IF($B38="","",IFERROR(AX38*$E38/100,"")))</f>
        <v/>
      </c>
      <c r="BP38" s="163">
        <f>IF(BP$13="","",IF($B38="","",IFERROR(AY38*$E38/100,"")))</f>
        <v/>
      </c>
      <c r="BQ38" s="163">
        <f>IF(BQ$13="","",IF($B38="","",IFERROR(AZ38*$E38/100,"")))</f>
        <v/>
      </c>
      <c r="BR38" s="163">
        <f>IF(BR$13="","",IF($B38="","",IFERROR(BA38*$E38/100,"")))</f>
        <v/>
      </c>
      <c r="BS38" s="163">
        <f>IF(BS$13="","",IF($B38="","",IFERROR(BB38*$E38/100,"")))</f>
        <v/>
      </c>
      <c r="BT38" s="163">
        <f>IF(BT$13="","",IF($B38="","",IFERROR(BC38*$E38/100,"")))</f>
        <v/>
      </c>
      <c r="BU38" s="163">
        <f>IF(BU$13="","",IF($B38="","",IFERROR(BD38*$E38/100,"")))</f>
        <v/>
      </c>
      <c r="BV38" s="163">
        <f>IF(BV$13="","",IF($B38="","",IFERROR(BE38*$E38/100,"")))</f>
        <v/>
      </c>
      <c r="BW38" s="163">
        <f>IF(BW$13="","",IF($B38="","",IFERROR(BF38*$E38/100,"")))</f>
        <v/>
      </c>
    </row>
    <row r="39">
      <c r="B39" s="126">
        <f>IF('AS51'!$C$29="","",'AS51'!$C$29)</f>
        <v/>
      </c>
      <c r="C39" s="74">
        <f>IF('AS51'!$B$29="","",'AS51'!$B$29)</f>
        <v/>
      </c>
      <c r="D39" s="75">
        <f>IFERROR('AS51'!$Q$29,1)</f>
        <v/>
      </c>
      <c r="E39" s="76">
        <f>IF($B39="","",IF(ISNUMBER('AS51'!$I$29),'AS51'!$I$29,'Index Summary'!$C$7))</f>
        <v/>
      </c>
      <c r="F39" s="77">
        <f>IF(F$13="","",IF($B39="","",IFERROR($C39*$D39*IF((Override!$C$4="ON")*(COUNTIFS(Override!$B$11:$B$40,$B39,Override!$D$11:$D$40,1,Override!$E$11:$E$40,"&gt;=0")-COUNTIFS(Override!$B$11:$B$40,$B39,Override!$D$11:$D$40,1,Override!$E$11:$E$40,"&gt;=0",Override!$C$11:$C$40,"MXAU"))&gt;0,SUMIFS(Override!$E$11:$E$40,Override!$B$11:$B$40,$B39,Override!$D$11:$D$40,1)-SUMIFS(Override!$E$11:$E$40,Override!$B$11:$B$40,$B39,Override!$D$11:$D$40,1,Override!$C$11:$C$40,"MXAU"),Override!$C$74)/'AS51'!$B$3,"")))</f>
        <v/>
      </c>
      <c r="G39" s="77">
        <f>IF(G$13="","",IF($B39="","",IFERROR($C39*$D39*IF((Override!$C$4="ON")*(COUNTIFS(Override!$B$11:$B$40,$B39,Override!$D$11:$D$40,2,Override!$E$11:$E$40,"&gt;=0")-COUNTIFS(Override!$B$11:$B$40,$B39,Override!$D$11:$D$40,2,Override!$E$11:$E$40,"&gt;=0",Override!$C$11:$C$40,"MXAU"))&gt;0,SUMIFS(Override!$E$11:$E$40,Override!$B$11:$B$40,$B39,Override!$D$11:$D$40,2)-SUMIFS(Override!$E$11:$E$40,Override!$B$11:$B$40,$B39,Override!$D$11:$D$40,2,Override!$C$11:$C$40,"MXAU"),Override!$D$74)/'AS51'!$B$3,"")))</f>
        <v/>
      </c>
      <c r="H39" s="77">
        <f>IF(H$13="","",IF($B39="","",IFERROR($C39*$D39*IF((Override!$C$4="ON")*(COUNTIFS(Override!$B$11:$B$40,$B39,Override!$D$11:$D$40,3,Override!$E$11:$E$40,"&gt;=0")-COUNTIFS(Override!$B$11:$B$40,$B39,Override!$D$11:$D$40,3,Override!$E$11:$E$40,"&gt;=0",Override!$C$11:$C$40,"MXAU"))&gt;0,SUMIFS(Override!$E$11:$E$40,Override!$B$11:$B$40,$B39,Override!$D$11:$D$40,3)-SUMIFS(Override!$E$11:$E$40,Override!$B$11:$B$40,$B39,Override!$D$11:$D$40,3,Override!$C$11:$C$40,"MXAU"),Override!$E$74)/'AS51'!$B$3,"")))</f>
        <v/>
      </c>
      <c r="I39" s="77">
        <f>IF(I$13="","",IF($B39="","",IFERROR($C39*$D39*IF((Override!$C$4="ON")*(COUNTIFS(Override!$B$11:$B$40,$B39,Override!$D$11:$D$40,4,Override!$E$11:$E$40,"&gt;=0")-COUNTIFS(Override!$B$11:$B$40,$B39,Override!$D$11:$D$40,4,Override!$E$11:$E$40,"&gt;=0",Override!$C$11:$C$40,"MXAU"))&gt;0,SUMIFS(Override!$E$11:$E$40,Override!$B$11:$B$40,$B39,Override!$D$11:$D$40,4)-SUMIFS(Override!$E$11:$E$40,Override!$B$11:$B$40,$B39,Override!$D$11:$D$40,4,Override!$C$11:$C$40,"MXAU"),Override!$F$74)/'AS51'!$B$3,"")))</f>
        <v/>
      </c>
      <c r="J39" s="77">
        <f>IF(J$13="","",IF($B39="","",IFERROR($C39*$D39*IF((Override!$C$4="ON")*(COUNTIFS(Override!$B$11:$B$40,$B39,Override!$D$11:$D$40,5,Override!$E$11:$E$40,"&gt;=0")-COUNTIFS(Override!$B$11:$B$40,$B39,Override!$D$11:$D$40,5,Override!$E$11:$E$40,"&gt;=0",Override!$C$11:$C$40,"MXAU"))&gt;0,SUMIFS(Override!$E$11:$E$40,Override!$B$11:$B$40,$B39,Override!$D$11:$D$40,5)-SUMIFS(Override!$E$11:$E$40,Override!$B$11:$B$40,$B39,Override!$D$11:$D$40,5,Override!$C$11:$C$40,"MXAU"),Override!$G$74)/'AS51'!$B$3,"")))</f>
        <v/>
      </c>
      <c r="K39" s="77">
        <f>IF(K$13="","",IF($B39="","",IFERROR($C39*$D39*IF((Override!$C$4="ON")*(COUNTIFS(Override!$B$11:$B$40,$B39,Override!$D$11:$D$40,6,Override!$E$11:$E$40,"&gt;=0")-COUNTIFS(Override!$B$11:$B$40,$B39,Override!$D$11:$D$40,6,Override!$E$11:$E$40,"&gt;=0",Override!$C$11:$C$40,"MXAU"))&gt;0,SUMIFS(Override!$E$11:$E$40,Override!$B$11:$B$40,$B39,Override!$D$11:$D$40,6)-SUMIFS(Override!$E$11:$E$40,Override!$B$11:$B$40,$B39,Override!$D$11:$D$40,6,Override!$C$11:$C$40,"MXAU"),Override!$H$74)/'AS51'!$B$3,"")))</f>
        <v/>
      </c>
      <c r="L39" s="77">
        <f>IF(L$13="","",IF($B39="","",IFERROR($C39*$D39*IF((Override!$C$4="ON")*(COUNTIFS(Override!$B$11:$B$40,$B39,Override!$D$11:$D$40,7,Override!$E$11:$E$40,"&gt;=0")-COUNTIFS(Override!$B$11:$B$40,$B39,Override!$D$11:$D$40,7,Override!$E$11:$E$40,"&gt;=0",Override!$C$11:$C$40,"MXAU"))&gt;0,SUMIFS(Override!$E$11:$E$40,Override!$B$11:$B$40,$B39,Override!$D$11:$D$40,7)-SUMIFS(Override!$E$11:$E$40,Override!$B$11:$B$40,$B39,Override!$D$11:$D$40,7,Override!$C$11:$C$40,"MXAU"),Override!$I$74)/'AS51'!$B$3,"")))</f>
        <v/>
      </c>
      <c r="M39" s="77">
        <f>IF(M$13="","",IF($B39="","",IFERROR($C39*$D39*IF((Override!$C$4="ON")*(COUNTIFS(Override!$B$11:$B$40,$B39,Override!$D$11:$D$40,8,Override!$E$11:$E$40,"&gt;=0")-COUNTIFS(Override!$B$11:$B$40,$B39,Override!$D$11:$D$40,8,Override!$E$11:$E$40,"&gt;=0",Override!$C$11:$C$40,"MXAU"))&gt;0,SUMIFS(Override!$E$11:$E$40,Override!$B$11:$B$40,$B39,Override!$D$11:$D$40,8)-SUMIFS(Override!$E$11:$E$40,Override!$B$11:$B$40,$B39,Override!$D$11:$D$40,8,Override!$C$11:$C$40,"MXAU"),Override!$J$74)/'AS51'!$B$3,"")))</f>
        <v/>
      </c>
      <c r="N39" s="77">
        <f>IF(N$13="","",IF($B39="","",IFERROR($C39*$D39*IF((Override!$C$4="ON")*(COUNTIFS(Override!$B$11:$B$40,$B39,Override!$D$11:$D$40,9,Override!$E$11:$E$40,"&gt;=0")-COUNTIFS(Override!$B$11:$B$40,$B39,Override!$D$11:$D$40,9,Override!$E$11:$E$40,"&gt;=0",Override!$C$11:$C$40,"MXAU"))&gt;0,SUMIFS(Override!$E$11:$E$40,Override!$B$11:$B$40,$B39,Override!$D$11:$D$40,9)-SUMIFS(Override!$E$11:$E$40,Override!$B$11:$B$40,$B39,Override!$D$11:$D$40,9,Override!$C$11:$C$40,"MXAU"),Override!$K$74)/'AS51'!$B$3,"")))</f>
        <v/>
      </c>
      <c r="O39" s="77">
        <f>IF(O$13="","",IF($B39="","",IFERROR($C39*$D39*IF((Override!$C$4="ON")*(COUNTIFS(Override!$B$11:$B$40,$B39,Override!$D$11:$D$40,10,Override!$E$11:$E$40,"&gt;=0")-COUNTIFS(Override!$B$11:$B$40,$B39,Override!$D$11:$D$40,10,Override!$E$11:$E$40,"&gt;=0",Override!$C$11:$C$40,"MXAU"))&gt;0,SUMIFS(Override!$E$11:$E$40,Override!$B$11:$B$40,$B39,Override!$D$11:$D$40,10)-SUMIFS(Override!$E$11:$E$40,Override!$B$11:$B$40,$B39,Override!$D$11:$D$40,10,Override!$C$11:$C$40,"MXAU"),Override!$L$74)/'AS51'!$B$3,"")))</f>
        <v/>
      </c>
      <c r="P39" s="77">
        <f>IF(P$13="","",IF($B39="","",IFERROR($C39*$D39*IF((Override!$C$4="ON")*(COUNTIFS(Override!$B$11:$B$40,$B39,Override!$D$11:$D$40,11,Override!$E$11:$E$40,"&gt;=0")-COUNTIFS(Override!$B$11:$B$40,$B39,Override!$D$11:$D$40,11,Override!$E$11:$E$40,"&gt;=0",Override!$C$11:$C$40,"MXAU"))&gt;0,SUMIFS(Override!$E$11:$E$40,Override!$B$11:$B$40,$B39,Override!$D$11:$D$40,11)-SUMIFS(Override!$E$11:$E$40,Override!$B$11:$B$40,$B39,Override!$D$11:$D$40,11,Override!$C$11:$C$40,"MXAU"),Override!$M$74)/'AS51'!$B$3,"")))</f>
        <v/>
      </c>
      <c r="Q39" s="77">
        <f>IF(Q$13="","",IF($B39="","",IFERROR($C39*$D39*IF((Override!$C$4="ON")*(COUNTIFS(Override!$B$11:$B$40,$B39,Override!$D$11:$D$40,12,Override!$E$11:$E$40,"&gt;=0")-COUNTIFS(Override!$B$11:$B$40,$B39,Override!$D$11:$D$40,12,Override!$E$11:$E$40,"&gt;=0",Override!$C$11:$C$40,"MXAU"))&gt;0,SUMIFS(Override!$E$11:$E$40,Override!$B$11:$B$40,$B39,Override!$D$11:$D$40,12)-SUMIFS(Override!$E$11:$E$40,Override!$B$11:$B$40,$B39,Override!$D$11:$D$40,12,Override!$C$11:$C$40,"MXAU"),Override!$N$74)/'AS51'!$B$3,"")))</f>
        <v/>
      </c>
      <c r="R39" s="77">
        <f>IF(R$13="","",IF($B39="","",IFERROR($C39*$D39*IF((Override!$C$4="ON")*(COUNTIFS(Override!$B$11:$B$40,$B39,Override!$D$11:$D$40,13,Override!$E$11:$E$40,"&gt;=0")-COUNTIFS(Override!$B$11:$B$40,$B39,Override!$D$11:$D$40,13,Override!$E$11:$E$40,"&gt;=0",Override!$C$11:$C$40,"MXAU"))&gt;0,SUMIFS(Override!$E$11:$E$40,Override!$B$11:$B$40,$B39,Override!$D$11:$D$40,13)-SUMIFS(Override!$E$11:$E$40,Override!$B$11:$B$40,$B39,Override!$D$11:$D$40,13,Override!$C$11:$C$40,"MXAU"),Override!$O$74)/'AS51'!$B$3,"")))</f>
        <v/>
      </c>
      <c r="S39" s="77">
        <f>IF(S$13="","",IF($B39="","",IFERROR($C39*$D39*IF((Override!$C$4="ON")*(COUNTIFS(Override!$B$11:$B$40,$B39,Override!$D$11:$D$40,14,Override!$E$11:$E$40,"&gt;=0")-COUNTIFS(Override!$B$11:$B$40,$B39,Override!$D$11:$D$40,14,Override!$E$11:$E$40,"&gt;=0",Override!$C$11:$C$40,"MXAU"))&gt;0,SUMIFS(Override!$E$11:$E$40,Override!$B$11:$B$40,$B39,Override!$D$11:$D$40,14)-SUMIFS(Override!$E$11:$E$40,Override!$B$11:$B$40,$B39,Override!$D$11:$D$40,14,Override!$C$11:$C$40,"MXAU"),Override!$P$74)/'AS51'!$B$3,"")))</f>
        <v/>
      </c>
      <c r="T39" s="77">
        <f>IF(T$13="","",IF($B39="","",IFERROR($C39*$D39*IF((Override!$C$4="ON")*(COUNTIFS(Override!$B$11:$B$40,$B39,Override!$D$11:$D$40,15,Override!$E$11:$E$40,"&gt;=0")-COUNTIFS(Override!$B$11:$B$40,$B39,Override!$D$11:$D$40,15,Override!$E$11:$E$40,"&gt;=0",Override!$C$11:$C$40,"MXAU"))&gt;0,SUMIFS(Override!$E$11:$E$40,Override!$B$11:$B$40,$B39,Override!$D$11:$D$40,15)-SUMIFS(Override!$E$11:$E$40,Override!$B$11:$B$40,$B39,Override!$D$11:$D$40,15,Override!$C$11:$C$40,"MXAU"),Override!$Q$74)/'AS51'!$B$3,"")))</f>
        <v/>
      </c>
      <c r="U39" s="77">
        <f>IF(U$13="","",IF($B39="","",IFERROR($C39*$D39*IF((Override!$C$4="ON")*(COUNTIFS(Override!$B$11:$B$40,$B39,Override!$D$11:$D$40,16,Override!$E$11:$E$40,"&gt;=0")-COUNTIFS(Override!$B$11:$B$40,$B39,Override!$D$11:$D$40,16,Override!$E$11:$E$40,"&gt;=0",Override!$C$11:$C$40,"MXAU"))&gt;0,SUMIFS(Override!$E$11:$E$40,Override!$B$11:$B$40,$B39,Override!$D$11:$D$40,16)-SUMIFS(Override!$E$11:$E$40,Override!$B$11:$B$40,$B39,Override!$D$11:$D$40,16,Override!$C$11:$C$40,"MXAU"),Override!$R$74)/'AS51'!$B$3,"")))</f>
        <v/>
      </c>
      <c r="W39" s="77">
        <f>IF(W$13="","",IF($B39="","",IFERROR(F39*$E39/100,"")))</f>
        <v/>
      </c>
      <c r="X39" s="77">
        <f>IF(X$13="","",IF($B39="","",IFERROR(G39*$E39/100,"")))</f>
        <v/>
      </c>
      <c r="Y39" s="77">
        <f>IF(Y$13="","",IF($B39="","",IFERROR(H39*$E39/100,"")))</f>
        <v/>
      </c>
      <c r="Z39" s="77">
        <f>IF(Z$13="","",IF($B39="","",IFERROR(I39*$E39/100,"")))</f>
        <v/>
      </c>
      <c r="AA39" s="77">
        <f>IF(AA$13="","",IF($B39="","",IFERROR(J39*$E39/100,"")))</f>
        <v/>
      </c>
      <c r="AB39" s="77">
        <f>IF(AB$13="","",IF($B39="","",IFERROR(K39*$E39/100,"")))</f>
        <v/>
      </c>
      <c r="AC39" s="77">
        <f>IF(AC$13="","",IF($B39="","",IFERROR(L39*$E39/100,"")))</f>
        <v/>
      </c>
      <c r="AD39" s="77">
        <f>IF(AD$13="","",IF($B39="","",IFERROR(M39*$E39/100,"")))</f>
        <v/>
      </c>
      <c r="AE39" s="77">
        <f>IF(AE$13="","",IF($B39="","",IFERROR(N39*$E39/100,"")))</f>
        <v/>
      </c>
      <c r="AF39" s="77">
        <f>IF(AF$13="","",IF($B39="","",IFERROR(O39*$E39/100,"")))</f>
        <v/>
      </c>
      <c r="AG39" s="77">
        <f>IF(AG$13="","",IF($B39="","",IFERROR(P39*$E39/100,"")))</f>
        <v/>
      </c>
      <c r="AH39" s="77">
        <f>IF(AH$13="","",IF($B39="","",IFERROR(Q39*$E39/100,"")))</f>
        <v/>
      </c>
      <c r="AI39" s="77">
        <f>IF(AI$13="","",IF($B39="","",IFERROR(R39*$E39/100,"")))</f>
        <v/>
      </c>
      <c r="AJ39" s="77">
        <f>IF(AJ$13="","",IF($B39="","",IFERROR(S39*$E39/100,"")))</f>
        <v/>
      </c>
      <c r="AK39" s="77">
        <f>IF(AK$13="","",IF($B39="","",IFERROR(T39*$E39/100,"")))</f>
        <v/>
      </c>
      <c r="AL39" s="77">
        <f>IF(AL$13="","",IF($B39="","",IFERROR(U39*$E39/100,"")))</f>
        <v/>
      </c>
      <c r="AN39" s="77">
        <f>IF($B39="","",SUMIF($F$13:$U$13,"&lt;="&amp;Sector!$D$51,$F39:$U39))</f>
        <v/>
      </c>
      <c r="AO39" s="77">
        <f>IF($B39="","",SUMIF($W$13:$AL$13,"&lt;="&amp;Sector!$D$51,$W39:$AL39))</f>
        <v/>
      </c>
      <c r="AQ39" s="163">
        <f>IF(AQ$13="","",IF($B39="","",IFERROR($C39*$D39*SUMPRODUCT(('Dvd Calendar'!$E$261:$CZ$261&gt;AQ$12)*('Dvd Calendar'!$E$261:$CZ$261&lt;=AQ$13)*'Dvd Calendar'!$E$264:$CZ$264*(('Dvd Calendar'!$E$266:$CZ$266='Field Check'!$C$56)*('Field Check'!$C$56&lt;&gt;"")+('Dvd Calendar'!$E$266:$CZ$266='Field Check'!$C$57)*('Field Check'!$C$57&lt;&gt;"")))/'AS51'!$B$3,"")))</f>
        <v/>
      </c>
      <c r="AR39" s="163">
        <f>IF(AR$13="","",IF($B39="","",IFERROR($C39*$D39*SUMPRODUCT(('Dvd Calendar'!$E$261:$CZ$261&gt;AR$12)*('Dvd Calendar'!$E$261:$CZ$261&lt;=AR$13)*'Dvd Calendar'!$E$264:$CZ$264*(('Dvd Calendar'!$E$266:$CZ$266='Field Check'!$C$56)*('Field Check'!$C$56&lt;&gt;"")+('Dvd Calendar'!$E$266:$CZ$266='Field Check'!$C$57)*('Field Check'!$C$57&lt;&gt;"")))/'AS51'!$B$3,"")))</f>
        <v/>
      </c>
      <c r="AS39" s="163">
        <f>IF(AS$13="","",IF($B39="","",IFERROR($C39*$D39*SUMPRODUCT(('Dvd Calendar'!$E$261:$CZ$261&gt;AS$12)*('Dvd Calendar'!$E$261:$CZ$261&lt;=AS$13)*'Dvd Calendar'!$E$264:$CZ$264*(('Dvd Calendar'!$E$266:$CZ$266='Field Check'!$C$56)*('Field Check'!$C$56&lt;&gt;"")+('Dvd Calendar'!$E$266:$CZ$266='Field Check'!$C$57)*('Field Check'!$C$57&lt;&gt;"")))/'AS51'!$B$3,"")))</f>
        <v/>
      </c>
      <c r="AT39" s="163">
        <f>IF(AT$13="","",IF($B39="","",IFERROR($C39*$D39*SUMPRODUCT(('Dvd Calendar'!$E$261:$CZ$261&gt;AT$12)*('Dvd Calendar'!$E$261:$CZ$261&lt;=AT$13)*'Dvd Calendar'!$E$264:$CZ$264*(('Dvd Calendar'!$E$266:$CZ$266='Field Check'!$C$56)*('Field Check'!$C$56&lt;&gt;"")+('Dvd Calendar'!$E$266:$CZ$266='Field Check'!$C$57)*('Field Check'!$C$57&lt;&gt;"")))/'AS51'!$B$3,"")))</f>
        <v/>
      </c>
      <c r="AU39" s="163">
        <f>IF(AU$13="","",IF($B39="","",IFERROR($C39*$D39*SUMPRODUCT(('Dvd Calendar'!$E$261:$CZ$261&gt;AU$12)*('Dvd Calendar'!$E$261:$CZ$261&lt;=AU$13)*'Dvd Calendar'!$E$264:$CZ$264*(('Dvd Calendar'!$E$266:$CZ$266='Field Check'!$C$56)*('Field Check'!$C$56&lt;&gt;"")+('Dvd Calendar'!$E$266:$CZ$266='Field Check'!$C$57)*('Field Check'!$C$57&lt;&gt;"")))/'AS51'!$B$3,"")))</f>
        <v/>
      </c>
      <c r="AV39" s="163">
        <f>IF(AV$13="","",IF($B39="","",IFERROR($C39*$D39*SUMPRODUCT(('Dvd Calendar'!$E$261:$CZ$261&gt;AV$12)*('Dvd Calendar'!$E$261:$CZ$261&lt;=AV$13)*'Dvd Calendar'!$E$264:$CZ$264*(('Dvd Calendar'!$E$266:$CZ$266='Field Check'!$C$56)*('Field Check'!$C$56&lt;&gt;"")+('Dvd Calendar'!$E$266:$CZ$266='Field Check'!$C$57)*('Field Check'!$C$57&lt;&gt;"")))/'AS51'!$B$3,"")))</f>
        <v/>
      </c>
      <c r="AW39" s="163">
        <f>IF(AW$13="","",IF($B39="","",IFERROR($C39*$D39*SUMPRODUCT(('Dvd Calendar'!$E$261:$CZ$261&gt;AW$12)*('Dvd Calendar'!$E$261:$CZ$261&lt;=AW$13)*'Dvd Calendar'!$E$264:$CZ$264*(('Dvd Calendar'!$E$266:$CZ$266='Field Check'!$C$56)*('Field Check'!$C$56&lt;&gt;"")+('Dvd Calendar'!$E$266:$CZ$266='Field Check'!$C$57)*('Field Check'!$C$57&lt;&gt;"")))/'AS51'!$B$3,"")))</f>
        <v/>
      </c>
      <c r="AX39" s="163">
        <f>IF(AX$13="","",IF($B39="","",IFERROR($C39*$D39*SUMPRODUCT(('Dvd Calendar'!$E$261:$CZ$261&gt;AX$12)*('Dvd Calendar'!$E$261:$CZ$261&lt;=AX$13)*'Dvd Calendar'!$E$264:$CZ$264*(('Dvd Calendar'!$E$266:$CZ$266='Field Check'!$C$56)*('Field Check'!$C$56&lt;&gt;"")+('Dvd Calendar'!$E$266:$CZ$266='Field Check'!$C$57)*('Field Check'!$C$57&lt;&gt;"")))/'AS51'!$B$3,"")))</f>
        <v/>
      </c>
      <c r="AY39" s="163">
        <f>IF(AY$13="","",IF($B39="","",IFERROR($C39*$D39*SUMPRODUCT(('Dvd Calendar'!$E$261:$CZ$261&gt;AY$12)*('Dvd Calendar'!$E$261:$CZ$261&lt;=AY$13)*'Dvd Calendar'!$E$264:$CZ$264*(('Dvd Calendar'!$E$266:$CZ$266='Field Check'!$C$56)*('Field Check'!$C$56&lt;&gt;"")+('Dvd Calendar'!$E$266:$CZ$266='Field Check'!$C$57)*('Field Check'!$C$57&lt;&gt;"")))/'AS51'!$B$3,"")))</f>
        <v/>
      </c>
      <c r="AZ39" s="163">
        <f>IF(AZ$13="","",IF($B39="","",IFERROR($C39*$D39*SUMPRODUCT(('Dvd Calendar'!$E$261:$CZ$261&gt;AZ$12)*('Dvd Calendar'!$E$261:$CZ$261&lt;=AZ$13)*'Dvd Calendar'!$E$264:$CZ$264*(('Dvd Calendar'!$E$266:$CZ$266='Field Check'!$C$56)*('Field Check'!$C$56&lt;&gt;"")+('Dvd Calendar'!$E$266:$CZ$266='Field Check'!$C$57)*('Field Check'!$C$57&lt;&gt;"")))/'AS51'!$B$3,"")))</f>
        <v/>
      </c>
      <c r="BA39" s="163">
        <f>IF(BA$13="","",IF($B39="","",IFERROR($C39*$D39*SUMPRODUCT(('Dvd Calendar'!$E$261:$CZ$261&gt;BA$12)*('Dvd Calendar'!$E$261:$CZ$261&lt;=BA$13)*'Dvd Calendar'!$E$264:$CZ$264*(('Dvd Calendar'!$E$266:$CZ$266='Field Check'!$C$56)*('Field Check'!$C$56&lt;&gt;"")+('Dvd Calendar'!$E$266:$CZ$266='Field Check'!$C$57)*('Field Check'!$C$57&lt;&gt;"")))/'AS51'!$B$3,"")))</f>
        <v/>
      </c>
      <c r="BB39" s="163">
        <f>IF(BB$13="","",IF($B39="","",IFERROR($C39*$D39*SUMPRODUCT(('Dvd Calendar'!$E$261:$CZ$261&gt;BB$12)*('Dvd Calendar'!$E$261:$CZ$261&lt;=BB$13)*'Dvd Calendar'!$E$264:$CZ$264*(('Dvd Calendar'!$E$266:$CZ$266='Field Check'!$C$56)*('Field Check'!$C$56&lt;&gt;"")+('Dvd Calendar'!$E$266:$CZ$266='Field Check'!$C$57)*('Field Check'!$C$57&lt;&gt;"")))/'AS51'!$B$3,"")))</f>
        <v/>
      </c>
      <c r="BC39" s="163">
        <f>IF(BC$13="","",IF($B39="","",IFERROR($C39*$D39*SUMPRODUCT(('Dvd Calendar'!$E$261:$CZ$261&gt;BC$12)*('Dvd Calendar'!$E$261:$CZ$261&lt;=BC$13)*'Dvd Calendar'!$E$264:$CZ$264*(('Dvd Calendar'!$E$266:$CZ$266='Field Check'!$C$56)*('Field Check'!$C$56&lt;&gt;"")+('Dvd Calendar'!$E$266:$CZ$266='Field Check'!$C$57)*('Field Check'!$C$57&lt;&gt;"")))/'AS51'!$B$3,"")))</f>
        <v/>
      </c>
      <c r="BD39" s="163">
        <f>IF(BD$13="","",IF($B39="","",IFERROR($C39*$D39*SUMPRODUCT(('Dvd Calendar'!$E$261:$CZ$261&gt;BD$12)*('Dvd Calendar'!$E$261:$CZ$261&lt;=BD$13)*'Dvd Calendar'!$E$264:$CZ$264*(('Dvd Calendar'!$E$266:$CZ$266='Field Check'!$C$56)*('Field Check'!$C$56&lt;&gt;"")+('Dvd Calendar'!$E$266:$CZ$266='Field Check'!$C$57)*('Field Check'!$C$57&lt;&gt;"")))/'AS51'!$B$3,"")))</f>
        <v/>
      </c>
      <c r="BE39" s="163">
        <f>IF(BE$13="","",IF($B39="","",IFERROR($C39*$D39*SUMPRODUCT(('Dvd Calendar'!$E$261:$CZ$261&gt;BE$12)*('Dvd Calendar'!$E$261:$CZ$261&lt;=BE$13)*'Dvd Calendar'!$E$264:$CZ$264*(('Dvd Calendar'!$E$266:$CZ$266='Field Check'!$C$56)*('Field Check'!$C$56&lt;&gt;"")+('Dvd Calendar'!$E$266:$CZ$266='Field Check'!$C$57)*('Field Check'!$C$57&lt;&gt;"")))/'AS51'!$B$3,"")))</f>
        <v/>
      </c>
      <c r="BF39" s="163">
        <f>IF(BF$13="","",IF($B39="","",IFERROR($C39*$D39*SUMPRODUCT(('Dvd Calendar'!$E$261:$CZ$261&gt;BF$12)*('Dvd Calendar'!$E$261:$CZ$261&lt;=BF$13)*'Dvd Calendar'!$E$264:$CZ$264*(('Dvd Calendar'!$E$266:$CZ$266='Field Check'!$C$56)*('Field Check'!$C$56&lt;&gt;"")+('Dvd Calendar'!$E$266:$CZ$266='Field Check'!$C$57)*('Field Check'!$C$57&lt;&gt;"")))/'AS51'!$B$3,"")))</f>
        <v/>
      </c>
      <c r="BH39" s="163">
        <f>IF(BH$13="","",IF($B39="","",IFERROR(AQ39*$E39/100,"")))</f>
        <v/>
      </c>
      <c r="BI39" s="163">
        <f>IF(BI$13="","",IF($B39="","",IFERROR(AR39*$E39/100,"")))</f>
        <v/>
      </c>
      <c r="BJ39" s="163">
        <f>IF(BJ$13="","",IF($B39="","",IFERROR(AS39*$E39/100,"")))</f>
        <v/>
      </c>
      <c r="BK39" s="163">
        <f>IF(BK$13="","",IF($B39="","",IFERROR(AT39*$E39/100,"")))</f>
        <v/>
      </c>
      <c r="BL39" s="163">
        <f>IF(BL$13="","",IF($B39="","",IFERROR(AU39*$E39/100,"")))</f>
        <v/>
      </c>
      <c r="BM39" s="163">
        <f>IF(BM$13="","",IF($B39="","",IFERROR(AV39*$E39/100,"")))</f>
        <v/>
      </c>
      <c r="BN39" s="163">
        <f>IF(BN$13="","",IF($B39="","",IFERROR(AW39*$E39/100,"")))</f>
        <v/>
      </c>
      <c r="BO39" s="163">
        <f>IF(BO$13="","",IF($B39="","",IFERROR(AX39*$E39/100,"")))</f>
        <v/>
      </c>
      <c r="BP39" s="163">
        <f>IF(BP$13="","",IF($B39="","",IFERROR(AY39*$E39/100,"")))</f>
        <v/>
      </c>
      <c r="BQ39" s="163">
        <f>IF(BQ$13="","",IF($B39="","",IFERROR(AZ39*$E39/100,"")))</f>
        <v/>
      </c>
      <c r="BR39" s="163">
        <f>IF(BR$13="","",IF($B39="","",IFERROR(BA39*$E39/100,"")))</f>
        <v/>
      </c>
      <c r="BS39" s="163">
        <f>IF(BS$13="","",IF($B39="","",IFERROR(BB39*$E39/100,"")))</f>
        <v/>
      </c>
      <c r="BT39" s="163">
        <f>IF(BT$13="","",IF($B39="","",IFERROR(BC39*$E39/100,"")))</f>
        <v/>
      </c>
      <c r="BU39" s="163">
        <f>IF(BU$13="","",IF($B39="","",IFERROR(BD39*$E39/100,"")))</f>
        <v/>
      </c>
      <c r="BV39" s="163">
        <f>IF(BV$13="","",IF($B39="","",IFERROR(BE39*$E39/100,"")))</f>
        <v/>
      </c>
      <c r="BW39" s="163">
        <f>IF(BW$13="","",IF($B39="","",IFERROR(BF39*$E39/100,"")))</f>
        <v/>
      </c>
    </row>
    <row r="40">
      <c r="B40" s="126">
        <f>IF('AS51'!$C$30="","",'AS51'!$C$30)</f>
        <v/>
      </c>
      <c r="C40" s="74">
        <f>IF('AS51'!$B$30="","",'AS51'!$B$30)</f>
        <v/>
      </c>
      <c r="D40" s="75">
        <f>IFERROR('AS51'!$Q$30,1)</f>
        <v/>
      </c>
      <c r="E40" s="76">
        <f>IF($B40="","",IF(ISNUMBER('AS51'!$I$30),'AS51'!$I$30,'Index Summary'!$C$7))</f>
        <v/>
      </c>
      <c r="F40" s="77">
        <f>IF(F$13="","",IF($B40="","",IFERROR($C40*$D40*IF((Override!$C$4="ON")*(COUNTIFS(Override!$B$11:$B$40,$B40,Override!$D$11:$D$40,1,Override!$E$11:$E$40,"&gt;=0")-COUNTIFS(Override!$B$11:$B$40,$B40,Override!$D$11:$D$40,1,Override!$E$11:$E$40,"&gt;=0",Override!$C$11:$C$40,"MXAU"))&gt;0,SUMIFS(Override!$E$11:$E$40,Override!$B$11:$B$40,$B40,Override!$D$11:$D$40,1)-SUMIFS(Override!$E$11:$E$40,Override!$B$11:$B$40,$B40,Override!$D$11:$D$40,1,Override!$C$11:$C$40,"MXAU"),Override!$C$75)/'AS51'!$B$3,"")))</f>
        <v/>
      </c>
      <c r="G40" s="77">
        <f>IF(G$13="","",IF($B40="","",IFERROR($C40*$D40*IF((Override!$C$4="ON")*(COUNTIFS(Override!$B$11:$B$40,$B40,Override!$D$11:$D$40,2,Override!$E$11:$E$40,"&gt;=0")-COUNTIFS(Override!$B$11:$B$40,$B40,Override!$D$11:$D$40,2,Override!$E$11:$E$40,"&gt;=0",Override!$C$11:$C$40,"MXAU"))&gt;0,SUMIFS(Override!$E$11:$E$40,Override!$B$11:$B$40,$B40,Override!$D$11:$D$40,2)-SUMIFS(Override!$E$11:$E$40,Override!$B$11:$B$40,$B40,Override!$D$11:$D$40,2,Override!$C$11:$C$40,"MXAU"),Override!$D$75)/'AS51'!$B$3,"")))</f>
        <v/>
      </c>
      <c r="H40" s="77">
        <f>IF(H$13="","",IF($B40="","",IFERROR($C40*$D40*IF((Override!$C$4="ON")*(COUNTIFS(Override!$B$11:$B$40,$B40,Override!$D$11:$D$40,3,Override!$E$11:$E$40,"&gt;=0")-COUNTIFS(Override!$B$11:$B$40,$B40,Override!$D$11:$D$40,3,Override!$E$11:$E$40,"&gt;=0",Override!$C$11:$C$40,"MXAU"))&gt;0,SUMIFS(Override!$E$11:$E$40,Override!$B$11:$B$40,$B40,Override!$D$11:$D$40,3)-SUMIFS(Override!$E$11:$E$40,Override!$B$11:$B$40,$B40,Override!$D$11:$D$40,3,Override!$C$11:$C$40,"MXAU"),Override!$E$75)/'AS51'!$B$3,"")))</f>
        <v/>
      </c>
      <c r="I40" s="77">
        <f>IF(I$13="","",IF($B40="","",IFERROR($C40*$D40*IF((Override!$C$4="ON")*(COUNTIFS(Override!$B$11:$B$40,$B40,Override!$D$11:$D$40,4,Override!$E$11:$E$40,"&gt;=0")-COUNTIFS(Override!$B$11:$B$40,$B40,Override!$D$11:$D$40,4,Override!$E$11:$E$40,"&gt;=0",Override!$C$11:$C$40,"MXAU"))&gt;0,SUMIFS(Override!$E$11:$E$40,Override!$B$11:$B$40,$B40,Override!$D$11:$D$40,4)-SUMIFS(Override!$E$11:$E$40,Override!$B$11:$B$40,$B40,Override!$D$11:$D$40,4,Override!$C$11:$C$40,"MXAU"),Override!$F$75)/'AS51'!$B$3,"")))</f>
        <v/>
      </c>
      <c r="J40" s="77">
        <f>IF(J$13="","",IF($B40="","",IFERROR($C40*$D40*IF((Override!$C$4="ON")*(COUNTIFS(Override!$B$11:$B$40,$B40,Override!$D$11:$D$40,5,Override!$E$11:$E$40,"&gt;=0")-COUNTIFS(Override!$B$11:$B$40,$B40,Override!$D$11:$D$40,5,Override!$E$11:$E$40,"&gt;=0",Override!$C$11:$C$40,"MXAU"))&gt;0,SUMIFS(Override!$E$11:$E$40,Override!$B$11:$B$40,$B40,Override!$D$11:$D$40,5)-SUMIFS(Override!$E$11:$E$40,Override!$B$11:$B$40,$B40,Override!$D$11:$D$40,5,Override!$C$11:$C$40,"MXAU"),Override!$G$75)/'AS51'!$B$3,"")))</f>
        <v/>
      </c>
      <c r="K40" s="77">
        <f>IF(K$13="","",IF($B40="","",IFERROR($C40*$D40*IF((Override!$C$4="ON")*(COUNTIFS(Override!$B$11:$B$40,$B40,Override!$D$11:$D$40,6,Override!$E$11:$E$40,"&gt;=0")-COUNTIFS(Override!$B$11:$B$40,$B40,Override!$D$11:$D$40,6,Override!$E$11:$E$40,"&gt;=0",Override!$C$11:$C$40,"MXAU"))&gt;0,SUMIFS(Override!$E$11:$E$40,Override!$B$11:$B$40,$B40,Override!$D$11:$D$40,6)-SUMIFS(Override!$E$11:$E$40,Override!$B$11:$B$40,$B40,Override!$D$11:$D$40,6,Override!$C$11:$C$40,"MXAU"),Override!$H$75)/'AS51'!$B$3,"")))</f>
        <v/>
      </c>
      <c r="L40" s="77">
        <f>IF(L$13="","",IF($B40="","",IFERROR($C40*$D40*IF((Override!$C$4="ON")*(COUNTIFS(Override!$B$11:$B$40,$B40,Override!$D$11:$D$40,7,Override!$E$11:$E$40,"&gt;=0")-COUNTIFS(Override!$B$11:$B$40,$B40,Override!$D$11:$D$40,7,Override!$E$11:$E$40,"&gt;=0",Override!$C$11:$C$40,"MXAU"))&gt;0,SUMIFS(Override!$E$11:$E$40,Override!$B$11:$B$40,$B40,Override!$D$11:$D$40,7)-SUMIFS(Override!$E$11:$E$40,Override!$B$11:$B$40,$B40,Override!$D$11:$D$40,7,Override!$C$11:$C$40,"MXAU"),Override!$I$75)/'AS51'!$B$3,"")))</f>
        <v/>
      </c>
      <c r="M40" s="77">
        <f>IF(M$13="","",IF($B40="","",IFERROR($C40*$D40*IF((Override!$C$4="ON")*(COUNTIFS(Override!$B$11:$B$40,$B40,Override!$D$11:$D$40,8,Override!$E$11:$E$40,"&gt;=0")-COUNTIFS(Override!$B$11:$B$40,$B40,Override!$D$11:$D$40,8,Override!$E$11:$E$40,"&gt;=0",Override!$C$11:$C$40,"MXAU"))&gt;0,SUMIFS(Override!$E$11:$E$40,Override!$B$11:$B$40,$B40,Override!$D$11:$D$40,8)-SUMIFS(Override!$E$11:$E$40,Override!$B$11:$B$40,$B40,Override!$D$11:$D$40,8,Override!$C$11:$C$40,"MXAU"),Override!$J$75)/'AS51'!$B$3,"")))</f>
        <v/>
      </c>
      <c r="N40" s="77">
        <f>IF(N$13="","",IF($B40="","",IFERROR($C40*$D40*IF((Override!$C$4="ON")*(COUNTIFS(Override!$B$11:$B$40,$B40,Override!$D$11:$D$40,9,Override!$E$11:$E$40,"&gt;=0")-COUNTIFS(Override!$B$11:$B$40,$B40,Override!$D$11:$D$40,9,Override!$E$11:$E$40,"&gt;=0",Override!$C$11:$C$40,"MXAU"))&gt;0,SUMIFS(Override!$E$11:$E$40,Override!$B$11:$B$40,$B40,Override!$D$11:$D$40,9)-SUMIFS(Override!$E$11:$E$40,Override!$B$11:$B$40,$B40,Override!$D$11:$D$40,9,Override!$C$11:$C$40,"MXAU"),Override!$K$75)/'AS51'!$B$3,"")))</f>
        <v/>
      </c>
      <c r="O40" s="77">
        <f>IF(O$13="","",IF($B40="","",IFERROR($C40*$D40*IF((Override!$C$4="ON")*(COUNTIFS(Override!$B$11:$B$40,$B40,Override!$D$11:$D$40,10,Override!$E$11:$E$40,"&gt;=0")-COUNTIFS(Override!$B$11:$B$40,$B40,Override!$D$11:$D$40,10,Override!$E$11:$E$40,"&gt;=0",Override!$C$11:$C$40,"MXAU"))&gt;0,SUMIFS(Override!$E$11:$E$40,Override!$B$11:$B$40,$B40,Override!$D$11:$D$40,10)-SUMIFS(Override!$E$11:$E$40,Override!$B$11:$B$40,$B40,Override!$D$11:$D$40,10,Override!$C$11:$C$40,"MXAU"),Override!$L$75)/'AS51'!$B$3,"")))</f>
        <v/>
      </c>
      <c r="P40" s="77">
        <f>IF(P$13="","",IF($B40="","",IFERROR($C40*$D40*IF((Override!$C$4="ON")*(COUNTIFS(Override!$B$11:$B$40,$B40,Override!$D$11:$D$40,11,Override!$E$11:$E$40,"&gt;=0")-COUNTIFS(Override!$B$11:$B$40,$B40,Override!$D$11:$D$40,11,Override!$E$11:$E$40,"&gt;=0",Override!$C$11:$C$40,"MXAU"))&gt;0,SUMIFS(Override!$E$11:$E$40,Override!$B$11:$B$40,$B40,Override!$D$11:$D$40,11)-SUMIFS(Override!$E$11:$E$40,Override!$B$11:$B$40,$B40,Override!$D$11:$D$40,11,Override!$C$11:$C$40,"MXAU"),Override!$M$75)/'AS51'!$B$3,"")))</f>
        <v/>
      </c>
      <c r="Q40" s="77">
        <f>IF(Q$13="","",IF($B40="","",IFERROR($C40*$D40*IF((Override!$C$4="ON")*(COUNTIFS(Override!$B$11:$B$40,$B40,Override!$D$11:$D$40,12,Override!$E$11:$E$40,"&gt;=0")-COUNTIFS(Override!$B$11:$B$40,$B40,Override!$D$11:$D$40,12,Override!$E$11:$E$40,"&gt;=0",Override!$C$11:$C$40,"MXAU"))&gt;0,SUMIFS(Override!$E$11:$E$40,Override!$B$11:$B$40,$B40,Override!$D$11:$D$40,12)-SUMIFS(Override!$E$11:$E$40,Override!$B$11:$B$40,$B40,Override!$D$11:$D$40,12,Override!$C$11:$C$40,"MXAU"),Override!$N$75)/'AS51'!$B$3,"")))</f>
        <v/>
      </c>
      <c r="R40" s="77">
        <f>IF(R$13="","",IF($B40="","",IFERROR($C40*$D40*IF((Override!$C$4="ON")*(COUNTIFS(Override!$B$11:$B$40,$B40,Override!$D$11:$D$40,13,Override!$E$11:$E$40,"&gt;=0")-COUNTIFS(Override!$B$11:$B$40,$B40,Override!$D$11:$D$40,13,Override!$E$11:$E$40,"&gt;=0",Override!$C$11:$C$40,"MXAU"))&gt;0,SUMIFS(Override!$E$11:$E$40,Override!$B$11:$B$40,$B40,Override!$D$11:$D$40,13)-SUMIFS(Override!$E$11:$E$40,Override!$B$11:$B$40,$B40,Override!$D$11:$D$40,13,Override!$C$11:$C$40,"MXAU"),Override!$O$75)/'AS51'!$B$3,"")))</f>
        <v/>
      </c>
      <c r="S40" s="77">
        <f>IF(S$13="","",IF($B40="","",IFERROR($C40*$D40*IF((Override!$C$4="ON")*(COUNTIFS(Override!$B$11:$B$40,$B40,Override!$D$11:$D$40,14,Override!$E$11:$E$40,"&gt;=0")-COUNTIFS(Override!$B$11:$B$40,$B40,Override!$D$11:$D$40,14,Override!$E$11:$E$40,"&gt;=0",Override!$C$11:$C$40,"MXAU"))&gt;0,SUMIFS(Override!$E$11:$E$40,Override!$B$11:$B$40,$B40,Override!$D$11:$D$40,14)-SUMIFS(Override!$E$11:$E$40,Override!$B$11:$B$40,$B40,Override!$D$11:$D$40,14,Override!$C$11:$C$40,"MXAU"),Override!$P$75)/'AS51'!$B$3,"")))</f>
        <v/>
      </c>
      <c r="T40" s="77">
        <f>IF(T$13="","",IF($B40="","",IFERROR($C40*$D40*IF((Override!$C$4="ON")*(COUNTIFS(Override!$B$11:$B$40,$B40,Override!$D$11:$D$40,15,Override!$E$11:$E$40,"&gt;=0")-COUNTIFS(Override!$B$11:$B$40,$B40,Override!$D$11:$D$40,15,Override!$E$11:$E$40,"&gt;=0",Override!$C$11:$C$40,"MXAU"))&gt;0,SUMIFS(Override!$E$11:$E$40,Override!$B$11:$B$40,$B40,Override!$D$11:$D$40,15)-SUMIFS(Override!$E$11:$E$40,Override!$B$11:$B$40,$B40,Override!$D$11:$D$40,15,Override!$C$11:$C$40,"MXAU"),Override!$Q$75)/'AS51'!$B$3,"")))</f>
        <v/>
      </c>
      <c r="U40" s="77">
        <f>IF(U$13="","",IF($B40="","",IFERROR($C40*$D40*IF((Override!$C$4="ON")*(COUNTIFS(Override!$B$11:$B$40,$B40,Override!$D$11:$D$40,16,Override!$E$11:$E$40,"&gt;=0")-COUNTIFS(Override!$B$11:$B$40,$B40,Override!$D$11:$D$40,16,Override!$E$11:$E$40,"&gt;=0",Override!$C$11:$C$40,"MXAU"))&gt;0,SUMIFS(Override!$E$11:$E$40,Override!$B$11:$B$40,$B40,Override!$D$11:$D$40,16)-SUMIFS(Override!$E$11:$E$40,Override!$B$11:$B$40,$B40,Override!$D$11:$D$40,16,Override!$C$11:$C$40,"MXAU"),Override!$R$75)/'AS51'!$B$3,"")))</f>
        <v/>
      </c>
      <c r="W40" s="77">
        <f>IF(W$13="","",IF($B40="","",IFERROR(F40*$E40/100,"")))</f>
        <v/>
      </c>
      <c r="X40" s="77">
        <f>IF(X$13="","",IF($B40="","",IFERROR(G40*$E40/100,"")))</f>
        <v/>
      </c>
      <c r="Y40" s="77">
        <f>IF(Y$13="","",IF($B40="","",IFERROR(H40*$E40/100,"")))</f>
        <v/>
      </c>
      <c r="Z40" s="77">
        <f>IF(Z$13="","",IF($B40="","",IFERROR(I40*$E40/100,"")))</f>
        <v/>
      </c>
      <c r="AA40" s="77">
        <f>IF(AA$13="","",IF($B40="","",IFERROR(J40*$E40/100,"")))</f>
        <v/>
      </c>
      <c r="AB40" s="77">
        <f>IF(AB$13="","",IF($B40="","",IFERROR(K40*$E40/100,"")))</f>
        <v/>
      </c>
      <c r="AC40" s="77">
        <f>IF(AC$13="","",IF($B40="","",IFERROR(L40*$E40/100,"")))</f>
        <v/>
      </c>
      <c r="AD40" s="77">
        <f>IF(AD$13="","",IF($B40="","",IFERROR(M40*$E40/100,"")))</f>
        <v/>
      </c>
      <c r="AE40" s="77">
        <f>IF(AE$13="","",IF($B40="","",IFERROR(N40*$E40/100,"")))</f>
        <v/>
      </c>
      <c r="AF40" s="77">
        <f>IF(AF$13="","",IF($B40="","",IFERROR(O40*$E40/100,"")))</f>
        <v/>
      </c>
      <c r="AG40" s="77">
        <f>IF(AG$13="","",IF($B40="","",IFERROR(P40*$E40/100,"")))</f>
        <v/>
      </c>
      <c r="AH40" s="77">
        <f>IF(AH$13="","",IF($B40="","",IFERROR(Q40*$E40/100,"")))</f>
        <v/>
      </c>
      <c r="AI40" s="77">
        <f>IF(AI$13="","",IF($B40="","",IFERROR(R40*$E40/100,"")))</f>
        <v/>
      </c>
      <c r="AJ40" s="77">
        <f>IF(AJ$13="","",IF($B40="","",IFERROR(S40*$E40/100,"")))</f>
        <v/>
      </c>
      <c r="AK40" s="77">
        <f>IF(AK$13="","",IF($B40="","",IFERROR(T40*$E40/100,"")))</f>
        <v/>
      </c>
      <c r="AL40" s="77">
        <f>IF(AL$13="","",IF($B40="","",IFERROR(U40*$E40/100,"")))</f>
        <v/>
      </c>
      <c r="AN40" s="77">
        <f>IF($B40="","",SUMIF($F$13:$U$13,"&lt;="&amp;Sector!$D$51,$F40:$U40))</f>
        <v/>
      </c>
      <c r="AO40" s="77">
        <f>IF($B40="","",SUMIF($W$13:$AL$13,"&lt;="&amp;Sector!$D$51,$W40:$AL40))</f>
        <v/>
      </c>
      <c r="AQ40" s="163">
        <f>IF(AQ$13="","",IF($B40="","",IFERROR($C40*$D40*SUMPRODUCT(('Dvd Calendar'!$E$272:$CZ$272&gt;AQ$12)*('Dvd Calendar'!$E$272:$CZ$272&lt;=AQ$13)*'Dvd Calendar'!$E$275:$CZ$275*(('Dvd Calendar'!$E$277:$CZ$277='Field Check'!$C$56)*('Field Check'!$C$56&lt;&gt;"")+('Dvd Calendar'!$E$277:$CZ$277='Field Check'!$C$57)*('Field Check'!$C$57&lt;&gt;"")))/'AS51'!$B$3,"")))</f>
        <v/>
      </c>
      <c r="AR40" s="163">
        <f>IF(AR$13="","",IF($B40="","",IFERROR($C40*$D40*SUMPRODUCT(('Dvd Calendar'!$E$272:$CZ$272&gt;AR$12)*('Dvd Calendar'!$E$272:$CZ$272&lt;=AR$13)*'Dvd Calendar'!$E$275:$CZ$275*(('Dvd Calendar'!$E$277:$CZ$277='Field Check'!$C$56)*('Field Check'!$C$56&lt;&gt;"")+('Dvd Calendar'!$E$277:$CZ$277='Field Check'!$C$57)*('Field Check'!$C$57&lt;&gt;"")))/'AS51'!$B$3,"")))</f>
        <v/>
      </c>
      <c r="AS40" s="163">
        <f>IF(AS$13="","",IF($B40="","",IFERROR($C40*$D40*SUMPRODUCT(('Dvd Calendar'!$E$272:$CZ$272&gt;AS$12)*('Dvd Calendar'!$E$272:$CZ$272&lt;=AS$13)*'Dvd Calendar'!$E$275:$CZ$275*(('Dvd Calendar'!$E$277:$CZ$277='Field Check'!$C$56)*('Field Check'!$C$56&lt;&gt;"")+('Dvd Calendar'!$E$277:$CZ$277='Field Check'!$C$57)*('Field Check'!$C$57&lt;&gt;"")))/'AS51'!$B$3,"")))</f>
        <v/>
      </c>
      <c r="AT40" s="163">
        <f>IF(AT$13="","",IF($B40="","",IFERROR($C40*$D40*SUMPRODUCT(('Dvd Calendar'!$E$272:$CZ$272&gt;AT$12)*('Dvd Calendar'!$E$272:$CZ$272&lt;=AT$13)*'Dvd Calendar'!$E$275:$CZ$275*(('Dvd Calendar'!$E$277:$CZ$277='Field Check'!$C$56)*('Field Check'!$C$56&lt;&gt;"")+('Dvd Calendar'!$E$277:$CZ$277='Field Check'!$C$57)*('Field Check'!$C$57&lt;&gt;"")))/'AS51'!$B$3,"")))</f>
        <v/>
      </c>
      <c r="AU40" s="163">
        <f>IF(AU$13="","",IF($B40="","",IFERROR($C40*$D40*SUMPRODUCT(('Dvd Calendar'!$E$272:$CZ$272&gt;AU$12)*('Dvd Calendar'!$E$272:$CZ$272&lt;=AU$13)*'Dvd Calendar'!$E$275:$CZ$275*(('Dvd Calendar'!$E$277:$CZ$277='Field Check'!$C$56)*('Field Check'!$C$56&lt;&gt;"")+('Dvd Calendar'!$E$277:$CZ$277='Field Check'!$C$57)*('Field Check'!$C$57&lt;&gt;"")))/'AS51'!$B$3,"")))</f>
        <v/>
      </c>
      <c r="AV40" s="163">
        <f>IF(AV$13="","",IF($B40="","",IFERROR($C40*$D40*SUMPRODUCT(('Dvd Calendar'!$E$272:$CZ$272&gt;AV$12)*('Dvd Calendar'!$E$272:$CZ$272&lt;=AV$13)*'Dvd Calendar'!$E$275:$CZ$275*(('Dvd Calendar'!$E$277:$CZ$277='Field Check'!$C$56)*('Field Check'!$C$56&lt;&gt;"")+('Dvd Calendar'!$E$277:$CZ$277='Field Check'!$C$57)*('Field Check'!$C$57&lt;&gt;"")))/'AS51'!$B$3,"")))</f>
        <v/>
      </c>
      <c r="AW40" s="163">
        <f>IF(AW$13="","",IF($B40="","",IFERROR($C40*$D40*SUMPRODUCT(('Dvd Calendar'!$E$272:$CZ$272&gt;AW$12)*('Dvd Calendar'!$E$272:$CZ$272&lt;=AW$13)*'Dvd Calendar'!$E$275:$CZ$275*(('Dvd Calendar'!$E$277:$CZ$277='Field Check'!$C$56)*('Field Check'!$C$56&lt;&gt;"")+('Dvd Calendar'!$E$277:$CZ$277='Field Check'!$C$57)*('Field Check'!$C$57&lt;&gt;"")))/'AS51'!$B$3,"")))</f>
        <v/>
      </c>
      <c r="AX40" s="163">
        <f>IF(AX$13="","",IF($B40="","",IFERROR($C40*$D40*SUMPRODUCT(('Dvd Calendar'!$E$272:$CZ$272&gt;AX$12)*('Dvd Calendar'!$E$272:$CZ$272&lt;=AX$13)*'Dvd Calendar'!$E$275:$CZ$275*(('Dvd Calendar'!$E$277:$CZ$277='Field Check'!$C$56)*('Field Check'!$C$56&lt;&gt;"")+('Dvd Calendar'!$E$277:$CZ$277='Field Check'!$C$57)*('Field Check'!$C$57&lt;&gt;"")))/'AS51'!$B$3,"")))</f>
        <v/>
      </c>
      <c r="AY40" s="163">
        <f>IF(AY$13="","",IF($B40="","",IFERROR($C40*$D40*SUMPRODUCT(('Dvd Calendar'!$E$272:$CZ$272&gt;AY$12)*('Dvd Calendar'!$E$272:$CZ$272&lt;=AY$13)*'Dvd Calendar'!$E$275:$CZ$275*(('Dvd Calendar'!$E$277:$CZ$277='Field Check'!$C$56)*('Field Check'!$C$56&lt;&gt;"")+('Dvd Calendar'!$E$277:$CZ$277='Field Check'!$C$57)*('Field Check'!$C$57&lt;&gt;"")))/'AS51'!$B$3,"")))</f>
        <v/>
      </c>
      <c r="AZ40" s="163">
        <f>IF(AZ$13="","",IF($B40="","",IFERROR($C40*$D40*SUMPRODUCT(('Dvd Calendar'!$E$272:$CZ$272&gt;AZ$12)*('Dvd Calendar'!$E$272:$CZ$272&lt;=AZ$13)*'Dvd Calendar'!$E$275:$CZ$275*(('Dvd Calendar'!$E$277:$CZ$277='Field Check'!$C$56)*('Field Check'!$C$56&lt;&gt;"")+('Dvd Calendar'!$E$277:$CZ$277='Field Check'!$C$57)*('Field Check'!$C$57&lt;&gt;"")))/'AS51'!$B$3,"")))</f>
        <v/>
      </c>
      <c r="BA40" s="163">
        <f>IF(BA$13="","",IF($B40="","",IFERROR($C40*$D40*SUMPRODUCT(('Dvd Calendar'!$E$272:$CZ$272&gt;BA$12)*('Dvd Calendar'!$E$272:$CZ$272&lt;=BA$13)*'Dvd Calendar'!$E$275:$CZ$275*(('Dvd Calendar'!$E$277:$CZ$277='Field Check'!$C$56)*('Field Check'!$C$56&lt;&gt;"")+('Dvd Calendar'!$E$277:$CZ$277='Field Check'!$C$57)*('Field Check'!$C$57&lt;&gt;"")))/'AS51'!$B$3,"")))</f>
        <v/>
      </c>
      <c r="BB40" s="163">
        <f>IF(BB$13="","",IF($B40="","",IFERROR($C40*$D40*SUMPRODUCT(('Dvd Calendar'!$E$272:$CZ$272&gt;BB$12)*('Dvd Calendar'!$E$272:$CZ$272&lt;=BB$13)*'Dvd Calendar'!$E$275:$CZ$275*(('Dvd Calendar'!$E$277:$CZ$277='Field Check'!$C$56)*('Field Check'!$C$56&lt;&gt;"")+('Dvd Calendar'!$E$277:$CZ$277='Field Check'!$C$57)*('Field Check'!$C$57&lt;&gt;"")))/'AS51'!$B$3,"")))</f>
        <v/>
      </c>
      <c r="BC40" s="163">
        <f>IF(BC$13="","",IF($B40="","",IFERROR($C40*$D40*SUMPRODUCT(('Dvd Calendar'!$E$272:$CZ$272&gt;BC$12)*('Dvd Calendar'!$E$272:$CZ$272&lt;=BC$13)*'Dvd Calendar'!$E$275:$CZ$275*(('Dvd Calendar'!$E$277:$CZ$277='Field Check'!$C$56)*('Field Check'!$C$56&lt;&gt;"")+('Dvd Calendar'!$E$277:$CZ$277='Field Check'!$C$57)*('Field Check'!$C$57&lt;&gt;"")))/'AS51'!$B$3,"")))</f>
        <v/>
      </c>
      <c r="BD40" s="163">
        <f>IF(BD$13="","",IF($B40="","",IFERROR($C40*$D40*SUMPRODUCT(('Dvd Calendar'!$E$272:$CZ$272&gt;BD$12)*('Dvd Calendar'!$E$272:$CZ$272&lt;=BD$13)*'Dvd Calendar'!$E$275:$CZ$275*(('Dvd Calendar'!$E$277:$CZ$277='Field Check'!$C$56)*('Field Check'!$C$56&lt;&gt;"")+('Dvd Calendar'!$E$277:$CZ$277='Field Check'!$C$57)*('Field Check'!$C$57&lt;&gt;"")))/'AS51'!$B$3,"")))</f>
        <v/>
      </c>
      <c r="BE40" s="163">
        <f>IF(BE$13="","",IF($B40="","",IFERROR($C40*$D40*SUMPRODUCT(('Dvd Calendar'!$E$272:$CZ$272&gt;BE$12)*('Dvd Calendar'!$E$272:$CZ$272&lt;=BE$13)*'Dvd Calendar'!$E$275:$CZ$275*(('Dvd Calendar'!$E$277:$CZ$277='Field Check'!$C$56)*('Field Check'!$C$56&lt;&gt;"")+('Dvd Calendar'!$E$277:$CZ$277='Field Check'!$C$57)*('Field Check'!$C$57&lt;&gt;"")))/'AS51'!$B$3,"")))</f>
        <v/>
      </c>
      <c r="BF40" s="163">
        <f>IF(BF$13="","",IF($B40="","",IFERROR($C40*$D40*SUMPRODUCT(('Dvd Calendar'!$E$272:$CZ$272&gt;BF$12)*('Dvd Calendar'!$E$272:$CZ$272&lt;=BF$13)*'Dvd Calendar'!$E$275:$CZ$275*(('Dvd Calendar'!$E$277:$CZ$277='Field Check'!$C$56)*('Field Check'!$C$56&lt;&gt;"")+('Dvd Calendar'!$E$277:$CZ$277='Field Check'!$C$57)*('Field Check'!$C$57&lt;&gt;"")))/'AS51'!$B$3,"")))</f>
        <v/>
      </c>
      <c r="BH40" s="163">
        <f>IF(BH$13="","",IF($B40="","",IFERROR(AQ40*$E40/100,"")))</f>
        <v/>
      </c>
      <c r="BI40" s="163">
        <f>IF(BI$13="","",IF($B40="","",IFERROR(AR40*$E40/100,"")))</f>
        <v/>
      </c>
      <c r="BJ40" s="163">
        <f>IF(BJ$13="","",IF($B40="","",IFERROR(AS40*$E40/100,"")))</f>
        <v/>
      </c>
      <c r="BK40" s="163">
        <f>IF(BK$13="","",IF($B40="","",IFERROR(AT40*$E40/100,"")))</f>
        <v/>
      </c>
      <c r="BL40" s="163">
        <f>IF(BL$13="","",IF($B40="","",IFERROR(AU40*$E40/100,"")))</f>
        <v/>
      </c>
      <c r="BM40" s="163">
        <f>IF(BM$13="","",IF($B40="","",IFERROR(AV40*$E40/100,"")))</f>
        <v/>
      </c>
      <c r="BN40" s="163">
        <f>IF(BN$13="","",IF($B40="","",IFERROR(AW40*$E40/100,"")))</f>
        <v/>
      </c>
      <c r="BO40" s="163">
        <f>IF(BO$13="","",IF($B40="","",IFERROR(AX40*$E40/100,"")))</f>
        <v/>
      </c>
      <c r="BP40" s="163">
        <f>IF(BP$13="","",IF($B40="","",IFERROR(AY40*$E40/100,"")))</f>
        <v/>
      </c>
      <c r="BQ40" s="163">
        <f>IF(BQ$13="","",IF($B40="","",IFERROR(AZ40*$E40/100,"")))</f>
        <v/>
      </c>
      <c r="BR40" s="163">
        <f>IF(BR$13="","",IF($B40="","",IFERROR(BA40*$E40/100,"")))</f>
        <v/>
      </c>
      <c r="BS40" s="163">
        <f>IF(BS$13="","",IF($B40="","",IFERROR(BB40*$E40/100,"")))</f>
        <v/>
      </c>
      <c r="BT40" s="163">
        <f>IF(BT$13="","",IF($B40="","",IFERROR(BC40*$E40/100,"")))</f>
        <v/>
      </c>
      <c r="BU40" s="163">
        <f>IF(BU$13="","",IF($B40="","",IFERROR(BD40*$E40/100,"")))</f>
        <v/>
      </c>
      <c r="BV40" s="163">
        <f>IF(BV$13="","",IF($B40="","",IFERROR(BE40*$E40/100,"")))</f>
        <v/>
      </c>
      <c r="BW40" s="163">
        <f>IF(BW$13="","",IF($B40="","",IFERROR(BF40*$E40/100,"")))</f>
        <v/>
      </c>
    </row>
    <row r="41">
      <c r="B41" s="126">
        <f>IF('AS51'!$C$31="","",'AS51'!$C$31)</f>
        <v/>
      </c>
      <c r="C41" s="74">
        <f>IF('AS51'!$B$31="","",'AS51'!$B$31)</f>
        <v/>
      </c>
      <c r="D41" s="75">
        <f>IFERROR('AS51'!$Q$31,1)</f>
        <v/>
      </c>
      <c r="E41" s="76">
        <f>IF($B41="","",IF(ISNUMBER('AS51'!$I$31),'AS51'!$I$31,'Index Summary'!$C$7))</f>
        <v/>
      </c>
      <c r="F41" s="77">
        <f>IF(F$13="","",IF($B41="","",IFERROR($C41*$D41*IF((Override!$C$4="ON")*(COUNTIFS(Override!$B$11:$B$40,$B41,Override!$D$11:$D$40,1,Override!$E$11:$E$40,"&gt;=0")-COUNTIFS(Override!$B$11:$B$40,$B41,Override!$D$11:$D$40,1,Override!$E$11:$E$40,"&gt;=0",Override!$C$11:$C$40,"MXAU"))&gt;0,SUMIFS(Override!$E$11:$E$40,Override!$B$11:$B$40,$B41,Override!$D$11:$D$40,1)-SUMIFS(Override!$E$11:$E$40,Override!$B$11:$B$40,$B41,Override!$D$11:$D$40,1,Override!$C$11:$C$40,"MXAU"),Override!$C$76)/'AS51'!$B$3,"")))</f>
        <v/>
      </c>
      <c r="G41" s="77">
        <f>IF(G$13="","",IF($B41="","",IFERROR($C41*$D41*IF((Override!$C$4="ON")*(COUNTIFS(Override!$B$11:$B$40,$B41,Override!$D$11:$D$40,2,Override!$E$11:$E$40,"&gt;=0")-COUNTIFS(Override!$B$11:$B$40,$B41,Override!$D$11:$D$40,2,Override!$E$11:$E$40,"&gt;=0",Override!$C$11:$C$40,"MXAU"))&gt;0,SUMIFS(Override!$E$11:$E$40,Override!$B$11:$B$40,$B41,Override!$D$11:$D$40,2)-SUMIFS(Override!$E$11:$E$40,Override!$B$11:$B$40,$B41,Override!$D$11:$D$40,2,Override!$C$11:$C$40,"MXAU"),Override!$D$76)/'AS51'!$B$3,"")))</f>
        <v/>
      </c>
      <c r="H41" s="77">
        <f>IF(H$13="","",IF($B41="","",IFERROR($C41*$D41*IF((Override!$C$4="ON")*(COUNTIFS(Override!$B$11:$B$40,$B41,Override!$D$11:$D$40,3,Override!$E$11:$E$40,"&gt;=0")-COUNTIFS(Override!$B$11:$B$40,$B41,Override!$D$11:$D$40,3,Override!$E$11:$E$40,"&gt;=0",Override!$C$11:$C$40,"MXAU"))&gt;0,SUMIFS(Override!$E$11:$E$40,Override!$B$11:$B$40,$B41,Override!$D$11:$D$40,3)-SUMIFS(Override!$E$11:$E$40,Override!$B$11:$B$40,$B41,Override!$D$11:$D$40,3,Override!$C$11:$C$40,"MXAU"),Override!$E$76)/'AS51'!$B$3,"")))</f>
        <v/>
      </c>
      <c r="I41" s="77">
        <f>IF(I$13="","",IF($B41="","",IFERROR($C41*$D41*IF((Override!$C$4="ON")*(COUNTIFS(Override!$B$11:$B$40,$B41,Override!$D$11:$D$40,4,Override!$E$11:$E$40,"&gt;=0")-COUNTIFS(Override!$B$11:$B$40,$B41,Override!$D$11:$D$40,4,Override!$E$11:$E$40,"&gt;=0",Override!$C$11:$C$40,"MXAU"))&gt;0,SUMIFS(Override!$E$11:$E$40,Override!$B$11:$B$40,$B41,Override!$D$11:$D$40,4)-SUMIFS(Override!$E$11:$E$40,Override!$B$11:$B$40,$B41,Override!$D$11:$D$40,4,Override!$C$11:$C$40,"MXAU"),Override!$F$76)/'AS51'!$B$3,"")))</f>
        <v/>
      </c>
      <c r="J41" s="77">
        <f>IF(J$13="","",IF($B41="","",IFERROR($C41*$D41*IF((Override!$C$4="ON")*(COUNTIFS(Override!$B$11:$B$40,$B41,Override!$D$11:$D$40,5,Override!$E$11:$E$40,"&gt;=0")-COUNTIFS(Override!$B$11:$B$40,$B41,Override!$D$11:$D$40,5,Override!$E$11:$E$40,"&gt;=0",Override!$C$11:$C$40,"MXAU"))&gt;0,SUMIFS(Override!$E$11:$E$40,Override!$B$11:$B$40,$B41,Override!$D$11:$D$40,5)-SUMIFS(Override!$E$11:$E$40,Override!$B$11:$B$40,$B41,Override!$D$11:$D$40,5,Override!$C$11:$C$40,"MXAU"),Override!$G$76)/'AS51'!$B$3,"")))</f>
        <v/>
      </c>
      <c r="K41" s="77">
        <f>IF(K$13="","",IF($B41="","",IFERROR($C41*$D41*IF((Override!$C$4="ON")*(COUNTIFS(Override!$B$11:$B$40,$B41,Override!$D$11:$D$40,6,Override!$E$11:$E$40,"&gt;=0")-COUNTIFS(Override!$B$11:$B$40,$B41,Override!$D$11:$D$40,6,Override!$E$11:$E$40,"&gt;=0",Override!$C$11:$C$40,"MXAU"))&gt;0,SUMIFS(Override!$E$11:$E$40,Override!$B$11:$B$40,$B41,Override!$D$11:$D$40,6)-SUMIFS(Override!$E$11:$E$40,Override!$B$11:$B$40,$B41,Override!$D$11:$D$40,6,Override!$C$11:$C$40,"MXAU"),Override!$H$76)/'AS51'!$B$3,"")))</f>
        <v/>
      </c>
      <c r="L41" s="77">
        <f>IF(L$13="","",IF($B41="","",IFERROR($C41*$D41*IF((Override!$C$4="ON")*(COUNTIFS(Override!$B$11:$B$40,$B41,Override!$D$11:$D$40,7,Override!$E$11:$E$40,"&gt;=0")-COUNTIFS(Override!$B$11:$B$40,$B41,Override!$D$11:$D$40,7,Override!$E$11:$E$40,"&gt;=0",Override!$C$11:$C$40,"MXAU"))&gt;0,SUMIFS(Override!$E$11:$E$40,Override!$B$11:$B$40,$B41,Override!$D$11:$D$40,7)-SUMIFS(Override!$E$11:$E$40,Override!$B$11:$B$40,$B41,Override!$D$11:$D$40,7,Override!$C$11:$C$40,"MXAU"),Override!$I$76)/'AS51'!$B$3,"")))</f>
        <v/>
      </c>
      <c r="M41" s="77">
        <f>IF(M$13="","",IF($B41="","",IFERROR($C41*$D41*IF((Override!$C$4="ON")*(COUNTIFS(Override!$B$11:$B$40,$B41,Override!$D$11:$D$40,8,Override!$E$11:$E$40,"&gt;=0")-COUNTIFS(Override!$B$11:$B$40,$B41,Override!$D$11:$D$40,8,Override!$E$11:$E$40,"&gt;=0",Override!$C$11:$C$40,"MXAU"))&gt;0,SUMIFS(Override!$E$11:$E$40,Override!$B$11:$B$40,$B41,Override!$D$11:$D$40,8)-SUMIFS(Override!$E$11:$E$40,Override!$B$11:$B$40,$B41,Override!$D$11:$D$40,8,Override!$C$11:$C$40,"MXAU"),Override!$J$76)/'AS51'!$B$3,"")))</f>
        <v/>
      </c>
      <c r="N41" s="77">
        <f>IF(N$13="","",IF($B41="","",IFERROR($C41*$D41*IF((Override!$C$4="ON")*(COUNTIFS(Override!$B$11:$B$40,$B41,Override!$D$11:$D$40,9,Override!$E$11:$E$40,"&gt;=0")-COUNTIFS(Override!$B$11:$B$40,$B41,Override!$D$11:$D$40,9,Override!$E$11:$E$40,"&gt;=0",Override!$C$11:$C$40,"MXAU"))&gt;0,SUMIFS(Override!$E$11:$E$40,Override!$B$11:$B$40,$B41,Override!$D$11:$D$40,9)-SUMIFS(Override!$E$11:$E$40,Override!$B$11:$B$40,$B41,Override!$D$11:$D$40,9,Override!$C$11:$C$40,"MXAU"),Override!$K$76)/'AS51'!$B$3,"")))</f>
        <v/>
      </c>
      <c r="O41" s="77">
        <f>IF(O$13="","",IF($B41="","",IFERROR($C41*$D41*IF((Override!$C$4="ON")*(COUNTIFS(Override!$B$11:$B$40,$B41,Override!$D$11:$D$40,10,Override!$E$11:$E$40,"&gt;=0")-COUNTIFS(Override!$B$11:$B$40,$B41,Override!$D$11:$D$40,10,Override!$E$11:$E$40,"&gt;=0",Override!$C$11:$C$40,"MXAU"))&gt;0,SUMIFS(Override!$E$11:$E$40,Override!$B$11:$B$40,$B41,Override!$D$11:$D$40,10)-SUMIFS(Override!$E$11:$E$40,Override!$B$11:$B$40,$B41,Override!$D$11:$D$40,10,Override!$C$11:$C$40,"MXAU"),Override!$L$76)/'AS51'!$B$3,"")))</f>
        <v/>
      </c>
      <c r="P41" s="77">
        <f>IF(P$13="","",IF($B41="","",IFERROR($C41*$D41*IF((Override!$C$4="ON")*(COUNTIFS(Override!$B$11:$B$40,$B41,Override!$D$11:$D$40,11,Override!$E$11:$E$40,"&gt;=0")-COUNTIFS(Override!$B$11:$B$40,$B41,Override!$D$11:$D$40,11,Override!$E$11:$E$40,"&gt;=0",Override!$C$11:$C$40,"MXAU"))&gt;0,SUMIFS(Override!$E$11:$E$40,Override!$B$11:$B$40,$B41,Override!$D$11:$D$40,11)-SUMIFS(Override!$E$11:$E$40,Override!$B$11:$B$40,$B41,Override!$D$11:$D$40,11,Override!$C$11:$C$40,"MXAU"),Override!$M$76)/'AS51'!$B$3,"")))</f>
        <v/>
      </c>
      <c r="Q41" s="77">
        <f>IF(Q$13="","",IF($B41="","",IFERROR($C41*$D41*IF((Override!$C$4="ON")*(COUNTIFS(Override!$B$11:$B$40,$B41,Override!$D$11:$D$40,12,Override!$E$11:$E$40,"&gt;=0")-COUNTIFS(Override!$B$11:$B$40,$B41,Override!$D$11:$D$40,12,Override!$E$11:$E$40,"&gt;=0",Override!$C$11:$C$40,"MXAU"))&gt;0,SUMIFS(Override!$E$11:$E$40,Override!$B$11:$B$40,$B41,Override!$D$11:$D$40,12)-SUMIFS(Override!$E$11:$E$40,Override!$B$11:$B$40,$B41,Override!$D$11:$D$40,12,Override!$C$11:$C$40,"MXAU"),Override!$N$76)/'AS51'!$B$3,"")))</f>
        <v/>
      </c>
      <c r="R41" s="77">
        <f>IF(R$13="","",IF($B41="","",IFERROR($C41*$D41*IF((Override!$C$4="ON")*(COUNTIFS(Override!$B$11:$B$40,$B41,Override!$D$11:$D$40,13,Override!$E$11:$E$40,"&gt;=0")-COUNTIFS(Override!$B$11:$B$40,$B41,Override!$D$11:$D$40,13,Override!$E$11:$E$40,"&gt;=0",Override!$C$11:$C$40,"MXAU"))&gt;0,SUMIFS(Override!$E$11:$E$40,Override!$B$11:$B$40,$B41,Override!$D$11:$D$40,13)-SUMIFS(Override!$E$11:$E$40,Override!$B$11:$B$40,$B41,Override!$D$11:$D$40,13,Override!$C$11:$C$40,"MXAU"),Override!$O$76)/'AS51'!$B$3,"")))</f>
        <v/>
      </c>
      <c r="S41" s="77">
        <f>IF(S$13="","",IF($B41="","",IFERROR($C41*$D41*IF((Override!$C$4="ON")*(COUNTIFS(Override!$B$11:$B$40,$B41,Override!$D$11:$D$40,14,Override!$E$11:$E$40,"&gt;=0")-COUNTIFS(Override!$B$11:$B$40,$B41,Override!$D$11:$D$40,14,Override!$E$11:$E$40,"&gt;=0",Override!$C$11:$C$40,"MXAU"))&gt;0,SUMIFS(Override!$E$11:$E$40,Override!$B$11:$B$40,$B41,Override!$D$11:$D$40,14)-SUMIFS(Override!$E$11:$E$40,Override!$B$11:$B$40,$B41,Override!$D$11:$D$40,14,Override!$C$11:$C$40,"MXAU"),Override!$P$76)/'AS51'!$B$3,"")))</f>
        <v/>
      </c>
      <c r="T41" s="77">
        <f>IF(T$13="","",IF($B41="","",IFERROR($C41*$D41*IF((Override!$C$4="ON")*(COUNTIFS(Override!$B$11:$B$40,$B41,Override!$D$11:$D$40,15,Override!$E$11:$E$40,"&gt;=0")-COUNTIFS(Override!$B$11:$B$40,$B41,Override!$D$11:$D$40,15,Override!$E$11:$E$40,"&gt;=0",Override!$C$11:$C$40,"MXAU"))&gt;0,SUMIFS(Override!$E$11:$E$40,Override!$B$11:$B$40,$B41,Override!$D$11:$D$40,15)-SUMIFS(Override!$E$11:$E$40,Override!$B$11:$B$40,$B41,Override!$D$11:$D$40,15,Override!$C$11:$C$40,"MXAU"),Override!$Q$76)/'AS51'!$B$3,"")))</f>
        <v/>
      </c>
      <c r="U41" s="77">
        <f>IF(U$13="","",IF($B41="","",IFERROR($C41*$D41*IF((Override!$C$4="ON")*(COUNTIFS(Override!$B$11:$B$40,$B41,Override!$D$11:$D$40,16,Override!$E$11:$E$40,"&gt;=0")-COUNTIFS(Override!$B$11:$B$40,$B41,Override!$D$11:$D$40,16,Override!$E$11:$E$40,"&gt;=0",Override!$C$11:$C$40,"MXAU"))&gt;0,SUMIFS(Override!$E$11:$E$40,Override!$B$11:$B$40,$B41,Override!$D$11:$D$40,16)-SUMIFS(Override!$E$11:$E$40,Override!$B$11:$B$40,$B41,Override!$D$11:$D$40,16,Override!$C$11:$C$40,"MXAU"),Override!$R$76)/'AS51'!$B$3,"")))</f>
        <v/>
      </c>
      <c r="W41" s="77">
        <f>IF(W$13="","",IF($B41="","",IFERROR(F41*$E41/100,"")))</f>
        <v/>
      </c>
      <c r="X41" s="77">
        <f>IF(X$13="","",IF($B41="","",IFERROR(G41*$E41/100,"")))</f>
        <v/>
      </c>
      <c r="Y41" s="77">
        <f>IF(Y$13="","",IF($B41="","",IFERROR(H41*$E41/100,"")))</f>
        <v/>
      </c>
      <c r="Z41" s="77">
        <f>IF(Z$13="","",IF($B41="","",IFERROR(I41*$E41/100,"")))</f>
        <v/>
      </c>
      <c r="AA41" s="77">
        <f>IF(AA$13="","",IF($B41="","",IFERROR(J41*$E41/100,"")))</f>
        <v/>
      </c>
      <c r="AB41" s="77">
        <f>IF(AB$13="","",IF($B41="","",IFERROR(K41*$E41/100,"")))</f>
        <v/>
      </c>
      <c r="AC41" s="77">
        <f>IF(AC$13="","",IF($B41="","",IFERROR(L41*$E41/100,"")))</f>
        <v/>
      </c>
      <c r="AD41" s="77">
        <f>IF(AD$13="","",IF($B41="","",IFERROR(M41*$E41/100,"")))</f>
        <v/>
      </c>
      <c r="AE41" s="77">
        <f>IF(AE$13="","",IF($B41="","",IFERROR(N41*$E41/100,"")))</f>
        <v/>
      </c>
      <c r="AF41" s="77">
        <f>IF(AF$13="","",IF($B41="","",IFERROR(O41*$E41/100,"")))</f>
        <v/>
      </c>
      <c r="AG41" s="77">
        <f>IF(AG$13="","",IF($B41="","",IFERROR(P41*$E41/100,"")))</f>
        <v/>
      </c>
      <c r="AH41" s="77">
        <f>IF(AH$13="","",IF($B41="","",IFERROR(Q41*$E41/100,"")))</f>
        <v/>
      </c>
      <c r="AI41" s="77">
        <f>IF(AI$13="","",IF($B41="","",IFERROR(R41*$E41/100,"")))</f>
        <v/>
      </c>
      <c r="AJ41" s="77">
        <f>IF(AJ$13="","",IF($B41="","",IFERROR(S41*$E41/100,"")))</f>
        <v/>
      </c>
      <c r="AK41" s="77">
        <f>IF(AK$13="","",IF($B41="","",IFERROR(T41*$E41/100,"")))</f>
        <v/>
      </c>
      <c r="AL41" s="77">
        <f>IF(AL$13="","",IF($B41="","",IFERROR(U41*$E41/100,"")))</f>
        <v/>
      </c>
      <c r="AN41" s="77">
        <f>IF($B41="","",SUMIF($F$13:$U$13,"&lt;="&amp;Sector!$D$51,$F41:$U41))</f>
        <v/>
      </c>
      <c r="AO41" s="77">
        <f>IF($B41="","",SUMIF($W$13:$AL$13,"&lt;="&amp;Sector!$D$51,$W41:$AL41))</f>
        <v/>
      </c>
      <c r="AQ41" s="163">
        <f>IF(AQ$13="","",IF($B41="","",IFERROR($C41*$D41*SUMPRODUCT(('Dvd Calendar'!$E$283:$CZ$283&gt;AQ$12)*('Dvd Calendar'!$E$283:$CZ$283&lt;=AQ$13)*'Dvd Calendar'!$E$286:$CZ$286*(('Dvd Calendar'!$E$288:$CZ$288='Field Check'!$C$56)*('Field Check'!$C$56&lt;&gt;"")+('Dvd Calendar'!$E$288:$CZ$288='Field Check'!$C$57)*('Field Check'!$C$57&lt;&gt;"")))/'AS51'!$B$3,"")))</f>
        <v/>
      </c>
      <c r="AR41" s="163">
        <f>IF(AR$13="","",IF($B41="","",IFERROR($C41*$D41*SUMPRODUCT(('Dvd Calendar'!$E$283:$CZ$283&gt;AR$12)*('Dvd Calendar'!$E$283:$CZ$283&lt;=AR$13)*'Dvd Calendar'!$E$286:$CZ$286*(('Dvd Calendar'!$E$288:$CZ$288='Field Check'!$C$56)*('Field Check'!$C$56&lt;&gt;"")+('Dvd Calendar'!$E$288:$CZ$288='Field Check'!$C$57)*('Field Check'!$C$57&lt;&gt;"")))/'AS51'!$B$3,"")))</f>
        <v/>
      </c>
      <c r="AS41" s="163">
        <f>IF(AS$13="","",IF($B41="","",IFERROR($C41*$D41*SUMPRODUCT(('Dvd Calendar'!$E$283:$CZ$283&gt;AS$12)*('Dvd Calendar'!$E$283:$CZ$283&lt;=AS$13)*'Dvd Calendar'!$E$286:$CZ$286*(('Dvd Calendar'!$E$288:$CZ$288='Field Check'!$C$56)*('Field Check'!$C$56&lt;&gt;"")+('Dvd Calendar'!$E$288:$CZ$288='Field Check'!$C$57)*('Field Check'!$C$57&lt;&gt;"")))/'AS51'!$B$3,"")))</f>
        <v/>
      </c>
      <c r="AT41" s="163">
        <f>IF(AT$13="","",IF($B41="","",IFERROR($C41*$D41*SUMPRODUCT(('Dvd Calendar'!$E$283:$CZ$283&gt;AT$12)*('Dvd Calendar'!$E$283:$CZ$283&lt;=AT$13)*'Dvd Calendar'!$E$286:$CZ$286*(('Dvd Calendar'!$E$288:$CZ$288='Field Check'!$C$56)*('Field Check'!$C$56&lt;&gt;"")+('Dvd Calendar'!$E$288:$CZ$288='Field Check'!$C$57)*('Field Check'!$C$57&lt;&gt;"")))/'AS51'!$B$3,"")))</f>
        <v/>
      </c>
      <c r="AU41" s="163">
        <f>IF(AU$13="","",IF($B41="","",IFERROR($C41*$D41*SUMPRODUCT(('Dvd Calendar'!$E$283:$CZ$283&gt;AU$12)*('Dvd Calendar'!$E$283:$CZ$283&lt;=AU$13)*'Dvd Calendar'!$E$286:$CZ$286*(('Dvd Calendar'!$E$288:$CZ$288='Field Check'!$C$56)*('Field Check'!$C$56&lt;&gt;"")+('Dvd Calendar'!$E$288:$CZ$288='Field Check'!$C$57)*('Field Check'!$C$57&lt;&gt;"")))/'AS51'!$B$3,"")))</f>
        <v/>
      </c>
      <c r="AV41" s="163">
        <f>IF(AV$13="","",IF($B41="","",IFERROR($C41*$D41*SUMPRODUCT(('Dvd Calendar'!$E$283:$CZ$283&gt;AV$12)*('Dvd Calendar'!$E$283:$CZ$283&lt;=AV$13)*'Dvd Calendar'!$E$286:$CZ$286*(('Dvd Calendar'!$E$288:$CZ$288='Field Check'!$C$56)*('Field Check'!$C$56&lt;&gt;"")+('Dvd Calendar'!$E$288:$CZ$288='Field Check'!$C$57)*('Field Check'!$C$57&lt;&gt;"")))/'AS51'!$B$3,"")))</f>
        <v/>
      </c>
      <c r="AW41" s="163">
        <f>IF(AW$13="","",IF($B41="","",IFERROR($C41*$D41*SUMPRODUCT(('Dvd Calendar'!$E$283:$CZ$283&gt;AW$12)*('Dvd Calendar'!$E$283:$CZ$283&lt;=AW$13)*'Dvd Calendar'!$E$286:$CZ$286*(('Dvd Calendar'!$E$288:$CZ$288='Field Check'!$C$56)*('Field Check'!$C$56&lt;&gt;"")+('Dvd Calendar'!$E$288:$CZ$288='Field Check'!$C$57)*('Field Check'!$C$57&lt;&gt;"")))/'AS51'!$B$3,"")))</f>
        <v/>
      </c>
      <c r="AX41" s="163">
        <f>IF(AX$13="","",IF($B41="","",IFERROR($C41*$D41*SUMPRODUCT(('Dvd Calendar'!$E$283:$CZ$283&gt;AX$12)*('Dvd Calendar'!$E$283:$CZ$283&lt;=AX$13)*'Dvd Calendar'!$E$286:$CZ$286*(('Dvd Calendar'!$E$288:$CZ$288='Field Check'!$C$56)*('Field Check'!$C$56&lt;&gt;"")+('Dvd Calendar'!$E$288:$CZ$288='Field Check'!$C$57)*('Field Check'!$C$57&lt;&gt;"")))/'AS51'!$B$3,"")))</f>
        <v/>
      </c>
      <c r="AY41" s="163">
        <f>IF(AY$13="","",IF($B41="","",IFERROR($C41*$D41*SUMPRODUCT(('Dvd Calendar'!$E$283:$CZ$283&gt;AY$12)*('Dvd Calendar'!$E$283:$CZ$283&lt;=AY$13)*'Dvd Calendar'!$E$286:$CZ$286*(('Dvd Calendar'!$E$288:$CZ$288='Field Check'!$C$56)*('Field Check'!$C$56&lt;&gt;"")+('Dvd Calendar'!$E$288:$CZ$288='Field Check'!$C$57)*('Field Check'!$C$57&lt;&gt;"")))/'AS51'!$B$3,"")))</f>
        <v/>
      </c>
      <c r="AZ41" s="163">
        <f>IF(AZ$13="","",IF($B41="","",IFERROR($C41*$D41*SUMPRODUCT(('Dvd Calendar'!$E$283:$CZ$283&gt;AZ$12)*('Dvd Calendar'!$E$283:$CZ$283&lt;=AZ$13)*'Dvd Calendar'!$E$286:$CZ$286*(('Dvd Calendar'!$E$288:$CZ$288='Field Check'!$C$56)*('Field Check'!$C$56&lt;&gt;"")+('Dvd Calendar'!$E$288:$CZ$288='Field Check'!$C$57)*('Field Check'!$C$57&lt;&gt;"")))/'AS51'!$B$3,"")))</f>
        <v/>
      </c>
      <c r="BA41" s="163">
        <f>IF(BA$13="","",IF($B41="","",IFERROR($C41*$D41*SUMPRODUCT(('Dvd Calendar'!$E$283:$CZ$283&gt;BA$12)*('Dvd Calendar'!$E$283:$CZ$283&lt;=BA$13)*'Dvd Calendar'!$E$286:$CZ$286*(('Dvd Calendar'!$E$288:$CZ$288='Field Check'!$C$56)*('Field Check'!$C$56&lt;&gt;"")+('Dvd Calendar'!$E$288:$CZ$288='Field Check'!$C$57)*('Field Check'!$C$57&lt;&gt;"")))/'AS51'!$B$3,"")))</f>
        <v/>
      </c>
      <c r="BB41" s="163">
        <f>IF(BB$13="","",IF($B41="","",IFERROR($C41*$D41*SUMPRODUCT(('Dvd Calendar'!$E$283:$CZ$283&gt;BB$12)*('Dvd Calendar'!$E$283:$CZ$283&lt;=BB$13)*'Dvd Calendar'!$E$286:$CZ$286*(('Dvd Calendar'!$E$288:$CZ$288='Field Check'!$C$56)*('Field Check'!$C$56&lt;&gt;"")+('Dvd Calendar'!$E$288:$CZ$288='Field Check'!$C$57)*('Field Check'!$C$57&lt;&gt;"")))/'AS51'!$B$3,"")))</f>
        <v/>
      </c>
      <c r="BC41" s="163">
        <f>IF(BC$13="","",IF($B41="","",IFERROR($C41*$D41*SUMPRODUCT(('Dvd Calendar'!$E$283:$CZ$283&gt;BC$12)*('Dvd Calendar'!$E$283:$CZ$283&lt;=BC$13)*'Dvd Calendar'!$E$286:$CZ$286*(('Dvd Calendar'!$E$288:$CZ$288='Field Check'!$C$56)*('Field Check'!$C$56&lt;&gt;"")+('Dvd Calendar'!$E$288:$CZ$288='Field Check'!$C$57)*('Field Check'!$C$57&lt;&gt;"")))/'AS51'!$B$3,"")))</f>
        <v/>
      </c>
      <c r="BD41" s="163">
        <f>IF(BD$13="","",IF($B41="","",IFERROR($C41*$D41*SUMPRODUCT(('Dvd Calendar'!$E$283:$CZ$283&gt;BD$12)*('Dvd Calendar'!$E$283:$CZ$283&lt;=BD$13)*'Dvd Calendar'!$E$286:$CZ$286*(('Dvd Calendar'!$E$288:$CZ$288='Field Check'!$C$56)*('Field Check'!$C$56&lt;&gt;"")+('Dvd Calendar'!$E$288:$CZ$288='Field Check'!$C$57)*('Field Check'!$C$57&lt;&gt;"")))/'AS51'!$B$3,"")))</f>
        <v/>
      </c>
      <c r="BE41" s="163">
        <f>IF(BE$13="","",IF($B41="","",IFERROR($C41*$D41*SUMPRODUCT(('Dvd Calendar'!$E$283:$CZ$283&gt;BE$12)*('Dvd Calendar'!$E$283:$CZ$283&lt;=BE$13)*'Dvd Calendar'!$E$286:$CZ$286*(('Dvd Calendar'!$E$288:$CZ$288='Field Check'!$C$56)*('Field Check'!$C$56&lt;&gt;"")+('Dvd Calendar'!$E$288:$CZ$288='Field Check'!$C$57)*('Field Check'!$C$57&lt;&gt;"")))/'AS51'!$B$3,"")))</f>
        <v/>
      </c>
      <c r="BF41" s="163">
        <f>IF(BF$13="","",IF($B41="","",IFERROR($C41*$D41*SUMPRODUCT(('Dvd Calendar'!$E$283:$CZ$283&gt;BF$12)*('Dvd Calendar'!$E$283:$CZ$283&lt;=BF$13)*'Dvd Calendar'!$E$286:$CZ$286*(('Dvd Calendar'!$E$288:$CZ$288='Field Check'!$C$56)*('Field Check'!$C$56&lt;&gt;"")+('Dvd Calendar'!$E$288:$CZ$288='Field Check'!$C$57)*('Field Check'!$C$57&lt;&gt;"")))/'AS51'!$B$3,"")))</f>
        <v/>
      </c>
      <c r="BH41" s="163">
        <f>IF(BH$13="","",IF($B41="","",IFERROR(AQ41*$E41/100,"")))</f>
        <v/>
      </c>
      <c r="BI41" s="163">
        <f>IF(BI$13="","",IF($B41="","",IFERROR(AR41*$E41/100,"")))</f>
        <v/>
      </c>
      <c r="BJ41" s="163">
        <f>IF(BJ$13="","",IF($B41="","",IFERROR(AS41*$E41/100,"")))</f>
        <v/>
      </c>
      <c r="BK41" s="163">
        <f>IF(BK$13="","",IF($B41="","",IFERROR(AT41*$E41/100,"")))</f>
        <v/>
      </c>
      <c r="BL41" s="163">
        <f>IF(BL$13="","",IF($B41="","",IFERROR(AU41*$E41/100,"")))</f>
        <v/>
      </c>
      <c r="BM41" s="163">
        <f>IF(BM$13="","",IF($B41="","",IFERROR(AV41*$E41/100,"")))</f>
        <v/>
      </c>
      <c r="BN41" s="163">
        <f>IF(BN$13="","",IF($B41="","",IFERROR(AW41*$E41/100,"")))</f>
        <v/>
      </c>
      <c r="BO41" s="163">
        <f>IF(BO$13="","",IF($B41="","",IFERROR(AX41*$E41/100,"")))</f>
        <v/>
      </c>
      <c r="BP41" s="163">
        <f>IF(BP$13="","",IF($B41="","",IFERROR(AY41*$E41/100,"")))</f>
        <v/>
      </c>
      <c r="BQ41" s="163">
        <f>IF(BQ$13="","",IF($B41="","",IFERROR(AZ41*$E41/100,"")))</f>
        <v/>
      </c>
      <c r="BR41" s="163">
        <f>IF(BR$13="","",IF($B41="","",IFERROR(BA41*$E41/100,"")))</f>
        <v/>
      </c>
      <c r="BS41" s="163">
        <f>IF(BS$13="","",IF($B41="","",IFERROR(BB41*$E41/100,"")))</f>
        <v/>
      </c>
      <c r="BT41" s="163">
        <f>IF(BT$13="","",IF($B41="","",IFERROR(BC41*$E41/100,"")))</f>
        <v/>
      </c>
      <c r="BU41" s="163">
        <f>IF(BU$13="","",IF($B41="","",IFERROR(BD41*$E41/100,"")))</f>
        <v/>
      </c>
      <c r="BV41" s="163">
        <f>IF(BV$13="","",IF($B41="","",IFERROR(BE41*$E41/100,"")))</f>
        <v/>
      </c>
      <c r="BW41" s="163">
        <f>IF(BW$13="","",IF($B41="","",IFERROR(BF41*$E41/100,"")))</f>
        <v/>
      </c>
    </row>
    <row r="42">
      <c r="B42" s="126">
        <f>IF('AS51'!$C$32="","",'AS51'!$C$32)</f>
        <v/>
      </c>
      <c r="C42" s="74">
        <f>IF('AS51'!$B$32="","",'AS51'!$B$32)</f>
        <v/>
      </c>
      <c r="D42" s="75">
        <f>IFERROR('AS51'!$Q$32,1)</f>
        <v/>
      </c>
      <c r="E42" s="76">
        <f>IF($B42="","",IF(ISNUMBER('AS51'!$I$32),'AS51'!$I$32,'Index Summary'!$C$7))</f>
        <v/>
      </c>
      <c r="F42" s="77">
        <f>IF(F$13="","",IF($B42="","",IFERROR($C42*$D42*IF((Override!$C$4="ON")*(COUNTIFS(Override!$B$11:$B$40,$B42,Override!$D$11:$D$40,1,Override!$E$11:$E$40,"&gt;=0")-COUNTIFS(Override!$B$11:$B$40,$B42,Override!$D$11:$D$40,1,Override!$E$11:$E$40,"&gt;=0",Override!$C$11:$C$40,"MXAU"))&gt;0,SUMIFS(Override!$E$11:$E$40,Override!$B$11:$B$40,$B42,Override!$D$11:$D$40,1)-SUMIFS(Override!$E$11:$E$40,Override!$B$11:$B$40,$B42,Override!$D$11:$D$40,1,Override!$C$11:$C$40,"MXAU"),Override!$C$77)/'AS51'!$B$3,"")))</f>
        <v/>
      </c>
      <c r="G42" s="77">
        <f>IF(G$13="","",IF($B42="","",IFERROR($C42*$D42*IF((Override!$C$4="ON")*(COUNTIFS(Override!$B$11:$B$40,$B42,Override!$D$11:$D$40,2,Override!$E$11:$E$40,"&gt;=0")-COUNTIFS(Override!$B$11:$B$40,$B42,Override!$D$11:$D$40,2,Override!$E$11:$E$40,"&gt;=0",Override!$C$11:$C$40,"MXAU"))&gt;0,SUMIFS(Override!$E$11:$E$40,Override!$B$11:$B$40,$B42,Override!$D$11:$D$40,2)-SUMIFS(Override!$E$11:$E$40,Override!$B$11:$B$40,$B42,Override!$D$11:$D$40,2,Override!$C$11:$C$40,"MXAU"),Override!$D$77)/'AS51'!$B$3,"")))</f>
        <v/>
      </c>
      <c r="H42" s="77">
        <f>IF(H$13="","",IF($B42="","",IFERROR($C42*$D42*IF((Override!$C$4="ON")*(COUNTIFS(Override!$B$11:$B$40,$B42,Override!$D$11:$D$40,3,Override!$E$11:$E$40,"&gt;=0")-COUNTIFS(Override!$B$11:$B$40,$B42,Override!$D$11:$D$40,3,Override!$E$11:$E$40,"&gt;=0",Override!$C$11:$C$40,"MXAU"))&gt;0,SUMIFS(Override!$E$11:$E$40,Override!$B$11:$B$40,$B42,Override!$D$11:$D$40,3)-SUMIFS(Override!$E$11:$E$40,Override!$B$11:$B$40,$B42,Override!$D$11:$D$40,3,Override!$C$11:$C$40,"MXAU"),Override!$E$77)/'AS51'!$B$3,"")))</f>
        <v/>
      </c>
      <c r="I42" s="77">
        <f>IF(I$13="","",IF($B42="","",IFERROR($C42*$D42*IF((Override!$C$4="ON")*(COUNTIFS(Override!$B$11:$B$40,$B42,Override!$D$11:$D$40,4,Override!$E$11:$E$40,"&gt;=0")-COUNTIFS(Override!$B$11:$B$40,$B42,Override!$D$11:$D$40,4,Override!$E$11:$E$40,"&gt;=0",Override!$C$11:$C$40,"MXAU"))&gt;0,SUMIFS(Override!$E$11:$E$40,Override!$B$11:$B$40,$B42,Override!$D$11:$D$40,4)-SUMIFS(Override!$E$11:$E$40,Override!$B$11:$B$40,$B42,Override!$D$11:$D$40,4,Override!$C$11:$C$40,"MXAU"),Override!$F$77)/'AS51'!$B$3,"")))</f>
        <v/>
      </c>
      <c r="J42" s="77">
        <f>IF(J$13="","",IF($B42="","",IFERROR($C42*$D42*IF((Override!$C$4="ON")*(COUNTIFS(Override!$B$11:$B$40,$B42,Override!$D$11:$D$40,5,Override!$E$11:$E$40,"&gt;=0")-COUNTIFS(Override!$B$11:$B$40,$B42,Override!$D$11:$D$40,5,Override!$E$11:$E$40,"&gt;=0",Override!$C$11:$C$40,"MXAU"))&gt;0,SUMIFS(Override!$E$11:$E$40,Override!$B$11:$B$40,$B42,Override!$D$11:$D$40,5)-SUMIFS(Override!$E$11:$E$40,Override!$B$11:$B$40,$B42,Override!$D$11:$D$40,5,Override!$C$11:$C$40,"MXAU"),Override!$G$77)/'AS51'!$B$3,"")))</f>
        <v/>
      </c>
      <c r="K42" s="77">
        <f>IF(K$13="","",IF($B42="","",IFERROR($C42*$D42*IF((Override!$C$4="ON")*(COUNTIFS(Override!$B$11:$B$40,$B42,Override!$D$11:$D$40,6,Override!$E$11:$E$40,"&gt;=0")-COUNTIFS(Override!$B$11:$B$40,$B42,Override!$D$11:$D$40,6,Override!$E$11:$E$40,"&gt;=0",Override!$C$11:$C$40,"MXAU"))&gt;0,SUMIFS(Override!$E$11:$E$40,Override!$B$11:$B$40,$B42,Override!$D$11:$D$40,6)-SUMIFS(Override!$E$11:$E$40,Override!$B$11:$B$40,$B42,Override!$D$11:$D$40,6,Override!$C$11:$C$40,"MXAU"),Override!$H$77)/'AS51'!$B$3,"")))</f>
        <v/>
      </c>
      <c r="L42" s="77">
        <f>IF(L$13="","",IF($B42="","",IFERROR($C42*$D42*IF((Override!$C$4="ON")*(COUNTIFS(Override!$B$11:$B$40,$B42,Override!$D$11:$D$40,7,Override!$E$11:$E$40,"&gt;=0")-COUNTIFS(Override!$B$11:$B$40,$B42,Override!$D$11:$D$40,7,Override!$E$11:$E$40,"&gt;=0",Override!$C$11:$C$40,"MXAU"))&gt;0,SUMIFS(Override!$E$11:$E$40,Override!$B$11:$B$40,$B42,Override!$D$11:$D$40,7)-SUMIFS(Override!$E$11:$E$40,Override!$B$11:$B$40,$B42,Override!$D$11:$D$40,7,Override!$C$11:$C$40,"MXAU"),Override!$I$77)/'AS51'!$B$3,"")))</f>
        <v/>
      </c>
      <c r="M42" s="77">
        <f>IF(M$13="","",IF($B42="","",IFERROR($C42*$D42*IF((Override!$C$4="ON")*(COUNTIFS(Override!$B$11:$B$40,$B42,Override!$D$11:$D$40,8,Override!$E$11:$E$40,"&gt;=0")-COUNTIFS(Override!$B$11:$B$40,$B42,Override!$D$11:$D$40,8,Override!$E$11:$E$40,"&gt;=0",Override!$C$11:$C$40,"MXAU"))&gt;0,SUMIFS(Override!$E$11:$E$40,Override!$B$11:$B$40,$B42,Override!$D$11:$D$40,8)-SUMIFS(Override!$E$11:$E$40,Override!$B$11:$B$40,$B42,Override!$D$11:$D$40,8,Override!$C$11:$C$40,"MXAU"),Override!$J$77)/'AS51'!$B$3,"")))</f>
        <v/>
      </c>
      <c r="N42" s="77">
        <f>IF(N$13="","",IF($B42="","",IFERROR($C42*$D42*IF((Override!$C$4="ON")*(COUNTIFS(Override!$B$11:$B$40,$B42,Override!$D$11:$D$40,9,Override!$E$11:$E$40,"&gt;=0")-COUNTIFS(Override!$B$11:$B$40,$B42,Override!$D$11:$D$40,9,Override!$E$11:$E$40,"&gt;=0",Override!$C$11:$C$40,"MXAU"))&gt;0,SUMIFS(Override!$E$11:$E$40,Override!$B$11:$B$40,$B42,Override!$D$11:$D$40,9)-SUMIFS(Override!$E$11:$E$40,Override!$B$11:$B$40,$B42,Override!$D$11:$D$40,9,Override!$C$11:$C$40,"MXAU"),Override!$K$77)/'AS51'!$B$3,"")))</f>
        <v/>
      </c>
      <c r="O42" s="77">
        <f>IF(O$13="","",IF($B42="","",IFERROR($C42*$D42*IF((Override!$C$4="ON")*(COUNTIFS(Override!$B$11:$B$40,$B42,Override!$D$11:$D$40,10,Override!$E$11:$E$40,"&gt;=0")-COUNTIFS(Override!$B$11:$B$40,$B42,Override!$D$11:$D$40,10,Override!$E$11:$E$40,"&gt;=0",Override!$C$11:$C$40,"MXAU"))&gt;0,SUMIFS(Override!$E$11:$E$40,Override!$B$11:$B$40,$B42,Override!$D$11:$D$40,10)-SUMIFS(Override!$E$11:$E$40,Override!$B$11:$B$40,$B42,Override!$D$11:$D$40,10,Override!$C$11:$C$40,"MXAU"),Override!$L$77)/'AS51'!$B$3,"")))</f>
        <v/>
      </c>
      <c r="P42" s="77">
        <f>IF(P$13="","",IF($B42="","",IFERROR($C42*$D42*IF((Override!$C$4="ON")*(COUNTIFS(Override!$B$11:$B$40,$B42,Override!$D$11:$D$40,11,Override!$E$11:$E$40,"&gt;=0")-COUNTIFS(Override!$B$11:$B$40,$B42,Override!$D$11:$D$40,11,Override!$E$11:$E$40,"&gt;=0",Override!$C$11:$C$40,"MXAU"))&gt;0,SUMIFS(Override!$E$11:$E$40,Override!$B$11:$B$40,$B42,Override!$D$11:$D$40,11)-SUMIFS(Override!$E$11:$E$40,Override!$B$11:$B$40,$B42,Override!$D$11:$D$40,11,Override!$C$11:$C$40,"MXAU"),Override!$M$77)/'AS51'!$B$3,"")))</f>
        <v/>
      </c>
      <c r="Q42" s="77">
        <f>IF(Q$13="","",IF($B42="","",IFERROR($C42*$D42*IF((Override!$C$4="ON")*(COUNTIFS(Override!$B$11:$B$40,$B42,Override!$D$11:$D$40,12,Override!$E$11:$E$40,"&gt;=0")-COUNTIFS(Override!$B$11:$B$40,$B42,Override!$D$11:$D$40,12,Override!$E$11:$E$40,"&gt;=0",Override!$C$11:$C$40,"MXAU"))&gt;0,SUMIFS(Override!$E$11:$E$40,Override!$B$11:$B$40,$B42,Override!$D$11:$D$40,12)-SUMIFS(Override!$E$11:$E$40,Override!$B$11:$B$40,$B42,Override!$D$11:$D$40,12,Override!$C$11:$C$40,"MXAU"),Override!$N$77)/'AS51'!$B$3,"")))</f>
        <v/>
      </c>
      <c r="R42" s="77">
        <f>IF(R$13="","",IF($B42="","",IFERROR($C42*$D42*IF((Override!$C$4="ON")*(COUNTIFS(Override!$B$11:$B$40,$B42,Override!$D$11:$D$40,13,Override!$E$11:$E$40,"&gt;=0")-COUNTIFS(Override!$B$11:$B$40,$B42,Override!$D$11:$D$40,13,Override!$E$11:$E$40,"&gt;=0",Override!$C$11:$C$40,"MXAU"))&gt;0,SUMIFS(Override!$E$11:$E$40,Override!$B$11:$B$40,$B42,Override!$D$11:$D$40,13)-SUMIFS(Override!$E$11:$E$40,Override!$B$11:$B$40,$B42,Override!$D$11:$D$40,13,Override!$C$11:$C$40,"MXAU"),Override!$O$77)/'AS51'!$B$3,"")))</f>
        <v/>
      </c>
      <c r="S42" s="77">
        <f>IF(S$13="","",IF($B42="","",IFERROR($C42*$D42*IF((Override!$C$4="ON")*(COUNTIFS(Override!$B$11:$B$40,$B42,Override!$D$11:$D$40,14,Override!$E$11:$E$40,"&gt;=0")-COUNTIFS(Override!$B$11:$B$40,$B42,Override!$D$11:$D$40,14,Override!$E$11:$E$40,"&gt;=0",Override!$C$11:$C$40,"MXAU"))&gt;0,SUMIFS(Override!$E$11:$E$40,Override!$B$11:$B$40,$B42,Override!$D$11:$D$40,14)-SUMIFS(Override!$E$11:$E$40,Override!$B$11:$B$40,$B42,Override!$D$11:$D$40,14,Override!$C$11:$C$40,"MXAU"),Override!$P$77)/'AS51'!$B$3,"")))</f>
        <v/>
      </c>
      <c r="T42" s="77">
        <f>IF(T$13="","",IF($B42="","",IFERROR($C42*$D42*IF((Override!$C$4="ON")*(COUNTIFS(Override!$B$11:$B$40,$B42,Override!$D$11:$D$40,15,Override!$E$11:$E$40,"&gt;=0")-COUNTIFS(Override!$B$11:$B$40,$B42,Override!$D$11:$D$40,15,Override!$E$11:$E$40,"&gt;=0",Override!$C$11:$C$40,"MXAU"))&gt;0,SUMIFS(Override!$E$11:$E$40,Override!$B$11:$B$40,$B42,Override!$D$11:$D$40,15)-SUMIFS(Override!$E$11:$E$40,Override!$B$11:$B$40,$B42,Override!$D$11:$D$40,15,Override!$C$11:$C$40,"MXAU"),Override!$Q$77)/'AS51'!$B$3,"")))</f>
        <v/>
      </c>
      <c r="U42" s="77">
        <f>IF(U$13="","",IF($B42="","",IFERROR($C42*$D42*IF((Override!$C$4="ON")*(COUNTIFS(Override!$B$11:$B$40,$B42,Override!$D$11:$D$40,16,Override!$E$11:$E$40,"&gt;=0")-COUNTIFS(Override!$B$11:$B$40,$B42,Override!$D$11:$D$40,16,Override!$E$11:$E$40,"&gt;=0",Override!$C$11:$C$40,"MXAU"))&gt;0,SUMIFS(Override!$E$11:$E$40,Override!$B$11:$B$40,$B42,Override!$D$11:$D$40,16)-SUMIFS(Override!$E$11:$E$40,Override!$B$11:$B$40,$B42,Override!$D$11:$D$40,16,Override!$C$11:$C$40,"MXAU"),Override!$R$77)/'AS51'!$B$3,"")))</f>
        <v/>
      </c>
      <c r="W42" s="77">
        <f>IF(W$13="","",IF($B42="","",IFERROR(F42*$E42/100,"")))</f>
        <v/>
      </c>
      <c r="X42" s="77">
        <f>IF(X$13="","",IF($B42="","",IFERROR(G42*$E42/100,"")))</f>
        <v/>
      </c>
      <c r="Y42" s="77">
        <f>IF(Y$13="","",IF($B42="","",IFERROR(H42*$E42/100,"")))</f>
        <v/>
      </c>
      <c r="Z42" s="77">
        <f>IF(Z$13="","",IF($B42="","",IFERROR(I42*$E42/100,"")))</f>
        <v/>
      </c>
      <c r="AA42" s="77">
        <f>IF(AA$13="","",IF($B42="","",IFERROR(J42*$E42/100,"")))</f>
        <v/>
      </c>
      <c r="AB42" s="77">
        <f>IF(AB$13="","",IF($B42="","",IFERROR(K42*$E42/100,"")))</f>
        <v/>
      </c>
      <c r="AC42" s="77">
        <f>IF(AC$13="","",IF($B42="","",IFERROR(L42*$E42/100,"")))</f>
        <v/>
      </c>
      <c r="AD42" s="77">
        <f>IF(AD$13="","",IF($B42="","",IFERROR(M42*$E42/100,"")))</f>
        <v/>
      </c>
      <c r="AE42" s="77">
        <f>IF(AE$13="","",IF($B42="","",IFERROR(N42*$E42/100,"")))</f>
        <v/>
      </c>
      <c r="AF42" s="77">
        <f>IF(AF$13="","",IF($B42="","",IFERROR(O42*$E42/100,"")))</f>
        <v/>
      </c>
      <c r="AG42" s="77">
        <f>IF(AG$13="","",IF($B42="","",IFERROR(P42*$E42/100,"")))</f>
        <v/>
      </c>
      <c r="AH42" s="77">
        <f>IF(AH$13="","",IF($B42="","",IFERROR(Q42*$E42/100,"")))</f>
        <v/>
      </c>
      <c r="AI42" s="77">
        <f>IF(AI$13="","",IF($B42="","",IFERROR(R42*$E42/100,"")))</f>
        <v/>
      </c>
      <c r="AJ42" s="77">
        <f>IF(AJ$13="","",IF($B42="","",IFERROR(S42*$E42/100,"")))</f>
        <v/>
      </c>
      <c r="AK42" s="77">
        <f>IF(AK$13="","",IF($B42="","",IFERROR(T42*$E42/100,"")))</f>
        <v/>
      </c>
      <c r="AL42" s="77">
        <f>IF(AL$13="","",IF($B42="","",IFERROR(U42*$E42/100,"")))</f>
        <v/>
      </c>
      <c r="AN42" s="77">
        <f>IF($B42="","",SUMIF($F$13:$U$13,"&lt;="&amp;Sector!$D$51,$F42:$U42))</f>
        <v/>
      </c>
      <c r="AO42" s="77">
        <f>IF($B42="","",SUMIF($W$13:$AL$13,"&lt;="&amp;Sector!$D$51,$W42:$AL42))</f>
        <v/>
      </c>
      <c r="AQ42" s="163">
        <f>IF(AQ$13="","",IF($B42="","",IFERROR($C42*$D42*SUMPRODUCT(('Dvd Calendar'!$E$294:$CZ$294&gt;AQ$12)*('Dvd Calendar'!$E$294:$CZ$294&lt;=AQ$13)*'Dvd Calendar'!$E$297:$CZ$297*(('Dvd Calendar'!$E$299:$CZ$299='Field Check'!$C$56)*('Field Check'!$C$56&lt;&gt;"")+('Dvd Calendar'!$E$299:$CZ$299='Field Check'!$C$57)*('Field Check'!$C$57&lt;&gt;"")))/'AS51'!$B$3,"")))</f>
        <v/>
      </c>
      <c r="AR42" s="163">
        <f>IF(AR$13="","",IF($B42="","",IFERROR($C42*$D42*SUMPRODUCT(('Dvd Calendar'!$E$294:$CZ$294&gt;AR$12)*('Dvd Calendar'!$E$294:$CZ$294&lt;=AR$13)*'Dvd Calendar'!$E$297:$CZ$297*(('Dvd Calendar'!$E$299:$CZ$299='Field Check'!$C$56)*('Field Check'!$C$56&lt;&gt;"")+('Dvd Calendar'!$E$299:$CZ$299='Field Check'!$C$57)*('Field Check'!$C$57&lt;&gt;"")))/'AS51'!$B$3,"")))</f>
        <v/>
      </c>
      <c r="AS42" s="163">
        <f>IF(AS$13="","",IF($B42="","",IFERROR($C42*$D42*SUMPRODUCT(('Dvd Calendar'!$E$294:$CZ$294&gt;AS$12)*('Dvd Calendar'!$E$294:$CZ$294&lt;=AS$13)*'Dvd Calendar'!$E$297:$CZ$297*(('Dvd Calendar'!$E$299:$CZ$299='Field Check'!$C$56)*('Field Check'!$C$56&lt;&gt;"")+('Dvd Calendar'!$E$299:$CZ$299='Field Check'!$C$57)*('Field Check'!$C$57&lt;&gt;"")))/'AS51'!$B$3,"")))</f>
        <v/>
      </c>
      <c r="AT42" s="163">
        <f>IF(AT$13="","",IF($B42="","",IFERROR($C42*$D42*SUMPRODUCT(('Dvd Calendar'!$E$294:$CZ$294&gt;AT$12)*('Dvd Calendar'!$E$294:$CZ$294&lt;=AT$13)*'Dvd Calendar'!$E$297:$CZ$297*(('Dvd Calendar'!$E$299:$CZ$299='Field Check'!$C$56)*('Field Check'!$C$56&lt;&gt;"")+('Dvd Calendar'!$E$299:$CZ$299='Field Check'!$C$57)*('Field Check'!$C$57&lt;&gt;"")))/'AS51'!$B$3,"")))</f>
        <v/>
      </c>
      <c r="AU42" s="163">
        <f>IF(AU$13="","",IF($B42="","",IFERROR($C42*$D42*SUMPRODUCT(('Dvd Calendar'!$E$294:$CZ$294&gt;AU$12)*('Dvd Calendar'!$E$294:$CZ$294&lt;=AU$13)*'Dvd Calendar'!$E$297:$CZ$297*(('Dvd Calendar'!$E$299:$CZ$299='Field Check'!$C$56)*('Field Check'!$C$56&lt;&gt;"")+('Dvd Calendar'!$E$299:$CZ$299='Field Check'!$C$57)*('Field Check'!$C$57&lt;&gt;"")))/'AS51'!$B$3,"")))</f>
        <v/>
      </c>
      <c r="AV42" s="163">
        <f>IF(AV$13="","",IF($B42="","",IFERROR($C42*$D42*SUMPRODUCT(('Dvd Calendar'!$E$294:$CZ$294&gt;AV$12)*('Dvd Calendar'!$E$294:$CZ$294&lt;=AV$13)*'Dvd Calendar'!$E$297:$CZ$297*(('Dvd Calendar'!$E$299:$CZ$299='Field Check'!$C$56)*('Field Check'!$C$56&lt;&gt;"")+('Dvd Calendar'!$E$299:$CZ$299='Field Check'!$C$57)*('Field Check'!$C$57&lt;&gt;"")))/'AS51'!$B$3,"")))</f>
        <v/>
      </c>
      <c r="AW42" s="163">
        <f>IF(AW$13="","",IF($B42="","",IFERROR($C42*$D42*SUMPRODUCT(('Dvd Calendar'!$E$294:$CZ$294&gt;AW$12)*('Dvd Calendar'!$E$294:$CZ$294&lt;=AW$13)*'Dvd Calendar'!$E$297:$CZ$297*(('Dvd Calendar'!$E$299:$CZ$299='Field Check'!$C$56)*('Field Check'!$C$56&lt;&gt;"")+('Dvd Calendar'!$E$299:$CZ$299='Field Check'!$C$57)*('Field Check'!$C$57&lt;&gt;"")))/'AS51'!$B$3,"")))</f>
        <v/>
      </c>
      <c r="AX42" s="163">
        <f>IF(AX$13="","",IF($B42="","",IFERROR($C42*$D42*SUMPRODUCT(('Dvd Calendar'!$E$294:$CZ$294&gt;AX$12)*('Dvd Calendar'!$E$294:$CZ$294&lt;=AX$13)*'Dvd Calendar'!$E$297:$CZ$297*(('Dvd Calendar'!$E$299:$CZ$299='Field Check'!$C$56)*('Field Check'!$C$56&lt;&gt;"")+('Dvd Calendar'!$E$299:$CZ$299='Field Check'!$C$57)*('Field Check'!$C$57&lt;&gt;"")))/'AS51'!$B$3,"")))</f>
        <v/>
      </c>
      <c r="AY42" s="163">
        <f>IF(AY$13="","",IF($B42="","",IFERROR($C42*$D42*SUMPRODUCT(('Dvd Calendar'!$E$294:$CZ$294&gt;AY$12)*('Dvd Calendar'!$E$294:$CZ$294&lt;=AY$13)*'Dvd Calendar'!$E$297:$CZ$297*(('Dvd Calendar'!$E$299:$CZ$299='Field Check'!$C$56)*('Field Check'!$C$56&lt;&gt;"")+('Dvd Calendar'!$E$299:$CZ$299='Field Check'!$C$57)*('Field Check'!$C$57&lt;&gt;"")))/'AS51'!$B$3,"")))</f>
        <v/>
      </c>
      <c r="AZ42" s="163">
        <f>IF(AZ$13="","",IF($B42="","",IFERROR($C42*$D42*SUMPRODUCT(('Dvd Calendar'!$E$294:$CZ$294&gt;AZ$12)*('Dvd Calendar'!$E$294:$CZ$294&lt;=AZ$13)*'Dvd Calendar'!$E$297:$CZ$297*(('Dvd Calendar'!$E$299:$CZ$299='Field Check'!$C$56)*('Field Check'!$C$56&lt;&gt;"")+('Dvd Calendar'!$E$299:$CZ$299='Field Check'!$C$57)*('Field Check'!$C$57&lt;&gt;"")))/'AS51'!$B$3,"")))</f>
        <v/>
      </c>
      <c r="BA42" s="163">
        <f>IF(BA$13="","",IF($B42="","",IFERROR($C42*$D42*SUMPRODUCT(('Dvd Calendar'!$E$294:$CZ$294&gt;BA$12)*('Dvd Calendar'!$E$294:$CZ$294&lt;=BA$13)*'Dvd Calendar'!$E$297:$CZ$297*(('Dvd Calendar'!$E$299:$CZ$299='Field Check'!$C$56)*('Field Check'!$C$56&lt;&gt;"")+('Dvd Calendar'!$E$299:$CZ$299='Field Check'!$C$57)*('Field Check'!$C$57&lt;&gt;"")))/'AS51'!$B$3,"")))</f>
        <v/>
      </c>
      <c r="BB42" s="163">
        <f>IF(BB$13="","",IF($B42="","",IFERROR($C42*$D42*SUMPRODUCT(('Dvd Calendar'!$E$294:$CZ$294&gt;BB$12)*('Dvd Calendar'!$E$294:$CZ$294&lt;=BB$13)*'Dvd Calendar'!$E$297:$CZ$297*(('Dvd Calendar'!$E$299:$CZ$299='Field Check'!$C$56)*('Field Check'!$C$56&lt;&gt;"")+('Dvd Calendar'!$E$299:$CZ$299='Field Check'!$C$57)*('Field Check'!$C$57&lt;&gt;"")))/'AS51'!$B$3,"")))</f>
        <v/>
      </c>
      <c r="BC42" s="163">
        <f>IF(BC$13="","",IF($B42="","",IFERROR($C42*$D42*SUMPRODUCT(('Dvd Calendar'!$E$294:$CZ$294&gt;BC$12)*('Dvd Calendar'!$E$294:$CZ$294&lt;=BC$13)*'Dvd Calendar'!$E$297:$CZ$297*(('Dvd Calendar'!$E$299:$CZ$299='Field Check'!$C$56)*('Field Check'!$C$56&lt;&gt;"")+('Dvd Calendar'!$E$299:$CZ$299='Field Check'!$C$57)*('Field Check'!$C$57&lt;&gt;"")))/'AS51'!$B$3,"")))</f>
        <v/>
      </c>
      <c r="BD42" s="163">
        <f>IF(BD$13="","",IF($B42="","",IFERROR($C42*$D42*SUMPRODUCT(('Dvd Calendar'!$E$294:$CZ$294&gt;BD$12)*('Dvd Calendar'!$E$294:$CZ$294&lt;=BD$13)*'Dvd Calendar'!$E$297:$CZ$297*(('Dvd Calendar'!$E$299:$CZ$299='Field Check'!$C$56)*('Field Check'!$C$56&lt;&gt;"")+('Dvd Calendar'!$E$299:$CZ$299='Field Check'!$C$57)*('Field Check'!$C$57&lt;&gt;"")))/'AS51'!$B$3,"")))</f>
        <v/>
      </c>
      <c r="BE42" s="163">
        <f>IF(BE$13="","",IF($B42="","",IFERROR($C42*$D42*SUMPRODUCT(('Dvd Calendar'!$E$294:$CZ$294&gt;BE$12)*('Dvd Calendar'!$E$294:$CZ$294&lt;=BE$13)*'Dvd Calendar'!$E$297:$CZ$297*(('Dvd Calendar'!$E$299:$CZ$299='Field Check'!$C$56)*('Field Check'!$C$56&lt;&gt;"")+('Dvd Calendar'!$E$299:$CZ$299='Field Check'!$C$57)*('Field Check'!$C$57&lt;&gt;"")))/'AS51'!$B$3,"")))</f>
        <v/>
      </c>
      <c r="BF42" s="163">
        <f>IF(BF$13="","",IF($B42="","",IFERROR($C42*$D42*SUMPRODUCT(('Dvd Calendar'!$E$294:$CZ$294&gt;BF$12)*('Dvd Calendar'!$E$294:$CZ$294&lt;=BF$13)*'Dvd Calendar'!$E$297:$CZ$297*(('Dvd Calendar'!$E$299:$CZ$299='Field Check'!$C$56)*('Field Check'!$C$56&lt;&gt;"")+('Dvd Calendar'!$E$299:$CZ$299='Field Check'!$C$57)*('Field Check'!$C$57&lt;&gt;"")))/'AS51'!$B$3,"")))</f>
        <v/>
      </c>
      <c r="BH42" s="163">
        <f>IF(BH$13="","",IF($B42="","",IFERROR(AQ42*$E42/100,"")))</f>
        <v/>
      </c>
      <c r="BI42" s="163">
        <f>IF(BI$13="","",IF($B42="","",IFERROR(AR42*$E42/100,"")))</f>
        <v/>
      </c>
      <c r="BJ42" s="163">
        <f>IF(BJ$13="","",IF($B42="","",IFERROR(AS42*$E42/100,"")))</f>
        <v/>
      </c>
      <c r="BK42" s="163">
        <f>IF(BK$13="","",IF($B42="","",IFERROR(AT42*$E42/100,"")))</f>
        <v/>
      </c>
      <c r="BL42" s="163">
        <f>IF(BL$13="","",IF($B42="","",IFERROR(AU42*$E42/100,"")))</f>
        <v/>
      </c>
      <c r="BM42" s="163">
        <f>IF(BM$13="","",IF($B42="","",IFERROR(AV42*$E42/100,"")))</f>
        <v/>
      </c>
      <c r="BN42" s="163">
        <f>IF(BN$13="","",IF($B42="","",IFERROR(AW42*$E42/100,"")))</f>
        <v/>
      </c>
      <c r="BO42" s="163">
        <f>IF(BO$13="","",IF($B42="","",IFERROR(AX42*$E42/100,"")))</f>
        <v/>
      </c>
      <c r="BP42" s="163">
        <f>IF(BP$13="","",IF($B42="","",IFERROR(AY42*$E42/100,"")))</f>
        <v/>
      </c>
      <c r="BQ42" s="163">
        <f>IF(BQ$13="","",IF($B42="","",IFERROR(AZ42*$E42/100,"")))</f>
        <v/>
      </c>
      <c r="BR42" s="163">
        <f>IF(BR$13="","",IF($B42="","",IFERROR(BA42*$E42/100,"")))</f>
        <v/>
      </c>
      <c r="BS42" s="163">
        <f>IF(BS$13="","",IF($B42="","",IFERROR(BB42*$E42/100,"")))</f>
        <v/>
      </c>
      <c r="BT42" s="163">
        <f>IF(BT$13="","",IF($B42="","",IFERROR(BC42*$E42/100,"")))</f>
        <v/>
      </c>
      <c r="BU42" s="163">
        <f>IF(BU$13="","",IF($B42="","",IFERROR(BD42*$E42/100,"")))</f>
        <v/>
      </c>
      <c r="BV42" s="163">
        <f>IF(BV$13="","",IF($B42="","",IFERROR(BE42*$E42/100,"")))</f>
        <v/>
      </c>
      <c r="BW42" s="163">
        <f>IF(BW$13="","",IF($B42="","",IFERROR(BF42*$E42/100,"")))</f>
        <v/>
      </c>
    </row>
    <row r="43">
      <c r="B43" s="126">
        <f>IF('AS51'!$C$33="","",'AS51'!$C$33)</f>
        <v/>
      </c>
      <c r="C43" s="74">
        <f>IF('AS51'!$B$33="","",'AS51'!$B$33)</f>
        <v/>
      </c>
      <c r="D43" s="75">
        <f>IFERROR('AS51'!$Q$33,1)</f>
        <v/>
      </c>
      <c r="E43" s="76">
        <f>IF($B43="","",IF(ISNUMBER('AS51'!$I$33),'AS51'!$I$33,'Index Summary'!$C$7))</f>
        <v/>
      </c>
      <c r="F43" s="77">
        <f>IF(F$13="","",IF($B43="","",IFERROR($C43*$D43*IF((Override!$C$4="ON")*(COUNTIFS(Override!$B$11:$B$40,$B43,Override!$D$11:$D$40,1,Override!$E$11:$E$40,"&gt;=0")-COUNTIFS(Override!$B$11:$B$40,$B43,Override!$D$11:$D$40,1,Override!$E$11:$E$40,"&gt;=0",Override!$C$11:$C$40,"MXAU"))&gt;0,SUMIFS(Override!$E$11:$E$40,Override!$B$11:$B$40,$B43,Override!$D$11:$D$40,1)-SUMIFS(Override!$E$11:$E$40,Override!$B$11:$B$40,$B43,Override!$D$11:$D$40,1,Override!$C$11:$C$40,"MXAU"),Override!$C$78)/'AS51'!$B$3,"")))</f>
        <v/>
      </c>
      <c r="G43" s="77">
        <f>IF(G$13="","",IF($B43="","",IFERROR($C43*$D43*IF((Override!$C$4="ON")*(COUNTIFS(Override!$B$11:$B$40,$B43,Override!$D$11:$D$40,2,Override!$E$11:$E$40,"&gt;=0")-COUNTIFS(Override!$B$11:$B$40,$B43,Override!$D$11:$D$40,2,Override!$E$11:$E$40,"&gt;=0",Override!$C$11:$C$40,"MXAU"))&gt;0,SUMIFS(Override!$E$11:$E$40,Override!$B$11:$B$40,$B43,Override!$D$11:$D$40,2)-SUMIFS(Override!$E$11:$E$40,Override!$B$11:$B$40,$B43,Override!$D$11:$D$40,2,Override!$C$11:$C$40,"MXAU"),Override!$D$78)/'AS51'!$B$3,"")))</f>
        <v/>
      </c>
      <c r="H43" s="77">
        <f>IF(H$13="","",IF($B43="","",IFERROR($C43*$D43*IF((Override!$C$4="ON")*(COUNTIFS(Override!$B$11:$B$40,$B43,Override!$D$11:$D$40,3,Override!$E$11:$E$40,"&gt;=0")-COUNTIFS(Override!$B$11:$B$40,$B43,Override!$D$11:$D$40,3,Override!$E$11:$E$40,"&gt;=0",Override!$C$11:$C$40,"MXAU"))&gt;0,SUMIFS(Override!$E$11:$E$40,Override!$B$11:$B$40,$B43,Override!$D$11:$D$40,3)-SUMIFS(Override!$E$11:$E$40,Override!$B$11:$B$40,$B43,Override!$D$11:$D$40,3,Override!$C$11:$C$40,"MXAU"),Override!$E$78)/'AS51'!$B$3,"")))</f>
        <v/>
      </c>
      <c r="I43" s="77">
        <f>IF(I$13="","",IF($B43="","",IFERROR($C43*$D43*IF((Override!$C$4="ON")*(COUNTIFS(Override!$B$11:$B$40,$B43,Override!$D$11:$D$40,4,Override!$E$11:$E$40,"&gt;=0")-COUNTIFS(Override!$B$11:$B$40,$B43,Override!$D$11:$D$40,4,Override!$E$11:$E$40,"&gt;=0",Override!$C$11:$C$40,"MXAU"))&gt;0,SUMIFS(Override!$E$11:$E$40,Override!$B$11:$B$40,$B43,Override!$D$11:$D$40,4)-SUMIFS(Override!$E$11:$E$40,Override!$B$11:$B$40,$B43,Override!$D$11:$D$40,4,Override!$C$11:$C$40,"MXAU"),Override!$F$78)/'AS51'!$B$3,"")))</f>
        <v/>
      </c>
      <c r="J43" s="77">
        <f>IF(J$13="","",IF($B43="","",IFERROR($C43*$D43*IF((Override!$C$4="ON")*(COUNTIFS(Override!$B$11:$B$40,$B43,Override!$D$11:$D$40,5,Override!$E$11:$E$40,"&gt;=0")-COUNTIFS(Override!$B$11:$B$40,$B43,Override!$D$11:$D$40,5,Override!$E$11:$E$40,"&gt;=0",Override!$C$11:$C$40,"MXAU"))&gt;0,SUMIFS(Override!$E$11:$E$40,Override!$B$11:$B$40,$B43,Override!$D$11:$D$40,5)-SUMIFS(Override!$E$11:$E$40,Override!$B$11:$B$40,$B43,Override!$D$11:$D$40,5,Override!$C$11:$C$40,"MXAU"),Override!$G$78)/'AS51'!$B$3,"")))</f>
        <v/>
      </c>
      <c r="K43" s="77">
        <f>IF(K$13="","",IF($B43="","",IFERROR($C43*$D43*IF((Override!$C$4="ON")*(COUNTIFS(Override!$B$11:$B$40,$B43,Override!$D$11:$D$40,6,Override!$E$11:$E$40,"&gt;=0")-COUNTIFS(Override!$B$11:$B$40,$B43,Override!$D$11:$D$40,6,Override!$E$11:$E$40,"&gt;=0",Override!$C$11:$C$40,"MXAU"))&gt;0,SUMIFS(Override!$E$11:$E$40,Override!$B$11:$B$40,$B43,Override!$D$11:$D$40,6)-SUMIFS(Override!$E$11:$E$40,Override!$B$11:$B$40,$B43,Override!$D$11:$D$40,6,Override!$C$11:$C$40,"MXAU"),Override!$H$78)/'AS51'!$B$3,"")))</f>
        <v/>
      </c>
      <c r="L43" s="77">
        <f>IF(L$13="","",IF($B43="","",IFERROR($C43*$D43*IF((Override!$C$4="ON")*(COUNTIFS(Override!$B$11:$B$40,$B43,Override!$D$11:$D$40,7,Override!$E$11:$E$40,"&gt;=0")-COUNTIFS(Override!$B$11:$B$40,$B43,Override!$D$11:$D$40,7,Override!$E$11:$E$40,"&gt;=0",Override!$C$11:$C$40,"MXAU"))&gt;0,SUMIFS(Override!$E$11:$E$40,Override!$B$11:$B$40,$B43,Override!$D$11:$D$40,7)-SUMIFS(Override!$E$11:$E$40,Override!$B$11:$B$40,$B43,Override!$D$11:$D$40,7,Override!$C$11:$C$40,"MXAU"),Override!$I$78)/'AS51'!$B$3,"")))</f>
        <v/>
      </c>
      <c r="M43" s="77">
        <f>IF(M$13="","",IF($B43="","",IFERROR($C43*$D43*IF((Override!$C$4="ON")*(COUNTIFS(Override!$B$11:$B$40,$B43,Override!$D$11:$D$40,8,Override!$E$11:$E$40,"&gt;=0")-COUNTIFS(Override!$B$11:$B$40,$B43,Override!$D$11:$D$40,8,Override!$E$11:$E$40,"&gt;=0",Override!$C$11:$C$40,"MXAU"))&gt;0,SUMIFS(Override!$E$11:$E$40,Override!$B$11:$B$40,$B43,Override!$D$11:$D$40,8)-SUMIFS(Override!$E$11:$E$40,Override!$B$11:$B$40,$B43,Override!$D$11:$D$40,8,Override!$C$11:$C$40,"MXAU"),Override!$J$78)/'AS51'!$B$3,"")))</f>
        <v/>
      </c>
      <c r="N43" s="77">
        <f>IF(N$13="","",IF($B43="","",IFERROR($C43*$D43*IF((Override!$C$4="ON")*(COUNTIFS(Override!$B$11:$B$40,$B43,Override!$D$11:$D$40,9,Override!$E$11:$E$40,"&gt;=0")-COUNTIFS(Override!$B$11:$B$40,$B43,Override!$D$11:$D$40,9,Override!$E$11:$E$40,"&gt;=0",Override!$C$11:$C$40,"MXAU"))&gt;0,SUMIFS(Override!$E$11:$E$40,Override!$B$11:$B$40,$B43,Override!$D$11:$D$40,9)-SUMIFS(Override!$E$11:$E$40,Override!$B$11:$B$40,$B43,Override!$D$11:$D$40,9,Override!$C$11:$C$40,"MXAU"),Override!$K$78)/'AS51'!$B$3,"")))</f>
        <v/>
      </c>
      <c r="O43" s="77">
        <f>IF(O$13="","",IF($B43="","",IFERROR($C43*$D43*IF((Override!$C$4="ON")*(COUNTIFS(Override!$B$11:$B$40,$B43,Override!$D$11:$D$40,10,Override!$E$11:$E$40,"&gt;=0")-COUNTIFS(Override!$B$11:$B$40,$B43,Override!$D$11:$D$40,10,Override!$E$11:$E$40,"&gt;=0",Override!$C$11:$C$40,"MXAU"))&gt;0,SUMIFS(Override!$E$11:$E$40,Override!$B$11:$B$40,$B43,Override!$D$11:$D$40,10)-SUMIFS(Override!$E$11:$E$40,Override!$B$11:$B$40,$B43,Override!$D$11:$D$40,10,Override!$C$11:$C$40,"MXAU"),Override!$L$78)/'AS51'!$B$3,"")))</f>
        <v/>
      </c>
      <c r="P43" s="77">
        <f>IF(P$13="","",IF($B43="","",IFERROR($C43*$D43*IF((Override!$C$4="ON")*(COUNTIFS(Override!$B$11:$B$40,$B43,Override!$D$11:$D$40,11,Override!$E$11:$E$40,"&gt;=0")-COUNTIFS(Override!$B$11:$B$40,$B43,Override!$D$11:$D$40,11,Override!$E$11:$E$40,"&gt;=0",Override!$C$11:$C$40,"MXAU"))&gt;0,SUMIFS(Override!$E$11:$E$40,Override!$B$11:$B$40,$B43,Override!$D$11:$D$40,11)-SUMIFS(Override!$E$11:$E$40,Override!$B$11:$B$40,$B43,Override!$D$11:$D$40,11,Override!$C$11:$C$40,"MXAU"),Override!$M$78)/'AS51'!$B$3,"")))</f>
        <v/>
      </c>
      <c r="Q43" s="77">
        <f>IF(Q$13="","",IF($B43="","",IFERROR($C43*$D43*IF((Override!$C$4="ON")*(COUNTIFS(Override!$B$11:$B$40,$B43,Override!$D$11:$D$40,12,Override!$E$11:$E$40,"&gt;=0")-COUNTIFS(Override!$B$11:$B$40,$B43,Override!$D$11:$D$40,12,Override!$E$11:$E$40,"&gt;=0",Override!$C$11:$C$40,"MXAU"))&gt;0,SUMIFS(Override!$E$11:$E$40,Override!$B$11:$B$40,$B43,Override!$D$11:$D$40,12)-SUMIFS(Override!$E$11:$E$40,Override!$B$11:$B$40,$B43,Override!$D$11:$D$40,12,Override!$C$11:$C$40,"MXAU"),Override!$N$78)/'AS51'!$B$3,"")))</f>
        <v/>
      </c>
      <c r="R43" s="77">
        <f>IF(R$13="","",IF($B43="","",IFERROR($C43*$D43*IF((Override!$C$4="ON")*(COUNTIFS(Override!$B$11:$B$40,$B43,Override!$D$11:$D$40,13,Override!$E$11:$E$40,"&gt;=0")-COUNTIFS(Override!$B$11:$B$40,$B43,Override!$D$11:$D$40,13,Override!$E$11:$E$40,"&gt;=0",Override!$C$11:$C$40,"MXAU"))&gt;0,SUMIFS(Override!$E$11:$E$40,Override!$B$11:$B$40,$B43,Override!$D$11:$D$40,13)-SUMIFS(Override!$E$11:$E$40,Override!$B$11:$B$40,$B43,Override!$D$11:$D$40,13,Override!$C$11:$C$40,"MXAU"),Override!$O$78)/'AS51'!$B$3,"")))</f>
        <v/>
      </c>
      <c r="S43" s="77">
        <f>IF(S$13="","",IF($B43="","",IFERROR($C43*$D43*IF((Override!$C$4="ON")*(COUNTIFS(Override!$B$11:$B$40,$B43,Override!$D$11:$D$40,14,Override!$E$11:$E$40,"&gt;=0")-COUNTIFS(Override!$B$11:$B$40,$B43,Override!$D$11:$D$40,14,Override!$E$11:$E$40,"&gt;=0",Override!$C$11:$C$40,"MXAU"))&gt;0,SUMIFS(Override!$E$11:$E$40,Override!$B$11:$B$40,$B43,Override!$D$11:$D$40,14)-SUMIFS(Override!$E$11:$E$40,Override!$B$11:$B$40,$B43,Override!$D$11:$D$40,14,Override!$C$11:$C$40,"MXAU"),Override!$P$78)/'AS51'!$B$3,"")))</f>
        <v/>
      </c>
      <c r="T43" s="77">
        <f>IF(T$13="","",IF($B43="","",IFERROR($C43*$D43*IF((Override!$C$4="ON")*(COUNTIFS(Override!$B$11:$B$40,$B43,Override!$D$11:$D$40,15,Override!$E$11:$E$40,"&gt;=0")-COUNTIFS(Override!$B$11:$B$40,$B43,Override!$D$11:$D$40,15,Override!$E$11:$E$40,"&gt;=0",Override!$C$11:$C$40,"MXAU"))&gt;0,SUMIFS(Override!$E$11:$E$40,Override!$B$11:$B$40,$B43,Override!$D$11:$D$40,15)-SUMIFS(Override!$E$11:$E$40,Override!$B$11:$B$40,$B43,Override!$D$11:$D$40,15,Override!$C$11:$C$40,"MXAU"),Override!$Q$78)/'AS51'!$B$3,"")))</f>
        <v/>
      </c>
      <c r="U43" s="77">
        <f>IF(U$13="","",IF($B43="","",IFERROR($C43*$D43*IF((Override!$C$4="ON")*(COUNTIFS(Override!$B$11:$B$40,$B43,Override!$D$11:$D$40,16,Override!$E$11:$E$40,"&gt;=0")-COUNTIFS(Override!$B$11:$B$40,$B43,Override!$D$11:$D$40,16,Override!$E$11:$E$40,"&gt;=0",Override!$C$11:$C$40,"MXAU"))&gt;0,SUMIFS(Override!$E$11:$E$40,Override!$B$11:$B$40,$B43,Override!$D$11:$D$40,16)-SUMIFS(Override!$E$11:$E$40,Override!$B$11:$B$40,$B43,Override!$D$11:$D$40,16,Override!$C$11:$C$40,"MXAU"),Override!$R$78)/'AS51'!$B$3,"")))</f>
        <v/>
      </c>
      <c r="W43" s="77">
        <f>IF(W$13="","",IF($B43="","",IFERROR(F43*$E43/100,"")))</f>
        <v/>
      </c>
      <c r="X43" s="77">
        <f>IF(X$13="","",IF($B43="","",IFERROR(G43*$E43/100,"")))</f>
        <v/>
      </c>
      <c r="Y43" s="77">
        <f>IF(Y$13="","",IF($B43="","",IFERROR(H43*$E43/100,"")))</f>
        <v/>
      </c>
      <c r="Z43" s="77">
        <f>IF(Z$13="","",IF($B43="","",IFERROR(I43*$E43/100,"")))</f>
        <v/>
      </c>
      <c r="AA43" s="77">
        <f>IF(AA$13="","",IF($B43="","",IFERROR(J43*$E43/100,"")))</f>
        <v/>
      </c>
      <c r="AB43" s="77">
        <f>IF(AB$13="","",IF($B43="","",IFERROR(K43*$E43/100,"")))</f>
        <v/>
      </c>
      <c r="AC43" s="77">
        <f>IF(AC$13="","",IF($B43="","",IFERROR(L43*$E43/100,"")))</f>
        <v/>
      </c>
      <c r="AD43" s="77">
        <f>IF(AD$13="","",IF($B43="","",IFERROR(M43*$E43/100,"")))</f>
        <v/>
      </c>
      <c r="AE43" s="77">
        <f>IF(AE$13="","",IF($B43="","",IFERROR(N43*$E43/100,"")))</f>
        <v/>
      </c>
      <c r="AF43" s="77">
        <f>IF(AF$13="","",IF($B43="","",IFERROR(O43*$E43/100,"")))</f>
        <v/>
      </c>
      <c r="AG43" s="77">
        <f>IF(AG$13="","",IF($B43="","",IFERROR(P43*$E43/100,"")))</f>
        <v/>
      </c>
      <c r="AH43" s="77">
        <f>IF(AH$13="","",IF($B43="","",IFERROR(Q43*$E43/100,"")))</f>
        <v/>
      </c>
      <c r="AI43" s="77">
        <f>IF(AI$13="","",IF($B43="","",IFERROR(R43*$E43/100,"")))</f>
        <v/>
      </c>
      <c r="AJ43" s="77">
        <f>IF(AJ$13="","",IF($B43="","",IFERROR(S43*$E43/100,"")))</f>
        <v/>
      </c>
      <c r="AK43" s="77">
        <f>IF(AK$13="","",IF($B43="","",IFERROR(T43*$E43/100,"")))</f>
        <v/>
      </c>
      <c r="AL43" s="77">
        <f>IF(AL$13="","",IF($B43="","",IFERROR(U43*$E43/100,"")))</f>
        <v/>
      </c>
      <c r="AN43" s="77">
        <f>IF($B43="","",SUMIF($F$13:$U$13,"&lt;="&amp;Sector!$D$51,$F43:$U43))</f>
        <v/>
      </c>
      <c r="AO43" s="77">
        <f>IF($B43="","",SUMIF($W$13:$AL$13,"&lt;="&amp;Sector!$D$51,$W43:$AL43))</f>
        <v/>
      </c>
      <c r="AQ43" s="163">
        <f>IF(AQ$13="","",IF($B43="","",IFERROR($C43*$D43*SUMPRODUCT(('Dvd Calendar'!$E$305:$CZ$305&gt;AQ$12)*('Dvd Calendar'!$E$305:$CZ$305&lt;=AQ$13)*'Dvd Calendar'!$E$308:$CZ$308*(('Dvd Calendar'!$E$310:$CZ$310='Field Check'!$C$56)*('Field Check'!$C$56&lt;&gt;"")+('Dvd Calendar'!$E$310:$CZ$310='Field Check'!$C$57)*('Field Check'!$C$57&lt;&gt;"")))/'AS51'!$B$3,"")))</f>
        <v/>
      </c>
      <c r="AR43" s="163">
        <f>IF(AR$13="","",IF($B43="","",IFERROR($C43*$D43*SUMPRODUCT(('Dvd Calendar'!$E$305:$CZ$305&gt;AR$12)*('Dvd Calendar'!$E$305:$CZ$305&lt;=AR$13)*'Dvd Calendar'!$E$308:$CZ$308*(('Dvd Calendar'!$E$310:$CZ$310='Field Check'!$C$56)*('Field Check'!$C$56&lt;&gt;"")+('Dvd Calendar'!$E$310:$CZ$310='Field Check'!$C$57)*('Field Check'!$C$57&lt;&gt;"")))/'AS51'!$B$3,"")))</f>
        <v/>
      </c>
      <c r="AS43" s="163">
        <f>IF(AS$13="","",IF($B43="","",IFERROR($C43*$D43*SUMPRODUCT(('Dvd Calendar'!$E$305:$CZ$305&gt;AS$12)*('Dvd Calendar'!$E$305:$CZ$305&lt;=AS$13)*'Dvd Calendar'!$E$308:$CZ$308*(('Dvd Calendar'!$E$310:$CZ$310='Field Check'!$C$56)*('Field Check'!$C$56&lt;&gt;"")+('Dvd Calendar'!$E$310:$CZ$310='Field Check'!$C$57)*('Field Check'!$C$57&lt;&gt;"")))/'AS51'!$B$3,"")))</f>
        <v/>
      </c>
      <c r="AT43" s="163">
        <f>IF(AT$13="","",IF($B43="","",IFERROR($C43*$D43*SUMPRODUCT(('Dvd Calendar'!$E$305:$CZ$305&gt;AT$12)*('Dvd Calendar'!$E$305:$CZ$305&lt;=AT$13)*'Dvd Calendar'!$E$308:$CZ$308*(('Dvd Calendar'!$E$310:$CZ$310='Field Check'!$C$56)*('Field Check'!$C$56&lt;&gt;"")+('Dvd Calendar'!$E$310:$CZ$310='Field Check'!$C$57)*('Field Check'!$C$57&lt;&gt;"")))/'AS51'!$B$3,"")))</f>
        <v/>
      </c>
      <c r="AU43" s="163">
        <f>IF(AU$13="","",IF($B43="","",IFERROR($C43*$D43*SUMPRODUCT(('Dvd Calendar'!$E$305:$CZ$305&gt;AU$12)*('Dvd Calendar'!$E$305:$CZ$305&lt;=AU$13)*'Dvd Calendar'!$E$308:$CZ$308*(('Dvd Calendar'!$E$310:$CZ$310='Field Check'!$C$56)*('Field Check'!$C$56&lt;&gt;"")+('Dvd Calendar'!$E$310:$CZ$310='Field Check'!$C$57)*('Field Check'!$C$57&lt;&gt;"")))/'AS51'!$B$3,"")))</f>
        <v/>
      </c>
      <c r="AV43" s="163">
        <f>IF(AV$13="","",IF($B43="","",IFERROR($C43*$D43*SUMPRODUCT(('Dvd Calendar'!$E$305:$CZ$305&gt;AV$12)*('Dvd Calendar'!$E$305:$CZ$305&lt;=AV$13)*'Dvd Calendar'!$E$308:$CZ$308*(('Dvd Calendar'!$E$310:$CZ$310='Field Check'!$C$56)*('Field Check'!$C$56&lt;&gt;"")+('Dvd Calendar'!$E$310:$CZ$310='Field Check'!$C$57)*('Field Check'!$C$57&lt;&gt;"")))/'AS51'!$B$3,"")))</f>
        <v/>
      </c>
      <c r="AW43" s="163">
        <f>IF(AW$13="","",IF($B43="","",IFERROR($C43*$D43*SUMPRODUCT(('Dvd Calendar'!$E$305:$CZ$305&gt;AW$12)*('Dvd Calendar'!$E$305:$CZ$305&lt;=AW$13)*'Dvd Calendar'!$E$308:$CZ$308*(('Dvd Calendar'!$E$310:$CZ$310='Field Check'!$C$56)*('Field Check'!$C$56&lt;&gt;"")+('Dvd Calendar'!$E$310:$CZ$310='Field Check'!$C$57)*('Field Check'!$C$57&lt;&gt;"")))/'AS51'!$B$3,"")))</f>
        <v/>
      </c>
      <c r="AX43" s="163">
        <f>IF(AX$13="","",IF($B43="","",IFERROR($C43*$D43*SUMPRODUCT(('Dvd Calendar'!$E$305:$CZ$305&gt;AX$12)*('Dvd Calendar'!$E$305:$CZ$305&lt;=AX$13)*'Dvd Calendar'!$E$308:$CZ$308*(('Dvd Calendar'!$E$310:$CZ$310='Field Check'!$C$56)*('Field Check'!$C$56&lt;&gt;"")+('Dvd Calendar'!$E$310:$CZ$310='Field Check'!$C$57)*('Field Check'!$C$57&lt;&gt;"")))/'AS51'!$B$3,"")))</f>
        <v/>
      </c>
      <c r="AY43" s="163">
        <f>IF(AY$13="","",IF($B43="","",IFERROR($C43*$D43*SUMPRODUCT(('Dvd Calendar'!$E$305:$CZ$305&gt;AY$12)*('Dvd Calendar'!$E$305:$CZ$305&lt;=AY$13)*'Dvd Calendar'!$E$308:$CZ$308*(('Dvd Calendar'!$E$310:$CZ$310='Field Check'!$C$56)*('Field Check'!$C$56&lt;&gt;"")+('Dvd Calendar'!$E$310:$CZ$310='Field Check'!$C$57)*('Field Check'!$C$57&lt;&gt;"")))/'AS51'!$B$3,"")))</f>
        <v/>
      </c>
      <c r="AZ43" s="163">
        <f>IF(AZ$13="","",IF($B43="","",IFERROR($C43*$D43*SUMPRODUCT(('Dvd Calendar'!$E$305:$CZ$305&gt;AZ$12)*('Dvd Calendar'!$E$305:$CZ$305&lt;=AZ$13)*'Dvd Calendar'!$E$308:$CZ$308*(('Dvd Calendar'!$E$310:$CZ$310='Field Check'!$C$56)*('Field Check'!$C$56&lt;&gt;"")+('Dvd Calendar'!$E$310:$CZ$310='Field Check'!$C$57)*('Field Check'!$C$57&lt;&gt;"")))/'AS51'!$B$3,"")))</f>
        <v/>
      </c>
      <c r="BA43" s="163">
        <f>IF(BA$13="","",IF($B43="","",IFERROR($C43*$D43*SUMPRODUCT(('Dvd Calendar'!$E$305:$CZ$305&gt;BA$12)*('Dvd Calendar'!$E$305:$CZ$305&lt;=BA$13)*'Dvd Calendar'!$E$308:$CZ$308*(('Dvd Calendar'!$E$310:$CZ$310='Field Check'!$C$56)*('Field Check'!$C$56&lt;&gt;"")+('Dvd Calendar'!$E$310:$CZ$310='Field Check'!$C$57)*('Field Check'!$C$57&lt;&gt;"")))/'AS51'!$B$3,"")))</f>
        <v/>
      </c>
      <c r="BB43" s="163">
        <f>IF(BB$13="","",IF($B43="","",IFERROR($C43*$D43*SUMPRODUCT(('Dvd Calendar'!$E$305:$CZ$305&gt;BB$12)*('Dvd Calendar'!$E$305:$CZ$305&lt;=BB$13)*'Dvd Calendar'!$E$308:$CZ$308*(('Dvd Calendar'!$E$310:$CZ$310='Field Check'!$C$56)*('Field Check'!$C$56&lt;&gt;"")+('Dvd Calendar'!$E$310:$CZ$310='Field Check'!$C$57)*('Field Check'!$C$57&lt;&gt;"")))/'AS51'!$B$3,"")))</f>
        <v/>
      </c>
      <c r="BC43" s="163">
        <f>IF(BC$13="","",IF($B43="","",IFERROR($C43*$D43*SUMPRODUCT(('Dvd Calendar'!$E$305:$CZ$305&gt;BC$12)*('Dvd Calendar'!$E$305:$CZ$305&lt;=BC$13)*'Dvd Calendar'!$E$308:$CZ$308*(('Dvd Calendar'!$E$310:$CZ$310='Field Check'!$C$56)*('Field Check'!$C$56&lt;&gt;"")+('Dvd Calendar'!$E$310:$CZ$310='Field Check'!$C$57)*('Field Check'!$C$57&lt;&gt;"")))/'AS51'!$B$3,"")))</f>
        <v/>
      </c>
      <c r="BD43" s="163">
        <f>IF(BD$13="","",IF($B43="","",IFERROR($C43*$D43*SUMPRODUCT(('Dvd Calendar'!$E$305:$CZ$305&gt;BD$12)*('Dvd Calendar'!$E$305:$CZ$305&lt;=BD$13)*'Dvd Calendar'!$E$308:$CZ$308*(('Dvd Calendar'!$E$310:$CZ$310='Field Check'!$C$56)*('Field Check'!$C$56&lt;&gt;"")+('Dvd Calendar'!$E$310:$CZ$310='Field Check'!$C$57)*('Field Check'!$C$57&lt;&gt;"")))/'AS51'!$B$3,"")))</f>
        <v/>
      </c>
      <c r="BE43" s="163">
        <f>IF(BE$13="","",IF($B43="","",IFERROR($C43*$D43*SUMPRODUCT(('Dvd Calendar'!$E$305:$CZ$305&gt;BE$12)*('Dvd Calendar'!$E$305:$CZ$305&lt;=BE$13)*'Dvd Calendar'!$E$308:$CZ$308*(('Dvd Calendar'!$E$310:$CZ$310='Field Check'!$C$56)*('Field Check'!$C$56&lt;&gt;"")+('Dvd Calendar'!$E$310:$CZ$310='Field Check'!$C$57)*('Field Check'!$C$57&lt;&gt;"")))/'AS51'!$B$3,"")))</f>
        <v/>
      </c>
      <c r="BF43" s="163">
        <f>IF(BF$13="","",IF($B43="","",IFERROR($C43*$D43*SUMPRODUCT(('Dvd Calendar'!$E$305:$CZ$305&gt;BF$12)*('Dvd Calendar'!$E$305:$CZ$305&lt;=BF$13)*'Dvd Calendar'!$E$308:$CZ$308*(('Dvd Calendar'!$E$310:$CZ$310='Field Check'!$C$56)*('Field Check'!$C$56&lt;&gt;"")+('Dvd Calendar'!$E$310:$CZ$310='Field Check'!$C$57)*('Field Check'!$C$57&lt;&gt;"")))/'AS51'!$B$3,"")))</f>
        <v/>
      </c>
      <c r="BH43" s="163">
        <f>IF(BH$13="","",IF($B43="","",IFERROR(AQ43*$E43/100,"")))</f>
        <v/>
      </c>
      <c r="BI43" s="163">
        <f>IF(BI$13="","",IF($B43="","",IFERROR(AR43*$E43/100,"")))</f>
        <v/>
      </c>
      <c r="BJ43" s="163">
        <f>IF(BJ$13="","",IF($B43="","",IFERROR(AS43*$E43/100,"")))</f>
        <v/>
      </c>
      <c r="BK43" s="163">
        <f>IF(BK$13="","",IF($B43="","",IFERROR(AT43*$E43/100,"")))</f>
        <v/>
      </c>
      <c r="BL43" s="163">
        <f>IF(BL$13="","",IF($B43="","",IFERROR(AU43*$E43/100,"")))</f>
        <v/>
      </c>
      <c r="BM43" s="163">
        <f>IF(BM$13="","",IF($B43="","",IFERROR(AV43*$E43/100,"")))</f>
        <v/>
      </c>
      <c r="BN43" s="163">
        <f>IF(BN$13="","",IF($B43="","",IFERROR(AW43*$E43/100,"")))</f>
        <v/>
      </c>
      <c r="BO43" s="163">
        <f>IF(BO$13="","",IF($B43="","",IFERROR(AX43*$E43/100,"")))</f>
        <v/>
      </c>
      <c r="BP43" s="163">
        <f>IF(BP$13="","",IF($B43="","",IFERROR(AY43*$E43/100,"")))</f>
        <v/>
      </c>
      <c r="BQ43" s="163">
        <f>IF(BQ$13="","",IF($B43="","",IFERROR(AZ43*$E43/100,"")))</f>
        <v/>
      </c>
      <c r="BR43" s="163">
        <f>IF(BR$13="","",IF($B43="","",IFERROR(BA43*$E43/100,"")))</f>
        <v/>
      </c>
      <c r="BS43" s="163">
        <f>IF(BS$13="","",IF($B43="","",IFERROR(BB43*$E43/100,"")))</f>
        <v/>
      </c>
      <c r="BT43" s="163">
        <f>IF(BT$13="","",IF($B43="","",IFERROR(BC43*$E43/100,"")))</f>
        <v/>
      </c>
      <c r="BU43" s="163">
        <f>IF(BU$13="","",IF($B43="","",IFERROR(BD43*$E43/100,"")))</f>
        <v/>
      </c>
      <c r="BV43" s="163">
        <f>IF(BV$13="","",IF($B43="","",IFERROR(BE43*$E43/100,"")))</f>
        <v/>
      </c>
      <c r="BW43" s="163">
        <f>IF(BW$13="","",IF($B43="","",IFERROR(BF43*$E43/100,"")))</f>
        <v/>
      </c>
    </row>
    <row r="44">
      <c r="B44" s="126">
        <f>IF('AS51'!$C$34="","",'AS51'!$C$34)</f>
        <v/>
      </c>
      <c r="C44" s="74">
        <f>IF('AS51'!$B$34="","",'AS51'!$B$34)</f>
        <v/>
      </c>
      <c r="D44" s="75">
        <f>IFERROR('AS51'!$Q$34,1)</f>
        <v/>
      </c>
      <c r="E44" s="76">
        <f>IF($B44="","",IF(ISNUMBER('AS51'!$I$34),'AS51'!$I$34,'Index Summary'!$C$7))</f>
        <v/>
      </c>
      <c r="F44" s="77">
        <f>IF(F$13="","",IF($B44="","",IFERROR($C44*$D44*IF((Override!$C$4="ON")*(COUNTIFS(Override!$B$11:$B$40,$B44,Override!$D$11:$D$40,1,Override!$E$11:$E$40,"&gt;=0")-COUNTIFS(Override!$B$11:$B$40,$B44,Override!$D$11:$D$40,1,Override!$E$11:$E$40,"&gt;=0",Override!$C$11:$C$40,"MXAU"))&gt;0,SUMIFS(Override!$E$11:$E$40,Override!$B$11:$B$40,$B44,Override!$D$11:$D$40,1)-SUMIFS(Override!$E$11:$E$40,Override!$B$11:$B$40,$B44,Override!$D$11:$D$40,1,Override!$C$11:$C$40,"MXAU"),Override!$C$79)/'AS51'!$B$3,"")))</f>
        <v/>
      </c>
      <c r="G44" s="77">
        <f>IF(G$13="","",IF($B44="","",IFERROR($C44*$D44*IF((Override!$C$4="ON")*(COUNTIFS(Override!$B$11:$B$40,$B44,Override!$D$11:$D$40,2,Override!$E$11:$E$40,"&gt;=0")-COUNTIFS(Override!$B$11:$B$40,$B44,Override!$D$11:$D$40,2,Override!$E$11:$E$40,"&gt;=0",Override!$C$11:$C$40,"MXAU"))&gt;0,SUMIFS(Override!$E$11:$E$40,Override!$B$11:$B$40,$B44,Override!$D$11:$D$40,2)-SUMIFS(Override!$E$11:$E$40,Override!$B$11:$B$40,$B44,Override!$D$11:$D$40,2,Override!$C$11:$C$40,"MXAU"),Override!$D$79)/'AS51'!$B$3,"")))</f>
        <v/>
      </c>
      <c r="H44" s="77">
        <f>IF(H$13="","",IF($B44="","",IFERROR($C44*$D44*IF((Override!$C$4="ON")*(COUNTIFS(Override!$B$11:$B$40,$B44,Override!$D$11:$D$40,3,Override!$E$11:$E$40,"&gt;=0")-COUNTIFS(Override!$B$11:$B$40,$B44,Override!$D$11:$D$40,3,Override!$E$11:$E$40,"&gt;=0",Override!$C$11:$C$40,"MXAU"))&gt;0,SUMIFS(Override!$E$11:$E$40,Override!$B$11:$B$40,$B44,Override!$D$11:$D$40,3)-SUMIFS(Override!$E$11:$E$40,Override!$B$11:$B$40,$B44,Override!$D$11:$D$40,3,Override!$C$11:$C$40,"MXAU"),Override!$E$79)/'AS51'!$B$3,"")))</f>
        <v/>
      </c>
      <c r="I44" s="77">
        <f>IF(I$13="","",IF($B44="","",IFERROR($C44*$D44*IF((Override!$C$4="ON")*(COUNTIFS(Override!$B$11:$B$40,$B44,Override!$D$11:$D$40,4,Override!$E$11:$E$40,"&gt;=0")-COUNTIFS(Override!$B$11:$B$40,$B44,Override!$D$11:$D$40,4,Override!$E$11:$E$40,"&gt;=0",Override!$C$11:$C$40,"MXAU"))&gt;0,SUMIFS(Override!$E$11:$E$40,Override!$B$11:$B$40,$B44,Override!$D$11:$D$40,4)-SUMIFS(Override!$E$11:$E$40,Override!$B$11:$B$40,$B44,Override!$D$11:$D$40,4,Override!$C$11:$C$40,"MXAU"),Override!$F$79)/'AS51'!$B$3,"")))</f>
        <v/>
      </c>
      <c r="J44" s="77">
        <f>IF(J$13="","",IF($B44="","",IFERROR($C44*$D44*IF((Override!$C$4="ON")*(COUNTIFS(Override!$B$11:$B$40,$B44,Override!$D$11:$D$40,5,Override!$E$11:$E$40,"&gt;=0")-COUNTIFS(Override!$B$11:$B$40,$B44,Override!$D$11:$D$40,5,Override!$E$11:$E$40,"&gt;=0",Override!$C$11:$C$40,"MXAU"))&gt;0,SUMIFS(Override!$E$11:$E$40,Override!$B$11:$B$40,$B44,Override!$D$11:$D$40,5)-SUMIFS(Override!$E$11:$E$40,Override!$B$11:$B$40,$B44,Override!$D$11:$D$40,5,Override!$C$11:$C$40,"MXAU"),Override!$G$79)/'AS51'!$B$3,"")))</f>
        <v/>
      </c>
      <c r="K44" s="77">
        <f>IF(K$13="","",IF($B44="","",IFERROR($C44*$D44*IF((Override!$C$4="ON")*(COUNTIFS(Override!$B$11:$B$40,$B44,Override!$D$11:$D$40,6,Override!$E$11:$E$40,"&gt;=0")-COUNTIFS(Override!$B$11:$B$40,$B44,Override!$D$11:$D$40,6,Override!$E$11:$E$40,"&gt;=0",Override!$C$11:$C$40,"MXAU"))&gt;0,SUMIFS(Override!$E$11:$E$40,Override!$B$11:$B$40,$B44,Override!$D$11:$D$40,6)-SUMIFS(Override!$E$11:$E$40,Override!$B$11:$B$40,$B44,Override!$D$11:$D$40,6,Override!$C$11:$C$40,"MXAU"),Override!$H$79)/'AS51'!$B$3,"")))</f>
        <v/>
      </c>
      <c r="L44" s="77">
        <f>IF(L$13="","",IF($B44="","",IFERROR($C44*$D44*IF((Override!$C$4="ON")*(COUNTIFS(Override!$B$11:$B$40,$B44,Override!$D$11:$D$40,7,Override!$E$11:$E$40,"&gt;=0")-COUNTIFS(Override!$B$11:$B$40,$B44,Override!$D$11:$D$40,7,Override!$E$11:$E$40,"&gt;=0",Override!$C$11:$C$40,"MXAU"))&gt;0,SUMIFS(Override!$E$11:$E$40,Override!$B$11:$B$40,$B44,Override!$D$11:$D$40,7)-SUMIFS(Override!$E$11:$E$40,Override!$B$11:$B$40,$B44,Override!$D$11:$D$40,7,Override!$C$11:$C$40,"MXAU"),Override!$I$79)/'AS51'!$B$3,"")))</f>
        <v/>
      </c>
      <c r="M44" s="77">
        <f>IF(M$13="","",IF($B44="","",IFERROR($C44*$D44*IF((Override!$C$4="ON")*(COUNTIFS(Override!$B$11:$B$40,$B44,Override!$D$11:$D$40,8,Override!$E$11:$E$40,"&gt;=0")-COUNTIFS(Override!$B$11:$B$40,$B44,Override!$D$11:$D$40,8,Override!$E$11:$E$40,"&gt;=0",Override!$C$11:$C$40,"MXAU"))&gt;0,SUMIFS(Override!$E$11:$E$40,Override!$B$11:$B$40,$B44,Override!$D$11:$D$40,8)-SUMIFS(Override!$E$11:$E$40,Override!$B$11:$B$40,$B44,Override!$D$11:$D$40,8,Override!$C$11:$C$40,"MXAU"),Override!$J$79)/'AS51'!$B$3,"")))</f>
        <v/>
      </c>
      <c r="N44" s="77">
        <f>IF(N$13="","",IF($B44="","",IFERROR($C44*$D44*IF((Override!$C$4="ON")*(COUNTIFS(Override!$B$11:$B$40,$B44,Override!$D$11:$D$40,9,Override!$E$11:$E$40,"&gt;=0")-COUNTIFS(Override!$B$11:$B$40,$B44,Override!$D$11:$D$40,9,Override!$E$11:$E$40,"&gt;=0",Override!$C$11:$C$40,"MXAU"))&gt;0,SUMIFS(Override!$E$11:$E$40,Override!$B$11:$B$40,$B44,Override!$D$11:$D$40,9)-SUMIFS(Override!$E$11:$E$40,Override!$B$11:$B$40,$B44,Override!$D$11:$D$40,9,Override!$C$11:$C$40,"MXAU"),Override!$K$79)/'AS51'!$B$3,"")))</f>
        <v/>
      </c>
      <c r="O44" s="77">
        <f>IF(O$13="","",IF($B44="","",IFERROR($C44*$D44*IF((Override!$C$4="ON")*(COUNTIFS(Override!$B$11:$B$40,$B44,Override!$D$11:$D$40,10,Override!$E$11:$E$40,"&gt;=0")-COUNTIFS(Override!$B$11:$B$40,$B44,Override!$D$11:$D$40,10,Override!$E$11:$E$40,"&gt;=0",Override!$C$11:$C$40,"MXAU"))&gt;0,SUMIFS(Override!$E$11:$E$40,Override!$B$11:$B$40,$B44,Override!$D$11:$D$40,10)-SUMIFS(Override!$E$11:$E$40,Override!$B$11:$B$40,$B44,Override!$D$11:$D$40,10,Override!$C$11:$C$40,"MXAU"),Override!$L$79)/'AS51'!$B$3,"")))</f>
        <v/>
      </c>
      <c r="P44" s="77">
        <f>IF(P$13="","",IF($B44="","",IFERROR($C44*$D44*IF((Override!$C$4="ON")*(COUNTIFS(Override!$B$11:$B$40,$B44,Override!$D$11:$D$40,11,Override!$E$11:$E$40,"&gt;=0")-COUNTIFS(Override!$B$11:$B$40,$B44,Override!$D$11:$D$40,11,Override!$E$11:$E$40,"&gt;=0",Override!$C$11:$C$40,"MXAU"))&gt;0,SUMIFS(Override!$E$11:$E$40,Override!$B$11:$B$40,$B44,Override!$D$11:$D$40,11)-SUMIFS(Override!$E$11:$E$40,Override!$B$11:$B$40,$B44,Override!$D$11:$D$40,11,Override!$C$11:$C$40,"MXAU"),Override!$M$79)/'AS51'!$B$3,"")))</f>
        <v/>
      </c>
      <c r="Q44" s="77">
        <f>IF(Q$13="","",IF($B44="","",IFERROR($C44*$D44*IF((Override!$C$4="ON")*(COUNTIFS(Override!$B$11:$B$40,$B44,Override!$D$11:$D$40,12,Override!$E$11:$E$40,"&gt;=0")-COUNTIFS(Override!$B$11:$B$40,$B44,Override!$D$11:$D$40,12,Override!$E$11:$E$40,"&gt;=0",Override!$C$11:$C$40,"MXAU"))&gt;0,SUMIFS(Override!$E$11:$E$40,Override!$B$11:$B$40,$B44,Override!$D$11:$D$40,12)-SUMIFS(Override!$E$11:$E$40,Override!$B$11:$B$40,$B44,Override!$D$11:$D$40,12,Override!$C$11:$C$40,"MXAU"),Override!$N$79)/'AS51'!$B$3,"")))</f>
        <v/>
      </c>
      <c r="R44" s="77">
        <f>IF(R$13="","",IF($B44="","",IFERROR($C44*$D44*IF((Override!$C$4="ON")*(COUNTIFS(Override!$B$11:$B$40,$B44,Override!$D$11:$D$40,13,Override!$E$11:$E$40,"&gt;=0")-COUNTIFS(Override!$B$11:$B$40,$B44,Override!$D$11:$D$40,13,Override!$E$11:$E$40,"&gt;=0",Override!$C$11:$C$40,"MXAU"))&gt;0,SUMIFS(Override!$E$11:$E$40,Override!$B$11:$B$40,$B44,Override!$D$11:$D$40,13)-SUMIFS(Override!$E$11:$E$40,Override!$B$11:$B$40,$B44,Override!$D$11:$D$40,13,Override!$C$11:$C$40,"MXAU"),Override!$O$79)/'AS51'!$B$3,"")))</f>
        <v/>
      </c>
      <c r="S44" s="77">
        <f>IF(S$13="","",IF($B44="","",IFERROR($C44*$D44*IF((Override!$C$4="ON")*(COUNTIFS(Override!$B$11:$B$40,$B44,Override!$D$11:$D$40,14,Override!$E$11:$E$40,"&gt;=0")-COUNTIFS(Override!$B$11:$B$40,$B44,Override!$D$11:$D$40,14,Override!$E$11:$E$40,"&gt;=0",Override!$C$11:$C$40,"MXAU"))&gt;0,SUMIFS(Override!$E$11:$E$40,Override!$B$11:$B$40,$B44,Override!$D$11:$D$40,14)-SUMIFS(Override!$E$11:$E$40,Override!$B$11:$B$40,$B44,Override!$D$11:$D$40,14,Override!$C$11:$C$40,"MXAU"),Override!$P$79)/'AS51'!$B$3,"")))</f>
        <v/>
      </c>
      <c r="T44" s="77">
        <f>IF(T$13="","",IF($B44="","",IFERROR($C44*$D44*IF((Override!$C$4="ON")*(COUNTIFS(Override!$B$11:$B$40,$B44,Override!$D$11:$D$40,15,Override!$E$11:$E$40,"&gt;=0")-COUNTIFS(Override!$B$11:$B$40,$B44,Override!$D$11:$D$40,15,Override!$E$11:$E$40,"&gt;=0",Override!$C$11:$C$40,"MXAU"))&gt;0,SUMIFS(Override!$E$11:$E$40,Override!$B$11:$B$40,$B44,Override!$D$11:$D$40,15)-SUMIFS(Override!$E$11:$E$40,Override!$B$11:$B$40,$B44,Override!$D$11:$D$40,15,Override!$C$11:$C$40,"MXAU"),Override!$Q$79)/'AS51'!$B$3,"")))</f>
        <v/>
      </c>
      <c r="U44" s="77">
        <f>IF(U$13="","",IF($B44="","",IFERROR($C44*$D44*IF((Override!$C$4="ON")*(COUNTIFS(Override!$B$11:$B$40,$B44,Override!$D$11:$D$40,16,Override!$E$11:$E$40,"&gt;=0")-COUNTIFS(Override!$B$11:$B$40,$B44,Override!$D$11:$D$40,16,Override!$E$11:$E$40,"&gt;=0",Override!$C$11:$C$40,"MXAU"))&gt;0,SUMIFS(Override!$E$11:$E$40,Override!$B$11:$B$40,$B44,Override!$D$11:$D$40,16)-SUMIFS(Override!$E$11:$E$40,Override!$B$11:$B$40,$B44,Override!$D$11:$D$40,16,Override!$C$11:$C$40,"MXAU"),Override!$R$79)/'AS51'!$B$3,"")))</f>
        <v/>
      </c>
      <c r="W44" s="77">
        <f>IF(W$13="","",IF($B44="","",IFERROR(F44*$E44/100,"")))</f>
        <v/>
      </c>
      <c r="X44" s="77">
        <f>IF(X$13="","",IF($B44="","",IFERROR(G44*$E44/100,"")))</f>
        <v/>
      </c>
      <c r="Y44" s="77">
        <f>IF(Y$13="","",IF($B44="","",IFERROR(H44*$E44/100,"")))</f>
        <v/>
      </c>
      <c r="Z44" s="77">
        <f>IF(Z$13="","",IF($B44="","",IFERROR(I44*$E44/100,"")))</f>
        <v/>
      </c>
      <c r="AA44" s="77">
        <f>IF(AA$13="","",IF($B44="","",IFERROR(J44*$E44/100,"")))</f>
        <v/>
      </c>
      <c r="AB44" s="77">
        <f>IF(AB$13="","",IF($B44="","",IFERROR(K44*$E44/100,"")))</f>
        <v/>
      </c>
      <c r="AC44" s="77">
        <f>IF(AC$13="","",IF($B44="","",IFERROR(L44*$E44/100,"")))</f>
        <v/>
      </c>
      <c r="AD44" s="77">
        <f>IF(AD$13="","",IF($B44="","",IFERROR(M44*$E44/100,"")))</f>
        <v/>
      </c>
      <c r="AE44" s="77">
        <f>IF(AE$13="","",IF($B44="","",IFERROR(N44*$E44/100,"")))</f>
        <v/>
      </c>
      <c r="AF44" s="77">
        <f>IF(AF$13="","",IF($B44="","",IFERROR(O44*$E44/100,"")))</f>
        <v/>
      </c>
      <c r="AG44" s="77">
        <f>IF(AG$13="","",IF($B44="","",IFERROR(P44*$E44/100,"")))</f>
        <v/>
      </c>
      <c r="AH44" s="77">
        <f>IF(AH$13="","",IF($B44="","",IFERROR(Q44*$E44/100,"")))</f>
        <v/>
      </c>
      <c r="AI44" s="77">
        <f>IF(AI$13="","",IF($B44="","",IFERROR(R44*$E44/100,"")))</f>
        <v/>
      </c>
      <c r="AJ44" s="77">
        <f>IF(AJ$13="","",IF($B44="","",IFERROR(S44*$E44/100,"")))</f>
        <v/>
      </c>
      <c r="AK44" s="77">
        <f>IF(AK$13="","",IF($B44="","",IFERROR(T44*$E44/100,"")))</f>
        <v/>
      </c>
      <c r="AL44" s="77">
        <f>IF(AL$13="","",IF($B44="","",IFERROR(U44*$E44/100,"")))</f>
        <v/>
      </c>
      <c r="AN44" s="77">
        <f>IF($B44="","",SUMIF($F$13:$U$13,"&lt;="&amp;Sector!$D$51,$F44:$U44))</f>
        <v/>
      </c>
      <c r="AO44" s="77">
        <f>IF($B44="","",SUMIF($W$13:$AL$13,"&lt;="&amp;Sector!$D$51,$W44:$AL44))</f>
        <v/>
      </c>
      <c r="AQ44" s="163">
        <f>IF(AQ$13="","",IF($B44="","",IFERROR($C44*$D44*SUMPRODUCT(('Dvd Calendar'!$E$316:$CZ$316&gt;AQ$12)*('Dvd Calendar'!$E$316:$CZ$316&lt;=AQ$13)*'Dvd Calendar'!$E$319:$CZ$319*(('Dvd Calendar'!$E$321:$CZ$321='Field Check'!$C$56)*('Field Check'!$C$56&lt;&gt;"")+('Dvd Calendar'!$E$321:$CZ$321='Field Check'!$C$57)*('Field Check'!$C$57&lt;&gt;"")))/'AS51'!$B$3,"")))</f>
        <v/>
      </c>
      <c r="AR44" s="163">
        <f>IF(AR$13="","",IF($B44="","",IFERROR($C44*$D44*SUMPRODUCT(('Dvd Calendar'!$E$316:$CZ$316&gt;AR$12)*('Dvd Calendar'!$E$316:$CZ$316&lt;=AR$13)*'Dvd Calendar'!$E$319:$CZ$319*(('Dvd Calendar'!$E$321:$CZ$321='Field Check'!$C$56)*('Field Check'!$C$56&lt;&gt;"")+('Dvd Calendar'!$E$321:$CZ$321='Field Check'!$C$57)*('Field Check'!$C$57&lt;&gt;"")))/'AS51'!$B$3,"")))</f>
        <v/>
      </c>
      <c r="AS44" s="163">
        <f>IF(AS$13="","",IF($B44="","",IFERROR($C44*$D44*SUMPRODUCT(('Dvd Calendar'!$E$316:$CZ$316&gt;AS$12)*('Dvd Calendar'!$E$316:$CZ$316&lt;=AS$13)*'Dvd Calendar'!$E$319:$CZ$319*(('Dvd Calendar'!$E$321:$CZ$321='Field Check'!$C$56)*('Field Check'!$C$56&lt;&gt;"")+('Dvd Calendar'!$E$321:$CZ$321='Field Check'!$C$57)*('Field Check'!$C$57&lt;&gt;"")))/'AS51'!$B$3,"")))</f>
        <v/>
      </c>
      <c r="AT44" s="163">
        <f>IF(AT$13="","",IF($B44="","",IFERROR($C44*$D44*SUMPRODUCT(('Dvd Calendar'!$E$316:$CZ$316&gt;AT$12)*('Dvd Calendar'!$E$316:$CZ$316&lt;=AT$13)*'Dvd Calendar'!$E$319:$CZ$319*(('Dvd Calendar'!$E$321:$CZ$321='Field Check'!$C$56)*('Field Check'!$C$56&lt;&gt;"")+('Dvd Calendar'!$E$321:$CZ$321='Field Check'!$C$57)*('Field Check'!$C$57&lt;&gt;"")))/'AS51'!$B$3,"")))</f>
        <v/>
      </c>
      <c r="AU44" s="163">
        <f>IF(AU$13="","",IF($B44="","",IFERROR($C44*$D44*SUMPRODUCT(('Dvd Calendar'!$E$316:$CZ$316&gt;AU$12)*('Dvd Calendar'!$E$316:$CZ$316&lt;=AU$13)*'Dvd Calendar'!$E$319:$CZ$319*(('Dvd Calendar'!$E$321:$CZ$321='Field Check'!$C$56)*('Field Check'!$C$56&lt;&gt;"")+('Dvd Calendar'!$E$321:$CZ$321='Field Check'!$C$57)*('Field Check'!$C$57&lt;&gt;"")))/'AS51'!$B$3,"")))</f>
        <v/>
      </c>
      <c r="AV44" s="163">
        <f>IF(AV$13="","",IF($B44="","",IFERROR($C44*$D44*SUMPRODUCT(('Dvd Calendar'!$E$316:$CZ$316&gt;AV$12)*('Dvd Calendar'!$E$316:$CZ$316&lt;=AV$13)*'Dvd Calendar'!$E$319:$CZ$319*(('Dvd Calendar'!$E$321:$CZ$321='Field Check'!$C$56)*('Field Check'!$C$56&lt;&gt;"")+('Dvd Calendar'!$E$321:$CZ$321='Field Check'!$C$57)*('Field Check'!$C$57&lt;&gt;"")))/'AS51'!$B$3,"")))</f>
        <v/>
      </c>
      <c r="AW44" s="163">
        <f>IF(AW$13="","",IF($B44="","",IFERROR($C44*$D44*SUMPRODUCT(('Dvd Calendar'!$E$316:$CZ$316&gt;AW$12)*('Dvd Calendar'!$E$316:$CZ$316&lt;=AW$13)*'Dvd Calendar'!$E$319:$CZ$319*(('Dvd Calendar'!$E$321:$CZ$321='Field Check'!$C$56)*('Field Check'!$C$56&lt;&gt;"")+('Dvd Calendar'!$E$321:$CZ$321='Field Check'!$C$57)*('Field Check'!$C$57&lt;&gt;"")))/'AS51'!$B$3,"")))</f>
        <v/>
      </c>
      <c r="AX44" s="163">
        <f>IF(AX$13="","",IF($B44="","",IFERROR($C44*$D44*SUMPRODUCT(('Dvd Calendar'!$E$316:$CZ$316&gt;AX$12)*('Dvd Calendar'!$E$316:$CZ$316&lt;=AX$13)*'Dvd Calendar'!$E$319:$CZ$319*(('Dvd Calendar'!$E$321:$CZ$321='Field Check'!$C$56)*('Field Check'!$C$56&lt;&gt;"")+('Dvd Calendar'!$E$321:$CZ$321='Field Check'!$C$57)*('Field Check'!$C$57&lt;&gt;"")))/'AS51'!$B$3,"")))</f>
        <v/>
      </c>
      <c r="AY44" s="163">
        <f>IF(AY$13="","",IF($B44="","",IFERROR($C44*$D44*SUMPRODUCT(('Dvd Calendar'!$E$316:$CZ$316&gt;AY$12)*('Dvd Calendar'!$E$316:$CZ$316&lt;=AY$13)*'Dvd Calendar'!$E$319:$CZ$319*(('Dvd Calendar'!$E$321:$CZ$321='Field Check'!$C$56)*('Field Check'!$C$56&lt;&gt;"")+('Dvd Calendar'!$E$321:$CZ$321='Field Check'!$C$57)*('Field Check'!$C$57&lt;&gt;"")))/'AS51'!$B$3,"")))</f>
        <v/>
      </c>
      <c r="AZ44" s="163">
        <f>IF(AZ$13="","",IF($B44="","",IFERROR($C44*$D44*SUMPRODUCT(('Dvd Calendar'!$E$316:$CZ$316&gt;AZ$12)*('Dvd Calendar'!$E$316:$CZ$316&lt;=AZ$13)*'Dvd Calendar'!$E$319:$CZ$319*(('Dvd Calendar'!$E$321:$CZ$321='Field Check'!$C$56)*('Field Check'!$C$56&lt;&gt;"")+('Dvd Calendar'!$E$321:$CZ$321='Field Check'!$C$57)*('Field Check'!$C$57&lt;&gt;"")))/'AS51'!$B$3,"")))</f>
        <v/>
      </c>
      <c r="BA44" s="163">
        <f>IF(BA$13="","",IF($B44="","",IFERROR($C44*$D44*SUMPRODUCT(('Dvd Calendar'!$E$316:$CZ$316&gt;BA$12)*('Dvd Calendar'!$E$316:$CZ$316&lt;=BA$13)*'Dvd Calendar'!$E$319:$CZ$319*(('Dvd Calendar'!$E$321:$CZ$321='Field Check'!$C$56)*('Field Check'!$C$56&lt;&gt;"")+('Dvd Calendar'!$E$321:$CZ$321='Field Check'!$C$57)*('Field Check'!$C$57&lt;&gt;"")))/'AS51'!$B$3,"")))</f>
        <v/>
      </c>
      <c r="BB44" s="163">
        <f>IF(BB$13="","",IF($B44="","",IFERROR($C44*$D44*SUMPRODUCT(('Dvd Calendar'!$E$316:$CZ$316&gt;BB$12)*('Dvd Calendar'!$E$316:$CZ$316&lt;=BB$13)*'Dvd Calendar'!$E$319:$CZ$319*(('Dvd Calendar'!$E$321:$CZ$321='Field Check'!$C$56)*('Field Check'!$C$56&lt;&gt;"")+('Dvd Calendar'!$E$321:$CZ$321='Field Check'!$C$57)*('Field Check'!$C$57&lt;&gt;"")))/'AS51'!$B$3,"")))</f>
        <v/>
      </c>
      <c r="BC44" s="163">
        <f>IF(BC$13="","",IF($B44="","",IFERROR($C44*$D44*SUMPRODUCT(('Dvd Calendar'!$E$316:$CZ$316&gt;BC$12)*('Dvd Calendar'!$E$316:$CZ$316&lt;=BC$13)*'Dvd Calendar'!$E$319:$CZ$319*(('Dvd Calendar'!$E$321:$CZ$321='Field Check'!$C$56)*('Field Check'!$C$56&lt;&gt;"")+('Dvd Calendar'!$E$321:$CZ$321='Field Check'!$C$57)*('Field Check'!$C$57&lt;&gt;"")))/'AS51'!$B$3,"")))</f>
        <v/>
      </c>
      <c r="BD44" s="163">
        <f>IF(BD$13="","",IF($B44="","",IFERROR($C44*$D44*SUMPRODUCT(('Dvd Calendar'!$E$316:$CZ$316&gt;BD$12)*('Dvd Calendar'!$E$316:$CZ$316&lt;=BD$13)*'Dvd Calendar'!$E$319:$CZ$319*(('Dvd Calendar'!$E$321:$CZ$321='Field Check'!$C$56)*('Field Check'!$C$56&lt;&gt;"")+('Dvd Calendar'!$E$321:$CZ$321='Field Check'!$C$57)*('Field Check'!$C$57&lt;&gt;"")))/'AS51'!$B$3,"")))</f>
        <v/>
      </c>
      <c r="BE44" s="163">
        <f>IF(BE$13="","",IF($B44="","",IFERROR($C44*$D44*SUMPRODUCT(('Dvd Calendar'!$E$316:$CZ$316&gt;BE$12)*('Dvd Calendar'!$E$316:$CZ$316&lt;=BE$13)*'Dvd Calendar'!$E$319:$CZ$319*(('Dvd Calendar'!$E$321:$CZ$321='Field Check'!$C$56)*('Field Check'!$C$56&lt;&gt;"")+('Dvd Calendar'!$E$321:$CZ$321='Field Check'!$C$57)*('Field Check'!$C$57&lt;&gt;"")))/'AS51'!$B$3,"")))</f>
        <v/>
      </c>
      <c r="BF44" s="163">
        <f>IF(BF$13="","",IF($B44="","",IFERROR($C44*$D44*SUMPRODUCT(('Dvd Calendar'!$E$316:$CZ$316&gt;BF$12)*('Dvd Calendar'!$E$316:$CZ$316&lt;=BF$13)*'Dvd Calendar'!$E$319:$CZ$319*(('Dvd Calendar'!$E$321:$CZ$321='Field Check'!$C$56)*('Field Check'!$C$56&lt;&gt;"")+('Dvd Calendar'!$E$321:$CZ$321='Field Check'!$C$57)*('Field Check'!$C$57&lt;&gt;"")))/'AS51'!$B$3,"")))</f>
        <v/>
      </c>
      <c r="BH44" s="163">
        <f>IF(BH$13="","",IF($B44="","",IFERROR(AQ44*$E44/100,"")))</f>
        <v/>
      </c>
      <c r="BI44" s="163">
        <f>IF(BI$13="","",IF($B44="","",IFERROR(AR44*$E44/100,"")))</f>
        <v/>
      </c>
      <c r="BJ44" s="163">
        <f>IF(BJ$13="","",IF($B44="","",IFERROR(AS44*$E44/100,"")))</f>
        <v/>
      </c>
      <c r="BK44" s="163">
        <f>IF(BK$13="","",IF($B44="","",IFERROR(AT44*$E44/100,"")))</f>
        <v/>
      </c>
      <c r="BL44" s="163">
        <f>IF(BL$13="","",IF($B44="","",IFERROR(AU44*$E44/100,"")))</f>
        <v/>
      </c>
      <c r="BM44" s="163">
        <f>IF(BM$13="","",IF($B44="","",IFERROR(AV44*$E44/100,"")))</f>
        <v/>
      </c>
      <c r="BN44" s="163">
        <f>IF(BN$13="","",IF($B44="","",IFERROR(AW44*$E44/100,"")))</f>
        <v/>
      </c>
      <c r="BO44" s="163">
        <f>IF(BO$13="","",IF($B44="","",IFERROR(AX44*$E44/100,"")))</f>
        <v/>
      </c>
      <c r="BP44" s="163">
        <f>IF(BP$13="","",IF($B44="","",IFERROR(AY44*$E44/100,"")))</f>
        <v/>
      </c>
      <c r="BQ44" s="163">
        <f>IF(BQ$13="","",IF($B44="","",IFERROR(AZ44*$E44/100,"")))</f>
        <v/>
      </c>
      <c r="BR44" s="163">
        <f>IF(BR$13="","",IF($B44="","",IFERROR(BA44*$E44/100,"")))</f>
        <v/>
      </c>
      <c r="BS44" s="163">
        <f>IF(BS$13="","",IF($B44="","",IFERROR(BB44*$E44/100,"")))</f>
        <v/>
      </c>
      <c r="BT44" s="163">
        <f>IF(BT$13="","",IF($B44="","",IFERROR(BC44*$E44/100,"")))</f>
        <v/>
      </c>
      <c r="BU44" s="163">
        <f>IF(BU$13="","",IF($B44="","",IFERROR(BD44*$E44/100,"")))</f>
        <v/>
      </c>
      <c r="BV44" s="163">
        <f>IF(BV$13="","",IF($B44="","",IFERROR(BE44*$E44/100,"")))</f>
        <v/>
      </c>
      <c r="BW44" s="163">
        <f>IF(BW$13="","",IF($B44="","",IFERROR(BF44*$E44/100,"")))</f>
        <v/>
      </c>
    </row>
    <row r="45">
      <c r="B45" s="126">
        <f>IF('AS51'!$C$35="","",'AS51'!$C$35)</f>
        <v/>
      </c>
      <c r="C45" s="74">
        <f>IF('AS51'!$B$35="","",'AS51'!$B$35)</f>
        <v/>
      </c>
      <c r="D45" s="75">
        <f>IFERROR('AS51'!$Q$35,1)</f>
        <v/>
      </c>
      <c r="E45" s="76">
        <f>IF($B45="","",IF(ISNUMBER('AS51'!$I$35),'AS51'!$I$35,'Index Summary'!$C$7))</f>
        <v/>
      </c>
      <c r="F45" s="77">
        <f>IF(F$13="","",IF($B45="","",IFERROR($C45*$D45*IF((Override!$C$4="ON")*(COUNTIFS(Override!$B$11:$B$40,$B45,Override!$D$11:$D$40,1,Override!$E$11:$E$40,"&gt;=0")-COUNTIFS(Override!$B$11:$B$40,$B45,Override!$D$11:$D$40,1,Override!$E$11:$E$40,"&gt;=0",Override!$C$11:$C$40,"MXAU"))&gt;0,SUMIFS(Override!$E$11:$E$40,Override!$B$11:$B$40,$B45,Override!$D$11:$D$40,1)-SUMIFS(Override!$E$11:$E$40,Override!$B$11:$B$40,$B45,Override!$D$11:$D$40,1,Override!$C$11:$C$40,"MXAU"),Override!$C$80)/'AS51'!$B$3,"")))</f>
        <v/>
      </c>
      <c r="G45" s="77">
        <f>IF(G$13="","",IF($B45="","",IFERROR($C45*$D45*IF((Override!$C$4="ON")*(COUNTIFS(Override!$B$11:$B$40,$B45,Override!$D$11:$D$40,2,Override!$E$11:$E$40,"&gt;=0")-COUNTIFS(Override!$B$11:$B$40,$B45,Override!$D$11:$D$40,2,Override!$E$11:$E$40,"&gt;=0",Override!$C$11:$C$40,"MXAU"))&gt;0,SUMIFS(Override!$E$11:$E$40,Override!$B$11:$B$40,$B45,Override!$D$11:$D$40,2)-SUMIFS(Override!$E$11:$E$40,Override!$B$11:$B$40,$B45,Override!$D$11:$D$40,2,Override!$C$11:$C$40,"MXAU"),Override!$D$80)/'AS51'!$B$3,"")))</f>
        <v/>
      </c>
      <c r="H45" s="77">
        <f>IF(H$13="","",IF($B45="","",IFERROR($C45*$D45*IF((Override!$C$4="ON")*(COUNTIFS(Override!$B$11:$B$40,$B45,Override!$D$11:$D$40,3,Override!$E$11:$E$40,"&gt;=0")-COUNTIFS(Override!$B$11:$B$40,$B45,Override!$D$11:$D$40,3,Override!$E$11:$E$40,"&gt;=0",Override!$C$11:$C$40,"MXAU"))&gt;0,SUMIFS(Override!$E$11:$E$40,Override!$B$11:$B$40,$B45,Override!$D$11:$D$40,3)-SUMIFS(Override!$E$11:$E$40,Override!$B$11:$B$40,$B45,Override!$D$11:$D$40,3,Override!$C$11:$C$40,"MXAU"),Override!$E$80)/'AS51'!$B$3,"")))</f>
        <v/>
      </c>
      <c r="I45" s="77">
        <f>IF(I$13="","",IF($B45="","",IFERROR($C45*$D45*IF((Override!$C$4="ON")*(COUNTIFS(Override!$B$11:$B$40,$B45,Override!$D$11:$D$40,4,Override!$E$11:$E$40,"&gt;=0")-COUNTIFS(Override!$B$11:$B$40,$B45,Override!$D$11:$D$40,4,Override!$E$11:$E$40,"&gt;=0",Override!$C$11:$C$40,"MXAU"))&gt;0,SUMIFS(Override!$E$11:$E$40,Override!$B$11:$B$40,$B45,Override!$D$11:$D$40,4)-SUMIFS(Override!$E$11:$E$40,Override!$B$11:$B$40,$B45,Override!$D$11:$D$40,4,Override!$C$11:$C$40,"MXAU"),Override!$F$80)/'AS51'!$B$3,"")))</f>
        <v/>
      </c>
      <c r="J45" s="77">
        <f>IF(J$13="","",IF($B45="","",IFERROR($C45*$D45*IF((Override!$C$4="ON")*(COUNTIFS(Override!$B$11:$B$40,$B45,Override!$D$11:$D$40,5,Override!$E$11:$E$40,"&gt;=0")-COUNTIFS(Override!$B$11:$B$40,$B45,Override!$D$11:$D$40,5,Override!$E$11:$E$40,"&gt;=0",Override!$C$11:$C$40,"MXAU"))&gt;0,SUMIFS(Override!$E$11:$E$40,Override!$B$11:$B$40,$B45,Override!$D$11:$D$40,5)-SUMIFS(Override!$E$11:$E$40,Override!$B$11:$B$40,$B45,Override!$D$11:$D$40,5,Override!$C$11:$C$40,"MXAU"),Override!$G$80)/'AS51'!$B$3,"")))</f>
        <v/>
      </c>
      <c r="K45" s="77">
        <f>IF(K$13="","",IF($B45="","",IFERROR($C45*$D45*IF((Override!$C$4="ON")*(COUNTIFS(Override!$B$11:$B$40,$B45,Override!$D$11:$D$40,6,Override!$E$11:$E$40,"&gt;=0")-COUNTIFS(Override!$B$11:$B$40,$B45,Override!$D$11:$D$40,6,Override!$E$11:$E$40,"&gt;=0",Override!$C$11:$C$40,"MXAU"))&gt;0,SUMIFS(Override!$E$11:$E$40,Override!$B$11:$B$40,$B45,Override!$D$11:$D$40,6)-SUMIFS(Override!$E$11:$E$40,Override!$B$11:$B$40,$B45,Override!$D$11:$D$40,6,Override!$C$11:$C$40,"MXAU"),Override!$H$80)/'AS51'!$B$3,"")))</f>
        <v/>
      </c>
      <c r="L45" s="77">
        <f>IF(L$13="","",IF($B45="","",IFERROR($C45*$D45*IF((Override!$C$4="ON")*(COUNTIFS(Override!$B$11:$B$40,$B45,Override!$D$11:$D$40,7,Override!$E$11:$E$40,"&gt;=0")-COUNTIFS(Override!$B$11:$B$40,$B45,Override!$D$11:$D$40,7,Override!$E$11:$E$40,"&gt;=0",Override!$C$11:$C$40,"MXAU"))&gt;0,SUMIFS(Override!$E$11:$E$40,Override!$B$11:$B$40,$B45,Override!$D$11:$D$40,7)-SUMIFS(Override!$E$11:$E$40,Override!$B$11:$B$40,$B45,Override!$D$11:$D$40,7,Override!$C$11:$C$40,"MXAU"),Override!$I$80)/'AS51'!$B$3,"")))</f>
        <v/>
      </c>
      <c r="M45" s="77">
        <f>IF(M$13="","",IF($B45="","",IFERROR($C45*$D45*IF((Override!$C$4="ON")*(COUNTIFS(Override!$B$11:$B$40,$B45,Override!$D$11:$D$40,8,Override!$E$11:$E$40,"&gt;=0")-COUNTIFS(Override!$B$11:$B$40,$B45,Override!$D$11:$D$40,8,Override!$E$11:$E$40,"&gt;=0",Override!$C$11:$C$40,"MXAU"))&gt;0,SUMIFS(Override!$E$11:$E$40,Override!$B$11:$B$40,$B45,Override!$D$11:$D$40,8)-SUMIFS(Override!$E$11:$E$40,Override!$B$11:$B$40,$B45,Override!$D$11:$D$40,8,Override!$C$11:$C$40,"MXAU"),Override!$J$80)/'AS51'!$B$3,"")))</f>
        <v/>
      </c>
      <c r="N45" s="77">
        <f>IF(N$13="","",IF($B45="","",IFERROR($C45*$D45*IF((Override!$C$4="ON")*(COUNTIFS(Override!$B$11:$B$40,$B45,Override!$D$11:$D$40,9,Override!$E$11:$E$40,"&gt;=0")-COUNTIFS(Override!$B$11:$B$40,$B45,Override!$D$11:$D$40,9,Override!$E$11:$E$40,"&gt;=0",Override!$C$11:$C$40,"MXAU"))&gt;0,SUMIFS(Override!$E$11:$E$40,Override!$B$11:$B$40,$B45,Override!$D$11:$D$40,9)-SUMIFS(Override!$E$11:$E$40,Override!$B$11:$B$40,$B45,Override!$D$11:$D$40,9,Override!$C$11:$C$40,"MXAU"),Override!$K$80)/'AS51'!$B$3,"")))</f>
        <v/>
      </c>
      <c r="O45" s="77">
        <f>IF(O$13="","",IF($B45="","",IFERROR($C45*$D45*IF((Override!$C$4="ON")*(COUNTIFS(Override!$B$11:$B$40,$B45,Override!$D$11:$D$40,10,Override!$E$11:$E$40,"&gt;=0")-COUNTIFS(Override!$B$11:$B$40,$B45,Override!$D$11:$D$40,10,Override!$E$11:$E$40,"&gt;=0",Override!$C$11:$C$40,"MXAU"))&gt;0,SUMIFS(Override!$E$11:$E$40,Override!$B$11:$B$40,$B45,Override!$D$11:$D$40,10)-SUMIFS(Override!$E$11:$E$40,Override!$B$11:$B$40,$B45,Override!$D$11:$D$40,10,Override!$C$11:$C$40,"MXAU"),Override!$L$80)/'AS51'!$B$3,"")))</f>
        <v/>
      </c>
      <c r="P45" s="77">
        <f>IF(P$13="","",IF($B45="","",IFERROR($C45*$D45*IF((Override!$C$4="ON")*(COUNTIFS(Override!$B$11:$B$40,$B45,Override!$D$11:$D$40,11,Override!$E$11:$E$40,"&gt;=0")-COUNTIFS(Override!$B$11:$B$40,$B45,Override!$D$11:$D$40,11,Override!$E$11:$E$40,"&gt;=0",Override!$C$11:$C$40,"MXAU"))&gt;0,SUMIFS(Override!$E$11:$E$40,Override!$B$11:$B$40,$B45,Override!$D$11:$D$40,11)-SUMIFS(Override!$E$11:$E$40,Override!$B$11:$B$40,$B45,Override!$D$11:$D$40,11,Override!$C$11:$C$40,"MXAU"),Override!$M$80)/'AS51'!$B$3,"")))</f>
        <v/>
      </c>
      <c r="Q45" s="77">
        <f>IF(Q$13="","",IF($B45="","",IFERROR($C45*$D45*IF((Override!$C$4="ON")*(COUNTIFS(Override!$B$11:$B$40,$B45,Override!$D$11:$D$40,12,Override!$E$11:$E$40,"&gt;=0")-COUNTIFS(Override!$B$11:$B$40,$B45,Override!$D$11:$D$40,12,Override!$E$11:$E$40,"&gt;=0",Override!$C$11:$C$40,"MXAU"))&gt;0,SUMIFS(Override!$E$11:$E$40,Override!$B$11:$B$40,$B45,Override!$D$11:$D$40,12)-SUMIFS(Override!$E$11:$E$40,Override!$B$11:$B$40,$B45,Override!$D$11:$D$40,12,Override!$C$11:$C$40,"MXAU"),Override!$N$80)/'AS51'!$B$3,"")))</f>
        <v/>
      </c>
      <c r="R45" s="77">
        <f>IF(R$13="","",IF($B45="","",IFERROR($C45*$D45*IF((Override!$C$4="ON")*(COUNTIFS(Override!$B$11:$B$40,$B45,Override!$D$11:$D$40,13,Override!$E$11:$E$40,"&gt;=0")-COUNTIFS(Override!$B$11:$B$40,$B45,Override!$D$11:$D$40,13,Override!$E$11:$E$40,"&gt;=0",Override!$C$11:$C$40,"MXAU"))&gt;0,SUMIFS(Override!$E$11:$E$40,Override!$B$11:$B$40,$B45,Override!$D$11:$D$40,13)-SUMIFS(Override!$E$11:$E$40,Override!$B$11:$B$40,$B45,Override!$D$11:$D$40,13,Override!$C$11:$C$40,"MXAU"),Override!$O$80)/'AS51'!$B$3,"")))</f>
        <v/>
      </c>
      <c r="S45" s="77">
        <f>IF(S$13="","",IF($B45="","",IFERROR($C45*$D45*IF((Override!$C$4="ON")*(COUNTIFS(Override!$B$11:$B$40,$B45,Override!$D$11:$D$40,14,Override!$E$11:$E$40,"&gt;=0")-COUNTIFS(Override!$B$11:$B$40,$B45,Override!$D$11:$D$40,14,Override!$E$11:$E$40,"&gt;=0",Override!$C$11:$C$40,"MXAU"))&gt;0,SUMIFS(Override!$E$11:$E$40,Override!$B$11:$B$40,$B45,Override!$D$11:$D$40,14)-SUMIFS(Override!$E$11:$E$40,Override!$B$11:$B$40,$B45,Override!$D$11:$D$40,14,Override!$C$11:$C$40,"MXAU"),Override!$P$80)/'AS51'!$B$3,"")))</f>
        <v/>
      </c>
      <c r="T45" s="77">
        <f>IF(T$13="","",IF($B45="","",IFERROR($C45*$D45*IF((Override!$C$4="ON")*(COUNTIFS(Override!$B$11:$B$40,$B45,Override!$D$11:$D$40,15,Override!$E$11:$E$40,"&gt;=0")-COUNTIFS(Override!$B$11:$B$40,$B45,Override!$D$11:$D$40,15,Override!$E$11:$E$40,"&gt;=0",Override!$C$11:$C$40,"MXAU"))&gt;0,SUMIFS(Override!$E$11:$E$40,Override!$B$11:$B$40,$B45,Override!$D$11:$D$40,15)-SUMIFS(Override!$E$11:$E$40,Override!$B$11:$B$40,$B45,Override!$D$11:$D$40,15,Override!$C$11:$C$40,"MXAU"),Override!$Q$80)/'AS51'!$B$3,"")))</f>
        <v/>
      </c>
      <c r="U45" s="77">
        <f>IF(U$13="","",IF($B45="","",IFERROR($C45*$D45*IF((Override!$C$4="ON")*(COUNTIFS(Override!$B$11:$B$40,$B45,Override!$D$11:$D$40,16,Override!$E$11:$E$40,"&gt;=0")-COUNTIFS(Override!$B$11:$B$40,$B45,Override!$D$11:$D$40,16,Override!$E$11:$E$40,"&gt;=0",Override!$C$11:$C$40,"MXAU"))&gt;0,SUMIFS(Override!$E$11:$E$40,Override!$B$11:$B$40,$B45,Override!$D$11:$D$40,16)-SUMIFS(Override!$E$11:$E$40,Override!$B$11:$B$40,$B45,Override!$D$11:$D$40,16,Override!$C$11:$C$40,"MXAU"),Override!$R$80)/'AS51'!$B$3,"")))</f>
        <v/>
      </c>
      <c r="W45" s="77">
        <f>IF(W$13="","",IF($B45="","",IFERROR(F45*$E45/100,"")))</f>
        <v/>
      </c>
      <c r="X45" s="77">
        <f>IF(X$13="","",IF($B45="","",IFERROR(G45*$E45/100,"")))</f>
        <v/>
      </c>
      <c r="Y45" s="77">
        <f>IF(Y$13="","",IF($B45="","",IFERROR(H45*$E45/100,"")))</f>
        <v/>
      </c>
      <c r="Z45" s="77">
        <f>IF(Z$13="","",IF($B45="","",IFERROR(I45*$E45/100,"")))</f>
        <v/>
      </c>
      <c r="AA45" s="77">
        <f>IF(AA$13="","",IF($B45="","",IFERROR(J45*$E45/100,"")))</f>
        <v/>
      </c>
      <c r="AB45" s="77">
        <f>IF(AB$13="","",IF($B45="","",IFERROR(K45*$E45/100,"")))</f>
        <v/>
      </c>
      <c r="AC45" s="77">
        <f>IF(AC$13="","",IF($B45="","",IFERROR(L45*$E45/100,"")))</f>
        <v/>
      </c>
      <c r="AD45" s="77">
        <f>IF(AD$13="","",IF($B45="","",IFERROR(M45*$E45/100,"")))</f>
        <v/>
      </c>
      <c r="AE45" s="77">
        <f>IF(AE$13="","",IF($B45="","",IFERROR(N45*$E45/100,"")))</f>
        <v/>
      </c>
      <c r="AF45" s="77">
        <f>IF(AF$13="","",IF($B45="","",IFERROR(O45*$E45/100,"")))</f>
        <v/>
      </c>
      <c r="AG45" s="77">
        <f>IF(AG$13="","",IF($B45="","",IFERROR(P45*$E45/100,"")))</f>
        <v/>
      </c>
      <c r="AH45" s="77">
        <f>IF(AH$13="","",IF($B45="","",IFERROR(Q45*$E45/100,"")))</f>
        <v/>
      </c>
      <c r="AI45" s="77">
        <f>IF(AI$13="","",IF($B45="","",IFERROR(R45*$E45/100,"")))</f>
        <v/>
      </c>
      <c r="AJ45" s="77">
        <f>IF(AJ$13="","",IF($B45="","",IFERROR(S45*$E45/100,"")))</f>
        <v/>
      </c>
      <c r="AK45" s="77">
        <f>IF(AK$13="","",IF($B45="","",IFERROR(T45*$E45/100,"")))</f>
        <v/>
      </c>
      <c r="AL45" s="77">
        <f>IF(AL$13="","",IF($B45="","",IFERROR(U45*$E45/100,"")))</f>
        <v/>
      </c>
      <c r="AN45" s="77">
        <f>IF($B45="","",SUMIF($F$13:$U$13,"&lt;="&amp;Sector!$D$51,$F45:$U45))</f>
        <v/>
      </c>
      <c r="AO45" s="77">
        <f>IF($B45="","",SUMIF($W$13:$AL$13,"&lt;="&amp;Sector!$D$51,$W45:$AL45))</f>
        <v/>
      </c>
      <c r="AQ45" s="163">
        <f>IF(AQ$13="","",IF($B45="","",IFERROR($C45*$D45*SUMPRODUCT(('Dvd Calendar'!$E$327:$CZ$327&gt;AQ$12)*('Dvd Calendar'!$E$327:$CZ$327&lt;=AQ$13)*'Dvd Calendar'!$E$330:$CZ$330*(('Dvd Calendar'!$E$332:$CZ$332='Field Check'!$C$56)*('Field Check'!$C$56&lt;&gt;"")+('Dvd Calendar'!$E$332:$CZ$332='Field Check'!$C$57)*('Field Check'!$C$57&lt;&gt;"")))/'AS51'!$B$3,"")))</f>
        <v/>
      </c>
      <c r="AR45" s="163">
        <f>IF(AR$13="","",IF($B45="","",IFERROR($C45*$D45*SUMPRODUCT(('Dvd Calendar'!$E$327:$CZ$327&gt;AR$12)*('Dvd Calendar'!$E$327:$CZ$327&lt;=AR$13)*'Dvd Calendar'!$E$330:$CZ$330*(('Dvd Calendar'!$E$332:$CZ$332='Field Check'!$C$56)*('Field Check'!$C$56&lt;&gt;"")+('Dvd Calendar'!$E$332:$CZ$332='Field Check'!$C$57)*('Field Check'!$C$57&lt;&gt;"")))/'AS51'!$B$3,"")))</f>
        <v/>
      </c>
      <c r="AS45" s="163">
        <f>IF(AS$13="","",IF($B45="","",IFERROR($C45*$D45*SUMPRODUCT(('Dvd Calendar'!$E$327:$CZ$327&gt;AS$12)*('Dvd Calendar'!$E$327:$CZ$327&lt;=AS$13)*'Dvd Calendar'!$E$330:$CZ$330*(('Dvd Calendar'!$E$332:$CZ$332='Field Check'!$C$56)*('Field Check'!$C$56&lt;&gt;"")+('Dvd Calendar'!$E$332:$CZ$332='Field Check'!$C$57)*('Field Check'!$C$57&lt;&gt;"")))/'AS51'!$B$3,"")))</f>
        <v/>
      </c>
      <c r="AT45" s="163">
        <f>IF(AT$13="","",IF($B45="","",IFERROR($C45*$D45*SUMPRODUCT(('Dvd Calendar'!$E$327:$CZ$327&gt;AT$12)*('Dvd Calendar'!$E$327:$CZ$327&lt;=AT$13)*'Dvd Calendar'!$E$330:$CZ$330*(('Dvd Calendar'!$E$332:$CZ$332='Field Check'!$C$56)*('Field Check'!$C$56&lt;&gt;"")+('Dvd Calendar'!$E$332:$CZ$332='Field Check'!$C$57)*('Field Check'!$C$57&lt;&gt;"")))/'AS51'!$B$3,"")))</f>
        <v/>
      </c>
      <c r="AU45" s="163">
        <f>IF(AU$13="","",IF($B45="","",IFERROR($C45*$D45*SUMPRODUCT(('Dvd Calendar'!$E$327:$CZ$327&gt;AU$12)*('Dvd Calendar'!$E$327:$CZ$327&lt;=AU$13)*'Dvd Calendar'!$E$330:$CZ$330*(('Dvd Calendar'!$E$332:$CZ$332='Field Check'!$C$56)*('Field Check'!$C$56&lt;&gt;"")+('Dvd Calendar'!$E$332:$CZ$332='Field Check'!$C$57)*('Field Check'!$C$57&lt;&gt;"")))/'AS51'!$B$3,"")))</f>
        <v/>
      </c>
      <c r="AV45" s="163">
        <f>IF(AV$13="","",IF($B45="","",IFERROR($C45*$D45*SUMPRODUCT(('Dvd Calendar'!$E$327:$CZ$327&gt;AV$12)*('Dvd Calendar'!$E$327:$CZ$327&lt;=AV$13)*'Dvd Calendar'!$E$330:$CZ$330*(('Dvd Calendar'!$E$332:$CZ$332='Field Check'!$C$56)*('Field Check'!$C$56&lt;&gt;"")+('Dvd Calendar'!$E$332:$CZ$332='Field Check'!$C$57)*('Field Check'!$C$57&lt;&gt;"")))/'AS51'!$B$3,"")))</f>
        <v/>
      </c>
      <c r="AW45" s="163">
        <f>IF(AW$13="","",IF($B45="","",IFERROR($C45*$D45*SUMPRODUCT(('Dvd Calendar'!$E$327:$CZ$327&gt;AW$12)*('Dvd Calendar'!$E$327:$CZ$327&lt;=AW$13)*'Dvd Calendar'!$E$330:$CZ$330*(('Dvd Calendar'!$E$332:$CZ$332='Field Check'!$C$56)*('Field Check'!$C$56&lt;&gt;"")+('Dvd Calendar'!$E$332:$CZ$332='Field Check'!$C$57)*('Field Check'!$C$57&lt;&gt;"")))/'AS51'!$B$3,"")))</f>
        <v/>
      </c>
      <c r="AX45" s="163">
        <f>IF(AX$13="","",IF($B45="","",IFERROR($C45*$D45*SUMPRODUCT(('Dvd Calendar'!$E$327:$CZ$327&gt;AX$12)*('Dvd Calendar'!$E$327:$CZ$327&lt;=AX$13)*'Dvd Calendar'!$E$330:$CZ$330*(('Dvd Calendar'!$E$332:$CZ$332='Field Check'!$C$56)*('Field Check'!$C$56&lt;&gt;"")+('Dvd Calendar'!$E$332:$CZ$332='Field Check'!$C$57)*('Field Check'!$C$57&lt;&gt;"")))/'AS51'!$B$3,"")))</f>
        <v/>
      </c>
      <c r="AY45" s="163">
        <f>IF(AY$13="","",IF($B45="","",IFERROR($C45*$D45*SUMPRODUCT(('Dvd Calendar'!$E$327:$CZ$327&gt;AY$12)*('Dvd Calendar'!$E$327:$CZ$327&lt;=AY$13)*'Dvd Calendar'!$E$330:$CZ$330*(('Dvd Calendar'!$E$332:$CZ$332='Field Check'!$C$56)*('Field Check'!$C$56&lt;&gt;"")+('Dvd Calendar'!$E$332:$CZ$332='Field Check'!$C$57)*('Field Check'!$C$57&lt;&gt;"")))/'AS51'!$B$3,"")))</f>
        <v/>
      </c>
      <c r="AZ45" s="163">
        <f>IF(AZ$13="","",IF($B45="","",IFERROR($C45*$D45*SUMPRODUCT(('Dvd Calendar'!$E$327:$CZ$327&gt;AZ$12)*('Dvd Calendar'!$E$327:$CZ$327&lt;=AZ$13)*'Dvd Calendar'!$E$330:$CZ$330*(('Dvd Calendar'!$E$332:$CZ$332='Field Check'!$C$56)*('Field Check'!$C$56&lt;&gt;"")+('Dvd Calendar'!$E$332:$CZ$332='Field Check'!$C$57)*('Field Check'!$C$57&lt;&gt;"")))/'AS51'!$B$3,"")))</f>
        <v/>
      </c>
      <c r="BA45" s="163">
        <f>IF(BA$13="","",IF($B45="","",IFERROR($C45*$D45*SUMPRODUCT(('Dvd Calendar'!$E$327:$CZ$327&gt;BA$12)*('Dvd Calendar'!$E$327:$CZ$327&lt;=BA$13)*'Dvd Calendar'!$E$330:$CZ$330*(('Dvd Calendar'!$E$332:$CZ$332='Field Check'!$C$56)*('Field Check'!$C$56&lt;&gt;"")+('Dvd Calendar'!$E$332:$CZ$332='Field Check'!$C$57)*('Field Check'!$C$57&lt;&gt;"")))/'AS51'!$B$3,"")))</f>
        <v/>
      </c>
      <c r="BB45" s="163">
        <f>IF(BB$13="","",IF($B45="","",IFERROR($C45*$D45*SUMPRODUCT(('Dvd Calendar'!$E$327:$CZ$327&gt;BB$12)*('Dvd Calendar'!$E$327:$CZ$327&lt;=BB$13)*'Dvd Calendar'!$E$330:$CZ$330*(('Dvd Calendar'!$E$332:$CZ$332='Field Check'!$C$56)*('Field Check'!$C$56&lt;&gt;"")+('Dvd Calendar'!$E$332:$CZ$332='Field Check'!$C$57)*('Field Check'!$C$57&lt;&gt;"")))/'AS51'!$B$3,"")))</f>
        <v/>
      </c>
      <c r="BC45" s="163">
        <f>IF(BC$13="","",IF($B45="","",IFERROR($C45*$D45*SUMPRODUCT(('Dvd Calendar'!$E$327:$CZ$327&gt;BC$12)*('Dvd Calendar'!$E$327:$CZ$327&lt;=BC$13)*'Dvd Calendar'!$E$330:$CZ$330*(('Dvd Calendar'!$E$332:$CZ$332='Field Check'!$C$56)*('Field Check'!$C$56&lt;&gt;"")+('Dvd Calendar'!$E$332:$CZ$332='Field Check'!$C$57)*('Field Check'!$C$57&lt;&gt;"")))/'AS51'!$B$3,"")))</f>
        <v/>
      </c>
      <c r="BD45" s="163">
        <f>IF(BD$13="","",IF($B45="","",IFERROR($C45*$D45*SUMPRODUCT(('Dvd Calendar'!$E$327:$CZ$327&gt;BD$12)*('Dvd Calendar'!$E$327:$CZ$327&lt;=BD$13)*'Dvd Calendar'!$E$330:$CZ$330*(('Dvd Calendar'!$E$332:$CZ$332='Field Check'!$C$56)*('Field Check'!$C$56&lt;&gt;"")+('Dvd Calendar'!$E$332:$CZ$332='Field Check'!$C$57)*('Field Check'!$C$57&lt;&gt;"")))/'AS51'!$B$3,"")))</f>
        <v/>
      </c>
      <c r="BE45" s="163">
        <f>IF(BE$13="","",IF($B45="","",IFERROR($C45*$D45*SUMPRODUCT(('Dvd Calendar'!$E$327:$CZ$327&gt;BE$12)*('Dvd Calendar'!$E$327:$CZ$327&lt;=BE$13)*'Dvd Calendar'!$E$330:$CZ$330*(('Dvd Calendar'!$E$332:$CZ$332='Field Check'!$C$56)*('Field Check'!$C$56&lt;&gt;"")+('Dvd Calendar'!$E$332:$CZ$332='Field Check'!$C$57)*('Field Check'!$C$57&lt;&gt;"")))/'AS51'!$B$3,"")))</f>
        <v/>
      </c>
      <c r="BF45" s="163">
        <f>IF(BF$13="","",IF($B45="","",IFERROR($C45*$D45*SUMPRODUCT(('Dvd Calendar'!$E$327:$CZ$327&gt;BF$12)*('Dvd Calendar'!$E$327:$CZ$327&lt;=BF$13)*'Dvd Calendar'!$E$330:$CZ$330*(('Dvd Calendar'!$E$332:$CZ$332='Field Check'!$C$56)*('Field Check'!$C$56&lt;&gt;"")+('Dvd Calendar'!$E$332:$CZ$332='Field Check'!$C$57)*('Field Check'!$C$57&lt;&gt;"")))/'AS51'!$B$3,"")))</f>
        <v/>
      </c>
      <c r="BH45" s="163">
        <f>IF(BH$13="","",IF($B45="","",IFERROR(AQ45*$E45/100,"")))</f>
        <v/>
      </c>
      <c r="BI45" s="163">
        <f>IF(BI$13="","",IF($B45="","",IFERROR(AR45*$E45/100,"")))</f>
        <v/>
      </c>
      <c r="BJ45" s="163">
        <f>IF(BJ$13="","",IF($B45="","",IFERROR(AS45*$E45/100,"")))</f>
        <v/>
      </c>
      <c r="BK45" s="163">
        <f>IF(BK$13="","",IF($B45="","",IFERROR(AT45*$E45/100,"")))</f>
        <v/>
      </c>
      <c r="BL45" s="163">
        <f>IF(BL$13="","",IF($B45="","",IFERROR(AU45*$E45/100,"")))</f>
        <v/>
      </c>
      <c r="BM45" s="163">
        <f>IF(BM$13="","",IF($B45="","",IFERROR(AV45*$E45/100,"")))</f>
        <v/>
      </c>
      <c r="BN45" s="163">
        <f>IF(BN$13="","",IF($B45="","",IFERROR(AW45*$E45/100,"")))</f>
        <v/>
      </c>
      <c r="BO45" s="163">
        <f>IF(BO$13="","",IF($B45="","",IFERROR(AX45*$E45/100,"")))</f>
        <v/>
      </c>
      <c r="BP45" s="163">
        <f>IF(BP$13="","",IF($B45="","",IFERROR(AY45*$E45/100,"")))</f>
        <v/>
      </c>
      <c r="BQ45" s="163">
        <f>IF(BQ$13="","",IF($B45="","",IFERROR(AZ45*$E45/100,"")))</f>
        <v/>
      </c>
      <c r="BR45" s="163">
        <f>IF(BR$13="","",IF($B45="","",IFERROR(BA45*$E45/100,"")))</f>
        <v/>
      </c>
      <c r="BS45" s="163">
        <f>IF(BS$13="","",IF($B45="","",IFERROR(BB45*$E45/100,"")))</f>
        <v/>
      </c>
      <c r="BT45" s="163">
        <f>IF(BT$13="","",IF($B45="","",IFERROR(BC45*$E45/100,"")))</f>
        <v/>
      </c>
      <c r="BU45" s="163">
        <f>IF(BU$13="","",IF($B45="","",IFERROR(BD45*$E45/100,"")))</f>
        <v/>
      </c>
      <c r="BV45" s="163">
        <f>IF(BV$13="","",IF($B45="","",IFERROR(BE45*$E45/100,"")))</f>
        <v/>
      </c>
      <c r="BW45" s="163">
        <f>IF(BW$13="","",IF($B45="","",IFERROR(BF45*$E45/100,"")))</f>
        <v/>
      </c>
    </row>
    <row r="46">
      <c r="B46" s="126">
        <f>IF('AS51'!$C$36="","",'AS51'!$C$36)</f>
        <v/>
      </c>
      <c r="C46" s="74">
        <f>IF('AS51'!$B$36="","",'AS51'!$B$36)</f>
        <v/>
      </c>
      <c r="D46" s="75">
        <f>IFERROR('AS51'!$Q$36,1)</f>
        <v/>
      </c>
      <c r="E46" s="76">
        <f>IF($B46="","",IF(ISNUMBER('AS51'!$I$36),'AS51'!$I$36,'Index Summary'!$C$7))</f>
        <v/>
      </c>
      <c r="F46" s="77">
        <f>IF(F$13="","",IF($B46="","",IFERROR($C46*$D46*IF((Override!$C$4="ON")*(COUNTIFS(Override!$B$11:$B$40,$B46,Override!$D$11:$D$40,1,Override!$E$11:$E$40,"&gt;=0")-COUNTIFS(Override!$B$11:$B$40,$B46,Override!$D$11:$D$40,1,Override!$E$11:$E$40,"&gt;=0",Override!$C$11:$C$40,"MXAU"))&gt;0,SUMIFS(Override!$E$11:$E$40,Override!$B$11:$B$40,$B46,Override!$D$11:$D$40,1)-SUMIFS(Override!$E$11:$E$40,Override!$B$11:$B$40,$B46,Override!$D$11:$D$40,1,Override!$C$11:$C$40,"MXAU"),Override!$C$81)/'AS51'!$B$3,"")))</f>
        <v/>
      </c>
      <c r="G46" s="77">
        <f>IF(G$13="","",IF($B46="","",IFERROR($C46*$D46*IF((Override!$C$4="ON")*(COUNTIFS(Override!$B$11:$B$40,$B46,Override!$D$11:$D$40,2,Override!$E$11:$E$40,"&gt;=0")-COUNTIFS(Override!$B$11:$B$40,$B46,Override!$D$11:$D$40,2,Override!$E$11:$E$40,"&gt;=0",Override!$C$11:$C$40,"MXAU"))&gt;0,SUMIFS(Override!$E$11:$E$40,Override!$B$11:$B$40,$B46,Override!$D$11:$D$40,2)-SUMIFS(Override!$E$11:$E$40,Override!$B$11:$B$40,$B46,Override!$D$11:$D$40,2,Override!$C$11:$C$40,"MXAU"),Override!$D$81)/'AS51'!$B$3,"")))</f>
        <v/>
      </c>
      <c r="H46" s="77">
        <f>IF(H$13="","",IF($B46="","",IFERROR($C46*$D46*IF((Override!$C$4="ON")*(COUNTIFS(Override!$B$11:$B$40,$B46,Override!$D$11:$D$40,3,Override!$E$11:$E$40,"&gt;=0")-COUNTIFS(Override!$B$11:$B$40,$B46,Override!$D$11:$D$40,3,Override!$E$11:$E$40,"&gt;=0",Override!$C$11:$C$40,"MXAU"))&gt;0,SUMIFS(Override!$E$11:$E$40,Override!$B$11:$B$40,$B46,Override!$D$11:$D$40,3)-SUMIFS(Override!$E$11:$E$40,Override!$B$11:$B$40,$B46,Override!$D$11:$D$40,3,Override!$C$11:$C$40,"MXAU"),Override!$E$81)/'AS51'!$B$3,"")))</f>
        <v/>
      </c>
      <c r="I46" s="77">
        <f>IF(I$13="","",IF($B46="","",IFERROR($C46*$D46*IF((Override!$C$4="ON")*(COUNTIFS(Override!$B$11:$B$40,$B46,Override!$D$11:$D$40,4,Override!$E$11:$E$40,"&gt;=0")-COUNTIFS(Override!$B$11:$B$40,$B46,Override!$D$11:$D$40,4,Override!$E$11:$E$40,"&gt;=0",Override!$C$11:$C$40,"MXAU"))&gt;0,SUMIFS(Override!$E$11:$E$40,Override!$B$11:$B$40,$B46,Override!$D$11:$D$40,4)-SUMIFS(Override!$E$11:$E$40,Override!$B$11:$B$40,$B46,Override!$D$11:$D$40,4,Override!$C$11:$C$40,"MXAU"),Override!$F$81)/'AS51'!$B$3,"")))</f>
        <v/>
      </c>
      <c r="J46" s="77">
        <f>IF(J$13="","",IF($B46="","",IFERROR($C46*$D46*IF((Override!$C$4="ON")*(COUNTIFS(Override!$B$11:$B$40,$B46,Override!$D$11:$D$40,5,Override!$E$11:$E$40,"&gt;=0")-COUNTIFS(Override!$B$11:$B$40,$B46,Override!$D$11:$D$40,5,Override!$E$11:$E$40,"&gt;=0",Override!$C$11:$C$40,"MXAU"))&gt;0,SUMIFS(Override!$E$11:$E$40,Override!$B$11:$B$40,$B46,Override!$D$11:$D$40,5)-SUMIFS(Override!$E$11:$E$40,Override!$B$11:$B$40,$B46,Override!$D$11:$D$40,5,Override!$C$11:$C$40,"MXAU"),Override!$G$81)/'AS51'!$B$3,"")))</f>
        <v/>
      </c>
      <c r="K46" s="77">
        <f>IF(K$13="","",IF($B46="","",IFERROR($C46*$D46*IF((Override!$C$4="ON")*(COUNTIFS(Override!$B$11:$B$40,$B46,Override!$D$11:$D$40,6,Override!$E$11:$E$40,"&gt;=0")-COUNTIFS(Override!$B$11:$B$40,$B46,Override!$D$11:$D$40,6,Override!$E$11:$E$40,"&gt;=0",Override!$C$11:$C$40,"MXAU"))&gt;0,SUMIFS(Override!$E$11:$E$40,Override!$B$11:$B$40,$B46,Override!$D$11:$D$40,6)-SUMIFS(Override!$E$11:$E$40,Override!$B$11:$B$40,$B46,Override!$D$11:$D$40,6,Override!$C$11:$C$40,"MXAU"),Override!$H$81)/'AS51'!$B$3,"")))</f>
        <v/>
      </c>
      <c r="L46" s="77">
        <f>IF(L$13="","",IF($B46="","",IFERROR($C46*$D46*IF((Override!$C$4="ON")*(COUNTIFS(Override!$B$11:$B$40,$B46,Override!$D$11:$D$40,7,Override!$E$11:$E$40,"&gt;=0")-COUNTIFS(Override!$B$11:$B$40,$B46,Override!$D$11:$D$40,7,Override!$E$11:$E$40,"&gt;=0",Override!$C$11:$C$40,"MXAU"))&gt;0,SUMIFS(Override!$E$11:$E$40,Override!$B$11:$B$40,$B46,Override!$D$11:$D$40,7)-SUMIFS(Override!$E$11:$E$40,Override!$B$11:$B$40,$B46,Override!$D$11:$D$40,7,Override!$C$11:$C$40,"MXAU"),Override!$I$81)/'AS51'!$B$3,"")))</f>
        <v/>
      </c>
      <c r="M46" s="77">
        <f>IF(M$13="","",IF($B46="","",IFERROR($C46*$D46*IF((Override!$C$4="ON")*(COUNTIFS(Override!$B$11:$B$40,$B46,Override!$D$11:$D$40,8,Override!$E$11:$E$40,"&gt;=0")-COUNTIFS(Override!$B$11:$B$40,$B46,Override!$D$11:$D$40,8,Override!$E$11:$E$40,"&gt;=0",Override!$C$11:$C$40,"MXAU"))&gt;0,SUMIFS(Override!$E$11:$E$40,Override!$B$11:$B$40,$B46,Override!$D$11:$D$40,8)-SUMIFS(Override!$E$11:$E$40,Override!$B$11:$B$40,$B46,Override!$D$11:$D$40,8,Override!$C$11:$C$40,"MXAU"),Override!$J$81)/'AS51'!$B$3,"")))</f>
        <v/>
      </c>
      <c r="N46" s="77">
        <f>IF(N$13="","",IF($B46="","",IFERROR($C46*$D46*IF((Override!$C$4="ON")*(COUNTIFS(Override!$B$11:$B$40,$B46,Override!$D$11:$D$40,9,Override!$E$11:$E$40,"&gt;=0")-COUNTIFS(Override!$B$11:$B$40,$B46,Override!$D$11:$D$40,9,Override!$E$11:$E$40,"&gt;=0",Override!$C$11:$C$40,"MXAU"))&gt;0,SUMIFS(Override!$E$11:$E$40,Override!$B$11:$B$40,$B46,Override!$D$11:$D$40,9)-SUMIFS(Override!$E$11:$E$40,Override!$B$11:$B$40,$B46,Override!$D$11:$D$40,9,Override!$C$11:$C$40,"MXAU"),Override!$K$81)/'AS51'!$B$3,"")))</f>
        <v/>
      </c>
      <c r="O46" s="77">
        <f>IF(O$13="","",IF($B46="","",IFERROR($C46*$D46*IF((Override!$C$4="ON")*(COUNTIFS(Override!$B$11:$B$40,$B46,Override!$D$11:$D$40,10,Override!$E$11:$E$40,"&gt;=0")-COUNTIFS(Override!$B$11:$B$40,$B46,Override!$D$11:$D$40,10,Override!$E$11:$E$40,"&gt;=0",Override!$C$11:$C$40,"MXAU"))&gt;0,SUMIFS(Override!$E$11:$E$40,Override!$B$11:$B$40,$B46,Override!$D$11:$D$40,10)-SUMIFS(Override!$E$11:$E$40,Override!$B$11:$B$40,$B46,Override!$D$11:$D$40,10,Override!$C$11:$C$40,"MXAU"),Override!$L$81)/'AS51'!$B$3,"")))</f>
        <v/>
      </c>
      <c r="P46" s="77">
        <f>IF(P$13="","",IF($B46="","",IFERROR($C46*$D46*IF((Override!$C$4="ON")*(COUNTIFS(Override!$B$11:$B$40,$B46,Override!$D$11:$D$40,11,Override!$E$11:$E$40,"&gt;=0")-COUNTIFS(Override!$B$11:$B$40,$B46,Override!$D$11:$D$40,11,Override!$E$11:$E$40,"&gt;=0",Override!$C$11:$C$40,"MXAU"))&gt;0,SUMIFS(Override!$E$11:$E$40,Override!$B$11:$B$40,$B46,Override!$D$11:$D$40,11)-SUMIFS(Override!$E$11:$E$40,Override!$B$11:$B$40,$B46,Override!$D$11:$D$40,11,Override!$C$11:$C$40,"MXAU"),Override!$M$81)/'AS51'!$B$3,"")))</f>
        <v/>
      </c>
      <c r="Q46" s="77">
        <f>IF(Q$13="","",IF($B46="","",IFERROR($C46*$D46*IF((Override!$C$4="ON")*(COUNTIFS(Override!$B$11:$B$40,$B46,Override!$D$11:$D$40,12,Override!$E$11:$E$40,"&gt;=0")-COUNTIFS(Override!$B$11:$B$40,$B46,Override!$D$11:$D$40,12,Override!$E$11:$E$40,"&gt;=0",Override!$C$11:$C$40,"MXAU"))&gt;0,SUMIFS(Override!$E$11:$E$40,Override!$B$11:$B$40,$B46,Override!$D$11:$D$40,12)-SUMIFS(Override!$E$11:$E$40,Override!$B$11:$B$40,$B46,Override!$D$11:$D$40,12,Override!$C$11:$C$40,"MXAU"),Override!$N$81)/'AS51'!$B$3,"")))</f>
        <v/>
      </c>
      <c r="R46" s="77">
        <f>IF(R$13="","",IF($B46="","",IFERROR($C46*$D46*IF((Override!$C$4="ON")*(COUNTIFS(Override!$B$11:$B$40,$B46,Override!$D$11:$D$40,13,Override!$E$11:$E$40,"&gt;=0")-COUNTIFS(Override!$B$11:$B$40,$B46,Override!$D$11:$D$40,13,Override!$E$11:$E$40,"&gt;=0",Override!$C$11:$C$40,"MXAU"))&gt;0,SUMIFS(Override!$E$11:$E$40,Override!$B$11:$B$40,$B46,Override!$D$11:$D$40,13)-SUMIFS(Override!$E$11:$E$40,Override!$B$11:$B$40,$B46,Override!$D$11:$D$40,13,Override!$C$11:$C$40,"MXAU"),Override!$O$81)/'AS51'!$B$3,"")))</f>
        <v/>
      </c>
      <c r="S46" s="77">
        <f>IF(S$13="","",IF($B46="","",IFERROR($C46*$D46*IF((Override!$C$4="ON")*(COUNTIFS(Override!$B$11:$B$40,$B46,Override!$D$11:$D$40,14,Override!$E$11:$E$40,"&gt;=0")-COUNTIFS(Override!$B$11:$B$40,$B46,Override!$D$11:$D$40,14,Override!$E$11:$E$40,"&gt;=0",Override!$C$11:$C$40,"MXAU"))&gt;0,SUMIFS(Override!$E$11:$E$40,Override!$B$11:$B$40,$B46,Override!$D$11:$D$40,14)-SUMIFS(Override!$E$11:$E$40,Override!$B$11:$B$40,$B46,Override!$D$11:$D$40,14,Override!$C$11:$C$40,"MXAU"),Override!$P$81)/'AS51'!$B$3,"")))</f>
        <v/>
      </c>
      <c r="T46" s="77">
        <f>IF(T$13="","",IF($B46="","",IFERROR($C46*$D46*IF((Override!$C$4="ON")*(COUNTIFS(Override!$B$11:$B$40,$B46,Override!$D$11:$D$40,15,Override!$E$11:$E$40,"&gt;=0")-COUNTIFS(Override!$B$11:$B$40,$B46,Override!$D$11:$D$40,15,Override!$E$11:$E$40,"&gt;=0",Override!$C$11:$C$40,"MXAU"))&gt;0,SUMIFS(Override!$E$11:$E$40,Override!$B$11:$B$40,$B46,Override!$D$11:$D$40,15)-SUMIFS(Override!$E$11:$E$40,Override!$B$11:$B$40,$B46,Override!$D$11:$D$40,15,Override!$C$11:$C$40,"MXAU"),Override!$Q$81)/'AS51'!$B$3,"")))</f>
        <v/>
      </c>
      <c r="U46" s="77">
        <f>IF(U$13="","",IF($B46="","",IFERROR($C46*$D46*IF((Override!$C$4="ON")*(COUNTIFS(Override!$B$11:$B$40,$B46,Override!$D$11:$D$40,16,Override!$E$11:$E$40,"&gt;=0")-COUNTIFS(Override!$B$11:$B$40,$B46,Override!$D$11:$D$40,16,Override!$E$11:$E$40,"&gt;=0",Override!$C$11:$C$40,"MXAU"))&gt;0,SUMIFS(Override!$E$11:$E$40,Override!$B$11:$B$40,$B46,Override!$D$11:$D$40,16)-SUMIFS(Override!$E$11:$E$40,Override!$B$11:$B$40,$B46,Override!$D$11:$D$40,16,Override!$C$11:$C$40,"MXAU"),Override!$R$81)/'AS51'!$B$3,"")))</f>
        <v/>
      </c>
      <c r="W46" s="77">
        <f>IF(W$13="","",IF($B46="","",IFERROR(F46*$E46/100,"")))</f>
        <v/>
      </c>
      <c r="X46" s="77">
        <f>IF(X$13="","",IF($B46="","",IFERROR(G46*$E46/100,"")))</f>
        <v/>
      </c>
      <c r="Y46" s="77">
        <f>IF(Y$13="","",IF($B46="","",IFERROR(H46*$E46/100,"")))</f>
        <v/>
      </c>
      <c r="Z46" s="77">
        <f>IF(Z$13="","",IF($B46="","",IFERROR(I46*$E46/100,"")))</f>
        <v/>
      </c>
      <c r="AA46" s="77">
        <f>IF(AA$13="","",IF($B46="","",IFERROR(J46*$E46/100,"")))</f>
        <v/>
      </c>
      <c r="AB46" s="77">
        <f>IF(AB$13="","",IF($B46="","",IFERROR(K46*$E46/100,"")))</f>
        <v/>
      </c>
      <c r="AC46" s="77">
        <f>IF(AC$13="","",IF($B46="","",IFERROR(L46*$E46/100,"")))</f>
        <v/>
      </c>
      <c r="AD46" s="77">
        <f>IF(AD$13="","",IF($B46="","",IFERROR(M46*$E46/100,"")))</f>
        <v/>
      </c>
      <c r="AE46" s="77">
        <f>IF(AE$13="","",IF($B46="","",IFERROR(N46*$E46/100,"")))</f>
        <v/>
      </c>
      <c r="AF46" s="77">
        <f>IF(AF$13="","",IF($B46="","",IFERROR(O46*$E46/100,"")))</f>
        <v/>
      </c>
      <c r="AG46" s="77">
        <f>IF(AG$13="","",IF($B46="","",IFERROR(P46*$E46/100,"")))</f>
        <v/>
      </c>
      <c r="AH46" s="77">
        <f>IF(AH$13="","",IF($B46="","",IFERROR(Q46*$E46/100,"")))</f>
        <v/>
      </c>
      <c r="AI46" s="77">
        <f>IF(AI$13="","",IF($B46="","",IFERROR(R46*$E46/100,"")))</f>
        <v/>
      </c>
      <c r="AJ46" s="77">
        <f>IF(AJ$13="","",IF($B46="","",IFERROR(S46*$E46/100,"")))</f>
        <v/>
      </c>
      <c r="AK46" s="77">
        <f>IF(AK$13="","",IF($B46="","",IFERROR(T46*$E46/100,"")))</f>
        <v/>
      </c>
      <c r="AL46" s="77">
        <f>IF(AL$13="","",IF($B46="","",IFERROR(U46*$E46/100,"")))</f>
        <v/>
      </c>
      <c r="AN46" s="77">
        <f>IF($B46="","",SUMIF($F$13:$U$13,"&lt;="&amp;Sector!$D$51,$F46:$U46))</f>
        <v/>
      </c>
      <c r="AO46" s="77">
        <f>IF($B46="","",SUMIF($W$13:$AL$13,"&lt;="&amp;Sector!$D$51,$W46:$AL46))</f>
        <v/>
      </c>
      <c r="AQ46" s="163">
        <f>IF(AQ$13="","",IF($B46="","",IFERROR($C46*$D46*SUMPRODUCT(('Dvd Calendar'!$E$338:$CZ$338&gt;AQ$12)*('Dvd Calendar'!$E$338:$CZ$338&lt;=AQ$13)*'Dvd Calendar'!$E$341:$CZ$341*(('Dvd Calendar'!$E$343:$CZ$343='Field Check'!$C$56)*('Field Check'!$C$56&lt;&gt;"")+('Dvd Calendar'!$E$343:$CZ$343='Field Check'!$C$57)*('Field Check'!$C$57&lt;&gt;"")))/'AS51'!$B$3,"")))</f>
        <v/>
      </c>
      <c r="AR46" s="163">
        <f>IF(AR$13="","",IF($B46="","",IFERROR($C46*$D46*SUMPRODUCT(('Dvd Calendar'!$E$338:$CZ$338&gt;AR$12)*('Dvd Calendar'!$E$338:$CZ$338&lt;=AR$13)*'Dvd Calendar'!$E$341:$CZ$341*(('Dvd Calendar'!$E$343:$CZ$343='Field Check'!$C$56)*('Field Check'!$C$56&lt;&gt;"")+('Dvd Calendar'!$E$343:$CZ$343='Field Check'!$C$57)*('Field Check'!$C$57&lt;&gt;"")))/'AS51'!$B$3,"")))</f>
        <v/>
      </c>
      <c r="AS46" s="163">
        <f>IF(AS$13="","",IF($B46="","",IFERROR($C46*$D46*SUMPRODUCT(('Dvd Calendar'!$E$338:$CZ$338&gt;AS$12)*('Dvd Calendar'!$E$338:$CZ$338&lt;=AS$13)*'Dvd Calendar'!$E$341:$CZ$341*(('Dvd Calendar'!$E$343:$CZ$343='Field Check'!$C$56)*('Field Check'!$C$56&lt;&gt;"")+('Dvd Calendar'!$E$343:$CZ$343='Field Check'!$C$57)*('Field Check'!$C$57&lt;&gt;"")))/'AS51'!$B$3,"")))</f>
        <v/>
      </c>
      <c r="AT46" s="163">
        <f>IF(AT$13="","",IF($B46="","",IFERROR($C46*$D46*SUMPRODUCT(('Dvd Calendar'!$E$338:$CZ$338&gt;AT$12)*('Dvd Calendar'!$E$338:$CZ$338&lt;=AT$13)*'Dvd Calendar'!$E$341:$CZ$341*(('Dvd Calendar'!$E$343:$CZ$343='Field Check'!$C$56)*('Field Check'!$C$56&lt;&gt;"")+('Dvd Calendar'!$E$343:$CZ$343='Field Check'!$C$57)*('Field Check'!$C$57&lt;&gt;"")))/'AS51'!$B$3,"")))</f>
        <v/>
      </c>
      <c r="AU46" s="163">
        <f>IF(AU$13="","",IF($B46="","",IFERROR($C46*$D46*SUMPRODUCT(('Dvd Calendar'!$E$338:$CZ$338&gt;AU$12)*('Dvd Calendar'!$E$338:$CZ$338&lt;=AU$13)*'Dvd Calendar'!$E$341:$CZ$341*(('Dvd Calendar'!$E$343:$CZ$343='Field Check'!$C$56)*('Field Check'!$C$56&lt;&gt;"")+('Dvd Calendar'!$E$343:$CZ$343='Field Check'!$C$57)*('Field Check'!$C$57&lt;&gt;"")))/'AS51'!$B$3,"")))</f>
        <v/>
      </c>
      <c r="AV46" s="163">
        <f>IF(AV$13="","",IF($B46="","",IFERROR($C46*$D46*SUMPRODUCT(('Dvd Calendar'!$E$338:$CZ$338&gt;AV$12)*('Dvd Calendar'!$E$338:$CZ$338&lt;=AV$13)*'Dvd Calendar'!$E$341:$CZ$341*(('Dvd Calendar'!$E$343:$CZ$343='Field Check'!$C$56)*('Field Check'!$C$56&lt;&gt;"")+('Dvd Calendar'!$E$343:$CZ$343='Field Check'!$C$57)*('Field Check'!$C$57&lt;&gt;"")))/'AS51'!$B$3,"")))</f>
        <v/>
      </c>
      <c r="AW46" s="163">
        <f>IF(AW$13="","",IF($B46="","",IFERROR($C46*$D46*SUMPRODUCT(('Dvd Calendar'!$E$338:$CZ$338&gt;AW$12)*('Dvd Calendar'!$E$338:$CZ$338&lt;=AW$13)*'Dvd Calendar'!$E$341:$CZ$341*(('Dvd Calendar'!$E$343:$CZ$343='Field Check'!$C$56)*('Field Check'!$C$56&lt;&gt;"")+('Dvd Calendar'!$E$343:$CZ$343='Field Check'!$C$57)*('Field Check'!$C$57&lt;&gt;"")))/'AS51'!$B$3,"")))</f>
        <v/>
      </c>
      <c r="AX46" s="163">
        <f>IF(AX$13="","",IF($B46="","",IFERROR($C46*$D46*SUMPRODUCT(('Dvd Calendar'!$E$338:$CZ$338&gt;AX$12)*('Dvd Calendar'!$E$338:$CZ$338&lt;=AX$13)*'Dvd Calendar'!$E$341:$CZ$341*(('Dvd Calendar'!$E$343:$CZ$343='Field Check'!$C$56)*('Field Check'!$C$56&lt;&gt;"")+('Dvd Calendar'!$E$343:$CZ$343='Field Check'!$C$57)*('Field Check'!$C$57&lt;&gt;"")))/'AS51'!$B$3,"")))</f>
        <v/>
      </c>
      <c r="AY46" s="163">
        <f>IF(AY$13="","",IF($B46="","",IFERROR($C46*$D46*SUMPRODUCT(('Dvd Calendar'!$E$338:$CZ$338&gt;AY$12)*('Dvd Calendar'!$E$338:$CZ$338&lt;=AY$13)*'Dvd Calendar'!$E$341:$CZ$341*(('Dvd Calendar'!$E$343:$CZ$343='Field Check'!$C$56)*('Field Check'!$C$56&lt;&gt;"")+('Dvd Calendar'!$E$343:$CZ$343='Field Check'!$C$57)*('Field Check'!$C$57&lt;&gt;"")))/'AS51'!$B$3,"")))</f>
        <v/>
      </c>
      <c r="AZ46" s="163">
        <f>IF(AZ$13="","",IF($B46="","",IFERROR($C46*$D46*SUMPRODUCT(('Dvd Calendar'!$E$338:$CZ$338&gt;AZ$12)*('Dvd Calendar'!$E$338:$CZ$338&lt;=AZ$13)*'Dvd Calendar'!$E$341:$CZ$341*(('Dvd Calendar'!$E$343:$CZ$343='Field Check'!$C$56)*('Field Check'!$C$56&lt;&gt;"")+('Dvd Calendar'!$E$343:$CZ$343='Field Check'!$C$57)*('Field Check'!$C$57&lt;&gt;"")))/'AS51'!$B$3,"")))</f>
        <v/>
      </c>
      <c r="BA46" s="163">
        <f>IF(BA$13="","",IF($B46="","",IFERROR($C46*$D46*SUMPRODUCT(('Dvd Calendar'!$E$338:$CZ$338&gt;BA$12)*('Dvd Calendar'!$E$338:$CZ$338&lt;=BA$13)*'Dvd Calendar'!$E$341:$CZ$341*(('Dvd Calendar'!$E$343:$CZ$343='Field Check'!$C$56)*('Field Check'!$C$56&lt;&gt;"")+('Dvd Calendar'!$E$343:$CZ$343='Field Check'!$C$57)*('Field Check'!$C$57&lt;&gt;"")))/'AS51'!$B$3,"")))</f>
        <v/>
      </c>
      <c r="BB46" s="163">
        <f>IF(BB$13="","",IF($B46="","",IFERROR($C46*$D46*SUMPRODUCT(('Dvd Calendar'!$E$338:$CZ$338&gt;BB$12)*('Dvd Calendar'!$E$338:$CZ$338&lt;=BB$13)*'Dvd Calendar'!$E$341:$CZ$341*(('Dvd Calendar'!$E$343:$CZ$343='Field Check'!$C$56)*('Field Check'!$C$56&lt;&gt;"")+('Dvd Calendar'!$E$343:$CZ$343='Field Check'!$C$57)*('Field Check'!$C$57&lt;&gt;"")))/'AS51'!$B$3,"")))</f>
        <v/>
      </c>
      <c r="BC46" s="163">
        <f>IF(BC$13="","",IF($B46="","",IFERROR($C46*$D46*SUMPRODUCT(('Dvd Calendar'!$E$338:$CZ$338&gt;BC$12)*('Dvd Calendar'!$E$338:$CZ$338&lt;=BC$13)*'Dvd Calendar'!$E$341:$CZ$341*(('Dvd Calendar'!$E$343:$CZ$343='Field Check'!$C$56)*('Field Check'!$C$56&lt;&gt;"")+('Dvd Calendar'!$E$343:$CZ$343='Field Check'!$C$57)*('Field Check'!$C$57&lt;&gt;"")))/'AS51'!$B$3,"")))</f>
        <v/>
      </c>
      <c r="BD46" s="163">
        <f>IF(BD$13="","",IF($B46="","",IFERROR($C46*$D46*SUMPRODUCT(('Dvd Calendar'!$E$338:$CZ$338&gt;BD$12)*('Dvd Calendar'!$E$338:$CZ$338&lt;=BD$13)*'Dvd Calendar'!$E$341:$CZ$341*(('Dvd Calendar'!$E$343:$CZ$343='Field Check'!$C$56)*('Field Check'!$C$56&lt;&gt;"")+('Dvd Calendar'!$E$343:$CZ$343='Field Check'!$C$57)*('Field Check'!$C$57&lt;&gt;"")))/'AS51'!$B$3,"")))</f>
        <v/>
      </c>
      <c r="BE46" s="163">
        <f>IF(BE$13="","",IF($B46="","",IFERROR($C46*$D46*SUMPRODUCT(('Dvd Calendar'!$E$338:$CZ$338&gt;BE$12)*('Dvd Calendar'!$E$338:$CZ$338&lt;=BE$13)*'Dvd Calendar'!$E$341:$CZ$341*(('Dvd Calendar'!$E$343:$CZ$343='Field Check'!$C$56)*('Field Check'!$C$56&lt;&gt;"")+('Dvd Calendar'!$E$343:$CZ$343='Field Check'!$C$57)*('Field Check'!$C$57&lt;&gt;"")))/'AS51'!$B$3,"")))</f>
        <v/>
      </c>
      <c r="BF46" s="163">
        <f>IF(BF$13="","",IF($B46="","",IFERROR($C46*$D46*SUMPRODUCT(('Dvd Calendar'!$E$338:$CZ$338&gt;BF$12)*('Dvd Calendar'!$E$338:$CZ$338&lt;=BF$13)*'Dvd Calendar'!$E$341:$CZ$341*(('Dvd Calendar'!$E$343:$CZ$343='Field Check'!$C$56)*('Field Check'!$C$56&lt;&gt;"")+('Dvd Calendar'!$E$343:$CZ$343='Field Check'!$C$57)*('Field Check'!$C$57&lt;&gt;"")))/'AS51'!$B$3,"")))</f>
        <v/>
      </c>
      <c r="BH46" s="163">
        <f>IF(BH$13="","",IF($B46="","",IFERROR(AQ46*$E46/100,"")))</f>
        <v/>
      </c>
      <c r="BI46" s="163">
        <f>IF(BI$13="","",IF($B46="","",IFERROR(AR46*$E46/100,"")))</f>
        <v/>
      </c>
      <c r="BJ46" s="163">
        <f>IF(BJ$13="","",IF($B46="","",IFERROR(AS46*$E46/100,"")))</f>
        <v/>
      </c>
      <c r="BK46" s="163">
        <f>IF(BK$13="","",IF($B46="","",IFERROR(AT46*$E46/100,"")))</f>
        <v/>
      </c>
      <c r="BL46" s="163">
        <f>IF(BL$13="","",IF($B46="","",IFERROR(AU46*$E46/100,"")))</f>
        <v/>
      </c>
      <c r="BM46" s="163">
        <f>IF(BM$13="","",IF($B46="","",IFERROR(AV46*$E46/100,"")))</f>
        <v/>
      </c>
      <c r="BN46" s="163">
        <f>IF(BN$13="","",IF($B46="","",IFERROR(AW46*$E46/100,"")))</f>
        <v/>
      </c>
      <c r="BO46" s="163">
        <f>IF(BO$13="","",IF($B46="","",IFERROR(AX46*$E46/100,"")))</f>
        <v/>
      </c>
      <c r="BP46" s="163">
        <f>IF(BP$13="","",IF($B46="","",IFERROR(AY46*$E46/100,"")))</f>
        <v/>
      </c>
      <c r="BQ46" s="163">
        <f>IF(BQ$13="","",IF($B46="","",IFERROR(AZ46*$E46/100,"")))</f>
        <v/>
      </c>
      <c r="BR46" s="163">
        <f>IF(BR$13="","",IF($B46="","",IFERROR(BA46*$E46/100,"")))</f>
        <v/>
      </c>
      <c r="BS46" s="163">
        <f>IF(BS$13="","",IF($B46="","",IFERROR(BB46*$E46/100,"")))</f>
        <v/>
      </c>
      <c r="BT46" s="163">
        <f>IF(BT$13="","",IF($B46="","",IFERROR(BC46*$E46/100,"")))</f>
        <v/>
      </c>
      <c r="BU46" s="163">
        <f>IF(BU$13="","",IF($B46="","",IFERROR(BD46*$E46/100,"")))</f>
        <v/>
      </c>
      <c r="BV46" s="163">
        <f>IF(BV$13="","",IF($B46="","",IFERROR(BE46*$E46/100,"")))</f>
        <v/>
      </c>
      <c r="BW46" s="163">
        <f>IF(BW$13="","",IF($B46="","",IFERROR(BF46*$E46/100,"")))</f>
        <v/>
      </c>
    </row>
    <row r="47">
      <c r="B47" s="126">
        <f>IF('AS51'!$C$37="","",'AS51'!$C$37)</f>
        <v/>
      </c>
      <c r="C47" s="74">
        <f>IF('AS51'!$B$37="","",'AS51'!$B$37)</f>
        <v/>
      </c>
      <c r="D47" s="75">
        <f>IFERROR('AS51'!$Q$37,1)</f>
        <v/>
      </c>
      <c r="E47" s="76">
        <f>IF($B47="","",IF(ISNUMBER('AS51'!$I$37),'AS51'!$I$37,'Index Summary'!$C$7))</f>
        <v/>
      </c>
      <c r="F47" s="77">
        <f>IF(F$13="","",IF($B47="","",IFERROR($C47*$D47*IF((Override!$C$4="ON")*(COUNTIFS(Override!$B$11:$B$40,$B47,Override!$D$11:$D$40,1,Override!$E$11:$E$40,"&gt;=0")-COUNTIFS(Override!$B$11:$B$40,$B47,Override!$D$11:$D$40,1,Override!$E$11:$E$40,"&gt;=0",Override!$C$11:$C$40,"MXAU"))&gt;0,SUMIFS(Override!$E$11:$E$40,Override!$B$11:$B$40,$B47,Override!$D$11:$D$40,1)-SUMIFS(Override!$E$11:$E$40,Override!$B$11:$B$40,$B47,Override!$D$11:$D$40,1,Override!$C$11:$C$40,"MXAU"),Override!$C$82)/'AS51'!$B$3,"")))</f>
        <v/>
      </c>
      <c r="G47" s="77">
        <f>IF(G$13="","",IF($B47="","",IFERROR($C47*$D47*IF((Override!$C$4="ON")*(COUNTIFS(Override!$B$11:$B$40,$B47,Override!$D$11:$D$40,2,Override!$E$11:$E$40,"&gt;=0")-COUNTIFS(Override!$B$11:$B$40,$B47,Override!$D$11:$D$40,2,Override!$E$11:$E$40,"&gt;=0",Override!$C$11:$C$40,"MXAU"))&gt;0,SUMIFS(Override!$E$11:$E$40,Override!$B$11:$B$40,$B47,Override!$D$11:$D$40,2)-SUMIFS(Override!$E$11:$E$40,Override!$B$11:$B$40,$B47,Override!$D$11:$D$40,2,Override!$C$11:$C$40,"MXAU"),Override!$D$82)/'AS51'!$B$3,"")))</f>
        <v/>
      </c>
      <c r="H47" s="77">
        <f>IF(H$13="","",IF($B47="","",IFERROR($C47*$D47*IF((Override!$C$4="ON")*(COUNTIFS(Override!$B$11:$B$40,$B47,Override!$D$11:$D$40,3,Override!$E$11:$E$40,"&gt;=0")-COUNTIFS(Override!$B$11:$B$40,$B47,Override!$D$11:$D$40,3,Override!$E$11:$E$40,"&gt;=0",Override!$C$11:$C$40,"MXAU"))&gt;0,SUMIFS(Override!$E$11:$E$40,Override!$B$11:$B$40,$B47,Override!$D$11:$D$40,3)-SUMIFS(Override!$E$11:$E$40,Override!$B$11:$B$40,$B47,Override!$D$11:$D$40,3,Override!$C$11:$C$40,"MXAU"),Override!$E$82)/'AS51'!$B$3,"")))</f>
        <v/>
      </c>
      <c r="I47" s="77">
        <f>IF(I$13="","",IF($B47="","",IFERROR($C47*$D47*IF((Override!$C$4="ON")*(COUNTIFS(Override!$B$11:$B$40,$B47,Override!$D$11:$D$40,4,Override!$E$11:$E$40,"&gt;=0")-COUNTIFS(Override!$B$11:$B$40,$B47,Override!$D$11:$D$40,4,Override!$E$11:$E$40,"&gt;=0",Override!$C$11:$C$40,"MXAU"))&gt;0,SUMIFS(Override!$E$11:$E$40,Override!$B$11:$B$40,$B47,Override!$D$11:$D$40,4)-SUMIFS(Override!$E$11:$E$40,Override!$B$11:$B$40,$B47,Override!$D$11:$D$40,4,Override!$C$11:$C$40,"MXAU"),Override!$F$82)/'AS51'!$B$3,"")))</f>
        <v/>
      </c>
      <c r="J47" s="77">
        <f>IF(J$13="","",IF($B47="","",IFERROR($C47*$D47*IF((Override!$C$4="ON")*(COUNTIFS(Override!$B$11:$B$40,$B47,Override!$D$11:$D$40,5,Override!$E$11:$E$40,"&gt;=0")-COUNTIFS(Override!$B$11:$B$40,$B47,Override!$D$11:$D$40,5,Override!$E$11:$E$40,"&gt;=0",Override!$C$11:$C$40,"MXAU"))&gt;0,SUMIFS(Override!$E$11:$E$40,Override!$B$11:$B$40,$B47,Override!$D$11:$D$40,5)-SUMIFS(Override!$E$11:$E$40,Override!$B$11:$B$40,$B47,Override!$D$11:$D$40,5,Override!$C$11:$C$40,"MXAU"),Override!$G$82)/'AS51'!$B$3,"")))</f>
        <v/>
      </c>
      <c r="K47" s="77">
        <f>IF(K$13="","",IF($B47="","",IFERROR($C47*$D47*IF((Override!$C$4="ON")*(COUNTIFS(Override!$B$11:$B$40,$B47,Override!$D$11:$D$40,6,Override!$E$11:$E$40,"&gt;=0")-COUNTIFS(Override!$B$11:$B$40,$B47,Override!$D$11:$D$40,6,Override!$E$11:$E$40,"&gt;=0",Override!$C$11:$C$40,"MXAU"))&gt;0,SUMIFS(Override!$E$11:$E$40,Override!$B$11:$B$40,$B47,Override!$D$11:$D$40,6)-SUMIFS(Override!$E$11:$E$40,Override!$B$11:$B$40,$B47,Override!$D$11:$D$40,6,Override!$C$11:$C$40,"MXAU"),Override!$H$82)/'AS51'!$B$3,"")))</f>
        <v/>
      </c>
      <c r="L47" s="77">
        <f>IF(L$13="","",IF($B47="","",IFERROR($C47*$D47*IF((Override!$C$4="ON")*(COUNTIFS(Override!$B$11:$B$40,$B47,Override!$D$11:$D$40,7,Override!$E$11:$E$40,"&gt;=0")-COUNTIFS(Override!$B$11:$B$40,$B47,Override!$D$11:$D$40,7,Override!$E$11:$E$40,"&gt;=0",Override!$C$11:$C$40,"MXAU"))&gt;0,SUMIFS(Override!$E$11:$E$40,Override!$B$11:$B$40,$B47,Override!$D$11:$D$40,7)-SUMIFS(Override!$E$11:$E$40,Override!$B$11:$B$40,$B47,Override!$D$11:$D$40,7,Override!$C$11:$C$40,"MXAU"),Override!$I$82)/'AS51'!$B$3,"")))</f>
        <v/>
      </c>
      <c r="M47" s="77">
        <f>IF(M$13="","",IF($B47="","",IFERROR($C47*$D47*IF((Override!$C$4="ON")*(COUNTIFS(Override!$B$11:$B$40,$B47,Override!$D$11:$D$40,8,Override!$E$11:$E$40,"&gt;=0")-COUNTIFS(Override!$B$11:$B$40,$B47,Override!$D$11:$D$40,8,Override!$E$11:$E$40,"&gt;=0",Override!$C$11:$C$40,"MXAU"))&gt;0,SUMIFS(Override!$E$11:$E$40,Override!$B$11:$B$40,$B47,Override!$D$11:$D$40,8)-SUMIFS(Override!$E$11:$E$40,Override!$B$11:$B$40,$B47,Override!$D$11:$D$40,8,Override!$C$11:$C$40,"MXAU"),Override!$J$82)/'AS51'!$B$3,"")))</f>
        <v/>
      </c>
      <c r="N47" s="77">
        <f>IF(N$13="","",IF($B47="","",IFERROR($C47*$D47*IF((Override!$C$4="ON")*(COUNTIFS(Override!$B$11:$B$40,$B47,Override!$D$11:$D$40,9,Override!$E$11:$E$40,"&gt;=0")-COUNTIFS(Override!$B$11:$B$40,$B47,Override!$D$11:$D$40,9,Override!$E$11:$E$40,"&gt;=0",Override!$C$11:$C$40,"MXAU"))&gt;0,SUMIFS(Override!$E$11:$E$40,Override!$B$11:$B$40,$B47,Override!$D$11:$D$40,9)-SUMIFS(Override!$E$11:$E$40,Override!$B$11:$B$40,$B47,Override!$D$11:$D$40,9,Override!$C$11:$C$40,"MXAU"),Override!$K$82)/'AS51'!$B$3,"")))</f>
        <v/>
      </c>
      <c r="O47" s="77">
        <f>IF(O$13="","",IF($B47="","",IFERROR($C47*$D47*IF((Override!$C$4="ON")*(COUNTIFS(Override!$B$11:$B$40,$B47,Override!$D$11:$D$40,10,Override!$E$11:$E$40,"&gt;=0")-COUNTIFS(Override!$B$11:$B$40,$B47,Override!$D$11:$D$40,10,Override!$E$11:$E$40,"&gt;=0",Override!$C$11:$C$40,"MXAU"))&gt;0,SUMIFS(Override!$E$11:$E$40,Override!$B$11:$B$40,$B47,Override!$D$11:$D$40,10)-SUMIFS(Override!$E$11:$E$40,Override!$B$11:$B$40,$B47,Override!$D$11:$D$40,10,Override!$C$11:$C$40,"MXAU"),Override!$L$82)/'AS51'!$B$3,"")))</f>
        <v/>
      </c>
      <c r="P47" s="77">
        <f>IF(P$13="","",IF($B47="","",IFERROR($C47*$D47*IF((Override!$C$4="ON")*(COUNTIFS(Override!$B$11:$B$40,$B47,Override!$D$11:$D$40,11,Override!$E$11:$E$40,"&gt;=0")-COUNTIFS(Override!$B$11:$B$40,$B47,Override!$D$11:$D$40,11,Override!$E$11:$E$40,"&gt;=0",Override!$C$11:$C$40,"MXAU"))&gt;0,SUMIFS(Override!$E$11:$E$40,Override!$B$11:$B$40,$B47,Override!$D$11:$D$40,11)-SUMIFS(Override!$E$11:$E$40,Override!$B$11:$B$40,$B47,Override!$D$11:$D$40,11,Override!$C$11:$C$40,"MXAU"),Override!$M$82)/'AS51'!$B$3,"")))</f>
        <v/>
      </c>
      <c r="Q47" s="77">
        <f>IF(Q$13="","",IF($B47="","",IFERROR($C47*$D47*IF((Override!$C$4="ON")*(COUNTIFS(Override!$B$11:$B$40,$B47,Override!$D$11:$D$40,12,Override!$E$11:$E$40,"&gt;=0")-COUNTIFS(Override!$B$11:$B$40,$B47,Override!$D$11:$D$40,12,Override!$E$11:$E$40,"&gt;=0",Override!$C$11:$C$40,"MXAU"))&gt;0,SUMIFS(Override!$E$11:$E$40,Override!$B$11:$B$40,$B47,Override!$D$11:$D$40,12)-SUMIFS(Override!$E$11:$E$40,Override!$B$11:$B$40,$B47,Override!$D$11:$D$40,12,Override!$C$11:$C$40,"MXAU"),Override!$N$82)/'AS51'!$B$3,"")))</f>
        <v/>
      </c>
      <c r="R47" s="77">
        <f>IF(R$13="","",IF($B47="","",IFERROR($C47*$D47*IF((Override!$C$4="ON")*(COUNTIFS(Override!$B$11:$B$40,$B47,Override!$D$11:$D$40,13,Override!$E$11:$E$40,"&gt;=0")-COUNTIFS(Override!$B$11:$B$40,$B47,Override!$D$11:$D$40,13,Override!$E$11:$E$40,"&gt;=0",Override!$C$11:$C$40,"MXAU"))&gt;0,SUMIFS(Override!$E$11:$E$40,Override!$B$11:$B$40,$B47,Override!$D$11:$D$40,13)-SUMIFS(Override!$E$11:$E$40,Override!$B$11:$B$40,$B47,Override!$D$11:$D$40,13,Override!$C$11:$C$40,"MXAU"),Override!$O$82)/'AS51'!$B$3,"")))</f>
        <v/>
      </c>
      <c r="S47" s="77">
        <f>IF(S$13="","",IF($B47="","",IFERROR($C47*$D47*IF((Override!$C$4="ON")*(COUNTIFS(Override!$B$11:$B$40,$B47,Override!$D$11:$D$40,14,Override!$E$11:$E$40,"&gt;=0")-COUNTIFS(Override!$B$11:$B$40,$B47,Override!$D$11:$D$40,14,Override!$E$11:$E$40,"&gt;=0",Override!$C$11:$C$40,"MXAU"))&gt;0,SUMIFS(Override!$E$11:$E$40,Override!$B$11:$B$40,$B47,Override!$D$11:$D$40,14)-SUMIFS(Override!$E$11:$E$40,Override!$B$11:$B$40,$B47,Override!$D$11:$D$40,14,Override!$C$11:$C$40,"MXAU"),Override!$P$82)/'AS51'!$B$3,"")))</f>
        <v/>
      </c>
      <c r="T47" s="77">
        <f>IF(T$13="","",IF($B47="","",IFERROR($C47*$D47*IF((Override!$C$4="ON")*(COUNTIFS(Override!$B$11:$B$40,$B47,Override!$D$11:$D$40,15,Override!$E$11:$E$40,"&gt;=0")-COUNTIFS(Override!$B$11:$B$40,$B47,Override!$D$11:$D$40,15,Override!$E$11:$E$40,"&gt;=0",Override!$C$11:$C$40,"MXAU"))&gt;0,SUMIFS(Override!$E$11:$E$40,Override!$B$11:$B$40,$B47,Override!$D$11:$D$40,15)-SUMIFS(Override!$E$11:$E$40,Override!$B$11:$B$40,$B47,Override!$D$11:$D$40,15,Override!$C$11:$C$40,"MXAU"),Override!$Q$82)/'AS51'!$B$3,"")))</f>
        <v/>
      </c>
      <c r="U47" s="77">
        <f>IF(U$13="","",IF($B47="","",IFERROR($C47*$D47*IF((Override!$C$4="ON")*(COUNTIFS(Override!$B$11:$B$40,$B47,Override!$D$11:$D$40,16,Override!$E$11:$E$40,"&gt;=0")-COUNTIFS(Override!$B$11:$B$40,$B47,Override!$D$11:$D$40,16,Override!$E$11:$E$40,"&gt;=0",Override!$C$11:$C$40,"MXAU"))&gt;0,SUMIFS(Override!$E$11:$E$40,Override!$B$11:$B$40,$B47,Override!$D$11:$D$40,16)-SUMIFS(Override!$E$11:$E$40,Override!$B$11:$B$40,$B47,Override!$D$11:$D$40,16,Override!$C$11:$C$40,"MXAU"),Override!$R$82)/'AS51'!$B$3,"")))</f>
        <v/>
      </c>
      <c r="W47" s="77">
        <f>IF(W$13="","",IF($B47="","",IFERROR(F47*$E47/100,"")))</f>
        <v/>
      </c>
      <c r="X47" s="77">
        <f>IF(X$13="","",IF($B47="","",IFERROR(G47*$E47/100,"")))</f>
        <v/>
      </c>
      <c r="Y47" s="77">
        <f>IF(Y$13="","",IF($B47="","",IFERROR(H47*$E47/100,"")))</f>
        <v/>
      </c>
      <c r="Z47" s="77">
        <f>IF(Z$13="","",IF($B47="","",IFERROR(I47*$E47/100,"")))</f>
        <v/>
      </c>
      <c r="AA47" s="77">
        <f>IF(AA$13="","",IF($B47="","",IFERROR(J47*$E47/100,"")))</f>
        <v/>
      </c>
      <c r="AB47" s="77">
        <f>IF(AB$13="","",IF($B47="","",IFERROR(K47*$E47/100,"")))</f>
        <v/>
      </c>
      <c r="AC47" s="77">
        <f>IF(AC$13="","",IF($B47="","",IFERROR(L47*$E47/100,"")))</f>
        <v/>
      </c>
      <c r="AD47" s="77">
        <f>IF(AD$13="","",IF($B47="","",IFERROR(M47*$E47/100,"")))</f>
        <v/>
      </c>
      <c r="AE47" s="77">
        <f>IF(AE$13="","",IF($B47="","",IFERROR(N47*$E47/100,"")))</f>
        <v/>
      </c>
      <c r="AF47" s="77">
        <f>IF(AF$13="","",IF($B47="","",IFERROR(O47*$E47/100,"")))</f>
        <v/>
      </c>
      <c r="AG47" s="77">
        <f>IF(AG$13="","",IF($B47="","",IFERROR(P47*$E47/100,"")))</f>
        <v/>
      </c>
      <c r="AH47" s="77">
        <f>IF(AH$13="","",IF($B47="","",IFERROR(Q47*$E47/100,"")))</f>
        <v/>
      </c>
      <c r="AI47" s="77">
        <f>IF(AI$13="","",IF($B47="","",IFERROR(R47*$E47/100,"")))</f>
        <v/>
      </c>
      <c r="AJ47" s="77">
        <f>IF(AJ$13="","",IF($B47="","",IFERROR(S47*$E47/100,"")))</f>
        <v/>
      </c>
      <c r="AK47" s="77">
        <f>IF(AK$13="","",IF($B47="","",IFERROR(T47*$E47/100,"")))</f>
        <v/>
      </c>
      <c r="AL47" s="77">
        <f>IF(AL$13="","",IF($B47="","",IFERROR(U47*$E47/100,"")))</f>
        <v/>
      </c>
      <c r="AN47" s="77">
        <f>IF($B47="","",SUMIF($F$13:$U$13,"&lt;="&amp;Sector!$D$51,$F47:$U47))</f>
        <v/>
      </c>
      <c r="AO47" s="77">
        <f>IF($B47="","",SUMIF($W$13:$AL$13,"&lt;="&amp;Sector!$D$51,$W47:$AL47))</f>
        <v/>
      </c>
      <c r="AQ47" s="163">
        <f>IF(AQ$13="","",IF($B47="","",IFERROR($C47*$D47*SUMPRODUCT(('Dvd Calendar'!$E$349:$CZ$349&gt;AQ$12)*('Dvd Calendar'!$E$349:$CZ$349&lt;=AQ$13)*'Dvd Calendar'!$E$352:$CZ$352*(('Dvd Calendar'!$E$354:$CZ$354='Field Check'!$C$56)*('Field Check'!$C$56&lt;&gt;"")+('Dvd Calendar'!$E$354:$CZ$354='Field Check'!$C$57)*('Field Check'!$C$57&lt;&gt;"")))/'AS51'!$B$3,"")))</f>
        <v/>
      </c>
      <c r="AR47" s="163">
        <f>IF(AR$13="","",IF($B47="","",IFERROR($C47*$D47*SUMPRODUCT(('Dvd Calendar'!$E$349:$CZ$349&gt;AR$12)*('Dvd Calendar'!$E$349:$CZ$349&lt;=AR$13)*'Dvd Calendar'!$E$352:$CZ$352*(('Dvd Calendar'!$E$354:$CZ$354='Field Check'!$C$56)*('Field Check'!$C$56&lt;&gt;"")+('Dvd Calendar'!$E$354:$CZ$354='Field Check'!$C$57)*('Field Check'!$C$57&lt;&gt;"")))/'AS51'!$B$3,"")))</f>
        <v/>
      </c>
      <c r="AS47" s="163">
        <f>IF(AS$13="","",IF($B47="","",IFERROR($C47*$D47*SUMPRODUCT(('Dvd Calendar'!$E$349:$CZ$349&gt;AS$12)*('Dvd Calendar'!$E$349:$CZ$349&lt;=AS$13)*'Dvd Calendar'!$E$352:$CZ$352*(('Dvd Calendar'!$E$354:$CZ$354='Field Check'!$C$56)*('Field Check'!$C$56&lt;&gt;"")+('Dvd Calendar'!$E$354:$CZ$354='Field Check'!$C$57)*('Field Check'!$C$57&lt;&gt;"")))/'AS51'!$B$3,"")))</f>
        <v/>
      </c>
      <c r="AT47" s="163">
        <f>IF(AT$13="","",IF($B47="","",IFERROR($C47*$D47*SUMPRODUCT(('Dvd Calendar'!$E$349:$CZ$349&gt;AT$12)*('Dvd Calendar'!$E$349:$CZ$349&lt;=AT$13)*'Dvd Calendar'!$E$352:$CZ$352*(('Dvd Calendar'!$E$354:$CZ$354='Field Check'!$C$56)*('Field Check'!$C$56&lt;&gt;"")+('Dvd Calendar'!$E$354:$CZ$354='Field Check'!$C$57)*('Field Check'!$C$57&lt;&gt;"")))/'AS51'!$B$3,"")))</f>
        <v/>
      </c>
      <c r="AU47" s="163">
        <f>IF(AU$13="","",IF($B47="","",IFERROR($C47*$D47*SUMPRODUCT(('Dvd Calendar'!$E$349:$CZ$349&gt;AU$12)*('Dvd Calendar'!$E$349:$CZ$349&lt;=AU$13)*'Dvd Calendar'!$E$352:$CZ$352*(('Dvd Calendar'!$E$354:$CZ$354='Field Check'!$C$56)*('Field Check'!$C$56&lt;&gt;"")+('Dvd Calendar'!$E$354:$CZ$354='Field Check'!$C$57)*('Field Check'!$C$57&lt;&gt;"")))/'AS51'!$B$3,"")))</f>
        <v/>
      </c>
      <c r="AV47" s="163">
        <f>IF(AV$13="","",IF($B47="","",IFERROR($C47*$D47*SUMPRODUCT(('Dvd Calendar'!$E$349:$CZ$349&gt;AV$12)*('Dvd Calendar'!$E$349:$CZ$349&lt;=AV$13)*'Dvd Calendar'!$E$352:$CZ$352*(('Dvd Calendar'!$E$354:$CZ$354='Field Check'!$C$56)*('Field Check'!$C$56&lt;&gt;"")+('Dvd Calendar'!$E$354:$CZ$354='Field Check'!$C$57)*('Field Check'!$C$57&lt;&gt;"")))/'AS51'!$B$3,"")))</f>
        <v/>
      </c>
      <c r="AW47" s="163">
        <f>IF(AW$13="","",IF($B47="","",IFERROR($C47*$D47*SUMPRODUCT(('Dvd Calendar'!$E$349:$CZ$349&gt;AW$12)*('Dvd Calendar'!$E$349:$CZ$349&lt;=AW$13)*'Dvd Calendar'!$E$352:$CZ$352*(('Dvd Calendar'!$E$354:$CZ$354='Field Check'!$C$56)*('Field Check'!$C$56&lt;&gt;"")+('Dvd Calendar'!$E$354:$CZ$354='Field Check'!$C$57)*('Field Check'!$C$57&lt;&gt;"")))/'AS51'!$B$3,"")))</f>
        <v/>
      </c>
      <c r="AX47" s="163">
        <f>IF(AX$13="","",IF($B47="","",IFERROR($C47*$D47*SUMPRODUCT(('Dvd Calendar'!$E$349:$CZ$349&gt;AX$12)*('Dvd Calendar'!$E$349:$CZ$349&lt;=AX$13)*'Dvd Calendar'!$E$352:$CZ$352*(('Dvd Calendar'!$E$354:$CZ$354='Field Check'!$C$56)*('Field Check'!$C$56&lt;&gt;"")+('Dvd Calendar'!$E$354:$CZ$354='Field Check'!$C$57)*('Field Check'!$C$57&lt;&gt;"")))/'AS51'!$B$3,"")))</f>
        <v/>
      </c>
      <c r="AY47" s="163">
        <f>IF(AY$13="","",IF($B47="","",IFERROR($C47*$D47*SUMPRODUCT(('Dvd Calendar'!$E$349:$CZ$349&gt;AY$12)*('Dvd Calendar'!$E$349:$CZ$349&lt;=AY$13)*'Dvd Calendar'!$E$352:$CZ$352*(('Dvd Calendar'!$E$354:$CZ$354='Field Check'!$C$56)*('Field Check'!$C$56&lt;&gt;"")+('Dvd Calendar'!$E$354:$CZ$354='Field Check'!$C$57)*('Field Check'!$C$57&lt;&gt;"")))/'AS51'!$B$3,"")))</f>
        <v/>
      </c>
      <c r="AZ47" s="163">
        <f>IF(AZ$13="","",IF($B47="","",IFERROR($C47*$D47*SUMPRODUCT(('Dvd Calendar'!$E$349:$CZ$349&gt;AZ$12)*('Dvd Calendar'!$E$349:$CZ$349&lt;=AZ$13)*'Dvd Calendar'!$E$352:$CZ$352*(('Dvd Calendar'!$E$354:$CZ$354='Field Check'!$C$56)*('Field Check'!$C$56&lt;&gt;"")+('Dvd Calendar'!$E$354:$CZ$354='Field Check'!$C$57)*('Field Check'!$C$57&lt;&gt;"")))/'AS51'!$B$3,"")))</f>
        <v/>
      </c>
      <c r="BA47" s="163">
        <f>IF(BA$13="","",IF($B47="","",IFERROR($C47*$D47*SUMPRODUCT(('Dvd Calendar'!$E$349:$CZ$349&gt;BA$12)*('Dvd Calendar'!$E$349:$CZ$349&lt;=BA$13)*'Dvd Calendar'!$E$352:$CZ$352*(('Dvd Calendar'!$E$354:$CZ$354='Field Check'!$C$56)*('Field Check'!$C$56&lt;&gt;"")+('Dvd Calendar'!$E$354:$CZ$354='Field Check'!$C$57)*('Field Check'!$C$57&lt;&gt;"")))/'AS51'!$B$3,"")))</f>
        <v/>
      </c>
      <c r="BB47" s="163">
        <f>IF(BB$13="","",IF($B47="","",IFERROR($C47*$D47*SUMPRODUCT(('Dvd Calendar'!$E$349:$CZ$349&gt;BB$12)*('Dvd Calendar'!$E$349:$CZ$349&lt;=BB$13)*'Dvd Calendar'!$E$352:$CZ$352*(('Dvd Calendar'!$E$354:$CZ$354='Field Check'!$C$56)*('Field Check'!$C$56&lt;&gt;"")+('Dvd Calendar'!$E$354:$CZ$354='Field Check'!$C$57)*('Field Check'!$C$57&lt;&gt;"")))/'AS51'!$B$3,"")))</f>
        <v/>
      </c>
      <c r="BC47" s="163">
        <f>IF(BC$13="","",IF($B47="","",IFERROR($C47*$D47*SUMPRODUCT(('Dvd Calendar'!$E$349:$CZ$349&gt;BC$12)*('Dvd Calendar'!$E$349:$CZ$349&lt;=BC$13)*'Dvd Calendar'!$E$352:$CZ$352*(('Dvd Calendar'!$E$354:$CZ$354='Field Check'!$C$56)*('Field Check'!$C$56&lt;&gt;"")+('Dvd Calendar'!$E$354:$CZ$354='Field Check'!$C$57)*('Field Check'!$C$57&lt;&gt;"")))/'AS51'!$B$3,"")))</f>
        <v/>
      </c>
      <c r="BD47" s="163">
        <f>IF(BD$13="","",IF($B47="","",IFERROR($C47*$D47*SUMPRODUCT(('Dvd Calendar'!$E$349:$CZ$349&gt;BD$12)*('Dvd Calendar'!$E$349:$CZ$349&lt;=BD$13)*'Dvd Calendar'!$E$352:$CZ$352*(('Dvd Calendar'!$E$354:$CZ$354='Field Check'!$C$56)*('Field Check'!$C$56&lt;&gt;"")+('Dvd Calendar'!$E$354:$CZ$354='Field Check'!$C$57)*('Field Check'!$C$57&lt;&gt;"")))/'AS51'!$B$3,"")))</f>
        <v/>
      </c>
      <c r="BE47" s="163">
        <f>IF(BE$13="","",IF($B47="","",IFERROR($C47*$D47*SUMPRODUCT(('Dvd Calendar'!$E$349:$CZ$349&gt;BE$12)*('Dvd Calendar'!$E$349:$CZ$349&lt;=BE$13)*'Dvd Calendar'!$E$352:$CZ$352*(('Dvd Calendar'!$E$354:$CZ$354='Field Check'!$C$56)*('Field Check'!$C$56&lt;&gt;"")+('Dvd Calendar'!$E$354:$CZ$354='Field Check'!$C$57)*('Field Check'!$C$57&lt;&gt;"")))/'AS51'!$B$3,"")))</f>
        <v/>
      </c>
      <c r="BF47" s="163">
        <f>IF(BF$13="","",IF($B47="","",IFERROR($C47*$D47*SUMPRODUCT(('Dvd Calendar'!$E$349:$CZ$349&gt;BF$12)*('Dvd Calendar'!$E$349:$CZ$349&lt;=BF$13)*'Dvd Calendar'!$E$352:$CZ$352*(('Dvd Calendar'!$E$354:$CZ$354='Field Check'!$C$56)*('Field Check'!$C$56&lt;&gt;"")+('Dvd Calendar'!$E$354:$CZ$354='Field Check'!$C$57)*('Field Check'!$C$57&lt;&gt;"")))/'AS51'!$B$3,"")))</f>
        <v/>
      </c>
      <c r="BH47" s="163">
        <f>IF(BH$13="","",IF($B47="","",IFERROR(AQ47*$E47/100,"")))</f>
        <v/>
      </c>
      <c r="BI47" s="163">
        <f>IF(BI$13="","",IF($B47="","",IFERROR(AR47*$E47/100,"")))</f>
        <v/>
      </c>
      <c r="BJ47" s="163">
        <f>IF(BJ$13="","",IF($B47="","",IFERROR(AS47*$E47/100,"")))</f>
        <v/>
      </c>
      <c r="BK47" s="163">
        <f>IF(BK$13="","",IF($B47="","",IFERROR(AT47*$E47/100,"")))</f>
        <v/>
      </c>
      <c r="BL47" s="163">
        <f>IF(BL$13="","",IF($B47="","",IFERROR(AU47*$E47/100,"")))</f>
        <v/>
      </c>
      <c r="BM47" s="163">
        <f>IF(BM$13="","",IF($B47="","",IFERROR(AV47*$E47/100,"")))</f>
        <v/>
      </c>
      <c r="BN47" s="163">
        <f>IF(BN$13="","",IF($B47="","",IFERROR(AW47*$E47/100,"")))</f>
        <v/>
      </c>
      <c r="BO47" s="163">
        <f>IF(BO$13="","",IF($B47="","",IFERROR(AX47*$E47/100,"")))</f>
        <v/>
      </c>
      <c r="BP47" s="163">
        <f>IF(BP$13="","",IF($B47="","",IFERROR(AY47*$E47/100,"")))</f>
        <v/>
      </c>
      <c r="BQ47" s="163">
        <f>IF(BQ$13="","",IF($B47="","",IFERROR(AZ47*$E47/100,"")))</f>
        <v/>
      </c>
      <c r="BR47" s="163">
        <f>IF(BR$13="","",IF($B47="","",IFERROR(BA47*$E47/100,"")))</f>
        <v/>
      </c>
      <c r="BS47" s="163">
        <f>IF(BS$13="","",IF($B47="","",IFERROR(BB47*$E47/100,"")))</f>
        <v/>
      </c>
      <c r="BT47" s="163">
        <f>IF(BT$13="","",IF($B47="","",IFERROR(BC47*$E47/100,"")))</f>
        <v/>
      </c>
      <c r="BU47" s="163">
        <f>IF(BU$13="","",IF($B47="","",IFERROR(BD47*$E47/100,"")))</f>
        <v/>
      </c>
      <c r="BV47" s="163">
        <f>IF(BV$13="","",IF($B47="","",IFERROR(BE47*$E47/100,"")))</f>
        <v/>
      </c>
      <c r="BW47" s="163">
        <f>IF(BW$13="","",IF($B47="","",IFERROR(BF47*$E47/100,"")))</f>
        <v/>
      </c>
    </row>
    <row r="48">
      <c r="B48" s="126">
        <f>IF('AS51'!$C$38="","",'AS51'!$C$38)</f>
        <v/>
      </c>
      <c r="C48" s="74">
        <f>IF('AS51'!$B$38="","",'AS51'!$B$38)</f>
        <v/>
      </c>
      <c r="D48" s="75">
        <f>IFERROR('AS51'!$Q$38,1)</f>
        <v/>
      </c>
      <c r="E48" s="76">
        <f>IF($B48="","",IF(ISNUMBER('AS51'!$I$38),'AS51'!$I$38,'Index Summary'!$C$7))</f>
        <v/>
      </c>
      <c r="F48" s="77">
        <f>IF(F$13="","",IF($B48="","",IFERROR($C48*$D48*IF((Override!$C$4="ON")*(COUNTIFS(Override!$B$11:$B$40,$B48,Override!$D$11:$D$40,1,Override!$E$11:$E$40,"&gt;=0")-COUNTIFS(Override!$B$11:$B$40,$B48,Override!$D$11:$D$40,1,Override!$E$11:$E$40,"&gt;=0",Override!$C$11:$C$40,"MXAU"))&gt;0,SUMIFS(Override!$E$11:$E$40,Override!$B$11:$B$40,$B48,Override!$D$11:$D$40,1)-SUMIFS(Override!$E$11:$E$40,Override!$B$11:$B$40,$B48,Override!$D$11:$D$40,1,Override!$C$11:$C$40,"MXAU"),Override!$C$83)/'AS51'!$B$3,"")))</f>
        <v/>
      </c>
      <c r="G48" s="77">
        <f>IF(G$13="","",IF($B48="","",IFERROR($C48*$D48*IF((Override!$C$4="ON")*(COUNTIFS(Override!$B$11:$B$40,$B48,Override!$D$11:$D$40,2,Override!$E$11:$E$40,"&gt;=0")-COUNTIFS(Override!$B$11:$B$40,$B48,Override!$D$11:$D$40,2,Override!$E$11:$E$40,"&gt;=0",Override!$C$11:$C$40,"MXAU"))&gt;0,SUMIFS(Override!$E$11:$E$40,Override!$B$11:$B$40,$B48,Override!$D$11:$D$40,2)-SUMIFS(Override!$E$11:$E$40,Override!$B$11:$B$40,$B48,Override!$D$11:$D$40,2,Override!$C$11:$C$40,"MXAU"),Override!$D$83)/'AS51'!$B$3,"")))</f>
        <v/>
      </c>
      <c r="H48" s="77">
        <f>IF(H$13="","",IF($B48="","",IFERROR($C48*$D48*IF((Override!$C$4="ON")*(COUNTIFS(Override!$B$11:$B$40,$B48,Override!$D$11:$D$40,3,Override!$E$11:$E$40,"&gt;=0")-COUNTIFS(Override!$B$11:$B$40,$B48,Override!$D$11:$D$40,3,Override!$E$11:$E$40,"&gt;=0",Override!$C$11:$C$40,"MXAU"))&gt;0,SUMIFS(Override!$E$11:$E$40,Override!$B$11:$B$40,$B48,Override!$D$11:$D$40,3)-SUMIFS(Override!$E$11:$E$40,Override!$B$11:$B$40,$B48,Override!$D$11:$D$40,3,Override!$C$11:$C$40,"MXAU"),Override!$E$83)/'AS51'!$B$3,"")))</f>
        <v/>
      </c>
      <c r="I48" s="77">
        <f>IF(I$13="","",IF($B48="","",IFERROR($C48*$D48*IF((Override!$C$4="ON")*(COUNTIFS(Override!$B$11:$B$40,$B48,Override!$D$11:$D$40,4,Override!$E$11:$E$40,"&gt;=0")-COUNTIFS(Override!$B$11:$B$40,$B48,Override!$D$11:$D$40,4,Override!$E$11:$E$40,"&gt;=0",Override!$C$11:$C$40,"MXAU"))&gt;0,SUMIFS(Override!$E$11:$E$40,Override!$B$11:$B$40,$B48,Override!$D$11:$D$40,4)-SUMIFS(Override!$E$11:$E$40,Override!$B$11:$B$40,$B48,Override!$D$11:$D$40,4,Override!$C$11:$C$40,"MXAU"),Override!$F$83)/'AS51'!$B$3,"")))</f>
        <v/>
      </c>
      <c r="J48" s="77">
        <f>IF(J$13="","",IF($B48="","",IFERROR($C48*$D48*IF((Override!$C$4="ON")*(COUNTIFS(Override!$B$11:$B$40,$B48,Override!$D$11:$D$40,5,Override!$E$11:$E$40,"&gt;=0")-COUNTIFS(Override!$B$11:$B$40,$B48,Override!$D$11:$D$40,5,Override!$E$11:$E$40,"&gt;=0",Override!$C$11:$C$40,"MXAU"))&gt;0,SUMIFS(Override!$E$11:$E$40,Override!$B$11:$B$40,$B48,Override!$D$11:$D$40,5)-SUMIFS(Override!$E$11:$E$40,Override!$B$11:$B$40,$B48,Override!$D$11:$D$40,5,Override!$C$11:$C$40,"MXAU"),Override!$G$83)/'AS51'!$B$3,"")))</f>
        <v/>
      </c>
      <c r="K48" s="77">
        <f>IF(K$13="","",IF($B48="","",IFERROR($C48*$D48*IF((Override!$C$4="ON")*(COUNTIFS(Override!$B$11:$B$40,$B48,Override!$D$11:$D$40,6,Override!$E$11:$E$40,"&gt;=0")-COUNTIFS(Override!$B$11:$B$40,$B48,Override!$D$11:$D$40,6,Override!$E$11:$E$40,"&gt;=0",Override!$C$11:$C$40,"MXAU"))&gt;0,SUMIFS(Override!$E$11:$E$40,Override!$B$11:$B$40,$B48,Override!$D$11:$D$40,6)-SUMIFS(Override!$E$11:$E$40,Override!$B$11:$B$40,$B48,Override!$D$11:$D$40,6,Override!$C$11:$C$40,"MXAU"),Override!$H$83)/'AS51'!$B$3,"")))</f>
        <v/>
      </c>
      <c r="L48" s="77">
        <f>IF(L$13="","",IF($B48="","",IFERROR($C48*$D48*IF((Override!$C$4="ON")*(COUNTIFS(Override!$B$11:$B$40,$B48,Override!$D$11:$D$40,7,Override!$E$11:$E$40,"&gt;=0")-COUNTIFS(Override!$B$11:$B$40,$B48,Override!$D$11:$D$40,7,Override!$E$11:$E$40,"&gt;=0",Override!$C$11:$C$40,"MXAU"))&gt;0,SUMIFS(Override!$E$11:$E$40,Override!$B$11:$B$40,$B48,Override!$D$11:$D$40,7)-SUMIFS(Override!$E$11:$E$40,Override!$B$11:$B$40,$B48,Override!$D$11:$D$40,7,Override!$C$11:$C$40,"MXAU"),Override!$I$83)/'AS51'!$B$3,"")))</f>
        <v/>
      </c>
      <c r="M48" s="77">
        <f>IF(M$13="","",IF($B48="","",IFERROR($C48*$D48*IF((Override!$C$4="ON")*(COUNTIFS(Override!$B$11:$B$40,$B48,Override!$D$11:$D$40,8,Override!$E$11:$E$40,"&gt;=0")-COUNTIFS(Override!$B$11:$B$40,$B48,Override!$D$11:$D$40,8,Override!$E$11:$E$40,"&gt;=0",Override!$C$11:$C$40,"MXAU"))&gt;0,SUMIFS(Override!$E$11:$E$40,Override!$B$11:$B$40,$B48,Override!$D$11:$D$40,8)-SUMIFS(Override!$E$11:$E$40,Override!$B$11:$B$40,$B48,Override!$D$11:$D$40,8,Override!$C$11:$C$40,"MXAU"),Override!$J$83)/'AS51'!$B$3,"")))</f>
        <v/>
      </c>
      <c r="N48" s="77">
        <f>IF(N$13="","",IF($B48="","",IFERROR($C48*$D48*IF((Override!$C$4="ON")*(COUNTIFS(Override!$B$11:$B$40,$B48,Override!$D$11:$D$40,9,Override!$E$11:$E$40,"&gt;=0")-COUNTIFS(Override!$B$11:$B$40,$B48,Override!$D$11:$D$40,9,Override!$E$11:$E$40,"&gt;=0",Override!$C$11:$C$40,"MXAU"))&gt;0,SUMIFS(Override!$E$11:$E$40,Override!$B$11:$B$40,$B48,Override!$D$11:$D$40,9)-SUMIFS(Override!$E$11:$E$40,Override!$B$11:$B$40,$B48,Override!$D$11:$D$40,9,Override!$C$11:$C$40,"MXAU"),Override!$K$83)/'AS51'!$B$3,"")))</f>
        <v/>
      </c>
      <c r="O48" s="77">
        <f>IF(O$13="","",IF($B48="","",IFERROR($C48*$D48*IF((Override!$C$4="ON")*(COUNTIFS(Override!$B$11:$B$40,$B48,Override!$D$11:$D$40,10,Override!$E$11:$E$40,"&gt;=0")-COUNTIFS(Override!$B$11:$B$40,$B48,Override!$D$11:$D$40,10,Override!$E$11:$E$40,"&gt;=0",Override!$C$11:$C$40,"MXAU"))&gt;0,SUMIFS(Override!$E$11:$E$40,Override!$B$11:$B$40,$B48,Override!$D$11:$D$40,10)-SUMIFS(Override!$E$11:$E$40,Override!$B$11:$B$40,$B48,Override!$D$11:$D$40,10,Override!$C$11:$C$40,"MXAU"),Override!$L$83)/'AS51'!$B$3,"")))</f>
        <v/>
      </c>
      <c r="P48" s="77">
        <f>IF(P$13="","",IF($B48="","",IFERROR($C48*$D48*IF((Override!$C$4="ON")*(COUNTIFS(Override!$B$11:$B$40,$B48,Override!$D$11:$D$40,11,Override!$E$11:$E$40,"&gt;=0")-COUNTIFS(Override!$B$11:$B$40,$B48,Override!$D$11:$D$40,11,Override!$E$11:$E$40,"&gt;=0",Override!$C$11:$C$40,"MXAU"))&gt;0,SUMIFS(Override!$E$11:$E$40,Override!$B$11:$B$40,$B48,Override!$D$11:$D$40,11)-SUMIFS(Override!$E$11:$E$40,Override!$B$11:$B$40,$B48,Override!$D$11:$D$40,11,Override!$C$11:$C$40,"MXAU"),Override!$M$83)/'AS51'!$B$3,"")))</f>
        <v/>
      </c>
      <c r="Q48" s="77">
        <f>IF(Q$13="","",IF($B48="","",IFERROR($C48*$D48*IF((Override!$C$4="ON")*(COUNTIFS(Override!$B$11:$B$40,$B48,Override!$D$11:$D$40,12,Override!$E$11:$E$40,"&gt;=0")-COUNTIFS(Override!$B$11:$B$40,$B48,Override!$D$11:$D$40,12,Override!$E$11:$E$40,"&gt;=0",Override!$C$11:$C$40,"MXAU"))&gt;0,SUMIFS(Override!$E$11:$E$40,Override!$B$11:$B$40,$B48,Override!$D$11:$D$40,12)-SUMIFS(Override!$E$11:$E$40,Override!$B$11:$B$40,$B48,Override!$D$11:$D$40,12,Override!$C$11:$C$40,"MXAU"),Override!$N$83)/'AS51'!$B$3,"")))</f>
        <v/>
      </c>
      <c r="R48" s="77">
        <f>IF(R$13="","",IF($B48="","",IFERROR($C48*$D48*IF((Override!$C$4="ON")*(COUNTIFS(Override!$B$11:$B$40,$B48,Override!$D$11:$D$40,13,Override!$E$11:$E$40,"&gt;=0")-COUNTIFS(Override!$B$11:$B$40,$B48,Override!$D$11:$D$40,13,Override!$E$11:$E$40,"&gt;=0",Override!$C$11:$C$40,"MXAU"))&gt;0,SUMIFS(Override!$E$11:$E$40,Override!$B$11:$B$40,$B48,Override!$D$11:$D$40,13)-SUMIFS(Override!$E$11:$E$40,Override!$B$11:$B$40,$B48,Override!$D$11:$D$40,13,Override!$C$11:$C$40,"MXAU"),Override!$O$83)/'AS51'!$B$3,"")))</f>
        <v/>
      </c>
      <c r="S48" s="77">
        <f>IF(S$13="","",IF($B48="","",IFERROR($C48*$D48*IF((Override!$C$4="ON")*(COUNTIFS(Override!$B$11:$B$40,$B48,Override!$D$11:$D$40,14,Override!$E$11:$E$40,"&gt;=0")-COUNTIFS(Override!$B$11:$B$40,$B48,Override!$D$11:$D$40,14,Override!$E$11:$E$40,"&gt;=0",Override!$C$11:$C$40,"MXAU"))&gt;0,SUMIFS(Override!$E$11:$E$40,Override!$B$11:$B$40,$B48,Override!$D$11:$D$40,14)-SUMIFS(Override!$E$11:$E$40,Override!$B$11:$B$40,$B48,Override!$D$11:$D$40,14,Override!$C$11:$C$40,"MXAU"),Override!$P$83)/'AS51'!$B$3,"")))</f>
        <v/>
      </c>
      <c r="T48" s="77">
        <f>IF(T$13="","",IF($B48="","",IFERROR($C48*$D48*IF((Override!$C$4="ON")*(COUNTIFS(Override!$B$11:$B$40,$B48,Override!$D$11:$D$40,15,Override!$E$11:$E$40,"&gt;=0")-COUNTIFS(Override!$B$11:$B$40,$B48,Override!$D$11:$D$40,15,Override!$E$11:$E$40,"&gt;=0",Override!$C$11:$C$40,"MXAU"))&gt;0,SUMIFS(Override!$E$11:$E$40,Override!$B$11:$B$40,$B48,Override!$D$11:$D$40,15)-SUMIFS(Override!$E$11:$E$40,Override!$B$11:$B$40,$B48,Override!$D$11:$D$40,15,Override!$C$11:$C$40,"MXAU"),Override!$Q$83)/'AS51'!$B$3,"")))</f>
        <v/>
      </c>
      <c r="U48" s="77">
        <f>IF(U$13="","",IF($B48="","",IFERROR($C48*$D48*IF((Override!$C$4="ON")*(COUNTIFS(Override!$B$11:$B$40,$B48,Override!$D$11:$D$40,16,Override!$E$11:$E$40,"&gt;=0")-COUNTIFS(Override!$B$11:$B$40,$B48,Override!$D$11:$D$40,16,Override!$E$11:$E$40,"&gt;=0",Override!$C$11:$C$40,"MXAU"))&gt;0,SUMIFS(Override!$E$11:$E$40,Override!$B$11:$B$40,$B48,Override!$D$11:$D$40,16)-SUMIFS(Override!$E$11:$E$40,Override!$B$11:$B$40,$B48,Override!$D$11:$D$40,16,Override!$C$11:$C$40,"MXAU"),Override!$R$83)/'AS51'!$B$3,"")))</f>
        <v/>
      </c>
      <c r="W48" s="77">
        <f>IF(W$13="","",IF($B48="","",IFERROR(F48*$E48/100,"")))</f>
        <v/>
      </c>
      <c r="X48" s="77">
        <f>IF(X$13="","",IF($B48="","",IFERROR(G48*$E48/100,"")))</f>
        <v/>
      </c>
      <c r="Y48" s="77">
        <f>IF(Y$13="","",IF($B48="","",IFERROR(H48*$E48/100,"")))</f>
        <v/>
      </c>
      <c r="Z48" s="77">
        <f>IF(Z$13="","",IF($B48="","",IFERROR(I48*$E48/100,"")))</f>
        <v/>
      </c>
      <c r="AA48" s="77">
        <f>IF(AA$13="","",IF($B48="","",IFERROR(J48*$E48/100,"")))</f>
        <v/>
      </c>
      <c r="AB48" s="77">
        <f>IF(AB$13="","",IF($B48="","",IFERROR(K48*$E48/100,"")))</f>
        <v/>
      </c>
      <c r="AC48" s="77">
        <f>IF(AC$13="","",IF($B48="","",IFERROR(L48*$E48/100,"")))</f>
        <v/>
      </c>
      <c r="AD48" s="77">
        <f>IF(AD$13="","",IF($B48="","",IFERROR(M48*$E48/100,"")))</f>
        <v/>
      </c>
      <c r="AE48" s="77">
        <f>IF(AE$13="","",IF($B48="","",IFERROR(N48*$E48/100,"")))</f>
        <v/>
      </c>
      <c r="AF48" s="77">
        <f>IF(AF$13="","",IF($B48="","",IFERROR(O48*$E48/100,"")))</f>
        <v/>
      </c>
      <c r="AG48" s="77">
        <f>IF(AG$13="","",IF($B48="","",IFERROR(P48*$E48/100,"")))</f>
        <v/>
      </c>
      <c r="AH48" s="77">
        <f>IF(AH$13="","",IF($B48="","",IFERROR(Q48*$E48/100,"")))</f>
        <v/>
      </c>
      <c r="AI48" s="77">
        <f>IF(AI$13="","",IF($B48="","",IFERROR(R48*$E48/100,"")))</f>
        <v/>
      </c>
      <c r="AJ48" s="77">
        <f>IF(AJ$13="","",IF($B48="","",IFERROR(S48*$E48/100,"")))</f>
        <v/>
      </c>
      <c r="AK48" s="77">
        <f>IF(AK$13="","",IF($B48="","",IFERROR(T48*$E48/100,"")))</f>
        <v/>
      </c>
      <c r="AL48" s="77">
        <f>IF(AL$13="","",IF($B48="","",IFERROR(U48*$E48/100,"")))</f>
        <v/>
      </c>
      <c r="AN48" s="77">
        <f>IF($B48="","",SUMIF($F$13:$U$13,"&lt;="&amp;Sector!$D$51,$F48:$U48))</f>
        <v/>
      </c>
      <c r="AO48" s="77">
        <f>IF($B48="","",SUMIF($W$13:$AL$13,"&lt;="&amp;Sector!$D$51,$W48:$AL48))</f>
        <v/>
      </c>
      <c r="AQ48" s="163">
        <f>IF(AQ$13="","",IF($B48="","",IFERROR($C48*$D48*SUMPRODUCT(('Dvd Calendar'!$E$360:$CZ$360&gt;AQ$12)*('Dvd Calendar'!$E$360:$CZ$360&lt;=AQ$13)*'Dvd Calendar'!$E$363:$CZ$363*(('Dvd Calendar'!$E$365:$CZ$365='Field Check'!$C$56)*('Field Check'!$C$56&lt;&gt;"")+('Dvd Calendar'!$E$365:$CZ$365='Field Check'!$C$57)*('Field Check'!$C$57&lt;&gt;"")))/'AS51'!$B$3,"")))</f>
        <v/>
      </c>
      <c r="AR48" s="163">
        <f>IF(AR$13="","",IF($B48="","",IFERROR($C48*$D48*SUMPRODUCT(('Dvd Calendar'!$E$360:$CZ$360&gt;AR$12)*('Dvd Calendar'!$E$360:$CZ$360&lt;=AR$13)*'Dvd Calendar'!$E$363:$CZ$363*(('Dvd Calendar'!$E$365:$CZ$365='Field Check'!$C$56)*('Field Check'!$C$56&lt;&gt;"")+('Dvd Calendar'!$E$365:$CZ$365='Field Check'!$C$57)*('Field Check'!$C$57&lt;&gt;"")))/'AS51'!$B$3,"")))</f>
        <v/>
      </c>
      <c r="AS48" s="163">
        <f>IF(AS$13="","",IF($B48="","",IFERROR($C48*$D48*SUMPRODUCT(('Dvd Calendar'!$E$360:$CZ$360&gt;AS$12)*('Dvd Calendar'!$E$360:$CZ$360&lt;=AS$13)*'Dvd Calendar'!$E$363:$CZ$363*(('Dvd Calendar'!$E$365:$CZ$365='Field Check'!$C$56)*('Field Check'!$C$56&lt;&gt;"")+('Dvd Calendar'!$E$365:$CZ$365='Field Check'!$C$57)*('Field Check'!$C$57&lt;&gt;"")))/'AS51'!$B$3,"")))</f>
        <v/>
      </c>
      <c r="AT48" s="163">
        <f>IF(AT$13="","",IF($B48="","",IFERROR($C48*$D48*SUMPRODUCT(('Dvd Calendar'!$E$360:$CZ$360&gt;AT$12)*('Dvd Calendar'!$E$360:$CZ$360&lt;=AT$13)*'Dvd Calendar'!$E$363:$CZ$363*(('Dvd Calendar'!$E$365:$CZ$365='Field Check'!$C$56)*('Field Check'!$C$56&lt;&gt;"")+('Dvd Calendar'!$E$365:$CZ$365='Field Check'!$C$57)*('Field Check'!$C$57&lt;&gt;"")))/'AS51'!$B$3,"")))</f>
        <v/>
      </c>
      <c r="AU48" s="163">
        <f>IF(AU$13="","",IF($B48="","",IFERROR($C48*$D48*SUMPRODUCT(('Dvd Calendar'!$E$360:$CZ$360&gt;AU$12)*('Dvd Calendar'!$E$360:$CZ$360&lt;=AU$13)*'Dvd Calendar'!$E$363:$CZ$363*(('Dvd Calendar'!$E$365:$CZ$365='Field Check'!$C$56)*('Field Check'!$C$56&lt;&gt;"")+('Dvd Calendar'!$E$365:$CZ$365='Field Check'!$C$57)*('Field Check'!$C$57&lt;&gt;"")))/'AS51'!$B$3,"")))</f>
        <v/>
      </c>
      <c r="AV48" s="163">
        <f>IF(AV$13="","",IF($B48="","",IFERROR($C48*$D48*SUMPRODUCT(('Dvd Calendar'!$E$360:$CZ$360&gt;AV$12)*('Dvd Calendar'!$E$360:$CZ$360&lt;=AV$13)*'Dvd Calendar'!$E$363:$CZ$363*(('Dvd Calendar'!$E$365:$CZ$365='Field Check'!$C$56)*('Field Check'!$C$56&lt;&gt;"")+('Dvd Calendar'!$E$365:$CZ$365='Field Check'!$C$57)*('Field Check'!$C$57&lt;&gt;"")))/'AS51'!$B$3,"")))</f>
        <v/>
      </c>
      <c r="AW48" s="163">
        <f>IF(AW$13="","",IF($B48="","",IFERROR($C48*$D48*SUMPRODUCT(('Dvd Calendar'!$E$360:$CZ$360&gt;AW$12)*('Dvd Calendar'!$E$360:$CZ$360&lt;=AW$13)*'Dvd Calendar'!$E$363:$CZ$363*(('Dvd Calendar'!$E$365:$CZ$365='Field Check'!$C$56)*('Field Check'!$C$56&lt;&gt;"")+('Dvd Calendar'!$E$365:$CZ$365='Field Check'!$C$57)*('Field Check'!$C$57&lt;&gt;"")))/'AS51'!$B$3,"")))</f>
        <v/>
      </c>
      <c r="AX48" s="163">
        <f>IF(AX$13="","",IF($B48="","",IFERROR($C48*$D48*SUMPRODUCT(('Dvd Calendar'!$E$360:$CZ$360&gt;AX$12)*('Dvd Calendar'!$E$360:$CZ$360&lt;=AX$13)*'Dvd Calendar'!$E$363:$CZ$363*(('Dvd Calendar'!$E$365:$CZ$365='Field Check'!$C$56)*('Field Check'!$C$56&lt;&gt;"")+('Dvd Calendar'!$E$365:$CZ$365='Field Check'!$C$57)*('Field Check'!$C$57&lt;&gt;"")))/'AS51'!$B$3,"")))</f>
        <v/>
      </c>
      <c r="AY48" s="163">
        <f>IF(AY$13="","",IF($B48="","",IFERROR($C48*$D48*SUMPRODUCT(('Dvd Calendar'!$E$360:$CZ$360&gt;AY$12)*('Dvd Calendar'!$E$360:$CZ$360&lt;=AY$13)*'Dvd Calendar'!$E$363:$CZ$363*(('Dvd Calendar'!$E$365:$CZ$365='Field Check'!$C$56)*('Field Check'!$C$56&lt;&gt;"")+('Dvd Calendar'!$E$365:$CZ$365='Field Check'!$C$57)*('Field Check'!$C$57&lt;&gt;"")))/'AS51'!$B$3,"")))</f>
        <v/>
      </c>
      <c r="AZ48" s="163">
        <f>IF(AZ$13="","",IF($B48="","",IFERROR($C48*$D48*SUMPRODUCT(('Dvd Calendar'!$E$360:$CZ$360&gt;AZ$12)*('Dvd Calendar'!$E$360:$CZ$360&lt;=AZ$13)*'Dvd Calendar'!$E$363:$CZ$363*(('Dvd Calendar'!$E$365:$CZ$365='Field Check'!$C$56)*('Field Check'!$C$56&lt;&gt;"")+('Dvd Calendar'!$E$365:$CZ$365='Field Check'!$C$57)*('Field Check'!$C$57&lt;&gt;"")))/'AS51'!$B$3,"")))</f>
        <v/>
      </c>
      <c r="BA48" s="163">
        <f>IF(BA$13="","",IF($B48="","",IFERROR($C48*$D48*SUMPRODUCT(('Dvd Calendar'!$E$360:$CZ$360&gt;BA$12)*('Dvd Calendar'!$E$360:$CZ$360&lt;=BA$13)*'Dvd Calendar'!$E$363:$CZ$363*(('Dvd Calendar'!$E$365:$CZ$365='Field Check'!$C$56)*('Field Check'!$C$56&lt;&gt;"")+('Dvd Calendar'!$E$365:$CZ$365='Field Check'!$C$57)*('Field Check'!$C$57&lt;&gt;"")))/'AS51'!$B$3,"")))</f>
        <v/>
      </c>
      <c r="BB48" s="163">
        <f>IF(BB$13="","",IF($B48="","",IFERROR($C48*$D48*SUMPRODUCT(('Dvd Calendar'!$E$360:$CZ$360&gt;BB$12)*('Dvd Calendar'!$E$360:$CZ$360&lt;=BB$13)*'Dvd Calendar'!$E$363:$CZ$363*(('Dvd Calendar'!$E$365:$CZ$365='Field Check'!$C$56)*('Field Check'!$C$56&lt;&gt;"")+('Dvd Calendar'!$E$365:$CZ$365='Field Check'!$C$57)*('Field Check'!$C$57&lt;&gt;"")))/'AS51'!$B$3,"")))</f>
        <v/>
      </c>
      <c r="BC48" s="163">
        <f>IF(BC$13="","",IF($B48="","",IFERROR($C48*$D48*SUMPRODUCT(('Dvd Calendar'!$E$360:$CZ$360&gt;BC$12)*('Dvd Calendar'!$E$360:$CZ$360&lt;=BC$13)*'Dvd Calendar'!$E$363:$CZ$363*(('Dvd Calendar'!$E$365:$CZ$365='Field Check'!$C$56)*('Field Check'!$C$56&lt;&gt;"")+('Dvd Calendar'!$E$365:$CZ$365='Field Check'!$C$57)*('Field Check'!$C$57&lt;&gt;"")))/'AS51'!$B$3,"")))</f>
        <v/>
      </c>
      <c r="BD48" s="163">
        <f>IF(BD$13="","",IF($B48="","",IFERROR($C48*$D48*SUMPRODUCT(('Dvd Calendar'!$E$360:$CZ$360&gt;BD$12)*('Dvd Calendar'!$E$360:$CZ$360&lt;=BD$13)*'Dvd Calendar'!$E$363:$CZ$363*(('Dvd Calendar'!$E$365:$CZ$365='Field Check'!$C$56)*('Field Check'!$C$56&lt;&gt;"")+('Dvd Calendar'!$E$365:$CZ$365='Field Check'!$C$57)*('Field Check'!$C$57&lt;&gt;"")))/'AS51'!$B$3,"")))</f>
        <v/>
      </c>
      <c r="BE48" s="163">
        <f>IF(BE$13="","",IF($B48="","",IFERROR($C48*$D48*SUMPRODUCT(('Dvd Calendar'!$E$360:$CZ$360&gt;BE$12)*('Dvd Calendar'!$E$360:$CZ$360&lt;=BE$13)*'Dvd Calendar'!$E$363:$CZ$363*(('Dvd Calendar'!$E$365:$CZ$365='Field Check'!$C$56)*('Field Check'!$C$56&lt;&gt;"")+('Dvd Calendar'!$E$365:$CZ$365='Field Check'!$C$57)*('Field Check'!$C$57&lt;&gt;"")))/'AS51'!$B$3,"")))</f>
        <v/>
      </c>
      <c r="BF48" s="163">
        <f>IF(BF$13="","",IF($B48="","",IFERROR($C48*$D48*SUMPRODUCT(('Dvd Calendar'!$E$360:$CZ$360&gt;BF$12)*('Dvd Calendar'!$E$360:$CZ$360&lt;=BF$13)*'Dvd Calendar'!$E$363:$CZ$363*(('Dvd Calendar'!$E$365:$CZ$365='Field Check'!$C$56)*('Field Check'!$C$56&lt;&gt;"")+('Dvd Calendar'!$E$365:$CZ$365='Field Check'!$C$57)*('Field Check'!$C$57&lt;&gt;"")))/'AS51'!$B$3,"")))</f>
        <v/>
      </c>
      <c r="BH48" s="163">
        <f>IF(BH$13="","",IF($B48="","",IFERROR(AQ48*$E48/100,"")))</f>
        <v/>
      </c>
      <c r="BI48" s="163">
        <f>IF(BI$13="","",IF($B48="","",IFERROR(AR48*$E48/100,"")))</f>
        <v/>
      </c>
      <c r="BJ48" s="163">
        <f>IF(BJ$13="","",IF($B48="","",IFERROR(AS48*$E48/100,"")))</f>
        <v/>
      </c>
      <c r="BK48" s="163">
        <f>IF(BK$13="","",IF($B48="","",IFERROR(AT48*$E48/100,"")))</f>
        <v/>
      </c>
      <c r="BL48" s="163">
        <f>IF(BL$13="","",IF($B48="","",IFERROR(AU48*$E48/100,"")))</f>
        <v/>
      </c>
      <c r="BM48" s="163">
        <f>IF(BM$13="","",IF($B48="","",IFERROR(AV48*$E48/100,"")))</f>
        <v/>
      </c>
      <c r="BN48" s="163">
        <f>IF(BN$13="","",IF($B48="","",IFERROR(AW48*$E48/100,"")))</f>
        <v/>
      </c>
      <c r="BO48" s="163">
        <f>IF(BO$13="","",IF($B48="","",IFERROR(AX48*$E48/100,"")))</f>
        <v/>
      </c>
      <c r="BP48" s="163">
        <f>IF(BP$13="","",IF($B48="","",IFERROR(AY48*$E48/100,"")))</f>
        <v/>
      </c>
      <c r="BQ48" s="163">
        <f>IF(BQ$13="","",IF($B48="","",IFERROR(AZ48*$E48/100,"")))</f>
        <v/>
      </c>
      <c r="BR48" s="163">
        <f>IF(BR$13="","",IF($B48="","",IFERROR(BA48*$E48/100,"")))</f>
        <v/>
      </c>
      <c r="BS48" s="163">
        <f>IF(BS$13="","",IF($B48="","",IFERROR(BB48*$E48/100,"")))</f>
        <v/>
      </c>
      <c r="BT48" s="163">
        <f>IF(BT$13="","",IF($B48="","",IFERROR(BC48*$E48/100,"")))</f>
        <v/>
      </c>
      <c r="BU48" s="163">
        <f>IF(BU$13="","",IF($B48="","",IFERROR(BD48*$E48/100,"")))</f>
        <v/>
      </c>
      <c r="BV48" s="163">
        <f>IF(BV$13="","",IF($B48="","",IFERROR(BE48*$E48/100,"")))</f>
        <v/>
      </c>
      <c r="BW48" s="163">
        <f>IF(BW$13="","",IF($B48="","",IFERROR(BF48*$E48/100,"")))</f>
        <v/>
      </c>
    </row>
    <row r="49">
      <c r="B49" s="126">
        <f>IF('AS51'!$C$39="","",'AS51'!$C$39)</f>
        <v/>
      </c>
      <c r="C49" s="74">
        <f>IF('AS51'!$B$39="","",'AS51'!$B$39)</f>
        <v/>
      </c>
      <c r="D49" s="75">
        <f>IFERROR('AS51'!$Q$39,1)</f>
        <v/>
      </c>
      <c r="E49" s="76">
        <f>IF($B49="","",IF(ISNUMBER('AS51'!$I$39),'AS51'!$I$39,'Index Summary'!$C$7))</f>
        <v/>
      </c>
      <c r="F49" s="77">
        <f>IF(F$13="","",IF($B49="","",IFERROR($C49*$D49*IF((Override!$C$4="ON")*(COUNTIFS(Override!$B$11:$B$40,$B49,Override!$D$11:$D$40,1,Override!$E$11:$E$40,"&gt;=0")-COUNTIFS(Override!$B$11:$B$40,$B49,Override!$D$11:$D$40,1,Override!$E$11:$E$40,"&gt;=0",Override!$C$11:$C$40,"MXAU"))&gt;0,SUMIFS(Override!$E$11:$E$40,Override!$B$11:$B$40,$B49,Override!$D$11:$D$40,1)-SUMIFS(Override!$E$11:$E$40,Override!$B$11:$B$40,$B49,Override!$D$11:$D$40,1,Override!$C$11:$C$40,"MXAU"),Override!$C$84)/'AS51'!$B$3,"")))</f>
        <v/>
      </c>
      <c r="G49" s="77">
        <f>IF(G$13="","",IF($B49="","",IFERROR($C49*$D49*IF((Override!$C$4="ON")*(COUNTIFS(Override!$B$11:$B$40,$B49,Override!$D$11:$D$40,2,Override!$E$11:$E$40,"&gt;=0")-COUNTIFS(Override!$B$11:$B$40,$B49,Override!$D$11:$D$40,2,Override!$E$11:$E$40,"&gt;=0",Override!$C$11:$C$40,"MXAU"))&gt;0,SUMIFS(Override!$E$11:$E$40,Override!$B$11:$B$40,$B49,Override!$D$11:$D$40,2)-SUMIFS(Override!$E$11:$E$40,Override!$B$11:$B$40,$B49,Override!$D$11:$D$40,2,Override!$C$11:$C$40,"MXAU"),Override!$D$84)/'AS51'!$B$3,"")))</f>
        <v/>
      </c>
      <c r="H49" s="77">
        <f>IF(H$13="","",IF($B49="","",IFERROR($C49*$D49*IF((Override!$C$4="ON")*(COUNTIFS(Override!$B$11:$B$40,$B49,Override!$D$11:$D$40,3,Override!$E$11:$E$40,"&gt;=0")-COUNTIFS(Override!$B$11:$B$40,$B49,Override!$D$11:$D$40,3,Override!$E$11:$E$40,"&gt;=0",Override!$C$11:$C$40,"MXAU"))&gt;0,SUMIFS(Override!$E$11:$E$40,Override!$B$11:$B$40,$B49,Override!$D$11:$D$40,3)-SUMIFS(Override!$E$11:$E$40,Override!$B$11:$B$40,$B49,Override!$D$11:$D$40,3,Override!$C$11:$C$40,"MXAU"),Override!$E$84)/'AS51'!$B$3,"")))</f>
        <v/>
      </c>
      <c r="I49" s="77">
        <f>IF(I$13="","",IF($B49="","",IFERROR($C49*$D49*IF((Override!$C$4="ON")*(COUNTIFS(Override!$B$11:$B$40,$B49,Override!$D$11:$D$40,4,Override!$E$11:$E$40,"&gt;=0")-COUNTIFS(Override!$B$11:$B$40,$B49,Override!$D$11:$D$40,4,Override!$E$11:$E$40,"&gt;=0",Override!$C$11:$C$40,"MXAU"))&gt;0,SUMIFS(Override!$E$11:$E$40,Override!$B$11:$B$40,$B49,Override!$D$11:$D$40,4)-SUMIFS(Override!$E$11:$E$40,Override!$B$11:$B$40,$B49,Override!$D$11:$D$40,4,Override!$C$11:$C$40,"MXAU"),Override!$F$84)/'AS51'!$B$3,"")))</f>
        <v/>
      </c>
      <c r="J49" s="77">
        <f>IF(J$13="","",IF($B49="","",IFERROR($C49*$D49*IF((Override!$C$4="ON")*(COUNTIFS(Override!$B$11:$B$40,$B49,Override!$D$11:$D$40,5,Override!$E$11:$E$40,"&gt;=0")-COUNTIFS(Override!$B$11:$B$40,$B49,Override!$D$11:$D$40,5,Override!$E$11:$E$40,"&gt;=0",Override!$C$11:$C$40,"MXAU"))&gt;0,SUMIFS(Override!$E$11:$E$40,Override!$B$11:$B$40,$B49,Override!$D$11:$D$40,5)-SUMIFS(Override!$E$11:$E$40,Override!$B$11:$B$40,$B49,Override!$D$11:$D$40,5,Override!$C$11:$C$40,"MXAU"),Override!$G$84)/'AS51'!$B$3,"")))</f>
        <v/>
      </c>
      <c r="K49" s="77">
        <f>IF(K$13="","",IF($B49="","",IFERROR($C49*$D49*IF((Override!$C$4="ON")*(COUNTIFS(Override!$B$11:$B$40,$B49,Override!$D$11:$D$40,6,Override!$E$11:$E$40,"&gt;=0")-COUNTIFS(Override!$B$11:$B$40,$B49,Override!$D$11:$D$40,6,Override!$E$11:$E$40,"&gt;=0",Override!$C$11:$C$40,"MXAU"))&gt;0,SUMIFS(Override!$E$11:$E$40,Override!$B$11:$B$40,$B49,Override!$D$11:$D$40,6)-SUMIFS(Override!$E$11:$E$40,Override!$B$11:$B$40,$B49,Override!$D$11:$D$40,6,Override!$C$11:$C$40,"MXAU"),Override!$H$84)/'AS51'!$B$3,"")))</f>
        <v/>
      </c>
      <c r="L49" s="77">
        <f>IF(L$13="","",IF($B49="","",IFERROR($C49*$D49*IF((Override!$C$4="ON")*(COUNTIFS(Override!$B$11:$B$40,$B49,Override!$D$11:$D$40,7,Override!$E$11:$E$40,"&gt;=0")-COUNTIFS(Override!$B$11:$B$40,$B49,Override!$D$11:$D$40,7,Override!$E$11:$E$40,"&gt;=0",Override!$C$11:$C$40,"MXAU"))&gt;0,SUMIFS(Override!$E$11:$E$40,Override!$B$11:$B$40,$B49,Override!$D$11:$D$40,7)-SUMIFS(Override!$E$11:$E$40,Override!$B$11:$B$40,$B49,Override!$D$11:$D$40,7,Override!$C$11:$C$40,"MXAU"),Override!$I$84)/'AS51'!$B$3,"")))</f>
        <v/>
      </c>
      <c r="M49" s="77">
        <f>IF(M$13="","",IF($B49="","",IFERROR($C49*$D49*IF((Override!$C$4="ON")*(COUNTIFS(Override!$B$11:$B$40,$B49,Override!$D$11:$D$40,8,Override!$E$11:$E$40,"&gt;=0")-COUNTIFS(Override!$B$11:$B$40,$B49,Override!$D$11:$D$40,8,Override!$E$11:$E$40,"&gt;=0",Override!$C$11:$C$40,"MXAU"))&gt;0,SUMIFS(Override!$E$11:$E$40,Override!$B$11:$B$40,$B49,Override!$D$11:$D$40,8)-SUMIFS(Override!$E$11:$E$40,Override!$B$11:$B$40,$B49,Override!$D$11:$D$40,8,Override!$C$11:$C$40,"MXAU"),Override!$J$84)/'AS51'!$B$3,"")))</f>
        <v/>
      </c>
      <c r="N49" s="77">
        <f>IF(N$13="","",IF($B49="","",IFERROR($C49*$D49*IF((Override!$C$4="ON")*(COUNTIFS(Override!$B$11:$B$40,$B49,Override!$D$11:$D$40,9,Override!$E$11:$E$40,"&gt;=0")-COUNTIFS(Override!$B$11:$B$40,$B49,Override!$D$11:$D$40,9,Override!$E$11:$E$40,"&gt;=0",Override!$C$11:$C$40,"MXAU"))&gt;0,SUMIFS(Override!$E$11:$E$40,Override!$B$11:$B$40,$B49,Override!$D$11:$D$40,9)-SUMIFS(Override!$E$11:$E$40,Override!$B$11:$B$40,$B49,Override!$D$11:$D$40,9,Override!$C$11:$C$40,"MXAU"),Override!$K$84)/'AS51'!$B$3,"")))</f>
        <v/>
      </c>
      <c r="O49" s="77">
        <f>IF(O$13="","",IF($B49="","",IFERROR($C49*$D49*IF((Override!$C$4="ON")*(COUNTIFS(Override!$B$11:$B$40,$B49,Override!$D$11:$D$40,10,Override!$E$11:$E$40,"&gt;=0")-COUNTIFS(Override!$B$11:$B$40,$B49,Override!$D$11:$D$40,10,Override!$E$11:$E$40,"&gt;=0",Override!$C$11:$C$40,"MXAU"))&gt;0,SUMIFS(Override!$E$11:$E$40,Override!$B$11:$B$40,$B49,Override!$D$11:$D$40,10)-SUMIFS(Override!$E$11:$E$40,Override!$B$11:$B$40,$B49,Override!$D$11:$D$40,10,Override!$C$11:$C$40,"MXAU"),Override!$L$84)/'AS51'!$B$3,"")))</f>
        <v/>
      </c>
      <c r="P49" s="77">
        <f>IF(P$13="","",IF($B49="","",IFERROR($C49*$D49*IF((Override!$C$4="ON")*(COUNTIFS(Override!$B$11:$B$40,$B49,Override!$D$11:$D$40,11,Override!$E$11:$E$40,"&gt;=0")-COUNTIFS(Override!$B$11:$B$40,$B49,Override!$D$11:$D$40,11,Override!$E$11:$E$40,"&gt;=0",Override!$C$11:$C$40,"MXAU"))&gt;0,SUMIFS(Override!$E$11:$E$40,Override!$B$11:$B$40,$B49,Override!$D$11:$D$40,11)-SUMIFS(Override!$E$11:$E$40,Override!$B$11:$B$40,$B49,Override!$D$11:$D$40,11,Override!$C$11:$C$40,"MXAU"),Override!$M$84)/'AS51'!$B$3,"")))</f>
        <v/>
      </c>
      <c r="Q49" s="77">
        <f>IF(Q$13="","",IF($B49="","",IFERROR($C49*$D49*IF((Override!$C$4="ON")*(COUNTIFS(Override!$B$11:$B$40,$B49,Override!$D$11:$D$40,12,Override!$E$11:$E$40,"&gt;=0")-COUNTIFS(Override!$B$11:$B$40,$B49,Override!$D$11:$D$40,12,Override!$E$11:$E$40,"&gt;=0",Override!$C$11:$C$40,"MXAU"))&gt;0,SUMIFS(Override!$E$11:$E$40,Override!$B$11:$B$40,$B49,Override!$D$11:$D$40,12)-SUMIFS(Override!$E$11:$E$40,Override!$B$11:$B$40,$B49,Override!$D$11:$D$40,12,Override!$C$11:$C$40,"MXAU"),Override!$N$84)/'AS51'!$B$3,"")))</f>
        <v/>
      </c>
      <c r="R49" s="77">
        <f>IF(R$13="","",IF($B49="","",IFERROR($C49*$D49*IF((Override!$C$4="ON")*(COUNTIFS(Override!$B$11:$B$40,$B49,Override!$D$11:$D$40,13,Override!$E$11:$E$40,"&gt;=0")-COUNTIFS(Override!$B$11:$B$40,$B49,Override!$D$11:$D$40,13,Override!$E$11:$E$40,"&gt;=0",Override!$C$11:$C$40,"MXAU"))&gt;0,SUMIFS(Override!$E$11:$E$40,Override!$B$11:$B$40,$B49,Override!$D$11:$D$40,13)-SUMIFS(Override!$E$11:$E$40,Override!$B$11:$B$40,$B49,Override!$D$11:$D$40,13,Override!$C$11:$C$40,"MXAU"),Override!$O$84)/'AS51'!$B$3,"")))</f>
        <v/>
      </c>
      <c r="S49" s="77">
        <f>IF(S$13="","",IF($B49="","",IFERROR($C49*$D49*IF((Override!$C$4="ON")*(COUNTIFS(Override!$B$11:$B$40,$B49,Override!$D$11:$D$40,14,Override!$E$11:$E$40,"&gt;=0")-COUNTIFS(Override!$B$11:$B$40,$B49,Override!$D$11:$D$40,14,Override!$E$11:$E$40,"&gt;=0",Override!$C$11:$C$40,"MXAU"))&gt;0,SUMIFS(Override!$E$11:$E$40,Override!$B$11:$B$40,$B49,Override!$D$11:$D$40,14)-SUMIFS(Override!$E$11:$E$40,Override!$B$11:$B$40,$B49,Override!$D$11:$D$40,14,Override!$C$11:$C$40,"MXAU"),Override!$P$84)/'AS51'!$B$3,"")))</f>
        <v/>
      </c>
      <c r="T49" s="77">
        <f>IF(T$13="","",IF($B49="","",IFERROR($C49*$D49*IF((Override!$C$4="ON")*(COUNTIFS(Override!$B$11:$B$40,$B49,Override!$D$11:$D$40,15,Override!$E$11:$E$40,"&gt;=0")-COUNTIFS(Override!$B$11:$B$40,$B49,Override!$D$11:$D$40,15,Override!$E$11:$E$40,"&gt;=0",Override!$C$11:$C$40,"MXAU"))&gt;0,SUMIFS(Override!$E$11:$E$40,Override!$B$11:$B$40,$B49,Override!$D$11:$D$40,15)-SUMIFS(Override!$E$11:$E$40,Override!$B$11:$B$40,$B49,Override!$D$11:$D$40,15,Override!$C$11:$C$40,"MXAU"),Override!$Q$84)/'AS51'!$B$3,"")))</f>
        <v/>
      </c>
      <c r="U49" s="77">
        <f>IF(U$13="","",IF($B49="","",IFERROR($C49*$D49*IF((Override!$C$4="ON")*(COUNTIFS(Override!$B$11:$B$40,$B49,Override!$D$11:$D$40,16,Override!$E$11:$E$40,"&gt;=0")-COUNTIFS(Override!$B$11:$B$40,$B49,Override!$D$11:$D$40,16,Override!$E$11:$E$40,"&gt;=0",Override!$C$11:$C$40,"MXAU"))&gt;0,SUMIFS(Override!$E$11:$E$40,Override!$B$11:$B$40,$B49,Override!$D$11:$D$40,16)-SUMIFS(Override!$E$11:$E$40,Override!$B$11:$B$40,$B49,Override!$D$11:$D$40,16,Override!$C$11:$C$40,"MXAU"),Override!$R$84)/'AS51'!$B$3,"")))</f>
        <v/>
      </c>
      <c r="W49" s="77">
        <f>IF(W$13="","",IF($B49="","",IFERROR(F49*$E49/100,"")))</f>
        <v/>
      </c>
      <c r="X49" s="77">
        <f>IF(X$13="","",IF($B49="","",IFERROR(G49*$E49/100,"")))</f>
        <v/>
      </c>
      <c r="Y49" s="77">
        <f>IF(Y$13="","",IF($B49="","",IFERROR(H49*$E49/100,"")))</f>
        <v/>
      </c>
      <c r="Z49" s="77">
        <f>IF(Z$13="","",IF($B49="","",IFERROR(I49*$E49/100,"")))</f>
        <v/>
      </c>
      <c r="AA49" s="77">
        <f>IF(AA$13="","",IF($B49="","",IFERROR(J49*$E49/100,"")))</f>
        <v/>
      </c>
      <c r="AB49" s="77">
        <f>IF(AB$13="","",IF($B49="","",IFERROR(K49*$E49/100,"")))</f>
        <v/>
      </c>
      <c r="AC49" s="77">
        <f>IF(AC$13="","",IF($B49="","",IFERROR(L49*$E49/100,"")))</f>
        <v/>
      </c>
      <c r="AD49" s="77">
        <f>IF(AD$13="","",IF($B49="","",IFERROR(M49*$E49/100,"")))</f>
        <v/>
      </c>
      <c r="AE49" s="77">
        <f>IF(AE$13="","",IF($B49="","",IFERROR(N49*$E49/100,"")))</f>
        <v/>
      </c>
      <c r="AF49" s="77">
        <f>IF(AF$13="","",IF($B49="","",IFERROR(O49*$E49/100,"")))</f>
        <v/>
      </c>
      <c r="AG49" s="77">
        <f>IF(AG$13="","",IF($B49="","",IFERROR(P49*$E49/100,"")))</f>
        <v/>
      </c>
      <c r="AH49" s="77">
        <f>IF(AH$13="","",IF($B49="","",IFERROR(Q49*$E49/100,"")))</f>
        <v/>
      </c>
      <c r="AI49" s="77">
        <f>IF(AI$13="","",IF($B49="","",IFERROR(R49*$E49/100,"")))</f>
        <v/>
      </c>
      <c r="AJ49" s="77">
        <f>IF(AJ$13="","",IF($B49="","",IFERROR(S49*$E49/100,"")))</f>
        <v/>
      </c>
      <c r="AK49" s="77">
        <f>IF(AK$13="","",IF($B49="","",IFERROR(T49*$E49/100,"")))</f>
        <v/>
      </c>
      <c r="AL49" s="77">
        <f>IF(AL$13="","",IF($B49="","",IFERROR(U49*$E49/100,"")))</f>
        <v/>
      </c>
      <c r="AN49" s="77">
        <f>IF($B49="","",SUMIF($F$13:$U$13,"&lt;="&amp;Sector!$D$51,$F49:$U49))</f>
        <v/>
      </c>
      <c r="AO49" s="77">
        <f>IF($B49="","",SUMIF($W$13:$AL$13,"&lt;="&amp;Sector!$D$51,$W49:$AL49))</f>
        <v/>
      </c>
      <c r="AQ49" s="163">
        <f>IF(AQ$13="","",IF($B49="","",IFERROR($C49*$D49*SUMPRODUCT(('Dvd Calendar'!$E$371:$CZ$371&gt;AQ$12)*('Dvd Calendar'!$E$371:$CZ$371&lt;=AQ$13)*'Dvd Calendar'!$E$374:$CZ$374*(('Dvd Calendar'!$E$376:$CZ$376='Field Check'!$C$56)*('Field Check'!$C$56&lt;&gt;"")+('Dvd Calendar'!$E$376:$CZ$376='Field Check'!$C$57)*('Field Check'!$C$57&lt;&gt;"")))/'AS51'!$B$3,"")))</f>
        <v/>
      </c>
      <c r="AR49" s="163">
        <f>IF(AR$13="","",IF($B49="","",IFERROR($C49*$D49*SUMPRODUCT(('Dvd Calendar'!$E$371:$CZ$371&gt;AR$12)*('Dvd Calendar'!$E$371:$CZ$371&lt;=AR$13)*'Dvd Calendar'!$E$374:$CZ$374*(('Dvd Calendar'!$E$376:$CZ$376='Field Check'!$C$56)*('Field Check'!$C$56&lt;&gt;"")+('Dvd Calendar'!$E$376:$CZ$376='Field Check'!$C$57)*('Field Check'!$C$57&lt;&gt;"")))/'AS51'!$B$3,"")))</f>
        <v/>
      </c>
      <c r="AS49" s="163">
        <f>IF(AS$13="","",IF($B49="","",IFERROR($C49*$D49*SUMPRODUCT(('Dvd Calendar'!$E$371:$CZ$371&gt;AS$12)*('Dvd Calendar'!$E$371:$CZ$371&lt;=AS$13)*'Dvd Calendar'!$E$374:$CZ$374*(('Dvd Calendar'!$E$376:$CZ$376='Field Check'!$C$56)*('Field Check'!$C$56&lt;&gt;"")+('Dvd Calendar'!$E$376:$CZ$376='Field Check'!$C$57)*('Field Check'!$C$57&lt;&gt;"")))/'AS51'!$B$3,"")))</f>
        <v/>
      </c>
      <c r="AT49" s="163">
        <f>IF(AT$13="","",IF($B49="","",IFERROR($C49*$D49*SUMPRODUCT(('Dvd Calendar'!$E$371:$CZ$371&gt;AT$12)*('Dvd Calendar'!$E$371:$CZ$371&lt;=AT$13)*'Dvd Calendar'!$E$374:$CZ$374*(('Dvd Calendar'!$E$376:$CZ$376='Field Check'!$C$56)*('Field Check'!$C$56&lt;&gt;"")+('Dvd Calendar'!$E$376:$CZ$376='Field Check'!$C$57)*('Field Check'!$C$57&lt;&gt;"")))/'AS51'!$B$3,"")))</f>
        <v/>
      </c>
      <c r="AU49" s="163">
        <f>IF(AU$13="","",IF($B49="","",IFERROR($C49*$D49*SUMPRODUCT(('Dvd Calendar'!$E$371:$CZ$371&gt;AU$12)*('Dvd Calendar'!$E$371:$CZ$371&lt;=AU$13)*'Dvd Calendar'!$E$374:$CZ$374*(('Dvd Calendar'!$E$376:$CZ$376='Field Check'!$C$56)*('Field Check'!$C$56&lt;&gt;"")+('Dvd Calendar'!$E$376:$CZ$376='Field Check'!$C$57)*('Field Check'!$C$57&lt;&gt;"")))/'AS51'!$B$3,"")))</f>
        <v/>
      </c>
      <c r="AV49" s="163">
        <f>IF(AV$13="","",IF($B49="","",IFERROR($C49*$D49*SUMPRODUCT(('Dvd Calendar'!$E$371:$CZ$371&gt;AV$12)*('Dvd Calendar'!$E$371:$CZ$371&lt;=AV$13)*'Dvd Calendar'!$E$374:$CZ$374*(('Dvd Calendar'!$E$376:$CZ$376='Field Check'!$C$56)*('Field Check'!$C$56&lt;&gt;"")+('Dvd Calendar'!$E$376:$CZ$376='Field Check'!$C$57)*('Field Check'!$C$57&lt;&gt;"")))/'AS51'!$B$3,"")))</f>
        <v/>
      </c>
      <c r="AW49" s="163">
        <f>IF(AW$13="","",IF($B49="","",IFERROR($C49*$D49*SUMPRODUCT(('Dvd Calendar'!$E$371:$CZ$371&gt;AW$12)*('Dvd Calendar'!$E$371:$CZ$371&lt;=AW$13)*'Dvd Calendar'!$E$374:$CZ$374*(('Dvd Calendar'!$E$376:$CZ$376='Field Check'!$C$56)*('Field Check'!$C$56&lt;&gt;"")+('Dvd Calendar'!$E$376:$CZ$376='Field Check'!$C$57)*('Field Check'!$C$57&lt;&gt;"")))/'AS51'!$B$3,"")))</f>
        <v/>
      </c>
      <c r="AX49" s="163">
        <f>IF(AX$13="","",IF($B49="","",IFERROR($C49*$D49*SUMPRODUCT(('Dvd Calendar'!$E$371:$CZ$371&gt;AX$12)*('Dvd Calendar'!$E$371:$CZ$371&lt;=AX$13)*'Dvd Calendar'!$E$374:$CZ$374*(('Dvd Calendar'!$E$376:$CZ$376='Field Check'!$C$56)*('Field Check'!$C$56&lt;&gt;"")+('Dvd Calendar'!$E$376:$CZ$376='Field Check'!$C$57)*('Field Check'!$C$57&lt;&gt;"")))/'AS51'!$B$3,"")))</f>
        <v/>
      </c>
      <c r="AY49" s="163">
        <f>IF(AY$13="","",IF($B49="","",IFERROR($C49*$D49*SUMPRODUCT(('Dvd Calendar'!$E$371:$CZ$371&gt;AY$12)*('Dvd Calendar'!$E$371:$CZ$371&lt;=AY$13)*'Dvd Calendar'!$E$374:$CZ$374*(('Dvd Calendar'!$E$376:$CZ$376='Field Check'!$C$56)*('Field Check'!$C$56&lt;&gt;"")+('Dvd Calendar'!$E$376:$CZ$376='Field Check'!$C$57)*('Field Check'!$C$57&lt;&gt;"")))/'AS51'!$B$3,"")))</f>
        <v/>
      </c>
      <c r="AZ49" s="163">
        <f>IF(AZ$13="","",IF($B49="","",IFERROR($C49*$D49*SUMPRODUCT(('Dvd Calendar'!$E$371:$CZ$371&gt;AZ$12)*('Dvd Calendar'!$E$371:$CZ$371&lt;=AZ$13)*'Dvd Calendar'!$E$374:$CZ$374*(('Dvd Calendar'!$E$376:$CZ$376='Field Check'!$C$56)*('Field Check'!$C$56&lt;&gt;"")+('Dvd Calendar'!$E$376:$CZ$376='Field Check'!$C$57)*('Field Check'!$C$57&lt;&gt;"")))/'AS51'!$B$3,"")))</f>
        <v/>
      </c>
      <c r="BA49" s="163">
        <f>IF(BA$13="","",IF($B49="","",IFERROR($C49*$D49*SUMPRODUCT(('Dvd Calendar'!$E$371:$CZ$371&gt;BA$12)*('Dvd Calendar'!$E$371:$CZ$371&lt;=BA$13)*'Dvd Calendar'!$E$374:$CZ$374*(('Dvd Calendar'!$E$376:$CZ$376='Field Check'!$C$56)*('Field Check'!$C$56&lt;&gt;"")+('Dvd Calendar'!$E$376:$CZ$376='Field Check'!$C$57)*('Field Check'!$C$57&lt;&gt;"")))/'AS51'!$B$3,"")))</f>
        <v/>
      </c>
      <c r="BB49" s="163">
        <f>IF(BB$13="","",IF($B49="","",IFERROR($C49*$D49*SUMPRODUCT(('Dvd Calendar'!$E$371:$CZ$371&gt;BB$12)*('Dvd Calendar'!$E$371:$CZ$371&lt;=BB$13)*'Dvd Calendar'!$E$374:$CZ$374*(('Dvd Calendar'!$E$376:$CZ$376='Field Check'!$C$56)*('Field Check'!$C$56&lt;&gt;"")+('Dvd Calendar'!$E$376:$CZ$376='Field Check'!$C$57)*('Field Check'!$C$57&lt;&gt;"")))/'AS51'!$B$3,"")))</f>
        <v/>
      </c>
      <c r="BC49" s="163">
        <f>IF(BC$13="","",IF($B49="","",IFERROR($C49*$D49*SUMPRODUCT(('Dvd Calendar'!$E$371:$CZ$371&gt;BC$12)*('Dvd Calendar'!$E$371:$CZ$371&lt;=BC$13)*'Dvd Calendar'!$E$374:$CZ$374*(('Dvd Calendar'!$E$376:$CZ$376='Field Check'!$C$56)*('Field Check'!$C$56&lt;&gt;"")+('Dvd Calendar'!$E$376:$CZ$376='Field Check'!$C$57)*('Field Check'!$C$57&lt;&gt;"")))/'AS51'!$B$3,"")))</f>
        <v/>
      </c>
      <c r="BD49" s="163">
        <f>IF(BD$13="","",IF($B49="","",IFERROR($C49*$D49*SUMPRODUCT(('Dvd Calendar'!$E$371:$CZ$371&gt;BD$12)*('Dvd Calendar'!$E$371:$CZ$371&lt;=BD$13)*'Dvd Calendar'!$E$374:$CZ$374*(('Dvd Calendar'!$E$376:$CZ$376='Field Check'!$C$56)*('Field Check'!$C$56&lt;&gt;"")+('Dvd Calendar'!$E$376:$CZ$376='Field Check'!$C$57)*('Field Check'!$C$57&lt;&gt;"")))/'AS51'!$B$3,"")))</f>
        <v/>
      </c>
      <c r="BE49" s="163">
        <f>IF(BE$13="","",IF($B49="","",IFERROR($C49*$D49*SUMPRODUCT(('Dvd Calendar'!$E$371:$CZ$371&gt;BE$12)*('Dvd Calendar'!$E$371:$CZ$371&lt;=BE$13)*'Dvd Calendar'!$E$374:$CZ$374*(('Dvd Calendar'!$E$376:$CZ$376='Field Check'!$C$56)*('Field Check'!$C$56&lt;&gt;"")+('Dvd Calendar'!$E$376:$CZ$376='Field Check'!$C$57)*('Field Check'!$C$57&lt;&gt;"")))/'AS51'!$B$3,"")))</f>
        <v/>
      </c>
      <c r="BF49" s="163">
        <f>IF(BF$13="","",IF($B49="","",IFERROR($C49*$D49*SUMPRODUCT(('Dvd Calendar'!$E$371:$CZ$371&gt;BF$12)*('Dvd Calendar'!$E$371:$CZ$371&lt;=BF$13)*'Dvd Calendar'!$E$374:$CZ$374*(('Dvd Calendar'!$E$376:$CZ$376='Field Check'!$C$56)*('Field Check'!$C$56&lt;&gt;"")+('Dvd Calendar'!$E$376:$CZ$376='Field Check'!$C$57)*('Field Check'!$C$57&lt;&gt;"")))/'AS51'!$B$3,"")))</f>
        <v/>
      </c>
      <c r="BH49" s="163">
        <f>IF(BH$13="","",IF($B49="","",IFERROR(AQ49*$E49/100,"")))</f>
        <v/>
      </c>
      <c r="BI49" s="163">
        <f>IF(BI$13="","",IF($B49="","",IFERROR(AR49*$E49/100,"")))</f>
        <v/>
      </c>
      <c r="BJ49" s="163">
        <f>IF(BJ$13="","",IF($B49="","",IFERROR(AS49*$E49/100,"")))</f>
        <v/>
      </c>
      <c r="BK49" s="163">
        <f>IF(BK$13="","",IF($B49="","",IFERROR(AT49*$E49/100,"")))</f>
        <v/>
      </c>
      <c r="BL49" s="163">
        <f>IF(BL$13="","",IF($B49="","",IFERROR(AU49*$E49/100,"")))</f>
        <v/>
      </c>
      <c r="BM49" s="163">
        <f>IF(BM$13="","",IF($B49="","",IFERROR(AV49*$E49/100,"")))</f>
        <v/>
      </c>
      <c r="BN49" s="163">
        <f>IF(BN$13="","",IF($B49="","",IFERROR(AW49*$E49/100,"")))</f>
        <v/>
      </c>
      <c r="BO49" s="163">
        <f>IF(BO$13="","",IF($B49="","",IFERROR(AX49*$E49/100,"")))</f>
        <v/>
      </c>
      <c r="BP49" s="163">
        <f>IF(BP$13="","",IF($B49="","",IFERROR(AY49*$E49/100,"")))</f>
        <v/>
      </c>
      <c r="BQ49" s="163">
        <f>IF(BQ$13="","",IF($B49="","",IFERROR(AZ49*$E49/100,"")))</f>
        <v/>
      </c>
      <c r="BR49" s="163">
        <f>IF(BR$13="","",IF($B49="","",IFERROR(BA49*$E49/100,"")))</f>
        <v/>
      </c>
      <c r="BS49" s="163">
        <f>IF(BS$13="","",IF($B49="","",IFERROR(BB49*$E49/100,"")))</f>
        <v/>
      </c>
      <c r="BT49" s="163">
        <f>IF(BT$13="","",IF($B49="","",IFERROR(BC49*$E49/100,"")))</f>
        <v/>
      </c>
      <c r="BU49" s="163">
        <f>IF(BU$13="","",IF($B49="","",IFERROR(BD49*$E49/100,"")))</f>
        <v/>
      </c>
      <c r="BV49" s="163">
        <f>IF(BV$13="","",IF($B49="","",IFERROR(BE49*$E49/100,"")))</f>
        <v/>
      </c>
      <c r="BW49" s="163">
        <f>IF(BW$13="","",IF($B49="","",IFERROR(BF49*$E49/100,"")))</f>
        <v/>
      </c>
    </row>
    <row r="50">
      <c r="B50" s="126">
        <f>IF('AS51'!$C$40="","",'AS51'!$C$40)</f>
        <v/>
      </c>
      <c r="C50" s="74">
        <f>IF('AS51'!$B$40="","",'AS51'!$B$40)</f>
        <v/>
      </c>
      <c r="D50" s="75">
        <f>IFERROR('AS51'!$Q$40,1)</f>
        <v/>
      </c>
      <c r="E50" s="76">
        <f>IF($B50="","",IF(ISNUMBER('AS51'!$I$40),'AS51'!$I$40,'Index Summary'!$C$7))</f>
        <v/>
      </c>
      <c r="F50" s="77">
        <f>IF(F$13="","",IF($B50="","",IFERROR($C50*$D50*IF((Override!$C$4="ON")*(COUNTIFS(Override!$B$11:$B$40,$B50,Override!$D$11:$D$40,1,Override!$E$11:$E$40,"&gt;=0")-COUNTIFS(Override!$B$11:$B$40,$B50,Override!$D$11:$D$40,1,Override!$E$11:$E$40,"&gt;=0",Override!$C$11:$C$40,"MXAU"))&gt;0,SUMIFS(Override!$E$11:$E$40,Override!$B$11:$B$40,$B50,Override!$D$11:$D$40,1)-SUMIFS(Override!$E$11:$E$40,Override!$B$11:$B$40,$B50,Override!$D$11:$D$40,1,Override!$C$11:$C$40,"MXAU"),Override!$C$85)/'AS51'!$B$3,"")))</f>
        <v/>
      </c>
      <c r="G50" s="77">
        <f>IF(G$13="","",IF($B50="","",IFERROR($C50*$D50*IF((Override!$C$4="ON")*(COUNTIFS(Override!$B$11:$B$40,$B50,Override!$D$11:$D$40,2,Override!$E$11:$E$40,"&gt;=0")-COUNTIFS(Override!$B$11:$B$40,$B50,Override!$D$11:$D$40,2,Override!$E$11:$E$40,"&gt;=0",Override!$C$11:$C$40,"MXAU"))&gt;0,SUMIFS(Override!$E$11:$E$40,Override!$B$11:$B$40,$B50,Override!$D$11:$D$40,2)-SUMIFS(Override!$E$11:$E$40,Override!$B$11:$B$40,$B50,Override!$D$11:$D$40,2,Override!$C$11:$C$40,"MXAU"),Override!$D$85)/'AS51'!$B$3,"")))</f>
        <v/>
      </c>
      <c r="H50" s="77">
        <f>IF(H$13="","",IF($B50="","",IFERROR($C50*$D50*IF((Override!$C$4="ON")*(COUNTIFS(Override!$B$11:$B$40,$B50,Override!$D$11:$D$40,3,Override!$E$11:$E$40,"&gt;=0")-COUNTIFS(Override!$B$11:$B$40,$B50,Override!$D$11:$D$40,3,Override!$E$11:$E$40,"&gt;=0",Override!$C$11:$C$40,"MXAU"))&gt;0,SUMIFS(Override!$E$11:$E$40,Override!$B$11:$B$40,$B50,Override!$D$11:$D$40,3)-SUMIFS(Override!$E$11:$E$40,Override!$B$11:$B$40,$B50,Override!$D$11:$D$40,3,Override!$C$11:$C$40,"MXAU"),Override!$E$85)/'AS51'!$B$3,"")))</f>
        <v/>
      </c>
      <c r="I50" s="77">
        <f>IF(I$13="","",IF($B50="","",IFERROR($C50*$D50*IF((Override!$C$4="ON")*(COUNTIFS(Override!$B$11:$B$40,$B50,Override!$D$11:$D$40,4,Override!$E$11:$E$40,"&gt;=0")-COUNTIFS(Override!$B$11:$B$40,$B50,Override!$D$11:$D$40,4,Override!$E$11:$E$40,"&gt;=0",Override!$C$11:$C$40,"MXAU"))&gt;0,SUMIFS(Override!$E$11:$E$40,Override!$B$11:$B$40,$B50,Override!$D$11:$D$40,4)-SUMIFS(Override!$E$11:$E$40,Override!$B$11:$B$40,$B50,Override!$D$11:$D$40,4,Override!$C$11:$C$40,"MXAU"),Override!$F$85)/'AS51'!$B$3,"")))</f>
        <v/>
      </c>
      <c r="J50" s="77">
        <f>IF(J$13="","",IF($B50="","",IFERROR($C50*$D50*IF((Override!$C$4="ON")*(COUNTIFS(Override!$B$11:$B$40,$B50,Override!$D$11:$D$40,5,Override!$E$11:$E$40,"&gt;=0")-COUNTIFS(Override!$B$11:$B$40,$B50,Override!$D$11:$D$40,5,Override!$E$11:$E$40,"&gt;=0",Override!$C$11:$C$40,"MXAU"))&gt;0,SUMIFS(Override!$E$11:$E$40,Override!$B$11:$B$40,$B50,Override!$D$11:$D$40,5)-SUMIFS(Override!$E$11:$E$40,Override!$B$11:$B$40,$B50,Override!$D$11:$D$40,5,Override!$C$11:$C$40,"MXAU"),Override!$G$85)/'AS51'!$B$3,"")))</f>
        <v/>
      </c>
      <c r="K50" s="77">
        <f>IF(K$13="","",IF($B50="","",IFERROR($C50*$D50*IF((Override!$C$4="ON")*(COUNTIFS(Override!$B$11:$B$40,$B50,Override!$D$11:$D$40,6,Override!$E$11:$E$40,"&gt;=0")-COUNTIFS(Override!$B$11:$B$40,$B50,Override!$D$11:$D$40,6,Override!$E$11:$E$40,"&gt;=0",Override!$C$11:$C$40,"MXAU"))&gt;0,SUMIFS(Override!$E$11:$E$40,Override!$B$11:$B$40,$B50,Override!$D$11:$D$40,6)-SUMIFS(Override!$E$11:$E$40,Override!$B$11:$B$40,$B50,Override!$D$11:$D$40,6,Override!$C$11:$C$40,"MXAU"),Override!$H$85)/'AS51'!$B$3,"")))</f>
        <v/>
      </c>
      <c r="L50" s="77">
        <f>IF(L$13="","",IF($B50="","",IFERROR($C50*$D50*IF((Override!$C$4="ON")*(COUNTIFS(Override!$B$11:$B$40,$B50,Override!$D$11:$D$40,7,Override!$E$11:$E$40,"&gt;=0")-COUNTIFS(Override!$B$11:$B$40,$B50,Override!$D$11:$D$40,7,Override!$E$11:$E$40,"&gt;=0",Override!$C$11:$C$40,"MXAU"))&gt;0,SUMIFS(Override!$E$11:$E$40,Override!$B$11:$B$40,$B50,Override!$D$11:$D$40,7)-SUMIFS(Override!$E$11:$E$40,Override!$B$11:$B$40,$B50,Override!$D$11:$D$40,7,Override!$C$11:$C$40,"MXAU"),Override!$I$85)/'AS51'!$B$3,"")))</f>
        <v/>
      </c>
      <c r="M50" s="77">
        <f>IF(M$13="","",IF($B50="","",IFERROR($C50*$D50*IF((Override!$C$4="ON")*(COUNTIFS(Override!$B$11:$B$40,$B50,Override!$D$11:$D$40,8,Override!$E$11:$E$40,"&gt;=0")-COUNTIFS(Override!$B$11:$B$40,$B50,Override!$D$11:$D$40,8,Override!$E$11:$E$40,"&gt;=0",Override!$C$11:$C$40,"MXAU"))&gt;0,SUMIFS(Override!$E$11:$E$40,Override!$B$11:$B$40,$B50,Override!$D$11:$D$40,8)-SUMIFS(Override!$E$11:$E$40,Override!$B$11:$B$40,$B50,Override!$D$11:$D$40,8,Override!$C$11:$C$40,"MXAU"),Override!$J$85)/'AS51'!$B$3,"")))</f>
        <v/>
      </c>
      <c r="N50" s="77">
        <f>IF(N$13="","",IF($B50="","",IFERROR($C50*$D50*IF((Override!$C$4="ON")*(COUNTIFS(Override!$B$11:$B$40,$B50,Override!$D$11:$D$40,9,Override!$E$11:$E$40,"&gt;=0")-COUNTIFS(Override!$B$11:$B$40,$B50,Override!$D$11:$D$40,9,Override!$E$11:$E$40,"&gt;=0",Override!$C$11:$C$40,"MXAU"))&gt;0,SUMIFS(Override!$E$11:$E$40,Override!$B$11:$B$40,$B50,Override!$D$11:$D$40,9)-SUMIFS(Override!$E$11:$E$40,Override!$B$11:$B$40,$B50,Override!$D$11:$D$40,9,Override!$C$11:$C$40,"MXAU"),Override!$K$85)/'AS51'!$B$3,"")))</f>
        <v/>
      </c>
      <c r="O50" s="77">
        <f>IF(O$13="","",IF($B50="","",IFERROR($C50*$D50*IF((Override!$C$4="ON")*(COUNTIFS(Override!$B$11:$B$40,$B50,Override!$D$11:$D$40,10,Override!$E$11:$E$40,"&gt;=0")-COUNTIFS(Override!$B$11:$B$40,$B50,Override!$D$11:$D$40,10,Override!$E$11:$E$40,"&gt;=0",Override!$C$11:$C$40,"MXAU"))&gt;0,SUMIFS(Override!$E$11:$E$40,Override!$B$11:$B$40,$B50,Override!$D$11:$D$40,10)-SUMIFS(Override!$E$11:$E$40,Override!$B$11:$B$40,$B50,Override!$D$11:$D$40,10,Override!$C$11:$C$40,"MXAU"),Override!$L$85)/'AS51'!$B$3,"")))</f>
        <v/>
      </c>
      <c r="P50" s="77">
        <f>IF(P$13="","",IF($B50="","",IFERROR($C50*$D50*IF((Override!$C$4="ON")*(COUNTIFS(Override!$B$11:$B$40,$B50,Override!$D$11:$D$40,11,Override!$E$11:$E$40,"&gt;=0")-COUNTIFS(Override!$B$11:$B$40,$B50,Override!$D$11:$D$40,11,Override!$E$11:$E$40,"&gt;=0",Override!$C$11:$C$40,"MXAU"))&gt;0,SUMIFS(Override!$E$11:$E$40,Override!$B$11:$B$40,$B50,Override!$D$11:$D$40,11)-SUMIFS(Override!$E$11:$E$40,Override!$B$11:$B$40,$B50,Override!$D$11:$D$40,11,Override!$C$11:$C$40,"MXAU"),Override!$M$85)/'AS51'!$B$3,"")))</f>
        <v/>
      </c>
      <c r="Q50" s="77">
        <f>IF(Q$13="","",IF($B50="","",IFERROR($C50*$D50*IF((Override!$C$4="ON")*(COUNTIFS(Override!$B$11:$B$40,$B50,Override!$D$11:$D$40,12,Override!$E$11:$E$40,"&gt;=0")-COUNTIFS(Override!$B$11:$B$40,$B50,Override!$D$11:$D$40,12,Override!$E$11:$E$40,"&gt;=0",Override!$C$11:$C$40,"MXAU"))&gt;0,SUMIFS(Override!$E$11:$E$40,Override!$B$11:$B$40,$B50,Override!$D$11:$D$40,12)-SUMIFS(Override!$E$11:$E$40,Override!$B$11:$B$40,$B50,Override!$D$11:$D$40,12,Override!$C$11:$C$40,"MXAU"),Override!$N$85)/'AS51'!$B$3,"")))</f>
        <v/>
      </c>
      <c r="R50" s="77">
        <f>IF(R$13="","",IF($B50="","",IFERROR($C50*$D50*IF((Override!$C$4="ON")*(COUNTIFS(Override!$B$11:$B$40,$B50,Override!$D$11:$D$40,13,Override!$E$11:$E$40,"&gt;=0")-COUNTIFS(Override!$B$11:$B$40,$B50,Override!$D$11:$D$40,13,Override!$E$11:$E$40,"&gt;=0",Override!$C$11:$C$40,"MXAU"))&gt;0,SUMIFS(Override!$E$11:$E$40,Override!$B$11:$B$40,$B50,Override!$D$11:$D$40,13)-SUMIFS(Override!$E$11:$E$40,Override!$B$11:$B$40,$B50,Override!$D$11:$D$40,13,Override!$C$11:$C$40,"MXAU"),Override!$O$85)/'AS51'!$B$3,"")))</f>
        <v/>
      </c>
      <c r="S50" s="77">
        <f>IF(S$13="","",IF($B50="","",IFERROR($C50*$D50*IF((Override!$C$4="ON")*(COUNTIFS(Override!$B$11:$B$40,$B50,Override!$D$11:$D$40,14,Override!$E$11:$E$40,"&gt;=0")-COUNTIFS(Override!$B$11:$B$40,$B50,Override!$D$11:$D$40,14,Override!$E$11:$E$40,"&gt;=0",Override!$C$11:$C$40,"MXAU"))&gt;0,SUMIFS(Override!$E$11:$E$40,Override!$B$11:$B$40,$B50,Override!$D$11:$D$40,14)-SUMIFS(Override!$E$11:$E$40,Override!$B$11:$B$40,$B50,Override!$D$11:$D$40,14,Override!$C$11:$C$40,"MXAU"),Override!$P$85)/'AS51'!$B$3,"")))</f>
        <v/>
      </c>
      <c r="T50" s="77">
        <f>IF(T$13="","",IF($B50="","",IFERROR($C50*$D50*IF((Override!$C$4="ON")*(COUNTIFS(Override!$B$11:$B$40,$B50,Override!$D$11:$D$40,15,Override!$E$11:$E$40,"&gt;=0")-COUNTIFS(Override!$B$11:$B$40,$B50,Override!$D$11:$D$40,15,Override!$E$11:$E$40,"&gt;=0",Override!$C$11:$C$40,"MXAU"))&gt;0,SUMIFS(Override!$E$11:$E$40,Override!$B$11:$B$40,$B50,Override!$D$11:$D$40,15)-SUMIFS(Override!$E$11:$E$40,Override!$B$11:$B$40,$B50,Override!$D$11:$D$40,15,Override!$C$11:$C$40,"MXAU"),Override!$Q$85)/'AS51'!$B$3,"")))</f>
        <v/>
      </c>
      <c r="U50" s="77">
        <f>IF(U$13="","",IF($B50="","",IFERROR($C50*$D50*IF((Override!$C$4="ON")*(COUNTIFS(Override!$B$11:$B$40,$B50,Override!$D$11:$D$40,16,Override!$E$11:$E$40,"&gt;=0")-COUNTIFS(Override!$B$11:$B$40,$B50,Override!$D$11:$D$40,16,Override!$E$11:$E$40,"&gt;=0",Override!$C$11:$C$40,"MXAU"))&gt;0,SUMIFS(Override!$E$11:$E$40,Override!$B$11:$B$40,$B50,Override!$D$11:$D$40,16)-SUMIFS(Override!$E$11:$E$40,Override!$B$11:$B$40,$B50,Override!$D$11:$D$40,16,Override!$C$11:$C$40,"MXAU"),Override!$R$85)/'AS51'!$B$3,"")))</f>
        <v/>
      </c>
      <c r="W50" s="77">
        <f>IF(W$13="","",IF($B50="","",IFERROR(F50*$E50/100,"")))</f>
        <v/>
      </c>
      <c r="X50" s="77">
        <f>IF(X$13="","",IF($B50="","",IFERROR(G50*$E50/100,"")))</f>
        <v/>
      </c>
      <c r="Y50" s="77">
        <f>IF(Y$13="","",IF($B50="","",IFERROR(H50*$E50/100,"")))</f>
        <v/>
      </c>
      <c r="Z50" s="77">
        <f>IF(Z$13="","",IF($B50="","",IFERROR(I50*$E50/100,"")))</f>
        <v/>
      </c>
      <c r="AA50" s="77">
        <f>IF(AA$13="","",IF($B50="","",IFERROR(J50*$E50/100,"")))</f>
        <v/>
      </c>
      <c r="AB50" s="77">
        <f>IF(AB$13="","",IF($B50="","",IFERROR(K50*$E50/100,"")))</f>
        <v/>
      </c>
      <c r="AC50" s="77">
        <f>IF(AC$13="","",IF($B50="","",IFERROR(L50*$E50/100,"")))</f>
        <v/>
      </c>
      <c r="AD50" s="77">
        <f>IF(AD$13="","",IF($B50="","",IFERROR(M50*$E50/100,"")))</f>
        <v/>
      </c>
      <c r="AE50" s="77">
        <f>IF(AE$13="","",IF($B50="","",IFERROR(N50*$E50/100,"")))</f>
        <v/>
      </c>
      <c r="AF50" s="77">
        <f>IF(AF$13="","",IF($B50="","",IFERROR(O50*$E50/100,"")))</f>
        <v/>
      </c>
      <c r="AG50" s="77">
        <f>IF(AG$13="","",IF($B50="","",IFERROR(P50*$E50/100,"")))</f>
        <v/>
      </c>
      <c r="AH50" s="77">
        <f>IF(AH$13="","",IF($B50="","",IFERROR(Q50*$E50/100,"")))</f>
        <v/>
      </c>
      <c r="AI50" s="77">
        <f>IF(AI$13="","",IF($B50="","",IFERROR(R50*$E50/100,"")))</f>
        <v/>
      </c>
      <c r="AJ50" s="77">
        <f>IF(AJ$13="","",IF($B50="","",IFERROR(S50*$E50/100,"")))</f>
        <v/>
      </c>
      <c r="AK50" s="77">
        <f>IF(AK$13="","",IF($B50="","",IFERROR(T50*$E50/100,"")))</f>
        <v/>
      </c>
      <c r="AL50" s="77">
        <f>IF(AL$13="","",IF($B50="","",IFERROR(U50*$E50/100,"")))</f>
        <v/>
      </c>
      <c r="AN50" s="77">
        <f>IF($B50="","",SUMIF($F$13:$U$13,"&lt;="&amp;Sector!$D$51,$F50:$U50))</f>
        <v/>
      </c>
      <c r="AO50" s="77">
        <f>IF($B50="","",SUMIF($W$13:$AL$13,"&lt;="&amp;Sector!$D$51,$W50:$AL50))</f>
        <v/>
      </c>
      <c r="AQ50" s="163">
        <f>IF(AQ$13="","",IF($B50="","",IFERROR($C50*$D50*SUMPRODUCT(('Dvd Calendar'!$E$382:$CZ$382&gt;AQ$12)*('Dvd Calendar'!$E$382:$CZ$382&lt;=AQ$13)*'Dvd Calendar'!$E$385:$CZ$385*(('Dvd Calendar'!$E$387:$CZ$387='Field Check'!$C$56)*('Field Check'!$C$56&lt;&gt;"")+('Dvd Calendar'!$E$387:$CZ$387='Field Check'!$C$57)*('Field Check'!$C$57&lt;&gt;"")))/'AS51'!$B$3,"")))</f>
        <v/>
      </c>
      <c r="AR50" s="163">
        <f>IF(AR$13="","",IF($B50="","",IFERROR($C50*$D50*SUMPRODUCT(('Dvd Calendar'!$E$382:$CZ$382&gt;AR$12)*('Dvd Calendar'!$E$382:$CZ$382&lt;=AR$13)*'Dvd Calendar'!$E$385:$CZ$385*(('Dvd Calendar'!$E$387:$CZ$387='Field Check'!$C$56)*('Field Check'!$C$56&lt;&gt;"")+('Dvd Calendar'!$E$387:$CZ$387='Field Check'!$C$57)*('Field Check'!$C$57&lt;&gt;"")))/'AS51'!$B$3,"")))</f>
        <v/>
      </c>
      <c r="AS50" s="163">
        <f>IF(AS$13="","",IF($B50="","",IFERROR($C50*$D50*SUMPRODUCT(('Dvd Calendar'!$E$382:$CZ$382&gt;AS$12)*('Dvd Calendar'!$E$382:$CZ$382&lt;=AS$13)*'Dvd Calendar'!$E$385:$CZ$385*(('Dvd Calendar'!$E$387:$CZ$387='Field Check'!$C$56)*('Field Check'!$C$56&lt;&gt;"")+('Dvd Calendar'!$E$387:$CZ$387='Field Check'!$C$57)*('Field Check'!$C$57&lt;&gt;"")))/'AS51'!$B$3,"")))</f>
        <v/>
      </c>
      <c r="AT50" s="163">
        <f>IF(AT$13="","",IF($B50="","",IFERROR($C50*$D50*SUMPRODUCT(('Dvd Calendar'!$E$382:$CZ$382&gt;AT$12)*('Dvd Calendar'!$E$382:$CZ$382&lt;=AT$13)*'Dvd Calendar'!$E$385:$CZ$385*(('Dvd Calendar'!$E$387:$CZ$387='Field Check'!$C$56)*('Field Check'!$C$56&lt;&gt;"")+('Dvd Calendar'!$E$387:$CZ$387='Field Check'!$C$57)*('Field Check'!$C$57&lt;&gt;"")))/'AS51'!$B$3,"")))</f>
        <v/>
      </c>
      <c r="AU50" s="163">
        <f>IF(AU$13="","",IF($B50="","",IFERROR($C50*$D50*SUMPRODUCT(('Dvd Calendar'!$E$382:$CZ$382&gt;AU$12)*('Dvd Calendar'!$E$382:$CZ$382&lt;=AU$13)*'Dvd Calendar'!$E$385:$CZ$385*(('Dvd Calendar'!$E$387:$CZ$387='Field Check'!$C$56)*('Field Check'!$C$56&lt;&gt;"")+('Dvd Calendar'!$E$387:$CZ$387='Field Check'!$C$57)*('Field Check'!$C$57&lt;&gt;"")))/'AS51'!$B$3,"")))</f>
        <v/>
      </c>
      <c r="AV50" s="163">
        <f>IF(AV$13="","",IF($B50="","",IFERROR($C50*$D50*SUMPRODUCT(('Dvd Calendar'!$E$382:$CZ$382&gt;AV$12)*('Dvd Calendar'!$E$382:$CZ$382&lt;=AV$13)*'Dvd Calendar'!$E$385:$CZ$385*(('Dvd Calendar'!$E$387:$CZ$387='Field Check'!$C$56)*('Field Check'!$C$56&lt;&gt;"")+('Dvd Calendar'!$E$387:$CZ$387='Field Check'!$C$57)*('Field Check'!$C$57&lt;&gt;"")))/'AS51'!$B$3,"")))</f>
        <v/>
      </c>
      <c r="AW50" s="163">
        <f>IF(AW$13="","",IF($B50="","",IFERROR($C50*$D50*SUMPRODUCT(('Dvd Calendar'!$E$382:$CZ$382&gt;AW$12)*('Dvd Calendar'!$E$382:$CZ$382&lt;=AW$13)*'Dvd Calendar'!$E$385:$CZ$385*(('Dvd Calendar'!$E$387:$CZ$387='Field Check'!$C$56)*('Field Check'!$C$56&lt;&gt;"")+('Dvd Calendar'!$E$387:$CZ$387='Field Check'!$C$57)*('Field Check'!$C$57&lt;&gt;"")))/'AS51'!$B$3,"")))</f>
        <v/>
      </c>
      <c r="AX50" s="163">
        <f>IF(AX$13="","",IF($B50="","",IFERROR($C50*$D50*SUMPRODUCT(('Dvd Calendar'!$E$382:$CZ$382&gt;AX$12)*('Dvd Calendar'!$E$382:$CZ$382&lt;=AX$13)*'Dvd Calendar'!$E$385:$CZ$385*(('Dvd Calendar'!$E$387:$CZ$387='Field Check'!$C$56)*('Field Check'!$C$56&lt;&gt;"")+('Dvd Calendar'!$E$387:$CZ$387='Field Check'!$C$57)*('Field Check'!$C$57&lt;&gt;"")))/'AS51'!$B$3,"")))</f>
        <v/>
      </c>
      <c r="AY50" s="163">
        <f>IF(AY$13="","",IF($B50="","",IFERROR($C50*$D50*SUMPRODUCT(('Dvd Calendar'!$E$382:$CZ$382&gt;AY$12)*('Dvd Calendar'!$E$382:$CZ$382&lt;=AY$13)*'Dvd Calendar'!$E$385:$CZ$385*(('Dvd Calendar'!$E$387:$CZ$387='Field Check'!$C$56)*('Field Check'!$C$56&lt;&gt;"")+('Dvd Calendar'!$E$387:$CZ$387='Field Check'!$C$57)*('Field Check'!$C$57&lt;&gt;"")))/'AS51'!$B$3,"")))</f>
        <v/>
      </c>
      <c r="AZ50" s="163">
        <f>IF(AZ$13="","",IF($B50="","",IFERROR($C50*$D50*SUMPRODUCT(('Dvd Calendar'!$E$382:$CZ$382&gt;AZ$12)*('Dvd Calendar'!$E$382:$CZ$382&lt;=AZ$13)*'Dvd Calendar'!$E$385:$CZ$385*(('Dvd Calendar'!$E$387:$CZ$387='Field Check'!$C$56)*('Field Check'!$C$56&lt;&gt;"")+('Dvd Calendar'!$E$387:$CZ$387='Field Check'!$C$57)*('Field Check'!$C$57&lt;&gt;"")))/'AS51'!$B$3,"")))</f>
        <v/>
      </c>
      <c r="BA50" s="163">
        <f>IF(BA$13="","",IF($B50="","",IFERROR($C50*$D50*SUMPRODUCT(('Dvd Calendar'!$E$382:$CZ$382&gt;BA$12)*('Dvd Calendar'!$E$382:$CZ$382&lt;=BA$13)*'Dvd Calendar'!$E$385:$CZ$385*(('Dvd Calendar'!$E$387:$CZ$387='Field Check'!$C$56)*('Field Check'!$C$56&lt;&gt;"")+('Dvd Calendar'!$E$387:$CZ$387='Field Check'!$C$57)*('Field Check'!$C$57&lt;&gt;"")))/'AS51'!$B$3,"")))</f>
        <v/>
      </c>
      <c r="BB50" s="163">
        <f>IF(BB$13="","",IF($B50="","",IFERROR($C50*$D50*SUMPRODUCT(('Dvd Calendar'!$E$382:$CZ$382&gt;BB$12)*('Dvd Calendar'!$E$382:$CZ$382&lt;=BB$13)*'Dvd Calendar'!$E$385:$CZ$385*(('Dvd Calendar'!$E$387:$CZ$387='Field Check'!$C$56)*('Field Check'!$C$56&lt;&gt;"")+('Dvd Calendar'!$E$387:$CZ$387='Field Check'!$C$57)*('Field Check'!$C$57&lt;&gt;"")))/'AS51'!$B$3,"")))</f>
        <v/>
      </c>
      <c r="BC50" s="163">
        <f>IF(BC$13="","",IF($B50="","",IFERROR($C50*$D50*SUMPRODUCT(('Dvd Calendar'!$E$382:$CZ$382&gt;BC$12)*('Dvd Calendar'!$E$382:$CZ$382&lt;=BC$13)*'Dvd Calendar'!$E$385:$CZ$385*(('Dvd Calendar'!$E$387:$CZ$387='Field Check'!$C$56)*('Field Check'!$C$56&lt;&gt;"")+('Dvd Calendar'!$E$387:$CZ$387='Field Check'!$C$57)*('Field Check'!$C$57&lt;&gt;"")))/'AS51'!$B$3,"")))</f>
        <v/>
      </c>
      <c r="BD50" s="163">
        <f>IF(BD$13="","",IF($B50="","",IFERROR($C50*$D50*SUMPRODUCT(('Dvd Calendar'!$E$382:$CZ$382&gt;BD$12)*('Dvd Calendar'!$E$382:$CZ$382&lt;=BD$13)*'Dvd Calendar'!$E$385:$CZ$385*(('Dvd Calendar'!$E$387:$CZ$387='Field Check'!$C$56)*('Field Check'!$C$56&lt;&gt;"")+('Dvd Calendar'!$E$387:$CZ$387='Field Check'!$C$57)*('Field Check'!$C$57&lt;&gt;"")))/'AS51'!$B$3,"")))</f>
        <v/>
      </c>
      <c r="BE50" s="163">
        <f>IF(BE$13="","",IF($B50="","",IFERROR($C50*$D50*SUMPRODUCT(('Dvd Calendar'!$E$382:$CZ$382&gt;BE$12)*('Dvd Calendar'!$E$382:$CZ$382&lt;=BE$13)*'Dvd Calendar'!$E$385:$CZ$385*(('Dvd Calendar'!$E$387:$CZ$387='Field Check'!$C$56)*('Field Check'!$C$56&lt;&gt;"")+('Dvd Calendar'!$E$387:$CZ$387='Field Check'!$C$57)*('Field Check'!$C$57&lt;&gt;"")))/'AS51'!$B$3,"")))</f>
        <v/>
      </c>
      <c r="BF50" s="163">
        <f>IF(BF$13="","",IF($B50="","",IFERROR($C50*$D50*SUMPRODUCT(('Dvd Calendar'!$E$382:$CZ$382&gt;BF$12)*('Dvd Calendar'!$E$382:$CZ$382&lt;=BF$13)*'Dvd Calendar'!$E$385:$CZ$385*(('Dvd Calendar'!$E$387:$CZ$387='Field Check'!$C$56)*('Field Check'!$C$56&lt;&gt;"")+('Dvd Calendar'!$E$387:$CZ$387='Field Check'!$C$57)*('Field Check'!$C$57&lt;&gt;"")))/'AS51'!$B$3,"")))</f>
        <v/>
      </c>
      <c r="BH50" s="163">
        <f>IF(BH$13="","",IF($B50="","",IFERROR(AQ50*$E50/100,"")))</f>
        <v/>
      </c>
      <c r="BI50" s="163">
        <f>IF(BI$13="","",IF($B50="","",IFERROR(AR50*$E50/100,"")))</f>
        <v/>
      </c>
      <c r="BJ50" s="163">
        <f>IF(BJ$13="","",IF($B50="","",IFERROR(AS50*$E50/100,"")))</f>
        <v/>
      </c>
      <c r="BK50" s="163">
        <f>IF(BK$13="","",IF($B50="","",IFERROR(AT50*$E50/100,"")))</f>
        <v/>
      </c>
      <c r="BL50" s="163">
        <f>IF(BL$13="","",IF($B50="","",IFERROR(AU50*$E50/100,"")))</f>
        <v/>
      </c>
      <c r="BM50" s="163">
        <f>IF(BM$13="","",IF($B50="","",IFERROR(AV50*$E50/100,"")))</f>
        <v/>
      </c>
      <c r="BN50" s="163">
        <f>IF(BN$13="","",IF($B50="","",IFERROR(AW50*$E50/100,"")))</f>
        <v/>
      </c>
      <c r="BO50" s="163">
        <f>IF(BO$13="","",IF($B50="","",IFERROR(AX50*$E50/100,"")))</f>
        <v/>
      </c>
      <c r="BP50" s="163">
        <f>IF(BP$13="","",IF($B50="","",IFERROR(AY50*$E50/100,"")))</f>
        <v/>
      </c>
      <c r="BQ50" s="163">
        <f>IF(BQ$13="","",IF($B50="","",IFERROR(AZ50*$E50/100,"")))</f>
        <v/>
      </c>
      <c r="BR50" s="163">
        <f>IF(BR$13="","",IF($B50="","",IFERROR(BA50*$E50/100,"")))</f>
        <v/>
      </c>
      <c r="BS50" s="163">
        <f>IF(BS$13="","",IF($B50="","",IFERROR(BB50*$E50/100,"")))</f>
        <v/>
      </c>
      <c r="BT50" s="163">
        <f>IF(BT$13="","",IF($B50="","",IFERROR(BC50*$E50/100,"")))</f>
        <v/>
      </c>
      <c r="BU50" s="163">
        <f>IF(BU$13="","",IF($B50="","",IFERROR(BD50*$E50/100,"")))</f>
        <v/>
      </c>
      <c r="BV50" s="163">
        <f>IF(BV$13="","",IF($B50="","",IFERROR(BE50*$E50/100,"")))</f>
        <v/>
      </c>
      <c r="BW50" s="163">
        <f>IF(BW$13="","",IF($B50="","",IFERROR(BF50*$E50/100,"")))</f>
        <v/>
      </c>
    </row>
    <row r="51">
      <c r="B51" s="126">
        <f>IF('AS51'!$C$41="","",'AS51'!$C$41)</f>
        <v/>
      </c>
      <c r="C51" s="74">
        <f>IF('AS51'!$B$41="","",'AS51'!$B$41)</f>
        <v/>
      </c>
      <c r="D51" s="75">
        <f>IFERROR('AS51'!$Q$41,1)</f>
        <v/>
      </c>
      <c r="E51" s="76">
        <f>IF($B51="","",IF(ISNUMBER('AS51'!$I$41),'AS51'!$I$41,'Index Summary'!$C$7))</f>
        <v/>
      </c>
      <c r="F51" s="77">
        <f>IF(F$13="","",IF($B51="","",IFERROR($C51*$D51*IF((Override!$C$4="ON")*(COUNTIFS(Override!$B$11:$B$40,$B51,Override!$D$11:$D$40,1,Override!$E$11:$E$40,"&gt;=0")-COUNTIFS(Override!$B$11:$B$40,$B51,Override!$D$11:$D$40,1,Override!$E$11:$E$40,"&gt;=0",Override!$C$11:$C$40,"MXAU"))&gt;0,SUMIFS(Override!$E$11:$E$40,Override!$B$11:$B$40,$B51,Override!$D$11:$D$40,1)-SUMIFS(Override!$E$11:$E$40,Override!$B$11:$B$40,$B51,Override!$D$11:$D$40,1,Override!$C$11:$C$40,"MXAU"),Override!$C$86)/'AS51'!$B$3,"")))</f>
        <v/>
      </c>
      <c r="G51" s="77">
        <f>IF(G$13="","",IF($B51="","",IFERROR($C51*$D51*IF((Override!$C$4="ON")*(COUNTIFS(Override!$B$11:$B$40,$B51,Override!$D$11:$D$40,2,Override!$E$11:$E$40,"&gt;=0")-COUNTIFS(Override!$B$11:$B$40,$B51,Override!$D$11:$D$40,2,Override!$E$11:$E$40,"&gt;=0",Override!$C$11:$C$40,"MXAU"))&gt;0,SUMIFS(Override!$E$11:$E$40,Override!$B$11:$B$40,$B51,Override!$D$11:$D$40,2)-SUMIFS(Override!$E$11:$E$40,Override!$B$11:$B$40,$B51,Override!$D$11:$D$40,2,Override!$C$11:$C$40,"MXAU"),Override!$D$86)/'AS51'!$B$3,"")))</f>
        <v/>
      </c>
      <c r="H51" s="77">
        <f>IF(H$13="","",IF($B51="","",IFERROR($C51*$D51*IF((Override!$C$4="ON")*(COUNTIFS(Override!$B$11:$B$40,$B51,Override!$D$11:$D$40,3,Override!$E$11:$E$40,"&gt;=0")-COUNTIFS(Override!$B$11:$B$40,$B51,Override!$D$11:$D$40,3,Override!$E$11:$E$40,"&gt;=0",Override!$C$11:$C$40,"MXAU"))&gt;0,SUMIFS(Override!$E$11:$E$40,Override!$B$11:$B$40,$B51,Override!$D$11:$D$40,3)-SUMIFS(Override!$E$11:$E$40,Override!$B$11:$B$40,$B51,Override!$D$11:$D$40,3,Override!$C$11:$C$40,"MXAU"),Override!$E$86)/'AS51'!$B$3,"")))</f>
        <v/>
      </c>
      <c r="I51" s="77">
        <f>IF(I$13="","",IF($B51="","",IFERROR($C51*$D51*IF((Override!$C$4="ON")*(COUNTIFS(Override!$B$11:$B$40,$B51,Override!$D$11:$D$40,4,Override!$E$11:$E$40,"&gt;=0")-COUNTIFS(Override!$B$11:$B$40,$B51,Override!$D$11:$D$40,4,Override!$E$11:$E$40,"&gt;=0",Override!$C$11:$C$40,"MXAU"))&gt;0,SUMIFS(Override!$E$11:$E$40,Override!$B$11:$B$40,$B51,Override!$D$11:$D$40,4)-SUMIFS(Override!$E$11:$E$40,Override!$B$11:$B$40,$B51,Override!$D$11:$D$40,4,Override!$C$11:$C$40,"MXAU"),Override!$F$86)/'AS51'!$B$3,"")))</f>
        <v/>
      </c>
      <c r="J51" s="77">
        <f>IF(J$13="","",IF($B51="","",IFERROR($C51*$D51*IF((Override!$C$4="ON")*(COUNTIFS(Override!$B$11:$B$40,$B51,Override!$D$11:$D$40,5,Override!$E$11:$E$40,"&gt;=0")-COUNTIFS(Override!$B$11:$B$40,$B51,Override!$D$11:$D$40,5,Override!$E$11:$E$40,"&gt;=0",Override!$C$11:$C$40,"MXAU"))&gt;0,SUMIFS(Override!$E$11:$E$40,Override!$B$11:$B$40,$B51,Override!$D$11:$D$40,5)-SUMIFS(Override!$E$11:$E$40,Override!$B$11:$B$40,$B51,Override!$D$11:$D$40,5,Override!$C$11:$C$40,"MXAU"),Override!$G$86)/'AS51'!$B$3,"")))</f>
        <v/>
      </c>
      <c r="K51" s="77">
        <f>IF(K$13="","",IF($B51="","",IFERROR($C51*$D51*IF((Override!$C$4="ON")*(COUNTIFS(Override!$B$11:$B$40,$B51,Override!$D$11:$D$40,6,Override!$E$11:$E$40,"&gt;=0")-COUNTIFS(Override!$B$11:$B$40,$B51,Override!$D$11:$D$40,6,Override!$E$11:$E$40,"&gt;=0",Override!$C$11:$C$40,"MXAU"))&gt;0,SUMIFS(Override!$E$11:$E$40,Override!$B$11:$B$40,$B51,Override!$D$11:$D$40,6)-SUMIFS(Override!$E$11:$E$40,Override!$B$11:$B$40,$B51,Override!$D$11:$D$40,6,Override!$C$11:$C$40,"MXAU"),Override!$H$86)/'AS51'!$B$3,"")))</f>
        <v/>
      </c>
      <c r="L51" s="77">
        <f>IF(L$13="","",IF($B51="","",IFERROR($C51*$D51*IF((Override!$C$4="ON")*(COUNTIFS(Override!$B$11:$B$40,$B51,Override!$D$11:$D$40,7,Override!$E$11:$E$40,"&gt;=0")-COUNTIFS(Override!$B$11:$B$40,$B51,Override!$D$11:$D$40,7,Override!$E$11:$E$40,"&gt;=0",Override!$C$11:$C$40,"MXAU"))&gt;0,SUMIFS(Override!$E$11:$E$40,Override!$B$11:$B$40,$B51,Override!$D$11:$D$40,7)-SUMIFS(Override!$E$11:$E$40,Override!$B$11:$B$40,$B51,Override!$D$11:$D$40,7,Override!$C$11:$C$40,"MXAU"),Override!$I$86)/'AS51'!$B$3,"")))</f>
        <v/>
      </c>
      <c r="M51" s="77">
        <f>IF(M$13="","",IF($B51="","",IFERROR($C51*$D51*IF((Override!$C$4="ON")*(COUNTIFS(Override!$B$11:$B$40,$B51,Override!$D$11:$D$40,8,Override!$E$11:$E$40,"&gt;=0")-COUNTIFS(Override!$B$11:$B$40,$B51,Override!$D$11:$D$40,8,Override!$E$11:$E$40,"&gt;=0",Override!$C$11:$C$40,"MXAU"))&gt;0,SUMIFS(Override!$E$11:$E$40,Override!$B$11:$B$40,$B51,Override!$D$11:$D$40,8)-SUMIFS(Override!$E$11:$E$40,Override!$B$11:$B$40,$B51,Override!$D$11:$D$40,8,Override!$C$11:$C$40,"MXAU"),Override!$J$86)/'AS51'!$B$3,"")))</f>
        <v/>
      </c>
      <c r="N51" s="77">
        <f>IF(N$13="","",IF($B51="","",IFERROR($C51*$D51*IF((Override!$C$4="ON")*(COUNTIFS(Override!$B$11:$B$40,$B51,Override!$D$11:$D$40,9,Override!$E$11:$E$40,"&gt;=0")-COUNTIFS(Override!$B$11:$B$40,$B51,Override!$D$11:$D$40,9,Override!$E$11:$E$40,"&gt;=0",Override!$C$11:$C$40,"MXAU"))&gt;0,SUMIFS(Override!$E$11:$E$40,Override!$B$11:$B$40,$B51,Override!$D$11:$D$40,9)-SUMIFS(Override!$E$11:$E$40,Override!$B$11:$B$40,$B51,Override!$D$11:$D$40,9,Override!$C$11:$C$40,"MXAU"),Override!$K$86)/'AS51'!$B$3,"")))</f>
        <v/>
      </c>
      <c r="O51" s="77">
        <f>IF(O$13="","",IF($B51="","",IFERROR($C51*$D51*IF((Override!$C$4="ON")*(COUNTIFS(Override!$B$11:$B$40,$B51,Override!$D$11:$D$40,10,Override!$E$11:$E$40,"&gt;=0")-COUNTIFS(Override!$B$11:$B$40,$B51,Override!$D$11:$D$40,10,Override!$E$11:$E$40,"&gt;=0",Override!$C$11:$C$40,"MXAU"))&gt;0,SUMIFS(Override!$E$11:$E$40,Override!$B$11:$B$40,$B51,Override!$D$11:$D$40,10)-SUMIFS(Override!$E$11:$E$40,Override!$B$11:$B$40,$B51,Override!$D$11:$D$40,10,Override!$C$11:$C$40,"MXAU"),Override!$L$86)/'AS51'!$B$3,"")))</f>
        <v/>
      </c>
      <c r="P51" s="77">
        <f>IF(P$13="","",IF($B51="","",IFERROR($C51*$D51*IF((Override!$C$4="ON")*(COUNTIFS(Override!$B$11:$B$40,$B51,Override!$D$11:$D$40,11,Override!$E$11:$E$40,"&gt;=0")-COUNTIFS(Override!$B$11:$B$40,$B51,Override!$D$11:$D$40,11,Override!$E$11:$E$40,"&gt;=0",Override!$C$11:$C$40,"MXAU"))&gt;0,SUMIFS(Override!$E$11:$E$40,Override!$B$11:$B$40,$B51,Override!$D$11:$D$40,11)-SUMIFS(Override!$E$11:$E$40,Override!$B$11:$B$40,$B51,Override!$D$11:$D$40,11,Override!$C$11:$C$40,"MXAU"),Override!$M$86)/'AS51'!$B$3,"")))</f>
        <v/>
      </c>
      <c r="Q51" s="77">
        <f>IF(Q$13="","",IF($B51="","",IFERROR($C51*$D51*IF((Override!$C$4="ON")*(COUNTIFS(Override!$B$11:$B$40,$B51,Override!$D$11:$D$40,12,Override!$E$11:$E$40,"&gt;=0")-COUNTIFS(Override!$B$11:$B$40,$B51,Override!$D$11:$D$40,12,Override!$E$11:$E$40,"&gt;=0",Override!$C$11:$C$40,"MXAU"))&gt;0,SUMIFS(Override!$E$11:$E$40,Override!$B$11:$B$40,$B51,Override!$D$11:$D$40,12)-SUMIFS(Override!$E$11:$E$40,Override!$B$11:$B$40,$B51,Override!$D$11:$D$40,12,Override!$C$11:$C$40,"MXAU"),Override!$N$86)/'AS51'!$B$3,"")))</f>
        <v/>
      </c>
      <c r="R51" s="77">
        <f>IF(R$13="","",IF($B51="","",IFERROR($C51*$D51*IF((Override!$C$4="ON")*(COUNTIFS(Override!$B$11:$B$40,$B51,Override!$D$11:$D$40,13,Override!$E$11:$E$40,"&gt;=0")-COUNTIFS(Override!$B$11:$B$40,$B51,Override!$D$11:$D$40,13,Override!$E$11:$E$40,"&gt;=0",Override!$C$11:$C$40,"MXAU"))&gt;0,SUMIFS(Override!$E$11:$E$40,Override!$B$11:$B$40,$B51,Override!$D$11:$D$40,13)-SUMIFS(Override!$E$11:$E$40,Override!$B$11:$B$40,$B51,Override!$D$11:$D$40,13,Override!$C$11:$C$40,"MXAU"),Override!$O$86)/'AS51'!$B$3,"")))</f>
        <v/>
      </c>
      <c r="S51" s="77">
        <f>IF(S$13="","",IF($B51="","",IFERROR($C51*$D51*IF((Override!$C$4="ON")*(COUNTIFS(Override!$B$11:$B$40,$B51,Override!$D$11:$D$40,14,Override!$E$11:$E$40,"&gt;=0")-COUNTIFS(Override!$B$11:$B$40,$B51,Override!$D$11:$D$40,14,Override!$E$11:$E$40,"&gt;=0",Override!$C$11:$C$40,"MXAU"))&gt;0,SUMIFS(Override!$E$11:$E$40,Override!$B$11:$B$40,$B51,Override!$D$11:$D$40,14)-SUMIFS(Override!$E$11:$E$40,Override!$B$11:$B$40,$B51,Override!$D$11:$D$40,14,Override!$C$11:$C$40,"MXAU"),Override!$P$86)/'AS51'!$B$3,"")))</f>
        <v/>
      </c>
      <c r="T51" s="77">
        <f>IF(T$13="","",IF($B51="","",IFERROR($C51*$D51*IF((Override!$C$4="ON")*(COUNTIFS(Override!$B$11:$B$40,$B51,Override!$D$11:$D$40,15,Override!$E$11:$E$40,"&gt;=0")-COUNTIFS(Override!$B$11:$B$40,$B51,Override!$D$11:$D$40,15,Override!$E$11:$E$40,"&gt;=0",Override!$C$11:$C$40,"MXAU"))&gt;0,SUMIFS(Override!$E$11:$E$40,Override!$B$11:$B$40,$B51,Override!$D$11:$D$40,15)-SUMIFS(Override!$E$11:$E$40,Override!$B$11:$B$40,$B51,Override!$D$11:$D$40,15,Override!$C$11:$C$40,"MXAU"),Override!$Q$86)/'AS51'!$B$3,"")))</f>
        <v/>
      </c>
      <c r="U51" s="77">
        <f>IF(U$13="","",IF($B51="","",IFERROR($C51*$D51*IF((Override!$C$4="ON")*(COUNTIFS(Override!$B$11:$B$40,$B51,Override!$D$11:$D$40,16,Override!$E$11:$E$40,"&gt;=0")-COUNTIFS(Override!$B$11:$B$40,$B51,Override!$D$11:$D$40,16,Override!$E$11:$E$40,"&gt;=0",Override!$C$11:$C$40,"MXAU"))&gt;0,SUMIFS(Override!$E$11:$E$40,Override!$B$11:$B$40,$B51,Override!$D$11:$D$40,16)-SUMIFS(Override!$E$11:$E$40,Override!$B$11:$B$40,$B51,Override!$D$11:$D$40,16,Override!$C$11:$C$40,"MXAU"),Override!$R$86)/'AS51'!$B$3,"")))</f>
        <v/>
      </c>
      <c r="W51" s="77">
        <f>IF(W$13="","",IF($B51="","",IFERROR(F51*$E51/100,"")))</f>
        <v/>
      </c>
      <c r="X51" s="77">
        <f>IF(X$13="","",IF($B51="","",IFERROR(G51*$E51/100,"")))</f>
        <v/>
      </c>
      <c r="Y51" s="77">
        <f>IF(Y$13="","",IF($B51="","",IFERROR(H51*$E51/100,"")))</f>
        <v/>
      </c>
      <c r="Z51" s="77">
        <f>IF(Z$13="","",IF($B51="","",IFERROR(I51*$E51/100,"")))</f>
        <v/>
      </c>
      <c r="AA51" s="77">
        <f>IF(AA$13="","",IF($B51="","",IFERROR(J51*$E51/100,"")))</f>
        <v/>
      </c>
      <c r="AB51" s="77">
        <f>IF(AB$13="","",IF($B51="","",IFERROR(K51*$E51/100,"")))</f>
        <v/>
      </c>
      <c r="AC51" s="77">
        <f>IF(AC$13="","",IF($B51="","",IFERROR(L51*$E51/100,"")))</f>
        <v/>
      </c>
      <c r="AD51" s="77">
        <f>IF(AD$13="","",IF($B51="","",IFERROR(M51*$E51/100,"")))</f>
        <v/>
      </c>
      <c r="AE51" s="77">
        <f>IF(AE$13="","",IF($B51="","",IFERROR(N51*$E51/100,"")))</f>
        <v/>
      </c>
      <c r="AF51" s="77">
        <f>IF(AF$13="","",IF($B51="","",IFERROR(O51*$E51/100,"")))</f>
        <v/>
      </c>
      <c r="AG51" s="77">
        <f>IF(AG$13="","",IF($B51="","",IFERROR(P51*$E51/100,"")))</f>
        <v/>
      </c>
      <c r="AH51" s="77">
        <f>IF(AH$13="","",IF($B51="","",IFERROR(Q51*$E51/100,"")))</f>
        <v/>
      </c>
      <c r="AI51" s="77">
        <f>IF(AI$13="","",IF($B51="","",IFERROR(R51*$E51/100,"")))</f>
        <v/>
      </c>
      <c r="AJ51" s="77">
        <f>IF(AJ$13="","",IF($B51="","",IFERROR(S51*$E51/100,"")))</f>
        <v/>
      </c>
      <c r="AK51" s="77">
        <f>IF(AK$13="","",IF($B51="","",IFERROR(T51*$E51/100,"")))</f>
        <v/>
      </c>
      <c r="AL51" s="77">
        <f>IF(AL$13="","",IF($B51="","",IFERROR(U51*$E51/100,"")))</f>
        <v/>
      </c>
      <c r="AN51" s="77">
        <f>IF($B51="","",SUMIF($F$13:$U$13,"&lt;="&amp;Sector!$D$51,$F51:$U51))</f>
        <v/>
      </c>
      <c r="AO51" s="77">
        <f>IF($B51="","",SUMIF($W$13:$AL$13,"&lt;="&amp;Sector!$D$51,$W51:$AL51))</f>
        <v/>
      </c>
      <c r="AQ51" s="163">
        <f>IF(AQ$13="","",IF($B51="","",IFERROR($C51*$D51*SUMPRODUCT(('Dvd Calendar'!$E$393:$CZ$393&gt;AQ$12)*('Dvd Calendar'!$E$393:$CZ$393&lt;=AQ$13)*'Dvd Calendar'!$E$396:$CZ$396*(('Dvd Calendar'!$E$398:$CZ$398='Field Check'!$C$56)*('Field Check'!$C$56&lt;&gt;"")+('Dvd Calendar'!$E$398:$CZ$398='Field Check'!$C$57)*('Field Check'!$C$57&lt;&gt;"")))/'AS51'!$B$3,"")))</f>
        <v/>
      </c>
      <c r="AR51" s="163">
        <f>IF(AR$13="","",IF($B51="","",IFERROR($C51*$D51*SUMPRODUCT(('Dvd Calendar'!$E$393:$CZ$393&gt;AR$12)*('Dvd Calendar'!$E$393:$CZ$393&lt;=AR$13)*'Dvd Calendar'!$E$396:$CZ$396*(('Dvd Calendar'!$E$398:$CZ$398='Field Check'!$C$56)*('Field Check'!$C$56&lt;&gt;"")+('Dvd Calendar'!$E$398:$CZ$398='Field Check'!$C$57)*('Field Check'!$C$57&lt;&gt;"")))/'AS51'!$B$3,"")))</f>
        <v/>
      </c>
      <c r="AS51" s="163">
        <f>IF(AS$13="","",IF($B51="","",IFERROR($C51*$D51*SUMPRODUCT(('Dvd Calendar'!$E$393:$CZ$393&gt;AS$12)*('Dvd Calendar'!$E$393:$CZ$393&lt;=AS$13)*'Dvd Calendar'!$E$396:$CZ$396*(('Dvd Calendar'!$E$398:$CZ$398='Field Check'!$C$56)*('Field Check'!$C$56&lt;&gt;"")+('Dvd Calendar'!$E$398:$CZ$398='Field Check'!$C$57)*('Field Check'!$C$57&lt;&gt;"")))/'AS51'!$B$3,"")))</f>
        <v/>
      </c>
      <c r="AT51" s="163">
        <f>IF(AT$13="","",IF($B51="","",IFERROR($C51*$D51*SUMPRODUCT(('Dvd Calendar'!$E$393:$CZ$393&gt;AT$12)*('Dvd Calendar'!$E$393:$CZ$393&lt;=AT$13)*'Dvd Calendar'!$E$396:$CZ$396*(('Dvd Calendar'!$E$398:$CZ$398='Field Check'!$C$56)*('Field Check'!$C$56&lt;&gt;"")+('Dvd Calendar'!$E$398:$CZ$398='Field Check'!$C$57)*('Field Check'!$C$57&lt;&gt;"")))/'AS51'!$B$3,"")))</f>
        <v/>
      </c>
      <c r="AU51" s="163">
        <f>IF(AU$13="","",IF($B51="","",IFERROR($C51*$D51*SUMPRODUCT(('Dvd Calendar'!$E$393:$CZ$393&gt;AU$12)*('Dvd Calendar'!$E$393:$CZ$393&lt;=AU$13)*'Dvd Calendar'!$E$396:$CZ$396*(('Dvd Calendar'!$E$398:$CZ$398='Field Check'!$C$56)*('Field Check'!$C$56&lt;&gt;"")+('Dvd Calendar'!$E$398:$CZ$398='Field Check'!$C$57)*('Field Check'!$C$57&lt;&gt;"")))/'AS51'!$B$3,"")))</f>
        <v/>
      </c>
      <c r="AV51" s="163">
        <f>IF(AV$13="","",IF($B51="","",IFERROR($C51*$D51*SUMPRODUCT(('Dvd Calendar'!$E$393:$CZ$393&gt;AV$12)*('Dvd Calendar'!$E$393:$CZ$393&lt;=AV$13)*'Dvd Calendar'!$E$396:$CZ$396*(('Dvd Calendar'!$E$398:$CZ$398='Field Check'!$C$56)*('Field Check'!$C$56&lt;&gt;"")+('Dvd Calendar'!$E$398:$CZ$398='Field Check'!$C$57)*('Field Check'!$C$57&lt;&gt;"")))/'AS51'!$B$3,"")))</f>
        <v/>
      </c>
      <c r="AW51" s="163">
        <f>IF(AW$13="","",IF($B51="","",IFERROR($C51*$D51*SUMPRODUCT(('Dvd Calendar'!$E$393:$CZ$393&gt;AW$12)*('Dvd Calendar'!$E$393:$CZ$393&lt;=AW$13)*'Dvd Calendar'!$E$396:$CZ$396*(('Dvd Calendar'!$E$398:$CZ$398='Field Check'!$C$56)*('Field Check'!$C$56&lt;&gt;"")+('Dvd Calendar'!$E$398:$CZ$398='Field Check'!$C$57)*('Field Check'!$C$57&lt;&gt;"")))/'AS51'!$B$3,"")))</f>
        <v/>
      </c>
      <c r="AX51" s="163">
        <f>IF(AX$13="","",IF($B51="","",IFERROR($C51*$D51*SUMPRODUCT(('Dvd Calendar'!$E$393:$CZ$393&gt;AX$12)*('Dvd Calendar'!$E$393:$CZ$393&lt;=AX$13)*'Dvd Calendar'!$E$396:$CZ$396*(('Dvd Calendar'!$E$398:$CZ$398='Field Check'!$C$56)*('Field Check'!$C$56&lt;&gt;"")+('Dvd Calendar'!$E$398:$CZ$398='Field Check'!$C$57)*('Field Check'!$C$57&lt;&gt;"")))/'AS51'!$B$3,"")))</f>
        <v/>
      </c>
      <c r="AY51" s="163">
        <f>IF(AY$13="","",IF($B51="","",IFERROR($C51*$D51*SUMPRODUCT(('Dvd Calendar'!$E$393:$CZ$393&gt;AY$12)*('Dvd Calendar'!$E$393:$CZ$393&lt;=AY$13)*'Dvd Calendar'!$E$396:$CZ$396*(('Dvd Calendar'!$E$398:$CZ$398='Field Check'!$C$56)*('Field Check'!$C$56&lt;&gt;"")+('Dvd Calendar'!$E$398:$CZ$398='Field Check'!$C$57)*('Field Check'!$C$57&lt;&gt;"")))/'AS51'!$B$3,"")))</f>
        <v/>
      </c>
      <c r="AZ51" s="163">
        <f>IF(AZ$13="","",IF($B51="","",IFERROR($C51*$D51*SUMPRODUCT(('Dvd Calendar'!$E$393:$CZ$393&gt;AZ$12)*('Dvd Calendar'!$E$393:$CZ$393&lt;=AZ$13)*'Dvd Calendar'!$E$396:$CZ$396*(('Dvd Calendar'!$E$398:$CZ$398='Field Check'!$C$56)*('Field Check'!$C$56&lt;&gt;"")+('Dvd Calendar'!$E$398:$CZ$398='Field Check'!$C$57)*('Field Check'!$C$57&lt;&gt;"")))/'AS51'!$B$3,"")))</f>
        <v/>
      </c>
      <c r="BA51" s="163">
        <f>IF(BA$13="","",IF($B51="","",IFERROR($C51*$D51*SUMPRODUCT(('Dvd Calendar'!$E$393:$CZ$393&gt;BA$12)*('Dvd Calendar'!$E$393:$CZ$393&lt;=BA$13)*'Dvd Calendar'!$E$396:$CZ$396*(('Dvd Calendar'!$E$398:$CZ$398='Field Check'!$C$56)*('Field Check'!$C$56&lt;&gt;"")+('Dvd Calendar'!$E$398:$CZ$398='Field Check'!$C$57)*('Field Check'!$C$57&lt;&gt;"")))/'AS51'!$B$3,"")))</f>
        <v/>
      </c>
      <c r="BB51" s="163">
        <f>IF(BB$13="","",IF($B51="","",IFERROR($C51*$D51*SUMPRODUCT(('Dvd Calendar'!$E$393:$CZ$393&gt;BB$12)*('Dvd Calendar'!$E$393:$CZ$393&lt;=BB$13)*'Dvd Calendar'!$E$396:$CZ$396*(('Dvd Calendar'!$E$398:$CZ$398='Field Check'!$C$56)*('Field Check'!$C$56&lt;&gt;"")+('Dvd Calendar'!$E$398:$CZ$398='Field Check'!$C$57)*('Field Check'!$C$57&lt;&gt;"")))/'AS51'!$B$3,"")))</f>
        <v/>
      </c>
      <c r="BC51" s="163">
        <f>IF(BC$13="","",IF($B51="","",IFERROR($C51*$D51*SUMPRODUCT(('Dvd Calendar'!$E$393:$CZ$393&gt;BC$12)*('Dvd Calendar'!$E$393:$CZ$393&lt;=BC$13)*'Dvd Calendar'!$E$396:$CZ$396*(('Dvd Calendar'!$E$398:$CZ$398='Field Check'!$C$56)*('Field Check'!$C$56&lt;&gt;"")+('Dvd Calendar'!$E$398:$CZ$398='Field Check'!$C$57)*('Field Check'!$C$57&lt;&gt;"")))/'AS51'!$B$3,"")))</f>
        <v/>
      </c>
      <c r="BD51" s="163">
        <f>IF(BD$13="","",IF($B51="","",IFERROR($C51*$D51*SUMPRODUCT(('Dvd Calendar'!$E$393:$CZ$393&gt;BD$12)*('Dvd Calendar'!$E$393:$CZ$393&lt;=BD$13)*'Dvd Calendar'!$E$396:$CZ$396*(('Dvd Calendar'!$E$398:$CZ$398='Field Check'!$C$56)*('Field Check'!$C$56&lt;&gt;"")+('Dvd Calendar'!$E$398:$CZ$398='Field Check'!$C$57)*('Field Check'!$C$57&lt;&gt;"")))/'AS51'!$B$3,"")))</f>
        <v/>
      </c>
      <c r="BE51" s="163">
        <f>IF(BE$13="","",IF($B51="","",IFERROR($C51*$D51*SUMPRODUCT(('Dvd Calendar'!$E$393:$CZ$393&gt;BE$12)*('Dvd Calendar'!$E$393:$CZ$393&lt;=BE$13)*'Dvd Calendar'!$E$396:$CZ$396*(('Dvd Calendar'!$E$398:$CZ$398='Field Check'!$C$56)*('Field Check'!$C$56&lt;&gt;"")+('Dvd Calendar'!$E$398:$CZ$398='Field Check'!$C$57)*('Field Check'!$C$57&lt;&gt;"")))/'AS51'!$B$3,"")))</f>
        <v/>
      </c>
      <c r="BF51" s="163">
        <f>IF(BF$13="","",IF($B51="","",IFERROR($C51*$D51*SUMPRODUCT(('Dvd Calendar'!$E$393:$CZ$393&gt;BF$12)*('Dvd Calendar'!$E$393:$CZ$393&lt;=BF$13)*'Dvd Calendar'!$E$396:$CZ$396*(('Dvd Calendar'!$E$398:$CZ$398='Field Check'!$C$56)*('Field Check'!$C$56&lt;&gt;"")+('Dvd Calendar'!$E$398:$CZ$398='Field Check'!$C$57)*('Field Check'!$C$57&lt;&gt;"")))/'AS51'!$B$3,"")))</f>
        <v/>
      </c>
      <c r="BH51" s="163">
        <f>IF(BH$13="","",IF($B51="","",IFERROR(AQ51*$E51/100,"")))</f>
        <v/>
      </c>
      <c r="BI51" s="163">
        <f>IF(BI$13="","",IF($B51="","",IFERROR(AR51*$E51/100,"")))</f>
        <v/>
      </c>
      <c r="BJ51" s="163">
        <f>IF(BJ$13="","",IF($B51="","",IFERROR(AS51*$E51/100,"")))</f>
        <v/>
      </c>
      <c r="BK51" s="163">
        <f>IF(BK$13="","",IF($B51="","",IFERROR(AT51*$E51/100,"")))</f>
        <v/>
      </c>
      <c r="BL51" s="163">
        <f>IF(BL$13="","",IF($B51="","",IFERROR(AU51*$E51/100,"")))</f>
        <v/>
      </c>
      <c r="BM51" s="163">
        <f>IF(BM$13="","",IF($B51="","",IFERROR(AV51*$E51/100,"")))</f>
        <v/>
      </c>
      <c r="BN51" s="163">
        <f>IF(BN$13="","",IF($B51="","",IFERROR(AW51*$E51/100,"")))</f>
        <v/>
      </c>
      <c r="BO51" s="163">
        <f>IF(BO$13="","",IF($B51="","",IFERROR(AX51*$E51/100,"")))</f>
        <v/>
      </c>
      <c r="BP51" s="163">
        <f>IF(BP$13="","",IF($B51="","",IFERROR(AY51*$E51/100,"")))</f>
        <v/>
      </c>
      <c r="BQ51" s="163">
        <f>IF(BQ$13="","",IF($B51="","",IFERROR(AZ51*$E51/100,"")))</f>
        <v/>
      </c>
      <c r="BR51" s="163">
        <f>IF(BR$13="","",IF($B51="","",IFERROR(BA51*$E51/100,"")))</f>
        <v/>
      </c>
      <c r="BS51" s="163">
        <f>IF(BS$13="","",IF($B51="","",IFERROR(BB51*$E51/100,"")))</f>
        <v/>
      </c>
      <c r="BT51" s="163">
        <f>IF(BT$13="","",IF($B51="","",IFERROR(BC51*$E51/100,"")))</f>
        <v/>
      </c>
      <c r="BU51" s="163">
        <f>IF(BU$13="","",IF($B51="","",IFERROR(BD51*$E51/100,"")))</f>
        <v/>
      </c>
      <c r="BV51" s="163">
        <f>IF(BV$13="","",IF($B51="","",IFERROR(BE51*$E51/100,"")))</f>
        <v/>
      </c>
      <c r="BW51" s="163">
        <f>IF(BW$13="","",IF($B51="","",IFERROR(BF51*$E51/100,"")))</f>
        <v/>
      </c>
    </row>
    <row r="52">
      <c r="B52" s="126">
        <f>IF('AS51'!$C$42="","",'AS51'!$C$42)</f>
        <v/>
      </c>
      <c r="C52" s="74">
        <f>IF('AS51'!$B$42="","",'AS51'!$B$42)</f>
        <v/>
      </c>
      <c r="D52" s="75">
        <f>IFERROR('AS51'!$Q$42,1)</f>
        <v/>
      </c>
      <c r="E52" s="76">
        <f>IF($B52="","",IF(ISNUMBER('AS51'!$I$42),'AS51'!$I$42,'Index Summary'!$C$7))</f>
        <v/>
      </c>
      <c r="F52" s="77">
        <f>IF(F$13="","",IF($B52="","",IFERROR($C52*$D52*IF((Override!$C$4="ON")*(COUNTIFS(Override!$B$11:$B$40,$B52,Override!$D$11:$D$40,1,Override!$E$11:$E$40,"&gt;=0")-COUNTIFS(Override!$B$11:$B$40,$B52,Override!$D$11:$D$40,1,Override!$E$11:$E$40,"&gt;=0",Override!$C$11:$C$40,"MXAU"))&gt;0,SUMIFS(Override!$E$11:$E$40,Override!$B$11:$B$40,$B52,Override!$D$11:$D$40,1)-SUMIFS(Override!$E$11:$E$40,Override!$B$11:$B$40,$B52,Override!$D$11:$D$40,1,Override!$C$11:$C$40,"MXAU"),Override!$C$87)/'AS51'!$B$3,"")))</f>
        <v/>
      </c>
      <c r="G52" s="77">
        <f>IF(G$13="","",IF($B52="","",IFERROR($C52*$D52*IF((Override!$C$4="ON")*(COUNTIFS(Override!$B$11:$B$40,$B52,Override!$D$11:$D$40,2,Override!$E$11:$E$40,"&gt;=0")-COUNTIFS(Override!$B$11:$B$40,$B52,Override!$D$11:$D$40,2,Override!$E$11:$E$40,"&gt;=0",Override!$C$11:$C$40,"MXAU"))&gt;0,SUMIFS(Override!$E$11:$E$40,Override!$B$11:$B$40,$B52,Override!$D$11:$D$40,2)-SUMIFS(Override!$E$11:$E$40,Override!$B$11:$B$40,$B52,Override!$D$11:$D$40,2,Override!$C$11:$C$40,"MXAU"),Override!$D$87)/'AS51'!$B$3,"")))</f>
        <v/>
      </c>
      <c r="H52" s="77">
        <f>IF(H$13="","",IF($B52="","",IFERROR($C52*$D52*IF((Override!$C$4="ON")*(COUNTIFS(Override!$B$11:$B$40,$B52,Override!$D$11:$D$40,3,Override!$E$11:$E$40,"&gt;=0")-COUNTIFS(Override!$B$11:$B$40,$B52,Override!$D$11:$D$40,3,Override!$E$11:$E$40,"&gt;=0",Override!$C$11:$C$40,"MXAU"))&gt;0,SUMIFS(Override!$E$11:$E$40,Override!$B$11:$B$40,$B52,Override!$D$11:$D$40,3)-SUMIFS(Override!$E$11:$E$40,Override!$B$11:$B$40,$B52,Override!$D$11:$D$40,3,Override!$C$11:$C$40,"MXAU"),Override!$E$87)/'AS51'!$B$3,"")))</f>
        <v/>
      </c>
      <c r="I52" s="77">
        <f>IF(I$13="","",IF($B52="","",IFERROR($C52*$D52*IF((Override!$C$4="ON")*(COUNTIFS(Override!$B$11:$B$40,$B52,Override!$D$11:$D$40,4,Override!$E$11:$E$40,"&gt;=0")-COUNTIFS(Override!$B$11:$B$40,$B52,Override!$D$11:$D$40,4,Override!$E$11:$E$40,"&gt;=0",Override!$C$11:$C$40,"MXAU"))&gt;0,SUMIFS(Override!$E$11:$E$40,Override!$B$11:$B$40,$B52,Override!$D$11:$D$40,4)-SUMIFS(Override!$E$11:$E$40,Override!$B$11:$B$40,$B52,Override!$D$11:$D$40,4,Override!$C$11:$C$40,"MXAU"),Override!$F$87)/'AS51'!$B$3,"")))</f>
        <v/>
      </c>
      <c r="J52" s="77">
        <f>IF(J$13="","",IF($B52="","",IFERROR($C52*$D52*IF((Override!$C$4="ON")*(COUNTIFS(Override!$B$11:$B$40,$B52,Override!$D$11:$D$40,5,Override!$E$11:$E$40,"&gt;=0")-COUNTIFS(Override!$B$11:$B$40,$B52,Override!$D$11:$D$40,5,Override!$E$11:$E$40,"&gt;=0",Override!$C$11:$C$40,"MXAU"))&gt;0,SUMIFS(Override!$E$11:$E$40,Override!$B$11:$B$40,$B52,Override!$D$11:$D$40,5)-SUMIFS(Override!$E$11:$E$40,Override!$B$11:$B$40,$B52,Override!$D$11:$D$40,5,Override!$C$11:$C$40,"MXAU"),Override!$G$87)/'AS51'!$B$3,"")))</f>
        <v/>
      </c>
      <c r="K52" s="77">
        <f>IF(K$13="","",IF($B52="","",IFERROR($C52*$D52*IF((Override!$C$4="ON")*(COUNTIFS(Override!$B$11:$B$40,$B52,Override!$D$11:$D$40,6,Override!$E$11:$E$40,"&gt;=0")-COUNTIFS(Override!$B$11:$B$40,$B52,Override!$D$11:$D$40,6,Override!$E$11:$E$40,"&gt;=0",Override!$C$11:$C$40,"MXAU"))&gt;0,SUMIFS(Override!$E$11:$E$40,Override!$B$11:$B$40,$B52,Override!$D$11:$D$40,6)-SUMIFS(Override!$E$11:$E$40,Override!$B$11:$B$40,$B52,Override!$D$11:$D$40,6,Override!$C$11:$C$40,"MXAU"),Override!$H$87)/'AS51'!$B$3,"")))</f>
        <v/>
      </c>
      <c r="L52" s="77">
        <f>IF(L$13="","",IF($B52="","",IFERROR($C52*$D52*IF((Override!$C$4="ON")*(COUNTIFS(Override!$B$11:$B$40,$B52,Override!$D$11:$D$40,7,Override!$E$11:$E$40,"&gt;=0")-COUNTIFS(Override!$B$11:$B$40,$B52,Override!$D$11:$D$40,7,Override!$E$11:$E$40,"&gt;=0",Override!$C$11:$C$40,"MXAU"))&gt;0,SUMIFS(Override!$E$11:$E$40,Override!$B$11:$B$40,$B52,Override!$D$11:$D$40,7)-SUMIFS(Override!$E$11:$E$40,Override!$B$11:$B$40,$B52,Override!$D$11:$D$40,7,Override!$C$11:$C$40,"MXAU"),Override!$I$87)/'AS51'!$B$3,"")))</f>
        <v/>
      </c>
      <c r="M52" s="77">
        <f>IF(M$13="","",IF($B52="","",IFERROR($C52*$D52*IF((Override!$C$4="ON")*(COUNTIFS(Override!$B$11:$B$40,$B52,Override!$D$11:$D$40,8,Override!$E$11:$E$40,"&gt;=0")-COUNTIFS(Override!$B$11:$B$40,$B52,Override!$D$11:$D$40,8,Override!$E$11:$E$40,"&gt;=0",Override!$C$11:$C$40,"MXAU"))&gt;0,SUMIFS(Override!$E$11:$E$40,Override!$B$11:$B$40,$B52,Override!$D$11:$D$40,8)-SUMIFS(Override!$E$11:$E$40,Override!$B$11:$B$40,$B52,Override!$D$11:$D$40,8,Override!$C$11:$C$40,"MXAU"),Override!$J$87)/'AS51'!$B$3,"")))</f>
        <v/>
      </c>
      <c r="N52" s="77">
        <f>IF(N$13="","",IF($B52="","",IFERROR($C52*$D52*IF((Override!$C$4="ON")*(COUNTIFS(Override!$B$11:$B$40,$B52,Override!$D$11:$D$40,9,Override!$E$11:$E$40,"&gt;=0")-COUNTIFS(Override!$B$11:$B$40,$B52,Override!$D$11:$D$40,9,Override!$E$11:$E$40,"&gt;=0",Override!$C$11:$C$40,"MXAU"))&gt;0,SUMIFS(Override!$E$11:$E$40,Override!$B$11:$B$40,$B52,Override!$D$11:$D$40,9)-SUMIFS(Override!$E$11:$E$40,Override!$B$11:$B$40,$B52,Override!$D$11:$D$40,9,Override!$C$11:$C$40,"MXAU"),Override!$K$87)/'AS51'!$B$3,"")))</f>
        <v/>
      </c>
      <c r="O52" s="77">
        <f>IF(O$13="","",IF($B52="","",IFERROR($C52*$D52*IF((Override!$C$4="ON")*(COUNTIFS(Override!$B$11:$B$40,$B52,Override!$D$11:$D$40,10,Override!$E$11:$E$40,"&gt;=0")-COUNTIFS(Override!$B$11:$B$40,$B52,Override!$D$11:$D$40,10,Override!$E$11:$E$40,"&gt;=0",Override!$C$11:$C$40,"MXAU"))&gt;0,SUMIFS(Override!$E$11:$E$40,Override!$B$11:$B$40,$B52,Override!$D$11:$D$40,10)-SUMIFS(Override!$E$11:$E$40,Override!$B$11:$B$40,$B52,Override!$D$11:$D$40,10,Override!$C$11:$C$40,"MXAU"),Override!$L$87)/'AS51'!$B$3,"")))</f>
        <v/>
      </c>
      <c r="P52" s="77">
        <f>IF(P$13="","",IF($B52="","",IFERROR($C52*$D52*IF((Override!$C$4="ON")*(COUNTIFS(Override!$B$11:$B$40,$B52,Override!$D$11:$D$40,11,Override!$E$11:$E$40,"&gt;=0")-COUNTIFS(Override!$B$11:$B$40,$B52,Override!$D$11:$D$40,11,Override!$E$11:$E$40,"&gt;=0",Override!$C$11:$C$40,"MXAU"))&gt;0,SUMIFS(Override!$E$11:$E$40,Override!$B$11:$B$40,$B52,Override!$D$11:$D$40,11)-SUMIFS(Override!$E$11:$E$40,Override!$B$11:$B$40,$B52,Override!$D$11:$D$40,11,Override!$C$11:$C$40,"MXAU"),Override!$M$87)/'AS51'!$B$3,"")))</f>
        <v/>
      </c>
      <c r="Q52" s="77">
        <f>IF(Q$13="","",IF($B52="","",IFERROR($C52*$D52*IF((Override!$C$4="ON")*(COUNTIFS(Override!$B$11:$B$40,$B52,Override!$D$11:$D$40,12,Override!$E$11:$E$40,"&gt;=0")-COUNTIFS(Override!$B$11:$B$40,$B52,Override!$D$11:$D$40,12,Override!$E$11:$E$40,"&gt;=0",Override!$C$11:$C$40,"MXAU"))&gt;0,SUMIFS(Override!$E$11:$E$40,Override!$B$11:$B$40,$B52,Override!$D$11:$D$40,12)-SUMIFS(Override!$E$11:$E$40,Override!$B$11:$B$40,$B52,Override!$D$11:$D$40,12,Override!$C$11:$C$40,"MXAU"),Override!$N$87)/'AS51'!$B$3,"")))</f>
        <v/>
      </c>
      <c r="R52" s="77">
        <f>IF(R$13="","",IF($B52="","",IFERROR($C52*$D52*IF((Override!$C$4="ON")*(COUNTIFS(Override!$B$11:$B$40,$B52,Override!$D$11:$D$40,13,Override!$E$11:$E$40,"&gt;=0")-COUNTIFS(Override!$B$11:$B$40,$B52,Override!$D$11:$D$40,13,Override!$E$11:$E$40,"&gt;=0",Override!$C$11:$C$40,"MXAU"))&gt;0,SUMIFS(Override!$E$11:$E$40,Override!$B$11:$B$40,$B52,Override!$D$11:$D$40,13)-SUMIFS(Override!$E$11:$E$40,Override!$B$11:$B$40,$B52,Override!$D$11:$D$40,13,Override!$C$11:$C$40,"MXAU"),Override!$O$87)/'AS51'!$B$3,"")))</f>
        <v/>
      </c>
      <c r="S52" s="77">
        <f>IF(S$13="","",IF($B52="","",IFERROR($C52*$D52*IF((Override!$C$4="ON")*(COUNTIFS(Override!$B$11:$B$40,$B52,Override!$D$11:$D$40,14,Override!$E$11:$E$40,"&gt;=0")-COUNTIFS(Override!$B$11:$B$40,$B52,Override!$D$11:$D$40,14,Override!$E$11:$E$40,"&gt;=0",Override!$C$11:$C$40,"MXAU"))&gt;0,SUMIFS(Override!$E$11:$E$40,Override!$B$11:$B$40,$B52,Override!$D$11:$D$40,14)-SUMIFS(Override!$E$11:$E$40,Override!$B$11:$B$40,$B52,Override!$D$11:$D$40,14,Override!$C$11:$C$40,"MXAU"),Override!$P$87)/'AS51'!$B$3,"")))</f>
        <v/>
      </c>
      <c r="T52" s="77">
        <f>IF(T$13="","",IF($B52="","",IFERROR($C52*$D52*IF((Override!$C$4="ON")*(COUNTIFS(Override!$B$11:$B$40,$B52,Override!$D$11:$D$40,15,Override!$E$11:$E$40,"&gt;=0")-COUNTIFS(Override!$B$11:$B$40,$B52,Override!$D$11:$D$40,15,Override!$E$11:$E$40,"&gt;=0",Override!$C$11:$C$40,"MXAU"))&gt;0,SUMIFS(Override!$E$11:$E$40,Override!$B$11:$B$40,$B52,Override!$D$11:$D$40,15)-SUMIFS(Override!$E$11:$E$40,Override!$B$11:$B$40,$B52,Override!$D$11:$D$40,15,Override!$C$11:$C$40,"MXAU"),Override!$Q$87)/'AS51'!$B$3,"")))</f>
        <v/>
      </c>
      <c r="U52" s="77">
        <f>IF(U$13="","",IF($B52="","",IFERROR($C52*$D52*IF((Override!$C$4="ON")*(COUNTIFS(Override!$B$11:$B$40,$B52,Override!$D$11:$D$40,16,Override!$E$11:$E$40,"&gt;=0")-COUNTIFS(Override!$B$11:$B$40,$B52,Override!$D$11:$D$40,16,Override!$E$11:$E$40,"&gt;=0",Override!$C$11:$C$40,"MXAU"))&gt;0,SUMIFS(Override!$E$11:$E$40,Override!$B$11:$B$40,$B52,Override!$D$11:$D$40,16)-SUMIFS(Override!$E$11:$E$40,Override!$B$11:$B$40,$B52,Override!$D$11:$D$40,16,Override!$C$11:$C$40,"MXAU"),Override!$R$87)/'AS51'!$B$3,"")))</f>
        <v/>
      </c>
      <c r="W52" s="77">
        <f>IF(W$13="","",IF($B52="","",IFERROR(F52*$E52/100,"")))</f>
        <v/>
      </c>
      <c r="X52" s="77">
        <f>IF(X$13="","",IF($B52="","",IFERROR(G52*$E52/100,"")))</f>
        <v/>
      </c>
      <c r="Y52" s="77">
        <f>IF(Y$13="","",IF($B52="","",IFERROR(H52*$E52/100,"")))</f>
        <v/>
      </c>
      <c r="Z52" s="77">
        <f>IF(Z$13="","",IF($B52="","",IFERROR(I52*$E52/100,"")))</f>
        <v/>
      </c>
      <c r="AA52" s="77">
        <f>IF(AA$13="","",IF($B52="","",IFERROR(J52*$E52/100,"")))</f>
        <v/>
      </c>
      <c r="AB52" s="77">
        <f>IF(AB$13="","",IF($B52="","",IFERROR(K52*$E52/100,"")))</f>
        <v/>
      </c>
      <c r="AC52" s="77">
        <f>IF(AC$13="","",IF($B52="","",IFERROR(L52*$E52/100,"")))</f>
        <v/>
      </c>
      <c r="AD52" s="77">
        <f>IF(AD$13="","",IF($B52="","",IFERROR(M52*$E52/100,"")))</f>
        <v/>
      </c>
      <c r="AE52" s="77">
        <f>IF(AE$13="","",IF($B52="","",IFERROR(N52*$E52/100,"")))</f>
        <v/>
      </c>
      <c r="AF52" s="77">
        <f>IF(AF$13="","",IF($B52="","",IFERROR(O52*$E52/100,"")))</f>
        <v/>
      </c>
      <c r="AG52" s="77">
        <f>IF(AG$13="","",IF($B52="","",IFERROR(P52*$E52/100,"")))</f>
        <v/>
      </c>
      <c r="AH52" s="77">
        <f>IF(AH$13="","",IF($B52="","",IFERROR(Q52*$E52/100,"")))</f>
        <v/>
      </c>
      <c r="AI52" s="77">
        <f>IF(AI$13="","",IF($B52="","",IFERROR(R52*$E52/100,"")))</f>
        <v/>
      </c>
      <c r="AJ52" s="77">
        <f>IF(AJ$13="","",IF($B52="","",IFERROR(S52*$E52/100,"")))</f>
        <v/>
      </c>
      <c r="AK52" s="77">
        <f>IF(AK$13="","",IF($B52="","",IFERROR(T52*$E52/100,"")))</f>
        <v/>
      </c>
      <c r="AL52" s="77">
        <f>IF(AL$13="","",IF($B52="","",IFERROR(U52*$E52/100,"")))</f>
        <v/>
      </c>
      <c r="AN52" s="77">
        <f>IF($B52="","",SUMIF($F$13:$U$13,"&lt;="&amp;Sector!$D$51,$F52:$U52))</f>
        <v/>
      </c>
      <c r="AO52" s="77">
        <f>IF($B52="","",SUMIF($W$13:$AL$13,"&lt;="&amp;Sector!$D$51,$W52:$AL52))</f>
        <v/>
      </c>
      <c r="AQ52" s="163">
        <f>IF(AQ$13="","",IF($B52="","",IFERROR($C52*$D52*SUMPRODUCT(('Dvd Calendar'!$E$404:$CZ$404&gt;AQ$12)*('Dvd Calendar'!$E$404:$CZ$404&lt;=AQ$13)*'Dvd Calendar'!$E$407:$CZ$407*(('Dvd Calendar'!$E$409:$CZ$409='Field Check'!$C$56)*('Field Check'!$C$56&lt;&gt;"")+('Dvd Calendar'!$E$409:$CZ$409='Field Check'!$C$57)*('Field Check'!$C$57&lt;&gt;"")))/'AS51'!$B$3,"")))</f>
        <v/>
      </c>
      <c r="AR52" s="163">
        <f>IF(AR$13="","",IF($B52="","",IFERROR($C52*$D52*SUMPRODUCT(('Dvd Calendar'!$E$404:$CZ$404&gt;AR$12)*('Dvd Calendar'!$E$404:$CZ$404&lt;=AR$13)*'Dvd Calendar'!$E$407:$CZ$407*(('Dvd Calendar'!$E$409:$CZ$409='Field Check'!$C$56)*('Field Check'!$C$56&lt;&gt;"")+('Dvd Calendar'!$E$409:$CZ$409='Field Check'!$C$57)*('Field Check'!$C$57&lt;&gt;"")))/'AS51'!$B$3,"")))</f>
        <v/>
      </c>
      <c r="AS52" s="163">
        <f>IF(AS$13="","",IF($B52="","",IFERROR($C52*$D52*SUMPRODUCT(('Dvd Calendar'!$E$404:$CZ$404&gt;AS$12)*('Dvd Calendar'!$E$404:$CZ$404&lt;=AS$13)*'Dvd Calendar'!$E$407:$CZ$407*(('Dvd Calendar'!$E$409:$CZ$409='Field Check'!$C$56)*('Field Check'!$C$56&lt;&gt;"")+('Dvd Calendar'!$E$409:$CZ$409='Field Check'!$C$57)*('Field Check'!$C$57&lt;&gt;"")))/'AS51'!$B$3,"")))</f>
        <v/>
      </c>
      <c r="AT52" s="163">
        <f>IF(AT$13="","",IF($B52="","",IFERROR($C52*$D52*SUMPRODUCT(('Dvd Calendar'!$E$404:$CZ$404&gt;AT$12)*('Dvd Calendar'!$E$404:$CZ$404&lt;=AT$13)*'Dvd Calendar'!$E$407:$CZ$407*(('Dvd Calendar'!$E$409:$CZ$409='Field Check'!$C$56)*('Field Check'!$C$56&lt;&gt;"")+('Dvd Calendar'!$E$409:$CZ$409='Field Check'!$C$57)*('Field Check'!$C$57&lt;&gt;"")))/'AS51'!$B$3,"")))</f>
        <v/>
      </c>
      <c r="AU52" s="163">
        <f>IF(AU$13="","",IF($B52="","",IFERROR($C52*$D52*SUMPRODUCT(('Dvd Calendar'!$E$404:$CZ$404&gt;AU$12)*('Dvd Calendar'!$E$404:$CZ$404&lt;=AU$13)*'Dvd Calendar'!$E$407:$CZ$407*(('Dvd Calendar'!$E$409:$CZ$409='Field Check'!$C$56)*('Field Check'!$C$56&lt;&gt;"")+('Dvd Calendar'!$E$409:$CZ$409='Field Check'!$C$57)*('Field Check'!$C$57&lt;&gt;"")))/'AS51'!$B$3,"")))</f>
        <v/>
      </c>
      <c r="AV52" s="163">
        <f>IF(AV$13="","",IF($B52="","",IFERROR($C52*$D52*SUMPRODUCT(('Dvd Calendar'!$E$404:$CZ$404&gt;AV$12)*('Dvd Calendar'!$E$404:$CZ$404&lt;=AV$13)*'Dvd Calendar'!$E$407:$CZ$407*(('Dvd Calendar'!$E$409:$CZ$409='Field Check'!$C$56)*('Field Check'!$C$56&lt;&gt;"")+('Dvd Calendar'!$E$409:$CZ$409='Field Check'!$C$57)*('Field Check'!$C$57&lt;&gt;"")))/'AS51'!$B$3,"")))</f>
        <v/>
      </c>
      <c r="AW52" s="163">
        <f>IF(AW$13="","",IF($B52="","",IFERROR($C52*$D52*SUMPRODUCT(('Dvd Calendar'!$E$404:$CZ$404&gt;AW$12)*('Dvd Calendar'!$E$404:$CZ$404&lt;=AW$13)*'Dvd Calendar'!$E$407:$CZ$407*(('Dvd Calendar'!$E$409:$CZ$409='Field Check'!$C$56)*('Field Check'!$C$56&lt;&gt;"")+('Dvd Calendar'!$E$409:$CZ$409='Field Check'!$C$57)*('Field Check'!$C$57&lt;&gt;"")))/'AS51'!$B$3,"")))</f>
        <v/>
      </c>
      <c r="AX52" s="163">
        <f>IF(AX$13="","",IF($B52="","",IFERROR($C52*$D52*SUMPRODUCT(('Dvd Calendar'!$E$404:$CZ$404&gt;AX$12)*('Dvd Calendar'!$E$404:$CZ$404&lt;=AX$13)*'Dvd Calendar'!$E$407:$CZ$407*(('Dvd Calendar'!$E$409:$CZ$409='Field Check'!$C$56)*('Field Check'!$C$56&lt;&gt;"")+('Dvd Calendar'!$E$409:$CZ$409='Field Check'!$C$57)*('Field Check'!$C$57&lt;&gt;"")))/'AS51'!$B$3,"")))</f>
        <v/>
      </c>
      <c r="AY52" s="163">
        <f>IF(AY$13="","",IF($B52="","",IFERROR($C52*$D52*SUMPRODUCT(('Dvd Calendar'!$E$404:$CZ$404&gt;AY$12)*('Dvd Calendar'!$E$404:$CZ$404&lt;=AY$13)*'Dvd Calendar'!$E$407:$CZ$407*(('Dvd Calendar'!$E$409:$CZ$409='Field Check'!$C$56)*('Field Check'!$C$56&lt;&gt;"")+('Dvd Calendar'!$E$409:$CZ$409='Field Check'!$C$57)*('Field Check'!$C$57&lt;&gt;"")))/'AS51'!$B$3,"")))</f>
        <v/>
      </c>
      <c r="AZ52" s="163">
        <f>IF(AZ$13="","",IF($B52="","",IFERROR($C52*$D52*SUMPRODUCT(('Dvd Calendar'!$E$404:$CZ$404&gt;AZ$12)*('Dvd Calendar'!$E$404:$CZ$404&lt;=AZ$13)*'Dvd Calendar'!$E$407:$CZ$407*(('Dvd Calendar'!$E$409:$CZ$409='Field Check'!$C$56)*('Field Check'!$C$56&lt;&gt;"")+('Dvd Calendar'!$E$409:$CZ$409='Field Check'!$C$57)*('Field Check'!$C$57&lt;&gt;"")))/'AS51'!$B$3,"")))</f>
        <v/>
      </c>
      <c r="BA52" s="163">
        <f>IF(BA$13="","",IF($B52="","",IFERROR($C52*$D52*SUMPRODUCT(('Dvd Calendar'!$E$404:$CZ$404&gt;BA$12)*('Dvd Calendar'!$E$404:$CZ$404&lt;=BA$13)*'Dvd Calendar'!$E$407:$CZ$407*(('Dvd Calendar'!$E$409:$CZ$409='Field Check'!$C$56)*('Field Check'!$C$56&lt;&gt;"")+('Dvd Calendar'!$E$409:$CZ$409='Field Check'!$C$57)*('Field Check'!$C$57&lt;&gt;"")))/'AS51'!$B$3,"")))</f>
        <v/>
      </c>
      <c r="BB52" s="163">
        <f>IF(BB$13="","",IF($B52="","",IFERROR($C52*$D52*SUMPRODUCT(('Dvd Calendar'!$E$404:$CZ$404&gt;BB$12)*('Dvd Calendar'!$E$404:$CZ$404&lt;=BB$13)*'Dvd Calendar'!$E$407:$CZ$407*(('Dvd Calendar'!$E$409:$CZ$409='Field Check'!$C$56)*('Field Check'!$C$56&lt;&gt;"")+('Dvd Calendar'!$E$409:$CZ$409='Field Check'!$C$57)*('Field Check'!$C$57&lt;&gt;"")))/'AS51'!$B$3,"")))</f>
        <v/>
      </c>
      <c r="BC52" s="163">
        <f>IF(BC$13="","",IF($B52="","",IFERROR($C52*$D52*SUMPRODUCT(('Dvd Calendar'!$E$404:$CZ$404&gt;BC$12)*('Dvd Calendar'!$E$404:$CZ$404&lt;=BC$13)*'Dvd Calendar'!$E$407:$CZ$407*(('Dvd Calendar'!$E$409:$CZ$409='Field Check'!$C$56)*('Field Check'!$C$56&lt;&gt;"")+('Dvd Calendar'!$E$409:$CZ$409='Field Check'!$C$57)*('Field Check'!$C$57&lt;&gt;"")))/'AS51'!$B$3,"")))</f>
        <v/>
      </c>
      <c r="BD52" s="163">
        <f>IF(BD$13="","",IF($B52="","",IFERROR($C52*$D52*SUMPRODUCT(('Dvd Calendar'!$E$404:$CZ$404&gt;BD$12)*('Dvd Calendar'!$E$404:$CZ$404&lt;=BD$13)*'Dvd Calendar'!$E$407:$CZ$407*(('Dvd Calendar'!$E$409:$CZ$409='Field Check'!$C$56)*('Field Check'!$C$56&lt;&gt;"")+('Dvd Calendar'!$E$409:$CZ$409='Field Check'!$C$57)*('Field Check'!$C$57&lt;&gt;"")))/'AS51'!$B$3,"")))</f>
        <v/>
      </c>
      <c r="BE52" s="163">
        <f>IF(BE$13="","",IF($B52="","",IFERROR($C52*$D52*SUMPRODUCT(('Dvd Calendar'!$E$404:$CZ$404&gt;BE$12)*('Dvd Calendar'!$E$404:$CZ$404&lt;=BE$13)*'Dvd Calendar'!$E$407:$CZ$407*(('Dvd Calendar'!$E$409:$CZ$409='Field Check'!$C$56)*('Field Check'!$C$56&lt;&gt;"")+('Dvd Calendar'!$E$409:$CZ$409='Field Check'!$C$57)*('Field Check'!$C$57&lt;&gt;"")))/'AS51'!$B$3,"")))</f>
        <v/>
      </c>
      <c r="BF52" s="163">
        <f>IF(BF$13="","",IF($B52="","",IFERROR($C52*$D52*SUMPRODUCT(('Dvd Calendar'!$E$404:$CZ$404&gt;BF$12)*('Dvd Calendar'!$E$404:$CZ$404&lt;=BF$13)*'Dvd Calendar'!$E$407:$CZ$407*(('Dvd Calendar'!$E$409:$CZ$409='Field Check'!$C$56)*('Field Check'!$C$56&lt;&gt;"")+('Dvd Calendar'!$E$409:$CZ$409='Field Check'!$C$57)*('Field Check'!$C$57&lt;&gt;"")))/'AS51'!$B$3,"")))</f>
        <v/>
      </c>
      <c r="BH52" s="163">
        <f>IF(BH$13="","",IF($B52="","",IFERROR(AQ52*$E52/100,"")))</f>
        <v/>
      </c>
      <c r="BI52" s="163">
        <f>IF(BI$13="","",IF($B52="","",IFERROR(AR52*$E52/100,"")))</f>
        <v/>
      </c>
      <c r="BJ52" s="163">
        <f>IF(BJ$13="","",IF($B52="","",IFERROR(AS52*$E52/100,"")))</f>
        <v/>
      </c>
      <c r="BK52" s="163">
        <f>IF(BK$13="","",IF($B52="","",IFERROR(AT52*$E52/100,"")))</f>
        <v/>
      </c>
      <c r="BL52" s="163">
        <f>IF(BL$13="","",IF($B52="","",IFERROR(AU52*$E52/100,"")))</f>
        <v/>
      </c>
      <c r="BM52" s="163">
        <f>IF(BM$13="","",IF($B52="","",IFERROR(AV52*$E52/100,"")))</f>
        <v/>
      </c>
      <c r="BN52" s="163">
        <f>IF(BN$13="","",IF($B52="","",IFERROR(AW52*$E52/100,"")))</f>
        <v/>
      </c>
      <c r="BO52" s="163">
        <f>IF(BO$13="","",IF($B52="","",IFERROR(AX52*$E52/100,"")))</f>
        <v/>
      </c>
      <c r="BP52" s="163">
        <f>IF(BP$13="","",IF($B52="","",IFERROR(AY52*$E52/100,"")))</f>
        <v/>
      </c>
      <c r="BQ52" s="163">
        <f>IF(BQ$13="","",IF($B52="","",IFERROR(AZ52*$E52/100,"")))</f>
        <v/>
      </c>
      <c r="BR52" s="163">
        <f>IF(BR$13="","",IF($B52="","",IFERROR(BA52*$E52/100,"")))</f>
        <v/>
      </c>
      <c r="BS52" s="163">
        <f>IF(BS$13="","",IF($B52="","",IFERROR(BB52*$E52/100,"")))</f>
        <v/>
      </c>
      <c r="BT52" s="163">
        <f>IF(BT$13="","",IF($B52="","",IFERROR(BC52*$E52/100,"")))</f>
        <v/>
      </c>
      <c r="BU52" s="163">
        <f>IF(BU$13="","",IF($B52="","",IFERROR(BD52*$E52/100,"")))</f>
        <v/>
      </c>
      <c r="BV52" s="163">
        <f>IF(BV$13="","",IF($B52="","",IFERROR(BE52*$E52/100,"")))</f>
        <v/>
      </c>
      <c r="BW52" s="163">
        <f>IF(BW$13="","",IF($B52="","",IFERROR(BF52*$E52/100,"")))</f>
        <v/>
      </c>
    </row>
    <row r="53">
      <c r="B53" s="126">
        <f>IF('AS51'!$C$43="","",'AS51'!$C$43)</f>
        <v/>
      </c>
      <c r="C53" s="74">
        <f>IF('AS51'!$B$43="","",'AS51'!$B$43)</f>
        <v/>
      </c>
      <c r="D53" s="75">
        <f>IFERROR('AS51'!$Q$43,1)</f>
        <v/>
      </c>
      <c r="E53" s="76">
        <f>IF($B53="","",IF(ISNUMBER('AS51'!$I$43),'AS51'!$I$43,'Index Summary'!$C$7))</f>
        <v/>
      </c>
      <c r="F53" s="77">
        <f>IF(F$13="","",IF($B53="","",IFERROR($C53*$D53*IF((Override!$C$4="ON")*(COUNTIFS(Override!$B$11:$B$40,$B53,Override!$D$11:$D$40,1,Override!$E$11:$E$40,"&gt;=0")-COUNTIFS(Override!$B$11:$B$40,$B53,Override!$D$11:$D$40,1,Override!$E$11:$E$40,"&gt;=0",Override!$C$11:$C$40,"MXAU"))&gt;0,SUMIFS(Override!$E$11:$E$40,Override!$B$11:$B$40,$B53,Override!$D$11:$D$40,1)-SUMIFS(Override!$E$11:$E$40,Override!$B$11:$B$40,$B53,Override!$D$11:$D$40,1,Override!$C$11:$C$40,"MXAU"),Override!$C$88)/'AS51'!$B$3,"")))</f>
        <v/>
      </c>
      <c r="G53" s="77">
        <f>IF(G$13="","",IF($B53="","",IFERROR($C53*$D53*IF((Override!$C$4="ON")*(COUNTIFS(Override!$B$11:$B$40,$B53,Override!$D$11:$D$40,2,Override!$E$11:$E$40,"&gt;=0")-COUNTIFS(Override!$B$11:$B$40,$B53,Override!$D$11:$D$40,2,Override!$E$11:$E$40,"&gt;=0",Override!$C$11:$C$40,"MXAU"))&gt;0,SUMIFS(Override!$E$11:$E$40,Override!$B$11:$B$40,$B53,Override!$D$11:$D$40,2)-SUMIFS(Override!$E$11:$E$40,Override!$B$11:$B$40,$B53,Override!$D$11:$D$40,2,Override!$C$11:$C$40,"MXAU"),Override!$D$88)/'AS51'!$B$3,"")))</f>
        <v/>
      </c>
      <c r="H53" s="77">
        <f>IF(H$13="","",IF($B53="","",IFERROR($C53*$D53*IF((Override!$C$4="ON")*(COUNTIFS(Override!$B$11:$B$40,$B53,Override!$D$11:$D$40,3,Override!$E$11:$E$40,"&gt;=0")-COUNTIFS(Override!$B$11:$B$40,$B53,Override!$D$11:$D$40,3,Override!$E$11:$E$40,"&gt;=0",Override!$C$11:$C$40,"MXAU"))&gt;0,SUMIFS(Override!$E$11:$E$40,Override!$B$11:$B$40,$B53,Override!$D$11:$D$40,3)-SUMIFS(Override!$E$11:$E$40,Override!$B$11:$B$40,$B53,Override!$D$11:$D$40,3,Override!$C$11:$C$40,"MXAU"),Override!$E$88)/'AS51'!$B$3,"")))</f>
        <v/>
      </c>
      <c r="I53" s="77">
        <f>IF(I$13="","",IF($B53="","",IFERROR($C53*$D53*IF((Override!$C$4="ON")*(COUNTIFS(Override!$B$11:$B$40,$B53,Override!$D$11:$D$40,4,Override!$E$11:$E$40,"&gt;=0")-COUNTIFS(Override!$B$11:$B$40,$B53,Override!$D$11:$D$40,4,Override!$E$11:$E$40,"&gt;=0",Override!$C$11:$C$40,"MXAU"))&gt;0,SUMIFS(Override!$E$11:$E$40,Override!$B$11:$B$40,$B53,Override!$D$11:$D$40,4)-SUMIFS(Override!$E$11:$E$40,Override!$B$11:$B$40,$B53,Override!$D$11:$D$40,4,Override!$C$11:$C$40,"MXAU"),Override!$F$88)/'AS51'!$B$3,"")))</f>
        <v/>
      </c>
      <c r="J53" s="77">
        <f>IF(J$13="","",IF($B53="","",IFERROR($C53*$D53*IF((Override!$C$4="ON")*(COUNTIFS(Override!$B$11:$B$40,$B53,Override!$D$11:$D$40,5,Override!$E$11:$E$40,"&gt;=0")-COUNTIFS(Override!$B$11:$B$40,$B53,Override!$D$11:$D$40,5,Override!$E$11:$E$40,"&gt;=0",Override!$C$11:$C$40,"MXAU"))&gt;0,SUMIFS(Override!$E$11:$E$40,Override!$B$11:$B$40,$B53,Override!$D$11:$D$40,5)-SUMIFS(Override!$E$11:$E$40,Override!$B$11:$B$40,$B53,Override!$D$11:$D$40,5,Override!$C$11:$C$40,"MXAU"),Override!$G$88)/'AS51'!$B$3,"")))</f>
        <v/>
      </c>
      <c r="K53" s="77">
        <f>IF(K$13="","",IF($B53="","",IFERROR($C53*$D53*IF((Override!$C$4="ON")*(COUNTIFS(Override!$B$11:$B$40,$B53,Override!$D$11:$D$40,6,Override!$E$11:$E$40,"&gt;=0")-COUNTIFS(Override!$B$11:$B$40,$B53,Override!$D$11:$D$40,6,Override!$E$11:$E$40,"&gt;=0",Override!$C$11:$C$40,"MXAU"))&gt;0,SUMIFS(Override!$E$11:$E$40,Override!$B$11:$B$40,$B53,Override!$D$11:$D$40,6)-SUMIFS(Override!$E$11:$E$40,Override!$B$11:$B$40,$B53,Override!$D$11:$D$40,6,Override!$C$11:$C$40,"MXAU"),Override!$H$88)/'AS51'!$B$3,"")))</f>
        <v/>
      </c>
      <c r="L53" s="77">
        <f>IF(L$13="","",IF($B53="","",IFERROR($C53*$D53*IF((Override!$C$4="ON")*(COUNTIFS(Override!$B$11:$B$40,$B53,Override!$D$11:$D$40,7,Override!$E$11:$E$40,"&gt;=0")-COUNTIFS(Override!$B$11:$B$40,$B53,Override!$D$11:$D$40,7,Override!$E$11:$E$40,"&gt;=0",Override!$C$11:$C$40,"MXAU"))&gt;0,SUMIFS(Override!$E$11:$E$40,Override!$B$11:$B$40,$B53,Override!$D$11:$D$40,7)-SUMIFS(Override!$E$11:$E$40,Override!$B$11:$B$40,$B53,Override!$D$11:$D$40,7,Override!$C$11:$C$40,"MXAU"),Override!$I$88)/'AS51'!$B$3,"")))</f>
        <v/>
      </c>
      <c r="M53" s="77">
        <f>IF(M$13="","",IF($B53="","",IFERROR($C53*$D53*IF((Override!$C$4="ON")*(COUNTIFS(Override!$B$11:$B$40,$B53,Override!$D$11:$D$40,8,Override!$E$11:$E$40,"&gt;=0")-COUNTIFS(Override!$B$11:$B$40,$B53,Override!$D$11:$D$40,8,Override!$E$11:$E$40,"&gt;=0",Override!$C$11:$C$40,"MXAU"))&gt;0,SUMIFS(Override!$E$11:$E$40,Override!$B$11:$B$40,$B53,Override!$D$11:$D$40,8)-SUMIFS(Override!$E$11:$E$40,Override!$B$11:$B$40,$B53,Override!$D$11:$D$40,8,Override!$C$11:$C$40,"MXAU"),Override!$J$88)/'AS51'!$B$3,"")))</f>
        <v/>
      </c>
      <c r="N53" s="77">
        <f>IF(N$13="","",IF($B53="","",IFERROR($C53*$D53*IF((Override!$C$4="ON")*(COUNTIFS(Override!$B$11:$B$40,$B53,Override!$D$11:$D$40,9,Override!$E$11:$E$40,"&gt;=0")-COUNTIFS(Override!$B$11:$B$40,$B53,Override!$D$11:$D$40,9,Override!$E$11:$E$40,"&gt;=0",Override!$C$11:$C$40,"MXAU"))&gt;0,SUMIFS(Override!$E$11:$E$40,Override!$B$11:$B$40,$B53,Override!$D$11:$D$40,9)-SUMIFS(Override!$E$11:$E$40,Override!$B$11:$B$40,$B53,Override!$D$11:$D$40,9,Override!$C$11:$C$40,"MXAU"),Override!$K$88)/'AS51'!$B$3,"")))</f>
        <v/>
      </c>
      <c r="O53" s="77">
        <f>IF(O$13="","",IF($B53="","",IFERROR($C53*$D53*IF((Override!$C$4="ON")*(COUNTIFS(Override!$B$11:$B$40,$B53,Override!$D$11:$D$40,10,Override!$E$11:$E$40,"&gt;=0")-COUNTIFS(Override!$B$11:$B$40,$B53,Override!$D$11:$D$40,10,Override!$E$11:$E$40,"&gt;=0",Override!$C$11:$C$40,"MXAU"))&gt;0,SUMIFS(Override!$E$11:$E$40,Override!$B$11:$B$40,$B53,Override!$D$11:$D$40,10)-SUMIFS(Override!$E$11:$E$40,Override!$B$11:$B$40,$B53,Override!$D$11:$D$40,10,Override!$C$11:$C$40,"MXAU"),Override!$L$88)/'AS51'!$B$3,"")))</f>
        <v/>
      </c>
      <c r="P53" s="77">
        <f>IF(P$13="","",IF($B53="","",IFERROR($C53*$D53*IF((Override!$C$4="ON")*(COUNTIFS(Override!$B$11:$B$40,$B53,Override!$D$11:$D$40,11,Override!$E$11:$E$40,"&gt;=0")-COUNTIFS(Override!$B$11:$B$40,$B53,Override!$D$11:$D$40,11,Override!$E$11:$E$40,"&gt;=0",Override!$C$11:$C$40,"MXAU"))&gt;0,SUMIFS(Override!$E$11:$E$40,Override!$B$11:$B$40,$B53,Override!$D$11:$D$40,11)-SUMIFS(Override!$E$11:$E$40,Override!$B$11:$B$40,$B53,Override!$D$11:$D$40,11,Override!$C$11:$C$40,"MXAU"),Override!$M$88)/'AS51'!$B$3,"")))</f>
        <v/>
      </c>
      <c r="Q53" s="77">
        <f>IF(Q$13="","",IF($B53="","",IFERROR($C53*$D53*IF((Override!$C$4="ON")*(COUNTIFS(Override!$B$11:$B$40,$B53,Override!$D$11:$D$40,12,Override!$E$11:$E$40,"&gt;=0")-COUNTIFS(Override!$B$11:$B$40,$B53,Override!$D$11:$D$40,12,Override!$E$11:$E$40,"&gt;=0",Override!$C$11:$C$40,"MXAU"))&gt;0,SUMIFS(Override!$E$11:$E$40,Override!$B$11:$B$40,$B53,Override!$D$11:$D$40,12)-SUMIFS(Override!$E$11:$E$40,Override!$B$11:$B$40,$B53,Override!$D$11:$D$40,12,Override!$C$11:$C$40,"MXAU"),Override!$N$88)/'AS51'!$B$3,"")))</f>
        <v/>
      </c>
      <c r="R53" s="77">
        <f>IF(R$13="","",IF($B53="","",IFERROR($C53*$D53*IF((Override!$C$4="ON")*(COUNTIFS(Override!$B$11:$B$40,$B53,Override!$D$11:$D$40,13,Override!$E$11:$E$40,"&gt;=0")-COUNTIFS(Override!$B$11:$B$40,$B53,Override!$D$11:$D$40,13,Override!$E$11:$E$40,"&gt;=0",Override!$C$11:$C$40,"MXAU"))&gt;0,SUMIFS(Override!$E$11:$E$40,Override!$B$11:$B$40,$B53,Override!$D$11:$D$40,13)-SUMIFS(Override!$E$11:$E$40,Override!$B$11:$B$40,$B53,Override!$D$11:$D$40,13,Override!$C$11:$C$40,"MXAU"),Override!$O$88)/'AS51'!$B$3,"")))</f>
        <v/>
      </c>
      <c r="S53" s="77">
        <f>IF(S$13="","",IF($B53="","",IFERROR($C53*$D53*IF((Override!$C$4="ON")*(COUNTIFS(Override!$B$11:$B$40,$B53,Override!$D$11:$D$40,14,Override!$E$11:$E$40,"&gt;=0")-COUNTIFS(Override!$B$11:$B$40,$B53,Override!$D$11:$D$40,14,Override!$E$11:$E$40,"&gt;=0",Override!$C$11:$C$40,"MXAU"))&gt;0,SUMIFS(Override!$E$11:$E$40,Override!$B$11:$B$40,$B53,Override!$D$11:$D$40,14)-SUMIFS(Override!$E$11:$E$40,Override!$B$11:$B$40,$B53,Override!$D$11:$D$40,14,Override!$C$11:$C$40,"MXAU"),Override!$P$88)/'AS51'!$B$3,"")))</f>
        <v/>
      </c>
      <c r="T53" s="77">
        <f>IF(T$13="","",IF($B53="","",IFERROR($C53*$D53*IF((Override!$C$4="ON")*(COUNTIFS(Override!$B$11:$B$40,$B53,Override!$D$11:$D$40,15,Override!$E$11:$E$40,"&gt;=0")-COUNTIFS(Override!$B$11:$B$40,$B53,Override!$D$11:$D$40,15,Override!$E$11:$E$40,"&gt;=0",Override!$C$11:$C$40,"MXAU"))&gt;0,SUMIFS(Override!$E$11:$E$40,Override!$B$11:$B$40,$B53,Override!$D$11:$D$40,15)-SUMIFS(Override!$E$11:$E$40,Override!$B$11:$B$40,$B53,Override!$D$11:$D$40,15,Override!$C$11:$C$40,"MXAU"),Override!$Q$88)/'AS51'!$B$3,"")))</f>
        <v/>
      </c>
      <c r="U53" s="77">
        <f>IF(U$13="","",IF($B53="","",IFERROR($C53*$D53*IF((Override!$C$4="ON")*(COUNTIFS(Override!$B$11:$B$40,$B53,Override!$D$11:$D$40,16,Override!$E$11:$E$40,"&gt;=0")-COUNTIFS(Override!$B$11:$B$40,$B53,Override!$D$11:$D$40,16,Override!$E$11:$E$40,"&gt;=0",Override!$C$11:$C$40,"MXAU"))&gt;0,SUMIFS(Override!$E$11:$E$40,Override!$B$11:$B$40,$B53,Override!$D$11:$D$40,16)-SUMIFS(Override!$E$11:$E$40,Override!$B$11:$B$40,$B53,Override!$D$11:$D$40,16,Override!$C$11:$C$40,"MXAU"),Override!$R$88)/'AS51'!$B$3,"")))</f>
        <v/>
      </c>
      <c r="W53" s="77">
        <f>IF(W$13="","",IF($B53="","",IFERROR(F53*$E53/100,"")))</f>
        <v/>
      </c>
      <c r="X53" s="77">
        <f>IF(X$13="","",IF($B53="","",IFERROR(G53*$E53/100,"")))</f>
        <v/>
      </c>
      <c r="Y53" s="77">
        <f>IF(Y$13="","",IF($B53="","",IFERROR(H53*$E53/100,"")))</f>
        <v/>
      </c>
      <c r="Z53" s="77">
        <f>IF(Z$13="","",IF($B53="","",IFERROR(I53*$E53/100,"")))</f>
        <v/>
      </c>
      <c r="AA53" s="77">
        <f>IF(AA$13="","",IF($B53="","",IFERROR(J53*$E53/100,"")))</f>
        <v/>
      </c>
      <c r="AB53" s="77">
        <f>IF(AB$13="","",IF($B53="","",IFERROR(K53*$E53/100,"")))</f>
        <v/>
      </c>
      <c r="AC53" s="77">
        <f>IF(AC$13="","",IF($B53="","",IFERROR(L53*$E53/100,"")))</f>
        <v/>
      </c>
      <c r="AD53" s="77">
        <f>IF(AD$13="","",IF($B53="","",IFERROR(M53*$E53/100,"")))</f>
        <v/>
      </c>
      <c r="AE53" s="77">
        <f>IF(AE$13="","",IF($B53="","",IFERROR(N53*$E53/100,"")))</f>
        <v/>
      </c>
      <c r="AF53" s="77">
        <f>IF(AF$13="","",IF($B53="","",IFERROR(O53*$E53/100,"")))</f>
        <v/>
      </c>
      <c r="AG53" s="77">
        <f>IF(AG$13="","",IF($B53="","",IFERROR(P53*$E53/100,"")))</f>
        <v/>
      </c>
      <c r="AH53" s="77">
        <f>IF(AH$13="","",IF($B53="","",IFERROR(Q53*$E53/100,"")))</f>
        <v/>
      </c>
      <c r="AI53" s="77">
        <f>IF(AI$13="","",IF($B53="","",IFERROR(R53*$E53/100,"")))</f>
        <v/>
      </c>
      <c r="AJ53" s="77">
        <f>IF(AJ$13="","",IF($B53="","",IFERROR(S53*$E53/100,"")))</f>
        <v/>
      </c>
      <c r="AK53" s="77">
        <f>IF(AK$13="","",IF($B53="","",IFERROR(T53*$E53/100,"")))</f>
        <v/>
      </c>
      <c r="AL53" s="77">
        <f>IF(AL$13="","",IF($B53="","",IFERROR(U53*$E53/100,"")))</f>
        <v/>
      </c>
      <c r="AN53" s="77">
        <f>IF($B53="","",SUMIF($F$13:$U$13,"&lt;="&amp;Sector!$D$51,$F53:$U53))</f>
        <v/>
      </c>
      <c r="AO53" s="77">
        <f>IF($B53="","",SUMIF($W$13:$AL$13,"&lt;="&amp;Sector!$D$51,$W53:$AL53))</f>
        <v/>
      </c>
      <c r="AQ53" s="163">
        <f>IF(AQ$13="","",IF($B53="","",IFERROR($C53*$D53*SUMPRODUCT(('Dvd Calendar'!$E$415:$CZ$415&gt;AQ$12)*('Dvd Calendar'!$E$415:$CZ$415&lt;=AQ$13)*'Dvd Calendar'!$E$418:$CZ$418*(('Dvd Calendar'!$E$420:$CZ$420='Field Check'!$C$56)*('Field Check'!$C$56&lt;&gt;"")+('Dvd Calendar'!$E$420:$CZ$420='Field Check'!$C$57)*('Field Check'!$C$57&lt;&gt;"")))/'AS51'!$B$3,"")))</f>
        <v/>
      </c>
      <c r="AR53" s="163">
        <f>IF(AR$13="","",IF($B53="","",IFERROR($C53*$D53*SUMPRODUCT(('Dvd Calendar'!$E$415:$CZ$415&gt;AR$12)*('Dvd Calendar'!$E$415:$CZ$415&lt;=AR$13)*'Dvd Calendar'!$E$418:$CZ$418*(('Dvd Calendar'!$E$420:$CZ$420='Field Check'!$C$56)*('Field Check'!$C$56&lt;&gt;"")+('Dvd Calendar'!$E$420:$CZ$420='Field Check'!$C$57)*('Field Check'!$C$57&lt;&gt;"")))/'AS51'!$B$3,"")))</f>
        <v/>
      </c>
      <c r="AS53" s="163">
        <f>IF(AS$13="","",IF($B53="","",IFERROR($C53*$D53*SUMPRODUCT(('Dvd Calendar'!$E$415:$CZ$415&gt;AS$12)*('Dvd Calendar'!$E$415:$CZ$415&lt;=AS$13)*'Dvd Calendar'!$E$418:$CZ$418*(('Dvd Calendar'!$E$420:$CZ$420='Field Check'!$C$56)*('Field Check'!$C$56&lt;&gt;"")+('Dvd Calendar'!$E$420:$CZ$420='Field Check'!$C$57)*('Field Check'!$C$57&lt;&gt;"")))/'AS51'!$B$3,"")))</f>
        <v/>
      </c>
      <c r="AT53" s="163">
        <f>IF(AT$13="","",IF($B53="","",IFERROR($C53*$D53*SUMPRODUCT(('Dvd Calendar'!$E$415:$CZ$415&gt;AT$12)*('Dvd Calendar'!$E$415:$CZ$415&lt;=AT$13)*'Dvd Calendar'!$E$418:$CZ$418*(('Dvd Calendar'!$E$420:$CZ$420='Field Check'!$C$56)*('Field Check'!$C$56&lt;&gt;"")+('Dvd Calendar'!$E$420:$CZ$420='Field Check'!$C$57)*('Field Check'!$C$57&lt;&gt;"")))/'AS51'!$B$3,"")))</f>
        <v/>
      </c>
      <c r="AU53" s="163">
        <f>IF(AU$13="","",IF($B53="","",IFERROR($C53*$D53*SUMPRODUCT(('Dvd Calendar'!$E$415:$CZ$415&gt;AU$12)*('Dvd Calendar'!$E$415:$CZ$415&lt;=AU$13)*'Dvd Calendar'!$E$418:$CZ$418*(('Dvd Calendar'!$E$420:$CZ$420='Field Check'!$C$56)*('Field Check'!$C$56&lt;&gt;"")+('Dvd Calendar'!$E$420:$CZ$420='Field Check'!$C$57)*('Field Check'!$C$57&lt;&gt;"")))/'AS51'!$B$3,"")))</f>
        <v/>
      </c>
      <c r="AV53" s="163">
        <f>IF(AV$13="","",IF($B53="","",IFERROR($C53*$D53*SUMPRODUCT(('Dvd Calendar'!$E$415:$CZ$415&gt;AV$12)*('Dvd Calendar'!$E$415:$CZ$415&lt;=AV$13)*'Dvd Calendar'!$E$418:$CZ$418*(('Dvd Calendar'!$E$420:$CZ$420='Field Check'!$C$56)*('Field Check'!$C$56&lt;&gt;"")+('Dvd Calendar'!$E$420:$CZ$420='Field Check'!$C$57)*('Field Check'!$C$57&lt;&gt;"")))/'AS51'!$B$3,"")))</f>
        <v/>
      </c>
      <c r="AW53" s="163">
        <f>IF(AW$13="","",IF($B53="","",IFERROR($C53*$D53*SUMPRODUCT(('Dvd Calendar'!$E$415:$CZ$415&gt;AW$12)*('Dvd Calendar'!$E$415:$CZ$415&lt;=AW$13)*'Dvd Calendar'!$E$418:$CZ$418*(('Dvd Calendar'!$E$420:$CZ$420='Field Check'!$C$56)*('Field Check'!$C$56&lt;&gt;"")+('Dvd Calendar'!$E$420:$CZ$420='Field Check'!$C$57)*('Field Check'!$C$57&lt;&gt;"")))/'AS51'!$B$3,"")))</f>
        <v/>
      </c>
      <c r="AX53" s="163">
        <f>IF(AX$13="","",IF($B53="","",IFERROR($C53*$D53*SUMPRODUCT(('Dvd Calendar'!$E$415:$CZ$415&gt;AX$12)*('Dvd Calendar'!$E$415:$CZ$415&lt;=AX$13)*'Dvd Calendar'!$E$418:$CZ$418*(('Dvd Calendar'!$E$420:$CZ$420='Field Check'!$C$56)*('Field Check'!$C$56&lt;&gt;"")+('Dvd Calendar'!$E$420:$CZ$420='Field Check'!$C$57)*('Field Check'!$C$57&lt;&gt;"")))/'AS51'!$B$3,"")))</f>
        <v/>
      </c>
      <c r="AY53" s="163">
        <f>IF(AY$13="","",IF($B53="","",IFERROR($C53*$D53*SUMPRODUCT(('Dvd Calendar'!$E$415:$CZ$415&gt;AY$12)*('Dvd Calendar'!$E$415:$CZ$415&lt;=AY$13)*'Dvd Calendar'!$E$418:$CZ$418*(('Dvd Calendar'!$E$420:$CZ$420='Field Check'!$C$56)*('Field Check'!$C$56&lt;&gt;"")+('Dvd Calendar'!$E$420:$CZ$420='Field Check'!$C$57)*('Field Check'!$C$57&lt;&gt;"")))/'AS51'!$B$3,"")))</f>
        <v/>
      </c>
      <c r="AZ53" s="163">
        <f>IF(AZ$13="","",IF($B53="","",IFERROR($C53*$D53*SUMPRODUCT(('Dvd Calendar'!$E$415:$CZ$415&gt;AZ$12)*('Dvd Calendar'!$E$415:$CZ$415&lt;=AZ$13)*'Dvd Calendar'!$E$418:$CZ$418*(('Dvd Calendar'!$E$420:$CZ$420='Field Check'!$C$56)*('Field Check'!$C$56&lt;&gt;"")+('Dvd Calendar'!$E$420:$CZ$420='Field Check'!$C$57)*('Field Check'!$C$57&lt;&gt;"")))/'AS51'!$B$3,"")))</f>
        <v/>
      </c>
      <c r="BA53" s="163">
        <f>IF(BA$13="","",IF($B53="","",IFERROR($C53*$D53*SUMPRODUCT(('Dvd Calendar'!$E$415:$CZ$415&gt;BA$12)*('Dvd Calendar'!$E$415:$CZ$415&lt;=BA$13)*'Dvd Calendar'!$E$418:$CZ$418*(('Dvd Calendar'!$E$420:$CZ$420='Field Check'!$C$56)*('Field Check'!$C$56&lt;&gt;"")+('Dvd Calendar'!$E$420:$CZ$420='Field Check'!$C$57)*('Field Check'!$C$57&lt;&gt;"")))/'AS51'!$B$3,"")))</f>
        <v/>
      </c>
      <c r="BB53" s="163">
        <f>IF(BB$13="","",IF($B53="","",IFERROR($C53*$D53*SUMPRODUCT(('Dvd Calendar'!$E$415:$CZ$415&gt;BB$12)*('Dvd Calendar'!$E$415:$CZ$415&lt;=BB$13)*'Dvd Calendar'!$E$418:$CZ$418*(('Dvd Calendar'!$E$420:$CZ$420='Field Check'!$C$56)*('Field Check'!$C$56&lt;&gt;"")+('Dvd Calendar'!$E$420:$CZ$420='Field Check'!$C$57)*('Field Check'!$C$57&lt;&gt;"")))/'AS51'!$B$3,"")))</f>
        <v/>
      </c>
      <c r="BC53" s="163">
        <f>IF(BC$13="","",IF($B53="","",IFERROR($C53*$D53*SUMPRODUCT(('Dvd Calendar'!$E$415:$CZ$415&gt;BC$12)*('Dvd Calendar'!$E$415:$CZ$415&lt;=BC$13)*'Dvd Calendar'!$E$418:$CZ$418*(('Dvd Calendar'!$E$420:$CZ$420='Field Check'!$C$56)*('Field Check'!$C$56&lt;&gt;"")+('Dvd Calendar'!$E$420:$CZ$420='Field Check'!$C$57)*('Field Check'!$C$57&lt;&gt;"")))/'AS51'!$B$3,"")))</f>
        <v/>
      </c>
      <c r="BD53" s="163">
        <f>IF(BD$13="","",IF($B53="","",IFERROR($C53*$D53*SUMPRODUCT(('Dvd Calendar'!$E$415:$CZ$415&gt;BD$12)*('Dvd Calendar'!$E$415:$CZ$415&lt;=BD$13)*'Dvd Calendar'!$E$418:$CZ$418*(('Dvd Calendar'!$E$420:$CZ$420='Field Check'!$C$56)*('Field Check'!$C$56&lt;&gt;"")+('Dvd Calendar'!$E$420:$CZ$420='Field Check'!$C$57)*('Field Check'!$C$57&lt;&gt;"")))/'AS51'!$B$3,"")))</f>
        <v/>
      </c>
      <c r="BE53" s="163">
        <f>IF(BE$13="","",IF($B53="","",IFERROR($C53*$D53*SUMPRODUCT(('Dvd Calendar'!$E$415:$CZ$415&gt;BE$12)*('Dvd Calendar'!$E$415:$CZ$415&lt;=BE$13)*'Dvd Calendar'!$E$418:$CZ$418*(('Dvd Calendar'!$E$420:$CZ$420='Field Check'!$C$56)*('Field Check'!$C$56&lt;&gt;"")+('Dvd Calendar'!$E$420:$CZ$420='Field Check'!$C$57)*('Field Check'!$C$57&lt;&gt;"")))/'AS51'!$B$3,"")))</f>
        <v/>
      </c>
      <c r="BF53" s="163">
        <f>IF(BF$13="","",IF($B53="","",IFERROR($C53*$D53*SUMPRODUCT(('Dvd Calendar'!$E$415:$CZ$415&gt;BF$12)*('Dvd Calendar'!$E$415:$CZ$415&lt;=BF$13)*'Dvd Calendar'!$E$418:$CZ$418*(('Dvd Calendar'!$E$420:$CZ$420='Field Check'!$C$56)*('Field Check'!$C$56&lt;&gt;"")+('Dvd Calendar'!$E$420:$CZ$420='Field Check'!$C$57)*('Field Check'!$C$57&lt;&gt;"")))/'AS51'!$B$3,"")))</f>
        <v/>
      </c>
      <c r="BH53" s="163">
        <f>IF(BH$13="","",IF($B53="","",IFERROR(AQ53*$E53/100,"")))</f>
        <v/>
      </c>
      <c r="BI53" s="163">
        <f>IF(BI$13="","",IF($B53="","",IFERROR(AR53*$E53/100,"")))</f>
        <v/>
      </c>
      <c r="BJ53" s="163">
        <f>IF(BJ$13="","",IF($B53="","",IFERROR(AS53*$E53/100,"")))</f>
        <v/>
      </c>
      <c r="BK53" s="163">
        <f>IF(BK$13="","",IF($B53="","",IFERROR(AT53*$E53/100,"")))</f>
        <v/>
      </c>
      <c r="BL53" s="163">
        <f>IF(BL$13="","",IF($B53="","",IFERROR(AU53*$E53/100,"")))</f>
        <v/>
      </c>
      <c r="BM53" s="163">
        <f>IF(BM$13="","",IF($B53="","",IFERROR(AV53*$E53/100,"")))</f>
        <v/>
      </c>
      <c r="BN53" s="163">
        <f>IF(BN$13="","",IF($B53="","",IFERROR(AW53*$E53/100,"")))</f>
        <v/>
      </c>
      <c r="BO53" s="163">
        <f>IF(BO$13="","",IF($B53="","",IFERROR(AX53*$E53/100,"")))</f>
        <v/>
      </c>
      <c r="BP53" s="163">
        <f>IF(BP$13="","",IF($B53="","",IFERROR(AY53*$E53/100,"")))</f>
        <v/>
      </c>
      <c r="BQ53" s="163">
        <f>IF(BQ$13="","",IF($B53="","",IFERROR(AZ53*$E53/100,"")))</f>
        <v/>
      </c>
      <c r="BR53" s="163">
        <f>IF(BR$13="","",IF($B53="","",IFERROR(BA53*$E53/100,"")))</f>
        <v/>
      </c>
      <c r="BS53" s="163">
        <f>IF(BS$13="","",IF($B53="","",IFERROR(BB53*$E53/100,"")))</f>
        <v/>
      </c>
      <c r="BT53" s="163">
        <f>IF(BT$13="","",IF($B53="","",IFERROR(BC53*$E53/100,"")))</f>
        <v/>
      </c>
      <c r="BU53" s="163">
        <f>IF(BU$13="","",IF($B53="","",IFERROR(BD53*$E53/100,"")))</f>
        <v/>
      </c>
      <c r="BV53" s="163">
        <f>IF(BV$13="","",IF($B53="","",IFERROR(BE53*$E53/100,"")))</f>
        <v/>
      </c>
      <c r="BW53" s="163">
        <f>IF(BW$13="","",IF($B53="","",IFERROR(BF53*$E53/100,"")))</f>
        <v/>
      </c>
    </row>
    <row r="54">
      <c r="B54" s="126">
        <f>IF('AS51'!$C$44="","",'AS51'!$C$44)</f>
        <v/>
      </c>
      <c r="C54" s="74">
        <f>IF('AS51'!$B$44="","",'AS51'!$B$44)</f>
        <v/>
      </c>
      <c r="D54" s="75">
        <f>IFERROR('AS51'!$Q$44,1)</f>
        <v/>
      </c>
      <c r="E54" s="76">
        <f>IF($B54="","",IF(ISNUMBER('AS51'!$I$44),'AS51'!$I$44,'Index Summary'!$C$7))</f>
        <v/>
      </c>
      <c r="F54" s="77">
        <f>IF(F$13="","",IF($B54="","",IFERROR($C54*$D54*IF((Override!$C$4="ON")*(COUNTIFS(Override!$B$11:$B$40,$B54,Override!$D$11:$D$40,1,Override!$E$11:$E$40,"&gt;=0")-COUNTIFS(Override!$B$11:$B$40,$B54,Override!$D$11:$D$40,1,Override!$E$11:$E$40,"&gt;=0",Override!$C$11:$C$40,"MXAU"))&gt;0,SUMIFS(Override!$E$11:$E$40,Override!$B$11:$B$40,$B54,Override!$D$11:$D$40,1)-SUMIFS(Override!$E$11:$E$40,Override!$B$11:$B$40,$B54,Override!$D$11:$D$40,1,Override!$C$11:$C$40,"MXAU"),Override!$C$89)/'AS51'!$B$3,"")))</f>
        <v/>
      </c>
      <c r="G54" s="77">
        <f>IF(G$13="","",IF($B54="","",IFERROR($C54*$D54*IF((Override!$C$4="ON")*(COUNTIFS(Override!$B$11:$B$40,$B54,Override!$D$11:$D$40,2,Override!$E$11:$E$40,"&gt;=0")-COUNTIFS(Override!$B$11:$B$40,$B54,Override!$D$11:$D$40,2,Override!$E$11:$E$40,"&gt;=0",Override!$C$11:$C$40,"MXAU"))&gt;0,SUMIFS(Override!$E$11:$E$40,Override!$B$11:$B$40,$B54,Override!$D$11:$D$40,2)-SUMIFS(Override!$E$11:$E$40,Override!$B$11:$B$40,$B54,Override!$D$11:$D$40,2,Override!$C$11:$C$40,"MXAU"),Override!$D$89)/'AS51'!$B$3,"")))</f>
        <v/>
      </c>
      <c r="H54" s="77">
        <f>IF(H$13="","",IF($B54="","",IFERROR($C54*$D54*IF((Override!$C$4="ON")*(COUNTIFS(Override!$B$11:$B$40,$B54,Override!$D$11:$D$40,3,Override!$E$11:$E$40,"&gt;=0")-COUNTIFS(Override!$B$11:$B$40,$B54,Override!$D$11:$D$40,3,Override!$E$11:$E$40,"&gt;=0",Override!$C$11:$C$40,"MXAU"))&gt;0,SUMIFS(Override!$E$11:$E$40,Override!$B$11:$B$40,$B54,Override!$D$11:$D$40,3)-SUMIFS(Override!$E$11:$E$40,Override!$B$11:$B$40,$B54,Override!$D$11:$D$40,3,Override!$C$11:$C$40,"MXAU"),Override!$E$89)/'AS51'!$B$3,"")))</f>
        <v/>
      </c>
      <c r="I54" s="77">
        <f>IF(I$13="","",IF($B54="","",IFERROR($C54*$D54*IF((Override!$C$4="ON")*(COUNTIFS(Override!$B$11:$B$40,$B54,Override!$D$11:$D$40,4,Override!$E$11:$E$40,"&gt;=0")-COUNTIFS(Override!$B$11:$B$40,$B54,Override!$D$11:$D$40,4,Override!$E$11:$E$40,"&gt;=0",Override!$C$11:$C$40,"MXAU"))&gt;0,SUMIFS(Override!$E$11:$E$40,Override!$B$11:$B$40,$B54,Override!$D$11:$D$40,4)-SUMIFS(Override!$E$11:$E$40,Override!$B$11:$B$40,$B54,Override!$D$11:$D$40,4,Override!$C$11:$C$40,"MXAU"),Override!$F$89)/'AS51'!$B$3,"")))</f>
        <v/>
      </c>
      <c r="J54" s="77">
        <f>IF(J$13="","",IF($B54="","",IFERROR($C54*$D54*IF((Override!$C$4="ON")*(COUNTIFS(Override!$B$11:$B$40,$B54,Override!$D$11:$D$40,5,Override!$E$11:$E$40,"&gt;=0")-COUNTIFS(Override!$B$11:$B$40,$B54,Override!$D$11:$D$40,5,Override!$E$11:$E$40,"&gt;=0",Override!$C$11:$C$40,"MXAU"))&gt;0,SUMIFS(Override!$E$11:$E$40,Override!$B$11:$B$40,$B54,Override!$D$11:$D$40,5)-SUMIFS(Override!$E$11:$E$40,Override!$B$11:$B$40,$B54,Override!$D$11:$D$40,5,Override!$C$11:$C$40,"MXAU"),Override!$G$89)/'AS51'!$B$3,"")))</f>
        <v/>
      </c>
      <c r="K54" s="77">
        <f>IF(K$13="","",IF($B54="","",IFERROR($C54*$D54*IF((Override!$C$4="ON")*(COUNTIFS(Override!$B$11:$B$40,$B54,Override!$D$11:$D$40,6,Override!$E$11:$E$40,"&gt;=0")-COUNTIFS(Override!$B$11:$B$40,$B54,Override!$D$11:$D$40,6,Override!$E$11:$E$40,"&gt;=0",Override!$C$11:$C$40,"MXAU"))&gt;0,SUMIFS(Override!$E$11:$E$40,Override!$B$11:$B$40,$B54,Override!$D$11:$D$40,6)-SUMIFS(Override!$E$11:$E$40,Override!$B$11:$B$40,$B54,Override!$D$11:$D$40,6,Override!$C$11:$C$40,"MXAU"),Override!$H$89)/'AS51'!$B$3,"")))</f>
        <v/>
      </c>
      <c r="L54" s="77">
        <f>IF(L$13="","",IF($B54="","",IFERROR($C54*$D54*IF((Override!$C$4="ON")*(COUNTIFS(Override!$B$11:$B$40,$B54,Override!$D$11:$D$40,7,Override!$E$11:$E$40,"&gt;=0")-COUNTIFS(Override!$B$11:$B$40,$B54,Override!$D$11:$D$40,7,Override!$E$11:$E$40,"&gt;=0",Override!$C$11:$C$40,"MXAU"))&gt;0,SUMIFS(Override!$E$11:$E$40,Override!$B$11:$B$40,$B54,Override!$D$11:$D$40,7)-SUMIFS(Override!$E$11:$E$40,Override!$B$11:$B$40,$B54,Override!$D$11:$D$40,7,Override!$C$11:$C$40,"MXAU"),Override!$I$89)/'AS51'!$B$3,"")))</f>
        <v/>
      </c>
      <c r="M54" s="77">
        <f>IF(M$13="","",IF($B54="","",IFERROR($C54*$D54*IF((Override!$C$4="ON")*(COUNTIFS(Override!$B$11:$B$40,$B54,Override!$D$11:$D$40,8,Override!$E$11:$E$40,"&gt;=0")-COUNTIFS(Override!$B$11:$B$40,$B54,Override!$D$11:$D$40,8,Override!$E$11:$E$40,"&gt;=0",Override!$C$11:$C$40,"MXAU"))&gt;0,SUMIFS(Override!$E$11:$E$40,Override!$B$11:$B$40,$B54,Override!$D$11:$D$40,8)-SUMIFS(Override!$E$11:$E$40,Override!$B$11:$B$40,$B54,Override!$D$11:$D$40,8,Override!$C$11:$C$40,"MXAU"),Override!$J$89)/'AS51'!$B$3,"")))</f>
        <v/>
      </c>
      <c r="N54" s="77">
        <f>IF(N$13="","",IF($B54="","",IFERROR($C54*$D54*IF((Override!$C$4="ON")*(COUNTIFS(Override!$B$11:$B$40,$B54,Override!$D$11:$D$40,9,Override!$E$11:$E$40,"&gt;=0")-COUNTIFS(Override!$B$11:$B$40,$B54,Override!$D$11:$D$40,9,Override!$E$11:$E$40,"&gt;=0",Override!$C$11:$C$40,"MXAU"))&gt;0,SUMIFS(Override!$E$11:$E$40,Override!$B$11:$B$40,$B54,Override!$D$11:$D$40,9)-SUMIFS(Override!$E$11:$E$40,Override!$B$11:$B$40,$B54,Override!$D$11:$D$40,9,Override!$C$11:$C$40,"MXAU"),Override!$K$89)/'AS51'!$B$3,"")))</f>
        <v/>
      </c>
      <c r="O54" s="77">
        <f>IF(O$13="","",IF($B54="","",IFERROR($C54*$D54*IF((Override!$C$4="ON")*(COUNTIFS(Override!$B$11:$B$40,$B54,Override!$D$11:$D$40,10,Override!$E$11:$E$40,"&gt;=0")-COUNTIFS(Override!$B$11:$B$40,$B54,Override!$D$11:$D$40,10,Override!$E$11:$E$40,"&gt;=0",Override!$C$11:$C$40,"MXAU"))&gt;0,SUMIFS(Override!$E$11:$E$40,Override!$B$11:$B$40,$B54,Override!$D$11:$D$40,10)-SUMIFS(Override!$E$11:$E$40,Override!$B$11:$B$40,$B54,Override!$D$11:$D$40,10,Override!$C$11:$C$40,"MXAU"),Override!$L$89)/'AS51'!$B$3,"")))</f>
        <v/>
      </c>
      <c r="P54" s="77">
        <f>IF(P$13="","",IF($B54="","",IFERROR($C54*$D54*IF((Override!$C$4="ON")*(COUNTIFS(Override!$B$11:$B$40,$B54,Override!$D$11:$D$40,11,Override!$E$11:$E$40,"&gt;=0")-COUNTIFS(Override!$B$11:$B$40,$B54,Override!$D$11:$D$40,11,Override!$E$11:$E$40,"&gt;=0",Override!$C$11:$C$40,"MXAU"))&gt;0,SUMIFS(Override!$E$11:$E$40,Override!$B$11:$B$40,$B54,Override!$D$11:$D$40,11)-SUMIFS(Override!$E$11:$E$40,Override!$B$11:$B$40,$B54,Override!$D$11:$D$40,11,Override!$C$11:$C$40,"MXAU"),Override!$M$89)/'AS51'!$B$3,"")))</f>
        <v/>
      </c>
      <c r="Q54" s="77">
        <f>IF(Q$13="","",IF($B54="","",IFERROR($C54*$D54*IF((Override!$C$4="ON")*(COUNTIFS(Override!$B$11:$B$40,$B54,Override!$D$11:$D$40,12,Override!$E$11:$E$40,"&gt;=0")-COUNTIFS(Override!$B$11:$B$40,$B54,Override!$D$11:$D$40,12,Override!$E$11:$E$40,"&gt;=0",Override!$C$11:$C$40,"MXAU"))&gt;0,SUMIFS(Override!$E$11:$E$40,Override!$B$11:$B$40,$B54,Override!$D$11:$D$40,12)-SUMIFS(Override!$E$11:$E$40,Override!$B$11:$B$40,$B54,Override!$D$11:$D$40,12,Override!$C$11:$C$40,"MXAU"),Override!$N$89)/'AS51'!$B$3,"")))</f>
        <v/>
      </c>
      <c r="R54" s="77">
        <f>IF(R$13="","",IF($B54="","",IFERROR($C54*$D54*IF((Override!$C$4="ON")*(COUNTIFS(Override!$B$11:$B$40,$B54,Override!$D$11:$D$40,13,Override!$E$11:$E$40,"&gt;=0")-COUNTIFS(Override!$B$11:$B$40,$B54,Override!$D$11:$D$40,13,Override!$E$11:$E$40,"&gt;=0",Override!$C$11:$C$40,"MXAU"))&gt;0,SUMIFS(Override!$E$11:$E$40,Override!$B$11:$B$40,$B54,Override!$D$11:$D$40,13)-SUMIFS(Override!$E$11:$E$40,Override!$B$11:$B$40,$B54,Override!$D$11:$D$40,13,Override!$C$11:$C$40,"MXAU"),Override!$O$89)/'AS51'!$B$3,"")))</f>
        <v/>
      </c>
      <c r="S54" s="77">
        <f>IF(S$13="","",IF($B54="","",IFERROR($C54*$D54*IF((Override!$C$4="ON")*(COUNTIFS(Override!$B$11:$B$40,$B54,Override!$D$11:$D$40,14,Override!$E$11:$E$40,"&gt;=0")-COUNTIFS(Override!$B$11:$B$40,$B54,Override!$D$11:$D$40,14,Override!$E$11:$E$40,"&gt;=0",Override!$C$11:$C$40,"MXAU"))&gt;0,SUMIFS(Override!$E$11:$E$40,Override!$B$11:$B$40,$B54,Override!$D$11:$D$40,14)-SUMIFS(Override!$E$11:$E$40,Override!$B$11:$B$40,$B54,Override!$D$11:$D$40,14,Override!$C$11:$C$40,"MXAU"),Override!$P$89)/'AS51'!$B$3,"")))</f>
        <v/>
      </c>
      <c r="T54" s="77">
        <f>IF(T$13="","",IF($B54="","",IFERROR($C54*$D54*IF((Override!$C$4="ON")*(COUNTIFS(Override!$B$11:$B$40,$B54,Override!$D$11:$D$40,15,Override!$E$11:$E$40,"&gt;=0")-COUNTIFS(Override!$B$11:$B$40,$B54,Override!$D$11:$D$40,15,Override!$E$11:$E$40,"&gt;=0",Override!$C$11:$C$40,"MXAU"))&gt;0,SUMIFS(Override!$E$11:$E$40,Override!$B$11:$B$40,$B54,Override!$D$11:$D$40,15)-SUMIFS(Override!$E$11:$E$40,Override!$B$11:$B$40,$B54,Override!$D$11:$D$40,15,Override!$C$11:$C$40,"MXAU"),Override!$Q$89)/'AS51'!$B$3,"")))</f>
        <v/>
      </c>
      <c r="U54" s="77">
        <f>IF(U$13="","",IF($B54="","",IFERROR($C54*$D54*IF((Override!$C$4="ON")*(COUNTIFS(Override!$B$11:$B$40,$B54,Override!$D$11:$D$40,16,Override!$E$11:$E$40,"&gt;=0")-COUNTIFS(Override!$B$11:$B$40,$B54,Override!$D$11:$D$40,16,Override!$E$11:$E$40,"&gt;=0",Override!$C$11:$C$40,"MXAU"))&gt;0,SUMIFS(Override!$E$11:$E$40,Override!$B$11:$B$40,$B54,Override!$D$11:$D$40,16)-SUMIFS(Override!$E$11:$E$40,Override!$B$11:$B$40,$B54,Override!$D$11:$D$40,16,Override!$C$11:$C$40,"MXAU"),Override!$R$89)/'AS51'!$B$3,"")))</f>
        <v/>
      </c>
      <c r="W54" s="77">
        <f>IF(W$13="","",IF($B54="","",IFERROR(F54*$E54/100,"")))</f>
        <v/>
      </c>
      <c r="X54" s="77">
        <f>IF(X$13="","",IF($B54="","",IFERROR(G54*$E54/100,"")))</f>
        <v/>
      </c>
      <c r="Y54" s="77">
        <f>IF(Y$13="","",IF($B54="","",IFERROR(H54*$E54/100,"")))</f>
        <v/>
      </c>
      <c r="Z54" s="77">
        <f>IF(Z$13="","",IF($B54="","",IFERROR(I54*$E54/100,"")))</f>
        <v/>
      </c>
      <c r="AA54" s="77">
        <f>IF(AA$13="","",IF($B54="","",IFERROR(J54*$E54/100,"")))</f>
        <v/>
      </c>
      <c r="AB54" s="77">
        <f>IF(AB$13="","",IF($B54="","",IFERROR(K54*$E54/100,"")))</f>
        <v/>
      </c>
      <c r="AC54" s="77">
        <f>IF(AC$13="","",IF($B54="","",IFERROR(L54*$E54/100,"")))</f>
        <v/>
      </c>
      <c r="AD54" s="77">
        <f>IF(AD$13="","",IF($B54="","",IFERROR(M54*$E54/100,"")))</f>
        <v/>
      </c>
      <c r="AE54" s="77">
        <f>IF(AE$13="","",IF($B54="","",IFERROR(N54*$E54/100,"")))</f>
        <v/>
      </c>
      <c r="AF54" s="77">
        <f>IF(AF$13="","",IF($B54="","",IFERROR(O54*$E54/100,"")))</f>
        <v/>
      </c>
      <c r="AG54" s="77">
        <f>IF(AG$13="","",IF($B54="","",IFERROR(P54*$E54/100,"")))</f>
        <v/>
      </c>
      <c r="AH54" s="77">
        <f>IF(AH$13="","",IF($B54="","",IFERROR(Q54*$E54/100,"")))</f>
        <v/>
      </c>
      <c r="AI54" s="77">
        <f>IF(AI$13="","",IF($B54="","",IFERROR(R54*$E54/100,"")))</f>
        <v/>
      </c>
      <c r="AJ54" s="77">
        <f>IF(AJ$13="","",IF($B54="","",IFERROR(S54*$E54/100,"")))</f>
        <v/>
      </c>
      <c r="AK54" s="77">
        <f>IF(AK$13="","",IF($B54="","",IFERROR(T54*$E54/100,"")))</f>
        <v/>
      </c>
      <c r="AL54" s="77">
        <f>IF(AL$13="","",IF($B54="","",IFERROR(U54*$E54/100,"")))</f>
        <v/>
      </c>
      <c r="AN54" s="77">
        <f>IF($B54="","",SUMIF($F$13:$U$13,"&lt;="&amp;Sector!$D$51,$F54:$U54))</f>
        <v/>
      </c>
      <c r="AO54" s="77">
        <f>IF($B54="","",SUMIF($W$13:$AL$13,"&lt;="&amp;Sector!$D$51,$W54:$AL54))</f>
        <v/>
      </c>
      <c r="AQ54" s="163">
        <f>IF(AQ$13="","",IF($B54="","",IFERROR($C54*$D54*SUMPRODUCT(('Dvd Calendar'!$E$426:$CZ$426&gt;AQ$12)*('Dvd Calendar'!$E$426:$CZ$426&lt;=AQ$13)*'Dvd Calendar'!$E$429:$CZ$429*(('Dvd Calendar'!$E$431:$CZ$431='Field Check'!$C$56)*('Field Check'!$C$56&lt;&gt;"")+('Dvd Calendar'!$E$431:$CZ$431='Field Check'!$C$57)*('Field Check'!$C$57&lt;&gt;"")))/'AS51'!$B$3,"")))</f>
        <v/>
      </c>
      <c r="AR54" s="163">
        <f>IF(AR$13="","",IF($B54="","",IFERROR($C54*$D54*SUMPRODUCT(('Dvd Calendar'!$E$426:$CZ$426&gt;AR$12)*('Dvd Calendar'!$E$426:$CZ$426&lt;=AR$13)*'Dvd Calendar'!$E$429:$CZ$429*(('Dvd Calendar'!$E$431:$CZ$431='Field Check'!$C$56)*('Field Check'!$C$56&lt;&gt;"")+('Dvd Calendar'!$E$431:$CZ$431='Field Check'!$C$57)*('Field Check'!$C$57&lt;&gt;"")))/'AS51'!$B$3,"")))</f>
        <v/>
      </c>
      <c r="AS54" s="163">
        <f>IF(AS$13="","",IF($B54="","",IFERROR($C54*$D54*SUMPRODUCT(('Dvd Calendar'!$E$426:$CZ$426&gt;AS$12)*('Dvd Calendar'!$E$426:$CZ$426&lt;=AS$13)*'Dvd Calendar'!$E$429:$CZ$429*(('Dvd Calendar'!$E$431:$CZ$431='Field Check'!$C$56)*('Field Check'!$C$56&lt;&gt;"")+('Dvd Calendar'!$E$431:$CZ$431='Field Check'!$C$57)*('Field Check'!$C$57&lt;&gt;"")))/'AS51'!$B$3,"")))</f>
        <v/>
      </c>
      <c r="AT54" s="163">
        <f>IF(AT$13="","",IF($B54="","",IFERROR($C54*$D54*SUMPRODUCT(('Dvd Calendar'!$E$426:$CZ$426&gt;AT$12)*('Dvd Calendar'!$E$426:$CZ$426&lt;=AT$13)*'Dvd Calendar'!$E$429:$CZ$429*(('Dvd Calendar'!$E$431:$CZ$431='Field Check'!$C$56)*('Field Check'!$C$56&lt;&gt;"")+('Dvd Calendar'!$E$431:$CZ$431='Field Check'!$C$57)*('Field Check'!$C$57&lt;&gt;"")))/'AS51'!$B$3,"")))</f>
        <v/>
      </c>
      <c r="AU54" s="163">
        <f>IF(AU$13="","",IF($B54="","",IFERROR($C54*$D54*SUMPRODUCT(('Dvd Calendar'!$E$426:$CZ$426&gt;AU$12)*('Dvd Calendar'!$E$426:$CZ$426&lt;=AU$13)*'Dvd Calendar'!$E$429:$CZ$429*(('Dvd Calendar'!$E$431:$CZ$431='Field Check'!$C$56)*('Field Check'!$C$56&lt;&gt;"")+('Dvd Calendar'!$E$431:$CZ$431='Field Check'!$C$57)*('Field Check'!$C$57&lt;&gt;"")))/'AS51'!$B$3,"")))</f>
        <v/>
      </c>
      <c r="AV54" s="163">
        <f>IF(AV$13="","",IF($B54="","",IFERROR($C54*$D54*SUMPRODUCT(('Dvd Calendar'!$E$426:$CZ$426&gt;AV$12)*('Dvd Calendar'!$E$426:$CZ$426&lt;=AV$13)*'Dvd Calendar'!$E$429:$CZ$429*(('Dvd Calendar'!$E$431:$CZ$431='Field Check'!$C$56)*('Field Check'!$C$56&lt;&gt;"")+('Dvd Calendar'!$E$431:$CZ$431='Field Check'!$C$57)*('Field Check'!$C$57&lt;&gt;"")))/'AS51'!$B$3,"")))</f>
        <v/>
      </c>
      <c r="AW54" s="163">
        <f>IF(AW$13="","",IF($B54="","",IFERROR($C54*$D54*SUMPRODUCT(('Dvd Calendar'!$E$426:$CZ$426&gt;AW$12)*('Dvd Calendar'!$E$426:$CZ$426&lt;=AW$13)*'Dvd Calendar'!$E$429:$CZ$429*(('Dvd Calendar'!$E$431:$CZ$431='Field Check'!$C$56)*('Field Check'!$C$56&lt;&gt;"")+('Dvd Calendar'!$E$431:$CZ$431='Field Check'!$C$57)*('Field Check'!$C$57&lt;&gt;"")))/'AS51'!$B$3,"")))</f>
        <v/>
      </c>
      <c r="AX54" s="163">
        <f>IF(AX$13="","",IF($B54="","",IFERROR($C54*$D54*SUMPRODUCT(('Dvd Calendar'!$E$426:$CZ$426&gt;AX$12)*('Dvd Calendar'!$E$426:$CZ$426&lt;=AX$13)*'Dvd Calendar'!$E$429:$CZ$429*(('Dvd Calendar'!$E$431:$CZ$431='Field Check'!$C$56)*('Field Check'!$C$56&lt;&gt;"")+('Dvd Calendar'!$E$431:$CZ$431='Field Check'!$C$57)*('Field Check'!$C$57&lt;&gt;"")))/'AS51'!$B$3,"")))</f>
        <v/>
      </c>
      <c r="AY54" s="163">
        <f>IF(AY$13="","",IF($B54="","",IFERROR($C54*$D54*SUMPRODUCT(('Dvd Calendar'!$E$426:$CZ$426&gt;AY$12)*('Dvd Calendar'!$E$426:$CZ$426&lt;=AY$13)*'Dvd Calendar'!$E$429:$CZ$429*(('Dvd Calendar'!$E$431:$CZ$431='Field Check'!$C$56)*('Field Check'!$C$56&lt;&gt;"")+('Dvd Calendar'!$E$431:$CZ$431='Field Check'!$C$57)*('Field Check'!$C$57&lt;&gt;"")))/'AS51'!$B$3,"")))</f>
        <v/>
      </c>
      <c r="AZ54" s="163">
        <f>IF(AZ$13="","",IF($B54="","",IFERROR($C54*$D54*SUMPRODUCT(('Dvd Calendar'!$E$426:$CZ$426&gt;AZ$12)*('Dvd Calendar'!$E$426:$CZ$426&lt;=AZ$13)*'Dvd Calendar'!$E$429:$CZ$429*(('Dvd Calendar'!$E$431:$CZ$431='Field Check'!$C$56)*('Field Check'!$C$56&lt;&gt;"")+('Dvd Calendar'!$E$431:$CZ$431='Field Check'!$C$57)*('Field Check'!$C$57&lt;&gt;"")))/'AS51'!$B$3,"")))</f>
        <v/>
      </c>
      <c r="BA54" s="163">
        <f>IF(BA$13="","",IF($B54="","",IFERROR($C54*$D54*SUMPRODUCT(('Dvd Calendar'!$E$426:$CZ$426&gt;BA$12)*('Dvd Calendar'!$E$426:$CZ$426&lt;=BA$13)*'Dvd Calendar'!$E$429:$CZ$429*(('Dvd Calendar'!$E$431:$CZ$431='Field Check'!$C$56)*('Field Check'!$C$56&lt;&gt;"")+('Dvd Calendar'!$E$431:$CZ$431='Field Check'!$C$57)*('Field Check'!$C$57&lt;&gt;"")))/'AS51'!$B$3,"")))</f>
        <v/>
      </c>
      <c r="BB54" s="163">
        <f>IF(BB$13="","",IF($B54="","",IFERROR($C54*$D54*SUMPRODUCT(('Dvd Calendar'!$E$426:$CZ$426&gt;BB$12)*('Dvd Calendar'!$E$426:$CZ$426&lt;=BB$13)*'Dvd Calendar'!$E$429:$CZ$429*(('Dvd Calendar'!$E$431:$CZ$431='Field Check'!$C$56)*('Field Check'!$C$56&lt;&gt;"")+('Dvd Calendar'!$E$431:$CZ$431='Field Check'!$C$57)*('Field Check'!$C$57&lt;&gt;"")))/'AS51'!$B$3,"")))</f>
        <v/>
      </c>
      <c r="BC54" s="163">
        <f>IF(BC$13="","",IF($B54="","",IFERROR($C54*$D54*SUMPRODUCT(('Dvd Calendar'!$E$426:$CZ$426&gt;BC$12)*('Dvd Calendar'!$E$426:$CZ$426&lt;=BC$13)*'Dvd Calendar'!$E$429:$CZ$429*(('Dvd Calendar'!$E$431:$CZ$431='Field Check'!$C$56)*('Field Check'!$C$56&lt;&gt;"")+('Dvd Calendar'!$E$431:$CZ$431='Field Check'!$C$57)*('Field Check'!$C$57&lt;&gt;"")))/'AS51'!$B$3,"")))</f>
        <v/>
      </c>
      <c r="BD54" s="163">
        <f>IF(BD$13="","",IF($B54="","",IFERROR($C54*$D54*SUMPRODUCT(('Dvd Calendar'!$E$426:$CZ$426&gt;BD$12)*('Dvd Calendar'!$E$426:$CZ$426&lt;=BD$13)*'Dvd Calendar'!$E$429:$CZ$429*(('Dvd Calendar'!$E$431:$CZ$431='Field Check'!$C$56)*('Field Check'!$C$56&lt;&gt;"")+('Dvd Calendar'!$E$431:$CZ$431='Field Check'!$C$57)*('Field Check'!$C$57&lt;&gt;"")))/'AS51'!$B$3,"")))</f>
        <v/>
      </c>
      <c r="BE54" s="163">
        <f>IF(BE$13="","",IF($B54="","",IFERROR($C54*$D54*SUMPRODUCT(('Dvd Calendar'!$E$426:$CZ$426&gt;BE$12)*('Dvd Calendar'!$E$426:$CZ$426&lt;=BE$13)*'Dvd Calendar'!$E$429:$CZ$429*(('Dvd Calendar'!$E$431:$CZ$431='Field Check'!$C$56)*('Field Check'!$C$56&lt;&gt;"")+('Dvd Calendar'!$E$431:$CZ$431='Field Check'!$C$57)*('Field Check'!$C$57&lt;&gt;"")))/'AS51'!$B$3,"")))</f>
        <v/>
      </c>
      <c r="BF54" s="163">
        <f>IF(BF$13="","",IF($B54="","",IFERROR($C54*$D54*SUMPRODUCT(('Dvd Calendar'!$E$426:$CZ$426&gt;BF$12)*('Dvd Calendar'!$E$426:$CZ$426&lt;=BF$13)*'Dvd Calendar'!$E$429:$CZ$429*(('Dvd Calendar'!$E$431:$CZ$431='Field Check'!$C$56)*('Field Check'!$C$56&lt;&gt;"")+('Dvd Calendar'!$E$431:$CZ$431='Field Check'!$C$57)*('Field Check'!$C$57&lt;&gt;"")))/'AS51'!$B$3,"")))</f>
        <v/>
      </c>
      <c r="BH54" s="163">
        <f>IF(BH$13="","",IF($B54="","",IFERROR(AQ54*$E54/100,"")))</f>
        <v/>
      </c>
      <c r="BI54" s="163">
        <f>IF(BI$13="","",IF($B54="","",IFERROR(AR54*$E54/100,"")))</f>
        <v/>
      </c>
      <c r="BJ54" s="163">
        <f>IF(BJ$13="","",IF($B54="","",IFERROR(AS54*$E54/100,"")))</f>
        <v/>
      </c>
      <c r="BK54" s="163">
        <f>IF(BK$13="","",IF($B54="","",IFERROR(AT54*$E54/100,"")))</f>
        <v/>
      </c>
      <c r="BL54" s="163">
        <f>IF(BL$13="","",IF($B54="","",IFERROR(AU54*$E54/100,"")))</f>
        <v/>
      </c>
      <c r="BM54" s="163">
        <f>IF(BM$13="","",IF($B54="","",IFERROR(AV54*$E54/100,"")))</f>
        <v/>
      </c>
      <c r="BN54" s="163">
        <f>IF(BN$13="","",IF($B54="","",IFERROR(AW54*$E54/100,"")))</f>
        <v/>
      </c>
      <c r="BO54" s="163">
        <f>IF(BO$13="","",IF($B54="","",IFERROR(AX54*$E54/100,"")))</f>
        <v/>
      </c>
      <c r="BP54" s="163">
        <f>IF(BP$13="","",IF($B54="","",IFERROR(AY54*$E54/100,"")))</f>
        <v/>
      </c>
      <c r="BQ54" s="163">
        <f>IF(BQ$13="","",IF($B54="","",IFERROR(AZ54*$E54/100,"")))</f>
        <v/>
      </c>
      <c r="BR54" s="163">
        <f>IF(BR$13="","",IF($B54="","",IFERROR(BA54*$E54/100,"")))</f>
        <v/>
      </c>
      <c r="BS54" s="163">
        <f>IF(BS$13="","",IF($B54="","",IFERROR(BB54*$E54/100,"")))</f>
        <v/>
      </c>
      <c r="BT54" s="163">
        <f>IF(BT$13="","",IF($B54="","",IFERROR(BC54*$E54/100,"")))</f>
        <v/>
      </c>
      <c r="BU54" s="163">
        <f>IF(BU$13="","",IF($B54="","",IFERROR(BD54*$E54/100,"")))</f>
        <v/>
      </c>
      <c r="BV54" s="163">
        <f>IF(BV$13="","",IF($B54="","",IFERROR(BE54*$E54/100,"")))</f>
        <v/>
      </c>
      <c r="BW54" s="163">
        <f>IF(BW$13="","",IF($B54="","",IFERROR(BF54*$E54/100,"")))</f>
        <v/>
      </c>
    </row>
    <row r="55">
      <c r="B55" s="126">
        <f>IF('AS51'!$C$45="","",'AS51'!$C$45)</f>
        <v/>
      </c>
      <c r="C55" s="74">
        <f>IF('AS51'!$B$45="","",'AS51'!$B$45)</f>
        <v/>
      </c>
      <c r="D55" s="75">
        <f>IFERROR('AS51'!$Q$45,1)</f>
        <v/>
      </c>
      <c r="E55" s="76">
        <f>IF($B55="","",IF(ISNUMBER('AS51'!$I$45),'AS51'!$I$45,'Index Summary'!$C$7))</f>
        <v/>
      </c>
      <c r="F55" s="77">
        <f>IF(F$13="","",IF($B55="","",IFERROR($C55*$D55*IF((Override!$C$4="ON")*(COUNTIFS(Override!$B$11:$B$40,$B55,Override!$D$11:$D$40,1,Override!$E$11:$E$40,"&gt;=0")-COUNTIFS(Override!$B$11:$B$40,$B55,Override!$D$11:$D$40,1,Override!$E$11:$E$40,"&gt;=0",Override!$C$11:$C$40,"MXAU"))&gt;0,SUMIFS(Override!$E$11:$E$40,Override!$B$11:$B$40,$B55,Override!$D$11:$D$40,1)-SUMIFS(Override!$E$11:$E$40,Override!$B$11:$B$40,$B55,Override!$D$11:$D$40,1,Override!$C$11:$C$40,"MXAU"),Override!$C$90)/'AS51'!$B$3,"")))</f>
        <v/>
      </c>
      <c r="G55" s="77">
        <f>IF(G$13="","",IF($B55="","",IFERROR($C55*$D55*IF((Override!$C$4="ON")*(COUNTIFS(Override!$B$11:$B$40,$B55,Override!$D$11:$D$40,2,Override!$E$11:$E$40,"&gt;=0")-COUNTIFS(Override!$B$11:$B$40,$B55,Override!$D$11:$D$40,2,Override!$E$11:$E$40,"&gt;=0",Override!$C$11:$C$40,"MXAU"))&gt;0,SUMIFS(Override!$E$11:$E$40,Override!$B$11:$B$40,$B55,Override!$D$11:$D$40,2)-SUMIFS(Override!$E$11:$E$40,Override!$B$11:$B$40,$B55,Override!$D$11:$D$40,2,Override!$C$11:$C$40,"MXAU"),Override!$D$90)/'AS51'!$B$3,"")))</f>
        <v/>
      </c>
      <c r="H55" s="77">
        <f>IF(H$13="","",IF($B55="","",IFERROR($C55*$D55*IF((Override!$C$4="ON")*(COUNTIFS(Override!$B$11:$B$40,$B55,Override!$D$11:$D$40,3,Override!$E$11:$E$40,"&gt;=0")-COUNTIFS(Override!$B$11:$B$40,$B55,Override!$D$11:$D$40,3,Override!$E$11:$E$40,"&gt;=0",Override!$C$11:$C$40,"MXAU"))&gt;0,SUMIFS(Override!$E$11:$E$40,Override!$B$11:$B$40,$B55,Override!$D$11:$D$40,3)-SUMIFS(Override!$E$11:$E$40,Override!$B$11:$B$40,$B55,Override!$D$11:$D$40,3,Override!$C$11:$C$40,"MXAU"),Override!$E$90)/'AS51'!$B$3,"")))</f>
        <v/>
      </c>
      <c r="I55" s="77">
        <f>IF(I$13="","",IF($B55="","",IFERROR($C55*$D55*IF((Override!$C$4="ON")*(COUNTIFS(Override!$B$11:$B$40,$B55,Override!$D$11:$D$40,4,Override!$E$11:$E$40,"&gt;=0")-COUNTIFS(Override!$B$11:$B$40,$B55,Override!$D$11:$D$40,4,Override!$E$11:$E$40,"&gt;=0",Override!$C$11:$C$40,"MXAU"))&gt;0,SUMIFS(Override!$E$11:$E$40,Override!$B$11:$B$40,$B55,Override!$D$11:$D$40,4)-SUMIFS(Override!$E$11:$E$40,Override!$B$11:$B$40,$B55,Override!$D$11:$D$40,4,Override!$C$11:$C$40,"MXAU"),Override!$F$90)/'AS51'!$B$3,"")))</f>
        <v/>
      </c>
      <c r="J55" s="77">
        <f>IF(J$13="","",IF($B55="","",IFERROR($C55*$D55*IF((Override!$C$4="ON")*(COUNTIFS(Override!$B$11:$B$40,$B55,Override!$D$11:$D$40,5,Override!$E$11:$E$40,"&gt;=0")-COUNTIFS(Override!$B$11:$B$40,$B55,Override!$D$11:$D$40,5,Override!$E$11:$E$40,"&gt;=0",Override!$C$11:$C$40,"MXAU"))&gt;0,SUMIFS(Override!$E$11:$E$40,Override!$B$11:$B$40,$B55,Override!$D$11:$D$40,5)-SUMIFS(Override!$E$11:$E$40,Override!$B$11:$B$40,$B55,Override!$D$11:$D$40,5,Override!$C$11:$C$40,"MXAU"),Override!$G$90)/'AS51'!$B$3,"")))</f>
        <v/>
      </c>
      <c r="K55" s="77">
        <f>IF(K$13="","",IF($B55="","",IFERROR($C55*$D55*IF((Override!$C$4="ON")*(COUNTIFS(Override!$B$11:$B$40,$B55,Override!$D$11:$D$40,6,Override!$E$11:$E$40,"&gt;=0")-COUNTIFS(Override!$B$11:$B$40,$B55,Override!$D$11:$D$40,6,Override!$E$11:$E$40,"&gt;=0",Override!$C$11:$C$40,"MXAU"))&gt;0,SUMIFS(Override!$E$11:$E$40,Override!$B$11:$B$40,$B55,Override!$D$11:$D$40,6)-SUMIFS(Override!$E$11:$E$40,Override!$B$11:$B$40,$B55,Override!$D$11:$D$40,6,Override!$C$11:$C$40,"MXAU"),Override!$H$90)/'AS51'!$B$3,"")))</f>
        <v/>
      </c>
      <c r="L55" s="77">
        <f>IF(L$13="","",IF($B55="","",IFERROR($C55*$D55*IF((Override!$C$4="ON")*(COUNTIFS(Override!$B$11:$B$40,$B55,Override!$D$11:$D$40,7,Override!$E$11:$E$40,"&gt;=0")-COUNTIFS(Override!$B$11:$B$40,$B55,Override!$D$11:$D$40,7,Override!$E$11:$E$40,"&gt;=0",Override!$C$11:$C$40,"MXAU"))&gt;0,SUMIFS(Override!$E$11:$E$40,Override!$B$11:$B$40,$B55,Override!$D$11:$D$40,7)-SUMIFS(Override!$E$11:$E$40,Override!$B$11:$B$40,$B55,Override!$D$11:$D$40,7,Override!$C$11:$C$40,"MXAU"),Override!$I$90)/'AS51'!$B$3,"")))</f>
        <v/>
      </c>
      <c r="M55" s="77">
        <f>IF(M$13="","",IF($B55="","",IFERROR($C55*$D55*IF((Override!$C$4="ON")*(COUNTIFS(Override!$B$11:$B$40,$B55,Override!$D$11:$D$40,8,Override!$E$11:$E$40,"&gt;=0")-COUNTIFS(Override!$B$11:$B$40,$B55,Override!$D$11:$D$40,8,Override!$E$11:$E$40,"&gt;=0",Override!$C$11:$C$40,"MXAU"))&gt;0,SUMIFS(Override!$E$11:$E$40,Override!$B$11:$B$40,$B55,Override!$D$11:$D$40,8)-SUMIFS(Override!$E$11:$E$40,Override!$B$11:$B$40,$B55,Override!$D$11:$D$40,8,Override!$C$11:$C$40,"MXAU"),Override!$J$90)/'AS51'!$B$3,"")))</f>
        <v/>
      </c>
      <c r="N55" s="77">
        <f>IF(N$13="","",IF($B55="","",IFERROR($C55*$D55*IF((Override!$C$4="ON")*(COUNTIFS(Override!$B$11:$B$40,$B55,Override!$D$11:$D$40,9,Override!$E$11:$E$40,"&gt;=0")-COUNTIFS(Override!$B$11:$B$40,$B55,Override!$D$11:$D$40,9,Override!$E$11:$E$40,"&gt;=0",Override!$C$11:$C$40,"MXAU"))&gt;0,SUMIFS(Override!$E$11:$E$40,Override!$B$11:$B$40,$B55,Override!$D$11:$D$40,9)-SUMIFS(Override!$E$11:$E$40,Override!$B$11:$B$40,$B55,Override!$D$11:$D$40,9,Override!$C$11:$C$40,"MXAU"),Override!$K$90)/'AS51'!$B$3,"")))</f>
        <v/>
      </c>
      <c r="O55" s="77">
        <f>IF(O$13="","",IF($B55="","",IFERROR($C55*$D55*IF((Override!$C$4="ON")*(COUNTIFS(Override!$B$11:$B$40,$B55,Override!$D$11:$D$40,10,Override!$E$11:$E$40,"&gt;=0")-COUNTIFS(Override!$B$11:$B$40,$B55,Override!$D$11:$D$40,10,Override!$E$11:$E$40,"&gt;=0",Override!$C$11:$C$40,"MXAU"))&gt;0,SUMIFS(Override!$E$11:$E$40,Override!$B$11:$B$40,$B55,Override!$D$11:$D$40,10)-SUMIFS(Override!$E$11:$E$40,Override!$B$11:$B$40,$B55,Override!$D$11:$D$40,10,Override!$C$11:$C$40,"MXAU"),Override!$L$90)/'AS51'!$B$3,"")))</f>
        <v/>
      </c>
      <c r="P55" s="77">
        <f>IF(P$13="","",IF($B55="","",IFERROR($C55*$D55*IF((Override!$C$4="ON")*(COUNTIFS(Override!$B$11:$B$40,$B55,Override!$D$11:$D$40,11,Override!$E$11:$E$40,"&gt;=0")-COUNTIFS(Override!$B$11:$B$40,$B55,Override!$D$11:$D$40,11,Override!$E$11:$E$40,"&gt;=0",Override!$C$11:$C$40,"MXAU"))&gt;0,SUMIFS(Override!$E$11:$E$40,Override!$B$11:$B$40,$B55,Override!$D$11:$D$40,11)-SUMIFS(Override!$E$11:$E$40,Override!$B$11:$B$40,$B55,Override!$D$11:$D$40,11,Override!$C$11:$C$40,"MXAU"),Override!$M$90)/'AS51'!$B$3,"")))</f>
        <v/>
      </c>
      <c r="Q55" s="77">
        <f>IF(Q$13="","",IF($B55="","",IFERROR($C55*$D55*IF((Override!$C$4="ON")*(COUNTIFS(Override!$B$11:$B$40,$B55,Override!$D$11:$D$40,12,Override!$E$11:$E$40,"&gt;=0")-COUNTIFS(Override!$B$11:$B$40,$B55,Override!$D$11:$D$40,12,Override!$E$11:$E$40,"&gt;=0",Override!$C$11:$C$40,"MXAU"))&gt;0,SUMIFS(Override!$E$11:$E$40,Override!$B$11:$B$40,$B55,Override!$D$11:$D$40,12)-SUMIFS(Override!$E$11:$E$40,Override!$B$11:$B$40,$B55,Override!$D$11:$D$40,12,Override!$C$11:$C$40,"MXAU"),Override!$N$90)/'AS51'!$B$3,"")))</f>
        <v/>
      </c>
      <c r="R55" s="77">
        <f>IF(R$13="","",IF($B55="","",IFERROR($C55*$D55*IF((Override!$C$4="ON")*(COUNTIFS(Override!$B$11:$B$40,$B55,Override!$D$11:$D$40,13,Override!$E$11:$E$40,"&gt;=0")-COUNTIFS(Override!$B$11:$B$40,$B55,Override!$D$11:$D$40,13,Override!$E$11:$E$40,"&gt;=0",Override!$C$11:$C$40,"MXAU"))&gt;0,SUMIFS(Override!$E$11:$E$40,Override!$B$11:$B$40,$B55,Override!$D$11:$D$40,13)-SUMIFS(Override!$E$11:$E$40,Override!$B$11:$B$40,$B55,Override!$D$11:$D$40,13,Override!$C$11:$C$40,"MXAU"),Override!$O$90)/'AS51'!$B$3,"")))</f>
        <v/>
      </c>
      <c r="S55" s="77">
        <f>IF(S$13="","",IF($B55="","",IFERROR($C55*$D55*IF((Override!$C$4="ON")*(COUNTIFS(Override!$B$11:$B$40,$B55,Override!$D$11:$D$40,14,Override!$E$11:$E$40,"&gt;=0")-COUNTIFS(Override!$B$11:$B$40,$B55,Override!$D$11:$D$40,14,Override!$E$11:$E$40,"&gt;=0",Override!$C$11:$C$40,"MXAU"))&gt;0,SUMIFS(Override!$E$11:$E$40,Override!$B$11:$B$40,$B55,Override!$D$11:$D$40,14)-SUMIFS(Override!$E$11:$E$40,Override!$B$11:$B$40,$B55,Override!$D$11:$D$40,14,Override!$C$11:$C$40,"MXAU"),Override!$P$90)/'AS51'!$B$3,"")))</f>
        <v/>
      </c>
      <c r="T55" s="77">
        <f>IF(T$13="","",IF($B55="","",IFERROR($C55*$D55*IF((Override!$C$4="ON")*(COUNTIFS(Override!$B$11:$B$40,$B55,Override!$D$11:$D$40,15,Override!$E$11:$E$40,"&gt;=0")-COUNTIFS(Override!$B$11:$B$40,$B55,Override!$D$11:$D$40,15,Override!$E$11:$E$40,"&gt;=0",Override!$C$11:$C$40,"MXAU"))&gt;0,SUMIFS(Override!$E$11:$E$40,Override!$B$11:$B$40,$B55,Override!$D$11:$D$40,15)-SUMIFS(Override!$E$11:$E$40,Override!$B$11:$B$40,$B55,Override!$D$11:$D$40,15,Override!$C$11:$C$40,"MXAU"),Override!$Q$90)/'AS51'!$B$3,"")))</f>
        <v/>
      </c>
      <c r="U55" s="77">
        <f>IF(U$13="","",IF($B55="","",IFERROR($C55*$D55*IF((Override!$C$4="ON")*(COUNTIFS(Override!$B$11:$B$40,$B55,Override!$D$11:$D$40,16,Override!$E$11:$E$40,"&gt;=0")-COUNTIFS(Override!$B$11:$B$40,$B55,Override!$D$11:$D$40,16,Override!$E$11:$E$40,"&gt;=0",Override!$C$11:$C$40,"MXAU"))&gt;0,SUMIFS(Override!$E$11:$E$40,Override!$B$11:$B$40,$B55,Override!$D$11:$D$40,16)-SUMIFS(Override!$E$11:$E$40,Override!$B$11:$B$40,$B55,Override!$D$11:$D$40,16,Override!$C$11:$C$40,"MXAU"),Override!$R$90)/'AS51'!$B$3,"")))</f>
        <v/>
      </c>
      <c r="W55" s="77">
        <f>IF(W$13="","",IF($B55="","",IFERROR(F55*$E55/100,"")))</f>
        <v/>
      </c>
      <c r="X55" s="77">
        <f>IF(X$13="","",IF($B55="","",IFERROR(G55*$E55/100,"")))</f>
        <v/>
      </c>
      <c r="Y55" s="77">
        <f>IF(Y$13="","",IF($B55="","",IFERROR(H55*$E55/100,"")))</f>
        <v/>
      </c>
      <c r="Z55" s="77">
        <f>IF(Z$13="","",IF($B55="","",IFERROR(I55*$E55/100,"")))</f>
        <v/>
      </c>
      <c r="AA55" s="77">
        <f>IF(AA$13="","",IF($B55="","",IFERROR(J55*$E55/100,"")))</f>
        <v/>
      </c>
      <c r="AB55" s="77">
        <f>IF(AB$13="","",IF($B55="","",IFERROR(K55*$E55/100,"")))</f>
        <v/>
      </c>
      <c r="AC55" s="77">
        <f>IF(AC$13="","",IF($B55="","",IFERROR(L55*$E55/100,"")))</f>
        <v/>
      </c>
      <c r="AD55" s="77">
        <f>IF(AD$13="","",IF($B55="","",IFERROR(M55*$E55/100,"")))</f>
        <v/>
      </c>
      <c r="AE55" s="77">
        <f>IF(AE$13="","",IF($B55="","",IFERROR(N55*$E55/100,"")))</f>
        <v/>
      </c>
      <c r="AF55" s="77">
        <f>IF(AF$13="","",IF($B55="","",IFERROR(O55*$E55/100,"")))</f>
        <v/>
      </c>
      <c r="AG55" s="77">
        <f>IF(AG$13="","",IF($B55="","",IFERROR(P55*$E55/100,"")))</f>
        <v/>
      </c>
      <c r="AH55" s="77">
        <f>IF(AH$13="","",IF($B55="","",IFERROR(Q55*$E55/100,"")))</f>
        <v/>
      </c>
      <c r="AI55" s="77">
        <f>IF(AI$13="","",IF($B55="","",IFERROR(R55*$E55/100,"")))</f>
        <v/>
      </c>
      <c r="AJ55" s="77">
        <f>IF(AJ$13="","",IF($B55="","",IFERROR(S55*$E55/100,"")))</f>
        <v/>
      </c>
      <c r="AK55" s="77">
        <f>IF(AK$13="","",IF($B55="","",IFERROR(T55*$E55/100,"")))</f>
        <v/>
      </c>
      <c r="AL55" s="77">
        <f>IF(AL$13="","",IF($B55="","",IFERROR(U55*$E55/100,"")))</f>
        <v/>
      </c>
      <c r="AN55" s="77">
        <f>IF($B55="","",SUMIF($F$13:$U$13,"&lt;="&amp;Sector!$D$51,$F55:$U55))</f>
        <v/>
      </c>
      <c r="AO55" s="77">
        <f>IF($B55="","",SUMIF($W$13:$AL$13,"&lt;="&amp;Sector!$D$51,$W55:$AL55))</f>
        <v/>
      </c>
      <c r="AQ55" s="163">
        <f>IF(AQ$13="","",IF($B55="","",IFERROR($C55*$D55*SUMPRODUCT(('Dvd Calendar'!$E$437:$CZ$437&gt;AQ$12)*('Dvd Calendar'!$E$437:$CZ$437&lt;=AQ$13)*'Dvd Calendar'!$E$440:$CZ$440*(('Dvd Calendar'!$E$442:$CZ$442='Field Check'!$C$56)*('Field Check'!$C$56&lt;&gt;"")+('Dvd Calendar'!$E$442:$CZ$442='Field Check'!$C$57)*('Field Check'!$C$57&lt;&gt;"")))/'AS51'!$B$3,"")))</f>
        <v/>
      </c>
      <c r="AR55" s="163">
        <f>IF(AR$13="","",IF($B55="","",IFERROR($C55*$D55*SUMPRODUCT(('Dvd Calendar'!$E$437:$CZ$437&gt;AR$12)*('Dvd Calendar'!$E$437:$CZ$437&lt;=AR$13)*'Dvd Calendar'!$E$440:$CZ$440*(('Dvd Calendar'!$E$442:$CZ$442='Field Check'!$C$56)*('Field Check'!$C$56&lt;&gt;"")+('Dvd Calendar'!$E$442:$CZ$442='Field Check'!$C$57)*('Field Check'!$C$57&lt;&gt;"")))/'AS51'!$B$3,"")))</f>
        <v/>
      </c>
      <c r="AS55" s="163">
        <f>IF(AS$13="","",IF($B55="","",IFERROR($C55*$D55*SUMPRODUCT(('Dvd Calendar'!$E$437:$CZ$437&gt;AS$12)*('Dvd Calendar'!$E$437:$CZ$437&lt;=AS$13)*'Dvd Calendar'!$E$440:$CZ$440*(('Dvd Calendar'!$E$442:$CZ$442='Field Check'!$C$56)*('Field Check'!$C$56&lt;&gt;"")+('Dvd Calendar'!$E$442:$CZ$442='Field Check'!$C$57)*('Field Check'!$C$57&lt;&gt;"")))/'AS51'!$B$3,"")))</f>
        <v/>
      </c>
      <c r="AT55" s="163">
        <f>IF(AT$13="","",IF($B55="","",IFERROR($C55*$D55*SUMPRODUCT(('Dvd Calendar'!$E$437:$CZ$437&gt;AT$12)*('Dvd Calendar'!$E$437:$CZ$437&lt;=AT$13)*'Dvd Calendar'!$E$440:$CZ$440*(('Dvd Calendar'!$E$442:$CZ$442='Field Check'!$C$56)*('Field Check'!$C$56&lt;&gt;"")+('Dvd Calendar'!$E$442:$CZ$442='Field Check'!$C$57)*('Field Check'!$C$57&lt;&gt;"")))/'AS51'!$B$3,"")))</f>
        <v/>
      </c>
      <c r="AU55" s="163">
        <f>IF(AU$13="","",IF($B55="","",IFERROR($C55*$D55*SUMPRODUCT(('Dvd Calendar'!$E$437:$CZ$437&gt;AU$12)*('Dvd Calendar'!$E$437:$CZ$437&lt;=AU$13)*'Dvd Calendar'!$E$440:$CZ$440*(('Dvd Calendar'!$E$442:$CZ$442='Field Check'!$C$56)*('Field Check'!$C$56&lt;&gt;"")+('Dvd Calendar'!$E$442:$CZ$442='Field Check'!$C$57)*('Field Check'!$C$57&lt;&gt;"")))/'AS51'!$B$3,"")))</f>
        <v/>
      </c>
      <c r="AV55" s="163">
        <f>IF(AV$13="","",IF($B55="","",IFERROR($C55*$D55*SUMPRODUCT(('Dvd Calendar'!$E$437:$CZ$437&gt;AV$12)*('Dvd Calendar'!$E$437:$CZ$437&lt;=AV$13)*'Dvd Calendar'!$E$440:$CZ$440*(('Dvd Calendar'!$E$442:$CZ$442='Field Check'!$C$56)*('Field Check'!$C$56&lt;&gt;"")+('Dvd Calendar'!$E$442:$CZ$442='Field Check'!$C$57)*('Field Check'!$C$57&lt;&gt;"")))/'AS51'!$B$3,"")))</f>
        <v/>
      </c>
      <c r="AW55" s="163">
        <f>IF(AW$13="","",IF($B55="","",IFERROR($C55*$D55*SUMPRODUCT(('Dvd Calendar'!$E$437:$CZ$437&gt;AW$12)*('Dvd Calendar'!$E$437:$CZ$437&lt;=AW$13)*'Dvd Calendar'!$E$440:$CZ$440*(('Dvd Calendar'!$E$442:$CZ$442='Field Check'!$C$56)*('Field Check'!$C$56&lt;&gt;"")+('Dvd Calendar'!$E$442:$CZ$442='Field Check'!$C$57)*('Field Check'!$C$57&lt;&gt;"")))/'AS51'!$B$3,"")))</f>
        <v/>
      </c>
      <c r="AX55" s="163">
        <f>IF(AX$13="","",IF($B55="","",IFERROR($C55*$D55*SUMPRODUCT(('Dvd Calendar'!$E$437:$CZ$437&gt;AX$12)*('Dvd Calendar'!$E$437:$CZ$437&lt;=AX$13)*'Dvd Calendar'!$E$440:$CZ$440*(('Dvd Calendar'!$E$442:$CZ$442='Field Check'!$C$56)*('Field Check'!$C$56&lt;&gt;"")+('Dvd Calendar'!$E$442:$CZ$442='Field Check'!$C$57)*('Field Check'!$C$57&lt;&gt;"")))/'AS51'!$B$3,"")))</f>
        <v/>
      </c>
      <c r="AY55" s="163">
        <f>IF(AY$13="","",IF($B55="","",IFERROR($C55*$D55*SUMPRODUCT(('Dvd Calendar'!$E$437:$CZ$437&gt;AY$12)*('Dvd Calendar'!$E$437:$CZ$437&lt;=AY$13)*'Dvd Calendar'!$E$440:$CZ$440*(('Dvd Calendar'!$E$442:$CZ$442='Field Check'!$C$56)*('Field Check'!$C$56&lt;&gt;"")+('Dvd Calendar'!$E$442:$CZ$442='Field Check'!$C$57)*('Field Check'!$C$57&lt;&gt;"")))/'AS51'!$B$3,"")))</f>
        <v/>
      </c>
      <c r="AZ55" s="163">
        <f>IF(AZ$13="","",IF($B55="","",IFERROR($C55*$D55*SUMPRODUCT(('Dvd Calendar'!$E$437:$CZ$437&gt;AZ$12)*('Dvd Calendar'!$E$437:$CZ$437&lt;=AZ$13)*'Dvd Calendar'!$E$440:$CZ$440*(('Dvd Calendar'!$E$442:$CZ$442='Field Check'!$C$56)*('Field Check'!$C$56&lt;&gt;"")+('Dvd Calendar'!$E$442:$CZ$442='Field Check'!$C$57)*('Field Check'!$C$57&lt;&gt;"")))/'AS51'!$B$3,"")))</f>
        <v/>
      </c>
      <c r="BA55" s="163">
        <f>IF(BA$13="","",IF($B55="","",IFERROR($C55*$D55*SUMPRODUCT(('Dvd Calendar'!$E$437:$CZ$437&gt;BA$12)*('Dvd Calendar'!$E$437:$CZ$437&lt;=BA$13)*'Dvd Calendar'!$E$440:$CZ$440*(('Dvd Calendar'!$E$442:$CZ$442='Field Check'!$C$56)*('Field Check'!$C$56&lt;&gt;"")+('Dvd Calendar'!$E$442:$CZ$442='Field Check'!$C$57)*('Field Check'!$C$57&lt;&gt;"")))/'AS51'!$B$3,"")))</f>
        <v/>
      </c>
      <c r="BB55" s="163">
        <f>IF(BB$13="","",IF($B55="","",IFERROR($C55*$D55*SUMPRODUCT(('Dvd Calendar'!$E$437:$CZ$437&gt;BB$12)*('Dvd Calendar'!$E$437:$CZ$437&lt;=BB$13)*'Dvd Calendar'!$E$440:$CZ$440*(('Dvd Calendar'!$E$442:$CZ$442='Field Check'!$C$56)*('Field Check'!$C$56&lt;&gt;"")+('Dvd Calendar'!$E$442:$CZ$442='Field Check'!$C$57)*('Field Check'!$C$57&lt;&gt;"")))/'AS51'!$B$3,"")))</f>
        <v/>
      </c>
      <c r="BC55" s="163">
        <f>IF(BC$13="","",IF($B55="","",IFERROR($C55*$D55*SUMPRODUCT(('Dvd Calendar'!$E$437:$CZ$437&gt;BC$12)*('Dvd Calendar'!$E$437:$CZ$437&lt;=BC$13)*'Dvd Calendar'!$E$440:$CZ$440*(('Dvd Calendar'!$E$442:$CZ$442='Field Check'!$C$56)*('Field Check'!$C$56&lt;&gt;"")+('Dvd Calendar'!$E$442:$CZ$442='Field Check'!$C$57)*('Field Check'!$C$57&lt;&gt;"")))/'AS51'!$B$3,"")))</f>
        <v/>
      </c>
      <c r="BD55" s="163">
        <f>IF(BD$13="","",IF($B55="","",IFERROR($C55*$D55*SUMPRODUCT(('Dvd Calendar'!$E$437:$CZ$437&gt;BD$12)*('Dvd Calendar'!$E$437:$CZ$437&lt;=BD$13)*'Dvd Calendar'!$E$440:$CZ$440*(('Dvd Calendar'!$E$442:$CZ$442='Field Check'!$C$56)*('Field Check'!$C$56&lt;&gt;"")+('Dvd Calendar'!$E$442:$CZ$442='Field Check'!$C$57)*('Field Check'!$C$57&lt;&gt;"")))/'AS51'!$B$3,"")))</f>
        <v/>
      </c>
      <c r="BE55" s="163">
        <f>IF(BE$13="","",IF($B55="","",IFERROR($C55*$D55*SUMPRODUCT(('Dvd Calendar'!$E$437:$CZ$437&gt;BE$12)*('Dvd Calendar'!$E$437:$CZ$437&lt;=BE$13)*'Dvd Calendar'!$E$440:$CZ$440*(('Dvd Calendar'!$E$442:$CZ$442='Field Check'!$C$56)*('Field Check'!$C$56&lt;&gt;"")+('Dvd Calendar'!$E$442:$CZ$442='Field Check'!$C$57)*('Field Check'!$C$57&lt;&gt;"")))/'AS51'!$B$3,"")))</f>
        <v/>
      </c>
      <c r="BF55" s="163">
        <f>IF(BF$13="","",IF($B55="","",IFERROR($C55*$D55*SUMPRODUCT(('Dvd Calendar'!$E$437:$CZ$437&gt;BF$12)*('Dvd Calendar'!$E$437:$CZ$437&lt;=BF$13)*'Dvd Calendar'!$E$440:$CZ$440*(('Dvd Calendar'!$E$442:$CZ$442='Field Check'!$C$56)*('Field Check'!$C$56&lt;&gt;"")+('Dvd Calendar'!$E$442:$CZ$442='Field Check'!$C$57)*('Field Check'!$C$57&lt;&gt;"")))/'AS51'!$B$3,"")))</f>
        <v/>
      </c>
      <c r="BH55" s="163">
        <f>IF(BH$13="","",IF($B55="","",IFERROR(AQ55*$E55/100,"")))</f>
        <v/>
      </c>
      <c r="BI55" s="163">
        <f>IF(BI$13="","",IF($B55="","",IFERROR(AR55*$E55/100,"")))</f>
        <v/>
      </c>
      <c r="BJ55" s="163">
        <f>IF(BJ$13="","",IF($B55="","",IFERROR(AS55*$E55/100,"")))</f>
        <v/>
      </c>
      <c r="BK55" s="163">
        <f>IF(BK$13="","",IF($B55="","",IFERROR(AT55*$E55/100,"")))</f>
        <v/>
      </c>
      <c r="BL55" s="163">
        <f>IF(BL$13="","",IF($B55="","",IFERROR(AU55*$E55/100,"")))</f>
        <v/>
      </c>
      <c r="BM55" s="163">
        <f>IF(BM$13="","",IF($B55="","",IFERROR(AV55*$E55/100,"")))</f>
        <v/>
      </c>
      <c r="BN55" s="163">
        <f>IF(BN$13="","",IF($B55="","",IFERROR(AW55*$E55/100,"")))</f>
        <v/>
      </c>
      <c r="BO55" s="163">
        <f>IF(BO$13="","",IF($B55="","",IFERROR(AX55*$E55/100,"")))</f>
        <v/>
      </c>
      <c r="BP55" s="163">
        <f>IF(BP$13="","",IF($B55="","",IFERROR(AY55*$E55/100,"")))</f>
        <v/>
      </c>
      <c r="BQ55" s="163">
        <f>IF(BQ$13="","",IF($B55="","",IFERROR(AZ55*$E55/100,"")))</f>
        <v/>
      </c>
      <c r="BR55" s="163">
        <f>IF(BR$13="","",IF($B55="","",IFERROR(BA55*$E55/100,"")))</f>
        <v/>
      </c>
      <c r="BS55" s="163">
        <f>IF(BS$13="","",IF($B55="","",IFERROR(BB55*$E55/100,"")))</f>
        <v/>
      </c>
      <c r="BT55" s="163">
        <f>IF(BT$13="","",IF($B55="","",IFERROR(BC55*$E55/100,"")))</f>
        <v/>
      </c>
      <c r="BU55" s="163">
        <f>IF(BU$13="","",IF($B55="","",IFERROR(BD55*$E55/100,"")))</f>
        <v/>
      </c>
      <c r="BV55" s="163">
        <f>IF(BV$13="","",IF($B55="","",IFERROR(BE55*$E55/100,"")))</f>
        <v/>
      </c>
      <c r="BW55" s="163">
        <f>IF(BW$13="","",IF($B55="","",IFERROR(BF55*$E55/100,"")))</f>
        <v/>
      </c>
    </row>
    <row r="56">
      <c r="B56" s="126">
        <f>IF('AS51'!$C$46="","",'AS51'!$C$46)</f>
        <v/>
      </c>
      <c r="C56" s="74">
        <f>IF('AS51'!$B$46="","",'AS51'!$B$46)</f>
        <v/>
      </c>
      <c r="D56" s="75">
        <f>IFERROR('AS51'!$Q$46,1)</f>
        <v/>
      </c>
      <c r="E56" s="76">
        <f>IF($B56="","",IF(ISNUMBER('AS51'!$I$46),'AS51'!$I$46,'Index Summary'!$C$7))</f>
        <v/>
      </c>
      <c r="F56" s="77">
        <f>IF(F$13="","",IF($B56="","",IFERROR($C56*$D56*IF((Override!$C$4="ON")*(COUNTIFS(Override!$B$11:$B$40,$B56,Override!$D$11:$D$40,1,Override!$E$11:$E$40,"&gt;=0")-COUNTIFS(Override!$B$11:$B$40,$B56,Override!$D$11:$D$40,1,Override!$E$11:$E$40,"&gt;=0",Override!$C$11:$C$40,"MXAU"))&gt;0,SUMIFS(Override!$E$11:$E$40,Override!$B$11:$B$40,$B56,Override!$D$11:$D$40,1)-SUMIFS(Override!$E$11:$E$40,Override!$B$11:$B$40,$B56,Override!$D$11:$D$40,1,Override!$C$11:$C$40,"MXAU"),Override!$C$91)/'AS51'!$B$3,"")))</f>
        <v/>
      </c>
      <c r="G56" s="77">
        <f>IF(G$13="","",IF($B56="","",IFERROR($C56*$D56*IF((Override!$C$4="ON")*(COUNTIFS(Override!$B$11:$B$40,$B56,Override!$D$11:$D$40,2,Override!$E$11:$E$40,"&gt;=0")-COUNTIFS(Override!$B$11:$B$40,$B56,Override!$D$11:$D$40,2,Override!$E$11:$E$40,"&gt;=0",Override!$C$11:$C$40,"MXAU"))&gt;0,SUMIFS(Override!$E$11:$E$40,Override!$B$11:$B$40,$B56,Override!$D$11:$D$40,2)-SUMIFS(Override!$E$11:$E$40,Override!$B$11:$B$40,$B56,Override!$D$11:$D$40,2,Override!$C$11:$C$40,"MXAU"),Override!$D$91)/'AS51'!$B$3,"")))</f>
        <v/>
      </c>
      <c r="H56" s="77">
        <f>IF(H$13="","",IF($B56="","",IFERROR($C56*$D56*IF((Override!$C$4="ON")*(COUNTIFS(Override!$B$11:$B$40,$B56,Override!$D$11:$D$40,3,Override!$E$11:$E$40,"&gt;=0")-COUNTIFS(Override!$B$11:$B$40,$B56,Override!$D$11:$D$40,3,Override!$E$11:$E$40,"&gt;=0",Override!$C$11:$C$40,"MXAU"))&gt;0,SUMIFS(Override!$E$11:$E$40,Override!$B$11:$B$40,$B56,Override!$D$11:$D$40,3)-SUMIFS(Override!$E$11:$E$40,Override!$B$11:$B$40,$B56,Override!$D$11:$D$40,3,Override!$C$11:$C$40,"MXAU"),Override!$E$91)/'AS51'!$B$3,"")))</f>
        <v/>
      </c>
      <c r="I56" s="77">
        <f>IF(I$13="","",IF($B56="","",IFERROR($C56*$D56*IF((Override!$C$4="ON")*(COUNTIFS(Override!$B$11:$B$40,$B56,Override!$D$11:$D$40,4,Override!$E$11:$E$40,"&gt;=0")-COUNTIFS(Override!$B$11:$B$40,$B56,Override!$D$11:$D$40,4,Override!$E$11:$E$40,"&gt;=0",Override!$C$11:$C$40,"MXAU"))&gt;0,SUMIFS(Override!$E$11:$E$40,Override!$B$11:$B$40,$B56,Override!$D$11:$D$40,4)-SUMIFS(Override!$E$11:$E$40,Override!$B$11:$B$40,$B56,Override!$D$11:$D$40,4,Override!$C$11:$C$40,"MXAU"),Override!$F$91)/'AS51'!$B$3,"")))</f>
        <v/>
      </c>
      <c r="J56" s="77">
        <f>IF(J$13="","",IF($B56="","",IFERROR($C56*$D56*IF((Override!$C$4="ON")*(COUNTIFS(Override!$B$11:$B$40,$B56,Override!$D$11:$D$40,5,Override!$E$11:$E$40,"&gt;=0")-COUNTIFS(Override!$B$11:$B$40,$B56,Override!$D$11:$D$40,5,Override!$E$11:$E$40,"&gt;=0",Override!$C$11:$C$40,"MXAU"))&gt;0,SUMIFS(Override!$E$11:$E$40,Override!$B$11:$B$40,$B56,Override!$D$11:$D$40,5)-SUMIFS(Override!$E$11:$E$40,Override!$B$11:$B$40,$B56,Override!$D$11:$D$40,5,Override!$C$11:$C$40,"MXAU"),Override!$G$91)/'AS51'!$B$3,"")))</f>
        <v/>
      </c>
      <c r="K56" s="77">
        <f>IF(K$13="","",IF($B56="","",IFERROR($C56*$D56*IF((Override!$C$4="ON")*(COUNTIFS(Override!$B$11:$B$40,$B56,Override!$D$11:$D$40,6,Override!$E$11:$E$40,"&gt;=0")-COUNTIFS(Override!$B$11:$B$40,$B56,Override!$D$11:$D$40,6,Override!$E$11:$E$40,"&gt;=0",Override!$C$11:$C$40,"MXAU"))&gt;0,SUMIFS(Override!$E$11:$E$40,Override!$B$11:$B$40,$B56,Override!$D$11:$D$40,6)-SUMIFS(Override!$E$11:$E$40,Override!$B$11:$B$40,$B56,Override!$D$11:$D$40,6,Override!$C$11:$C$40,"MXAU"),Override!$H$91)/'AS51'!$B$3,"")))</f>
        <v/>
      </c>
      <c r="L56" s="77">
        <f>IF(L$13="","",IF($B56="","",IFERROR($C56*$D56*IF((Override!$C$4="ON")*(COUNTIFS(Override!$B$11:$B$40,$B56,Override!$D$11:$D$40,7,Override!$E$11:$E$40,"&gt;=0")-COUNTIFS(Override!$B$11:$B$40,$B56,Override!$D$11:$D$40,7,Override!$E$11:$E$40,"&gt;=0",Override!$C$11:$C$40,"MXAU"))&gt;0,SUMIFS(Override!$E$11:$E$40,Override!$B$11:$B$40,$B56,Override!$D$11:$D$40,7)-SUMIFS(Override!$E$11:$E$40,Override!$B$11:$B$40,$B56,Override!$D$11:$D$40,7,Override!$C$11:$C$40,"MXAU"),Override!$I$91)/'AS51'!$B$3,"")))</f>
        <v/>
      </c>
      <c r="M56" s="77">
        <f>IF(M$13="","",IF($B56="","",IFERROR($C56*$D56*IF((Override!$C$4="ON")*(COUNTIFS(Override!$B$11:$B$40,$B56,Override!$D$11:$D$40,8,Override!$E$11:$E$40,"&gt;=0")-COUNTIFS(Override!$B$11:$B$40,$B56,Override!$D$11:$D$40,8,Override!$E$11:$E$40,"&gt;=0",Override!$C$11:$C$40,"MXAU"))&gt;0,SUMIFS(Override!$E$11:$E$40,Override!$B$11:$B$40,$B56,Override!$D$11:$D$40,8)-SUMIFS(Override!$E$11:$E$40,Override!$B$11:$B$40,$B56,Override!$D$11:$D$40,8,Override!$C$11:$C$40,"MXAU"),Override!$J$91)/'AS51'!$B$3,"")))</f>
        <v/>
      </c>
      <c r="N56" s="77">
        <f>IF(N$13="","",IF($B56="","",IFERROR($C56*$D56*IF((Override!$C$4="ON")*(COUNTIFS(Override!$B$11:$B$40,$B56,Override!$D$11:$D$40,9,Override!$E$11:$E$40,"&gt;=0")-COUNTIFS(Override!$B$11:$B$40,$B56,Override!$D$11:$D$40,9,Override!$E$11:$E$40,"&gt;=0",Override!$C$11:$C$40,"MXAU"))&gt;0,SUMIFS(Override!$E$11:$E$40,Override!$B$11:$B$40,$B56,Override!$D$11:$D$40,9)-SUMIFS(Override!$E$11:$E$40,Override!$B$11:$B$40,$B56,Override!$D$11:$D$40,9,Override!$C$11:$C$40,"MXAU"),Override!$K$91)/'AS51'!$B$3,"")))</f>
        <v/>
      </c>
      <c r="O56" s="77">
        <f>IF(O$13="","",IF($B56="","",IFERROR($C56*$D56*IF((Override!$C$4="ON")*(COUNTIFS(Override!$B$11:$B$40,$B56,Override!$D$11:$D$40,10,Override!$E$11:$E$40,"&gt;=0")-COUNTIFS(Override!$B$11:$B$40,$B56,Override!$D$11:$D$40,10,Override!$E$11:$E$40,"&gt;=0",Override!$C$11:$C$40,"MXAU"))&gt;0,SUMIFS(Override!$E$11:$E$40,Override!$B$11:$B$40,$B56,Override!$D$11:$D$40,10)-SUMIFS(Override!$E$11:$E$40,Override!$B$11:$B$40,$B56,Override!$D$11:$D$40,10,Override!$C$11:$C$40,"MXAU"),Override!$L$91)/'AS51'!$B$3,"")))</f>
        <v/>
      </c>
      <c r="P56" s="77">
        <f>IF(P$13="","",IF($B56="","",IFERROR($C56*$D56*IF((Override!$C$4="ON")*(COUNTIFS(Override!$B$11:$B$40,$B56,Override!$D$11:$D$40,11,Override!$E$11:$E$40,"&gt;=0")-COUNTIFS(Override!$B$11:$B$40,$B56,Override!$D$11:$D$40,11,Override!$E$11:$E$40,"&gt;=0",Override!$C$11:$C$40,"MXAU"))&gt;0,SUMIFS(Override!$E$11:$E$40,Override!$B$11:$B$40,$B56,Override!$D$11:$D$40,11)-SUMIFS(Override!$E$11:$E$40,Override!$B$11:$B$40,$B56,Override!$D$11:$D$40,11,Override!$C$11:$C$40,"MXAU"),Override!$M$91)/'AS51'!$B$3,"")))</f>
        <v/>
      </c>
      <c r="Q56" s="77">
        <f>IF(Q$13="","",IF($B56="","",IFERROR($C56*$D56*IF((Override!$C$4="ON")*(COUNTIFS(Override!$B$11:$B$40,$B56,Override!$D$11:$D$40,12,Override!$E$11:$E$40,"&gt;=0")-COUNTIFS(Override!$B$11:$B$40,$B56,Override!$D$11:$D$40,12,Override!$E$11:$E$40,"&gt;=0",Override!$C$11:$C$40,"MXAU"))&gt;0,SUMIFS(Override!$E$11:$E$40,Override!$B$11:$B$40,$B56,Override!$D$11:$D$40,12)-SUMIFS(Override!$E$11:$E$40,Override!$B$11:$B$40,$B56,Override!$D$11:$D$40,12,Override!$C$11:$C$40,"MXAU"),Override!$N$91)/'AS51'!$B$3,"")))</f>
        <v/>
      </c>
      <c r="R56" s="77">
        <f>IF(R$13="","",IF($B56="","",IFERROR($C56*$D56*IF((Override!$C$4="ON")*(COUNTIFS(Override!$B$11:$B$40,$B56,Override!$D$11:$D$40,13,Override!$E$11:$E$40,"&gt;=0")-COUNTIFS(Override!$B$11:$B$40,$B56,Override!$D$11:$D$40,13,Override!$E$11:$E$40,"&gt;=0",Override!$C$11:$C$40,"MXAU"))&gt;0,SUMIFS(Override!$E$11:$E$40,Override!$B$11:$B$40,$B56,Override!$D$11:$D$40,13)-SUMIFS(Override!$E$11:$E$40,Override!$B$11:$B$40,$B56,Override!$D$11:$D$40,13,Override!$C$11:$C$40,"MXAU"),Override!$O$91)/'AS51'!$B$3,"")))</f>
        <v/>
      </c>
      <c r="S56" s="77">
        <f>IF(S$13="","",IF($B56="","",IFERROR($C56*$D56*IF((Override!$C$4="ON")*(COUNTIFS(Override!$B$11:$B$40,$B56,Override!$D$11:$D$40,14,Override!$E$11:$E$40,"&gt;=0")-COUNTIFS(Override!$B$11:$B$40,$B56,Override!$D$11:$D$40,14,Override!$E$11:$E$40,"&gt;=0",Override!$C$11:$C$40,"MXAU"))&gt;0,SUMIFS(Override!$E$11:$E$40,Override!$B$11:$B$40,$B56,Override!$D$11:$D$40,14)-SUMIFS(Override!$E$11:$E$40,Override!$B$11:$B$40,$B56,Override!$D$11:$D$40,14,Override!$C$11:$C$40,"MXAU"),Override!$P$91)/'AS51'!$B$3,"")))</f>
        <v/>
      </c>
      <c r="T56" s="77">
        <f>IF(T$13="","",IF($B56="","",IFERROR($C56*$D56*IF((Override!$C$4="ON")*(COUNTIFS(Override!$B$11:$B$40,$B56,Override!$D$11:$D$40,15,Override!$E$11:$E$40,"&gt;=0")-COUNTIFS(Override!$B$11:$B$40,$B56,Override!$D$11:$D$40,15,Override!$E$11:$E$40,"&gt;=0",Override!$C$11:$C$40,"MXAU"))&gt;0,SUMIFS(Override!$E$11:$E$40,Override!$B$11:$B$40,$B56,Override!$D$11:$D$40,15)-SUMIFS(Override!$E$11:$E$40,Override!$B$11:$B$40,$B56,Override!$D$11:$D$40,15,Override!$C$11:$C$40,"MXAU"),Override!$Q$91)/'AS51'!$B$3,"")))</f>
        <v/>
      </c>
      <c r="U56" s="77">
        <f>IF(U$13="","",IF($B56="","",IFERROR($C56*$D56*IF((Override!$C$4="ON")*(COUNTIFS(Override!$B$11:$B$40,$B56,Override!$D$11:$D$40,16,Override!$E$11:$E$40,"&gt;=0")-COUNTIFS(Override!$B$11:$B$40,$B56,Override!$D$11:$D$40,16,Override!$E$11:$E$40,"&gt;=0",Override!$C$11:$C$40,"MXAU"))&gt;0,SUMIFS(Override!$E$11:$E$40,Override!$B$11:$B$40,$B56,Override!$D$11:$D$40,16)-SUMIFS(Override!$E$11:$E$40,Override!$B$11:$B$40,$B56,Override!$D$11:$D$40,16,Override!$C$11:$C$40,"MXAU"),Override!$R$91)/'AS51'!$B$3,"")))</f>
        <v/>
      </c>
      <c r="W56" s="77">
        <f>IF(W$13="","",IF($B56="","",IFERROR(F56*$E56/100,"")))</f>
        <v/>
      </c>
      <c r="X56" s="77">
        <f>IF(X$13="","",IF($B56="","",IFERROR(G56*$E56/100,"")))</f>
        <v/>
      </c>
      <c r="Y56" s="77">
        <f>IF(Y$13="","",IF($B56="","",IFERROR(H56*$E56/100,"")))</f>
        <v/>
      </c>
      <c r="Z56" s="77">
        <f>IF(Z$13="","",IF($B56="","",IFERROR(I56*$E56/100,"")))</f>
        <v/>
      </c>
      <c r="AA56" s="77">
        <f>IF(AA$13="","",IF($B56="","",IFERROR(J56*$E56/100,"")))</f>
        <v/>
      </c>
      <c r="AB56" s="77">
        <f>IF(AB$13="","",IF($B56="","",IFERROR(K56*$E56/100,"")))</f>
        <v/>
      </c>
      <c r="AC56" s="77">
        <f>IF(AC$13="","",IF($B56="","",IFERROR(L56*$E56/100,"")))</f>
        <v/>
      </c>
      <c r="AD56" s="77">
        <f>IF(AD$13="","",IF($B56="","",IFERROR(M56*$E56/100,"")))</f>
        <v/>
      </c>
      <c r="AE56" s="77">
        <f>IF(AE$13="","",IF($B56="","",IFERROR(N56*$E56/100,"")))</f>
        <v/>
      </c>
      <c r="AF56" s="77">
        <f>IF(AF$13="","",IF($B56="","",IFERROR(O56*$E56/100,"")))</f>
        <v/>
      </c>
      <c r="AG56" s="77">
        <f>IF(AG$13="","",IF($B56="","",IFERROR(P56*$E56/100,"")))</f>
        <v/>
      </c>
      <c r="AH56" s="77">
        <f>IF(AH$13="","",IF($B56="","",IFERROR(Q56*$E56/100,"")))</f>
        <v/>
      </c>
      <c r="AI56" s="77">
        <f>IF(AI$13="","",IF($B56="","",IFERROR(R56*$E56/100,"")))</f>
        <v/>
      </c>
      <c r="AJ56" s="77">
        <f>IF(AJ$13="","",IF($B56="","",IFERROR(S56*$E56/100,"")))</f>
        <v/>
      </c>
      <c r="AK56" s="77">
        <f>IF(AK$13="","",IF($B56="","",IFERROR(T56*$E56/100,"")))</f>
        <v/>
      </c>
      <c r="AL56" s="77">
        <f>IF(AL$13="","",IF($B56="","",IFERROR(U56*$E56/100,"")))</f>
        <v/>
      </c>
      <c r="AN56" s="77">
        <f>IF($B56="","",SUMIF($F$13:$U$13,"&lt;="&amp;Sector!$D$51,$F56:$U56))</f>
        <v/>
      </c>
      <c r="AO56" s="77">
        <f>IF($B56="","",SUMIF($W$13:$AL$13,"&lt;="&amp;Sector!$D$51,$W56:$AL56))</f>
        <v/>
      </c>
      <c r="AQ56" s="163">
        <f>IF(AQ$13="","",IF($B56="","",IFERROR($C56*$D56*SUMPRODUCT(('Dvd Calendar'!$E$448:$CZ$448&gt;AQ$12)*('Dvd Calendar'!$E$448:$CZ$448&lt;=AQ$13)*'Dvd Calendar'!$E$451:$CZ$451*(('Dvd Calendar'!$E$453:$CZ$453='Field Check'!$C$56)*('Field Check'!$C$56&lt;&gt;"")+('Dvd Calendar'!$E$453:$CZ$453='Field Check'!$C$57)*('Field Check'!$C$57&lt;&gt;"")))/'AS51'!$B$3,"")))</f>
        <v/>
      </c>
      <c r="AR56" s="163">
        <f>IF(AR$13="","",IF($B56="","",IFERROR($C56*$D56*SUMPRODUCT(('Dvd Calendar'!$E$448:$CZ$448&gt;AR$12)*('Dvd Calendar'!$E$448:$CZ$448&lt;=AR$13)*'Dvd Calendar'!$E$451:$CZ$451*(('Dvd Calendar'!$E$453:$CZ$453='Field Check'!$C$56)*('Field Check'!$C$56&lt;&gt;"")+('Dvd Calendar'!$E$453:$CZ$453='Field Check'!$C$57)*('Field Check'!$C$57&lt;&gt;"")))/'AS51'!$B$3,"")))</f>
        <v/>
      </c>
      <c r="AS56" s="163">
        <f>IF(AS$13="","",IF($B56="","",IFERROR($C56*$D56*SUMPRODUCT(('Dvd Calendar'!$E$448:$CZ$448&gt;AS$12)*('Dvd Calendar'!$E$448:$CZ$448&lt;=AS$13)*'Dvd Calendar'!$E$451:$CZ$451*(('Dvd Calendar'!$E$453:$CZ$453='Field Check'!$C$56)*('Field Check'!$C$56&lt;&gt;"")+('Dvd Calendar'!$E$453:$CZ$453='Field Check'!$C$57)*('Field Check'!$C$57&lt;&gt;"")))/'AS51'!$B$3,"")))</f>
        <v/>
      </c>
      <c r="AT56" s="163">
        <f>IF(AT$13="","",IF($B56="","",IFERROR($C56*$D56*SUMPRODUCT(('Dvd Calendar'!$E$448:$CZ$448&gt;AT$12)*('Dvd Calendar'!$E$448:$CZ$448&lt;=AT$13)*'Dvd Calendar'!$E$451:$CZ$451*(('Dvd Calendar'!$E$453:$CZ$453='Field Check'!$C$56)*('Field Check'!$C$56&lt;&gt;"")+('Dvd Calendar'!$E$453:$CZ$453='Field Check'!$C$57)*('Field Check'!$C$57&lt;&gt;"")))/'AS51'!$B$3,"")))</f>
        <v/>
      </c>
      <c r="AU56" s="163">
        <f>IF(AU$13="","",IF($B56="","",IFERROR($C56*$D56*SUMPRODUCT(('Dvd Calendar'!$E$448:$CZ$448&gt;AU$12)*('Dvd Calendar'!$E$448:$CZ$448&lt;=AU$13)*'Dvd Calendar'!$E$451:$CZ$451*(('Dvd Calendar'!$E$453:$CZ$453='Field Check'!$C$56)*('Field Check'!$C$56&lt;&gt;"")+('Dvd Calendar'!$E$453:$CZ$453='Field Check'!$C$57)*('Field Check'!$C$57&lt;&gt;"")))/'AS51'!$B$3,"")))</f>
        <v/>
      </c>
      <c r="AV56" s="163">
        <f>IF(AV$13="","",IF($B56="","",IFERROR($C56*$D56*SUMPRODUCT(('Dvd Calendar'!$E$448:$CZ$448&gt;AV$12)*('Dvd Calendar'!$E$448:$CZ$448&lt;=AV$13)*'Dvd Calendar'!$E$451:$CZ$451*(('Dvd Calendar'!$E$453:$CZ$453='Field Check'!$C$56)*('Field Check'!$C$56&lt;&gt;"")+('Dvd Calendar'!$E$453:$CZ$453='Field Check'!$C$57)*('Field Check'!$C$57&lt;&gt;"")))/'AS51'!$B$3,"")))</f>
        <v/>
      </c>
      <c r="AW56" s="163">
        <f>IF(AW$13="","",IF($B56="","",IFERROR($C56*$D56*SUMPRODUCT(('Dvd Calendar'!$E$448:$CZ$448&gt;AW$12)*('Dvd Calendar'!$E$448:$CZ$448&lt;=AW$13)*'Dvd Calendar'!$E$451:$CZ$451*(('Dvd Calendar'!$E$453:$CZ$453='Field Check'!$C$56)*('Field Check'!$C$56&lt;&gt;"")+('Dvd Calendar'!$E$453:$CZ$453='Field Check'!$C$57)*('Field Check'!$C$57&lt;&gt;"")))/'AS51'!$B$3,"")))</f>
        <v/>
      </c>
      <c r="AX56" s="163">
        <f>IF(AX$13="","",IF($B56="","",IFERROR($C56*$D56*SUMPRODUCT(('Dvd Calendar'!$E$448:$CZ$448&gt;AX$12)*('Dvd Calendar'!$E$448:$CZ$448&lt;=AX$13)*'Dvd Calendar'!$E$451:$CZ$451*(('Dvd Calendar'!$E$453:$CZ$453='Field Check'!$C$56)*('Field Check'!$C$56&lt;&gt;"")+('Dvd Calendar'!$E$453:$CZ$453='Field Check'!$C$57)*('Field Check'!$C$57&lt;&gt;"")))/'AS51'!$B$3,"")))</f>
        <v/>
      </c>
      <c r="AY56" s="163">
        <f>IF(AY$13="","",IF($B56="","",IFERROR($C56*$D56*SUMPRODUCT(('Dvd Calendar'!$E$448:$CZ$448&gt;AY$12)*('Dvd Calendar'!$E$448:$CZ$448&lt;=AY$13)*'Dvd Calendar'!$E$451:$CZ$451*(('Dvd Calendar'!$E$453:$CZ$453='Field Check'!$C$56)*('Field Check'!$C$56&lt;&gt;"")+('Dvd Calendar'!$E$453:$CZ$453='Field Check'!$C$57)*('Field Check'!$C$57&lt;&gt;"")))/'AS51'!$B$3,"")))</f>
        <v/>
      </c>
      <c r="AZ56" s="163">
        <f>IF(AZ$13="","",IF($B56="","",IFERROR($C56*$D56*SUMPRODUCT(('Dvd Calendar'!$E$448:$CZ$448&gt;AZ$12)*('Dvd Calendar'!$E$448:$CZ$448&lt;=AZ$13)*'Dvd Calendar'!$E$451:$CZ$451*(('Dvd Calendar'!$E$453:$CZ$453='Field Check'!$C$56)*('Field Check'!$C$56&lt;&gt;"")+('Dvd Calendar'!$E$453:$CZ$453='Field Check'!$C$57)*('Field Check'!$C$57&lt;&gt;"")))/'AS51'!$B$3,"")))</f>
        <v/>
      </c>
      <c r="BA56" s="163">
        <f>IF(BA$13="","",IF($B56="","",IFERROR($C56*$D56*SUMPRODUCT(('Dvd Calendar'!$E$448:$CZ$448&gt;BA$12)*('Dvd Calendar'!$E$448:$CZ$448&lt;=BA$13)*'Dvd Calendar'!$E$451:$CZ$451*(('Dvd Calendar'!$E$453:$CZ$453='Field Check'!$C$56)*('Field Check'!$C$56&lt;&gt;"")+('Dvd Calendar'!$E$453:$CZ$453='Field Check'!$C$57)*('Field Check'!$C$57&lt;&gt;"")))/'AS51'!$B$3,"")))</f>
        <v/>
      </c>
      <c r="BB56" s="163">
        <f>IF(BB$13="","",IF($B56="","",IFERROR($C56*$D56*SUMPRODUCT(('Dvd Calendar'!$E$448:$CZ$448&gt;BB$12)*('Dvd Calendar'!$E$448:$CZ$448&lt;=BB$13)*'Dvd Calendar'!$E$451:$CZ$451*(('Dvd Calendar'!$E$453:$CZ$453='Field Check'!$C$56)*('Field Check'!$C$56&lt;&gt;"")+('Dvd Calendar'!$E$453:$CZ$453='Field Check'!$C$57)*('Field Check'!$C$57&lt;&gt;"")))/'AS51'!$B$3,"")))</f>
        <v/>
      </c>
      <c r="BC56" s="163">
        <f>IF(BC$13="","",IF($B56="","",IFERROR($C56*$D56*SUMPRODUCT(('Dvd Calendar'!$E$448:$CZ$448&gt;BC$12)*('Dvd Calendar'!$E$448:$CZ$448&lt;=BC$13)*'Dvd Calendar'!$E$451:$CZ$451*(('Dvd Calendar'!$E$453:$CZ$453='Field Check'!$C$56)*('Field Check'!$C$56&lt;&gt;"")+('Dvd Calendar'!$E$453:$CZ$453='Field Check'!$C$57)*('Field Check'!$C$57&lt;&gt;"")))/'AS51'!$B$3,"")))</f>
        <v/>
      </c>
      <c r="BD56" s="163">
        <f>IF(BD$13="","",IF($B56="","",IFERROR($C56*$D56*SUMPRODUCT(('Dvd Calendar'!$E$448:$CZ$448&gt;BD$12)*('Dvd Calendar'!$E$448:$CZ$448&lt;=BD$13)*'Dvd Calendar'!$E$451:$CZ$451*(('Dvd Calendar'!$E$453:$CZ$453='Field Check'!$C$56)*('Field Check'!$C$56&lt;&gt;"")+('Dvd Calendar'!$E$453:$CZ$453='Field Check'!$C$57)*('Field Check'!$C$57&lt;&gt;"")))/'AS51'!$B$3,"")))</f>
        <v/>
      </c>
      <c r="BE56" s="163">
        <f>IF(BE$13="","",IF($B56="","",IFERROR($C56*$D56*SUMPRODUCT(('Dvd Calendar'!$E$448:$CZ$448&gt;BE$12)*('Dvd Calendar'!$E$448:$CZ$448&lt;=BE$13)*'Dvd Calendar'!$E$451:$CZ$451*(('Dvd Calendar'!$E$453:$CZ$453='Field Check'!$C$56)*('Field Check'!$C$56&lt;&gt;"")+('Dvd Calendar'!$E$453:$CZ$453='Field Check'!$C$57)*('Field Check'!$C$57&lt;&gt;"")))/'AS51'!$B$3,"")))</f>
        <v/>
      </c>
      <c r="BF56" s="163">
        <f>IF(BF$13="","",IF($B56="","",IFERROR($C56*$D56*SUMPRODUCT(('Dvd Calendar'!$E$448:$CZ$448&gt;BF$12)*('Dvd Calendar'!$E$448:$CZ$448&lt;=BF$13)*'Dvd Calendar'!$E$451:$CZ$451*(('Dvd Calendar'!$E$453:$CZ$453='Field Check'!$C$56)*('Field Check'!$C$56&lt;&gt;"")+('Dvd Calendar'!$E$453:$CZ$453='Field Check'!$C$57)*('Field Check'!$C$57&lt;&gt;"")))/'AS51'!$B$3,"")))</f>
        <v/>
      </c>
      <c r="BH56" s="163">
        <f>IF(BH$13="","",IF($B56="","",IFERROR(AQ56*$E56/100,"")))</f>
        <v/>
      </c>
      <c r="BI56" s="163">
        <f>IF(BI$13="","",IF($B56="","",IFERROR(AR56*$E56/100,"")))</f>
        <v/>
      </c>
      <c r="BJ56" s="163">
        <f>IF(BJ$13="","",IF($B56="","",IFERROR(AS56*$E56/100,"")))</f>
        <v/>
      </c>
      <c r="BK56" s="163">
        <f>IF(BK$13="","",IF($B56="","",IFERROR(AT56*$E56/100,"")))</f>
        <v/>
      </c>
      <c r="BL56" s="163">
        <f>IF(BL$13="","",IF($B56="","",IFERROR(AU56*$E56/100,"")))</f>
        <v/>
      </c>
      <c r="BM56" s="163">
        <f>IF(BM$13="","",IF($B56="","",IFERROR(AV56*$E56/100,"")))</f>
        <v/>
      </c>
      <c r="BN56" s="163">
        <f>IF(BN$13="","",IF($B56="","",IFERROR(AW56*$E56/100,"")))</f>
        <v/>
      </c>
      <c r="BO56" s="163">
        <f>IF(BO$13="","",IF($B56="","",IFERROR(AX56*$E56/100,"")))</f>
        <v/>
      </c>
      <c r="BP56" s="163">
        <f>IF(BP$13="","",IF($B56="","",IFERROR(AY56*$E56/100,"")))</f>
        <v/>
      </c>
      <c r="BQ56" s="163">
        <f>IF(BQ$13="","",IF($B56="","",IFERROR(AZ56*$E56/100,"")))</f>
        <v/>
      </c>
      <c r="BR56" s="163">
        <f>IF(BR$13="","",IF($B56="","",IFERROR(BA56*$E56/100,"")))</f>
        <v/>
      </c>
      <c r="BS56" s="163">
        <f>IF(BS$13="","",IF($B56="","",IFERROR(BB56*$E56/100,"")))</f>
        <v/>
      </c>
      <c r="BT56" s="163">
        <f>IF(BT$13="","",IF($B56="","",IFERROR(BC56*$E56/100,"")))</f>
        <v/>
      </c>
      <c r="BU56" s="163">
        <f>IF(BU$13="","",IF($B56="","",IFERROR(BD56*$E56/100,"")))</f>
        <v/>
      </c>
      <c r="BV56" s="163">
        <f>IF(BV$13="","",IF($B56="","",IFERROR(BE56*$E56/100,"")))</f>
        <v/>
      </c>
      <c r="BW56" s="163">
        <f>IF(BW$13="","",IF($B56="","",IFERROR(BF56*$E56/100,"")))</f>
        <v/>
      </c>
    </row>
    <row r="57">
      <c r="B57" s="126">
        <f>IF('AS51'!$C$47="","",'AS51'!$C$47)</f>
        <v/>
      </c>
      <c r="C57" s="74">
        <f>IF('AS51'!$B$47="","",'AS51'!$B$47)</f>
        <v/>
      </c>
      <c r="D57" s="75">
        <f>IFERROR('AS51'!$Q$47,1)</f>
        <v/>
      </c>
      <c r="E57" s="76">
        <f>IF($B57="","",IF(ISNUMBER('AS51'!$I$47),'AS51'!$I$47,'Index Summary'!$C$7))</f>
        <v/>
      </c>
      <c r="F57" s="77">
        <f>IF(F$13="","",IF($B57="","",IFERROR($C57*$D57*IF((Override!$C$4="ON")*(COUNTIFS(Override!$B$11:$B$40,$B57,Override!$D$11:$D$40,1,Override!$E$11:$E$40,"&gt;=0")-COUNTIFS(Override!$B$11:$B$40,$B57,Override!$D$11:$D$40,1,Override!$E$11:$E$40,"&gt;=0",Override!$C$11:$C$40,"MXAU"))&gt;0,SUMIFS(Override!$E$11:$E$40,Override!$B$11:$B$40,$B57,Override!$D$11:$D$40,1)-SUMIFS(Override!$E$11:$E$40,Override!$B$11:$B$40,$B57,Override!$D$11:$D$40,1,Override!$C$11:$C$40,"MXAU"),Override!$C$92)/'AS51'!$B$3,"")))</f>
        <v/>
      </c>
      <c r="G57" s="77">
        <f>IF(G$13="","",IF($B57="","",IFERROR($C57*$D57*IF((Override!$C$4="ON")*(COUNTIFS(Override!$B$11:$B$40,$B57,Override!$D$11:$D$40,2,Override!$E$11:$E$40,"&gt;=0")-COUNTIFS(Override!$B$11:$B$40,$B57,Override!$D$11:$D$40,2,Override!$E$11:$E$40,"&gt;=0",Override!$C$11:$C$40,"MXAU"))&gt;0,SUMIFS(Override!$E$11:$E$40,Override!$B$11:$B$40,$B57,Override!$D$11:$D$40,2)-SUMIFS(Override!$E$11:$E$40,Override!$B$11:$B$40,$B57,Override!$D$11:$D$40,2,Override!$C$11:$C$40,"MXAU"),Override!$D$92)/'AS51'!$B$3,"")))</f>
        <v/>
      </c>
      <c r="H57" s="77">
        <f>IF(H$13="","",IF($B57="","",IFERROR($C57*$D57*IF((Override!$C$4="ON")*(COUNTIFS(Override!$B$11:$B$40,$B57,Override!$D$11:$D$40,3,Override!$E$11:$E$40,"&gt;=0")-COUNTIFS(Override!$B$11:$B$40,$B57,Override!$D$11:$D$40,3,Override!$E$11:$E$40,"&gt;=0",Override!$C$11:$C$40,"MXAU"))&gt;0,SUMIFS(Override!$E$11:$E$40,Override!$B$11:$B$40,$B57,Override!$D$11:$D$40,3)-SUMIFS(Override!$E$11:$E$40,Override!$B$11:$B$40,$B57,Override!$D$11:$D$40,3,Override!$C$11:$C$40,"MXAU"),Override!$E$92)/'AS51'!$B$3,"")))</f>
        <v/>
      </c>
      <c r="I57" s="77">
        <f>IF(I$13="","",IF($B57="","",IFERROR($C57*$D57*IF((Override!$C$4="ON")*(COUNTIFS(Override!$B$11:$B$40,$B57,Override!$D$11:$D$40,4,Override!$E$11:$E$40,"&gt;=0")-COUNTIFS(Override!$B$11:$B$40,$B57,Override!$D$11:$D$40,4,Override!$E$11:$E$40,"&gt;=0",Override!$C$11:$C$40,"MXAU"))&gt;0,SUMIFS(Override!$E$11:$E$40,Override!$B$11:$B$40,$B57,Override!$D$11:$D$40,4)-SUMIFS(Override!$E$11:$E$40,Override!$B$11:$B$40,$B57,Override!$D$11:$D$40,4,Override!$C$11:$C$40,"MXAU"),Override!$F$92)/'AS51'!$B$3,"")))</f>
        <v/>
      </c>
      <c r="J57" s="77">
        <f>IF(J$13="","",IF($B57="","",IFERROR($C57*$D57*IF((Override!$C$4="ON")*(COUNTIFS(Override!$B$11:$B$40,$B57,Override!$D$11:$D$40,5,Override!$E$11:$E$40,"&gt;=0")-COUNTIFS(Override!$B$11:$B$40,$B57,Override!$D$11:$D$40,5,Override!$E$11:$E$40,"&gt;=0",Override!$C$11:$C$40,"MXAU"))&gt;0,SUMIFS(Override!$E$11:$E$40,Override!$B$11:$B$40,$B57,Override!$D$11:$D$40,5)-SUMIFS(Override!$E$11:$E$40,Override!$B$11:$B$40,$B57,Override!$D$11:$D$40,5,Override!$C$11:$C$40,"MXAU"),Override!$G$92)/'AS51'!$B$3,"")))</f>
        <v/>
      </c>
      <c r="K57" s="77">
        <f>IF(K$13="","",IF($B57="","",IFERROR($C57*$D57*IF((Override!$C$4="ON")*(COUNTIFS(Override!$B$11:$B$40,$B57,Override!$D$11:$D$40,6,Override!$E$11:$E$40,"&gt;=0")-COUNTIFS(Override!$B$11:$B$40,$B57,Override!$D$11:$D$40,6,Override!$E$11:$E$40,"&gt;=0",Override!$C$11:$C$40,"MXAU"))&gt;0,SUMIFS(Override!$E$11:$E$40,Override!$B$11:$B$40,$B57,Override!$D$11:$D$40,6)-SUMIFS(Override!$E$11:$E$40,Override!$B$11:$B$40,$B57,Override!$D$11:$D$40,6,Override!$C$11:$C$40,"MXAU"),Override!$H$92)/'AS51'!$B$3,"")))</f>
        <v/>
      </c>
      <c r="L57" s="77">
        <f>IF(L$13="","",IF($B57="","",IFERROR($C57*$D57*IF((Override!$C$4="ON")*(COUNTIFS(Override!$B$11:$B$40,$B57,Override!$D$11:$D$40,7,Override!$E$11:$E$40,"&gt;=0")-COUNTIFS(Override!$B$11:$B$40,$B57,Override!$D$11:$D$40,7,Override!$E$11:$E$40,"&gt;=0",Override!$C$11:$C$40,"MXAU"))&gt;0,SUMIFS(Override!$E$11:$E$40,Override!$B$11:$B$40,$B57,Override!$D$11:$D$40,7)-SUMIFS(Override!$E$11:$E$40,Override!$B$11:$B$40,$B57,Override!$D$11:$D$40,7,Override!$C$11:$C$40,"MXAU"),Override!$I$92)/'AS51'!$B$3,"")))</f>
        <v/>
      </c>
      <c r="M57" s="77">
        <f>IF(M$13="","",IF($B57="","",IFERROR($C57*$D57*IF((Override!$C$4="ON")*(COUNTIFS(Override!$B$11:$B$40,$B57,Override!$D$11:$D$40,8,Override!$E$11:$E$40,"&gt;=0")-COUNTIFS(Override!$B$11:$B$40,$B57,Override!$D$11:$D$40,8,Override!$E$11:$E$40,"&gt;=0",Override!$C$11:$C$40,"MXAU"))&gt;0,SUMIFS(Override!$E$11:$E$40,Override!$B$11:$B$40,$B57,Override!$D$11:$D$40,8)-SUMIFS(Override!$E$11:$E$40,Override!$B$11:$B$40,$B57,Override!$D$11:$D$40,8,Override!$C$11:$C$40,"MXAU"),Override!$J$92)/'AS51'!$B$3,"")))</f>
        <v/>
      </c>
      <c r="N57" s="77">
        <f>IF(N$13="","",IF($B57="","",IFERROR($C57*$D57*IF((Override!$C$4="ON")*(COUNTIFS(Override!$B$11:$B$40,$B57,Override!$D$11:$D$40,9,Override!$E$11:$E$40,"&gt;=0")-COUNTIFS(Override!$B$11:$B$40,$B57,Override!$D$11:$D$40,9,Override!$E$11:$E$40,"&gt;=0",Override!$C$11:$C$40,"MXAU"))&gt;0,SUMIFS(Override!$E$11:$E$40,Override!$B$11:$B$40,$B57,Override!$D$11:$D$40,9)-SUMIFS(Override!$E$11:$E$40,Override!$B$11:$B$40,$B57,Override!$D$11:$D$40,9,Override!$C$11:$C$40,"MXAU"),Override!$K$92)/'AS51'!$B$3,"")))</f>
        <v/>
      </c>
      <c r="O57" s="77">
        <f>IF(O$13="","",IF($B57="","",IFERROR($C57*$D57*IF((Override!$C$4="ON")*(COUNTIFS(Override!$B$11:$B$40,$B57,Override!$D$11:$D$40,10,Override!$E$11:$E$40,"&gt;=0")-COUNTIFS(Override!$B$11:$B$40,$B57,Override!$D$11:$D$40,10,Override!$E$11:$E$40,"&gt;=0",Override!$C$11:$C$40,"MXAU"))&gt;0,SUMIFS(Override!$E$11:$E$40,Override!$B$11:$B$40,$B57,Override!$D$11:$D$40,10)-SUMIFS(Override!$E$11:$E$40,Override!$B$11:$B$40,$B57,Override!$D$11:$D$40,10,Override!$C$11:$C$40,"MXAU"),Override!$L$92)/'AS51'!$B$3,"")))</f>
        <v/>
      </c>
      <c r="P57" s="77">
        <f>IF(P$13="","",IF($B57="","",IFERROR($C57*$D57*IF((Override!$C$4="ON")*(COUNTIFS(Override!$B$11:$B$40,$B57,Override!$D$11:$D$40,11,Override!$E$11:$E$40,"&gt;=0")-COUNTIFS(Override!$B$11:$B$40,$B57,Override!$D$11:$D$40,11,Override!$E$11:$E$40,"&gt;=0",Override!$C$11:$C$40,"MXAU"))&gt;0,SUMIFS(Override!$E$11:$E$40,Override!$B$11:$B$40,$B57,Override!$D$11:$D$40,11)-SUMIFS(Override!$E$11:$E$40,Override!$B$11:$B$40,$B57,Override!$D$11:$D$40,11,Override!$C$11:$C$40,"MXAU"),Override!$M$92)/'AS51'!$B$3,"")))</f>
        <v/>
      </c>
      <c r="Q57" s="77">
        <f>IF(Q$13="","",IF($B57="","",IFERROR($C57*$D57*IF((Override!$C$4="ON")*(COUNTIFS(Override!$B$11:$B$40,$B57,Override!$D$11:$D$40,12,Override!$E$11:$E$40,"&gt;=0")-COUNTIFS(Override!$B$11:$B$40,$B57,Override!$D$11:$D$40,12,Override!$E$11:$E$40,"&gt;=0",Override!$C$11:$C$40,"MXAU"))&gt;0,SUMIFS(Override!$E$11:$E$40,Override!$B$11:$B$40,$B57,Override!$D$11:$D$40,12)-SUMIFS(Override!$E$11:$E$40,Override!$B$11:$B$40,$B57,Override!$D$11:$D$40,12,Override!$C$11:$C$40,"MXAU"),Override!$N$92)/'AS51'!$B$3,"")))</f>
        <v/>
      </c>
      <c r="R57" s="77">
        <f>IF(R$13="","",IF($B57="","",IFERROR($C57*$D57*IF((Override!$C$4="ON")*(COUNTIFS(Override!$B$11:$B$40,$B57,Override!$D$11:$D$40,13,Override!$E$11:$E$40,"&gt;=0")-COUNTIFS(Override!$B$11:$B$40,$B57,Override!$D$11:$D$40,13,Override!$E$11:$E$40,"&gt;=0",Override!$C$11:$C$40,"MXAU"))&gt;0,SUMIFS(Override!$E$11:$E$40,Override!$B$11:$B$40,$B57,Override!$D$11:$D$40,13)-SUMIFS(Override!$E$11:$E$40,Override!$B$11:$B$40,$B57,Override!$D$11:$D$40,13,Override!$C$11:$C$40,"MXAU"),Override!$O$92)/'AS51'!$B$3,"")))</f>
        <v/>
      </c>
      <c r="S57" s="77">
        <f>IF(S$13="","",IF($B57="","",IFERROR($C57*$D57*IF((Override!$C$4="ON")*(COUNTIFS(Override!$B$11:$B$40,$B57,Override!$D$11:$D$40,14,Override!$E$11:$E$40,"&gt;=0")-COUNTIFS(Override!$B$11:$B$40,$B57,Override!$D$11:$D$40,14,Override!$E$11:$E$40,"&gt;=0",Override!$C$11:$C$40,"MXAU"))&gt;0,SUMIFS(Override!$E$11:$E$40,Override!$B$11:$B$40,$B57,Override!$D$11:$D$40,14)-SUMIFS(Override!$E$11:$E$40,Override!$B$11:$B$40,$B57,Override!$D$11:$D$40,14,Override!$C$11:$C$40,"MXAU"),Override!$P$92)/'AS51'!$B$3,"")))</f>
        <v/>
      </c>
      <c r="T57" s="77">
        <f>IF(T$13="","",IF($B57="","",IFERROR($C57*$D57*IF((Override!$C$4="ON")*(COUNTIFS(Override!$B$11:$B$40,$B57,Override!$D$11:$D$40,15,Override!$E$11:$E$40,"&gt;=0")-COUNTIFS(Override!$B$11:$B$40,$B57,Override!$D$11:$D$40,15,Override!$E$11:$E$40,"&gt;=0",Override!$C$11:$C$40,"MXAU"))&gt;0,SUMIFS(Override!$E$11:$E$40,Override!$B$11:$B$40,$B57,Override!$D$11:$D$40,15)-SUMIFS(Override!$E$11:$E$40,Override!$B$11:$B$40,$B57,Override!$D$11:$D$40,15,Override!$C$11:$C$40,"MXAU"),Override!$Q$92)/'AS51'!$B$3,"")))</f>
        <v/>
      </c>
      <c r="U57" s="77">
        <f>IF(U$13="","",IF($B57="","",IFERROR($C57*$D57*IF((Override!$C$4="ON")*(COUNTIFS(Override!$B$11:$B$40,$B57,Override!$D$11:$D$40,16,Override!$E$11:$E$40,"&gt;=0")-COUNTIFS(Override!$B$11:$B$40,$B57,Override!$D$11:$D$40,16,Override!$E$11:$E$40,"&gt;=0",Override!$C$11:$C$40,"MXAU"))&gt;0,SUMIFS(Override!$E$11:$E$40,Override!$B$11:$B$40,$B57,Override!$D$11:$D$40,16)-SUMIFS(Override!$E$11:$E$40,Override!$B$11:$B$40,$B57,Override!$D$11:$D$40,16,Override!$C$11:$C$40,"MXAU"),Override!$R$92)/'AS51'!$B$3,"")))</f>
        <v/>
      </c>
      <c r="W57" s="77">
        <f>IF(W$13="","",IF($B57="","",IFERROR(F57*$E57/100,"")))</f>
        <v/>
      </c>
      <c r="X57" s="77">
        <f>IF(X$13="","",IF($B57="","",IFERROR(G57*$E57/100,"")))</f>
        <v/>
      </c>
      <c r="Y57" s="77">
        <f>IF(Y$13="","",IF($B57="","",IFERROR(H57*$E57/100,"")))</f>
        <v/>
      </c>
      <c r="Z57" s="77">
        <f>IF(Z$13="","",IF($B57="","",IFERROR(I57*$E57/100,"")))</f>
        <v/>
      </c>
      <c r="AA57" s="77">
        <f>IF(AA$13="","",IF($B57="","",IFERROR(J57*$E57/100,"")))</f>
        <v/>
      </c>
      <c r="AB57" s="77">
        <f>IF(AB$13="","",IF($B57="","",IFERROR(K57*$E57/100,"")))</f>
        <v/>
      </c>
      <c r="AC57" s="77">
        <f>IF(AC$13="","",IF($B57="","",IFERROR(L57*$E57/100,"")))</f>
        <v/>
      </c>
      <c r="AD57" s="77">
        <f>IF(AD$13="","",IF($B57="","",IFERROR(M57*$E57/100,"")))</f>
        <v/>
      </c>
      <c r="AE57" s="77">
        <f>IF(AE$13="","",IF($B57="","",IFERROR(N57*$E57/100,"")))</f>
        <v/>
      </c>
      <c r="AF57" s="77">
        <f>IF(AF$13="","",IF($B57="","",IFERROR(O57*$E57/100,"")))</f>
        <v/>
      </c>
      <c r="AG57" s="77">
        <f>IF(AG$13="","",IF($B57="","",IFERROR(P57*$E57/100,"")))</f>
        <v/>
      </c>
      <c r="AH57" s="77">
        <f>IF(AH$13="","",IF($B57="","",IFERROR(Q57*$E57/100,"")))</f>
        <v/>
      </c>
      <c r="AI57" s="77">
        <f>IF(AI$13="","",IF($B57="","",IFERROR(R57*$E57/100,"")))</f>
        <v/>
      </c>
      <c r="AJ57" s="77">
        <f>IF(AJ$13="","",IF($B57="","",IFERROR(S57*$E57/100,"")))</f>
        <v/>
      </c>
      <c r="AK57" s="77">
        <f>IF(AK$13="","",IF($B57="","",IFERROR(T57*$E57/100,"")))</f>
        <v/>
      </c>
      <c r="AL57" s="77">
        <f>IF(AL$13="","",IF($B57="","",IFERROR(U57*$E57/100,"")))</f>
        <v/>
      </c>
      <c r="AN57" s="77">
        <f>IF($B57="","",SUMIF($F$13:$U$13,"&lt;="&amp;Sector!$D$51,$F57:$U57))</f>
        <v/>
      </c>
      <c r="AO57" s="77">
        <f>IF($B57="","",SUMIF($W$13:$AL$13,"&lt;="&amp;Sector!$D$51,$W57:$AL57))</f>
        <v/>
      </c>
      <c r="AQ57" s="163">
        <f>IF(AQ$13="","",IF($B57="","",IFERROR($C57*$D57*SUMPRODUCT(('Dvd Calendar'!$E$459:$CZ$459&gt;AQ$12)*('Dvd Calendar'!$E$459:$CZ$459&lt;=AQ$13)*'Dvd Calendar'!$E$462:$CZ$462*(('Dvd Calendar'!$E$464:$CZ$464='Field Check'!$C$56)*('Field Check'!$C$56&lt;&gt;"")+('Dvd Calendar'!$E$464:$CZ$464='Field Check'!$C$57)*('Field Check'!$C$57&lt;&gt;"")))/'AS51'!$B$3,"")))</f>
        <v/>
      </c>
      <c r="AR57" s="163">
        <f>IF(AR$13="","",IF($B57="","",IFERROR($C57*$D57*SUMPRODUCT(('Dvd Calendar'!$E$459:$CZ$459&gt;AR$12)*('Dvd Calendar'!$E$459:$CZ$459&lt;=AR$13)*'Dvd Calendar'!$E$462:$CZ$462*(('Dvd Calendar'!$E$464:$CZ$464='Field Check'!$C$56)*('Field Check'!$C$56&lt;&gt;"")+('Dvd Calendar'!$E$464:$CZ$464='Field Check'!$C$57)*('Field Check'!$C$57&lt;&gt;"")))/'AS51'!$B$3,"")))</f>
        <v/>
      </c>
      <c r="AS57" s="163">
        <f>IF(AS$13="","",IF($B57="","",IFERROR($C57*$D57*SUMPRODUCT(('Dvd Calendar'!$E$459:$CZ$459&gt;AS$12)*('Dvd Calendar'!$E$459:$CZ$459&lt;=AS$13)*'Dvd Calendar'!$E$462:$CZ$462*(('Dvd Calendar'!$E$464:$CZ$464='Field Check'!$C$56)*('Field Check'!$C$56&lt;&gt;"")+('Dvd Calendar'!$E$464:$CZ$464='Field Check'!$C$57)*('Field Check'!$C$57&lt;&gt;"")))/'AS51'!$B$3,"")))</f>
        <v/>
      </c>
      <c r="AT57" s="163">
        <f>IF(AT$13="","",IF($B57="","",IFERROR($C57*$D57*SUMPRODUCT(('Dvd Calendar'!$E$459:$CZ$459&gt;AT$12)*('Dvd Calendar'!$E$459:$CZ$459&lt;=AT$13)*'Dvd Calendar'!$E$462:$CZ$462*(('Dvd Calendar'!$E$464:$CZ$464='Field Check'!$C$56)*('Field Check'!$C$56&lt;&gt;"")+('Dvd Calendar'!$E$464:$CZ$464='Field Check'!$C$57)*('Field Check'!$C$57&lt;&gt;"")))/'AS51'!$B$3,"")))</f>
        <v/>
      </c>
      <c r="AU57" s="163">
        <f>IF(AU$13="","",IF($B57="","",IFERROR($C57*$D57*SUMPRODUCT(('Dvd Calendar'!$E$459:$CZ$459&gt;AU$12)*('Dvd Calendar'!$E$459:$CZ$459&lt;=AU$13)*'Dvd Calendar'!$E$462:$CZ$462*(('Dvd Calendar'!$E$464:$CZ$464='Field Check'!$C$56)*('Field Check'!$C$56&lt;&gt;"")+('Dvd Calendar'!$E$464:$CZ$464='Field Check'!$C$57)*('Field Check'!$C$57&lt;&gt;"")))/'AS51'!$B$3,"")))</f>
        <v/>
      </c>
      <c r="AV57" s="163">
        <f>IF(AV$13="","",IF($B57="","",IFERROR($C57*$D57*SUMPRODUCT(('Dvd Calendar'!$E$459:$CZ$459&gt;AV$12)*('Dvd Calendar'!$E$459:$CZ$459&lt;=AV$13)*'Dvd Calendar'!$E$462:$CZ$462*(('Dvd Calendar'!$E$464:$CZ$464='Field Check'!$C$56)*('Field Check'!$C$56&lt;&gt;"")+('Dvd Calendar'!$E$464:$CZ$464='Field Check'!$C$57)*('Field Check'!$C$57&lt;&gt;"")))/'AS51'!$B$3,"")))</f>
        <v/>
      </c>
      <c r="AW57" s="163">
        <f>IF(AW$13="","",IF($B57="","",IFERROR($C57*$D57*SUMPRODUCT(('Dvd Calendar'!$E$459:$CZ$459&gt;AW$12)*('Dvd Calendar'!$E$459:$CZ$459&lt;=AW$13)*'Dvd Calendar'!$E$462:$CZ$462*(('Dvd Calendar'!$E$464:$CZ$464='Field Check'!$C$56)*('Field Check'!$C$56&lt;&gt;"")+('Dvd Calendar'!$E$464:$CZ$464='Field Check'!$C$57)*('Field Check'!$C$57&lt;&gt;"")))/'AS51'!$B$3,"")))</f>
        <v/>
      </c>
      <c r="AX57" s="163">
        <f>IF(AX$13="","",IF($B57="","",IFERROR($C57*$D57*SUMPRODUCT(('Dvd Calendar'!$E$459:$CZ$459&gt;AX$12)*('Dvd Calendar'!$E$459:$CZ$459&lt;=AX$13)*'Dvd Calendar'!$E$462:$CZ$462*(('Dvd Calendar'!$E$464:$CZ$464='Field Check'!$C$56)*('Field Check'!$C$56&lt;&gt;"")+('Dvd Calendar'!$E$464:$CZ$464='Field Check'!$C$57)*('Field Check'!$C$57&lt;&gt;"")))/'AS51'!$B$3,"")))</f>
        <v/>
      </c>
      <c r="AY57" s="163">
        <f>IF(AY$13="","",IF($B57="","",IFERROR($C57*$D57*SUMPRODUCT(('Dvd Calendar'!$E$459:$CZ$459&gt;AY$12)*('Dvd Calendar'!$E$459:$CZ$459&lt;=AY$13)*'Dvd Calendar'!$E$462:$CZ$462*(('Dvd Calendar'!$E$464:$CZ$464='Field Check'!$C$56)*('Field Check'!$C$56&lt;&gt;"")+('Dvd Calendar'!$E$464:$CZ$464='Field Check'!$C$57)*('Field Check'!$C$57&lt;&gt;"")))/'AS51'!$B$3,"")))</f>
        <v/>
      </c>
      <c r="AZ57" s="163">
        <f>IF(AZ$13="","",IF($B57="","",IFERROR($C57*$D57*SUMPRODUCT(('Dvd Calendar'!$E$459:$CZ$459&gt;AZ$12)*('Dvd Calendar'!$E$459:$CZ$459&lt;=AZ$13)*'Dvd Calendar'!$E$462:$CZ$462*(('Dvd Calendar'!$E$464:$CZ$464='Field Check'!$C$56)*('Field Check'!$C$56&lt;&gt;"")+('Dvd Calendar'!$E$464:$CZ$464='Field Check'!$C$57)*('Field Check'!$C$57&lt;&gt;"")))/'AS51'!$B$3,"")))</f>
        <v/>
      </c>
      <c r="BA57" s="163">
        <f>IF(BA$13="","",IF($B57="","",IFERROR($C57*$D57*SUMPRODUCT(('Dvd Calendar'!$E$459:$CZ$459&gt;BA$12)*('Dvd Calendar'!$E$459:$CZ$459&lt;=BA$13)*'Dvd Calendar'!$E$462:$CZ$462*(('Dvd Calendar'!$E$464:$CZ$464='Field Check'!$C$56)*('Field Check'!$C$56&lt;&gt;"")+('Dvd Calendar'!$E$464:$CZ$464='Field Check'!$C$57)*('Field Check'!$C$57&lt;&gt;"")))/'AS51'!$B$3,"")))</f>
        <v/>
      </c>
      <c r="BB57" s="163">
        <f>IF(BB$13="","",IF($B57="","",IFERROR($C57*$D57*SUMPRODUCT(('Dvd Calendar'!$E$459:$CZ$459&gt;BB$12)*('Dvd Calendar'!$E$459:$CZ$459&lt;=BB$13)*'Dvd Calendar'!$E$462:$CZ$462*(('Dvd Calendar'!$E$464:$CZ$464='Field Check'!$C$56)*('Field Check'!$C$56&lt;&gt;"")+('Dvd Calendar'!$E$464:$CZ$464='Field Check'!$C$57)*('Field Check'!$C$57&lt;&gt;"")))/'AS51'!$B$3,"")))</f>
        <v/>
      </c>
      <c r="BC57" s="163">
        <f>IF(BC$13="","",IF($B57="","",IFERROR($C57*$D57*SUMPRODUCT(('Dvd Calendar'!$E$459:$CZ$459&gt;BC$12)*('Dvd Calendar'!$E$459:$CZ$459&lt;=BC$13)*'Dvd Calendar'!$E$462:$CZ$462*(('Dvd Calendar'!$E$464:$CZ$464='Field Check'!$C$56)*('Field Check'!$C$56&lt;&gt;"")+('Dvd Calendar'!$E$464:$CZ$464='Field Check'!$C$57)*('Field Check'!$C$57&lt;&gt;"")))/'AS51'!$B$3,"")))</f>
        <v/>
      </c>
      <c r="BD57" s="163">
        <f>IF(BD$13="","",IF($B57="","",IFERROR($C57*$D57*SUMPRODUCT(('Dvd Calendar'!$E$459:$CZ$459&gt;BD$12)*('Dvd Calendar'!$E$459:$CZ$459&lt;=BD$13)*'Dvd Calendar'!$E$462:$CZ$462*(('Dvd Calendar'!$E$464:$CZ$464='Field Check'!$C$56)*('Field Check'!$C$56&lt;&gt;"")+('Dvd Calendar'!$E$464:$CZ$464='Field Check'!$C$57)*('Field Check'!$C$57&lt;&gt;"")))/'AS51'!$B$3,"")))</f>
        <v/>
      </c>
      <c r="BE57" s="163">
        <f>IF(BE$13="","",IF($B57="","",IFERROR($C57*$D57*SUMPRODUCT(('Dvd Calendar'!$E$459:$CZ$459&gt;BE$12)*('Dvd Calendar'!$E$459:$CZ$459&lt;=BE$13)*'Dvd Calendar'!$E$462:$CZ$462*(('Dvd Calendar'!$E$464:$CZ$464='Field Check'!$C$56)*('Field Check'!$C$56&lt;&gt;"")+('Dvd Calendar'!$E$464:$CZ$464='Field Check'!$C$57)*('Field Check'!$C$57&lt;&gt;"")))/'AS51'!$B$3,"")))</f>
        <v/>
      </c>
      <c r="BF57" s="163">
        <f>IF(BF$13="","",IF($B57="","",IFERROR($C57*$D57*SUMPRODUCT(('Dvd Calendar'!$E$459:$CZ$459&gt;BF$12)*('Dvd Calendar'!$E$459:$CZ$459&lt;=BF$13)*'Dvd Calendar'!$E$462:$CZ$462*(('Dvd Calendar'!$E$464:$CZ$464='Field Check'!$C$56)*('Field Check'!$C$56&lt;&gt;"")+('Dvd Calendar'!$E$464:$CZ$464='Field Check'!$C$57)*('Field Check'!$C$57&lt;&gt;"")))/'AS51'!$B$3,"")))</f>
        <v/>
      </c>
      <c r="BH57" s="163">
        <f>IF(BH$13="","",IF($B57="","",IFERROR(AQ57*$E57/100,"")))</f>
        <v/>
      </c>
      <c r="BI57" s="163">
        <f>IF(BI$13="","",IF($B57="","",IFERROR(AR57*$E57/100,"")))</f>
        <v/>
      </c>
      <c r="BJ57" s="163">
        <f>IF(BJ$13="","",IF($B57="","",IFERROR(AS57*$E57/100,"")))</f>
        <v/>
      </c>
      <c r="BK57" s="163">
        <f>IF(BK$13="","",IF($B57="","",IFERROR(AT57*$E57/100,"")))</f>
        <v/>
      </c>
      <c r="BL57" s="163">
        <f>IF(BL$13="","",IF($B57="","",IFERROR(AU57*$E57/100,"")))</f>
        <v/>
      </c>
      <c r="BM57" s="163">
        <f>IF(BM$13="","",IF($B57="","",IFERROR(AV57*$E57/100,"")))</f>
        <v/>
      </c>
      <c r="BN57" s="163">
        <f>IF(BN$13="","",IF($B57="","",IFERROR(AW57*$E57/100,"")))</f>
        <v/>
      </c>
      <c r="BO57" s="163">
        <f>IF(BO$13="","",IF($B57="","",IFERROR(AX57*$E57/100,"")))</f>
        <v/>
      </c>
      <c r="BP57" s="163">
        <f>IF(BP$13="","",IF($B57="","",IFERROR(AY57*$E57/100,"")))</f>
        <v/>
      </c>
      <c r="BQ57" s="163">
        <f>IF(BQ$13="","",IF($B57="","",IFERROR(AZ57*$E57/100,"")))</f>
        <v/>
      </c>
      <c r="BR57" s="163">
        <f>IF(BR$13="","",IF($B57="","",IFERROR(BA57*$E57/100,"")))</f>
        <v/>
      </c>
      <c r="BS57" s="163">
        <f>IF(BS$13="","",IF($B57="","",IFERROR(BB57*$E57/100,"")))</f>
        <v/>
      </c>
      <c r="BT57" s="163">
        <f>IF(BT$13="","",IF($B57="","",IFERROR(BC57*$E57/100,"")))</f>
        <v/>
      </c>
      <c r="BU57" s="163">
        <f>IF(BU$13="","",IF($B57="","",IFERROR(BD57*$E57/100,"")))</f>
        <v/>
      </c>
      <c r="BV57" s="163">
        <f>IF(BV$13="","",IF($B57="","",IFERROR(BE57*$E57/100,"")))</f>
        <v/>
      </c>
      <c r="BW57" s="163">
        <f>IF(BW$13="","",IF($B57="","",IFERROR(BF57*$E57/100,"")))</f>
        <v/>
      </c>
    </row>
    <row r="58">
      <c r="B58" s="126">
        <f>IF('AS51'!$C$48="","",'AS51'!$C$48)</f>
        <v/>
      </c>
      <c r="C58" s="74">
        <f>IF('AS51'!$B$48="","",'AS51'!$B$48)</f>
        <v/>
      </c>
      <c r="D58" s="75">
        <f>IFERROR('AS51'!$Q$48,1)</f>
        <v/>
      </c>
      <c r="E58" s="76">
        <f>IF($B58="","",IF(ISNUMBER('AS51'!$I$48),'AS51'!$I$48,'Index Summary'!$C$7))</f>
        <v/>
      </c>
      <c r="F58" s="77">
        <f>IF(F$13="","",IF($B58="","",IFERROR($C58*$D58*IF((Override!$C$4="ON")*(COUNTIFS(Override!$B$11:$B$40,$B58,Override!$D$11:$D$40,1,Override!$E$11:$E$40,"&gt;=0")-COUNTIFS(Override!$B$11:$B$40,$B58,Override!$D$11:$D$40,1,Override!$E$11:$E$40,"&gt;=0",Override!$C$11:$C$40,"MXAU"))&gt;0,SUMIFS(Override!$E$11:$E$40,Override!$B$11:$B$40,$B58,Override!$D$11:$D$40,1)-SUMIFS(Override!$E$11:$E$40,Override!$B$11:$B$40,$B58,Override!$D$11:$D$40,1,Override!$C$11:$C$40,"MXAU"),Override!$C$93)/'AS51'!$B$3,"")))</f>
        <v/>
      </c>
      <c r="G58" s="77">
        <f>IF(G$13="","",IF($B58="","",IFERROR($C58*$D58*IF((Override!$C$4="ON")*(COUNTIFS(Override!$B$11:$B$40,$B58,Override!$D$11:$D$40,2,Override!$E$11:$E$40,"&gt;=0")-COUNTIFS(Override!$B$11:$B$40,$B58,Override!$D$11:$D$40,2,Override!$E$11:$E$40,"&gt;=0",Override!$C$11:$C$40,"MXAU"))&gt;0,SUMIFS(Override!$E$11:$E$40,Override!$B$11:$B$40,$B58,Override!$D$11:$D$40,2)-SUMIFS(Override!$E$11:$E$40,Override!$B$11:$B$40,$B58,Override!$D$11:$D$40,2,Override!$C$11:$C$40,"MXAU"),Override!$D$93)/'AS51'!$B$3,"")))</f>
        <v/>
      </c>
      <c r="H58" s="77">
        <f>IF(H$13="","",IF($B58="","",IFERROR($C58*$D58*IF((Override!$C$4="ON")*(COUNTIFS(Override!$B$11:$B$40,$B58,Override!$D$11:$D$40,3,Override!$E$11:$E$40,"&gt;=0")-COUNTIFS(Override!$B$11:$B$40,$B58,Override!$D$11:$D$40,3,Override!$E$11:$E$40,"&gt;=0",Override!$C$11:$C$40,"MXAU"))&gt;0,SUMIFS(Override!$E$11:$E$40,Override!$B$11:$B$40,$B58,Override!$D$11:$D$40,3)-SUMIFS(Override!$E$11:$E$40,Override!$B$11:$B$40,$B58,Override!$D$11:$D$40,3,Override!$C$11:$C$40,"MXAU"),Override!$E$93)/'AS51'!$B$3,"")))</f>
        <v/>
      </c>
      <c r="I58" s="77">
        <f>IF(I$13="","",IF($B58="","",IFERROR($C58*$D58*IF((Override!$C$4="ON")*(COUNTIFS(Override!$B$11:$B$40,$B58,Override!$D$11:$D$40,4,Override!$E$11:$E$40,"&gt;=0")-COUNTIFS(Override!$B$11:$B$40,$B58,Override!$D$11:$D$40,4,Override!$E$11:$E$40,"&gt;=0",Override!$C$11:$C$40,"MXAU"))&gt;0,SUMIFS(Override!$E$11:$E$40,Override!$B$11:$B$40,$B58,Override!$D$11:$D$40,4)-SUMIFS(Override!$E$11:$E$40,Override!$B$11:$B$40,$B58,Override!$D$11:$D$40,4,Override!$C$11:$C$40,"MXAU"),Override!$F$93)/'AS51'!$B$3,"")))</f>
        <v/>
      </c>
      <c r="J58" s="77">
        <f>IF(J$13="","",IF($B58="","",IFERROR($C58*$D58*IF((Override!$C$4="ON")*(COUNTIFS(Override!$B$11:$B$40,$B58,Override!$D$11:$D$40,5,Override!$E$11:$E$40,"&gt;=0")-COUNTIFS(Override!$B$11:$B$40,$B58,Override!$D$11:$D$40,5,Override!$E$11:$E$40,"&gt;=0",Override!$C$11:$C$40,"MXAU"))&gt;0,SUMIFS(Override!$E$11:$E$40,Override!$B$11:$B$40,$B58,Override!$D$11:$D$40,5)-SUMIFS(Override!$E$11:$E$40,Override!$B$11:$B$40,$B58,Override!$D$11:$D$40,5,Override!$C$11:$C$40,"MXAU"),Override!$G$93)/'AS51'!$B$3,"")))</f>
        <v/>
      </c>
      <c r="K58" s="77">
        <f>IF(K$13="","",IF($B58="","",IFERROR($C58*$D58*IF((Override!$C$4="ON")*(COUNTIFS(Override!$B$11:$B$40,$B58,Override!$D$11:$D$40,6,Override!$E$11:$E$40,"&gt;=0")-COUNTIFS(Override!$B$11:$B$40,$B58,Override!$D$11:$D$40,6,Override!$E$11:$E$40,"&gt;=0",Override!$C$11:$C$40,"MXAU"))&gt;0,SUMIFS(Override!$E$11:$E$40,Override!$B$11:$B$40,$B58,Override!$D$11:$D$40,6)-SUMIFS(Override!$E$11:$E$40,Override!$B$11:$B$40,$B58,Override!$D$11:$D$40,6,Override!$C$11:$C$40,"MXAU"),Override!$H$93)/'AS51'!$B$3,"")))</f>
        <v/>
      </c>
      <c r="L58" s="77">
        <f>IF(L$13="","",IF($B58="","",IFERROR($C58*$D58*IF((Override!$C$4="ON")*(COUNTIFS(Override!$B$11:$B$40,$B58,Override!$D$11:$D$40,7,Override!$E$11:$E$40,"&gt;=0")-COUNTIFS(Override!$B$11:$B$40,$B58,Override!$D$11:$D$40,7,Override!$E$11:$E$40,"&gt;=0",Override!$C$11:$C$40,"MXAU"))&gt;0,SUMIFS(Override!$E$11:$E$40,Override!$B$11:$B$40,$B58,Override!$D$11:$D$40,7)-SUMIFS(Override!$E$11:$E$40,Override!$B$11:$B$40,$B58,Override!$D$11:$D$40,7,Override!$C$11:$C$40,"MXAU"),Override!$I$93)/'AS51'!$B$3,"")))</f>
        <v/>
      </c>
      <c r="M58" s="77">
        <f>IF(M$13="","",IF($B58="","",IFERROR($C58*$D58*IF((Override!$C$4="ON")*(COUNTIFS(Override!$B$11:$B$40,$B58,Override!$D$11:$D$40,8,Override!$E$11:$E$40,"&gt;=0")-COUNTIFS(Override!$B$11:$B$40,$B58,Override!$D$11:$D$40,8,Override!$E$11:$E$40,"&gt;=0",Override!$C$11:$C$40,"MXAU"))&gt;0,SUMIFS(Override!$E$11:$E$40,Override!$B$11:$B$40,$B58,Override!$D$11:$D$40,8)-SUMIFS(Override!$E$11:$E$40,Override!$B$11:$B$40,$B58,Override!$D$11:$D$40,8,Override!$C$11:$C$40,"MXAU"),Override!$J$93)/'AS51'!$B$3,"")))</f>
        <v/>
      </c>
      <c r="N58" s="77">
        <f>IF(N$13="","",IF($B58="","",IFERROR($C58*$D58*IF((Override!$C$4="ON")*(COUNTIFS(Override!$B$11:$B$40,$B58,Override!$D$11:$D$40,9,Override!$E$11:$E$40,"&gt;=0")-COUNTIFS(Override!$B$11:$B$40,$B58,Override!$D$11:$D$40,9,Override!$E$11:$E$40,"&gt;=0",Override!$C$11:$C$40,"MXAU"))&gt;0,SUMIFS(Override!$E$11:$E$40,Override!$B$11:$B$40,$B58,Override!$D$11:$D$40,9)-SUMIFS(Override!$E$11:$E$40,Override!$B$11:$B$40,$B58,Override!$D$11:$D$40,9,Override!$C$11:$C$40,"MXAU"),Override!$K$93)/'AS51'!$B$3,"")))</f>
        <v/>
      </c>
      <c r="O58" s="77">
        <f>IF(O$13="","",IF($B58="","",IFERROR($C58*$D58*IF((Override!$C$4="ON")*(COUNTIFS(Override!$B$11:$B$40,$B58,Override!$D$11:$D$40,10,Override!$E$11:$E$40,"&gt;=0")-COUNTIFS(Override!$B$11:$B$40,$B58,Override!$D$11:$D$40,10,Override!$E$11:$E$40,"&gt;=0",Override!$C$11:$C$40,"MXAU"))&gt;0,SUMIFS(Override!$E$11:$E$40,Override!$B$11:$B$40,$B58,Override!$D$11:$D$40,10)-SUMIFS(Override!$E$11:$E$40,Override!$B$11:$B$40,$B58,Override!$D$11:$D$40,10,Override!$C$11:$C$40,"MXAU"),Override!$L$93)/'AS51'!$B$3,"")))</f>
        <v/>
      </c>
      <c r="P58" s="77">
        <f>IF(P$13="","",IF($B58="","",IFERROR($C58*$D58*IF((Override!$C$4="ON")*(COUNTIFS(Override!$B$11:$B$40,$B58,Override!$D$11:$D$40,11,Override!$E$11:$E$40,"&gt;=0")-COUNTIFS(Override!$B$11:$B$40,$B58,Override!$D$11:$D$40,11,Override!$E$11:$E$40,"&gt;=0",Override!$C$11:$C$40,"MXAU"))&gt;0,SUMIFS(Override!$E$11:$E$40,Override!$B$11:$B$40,$B58,Override!$D$11:$D$40,11)-SUMIFS(Override!$E$11:$E$40,Override!$B$11:$B$40,$B58,Override!$D$11:$D$40,11,Override!$C$11:$C$40,"MXAU"),Override!$M$93)/'AS51'!$B$3,"")))</f>
        <v/>
      </c>
      <c r="Q58" s="77">
        <f>IF(Q$13="","",IF($B58="","",IFERROR($C58*$D58*IF((Override!$C$4="ON")*(COUNTIFS(Override!$B$11:$B$40,$B58,Override!$D$11:$D$40,12,Override!$E$11:$E$40,"&gt;=0")-COUNTIFS(Override!$B$11:$B$40,$B58,Override!$D$11:$D$40,12,Override!$E$11:$E$40,"&gt;=0",Override!$C$11:$C$40,"MXAU"))&gt;0,SUMIFS(Override!$E$11:$E$40,Override!$B$11:$B$40,$B58,Override!$D$11:$D$40,12)-SUMIFS(Override!$E$11:$E$40,Override!$B$11:$B$40,$B58,Override!$D$11:$D$40,12,Override!$C$11:$C$40,"MXAU"),Override!$N$93)/'AS51'!$B$3,"")))</f>
        <v/>
      </c>
      <c r="R58" s="77">
        <f>IF(R$13="","",IF($B58="","",IFERROR($C58*$D58*IF((Override!$C$4="ON")*(COUNTIFS(Override!$B$11:$B$40,$B58,Override!$D$11:$D$40,13,Override!$E$11:$E$40,"&gt;=0")-COUNTIFS(Override!$B$11:$B$40,$B58,Override!$D$11:$D$40,13,Override!$E$11:$E$40,"&gt;=0",Override!$C$11:$C$40,"MXAU"))&gt;0,SUMIFS(Override!$E$11:$E$40,Override!$B$11:$B$40,$B58,Override!$D$11:$D$40,13)-SUMIFS(Override!$E$11:$E$40,Override!$B$11:$B$40,$B58,Override!$D$11:$D$40,13,Override!$C$11:$C$40,"MXAU"),Override!$O$93)/'AS51'!$B$3,"")))</f>
        <v/>
      </c>
      <c r="S58" s="77">
        <f>IF(S$13="","",IF($B58="","",IFERROR($C58*$D58*IF((Override!$C$4="ON")*(COUNTIFS(Override!$B$11:$B$40,$B58,Override!$D$11:$D$40,14,Override!$E$11:$E$40,"&gt;=0")-COUNTIFS(Override!$B$11:$B$40,$B58,Override!$D$11:$D$40,14,Override!$E$11:$E$40,"&gt;=0",Override!$C$11:$C$40,"MXAU"))&gt;0,SUMIFS(Override!$E$11:$E$40,Override!$B$11:$B$40,$B58,Override!$D$11:$D$40,14)-SUMIFS(Override!$E$11:$E$40,Override!$B$11:$B$40,$B58,Override!$D$11:$D$40,14,Override!$C$11:$C$40,"MXAU"),Override!$P$93)/'AS51'!$B$3,"")))</f>
        <v/>
      </c>
      <c r="T58" s="77">
        <f>IF(T$13="","",IF($B58="","",IFERROR($C58*$D58*IF((Override!$C$4="ON")*(COUNTIFS(Override!$B$11:$B$40,$B58,Override!$D$11:$D$40,15,Override!$E$11:$E$40,"&gt;=0")-COUNTIFS(Override!$B$11:$B$40,$B58,Override!$D$11:$D$40,15,Override!$E$11:$E$40,"&gt;=0",Override!$C$11:$C$40,"MXAU"))&gt;0,SUMIFS(Override!$E$11:$E$40,Override!$B$11:$B$40,$B58,Override!$D$11:$D$40,15)-SUMIFS(Override!$E$11:$E$40,Override!$B$11:$B$40,$B58,Override!$D$11:$D$40,15,Override!$C$11:$C$40,"MXAU"),Override!$Q$93)/'AS51'!$B$3,"")))</f>
        <v/>
      </c>
      <c r="U58" s="77">
        <f>IF(U$13="","",IF($B58="","",IFERROR($C58*$D58*IF((Override!$C$4="ON")*(COUNTIFS(Override!$B$11:$B$40,$B58,Override!$D$11:$D$40,16,Override!$E$11:$E$40,"&gt;=0")-COUNTIFS(Override!$B$11:$B$40,$B58,Override!$D$11:$D$40,16,Override!$E$11:$E$40,"&gt;=0",Override!$C$11:$C$40,"MXAU"))&gt;0,SUMIFS(Override!$E$11:$E$40,Override!$B$11:$B$40,$B58,Override!$D$11:$D$40,16)-SUMIFS(Override!$E$11:$E$40,Override!$B$11:$B$40,$B58,Override!$D$11:$D$40,16,Override!$C$11:$C$40,"MXAU"),Override!$R$93)/'AS51'!$B$3,"")))</f>
        <v/>
      </c>
      <c r="W58" s="77">
        <f>IF(W$13="","",IF($B58="","",IFERROR(F58*$E58/100,"")))</f>
        <v/>
      </c>
      <c r="X58" s="77">
        <f>IF(X$13="","",IF($B58="","",IFERROR(G58*$E58/100,"")))</f>
        <v/>
      </c>
      <c r="Y58" s="77">
        <f>IF(Y$13="","",IF($B58="","",IFERROR(H58*$E58/100,"")))</f>
        <v/>
      </c>
      <c r="Z58" s="77">
        <f>IF(Z$13="","",IF($B58="","",IFERROR(I58*$E58/100,"")))</f>
        <v/>
      </c>
      <c r="AA58" s="77">
        <f>IF(AA$13="","",IF($B58="","",IFERROR(J58*$E58/100,"")))</f>
        <v/>
      </c>
      <c r="AB58" s="77">
        <f>IF(AB$13="","",IF($B58="","",IFERROR(K58*$E58/100,"")))</f>
        <v/>
      </c>
      <c r="AC58" s="77">
        <f>IF(AC$13="","",IF($B58="","",IFERROR(L58*$E58/100,"")))</f>
        <v/>
      </c>
      <c r="AD58" s="77">
        <f>IF(AD$13="","",IF($B58="","",IFERROR(M58*$E58/100,"")))</f>
        <v/>
      </c>
      <c r="AE58" s="77">
        <f>IF(AE$13="","",IF($B58="","",IFERROR(N58*$E58/100,"")))</f>
        <v/>
      </c>
      <c r="AF58" s="77">
        <f>IF(AF$13="","",IF($B58="","",IFERROR(O58*$E58/100,"")))</f>
        <v/>
      </c>
      <c r="AG58" s="77">
        <f>IF(AG$13="","",IF($B58="","",IFERROR(P58*$E58/100,"")))</f>
        <v/>
      </c>
      <c r="AH58" s="77">
        <f>IF(AH$13="","",IF($B58="","",IFERROR(Q58*$E58/100,"")))</f>
        <v/>
      </c>
      <c r="AI58" s="77">
        <f>IF(AI$13="","",IF($B58="","",IFERROR(R58*$E58/100,"")))</f>
        <v/>
      </c>
      <c r="AJ58" s="77">
        <f>IF(AJ$13="","",IF($B58="","",IFERROR(S58*$E58/100,"")))</f>
        <v/>
      </c>
      <c r="AK58" s="77">
        <f>IF(AK$13="","",IF($B58="","",IFERROR(T58*$E58/100,"")))</f>
        <v/>
      </c>
      <c r="AL58" s="77">
        <f>IF(AL$13="","",IF($B58="","",IFERROR(U58*$E58/100,"")))</f>
        <v/>
      </c>
      <c r="AN58" s="77">
        <f>IF($B58="","",SUMIF($F$13:$U$13,"&lt;="&amp;Sector!$D$51,$F58:$U58))</f>
        <v/>
      </c>
      <c r="AO58" s="77">
        <f>IF($B58="","",SUMIF($W$13:$AL$13,"&lt;="&amp;Sector!$D$51,$W58:$AL58))</f>
        <v/>
      </c>
      <c r="AQ58" s="163">
        <f>IF(AQ$13="","",IF($B58="","",IFERROR($C58*$D58*SUMPRODUCT(('Dvd Calendar'!$E$470:$CZ$470&gt;AQ$12)*('Dvd Calendar'!$E$470:$CZ$470&lt;=AQ$13)*'Dvd Calendar'!$E$473:$CZ$473*(('Dvd Calendar'!$E$475:$CZ$475='Field Check'!$C$56)*('Field Check'!$C$56&lt;&gt;"")+('Dvd Calendar'!$E$475:$CZ$475='Field Check'!$C$57)*('Field Check'!$C$57&lt;&gt;"")))/'AS51'!$B$3,"")))</f>
        <v/>
      </c>
      <c r="AR58" s="163">
        <f>IF(AR$13="","",IF($B58="","",IFERROR($C58*$D58*SUMPRODUCT(('Dvd Calendar'!$E$470:$CZ$470&gt;AR$12)*('Dvd Calendar'!$E$470:$CZ$470&lt;=AR$13)*'Dvd Calendar'!$E$473:$CZ$473*(('Dvd Calendar'!$E$475:$CZ$475='Field Check'!$C$56)*('Field Check'!$C$56&lt;&gt;"")+('Dvd Calendar'!$E$475:$CZ$475='Field Check'!$C$57)*('Field Check'!$C$57&lt;&gt;"")))/'AS51'!$B$3,"")))</f>
        <v/>
      </c>
      <c r="AS58" s="163">
        <f>IF(AS$13="","",IF($B58="","",IFERROR($C58*$D58*SUMPRODUCT(('Dvd Calendar'!$E$470:$CZ$470&gt;AS$12)*('Dvd Calendar'!$E$470:$CZ$470&lt;=AS$13)*'Dvd Calendar'!$E$473:$CZ$473*(('Dvd Calendar'!$E$475:$CZ$475='Field Check'!$C$56)*('Field Check'!$C$56&lt;&gt;"")+('Dvd Calendar'!$E$475:$CZ$475='Field Check'!$C$57)*('Field Check'!$C$57&lt;&gt;"")))/'AS51'!$B$3,"")))</f>
        <v/>
      </c>
      <c r="AT58" s="163">
        <f>IF(AT$13="","",IF($B58="","",IFERROR($C58*$D58*SUMPRODUCT(('Dvd Calendar'!$E$470:$CZ$470&gt;AT$12)*('Dvd Calendar'!$E$470:$CZ$470&lt;=AT$13)*'Dvd Calendar'!$E$473:$CZ$473*(('Dvd Calendar'!$E$475:$CZ$475='Field Check'!$C$56)*('Field Check'!$C$56&lt;&gt;"")+('Dvd Calendar'!$E$475:$CZ$475='Field Check'!$C$57)*('Field Check'!$C$57&lt;&gt;"")))/'AS51'!$B$3,"")))</f>
        <v/>
      </c>
      <c r="AU58" s="163">
        <f>IF(AU$13="","",IF($B58="","",IFERROR($C58*$D58*SUMPRODUCT(('Dvd Calendar'!$E$470:$CZ$470&gt;AU$12)*('Dvd Calendar'!$E$470:$CZ$470&lt;=AU$13)*'Dvd Calendar'!$E$473:$CZ$473*(('Dvd Calendar'!$E$475:$CZ$475='Field Check'!$C$56)*('Field Check'!$C$56&lt;&gt;"")+('Dvd Calendar'!$E$475:$CZ$475='Field Check'!$C$57)*('Field Check'!$C$57&lt;&gt;"")))/'AS51'!$B$3,"")))</f>
        <v/>
      </c>
      <c r="AV58" s="163">
        <f>IF(AV$13="","",IF($B58="","",IFERROR($C58*$D58*SUMPRODUCT(('Dvd Calendar'!$E$470:$CZ$470&gt;AV$12)*('Dvd Calendar'!$E$470:$CZ$470&lt;=AV$13)*'Dvd Calendar'!$E$473:$CZ$473*(('Dvd Calendar'!$E$475:$CZ$475='Field Check'!$C$56)*('Field Check'!$C$56&lt;&gt;"")+('Dvd Calendar'!$E$475:$CZ$475='Field Check'!$C$57)*('Field Check'!$C$57&lt;&gt;"")))/'AS51'!$B$3,"")))</f>
        <v/>
      </c>
      <c r="AW58" s="163">
        <f>IF(AW$13="","",IF($B58="","",IFERROR($C58*$D58*SUMPRODUCT(('Dvd Calendar'!$E$470:$CZ$470&gt;AW$12)*('Dvd Calendar'!$E$470:$CZ$470&lt;=AW$13)*'Dvd Calendar'!$E$473:$CZ$473*(('Dvd Calendar'!$E$475:$CZ$475='Field Check'!$C$56)*('Field Check'!$C$56&lt;&gt;"")+('Dvd Calendar'!$E$475:$CZ$475='Field Check'!$C$57)*('Field Check'!$C$57&lt;&gt;"")))/'AS51'!$B$3,"")))</f>
        <v/>
      </c>
      <c r="AX58" s="163">
        <f>IF(AX$13="","",IF($B58="","",IFERROR($C58*$D58*SUMPRODUCT(('Dvd Calendar'!$E$470:$CZ$470&gt;AX$12)*('Dvd Calendar'!$E$470:$CZ$470&lt;=AX$13)*'Dvd Calendar'!$E$473:$CZ$473*(('Dvd Calendar'!$E$475:$CZ$475='Field Check'!$C$56)*('Field Check'!$C$56&lt;&gt;"")+('Dvd Calendar'!$E$475:$CZ$475='Field Check'!$C$57)*('Field Check'!$C$57&lt;&gt;"")))/'AS51'!$B$3,"")))</f>
        <v/>
      </c>
      <c r="AY58" s="163">
        <f>IF(AY$13="","",IF($B58="","",IFERROR($C58*$D58*SUMPRODUCT(('Dvd Calendar'!$E$470:$CZ$470&gt;AY$12)*('Dvd Calendar'!$E$470:$CZ$470&lt;=AY$13)*'Dvd Calendar'!$E$473:$CZ$473*(('Dvd Calendar'!$E$475:$CZ$475='Field Check'!$C$56)*('Field Check'!$C$56&lt;&gt;"")+('Dvd Calendar'!$E$475:$CZ$475='Field Check'!$C$57)*('Field Check'!$C$57&lt;&gt;"")))/'AS51'!$B$3,"")))</f>
        <v/>
      </c>
      <c r="AZ58" s="163">
        <f>IF(AZ$13="","",IF($B58="","",IFERROR($C58*$D58*SUMPRODUCT(('Dvd Calendar'!$E$470:$CZ$470&gt;AZ$12)*('Dvd Calendar'!$E$470:$CZ$470&lt;=AZ$13)*'Dvd Calendar'!$E$473:$CZ$473*(('Dvd Calendar'!$E$475:$CZ$475='Field Check'!$C$56)*('Field Check'!$C$56&lt;&gt;"")+('Dvd Calendar'!$E$475:$CZ$475='Field Check'!$C$57)*('Field Check'!$C$57&lt;&gt;"")))/'AS51'!$B$3,"")))</f>
        <v/>
      </c>
      <c r="BA58" s="163">
        <f>IF(BA$13="","",IF($B58="","",IFERROR($C58*$D58*SUMPRODUCT(('Dvd Calendar'!$E$470:$CZ$470&gt;BA$12)*('Dvd Calendar'!$E$470:$CZ$470&lt;=BA$13)*'Dvd Calendar'!$E$473:$CZ$473*(('Dvd Calendar'!$E$475:$CZ$475='Field Check'!$C$56)*('Field Check'!$C$56&lt;&gt;"")+('Dvd Calendar'!$E$475:$CZ$475='Field Check'!$C$57)*('Field Check'!$C$57&lt;&gt;"")))/'AS51'!$B$3,"")))</f>
        <v/>
      </c>
      <c r="BB58" s="163">
        <f>IF(BB$13="","",IF($B58="","",IFERROR($C58*$D58*SUMPRODUCT(('Dvd Calendar'!$E$470:$CZ$470&gt;BB$12)*('Dvd Calendar'!$E$470:$CZ$470&lt;=BB$13)*'Dvd Calendar'!$E$473:$CZ$473*(('Dvd Calendar'!$E$475:$CZ$475='Field Check'!$C$56)*('Field Check'!$C$56&lt;&gt;"")+('Dvd Calendar'!$E$475:$CZ$475='Field Check'!$C$57)*('Field Check'!$C$57&lt;&gt;"")))/'AS51'!$B$3,"")))</f>
        <v/>
      </c>
      <c r="BC58" s="163">
        <f>IF(BC$13="","",IF($B58="","",IFERROR($C58*$D58*SUMPRODUCT(('Dvd Calendar'!$E$470:$CZ$470&gt;BC$12)*('Dvd Calendar'!$E$470:$CZ$470&lt;=BC$13)*'Dvd Calendar'!$E$473:$CZ$473*(('Dvd Calendar'!$E$475:$CZ$475='Field Check'!$C$56)*('Field Check'!$C$56&lt;&gt;"")+('Dvd Calendar'!$E$475:$CZ$475='Field Check'!$C$57)*('Field Check'!$C$57&lt;&gt;"")))/'AS51'!$B$3,"")))</f>
        <v/>
      </c>
      <c r="BD58" s="163">
        <f>IF(BD$13="","",IF($B58="","",IFERROR($C58*$D58*SUMPRODUCT(('Dvd Calendar'!$E$470:$CZ$470&gt;BD$12)*('Dvd Calendar'!$E$470:$CZ$470&lt;=BD$13)*'Dvd Calendar'!$E$473:$CZ$473*(('Dvd Calendar'!$E$475:$CZ$475='Field Check'!$C$56)*('Field Check'!$C$56&lt;&gt;"")+('Dvd Calendar'!$E$475:$CZ$475='Field Check'!$C$57)*('Field Check'!$C$57&lt;&gt;"")))/'AS51'!$B$3,"")))</f>
        <v/>
      </c>
      <c r="BE58" s="163">
        <f>IF(BE$13="","",IF($B58="","",IFERROR($C58*$D58*SUMPRODUCT(('Dvd Calendar'!$E$470:$CZ$470&gt;BE$12)*('Dvd Calendar'!$E$470:$CZ$470&lt;=BE$13)*'Dvd Calendar'!$E$473:$CZ$473*(('Dvd Calendar'!$E$475:$CZ$475='Field Check'!$C$56)*('Field Check'!$C$56&lt;&gt;"")+('Dvd Calendar'!$E$475:$CZ$475='Field Check'!$C$57)*('Field Check'!$C$57&lt;&gt;"")))/'AS51'!$B$3,"")))</f>
        <v/>
      </c>
      <c r="BF58" s="163">
        <f>IF(BF$13="","",IF($B58="","",IFERROR($C58*$D58*SUMPRODUCT(('Dvd Calendar'!$E$470:$CZ$470&gt;BF$12)*('Dvd Calendar'!$E$470:$CZ$470&lt;=BF$13)*'Dvd Calendar'!$E$473:$CZ$473*(('Dvd Calendar'!$E$475:$CZ$475='Field Check'!$C$56)*('Field Check'!$C$56&lt;&gt;"")+('Dvd Calendar'!$E$475:$CZ$475='Field Check'!$C$57)*('Field Check'!$C$57&lt;&gt;"")))/'AS51'!$B$3,"")))</f>
        <v/>
      </c>
      <c r="BH58" s="163">
        <f>IF(BH$13="","",IF($B58="","",IFERROR(AQ58*$E58/100,"")))</f>
        <v/>
      </c>
      <c r="BI58" s="163">
        <f>IF(BI$13="","",IF($B58="","",IFERROR(AR58*$E58/100,"")))</f>
        <v/>
      </c>
      <c r="BJ58" s="163">
        <f>IF(BJ$13="","",IF($B58="","",IFERROR(AS58*$E58/100,"")))</f>
        <v/>
      </c>
      <c r="BK58" s="163">
        <f>IF(BK$13="","",IF($B58="","",IFERROR(AT58*$E58/100,"")))</f>
        <v/>
      </c>
      <c r="BL58" s="163">
        <f>IF(BL$13="","",IF($B58="","",IFERROR(AU58*$E58/100,"")))</f>
        <v/>
      </c>
      <c r="BM58" s="163">
        <f>IF(BM$13="","",IF($B58="","",IFERROR(AV58*$E58/100,"")))</f>
        <v/>
      </c>
      <c r="BN58" s="163">
        <f>IF(BN$13="","",IF($B58="","",IFERROR(AW58*$E58/100,"")))</f>
        <v/>
      </c>
      <c r="BO58" s="163">
        <f>IF(BO$13="","",IF($B58="","",IFERROR(AX58*$E58/100,"")))</f>
        <v/>
      </c>
      <c r="BP58" s="163">
        <f>IF(BP$13="","",IF($B58="","",IFERROR(AY58*$E58/100,"")))</f>
        <v/>
      </c>
      <c r="BQ58" s="163">
        <f>IF(BQ$13="","",IF($B58="","",IFERROR(AZ58*$E58/100,"")))</f>
        <v/>
      </c>
      <c r="BR58" s="163">
        <f>IF(BR$13="","",IF($B58="","",IFERROR(BA58*$E58/100,"")))</f>
        <v/>
      </c>
      <c r="BS58" s="163">
        <f>IF(BS$13="","",IF($B58="","",IFERROR(BB58*$E58/100,"")))</f>
        <v/>
      </c>
      <c r="BT58" s="163">
        <f>IF(BT$13="","",IF($B58="","",IFERROR(BC58*$E58/100,"")))</f>
        <v/>
      </c>
      <c r="BU58" s="163">
        <f>IF(BU$13="","",IF($B58="","",IFERROR(BD58*$E58/100,"")))</f>
        <v/>
      </c>
      <c r="BV58" s="163">
        <f>IF(BV$13="","",IF($B58="","",IFERROR(BE58*$E58/100,"")))</f>
        <v/>
      </c>
      <c r="BW58" s="163">
        <f>IF(BW$13="","",IF($B58="","",IFERROR(BF58*$E58/100,"")))</f>
        <v/>
      </c>
    </row>
    <row r="59">
      <c r="B59" s="126">
        <f>IF('AS51'!$C$49="","",'AS51'!$C$49)</f>
        <v/>
      </c>
      <c r="C59" s="74">
        <f>IF('AS51'!$B$49="","",'AS51'!$B$49)</f>
        <v/>
      </c>
      <c r="D59" s="75">
        <f>IFERROR('AS51'!$Q$49,1)</f>
        <v/>
      </c>
      <c r="E59" s="76">
        <f>IF($B59="","",IF(ISNUMBER('AS51'!$I$49),'AS51'!$I$49,'Index Summary'!$C$7))</f>
        <v/>
      </c>
      <c r="F59" s="77">
        <f>IF(F$13="","",IF($B59="","",IFERROR($C59*$D59*IF((Override!$C$4="ON")*(COUNTIFS(Override!$B$11:$B$40,$B59,Override!$D$11:$D$40,1,Override!$E$11:$E$40,"&gt;=0")-COUNTIFS(Override!$B$11:$B$40,$B59,Override!$D$11:$D$40,1,Override!$E$11:$E$40,"&gt;=0",Override!$C$11:$C$40,"MXAU"))&gt;0,SUMIFS(Override!$E$11:$E$40,Override!$B$11:$B$40,$B59,Override!$D$11:$D$40,1)-SUMIFS(Override!$E$11:$E$40,Override!$B$11:$B$40,$B59,Override!$D$11:$D$40,1,Override!$C$11:$C$40,"MXAU"),Override!$C$94)/'AS51'!$B$3,"")))</f>
        <v/>
      </c>
      <c r="G59" s="77">
        <f>IF(G$13="","",IF($B59="","",IFERROR($C59*$D59*IF((Override!$C$4="ON")*(COUNTIFS(Override!$B$11:$B$40,$B59,Override!$D$11:$D$40,2,Override!$E$11:$E$40,"&gt;=0")-COUNTIFS(Override!$B$11:$B$40,$B59,Override!$D$11:$D$40,2,Override!$E$11:$E$40,"&gt;=0",Override!$C$11:$C$40,"MXAU"))&gt;0,SUMIFS(Override!$E$11:$E$40,Override!$B$11:$B$40,$B59,Override!$D$11:$D$40,2)-SUMIFS(Override!$E$11:$E$40,Override!$B$11:$B$40,$B59,Override!$D$11:$D$40,2,Override!$C$11:$C$40,"MXAU"),Override!$D$94)/'AS51'!$B$3,"")))</f>
        <v/>
      </c>
      <c r="H59" s="77">
        <f>IF(H$13="","",IF($B59="","",IFERROR($C59*$D59*IF((Override!$C$4="ON")*(COUNTIFS(Override!$B$11:$B$40,$B59,Override!$D$11:$D$40,3,Override!$E$11:$E$40,"&gt;=0")-COUNTIFS(Override!$B$11:$B$40,$B59,Override!$D$11:$D$40,3,Override!$E$11:$E$40,"&gt;=0",Override!$C$11:$C$40,"MXAU"))&gt;0,SUMIFS(Override!$E$11:$E$40,Override!$B$11:$B$40,$B59,Override!$D$11:$D$40,3)-SUMIFS(Override!$E$11:$E$40,Override!$B$11:$B$40,$B59,Override!$D$11:$D$40,3,Override!$C$11:$C$40,"MXAU"),Override!$E$94)/'AS51'!$B$3,"")))</f>
        <v/>
      </c>
      <c r="I59" s="77">
        <f>IF(I$13="","",IF($B59="","",IFERROR($C59*$D59*IF((Override!$C$4="ON")*(COUNTIFS(Override!$B$11:$B$40,$B59,Override!$D$11:$D$40,4,Override!$E$11:$E$40,"&gt;=0")-COUNTIFS(Override!$B$11:$B$40,$B59,Override!$D$11:$D$40,4,Override!$E$11:$E$40,"&gt;=0",Override!$C$11:$C$40,"MXAU"))&gt;0,SUMIFS(Override!$E$11:$E$40,Override!$B$11:$B$40,$B59,Override!$D$11:$D$40,4)-SUMIFS(Override!$E$11:$E$40,Override!$B$11:$B$40,$B59,Override!$D$11:$D$40,4,Override!$C$11:$C$40,"MXAU"),Override!$F$94)/'AS51'!$B$3,"")))</f>
        <v/>
      </c>
      <c r="J59" s="77">
        <f>IF(J$13="","",IF($B59="","",IFERROR($C59*$D59*IF((Override!$C$4="ON")*(COUNTIFS(Override!$B$11:$B$40,$B59,Override!$D$11:$D$40,5,Override!$E$11:$E$40,"&gt;=0")-COUNTIFS(Override!$B$11:$B$40,$B59,Override!$D$11:$D$40,5,Override!$E$11:$E$40,"&gt;=0",Override!$C$11:$C$40,"MXAU"))&gt;0,SUMIFS(Override!$E$11:$E$40,Override!$B$11:$B$40,$B59,Override!$D$11:$D$40,5)-SUMIFS(Override!$E$11:$E$40,Override!$B$11:$B$40,$B59,Override!$D$11:$D$40,5,Override!$C$11:$C$40,"MXAU"),Override!$G$94)/'AS51'!$B$3,"")))</f>
        <v/>
      </c>
      <c r="K59" s="77">
        <f>IF(K$13="","",IF($B59="","",IFERROR($C59*$D59*IF((Override!$C$4="ON")*(COUNTIFS(Override!$B$11:$B$40,$B59,Override!$D$11:$D$40,6,Override!$E$11:$E$40,"&gt;=0")-COUNTIFS(Override!$B$11:$B$40,$B59,Override!$D$11:$D$40,6,Override!$E$11:$E$40,"&gt;=0",Override!$C$11:$C$40,"MXAU"))&gt;0,SUMIFS(Override!$E$11:$E$40,Override!$B$11:$B$40,$B59,Override!$D$11:$D$40,6)-SUMIFS(Override!$E$11:$E$40,Override!$B$11:$B$40,$B59,Override!$D$11:$D$40,6,Override!$C$11:$C$40,"MXAU"),Override!$H$94)/'AS51'!$B$3,"")))</f>
        <v/>
      </c>
      <c r="L59" s="77">
        <f>IF(L$13="","",IF($B59="","",IFERROR($C59*$D59*IF((Override!$C$4="ON")*(COUNTIFS(Override!$B$11:$B$40,$B59,Override!$D$11:$D$40,7,Override!$E$11:$E$40,"&gt;=0")-COUNTIFS(Override!$B$11:$B$40,$B59,Override!$D$11:$D$40,7,Override!$E$11:$E$40,"&gt;=0",Override!$C$11:$C$40,"MXAU"))&gt;0,SUMIFS(Override!$E$11:$E$40,Override!$B$11:$B$40,$B59,Override!$D$11:$D$40,7)-SUMIFS(Override!$E$11:$E$40,Override!$B$11:$B$40,$B59,Override!$D$11:$D$40,7,Override!$C$11:$C$40,"MXAU"),Override!$I$94)/'AS51'!$B$3,"")))</f>
        <v/>
      </c>
      <c r="M59" s="77">
        <f>IF(M$13="","",IF($B59="","",IFERROR($C59*$D59*IF((Override!$C$4="ON")*(COUNTIFS(Override!$B$11:$B$40,$B59,Override!$D$11:$D$40,8,Override!$E$11:$E$40,"&gt;=0")-COUNTIFS(Override!$B$11:$B$40,$B59,Override!$D$11:$D$40,8,Override!$E$11:$E$40,"&gt;=0",Override!$C$11:$C$40,"MXAU"))&gt;0,SUMIFS(Override!$E$11:$E$40,Override!$B$11:$B$40,$B59,Override!$D$11:$D$40,8)-SUMIFS(Override!$E$11:$E$40,Override!$B$11:$B$40,$B59,Override!$D$11:$D$40,8,Override!$C$11:$C$40,"MXAU"),Override!$J$94)/'AS51'!$B$3,"")))</f>
        <v/>
      </c>
      <c r="N59" s="77">
        <f>IF(N$13="","",IF($B59="","",IFERROR($C59*$D59*IF((Override!$C$4="ON")*(COUNTIFS(Override!$B$11:$B$40,$B59,Override!$D$11:$D$40,9,Override!$E$11:$E$40,"&gt;=0")-COUNTIFS(Override!$B$11:$B$40,$B59,Override!$D$11:$D$40,9,Override!$E$11:$E$40,"&gt;=0",Override!$C$11:$C$40,"MXAU"))&gt;0,SUMIFS(Override!$E$11:$E$40,Override!$B$11:$B$40,$B59,Override!$D$11:$D$40,9)-SUMIFS(Override!$E$11:$E$40,Override!$B$11:$B$40,$B59,Override!$D$11:$D$40,9,Override!$C$11:$C$40,"MXAU"),Override!$K$94)/'AS51'!$B$3,"")))</f>
        <v/>
      </c>
      <c r="O59" s="77">
        <f>IF(O$13="","",IF($B59="","",IFERROR($C59*$D59*IF((Override!$C$4="ON")*(COUNTIFS(Override!$B$11:$B$40,$B59,Override!$D$11:$D$40,10,Override!$E$11:$E$40,"&gt;=0")-COUNTIFS(Override!$B$11:$B$40,$B59,Override!$D$11:$D$40,10,Override!$E$11:$E$40,"&gt;=0",Override!$C$11:$C$40,"MXAU"))&gt;0,SUMIFS(Override!$E$11:$E$40,Override!$B$11:$B$40,$B59,Override!$D$11:$D$40,10)-SUMIFS(Override!$E$11:$E$40,Override!$B$11:$B$40,$B59,Override!$D$11:$D$40,10,Override!$C$11:$C$40,"MXAU"),Override!$L$94)/'AS51'!$B$3,"")))</f>
        <v/>
      </c>
      <c r="P59" s="77">
        <f>IF(P$13="","",IF($B59="","",IFERROR($C59*$D59*IF((Override!$C$4="ON")*(COUNTIFS(Override!$B$11:$B$40,$B59,Override!$D$11:$D$40,11,Override!$E$11:$E$40,"&gt;=0")-COUNTIFS(Override!$B$11:$B$40,$B59,Override!$D$11:$D$40,11,Override!$E$11:$E$40,"&gt;=0",Override!$C$11:$C$40,"MXAU"))&gt;0,SUMIFS(Override!$E$11:$E$40,Override!$B$11:$B$40,$B59,Override!$D$11:$D$40,11)-SUMIFS(Override!$E$11:$E$40,Override!$B$11:$B$40,$B59,Override!$D$11:$D$40,11,Override!$C$11:$C$40,"MXAU"),Override!$M$94)/'AS51'!$B$3,"")))</f>
        <v/>
      </c>
      <c r="Q59" s="77">
        <f>IF(Q$13="","",IF($B59="","",IFERROR($C59*$D59*IF((Override!$C$4="ON")*(COUNTIFS(Override!$B$11:$B$40,$B59,Override!$D$11:$D$40,12,Override!$E$11:$E$40,"&gt;=0")-COUNTIFS(Override!$B$11:$B$40,$B59,Override!$D$11:$D$40,12,Override!$E$11:$E$40,"&gt;=0",Override!$C$11:$C$40,"MXAU"))&gt;0,SUMIFS(Override!$E$11:$E$40,Override!$B$11:$B$40,$B59,Override!$D$11:$D$40,12)-SUMIFS(Override!$E$11:$E$40,Override!$B$11:$B$40,$B59,Override!$D$11:$D$40,12,Override!$C$11:$C$40,"MXAU"),Override!$N$94)/'AS51'!$B$3,"")))</f>
        <v/>
      </c>
      <c r="R59" s="77">
        <f>IF(R$13="","",IF($B59="","",IFERROR($C59*$D59*IF((Override!$C$4="ON")*(COUNTIFS(Override!$B$11:$B$40,$B59,Override!$D$11:$D$40,13,Override!$E$11:$E$40,"&gt;=0")-COUNTIFS(Override!$B$11:$B$40,$B59,Override!$D$11:$D$40,13,Override!$E$11:$E$40,"&gt;=0",Override!$C$11:$C$40,"MXAU"))&gt;0,SUMIFS(Override!$E$11:$E$40,Override!$B$11:$B$40,$B59,Override!$D$11:$D$40,13)-SUMIFS(Override!$E$11:$E$40,Override!$B$11:$B$40,$B59,Override!$D$11:$D$40,13,Override!$C$11:$C$40,"MXAU"),Override!$O$94)/'AS51'!$B$3,"")))</f>
        <v/>
      </c>
      <c r="S59" s="77">
        <f>IF(S$13="","",IF($B59="","",IFERROR($C59*$D59*IF((Override!$C$4="ON")*(COUNTIFS(Override!$B$11:$B$40,$B59,Override!$D$11:$D$40,14,Override!$E$11:$E$40,"&gt;=0")-COUNTIFS(Override!$B$11:$B$40,$B59,Override!$D$11:$D$40,14,Override!$E$11:$E$40,"&gt;=0",Override!$C$11:$C$40,"MXAU"))&gt;0,SUMIFS(Override!$E$11:$E$40,Override!$B$11:$B$40,$B59,Override!$D$11:$D$40,14)-SUMIFS(Override!$E$11:$E$40,Override!$B$11:$B$40,$B59,Override!$D$11:$D$40,14,Override!$C$11:$C$40,"MXAU"),Override!$P$94)/'AS51'!$B$3,"")))</f>
        <v/>
      </c>
      <c r="T59" s="77">
        <f>IF(T$13="","",IF($B59="","",IFERROR($C59*$D59*IF((Override!$C$4="ON")*(COUNTIFS(Override!$B$11:$B$40,$B59,Override!$D$11:$D$40,15,Override!$E$11:$E$40,"&gt;=0")-COUNTIFS(Override!$B$11:$B$40,$B59,Override!$D$11:$D$40,15,Override!$E$11:$E$40,"&gt;=0",Override!$C$11:$C$40,"MXAU"))&gt;0,SUMIFS(Override!$E$11:$E$40,Override!$B$11:$B$40,$B59,Override!$D$11:$D$40,15)-SUMIFS(Override!$E$11:$E$40,Override!$B$11:$B$40,$B59,Override!$D$11:$D$40,15,Override!$C$11:$C$40,"MXAU"),Override!$Q$94)/'AS51'!$B$3,"")))</f>
        <v/>
      </c>
      <c r="U59" s="77">
        <f>IF(U$13="","",IF($B59="","",IFERROR($C59*$D59*IF((Override!$C$4="ON")*(COUNTIFS(Override!$B$11:$B$40,$B59,Override!$D$11:$D$40,16,Override!$E$11:$E$40,"&gt;=0")-COUNTIFS(Override!$B$11:$B$40,$B59,Override!$D$11:$D$40,16,Override!$E$11:$E$40,"&gt;=0",Override!$C$11:$C$40,"MXAU"))&gt;0,SUMIFS(Override!$E$11:$E$40,Override!$B$11:$B$40,$B59,Override!$D$11:$D$40,16)-SUMIFS(Override!$E$11:$E$40,Override!$B$11:$B$40,$B59,Override!$D$11:$D$40,16,Override!$C$11:$C$40,"MXAU"),Override!$R$94)/'AS51'!$B$3,"")))</f>
        <v/>
      </c>
      <c r="W59" s="77">
        <f>IF(W$13="","",IF($B59="","",IFERROR(F59*$E59/100,"")))</f>
        <v/>
      </c>
      <c r="X59" s="77">
        <f>IF(X$13="","",IF($B59="","",IFERROR(G59*$E59/100,"")))</f>
        <v/>
      </c>
      <c r="Y59" s="77">
        <f>IF(Y$13="","",IF($B59="","",IFERROR(H59*$E59/100,"")))</f>
        <v/>
      </c>
      <c r="Z59" s="77">
        <f>IF(Z$13="","",IF($B59="","",IFERROR(I59*$E59/100,"")))</f>
        <v/>
      </c>
      <c r="AA59" s="77">
        <f>IF(AA$13="","",IF($B59="","",IFERROR(J59*$E59/100,"")))</f>
        <v/>
      </c>
      <c r="AB59" s="77">
        <f>IF(AB$13="","",IF($B59="","",IFERROR(K59*$E59/100,"")))</f>
        <v/>
      </c>
      <c r="AC59" s="77">
        <f>IF(AC$13="","",IF($B59="","",IFERROR(L59*$E59/100,"")))</f>
        <v/>
      </c>
      <c r="AD59" s="77">
        <f>IF(AD$13="","",IF($B59="","",IFERROR(M59*$E59/100,"")))</f>
        <v/>
      </c>
      <c r="AE59" s="77">
        <f>IF(AE$13="","",IF($B59="","",IFERROR(N59*$E59/100,"")))</f>
        <v/>
      </c>
      <c r="AF59" s="77">
        <f>IF(AF$13="","",IF($B59="","",IFERROR(O59*$E59/100,"")))</f>
        <v/>
      </c>
      <c r="AG59" s="77">
        <f>IF(AG$13="","",IF($B59="","",IFERROR(P59*$E59/100,"")))</f>
        <v/>
      </c>
      <c r="AH59" s="77">
        <f>IF(AH$13="","",IF($B59="","",IFERROR(Q59*$E59/100,"")))</f>
        <v/>
      </c>
      <c r="AI59" s="77">
        <f>IF(AI$13="","",IF($B59="","",IFERROR(R59*$E59/100,"")))</f>
        <v/>
      </c>
      <c r="AJ59" s="77">
        <f>IF(AJ$13="","",IF($B59="","",IFERROR(S59*$E59/100,"")))</f>
        <v/>
      </c>
      <c r="AK59" s="77">
        <f>IF(AK$13="","",IF($B59="","",IFERROR(T59*$E59/100,"")))</f>
        <v/>
      </c>
      <c r="AL59" s="77">
        <f>IF(AL$13="","",IF($B59="","",IFERROR(U59*$E59/100,"")))</f>
        <v/>
      </c>
      <c r="AN59" s="77">
        <f>IF($B59="","",SUMIF($F$13:$U$13,"&lt;="&amp;Sector!$D$51,$F59:$U59))</f>
        <v/>
      </c>
      <c r="AO59" s="77">
        <f>IF($B59="","",SUMIF($W$13:$AL$13,"&lt;="&amp;Sector!$D$51,$W59:$AL59))</f>
        <v/>
      </c>
      <c r="AQ59" s="163">
        <f>IF(AQ$13="","",IF($B59="","",IFERROR($C59*$D59*SUMPRODUCT(('Dvd Calendar'!$E$481:$CZ$481&gt;AQ$12)*('Dvd Calendar'!$E$481:$CZ$481&lt;=AQ$13)*'Dvd Calendar'!$E$484:$CZ$484*(('Dvd Calendar'!$E$486:$CZ$486='Field Check'!$C$56)*('Field Check'!$C$56&lt;&gt;"")+('Dvd Calendar'!$E$486:$CZ$486='Field Check'!$C$57)*('Field Check'!$C$57&lt;&gt;"")))/'AS51'!$B$3,"")))</f>
        <v/>
      </c>
      <c r="AR59" s="163">
        <f>IF(AR$13="","",IF($B59="","",IFERROR($C59*$D59*SUMPRODUCT(('Dvd Calendar'!$E$481:$CZ$481&gt;AR$12)*('Dvd Calendar'!$E$481:$CZ$481&lt;=AR$13)*'Dvd Calendar'!$E$484:$CZ$484*(('Dvd Calendar'!$E$486:$CZ$486='Field Check'!$C$56)*('Field Check'!$C$56&lt;&gt;"")+('Dvd Calendar'!$E$486:$CZ$486='Field Check'!$C$57)*('Field Check'!$C$57&lt;&gt;"")))/'AS51'!$B$3,"")))</f>
        <v/>
      </c>
      <c r="AS59" s="163">
        <f>IF(AS$13="","",IF($B59="","",IFERROR($C59*$D59*SUMPRODUCT(('Dvd Calendar'!$E$481:$CZ$481&gt;AS$12)*('Dvd Calendar'!$E$481:$CZ$481&lt;=AS$13)*'Dvd Calendar'!$E$484:$CZ$484*(('Dvd Calendar'!$E$486:$CZ$486='Field Check'!$C$56)*('Field Check'!$C$56&lt;&gt;"")+('Dvd Calendar'!$E$486:$CZ$486='Field Check'!$C$57)*('Field Check'!$C$57&lt;&gt;"")))/'AS51'!$B$3,"")))</f>
        <v/>
      </c>
      <c r="AT59" s="163">
        <f>IF(AT$13="","",IF($B59="","",IFERROR($C59*$D59*SUMPRODUCT(('Dvd Calendar'!$E$481:$CZ$481&gt;AT$12)*('Dvd Calendar'!$E$481:$CZ$481&lt;=AT$13)*'Dvd Calendar'!$E$484:$CZ$484*(('Dvd Calendar'!$E$486:$CZ$486='Field Check'!$C$56)*('Field Check'!$C$56&lt;&gt;"")+('Dvd Calendar'!$E$486:$CZ$486='Field Check'!$C$57)*('Field Check'!$C$57&lt;&gt;"")))/'AS51'!$B$3,"")))</f>
        <v/>
      </c>
      <c r="AU59" s="163">
        <f>IF(AU$13="","",IF($B59="","",IFERROR($C59*$D59*SUMPRODUCT(('Dvd Calendar'!$E$481:$CZ$481&gt;AU$12)*('Dvd Calendar'!$E$481:$CZ$481&lt;=AU$13)*'Dvd Calendar'!$E$484:$CZ$484*(('Dvd Calendar'!$E$486:$CZ$486='Field Check'!$C$56)*('Field Check'!$C$56&lt;&gt;"")+('Dvd Calendar'!$E$486:$CZ$486='Field Check'!$C$57)*('Field Check'!$C$57&lt;&gt;"")))/'AS51'!$B$3,"")))</f>
        <v/>
      </c>
      <c r="AV59" s="163">
        <f>IF(AV$13="","",IF($B59="","",IFERROR($C59*$D59*SUMPRODUCT(('Dvd Calendar'!$E$481:$CZ$481&gt;AV$12)*('Dvd Calendar'!$E$481:$CZ$481&lt;=AV$13)*'Dvd Calendar'!$E$484:$CZ$484*(('Dvd Calendar'!$E$486:$CZ$486='Field Check'!$C$56)*('Field Check'!$C$56&lt;&gt;"")+('Dvd Calendar'!$E$486:$CZ$486='Field Check'!$C$57)*('Field Check'!$C$57&lt;&gt;"")))/'AS51'!$B$3,"")))</f>
        <v/>
      </c>
      <c r="AW59" s="163">
        <f>IF(AW$13="","",IF($B59="","",IFERROR($C59*$D59*SUMPRODUCT(('Dvd Calendar'!$E$481:$CZ$481&gt;AW$12)*('Dvd Calendar'!$E$481:$CZ$481&lt;=AW$13)*'Dvd Calendar'!$E$484:$CZ$484*(('Dvd Calendar'!$E$486:$CZ$486='Field Check'!$C$56)*('Field Check'!$C$56&lt;&gt;"")+('Dvd Calendar'!$E$486:$CZ$486='Field Check'!$C$57)*('Field Check'!$C$57&lt;&gt;"")))/'AS51'!$B$3,"")))</f>
        <v/>
      </c>
      <c r="AX59" s="163">
        <f>IF(AX$13="","",IF($B59="","",IFERROR($C59*$D59*SUMPRODUCT(('Dvd Calendar'!$E$481:$CZ$481&gt;AX$12)*('Dvd Calendar'!$E$481:$CZ$481&lt;=AX$13)*'Dvd Calendar'!$E$484:$CZ$484*(('Dvd Calendar'!$E$486:$CZ$486='Field Check'!$C$56)*('Field Check'!$C$56&lt;&gt;"")+('Dvd Calendar'!$E$486:$CZ$486='Field Check'!$C$57)*('Field Check'!$C$57&lt;&gt;"")))/'AS51'!$B$3,"")))</f>
        <v/>
      </c>
      <c r="AY59" s="163">
        <f>IF(AY$13="","",IF($B59="","",IFERROR($C59*$D59*SUMPRODUCT(('Dvd Calendar'!$E$481:$CZ$481&gt;AY$12)*('Dvd Calendar'!$E$481:$CZ$481&lt;=AY$13)*'Dvd Calendar'!$E$484:$CZ$484*(('Dvd Calendar'!$E$486:$CZ$486='Field Check'!$C$56)*('Field Check'!$C$56&lt;&gt;"")+('Dvd Calendar'!$E$486:$CZ$486='Field Check'!$C$57)*('Field Check'!$C$57&lt;&gt;"")))/'AS51'!$B$3,"")))</f>
        <v/>
      </c>
      <c r="AZ59" s="163">
        <f>IF(AZ$13="","",IF($B59="","",IFERROR($C59*$D59*SUMPRODUCT(('Dvd Calendar'!$E$481:$CZ$481&gt;AZ$12)*('Dvd Calendar'!$E$481:$CZ$481&lt;=AZ$13)*'Dvd Calendar'!$E$484:$CZ$484*(('Dvd Calendar'!$E$486:$CZ$486='Field Check'!$C$56)*('Field Check'!$C$56&lt;&gt;"")+('Dvd Calendar'!$E$486:$CZ$486='Field Check'!$C$57)*('Field Check'!$C$57&lt;&gt;"")))/'AS51'!$B$3,"")))</f>
        <v/>
      </c>
      <c r="BA59" s="163">
        <f>IF(BA$13="","",IF($B59="","",IFERROR($C59*$D59*SUMPRODUCT(('Dvd Calendar'!$E$481:$CZ$481&gt;BA$12)*('Dvd Calendar'!$E$481:$CZ$481&lt;=BA$13)*'Dvd Calendar'!$E$484:$CZ$484*(('Dvd Calendar'!$E$486:$CZ$486='Field Check'!$C$56)*('Field Check'!$C$56&lt;&gt;"")+('Dvd Calendar'!$E$486:$CZ$486='Field Check'!$C$57)*('Field Check'!$C$57&lt;&gt;"")))/'AS51'!$B$3,"")))</f>
        <v/>
      </c>
      <c r="BB59" s="163">
        <f>IF(BB$13="","",IF($B59="","",IFERROR($C59*$D59*SUMPRODUCT(('Dvd Calendar'!$E$481:$CZ$481&gt;BB$12)*('Dvd Calendar'!$E$481:$CZ$481&lt;=BB$13)*'Dvd Calendar'!$E$484:$CZ$484*(('Dvd Calendar'!$E$486:$CZ$486='Field Check'!$C$56)*('Field Check'!$C$56&lt;&gt;"")+('Dvd Calendar'!$E$486:$CZ$486='Field Check'!$C$57)*('Field Check'!$C$57&lt;&gt;"")))/'AS51'!$B$3,"")))</f>
        <v/>
      </c>
      <c r="BC59" s="163">
        <f>IF(BC$13="","",IF($B59="","",IFERROR($C59*$D59*SUMPRODUCT(('Dvd Calendar'!$E$481:$CZ$481&gt;BC$12)*('Dvd Calendar'!$E$481:$CZ$481&lt;=BC$13)*'Dvd Calendar'!$E$484:$CZ$484*(('Dvd Calendar'!$E$486:$CZ$486='Field Check'!$C$56)*('Field Check'!$C$56&lt;&gt;"")+('Dvd Calendar'!$E$486:$CZ$486='Field Check'!$C$57)*('Field Check'!$C$57&lt;&gt;"")))/'AS51'!$B$3,"")))</f>
        <v/>
      </c>
      <c r="BD59" s="163">
        <f>IF(BD$13="","",IF($B59="","",IFERROR($C59*$D59*SUMPRODUCT(('Dvd Calendar'!$E$481:$CZ$481&gt;BD$12)*('Dvd Calendar'!$E$481:$CZ$481&lt;=BD$13)*'Dvd Calendar'!$E$484:$CZ$484*(('Dvd Calendar'!$E$486:$CZ$486='Field Check'!$C$56)*('Field Check'!$C$56&lt;&gt;"")+('Dvd Calendar'!$E$486:$CZ$486='Field Check'!$C$57)*('Field Check'!$C$57&lt;&gt;"")))/'AS51'!$B$3,"")))</f>
        <v/>
      </c>
      <c r="BE59" s="163">
        <f>IF(BE$13="","",IF($B59="","",IFERROR($C59*$D59*SUMPRODUCT(('Dvd Calendar'!$E$481:$CZ$481&gt;BE$12)*('Dvd Calendar'!$E$481:$CZ$481&lt;=BE$13)*'Dvd Calendar'!$E$484:$CZ$484*(('Dvd Calendar'!$E$486:$CZ$486='Field Check'!$C$56)*('Field Check'!$C$56&lt;&gt;"")+('Dvd Calendar'!$E$486:$CZ$486='Field Check'!$C$57)*('Field Check'!$C$57&lt;&gt;"")))/'AS51'!$B$3,"")))</f>
        <v/>
      </c>
      <c r="BF59" s="163">
        <f>IF(BF$13="","",IF($B59="","",IFERROR($C59*$D59*SUMPRODUCT(('Dvd Calendar'!$E$481:$CZ$481&gt;BF$12)*('Dvd Calendar'!$E$481:$CZ$481&lt;=BF$13)*'Dvd Calendar'!$E$484:$CZ$484*(('Dvd Calendar'!$E$486:$CZ$486='Field Check'!$C$56)*('Field Check'!$C$56&lt;&gt;"")+('Dvd Calendar'!$E$486:$CZ$486='Field Check'!$C$57)*('Field Check'!$C$57&lt;&gt;"")))/'AS51'!$B$3,"")))</f>
        <v/>
      </c>
      <c r="BH59" s="163">
        <f>IF(BH$13="","",IF($B59="","",IFERROR(AQ59*$E59/100,"")))</f>
        <v/>
      </c>
      <c r="BI59" s="163">
        <f>IF(BI$13="","",IF($B59="","",IFERROR(AR59*$E59/100,"")))</f>
        <v/>
      </c>
      <c r="BJ59" s="163">
        <f>IF(BJ$13="","",IF($B59="","",IFERROR(AS59*$E59/100,"")))</f>
        <v/>
      </c>
      <c r="BK59" s="163">
        <f>IF(BK$13="","",IF($B59="","",IFERROR(AT59*$E59/100,"")))</f>
        <v/>
      </c>
      <c r="BL59" s="163">
        <f>IF(BL$13="","",IF($B59="","",IFERROR(AU59*$E59/100,"")))</f>
        <v/>
      </c>
      <c r="BM59" s="163">
        <f>IF(BM$13="","",IF($B59="","",IFERROR(AV59*$E59/100,"")))</f>
        <v/>
      </c>
      <c r="BN59" s="163">
        <f>IF(BN$13="","",IF($B59="","",IFERROR(AW59*$E59/100,"")))</f>
        <v/>
      </c>
      <c r="BO59" s="163">
        <f>IF(BO$13="","",IF($B59="","",IFERROR(AX59*$E59/100,"")))</f>
        <v/>
      </c>
      <c r="BP59" s="163">
        <f>IF(BP$13="","",IF($B59="","",IFERROR(AY59*$E59/100,"")))</f>
        <v/>
      </c>
      <c r="BQ59" s="163">
        <f>IF(BQ$13="","",IF($B59="","",IFERROR(AZ59*$E59/100,"")))</f>
        <v/>
      </c>
      <c r="BR59" s="163">
        <f>IF(BR$13="","",IF($B59="","",IFERROR(BA59*$E59/100,"")))</f>
        <v/>
      </c>
      <c r="BS59" s="163">
        <f>IF(BS$13="","",IF($B59="","",IFERROR(BB59*$E59/100,"")))</f>
        <v/>
      </c>
      <c r="BT59" s="163">
        <f>IF(BT$13="","",IF($B59="","",IFERROR(BC59*$E59/100,"")))</f>
        <v/>
      </c>
      <c r="BU59" s="163">
        <f>IF(BU$13="","",IF($B59="","",IFERROR(BD59*$E59/100,"")))</f>
        <v/>
      </c>
      <c r="BV59" s="163">
        <f>IF(BV$13="","",IF($B59="","",IFERROR(BE59*$E59/100,"")))</f>
        <v/>
      </c>
      <c r="BW59" s="163">
        <f>IF(BW$13="","",IF($B59="","",IFERROR(BF59*$E59/100,"")))</f>
        <v/>
      </c>
    </row>
    <row r="60">
      <c r="B60" s="126">
        <f>IF('AS51'!$C$50="","",'AS51'!$C$50)</f>
        <v/>
      </c>
      <c r="C60" s="74">
        <f>IF('AS51'!$B$50="","",'AS51'!$B$50)</f>
        <v/>
      </c>
      <c r="D60" s="75">
        <f>IFERROR('AS51'!$Q$50,1)</f>
        <v/>
      </c>
      <c r="E60" s="76">
        <f>IF($B60="","",IF(ISNUMBER('AS51'!$I$50),'AS51'!$I$50,'Index Summary'!$C$7))</f>
        <v/>
      </c>
      <c r="F60" s="77">
        <f>IF(F$13="","",IF($B60="","",IFERROR($C60*$D60*IF((Override!$C$4="ON")*(COUNTIFS(Override!$B$11:$B$40,$B60,Override!$D$11:$D$40,1,Override!$E$11:$E$40,"&gt;=0")-COUNTIFS(Override!$B$11:$B$40,$B60,Override!$D$11:$D$40,1,Override!$E$11:$E$40,"&gt;=0",Override!$C$11:$C$40,"MXAU"))&gt;0,SUMIFS(Override!$E$11:$E$40,Override!$B$11:$B$40,$B60,Override!$D$11:$D$40,1)-SUMIFS(Override!$E$11:$E$40,Override!$B$11:$B$40,$B60,Override!$D$11:$D$40,1,Override!$C$11:$C$40,"MXAU"),Override!$C$95)/'AS51'!$B$3,"")))</f>
        <v/>
      </c>
      <c r="G60" s="77">
        <f>IF(G$13="","",IF($B60="","",IFERROR($C60*$D60*IF((Override!$C$4="ON")*(COUNTIFS(Override!$B$11:$B$40,$B60,Override!$D$11:$D$40,2,Override!$E$11:$E$40,"&gt;=0")-COUNTIFS(Override!$B$11:$B$40,$B60,Override!$D$11:$D$40,2,Override!$E$11:$E$40,"&gt;=0",Override!$C$11:$C$40,"MXAU"))&gt;0,SUMIFS(Override!$E$11:$E$40,Override!$B$11:$B$40,$B60,Override!$D$11:$D$40,2)-SUMIFS(Override!$E$11:$E$40,Override!$B$11:$B$40,$B60,Override!$D$11:$D$40,2,Override!$C$11:$C$40,"MXAU"),Override!$D$95)/'AS51'!$B$3,"")))</f>
        <v/>
      </c>
      <c r="H60" s="77">
        <f>IF(H$13="","",IF($B60="","",IFERROR($C60*$D60*IF((Override!$C$4="ON")*(COUNTIFS(Override!$B$11:$B$40,$B60,Override!$D$11:$D$40,3,Override!$E$11:$E$40,"&gt;=0")-COUNTIFS(Override!$B$11:$B$40,$B60,Override!$D$11:$D$40,3,Override!$E$11:$E$40,"&gt;=0",Override!$C$11:$C$40,"MXAU"))&gt;0,SUMIFS(Override!$E$11:$E$40,Override!$B$11:$B$40,$B60,Override!$D$11:$D$40,3)-SUMIFS(Override!$E$11:$E$40,Override!$B$11:$B$40,$B60,Override!$D$11:$D$40,3,Override!$C$11:$C$40,"MXAU"),Override!$E$95)/'AS51'!$B$3,"")))</f>
        <v/>
      </c>
      <c r="I60" s="77">
        <f>IF(I$13="","",IF($B60="","",IFERROR($C60*$D60*IF((Override!$C$4="ON")*(COUNTIFS(Override!$B$11:$B$40,$B60,Override!$D$11:$D$40,4,Override!$E$11:$E$40,"&gt;=0")-COUNTIFS(Override!$B$11:$B$40,$B60,Override!$D$11:$D$40,4,Override!$E$11:$E$40,"&gt;=0",Override!$C$11:$C$40,"MXAU"))&gt;0,SUMIFS(Override!$E$11:$E$40,Override!$B$11:$B$40,$B60,Override!$D$11:$D$40,4)-SUMIFS(Override!$E$11:$E$40,Override!$B$11:$B$40,$B60,Override!$D$11:$D$40,4,Override!$C$11:$C$40,"MXAU"),Override!$F$95)/'AS51'!$B$3,"")))</f>
        <v/>
      </c>
      <c r="J60" s="77">
        <f>IF(J$13="","",IF($B60="","",IFERROR($C60*$D60*IF((Override!$C$4="ON")*(COUNTIFS(Override!$B$11:$B$40,$B60,Override!$D$11:$D$40,5,Override!$E$11:$E$40,"&gt;=0")-COUNTIFS(Override!$B$11:$B$40,$B60,Override!$D$11:$D$40,5,Override!$E$11:$E$40,"&gt;=0",Override!$C$11:$C$40,"MXAU"))&gt;0,SUMIFS(Override!$E$11:$E$40,Override!$B$11:$B$40,$B60,Override!$D$11:$D$40,5)-SUMIFS(Override!$E$11:$E$40,Override!$B$11:$B$40,$B60,Override!$D$11:$D$40,5,Override!$C$11:$C$40,"MXAU"),Override!$G$95)/'AS51'!$B$3,"")))</f>
        <v/>
      </c>
      <c r="K60" s="77">
        <f>IF(K$13="","",IF($B60="","",IFERROR($C60*$D60*IF((Override!$C$4="ON")*(COUNTIFS(Override!$B$11:$B$40,$B60,Override!$D$11:$D$40,6,Override!$E$11:$E$40,"&gt;=0")-COUNTIFS(Override!$B$11:$B$40,$B60,Override!$D$11:$D$40,6,Override!$E$11:$E$40,"&gt;=0",Override!$C$11:$C$40,"MXAU"))&gt;0,SUMIFS(Override!$E$11:$E$40,Override!$B$11:$B$40,$B60,Override!$D$11:$D$40,6)-SUMIFS(Override!$E$11:$E$40,Override!$B$11:$B$40,$B60,Override!$D$11:$D$40,6,Override!$C$11:$C$40,"MXAU"),Override!$H$95)/'AS51'!$B$3,"")))</f>
        <v/>
      </c>
      <c r="L60" s="77">
        <f>IF(L$13="","",IF($B60="","",IFERROR($C60*$D60*IF((Override!$C$4="ON")*(COUNTIFS(Override!$B$11:$B$40,$B60,Override!$D$11:$D$40,7,Override!$E$11:$E$40,"&gt;=0")-COUNTIFS(Override!$B$11:$B$40,$B60,Override!$D$11:$D$40,7,Override!$E$11:$E$40,"&gt;=0",Override!$C$11:$C$40,"MXAU"))&gt;0,SUMIFS(Override!$E$11:$E$40,Override!$B$11:$B$40,$B60,Override!$D$11:$D$40,7)-SUMIFS(Override!$E$11:$E$40,Override!$B$11:$B$40,$B60,Override!$D$11:$D$40,7,Override!$C$11:$C$40,"MXAU"),Override!$I$95)/'AS51'!$B$3,"")))</f>
        <v/>
      </c>
      <c r="M60" s="77">
        <f>IF(M$13="","",IF($B60="","",IFERROR($C60*$D60*IF((Override!$C$4="ON")*(COUNTIFS(Override!$B$11:$B$40,$B60,Override!$D$11:$D$40,8,Override!$E$11:$E$40,"&gt;=0")-COUNTIFS(Override!$B$11:$B$40,$B60,Override!$D$11:$D$40,8,Override!$E$11:$E$40,"&gt;=0",Override!$C$11:$C$40,"MXAU"))&gt;0,SUMIFS(Override!$E$11:$E$40,Override!$B$11:$B$40,$B60,Override!$D$11:$D$40,8)-SUMIFS(Override!$E$11:$E$40,Override!$B$11:$B$40,$B60,Override!$D$11:$D$40,8,Override!$C$11:$C$40,"MXAU"),Override!$J$95)/'AS51'!$B$3,"")))</f>
        <v/>
      </c>
      <c r="N60" s="77">
        <f>IF(N$13="","",IF($B60="","",IFERROR($C60*$D60*IF((Override!$C$4="ON")*(COUNTIFS(Override!$B$11:$B$40,$B60,Override!$D$11:$D$40,9,Override!$E$11:$E$40,"&gt;=0")-COUNTIFS(Override!$B$11:$B$40,$B60,Override!$D$11:$D$40,9,Override!$E$11:$E$40,"&gt;=0",Override!$C$11:$C$40,"MXAU"))&gt;0,SUMIFS(Override!$E$11:$E$40,Override!$B$11:$B$40,$B60,Override!$D$11:$D$40,9)-SUMIFS(Override!$E$11:$E$40,Override!$B$11:$B$40,$B60,Override!$D$11:$D$40,9,Override!$C$11:$C$40,"MXAU"),Override!$K$95)/'AS51'!$B$3,"")))</f>
        <v/>
      </c>
      <c r="O60" s="77">
        <f>IF(O$13="","",IF($B60="","",IFERROR($C60*$D60*IF((Override!$C$4="ON")*(COUNTIFS(Override!$B$11:$B$40,$B60,Override!$D$11:$D$40,10,Override!$E$11:$E$40,"&gt;=0")-COUNTIFS(Override!$B$11:$B$40,$B60,Override!$D$11:$D$40,10,Override!$E$11:$E$40,"&gt;=0",Override!$C$11:$C$40,"MXAU"))&gt;0,SUMIFS(Override!$E$11:$E$40,Override!$B$11:$B$40,$B60,Override!$D$11:$D$40,10)-SUMIFS(Override!$E$11:$E$40,Override!$B$11:$B$40,$B60,Override!$D$11:$D$40,10,Override!$C$11:$C$40,"MXAU"),Override!$L$95)/'AS51'!$B$3,"")))</f>
        <v/>
      </c>
      <c r="P60" s="77">
        <f>IF(P$13="","",IF($B60="","",IFERROR($C60*$D60*IF((Override!$C$4="ON")*(COUNTIFS(Override!$B$11:$B$40,$B60,Override!$D$11:$D$40,11,Override!$E$11:$E$40,"&gt;=0")-COUNTIFS(Override!$B$11:$B$40,$B60,Override!$D$11:$D$40,11,Override!$E$11:$E$40,"&gt;=0",Override!$C$11:$C$40,"MXAU"))&gt;0,SUMIFS(Override!$E$11:$E$40,Override!$B$11:$B$40,$B60,Override!$D$11:$D$40,11)-SUMIFS(Override!$E$11:$E$40,Override!$B$11:$B$40,$B60,Override!$D$11:$D$40,11,Override!$C$11:$C$40,"MXAU"),Override!$M$95)/'AS51'!$B$3,"")))</f>
        <v/>
      </c>
      <c r="Q60" s="77">
        <f>IF(Q$13="","",IF($B60="","",IFERROR($C60*$D60*IF((Override!$C$4="ON")*(COUNTIFS(Override!$B$11:$B$40,$B60,Override!$D$11:$D$40,12,Override!$E$11:$E$40,"&gt;=0")-COUNTIFS(Override!$B$11:$B$40,$B60,Override!$D$11:$D$40,12,Override!$E$11:$E$40,"&gt;=0",Override!$C$11:$C$40,"MXAU"))&gt;0,SUMIFS(Override!$E$11:$E$40,Override!$B$11:$B$40,$B60,Override!$D$11:$D$40,12)-SUMIFS(Override!$E$11:$E$40,Override!$B$11:$B$40,$B60,Override!$D$11:$D$40,12,Override!$C$11:$C$40,"MXAU"),Override!$N$95)/'AS51'!$B$3,"")))</f>
        <v/>
      </c>
      <c r="R60" s="77">
        <f>IF(R$13="","",IF($B60="","",IFERROR($C60*$D60*IF((Override!$C$4="ON")*(COUNTIFS(Override!$B$11:$B$40,$B60,Override!$D$11:$D$40,13,Override!$E$11:$E$40,"&gt;=0")-COUNTIFS(Override!$B$11:$B$40,$B60,Override!$D$11:$D$40,13,Override!$E$11:$E$40,"&gt;=0",Override!$C$11:$C$40,"MXAU"))&gt;0,SUMIFS(Override!$E$11:$E$40,Override!$B$11:$B$40,$B60,Override!$D$11:$D$40,13)-SUMIFS(Override!$E$11:$E$40,Override!$B$11:$B$40,$B60,Override!$D$11:$D$40,13,Override!$C$11:$C$40,"MXAU"),Override!$O$95)/'AS51'!$B$3,"")))</f>
        <v/>
      </c>
      <c r="S60" s="77">
        <f>IF(S$13="","",IF($B60="","",IFERROR($C60*$D60*IF((Override!$C$4="ON")*(COUNTIFS(Override!$B$11:$B$40,$B60,Override!$D$11:$D$40,14,Override!$E$11:$E$40,"&gt;=0")-COUNTIFS(Override!$B$11:$B$40,$B60,Override!$D$11:$D$40,14,Override!$E$11:$E$40,"&gt;=0",Override!$C$11:$C$40,"MXAU"))&gt;0,SUMIFS(Override!$E$11:$E$40,Override!$B$11:$B$40,$B60,Override!$D$11:$D$40,14)-SUMIFS(Override!$E$11:$E$40,Override!$B$11:$B$40,$B60,Override!$D$11:$D$40,14,Override!$C$11:$C$40,"MXAU"),Override!$P$95)/'AS51'!$B$3,"")))</f>
        <v/>
      </c>
      <c r="T60" s="77">
        <f>IF(T$13="","",IF($B60="","",IFERROR($C60*$D60*IF((Override!$C$4="ON")*(COUNTIFS(Override!$B$11:$B$40,$B60,Override!$D$11:$D$40,15,Override!$E$11:$E$40,"&gt;=0")-COUNTIFS(Override!$B$11:$B$40,$B60,Override!$D$11:$D$40,15,Override!$E$11:$E$40,"&gt;=0",Override!$C$11:$C$40,"MXAU"))&gt;0,SUMIFS(Override!$E$11:$E$40,Override!$B$11:$B$40,$B60,Override!$D$11:$D$40,15)-SUMIFS(Override!$E$11:$E$40,Override!$B$11:$B$40,$B60,Override!$D$11:$D$40,15,Override!$C$11:$C$40,"MXAU"),Override!$Q$95)/'AS51'!$B$3,"")))</f>
        <v/>
      </c>
      <c r="U60" s="77">
        <f>IF(U$13="","",IF($B60="","",IFERROR($C60*$D60*IF((Override!$C$4="ON")*(COUNTIFS(Override!$B$11:$B$40,$B60,Override!$D$11:$D$40,16,Override!$E$11:$E$40,"&gt;=0")-COUNTIFS(Override!$B$11:$B$40,$B60,Override!$D$11:$D$40,16,Override!$E$11:$E$40,"&gt;=0",Override!$C$11:$C$40,"MXAU"))&gt;0,SUMIFS(Override!$E$11:$E$40,Override!$B$11:$B$40,$B60,Override!$D$11:$D$40,16)-SUMIFS(Override!$E$11:$E$40,Override!$B$11:$B$40,$B60,Override!$D$11:$D$40,16,Override!$C$11:$C$40,"MXAU"),Override!$R$95)/'AS51'!$B$3,"")))</f>
        <v/>
      </c>
      <c r="W60" s="77">
        <f>IF(W$13="","",IF($B60="","",IFERROR(F60*$E60/100,"")))</f>
        <v/>
      </c>
      <c r="X60" s="77">
        <f>IF(X$13="","",IF($B60="","",IFERROR(G60*$E60/100,"")))</f>
        <v/>
      </c>
      <c r="Y60" s="77">
        <f>IF(Y$13="","",IF($B60="","",IFERROR(H60*$E60/100,"")))</f>
        <v/>
      </c>
      <c r="Z60" s="77">
        <f>IF(Z$13="","",IF($B60="","",IFERROR(I60*$E60/100,"")))</f>
        <v/>
      </c>
      <c r="AA60" s="77">
        <f>IF(AA$13="","",IF($B60="","",IFERROR(J60*$E60/100,"")))</f>
        <v/>
      </c>
      <c r="AB60" s="77">
        <f>IF(AB$13="","",IF($B60="","",IFERROR(K60*$E60/100,"")))</f>
        <v/>
      </c>
      <c r="AC60" s="77">
        <f>IF(AC$13="","",IF($B60="","",IFERROR(L60*$E60/100,"")))</f>
        <v/>
      </c>
      <c r="AD60" s="77">
        <f>IF(AD$13="","",IF($B60="","",IFERROR(M60*$E60/100,"")))</f>
        <v/>
      </c>
      <c r="AE60" s="77">
        <f>IF(AE$13="","",IF($B60="","",IFERROR(N60*$E60/100,"")))</f>
        <v/>
      </c>
      <c r="AF60" s="77">
        <f>IF(AF$13="","",IF($B60="","",IFERROR(O60*$E60/100,"")))</f>
        <v/>
      </c>
      <c r="AG60" s="77">
        <f>IF(AG$13="","",IF($B60="","",IFERROR(P60*$E60/100,"")))</f>
        <v/>
      </c>
      <c r="AH60" s="77">
        <f>IF(AH$13="","",IF($B60="","",IFERROR(Q60*$E60/100,"")))</f>
        <v/>
      </c>
      <c r="AI60" s="77">
        <f>IF(AI$13="","",IF($B60="","",IFERROR(R60*$E60/100,"")))</f>
        <v/>
      </c>
      <c r="AJ60" s="77">
        <f>IF(AJ$13="","",IF($B60="","",IFERROR(S60*$E60/100,"")))</f>
        <v/>
      </c>
      <c r="AK60" s="77">
        <f>IF(AK$13="","",IF($B60="","",IFERROR(T60*$E60/100,"")))</f>
        <v/>
      </c>
      <c r="AL60" s="77">
        <f>IF(AL$13="","",IF($B60="","",IFERROR(U60*$E60/100,"")))</f>
        <v/>
      </c>
      <c r="AN60" s="77">
        <f>IF($B60="","",SUMIF($F$13:$U$13,"&lt;="&amp;Sector!$D$51,$F60:$U60))</f>
        <v/>
      </c>
      <c r="AO60" s="77">
        <f>IF($B60="","",SUMIF($W$13:$AL$13,"&lt;="&amp;Sector!$D$51,$W60:$AL60))</f>
        <v/>
      </c>
      <c r="AQ60" s="163">
        <f>IF(AQ$13="","",IF($B60="","",IFERROR($C60*$D60*SUMPRODUCT(('Dvd Calendar'!$E$492:$CZ$492&gt;AQ$12)*('Dvd Calendar'!$E$492:$CZ$492&lt;=AQ$13)*'Dvd Calendar'!$E$495:$CZ$495*(('Dvd Calendar'!$E$497:$CZ$497='Field Check'!$C$56)*('Field Check'!$C$56&lt;&gt;"")+('Dvd Calendar'!$E$497:$CZ$497='Field Check'!$C$57)*('Field Check'!$C$57&lt;&gt;"")))/'AS51'!$B$3,"")))</f>
        <v/>
      </c>
      <c r="AR60" s="163">
        <f>IF(AR$13="","",IF($B60="","",IFERROR($C60*$D60*SUMPRODUCT(('Dvd Calendar'!$E$492:$CZ$492&gt;AR$12)*('Dvd Calendar'!$E$492:$CZ$492&lt;=AR$13)*'Dvd Calendar'!$E$495:$CZ$495*(('Dvd Calendar'!$E$497:$CZ$497='Field Check'!$C$56)*('Field Check'!$C$56&lt;&gt;"")+('Dvd Calendar'!$E$497:$CZ$497='Field Check'!$C$57)*('Field Check'!$C$57&lt;&gt;"")))/'AS51'!$B$3,"")))</f>
        <v/>
      </c>
      <c r="AS60" s="163">
        <f>IF(AS$13="","",IF($B60="","",IFERROR($C60*$D60*SUMPRODUCT(('Dvd Calendar'!$E$492:$CZ$492&gt;AS$12)*('Dvd Calendar'!$E$492:$CZ$492&lt;=AS$13)*'Dvd Calendar'!$E$495:$CZ$495*(('Dvd Calendar'!$E$497:$CZ$497='Field Check'!$C$56)*('Field Check'!$C$56&lt;&gt;"")+('Dvd Calendar'!$E$497:$CZ$497='Field Check'!$C$57)*('Field Check'!$C$57&lt;&gt;"")))/'AS51'!$B$3,"")))</f>
        <v/>
      </c>
      <c r="AT60" s="163">
        <f>IF(AT$13="","",IF($B60="","",IFERROR($C60*$D60*SUMPRODUCT(('Dvd Calendar'!$E$492:$CZ$492&gt;AT$12)*('Dvd Calendar'!$E$492:$CZ$492&lt;=AT$13)*'Dvd Calendar'!$E$495:$CZ$495*(('Dvd Calendar'!$E$497:$CZ$497='Field Check'!$C$56)*('Field Check'!$C$56&lt;&gt;"")+('Dvd Calendar'!$E$497:$CZ$497='Field Check'!$C$57)*('Field Check'!$C$57&lt;&gt;"")))/'AS51'!$B$3,"")))</f>
        <v/>
      </c>
      <c r="AU60" s="163">
        <f>IF(AU$13="","",IF($B60="","",IFERROR($C60*$D60*SUMPRODUCT(('Dvd Calendar'!$E$492:$CZ$492&gt;AU$12)*('Dvd Calendar'!$E$492:$CZ$492&lt;=AU$13)*'Dvd Calendar'!$E$495:$CZ$495*(('Dvd Calendar'!$E$497:$CZ$497='Field Check'!$C$56)*('Field Check'!$C$56&lt;&gt;"")+('Dvd Calendar'!$E$497:$CZ$497='Field Check'!$C$57)*('Field Check'!$C$57&lt;&gt;"")))/'AS51'!$B$3,"")))</f>
        <v/>
      </c>
      <c r="AV60" s="163">
        <f>IF(AV$13="","",IF($B60="","",IFERROR($C60*$D60*SUMPRODUCT(('Dvd Calendar'!$E$492:$CZ$492&gt;AV$12)*('Dvd Calendar'!$E$492:$CZ$492&lt;=AV$13)*'Dvd Calendar'!$E$495:$CZ$495*(('Dvd Calendar'!$E$497:$CZ$497='Field Check'!$C$56)*('Field Check'!$C$56&lt;&gt;"")+('Dvd Calendar'!$E$497:$CZ$497='Field Check'!$C$57)*('Field Check'!$C$57&lt;&gt;"")))/'AS51'!$B$3,"")))</f>
        <v/>
      </c>
      <c r="AW60" s="163">
        <f>IF(AW$13="","",IF($B60="","",IFERROR($C60*$D60*SUMPRODUCT(('Dvd Calendar'!$E$492:$CZ$492&gt;AW$12)*('Dvd Calendar'!$E$492:$CZ$492&lt;=AW$13)*'Dvd Calendar'!$E$495:$CZ$495*(('Dvd Calendar'!$E$497:$CZ$497='Field Check'!$C$56)*('Field Check'!$C$56&lt;&gt;"")+('Dvd Calendar'!$E$497:$CZ$497='Field Check'!$C$57)*('Field Check'!$C$57&lt;&gt;"")))/'AS51'!$B$3,"")))</f>
        <v/>
      </c>
      <c r="AX60" s="163">
        <f>IF(AX$13="","",IF($B60="","",IFERROR($C60*$D60*SUMPRODUCT(('Dvd Calendar'!$E$492:$CZ$492&gt;AX$12)*('Dvd Calendar'!$E$492:$CZ$492&lt;=AX$13)*'Dvd Calendar'!$E$495:$CZ$495*(('Dvd Calendar'!$E$497:$CZ$497='Field Check'!$C$56)*('Field Check'!$C$56&lt;&gt;"")+('Dvd Calendar'!$E$497:$CZ$497='Field Check'!$C$57)*('Field Check'!$C$57&lt;&gt;"")))/'AS51'!$B$3,"")))</f>
        <v/>
      </c>
      <c r="AY60" s="163">
        <f>IF(AY$13="","",IF($B60="","",IFERROR($C60*$D60*SUMPRODUCT(('Dvd Calendar'!$E$492:$CZ$492&gt;AY$12)*('Dvd Calendar'!$E$492:$CZ$492&lt;=AY$13)*'Dvd Calendar'!$E$495:$CZ$495*(('Dvd Calendar'!$E$497:$CZ$497='Field Check'!$C$56)*('Field Check'!$C$56&lt;&gt;"")+('Dvd Calendar'!$E$497:$CZ$497='Field Check'!$C$57)*('Field Check'!$C$57&lt;&gt;"")))/'AS51'!$B$3,"")))</f>
        <v/>
      </c>
      <c r="AZ60" s="163">
        <f>IF(AZ$13="","",IF($B60="","",IFERROR($C60*$D60*SUMPRODUCT(('Dvd Calendar'!$E$492:$CZ$492&gt;AZ$12)*('Dvd Calendar'!$E$492:$CZ$492&lt;=AZ$13)*'Dvd Calendar'!$E$495:$CZ$495*(('Dvd Calendar'!$E$497:$CZ$497='Field Check'!$C$56)*('Field Check'!$C$56&lt;&gt;"")+('Dvd Calendar'!$E$497:$CZ$497='Field Check'!$C$57)*('Field Check'!$C$57&lt;&gt;"")))/'AS51'!$B$3,"")))</f>
        <v/>
      </c>
      <c r="BA60" s="163">
        <f>IF(BA$13="","",IF($B60="","",IFERROR($C60*$D60*SUMPRODUCT(('Dvd Calendar'!$E$492:$CZ$492&gt;BA$12)*('Dvd Calendar'!$E$492:$CZ$492&lt;=BA$13)*'Dvd Calendar'!$E$495:$CZ$495*(('Dvd Calendar'!$E$497:$CZ$497='Field Check'!$C$56)*('Field Check'!$C$56&lt;&gt;"")+('Dvd Calendar'!$E$497:$CZ$497='Field Check'!$C$57)*('Field Check'!$C$57&lt;&gt;"")))/'AS51'!$B$3,"")))</f>
        <v/>
      </c>
      <c r="BB60" s="163">
        <f>IF(BB$13="","",IF($B60="","",IFERROR($C60*$D60*SUMPRODUCT(('Dvd Calendar'!$E$492:$CZ$492&gt;BB$12)*('Dvd Calendar'!$E$492:$CZ$492&lt;=BB$13)*'Dvd Calendar'!$E$495:$CZ$495*(('Dvd Calendar'!$E$497:$CZ$497='Field Check'!$C$56)*('Field Check'!$C$56&lt;&gt;"")+('Dvd Calendar'!$E$497:$CZ$497='Field Check'!$C$57)*('Field Check'!$C$57&lt;&gt;"")))/'AS51'!$B$3,"")))</f>
        <v/>
      </c>
      <c r="BC60" s="163">
        <f>IF(BC$13="","",IF($B60="","",IFERROR($C60*$D60*SUMPRODUCT(('Dvd Calendar'!$E$492:$CZ$492&gt;BC$12)*('Dvd Calendar'!$E$492:$CZ$492&lt;=BC$13)*'Dvd Calendar'!$E$495:$CZ$495*(('Dvd Calendar'!$E$497:$CZ$497='Field Check'!$C$56)*('Field Check'!$C$56&lt;&gt;"")+('Dvd Calendar'!$E$497:$CZ$497='Field Check'!$C$57)*('Field Check'!$C$57&lt;&gt;"")))/'AS51'!$B$3,"")))</f>
        <v/>
      </c>
      <c r="BD60" s="163">
        <f>IF(BD$13="","",IF($B60="","",IFERROR($C60*$D60*SUMPRODUCT(('Dvd Calendar'!$E$492:$CZ$492&gt;BD$12)*('Dvd Calendar'!$E$492:$CZ$492&lt;=BD$13)*'Dvd Calendar'!$E$495:$CZ$495*(('Dvd Calendar'!$E$497:$CZ$497='Field Check'!$C$56)*('Field Check'!$C$56&lt;&gt;"")+('Dvd Calendar'!$E$497:$CZ$497='Field Check'!$C$57)*('Field Check'!$C$57&lt;&gt;"")))/'AS51'!$B$3,"")))</f>
        <v/>
      </c>
      <c r="BE60" s="163">
        <f>IF(BE$13="","",IF($B60="","",IFERROR($C60*$D60*SUMPRODUCT(('Dvd Calendar'!$E$492:$CZ$492&gt;BE$12)*('Dvd Calendar'!$E$492:$CZ$492&lt;=BE$13)*'Dvd Calendar'!$E$495:$CZ$495*(('Dvd Calendar'!$E$497:$CZ$497='Field Check'!$C$56)*('Field Check'!$C$56&lt;&gt;"")+('Dvd Calendar'!$E$497:$CZ$497='Field Check'!$C$57)*('Field Check'!$C$57&lt;&gt;"")))/'AS51'!$B$3,"")))</f>
        <v/>
      </c>
      <c r="BF60" s="163">
        <f>IF(BF$13="","",IF($B60="","",IFERROR($C60*$D60*SUMPRODUCT(('Dvd Calendar'!$E$492:$CZ$492&gt;BF$12)*('Dvd Calendar'!$E$492:$CZ$492&lt;=BF$13)*'Dvd Calendar'!$E$495:$CZ$495*(('Dvd Calendar'!$E$497:$CZ$497='Field Check'!$C$56)*('Field Check'!$C$56&lt;&gt;"")+('Dvd Calendar'!$E$497:$CZ$497='Field Check'!$C$57)*('Field Check'!$C$57&lt;&gt;"")))/'AS51'!$B$3,"")))</f>
        <v/>
      </c>
      <c r="BH60" s="163">
        <f>IF(BH$13="","",IF($B60="","",IFERROR(AQ60*$E60/100,"")))</f>
        <v/>
      </c>
      <c r="BI60" s="163">
        <f>IF(BI$13="","",IF($B60="","",IFERROR(AR60*$E60/100,"")))</f>
        <v/>
      </c>
      <c r="BJ60" s="163">
        <f>IF(BJ$13="","",IF($B60="","",IFERROR(AS60*$E60/100,"")))</f>
        <v/>
      </c>
      <c r="BK60" s="163">
        <f>IF(BK$13="","",IF($B60="","",IFERROR(AT60*$E60/100,"")))</f>
        <v/>
      </c>
      <c r="BL60" s="163">
        <f>IF(BL$13="","",IF($B60="","",IFERROR(AU60*$E60/100,"")))</f>
        <v/>
      </c>
      <c r="BM60" s="163">
        <f>IF(BM$13="","",IF($B60="","",IFERROR(AV60*$E60/100,"")))</f>
        <v/>
      </c>
      <c r="BN60" s="163">
        <f>IF(BN$13="","",IF($B60="","",IFERROR(AW60*$E60/100,"")))</f>
        <v/>
      </c>
      <c r="BO60" s="163">
        <f>IF(BO$13="","",IF($B60="","",IFERROR(AX60*$E60/100,"")))</f>
        <v/>
      </c>
      <c r="BP60" s="163">
        <f>IF(BP$13="","",IF($B60="","",IFERROR(AY60*$E60/100,"")))</f>
        <v/>
      </c>
      <c r="BQ60" s="163">
        <f>IF(BQ$13="","",IF($B60="","",IFERROR(AZ60*$E60/100,"")))</f>
        <v/>
      </c>
      <c r="BR60" s="163">
        <f>IF(BR$13="","",IF($B60="","",IFERROR(BA60*$E60/100,"")))</f>
        <v/>
      </c>
      <c r="BS60" s="163">
        <f>IF(BS$13="","",IF($B60="","",IFERROR(BB60*$E60/100,"")))</f>
        <v/>
      </c>
      <c r="BT60" s="163">
        <f>IF(BT$13="","",IF($B60="","",IFERROR(BC60*$E60/100,"")))</f>
        <v/>
      </c>
      <c r="BU60" s="163">
        <f>IF(BU$13="","",IF($B60="","",IFERROR(BD60*$E60/100,"")))</f>
        <v/>
      </c>
      <c r="BV60" s="163">
        <f>IF(BV$13="","",IF($B60="","",IFERROR(BE60*$E60/100,"")))</f>
        <v/>
      </c>
      <c r="BW60" s="163">
        <f>IF(BW$13="","",IF($B60="","",IFERROR(BF60*$E60/100,"")))</f>
        <v/>
      </c>
    </row>
    <row r="61">
      <c r="B61" s="126">
        <f>IF('AS51'!$C$51="","",'AS51'!$C$51)</f>
        <v/>
      </c>
      <c r="C61" s="74">
        <f>IF('AS51'!$B$51="","",'AS51'!$B$51)</f>
        <v/>
      </c>
      <c r="D61" s="75">
        <f>IFERROR('AS51'!$Q$51,1)</f>
        <v/>
      </c>
      <c r="E61" s="76">
        <f>IF($B61="","",IF(ISNUMBER('AS51'!$I$51),'AS51'!$I$51,'Index Summary'!$C$7))</f>
        <v/>
      </c>
      <c r="F61" s="77">
        <f>IF(F$13="","",IF($B61="","",IFERROR($C61*$D61*IF((Override!$C$4="ON")*(COUNTIFS(Override!$B$11:$B$40,$B61,Override!$D$11:$D$40,1,Override!$E$11:$E$40,"&gt;=0")-COUNTIFS(Override!$B$11:$B$40,$B61,Override!$D$11:$D$40,1,Override!$E$11:$E$40,"&gt;=0",Override!$C$11:$C$40,"MXAU"))&gt;0,SUMIFS(Override!$E$11:$E$40,Override!$B$11:$B$40,$B61,Override!$D$11:$D$40,1)-SUMIFS(Override!$E$11:$E$40,Override!$B$11:$B$40,$B61,Override!$D$11:$D$40,1,Override!$C$11:$C$40,"MXAU"),Override!$C$96)/'AS51'!$B$3,"")))</f>
        <v/>
      </c>
      <c r="G61" s="77">
        <f>IF(G$13="","",IF($B61="","",IFERROR($C61*$D61*IF((Override!$C$4="ON")*(COUNTIFS(Override!$B$11:$B$40,$B61,Override!$D$11:$D$40,2,Override!$E$11:$E$40,"&gt;=0")-COUNTIFS(Override!$B$11:$B$40,$B61,Override!$D$11:$D$40,2,Override!$E$11:$E$40,"&gt;=0",Override!$C$11:$C$40,"MXAU"))&gt;0,SUMIFS(Override!$E$11:$E$40,Override!$B$11:$B$40,$B61,Override!$D$11:$D$40,2)-SUMIFS(Override!$E$11:$E$40,Override!$B$11:$B$40,$B61,Override!$D$11:$D$40,2,Override!$C$11:$C$40,"MXAU"),Override!$D$96)/'AS51'!$B$3,"")))</f>
        <v/>
      </c>
      <c r="H61" s="77">
        <f>IF(H$13="","",IF($B61="","",IFERROR($C61*$D61*IF((Override!$C$4="ON")*(COUNTIFS(Override!$B$11:$B$40,$B61,Override!$D$11:$D$40,3,Override!$E$11:$E$40,"&gt;=0")-COUNTIFS(Override!$B$11:$B$40,$B61,Override!$D$11:$D$40,3,Override!$E$11:$E$40,"&gt;=0",Override!$C$11:$C$40,"MXAU"))&gt;0,SUMIFS(Override!$E$11:$E$40,Override!$B$11:$B$40,$B61,Override!$D$11:$D$40,3)-SUMIFS(Override!$E$11:$E$40,Override!$B$11:$B$40,$B61,Override!$D$11:$D$40,3,Override!$C$11:$C$40,"MXAU"),Override!$E$96)/'AS51'!$B$3,"")))</f>
        <v/>
      </c>
      <c r="I61" s="77">
        <f>IF(I$13="","",IF($B61="","",IFERROR($C61*$D61*IF((Override!$C$4="ON")*(COUNTIFS(Override!$B$11:$B$40,$B61,Override!$D$11:$D$40,4,Override!$E$11:$E$40,"&gt;=0")-COUNTIFS(Override!$B$11:$B$40,$B61,Override!$D$11:$D$40,4,Override!$E$11:$E$40,"&gt;=0",Override!$C$11:$C$40,"MXAU"))&gt;0,SUMIFS(Override!$E$11:$E$40,Override!$B$11:$B$40,$B61,Override!$D$11:$D$40,4)-SUMIFS(Override!$E$11:$E$40,Override!$B$11:$B$40,$B61,Override!$D$11:$D$40,4,Override!$C$11:$C$40,"MXAU"),Override!$F$96)/'AS51'!$B$3,"")))</f>
        <v/>
      </c>
      <c r="J61" s="77">
        <f>IF(J$13="","",IF($B61="","",IFERROR($C61*$D61*IF((Override!$C$4="ON")*(COUNTIFS(Override!$B$11:$B$40,$B61,Override!$D$11:$D$40,5,Override!$E$11:$E$40,"&gt;=0")-COUNTIFS(Override!$B$11:$B$40,$B61,Override!$D$11:$D$40,5,Override!$E$11:$E$40,"&gt;=0",Override!$C$11:$C$40,"MXAU"))&gt;0,SUMIFS(Override!$E$11:$E$40,Override!$B$11:$B$40,$B61,Override!$D$11:$D$40,5)-SUMIFS(Override!$E$11:$E$40,Override!$B$11:$B$40,$B61,Override!$D$11:$D$40,5,Override!$C$11:$C$40,"MXAU"),Override!$G$96)/'AS51'!$B$3,"")))</f>
        <v/>
      </c>
      <c r="K61" s="77">
        <f>IF(K$13="","",IF($B61="","",IFERROR($C61*$D61*IF((Override!$C$4="ON")*(COUNTIFS(Override!$B$11:$B$40,$B61,Override!$D$11:$D$40,6,Override!$E$11:$E$40,"&gt;=0")-COUNTIFS(Override!$B$11:$B$40,$B61,Override!$D$11:$D$40,6,Override!$E$11:$E$40,"&gt;=0",Override!$C$11:$C$40,"MXAU"))&gt;0,SUMIFS(Override!$E$11:$E$40,Override!$B$11:$B$40,$B61,Override!$D$11:$D$40,6)-SUMIFS(Override!$E$11:$E$40,Override!$B$11:$B$40,$B61,Override!$D$11:$D$40,6,Override!$C$11:$C$40,"MXAU"),Override!$H$96)/'AS51'!$B$3,"")))</f>
        <v/>
      </c>
      <c r="L61" s="77">
        <f>IF(L$13="","",IF($B61="","",IFERROR($C61*$D61*IF((Override!$C$4="ON")*(COUNTIFS(Override!$B$11:$B$40,$B61,Override!$D$11:$D$40,7,Override!$E$11:$E$40,"&gt;=0")-COUNTIFS(Override!$B$11:$B$40,$B61,Override!$D$11:$D$40,7,Override!$E$11:$E$40,"&gt;=0",Override!$C$11:$C$40,"MXAU"))&gt;0,SUMIFS(Override!$E$11:$E$40,Override!$B$11:$B$40,$B61,Override!$D$11:$D$40,7)-SUMIFS(Override!$E$11:$E$40,Override!$B$11:$B$40,$B61,Override!$D$11:$D$40,7,Override!$C$11:$C$40,"MXAU"),Override!$I$96)/'AS51'!$B$3,"")))</f>
        <v/>
      </c>
      <c r="M61" s="77">
        <f>IF(M$13="","",IF($B61="","",IFERROR($C61*$D61*IF((Override!$C$4="ON")*(COUNTIFS(Override!$B$11:$B$40,$B61,Override!$D$11:$D$40,8,Override!$E$11:$E$40,"&gt;=0")-COUNTIFS(Override!$B$11:$B$40,$B61,Override!$D$11:$D$40,8,Override!$E$11:$E$40,"&gt;=0",Override!$C$11:$C$40,"MXAU"))&gt;0,SUMIFS(Override!$E$11:$E$40,Override!$B$11:$B$40,$B61,Override!$D$11:$D$40,8)-SUMIFS(Override!$E$11:$E$40,Override!$B$11:$B$40,$B61,Override!$D$11:$D$40,8,Override!$C$11:$C$40,"MXAU"),Override!$J$96)/'AS51'!$B$3,"")))</f>
        <v/>
      </c>
      <c r="N61" s="77">
        <f>IF(N$13="","",IF($B61="","",IFERROR($C61*$D61*IF((Override!$C$4="ON")*(COUNTIFS(Override!$B$11:$B$40,$B61,Override!$D$11:$D$40,9,Override!$E$11:$E$40,"&gt;=0")-COUNTIFS(Override!$B$11:$B$40,$B61,Override!$D$11:$D$40,9,Override!$E$11:$E$40,"&gt;=0",Override!$C$11:$C$40,"MXAU"))&gt;0,SUMIFS(Override!$E$11:$E$40,Override!$B$11:$B$40,$B61,Override!$D$11:$D$40,9)-SUMIFS(Override!$E$11:$E$40,Override!$B$11:$B$40,$B61,Override!$D$11:$D$40,9,Override!$C$11:$C$40,"MXAU"),Override!$K$96)/'AS51'!$B$3,"")))</f>
        <v/>
      </c>
      <c r="O61" s="77">
        <f>IF(O$13="","",IF($B61="","",IFERROR($C61*$D61*IF((Override!$C$4="ON")*(COUNTIFS(Override!$B$11:$B$40,$B61,Override!$D$11:$D$40,10,Override!$E$11:$E$40,"&gt;=0")-COUNTIFS(Override!$B$11:$B$40,$B61,Override!$D$11:$D$40,10,Override!$E$11:$E$40,"&gt;=0",Override!$C$11:$C$40,"MXAU"))&gt;0,SUMIFS(Override!$E$11:$E$40,Override!$B$11:$B$40,$B61,Override!$D$11:$D$40,10)-SUMIFS(Override!$E$11:$E$40,Override!$B$11:$B$40,$B61,Override!$D$11:$D$40,10,Override!$C$11:$C$40,"MXAU"),Override!$L$96)/'AS51'!$B$3,"")))</f>
        <v/>
      </c>
      <c r="P61" s="77">
        <f>IF(P$13="","",IF($B61="","",IFERROR($C61*$D61*IF((Override!$C$4="ON")*(COUNTIFS(Override!$B$11:$B$40,$B61,Override!$D$11:$D$40,11,Override!$E$11:$E$40,"&gt;=0")-COUNTIFS(Override!$B$11:$B$40,$B61,Override!$D$11:$D$40,11,Override!$E$11:$E$40,"&gt;=0",Override!$C$11:$C$40,"MXAU"))&gt;0,SUMIFS(Override!$E$11:$E$40,Override!$B$11:$B$40,$B61,Override!$D$11:$D$40,11)-SUMIFS(Override!$E$11:$E$40,Override!$B$11:$B$40,$B61,Override!$D$11:$D$40,11,Override!$C$11:$C$40,"MXAU"),Override!$M$96)/'AS51'!$B$3,"")))</f>
        <v/>
      </c>
      <c r="Q61" s="77">
        <f>IF(Q$13="","",IF($B61="","",IFERROR($C61*$D61*IF((Override!$C$4="ON")*(COUNTIFS(Override!$B$11:$B$40,$B61,Override!$D$11:$D$40,12,Override!$E$11:$E$40,"&gt;=0")-COUNTIFS(Override!$B$11:$B$40,$B61,Override!$D$11:$D$40,12,Override!$E$11:$E$40,"&gt;=0",Override!$C$11:$C$40,"MXAU"))&gt;0,SUMIFS(Override!$E$11:$E$40,Override!$B$11:$B$40,$B61,Override!$D$11:$D$40,12)-SUMIFS(Override!$E$11:$E$40,Override!$B$11:$B$40,$B61,Override!$D$11:$D$40,12,Override!$C$11:$C$40,"MXAU"),Override!$N$96)/'AS51'!$B$3,"")))</f>
        <v/>
      </c>
      <c r="R61" s="77">
        <f>IF(R$13="","",IF($B61="","",IFERROR($C61*$D61*IF((Override!$C$4="ON")*(COUNTIFS(Override!$B$11:$B$40,$B61,Override!$D$11:$D$40,13,Override!$E$11:$E$40,"&gt;=0")-COUNTIFS(Override!$B$11:$B$40,$B61,Override!$D$11:$D$40,13,Override!$E$11:$E$40,"&gt;=0",Override!$C$11:$C$40,"MXAU"))&gt;0,SUMIFS(Override!$E$11:$E$40,Override!$B$11:$B$40,$B61,Override!$D$11:$D$40,13)-SUMIFS(Override!$E$11:$E$40,Override!$B$11:$B$40,$B61,Override!$D$11:$D$40,13,Override!$C$11:$C$40,"MXAU"),Override!$O$96)/'AS51'!$B$3,"")))</f>
        <v/>
      </c>
      <c r="S61" s="77">
        <f>IF(S$13="","",IF($B61="","",IFERROR($C61*$D61*IF((Override!$C$4="ON")*(COUNTIFS(Override!$B$11:$B$40,$B61,Override!$D$11:$D$40,14,Override!$E$11:$E$40,"&gt;=0")-COUNTIFS(Override!$B$11:$B$40,$B61,Override!$D$11:$D$40,14,Override!$E$11:$E$40,"&gt;=0",Override!$C$11:$C$40,"MXAU"))&gt;0,SUMIFS(Override!$E$11:$E$40,Override!$B$11:$B$40,$B61,Override!$D$11:$D$40,14)-SUMIFS(Override!$E$11:$E$40,Override!$B$11:$B$40,$B61,Override!$D$11:$D$40,14,Override!$C$11:$C$40,"MXAU"),Override!$P$96)/'AS51'!$B$3,"")))</f>
        <v/>
      </c>
      <c r="T61" s="77">
        <f>IF(T$13="","",IF($B61="","",IFERROR($C61*$D61*IF((Override!$C$4="ON")*(COUNTIFS(Override!$B$11:$B$40,$B61,Override!$D$11:$D$40,15,Override!$E$11:$E$40,"&gt;=0")-COUNTIFS(Override!$B$11:$B$40,$B61,Override!$D$11:$D$40,15,Override!$E$11:$E$40,"&gt;=0",Override!$C$11:$C$40,"MXAU"))&gt;0,SUMIFS(Override!$E$11:$E$40,Override!$B$11:$B$40,$B61,Override!$D$11:$D$40,15)-SUMIFS(Override!$E$11:$E$40,Override!$B$11:$B$40,$B61,Override!$D$11:$D$40,15,Override!$C$11:$C$40,"MXAU"),Override!$Q$96)/'AS51'!$B$3,"")))</f>
        <v/>
      </c>
      <c r="U61" s="77">
        <f>IF(U$13="","",IF($B61="","",IFERROR($C61*$D61*IF((Override!$C$4="ON")*(COUNTIFS(Override!$B$11:$B$40,$B61,Override!$D$11:$D$40,16,Override!$E$11:$E$40,"&gt;=0")-COUNTIFS(Override!$B$11:$B$40,$B61,Override!$D$11:$D$40,16,Override!$E$11:$E$40,"&gt;=0",Override!$C$11:$C$40,"MXAU"))&gt;0,SUMIFS(Override!$E$11:$E$40,Override!$B$11:$B$40,$B61,Override!$D$11:$D$40,16)-SUMIFS(Override!$E$11:$E$40,Override!$B$11:$B$40,$B61,Override!$D$11:$D$40,16,Override!$C$11:$C$40,"MXAU"),Override!$R$96)/'AS51'!$B$3,"")))</f>
        <v/>
      </c>
      <c r="W61" s="77">
        <f>IF(W$13="","",IF($B61="","",IFERROR(F61*$E61/100,"")))</f>
        <v/>
      </c>
      <c r="X61" s="77">
        <f>IF(X$13="","",IF($B61="","",IFERROR(G61*$E61/100,"")))</f>
        <v/>
      </c>
      <c r="Y61" s="77">
        <f>IF(Y$13="","",IF($B61="","",IFERROR(H61*$E61/100,"")))</f>
        <v/>
      </c>
      <c r="Z61" s="77">
        <f>IF(Z$13="","",IF($B61="","",IFERROR(I61*$E61/100,"")))</f>
        <v/>
      </c>
      <c r="AA61" s="77">
        <f>IF(AA$13="","",IF($B61="","",IFERROR(J61*$E61/100,"")))</f>
        <v/>
      </c>
      <c r="AB61" s="77">
        <f>IF(AB$13="","",IF($B61="","",IFERROR(K61*$E61/100,"")))</f>
        <v/>
      </c>
      <c r="AC61" s="77">
        <f>IF(AC$13="","",IF($B61="","",IFERROR(L61*$E61/100,"")))</f>
        <v/>
      </c>
      <c r="AD61" s="77">
        <f>IF(AD$13="","",IF($B61="","",IFERROR(M61*$E61/100,"")))</f>
        <v/>
      </c>
      <c r="AE61" s="77">
        <f>IF(AE$13="","",IF($B61="","",IFERROR(N61*$E61/100,"")))</f>
        <v/>
      </c>
      <c r="AF61" s="77">
        <f>IF(AF$13="","",IF($B61="","",IFERROR(O61*$E61/100,"")))</f>
        <v/>
      </c>
      <c r="AG61" s="77">
        <f>IF(AG$13="","",IF($B61="","",IFERROR(P61*$E61/100,"")))</f>
        <v/>
      </c>
      <c r="AH61" s="77">
        <f>IF(AH$13="","",IF($B61="","",IFERROR(Q61*$E61/100,"")))</f>
        <v/>
      </c>
      <c r="AI61" s="77">
        <f>IF(AI$13="","",IF($B61="","",IFERROR(R61*$E61/100,"")))</f>
        <v/>
      </c>
      <c r="AJ61" s="77">
        <f>IF(AJ$13="","",IF($B61="","",IFERROR(S61*$E61/100,"")))</f>
        <v/>
      </c>
      <c r="AK61" s="77">
        <f>IF(AK$13="","",IF($B61="","",IFERROR(T61*$E61/100,"")))</f>
        <v/>
      </c>
      <c r="AL61" s="77">
        <f>IF(AL$13="","",IF($B61="","",IFERROR(U61*$E61/100,"")))</f>
        <v/>
      </c>
      <c r="AN61" s="77">
        <f>IF($B61="","",SUMIF($F$13:$U$13,"&lt;="&amp;Sector!$D$51,$F61:$U61))</f>
        <v/>
      </c>
      <c r="AO61" s="77">
        <f>IF($B61="","",SUMIF($W$13:$AL$13,"&lt;="&amp;Sector!$D$51,$W61:$AL61))</f>
        <v/>
      </c>
      <c r="AQ61" s="163">
        <f>IF(AQ$13="","",IF($B61="","",IFERROR($C61*$D61*SUMPRODUCT(('Dvd Calendar'!$E$503:$CZ$503&gt;AQ$12)*('Dvd Calendar'!$E$503:$CZ$503&lt;=AQ$13)*'Dvd Calendar'!$E$506:$CZ$506*(('Dvd Calendar'!$E$508:$CZ$508='Field Check'!$C$56)*('Field Check'!$C$56&lt;&gt;"")+('Dvd Calendar'!$E$508:$CZ$508='Field Check'!$C$57)*('Field Check'!$C$57&lt;&gt;"")))/'AS51'!$B$3,"")))</f>
        <v/>
      </c>
      <c r="AR61" s="163">
        <f>IF(AR$13="","",IF($B61="","",IFERROR($C61*$D61*SUMPRODUCT(('Dvd Calendar'!$E$503:$CZ$503&gt;AR$12)*('Dvd Calendar'!$E$503:$CZ$503&lt;=AR$13)*'Dvd Calendar'!$E$506:$CZ$506*(('Dvd Calendar'!$E$508:$CZ$508='Field Check'!$C$56)*('Field Check'!$C$56&lt;&gt;"")+('Dvd Calendar'!$E$508:$CZ$508='Field Check'!$C$57)*('Field Check'!$C$57&lt;&gt;"")))/'AS51'!$B$3,"")))</f>
        <v/>
      </c>
      <c r="AS61" s="163">
        <f>IF(AS$13="","",IF($B61="","",IFERROR($C61*$D61*SUMPRODUCT(('Dvd Calendar'!$E$503:$CZ$503&gt;AS$12)*('Dvd Calendar'!$E$503:$CZ$503&lt;=AS$13)*'Dvd Calendar'!$E$506:$CZ$506*(('Dvd Calendar'!$E$508:$CZ$508='Field Check'!$C$56)*('Field Check'!$C$56&lt;&gt;"")+('Dvd Calendar'!$E$508:$CZ$508='Field Check'!$C$57)*('Field Check'!$C$57&lt;&gt;"")))/'AS51'!$B$3,"")))</f>
        <v/>
      </c>
      <c r="AT61" s="163">
        <f>IF(AT$13="","",IF($B61="","",IFERROR($C61*$D61*SUMPRODUCT(('Dvd Calendar'!$E$503:$CZ$503&gt;AT$12)*('Dvd Calendar'!$E$503:$CZ$503&lt;=AT$13)*'Dvd Calendar'!$E$506:$CZ$506*(('Dvd Calendar'!$E$508:$CZ$508='Field Check'!$C$56)*('Field Check'!$C$56&lt;&gt;"")+('Dvd Calendar'!$E$508:$CZ$508='Field Check'!$C$57)*('Field Check'!$C$57&lt;&gt;"")))/'AS51'!$B$3,"")))</f>
        <v/>
      </c>
      <c r="AU61" s="163">
        <f>IF(AU$13="","",IF($B61="","",IFERROR($C61*$D61*SUMPRODUCT(('Dvd Calendar'!$E$503:$CZ$503&gt;AU$12)*('Dvd Calendar'!$E$503:$CZ$503&lt;=AU$13)*'Dvd Calendar'!$E$506:$CZ$506*(('Dvd Calendar'!$E$508:$CZ$508='Field Check'!$C$56)*('Field Check'!$C$56&lt;&gt;"")+('Dvd Calendar'!$E$508:$CZ$508='Field Check'!$C$57)*('Field Check'!$C$57&lt;&gt;"")))/'AS51'!$B$3,"")))</f>
        <v/>
      </c>
      <c r="AV61" s="163">
        <f>IF(AV$13="","",IF($B61="","",IFERROR($C61*$D61*SUMPRODUCT(('Dvd Calendar'!$E$503:$CZ$503&gt;AV$12)*('Dvd Calendar'!$E$503:$CZ$503&lt;=AV$13)*'Dvd Calendar'!$E$506:$CZ$506*(('Dvd Calendar'!$E$508:$CZ$508='Field Check'!$C$56)*('Field Check'!$C$56&lt;&gt;"")+('Dvd Calendar'!$E$508:$CZ$508='Field Check'!$C$57)*('Field Check'!$C$57&lt;&gt;"")))/'AS51'!$B$3,"")))</f>
        <v/>
      </c>
      <c r="AW61" s="163">
        <f>IF(AW$13="","",IF($B61="","",IFERROR($C61*$D61*SUMPRODUCT(('Dvd Calendar'!$E$503:$CZ$503&gt;AW$12)*('Dvd Calendar'!$E$503:$CZ$503&lt;=AW$13)*'Dvd Calendar'!$E$506:$CZ$506*(('Dvd Calendar'!$E$508:$CZ$508='Field Check'!$C$56)*('Field Check'!$C$56&lt;&gt;"")+('Dvd Calendar'!$E$508:$CZ$508='Field Check'!$C$57)*('Field Check'!$C$57&lt;&gt;"")))/'AS51'!$B$3,"")))</f>
        <v/>
      </c>
      <c r="AX61" s="163">
        <f>IF(AX$13="","",IF($B61="","",IFERROR($C61*$D61*SUMPRODUCT(('Dvd Calendar'!$E$503:$CZ$503&gt;AX$12)*('Dvd Calendar'!$E$503:$CZ$503&lt;=AX$13)*'Dvd Calendar'!$E$506:$CZ$506*(('Dvd Calendar'!$E$508:$CZ$508='Field Check'!$C$56)*('Field Check'!$C$56&lt;&gt;"")+('Dvd Calendar'!$E$508:$CZ$508='Field Check'!$C$57)*('Field Check'!$C$57&lt;&gt;"")))/'AS51'!$B$3,"")))</f>
        <v/>
      </c>
      <c r="AY61" s="163">
        <f>IF(AY$13="","",IF($B61="","",IFERROR($C61*$D61*SUMPRODUCT(('Dvd Calendar'!$E$503:$CZ$503&gt;AY$12)*('Dvd Calendar'!$E$503:$CZ$503&lt;=AY$13)*'Dvd Calendar'!$E$506:$CZ$506*(('Dvd Calendar'!$E$508:$CZ$508='Field Check'!$C$56)*('Field Check'!$C$56&lt;&gt;"")+('Dvd Calendar'!$E$508:$CZ$508='Field Check'!$C$57)*('Field Check'!$C$57&lt;&gt;"")))/'AS51'!$B$3,"")))</f>
        <v/>
      </c>
      <c r="AZ61" s="163">
        <f>IF(AZ$13="","",IF($B61="","",IFERROR($C61*$D61*SUMPRODUCT(('Dvd Calendar'!$E$503:$CZ$503&gt;AZ$12)*('Dvd Calendar'!$E$503:$CZ$503&lt;=AZ$13)*'Dvd Calendar'!$E$506:$CZ$506*(('Dvd Calendar'!$E$508:$CZ$508='Field Check'!$C$56)*('Field Check'!$C$56&lt;&gt;"")+('Dvd Calendar'!$E$508:$CZ$508='Field Check'!$C$57)*('Field Check'!$C$57&lt;&gt;"")))/'AS51'!$B$3,"")))</f>
        <v/>
      </c>
      <c r="BA61" s="163">
        <f>IF(BA$13="","",IF($B61="","",IFERROR($C61*$D61*SUMPRODUCT(('Dvd Calendar'!$E$503:$CZ$503&gt;BA$12)*('Dvd Calendar'!$E$503:$CZ$503&lt;=BA$13)*'Dvd Calendar'!$E$506:$CZ$506*(('Dvd Calendar'!$E$508:$CZ$508='Field Check'!$C$56)*('Field Check'!$C$56&lt;&gt;"")+('Dvd Calendar'!$E$508:$CZ$508='Field Check'!$C$57)*('Field Check'!$C$57&lt;&gt;"")))/'AS51'!$B$3,"")))</f>
        <v/>
      </c>
      <c r="BB61" s="163">
        <f>IF(BB$13="","",IF($B61="","",IFERROR($C61*$D61*SUMPRODUCT(('Dvd Calendar'!$E$503:$CZ$503&gt;BB$12)*('Dvd Calendar'!$E$503:$CZ$503&lt;=BB$13)*'Dvd Calendar'!$E$506:$CZ$506*(('Dvd Calendar'!$E$508:$CZ$508='Field Check'!$C$56)*('Field Check'!$C$56&lt;&gt;"")+('Dvd Calendar'!$E$508:$CZ$508='Field Check'!$C$57)*('Field Check'!$C$57&lt;&gt;"")))/'AS51'!$B$3,"")))</f>
        <v/>
      </c>
      <c r="BC61" s="163">
        <f>IF(BC$13="","",IF($B61="","",IFERROR($C61*$D61*SUMPRODUCT(('Dvd Calendar'!$E$503:$CZ$503&gt;BC$12)*('Dvd Calendar'!$E$503:$CZ$503&lt;=BC$13)*'Dvd Calendar'!$E$506:$CZ$506*(('Dvd Calendar'!$E$508:$CZ$508='Field Check'!$C$56)*('Field Check'!$C$56&lt;&gt;"")+('Dvd Calendar'!$E$508:$CZ$508='Field Check'!$C$57)*('Field Check'!$C$57&lt;&gt;"")))/'AS51'!$B$3,"")))</f>
        <v/>
      </c>
      <c r="BD61" s="163">
        <f>IF(BD$13="","",IF($B61="","",IFERROR($C61*$D61*SUMPRODUCT(('Dvd Calendar'!$E$503:$CZ$503&gt;BD$12)*('Dvd Calendar'!$E$503:$CZ$503&lt;=BD$13)*'Dvd Calendar'!$E$506:$CZ$506*(('Dvd Calendar'!$E$508:$CZ$508='Field Check'!$C$56)*('Field Check'!$C$56&lt;&gt;"")+('Dvd Calendar'!$E$508:$CZ$508='Field Check'!$C$57)*('Field Check'!$C$57&lt;&gt;"")))/'AS51'!$B$3,"")))</f>
        <v/>
      </c>
      <c r="BE61" s="163">
        <f>IF(BE$13="","",IF($B61="","",IFERROR($C61*$D61*SUMPRODUCT(('Dvd Calendar'!$E$503:$CZ$503&gt;BE$12)*('Dvd Calendar'!$E$503:$CZ$503&lt;=BE$13)*'Dvd Calendar'!$E$506:$CZ$506*(('Dvd Calendar'!$E$508:$CZ$508='Field Check'!$C$56)*('Field Check'!$C$56&lt;&gt;"")+('Dvd Calendar'!$E$508:$CZ$508='Field Check'!$C$57)*('Field Check'!$C$57&lt;&gt;"")))/'AS51'!$B$3,"")))</f>
        <v/>
      </c>
      <c r="BF61" s="163">
        <f>IF(BF$13="","",IF($B61="","",IFERROR($C61*$D61*SUMPRODUCT(('Dvd Calendar'!$E$503:$CZ$503&gt;BF$12)*('Dvd Calendar'!$E$503:$CZ$503&lt;=BF$13)*'Dvd Calendar'!$E$506:$CZ$506*(('Dvd Calendar'!$E$508:$CZ$508='Field Check'!$C$56)*('Field Check'!$C$56&lt;&gt;"")+('Dvd Calendar'!$E$508:$CZ$508='Field Check'!$C$57)*('Field Check'!$C$57&lt;&gt;"")))/'AS51'!$B$3,"")))</f>
        <v/>
      </c>
      <c r="BH61" s="163">
        <f>IF(BH$13="","",IF($B61="","",IFERROR(AQ61*$E61/100,"")))</f>
        <v/>
      </c>
      <c r="BI61" s="163">
        <f>IF(BI$13="","",IF($B61="","",IFERROR(AR61*$E61/100,"")))</f>
        <v/>
      </c>
      <c r="BJ61" s="163">
        <f>IF(BJ$13="","",IF($B61="","",IFERROR(AS61*$E61/100,"")))</f>
        <v/>
      </c>
      <c r="BK61" s="163">
        <f>IF(BK$13="","",IF($B61="","",IFERROR(AT61*$E61/100,"")))</f>
        <v/>
      </c>
      <c r="BL61" s="163">
        <f>IF(BL$13="","",IF($B61="","",IFERROR(AU61*$E61/100,"")))</f>
        <v/>
      </c>
      <c r="BM61" s="163">
        <f>IF(BM$13="","",IF($B61="","",IFERROR(AV61*$E61/100,"")))</f>
        <v/>
      </c>
      <c r="BN61" s="163">
        <f>IF(BN$13="","",IF($B61="","",IFERROR(AW61*$E61/100,"")))</f>
        <v/>
      </c>
      <c r="BO61" s="163">
        <f>IF(BO$13="","",IF($B61="","",IFERROR(AX61*$E61/100,"")))</f>
        <v/>
      </c>
      <c r="BP61" s="163">
        <f>IF(BP$13="","",IF($B61="","",IFERROR(AY61*$E61/100,"")))</f>
        <v/>
      </c>
      <c r="BQ61" s="163">
        <f>IF(BQ$13="","",IF($B61="","",IFERROR(AZ61*$E61/100,"")))</f>
        <v/>
      </c>
      <c r="BR61" s="163">
        <f>IF(BR$13="","",IF($B61="","",IFERROR(BA61*$E61/100,"")))</f>
        <v/>
      </c>
      <c r="BS61" s="163">
        <f>IF(BS$13="","",IF($B61="","",IFERROR(BB61*$E61/100,"")))</f>
        <v/>
      </c>
      <c r="BT61" s="163">
        <f>IF(BT$13="","",IF($B61="","",IFERROR(BC61*$E61/100,"")))</f>
        <v/>
      </c>
      <c r="BU61" s="163">
        <f>IF(BU$13="","",IF($B61="","",IFERROR(BD61*$E61/100,"")))</f>
        <v/>
      </c>
      <c r="BV61" s="163">
        <f>IF(BV$13="","",IF($B61="","",IFERROR(BE61*$E61/100,"")))</f>
        <v/>
      </c>
      <c r="BW61" s="163">
        <f>IF(BW$13="","",IF($B61="","",IFERROR(BF61*$E61/100,"")))</f>
        <v/>
      </c>
    </row>
    <row r="62">
      <c r="B62" s="126">
        <f>IF('AS51'!$C$52="","",'AS51'!$C$52)</f>
        <v/>
      </c>
      <c r="C62" s="74">
        <f>IF('AS51'!$B$52="","",'AS51'!$B$52)</f>
        <v/>
      </c>
      <c r="D62" s="75">
        <f>IFERROR('AS51'!$Q$52,1)</f>
        <v/>
      </c>
      <c r="E62" s="76">
        <f>IF($B62="","",IF(ISNUMBER('AS51'!$I$52),'AS51'!$I$52,'Index Summary'!$C$7))</f>
        <v/>
      </c>
      <c r="F62" s="77">
        <f>IF(F$13="","",IF($B62="","",IFERROR($C62*$D62*IF((Override!$C$4="ON")*(COUNTIFS(Override!$B$11:$B$40,$B62,Override!$D$11:$D$40,1,Override!$E$11:$E$40,"&gt;=0")-COUNTIFS(Override!$B$11:$B$40,$B62,Override!$D$11:$D$40,1,Override!$E$11:$E$40,"&gt;=0",Override!$C$11:$C$40,"MXAU"))&gt;0,SUMIFS(Override!$E$11:$E$40,Override!$B$11:$B$40,$B62,Override!$D$11:$D$40,1)-SUMIFS(Override!$E$11:$E$40,Override!$B$11:$B$40,$B62,Override!$D$11:$D$40,1,Override!$C$11:$C$40,"MXAU"),Override!$C$97)/'AS51'!$B$3,"")))</f>
        <v/>
      </c>
      <c r="G62" s="77">
        <f>IF(G$13="","",IF($B62="","",IFERROR($C62*$D62*IF((Override!$C$4="ON")*(COUNTIFS(Override!$B$11:$B$40,$B62,Override!$D$11:$D$40,2,Override!$E$11:$E$40,"&gt;=0")-COUNTIFS(Override!$B$11:$B$40,$B62,Override!$D$11:$D$40,2,Override!$E$11:$E$40,"&gt;=0",Override!$C$11:$C$40,"MXAU"))&gt;0,SUMIFS(Override!$E$11:$E$40,Override!$B$11:$B$40,$B62,Override!$D$11:$D$40,2)-SUMIFS(Override!$E$11:$E$40,Override!$B$11:$B$40,$B62,Override!$D$11:$D$40,2,Override!$C$11:$C$40,"MXAU"),Override!$D$97)/'AS51'!$B$3,"")))</f>
        <v/>
      </c>
      <c r="H62" s="77">
        <f>IF(H$13="","",IF($B62="","",IFERROR($C62*$D62*IF((Override!$C$4="ON")*(COUNTIFS(Override!$B$11:$B$40,$B62,Override!$D$11:$D$40,3,Override!$E$11:$E$40,"&gt;=0")-COUNTIFS(Override!$B$11:$B$40,$B62,Override!$D$11:$D$40,3,Override!$E$11:$E$40,"&gt;=0",Override!$C$11:$C$40,"MXAU"))&gt;0,SUMIFS(Override!$E$11:$E$40,Override!$B$11:$B$40,$B62,Override!$D$11:$D$40,3)-SUMIFS(Override!$E$11:$E$40,Override!$B$11:$B$40,$B62,Override!$D$11:$D$40,3,Override!$C$11:$C$40,"MXAU"),Override!$E$97)/'AS51'!$B$3,"")))</f>
        <v/>
      </c>
      <c r="I62" s="77">
        <f>IF(I$13="","",IF($B62="","",IFERROR($C62*$D62*IF((Override!$C$4="ON")*(COUNTIFS(Override!$B$11:$B$40,$B62,Override!$D$11:$D$40,4,Override!$E$11:$E$40,"&gt;=0")-COUNTIFS(Override!$B$11:$B$40,$B62,Override!$D$11:$D$40,4,Override!$E$11:$E$40,"&gt;=0",Override!$C$11:$C$40,"MXAU"))&gt;0,SUMIFS(Override!$E$11:$E$40,Override!$B$11:$B$40,$B62,Override!$D$11:$D$40,4)-SUMIFS(Override!$E$11:$E$40,Override!$B$11:$B$40,$B62,Override!$D$11:$D$40,4,Override!$C$11:$C$40,"MXAU"),Override!$F$97)/'AS51'!$B$3,"")))</f>
        <v/>
      </c>
      <c r="J62" s="77">
        <f>IF(J$13="","",IF($B62="","",IFERROR($C62*$D62*IF((Override!$C$4="ON")*(COUNTIFS(Override!$B$11:$B$40,$B62,Override!$D$11:$D$40,5,Override!$E$11:$E$40,"&gt;=0")-COUNTIFS(Override!$B$11:$B$40,$B62,Override!$D$11:$D$40,5,Override!$E$11:$E$40,"&gt;=0",Override!$C$11:$C$40,"MXAU"))&gt;0,SUMIFS(Override!$E$11:$E$40,Override!$B$11:$B$40,$B62,Override!$D$11:$D$40,5)-SUMIFS(Override!$E$11:$E$40,Override!$B$11:$B$40,$B62,Override!$D$11:$D$40,5,Override!$C$11:$C$40,"MXAU"),Override!$G$97)/'AS51'!$B$3,"")))</f>
        <v/>
      </c>
      <c r="K62" s="77">
        <f>IF(K$13="","",IF($B62="","",IFERROR($C62*$D62*IF((Override!$C$4="ON")*(COUNTIFS(Override!$B$11:$B$40,$B62,Override!$D$11:$D$40,6,Override!$E$11:$E$40,"&gt;=0")-COUNTIFS(Override!$B$11:$B$40,$B62,Override!$D$11:$D$40,6,Override!$E$11:$E$40,"&gt;=0",Override!$C$11:$C$40,"MXAU"))&gt;0,SUMIFS(Override!$E$11:$E$40,Override!$B$11:$B$40,$B62,Override!$D$11:$D$40,6)-SUMIFS(Override!$E$11:$E$40,Override!$B$11:$B$40,$B62,Override!$D$11:$D$40,6,Override!$C$11:$C$40,"MXAU"),Override!$H$97)/'AS51'!$B$3,"")))</f>
        <v/>
      </c>
      <c r="L62" s="77">
        <f>IF(L$13="","",IF($B62="","",IFERROR($C62*$D62*IF((Override!$C$4="ON")*(COUNTIFS(Override!$B$11:$B$40,$B62,Override!$D$11:$D$40,7,Override!$E$11:$E$40,"&gt;=0")-COUNTIFS(Override!$B$11:$B$40,$B62,Override!$D$11:$D$40,7,Override!$E$11:$E$40,"&gt;=0",Override!$C$11:$C$40,"MXAU"))&gt;0,SUMIFS(Override!$E$11:$E$40,Override!$B$11:$B$40,$B62,Override!$D$11:$D$40,7)-SUMIFS(Override!$E$11:$E$40,Override!$B$11:$B$40,$B62,Override!$D$11:$D$40,7,Override!$C$11:$C$40,"MXAU"),Override!$I$97)/'AS51'!$B$3,"")))</f>
        <v/>
      </c>
      <c r="M62" s="77">
        <f>IF(M$13="","",IF($B62="","",IFERROR($C62*$D62*IF((Override!$C$4="ON")*(COUNTIFS(Override!$B$11:$B$40,$B62,Override!$D$11:$D$40,8,Override!$E$11:$E$40,"&gt;=0")-COUNTIFS(Override!$B$11:$B$40,$B62,Override!$D$11:$D$40,8,Override!$E$11:$E$40,"&gt;=0",Override!$C$11:$C$40,"MXAU"))&gt;0,SUMIFS(Override!$E$11:$E$40,Override!$B$11:$B$40,$B62,Override!$D$11:$D$40,8)-SUMIFS(Override!$E$11:$E$40,Override!$B$11:$B$40,$B62,Override!$D$11:$D$40,8,Override!$C$11:$C$40,"MXAU"),Override!$J$97)/'AS51'!$B$3,"")))</f>
        <v/>
      </c>
      <c r="N62" s="77">
        <f>IF(N$13="","",IF($B62="","",IFERROR($C62*$D62*IF((Override!$C$4="ON")*(COUNTIFS(Override!$B$11:$B$40,$B62,Override!$D$11:$D$40,9,Override!$E$11:$E$40,"&gt;=0")-COUNTIFS(Override!$B$11:$B$40,$B62,Override!$D$11:$D$40,9,Override!$E$11:$E$40,"&gt;=0",Override!$C$11:$C$40,"MXAU"))&gt;0,SUMIFS(Override!$E$11:$E$40,Override!$B$11:$B$40,$B62,Override!$D$11:$D$40,9)-SUMIFS(Override!$E$11:$E$40,Override!$B$11:$B$40,$B62,Override!$D$11:$D$40,9,Override!$C$11:$C$40,"MXAU"),Override!$K$97)/'AS51'!$B$3,"")))</f>
        <v/>
      </c>
      <c r="O62" s="77">
        <f>IF(O$13="","",IF($B62="","",IFERROR($C62*$D62*IF((Override!$C$4="ON")*(COUNTIFS(Override!$B$11:$B$40,$B62,Override!$D$11:$D$40,10,Override!$E$11:$E$40,"&gt;=0")-COUNTIFS(Override!$B$11:$B$40,$B62,Override!$D$11:$D$40,10,Override!$E$11:$E$40,"&gt;=0",Override!$C$11:$C$40,"MXAU"))&gt;0,SUMIFS(Override!$E$11:$E$40,Override!$B$11:$B$40,$B62,Override!$D$11:$D$40,10)-SUMIFS(Override!$E$11:$E$40,Override!$B$11:$B$40,$B62,Override!$D$11:$D$40,10,Override!$C$11:$C$40,"MXAU"),Override!$L$97)/'AS51'!$B$3,"")))</f>
        <v/>
      </c>
      <c r="P62" s="77">
        <f>IF(P$13="","",IF($B62="","",IFERROR($C62*$D62*IF((Override!$C$4="ON")*(COUNTIFS(Override!$B$11:$B$40,$B62,Override!$D$11:$D$40,11,Override!$E$11:$E$40,"&gt;=0")-COUNTIFS(Override!$B$11:$B$40,$B62,Override!$D$11:$D$40,11,Override!$E$11:$E$40,"&gt;=0",Override!$C$11:$C$40,"MXAU"))&gt;0,SUMIFS(Override!$E$11:$E$40,Override!$B$11:$B$40,$B62,Override!$D$11:$D$40,11)-SUMIFS(Override!$E$11:$E$40,Override!$B$11:$B$40,$B62,Override!$D$11:$D$40,11,Override!$C$11:$C$40,"MXAU"),Override!$M$97)/'AS51'!$B$3,"")))</f>
        <v/>
      </c>
      <c r="Q62" s="77">
        <f>IF(Q$13="","",IF($B62="","",IFERROR($C62*$D62*IF((Override!$C$4="ON")*(COUNTIFS(Override!$B$11:$B$40,$B62,Override!$D$11:$D$40,12,Override!$E$11:$E$40,"&gt;=0")-COUNTIFS(Override!$B$11:$B$40,$B62,Override!$D$11:$D$40,12,Override!$E$11:$E$40,"&gt;=0",Override!$C$11:$C$40,"MXAU"))&gt;0,SUMIFS(Override!$E$11:$E$40,Override!$B$11:$B$40,$B62,Override!$D$11:$D$40,12)-SUMIFS(Override!$E$11:$E$40,Override!$B$11:$B$40,$B62,Override!$D$11:$D$40,12,Override!$C$11:$C$40,"MXAU"),Override!$N$97)/'AS51'!$B$3,"")))</f>
        <v/>
      </c>
      <c r="R62" s="77">
        <f>IF(R$13="","",IF($B62="","",IFERROR($C62*$D62*IF((Override!$C$4="ON")*(COUNTIFS(Override!$B$11:$B$40,$B62,Override!$D$11:$D$40,13,Override!$E$11:$E$40,"&gt;=0")-COUNTIFS(Override!$B$11:$B$40,$B62,Override!$D$11:$D$40,13,Override!$E$11:$E$40,"&gt;=0",Override!$C$11:$C$40,"MXAU"))&gt;0,SUMIFS(Override!$E$11:$E$40,Override!$B$11:$B$40,$B62,Override!$D$11:$D$40,13)-SUMIFS(Override!$E$11:$E$40,Override!$B$11:$B$40,$B62,Override!$D$11:$D$40,13,Override!$C$11:$C$40,"MXAU"),Override!$O$97)/'AS51'!$B$3,"")))</f>
        <v/>
      </c>
      <c r="S62" s="77">
        <f>IF(S$13="","",IF($B62="","",IFERROR($C62*$D62*IF((Override!$C$4="ON")*(COUNTIFS(Override!$B$11:$B$40,$B62,Override!$D$11:$D$40,14,Override!$E$11:$E$40,"&gt;=0")-COUNTIFS(Override!$B$11:$B$40,$B62,Override!$D$11:$D$40,14,Override!$E$11:$E$40,"&gt;=0",Override!$C$11:$C$40,"MXAU"))&gt;0,SUMIFS(Override!$E$11:$E$40,Override!$B$11:$B$40,$B62,Override!$D$11:$D$40,14)-SUMIFS(Override!$E$11:$E$40,Override!$B$11:$B$40,$B62,Override!$D$11:$D$40,14,Override!$C$11:$C$40,"MXAU"),Override!$P$97)/'AS51'!$B$3,"")))</f>
        <v/>
      </c>
      <c r="T62" s="77">
        <f>IF(T$13="","",IF($B62="","",IFERROR($C62*$D62*IF((Override!$C$4="ON")*(COUNTIFS(Override!$B$11:$B$40,$B62,Override!$D$11:$D$40,15,Override!$E$11:$E$40,"&gt;=0")-COUNTIFS(Override!$B$11:$B$40,$B62,Override!$D$11:$D$40,15,Override!$E$11:$E$40,"&gt;=0",Override!$C$11:$C$40,"MXAU"))&gt;0,SUMIFS(Override!$E$11:$E$40,Override!$B$11:$B$40,$B62,Override!$D$11:$D$40,15)-SUMIFS(Override!$E$11:$E$40,Override!$B$11:$B$40,$B62,Override!$D$11:$D$40,15,Override!$C$11:$C$40,"MXAU"),Override!$Q$97)/'AS51'!$B$3,"")))</f>
        <v/>
      </c>
      <c r="U62" s="77">
        <f>IF(U$13="","",IF($B62="","",IFERROR($C62*$D62*IF((Override!$C$4="ON")*(COUNTIFS(Override!$B$11:$B$40,$B62,Override!$D$11:$D$40,16,Override!$E$11:$E$40,"&gt;=0")-COUNTIFS(Override!$B$11:$B$40,$B62,Override!$D$11:$D$40,16,Override!$E$11:$E$40,"&gt;=0",Override!$C$11:$C$40,"MXAU"))&gt;0,SUMIFS(Override!$E$11:$E$40,Override!$B$11:$B$40,$B62,Override!$D$11:$D$40,16)-SUMIFS(Override!$E$11:$E$40,Override!$B$11:$B$40,$B62,Override!$D$11:$D$40,16,Override!$C$11:$C$40,"MXAU"),Override!$R$97)/'AS51'!$B$3,"")))</f>
        <v/>
      </c>
      <c r="W62" s="77">
        <f>IF(W$13="","",IF($B62="","",IFERROR(F62*$E62/100,"")))</f>
        <v/>
      </c>
      <c r="X62" s="77">
        <f>IF(X$13="","",IF($B62="","",IFERROR(G62*$E62/100,"")))</f>
        <v/>
      </c>
      <c r="Y62" s="77">
        <f>IF(Y$13="","",IF($B62="","",IFERROR(H62*$E62/100,"")))</f>
        <v/>
      </c>
      <c r="Z62" s="77">
        <f>IF(Z$13="","",IF($B62="","",IFERROR(I62*$E62/100,"")))</f>
        <v/>
      </c>
      <c r="AA62" s="77">
        <f>IF(AA$13="","",IF($B62="","",IFERROR(J62*$E62/100,"")))</f>
        <v/>
      </c>
      <c r="AB62" s="77">
        <f>IF(AB$13="","",IF($B62="","",IFERROR(K62*$E62/100,"")))</f>
        <v/>
      </c>
      <c r="AC62" s="77">
        <f>IF(AC$13="","",IF($B62="","",IFERROR(L62*$E62/100,"")))</f>
        <v/>
      </c>
      <c r="AD62" s="77">
        <f>IF(AD$13="","",IF($B62="","",IFERROR(M62*$E62/100,"")))</f>
        <v/>
      </c>
      <c r="AE62" s="77">
        <f>IF(AE$13="","",IF($B62="","",IFERROR(N62*$E62/100,"")))</f>
        <v/>
      </c>
      <c r="AF62" s="77">
        <f>IF(AF$13="","",IF($B62="","",IFERROR(O62*$E62/100,"")))</f>
        <v/>
      </c>
      <c r="AG62" s="77">
        <f>IF(AG$13="","",IF($B62="","",IFERROR(P62*$E62/100,"")))</f>
        <v/>
      </c>
      <c r="AH62" s="77">
        <f>IF(AH$13="","",IF($B62="","",IFERROR(Q62*$E62/100,"")))</f>
        <v/>
      </c>
      <c r="AI62" s="77">
        <f>IF(AI$13="","",IF($B62="","",IFERROR(R62*$E62/100,"")))</f>
        <v/>
      </c>
      <c r="AJ62" s="77">
        <f>IF(AJ$13="","",IF($B62="","",IFERROR(S62*$E62/100,"")))</f>
        <v/>
      </c>
      <c r="AK62" s="77">
        <f>IF(AK$13="","",IF($B62="","",IFERROR(T62*$E62/100,"")))</f>
        <v/>
      </c>
      <c r="AL62" s="77">
        <f>IF(AL$13="","",IF($B62="","",IFERROR(U62*$E62/100,"")))</f>
        <v/>
      </c>
      <c r="AN62" s="77">
        <f>IF($B62="","",SUMIF($F$13:$U$13,"&lt;="&amp;Sector!$D$51,$F62:$U62))</f>
        <v/>
      </c>
      <c r="AO62" s="77">
        <f>IF($B62="","",SUMIF($W$13:$AL$13,"&lt;="&amp;Sector!$D$51,$W62:$AL62))</f>
        <v/>
      </c>
      <c r="AQ62" s="163">
        <f>IF(AQ$13="","",IF($B62="","",IFERROR($C62*$D62*SUMPRODUCT(('Dvd Calendar'!$E$514:$CZ$514&gt;AQ$12)*('Dvd Calendar'!$E$514:$CZ$514&lt;=AQ$13)*'Dvd Calendar'!$E$517:$CZ$517*(('Dvd Calendar'!$E$519:$CZ$519='Field Check'!$C$56)*('Field Check'!$C$56&lt;&gt;"")+('Dvd Calendar'!$E$519:$CZ$519='Field Check'!$C$57)*('Field Check'!$C$57&lt;&gt;"")))/'AS51'!$B$3,"")))</f>
        <v/>
      </c>
      <c r="AR62" s="163">
        <f>IF(AR$13="","",IF($B62="","",IFERROR($C62*$D62*SUMPRODUCT(('Dvd Calendar'!$E$514:$CZ$514&gt;AR$12)*('Dvd Calendar'!$E$514:$CZ$514&lt;=AR$13)*'Dvd Calendar'!$E$517:$CZ$517*(('Dvd Calendar'!$E$519:$CZ$519='Field Check'!$C$56)*('Field Check'!$C$56&lt;&gt;"")+('Dvd Calendar'!$E$519:$CZ$519='Field Check'!$C$57)*('Field Check'!$C$57&lt;&gt;"")))/'AS51'!$B$3,"")))</f>
        <v/>
      </c>
      <c r="AS62" s="163">
        <f>IF(AS$13="","",IF($B62="","",IFERROR($C62*$D62*SUMPRODUCT(('Dvd Calendar'!$E$514:$CZ$514&gt;AS$12)*('Dvd Calendar'!$E$514:$CZ$514&lt;=AS$13)*'Dvd Calendar'!$E$517:$CZ$517*(('Dvd Calendar'!$E$519:$CZ$519='Field Check'!$C$56)*('Field Check'!$C$56&lt;&gt;"")+('Dvd Calendar'!$E$519:$CZ$519='Field Check'!$C$57)*('Field Check'!$C$57&lt;&gt;"")))/'AS51'!$B$3,"")))</f>
        <v/>
      </c>
      <c r="AT62" s="163">
        <f>IF(AT$13="","",IF($B62="","",IFERROR($C62*$D62*SUMPRODUCT(('Dvd Calendar'!$E$514:$CZ$514&gt;AT$12)*('Dvd Calendar'!$E$514:$CZ$514&lt;=AT$13)*'Dvd Calendar'!$E$517:$CZ$517*(('Dvd Calendar'!$E$519:$CZ$519='Field Check'!$C$56)*('Field Check'!$C$56&lt;&gt;"")+('Dvd Calendar'!$E$519:$CZ$519='Field Check'!$C$57)*('Field Check'!$C$57&lt;&gt;"")))/'AS51'!$B$3,"")))</f>
        <v/>
      </c>
      <c r="AU62" s="163">
        <f>IF(AU$13="","",IF($B62="","",IFERROR($C62*$D62*SUMPRODUCT(('Dvd Calendar'!$E$514:$CZ$514&gt;AU$12)*('Dvd Calendar'!$E$514:$CZ$514&lt;=AU$13)*'Dvd Calendar'!$E$517:$CZ$517*(('Dvd Calendar'!$E$519:$CZ$519='Field Check'!$C$56)*('Field Check'!$C$56&lt;&gt;"")+('Dvd Calendar'!$E$519:$CZ$519='Field Check'!$C$57)*('Field Check'!$C$57&lt;&gt;"")))/'AS51'!$B$3,"")))</f>
        <v/>
      </c>
      <c r="AV62" s="163">
        <f>IF(AV$13="","",IF($B62="","",IFERROR($C62*$D62*SUMPRODUCT(('Dvd Calendar'!$E$514:$CZ$514&gt;AV$12)*('Dvd Calendar'!$E$514:$CZ$514&lt;=AV$13)*'Dvd Calendar'!$E$517:$CZ$517*(('Dvd Calendar'!$E$519:$CZ$519='Field Check'!$C$56)*('Field Check'!$C$56&lt;&gt;"")+('Dvd Calendar'!$E$519:$CZ$519='Field Check'!$C$57)*('Field Check'!$C$57&lt;&gt;"")))/'AS51'!$B$3,"")))</f>
        <v/>
      </c>
      <c r="AW62" s="163">
        <f>IF(AW$13="","",IF($B62="","",IFERROR($C62*$D62*SUMPRODUCT(('Dvd Calendar'!$E$514:$CZ$514&gt;AW$12)*('Dvd Calendar'!$E$514:$CZ$514&lt;=AW$13)*'Dvd Calendar'!$E$517:$CZ$517*(('Dvd Calendar'!$E$519:$CZ$519='Field Check'!$C$56)*('Field Check'!$C$56&lt;&gt;"")+('Dvd Calendar'!$E$519:$CZ$519='Field Check'!$C$57)*('Field Check'!$C$57&lt;&gt;"")))/'AS51'!$B$3,"")))</f>
        <v/>
      </c>
      <c r="AX62" s="163">
        <f>IF(AX$13="","",IF($B62="","",IFERROR($C62*$D62*SUMPRODUCT(('Dvd Calendar'!$E$514:$CZ$514&gt;AX$12)*('Dvd Calendar'!$E$514:$CZ$514&lt;=AX$13)*'Dvd Calendar'!$E$517:$CZ$517*(('Dvd Calendar'!$E$519:$CZ$519='Field Check'!$C$56)*('Field Check'!$C$56&lt;&gt;"")+('Dvd Calendar'!$E$519:$CZ$519='Field Check'!$C$57)*('Field Check'!$C$57&lt;&gt;"")))/'AS51'!$B$3,"")))</f>
        <v/>
      </c>
      <c r="AY62" s="163">
        <f>IF(AY$13="","",IF($B62="","",IFERROR($C62*$D62*SUMPRODUCT(('Dvd Calendar'!$E$514:$CZ$514&gt;AY$12)*('Dvd Calendar'!$E$514:$CZ$514&lt;=AY$13)*'Dvd Calendar'!$E$517:$CZ$517*(('Dvd Calendar'!$E$519:$CZ$519='Field Check'!$C$56)*('Field Check'!$C$56&lt;&gt;"")+('Dvd Calendar'!$E$519:$CZ$519='Field Check'!$C$57)*('Field Check'!$C$57&lt;&gt;"")))/'AS51'!$B$3,"")))</f>
        <v/>
      </c>
      <c r="AZ62" s="163">
        <f>IF(AZ$13="","",IF($B62="","",IFERROR($C62*$D62*SUMPRODUCT(('Dvd Calendar'!$E$514:$CZ$514&gt;AZ$12)*('Dvd Calendar'!$E$514:$CZ$514&lt;=AZ$13)*'Dvd Calendar'!$E$517:$CZ$517*(('Dvd Calendar'!$E$519:$CZ$519='Field Check'!$C$56)*('Field Check'!$C$56&lt;&gt;"")+('Dvd Calendar'!$E$519:$CZ$519='Field Check'!$C$57)*('Field Check'!$C$57&lt;&gt;"")))/'AS51'!$B$3,"")))</f>
        <v/>
      </c>
      <c r="BA62" s="163">
        <f>IF(BA$13="","",IF($B62="","",IFERROR($C62*$D62*SUMPRODUCT(('Dvd Calendar'!$E$514:$CZ$514&gt;BA$12)*('Dvd Calendar'!$E$514:$CZ$514&lt;=BA$13)*'Dvd Calendar'!$E$517:$CZ$517*(('Dvd Calendar'!$E$519:$CZ$519='Field Check'!$C$56)*('Field Check'!$C$56&lt;&gt;"")+('Dvd Calendar'!$E$519:$CZ$519='Field Check'!$C$57)*('Field Check'!$C$57&lt;&gt;"")))/'AS51'!$B$3,"")))</f>
        <v/>
      </c>
      <c r="BB62" s="163">
        <f>IF(BB$13="","",IF($B62="","",IFERROR($C62*$D62*SUMPRODUCT(('Dvd Calendar'!$E$514:$CZ$514&gt;BB$12)*('Dvd Calendar'!$E$514:$CZ$514&lt;=BB$13)*'Dvd Calendar'!$E$517:$CZ$517*(('Dvd Calendar'!$E$519:$CZ$519='Field Check'!$C$56)*('Field Check'!$C$56&lt;&gt;"")+('Dvd Calendar'!$E$519:$CZ$519='Field Check'!$C$57)*('Field Check'!$C$57&lt;&gt;"")))/'AS51'!$B$3,"")))</f>
        <v/>
      </c>
      <c r="BC62" s="163">
        <f>IF(BC$13="","",IF($B62="","",IFERROR($C62*$D62*SUMPRODUCT(('Dvd Calendar'!$E$514:$CZ$514&gt;BC$12)*('Dvd Calendar'!$E$514:$CZ$514&lt;=BC$13)*'Dvd Calendar'!$E$517:$CZ$517*(('Dvd Calendar'!$E$519:$CZ$519='Field Check'!$C$56)*('Field Check'!$C$56&lt;&gt;"")+('Dvd Calendar'!$E$519:$CZ$519='Field Check'!$C$57)*('Field Check'!$C$57&lt;&gt;"")))/'AS51'!$B$3,"")))</f>
        <v/>
      </c>
      <c r="BD62" s="163">
        <f>IF(BD$13="","",IF($B62="","",IFERROR($C62*$D62*SUMPRODUCT(('Dvd Calendar'!$E$514:$CZ$514&gt;BD$12)*('Dvd Calendar'!$E$514:$CZ$514&lt;=BD$13)*'Dvd Calendar'!$E$517:$CZ$517*(('Dvd Calendar'!$E$519:$CZ$519='Field Check'!$C$56)*('Field Check'!$C$56&lt;&gt;"")+('Dvd Calendar'!$E$519:$CZ$519='Field Check'!$C$57)*('Field Check'!$C$57&lt;&gt;"")))/'AS51'!$B$3,"")))</f>
        <v/>
      </c>
      <c r="BE62" s="163">
        <f>IF(BE$13="","",IF($B62="","",IFERROR($C62*$D62*SUMPRODUCT(('Dvd Calendar'!$E$514:$CZ$514&gt;BE$12)*('Dvd Calendar'!$E$514:$CZ$514&lt;=BE$13)*'Dvd Calendar'!$E$517:$CZ$517*(('Dvd Calendar'!$E$519:$CZ$519='Field Check'!$C$56)*('Field Check'!$C$56&lt;&gt;"")+('Dvd Calendar'!$E$519:$CZ$519='Field Check'!$C$57)*('Field Check'!$C$57&lt;&gt;"")))/'AS51'!$B$3,"")))</f>
        <v/>
      </c>
      <c r="BF62" s="163">
        <f>IF(BF$13="","",IF($B62="","",IFERROR($C62*$D62*SUMPRODUCT(('Dvd Calendar'!$E$514:$CZ$514&gt;BF$12)*('Dvd Calendar'!$E$514:$CZ$514&lt;=BF$13)*'Dvd Calendar'!$E$517:$CZ$517*(('Dvd Calendar'!$E$519:$CZ$519='Field Check'!$C$56)*('Field Check'!$C$56&lt;&gt;"")+('Dvd Calendar'!$E$519:$CZ$519='Field Check'!$C$57)*('Field Check'!$C$57&lt;&gt;"")))/'AS51'!$B$3,"")))</f>
        <v/>
      </c>
      <c r="BH62" s="163">
        <f>IF(BH$13="","",IF($B62="","",IFERROR(AQ62*$E62/100,"")))</f>
        <v/>
      </c>
      <c r="BI62" s="163">
        <f>IF(BI$13="","",IF($B62="","",IFERROR(AR62*$E62/100,"")))</f>
        <v/>
      </c>
      <c r="BJ62" s="163">
        <f>IF(BJ$13="","",IF($B62="","",IFERROR(AS62*$E62/100,"")))</f>
        <v/>
      </c>
      <c r="BK62" s="163">
        <f>IF(BK$13="","",IF($B62="","",IFERROR(AT62*$E62/100,"")))</f>
        <v/>
      </c>
      <c r="BL62" s="163">
        <f>IF(BL$13="","",IF($B62="","",IFERROR(AU62*$E62/100,"")))</f>
        <v/>
      </c>
      <c r="BM62" s="163">
        <f>IF(BM$13="","",IF($B62="","",IFERROR(AV62*$E62/100,"")))</f>
        <v/>
      </c>
      <c r="BN62" s="163">
        <f>IF(BN$13="","",IF($B62="","",IFERROR(AW62*$E62/100,"")))</f>
        <v/>
      </c>
      <c r="BO62" s="163">
        <f>IF(BO$13="","",IF($B62="","",IFERROR(AX62*$E62/100,"")))</f>
        <v/>
      </c>
      <c r="BP62" s="163">
        <f>IF(BP$13="","",IF($B62="","",IFERROR(AY62*$E62/100,"")))</f>
        <v/>
      </c>
      <c r="BQ62" s="163">
        <f>IF(BQ$13="","",IF($B62="","",IFERROR(AZ62*$E62/100,"")))</f>
        <v/>
      </c>
      <c r="BR62" s="163">
        <f>IF(BR$13="","",IF($B62="","",IFERROR(BA62*$E62/100,"")))</f>
        <v/>
      </c>
      <c r="BS62" s="163">
        <f>IF(BS$13="","",IF($B62="","",IFERROR(BB62*$E62/100,"")))</f>
        <v/>
      </c>
      <c r="BT62" s="163">
        <f>IF(BT$13="","",IF($B62="","",IFERROR(BC62*$E62/100,"")))</f>
        <v/>
      </c>
      <c r="BU62" s="163">
        <f>IF(BU$13="","",IF($B62="","",IFERROR(BD62*$E62/100,"")))</f>
        <v/>
      </c>
      <c r="BV62" s="163">
        <f>IF(BV$13="","",IF($B62="","",IFERROR(BE62*$E62/100,"")))</f>
        <v/>
      </c>
      <c r="BW62" s="163">
        <f>IF(BW$13="","",IF($B62="","",IFERROR(BF62*$E62/100,"")))</f>
        <v/>
      </c>
    </row>
    <row r="63">
      <c r="B63" s="126">
        <f>IF('AS51'!$C$53="","",'AS51'!$C$53)</f>
        <v/>
      </c>
      <c r="C63" s="74">
        <f>IF('AS51'!$B$53="","",'AS51'!$B$53)</f>
        <v/>
      </c>
      <c r="D63" s="75">
        <f>IFERROR('AS51'!$Q$53,1)</f>
        <v/>
      </c>
      <c r="E63" s="76">
        <f>IF($B63="","",IF(ISNUMBER('AS51'!$I$53),'AS51'!$I$53,'Index Summary'!$C$7))</f>
        <v/>
      </c>
      <c r="F63" s="77">
        <f>IF(F$13="","",IF($B63="","",IFERROR($C63*$D63*IF((Override!$C$4="ON")*(COUNTIFS(Override!$B$11:$B$40,$B63,Override!$D$11:$D$40,1,Override!$E$11:$E$40,"&gt;=0")-COUNTIFS(Override!$B$11:$B$40,$B63,Override!$D$11:$D$40,1,Override!$E$11:$E$40,"&gt;=0",Override!$C$11:$C$40,"MXAU"))&gt;0,SUMIFS(Override!$E$11:$E$40,Override!$B$11:$B$40,$B63,Override!$D$11:$D$40,1)-SUMIFS(Override!$E$11:$E$40,Override!$B$11:$B$40,$B63,Override!$D$11:$D$40,1,Override!$C$11:$C$40,"MXAU"),Override!$C$98)/'AS51'!$B$3,"")))</f>
        <v/>
      </c>
      <c r="G63" s="77">
        <f>IF(G$13="","",IF($B63="","",IFERROR($C63*$D63*IF((Override!$C$4="ON")*(COUNTIFS(Override!$B$11:$B$40,$B63,Override!$D$11:$D$40,2,Override!$E$11:$E$40,"&gt;=0")-COUNTIFS(Override!$B$11:$B$40,$B63,Override!$D$11:$D$40,2,Override!$E$11:$E$40,"&gt;=0",Override!$C$11:$C$40,"MXAU"))&gt;0,SUMIFS(Override!$E$11:$E$40,Override!$B$11:$B$40,$B63,Override!$D$11:$D$40,2)-SUMIFS(Override!$E$11:$E$40,Override!$B$11:$B$40,$B63,Override!$D$11:$D$40,2,Override!$C$11:$C$40,"MXAU"),Override!$D$98)/'AS51'!$B$3,"")))</f>
        <v/>
      </c>
      <c r="H63" s="77">
        <f>IF(H$13="","",IF($B63="","",IFERROR($C63*$D63*IF((Override!$C$4="ON")*(COUNTIFS(Override!$B$11:$B$40,$B63,Override!$D$11:$D$40,3,Override!$E$11:$E$40,"&gt;=0")-COUNTIFS(Override!$B$11:$B$40,$B63,Override!$D$11:$D$40,3,Override!$E$11:$E$40,"&gt;=0",Override!$C$11:$C$40,"MXAU"))&gt;0,SUMIFS(Override!$E$11:$E$40,Override!$B$11:$B$40,$B63,Override!$D$11:$D$40,3)-SUMIFS(Override!$E$11:$E$40,Override!$B$11:$B$40,$B63,Override!$D$11:$D$40,3,Override!$C$11:$C$40,"MXAU"),Override!$E$98)/'AS51'!$B$3,"")))</f>
        <v/>
      </c>
      <c r="I63" s="77">
        <f>IF(I$13="","",IF($B63="","",IFERROR($C63*$D63*IF((Override!$C$4="ON")*(COUNTIFS(Override!$B$11:$B$40,$B63,Override!$D$11:$D$40,4,Override!$E$11:$E$40,"&gt;=0")-COUNTIFS(Override!$B$11:$B$40,$B63,Override!$D$11:$D$40,4,Override!$E$11:$E$40,"&gt;=0",Override!$C$11:$C$40,"MXAU"))&gt;0,SUMIFS(Override!$E$11:$E$40,Override!$B$11:$B$40,$B63,Override!$D$11:$D$40,4)-SUMIFS(Override!$E$11:$E$40,Override!$B$11:$B$40,$B63,Override!$D$11:$D$40,4,Override!$C$11:$C$40,"MXAU"),Override!$F$98)/'AS51'!$B$3,"")))</f>
        <v/>
      </c>
      <c r="J63" s="77">
        <f>IF(J$13="","",IF($B63="","",IFERROR($C63*$D63*IF((Override!$C$4="ON")*(COUNTIFS(Override!$B$11:$B$40,$B63,Override!$D$11:$D$40,5,Override!$E$11:$E$40,"&gt;=0")-COUNTIFS(Override!$B$11:$B$40,$B63,Override!$D$11:$D$40,5,Override!$E$11:$E$40,"&gt;=0",Override!$C$11:$C$40,"MXAU"))&gt;0,SUMIFS(Override!$E$11:$E$40,Override!$B$11:$B$40,$B63,Override!$D$11:$D$40,5)-SUMIFS(Override!$E$11:$E$40,Override!$B$11:$B$40,$B63,Override!$D$11:$D$40,5,Override!$C$11:$C$40,"MXAU"),Override!$G$98)/'AS51'!$B$3,"")))</f>
        <v/>
      </c>
      <c r="K63" s="77">
        <f>IF(K$13="","",IF($B63="","",IFERROR($C63*$D63*IF((Override!$C$4="ON")*(COUNTIFS(Override!$B$11:$B$40,$B63,Override!$D$11:$D$40,6,Override!$E$11:$E$40,"&gt;=0")-COUNTIFS(Override!$B$11:$B$40,$B63,Override!$D$11:$D$40,6,Override!$E$11:$E$40,"&gt;=0",Override!$C$11:$C$40,"MXAU"))&gt;0,SUMIFS(Override!$E$11:$E$40,Override!$B$11:$B$40,$B63,Override!$D$11:$D$40,6)-SUMIFS(Override!$E$11:$E$40,Override!$B$11:$B$40,$B63,Override!$D$11:$D$40,6,Override!$C$11:$C$40,"MXAU"),Override!$H$98)/'AS51'!$B$3,"")))</f>
        <v/>
      </c>
      <c r="L63" s="77">
        <f>IF(L$13="","",IF($B63="","",IFERROR($C63*$D63*IF((Override!$C$4="ON")*(COUNTIFS(Override!$B$11:$B$40,$B63,Override!$D$11:$D$40,7,Override!$E$11:$E$40,"&gt;=0")-COUNTIFS(Override!$B$11:$B$40,$B63,Override!$D$11:$D$40,7,Override!$E$11:$E$40,"&gt;=0",Override!$C$11:$C$40,"MXAU"))&gt;0,SUMIFS(Override!$E$11:$E$40,Override!$B$11:$B$40,$B63,Override!$D$11:$D$40,7)-SUMIFS(Override!$E$11:$E$40,Override!$B$11:$B$40,$B63,Override!$D$11:$D$40,7,Override!$C$11:$C$40,"MXAU"),Override!$I$98)/'AS51'!$B$3,"")))</f>
        <v/>
      </c>
      <c r="M63" s="77">
        <f>IF(M$13="","",IF($B63="","",IFERROR($C63*$D63*IF((Override!$C$4="ON")*(COUNTIFS(Override!$B$11:$B$40,$B63,Override!$D$11:$D$40,8,Override!$E$11:$E$40,"&gt;=0")-COUNTIFS(Override!$B$11:$B$40,$B63,Override!$D$11:$D$40,8,Override!$E$11:$E$40,"&gt;=0",Override!$C$11:$C$40,"MXAU"))&gt;0,SUMIFS(Override!$E$11:$E$40,Override!$B$11:$B$40,$B63,Override!$D$11:$D$40,8)-SUMIFS(Override!$E$11:$E$40,Override!$B$11:$B$40,$B63,Override!$D$11:$D$40,8,Override!$C$11:$C$40,"MXAU"),Override!$J$98)/'AS51'!$B$3,"")))</f>
        <v/>
      </c>
      <c r="N63" s="77">
        <f>IF(N$13="","",IF($B63="","",IFERROR($C63*$D63*IF((Override!$C$4="ON")*(COUNTIFS(Override!$B$11:$B$40,$B63,Override!$D$11:$D$40,9,Override!$E$11:$E$40,"&gt;=0")-COUNTIFS(Override!$B$11:$B$40,$B63,Override!$D$11:$D$40,9,Override!$E$11:$E$40,"&gt;=0",Override!$C$11:$C$40,"MXAU"))&gt;0,SUMIFS(Override!$E$11:$E$40,Override!$B$11:$B$40,$B63,Override!$D$11:$D$40,9)-SUMIFS(Override!$E$11:$E$40,Override!$B$11:$B$40,$B63,Override!$D$11:$D$40,9,Override!$C$11:$C$40,"MXAU"),Override!$K$98)/'AS51'!$B$3,"")))</f>
        <v/>
      </c>
      <c r="O63" s="77">
        <f>IF(O$13="","",IF($B63="","",IFERROR($C63*$D63*IF((Override!$C$4="ON")*(COUNTIFS(Override!$B$11:$B$40,$B63,Override!$D$11:$D$40,10,Override!$E$11:$E$40,"&gt;=0")-COUNTIFS(Override!$B$11:$B$40,$B63,Override!$D$11:$D$40,10,Override!$E$11:$E$40,"&gt;=0",Override!$C$11:$C$40,"MXAU"))&gt;0,SUMIFS(Override!$E$11:$E$40,Override!$B$11:$B$40,$B63,Override!$D$11:$D$40,10)-SUMIFS(Override!$E$11:$E$40,Override!$B$11:$B$40,$B63,Override!$D$11:$D$40,10,Override!$C$11:$C$40,"MXAU"),Override!$L$98)/'AS51'!$B$3,"")))</f>
        <v/>
      </c>
      <c r="P63" s="77">
        <f>IF(P$13="","",IF($B63="","",IFERROR($C63*$D63*IF((Override!$C$4="ON")*(COUNTIFS(Override!$B$11:$B$40,$B63,Override!$D$11:$D$40,11,Override!$E$11:$E$40,"&gt;=0")-COUNTIFS(Override!$B$11:$B$40,$B63,Override!$D$11:$D$40,11,Override!$E$11:$E$40,"&gt;=0",Override!$C$11:$C$40,"MXAU"))&gt;0,SUMIFS(Override!$E$11:$E$40,Override!$B$11:$B$40,$B63,Override!$D$11:$D$40,11)-SUMIFS(Override!$E$11:$E$40,Override!$B$11:$B$40,$B63,Override!$D$11:$D$40,11,Override!$C$11:$C$40,"MXAU"),Override!$M$98)/'AS51'!$B$3,"")))</f>
        <v/>
      </c>
      <c r="Q63" s="77">
        <f>IF(Q$13="","",IF($B63="","",IFERROR($C63*$D63*IF((Override!$C$4="ON")*(COUNTIFS(Override!$B$11:$B$40,$B63,Override!$D$11:$D$40,12,Override!$E$11:$E$40,"&gt;=0")-COUNTIFS(Override!$B$11:$B$40,$B63,Override!$D$11:$D$40,12,Override!$E$11:$E$40,"&gt;=0",Override!$C$11:$C$40,"MXAU"))&gt;0,SUMIFS(Override!$E$11:$E$40,Override!$B$11:$B$40,$B63,Override!$D$11:$D$40,12)-SUMIFS(Override!$E$11:$E$40,Override!$B$11:$B$40,$B63,Override!$D$11:$D$40,12,Override!$C$11:$C$40,"MXAU"),Override!$N$98)/'AS51'!$B$3,"")))</f>
        <v/>
      </c>
      <c r="R63" s="77">
        <f>IF(R$13="","",IF($B63="","",IFERROR($C63*$D63*IF((Override!$C$4="ON")*(COUNTIFS(Override!$B$11:$B$40,$B63,Override!$D$11:$D$40,13,Override!$E$11:$E$40,"&gt;=0")-COUNTIFS(Override!$B$11:$B$40,$B63,Override!$D$11:$D$40,13,Override!$E$11:$E$40,"&gt;=0",Override!$C$11:$C$40,"MXAU"))&gt;0,SUMIFS(Override!$E$11:$E$40,Override!$B$11:$B$40,$B63,Override!$D$11:$D$40,13)-SUMIFS(Override!$E$11:$E$40,Override!$B$11:$B$40,$B63,Override!$D$11:$D$40,13,Override!$C$11:$C$40,"MXAU"),Override!$O$98)/'AS51'!$B$3,"")))</f>
        <v/>
      </c>
      <c r="S63" s="77">
        <f>IF(S$13="","",IF($B63="","",IFERROR($C63*$D63*IF((Override!$C$4="ON")*(COUNTIFS(Override!$B$11:$B$40,$B63,Override!$D$11:$D$40,14,Override!$E$11:$E$40,"&gt;=0")-COUNTIFS(Override!$B$11:$B$40,$B63,Override!$D$11:$D$40,14,Override!$E$11:$E$40,"&gt;=0",Override!$C$11:$C$40,"MXAU"))&gt;0,SUMIFS(Override!$E$11:$E$40,Override!$B$11:$B$40,$B63,Override!$D$11:$D$40,14)-SUMIFS(Override!$E$11:$E$40,Override!$B$11:$B$40,$B63,Override!$D$11:$D$40,14,Override!$C$11:$C$40,"MXAU"),Override!$P$98)/'AS51'!$B$3,"")))</f>
        <v/>
      </c>
      <c r="T63" s="77">
        <f>IF(T$13="","",IF($B63="","",IFERROR($C63*$D63*IF((Override!$C$4="ON")*(COUNTIFS(Override!$B$11:$B$40,$B63,Override!$D$11:$D$40,15,Override!$E$11:$E$40,"&gt;=0")-COUNTIFS(Override!$B$11:$B$40,$B63,Override!$D$11:$D$40,15,Override!$E$11:$E$40,"&gt;=0",Override!$C$11:$C$40,"MXAU"))&gt;0,SUMIFS(Override!$E$11:$E$40,Override!$B$11:$B$40,$B63,Override!$D$11:$D$40,15)-SUMIFS(Override!$E$11:$E$40,Override!$B$11:$B$40,$B63,Override!$D$11:$D$40,15,Override!$C$11:$C$40,"MXAU"),Override!$Q$98)/'AS51'!$B$3,"")))</f>
        <v/>
      </c>
      <c r="U63" s="77">
        <f>IF(U$13="","",IF($B63="","",IFERROR($C63*$D63*IF((Override!$C$4="ON")*(COUNTIFS(Override!$B$11:$B$40,$B63,Override!$D$11:$D$40,16,Override!$E$11:$E$40,"&gt;=0")-COUNTIFS(Override!$B$11:$B$40,$B63,Override!$D$11:$D$40,16,Override!$E$11:$E$40,"&gt;=0",Override!$C$11:$C$40,"MXAU"))&gt;0,SUMIFS(Override!$E$11:$E$40,Override!$B$11:$B$40,$B63,Override!$D$11:$D$40,16)-SUMIFS(Override!$E$11:$E$40,Override!$B$11:$B$40,$B63,Override!$D$11:$D$40,16,Override!$C$11:$C$40,"MXAU"),Override!$R$98)/'AS51'!$B$3,"")))</f>
        <v/>
      </c>
      <c r="W63" s="77">
        <f>IF(W$13="","",IF($B63="","",IFERROR(F63*$E63/100,"")))</f>
        <v/>
      </c>
      <c r="X63" s="77">
        <f>IF(X$13="","",IF($B63="","",IFERROR(G63*$E63/100,"")))</f>
        <v/>
      </c>
      <c r="Y63" s="77">
        <f>IF(Y$13="","",IF($B63="","",IFERROR(H63*$E63/100,"")))</f>
        <v/>
      </c>
      <c r="Z63" s="77">
        <f>IF(Z$13="","",IF($B63="","",IFERROR(I63*$E63/100,"")))</f>
        <v/>
      </c>
      <c r="AA63" s="77">
        <f>IF(AA$13="","",IF($B63="","",IFERROR(J63*$E63/100,"")))</f>
        <v/>
      </c>
      <c r="AB63" s="77">
        <f>IF(AB$13="","",IF($B63="","",IFERROR(K63*$E63/100,"")))</f>
        <v/>
      </c>
      <c r="AC63" s="77">
        <f>IF(AC$13="","",IF($B63="","",IFERROR(L63*$E63/100,"")))</f>
        <v/>
      </c>
      <c r="AD63" s="77">
        <f>IF(AD$13="","",IF($B63="","",IFERROR(M63*$E63/100,"")))</f>
        <v/>
      </c>
      <c r="AE63" s="77">
        <f>IF(AE$13="","",IF($B63="","",IFERROR(N63*$E63/100,"")))</f>
        <v/>
      </c>
      <c r="AF63" s="77">
        <f>IF(AF$13="","",IF($B63="","",IFERROR(O63*$E63/100,"")))</f>
        <v/>
      </c>
      <c r="AG63" s="77">
        <f>IF(AG$13="","",IF($B63="","",IFERROR(P63*$E63/100,"")))</f>
        <v/>
      </c>
      <c r="AH63" s="77">
        <f>IF(AH$13="","",IF($B63="","",IFERROR(Q63*$E63/100,"")))</f>
        <v/>
      </c>
      <c r="AI63" s="77">
        <f>IF(AI$13="","",IF($B63="","",IFERROR(R63*$E63/100,"")))</f>
        <v/>
      </c>
      <c r="AJ63" s="77">
        <f>IF(AJ$13="","",IF($B63="","",IFERROR(S63*$E63/100,"")))</f>
        <v/>
      </c>
      <c r="AK63" s="77">
        <f>IF(AK$13="","",IF($B63="","",IFERROR(T63*$E63/100,"")))</f>
        <v/>
      </c>
      <c r="AL63" s="77">
        <f>IF(AL$13="","",IF($B63="","",IFERROR(U63*$E63/100,"")))</f>
        <v/>
      </c>
      <c r="AN63" s="77">
        <f>IF($B63="","",SUMIF($F$13:$U$13,"&lt;="&amp;Sector!$D$51,$F63:$U63))</f>
        <v/>
      </c>
      <c r="AO63" s="77">
        <f>IF($B63="","",SUMIF($W$13:$AL$13,"&lt;="&amp;Sector!$D$51,$W63:$AL63))</f>
        <v/>
      </c>
      <c r="AQ63" s="163">
        <f>IF(AQ$13="","",IF($B63="","",IFERROR($C63*$D63*SUMPRODUCT(('Dvd Calendar'!$E$525:$CZ$525&gt;AQ$12)*('Dvd Calendar'!$E$525:$CZ$525&lt;=AQ$13)*'Dvd Calendar'!$E$528:$CZ$528*(('Dvd Calendar'!$E$530:$CZ$530='Field Check'!$C$56)*('Field Check'!$C$56&lt;&gt;"")+('Dvd Calendar'!$E$530:$CZ$530='Field Check'!$C$57)*('Field Check'!$C$57&lt;&gt;"")))/'AS51'!$B$3,"")))</f>
        <v/>
      </c>
      <c r="AR63" s="163">
        <f>IF(AR$13="","",IF($B63="","",IFERROR($C63*$D63*SUMPRODUCT(('Dvd Calendar'!$E$525:$CZ$525&gt;AR$12)*('Dvd Calendar'!$E$525:$CZ$525&lt;=AR$13)*'Dvd Calendar'!$E$528:$CZ$528*(('Dvd Calendar'!$E$530:$CZ$530='Field Check'!$C$56)*('Field Check'!$C$56&lt;&gt;"")+('Dvd Calendar'!$E$530:$CZ$530='Field Check'!$C$57)*('Field Check'!$C$57&lt;&gt;"")))/'AS51'!$B$3,"")))</f>
        <v/>
      </c>
      <c r="AS63" s="163">
        <f>IF(AS$13="","",IF($B63="","",IFERROR($C63*$D63*SUMPRODUCT(('Dvd Calendar'!$E$525:$CZ$525&gt;AS$12)*('Dvd Calendar'!$E$525:$CZ$525&lt;=AS$13)*'Dvd Calendar'!$E$528:$CZ$528*(('Dvd Calendar'!$E$530:$CZ$530='Field Check'!$C$56)*('Field Check'!$C$56&lt;&gt;"")+('Dvd Calendar'!$E$530:$CZ$530='Field Check'!$C$57)*('Field Check'!$C$57&lt;&gt;"")))/'AS51'!$B$3,"")))</f>
        <v/>
      </c>
      <c r="AT63" s="163">
        <f>IF(AT$13="","",IF($B63="","",IFERROR($C63*$D63*SUMPRODUCT(('Dvd Calendar'!$E$525:$CZ$525&gt;AT$12)*('Dvd Calendar'!$E$525:$CZ$525&lt;=AT$13)*'Dvd Calendar'!$E$528:$CZ$528*(('Dvd Calendar'!$E$530:$CZ$530='Field Check'!$C$56)*('Field Check'!$C$56&lt;&gt;"")+('Dvd Calendar'!$E$530:$CZ$530='Field Check'!$C$57)*('Field Check'!$C$57&lt;&gt;"")))/'AS51'!$B$3,"")))</f>
        <v/>
      </c>
      <c r="AU63" s="163">
        <f>IF(AU$13="","",IF($B63="","",IFERROR($C63*$D63*SUMPRODUCT(('Dvd Calendar'!$E$525:$CZ$525&gt;AU$12)*('Dvd Calendar'!$E$525:$CZ$525&lt;=AU$13)*'Dvd Calendar'!$E$528:$CZ$528*(('Dvd Calendar'!$E$530:$CZ$530='Field Check'!$C$56)*('Field Check'!$C$56&lt;&gt;"")+('Dvd Calendar'!$E$530:$CZ$530='Field Check'!$C$57)*('Field Check'!$C$57&lt;&gt;"")))/'AS51'!$B$3,"")))</f>
        <v/>
      </c>
      <c r="AV63" s="163">
        <f>IF(AV$13="","",IF($B63="","",IFERROR($C63*$D63*SUMPRODUCT(('Dvd Calendar'!$E$525:$CZ$525&gt;AV$12)*('Dvd Calendar'!$E$525:$CZ$525&lt;=AV$13)*'Dvd Calendar'!$E$528:$CZ$528*(('Dvd Calendar'!$E$530:$CZ$530='Field Check'!$C$56)*('Field Check'!$C$56&lt;&gt;"")+('Dvd Calendar'!$E$530:$CZ$530='Field Check'!$C$57)*('Field Check'!$C$57&lt;&gt;"")))/'AS51'!$B$3,"")))</f>
        <v/>
      </c>
      <c r="AW63" s="163">
        <f>IF(AW$13="","",IF($B63="","",IFERROR($C63*$D63*SUMPRODUCT(('Dvd Calendar'!$E$525:$CZ$525&gt;AW$12)*('Dvd Calendar'!$E$525:$CZ$525&lt;=AW$13)*'Dvd Calendar'!$E$528:$CZ$528*(('Dvd Calendar'!$E$530:$CZ$530='Field Check'!$C$56)*('Field Check'!$C$56&lt;&gt;"")+('Dvd Calendar'!$E$530:$CZ$530='Field Check'!$C$57)*('Field Check'!$C$57&lt;&gt;"")))/'AS51'!$B$3,"")))</f>
        <v/>
      </c>
      <c r="AX63" s="163">
        <f>IF(AX$13="","",IF($B63="","",IFERROR($C63*$D63*SUMPRODUCT(('Dvd Calendar'!$E$525:$CZ$525&gt;AX$12)*('Dvd Calendar'!$E$525:$CZ$525&lt;=AX$13)*'Dvd Calendar'!$E$528:$CZ$528*(('Dvd Calendar'!$E$530:$CZ$530='Field Check'!$C$56)*('Field Check'!$C$56&lt;&gt;"")+('Dvd Calendar'!$E$530:$CZ$530='Field Check'!$C$57)*('Field Check'!$C$57&lt;&gt;"")))/'AS51'!$B$3,"")))</f>
        <v/>
      </c>
      <c r="AY63" s="163">
        <f>IF(AY$13="","",IF($B63="","",IFERROR($C63*$D63*SUMPRODUCT(('Dvd Calendar'!$E$525:$CZ$525&gt;AY$12)*('Dvd Calendar'!$E$525:$CZ$525&lt;=AY$13)*'Dvd Calendar'!$E$528:$CZ$528*(('Dvd Calendar'!$E$530:$CZ$530='Field Check'!$C$56)*('Field Check'!$C$56&lt;&gt;"")+('Dvd Calendar'!$E$530:$CZ$530='Field Check'!$C$57)*('Field Check'!$C$57&lt;&gt;"")))/'AS51'!$B$3,"")))</f>
        <v/>
      </c>
      <c r="AZ63" s="163">
        <f>IF(AZ$13="","",IF($B63="","",IFERROR($C63*$D63*SUMPRODUCT(('Dvd Calendar'!$E$525:$CZ$525&gt;AZ$12)*('Dvd Calendar'!$E$525:$CZ$525&lt;=AZ$13)*'Dvd Calendar'!$E$528:$CZ$528*(('Dvd Calendar'!$E$530:$CZ$530='Field Check'!$C$56)*('Field Check'!$C$56&lt;&gt;"")+('Dvd Calendar'!$E$530:$CZ$530='Field Check'!$C$57)*('Field Check'!$C$57&lt;&gt;"")))/'AS51'!$B$3,"")))</f>
        <v/>
      </c>
      <c r="BA63" s="163">
        <f>IF(BA$13="","",IF($B63="","",IFERROR($C63*$D63*SUMPRODUCT(('Dvd Calendar'!$E$525:$CZ$525&gt;BA$12)*('Dvd Calendar'!$E$525:$CZ$525&lt;=BA$13)*'Dvd Calendar'!$E$528:$CZ$528*(('Dvd Calendar'!$E$530:$CZ$530='Field Check'!$C$56)*('Field Check'!$C$56&lt;&gt;"")+('Dvd Calendar'!$E$530:$CZ$530='Field Check'!$C$57)*('Field Check'!$C$57&lt;&gt;"")))/'AS51'!$B$3,"")))</f>
        <v/>
      </c>
      <c r="BB63" s="163">
        <f>IF(BB$13="","",IF($B63="","",IFERROR($C63*$D63*SUMPRODUCT(('Dvd Calendar'!$E$525:$CZ$525&gt;BB$12)*('Dvd Calendar'!$E$525:$CZ$525&lt;=BB$13)*'Dvd Calendar'!$E$528:$CZ$528*(('Dvd Calendar'!$E$530:$CZ$530='Field Check'!$C$56)*('Field Check'!$C$56&lt;&gt;"")+('Dvd Calendar'!$E$530:$CZ$530='Field Check'!$C$57)*('Field Check'!$C$57&lt;&gt;"")))/'AS51'!$B$3,"")))</f>
        <v/>
      </c>
      <c r="BC63" s="163">
        <f>IF(BC$13="","",IF($B63="","",IFERROR($C63*$D63*SUMPRODUCT(('Dvd Calendar'!$E$525:$CZ$525&gt;BC$12)*('Dvd Calendar'!$E$525:$CZ$525&lt;=BC$13)*'Dvd Calendar'!$E$528:$CZ$528*(('Dvd Calendar'!$E$530:$CZ$530='Field Check'!$C$56)*('Field Check'!$C$56&lt;&gt;"")+('Dvd Calendar'!$E$530:$CZ$530='Field Check'!$C$57)*('Field Check'!$C$57&lt;&gt;"")))/'AS51'!$B$3,"")))</f>
        <v/>
      </c>
      <c r="BD63" s="163">
        <f>IF(BD$13="","",IF($B63="","",IFERROR($C63*$D63*SUMPRODUCT(('Dvd Calendar'!$E$525:$CZ$525&gt;BD$12)*('Dvd Calendar'!$E$525:$CZ$525&lt;=BD$13)*'Dvd Calendar'!$E$528:$CZ$528*(('Dvd Calendar'!$E$530:$CZ$530='Field Check'!$C$56)*('Field Check'!$C$56&lt;&gt;"")+('Dvd Calendar'!$E$530:$CZ$530='Field Check'!$C$57)*('Field Check'!$C$57&lt;&gt;"")))/'AS51'!$B$3,"")))</f>
        <v/>
      </c>
      <c r="BE63" s="163">
        <f>IF(BE$13="","",IF($B63="","",IFERROR($C63*$D63*SUMPRODUCT(('Dvd Calendar'!$E$525:$CZ$525&gt;BE$12)*('Dvd Calendar'!$E$525:$CZ$525&lt;=BE$13)*'Dvd Calendar'!$E$528:$CZ$528*(('Dvd Calendar'!$E$530:$CZ$530='Field Check'!$C$56)*('Field Check'!$C$56&lt;&gt;"")+('Dvd Calendar'!$E$530:$CZ$530='Field Check'!$C$57)*('Field Check'!$C$57&lt;&gt;"")))/'AS51'!$B$3,"")))</f>
        <v/>
      </c>
      <c r="BF63" s="163">
        <f>IF(BF$13="","",IF($B63="","",IFERROR($C63*$D63*SUMPRODUCT(('Dvd Calendar'!$E$525:$CZ$525&gt;BF$12)*('Dvd Calendar'!$E$525:$CZ$525&lt;=BF$13)*'Dvd Calendar'!$E$528:$CZ$528*(('Dvd Calendar'!$E$530:$CZ$530='Field Check'!$C$56)*('Field Check'!$C$56&lt;&gt;"")+('Dvd Calendar'!$E$530:$CZ$530='Field Check'!$C$57)*('Field Check'!$C$57&lt;&gt;"")))/'AS51'!$B$3,"")))</f>
        <v/>
      </c>
      <c r="BH63" s="163">
        <f>IF(BH$13="","",IF($B63="","",IFERROR(AQ63*$E63/100,"")))</f>
        <v/>
      </c>
      <c r="BI63" s="163">
        <f>IF(BI$13="","",IF($B63="","",IFERROR(AR63*$E63/100,"")))</f>
        <v/>
      </c>
      <c r="BJ63" s="163">
        <f>IF(BJ$13="","",IF($B63="","",IFERROR(AS63*$E63/100,"")))</f>
        <v/>
      </c>
      <c r="BK63" s="163">
        <f>IF(BK$13="","",IF($B63="","",IFERROR(AT63*$E63/100,"")))</f>
        <v/>
      </c>
      <c r="BL63" s="163">
        <f>IF(BL$13="","",IF($B63="","",IFERROR(AU63*$E63/100,"")))</f>
        <v/>
      </c>
      <c r="BM63" s="163">
        <f>IF(BM$13="","",IF($B63="","",IFERROR(AV63*$E63/100,"")))</f>
        <v/>
      </c>
      <c r="BN63" s="163">
        <f>IF(BN$13="","",IF($B63="","",IFERROR(AW63*$E63/100,"")))</f>
        <v/>
      </c>
      <c r="BO63" s="163">
        <f>IF(BO$13="","",IF($B63="","",IFERROR(AX63*$E63/100,"")))</f>
        <v/>
      </c>
      <c r="BP63" s="163">
        <f>IF(BP$13="","",IF($B63="","",IFERROR(AY63*$E63/100,"")))</f>
        <v/>
      </c>
      <c r="BQ63" s="163">
        <f>IF(BQ$13="","",IF($B63="","",IFERROR(AZ63*$E63/100,"")))</f>
        <v/>
      </c>
      <c r="BR63" s="163">
        <f>IF(BR$13="","",IF($B63="","",IFERROR(BA63*$E63/100,"")))</f>
        <v/>
      </c>
      <c r="BS63" s="163">
        <f>IF(BS$13="","",IF($B63="","",IFERROR(BB63*$E63/100,"")))</f>
        <v/>
      </c>
      <c r="BT63" s="163">
        <f>IF(BT$13="","",IF($B63="","",IFERROR(BC63*$E63/100,"")))</f>
        <v/>
      </c>
      <c r="BU63" s="163">
        <f>IF(BU$13="","",IF($B63="","",IFERROR(BD63*$E63/100,"")))</f>
        <v/>
      </c>
      <c r="BV63" s="163">
        <f>IF(BV$13="","",IF($B63="","",IFERROR(BE63*$E63/100,"")))</f>
        <v/>
      </c>
      <c r="BW63" s="163">
        <f>IF(BW$13="","",IF($B63="","",IFERROR(BF63*$E63/100,"")))</f>
        <v/>
      </c>
    </row>
    <row r="64">
      <c r="B64" s="126">
        <f>IF('AS51'!$C$54="","",'AS51'!$C$54)</f>
        <v/>
      </c>
      <c r="C64" s="74">
        <f>IF('AS51'!$B$54="","",'AS51'!$B$54)</f>
        <v/>
      </c>
      <c r="D64" s="75">
        <f>IFERROR('AS51'!$Q$54,1)</f>
        <v/>
      </c>
      <c r="E64" s="76">
        <f>IF($B64="","",IF(ISNUMBER('AS51'!$I$54),'AS51'!$I$54,'Index Summary'!$C$7))</f>
        <v/>
      </c>
      <c r="F64" s="77">
        <f>IF(F$13="","",IF($B64="","",IFERROR($C64*$D64*IF((Override!$C$4="ON")*(COUNTIFS(Override!$B$11:$B$40,$B64,Override!$D$11:$D$40,1,Override!$E$11:$E$40,"&gt;=0")-COUNTIFS(Override!$B$11:$B$40,$B64,Override!$D$11:$D$40,1,Override!$E$11:$E$40,"&gt;=0",Override!$C$11:$C$40,"MXAU"))&gt;0,SUMIFS(Override!$E$11:$E$40,Override!$B$11:$B$40,$B64,Override!$D$11:$D$40,1)-SUMIFS(Override!$E$11:$E$40,Override!$B$11:$B$40,$B64,Override!$D$11:$D$40,1,Override!$C$11:$C$40,"MXAU"),Override!$C$99)/'AS51'!$B$3,"")))</f>
        <v/>
      </c>
      <c r="G64" s="77">
        <f>IF(G$13="","",IF($B64="","",IFERROR($C64*$D64*IF((Override!$C$4="ON")*(COUNTIFS(Override!$B$11:$B$40,$B64,Override!$D$11:$D$40,2,Override!$E$11:$E$40,"&gt;=0")-COUNTIFS(Override!$B$11:$B$40,$B64,Override!$D$11:$D$40,2,Override!$E$11:$E$40,"&gt;=0",Override!$C$11:$C$40,"MXAU"))&gt;0,SUMIFS(Override!$E$11:$E$40,Override!$B$11:$B$40,$B64,Override!$D$11:$D$40,2)-SUMIFS(Override!$E$11:$E$40,Override!$B$11:$B$40,$B64,Override!$D$11:$D$40,2,Override!$C$11:$C$40,"MXAU"),Override!$D$99)/'AS51'!$B$3,"")))</f>
        <v/>
      </c>
      <c r="H64" s="77">
        <f>IF(H$13="","",IF($B64="","",IFERROR($C64*$D64*IF((Override!$C$4="ON")*(COUNTIFS(Override!$B$11:$B$40,$B64,Override!$D$11:$D$40,3,Override!$E$11:$E$40,"&gt;=0")-COUNTIFS(Override!$B$11:$B$40,$B64,Override!$D$11:$D$40,3,Override!$E$11:$E$40,"&gt;=0",Override!$C$11:$C$40,"MXAU"))&gt;0,SUMIFS(Override!$E$11:$E$40,Override!$B$11:$B$40,$B64,Override!$D$11:$D$40,3)-SUMIFS(Override!$E$11:$E$40,Override!$B$11:$B$40,$B64,Override!$D$11:$D$40,3,Override!$C$11:$C$40,"MXAU"),Override!$E$99)/'AS51'!$B$3,"")))</f>
        <v/>
      </c>
      <c r="I64" s="77">
        <f>IF(I$13="","",IF($B64="","",IFERROR($C64*$D64*IF((Override!$C$4="ON")*(COUNTIFS(Override!$B$11:$B$40,$B64,Override!$D$11:$D$40,4,Override!$E$11:$E$40,"&gt;=0")-COUNTIFS(Override!$B$11:$B$40,$B64,Override!$D$11:$D$40,4,Override!$E$11:$E$40,"&gt;=0",Override!$C$11:$C$40,"MXAU"))&gt;0,SUMIFS(Override!$E$11:$E$40,Override!$B$11:$B$40,$B64,Override!$D$11:$D$40,4)-SUMIFS(Override!$E$11:$E$40,Override!$B$11:$B$40,$B64,Override!$D$11:$D$40,4,Override!$C$11:$C$40,"MXAU"),Override!$F$99)/'AS51'!$B$3,"")))</f>
        <v/>
      </c>
      <c r="J64" s="77">
        <f>IF(J$13="","",IF($B64="","",IFERROR($C64*$D64*IF((Override!$C$4="ON")*(COUNTIFS(Override!$B$11:$B$40,$B64,Override!$D$11:$D$40,5,Override!$E$11:$E$40,"&gt;=0")-COUNTIFS(Override!$B$11:$B$40,$B64,Override!$D$11:$D$40,5,Override!$E$11:$E$40,"&gt;=0",Override!$C$11:$C$40,"MXAU"))&gt;0,SUMIFS(Override!$E$11:$E$40,Override!$B$11:$B$40,$B64,Override!$D$11:$D$40,5)-SUMIFS(Override!$E$11:$E$40,Override!$B$11:$B$40,$B64,Override!$D$11:$D$40,5,Override!$C$11:$C$40,"MXAU"),Override!$G$99)/'AS51'!$B$3,"")))</f>
        <v/>
      </c>
      <c r="K64" s="77">
        <f>IF(K$13="","",IF($B64="","",IFERROR($C64*$D64*IF((Override!$C$4="ON")*(COUNTIFS(Override!$B$11:$B$40,$B64,Override!$D$11:$D$40,6,Override!$E$11:$E$40,"&gt;=0")-COUNTIFS(Override!$B$11:$B$40,$B64,Override!$D$11:$D$40,6,Override!$E$11:$E$40,"&gt;=0",Override!$C$11:$C$40,"MXAU"))&gt;0,SUMIFS(Override!$E$11:$E$40,Override!$B$11:$B$40,$B64,Override!$D$11:$D$40,6)-SUMIFS(Override!$E$11:$E$40,Override!$B$11:$B$40,$B64,Override!$D$11:$D$40,6,Override!$C$11:$C$40,"MXAU"),Override!$H$99)/'AS51'!$B$3,"")))</f>
        <v/>
      </c>
      <c r="L64" s="77">
        <f>IF(L$13="","",IF($B64="","",IFERROR($C64*$D64*IF((Override!$C$4="ON")*(COUNTIFS(Override!$B$11:$B$40,$B64,Override!$D$11:$D$40,7,Override!$E$11:$E$40,"&gt;=0")-COUNTIFS(Override!$B$11:$B$40,$B64,Override!$D$11:$D$40,7,Override!$E$11:$E$40,"&gt;=0",Override!$C$11:$C$40,"MXAU"))&gt;0,SUMIFS(Override!$E$11:$E$40,Override!$B$11:$B$40,$B64,Override!$D$11:$D$40,7)-SUMIFS(Override!$E$11:$E$40,Override!$B$11:$B$40,$B64,Override!$D$11:$D$40,7,Override!$C$11:$C$40,"MXAU"),Override!$I$99)/'AS51'!$B$3,"")))</f>
        <v/>
      </c>
      <c r="M64" s="77">
        <f>IF(M$13="","",IF($B64="","",IFERROR($C64*$D64*IF((Override!$C$4="ON")*(COUNTIFS(Override!$B$11:$B$40,$B64,Override!$D$11:$D$40,8,Override!$E$11:$E$40,"&gt;=0")-COUNTIFS(Override!$B$11:$B$40,$B64,Override!$D$11:$D$40,8,Override!$E$11:$E$40,"&gt;=0",Override!$C$11:$C$40,"MXAU"))&gt;0,SUMIFS(Override!$E$11:$E$40,Override!$B$11:$B$40,$B64,Override!$D$11:$D$40,8)-SUMIFS(Override!$E$11:$E$40,Override!$B$11:$B$40,$B64,Override!$D$11:$D$40,8,Override!$C$11:$C$40,"MXAU"),Override!$J$99)/'AS51'!$B$3,"")))</f>
        <v/>
      </c>
      <c r="N64" s="77">
        <f>IF(N$13="","",IF($B64="","",IFERROR($C64*$D64*IF((Override!$C$4="ON")*(COUNTIFS(Override!$B$11:$B$40,$B64,Override!$D$11:$D$40,9,Override!$E$11:$E$40,"&gt;=0")-COUNTIFS(Override!$B$11:$B$40,$B64,Override!$D$11:$D$40,9,Override!$E$11:$E$40,"&gt;=0",Override!$C$11:$C$40,"MXAU"))&gt;0,SUMIFS(Override!$E$11:$E$40,Override!$B$11:$B$40,$B64,Override!$D$11:$D$40,9)-SUMIFS(Override!$E$11:$E$40,Override!$B$11:$B$40,$B64,Override!$D$11:$D$40,9,Override!$C$11:$C$40,"MXAU"),Override!$K$99)/'AS51'!$B$3,"")))</f>
        <v/>
      </c>
      <c r="O64" s="77">
        <f>IF(O$13="","",IF($B64="","",IFERROR($C64*$D64*IF((Override!$C$4="ON")*(COUNTIFS(Override!$B$11:$B$40,$B64,Override!$D$11:$D$40,10,Override!$E$11:$E$40,"&gt;=0")-COUNTIFS(Override!$B$11:$B$40,$B64,Override!$D$11:$D$40,10,Override!$E$11:$E$40,"&gt;=0",Override!$C$11:$C$40,"MXAU"))&gt;0,SUMIFS(Override!$E$11:$E$40,Override!$B$11:$B$40,$B64,Override!$D$11:$D$40,10)-SUMIFS(Override!$E$11:$E$40,Override!$B$11:$B$40,$B64,Override!$D$11:$D$40,10,Override!$C$11:$C$40,"MXAU"),Override!$L$99)/'AS51'!$B$3,"")))</f>
        <v/>
      </c>
      <c r="P64" s="77">
        <f>IF(P$13="","",IF($B64="","",IFERROR($C64*$D64*IF((Override!$C$4="ON")*(COUNTIFS(Override!$B$11:$B$40,$B64,Override!$D$11:$D$40,11,Override!$E$11:$E$40,"&gt;=0")-COUNTIFS(Override!$B$11:$B$40,$B64,Override!$D$11:$D$40,11,Override!$E$11:$E$40,"&gt;=0",Override!$C$11:$C$40,"MXAU"))&gt;0,SUMIFS(Override!$E$11:$E$40,Override!$B$11:$B$40,$B64,Override!$D$11:$D$40,11)-SUMIFS(Override!$E$11:$E$40,Override!$B$11:$B$40,$B64,Override!$D$11:$D$40,11,Override!$C$11:$C$40,"MXAU"),Override!$M$99)/'AS51'!$B$3,"")))</f>
        <v/>
      </c>
      <c r="Q64" s="77">
        <f>IF(Q$13="","",IF($B64="","",IFERROR($C64*$D64*IF((Override!$C$4="ON")*(COUNTIFS(Override!$B$11:$B$40,$B64,Override!$D$11:$D$40,12,Override!$E$11:$E$40,"&gt;=0")-COUNTIFS(Override!$B$11:$B$40,$B64,Override!$D$11:$D$40,12,Override!$E$11:$E$40,"&gt;=0",Override!$C$11:$C$40,"MXAU"))&gt;0,SUMIFS(Override!$E$11:$E$40,Override!$B$11:$B$40,$B64,Override!$D$11:$D$40,12)-SUMIFS(Override!$E$11:$E$40,Override!$B$11:$B$40,$B64,Override!$D$11:$D$40,12,Override!$C$11:$C$40,"MXAU"),Override!$N$99)/'AS51'!$B$3,"")))</f>
        <v/>
      </c>
      <c r="R64" s="77">
        <f>IF(R$13="","",IF($B64="","",IFERROR($C64*$D64*IF((Override!$C$4="ON")*(COUNTIFS(Override!$B$11:$B$40,$B64,Override!$D$11:$D$40,13,Override!$E$11:$E$40,"&gt;=0")-COUNTIFS(Override!$B$11:$B$40,$B64,Override!$D$11:$D$40,13,Override!$E$11:$E$40,"&gt;=0",Override!$C$11:$C$40,"MXAU"))&gt;0,SUMIFS(Override!$E$11:$E$40,Override!$B$11:$B$40,$B64,Override!$D$11:$D$40,13)-SUMIFS(Override!$E$11:$E$40,Override!$B$11:$B$40,$B64,Override!$D$11:$D$40,13,Override!$C$11:$C$40,"MXAU"),Override!$O$99)/'AS51'!$B$3,"")))</f>
        <v/>
      </c>
      <c r="S64" s="77">
        <f>IF(S$13="","",IF($B64="","",IFERROR($C64*$D64*IF((Override!$C$4="ON")*(COUNTIFS(Override!$B$11:$B$40,$B64,Override!$D$11:$D$40,14,Override!$E$11:$E$40,"&gt;=0")-COUNTIFS(Override!$B$11:$B$40,$B64,Override!$D$11:$D$40,14,Override!$E$11:$E$40,"&gt;=0",Override!$C$11:$C$40,"MXAU"))&gt;0,SUMIFS(Override!$E$11:$E$40,Override!$B$11:$B$40,$B64,Override!$D$11:$D$40,14)-SUMIFS(Override!$E$11:$E$40,Override!$B$11:$B$40,$B64,Override!$D$11:$D$40,14,Override!$C$11:$C$40,"MXAU"),Override!$P$99)/'AS51'!$B$3,"")))</f>
        <v/>
      </c>
      <c r="T64" s="77">
        <f>IF(T$13="","",IF($B64="","",IFERROR($C64*$D64*IF((Override!$C$4="ON")*(COUNTIFS(Override!$B$11:$B$40,$B64,Override!$D$11:$D$40,15,Override!$E$11:$E$40,"&gt;=0")-COUNTIFS(Override!$B$11:$B$40,$B64,Override!$D$11:$D$40,15,Override!$E$11:$E$40,"&gt;=0",Override!$C$11:$C$40,"MXAU"))&gt;0,SUMIFS(Override!$E$11:$E$40,Override!$B$11:$B$40,$B64,Override!$D$11:$D$40,15)-SUMIFS(Override!$E$11:$E$40,Override!$B$11:$B$40,$B64,Override!$D$11:$D$40,15,Override!$C$11:$C$40,"MXAU"),Override!$Q$99)/'AS51'!$B$3,"")))</f>
        <v/>
      </c>
      <c r="U64" s="77">
        <f>IF(U$13="","",IF($B64="","",IFERROR($C64*$D64*IF((Override!$C$4="ON")*(COUNTIFS(Override!$B$11:$B$40,$B64,Override!$D$11:$D$40,16,Override!$E$11:$E$40,"&gt;=0")-COUNTIFS(Override!$B$11:$B$40,$B64,Override!$D$11:$D$40,16,Override!$E$11:$E$40,"&gt;=0",Override!$C$11:$C$40,"MXAU"))&gt;0,SUMIFS(Override!$E$11:$E$40,Override!$B$11:$B$40,$B64,Override!$D$11:$D$40,16)-SUMIFS(Override!$E$11:$E$40,Override!$B$11:$B$40,$B64,Override!$D$11:$D$40,16,Override!$C$11:$C$40,"MXAU"),Override!$R$99)/'AS51'!$B$3,"")))</f>
        <v/>
      </c>
      <c r="W64" s="77">
        <f>IF(W$13="","",IF($B64="","",IFERROR(F64*$E64/100,"")))</f>
        <v/>
      </c>
      <c r="X64" s="77">
        <f>IF(X$13="","",IF($B64="","",IFERROR(G64*$E64/100,"")))</f>
        <v/>
      </c>
      <c r="Y64" s="77">
        <f>IF(Y$13="","",IF($B64="","",IFERROR(H64*$E64/100,"")))</f>
        <v/>
      </c>
      <c r="Z64" s="77">
        <f>IF(Z$13="","",IF($B64="","",IFERROR(I64*$E64/100,"")))</f>
        <v/>
      </c>
      <c r="AA64" s="77">
        <f>IF(AA$13="","",IF($B64="","",IFERROR(J64*$E64/100,"")))</f>
        <v/>
      </c>
      <c r="AB64" s="77">
        <f>IF(AB$13="","",IF($B64="","",IFERROR(K64*$E64/100,"")))</f>
        <v/>
      </c>
      <c r="AC64" s="77">
        <f>IF(AC$13="","",IF($B64="","",IFERROR(L64*$E64/100,"")))</f>
        <v/>
      </c>
      <c r="AD64" s="77">
        <f>IF(AD$13="","",IF($B64="","",IFERROR(M64*$E64/100,"")))</f>
        <v/>
      </c>
      <c r="AE64" s="77">
        <f>IF(AE$13="","",IF($B64="","",IFERROR(N64*$E64/100,"")))</f>
        <v/>
      </c>
      <c r="AF64" s="77">
        <f>IF(AF$13="","",IF($B64="","",IFERROR(O64*$E64/100,"")))</f>
        <v/>
      </c>
      <c r="AG64" s="77">
        <f>IF(AG$13="","",IF($B64="","",IFERROR(P64*$E64/100,"")))</f>
        <v/>
      </c>
      <c r="AH64" s="77">
        <f>IF(AH$13="","",IF($B64="","",IFERROR(Q64*$E64/100,"")))</f>
        <v/>
      </c>
      <c r="AI64" s="77">
        <f>IF(AI$13="","",IF($B64="","",IFERROR(R64*$E64/100,"")))</f>
        <v/>
      </c>
      <c r="AJ64" s="77">
        <f>IF(AJ$13="","",IF($B64="","",IFERROR(S64*$E64/100,"")))</f>
        <v/>
      </c>
      <c r="AK64" s="77">
        <f>IF(AK$13="","",IF($B64="","",IFERROR(T64*$E64/100,"")))</f>
        <v/>
      </c>
      <c r="AL64" s="77">
        <f>IF(AL$13="","",IF($B64="","",IFERROR(U64*$E64/100,"")))</f>
        <v/>
      </c>
      <c r="AN64" s="77">
        <f>IF($B64="","",SUMIF($F$13:$U$13,"&lt;="&amp;Sector!$D$51,$F64:$U64))</f>
        <v/>
      </c>
      <c r="AO64" s="77">
        <f>IF($B64="","",SUMIF($W$13:$AL$13,"&lt;="&amp;Sector!$D$51,$W64:$AL64))</f>
        <v/>
      </c>
      <c r="AQ64" s="163">
        <f>IF(AQ$13="","",IF($B64="","",IFERROR($C64*$D64*SUMPRODUCT(('Dvd Calendar'!$E$536:$CZ$536&gt;AQ$12)*('Dvd Calendar'!$E$536:$CZ$536&lt;=AQ$13)*'Dvd Calendar'!$E$539:$CZ$539*(('Dvd Calendar'!$E$541:$CZ$541='Field Check'!$C$56)*('Field Check'!$C$56&lt;&gt;"")+('Dvd Calendar'!$E$541:$CZ$541='Field Check'!$C$57)*('Field Check'!$C$57&lt;&gt;"")))/'AS51'!$B$3,"")))</f>
        <v/>
      </c>
      <c r="AR64" s="163">
        <f>IF(AR$13="","",IF($B64="","",IFERROR($C64*$D64*SUMPRODUCT(('Dvd Calendar'!$E$536:$CZ$536&gt;AR$12)*('Dvd Calendar'!$E$536:$CZ$536&lt;=AR$13)*'Dvd Calendar'!$E$539:$CZ$539*(('Dvd Calendar'!$E$541:$CZ$541='Field Check'!$C$56)*('Field Check'!$C$56&lt;&gt;"")+('Dvd Calendar'!$E$541:$CZ$541='Field Check'!$C$57)*('Field Check'!$C$57&lt;&gt;"")))/'AS51'!$B$3,"")))</f>
        <v/>
      </c>
      <c r="AS64" s="163">
        <f>IF(AS$13="","",IF($B64="","",IFERROR($C64*$D64*SUMPRODUCT(('Dvd Calendar'!$E$536:$CZ$536&gt;AS$12)*('Dvd Calendar'!$E$536:$CZ$536&lt;=AS$13)*'Dvd Calendar'!$E$539:$CZ$539*(('Dvd Calendar'!$E$541:$CZ$541='Field Check'!$C$56)*('Field Check'!$C$56&lt;&gt;"")+('Dvd Calendar'!$E$541:$CZ$541='Field Check'!$C$57)*('Field Check'!$C$57&lt;&gt;"")))/'AS51'!$B$3,"")))</f>
        <v/>
      </c>
      <c r="AT64" s="163">
        <f>IF(AT$13="","",IF($B64="","",IFERROR($C64*$D64*SUMPRODUCT(('Dvd Calendar'!$E$536:$CZ$536&gt;AT$12)*('Dvd Calendar'!$E$536:$CZ$536&lt;=AT$13)*'Dvd Calendar'!$E$539:$CZ$539*(('Dvd Calendar'!$E$541:$CZ$541='Field Check'!$C$56)*('Field Check'!$C$56&lt;&gt;"")+('Dvd Calendar'!$E$541:$CZ$541='Field Check'!$C$57)*('Field Check'!$C$57&lt;&gt;"")))/'AS51'!$B$3,"")))</f>
        <v/>
      </c>
      <c r="AU64" s="163">
        <f>IF(AU$13="","",IF($B64="","",IFERROR($C64*$D64*SUMPRODUCT(('Dvd Calendar'!$E$536:$CZ$536&gt;AU$12)*('Dvd Calendar'!$E$536:$CZ$536&lt;=AU$13)*'Dvd Calendar'!$E$539:$CZ$539*(('Dvd Calendar'!$E$541:$CZ$541='Field Check'!$C$56)*('Field Check'!$C$56&lt;&gt;"")+('Dvd Calendar'!$E$541:$CZ$541='Field Check'!$C$57)*('Field Check'!$C$57&lt;&gt;"")))/'AS51'!$B$3,"")))</f>
        <v/>
      </c>
      <c r="AV64" s="163">
        <f>IF(AV$13="","",IF($B64="","",IFERROR($C64*$D64*SUMPRODUCT(('Dvd Calendar'!$E$536:$CZ$536&gt;AV$12)*('Dvd Calendar'!$E$536:$CZ$536&lt;=AV$13)*'Dvd Calendar'!$E$539:$CZ$539*(('Dvd Calendar'!$E$541:$CZ$541='Field Check'!$C$56)*('Field Check'!$C$56&lt;&gt;"")+('Dvd Calendar'!$E$541:$CZ$541='Field Check'!$C$57)*('Field Check'!$C$57&lt;&gt;"")))/'AS51'!$B$3,"")))</f>
        <v/>
      </c>
      <c r="AW64" s="163">
        <f>IF(AW$13="","",IF($B64="","",IFERROR($C64*$D64*SUMPRODUCT(('Dvd Calendar'!$E$536:$CZ$536&gt;AW$12)*('Dvd Calendar'!$E$536:$CZ$536&lt;=AW$13)*'Dvd Calendar'!$E$539:$CZ$539*(('Dvd Calendar'!$E$541:$CZ$541='Field Check'!$C$56)*('Field Check'!$C$56&lt;&gt;"")+('Dvd Calendar'!$E$541:$CZ$541='Field Check'!$C$57)*('Field Check'!$C$57&lt;&gt;"")))/'AS51'!$B$3,"")))</f>
        <v/>
      </c>
      <c r="AX64" s="163">
        <f>IF(AX$13="","",IF($B64="","",IFERROR($C64*$D64*SUMPRODUCT(('Dvd Calendar'!$E$536:$CZ$536&gt;AX$12)*('Dvd Calendar'!$E$536:$CZ$536&lt;=AX$13)*'Dvd Calendar'!$E$539:$CZ$539*(('Dvd Calendar'!$E$541:$CZ$541='Field Check'!$C$56)*('Field Check'!$C$56&lt;&gt;"")+('Dvd Calendar'!$E$541:$CZ$541='Field Check'!$C$57)*('Field Check'!$C$57&lt;&gt;"")))/'AS51'!$B$3,"")))</f>
        <v/>
      </c>
      <c r="AY64" s="163">
        <f>IF(AY$13="","",IF($B64="","",IFERROR($C64*$D64*SUMPRODUCT(('Dvd Calendar'!$E$536:$CZ$536&gt;AY$12)*('Dvd Calendar'!$E$536:$CZ$536&lt;=AY$13)*'Dvd Calendar'!$E$539:$CZ$539*(('Dvd Calendar'!$E$541:$CZ$541='Field Check'!$C$56)*('Field Check'!$C$56&lt;&gt;"")+('Dvd Calendar'!$E$541:$CZ$541='Field Check'!$C$57)*('Field Check'!$C$57&lt;&gt;"")))/'AS51'!$B$3,"")))</f>
        <v/>
      </c>
      <c r="AZ64" s="163">
        <f>IF(AZ$13="","",IF($B64="","",IFERROR($C64*$D64*SUMPRODUCT(('Dvd Calendar'!$E$536:$CZ$536&gt;AZ$12)*('Dvd Calendar'!$E$536:$CZ$536&lt;=AZ$13)*'Dvd Calendar'!$E$539:$CZ$539*(('Dvd Calendar'!$E$541:$CZ$541='Field Check'!$C$56)*('Field Check'!$C$56&lt;&gt;"")+('Dvd Calendar'!$E$541:$CZ$541='Field Check'!$C$57)*('Field Check'!$C$57&lt;&gt;"")))/'AS51'!$B$3,"")))</f>
        <v/>
      </c>
      <c r="BA64" s="163">
        <f>IF(BA$13="","",IF($B64="","",IFERROR($C64*$D64*SUMPRODUCT(('Dvd Calendar'!$E$536:$CZ$536&gt;BA$12)*('Dvd Calendar'!$E$536:$CZ$536&lt;=BA$13)*'Dvd Calendar'!$E$539:$CZ$539*(('Dvd Calendar'!$E$541:$CZ$541='Field Check'!$C$56)*('Field Check'!$C$56&lt;&gt;"")+('Dvd Calendar'!$E$541:$CZ$541='Field Check'!$C$57)*('Field Check'!$C$57&lt;&gt;"")))/'AS51'!$B$3,"")))</f>
        <v/>
      </c>
      <c r="BB64" s="163">
        <f>IF(BB$13="","",IF($B64="","",IFERROR($C64*$D64*SUMPRODUCT(('Dvd Calendar'!$E$536:$CZ$536&gt;BB$12)*('Dvd Calendar'!$E$536:$CZ$536&lt;=BB$13)*'Dvd Calendar'!$E$539:$CZ$539*(('Dvd Calendar'!$E$541:$CZ$541='Field Check'!$C$56)*('Field Check'!$C$56&lt;&gt;"")+('Dvd Calendar'!$E$541:$CZ$541='Field Check'!$C$57)*('Field Check'!$C$57&lt;&gt;"")))/'AS51'!$B$3,"")))</f>
        <v/>
      </c>
      <c r="BC64" s="163">
        <f>IF(BC$13="","",IF($B64="","",IFERROR($C64*$D64*SUMPRODUCT(('Dvd Calendar'!$E$536:$CZ$536&gt;BC$12)*('Dvd Calendar'!$E$536:$CZ$536&lt;=BC$13)*'Dvd Calendar'!$E$539:$CZ$539*(('Dvd Calendar'!$E$541:$CZ$541='Field Check'!$C$56)*('Field Check'!$C$56&lt;&gt;"")+('Dvd Calendar'!$E$541:$CZ$541='Field Check'!$C$57)*('Field Check'!$C$57&lt;&gt;"")))/'AS51'!$B$3,"")))</f>
        <v/>
      </c>
      <c r="BD64" s="163">
        <f>IF(BD$13="","",IF($B64="","",IFERROR($C64*$D64*SUMPRODUCT(('Dvd Calendar'!$E$536:$CZ$536&gt;BD$12)*('Dvd Calendar'!$E$536:$CZ$536&lt;=BD$13)*'Dvd Calendar'!$E$539:$CZ$539*(('Dvd Calendar'!$E$541:$CZ$541='Field Check'!$C$56)*('Field Check'!$C$56&lt;&gt;"")+('Dvd Calendar'!$E$541:$CZ$541='Field Check'!$C$57)*('Field Check'!$C$57&lt;&gt;"")))/'AS51'!$B$3,"")))</f>
        <v/>
      </c>
      <c r="BE64" s="163">
        <f>IF(BE$13="","",IF($B64="","",IFERROR($C64*$D64*SUMPRODUCT(('Dvd Calendar'!$E$536:$CZ$536&gt;BE$12)*('Dvd Calendar'!$E$536:$CZ$536&lt;=BE$13)*'Dvd Calendar'!$E$539:$CZ$539*(('Dvd Calendar'!$E$541:$CZ$541='Field Check'!$C$56)*('Field Check'!$C$56&lt;&gt;"")+('Dvd Calendar'!$E$541:$CZ$541='Field Check'!$C$57)*('Field Check'!$C$57&lt;&gt;"")))/'AS51'!$B$3,"")))</f>
        <v/>
      </c>
      <c r="BF64" s="163">
        <f>IF(BF$13="","",IF($B64="","",IFERROR($C64*$D64*SUMPRODUCT(('Dvd Calendar'!$E$536:$CZ$536&gt;BF$12)*('Dvd Calendar'!$E$536:$CZ$536&lt;=BF$13)*'Dvd Calendar'!$E$539:$CZ$539*(('Dvd Calendar'!$E$541:$CZ$541='Field Check'!$C$56)*('Field Check'!$C$56&lt;&gt;"")+('Dvd Calendar'!$E$541:$CZ$541='Field Check'!$C$57)*('Field Check'!$C$57&lt;&gt;"")))/'AS51'!$B$3,"")))</f>
        <v/>
      </c>
      <c r="BH64" s="163">
        <f>IF(BH$13="","",IF($B64="","",IFERROR(AQ64*$E64/100,"")))</f>
        <v/>
      </c>
      <c r="BI64" s="163">
        <f>IF(BI$13="","",IF($B64="","",IFERROR(AR64*$E64/100,"")))</f>
        <v/>
      </c>
      <c r="BJ64" s="163">
        <f>IF(BJ$13="","",IF($B64="","",IFERROR(AS64*$E64/100,"")))</f>
        <v/>
      </c>
      <c r="BK64" s="163">
        <f>IF(BK$13="","",IF($B64="","",IFERROR(AT64*$E64/100,"")))</f>
        <v/>
      </c>
      <c r="BL64" s="163">
        <f>IF(BL$13="","",IF($B64="","",IFERROR(AU64*$E64/100,"")))</f>
        <v/>
      </c>
      <c r="BM64" s="163">
        <f>IF(BM$13="","",IF($B64="","",IFERROR(AV64*$E64/100,"")))</f>
        <v/>
      </c>
      <c r="BN64" s="163">
        <f>IF(BN$13="","",IF($B64="","",IFERROR(AW64*$E64/100,"")))</f>
        <v/>
      </c>
      <c r="BO64" s="163">
        <f>IF(BO$13="","",IF($B64="","",IFERROR(AX64*$E64/100,"")))</f>
        <v/>
      </c>
      <c r="BP64" s="163">
        <f>IF(BP$13="","",IF($B64="","",IFERROR(AY64*$E64/100,"")))</f>
        <v/>
      </c>
      <c r="BQ64" s="163">
        <f>IF(BQ$13="","",IF($B64="","",IFERROR(AZ64*$E64/100,"")))</f>
        <v/>
      </c>
      <c r="BR64" s="163">
        <f>IF(BR$13="","",IF($B64="","",IFERROR(BA64*$E64/100,"")))</f>
        <v/>
      </c>
      <c r="BS64" s="163">
        <f>IF(BS$13="","",IF($B64="","",IFERROR(BB64*$E64/100,"")))</f>
        <v/>
      </c>
      <c r="BT64" s="163">
        <f>IF(BT$13="","",IF($B64="","",IFERROR(BC64*$E64/100,"")))</f>
        <v/>
      </c>
      <c r="BU64" s="163">
        <f>IF(BU$13="","",IF($B64="","",IFERROR(BD64*$E64/100,"")))</f>
        <v/>
      </c>
      <c r="BV64" s="163">
        <f>IF(BV$13="","",IF($B64="","",IFERROR(BE64*$E64/100,"")))</f>
        <v/>
      </c>
      <c r="BW64" s="163">
        <f>IF(BW$13="","",IF($B64="","",IFERROR(BF64*$E64/100,"")))</f>
        <v/>
      </c>
    </row>
    <row r="65">
      <c r="B65" s="126">
        <f>IF('AS51'!$C$55="","",'AS51'!$C$55)</f>
        <v/>
      </c>
      <c r="C65" s="74">
        <f>IF('AS51'!$B$55="","",'AS51'!$B$55)</f>
        <v/>
      </c>
      <c r="D65" s="75">
        <f>IFERROR('AS51'!$Q$55,1)</f>
        <v/>
      </c>
      <c r="E65" s="76">
        <f>IF($B65="","",IF(ISNUMBER('AS51'!$I$55),'AS51'!$I$55,'Index Summary'!$C$7))</f>
        <v/>
      </c>
      <c r="F65" s="77">
        <f>IF(F$13="","",IF($B65="","",IFERROR($C65*$D65*IF((Override!$C$4="ON")*(COUNTIFS(Override!$B$11:$B$40,$B65,Override!$D$11:$D$40,1,Override!$E$11:$E$40,"&gt;=0")-COUNTIFS(Override!$B$11:$B$40,$B65,Override!$D$11:$D$40,1,Override!$E$11:$E$40,"&gt;=0",Override!$C$11:$C$40,"MXAU"))&gt;0,SUMIFS(Override!$E$11:$E$40,Override!$B$11:$B$40,$B65,Override!$D$11:$D$40,1)-SUMIFS(Override!$E$11:$E$40,Override!$B$11:$B$40,$B65,Override!$D$11:$D$40,1,Override!$C$11:$C$40,"MXAU"),Override!$C$100)/'AS51'!$B$3,"")))</f>
        <v/>
      </c>
      <c r="G65" s="77">
        <f>IF(G$13="","",IF($B65="","",IFERROR($C65*$D65*IF((Override!$C$4="ON")*(COUNTIFS(Override!$B$11:$B$40,$B65,Override!$D$11:$D$40,2,Override!$E$11:$E$40,"&gt;=0")-COUNTIFS(Override!$B$11:$B$40,$B65,Override!$D$11:$D$40,2,Override!$E$11:$E$40,"&gt;=0",Override!$C$11:$C$40,"MXAU"))&gt;0,SUMIFS(Override!$E$11:$E$40,Override!$B$11:$B$40,$B65,Override!$D$11:$D$40,2)-SUMIFS(Override!$E$11:$E$40,Override!$B$11:$B$40,$B65,Override!$D$11:$D$40,2,Override!$C$11:$C$40,"MXAU"),Override!$D$100)/'AS51'!$B$3,"")))</f>
        <v/>
      </c>
      <c r="H65" s="77">
        <f>IF(H$13="","",IF($B65="","",IFERROR($C65*$D65*IF((Override!$C$4="ON")*(COUNTIFS(Override!$B$11:$B$40,$B65,Override!$D$11:$D$40,3,Override!$E$11:$E$40,"&gt;=0")-COUNTIFS(Override!$B$11:$B$40,$B65,Override!$D$11:$D$40,3,Override!$E$11:$E$40,"&gt;=0",Override!$C$11:$C$40,"MXAU"))&gt;0,SUMIFS(Override!$E$11:$E$40,Override!$B$11:$B$40,$B65,Override!$D$11:$D$40,3)-SUMIFS(Override!$E$11:$E$40,Override!$B$11:$B$40,$B65,Override!$D$11:$D$40,3,Override!$C$11:$C$40,"MXAU"),Override!$E$100)/'AS51'!$B$3,"")))</f>
        <v/>
      </c>
      <c r="I65" s="77">
        <f>IF(I$13="","",IF($B65="","",IFERROR($C65*$D65*IF((Override!$C$4="ON")*(COUNTIFS(Override!$B$11:$B$40,$B65,Override!$D$11:$D$40,4,Override!$E$11:$E$40,"&gt;=0")-COUNTIFS(Override!$B$11:$B$40,$B65,Override!$D$11:$D$40,4,Override!$E$11:$E$40,"&gt;=0",Override!$C$11:$C$40,"MXAU"))&gt;0,SUMIFS(Override!$E$11:$E$40,Override!$B$11:$B$40,$B65,Override!$D$11:$D$40,4)-SUMIFS(Override!$E$11:$E$40,Override!$B$11:$B$40,$B65,Override!$D$11:$D$40,4,Override!$C$11:$C$40,"MXAU"),Override!$F$100)/'AS51'!$B$3,"")))</f>
        <v/>
      </c>
      <c r="J65" s="77">
        <f>IF(J$13="","",IF($B65="","",IFERROR($C65*$D65*IF((Override!$C$4="ON")*(COUNTIFS(Override!$B$11:$B$40,$B65,Override!$D$11:$D$40,5,Override!$E$11:$E$40,"&gt;=0")-COUNTIFS(Override!$B$11:$B$40,$B65,Override!$D$11:$D$40,5,Override!$E$11:$E$40,"&gt;=0",Override!$C$11:$C$40,"MXAU"))&gt;0,SUMIFS(Override!$E$11:$E$40,Override!$B$11:$B$40,$B65,Override!$D$11:$D$40,5)-SUMIFS(Override!$E$11:$E$40,Override!$B$11:$B$40,$B65,Override!$D$11:$D$40,5,Override!$C$11:$C$40,"MXAU"),Override!$G$100)/'AS51'!$B$3,"")))</f>
        <v/>
      </c>
      <c r="K65" s="77">
        <f>IF(K$13="","",IF($B65="","",IFERROR($C65*$D65*IF((Override!$C$4="ON")*(COUNTIFS(Override!$B$11:$B$40,$B65,Override!$D$11:$D$40,6,Override!$E$11:$E$40,"&gt;=0")-COUNTIFS(Override!$B$11:$B$40,$B65,Override!$D$11:$D$40,6,Override!$E$11:$E$40,"&gt;=0",Override!$C$11:$C$40,"MXAU"))&gt;0,SUMIFS(Override!$E$11:$E$40,Override!$B$11:$B$40,$B65,Override!$D$11:$D$40,6)-SUMIFS(Override!$E$11:$E$40,Override!$B$11:$B$40,$B65,Override!$D$11:$D$40,6,Override!$C$11:$C$40,"MXAU"),Override!$H$100)/'AS51'!$B$3,"")))</f>
        <v/>
      </c>
      <c r="L65" s="77">
        <f>IF(L$13="","",IF($B65="","",IFERROR($C65*$D65*IF((Override!$C$4="ON")*(COUNTIFS(Override!$B$11:$B$40,$B65,Override!$D$11:$D$40,7,Override!$E$11:$E$40,"&gt;=0")-COUNTIFS(Override!$B$11:$B$40,$B65,Override!$D$11:$D$40,7,Override!$E$11:$E$40,"&gt;=0",Override!$C$11:$C$40,"MXAU"))&gt;0,SUMIFS(Override!$E$11:$E$40,Override!$B$11:$B$40,$B65,Override!$D$11:$D$40,7)-SUMIFS(Override!$E$11:$E$40,Override!$B$11:$B$40,$B65,Override!$D$11:$D$40,7,Override!$C$11:$C$40,"MXAU"),Override!$I$100)/'AS51'!$B$3,"")))</f>
        <v/>
      </c>
      <c r="M65" s="77">
        <f>IF(M$13="","",IF($B65="","",IFERROR($C65*$D65*IF((Override!$C$4="ON")*(COUNTIFS(Override!$B$11:$B$40,$B65,Override!$D$11:$D$40,8,Override!$E$11:$E$40,"&gt;=0")-COUNTIFS(Override!$B$11:$B$40,$B65,Override!$D$11:$D$40,8,Override!$E$11:$E$40,"&gt;=0",Override!$C$11:$C$40,"MXAU"))&gt;0,SUMIFS(Override!$E$11:$E$40,Override!$B$11:$B$40,$B65,Override!$D$11:$D$40,8)-SUMIFS(Override!$E$11:$E$40,Override!$B$11:$B$40,$B65,Override!$D$11:$D$40,8,Override!$C$11:$C$40,"MXAU"),Override!$J$100)/'AS51'!$B$3,"")))</f>
        <v/>
      </c>
      <c r="N65" s="77">
        <f>IF(N$13="","",IF($B65="","",IFERROR($C65*$D65*IF((Override!$C$4="ON")*(COUNTIFS(Override!$B$11:$B$40,$B65,Override!$D$11:$D$40,9,Override!$E$11:$E$40,"&gt;=0")-COUNTIFS(Override!$B$11:$B$40,$B65,Override!$D$11:$D$40,9,Override!$E$11:$E$40,"&gt;=0",Override!$C$11:$C$40,"MXAU"))&gt;0,SUMIFS(Override!$E$11:$E$40,Override!$B$11:$B$40,$B65,Override!$D$11:$D$40,9)-SUMIFS(Override!$E$11:$E$40,Override!$B$11:$B$40,$B65,Override!$D$11:$D$40,9,Override!$C$11:$C$40,"MXAU"),Override!$K$100)/'AS51'!$B$3,"")))</f>
        <v/>
      </c>
      <c r="O65" s="77">
        <f>IF(O$13="","",IF($B65="","",IFERROR($C65*$D65*IF((Override!$C$4="ON")*(COUNTIFS(Override!$B$11:$B$40,$B65,Override!$D$11:$D$40,10,Override!$E$11:$E$40,"&gt;=0")-COUNTIFS(Override!$B$11:$B$40,$B65,Override!$D$11:$D$40,10,Override!$E$11:$E$40,"&gt;=0",Override!$C$11:$C$40,"MXAU"))&gt;0,SUMIFS(Override!$E$11:$E$40,Override!$B$11:$B$40,$B65,Override!$D$11:$D$40,10)-SUMIFS(Override!$E$11:$E$40,Override!$B$11:$B$40,$B65,Override!$D$11:$D$40,10,Override!$C$11:$C$40,"MXAU"),Override!$L$100)/'AS51'!$B$3,"")))</f>
        <v/>
      </c>
      <c r="P65" s="77">
        <f>IF(P$13="","",IF($B65="","",IFERROR($C65*$D65*IF((Override!$C$4="ON")*(COUNTIFS(Override!$B$11:$B$40,$B65,Override!$D$11:$D$40,11,Override!$E$11:$E$40,"&gt;=0")-COUNTIFS(Override!$B$11:$B$40,$B65,Override!$D$11:$D$40,11,Override!$E$11:$E$40,"&gt;=0",Override!$C$11:$C$40,"MXAU"))&gt;0,SUMIFS(Override!$E$11:$E$40,Override!$B$11:$B$40,$B65,Override!$D$11:$D$40,11)-SUMIFS(Override!$E$11:$E$40,Override!$B$11:$B$40,$B65,Override!$D$11:$D$40,11,Override!$C$11:$C$40,"MXAU"),Override!$M$100)/'AS51'!$B$3,"")))</f>
        <v/>
      </c>
      <c r="Q65" s="77">
        <f>IF(Q$13="","",IF($B65="","",IFERROR($C65*$D65*IF((Override!$C$4="ON")*(COUNTIFS(Override!$B$11:$B$40,$B65,Override!$D$11:$D$40,12,Override!$E$11:$E$40,"&gt;=0")-COUNTIFS(Override!$B$11:$B$40,$B65,Override!$D$11:$D$40,12,Override!$E$11:$E$40,"&gt;=0",Override!$C$11:$C$40,"MXAU"))&gt;0,SUMIFS(Override!$E$11:$E$40,Override!$B$11:$B$40,$B65,Override!$D$11:$D$40,12)-SUMIFS(Override!$E$11:$E$40,Override!$B$11:$B$40,$B65,Override!$D$11:$D$40,12,Override!$C$11:$C$40,"MXAU"),Override!$N$100)/'AS51'!$B$3,"")))</f>
        <v/>
      </c>
      <c r="R65" s="77">
        <f>IF(R$13="","",IF($B65="","",IFERROR($C65*$D65*IF((Override!$C$4="ON")*(COUNTIFS(Override!$B$11:$B$40,$B65,Override!$D$11:$D$40,13,Override!$E$11:$E$40,"&gt;=0")-COUNTIFS(Override!$B$11:$B$40,$B65,Override!$D$11:$D$40,13,Override!$E$11:$E$40,"&gt;=0",Override!$C$11:$C$40,"MXAU"))&gt;0,SUMIFS(Override!$E$11:$E$40,Override!$B$11:$B$40,$B65,Override!$D$11:$D$40,13)-SUMIFS(Override!$E$11:$E$40,Override!$B$11:$B$40,$B65,Override!$D$11:$D$40,13,Override!$C$11:$C$40,"MXAU"),Override!$O$100)/'AS51'!$B$3,"")))</f>
        <v/>
      </c>
      <c r="S65" s="77">
        <f>IF(S$13="","",IF($B65="","",IFERROR($C65*$D65*IF((Override!$C$4="ON")*(COUNTIFS(Override!$B$11:$B$40,$B65,Override!$D$11:$D$40,14,Override!$E$11:$E$40,"&gt;=0")-COUNTIFS(Override!$B$11:$B$40,$B65,Override!$D$11:$D$40,14,Override!$E$11:$E$40,"&gt;=0",Override!$C$11:$C$40,"MXAU"))&gt;0,SUMIFS(Override!$E$11:$E$40,Override!$B$11:$B$40,$B65,Override!$D$11:$D$40,14)-SUMIFS(Override!$E$11:$E$40,Override!$B$11:$B$40,$B65,Override!$D$11:$D$40,14,Override!$C$11:$C$40,"MXAU"),Override!$P$100)/'AS51'!$B$3,"")))</f>
        <v/>
      </c>
      <c r="T65" s="77">
        <f>IF(T$13="","",IF($B65="","",IFERROR($C65*$D65*IF((Override!$C$4="ON")*(COUNTIFS(Override!$B$11:$B$40,$B65,Override!$D$11:$D$40,15,Override!$E$11:$E$40,"&gt;=0")-COUNTIFS(Override!$B$11:$B$40,$B65,Override!$D$11:$D$40,15,Override!$E$11:$E$40,"&gt;=0",Override!$C$11:$C$40,"MXAU"))&gt;0,SUMIFS(Override!$E$11:$E$40,Override!$B$11:$B$40,$B65,Override!$D$11:$D$40,15)-SUMIFS(Override!$E$11:$E$40,Override!$B$11:$B$40,$B65,Override!$D$11:$D$40,15,Override!$C$11:$C$40,"MXAU"),Override!$Q$100)/'AS51'!$B$3,"")))</f>
        <v/>
      </c>
      <c r="U65" s="77">
        <f>IF(U$13="","",IF($B65="","",IFERROR($C65*$D65*IF((Override!$C$4="ON")*(COUNTIFS(Override!$B$11:$B$40,$B65,Override!$D$11:$D$40,16,Override!$E$11:$E$40,"&gt;=0")-COUNTIFS(Override!$B$11:$B$40,$B65,Override!$D$11:$D$40,16,Override!$E$11:$E$40,"&gt;=0",Override!$C$11:$C$40,"MXAU"))&gt;0,SUMIFS(Override!$E$11:$E$40,Override!$B$11:$B$40,$B65,Override!$D$11:$D$40,16)-SUMIFS(Override!$E$11:$E$40,Override!$B$11:$B$40,$B65,Override!$D$11:$D$40,16,Override!$C$11:$C$40,"MXAU"),Override!$R$100)/'AS51'!$B$3,"")))</f>
        <v/>
      </c>
      <c r="W65" s="77">
        <f>IF(W$13="","",IF($B65="","",IFERROR(F65*$E65/100,"")))</f>
        <v/>
      </c>
      <c r="X65" s="77">
        <f>IF(X$13="","",IF($B65="","",IFERROR(G65*$E65/100,"")))</f>
        <v/>
      </c>
      <c r="Y65" s="77">
        <f>IF(Y$13="","",IF($B65="","",IFERROR(H65*$E65/100,"")))</f>
        <v/>
      </c>
      <c r="Z65" s="77">
        <f>IF(Z$13="","",IF($B65="","",IFERROR(I65*$E65/100,"")))</f>
        <v/>
      </c>
      <c r="AA65" s="77">
        <f>IF(AA$13="","",IF($B65="","",IFERROR(J65*$E65/100,"")))</f>
        <v/>
      </c>
      <c r="AB65" s="77">
        <f>IF(AB$13="","",IF($B65="","",IFERROR(K65*$E65/100,"")))</f>
        <v/>
      </c>
      <c r="AC65" s="77">
        <f>IF(AC$13="","",IF($B65="","",IFERROR(L65*$E65/100,"")))</f>
        <v/>
      </c>
      <c r="AD65" s="77">
        <f>IF(AD$13="","",IF($B65="","",IFERROR(M65*$E65/100,"")))</f>
        <v/>
      </c>
      <c r="AE65" s="77">
        <f>IF(AE$13="","",IF($B65="","",IFERROR(N65*$E65/100,"")))</f>
        <v/>
      </c>
      <c r="AF65" s="77">
        <f>IF(AF$13="","",IF($B65="","",IFERROR(O65*$E65/100,"")))</f>
        <v/>
      </c>
      <c r="AG65" s="77">
        <f>IF(AG$13="","",IF($B65="","",IFERROR(P65*$E65/100,"")))</f>
        <v/>
      </c>
      <c r="AH65" s="77">
        <f>IF(AH$13="","",IF($B65="","",IFERROR(Q65*$E65/100,"")))</f>
        <v/>
      </c>
      <c r="AI65" s="77">
        <f>IF(AI$13="","",IF($B65="","",IFERROR(R65*$E65/100,"")))</f>
        <v/>
      </c>
      <c r="AJ65" s="77">
        <f>IF(AJ$13="","",IF($B65="","",IFERROR(S65*$E65/100,"")))</f>
        <v/>
      </c>
      <c r="AK65" s="77">
        <f>IF(AK$13="","",IF($B65="","",IFERROR(T65*$E65/100,"")))</f>
        <v/>
      </c>
      <c r="AL65" s="77">
        <f>IF(AL$13="","",IF($B65="","",IFERROR(U65*$E65/100,"")))</f>
        <v/>
      </c>
      <c r="AN65" s="77">
        <f>IF($B65="","",SUMIF($F$13:$U$13,"&lt;="&amp;Sector!$D$51,$F65:$U65))</f>
        <v/>
      </c>
      <c r="AO65" s="77">
        <f>IF($B65="","",SUMIF($W$13:$AL$13,"&lt;="&amp;Sector!$D$51,$W65:$AL65))</f>
        <v/>
      </c>
      <c r="AQ65" s="163">
        <f>IF(AQ$13="","",IF($B65="","",IFERROR($C65*$D65*SUMPRODUCT(('Dvd Calendar'!$E$547:$CZ$547&gt;AQ$12)*('Dvd Calendar'!$E$547:$CZ$547&lt;=AQ$13)*'Dvd Calendar'!$E$550:$CZ$550*(('Dvd Calendar'!$E$552:$CZ$552='Field Check'!$C$56)*('Field Check'!$C$56&lt;&gt;"")+('Dvd Calendar'!$E$552:$CZ$552='Field Check'!$C$57)*('Field Check'!$C$57&lt;&gt;"")))/'AS51'!$B$3,"")))</f>
        <v/>
      </c>
      <c r="AR65" s="163">
        <f>IF(AR$13="","",IF($B65="","",IFERROR($C65*$D65*SUMPRODUCT(('Dvd Calendar'!$E$547:$CZ$547&gt;AR$12)*('Dvd Calendar'!$E$547:$CZ$547&lt;=AR$13)*'Dvd Calendar'!$E$550:$CZ$550*(('Dvd Calendar'!$E$552:$CZ$552='Field Check'!$C$56)*('Field Check'!$C$56&lt;&gt;"")+('Dvd Calendar'!$E$552:$CZ$552='Field Check'!$C$57)*('Field Check'!$C$57&lt;&gt;"")))/'AS51'!$B$3,"")))</f>
        <v/>
      </c>
      <c r="AS65" s="163">
        <f>IF(AS$13="","",IF($B65="","",IFERROR($C65*$D65*SUMPRODUCT(('Dvd Calendar'!$E$547:$CZ$547&gt;AS$12)*('Dvd Calendar'!$E$547:$CZ$547&lt;=AS$13)*'Dvd Calendar'!$E$550:$CZ$550*(('Dvd Calendar'!$E$552:$CZ$552='Field Check'!$C$56)*('Field Check'!$C$56&lt;&gt;"")+('Dvd Calendar'!$E$552:$CZ$552='Field Check'!$C$57)*('Field Check'!$C$57&lt;&gt;"")))/'AS51'!$B$3,"")))</f>
        <v/>
      </c>
      <c r="AT65" s="163">
        <f>IF(AT$13="","",IF($B65="","",IFERROR($C65*$D65*SUMPRODUCT(('Dvd Calendar'!$E$547:$CZ$547&gt;AT$12)*('Dvd Calendar'!$E$547:$CZ$547&lt;=AT$13)*'Dvd Calendar'!$E$550:$CZ$550*(('Dvd Calendar'!$E$552:$CZ$552='Field Check'!$C$56)*('Field Check'!$C$56&lt;&gt;"")+('Dvd Calendar'!$E$552:$CZ$552='Field Check'!$C$57)*('Field Check'!$C$57&lt;&gt;"")))/'AS51'!$B$3,"")))</f>
        <v/>
      </c>
      <c r="AU65" s="163">
        <f>IF(AU$13="","",IF($B65="","",IFERROR($C65*$D65*SUMPRODUCT(('Dvd Calendar'!$E$547:$CZ$547&gt;AU$12)*('Dvd Calendar'!$E$547:$CZ$547&lt;=AU$13)*'Dvd Calendar'!$E$550:$CZ$550*(('Dvd Calendar'!$E$552:$CZ$552='Field Check'!$C$56)*('Field Check'!$C$56&lt;&gt;"")+('Dvd Calendar'!$E$552:$CZ$552='Field Check'!$C$57)*('Field Check'!$C$57&lt;&gt;"")))/'AS51'!$B$3,"")))</f>
        <v/>
      </c>
      <c r="AV65" s="163">
        <f>IF(AV$13="","",IF($B65="","",IFERROR($C65*$D65*SUMPRODUCT(('Dvd Calendar'!$E$547:$CZ$547&gt;AV$12)*('Dvd Calendar'!$E$547:$CZ$547&lt;=AV$13)*'Dvd Calendar'!$E$550:$CZ$550*(('Dvd Calendar'!$E$552:$CZ$552='Field Check'!$C$56)*('Field Check'!$C$56&lt;&gt;"")+('Dvd Calendar'!$E$552:$CZ$552='Field Check'!$C$57)*('Field Check'!$C$57&lt;&gt;"")))/'AS51'!$B$3,"")))</f>
        <v/>
      </c>
      <c r="AW65" s="163">
        <f>IF(AW$13="","",IF($B65="","",IFERROR($C65*$D65*SUMPRODUCT(('Dvd Calendar'!$E$547:$CZ$547&gt;AW$12)*('Dvd Calendar'!$E$547:$CZ$547&lt;=AW$13)*'Dvd Calendar'!$E$550:$CZ$550*(('Dvd Calendar'!$E$552:$CZ$552='Field Check'!$C$56)*('Field Check'!$C$56&lt;&gt;"")+('Dvd Calendar'!$E$552:$CZ$552='Field Check'!$C$57)*('Field Check'!$C$57&lt;&gt;"")))/'AS51'!$B$3,"")))</f>
        <v/>
      </c>
      <c r="AX65" s="163">
        <f>IF(AX$13="","",IF($B65="","",IFERROR($C65*$D65*SUMPRODUCT(('Dvd Calendar'!$E$547:$CZ$547&gt;AX$12)*('Dvd Calendar'!$E$547:$CZ$547&lt;=AX$13)*'Dvd Calendar'!$E$550:$CZ$550*(('Dvd Calendar'!$E$552:$CZ$552='Field Check'!$C$56)*('Field Check'!$C$56&lt;&gt;"")+('Dvd Calendar'!$E$552:$CZ$552='Field Check'!$C$57)*('Field Check'!$C$57&lt;&gt;"")))/'AS51'!$B$3,"")))</f>
        <v/>
      </c>
      <c r="AY65" s="163">
        <f>IF(AY$13="","",IF($B65="","",IFERROR($C65*$D65*SUMPRODUCT(('Dvd Calendar'!$E$547:$CZ$547&gt;AY$12)*('Dvd Calendar'!$E$547:$CZ$547&lt;=AY$13)*'Dvd Calendar'!$E$550:$CZ$550*(('Dvd Calendar'!$E$552:$CZ$552='Field Check'!$C$56)*('Field Check'!$C$56&lt;&gt;"")+('Dvd Calendar'!$E$552:$CZ$552='Field Check'!$C$57)*('Field Check'!$C$57&lt;&gt;"")))/'AS51'!$B$3,"")))</f>
        <v/>
      </c>
      <c r="AZ65" s="163">
        <f>IF(AZ$13="","",IF($B65="","",IFERROR($C65*$D65*SUMPRODUCT(('Dvd Calendar'!$E$547:$CZ$547&gt;AZ$12)*('Dvd Calendar'!$E$547:$CZ$547&lt;=AZ$13)*'Dvd Calendar'!$E$550:$CZ$550*(('Dvd Calendar'!$E$552:$CZ$552='Field Check'!$C$56)*('Field Check'!$C$56&lt;&gt;"")+('Dvd Calendar'!$E$552:$CZ$552='Field Check'!$C$57)*('Field Check'!$C$57&lt;&gt;"")))/'AS51'!$B$3,"")))</f>
        <v/>
      </c>
      <c r="BA65" s="163">
        <f>IF(BA$13="","",IF($B65="","",IFERROR($C65*$D65*SUMPRODUCT(('Dvd Calendar'!$E$547:$CZ$547&gt;BA$12)*('Dvd Calendar'!$E$547:$CZ$547&lt;=BA$13)*'Dvd Calendar'!$E$550:$CZ$550*(('Dvd Calendar'!$E$552:$CZ$552='Field Check'!$C$56)*('Field Check'!$C$56&lt;&gt;"")+('Dvd Calendar'!$E$552:$CZ$552='Field Check'!$C$57)*('Field Check'!$C$57&lt;&gt;"")))/'AS51'!$B$3,"")))</f>
        <v/>
      </c>
      <c r="BB65" s="163">
        <f>IF(BB$13="","",IF($B65="","",IFERROR($C65*$D65*SUMPRODUCT(('Dvd Calendar'!$E$547:$CZ$547&gt;BB$12)*('Dvd Calendar'!$E$547:$CZ$547&lt;=BB$13)*'Dvd Calendar'!$E$550:$CZ$550*(('Dvd Calendar'!$E$552:$CZ$552='Field Check'!$C$56)*('Field Check'!$C$56&lt;&gt;"")+('Dvd Calendar'!$E$552:$CZ$552='Field Check'!$C$57)*('Field Check'!$C$57&lt;&gt;"")))/'AS51'!$B$3,"")))</f>
        <v/>
      </c>
      <c r="BC65" s="163">
        <f>IF(BC$13="","",IF($B65="","",IFERROR($C65*$D65*SUMPRODUCT(('Dvd Calendar'!$E$547:$CZ$547&gt;BC$12)*('Dvd Calendar'!$E$547:$CZ$547&lt;=BC$13)*'Dvd Calendar'!$E$550:$CZ$550*(('Dvd Calendar'!$E$552:$CZ$552='Field Check'!$C$56)*('Field Check'!$C$56&lt;&gt;"")+('Dvd Calendar'!$E$552:$CZ$552='Field Check'!$C$57)*('Field Check'!$C$57&lt;&gt;"")))/'AS51'!$B$3,"")))</f>
        <v/>
      </c>
      <c r="BD65" s="163">
        <f>IF(BD$13="","",IF($B65="","",IFERROR($C65*$D65*SUMPRODUCT(('Dvd Calendar'!$E$547:$CZ$547&gt;BD$12)*('Dvd Calendar'!$E$547:$CZ$547&lt;=BD$13)*'Dvd Calendar'!$E$550:$CZ$550*(('Dvd Calendar'!$E$552:$CZ$552='Field Check'!$C$56)*('Field Check'!$C$56&lt;&gt;"")+('Dvd Calendar'!$E$552:$CZ$552='Field Check'!$C$57)*('Field Check'!$C$57&lt;&gt;"")))/'AS51'!$B$3,"")))</f>
        <v/>
      </c>
      <c r="BE65" s="163">
        <f>IF(BE$13="","",IF($B65="","",IFERROR($C65*$D65*SUMPRODUCT(('Dvd Calendar'!$E$547:$CZ$547&gt;BE$12)*('Dvd Calendar'!$E$547:$CZ$547&lt;=BE$13)*'Dvd Calendar'!$E$550:$CZ$550*(('Dvd Calendar'!$E$552:$CZ$552='Field Check'!$C$56)*('Field Check'!$C$56&lt;&gt;"")+('Dvd Calendar'!$E$552:$CZ$552='Field Check'!$C$57)*('Field Check'!$C$57&lt;&gt;"")))/'AS51'!$B$3,"")))</f>
        <v/>
      </c>
      <c r="BF65" s="163">
        <f>IF(BF$13="","",IF($B65="","",IFERROR($C65*$D65*SUMPRODUCT(('Dvd Calendar'!$E$547:$CZ$547&gt;BF$12)*('Dvd Calendar'!$E$547:$CZ$547&lt;=BF$13)*'Dvd Calendar'!$E$550:$CZ$550*(('Dvd Calendar'!$E$552:$CZ$552='Field Check'!$C$56)*('Field Check'!$C$56&lt;&gt;"")+('Dvd Calendar'!$E$552:$CZ$552='Field Check'!$C$57)*('Field Check'!$C$57&lt;&gt;"")))/'AS51'!$B$3,"")))</f>
        <v/>
      </c>
      <c r="BH65" s="163">
        <f>IF(BH$13="","",IF($B65="","",IFERROR(AQ65*$E65/100,"")))</f>
        <v/>
      </c>
      <c r="BI65" s="163">
        <f>IF(BI$13="","",IF($B65="","",IFERROR(AR65*$E65/100,"")))</f>
        <v/>
      </c>
      <c r="BJ65" s="163">
        <f>IF(BJ$13="","",IF($B65="","",IFERROR(AS65*$E65/100,"")))</f>
        <v/>
      </c>
      <c r="BK65" s="163">
        <f>IF(BK$13="","",IF($B65="","",IFERROR(AT65*$E65/100,"")))</f>
        <v/>
      </c>
      <c r="BL65" s="163">
        <f>IF(BL$13="","",IF($B65="","",IFERROR(AU65*$E65/100,"")))</f>
        <v/>
      </c>
      <c r="BM65" s="163">
        <f>IF(BM$13="","",IF($B65="","",IFERROR(AV65*$E65/100,"")))</f>
        <v/>
      </c>
      <c r="BN65" s="163">
        <f>IF(BN$13="","",IF($B65="","",IFERROR(AW65*$E65/100,"")))</f>
        <v/>
      </c>
      <c r="BO65" s="163">
        <f>IF(BO$13="","",IF($B65="","",IFERROR(AX65*$E65/100,"")))</f>
        <v/>
      </c>
      <c r="BP65" s="163">
        <f>IF(BP$13="","",IF($B65="","",IFERROR(AY65*$E65/100,"")))</f>
        <v/>
      </c>
      <c r="BQ65" s="163">
        <f>IF(BQ$13="","",IF($B65="","",IFERROR(AZ65*$E65/100,"")))</f>
        <v/>
      </c>
      <c r="BR65" s="163">
        <f>IF(BR$13="","",IF($B65="","",IFERROR(BA65*$E65/100,"")))</f>
        <v/>
      </c>
      <c r="BS65" s="163">
        <f>IF(BS$13="","",IF($B65="","",IFERROR(BB65*$E65/100,"")))</f>
        <v/>
      </c>
      <c r="BT65" s="163">
        <f>IF(BT$13="","",IF($B65="","",IFERROR(BC65*$E65/100,"")))</f>
        <v/>
      </c>
      <c r="BU65" s="163">
        <f>IF(BU$13="","",IF($B65="","",IFERROR(BD65*$E65/100,"")))</f>
        <v/>
      </c>
      <c r="BV65" s="163">
        <f>IF(BV$13="","",IF($B65="","",IFERROR(BE65*$E65/100,"")))</f>
        <v/>
      </c>
      <c r="BW65" s="163">
        <f>IF(BW$13="","",IF($B65="","",IFERROR(BF65*$E65/100,"")))</f>
        <v/>
      </c>
    </row>
    <row r="66">
      <c r="B66" s="126">
        <f>IF('AS51'!$C$56="","",'AS51'!$C$56)</f>
        <v/>
      </c>
      <c r="C66" s="74">
        <f>IF('AS51'!$B$56="","",'AS51'!$B$56)</f>
        <v/>
      </c>
      <c r="D66" s="75">
        <f>IFERROR('AS51'!$Q$56,1)</f>
        <v/>
      </c>
      <c r="E66" s="76">
        <f>IF($B66="","",IF(ISNUMBER('AS51'!$I$56),'AS51'!$I$56,'Index Summary'!$C$7))</f>
        <v/>
      </c>
      <c r="F66" s="77">
        <f>IF(F$13="","",IF($B66="","",IFERROR($C66*$D66*IF((Override!$C$4="ON")*(COUNTIFS(Override!$B$11:$B$40,$B66,Override!$D$11:$D$40,1,Override!$E$11:$E$40,"&gt;=0")-COUNTIFS(Override!$B$11:$B$40,$B66,Override!$D$11:$D$40,1,Override!$E$11:$E$40,"&gt;=0",Override!$C$11:$C$40,"MXAU"))&gt;0,SUMIFS(Override!$E$11:$E$40,Override!$B$11:$B$40,$B66,Override!$D$11:$D$40,1)-SUMIFS(Override!$E$11:$E$40,Override!$B$11:$B$40,$B66,Override!$D$11:$D$40,1,Override!$C$11:$C$40,"MXAU"),Override!$C$101)/'AS51'!$B$3,"")))</f>
        <v/>
      </c>
      <c r="G66" s="77">
        <f>IF(G$13="","",IF($B66="","",IFERROR($C66*$D66*IF((Override!$C$4="ON")*(COUNTIFS(Override!$B$11:$B$40,$B66,Override!$D$11:$D$40,2,Override!$E$11:$E$40,"&gt;=0")-COUNTIFS(Override!$B$11:$B$40,$B66,Override!$D$11:$D$40,2,Override!$E$11:$E$40,"&gt;=0",Override!$C$11:$C$40,"MXAU"))&gt;0,SUMIFS(Override!$E$11:$E$40,Override!$B$11:$B$40,$B66,Override!$D$11:$D$40,2)-SUMIFS(Override!$E$11:$E$40,Override!$B$11:$B$40,$B66,Override!$D$11:$D$40,2,Override!$C$11:$C$40,"MXAU"),Override!$D$101)/'AS51'!$B$3,"")))</f>
        <v/>
      </c>
      <c r="H66" s="77">
        <f>IF(H$13="","",IF($B66="","",IFERROR($C66*$D66*IF((Override!$C$4="ON")*(COUNTIFS(Override!$B$11:$B$40,$B66,Override!$D$11:$D$40,3,Override!$E$11:$E$40,"&gt;=0")-COUNTIFS(Override!$B$11:$B$40,$B66,Override!$D$11:$D$40,3,Override!$E$11:$E$40,"&gt;=0",Override!$C$11:$C$40,"MXAU"))&gt;0,SUMIFS(Override!$E$11:$E$40,Override!$B$11:$B$40,$B66,Override!$D$11:$D$40,3)-SUMIFS(Override!$E$11:$E$40,Override!$B$11:$B$40,$B66,Override!$D$11:$D$40,3,Override!$C$11:$C$40,"MXAU"),Override!$E$101)/'AS51'!$B$3,"")))</f>
        <v/>
      </c>
      <c r="I66" s="77">
        <f>IF(I$13="","",IF($B66="","",IFERROR($C66*$D66*IF((Override!$C$4="ON")*(COUNTIFS(Override!$B$11:$B$40,$B66,Override!$D$11:$D$40,4,Override!$E$11:$E$40,"&gt;=0")-COUNTIFS(Override!$B$11:$B$40,$B66,Override!$D$11:$D$40,4,Override!$E$11:$E$40,"&gt;=0",Override!$C$11:$C$40,"MXAU"))&gt;0,SUMIFS(Override!$E$11:$E$40,Override!$B$11:$B$40,$B66,Override!$D$11:$D$40,4)-SUMIFS(Override!$E$11:$E$40,Override!$B$11:$B$40,$B66,Override!$D$11:$D$40,4,Override!$C$11:$C$40,"MXAU"),Override!$F$101)/'AS51'!$B$3,"")))</f>
        <v/>
      </c>
      <c r="J66" s="77">
        <f>IF(J$13="","",IF($B66="","",IFERROR($C66*$D66*IF((Override!$C$4="ON")*(COUNTIFS(Override!$B$11:$B$40,$B66,Override!$D$11:$D$40,5,Override!$E$11:$E$40,"&gt;=0")-COUNTIFS(Override!$B$11:$B$40,$B66,Override!$D$11:$D$40,5,Override!$E$11:$E$40,"&gt;=0",Override!$C$11:$C$40,"MXAU"))&gt;0,SUMIFS(Override!$E$11:$E$40,Override!$B$11:$B$40,$B66,Override!$D$11:$D$40,5)-SUMIFS(Override!$E$11:$E$40,Override!$B$11:$B$40,$B66,Override!$D$11:$D$40,5,Override!$C$11:$C$40,"MXAU"),Override!$G$101)/'AS51'!$B$3,"")))</f>
        <v/>
      </c>
      <c r="K66" s="77">
        <f>IF(K$13="","",IF($B66="","",IFERROR($C66*$D66*IF((Override!$C$4="ON")*(COUNTIFS(Override!$B$11:$B$40,$B66,Override!$D$11:$D$40,6,Override!$E$11:$E$40,"&gt;=0")-COUNTIFS(Override!$B$11:$B$40,$B66,Override!$D$11:$D$40,6,Override!$E$11:$E$40,"&gt;=0",Override!$C$11:$C$40,"MXAU"))&gt;0,SUMIFS(Override!$E$11:$E$40,Override!$B$11:$B$40,$B66,Override!$D$11:$D$40,6)-SUMIFS(Override!$E$11:$E$40,Override!$B$11:$B$40,$B66,Override!$D$11:$D$40,6,Override!$C$11:$C$40,"MXAU"),Override!$H$101)/'AS51'!$B$3,"")))</f>
        <v/>
      </c>
      <c r="L66" s="77">
        <f>IF(L$13="","",IF($B66="","",IFERROR($C66*$D66*IF((Override!$C$4="ON")*(COUNTIFS(Override!$B$11:$B$40,$B66,Override!$D$11:$D$40,7,Override!$E$11:$E$40,"&gt;=0")-COUNTIFS(Override!$B$11:$B$40,$B66,Override!$D$11:$D$40,7,Override!$E$11:$E$40,"&gt;=0",Override!$C$11:$C$40,"MXAU"))&gt;0,SUMIFS(Override!$E$11:$E$40,Override!$B$11:$B$40,$B66,Override!$D$11:$D$40,7)-SUMIFS(Override!$E$11:$E$40,Override!$B$11:$B$40,$B66,Override!$D$11:$D$40,7,Override!$C$11:$C$40,"MXAU"),Override!$I$101)/'AS51'!$B$3,"")))</f>
        <v/>
      </c>
      <c r="M66" s="77">
        <f>IF(M$13="","",IF($B66="","",IFERROR($C66*$D66*IF((Override!$C$4="ON")*(COUNTIFS(Override!$B$11:$B$40,$B66,Override!$D$11:$D$40,8,Override!$E$11:$E$40,"&gt;=0")-COUNTIFS(Override!$B$11:$B$40,$B66,Override!$D$11:$D$40,8,Override!$E$11:$E$40,"&gt;=0",Override!$C$11:$C$40,"MXAU"))&gt;0,SUMIFS(Override!$E$11:$E$40,Override!$B$11:$B$40,$B66,Override!$D$11:$D$40,8)-SUMIFS(Override!$E$11:$E$40,Override!$B$11:$B$40,$B66,Override!$D$11:$D$40,8,Override!$C$11:$C$40,"MXAU"),Override!$J$101)/'AS51'!$B$3,"")))</f>
        <v/>
      </c>
      <c r="N66" s="77">
        <f>IF(N$13="","",IF($B66="","",IFERROR($C66*$D66*IF((Override!$C$4="ON")*(COUNTIFS(Override!$B$11:$B$40,$B66,Override!$D$11:$D$40,9,Override!$E$11:$E$40,"&gt;=0")-COUNTIFS(Override!$B$11:$B$40,$B66,Override!$D$11:$D$40,9,Override!$E$11:$E$40,"&gt;=0",Override!$C$11:$C$40,"MXAU"))&gt;0,SUMIFS(Override!$E$11:$E$40,Override!$B$11:$B$40,$B66,Override!$D$11:$D$40,9)-SUMIFS(Override!$E$11:$E$40,Override!$B$11:$B$40,$B66,Override!$D$11:$D$40,9,Override!$C$11:$C$40,"MXAU"),Override!$K$101)/'AS51'!$B$3,"")))</f>
        <v/>
      </c>
      <c r="O66" s="77">
        <f>IF(O$13="","",IF($B66="","",IFERROR($C66*$D66*IF((Override!$C$4="ON")*(COUNTIFS(Override!$B$11:$B$40,$B66,Override!$D$11:$D$40,10,Override!$E$11:$E$40,"&gt;=0")-COUNTIFS(Override!$B$11:$B$40,$B66,Override!$D$11:$D$40,10,Override!$E$11:$E$40,"&gt;=0",Override!$C$11:$C$40,"MXAU"))&gt;0,SUMIFS(Override!$E$11:$E$40,Override!$B$11:$B$40,$B66,Override!$D$11:$D$40,10)-SUMIFS(Override!$E$11:$E$40,Override!$B$11:$B$40,$B66,Override!$D$11:$D$40,10,Override!$C$11:$C$40,"MXAU"),Override!$L$101)/'AS51'!$B$3,"")))</f>
        <v/>
      </c>
      <c r="P66" s="77">
        <f>IF(P$13="","",IF($B66="","",IFERROR($C66*$D66*IF((Override!$C$4="ON")*(COUNTIFS(Override!$B$11:$B$40,$B66,Override!$D$11:$D$40,11,Override!$E$11:$E$40,"&gt;=0")-COUNTIFS(Override!$B$11:$B$40,$B66,Override!$D$11:$D$40,11,Override!$E$11:$E$40,"&gt;=0",Override!$C$11:$C$40,"MXAU"))&gt;0,SUMIFS(Override!$E$11:$E$40,Override!$B$11:$B$40,$B66,Override!$D$11:$D$40,11)-SUMIFS(Override!$E$11:$E$40,Override!$B$11:$B$40,$B66,Override!$D$11:$D$40,11,Override!$C$11:$C$40,"MXAU"),Override!$M$101)/'AS51'!$B$3,"")))</f>
        <v/>
      </c>
      <c r="Q66" s="77">
        <f>IF(Q$13="","",IF($B66="","",IFERROR($C66*$D66*IF((Override!$C$4="ON")*(COUNTIFS(Override!$B$11:$B$40,$B66,Override!$D$11:$D$40,12,Override!$E$11:$E$40,"&gt;=0")-COUNTIFS(Override!$B$11:$B$40,$B66,Override!$D$11:$D$40,12,Override!$E$11:$E$40,"&gt;=0",Override!$C$11:$C$40,"MXAU"))&gt;0,SUMIFS(Override!$E$11:$E$40,Override!$B$11:$B$40,$B66,Override!$D$11:$D$40,12)-SUMIFS(Override!$E$11:$E$40,Override!$B$11:$B$40,$B66,Override!$D$11:$D$40,12,Override!$C$11:$C$40,"MXAU"),Override!$N$101)/'AS51'!$B$3,"")))</f>
        <v/>
      </c>
      <c r="R66" s="77">
        <f>IF(R$13="","",IF($B66="","",IFERROR($C66*$D66*IF((Override!$C$4="ON")*(COUNTIFS(Override!$B$11:$B$40,$B66,Override!$D$11:$D$40,13,Override!$E$11:$E$40,"&gt;=0")-COUNTIFS(Override!$B$11:$B$40,$B66,Override!$D$11:$D$40,13,Override!$E$11:$E$40,"&gt;=0",Override!$C$11:$C$40,"MXAU"))&gt;0,SUMIFS(Override!$E$11:$E$40,Override!$B$11:$B$40,$B66,Override!$D$11:$D$40,13)-SUMIFS(Override!$E$11:$E$40,Override!$B$11:$B$40,$B66,Override!$D$11:$D$40,13,Override!$C$11:$C$40,"MXAU"),Override!$O$101)/'AS51'!$B$3,"")))</f>
        <v/>
      </c>
      <c r="S66" s="77">
        <f>IF(S$13="","",IF($B66="","",IFERROR($C66*$D66*IF((Override!$C$4="ON")*(COUNTIFS(Override!$B$11:$B$40,$B66,Override!$D$11:$D$40,14,Override!$E$11:$E$40,"&gt;=0")-COUNTIFS(Override!$B$11:$B$40,$B66,Override!$D$11:$D$40,14,Override!$E$11:$E$40,"&gt;=0",Override!$C$11:$C$40,"MXAU"))&gt;0,SUMIFS(Override!$E$11:$E$40,Override!$B$11:$B$40,$B66,Override!$D$11:$D$40,14)-SUMIFS(Override!$E$11:$E$40,Override!$B$11:$B$40,$B66,Override!$D$11:$D$40,14,Override!$C$11:$C$40,"MXAU"),Override!$P$101)/'AS51'!$B$3,"")))</f>
        <v/>
      </c>
      <c r="T66" s="77">
        <f>IF(T$13="","",IF($B66="","",IFERROR($C66*$D66*IF((Override!$C$4="ON")*(COUNTIFS(Override!$B$11:$B$40,$B66,Override!$D$11:$D$40,15,Override!$E$11:$E$40,"&gt;=0")-COUNTIFS(Override!$B$11:$B$40,$B66,Override!$D$11:$D$40,15,Override!$E$11:$E$40,"&gt;=0",Override!$C$11:$C$40,"MXAU"))&gt;0,SUMIFS(Override!$E$11:$E$40,Override!$B$11:$B$40,$B66,Override!$D$11:$D$40,15)-SUMIFS(Override!$E$11:$E$40,Override!$B$11:$B$40,$B66,Override!$D$11:$D$40,15,Override!$C$11:$C$40,"MXAU"),Override!$Q$101)/'AS51'!$B$3,"")))</f>
        <v/>
      </c>
      <c r="U66" s="77">
        <f>IF(U$13="","",IF($B66="","",IFERROR($C66*$D66*IF((Override!$C$4="ON")*(COUNTIFS(Override!$B$11:$B$40,$B66,Override!$D$11:$D$40,16,Override!$E$11:$E$40,"&gt;=0")-COUNTIFS(Override!$B$11:$B$40,$B66,Override!$D$11:$D$40,16,Override!$E$11:$E$40,"&gt;=0",Override!$C$11:$C$40,"MXAU"))&gt;0,SUMIFS(Override!$E$11:$E$40,Override!$B$11:$B$40,$B66,Override!$D$11:$D$40,16)-SUMIFS(Override!$E$11:$E$40,Override!$B$11:$B$40,$B66,Override!$D$11:$D$40,16,Override!$C$11:$C$40,"MXAU"),Override!$R$101)/'AS51'!$B$3,"")))</f>
        <v/>
      </c>
      <c r="W66" s="77">
        <f>IF(W$13="","",IF($B66="","",IFERROR(F66*$E66/100,"")))</f>
        <v/>
      </c>
      <c r="X66" s="77">
        <f>IF(X$13="","",IF($B66="","",IFERROR(G66*$E66/100,"")))</f>
        <v/>
      </c>
      <c r="Y66" s="77">
        <f>IF(Y$13="","",IF($B66="","",IFERROR(H66*$E66/100,"")))</f>
        <v/>
      </c>
      <c r="Z66" s="77">
        <f>IF(Z$13="","",IF($B66="","",IFERROR(I66*$E66/100,"")))</f>
        <v/>
      </c>
      <c r="AA66" s="77">
        <f>IF(AA$13="","",IF($B66="","",IFERROR(J66*$E66/100,"")))</f>
        <v/>
      </c>
      <c r="AB66" s="77">
        <f>IF(AB$13="","",IF($B66="","",IFERROR(K66*$E66/100,"")))</f>
        <v/>
      </c>
      <c r="AC66" s="77">
        <f>IF(AC$13="","",IF($B66="","",IFERROR(L66*$E66/100,"")))</f>
        <v/>
      </c>
      <c r="AD66" s="77">
        <f>IF(AD$13="","",IF($B66="","",IFERROR(M66*$E66/100,"")))</f>
        <v/>
      </c>
      <c r="AE66" s="77">
        <f>IF(AE$13="","",IF($B66="","",IFERROR(N66*$E66/100,"")))</f>
        <v/>
      </c>
      <c r="AF66" s="77">
        <f>IF(AF$13="","",IF($B66="","",IFERROR(O66*$E66/100,"")))</f>
        <v/>
      </c>
      <c r="AG66" s="77">
        <f>IF(AG$13="","",IF($B66="","",IFERROR(P66*$E66/100,"")))</f>
        <v/>
      </c>
      <c r="AH66" s="77">
        <f>IF(AH$13="","",IF($B66="","",IFERROR(Q66*$E66/100,"")))</f>
        <v/>
      </c>
      <c r="AI66" s="77">
        <f>IF(AI$13="","",IF($B66="","",IFERROR(R66*$E66/100,"")))</f>
        <v/>
      </c>
      <c r="AJ66" s="77">
        <f>IF(AJ$13="","",IF($B66="","",IFERROR(S66*$E66/100,"")))</f>
        <v/>
      </c>
      <c r="AK66" s="77">
        <f>IF(AK$13="","",IF($B66="","",IFERROR(T66*$E66/100,"")))</f>
        <v/>
      </c>
      <c r="AL66" s="77">
        <f>IF(AL$13="","",IF($B66="","",IFERROR(U66*$E66/100,"")))</f>
        <v/>
      </c>
      <c r="AN66" s="77">
        <f>IF($B66="","",SUMIF($F$13:$U$13,"&lt;="&amp;Sector!$D$51,$F66:$U66))</f>
        <v/>
      </c>
      <c r="AO66" s="77">
        <f>IF($B66="","",SUMIF($W$13:$AL$13,"&lt;="&amp;Sector!$D$51,$W66:$AL66))</f>
        <v/>
      </c>
      <c r="AQ66" s="163">
        <f>IF(AQ$13="","",IF($B66="","",IFERROR($C66*$D66*SUMPRODUCT(('Dvd Calendar'!$E$558:$CZ$558&gt;AQ$12)*('Dvd Calendar'!$E$558:$CZ$558&lt;=AQ$13)*'Dvd Calendar'!$E$561:$CZ$561*(('Dvd Calendar'!$E$563:$CZ$563='Field Check'!$C$56)*('Field Check'!$C$56&lt;&gt;"")+('Dvd Calendar'!$E$563:$CZ$563='Field Check'!$C$57)*('Field Check'!$C$57&lt;&gt;"")))/'AS51'!$B$3,"")))</f>
        <v/>
      </c>
      <c r="AR66" s="163">
        <f>IF(AR$13="","",IF($B66="","",IFERROR($C66*$D66*SUMPRODUCT(('Dvd Calendar'!$E$558:$CZ$558&gt;AR$12)*('Dvd Calendar'!$E$558:$CZ$558&lt;=AR$13)*'Dvd Calendar'!$E$561:$CZ$561*(('Dvd Calendar'!$E$563:$CZ$563='Field Check'!$C$56)*('Field Check'!$C$56&lt;&gt;"")+('Dvd Calendar'!$E$563:$CZ$563='Field Check'!$C$57)*('Field Check'!$C$57&lt;&gt;"")))/'AS51'!$B$3,"")))</f>
        <v/>
      </c>
      <c r="AS66" s="163">
        <f>IF(AS$13="","",IF($B66="","",IFERROR($C66*$D66*SUMPRODUCT(('Dvd Calendar'!$E$558:$CZ$558&gt;AS$12)*('Dvd Calendar'!$E$558:$CZ$558&lt;=AS$13)*'Dvd Calendar'!$E$561:$CZ$561*(('Dvd Calendar'!$E$563:$CZ$563='Field Check'!$C$56)*('Field Check'!$C$56&lt;&gt;"")+('Dvd Calendar'!$E$563:$CZ$563='Field Check'!$C$57)*('Field Check'!$C$57&lt;&gt;"")))/'AS51'!$B$3,"")))</f>
        <v/>
      </c>
      <c r="AT66" s="163">
        <f>IF(AT$13="","",IF($B66="","",IFERROR($C66*$D66*SUMPRODUCT(('Dvd Calendar'!$E$558:$CZ$558&gt;AT$12)*('Dvd Calendar'!$E$558:$CZ$558&lt;=AT$13)*'Dvd Calendar'!$E$561:$CZ$561*(('Dvd Calendar'!$E$563:$CZ$563='Field Check'!$C$56)*('Field Check'!$C$56&lt;&gt;"")+('Dvd Calendar'!$E$563:$CZ$563='Field Check'!$C$57)*('Field Check'!$C$57&lt;&gt;"")))/'AS51'!$B$3,"")))</f>
        <v/>
      </c>
      <c r="AU66" s="163">
        <f>IF(AU$13="","",IF($B66="","",IFERROR($C66*$D66*SUMPRODUCT(('Dvd Calendar'!$E$558:$CZ$558&gt;AU$12)*('Dvd Calendar'!$E$558:$CZ$558&lt;=AU$13)*'Dvd Calendar'!$E$561:$CZ$561*(('Dvd Calendar'!$E$563:$CZ$563='Field Check'!$C$56)*('Field Check'!$C$56&lt;&gt;"")+('Dvd Calendar'!$E$563:$CZ$563='Field Check'!$C$57)*('Field Check'!$C$57&lt;&gt;"")))/'AS51'!$B$3,"")))</f>
        <v/>
      </c>
      <c r="AV66" s="163">
        <f>IF(AV$13="","",IF($B66="","",IFERROR($C66*$D66*SUMPRODUCT(('Dvd Calendar'!$E$558:$CZ$558&gt;AV$12)*('Dvd Calendar'!$E$558:$CZ$558&lt;=AV$13)*'Dvd Calendar'!$E$561:$CZ$561*(('Dvd Calendar'!$E$563:$CZ$563='Field Check'!$C$56)*('Field Check'!$C$56&lt;&gt;"")+('Dvd Calendar'!$E$563:$CZ$563='Field Check'!$C$57)*('Field Check'!$C$57&lt;&gt;"")))/'AS51'!$B$3,"")))</f>
        <v/>
      </c>
      <c r="AW66" s="163">
        <f>IF(AW$13="","",IF($B66="","",IFERROR($C66*$D66*SUMPRODUCT(('Dvd Calendar'!$E$558:$CZ$558&gt;AW$12)*('Dvd Calendar'!$E$558:$CZ$558&lt;=AW$13)*'Dvd Calendar'!$E$561:$CZ$561*(('Dvd Calendar'!$E$563:$CZ$563='Field Check'!$C$56)*('Field Check'!$C$56&lt;&gt;"")+('Dvd Calendar'!$E$563:$CZ$563='Field Check'!$C$57)*('Field Check'!$C$57&lt;&gt;"")))/'AS51'!$B$3,"")))</f>
        <v/>
      </c>
      <c r="AX66" s="163">
        <f>IF(AX$13="","",IF($B66="","",IFERROR($C66*$D66*SUMPRODUCT(('Dvd Calendar'!$E$558:$CZ$558&gt;AX$12)*('Dvd Calendar'!$E$558:$CZ$558&lt;=AX$13)*'Dvd Calendar'!$E$561:$CZ$561*(('Dvd Calendar'!$E$563:$CZ$563='Field Check'!$C$56)*('Field Check'!$C$56&lt;&gt;"")+('Dvd Calendar'!$E$563:$CZ$563='Field Check'!$C$57)*('Field Check'!$C$57&lt;&gt;"")))/'AS51'!$B$3,"")))</f>
        <v/>
      </c>
      <c r="AY66" s="163">
        <f>IF(AY$13="","",IF($B66="","",IFERROR($C66*$D66*SUMPRODUCT(('Dvd Calendar'!$E$558:$CZ$558&gt;AY$12)*('Dvd Calendar'!$E$558:$CZ$558&lt;=AY$13)*'Dvd Calendar'!$E$561:$CZ$561*(('Dvd Calendar'!$E$563:$CZ$563='Field Check'!$C$56)*('Field Check'!$C$56&lt;&gt;"")+('Dvd Calendar'!$E$563:$CZ$563='Field Check'!$C$57)*('Field Check'!$C$57&lt;&gt;"")))/'AS51'!$B$3,"")))</f>
        <v/>
      </c>
      <c r="AZ66" s="163">
        <f>IF(AZ$13="","",IF($B66="","",IFERROR($C66*$D66*SUMPRODUCT(('Dvd Calendar'!$E$558:$CZ$558&gt;AZ$12)*('Dvd Calendar'!$E$558:$CZ$558&lt;=AZ$13)*'Dvd Calendar'!$E$561:$CZ$561*(('Dvd Calendar'!$E$563:$CZ$563='Field Check'!$C$56)*('Field Check'!$C$56&lt;&gt;"")+('Dvd Calendar'!$E$563:$CZ$563='Field Check'!$C$57)*('Field Check'!$C$57&lt;&gt;"")))/'AS51'!$B$3,"")))</f>
        <v/>
      </c>
      <c r="BA66" s="163">
        <f>IF(BA$13="","",IF($B66="","",IFERROR($C66*$D66*SUMPRODUCT(('Dvd Calendar'!$E$558:$CZ$558&gt;BA$12)*('Dvd Calendar'!$E$558:$CZ$558&lt;=BA$13)*'Dvd Calendar'!$E$561:$CZ$561*(('Dvd Calendar'!$E$563:$CZ$563='Field Check'!$C$56)*('Field Check'!$C$56&lt;&gt;"")+('Dvd Calendar'!$E$563:$CZ$563='Field Check'!$C$57)*('Field Check'!$C$57&lt;&gt;"")))/'AS51'!$B$3,"")))</f>
        <v/>
      </c>
      <c r="BB66" s="163">
        <f>IF(BB$13="","",IF($B66="","",IFERROR($C66*$D66*SUMPRODUCT(('Dvd Calendar'!$E$558:$CZ$558&gt;BB$12)*('Dvd Calendar'!$E$558:$CZ$558&lt;=BB$13)*'Dvd Calendar'!$E$561:$CZ$561*(('Dvd Calendar'!$E$563:$CZ$563='Field Check'!$C$56)*('Field Check'!$C$56&lt;&gt;"")+('Dvd Calendar'!$E$563:$CZ$563='Field Check'!$C$57)*('Field Check'!$C$57&lt;&gt;"")))/'AS51'!$B$3,"")))</f>
        <v/>
      </c>
      <c r="BC66" s="163">
        <f>IF(BC$13="","",IF($B66="","",IFERROR($C66*$D66*SUMPRODUCT(('Dvd Calendar'!$E$558:$CZ$558&gt;BC$12)*('Dvd Calendar'!$E$558:$CZ$558&lt;=BC$13)*'Dvd Calendar'!$E$561:$CZ$561*(('Dvd Calendar'!$E$563:$CZ$563='Field Check'!$C$56)*('Field Check'!$C$56&lt;&gt;"")+('Dvd Calendar'!$E$563:$CZ$563='Field Check'!$C$57)*('Field Check'!$C$57&lt;&gt;"")))/'AS51'!$B$3,"")))</f>
        <v/>
      </c>
      <c r="BD66" s="163">
        <f>IF(BD$13="","",IF($B66="","",IFERROR($C66*$D66*SUMPRODUCT(('Dvd Calendar'!$E$558:$CZ$558&gt;BD$12)*('Dvd Calendar'!$E$558:$CZ$558&lt;=BD$13)*'Dvd Calendar'!$E$561:$CZ$561*(('Dvd Calendar'!$E$563:$CZ$563='Field Check'!$C$56)*('Field Check'!$C$56&lt;&gt;"")+('Dvd Calendar'!$E$563:$CZ$563='Field Check'!$C$57)*('Field Check'!$C$57&lt;&gt;"")))/'AS51'!$B$3,"")))</f>
        <v/>
      </c>
      <c r="BE66" s="163">
        <f>IF(BE$13="","",IF($B66="","",IFERROR($C66*$D66*SUMPRODUCT(('Dvd Calendar'!$E$558:$CZ$558&gt;BE$12)*('Dvd Calendar'!$E$558:$CZ$558&lt;=BE$13)*'Dvd Calendar'!$E$561:$CZ$561*(('Dvd Calendar'!$E$563:$CZ$563='Field Check'!$C$56)*('Field Check'!$C$56&lt;&gt;"")+('Dvd Calendar'!$E$563:$CZ$563='Field Check'!$C$57)*('Field Check'!$C$57&lt;&gt;"")))/'AS51'!$B$3,"")))</f>
        <v/>
      </c>
      <c r="BF66" s="163">
        <f>IF(BF$13="","",IF($B66="","",IFERROR($C66*$D66*SUMPRODUCT(('Dvd Calendar'!$E$558:$CZ$558&gt;BF$12)*('Dvd Calendar'!$E$558:$CZ$558&lt;=BF$13)*'Dvd Calendar'!$E$561:$CZ$561*(('Dvd Calendar'!$E$563:$CZ$563='Field Check'!$C$56)*('Field Check'!$C$56&lt;&gt;"")+('Dvd Calendar'!$E$563:$CZ$563='Field Check'!$C$57)*('Field Check'!$C$57&lt;&gt;"")))/'AS51'!$B$3,"")))</f>
        <v/>
      </c>
      <c r="BH66" s="163">
        <f>IF(BH$13="","",IF($B66="","",IFERROR(AQ66*$E66/100,"")))</f>
        <v/>
      </c>
      <c r="BI66" s="163">
        <f>IF(BI$13="","",IF($B66="","",IFERROR(AR66*$E66/100,"")))</f>
        <v/>
      </c>
      <c r="BJ66" s="163">
        <f>IF(BJ$13="","",IF($B66="","",IFERROR(AS66*$E66/100,"")))</f>
        <v/>
      </c>
      <c r="BK66" s="163">
        <f>IF(BK$13="","",IF($B66="","",IFERROR(AT66*$E66/100,"")))</f>
        <v/>
      </c>
      <c r="BL66" s="163">
        <f>IF(BL$13="","",IF($B66="","",IFERROR(AU66*$E66/100,"")))</f>
        <v/>
      </c>
      <c r="BM66" s="163">
        <f>IF(BM$13="","",IF($B66="","",IFERROR(AV66*$E66/100,"")))</f>
        <v/>
      </c>
      <c r="BN66" s="163">
        <f>IF(BN$13="","",IF($B66="","",IFERROR(AW66*$E66/100,"")))</f>
        <v/>
      </c>
      <c r="BO66" s="163">
        <f>IF(BO$13="","",IF($B66="","",IFERROR(AX66*$E66/100,"")))</f>
        <v/>
      </c>
      <c r="BP66" s="163">
        <f>IF(BP$13="","",IF($B66="","",IFERROR(AY66*$E66/100,"")))</f>
        <v/>
      </c>
      <c r="BQ66" s="163">
        <f>IF(BQ$13="","",IF($B66="","",IFERROR(AZ66*$E66/100,"")))</f>
        <v/>
      </c>
      <c r="BR66" s="163">
        <f>IF(BR$13="","",IF($B66="","",IFERROR(BA66*$E66/100,"")))</f>
        <v/>
      </c>
      <c r="BS66" s="163">
        <f>IF(BS$13="","",IF($B66="","",IFERROR(BB66*$E66/100,"")))</f>
        <v/>
      </c>
      <c r="BT66" s="163">
        <f>IF(BT$13="","",IF($B66="","",IFERROR(BC66*$E66/100,"")))</f>
        <v/>
      </c>
      <c r="BU66" s="163">
        <f>IF(BU$13="","",IF($B66="","",IFERROR(BD66*$E66/100,"")))</f>
        <v/>
      </c>
      <c r="BV66" s="163">
        <f>IF(BV$13="","",IF($B66="","",IFERROR(BE66*$E66/100,"")))</f>
        <v/>
      </c>
      <c r="BW66" s="163">
        <f>IF(BW$13="","",IF($B66="","",IFERROR(BF66*$E66/100,"")))</f>
        <v/>
      </c>
    </row>
    <row r="67">
      <c r="B67" s="126">
        <f>IF('AS51'!$C$57="","",'AS51'!$C$57)</f>
        <v/>
      </c>
      <c r="C67" s="74">
        <f>IF('AS51'!$B$57="","",'AS51'!$B$57)</f>
        <v/>
      </c>
      <c r="D67" s="75">
        <f>IFERROR('AS51'!$Q$57,1)</f>
        <v/>
      </c>
      <c r="E67" s="76">
        <f>IF($B67="","",IF(ISNUMBER('AS51'!$I$57),'AS51'!$I$57,'Index Summary'!$C$7))</f>
        <v/>
      </c>
      <c r="F67" s="77">
        <f>IF(F$13="","",IF($B67="","",IFERROR($C67*$D67*IF((Override!$C$4="ON")*(COUNTIFS(Override!$B$11:$B$40,$B67,Override!$D$11:$D$40,1,Override!$E$11:$E$40,"&gt;=0")-COUNTIFS(Override!$B$11:$B$40,$B67,Override!$D$11:$D$40,1,Override!$E$11:$E$40,"&gt;=0",Override!$C$11:$C$40,"MXAU"))&gt;0,SUMIFS(Override!$E$11:$E$40,Override!$B$11:$B$40,$B67,Override!$D$11:$D$40,1)-SUMIFS(Override!$E$11:$E$40,Override!$B$11:$B$40,$B67,Override!$D$11:$D$40,1,Override!$C$11:$C$40,"MXAU"),Override!$C$102)/'AS51'!$B$3,"")))</f>
        <v/>
      </c>
      <c r="G67" s="77">
        <f>IF(G$13="","",IF($B67="","",IFERROR($C67*$D67*IF((Override!$C$4="ON")*(COUNTIFS(Override!$B$11:$B$40,$B67,Override!$D$11:$D$40,2,Override!$E$11:$E$40,"&gt;=0")-COUNTIFS(Override!$B$11:$B$40,$B67,Override!$D$11:$D$40,2,Override!$E$11:$E$40,"&gt;=0",Override!$C$11:$C$40,"MXAU"))&gt;0,SUMIFS(Override!$E$11:$E$40,Override!$B$11:$B$40,$B67,Override!$D$11:$D$40,2)-SUMIFS(Override!$E$11:$E$40,Override!$B$11:$B$40,$B67,Override!$D$11:$D$40,2,Override!$C$11:$C$40,"MXAU"),Override!$D$102)/'AS51'!$B$3,"")))</f>
        <v/>
      </c>
      <c r="H67" s="77">
        <f>IF(H$13="","",IF($B67="","",IFERROR($C67*$D67*IF((Override!$C$4="ON")*(COUNTIFS(Override!$B$11:$B$40,$B67,Override!$D$11:$D$40,3,Override!$E$11:$E$40,"&gt;=0")-COUNTIFS(Override!$B$11:$B$40,$B67,Override!$D$11:$D$40,3,Override!$E$11:$E$40,"&gt;=0",Override!$C$11:$C$40,"MXAU"))&gt;0,SUMIFS(Override!$E$11:$E$40,Override!$B$11:$B$40,$B67,Override!$D$11:$D$40,3)-SUMIFS(Override!$E$11:$E$40,Override!$B$11:$B$40,$B67,Override!$D$11:$D$40,3,Override!$C$11:$C$40,"MXAU"),Override!$E$102)/'AS51'!$B$3,"")))</f>
        <v/>
      </c>
      <c r="I67" s="77">
        <f>IF(I$13="","",IF($B67="","",IFERROR($C67*$D67*IF((Override!$C$4="ON")*(COUNTIFS(Override!$B$11:$B$40,$B67,Override!$D$11:$D$40,4,Override!$E$11:$E$40,"&gt;=0")-COUNTIFS(Override!$B$11:$B$40,$B67,Override!$D$11:$D$40,4,Override!$E$11:$E$40,"&gt;=0",Override!$C$11:$C$40,"MXAU"))&gt;0,SUMIFS(Override!$E$11:$E$40,Override!$B$11:$B$40,$B67,Override!$D$11:$D$40,4)-SUMIFS(Override!$E$11:$E$40,Override!$B$11:$B$40,$B67,Override!$D$11:$D$40,4,Override!$C$11:$C$40,"MXAU"),Override!$F$102)/'AS51'!$B$3,"")))</f>
        <v/>
      </c>
      <c r="J67" s="77">
        <f>IF(J$13="","",IF($B67="","",IFERROR($C67*$D67*IF((Override!$C$4="ON")*(COUNTIFS(Override!$B$11:$B$40,$B67,Override!$D$11:$D$40,5,Override!$E$11:$E$40,"&gt;=0")-COUNTIFS(Override!$B$11:$B$40,$B67,Override!$D$11:$D$40,5,Override!$E$11:$E$40,"&gt;=0",Override!$C$11:$C$40,"MXAU"))&gt;0,SUMIFS(Override!$E$11:$E$40,Override!$B$11:$B$40,$B67,Override!$D$11:$D$40,5)-SUMIFS(Override!$E$11:$E$40,Override!$B$11:$B$40,$B67,Override!$D$11:$D$40,5,Override!$C$11:$C$40,"MXAU"),Override!$G$102)/'AS51'!$B$3,"")))</f>
        <v/>
      </c>
      <c r="K67" s="77">
        <f>IF(K$13="","",IF($B67="","",IFERROR($C67*$D67*IF((Override!$C$4="ON")*(COUNTIFS(Override!$B$11:$B$40,$B67,Override!$D$11:$D$40,6,Override!$E$11:$E$40,"&gt;=0")-COUNTIFS(Override!$B$11:$B$40,$B67,Override!$D$11:$D$40,6,Override!$E$11:$E$40,"&gt;=0",Override!$C$11:$C$40,"MXAU"))&gt;0,SUMIFS(Override!$E$11:$E$40,Override!$B$11:$B$40,$B67,Override!$D$11:$D$40,6)-SUMIFS(Override!$E$11:$E$40,Override!$B$11:$B$40,$B67,Override!$D$11:$D$40,6,Override!$C$11:$C$40,"MXAU"),Override!$H$102)/'AS51'!$B$3,"")))</f>
        <v/>
      </c>
      <c r="L67" s="77">
        <f>IF(L$13="","",IF($B67="","",IFERROR($C67*$D67*IF((Override!$C$4="ON")*(COUNTIFS(Override!$B$11:$B$40,$B67,Override!$D$11:$D$40,7,Override!$E$11:$E$40,"&gt;=0")-COUNTIFS(Override!$B$11:$B$40,$B67,Override!$D$11:$D$40,7,Override!$E$11:$E$40,"&gt;=0",Override!$C$11:$C$40,"MXAU"))&gt;0,SUMIFS(Override!$E$11:$E$40,Override!$B$11:$B$40,$B67,Override!$D$11:$D$40,7)-SUMIFS(Override!$E$11:$E$40,Override!$B$11:$B$40,$B67,Override!$D$11:$D$40,7,Override!$C$11:$C$40,"MXAU"),Override!$I$102)/'AS51'!$B$3,"")))</f>
        <v/>
      </c>
      <c r="M67" s="77">
        <f>IF(M$13="","",IF($B67="","",IFERROR($C67*$D67*IF((Override!$C$4="ON")*(COUNTIFS(Override!$B$11:$B$40,$B67,Override!$D$11:$D$40,8,Override!$E$11:$E$40,"&gt;=0")-COUNTIFS(Override!$B$11:$B$40,$B67,Override!$D$11:$D$40,8,Override!$E$11:$E$40,"&gt;=0",Override!$C$11:$C$40,"MXAU"))&gt;0,SUMIFS(Override!$E$11:$E$40,Override!$B$11:$B$40,$B67,Override!$D$11:$D$40,8)-SUMIFS(Override!$E$11:$E$40,Override!$B$11:$B$40,$B67,Override!$D$11:$D$40,8,Override!$C$11:$C$40,"MXAU"),Override!$J$102)/'AS51'!$B$3,"")))</f>
        <v/>
      </c>
      <c r="N67" s="77">
        <f>IF(N$13="","",IF($B67="","",IFERROR($C67*$D67*IF((Override!$C$4="ON")*(COUNTIFS(Override!$B$11:$B$40,$B67,Override!$D$11:$D$40,9,Override!$E$11:$E$40,"&gt;=0")-COUNTIFS(Override!$B$11:$B$40,$B67,Override!$D$11:$D$40,9,Override!$E$11:$E$40,"&gt;=0",Override!$C$11:$C$40,"MXAU"))&gt;0,SUMIFS(Override!$E$11:$E$40,Override!$B$11:$B$40,$B67,Override!$D$11:$D$40,9)-SUMIFS(Override!$E$11:$E$40,Override!$B$11:$B$40,$B67,Override!$D$11:$D$40,9,Override!$C$11:$C$40,"MXAU"),Override!$K$102)/'AS51'!$B$3,"")))</f>
        <v/>
      </c>
      <c r="O67" s="77">
        <f>IF(O$13="","",IF($B67="","",IFERROR($C67*$D67*IF((Override!$C$4="ON")*(COUNTIFS(Override!$B$11:$B$40,$B67,Override!$D$11:$D$40,10,Override!$E$11:$E$40,"&gt;=0")-COUNTIFS(Override!$B$11:$B$40,$B67,Override!$D$11:$D$40,10,Override!$E$11:$E$40,"&gt;=0",Override!$C$11:$C$40,"MXAU"))&gt;0,SUMIFS(Override!$E$11:$E$40,Override!$B$11:$B$40,$B67,Override!$D$11:$D$40,10)-SUMIFS(Override!$E$11:$E$40,Override!$B$11:$B$40,$B67,Override!$D$11:$D$40,10,Override!$C$11:$C$40,"MXAU"),Override!$L$102)/'AS51'!$B$3,"")))</f>
        <v/>
      </c>
      <c r="P67" s="77">
        <f>IF(P$13="","",IF($B67="","",IFERROR($C67*$D67*IF((Override!$C$4="ON")*(COUNTIFS(Override!$B$11:$B$40,$B67,Override!$D$11:$D$40,11,Override!$E$11:$E$40,"&gt;=0")-COUNTIFS(Override!$B$11:$B$40,$B67,Override!$D$11:$D$40,11,Override!$E$11:$E$40,"&gt;=0",Override!$C$11:$C$40,"MXAU"))&gt;0,SUMIFS(Override!$E$11:$E$40,Override!$B$11:$B$40,$B67,Override!$D$11:$D$40,11)-SUMIFS(Override!$E$11:$E$40,Override!$B$11:$B$40,$B67,Override!$D$11:$D$40,11,Override!$C$11:$C$40,"MXAU"),Override!$M$102)/'AS51'!$B$3,"")))</f>
        <v/>
      </c>
      <c r="Q67" s="77">
        <f>IF(Q$13="","",IF($B67="","",IFERROR($C67*$D67*IF((Override!$C$4="ON")*(COUNTIFS(Override!$B$11:$B$40,$B67,Override!$D$11:$D$40,12,Override!$E$11:$E$40,"&gt;=0")-COUNTIFS(Override!$B$11:$B$40,$B67,Override!$D$11:$D$40,12,Override!$E$11:$E$40,"&gt;=0",Override!$C$11:$C$40,"MXAU"))&gt;0,SUMIFS(Override!$E$11:$E$40,Override!$B$11:$B$40,$B67,Override!$D$11:$D$40,12)-SUMIFS(Override!$E$11:$E$40,Override!$B$11:$B$40,$B67,Override!$D$11:$D$40,12,Override!$C$11:$C$40,"MXAU"),Override!$N$102)/'AS51'!$B$3,"")))</f>
        <v/>
      </c>
      <c r="R67" s="77">
        <f>IF(R$13="","",IF($B67="","",IFERROR($C67*$D67*IF((Override!$C$4="ON")*(COUNTIFS(Override!$B$11:$B$40,$B67,Override!$D$11:$D$40,13,Override!$E$11:$E$40,"&gt;=0")-COUNTIFS(Override!$B$11:$B$40,$B67,Override!$D$11:$D$40,13,Override!$E$11:$E$40,"&gt;=0",Override!$C$11:$C$40,"MXAU"))&gt;0,SUMIFS(Override!$E$11:$E$40,Override!$B$11:$B$40,$B67,Override!$D$11:$D$40,13)-SUMIFS(Override!$E$11:$E$40,Override!$B$11:$B$40,$B67,Override!$D$11:$D$40,13,Override!$C$11:$C$40,"MXAU"),Override!$O$102)/'AS51'!$B$3,"")))</f>
        <v/>
      </c>
      <c r="S67" s="77">
        <f>IF(S$13="","",IF($B67="","",IFERROR($C67*$D67*IF((Override!$C$4="ON")*(COUNTIFS(Override!$B$11:$B$40,$B67,Override!$D$11:$D$40,14,Override!$E$11:$E$40,"&gt;=0")-COUNTIFS(Override!$B$11:$B$40,$B67,Override!$D$11:$D$40,14,Override!$E$11:$E$40,"&gt;=0",Override!$C$11:$C$40,"MXAU"))&gt;0,SUMIFS(Override!$E$11:$E$40,Override!$B$11:$B$40,$B67,Override!$D$11:$D$40,14)-SUMIFS(Override!$E$11:$E$40,Override!$B$11:$B$40,$B67,Override!$D$11:$D$40,14,Override!$C$11:$C$40,"MXAU"),Override!$P$102)/'AS51'!$B$3,"")))</f>
        <v/>
      </c>
      <c r="T67" s="77">
        <f>IF(T$13="","",IF($B67="","",IFERROR($C67*$D67*IF((Override!$C$4="ON")*(COUNTIFS(Override!$B$11:$B$40,$B67,Override!$D$11:$D$40,15,Override!$E$11:$E$40,"&gt;=0")-COUNTIFS(Override!$B$11:$B$40,$B67,Override!$D$11:$D$40,15,Override!$E$11:$E$40,"&gt;=0",Override!$C$11:$C$40,"MXAU"))&gt;0,SUMIFS(Override!$E$11:$E$40,Override!$B$11:$B$40,$B67,Override!$D$11:$D$40,15)-SUMIFS(Override!$E$11:$E$40,Override!$B$11:$B$40,$B67,Override!$D$11:$D$40,15,Override!$C$11:$C$40,"MXAU"),Override!$Q$102)/'AS51'!$B$3,"")))</f>
        <v/>
      </c>
      <c r="U67" s="77">
        <f>IF(U$13="","",IF($B67="","",IFERROR($C67*$D67*IF((Override!$C$4="ON")*(COUNTIFS(Override!$B$11:$B$40,$B67,Override!$D$11:$D$40,16,Override!$E$11:$E$40,"&gt;=0")-COUNTIFS(Override!$B$11:$B$40,$B67,Override!$D$11:$D$40,16,Override!$E$11:$E$40,"&gt;=0",Override!$C$11:$C$40,"MXAU"))&gt;0,SUMIFS(Override!$E$11:$E$40,Override!$B$11:$B$40,$B67,Override!$D$11:$D$40,16)-SUMIFS(Override!$E$11:$E$40,Override!$B$11:$B$40,$B67,Override!$D$11:$D$40,16,Override!$C$11:$C$40,"MXAU"),Override!$R$102)/'AS51'!$B$3,"")))</f>
        <v/>
      </c>
      <c r="W67" s="77">
        <f>IF(W$13="","",IF($B67="","",IFERROR(F67*$E67/100,"")))</f>
        <v/>
      </c>
      <c r="X67" s="77">
        <f>IF(X$13="","",IF($B67="","",IFERROR(G67*$E67/100,"")))</f>
        <v/>
      </c>
      <c r="Y67" s="77">
        <f>IF(Y$13="","",IF($B67="","",IFERROR(H67*$E67/100,"")))</f>
        <v/>
      </c>
      <c r="Z67" s="77">
        <f>IF(Z$13="","",IF($B67="","",IFERROR(I67*$E67/100,"")))</f>
        <v/>
      </c>
      <c r="AA67" s="77">
        <f>IF(AA$13="","",IF($B67="","",IFERROR(J67*$E67/100,"")))</f>
        <v/>
      </c>
      <c r="AB67" s="77">
        <f>IF(AB$13="","",IF($B67="","",IFERROR(K67*$E67/100,"")))</f>
        <v/>
      </c>
      <c r="AC67" s="77">
        <f>IF(AC$13="","",IF($B67="","",IFERROR(L67*$E67/100,"")))</f>
        <v/>
      </c>
      <c r="AD67" s="77">
        <f>IF(AD$13="","",IF($B67="","",IFERROR(M67*$E67/100,"")))</f>
        <v/>
      </c>
      <c r="AE67" s="77">
        <f>IF(AE$13="","",IF($B67="","",IFERROR(N67*$E67/100,"")))</f>
        <v/>
      </c>
      <c r="AF67" s="77">
        <f>IF(AF$13="","",IF($B67="","",IFERROR(O67*$E67/100,"")))</f>
        <v/>
      </c>
      <c r="AG67" s="77">
        <f>IF(AG$13="","",IF($B67="","",IFERROR(P67*$E67/100,"")))</f>
        <v/>
      </c>
      <c r="AH67" s="77">
        <f>IF(AH$13="","",IF($B67="","",IFERROR(Q67*$E67/100,"")))</f>
        <v/>
      </c>
      <c r="AI67" s="77">
        <f>IF(AI$13="","",IF($B67="","",IFERROR(R67*$E67/100,"")))</f>
        <v/>
      </c>
      <c r="AJ67" s="77">
        <f>IF(AJ$13="","",IF($B67="","",IFERROR(S67*$E67/100,"")))</f>
        <v/>
      </c>
      <c r="AK67" s="77">
        <f>IF(AK$13="","",IF($B67="","",IFERROR(T67*$E67/100,"")))</f>
        <v/>
      </c>
      <c r="AL67" s="77">
        <f>IF(AL$13="","",IF($B67="","",IFERROR(U67*$E67/100,"")))</f>
        <v/>
      </c>
      <c r="AN67" s="77">
        <f>IF($B67="","",SUMIF($F$13:$U$13,"&lt;="&amp;Sector!$D$51,$F67:$U67))</f>
        <v/>
      </c>
      <c r="AO67" s="77">
        <f>IF($B67="","",SUMIF($W$13:$AL$13,"&lt;="&amp;Sector!$D$51,$W67:$AL67))</f>
        <v/>
      </c>
      <c r="AQ67" s="163">
        <f>IF(AQ$13="","",IF($B67="","",IFERROR($C67*$D67*SUMPRODUCT(('Dvd Calendar'!$E$569:$CZ$569&gt;AQ$12)*('Dvd Calendar'!$E$569:$CZ$569&lt;=AQ$13)*'Dvd Calendar'!$E$572:$CZ$572*(('Dvd Calendar'!$E$574:$CZ$574='Field Check'!$C$56)*('Field Check'!$C$56&lt;&gt;"")+('Dvd Calendar'!$E$574:$CZ$574='Field Check'!$C$57)*('Field Check'!$C$57&lt;&gt;"")))/'AS51'!$B$3,"")))</f>
        <v/>
      </c>
      <c r="AR67" s="163">
        <f>IF(AR$13="","",IF($B67="","",IFERROR($C67*$D67*SUMPRODUCT(('Dvd Calendar'!$E$569:$CZ$569&gt;AR$12)*('Dvd Calendar'!$E$569:$CZ$569&lt;=AR$13)*'Dvd Calendar'!$E$572:$CZ$572*(('Dvd Calendar'!$E$574:$CZ$574='Field Check'!$C$56)*('Field Check'!$C$56&lt;&gt;"")+('Dvd Calendar'!$E$574:$CZ$574='Field Check'!$C$57)*('Field Check'!$C$57&lt;&gt;"")))/'AS51'!$B$3,"")))</f>
        <v/>
      </c>
      <c r="AS67" s="163">
        <f>IF(AS$13="","",IF($B67="","",IFERROR($C67*$D67*SUMPRODUCT(('Dvd Calendar'!$E$569:$CZ$569&gt;AS$12)*('Dvd Calendar'!$E$569:$CZ$569&lt;=AS$13)*'Dvd Calendar'!$E$572:$CZ$572*(('Dvd Calendar'!$E$574:$CZ$574='Field Check'!$C$56)*('Field Check'!$C$56&lt;&gt;"")+('Dvd Calendar'!$E$574:$CZ$574='Field Check'!$C$57)*('Field Check'!$C$57&lt;&gt;"")))/'AS51'!$B$3,"")))</f>
        <v/>
      </c>
      <c r="AT67" s="163">
        <f>IF(AT$13="","",IF($B67="","",IFERROR($C67*$D67*SUMPRODUCT(('Dvd Calendar'!$E$569:$CZ$569&gt;AT$12)*('Dvd Calendar'!$E$569:$CZ$569&lt;=AT$13)*'Dvd Calendar'!$E$572:$CZ$572*(('Dvd Calendar'!$E$574:$CZ$574='Field Check'!$C$56)*('Field Check'!$C$56&lt;&gt;"")+('Dvd Calendar'!$E$574:$CZ$574='Field Check'!$C$57)*('Field Check'!$C$57&lt;&gt;"")))/'AS51'!$B$3,"")))</f>
        <v/>
      </c>
      <c r="AU67" s="163">
        <f>IF(AU$13="","",IF($B67="","",IFERROR($C67*$D67*SUMPRODUCT(('Dvd Calendar'!$E$569:$CZ$569&gt;AU$12)*('Dvd Calendar'!$E$569:$CZ$569&lt;=AU$13)*'Dvd Calendar'!$E$572:$CZ$572*(('Dvd Calendar'!$E$574:$CZ$574='Field Check'!$C$56)*('Field Check'!$C$56&lt;&gt;"")+('Dvd Calendar'!$E$574:$CZ$574='Field Check'!$C$57)*('Field Check'!$C$57&lt;&gt;"")))/'AS51'!$B$3,"")))</f>
        <v/>
      </c>
      <c r="AV67" s="163">
        <f>IF(AV$13="","",IF($B67="","",IFERROR($C67*$D67*SUMPRODUCT(('Dvd Calendar'!$E$569:$CZ$569&gt;AV$12)*('Dvd Calendar'!$E$569:$CZ$569&lt;=AV$13)*'Dvd Calendar'!$E$572:$CZ$572*(('Dvd Calendar'!$E$574:$CZ$574='Field Check'!$C$56)*('Field Check'!$C$56&lt;&gt;"")+('Dvd Calendar'!$E$574:$CZ$574='Field Check'!$C$57)*('Field Check'!$C$57&lt;&gt;"")))/'AS51'!$B$3,"")))</f>
        <v/>
      </c>
      <c r="AW67" s="163">
        <f>IF(AW$13="","",IF($B67="","",IFERROR($C67*$D67*SUMPRODUCT(('Dvd Calendar'!$E$569:$CZ$569&gt;AW$12)*('Dvd Calendar'!$E$569:$CZ$569&lt;=AW$13)*'Dvd Calendar'!$E$572:$CZ$572*(('Dvd Calendar'!$E$574:$CZ$574='Field Check'!$C$56)*('Field Check'!$C$56&lt;&gt;"")+('Dvd Calendar'!$E$574:$CZ$574='Field Check'!$C$57)*('Field Check'!$C$57&lt;&gt;"")))/'AS51'!$B$3,"")))</f>
        <v/>
      </c>
      <c r="AX67" s="163">
        <f>IF(AX$13="","",IF($B67="","",IFERROR($C67*$D67*SUMPRODUCT(('Dvd Calendar'!$E$569:$CZ$569&gt;AX$12)*('Dvd Calendar'!$E$569:$CZ$569&lt;=AX$13)*'Dvd Calendar'!$E$572:$CZ$572*(('Dvd Calendar'!$E$574:$CZ$574='Field Check'!$C$56)*('Field Check'!$C$56&lt;&gt;"")+('Dvd Calendar'!$E$574:$CZ$574='Field Check'!$C$57)*('Field Check'!$C$57&lt;&gt;"")))/'AS51'!$B$3,"")))</f>
        <v/>
      </c>
      <c r="AY67" s="163">
        <f>IF(AY$13="","",IF($B67="","",IFERROR($C67*$D67*SUMPRODUCT(('Dvd Calendar'!$E$569:$CZ$569&gt;AY$12)*('Dvd Calendar'!$E$569:$CZ$569&lt;=AY$13)*'Dvd Calendar'!$E$572:$CZ$572*(('Dvd Calendar'!$E$574:$CZ$574='Field Check'!$C$56)*('Field Check'!$C$56&lt;&gt;"")+('Dvd Calendar'!$E$574:$CZ$574='Field Check'!$C$57)*('Field Check'!$C$57&lt;&gt;"")))/'AS51'!$B$3,"")))</f>
        <v/>
      </c>
      <c r="AZ67" s="163">
        <f>IF(AZ$13="","",IF($B67="","",IFERROR($C67*$D67*SUMPRODUCT(('Dvd Calendar'!$E$569:$CZ$569&gt;AZ$12)*('Dvd Calendar'!$E$569:$CZ$569&lt;=AZ$13)*'Dvd Calendar'!$E$572:$CZ$572*(('Dvd Calendar'!$E$574:$CZ$574='Field Check'!$C$56)*('Field Check'!$C$56&lt;&gt;"")+('Dvd Calendar'!$E$574:$CZ$574='Field Check'!$C$57)*('Field Check'!$C$57&lt;&gt;"")))/'AS51'!$B$3,"")))</f>
        <v/>
      </c>
      <c r="BA67" s="163">
        <f>IF(BA$13="","",IF($B67="","",IFERROR($C67*$D67*SUMPRODUCT(('Dvd Calendar'!$E$569:$CZ$569&gt;BA$12)*('Dvd Calendar'!$E$569:$CZ$569&lt;=BA$13)*'Dvd Calendar'!$E$572:$CZ$572*(('Dvd Calendar'!$E$574:$CZ$574='Field Check'!$C$56)*('Field Check'!$C$56&lt;&gt;"")+('Dvd Calendar'!$E$574:$CZ$574='Field Check'!$C$57)*('Field Check'!$C$57&lt;&gt;"")))/'AS51'!$B$3,"")))</f>
        <v/>
      </c>
      <c r="BB67" s="163">
        <f>IF(BB$13="","",IF($B67="","",IFERROR($C67*$D67*SUMPRODUCT(('Dvd Calendar'!$E$569:$CZ$569&gt;BB$12)*('Dvd Calendar'!$E$569:$CZ$569&lt;=BB$13)*'Dvd Calendar'!$E$572:$CZ$572*(('Dvd Calendar'!$E$574:$CZ$574='Field Check'!$C$56)*('Field Check'!$C$56&lt;&gt;"")+('Dvd Calendar'!$E$574:$CZ$574='Field Check'!$C$57)*('Field Check'!$C$57&lt;&gt;"")))/'AS51'!$B$3,"")))</f>
        <v/>
      </c>
      <c r="BC67" s="163">
        <f>IF(BC$13="","",IF($B67="","",IFERROR($C67*$D67*SUMPRODUCT(('Dvd Calendar'!$E$569:$CZ$569&gt;BC$12)*('Dvd Calendar'!$E$569:$CZ$569&lt;=BC$13)*'Dvd Calendar'!$E$572:$CZ$572*(('Dvd Calendar'!$E$574:$CZ$574='Field Check'!$C$56)*('Field Check'!$C$56&lt;&gt;"")+('Dvd Calendar'!$E$574:$CZ$574='Field Check'!$C$57)*('Field Check'!$C$57&lt;&gt;"")))/'AS51'!$B$3,"")))</f>
        <v/>
      </c>
      <c r="BD67" s="163">
        <f>IF(BD$13="","",IF($B67="","",IFERROR($C67*$D67*SUMPRODUCT(('Dvd Calendar'!$E$569:$CZ$569&gt;BD$12)*('Dvd Calendar'!$E$569:$CZ$569&lt;=BD$13)*'Dvd Calendar'!$E$572:$CZ$572*(('Dvd Calendar'!$E$574:$CZ$574='Field Check'!$C$56)*('Field Check'!$C$56&lt;&gt;"")+('Dvd Calendar'!$E$574:$CZ$574='Field Check'!$C$57)*('Field Check'!$C$57&lt;&gt;"")))/'AS51'!$B$3,"")))</f>
        <v/>
      </c>
      <c r="BE67" s="163">
        <f>IF(BE$13="","",IF($B67="","",IFERROR($C67*$D67*SUMPRODUCT(('Dvd Calendar'!$E$569:$CZ$569&gt;BE$12)*('Dvd Calendar'!$E$569:$CZ$569&lt;=BE$13)*'Dvd Calendar'!$E$572:$CZ$572*(('Dvd Calendar'!$E$574:$CZ$574='Field Check'!$C$56)*('Field Check'!$C$56&lt;&gt;"")+('Dvd Calendar'!$E$574:$CZ$574='Field Check'!$C$57)*('Field Check'!$C$57&lt;&gt;"")))/'AS51'!$B$3,"")))</f>
        <v/>
      </c>
      <c r="BF67" s="163">
        <f>IF(BF$13="","",IF($B67="","",IFERROR($C67*$D67*SUMPRODUCT(('Dvd Calendar'!$E$569:$CZ$569&gt;BF$12)*('Dvd Calendar'!$E$569:$CZ$569&lt;=BF$13)*'Dvd Calendar'!$E$572:$CZ$572*(('Dvd Calendar'!$E$574:$CZ$574='Field Check'!$C$56)*('Field Check'!$C$56&lt;&gt;"")+('Dvd Calendar'!$E$574:$CZ$574='Field Check'!$C$57)*('Field Check'!$C$57&lt;&gt;"")))/'AS51'!$B$3,"")))</f>
        <v/>
      </c>
      <c r="BH67" s="163">
        <f>IF(BH$13="","",IF($B67="","",IFERROR(AQ67*$E67/100,"")))</f>
        <v/>
      </c>
      <c r="BI67" s="163">
        <f>IF(BI$13="","",IF($B67="","",IFERROR(AR67*$E67/100,"")))</f>
        <v/>
      </c>
      <c r="BJ67" s="163">
        <f>IF(BJ$13="","",IF($B67="","",IFERROR(AS67*$E67/100,"")))</f>
        <v/>
      </c>
      <c r="BK67" s="163">
        <f>IF(BK$13="","",IF($B67="","",IFERROR(AT67*$E67/100,"")))</f>
        <v/>
      </c>
      <c r="BL67" s="163">
        <f>IF(BL$13="","",IF($B67="","",IFERROR(AU67*$E67/100,"")))</f>
        <v/>
      </c>
      <c r="BM67" s="163">
        <f>IF(BM$13="","",IF($B67="","",IFERROR(AV67*$E67/100,"")))</f>
        <v/>
      </c>
      <c r="BN67" s="163">
        <f>IF(BN$13="","",IF($B67="","",IFERROR(AW67*$E67/100,"")))</f>
        <v/>
      </c>
      <c r="BO67" s="163">
        <f>IF(BO$13="","",IF($B67="","",IFERROR(AX67*$E67/100,"")))</f>
        <v/>
      </c>
      <c r="BP67" s="163">
        <f>IF(BP$13="","",IF($B67="","",IFERROR(AY67*$E67/100,"")))</f>
        <v/>
      </c>
      <c r="BQ67" s="163">
        <f>IF(BQ$13="","",IF($B67="","",IFERROR(AZ67*$E67/100,"")))</f>
        <v/>
      </c>
      <c r="BR67" s="163">
        <f>IF(BR$13="","",IF($B67="","",IFERROR(BA67*$E67/100,"")))</f>
        <v/>
      </c>
      <c r="BS67" s="163">
        <f>IF(BS$13="","",IF($B67="","",IFERROR(BB67*$E67/100,"")))</f>
        <v/>
      </c>
      <c r="BT67" s="163">
        <f>IF(BT$13="","",IF($B67="","",IFERROR(BC67*$E67/100,"")))</f>
        <v/>
      </c>
      <c r="BU67" s="163">
        <f>IF(BU$13="","",IF($B67="","",IFERROR(BD67*$E67/100,"")))</f>
        <v/>
      </c>
      <c r="BV67" s="163">
        <f>IF(BV$13="","",IF($B67="","",IFERROR(BE67*$E67/100,"")))</f>
        <v/>
      </c>
      <c r="BW67" s="163">
        <f>IF(BW$13="","",IF($B67="","",IFERROR(BF67*$E67/100,"")))</f>
        <v/>
      </c>
    </row>
    <row r="68">
      <c r="B68" s="126">
        <f>IF('AS51'!$C$58="","",'AS51'!$C$58)</f>
        <v/>
      </c>
      <c r="C68" s="74">
        <f>IF('AS51'!$B$58="","",'AS51'!$B$58)</f>
        <v/>
      </c>
      <c r="D68" s="75">
        <f>IFERROR('AS51'!$Q$58,1)</f>
        <v/>
      </c>
      <c r="E68" s="76">
        <f>IF($B68="","",IF(ISNUMBER('AS51'!$I$58),'AS51'!$I$58,'Index Summary'!$C$7))</f>
        <v/>
      </c>
      <c r="F68" s="77">
        <f>IF(F$13="","",IF($B68="","",IFERROR($C68*$D68*IF((Override!$C$4="ON")*(COUNTIFS(Override!$B$11:$B$40,$B68,Override!$D$11:$D$40,1,Override!$E$11:$E$40,"&gt;=0")-COUNTIFS(Override!$B$11:$B$40,$B68,Override!$D$11:$D$40,1,Override!$E$11:$E$40,"&gt;=0",Override!$C$11:$C$40,"MXAU"))&gt;0,SUMIFS(Override!$E$11:$E$40,Override!$B$11:$B$40,$B68,Override!$D$11:$D$40,1)-SUMIFS(Override!$E$11:$E$40,Override!$B$11:$B$40,$B68,Override!$D$11:$D$40,1,Override!$C$11:$C$40,"MXAU"),Override!$C$103)/'AS51'!$B$3,"")))</f>
        <v/>
      </c>
      <c r="G68" s="77">
        <f>IF(G$13="","",IF($B68="","",IFERROR($C68*$D68*IF((Override!$C$4="ON")*(COUNTIFS(Override!$B$11:$B$40,$B68,Override!$D$11:$D$40,2,Override!$E$11:$E$40,"&gt;=0")-COUNTIFS(Override!$B$11:$B$40,$B68,Override!$D$11:$D$40,2,Override!$E$11:$E$40,"&gt;=0",Override!$C$11:$C$40,"MXAU"))&gt;0,SUMIFS(Override!$E$11:$E$40,Override!$B$11:$B$40,$B68,Override!$D$11:$D$40,2)-SUMIFS(Override!$E$11:$E$40,Override!$B$11:$B$40,$B68,Override!$D$11:$D$40,2,Override!$C$11:$C$40,"MXAU"),Override!$D$103)/'AS51'!$B$3,"")))</f>
        <v/>
      </c>
      <c r="H68" s="77">
        <f>IF(H$13="","",IF($B68="","",IFERROR($C68*$D68*IF((Override!$C$4="ON")*(COUNTIFS(Override!$B$11:$B$40,$B68,Override!$D$11:$D$40,3,Override!$E$11:$E$40,"&gt;=0")-COUNTIFS(Override!$B$11:$B$40,$B68,Override!$D$11:$D$40,3,Override!$E$11:$E$40,"&gt;=0",Override!$C$11:$C$40,"MXAU"))&gt;0,SUMIFS(Override!$E$11:$E$40,Override!$B$11:$B$40,$B68,Override!$D$11:$D$40,3)-SUMIFS(Override!$E$11:$E$40,Override!$B$11:$B$40,$B68,Override!$D$11:$D$40,3,Override!$C$11:$C$40,"MXAU"),Override!$E$103)/'AS51'!$B$3,"")))</f>
        <v/>
      </c>
      <c r="I68" s="77">
        <f>IF(I$13="","",IF($B68="","",IFERROR($C68*$D68*IF((Override!$C$4="ON")*(COUNTIFS(Override!$B$11:$B$40,$B68,Override!$D$11:$D$40,4,Override!$E$11:$E$40,"&gt;=0")-COUNTIFS(Override!$B$11:$B$40,$B68,Override!$D$11:$D$40,4,Override!$E$11:$E$40,"&gt;=0",Override!$C$11:$C$40,"MXAU"))&gt;0,SUMIFS(Override!$E$11:$E$40,Override!$B$11:$B$40,$B68,Override!$D$11:$D$40,4)-SUMIFS(Override!$E$11:$E$40,Override!$B$11:$B$40,$B68,Override!$D$11:$D$40,4,Override!$C$11:$C$40,"MXAU"),Override!$F$103)/'AS51'!$B$3,"")))</f>
        <v/>
      </c>
      <c r="J68" s="77">
        <f>IF(J$13="","",IF($B68="","",IFERROR($C68*$D68*IF((Override!$C$4="ON")*(COUNTIFS(Override!$B$11:$B$40,$B68,Override!$D$11:$D$40,5,Override!$E$11:$E$40,"&gt;=0")-COUNTIFS(Override!$B$11:$B$40,$B68,Override!$D$11:$D$40,5,Override!$E$11:$E$40,"&gt;=0",Override!$C$11:$C$40,"MXAU"))&gt;0,SUMIFS(Override!$E$11:$E$40,Override!$B$11:$B$40,$B68,Override!$D$11:$D$40,5)-SUMIFS(Override!$E$11:$E$40,Override!$B$11:$B$40,$B68,Override!$D$11:$D$40,5,Override!$C$11:$C$40,"MXAU"),Override!$G$103)/'AS51'!$B$3,"")))</f>
        <v/>
      </c>
      <c r="K68" s="77">
        <f>IF(K$13="","",IF($B68="","",IFERROR($C68*$D68*IF((Override!$C$4="ON")*(COUNTIFS(Override!$B$11:$B$40,$B68,Override!$D$11:$D$40,6,Override!$E$11:$E$40,"&gt;=0")-COUNTIFS(Override!$B$11:$B$40,$B68,Override!$D$11:$D$40,6,Override!$E$11:$E$40,"&gt;=0",Override!$C$11:$C$40,"MXAU"))&gt;0,SUMIFS(Override!$E$11:$E$40,Override!$B$11:$B$40,$B68,Override!$D$11:$D$40,6)-SUMIFS(Override!$E$11:$E$40,Override!$B$11:$B$40,$B68,Override!$D$11:$D$40,6,Override!$C$11:$C$40,"MXAU"),Override!$H$103)/'AS51'!$B$3,"")))</f>
        <v/>
      </c>
      <c r="L68" s="77">
        <f>IF(L$13="","",IF($B68="","",IFERROR($C68*$D68*IF((Override!$C$4="ON")*(COUNTIFS(Override!$B$11:$B$40,$B68,Override!$D$11:$D$40,7,Override!$E$11:$E$40,"&gt;=0")-COUNTIFS(Override!$B$11:$B$40,$B68,Override!$D$11:$D$40,7,Override!$E$11:$E$40,"&gt;=0",Override!$C$11:$C$40,"MXAU"))&gt;0,SUMIFS(Override!$E$11:$E$40,Override!$B$11:$B$40,$B68,Override!$D$11:$D$40,7)-SUMIFS(Override!$E$11:$E$40,Override!$B$11:$B$40,$B68,Override!$D$11:$D$40,7,Override!$C$11:$C$40,"MXAU"),Override!$I$103)/'AS51'!$B$3,"")))</f>
        <v/>
      </c>
      <c r="M68" s="77">
        <f>IF(M$13="","",IF($B68="","",IFERROR($C68*$D68*IF((Override!$C$4="ON")*(COUNTIFS(Override!$B$11:$B$40,$B68,Override!$D$11:$D$40,8,Override!$E$11:$E$40,"&gt;=0")-COUNTIFS(Override!$B$11:$B$40,$B68,Override!$D$11:$D$40,8,Override!$E$11:$E$40,"&gt;=0",Override!$C$11:$C$40,"MXAU"))&gt;0,SUMIFS(Override!$E$11:$E$40,Override!$B$11:$B$40,$B68,Override!$D$11:$D$40,8)-SUMIFS(Override!$E$11:$E$40,Override!$B$11:$B$40,$B68,Override!$D$11:$D$40,8,Override!$C$11:$C$40,"MXAU"),Override!$J$103)/'AS51'!$B$3,"")))</f>
        <v/>
      </c>
      <c r="N68" s="77">
        <f>IF(N$13="","",IF($B68="","",IFERROR($C68*$D68*IF((Override!$C$4="ON")*(COUNTIFS(Override!$B$11:$B$40,$B68,Override!$D$11:$D$40,9,Override!$E$11:$E$40,"&gt;=0")-COUNTIFS(Override!$B$11:$B$40,$B68,Override!$D$11:$D$40,9,Override!$E$11:$E$40,"&gt;=0",Override!$C$11:$C$40,"MXAU"))&gt;0,SUMIFS(Override!$E$11:$E$40,Override!$B$11:$B$40,$B68,Override!$D$11:$D$40,9)-SUMIFS(Override!$E$11:$E$40,Override!$B$11:$B$40,$B68,Override!$D$11:$D$40,9,Override!$C$11:$C$40,"MXAU"),Override!$K$103)/'AS51'!$B$3,"")))</f>
        <v/>
      </c>
      <c r="O68" s="77">
        <f>IF(O$13="","",IF($B68="","",IFERROR($C68*$D68*IF((Override!$C$4="ON")*(COUNTIFS(Override!$B$11:$B$40,$B68,Override!$D$11:$D$40,10,Override!$E$11:$E$40,"&gt;=0")-COUNTIFS(Override!$B$11:$B$40,$B68,Override!$D$11:$D$40,10,Override!$E$11:$E$40,"&gt;=0",Override!$C$11:$C$40,"MXAU"))&gt;0,SUMIFS(Override!$E$11:$E$40,Override!$B$11:$B$40,$B68,Override!$D$11:$D$40,10)-SUMIFS(Override!$E$11:$E$40,Override!$B$11:$B$40,$B68,Override!$D$11:$D$40,10,Override!$C$11:$C$40,"MXAU"),Override!$L$103)/'AS51'!$B$3,"")))</f>
        <v/>
      </c>
      <c r="P68" s="77">
        <f>IF(P$13="","",IF($B68="","",IFERROR($C68*$D68*IF((Override!$C$4="ON")*(COUNTIFS(Override!$B$11:$B$40,$B68,Override!$D$11:$D$40,11,Override!$E$11:$E$40,"&gt;=0")-COUNTIFS(Override!$B$11:$B$40,$B68,Override!$D$11:$D$40,11,Override!$E$11:$E$40,"&gt;=0",Override!$C$11:$C$40,"MXAU"))&gt;0,SUMIFS(Override!$E$11:$E$40,Override!$B$11:$B$40,$B68,Override!$D$11:$D$40,11)-SUMIFS(Override!$E$11:$E$40,Override!$B$11:$B$40,$B68,Override!$D$11:$D$40,11,Override!$C$11:$C$40,"MXAU"),Override!$M$103)/'AS51'!$B$3,"")))</f>
        <v/>
      </c>
      <c r="Q68" s="77">
        <f>IF(Q$13="","",IF($B68="","",IFERROR($C68*$D68*IF((Override!$C$4="ON")*(COUNTIFS(Override!$B$11:$B$40,$B68,Override!$D$11:$D$40,12,Override!$E$11:$E$40,"&gt;=0")-COUNTIFS(Override!$B$11:$B$40,$B68,Override!$D$11:$D$40,12,Override!$E$11:$E$40,"&gt;=0",Override!$C$11:$C$40,"MXAU"))&gt;0,SUMIFS(Override!$E$11:$E$40,Override!$B$11:$B$40,$B68,Override!$D$11:$D$40,12)-SUMIFS(Override!$E$11:$E$40,Override!$B$11:$B$40,$B68,Override!$D$11:$D$40,12,Override!$C$11:$C$40,"MXAU"),Override!$N$103)/'AS51'!$B$3,"")))</f>
        <v/>
      </c>
      <c r="R68" s="77">
        <f>IF(R$13="","",IF($B68="","",IFERROR($C68*$D68*IF((Override!$C$4="ON")*(COUNTIFS(Override!$B$11:$B$40,$B68,Override!$D$11:$D$40,13,Override!$E$11:$E$40,"&gt;=0")-COUNTIFS(Override!$B$11:$B$40,$B68,Override!$D$11:$D$40,13,Override!$E$11:$E$40,"&gt;=0",Override!$C$11:$C$40,"MXAU"))&gt;0,SUMIFS(Override!$E$11:$E$40,Override!$B$11:$B$40,$B68,Override!$D$11:$D$40,13)-SUMIFS(Override!$E$11:$E$40,Override!$B$11:$B$40,$B68,Override!$D$11:$D$40,13,Override!$C$11:$C$40,"MXAU"),Override!$O$103)/'AS51'!$B$3,"")))</f>
        <v/>
      </c>
      <c r="S68" s="77">
        <f>IF(S$13="","",IF($B68="","",IFERROR($C68*$D68*IF((Override!$C$4="ON")*(COUNTIFS(Override!$B$11:$B$40,$B68,Override!$D$11:$D$40,14,Override!$E$11:$E$40,"&gt;=0")-COUNTIFS(Override!$B$11:$B$40,$B68,Override!$D$11:$D$40,14,Override!$E$11:$E$40,"&gt;=0",Override!$C$11:$C$40,"MXAU"))&gt;0,SUMIFS(Override!$E$11:$E$40,Override!$B$11:$B$40,$B68,Override!$D$11:$D$40,14)-SUMIFS(Override!$E$11:$E$40,Override!$B$11:$B$40,$B68,Override!$D$11:$D$40,14,Override!$C$11:$C$40,"MXAU"),Override!$P$103)/'AS51'!$B$3,"")))</f>
        <v/>
      </c>
      <c r="T68" s="77">
        <f>IF(T$13="","",IF($B68="","",IFERROR($C68*$D68*IF((Override!$C$4="ON")*(COUNTIFS(Override!$B$11:$B$40,$B68,Override!$D$11:$D$40,15,Override!$E$11:$E$40,"&gt;=0")-COUNTIFS(Override!$B$11:$B$40,$B68,Override!$D$11:$D$40,15,Override!$E$11:$E$40,"&gt;=0",Override!$C$11:$C$40,"MXAU"))&gt;0,SUMIFS(Override!$E$11:$E$40,Override!$B$11:$B$40,$B68,Override!$D$11:$D$40,15)-SUMIFS(Override!$E$11:$E$40,Override!$B$11:$B$40,$B68,Override!$D$11:$D$40,15,Override!$C$11:$C$40,"MXAU"),Override!$Q$103)/'AS51'!$B$3,"")))</f>
        <v/>
      </c>
      <c r="U68" s="77">
        <f>IF(U$13="","",IF($B68="","",IFERROR($C68*$D68*IF((Override!$C$4="ON")*(COUNTIFS(Override!$B$11:$B$40,$B68,Override!$D$11:$D$40,16,Override!$E$11:$E$40,"&gt;=0")-COUNTIFS(Override!$B$11:$B$40,$B68,Override!$D$11:$D$40,16,Override!$E$11:$E$40,"&gt;=0",Override!$C$11:$C$40,"MXAU"))&gt;0,SUMIFS(Override!$E$11:$E$40,Override!$B$11:$B$40,$B68,Override!$D$11:$D$40,16)-SUMIFS(Override!$E$11:$E$40,Override!$B$11:$B$40,$B68,Override!$D$11:$D$40,16,Override!$C$11:$C$40,"MXAU"),Override!$R$103)/'AS51'!$B$3,"")))</f>
        <v/>
      </c>
      <c r="W68" s="77">
        <f>IF(W$13="","",IF($B68="","",IFERROR(F68*$E68/100,"")))</f>
        <v/>
      </c>
      <c r="X68" s="77">
        <f>IF(X$13="","",IF($B68="","",IFERROR(G68*$E68/100,"")))</f>
        <v/>
      </c>
      <c r="Y68" s="77">
        <f>IF(Y$13="","",IF($B68="","",IFERROR(H68*$E68/100,"")))</f>
        <v/>
      </c>
      <c r="Z68" s="77">
        <f>IF(Z$13="","",IF($B68="","",IFERROR(I68*$E68/100,"")))</f>
        <v/>
      </c>
      <c r="AA68" s="77">
        <f>IF(AA$13="","",IF($B68="","",IFERROR(J68*$E68/100,"")))</f>
        <v/>
      </c>
      <c r="AB68" s="77">
        <f>IF(AB$13="","",IF($B68="","",IFERROR(K68*$E68/100,"")))</f>
        <v/>
      </c>
      <c r="AC68" s="77">
        <f>IF(AC$13="","",IF($B68="","",IFERROR(L68*$E68/100,"")))</f>
        <v/>
      </c>
      <c r="AD68" s="77">
        <f>IF(AD$13="","",IF($B68="","",IFERROR(M68*$E68/100,"")))</f>
        <v/>
      </c>
      <c r="AE68" s="77">
        <f>IF(AE$13="","",IF($B68="","",IFERROR(N68*$E68/100,"")))</f>
        <v/>
      </c>
      <c r="AF68" s="77">
        <f>IF(AF$13="","",IF($B68="","",IFERROR(O68*$E68/100,"")))</f>
        <v/>
      </c>
      <c r="AG68" s="77">
        <f>IF(AG$13="","",IF($B68="","",IFERROR(P68*$E68/100,"")))</f>
        <v/>
      </c>
      <c r="AH68" s="77">
        <f>IF(AH$13="","",IF($B68="","",IFERROR(Q68*$E68/100,"")))</f>
        <v/>
      </c>
      <c r="AI68" s="77">
        <f>IF(AI$13="","",IF($B68="","",IFERROR(R68*$E68/100,"")))</f>
        <v/>
      </c>
      <c r="AJ68" s="77">
        <f>IF(AJ$13="","",IF($B68="","",IFERROR(S68*$E68/100,"")))</f>
        <v/>
      </c>
      <c r="AK68" s="77">
        <f>IF(AK$13="","",IF($B68="","",IFERROR(T68*$E68/100,"")))</f>
        <v/>
      </c>
      <c r="AL68" s="77">
        <f>IF(AL$13="","",IF($B68="","",IFERROR(U68*$E68/100,"")))</f>
        <v/>
      </c>
      <c r="AN68" s="77">
        <f>IF($B68="","",SUMIF($F$13:$U$13,"&lt;="&amp;Sector!$D$51,$F68:$U68))</f>
        <v/>
      </c>
      <c r="AO68" s="77">
        <f>IF($B68="","",SUMIF($W$13:$AL$13,"&lt;="&amp;Sector!$D$51,$W68:$AL68))</f>
        <v/>
      </c>
      <c r="AQ68" s="163">
        <f>IF(AQ$13="","",IF($B68="","",IFERROR($C68*$D68*SUMPRODUCT(('Dvd Calendar'!$E$580:$CZ$580&gt;AQ$12)*('Dvd Calendar'!$E$580:$CZ$580&lt;=AQ$13)*'Dvd Calendar'!$E$583:$CZ$583*(('Dvd Calendar'!$E$585:$CZ$585='Field Check'!$C$56)*('Field Check'!$C$56&lt;&gt;"")+('Dvd Calendar'!$E$585:$CZ$585='Field Check'!$C$57)*('Field Check'!$C$57&lt;&gt;"")))/'AS51'!$B$3,"")))</f>
        <v/>
      </c>
      <c r="AR68" s="163">
        <f>IF(AR$13="","",IF($B68="","",IFERROR($C68*$D68*SUMPRODUCT(('Dvd Calendar'!$E$580:$CZ$580&gt;AR$12)*('Dvd Calendar'!$E$580:$CZ$580&lt;=AR$13)*'Dvd Calendar'!$E$583:$CZ$583*(('Dvd Calendar'!$E$585:$CZ$585='Field Check'!$C$56)*('Field Check'!$C$56&lt;&gt;"")+('Dvd Calendar'!$E$585:$CZ$585='Field Check'!$C$57)*('Field Check'!$C$57&lt;&gt;"")))/'AS51'!$B$3,"")))</f>
        <v/>
      </c>
      <c r="AS68" s="163">
        <f>IF(AS$13="","",IF($B68="","",IFERROR($C68*$D68*SUMPRODUCT(('Dvd Calendar'!$E$580:$CZ$580&gt;AS$12)*('Dvd Calendar'!$E$580:$CZ$580&lt;=AS$13)*'Dvd Calendar'!$E$583:$CZ$583*(('Dvd Calendar'!$E$585:$CZ$585='Field Check'!$C$56)*('Field Check'!$C$56&lt;&gt;"")+('Dvd Calendar'!$E$585:$CZ$585='Field Check'!$C$57)*('Field Check'!$C$57&lt;&gt;"")))/'AS51'!$B$3,"")))</f>
        <v/>
      </c>
      <c r="AT68" s="163">
        <f>IF(AT$13="","",IF($B68="","",IFERROR($C68*$D68*SUMPRODUCT(('Dvd Calendar'!$E$580:$CZ$580&gt;AT$12)*('Dvd Calendar'!$E$580:$CZ$580&lt;=AT$13)*'Dvd Calendar'!$E$583:$CZ$583*(('Dvd Calendar'!$E$585:$CZ$585='Field Check'!$C$56)*('Field Check'!$C$56&lt;&gt;"")+('Dvd Calendar'!$E$585:$CZ$585='Field Check'!$C$57)*('Field Check'!$C$57&lt;&gt;"")))/'AS51'!$B$3,"")))</f>
        <v/>
      </c>
      <c r="AU68" s="163">
        <f>IF(AU$13="","",IF($B68="","",IFERROR($C68*$D68*SUMPRODUCT(('Dvd Calendar'!$E$580:$CZ$580&gt;AU$12)*('Dvd Calendar'!$E$580:$CZ$580&lt;=AU$13)*'Dvd Calendar'!$E$583:$CZ$583*(('Dvd Calendar'!$E$585:$CZ$585='Field Check'!$C$56)*('Field Check'!$C$56&lt;&gt;"")+('Dvd Calendar'!$E$585:$CZ$585='Field Check'!$C$57)*('Field Check'!$C$57&lt;&gt;"")))/'AS51'!$B$3,"")))</f>
        <v/>
      </c>
      <c r="AV68" s="163">
        <f>IF(AV$13="","",IF($B68="","",IFERROR($C68*$D68*SUMPRODUCT(('Dvd Calendar'!$E$580:$CZ$580&gt;AV$12)*('Dvd Calendar'!$E$580:$CZ$580&lt;=AV$13)*'Dvd Calendar'!$E$583:$CZ$583*(('Dvd Calendar'!$E$585:$CZ$585='Field Check'!$C$56)*('Field Check'!$C$56&lt;&gt;"")+('Dvd Calendar'!$E$585:$CZ$585='Field Check'!$C$57)*('Field Check'!$C$57&lt;&gt;"")))/'AS51'!$B$3,"")))</f>
        <v/>
      </c>
      <c r="AW68" s="163">
        <f>IF(AW$13="","",IF($B68="","",IFERROR($C68*$D68*SUMPRODUCT(('Dvd Calendar'!$E$580:$CZ$580&gt;AW$12)*('Dvd Calendar'!$E$580:$CZ$580&lt;=AW$13)*'Dvd Calendar'!$E$583:$CZ$583*(('Dvd Calendar'!$E$585:$CZ$585='Field Check'!$C$56)*('Field Check'!$C$56&lt;&gt;"")+('Dvd Calendar'!$E$585:$CZ$585='Field Check'!$C$57)*('Field Check'!$C$57&lt;&gt;"")))/'AS51'!$B$3,"")))</f>
        <v/>
      </c>
      <c r="AX68" s="163">
        <f>IF(AX$13="","",IF($B68="","",IFERROR($C68*$D68*SUMPRODUCT(('Dvd Calendar'!$E$580:$CZ$580&gt;AX$12)*('Dvd Calendar'!$E$580:$CZ$580&lt;=AX$13)*'Dvd Calendar'!$E$583:$CZ$583*(('Dvd Calendar'!$E$585:$CZ$585='Field Check'!$C$56)*('Field Check'!$C$56&lt;&gt;"")+('Dvd Calendar'!$E$585:$CZ$585='Field Check'!$C$57)*('Field Check'!$C$57&lt;&gt;"")))/'AS51'!$B$3,"")))</f>
        <v/>
      </c>
      <c r="AY68" s="163">
        <f>IF(AY$13="","",IF($B68="","",IFERROR($C68*$D68*SUMPRODUCT(('Dvd Calendar'!$E$580:$CZ$580&gt;AY$12)*('Dvd Calendar'!$E$580:$CZ$580&lt;=AY$13)*'Dvd Calendar'!$E$583:$CZ$583*(('Dvd Calendar'!$E$585:$CZ$585='Field Check'!$C$56)*('Field Check'!$C$56&lt;&gt;"")+('Dvd Calendar'!$E$585:$CZ$585='Field Check'!$C$57)*('Field Check'!$C$57&lt;&gt;"")))/'AS51'!$B$3,"")))</f>
        <v/>
      </c>
      <c r="AZ68" s="163">
        <f>IF(AZ$13="","",IF($B68="","",IFERROR($C68*$D68*SUMPRODUCT(('Dvd Calendar'!$E$580:$CZ$580&gt;AZ$12)*('Dvd Calendar'!$E$580:$CZ$580&lt;=AZ$13)*'Dvd Calendar'!$E$583:$CZ$583*(('Dvd Calendar'!$E$585:$CZ$585='Field Check'!$C$56)*('Field Check'!$C$56&lt;&gt;"")+('Dvd Calendar'!$E$585:$CZ$585='Field Check'!$C$57)*('Field Check'!$C$57&lt;&gt;"")))/'AS51'!$B$3,"")))</f>
        <v/>
      </c>
      <c r="BA68" s="163">
        <f>IF(BA$13="","",IF($B68="","",IFERROR($C68*$D68*SUMPRODUCT(('Dvd Calendar'!$E$580:$CZ$580&gt;BA$12)*('Dvd Calendar'!$E$580:$CZ$580&lt;=BA$13)*'Dvd Calendar'!$E$583:$CZ$583*(('Dvd Calendar'!$E$585:$CZ$585='Field Check'!$C$56)*('Field Check'!$C$56&lt;&gt;"")+('Dvd Calendar'!$E$585:$CZ$585='Field Check'!$C$57)*('Field Check'!$C$57&lt;&gt;"")))/'AS51'!$B$3,"")))</f>
        <v/>
      </c>
      <c r="BB68" s="163">
        <f>IF(BB$13="","",IF($B68="","",IFERROR($C68*$D68*SUMPRODUCT(('Dvd Calendar'!$E$580:$CZ$580&gt;BB$12)*('Dvd Calendar'!$E$580:$CZ$580&lt;=BB$13)*'Dvd Calendar'!$E$583:$CZ$583*(('Dvd Calendar'!$E$585:$CZ$585='Field Check'!$C$56)*('Field Check'!$C$56&lt;&gt;"")+('Dvd Calendar'!$E$585:$CZ$585='Field Check'!$C$57)*('Field Check'!$C$57&lt;&gt;"")))/'AS51'!$B$3,"")))</f>
        <v/>
      </c>
      <c r="BC68" s="163">
        <f>IF(BC$13="","",IF($B68="","",IFERROR($C68*$D68*SUMPRODUCT(('Dvd Calendar'!$E$580:$CZ$580&gt;BC$12)*('Dvd Calendar'!$E$580:$CZ$580&lt;=BC$13)*'Dvd Calendar'!$E$583:$CZ$583*(('Dvd Calendar'!$E$585:$CZ$585='Field Check'!$C$56)*('Field Check'!$C$56&lt;&gt;"")+('Dvd Calendar'!$E$585:$CZ$585='Field Check'!$C$57)*('Field Check'!$C$57&lt;&gt;"")))/'AS51'!$B$3,"")))</f>
        <v/>
      </c>
      <c r="BD68" s="163">
        <f>IF(BD$13="","",IF($B68="","",IFERROR($C68*$D68*SUMPRODUCT(('Dvd Calendar'!$E$580:$CZ$580&gt;BD$12)*('Dvd Calendar'!$E$580:$CZ$580&lt;=BD$13)*'Dvd Calendar'!$E$583:$CZ$583*(('Dvd Calendar'!$E$585:$CZ$585='Field Check'!$C$56)*('Field Check'!$C$56&lt;&gt;"")+('Dvd Calendar'!$E$585:$CZ$585='Field Check'!$C$57)*('Field Check'!$C$57&lt;&gt;"")))/'AS51'!$B$3,"")))</f>
        <v/>
      </c>
      <c r="BE68" s="163">
        <f>IF(BE$13="","",IF($B68="","",IFERROR($C68*$D68*SUMPRODUCT(('Dvd Calendar'!$E$580:$CZ$580&gt;BE$12)*('Dvd Calendar'!$E$580:$CZ$580&lt;=BE$13)*'Dvd Calendar'!$E$583:$CZ$583*(('Dvd Calendar'!$E$585:$CZ$585='Field Check'!$C$56)*('Field Check'!$C$56&lt;&gt;"")+('Dvd Calendar'!$E$585:$CZ$585='Field Check'!$C$57)*('Field Check'!$C$57&lt;&gt;"")))/'AS51'!$B$3,"")))</f>
        <v/>
      </c>
      <c r="BF68" s="163">
        <f>IF(BF$13="","",IF($B68="","",IFERROR($C68*$D68*SUMPRODUCT(('Dvd Calendar'!$E$580:$CZ$580&gt;BF$12)*('Dvd Calendar'!$E$580:$CZ$580&lt;=BF$13)*'Dvd Calendar'!$E$583:$CZ$583*(('Dvd Calendar'!$E$585:$CZ$585='Field Check'!$C$56)*('Field Check'!$C$56&lt;&gt;"")+('Dvd Calendar'!$E$585:$CZ$585='Field Check'!$C$57)*('Field Check'!$C$57&lt;&gt;"")))/'AS51'!$B$3,"")))</f>
        <v/>
      </c>
      <c r="BH68" s="163">
        <f>IF(BH$13="","",IF($B68="","",IFERROR(AQ68*$E68/100,"")))</f>
        <v/>
      </c>
      <c r="BI68" s="163">
        <f>IF(BI$13="","",IF($B68="","",IFERROR(AR68*$E68/100,"")))</f>
        <v/>
      </c>
      <c r="BJ68" s="163">
        <f>IF(BJ$13="","",IF($B68="","",IFERROR(AS68*$E68/100,"")))</f>
        <v/>
      </c>
      <c r="BK68" s="163">
        <f>IF(BK$13="","",IF($B68="","",IFERROR(AT68*$E68/100,"")))</f>
        <v/>
      </c>
      <c r="BL68" s="163">
        <f>IF(BL$13="","",IF($B68="","",IFERROR(AU68*$E68/100,"")))</f>
        <v/>
      </c>
      <c r="BM68" s="163">
        <f>IF(BM$13="","",IF($B68="","",IFERROR(AV68*$E68/100,"")))</f>
        <v/>
      </c>
      <c r="BN68" s="163">
        <f>IF(BN$13="","",IF($B68="","",IFERROR(AW68*$E68/100,"")))</f>
        <v/>
      </c>
      <c r="BO68" s="163">
        <f>IF(BO$13="","",IF($B68="","",IFERROR(AX68*$E68/100,"")))</f>
        <v/>
      </c>
      <c r="BP68" s="163">
        <f>IF(BP$13="","",IF($B68="","",IFERROR(AY68*$E68/100,"")))</f>
        <v/>
      </c>
      <c r="BQ68" s="163">
        <f>IF(BQ$13="","",IF($B68="","",IFERROR(AZ68*$E68/100,"")))</f>
        <v/>
      </c>
      <c r="BR68" s="163">
        <f>IF(BR$13="","",IF($B68="","",IFERROR(BA68*$E68/100,"")))</f>
        <v/>
      </c>
      <c r="BS68" s="163">
        <f>IF(BS$13="","",IF($B68="","",IFERROR(BB68*$E68/100,"")))</f>
        <v/>
      </c>
      <c r="BT68" s="163">
        <f>IF(BT$13="","",IF($B68="","",IFERROR(BC68*$E68/100,"")))</f>
        <v/>
      </c>
      <c r="BU68" s="163">
        <f>IF(BU$13="","",IF($B68="","",IFERROR(BD68*$E68/100,"")))</f>
        <v/>
      </c>
      <c r="BV68" s="163">
        <f>IF(BV$13="","",IF($B68="","",IFERROR(BE68*$E68/100,"")))</f>
        <v/>
      </c>
      <c r="BW68" s="163">
        <f>IF(BW$13="","",IF($B68="","",IFERROR(BF68*$E68/100,"")))</f>
        <v/>
      </c>
    </row>
    <row r="69">
      <c r="B69" s="126">
        <f>IF('AS51'!$C$59="","",'AS51'!$C$59)</f>
        <v/>
      </c>
      <c r="C69" s="74">
        <f>IF('AS51'!$B$59="","",'AS51'!$B$59)</f>
        <v/>
      </c>
      <c r="D69" s="75">
        <f>IFERROR('AS51'!$Q$59,1)</f>
        <v/>
      </c>
      <c r="E69" s="76">
        <f>IF($B69="","",IF(ISNUMBER('AS51'!$I$59),'AS51'!$I$59,'Index Summary'!$C$7))</f>
        <v/>
      </c>
      <c r="F69" s="77">
        <f>IF(F$13="","",IF($B69="","",IFERROR($C69*$D69*IF((Override!$C$4="ON")*(COUNTIFS(Override!$B$11:$B$40,$B69,Override!$D$11:$D$40,1,Override!$E$11:$E$40,"&gt;=0")-COUNTIFS(Override!$B$11:$B$40,$B69,Override!$D$11:$D$40,1,Override!$E$11:$E$40,"&gt;=0",Override!$C$11:$C$40,"MXAU"))&gt;0,SUMIFS(Override!$E$11:$E$40,Override!$B$11:$B$40,$B69,Override!$D$11:$D$40,1)-SUMIFS(Override!$E$11:$E$40,Override!$B$11:$B$40,$B69,Override!$D$11:$D$40,1,Override!$C$11:$C$40,"MXAU"),Override!$C$104)/'AS51'!$B$3,"")))</f>
        <v/>
      </c>
      <c r="G69" s="77">
        <f>IF(G$13="","",IF($B69="","",IFERROR($C69*$D69*IF((Override!$C$4="ON")*(COUNTIFS(Override!$B$11:$B$40,$B69,Override!$D$11:$D$40,2,Override!$E$11:$E$40,"&gt;=0")-COUNTIFS(Override!$B$11:$B$40,$B69,Override!$D$11:$D$40,2,Override!$E$11:$E$40,"&gt;=0",Override!$C$11:$C$40,"MXAU"))&gt;0,SUMIFS(Override!$E$11:$E$40,Override!$B$11:$B$40,$B69,Override!$D$11:$D$40,2)-SUMIFS(Override!$E$11:$E$40,Override!$B$11:$B$40,$B69,Override!$D$11:$D$40,2,Override!$C$11:$C$40,"MXAU"),Override!$D$104)/'AS51'!$B$3,"")))</f>
        <v/>
      </c>
      <c r="H69" s="77">
        <f>IF(H$13="","",IF($B69="","",IFERROR($C69*$D69*IF((Override!$C$4="ON")*(COUNTIFS(Override!$B$11:$B$40,$B69,Override!$D$11:$D$40,3,Override!$E$11:$E$40,"&gt;=0")-COUNTIFS(Override!$B$11:$B$40,$B69,Override!$D$11:$D$40,3,Override!$E$11:$E$40,"&gt;=0",Override!$C$11:$C$40,"MXAU"))&gt;0,SUMIFS(Override!$E$11:$E$40,Override!$B$11:$B$40,$B69,Override!$D$11:$D$40,3)-SUMIFS(Override!$E$11:$E$40,Override!$B$11:$B$40,$B69,Override!$D$11:$D$40,3,Override!$C$11:$C$40,"MXAU"),Override!$E$104)/'AS51'!$B$3,"")))</f>
        <v/>
      </c>
      <c r="I69" s="77">
        <f>IF(I$13="","",IF($B69="","",IFERROR($C69*$D69*IF((Override!$C$4="ON")*(COUNTIFS(Override!$B$11:$B$40,$B69,Override!$D$11:$D$40,4,Override!$E$11:$E$40,"&gt;=0")-COUNTIFS(Override!$B$11:$B$40,$B69,Override!$D$11:$D$40,4,Override!$E$11:$E$40,"&gt;=0",Override!$C$11:$C$40,"MXAU"))&gt;0,SUMIFS(Override!$E$11:$E$40,Override!$B$11:$B$40,$B69,Override!$D$11:$D$40,4)-SUMIFS(Override!$E$11:$E$40,Override!$B$11:$B$40,$B69,Override!$D$11:$D$40,4,Override!$C$11:$C$40,"MXAU"),Override!$F$104)/'AS51'!$B$3,"")))</f>
        <v/>
      </c>
      <c r="J69" s="77">
        <f>IF(J$13="","",IF($B69="","",IFERROR($C69*$D69*IF((Override!$C$4="ON")*(COUNTIFS(Override!$B$11:$B$40,$B69,Override!$D$11:$D$40,5,Override!$E$11:$E$40,"&gt;=0")-COUNTIFS(Override!$B$11:$B$40,$B69,Override!$D$11:$D$40,5,Override!$E$11:$E$40,"&gt;=0",Override!$C$11:$C$40,"MXAU"))&gt;0,SUMIFS(Override!$E$11:$E$40,Override!$B$11:$B$40,$B69,Override!$D$11:$D$40,5)-SUMIFS(Override!$E$11:$E$40,Override!$B$11:$B$40,$B69,Override!$D$11:$D$40,5,Override!$C$11:$C$40,"MXAU"),Override!$G$104)/'AS51'!$B$3,"")))</f>
        <v/>
      </c>
      <c r="K69" s="77">
        <f>IF(K$13="","",IF($B69="","",IFERROR($C69*$D69*IF((Override!$C$4="ON")*(COUNTIFS(Override!$B$11:$B$40,$B69,Override!$D$11:$D$40,6,Override!$E$11:$E$40,"&gt;=0")-COUNTIFS(Override!$B$11:$B$40,$B69,Override!$D$11:$D$40,6,Override!$E$11:$E$40,"&gt;=0",Override!$C$11:$C$40,"MXAU"))&gt;0,SUMIFS(Override!$E$11:$E$40,Override!$B$11:$B$40,$B69,Override!$D$11:$D$40,6)-SUMIFS(Override!$E$11:$E$40,Override!$B$11:$B$40,$B69,Override!$D$11:$D$40,6,Override!$C$11:$C$40,"MXAU"),Override!$H$104)/'AS51'!$B$3,"")))</f>
        <v/>
      </c>
      <c r="L69" s="77">
        <f>IF(L$13="","",IF($B69="","",IFERROR($C69*$D69*IF((Override!$C$4="ON")*(COUNTIFS(Override!$B$11:$B$40,$B69,Override!$D$11:$D$40,7,Override!$E$11:$E$40,"&gt;=0")-COUNTIFS(Override!$B$11:$B$40,$B69,Override!$D$11:$D$40,7,Override!$E$11:$E$40,"&gt;=0",Override!$C$11:$C$40,"MXAU"))&gt;0,SUMIFS(Override!$E$11:$E$40,Override!$B$11:$B$40,$B69,Override!$D$11:$D$40,7)-SUMIFS(Override!$E$11:$E$40,Override!$B$11:$B$40,$B69,Override!$D$11:$D$40,7,Override!$C$11:$C$40,"MXAU"),Override!$I$104)/'AS51'!$B$3,"")))</f>
        <v/>
      </c>
      <c r="M69" s="77">
        <f>IF(M$13="","",IF($B69="","",IFERROR($C69*$D69*IF((Override!$C$4="ON")*(COUNTIFS(Override!$B$11:$B$40,$B69,Override!$D$11:$D$40,8,Override!$E$11:$E$40,"&gt;=0")-COUNTIFS(Override!$B$11:$B$40,$B69,Override!$D$11:$D$40,8,Override!$E$11:$E$40,"&gt;=0",Override!$C$11:$C$40,"MXAU"))&gt;0,SUMIFS(Override!$E$11:$E$40,Override!$B$11:$B$40,$B69,Override!$D$11:$D$40,8)-SUMIFS(Override!$E$11:$E$40,Override!$B$11:$B$40,$B69,Override!$D$11:$D$40,8,Override!$C$11:$C$40,"MXAU"),Override!$J$104)/'AS51'!$B$3,"")))</f>
        <v/>
      </c>
      <c r="N69" s="77">
        <f>IF(N$13="","",IF($B69="","",IFERROR($C69*$D69*IF((Override!$C$4="ON")*(COUNTIFS(Override!$B$11:$B$40,$B69,Override!$D$11:$D$40,9,Override!$E$11:$E$40,"&gt;=0")-COUNTIFS(Override!$B$11:$B$40,$B69,Override!$D$11:$D$40,9,Override!$E$11:$E$40,"&gt;=0",Override!$C$11:$C$40,"MXAU"))&gt;0,SUMIFS(Override!$E$11:$E$40,Override!$B$11:$B$40,$B69,Override!$D$11:$D$40,9)-SUMIFS(Override!$E$11:$E$40,Override!$B$11:$B$40,$B69,Override!$D$11:$D$40,9,Override!$C$11:$C$40,"MXAU"),Override!$K$104)/'AS51'!$B$3,"")))</f>
        <v/>
      </c>
      <c r="O69" s="77">
        <f>IF(O$13="","",IF($B69="","",IFERROR($C69*$D69*IF((Override!$C$4="ON")*(COUNTIFS(Override!$B$11:$B$40,$B69,Override!$D$11:$D$40,10,Override!$E$11:$E$40,"&gt;=0")-COUNTIFS(Override!$B$11:$B$40,$B69,Override!$D$11:$D$40,10,Override!$E$11:$E$40,"&gt;=0",Override!$C$11:$C$40,"MXAU"))&gt;0,SUMIFS(Override!$E$11:$E$40,Override!$B$11:$B$40,$B69,Override!$D$11:$D$40,10)-SUMIFS(Override!$E$11:$E$40,Override!$B$11:$B$40,$B69,Override!$D$11:$D$40,10,Override!$C$11:$C$40,"MXAU"),Override!$L$104)/'AS51'!$B$3,"")))</f>
        <v/>
      </c>
      <c r="P69" s="77">
        <f>IF(P$13="","",IF($B69="","",IFERROR($C69*$D69*IF((Override!$C$4="ON")*(COUNTIFS(Override!$B$11:$B$40,$B69,Override!$D$11:$D$40,11,Override!$E$11:$E$40,"&gt;=0")-COUNTIFS(Override!$B$11:$B$40,$B69,Override!$D$11:$D$40,11,Override!$E$11:$E$40,"&gt;=0",Override!$C$11:$C$40,"MXAU"))&gt;0,SUMIFS(Override!$E$11:$E$40,Override!$B$11:$B$40,$B69,Override!$D$11:$D$40,11)-SUMIFS(Override!$E$11:$E$40,Override!$B$11:$B$40,$B69,Override!$D$11:$D$40,11,Override!$C$11:$C$40,"MXAU"),Override!$M$104)/'AS51'!$B$3,"")))</f>
        <v/>
      </c>
      <c r="Q69" s="77">
        <f>IF(Q$13="","",IF($B69="","",IFERROR($C69*$D69*IF((Override!$C$4="ON")*(COUNTIFS(Override!$B$11:$B$40,$B69,Override!$D$11:$D$40,12,Override!$E$11:$E$40,"&gt;=0")-COUNTIFS(Override!$B$11:$B$40,$B69,Override!$D$11:$D$40,12,Override!$E$11:$E$40,"&gt;=0",Override!$C$11:$C$40,"MXAU"))&gt;0,SUMIFS(Override!$E$11:$E$40,Override!$B$11:$B$40,$B69,Override!$D$11:$D$40,12)-SUMIFS(Override!$E$11:$E$40,Override!$B$11:$B$40,$B69,Override!$D$11:$D$40,12,Override!$C$11:$C$40,"MXAU"),Override!$N$104)/'AS51'!$B$3,"")))</f>
        <v/>
      </c>
      <c r="R69" s="77">
        <f>IF(R$13="","",IF($B69="","",IFERROR($C69*$D69*IF((Override!$C$4="ON")*(COUNTIFS(Override!$B$11:$B$40,$B69,Override!$D$11:$D$40,13,Override!$E$11:$E$40,"&gt;=0")-COUNTIFS(Override!$B$11:$B$40,$B69,Override!$D$11:$D$40,13,Override!$E$11:$E$40,"&gt;=0",Override!$C$11:$C$40,"MXAU"))&gt;0,SUMIFS(Override!$E$11:$E$40,Override!$B$11:$B$40,$B69,Override!$D$11:$D$40,13)-SUMIFS(Override!$E$11:$E$40,Override!$B$11:$B$40,$B69,Override!$D$11:$D$40,13,Override!$C$11:$C$40,"MXAU"),Override!$O$104)/'AS51'!$B$3,"")))</f>
        <v/>
      </c>
      <c r="S69" s="77">
        <f>IF(S$13="","",IF($B69="","",IFERROR($C69*$D69*IF((Override!$C$4="ON")*(COUNTIFS(Override!$B$11:$B$40,$B69,Override!$D$11:$D$40,14,Override!$E$11:$E$40,"&gt;=0")-COUNTIFS(Override!$B$11:$B$40,$B69,Override!$D$11:$D$40,14,Override!$E$11:$E$40,"&gt;=0",Override!$C$11:$C$40,"MXAU"))&gt;0,SUMIFS(Override!$E$11:$E$40,Override!$B$11:$B$40,$B69,Override!$D$11:$D$40,14)-SUMIFS(Override!$E$11:$E$40,Override!$B$11:$B$40,$B69,Override!$D$11:$D$40,14,Override!$C$11:$C$40,"MXAU"),Override!$P$104)/'AS51'!$B$3,"")))</f>
        <v/>
      </c>
      <c r="T69" s="77">
        <f>IF(T$13="","",IF($B69="","",IFERROR($C69*$D69*IF((Override!$C$4="ON")*(COUNTIFS(Override!$B$11:$B$40,$B69,Override!$D$11:$D$40,15,Override!$E$11:$E$40,"&gt;=0")-COUNTIFS(Override!$B$11:$B$40,$B69,Override!$D$11:$D$40,15,Override!$E$11:$E$40,"&gt;=0",Override!$C$11:$C$40,"MXAU"))&gt;0,SUMIFS(Override!$E$11:$E$40,Override!$B$11:$B$40,$B69,Override!$D$11:$D$40,15)-SUMIFS(Override!$E$11:$E$40,Override!$B$11:$B$40,$B69,Override!$D$11:$D$40,15,Override!$C$11:$C$40,"MXAU"),Override!$Q$104)/'AS51'!$B$3,"")))</f>
        <v/>
      </c>
      <c r="U69" s="77">
        <f>IF(U$13="","",IF($B69="","",IFERROR($C69*$D69*IF((Override!$C$4="ON")*(COUNTIFS(Override!$B$11:$B$40,$B69,Override!$D$11:$D$40,16,Override!$E$11:$E$40,"&gt;=0")-COUNTIFS(Override!$B$11:$B$40,$B69,Override!$D$11:$D$40,16,Override!$E$11:$E$40,"&gt;=0",Override!$C$11:$C$40,"MXAU"))&gt;0,SUMIFS(Override!$E$11:$E$40,Override!$B$11:$B$40,$B69,Override!$D$11:$D$40,16)-SUMIFS(Override!$E$11:$E$40,Override!$B$11:$B$40,$B69,Override!$D$11:$D$40,16,Override!$C$11:$C$40,"MXAU"),Override!$R$104)/'AS51'!$B$3,"")))</f>
        <v/>
      </c>
      <c r="W69" s="77">
        <f>IF(W$13="","",IF($B69="","",IFERROR(F69*$E69/100,"")))</f>
        <v/>
      </c>
      <c r="X69" s="77">
        <f>IF(X$13="","",IF($B69="","",IFERROR(G69*$E69/100,"")))</f>
        <v/>
      </c>
      <c r="Y69" s="77">
        <f>IF(Y$13="","",IF($B69="","",IFERROR(H69*$E69/100,"")))</f>
        <v/>
      </c>
      <c r="Z69" s="77">
        <f>IF(Z$13="","",IF($B69="","",IFERROR(I69*$E69/100,"")))</f>
        <v/>
      </c>
      <c r="AA69" s="77">
        <f>IF(AA$13="","",IF($B69="","",IFERROR(J69*$E69/100,"")))</f>
        <v/>
      </c>
      <c r="AB69" s="77">
        <f>IF(AB$13="","",IF($B69="","",IFERROR(K69*$E69/100,"")))</f>
        <v/>
      </c>
      <c r="AC69" s="77">
        <f>IF(AC$13="","",IF($B69="","",IFERROR(L69*$E69/100,"")))</f>
        <v/>
      </c>
      <c r="AD69" s="77">
        <f>IF(AD$13="","",IF($B69="","",IFERROR(M69*$E69/100,"")))</f>
        <v/>
      </c>
      <c r="AE69" s="77">
        <f>IF(AE$13="","",IF($B69="","",IFERROR(N69*$E69/100,"")))</f>
        <v/>
      </c>
      <c r="AF69" s="77">
        <f>IF(AF$13="","",IF($B69="","",IFERROR(O69*$E69/100,"")))</f>
        <v/>
      </c>
      <c r="AG69" s="77">
        <f>IF(AG$13="","",IF($B69="","",IFERROR(P69*$E69/100,"")))</f>
        <v/>
      </c>
      <c r="AH69" s="77">
        <f>IF(AH$13="","",IF($B69="","",IFERROR(Q69*$E69/100,"")))</f>
        <v/>
      </c>
      <c r="AI69" s="77">
        <f>IF(AI$13="","",IF($B69="","",IFERROR(R69*$E69/100,"")))</f>
        <v/>
      </c>
      <c r="AJ69" s="77">
        <f>IF(AJ$13="","",IF($B69="","",IFERROR(S69*$E69/100,"")))</f>
        <v/>
      </c>
      <c r="AK69" s="77">
        <f>IF(AK$13="","",IF($B69="","",IFERROR(T69*$E69/100,"")))</f>
        <v/>
      </c>
      <c r="AL69" s="77">
        <f>IF(AL$13="","",IF($B69="","",IFERROR(U69*$E69/100,"")))</f>
        <v/>
      </c>
      <c r="AN69" s="77">
        <f>IF($B69="","",SUMIF($F$13:$U$13,"&lt;="&amp;Sector!$D$51,$F69:$U69))</f>
        <v/>
      </c>
      <c r="AO69" s="77">
        <f>IF($B69="","",SUMIF($W$13:$AL$13,"&lt;="&amp;Sector!$D$51,$W69:$AL69))</f>
        <v/>
      </c>
      <c r="AQ69" s="163">
        <f>IF(AQ$13="","",IF($B69="","",IFERROR($C69*$D69*SUMPRODUCT(('Dvd Calendar'!$E$591:$CZ$591&gt;AQ$12)*('Dvd Calendar'!$E$591:$CZ$591&lt;=AQ$13)*'Dvd Calendar'!$E$594:$CZ$594*(('Dvd Calendar'!$E$596:$CZ$596='Field Check'!$C$56)*('Field Check'!$C$56&lt;&gt;"")+('Dvd Calendar'!$E$596:$CZ$596='Field Check'!$C$57)*('Field Check'!$C$57&lt;&gt;"")))/'AS51'!$B$3,"")))</f>
        <v/>
      </c>
      <c r="AR69" s="163">
        <f>IF(AR$13="","",IF($B69="","",IFERROR($C69*$D69*SUMPRODUCT(('Dvd Calendar'!$E$591:$CZ$591&gt;AR$12)*('Dvd Calendar'!$E$591:$CZ$591&lt;=AR$13)*'Dvd Calendar'!$E$594:$CZ$594*(('Dvd Calendar'!$E$596:$CZ$596='Field Check'!$C$56)*('Field Check'!$C$56&lt;&gt;"")+('Dvd Calendar'!$E$596:$CZ$596='Field Check'!$C$57)*('Field Check'!$C$57&lt;&gt;"")))/'AS51'!$B$3,"")))</f>
        <v/>
      </c>
      <c r="AS69" s="163">
        <f>IF(AS$13="","",IF($B69="","",IFERROR($C69*$D69*SUMPRODUCT(('Dvd Calendar'!$E$591:$CZ$591&gt;AS$12)*('Dvd Calendar'!$E$591:$CZ$591&lt;=AS$13)*'Dvd Calendar'!$E$594:$CZ$594*(('Dvd Calendar'!$E$596:$CZ$596='Field Check'!$C$56)*('Field Check'!$C$56&lt;&gt;"")+('Dvd Calendar'!$E$596:$CZ$596='Field Check'!$C$57)*('Field Check'!$C$57&lt;&gt;"")))/'AS51'!$B$3,"")))</f>
        <v/>
      </c>
      <c r="AT69" s="163">
        <f>IF(AT$13="","",IF($B69="","",IFERROR($C69*$D69*SUMPRODUCT(('Dvd Calendar'!$E$591:$CZ$591&gt;AT$12)*('Dvd Calendar'!$E$591:$CZ$591&lt;=AT$13)*'Dvd Calendar'!$E$594:$CZ$594*(('Dvd Calendar'!$E$596:$CZ$596='Field Check'!$C$56)*('Field Check'!$C$56&lt;&gt;"")+('Dvd Calendar'!$E$596:$CZ$596='Field Check'!$C$57)*('Field Check'!$C$57&lt;&gt;"")))/'AS51'!$B$3,"")))</f>
        <v/>
      </c>
      <c r="AU69" s="163">
        <f>IF(AU$13="","",IF($B69="","",IFERROR($C69*$D69*SUMPRODUCT(('Dvd Calendar'!$E$591:$CZ$591&gt;AU$12)*('Dvd Calendar'!$E$591:$CZ$591&lt;=AU$13)*'Dvd Calendar'!$E$594:$CZ$594*(('Dvd Calendar'!$E$596:$CZ$596='Field Check'!$C$56)*('Field Check'!$C$56&lt;&gt;"")+('Dvd Calendar'!$E$596:$CZ$596='Field Check'!$C$57)*('Field Check'!$C$57&lt;&gt;"")))/'AS51'!$B$3,"")))</f>
        <v/>
      </c>
      <c r="AV69" s="163">
        <f>IF(AV$13="","",IF($B69="","",IFERROR($C69*$D69*SUMPRODUCT(('Dvd Calendar'!$E$591:$CZ$591&gt;AV$12)*('Dvd Calendar'!$E$591:$CZ$591&lt;=AV$13)*'Dvd Calendar'!$E$594:$CZ$594*(('Dvd Calendar'!$E$596:$CZ$596='Field Check'!$C$56)*('Field Check'!$C$56&lt;&gt;"")+('Dvd Calendar'!$E$596:$CZ$596='Field Check'!$C$57)*('Field Check'!$C$57&lt;&gt;"")))/'AS51'!$B$3,"")))</f>
        <v/>
      </c>
      <c r="AW69" s="163">
        <f>IF(AW$13="","",IF($B69="","",IFERROR($C69*$D69*SUMPRODUCT(('Dvd Calendar'!$E$591:$CZ$591&gt;AW$12)*('Dvd Calendar'!$E$591:$CZ$591&lt;=AW$13)*'Dvd Calendar'!$E$594:$CZ$594*(('Dvd Calendar'!$E$596:$CZ$596='Field Check'!$C$56)*('Field Check'!$C$56&lt;&gt;"")+('Dvd Calendar'!$E$596:$CZ$596='Field Check'!$C$57)*('Field Check'!$C$57&lt;&gt;"")))/'AS51'!$B$3,"")))</f>
        <v/>
      </c>
      <c r="AX69" s="163">
        <f>IF(AX$13="","",IF($B69="","",IFERROR($C69*$D69*SUMPRODUCT(('Dvd Calendar'!$E$591:$CZ$591&gt;AX$12)*('Dvd Calendar'!$E$591:$CZ$591&lt;=AX$13)*'Dvd Calendar'!$E$594:$CZ$594*(('Dvd Calendar'!$E$596:$CZ$596='Field Check'!$C$56)*('Field Check'!$C$56&lt;&gt;"")+('Dvd Calendar'!$E$596:$CZ$596='Field Check'!$C$57)*('Field Check'!$C$57&lt;&gt;"")))/'AS51'!$B$3,"")))</f>
        <v/>
      </c>
      <c r="AY69" s="163">
        <f>IF(AY$13="","",IF($B69="","",IFERROR($C69*$D69*SUMPRODUCT(('Dvd Calendar'!$E$591:$CZ$591&gt;AY$12)*('Dvd Calendar'!$E$591:$CZ$591&lt;=AY$13)*'Dvd Calendar'!$E$594:$CZ$594*(('Dvd Calendar'!$E$596:$CZ$596='Field Check'!$C$56)*('Field Check'!$C$56&lt;&gt;"")+('Dvd Calendar'!$E$596:$CZ$596='Field Check'!$C$57)*('Field Check'!$C$57&lt;&gt;"")))/'AS51'!$B$3,"")))</f>
        <v/>
      </c>
      <c r="AZ69" s="163">
        <f>IF(AZ$13="","",IF($B69="","",IFERROR($C69*$D69*SUMPRODUCT(('Dvd Calendar'!$E$591:$CZ$591&gt;AZ$12)*('Dvd Calendar'!$E$591:$CZ$591&lt;=AZ$13)*'Dvd Calendar'!$E$594:$CZ$594*(('Dvd Calendar'!$E$596:$CZ$596='Field Check'!$C$56)*('Field Check'!$C$56&lt;&gt;"")+('Dvd Calendar'!$E$596:$CZ$596='Field Check'!$C$57)*('Field Check'!$C$57&lt;&gt;"")))/'AS51'!$B$3,"")))</f>
        <v/>
      </c>
      <c r="BA69" s="163">
        <f>IF(BA$13="","",IF($B69="","",IFERROR($C69*$D69*SUMPRODUCT(('Dvd Calendar'!$E$591:$CZ$591&gt;BA$12)*('Dvd Calendar'!$E$591:$CZ$591&lt;=BA$13)*'Dvd Calendar'!$E$594:$CZ$594*(('Dvd Calendar'!$E$596:$CZ$596='Field Check'!$C$56)*('Field Check'!$C$56&lt;&gt;"")+('Dvd Calendar'!$E$596:$CZ$596='Field Check'!$C$57)*('Field Check'!$C$57&lt;&gt;"")))/'AS51'!$B$3,"")))</f>
        <v/>
      </c>
      <c r="BB69" s="163">
        <f>IF(BB$13="","",IF($B69="","",IFERROR($C69*$D69*SUMPRODUCT(('Dvd Calendar'!$E$591:$CZ$591&gt;BB$12)*('Dvd Calendar'!$E$591:$CZ$591&lt;=BB$13)*'Dvd Calendar'!$E$594:$CZ$594*(('Dvd Calendar'!$E$596:$CZ$596='Field Check'!$C$56)*('Field Check'!$C$56&lt;&gt;"")+('Dvd Calendar'!$E$596:$CZ$596='Field Check'!$C$57)*('Field Check'!$C$57&lt;&gt;"")))/'AS51'!$B$3,"")))</f>
        <v/>
      </c>
      <c r="BC69" s="163">
        <f>IF(BC$13="","",IF($B69="","",IFERROR($C69*$D69*SUMPRODUCT(('Dvd Calendar'!$E$591:$CZ$591&gt;BC$12)*('Dvd Calendar'!$E$591:$CZ$591&lt;=BC$13)*'Dvd Calendar'!$E$594:$CZ$594*(('Dvd Calendar'!$E$596:$CZ$596='Field Check'!$C$56)*('Field Check'!$C$56&lt;&gt;"")+('Dvd Calendar'!$E$596:$CZ$596='Field Check'!$C$57)*('Field Check'!$C$57&lt;&gt;"")))/'AS51'!$B$3,"")))</f>
        <v/>
      </c>
      <c r="BD69" s="163">
        <f>IF(BD$13="","",IF($B69="","",IFERROR($C69*$D69*SUMPRODUCT(('Dvd Calendar'!$E$591:$CZ$591&gt;BD$12)*('Dvd Calendar'!$E$591:$CZ$591&lt;=BD$13)*'Dvd Calendar'!$E$594:$CZ$594*(('Dvd Calendar'!$E$596:$CZ$596='Field Check'!$C$56)*('Field Check'!$C$56&lt;&gt;"")+('Dvd Calendar'!$E$596:$CZ$596='Field Check'!$C$57)*('Field Check'!$C$57&lt;&gt;"")))/'AS51'!$B$3,"")))</f>
        <v/>
      </c>
      <c r="BE69" s="163">
        <f>IF(BE$13="","",IF($B69="","",IFERROR($C69*$D69*SUMPRODUCT(('Dvd Calendar'!$E$591:$CZ$591&gt;BE$12)*('Dvd Calendar'!$E$591:$CZ$591&lt;=BE$13)*'Dvd Calendar'!$E$594:$CZ$594*(('Dvd Calendar'!$E$596:$CZ$596='Field Check'!$C$56)*('Field Check'!$C$56&lt;&gt;"")+('Dvd Calendar'!$E$596:$CZ$596='Field Check'!$C$57)*('Field Check'!$C$57&lt;&gt;"")))/'AS51'!$B$3,"")))</f>
        <v/>
      </c>
      <c r="BF69" s="163">
        <f>IF(BF$13="","",IF($B69="","",IFERROR($C69*$D69*SUMPRODUCT(('Dvd Calendar'!$E$591:$CZ$591&gt;BF$12)*('Dvd Calendar'!$E$591:$CZ$591&lt;=BF$13)*'Dvd Calendar'!$E$594:$CZ$594*(('Dvd Calendar'!$E$596:$CZ$596='Field Check'!$C$56)*('Field Check'!$C$56&lt;&gt;"")+('Dvd Calendar'!$E$596:$CZ$596='Field Check'!$C$57)*('Field Check'!$C$57&lt;&gt;"")))/'AS51'!$B$3,"")))</f>
        <v/>
      </c>
      <c r="BH69" s="163">
        <f>IF(BH$13="","",IF($B69="","",IFERROR(AQ69*$E69/100,"")))</f>
        <v/>
      </c>
      <c r="BI69" s="163">
        <f>IF(BI$13="","",IF($B69="","",IFERROR(AR69*$E69/100,"")))</f>
        <v/>
      </c>
      <c r="BJ69" s="163">
        <f>IF(BJ$13="","",IF($B69="","",IFERROR(AS69*$E69/100,"")))</f>
        <v/>
      </c>
      <c r="BK69" s="163">
        <f>IF(BK$13="","",IF($B69="","",IFERROR(AT69*$E69/100,"")))</f>
        <v/>
      </c>
      <c r="BL69" s="163">
        <f>IF(BL$13="","",IF($B69="","",IFERROR(AU69*$E69/100,"")))</f>
        <v/>
      </c>
      <c r="BM69" s="163">
        <f>IF(BM$13="","",IF($B69="","",IFERROR(AV69*$E69/100,"")))</f>
        <v/>
      </c>
      <c r="BN69" s="163">
        <f>IF(BN$13="","",IF($B69="","",IFERROR(AW69*$E69/100,"")))</f>
        <v/>
      </c>
      <c r="BO69" s="163">
        <f>IF(BO$13="","",IF($B69="","",IFERROR(AX69*$E69/100,"")))</f>
        <v/>
      </c>
      <c r="BP69" s="163">
        <f>IF(BP$13="","",IF($B69="","",IFERROR(AY69*$E69/100,"")))</f>
        <v/>
      </c>
      <c r="BQ69" s="163">
        <f>IF(BQ$13="","",IF($B69="","",IFERROR(AZ69*$E69/100,"")))</f>
        <v/>
      </c>
      <c r="BR69" s="163">
        <f>IF(BR$13="","",IF($B69="","",IFERROR(BA69*$E69/100,"")))</f>
        <v/>
      </c>
      <c r="BS69" s="163">
        <f>IF(BS$13="","",IF($B69="","",IFERROR(BB69*$E69/100,"")))</f>
        <v/>
      </c>
      <c r="BT69" s="163">
        <f>IF(BT$13="","",IF($B69="","",IFERROR(BC69*$E69/100,"")))</f>
        <v/>
      </c>
      <c r="BU69" s="163">
        <f>IF(BU$13="","",IF($B69="","",IFERROR(BD69*$E69/100,"")))</f>
        <v/>
      </c>
      <c r="BV69" s="163">
        <f>IF(BV$13="","",IF($B69="","",IFERROR(BE69*$E69/100,"")))</f>
        <v/>
      </c>
      <c r="BW69" s="163">
        <f>IF(BW$13="","",IF($B69="","",IFERROR(BF69*$E69/100,"")))</f>
        <v/>
      </c>
    </row>
    <row r="70">
      <c r="B70" s="126">
        <f>IF('AS51'!$C$60="","",'AS51'!$C$60)</f>
        <v/>
      </c>
      <c r="C70" s="74">
        <f>IF('AS51'!$B$60="","",'AS51'!$B$60)</f>
        <v/>
      </c>
      <c r="D70" s="75">
        <f>IFERROR('AS51'!$Q$60,1)</f>
        <v/>
      </c>
      <c r="E70" s="76">
        <f>IF($B70="","",IF(ISNUMBER('AS51'!$I$60),'AS51'!$I$60,'Index Summary'!$C$7))</f>
        <v/>
      </c>
      <c r="F70" s="77">
        <f>IF(F$13="","",IF($B70="","",IFERROR($C70*$D70*IF((Override!$C$4="ON")*(COUNTIFS(Override!$B$11:$B$40,$B70,Override!$D$11:$D$40,1,Override!$E$11:$E$40,"&gt;=0")-COUNTIFS(Override!$B$11:$B$40,$B70,Override!$D$11:$D$40,1,Override!$E$11:$E$40,"&gt;=0",Override!$C$11:$C$40,"MXAU"))&gt;0,SUMIFS(Override!$E$11:$E$40,Override!$B$11:$B$40,$B70,Override!$D$11:$D$40,1)-SUMIFS(Override!$E$11:$E$40,Override!$B$11:$B$40,$B70,Override!$D$11:$D$40,1,Override!$C$11:$C$40,"MXAU"),Override!$C$105)/'AS51'!$B$3,"")))</f>
        <v/>
      </c>
      <c r="G70" s="77">
        <f>IF(G$13="","",IF($B70="","",IFERROR($C70*$D70*IF((Override!$C$4="ON")*(COUNTIFS(Override!$B$11:$B$40,$B70,Override!$D$11:$D$40,2,Override!$E$11:$E$40,"&gt;=0")-COUNTIFS(Override!$B$11:$B$40,$B70,Override!$D$11:$D$40,2,Override!$E$11:$E$40,"&gt;=0",Override!$C$11:$C$40,"MXAU"))&gt;0,SUMIFS(Override!$E$11:$E$40,Override!$B$11:$B$40,$B70,Override!$D$11:$D$40,2)-SUMIFS(Override!$E$11:$E$40,Override!$B$11:$B$40,$B70,Override!$D$11:$D$40,2,Override!$C$11:$C$40,"MXAU"),Override!$D$105)/'AS51'!$B$3,"")))</f>
        <v/>
      </c>
      <c r="H70" s="77">
        <f>IF(H$13="","",IF($B70="","",IFERROR($C70*$D70*IF((Override!$C$4="ON")*(COUNTIFS(Override!$B$11:$B$40,$B70,Override!$D$11:$D$40,3,Override!$E$11:$E$40,"&gt;=0")-COUNTIFS(Override!$B$11:$B$40,$B70,Override!$D$11:$D$40,3,Override!$E$11:$E$40,"&gt;=0",Override!$C$11:$C$40,"MXAU"))&gt;0,SUMIFS(Override!$E$11:$E$40,Override!$B$11:$B$40,$B70,Override!$D$11:$D$40,3)-SUMIFS(Override!$E$11:$E$40,Override!$B$11:$B$40,$B70,Override!$D$11:$D$40,3,Override!$C$11:$C$40,"MXAU"),Override!$E$105)/'AS51'!$B$3,"")))</f>
        <v/>
      </c>
      <c r="I70" s="77">
        <f>IF(I$13="","",IF($B70="","",IFERROR($C70*$D70*IF((Override!$C$4="ON")*(COUNTIFS(Override!$B$11:$B$40,$B70,Override!$D$11:$D$40,4,Override!$E$11:$E$40,"&gt;=0")-COUNTIFS(Override!$B$11:$B$40,$B70,Override!$D$11:$D$40,4,Override!$E$11:$E$40,"&gt;=0",Override!$C$11:$C$40,"MXAU"))&gt;0,SUMIFS(Override!$E$11:$E$40,Override!$B$11:$B$40,$B70,Override!$D$11:$D$40,4)-SUMIFS(Override!$E$11:$E$40,Override!$B$11:$B$40,$B70,Override!$D$11:$D$40,4,Override!$C$11:$C$40,"MXAU"),Override!$F$105)/'AS51'!$B$3,"")))</f>
        <v/>
      </c>
      <c r="J70" s="77">
        <f>IF(J$13="","",IF($B70="","",IFERROR($C70*$D70*IF((Override!$C$4="ON")*(COUNTIFS(Override!$B$11:$B$40,$B70,Override!$D$11:$D$40,5,Override!$E$11:$E$40,"&gt;=0")-COUNTIFS(Override!$B$11:$B$40,$B70,Override!$D$11:$D$40,5,Override!$E$11:$E$40,"&gt;=0",Override!$C$11:$C$40,"MXAU"))&gt;0,SUMIFS(Override!$E$11:$E$40,Override!$B$11:$B$40,$B70,Override!$D$11:$D$40,5)-SUMIFS(Override!$E$11:$E$40,Override!$B$11:$B$40,$B70,Override!$D$11:$D$40,5,Override!$C$11:$C$40,"MXAU"),Override!$G$105)/'AS51'!$B$3,"")))</f>
        <v/>
      </c>
      <c r="K70" s="77">
        <f>IF(K$13="","",IF($B70="","",IFERROR($C70*$D70*IF((Override!$C$4="ON")*(COUNTIFS(Override!$B$11:$B$40,$B70,Override!$D$11:$D$40,6,Override!$E$11:$E$40,"&gt;=0")-COUNTIFS(Override!$B$11:$B$40,$B70,Override!$D$11:$D$40,6,Override!$E$11:$E$40,"&gt;=0",Override!$C$11:$C$40,"MXAU"))&gt;0,SUMIFS(Override!$E$11:$E$40,Override!$B$11:$B$40,$B70,Override!$D$11:$D$40,6)-SUMIFS(Override!$E$11:$E$40,Override!$B$11:$B$40,$B70,Override!$D$11:$D$40,6,Override!$C$11:$C$40,"MXAU"),Override!$H$105)/'AS51'!$B$3,"")))</f>
        <v/>
      </c>
      <c r="L70" s="77">
        <f>IF(L$13="","",IF($B70="","",IFERROR($C70*$D70*IF((Override!$C$4="ON")*(COUNTIFS(Override!$B$11:$B$40,$B70,Override!$D$11:$D$40,7,Override!$E$11:$E$40,"&gt;=0")-COUNTIFS(Override!$B$11:$B$40,$B70,Override!$D$11:$D$40,7,Override!$E$11:$E$40,"&gt;=0",Override!$C$11:$C$40,"MXAU"))&gt;0,SUMIFS(Override!$E$11:$E$40,Override!$B$11:$B$40,$B70,Override!$D$11:$D$40,7)-SUMIFS(Override!$E$11:$E$40,Override!$B$11:$B$40,$B70,Override!$D$11:$D$40,7,Override!$C$11:$C$40,"MXAU"),Override!$I$105)/'AS51'!$B$3,"")))</f>
        <v/>
      </c>
      <c r="M70" s="77">
        <f>IF(M$13="","",IF($B70="","",IFERROR($C70*$D70*IF((Override!$C$4="ON")*(COUNTIFS(Override!$B$11:$B$40,$B70,Override!$D$11:$D$40,8,Override!$E$11:$E$40,"&gt;=0")-COUNTIFS(Override!$B$11:$B$40,$B70,Override!$D$11:$D$40,8,Override!$E$11:$E$40,"&gt;=0",Override!$C$11:$C$40,"MXAU"))&gt;0,SUMIFS(Override!$E$11:$E$40,Override!$B$11:$B$40,$B70,Override!$D$11:$D$40,8)-SUMIFS(Override!$E$11:$E$40,Override!$B$11:$B$40,$B70,Override!$D$11:$D$40,8,Override!$C$11:$C$40,"MXAU"),Override!$J$105)/'AS51'!$B$3,"")))</f>
        <v/>
      </c>
      <c r="N70" s="77">
        <f>IF(N$13="","",IF($B70="","",IFERROR($C70*$D70*IF((Override!$C$4="ON")*(COUNTIFS(Override!$B$11:$B$40,$B70,Override!$D$11:$D$40,9,Override!$E$11:$E$40,"&gt;=0")-COUNTIFS(Override!$B$11:$B$40,$B70,Override!$D$11:$D$40,9,Override!$E$11:$E$40,"&gt;=0",Override!$C$11:$C$40,"MXAU"))&gt;0,SUMIFS(Override!$E$11:$E$40,Override!$B$11:$B$40,$B70,Override!$D$11:$D$40,9)-SUMIFS(Override!$E$11:$E$40,Override!$B$11:$B$40,$B70,Override!$D$11:$D$40,9,Override!$C$11:$C$40,"MXAU"),Override!$K$105)/'AS51'!$B$3,"")))</f>
        <v/>
      </c>
      <c r="O70" s="77">
        <f>IF(O$13="","",IF($B70="","",IFERROR($C70*$D70*IF((Override!$C$4="ON")*(COUNTIFS(Override!$B$11:$B$40,$B70,Override!$D$11:$D$40,10,Override!$E$11:$E$40,"&gt;=0")-COUNTIFS(Override!$B$11:$B$40,$B70,Override!$D$11:$D$40,10,Override!$E$11:$E$40,"&gt;=0",Override!$C$11:$C$40,"MXAU"))&gt;0,SUMIFS(Override!$E$11:$E$40,Override!$B$11:$B$40,$B70,Override!$D$11:$D$40,10)-SUMIFS(Override!$E$11:$E$40,Override!$B$11:$B$40,$B70,Override!$D$11:$D$40,10,Override!$C$11:$C$40,"MXAU"),Override!$L$105)/'AS51'!$B$3,"")))</f>
        <v/>
      </c>
      <c r="P70" s="77">
        <f>IF(P$13="","",IF($B70="","",IFERROR($C70*$D70*IF((Override!$C$4="ON")*(COUNTIFS(Override!$B$11:$B$40,$B70,Override!$D$11:$D$40,11,Override!$E$11:$E$40,"&gt;=0")-COUNTIFS(Override!$B$11:$B$40,$B70,Override!$D$11:$D$40,11,Override!$E$11:$E$40,"&gt;=0",Override!$C$11:$C$40,"MXAU"))&gt;0,SUMIFS(Override!$E$11:$E$40,Override!$B$11:$B$40,$B70,Override!$D$11:$D$40,11)-SUMIFS(Override!$E$11:$E$40,Override!$B$11:$B$40,$B70,Override!$D$11:$D$40,11,Override!$C$11:$C$40,"MXAU"),Override!$M$105)/'AS51'!$B$3,"")))</f>
        <v/>
      </c>
      <c r="Q70" s="77">
        <f>IF(Q$13="","",IF($B70="","",IFERROR($C70*$D70*IF((Override!$C$4="ON")*(COUNTIFS(Override!$B$11:$B$40,$B70,Override!$D$11:$D$40,12,Override!$E$11:$E$40,"&gt;=0")-COUNTIFS(Override!$B$11:$B$40,$B70,Override!$D$11:$D$40,12,Override!$E$11:$E$40,"&gt;=0",Override!$C$11:$C$40,"MXAU"))&gt;0,SUMIFS(Override!$E$11:$E$40,Override!$B$11:$B$40,$B70,Override!$D$11:$D$40,12)-SUMIFS(Override!$E$11:$E$40,Override!$B$11:$B$40,$B70,Override!$D$11:$D$40,12,Override!$C$11:$C$40,"MXAU"),Override!$N$105)/'AS51'!$B$3,"")))</f>
        <v/>
      </c>
      <c r="R70" s="77">
        <f>IF(R$13="","",IF($B70="","",IFERROR($C70*$D70*IF((Override!$C$4="ON")*(COUNTIFS(Override!$B$11:$B$40,$B70,Override!$D$11:$D$40,13,Override!$E$11:$E$40,"&gt;=0")-COUNTIFS(Override!$B$11:$B$40,$B70,Override!$D$11:$D$40,13,Override!$E$11:$E$40,"&gt;=0",Override!$C$11:$C$40,"MXAU"))&gt;0,SUMIFS(Override!$E$11:$E$40,Override!$B$11:$B$40,$B70,Override!$D$11:$D$40,13)-SUMIFS(Override!$E$11:$E$40,Override!$B$11:$B$40,$B70,Override!$D$11:$D$40,13,Override!$C$11:$C$40,"MXAU"),Override!$O$105)/'AS51'!$B$3,"")))</f>
        <v/>
      </c>
      <c r="S70" s="77">
        <f>IF(S$13="","",IF($B70="","",IFERROR($C70*$D70*IF((Override!$C$4="ON")*(COUNTIFS(Override!$B$11:$B$40,$B70,Override!$D$11:$D$40,14,Override!$E$11:$E$40,"&gt;=0")-COUNTIFS(Override!$B$11:$B$40,$B70,Override!$D$11:$D$40,14,Override!$E$11:$E$40,"&gt;=0",Override!$C$11:$C$40,"MXAU"))&gt;0,SUMIFS(Override!$E$11:$E$40,Override!$B$11:$B$40,$B70,Override!$D$11:$D$40,14)-SUMIFS(Override!$E$11:$E$40,Override!$B$11:$B$40,$B70,Override!$D$11:$D$40,14,Override!$C$11:$C$40,"MXAU"),Override!$P$105)/'AS51'!$B$3,"")))</f>
        <v/>
      </c>
      <c r="T70" s="77">
        <f>IF(T$13="","",IF($B70="","",IFERROR($C70*$D70*IF((Override!$C$4="ON")*(COUNTIFS(Override!$B$11:$B$40,$B70,Override!$D$11:$D$40,15,Override!$E$11:$E$40,"&gt;=0")-COUNTIFS(Override!$B$11:$B$40,$B70,Override!$D$11:$D$40,15,Override!$E$11:$E$40,"&gt;=0",Override!$C$11:$C$40,"MXAU"))&gt;0,SUMIFS(Override!$E$11:$E$40,Override!$B$11:$B$40,$B70,Override!$D$11:$D$40,15)-SUMIFS(Override!$E$11:$E$40,Override!$B$11:$B$40,$B70,Override!$D$11:$D$40,15,Override!$C$11:$C$40,"MXAU"),Override!$Q$105)/'AS51'!$B$3,"")))</f>
        <v/>
      </c>
      <c r="U70" s="77">
        <f>IF(U$13="","",IF($B70="","",IFERROR($C70*$D70*IF((Override!$C$4="ON")*(COUNTIFS(Override!$B$11:$B$40,$B70,Override!$D$11:$D$40,16,Override!$E$11:$E$40,"&gt;=0")-COUNTIFS(Override!$B$11:$B$40,$B70,Override!$D$11:$D$40,16,Override!$E$11:$E$40,"&gt;=0",Override!$C$11:$C$40,"MXAU"))&gt;0,SUMIFS(Override!$E$11:$E$40,Override!$B$11:$B$40,$B70,Override!$D$11:$D$40,16)-SUMIFS(Override!$E$11:$E$40,Override!$B$11:$B$40,$B70,Override!$D$11:$D$40,16,Override!$C$11:$C$40,"MXAU"),Override!$R$105)/'AS51'!$B$3,"")))</f>
        <v/>
      </c>
      <c r="W70" s="77">
        <f>IF(W$13="","",IF($B70="","",IFERROR(F70*$E70/100,"")))</f>
        <v/>
      </c>
      <c r="X70" s="77">
        <f>IF(X$13="","",IF($B70="","",IFERROR(G70*$E70/100,"")))</f>
        <v/>
      </c>
      <c r="Y70" s="77">
        <f>IF(Y$13="","",IF($B70="","",IFERROR(H70*$E70/100,"")))</f>
        <v/>
      </c>
      <c r="Z70" s="77">
        <f>IF(Z$13="","",IF($B70="","",IFERROR(I70*$E70/100,"")))</f>
        <v/>
      </c>
      <c r="AA70" s="77">
        <f>IF(AA$13="","",IF($B70="","",IFERROR(J70*$E70/100,"")))</f>
        <v/>
      </c>
      <c r="AB70" s="77">
        <f>IF(AB$13="","",IF($B70="","",IFERROR(K70*$E70/100,"")))</f>
        <v/>
      </c>
      <c r="AC70" s="77">
        <f>IF(AC$13="","",IF($B70="","",IFERROR(L70*$E70/100,"")))</f>
        <v/>
      </c>
      <c r="AD70" s="77">
        <f>IF(AD$13="","",IF($B70="","",IFERROR(M70*$E70/100,"")))</f>
        <v/>
      </c>
      <c r="AE70" s="77">
        <f>IF(AE$13="","",IF($B70="","",IFERROR(N70*$E70/100,"")))</f>
        <v/>
      </c>
      <c r="AF70" s="77">
        <f>IF(AF$13="","",IF($B70="","",IFERROR(O70*$E70/100,"")))</f>
        <v/>
      </c>
      <c r="AG70" s="77">
        <f>IF(AG$13="","",IF($B70="","",IFERROR(P70*$E70/100,"")))</f>
        <v/>
      </c>
      <c r="AH70" s="77">
        <f>IF(AH$13="","",IF($B70="","",IFERROR(Q70*$E70/100,"")))</f>
        <v/>
      </c>
      <c r="AI70" s="77">
        <f>IF(AI$13="","",IF($B70="","",IFERROR(R70*$E70/100,"")))</f>
        <v/>
      </c>
      <c r="AJ70" s="77">
        <f>IF(AJ$13="","",IF($B70="","",IFERROR(S70*$E70/100,"")))</f>
        <v/>
      </c>
      <c r="AK70" s="77">
        <f>IF(AK$13="","",IF($B70="","",IFERROR(T70*$E70/100,"")))</f>
        <v/>
      </c>
      <c r="AL70" s="77">
        <f>IF(AL$13="","",IF($B70="","",IFERROR(U70*$E70/100,"")))</f>
        <v/>
      </c>
      <c r="AN70" s="77">
        <f>IF($B70="","",SUMIF($F$13:$U$13,"&lt;="&amp;Sector!$D$51,$F70:$U70))</f>
        <v/>
      </c>
      <c r="AO70" s="77">
        <f>IF($B70="","",SUMIF($W$13:$AL$13,"&lt;="&amp;Sector!$D$51,$W70:$AL70))</f>
        <v/>
      </c>
      <c r="AQ70" s="163">
        <f>IF(AQ$13="","",IF($B70="","",IFERROR($C70*$D70*SUMPRODUCT(('Dvd Calendar'!$E$602:$CZ$602&gt;AQ$12)*('Dvd Calendar'!$E$602:$CZ$602&lt;=AQ$13)*'Dvd Calendar'!$E$605:$CZ$605*(('Dvd Calendar'!$E$607:$CZ$607='Field Check'!$C$56)*('Field Check'!$C$56&lt;&gt;"")+('Dvd Calendar'!$E$607:$CZ$607='Field Check'!$C$57)*('Field Check'!$C$57&lt;&gt;"")))/'AS51'!$B$3,"")))</f>
        <v/>
      </c>
      <c r="AR70" s="163">
        <f>IF(AR$13="","",IF($B70="","",IFERROR($C70*$D70*SUMPRODUCT(('Dvd Calendar'!$E$602:$CZ$602&gt;AR$12)*('Dvd Calendar'!$E$602:$CZ$602&lt;=AR$13)*'Dvd Calendar'!$E$605:$CZ$605*(('Dvd Calendar'!$E$607:$CZ$607='Field Check'!$C$56)*('Field Check'!$C$56&lt;&gt;"")+('Dvd Calendar'!$E$607:$CZ$607='Field Check'!$C$57)*('Field Check'!$C$57&lt;&gt;"")))/'AS51'!$B$3,"")))</f>
        <v/>
      </c>
      <c r="AS70" s="163">
        <f>IF(AS$13="","",IF($B70="","",IFERROR($C70*$D70*SUMPRODUCT(('Dvd Calendar'!$E$602:$CZ$602&gt;AS$12)*('Dvd Calendar'!$E$602:$CZ$602&lt;=AS$13)*'Dvd Calendar'!$E$605:$CZ$605*(('Dvd Calendar'!$E$607:$CZ$607='Field Check'!$C$56)*('Field Check'!$C$56&lt;&gt;"")+('Dvd Calendar'!$E$607:$CZ$607='Field Check'!$C$57)*('Field Check'!$C$57&lt;&gt;"")))/'AS51'!$B$3,"")))</f>
        <v/>
      </c>
      <c r="AT70" s="163">
        <f>IF(AT$13="","",IF($B70="","",IFERROR($C70*$D70*SUMPRODUCT(('Dvd Calendar'!$E$602:$CZ$602&gt;AT$12)*('Dvd Calendar'!$E$602:$CZ$602&lt;=AT$13)*'Dvd Calendar'!$E$605:$CZ$605*(('Dvd Calendar'!$E$607:$CZ$607='Field Check'!$C$56)*('Field Check'!$C$56&lt;&gt;"")+('Dvd Calendar'!$E$607:$CZ$607='Field Check'!$C$57)*('Field Check'!$C$57&lt;&gt;"")))/'AS51'!$B$3,"")))</f>
        <v/>
      </c>
      <c r="AU70" s="163">
        <f>IF(AU$13="","",IF($B70="","",IFERROR($C70*$D70*SUMPRODUCT(('Dvd Calendar'!$E$602:$CZ$602&gt;AU$12)*('Dvd Calendar'!$E$602:$CZ$602&lt;=AU$13)*'Dvd Calendar'!$E$605:$CZ$605*(('Dvd Calendar'!$E$607:$CZ$607='Field Check'!$C$56)*('Field Check'!$C$56&lt;&gt;"")+('Dvd Calendar'!$E$607:$CZ$607='Field Check'!$C$57)*('Field Check'!$C$57&lt;&gt;"")))/'AS51'!$B$3,"")))</f>
        <v/>
      </c>
      <c r="AV70" s="163">
        <f>IF(AV$13="","",IF($B70="","",IFERROR($C70*$D70*SUMPRODUCT(('Dvd Calendar'!$E$602:$CZ$602&gt;AV$12)*('Dvd Calendar'!$E$602:$CZ$602&lt;=AV$13)*'Dvd Calendar'!$E$605:$CZ$605*(('Dvd Calendar'!$E$607:$CZ$607='Field Check'!$C$56)*('Field Check'!$C$56&lt;&gt;"")+('Dvd Calendar'!$E$607:$CZ$607='Field Check'!$C$57)*('Field Check'!$C$57&lt;&gt;"")))/'AS51'!$B$3,"")))</f>
        <v/>
      </c>
      <c r="AW70" s="163">
        <f>IF(AW$13="","",IF($B70="","",IFERROR($C70*$D70*SUMPRODUCT(('Dvd Calendar'!$E$602:$CZ$602&gt;AW$12)*('Dvd Calendar'!$E$602:$CZ$602&lt;=AW$13)*'Dvd Calendar'!$E$605:$CZ$605*(('Dvd Calendar'!$E$607:$CZ$607='Field Check'!$C$56)*('Field Check'!$C$56&lt;&gt;"")+('Dvd Calendar'!$E$607:$CZ$607='Field Check'!$C$57)*('Field Check'!$C$57&lt;&gt;"")))/'AS51'!$B$3,"")))</f>
        <v/>
      </c>
      <c r="AX70" s="163">
        <f>IF(AX$13="","",IF($B70="","",IFERROR($C70*$D70*SUMPRODUCT(('Dvd Calendar'!$E$602:$CZ$602&gt;AX$12)*('Dvd Calendar'!$E$602:$CZ$602&lt;=AX$13)*'Dvd Calendar'!$E$605:$CZ$605*(('Dvd Calendar'!$E$607:$CZ$607='Field Check'!$C$56)*('Field Check'!$C$56&lt;&gt;"")+('Dvd Calendar'!$E$607:$CZ$607='Field Check'!$C$57)*('Field Check'!$C$57&lt;&gt;"")))/'AS51'!$B$3,"")))</f>
        <v/>
      </c>
      <c r="AY70" s="163">
        <f>IF(AY$13="","",IF($B70="","",IFERROR($C70*$D70*SUMPRODUCT(('Dvd Calendar'!$E$602:$CZ$602&gt;AY$12)*('Dvd Calendar'!$E$602:$CZ$602&lt;=AY$13)*'Dvd Calendar'!$E$605:$CZ$605*(('Dvd Calendar'!$E$607:$CZ$607='Field Check'!$C$56)*('Field Check'!$C$56&lt;&gt;"")+('Dvd Calendar'!$E$607:$CZ$607='Field Check'!$C$57)*('Field Check'!$C$57&lt;&gt;"")))/'AS51'!$B$3,"")))</f>
        <v/>
      </c>
      <c r="AZ70" s="163">
        <f>IF(AZ$13="","",IF($B70="","",IFERROR($C70*$D70*SUMPRODUCT(('Dvd Calendar'!$E$602:$CZ$602&gt;AZ$12)*('Dvd Calendar'!$E$602:$CZ$602&lt;=AZ$13)*'Dvd Calendar'!$E$605:$CZ$605*(('Dvd Calendar'!$E$607:$CZ$607='Field Check'!$C$56)*('Field Check'!$C$56&lt;&gt;"")+('Dvd Calendar'!$E$607:$CZ$607='Field Check'!$C$57)*('Field Check'!$C$57&lt;&gt;"")))/'AS51'!$B$3,"")))</f>
        <v/>
      </c>
      <c r="BA70" s="163">
        <f>IF(BA$13="","",IF($B70="","",IFERROR($C70*$D70*SUMPRODUCT(('Dvd Calendar'!$E$602:$CZ$602&gt;BA$12)*('Dvd Calendar'!$E$602:$CZ$602&lt;=BA$13)*'Dvd Calendar'!$E$605:$CZ$605*(('Dvd Calendar'!$E$607:$CZ$607='Field Check'!$C$56)*('Field Check'!$C$56&lt;&gt;"")+('Dvd Calendar'!$E$607:$CZ$607='Field Check'!$C$57)*('Field Check'!$C$57&lt;&gt;"")))/'AS51'!$B$3,"")))</f>
        <v/>
      </c>
      <c r="BB70" s="163">
        <f>IF(BB$13="","",IF($B70="","",IFERROR($C70*$D70*SUMPRODUCT(('Dvd Calendar'!$E$602:$CZ$602&gt;BB$12)*('Dvd Calendar'!$E$602:$CZ$602&lt;=BB$13)*'Dvd Calendar'!$E$605:$CZ$605*(('Dvd Calendar'!$E$607:$CZ$607='Field Check'!$C$56)*('Field Check'!$C$56&lt;&gt;"")+('Dvd Calendar'!$E$607:$CZ$607='Field Check'!$C$57)*('Field Check'!$C$57&lt;&gt;"")))/'AS51'!$B$3,"")))</f>
        <v/>
      </c>
      <c r="BC70" s="163">
        <f>IF(BC$13="","",IF($B70="","",IFERROR($C70*$D70*SUMPRODUCT(('Dvd Calendar'!$E$602:$CZ$602&gt;BC$12)*('Dvd Calendar'!$E$602:$CZ$602&lt;=BC$13)*'Dvd Calendar'!$E$605:$CZ$605*(('Dvd Calendar'!$E$607:$CZ$607='Field Check'!$C$56)*('Field Check'!$C$56&lt;&gt;"")+('Dvd Calendar'!$E$607:$CZ$607='Field Check'!$C$57)*('Field Check'!$C$57&lt;&gt;"")))/'AS51'!$B$3,"")))</f>
        <v/>
      </c>
      <c r="BD70" s="163">
        <f>IF(BD$13="","",IF($B70="","",IFERROR($C70*$D70*SUMPRODUCT(('Dvd Calendar'!$E$602:$CZ$602&gt;BD$12)*('Dvd Calendar'!$E$602:$CZ$602&lt;=BD$13)*'Dvd Calendar'!$E$605:$CZ$605*(('Dvd Calendar'!$E$607:$CZ$607='Field Check'!$C$56)*('Field Check'!$C$56&lt;&gt;"")+('Dvd Calendar'!$E$607:$CZ$607='Field Check'!$C$57)*('Field Check'!$C$57&lt;&gt;"")))/'AS51'!$B$3,"")))</f>
        <v/>
      </c>
      <c r="BE70" s="163">
        <f>IF(BE$13="","",IF($B70="","",IFERROR($C70*$D70*SUMPRODUCT(('Dvd Calendar'!$E$602:$CZ$602&gt;BE$12)*('Dvd Calendar'!$E$602:$CZ$602&lt;=BE$13)*'Dvd Calendar'!$E$605:$CZ$605*(('Dvd Calendar'!$E$607:$CZ$607='Field Check'!$C$56)*('Field Check'!$C$56&lt;&gt;"")+('Dvd Calendar'!$E$607:$CZ$607='Field Check'!$C$57)*('Field Check'!$C$57&lt;&gt;"")))/'AS51'!$B$3,"")))</f>
        <v/>
      </c>
      <c r="BF70" s="163">
        <f>IF(BF$13="","",IF($B70="","",IFERROR($C70*$D70*SUMPRODUCT(('Dvd Calendar'!$E$602:$CZ$602&gt;BF$12)*('Dvd Calendar'!$E$602:$CZ$602&lt;=BF$13)*'Dvd Calendar'!$E$605:$CZ$605*(('Dvd Calendar'!$E$607:$CZ$607='Field Check'!$C$56)*('Field Check'!$C$56&lt;&gt;"")+('Dvd Calendar'!$E$607:$CZ$607='Field Check'!$C$57)*('Field Check'!$C$57&lt;&gt;"")))/'AS51'!$B$3,"")))</f>
        <v/>
      </c>
      <c r="BH70" s="163">
        <f>IF(BH$13="","",IF($B70="","",IFERROR(AQ70*$E70/100,"")))</f>
        <v/>
      </c>
      <c r="BI70" s="163">
        <f>IF(BI$13="","",IF($B70="","",IFERROR(AR70*$E70/100,"")))</f>
        <v/>
      </c>
      <c r="BJ70" s="163">
        <f>IF(BJ$13="","",IF($B70="","",IFERROR(AS70*$E70/100,"")))</f>
        <v/>
      </c>
      <c r="BK70" s="163">
        <f>IF(BK$13="","",IF($B70="","",IFERROR(AT70*$E70/100,"")))</f>
        <v/>
      </c>
      <c r="BL70" s="163">
        <f>IF(BL$13="","",IF($B70="","",IFERROR(AU70*$E70/100,"")))</f>
        <v/>
      </c>
      <c r="BM70" s="163">
        <f>IF(BM$13="","",IF($B70="","",IFERROR(AV70*$E70/100,"")))</f>
        <v/>
      </c>
      <c r="BN70" s="163">
        <f>IF(BN$13="","",IF($B70="","",IFERROR(AW70*$E70/100,"")))</f>
        <v/>
      </c>
      <c r="BO70" s="163">
        <f>IF(BO$13="","",IF($B70="","",IFERROR(AX70*$E70/100,"")))</f>
        <v/>
      </c>
      <c r="BP70" s="163">
        <f>IF(BP$13="","",IF($B70="","",IFERROR(AY70*$E70/100,"")))</f>
        <v/>
      </c>
      <c r="BQ70" s="163">
        <f>IF(BQ$13="","",IF($B70="","",IFERROR(AZ70*$E70/100,"")))</f>
        <v/>
      </c>
      <c r="BR70" s="163">
        <f>IF(BR$13="","",IF($B70="","",IFERROR(BA70*$E70/100,"")))</f>
        <v/>
      </c>
      <c r="BS70" s="163">
        <f>IF(BS$13="","",IF($B70="","",IFERROR(BB70*$E70/100,"")))</f>
        <v/>
      </c>
      <c r="BT70" s="163">
        <f>IF(BT$13="","",IF($B70="","",IFERROR(BC70*$E70/100,"")))</f>
        <v/>
      </c>
      <c r="BU70" s="163">
        <f>IF(BU$13="","",IF($B70="","",IFERROR(BD70*$E70/100,"")))</f>
        <v/>
      </c>
      <c r="BV70" s="163">
        <f>IF(BV$13="","",IF($B70="","",IFERROR(BE70*$E70/100,"")))</f>
        <v/>
      </c>
      <c r="BW70" s="163">
        <f>IF(BW$13="","",IF($B70="","",IFERROR(BF70*$E70/100,"")))</f>
        <v/>
      </c>
    </row>
    <row r="71">
      <c r="B71" s="126">
        <f>IF('AS51'!$C$61="","",'AS51'!$C$61)</f>
        <v/>
      </c>
      <c r="C71" s="74">
        <f>IF('AS51'!$B$61="","",'AS51'!$B$61)</f>
        <v/>
      </c>
      <c r="D71" s="75">
        <f>IFERROR('AS51'!$Q$61,1)</f>
        <v/>
      </c>
      <c r="E71" s="76">
        <f>IF($B71="","",IF(ISNUMBER('AS51'!$I$61),'AS51'!$I$61,'Index Summary'!$C$7))</f>
        <v/>
      </c>
      <c r="F71" s="77">
        <f>IF(F$13="","",IF($B71="","",IFERROR($C71*$D71*IF((Override!$C$4="ON")*(COUNTIFS(Override!$B$11:$B$40,$B71,Override!$D$11:$D$40,1,Override!$E$11:$E$40,"&gt;=0")-COUNTIFS(Override!$B$11:$B$40,$B71,Override!$D$11:$D$40,1,Override!$E$11:$E$40,"&gt;=0",Override!$C$11:$C$40,"MXAU"))&gt;0,SUMIFS(Override!$E$11:$E$40,Override!$B$11:$B$40,$B71,Override!$D$11:$D$40,1)-SUMIFS(Override!$E$11:$E$40,Override!$B$11:$B$40,$B71,Override!$D$11:$D$40,1,Override!$C$11:$C$40,"MXAU"),Override!$C$106)/'AS51'!$B$3,"")))</f>
        <v/>
      </c>
      <c r="G71" s="77">
        <f>IF(G$13="","",IF($B71="","",IFERROR($C71*$D71*IF((Override!$C$4="ON")*(COUNTIFS(Override!$B$11:$B$40,$B71,Override!$D$11:$D$40,2,Override!$E$11:$E$40,"&gt;=0")-COUNTIFS(Override!$B$11:$B$40,$B71,Override!$D$11:$D$40,2,Override!$E$11:$E$40,"&gt;=0",Override!$C$11:$C$40,"MXAU"))&gt;0,SUMIFS(Override!$E$11:$E$40,Override!$B$11:$B$40,$B71,Override!$D$11:$D$40,2)-SUMIFS(Override!$E$11:$E$40,Override!$B$11:$B$40,$B71,Override!$D$11:$D$40,2,Override!$C$11:$C$40,"MXAU"),Override!$D$106)/'AS51'!$B$3,"")))</f>
        <v/>
      </c>
      <c r="H71" s="77">
        <f>IF(H$13="","",IF($B71="","",IFERROR($C71*$D71*IF((Override!$C$4="ON")*(COUNTIFS(Override!$B$11:$B$40,$B71,Override!$D$11:$D$40,3,Override!$E$11:$E$40,"&gt;=0")-COUNTIFS(Override!$B$11:$B$40,$B71,Override!$D$11:$D$40,3,Override!$E$11:$E$40,"&gt;=0",Override!$C$11:$C$40,"MXAU"))&gt;0,SUMIFS(Override!$E$11:$E$40,Override!$B$11:$B$40,$B71,Override!$D$11:$D$40,3)-SUMIFS(Override!$E$11:$E$40,Override!$B$11:$B$40,$B71,Override!$D$11:$D$40,3,Override!$C$11:$C$40,"MXAU"),Override!$E$106)/'AS51'!$B$3,"")))</f>
        <v/>
      </c>
      <c r="I71" s="77">
        <f>IF(I$13="","",IF($B71="","",IFERROR($C71*$D71*IF((Override!$C$4="ON")*(COUNTIFS(Override!$B$11:$B$40,$B71,Override!$D$11:$D$40,4,Override!$E$11:$E$40,"&gt;=0")-COUNTIFS(Override!$B$11:$B$40,$B71,Override!$D$11:$D$40,4,Override!$E$11:$E$40,"&gt;=0",Override!$C$11:$C$40,"MXAU"))&gt;0,SUMIFS(Override!$E$11:$E$40,Override!$B$11:$B$40,$B71,Override!$D$11:$D$40,4)-SUMIFS(Override!$E$11:$E$40,Override!$B$11:$B$40,$B71,Override!$D$11:$D$40,4,Override!$C$11:$C$40,"MXAU"),Override!$F$106)/'AS51'!$B$3,"")))</f>
        <v/>
      </c>
      <c r="J71" s="77">
        <f>IF(J$13="","",IF($B71="","",IFERROR($C71*$D71*IF((Override!$C$4="ON")*(COUNTIFS(Override!$B$11:$B$40,$B71,Override!$D$11:$D$40,5,Override!$E$11:$E$40,"&gt;=0")-COUNTIFS(Override!$B$11:$B$40,$B71,Override!$D$11:$D$40,5,Override!$E$11:$E$40,"&gt;=0",Override!$C$11:$C$40,"MXAU"))&gt;0,SUMIFS(Override!$E$11:$E$40,Override!$B$11:$B$40,$B71,Override!$D$11:$D$40,5)-SUMIFS(Override!$E$11:$E$40,Override!$B$11:$B$40,$B71,Override!$D$11:$D$40,5,Override!$C$11:$C$40,"MXAU"),Override!$G$106)/'AS51'!$B$3,"")))</f>
        <v/>
      </c>
      <c r="K71" s="77">
        <f>IF(K$13="","",IF($B71="","",IFERROR($C71*$D71*IF((Override!$C$4="ON")*(COUNTIFS(Override!$B$11:$B$40,$B71,Override!$D$11:$D$40,6,Override!$E$11:$E$40,"&gt;=0")-COUNTIFS(Override!$B$11:$B$40,$B71,Override!$D$11:$D$40,6,Override!$E$11:$E$40,"&gt;=0",Override!$C$11:$C$40,"MXAU"))&gt;0,SUMIFS(Override!$E$11:$E$40,Override!$B$11:$B$40,$B71,Override!$D$11:$D$40,6)-SUMIFS(Override!$E$11:$E$40,Override!$B$11:$B$40,$B71,Override!$D$11:$D$40,6,Override!$C$11:$C$40,"MXAU"),Override!$H$106)/'AS51'!$B$3,"")))</f>
        <v/>
      </c>
      <c r="L71" s="77">
        <f>IF(L$13="","",IF($B71="","",IFERROR($C71*$D71*IF((Override!$C$4="ON")*(COUNTIFS(Override!$B$11:$B$40,$B71,Override!$D$11:$D$40,7,Override!$E$11:$E$40,"&gt;=0")-COUNTIFS(Override!$B$11:$B$40,$B71,Override!$D$11:$D$40,7,Override!$E$11:$E$40,"&gt;=0",Override!$C$11:$C$40,"MXAU"))&gt;0,SUMIFS(Override!$E$11:$E$40,Override!$B$11:$B$40,$B71,Override!$D$11:$D$40,7)-SUMIFS(Override!$E$11:$E$40,Override!$B$11:$B$40,$B71,Override!$D$11:$D$40,7,Override!$C$11:$C$40,"MXAU"),Override!$I$106)/'AS51'!$B$3,"")))</f>
        <v/>
      </c>
      <c r="M71" s="77">
        <f>IF(M$13="","",IF($B71="","",IFERROR($C71*$D71*IF((Override!$C$4="ON")*(COUNTIFS(Override!$B$11:$B$40,$B71,Override!$D$11:$D$40,8,Override!$E$11:$E$40,"&gt;=0")-COUNTIFS(Override!$B$11:$B$40,$B71,Override!$D$11:$D$40,8,Override!$E$11:$E$40,"&gt;=0",Override!$C$11:$C$40,"MXAU"))&gt;0,SUMIFS(Override!$E$11:$E$40,Override!$B$11:$B$40,$B71,Override!$D$11:$D$40,8)-SUMIFS(Override!$E$11:$E$40,Override!$B$11:$B$40,$B71,Override!$D$11:$D$40,8,Override!$C$11:$C$40,"MXAU"),Override!$J$106)/'AS51'!$B$3,"")))</f>
        <v/>
      </c>
      <c r="N71" s="77">
        <f>IF(N$13="","",IF($B71="","",IFERROR($C71*$D71*IF((Override!$C$4="ON")*(COUNTIFS(Override!$B$11:$B$40,$B71,Override!$D$11:$D$40,9,Override!$E$11:$E$40,"&gt;=0")-COUNTIFS(Override!$B$11:$B$40,$B71,Override!$D$11:$D$40,9,Override!$E$11:$E$40,"&gt;=0",Override!$C$11:$C$40,"MXAU"))&gt;0,SUMIFS(Override!$E$11:$E$40,Override!$B$11:$B$40,$B71,Override!$D$11:$D$40,9)-SUMIFS(Override!$E$11:$E$40,Override!$B$11:$B$40,$B71,Override!$D$11:$D$40,9,Override!$C$11:$C$40,"MXAU"),Override!$K$106)/'AS51'!$B$3,"")))</f>
        <v/>
      </c>
      <c r="O71" s="77">
        <f>IF(O$13="","",IF($B71="","",IFERROR($C71*$D71*IF((Override!$C$4="ON")*(COUNTIFS(Override!$B$11:$B$40,$B71,Override!$D$11:$D$40,10,Override!$E$11:$E$40,"&gt;=0")-COUNTIFS(Override!$B$11:$B$40,$B71,Override!$D$11:$D$40,10,Override!$E$11:$E$40,"&gt;=0",Override!$C$11:$C$40,"MXAU"))&gt;0,SUMIFS(Override!$E$11:$E$40,Override!$B$11:$B$40,$B71,Override!$D$11:$D$40,10)-SUMIFS(Override!$E$11:$E$40,Override!$B$11:$B$40,$B71,Override!$D$11:$D$40,10,Override!$C$11:$C$40,"MXAU"),Override!$L$106)/'AS51'!$B$3,"")))</f>
        <v/>
      </c>
      <c r="P71" s="77">
        <f>IF(P$13="","",IF($B71="","",IFERROR($C71*$D71*IF((Override!$C$4="ON")*(COUNTIFS(Override!$B$11:$B$40,$B71,Override!$D$11:$D$40,11,Override!$E$11:$E$40,"&gt;=0")-COUNTIFS(Override!$B$11:$B$40,$B71,Override!$D$11:$D$40,11,Override!$E$11:$E$40,"&gt;=0",Override!$C$11:$C$40,"MXAU"))&gt;0,SUMIFS(Override!$E$11:$E$40,Override!$B$11:$B$40,$B71,Override!$D$11:$D$40,11)-SUMIFS(Override!$E$11:$E$40,Override!$B$11:$B$40,$B71,Override!$D$11:$D$40,11,Override!$C$11:$C$40,"MXAU"),Override!$M$106)/'AS51'!$B$3,"")))</f>
        <v/>
      </c>
      <c r="Q71" s="77">
        <f>IF(Q$13="","",IF($B71="","",IFERROR($C71*$D71*IF((Override!$C$4="ON")*(COUNTIFS(Override!$B$11:$B$40,$B71,Override!$D$11:$D$40,12,Override!$E$11:$E$40,"&gt;=0")-COUNTIFS(Override!$B$11:$B$40,$B71,Override!$D$11:$D$40,12,Override!$E$11:$E$40,"&gt;=0",Override!$C$11:$C$40,"MXAU"))&gt;0,SUMIFS(Override!$E$11:$E$40,Override!$B$11:$B$40,$B71,Override!$D$11:$D$40,12)-SUMIFS(Override!$E$11:$E$40,Override!$B$11:$B$40,$B71,Override!$D$11:$D$40,12,Override!$C$11:$C$40,"MXAU"),Override!$N$106)/'AS51'!$B$3,"")))</f>
        <v/>
      </c>
      <c r="R71" s="77">
        <f>IF(R$13="","",IF($B71="","",IFERROR($C71*$D71*IF((Override!$C$4="ON")*(COUNTIFS(Override!$B$11:$B$40,$B71,Override!$D$11:$D$40,13,Override!$E$11:$E$40,"&gt;=0")-COUNTIFS(Override!$B$11:$B$40,$B71,Override!$D$11:$D$40,13,Override!$E$11:$E$40,"&gt;=0",Override!$C$11:$C$40,"MXAU"))&gt;0,SUMIFS(Override!$E$11:$E$40,Override!$B$11:$B$40,$B71,Override!$D$11:$D$40,13)-SUMIFS(Override!$E$11:$E$40,Override!$B$11:$B$40,$B71,Override!$D$11:$D$40,13,Override!$C$11:$C$40,"MXAU"),Override!$O$106)/'AS51'!$B$3,"")))</f>
        <v/>
      </c>
      <c r="S71" s="77">
        <f>IF(S$13="","",IF($B71="","",IFERROR($C71*$D71*IF((Override!$C$4="ON")*(COUNTIFS(Override!$B$11:$B$40,$B71,Override!$D$11:$D$40,14,Override!$E$11:$E$40,"&gt;=0")-COUNTIFS(Override!$B$11:$B$40,$B71,Override!$D$11:$D$40,14,Override!$E$11:$E$40,"&gt;=0",Override!$C$11:$C$40,"MXAU"))&gt;0,SUMIFS(Override!$E$11:$E$40,Override!$B$11:$B$40,$B71,Override!$D$11:$D$40,14)-SUMIFS(Override!$E$11:$E$40,Override!$B$11:$B$40,$B71,Override!$D$11:$D$40,14,Override!$C$11:$C$40,"MXAU"),Override!$P$106)/'AS51'!$B$3,"")))</f>
        <v/>
      </c>
      <c r="T71" s="77">
        <f>IF(T$13="","",IF($B71="","",IFERROR($C71*$D71*IF((Override!$C$4="ON")*(COUNTIFS(Override!$B$11:$B$40,$B71,Override!$D$11:$D$40,15,Override!$E$11:$E$40,"&gt;=0")-COUNTIFS(Override!$B$11:$B$40,$B71,Override!$D$11:$D$40,15,Override!$E$11:$E$40,"&gt;=0",Override!$C$11:$C$40,"MXAU"))&gt;0,SUMIFS(Override!$E$11:$E$40,Override!$B$11:$B$40,$B71,Override!$D$11:$D$40,15)-SUMIFS(Override!$E$11:$E$40,Override!$B$11:$B$40,$B71,Override!$D$11:$D$40,15,Override!$C$11:$C$40,"MXAU"),Override!$Q$106)/'AS51'!$B$3,"")))</f>
        <v/>
      </c>
      <c r="U71" s="77">
        <f>IF(U$13="","",IF($B71="","",IFERROR($C71*$D71*IF((Override!$C$4="ON")*(COUNTIFS(Override!$B$11:$B$40,$B71,Override!$D$11:$D$40,16,Override!$E$11:$E$40,"&gt;=0")-COUNTIFS(Override!$B$11:$B$40,$B71,Override!$D$11:$D$40,16,Override!$E$11:$E$40,"&gt;=0",Override!$C$11:$C$40,"MXAU"))&gt;0,SUMIFS(Override!$E$11:$E$40,Override!$B$11:$B$40,$B71,Override!$D$11:$D$40,16)-SUMIFS(Override!$E$11:$E$40,Override!$B$11:$B$40,$B71,Override!$D$11:$D$40,16,Override!$C$11:$C$40,"MXAU"),Override!$R$106)/'AS51'!$B$3,"")))</f>
        <v/>
      </c>
      <c r="W71" s="77">
        <f>IF(W$13="","",IF($B71="","",IFERROR(F71*$E71/100,"")))</f>
        <v/>
      </c>
      <c r="X71" s="77">
        <f>IF(X$13="","",IF($B71="","",IFERROR(G71*$E71/100,"")))</f>
        <v/>
      </c>
      <c r="Y71" s="77">
        <f>IF(Y$13="","",IF($B71="","",IFERROR(H71*$E71/100,"")))</f>
        <v/>
      </c>
      <c r="Z71" s="77">
        <f>IF(Z$13="","",IF($B71="","",IFERROR(I71*$E71/100,"")))</f>
        <v/>
      </c>
      <c r="AA71" s="77">
        <f>IF(AA$13="","",IF($B71="","",IFERROR(J71*$E71/100,"")))</f>
        <v/>
      </c>
      <c r="AB71" s="77">
        <f>IF(AB$13="","",IF($B71="","",IFERROR(K71*$E71/100,"")))</f>
        <v/>
      </c>
      <c r="AC71" s="77">
        <f>IF(AC$13="","",IF($B71="","",IFERROR(L71*$E71/100,"")))</f>
        <v/>
      </c>
      <c r="AD71" s="77">
        <f>IF(AD$13="","",IF($B71="","",IFERROR(M71*$E71/100,"")))</f>
        <v/>
      </c>
      <c r="AE71" s="77">
        <f>IF(AE$13="","",IF($B71="","",IFERROR(N71*$E71/100,"")))</f>
        <v/>
      </c>
      <c r="AF71" s="77">
        <f>IF(AF$13="","",IF($B71="","",IFERROR(O71*$E71/100,"")))</f>
        <v/>
      </c>
      <c r="AG71" s="77">
        <f>IF(AG$13="","",IF($B71="","",IFERROR(P71*$E71/100,"")))</f>
        <v/>
      </c>
      <c r="AH71" s="77">
        <f>IF(AH$13="","",IF($B71="","",IFERROR(Q71*$E71/100,"")))</f>
        <v/>
      </c>
      <c r="AI71" s="77">
        <f>IF(AI$13="","",IF($B71="","",IFERROR(R71*$E71/100,"")))</f>
        <v/>
      </c>
      <c r="AJ71" s="77">
        <f>IF(AJ$13="","",IF($B71="","",IFERROR(S71*$E71/100,"")))</f>
        <v/>
      </c>
      <c r="AK71" s="77">
        <f>IF(AK$13="","",IF($B71="","",IFERROR(T71*$E71/100,"")))</f>
        <v/>
      </c>
      <c r="AL71" s="77">
        <f>IF(AL$13="","",IF($B71="","",IFERROR(U71*$E71/100,"")))</f>
        <v/>
      </c>
      <c r="AN71" s="77">
        <f>IF($B71="","",SUMIF($F$13:$U$13,"&lt;="&amp;Sector!$D$51,$F71:$U71))</f>
        <v/>
      </c>
      <c r="AO71" s="77">
        <f>IF($B71="","",SUMIF($W$13:$AL$13,"&lt;="&amp;Sector!$D$51,$W71:$AL71))</f>
        <v/>
      </c>
      <c r="AQ71" s="163">
        <f>IF(AQ$13="","",IF($B71="","",IFERROR($C71*$D71*SUMPRODUCT(('Dvd Calendar'!$E$613:$CZ$613&gt;AQ$12)*('Dvd Calendar'!$E$613:$CZ$613&lt;=AQ$13)*'Dvd Calendar'!$E$616:$CZ$616*(('Dvd Calendar'!$E$618:$CZ$618='Field Check'!$C$56)*('Field Check'!$C$56&lt;&gt;"")+('Dvd Calendar'!$E$618:$CZ$618='Field Check'!$C$57)*('Field Check'!$C$57&lt;&gt;"")))/'AS51'!$B$3,"")))</f>
        <v/>
      </c>
      <c r="AR71" s="163">
        <f>IF(AR$13="","",IF($B71="","",IFERROR($C71*$D71*SUMPRODUCT(('Dvd Calendar'!$E$613:$CZ$613&gt;AR$12)*('Dvd Calendar'!$E$613:$CZ$613&lt;=AR$13)*'Dvd Calendar'!$E$616:$CZ$616*(('Dvd Calendar'!$E$618:$CZ$618='Field Check'!$C$56)*('Field Check'!$C$56&lt;&gt;"")+('Dvd Calendar'!$E$618:$CZ$618='Field Check'!$C$57)*('Field Check'!$C$57&lt;&gt;"")))/'AS51'!$B$3,"")))</f>
        <v/>
      </c>
      <c r="AS71" s="163">
        <f>IF(AS$13="","",IF($B71="","",IFERROR($C71*$D71*SUMPRODUCT(('Dvd Calendar'!$E$613:$CZ$613&gt;AS$12)*('Dvd Calendar'!$E$613:$CZ$613&lt;=AS$13)*'Dvd Calendar'!$E$616:$CZ$616*(('Dvd Calendar'!$E$618:$CZ$618='Field Check'!$C$56)*('Field Check'!$C$56&lt;&gt;"")+('Dvd Calendar'!$E$618:$CZ$618='Field Check'!$C$57)*('Field Check'!$C$57&lt;&gt;"")))/'AS51'!$B$3,"")))</f>
        <v/>
      </c>
      <c r="AT71" s="163">
        <f>IF(AT$13="","",IF($B71="","",IFERROR($C71*$D71*SUMPRODUCT(('Dvd Calendar'!$E$613:$CZ$613&gt;AT$12)*('Dvd Calendar'!$E$613:$CZ$613&lt;=AT$13)*'Dvd Calendar'!$E$616:$CZ$616*(('Dvd Calendar'!$E$618:$CZ$618='Field Check'!$C$56)*('Field Check'!$C$56&lt;&gt;"")+('Dvd Calendar'!$E$618:$CZ$618='Field Check'!$C$57)*('Field Check'!$C$57&lt;&gt;"")))/'AS51'!$B$3,"")))</f>
        <v/>
      </c>
      <c r="AU71" s="163">
        <f>IF(AU$13="","",IF($B71="","",IFERROR($C71*$D71*SUMPRODUCT(('Dvd Calendar'!$E$613:$CZ$613&gt;AU$12)*('Dvd Calendar'!$E$613:$CZ$613&lt;=AU$13)*'Dvd Calendar'!$E$616:$CZ$616*(('Dvd Calendar'!$E$618:$CZ$618='Field Check'!$C$56)*('Field Check'!$C$56&lt;&gt;"")+('Dvd Calendar'!$E$618:$CZ$618='Field Check'!$C$57)*('Field Check'!$C$57&lt;&gt;"")))/'AS51'!$B$3,"")))</f>
        <v/>
      </c>
      <c r="AV71" s="163">
        <f>IF(AV$13="","",IF($B71="","",IFERROR($C71*$D71*SUMPRODUCT(('Dvd Calendar'!$E$613:$CZ$613&gt;AV$12)*('Dvd Calendar'!$E$613:$CZ$613&lt;=AV$13)*'Dvd Calendar'!$E$616:$CZ$616*(('Dvd Calendar'!$E$618:$CZ$618='Field Check'!$C$56)*('Field Check'!$C$56&lt;&gt;"")+('Dvd Calendar'!$E$618:$CZ$618='Field Check'!$C$57)*('Field Check'!$C$57&lt;&gt;"")))/'AS51'!$B$3,"")))</f>
        <v/>
      </c>
      <c r="AW71" s="163">
        <f>IF(AW$13="","",IF($B71="","",IFERROR($C71*$D71*SUMPRODUCT(('Dvd Calendar'!$E$613:$CZ$613&gt;AW$12)*('Dvd Calendar'!$E$613:$CZ$613&lt;=AW$13)*'Dvd Calendar'!$E$616:$CZ$616*(('Dvd Calendar'!$E$618:$CZ$618='Field Check'!$C$56)*('Field Check'!$C$56&lt;&gt;"")+('Dvd Calendar'!$E$618:$CZ$618='Field Check'!$C$57)*('Field Check'!$C$57&lt;&gt;"")))/'AS51'!$B$3,"")))</f>
        <v/>
      </c>
      <c r="AX71" s="163">
        <f>IF(AX$13="","",IF($B71="","",IFERROR($C71*$D71*SUMPRODUCT(('Dvd Calendar'!$E$613:$CZ$613&gt;AX$12)*('Dvd Calendar'!$E$613:$CZ$613&lt;=AX$13)*'Dvd Calendar'!$E$616:$CZ$616*(('Dvd Calendar'!$E$618:$CZ$618='Field Check'!$C$56)*('Field Check'!$C$56&lt;&gt;"")+('Dvd Calendar'!$E$618:$CZ$618='Field Check'!$C$57)*('Field Check'!$C$57&lt;&gt;"")))/'AS51'!$B$3,"")))</f>
        <v/>
      </c>
      <c r="AY71" s="163">
        <f>IF(AY$13="","",IF($B71="","",IFERROR($C71*$D71*SUMPRODUCT(('Dvd Calendar'!$E$613:$CZ$613&gt;AY$12)*('Dvd Calendar'!$E$613:$CZ$613&lt;=AY$13)*'Dvd Calendar'!$E$616:$CZ$616*(('Dvd Calendar'!$E$618:$CZ$618='Field Check'!$C$56)*('Field Check'!$C$56&lt;&gt;"")+('Dvd Calendar'!$E$618:$CZ$618='Field Check'!$C$57)*('Field Check'!$C$57&lt;&gt;"")))/'AS51'!$B$3,"")))</f>
        <v/>
      </c>
      <c r="AZ71" s="163">
        <f>IF(AZ$13="","",IF($B71="","",IFERROR($C71*$D71*SUMPRODUCT(('Dvd Calendar'!$E$613:$CZ$613&gt;AZ$12)*('Dvd Calendar'!$E$613:$CZ$613&lt;=AZ$13)*'Dvd Calendar'!$E$616:$CZ$616*(('Dvd Calendar'!$E$618:$CZ$618='Field Check'!$C$56)*('Field Check'!$C$56&lt;&gt;"")+('Dvd Calendar'!$E$618:$CZ$618='Field Check'!$C$57)*('Field Check'!$C$57&lt;&gt;"")))/'AS51'!$B$3,"")))</f>
        <v/>
      </c>
      <c r="BA71" s="163">
        <f>IF(BA$13="","",IF($B71="","",IFERROR($C71*$D71*SUMPRODUCT(('Dvd Calendar'!$E$613:$CZ$613&gt;BA$12)*('Dvd Calendar'!$E$613:$CZ$613&lt;=BA$13)*'Dvd Calendar'!$E$616:$CZ$616*(('Dvd Calendar'!$E$618:$CZ$618='Field Check'!$C$56)*('Field Check'!$C$56&lt;&gt;"")+('Dvd Calendar'!$E$618:$CZ$618='Field Check'!$C$57)*('Field Check'!$C$57&lt;&gt;"")))/'AS51'!$B$3,"")))</f>
        <v/>
      </c>
      <c r="BB71" s="163">
        <f>IF(BB$13="","",IF($B71="","",IFERROR($C71*$D71*SUMPRODUCT(('Dvd Calendar'!$E$613:$CZ$613&gt;BB$12)*('Dvd Calendar'!$E$613:$CZ$613&lt;=BB$13)*'Dvd Calendar'!$E$616:$CZ$616*(('Dvd Calendar'!$E$618:$CZ$618='Field Check'!$C$56)*('Field Check'!$C$56&lt;&gt;"")+('Dvd Calendar'!$E$618:$CZ$618='Field Check'!$C$57)*('Field Check'!$C$57&lt;&gt;"")))/'AS51'!$B$3,"")))</f>
        <v/>
      </c>
      <c r="BC71" s="163">
        <f>IF(BC$13="","",IF($B71="","",IFERROR($C71*$D71*SUMPRODUCT(('Dvd Calendar'!$E$613:$CZ$613&gt;BC$12)*('Dvd Calendar'!$E$613:$CZ$613&lt;=BC$13)*'Dvd Calendar'!$E$616:$CZ$616*(('Dvd Calendar'!$E$618:$CZ$618='Field Check'!$C$56)*('Field Check'!$C$56&lt;&gt;"")+('Dvd Calendar'!$E$618:$CZ$618='Field Check'!$C$57)*('Field Check'!$C$57&lt;&gt;"")))/'AS51'!$B$3,"")))</f>
        <v/>
      </c>
      <c r="BD71" s="163">
        <f>IF(BD$13="","",IF($B71="","",IFERROR($C71*$D71*SUMPRODUCT(('Dvd Calendar'!$E$613:$CZ$613&gt;BD$12)*('Dvd Calendar'!$E$613:$CZ$613&lt;=BD$13)*'Dvd Calendar'!$E$616:$CZ$616*(('Dvd Calendar'!$E$618:$CZ$618='Field Check'!$C$56)*('Field Check'!$C$56&lt;&gt;"")+('Dvd Calendar'!$E$618:$CZ$618='Field Check'!$C$57)*('Field Check'!$C$57&lt;&gt;"")))/'AS51'!$B$3,"")))</f>
        <v/>
      </c>
      <c r="BE71" s="163">
        <f>IF(BE$13="","",IF($B71="","",IFERROR($C71*$D71*SUMPRODUCT(('Dvd Calendar'!$E$613:$CZ$613&gt;BE$12)*('Dvd Calendar'!$E$613:$CZ$613&lt;=BE$13)*'Dvd Calendar'!$E$616:$CZ$616*(('Dvd Calendar'!$E$618:$CZ$618='Field Check'!$C$56)*('Field Check'!$C$56&lt;&gt;"")+('Dvd Calendar'!$E$618:$CZ$618='Field Check'!$C$57)*('Field Check'!$C$57&lt;&gt;"")))/'AS51'!$B$3,"")))</f>
        <v/>
      </c>
      <c r="BF71" s="163">
        <f>IF(BF$13="","",IF($B71="","",IFERROR($C71*$D71*SUMPRODUCT(('Dvd Calendar'!$E$613:$CZ$613&gt;BF$12)*('Dvd Calendar'!$E$613:$CZ$613&lt;=BF$13)*'Dvd Calendar'!$E$616:$CZ$616*(('Dvd Calendar'!$E$618:$CZ$618='Field Check'!$C$56)*('Field Check'!$C$56&lt;&gt;"")+('Dvd Calendar'!$E$618:$CZ$618='Field Check'!$C$57)*('Field Check'!$C$57&lt;&gt;"")))/'AS51'!$B$3,"")))</f>
        <v/>
      </c>
      <c r="BH71" s="163">
        <f>IF(BH$13="","",IF($B71="","",IFERROR(AQ71*$E71/100,"")))</f>
        <v/>
      </c>
      <c r="BI71" s="163">
        <f>IF(BI$13="","",IF($B71="","",IFERROR(AR71*$E71/100,"")))</f>
        <v/>
      </c>
      <c r="BJ71" s="163">
        <f>IF(BJ$13="","",IF($B71="","",IFERROR(AS71*$E71/100,"")))</f>
        <v/>
      </c>
      <c r="BK71" s="163">
        <f>IF(BK$13="","",IF($B71="","",IFERROR(AT71*$E71/100,"")))</f>
        <v/>
      </c>
      <c r="BL71" s="163">
        <f>IF(BL$13="","",IF($B71="","",IFERROR(AU71*$E71/100,"")))</f>
        <v/>
      </c>
      <c r="BM71" s="163">
        <f>IF(BM$13="","",IF($B71="","",IFERROR(AV71*$E71/100,"")))</f>
        <v/>
      </c>
      <c r="BN71" s="163">
        <f>IF(BN$13="","",IF($B71="","",IFERROR(AW71*$E71/100,"")))</f>
        <v/>
      </c>
      <c r="BO71" s="163">
        <f>IF(BO$13="","",IF($B71="","",IFERROR(AX71*$E71/100,"")))</f>
        <v/>
      </c>
      <c r="BP71" s="163">
        <f>IF(BP$13="","",IF($B71="","",IFERROR(AY71*$E71/100,"")))</f>
        <v/>
      </c>
      <c r="BQ71" s="163">
        <f>IF(BQ$13="","",IF($B71="","",IFERROR(AZ71*$E71/100,"")))</f>
        <v/>
      </c>
      <c r="BR71" s="163">
        <f>IF(BR$13="","",IF($B71="","",IFERROR(BA71*$E71/100,"")))</f>
        <v/>
      </c>
      <c r="BS71" s="163">
        <f>IF(BS$13="","",IF($B71="","",IFERROR(BB71*$E71/100,"")))</f>
        <v/>
      </c>
      <c r="BT71" s="163">
        <f>IF(BT$13="","",IF($B71="","",IFERROR(BC71*$E71/100,"")))</f>
        <v/>
      </c>
      <c r="BU71" s="163">
        <f>IF(BU$13="","",IF($B71="","",IFERROR(BD71*$E71/100,"")))</f>
        <v/>
      </c>
      <c r="BV71" s="163">
        <f>IF(BV$13="","",IF($B71="","",IFERROR(BE71*$E71/100,"")))</f>
        <v/>
      </c>
      <c r="BW71" s="163">
        <f>IF(BW$13="","",IF($B71="","",IFERROR(BF71*$E71/100,"")))</f>
        <v/>
      </c>
    </row>
    <row r="72">
      <c r="B72" s="126">
        <f>IF('AS51'!$C$62="","",'AS51'!$C$62)</f>
        <v/>
      </c>
      <c r="C72" s="74">
        <f>IF('AS51'!$B$62="","",'AS51'!$B$62)</f>
        <v/>
      </c>
      <c r="D72" s="75">
        <f>IFERROR('AS51'!$Q$62,1)</f>
        <v/>
      </c>
      <c r="E72" s="76">
        <f>IF($B72="","",IF(ISNUMBER('AS51'!$I$62),'AS51'!$I$62,'Index Summary'!$C$7))</f>
        <v/>
      </c>
      <c r="F72" s="77">
        <f>IF(F$13="","",IF($B72="","",IFERROR($C72*$D72*IF((Override!$C$4="ON")*(COUNTIFS(Override!$B$11:$B$40,$B72,Override!$D$11:$D$40,1,Override!$E$11:$E$40,"&gt;=0")-COUNTIFS(Override!$B$11:$B$40,$B72,Override!$D$11:$D$40,1,Override!$E$11:$E$40,"&gt;=0",Override!$C$11:$C$40,"MXAU"))&gt;0,SUMIFS(Override!$E$11:$E$40,Override!$B$11:$B$40,$B72,Override!$D$11:$D$40,1)-SUMIFS(Override!$E$11:$E$40,Override!$B$11:$B$40,$B72,Override!$D$11:$D$40,1,Override!$C$11:$C$40,"MXAU"),Override!$C$107)/'AS51'!$B$3,"")))</f>
        <v/>
      </c>
      <c r="G72" s="77">
        <f>IF(G$13="","",IF($B72="","",IFERROR($C72*$D72*IF((Override!$C$4="ON")*(COUNTIFS(Override!$B$11:$B$40,$B72,Override!$D$11:$D$40,2,Override!$E$11:$E$40,"&gt;=0")-COUNTIFS(Override!$B$11:$B$40,$B72,Override!$D$11:$D$40,2,Override!$E$11:$E$40,"&gt;=0",Override!$C$11:$C$40,"MXAU"))&gt;0,SUMIFS(Override!$E$11:$E$40,Override!$B$11:$B$40,$B72,Override!$D$11:$D$40,2)-SUMIFS(Override!$E$11:$E$40,Override!$B$11:$B$40,$B72,Override!$D$11:$D$40,2,Override!$C$11:$C$40,"MXAU"),Override!$D$107)/'AS51'!$B$3,"")))</f>
        <v/>
      </c>
      <c r="H72" s="77">
        <f>IF(H$13="","",IF($B72="","",IFERROR($C72*$D72*IF((Override!$C$4="ON")*(COUNTIFS(Override!$B$11:$B$40,$B72,Override!$D$11:$D$40,3,Override!$E$11:$E$40,"&gt;=0")-COUNTIFS(Override!$B$11:$B$40,$B72,Override!$D$11:$D$40,3,Override!$E$11:$E$40,"&gt;=0",Override!$C$11:$C$40,"MXAU"))&gt;0,SUMIFS(Override!$E$11:$E$40,Override!$B$11:$B$40,$B72,Override!$D$11:$D$40,3)-SUMIFS(Override!$E$11:$E$40,Override!$B$11:$B$40,$B72,Override!$D$11:$D$40,3,Override!$C$11:$C$40,"MXAU"),Override!$E$107)/'AS51'!$B$3,"")))</f>
        <v/>
      </c>
      <c r="I72" s="77">
        <f>IF(I$13="","",IF($B72="","",IFERROR($C72*$D72*IF((Override!$C$4="ON")*(COUNTIFS(Override!$B$11:$B$40,$B72,Override!$D$11:$D$40,4,Override!$E$11:$E$40,"&gt;=0")-COUNTIFS(Override!$B$11:$B$40,$B72,Override!$D$11:$D$40,4,Override!$E$11:$E$40,"&gt;=0",Override!$C$11:$C$40,"MXAU"))&gt;0,SUMIFS(Override!$E$11:$E$40,Override!$B$11:$B$40,$B72,Override!$D$11:$D$40,4)-SUMIFS(Override!$E$11:$E$40,Override!$B$11:$B$40,$B72,Override!$D$11:$D$40,4,Override!$C$11:$C$40,"MXAU"),Override!$F$107)/'AS51'!$B$3,"")))</f>
        <v/>
      </c>
      <c r="J72" s="77">
        <f>IF(J$13="","",IF($B72="","",IFERROR($C72*$D72*IF((Override!$C$4="ON")*(COUNTIFS(Override!$B$11:$B$40,$B72,Override!$D$11:$D$40,5,Override!$E$11:$E$40,"&gt;=0")-COUNTIFS(Override!$B$11:$B$40,$B72,Override!$D$11:$D$40,5,Override!$E$11:$E$40,"&gt;=0",Override!$C$11:$C$40,"MXAU"))&gt;0,SUMIFS(Override!$E$11:$E$40,Override!$B$11:$B$40,$B72,Override!$D$11:$D$40,5)-SUMIFS(Override!$E$11:$E$40,Override!$B$11:$B$40,$B72,Override!$D$11:$D$40,5,Override!$C$11:$C$40,"MXAU"),Override!$G$107)/'AS51'!$B$3,"")))</f>
        <v/>
      </c>
      <c r="K72" s="77">
        <f>IF(K$13="","",IF($B72="","",IFERROR($C72*$D72*IF((Override!$C$4="ON")*(COUNTIFS(Override!$B$11:$B$40,$B72,Override!$D$11:$D$40,6,Override!$E$11:$E$40,"&gt;=0")-COUNTIFS(Override!$B$11:$B$40,$B72,Override!$D$11:$D$40,6,Override!$E$11:$E$40,"&gt;=0",Override!$C$11:$C$40,"MXAU"))&gt;0,SUMIFS(Override!$E$11:$E$40,Override!$B$11:$B$40,$B72,Override!$D$11:$D$40,6)-SUMIFS(Override!$E$11:$E$40,Override!$B$11:$B$40,$B72,Override!$D$11:$D$40,6,Override!$C$11:$C$40,"MXAU"),Override!$H$107)/'AS51'!$B$3,"")))</f>
        <v/>
      </c>
      <c r="L72" s="77">
        <f>IF(L$13="","",IF($B72="","",IFERROR($C72*$D72*IF((Override!$C$4="ON")*(COUNTIFS(Override!$B$11:$B$40,$B72,Override!$D$11:$D$40,7,Override!$E$11:$E$40,"&gt;=0")-COUNTIFS(Override!$B$11:$B$40,$B72,Override!$D$11:$D$40,7,Override!$E$11:$E$40,"&gt;=0",Override!$C$11:$C$40,"MXAU"))&gt;0,SUMIFS(Override!$E$11:$E$40,Override!$B$11:$B$40,$B72,Override!$D$11:$D$40,7)-SUMIFS(Override!$E$11:$E$40,Override!$B$11:$B$40,$B72,Override!$D$11:$D$40,7,Override!$C$11:$C$40,"MXAU"),Override!$I$107)/'AS51'!$B$3,"")))</f>
        <v/>
      </c>
      <c r="M72" s="77">
        <f>IF(M$13="","",IF($B72="","",IFERROR($C72*$D72*IF((Override!$C$4="ON")*(COUNTIFS(Override!$B$11:$B$40,$B72,Override!$D$11:$D$40,8,Override!$E$11:$E$40,"&gt;=0")-COUNTIFS(Override!$B$11:$B$40,$B72,Override!$D$11:$D$40,8,Override!$E$11:$E$40,"&gt;=0",Override!$C$11:$C$40,"MXAU"))&gt;0,SUMIFS(Override!$E$11:$E$40,Override!$B$11:$B$40,$B72,Override!$D$11:$D$40,8)-SUMIFS(Override!$E$11:$E$40,Override!$B$11:$B$40,$B72,Override!$D$11:$D$40,8,Override!$C$11:$C$40,"MXAU"),Override!$J$107)/'AS51'!$B$3,"")))</f>
        <v/>
      </c>
      <c r="N72" s="77">
        <f>IF(N$13="","",IF($B72="","",IFERROR($C72*$D72*IF((Override!$C$4="ON")*(COUNTIFS(Override!$B$11:$B$40,$B72,Override!$D$11:$D$40,9,Override!$E$11:$E$40,"&gt;=0")-COUNTIFS(Override!$B$11:$B$40,$B72,Override!$D$11:$D$40,9,Override!$E$11:$E$40,"&gt;=0",Override!$C$11:$C$40,"MXAU"))&gt;0,SUMIFS(Override!$E$11:$E$40,Override!$B$11:$B$40,$B72,Override!$D$11:$D$40,9)-SUMIFS(Override!$E$11:$E$40,Override!$B$11:$B$40,$B72,Override!$D$11:$D$40,9,Override!$C$11:$C$40,"MXAU"),Override!$K$107)/'AS51'!$B$3,"")))</f>
        <v/>
      </c>
      <c r="O72" s="77">
        <f>IF(O$13="","",IF($B72="","",IFERROR($C72*$D72*IF((Override!$C$4="ON")*(COUNTIFS(Override!$B$11:$B$40,$B72,Override!$D$11:$D$40,10,Override!$E$11:$E$40,"&gt;=0")-COUNTIFS(Override!$B$11:$B$40,$B72,Override!$D$11:$D$40,10,Override!$E$11:$E$40,"&gt;=0",Override!$C$11:$C$40,"MXAU"))&gt;0,SUMIFS(Override!$E$11:$E$40,Override!$B$11:$B$40,$B72,Override!$D$11:$D$40,10)-SUMIFS(Override!$E$11:$E$40,Override!$B$11:$B$40,$B72,Override!$D$11:$D$40,10,Override!$C$11:$C$40,"MXAU"),Override!$L$107)/'AS51'!$B$3,"")))</f>
        <v/>
      </c>
      <c r="P72" s="77">
        <f>IF(P$13="","",IF($B72="","",IFERROR($C72*$D72*IF((Override!$C$4="ON")*(COUNTIFS(Override!$B$11:$B$40,$B72,Override!$D$11:$D$40,11,Override!$E$11:$E$40,"&gt;=0")-COUNTIFS(Override!$B$11:$B$40,$B72,Override!$D$11:$D$40,11,Override!$E$11:$E$40,"&gt;=0",Override!$C$11:$C$40,"MXAU"))&gt;0,SUMIFS(Override!$E$11:$E$40,Override!$B$11:$B$40,$B72,Override!$D$11:$D$40,11)-SUMIFS(Override!$E$11:$E$40,Override!$B$11:$B$40,$B72,Override!$D$11:$D$40,11,Override!$C$11:$C$40,"MXAU"),Override!$M$107)/'AS51'!$B$3,"")))</f>
        <v/>
      </c>
      <c r="Q72" s="77">
        <f>IF(Q$13="","",IF($B72="","",IFERROR($C72*$D72*IF((Override!$C$4="ON")*(COUNTIFS(Override!$B$11:$B$40,$B72,Override!$D$11:$D$40,12,Override!$E$11:$E$40,"&gt;=0")-COUNTIFS(Override!$B$11:$B$40,$B72,Override!$D$11:$D$40,12,Override!$E$11:$E$40,"&gt;=0",Override!$C$11:$C$40,"MXAU"))&gt;0,SUMIFS(Override!$E$11:$E$40,Override!$B$11:$B$40,$B72,Override!$D$11:$D$40,12)-SUMIFS(Override!$E$11:$E$40,Override!$B$11:$B$40,$B72,Override!$D$11:$D$40,12,Override!$C$11:$C$40,"MXAU"),Override!$N$107)/'AS51'!$B$3,"")))</f>
        <v/>
      </c>
      <c r="R72" s="77">
        <f>IF(R$13="","",IF($B72="","",IFERROR($C72*$D72*IF((Override!$C$4="ON")*(COUNTIFS(Override!$B$11:$B$40,$B72,Override!$D$11:$D$40,13,Override!$E$11:$E$40,"&gt;=0")-COUNTIFS(Override!$B$11:$B$40,$B72,Override!$D$11:$D$40,13,Override!$E$11:$E$40,"&gt;=0",Override!$C$11:$C$40,"MXAU"))&gt;0,SUMIFS(Override!$E$11:$E$40,Override!$B$11:$B$40,$B72,Override!$D$11:$D$40,13)-SUMIFS(Override!$E$11:$E$40,Override!$B$11:$B$40,$B72,Override!$D$11:$D$40,13,Override!$C$11:$C$40,"MXAU"),Override!$O$107)/'AS51'!$B$3,"")))</f>
        <v/>
      </c>
      <c r="S72" s="77">
        <f>IF(S$13="","",IF($B72="","",IFERROR($C72*$D72*IF((Override!$C$4="ON")*(COUNTIFS(Override!$B$11:$B$40,$B72,Override!$D$11:$D$40,14,Override!$E$11:$E$40,"&gt;=0")-COUNTIFS(Override!$B$11:$B$40,$B72,Override!$D$11:$D$40,14,Override!$E$11:$E$40,"&gt;=0",Override!$C$11:$C$40,"MXAU"))&gt;0,SUMIFS(Override!$E$11:$E$40,Override!$B$11:$B$40,$B72,Override!$D$11:$D$40,14)-SUMIFS(Override!$E$11:$E$40,Override!$B$11:$B$40,$B72,Override!$D$11:$D$40,14,Override!$C$11:$C$40,"MXAU"),Override!$P$107)/'AS51'!$B$3,"")))</f>
        <v/>
      </c>
      <c r="T72" s="77">
        <f>IF(T$13="","",IF($B72="","",IFERROR($C72*$D72*IF((Override!$C$4="ON")*(COUNTIFS(Override!$B$11:$B$40,$B72,Override!$D$11:$D$40,15,Override!$E$11:$E$40,"&gt;=0")-COUNTIFS(Override!$B$11:$B$40,$B72,Override!$D$11:$D$40,15,Override!$E$11:$E$40,"&gt;=0",Override!$C$11:$C$40,"MXAU"))&gt;0,SUMIFS(Override!$E$11:$E$40,Override!$B$11:$B$40,$B72,Override!$D$11:$D$40,15)-SUMIFS(Override!$E$11:$E$40,Override!$B$11:$B$40,$B72,Override!$D$11:$D$40,15,Override!$C$11:$C$40,"MXAU"),Override!$Q$107)/'AS51'!$B$3,"")))</f>
        <v/>
      </c>
      <c r="U72" s="77">
        <f>IF(U$13="","",IF($B72="","",IFERROR($C72*$D72*IF((Override!$C$4="ON")*(COUNTIFS(Override!$B$11:$B$40,$B72,Override!$D$11:$D$40,16,Override!$E$11:$E$40,"&gt;=0")-COUNTIFS(Override!$B$11:$B$40,$B72,Override!$D$11:$D$40,16,Override!$E$11:$E$40,"&gt;=0",Override!$C$11:$C$40,"MXAU"))&gt;0,SUMIFS(Override!$E$11:$E$40,Override!$B$11:$B$40,$B72,Override!$D$11:$D$40,16)-SUMIFS(Override!$E$11:$E$40,Override!$B$11:$B$40,$B72,Override!$D$11:$D$40,16,Override!$C$11:$C$40,"MXAU"),Override!$R$107)/'AS51'!$B$3,"")))</f>
        <v/>
      </c>
      <c r="W72" s="77">
        <f>IF(W$13="","",IF($B72="","",IFERROR(F72*$E72/100,"")))</f>
        <v/>
      </c>
      <c r="X72" s="77">
        <f>IF(X$13="","",IF($B72="","",IFERROR(G72*$E72/100,"")))</f>
        <v/>
      </c>
      <c r="Y72" s="77">
        <f>IF(Y$13="","",IF($B72="","",IFERROR(H72*$E72/100,"")))</f>
        <v/>
      </c>
      <c r="Z72" s="77">
        <f>IF(Z$13="","",IF($B72="","",IFERROR(I72*$E72/100,"")))</f>
        <v/>
      </c>
      <c r="AA72" s="77">
        <f>IF(AA$13="","",IF($B72="","",IFERROR(J72*$E72/100,"")))</f>
        <v/>
      </c>
      <c r="AB72" s="77">
        <f>IF(AB$13="","",IF($B72="","",IFERROR(K72*$E72/100,"")))</f>
        <v/>
      </c>
      <c r="AC72" s="77">
        <f>IF(AC$13="","",IF($B72="","",IFERROR(L72*$E72/100,"")))</f>
        <v/>
      </c>
      <c r="AD72" s="77">
        <f>IF(AD$13="","",IF($B72="","",IFERROR(M72*$E72/100,"")))</f>
        <v/>
      </c>
      <c r="AE72" s="77">
        <f>IF(AE$13="","",IF($B72="","",IFERROR(N72*$E72/100,"")))</f>
        <v/>
      </c>
      <c r="AF72" s="77">
        <f>IF(AF$13="","",IF($B72="","",IFERROR(O72*$E72/100,"")))</f>
        <v/>
      </c>
      <c r="AG72" s="77">
        <f>IF(AG$13="","",IF($B72="","",IFERROR(P72*$E72/100,"")))</f>
        <v/>
      </c>
      <c r="AH72" s="77">
        <f>IF(AH$13="","",IF($B72="","",IFERROR(Q72*$E72/100,"")))</f>
        <v/>
      </c>
      <c r="AI72" s="77">
        <f>IF(AI$13="","",IF($B72="","",IFERROR(R72*$E72/100,"")))</f>
        <v/>
      </c>
      <c r="AJ72" s="77">
        <f>IF(AJ$13="","",IF($B72="","",IFERROR(S72*$E72/100,"")))</f>
        <v/>
      </c>
      <c r="AK72" s="77">
        <f>IF(AK$13="","",IF($B72="","",IFERROR(T72*$E72/100,"")))</f>
        <v/>
      </c>
      <c r="AL72" s="77">
        <f>IF(AL$13="","",IF($B72="","",IFERROR(U72*$E72/100,"")))</f>
        <v/>
      </c>
      <c r="AN72" s="77">
        <f>IF($B72="","",SUMIF($F$13:$U$13,"&lt;="&amp;Sector!$D$51,$F72:$U72))</f>
        <v/>
      </c>
      <c r="AO72" s="77">
        <f>IF($B72="","",SUMIF($W$13:$AL$13,"&lt;="&amp;Sector!$D$51,$W72:$AL72))</f>
        <v/>
      </c>
      <c r="AQ72" s="163">
        <f>IF(AQ$13="","",IF($B72="","",IFERROR($C72*$D72*SUMPRODUCT(('Dvd Calendar'!$E$624:$CZ$624&gt;AQ$12)*('Dvd Calendar'!$E$624:$CZ$624&lt;=AQ$13)*'Dvd Calendar'!$E$627:$CZ$627*(('Dvd Calendar'!$E$629:$CZ$629='Field Check'!$C$56)*('Field Check'!$C$56&lt;&gt;"")+('Dvd Calendar'!$E$629:$CZ$629='Field Check'!$C$57)*('Field Check'!$C$57&lt;&gt;"")))/'AS51'!$B$3,"")))</f>
        <v/>
      </c>
      <c r="AR72" s="163">
        <f>IF(AR$13="","",IF($B72="","",IFERROR($C72*$D72*SUMPRODUCT(('Dvd Calendar'!$E$624:$CZ$624&gt;AR$12)*('Dvd Calendar'!$E$624:$CZ$624&lt;=AR$13)*'Dvd Calendar'!$E$627:$CZ$627*(('Dvd Calendar'!$E$629:$CZ$629='Field Check'!$C$56)*('Field Check'!$C$56&lt;&gt;"")+('Dvd Calendar'!$E$629:$CZ$629='Field Check'!$C$57)*('Field Check'!$C$57&lt;&gt;"")))/'AS51'!$B$3,"")))</f>
        <v/>
      </c>
      <c r="AS72" s="163">
        <f>IF(AS$13="","",IF($B72="","",IFERROR($C72*$D72*SUMPRODUCT(('Dvd Calendar'!$E$624:$CZ$624&gt;AS$12)*('Dvd Calendar'!$E$624:$CZ$624&lt;=AS$13)*'Dvd Calendar'!$E$627:$CZ$627*(('Dvd Calendar'!$E$629:$CZ$629='Field Check'!$C$56)*('Field Check'!$C$56&lt;&gt;"")+('Dvd Calendar'!$E$629:$CZ$629='Field Check'!$C$57)*('Field Check'!$C$57&lt;&gt;"")))/'AS51'!$B$3,"")))</f>
        <v/>
      </c>
      <c r="AT72" s="163">
        <f>IF(AT$13="","",IF($B72="","",IFERROR($C72*$D72*SUMPRODUCT(('Dvd Calendar'!$E$624:$CZ$624&gt;AT$12)*('Dvd Calendar'!$E$624:$CZ$624&lt;=AT$13)*'Dvd Calendar'!$E$627:$CZ$627*(('Dvd Calendar'!$E$629:$CZ$629='Field Check'!$C$56)*('Field Check'!$C$56&lt;&gt;"")+('Dvd Calendar'!$E$629:$CZ$629='Field Check'!$C$57)*('Field Check'!$C$57&lt;&gt;"")))/'AS51'!$B$3,"")))</f>
        <v/>
      </c>
      <c r="AU72" s="163">
        <f>IF(AU$13="","",IF($B72="","",IFERROR($C72*$D72*SUMPRODUCT(('Dvd Calendar'!$E$624:$CZ$624&gt;AU$12)*('Dvd Calendar'!$E$624:$CZ$624&lt;=AU$13)*'Dvd Calendar'!$E$627:$CZ$627*(('Dvd Calendar'!$E$629:$CZ$629='Field Check'!$C$56)*('Field Check'!$C$56&lt;&gt;"")+('Dvd Calendar'!$E$629:$CZ$629='Field Check'!$C$57)*('Field Check'!$C$57&lt;&gt;"")))/'AS51'!$B$3,"")))</f>
        <v/>
      </c>
      <c r="AV72" s="163">
        <f>IF(AV$13="","",IF($B72="","",IFERROR($C72*$D72*SUMPRODUCT(('Dvd Calendar'!$E$624:$CZ$624&gt;AV$12)*('Dvd Calendar'!$E$624:$CZ$624&lt;=AV$13)*'Dvd Calendar'!$E$627:$CZ$627*(('Dvd Calendar'!$E$629:$CZ$629='Field Check'!$C$56)*('Field Check'!$C$56&lt;&gt;"")+('Dvd Calendar'!$E$629:$CZ$629='Field Check'!$C$57)*('Field Check'!$C$57&lt;&gt;"")))/'AS51'!$B$3,"")))</f>
        <v/>
      </c>
      <c r="AW72" s="163">
        <f>IF(AW$13="","",IF($B72="","",IFERROR($C72*$D72*SUMPRODUCT(('Dvd Calendar'!$E$624:$CZ$624&gt;AW$12)*('Dvd Calendar'!$E$624:$CZ$624&lt;=AW$13)*'Dvd Calendar'!$E$627:$CZ$627*(('Dvd Calendar'!$E$629:$CZ$629='Field Check'!$C$56)*('Field Check'!$C$56&lt;&gt;"")+('Dvd Calendar'!$E$629:$CZ$629='Field Check'!$C$57)*('Field Check'!$C$57&lt;&gt;"")))/'AS51'!$B$3,"")))</f>
        <v/>
      </c>
      <c r="AX72" s="163">
        <f>IF(AX$13="","",IF($B72="","",IFERROR($C72*$D72*SUMPRODUCT(('Dvd Calendar'!$E$624:$CZ$624&gt;AX$12)*('Dvd Calendar'!$E$624:$CZ$624&lt;=AX$13)*'Dvd Calendar'!$E$627:$CZ$627*(('Dvd Calendar'!$E$629:$CZ$629='Field Check'!$C$56)*('Field Check'!$C$56&lt;&gt;"")+('Dvd Calendar'!$E$629:$CZ$629='Field Check'!$C$57)*('Field Check'!$C$57&lt;&gt;"")))/'AS51'!$B$3,"")))</f>
        <v/>
      </c>
      <c r="AY72" s="163">
        <f>IF(AY$13="","",IF($B72="","",IFERROR($C72*$D72*SUMPRODUCT(('Dvd Calendar'!$E$624:$CZ$624&gt;AY$12)*('Dvd Calendar'!$E$624:$CZ$624&lt;=AY$13)*'Dvd Calendar'!$E$627:$CZ$627*(('Dvd Calendar'!$E$629:$CZ$629='Field Check'!$C$56)*('Field Check'!$C$56&lt;&gt;"")+('Dvd Calendar'!$E$629:$CZ$629='Field Check'!$C$57)*('Field Check'!$C$57&lt;&gt;"")))/'AS51'!$B$3,"")))</f>
        <v/>
      </c>
      <c r="AZ72" s="163">
        <f>IF(AZ$13="","",IF($B72="","",IFERROR($C72*$D72*SUMPRODUCT(('Dvd Calendar'!$E$624:$CZ$624&gt;AZ$12)*('Dvd Calendar'!$E$624:$CZ$624&lt;=AZ$13)*'Dvd Calendar'!$E$627:$CZ$627*(('Dvd Calendar'!$E$629:$CZ$629='Field Check'!$C$56)*('Field Check'!$C$56&lt;&gt;"")+('Dvd Calendar'!$E$629:$CZ$629='Field Check'!$C$57)*('Field Check'!$C$57&lt;&gt;"")))/'AS51'!$B$3,"")))</f>
        <v/>
      </c>
      <c r="BA72" s="163">
        <f>IF(BA$13="","",IF($B72="","",IFERROR($C72*$D72*SUMPRODUCT(('Dvd Calendar'!$E$624:$CZ$624&gt;BA$12)*('Dvd Calendar'!$E$624:$CZ$624&lt;=BA$13)*'Dvd Calendar'!$E$627:$CZ$627*(('Dvd Calendar'!$E$629:$CZ$629='Field Check'!$C$56)*('Field Check'!$C$56&lt;&gt;"")+('Dvd Calendar'!$E$629:$CZ$629='Field Check'!$C$57)*('Field Check'!$C$57&lt;&gt;"")))/'AS51'!$B$3,"")))</f>
        <v/>
      </c>
      <c r="BB72" s="163">
        <f>IF(BB$13="","",IF($B72="","",IFERROR($C72*$D72*SUMPRODUCT(('Dvd Calendar'!$E$624:$CZ$624&gt;BB$12)*('Dvd Calendar'!$E$624:$CZ$624&lt;=BB$13)*'Dvd Calendar'!$E$627:$CZ$627*(('Dvd Calendar'!$E$629:$CZ$629='Field Check'!$C$56)*('Field Check'!$C$56&lt;&gt;"")+('Dvd Calendar'!$E$629:$CZ$629='Field Check'!$C$57)*('Field Check'!$C$57&lt;&gt;"")))/'AS51'!$B$3,"")))</f>
        <v/>
      </c>
      <c r="BC72" s="163">
        <f>IF(BC$13="","",IF($B72="","",IFERROR($C72*$D72*SUMPRODUCT(('Dvd Calendar'!$E$624:$CZ$624&gt;BC$12)*('Dvd Calendar'!$E$624:$CZ$624&lt;=BC$13)*'Dvd Calendar'!$E$627:$CZ$627*(('Dvd Calendar'!$E$629:$CZ$629='Field Check'!$C$56)*('Field Check'!$C$56&lt;&gt;"")+('Dvd Calendar'!$E$629:$CZ$629='Field Check'!$C$57)*('Field Check'!$C$57&lt;&gt;"")))/'AS51'!$B$3,"")))</f>
        <v/>
      </c>
      <c r="BD72" s="163">
        <f>IF(BD$13="","",IF($B72="","",IFERROR($C72*$D72*SUMPRODUCT(('Dvd Calendar'!$E$624:$CZ$624&gt;BD$12)*('Dvd Calendar'!$E$624:$CZ$624&lt;=BD$13)*'Dvd Calendar'!$E$627:$CZ$627*(('Dvd Calendar'!$E$629:$CZ$629='Field Check'!$C$56)*('Field Check'!$C$56&lt;&gt;"")+('Dvd Calendar'!$E$629:$CZ$629='Field Check'!$C$57)*('Field Check'!$C$57&lt;&gt;"")))/'AS51'!$B$3,"")))</f>
        <v/>
      </c>
      <c r="BE72" s="163">
        <f>IF(BE$13="","",IF($B72="","",IFERROR($C72*$D72*SUMPRODUCT(('Dvd Calendar'!$E$624:$CZ$624&gt;BE$12)*('Dvd Calendar'!$E$624:$CZ$624&lt;=BE$13)*'Dvd Calendar'!$E$627:$CZ$627*(('Dvd Calendar'!$E$629:$CZ$629='Field Check'!$C$56)*('Field Check'!$C$56&lt;&gt;"")+('Dvd Calendar'!$E$629:$CZ$629='Field Check'!$C$57)*('Field Check'!$C$57&lt;&gt;"")))/'AS51'!$B$3,"")))</f>
        <v/>
      </c>
      <c r="BF72" s="163">
        <f>IF(BF$13="","",IF($B72="","",IFERROR($C72*$D72*SUMPRODUCT(('Dvd Calendar'!$E$624:$CZ$624&gt;BF$12)*('Dvd Calendar'!$E$624:$CZ$624&lt;=BF$13)*'Dvd Calendar'!$E$627:$CZ$627*(('Dvd Calendar'!$E$629:$CZ$629='Field Check'!$C$56)*('Field Check'!$C$56&lt;&gt;"")+('Dvd Calendar'!$E$629:$CZ$629='Field Check'!$C$57)*('Field Check'!$C$57&lt;&gt;"")))/'AS51'!$B$3,"")))</f>
        <v/>
      </c>
      <c r="BH72" s="163">
        <f>IF(BH$13="","",IF($B72="","",IFERROR(AQ72*$E72/100,"")))</f>
        <v/>
      </c>
      <c r="BI72" s="163">
        <f>IF(BI$13="","",IF($B72="","",IFERROR(AR72*$E72/100,"")))</f>
        <v/>
      </c>
      <c r="BJ72" s="163">
        <f>IF(BJ$13="","",IF($B72="","",IFERROR(AS72*$E72/100,"")))</f>
        <v/>
      </c>
      <c r="BK72" s="163">
        <f>IF(BK$13="","",IF($B72="","",IFERROR(AT72*$E72/100,"")))</f>
        <v/>
      </c>
      <c r="BL72" s="163">
        <f>IF(BL$13="","",IF($B72="","",IFERROR(AU72*$E72/100,"")))</f>
        <v/>
      </c>
      <c r="BM72" s="163">
        <f>IF(BM$13="","",IF($B72="","",IFERROR(AV72*$E72/100,"")))</f>
        <v/>
      </c>
      <c r="BN72" s="163">
        <f>IF(BN$13="","",IF($B72="","",IFERROR(AW72*$E72/100,"")))</f>
        <v/>
      </c>
      <c r="BO72" s="163">
        <f>IF(BO$13="","",IF($B72="","",IFERROR(AX72*$E72/100,"")))</f>
        <v/>
      </c>
      <c r="BP72" s="163">
        <f>IF(BP$13="","",IF($B72="","",IFERROR(AY72*$E72/100,"")))</f>
        <v/>
      </c>
      <c r="BQ72" s="163">
        <f>IF(BQ$13="","",IF($B72="","",IFERROR(AZ72*$E72/100,"")))</f>
        <v/>
      </c>
      <c r="BR72" s="163">
        <f>IF(BR$13="","",IF($B72="","",IFERROR(BA72*$E72/100,"")))</f>
        <v/>
      </c>
      <c r="BS72" s="163">
        <f>IF(BS$13="","",IF($B72="","",IFERROR(BB72*$E72/100,"")))</f>
        <v/>
      </c>
      <c r="BT72" s="163">
        <f>IF(BT$13="","",IF($B72="","",IFERROR(BC72*$E72/100,"")))</f>
        <v/>
      </c>
      <c r="BU72" s="163">
        <f>IF(BU$13="","",IF($B72="","",IFERROR(BD72*$E72/100,"")))</f>
        <v/>
      </c>
      <c r="BV72" s="163">
        <f>IF(BV$13="","",IF($B72="","",IFERROR(BE72*$E72/100,"")))</f>
        <v/>
      </c>
      <c r="BW72" s="163">
        <f>IF(BW$13="","",IF($B72="","",IFERROR(BF72*$E72/100,"")))</f>
        <v/>
      </c>
    </row>
    <row r="73">
      <c r="B73" s="126">
        <f>IF('AS51'!$C$63="","",'AS51'!$C$63)</f>
        <v/>
      </c>
      <c r="C73" s="74">
        <f>IF('AS51'!$B$63="","",'AS51'!$B$63)</f>
        <v/>
      </c>
      <c r="D73" s="75">
        <f>IFERROR('AS51'!$Q$63,1)</f>
        <v/>
      </c>
      <c r="E73" s="76">
        <f>IF($B73="","",IF(ISNUMBER('AS51'!$I$63),'AS51'!$I$63,'Index Summary'!$C$7))</f>
        <v/>
      </c>
      <c r="F73" s="77">
        <f>IF(F$13="","",IF($B73="","",IFERROR($C73*$D73*IF((Override!$C$4="ON")*(COUNTIFS(Override!$B$11:$B$40,$B73,Override!$D$11:$D$40,1,Override!$E$11:$E$40,"&gt;=0")-COUNTIFS(Override!$B$11:$B$40,$B73,Override!$D$11:$D$40,1,Override!$E$11:$E$40,"&gt;=0",Override!$C$11:$C$40,"MXAU"))&gt;0,SUMIFS(Override!$E$11:$E$40,Override!$B$11:$B$40,$B73,Override!$D$11:$D$40,1)-SUMIFS(Override!$E$11:$E$40,Override!$B$11:$B$40,$B73,Override!$D$11:$D$40,1,Override!$C$11:$C$40,"MXAU"),Override!$C$108)/'AS51'!$B$3,"")))</f>
        <v/>
      </c>
      <c r="G73" s="77">
        <f>IF(G$13="","",IF($B73="","",IFERROR($C73*$D73*IF((Override!$C$4="ON")*(COUNTIFS(Override!$B$11:$B$40,$B73,Override!$D$11:$D$40,2,Override!$E$11:$E$40,"&gt;=0")-COUNTIFS(Override!$B$11:$B$40,$B73,Override!$D$11:$D$40,2,Override!$E$11:$E$40,"&gt;=0",Override!$C$11:$C$40,"MXAU"))&gt;0,SUMIFS(Override!$E$11:$E$40,Override!$B$11:$B$40,$B73,Override!$D$11:$D$40,2)-SUMIFS(Override!$E$11:$E$40,Override!$B$11:$B$40,$B73,Override!$D$11:$D$40,2,Override!$C$11:$C$40,"MXAU"),Override!$D$108)/'AS51'!$B$3,"")))</f>
        <v/>
      </c>
      <c r="H73" s="77">
        <f>IF(H$13="","",IF($B73="","",IFERROR($C73*$D73*IF((Override!$C$4="ON")*(COUNTIFS(Override!$B$11:$B$40,$B73,Override!$D$11:$D$40,3,Override!$E$11:$E$40,"&gt;=0")-COUNTIFS(Override!$B$11:$B$40,$B73,Override!$D$11:$D$40,3,Override!$E$11:$E$40,"&gt;=0",Override!$C$11:$C$40,"MXAU"))&gt;0,SUMIFS(Override!$E$11:$E$40,Override!$B$11:$B$40,$B73,Override!$D$11:$D$40,3)-SUMIFS(Override!$E$11:$E$40,Override!$B$11:$B$40,$B73,Override!$D$11:$D$40,3,Override!$C$11:$C$40,"MXAU"),Override!$E$108)/'AS51'!$B$3,"")))</f>
        <v/>
      </c>
      <c r="I73" s="77">
        <f>IF(I$13="","",IF($B73="","",IFERROR($C73*$D73*IF((Override!$C$4="ON")*(COUNTIFS(Override!$B$11:$B$40,$B73,Override!$D$11:$D$40,4,Override!$E$11:$E$40,"&gt;=0")-COUNTIFS(Override!$B$11:$B$40,$B73,Override!$D$11:$D$40,4,Override!$E$11:$E$40,"&gt;=0",Override!$C$11:$C$40,"MXAU"))&gt;0,SUMIFS(Override!$E$11:$E$40,Override!$B$11:$B$40,$B73,Override!$D$11:$D$40,4)-SUMIFS(Override!$E$11:$E$40,Override!$B$11:$B$40,$B73,Override!$D$11:$D$40,4,Override!$C$11:$C$40,"MXAU"),Override!$F$108)/'AS51'!$B$3,"")))</f>
        <v/>
      </c>
      <c r="J73" s="77">
        <f>IF(J$13="","",IF($B73="","",IFERROR($C73*$D73*IF((Override!$C$4="ON")*(COUNTIFS(Override!$B$11:$B$40,$B73,Override!$D$11:$D$40,5,Override!$E$11:$E$40,"&gt;=0")-COUNTIFS(Override!$B$11:$B$40,$B73,Override!$D$11:$D$40,5,Override!$E$11:$E$40,"&gt;=0",Override!$C$11:$C$40,"MXAU"))&gt;0,SUMIFS(Override!$E$11:$E$40,Override!$B$11:$B$40,$B73,Override!$D$11:$D$40,5)-SUMIFS(Override!$E$11:$E$40,Override!$B$11:$B$40,$B73,Override!$D$11:$D$40,5,Override!$C$11:$C$40,"MXAU"),Override!$G$108)/'AS51'!$B$3,"")))</f>
        <v/>
      </c>
      <c r="K73" s="77">
        <f>IF(K$13="","",IF($B73="","",IFERROR($C73*$D73*IF((Override!$C$4="ON")*(COUNTIFS(Override!$B$11:$B$40,$B73,Override!$D$11:$D$40,6,Override!$E$11:$E$40,"&gt;=0")-COUNTIFS(Override!$B$11:$B$40,$B73,Override!$D$11:$D$40,6,Override!$E$11:$E$40,"&gt;=0",Override!$C$11:$C$40,"MXAU"))&gt;0,SUMIFS(Override!$E$11:$E$40,Override!$B$11:$B$40,$B73,Override!$D$11:$D$40,6)-SUMIFS(Override!$E$11:$E$40,Override!$B$11:$B$40,$B73,Override!$D$11:$D$40,6,Override!$C$11:$C$40,"MXAU"),Override!$H$108)/'AS51'!$B$3,"")))</f>
        <v/>
      </c>
      <c r="L73" s="77">
        <f>IF(L$13="","",IF($B73="","",IFERROR($C73*$D73*IF((Override!$C$4="ON")*(COUNTIFS(Override!$B$11:$B$40,$B73,Override!$D$11:$D$40,7,Override!$E$11:$E$40,"&gt;=0")-COUNTIFS(Override!$B$11:$B$40,$B73,Override!$D$11:$D$40,7,Override!$E$11:$E$40,"&gt;=0",Override!$C$11:$C$40,"MXAU"))&gt;0,SUMIFS(Override!$E$11:$E$40,Override!$B$11:$B$40,$B73,Override!$D$11:$D$40,7)-SUMIFS(Override!$E$11:$E$40,Override!$B$11:$B$40,$B73,Override!$D$11:$D$40,7,Override!$C$11:$C$40,"MXAU"),Override!$I$108)/'AS51'!$B$3,"")))</f>
        <v/>
      </c>
      <c r="M73" s="77">
        <f>IF(M$13="","",IF($B73="","",IFERROR($C73*$D73*IF((Override!$C$4="ON")*(COUNTIFS(Override!$B$11:$B$40,$B73,Override!$D$11:$D$40,8,Override!$E$11:$E$40,"&gt;=0")-COUNTIFS(Override!$B$11:$B$40,$B73,Override!$D$11:$D$40,8,Override!$E$11:$E$40,"&gt;=0",Override!$C$11:$C$40,"MXAU"))&gt;0,SUMIFS(Override!$E$11:$E$40,Override!$B$11:$B$40,$B73,Override!$D$11:$D$40,8)-SUMIFS(Override!$E$11:$E$40,Override!$B$11:$B$40,$B73,Override!$D$11:$D$40,8,Override!$C$11:$C$40,"MXAU"),Override!$J$108)/'AS51'!$B$3,"")))</f>
        <v/>
      </c>
      <c r="N73" s="77">
        <f>IF(N$13="","",IF($B73="","",IFERROR($C73*$D73*IF((Override!$C$4="ON")*(COUNTIFS(Override!$B$11:$B$40,$B73,Override!$D$11:$D$40,9,Override!$E$11:$E$40,"&gt;=0")-COUNTIFS(Override!$B$11:$B$40,$B73,Override!$D$11:$D$40,9,Override!$E$11:$E$40,"&gt;=0",Override!$C$11:$C$40,"MXAU"))&gt;0,SUMIFS(Override!$E$11:$E$40,Override!$B$11:$B$40,$B73,Override!$D$11:$D$40,9)-SUMIFS(Override!$E$11:$E$40,Override!$B$11:$B$40,$B73,Override!$D$11:$D$40,9,Override!$C$11:$C$40,"MXAU"),Override!$K$108)/'AS51'!$B$3,"")))</f>
        <v/>
      </c>
      <c r="O73" s="77">
        <f>IF(O$13="","",IF($B73="","",IFERROR($C73*$D73*IF((Override!$C$4="ON")*(COUNTIFS(Override!$B$11:$B$40,$B73,Override!$D$11:$D$40,10,Override!$E$11:$E$40,"&gt;=0")-COUNTIFS(Override!$B$11:$B$40,$B73,Override!$D$11:$D$40,10,Override!$E$11:$E$40,"&gt;=0",Override!$C$11:$C$40,"MXAU"))&gt;0,SUMIFS(Override!$E$11:$E$40,Override!$B$11:$B$40,$B73,Override!$D$11:$D$40,10)-SUMIFS(Override!$E$11:$E$40,Override!$B$11:$B$40,$B73,Override!$D$11:$D$40,10,Override!$C$11:$C$40,"MXAU"),Override!$L$108)/'AS51'!$B$3,"")))</f>
        <v/>
      </c>
      <c r="P73" s="77">
        <f>IF(P$13="","",IF($B73="","",IFERROR($C73*$D73*IF((Override!$C$4="ON")*(COUNTIFS(Override!$B$11:$B$40,$B73,Override!$D$11:$D$40,11,Override!$E$11:$E$40,"&gt;=0")-COUNTIFS(Override!$B$11:$B$40,$B73,Override!$D$11:$D$40,11,Override!$E$11:$E$40,"&gt;=0",Override!$C$11:$C$40,"MXAU"))&gt;0,SUMIFS(Override!$E$11:$E$40,Override!$B$11:$B$40,$B73,Override!$D$11:$D$40,11)-SUMIFS(Override!$E$11:$E$40,Override!$B$11:$B$40,$B73,Override!$D$11:$D$40,11,Override!$C$11:$C$40,"MXAU"),Override!$M$108)/'AS51'!$B$3,"")))</f>
        <v/>
      </c>
      <c r="Q73" s="77">
        <f>IF(Q$13="","",IF($B73="","",IFERROR($C73*$D73*IF((Override!$C$4="ON")*(COUNTIFS(Override!$B$11:$B$40,$B73,Override!$D$11:$D$40,12,Override!$E$11:$E$40,"&gt;=0")-COUNTIFS(Override!$B$11:$B$40,$B73,Override!$D$11:$D$40,12,Override!$E$11:$E$40,"&gt;=0",Override!$C$11:$C$40,"MXAU"))&gt;0,SUMIFS(Override!$E$11:$E$40,Override!$B$11:$B$40,$B73,Override!$D$11:$D$40,12)-SUMIFS(Override!$E$11:$E$40,Override!$B$11:$B$40,$B73,Override!$D$11:$D$40,12,Override!$C$11:$C$40,"MXAU"),Override!$N$108)/'AS51'!$B$3,"")))</f>
        <v/>
      </c>
      <c r="R73" s="77">
        <f>IF(R$13="","",IF($B73="","",IFERROR($C73*$D73*IF((Override!$C$4="ON")*(COUNTIFS(Override!$B$11:$B$40,$B73,Override!$D$11:$D$40,13,Override!$E$11:$E$40,"&gt;=0")-COUNTIFS(Override!$B$11:$B$40,$B73,Override!$D$11:$D$40,13,Override!$E$11:$E$40,"&gt;=0",Override!$C$11:$C$40,"MXAU"))&gt;0,SUMIFS(Override!$E$11:$E$40,Override!$B$11:$B$40,$B73,Override!$D$11:$D$40,13)-SUMIFS(Override!$E$11:$E$40,Override!$B$11:$B$40,$B73,Override!$D$11:$D$40,13,Override!$C$11:$C$40,"MXAU"),Override!$O$108)/'AS51'!$B$3,"")))</f>
        <v/>
      </c>
      <c r="S73" s="77">
        <f>IF(S$13="","",IF($B73="","",IFERROR($C73*$D73*IF((Override!$C$4="ON")*(COUNTIFS(Override!$B$11:$B$40,$B73,Override!$D$11:$D$40,14,Override!$E$11:$E$40,"&gt;=0")-COUNTIFS(Override!$B$11:$B$40,$B73,Override!$D$11:$D$40,14,Override!$E$11:$E$40,"&gt;=0",Override!$C$11:$C$40,"MXAU"))&gt;0,SUMIFS(Override!$E$11:$E$40,Override!$B$11:$B$40,$B73,Override!$D$11:$D$40,14)-SUMIFS(Override!$E$11:$E$40,Override!$B$11:$B$40,$B73,Override!$D$11:$D$40,14,Override!$C$11:$C$40,"MXAU"),Override!$P$108)/'AS51'!$B$3,"")))</f>
        <v/>
      </c>
      <c r="T73" s="77">
        <f>IF(T$13="","",IF($B73="","",IFERROR($C73*$D73*IF((Override!$C$4="ON")*(COUNTIFS(Override!$B$11:$B$40,$B73,Override!$D$11:$D$40,15,Override!$E$11:$E$40,"&gt;=0")-COUNTIFS(Override!$B$11:$B$40,$B73,Override!$D$11:$D$40,15,Override!$E$11:$E$40,"&gt;=0",Override!$C$11:$C$40,"MXAU"))&gt;0,SUMIFS(Override!$E$11:$E$40,Override!$B$11:$B$40,$B73,Override!$D$11:$D$40,15)-SUMIFS(Override!$E$11:$E$40,Override!$B$11:$B$40,$B73,Override!$D$11:$D$40,15,Override!$C$11:$C$40,"MXAU"),Override!$Q$108)/'AS51'!$B$3,"")))</f>
        <v/>
      </c>
      <c r="U73" s="77">
        <f>IF(U$13="","",IF($B73="","",IFERROR($C73*$D73*IF((Override!$C$4="ON")*(COUNTIFS(Override!$B$11:$B$40,$B73,Override!$D$11:$D$40,16,Override!$E$11:$E$40,"&gt;=0")-COUNTIFS(Override!$B$11:$B$40,$B73,Override!$D$11:$D$40,16,Override!$E$11:$E$40,"&gt;=0",Override!$C$11:$C$40,"MXAU"))&gt;0,SUMIFS(Override!$E$11:$E$40,Override!$B$11:$B$40,$B73,Override!$D$11:$D$40,16)-SUMIFS(Override!$E$11:$E$40,Override!$B$11:$B$40,$B73,Override!$D$11:$D$40,16,Override!$C$11:$C$40,"MXAU"),Override!$R$108)/'AS51'!$B$3,"")))</f>
        <v/>
      </c>
      <c r="W73" s="77">
        <f>IF(W$13="","",IF($B73="","",IFERROR(F73*$E73/100,"")))</f>
        <v/>
      </c>
      <c r="X73" s="77">
        <f>IF(X$13="","",IF($B73="","",IFERROR(G73*$E73/100,"")))</f>
        <v/>
      </c>
      <c r="Y73" s="77">
        <f>IF(Y$13="","",IF($B73="","",IFERROR(H73*$E73/100,"")))</f>
        <v/>
      </c>
      <c r="Z73" s="77">
        <f>IF(Z$13="","",IF($B73="","",IFERROR(I73*$E73/100,"")))</f>
        <v/>
      </c>
      <c r="AA73" s="77">
        <f>IF(AA$13="","",IF($B73="","",IFERROR(J73*$E73/100,"")))</f>
        <v/>
      </c>
      <c r="AB73" s="77">
        <f>IF(AB$13="","",IF($B73="","",IFERROR(K73*$E73/100,"")))</f>
        <v/>
      </c>
      <c r="AC73" s="77">
        <f>IF(AC$13="","",IF($B73="","",IFERROR(L73*$E73/100,"")))</f>
        <v/>
      </c>
      <c r="AD73" s="77">
        <f>IF(AD$13="","",IF($B73="","",IFERROR(M73*$E73/100,"")))</f>
        <v/>
      </c>
      <c r="AE73" s="77">
        <f>IF(AE$13="","",IF($B73="","",IFERROR(N73*$E73/100,"")))</f>
        <v/>
      </c>
      <c r="AF73" s="77">
        <f>IF(AF$13="","",IF($B73="","",IFERROR(O73*$E73/100,"")))</f>
        <v/>
      </c>
      <c r="AG73" s="77">
        <f>IF(AG$13="","",IF($B73="","",IFERROR(P73*$E73/100,"")))</f>
        <v/>
      </c>
      <c r="AH73" s="77">
        <f>IF(AH$13="","",IF($B73="","",IFERROR(Q73*$E73/100,"")))</f>
        <v/>
      </c>
      <c r="AI73" s="77">
        <f>IF(AI$13="","",IF($B73="","",IFERROR(R73*$E73/100,"")))</f>
        <v/>
      </c>
      <c r="AJ73" s="77">
        <f>IF(AJ$13="","",IF($B73="","",IFERROR(S73*$E73/100,"")))</f>
        <v/>
      </c>
      <c r="AK73" s="77">
        <f>IF(AK$13="","",IF($B73="","",IFERROR(T73*$E73/100,"")))</f>
        <v/>
      </c>
      <c r="AL73" s="77">
        <f>IF(AL$13="","",IF($B73="","",IFERROR(U73*$E73/100,"")))</f>
        <v/>
      </c>
      <c r="AN73" s="77">
        <f>IF($B73="","",SUMIF($F$13:$U$13,"&lt;="&amp;Sector!$D$51,$F73:$U73))</f>
        <v/>
      </c>
      <c r="AO73" s="77">
        <f>IF($B73="","",SUMIF($W$13:$AL$13,"&lt;="&amp;Sector!$D$51,$W73:$AL73))</f>
        <v/>
      </c>
      <c r="AQ73" s="163">
        <f>IF(AQ$13="","",IF($B73="","",IFERROR($C73*$D73*SUMPRODUCT(('Dvd Calendar'!$E$635:$CZ$635&gt;AQ$12)*('Dvd Calendar'!$E$635:$CZ$635&lt;=AQ$13)*'Dvd Calendar'!$E$638:$CZ$638*(('Dvd Calendar'!$E$640:$CZ$640='Field Check'!$C$56)*('Field Check'!$C$56&lt;&gt;"")+('Dvd Calendar'!$E$640:$CZ$640='Field Check'!$C$57)*('Field Check'!$C$57&lt;&gt;"")))/'AS51'!$B$3,"")))</f>
        <v/>
      </c>
      <c r="AR73" s="163">
        <f>IF(AR$13="","",IF($B73="","",IFERROR($C73*$D73*SUMPRODUCT(('Dvd Calendar'!$E$635:$CZ$635&gt;AR$12)*('Dvd Calendar'!$E$635:$CZ$635&lt;=AR$13)*'Dvd Calendar'!$E$638:$CZ$638*(('Dvd Calendar'!$E$640:$CZ$640='Field Check'!$C$56)*('Field Check'!$C$56&lt;&gt;"")+('Dvd Calendar'!$E$640:$CZ$640='Field Check'!$C$57)*('Field Check'!$C$57&lt;&gt;"")))/'AS51'!$B$3,"")))</f>
        <v/>
      </c>
      <c r="AS73" s="163">
        <f>IF(AS$13="","",IF($B73="","",IFERROR($C73*$D73*SUMPRODUCT(('Dvd Calendar'!$E$635:$CZ$635&gt;AS$12)*('Dvd Calendar'!$E$635:$CZ$635&lt;=AS$13)*'Dvd Calendar'!$E$638:$CZ$638*(('Dvd Calendar'!$E$640:$CZ$640='Field Check'!$C$56)*('Field Check'!$C$56&lt;&gt;"")+('Dvd Calendar'!$E$640:$CZ$640='Field Check'!$C$57)*('Field Check'!$C$57&lt;&gt;"")))/'AS51'!$B$3,"")))</f>
        <v/>
      </c>
      <c r="AT73" s="163">
        <f>IF(AT$13="","",IF($B73="","",IFERROR($C73*$D73*SUMPRODUCT(('Dvd Calendar'!$E$635:$CZ$635&gt;AT$12)*('Dvd Calendar'!$E$635:$CZ$635&lt;=AT$13)*'Dvd Calendar'!$E$638:$CZ$638*(('Dvd Calendar'!$E$640:$CZ$640='Field Check'!$C$56)*('Field Check'!$C$56&lt;&gt;"")+('Dvd Calendar'!$E$640:$CZ$640='Field Check'!$C$57)*('Field Check'!$C$57&lt;&gt;"")))/'AS51'!$B$3,"")))</f>
        <v/>
      </c>
      <c r="AU73" s="163">
        <f>IF(AU$13="","",IF($B73="","",IFERROR($C73*$D73*SUMPRODUCT(('Dvd Calendar'!$E$635:$CZ$635&gt;AU$12)*('Dvd Calendar'!$E$635:$CZ$635&lt;=AU$13)*'Dvd Calendar'!$E$638:$CZ$638*(('Dvd Calendar'!$E$640:$CZ$640='Field Check'!$C$56)*('Field Check'!$C$56&lt;&gt;"")+('Dvd Calendar'!$E$640:$CZ$640='Field Check'!$C$57)*('Field Check'!$C$57&lt;&gt;"")))/'AS51'!$B$3,"")))</f>
        <v/>
      </c>
      <c r="AV73" s="163">
        <f>IF(AV$13="","",IF($B73="","",IFERROR($C73*$D73*SUMPRODUCT(('Dvd Calendar'!$E$635:$CZ$635&gt;AV$12)*('Dvd Calendar'!$E$635:$CZ$635&lt;=AV$13)*'Dvd Calendar'!$E$638:$CZ$638*(('Dvd Calendar'!$E$640:$CZ$640='Field Check'!$C$56)*('Field Check'!$C$56&lt;&gt;"")+('Dvd Calendar'!$E$640:$CZ$640='Field Check'!$C$57)*('Field Check'!$C$57&lt;&gt;"")))/'AS51'!$B$3,"")))</f>
        <v/>
      </c>
      <c r="AW73" s="163">
        <f>IF(AW$13="","",IF($B73="","",IFERROR($C73*$D73*SUMPRODUCT(('Dvd Calendar'!$E$635:$CZ$635&gt;AW$12)*('Dvd Calendar'!$E$635:$CZ$635&lt;=AW$13)*'Dvd Calendar'!$E$638:$CZ$638*(('Dvd Calendar'!$E$640:$CZ$640='Field Check'!$C$56)*('Field Check'!$C$56&lt;&gt;"")+('Dvd Calendar'!$E$640:$CZ$640='Field Check'!$C$57)*('Field Check'!$C$57&lt;&gt;"")))/'AS51'!$B$3,"")))</f>
        <v/>
      </c>
      <c r="AX73" s="163">
        <f>IF(AX$13="","",IF($B73="","",IFERROR($C73*$D73*SUMPRODUCT(('Dvd Calendar'!$E$635:$CZ$635&gt;AX$12)*('Dvd Calendar'!$E$635:$CZ$635&lt;=AX$13)*'Dvd Calendar'!$E$638:$CZ$638*(('Dvd Calendar'!$E$640:$CZ$640='Field Check'!$C$56)*('Field Check'!$C$56&lt;&gt;"")+('Dvd Calendar'!$E$640:$CZ$640='Field Check'!$C$57)*('Field Check'!$C$57&lt;&gt;"")))/'AS51'!$B$3,"")))</f>
        <v/>
      </c>
      <c r="AY73" s="163">
        <f>IF(AY$13="","",IF($B73="","",IFERROR($C73*$D73*SUMPRODUCT(('Dvd Calendar'!$E$635:$CZ$635&gt;AY$12)*('Dvd Calendar'!$E$635:$CZ$635&lt;=AY$13)*'Dvd Calendar'!$E$638:$CZ$638*(('Dvd Calendar'!$E$640:$CZ$640='Field Check'!$C$56)*('Field Check'!$C$56&lt;&gt;"")+('Dvd Calendar'!$E$640:$CZ$640='Field Check'!$C$57)*('Field Check'!$C$57&lt;&gt;"")))/'AS51'!$B$3,"")))</f>
        <v/>
      </c>
      <c r="AZ73" s="163">
        <f>IF(AZ$13="","",IF($B73="","",IFERROR($C73*$D73*SUMPRODUCT(('Dvd Calendar'!$E$635:$CZ$635&gt;AZ$12)*('Dvd Calendar'!$E$635:$CZ$635&lt;=AZ$13)*'Dvd Calendar'!$E$638:$CZ$638*(('Dvd Calendar'!$E$640:$CZ$640='Field Check'!$C$56)*('Field Check'!$C$56&lt;&gt;"")+('Dvd Calendar'!$E$640:$CZ$640='Field Check'!$C$57)*('Field Check'!$C$57&lt;&gt;"")))/'AS51'!$B$3,"")))</f>
        <v/>
      </c>
      <c r="BA73" s="163">
        <f>IF(BA$13="","",IF($B73="","",IFERROR($C73*$D73*SUMPRODUCT(('Dvd Calendar'!$E$635:$CZ$635&gt;BA$12)*('Dvd Calendar'!$E$635:$CZ$635&lt;=BA$13)*'Dvd Calendar'!$E$638:$CZ$638*(('Dvd Calendar'!$E$640:$CZ$640='Field Check'!$C$56)*('Field Check'!$C$56&lt;&gt;"")+('Dvd Calendar'!$E$640:$CZ$640='Field Check'!$C$57)*('Field Check'!$C$57&lt;&gt;"")))/'AS51'!$B$3,"")))</f>
        <v/>
      </c>
      <c r="BB73" s="163">
        <f>IF(BB$13="","",IF($B73="","",IFERROR($C73*$D73*SUMPRODUCT(('Dvd Calendar'!$E$635:$CZ$635&gt;BB$12)*('Dvd Calendar'!$E$635:$CZ$635&lt;=BB$13)*'Dvd Calendar'!$E$638:$CZ$638*(('Dvd Calendar'!$E$640:$CZ$640='Field Check'!$C$56)*('Field Check'!$C$56&lt;&gt;"")+('Dvd Calendar'!$E$640:$CZ$640='Field Check'!$C$57)*('Field Check'!$C$57&lt;&gt;"")))/'AS51'!$B$3,"")))</f>
        <v/>
      </c>
      <c r="BC73" s="163">
        <f>IF(BC$13="","",IF($B73="","",IFERROR($C73*$D73*SUMPRODUCT(('Dvd Calendar'!$E$635:$CZ$635&gt;BC$12)*('Dvd Calendar'!$E$635:$CZ$635&lt;=BC$13)*'Dvd Calendar'!$E$638:$CZ$638*(('Dvd Calendar'!$E$640:$CZ$640='Field Check'!$C$56)*('Field Check'!$C$56&lt;&gt;"")+('Dvd Calendar'!$E$640:$CZ$640='Field Check'!$C$57)*('Field Check'!$C$57&lt;&gt;"")))/'AS51'!$B$3,"")))</f>
        <v/>
      </c>
      <c r="BD73" s="163">
        <f>IF(BD$13="","",IF($B73="","",IFERROR($C73*$D73*SUMPRODUCT(('Dvd Calendar'!$E$635:$CZ$635&gt;BD$12)*('Dvd Calendar'!$E$635:$CZ$635&lt;=BD$13)*'Dvd Calendar'!$E$638:$CZ$638*(('Dvd Calendar'!$E$640:$CZ$640='Field Check'!$C$56)*('Field Check'!$C$56&lt;&gt;"")+('Dvd Calendar'!$E$640:$CZ$640='Field Check'!$C$57)*('Field Check'!$C$57&lt;&gt;"")))/'AS51'!$B$3,"")))</f>
        <v/>
      </c>
      <c r="BE73" s="163">
        <f>IF(BE$13="","",IF($B73="","",IFERROR($C73*$D73*SUMPRODUCT(('Dvd Calendar'!$E$635:$CZ$635&gt;BE$12)*('Dvd Calendar'!$E$635:$CZ$635&lt;=BE$13)*'Dvd Calendar'!$E$638:$CZ$638*(('Dvd Calendar'!$E$640:$CZ$640='Field Check'!$C$56)*('Field Check'!$C$56&lt;&gt;"")+('Dvd Calendar'!$E$640:$CZ$640='Field Check'!$C$57)*('Field Check'!$C$57&lt;&gt;"")))/'AS51'!$B$3,"")))</f>
        <v/>
      </c>
      <c r="BF73" s="163">
        <f>IF(BF$13="","",IF($B73="","",IFERROR($C73*$D73*SUMPRODUCT(('Dvd Calendar'!$E$635:$CZ$635&gt;BF$12)*('Dvd Calendar'!$E$635:$CZ$635&lt;=BF$13)*'Dvd Calendar'!$E$638:$CZ$638*(('Dvd Calendar'!$E$640:$CZ$640='Field Check'!$C$56)*('Field Check'!$C$56&lt;&gt;"")+('Dvd Calendar'!$E$640:$CZ$640='Field Check'!$C$57)*('Field Check'!$C$57&lt;&gt;"")))/'AS51'!$B$3,"")))</f>
        <v/>
      </c>
      <c r="BH73" s="163">
        <f>IF(BH$13="","",IF($B73="","",IFERROR(AQ73*$E73/100,"")))</f>
        <v/>
      </c>
      <c r="BI73" s="163">
        <f>IF(BI$13="","",IF($B73="","",IFERROR(AR73*$E73/100,"")))</f>
        <v/>
      </c>
      <c r="BJ73" s="163">
        <f>IF(BJ$13="","",IF($B73="","",IFERROR(AS73*$E73/100,"")))</f>
        <v/>
      </c>
      <c r="BK73" s="163">
        <f>IF(BK$13="","",IF($B73="","",IFERROR(AT73*$E73/100,"")))</f>
        <v/>
      </c>
      <c r="BL73" s="163">
        <f>IF(BL$13="","",IF($B73="","",IFERROR(AU73*$E73/100,"")))</f>
        <v/>
      </c>
      <c r="BM73" s="163">
        <f>IF(BM$13="","",IF($B73="","",IFERROR(AV73*$E73/100,"")))</f>
        <v/>
      </c>
      <c r="BN73" s="163">
        <f>IF(BN$13="","",IF($B73="","",IFERROR(AW73*$E73/100,"")))</f>
        <v/>
      </c>
      <c r="BO73" s="163">
        <f>IF(BO$13="","",IF($B73="","",IFERROR(AX73*$E73/100,"")))</f>
        <v/>
      </c>
      <c r="BP73" s="163">
        <f>IF(BP$13="","",IF($B73="","",IFERROR(AY73*$E73/100,"")))</f>
        <v/>
      </c>
      <c r="BQ73" s="163">
        <f>IF(BQ$13="","",IF($B73="","",IFERROR(AZ73*$E73/100,"")))</f>
        <v/>
      </c>
      <c r="BR73" s="163">
        <f>IF(BR$13="","",IF($B73="","",IFERROR(BA73*$E73/100,"")))</f>
        <v/>
      </c>
      <c r="BS73" s="163">
        <f>IF(BS$13="","",IF($B73="","",IFERROR(BB73*$E73/100,"")))</f>
        <v/>
      </c>
      <c r="BT73" s="163">
        <f>IF(BT$13="","",IF($B73="","",IFERROR(BC73*$E73/100,"")))</f>
        <v/>
      </c>
      <c r="BU73" s="163">
        <f>IF(BU$13="","",IF($B73="","",IFERROR(BD73*$E73/100,"")))</f>
        <v/>
      </c>
      <c r="BV73" s="163">
        <f>IF(BV$13="","",IF($B73="","",IFERROR(BE73*$E73/100,"")))</f>
        <v/>
      </c>
      <c r="BW73" s="163">
        <f>IF(BW$13="","",IF($B73="","",IFERROR(BF73*$E73/100,"")))</f>
        <v/>
      </c>
    </row>
    <row r="74">
      <c r="B74" s="126">
        <f>IF('AS51'!$C$64="","",'AS51'!$C$64)</f>
        <v/>
      </c>
      <c r="C74" s="74">
        <f>IF('AS51'!$B$64="","",'AS51'!$B$64)</f>
        <v/>
      </c>
      <c r="D74" s="75">
        <f>IFERROR('AS51'!$Q$64,1)</f>
        <v/>
      </c>
      <c r="E74" s="76">
        <f>IF($B74="","",IF(ISNUMBER('AS51'!$I$64),'AS51'!$I$64,'Index Summary'!$C$7))</f>
        <v/>
      </c>
      <c r="F74" s="77">
        <f>IF(F$13="","",IF($B74="","",IFERROR($C74*$D74*IF((Override!$C$4="ON")*(COUNTIFS(Override!$B$11:$B$40,$B74,Override!$D$11:$D$40,1,Override!$E$11:$E$40,"&gt;=0")-COUNTIFS(Override!$B$11:$B$40,$B74,Override!$D$11:$D$40,1,Override!$E$11:$E$40,"&gt;=0",Override!$C$11:$C$40,"MXAU"))&gt;0,SUMIFS(Override!$E$11:$E$40,Override!$B$11:$B$40,$B74,Override!$D$11:$D$40,1)-SUMIFS(Override!$E$11:$E$40,Override!$B$11:$B$40,$B74,Override!$D$11:$D$40,1,Override!$C$11:$C$40,"MXAU"),Override!$C$109)/'AS51'!$B$3,"")))</f>
        <v/>
      </c>
      <c r="G74" s="77">
        <f>IF(G$13="","",IF($B74="","",IFERROR($C74*$D74*IF((Override!$C$4="ON")*(COUNTIFS(Override!$B$11:$B$40,$B74,Override!$D$11:$D$40,2,Override!$E$11:$E$40,"&gt;=0")-COUNTIFS(Override!$B$11:$B$40,$B74,Override!$D$11:$D$40,2,Override!$E$11:$E$40,"&gt;=0",Override!$C$11:$C$40,"MXAU"))&gt;0,SUMIFS(Override!$E$11:$E$40,Override!$B$11:$B$40,$B74,Override!$D$11:$D$40,2)-SUMIFS(Override!$E$11:$E$40,Override!$B$11:$B$40,$B74,Override!$D$11:$D$40,2,Override!$C$11:$C$40,"MXAU"),Override!$D$109)/'AS51'!$B$3,"")))</f>
        <v/>
      </c>
      <c r="H74" s="77">
        <f>IF(H$13="","",IF($B74="","",IFERROR($C74*$D74*IF((Override!$C$4="ON")*(COUNTIFS(Override!$B$11:$B$40,$B74,Override!$D$11:$D$40,3,Override!$E$11:$E$40,"&gt;=0")-COUNTIFS(Override!$B$11:$B$40,$B74,Override!$D$11:$D$40,3,Override!$E$11:$E$40,"&gt;=0",Override!$C$11:$C$40,"MXAU"))&gt;0,SUMIFS(Override!$E$11:$E$40,Override!$B$11:$B$40,$B74,Override!$D$11:$D$40,3)-SUMIFS(Override!$E$11:$E$40,Override!$B$11:$B$40,$B74,Override!$D$11:$D$40,3,Override!$C$11:$C$40,"MXAU"),Override!$E$109)/'AS51'!$B$3,"")))</f>
        <v/>
      </c>
      <c r="I74" s="77">
        <f>IF(I$13="","",IF($B74="","",IFERROR($C74*$D74*IF((Override!$C$4="ON")*(COUNTIFS(Override!$B$11:$B$40,$B74,Override!$D$11:$D$40,4,Override!$E$11:$E$40,"&gt;=0")-COUNTIFS(Override!$B$11:$B$40,$B74,Override!$D$11:$D$40,4,Override!$E$11:$E$40,"&gt;=0",Override!$C$11:$C$40,"MXAU"))&gt;0,SUMIFS(Override!$E$11:$E$40,Override!$B$11:$B$40,$B74,Override!$D$11:$D$40,4)-SUMIFS(Override!$E$11:$E$40,Override!$B$11:$B$40,$B74,Override!$D$11:$D$40,4,Override!$C$11:$C$40,"MXAU"),Override!$F$109)/'AS51'!$B$3,"")))</f>
        <v/>
      </c>
      <c r="J74" s="77">
        <f>IF(J$13="","",IF($B74="","",IFERROR($C74*$D74*IF((Override!$C$4="ON")*(COUNTIFS(Override!$B$11:$B$40,$B74,Override!$D$11:$D$40,5,Override!$E$11:$E$40,"&gt;=0")-COUNTIFS(Override!$B$11:$B$40,$B74,Override!$D$11:$D$40,5,Override!$E$11:$E$40,"&gt;=0",Override!$C$11:$C$40,"MXAU"))&gt;0,SUMIFS(Override!$E$11:$E$40,Override!$B$11:$B$40,$B74,Override!$D$11:$D$40,5)-SUMIFS(Override!$E$11:$E$40,Override!$B$11:$B$40,$B74,Override!$D$11:$D$40,5,Override!$C$11:$C$40,"MXAU"),Override!$G$109)/'AS51'!$B$3,"")))</f>
        <v/>
      </c>
      <c r="K74" s="77">
        <f>IF(K$13="","",IF($B74="","",IFERROR($C74*$D74*IF((Override!$C$4="ON")*(COUNTIFS(Override!$B$11:$B$40,$B74,Override!$D$11:$D$40,6,Override!$E$11:$E$40,"&gt;=0")-COUNTIFS(Override!$B$11:$B$40,$B74,Override!$D$11:$D$40,6,Override!$E$11:$E$40,"&gt;=0",Override!$C$11:$C$40,"MXAU"))&gt;0,SUMIFS(Override!$E$11:$E$40,Override!$B$11:$B$40,$B74,Override!$D$11:$D$40,6)-SUMIFS(Override!$E$11:$E$40,Override!$B$11:$B$40,$B74,Override!$D$11:$D$40,6,Override!$C$11:$C$40,"MXAU"),Override!$H$109)/'AS51'!$B$3,"")))</f>
        <v/>
      </c>
      <c r="L74" s="77">
        <f>IF(L$13="","",IF($B74="","",IFERROR($C74*$D74*IF((Override!$C$4="ON")*(COUNTIFS(Override!$B$11:$B$40,$B74,Override!$D$11:$D$40,7,Override!$E$11:$E$40,"&gt;=0")-COUNTIFS(Override!$B$11:$B$40,$B74,Override!$D$11:$D$40,7,Override!$E$11:$E$40,"&gt;=0",Override!$C$11:$C$40,"MXAU"))&gt;0,SUMIFS(Override!$E$11:$E$40,Override!$B$11:$B$40,$B74,Override!$D$11:$D$40,7)-SUMIFS(Override!$E$11:$E$40,Override!$B$11:$B$40,$B74,Override!$D$11:$D$40,7,Override!$C$11:$C$40,"MXAU"),Override!$I$109)/'AS51'!$B$3,"")))</f>
        <v/>
      </c>
      <c r="M74" s="77">
        <f>IF(M$13="","",IF($B74="","",IFERROR($C74*$D74*IF((Override!$C$4="ON")*(COUNTIFS(Override!$B$11:$B$40,$B74,Override!$D$11:$D$40,8,Override!$E$11:$E$40,"&gt;=0")-COUNTIFS(Override!$B$11:$B$40,$B74,Override!$D$11:$D$40,8,Override!$E$11:$E$40,"&gt;=0",Override!$C$11:$C$40,"MXAU"))&gt;0,SUMIFS(Override!$E$11:$E$40,Override!$B$11:$B$40,$B74,Override!$D$11:$D$40,8)-SUMIFS(Override!$E$11:$E$40,Override!$B$11:$B$40,$B74,Override!$D$11:$D$40,8,Override!$C$11:$C$40,"MXAU"),Override!$J$109)/'AS51'!$B$3,"")))</f>
        <v/>
      </c>
      <c r="N74" s="77">
        <f>IF(N$13="","",IF($B74="","",IFERROR($C74*$D74*IF((Override!$C$4="ON")*(COUNTIFS(Override!$B$11:$B$40,$B74,Override!$D$11:$D$40,9,Override!$E$11:$E$40,"&gt;=0")-COUNTIFS(Override!$B$11:$B$40,$B74,Override!$D$11:$D$40,9,Override!$E$11:$E$40,"&gt;=0",Override!$C$11:$C$40,"MXAU"))&gt;0,SUMIFS(Override!$E$11:$E$40,Override!$B$11:$B$40,$B74,Override!$D$11:$D$40,9)-SUMIFS(Override!$E$11:$E$40,Override!$B$11:$B$40,$B74,Override!$D$11:$D$40,9,Override!$C$11:$C$40,"MXAU"),Override!$K$109)/'AS51'!$B$3,"")))</f>
        <v/>
      </c>
      <c r="O74" s="77">
        <f>IF(O$13="","",IF($B74="","",IFERROR($C74*$D74*IF((Override!$C$4="ON")*(COUNTIFS(Override!$B$11:$B$40,$B74,Override!$D$11:$D$40,10,Override!$E$11:$E$40,"&gt;=0")-COUNTIFS(Override!$B$11:$B$40,$B74,Override!$D$11:$D$40,10,Override!$E$11:$E$40,"&gt;=0",Override!$C$11:$C$40,"MXAU"))&gt;0,SUMIFS(Override!$E$11:$E$40,Override!$B$11:$B$40,$B74,Override!$D$11:$D$40,10)-SUMIFS(Override!$E$11:$E$40,Override!$B$11:$B$40,$B74,Override!$D$11:$D$40,10,Override!$C$11:$C$40,"MXAU"),Override!$L$109)/'AS51'!$B$3,"")))</f>
        <v/>
      </c>
      <c r="P74" s="77">
        <f>IF(P$13="","",IF($B74="","",IFERROR($C74*$D74*IF((Override!$C$4="ON")*(COUNTIFS(Override!$B$11:$B$40,$B74,Override!$D$11:$D$40,11,Override!$E$11:$E$40,"&gt;=0")-COUNTIFS(Override!$B$11:$B$40,$B74,Override!$D$11:$D$40,11,Override!$E$11:$E$40,"&gt;=0",Override!$C$11:$C$40,"MXAU"))&gt;0,SUMIFS(Override!$E$11:$E$40,Override!$B$11:$B$40,$B74,Override!$D$11:$D$40,11)-SUMIFS(Override!$E$11:$E$40,Override!$B$11:$B$40,$B74,Override!$D$11:$D$40,11,Override!$C$11:$C$40,"MXAU"),Override!$M$109)/'AS51'!$B$3,"")))</f>
        <v/>
      </c>
      <c r="Q74" s="77">
        <f>IF(Q$13="","",IF($B74="","",IFERROR($C74*$D74*IF((Override!$C$4="ON")*(COUNTIFS(Override!$B$11:$B$40,$B74,Override!$D$11:$D$40,12,Override!$E$11:$E$40,"&gt;=0")-COUNTIFS(Override!$B$11:$B$40,$B74,Override!$D$11:$D$40,12,Override!$E$11:$E$40,"&gt;=0",Override!$C$11:$C$40,"MXAU"))&gt;0,SUMIFS(Override!$E$11:$E$40,Override!$B$11:$B$40,$B74,Override!$D$11:$D$40,12)-SUMIFS(Override!$E$11:$E$40,Override!$B$11:$B$40,$B74,Override!$D$11:$D$40,12,Override!$C$11:$C$40,"MXAU"),Override!$N$109)/'AS51'!$B$3,"")))</f>
        <v/>
      </c>
      <c r="R74" s="77">
        <f>IF(R$13="","",IF($B74="","",IFERROR($C74*$D74*IF((Override!$C$4="ON")*(COUNTIFS(Override!$B$11:$B$40,$B74,Override!$D$11:$D$40,13,Override!$E$11:$E$40,"&gt;=0")-COUNTIFS(Override!$B$11:$B$40,$B74,Override!$D$11:$D$40,13,Override!$E$11:$E$40,"&gt;=0",Override!$C$11:$C$40,"MXAU"))&gt;0,SUMIFS(Override!$E$11:$E$40,Override!$B$11:$B$40,$B74,Override!$D$11:$D$40,13)-SUMIFS(Override!$E$11:$E$40,Override!$B$11:$B$40,$B74,Override!$D$11:$D$40,13,Override!$C$11:$C$40,"MXAU"),Override!$O$109)/'AS51'!$B$3,"")))</f>
        <v/>
      </c>
      <c r="S74" s="77">
        <f>IF(S$13="","",IF($B74="","",IFERROR($C74*$D74*IF((Override!$C$4="ON")*(COUNTIFS(Override!$B$11:$B$40,$B74,Override!$D$11:$D$40,14,Override!$E$11:$E$40,"&gt;=0")-COUNTIFS(Override!$B$11:$B$40,$B74,Override!$D$11:$D$40,14,Override!$E$11:$E$40,"&gt;=0",Override!$C$11:$C$40,"MXAU"))&gt;0,SUMIFS(Override!$E$11:$E$40,Override!$B$11:$B$40,$B74,Override!$D$11:$D$40,14)-SUMIFS(Override!$E$11:$E$40,Override!$B$11:$B$40,$B74,Override!$D$11:$D$40,14,Override!$C$11:$C$40,"MXAU"),Override!$P$109)/'AS51'!$B$3,"")))</f>
        <v/>
      </c>
      <c r="T74" s="77">
        <f>IF(T$13="","",IF($B74="","",IFERROR($C74*$D74*IF((Override!$C$4="ON")*(COUNTIFS(Override!$B$11:$B$40,$B74,Override!$D$11:$D$40,15,Override!$E$11:$E$40,"&gt;=0")-COUNTIFS(Override!$B$11:$B$40,$B74,Override!$D$11:$D$40,15,Override!$E$11:$E$40,"&gt;=0",Override!$C$11:$C$40,"MXAU"))&gt;0,SUMIFS(Override!$E$11:$E$40,Override!$B$11:$B$40,$B74,Override!$D$11:$D$40,15)-SUMIFS(Override!$E$11:$E$40,Override!$B$11:$B$40,$B74,Override!$D$11:$D$40,15,Override!$C$11:$C$40,"MXAU"),Override!$Q$109)/'AS51'!$B$3,"")))</f>
        <v/>
      </c>
      <c r="U74" s="77">
        <f>IF(U$13="","",IF($B74="","",IFERROR($C74*$D74*IF((Override!$C$4="ON")*(COUNTIFS(Override!$B$11:$B$40,$B74,Override!$D$11:$D$40,16,Override!$E$11:$E$40,"&gt;=0")-COUNTIFS(Override!$B$11:$B$40,$B74,Override!$D$11:$D$40,16,Override!$E$11:$E$40,"&gt;=0",Override!$C$11:$C$40,"MXAU"))&gt;0,SUMIFS(Override!$E$11:$E$40,Override!$B$11:$B$40,$B74,Override!$D$11:$D$40,16)-SUMIFS(Override!$E$11:$E$40,Override!$B$11:$B$40,$B74,Override!$D$11:$D$40,16,Override!$C$11:$C$40,"MXAU"),Override!$R$109)/'AS51'!$B$3,"")))</f>
        <v/>
      </c>
      <c r="W74" s="77">
        <f>IF(W$13="","",IF($B74="","",IFERROR(F74*$E74/100,"")))</f>
        <v/>
      </c>
      <c r="X74" s="77">
        <f>IF(X$13="","",IF($B74="","",IFERROR(G74*$E74/100,"")))</f>
        <v/>
      </c>
      <c r="Y74" s="77">
        <f>IF(Y$13="","",IF($B74="","",IFERROR(H74*$E74/100,"")))</f>
        <v/>
      </c>
      <c r="Z74" s="77">
        <f>IF(Z$13="","",IF($B74="","",IFERROR(I74*$E74/100,"")))</f>
        <v/>
      </c>
      <c r="AA74" s="77">
        <f>IF(AA$13="","",IF($B74="","",IFERROR(J74*$E74/100,"")))</f>
        <v/>
      </c>
      <c r="AB74" s="77">
        <f>IF(AB$13="","",IF($B74="","",IFERROR(K74*$E74/100,"")))</f>
        <v/>
      </c>
      <c r="AC74" s="77">
        <f>IF(AC$13="","",IF($B74="","",IFERROR(L74*$E74/100,"")))</f>
        <v/>
      </c>
      <c r="AD74" s="77">
        <f>IF(AD$13="","",IF($B74="","",IFERROR(M74*$E74/100,"")))</f>
        <v/>
      </c>
      <c r="AE74" s="77">
        <f>IF(AE$13="","",IF($B74="","",IFERROR(N74*$E74/100,"")))</f>
        <v/>
      </c>
      <c r="AF74" s="77">
        <f>IF(AF$13="","",IF($B74="","",IFERROR(O74*$E74/100,"")))</f>
        <v/>
      </c>
      <c r="AG74" s="77">
        <f>IF(AG$13="","",IF($B74="","",IFERROR(P74*$E74/100,"")))</f>
        <v/>
      </c>
      <c r="AH74" s="77">
        <f>IF(AH$13="","",IF($B74="","",IFERROR(Q74*$E74/100,"")))</f>
        <v/>
      </c>
      <c r="AI74" s="77">
        <f>IF(AI$13="","",IF($B74="","",IFERROR(R74*$E74/100,"")))</f>
        <v/>
      </c>
      <c r="AJ74" s="77">
        <f>IF(AJ$13="","",IF($B74="","",IFERROR(S74*$E74/100,"")))</f>
        <v/>
      </c>
      <c r="AK74" s="77">
        <f>IF(AK$13="","",IF($B74="","",IFERROR(T74*$E74/100,"")))</f>
        <v/>
      </c>
      <c r="AL74" s="77">
        <f>IF(AL$13="","",IF($B74="","",IFERROR(U74*$E74/100,"")))</f>
        <v/>
      </c>
      <c r="AN74" s="77">
        <f>IF($B74="","",SUMIF($F$13:$U$13,"&lt;="&amp;Sector!$D$51,$F74:$U74))</f>
        <v/>
      </c>
      <c r="AO74" s="77">
        <f>IF($B74="","",SUMIF($W$13:$AL$13,"&lt;="&amp;Sector!$D$51,$W74:$AL74))</f>
        <v/>
      </c>
      <c r="AQ74" s="163">
        <f>IF(AQ$13="","",IF($B74="","",IFERROR($C74*$D74*SUMPRODUCT(('Dvd Calendar'!$E$646:$CZ$646&gt;AQ$12)*('Dvd Calendar'!$E$646:$CZ$646&lt;=AQ$13)*'Dvd Calendar'!$E$649:$CZ$649*(('Dvd Calendar'!$E$651:$CZ$651='Field Check'!$C$56)*('Field Check'!$C$56&lt;&gt;"")+('Dvd Calendar'!$E$651:$CZ$651='Field Check'!$C$57)*('Field Check'!$C$57&lt;&gt;"")))/'AS51'!$B$3,"")))</f>
        <v/>
      </c>
      <c r="AR74" s="163">
        <f>IF(AR$13="","",IF($B74="","",IFERROR($C74*$D74*SUMPRODUCT(('Dvd Calendar'!$E$646:$CZ$646&gt;AR$12)*('Dvd Calendar'!$E$646:$CZ$646&lt;=AR$13)*'Dvd Calendar'!$E$649:$CZ$649*(('Dvd Calendar'!$E$651:$CZ$651='Field Check'!$C$56)*('Field Check'!$C$56&lt;&gt;"")+('Dvd Calendar'!$E$651:$CZ$651='Field Check'!$C$57)*('Field Check'!$C$57&lt;&gt;"")))/'AS51'!$B$3,"")))</f>
        <v/>
      </c>
      <c r="AS74" s="163">
        <f>IF(AS$13="","",IF($B74="","",IFERROR($C74*$D74*SUMPRODUCT(('Dvd Calendar'!$E$646:$CZ$646&gt;AS$12)*('Dvd Calendar'!$E$646:$CZ$646&lt;=AS$13)*'Dvd Calendar'!$E$649:$CZ$649*(('Dvd Calendar'!$E$651:$CZ$651='Field Check'!$C$56)*('Field Check'!$C$56&lt;&gt;"")+('Dvd Calendar'!$E$651:$CZ$651='Field Check'!$C$57)*('Field Check'!$C$57&lt;&gt;"")))/'AS51'!$B$3,"")))</f>
        <v/>
      </c>
      <c r="AT74" s="163">
        <f>IF(AT$13="","",IF($B74="","",IFERROR($C74*$D74*SUMPRODUCT(('Dvd Calendar'!$E$646:$CZ$646&gt;AT$12)*('Dvd Calendar'!$E$646:$CZ$646&lt;=AT$13)*'Dvd Calendar'!$E$649:$CZ$649*(('Dvd Calendar'!$E$651:$CZ$651='Field Check'!$C$56)*('Field Check'!$C$56&lt;&gt;"")+('Dvd Calendar'!$E$651:$CZ$651='Field Check'!$C$57)*('Field Check'!$C$57&lt;&gt;"")))/'AS51'!$B$3,"")))</f>
        <v/>
      </c>
      <c r="AU74" s="163">
        <f>IF(AU$13="","",IF($B74="","",IFERROR($C74*$D74*SUMPRODUCT(('Dvd Calendar'!$E$646:$CZ$646&gt;AU$12)*('Dvd Calendar'!$E$646:$CZ$646&lt;=AU$13)*'Dvd Calendar'!$E$649:$CZ$649*(('Dvd Calendar'!$E$651:$CZ$651='Field Check'!$C$56)*('Field Check'!$C$56&lt;&gt;"")+('Dvd Calendar'!$E$651:$CZ$651='Field Check'!$C$57)*('Field Check'!$C$57&lt;&gt;"")))/'AS51'!$B$3,"")))</f>
        <v/>
      </c>
      <c r="AV74" s="163">
        <f>IF(AV$13="","",IF($B74="","",IFERROR($C74*$D74*SUMPRODUCT(('Dvd Calendar'!$E$646:$CZ$646&gt;AV$12)*('Dvd Calendar'!$E$646:$CZ$646&lt;=AV$13)*'Dvd Calendar'!$E$649:$CZ$649*(('Dvd Calendar'!$E$651:$CZ$651='Field Check'!$C$56)*('Field Check'!$C$56&lt;&gt;"")+('Dvd Calendar'!$E$651:$CZ$651='Field Check'!$C$57)*('Field Check'!$C$57&lt;&gt;"")))/'AS51'!$B$3,"")))</f>
        <v/>
      </c>
      <c r="AW74" s="163">
        <f>IF(AW$13="","",IF($B74="","",IFERROR($C74*$D74*SUMPRODUCT(('Dvd Calendar'!$E$646:$CZ$646&gt;AW$12)*('Dvd Calendar'!$E$646:$CZ$646&lt;=AW$13)*'Dvd Calendar'!$E$649:$CZ$649*(('Dvd Calendar'!$E$651:$CZ$651='Field Check'!$C$56)*('Field Check'!$C$56&lt;&gt;"")+('Dvd Calendar'!$E$651:$CZ$651='Field Check'!$C$57)*('Field Check'!$C$57&lt;&gt;"")))/'AS51'!$B$3,"")))</f>
        <v/>
      </c>
      <c r="AX74" s="163">
        <f>IF(AX$13="","",IF($B74="","",IFERROR($C74*$D74*SUMPRODUCT(('Dvd Calendar'!$E$646:$CZ$646&gt;AX$12)*('Dvd Calendar'!$E$646:$CZ$646&lt;=AX$13)*'Dvd Calendar'!$E$649:$CZ$649*(('Dvd Calendar'!$E$651:$CZ$651='Field Check'!$C$56)*('Field Check'!$C$56&lt;&gt;"")+('Dvd Calendar'!$E$651:$CZ$651='Field Check'!$C$57)*('Field Check'!$C$57&lt;&gt;"")))/'AS51'!$B$3,"")))</f>
        <v/>
      </c>
      <c r="AY74" s="163">
        <f>IF(AY$13="","",IF($B74="","",IFERROR($C74*$D74*SUMPRODUCT(('Dvd Calendar'!$E$646:$CZ$646&gt;AY$12)*('Dvd Calendar'!$E$646:$CZ$646&lt;=AY$13)*'Dvd Calendar'!$E$649:$CZ$649*(('Dvd Calendar'!$E$651:$CZ$651='Field Check'!$C$56)*('Field Check'!$C$56&lt;&gt;"")+('Dvd Calendar'!$E$651:$CZ$651='Field Check'!$C$57)*('Field Check'!$C$57&lt;&gt;"")))/'AS51'!$B$3,"")))</f>
        <v/>
      </c>
      <c r="AZ74" s="163">
        <f>IF(AZ$13="","",IF($B74="","",IFERROR($C74*$D74*SUMPRODUCT(('Dvd Calendar'!$E$646:$CZ$646&gt;AZ$12)*('Dvd Calendar'!$E$646:$CZ$646&lt;=AZ$13)*'Dvd Calendar'!$E$649:$CZ$649*(('Dvd Calendar'!$E$651:$CZ$651='Field Check'!$C$56)*('Field Check'!$C$56&lt;&gt;"")+('Dvd Calendar'!$E$651:$CZ$651='Field Check'!$C$57)*('Field Check'!$C$57&lt;&gt;"")))/'AS51'!$B$3,"")))</f>
        <v/>
      </c>
      <c r="BA74" s="163">
        <f>IF(BA$13="","",IF($B74="","",IFERROR($C74*$D74*SUMPRODUCT(('Dvd Calendar'!$E$646:$CZ$646&gt;BA$12)*('Dvd Calendar'!$E$646:$CZ$646&lt;=BA$13)*'Dvd Calendar'!$E$649:$CZ$649*(('Dvd Calendar'!$E$651:$CZ$651='Field Check'!$C$56)*('Field Check'!$C$56&lt;&gt;"")+('Dvd Calendar'!$E$651:$CZ$651='Field Check'!$C$57)*('Field Check'!$C$57&lt;&gt;"")))/'AS51'!$B$3,"")))</f>
        <v/>
      </c>
      <c r="BB74" s="163">
        <f>IF(BB$13="","",IF($B74="","",IFERROR($C74*$D74*SUMPRODUCT(('Dvd Calendar'!$E$646:$CZ$646&gt;BB$12)*('Dvd Calendar'!$E$646:$CZ$646&lt;=BB$13)*'Dvd Calendar'!$E$649:$CZ$649*(('Dvd Calendar'!$E$651:$CZ$651='Field Check'!$C$56)*('Field Check'!$C$56&lt;&gt;"")+('Dvd Calendar'!$E$651:$CZ$651='Field Check'!$C$57)*('Field Check'!$C$57&lt;&gt;"")))/'AS51'!$B$3,"")))</f>
        <v/>
      </c>
      <c r="BC74" s="163">
        <f>IF(BC$13="","",IF($B74="","",IFERROR($C74*$D74*SUMPRODUCT(('Dvd Calendar'!$E$646:$CZ$646&gt;BC$12)*('Dvd Calendar'!$E$646:$CZ$646&lt;=BC$13)*'Dvd Calendar'!$E$649:$CZ$649*(('Dvd Calendar'!$E$651:$CZ$651='Field Check'!$C$56)*('Field Check'!$C$56&lt;&gt;"")+('Dvd Calendar'!$E$651:$CZ$651='Field Check'!$C$57)*('Field Check'!$C$57&lt;&gt;"")))/'AS51'!$B$3,"")))</f>
        <v/>
      </c>
      <c r="BD74" s="163">
        <f>IF(BD$13="","",IF($B74="","",IFERROR($C74*$D74*SUMPRODUCT(('Dvd Calendar'!$E$646:$CZ$646&gt;BD$12)*('Dvd Calendar'!$E$646:$CZ$646&lt;=BD$13)*'Dvd Calendar'!$E$649:$CZ$649*(('Dvd Calendar'!$E$651:$CZ$651='Field Check'!$C$56)*('Field Check'!$C$56&lt;&gt;"")+('Dvd Calendar'!$E$651:$CZ$651='Field Check'!$C$57)*('Field Check'!$C$57&lt;&gt;"")))/'AS51'!$B$3,"")))</f>
        <v/>
      </c>
      <c r="BE74" s="163">
        <f>IF(BE$13="","",IF($B74="","",IFERROR($C74*$D74*SUMPRODUCT(('Dvd Calendar'!$E$646:$CZ$646&gt;BE$12)*('Dvd Calendar'!$E$646:$CZ$646&lt;=BE$13)*'Dvd Calendar'!$E$649:$CZ$649*(('Dvd Calendar'!$E$651:$CZ$651='Field Check'!$C$56)*('Field Check'!$C$56&lt;&gt;"")+('Dvd Calendar'!$E$651:$CZ$651='Field Check'!$C$57)*('Field Check'!$C$57&lt;&gt;"")))/'AS51'!$B$3,"")))</f>
        <v/>
      </c>
      <c r="BF74" s="163">
        <f>IF(BF$13="","",IF($B74="","",IFERROR($C74*$D74*SUMPRODUCT(('Dvd Calendar'!$E$646:$CZ$646&gt;BF$12)*('Dvd Calendar'!$E$646:$CZ$646&lt;=BF$13)*'Dvd Calendar'!$E$649:$CZ$649*(('Dvd Calendar'!$E$651:$CZ$651='Field Check'!$C$56)*('Field Check'!$C$56&lt;&gt;"")+('Dvd Calendar'!$E$651:$CZ$651='Field Check'!$C$57)*('Field Check'!$C$57&lt;&gt;"")))/'AS51'!$B$3,"")))</f>
        <v/>
      </c>
      <c r="BH74" s="163">
        <f>IF(BH$13="","",IF($B74="","",IFERROR(AQ74*$E74/100,"")))</f>
        <v/>
      </c>
      <c r="BI74" s="163">
        <f>IF(BI$13="","",IF($B74="","",IFERROR(AR74*$E74/100,"")))</f>
        <v/>
      </c>
      <c r="BJ74" s="163">
        <f>IF(BJ$13="","",IF($B74="","",IFERROR(AS74*$E74/100,"")))</f>
        <v/>
      </c>
      <c r="BK74" s="163">
        <f>IF(BK$13="","",IF($B74="","",IFERROR(AT74*$E74/100,"")))</f>
        <v/>
      </c>
      <c r="BL74" s="163">
        <f>IF(BL$13="","",IF($B74="","",IFERROR(AU74*$E74/100,"")))</f>
        <v/>
      </c>
      <c r="BM74" s="163">
        <f>IF(BM$13="","",IF($B74="","",IFERROR(AV74*$E74/100,"")))</f>
        <v/>
      </c>
      <c r="BN74" s="163">
        <f>IF(BN$13="","",IF($B74="","",IFERROR(AW74*$E74/100,"")))</f>
        <v/>
      </c>
      <c r="BO74" s="163">
        <f>IF(BO$13="","",IF($B74="","",IFERROR(AX74*$E74/100,"")))</f>
        <v/>
      </c>
      <c r="BP74" s="163">
        <f>IF(BP$13="","",IF($B74="","",IFERROR(AY74*$E74/100,"")))</f>
        <v/>
      </c>
      <c r="BQ74" s="163">
        <f>IF(BQ$13="","",IF($B74="","",IFERROR(AZ74*$E74/100,"")))</f>
        <v/>
      </c>
      <c r="BR74" s="163">
        <f>IF(BR$13="","",IF($B74="","",IFERROR(BA74*$E74/100,"")))</f>
        <v/>
      </c>
      <c r="BS74" s="163">
        <f>IF(BS$13="","",IF($B74="","",IFERROR(BB74*$E74/100,"")))</f>
        <v/>
      </c>
      <c r="BT74" s="163">
        <f>IF(BT$13="","",IF($B74="","",IFERROR(BC74*$E74/100,"")))</f>
        <v/>
      </c>
      <c r="BU74" s="163">
        <f>IF(BU$13="","",IF($B74="","",IFERROR(BD74*$E74/100,"")))</f>
        <v/>
      </c>
      <c r="BV74" s="163">
        <f>IF(BV$13="","",IF($B74="","",IFERROR(BE74*$E74/100,"")))</f>
        <v/>
      </c>
      <c r="BW74" s="163">
        <f>IF(BW$13="","",IF($B74="","",IFERROR(BF74*$E74/100,"")))</f>
        <v/>
      </c>
    </row>
    <row r="75">
      <c r="B75" s="126">
        <f>IF('AS51'!$C$65="","",'AS51'!$C$65)</f>
        <v/>
      </c>
      <c r="C75" s="74">
        <f>IF('AS51'!$B$65="","",'AS51'!$B$65)</f>
        <v/>
      </c>
      <c r="D75" s="75">
        <f>IFERROR('AS51'!$Q$65,1)</f>
        <v/>
      </c>
      <c r="E75" s="76">
        <f>IF($B75="","",IF(ISNUMBER('AS51'!$I$65),'AS51'!$I$65,'Index Summary'!$C$7))</f>
        <v/>
      </c>
      <c r="F75" s="77">
        <f>IF(F$13="","",IF($B75="","",IFERROR($C75*$D75*IF((Override!$C$4="ON")*(COUNTIFS(Override!$B$11:$B$40,$B75,Override!$D$11:$D$40,1,Override!$E$11:$E$40,"&gt;=0")-COUNTIFS(Override!$B$11:$B$40,$B75,Override!$D$11:$D$40,1,Override!$E$11:$E$40,"&gt;=0",Override!$C$11:$C$40,"MXAU"))&gt;0,SUMIFS(Override!$E$11:$E$40,Override!$B$11:$B$40,$B75,Override!$D$11:$D$40,1)-SUMIFS(Override!$E$11:$E$40,Override!$B$11:$B$40,$B75,Override!$D$11:$D$40,1,Override!$C$11:$C$40,"MXAU"),Override!$C$110)/'AS51'!$B$3,"")))</f>
        <v/>
      </c>
      <c r="G75" s="77">
        <f>IF(G$13="","",IF($B75="","",IFERROR($C75*$D75*IF((Override!$C$4="ON")*(COUNTIFS(Override!$B$11:$B$40,$B75,Override!$D$11:$D$40,2,Override!$E$11:$E$40,"&gt;=0")-COUNTIFS(Override!$B$11:$B$40,$B75,Override!$D$11:$D$40,2,Override!$E$11:$E$40,"&gt;=0",Override!$C$11:$C$40,"MXAU"))&gt;0,SUMIFS(Override!$E$11:$E$40,Override!$B$11:$B$40,$B75,Override!$D$11:$D$40,2)-SUMIFS(Override!$E$11:$E$40,Override!$B$11:$B$40,$B75,Override!$D$11:$D$40,2,Override!$C$11:$C$40,"MXAU"),Override!$D$110)/'AS51'!$B$3,"")))</f>
        <v/>
      </c>
      <c r="H75" s="77">
        <f>IF(H$13="","",IF($B75="","",IFERROR($C75*$D75*IF((Override!$C$4="ON")*(COUNTIFS(Override!$B$11:$B$40,$B75,Override!$D$11:$D$40,3,Override!$E$11:$E$40,"&gt;=0")-COUNTIFS(Override!$B$11:$B$40,$B75,Override!$D$11:$D$40,3,Override!$E$11:$E$40,"&gt;=0",Override!$C$11:$C$40,"MXAU"))&gt;0,SUMIFS(Override!$E$11:$E$40,Override!$B$11:$B$40,$B75,Override!$D$11:$D$40,3)-SUMIFS(Override!$E$11:$E$40,Override!$B$11:$B$40,$B75,Override!$D$11:$D$40,3,Override!$C$11:$C$40,"MXAU"),Override!$E$110)/'AS51'!$B$3,"")))</f>
        <v/>
      </c>
      <c r="I75" s="77">
        <f>IF(I$13="","",IF($B75="","",IFERROR($C75*$D75*IF((Override!$C$4="ON")*(COUNTIFS(Override!$B$11:$B$40,$B75,Override!$D$11:$D$40,4,Override!$E$11:$E$40,"&gt;=0")-COUNTIFS(Override!$B$11:$B$40,$B75,Override!$D$11:$D$40,4,Override!$E$11:$E$40,"&gt;=0",Override!$C$11:$C$40,"MXAU"))&gt;0,SUMIFS(Override!$E$11:$E$40,Override!$B$11:$B$40,$B75,Override!$D$11:$D$40,4)-SUMIFS(Override!$E$11:$E$40,Override!$B$11:$B$40,$B75,Override!$D$11:$D$40,4,Override!$C$11:$C$40,"MXAU"),Override!$F$110)/'AS51'!$B$3,"")))</f>
        <v/>
      </c>
      <c r="J75" s="77">
        <f>IF(J$13="","",IF($B75="","",IFERROR($C75*$D75*IF((Override!$C$4="ON")*(COUNTIFS(Override!$B$11:$B$40,$B75,Override!$D$11:$D$40,5,Override!$E$11:$E$40,"&gt;=0")-COUNTIFS(Override!$B$11:$B$40,$B75,Override!$D$11:$D$40,5,Override!$E$11:$E$40,"&gt;=0",Override!$C$11:$C$40,"MXAU"))&gt;0,SUMIFS(Override!$E$11:$E$40,Override!$B$11:$B$40,$B75,Override!$D$11:$D$40,5)-SUMIFS(Override!$E$11:$E$40,Override!$B$11:$B$40,$B75,Override!$D$11:$D$40,5,Override!$C$11:$C$40,"MXAU"),Override!$G$110)/'AS51'!$B$3,"")))</f>
        <v/>
      </c>
      <c r="K75" s="77">
        <f>IF(K$13="","",IF($B75="","",IFERROR($C75*$D75*IF((Override!$C$4="ON")*(COUNTIFS(Override!$B$11:$B$40,$B75,Override!$D$11:$D$40,6,Override!$E$11:$E$40,"&gt;=0")-COUNTIFS(Override!$B$11:$B$40,$B75,Override!$D$11:$D$40,6,Override!$E$11:$E$40,"&gt;=0",Override!$C$11:$C$40,"MXAU"))&gt;0,SUMIFS(Override!$E$11:$E$40,Override!$B$11:$B$40,$B75,Override!$D$11:$D$40,6)-SUMIFS(Override!$E$11:$E$40,Override!$B$11:$B$40,$B75,Override!$D$11:$D$40,6,Override!$C$11:$C$40,"MXAU"),Override!$H$110)/'AS51'!$B$3,"")))</f>
        <v/>
      </c>
      <c r="L75" s="77">
        <f>IF(L$13="","",IF($B75="","",IFERROR($C75*$D75*IF((Override!$C$4="ON")*(COUNTIFS(Override!$B$11:$B$40,$B75,Override!$D$11:$D$40,7,Override!$E$11:$E$40,"&gt;=0")-COUNTIFS(Override!$B$11:$B$40,$B75,Override!$D$11:$D$40,7,Override!$E$11:$E$40,"&gt;=0",Override!$C$11:$C$40,"MXAU"))&gt;0,SUMIFS(Override!$E$11:$E$40,Override!$B$11:$B$40,$B75,Override!$D$11:$D$40,7)-SUMIFS(Override!$E$11:$E$40,Override!$B$11:$B$40,$B75,Override!$D$11:$D$40,7,Override!$C$11:$C$40,"MXAU"),Override!$I$110)/'AS51'!$B$3,"")))</f>
        <v/>
      </c>
      <c r="M75" s="77">
        <f>IF(M$13="","",IF($B75="","",IFERROR($C75*$D75*IF((Override!$C$4="ON")*(COUNTIFS(Override!$B$11:$B$40,$B75,Override!$D$11:$D$40,8,Override!$E$11:$E$40,"&gt;=0")-COUNTIFS(Override!$B$11:$B$40,$B75,Override!$D$11:$D$40,8,Override!$E$11:$E$40,"&gt;=0",Override!$C$11:$C$40,"MXAU"))&gt;0,SUMIFS(Override!$E$11:$E$40,Override!$B$11:$B$40,$B75,Override!$D$11:$D$40,8)-SUMIFS(Override!$E$11:$E$40,Override!$B$11:$B$40,$B75,Override!$D$11:$D$40,8,Override!$C$11:$C$40,"MXAU"),Override!$J$110)/'AS51'!$B$3,"")))</f>
        <v/>
      </c>
      <c r="N75" s="77">
        <f>IF(N$13="","",IF($B75="","",IFERROR($C75*$D75*IF((Override!$C$4="ON")*(COUNTIFS(Override!$B$11:$B$40,$B75,Override!$D$11:$D$40,9,Override!$E$11:$E$40,"&gt;=0")-COUNTIFS(Override!$B$11:$B$40,$B75,Override!$D$11:$D$40,9,Override!$E$11:$E$40,"&gt;=0",Override!$C$11:$C$40,"MXAU"))&gt;0,SUMIFS(Override!$E$11:$E$40,Override!$B$11:$B$40,$B75,Override!$D$11:$D$40,9)-SUMIFS(Override!$E$11:$E$40,Override!$B$11:$B$40,$B75,Override!$D$11:$D$40,9,Override!$C$11:$C$40,"MXAU"),Override!$K$110)/'AS51'!$B$3,"")))</f>
        <v/>
      </c>
      <c r="O75" s="77">
        <f>IF(O$13="","",IF($B75="","",IFERROR($C75*$D75*IF((Override!$C$4="ON")*(COUNTIFS(Override!$B$11:$B$40,$B75,Override!$D$11:$D$40,10,Override!$E$11:$E$40,"&gt;=0")-COUNTIFS(Override!$B$11:$B$40,$B75,Override!$D$11:$D$40,10,Override!$E$11:$E$40,"&gt;=0",Override!$C$11:$C$40,"MXAU"))&gt;0,SUMIFS(Override!$E$11:$E$40,Override!$B$11:$B$40,$B75,Override!$D$11:$D$40,10)-SUMIFS(Override!$E$11:$E$40,Override!$B$11:$B$40,$B75,Override!$D$11:$D$40,10,Override!$C$11:$C$40,"MXAU"),Override!$L$110)/'AS51'!$B$3,"")))</f>
        <v/>
      </c>
      <c r="P75" s="77">
        <f>IF(P$13="","",IF($B75="","",IFERROR($C75*$D75*IF((Override!$C$4="ON")*(COUNTIFS(Override!$B$11:$B$40,$B75,Override!$D$11:$D$40,11,Override!$E$11:$E$40,"&gt;=0")-COUNTIFS(Override!$B$11:$B$40,$B75,Override!$D$11:$D$40,11,Override!$E$11:$E$40,"&gt;=0",Override!$C$11:$C$40,"MXAU"))&gt;0,SUMIFS(Override!$E$11:$E$40,Override!$B$11:$B$40,$B75,Override!$D$11:$D$40,11)-SUMIFS(Override!$E$11:$E$40,Override!$B$11:$B$40,$B75,Override!$D$11:$D$40,11,Override!$C$11:$C$40,"MXAU"),Override!$M$110)/'AS51'!$B$3,"")))</f>
        <v/>
      </c>
      <c r="Q75" s="77">
        <f>IF(Q$13="","",IF($B75="","",IFERROR($C75*$D75*IF((Override!$C$4="ON")*(COUNTIFS(Override!$B$11:$B$40,$B75,Override!$D$11:$D$40,12,Override!$E$11:$E$40,"&gt;=0")-COUNTIFS(Override!$B$11:$B$40,$B75,Override!$D$11:$D$40,12,Override!$E$11:$E$40,"&gt;=0",Override!$C$11:$C$40,"MXAU"))&gt;0,SUMIFS(Override!$E$11:$E$40,Override!$B$11:$B$40,$B75,Override!$D$11:$D$40,12)-SUMIFS(Override!$E$11:$E$40,Override!$B$11:$B$40,$B75,Override!$D$11:$D$40,12,Override!$C$11:$C$40,"MXAU"),Override!$N$110)/'AS51'!$B$3,"")))</f>
        <v/>
      </c>
      <c r="R75" s="77">
        <f>IF(R$13="","",IF($B75="","",IFERROR($C75*$D75*IF((Override!$C$4="ON")*(COUNTIFS(Override!$B$11:$B$40,$B75,Override!$D$11:$D$40,13,Override!$E$11:$E$40,"&gt;=0")-COUNTIFS(Override!$B$11:$B$40,$B75,Override!$D$11:$D$40,13,Override!$E$11:$E$40,"&gt;=0",Override!$C$11:$C$40,"MXAU"))&gt;0,SUMIFS(Override!$E$11:$E$40,Override!$B$11:$B$40,$B75,Override!$D$11:$D$40,13)-SUMIFS(Override!$E$11:$E$40,Override!$B$11:$B$40,$B75,Override!$D$11:$D$40,13,Override!$C$11:$C$40,"MXAU"),Override!$O$110)/'AS51'!$B$3,"")))</f>
        <v/>
      </c>
      <c r="S75" s="77">
        <f>IF(S$13="","",IF($B75="","",IFERROR($C75*$D75*IF((Override!$C$4="ON")*(COUNTIFS(Override!$B$11:$B$40,$B75,Override!$D$11:$D$40,14,Override!$E$11:$E$40,"&gt;=0")-COUNTIFS(Override!$B$11:$B$40,$B75,Override!$D$11:$D$40,14,Override!$E$11:$E$40,"&gt;=0",Override!$C$11:$C$40,"MXAU"))&gt;0,SUMIFS(Override!$E$11:$E$40,Override!$B$11:$B$40,$B75,Override!$D$11:$D$40,14)-SUMIFS(Override!$E$11:$E$40,Override!$B$11:$B$40,$B75,Override!$D$11:$D$40,14,Override!$C$11:$C$40,"MXAU"),Override!$P$110)/'AS51'!$B$3,"")))</f>
        <v/>
      </c>
      <c r="T75" s="77">
        <f>IF(T$13="","",IF($B75="","",IFERROR($C75*$D75*IF((Override!$C$4="ON")*(COUNTIFS(Override!$B$11:$B$40,$B75,Override!$D$11:$D$40,15,Override!$E$11:$E$40,"&gt;=0")-COUNTIFS(Override!$B$11:$B$40,$B75,Override!$D$11:$D$40,15,Override!$E$11:$E$40,"&gt;=0",Override!$C$11:$C$40,"MXAU"))&gt;0,SUMIFS(Override!$E$11:$E$40,Override!$B$11:$B$40,$B75,Override!$D$11:$D$40,15)-SUMIFS(Override!$E$11:$E$40,Override!$B$11:$B$40,$B75,Override!$D$11:$D$40,15,Override!$C$11:$C$40,"MXAU"),Override!$Q$110)/'AS51'!$B$3,"")))</f>
        <v/>
      </c>
      <c r="U75" s="77">
        <f>IF(U$13="","",IF($B75="","",IFERROR($C75*$D75*IF((Override!$C$4="ON")*(COUNTIFS(Override!$B$11:$B$40,$B75,Override!$D$11:$D$40,16,Override!$E$11:$E$40,"&gt;=0")-COUNTIFS(Override!$B$11:$B$40,$B75,Override!$D$11:$D$40,16,Override!$E$11:$E$40,"&gt;=0",Override!$C$11:$C$40,"MXAU"))&gt;0,SUMIFS(Override!$E$11:$E$40,Override!$B$11:$B$40,$B75,Override!$D$11:$D$40,16)-SUMIFS(Override!$E$11:$E$40,Override!$B$11:$B$40,$B75,Override!$D$11:$D$40,16,Override!$C$11:$C$40,"MXAU"),Override!$R$110)/'AS51'!$B$3,"")))</f>
        <v/>
      </c>
      <c r="W75" s="77">
        <f>IF(W$13="","",IF($B75="","",IFERROR(F75*$E75/100,"")))</f>
        <v/>
      </c>
      <c r="X75" s="77">
        <f>IF(X$13="","",IF($B75="","",IFERROR(G75*$E75/100,"")))</f>
        <v/>
      </c>
      <c r="Y75" s="77">
        <f>IF(Y$13="","",IF($B75="","",IFERROR(H75*$E75/100,"")))</f>
        <v/>
      </c>
      <c r="Z75" s="77">
        <f>IF(Z$13="","",IF($B75="","",IFERROR(I75*$E75/100,"")))</f>
        <v/>
      </c>
      <c r="AA75" s="77">
        <f>IF(AA$13="","",IF($B75="","",IFERROR(J75*$E75/100,"")))</f>
        <v/>
      </c>
      <c r="AB75" s="77">
        <f>IF(AB$13="","",IF($B75="","",IFERROR(K75*$E75/100,"")))</f>
        <v/>
      </c>
      <c r="AC75" s="77">
        <f>IF(AC$13="","",IF($B75="","",IFERROR(L75*$E75/100,"")))</f>
        <v/>
      </c>
      <c r="AD75" s="77">
        <f>IF(AD$13="","",IF($B75="","",IFERROR(M75*$E75/100,"")))</f>
        <v/>
      </c>
      <c r="AE75" s="77">
        <f>IF(AE$13="","",IF($B75="","",IFERROR(N75*$E75/100,"")))</f>
        <v/>
      </c>
      <c r="AF75" s="77">
        <f>IF(AF$13="","",IF($B75="","",IFERROR(O75*$E75/100,"")))</f>
        <v/>
      </c>
      <c r="AG75" s="77">
        <f>IF(AG$13="","",IF($B75="","",IFERROR(P75*$E75/100,"")))</f>
        <v/>
      </c>
      <c r="AH75" s="77">
        <f>IF(AH$13="","",IF($B75="","",IFERROR(Q75*$E75/100,"")))</f>
        <v/>
      </c>
      <c r="AI75" s="77">
        <f>IF(AI$13="","",IF($B75="","",IFERROR(R75*$E75/100,"")))</f>
        <v/>
      </c>
      <c r="AJ75" s="77">
        <f>IF(AJ$13="","",IF($B75="","",IFERROR(S75*$E75/100,"")))</f>
        <v/>
      </c>
      <c r="AK75" s="77">
        <f>IF(AK$13="","",IF($B75="","",IFERROR(T75*$E75/100,"")))</f>
        <v/>
      </c>
      <c r="AL75" s="77">
        <f>IF(AL$13="","",IF($B75="","",IFERROR(U75*$E75/100,"")))</f>
        <v/>
      </c>
      <c r="AN75" s="77">
        <f>IF($B75="","",SUMIF($F$13:$U$13,"&lt;="&amp;Sector!$D$51,$F75:$U75))</f>
        <v/>
      </c>
      <c r="AO75" s="77">
        <f>IF($B75="","",SUMIF($W$13:$AL$13,"&lt;="&amp;Sector!$D$51,$W75:$AL75))</f>
        <v/>
      </c>
      <c r="AQ75" s="163">
        <f>IF(AQ$13="","",IF($B75="","",IFERROR($C75*$D75*SUMPRODUCT(('Dvd Calendar'!$E$657:$CZ$657&gt;AQ$12)*('Dvd Calendar'!$E$657:$CZ$657&lt;=AQ$13)*'Dvd Calendar'!$E$660:$CZ$660*(('Dvd Calendar'!$E$662:$CZ$662='Field Check'!$C$56)*('Field Check'!$C$56&lt;&gt;"")+('Dvd Calendar'!$E$662:$CZ$662='Field Check'!$C$57)*('Field Check'!$C$57&lt;&gt;"")))/'AS51'!$B$3,"")))</f>
        <v/>
      </c>
      <c r="AR75" s="163">
        <f>IF(AR$13="","",IF($B75="","",IFERROR($C75*$D75*SUMPRODUCT(('Dvd Calendar'!$E$657:$CZ$657&gt;AR$12)*('Dvd Calendar'!$E$657:$CZ$657&lt;=AR$13)*'Dvd Calendar'!$E$660:$CZ$660*(('Dvd Calendar'!$E$662:$CZ$662='Field Check'!$C$56)*('Field Check'!$C$56&lt;&gt;"")+('Dvd Calendar'!$E$662:$CZ$662='Field Check'!$C$57)*('Field Check'!$C$57&lt;&gt;"")))/'AS51'!$B$3,"")))</f>
        <v/>
      </c>
      <c r="AS75" s="163">
        <f>IF(AS$13="","",IF($B75="","",IFERROR($C75*$D75*SUMPRODUCT(('Dvd Calendar'!$E$657:$CZ$657&gt;AS$12)*('Dvd Calendar'!$E$657:$CZ$657&lt;=AS$13)*'Dvd Calendar'!$E$660:$CZ$660*(('Dvd Calendar'!$E$662:$CZ$662='Field Check'!$C$56)*('Field Check'!$C$56&lt;&gt;"")+('Dvd Calendar'!$E$662:$CZ$662='Field Check'!$C$57)*('Field Check'!$C$57&lt;&gt;"")))/'AS51'!$B$3,"")))</f>
        <v/>
      </c>
      <c r="AT75" s="163">
        <f>IF(AT$13="","",IF($B75="","",IFERROR($C75*$D75*SUMPRODUCT(('Dvd Calendar'!$E$657:$CZ$657&gt;AT$12)*('Dvd Calendar'!$E$657:$CZ$657&lt;=AT$13)*'Dvd Calendar'!$E$660:$CZ$660*(('Dvd Calendar'!$E$662:$CZ$662='Field Check'!$C$56)*('Field Check'!$C$56&lt;&gt;"")+('Dvd Calendar'!$E$662:$CZ$662='Field Check'!$C$57)*('Field Check'!$C$57&lt;&gt;"")))/'AS51'!$B$3,"")))</f>
        <v/>
      </c>
      <c r="AU75" s="163">
        <f>IF(AU$13="","",IF($B75="","",IFERROR($C75*$D75*SUMPRODUCT(('Dvd Calendar'!$E$657:$CZ$657&gt;AU$12)*('Dvd Calendar'!$E$657:$CZ$657&lt;=AU$13)*'Dvd Calendar'!$E$660:$CZ$660*(('Dvd Calendar'!$E$662:$CZ$662='Field Check'!$C$56)*('Field Check'!$C$56&lt;&gt;"")+('Dvd Calendar'!$E$662:$CZ$662='Field Check'!$C$57)*('Field Check'!$C$57&lt;&gt;"")))/'AS51'!$B$3,"")))</f>
        <v/>
      </c>
      <c r="AV75" s="163">
        <f>IF(AV$13="","",IF($B75="","",IFERROR($C75*$D75*SUMPRODUCT(('Dvd Calendar'!$E$657:$CZ$657&gt;AV$12)*('Dvd Calendar'!$E$657:$CZ$657&lt;=AV$13)*'Dvd Calendar'!$E$660:$CZ$660*(('Dvd Calendar'!$E$662:$CZ$662='Field Check'!$C$56)*('Field Check'!$C$56&lt;&gt;"")+('Dvd Calendar'!$E$662:$CZ$662='Field Check'!$C$57)*('Field Check'!$C$57&lt;&gt;"")))/'AS51'!$B$3,"")))</f>
        <v/>
      </c>
      <c r="AW75" s="163">
        <f>IF(AW$13="","",IF($B75="","",IFERROR($C75*$D75*SUMPRODUCT(('Dvd Calendar'!$E$657:$CZ$657&gt;AW$12)*('Dvd Calendar'!$E$657:$CZ$657&lt;=AW$13)*'Dvd Calendar'!$E$660:$CZ$660*(('Dvd Calendar'!$E$662:$CZ$662='Field Check'!$C$56)*('Field Check'!$C$56&lt;&gt;"")+('Dvd Calendar'!$E$662:$CZ$662='Field Check'!$C$57)*('Field Check'!$C$57&lt;&gt;"")))/'AS51'!$B$3,"")))</f>
        <v/>
      </c>
      <c r="AX75" s="163">
        <f>IF(AX$13="","",IF($B75="","",IFERROR($C75*$D75*SUMPRODUCT(('Dvd Calendar'!$E$657:$CZ$657&gt;AX$12)*('Dvd Calendar'!$E$657:$CZ$657&lt;=AX$13)*'Dvd Calendar'!$E$660:$CZ$660*(('Dvd Calendar'!$E$662:$CZ$662='Field Check'!$C$56)*('Field Check'!$C$56&lt;&gt;"")+('Dvd Calendar'!$E$662:$CZ$662='Field Check'!$C$57)*('Field Check'!$C$57&lt;&gt;"")))/'AS51'!$B$3,"")))</f>
        <v/>
      </c>
      <c r="AY75" s="163">
        <f>IF(AY$13="","",IF($B75="","",IFERROR($C75*$D75*SUMPRODUCT(('Dvd Calendar'!$E$657:$CZ$657&gt;AY$12)*('Dvd Calendar'!$E$657:$CZ$657&lt;=AY$13)*'Dvd Calendar'!$E$660:$CZ$660*(('Dvd Calendar'!$E$662:$CZ$662='Field Check'!$C$56)*('Field Check'!$C$56&lt;&gt;"")+('Dvd Calendar'!$E$662:$CZ$662='Field Check'!$C$57)*('Field Check'!$C$57&lt;&gt;"")))/'AS51'!$B$3,"")))</f>
        <v/>
      </c>
      <c r="AZ75" s="163">
        <f>IF(AZ$13="","",IF($B75="","",IFERROR($C75*$D75*SUMPRODUCT(('Dvd Calendar'!$E$657:$CZ$657&gt;AZ$12)*('Dvd Calendar'!$E$657:$CZ$657&lt;=AZ$13)*'Dvd Calendar'!$E$660:$CZ$660*(('Dvd Calendar'!$E$662:$CZ$662='Field Check'!$C$56)*('Field Check'!$C$56&lt;&gt;"")+('Dvd Calendar'!$E$662:$CZ$662='Field Check'!$C$57)*('Field Check'!$C$57&lt;&gt;"")))/'AS51'!$B$3,"")))</f>
        <v/>
      </c>
      <c r="BA75" s="163">
        <f>IF(BA$13="","",IF($B75="","",IFERROR($C75*$D75*SUMPRODUCT(('Dvd Calendar'!$E$657:$CZ$657&gt;BA$12)*('Dvd Calendar'!$E$657:$CZ$657&lt;=BA$13)*'Dvd Calendar'!$E$660:$CZ$660*(('Dvd Calendar'!$E$662:$CZ$662='Field Check'!$C$56)*('Field Check'!$C$56&lt;&gt;"")+('Dvd Calendar'!$E$662:$CZ$662='Field Check'!$C$57)*('Field Check'!$C$57&lt;&gt;"")))/'AS51'!$B$3,"")))</f>
        <v/>
      </c>
      <c r="BB75" s="163">
        <f>IF(BB$13="","",IF($B75="","",IFERROR($C75*$D75*SUMPRODUCT(('Dvd Calendar'!$E$657:$CZ$657&gt;BB$12)*('Dvd Calendar'!$E$657:$CZ$657&lt;=BB$13)*'Dvd Calendar'!$E$660:$CZ$660*(('Dvd Calendar'!$E$662:$CZ$662='Field Check'!$C$56)*('Field Check'!$C$56&lt;&gt;"")+('Dvd Calendar'!$E$662:$CZ$662='Field Check'!$C$57)*('Field Check'!$C$57&lt;&gt;"")))/'AS51'!$B$3,"")))</f>
        <v/>
      </c>
      <c r="BC75" s="163">
        <f>IF(BC$13="","",IF($B75="","",IFERROR($C75*$D75*SUMPRODUCT(('Dvd Calendar'!$E$657:$CZ$657&gt;BC$12)*('Dvd Calendar'!$E$657:$CZ$657&lt;=BC$13)*'Dvd Calendar'!$E$660:$CZ$660*(('Dvd Calendar'!$E$662:$CZ$662='Field Check'!$C$56)*('Field Check'!$C$56&lt;&gt;"")+('Dvd Calendar'!$E$662:$CZ$662='Field Check'!$C$57)*('Field Check'!$C$57&lt;&gt;"")))/'AS51'!$B$3,"")))</f>
        <v/>
      </c>
      <c r="BD75" s="163">
        <f>IF(BD$13="","",IF($B75="","",IFERROR($C75*$D75*SUMPRODUCT(('Dvd Calendar'!$E$657:$CZ$657&gt;BD$12)*('Dvd Calendar'!$E$657:$CZ$657&lt;=BD$13)*'Dvd Calendar'!$E$660:$CZ$660*(('Dvd Calendar'!$E$662:$CZ$662='Field Check'!$C$56)*('Field Check'!$C$56&lt;&gt;"")+('Dvd Calendar'!$E$662:$CZ$662='Field Check'!$C$57)*('Field Check'!$C$57&lt;&gt;"")))/'AS51'!$B$3,"")))</f>
        <v/>
      </c>
      <c r="BE75" s="163">
        <f>IF(BE$13="","",IF($B75="","",IFERROR($C75*$D75*SUMPRODUCT(('Dvd Calendar'!$E$657:$CZ$657&gt;BE$12)*('Dvd Calendar'!$E$657:$CZ$657&lt;=BE$13)*'Dvd Calendar'!$E$660:$CZ$660*(('Dvd Calendar'!$E$662:$CZ$662='Field Check'!$C$56)*('Field Check'!$C$56&lt;&gt;"")+('Dvd Calendar'!$E$662:$CZ$662='Field Check'!$C$57)*('Field Check'!$C$57&lt;&gt;"")))/'AS51'!$B$3,"")))</f>
        <v/>
      </c>
      <c r="BF75" s="163">
        <f>IF(BF$13="","",IF($B75="","",IFERROR($C75*$D75*SUMPRODUCT(('Dvd Calendar'!$E$657:$CZ$657&gt;BF$12)*('Dvd Calendar'!$E$657:$CZ$657&lt;=BF$13)*'Dvd Calendar'!$E$660:$CZ$660*(('Dvd Calendar'!$E$662:$CZ$662='Field Check'!$C$56)*('Field Check'!$C$56&lt;&gt;"")+('Dvd Calendar'!$E$662:$CZ$662='Field Check'!$C$57)*('Field Check'!$C$57&lt;&gt;"")))/'AS51'!$B$3,"")))</f>
        <v/>
      </c>
      <c r="BH75" s="163">
        <f>IF(BH$13="","",IF($B75="","",IFERROR(AQ75*$E75/100,"")))</f>
        <v/>
      </c>
      <c r="BI75" s="163">
        <f>IF(BI$13="","",IF($B75="","",IFERROR(AR75*$E75/100,"")))</f>
        <v/>
      </c>
      <c r="BJ75" s="163">
        <f>IF(BJ$13="","",IF($B75="","",IFERROR(AS75*$E75/100,"")))</f>
        <v/>
      </c>
      <c r="BK75" s="163">
        <f>IF(BK$13="","",IF($B75="","",IFERROR(AT75*$E75/100,"")))</f>
        <v/>
      </c>
      <c r="BL75" s="163">
        <f>IF(BL$13="","",IF($B75="","",IFERROR(AU75*$E75/100,"")))</f>
        <v/>
      </c>
      <c r="BM75" s="163">
        <f>IF(BM$13="","",IF($B75="","",IFERROR(AV75*$E75/100,"")))</f>
        <v/>
      </c>
      <c r="BN75" s="163">
        <f>IF(BN$13="","",IF($B75="","",IFERROR(AW75*$E75/100,"")))</f>
        <v/>
      </c>
      <c r="BO75" s="163">
        <f>IF(BO$13="","",IF($B75="","",IFERROR(AX75*$E75/100,"")))</f>
        <v/>
      </c>
      <c r="BP75" s="163">
        <f>IF(BP$13="","",IF($B75="","",IFERROR(AY75*$E75/100,"")))</f>
        <v/>
      </c>
      <c r="BQ75" s="163">
        <f>IF(BQ$13="","",IF($B75="","",IFERROR(AZ75*$E75/100,"")))</f>
        <v/>
      </c>
      <c r="BR75" s="163">
        <f>IF(BR$13="","",IF($B75="","",IFERROR(BA75*$E75/100,"")))</f>
        <v/>
      </c>
      <c r="BS75" s="163">
        <f>IF(BS$13="","",IF($B75="","",IFERROR(BB75*$E75/100,"")))</f>
        <v/>
      </c>
      <c r="BT75" s="163">
        <f>IF(BT$13="","",IF($B75="","",IFERROR(BC75*$E75/100,"")))</f>
        <v/>
      </c>
      <c r="BU75" s="163">
        <f>IF(BU$13="","",IF($B75="","",IFERROR(BD75*$E75/100,"")))</f>
        <v/>
      </c>
      <c r="BV75" s="163">
        <f>IF(BV$13="","",IF($B75="","",IFERROR(BE75*$E75/100,"")))</f>
        <v/>
      </c>
      <c r="BW75" s="163">
        <f>IF(BW$13="","",IF($B75="","",IFERROR(BF75*$E75/100,"")))</f>
        <v/>
      </c>
    </row>
    <row r="76">
      <c r="B76" s="126">
        <f>IF('AS51'!$C$66="","",'AS51'!$C$66)</f>
        <v/>
      </c>
      <c r="C76" s="74">
        <f>IF('AS51'!$B$66="","",'AS51'!$B$66)</f>
        <v/>
      </c>
      <c r="D76" s="75">
        <f>IFERROR('AS51'!$Q$66,1)</f>
        <v/>
      </c>
      <c r="E76" s="76">
        <f>IF($B76="","",IF(ISNUMBER('AS51'!$I$66),'AS51'!$I$66,'Index Summary'!$C$7))</f>
        <v/>
      </c>
      <c r="F76" s="77">
        <f>IF(F$13="","",IF($B76="","",IFERROR($C76*$D76*IF((Override!$C$4="ON")*(COUNTIFS(Override!$B$11:$B$40,$B76,Override!$D$11:$D$40,1,Override!$E$11:$E$40,"&gt;=0")-COUNTIFS(Override!$B$11:$B$40,$B76,Override!$D$11:$D$40,1,Override!$E$11:$E$40,"&gt;=0",Override!$C$11:$C$40,"MXAU"))&gt;0,SUMIFS(Override!$E$11:$E$40,Override!$B$11:$B$40,$B76,Override!$D$11:$D$40,1)-SUMIFS(Override!$E$11:$E$40,Override!$B$11:$B$40,$B76,Override!$D$11:$D$40,1,Override!$C$11:$C$40,"MXAU"),Override!$C$111)/'AS51'!$B$3,"")))</f>
        <v/>
      </c>
      <c r="G76" s="77">
        <f>IF(G$13="","",IF($B76="","",IFERROR($C76*$D76*IF((Override!$C$4="ON")*(COUNTIFS(Override!$B$11:$B$40,$B76,Override!$D$11:$D$40,2,Override!$E$11:$E$40,"&gt;=0")-COUNTIFS(Override!$B$11:$B$40,$B76,Override!$D$11:$D$40,2,Override!$E$11:$E$40,"&gt;=0",Override!$C$11:$C$40,"MXAU"))&gt;0,SUMIFS(Override!$E$11:$E$40,Override!$B$11:$B$40,$B76,Override!$D$11:$D$40,2)-SUMIFS(Override!$E$11:$E$40,Override!$B$11:$B$40,$B76,Override!$D$11:$D$40,2,Override!$C$11:$C$40,"MXAU"),Override!$D$111)/'AS51'!$B$3,"")))</f>
        <v/>
      </c>
      <c r="H76" s="77">
        <f>IF(H$13="","",IF($B76="","",IFERROR($C76*$D76*IF((Override!$C$4="ON")*(COUNTIFS(Override!$B$11:$B$40,$B76,Override!$D$11:$D$40,3,Override!$E$11:$E$40,"&gt;=0")-COUNTIFS(Override!$B$11:$B$40,$B76,Override!$D$11:$D$40,3,Override!$E$11:$E$40,"&gt;=0",Override!$C$11:$C$40,"MXAU"))&gt;0,SUMIFS(Override!$E$11:$E$40,Override!$B$11:$B$40,$B76,Override!$D$11:$D$40,3)-SUMIFS(Override!$E$11:$E$40,Override!$B$11:$B$40,$B76,Override!$D$11:$D$40,3,Override!$C$11:$C$40,"MXAU"),Override!$E$111)/'AS51'!$B$3,"")))</f>
        <v/>
      </c>
      <c r="I76" s="77">
        <f>IF(I$13="","",IF($B76="","",IFERROR($C76*$D76*IF((Override!$C$4="ON")*(COUNTIFS(Override!$B$11:$B$40,$B76,Override!$D$11:$D$40,4,Override!$E$11:$E$40,"&gt;=0")-COUNTIFS(Override!$B$11:$B$40,$B76,Override!$D$11:$D$40,4,Override!$E$11:$E$40,"&gt;=0",Override!$C$11:$C$40,"MXAU"))&gt;0,SUMIFS(Override!$E$11:$E$40,Override!$B$11:$B$40,$B76,Override!$D$11:$D$40,4)-SUMIFS(Override!$E$11:$E$40,Override!$B$11:$B$40,$B76,Override!$D$11:$D$40,4,Override!$C$11:$C$40,"MXAU"),Override!$F$111)/'AS51'!$B$3,"")))</f>
        <v/>
      </c>
      <c r="J76" s="77">
        <f>IF(J$13="","",IF($B76="","",IFERROR($C76*$D76*IF((Override!$C$4="ON")*(COUNTIFS(Override!$B$11:$B$40,$B76,Override!$D$11:$D$40,5,Override!$E$11:$E$40,"&gt;=0")-COUNTIFS(Override!$B$11:$B$40,$B76,Override!$D$11:$D$40,5,Override!$E$11:$E$40,"&gt;=0",Override!$C$11:$C$40,"MXAU"))&gt;0,SUMIFS(Override!$E$11:$E$40,Override!$B$11:$B$40,$B76,Override!$D$11:$D$40,5)-SUMIFS(Override!$E$11:$E$40,Override!$B$11:$B$40,$B76,Override!$D$11:$D$40,5,Override!$C$11:$C$40,"MXAU"),Override!$G$111)/'AS51'!$B$3,"")))</f>
        <v/>
      </c>
      <c r="K76" s="77">
        <f>IF(K$13="","",IF($B76="","",IFERROR($C76*$D76*IF((Override!$C$4="ON")*(COUNTIFS(Override!$B$11:$B$40,$B76,Override!$D$11:$D$40,6,Override!$E$11:$E$40,"&gt;=0")-COUNTIFS(Override!$B$11:$B$40,$B76,Override!$D$11:$D$40,6,Override!$E$11:$E$40,"&gt;=0",Override!$C$11:$C$40,"MXAU"))&gt;0,SUMIFS(Override!$E$11:$E$40,Override!$B$11:$B$40,$B76,Override!$D$11:$D$40,6)-SUMIFS(Override!$E$11:$E$40,Override!$B$11:$B$40,$B76,Override!$D$11:$D$40,6,Override!$C$11:$C$40,"MXAU"),Override!$H$111)/'AS51'!$B$3,"")))</f>
        <v/>
      </c>
      <c r="L76" s="77">
        <f>IF(L$13="","",IF($B76="","",IFERROR($C76*$D76*IF((Override!$C$4="ON")*(COUNTIFS(Override!$B$11:$B$40,$B76,Override!$D$11:$D$40,7,Override!$E$11:$E$40,"&gt;=0")-COUNTIFS(Override!$B$11:$B$40,$B76,Override!$D$11:$D$40,7,Override!$E$11:$E$40,"&gt;=0",Override!$C$11:$C$40,"MXAU"))&gt;0,SUMIFS(Override!$E$11:$E$40,Override!$B$11:$B$40,$B76,Override!$D$11:$D$40,7)-SUMIFS(Override!$E$11:$E$40,Override!$B$11:$B$40,$B76,Override!$D$11:$D$40,7,Override!$C$11:$C$40,"MXAU"),Override!$I$111)/'AS51'!$B$3,"")))</f>
        <v/>
      </c>
      <c r="M76" s="77">
        <f>IF(M$13="","",IF($B76="","",IFERROR($C76*$D76*IF((Override!$C$4="ON")*(COUNTIFS(Override!$B$11:$B$40,$B76,Override!$D$11:$D$40,8,Override!$E$11:$E$40,"&gt;=0")-COUNTIFS(Override!$B$11:$B$40,$B76,Override!$D$11:$D$40,8,Override!$E$11:$E$40,"&gt;=0",Override!$C$11:$C$40,"MXAU"))&gt;0,SUMIFS(Override!$E$11:$E$40,Override!$B$11:$B$40,$B76,Override!$D$11:$D$40,8)-SUMIFS(Override!$E$11:$E$40,Override!$B$11:$B$40,$B76,Override!$D$11:$D$40,8,Override!$C$11:$C$40,"MXAU"),Override!$J$111)/'AS51'!$B$3,"")))</f>
        <v/>
      </c>
      <c r="N76" s="77">
        <f>IF(N$13="","",IF($B76="","",IFERROR($C76*$D76*IF((Override!$C$4="ON")*(COUNTIFS(Override!$B$11:$B$40,$B76,Override!$D$11:$D$40,9,Override!$E$11:$E$40,"&gt;=0")-COUNTIFS(Override!$B$11:$B$40,$B76,Override!$D$11:$D$40,9,Override!$E$11:$E$40,"&gt;=0",Override!$C$11:$C$40,"MXAU"))&gt;0,SUMIFS(Override!$E$11:$E$40,Override!$B$11:$B$40,$B76,Override!$D$11:$D$40,9)-SUMIFS(Override!$E$11:$E$40,Override!$B$11:$B$40,$B76,Override!$D$11:$D$40,9,Override!$C$11:$C$40,"MXAU"),Override!$K$111)/'AS51'!$B$3,"")))</f>
        <v/>
      </c>
      <c r="O76" s="77">
        <f>IF(O$13="","",IF($B76="","",IFERROR($C76*$D76*IF((Override!$C$4="ON")*(COUNTIFS(Override!$B$11:$B$40,$B76,Override!$D$11:$D$40,10,Override!$E$11:$E$40,"&gt;=0")-COUNTIFS(Override!$B$11:$B$40,$B76,Override!$D$11:$D$40,10,Override!$E$11:$E$40,"&gt;=0",Override!$C$11:$C$40,"MXAU"))&gt;0,SUMIFS(Override!$E$11:$E$40,Override!$B$11:$B$40,$B76,Override!$D$11:$D$40,10)-SUMIFS(Override!$E$11:$E$40,Override!$B$11:$B$40,$B76,Override!$D$11:$D$40,10,Override!$C$11:$C$40,"MXAU"),Override!$L$111)/'AS51'!$B$3,"")))</f>
        <v/>
      </c>
      <c r="P76" s="77">
        <f>IF(P$13="","",IF($B76="","",IFERROR($C76*$D76*IF((Override!$C$4="ON")*(COUNTIFS(Override!$B$11:$B$40,$B76,Override!$D$11:$D$40,11,Override!$E$11:$E$40,"&gt;=0")-COUNTIFS(Override!$B$11:$B$40,$B76,Override!$D$11:$D$40,11,Override!$E$11:$E$40,"&gt;=0",Override!$C$11:$C$40,"MXAU"))&gt;0,SUMIFS(Override!$E$11:$E$40,Override!$B$11:$B$40,$B76,Override!$D$11:$D$40,11)-SUMIFS(Override!$E$11:$E$40,Override!$B$11:$B$40,$B76,Override!$D$11:$D$40,11,Override!$C$11:$C$40,"MXAU"),Override!$M$111)/'AS51'!$B$3,"")))</f>
        <v/>
      </c>
      <c r="Q76" s="77">
        <f>IF(Q$13="","",IF($B76="","",IFERROR($C76*$D76*IF((Override!$C$4="ON")*(COUNTIFS(Override!$B$11:$B$40,$B76,Override!$D$11:$D$40,12,Override!$E$11:$E$40,"&gt;=0")-COUNTIFS(Override!$B$11:$B$40,$B76,Override!$D$11:$D$40,12,Override!$E$11:$E$40,"&gt;=0",Override!$C$11:$C$40,"MXAU"))&gt;0,SUMIFS(Override!$E$11:$E$40,Override!$B$11:$B$40,$B76,Override!$D$11:$D$40,12)-SUMIFS(Override!$E$11:$E$40,Override!$B$11:$B$40,$B76,Override!$D$11:$D$40,12,Override!$C$11:$C$40,"MXAU"),Override!$N$111)/'AS51'!$B$3,"")))</f>
        <v/>
      </c>
      <c r="R76" s="77">
        <f>IF(R$13="","",IF($B76="","",IFERROR($C76*$D76*IF((Override!$C$4="ON")*(COUNTIFS(Override!$B$11:$B$40,$B76,Override!$D$11:$D$40,13,Override!$E$11:$E$40,"&gt;=0")-COUNTIFS(Override!$B$11:$B$40,$B76,Override!$D$11:$D$40,13,Override!$E$11:$E$40,"&gt;=0",Override!$C$11:$C$40,"MXAU"))&gt;0,SUMIFS(Override!$E$11:$E$40,Override!$B$11:$B$40,$B76,Override!$D$11:$D$40,13)-SUMIFS(Override!$E$11:$E$40,Override!$B$11:$B$40,$B76,Override!$D$11:$D$40,13,Override!$C$11:$C$40,"MXAU"),Override!$O$111)/'AS51'!$B$3,"")))</f>
        <v/>
      </c>
      <c r="S76" s="77">
        <f>IF(S$13="","",IF($B76="","",IFERROR($C76*$D76*IF((Override!$C$4="ON")*(COUNTIFS(Override!$B$11:$B$40,$B76,Override!$D$11:$D$40,14,Override!$E$11:$E$40,"&gt;=0")-COUNTIFS(Override!$B$11:$B$40,$B76,Override!$D$11:$D$40,14,Override!$E$11:$E$40,"&gt;=0",Override!$C$11:$C$40,"MXAU"))&gt;0,SUMIFS(Override!$E$11:$E$40,Override!$B$11:$B$40,$B76,Override!$D$11:$D$40,14)-SUMIFS(Override!$E$11:$E$40,Override!$B$11:$B$40,$B76,Override!$D$11:$D$40,14,Override!$C$11:$C$40,"MXAU"),Override!$P$111)/'AS51'!$B$3,"")))</f>
        <v/>
      </c>
      <c r="T76" s="77">
        <f>IF(T$13="","",IF($B76="","",IFERROR($C76*$D76*IF((Override!$C$4="ON")*(COUNTIFS(Override!$B$11:$B$40,$B76,Override!$D$11:$D$40,15,Override!$E$11:$E$40,"&gt;=0")-COUNTIFS(Override!$B$11:$B$40,$B76,Override!$D$11:$D$40,15,Override!$E$11:$E$40,"&gt;=0",Override!$C$11:$C$40,"MXAU"))&gt;0,SUMIFS(Override!$E$11:$E$40,Override!$B$11:$B$40,$B76,Override!$D$11:$D$40,15)-SUMIFS(Override!$E$11:$E$40,Override!$B$11:$B$40,$B76,Override!$D$11:$D$40,15,Override!$C$11:$C$40,"MXAU"),Override!$Q$111)/'AS51'!$B$3,"")))</f>
        <v/>
      </c>
      <c r="U76" s="77">
        <f>IF(U$13="","",IF($B76="","",IFERROR($C76*$D76*IF((Override!$C$4="ON")*(COUNTIFS(Override!$B$11:$B$40,$B76,Override!$D$11:$D$40,16,Override!$E$11:$E$40,"&gt;=0")-COUNTIFS(Override!$B$11:$B$40,$B76,Override!$D$11:$D$40,16,Override!$E$11:$E$40,"&gt;=0",Override!$C$11:$C$40,"MXAU"))&gt;0,SUMIFS(Override!$E$11:$E$40,Override!$B$11:$B$40,$B76,Override!$D$11:$D$40,16)-SUMIFS(Override!$E$11:$E$40,Override!$B$11:$B$40,$B76,Override!$D$11:$D$40,16,Override!$C$11:$C$40,"MXAU"),Override!$R$111)/'AS51'!$B$3,"")))</f>
        <v/>
      </c>
      <c r="W76" s="77">
        <f>IF(W$13="","",IF($B76="","",IFERROR(F76*$E76/100,"")))</f>
        <v/>
      </c>
      <c r="X76" s="77">
        <f>IF(X$13="","",IF($B76="","",IFERROR(G76*$E76/100,"")))</f>
        <v/>
      </c>
      <c r="Y76" s="77">
        <f>IF(Y$13="","",IF($B76="","",IFERROR(H76*$E76/100,"")))</f>
        <v/>
      </c>
      <c r="Z76" s="77">
        <f>IF(Z$13="","",IF($B76="","",IFERROR(I76*$E76/100,"")))</f>
        <v/>
      </c>
      <c r="AA76" s="77">
        <f>IF(AA$13="","",IF($B76="","",IFERROR(J76*$E76/100,"")))</f>
        <v/>
      </c>
      <c r="AB76" s="77">
        <f>IF(AB$13="","",IF($B76="","",IFERROR(K76*$E76/100,"")))</f>
        <v/>
      </c>
      <c r="AC76" s="77">
        <f>IF(AC$13="","",IF($B76="","",IFERROR(L76*$E76/100,"")))</f>
        <v/>
      </c>
      <c r="AD76" s="77">
        <f>IF(AD$13="","",IF($B76="","",IFERROR(M76*$E76/100,"")))</f>
        <v/>
      </c>
      <c r="AE76" s="77">
        <f>IF(AE$13="","",IF($B76="","",IFERROR(N76*$E76/100,"")))</f>
        <v/>
      </c>
      <c r="AF76" s="77">
        <f>IF(AF$13="","",IF($B76="","",IFERROR(O76*$E76/100,"")))</f>
        <v/>
      </c>
      <c r="AG76" s="77">
        <f>IF(AG$13="","",IF($B76="","",IFERROR(P76*$E76/100,"")))</f>
        <v/>
      </c>
      <c r="AH76" s="77">
        <f>IF(AH$13="","",IF($B76="","",IFERROR(Q76*$E76/100,"")))</f>
        <v/>
      </c>
      <c r="AI76" s="77">
        <f>IF(AI$13="","",IF($B76="","",IFERROR(R76*$E76/100,"")))</f>
        <v/>
      </c>
      <c r="AJ76" s="77">
        <f>IF(AJ$13="","",IF($B76="","",IFERROR(S76*$E76/100,"")))</f>
        <v/>
      </c>
      <c r="AK76" s="77">
        <f>IF(AK$13="","",IF($B76="","",IFERROR(T76*$E76/100,"")))</f>
        <v/>
      </c>
      <c r="AL76" s="77">
        <f>IF(AL$13="","",IF($B76="","",IFERROR(U76*$E76/100,"")))</f>
        <v/>
      </c>
      <c r="AN76" s="77">
        <f>IF($B76="","",SUMIF($F$13:$U$13,"&lt;="&amp;Sector!$D$51,$F76:$U76))</f>
        <v/>
      </c>
      <c r="AO76" s="77">
        <f>IF($B76="","",SUMIF($W$13:$AL$13,"&lt;="&amp;Sector!$D$51,$W76:$AL76))</f>
        <v/>
      </c>
      <c r="AQ76" s="163">
        <f>IF(AQ$13="","",IF($B76="","",IFERROR($C76*$D76*SUMPRODUCT(('Dvd Calendar'!$E$668:$CZ$668&gt;AQ$12)*('Dvd Calendar'!$E$668:$CZ$668&lt;=AQ$13)*'Dvd Calendar'!$E$671:$CZ$671*(('Dvd Calendar'!$E$673:$CZ$673='Field Check'!$C$56)*('Field Check'!$C$56&lt;&gt;"")+('Dvd Calendar'!$E$673:$CZ$673='Field Check'!$C$57)*('Field Check'!$C$57&lt;&gt;"")))/'AS51'!$B$3,"")))</f>
        <v/>
      </c>
      <c r="AR76" s="163">
        <f>IF(AR$13="","",IF($B76="","",IFERROR($C76*$D76*SUMPRODUCT(('Dvd Calendar'!$E$668:$CZ$668&gt;AR$12)*('Dvd Calendar'!$E$668:$CZ$668&lt;=AR$13)*'Dvd Calendar'!$E$671:$CZ$671*(('Dvd Calendar'!$E$673:$CZ$673='Field Check'!$C$56)*('Field Check'!$C$56&lt;&gt;"")+('Dvd Calendar'!$E$673:$CZ$673='Field Check'!$C$57)*('Field Check'!$C$57&lt;&gt;"")))/'AS51'!$B$3,"")))</f>
        <v/>
      </c>
      <c r="AS76" s="163">
        <f>IF(AS$13="","",IF($B76="","",IFERROR($C76*$D76*SUMPRODUCT(('Dvd Calendar'!$E$668:$CZ$668&gt;AS$12)*('Dvd Calendar'!$E$668:$CZ$668&lt;=AS$13)*'Dvd Calendar'!$E$671:$CZ$671*(('Dvd Calendar'!$E$673:$CZ$673='Field Check'!$C$56)*('Field Check'!$C$56&lt;&gt;"")+('Dvd Calendar'!$E$673:$CZ$673='Field Check'!$C$57)*('Field Check'!$C$57&lt;&gt;"")))/'AS51'!$B$3,"")))</f>
        <v/>
      </c>
      <c r="AT76" s="163">
        <f>IF(AT$13="","",IF($B76="","",IFERROR($C76*$D76*SUMPRODUCT(('Dvd Calendar'!$E$668:$CZ$668&gt;AT$12)*('Dvd Calendar'!$E$668:$CZ$668&lt;=AT$13)*'Dvd Calendar'!$E$671:$CZ$671*(('Dvd Calendar'!$E$673:$CZ$673='Field Check'!$C$56)*('Field Check'!$C$56&lt;&gt;"")+('Dvd Calendar'!$E$673:$CZ$673='Field Check'!$C$57)*('Field Check'!$C$57&lt;&gt;"")))/'AS51'!$B$3,"")))</f>
        <v/>
      </c>
      <c r="AU76" s="163">
        <f>IF(AU$13="","",IF($B76="","",IFERROR($C76*$D76*SUMPRODUCT(('Dvd Calendar'!$E$668:$CZ$668&gt;AU$12)*('Dvd Calendar'!$E$668:$CZ$668&lt;=AU$13)*'Dvd Calendar'!$E$671:$CZ$671*(('Dvd Calendar'!$E$673:$CZ$673='Field Check'!$C$56)*('Field Check'!$C$56&lt;&gt;"")+('Dvd Calendar'!$E$673:$CZ$673='Field Check'!$C$57)*('Field Check'!$C$57&lt;&gt;"")))/'AS51'!$B$3,"")))</f>
        <v/>
      </c>
      <c r="AV76" s="163">
        <f>IF(AV$13="","",IF($B76="","",IFERROR($C76*$D76*SUMPRODUCT(('Dvd Calendar'!$E$668:$CZ$668&gt;AV$12)*('Dvd Calendar'!$E$668:$CZ$668&lt;=AV$13)*'Dvd Calendar'!$E$671:$CZ$671*(('Dvd Calendar'!$E$673:$CZ$673='Field Check'!$C$56)*('Field Check'!$C$56&lt;&gt;"")+('Dvd Calendar'!$E$673:$CZ$673='Field Check'!$C$57)*('Field Check'!$C$57&lt;&gt;"")))/'AS51'!$B$3,"")))</f>
        <v/>
      </c>
      <c r="AW76" s="163">
        <f>IF(AW$13="","",IF($B76="","",IFERROR($C76*$D76*SUMPRODUCT(('Dvd Calendar'!$E$668:$CZ$668&gt;AW$12)*('Dvd Calendar'!$E$668:$CZ$668&lt;=AW$13)*'Dvd Calendar'!$E$671:$CZ$671*(('Dvd Calendar'!$E$673:$CZ$673='Field Check'!$C$56)*('Field Check'!$C$56&lt;&gt;"")+('Dvd Calendar'!$E$673:$CZ$673='Field Check'!$C$57)*('Field Check'!$C$57&lt;&gt;"")))/'AS51'!$B$3,"")))</f>
        <v/>
      </c>
      <c r="AX76" s="163">
        <f>IF(AX$13="","",IF($B76="","",IFERROR($C76*$D76*SUMPRODUCT(('Dvd Calendar'!$E$668:$CZ$668&gt;AX$12)*('Dvd Calendar'!$E$668:$CZ$668&lt;=AX$13)*'Dvd Calendar'!$E$671:$CZ$671*(('Dvd Calendar'!$E$673:$CZ$673='Field Check'!$C$56)*('Field Check'!$C$56&lt;&gt;"")+('Dvd Calendar'!$E$673:$CZ$673='Field Check'!$C$57)*('Field Check'!$C$57&lt;&gt;"")))/'AS51'!$B$3,"")))</f>
        <v/>
      </c>
      <c r="AY76" s="163">
        <f>IF(AY$13="","",IF($B76="","",IFERROR($C76*$D76*SUMPRODUCT(('Dvd Calendar'!$E$668:$CZ$668&gt;AY$12)*('Dvd Calendar'!$E$668:$CZ$668&lt;=AY$13)*'Dvd Calendar'!$E$671:$CZ$671*(('Dvd Calendar'!$E$673:$CZ$673='Field Check'!$C$56)*('Field Check'!$C$56&lt;&gt;"")+('Dvd Calendar'!$E$673:$CZ$673='Field Check'!$C$57)*('Field Check'!$C$57&lt;&gt;"")))/'AS51'!$B$3,"")))</f>
        <v/>
      </c>
      <c r="AZ76" s="163">
        <f>IF(AZ$13="","",IF($B76="","",IFERROR($C76*$D76*SUMPRODUCT(('Dvd Calendar'!$E$668:$CZ$668&gt;AZ$12)*('Dvd Calendar'!$E$668:$CZ$668&lt;=AZ$13)*'Dvd Calendar'!$E$671:$CZ$671*(('Dvd Calendar'!$E$673:$CZ$673='Field Check'!$C$56)*('Field Check'!$C$56&lt;&gt;"")+('Dvd Calendar'!$E$673:$CZ$673='Field Check'!$C$57)*('Field Check'!$C$57&lt;&gt;"")))/'AS51'!$B$3,"")))</f>
        <v/>
      </c>
      <c r="BA76" s="163">
        <f>IF(BA$13="","",IF($B76="","",IFERROR($C76*$D76*SUMPRODUCT(('Dvd Calendar'!$E$668:$CZ$668&gt;BA$12)*('Dvd Calendar'!$E$668:$CZ$668&lt;=BA$13)*'Dvd Calendar'!$E$671:$CZ$671*(('Dvd Calendar'!$E$673:$CZ$673='Field Check'!$C$56)*('Field Check'!$C$56&lt;&gt;"")+('Dvd Calendar'!$E$673:$CZ$673='Field Check'!$C$57)*('Field Check'!$C$57&lt;&gt;"")))/'AS51'!$B$3,"")))</f>
        <v/>
      </c>
      <c r="BB76" s="163">
        <f>IF(BB$13="","",IF($B76="","",IFERROR($C76*$D76*SUMPRODUCT(('Dvd Calendar'!$E$668:$CZ$668&gt;BB$12)*('Dvd Calendar'!$E$668:$CZ$668&lt;=BB$13)*'Dvd Calendar'!$E$671:$CZ$671*(('Dvd Calendar'!$E$673:$CZ$673='Field Check'!$C$56)*('Field Check'!$C$56&lt;&gt;"")+('Dvd Calendar'!$E$673:$CZ$673='Field Check'!$C$57)*('Field Check'!$C$57&lt;&gt;"")))/'AS51'!$B$3,"")))</f>
        <v/>
      </c>
      <c r="BC76" s="163">
        <f>IF(BC$13="","",IF($B76="","",IFERROR($C76*$D76*SUMPRODUCT(('Dvd Calendar'!$E$668:$CZ$668&gt;BC$12)*('Dvd Calendar'!$E$668:$CZ$668&lt;=BC$13)*'Dvd Calendar'!$E$671:$CZ$671*(('Dvd Calendar'!$E$673:$CZ$673='Field Check'!$C$56)*('Field Check'!$C$56&lt;&gt;"")+('Dvd Calendar'!$E$673:$CZ$673='Field Check'!$C$57)*('Field Check'!$C$57&lt;&gt;"")))/'AS51'!$B$3,"")))</f>
        <v/>
      </c>
      <c r="BD76" s="163">
        <f>IF(BD$13="","",IF($B76="","",IFERROR($C76*$D76*SUMPRODUCT(('Dvd Calendar'!$E$668:$CZ$668&gt;BD$12)*('Dvd Calendar'!$E$668:$CZ$668&lt;=BD$13)*'Dvd Calendar'!$E$671:$CZ$671*(('Dvd Calendar'!$E$673:$CZ$673='Field Check'!$C$56)*('Field Check'!$C$56&lt;&gt;"")+('Dvd Calendar'!$E$673:$CZ$673='Field Check'!$C$57)*('Field Check'!$C$57&lt;&gt;"")))/'AS51'!$B$3,"")))</f>
        <v/>
      </c>
      <c r="BE76" s="163">
        <f>IF(BE$13="","",IF($B76="","",IFERROR($C76*$D76*SUMPRODUCT(('Dvd Calendar'!$E$668:$CZ$668&gt;BE$12)*('Dvd Calendar'!$E$668:$CZ$668&lt;=BE$13)*'Dvd Calendar'!$E$671:$CZ$671*(('Dvd Calendar'!$E$673:$CZ$673='Field Check'!$C$56)*('Field Check'!$C$56&lt;&gt;"")+('Dvd Calendar'!$E$673:$CZ$673='Field Check'!$C$57)*('Field Check'!$C$57&lt;&gt;"")))/'AS51'!$B$3,"")))</f>
        <v/>
      </c>
      <c r="BF76" s="163">
        <f>IF(BF$13="","",IF($B76="","",IFERROR($C76*$D76*SUMPRODUCT(('Dvd Calendar'!$E$668:$CZ$668&gt;BF$12)*('Dvd Calendar'!$E$668:$CZ$668&lt;=BF$13)*'Dvd Calendar'!$E$671:$CZ$671*(('Dvd Calendar'!$E$673:$CZ$673='Field Check'!$C$56)*('Field Check'!$C$56&lt;&gt;"")+('Dvd Calendar'!$E$673:$CZ$673='Field Check'!$C$57)*('Field Check'!$C$57&lt;&gt;"")))/'AS51'!$B$3,"")))</f>
        <v/>
      </c>
      <c r="BH76" s="163">
        <f>IF(BH$13="","",IF($B76="","",IFERROR(AQ76*$E76/100,"")))</f>
        <v/>
      </c>
      <c r="BI76" s="163">
        <f>IF(BI$13="","",IF($B76="","",IFERROR(AR76*$E76/100,"")))</f>
        <v/>
      </c>
      <c r="BJ76" s="163">
        <f>IF(BJ$13="","",IF($B76="","",IFERROR(AS76*$E76/100,"")))</f>
        <v/>
      </c>
      <c r="BK76" s="163">
        <f>IF(BK$13="","",IF($B76="","",IFERROR(AT76*$E76/100,"")))</f>
        <v/>
      </c>
      <c r="BL76" s="163">
        <f>IF(BL$13="","",IF($B76="","",IFERROR(AU76*$E76/100,"")))</f>
        <v/>
      </c>
      <c r="BM76" s="163">
        <f>IF(BM$13="","",IF($B76="","",IFERROR(AV76*$E76/100,"")))</f>
        <v/>
      </c>
      <c r="BN76" s="163">
        <f>IF(BN$13="","",IF($B76="","",IFERROR(AW76*$E76/100,"")))</f>
        <v/>
      </c>
      <c r="BO76" s="163">
        <f>IF(BO$13="","",IF($B76="","",IFERROR(AX76*$E76/100,"")))</f>
        <v/>
      </c>
      <c r="BP76" s="163">
        <f>IF(BP$13="","",IF($B76="","",IFERROR(AY76*$E76/100,"")))</f>
        <v/>
      </c>
      <c r="BQ76" s="163">
        <f>IF(BQ$13="","",IF($B76="","",IFERROR(AZ76*$E76/100,"")))</f>
        <v/>
      </c>
      <c r="BR76" s="163">
        <f>IF(BR$13="","",IF($B76="","",IFERROR(BA76*$E76/100,"")))</f>
        <v/>
      </c>
      <c r="BS76" s="163">
        <f>IF(BS$13="","",IF($B76="","",IFERROR(BB76*$E76/100,"")))</f>
        <v/>
      </c>
      <c r="BT76" s="163">
        <f>IF(BT$13="","",IF($B76="","",IFERROR(BC76*$E76/100,"")))</f>
        <v/>
      </c>
      <c r="BU76" s="163">
        <f>IF(BU$13="","",IF($B76="","",IFERROR(BD76*$E76/100,"")))</f>
        <v/>
      </c>
      <c r="BV76" s="163">
        <f>IF(BV$13="","",IF($B76="","",IFERROR(BE76*$E76/100,"")))</f>
        <v/>
      </c>
      <c r="BW76" s="163">
        <f>IF(BW$13="","",IF($B76="","",IFERROR(BF76*$E76/100,"")))</f>
        <v/>
      </c>
    </row>
    <row r="77">
      <c r="B77" s="126">
        <f>IF('AS51'!$C$67="","",'AS51'!$C$67)</f>
        <v/>
      </c>
      <c r="C77" s="74">
        <f>IF('AS51'!$B$67="","",'AS51'!$B$67)</f>
        <v/>
      </c>
      <c r="D77" s="75">
        <f>IFERROR('AS51'!$Q$67,1)</f>
        <v/>
      </c>
      <c r="E77" s="76">
        <f>IF($B77="","",IF(ISNUMBER('AS51'!$I$67),'AS51'!$I$67,'Index Summary'!$C$7))</f>
        <v/>
      </c>
      <c r="F77" s="77">
        <f>IF(F$13="","",IF($B77="","",IFERROR($C77*$D77*IF((Override!$C$4="ON")*(COUNTIFS(Override!$B$11:$B$40,$B77,Override!$D$11:$D$40,1,Override!$E$11:$E$40,"&gt;=0")-COUNTIFS(Override!$B$11:$B$40,$B77,Override!$D$11:$D$40,1,Override!$E$11:$E$40,"&gt;=0",Override!$C$11:$C$40,"MXAU"))&gt;0,SUMIFS(Override!$E$11:$E$40,Override!$B$11:$B$40,$B77,Override!$D$11:$D$40,1)-SUMIFS(Override!$E$11:$E$40,Override!$B$11:$B$40,$B77,Override!$D$11:$D$40,1,Override!$C$11:$C$40,"MXAU"),Override!$C$112)/'AS51'!$B$3,"")))</f>
        <v/>
      </c>
      <c r="G77" s="77">
        <f>IF(G$13="","",IF($B77="","",IFERROR($C77*$D77*IF((Override!$C$4="ON")*(COUNTIFS(Override!$B$11:$B$40,$B77,Override!$D$11:$D$40,2,Override!$E$11:$E$40,"&gt;=0")-COUNTIFS(Override!$B$11:$B$40,$B77,Override!$D$11:$D$40,2,Override!$E$11:$E$40,"&gt;=0",Override!$C$11:$C$40,"MXAU"))&gt;0,SUMIFS(Override!$E$11:$E$40,Override!$B$11:$B$40,$B77,Override!$D$11:$D$40,2)-SUMIFS(Override!$E$11:$E$40,Override!$B$11:$B$40,$B77,Override!$D$11:$D$40,2,Override!$C$11:$C$40,"MXAU"),Override!$D$112)/'AS51'!$B$3,"")))</f>
        <v/>
      </c>
      <c r="H77" s="77">
        <f>IF(H$13="","",IF($B77="","",IFERROR($C77*$D77*IF((Override!$C$4="ON")*(COUNTIFS(Override!$B$11:$B$40,$B77,Override!$D$11:$D$40,3,Override!$E$11:$E$40,"&gt;=0")-COUNTIFS(Override!$B$11:$B$40,$B77,Override!$D$11:$D$40,3,Override!$E$11:$E$40,"&gt;=0",Override!$C$11:$C$40,"MXAU"))&gt;0,SUMIFS(Override!$E$11:$E$40,Override!$B$11:$B$40,$B77,Override!$D$11:$D$40,3)-SUMIFS(Override!$E$11:$E$40,Override!$B$11:$B$40,$B77,Override!$D$11:$D$40,3,Override!$C$11:$C$40,"MXAU"),Override!$E$112)/'AS51'!$B$3,"")))</f>
        <v/>
      </c>
      <c r="I77" s="77">
        <f>IF(I$13="","",IF($B77="","",IFERROR($C77*$D77*IF((Override!$C$4="ON")*(COUNTIFS(Override!$B$11:$B$40,$B77,Override!$D$11:$D$40,4,Override!$E$11:$E$40,"&gt;=0")-COUNTIFS(Override!$B$11:$B$40,$B77,Override!$D$11:$D$40,4,Override!$E$11:$E$40,"&gt;=0",Override!$C$11:$C$40,"MXAU"))&gt;0,SUMIFS(Override!$E$11:$E$40,Override!$B$11:$B$40,$B77,Override!$D$11:$D$40,4)-SUMIFS(Override!$E$11:$E$40,Override!$B$11:$B$40,$B77,Override!$D$11:$D$40,4,Override!$C$11:$C$40,"MXAU"),Override!$F$112)/'AS51'!$B$3,"")))</f>
        <v/>
      </c>
      <c r="J77" s="77">
        <f>IF(J$13="","",IF($B77="","",IFERROR($C77*$D77*IF((Override!$C$4="ON")*(COUNTIFS(Override!$B$11:$B$40,$B77,Override!$D$11:$D$40,5,Override!$E$11:$E$40,"&gt;=0")-COUNTIFS(Override!$B$11:$B$40,$B77,Override!$D$11:$D$40,5,Override!$E$11:$E$40,"&gt;=0",Override!$C$11:$C$40,"MXAU"))&gt;0,SUMIFS(Override!$E$11:$E$40,Override!$B$11:$B$40,$B77,Override!$D$11:$D$40,5)-SUMIFS(Override!$E$11:$E$40,Override!$B$11:$B$40,$B77,Override!$D$11:$D$40,5,Override!$C$11:$C$40,"MXAU"),Override!$G$112)/'AS51'!$B$3,"")))</f>
        <v/>
      </c>
      <c r="K77" s="77">
        <f>IF(K$13="","",IF($B77="","",IFERROR($C77*$D77*IF((Override!$C$4="ON")*(COUNTIFS(Override!$B$11:$B$40,$B77,Override!$D$11:$D$40,6,Override!$E$11:$E$40,"&gt;=0")-COUNTIFS(Override!$B$11:$B$40,$B77,Override!$D$11:$D$40,6,Override!$E$11:$E$40,"&gt;=0",Override!$C$11:$C$40,"MXAU"))&gt;0,SUMIFS(Override!$E$11:$E$40,Override!$B$11:$B$40,$B77,Override!$D$11:$D$40,6)-SUMIFS(Override!$E$11:$E$40,Override!$B$11:$B$40,$B77,Override!$D$11:$D$40,6,Override!$C$11:$C$40,"MXAU"),Override!$H$112)/'AS51'!$B$3,"")))</f>
        <v/>
      </c>
      <c r="L77" s="77">
        <f>IF(L$13="","",IF($B77="","",IFERROR($C77*$D77*IF((Override!$C$4="ON")*(COUNTIFS(Override!$B$11:$B$40,$B77,Override!$D$11:$D$40,7,Override!$E$11:$E$40,"&gt;=0")-COUNTIFS(Override!$B$11:$B$40,$B77,Override!$D$11:$D$40,7,Override!$E$11:$E$40,"&gt;=0",Override!$C$11:$C$40,"MXAU"))&gt;0,SUMIFS(Override!$E$11:$E$40,Override!$B$11:$B$40,$B77,Override!$D$11:$D$40,7)-SUMIFS(Override!$E$11:$E$40,Override!$B$11:$B$40,$B77,Override!$D$11:$D$40,7,Override!$C$11:$C$40,"MXAU"),Override!$I$112)/'AS51'!$B$3,"")))</f>
        <v/>
      </c>
      <c r="M77" s="77">
        <f>IF(M$13="","",IF($B77="","",IFERROR($C77*$D77*IF((Override!$C$4="ON")*(COUNTIFS(Override!$B$11:$B$40,$B77,Override!$D$11:$D$40,8,Override!$E$11:$E$40,"&gt;=0")-COUNTIFS(Override!$B$11:$B$40,$B77,Override!$D$11:$D$40,8,Override!$E$11:$E$40,"&gt;=0",Override!$C$11:$C$40,"MXAU"))&gt;0,SUMIFS(Override!$E$11:$E$40,Override!$B$11:$B$40,$B77,Override!$D$11:$D$40,8)-SUMIFS(Override!$E$11:$E$40,Override!$B$11:$B$40,$B77,Override!$D$11:$D$40,8,Override!$C$11:$C$40,"MXAU"),Override!$J$112)/'AS51'!$B$3,"")))</f>
        <v/>
      </c>
      <c r="N77" s="77">
        <f>IF(N$13="","",IF($B77="","",IFERROR($C77*$D77*IF((Override!$C$4="ON")*(COUNTIFS(Override!$B$11:$B$40,$B77,Override!$D$11:$D$40,9,Override!$E$11:$E$40,"&gt;=0")-COUNTIFS(Override!$B$11:$B$40,$B77,Override!$D$11:$D$40,9,Override!$E$11:$E$40,"&gt;=0",Override!$C$11:$C$40,"MXAU"))&gt;0,SUMIFS(Override!$E$11:$E$40,Override!$B$11:$B$40,$B77,Override!$D$11:$D$40,9)-SUMIFS(Override!$E$11:$E$40,Override!$B$11:$B$40,$B77,Override!$D$11:$D$40,9,Override!$C$11:$C$40,"MXAU"),Override!$K$112)/'AS51'!$B$3,"")))</f>
        <v/>
      </c>
      <c r="O77" s="77">
        <f>IF(O$13="","",IF($B77="","",IFERROR($C77*$D77*IF((Override!$C$4="ON")*(COUNTIFS(Override!$B$11:$B$40,$B77,Override!$D$11:$D$40,10,Override!$E$11:$E$40,"&gt;=0")-COUNTIFS(Override!$B$11:$B$40,$B77,Override!$D$11:$D$40,10,Override!$E$11:$E$40,"&gt;=0",Override!$C$11:$C$40,"MXAU"))&gt;0,SUMIFS(Override!$E$11:$E$40,Override!$B$11:$B$40,$B77,Override!$D$11:$D$40,10)-SUMIFS(Override!$E$11:$E$40,Override!$B$11:$B$40,$B77,Override!$D$11:$D$40,10,Override!$C$11:$C$40,"MXAU"),Override!$L$112)/'AS51'!$B$3,"")))</f>
        <v/>
      </c>
      <c r="P77" s="77">
        <f>IF(P$13="","",IF($B77="","",IFERROR($C77*$D77*IF((Override!$C$4="ON")*(COUNTIFS(Override!$B$11:$B$40,$B77,Override!$D$11:$D$40,11,Override!$E$11:$E$40,"&gt;=0")-COUNTIFS(Override!$B$11:$B$40,$B77,Override!$D$11:$D$40,11,Override!$E$11:$E$40,"&gt;=0",Override!$C$11:$C$40,"MXAU"))&gt;0,SUMIFS(Override!$E$11:$E$40,Override!$B$11:$B$40,$B77,Override!$D$11:$D$40,11)-SUMIFS(Override!$E$11:$E$40,Override!$B$11:$B$40,$B77,Override!$D$11:$D$40,11,Override!$C$11:$C$40,"MXAU"),Override!$M$112)/'AS51'!$B$3,"")))</f>
        <v/>
      </c>
      <c r="Q77" s="77">
        <f>IF(Q$13="","",IF($B77="","",IFERROR($C77*$D77*IF((Override!$C$4="ON")*(COUNTIFS(Override!$B$11:$B$40,$B77,Override!$D$11:$D$40,12,Override!$E$11:$E$40,"&gt;=0")-COUNTIFS(Override!$B$11:$B$40,$B77,Override!$D$11:$D$40,12,Override!$E$11:$E$40,"&gt;=0",Override!$C$11:$C$40,"MXAU"))&gt;0,SUMIFS(Override!$E$11:$E$40,Override!$B$11:$B$40,$B77,Override!$D$11:$D$40,12)-SUMIFS(Override!$E$11:$E$40,Override!$B$11:$B$40,$B77,Override!$D$11:$D$40,12,Override!$C$11:$C$40,"MXAU"),Override!$N$112)/'AS51'!$B$3,"")))</f>
        <v/>
      </c>
      <c r="R77" s="77">
        <f>IF(R$13="","",IF($B77="","",IFERROR($C77*$D77*IF((Override!$C$4="ON")*(COUNTIFS(Override!$B$11:$B$40,$B77,Override!$D$11:$D$40,13,Override!$E$11:$E$40,"&gt;=0")-COUNTIFS(Override!$B$11:$B$40,$B77,Override!$D$11:$D$40,13,Override!$E$11:$E$40,"&gt;=0",Override!$C$11:$C$40,"MXAU"))&gt;0,SUMIFS(Override!$E$11:$E$40,Override!$B$11:$B$40,$B77,Override!$D$11:$D$40,13)-SUMIFS(Override!$E$11:$E$40,Override!$B$11:$B$40,$B77,Override!$D$11:$D$40,13,Override!$C$11:$C$40,"MXAU"),Override!$O$112)/'AS51'!$B$3,"")))</f>
        <v/>
      </c>
      <c r="S77" s="77">
        <f>IF(S$13="","",IF($B77="","",IFERROR($C77*$D77*IF((Override!$C$4="ON")*(COUNTIFS(Override!$B$11:$B$40,$B77,Override!$D$11:$D$40,14,Override!$E$11:$E$40,"&gt;=0")-COUNTIFS(Override!$B$11:$B$40,$B77,Override!$D$11:$D$40,14,Override!$E$11:$E$40,"&gt;=0",Override!$C$11:$C$40,"MXAU"))&gt;0,SUMIFS(Override!$E$11:$E$40,Override!$B$11:$B$40,$B77,Override!$D$11:$D$40,14)-SUMIFS(Override!$E$11:$E$40,Override!$B$11:$B$40,$B77,Override!$D$11:$D$40,14,Override!$C$11:$C$40,"MXAU"),Override!$P$112)/'AS51'!$B$3,"")))</f>
        <v/>
      </c>
      <c r="T77" s="77">
        <f>IF(T$13="","",IF($B77="","",IFERROR($C77*$D77*IF((Override!$C$4="ON")*(COUNTIFS(Override!$B$11:$B$40,$B77,Override!$D$11:$D$40,15,Override!$E$11:$E$40,"&gt;=0")-COUNTIFS(Override!$B$11:$B$40,$B77,Override!$D$11:$D$40,15,Override!$E$11:$E$40,"&gt;=0",Override!$C$11:$C$40,"MXAU"))&gt;0,SUMIFS(Override!$E$11:$E$40,Override!$B$11:$B$40,$B77,Override!$D$11:$D$40,15)-SUMIFS(Override!$E$11:$E$40,Override!$B$11:$B$40,$B77,Override!$D$11:$D$40,15,Override!$C$11:$C$40,"MXAU"),Override!$Q$112)/'AS51'!$B$3,"")))</f>
        <v/>
      </c>
      <c r="U77" s="77">
        <f>IF(U$13="","",IF($B77="","",IFERROR($C77*$D77*IF((Override!$C$4="ON")*(COUNTIFS(Override!$B$11:$B$40,$B77,Override!$D$11:$D$40,16,Override!$E$11:$E$40,"&gt;=0")-COUNTIFS(Override!$B$11:$B$40,$B77,Override!$D$11:$D$40,16,Override!$E$11:$E$40,"&gt;=0",Override!$C$11:$C$40,"MXAU"))&gt;0,SUMIFS(Override!$E$11:$E$40,Override!$B$11:$B$40,$B77,Override!$D$11:$D$40,16)-SUMIFS(Override!$E$11:$E$40,Override!$B$11:$B$40,$B77,Override!$D$11:$D$40,16,Override!$C$11:$C$40,"MXAU"),Override!$R$112)/'AS51'!$B$3,"")))</f>
        <v/>
      </c>
      <c r="W77" s="77">
        <f>IF(W$13="","",IF($B77="","",IFERROR(F77*$E77/100,"")))</f>
        <v/>
      </c>
      <c r="X77" s="77">
        <f>IF(X$13="","",IF($B77="","",IFERROR(G77*$E77/100,"")))</f>
        <v/>
      </c>
      <c r="Y77" s="77">
        <f>IF(Y$13="","",IF($B77="","",IFERROR(H77*$E77/100,"")))</f>
        <v/>
      </c>
      <c r="Z77" s="77">
        <f>IF(Z$13="","",IF($B77="","",IFERROR(I77*$E77/100,"")))</f>
        <v/>
      </c>
      <c r="AA77" s="77">
        <f>IF(AA$13="","",IF($B77="","",IFERROR(J77*$E77/100,"")))</f>
        <v/>
      </c>
      <c r="AB77" s="77">
        <f>IF(AB$13="","",IF($B77="","",IFERROR(K77*$E77/100,"")))</f>
        <v/>
      </c>
      <c r="AC77" s="77">
        <f>IF(AC$13="","",IF($B77="","",IFERROR(L77*$E77/100,"")))</f>
        <v/>
      </c>
      <c r="AD77" s="77">
        <f>IF(AD$13="","",IF($B77="","",IFERROR(M77*$E77/100,"")))</f>
        <v/>
      </c>
      <c r="AE77" s="77">
        <f>IF(AE$13="","",IF($B77="","",IFERROR(N77*$E77/100,"")))</f>
        <v/>
      </c>
      <c r="AF77" s="77">
        <f>IF(AF$13="","",IF($B77="","",IFERROR(O77*$E77/100,"")))</f>
        <v/>
      </c>
      <c r="AG77" s="77">
        <f>IF(AG$13="","",IF($B77="","",IFERROR(P77*$E77/100,"")))</f>
        <v/>
      </c>
      <c r="AH77" s="77">
        <f>IF(AH$13="","",IF($B77="","",IFERROR(Q77*$E77/100,"")))</f>
        <v/>
      </c>
      <c r="AI77" s="77">
        <f>IF(AI$13="","",IF($B77="","",IFERROR(R77*$E77/100,"")))</f>
        <v/>
      </c>
      <c r="AJ77" s="77">
        <f>IF(AJ$13="","",IF($B77="","",IFERROR(S77*$E77/100,"")))</f>
        <v/>
      </c>
      <c r="AK77" s="77">
        <f>IF(AK$13="","",IF($B77="","",IFERROR(T77*$E77/100,"")))</f>
        <v/>
      </c>
      <c r="AL77" s="77">
        <f>IF(AL$13="","",IF($B77="","",IFERROR(U77*$E77/100,"")))</f>
        <v/>
      </c>
      <c r="AN77" s="77">
        <f>IF($B77="","",SUMIF($F$13:$U$13,"&lt;="&amp;Sector!$D$51,$F77:$U77))</f>
        <v/>
      </c>
      <c r="AO77" s="77">
        <f>IF($B77="","",SUMIF($W$13:$AL$13,"&lt;="&amp;Sector!$D$51,$W77:$AL77))</f>
        <v/>
      </c>
      <c r="AQ77" s="163">
        <f>IF(AQ$13="","",IF($B77="","",IFERROR($C77*$D77*SUMPRODUCT(('Dvd Calendar'!$E$679:$CZ$679&gt;AQ$12)*('Dvd Calendar'!$E$679:$CZ$679&lt;=AQ$13)*'Dvd Calendar'!$E$682:$CZ$682*(('Dvd Calendar'!$E$684:$CZ$684='Field Check'!$C$56)*('Field Check'!$C$56&lt;&gt;"")+('Dvd Calendar'!$E$684:$CZ$684='Field Check'!$C$57)*('Field Check'!$C$57&lt;&gt;"")))/'AS51'!$B$3,"")))</f>
        <v/>
      </c>
      <c r="AR77" s="163">
        <f>IF(AR$13="","",IF($B77="","",IFERROR($C77*$D77*SUMPRODUCT(('Dvd Calendar'!$E$679:$CZ$679&gt;AR$12)*('Dvd Calendar'!$E$679:$CZ$679&lt;=AR$13)*'Dvd Calendar'!$E$682:$CZ$682*(('Dvd Calendar'!$E$684:$CZ$684='Field Check'!$C$56)*('Field Check'!$C$56&lt;&gt;"")+('Dvd Calendar'!$E$684:$CZ$684='Field Check'!$C$57)*('Field Check'!$C$57&lt;&gt;"")))/'AS51'!$B$3,"")))</f>
        <v/>
      </c>
      <c r="AS77" s="163">
        <f>IF(AS$13="","",IF($B77="","",IFERROR($C77*$D77*SUMPRODUCT(('Dvd Calendar'!$E$679:$CZ$679&gt;AS$12)*('Dvd Calendar'!$E$679:$CZ$679&lt;=AS$13)*'Dvd Calendar'!$E$682:$CZ$682*(('Dvd Calendar'!$E$684:$CZ$684='Field Check'!$C$56)*('Field Check'!$C$56&lt;&gt;"")+('Dvd Calendar'!$E$684:$CZ$684='Field Check'!$C$57)*('Field Check'!$C$57&lt;&gt;"")))/'AS51'!$B$3,"")))</f>
        <v/>
      </c>
      <c r="AT77" s="163">
        <f>IF(AT$13="","",IF($B77="","",IFERROR($C77*$D77*SUMPRODUCT(('Dvd Calendar'!$E$679:$CZ$679&gt;AT$12)*('Dvd Calendar'!$E$679:$CZ$679&lt;=AT$13)*'Dvd Calendar'!$E$682:$CZ$682*(('Dvd Calendar'!$E$684:$CZ$684='Field Check'!$C$56)*('Field Check'!$C$56&lt;&gt;"")+('Dvd Calendar'!$E$684:$CZ$684='Field Check'!$C$57)*('Field Check'!$C$57&lt;&gt;"")))/'AS51'!$B$3,"")))</f>
        <v/>
      </c>
      <c r="AU77" s="163">
        <f>IF(AU$13="","",IF($B77="","",IFERROR($C77*$D77*SUMPRODUCT(('Dvd Calendar'!$E$679:$CZ$679&gt;AU$12)*('Dvd Calendar'!$E$679:$CZ$679&lt;=AU$13)*'Dvd Calendar'!$E$682:$CZ$682*(('Dvd Calendar'!$E$684:$CZ$684='Field Check'!$C$56)*('Field Check'!$C$56&lt;&gt;"")+('Dvd Calendar'!$E$684:$CZ$684='Field Check'!$C$57)*('Field Check'!$C$57&lt;&gt;"")))/'AS51'!$B$3,"")))</f>
        <v/>
      </c>
      <c r="AV77" s="163">
        <f>IF(AV$13="","",IF($B77="","",IFERROR($C77*$D77*SUMPRODUCT(('Dvd Calendar'!$E$679:$CZ$679&gt;AV$12)*('Dvd Calendar'!$E$679:$CZ$679&lt;=AV$13)*'Dvd Calendar'!$E$682:$CZ$682*(('Dvd Calendar'!$E$684:$CZ$684='Field Check'!$C$56)*('Field Check'!$C$56&lt;&gt;"")+('Dvd Calendar'!$E$684:$CZ$684='Field Check'!$C$57)*('Field Check'!$C$57&lt;&gt;"")))/'AS51'!$B$3,"")))</f>
        <v/>
      </c>
      <c r="AW77" s="163">
        <f>IF(AW$13="","",IF($B77="","",IFERROR($C77*$D77*SUMPRODUCT(('Dvd Calendar'!$E$679:$CZ$679&gt;AW$12)*('Dvd Calendar'!$E$679:$CZ$679&lt;=AW$13)*'Dvd Calendar'!$E$682:$CZ$682*(('Dvd Calendar'!$E$684:$CZ$684='Field Check'!$C$56)*('Field Check'!$C$56&lt;&gt;"")+('Dvd Calendar'!$E$684:$CZ$684='Field Check'!$C$57)*('Field Check'!$C$57&lt;&gt;"")))/'AS51'!$B$3,"")))</f>
        <v/>
      </c>
      <c r="AX77" s="163">
        <f>IF(AX$13="","",IF($B77="","",IFERROR($C77*$D77*SUMPRODUCT(('Dvd Calendar'!$E$679:$CZ$679&gt;AX$12)*('Dvd Calendar'!$E$679:$CZ$679&lt;=AX$13)*'Dvd Calendar'!$E$682:$CZ$682*(('Dvd Calendar'!$E$684:$CZ$684='Field Check'!$C$56)*('Field Check'!$C$56&lt;&gt;"")+('Dvd Calendar'!$E$684:$CZ$684='Field Check'!$C$57)*('Field Check'!$C$57&lt;&gt;"")))/'AS51'!$B$3,"")))</f>
        <v/>
      </c>
      <c r="AY77" s="163">
        <f>IF(AY$13="","",IF($B77="","",IFERROR($C77*$D77*SUMPRODUCT(('Dvd Calendar'!$E$679:$CZ$679&gt;AY$12)*('Dvd Calendar'!$E$679:$CZ$679&lt;=AY$13)*'Dvd Calendar'!$E$682:$CZ$682*(('Dvd Calendar'!$E$684:$CZ$684='Field Check'!$C$56)*('Field Check'!$C$56&lt;&gt;"")+('Dvd Calendar'!$E$684:$CZ$684='Field Check'!$C$57)*('Field Check'!$C$57&lt;&gt;"")))/'AS51'!$B$3,"")))</f>
        <v/>
      </c>
      <c r="AZ77" s="163">
        <f>IF(AZ$13="","",IF($B77="","",IFERROR($C77*$D77*SUMPRODUCT(('Dvd Calendar'!$E$679:$CZ$679&gt;AZ$12)*('Dvd Calendar'!$E$679:$CZ$679&lt;=AZ$13)*'Dvd Calendar'!$E$682:$CZ$682*(('Dvd Calendar'!$E$684:$CZ$684='Field Check'!$C$56)*('Field Check'!$C$56&lt;&gt;"")+('Dvd Calendar'!$E$684:$CZ$684='Field Check'!$C$57)*('Field Check'!$C$57&lt;&gt;"")))/'AS51'!$B$3,"")))</f>
        <v/>
      </c>
      <c r="BA77" s="163">
        <f>IF(BA$13="","",IF($B77="","",IFERROR($C77*$D77*SUMPRODUCT(('Dvd Calendar'!$E$679:$CZ$679&gt;BA$12)*('Dvd Calendar'!$E$679:$CZ$679&lt;=BA$13)*'Dvd Calendar'!$E$682:$CZ$682*(('Dvd Calendar'!$E$684:$CZ$684='Field Check'!$C$56)*('Field Check'!$C$56&lt;&gt;"")+('Dvd Calendar'!$E$684:$CZ$684='Field Check'!$C$57)*('Field Check'!$C$57&lt;&gt;"")))/'AS51'!$B$3,"")))</f>
        <v/>
      </c>
      <c r="BB77" s="163">
        <f>IF(BB$13="","",IF($B77="","",IFERROR($C77*$D77*SUMPRODUCT(('Dvd Calendar'!$E$679:$CZ$679&gt;BB$12)*('Dvd Calendar'!$E$679:$CZ$679&lt;=BB$13)*'Dvd Calendar'!$E$682:$CZ$682*(('Dvd Calendar'!$E$684:$CZ$684='Field Check'!$C$56)*('Field Check'!$C$56&lt;&gt;"")+('Dvd Calendar'!$E$684:$CZ$684='Field Check'!$C$57)*('Field Check'!$C$57&lt;&gt;"")))/'AS51'!$B$3,"")))</f>
        <v/>
      </c>
      <c r="BC77" s="163">
        <f>IF(BC$13="","",IF($B77="","",IFERROR($C77*$D77*SUMPRODUCT(('Dvd Calendar'!$E$679:$CZ$679&gt;BC$12)*('Dvd Calendar'!$E$679:$CZ$679&lt;=BC$13)*'Dvd Calendar'!$E$682:$CZ$682*(('Dvd Calendar'!$E$684:$CZ$684='Field Check'!$C$56)*('Field Check'!$C$56&lt;&gt;"")+('Dvd Calendar'!$E$684:$CZ$684='Field Check'!$C$57)*('Field Check'!$C$57&lt;&gt;"")))/'AS51'!$B$3,"")))</f>
        <v/>
      </c>
      <c r="BD77" s="163">
        <f>IF(BD$13="","",IF($B77="","",IFERROR($C77*$D77*SUMPRODUCT(('Dvd Calendar'!$E$679:$CZ$679&gt;BD$12)*('Dvd Calendar'!$E$679:$CZ$679&lt;=BD$13)*'Dvd Calendar'!$E$682:$CZ$682*(('Dvd Calendar'!$E$684:$CZ$684='Field Check'!$C$56)*('Field Check'!$C$56&lt;&gt;"")+('Dvd Calendar'!$E$684:$CZ$684='Field Check'!$C$57)*('Field Check'!$C$57&lt;&gt;"")))/'AS51'!$B$3,"")))</f>
        <v/>
      </c>
      <c r="BE77" s="163">
        <f>IF(BE$13="","",IF($B77="","",IFERROR($C77*$D77*SUMPRODUCT(('Dvd Calendar'!$E$679:$CZ$679&gt;BE$12)*('Dvd Calendar'!$E$679:$CZ$679&lt;=BE$13)*'Dvd Calendar'!$E$682:$CZ$682*(('Dvd Calendar'!$E$684:$CZ$684='Field Check'!$C$56)*('Field Check'!$C$56&lt;&gt;"")+('Dvd Calendar'!$E$684:$CZ$684='Field Check'!$C$57)*('Field Check'!$C$57&lt;&gt;"")))/'AS51'!$B$3,"")))</f>
        <v/>
      </c>
      <c r="BF77" s="163">
        <f>IF(BF$13="","",IF($B77="","",IFERROR($C77*$D77*SUMPRODUCT(('Dvd Calendar'!$E$679:$CZ$679&gt;BF$12)*('Dvd Calendar'!$E$679:$CZ$679&lt;=BF$13)*'Dvd Calendar'!$E$682:$CZ$682*(('Dvd Calendar'!$E$684:$CZ$684='Field Check'!$C$56)*('Field Check'!$C$56&lt;&gt;"")+('Dvd Calendar'!$E$684:$CZ$684='Field Check'!$C$57)*('Field Check'!$C$57&lt;&gt;"")))/'AS51'!$B$3,"")))</f>
        <v/>
      </c>
      <c r="BH77" s="163">
        <f>IF(BH$13="","",IF($B77="","",IFERROR(AQ77*$E77/100,"")))</f>
        <v/>
      </c>
      <c r="BI77" s="163">
        <f>IF(BI$13="","",IF($B77="","",IFERROR(AR77*$E77/100,"")))</f>
        <v/>
      </c>
      <c r="BJ77" s="163">
        <f>IF(BJ$13="","",IF($B77="","",IFERROR(AS77*$E77/100,"")))</f>
        <v/>
      </c>
      <c r="BK77" s="163">
        <f>IF(BK$13="","",IF($B77="","",IFERROR(AT77*$E77/100,"")))</f>
        <v/>
      </c>
      <c r="BL77" s="163">
        <f>IF(BL$13="","",IF($B77="","",IFERROR(AU77*$E77/100,"")))</f>
        <v/>
      </c>
      <c r="BM77" s="163">
        <f>IF(BM$13="","",IF($B77="","",IFERROR(AV77*$E77/100,"")))</f>
        <v/>
      </c>
      <c r="BN77" s="163">
        <f>IF(BN$13="","",IF($B77="","",IFERROR(AW77*$E77/100,"")))</f>
        <v/>
      </c>
      <c r="BO77" s="163">
        <f>IF(BO$13="","",IF($B77="","",IFERROR(AX77*$E77/100,"")))</f>
        <v/>
      </c>
      <c r="BP77" s="163">
        <f>IF(BP$13="","",IF($B77="","",IFERROR(AY77*$E77/100,"")))</f>
        <v/>
      </c>
      <c r="BQ77" s="163">
        <f>IF(BQ$13="","",IF($B77="","",IFERROR(AZ77*$E77/100,"")))</f>
        <v/>
      </c>
      <c r="BR77" s="163">
        <f>IF(BR$13="","",IF($B77="","",IFERROR(BA77*$E77/100,"")))</f>
        <v/>
      </c>
      <c r="BS77" s="163">
        <f>IF(BS$13="","",IF($B77="","",IFERROR(BB77*$E77/100,"")))</f>
        <v/>
      </c>
      <c r="BT77" s="163">
        <f>IF(BT$13="","",IF($B77="","",IFERROR(BC77*$E77/100,"")))</f>
        <v/>
      </c>
      <c r="BU77" s="163">
        <f>IF(BU$13="","",IF($B77="","",IFERROR(BD77*$E77/100,"")))</f>
        <v/>
      </c>
      <c r="BV77" s="163">
        <f>IF(BV$13="","",IF($B77="","",IFERROR(BE77*$E77/100,"")))</f>
        <v/>
      </c>
      <c r="BW77" s="163">
        <f>IF(BW$13="","",IF($B77="","",IFERROR(BF77*$E77/100,"")))</f>
        <v/>
      </c>
    </row>
    <row r="78">
      <c r="B78" s="126">
        <f>IF('AS51'!$C$68="","",'AS51'!$C$68)</f>
        <v/>
      </c>
      <c r="C78" s="74">
        <f>IF('AS51'!$B$68="","",'AS51'!$B$68)</f>
        <v/>
      </c>
      <c r="D78" s="75">
        <f>IFERROR('AS51'!$Q$68,1)</f>
        <v/>
      </c>
      <c r="E78" s="76">
        <f>IF($B78="","",IF(ISNUMBER('AS51'!$I$68),'AS51'!$I$68,'Index Summary'!$C$7))</f>
        <v/>
      </c>
      <c r="F78" s="77">
        <f>IF(F$13="","",IF($B78="","",IFERROR($C78*$D78*IF((Override!$C$4="ON")*(COUNTIFS(Override!$B$11:$B$40,$B78,Override!$D$11:$D$40,1,Override!$E$11:$E$40,"&gt;=0")-COUNTIFS(Override!$B$11:$B$40,$B78,Override!$D$11:$D$40,1,Override!$E$11:$E$40,"&gt;=0",Override!$C$11:$C$40,"MXAU"))&gt;0,SUMIFS(Override!$E$11:$E$40,Override!$B$11:$B$40,$B78,Override!$D$11:$D$40,1)-SUMIFS(Override!$E$11:$E$40,Override!$B$11:$B$40,$B78,Override!$D$11:$D$40,1,Override!$C$11:$C$40,"MXAU"),Override!$C$113)/'AS51'!$B$3,"")))</f>
        <v/>
      </c>
      <c r="G78" s="77">
        <f>IF(G$13="","",IF($B78="","",IFERROR($C78*$D78*IF((Override!$C$4="ON")*(COUNTIFS(Override!$B$11:$B$40,$B78,Override!$D$11:$D$40,2,Override!$E$11:$E$40,"&gt;=0")-COUNTIFS(Override!$B$11:$B$40,$B78,Override!$D$11:$D$40,2,Override!$E$11:$E$40,"&gt;=0",Override!$C$11:$C$40,"MXAU"))&gt;0,SUMIFS(Override!$E$11:$E$40,Override!$B$11:$B$40,$B78,Override!$D$11:$D$40,2)-SUMIFS(Override!$E$11:$E$40,Override!$B$11:$B$40,$B78,Override!$D$11:$D$40,2,Override!$C$11:$C$40,"MXAU"),Override!$D$113)/'AS51'!$B$3,"")))</f>
        <v/>
      </c>
      <c r="H78" s="77">
        <f>IF(H$13="","",IF($B78="","",IFERROR($C78*$D78*IF((Override!$C$4="ON")*(COUNTIFS(Override!$B$11:$B$40,$B78,Override!$D$11:$D$40,3,Override!$E$11:$E$40,"&gt;=0")-COUNTIFS(Override!$B$11:$B$40,$B78,Override!$D$11:$D$40,3,Override!$E$11:$E$40,"&gt;=0",Override!$C$11:$C$40,"MXAU"))&gt;0,SUMIFS(Override!$E$11:$E$40,Override!$B$11:$B$40,$B78,Override!$D$11:$D$40,3)-SUMIFS(Override!$E$11:$E$40,Override!$B$11:$B$40,$B78,Override!$D$11:$D$40,3,Override!$C$11:$C$40,"MXAU"),Override!$E$113)/'AS51'!$B$3,"")))</f>
        <v/>
      </c>
      <c r="I78" s="77">
        <f>IF(I$13="","",IF($B78="","",IFERROR($C78*$D78*IF((Override!$C$4="ON")*(COUNTIFS(Override!$B$11:$B$40,$B78,Override!$D$11:$D$40,4,Override!$E$11:$E$40,"&gt;=0")-COUNTIFS(Override!$B$11:$B$40,$B78,Override!$D$11:$D$40,4,Override!$E$11:$E$40,"&gt;=0",Override!$C$11:$C$40,"MXAU"))&gt;0,SUMIFS(Override!$E$11:$E$40,Override!$B$11:$B$40,$B78,Override!$D$11:$D$40,4)-SUMIFS(Override!$E$11:$E$40,Override!$B$11:$B$40,$B78,Override!$D$11:$D$40,4,Override!$C$11:$C$40,"MXAU"),Override!$F$113)/'AS51'!$B$3,"")))</f>
        <v/>
      </c>
      <c r="J78" s="77">
        <f>IF(J$13="","",IF($B78="","",IFERROR($C78*$D78*IF((Override!$C$4="ON")*(COUNTIFS(Override!$B$11:$B$40,$B78,Override!$D$11:$D$40,5,Override!$E$11:$E$40,"&gt;=0")-COUNTIFS(Override!$B$11:$B$40,$B78,Override!$D$11:$D$40,5,Override!$E$11:$E$40,"&gt;=0",Override!$C$11:$C$40,"MXAU"))&gt;0,SUMIFS(Override!$E$11:$E$40,Override!$B$11:$B$40,$B78,Override!$D$11:$D$40,5)-SUMIFS(Override!$E$11:$E$40,Override!$B$11:$B$40,$B78,Override!$D$11:$D$40,5,Override!$C$11:$C$40,"MXAU"),Override!$G$113)/'AS51'!$B$3,"")))</f>
        <v/>
      </c>
      <c r="K78" s="77">
        <f>IF(K$13="","",IF($B78="","",IFERROR($C78*$D78*IF((Override!$C$4="ON")*(COUNTIFS(Override!$B$11:$B$40,$B78,Override!$D$11:$D$40,6,Override!$E$11:$E$40,"&gt;=0")-COUNTIFS(Override!$B$11:$B$40,$B78,Override!$D$11:$D$40,6,Override!$E$11:$E$40,"&gt;=0",Override!$C$11:$C$40,"MXAU"))&gt;0,SUMIFS(Override!$E$11:$E$40,Override!$B$11:$B$40,$B78,Override!$D$11:$D$40,6)-SUMIFS(Override!$E$11:$E$40,Override!$B$11:$B$40,$B78,Override!$D$11:$D$40,6,Override!$C$11:$C$40,"MXAU"),Override!$H$113)/'AS51'!$B$3,"")))</f>
        <v/>
      </c>
      <c r="L78" s="77">
        <f>IF(L$13="","",IF($B78="","",IFERROR($C78*$D78*IF((Override!$C$4="ON")*(COUNTIFS(Override!$B$11:$B$40,$B78,Override!$D$11:$D$40,7,Override!$E$11:$E$40,"&gt;=0")-COUNTIFS(Override!$B$11:$B$40,$B78,Override!$D$11:$D$40,7,Override!$E$11:$E$40,"&gt;=0",Override!$C$11:$C$40,"MXAU"))&gt;0,SUMIFS(Override!$E$11:$E$40,Override!$B$11:$B$40,$B78,Override!$D$11:$D$40,7)-SUMIFS(Override!$E$11:$E$40,Override!$B$11:$B$40,$B78,Override!$D$11:$D$40,7,Override!$C$11:$C$40,"MXAU"),Override!$I$113)/'AS51'!$B$3,"")))</f>
        <v/>
      </c>
      <c r="M78" s="77">
        <f>IF(M$13="","",IF($B78="","",IFERROR($C78*$D78*IF((Override!$C$4="ON")*(COUNTIFS(Override!$B$11:$B$40,$B78,Override!$D$11:$D$40,8,Override!$E$11:$E$40,"&gt;=0")-COUNTIFS(Override!$B$11:$B$40,$B78,Override!$D$11:$D$40,8,Override!$E$11:$E$40,"&gt;=0",Override!$C$11:$C$40,"MXAU"))&gt;0,SUMIFS(Override!$E$11:$E$40,Override!$B$11:$B$40,$B78,Override!$D$11:$D$40,8)-SUMIFS(Override!$E$11:$E$40,Override!$B$11:$B$40,$B78,Override!$D$11:$D$40,8,Override!$C$11:$C$40,"MXAU"),Override!$J$113)/'AS51'!$B$3,"")))</f>
        <v/>
      </c>
      <c r="N78" s="77">
        <f>IF(N$13="","",IF($B78="","",IFERROR($C78*$D78*IF((Override!$C$4="ON")*(COUNTIFS(Override!$B$11:$B$40,$B78,Override!$D$11:$D$40,9,Override!$E$11:$E$40,"&gt;=0")-COUNTIFS(Override!$B$11:$B$40,$B78,Override!$D$11:$D$40,9,Override!$E$11:$E$40,"&gt;=0",Override!$C$11:$C$40,"MXAU"))&gt;0,SUMIFS(Override!$E$11:$E$40,Override!$B$11:$B$40,$B78,Override!$D$11:$D$40,9)-SUMIFS(Override!$E$11:$E$40,Override!$B$11:$B$40,$B78,Override!$D$11:$D$40,9,Override!$C$11:$C$40,"MXAU"),Override!$K$113)/'AS51'!$B$3,"")))</f>
        <v/>
      </c>
      <c r="O78" s="77">
        <f>IF(O$13="","",IF($B78="","",IFERROR($C78*$D78*IF((Override!$C$4="ON")*(COUNTIFS(Override!$B$11:$B$40,$B78,Override!$D$11:$D$40,10,Override!$E$11:$E$40,"&gt;=0")-COUNTIFS(Override!$B$11:$B$40,$B78,Override!$D$11:$D$40,10,Override!$E$11:$E$40,"&gt;=0",Override!$C$11:$C$40,"MXAU"))&gt;0,SUMIFS(Override!$E$11:$E$40,Override!$B$11:$B$40,$B78,Override!$D$11:$D$40,10)-SUMIFS(Override!$E$11:$E$40,Override!$B$11:$B$40,$B78,Override!$D$11:$D$40,10,Override!$C$11:$C$40,"MXAU"),Override!$L$113)/'AS51'!$B$3,"")))</f>
        <v/>
      </c>
      <c r="P78" s="77">
        <f>IF(P$13="","",IF($B78="","",IFERROR($C78*$D78*IF((Override!$C$4="ON")*(COUNTIFS(Override!$B$11:$B$40,$B78,Override!$D$11:$D$40,11,Override!$E$11:$E$40,"&gt;=0")-COUNTIFS(Override!$B$11:$B$40,$B78,Override!$D$11:$D$40,11,Override!$E$11:$E$40,"&gt;=0",Override!$C$11:$C$40,"MXAU"))&gt;0,SUMIFS(Override!$E$11:$E$40,Override!$B$11:$B$40,$B78,Override!$D$11:$D$40,11)-SUMIFS(Override!$E$11:$E$40,Override!$B$11:$B$40,$B78,Override!$D$11:$D$40,11,Override!$C$11:$C$40,"MXAU"),Override!$M$113)/'AS51'!$B$3,"")))</f>
        <v/>
      </c>
      <c r="Q78" s="77">
        <f>IF(Q$13="","",IF($B78="","",IFERROR($C78*$D78*IF((Override!$C$4="ON")*(COUNTIFS(Override!$B$11:$B$40,$B78,Override!$D$11:$D$40,12,Override!$E$11:$E$40,"&gt;=0")-COUNTIFS(Override!$B$11:$B$40,$B78,Override!$D$11:$D$40,12,Override!$E$11:$E$40,"&gt;=0",Override!$C$11:$C$40,"MXAU"))&gt;0,SUMIFS(Override!$E$11:$E$40,Override!$B$11:$B$40,$B78,Override!$D$11:$D$40,12)-SUMIFS(Override!$E$11:$E$40,Override!$B$11:$B$40,$B78,Override!$D$11:$D$40,12,Override!$C$11:$C$40,"MXAU"),Override!$N$113)/'AS51'!$B$3,"")))</f>
        <v/>
      </c>
      <c r="R78" s="77">
        <f>IF(R$13="","",IF($B78="","",IFERROR($C78*$D78*IF((Override!$C$4="ON")*(COUNTIFS(Override!$B$11:$B$40,$B78,Override!$D$11:$D$40,13,Override!$E$11:$E$40,"&gt;=0")-COUNTIFS(Override!$B$11:$B$40,$B78,Override!$D$11:$D$40,13,Override!$E$11:$E$40,"&gt;=0",Override!$C$11:$C$40,"MXAU"))&gt;0,SUMIFS(Override!$E$11:$E$40,Override!$B$11:$B$40,$B78,Override!$D$11:$D$40,13)-SUMIFS(Override!$E$11:$E$40,Override!$B$11:$B$40,$B78,Override!$D$11:$D$40,13,Override!$C$11:$C$40,"MXAU"),Override!$O$113)/'AS51'!$B$3,"")))</f>
        <v/>
      </c>
      <c r="S78" s="77">
        <f>IF(S$13="","",IF($B78="","",IFERROR($C78*$D78*IF((Override!$C$4="ON")*(COUNTIFS(Override!$B$11:$B$40,$B78,Override!$D$11:$D$40,14,Override!$E$11:$E$40,"&gt;=0")-COUNTIFS(Override!$B$11:$B$40,$B78,Override!$D$11:$D$40,14,Override!$E$11:$E$40,"&gt;=0",Override!$C$11:$C$40,"MXAU"))&gt;0,SUMIFS(Override!$E$11:$E$40,Override!$B$11:$B$40,$B78,Override!$D$11:$D$40,14)-SUMIFS(Override!$E$11:$E$40,Override!$B$11:$B$40,$B78,Override!$D$11:$D$40,14,Override!$C$11:$C$40,"MXAU"),Override!$P$113)/'AS51'!$B$3,"")))</f>
        <v/>
      </c>
      <c r="T78" s="77">
        <f>IF(T$13="","",IF($B78="","",IFERROR($C78*$D78*IF((Override!$C$4="ON")*(COUNTIFS(Override!$B$11:$B$40,$B78,Override!$D$11:$D$40,15,Override!$E$11:$E$40,"&gt;=0")-COUNTIFS(Override!$B$11:$B$40,$B78,Override!$D$11:$D$40,15,Override!$E$11:$E$40,"&gt;=0",Override!$C$11:$C$40,"MXAU"))&gt;0,SUMIFS(Override!$E$11:$E$40,Override!$B$11:$B$40,$B78,Override!$D$11:$D$40,15)-SUMIFS(Override!$E$11:$E$40,Override!$B$11:$B$40,$B78,Override!$D$11:$D$40,15,Override!$C$11:$C$40,"MXAU"),Override!$Q$113)/'AS51'!$B$3,"")))</f>
        <v/>
      </c>
      <c r="U78" s="77">
        <f>IF(U$13="","",IF($B78="","",IFERROR($C78*$D78*IF((Override!$C$4="ON")*(COUNTIFS(Override!$B$11:$B$40,$B78,Override!$D$11:$D$40,16,Override!$E$11:$E$40,"&gt;=0")-COUNTIFS(Override!$B$11:$B$40,$B78,Override!$D$11:$D$40,16,Override!$E$11:$E$40,"&gt;=0",Override!$C$11:$C$40,"MXAU"))&gt;0,SUMIFS(Override!$E$11:$E$40,Override!$B$11:$B$40,$B78,Override!$D$11:$D$40,16)-SUMIFS(Override!$E$11:$E$40,Override!$B$11:$B$40,$B78,Override!$D$11:$D$40,16,Override!$C$11:$C$40,"MXAU"),Override!$R$113)/'AS51'!$B$3,"")))</f>
        <v/>
      </c>
      <c r="W78" s="77">
        <f>IF(W$13="","",IF($B78="","",IFERROR(F78*$E78/100,"")))</f>
        <v/>
      </c>
      <c r="X78" s="77">
        <f>IF(X$13="","",IF($B78="","",IFERROR(G78*$E78/100,"")))</f>
        <v/>
      </c>
      <c r="Y78" s="77">
        <f>IF(Y$13="","",IF($B78="","",IFERROR(H78*$E78/100,"")))</f>
        <v/>
      </c>
      <c r="Z78" s="77">
        <f>IF(Z$13="","",IF($B78="","",IFERROR(I78*$E78/100,"")))</f>
        <v/>
      </c>
      <c r="AA78" s="77">
        <f>IF(AA$13="","",IF($B78="","",IFERROR(J78*$E78/100,"")))</f>
        <v/>
      </c>
      <c r="AB78" s="77">
        <f>IF(AB$13="","",IF($B78="","",IFERROR(K78*$E78/100,"")))</f>
        <v/>
      </c>
      <c r="AC78" s="77">
        <f>IF(AC$13="","",IF($B78="","",IFERROR(L78*$E78/100,"")))</f>
        <v/>
      </c>
      <c r="AD78" s="77">
        <f>IF(AD$13="","",IF($B78="","",IFERROR(M78*$E78/100,"")))</f>
        <v/>
      </c>
      <c r="AE78" s="77">
        <f>IF(AE$13="","",IF($B78="","",IFERROR(N78*$E78/100,"")))</f>
        <v/>
      </c>
      <c r="AF78" s="77">
        <f>IF(AF$13="","",IF($B78="","",IFERROR(O78*$E78/100,"")))</f>
        <v/>
      </c>
      <c r="AG78" s="77">
        <f>IF(AG$13="","",IF($B78="","",IFERROR(P78*$E78/100,"")))</f>
        <v/>
      </c>
      <c r="AH78" s="77">
        <f>IF(AH$13="","",IF($B78="","",IFERROR(Q78*$E78/100,"")))</f>
        <v/>
      </c>
      <c r="AI78" s="77">
        <f>IF(AI$13="","",IF($B78="","",IFERROR(R78*$E78/100,"")))</f>
        <v/>
      </c>
      <c r="AJ78" s="77">
        <f>IF(AJ$13="","",IF($B78="","",IFERROR(S78*$E78/100,"")))</f>
        <v/>
      </c>
      <c r="AK78" s="77">
        <f>IF(AK$13="","",IF($B78="","",IFERROR(T78*$E78/100,"")))</f>
        <v/>
      </c>
      <c r="AL78" s="77">
        <f>IF(AL$13="","",IF($B78="","",IFERROR(U78*$E78/100,"")))</f>
        <v/>
      </c>
      <c r="AN78" s="77">
        <f>IF($B78="","",SUMIF($F$13:$U$13,"&lt;="&amp;Sector!$D$51,$F78:$U78))</f>
        <v/>
      </c>
      <c r="AO78" s="77">
        <f>IF($B78="","",SUMIF($W$13:$AL$13,"&lt;="&amp;Sector!$D$51,$W78:$AL78))</f>
        <v/>
      </c>
      <c r="AQ78" s="163">
        <f>IF(AQ$13="","",IF($B78="","",IFERROR($C78*$D78*SUMPRODUCT(('Dvd Calendar'!$E$690:$CZ$690&gt;AQ$12)*('Dvd Calendar'!$E$690:$CZ$690&lt;=AQ$13)*'Dvd Calendar'!$E$693:$CZ$693*(('Dvd Calendar'!$E$695:$CZ$695='Field Check'!$C$56)*('Field Check'!$C$56&lt;&gt;"")+('Dvd Calendar'!$E$695:$CZ$695='Field Check'!$C$57)*('Field Check'!$C$57&lt;&gt;"")))/'AS51'!$B$3,"")))</f>
        <v/>
      </c>
      <c r="AR78" s="163">
        <f>IF(AR$13="","",IF($B78="","",IFERROR($C78*$D78*SUMPRODUCT(('Dvd Calendar'!$E$690:$CZ$690&gt;AR$12)*('Dvd Calendar'!$E$690:$CZ$690&lt;=AR$13)*'Dvd Calendar'!$E$693:$CZ$693*(('Dvd Calendar'!$E$695:$CZ$695='Field Check'!$C$56)*('Field Check'!$C$56&lt;&gt;"")+('Dvd Calendar'!$E$695:$CZ$695='Field Check'!$C$57)*('Field Check'!$C$57&lt;&gt;"")))/'AS51'!$B$3,"")))</f>
        <v/>
      </c>
      <c r="AS78" s="163">
        <f>IF(AS$13="","",IF($B78="","",IFERROR($C78*$D78*SUMPRODUCT(('Dvd Calendar'!$E$690:$CZ$690&gt;AS$12)*('Dvd Calendar'!$E$690:$CZ$690&lt;=AS$13)*'Dvd Calendar'!$E$693:$CZ$693*(('Dvd Calendar'!$E$695:$CZ$695='Field Check'!$C$56)*('Field Check'!$C$56&lt;&gt;"")+('Dvd Calendar'!$E$695:$CZ$695='Field Check'!$C$57)*('Field Check'!$C$57&lt;&gt;"")))/'AS51'!$B$3,"")))</f>
        <v/>
      </c>
      <c r="AT78" s="163">
        <f>IF(AT$13="","",IF($B78="","",IFERROR($C78*$D78*SUMPRODUCT(('Dvd Calendar'!$E$690:$CZ$690&gt;AT$12)*('Dvd Calendar'!$E$690:$CZ$690&lt;=AT$13)*'Dvd Calendar'!$E$693:$CZ$693*(('Dvd Calendar'!$E$695:$CZ$695='Field Check'!$C$56)*('Field Check'!$C$56&lt;&gt;"")+('Dvd Calendar'!$E$695:$CZ$695='Field Check'!$C$57)*('Field Check'!$C$57&lt;&gt;"")))/'AS51'!$B$3,"")))</f>
        <v/>
      </c>
      <c r="AU78" s="163">
        <f>IF(AU$13="","",IF($B78="","",IFERROR($C78*$D78*SUMPRODUCT(('Dvd Calendar'!$E$690:$CZ$690&gt;AU$12)*('Dvd Calendar'!$E$690:$CZ$690&lt;=AU$13)*'Dvd Calendar'!$E$693:$CZ$693*(('Dvd Calendar'!$E$695:$CZ$695='Field Check'!$C$56)*('Field Check'!$C$56&lt;&gt;"")+('Dvd Calendar'!$E$695:$CZ$695='Field Check'!$C$57)*('Field Check'!$C$57&lt;&gt;"")))/'AS51'!$B$3,"")))</f>
        <v/>
      </c>
      <c r="AV78" s="163">
        <f>IF(AV$13="","",IF($B78="","",IFERROR($C78*$D78*SUMPRODUCT(('Dvd Calendar'!$E$690:$CZ$690&gt;AV$12)*('Dvd Calendar'!$E$690:$CZ$690&lt;=AV$13)*'Dvd Calendar'!$E$693:$CZ$693*(('Dvd Calendar'!$E$695:$CZ$695='Field Check'!$C$56)*('Field Check'!$C$56&lt;&gt;"")+('Dvd Calendar'!$E$695:$CZ$695='Field Check'!$C$57)*('Field Check'!$C$57&lt;&gt;"")))/'AS51'!$B$3,"")))</f>
        <v/>
      </c>
      <c r="AW78" s="163">
        <f>IF(AW$13="","",IF($B78="","",IFERROR($C78*$D78*SUMPRODUCT(('Dvd Calendar'!$E$690:$CZ$690&gt;AW$12)*('Dvd Calendar'!$E$690:$CZ$690&lt;=AW$13)*'Dvd Calendar'!$E$693:$CZ$693*(('Dvd Calendar'!$E$695:$CZ$695='Field Check'!$C$56)*('Field Check'!$C$56&lt;&gt;"")+('Dvd Calendar'!$E$695:$CZ$695='Field Check'!$C$57)*('Field Check'!$C$57&lt;&gt;"")))/'AS51'!$B$3,"")))</f>
        <v/>
      </c>
      <c r="AX78" s="163">
        <f>IF(AX$13="","",IF($B78="","",IFERROR($C78*$D78*SUMPRODUCT(('Dvd Calendar'!$E$690:$CZ$690&gt;AX$12)*('Dvd Calendar'!$E$690:$CZ$690&lt;=AX$13)*'Dvd Calendar'!$E$693:$CZ$693*(('Dvd Calendar'!$E$695:$CZ$695='Field Check'!$C$56)*('Field Check'!$C$56&lt;&gt;"")+('Dvd Calendar'!$E$695:$CZ$695='Field Check'!$C$57)*('Field Check'!$C$57&lt;&gt;"")))/'AS51'!$B$3,"")))</f>
        <v/>
      </c>
      <c r="AY78" s="163">
        <f>IF(AY$13="","",IF($B78="","",IFERROR($C78*$D78*SUMPRODUCT(('Dvd Calendar'!$E$690:$CZ$690&gt;AY$12)*('Dvd Calendar'!$E$690:$CZ$690&lt;=AY$13)*'Dvd Calendar'!$E$693:$CZ$693*(('Dvd Calendar'!$E$695:$CZ$695='Field Check'!$C$56)*('Field Check'!$C$56&lt;&gt;"")+('Dvd Calendar'!$E$695:$CZ$695='Field Check'!$C$57)*('Field Check'!$C$57&lt;&gt;"")))/'AS51'!$B$3,"")))</f>
        <v/>
      </c>
      <c r="AZ78" s="163">
        <f>IF(AZ$13="","",IF($B78="","",IFERROR($C78*$D78*SUMPRODUCT(('Dvd Calendar'!$E$690:$CZ$690&gt;AZ$12)*('Dvd Calendar'!$E$690:$CZ$690&lt;=AZ$13)*'Dvd Calendar'!$E$693:$CZ$693*(('Dvd Calendar'!$E$695:$CZ$695='Field Check'!$C$56)*('Field Check'!$C$56&lt;&gt;"")+('Dvd Calendar'!$E$695:$CZ$695='Field Check'!$C$57)*('Field Check'!$C$57&lt;&gt;"")))/'AS51'!$B$3,"")))</f>
        <v/>
      </c>
      <c r="BA78" s="163">
        <f>IF(BA$13="","",IF($B78="","",IFERROR($C78*$D78*SUMPRODUCT(('Dvd Calendar'!$E$690:$CZ$690&gt;BA$12)*('Dvd Calendar'!$E$690:$CZ$690&lt;=BA$13)*'Dvd Calendar'!$E$693:$CZ$693*(('Dvd Calendar'!$E$695:$CZ$695='Field Check'!$C$56)*('Field Check'!$C$56&lt;&gt;"")+('Dvd Calendar'!$E$695:$CZ$695='Field Check'!$C$57)*('Field Check'!$C$57&lt;&gt;"")))/'AS51'!$B$3,"")))</f>
        <v/>
      </c>
      <c r="BB78" s="163">
        <f>IF(BB$13="","",IF($B78="","",IFERROR($C78*$D78*SUMPRODUCT(('Dvd Calendar'!$E$690:$CZ$690&gt;BB$12)*('Dvd Calendar'!$E$690:$CZ$690&lt;=BB$13)*'Dvd Calendar'!$E$693:$CZ$693*(('Dvd Calendar'!$E$695:$CZ$695='Field Check'!$C$56)*('Field Check'!$C$56&lt;&gt;"")+('Dvd Calendar'!$E$695:$CZ$695='Field Check'!$C$57)*('Field Check'!$C$57&lt;&gt;"")))/'AS51'!$B$3,"")))</f>
        <v/>
      </c>
      <c r="BC78" s="163">
        <f>IF(BC$13="","",IF($B78="","",IFERROR($C78*$D78*SUMPRODUCT(('Dvd Calendar'!$E$690:$CZ$690&gt;BC$12)*('Dvd Calendar'!$E$690:$CZ$690&lt;=BC$13)*'Dvd Calendar'!$E$693:$CZ$693*(('Dvd Calendar'!$E$695:$CZ$695='Field Check'!$C$56)*('Field Check'!$C$56&lt;&gt;"")+('Dvd Calendar'!$E$695:$CZ$695='Field Check'!$C$57)*('Field Check'!$C$57&lt;&gt;"")))/'AS51'!$B$3,"")))</f>
        <v/>
      </c>
      <c r="BD78" s="163">
        <f>IF(BD$13="","",IF($B78="","",IFERROR($C78*$D78*SUMPRODUCT(('Dvd Calendar'!$E$690:$CZ$690&gt;BD$12)*('Dvd Calendar'!$E$690:$CZ$690&lt;=BD$13)*'Dvd Calendar'!$E$693:$CZ$693*(('Dvd Calendar'!$E$695:$CZ$695='Field Check'!$C$56)*('Field Check'!$C$56&lt;&gt;"")+('Dvd Calendar'!$E$695:$CZ$695='Field Check'!$C$57)*('Field Check'!$C$57&lt;&gt;"")))/'AS51'!$B$3,"")))</f>
        <v/>
      </c>
      <c r="BE78" s="163">
        <f>IF(BE$13="","",IF($B78="","",IFERROR($C78*$D78*SUMPRODUCT(('Dvd Calendar'!$E$690:$CZ$690&gt;BE$12)*('Dvd Calendar'!$E$690:$CZ$690&lt;=BE$13)*'Dvd Calendar'!$E$693:$CZ$693*(('Dvd Calendar'!$E$695:$CZ$695='Field Check'!$C$56)*('Field Check'!$C$56&lt;&gt;"")+('Dvd Calendar'!$E$695:$CZ$695='Field Check'!$C$57)*('Field Check'!$C$57&lt;&gt;"")))/'AS51'!$B$3,"")))</f>
        <v/>
      </c>
      <c r="BF78" s="163">
        <f>IF(BF$13="","",IF($B78="","",IFERROR($C78*$D78*SUMPRODUCT(('Dvd Calendar'!$E$690:$CZ$690&gt;BF$12)*('Dvd Calendar'!$E$690:$CZ$690&lt;=BF$13)*'Dvd Calendar'!$E$693:$CZ$693*(('Dvd Calendar'!$E$695:$CZ$695='Field Check'!$C$56)*('Field Check'!$C$56&lt;&gt;"")+('Dvd Calendar'!$E$695:$CZ$695='Field Check'!$C$57)*('Field Check'!$C$57&lt;&gt;"")))/'AS51'!$B$3,"")))</f>
        <v/>
      </c>
      <c r="BH78" s="163">
        <f>IF(BH$13="","",IF($B78="","",IFERROR(AQ78*$E78/100,"")))</f>
        <v/>
      </c>
      <c r="BI78" s="163">
        <f>IF(BI$13="","",IF($B78="","",IFERROR(AR78*$E78/100,"")))</f>
        <v/>
      </c>
      <c r="BJ78" s="163">
        <f>IF(BJ$13="","",IF($B78="","",IFERROR(AS78*$E78/100,"")))</f>
        <v/>
      </c>
      <c r="BK78" s="163">
        <f>IF(BK$13="","",IF($B78="","",IFERROR(AT78*$E78/100,"")))</f>
        <v/>
      </c>
      <c r="BL78" s="163">
        <f>IF(BL$13="","",IF($B78="","",IFERROR(AU78*$E78/100,"")))</f>
        <v/>
      </c>
      <c r="BM78" s="163">
        <f>IF(BM$13="","",IF($B78="","",IFERROR(AV78*$E78/100,"")))</f>
        <v/>
      </c>
      <c r="BN78" s="163">
        <f>IF(BN$13="","",IF($B78="","",IFERROR(AW78*$E78/100,"")))</f>
        <v/>
      </c>
      <c r="BO78" s="163">
        <f>IF(BO$13="","",IF($B78="","",IFERROR(AX78*$E78/100,"")))</f>
        <v/>
      </c>
      <c r="BP78" s="163">
        <f>IF(BP$13="","",IF($B78="","",IFERROR(AY78*$E78/100,"")))</f>
        <v/>
      </c>
      <c r="BQ78" s="163">
        <f>IF(BQ$13="","",IF($B78="","",IFERROR(AZ78*$E78/100,"")))</f>
        <v/>
      </c>
      <c r="BR78" s="163">
        <f>IF(BR$13="","",IF($B78="","",IFERROR(BA78*$E78/100,"")))</f>
        <v/>
      </c>
      <c r="BS78" s="163">
        <f>IF(BS$13="","",IF($B78="","",IFERROR(BB78*$E78/100,"")))</f>
        <v/>
      </c>
      <c r="BT78" s="163">
        <f>IF(BT$13="","",IF($B78="","",IFERROR(BC78*$E78/100,"")))</f>
        <v/>
      </c>
      <c r="BU78" s="163">
        <f>IF(BU$13="","",IF($B78="","",IFERROR(BD78*$E78/100,"")))</f>
        <v/>
      </c>
      <c r="BV78" s="163">
        <f>IF(BV$13="","",IF($B78="","",IFERROR(BE78*$E78/100,"")))</f>
        <v/>
      </c>
      <c r="BW78" s="163">
        <f>IF(BW$13="","",IF($B78="","",IFERROR(BF78*$E78/100,"")))</f>
        <v/>
      </c>
    </row>
    <row r="79">
      <c r="B79" s="126">
        <f>IF('AS51'!$C$69="","",'AS51'!$C$69)</f>
        <v/>
      </c>
      <c r="C79" s="74">
        <f>IF('AS51'!$B$69="","",'AS51'!$B$69)</f>
        <v/>
      </c>
      <c r="D79" s="75">
        <f>IFERROR('AS51'!$Q$69,1)</f>
        <v/>
      </c>
      <c r="E79" s="76">
        <f>IF($B79="","",IF(ISNUMBER('AS51'!$I$69),'AS51'!$I$69,'Index Summary'!$C$7))</f>
        <v/>
      </c>
      <c r="F79" s="77">
        <f>IF(F$13="","",IF($B79="","",IFERROR($C79*$D79*IF((Override!$C$4="ON")*(COUNTIFS(Override!$B$11:$B$40,$B79,Override!$D$11:$D$40,1,Override!$E$11:$E$40,"&gt;=0")-COUNTIFS(Override!$B$11:$B$40,$B79,Override!$D$11:$D$40,1,Override!$E$11:$E$40,"&gt;=0",Override!$C$11:$C$40,"MXAU"))&gt;0,SUMIFS(Override!$E$11:$E$40,Override!$B$11:$B$40,$B79,Override!$D$11:$D$40,1)-SUMIFS(Override!$E$11:$E$40,Override!$B$11:$B$40,$B79,Override!$D$11:$D$40,1,Override!$C$11:$C$40,"MXAU"),Override!$C$114)/'AS51'!$B$3,"")))</f>
        <v/>
      </c>
      <c r="G79" s="77">
        <f>IF(G$13="","",IF($B79="","",IFERROR($C79*$D79*IF((Override!$C$4="ON")*(COUNTIFS(Override!$B$11:$B$40,$B79,Override!$D$11:$D$40,2,Override!$E$11:$E$40,"&gt;=0")-COUNTIFS(Override!$B$11:$B$40,$B79,Override!$D$11:$D$40,2,Override!$E$11:$E$40,"&gt;=0",Override!$C$11:$C$40,"MXAU"))&gt;0,SUMIFS(Override!$E$11:$E$40,Override!$B$11:$B$40,$B79,Override!$D$11:$D$40,2)-SUMIFS(Override!$E$11:$E$40,Override!$B$11:$B$40,$B79,Override!$D$11:$D$40,2,Override!$C$11:$C$40,"MXAU"),Override!$D$114)/'AS51'!$B$3,"")))</f>
        <v/>
      </c>
      <c r="H79" s="77">
        <f>IF(H$13="","",IF($B79="","",IFERROR($C79*$D79*IF((Override!$C$4="ON")*(COUNTIFS(Override!$B$11:$B$40,$B79,Override!$D$11:$D$40,3,Override!$E$11:$E$40,"&gt;=0")-COUNTIFS(Override!$B$11:$B$40,$B79,Override!$D$11:$D$40,3,Override!$E$11:$E$40,"&gt;=0",Override!$C$11:$C$40,"MXAU"))&gt;0,SUMIFS(Override!$E$11:$E$40,Override!$B$11:$B$40,$B79,Override!$D$11:$D$40,3)-SUMIFS(Override!$E$11:$E$40,Override!$B$11:$B$40,$B79,Override!$D$11:$D$40,3,Override!$C$11:$C$40,"MXAU"),Override!$E$114)/'AS51'!$B$3,"")))</f>
        <v/>
      </c>
      <c r="I79" s="77">
        <f>IF(I$13="","",IF($B79="","",IFERROR($C79*$D79*IF((Override!$C$4="ON")*(COUNTIFS(Override!$B$11:$B$40,$B79,Override!$D$11:$D$40,4,Override!$E$11:$E$40,"&gt;=0")-COUNTIFS(Override!$B$11:$B$40,$B79,Override!$D$11:$D$40,4,Override!$E$11:$E$40,"&gt;=0",Override!$C$11:$C$40,"MXAU"))&gt;0,SUMIFS(Override!$E$11:$E$40,Override!$B$11:$B$40,$B79,Override!$D$11:$D$40,4)-SUMIFS(Override!$E$11:$E$40,Override!$B$11:$B$40,$B79,Override!$D$11:$D$40,4,Override!$C$11:$C$40,"MXAU"),Override!$F$114)/'AS51'!$B$3,"")))</f>
        <v/>
      </c>
      <c r="J79" s="77">
        <f>IF(J$13="","",IF($B79="","",IFERROR($C79*$D79*IF((Override!$C$4="ON")*(COUNTIFS(Override!$B$11:$B$40,$B79,Override!$D$11:$D$40,5,Override!$E$11:$E$40,"&gt;=0")-COUNTIFS(Override!$B$11:$B$40,$B79,Override!$D$11:$D$40,5,Override!$E$11:$E$40,"&gt;=0",Override!$C$11:$C$40,"MXAU"))&gt;0,SUMIFS(Override!$E$11:$E$40,Override!$B$11:$B$40,$B79,Override!$D$11:$D$40,5)-SUMIFS(Override!$E$11:$E$40,Override!$B$11:$B$40,$B79,Override!$D$11:$D$40,5,Override!$C$11:$C$40,"MXAU"),Override!$G$114)/'AS51'!$B$3,"")))</f>
        <v/>
      </c>
      <c r="K79" s="77">
        <f>IF(K$13="","",IF($B79="","",IFERROR($C79*$D79*IF((Override!$C$4="ON")*(COUNTIFS(Override!$B$11:$B$40,$B79,Override!$D$11:$D$40,6,Override!$E$11:$E$40,"&gt;=0")-COUNTIFS(Override!$B$11:$B$40,$B79,Override!$D$11:$D$40,6,Override!$E$11:$E$40,"&gt;=0",Override!$C$11:$C$40,"MXAU"))&gt;0,SUMIFS(Override!$E$11:$E$40,Override!$B$11:$B$40,$B79,Override!$D$11:$D$40,6)-SUMIFS(Override!$E$11:$E$40,Override!$B$11:$B$40,$B79,Override!$D$11:$D$40,6,Override!$C$11:$C$40,"MXAU"),Override!$H$114)/'AS51'!$B$3,"")))</f>
        <v/>
      </c>
      <c r="L79" s="77">
        <f>IF(L$13="","",IF($B79="","",IFERROR($C79*$D79*IF((Override!$C$4="ON")*(COUNTIFS(Override!$B$11:$B$40,$B79,Override!$D$11:$D$40,7,Override!$E$11:$E$40,"&gt;=0")-COUNTIFS(Override!$B$11:$B$40,$B79,Override!$D$11:$D$40,7,Override!$E$11:$E$40,"&gt;=0",Override!$C$11:$C$40,"MXAU"))&gt;0,SUMIFS(Override!$E$11:$E$40,Override!$B$11:$B$40,$B79,Override!$D$11:$D$40,7)-SUMIFS(Override!$E$11:$E$40,Override!$B$11:$B$40,$B79,Override!$D$11:$D$40,7,Override!$C$11:$C$40,"MXAU"),Override!$I$114)/'AS51'!$B$3,"")))</f>
        <v/>
      </c>
      <c r="M79" s="77">
        <f>IF(M$13="","",IF($B79="","",IFERROR($C79*$D79*IF((Override!$C$4="ON")*(COUNTIFS(Override!$B$11:$B$40,$B79,Override!$D$11:$D$40,8,Override!$E$11:$E$40,"&gt;=0")-COUNTIFS(Override!$B$11:$B$40,$B79,Override!$D$11:$D$40,8,Override!$E$11:$E$40,"&gt;=0",Override!$C$11:$C$40,"MXAU"))&gt;0,SUMIFS(Override!$E$11:$E$40,Override!$B$11:$B$40,$B79,Override!$D$11:$D$40,8)-SUMIFS(Override!$E$11:$E$40,Override!$B$11:$B$40,$B79,Override!$D$11:$D$40,8,Override!$C$11:$C$40,"MXAU"),Override!$J$114)/'AS51'!$B$3,"")))</f>
        <v/>
      </c>
      <c r="N79" s="77">
        <f>IF(N$13="","",IF($B79="","",IFERROR($C79*$D79*IF((Override!$C$4="ON")*(COUNTIFS(Override!$B$11:$B$40,$B79,Override!$D$11:$D$40,9,Override!$E$11:$E$40,"&gt;=0")-COUNTIFS(Override!$B$11:$B$40,$B79,Override!$D$11:$D$40,9,Override!$E$11:$E$40,"&gt;=0",Override!$C$11:$C$40,"MXAU"))&gt;0,SUMIFS(Override!$E$11:$E$40,Override!$B$11:$B$40,$B79,Override!$D$11:$D$40,9)-SUMIFS(Override!$E$11:$E$40,Override!$B$11:$B$40,$B79,Override!$D$11:$D$40,9,Override!$C$11:$C$40,"MXAU"),Override!$K$114)/'AS51'!$B$3,"")))</f>
        <v/>
      </c>
      <c r="O79" s="77">
        <f>IF(O$13="","",IF($B79="","",IFERROR($C79*$D79*IF((Override!$C$4="ON")*(COUNTIFS(Override!$B$11:$B$40,$B79,Override!$D$11:$D$40,10,Override!$E$11:$E$40,"&gt;=0")-COUNTIFS(Override!$B$11:$B$40,$B79,Override!$D$11:$D$40,10,Override!$E$11:$E$40,"&gt;=0",Override!$C$11:$C$40,"MXAU"))&gt;0,SUMIFS(Override!$E$11:$E$40,Override!$B$11:$B$40,$B79,Override!$D$11:$D$40,10)-SUMIFS(Override!$E$11:$E$40,Override!$B$11:$B$40,$B79,Override!$D$11:$D$40,10,Override!$C$11:$C$40,"MXAU"),Override!$L$114)/'AS51'!$B$3,"")))</f>
        <v/>
      </c>
      <c r="P79" s="77">
        <f>IF(P$13="","",IF($B79="","",IFERROR($C79*$D79*IF((Override!$C$4="ON")*(COUNTIFS(Override!$B$11:$B$40,$B79,Override!$D$11:$D$40,11,Override!$E$11:$E$40,"&gt;=0")-COUNTIFS(Override!$B$11:$B$40,$B79,Override!$D$11:$D$40,11,Override!$E$11:$E$40,"&gt;=0",Override!$C$11:$C$40,"MXAU"))&gt;0,SUMIFS(Override!$E$11:$E$40,Override!$B$11:$B$40,$B79,Override!$D$11:$D$40,11)-SUMIFS(Override!$E$11:$E$40,Override!$B$11:$B$40,$B79,Override!$D$11:$D$40,11,Override!$C$11:$C$40,"MXAU"),Override!$M$114)/'AS51'!$B$3,"")))</f>
        <v/>
      </c>
      <c r="Q79" s="77">
        <f>IF(Q$13="","",IF($B79="","",IFERROR($C79*$D79*IF((Override!$C$4="ON")*(COUNTIFS(Override!$B$11:$B$40,$B79,Override!$D$11:$D$40,12,Override!$E$11:$E$40,"&gt;=0")-COUNTIFS(Override!$B$11:$B$40,$B79,Override!$D$11:$D$40,12,Override!$E$11:$E$40,"&gt;=0",Override!$C$11:$C$40,"MXAU"))&gt;0,SUMIFS(Override!$E$11:$E$40,Override!$B$11:$B$40,$B79,Override!$D$11:$D$40,12)-SUMIFS(Override!$E$11:$E$40,Override!$B$11:$B$40,$B79,Override!$D$11:$D$40,12,Override!$C$11:$C$40,"MXAU"),Override!$N$114)/'AS51'!$B$3,"")))</f>
        <v/>
      </c>
      <c r="R79" s="77">
        <f>IF(R$13="","",IF($B79="","",IFERROR($C79*$D79*IF((Override!$C$4="ON")*(COUNTIFS(Override!$B$11:$B$40,$B79,Override!$D$11:$D$40,13,Override!$E$11:$E$40,"&gt;=0")-COUNTIFS(Override!$B$11:$B$40,$B79,Override!$D$11:$D$40,13,Override!$E$11:$E$40,"&gt;=0",Override!$C$11:$C$40,"MXAU"))&gt;0,SUMIFS(Override!$E$11:$E$40,Override!$B$11:$B$40,$B79,Override!$D$11:$D$40,13)-SUMIFS(Override!$E$11:$E$40,Override!$B$11:$B$40,$B79,Override!$D$11:$D$40,13,Override!$C$11:$C$40,"MXAU"),Override!$O$114)/'AS51'!$B$3,"")))</f>
        <v/>
      </c>
      <c r="S79" s="77">
        <f>IF(S$13="","",IF($B79="","",IFERROR($C79*$D79*IF((Override!$C$4="ON")*(COUNTIFS(Override!$B$11:$B$40,$B79,Override!$D$11:$D$40,14,Override!$E$11:$E$40,"&gt;=0")-COUNTIFS(Override!$B$11:$B$40,$B79,Override!$D$11:$D$40,14,Override!$E$11:$E$40,"&gt;=0",Override!$C$11:$C$40,"MXAU"))&gt;0,SUMIFS(Override!$E$11:$E$40,Override!$B$11:$B$40,$B79,Override!$D$11:$D$40,14)-SUMIFS(Override!$E$11:$E$40,Override!$B$11:$B$40,$B79,Override!$D$11:$D$40,14,Override!$C$11:$C$40,"MXAU"),Override!$P$114)/'AS51'!$B$3,"")))</f>
        <v/>
      </c>
      <c r="T79" s="77">
        <f>IF(T$13="","",IF($B79="","",IFERROR($C79*$D79*IF((Override!$C$4="ON")*(COUNTIFS(Override!$B$11:$B$40,$B79,Override!$D$11:$D$40,15,Override!$E$11:$E$40,"&gt;=0")-COUNTIFS(Override!$B$11:$B$40,$B79,Override!$D$11:$D$40,15,Override!$E$11:$E$40,"&gt;=0",Override!$C$11:$C$40,"MXAU"))&gt;0,SUMIFS(Override!$E$11:$E$40,Override!$B$11:$B$40,$B79,Override!$D$11:$D$40,15)-SUMIFS(Override!$E$11:$E$40,Override!$B$11:$B$40,$B79,Override!$D$11:$D$40,15,Override!$C$11:$C$40,"MXAU"),Override!$Q$114)/'AS51'!$B$3,"")))</f>
        <v/>
      </c>
      <c r="U79" s="77">
        <f>IF(U$13="","",IF($B79="","",IFERROR($C79*$D79*IF((Override!$C$4="ON")*(COUNTIFS(Override!$B$11:$B$40,$B79,Override!$D$11:$D$40,16,Override!$E$11:$E$40,"&gt;=0")-COUNTIFS(Override!$B$11:$B$40,$B79,Override!$D$11:$D$40,16,Override!$E$11:$E$40,"&gt;=0",Override!$C$11:$C$40,"MXAU"))&gt;0,SUMIFS(Override!$E$11:$E$40,Override!$B$11:$B$40,$B79,Override!$D$11:$D$40,16)-SUMIFS(Override!$E$11:$E$40,Override!$B$11:$B$40,$B79,Override!$D$11:$D$40,16,Override!$C$11:$C$40,"MXAU"),Override!$R$114)/'AS51'!$B$3,"")))</f>
        <v/>
      </c>
      <c r="W79" s="77">
        <f>IF(W$13="","",IF($B79="","",IFERROR(F79*$E79/100,"")))</f>
        <v/>
      </c>
      <c r="X79" s="77">
        <f>IF(X$13="","",IF($B79="","",IFERROR(G79*$E79/100,"")))</f>
        <v/>
      </c>
      <c r="Y79" s="77">
        <f>IF(Y$13="","",IF($B79="","",IFERROR(H79*$E79/100,"")))</f>
        <v/>
      </c>
      <c r="Z79" s="77">
        <f>IF(Z$13="","",IF($B79="","",IFERROR(I79*$E79/100,"")))</f>
        <v/>
      </c>
      <c r="AA79" s="77">
        <f>IF(AA$13="","",IF($B79="","",IFERROR(J79*$E79/100,"")))</f>
        <v/>
      </c>
      <c r="AB79" s="77">
        <f>IF(AB$13="","",IF($B79="","",IFERROR(K79*$E79/100,"")))</f>
        <v/>
      </c>
      <c r="AC79" s="77">
        <f>IF(AC$13="","",IF($B79="","",IFERROR(L79*$E79/100,"")))</f>
        <v/>
      </c>
      <c r="AD79" s="77">
        <f>IF(AD$13="","",IF($B79="","",IFERROR(M79*$E79/100,"")))</f>
        <v/>
      </c>
      <c r="AE79" s="77">
        <f>IF(AE$13="","",IF($B79="","",IFERROR(N79*$E79/100,"")))</f>
        <v/>
      </c>
      <c r="AF79" s="77">
        <f>IF(AF$13="","",IF($B79="","",IFERROR(O79*$E79/100,"")))</f>
        <v/>
      </c>
      <c r="AG79" s="77">
        <f>IF(AG$13="","",IF($B79="","",IFERROR(P79*$E79/100,"")))</f>
        <v/>
      </c>
      <c r="AH79" s="77">
        <f>IF(AH$13="","",IF($B79="","",IFERROR(Q79*$E79/100,"")))</f>
        <v/>
      </c>
      <c r="AI79" s="77">
        <f>IF(AI$13="","",IF($B79="","",IFERROR(R79*$E79/100,"")))</f>
        <v/>
      </c>
      <c r="AJ79" s="77">
        <f>IF(AJ$13="","",IF($B79="","",IFERROR(S79*$E79/100,"")))</f>
        <v/>
      </c>
      <c r="AK79" s="77">
        <f>IF(AK$13="","",IF($B79="","",IFERROR(T79*$E79/100,"")))</f>
        <v/>
      </c>
      <c r="AL79" s="77">
        <f>IF(AL$13="","",IF($B79="","",IFERROR(U79*$E79/100,"")))</f>
        <v/>
      </c>
      <c r="AN79" s="77">
        <f>IF($B79="","",SUMIF($F$13:$U$13,"&lt;="&amp;Sector!$D$51,$F79:$U79))</f>
        <v/>
      </c>
      <c r="AO79" s="77">
        <f>IF($B79="","",SUMIF($W$13:$AL$13,"&lt;="&amp;Sector!$D$51,$W79:$AL79))</f>
        <v/>
      </c>
      <c r="AQ79" s="163">
        <f>IF(AQ$13="","",IF($B79="","",IFERROR($C79*$D79*SUMPRODUCT(('Dvd Calendar'!$E$701:$CZ$701&gt;AQ$12)*('Dvd Calendar'!$E$701:$CZ$701&lt;=AQ$13)*'Dvd Calendar'!$E$704:$CZ$704*(('Dvd Calendar'!$E$706:$CZ$706='Field Check'!$C$56)*('Field Check'!$C$56&lt;&gt;"")+('Dvd Calendar'!$E$706:$CZ$706='Field Check'!$C$57)*('Field Check'!$C$57&lt;&gt;"")))/'AS51'!$B$3,"")))</f>
        <v/>
      </c>
      <c r="AR79" s="163">
        <f>IF(AR$13="","",IF($B79="","",IFERROR($C79*$D79*SUMPRODUCT(('Dvd Calendar'!$E$701:$CZ$701&gt;AR$12)*('Dvd Calendar'!$E$701:$CZ$701&lt;=AR$13)*'Dvd Calendar'!$E$704:$CZ$704*(('Dvd Calendar'!$E$706:$CZ$706='Field Check'!$C$56)*('Field Check'!$C$56&lt;&gt;"")+('Dvd Calendar'!$E$706:$CZ$706='Field Check'!$C$57)*('Field Check'!$C$57&lt;&gt;"")))/'AS51'!$B$3,"")))</f>
        <v/>
      </c>
      <c r="AS79" s="163">
        <f>IF(AS$13="","",IF($B79="","",IFERROR($C79*$D79*SUMPRODUCT(('Dvd Calendar'!$E$701:$CZ$701&gt;AS$12)*('Dvd Calendar'!$E$701:$CZ$701&lt;=AS$13)*'Dvd Calendar'!$E$704:$CZ$704*(('Dvd Calendar'!$E$706:$CZ$706='Field Check'!$C$56)*('Field Check'!$C$56&lt;&gt;"")+('Dvd Calendar'!$E$706:$CZ$706='Field Check'!$C$57)*('Field Check'!$C$57&lt;&gt;"")))/'AS51'!$B$3,"")))</f>
        <v/>
      </c>
      <c r="AT79" s="163">
        <f>IF(AT$13="","",IF($B79="","",IFERROR($C79*$D79*SUMPRODUCT(('Dvd Calendar'!$E$701:$CZ$701&gt;AT$12)*('Dvd Calendar'!$E$701:$CZ$701&lt;=AT$13)*'Dvd Calendar'!$E$704:$CZ$704*(('Dvd Calendar'!$E$706:$CZ$706='Field Check'!$C$56)*('Field Check'!$C$56&lt;&gt;"")+('Dvd Calendar'!$E$706:$CZ$706='Field Check'!$C$57)*('Field Check'!$C$57&lt;&gt;"")))/'AS51'!$B$3,"")))</f>
        <v/>
      </c>
      <c r="AU79" s="163">
        <f>IF(AU$13="","",IF($B79="","",IFERROR($C79*$D79*SUMPRODUCT(('Dvd Calendar'!$E$701:$CZ$701&gt;AU$12)*('Dvd Calendar'!$E$701:$CZ$701&lt;=AU$13)*'Dvd Calendar'!$E$704:$CZ$704*(('Dvd Calendar'!$E$706:$CZ$706='Field Check'!$C$56)*('Field Check'!$C$56&lt;&gt;"")+('Dvd Calendar'!$E$706:$CZ$706='Field Check'!$C$57)*('Field Check'!$C$57&lt;&gt;"")))/'AS51'!$B$3,"")))</f>
        <v/>
      </c>
      <c r="AV79" s="163">
        <f>IF(AV$13="","",IF($B79="","",IFERROR($C79*$D79*SUMPRODUCT(('Dvd Calendar'!$E$701:$CZ$701&gt;AV$12)*('Dvd Calendar'!$E$701:$CZ$701&lt;=AV$13)*'Dvd Calendar'!$E$704:$CZ$704*(('Dvd Calendar'!$E$706:$CZ$706='Field Check'!$C$56)*('Field Check'!$C$56&lt;&gt;"")+('Dvd Calendar'!$E$706:$CZ$706='Field Check'!$C$57)*('Field Check'!$C$57&lt;&gt;"")))/'AS51'!$B$3,"")))</f>
        <v/>
      </c>
      <c r="AW79" s="163">
        <f>IF(AW$13="","",IF($B79="","",IFERROR($C79*$D79*SUMPRODUCT(('Dvd Calendar'!$E$701:$CZ$701&gt;AW$12)*('Dvd Calendar'!$E$701:$CZ$701&lt;=AW$13)*'Dvd Calendar'!$E$704:$CZ$704*(('Dvd Calendar'!$E$706:$CZ$706='Field Check'!$C$56)*('Field Check'!$C$56&lt;&gt;"")+('Dvd Calendar'!$E$706:$CZ$706='Field Check'!$C$57)*('Field Check'!$C$57&lt;&gt;"")))/'AS51'!$B$3,"")))</f>
        <v/>
      </c>
      <c r="AX79" s="163">
        <f>IF(AX$13="","",IF($B79="","",IFERROR($C79*$D79*SUMPRODUCT(('Dvd Calendar'!$E$701:$CZ$701&gt;AX$12)*('Dvd Calendar'!$E$701:$CZ$701&lt;=AX$13)*'Dvd Calendar'!$E$704:$CZ$704*(('Dvd Calendar'!$E$706:$CZ$706='Field Check'!$C$56)*('Field Check'!$C$56&lt;&gt;"")+('Dvd Calendar'!$E$706:$CZ$706='Field Check'!$C$57)*('Field Check'!$C$57&lt;&gt;"")))/'AS51'!$B$3,"")))</f>
        <v/>
      </c>
      <c r="AY79" s="163">
        <f>IF(AY$13="","",IF($B79="","",IFERROR($C79*$D79*SUMPRODUCT(('Dvd Calendar'!$E$701:$CZ$701&gt;AY$12)*('Dvd Calendar'!$E$701:$CZ$701&lt;=AY$13)*'Dvd Calendar'!$E$704:$CZ$704*(('Dvd Calendar'!$E$706:$CZ$706='Field Check'!$C$56)*('Field Check'!$C$56&lt;&gt;"")+('Dvd Calendar'!$E$706:$CZ$706='Field Check'!$C$57)*('Field Check'!$C$57&lt;&gt;"")))/'AS51'!$B$3,"")))</f>
        <v/>
      </c>
      <c r="AZ79" s="163">
        <f>IF(AZ$13="","",IF($B79="","",IFERROR($C79*$D79*SUMPRODUCT(('Dvd Calendar'!$E$701:$CZ$701&gt;AZ$12)*('Dvd Calendar'!$E$701:$CZ$701&lt;=AZ$13)*'Dvd Calendar'!$E$704:$CZ$704*(('Dvd Calendar'!$E$706:$CZ$706='Field Check'!$C$56)*('Field Check'!$C$56&lt;&gt;"")+('Dvd Calendar'!$E$706:$CZ$706='Field Check'!$C$57)*('Field Check'!$C$57&lt;&gt;"")))/'AS51'!$B$3,"")))</f>
        <v/>
      </c>
      <c r="BA79" s="163">
        <f>IF(BA$13="","",IF($B79="","",IFERROR($C79*$D79*SUMPRODUCT(('Dvd Calendar'!$E$701:$CZ$701&gt;BA$12)*('Dvd Calendar'!$E$701:$CZ$701&lt;=BA$13)*'Dvd Calendar'!$E$704:$CZ$704*(('Dvd Calendar'!$E$706:$CZ$706='Field Check'!$C$56)*('Field Check'!$C$56&lt;&gt;"")+('Dvd Calendar'!$E$706:$CZ$706='Field Check'!$C$57)*('Field Check'!$C$57&lt;&gt;"")))/'AS51'!$B$3,"")))</f>
        <v/>
      </c>
      <c r="BB79" s="163">
        <f>IF(BB$13="","",IF($B79="","",IFERROR($C79*$D79*SUMPRODUCT(('Dvd Calendar'!$E$701:$CZ$701&gt;BB$12)*('Dvd Calendar'!$E$701:$CZ$701&lt;=BB$13)*'Dvd Calendar'!$E$704:$CZ$704*(('Dvd Calendar'!$E$706:$CZ$706='Field Check'!$C$56)*('Field Check'!$C$56&lt;&gt;"")+('Dvd Calendar'!$E$706:$CZ$706='Field Check'!$C$57)*('Field Check'!$C$57&lt;&gt;"")))/'AS51'!$B$3,"")))</f>
        <v/>
      </c>
      <c r="BC79" s="163">
        <f>IF(BC$13="","",IF($B79="","",IFERROR($C79*$D79*SUMPRODUCT(('Dvd Calendar'!$E$701:$CZ$701&gt;BC$12)*('Dvd Calendar'!$E$701:$CZ$701&lt;=BC$13)*'Dvd Calendar'!$E$704:$CZ$704*(('Dvd Calendar'!$E$706:$CZ$706='Field Check'!$C$56)*('Field Check'!$C$56&lt;&gt;"")+('Dvd Calendar'!$E$706:$CZ$706='Field Check'!$C$57)*('Field Check'!$C$57&lt;&gt;"")))/'AS51'!$B$3,"")))</f>
        <v/>
      </c>
      <c r="BD79" s="163">
        <f>IF(BD$13="","",IF($B79="","",IFERROR($C79*$D79*SUMPRODUCT(('Dvd Calendar'!$E$701:$CZ$701&gt;BD$12)*('Dvd Calendar'!$E$701:$CZ$701&lt;=BD$13)*'Dvd Calendar'!$E$704:$CZ$704*(('Dvd Calendar'!$E$706:$CZ$706='Field Check'!$C$56)*('Field Check'!$C$56&lt;&gt;"")+('Dvd Calendar'!$E$706:$CZ$706='Field Check'!$C$57)*('Field Check'!$C$57&lt;&gt;"")))/'AS51'!$B$3,"")))</f>
        <v/>
      </c>
      <c r="BE79" s="163">
        <f>IF(BE$13="","",IF($B79="","",IFERROR($C79*$D79*SUMPRODUCT(('Dvd Calendar'!$E$701:$CZ$701&gt;BE$12)*('Dvd Calendar'!$E$701:$CZ$701&lt;=BE$13)*'Dvd Calendar'!$E$704:$CZ$704*(('Dvd Calendar'!$E$706:$CZ$706='Field Check'!$C$56)*('Field Check'!$C$56&lt;&gt;"")+('Dvd Calendar'!$E$706:$CZ$706='Field Check'!$C$57)*('Field Check'!$C$57&lt;&gt;"")))/'AS51'!$B$3,"")))</f>
        <v/>
      </c>
      <c r="BF79" s="163">
        <f>IF(BF$13="","",IF($B79="","",IFERROR($C79*$D79*SUMPRODUCT(('Dvd Calendar'!$E$701:$CZ$701&gt;BF$12)*('Dvd Calendar'!$E$701:$CZ$701&lt;=BF$13)*'Dvd Calendar'!$E$704:$CZ$704*(('Dvd Calendar'!$E$706:$CZ$706='Field Check'!$C$56)*('Field Check'!$C$56&lt;&gt;"")+('Dvd Calendar'!$E$706:$CZ$706='Field Check'!$C$57)*('Field Check'!$C$57&lt;&gt;"")))/'AS51'!$B$3,"")))</f>
        <v/>
      </c>
      <c r="BH79" s="163">
        <f>IF(BH$13="","",IF($B79="","",IFERROR(AQ79*$E79/100,"")))</f>
        <v/>
      </c>
      <c r="BI79" s="163">
        <f>IF(BI$13="","",IF($B79="","",IFERROR(AR79*$E79/100,"")))</f>
        <v/>
      </c>
      <c r="BJ79" s="163">
        <f>IF(BJ$13="","",IF($B79="","",IFERROR(AS79*$E79/100,"")))</f>
        <v/>
      </c>
      <c r="BK79" s="163">
        <f>IF(BK$13="","",IF($B79="","",IFERROR(AT79*$E79/100,"")))</f>
        <v/>
      </c>
      <c r="BL79" s="163">
        <f>IF(BL$13="","",IF($B79="","",IFERROR(AU79*$E79/100,"")))</f>
        <v/>
      </c>
      <c r="BM79" s="163">
        <f>IF(BM$13="","",IF($B79="","",IFERROR(AV79*$E79/100,"")))</f>
        <v/>
      </c>
      <c r="BN79" s="163">
        <f>IF(BN$13="","",IF($B79="","",IFERROR(AW79*$E79/100,"")))</f>
        <v/>
      </c>
      <c r="BO79" s="163">
        <f>IF(BO$13="","",IF($B79="","",IFERROR(AX79*$E79/100,"")))</f>
        <v/>
      </c>
      <c r="BP79" s="163">
        <f>IF(BP$13="","",IF($B79="","",IFERROR(AY79*$E79/100,"")))</f>
        <v/>
      </c>
      <c r="BQ79" s="163">
        <f>IF(BQ$13="","",IF($B79="","",IFERROR(AZ79*$E79/100,"")))</f>
        <v/>
      </c>
      <c r="BR79" s="163">
        <f>IF(BR$13="","",IF($B79="","",IFERROR(BA79*$E79/100,"")))</f>
        <v/>
      </c>
      <c r="BS79" s="163">
        <f>IF(BS$13="","",IF($B79="","",IFERROR(BB79*$E79/100,"")))</f>
        <v/>
      </c>
      <c r="BT79" s="163">
        <f>IF(BT$13="","",IF($B79="","",IFERROR(BC79*$E79/100,"")))</f>
        <v/>
      </c>
      <c r="BU79" s="163">
        <f>IF(BU$13="","",IF($B79="","",IFERROR(BD79*$E79/100,"")))</f>
        <v/>
      </c>
      <c r="BV79" s="163">
        <f>IF(BV$13="","",IF($B79="","",IFERROR(BE79*$E79/100,"")))</f>
        <v/>
      </c>
      <c r="BW79" s="163">
        <f>IF(BW$13="","",IF($B79="","",IFERROR(BF79*$E79/100,"")))</f>
        <v/>
      </c>
    </row>
    <row r="80">
      <c r="B80" s="126">
        <f>IF('AS51'!$C$70="","",'AS51'!$C$70)</f>
        <v/>
      </c>
      <c r="C80" s="74">
        <f>IF('AS51'!$B$70="","",'AS51'!$B$70)</f>
        <v/>
      </c>
      <c r="D80" s="75">
        <f>IFERROR('AS51'!$Q$70,1)</f>
        <v/>
      </c>
      <c r="E80" s="76">
        <f>IF($B80="","",IF(ISNUMBER('AS51'!$I$70),'AS51'!$I$70,'Index Summary'!$C$7))</f>
        <v/>
      </c>
      <c r="F80" s="77">
        <f>IF(F$13="","",IF($B80="","",IFERROR($C80*$D80*IF((Override!$C$4="ON")*(COUNTIFS(Override!$B$11:$B$40,$B80,Override!$D$11:$D$40,1,Override!$E$11:$E$40,"&gt;=0")-COUNTIFS(Override!$B$11:$B$40,$B80,Override!$D$11:$D$40,1,Override!$E$11:$E$40,"&gt;=0",Override!$C$11:$C$40,"MXAU"))&gt;0,SUMIFS(Override!$E$11:$E$40,Override!$B$11:$B$40,$B80,Override!$D$11:$D$40,1)-SUMIFS(Override!$E$11:$E$40,Override!$B$11:$B$40,$B80,Override!$D$11:$D$40,1,Override!$C$11:$C$40,"MXAU"),Override!$C$115)/'AS51'!$B$3,"")))</f>
        <v/>
      </c>
      <c r="G80" s="77">
        <f>IF(G$13="","",IF($B80="","",IFERROR($C80*$D80*IF((Override!$C$4="ON")*(COUNTIFS(Override!$B$11:$B$40,$B80,Override!$D$11:$D$40,2,Override!$E$11:$E$40,"&gt;=0")-COUNTIFS(Override!$B$11:$B$40,$B80,Override!$D$11:$D$40,2,Override!$E$11:$E$40,"&gt;=0",Override!$C$11:$C$40,"MXAU"))&gt;0,SUMIFS(Override!$E$11:$E$40,Override!$B$11:$B$40,$B80,Override!$D$11:$D$40,2)-SUMIFS(Override!$E$11:$E$40,Override!$B$11:$B$40,$B80,Override!$D$11:$D$40,2,Override!$C$11:$C$40,"MXAU"),Override!$D$115)/'AS51'!$B$3,"")))</f>
        <v/>
      </c>
      <c r="H80" s="77">
        <f>IF(H$13="","",IF($B80="","",IFERROR($C80*$D80*IF((Override!$C$4="ON")*(COUNTIFS(Override!$B$11:$B$40,$B80,Override!$D$11:$D$40,3,Override!$E$11:$E$40,"&gt;=0")-COUNTIFS(Override!$B$11:$B$40,$B80,Override!$D$11:$D$40,3,Override!$E$11:$E$40,"&gt;=0",Override!$C$11:$C$40,"MXAU"))&gt;0,SUMIFS(Override!$E$11:$E$40,Override!$B$11:$B$40,$B80,Override!$D$11:$D$40,3)-SUMIFS(Override!$E$11:$E$40,Override!$B$11:$B$40,$B80,Override!$D$11:$D$40,3,Override!$C$11:$C$40,"MXAU"),Override!$E$115)/'AS51'!$B$3,"")))</f>
        <v/>
      </c>
      <c r="I80" s="77">
        <f>IF(I$13="","",IF($B80="","",IFERROR($C80*$D80*IF((Override!$C$4="ON")*(COUNTIFS(Override!$B$11:$B$40,$B80,Override!$D$11:$D$40,4,Override!$E$11:$E$40,"&gt;=0")-COUNTIFS(Override!$B$11:$B$40,$B80,Override!$D$11:$D$40,4,Override!$E$11:$E$40,"&gt;=0",Override!$C$11:$C$40,"MXAU"))&gt;0,SUMIFS(Override!$E$11:$E$40,Override!$B$11:$B$40,$B80,Override!$D$11:$D$40,4)-SUMIFS(Override!$E$11:$E$40,Override!$B$11:$B$40,$B80,Override!$D$11:$D$40,4,Override!$C$11:$C$40,"MXAU"),Override!$F$115)/'AS51'!$B$3,"")))</f>
        <v/>
      </c>
      <c r="J80" s="77">
        <f>IF(J$13="","",IF($B80="","",IFERROR($C80*$D80*IF((Override!$C$4="ON")*(COUNTIFS(Override!$B$11:$B$40,$B80,Override!$D$11:$D$40,5,Override!$E$11:$E$40,"&gt;=0")-COUNTIFS(Override!$B$11:$B$40,$B80,Override!$D$11:$D$40,5,Override!$E$11:$E$40,"&gt;=0",Override!$C$11:$C$40,"MXAU"))&gt;0,SUMIFS(Override!$E$11:$E$40,Override!$B$11:$B$40,$B80,Override!$D$11:$D$40,5)-SUMIFS(Override!$E$11:$E$40,Override!$B$11:$B$40,$B80,Override!$D$11:$D$40,5,Override!$C$11:$C$40,"MXAU"),Override!$G$115)/'AS51'!$B$3,"")))</f>
        <v/>
      </c>
      <c r="K80" s="77">
        <f>IF(K$13="","",IF($B80="","",IFERROR($C80*$D80*IF((Override!$C$4="ON")*(COUNTIFS(Override!$B$11:$B$40,$B80,Override!$D$11:$D$40,6,Override!$E$11:$E$40,"&gt;=0")-COUNTIFS(Override!$B$11:$B$40,$B80,Override!$D$11:$D$40,6,Override!$E$11:$E$40,"&gt;=0",Override!$C$11:$C$40,"MXAU"))&gt;0,SUMIFS(Override!$E$11:$E$40,Override!$B$11:$B$40,$B80,Override!$D$11:$D$40,6)-SUMIFS(Override!$E$11:$E$40,Override!$B$11:$B$40,$B80,Override!$D$11:$D$40,6,Override!$C$11:$C$40,"MXAU"),Override!$H$115)/'AS51'!$B$3,"")))</f>
        <v/>
      </c>
      <c r="L80" s="77">
        <f>IF(L$13="","",IF($B80="","",IFERROR($C80*$D80*IF((Override!$C$4="ON")*(COUNTIFS(Override!$B$11:$B$40,$B80,Override!$D$11:$D$40,7,Override!$E$11:$E$40,"&gt;=0")-COUNTIFS(Override!$B$11:$B$40,$B80,Override!$D$11:$D$40,7,Override!$E$11:$E$40,"&gt;=0",Override!$C$11:$C$40,"MXAU"))&gt;0,SUMIFS(Override!$E$11:$E$40,Override!$B$11:$B$40,$B80,Override!$D$11:$D$40,7)-SUMIFS(Override!$E$11:$E$40,Override!$B$11:$B$40,$B80,Override!$D$11:$D$40,7,Override!$C$11:$C$40,"MXAU"),Override!$I$115)/'AS51'!$B$3,"")))</f>
        <v/>
      </c>
      <c r="M80" s="77">
        <f>IF(M$13="","",IF($B80="","",IFERROR($C80*$D80*IF((Override!$C$4="ON")*(COUNTIFS(Override!$B$11:$B$40,$B80,Override!$D$11:$D$40,8,Override!$E$11:$E$40,"&gt;=0")-COUNTIFS(Override!$B$11:$B$40,$B80,Override!$D$11:$D$40,8,Override!$E$11:$E$40,"&gt;=0",Override!$C$11:$C$40,"MXAU"))&gt;0,SUMIFS(Override!$E$11:$E$40,Override!$B$11:$B$40,$B80,Override!$D$11:$D$40,8)-SUMIFS(Override!$E$11:$E$40,Override!$B$11:$B$40,$B80,Override!$D$11:$D$40,8,Override!$C$11:$C$40,"MXAU"),Override!$J$115)/'AS51'!$B$3,"")))</f>
        <v/>
      </c>
      <c r="N80" s="77">
        <f>IF(N$13="","",IF($B80="","",IFERROR($C80*$D80*IF((Override!$C$4="ON")*(COUNTIFS(Override!$B$11:$B$40,$B80,Override!$D$11:$D$40,9,Override!$E$11:$E$40,"&gt;=0")-COUNTIFS(Override!$B$11:$B$40,$B80,Override!$D$11:$D$40,9,Override!$E$11:$E$40,"&gt;=0",Override!$C$11:$C$40,"MXAU"))&gt;0,SUMIFS(Override!$E$11:$E$40,Override!$B$11:$B$40,$B80,Override!$D$11:$D$40,9)-SUMIFS(Override!$E$11:$E$40,Override!$B$11:$B$40,$B80,Override!$D$11:$D$40,9,Override!$C$11:$C$40,"MXAU"),Override!$K$115)/'AS51'!$B$3,"")))</f>
        <v/>
      </c>
      <c r="O80" s="77">
        <f>IF(O$13="","",IF($B80="","",IFERROR($C80*$D80*IF((Override!$C$4="ON")*(COUNTIFS(Override!$B$11:$B$40,$B80,Override!$D$11:$D$40,10,Override!$E$11:$E$40,"&gt;=0")-COUNTIFS(Override!$B$11:$B$40,$B80,Override!$D$11:$D$40,10,Override!$E$11:$E$40,"&gt;=0",Override!$C$11:$C$40,"MXAU"))&gt;0,SUMIFS(Override!$E$11:$E$40,Override!$B$11:$B$40,$B80,Override!$D$11:$D$40,10)-SUMIFS(Override!$E$11:$E$40,Override!$B$11:$B$40,$B80,Override!$D$11:$D$40,10,Override!$C$11:$C$40,"MXAU"),Override!$L$115)/'AS51'!$B$3,"")))</f>
        <v/>
      </c>
      <c r="P80" s="77">
        <f>IF(P$13="","",IF($B80="","",IFERROR($C80*$D80*IF((Override!$C$4="ON")*(COUNTIFS(Override!$B$11:$B$40,$B80,Override!$D$11:$D$40,11,Override!$E$11:$E$40,"&gt;=0")-COUNTIFS(Override!$B$11:$B$40,$B80,Override!$D$11:$D$40,11,Override!$E$11:$E$40,"&gt;=0",Override!$C$11:$C$40,"MXAU"))&gt;0,SUMIFS(Override!$E$11:$E$40,Override!$B$11:$B$40,$B80,Override!$D$11:$D$40,11)-SUMIFS(Override!$E$11:$E$40,Override!$B$11:$B$40,$B80,Override!$D$11:$D$40,11,Override!$C$11:$C$40,"MXAU"),Override!$M$115)/'AS51'!$B$3,"")))</f>
        <v/>
      </c>
      <c r="Q80" s="77">
        <f>IF(Q$13="","",IF($B80="","",IFERROR($C80*$D80*IF((Override!$C$4="ON")*(COUNTIFS(Override!$B$11:$B$40,$B80,Override!$D$11:$D$40,12,Override!$E$11:$E$40,"&gt;=0")-COUNTIFS(Override!$B$11:$B$40,$B80,Override!$D$11:$D$40,12,Override!$E$11:$E$40,"&gt;=0",Override!$C$11:$C$40,"MXAU"))&gt;0,SUMIFS(Override!$E$11:$E$40,Override!$B$11:$B$40,$B80,Override!$D$11:$D$40,12)-SUMIFS(Override!$E$11:$E$40,Override!$B$11:$B$40,$B80,Override!$D$11:$D$40,12,Override!$C$11:$C$40,"MXAU"),Override!$N$115)/'AS51'!$B$3,"")))</f>
        <v/>
      </c>
      <c r="R80" s="77">
        <f>IF(R$13="","",IF($B80="","",IFERROR($C80*$D80*IF((Override!$C$4="ON")*(COUNTIFS(Override!$B$11:$B$40,$B80,Override!$D$11:$D$40,13,Override!$E$11:$E$40,"&gt;=0")-COUNTIFS(Override!$B$11:$B$40,$B80,Override!$D$11:$D$40,13,Override!$E$11:$E$40,"&gt;=0",Override!$C$11:$C$40,"MXAU"))&gt;0,SUMIFS(Override!$E$11:$E$40,Override!$B$11:$B$40,$B80,Override!$D$11:$D$40,13)-SUMIFS(Override!$E$11:$E$40,Override!$B$11:$B$40,$B80,Override!$D$11:$D$40,13,Override!$C$11:$C$40,"MXAU"),Override!$O$115)/'AS51'!$B$3,"")))</f>
        <v/>
      </c>
      <c r="S80" s="77">
        <f>IF(S$13="","",IF($B80="","",IFERROR($C80*$D80*IF((Override!$C$4="ON")*(COUNTIFS(Override!$B$11:$B$40,$B80,Override!$D$11:$D$40,14,Override!$E$11:$E$40,"&gt;=0")-COUNTIFS(Override!$B$11:$B$40,$B80,Override!$D$11:$D$40,14,Override!$E$11:$E$40,"&gt;=0",Override!$C$11:$C$40,"MXAU"))&gt;0,SUMIFS(Override!$E$11:$E$40,Override!$B$11:$B$40,$B80,Override!$D$11:$D$40,14)-SUMIFS(Override!$E$11:$E$40,Override!$B$11:$B$40,$B80,Override!$D$11:$D$40,14,Override!$C$11:$C$40,"MXAU"),Override!$P$115)/'AS51'!$B$3,"")))</f>
        <v/>
      </c>
      <c r="T80" s="77">
        <f>IF(T$13="","",IF($B80="","",IFERROR($C80*$D80*IF((Override!$C$4="ON")*(COUNTIFS(Override!$B$11:$B$40,$B80,Override!$D$11:$D$40,15,Override!$E$11:$E$40,"&gt;=0")-COUNTIFS(Override!$B$11:$B$40,$B80,Override!$D$11:$D$40,15,Override!$E$11:$E$40,"&gt;=0",Override!$C$11:$C$40,"MXAU"))&gt;0,SUMIFS(Override!$E$11:$E$40,Override!$B$11:$B$40,$B80,Override!$D$11:$D$40,15)-SUMIFS(Override!$E$11:$E$40,Override!$B$11:$B$40,$B80,Override!$D$11:$D$40,15,Override!$C$11:$C$40,"MXAU"),Override!$Q$115)/'AS51'!$B$3,"")))</f>
        <v/>
      </c>
      <c r="U80" s="77">
        <f>IF(U$13="","",IF($B80="","",IFERROR($C80*$D80*IF((Override!$C$4="ON")*(COUNTIFS(Override!$B$11:$B$40,$B80,Override!$D$11:$D$40,16,Override!$E$11:$E$40,"&gt;=0")-COUNTIFS(Override!$B$11:$B$40,$B80,Override!$D$11:$D$40,16,Override!$E$11:$E$40,"&gt;=0",Override!$C$11:$C$40,"MXAU"))&gt;0,SUMIFS(Override!$E$11:$E$40,Override!$B$11:$B$40,$B80,Override!$D$11:$D$40,16)-SUMIFS(Override!$E$11:$E$40,Override!$B$11:$B$40,$B80,Override!$D$11:$D$40,16,Override!$C$11:$C$40,"MXAU"),Override!$R$115)/'AS51'!$B$3,"")))</f>
        <v/>
      </c>
      <c r="W80" s="77">
        <f>IF(W$13="","",IF($B80="","",IFERROR(F80*$E80/100,"")))</f>
        <v/>
      </c>
      <c r="X80" s="77">
        <f>IF(X$13="","",IF($B80="","",IFERROR(G80*$E80/100,"")))</f>
        <v/>
      </c>
      <c r="Y80" s="77">
        <f>IF(Y$13="","",IF($B80="","",IFERROR(H80*$E80/100,"")))</f>
        <v/>
      </c>
      <c r="Z80" s="77">
        <f>IF(Z$13="","",IF($B80="","",IFERROR(I80*$E80/100,"")))</f>
        <v/>
      </c>
      <c r="AA80" s="77">
        <f>IF(AA$13="","",IF($B80="","",IFERROR(J80*$E80/100,"")))</f>
        <v/>
      </c>
      <c r="AB80" s="77">
        <f>IF(AB$13="","",IF($B80="","",IFERROR(K80*$E80/100,"")))</f>
        <v/>
      </c>
      <c r="AC80" s="77">
        <f>IF(AC$13="","",IF($B80="","",IFERROR(L80*$E80/100,"")))</f>
        <v/>
      </c>
      <c r="AD80" s="77">
        <f>IF(AD$13="","",IF($B80="","",IFERROR(M80*$E80/100,"")))</f>
        <v/>
      </c>
      <c r="AE80" s="77">
        <f>IF(AE$13="","",IF($B80="","",IFERROR(N80*$E80/100,"")))</f>
        <v/>
      </c>
      <c r="AF80" s="77">
        <f>IF(AF$13="","",IF($B80="","",IFERROR(O80*$E80/100,"")))</f>
        <v/>
      </c>
      <c r="AG80" s="77">
        <f>IF(AG$13="","",IF($B80="","",IFERROR(P80*$E80/100,"")))</f>
        <v/>
      </c>
      <c r="AH80" s="77">
        <f>IF(AH$13="","",IF($B80="","",IFERROR(Q80*$E80/100,"")))</f>
        <v/>
      </c>
      <c r="AI80" s="77">
        <f>IF(AI$13="","",IF($B80="","",IFERROR(R80*$E80/100,"")))</f>
        <v/>
      </c>
      <c r="AJ80" s="77">
        <f>IF(AJ$13="","",IF($B80="","",IFERROR(S80*$E80/100,"")))</f>
        <v/>
      </c>
      <c r="AK80" s="77">
        <f>IF(AK$13="","",IF($B80="","",IFERROR(T80*$E80/100,"")))</f>
        <v/>
      </c>
      <c r="AL80" s="77">
        <f>IF(AL$13="","",IF($B80="","",IFERROR(U80*$E80/100,"")))</f>
        <v/>
      </c>
      <c r="AN80" s="77">
        <f>IF($B80="","",SUMIF($F$13:$U$13,"&lt;="&amp;Sector!$D$51,$F80:$U80))</f>
        <v/>
      </c>
      <c r="AO80" s="77">
        <f>IF($B80="","",SUMIF($W$13:$AL$13,"&lt;="&amp;Sector!$D$51,$W80:$AL80))</f>
        <v/>
      </c>
      <c r="AQ80" s="163">
        <f>IF(AQ$13="","",IF($B80="","",IFERROR($C80*$D80*SUMPRODUCT(('Dvd Calendar'!$E$712:$CZ$712&gt;AQ$12)*('Dvd Calendar'!$E$712:$CZ$712&lt;=AQ$13)*'Dvd Calendar'!$E$715:$CZ$715*(('Dvd Calendar'!$E$717:$CZ$717='Field Check'!$C$56)*('Field Check'!$C$56&lt;&gt;"")+('Dvd Calendar'!$E$717:$CZ$717='Field Check'!$C$57)*('Field Check'!$C$57&lt;&gt;"")))/'AS51'!$B$3,"")))</f>
        <v/>
      </c>
      <c r="AR80" s="163">
        <f>IF(AR$13="","",IF($B80="","",IFERROR($C80*$D80*SUMPRODUCT(('Dvd Calendar'!$E$712:$CZ$712&gt;AR$12)*('Dvd Calendar'!$E$712:$CZ$712&lt;=AR$13)*'Dvd Calendar'!$E$715:$CZ$715*(('Dvd Calendar'!$E$717:$CZ$717='Field Check'!$C$56)*('Field Check'!$C$56&lt;&gt;"")+('Dvd Calendar'!$E$717:$CZ$717='Field Check'!$C$57)*('Field Check'!$C$57&lt;&gt;"")))/'AS51'!$B$3,"")))</f>
        <v/>
      </c>
      <c r="AS80" s="163">
        <f>IF(AS$13="","",IF($B80="","",IFERROR($C80*$D80*SUMPRODUCT(('Dvd Calendar'!$E$712:$CZ$712&gt;AS$12)*('Dvd Calendar'!$E$712:$CZ$712&lt;=AS$13)*'Dvd Calendar'!$E$715:$CZ$715*(('Dvd Calendar'!$E$717:$CZ$717='Field Check'!$C$56)*('Field Check'!$C$56&lt;&gt;"")+('Dvd Calendar'!$E$717:$CZ$717='Field Check'!$C$57)*('Field Check'!$C$57&lt;&gt;"")))/'AS51'!$B$3,"")))</f>
        <v/>
      </c>
      <c r="AT80" s="163">
        <f>IF(AT$13="","",IF($B80="","",IFERROR($C80*$D80*SUMPRODUCT(('Dvd Calendar'!$E$712:$CZ$712&gt;AT$12)*('Dvd Calendar'!$E$712:$CZ$712&lt;=AT$13)*'Dvd Calendar'!$E$715:$CZ$715*(('Dvd Calendar'!$E$717:$CZ$717='Field Check'!$C$56)*('Field Check'!$C$56&lt;&gt;"")+('Dvd Calendar'!$E$717:$CZ$717='Field Check'!$C$57)*('Field Check'!$C$57&lt;&gt;"")))/'AS51'!$B$3,"")))</f>
        <v/>
      </c>
      <c r="AU80" s="163">
        <f>IF(AU$13="","",IF($B80="","",IFERROR($C80*$D80*SUMPRODUCT(('Dvd Calendar'!$E$712:$CZ$712&gt;AU$12)*('Dvd Calendar'!$E$712:$CZ$712&lt;=AU$13)*'Dvd Calendar'!$E$715:$CZ$715*(('Dvd Calendar'!$E$717:$CZ$717='Field Check'!$C$56)*('Field Check'!$C$56&lt;&gt;"")+('Dvd Calendar'!$E$717:$CZ$717='Field Check'!$C$57)*('Field Check'!$C$57&lt;&gt;"")))/'AS51'!$B$3,"")))</f>
        <v/>
      </c>
      <c r="AV80" s="163">
        <f>IF(AV$13="","",IF($B80="","",IFERROR($C80*$D80*SUMPRODUCT(('Dvd Calendar'!$E$712:$CZ$712&gt;AV$12)*('Dvd Calendar'!$E$712:$CZ$712&lt;=AV$13)*'Dvd Calendar'!$E$715:$CZ$715*(('Dvd Calendar'!$E$717:$CZ$717='Field Check'!$C$56)*('Field Check'!$C$56&lt;&gt;"")+('Dvd Calendar'!$E$717:$CZ$717='Field Check'!$C$57)*('Field Check'!$C$57&lt;&gt;"")))/'AS51'!$B$3,"")))</f>
        <v/>
      </c>
      <c r="AW80" s="163">
        <f>IF(AW$13="","",IF($B80="","",IFERROR($C80*$D80*SUMPRODUCT(('Dvd Calendar'!$E$712:$CZ$712&gt;AW$12)*('Dvd Calendar'!$E$712:$CZ$712&lt;=AW$13)*'Dvd Calendar'!$E$715:$CZ$715*(('Dvd Calendar'!$E$717:$CZ$717='Field Check'!$C$56)*('Field Check'!$C$56&lt;&gt;"")+('Dvd Calendar'!$E$717:$CZ$717='Field Check'!$C$57)*('Field Check'!$C$57&lt;&gt;"")))/'AS51'!$B$3,"")))</f>
        <v/>
      </c>
      <c r="AX80" s="163">
        <f>IF(AX$13="","",IF($B80="","",IFERROR($C80*$D80*SUMPRODUCT(('Dvd Calendar'!$E$712:$CZ$712&gt;AX$12)*('Dvd Calendar'!$E$712:$CZ$712&lt;=AX$13)*'Dvd Calendar'!$E$715:$CZ$715*(('Dvd Calendar'!$E$717:$CZ$717='Field Check'!$C$56)*('Field Check'!$C$56&lt;&gt;"")+('Dvd Calendar'!$E$717:$CZ$717='Field Check'!$C$57)*('Field Check'!$C$57&lt;&gt;"")))/'AS51'!$B$3,"")))</f>
        <v/>
      </c>
      <c r="AY80" s="163">
        <f>IF(AY$13="","",IF($B80="","",IFERROR($C80*$D80*SUMPRODUCT(('Dvd Calendar'!$E$712:$CZ$712&gt;AY$12)*('Dvd Calendar'!$E$712:$CZ$712&lt;=AY$13)*'Dvd Calendar'!$E$715:$CZ$715*(('Dvd Calendar'!$E$717:$CZ$717='Field Check'!$C$56)*('Field Check'!$C$56&lt;&gt;"")+('Dvd Calendar'!$E$717:$CZ$717='Field Check'!$C$57)*('Field Check'!$C$57&lt;&gt;"")))/'AS51'!$B$3,"")))</f>
        <v/>
      </c>
      <c r="AZ80" s="163">
        <f>IF(AZ$13="","",IF($B80="","",IFERROR($C80*$D80*SUMPRODUCT(('Dvd Calendar'!$E$712:$CZ$712&gt;AZ$12)*('Dvd Calendar'!$E$712:$CZ$712&lt;=AZ$13)*'Dvd Calendar'!$E$715:$CZ$715*(('Dvd Calendar'!$E$717:$CZ$717='Field Check'!$C$56)*('Field Check'!$C$56&lt;&gt;"")+('Dvd Calendar'!$E$717:$CZ$717='Field Check'!$C$57)*('Field Check'!$C$57&lt;&gt;"")))/'AS51'!$B$3,"")))</f>
        <v/>
      </c>
      <c r="BA80" s="163">
        <f>IF(BA$13="","",IF($B80="","",IFERROR($C80*$D80*SUMPRODUCT(('Dvd Calendar'!$E$712:$CZ$712&gt;BA$12)*('Dvd Calendar'!$E$712:$CZ$712&lt;=BA$13)*'Dvd Calendar'!$E$715:$CZ$715*(('Dvd Calendar'!$E$717:$CZ$717='Field Check'!$C$56)*('Field Check'!$C$56&lt;&gt;"")+('Dvd Calendar'!$E$717:$CZ$717='Field Check'!$C$57)*('Field Check'!$C$57&lt;&gt;"")))/'AS51'!$B$3,"")))</f>
        <v/>
      </c>
      <c r="BB80" s="163">
        <f>IF(BB$13="","",IF($B80="","",IFERROR($C80*$D80*SUMPRODUCT(('Dvd Calendar'!$E$712:$CZ$712&gt;BB$12)*('Dvd Calendar'!$E$712:$CZ$712&lt;=BB$13)*'Dvd Calendar'!$E$715:$CZ$715*(('Dvd Calendar'!$E$717:$CZ$717='Field Check'!$C$56)*('Field Check'!$C$56&lt;&gt;"")+('Dvd Calendar'!$E$717:$CZ$717='Field Check'!$C$57)*('Field Check'!$C$57&lt;&gt;"")))/'AS51'!$B$3,"")))</f>
        <v/>
      </c>
      <c r="BC80" s="163">
        <f>IF(BC$13="","",IF($B80="","",IFERROR($C80*$D80*SUMPRODUCT(('Dvd Calendar'!$E$712:$CZ$712&gt;BC$12)*('Dvd Calendar'!$E$712:$CZ$712&lt;=BC$13)*'Dvd Calendar'!$E$715:$CZ$715*(('Dvd Calendar'!$E$717:$CZ$717='Field Check'!$C$56)*('Field Check'!$C$56&lt;&gt;"")+('Dvd Calendar'!$E$717:$CZ$717='Field Check'!$C$57)*('Field Check'!$C$57&lt;&gt;"")))/'AS51'!$B$3,"")))</f>
        <v/>
      </c>
      <c r="BD80" s="163">
        <f>IF(BD$13="","",IF($B80="","",IFERROR($C80*$D80*SUMPRODUCT(('Dvd Calendar'!$E$712:$CZ$712&gt;BD$12)*('Dvd Calendar'!$E$712:$CZ$712&lt;=BD$13)*'Dvd Calendar'!$E$715:$CZ$715*(('Dvd Calendar'!$E$717:$CZ$717='Field Check'!$C$56)*('Field Check'!$C$56&lt;&gt;"")+('Dvd Calendar'!$E$717:$CZ$717='Field Check'!$C$57)*('Field Check'!$C$57&lt;&gt;"")))/'AS51'!$B$3,"")))</f>
        <v/>
      </c>
      <c r="BE80" s="163">
        <f>IF(BE$13="","",IF($B80="","",IFERROR($C80*$D80*SUMPRODUCT(('Dvd Calendar'!$E$712:$CZ$712&gt;BE$12)*('Dvd Calendar'!$E$712:$CZ$712&lt;=BE$13)*'Dvd Calendar'!$E$715:$CZ$715*(('Dvd Calendar'!$E$717:$CZ$717='Field Check'!$C$56)*('Field Check'!$C$56&lt;&gt;"")+('Dvd Calendar'!$E$717:$CZ$717='Field Check'!$C$57)*('Field Check'!$C$57&lt;&gt;"")))/'AS51'!$B$3,"")))</f>
        <v/>
      </c>
      <c r="BF80" s="163">
        <f>IF(BF$13="","",IF($B80="","",IFERROR($C80*$D80*SUMPRODUCT(('Dvd Calendar'!$E$712:$CZ$712&gt;BF$12)*('Dvd Calendar'!$E$712:$CZ$712&lt;=BF$13)*'Dvd Calendar'!$E$715:$CZ$715*(('Dvd Calendar'!$E$717:$CZ$717='Field Check'!$C$56)*('Field Check'!$C$56&lt;&gt;"")+('Dvd Calendar'!$E$717:$CZ$717='Field Check'!$C$57)*('Field Check'!$C$57&lt;&gt;"")))/'AS51'!$B$3,"")))</f>
        <v/>
      </c>
      <c r="BH80" s="163">
        <f>IF(BH$13="","",IF($B80="","",IFERROR(AQ80*$E80/100,"")))</f>
        <v/>
      </c>
      <c r="BI80" s="163">
        <f>IF(BI$13="","",IF($B80="","",IFERROR(AR80*$E80/100,"")))</f>
        <v/>
      </c>
      <c r="BJ80" s="163">
        <f>IF(BJ$13="","",IF($B80="","",IFERROR(AS80*$E80/100,"")))</f>
        <v/>
      </c>
      <c r="BK80" s="163">
        <f>IF(BK$13="","",IF($B80="","",IFERROR(AT80*$E80/100,"")))</f>
        <v/>
      </c>
      <c r="BL80" s="163">
        <f>IF(BL$13="","",IF($B80="","",IFERROR(AU80*$E80/100,"")))</f>
        <v/>
      </c>
      <c r="BM80" s="163">
        <f>IF(BM$13="","",IF($B80="","",IFERROR(AV80*$E80/100,"")))</f>
        <v/>
      </c>
      <c r="BN80" s="163">
        <f>IF(BN$13="","",IF($B80="","",IFERROR(AW80*$E80/100,"")))</f>
        <v/>
      </c>
      <c r="BO80" s="163">
        <f>IF(BO$13="","",IF($B80="","",IFERROR(AX80*$E80/100,"")))</f>
        <v/>
      </c>
      <c r="BP80" s="163">
        <f>IF(BP$13="","",IF($B80="","",IFERROR(AY80*$E80/100,"")))</f>
        <v/>
      </c>
      <c r="BQ80" s="163">
        <f>IF(BQ$13="","",IF($B80="","",IFERROR(AZ80*$E80/100,"")))</f>
        <v/>
      </c>
      <c r="BR80" s="163">
        <f>IF(BR$13="","",IF($B80="","",IFERROR(BA80*$E80/100,"")))</f>
        <v/>
      </c>
      <c r="BS80" s="163">
        <f>IF(BS$13="","",IF($B80="","",IFERROR(BB80*$E80/100,"")))</f>
        <v/>
      </c>
      <c r="BT80" s="163">
        <f>IF(BT$13="","",IF($B80="","",IFERROR(BC80*$E80/100,"")))</f>
        <v/>
      </c>
      <c r="BU80" s="163">
        <f>IF(BU$13="","",IF($B80="","",IFERROR(BD80*$E80/100,"")))</f>
        <v/>
      </c>
      <c r="BV80" s="163">
        <f>IF(BV$13="","",IF($B80="","",IFERROR(BE80*$E80/100,"")))</f>
        <v/>
      </c>
      <c r="BW80" s="163">
        <f>IF(BW$13="","",IF($B80="","",IFERROR(BF80*$E80/100,"")))</f>
        <v/>
      </c>
    </row>
    <row r="81">
      <c r="B81" s="126">
        <f>IF('AS51'!$C$71="","",'AS51'!$C$71)</f>
        <v/>
      </c>
      <c r="C81" s="74">
        <f>IF('AS51'!$B$71="","",'AS51'!$B$71)</f>
        <v/>
      </c>
      <c r="D81" s="75">
        <f>IFERROR('AS51'!$Q$71,1)</f>
        <v/>
      </c>
      <c r="E81" s="76">
        <f>IF($B81="","",IF(ISNUMBER('AS51'!$I$71),'AS51'!$I$71,'Index Summary'!$C$7))</f>
        <v/>
      </c>
      <c r="F81" s="77">
        <f>IF(F$13="","",IF($B81="","",IFERROR($C81*$D81*IF((Override!$C$4="ON")*(COUNTIFS(Override!$B$11:$B$40,$B81,Override!$D$11:$D$40,1,Override!$E$11:$E$40,"&gt;=0")-COUNTIFS(Override!$B$11:$B$40,$B81,Override!$D$11:$D$40,1,Override!$E$11:$E$40,"&gt;=0",Override!$C$11:$C$40,"MXAU"))&gt;0,SUMIFS(Override!$E$11:$E$40,Override!$B$11:$B$40,$B81,Override!$D$11:$D$40,1)-SUMIFS(Override!$E$11:$E$40,Override!$B$11:$B$40,$B81,Override!$D$11:$D$40,1,Override!$C$11:$C$40,"MXAU"),Override!$C$116)/'AS51'!$B$3,"")))</f>
        <v/>
      </c>
      <c r="G81" s="77">
        <f>IF(G$13="","",IF($B81="","",IFERROR($C81*$D81*IF((Override!$C$4="ON")*(COUNTIFS(Override!$B$11:$B$40,$B81,Override!$D$11:$D$40,2,Override!$E$11:$E$40,"&gt;=0")-COUNTIFS(Override!$B$11:$B$40,$B81,Override!$D$11:$D$40,2,Override!$E$11:$E$40,"&gt;=0",Override!$C$11:$C$40,"MXAU"))&gt;0,SUMIFS(Override!$E$11:$E$40,Override!$B$11:$B$40,$B81,Override!$D$11:$D$40,2)-SUMIFS(Override!$E$11:$E$40,Override!$B$11:$B$40,$B81,Override!$D$11:$D$40,2,Override!$C$11:$C$40,"MXAU"),Override!$D$116)/'AS51'!$B$3,"")))</f>
        <v/>
      </c>
      <c r="H81" s="77">
        <f>IF(H$13="","",IF($B81="","",IFERROR($C81*$D81*IF((Override!$C$4="ON")*(COUNTIFS(Override!$B$11:$B$40,$B81,Override!$D$11:$D$40,3,Override!$E$11:$E$40,"&gt;=0")-COUNTIFS(Override!$B$11:$B$40,$B81,Override!$D$11:$D$40,3,Override!$E$11:$E$40,"&gt;=0",Override!$C$11:$C$40,"MXAU"))&gt;0,SUMIFS(Override!$E$11:$E$40,Override!$B$11:$B$40,$B81,Override!$D$11:$D$40,3)-SUMIFS(Override!$E$11:$E$40,Override!$B$11:$B$40,$B81,Override!$D$11:$D$40,3,Override!$C$11:$C$40,"MXAU"),Override!$E$116)/'AS51'!$B$3,"")))</f>
        <v/>
      </c>
      <c r="I81" s="77">
        <f>IF(I$13="","",IF($B81="","",IFERROR($C81*$D81*IF((Override!$C$4="ON")*(COUNTIFS(Override!$B$11:$B$40,$B81,Override!$D$11:$D$40,4,Override!$E$11:$E$40,"&gt;=0")-COUNTIFS(Override!$B$11:$B$40,$B81,Override!$D$11:$D$40,4,Override!$E$11:$E$40,"&gt;=0",Override!$C$11:$C$40,"MXAU"))&gt;0,SUMIFS(Override!$E$11:$E$40,Override!$B$11:$B$40,$B81,Override!$D$11:$D$40,4)-SUMIFS(Override!$E$11:$E$40,Override!$B$11:$B$40,$B81,Override!$D$11:$D$40,4,Override!$C$11:$C$40,"MXAU"),Override!$F$116)/'AS51'!$B$3,"")))</f>
        <v/>
      </c>
      <c r="J81" s="77">
        <f>IF(J$13="","",IF($B81="","",IFERROR($C81*$D81*IF((Override!$C$4="ON")*(COUNTIFS(Override!$B$11:$B$40,$B81,Override!$D$11:$D$40,5,Override!$E$11:$E$40,"&gt;=0")-COUNTIFS(Override!$B$11:$B$40,$B81,Override!$D$11:$D$40,5,Override!$E$11:$E$40,"&gt;=0",Override!$C$11:$C$40,"MXAU"))&gt;0,SUMIFS(Override!$E$11:$E$40,Override!$B$11:$B$40,$B81,Override!$D$11:$D$40,5)-SUMIFS(Override!$E$11:$E$40,Override!$B$11:$B$40,$B81,Override!$D$11:$D$40,5,Override!$C$11:$C$40,"MXAU"),Override!$G$116)/'AS51'!$B$3,"")))</f>
        <v/>
      </c>
      <c r="K81" s="77">
        <f>IF(K$13="","",IF($B81="","",IFERROR($C81*$D81*IF((Override!$C$4="ON")*(COUNTIFS(Override!$B$11:$B$40,$B81,Override!$D$11:$D$40,6,Override!$E$11:$E$40,"&gt;=0")-COUNTIFS(Override!$B$11:$B$40,$B81,Override!$D$11:$D$40,6,Override!$E$11:$E$40,"&gt;=0",Override!$C$11:$C$40,"MXAU"))&gt;0,SUMIFS(Override!$E$11:$E$40,Override!$B$11:$B$40,$B81,Override!$D$11:$D$40,6)-SUMIFS(Override!$E$11:$E$40,Override!$B$11:$B$40,$B81,Override!$D$11:$D$40,6,Override!$C$11:$C$40,"MXAU"),Override!$H$116)/'AS51'!$B$3,"")))</f>
        <v/>
      </c>
      <c r="L81" s="77">
        <f>IF(L$13="","",IF($B81="","",IFERROR($C81*$D81*IF((Override!$C$4="ON")*(COUNTIFS(Override!$B$11:$B$40,$B81,Override!$D$11:$D$40,7,Override!$E$11:$E$40,"&gt;=0")-COUNTIFS(Override!$B$11:$B$40,$B81,Override!$D$11:$D$40,7,Override!$E$11:$E$40,"&gt;=0",Override!$C$11:$C$40,"MXAU"))&gt;0,SUMIFS(Override!$E$11:$E$40,Override!$B$11:$B$40,$B81,Override!$D$11:$D$40,7)-SUMIFS(Override!$E$11:$E$40,Override!$B$11:$B$40,$B81,Override!$D$11:$D$40,7,Override!$C$11:$C$40,"MXAU"),Override!$I$116)/'AS51'!$B$3,"")))</f>
        <v/>
      </c>
      <c r="M81" s="77">
        <f>IF(M$13="","",IF($B81="","",IFERROR($C81*$D81*IF((Override!$C$4="ON")*(COUNTIFS(Override!$B$11:$B$40,$B81,Override!$D$11:$D$40,8,Override!$E$11:$E$40,"&gt;=0")-COUNTIFS(Override!$B$11:$B$40,$B81,Override!$D$11:$D$40,8,Override!$E$11:$E$40,"&gt;=0",Override!$C$11:$C$40,"MXAU"))&gt;0,SUMIFS(Override!$E$11:$E$40,Override!$B$11:$B$40,$B81,Override!$D$11:$D$40,8)-SUMIFS(Override!$E$11:$E$40,Override!$B$11:$B$40,$B81,Override!$D$11:$D$40,8,Override!$C$11:$C$40,"MXAU"),Override!$J$116)/'AS51'!$B$3,"")))</f>
        <v/>
      </c>
      <c r="N81" s="77">
        <f>IF(N$13="","",IF($B81="","",IFERROR($C81*$D81*IF((Override!$C$4="ON")*(COUNTIFS(Override!$B$11:$B$40,$B81,Override!$D$11:$D$40,9,Override!$E$11:$E$40,"&gt;=0")-COUNTIFS(Override!$B$11:$B$40,$B81,Override!$D$11:$D$40,9,Override!$E$11:$E$40,"&gt;=0",Override!$C$11:$C$40,"MXAU"))&gt;0,SUMIFS(Override!$E$11:$E$40,Override!$B$11:$B$40,$B81,Override!$D$11:$D$40,9)-SUMIFS(Override!$E$11:$E$40,Override!$B$11:$B$40,$B81,Override!$D$11:$D$40,9,Override!$C$11:$C$40,"MXAU"),Override!$K$116)/'AS51'!$B$3,"")))</f>
        <v/>
      </c>
      <c r="O81" s="77">
        <f>IF(O$13="","",IF($B81="","",IFERROR($C81*$D81*IF((Override!$C$4="ON")*(COUNTIFS(Override!$B$11:$B$40,$B81,Override!$D$11:$D$40,10,Override!$E$11:$E$40,"&gt;=0")-COUNTIFS(Override!$B$11:$B$40,$B81,Override!$D$11:$D$40,10,Override!$E$11:$E$40,"&gt;=0",Override!$C$11:$C$40,"MXAU"))&gt;0,SUMIFS(Override!$E$11:$E$40,Override!$B$11:$B$40,$B81,Override!$D$11:$D$40,10)-SUMIFS(Override!$E$11:$E$40,Override!$B$11:$B$40,$B81,Override!$D$11:$D$40,10,Override!$C$11:$C$40,"MXAU"),Override!$L$116)/'AS51'!$B$3,"")))</f>
        <v/>
      </c>
      <c r="P81" s="77">
        <f>IF(P$13="","",IF($B81="","",IFERROR($C81*$D81*IF((Override!$C$4="ON")*(COUNTIFS(Override!$B$11:$B$40,$B81,Override!$D$11:$D$40,11,Override!$E$11:$E$40,"&gt;=0")-COUNTIFS(Override!$B$11:$B$40,$B81,Override!$D$11:$D$40,11,Override!$E$11:$E$40,"&gt;=0",Override!$C$11:$C$40,"MXAU"))&gt;0,SUMIFS(Override!$E$11:$E$40,Override!$B$11:$B$40,$B81,Override!$D$11:$D$40,11)-SUMIFS(Override!$E$11:$E$40,Override!$B$11:$B$40,$B81,Override!$D$11:$D$40,11,Override!$C$11:$C$40,"MXAU"),Override!$M$116)/'AS51'!$B$3,"")))</f>
        <v/>
      </c>
      <c r="Q81" s="77">
        <f>IF(Q$13="","",IF($B81="","",IFERROR($C81*$D81*IF((Override!$C$4="ON")*(COUNTIFS(Override!$B$11:$B$40,$B81,Override!$D$11:$D$40,12,Override!$E$11:$E$40,"&gt;=0")-COUNTIFS(Override!$B$11:$B$40,$B81,Override!$D$11:$D$40,12,Override!$E$11:$E$40,"&gt;=0",Override!$C$11:$C$40,"MXAU"))&gt;0,SUMIFS(Override!$E$11:$E$40,Override!$B$11:$B$40,$B81,Override!$D$11:$D$40,12)-SUMIFS(Override!$E$11:$E$40,Override!$B$11:$B$40,$B81,Override!$D$11:$D$40,12,Override!$C$11:$C$40,"MXAU"),Override!$N$116)/'AS51'!$B$3,"")))</f>
        <v/>
      </c>
      <c r="R81" s="77">
        <f>IF(R$13="","",IF($B81="","",IFERROR($C81*$D81*IF((Override!$C$4="ON")*(COUNTIFS(Override!$B$11:$B$40,$B81,Override!$D$11:$D$40,13,Override!$E$11:$E$40,"&gt;=0")-COUNTIFS(Override!$B$11:$B$40,$B81,Override!$D$11:$D$40,13,Override!$E$11:$E$40,"&gt;=0",Override!$C$11:$C$40,"MXAU"))&gt;0,SUMIFS(Override!$E$11:$E$40,Override!$B$11:$B$40,$B81,Override!$D$11:$D$40,13)-SUMIFS(Override!$E$11:$E$40,Override!$B$11:$B$40,$B81,Override!$D$11:$D$40,13,Override!$C$11:$C$40,"MXAU"),Override!$O$116)/'AS51'!$B$3,"")))</f>
        <v/>
      </c>
      <c r="S81" s="77">
        <f>IF(S$13="","",IF($B81="","",IFERROR($C81*$D81*IF((Override!$C$4="ON")*(COUNTIFS(Override!$B$11:$B$40,$B81,Override!$D$11:$D$40,14,Override!$E$11:$E$40,"&gt;=0")-COUNTIFS(Override!$B$11:$B$40,$B81,Override!$D$11:$D$40,14,Override!$E$11:$E$40,"&gt;=0",Override!$C$11:$C$40,"MXAU"))&gt;0,SUMIFS(Override!$E$11:$E$40,Override!$B$11:$B$40,$B81,Override!$D$11:$D$40,14)-SUMIFS(Override!$E$11:$E$40,Override!$B$11:$B$40,$B81,Override!$D$11:$D$40,14,Override!$C$11:$C$40,"MXAU"),Override!$P$116)/'AS51'!$B$3,"")))</f>
        <v/>
      </c>
      <c r="T81" s="77">
        <f>IF(T$13="","",IF($B81="","",IFERROR($C81*$D81*IF((Override!$C$4="ON")*(COUNTIFS(Override!$B$11:$B$40,$B81,Override!$D$11:$D$40,15,Override!$E$11:$E$40,"&gt;=0")-COUNTIFS(Override!$B$11:$B$40,$B81,Override!$D$11:$D$40,15,Override!$E$11:$E$40,"&gt;=0",Override!$C$11:$C$40,"MXAU"))&gt;0,SUMIFS(Override!$E$11:$E$40,Override!$B$11:$B$40,$B81,Override!$D$11:$D$40,15)-SUMIFS(Override!$E$11:$E$40,Override!$B$11:$B$40,$B81,Override!$D$11:$D$40,15,Override!$C$11:$C$40,"MXAU"),Override!$Q$116)/'AS51'!$B$3,"")))</f>
        <v/>
      </c>
      <c r="U81" s="77">
        <f>IF(U$13="","",IF($B81="","",IFERROR($C81*$D81*IF((Override!$C$4="ON")*(COUNTIFS(Override!$B$11:$B$40,$B81,Override!$D$11:$D$40,16,Override!$E$11:$E$40,"&gt;=0")-COUNTIFS(Override!$B$11:$B$40,$B81,Override!$D$11:$D$40,16,Override!$E$11:$E$40,"&gt;=0",Override!$C$11:$C$40,"MXAU"))&gt;0,SUMIFS(Override!$E$11:$E$40,Override!$B$11:$B$40,$B81,Override!$D$11:$D$40,16)-SUMIFS(Override!$E$11:$E$40,Override!$B$11:$B$40,$B81,Override!$D$11:$D$40,16,Override!$C$11:$C$40,"MXAU"),Override!$R$116)/'AS51'!$B$3,"")))</f>
        <v/>
      </c>
      <c r="W81" s="77">
        <f>IF(W$13="","",IF($B81="","",IFERROR(F81*$E81/100,"")))</f>
        <v/>
      </c>
      <c r="X81" s="77">
        <f>IF(X$13="","",IF($B81="","",IFERROR(G81*$E81/100,"")))</f>
        <v/>
      </c>
      <c r="Y81" s="77">
        <f>IF(Y$13="","",IF($B81="","",IFERROR(H81*$E81/100,"")))</f>
        <v/>
      </c>
      <c r="Z81" s="77">
        <f>IF(Z$13="","",IF($B81="","",IFERROR(I81*$E81/100,"")))</f>
        <v/>
      </c>
      <c r="AA81" s="77">
        <f>IF(AA$13="","",IF($B81="","",IFERROR(J81*$E81/100,"")))</f>
        <v/>
      </c>
      <c r="AB81" s="77">
        <f>IF(AB$13="","",IF($B81="","",IFERROR(K81*$E81/100,"")))</f>
        <v/>
      </c>
      <c r="AC81" s="77">
        <f>IF(AC$13="","",IF($B81="","",IFERROR(L81*$E81/100,"")))</f>
        <v/>
      </c>
      <c r="AD81" s="77">
        <f>IF(AD$13="","",IF($B81="","",IFERROR(M81*$E81/100,"")))</f>
        <v/>
      </c>
      <c r="AE81" s="77">
        <f>IF(AE$13="","",IF($B81="","",IFERROR(N81*$E81/100,"")))</f>
        <v/>
      </c>
      <c r="AF81" s="77">
        <f>IF(AF$13="","",IF($B81="","",IFERROR(O81*$E81/100,"")))</f>
        <v/>
      </c>
      <c r="AG81" s="77">
        <f>IF(AG$13="","",IF($B81="","",IFERROR(P81*$E81/100,"")))</f>
        <v/>
      </c>
      <c r="AH81" s="77">
        <f>IF(AH$13="","",IF($B81="","",IFERROR(Q81*$E81/100,"")))</f>
        <v/>
      </c>
      <c r="AI81" s="77">
        <f>IF(AI$13="","",IF($B81="","",IFERROR(R81*$E81/100,"")))</f>
        <v/>
      </c>
      <c r="AJ81" s="77">
        <f>IF(AJ$13="","",IF($B81="","",IFERROR(S81*$E81/100,"")))</f>
        <v/>
      </c>
      <c r="AK81" s="77">
        <f>IF(AK$13="","",IF($B81="","",IFERROR(T81*$E81/100,"")))</f>
        <v/>
      </c>
      <c r="AL81" s="77">
        <f>IF(AL$13="","",IF($B81="","",IFERROR(U81*$E81/100,"")))</f>
        <v/>
      </c>
      <c r="AN81" s="77">
        <f>IF($B81="","",SUMIF($F$13:$U$13,"&lt;="&amp;Sector!$D$51,$F81:$U81))</f>
        <v/>
      </c>
      <c r="AO81" s="77">
        <f>IF($B81="","",SUMIF($W$13:$AL$13,"&lt;="&amp;Sector!$D$51,$W81:$AL81))</f>
        <v/>
      </c>
      <c r="AQ81" s="163">
        <f>IF(AQ$13="","",IF($B81="","",IFERROR($C81*$D81*SUMPRODUCT(('Dvd Calendar'!$E$723:$CZ$723&gt;AQ$12)*('Dvd Calendar'!$E$723:$CZ$723&lt;=AQ$13)*'Dvd Calendar'!$E$726:$CZ$726*(('Dvd Calendar'!$E$728:$CZ$728='Field Check'!$C$56)*('Field Check'!$C$56&lt;&gt;"")+('Dvd Calendar'!$E$728:$CZ$728='Field Check'!$C$57)*('Field Check'!$C$57&lt;&gt;"")))/'AS51'!$B$3,"")))</f>
        <v/>
      </c>
      <c r="AR81" s="163">
        <f>IF(AR$13="","",IF($B81="","",IFERROR($C81*$D81*SUMPRODUCT(('Dvd Calendar'!$E$723:$CZ$723&gt;AR$12)*('Dvd Calendar'!$E$723:$CZ$723&lt;=AR$13)*'Dvd Calendar'!$E$726:$CZ$726*(('Dvd Calendar'!$E$728:$CZ$728='Field Check'!$C$56)*('Field Check'!$C$56&lt;&gt;"")+('Dvd Calendar'!$E$728:$CZ$728='Field Check'!$C$57)*('Field Check'!$C$57&lt;&gt;"")))/'AS51'!$B$3,"")))</f>
        <v/>
      </c>
      <c r="AS81" s="163">
        <f>IF(AS$13="","",IF($B81="","",IFERROR($C81*$D81*SUMPRODUCT(('Dvd Calendar'!$E$723:$CZ$723&gt;AS$12)*('Dvd Calendar'!$E$723:$CZ$723&lt;=AS$13)*'Dvd Calendar'!$E$726:$CZ$726*(('Dvd Calendar'!$E$728:$CZ$728='Field Check'!$C$56)*('Field Check'!$C$56&lt;&gt;"")+('Dvd Calendar'!$E$728:$CZ$728='Field Check'!$C$57)*('Field Check'!$C$57&lt;&gt;"")))/'AS51'!$B$3,"")))</f>
        <v/>
      </c>
      <c r="AT81" s="163">
        <f>IF(AT$13="","",IF($B81="","",IFERROR($C81*$D81*SUMPRODUCT(('Dvd Calendar'!$E$723:$CZ$723&gt;AT$12)*('Dvd Calendar'!$E$723:$CZ$723&lt;=AT$13)*'Dvd Calendar'!$E$726:$CZ$726*(('Dvd Calendar'!$E$728:$CZ$728='Field Check'!$C$56)*('Field Check'!$C$56&lt;&gt;"")+('Dvd Calendar'!$E$728:$CZ$728='Field Check'!$C$57)*('Field Check'!$C$57&lt;&gt;"")))/'AS51'!$B$3,"")))</f>
        <v/>
      </c>
      <c r="AU81" s="163">
        <f>IF(AU$13="","",IF($B81="","",IFERROR($C81*$D81*SUMPRODUCT(('Dvd Calendar'!$E$723:$CZ$723&gt;AU$12)*('Dvd Calendar'!$E$723:$CZ$723&lt;=AU$13)*'Dvd Calendar'!$E$726:$CZ$726*(('Dvd Calendar'!$E$728:$CZ$728='Field Check'!$C$56)*('Field Check'!$C$56&lt;&gt;"")+('Dvd Calendar'!$E$728:$CZ$728='Field Check'!$C$57)*('Field Check'!$C$57&lt;&gt;"")))/'AS51'!$B$3,"")))</f>
        <v/>
      </c>
      <c r="AV81" s="163">
        <f>IF(AV$13="","",IF($B81="","",IFERROR($C81*$D81*SUMPRODUCT(('Dvd Calendar'!$E$723:$CZ$723&gt;AV$12)*('Dvd Calendar'!$E$723:$CZ$723&lt;=AV$13)*'Dvd Calendar'!$E$726:$CZ$726*(('Dvd Calendar'!$E$728:$CZ$728='Field Check'!$C$56)*('Field Check'!$C$56&lt;&gt;"")+('Dvd Calendar'!$E$728:$CZ$728='Field Check'!$C$57)*('Field Check'!$C$57&lt;&gt;"")))/'AS51'!$B$3,"")))</f>
        <v/>
      </c>
      <c r="AW81" s="163">
        <f>IF(AW$13="","",IF($B81="","",IFERROR($C81*$D81*SUMPRODUCT(('Dvd Calendar'!$E$723:$CZ$723&gt;AW$12)*('Dvd Calendar'!$E$723:$CZ$723&lt;=AW$13)*'Dvd Calendar'!$E$726:$CZ$726*(('Dvd Calendar'!$E$728:$CZ$728='Field Check'!$C$56)*('Field Check'!$C$56&lt;&gt;"")+('Dvd Calendar'!$E$728:$CZ$728='Field Check'!$C$57)*('Field Check'!$C$57&lt;&gt;"")))/'AS51'!$B$3,"")))</f>
        <v/>
      </c>
      <c r="AX81" s="163">
        <f>IF(AX$13="","",IF($B81="","",IFERROR($C81*$D81*SUMPRODUCT(('Dvd Calendar'!$E$723:$CZ$723&gt;AX$12)*('Dvd Calendar'!$E$723:$CZ$723&lt;=AX$13)*'Dvd Calendar'!$E$726:$CZ$726*(('Dvd Calendar'!$E$728:$CZ$728='Field Check'!$C$56)*('Field Check'!$C$56&lt;&gt;"")+('Dvd Calendar'!$E$728:$CZ$728='Field Check'!$C$57)*('Field Check'!$C$57&lt;&gt;"")))/'AS51'!$B$3,"")))</f>
        <v/>
      </c>
      <c r="AY81" s="163">
        <f>IF(AY$13="","",IF($B81="","",IFERROR($C81*$D81*SUMPRODUCT(('Dvd Calendar'!$E$723:$CZ$723&gt;AY$12)*('Dvd Calendar'!$E$723:$CZ$723&lt;=AY$13)*'Dvd Calendar'!$E$726:$CZ$726*(('Dvd Calendar'!$E$728:$CZ$728='Field Check'!$C$56)*('Field Check'!$C$56&lt;&gt;"")+('Dvd Calendar'!$E$728:$CZ$728='Field Check'!$C$57)*('Field Check'!$C$57&lt;&gt;"")))/'AS51'!$B$3,"")))</f>
        <v/>
      </c>
      <c r="AZ81" s="163">
        <f>IF(AZ$13="","",IF($B81="","",IFERROR($C81*$D81*SUMPRODUCT(('Dvd Calendar'!$E$723:$CZ$723&gt;AZ$12)*('Dvd Calendar'!$E$723:$CZ$723&lt;=AZ$13)*'Dvd Calendar'!$E$726:$CZ$726*(('Dvd Calendar'!$E$728:$CZ$728='Field Check'!$C$56)*('Field Check'!$C$56&lt;&gt;"")+('Dvd Calendar'!$E$728:$CZ$728='Field Check'!$C$57)*('Field Check'!$C$57&lt;&gt;"")))/'AS51'!$B$3,"")))</f>
        <v/>
      </c>
      <c r="BA81" s="163">
        <f>IF(BA$13="","",IF($B81="","",IFERROR($C81*$D81*SUMPRODUCT(('Dvd Calendar'!$E$723:$CZ$723&gt;BA$12)*('Dvd Calendar'!$E$723:$CZ$723&lt;=BA$13)*'Dvd Calendar'!$E$726:$CZ$726*(('Dvd Calendar'!$E$728:$CZ$728='Field Check'!$C$56)*('Field Check'!$C$56&lt;&gt;"")+('Dvd Calendar'!$E$728:$CZ$728='Field Check'!$C$57)*('Field Check'!$C$57&lt;&gt;"")))/'AS51'!$B$3,"")))</f>
        <v/>
      </c>
      <c r="BB81" s="163">
        <f>IF(BB$13="","",IF($B81="","",IFERROR($C81*$D81*SUMPRODUCT(('Dvd Calendar'!$E$723:$CZ$723&gt;BB$12)*('Dvd Calendar'!$E$723:$CZ$723&lt;=BB$13)*'Dvd Calendar'!$E$726:$CZ$726*(('Dvd Calendar'!$E$728:$CZ$728='Field Check'!$C$56)*('Field Check'!$C$56&lt;&gt;"")+('Dvd Calendar'!$E$728:$CZ$728='Field Check'!$C$57)*('Field Check'!$C$57&lt;&gt;"")))/'AS51'!$B$3,"")))</f>
        <v/>
      </c>
      <c r="BC81" s="163">
        <f>IF(BC$13="","",IF($B81="","",IFERROR($C81*$D81*SUMPRODUCT(('Dvd Calendar'!$E$723:$CZ$723&gt;BC$12)*('Dvd Calendar'!$E$723:$CZ$723&lt;=BC$13)*'Dvd Calendar'!$E$726:$CZ$726*(('Dvd Calendar'!$E$728:$CZ$728='Field Check'!$C$56)*('Field Check'!$C$56&lt;&gt;"")+('Dvd Calendar'!$E$728:$CZ$728='Field Check'!$C$57)*('Field Check'!$C$57&lt;&gt;"")))/'AS51'!$B$3,"")))</f>
        <v/>
      </c>
      <c r="BD81" s="163">
        <f>IF(BD$13="","",IF($B81="","",IFERROR($C81*$D81*SUMPRODUCT(('Dvd Calendar'!$E$723:$CZ$723&gt;BD$12)*('Dvd Calendar'!$E$723:$CZ$723&lt;=BD$13)*'Dvd Calendar'!$E$726:$CZ$726*(('Dvd Calendar'!$E$728:$CZ$728='Field Check'!$C$56)*('Field Check'!$C$56&lt;&gt;"")+('Dvd Calendar'!$E$728:$CZ$728='Field Check'!$C$57)*('Field Check'!$C$57&lt;&gt;"")))/'AS51'!$B$3,"")))</f>
        <v/>
      </c>
      <c r="BE81" s="163">
        <f>IF(BE$13="","",IF($B81="","",IFERROR($C81*$D81*SUMPRODUCT(('Dvd Calendar'!$E$723:$CZ$723&gt;BE$12)*('Dvd Calendar'!$E$723:$CZ$723&lt;=BE$13)*'Dvd Calendar'!$E$726:$CZ$726*(('Dvd Calendar'!$E$728:$CZ$728='Field Check'!$C$56)*('Field Check'!$C$56&lt;&gt;"")+('Dvd Calendar'!$E$728:$CZ$728='Field Check'!$C$57)*('Field Check'!$C$57&lt;&gt;"")))/'AS51'!$B$3,"")))</f>
        <v/>
      </c>
      <c r="BF81" s="163">
        <f>IF(BF$13="","",IF($B81="","",IFERROR($C81*$D81*SUMPRODUCT(('Dvd Calendar'!$E$723:$CZ$723&gt;BF$12)*('Dvd Calendar'!$E$723:$CZ$723&lt;=BF$13)*'Dvd Calendar'!$E$726:$CZ$726*(('Dvd Calendar'!$E$728:$CZ$728='Field Check'!$C$56)*('Field Check'!$C$56&lt;&gt;"")+('Dvd Calendar'!$E$728:$CZ$728='Field Check'!$C$57)*('Field Check'!$C$57&lt;&gt;"")))/'AS51'!$B$3,"")))</f>
        <v/>
      </c>
      <c r="BH81" s="163">
        <f>IF(BH$13="","",IF($B81="","",IFERROR(AQ81*$E81/100,"")))</f>
        <v/>
      </c>
      <c r="BI81" s="163">
        <f>IF(BI$13="","",IF($B81="","",IFERROR(AR81*$E81/100,"")))</f>
        <v/>
      </c>
      <c r="BJ81" s="163">
        <f>IF(BJ$13="","",IF($B81="","",IFERROR(AS81*$E81/100,"")))</f>
        <v/>
      </c>
      <c r="BK81" s="163">
        <f>IF(BK$13="","",IF($B81="","",IFERROR(AT81*$E81/100,"")))</f>
        <v/>
      </c>
      <c r="BL81" s="163">
        <f>IF(BL$13="","",IF($B81="","",IFERROR(AU81*$E81/100,"")))</f>
        <v/>
      </c>
      <c r="BM81" s="163">
        <f>IF(BM$13="","",IF($B81="","",IFERROR(AV81*$E81/100,"")))</f>
        <v/>
      </c>
      <c r="BN81" s="163">
        <f>IF(BN$13="","",IF($B81="","",IFERROR(AW81*$E81/100,"")))</f>
        <v/>
      </c>
      <c r="BO81" s="163">
        <f>IF(BO$13="","",IF($B81="","",IFERROR(AX81*$E81/100,"")))</f>
        <v/>
      </c>
      <c r="BP81" s="163">
        <f>IF(BP$13="","",IF($B81="","",IFERROR(AY81*$E81/100,"")))</f>
        <v/>
      </c>
      <c r="BQ81" s="163">
        <f>IF(BQ$13="","",IF($B81="","",IFERROR(AZ81*$E81/100,"")))</f>
        <v/>
      </c>
      <c r="BR81" s="163">
        <f>IF(BR$13="","",IF($B81="","",IFERROR(BA81*$E81/100,"")))</f>
        <v/>
      </c>
      <c r="BS81" s="163">
        <f>IF(BS$13="","",IF($B81="","",IFERROR(BB81*$E81/100,"")))</f>
        <v/>
      </c>
      <c r="BT81" s="163">
        <f>IF(BT$13="","",IF($B81="","",IFERROR(BC81*$E81/100,"")))</f>
        <v/>
      </c>
      <c r="BU81" s="163">
        <f>IF(BU$13="","",IF($B81="","",IFERROR(BD81*$E81/100,"")))</f>
        <v/>
      </c>
      <c r="BV81" s="163">
        <f>IF(BV$13="","",IF($B81="","",IFERROR(BE81*$E81/100,"")))</f>
        <v/>
      </c>
      <c r="BW81" s="163">
        <f>IF(BW$13="","",IF($B81="","",IFERROR(BF81*$E81/100,"")))</f>
        <v/>
      </c>
    </row>
    <row r="82">
      <c r="B82" s="126">
        <f>IF('AS51'!$C$72="","",'AS51'!$C$72)</f>
        <v/>
      </c>
      <c r="C82" s="74">
        <f>IF('AS51'!$B$72="","",'AS51'!$B$72)</f>
        <v/>
      </c>
      <c r="D82" s="75">
        <f>IFERROR('AS51'!$Q$72,1)</f>
        <v/>
      </c>
      <c r="E82" s="76">
        <f>IF($B82="","",IF(ISNUMBER('AS51'!$I$72),'AS51'!$I$72,'Index Summary'!$C$7))</f>
        <v/>
      </c>
      <c r="F82" s="77">
        <f>IF(F$13="","",IF($B82="","",IFERROR($C82*$D82*IF((Override!$C$4="ON")*(COUNTIFS(Override!$B$11:$B$40,$B82,Override!$D$11:$D$40,1,Override!$E$11:$E$40,"&gt;=0")-COUNTIFS(Override!$B$11:$B$40,$B82,Override!$D$11:$D$40,1,Override!$E$11:$E$40,"&gt;=0",Override!$C$11:$C$40,"MXAU"))&gt;0,SUMIFS(Override!$E$11:$E$40,Override!$B$11:$B$40,$B82,Override!$D$11:$D$40,1)-SUMIFS(Override!$E$11:$E$40,Override!$B$11:$B$40,$B82,Override!$D$11:$D$40,1,Override!$C$11:$C$40,"MXAU"),Override!$C$117)/'AS51'!$B$3,"")))</f>
        <v/>
      </c>
      <c r="G82" s="77">
        <f>IF(G$13="","",IF($B82="","",IFERROR($C82*$D82*IF((Override!$C$4="ON")*(COUNTIFS(Override!$B$11:$B$40,$B82,Override!$D$11:$D$40,2,Override!$E$11:$E$40,"&gt;=0")-COUNTIFS(Override!$B$11:$B$40,$B82,Override!$D$11:$D$40,2,Override!$E$11:$E$40,"&gt;=0",Override!$C$11:$C$40,"MXAU"))&gt;0,SUMIFS(Override!$E$11:$E$40,Override!$B$11:$B$40,$B82,Override!$D$11:$D$40,2)-SUMIFS(Override!$E$11:$E$40,Override!$B$11:$B$40,$B82,Override!$D$11:$D$40,2,Override!$C$11:$C$40,"MXAU"),Override!$D$117)/'AS51'!$B$3,"")))</f>
        <v/>
      </c>
      <c r="H82" s="77">
        <f>IF(H$13="","",IF($B82="","",IFERROR($C82*$D82*IF((Override!$C$4="ON")*(COUNTIFS(Override!$B$11:$B$40,$B82,Override!$D$11:$D$40,3,Override!$E$11:$E$40,"&gt;=0")-COUNTIFS(Override!$B$11:$B$40,$B82,Override!$D$11:$D$40,3,Override!$E$11:$E$40,"&gt;=0",Override!$C$11:$C$40,"MXAU"))&gt;0,SUMIFS(Override!$E$11:$E$40,Override!$B$11:$B$40,$B82,Override!$D$11:$D$40,3)-SUMIFS(Override!$E$11:$E$40,Override!$B$11:$B$40,$B82,Override!$D$11:$D$40,3,Override!$C$11:$C$40,"MXAU"),Override!$E$117)/'AS51'!$B$3,"")))</f>
        <v/>
      </c>
      <c r="I82" s="77">
        <f>IF(I$13="","",IF($B82="","",IFERROR($C82*$D82*IF((Override!$C$4="ON")*(COUNTIFS(Override!$B$11:$B$40,$B82,Override!$D$11:$D$40,4,Override!$E$11:$E$40,"&gt;=0")-COUNTIFS(Override!$B$11:$B$40,$B82,Override!$D$11:$D$40,4,Override!$E$11:$E$40,"&gt;=0",Override!$C$11:$C$40,"MXAU"))&gt;0,SUMIFS(Override!$E$11:$E$40,Override!$B$11:$B$40,$B82,Override!$D$11:$D$40,4)-SUMIFS(Override!$E$11:$E$40,Override!$B$11:$B$40,$B82,Override!$D$11:$D$40,4,Override!$C$11:$C$40,"MXAU"),Override!$F$117)/'AS51'!$B$3,"")))</f>
        <v/>
      </c>
      <c r="J82" s="77">
        <f>IF(J$13="","",IF($B82="","",IFERROR($C82*$D82*IF((Override!$C$4="ON")*(COUNTIFS(Override!$B$11:$B$40,$B82,Override!$D$11:$D$40,5,Override!$E$11:$E$40,"&gt;=0")-COUNTIFS(Override!$B$11:$B$40,$B82,Override!$D$11:$D$40,5,Override!$E$11:$E$40,"&gt;=0",Override!$C$11:$C$40,"MXAU"))&gt;0,SUMIFS(Override!$E$11:$E$40,Override!$B$11:$B$40,$B82,Override!$D$11:$D$40,5)-SUMIFS(Override!$E$11:$E$40,Override!$B$11:$B$40,$B82,Override!$D$11:$D$40,5,Override!$C$11:$C$40,"MXAU"),Override!$G$117)/'AS51'!$B$3,"")))</f>
        <v/>
      </c>
      <c r="K82" s="77">
        <f>IF(K$13="","",IF($B82="","",IFERROR($C82*$D82*IF((Override!$C$4="ON")*(COUNTIFS(Override!$B$11:$B$40,$B82,Override!$D$11:$D$40,6,Override!$E$11:$E$40,"&gt;=0")-COUNTIFS(Override!$B$11:$B$40,$B82,Override!$D$11:$D$40,6,Override!$E$11:$E$40,"&gt;=0",Override!$C$11:$C$40,"MXAU"))&gt;0,SUMIFS(Override!$E$11:$E$40,Override!$B$11:$B$40,$B82,Override!$D$11:$D$40,6)-SUMIFS(Override!$E$11:$E$40,Override!$B$11:$B$40,$B82,Override!$D$11:$D$40,6,Override!$C$11:$C$40,"MXAU"),Override!$H$117)/'AS51'!$B$3,"")))</f>
        <v/>
      </c>
      <c r="L82" s="77">
        <f>IF(L$13="","",IF($B82="","",IFERROR($C82*$D82*IF((Override!$C$4="ON")*(COUNTIFS(Override!$B$11:$B$40,$B82,Override!$D$11:$D$40,7,Override!$E$11:$E$40,"&gt;=0")-COUNTIFS(Override!$B$11:$B$40,$B82,Override!$D$11:$D$40,7,Override!$E$11:$E$40,"&gt;=0",Override!$C$11:$C$40,"MXAU"))&gt;0,SUMIFS(Override!$E$11:$E$40,Override!$B$11:$B$40,$B82,Override!$D$11:$D$40,7)-SUMIFS(Override!$E$11:$E$40,Override!$B$11:$B$40,$B82,Override!$D$11:$D$40,7,Override!$C$11:$C$40,"MXAU"),Override!$I$117)/'AS51'!$B$3,"")))</f>
        <v/>
      </c>
      <c r="M82" s="77">
        <f>IF(M$13="","",IF($B82="","",IFERROR($C82*$D82*IF((Override!$C$4="ON")*(COUNTIFS(Override!$B$11:$B$40,$B82,Override!$D$11:$D$40,8,Override!$E$11:$E$40,"&gt;=0")-COUNTIFS(Override!$B$11:$B$40,$B82,Override!$D$11:$D$40,8,Override!$E$11:$E$40,"&gt;=0",Override!$C$11:$C$40,"MXAU"))&gt;0,SUMIFS(Override!$E$11:$E$40,Override!$B$11:$B$40,$B82,Override!$D$11:$D$40,8)-SUMIFS(Override!$E$11:$E$40,Override!$B$11:$B$40,$B82,Override!$D$11:$D$40,8,Override!$C$11:$C$40,"MXAU"),Override!$J$117)/'AS51'!$B$3,"")))</f>
        <v/>
      </c>
      <c r="N82" s="77">
        <f>IF(N$13="","",IF($B82="","",IFERROR($C82*$D82*IF((Override!$C$4="ON")*(COUNTIFS(Override!$B$11:$B$40,$B82,Override!$D$11:$D$40,9,Override!$E$11:$E$40,"&gt;=0")-COUNTIFS(Override!$B$11:$B$40,$B82,Override!$D$11:$D$40,9,Override!$E$11:$E$40,"&gt;=0",Override!$C$11:$C$40,"MXAU"))&gt;0,SUMIFS(Override!$E$11:$E$40,Override!$B$11:$B$40,$B82,Override!$D$11:$D$40,9)-SUMIFS(Override!$E$11:$E$40,Override!$B$11:$B$40,$B82,Override!$D$11:$D$40,9,Override!$C$11:$C$40,"MXAU"),Override!$K$117)/'AS51'!$B$3,"")))</f>
        <v/>
      </c>
      <c r="O82" s="77">
        <f>IF(O$13="","",IF($B82="","",IFERROR($C82*$D82*IF((Override!$C$4="ON")*(COUNTIFS(Override!$B$11:$B$40,$B82,Override!$D$11:$D$40,10,Override!$E$11:$E$40,"&gt;=0")-COUNTIFS(Override!$B$11:$B$40,$B82,Override!$D$11:$D$40,10,Override!$E$11:$E$40,"&gt;=0",Override!$C$11:$C$40,"MXAU"))&gt;0,SUMIFS(Override!$E$11:$E$40,Override!$B$11:$B$40,$B82,Override!$D$11:$D$40,10)-SUMIFS(Override!$E$11:$E$40,Override!$B$11:$B$40,$B82,Override!$D$11:$D$40,10,Override!$C$11:$C$40,"MXAU"),Override!$L$117)/'AS51'!$B$3,"")))</f>
        <v/>
      </c>
      <c r="P82" s="77">
        <f>IF(P$13="","",IF($B82="","",IFERROR($C82*$D82*IF((Override!$C$4="ON")*(COUNTIFS(Override!$B$11:$B$40,$B82,Override!$D$11:$D$40,11,Override!$E$11:$E$40,"&gt;=0")-COUNTIFS(Override!$B$11:$B$40,$B82,Override!$D$11:$D$40,11,Override!$E$11:$E$40,"&gt;=0",Override!$C$11:$C$40,"MXAU"))&gt;0,SUMIFS(Override!$E$11:$E$40,Override!$B$11:$B$40,$B82,Override!$D$11:$D$40,11)-SUMIFS(Override!$E$11:$E$40,Override!$B$11:$B$40,$B82,Override!$D$11:$D$40,11,Override!$C$11:$C$40,"MXAU"),Override!$M$117)/'AS51'!$B$3,"")))</f>
        <v/>
      </c>
      <c r="Q82" s="77">
        <f>IF(Q$13="","",IF($B82="","",IFERROR($C82*$D82*IF((Override!$C$4="ON")*(COUNTIFS(Override!$B$11:$B$40,$B82,Override!$D$11:$D$40,12,Override!$E$11:$E$40,"&gt;=0")-COUNTIFS(Override!$B$11:$B$40,$B82,Override!$D$11:$D$40,12,Override!$E$11:$E$40,"&gt;=0",Override!$C$11:$C$40,"MXAU"))&gt;0,SUMIFS(Override!$E$11:$E$40,Override!$B$11:$B$40,$B82,Override!$D$11:$D$40,12)-SUMIFS(Override!$E$11:$E$40,Override!$B$11:$B$40,$B82,Override!$D$11:$D$40,12,Override!$C$11:$C$40,"MXAU"),Override!$N$117)/'AS51'!$B$3,"")))</f>
        <v/>
      </c>
      <c r="R82" s="77">
        <f>IF(R$13="","",IF($B82="","",IFERROR($C82*$D82*IF((Override!$C$4="ON")*(COUNTIFS(Override!$B$11:$B$40,$B82,Override!$D$11:$D$40,13,Override!$E$11:$E$40,"&gt;=0")-COUNTIFS(Override!$B$11:$B$40,$B82,Override!$D$11:$D$40,13,Override!$E$11:$E$40,"&gt;=0",Override!$C$11:$C$40,"MXAU"))&gt;0,SUMIFS(Override!$E$11:$E$40,Override!$B$11:$B$40,$B82,Override!$D$11:$D$40,13)-SUMIFS(Override!$E$11:$E$40,Override!$B$11:$B$40,$B82,Override!$D$11:$D$40,13,Override!$C$11:$C$40,"MXAU"),Override!$O$117)/'AS51'!$B$3,"")))</f>
        <v/>
      </c>
      <c r="S82" s="77">
        <f>IF(S$13="","",IF($B82="","",IFERROR($C82*$D82*IF((Override!$C$4="ON")*(COUNTIFS(Override!$B$11:$B$40,$B82,Override!$D$11:$D$40,14,Override!$E$11:$E$40,"&gt;=0")-COUNTIFS(Override!$B$11:$B$40,$B82,Override!$D$11:$D$40,14,Override!$E$11:$E$40,"&gt;=0",Override!$C$11:$C$40,"MXAU"))&gt;0,SUMIFS(Override!$E$11:$E$40,Override!$B$11:$B$40,$B82,Override!$D$11:$D$40,14)-SUMIFS(Override!$E$11:$E$40,Override!$B$11:$B$40,$B82,Override!$D$11:$D$40,14,Override!$C$11:$C$40,"MXAU"),Override!$P$117)/'AS51'!$B$3,"")))</f>
        <v/>
      </c>
      <c r="T82" s="77">
        <f>IF(T$13="","",IF($B82="","",IFERROR($C82*$D82*IF((Override!$C$4="ON")*(COUNTIFS(Override!$B$11:$B$40,$B82,Override!$D$11:$D$40,15,Override!$E$11:$E$40,"&gt;=0")-COUNTIFS(Override!$B$11:$B$40,$B82,Override!$D$11:$D$40,15,Override!$E$11:$E$40,"&gt;=0",Override!$C$11:$C$40,"MXAU"))&gt;0,SUMIFS(Override!$E$11:$E$40,Override!$B$11:$B$40,$B82,Override!$D$11:$D$40,15)-SUMIFS(Override!$E$11:$E$40,Override!$B$11:$B$40,$B82,Override!$D$11:$D$40,15,Override!$C$11:$C$40,"MXAU"),Override!$Q$117)/'AS51'!$B$3,"")))</f>
        <v/>
      </c>
      <c r="U82" s="77">
        <f>IF(U$13="","",IF($B82="","",IFERROR($C82*$D82*IF((Override!$C$4="ON")*(COUNTIFS(Override!$B$11:$B$40,$B82,Override!$D$11:$D$40,16,Override!$E$11:$E$40,"&gt;=0")-COUNTIFS(Override!$B$11:$B$40,$B82,Override!$D$11:$D$40,16,Override!$E$11:$E$40,"&gt;=0",Override!$C$11:$C$40,"MXAU"))&gt;0,SUMIFS(Override!$E$11:$E$40,Override!$B$11:$B$40,$B82,Override!$D$11:$D$40,16)-SUMIFS(Override!$E$11:$E$40,Override!$B$11:$B$40,$B82,Override!$D$11:$D$40,16,Override!$C$11:$C$40,"MXAU"),Override!$R$117)/'AS51'!$B$3,"")))</f>
        <v/>
      </c>
      <c r="W82" s="77">
        <f>IF(W$13="","",IF($B82="","",IFERROR(F82*$E82/100,"")))</f>
        <v/>
      </c>
      <c r="X82" s="77">
        <f>IF(X$13="","",IF($B82="","",IFERROR(G82*$E82/100,"")))</f>
        <v/>
      </c>
      <c r="Y82" s="77">
        <f>IF(Y$13="","",IF($B82="","",IFERROR(H82*$E82/100,"")))</f>
        <v/>
      </c>
      <c r="Z82" s="77">
        <f>IF(Z$13="","",IF($B82="","",IFERROR(I82*$E82/100,"")))</f>
        <v/>
      </c>
      <c r="AA82" s="77">
        <f>IF(AA$13="","",IF($B82="","",IFERROR(J82*$E82/100,"")))</f>
        <v/>
      </c>
      <c r="AB82" s="77">
        <f>IF(AB$13="","",IF($B82="","",IFERROR(K82*$E82/100,"")))</f>
        <v/>
      </c>
      <c r="AC82" s="77">
        <f>IF(AC$13="","",IF($B82="","",IFERROR(L82*$E82/100,"")))</f>
        <v/>
      </c>
      <c r="AD82" s="77">
        <f>IF(AD$13="","",IF($B82="","",IFERROR(M82*$E82/100,"")))</f>
        <v/>
      </c>
      <c r="AE82" s="77">
        <f>IF(AE$13="","",IF($B82="","",IFERROR(N82*$E82/100,"")))</f>
        <v/>
      </c>
      <c r="AF82" s="77">
        <f>IF(AF$13="","",IF($B82="","",IFERROR(O82*$E82/100,"")))</f>
        <v/>
      </c>
      <c r="AG82" s="77">
        <f>IF(AG$13="","",IF($B82="","",IFERROR(P82*$E82/100,"")))</f>
        <v/>
      </c>
      <c r="AH82" s="77">
        <f>IF(AH$13="","",IF($B82="","",IFERROR(Q82*$E82/100,"")))</f>
        <v/>
      </c>
      <c r="AI82" s="77">
        <f>IF(AI$13="","",IF($B82="","",IFERROR(R82*$E82/100,"")))</f>
        <v/>
      </c>
      <c r="AJ82" s="77">
        <f>IF(AJ$13="","",IF($B82="","",IFERROR(S82*$E82/100,"")))</f>
        <v/>
      </c>
      <c r="AK82" s="77">
        <f>IF(AK$13="","",IF($B82="","",IFERROR(T82*$E82/100,"")))</f>
        <v/>
      </c>
      <c r="AL82" s="77">
        <f>IF(AL$13="","",IF($B82="","",IFERROR(U82*$E82/100,"")))</f>
        <v/>
      </c>
      <c r="AN82" s="77">
        <f>IF($B82="","",SUMIF($F$13:$U$13,"&lt;="&amp;Sector!$D$51,$F82:$U82))</f>
        <v/>
      </c>
      <c r="AO82" s="77">
        <f>IF($B82="","",SUMIF($W$13:$AL$13,"&lt;="&amp;Sector!$D$51,$W82:$AL82))</f>
        <v/>
      </c>
      <c r="AQ82" s="163">
        <f>IF(AQ$13="","",IF($B82="","",IFERROR($C82*$D82*SUMPRODUCT(('Dvd Calendar'!$E$734:$CZ$734&gt;AQ$12)*('Dvd Calendar'!$E$734:$CZ$734&lt;=AQ$13)*'Dvd Calendar'!$E$737:$CZ$737*(('Dvd Calendar'!$E$739:$CZ$739='Field Check'!$C$56)*('Field Check'!$C$56&lt;&gt;"")+('Dvd Calendar'!$E$739:$CZ$739='Field Check'!$C$57)*('Field Check'!$C$57&lt;&gt;"")))/'AS51'!$B$3,"")))</f>
        <v/>
      </c>
      <c r="AR82" s="163">
        <f>IF(AR$13="","",IF($B82="","",IFERROR($C82*$D82*SUMPRODUCT(('Dvd Calendar'!$E$734:$CZ$734&gt;AR$12)*('Dvd Calendar'!$E$734:$CZ$734&lt;=AR$13)*'Dvd Calendar'!$E$737:$CZ$737*(('Dvd Calendar'!$E$739:$CZ$739='Field Check'!$C$56)*('Field Check'!$C$56&lt;&gt;"")+('Dvd Calendar'!$E$739:$CZ$739='Field Check'!$C$57)*('Field Check'!$C$57&lt;&gt;"")))/'AS51'!$B$3,"")))</f>
        <v/>
      </c>
      <c r="AS82" s="163">
        <f>IF(AS$13="","",IF($B82="","",IFERROR($C82*$D82*SUMPRODUCT(('Dvd Calendar'!$E$734:$CZ$734&gt;AS$12)*('Dvd Calendar'!$E$734:$CZ$734&lt;=AS$13)*'Dvd Calendar'!$E$737:$CZ$737*(('Dvd Calendar'!$E$739:$CZ$739='Field Check'!$C$56)*('Field Check'!$C$56&lt;&gt;"")+('Dvd Calendar'!$E$739:$CZ$739='Field Check'!$C$57)*('Field Check'!$C$57&lt;&gt;"")))/'AS51'!$B$3,"")))</f>
        <v/>
      </c>
      <c r="AT82" s="163">
        <f>IF(AT$13="","",IF($B82="","",IFERROR($C82*$D82*SUMPRODUCT(('Dvd Calendar'!$E$734:$CZ$734&gt;AT$12)*('Dvd Calendar'!$E$734:$CZ$734&lt;=AT$13)*'Dvd Calendar'!$E$737:$CZ$737*(('Dvd Calendar'!$E$739:$CZ$739='Field Check'!$C$56)*('Field Check'!$C$56&lt;&gt;"")+('Dvd Calendar'!$E$739:$CZ$739='Field Check'!$C$57)*('Field Check'!$C$57&lt;&gt;"")))/'AS51'!$B$3,"")))</f>
        <v/>
      </c>
      <c r="AU82" s="163">
        <f>IF(AU$13="","",IF($B82="","",IFERROR($C82*$D82*SUMPRODUCT(('Dvd Calendar'!$E$734:$CZ$734&gt;AU$12)*('Dvd Calendar'!$E$734:$CZ$734&lt;=AU$13)*'Dvd Calendar'!$E$737:$CZ$737*(('Dvd Calendar'!$E$739:$CZ$739='Field Check'!$C$56)*('Field Check'!$C$56&lt;&gt;"")+('Dvd Calendar'!$E$739:$CZ$739='Field Check'!$C$57)*('Field Check'!$C$57&lt;&gt;"")))/'AS51'!$B$3,"")))</f>
        <v/>
      </c>
      <c r="AV82" s="163">
        <f>IF(AV$13="","",IF($B82="","",IFERROR($C82*$D82*SUMPRODUCT(('Dvd Calendar'!$E$734:$CZ$734&gt;AV$12)*('Dvd Calendar'!$E$734:$CZ$734&lt;=AV$13)*'Dvd Calendar'!$E$737:$CZ$737*(('Dvd Calendar'!$E$739:$CZ$739='Field Check'!$C$56)*('Field Check'!$C$56&lt;&gt;"")+('Dvd Calendar'!$E$739:$CZ$739='Field Check'!$C$57)*('Field Check'!$C$57&lt;&gt;"")))/'AS51'!$B$3,"")))</f>
        <v/>
      </c>
      <c r="AW82" s="163">
        <f>IF(AW$13="","",IF($B82="","",IFERROR($C82*$D82*SUMPRODUCT(('Dvd Calendar'!$E$734:$CZ$734&gt;AW$12)*('Dvd Calendar'!$E$734:$CZ$734&lt;=AW$13)*'Dvd Calendar'!$E$737:$CZ$737*(('Dvd Calendar'!$E$739:$CZ$739='Field Check'!$C$56)*('Field Check'!$C$56&lt;&gt;"")+('Dvd Calendar'!$E$739:$CZ$739='Field Check'!$C$57)*('Field Check'!$C$57&lt;&gt;"")))/'AS51'!$B$3,"")))</f>
        <v/>
      </c>
      <c r="AX82" s="163">
        <f>IF(AX$13="","",IF($B82="","",IFERROR($C82*$D82*SUMPRODUCT(('Dvd Calendar'!$E$734:$CZ$734&gt;AX$12)*('Dvd Calendar'!$E$734:$CZ$734&lt;=AX$13)*'Dvd Calendar'!$E$737:$CZ$737*(('Dvd Calendar'!$E$739:$CZ$739='Field Check'!$C$56)*('Field Check'!$C$56&lt;&gt;"")+('Dvd Calendar'!$E$739:$CZ$739='Field Check'!$C$57)*('Field Check'!$C$57&lt;&gt;"")))/'AS51'!$B$3,"")))</f>
        <v/>
      </c>
      <c r="AY82" s="163">
        <f>IF(AY$13="","",IF($B82="","",IFERROR($C82*$D82*SUMPRODUCT(('Dvd Calendar'!$E$734:$CZ$734&gt;AY$12)*('Dvd Calendar'!$E$734:$CZ$734&lt;=AY$13)*'Dvd Calendar'!$E$737:$CZ$737*(('Dvd Calendar'!$E$739:$CZ$739='Field Check'!$C$56)*('Field Check'!$C$56&lt;&gt;"")+('Dvd Calendar'!$E$739:$CZ$739='Field Check'!$C$57)*('Field Check'!$C$57&lt;&gt;"")))/'AS51'!$B$3,"")))</f>
        <v/>
      </c>
      <c r="AZ82" s="163">
        <f>IF(AZ$13="","",IF($B82="","",IFERROR($C82*$D82*SUMPRODUCT(('Dvd Calendar'!$E$734:$CZ$734&gt;AZ$12)*('Dvd Calendar'!$E$734:$CZ$734&lt;=AZ$13)*'Dvd Calendar'!$E$737:$CZ$737*(('Dvd Calendar'!$E$739:$CZ$739='Field Check'!$C$56)*('Field Check'!$C$56&lt;&gt;"")+('Dvd Calendar'!$E$739:$CZ$739='Field Check'!$C$57)*('Field Check'!$C$57&lt;&gt;"")))/'AS51'!$B$3,"")))</f>
        <v/>
      </c>
      <c r="BA82" s="163">
        <f>IF(BA$13="","",IF($B82="","",IFERROR($C82*$D82*SUMPRODUCT(('Dvd Calendar'!$E$734:$CZ$734&gt;BA$12)*('Dvd Calendar'!$E$734:$CZ$734&lt;=BA$13)*'Dvd Calendar'!$E$737:$CZ$737*(('Dvd Calendar'!$E$739:$CZ$739='Field Check'!$C$56)*('Field Check'!$C$56&lt;&gt;"")+('Dvd Calendar'!$E$739:$CZ$739='Field Check'!$C$57)*('Field Check'!$C$57&lt;&gt;"")))/'AS51'!$B$3,"")))</f>
        <v/>
      </c>
      <c r="BB82" s="163">
        <f>IF(BB$13="","",IF($B82="","",IFERROR($C82*$D82*SUMPRODUCT(('Dvd Calendar'!$E$734:$CZ$734&gt;BB$12)*('Dvd Calendar'!$E$734:$CZ$734&lt;=BB$13)*'Dvd Calendar'!$E$737:$CZ$737*(('Dvd Calendar'!$E$739:$CZ$739='Field Check'!$C$56)*('Field Check'!$C$56&lt;&gt;"")+('Dvd Calendar'!$E$739:$CZ$739='Field Check'!$C$57)*('Field Check'!$C$57&lt;&gt;"")))/'AS51'!$B$3,"")))</f>
        <v/>
      </c>
      <c r="BC82" s="163">
        <f>IF(BC$13="","",IF($B82="","",IFERROR($C82*$D82*SUMPRODUCT(('Dvd Calendar'!$E$734:$CZ$734&gt;BC$12)*('Dvd Calendar'!$E$734:$CZ$734&lt;=BC$13)*'Dvd Calendar'!$E$737:$CZ$737*(('Dvd Calendar'!$E$739:$CZ$739='Field Check'!$C$56)*('Field Check'!$C$56&lt;&gt;"")+('Dvd Calendar'!$E$739:$CZ$739='Field Check'!$C$57)*('Field Check'!$C$57&lt;&gt;"")))/'AS51'!$B$3,"")))</f>
        <v/>
      </c>
      <c r="BD82" s="163">
        <f>IF(BD$13="","",IF($B82="","",IFERROR($C82*$D82*SUMPRODUCT(('Dvd Calendar'!$E$734:$CZ$734&gt;BD$12)*('Dvd Calendar'!$E$734:$CZ$734&lt;=BD$13)*'Dvd Calendar'!$E$737:$CZ$737*(('Dvd Calendar'!$E$739:$CZ$739='Field Check'!$C$56)*('Field Check'!$C$56&lt;&gt;"")+('Dvd Calendar'!$E$739:$CZ$739='Field Check'!$C$57)*('Field Check'!$C$57&lt;&gt;"")))/'AS51'!$B$3,"")))</f>
        <v/>
      </c>
      <c r="BE82" s="163">
        <f>IF(BE$13="","",IF($B82="","",IFERROR($C82*$D82*SUMPRODUCT(('Dvd Calendar'!$E$734:$CZ$734&gt;BE$12)*('Dvd Calendar'!$E$734:$CZ$734&lt;=BE$13)*'Dvd Calendar'!$E$737:$CZ$737*(('Dvd Calendar'!$E$739:$CZ$739='Field Check'!$C$56)*('Field Check'!$C$56&lt;&gt;"")+('Dvd Calendar'!$E$739:$CZ$739='Field Check'!$C$57)*('Field Check'!$C$57&lt;&gt;"")))/'AS51'!$B$3,"")))</f>
        <v/>
      </c>
      <c r="BF82" s="163">
        <f>IF(BF$13="","",IF($B82="","",IFERROR($C82*$D82*SUMPRODUCT(('Dvd Calendar'!$E$734:$CZ$734&gt;BF$12)*('Dvd Calendar'!$E$734:$CZ$734&lt;=BF$13)*'Dvd Calendar'!$E$737:$CZ$737*(('Dvd Calendar'!$E$739:$CZ$739='Field Check'!$C$56)*('Field Check'!$C$56&lt;&gt;"")+('Dvd Calendar'!$E$739:$CZ$739='Field Check'!$C$57)*('Field Check'!$C$57&lt;&gt;"")))/'AS51'!$B$3,"")))</f>
        <v/>
      </c>
      <c r="BH82" s="163">
        <f>IF(BH$13="","",IF($B82="","",IFERROR(AQ82*$E82/100,"")))</f>
        <v/>
      </c>
      <c r="BI82" s="163">
        <f>IF(BI$13="","",IF($B82="","",IFERROR(AR82*$E82/100,"")))</f>
        <v/>
      </c>
      <c r="BJ82" s="163">
        <f>IF(BJ$13="","",IF($B82="","",IFERROR(AS82*$E82/100,"")))</f>
        <v/>
      </c>
      <c r="BK82" s="163">
        <f>IF(BK$13="","",IF($B82="","",IFERROR(AT82*$E82/100,"")))</f>
        <v/>
      </c>
      <c r="BL82" s="163">
        <f>IF(BL$13="","",IF($B82="","",IFERROR(AU82*$E82/100,"")))</f>
        <v/>
      </c>
      <c r="BM82" s="163">
        <f>IF(BM$13="","",IF($B82="","",IFERROR(AV82*$E82/100,"")))</f>
        <v/>
      </c>
      <c r="BN82" s="163">
        <f>IF(BN$13="","",IF($B82="","",IFERROR(AW82*$E82/100,"")))</f>
        <v/>
      </c>
      <c r="BO82" s="163">
        <f>IF(BO$13="","",IF($B82="","",IFERROR(AX82*$E82/100,"")))</f>
        <v/>
      </c>
      <c r="BP82" s="163">
        <f>IF(BP$13="","",IF($B82="","",IFERROR(AY82*$E82/100,"")))</f>
        <v/>
      </c>
      <c r="BQ82" s="163">
        <f>IF(BQ$13="","",IF($B82="","",IFERROR(AZ82*$E82/100,"")))</f>
        <v/>
      </c>
      <c r="BR82" s="163">
        <f>IF(BR$13="","",IF($B82="","",IFERROR(BA82*$E82/100,"")))</f>
        <v/>
      </c>
      <c r="BS82" s="163">
        <f>IF(BS$13="","",IF($B82="","",IFERROR(BB82*$E82/100,"")))</f>
        <v/>
      </c>
      <c r="BT82" s="163">
        <f>IF(BT$13="","",IF($B82="","",IFERROR(BC82*$E82/100,"")))</f>
        <v/>
      </c>
      <c r="BU82" s="163">
        <f>IF(BU$13="","",IF($B82="","",IFERROR(BD82*$E82/100,"")))</f>
        <v/>
      </c>
      <c r="BV82" s="163">
        <f>IF(BV$13="","",IF($B82="","",IFERROR(BE82*$E82/100,"")))</f>
        <v/>
      </c>
      <c r="BW82" s="163">
        <f>IF(BW$13="","",IF($B82="","",IFERROR(BF82*$E82/100,"")))</f>
        <v/>
      </c>
    </row>
    <row r="83">
      <c r="B83" s="126">
        <f>IF('AS51'!$C$73="","",'AS51'!$C$73)</f>
        <v/>
      </c>
      <c r="C83" s="74">
        <f>IF('AS51'!$B$73="","",'AS51'!$B$73)</f>
        <v/>
      </c>
      <c r="D83" s="75">
        <f>IFERROR('AS51'!$Q$73,1)</f>
        <v/>
      </c>
      <c r="E83" s="76">
        <f>IF($B83="","",IF(ISNUMBER('AS51'!$I$73),'AS51'!$I$73,'Index Summary'!$C$7))</f>
        <v/>
      </c>
      <c r="F83" s="77">
        <f>IF(F$13="","",IF($B83="","",IFERROR($C83*$D83*IF((Override!$C$4="ON")*(COUNTIFS(Override!$B$11:$B$40,$B83,Override!$D$11:$D$40,1,Override!$E$11:$E$40,"&gt;=0")-COUNTIFS(Override!$B$11:$B$40,$B83,Override!$D$11:$D$40,1,Override!$E$11:$E$40,"&gt;=0",Override!$C$11:$C$40,"MXAU"))&gt;0,SUMIFS(Override!$E$11:$E$40,Override!$B$11:$B$40,$B83,Override!$D$11:$D$40,1)-SUMIFS(Override!$E$11:$E$40,Override!$B$11:$B$40,$B83,Override!$D$11:$D$40,1,Override!$C$11:$C$40,"MXAU"),Override!$C$118)/'AS51'!$B$3,"")))</f>
        <v/>
      </c>
      <c r="G83" s="77">
        <f>IF(G$13="","",IF($B83="","",IFERROR($C83*$D83*IF((Override!$C$4="ON")*(COUNTIFS(Override!$B$11:$B$40,$B83,Override!$D$11:$D$40,2,Override!$E$11:$E$40,"&gt;=0")-COUNTIFS(Override!$B$11:$B$40,$B83,Override!$D$11:$D$40,2,Override!$E$11:$E$40,"&gt;=0",Override!$C$11:$C$40,"MXAU"))&gt;0,SUMIFS(Override!$E$11:$E$40,Override!$B$11:$B$40,$B83,Override!$D$11:$D$40,2)-SUMIFS(Override!$E$11:$E$40,Override!$B$11:$B$40,$B83,Override!$D$11:$D$40,2,Override!$C$11:$C$40,"MXAU"),Override!$D$118)/'AS51'!$B$3,"")))</f>
        <v/>
      </c>
      <c r="H83" s="77">
        <f>IF(H$13="","",IF($B83="","",IFERROR($C83*$D83*IF((Override!$C$4="ON")*(COUNTIFS(Override!$B$11:$B$40,$B83,Override!$D$11:$D$40,3,Override!$E$11:$E$40,"&gt;=0")-COUNTIFS(Override!$B$11:$B$40,$B83,Override!$D$11:$D$40,3,Override!$E$11:$E$40,"&gt;=0",Override!$C$11:$C$40,"MXAU"))&gt;0,SUMIFS(Override!$E$11:$E$40,Override!$B$11:$B$40,$B83,Override!$D$11:$D$40,3)-SUMIFS(Override!$E$11:$E$40,Override!$B$11:$B$40,$B83,Override!$D$11:$D$40,3,Override!$C$11:$C$40,"MXAU"),Override!$E$118)/'AS51'!$B$3,"")))</f>
        <v/>
      </c>
      <c r="I83" s="77">
        <f>IF(I$13="","",IF($B83="","",IFERROR($C83*$D83*IF((Override!$C$4="ON")*(COUNTIFS(Override!$B$11:$B$40,$B83,Override!$D$11:$D$40,4,Override!$E$11:$E$40,"&gt;=0")-COUNTIFS(Override!$B$11:$B$40,$B83,Override!$D$11:$D$40,4,Override!$E$11:$E$40,"&gt;=0",Override!$C$11:$C$40,"MXAU"))&gt;0,SUMIFS(Override!$E$11:$E$40,Override!$B$11:$B$40,$B83,Override!$D$11:$D$40,4)-SUMIFS(Override!$E$11:$E$40,Override!$B$11:$B$40,$B83,Override!$D$11:$D$40,4,Override!$C$11:$C$40,"MXAU"),Override!$F$118)/'AS51'!$B$3,"")))</f>
        <v/>
      </c>
      <c r="J83" s="77">
        <f>IF(J$13="","",IF($B83="","",IFERROR($C83*$D83*IF((Override!$C$4="ON")*(COUNTIFS(Override!$B$11:$B$40,$B83,Override!$D$11:$D$40,5,Override!$E$11:$E$40,"&gt;=0")-COUNTIFS(Override!$B$11:$B$40,$B83,Override!$D$11:$D$40,5,Override!$E$11:$E$40,"&gt;=0",Override!$C$11:$C$40,"MXAU"))&gt;0,SUMIFS(Override!$E$11:$E$40,Override!$B$11:$B$40,$B83,Override!$D$11:$D$40,5)-SUMIFS(Override!$E$11:$E$40,Override!$B$11:$B$40,$B83,Override!$D$11:$D$40,5,Override!$C$11:$C$40,"MXAU"),Override!$G$118)/'AS51'!$B$3,"")))</f>
        <v/>
      </c>
      <c r="K83" s="77">
        <f>IF(K$13="","",IF($B83="","",IFERROR($C83*$D83*IF((Override!$C$4="ON")*(COUNTIFS(Override!$B$11:$B$40,$B83,Override!$D$11:$D$40,6,Override!$E$11:$E$40,"&gt;=0")-COUNTIFS(Override!$B$11:$B$40,$B83,Override!$D$11:$D$40,6,Override!$E$11:$E$40,"&gt;=0",Override!$C$11:$C$40,"MXAU"))&gt;0,SUMIFS(Override!$E$11:$E$40,Override!$B$11:$B$40,$B83,Override!$D$11:$D$40,6)-SUMIFS(Override!$E$11:$E$40,Override!$B$11:$B$40,$B83,Override!$D$11:$D$40,6,Override!$C$11:$C$40,"MXAU"),Override!$H$118)/'AS51'!$B$3,"")))</f>
        <v/>
      </c>
      <c r="L83" s="77">
        <f>IF(L$13="","",IF($B83="","",IFERROR($C83*$D83*IF((Override!$C$4="ON")*(COUNTIFS(Override!$B$11:$B$40,$B83,Override!$D$11:$D$40,7,Override!$E$11:$E$40,"&gt;=0")-COUNTIFS(Override!$B$11:$B$40,$B83,Override!$D$11:$D$40,7,Override!$E$11:$E$40,"&gt;=0",Override!$C$11:$C$40,"MXAU"))&gt;0,SUMIFS(Override!$E$11:$E$40,Override!$B$11:$B$40,$B83,Override!$D$11:$D$40,7)-SUMIFS(Override!$E$11:$E$40,Override!$B$11:$B$40,$B83,Override!$D$11:$D$40,7,Override!$C$11:$C$40,"MXAU"),Override!$I$118)/'AS51'!$B$3,"")))</f>
        <v/>
      </c>
      <c r="M83" s="77">
        <f>IF(M$13="","",IF($B83="","",IFERROR($C83*$D83*IF((Override!$C$4="ON")*(COUNTIFS(Override!$B$11:$B$40,$B83,Override!$D$11:$D$40,8,Override!$E$11:$E$40,"&gt;=0")-COUNTIFS(Override!$B$11:$B$40,$B83,Override!$D$11:$D$40,8,Override!$E$11:$E$40,"&gt;=0",Override!$C$11:$C$40,"MXAU"))&gt;0,SUMIFS(Override!$E$11:$E$40,Override!$B$11:$B$40,$B83,Override!$D$11:$D$40,8)-SUMIFS(Override!$E$11:$E$40,Override!$B$11:$B$40,$B83,Override!$D$11:$D$40,8,Override!$C$11:$C$40,"MXAU"),Override!$J$118)/'AS51'!$B$3,"")))</f>
        <v/>
      </c>
      <c r="N83" s="77">
        <f>IF(N$13="","",IF($B83="","",IFERROR($C83*$D83*IF((Override!$C$4="ON")*(COUNTIFS(Override!$B$11:$B$40,$B83,Override!$D$11:$D$40,9,Override!$E$11:$E$40,"&gt;=0")-COUNTIFS(Override!$B$11:$B$40,$B83,Override!$D$11:$D$40,9,Override!$E$11:$E$40,"&gt;=0",Override!$C$11:$C$40,"MXAU"))&gt;0,SUMIFS(Override!$E$11:$E$40,Override!$B$11:$B$40,$B83,Override!$D$11:$D$40,9)-SUMIFS(Override!$E$11:$E$40,Override!$B$11:$B$40,$B83,Override!$D$11:$D$40,9,Override!$C$11:$C$40,"MXAU"),Override!$K$118)/'AS51'!$B$3,"")))</f>
        <v/>
      </c>
      <c r="O83" s="77">
        <f>IF(O$13="","",IF($B83="","",IFERROR($C83*$D83*IF((Override!$C$4="ON")*(COUNTIFS(Override!$B$11:$B$40,$B83,Override!$D$11:$D$40,10,Override!$E$11:$E$40,"&gt;=0")-COUNTIFS(Override!$B$11:$B$40,$B83,Override!$D$11:$D$40,10,Override!$E$11:$E$40,"&gt;=0",Override!$C$11:$C$40,"MXAU"))&gt;0,SUMIFS(Override!$E$11:$E$40,Override!$B$11:$B$40,$B83,Override!$D$11:$D$40,10)-SUMIFS(Override!$E$11:$E$40,Override!$B$11:$B$40,$B83,Override!$D$11:$D$40,10,Override!$C$11:$C$40,"MXAU"),Override!$L$118)/'AS51'!$B$3,"")))</f>
        <v/>
      </c>
      <c r="P83" s="77">
        <f>IF(P$13="","",IF($B83="","",IFERROR($C83*$D83*IF((Override!$C$4="ON")*(COUNTIFS(Override!$B$11:$B$40,$B83,Override!$D$11:$D$40,11,Override!$E$11:$E$40,"&gt;=0")-COUNTIFS(Override!$B$11:$B$40,$B83,Override!$D$11:$D$40,11,Override!$E$11:$E$40,"&gt;=0",Override!$C$11:$C$40,"MXAU"))&gt;0,SUMIFS(Override!$E$11:$E$40,Override!$B$11:$B$40,$B83,Override!$D$11:$D$40,11)-SUMIFS(Override!$E$11:$E$40,Override!$B$11:$B$40,$B83,Override!$D$11:$D$40,11,Override!$C$11:$C$40,"MXAU"),Override!$M$118)/'AS51'!$B$3,"")))</f>
        <v/>
      </c>
      <c r="Q83" s="77">
        <f>IF(Q$13="","",IF($B83="","",IFERROR($C83*$D83*IF((Override!$C$4="ON")*(COUNTIFS(Override!$B$11:$B$40,$B83,Override!$D$11:$D$40,12,Override!$E$11:$E$40,"&gt;=0")-COUNTIFS(Override!$B$11:$B$40,$B83,Override!$D$11:$D$40,12,Override!$E$11:$E$40,"&gt;=0",Override!$C$11:$C$40,"MXAU"))&gt;0,SUMIFS(Override!$E$11:$E$40,Override!$B$11:$B$40,$B83,Override!$D$11:$D$40,12)-SUMIFS(Override!$E$11:$E$40,Override!$B$11:$B$40,$B83,Override!$D$11:$D$40,12,Override!$C$11:$C$40,"MXAU"),Override!$N$118)/'AS51'!$B$3,"")))</f>
        <v/>
      </c>
      <c r="R83" s="77">
        <f>IF(R$13="","",IF($B83="","",IFERROR($C83*$D83*IF((Override!$C$4="ON")*(COUNTIFS(Override!$B$11:$B$40,$B83,Override!$D$11:$D$40,13,Override!$E$11:$E$40,"&gt;=0")-COUNTIFS(Override!$B$11:$B$40,$B83,Override!$D$11:$D$40,13,Override!$E$11:$E$40,"&gt;=0",Override!$C$11:$C$40,"MXAU"))&gt;0,SUMIFS(Override!$E$11:$E$40,Override!$B$11:$B$40,$B83,Override!$D$11:$D$40,13)-SUMIFS(Override!$E$11:$E$40,Override!$B$11:$B$40,$B83,Override!$D$11:$D$40,13,Override!$C$11:$C$40,"MXAU"),Override!$O$118)/'AS51'!$B$3,"")))</f>
        <v/>
      </c>
      <c r="S83" s="77">
        <f>IF(S$13="","",IF($B83="","",IFERROR($C83*$D83*IF((Override!$C$4="ON")*(COUNTIFS(Override!$B$11:$B$40,$B83,Override!$D$11:$D$40,14,Override!$E$11:$E$40,"&gt;=0")-COUNTIFS(Override!$B$11:$B$40,$B83,Override!$D$11:$D$40,14,Override!$E$11:$E$40,"&gt;=0",Override!$C$11:$C$40,"MXAU"))&gt;0,SUMIFS(Override!$E$11:$E$40,Override!$B$11:$B$40,$B83,Override!$D$11:$D$40,14)-SUMIFS(Override!$E$11:$E$40,Override!$B$11:$B$40,$B83,Override!$D$11:$D$40,14,Override!$C$11:$C$40,"MXAU"),Override!$P$118)/'AS51'!$B$3,"")))</f>
        <v/>
      </c>
      <c r="T83" s="77">
        <f>IF(T$13="","",IF($B83="","",IFERROR($C83*$D83*IF((Override!$C$4="ON")*(COUNTIFS(Override!$B$11:$B$40,$B83,Override!$D$11:$D$40,15,Override!$E$11:$E$40,"&gt;=0")-COUNTIFS(Override!$B$11:$B$40,$B83,Override!$D$11:$D$40,15,Override!$E$11:$E$40,"&gt;=0",Override!$C$11:$C$40,"MXAU"))&gt;0,SUMIFS(Override!$E$11:$E$40,Override!$B$11:$B$40,$B83,Override!$D$11:$D$40,15)-SUMIFS(Override!$E$11:$E$40,Override!$B$11:$B$40,$B83,Override!$D$11:$D$40,15,Override!$C$11:$C$40,"MXAU"),Override!$Q$118)/'AS51'!$B$3,"")))</f>
        <v/>
      </c>
      <c r="U83" s="77">
        <f>IF(U$13="","",IF($B83="","",IFERROR($C83*$D83*IF((Override!$C$4="ON")*(COUNTIFS(Override!$B$11:$B$40,$B83,Override!$D$11:$D$40,16,Override!$E$11:$E$40,"&gt;=0")-COUNTIFS(Override!$B$11:$B$40,$B83,Override!$D$11:$D$40,16,Override!$E$11:$E$40,"&gt;=0",Override!$C$11:$C$40,"MXAU"))&gt;0,SUMIFS(Override!$E$11:$E$40,Override!$B$11:$B$40,$B83,Override!$D$11:$D$40,16)-SUMIFS(Override!$E$11:$E$40,Override!$B$11:$B$40,$B83,Override!$D$11:$D$40,16,Override!$C$11:$C$40,"MXAU"),Override!$R$118)/'AS51'!$B$3,"")))</f>
        <v/>
      </c>
      <c r="W83" s="77">
        <f>IF(W$13="","",IF($B83="","",IFERROR(F83*$E83/100,"")))</f>
        <v/>
      </c>
      <c r="X83" s="77">
        <f>IF(X$13="","",IF($B83="","",IFERROR(G83*$E83/100,"")))</f>
        <v/>
      </c>
      <c r="Y83" s="77">
        <f>IF(Y$13="","",IF($B83="","",IFERROR(H83*$E83/100,"")))</f>
        <v/>
      </c>
      <c r="Z83" s="77">
        <f>IF(Z$13="","",IF($B83="","",IFERROR(I83*$E83/100,"")))</f>
        <v/>
      </c>
      <c r="AA83" s="77">
        <f>IF(AA$13="","",IF($B83="","",IFERROR(J83*$E83/100,"")))</f>
        <v/>
      </c>
      <c r="AB83" s="77">
        <f>IF(AB$13="","",IF($B83="","",IFERROR(K83*$E83/100,"")))</f>
        <v/>
      </c>
      <c r="AC83" s="77">
        <f>IF(AC$13="","",IF($B83="","",IFERROR(L83*$E83/100,"")))</f>
        <v/>
      </c>
      <c r="AD83" s="77">
        <f>IF(AD$13="","",IF($B83="","",IFERROR(M83*$E83/100,"")))</f>
        <v/>
      </c>
      <c r="AE83" s="77">
        <f>IF(AE$13="","",IF($B83="","",IFERROR(N83*$E83/100,"")))</f>
        <v/>
      </c>
      <c r="AF83" s="77">
        <f>IF(AF$13="","",IF($B83="","",IFERROR(O83*$E83/100,"")))</f>
        <v/>
      </c>
      <c r="AG83" s="77">
        <f>IF(AG$13="","",IF($B83="","",IFERROR(P83*$E83/100,"")))</f>
        <v/>
      </c>
      <c r="AH83" s="77">
        <f>IF(AH$13="","",IF($B83="","",IFERROR(Q83*$E83/100,"")))</f>
        <v/>
      </c>
      <c r="AI83" s="77">
        <f>IF(AI$13="","",IF($B83="","",IFERROR(R83*$E83/100,"")))</f>
        <v/>
      </c>
      <c r="AJ83" s="77">
        <f>IF(AJ$13="","",IF($B83="","",IFERROR(S83*$E83/100,"")))</f>
        <v/>
      </c>
      <c r="AK83" s="77">
        <f>IF(AK$13="","",IF($B83="","",IFERROR(T83*$E83/100,"")))</f>
        <v/>
      </c>
      <c r="AL83" s="77">
        <f>IF(AL$13="","",IF($B83="","",IFERROR(U83*$E83/100,"")))</f>
        <v/>
      </c>
      <c r="AN83" s="77">
        <f>IF($B83="","",SUMIF($F$13:$U$13,"&lt;="&amp;Sector!$D$51,$F83:$U83))</f>
        <v/>
      </c>
      <c r="AO83" s="77">
        <f>IF($B83="","",SUMIF($W$13:$AL$13,"&lt;="&amp;Sector!$D$51,$W83:$AL83))</f>
        <v/>
      </c>
      <c r="AQ83" s="163">
        <f>IF(AQ$13="","",IF($B83="","",IFERROR($C83*$D83*SUMPRODUCT(('Dvd Calendar'!$E$745:$CZ$745&gt;AQ$12)*('Dvd Calendar'!$E$745:$CZ$745&lt;=AQ$13)*'Dvd Calendar'!$E$748:$CZ$748*(('Dvd Calendar'!$E$750:$CZ$750='Field Check'!$C$56)*('Field Check'!$C$56&lt;&gt;"")+('Dvd Calendar'!$E$750:$CZ$750='Field Check'!$C$57)*('Field Check'!$C$57&lt;&gt;"")))/'AS51'!$B$3,"")))</f>
        <v/>
      </c>
      <c r="AR83" s="163">
        <f>IF(AR$13="","",IF($B83="","",IFERROR($C83*$D83*SUMPRODUCT(('Dvd Calendar'!$E$745:$CZ$745&gt;AR$12)*('Dvd Calendar'!$E$745:$CZ$745&lt;=AR$13)*'Dvd Calendar'!$E$748:$CZ$748*(('Dvd Calendar'!$E$750:$CZ$750='Field Check'!$C$56)*('Field Check'!$C$56&lt;&gt;"")+('Dvd Calendar'!$E$750:$CZ$750='Field Check'!$C$57)*('Field Check'!$C$57&lt;&gt;"")))/'AS51'!$B$3,"")))</f>
        <v/>
      </c>
      <c r="AS83" s="163">
        <f>IF(AS$13="","",IF($B83="","",IFERROR($C83*$D83*SUMPRODUCT(('Dvd Calendar'!$E$745:$CZ$745&gt;AS$12)*('Dvd Calendar'!$E$745:$CZ$745&lt;=AS$13)*'Dvd Calendar'!$E$748:$CZ$748*(('Dvd Calendar'!$E$750:$CZ$750='Field Check'!$C$56)*('Field Check'!$C$56&lt;&gt;"")+('Dvd Calendar'!$E$750:$CZ$750='Field Check'!$C$57)*('Field Check'!$C$57&lt;&gt;"")))/'AS51'!$B$3,"")))</f>
        <v/>
      </c>
      <c r="AT83" s="163">
        <f>IF(AT$13="","",IF($B83="","",IFERROR($C83*$D83*SUMPRODUCT(('Dvd Calendar'!$E$745:$CZ$745&gt;AT$12)*('Dvd Calendar'!$E$745:$CZ$745&lt;=AT$13)*'Dvd Calendar'!$E$748:$CZ$748*(('Dvd Calendar'!$E$750:$CZ$750='Field Check'!$C$56)*('Field Check'!$C$56&lt;&gt;"")+('Dvd Calendar'!$E$750:$CZ$750='Field Check'!$C$57)*('Field Check'!$C$57&lt;&gt;"")))/'AS51'!$B$3,"")))</f>
        <v/>
      </c>
      <c r="AU83" s="163">
        <f>IF(AU$13="","",IF($B83="","",IFERROR($C83*$D83*SUMPRODUCT(('Dvd Calendar'!$E$745:$CZ$745&gt;AU$12)*('Dvd Calendar'!$E$745:$CZ$745&lt;=AU$13)*'Dvd Calendar'!$E$748:$CZ$748*(('Dvd Calendar'!$E$750:$CZ$750='Field Check'!$C$56)*('Field Check'!$C$56&lt;&gt;"")+('Dvd Calendar'!$E$750:$CZ$750='Field Check'!$C$57)*('Field Check'!$C$57&lt;&gt;"")))/'AS51'!$B$3,"")))</f>
        <v/>
      </c>
      <c r="AV83" s="163">
        <f>IF(AV$13="","",IF($B83="","",IFERROR($C83*$D83*SUMPRODUCT(('Dvd Calendar'!$E$745:$CZ$745&gt;AV$12)*('Dvd Calendar'!$E$745:$CZ$745&lt;=AV$13)*'Dvd Calendar'!$E$748:$CZ$748*(('Dvd Calendar'!$E$750:$CZ$750='Field Check'!$C$56)*('Field Check'!$C$56&lt;&gt;"")+('Dvd Calendar'!$E$750:$CZ$750='Field Check'!$C$57)*('Field Check'!$C$57&lt;&gt;"")))/'AS51'!$B$3,"")))</f>
        <v/>
      </c>
      <c r="AW83" s="163">
        <f>IF(AW$13="","",IF($B83="","",IFERROR($C83*$D83*SUMPRODUCT(('Dvd Calendar'!$E$745:$CZ$745&gt;AW$12)*('Dvd Calendar'!$E$745:$CZ$745&lt;=AW$13)*'Dvd Calendar'!$E$748:$CZ$748*(('Dvd Calendar'!$E$750:$CZ$750='Field Check'!$C$56)*('Field Check'!$C$56&lt;&gt;"")+('Dvd Calendar'!$E$750:$CZ$750='Field Check'!$C$57)*('Field Check'!$C$57&lt;&gt;"")))/'AS51'!$B$3,"")))</f>
        <v/>
      </c>
      <c r="AX83" s="163">
        <f>IF(AX$13="","",IF($B83="","",IFERROR($C83*$D83*SUMPRODUCT(('Dvd Calendar'!$E$745:$CZ$745&gt;AX$12)*('Dvd Calendar'!$E$745:$CZ$745&lt;=AX$13)*'Dvd Calendar'!$E$748:$CZ$748*(('Dvd Calendar'!$E$750:$CZ$750='Field Check'!$C$56)*('Field Check'!$C$56&lt;&gt;"")+('Dvd Calendar'!$E$750:$CZ$750='Field Check'!$C$57)*('Field Check'!$C$57&lt;&gt;"")))/'AS51'!$B$3,"")))</f>
        <v/>
      </c>
      <c r="AY83" s="163">
        <f>IF(AY$13="","",IF($B83="","",IFERROR($C83*$D83*SUMPRODUCT(('Dvd Calendar'!$E$745:$CZ$745&gt;AY$12)*('Dvd Calendar'!$E$745:$CZ$745&lt;=AY$13)*'Dvd Calendar'!$E$748:$CZ$748*(('Dvd Calendar'!$E$750:$CZ$750='Field Check'!$C$56)*('Field Check'!$C$56&lt;&gt;"")+('Dvd Calendar'!$E$750:$CZ$750='Field Check'!$C$57)*('Field Check'!$C$57&lt;&gt;"")))/'AS51'!$B$3,"")))</f>
        <v/>
      </c>
      <c r="AZ83" s="163">
        <f>IF(AZ$13="","",IF($B83="","",IFERROR($C83*$D83*SUMPRODUCT(('Dvd Calendar'!$E$745:$CZ$745&gt;AZ$12)*('Dvd Calendar'!$E$745:$CZ$745&lt;=AZ$13)*'Dvd Calendar'!$E$748:$CZ$748*(('Dvd Calendar'!$E$750:$CZ$750='Field Check'!$C$56)*('Field Check'!$C$56&lt;&gt;"")+('Dvd Calendar'!$E$750:$CZ$750='Field Check'!$C$57)*('Field Check'!$C$57&lt;&gt;"")))/'AS51'!$B$3,"")))</f>
        <v/>
      </c>
      <c r="BA83" s="163">
        <f>IF(BA$13="","",IF($B83="","",IFERROR($C83*$D83*SUMPRODUCT(('Dvd Calendar'!$E$745:$CZ$745&gt;BA$12)*('Dvd Calendar'!$E$745:$CZ$745&lt;=BA$13)*'Dvd Calendar'!$E$748:$CZ$748*(('Dvd Calendar'!$E$750:$CZ$750='Field Check'!$C$56)*('Field Check'!$C$56&lt;&gt;"")+('Dvd Calendar'!$E$750:$CZ$750='Field Check'!$C$57)*('Field Check'!$C$57&lt;&gt;"")))/'AS51'!$B$3,"")))</f>
        <v/>
      </c>
      <c r="BB83" s="163">
        <f>IF(BB$13="","",IF($B83="","",IFERROR($C83*$D83*SUMPRODUCT(('Dvd Calendar'!$E$745:$CZ$745&gt;BB$12)*('Dvd Calendar'!$E$745:$CZ$745&lt;=BB$13)*'Dvd Calendar'!$E$748:$CZ$748*(('Dvd Calendar'!$E$750:$CZ$750='Field Check'!$C$56)*('Field Check'!$C$56&lt;&gt;"")+('Dvd Calendar'!$E$750:$CZ$750='Field Check'!$C$57)*('Field Check'!$C$57&lt;&gt;"")))/'AS51'!$B$3,"")))</f>
        <v/>
      </c>
      <c r="BC83" s="163">
        <f>IF(BC$13="","",IF($B83="","",IFERROR($C83*$D83*SUMPRODUCT(('Dvd Calendar'!$E$745:$CZ$745&gt;BC$12)*('Dvd Calendar'!$E$745:$CZ$745&lt;=BC$13)*'Dvd Calendar'!$E$748:$CZ$748*(('Dvd Calendar'!$E$750:$CZ$750='Field Check'!$C$56)*('Field Check'!$C$56&lt;&gt;"")+('Dvd Calendar'!$E$750:$CZ$750='Field Check'!$C$57)*('Field Check'!$C$57&lt;&gt;"")))/'AS51'!$B$3,"")))</f>
        <v/>
      </c>
      <c r="BD83" s="163">
        <f>IF(BD$13="","",IF($B83="","",IFERROR($C83*$D83*SUMPRODUCT(('Dvd Calendar'!$E$745:$CZ$745&gt;BD$12)*('Dvd Calendar'!$E$745:$CZ$745&lt;=BD$13)*'Dvd Calendar'!$E$748:$CZ$748*(('Dvd Calendar'!$E$750:$CZ$750='Field Check'!$C$56)*('Field Check'!$C$56&lt;&gt;"")+('Dvd Calendar'!$E$750:$CZ$750='Field Check'!$C$57)*('Field Check'!$C$57&lt;&gt;"")))/'AS51'!$B$3,"")))</f>
        <v/>
      </c>
      <c r="BE83" s="163">
        <f>IF(BE$13="","",IF($B83="","",IFERROR($C83*$D83*SUMPRODUCT(('Dvd Calendar'!$E$745:$CZ$745&gt;BE$12)*('Dvd Calendar'!$E$745:$CZ$745&lt;=BE$13)*'Dvd Calendar'!$E$748:$CZ$748*(('Dvd Calendar'!$E$750:$CZ$750='Field Check'!$C$56)*('Field Check'!$C$56&lt;&gt;"")+('Dvd Calendar'!$E$750:$CZ$750='Field Check'!$C$57)*('Field Check'!$C$57&lt;&gt;"")))/'AS51'!$B$3,"")))</f>
        <v/>
      </c>
      <c r="BF83" s="163">
        <f>IF(BF$13="","",IF($B83="","",IFERROR($C83*$D83*SUMPRODUCT(('Dvd Calendar'!$E$745:$CZ$745&gt;BF$12)*('Dvd Calendar'!$E$745:$CZ$745&lt;=BF$13)*'Dvd Calendar'!$E$748:$CZ$748*(('Dvd Calendar'!$E$750:$CZ$750='Field Check'!$C$56)*('Field Check'!$C$56&lt;&gt;"")+('Dvd Calendar'!$E$750:$CZ$750='Field Check'!$C$57)*('Field Check'!$C$57&lt;&gt;"")))/'AS51'!$B$3,"")))</f>
        <v/>
      </c>
      <c r="BH83" s="163">
        <f>IF(BH$13="","",IF($B83="","",IFERROR(AQ83*$E83/100,"")))</f>
        <v/>
      </c>
      <c r="BI83" s="163">
        <f>IF(BI$13="","",IF($B83="","",IFERROR(AR83*$E83/100,"")))</f>
        <v/>
      </c>
      <c r="BJ83" s="163">
        <f>IF(BJ$13="","",IF($B83="","",IFERROR(AS83*$E83/100,"")))</f>
        <v/>
      </c>
      <c r="BK83" s="163">
        <f>IF(BK$13="","",IF($B83="","",IFERROR(AT83*$E83/100,"")))</f>
        <v/>
      </c>
      <c r="BL83" s="163">
        <f>IF(BL$13="","",IF($B83="","",IFERROR(AU83*$E83/100,"")))</f>
        <v/>
      </c>
      <c r="BM83" s="163">
        <f>IF(BM$13="","",IF($B83="","",IFERROR(AV83*$E83/100,"")))</f>
        <v/>
      </c>
      <c r="BN83" s="163">
        <f>IF(BN$13="","",IF($B83="","",IFERROR(AW83*$E83/100,"")))</f>
        <v/>
      </c>
      <c r="BO83" s="163">
        <f>IF(BO$13="","",IF($B83="","",IFERROR(AX83*$E83/100,"")))</f>
        <v/>
      </c>
      <c r="BP83" s="163">
        <f>IF(BP$13="","",IF($B83="","",IFERROR(AY83*$E83/100,"")))</f>
        <v/>
      </c>
      <c r="BQ83" s="163">
        <f>IF(BQ$13="","",IF($B83="","",IFERROR(AZ83*$E83/100,"")))</f>
        <v/>
      </c>
      <c r="BR83" s="163">
        <f>IF(BR$13="","",IF($B83="","",IFERROR(BA83*$E83/100,"")))</f>
        <v/>
      </c>
      <c r="BS83" s="163">
        <f>IF(BS$13="","",IF($B83="","",IFERROR(BB83*$E83/100,"")))</f>
        <v/>
      </c>
      <c r="BT83" s="163">
        <f>IF(BT$13="","",IF($B83="","",IFERROR(BC83*$E83/100,"")))</f>
        <v/>
      </c>
      <c r="BU83" s="163">
        <f>IF(BU$13="","",IF($B83="","",IFERROR(BD83*$E83/100,"")))</f>
        <v/>
      </c>
      <c r="BV83" s="163">
        <f>IF(BV$13="","",IF($B83="","",IFERROR(BE83*$E83/100,"")))</f>
        <v/>
      </c>
      <c r="BW83" s="163">
        <f>IF(BW$13="","",IF($B83="","",IFERROR(BF83*$E83/100,"")))</f>
        <v/>
      </c>
    </row>
    <row r="84">
      <c r="B84" s="126">
        <f>IF('AS51'!$C$74="","",'AS51'!$C$74)</f>
        <v/>
      </c>
      <c r="C84" s="74">
        <f>IF('AS51'!$B$74="","",'AS51'!$B$74)</f>
        <v/>
      </c>
      <c r="D84" s="75">
        <f>IFERROR('AS51'!$Q$74,1)</f>
        <v/>
      </c>
      <c r="E84" s="76">
        <f>IF($B84="","",IF(ISNUMBER('AS51'!$I$74),'AS51'!$I$74,'Index Summary'!$C$7))</f>
        <v/>
      </c>
      <c r="F84" s="77">
        <f>IF(F$13="","",IF($B84="","",IFERROR($C84*$D84*IF((Override!$C$4="ON")*(COUNTIFS(Override!$B$11:$B$40,$B84,Override!$D$11:$D$40,1,Override!$E$11:$E$40,"&gt;=0")-COUNTIFS(Override!$B$11:$B$40,$B84,Override!$D$11:$D$40,1,Override!$E$11:$E$40,"&gt;=0",Override!$C$11:$C$40,"MXAU"))&gt;0,SUMIFS(Override!$E$11:$E$40,Override!$B$11:$B$40,$B84,Override!$D$11:$D$40,1)-SUMIFS(Override!$E$11:$E$40,Override!$B$11:$B$40,$B84,Override!$D$11:$D$40,1,Override!$C$11:$C$40,"MXAU"),Override!$C$119)/'AS51'!$B$3,"")))</f>
        <v/>
      </c>
      <c r="G84" s="77">
        <f>IF(G$13="","",IF($B84="","",IFERROR($C84*$D84*IF((Override!$C$4="ON")*(COUNTIFS(Override!$B$11:$B$40,$B84,Override!$D$11:$D$40,2,Override!$E$11:$E$40,"&gt;=0")-COUNTIFS(Override!$B$11:$B$40,$B84,Override!$D$11:$D$40,2,Override!$E$11:$E$40,"&gt;=0",Override!$C$11:$C$40,"MXAU"))&gt;0,SUMIFS(Override!$E$11:$E$40,Override!$B$11:$B$40,$B84,Override!$D$11:$D$40,2)-SUMIFS(Override!$E$11:$E$40,Override!$B$11:$B$40,$B84,Override!$D$11:$D$40,2,Override!$C$11:$C$40,"MXAU"),Override!$D$119)/'AS51'!$B$3,"")))</f>
        <v/>
      </c>
      <c r="H84" s="77">
        <f>IF(H$13="","",IF($B84="","",IFERROR($C84*$D84*IF((Override!$C$4="ON")*(COUNTIFS(Override!$B$11:$B$40,$B84,Override!$D$11:$D$40,3,Override!$E$11:$E$40,"&gt;=0")-COUNTIFS(Override!$B$11:$B$40,$B84,Override!$D$11:$D$40,3,Override!$E$11:$E$40,"&gt;=0",Override!$C$11:$C$40,"MXAU"))&gt;0,SUMIFS(Override!$E$11:$E$40,Override!$B$11:$B$40,$B84,Override!$D$11:$D$40,3)-SUMIFS(Override!$E$11:$E$40,Override!$B$11:$B$40,$B84,Override!$D$11:$D$40,3,Override!$C$11:$C$40,"MXAU"),Override!$E$119)/'AS51'!$B$3,"")))</f>
        <v/>
      </c>
      <c r="I84" s="77">
        <f>IF(I$13="","",IF($B84="","",IFERROR($C84*$D84*IF((Override!$C$4="ON")*(COUNTIFS(Override!$B$11:$B$40,$B84,Override!$D$11:$D$40,4,Override!$E$11:$E$40,"&gt;=0")-COUNTIFS(Override!$B$11:$B$40,$B84,Override!$D$11:$D$40,4,Override!$E$11:$E$40,"&gt;=0",Override!$C$11:$C$40,"MXAU"))&gt;0,SUMIFS(Override!$E$11:$E$40,Override!$B$11:$B$40,$B84,Override!$D$11:$D$40,4)-SUMIFS(Override!$E$11:$E$40,Override!$B$11:$B$40,$B84,Override!$D$11:$D$40,4,Override!$C$11:$C$40,"MXAU"),Override!$F$119)/'AS51'!$B$3,"")))</f>
        <v/>
      </c>
      <c r="J84" s="77">
        <f>IF(J$13="","",IF($B84="","",IFERROR($C84*$D84*IF((Override!$C$4="ON")*(COUNTIFS(Override!$B$11:$B$40,$B84,Override!$D$11:$D$40,5,Override!$E$11:$E$40,"&gt;=0")-COUNTIFS(Override!$B$11:$B$40,$B84,Override!$D$11:$D$40,5,Override!$E$11:$E$40,"&gt;=0",Override!$C$11:$C$40,"MXAU"))&gt;0,SUMIFS(Override!$E$11:$E$40,Override!$B$11:$B$40,$B84,Override!$D$11:$D$40,5)-SUMIFS(Override!$E$11:$E$40,Override!$B$11:$B$40,$B84,Override!$D$11:$D$40,5,Override!$C$11:$C$40,"MXAU"),Override!$G$119)/'AS51'!$B$3,"")))</f>
        <v/>
      </c>
      <c r="K84" s="77">
        <f>IF(K$13="","",IF($B84="","",IFERROR($C84*$D84*IF((Override!$C$4="ON")*(COUNTIFS(Override!$B$11:$B$40,$B84,Override!$D$11:$D$40,6,Override!$E$11:$E$40,"&gt;=0")-COUNTIFS(Override!$B$11:$B$40,$B84,Override!$D$11:$D$40,6,Override!$E$11:$E$40,"&gt;=0",Override!$C$11:$C$40,"MXAU"))&gt;0,SUMIFS(Override!$E$11:$E$40,Override!$B$11:$B$40,$B84,Override!$D$11:$D$40,6)-SUMIFS(Override!$E$11:$E$40,Override!$B$11:$B$40,$B84,Override!$D$11:$D$40,6,Override!$C$11:$C$40,"MXAU"),Override!$H$119)/'AS51'!$B$3,"")))</f>
        <v/>
      </c>
      <c r="L84" s="77">
        <f>IF(L$13="","",IF($B84="","",IFERROR($C84*$D84*IF((Override!$C$4="ON")*(COUNTIFS(Override!$B$11:$B$40,$B84,Override!$D$11:$D$40,7,Override!$E$11:$E$40,"&gt;=0")-COUNTIFS(Override!$B$11:$B$40,$B84,Override!$D$11:$D$40,7,Override!$E$11:$E$40,"&gt;=0",Override!$C$11:$C$40,"MXAU"))&gt;0,SUMIFS(Override!$E$11:$E$40,Override!$B$11:$B$40,$B84,Override!$D$11:$D$40,7)-SUMIFS(Override!$E$11:$E$40,Override!$B$11:$B$40,$B84,Override!$D$11:$D$40,7,Override!$C$11:$C$40,"MXAU"),Override!$I$119)/'AS51'!$B$3,"")))</f>
        <v/>
      </c>
      <c r="M84" s="77">
        <f>IF(M$13="","",IF($B84="","",IFERROR($C84*$D84*IF((Override!$C$4="ON")*(COUNTIFS(Override!$B$11:$B$40,$B84,Override!$D$11:$D$40,8,Override!$E$11:$E$40,"&gt;=0")-COUNTIFS(Override!$B$11:$B$40,$B84,Override!$D$11:$D$40,8,Override!$E$11:$E$40,"&gt;=0",Override!$C$11:$C$40,"MXAU"))&gt;0,SUMIFS(Override!$E$11:$E$40,Override!$B$11:$B$40,$B84,Override!$D$11:$D$40,8)-SUMIFS(Override!$E$11:$E$40,Override!$B$11:$B$40,$B84,Override!$D$11:$D$40,8,Override!$C$11:$C$40,"MXAU"),Override!$J$119)/'AS51'!$B$3,"")))</f>
        <v/>
      </c>
      <c r="N84" s="77">
        <f>IF(N$13="","",IF($B84="","",IFERROR($C84*$D84*IF((Override!$C$4="ON")*(COUNTIFS(Override!$B$11:$B$40,$B84,Override!$D$11:$D$40,9,Override!$E$11:$E$40,"&gt;=0")-COUNTIFS(Override!$B$11:$B$40,$B84,Override!$D$11:$D$40,9,Override!$E$11:$E$40,"&gt;=0",Override!$C$11:$C$40,"MXAU"))&gt;0,SUMIFS(Override!$E$11:$E$40,Override!$B$11:$B$40,$B84,Override!$D$11:$D$40,9)-SUMIFS(Override!$E$11:$E$40,Override!$B$11:$B$40,$B84,Override!$D$11:$D$40,9,Override!$C$11:$C$40,"MXAU"),Override!$K$119)/'AS51'!$B$3,"")))</f>
        <v/>
      </c>
      <c r="O84" s="77">
        <f>IF(O$13="","",IF($B84="","",IFERROR($C84*$D84*IF((Override!$C$4="ON")*(COUNTIFS(Override!$B$11:$B$40,$B84,Override!$D$11:$D$40,10,Override!$E$11:$E$40,"&gt;=0")-COUNTIFS(Override!$B$11:$B$40,$B84,Override!$D$11:$D$40,10,Override!$E$11:$E$40,"&gt;=0",Override!$C$11:$C$40,"MXAU"))&gt;0,SUMIFS(Override!$E$11:$E$40,Override!$B$11:$B$40,$B84,Override!$D$11:$D$40,10)-SUMIFS(Override!$E$11:$E$40,Override!$B$11:$B$40,$B84,Override!$D$11:$D$40,10,Override!$C$11:$C$40,"MXAU"),Override!$L$119)/'AS51'!$B$3,"")))</f>
        <v/>
      </c>
      <c r="P84" s="77">
        <f>IF(P$13="","",IF($B84="","",IFERROR($C84*$D84*IF((Override!$C$4="ON")*(COUNTIFS(Override!$B$11:$B$40,$B84,Override!$D$11:$D$40,11,Override!$E$11:$E$40,"&gt;=0")-COUNTIFS(Override!$B$11:$B$40,$B84,Override!$D$11:$D$40,11,Override!$E$11:$E$40,"&gt;=0",Override!$C$11:$C$40,"MXAU"))&gt;0,SUMIFS(Override!$E$11:$E$40,Override!$B$11:$B$40,$B84,Override!$D$11:$D$40,11)-SUMIFS(Override!$E$11:$E$40,Override!$B$11:$B$40,$B84,Override!$D$11:$D$40,11,Override!$C$11:$C$40,"MXAU"),Override!$M$119)/'AS51'!$B$3,"")))</f>
        <v/>
      </c>
      <c r="Q84" s="77">
        <f>IF(Q$13="","",IF($B84="","",IFERROR($C84*$D84*IF((Override!$C$4="ON")*(COUNTIFS(Override!$B$11:$B$40,$B84,Override!$D$11:$D$40,12,Override!$E$11:$E$40,"&gt;=0")-COUNTIFS(Override!$B$11:$B$40,$B84,Override!$D$11:$D$40,12,Override!$E$11:$E$40,"&gt;=0",Override!$C$11:$C$40,"MXAU"))&gt;0,SUMIFS(Override!$E$11:$E$40,Override!$B$11:$B$40,$B84,Override!$D$11:$D$40,12)-SUMIFS(Override!$E$11:$E$40,Override!$B$11:$B$40,$B84,Override!$D$11:$D$40,12,Override!$C$11:$C$40,"MXAU"),Override!$N$119)/'AS51'!$B$3,"")))</f>
        <v/>
      </c>
      <c r="R84" s="77">
        <f>IF(R$13="","",IF($B84="","",IFERROR($C84*$D84*IF((Override!$C$4="ON")*(COUNTIFS(Override!$B$11:$B$40,$B84,Override!$D$11:$D$40,13,Override!$E$11:$E$40,"&gt;=0")-COUNTIFS(Override!$B$11:$B$40,$B84,Override!$D$11:$D$40,13,Override!$E$11:$E$40,"&gt;=0",Override!$C$11:$C$40,"MXAU"))&gt;0,SUMIFS(Override!$E$11:$E$40,Override!$B$11:$B$40,$B84,Override!$D$11:$D$40,13)-SUMIFS(Override!$E$11:$E$40,Override!$B$11:$B$40,$B84,Override!$D$11:$D$40,13,Override!$C$11:$C$40,"MXAU"),Override!$O$119)/'AS51'!$B$3,"")))</f>
        <v/>
      </c>
      <c r="S84" s="77">
        <f>IF(S$13="","",IF($B84="","",IFERROR($C84*$D84*IF((Override!$C$4="ON")*(COUNTIFS(Override!$B$11:$B$40,$B84,Override!$D$11:$D$40,14,Override!$E$11:$E$40,"&gt;=0")-COUNTIFS(Override!$B$11:$B$40,$B84,Override!$D$11:$D$40,14,Override!$E$11:$E$40,"&gt;=0",Override!$C$11:$C$40,"MXAU"))&gt;0,SUMIFS(Override!$E$11:$E$40,Override!$B$11:$B$40,$B84,Override!$D$11:$D$40,14)-SUMIFS(Override!$E$11:$E$40,Override!$B$11:$B$40,$B84,Override!$D$11:$D$40,14,Override!$C$11:$C$40,"MXAU"),Override!$P$119)/'AS51'!$B$3,"")))</f>
        <v/>
      </c>
      <c r="T84" s="77">
        <f>IF(T$13="","",IF($B84="","",IFERROR($C84*$D84*IF((Override!$C$4="ON")*(COUNTIFS(Override!$B$11:$B$40,$B84,Override!$D$11:$D$40,15,Override!$E$11:$E$40,"&gt;=0")-COUNTIFS(Override!$B$11:$B$40,$B84,Override!$D$11:$D$40,15,Override!$E$11:$E$40,"&gt;=0",Override!$C$11:$C$40,"MXAU"))&gt;0,SUMIFS(Override!$E$11:$E$40,Override!$B$11:$B$40,$B84,Override!$D$11:$D$40,15)-SUMIFS(Override!$E$11:$E$40,Override!$B$11:$B$40,$B84,Override!$D$11:$D$40,15,Override!$C$11:$C$40,"MXAU"),Override!$Q$119)/'AS51'!$B$3,"")))</f>
        <v/>
      </c>
      <c r="U84" s="77">
        <f>IF(U$13="","",IF($B84="","",IFERROR($C84*$D84*IF((Override!$C$4="ON")*(COUNTIFS(Override!$B$11:$B$40,$B84,Override!$D$11:$D$40,16,Override!$E$11:$E$40,"&gt;=0")-COUNTIFS(Override!$B$11:$B$40,$B84,Override!$D$11:$D$40,16,Override!$E$11:$E$40,"&gt;=0",Override!$C$11:$C$40,"MXAU"))&gt;0,SUMIFS(Override!$E$11:$E$40,Override!$B$11:$B$40,$B84,Override!$D$11:$D$40,16)-SUMIFS(Override!$E$11:$E$40,Override!$B$11:$B$40,$B84,Override!$D$11:$D$40,16,Override!$C$11:$C$40,"MXAU"),Override!$R$119)/'AS51'!$B$3,"")))</f>
        <v/>
      </c>
      <c r="W84" s="77">
        <f>IF(W$13="","",IF($B84="","",IFERROR(F84*$E84/100,"")))</f>
        <v/>
      </c>
      <c r="X84" s="77">
        <f>IF(X$13="","",IF($B84="","",IFERROR(G84*$E84/100,"")))</f>
        <v/>
      </c>
      <c r="Y84" s="77">
        <f>IF(Y$13="","",IF($B84="","",IFERROR(H84*$E84/100,"")))</f>
        <v/>
      </c>
      <c r="Z84" s="77">
        <f>IF(Z$13="","",IF($B84="","",IFERROR(I84*$E84/100,"")))</f>
        <v/>
      </c>
      <c r="AA84" s="77">
        <f>IF(AA$13="","",IF($B84="","",IFERROR(J84*$E84/100,"")))</f>
        <v/>
      </c>
      <c r="AB84" s="77">
        <f>IF(AB$13="","",IF($B84="","",IFERROR(K84*$E84/100,"")))</f>
        <v/>
      </c>
      <c r="AC84" s="77">
        <f>IF(AC$13="","",IF($B84="","",IFERROR(L84*$E84/100,"")))</f>
        <v/>
      </c>
      <c r="AD84" s="77">
        <f>IF(AD$13="","",IF($B84="","",IFERROR(M84*$E84/100,"")))</f>
        <v/>
      </c>
      <c r="AE84" s="77">
        <f>IF(AE$13="","",IF($B84="","",IFERROR(N84*$E84/100,"")))</f>
        <v/>
      </c>
      <c r="AF84" s="77">
        <f>IF(AF$13="","",IF($B84="","",IFERROR(O84*$E84/100,"")))</f>
        <v/>
      </c>
      <c r="AG84" s="77">
        <f>IF(AG$13="","",IF($B84="","",IFERROR(P84*$E84/100,"")))</f>
        <v/>
      </c>
      <c r="AH84" s="77">
        <f>IF(AH$13="","",IF($B84="","",IFERROR(Q84*$E84/100,"")))</f>
        <v/>
      </c>
      <c r="AI84" s="77">
        <f>IF(AI$13="","",IF($B84="","",IFERROR(R84*$E84/100,"")))</f>
        <v/>
      </c>
      <c r="AJ84" s="77">
        <f>IF(AJ$13="","",IF($B84="","",IFERROR(S84*$E84/100,"")))</f>
        <v/>
      </c>
      <c r="AK84" s="77">
        <f>IF(AK$13="","",IF($B84="","",IFERROR(T84*$E84/100,"")))</f>
        <v/>
      </c>
      <c r="AL84" s="77">
        <f>IF(AL$13="","",IF($B84="","",IFERROR(U84*$E84/100,"")))</f>
        <v/>
      </c>
      <c r="AN84" s="77">
        <f>IF($B84="","",SUMIF($F$13:$U$13,"&lt;="&amp;Sector!$D$51,$F84:$U84))</f>
        <v/>
      </c>
      <c r="AO84" s="77">
        <f>IF($B84="","",SUMIF($W$13:$AL$13,"&lt;="&amp;Sector!$D$51,$W84:$AL84))</f>
        <v/>
      </c>
      <c r="AQ84" s="163">
        <f>IF(AQ$13="","",IF($B84="","",IFERROR($C84*$D84*SUMPRODUCT(('Dvd Calendar'!$E$756:$CZ$756&gt;AQ$12)*('Dvd Calendar'!$E$756:$CZ$756&lt;=AQ$13)*'Dvd Calendar'!$E$759:$CZ$759*(('Dvd Calendar'!$E$761:$CZ$761='Field Check'!$C$56)*('Field Check'!$C$56&lt;&gt;"")+('Dvd Calendar'!$E$761:$CZ$761='Field Check'!$C$57)*('Field Check'!$C$57&lt;&gt;"")))/'AS51'!$B$3,"")))</f>
        <v/>
      </c>
      <c r="AR84" s="163">
        <f>IF(AR$13="","",IF($B84="","",IFERROR($C84*$D84*SUMPRODUCT(('Dvd Calendar'!$E$756:$CZ$756&gt;AR$12)*('Dvd Calendar'!$E$756:$CZ$756&lt;=AR$13)*'Dvd Calendar'!$E$759:$CZ$759*(('Dvd Calendar'!$E$761:$CZ$761='Field Check'!$C$56)*('Field Check'!$C$56&lt;&gt;"")+('Dvd Calendar'!$E$761:$CZ$761='Field Check'!$C$57)*('Field Check'!$C$57&lt;&gt;"")))/'AS51'!$B$3,"")))</f>
        <v/>
      </c>
      <c r="AS84" s="163">
        <f>IF(AS$13="","",IF($B84="","",IFERROR($C84*$D84*SUMPRODUCT(('Dvd Calendar'!$E$756:$CZ$756&gt;AS$12)*('Dvd Calendar'!$E$756:$CZ$756&lt;=AS$13)*'Dvd Calendar'!$E$759:$CZ$759*(('Dvd Calendar'!$E$761:$CZ$761='Field Check'!$C$56)*('Field Check'!$C$56&lt;&gt;"")+('Dvd Calendar'!$E$761:$CZ$761='Field Check'!$C$57)*('Field Check'!$C$57&lt;&gt;"")))/'AS51'!$B$3,"")))</f>
        <v/>
      </c>
      <c r="AT84" s="163">
        <f>IF(AT$13="","",IF($B84="","",IFERROR($C84*$D84*SUMPRODUCT(('Dvd Calendar'!$E$756:$CZ$756&gt;AT$12)*('Dvd Calendar'!$E$756:$CZ$756&lt;=AT$13)*'Dvd Calendar'!$E$759:$CZ$759*(('Dvd Calendar'!$E$761:$CZ$761='Field Check'!$C$56)*('Field Check'!$C$56&lt;&gt;"")+('Dvd Calendar'!$E$761:$CZ$761='Field Check'!$C$57)*('Field Check'!$C$57&lt;&gt;"")))/'AS51'!$B$3,"")))</f>
        <v/>
      </c>
      <c r="AU84" s="163">
        <f>IF(AU$13="","",IF($B84="","",IFERROR($C84*$D84*SUMPRODUCT(('Dvd Calendar'!$E$756:$CZ$756&gt;AU$12)*('Dvd Calendar'!$E$756:$CZ$756&lt;=AU$13)*'Dvd Calendar'!$E$759:$CZ$759*(('Dvd Calendar'!$E$761:$CZ$761='Field Check'!$C$56)*('Field Check'!$C$56&lt;&gt;"")+('Dvd Calendar'!$E$761:$CZ$761='Field Check'!$C$57)*('Field Check'!$C$57&lt;&gt;"")))/'AS51'!$B$3,"")))</f>
        <v/>
      </c>
      <c r="AV84" s="163">
        <f>IF(AV$13="","",IF($B84="","",IFERROR($C84*$D84*SUMPRODUCT(('Dvd Calendar'!$E$756:$CZ$756&gt;AV$12)*('Dvd Calendar'!$E$756:$CZ$756&lt;=AV$13)*'Dvd Calendar'!$E$759:$CZ$759*(('Dvd Calendar'!$E$761:$CZ$761='Field Check'!$C$56)*('Field Check'!$C$56&lt;&gt;"")+('Dvd Calendar'!$E$761:$CZ$761='Field Check'!$C$57)*('Field Check'!$C$57&lt;&gt;"")))/'AS51'!$B$3,"")))</f>
        <v/>
      </c>
      <c r="AW84" s="163">
        <f>IF(AW$13="","",IF($B84="","",IFERROR($C84*$D84*SUMPRODUCT(('Dvd Calendar'!$E$756:$CZ$756&gt;AW$12)*('Dvd Calendar'!$E$756:$CZ$756&lt;=AW$13)*'Dvd Calendar'!$E$759:$CZ$759*(('Dvd Calendar'!$E$761:$CZ$761='Field Check'!$C$56)*('Field Check'!$C$56&lt;&gt;"")+('Dvd Calendar'!$E$761:$CZ$761='Field Check'!$C$57)*('Field Check'!$C$57&lt;&gt;"")))/'AS51'!$B$3,"")))</f>
        <v/>
      </c>
      <c r="AX84" s="163">
        <f>IF(AX$13="","",IF($B84="","",IFERROR($C84*$D84*SUMPRODUCT(('Dvd Calendar'!$E$756:$CZ$756&gt;AX$12)*('Dvd Calendar'!$E$756:$CZ$756&lt;=AX$13)*'Dvd Calendar'!$E$759:$CZ$759*(('Dvd Calendar'!$E$761:$CZ$761='Field Check'!$C$56)*('Field Check'!$C$56&lt;&gt;"")+('Dvd Calendar'!$E$761:$CZ$761='Field Check'!$C$57)*('Field Check'!$C$57&lt;&gt;"")))/'AS51'!$B$3,"")))</f>
        <v/>
      </c>
      <c r="AY84" s="163">
        <f>IF(AY$13="","",IF($B84="","",IFERROR($C84*$D84*SUMPRODUCT(('Dvd Calendar'!$E$756:$CZ$756&gt;AY$12)*('Dvd Calendar'!$E$756:$CZ$756&lt;=AY$13)*'Dvd Calendar'!$E$759:$CZ$759*(('Dvd Calendar'!$E$761:$CZ$761='Field Check'!$C$56)*('Field Check'!$C$56&lt;&gt;"")+('Dvd Calendar'!$E$761:$CZ$761='Field Check'!$C$57)*('Field Check'!$C$57&lt;&gt;"")))/'AS51'!$B$3,"")))</f>
        <v/>
      </c>
      <c r="AZ84" s="163">
        <f>IF(AZ$13="","",IF($B84="","",IFERROR($C84*$D84*SUMPRODUCT(('Dvd Calendar'!$E$756:$CZ$756&gt;AZ$12)*('Dvd Calendar'!$E$756:$CZ$756&lt;=AZ$13)*'Dvd Calendar'!$E$759:$CZ$759*(('Dvd Calendar'!$E$761:$CZ$761='Field Check'!$C$56)*('Field Check'!$C$56&lt;&gt;"")+('Dvd Calendar'!$E$761:$CZ$761='Field Check'!$C$57)*('Field Check'!$C$57&lt;&gt;"")))/'AS51'!$B$3,"")))</f>
        <v/>
      </c>
      <c r="BA84" s="163">
        <f>IF(BA$13="","",IF($B84="","",IFERROR($C84*$D84*SUMPRODUCT(('Dvd Calendar'!$E$756:$CZ$756&gt;BA$12)*('Dvd Calendar'!$E$756:$CZ$756&lt;=BA$13)*'Dvd Calendar'!$E$759:$CZ$759*(('Dvd Calendar'!$E$761:$CZ$761='Field Check'!$C$56)*('Field Check'!$C$56&lt;&gt;"")+('Dvd Calendar'!$E$761:$CZ$761='Field Check'!$C$57)*('Field Check'!$C$57&lt;&gt;"")))/'AS51'!$B$3,"")))</f>
        <v/>
      </c>
      <c r="BB84" s="163">
        <f>IF(BB$13="","",IF($B84="","",IFERROR($C84*$D84*SUMPRODUCT(('Dvd Calendar'!$E$756:$CZ$756&gt;BB$12)*('Dvd Calendar'!$E$756:$CZ$756&lt;=BB$13)*'Dvd Calendar'!$E$759:$CZ$759*(('Dvd Calendar'!$E$761:$CZ$761='Field Check'!$C$56)*('Field Check'!$C$56&lt;&gt;"")+('Dvd Calendar'!$E$761:$CZ$761='Field Check'!$C$57)*('Field Check'!$C$57&lt;&gt;"")))/'AS51'!$B$3,"")))</f>
        <v/>
      </c>
      <c r="BC84" s="163">
        <f>IF(BC$13="","",IF($B84="","",IFERROR($C84*$D84*SUMPRODUCT(('Dvd Calendar'!$E$756:$CZ$756&gt;BC$12)*('Dvd Calendar'!$E$756:$CZ$756&lt;=BC$13)*'Dvd Calendar'!$E$759:$CZ$759*(('Dvd Calendar'!$E$761:$CZ$761='Field Check'!$C$56)*('Field Check'!$C$56&lt;&gt;"")+('Dvd Calendar'!$E$761:$CZ$761='Field Check'!$C$57)*('Field Check'!$C$57&lt;&gt;"")))/'AS51'!$B$3,"")))</f>
        <v/>
      </c>
      <c r="BD84" s="163">
        <f>IF(BD$13="","",IF($B84="","",IFERROR($C84*$D84*SUMPRODUCT(('Dvd Calendar'!$E$756:$CZ$756&gt;BD$12)*('Dvd Calendar'!$E$756:$CZ$756&lt;=BD$13)*'Dvd Calendar'!$E$759:$CZ$759*(('Dvd Calendar'!$E$761:$CZ$761='Field Check'!$C$56)*('Field Check'!$C$56&lt;&gt;"")+('Dvd Calendar'!$E$761:$CZ$761='Field Check'!$C$57)*('Field Check'!$C$57&lt;&gt;"")))/'AS51'!$B$3,"")))</f>
        <v/>
      </c>
      <c r="BE84" s="163">
        <f>IF(BE$13="","",IF($B84="","",IFERROR($C84*$D84*SUMPRODUCT(('Dvd Calendar'!$E$756:$CZ$756&gt;BE$12)*('Dvd Calendar'!$E$756:$CZ$756&lt;=BE$13)*'Dvd Calendar'!$E$759:$CZ$759*(('Dvd Calendar'!$E$761:$CZ$761='Field Check'!$C$56)*('Field Check'!$C$56&lt;&gt;"")+('Dvd Calendar'!$E$761:$CZ$761='Field Check'!$C$57)*('Field Check'!$C$57&lt;&gt;"")))/'AS51'!$B$3,"")))</f>
        <v/>
      </c>
      <c r="BF84" s="163">
        <f>IF(BF$13="","",IF($B84="","",IFERROR($C84*$D84*SUMPRODUCT(('Dvd Calendar'!$E$756:$CZ$756&gt;BF$12)*('Dvd Calendar'!$E$756:$CZ$756&lt;=BF$13)*'Dvd Calendar'!$E$759:$CZ$759*(('Dvd Calendar'!$E$761:$CZ$761='Field Check'!$C$56)*('Field Check'!$C$56&lt;&gt;"")+('Dvd Calendar'!$E$761:$CZ$761='Field Check'!$C$57)*('Field Check'!$C$57&lt;&gt;"")))/'AS51'!$B$3,"")))</f>
        <v/>
      </c>
      <c r="BH84" s="163">
        <f>IF(BH$13="","",IF($B84="","",IFERROR(AQ84*$E84/100,"")))</f>
        <v/>
      </c>
      <c r="BI84" s="163">
        <f>IF(BI$13="","",IF($B84="","",IFERROR(AR84*$E84/100,"")))</f>
        <v/>
      </c>
      <c r="BJ84" s="163">
        <f>IF(BJ$13="","",IF($B84="","",IFERROR(AS84*$E84/100,"")))</f>
        <v/>
      </c>
      <c r="BK84" s="163">
        <f>IF(BK$13="","",IF($B84="","",IFERROR(AT84*$E84/100,"")))</f>
        <v/>
      </c>
      <c r="BL84" s="163">
        <f>IF(BL$13="","",IF($B84="","",IFERROR(AU84*$E84/100,"")))</f>
        <v/>
      </c>
      <c r="BM84" s="163">
        <f>IF(BM$13="","",IF($B84="","",IFERROR(AV84*$E84/100,"")))</f>
        <v/>
      </c>
      <c r="BN84" s="163">
        <f>IF(BN$13="","",IF($B84="","",IFERROR(AW84*$E84/100,"")))</f>
        <v/>
      </c>
      <c r="BO84" s="163">
        <f>IF(BO$13="","",IF($B84="","",IFERROR(AX84*$E84/100,"")))</f>
        <v/>
      </c>
      <c r="BP84" s="163">
        <f>IF(BP$13="","",IF($B84="","",IFERROR(AY84*$E84/100,"")))</f>
        <v/>
      </c>
      <c r="BQ84" s="163">
        <f>IF(BQ$13="","",IF($B84="","",IFERROR(AZ84*$E84/100,"")))</f>
        <v/>
      </c>
      <c r="BR84" s="163">
        <f>IF(BR$13="","",IF($B84="","",IFERROR(BA84*$E84/100,"")))</f>
        <v/>
      </c>
      <c r="BS84" s="163">
        <f>IF(BS$13="","",IF($B84="","",IFERROR(BB84*$E84/100,"")))</f>
        <v/>
      </c>
      <c r="BT84" s="163">
        <f>IF(BT$13="","",IF($B84="","",IFERROR(BC84*$E84/100,"")))</f>
        <v/>
      </c>
      <c r="BU84" s="163">
        <f>IF(BU$13="","",IF($B84="","",IFERROR(BD84*$E84/100,"")))</f>
        <v/>
      </c>
      <c r="BV84" s="163">
        <f>IF(BV$13="","",IF($B84="","",IFERROR(BE84*$E84/100,"")))</f>
        <v/>
      </c>
      <c r="BW84" s="163">
        <f>IF(BW$13="","",IF($B84="","",IFERROR(BF84*$E84/100,"")))</f>
        <v/>
      </c>
    </row>
    <row r="85">
      <c r="B85" s="126">
        <f>IF('AS51'!$C$75="","",'AS51'!$C$75)</f>
        <v/>
      </c>
      <c r="C85" s="74">
        <f>IF('AS51'!$B$75="","",'AS51'!$B$75)</f>
        <v/>
      </c>
      <c r="D85" s="75">
        <f>IFERROR('AS51'!$Q$75,1)</f>
        <v/>
      </c>
      <c r="E85" s="76">
        <f>IF($B85="","",IF(ISNUMBER('AS51'!$I$75),'AS51'!$I$75,'Index Summary'!$C$7))</f>
        <v/>
      </c>
      <c r="F85" s="77">
        <f>IF(F$13="","",IF($B85="","",IFERROR($C85*$D85*IF((Override!$C$4="ON")*(COUNTIFS(Override!$B$11:$B$40,$B85,Override!$D$11:$D$40,1,Override!$E$11:$E$40,"&gt;=0")-COUNTIFS(Override!$B$11:$B$40,$B85,Override!$D$11:$D$40,1,Override!$E$11:$E$40,"&gt;=0",Override!$C$11:$C$40,"MXAU"))&gt;0,SUMIFS(Override!$E$11:$E$40,Override!$B$11:$B$40,$B85,Override!$D$11:$D$40,1)-SUMIFS(Override!$E$11:$E$40,Override!$B$11:$B$40,$B85,Override!$D$11:$D$40,1,Override!$C$11:$C$40,"MXAU"),Override!$C$120)/'AS51'!$B$3,"")))</f>
        <v/>
      </c>
      <c r="G85" s="77">
        <f>IF(G$13="","",IF($B85="","",IFERROR($C85*$D85*IF((Override!$C$4="ON")*(COUNTIFS(Override!$B$11:$B$40,$B85,Override!$D$11:$D$40,2,Override!$E$11:$E$40,"&gt;=0")-COUNTIFS(Override!$B$11:$B$40,$B85,Override!$D$11:$D$40,2,Override!$E$11:$E$40,"&gt;=0",Override!$C$11:$C$40,"MXAU"))&gt;0,SUMIFS(Override!$E$11:$E$40,Override!$B$11:$B$40,$B85,Override!$D$11:$D$40,2)-SUMIFS(Override!$E$11:$E$40,Override!$B$11:$B$40,$B85,Override!$D$11:$D$40,2,Override!$C$11:$C$40,"MXAU"),Override!$D$120)/'AS51'!$B$3,"")))</f>
        <v/>
      </c>
      <c r="H85" s="77">
        <f>IF(H$13="","",IF($B85="","",IFERROR($C85*$D85*IF((Override!$C$4="ON")*(COUNTIFS(Override!$B$11:$B$40,$B85,Override!$D$11:$D$40,3,Override!$E$11:$E$40,"&gt;=0")-COUNTIFS(Override!$B$11:$B$40,$B85,Override!$D$11:$D$40,3,Override!$E$11:$E$40,"&gt;=0",Override!$C$11:$C$40,"MXAU"))&gt;0,SUMIFS(Override!$E$11:$E$40,Override!$B$11:$B$40,$B85,Override!$D$11:$D$40,3)-SUMIFS(Override!$E$11:$E$40,Override!$B$11:$B$40,$B85,Override!$D$11:$D$40,3,Override!$C$11:$C$40,"MXAU"),Override!$E$120)/'AS51'!$B$3,"")))</f>
        <v/>
      </c>
      <c r="I85" s="77">
        <f>IF(I$13="","",IF($B85="","",IFERROR($C85*$D85*IF((Override!$C$4="ON")*(COUNTIFS(Override!$B$11:$B$40,$B85,Override!$D$11:$D$40,4,Override!$E$11:$E$40,"&gt;=0")-COUNTIFS(Override!$B$11:$B$40,$B85,Override!$D$11:$D$40,4,Override!$E$11:$E$40,"&gt;=0",Override!$C$11:$C$40,"MXAU"))&gt;0,SUMIFS(Override!$E$11:$E$40,Override!$B$11:$B$40,$B85,Override!$D$11:$D$40,4)-SUMIFS(Override!$E$11:$E$40,Override!$B$11:$B$40,$B85,Override!$D$11:$D$40,4,Override!$C$11:$C$40,"MXAU"),Override!$F$120)/'AS51'!$B$3,"")))</f>
        <v/>
      </c>
      <c r="J85" s="77">
        <f>IF(J$13="","",IF($B85="","",IFERROR($C85*$D85*IF((Override!$C$4="ON")*(COUNTIFS(Override!$B$11:$B$40,$B85,Override!$D$11:$D$40,5,Override!$E$11:$E$40,"&gt;=0")-COUNTIFS(Override!$B$11:$B$40,$B85,Override!$D$11:$D$40,5,Override!$E$11:$E$40,"&gt;=0",Override!$C$11:$C$40,"MXAU"))&gt;0,SUMIFS(Override!$E$11:$E$40,Override!$B$11:$B$40,$B85,Override!$D$11:$D$40,5)-SUMIFS(Override!$E$11:$E$40,Override!$B$11:$B$40,$B85,Override!$D$11:$D$40,5,Override!$C$11:$C$40,"MXAU"),Override!$G$120)/'AS51'!$B$3,"")))</f>
        <v/>
      </c>
      <c r="K85" s="77">
        <f>IF(K$13="","",IF($B85="","",IFERROR($C85*$D85*IF((Override!$C$4="ON")*(COUNTIFS(Override!$B$11:$B$40,$B85,Override!$D$11:$D$40,6,Override!$E$11:$E$40,"&gt;=0")-COUNTIFS(Override!$B$11:$B$40,$B85,Override!$D$11:$D$40,6,Override!$E$11:$E$40,"&gt;=0",Override!$C$11:$C$40,"MXAU"))&gt;0,SUMIFS(Override!$E$11:$E$40,Override!$B$11:$B$40,$B85,Override!$D$11:$D$40,6)-SUMIFS(Override!$E$11:$E$40,Override!$B$11:$B$40,$B85,Override!$D$11:$D$40,6,Override!$C$11:$C$40,"MXAU"),Override!$H$120)/'AS51'!$B$3,"")))</f>
        <v/>
      </c>
      <c r="L85" s="77">
        <f>IF(L$13="","",IF($B85="","",IFERROR($C85*$D85*IF((Override!$C$4="ON")*(COUNTIFS(Override!$B$11:$B$40,$B85,Override!$D$11:$D$40,7,Override!$E$11:$E$40,"&gt;=0")-COUNTIFS(Override!$B$11:$B$40,$B85,Override!$D$11:$D$40,7,Override!$E$11:$E$40,"&gt;=0",Override!$C$11:$C$40,"MXAU"))&gt;0,SUMIFS(Override!$E$11:$E$40,Override!$B$11:$B$40,$B85,Override!$D$11:$D$40,7)-SUMIFS(Override!$E$11:$E$40,Override!$B$11:$B$40,$B85,Override!$D$11:$D$40,7,Override!$C$11:$C$40,"MXAU"),Override!$I$120)/'AS51'!$B$3,"")))</f>
        <v/>
      </c>
      <c r="M85" s="77">
        <f>IF(M$13="","",IF($B85="","",IFERROR($C85*$D85*IF((Override!$C$4="ON")*(COUNTIFS(Override!$B$11:$B$40,$B85,Override!$D$11:$D$40,8,Override!$E$11:$E$40,"&gt;=0")-COUNTIFS(Override!$B$11:$B$40,$B85,Override!$D$11:$D$40,8,Override!$E$11:$E$40,"&gt;=0",Override!$C$11:$C$40,"MXAU"))&gt;0,SUMIFS(Override!$E$11:$E$40,Override!$B$11:$B$40,$B85,Override!$D$11:$D$40,8)-SUMIFS(Override!$E$11:$E$40,Override!$B$11:$B$40,$B85,Override!$D$11:$D$40,8,Override!$C$11:$C$40,"MXAU"),Override!$J$120)/'AS51'!$B$3,"")))</f>
        <v/>
      </c>
      <c r="N85" s="77">
        <f>IF(N$13="","",IF($B85="","",IFERROR($C85*$D85*IF((Override!$C$4="ON")*(COUNTIFS(Override!$B$11:$B$40,$B85,Override!$D$11:$D$40,9,Override!$E$11:$E$40,"&gt;=0")-COUNTIFS(Override!$B$11:$B$40,$B85,Override!$D$11:$D$40,9,Override!$E$11:$E$40,"&gt;=0",Override!$C$11:$C$40,"MXAU"))&gt;0,SUMIFS(Override!$E$11:$E$40,Override!$B$11:$B$40,$B85,Override!$D$11:$D$40,9)-SUMIFS(Override!$E$11:$E$40,Override!$B$11:$B$40,$B85,Override!$D$11:$D$40,9,Override!$C$11:$C$40,"MXAU"),Override!$K$120)/'AS51'!$B$3,"")))</f>
        <v/>
      </c>
      <c r="O85" s="77">
        <f>IF(O$13="","",IF($B85="","",IFERROR($C85*$D85*IF((Override!$C$4="ON")*(COUNTIFS(Override!$B$11:$B$40,$B85,Override!$D$11:$D$40,10,Override!$E$11:$E$40,"&gt;=0")-COUNTIFS(Override!$B$11:$B$40,$B85,Override!$D$11:$D$40,10,Override!$E$11:$E$40,"&gt;=0",Override!$C$11:$C$40,"MXAU"))&gt;0,SUMIFS(Override!$E$11:$E$40,Override!$B$11:$B$40,$B85,Override!$D$11:$D$40,10)-SUMIFS(Override!$E$11:$E$40,Override!$B$11:$B$40,$B85,Override!$D$11:$D$40,10,Override!$C$11:$C$40,"MXAU"),Override!$L$120)/'AS51'!$B$3,"")))</f>
        <v/>
      </c>
      <c r="P85" s="77">
        <f>IF(P$13="","",IF($B85="","",IFERROR($C85*$D85*IF((Override!$C$4="ON")*(COUNTIFS(Override!$B$11:$B$40,$B85,Override!$D$11:$D$40,11,Override!$E$11:$E$40,"&gt;=0")-COUNTIFS(Override!$B$11:$B$40,$B85,Override!$D$11:$D$40,11,Override!$E$11:$E$40,"&gt;=0",Override!$C$11:$C$40,"MXAU"))&gt;0,SUMIFS(Override!$E$11:$E$40,Override!$B$11:$B$40,$B85,Override!$D$11:$D$40,11)-SUMIFS(Override!$E$11:$E$40,Override!$B$11:$B$40,$B85,Override!$D$11:$D$40,11,Override!$C$11:$C$40,"MXAU"),Override!$M$120)/'AS51'!$B$3,"")))</f>
        <v/>
      </c>
      <c r="Q85" s="77">
        <f>IF(Q$13="","",IF($B85="","",IFERROR($C85*$D85*IF((Override!$C$4="ON")*(COUNTIFS(Override!$B$11:$B$40,$B85,Override!$D$11:$D$40,12,Override!$E$11:$E$40,"&gt;=0")-COUNTIFS(Override!$B$11:$B$40,$B85,Override!$D$11:$D$40,12,Override!$E$11:$E$40,"&gt;=0",Override!$C$11:$C$40,"MXAU"))&gt;0,SUMIFS(Override!$E$11:$E$40,Override!$B$11:$B$40,$B85,Override!$D$11:$D$40,12)-SUMIFS(Override!$E$11:$E$40,Override!$B$11:$B$40,$B85,Override!$D$11:$D$40,12,Override!$C$11:$C$40,"MXAU"),Override!$N$120)/'AS51'!$B$3,"")))</f>
        <v/>
      </c>
      <c r="R85" s="77">
        <f>IF(R$13="","",IF($B85="","",IFERROR($C85*$D85*IF((Override!$C$4="ON")*(COUNTIFS(Override!$B$11:$B$40,$B85,Override!$D$11:$D$40,13,Override!$E$11:$E$40,"&gt;=0")-COUNTIFS(Override!$B$11:$B$40,$B85,Override!$D$11:$D$40,13,Override!$E$11:$E$40,"&gt;=0",Override!$C$11:$C$40,"MXAU"))&gt;0,SUMIFS(Override!$E$11:$E$40,Override!$B$11:$B$40,$B85,Override!$D$11:$D$40,13)-SUMIFS(Override!$E$11:$E$40,Override!$B$11:$B$40,$B85,Override!$D$11:$D$40,13,Override!$C$11:$C$40,"MXAU"),Override!$O$120)/'AS51'!$B$3,"")))</f>
        <v/>
      </c>
      <c r="S85" s="77">
        <f>IF(S$13="","",IF($B85="","",IFERROR($C85*$D85*IF((Override!$C$4="ON")*(COUNTIFS(Override!$B$11:$B$40,$B85,Override!$D$11:$D$40,14,Override!$E$11:$E$40,"&gt;=0")-COUNTIFS(Override!$B$11:$B$40,$B85,Override!$D$11:$D$40,14,Override!$E$11:$E$40,"&gt;=0",Override!$C$11:$C$40,"MXAU"))&gt;0,SUMIFS(Override!$E$11:$E$40,Override!$B$11:$B$40,$B85,Override!$D$11:$D$40,14)-SUMIFS(Override!$E$11:$E$40,Override!$B$11:$B$40,$B85,Override!$D$11:$D$40,14,Override!$C$11:$C$40,"MXAU"),Override!$P$120)/'AS51'!$B$3,"")))</f>
        <v/>
      </c>
      <c r="T85" s="77">
        <f>IF(T$13="","",IF($B85="","",IFERROR($C85*$D85*IF((Override!$C$4="ON")*(COUNTIFS(Override!$B$11:$B$40,$B85,Override!$D$11:$D$40,15,Override!$E$11:$E$40,"&gt;=0")-COUNTIFS(Override!$B$11:$B$40,$B85,Override!$D$11:$D$40,15,Override!$E$11:$E$40,"&gt;=0",Override!$C$11:$C$40,"MXAU"))&gt;0,SUMIFS(Override!$E$11:$E$40,Override!$B$11:$B$40,$B85,Override!$D$11:$D$40,15)-SUMIFS(Override!$E$11:$E$40,Override!$B$11:$B$40,$B85,Override!$D$11:$D$40,15,Override!$C$11:$C$40,"MXAU"),Override!$Q$120)/'AS51'!$B$3,"")))</f>
        <v/>
      </c>
      <c r="U85" s="77">
        <f>IF(U$13="","",IF($B85="","",IFERROR($C85*$D85*IF((Override!$C$4="ON")*(COUNTIFS(Override!$B$11:$B$40,$B85,Override!$D$11:$D$40,16,Override!$E$11:$E$40,"&gt;=0")-COUNTIFS(Override!$B$11:$B$40,$B85,Override!$D$11:$D$40,16,Override!$E$11:$E$40,"&gt;=0",Override!$C$11:$C$40,"MXAU"))&gt;0,SUMIFS(Override!$E$11:$E$40,Override!$B$11:$B$40,$B85,Override!$D$11:$D$40,16)-SUMIFS(Override!$E$11:$E$40,Override!$B$11:$B$40,$B85,Override!$D$11:$D$40,16,Override!$C$11:$C$40,"MXAU"),Override!$R$120)/'AS51'!$B$3,"")))</f>
        <v/>
      </c>
      <c r="W85" s="77">
        <f>IF(W$13="","",IF($B85="","",IFERROR(F85*$E85/100,"")))</f>
        <v/>
      </c>
      <c r="X85" s="77">
        <f>IF(X$13="","",IF($B85="","",IFERROR(G85*$E85/100,"")))</f>
        <v/>
      </c>
      <c r="Y85" s="77">
        <f>IF(Y$13="","",IF($B85="","",IFERROR(H85*$E85/100,"")))</f>
        <v/>
      </c>
      <c r="Z85" s="77">
        <f>IF(Z$13="","",IF($B85="","",IFERROR(I85*$E85/100,"")))</f>
        <v/>
      </c>
      <c r="AA85" s="77">
        <f>IF(AA$13="","",IF($B85="","",IFERROR(J85*$E85/100,"")))</f>
        <v/>
      </c>
      <c r="AB85" s="77">
        <f>IF(AB$13="","",IF($B85="","",IFERROR(K85*$E85/100,"")))</f>
        <v/>
      </c>
      <c r="AC85" s="77">
        <f>IF(AC$13="","",IF($B85="","",IFERROR(L85*$E85/100,"")))</f>
        <v/>
      </c>
      <c r="AD85" s="77">
        <f>IF(AD$13="","",IF($B85="","",IFERROR(M85*$E85/100,"")))</f>
        <v/>
      </c>
      <c r="AE85" s="77">
        <f>IF(AE$13="","",IF($B85="","",IFERROR(N85*$E85/100,"")))</f>
        <v/>
      </c>
      <c r="AF85" s="77">
        <f>IF(AF$13="","",IF($B85="","",IFERROR(O85*$E85/100,"")))</f>
        <v/>
      </c>
      <c r="AG85" s="77">
        <f>IF(AG$13="","",IF($B85="","",IFERROR(P85*$E85/100,"")))</f>
        <v/>
      </c>
      <c r="AH85" s="77">
        <f>IF(AH$13="","",IF($B85="","",IFERROR(Q85*$E85/100,"")))</f>
        <v/>
      </c>
      <c r="AI85" s="77">
        <f>IF(AI$13="","",IF($B85="","",IFERROR(R85*$E85/100,"")))</f>
        <v/>
      </c>
      <c r="AJ85" s="77">
        <f>IF(AJ$13="","",IF($B85="","",IFERROR(S85*$E85/100,"")))</f>
        <v/>
      </c>
      <c r="AK85" s="77">
        <f>IF(AK$13="","",IF($B85="","",IFERROR(T85*$E85/100,"")))</f>
        <v/>
      </c>
      <c r="AL85" s="77">
        <f>IF(AL$13="","",IF($B85="","",IFERROR(U85*$E85/100,"")))</f>
        <v/>
      </c>
      <c r="AN85" s="77">
        <f>IF($B85="","",SUMIF($F$13:$U$13,"&lt;="&amp;Sector!$D$51,$F85:$U85))</f>
        <v/>
      </c>
      <c r="AO85" s="77">
        <f>IF($B85="","",SUMIF($W$13:$AL$13,"&lt;="&amp;Sector!$D$51,$W85:$AL85))</f>
        <v/>
      </c>
      <c r="AQ85" s="163">
        <f>IF(AQ$13="","",IF($B85="","",IFERROR($C85*$D85*SUMPRODUCT(('Dvd Calendar'!$E$767:$CZ$767&gt;AQ$12)*('Dvd Calendar'!$E$767:$CZ$767&lt;=AQ$13)*'Dvd Calendar'!$E$770:$CZ$770*(('Dvd Calendar'!$E$772:$CZ$772='Field Check'!$C$56)*('Field Check'!$C$56&lt;&gt;"")+('Dvd Calendar'!$E$772:$CZ$772='Field Check'!$C$57)*('Field Check'!$C$57&lt;&gt;"")))/'AS51'!$B$3,"")))</f>
        <v/>
      </c>
      <c r="AR85" s="163">
        <f>IF(AR$13="","",IF($B85="","",IFERROR($C85*$D85*SUMPRODUCT(('Dvd Calendar'!$E$767:$CZ$767&gt;AR$12)*('Dvd Calendar'!$E$767:$CZ$767&lt;=AR$13)*'Dvd Calendar'!$E$770:$CZ$770*(('Dvd Calendar'!$E$772:$CZ$772='Field Check'!$C$56)*('Field Check'!$C$56&lt;&gt;"")+('Dvd Calendar'!$E$772:$CZ$772='Field Check'!$C$57)*('Field Check'!$C$57&lt;&gt;"")))/'AS51'!$B$3,"")))</f>
        <v/>
      </c>
      <c r="AS85" s="163">
        <f>IF(AS$13="","",IF($B85="","",IFERROR($C85*$D85*SUMPRODUCT(('Dvd Calendar'!$E$767:$CZ$767&gt;AS$12)*('Dvd Calendar'!$E$767:$CZ$767&lt;=AS$13)*'Dvd Calendar'!$E$770:$CZ$770*(('Dvd Calendar'!$E$772:$CZ$772='Field Check'!$C$56)*('Field Check'!$C$56&lt;&gt;"")+('Dvd Calendar'!$E$772:$CZ$772='Field Check'!$C$57)*('Field Check'!$C$57&lt;&gt;"")))/'AS51'!$B$3,"")))</f>
        <v/>
      </c>
      <c r="AT85" s="163">
        <f>IF(AT$13="","",IF($B85="","",IFERROR($C85*$D85*SUMPRODUCT(('Dvd Calendar'!$E$767:$CZ$767&gt;AT$12)*('Dvd Calendar'!$E$767:$CZ$767&lt;=AT$13)*'Dvd Calendar'!$E$770:$CZ$770*(('Dvd Calendar'!$E$772:$CZ$772='Field Check'!$C$56)*('Field Check'!$C$56&lt;&gt;"")+('Dvd Calendar'!$E$772:$CZ$772='Field Check'!$C$57)*('Field Check'!$C$57&lt;&gt;"")))/'AS51'!$B$3,"")))</f>
        <v/>
      </c>
      <c r="AU85" s="163">
        <f>IF(AU$13="","",IF($B85="","",IFERROR($C85*$D85*SUMPRODUCT(('Dvd Calendar'!$E$767:$CZ$767&gt;AU$12)*('Dvd Calendar'!$E$767:$CZ$767&lt;=AU$13)*'Dvd Calendar'!$E$770:$CZ$770*(('Dvd Calendar'!$E$772:$CZ$772='Field Check'!$C$56)*('Field Check'!$C$56&lt;&gt;"")+('Dvd Calendar'!$E$772:$CZ$772='Field Check'!$C$57)*('Field Check'!$C$57&lt;&gt;"")))/'AS51'!$B$3,"")))</f>
        <v/>
      </c>
      <c r="AV85" s="163">
        <f>IF(AV$13="","",IF($B85="","",IFERROR($C85*$D85*SUMPRODUCT(('Dvd Calendar'!$E$767:$CZ$767&gt;AV$12)*('Dvd Calendar'!$E$767:$CZ$767&lt;=AV$13)*'Dvd Calendar'!$E$770:$CZ$770*(('Dvd Calendar'!$E$772:$CZ$772='Field Check'!$C$56)*('Field Check'!$C$56&lt;&gt;"")+('Dvd Calendar'!$E$772:$CZ$772='Field Check'!$C$57)*('Field Check'!$C$57&lt;&gt;"")))/'AS51'!$B$3,"")))</f>
        <v/>
      </c>
      <c r="AW85" s="163">
        <f>IF(AW$13="","",IF($B85="","",IFERROR($C85*$D85*SUMPRODUCT(('Dvd Calendar'!$E$767:$CZ$767&gt;AW$12)*('Dvd Calendar'!$E$767:$CZ$767&lt;=AW$13)*'Dvd Calendar'!$E$770:$CZ$770*(('Dvd Calendar'!$E$772:$CZ$772='Field Check'!$C$56)*('Field Check'!$C$56&lt;&gt;"")+('Dvd Calendar'!$E$772:$CZ$772='Field Check'!$C$57)*('Field Check'!$C$57&lt;&gt;"")))/'AS51'!$B$3,"")))</f>
        <v/>
      </c>
      <c r="AX85" s="163">
        <f>IF(AX$13="","",IF($B85="","",IFERROR($C85*$D85*SUMPRODUCT(('Dvd Calendar'!$E$767:$CZ$767&gt;AX$12)*('Dvd Calendar'!$E$767:$CZ$767&lt;=AX$13)*'Dvd Calendar'!$E$770:$CZ$770*(('Dvd Calendar'!$E$772:$CZ$772='Field Check'!$C$56)*('Field Check'!$C$56&lt;&gt;"")+('Dvd Calendar'!$E$772:$CZ$772='Field Check'!$C$57)*('Field Check'!$C$57&lt;&gt;"")))/'AS51'!$B$3,"")))</f>
        <v/>
      </c>
      <c r="AY85" s="163">
        <f>IF(AY$13="","",IF($B85="","",IFERROR($C85*$D85*SUMPRODUCT(('Dvd Calendar'!$E$767:$CZ$767&gt;AY$12)*('Dvd Calendar'!$E$767:$CZ$767&lt;=AY$13)*'Dvd Calendar'!$E$770:$CZ$770*(('Dvd Calendar'!$E$772:$CZ$772='Field Check'!$C$56)*('Field Check'!$C$56&lt;&gt;"")+('Dvd Calendar'!$E$772:$CZ$772='Field Check'!$C$57)*('Field Check'!$C$57&lt;&gt;"")))/'AS51'!$B$3,"")))</f>
        <v/>
      </c>
      <c r="AZ85" s="163">
        <f>IF(AZ$13="","",IF($B85="","",IFERROR($C85*$D85*SUMPRODUCT(('Dvd Calendar'!$E$767:$CZ$767&gt;AZ$12)*('Dvd Calendar'!$E$767:$CZ$767&lt;=AZ$13)*'Dvd Calendar'!$E$770:$CZ$770*(('Dvd Calendar'!$E$772:$CZ$772='Field Check'!$C$56)*('Field Check'!$C$56&lt;&gt;"")+('Dvd Calendar'!$E$772:$CZ$772='Field Check'!$C$57)*('Field Check'!$C$57&lt;&gt;"")))/'AS51'!$B$3,"")))</f>
        <v/>
      </c>
      <c r="BA85" s="163">
        <f>IF(BA$13="","",IF($B85="","",IFERROR($C85*$D85*SUMPRODUCT(('Dvd Calendar'!$E$767:$CZ$767&gt;BA$12)*('Dvd Calendar'!$E$767:$CZ$767&lt;=BA$13)*'Dvd Calendar'!$E$770:$CZ$770*(('Dvd Calendar'!$E$772:$CZ$772='Field Check'!$C$56)*('Field Check'!$C$56&lt;&gt;"")+('Dvd Calendar'!$E$772:$CZ$772='Field Check'!$C$57)*('Field Check'!$C$57&lt;&gt;"")))/'AS51'!$B$3,"")))</f>
        <v/>
      </c>
      <c r="BB85" s="163">
        <f>IF(BB$13="","",IF($B85="","",IFERROR($C85*$D85*SUMPRODUCT(('Dvd Calendar'!$E$767:$CZ$767&gt;BB$12)*('Dvd Calendar'!$E$767:$CZ$767&lt;=BB$13)*'Dvd Calendar'!$E$770:$CZ$770*(('Dvd Calendar'!$E$772:$CZ$772='Field Check'!$C$56)*('Field Check'!$C$56&lt;&gt;"")+('Dvd Calendar'!$E$772:$CZ$772='Field Check'!$C$57)*('Field Check'!$C$57&lt;&gt;"")))/'AS51'!$B$3,"")))</f>
        <v/>
      </c>
      <c r="BC85" s="163">
        <f>IF(BC$13="","",IF($B85="","",IFERROR($C85*$D85*SUMPRODUCT(('Dvd Calendar'!$E$767:$CZ$767&gt;BC$12)*('Dvd Calendar'!$E$767:$CZ$767&lt;=BC$13)*'Dvd Calendar'!$E$770:$CZ$770*(('Dvd Calendar'!$E$772:$CZ$772='Field Check'!$C$56)*('Field Check'!$C$56&lt;&gt;"")+('Dvd Calendar'!$E$772:$CZ$772='Field Check'!$C$57)*('Field Check'!$C$57&lt;&gt;"")))/'AS51'!$B$3,"")))</f>
        <v/>
      </c>
      <c r="BD85" s="163">
        <f>IF(BD$13="","",IF($B85="","",IFERROR($C85*$D85*SUMPRODUCT(('Dvd Calendar'!$E$767:$CZ$767&gt;BD$12)*('Dvd Calendar'!$E$767:$CZ$767&lt;=BD$13)*'Dvd Calendar'!$E$770:$CZ$770*(('Dvd Calendar'!$E$772:$CZ$772='Field Check'!$C$56)*('Field Check'!$C$56&lt;&gt;"")+('Dvd Calendar'!$E$772:$CZ$772='Field Check'!$C$57)*('Field Check'!$C$57&lt;&gt;"")))/'AS51'!$B$3,"")))</f>
        <v/>
      </c>
      <c r="BE85" s="163">
        <f>IF(BE$13="","",IF($B85="","",IFERROR($C85*$D85*SUMPRODUCT(('Dvd Calendar'!$E$767:$CZ$767&gt;BE$12)*('Dvd Calendar'!$E$767:$CZ$767&lt;=BE$13)*'Dvd Calendar'!$E$770:$CZ$770*(('Dvd Calendar'!$E$772:$CZ$772='Field Check'!$C$56)*('Field Check'!$C$56&lt;&gt;"")+('Dvd Calendar'!$E$772:$CZ$772='Field Check'!$C$57)*('Field Check'!$C$57&lt;&gt;"")))/'AS51'!$B$3,"")))</f>
        <v/>
      </c>
      <c r="BF85" s="163">
        <f>IF(BF$13="","",IF($B85="","",IFERROR($C85*$D85*SUMPRODUCT(('Dvd Calendar'!$E$767:$CZ$767&gt;BF$12)*('Dvd Calendar'!$E$767:$CZ$767&lt;=BF$13)*'Dvd Calendar'!$E$770:$CZ$770*(('Dvd Calendar'!$E$772:$CZ$772='Field Check'!$C$56)*('Field Check'!$C$56&lt;&gt;"")+('Dvd Calendar'!$E$772:$CZ$772='Field Check'!$C$57)*('Field Check'!$C$57&lt;&gt;"")))/'AS51'!$B$3,"")))</f>
        <v/>
      </c>
      <c r="BH85" s="163">
        <f>IF(BH$13="","",IF($B85="","",IFERROR(AQ85*$E85/100,"")))</f>
        <v/>
      </c>
      <c r="BI85" s="163">
        <f>IF(BI$13="","",IF($B85="","",IFERROR(AR85*$E85/100,"")))</f>
        <v/>
      </c>
      <c r="BJ85" s="163">
        <f>IF(BJ$13="","",IF($B85="","",IFERROR(AS85*$E85/100,"")))</f>
        <v/>
      </c>
      <c r="BK85" s="163">
        <f>IF(BK$13="","",IF($B85="","",IFERROR(AT85*$E85/100,"")))</f>
        <v/>
      </c>
      <c r="BL85" s="163">
        <f>IF(BL$13="","",IF($B85="","",IFERROR(AU85*$E85/100,"")))</f>
        <v/>
      </c>
      <c r="BM85" s="163">
        <f>IF(BM$13="","",IF($B85="","",IFERROR(AV85*$E85/100,"")))</f>
        <v/>
      </c>
      <c r="BN85" s="163">
        <f>IF(BN$13="","",IF($B85="","",IFERROR(AW85*$E85/100,"")))</f>
        <v/>
      </c>
      <c r="BO85" s="163">
        <f>IF(BO$13="","",IF($B85="","",IFERROR(AX85*$E85/100,"")))</f>
        <v/>
      </c>
      <c r="BP85" s="163">
        <f>IF(BP$13="","",IF($B85="","",IFERROR(AY85*$E85/100,"")))</f>
        <v/>
      </c>
      <c r="BQ85" s="163">
        <f>IF(BQ$13="","",IF($B85="","",IFERROR(AZ85*$E85/100,"")))</f>
        <v/>
      </c>
      <c r="BR85" s="163">
        <f>IF(BR$13="","",IF($B85="","",IFERROR(BA85*$E85/100,"")))</f>
        <v/>
      </c>
      <c r="BS85" s="163">
        <f>IF(BS$13="","",IF($B85="","",IFERROR(BB85*$E85/100,"")))</f>
        <v/>
      </c>
      <c r="BT85" s="163">
        <f>IF(BT$13="","",IF($B85="","",IFERROR(BC85*$E85/100,"")))</f>
        <v/>
      </c>
      <c r="BU85" s="163">
        <f>IF(BU$13="","",IF($B85="","",IFERROR(BD85*$E85/100,"")))</f>
        <v/>
      </c>
      <c r="BV85" s="163">
        <f>IF(BV$13="","",IF($B85="","",IFERROR(BE85*$E85/100,"")))</f>
        <v/>
      </c>
      <c r="BW85" s="163">
        <f>IF(BW$13="","",IF($B85="","",IFERROR(BF85*$E85/100,"")))</f>
        <v/>
      </c>
    </row>
    <row r="86">
      <c r="B86" s="126">
        <f>IF('AS51'!$C$76="","",'AS51'!$C$76)</f>
        <v/>
      </c>
      <c r="C86" s="74">
        <f>IF('AS51'!$B$76="","",'AS51'!$B$76)</f>
        <v/>
      </c>
      <c r="D86" s="75">
        <f>IFERROR('AS51'!$Q$76,1)</f>
        <v/>
      </c>
      <c r="E86" s="76">
        <f>IF($B86="","",IF(ISNUMBER('AS51'!$I$76),'AS51'!$I$76,'Index Summary'!$C$7))</f>
        <v/>
      </c>
      <c r="F86" s="77">
        <f>IF(F$13="","",IF($B86="","",IFERROR($C86*$D86*IF((Override!$C$4="ON")*(COUNTIFS(Override!$B$11:$B$40,$B86,Override!$D$11:$D$40,1,Override!$E$11:$E$40,"&gt;=0")-COUNTIFS(Override!$B$11:$B$40,$B86,Override!$D$11:$D$40,1,Override!$E$11:$E$40,"&gt;=0",Override!$C$11:$C$40,"MXAU"))&gt;0,SUMIFS(Override!$E$11:$E$40,Override!$B$11:$B$40,$B86,Override!$D$11:$D$40,1)-SUMIFS(Override!$E$11:$E$40,Override!$B$11:$B$40,$B86,Override!$D$11:$D$40,1,Override!$C$11:$C$40,"MXAU"),Override!$C$121)/'AS51'!$B$3,"")))</f>
        <v/>
      </c>
      <c r="G86" s="77">
        <f>IF(G$13="","",IF($B86="","",IFERROR($C86*$D86*IF((Override!$C$4="ON")*(COUNTIFS(Override!$B$11:$B$40,$B86,Override!$D$11:$D$40,2,Override!$E$11:$E$40,"&gt;=0")-COUNTIFS(Override!$B$11:$B$40,$B86,Override!$D$11:$D$40,2,Override!$E$11:$E$40,"&gt;=0",Override!$C$11:$C$40,"MXAU"))&gt;0,SUMIFS(Override!$E$11:$E$40,Override!$B$11:$B$40,$B86,Override!$D$11:$D$40,2)-SUMIFS(Override!$E$11:$E$40,Override!$B$11:$B$40,$B86,Override!$D$11:$D$40,2,Override!$C$11:$C$40,"MXAU"),Override!$D$121)/'AS51'!$B$3,"")))</f>
        <v/>
      </c>
      <c r="H86" s="77">
        <f>IF(H$13="","",IF($B86="","",IFERROR($C86*$D86*IF((Override!$C$4="ON")*(COUNTIFS(Override!$B$11:$B$40,$B86,Override!$D$11:$D$40,3,Override!$E$11:$E$40,"&gt;=0")-COUNTIFS(Override!$B$11:$B$40,$B86,Override!$D$11:$D$40,3,Override!$E$11:$E$40,"&gt;=0",Override!$C$11:$C$40,"MXAU"))&gt;0,SUMIFS(Override!$E$11:$E$40,Override!$B$11:$B$40,$B86,Override!$D$11:$D$40,3)-SUMIFS(Override!$E$11:$E$40,Override!$B$11:$B$40,$B86,Override!$D$11:$D$40,3,Override!$C$11:$C$40,"MXAU"),Override!$E$121)/'AS51'!$B$3,"")))</f>
        <v/>
      </c>
      <c r="I86" s="77">
        <f>IF(I$13="","",IF($B86="","",IFERROR($C86*$D86*IF((Override!$C$4="ON")*(COUNTIFS(Override!$B$11:$B$40,$B86,Override!$D$11:$D$40,4,Override!$E$11:$E$40,"&gt;=0")-COUNTIFS(Override!$B$11:$B$40,$B86,Override!$D$11:$D$40,4,Override!$E$11:$E$40,"&gt;=0",Override!$C$11:$C$40,"MXAU"))&gt;0,SUMIFS(Override!$E$11:$E$40,Override!$B$11:$B$40,$B86,Override!$D$11:$D$40,4)-SUMIFS(Override!$E$11:$E$40,Override!$B$11:$B$40,$B86,Override!$D$11:$D$40,4,Override!$C$11:$C$40,"MXAU"),Override!$F$121)/'AS51'!$B$3,"")))</f>
        <v/>
      </c>
      <c r="J86" s="77">
        <f>IF(J$13="","",IF($B86="","",IFERROR($C86*$D86*IF((Override!$C$4="ON")*(COUNTIFS(Override!$B$11:$B$40,$B86,Override!$D$11:$D$40,5,Override!$E$11:$E$40,"&gt;=0")-COUNTIFS(Override!$B$11:$B$40,$B86,Override!$D$11:$D$40,5,Override!$E$11:$E$40,"&gt;=0",Override!$C$11:$C$40,"MXAU"))&gt;0,SUMIFS(Override!$E$11:$E$40,Override!$B$11:$B$40,$B86,Override!$D$11:$D$40,5)-SUMIFS(Override!$E$11:$E$40,Override!$B$11:$B$40,$B86,Override!$D$11:$D$40,5,Override!$C$11:$C$40,"MXAU"),Override!$G$121)/'AS51'!$B$3,"")))</f>
        <v/>
      </c>
      <c r="K86" s="77">
        <f>IF(K$13="","",IF($B86="","",IFERROR($C86*$D86*IF((Override!$C$4="ON")*(COUNTIFS(Override!$B$11:$B$40,$B86,Override!$D$11:$D$40,6,Override!$E$11:$E$40,"&gt;=0")-COUNTIFS(Override!$B$11:$B$40,$B86,Override!$D$11:$D$40,6,Override!$E$11:$E$40,"&gt;=0",Override!$C$11:$C$40,"MXAU"))&gt;0,SUMIFS(Override!$E$11:$E$40,Override!$B$11:$B$40,$B86,Override!$D$11:$D$40,6)-SUMIFS(Override!$E$11:$E$40,Override!$B$11:$B$40,$B86,Override!$D$11:$D$40,6,Override!$C$11:$C$40,"MXAU"),Override!$H$121)/'AS51'!$B$3,"")))</f>
        <v/>
      </c>
      <c r="L86" s="77">
        <f>IF(L$13="","",IF($B86="","",IFERROR($C86*$D86*IF((Override!$C$4="ON")*(COUNTIFS(Override!$B$11:$B$40,$B86,Override!$D$11:$D$40,7,Override!$E$11:$E$40,"&gt;=0")-COUNTIFS(Override!$B$11:$B$40,$B86,Override!$D$11:$D$40,7,Override!$E$11:$E$40,"&gt;=0",Override!$C$11:$C$40,"MXAU"))&gt;0,SUMIFS(Override!$E$11:$E$40,Override!$B$11:$B$40,$B86,Override!$D$11:$D$40,7)-SUMIFS(Override!$E$11:$E$40,Override!$B$11:$B$40,$B86,Override!$D$11:$D$40,7,Override!$C$11:$C$40,"MXAU"),Override!$I$121)/'AS51'!$B$3,"")))</f>
        <v/>
      </c>
      <c r="M86" s="77">
        <f>IF(M$13="","",IF($B86="","",IFERROR($C86*$D86*IF((Override!$C$4="ON")*(COUNTIFS(Override!$B$11:$B$40,$B86,Override!$D$11:$D$40,8,Override!$E$11:$E$40,"&gt;=0")-COUNTIFS(Override!$B$11:$B$40,$B86,Override!$D$11:$D$40,8,Override!$E$11:$E$40,"&gt;=0",Override!$C$11:$C$40,"MXAU"))&gt;0,SUMIFS(Override!$E$11:$E$40,Override!$B$11:$B$40,$B86,Override!$D$11:$D$40,8)-SUMIFS(Override!$E$11:$E$40,Override!$B$11:$B$40,$B86,Override!$D$11:$D$40,8,Override!$C$11:$C$40,"MXAU"),Override!$J$121)/'AS51'!$B$3,"")))</f>
        <v/>
      </c>
      <c r="N86" s="77">
        <f>IF(N$13="","",IF($B86="","",IFERROR($C86*$D86*IF((Override!$C$4="ON")*(COUNTIFS(Override!$B$11:$B$40,$B86,Override!$D$11:$D$40,9,Override!$E$11:$E$40,"&gt;=0")-COUNTIFS(Override!$B$11:$B$40,$B86,Override!$D$11:$D$40,9,Override!$E$11:$E$40,"&gt;=0",Override!$C$11:$C$40,"MXAU"))&gt;0,SUMIFS(Override!$E$11:$E$40,Override!$B$11:$B$40,$B86,Override!$D$11:$D$40,9)-SUMIFS(Override!$E$11:$E$40,Override!$B$11:$B$40,$B86,Override!$D$11:$D$40,9,Override!$C$11:$C$40,"MXAU"),Override!$K$121)/'AS51'!$B$3,"")))</f>
        <v/>
      </c>
      <c r="O86" s="77">
        <f>IF(O$13="","",IF($B86="","",IFERROR($C86*$D86*IF((Override!$C$4="ON")*(COUNTIFS(Override!$B$11:$B$40,$B86,Override!$D$11:$D$40,10,Override!$E$11:$E$40,"&gt;=0")-COUNTIFS(Override!$B$11:$B$40,$B86,Override!$D$11:$D$40,10,Override!$E$11:$E$40,"&gt;=0",Override!$C$11:$C$40,"MXAU"))&gt;0,SUMIFS(Override!$E$11:$E$40,Override!$B$11:$B$40,$B86,Override!$D$11:$D$40,10)-SUMIFS(Override!$E$11:$E$40,Override!$B$11:$B$40,$B86,Override!$D$11:$D$40,10,Override!$C$11:$C$40,"MXAU"),Override!$L$121)/'AS51'!$B$3,"")))</f>
        <v/>
      </c>
      <c r="P86" s="77">
        <f>IF(P$13="","",IF($B86="","",IFERROR($C86*$D86*IF((Override!$C$4="ON")*(COUNTIFS(Override!$B$11:$B$40,$B86,Override!$D$11:$D$40,11,Override!$E$11:$E$40,"&gt;=0")-COUNTIFS(Override!$B$11:$B$40,$B86,Override!$D$11:$D$40,11,Override!$E$11:$E$40,"&gt;=0",Override!$C$11:$C$40,"MXAU"))&gt;0,SUMIFS(Override!$E$11:$E$40,Override!$B$11:$B$40,$B86,Override!$D$11:$D$40,11)-SUMIFS(Override!$E$11:$E$40,Override!$B$11:$B$40,$B86,Override!$D$11:$D$40,11,Override!$C$11:$C$40,"MXAU"),Override!$M$121)/'AS51'!$B$3,"")))</f>
        <v/>
      </c>
      <c r="Q86" s="77">
        <f>IF(Q$13="","",IF($B86="","",IFERROR($C86*$D86*IF((Override!$C$4="ON")*(COUNTIFS(Override!$B$11:$B$40,$B86,Override!$D$11:$D$40,12,Override!$E$11:$E$40,"&gt;=0")-COUNTIFS(Override!$B$11:$B$40,$B86,Override!$D$11:$D$40,12,Override!$E$11:$E$40,"&gt;=0",Override!$C$11:$C$40,"MXAU"))&gt;0,SUMIFS(Override!$E$11:$E$40,Override!$B$11:$B$40,$B86,Override!$D$11:$D$40,12)-SUMIFS(Override!$E$11:$E$40,Override!$B$11:$B$40,$B86,Override!$D$11:$D$40,12,Override!$C$11:$C$40,"MXAU"),Override!$N$121)/'AS51'!$B$3,"")))</f>
        <v/>
      </c>
      <c r="R86" s="77">
        <f>IF(R$13="","",IF($B86="","",IFERROR($C86*$D86*IF((Override!$C$4="ON")*(COUNTIFS(Override!$B$11:$B$40,$B86,Override!$D$11:$D$40,13,Override!$E$11:$E$40,"&gt;=0")-COUNTIFS(Override!$B$11:$B$40,$B86,Override!$D$11:$D$40,13,Override!$E$11:$E$40,"&gt;=0",Override!$C$11:$C$40,"MXAU"))&gt;0,SUMIFS(Override!$E$11:$E$40,Override!$B$11:$B$40,$B86,Override!$D$11:$D$40,13)-SUMIFS(Override!$E$11:$E$40,Override!$B$11:$B$40,$B86,Override!$D$11:$D$40,13,Override!$C$11:$C$40,"MXAU"),Override!$O$121)/'AS51'!$B$3,"")))</f>
        <v/>
      </c>
      <c r="S86" s="77">
        <f>IF(S$13="","",IF($B86="","",IFERROR($C86*$D86*IF((Override!$C$4="ON")*(COUNTIFS(Override!$B$11:$B$40,$B86,Override!$D$11:$D$40,14,Override!$E$11:$E$40,"&gt;=0")-COUNTIFS(Override!$B$11:$B$40,$B86,Override!$D$11:$D$40,14,Override!$E$11:$E$40,"&gt;=0",Override!$C$11:$C$40,"MXAU"))&gt;0,SUMIFS(Override!$E$11:$E$40,Override!$B$11:$B$40,$B86,Override!$D$11:$D$40,14)-SUMIFS(Override!$E$11:$E$40,Override!$B$11:$B$40,$B86,Override!$D$11:$D$40,14,Override!$C$11:$C$40,"MXAU"),Override!$P$121)/'AS51'!$B$3,"")))</f>
        <v/>
      </c>
      <c r="T86" s="77">
        <f>IF(T$13="","",IF($B86="","",IFERROR($C86*$D86*IF((Override!$C$4="ON")*(COUNTIFS(Override!$B$11:$B$40,$B86,Override!$D$11:$D$40,15,Override!$E$11:$E$40,"&gt;=0")-COUNTIFS(Override!$B$11:$B$40,$B86,Override!$D$11:$D$40,15,Override!$E$11:$E$40,"&gt;=0",Override!$C$11:$C$40,"MXAU"))&gt;0,SUMIFS(Override!$E$11:$E$40,Override!$B$11:$B$40,$B86,Override!$D$11:$D$40,15)-SUMIFS(Override!$E$11:$E$40,Override!$B$11:$B$40,$B86,Override!$D$11:$D$40,15,Override!$C$11:$C$40,"MXAU"),Override!$Q$121)/'AS51'!$B$3,"")))</f>
        <v/>
      </c>
      <c r="U86" s="77">
        <f>IF(U$13="","",IF($B86="","",IFERROR($C86*$D86*IF((Override!$C$4="ON")*(COUNTIFS(Override!$B$11:$B$40,$B86,Override!$D$11:$D$40,16,Override!$E$11:$E$40,"&gt;=0")-COUNTIFS(Override!$B$11:$B$40,$B86,Override!$D$11:$D$40,16,Override!$E$11:$E$40,"&gt;=0",Override!$C$11:$C$40,"MXAU"))&gt;0,SUMIFS(Override!$E$11:$E$40,Override!$B$11:$B$40,$B86,Override!$D$11:$D$40,16)-SUMIFS(Override!$E$11:$E$40,Override!$B$11:$B$40,$B86,Override!$D$11:$D$40,16,Override!$C$11:$C$40,"MXAU"),Override!$R$121)/'AS51'!$B$3,"")))</f>
        <v/>
      </c>
      <c r="W86" s="77">
        <f>IF(W$13="","",IF($B86="","",IFERROR(F86*$E86/100,"")))</f>
        <v/>
      </c>
      <c r="X86" s="77">
        <f>IF(X$13="","",IF($B86="","",IFERROR(G86*$E86/100,"")))</f>
        <v/>
      </c>
      <c r="Y86" s="77">
        <f>IF(Y$13="","",IF($B86="","",IFERROR(H86*$E86/100,"")))</f>
        <v/>
      </c>
      <c r="Z86" s="77">
        <f>IF(Z$13="","",IF($B86="","",IFERROR(I86*$E86/100,"")))</f>
        <v/>
      </c>
      <c r="AA86" s="77">
        <f>IF(AA$13="","",IF($B86="","",IFERROR(J86*$E86/100,"")))</f>
        <v/>
      </c>
      <c r="AB86" s="77">
        <f>IF(AB$13="","",IF($B86="","",IFERROR(K86*$E86/100,"")))</f>
        <v/>
      </c>
      <c r="AC86" s="77">
        <f>IF(AC$13="","",IF($B86="","",IFERROR(L86*$E86/100,"")))</f>
        <v/>
      </c>
      <c r="AD86" s="77">
        <f>IF(AD$13="","",IF($B86="","",IFERROR(M86*$E86/100,"")))</f>
        <v/>
      </c>
      <c r="AE86" s="77">
        <f>IF(AE$13="","",IF($B86="","",IFERROR(N86*$E86/100,"")))</f>
        <v/>
      </c>
      <c r="AF86" s="77">
        <f>IF(AF$13="","",IF($B86="","",IFERROR(O86*$E86/100,"")))</f>
        <v/>
      </c>
      <c r="AG86" s="77">
        <f>IF(AG$13="","",IF($B86="","",IFERROR(P86*$E86/100,"")))</f>
        <v/>
      </c>
      <c r="AH86" s="77">
        <f>IF(AH$13="","",IF($B86="","",IFERROR(Q86*$E86/100,"")))</f>
        <v/>
      </c>
      <c r="AI86" s="77">
        <f>IF(AI$13="","",IF($B86="","",IFERROR(R86*$E86/100,"")))</f>
        <v/>
      </c>
      <c r="AJ86" s="77">
        <f>IF(AJ$13="","",IF($B86="","",IFERROR(S86*$E86/100,"")))</f>
        <v/>
      </c>
      <c r="AK86" s="77">
        <f>IF(AK$13="","",IF($B86="","",IFERROR(T86*$E86/100,"")))</f>
        <v/>
      </c>
      <c r="AL86" s="77">
        <f>IF(AL$13="","",IF($B86="","",IFERROR(U86*$E86/100,"")))</f>
        <v/>
      </c>
      <c r="AN86" s="77">
        <f>IF($B86="","",SUMIF($F$13:$U$13,"&lt;="&amp;Sector!$D$51,$F86:$U86))</f>
        <v/>
      </c>
      <c r="AO86" s="77">
        <f>IF($B86="","",SUMIF($W$13:$AL$13,"&lt;="&amp;Sector!$D$51,$W86:$AL86))</f>
        <v/>
      </c>
      <c r="AQ86" s="163">
        <f>IF(AQ$13="","",IF($B86="","",IFERROR($C86*$D86*SUMPRODUCT(('Dvd Calendar'!$E$778:$CZ$778&gt;AQ$12)*('Dvd Calendar'!$E$778:$CZ$778&lt;=AQ$13)*'Dvd Calendar'!$E$781:$CZ$781*(('Dvd Calendar'!$E$783:$CZ$783='Field Check'!$C$56)*('Field Check'!$C$56&lt;&gt;"")+('Dvd Calendar'!$E$783:$CZ$783='Field Check'!$C$57)*('Field Check'!$C$57&lt;&gt;"")))/'AS51'!$B$3,"")))</f>
        <v/>
      </c>
      <c r="AR86" s="163">
        <f>IF(AR$13="","",IF($B86="","",IFERROR($C86*$D86*SUMPRODUCT(('Dvd Calendar'!$E$778:$CZ$778&gt;AR$12)*('Dvd Calendar'!$E$778:$CZ$778&lt;=AR$13)*'Dvd Calendar'!$E$781:$CZ$781*(('Dvd Calendar'!$E$783:$CZ$783='Field Check'!$C$56)*('Field Check'!$C$56&lt;&gt;"")+('Dvd Calendar'!$E$783:$CZ$783='Field Check'!$C$57)*('Field Check'!$C$57&lt;&gt;"")))/'AS51'!$B$3,"")))</f>
        <v/>
      </c>
      <c r="AS86" s="163">
        <f>IF(AS$13="","",IF($B86="","",IFERROR($C86*$D86*SUMPRODUCT(('Dvd Calendar'!$E$778:$CZ$778&gt;AS$12)*('Dvd Calendar'!$E$778:$CZ$778&lt;=AS$13)*'Dvd Calendar'!$E$781:$CZ$781*(('Dvd Calendar'!$E$783:$CZ$783='Field Check'!$C$56)*('Field Check'!$C$56&lt;&gt;"")+('Dvd Calendar'!$E$783:$CZ$783='Field Check'!$C$57)*('Field Check'!$C$57&lt;&gt;"")))/'AS51'!$B$3,"")))</f>
        <v/>
      </c>
      <c r="AT86" s="163">
        <f>IF(AT$13="","",IF($B86="","",IFERROR($C86*$D86*SUMPRODUCT(('Dvd Calendar'!$E$778:$CZ$778&gt;AT$12)*('Dvd Calendar'!$E$778:$CZ$778&lt;=AT$13)*'Dvd Calendar'!$E$781:$CZ$781*(('Dvd Calendar'!$E$783:$CZ$783='Field Check'!$C$56)*('Field Check'!$C$56&lt;&gt;"")+('Dvd Calendar'!$E$783:$CZ$783='Field Check'!$C$57)*('Field Check'!$C$57&lt;&gt;"")))/'AS51'!$B$3,"")))</f>
        <v/>
      </c>
      <c r="AU86" s="163">
        <f>IF(AU$13="","",IF($B86="","",IFERROR($C86*$D86*SUMPRODUCT(('Dvd Calendar'!$E$778:$CZ$778&gt;AU$12)*('Dvd Calendar'!$E$778:$CZ$778&lt;=AU$13)*'Dvd Calendar'!$E$781:$CZ$781*(('Dvd Calendar'!$E$783:$CZ$783='Field Check'!$C$56)*('Field Check'!$C$56&lt;&gt;"")+('Dvd Calendar'!$E$783:$CZ$783='Field Check'!$C$57)*('Field Check'!$C$57&lt;&gt;"")))/'AS51'!$B$3,"")))</f>
        <v/>
      </c>
      <c r="AV86" s="163">
        <f>IF(AV$13="","",IF($B86="","",IFERROR($C86*$D86*SUMPRODUCT(('Dvd Calendar'!$E$778:$CZ$778&gt;AV$12)*('Dvd Calendar'!$E$778:$CZ$778&lt;=AV$13)*'Dvd Calendar'!$E$781:$CZ$781*(('Dvd Calendar'!$E$783:$CZ$783='Field Check'!$C$56)*('Field Check'!$C$56&lt;&gt;"")+('Dvd Calendar'!$E$783:$CZ$783='Field Check'!$C$57)*('Field Check'!$C$57&lt;&gt;"")))/'AS51'!$B$3,"")))</f>
        <v/>
      </c>
      <c r="AW86" s="163">
        <f>IF(AW$13="","",IF($B86="","",IFERROR($C86*$D86*SUMPRODUCT(('Dvd Calendar'!$E$778:$CZ$778&gt;AW$12)*('Dvd Calendar'!$E$778:$CZ$778&lt;=AW$13)*'Dvd Calendar'!$E$781:$CZ$781*(('Dvd Calendar'!$E$783:$CZ$783='Field Check'!$C$56)*('Field Check'!$C$56&lt;&gt;"")+('Dvd Calendar'!$E$783:$CZ$783='Field Check'!$C$57)*('Field Check'!$C$57&lt;&gt;"")))/'AS51'!$B$3,"")))</f>
        <v/>
      </c>
      <c r="AX86" s="163">
        <f>IF(AX$13="","",IF($B86="","",IFERROR($C86*$D86*SUMPRODUCT(('Dvd Calendar'!$E$778:$CZ$778&gt;AX$12)*('Dvd Calendar'!$E$778:$CZ$778&lt;=AX$13)*'Dvd Calendar'!$E$781:$CZ$781*(('Dvd Calendar'!$E$783:$CZ$783='Field Check'!$C$56)*('Field Check'!$C$56&lt;&gt;"")+('Dvd Calendar'!$E$783:$CZ$783='Field Check'!$C$57)*('Field Check'!$C$57&lt;&gt;"")))/'AS51'!$B$3,"")))</f>
        <v/>
      </c>
      <c r="AY86" s="163">
        <f>IF(AY$13="","",IF($B86="","",IFERROR($C86*$D86*SUMPRODUCT(('Dvd Calendar'!$E$778:$CZ$778&gt;AY$12)*('Dvd Calendar'!$E$778:$CZ$778&lt;=AY$13)*'Dvd Calendar'!$E$781:$CZ$781*(('Dvd Calendar'!$E$783:$CZ$783='Field Check'!$C$56)*('Field Check'!$C$56&lt;&gt;"")+('Dvd Calendar'!$E$783:$CZ$783='Field Check'!$C$57)*('Field Check'!$C$57&lt;&gt;"")))/'AS51'!$B$3,"")))</f>
        <v/>
      </c>
      <c r="AZ86" s="163">
        <f>IF(AZ$13="","",IF($B86="","",IFERROR($C86*$D86*SUMPRODUCT(('Dvd Calendar'!$E$778:$CZ$778&gt;AZ$12)*('Dvd Calendar'!$E$778:$CZ$778&lt;=AZ$13)*'Dvd Calendar'!$E$781:$CZ$781*(('Dvd Calendar'!$E$783:$CZ$783='Field Check'!$C$56)*('Field Check'!$C$56&lt;&gt;"")+('Dvd Calendar'!$E$783:$CZ$783='Field Check'!$C$57)*('Field Check'!$C$57&lt;&gt;"")))/'AS51'!$B$3,"")))</f>
        <v/>
      </c>
      <c r="BA86" s="163">
        <f>IF(BA$13="","",IF($B86="","",IFERROR($C86*$D86*SUMPRODUCT(('Dvd Calendar'!$E$778:$CZ$778&gt;BA$12)*('Dvd Calendar'!$E$778:$CZ$778&lt;=BA$13)*'Dvd Calendar'!$E$781:$CZ$781*(('Dvd Calendar'!$E$783:$CZ$783='Field Check'!$C$56)*('Field Check'!$C$56&lt;&gt;"")+('Dvd Calendar'!$E$783:$CZ$783='Field Check'!$C$57)*('Field Check'!$C$57&lt;&gt;"")))/'AS51'!$B$3,"")))</f>
        <v/>
      </c>
      <c r="BB86" s="163">
        <f>IF(BB$13="","",IF($B86="","",IFERROR($C86*$D86*SUMPRODUCT(('Dvd Calendar'!$E$778:$CZ$778&gt;BB$12)*('Dvd Calendar'!$E$778:$CZ$778&lt;=BB$13)*'Dvd Calendar'!$E$781:$CZ$781*(('Dvd Calendar'!$E$783:$CZ$783='Field Check'!$C$56)*('Field Check'!$C$56&lt;&gt;"")+('Dvd Calendar'!$E$783:$CZ$783='Field Check'!$C$57)*('Field Check'!$C$57&lt;&gt;"")))/'AS51'!$B$3,"")))</f>
        <v/>
      </c>
      <c r="BC86" s="163">
        <f>IF(BC$13="","",IF($B86="","",IFERROR($C86*$D86*SUMPRODUCT(('Dvd Calendar'!$E$778:$CZ$778&gt;BC$12)*('Dvd Calendar'!$E$778:$CZ$778&lt;=BC$13)*'Dvd Calendar'!$E$781:$CZ$781*(('Dvd Calendar'!$E$783:$CZ$783='Field Check'!$C$56)*('Field Check'!$C$56&lt;&gt;"")+('Dvd Calendar'!$E$783:$CZ$783='Field Check'!$C$57)*('Field Check'!$C$57&lt;&gt;"")))/'AS51'!$B$3,"")))</f>
        <v/>
      </c>
      <c r="BD86" s="163">
        <f>IF(BD$13="","",IF($B86="","",IFERROR($C86*$D86*SUMPRODUCT(('Dvd Calendar'!$E$778:$CZ$778&gt;BD$12)*('Dvd Calendar'!$E$778:$CZ$778&lt;=BD$13)*'Dvd Calendar'!$E$781:$CZ$781*(('Dvd Calendar'!$E$783:$CZ$783='Field Check'!$C$56)*('Field Check'!$C$56&lt;&gt;"")+('Dvd Calendar'!$E$783:$CZ$783='Field Check'!$C$57)*('Field Check'!$C$57&lt;&gt;"")))/'AS51'!$B$3,"")))</f>
        <v/>
      </c>
      <c r="BE86" s="163">
        <f>IF(BE$13="","",IF($B86="","",IFERROR($C86*$D86*SUMPRODUCT(('Dvd Calendar'!$E$778:$CZ$778&gt;BE$12)*('Dvd Calendar'!$E$778:$CZ$778&lt;=BE$13)*'Dvd Calendar'!$E$781:$CZ$781*(('Dvd Calendar'!$E$783:$CZ$783='Field Check'!$C$56)*('Field Check'!$C$56&lt;&gt;"")+('Dvd Calendar'!$E$783:$CZ$783='Field Check'!$C$57)*('Field Check'!$C$57&lt;&gt;"")))/'AS51'!$B$3,"")))</f>
        <v/>
      </c>
      <c r="BF86" s="163">
        <f>IF(BF$13="","",IF($B86="","",IFERROR($C86*$D86*SUMPRODUCT(('Dvd Calendar'!$E$778:$CZ$778&gt;BF$12)*('Dvd Calendar'!$E$778:$CZ$778&lt;=BF$13)*'Dvd Calendar'!$E$781:$CZ$781*(('Dvd Calendar'!$E$783:$CZ$783='Field Check'!$C$56)*('Field Check'!$C$56&lt;&gt;"")+('Dvd Calendar'!$E$783:$CZ$783='Field Check'!$C$57)*('Field Check'!$C$57&lt;&gt;"")))/'AS51'!$B$3,"")))</f>
        <v/>
      </c>
      <c r="BH86" s="163">
        <f>IF(BH$13="","",IF($B86="","",IFERROR(AQ86*$E86/100,"")))</f>
        <v/>
      </c>
      <c r="BI86" s="163">
        <f>IF(BI$13="","",IF($B86="","",IFERROR(AR86*$E86/100,"")))</f>
        <v/>
      </c>
      <c r="BJ86" s="163">
        <f>IF(BJ$13="","",IF($B86="","",IFERROR(AS86*$E86/100,"")))</f>
        <v/>
      </c>
      <c r="BK86" s="163">
        <f>IF(BK$13="","",IF($B86="","",IFERROR(AT86*$E86/100,"")))</f>
        <v/>
      </c>
      <c r="BL86" s="163">
        <f>IF(BL$13="","",IF($B86="","",IFERROR(AU86*$E86/100,"")))</f>
        <v/>
      </c>
      <c r="BM86" s="163">
        <f>IF(BM$13="","",IF($B86="","",IFERROR(AV86*$E86/100,"")))</f>
        <v/>
      </c>
      <c r="BN86" s="163">
        <f>IF(BN$13="","",IF($B86="","",IFERROR(AW86*$E86/100,"")))</f>
        <v/>
      </c>
      <c r="BO86" s="163">
        <f>IF(BO$13="","",IF($B86="","",IFERROR(AX86*$E86/100,"")))</f>
        <v/>
      </c>
      <c r="BP86" s="163">
        <f>IF(BP$13="","",IF($B86="","",IFERROR(AY86*$E86/100,"")))</f>
        <v/>
      </c>
      <c r="BQ86" s="163">
        <f>IF(BQ$13="","",IF($B86="","",IFERROR(AZ86*$E86/100,"")))</f>
        <v/>
      </c>
      <c r="BR86" s="163">
        <f>IF(BR$13="","",IF($B86="","",IFERROR(BA86*$E86/100,"")))</f>
        <v/>
      </c>
      <c r="BS86" s="163">
        <f>IF(BS$13="","",IF($B86="","",IFERROR(BB86*$E86/100,"")))</f>
        <v/>
      </c>
      <c r="BT86" s="163">
        <f>IF(BT$13="","",IF($B86="","",IFERROR(BC86*$E86/100,"")))</f>
        <v/>
      </c>
      <c r="BU86" s="163">
        <f>IF(BU$13="","",IF($B86="","",IFERROR(BD86*$E86/100,"")))</f>
        <v/>
      </c>
      <c r="BV86" s="163">
        <f>IF(BV$13="","",IF($B86="","",IFERROR(BE86*$E86/100,"")))</f>
        <v/>
      </c>
      <c r="BW86" s="163">
        <f>IF(BW$13="","",IF($B86="","",IFERROR(BF86*$E86/100,"")))</f>
        <v/>
      </c>
    </row>
    <row r="87">
      <c r="B87" s="126">
        <f>IF('AS51'!$C$77="","",'AS51'!$C$77)</f>
        <v/>
      </c>
      <c r="C87" s="74">
        <f>IF('AS51'!$B$77="","",'AS51'!$B$77)</f>
        <v/>
      </c>
      <c r="D87" s="75">
        <f>IFERROR('AS51'!$Q$77,1)</f>
        <v/>
      </c>
      <c r="E87" s="76">
        <f>IF($B87="","",IF(ISNUMBER('AS51'!$I$77),'AS51'!$I$77,'Index Summary'!$C$7))</f>
        <v/>
      </c>
      <c r="F87" s="77">
        <f>IF(F$13="","",IF($B87="","",IFERROR($C87*$D87*IF((Override!$C$4="ON")*(COUNTIFS(Override!$B$11:$B$40,$B87,Override!$D$11:$D$40,1,Override!$E$11:$E$40,"&gt;=0")-COUNTIFS(Override!$B$11:$B$40,$B87,Override!$D$11:$D$40,1,Override!$E$11:$E$40,"&gt;=0",Override!$C$11:$C$40,"MXAU"))&gt;0,SUMIFS(Override!$E$11:$E$40,Override!$B$11:$B$40,$B87,Override!$D$11:$D$40,1)-SUMIFS(Override!$E$11:$E$40,Override!$B$11:$B$40,$B87,Override!$D$11:$D$40,1,Override!$C$11:$C$40,"MXAU"),Override!$C$122)/'AS51'!$B$3,"")))</f>
        <v/>
      </c>
      <c r="G87" s="77">
        <f>IF(G$13="","",IF($B87="","",IFERROR($C87*$D87*IF((Override!$C$4="ON")*(COUNTIFS(Override!$B$11:$B$40,$B87,Override!$D$11:$D$40,2,Override!$E$11:$E$40,"&gt;=0")-COUNTIFS(Override!$B$11:$B$40,$B87,Override!$D$11:$D$40,2,Override!$E$11:$E$40,"&gt;=0",Override!$C$11:$C$40,"MXAU"))&gt;0,SUMIFS(Override!$E$11:$E$40,Override!$B$11:$B$40,$B87,Override!$D$11:$D$40,2)-SUMIFS(Override!$E$11:$E$40,Override!$B$11:$B$40,$B87,Override!$D$11:$D$40,2,Override!$C$11:$C$40,"MXAU"),Override!$D$122)/'AS51'!$B$3,"")))</f>
        <v/>
      </c>
      <c r="H87" s="77">
        <f>IF(H$13="","",IF($B87="","",IFERROR($C87*$D87*IF((Override!$C$4="ON")*(COUNTIFS(Override!$B$11:$B$40,$B87,Override!$D$11:$D$40,3,Override!$E$11:$E$40,"&gt;=0")-COUNTIFS(Override!$B$11:$B$40,$B87,Override!$D$11:$D$40,3,Override!$E$11:$E$40,"&gt;=0",Override!$C$11:$C$40,"MXAU"))&gt;0,SUMIFS(Override!$E$11:$E$40,Override!$B$11:$B$40,$B87,Override!$D$11:$D$40,3)-SUMIFS(Override!$E$11:$E$40,Override!$B$11:$B$40,$B87,Override!$D$11:$D$40,3,Override!$C$11:$C$40,"MXAU"),Override!$E$122)/'AS51'!$B$3,"")))</f>
        <v/>
      </c>
      <c r="I87" s="77">
        <f>IF(I$13="","",IF($B87="","",IFERROR($C87*$D87*IF((Override!$C$4="ON")*(COUNTIFS(Override!$B$11:$B$40,$B87,Override!$D$11:$D$40,4,Override!$E$11:$E$40,"&gt;=0")-COUNTIFS(Override!$B$11:$B$40,$B87,Override!$D$11:$D$40,4,Override!$E$11:$E$40,"&gt;=0",Override!$C$11:$C$40,"MXAU"))&gt;0,SUMIFS(Override!$E$11:$E$40,Override!$B$11:$B$40,$B87,Override!$D$11:$D$40,4)-SUMIFS(Override!$E$11:$E$40,Override!$B$11:$B$40,$B87,Override!$D$11:$D$40,4,Override!$C$11:$C$40,"MXAU"),Override!$F$122)/'AS51'!$B$3,"")))</f>
        <v/>
      </c>
      <c r="J87" s="77">
        <f>IF(J$13="","",IF($B87="","",IFERROR($C87*$D87*IF((Override!$C$4="ON")*(COUNTIFS(Override!$B$11:$B$40,$B87,Override!$D$11:$D$40,5,Override!$E$11:$E$40,"&gt;=0")-COUNTIFS(Override!$B$11:$B$40,$B87,Override!$D$11:$D$40,5,Override!$E$11:$E$40,"&gt;=0",Override!$C$11:$C$40,"MXAU"))&gt;0,SUMIFS(Override!$E$11:$E$40,Override!$B$11:$B$40,$B87,Override!$D$11:$D$40,5)-SUMIFS(Override!$E$11:$E$40,Override!$B$11:$B$40,$B87,Override!$D$11:$D$40,5,Override!$C$11:$C$40,"MXAU"),Override!$G$122)/'AS51'!$B$3,"")))</f>
        <v/>
      </c>
      <c r="K87" s="77">
        <f>IF(K$13="","",IF($B87="","",IFERROR($C87*$D87*IF((Override!$C$4="ON")*(COUNTIFS(Override!$B$11:$B$40,$B87,Override!$D$11:$D$40,6,Override!$E$11:$E$40,"&gt;=0")-COUNTIFS(Override!$B$11:$B$40,$B87,Override!$D$11:$D$40,6,Override!$E$11:$E$40,"&gt;=0",Override!$C$11:$C$40,"MXAU"))&gt;0,SUMIFS(Override!$E$11:$E$40,Override!$B$11:$B$40,$B87,Override!$D$11:$D$40,6)-SUMIFS(Override!$E$11:$E$40,Override!$B$11:$B$40,$B87,Override!$D$11:$D$40,6,Override!$C$11:$C$40,"MXAU"),Override!$H$122)/'AS51'!$B$3,"")))</f>
        <v/>
      </c>
      <c r="L87" s="77">
        <f>IF(L$13="","",IF($B87="","",IFERROR($C87*$D87*IF((Override!$C$4="ON")*(COUNTIFS(Override!$B$11:$B$40,$B87,Override!$D$11:$D$40,7,Override!$E$11:$E$40,"&gt;=0")-COUNTIFS(Override!$B$11:$B$40,$B87,Override!$D$11:$D$40,7,Override!$E$11:$E$40,"&gt;=0",Override!$C$11:$C$40,"MXAU"))&gt;0,SUMIFS(Override!$E$11:$E$40,Override!$B$11:$B$40,$B87,Override!$D$11:$D$40,7)-SUMIFS(Override!$E$11:$E$40,Override!$B$11:$B$40,$B87,Override!$D$11:$D$40,7,Override!$C$11:$C$40,"MXAU"),Override!$I$122)/'AS51'!$B$3,"")))</f>
        <v/>
      </c>
      <c r="M87" s="77">
        <f>IF(M$13="","",IF($B87="","",IFERROR($C87*$D87*IF((Override!$C$4="ON")*(COUNTIFS(Override!$B$11:$B$40,$B87,Override!$D$11:$D$40,8,Override!$E$11:$E$40,"&gt;=0")-COUNTIFS(Override!$B$11:$B$40,$B87,Override!$D$11:$D$40,8,Override!$E$11:$E$40,"&gt;=0",Override!$C$11:$C$40,"MXAU"))&gt;0,SUMIFS(Override!$E$11:$E$40,Override!$B$11:$B$40,$B87,Override!$D$11:$D$40,8)-SUMIFS(Override!$E$11:$E$40,Override!$B$11:$B$40,$B87,Override!$D$11:$D$40,8,Override!$C$11:$C$40,"MXAU"),Override!$J$122)/'AS51'!$B$3,"")))</f>
        <v/>
      </c>
      <c r="N87" s="77">
        <f>IF(N$13="","",IF($B87="","",IFERROR($C87*$D87*IF((Override!$C$4="ON")*(COUNTIFS(Override!$B$11:$B$40,$B87,Override!$D$11:$D$40,9,Override!$E$11:$E$40,"&gt;=0")-COUNTIFS(Override!$B$11:$B$40,$B87,Override!$D$11:$D$40,9,Override!$E$11:$E$40,"&gt;=0",Override!$C$11:$C$40,"MXAU"))&gt;0,SUMIFS(Override!$E$11:$E$40,Override!$B$11:$B$40,$B87,Override!$D$11:$D$40,9)-SUMIFS(Override!$E$11:$E$40,Override!$B$11:$B$40,$B87,Override!$D$11:$D$40,9,Override!$C$11:$C$40,"MXAU"),Override!$K$122)/'AS51'!$B$3,"")))</f>
        <v/>
      </c>
      <c r="O87" s="77">
        <f>IF(O$13="","",IF($B87="","",IFERROR($C87*$D87*IF((Override!$C$4="ON")*(COUNTIFS(Override!$B$11:$B$40,$B87,Override!$D$11:$D$40,10,Override!$E$11:$E$40,"&gt;=0")-COUNTIFS(Override!$B$11:$B$40,$B87,Override!$D$11:$D$40,10,Override!$E$11:$E$40,"&gt;=0",Override!$C$11:$C$40,"MXAU"))&gt;0,SUMIFS(Override!$E$11:$E$40,Override!$B$11:$B$40,$B87,Override!$D$11:$D$40,10)-SUMIFS(Override!$E$11:$E$40,Override!$B$11:$B$40,$B87,Override!$D$11:$D$40,10,Override!$C$11:$C$40,"MXAU"),Override!$L$122)/'AS51'!$B$3,"")))</f>
        <v/>
      </c>
      <c r="P87" s="77">
        <f>IF(P$13="","",IF($B87="","",IFERROR($C87*$D87*IF((Override!$C$4="ON")*(COUNTIFS(Override!$B$11:$B$40,$B87,Override!$D$11:$D$40,11,Override!$E$11:$E$40,"&gt;=0")-COUNTIFS(Override!$B$11:$B$40,$B87,Override!$D$11:$D$40,11,Override!$E$11:$E$40,"&gt;=0",Override!$C$11:$C$40,"MXAU"))&gt;0,SUMIFS(Override!$E$11:$E$40,Override!$B$11:$B$40,$B87,Override!$D$11:$D$40,11)-SUMIFS(Override!$E$11:$E$40,Override!$B$11:$B$40,$B87,Override!$D$11:$D$40,11,Override!$C$11:$C$40,"MXAU"),Override!$M$122)/'AS51'!$B$3,"")))</f>
        <v/>
      </c>
      <c r="Q87" s="77">
        <f>IF(Q$13="","",IF($B87="","",IFERROR($C87*$D87*IF((Override!$C$4="ON")*(COUNTIFS(Override!$B$11:$B$40,$B87,Override!$D$11:$D$40,12,Override!$E$11:$E$40,"&gt;=0")-COUNTIFS(Override!$B$11:$B$40,$B87,Override!$D$11:$D$40,12,Override!$E$11:$E$40,"&gt;=0",Override!$C$11:$C$40,"MXAU"))&gt;0,SUMIFS(Override!$E$11:$E$40,Override!$B$11:$B$40,$B87,Override!$D$11:$D$40,12)-SUMIFS(Override!$E$11:$E$40,Override!$B$11:$B$40,$B87,Override!$D$11:$D$40,12,Override!$C$11:$C$40,"MXAU"),Override!$N$122)/'AS51'!$B$3,"")))</f>
        <v/>
      </c>
      <c r="R87" s="77">
        <f>IF(R$13="","",IF($B87="","",IFERROR($C87*$D87*IF((Override!$C$4="ON")*(COUNTIFS(Override!$B$11:$B$40,$B87,Override!$D$11:$D$40,13,Override!$E$11:$E$40,"&gt;=0")-COUNTIFS(Override!$B$11:$B$40,$B87,Override!$D$11:$D$40,13,Override!$E$11:$E$40,"&gt;=0",Override!$C$11:$C$40,"MXAU"))&gt;0,SUMIFS(Override!$E$11:$E$40,Override!$B$11:$B$40,$B87,Override!$D$11:$D$40,13)-SUMIFS(Override!$E$11:$E$40,Override!$B$11:$B$40,$B87,Override!$D$11:$D$40,13,Override!$C$11:$C$40,"MXAU"),Override!$O$122)/'AS51'!$B$3,"")))</f>
        <v/>
      </c>
      <c r="S87" s="77">
        <f>IF(S$13="","",IF($B87="","",IFERROR($C87*$D87*IF((Override!$C$4="ON")*(COUNTIFS(Override!$B$11:$B$40,$B87,Override!$D$11:$D$40,14,Override!$E$11:$E$40,"&gt;=0")-COUNTIFS(Override!$B$11:$B$40,$B87,Override!$D$11:$D$40,14,Override!$E$11:$E$40,"&gt;=0",Override!$C$11:$C$40,"MXAU"))&gt;0,SUMIFS(Override!$E$11:$E$40,Override!$B$11:$B$40,$B87,Override!$D$11:$D$40,14)-SUMIFS(Override!$E$11:$E$40,Override!$B$11:$B$40,$B87,Override!$D$11:$D$40,14,Override!$C$11:$C$40,"MXAU"),Override!$P$122)/'AS51'!$B$3,"")))</f>
        <v/>
      </c>
      <c r="T87" s="77">
        <f>IF(T$13="","",IF($B87="","",IFERROR($C87*$D87*IF((Override!$C$4="ON")*(COUNTIFS(Override!$B$11:$B$40,$B87,Override!$D$11:$D$40,15,Override!$E$11:$E$40,"&gt;=0")-COUNTIFS(Override!$B$11:$B$40,$B87,Override!$D$11:$D$40,15,Override!$E$11:$E$40,"&gt;=0",Override!$C$11:$C$40,"MXAU"))&gt;0,SUMIFS(Override!$E$11:$E$40,Override!$B$11:$B$40,$B87,Override!$D$11:$D$40,15)-SUMIFS(Override!$E$11:$E$40,Override!$B$11:$B$40,$B87,Override!$D$11:$D$40,15,Override!$C$11:$C$40,"MXAU"),Override!$Q$122)/'AS51'!$B$3,"")))</f>
        <v/>
      </c>
      <c r="U87" s="77">
        <f>IF(U$13="","",IF($B87="","",IFERROR($C87*$D87*IF((Override!$C$4="ON")*(COUNTIFS(Override!$B$11:$B$40,$B87,Override!$D$11:$D$40,16,Override!$E$11:$E$40,"&gt;=0")-COUNTIFS(Override!$B$11:$B$40,$B87,Override!$D$11:$D$40,16,Override!$E$11:$E$40,"&gt;=0",Override!$C$11:$C$40,"MXAU"))&gt;0,SUMIFS(Override!$E$11:$E$40,Override!$B$11:$B$40,$B87,Override!$D$11:$D$40,16)-SUMIFS(Override!$E$11:$E$40,Override!$B$11:$B$40,$B87,Override!$D$11:$D$40,16,Override!$C$11:$C$40,"MXAU"),Override!$R$122)/'AS51'!$B$3,"")))</f>
        <v/>
      </c>
      <c r="W87" s="77">
        <f>IF(W$13="","",IF($B87="","",IFERROR(F87*$E87/100,"")))</f>
        <v/>
      </c>
      <c r="X87" s="77">
        <f>IF(X$13="","",IF($B87="","",IFERROR(G87*$E87/100,"")))</f>
        <v/>
      </c>
      <c r="Y87" s="77">
        <f>IF(Y$13="","",IF($B87="","",IFERROR(H87*$E87/100,"")))</f>
        <v/>
      </c>
      <c r="Z87" s="77">
        <f>IF(Z$13="","",IF($B87="","",IFERROR(I87*$E87/100,"")))</f>
        <v/>
      </c>
      <c r="AA87" s="77">
        <f>IF(AA$13="","",IF($B87="","",IFERROR(J87*$E87/100,"")))</f>
        <v/>
      </c>
      <c r="AB87" s="77">
        <f>IF(AB$13="","",IF($B87="","",IFERROR(K87*$E87/100,"")))</f>
        <v/>
      </c>
      <c r="AC87" s="77">
        <f>IF(AC$13="","",IF($B87="","",IFERROR(L87*$E87/100,"")))</f>
        <v/>
      </c>
      <c r="AD87" s="77">
        <f>IF(AD$13="","",IF($B87="","",IFERROR(M87*$E87/100,"")))</f>
        <v/>
      </c>
      <c r="AE87" s="77">
        <f>IF(AE$13="","",IF($B87="","",IFERROR(N87*$E87/100,"")))</f>
        <v/>
      </c>
      <c r="AF87" s="77">
        <f>IF(AF$13="","",IF($B87="","",IFERROR(O87*$E87/100,"")))</f>
        <v/>
      </c>
      <c r="AG87" s="77">
        <f>IF(AG$13="","",IF($B87="","",IFERROR(P87*$E87/100,"")))</f>
        <v/>
      </c>
      <c r="AH87" s="77">
        <f>IF(AH$13="","",IF($B87="","",IFERROR(Q87*$E87/100,"")))</f>
        <v/>
      </c>
      <c r="AI87" s="77">
        <f>IF(AI$13="","",IF($B87="","",IFERROR(R87*$E87/100,"")))</f>
        <v/>
      </c>
      <c r="AJ87" s="77">
        <f>IF(AJ$13="","",IF($B87="","",IFERROR(S87*$E87/100,"")))</f>
        <v/>
      </c>
      <c r="AK87" s="77">
        <f>IF(AK$13="","",IF($B87="","",IFERROR(T87*$E87/100,"")))</f>
        <v/>
      </c>
      <c r="AL87" s="77">
        <f>IF(AL$13="","",IF($B87="","",IFERROR(U87*$E87/100,"")))</f>
        <v/>
      </c>
      <c r="AN87" s="77">
        <f>IF($B87="","",SUMIF($F$13:$U$13,"&lt;="&amp;Sector!$D$51,$F87:$U87))</f>
        <v/>
      </c>
      <c r="AO87" s="77">
        <f>IF($B87="","",SUMIF($W$13:$AL$13,"&lt;="&amp;Sector!$D$51,$W87:$AL87))</f>
        <v/>
      </c>
      <c r="AQ87" s="163">
        <f>IF(AQ$13="","",IF($B87="","",IFERROR($C87*$D87*SUMPRODUCT(('Dvd Calendar'!$E$789:$CZ$789&gt;AQ$12)*('Dvd Calendar'!$E$789:$CZ$789&lt;=AQ$13)*'Dvd Calendar'!$E$792:$CZ$792*(('Dvd Calendar'!$E$794:$CZ$794='Field Check'!$C$56)*('Field Check'!$C$56&lt;&gt;"")+('Dvd Calendar'!$E$794:$CZ$794='Field Check'!$C$57)*('Field Check'!$C$57&lt;&gt;"")))/'AS51'!$B$3,"")))</f>
        <v/>
      </c>
      <c r="AR87" s="163">
        <f>IF(AR$13="","",IF($B87="","",IFERROR($C87*$D87*SUMPRODUCT(('Dvd Calendar'!$E$789:$CZ$789&gt;AR$12)*('Dvd Calendar'!$E$789:$CZ$789&lt;=AR$13)*'Dvd Calendar'!$E$792:$CZ$792*(('Dvd Calendar'!$E$794:$CZ$794='Field Check'!$C$56)*('Field Check'!$C$56&lt;&gt;"")+('Dvd Calendar'!$E$794:$CZ$794='Field Check'!$C$57)*('Field Check'!$C$57&lt;&gt;"")))/'AS51'!$B$3,"")))</f>
        <v/>
      </c>
      <c r="AS87" s="163">
        <f>IF(AS$13="","",IF($B87="","",IFERROR($C87*$D87*SUMPRODUCT(('Dvd Calendar'!$E$789:$CZ$789&gt;AS$12)*('Dvd Calendar'!$E$789:$CZ$789&lt;=AS$13)*'Dvd Calendar'!$E$792:$CZ$792*(('Dvd Calendar'!$E$794:$CZ$794='Field Check'!$C$56)*('Field Check'!$C$56&lt;&gt;"")+('Dvd Calendar'!$E$794:$CZ$794='Field Check'!$C$57)*('Field Check'!$C$57&lt;&gt;"")))/'AS51'!$B$3,"")))</f>
        <v/>
      </c>
      <c r="AT87" s="163">
        <f>IF(AT$13="","",IF($B87="","",IFERROR($C87*$D87*SUMPRODUCT(('Dvd Calendar'!$E$789:$CZ$789&gt;AT$12)*('Dvd Calendar'!$E$789:$CZ$789&lt;=AT$13)*'Dvd Calendar'!$E$792:$CZ$792*(('Dvd Calendar'!$E$794:$CZ$794='Field Check'!$C$56)*('Field Check'!$C$56&lt;&gt;"")+('Dvd Calendar'!$E$794:$CZ$794='Field Check'!$C$57)*('Field Check'!$C$57&lt;&gt;"")))/'AS51'!$B$3,"")))</f>
        <v/>
      </c>
      <c r="AU87" s="163">
        <f>IF(AU$13="","",IF($B87="","",IFERROR($C87*$D87*SUMPRODUCT(('Dvd Calendar'!$E$789:$CZ$789&gt;AU$12)*('Dvd Calendar'!$E$789:$CZ$789&lt;=AU$13)*'Dvd Calendar'!$E$792:$CZ$792*(('Dvd Calendar'!$E$794:$CZ$794='Field Check'!$C$56)*('Field Check'!$C$56&lt;&gt;"")+('Dvd Calendar'!$E$794:$CZ$794='Field Check'!$C$57)*('Field Check'!$C$57&lt;&gt;"")))/'AS51'!$B$3,"")))</f>
        <v/>
      </c>
      <c r="AV87" s="163">
        <f>IF(AV$13="","",IF($B87="","",IFERROR($C87*$D87*SUMPRODUCT(('Dvd Calendar'!$E$789:$CZ$789&gt;AV$12)*('Dvd Calendar'!$E$789:$CZ$789&lt;=AV$13)*'Dvd Calendar'!$E$792:$CZ$792*(('Dvd Calendar'!$E$794:$CZ$794='Field Check'!$C$56)*('Field Check'!$C$56&lt;&gt;"")+('Dvd Calendar'!$E$794:$CZ$794='Field Check'!$C$57)*('Field Check'!$C$57&lt;&gt;"")))/'AS51'!$B$3,"")))</f>
        <v/>
      </c>
      <c r="AW87" s="163">
        <f>IF(AW$13="","",IF($B87="","",IFERROR($C87*$D87*SUMPRODUCT(('Dvd Calendar'!$E$789:$CZ$789&gt;AW$12)*('Dvd Calendar'!$E$789:$CZ$789&lt;=AW$13)*'Dvd Calendar'!$E$792:$CZ$792*(('Dvd Calendar'!$E$794:$CZ$794='Field Check'!$C$56)*('Field Check'!$C$56&lt;&gt;"")+('Dvd Calendar'!$E$794:$CZ$794='Field Check'!$C$57)*('Field Check'!$C$57&lt;&gt;"")))/'AS51'!$B$3,"")))</f>
        <v/>
      </c>
      <c r="AX87" s="163">
        <f>IF(AX$13="","",IF($B87="","",IFERROR($C87*$D87*SUMPRODUCT(('Dvd Calendar'!$E$789:$CZ$789&gt;AX$12)*('Dvd Calendar'!$E$789:$CZ$789&lt;=AX$13)*'Dvd Calendar'!$E$792:$CZ$792*(('Dvd Calendar'!$E$794:$CZ$794='Field Check'!$C$56)*('Field Check'!$C$56&lt;&gt;"")+('Dvd Calendar'!$E$794:$CZ$794='Field Check'!$C$57)*('Field Check'!$C$57&lt;&gt;"")))/'AS51'!$B$3,"")))</f>
        <v/>
      </c>
      <c r="AY87" s="163">
        <f>IF(AY$13="","",IF($B87="","",IFERROR($C87*$D87*SUMPRODUCT(('Dvd Calendar'!$E$789:$CZ$789&gt;AY$12)*('Dvd Calendar'!$E$789:$CZ$789&lt;=AY$13)*'Dvd Calendar'!$E$792:$CZ$792*(('Dvd Calendar'!$E$794:$CZ$794='Field Check'!$C$56)*('Field Check'!$C$56&lt;&gt;"")+('Dvd Calendar'!$E$794:$CZ$794='Field Check'!$C$57)*('Field Check'!$C$57&lt;&gt;"")))/'AS51'!$B$3,"")))</f>
        <v/>
      </c>
      <c r="AZ87" s="163">
        <f>IF(AZ$13="","",IF($B87="","",IFERROR($C87*$D87*SUMPRODUCT(('Dvd Calendar'!$E$789:$CZ$789&gt;AZ$12)*('Dvd Calendar'!$E$789:$CZ$789&lt;=AZ$13)*'Dvd Calendar'!$E$792:$CZ$792*(('Dvd Calendar'!$E$794:$CZ$794='Field Check'!$C$56)*('Field Check'!$C$56&lt;&gt;"")+('Dvd Calendar'!$E$794:$CZ$794='Field Check'!$C$57)*('Field Check'!$C$57&lt;&gt;"")))/'AS51'!$B$3,"")))</f>
        <v/>
      </c>
      <c r="BA87" s="163">
        <f>IF(BA$13="","",IF($B87="","",IFERROR($C87*$D87*SUMPRODUCT(('Dvd Calendar'!$E$789:$CZ$789&gt;BA$12)*('Dvd Calendar'!$E$789:$CZ$789&lt;=BA$13)*'Dvd Calendar'!$E$792:$CZ$792*(('Dvd Calendar'!$E$794:$CZ$794='Field Check'!$C$56)*('Field Check'!$C$56&lt;&gt;"")+('Dvd Calendar'!$E$794:$CZ$794='Field Check'!$C$57)*('Field Check'!$C$57&lt;&gt;"")))/'AS51'!$B$3,"")))</f>
        <v/>
      </c>
      <c r="BB87" s="163">
        <f>IF(BB$13="","",IF($B87="","",IFERROR($C87*$D87*SUMPRODUCT(('Dvd Calendar'!$E$789:$CZ$789&gt;BB$12)*('Dvd Calendar'!$E$789:$CZ$789&lt;=BB$13)*'Dvd Calendar'!$E$792:$CZ$792*(('Dvd Calendar'!$E$794:$CZ$794='Field Check'!$C$56)*('Field Check'!$C$56&lt;&gt;"")+('Dvd Calendar'!$E$794:$CZ$794='Field Check'!$C$57)*('Field Check'!$C$57&lt;&gt;"")))/'AS51'!$B$3,"")))</f>
        <v/>
      </c>
      <c r="BC87" s="163">
        <f>IF(BC$13="","",IF($B87="","",IFERROR($C87*$D87*SUMPRODUCT(('Dvd Calendar'!$E$789:$CZ$789&gt;BC$12)*('Dvd Calendar'!$E$789:$CZ$789&lt;=BC$13)*'Dvd Calendar'!$E$792:$CZ$792*(('Dvd Calendar'!$E$794:$CZ$794='Field Check'!$C$56)*('Field Check'!$C$56&lt;&gt;"")+('Dvd Calendar'!$E$794:$CZ$794='Field Check'!$C$57)*('Field Check'!$C$57&lt;&gt;"")))/'AS51'!$B$3,"")))</f>
        <v/>
      </c>
      <c r="BD87" s="163">
        <f>IF(BD$13="","",IF($B87="","",IFERROR($C87*$D87*SUMPRODUCT(('Dvd Calendar'!$E$789:$CZ$789&gt;BD$12)*('Dvd Calendar'!$E$789:$CZ$789&lt;=BD$13)*'Dvd Calendar'!$E$792:$CZ$792*(('Dvd Calendar'!$E$794:$CZ$794='Field Check'!$C$56)*('Field Check'!$C$56&lt;&gt;"")+('Dvd Calendar'!$E$794:$CZ$794='Field Check'!$C$57)*('Field Check'!$C$57&lt;&gt;"")))/'AS51'!$B$3,"")))</f>
        <v/>
      </c>
      <c r="BE87" s="163">
        <f>IF(BE$13="","",IF($B87="","",IFERROR($C87*$D87*SUMPRODUCT(('Dvd Calendar'!$E$789:$CZ$789&gt;BE$12)*('Dvd Calendar'!$E$789:$CZ$789&lt;=BE$13)*'Dvd Calendar'!$E$792:$CZ$792*(('Dvd Calendar'!$E$794:$CZ$794='Field Check'!$C$56)*('Field Check'!$C$56&lt;&gt;"")+('Dvd Calendar'!$E$794:$CZ$794='Field Check'!$C$57)*('Field Check'!$C$57&lt;&gt;"")))/'AS51'!$B$3,"")))</f>
        <v/>
      </c>
      <c r="BF87" s="163">
        <f>IF(BF$13="","",IF($B87="","",IFERROR($C87*$D87*SUMPRODUCT(('Dvd Calendar'!$E$789:$CZ$789&gt;BF$12)*('Dvd Calendar'!$E$789:$CZ$789&lt;=BF$13)*'Dvd Calendar'!$E$792:$CZ$792*(('Dvd Calendar'!$E$794:$CZ$794='Field Check'!$C$56)*('Field Check'!$C$56&lt;&gt;"")+('Dvd Calendar'!$E$794:$CZ$794='Field Check'!$C$57)*('Field Check'!$C$57&lt;&gt;"")))/'AS51'!$B$3,"")))</f>
        <v/>
      </c>
      <c r="BH87" s="163">
        <f>IF(BH$13="","",IF($B87="","",IFERROR(AQ87*$E87/100,"")))</f>
        <v/>
      </c>
      <c r="BI87" s="163">
        <f>IF(BI$13="","",IF($B87="","",IFERROR(AR87*$E87/100,"")))</f>
        <v/>
      </c>
      <c r="BJ87" s="163">
        <f>IF(BJ$13="","",IF($B87="","",IFERROR(AS87*$E87/100,"")))</f>
        <v/>
      </c>
      <c r="BK87" s="163">
        <f>IF(BK$13="","",IF($B87="","",IFERROR(AT87*$E87/100,"")))</f>
        <v/>
      </c>
      <c r="BL87" s="163">
        <f>IF(BL$13="","",IF($B87="","",IFERROR(AU87*$E87/100,"")))</f>
        <v/>
      </c>
      <c r="BM87" s="163">
        <f>IF(BM$13="","",IF($B87="","",IFERROR(AV87*$E87/100,"")))</f>
        <v/>
      </c>
      <c r="BN87" s="163">
        <f>IF(BN$13="","",IF($B87="","",IFERROR(AW87*$E87/100,"")))</f>
        <v/>
      </c>
      <c r="BO87" s="163">
        <f>IF(BO$13="","",IF($B87="","",IFERROR(AX87*$E87/100,"")))</f>
        <v/>
      </c>
      <c r="BP87" s="163">
        <f>IF(BP$13="","",IF($B87="","",IFERROR(AY87*$E87/100,"")))</f>
        <v/>
      </c>
      <c r="BQ87" s="163">
        <f>IF(BQ$13="","",IF($B87="","",IFERROR(AZ87*$E87/100,"")))</f>
        <v/>
      </c>
      <c r="BR87" s="163">
        <f>IF(BR$13="","",IF($B87="","",IFERROR(BA87*$E87/100,"")))</f>
        <v/>
      </c>
      <c r="BS87" s="163">
        <f>IF(BS$13="","",IF($B87="","",IFERROR(BB87*$E87/100,"")))</f>
        <v/>
      </c>
      <c r="BT87" s="163">
        <f>IF(BT$13="","",IF($B87="","",IFERROR(BC87*$E87/100,"")))</f>
        <v/>
      </c>
      <c r="BU87" s="163">
        <f>IF(BU$13="","",IF($B87="","",IFERROR(BD87*$E87/100,"")))</f>
        <v/>
      </c>
      <c r="BV87" s="163">
        <f>IF(BV$13="","",IF($B87="","",IFERROR(BE87*$E87/100,"")))</f>
        <v/>
      </c>
      <c r="BW87" s="163">
        <f>IF(BW$13="","",IF($B87="","",IFERROR(BF87*$E87/100,"")))</f>
        <v/>
      </c>
    </row>
    <row r="88">
      <c r="B88" s="126">
        <f>IF('AS51'!$C$78="","",'AS51'!$C$78)</f>
        <v/>
      </c>
      <c r="C88" s="74">
        <f>IF('AS51'!$B$78="","",'AS51'!$B$78)</f>
        <v/>
      </c>
      <c r="D88" s="75">
        <f>IFERROR('AS51'!$Q$78,1)</f>
        <v/>
      </c>
      <c r="E88" s="76">
        <f>IF($B88="","",IF(ISNUMBER('AS51'!$I$78),'AS51'!$I$78,'Index Summary'!$C$7))</f>
        <v/>
      </c>
      <c r="F88" s="77">
        <f>IF(F$13="","",IF($B88="","",IFERROR($C88*$D88*IF((Override!$C$4="ON")*(COUNTIFS(Override!$B$11:$B$40,$B88,Override!$D$11:$D$40,1,Override!$E$11:$E$40,"&gt;=0")-COUNTIFS(Override!$B$11:$B$40,$B88,Override!$D$11:$D$40,1,Override!$E$11:$E$40,"&gt;=0",Override!$C$11:$C$40,"MXAU"))&gt;0,SUMIFS(Override!$E$11:$E$40,Override!$B$11:$B$40,$B88,Override!$D$11:$D$40,1)-SUMIFS(Override!$E$11:$E$40,Override!$B$11:$B$40,$B88,Override!$D$11:$D$40,1,Override!$C$11:$C$40,"MXAU"),Override!$C$123)/'AS51'!$B$3,"")))</f>
        <v/>
      </c>
      <c r="G88" s="77">
        <f>IF(G$13="","",IF($B88="","",IFERROR($C88*$D88*IF((Override!$C$4="ON")*(COUNTIFS(Override!$B$11:$B$40,$B88,Override!$D$11:$D$40,2,Override!$E$11:$E$40,"&gt;=0")-COUNTIFS(Override!$B$11:$B$40,$B88,Override!$D$11:$D$40,2,Override!$E$11:$E$40,"&gt;=0",Override!$C$11:$C$40,"MXAU"))&gt;0,SUMIFS(Override!$E$11:$E$40,Override!$B$11:$B$40,$B88,Override!$D$11:$D$40,2)-SUMIFS(Override!$E$11:$E$40,Override!$B$11:$B$40,$B88,Override!$D$11:$D$40,2,Override!$C$11:$C$40,"MXAU"),Override!$D$123)/'AS51'!$B$3,"")))</f>
        <v/>
      </c>
      <c r="H88" s="77">
        <f>IF(H$13="","",IF($B88="","",IFERROR($C88*$D88*IF((Override!$C$4="ON")*(COUNTIFS(Override!$B$11:$B$40,$B88,Override!$D$11:$D$40,3,Override!$E$11:$E$40,"&gt;=0")-COUNTIFS(Override!$B$11:$B$40,$B88,Override!$D$11:$D$40,3,Override!$E$11:$E$40,"&gt;=0",Override!$C$11:$C$40,"MXAU"))&gt;0,SUMIFS(Override!$E$11:$E$40,Override!$B$11:$B$40,$B88,Override!$D$11:$D$40,3)-SUMIFS(Override!$E$11:$E$40,Override!$B$11:$B$40,$B88,Override!$D$11:$D$40,3,Override!$C$11:$C$40,"MXAU"),Override!$E$123)/'AS51'!$B$3,"")))</f>
        <v/>
      </c>
      <c r="I88" s="77">
        <f>IF(I$13="","",IF($B88="","",IFERROR($C88*$D88*IF((Override!$C$4="ON")*(COUNTIFS(Override!$B$11:$B$40,$B88,Override!$D$11:$D$40,4,Override!$E$11:$E$40,"&gt;=0")-COUNTIFS(Override!$B$11:$B$40,$B88,Override!$D$11:$D$40,4,Override!$E$11:$E$40,"&gt;=0",Override!$C$11:$C$40,"MXAU"))&gt;0,SUMIFS(Override!$E$11:$E$40,Override!$B$11:$B$40,$B88,Override!$D$11:$D$40,4)-SUMIFS(Override!$E$11:$E$40,Override!$B$11:$B$40,$B88,Override!$D$11:$D$40,4,Override!$C$11:$C$40,"MXAU"),Override!$F$123)/'AS51'!$B$3,"")))</f>
        <v/>
      </c>
      <c r="J88" s="77">
        <f>IF(J$13="","",IF($B88="","",IFERROR($C88*$D88*IF((Override!$C$4="ON")*(COUNTIFS(Override!$B$11:$B$40,$B88,Override!$D$11:$D$40,5,Override!$E$11:$E$40,"&gt;=0")-COUNTIFS(Override!$B$11:$B$40,$B88,Override!$D$11:$D$40,5,Override!$E$11:$E$40,"&gt;=0",Override!$C$11:$C$40,"MXAU"))&gt;0,SUMIFS(Override!$E$11:$E$40,Override!$B$11:$B$40,$B88,Override!$D$11:$D$40,5)-SUMIFS(Override!$E$11:$E$40,Override!$B$11:$B$40,$B88,Override!$D$11:$D$40,5,Override!$C$11:$C$40,"MXAU"),Override!$G$123)/'AS51'!$B$3,"")))</f>
        <v/>
      </c>
      <c r="K88" s="77">
        <f>IF(K$13="","",IF($B88="","",IFERROR($C88*$D88*IF((Override!$C$4="ON")*(COUNTIFS(Override!$B$11:$B$40,$B88,Override!$D$11:$D$40,6,Override!$E$11:$E$40,"&gt;=0")-COUNTIFS(Override!$B$11:$B$40,$B88,Override!$D$11:$D$40,6,Override!$E$11:$E$40,"&gt;=0",Override!$C$11:$C$40,"MXAU"))&gt;0,SUMIFS(Override!$E$11:$E$40,Override!$B$11:$B$40,$B88,Override!$D$11:$D$40,6)-SUMIFS(Override!$E$11:$E$40,Override!$B$11:$B$40,$B88,Override!$D$11:$D$40,6,Override!$C$11:$C$40,"MXAU"),Override!$H$123)/'AS51'!$B$3,"")))</f>
        <v/>
      </c>
      <c r="L88" s="77">
        <f>IF(L$13="","",IF($B88="","",IFERROR($C88*$D88*IF((Override!$C$4="ON")*(COUNTIFS(Override!$B$11:$B$40,$B88,Override!$D$11:$D$40,7,Override!$E$11:$E$40,"&gt;=0")-COUNTIFS(Override!$B$11:$B$40,$B88,Override!$D$11:$D$40,7,Override!$E$11:$E$40,"&gt;=0",Override!$C$11:$C$40,"MXAU"))&gt;0,SUMIFS(Override!$E$11:$E$40,Override!$B$11:$B$40,$B88,Override!$D$11:$D$40,7)-SUMIFS(Override!$E$11:$E$40,Override!$B$11:$B$40,$B88,Override!$D$11:$D$40,7,Override!$C$11:$C$40,"MXAU"),Override!$I$123)/'AS51'!$B$3,"")))</f>
        <v/>
      </c>
      <c r="M88" s="77">
        <f>IF(M$13="","",IF($B88="","",IFERROR($C88*$D88*IF((Override!$C$4="ON")*(COUNTIFS(Override!$B$11:$B$40,$B88,Override!$D$11:$D$40,8,Override!$E$11:$E$40,"&gt;=0")-COUNTIFS(Override!$B$11:$B$40,$B88,Override!$D$11:$D$40,8,Override!$E$11:$E$40,"&gt;=0",Override!$C$11:$C$40,"MXAU"))&gt;0,SUMIFS(Override!$E$11:$E$40,Override!$B$11:$B$40,$B88,Override!$D$11:$D$40,8)-SUMIFS(Override!$E$11:$E$40,Override!$B$11:$B$40,$B88,Override!$D$11:$D$40,8,Override!$C$11:$C$40,"MXAU"),Override!$J$123)/'AS51'!$B$3,"")))</f>
        <v/>
      </c>
      <c r="N88" s="77">
        <f>IF(N$13="","",IF($B88="","",IFERROR($C88*$D88*IF((Override!$C$4="ON")*(COUNTIFS(Override!$B$11:$B$40,$B88,Override!$D$11:$D$40,9,Override!$E$11:$E$40,"&gt;=0")-COUNTIFS(Override!$B$11:$B$40,$B88,Override!$D$11:$D$40,9,Override!$E$11:$E$40,"&gt;=0",Override!$C$11:$C$40,"MXAU"))&gt;0,SUMIFS(Override!$E$11:$E$40,Override!$B$11:$B$40,$B88,Override!$D$11:$D$40,9)-SUMIFS(Override!$E$11:$E$40,Override!$B$11:$B$40,$B88,Override!$D$11:$D$40,9,Override!$C$11:$C$40,"MXAU"),Override!$K$123)/'AS51'!$B$3,"")))</f>
        <v/>
      </c>
      <c r="O88" s="77">
        <f>IF(O$13="","",IF($B88="","",IFERROR($C88*$D88*IF((Override!$C$4="ON")*(COUNTIFS(Override!$B$11:$B$40,$B88,Override!$D$11:$D$40,10,Override!$E$11:$E$40,"&gt;=0")-COUNTIFS(Override!$B$11:$B$40,$B88,Override!$D$11:$D$40,10,Override!$E$11:$E$40,"&gt;=0",Override!$C$11:$C$40,"MXAU"))&gt;0,SUMIFS(Override!$E$11:$E$40,Override!$B$11:$B$40,$B88,Override!$D$11:$D$40,10)-SUMIFS(Override!$E$11:$E$40,Override!$B$11:$B$40,$B88,Override!$D$11:$D$40,10,Override!$C$11:$C$40,"MXAU"),Override!$L$123)/'AS51'!$B$3,"")))</f>
        <v/>
      </c>
      <c r="P88" s="77">
        <f>IF(P$13="","",IF($B88="","",IFERROR($C88*$D88*IF((Override!$C$4="ON")*(COUNTIFS(Override!$B$11:$B$40,$B88,Override!$D$11:$D$40,11,Override!$E$11:$E$40,"&gt;=0")-COUNTIFS(Override!$B$11:$B$40,$B88,Override!$D$11:$D$40,11,Override!$E$11:$E$40,"&gt;=0",Override!$C$11:$C$40,"MXAU"))&gt;0,SUMIFS(Override!$E$11:$E$40,Override!$B$11:$B$40,$B88,Override!$D$11:$D$40,11)-SUMIFS(Override!$E$11:$E$40,Override!$B$11:$B$40,$B88,Override!$D$11:$D$40,11,Override!$C$11:$C$40,"MXAU"),Override!$M$123)/'AS51'!$B$3,"")))</f>
        <v/>
      </c>
      <c r="Q88" s="77">
        <f>IF(Q$13="","",IF($B88="","",IFERROR($C88*$D88*IF((Override!$C$4="ON")*(COUNTIFS(Override!$B$11:$B$40,$B88,Override!$D$11:$D$40,12,Override!$E$11:$E$40,"&gt;=0")-COUNTIFS(Override!$B$11:$B$40,$B88,Override!$D$11:$D$40,12,Override!$E$11:$E$40,"&gt;=0",Override!$C$11:$C$40,"MXAU"))&gt;0,SUMIFS(Override!$E$11:$E$40,Override!$B$11:$B$40,$B88,Override!$D$11:$D$40,12)-SUMIFS(Override!$E$11:$E$40,Override!$B$11:$B$40,$B88,Override!$D$11:$D$40,12,Override!$C$11:$C$40,"MXAU"),Override!$N$123)/'AS51'!$B$3,"")))</f>
        <v/>
      </c>
      <c r="R88" s="77">
        <f>IF(R$13="","",IF($B88="","",IFERROR($C88*$D88*IF((Override!$C$4="ON")*(COUNTIFS(Override!$B$11:$B$40,$B88,Override!$D$11:$D$40,13,Override!$E$11:$E$40,"&gt;=0")-COUNTIFS(Override!$B$11:$B$40,$B88,Override!$D$11:$D$40,13,Override!$E$11:$E$40,"&gt;=0",Override!$C$11:$C$40,"MXAU"))&gt;0,SUMIFS(Override!$E$11:$E$40,Override!$B$11:$B$40,$B88,Override!$D$11:$D$40,13)-SUMIFS(Override!$E$11:$E$40,Override!$B$11:$B$40,$B88,Override!$D$11:$D$40,13,Override!$C$11:$C$40,"MXAU"),Override!$O$123)/'AS51'!$B$3,"")))</f>
        <v/>
      </c>
      <c r="S88" s="77">
        <f>IF(S$13="","",IF($B88="","",IFERROR($C88*$D88*IF((Override!$C$4="ON")*(COUNTIFS(Override!$B$11:$B$40,$B88,Override!$D$11:$D$40,14,Override!$E$11:$E$40,"&gt;=0")-COUNTIFS(Override!$B$11:$B$40,$B88,Override!$D$11:$D$40,14,Override!$E$11:$E$40,"&gt;=0",Override!$C$11:$C$40,"MXAU"))&gt;0,SUMIFS(Override!$E$11:$E$40,Override!$B$11:$B$40,$B88,Override!$D$11:$D$40,14)-SUMIFS(Override!$E$11:$E$40,Override!$B$11:$B$40,$B88,Override!$D$11:$D$40,14,Override!$C$11:$C$40,"MXAU"),Override!$P$123)/'AS51'!$B$3,"")))</f>
        <v/>
      </c>
      <c r="T88" s="77">
        <f>IF(T$13="","",IF($B88="","",IFERROR($C88*$D88*IF((Override!$C$4="ON")*(COUNTIFS(Override!$B$11:$B$40,$B88,Override!$D$11:$D$40,15,Override!$E$11:$E$40,"&gt;=0")-COUNTIFS(Override!$B$11:$B$40,$B88,Override!$D$11:$D$40,15,Override!$E$11:$E$40,"&gt;=0",Override!$C$11:$C$40,"MXAU"))&gt;0,SUMIFS(Override!$E$11:$E$40,Override!$B$11:$B$40,$B88,Override!$D$11:$D$40,15)-SUMIFS(Override!$E$11:$E$40,Override!$B$11:$B$40,$B88,Override!$D$11:$D$40,15,Override!$C$11:$C$40,"MXAU"),Override!$Q$123)/'AS51'!$B$3,"")))</f>
        <v/>
      </c>
      <c r="U88" s="77">
        <f>IF(U$13="","",IF($B88="","",IFERROR($C88*$D88*IF((Override!$C$4="ON")*(COUNTIFS(Override!$B$11:$B$40,$B88,Override!$D$11:$D$40,16,Override!$E$11:$E$40,"&gt;=0")-COUNTIFS(Override!$B$11:$B$40,$B88,Override!$D$11:$D$40,16,Override!$E$11:$E$40,"&gt;=0",Override!$C$11:$C$40,"MXAU"))&gt;0,SUMIFS(Override!$E$11:$E$40,Override!$B$11:$B$40,$B88,Override!$D$11:$D$40,16)-SUMIFS(Override!$E$11:$E$40,Override!$B$11:$B$40,$B88,Override!$D$11:$D$40,16,Override!$C$11:$C$40,"MXAU"),Override!$R$123)/'AS51'!$B$3,"")))</f>
        <v/>
      </c>
      <c r="W88" s="77">
        <f>IF(W$13="","",IF($B88="","",IFERROR(F88*$E88/100,"")))</f>
        <v/>
      </c>
      <c r="X88" s="77">
        <f>IF(X$13="","",IF($B88="","",IFERROR(G88*$E88/100,"")))</f>
        <v/>
      </c>
      <c r="Y88" s="77">
        <f>IF(Y$13="","",IF($B88="","",IFERROR(H88*$E88/100,"")))</f>
        <v/>
      </c>
      <c r="Z88" s="77">
        <f>IF(Z$13="","",IF($B88="","",IFERROR(I88*$E88/100,"")))</f>
        <v/>
      </c>
      <c r="AA88" s="77">
        <f>IF(AA$13="","",IF($B88="","",IFERROR(J88*$E88/100,"")))</f>
        <v/>
      </c>
      <c r="AB88" s="77">
        <f>IF(AB$13="","",IF($B88="","",IFERROR(K88*$E88/100,"")))</f>
        <v/>
      </c>
      <c r="AC88" s="77">
        <f>IF(AC$13="","",IF($B88="","",IFERROR(L88*$E88/100,"")))</f>
        <v/>
      </c>
      <c r="AD88" s="77">
        <f>IF(AD$13="","",IF($B88="","",IFERROR(M88*$E88/100,"")))</f>
        <v/>
      </c>
      <c r="AE88" s="77">
        <f>IF(AE$13="","",IF($B88="","",IFERROR(N88*$E88/100,"")))</f>
        <v/>
      </c>
      <c r="AF88" s="77">
        <f>IF(AF$13="","",IF($B88="","",IFERROR(O88*$E88/100,"")))</f>
        <v/>
      </c>
      <c r="AG88" s="77">
        <f>IF(AG$13="","",IF($B88="","",IFERROR(P88*$E88/100,"")))</f>
        <v/>
      </c>
      <c r="AH88" s="77">
        <f>IF(AH$13="","",IF($B88="","",IFERROR(Q88*$E88/100,"")))</f>
        <v/>
      </c>
      <c r="AI88" s="77">
        <f>IF(AI$13="","",IF($B88="","",IFERROR(R88*$E88/100,"")))</f>
        <v/>
      </c>
      <c r="AJ88" s="77">
        <f>IF(AJ$13="","",IF($B88="","",IFERROR(S88*$E88/100,"")))</f>
        <v/>
      </c>
      <c r="AK88" s="77">
        <f>IF(AK$13="","",IF($B88="","",IFERROR(T88*$E88/100,"")))</f>
        <v/>
      </c>
      <c r="AL88" s="77">
        <f>IF(AL$13="","",IF($B88="","",IFERROR(U88*$E88/100,"")))</f>
        <v/>
      </c>
      <c r="AN88" s="77">
        <f>IF($B88="","",SUMIF($F$13:$U$13,"&lt;="&amp;Sector!$D$51,$F88:$U88))</f>
        <v/>
      </c>
      <c r="AO88" s="77">
        <f>IF($B88="","",SUMIF($W$13:$AL$13,"&lt;="&amp;Sector!$D$51,$W88:$AL88))</f>
        <v/>
      </c>
      <c r="AQ88" s="163">
        <f>IF(AQ$13="","",IF($B88="","",IFERROR($C88*$D88*SUMPRODUCT(('Dvd Calendar'!$E$800:$CZ$800&gt;AQ$12)*('Dvd Calendar'!$E$800:$CZ$800&lt;=AQ$13)*'Dvd Calendar'!$E$803:$CZ$803*(('Dvd Calendar'!$E$805:$CZ$805='Field Check'!$C$56)*('Field Check'!$C$56&lt;&gt;"")+('Dvd Calendar'!$E$805:$CZ$805='Field Check'!$C$57)*('Field Check'!$C$57&lt;&gt;"")))/'AS51'!$B$3,"")))</f>
        <v/>
      </c>
      <c r="AR88" s="163">
        <f>IF(AR$13="","",IF($B88="","",IFERROR($C88*$D88*SUMPRODUCT(('Dvd Calendar'!$E$800:$CZ$800&gt;AR$12)*('Dvd Calendar'!$E$800:$CZ$800&lt;=AR$13)*'Dvd Calendar'!$E$803:$CZ$803*(('Dvd Calendar'!$E$805:$CZ$805='Field Check'!$C$56)*('Field Check'!$C$56&lt;&gt;"")+('Dvd Calendar'!$E$805:$CZ$805='Field Check'!$C$57)*('Field Check'!$C$57&lt;&gt;"")))/'AS51'!$B$3,"")))</f>
        <v/>
      </c>
      <c r="AS88" s="163">
        <f>IF(AS$13="","",IF($B88="","",IFERROR($C88*$D88*SUMPRODUCT(('Dvd Calendar'!$E$800:$CZ$800&gt;AS$12)*('Dvd Calendar'!$E$800:$CZ$800&lt;=AS$13)*'Dvd Calendar'!$E$803:$CZ$803*(('Dvd Calendar'!$E$805:$CZ$805='Field Check'!$C$56)*('Field Check'!$C$56&lt;&gt;"")+('Dvd Calendar'!$E$805:$CZ$805='Field Check'!$C$57)*('Field Check'!$C$57&lt;&gt;"")))/'AS51'!$B$3,"")))</f>
        <v/>
      </c>
      <c r="AT88" s="163">
        <f>IF(AT$13="","",IF($B88="","",IFERROR($C88*$D88*SUMPRODUCT(('Dvd Calendar'!$E$800:$CZ$800&gt;AT$12)*('Dvd Calendar'!$E$800:$CZ$800&lt;=AT$13)*'Dvd Calendar'!$E$803:$CZ$803*(('Dvd Calendar'!$E$805:$CZ$805='Field Check'!$C$56)*('Field Check'!$C$56&lt;&gt;"")+('Dvd Calendar'!$E$805:$CZ$805='Field Check'!$C$57)*('Field Check'!$C$57&lt;&gt;"")))/'AS51'!$B$3,"")))</f>
        <v/>
      </c>
      <c r="AU88" s="163">
        <f>IF(AU$13="","",IF($B88="","",IFERROR($C88*$D88*SUMPRODUCT(('Dvd Calendar'!$E$800:$CZ$800&gt;AU$12)*('Dvd Calendar'!$E$800:$CZ$800&lt;=AU$13)*'Dvd Calendar'!$E$803:$CZ$803*(('Dvd Calendar'!$E$805:$CZ$805='Field Check'!$C$56)*('Field Check'!$C$56&lt;&gt;"")+('Dvd Calendar'!$E$805:$CZ$805='Field Check'!$C$57)*('Field Check'!$C$57&lt;&gt;"")))/'AS51'!$B$3,"")))</f>
        <v/>
      </c>
      <c r="AV88" s="163">
        <f>IF(AV$13="","",IF($B88="","",IFERROR($C88*$D88*SUMPRODUCT(('Dvd Calendar'!$E$800:$CZ$800&gt;AV$12)*('Dvd Calendar'!$E$800:$CZ$800&lt;=AV$13)*'Dvd Calendar'!$E$803:$CZ$803*(('Dvd Calendar'!$E$805:$CZ$805='Field Check'!$C$56)*('Field Check'!$C$56&lt;&gt;"")+('Dvd Calendar'!$E$805:$CZ$805='Field Check'!$C$57)*('Field Check'!$C$57&lt;&gt;"")))/'AS51'!$B$3,"")))</f>
        <v/>
      </c>
      <c r="AW88" s="163">
        <f>IF(AW$13="","",IF($B88="","",IFERROR($C88*$D88*SUMPRODUCT(('Dvd Calendar'!$E$800:$CZ$800&gt;AW$12)*('Dvd Calendar'!$E$800:$CZ$800&lt;=AW$13)*'Dvd Calendar'!$E$803:$CZ$803*(('Dvd Calendar'!$E$805:$CZ$805='Field Check'!$C$56)*('Field Check'!$C$56&lt;&gt;"")+('Dvd Calendar'!$E$805:$CZ$805='Field Check'!$C$57)*('Field Check'!$C$57&lt;&gt;"")))/'AS51'!$B$3,"")))</f>
        <v/>
      </c>
      <c r="AX88" s="163">
        <f>IF(AX$13="","",IF($B88="","",IFERROR($C88*$D88*SUMPRODUCT(('Dvd Calendar'!$E$800:$CZ$800&gt;AX$12)*('Dvd Calendar'!$E$800:$CZ$800&lt;=AX$13)*'Dvd Calendar'!$E$803:$CZ$803*(('Dvd Calendar'!$E$805:$CZ$805='Field Check'!$C$56)*('Field Check'!$C$56&lt;&gt;"")+('Dvd Calendar'!$E$805:$CZ$805='Field Check'!$C$57)*('Field Check'!$C$57&lt;&gt;"")))/'AS51'!$B$3,"")))</f>
        <v/>
      </c>
      <c r="AY88" s="163">
        <f>IF(AY$13="","",IF($B88="","",IFERROR($C88*$D88*SUMPRODUCT(('Dvd Calendar'!$E$800:$CZ$800&gt;AY$12)*('Dvd Calendar'!$E$800:$CZ$800&lt;=AY$13)*'Dvd Calendar'!$E$803:$CZ$803*(('Dvd Calendar'!$E$805:$CZ$805='Field Check'!$C$56)*('Field Check'!$C$56&lt;&gt;"")+('Dvd Calendar'!$E$805:$CZ$805='Field Check'!$C$57)*('Field Check'!$C$57&lt;&gt;"")))/'AS51'!$B$3,"")))</f>
        <v/>
      </c>
      <c r="AZ88" s="163">
        <f>IF(AZ$13="","",IF($B88="","",IFERROR($C88*$D88*SUMPRODUCT(('Dvd Calendar'!$E$800:$CZ$800&gt;AZ$12)*('Dvd Calendar'!$E$800:$CZ$800&lt;=AZ$13)*'Dvd Calendar'!$E$803:$CZ$803*(('Dvd Calendar'!$E$805:$CZ$805='Field Check'!$C$56)*('Field Check'!$C$56&lt;&gt;"")+('Dvd Calendar'!$E$805:$CZ$805='Field Check'!$C$57)*('Field Check'!$C$57&lt;&gt;"")))/'AS51'!$B$3,"")))</f>
        <v/>
      </c>
      <c r="BA88" s="163">
        <f>IF(BA$13="","",IF($B88="","",IFERROR($C88*$D88*SUMPRODUCT(('Dvd Calendar'!$E$800:$CZ$800&gt;BA$12)*('Dvd Calendar'!$E$800:$CZ$800&lt;=BA$13)*'Dvd Calendar'!$E$803:$CZ$803*(('Dvd Calendar'!$E$805:$CZ$805='Field Check'!$C$56)*('Field Check'!$C$56&lt;&gt;"")+('Dvd Calendar'!$E$805:$CZ$805='Field Check'!$C$57)*('Field Check'!$C$57&lt;&gt;"")))/'AS51'!$B$3,"")))</f>
        <v/>
      </c>
      <c r="BB88" s="163">
        <f>IF(BB$13="","",IF($B88="","",IFERROR($C88*$D88*SUMPRODUCT(('Dvd Calendar'!$E$800:$CZ$800&gt;BB$12)*('Dvd Calendar'!$E$800:$CZ$800&lt;=BB$13)*'Dvd Calendar'!$E$803:$CZ$803*(('Dvd Calendar'!$E$805:$CZ$805='Field Check'!$C$56)*('Field Check'!$C$56&lt;&gt;"")+('Dvd Calendar'!$E$805:$CZ$805='Field Check'!$C$57)*('Field Check'!$C$57&lt;&gt;"")))/'AS51'!$B$3,"")))</f>
        <v/>
      </c>
      <c r="BC88" s="163">
        <f>IF(BC$13="","",IF($B88="","",IFERROR($C88*$D88*SUMPRODUCT(('Dvd Calendar'!$E$800:$CZ$800&gt;BC$12)*('Dvd Calendar'!$E$800:$CZ$800&lt;=BC$13)*'Dvd Calendar'!$E$803:$CZ$803*(('Dvd Calendar'!$E$805:$CZ$805='Field Check'!$C$56)*('Field Check'!$C$56&lt;&gt;"")+('Dvd Calendar'!$E$805:$CZ$805='Field Check'!$C$57)*('Field Check'!$C$57&lt;&gt;"")))/'AS51'!$B$3,"")))</f>
        <v/>
      </c>
      <c r="BD88" s="163">
        <f>IF(BD$13="","",IF($B88="","",IFERROR($C88*$D88*SUMPRODUCT(('Dvd Calendar'!$E$800:$CZ$800&gt;BD$12)*('Dvd Calendar'!$E$800:$CZ$800&lt;=BD$13)*'Dvd Calendar'!$E$803:$CZ$803*(('Dvd Calendar'!$E$805:$CZ$805='Field Check'!$C$56)*('Field Check'!$C$56&lt;&gt;"")+('Dvd Calendar'!$E$805:$CZ$805='Field Check'!$C$57)*('Field Check'!$C$57&lt;&gt;"")))/'AS51'!$B$3,"")))</f>
        <v/>
      </c>
      <c r="BE88" s="163">
        <f>IF(BE$13="","",IF($B88="","",IFERROR($C88*$D88*SUMPRODUCT(('Dvd Calendar'!$E$800:$CZ$800&gt;BE$12)*('Dvd Calendar'!$E$800:$CZ$800&lt;=BE$13)*'Dvd Calendar'!$E$803:$CZ$803*(('Dvd Calendar'!$E$805:$CZ$805='Field Check'!$C$56)*('Field Check'!$C$56&lt;&gt;"")+('Dvd Calendar'!$E$805:$CZ$805='Field Check'!$C$57)*('Field Check'!$C$57&lt;&gt;"")))/'AS51'!$B$3,"")))</f>
        <v/>
      </c>
      <c r="BF88" s="163">
        <f>IF(BF$13="","",IF($B88="","",IFERROR($C88*$D88*SUMPRODUCT(('Dvd Calendar'!$E$800:$CZ$800&gt;BF$12)*('Dvd Calendar'!$E$800:$CZ$800&lt;=BF$13)*'Dvd Calendar'!$E$803:$CZ$803*(('Dvd Calendar'!$E$805:$CZ$805='Field Check'!$C$56)*('Field Check'!$C$56&lt;&gt;"")+('Dvd Calendar'!$E$805:$CZ$805='Field Check'!$C$57)*('Field Check'!$C$57&lt;&gt;"")))/'AS51'!$B$3,"")))</f>
        <v/>
      </c>
      <c r="BH88" s="163">
        <f>IF(BH$13="","",IF($B88="","",IFERROR(AQ88*$E88/100,"")))</f>
        <v/>
      </c>
      <c r="BI88" s="163">
        <f>IF(BI$13="","",IF($B88="","",IFERROR(AR88*$E88/100,"")))</f>
        <v/>
      </c>
      <c r="BJ88" s="163">
        <f>IF(BJ$13="","",IF($B88="","",IFERROR(AS88*$E88/100,"")))</f>
        <v/>
      </c>
      <c r="BK88" s="163">
        <f>IF(BK$13="","",IF($B88="","",IFERROR(AT88*$E88/100,"")))</f>
        <v/>
      </c>
      <c r="BL88" s="163">
        <f>IF(BL$13="","",IF($B88="","",IFERROR(AU88*$E88/100,"")))</f>
        <v/>
      </c>
      <c r="BM88" s="163">
        <f>IF(BM$13="","",IF($B88="","",IFERROR(AV88*$E88/100,"")))</f>
        <v/>
      </c>
      <c r="BN88" s="163">
        <f>IF(BN$13="","",IF($B88="","",IFERROR(AW88*$E88/100,"")))</f>
        <v/>
      </c>
      <c r="BO88" s="163">
        <f>IF(BO$13="","",IF($B88="","",IFERROR(AX88*$E88/100,"")))</f>
        <v/>
      </c>
      <c r="BP88" s="163">
        <f>IF(BP$13="","",IF($B88="","",IFERROR(AY88*$E88/100,"")))</f>
        <v/>
      </c>
      <c r="BQ88" s="163">
        <f>IF(BQ$13="","",IF($B88="","",IFERROR(AZ88*$E88/100,"")))</f>
        <v/>
      </c>
      <c r="BR88" s="163">
        <f>IF(BR$13="","",IF($B88="","",IFERROR(BA88*$E88/100,"")))</f>
        <v/>
      </c>
      <c r="BS88" s="163">
        <f>IF(BS$13="","",IF($B88="","",IFERROR(BB88*$E88/100,"")))</f>
        <v/>
      </c>
      <c r="BT88" s="163">
        <f>IF(BT$13="","",IF($B88="","",IFERROR(BC88*$E88/100,"")))</f>
        <v/>
      </c>
      <c r="BU88" s="163">
        <f>IF(BU$13="","",IF($B88="","",IFERROR(BD88*$E88/100,"")))</f>
        <v/>
      </c>
      <c r="BV88" s="163">
        <f>IF(BV$13="","",IF($B88="","",IFERROR(BE88*$E88/100,"")))</f>
        <v/>
      </c>
      <c r="BW88" s="163">
        <f>IF(BW$13="","",IF($B88="","",IFERROR(BF88*$E88/100,"")))</f>
        <v/>
      </c>
    </row>
    <row r="89">
      <c r="B89" s="126">
        <f>IF('AS51'!$C$79="","",'AS51'!$C$79)</f>
        <v/>
      </c>
      <c r="C89" s="74">
        <f>IF('AS51'!$B$79="","",'AS51'!$B$79)</f>
        <v/>
      </c>
      <c r="D89" s="75">
        <f>IFERROR('AS51'!$Q$79,1)</f>
        <v/>
      </c>
      <c r="E89" s="76">
        <f>IF($B89="","",IF(ISNUMBER('AS51'!$I$79),'AS51'!$I$79,'Index Summary'!$C$7))</f>
        <v/>
      </c>
      <c r="F89" s="77">
        <f>IF(F$13="","",IF($B89="","",IFERROR($C89*$D89*IF((Override!$C$4="ON")*(COUNTIFS(Override!$B$11:$B$40,$B89,Override!$D$11:$D$40,1,Override!$E$11:$E$40,"&gt;=0")-COUNTIFS(Override!$B$11:$B$40,$B89,Override!$D$11:$D$40,1,Override!$E$11:$E$40,"&gt;=0",Override!$C$11:$C$40,"MXAU"))&gt;0,SUMIFS(Override!$E$11:$E$40,Override!$B$11:$B$40,$B89,Override!$D$11:$D$40,1)-SUMIFS(Override!$E$11:$E$40,Override!$B$11:$B$40,$B89,Override!$D$11:$D$40,1,Override!$C$11:$C$40,"MXAU"),Override!$C$124)/'AS51'!$B$3,"")))</f>
        <v/>
      </c>
      <c r="G89" s="77">
        <f>IF(G$13="","",IF($B89="","",IFERROR($C89*$D89*IF((Override!$C$4="ON")*(COUNTIFS(Override!$B$11:$B$40,$B89,Override!$D$11:$D$40,2,Override!$E$11:$E$40,"&gt;=0")-COUNTIFS(Override!$B$11:$B$40,$B89,Override!$D$11:$D$40,2,Override!$E$11:$E$40,"&gt;=0",Override!$C$11:$C$40,"MXAU"))&gt;0,SUMIFS(Override!$E$11:$E$40,Override!$B$11:$B$40,$B89,Override!$D$11:$D$40,2)-SUMIFS(Override!$E$11:$E$40,Override!$B$11:$B$40,$B89,Override!$D$11:$D$40,2,Override!$C$11:$C$40,"MXAU"),Override!$D$124)/'AS51'!$B$3,"")))</f>
        <v/>
      </c>
      <c r="H89" s="77">
        <f>IF(H$13="","",IF($B89="","",IFERROR($C89*$D89*IF((Override!$C$4="ON")*(COUNTIFS(Override!$B$11:$B$40,$B89,Override!$D$11:$D$40,3,Override!$E$11:$E$40,"&gt;=0")-COUNTIFS(Override!$B$11:$B$40,$B89,Override!$D$11:$D$40,3,Override!$E$11:$E$40,"&gt;=0",Override!$C$11:$C$40,"MXAU"))&gt;0,SUMIFS(Override!$E$11:$E$40,Override!$B$11:$B$40,$B89,Override!$D$11:$D$40,3)-SUMIFS(Override!$E$11:$E$40,Override!$B$11:$B$40,$B89,Override!$D$11:$D$40,3,Override!$C$11:$C$40,"MXAU"),Override!$E$124)/'AS51'!$B$3,"")))</f>
        <v/>
      </c>
      <c r="I89" s="77">
        <f>IF(I$13="","",IF($B89="","",IFERROR($C89*$D89*IF((Override!$C$4="ON")*(COUNTIFS(Override!$B$11:$B$40,$B89,Override!$D$11:$D$40,4,Override!$E$11:$E$40,"&gt;=0")-COUNTIFS(Override!$B$11:$B$40,$B89,Override!$D$11:$D$40,4,Override!$E$11:$E$40,"&gt;=0",Override!$C$11:$C$40,"MXAU"))&gt;0,SUMIFS(Override!$E$11:$E$40,Override!$B$11:$B$40,$B89,Override!$D$11:$D$40,4)-SUMIFS(Override!$E$11:$E$40,Override!$B$11:$B$40,$B89,Override!$D$11:$D$40,4,Override!$C$11:$C$40,"MXAU"),Override!$F$124)/'AS51'!$B$3,"")))</f>
        <v/>
      </c>
      <c r="J89" s="77">
        <f>IF(J$13="","",IF($B89="","",IFERROR($C89*$D89*IF((Override!$C$4="ON")*(COUNTIFS(Override!$B$11:$B$40,$B89,Override!$D$11:$D$40,5,Override!$E$11:$E$40,"&gt;=0")-COUNTIFS(Override!$B$11:$B$40,$B89,Override!$D$11:$D$40,5,Override!$E$11:$E$40,"&gt;=0",Override!$C$11:$C$40,"MXAU"))&gt;0,SUMIFS(Override!$E$11:$E$40,Override!$B$11:$B$40,$B89,Override!$D$11:$D$40,5)-SUMIFS(Override!$E$11:$E$40,Override!$B$11:$B$40,$B89,Override!$D$11:$D$40,5,Override!$C$11:$C$40,"MXAU"),Override!$G$124)/'AS51'!$B$3,"")))</f>
        <v/>
      </c>
      <c r="K89" s="77">
        <f>IF(K$13="","",IF($B89="","",IFERROR($C89*$D89*IF((Override!$C$4="ON")*(COUNTIFS(Override!$B$11:$B$40,$B89,Override!$D$11:$D$40,6,Override!$E$11:$E$40,"&gt;=0")-COUNTIFS(Override!$B$11:$B$40,$B89,Override!$D$11:$D$40,6,Override!$E$11:$E$40,"&gt;=0",Override!$C$11:$C$40,"MXAU"))&gt;0,SUMIFS(Override!$E$11:$E$40,Override!$B$11:$B$40,$B89,Override!$D$11:$D$40,6)-SUMIFS(Override!$E$11:$E$40,Override!$B$11:$B$40,$B89,Override!$D$11:$D$40,6,Override!$C$11:$C$40,"MXAU"),Override!$H$124)/'AS51'!$B$3,"")))</f>
        <v/>
      </c>
      <c r="L89" s="77">
        <f>IF(L$13="","",IF($B89="","",IFERROR($C89*$D89*IF((Override!$C$4="ON")*(COUNTIFS(Override!$B$11:$B$40,$B89,Override!$D$11:$D$40,7,Override!$E$11:$E$40,"&gt;=0")-COUNTIFS(Override!$B$11:$B$40,$B89,Override!$D$11:$D$40,7,Override!$E$11:$E$40,"&gt;=0",Override!$C$11:$C$40,"MXAU"))&gt;0,SUMIFS(Override!$E$11:$E$40,Override!$B$11:$B$40,$B89,Override!$D$11:$D$40,7)-SUMIFS(Override!$E$11:$E$40,Override!$B$11:$B$40,$B89,Override!$D$11:$D$40,7,Override!$C$11:$C$40,"MXAU"),Override!$I$124)/'AS51'!$B$3,"")))</f>
        <v/>
      </c>
      <c r="M89" s="77">
        <f>IF(M$13="","",IF($B89="","",IFERROR($C89*$D89*IF((Override!$C$4="ON")*(COUNTIFS(Override!$B$11:$B$40,$B89,Override!$D$11:$D$40,8,Override!$E$11:$E$40,"&gt;=0")-COUNTIFS(Override!$B$11:$B$40,$B89,Override!$D$11:$D$40,8,Override!$E$11:$E$40,"&gt;=0",Override!$C$11:$C$40,"MXAU"))&gt;0,SUMIFS(Override!$E$11:$E$40,Override!$B$11:$B$40,$B89,Override!$D$11:$D$40,8)-SUMIFS(Override!$E$11:$E$40,Override!$B$11:$B$40,$B89,Override!$D$11:$D$40,8,Override!$C$11:$C$40,"MXAU"),Override!$J$124)/'AS51'!$B$3,"")))</f>
        <v/>
      </c>
      <c r="N89" s="77">
        <f>IF(N$13="","",IF($B89="","",IFERROR($C89*$D89*IF((Override!$C$4="ON")*(COUNTIFS(Override!$B$11:$B$40,$B89,Override!$D$11:$D$40,9,Override!$E$11:$E$40,"&gt;=0")-COUNTIFS(Override!$B$11:$B$40,$B89,Override!$D$11:$D$40,9,Override!$E$11:$E$40,"&gt;=0",Override!$C$11:$C$40,"MXAU"))&gt;0,SUMIFS(Override!$E$11:$E$40,Override!$B$11:$B$40,$B89,Override!$D$11:$D$40,9)-SUMIFS(Override!$E$11:$E$40,Override!$B$11:$B$40,$B89,Override!$D$11:$D$40,9,Override!$C$11:$C$40,"MXAU"),Override!$K$124)/'AS51'!$B$3,"")))</f>
        <v/>
      </c>
      <c r="O89" s="77">
        <f>IF(O$13="","",IF($B89="","",IFERROR($C89*$D89*IF((Override!$C$4="ON")*(COUNTIFS(Override!$B$11:$B$40,$B89,Override!$D$11:$D$40,10,Override!$E$11:$E$40,"&gt;=0")-COUNTIFS(Override!$B$11:$B$40,$B89,Override!$D$11:$D$40,10,Override!$E$11:$E$40,"&gt;=0",Override!$C$11:$C$40,"MXAU"))&gt;0,SUMIFS(Override!$E$11:$E$40,Override!$B$11:$B$40,$B89,Override!$D$11:$D$40,10)-SUMIFS(Override!$E$11:$E$40,Override!$B$11:$B$40,$B89,Override!$D$11:$D$40,10,Override!$C$11:$C$40,"MXAU"),Override!$L$124)/'AS51'!$B$3,"")))</f>
        <v/>
      </c>
      <c r="P89" s="77">
        <f>IF(P$13="","",IF($B89="","",IFERROR($C89*$D89*IF((Override!$C$4="ON")*(COUNTIFS(Override!$B$11:$B$40,$B89,Override!$D$11:$D$40,11,Override!$E$11:$E$40,"&gt;=0")-COUNTIFS(Override!$B$11:$B$40,$B89,Override!$D$11:$D$40,11,Override!$E$11:$E$40,"&gt;=0",Override!$C$11:$C$40,"MXAU"))&gt;0,SUMIFS(Override!$E$11:$E$40,Override!$B$11:$B$40,$B89,Override!$D$11:$D$40,11)-SUMIFS(Override!$E$11:$E$40,Override!$B$11:$B$40,$B89,Override!$D$11:$D$40,11,Override!$C$11:$C$40,"MXAU"),Override!$M$124)/'AS51'!$B$3,"")))</f>
        <v/>
      </c>
      <c r="Q89" s="77">
        <f>IF(Q$13="","",IF($B89="","",IFERROR($C89*$D89*IF((Override!$C$4="ON")*(COUNTIFS(Override!$B$11:$B$40,$B89,Override!$D$11:$D$40,12,Override!$E$11:$E$40,"&gt;=0")-COUNTIFS(Override!$B$11:$B$40,$B89,Override!$D$11:$D$40,12,Override!$E$11:$E$40,"&gt;=0",Override!$C$11:$C$40,"MXAU"))&gt;0,SUMIFS(Override!$E$11:$E$40,Override!$B$11:$B$40,$B89,Override!$D$11:$D$40,12)-SUMIFS(Override!$E$11:$E$40,Override!$B$11:$B$40,$B89,Override!$D$11:$D$40,12,Override!$C$11:$C$40,"MXAU"),Override!$N$124)/'AS51'!$B$3,"")))</f>
        <v/>
      </c>
      <c r="R89" s="77">
        <f>IF(R$13="","",IF($B89="","",IFERROR($C89*$D89*IF((Override!$C$4="ON")*(COUNTIFS(Override!$B$11:$B$40,$B89,Override!$D$11:$D$40,13,Override!$E$11:$E$40,"&gt;=0")-COUNTIFS(Override!$B$11:$B$40,$B89,Override!$D$11:$D$40,13,Override!$E$11:$E$40,"&gt;=0",Override!$C$11:$C$40,"MXAU"))&gt;0,SUMIFS(Override!$E$11:$E$40,Override!$B$11:$B$40,$B89,Override!$D$11:$D$40,13)-SUMIFS(Override!$E$11:$E$40,Override!$B$11:$B$40,$B89,Override!$D$11:$D$40,13,Override!$C$11:$C$40,"MXAU"),Override!$O$124)/'AS51'!$B$3,"")))</f>
        <v/>
      </c>
      <c r="S89" s="77">
        <f>IF(S$13="","",IF($B89="","",IFERROR($C89*$D89*IF((Override!$C$4="ON")*(COUNTIFS(Override!$B$11:$B$40,$B89,Override!$D$11:$D$40,14,Override!$E$11:$E$40,"&gt;=0")-COUNTIFS(Override!$B$11:$B$40,$B89,Override!$D$11:$D$40,14,Override!$E$11:$E$40,"&gt;=0",Override!$C$11:$C$40,"MXAU"))&gt;0,SUMIFS(Override!$E$11:$E$40,Override!$B$11:$B$40,$B89,Override!$D$11:$D$40,14)-SUMIFS(Override!$E$11:$E$40,Override!$B$11:$B$40,$B89,Override!$D$11:$D$40,14,Override!$C$11:$C$40,"MXAU"),Override!$P$124)/'AS51'!$B$3,"")))</f>
        <v/>
      </c>
      <c r="T89" s="77">
        <f>IF(T$13="","",IF($B89="","",IFERROR($C89*$D89*IF((Override!$C$4="ON")*(COUNTIFS(Override!$B$11:$B$40,$B89,Override!$D$11:$D$40,15,Override!$E$11:$E$40,"&gt;=0")-COUNTIFS(Override!$B$11:$B$40,$B89,Override!$D$11:$D$40,15,Override!$E$11:$E$40,"&gt;=0",Override!$C$11:$C$40,"MXAU"))&gt;0,SUMIFS(Override!$E$11:$E$40,Override!$B$11:$B$40,$B89,Override!$D$11:$D$40,15)-SUMIFS(Override!$E$11:$E$40,Override!$B$11:$B$40,$B89,Override!$D$11:$D$40,15,Override!$C$11:$C$40,"MXAU"),Override!$Q$124)/'AS51'!$B$3,"")))</f>
        <v/>
      </c>
      <c r="U89" s="77">
        <f>IF(U$13="","",IF($B89="","",IFERROR($C89*$D89*IF((Override!$C$4="ON")*(COUNTIFS(Override!$B$11:$B$40,$B89,Override!$D$11:$D$40,16,Override!$E$11:$E$40,"&gt;=0")-COUNTIFS(Override!$B$11:$B$40,$B89,Override!$D$11:$D$40,16,Override!$E$11:$E$40,"&gt;=0",Override!$C$11:$C$40,"MXAU"))&gt;0,SUMIFS(Override!$E$11:$E$40,Override!$B$11:$B$40,$B89,Override!$D$11:$D$40,16)-SUMIFS(Override!$E$11:$E$40,Override!$B$11:$B$40,$B89,Override!$D$11:$D$40,16,Override!$C$11:$C$40,"MXAU"),Override!$R$124)/'AS51'!$B$3,"")))</f>
        <v/>
      </c>
      <c r="W89" s="77">
        <f>IF(W$13="","",IF($B89="","",IFERROR(F89*$E89/100,"")))</f>
        <v/>
      </c>
      <c r="X89" s="77">
        <f>IF(X$13="","",IF($B89="","",IFERROR(G89*$E89/100,"")))</f>
        <v/>
      </c>
      <c r="Y89" s="77">
        <f>IF(Y$13="","",IF($B89="","",IFERROR(H89*$E89/100,"")))</f>
        <v/>
      </c>
      <c r="Z89" s="77">
        <f>IF(Z$13="","",IF($B89="","",IFERROR(I89*$E89/100,"")))</f>
        <v/>
      </c>
      <c r="AA89" s="77">
        <f>IF(AA$13="","",IF($B89="","",IFERROR(J89*$E89/100,"")))</f>
        <v/>
      </c>
      <c r="AB89" s="77">
        <f>IF(AB$13="","",IF($B89="","",IFERROR(K89*$E89/100,"")))</f>
        <v/>
      </c>
      <c r="AC89" s="77">
        <f>IF(AC$13="","",IF($B89="","",IFERROR(L89*$E89/100,"")))</f>
        <v/>
      </c>
      <c r="AD89" s="77">
        <f>IF(AD$13="","",IF($B89="","",IFERROR(M89*$E89/100,"")))</f>
        <v/>
      </c>
      <c r="AE89" s="77">
        <f>IF(AE$13="","",IF($B89="","",IFERROR(N89*$E89/100,"")))</f>
        <v/>
      </c>
      <c r="AF89" s="77">
        <f>IF(AF$13="","",IF($B89="","",IFERROR(O89*$E89/100,"")))</f>
        <v/>
      </c>
      <c r="AG89" s="77">
        <f>IF(AG$13="","",IF($B89="","",IFERROR(P89*$E89/100,"")))</f>
        <v/>
      </c>
      <c r="AH89" s="77">
        <f>IF(AH$13="","",IF($B89="","",IFERROR(Q89*$E89/100,"")))</f>
        <v/>
      </c>
      <c r="AI89" s="77">
        <f>IF(AI$13="","",IF($B89="","",IFERROR(R89*$E89/100,"")))</f>
        <v/>
      </c>
      <c r="AJ89" s="77">
        <f>IF(AJ$13="","",IF($B89="","",IFERROR(S89*$E89/100,"")))</f>
        <v/>
      </c>
      <c r="AK89" s="77">
        <f>IF(AK$13="","",IF($B89="","",IFERROR(T89*$E89/100,"")))</f>
        <v/>
      </c>
      <c r="AL89" s="77">
        <f>IF(AL$13="","",IF($B89="","",IFERROR(U89*$E89/100,"")))</f>
        <v/>
      </c>
      <c r="AN89" s="77">
        <f>IF($B89="","",SUMIF($F$13:$U$13,"&lt;="&amp;Sector!$D$51,$F89:$U89))</f>
        <v/>
      </c>
      <c r="AO89" s="77">
        <f>IF($B89="","",SUMIF($W$13:$AL$13,"&lt;="&amp;Sector!$D$51,$W89:$AL89))</f>
        <v/>
      </c>
      <c r="AQ89" s="163">
        <f>IF(AQ$13="","",IF($B89="","",IFERROR($C89*$D89*SUMPRODUCT(('Dvd Calendar'!$E$811:$CZ$811&gt;AQ$12)*('Dvd Calendar'!$E$811:$CZ$811&lt;=AQ$13)*'Dvd Calendar'!$E$814:$CZ$814*(('Dvd Calendar'!$E$816:$CZ$816='Field Check'!$C$56)*('Field Check'!$C$56&lt;&gt;"")+('Dvd Calendar'!$E$816:$CZ$816='Field Check'!$C$57)*('Field Check'!$C$57&lt;&gt;"")))/'AS51'!$B$3,"")))</f>
        <v/>
      </c>
      <c r="AR89" s="163">
        <f>IF(AR$13="","",IF($B89="","",IFERROR($C89*$D89*SUMPRODUCT(('Dvd Calendar'!$E$811:$CZ$811&gt;AR$12)*('Dvd Calendar'!$E$811:$CZ$811&lt;=AR$13)*'Dvd Calendar'!$E$814:$CZ$814*(('Dvd Calendar'!$E$816:$CZ$816='Field Check'!$C$56)*('Field Check'!$C$56&lt;&gt;"")+('Dvd Calendar'!$E$816:$CZ$816='Field Check'!$C$57)*('Field Check'!$C$57&lt;&gt;"")))/'AS51'!$B$3,"")))</f>
        <v/>
      </c>
      <c r="AS89" s="163">
        <f>IF(AS$13="","",IF($B89="","",IFERROR($C89*$D89*SUMPRODUCT(('Dvd Calendar'!$E$811:$CZ$811&gt;AS$12)*('Dvd Calendar'!$E$811:$CZ$811&lt;=AS$13)*'Dvd Calendar'!$E$814:$CZ$814*(('Dvd Calendar'!$E$816:$CZ$816='Field Check'!$C$56)*('Field Check'!$C$56&lt;&gt;"")+('Dvd Calendar'!$E$816:$CZ$816='Field Check'!$C$57)*('Field Check'!$C$57&lt;&gt;"")))/'AS51'!$B$3,"")))</f>
        <v/>
      </c>
      <c r="AT89" s="163">
        <f>IF(AT$13="","",IF($B89="","",IFERROR($C89*$D89*SUMPRODUCT(('Dvd Calendar'!$E$811:$CZ$811&gt;AT$12)*('Dvd Calendar'!$E$811:$CZ$811&lt;=AT$13)*'Dvd Calendar'!$E$814:$CZ$814*(('Dvd Calendar'!$E$816:$CZ$816='Field Check'!$C$56)*('Field Check'!$C$56&lt;&gt;"")+('Dvd Calendar'!$E$816:$CZ$816='Field Check'!$C$57)*('Field Check'!$C$57&lt;&gt;"")))/'AS51'!$B$3,"")))</f>
        <v/>
      </c>
      <c r="AU89" s="163">
        <f>IF(AU$13="","",IF($B89="","",IFERROR($C89*$D89*SUMPRODUCT(('Dvd Calendar'!$E$811:$CZ$811&gt;AU$12)*('Dvd Calendar'!$E$811:$CZ$811&lt;=AU$13)*'Dvd Calendar'!$E$814:$CZ$814*(('Dvd Calendar'!$E$816:$CZ$816='Field Check'!$C$56)*('Field Check'!$C$56&lt;&gt;"")+('Dvd Calendar'!$E$816:$CZ$816='Field Check'!$C$57)*('Field Check'!$C$57&lt;&gt;"")))/'AS51'!$B$3,"")))</f>
        <v/>
      </c>
      <c r="AV89" s="163">
        <f>IF(AV$13="","",IF($B89="","",IFERROR($C89*$D89*SUMPRODUCT(('Dvd Calendar'!$E$811:$CZ$811&gt;AV$12)*('Dvd Calendar'!$E$811:$CZ$811&lt;=AV$13)*'Dvd Calendar'!$E$814:$CZ$814*(('Dvd Calendar'!$E$816:$CZ$816='Field Check'!$C$56)*('Field Check'!$C$56&lt;&gt;"")+('Dvd Calendar'!$E$816:$CZ$816='Field Check'!$C$57)*('Field Check'!$C$57&lt;&gt;"")))/'AS51'!$B$3,"")))</f>
        <v/>
      </c>
      <c r="AW89" s="163">
        <f>IF(AW$13="","",IF($B89="","",IFERROR($C89*$D89*SUMPRODUCT(('Dvd Calendar'!$E$811:$CZ$811&gt;AW$12)*('Dvd Calendar'!$E$811:$CZ$811&lt;=AW$13)*'Dvd Calendar'!$E$814:$CZ$814*(('Dvd Calendar'!$E$816:$CZ$816='Field Check'!$C$56)*('Field Check'!$C$56&lt;&gt;"")+('Dvd Calendar'!$E$816:$CZ$816='Field Check'!$C$57)*('Field Check'!$C$57&lt;&gt;"")))/'AS51'!$B$3,"")))</f>
        <v/>
      </c>
      <c r="AX89" s="163">
        <f>IF(AX$13="","",IF($B89="","",IFERROR($C89*$D89*SUMPRODUCT(('Dvd Calendar'!$E$811:$CZ$811&gt;AX$12)*('Dvd Calendar'!$E$811:$CZ$811&lt;=AX$13)*'Dvd Calendar'!$E$814:$CZ$814*(('Dvd Calendar'!$E$816:$CZ$816='Field Check'!$C$56)*('Field Check'!$C$56&lt;&gt;"")+('Dvd Calendar'!$E$816:$CZ$816='Field Check'!$C$57)*('Field Check'!$C$57&lt;&gt;"")))/'AS51'!$B$3,"")))</f>
        <v/>
      </c>
      <c r="AY89" s="163">
        <f>IF(AY$13="","",IF($B89="","",IFERROR($C89*$D89*SUMPRODUCT(('Dvd Calendar'!$E$811:$CZ$811&gt;AY$12)*('Dvd Calendar'!$E$811:$CZ$811&lt;=AY$13)*'Dvd Calendar'!$E$814:$CZ$814*(('Dvd Calendar'!$E$816:$CZ$816='Field Check'!$C$56)*('Field Check'!$C$56&lt;&gt;"")+('Dvd Calendar'!$E$816:$CZ$816='Field Check'!$C$57)*('Field Check'!$C$57&lt;&gt;"")))/'AS51'!$B$3,"")))</f>
        <v/>
      </c>
      <c r="AZ89" s="163">
        <f>IF(AZ$13="","",IF($B89="","",IFERROR($C89*$D89*SUMPRODUCT(('Dvd Calendar'!$E$811:$CZ$811&gt;AZ$12)*('Dvd Calendar'!$E$811:$CZ$811&lt;=AZ$13)*'Dvd Calendar'!$E$814:$CZ$814*(('Dvd Calendar'!$E$816:$CZ$816='Field Check'!$C$56)*('Field Check'!$C$56&lt;&gt;"")+('Dvd Calendar'!$E$816:$CZ$816='Field Check'!$C$57)*('Field Check'!$C$57&lt;&gt;"")))/'AS51'!$B$3,"")))</f>
        <v/>
      </c>
      <c r="BA89" s="163">
        <f>IF(BA$13="","",IF($B89="","",IFERROR($C89*$D89*SUMPRODUCT(('Dvd Calendar'!$E$811:$CZ$811&gt;BA$12)*('Dvd Calendar'!$E$811:$CZ$811&lt;=BA$13)*'Dvd Calendar'!$E$814:$CZ$814*(('Dvd Calendar'!$E$816:$CZ$816='Field Check'!$C$56)*('Field Check'!$C$56&lt;&gt;"")+('Dvd Calendar'!$E$816:$CZ$816='Field Check'!$C$57)*('Field Check'!$C$57&lt;&gt;"")))/'AS51'!$B$3,"")))</f>
        <v/>
      </c>
      <c r="BB89" s="163">
        <f>IF(BB$13="","",IF($B89="","",IFERROR($C89*$D89*SUMPRODUCT(('Dvd Calendar'!$E$811:$CZ$811&gt;BB$12)*('Dvd Calendar'!$E$811:$CZ$811&lt;=BB$13)*'Dvd Calendar'!$E$814:$CZ$814*(('Dvd Calendar'!$E$816:$CZ$816='Field Check'!$C$56)*('Field Check'!$C$56&lt;&gt;"")+('Dvd Calendar'!$E$816:$CZ$816='Field Check'!$C$57)*('Field Check'!$C$57&lt;&gt;"")))/'AS51'!$B$3,"")))</f>
        <v/>
      </c>
      <c r="BC89" s="163">
        <f>IF(BC$13="","",IF($B89="","",IFERROR($C89*$D89*SUMPRODUCT(('Dvd Calendar'!$E$811:$CZ$811&gt;BC$12)*('Dvd Calendar'!$E$811:$CZ$811&lt;=BC$13)*'Dvd Calendar'!$E$814:$CZ$814*(('Dvd Calendar'!$E$816:$CZ$816='Field Check'!$C$56)*('Field Check'!$C$56&lt;&gt;"")+('Dvd Calendar'!$E$816:$CZ$816='Field Check'!$C$57)*('Field Check'!$C$57&lt;&gt;"")))/'AS51'!$B$3,"")))</f>
        <v/>
      </c>
      <c r="BD89" s="163">
        <f>IF(BD$13="","",IF($B89="","",IFERROR($C89*$D89*SUMPRODUCT(('Dvd Calendar'!$E$811:$CZ$811&gt;BD$12)*('Dvd Calendar'!$E$811:$CZ$811&lt;=BD$13)*'Dvd Calendar'!$E$814:$CZ$814*(('Dvd Calendar'!$E$816:$CZ$816='Field Check'!$C$56)*('Field Check'!$C$56&lt;&gt;"")+('Dvd Calendar'!$E$816:$CZ$816='Field Check'!$C$57)*('Field Check'!$C$57&lt;&gt;"")))/'AS51'!$B$3,"")))</f>
        <v/>
      </c>
      <c r="BE89" s="163">
        <f>IF(BE$13="","",IF($B89="","",IFERROR($C89*$D89*SUMPRODUCT(('Dvd Calendar'!$E$811:$CZ$811&gt;BE$12)*('Dvd Calendar'!$E$811:$CZ$811&lt;=BE$13)*'Dvd Calendar'!$E$814:$CZ$814*(('Dvd Calendar'!$E$816:$CZ$816='Field Check'!$C$56)*('Field Check'!$C$56&lt;&gt;"")+('Dvd Calendar'!$E$816:$CZ$816='Field Check'!$C$57)*('Field Check'!$C$57&lt;&gt;"")))/'AS51'!$B$3,"")))</f>
        <v/>
      </c>
      <c r="BF89" s="163">
        <f>IF(BF$13="","",IF($B89="","",IFERROR($C89*$D89*SUMPRODUCT(('Dvd Calendar'!$E$811:$CZ$811&gt;BF$12)*('Dvd Calendar'!$E$811:$CZ$811&lt;=BF$13)*'Dvd Calendar'!$E$814:$CZ$814*(('Dvd Calendar'!$E$816:$CZ$816='Field Check'!$C$56)*('Field Check'!$C$56&lt;&gt;"")+('Dvd Calendar'!$E$816:$CZ$816='Field Check'!$C$57)*('Field Check'!$C$57&lt;&gt;"")))/'AS51'!$B$3,"")))</f>
        <v/>
      </c>
      <c r="BH89" s="163">
        <f>IF(BH$13="","",IF($B89="","",IFERROR(AQ89*$E89/100,"")))</f>
        <v/>
      </c>
      <c r="BI89" s="163">
        <f>IF(BI$13="","",IF($B89="","",IFERROR(AR89*$E89/100,"")))</f>
        <v/>
      </c>
      <c r="BJ89" s="163">
        <f>IF(BJ$13="","",IF($B89="","",IFERROR(AS89*$E89/100,"")))</f>
        <v/>
      </c>
      <c r="BK89" s="163">
        <f>IF(BK$13="","",IF($B89="","",IFERROR(AT89*$E89/100,"")))</f>
        <v/>
      </c>
      <c r="BL89" s="163">
        <f>IF(BL$13="","",IF($B89="","",IFERROR(AU89*$E89/100,"")))</f>
        <v/>
      </c>
      <c r="BM89" s="163">
        <f>IF(BM$13="","",IF($B89="","",IFERROR(AV89*$E89/100,"")))</f>
        <v/>
      </c>
      <c r="BN89" s="163">
        <f>IF(BN$13="","",IF($B89="","",IFERROR(AW89*$E89/100,"")))</f>
        <v/>
      </c>
      <c r="BO89" s="163">
        <f>IF(BO$13="","",IF($B89="","",IFERROR(AX89*$E89/100,"")))</f>
        <v/>
      </c>
      <c r="BP89" s="163">
        <f>IF(BP$13="","",IF($B89="","",IFERROR(AY89*$E89/100,"")))</f>
        <v/>
      </c>
      <c r="BQ89" s="163">
        <f>IF(BQ$13="","",IF($B89="","",IFERROR(AZ89*$E89/100,"")))</f>
        <v/>
      </c>
      <c r="BR89" s="163">
        <f>IF(BR$13="","",IF($B89="","",IFERROR(BA89*$E89/100,"")))</f>
        <v/>
      </c>
      <c r="BS89" s="163">
        <f>IF(BS$13="","",IF($B89="","",IFERROR(BB89*$E89/100,"")))</f>
        <v/>
      </c>
      <c r="BT89" s="163">
        <f>IF(BT$13="","",IF($B89="","",IFERROR(BC89*$E89/100,"")))</f>
        <v/>
      </c>
      <c r="BU89" s="163">
        <f>IF(BU$13="","",IF($B89="","",IFERROR(BD89*$E89/100,"")))</f>
        <v/>
      </c>
      <c r="BV89" s="163">
        <f>IF(BV$13="","",IF($B89="","",IFERROR(BE89*$E89/100,"")))</f>
        <v/>
      </c>
      <c r="BW89" s="163">
        <f>IF(BW$13="","",IF($B89="","",IFERROR(BF89*$E89/100,"")))</f>
        <v/>
      </c>
    </row>
    <row r="90">
      <c r="B90" s="126">
        <f>IF('AS51'!$C$80="","",'AS51'!$C$80)</f>
        <v/>
      </c>
      <c r="C90" s="74">
        <f>IF('AS51'!$B$80="","",'AS51'!$B$80)</f>
        <v/>
      </c>
      <c r="D90" s="75">
        <f>IFERROR('AS51'!$Q$80,1)</f>
        <v/>
      </c>
      <c r="E90" s="76">
        <f>IF($B90="","",IF(ISNUMBER('AS51'!$I$80),'AS51'!$I$80,'Index Summary'!$C$7))</f>
        <v/>
      </c>
      <c r="F90" s="77">
        <f>IF(F$13="","",IF($B90="","",IFERROR($C90*$D90*IF((Override!$C$4="ON")*(COUNTIFS(Override!$B$11:$B$40,$B90,Override!$D$11:$D$40,1,Override!$E$11:$E$40,"&gt;=0")-COUNTIFS(Override!$B$11:$B$40,$B90,Override!$D$11:$D$40,1,Override!$E$11:$E$40,"&gt;=0",Override!$C$11:$C$40,"MXAU"))&gt;0,SUMIFS(Override!$E$11:$E$40,Override!$B$11:$B$40,$B90,Override!$D$11:$D$40,1)-SUMIFS(Override!$E$11:$E$40,Override!$B$11:$B$40,$B90,Override!$D$11:$D$40,1,Override!$C$11:$C$40,"MXAU"),Override!$C$125)/'AS51'!$B$3,"")))</f>
        <v/>
      </c>
      <c r="G90" s="77">
        <f>IF(G$13="","",IF($B90="","",IFERROR($C90*$D90*IF((Override!$C$4="ON")*(COUNTIFS(Override!$B$11:$B$40,$B90,Override!$D$11:$D$40,2,Override!$E$11:$E$40,"&gt;=0")-COUNTIFS(Override!$B$11:$B$40,$B90,Override!$D$11:$D$40,2,Override!$E$11:$E$40,"&gt;=0",Override!$C$11:$C$40,"MXAU"))&gt;0,SUMIFS(Override!$E$11:$E$40,Override!$B$11:$B$40,$B90,Override!$D$11:$D$40,2)-SUMIFS(Override!$E$11:$E$40,Override!$B$11:$B$40,$B90,Override!$D$11:$D$40,2,Override!$C$11:$C$40,"MXAU"),Override!$D$125)/'AS51'!$B$3,"")))</f>
        <v/>
      </c>
      <c r="H90" s="77">
        <f>IF(H$13="","",IF($B90="","",IFERROR($C90*$D90*IF((Override!$C$4="ON")*(COUNTIFS(Override!$B$11:$B$40,$B90,Override!$D$11:$D$40,3,Override!$E$11:$E$40,"&gt;=0")-COUNTIFS(Override!$B$11:$B$40,$B90,Override!$D$11:$D$40,3,Override!$E$11:$E$40,"&gt;=0",Override!$C$11:$C$40,"MXAU"))&gt;0,SUMIFS(Override!$E$11:$E$40,Override!$B$11:$B$40,$B90,Override!$D$11:$D$40,3)-SUMIFS(Override!$E$11:$E$40,Override!$B$11:$B$40,$B90,Override!$D$11:$D$40,3,Override!$C$11:$C$40,"MXAU"),Override!$E$125)/'AS51'!$B$3,"")))</f>
        <v/>
      </c>
      <c r="I90" s="77">
        <f>IF(I$13="","",IF($B90="","",IFERROR($C90*$D90*IF((Override!$C$4="ON")*(COUNTIFS(Override!$B$11:$B$40,$B90,Override!$D$11:$D$40,4,Override!$E$11:$E$40,"&gt;=0")-COUNTIFS(Override!$B$11:$B$40,$B90,Override!$D$11:$D$40,4,Override!$E$11:$E$40,"&gt;=0",Override!$C$11:$C$40,"MXAU"))&gt;0,SUMIFS(Override!$E$11:$E$40,Override!$B$11:$B$40,$B90,Override!$D$11:$D$40,4)-SUMIFS(Override!$E$11:$E$40,Override!$B$11:$B$40,$B90,Override!$D$11:$D$40,4,Override!$C$11:$C$40,"MXAU"),Override!$F$125)/'AS51'!$B$3,"")))</f>
        <v/>
      </c>
      <c r="J90" s="77">
        <f>IF(J$13="","",IF($B90="","",IFERROR($C90*$D90*IF((Override!$C$4="ON")*(COUNTIFS(Override!$B$11:$B$40,$B90,Override!$D$11:$D$40,5,Override!$E$11:$E$40,"&gt;=0")-COUNTIFS(Override!$B$11:$B$40,$B90,Override!$D$11:$D$40,5,Override!$E$11:$E$40,"&gt;=0",Override!$C$11:$C$40,"MXAU"))&gt;0,SUMIFS(Override!$E$11:$E$40,Override!$B$11:$B$40,$B90,Override!$D$11:$D$40,5)-SUMIFS(Override!$E$11:$E$40,Override!$B$11:$B$40,$B90,Override!$D$11:$D$40,5,Override!$C$11:$C$40,"MXAU"),Override!$G$125)/'AS51'!$B$3,"")))</f>
        <v/>
      </c>
      <c r="K90" s="77">
        <f>IF(K$13="","",IF($B90="","",IFERROR($C90*$D90*IF((Override!$C$4="ON")*(COUNTIFS(Override!$B$11:$B$40,$B90,Override!$D$11:$D$40,6,Override!$E$11:$E$40,"&gt;=0")-COUNTIFS(Override!$B$11:$B$40,$B90,Override!$D$11:$D$40,6,Override!$E$11:$E$40,"&gt;=0",Override!$C$11:$C$40,"MXAU"))&gt;0,SUMIFS(Override!$E$11:$E$40,Override!$B$11:$B$40,$B90,Override!$D$11:$D$40,6)-SUMIFS(Override!$E$11:$E$40,Override!$B$11:$B$40,$B90,Override!$D$11:$D$40,6,Override!$C$11:$C$40,"MXAU"),Override!$H$125)/'AS51'!$B$3,"")))</f>
        <v/>
      </c>
      <c r="L90" s="77">
        <f>IF(L$13="","",IF($B90="","",IFERROR($C90*$D90*IF((Override!$C$4="ON")*(COUNTIFS(Override!$B$11:$B$40,$B90,Override!$D$11:$D$40,7,Override!$E$11:$E$40,"&gt;=0")-COUNTIFS(Override!$B$11:$B$40,$B90,Override!$D$11:$D$40,7,Override!$E$11:$E$40,"&gt;=0",Override!$C$11:$C$40,"MXAU"))&gt;0,SUMIFS(Override!$E$11:$E$40,Override!$B$11:$B$40,$B90,Override!$D$11:$D$40,7)-SUMIFS(Override!$E$11:$E$40,Override!$B$11:$B$40,$B90,Override!$D$11:$D$40,7,Override!$C$11:$C$40,"MXAU"),Override!$I$125)/'AS51'!$B$3,"")))</f>
        <v/>
      </c>
      <c r="M90" s="77">
        <f>IF(M$13="","",IF($B90="","",IFERROR($C90*$D90*IF((Override!$C$4="ON")*(COUNTIFS(Override!$B$11:$B$40,$B90,Override!$D$11:$D$40,8,Override!$E$11:$E$40,"&gt;=0")-COUNTIFS(Override!$B$11:$B$40,$B90,Override!$D$11:$D$40,8,Override!$E$11:$E$40,"&gt;=0",Override!$C$11:$C$40,"MXAU"))&gt;0,SUMIFS(Override!$E$11:$E$40,Override!$B$11:$B$40,$B90,Override!$D$11:$D$40,8)-SUMIFS(Override!$E$11:$E$40,Override!$B$11:$B$40,$B90,Override!$D$11:$D$40,8,Override!$C$11:$C$40,"MXAU"),Override!$J$125)/'AS51'!$B$3,"")))</f>
        <v/>
      </c>
      <c r="N90" s="77">
        <f>IF(N$13="","",IF($B90="","",IFERROR($C90*$D90*IF((Override!$C$4="ON")*(COUNTIFS(Override!$B$11:$B$40,$B90,Override!$D$11:$D$40,9,Override!$E$11:$E$40,"&gt;=0")-COUNTIFS(Override!$B$11:$B$40,$B90,Override!$D$11:$D$40,9,Override!$E$11:$E$40,"&gt;=0",Override!$C$11:$C$40,"MXAU"))&gt;0,SUMIFS(Override!$E$11:$E$40,Override!$B$11:$B$40,$B90,Override!$D$11:$D$40,9)-SUMIFS(Override!$E$11:$E$40,Override!$B$11:$B$40,$B90,Override!$D$11:$D$40,9,Override!$C$11:$C$40,"MXAU"),Override!$K$125)/'AS51'!$B$3,"")))</f>
        <v/>
      </c>
      <c r="O90" s="77">
        <f>IF(O$13="","",IF($B90="","",IFERROR($C90*$D90*IF((Override!$C$4="ON")*(COUNTIFS(Override!$B$11:$B$40,$B90,Override!$D$11:$D$40,10,Override!$E$11:$E$40,"&gt;=0")-COUNTIFS(Override!$B$11:$B$40,$B90,Override!$D$11:$D$40,10,Override!$E$11:$E$40,"&gt;=0",Override!$C$11:$C$40,"MXAU"))&gt;0,SUMIFS(Override!$E$11:$E$40,Override!$B$11:$B$40,$B90,Override!$D$11:$D$40,10)-SUMIFS(Override!$E$11:$E$40,Override!$B$11:$B$40,$B90,Override!$D$11:$D$40,10,Override!$C$11:$C$40,"MXAU"),Override!$L$125)/'AS51'!$B$3,"")))</f>
        <v/>
      </c>
      <c r="P90" s="77">
        <f>IF(P$13="","",IF($B90="","",IFERROR($C90*$D90*IF((Override!$C$4="ON")*(COUNTIFS(Override!$B$11:$B$40,$B90,Override!$D$11:$D$40,11,Override!$E$11:$E$40,"&gt;=0")-COUNTIFS(Override!$B$11:$B$40,$B90,Override!$D$11:$D$40,11,Override!$E$11:$E$40,"&gt;=0",Override!$C$11:$C$40,"MXAU"))&gt;0,SUMIFS(Override!$E$11:$E$40,Override!$B$11:$B$40,$B90,Override!$D$11:$D$40,11)-SUMIFS(Override!$E$11:$E$40,Override!$B$11:$B$40,$B90,Override!$D$11:$D$40,11,Override!$C$11:$C$40,"MXAU"),Override!$M$125)/'AS51'!$B$3,"")))</f>
        <v/>
      </c>
      <c r="Q90" s="77">
        <f>IF(Q$13="","",IF($B90="","",IFERROR($C90*$D90*IF((Override!$C$4="ON")*(COUNTIFS(Override!$B$11:$B$40,$B90,Override!$D$11:$D$40,12,Override!$E$11:$E$40,"&gt;=0")-COUNTIFS(Override!$B$11:$B$40,$B90,Override!$D$11:$D$40,12,Override!$E$11:$E$40,"&gt;=0",Override!$C$11:$C$40,"MXAU"))&gt;0,SUMIFS(Override!$E$11:$E$40,Override!$B$11:$B$40,$B90,Override!$D$11:$D$40,12)-SUMIFS(Override!$E$11:$E$40,Override!$B$11:$B$40,$B90,Override!$D$11:$D$40,12,Override!$C$11:$C$40,"MXAU"),Override!$N$125)/'AS51'!$B$3,"")))</f>
        <v/>
      </c>
      <c r="R90" s="77">
        <f>IF(R$13="","",IF($B90="","",IFERROR($C90*$D90*IF((Override!$C$4="ON")*(COUNTIFS(Override!$B$11:$B$40,$B90,Override!$D$11:$D$40,13,Override!$E$11:$E$40,"&gt;=0")-COUNTIFS(Override!$B$11:$B$40,$B90,Override!$D$11:$D$40,13,Override!$E$11:$E$40,"&gt;=0",Override!$C$11:$C$40,"MXAU"))&gt;0,SUMIFS(Override!$E$11:$E$40,Override!$B$11:$B$40,$B90,Override!$D$11:$D$40,13)-SUMIFS(Override!$E$11:$E$40,Override!$B$11:$B$40,$B90,Override!$D$11:$D$40,13,Override!$C$11:$C$40,"MXAU"),Override!$O$125)/'AS51'!$B$3,"")))</f>
        <v/>
      </c>
      <c r="S90" s="77">
        <f>IF(S$13="","",IF($B90="","",IFERROR($C90*$D90*IF((Override!$C$4="ON")*(COUNTIFS(Override!$B$11:$B$40,$B90,Override!$D$11:$D$40,14,Override!$E$11:$E$40,"&gt;=0")-COUNTIFS(Override!$B$11:$B$40,$B90,Override!$D$11:$D$40,14,Override!$E$11:$E$40,"&gt;=0",Override!$C$11:$C$40,"MXAU"))&gt;0,SUMIFS(Override!$E$11:$E$40,Override!$B$11:$B$40,$B90,Override!$D$11:$D$40,14)-SUMIFS(Override!$E$11:$E$40,Override!$B$11:$B$40,$B90,Override!$D$11:$D$40,14,Override!$C$11:$C$40,"MXAU"),Override!$P$125)/'AS51'!$B$3,"")))</f>
        <v/>
      </c>
      <c r="T90" s="77">
        <f>IF(T$13="","",IF($B90="","",IFERROR($C90*$D90*IF((Override!$C$4="ON")*(COUNTIFS(Override!$B$11:$B$40,$B90,Override!$D$11:$D$40,15,Override!$E$11:$E$40,"&gt;=0")-COUNTIFS(Override!$B$11:$B$40,$B90,Override!$D$11:$D$40,15,Override!$E$11:$E$40,"&gt;=0",Override!$C$11:$C$40,"MXAU"))&gt;0,SUMIFS(Override!$E$11:$E$40,Override!$B$11:$B$40,$B90,Override!$D$11:$D$40,15)-SUMIFS(Override!$E$11:$E$40,Override!$B$11:$B$40,$B90,Override!$D$11:$D$40,15,Override!$C$11:$C$40,"MXAU"),Override!$Q$125)/'AS51'!$B$3,"")))</f>
        <v/>
      </c>
      <c r="U90" s="77">
        <f>IF(U$13="","",IF($B90="","",IFERROR($C90*$D90*IF((Override!$C$4="ON")*(COUNTIFS(Override!$B$11:$B$40,$B90,Override!$D$11:$D$40,16,Override!$E$11:$E$40,"&gt;=0")-COUNTIFS(Override!$B$11:$B$40,$B90,Override!$D$11:$D$40,16,Override!$E$11:$E$40,"&gt;=0",Override!$C$11:$C$40,"MXAU"))&gt;0,SUMIFS(Override!$E$11:$E$40,Override!$B$11:$B$40,$B90,Override!$D$11:$D$40,16)-SUMIFS(Override!$E$11:$E$40,Override!$B$11:$B$40,$B90,Override!$D$11:$D$40,16,Override!$C$11:$C$40,"MXAU"),Override!$R$125)/'AS51'!$B$3,"")))</f>
        <v/>
      </c>
      <c r="W90" s="77">
        <f>IF(W$13="","",IF($B90="","",IFERROR(F90*$E90/100,"")))</f>
        <v/>
      </c>
      <c r="X90" s="77">
        <f>IF(X$13="","",IF($B90="","",IFERROR(G90*$E90/100,"")))</f>
        <v/>
      </c>
      <c r="Y90" s="77">
        <f>IF(Y$13="","",IF($B90="","",IFERROR(H90*$E90/100,"")))</f>
        <v/>
      </c>
      <c r="Z90" s="77">
        <f>IF(Z$13="","",IF($B90="","",IFERROR(I90*$E90/100,"")))</f>
        <v/>
      </c>
      <c r="AA90" s="77">
        <f>IF(AA$13="","",IF($B90="","",IFERROR(J90*$E90/100,"")))</f>
        <v/>
      </c>
      <c r="AB90" s="77">
        <f>IF(AB$13="","",IF($B90="","",IFERROR(K90*$E90/100,"")))</f>
        <v/>
      </c>
      <c r="AC90" s="77">
        <f>IF(AC$13="","",IF($B90="","",IFERROR(L90*$E90/100,"")))</f>
        <v/>
      </c>
      <c r="AD90" s="77">
        <f>IF(AD$13="","",IF($B90="","",IFERROR(M90*$E90/100,"")))</f>
        <v/>
      </c>
      <c r="AE90" s="77">
        <f>IF(AE$13="","",IF($B90="","",IFERROR(N90*$E90/100,"")))</f>
        <v/>
      </c>
      <c r="AF90" s="77">
        <f>IF(AF$13="","",IF($B90="","",IFERROR(O90*$E90/100,"")))</f>
        <v/>
      </c>
      <c r="AG90" s="77">
        <f>IF(AG$13="","",IF($B90="","",IFERROR(P90*$E90/100,"")))</f>
        <v/>
      </c>
      <c r="AH90" s="77">
        <f>IF(AH$13="","",IF($B90="","",IFERROR(Q90*$E90/100,"")))</f>
        <v/>
      </c>
      <c r="AI90" s="77">
        <f>IF(AI$13="","",IF($B90="","",IFERROR(R90*$E90/100,"")))</f>
        <v/>
      </c>
      <c r="AJ90" s="77">
        <f>IF(AJ$13="","",IF($B90="","",IFERROR(S90*$E90/100,"")))</f>
        <v/>
      </c>
      <c r="AK90" s="77">
        <f>IF(AK$13="","",IF($B90="","",IFERROR(T90*$E90/100,"")))</f>
        <v/>
      </c>
      <c r="AL90" s="77">
        <f>IF(AL$13="","",IF($B90="","",IFERROR(U90*$E90/100,"")))</f>
        <v/>
      </c>
      <c r="AN90" s="77">
        <f>IF($B90="","",SUMIF($F$13:$U$13,"&lt;="&amp;Sector!$D$51,$F90:$U90))</f>
        <v/>
      </c>
      <c r="AO90" s="77">
        <f>IF($B90="","",SUMIF($W$13:$AL$13,"&lt;="&amp;Sector!$D$51,$W90:$AL90))</f>
        <v/>
      </c>
      <c r="AQ90" s="163">
        <f>IF(AQ$13="","",IF($B90="","",IFERROR($C90*$D90*SUMPRODUCT(('Dvd Calendar'!$E$822:$CZ$822&gt;AQ$12)*('Dvd Calendar'!$E$822:$CZ$822&lt;=AQ$13)*'Dvd Calendar'!$E$825:$CZ$825*(('Dvd Calendar'!$E$827:$CZ$827='Field Check'!$C$56)*('Field Check'!$C$56&lt;&gt;"")+('Dvd Calendar'!$E$827:$CZ$827='Field Check'!$C$57)*('Field Check'!$C$57&lt;&gt;"")))/'AS51'!$B$3,"")))</f>
        <v/>
      </c>
      <c r="AR90" s="163">
        <f>IF(AR$13="","",IF($B90="","",IFERROR($C90*$D90*SUMPRODUCT(('Dvd Calendar'!$E$822:$CZ$822&gt;AR$12)*('Dvd Calendar'!$E$822:$CZ$822&lt;=AR$13)*'Dvd Calendar'!$E$825:$CZ$825*(('Dvd Calendar'!$E$827:$CZ$827='Field Check'!$C$56)*('Field Check'!$C$56&lt;&gt;"")+('Dvd Calendar'!$E$827:$CZ$827='Field Check'!$C$57)*('Field Check'!$C$57&lt;&gt;"")))/'AS51'!$B$3,"")))</f>
        <v/>
      </c>
      <c r="AS90" s="163">
        <f>IF(AS$13="","",IF($B90="","",IFERROR($C90*$D90*SUMPRODUCT(('Dvd Calendar'!$E$822:$CZ$822&gt;AS$12)*('Dvd Calendar'!$E$822:$CZ$822&lt;=AS$13)*'Dvd Calendar'!$E$825:$CZ$825*(('Dvd Calendar'!$E$827:$CZ$827='Field Check'!$C$56)*('Field Check'!$C$56&lt;&gt;"")+('Dvd Calendar'!$E$827:$CZ$827='Field Check'!$C$57)*('Field Check'!$C$57&lt;&gt;"")))/'AS51'!$B$3,"")))</f>
        <v/>
      </c>
      <c r="AT90" s="163">
        <f>IF(AT$13="","",IF($B90="","",IFERROR($C90*$D90*SUMPRODUCT(('Dvd Calendar'!$E$822:$CZ$822&gt;AT$12)*('Dvd Calendar'!$E$822:$CZ$822&lt;=AT$13)*'Dvd Calendar'!$E$825:$CZ$825*(('Dvd Calendar'!$E$827:$CZ$827='Field Check'!$C$56)*('Field Check'!$C$56&lt;&gt;"")+('Dvd Calendar'!$E$827:$CZ$827='Field Check'!$C$57)*('Field Check'!$C$57&lt;&gt;"")))/'AS51'!$B$3,"")))</f>
        <v/>
      </c>
      <c r="AU90" s="163">
        <f>IF(AU$13="","",IF($B90="","",IFERROR($C90*$D90*SUMPRODUCT(('Dvd Calendar'!$E$822:$CZ$822&gt;AU$12)*('Dvd Calendar'!$E$822:$CZ$822&lt;=AU$13)*'Dvd Calendar'!$E$825:$CZ$825*(('Dvd Calendar'!$E$827:$CZ$827='Field Check'!$C$56)*('Field Check'!$C$56&lt;&gt;"")+('Dvd Calendar'!$E$827:$CZ$827='Field Check'!$C$57)*('Field Check'!$C$57&lt;&gt;"")))/'AS51'!$B$3,"")))</f>
        <v/>
      </c>
      <c r="AV90" s="163">
        <f>IF(AV$13="","",IF($B90="","",IFERROR($C90*$D90*SUMPRODUCT(('Dvd Calendar'!$E$822:$CZ$822&gt;AV$12)*('Dvd Calendar'!$E$822:$CZ$822&lt;=AV$13)*'Dvd Calendar'!$E$825:$CZ$825*(('Dvd Calendar'!$E$827:$CZ$827='Field Check'!$C$56)*('Field Check'!$C$56&lt;&gt;"")+('Dvd Calendar'!$E$827:$CZ$827='Field Check'!$C$57)*('Field Check'!$C$57&lt;&gt;"")))/'AS51'!$B$3,"")))</f>
        <v/>
      </c>
      <c r="AW90" s="163">
        <f>IF(AW$13="","",IF($B90="","",IFERROR($C90*$D90*SUMPRODUCT(('Dvd Calendar'!$E$822:$CZ$822&gt;AW$12)*('Dvd Calendar'!$E$822:$CZ$822&lt;=AW$13)*'Dvd Calendar'!$E$825:$CZ$825*(('Dvd Calendar'!$E$827:$CZ$827='Field Check'!$C$56)*('Field Check'!$C$56&lt;&gt;"")+('Dvd Calendar'!$E$827:$CZ$827='Field Check'!$C$57)*('Field Check'!$C$57&lt;&gt;"")))/'AS51'!$B$3,"")))</f>
        <v/>
      </c>
      <c r="AX90" s="163">
        <f>IF(AX$13="","",IF($B90="","",IFERROR($C90*$D90*SUMPRODUCT(('Dvd Calendar'!$E$822:$CZ$822&gt;AX$12)*('Dvd Calendar'!$E$822:$CZ$822&lt;=AX$13)*'Dvd Calendar'!$E$825:$CZ$825*(('Dvd Calendar'!$E$827:$CZ$827='Field Check'!$C$56)*('Field Check'!$C$56&lt;&gt;"")+('Dvd Calendar'!$E$827:$CZ$827='Field Check'!$C$57)*('Field Check'!$C$57&lt;&gt;"")))/'AS51'!$B$3,"")))</f>
        <v/>
      </c>
      <c r="AY90" s="163">
        <f>IF(AY$13="","",IF($B90="","",IFERROR($C90*$D90*SUMPRODUCT(('Dvd Calendar'!$E$822:$CZ$822&gt;AY$12)*('Dvd Calendar'!$E$822:$CZ$822&lt;=AY$13)*'Dvd Calendar'!$E$825:$CZ$825*(('Dvd Calendar'!$E$827:$CZ$827='Field Check'!$C$56)*('Field Check'!$C$56&lt;&gt;"")+('Dvd Calendar'!$E$827:$CZ$827='Field Check'!$C$57)*('Field Check'!$C$57&lt;&gt;"")))/'AS51'!$B$3,"")))</f>
        <v/>
      </c>
      <c r="AZ90" s="163">
        <f>IF(AZ$13="","",IF($B90="","",IFERROR($C90*$D90*SUMPRODUCT(('Dvd Calendar'!$E$822:$CZ$822&gt;AZ$12)*('Dvd Calendar'!$E$822:$CZ$822&lt;=AZ$13)*'Dvd Calendar'!$E$825:$CZ$825*(('Dvd Calendar'!$E$827:$CZ$827='Field Check'!$C$56)*('Field Check'!$C$56&lt;&gt;"")+('Dvd Calendar'!$E$827:$CZ$827='Field Check'!$C$57)*('Field Check'!$C$57&lt;&gt;"")))/'AS51'!$B$3,"")))</f>
        <v/>
      </c>
      <c r="BA90" s="163">
        <f>IF(BA$13="","",IF($B90="","",IFERROR($C90*$D90*SUMPRODUCT(('Dvd Calendar'!$E$822:$CZ$822&gt;BA$12)*('Dvd Calendar'!$E$822:$CZ$822&lt;=BA$13)*'Dvd Calendar'!$E$825:$CZ$825*(('Dvd Calendar'!$E$827:$CZ$827='Field Check'!$C$56)*('Field Check'!$C$56&lt;&gt;"")+('Dvd Calendar'!$E$827:$CZ$827='Field Check'!$C$57)*('Field Check'!$C$57&lt;&gt;"")))/'AS51'!$B$3,"")))</f>
        <v/>
      </c>
      <c r="BB90" s="163">
        <f>IF(BB$13="","",IF($B90="","",IFERROR($C90*$D90*SUMPRODUCT(('Dvd Calendar'!$E$822:$CZ$822&gt;BB$12)*('Dvd Calendar'!$E$822:$CZ$822&lt;=BB$13)*'Dvd Calendar'!$E$825:$CZ$825*(('Dvd Calendar'!$E$827:$CZ$827='Field Check'!$C$56)*('Field Check'!$C$56&lt;&gt;"")+('Dvd Calendar'!$E$827:$CZ$827='Field Check'!$C$57)*('Field Check'!$C$57&lt;&gt;"")))/'AS51'!$B$3,"")))</f>
        <v/>
      </c>
      <c r="BC90" s="163">
        <f>IF(BC$13="","",IF($B90="","",IFERROR($C90*$D90*SUMPRODUCT(('Dvd Calendar'!$E$822:$CZ$822&gt;BC$12)*('Dvd Calendar'!$E$822:$CZ$822&lt;=BC$13)*'Dvd Calendar'!$E$825:$CZ$825*(('Dvd Calendar'!$E$827:$CZ$827='Field Check'!$C$56)*('Field Check'!$C$56&lt;&gt;"")+('Dvd Calendar'!$E$827:$CZ$827='Field Check'!$C$57)*('Field Check'!$C$57&lt;&gt;"")))/'AS51'!$B$3,"")))</f>
        <v/>
      </c>
      <c r="BD90" s="163">
        <f>IF(BD$13="","",IF($B90="","",IFERROR($C90*$D90*SUMPRODUCT(('Dvd Calendar'!$E$822:$CZ$822&gt;BD$12)*('Dvd Calendar'!$E$822:$CZ$822&lt;=BD$13)*'Dvd Calendar'!$E$825:$CZ$825*(('Dvd Calendar'!$E$827:$CZ$827='Field Check'!$C$56)*('Field Check'!$C$56&lt;&gt;"")+('Dvd Calendar'!$E$827:$CZ$827='Field Check'!$C$57)*('Field Check'!$C$57&lt;&gt;"")))/'AS51'!$B$3,"")))</f>
        <v/>
      </c>
      <c r="BE90" s="163">
        <f>IF(BE$13="","",IF($B90="","",IFERROR($C90*$D90*SUMPRODUCT(('Dvd Calendar'!$E$822:$CZ$822&gt;BE$12)*('Dvd Calendar'!$E$822:$CZ$822&lt;=BE$13)*'Dvd Calendar'!$E$825:$CZ$825*(('Dvd Calendar'!$E$827:$CZ$827='Field Check'!$C$56)*('Field Check'!$C$56&lt;&gt;"")+('Dvd Calendar'!$E$827:$CZ$827='Field Check'!$C$57)*('Field Check'!$C$57&lt;&gt;"")))/'AS51'!$B$3,"")))</f>
        <v/>
      </c>
      <c r="BF90" s="163">
        <f>IF(BF$13="","",IF($B90="","",IFERROR($C90*$D90*SUMPRODUCT(('Dvd Calendar'!$E$822:$CZ$822&gt;BF$12)*('Dvd Calendar'!$E$822:$CZ$822&lt;=BF$13)*'Dvd Calendar'!$E$825:$CZ$825*(('Dvd Calendar'!$E$827:$CZ$827='Field Check'!$C$56)*('Field Check'!$C$56&lt;&gt;"")+('Dvd Calendar'!$E$827:$CZ$827='Field Check'!$C$57)*('Field Check'!$C$57&lt;&gt;"")))/'AS51'!$B$3,"")))</f>
        <v/>
      </c>
      <c r="BH90" s="163">
        <f>IF(BH$13="","",IF($B90="","",IFERROR(AQ90*$E90/100,"")))</f>
        <v/>
      </c>
      <c r="BI90" s="163">
        <f>IF(BI$13="","",IF($B90="","",IFERROR(AR90*$E90/100,"")))</f>
        <v/>
      </c>
      <c r="BJ90" s="163">
        <f>IF(BJ$13="","",IF($B90="","",IFERROR(AS90*$E90/100,"")))</f>
        <v/>
      </c>
      <c r="BK90" s="163">
        <f>IF(BK$13="","",IF($B90="","",IFERROR(AT90*$E90/100,"")))</f>
        <v/>
      </c>
      <c r="BL90" s="163">
        <f>IF(BL$13="","",IF($B90="","",IFERROR(AU90*$E90/100,"")))</f>
        <v/>
      </c>
      <c r="BM90" s="163">
        <f>IF(BM$13="","",IF($B90="","",IFERROR(AV90*$E90/100,"")))</f>
        <v/>
      </c>
      <c r="BN90" s="163">
        <f>IF(BN$13="","",IF($B90="","",IFERROR(AW90*$E90/100,"")))</f>
        <v/>
      </c>
      <c r="BO90" s="163">
        <f>IF(BO$13="","",IF($B90="","",IFERROR(AX90*$E90/100,"")))</f>
        <v/>
      </c>
      <c r="BP90" s="163">
        <f>IF(BP$13="","",IF($B90="","",IFERROR(AY90*$E90/100,"")))</f>
        <v/>
      </c>
      <c r="BQ90" s="163">
        <f>IF(BQ$13="","",IF($B90="","",IFERROR(AZ90*$E90/100,"")))</f>
        <v/>
      </c>
      <c r="BR90" s="163">
        <f>IF(BR$13="","",IF($B90="","",IFERROR(BA90*$E90/100,"")))</f>
        <v/>
      </c>
      <c r="BS90" s="163">
        <f>IF(BS$13="","",IF($B90="","",IFERROR(BB90*$E90/100,"")))</f>
        <v/>
      </c>
      <c r="BT90" s="163">
        <f>IF(BT$13="","",IF($B90="","",IFERROR(BC90*$E90/100,"")))</f>
        <v/>
      </c>
      <c r="BU90" s="163">
        <f>IF(BU$13="","",IF($B90="","",IFERROR(BD90*$E90/100,"")))</f>
        <v/>
      </c>
      <c r="BV90" s="163">
        <f>IF(BV$13="","",IF($B90="","",IFERROR(BE90*$E90/100,"")))</f>
        <v/>
      </c>
      <c r="BW90" s="163">
        <f>IF(BW$13="","",IF($B90="","",IFERROR(BF90*$E90/100,"")))</f>
        <v/>
      </c>
    </row>
    <row r="91">
      <c r="B91" s="126">
        <f>IF('AS51'!$C$81="","",'AS51'!$C$81)</f>
        <v/>
      </c>
      <c r="C91" s="74">
        <f>IF('AS51'!$B$81="","",'AS51'!$B$81)</f>
        <v/>
      </c>
      <c r="D91" s="75">
        <f>IFERROR('AS51'!$Q$81,1)</f>
        <v/>
      </c>
      <c r="E91" s="76">
        <f>IF($B91="","",IF(ISNUMBER('AS51'!$I$81),'AS51'!$I$81,'Index Summary'!$C$7))</f>
        <v/>
      </c>
      <c r="F91" s="77">
        <f>IF(F$13="","",IF($B91="","",IFERROR($C91*$D91*IF((Override!$C$4="ON")*(COUNTIFS(Override!$B$11:$B$40,$B91,Override!$D$11:$D$40,1,Override!$E$11:$E$40,"&gt;=0")-COUNTIFS(Override!$B$11:$B$40,$B91,Override!$D$11:$D$40,1,Override!$E$11:$E$40,"&gt;=0",Override!$C$11:$C$40,"MXAU"))&gt;0,SUMIFS(Override!$E$11:$E$40,Override!$B$11:$B$40,$B91,Override!$D$11:$D$40,1)-SUMIFS(Override!$E$11:$E$40,Override!$B$11:$B$40,$B91,Override!$D$11:$D$40,1,Override!$C$11:$C$40,"MXAU"),Override!$C$126)/'AS51'!$B$3,"")))</f>
        <v/>
      </c>
      <c r="G91" s="77">
        <f>IF(G$13="","",IF($B91="","",IFERROR($C91*$D91*IF((Override!$C$4="ON")*(COUNTIFS(Override!$B$11:$B$40,$B91,Override!$D$11:$D$40,2,Override!$E$11:$E$40,"&gt;=0")-COUNTIFS(Override!$B$11:$B$40,$B91,Override!$D$11:$D$40,2,Override!$E$11:$E$40,"&gt;=0",Override!$C$11:$C$40,"MXAU"))&gt;0,SUMIFS(Override!$E$11:$E$40,Override!$B$11:$B$40,$B91,Override!$D$11:$D$40,2)-SUMIFS(Override!$E$11:$E$40,Override!$B$11:$B$40,$B91,Override!$D$11:$D$40,2,Override!$C$11:$C$40,"MXAU"),Override!$D$126)/'AS51'!$B$3,"")))</f>
        <v/>
      </c>
      <c r="H91" s="77">
        <f>IF(H$13="","",IF($B91="","",IFERROR($C91*$D91*IF((Override!$C$4="ON")*(COUNTIFS(Override!$B$11:$B$40,$B91,Override!$D$11:$D$40,3,Override!$E$11:$E$40,"&gt;=0")-COUNTIFS(Override!$B$11:$B$40,$B91,Override!$D$11:$D$40,3,Override!$E$11:$E$40,"&gt;=0",Override!$C$11:$C$40,"MXAU"))&gt;0,SUMIFS(Override!$E$11:$E$40,Override!$B$11:$B$40,$B91,Override!$D$11:$D$40,3)-SUMIFS(Override!$E$11:$E$40,Override!$B$11:$B$40,$B91,Override!$D$11:$D$40,3,Override!$C$11:$C$40,"MXAU"),Override!$E$126)/'AS51'!$B$3,"")))</f>
        <v/>
      </c>
      <c r="I91" s="77">
        <f>IF(I$13="","",IF($B91="","",IFERROR($C91*$D91*IF((Override!$C$4="ON")*(COUNTIFS(Override!$B$11:$B$40,$B91,Override!$D$11:$D$40,4,Override!$E$11:$E$40,"&gt;=0")-COUNTIFS(Override!$B$11:$B$40,$B91,Override!$D$11:$D$40,4,Override!$E$11:$E$40,"&gt;=0",Override!$C$11:$C$40,"MXAU"))&gt;0,SUMIFS(Override!$E$11:$E$40,Override!$B$11:$B$40,$B91,Override!$D$11:$D$40,4)-SUMIFS(Override!$E$11:$E$40,Override!$B$11:$B$40,$B91,Override!$D$11:$D$40,4,Override!$C$11:$C$40,"MXAU"),Override!$F$126)/'AS51'!$B$3,"")))</f>
        <v/>
      </c>
      <c r="J91" s="77">
        <f>IF(J$13="","",IF($B91="","",IFERROR($C91*$D91*IF((Override!$C$4="ON")*(COUNTIFS(Override!$B$11:$B$40,$B91,Override!$D$11:$D$40,5,Override!$E$11:$E$40,"&gt;=0")-COUNTIFS(Override!$B$11:$B$40,$B91,Override!$D$11:$D$40,5,Override!$E$11:$E$40,"&gt;=0",Override!$C$11:$C$40,"MXAU"))&gt;0,SUMIFS(Override!$E$11:$E$40,Override!$B$11:$B$40,$B91,Override!$D$11:$D$40,5)-SUMIFS(Override!$E$11:$E$40,Override!$B$11:$B$40,$B91,Override!$D$11:$D$40,5,Override!$C$11:$C$40,"MXAU"),Override!$G$126)/'AS51'!$B$3,"")))</f>
        <v/>
      </c>
      <c r="K91" s="77">
        <f>IF(K$13="","",IF($B91="","",IFERROR($C91*$D91*IF((Override!$C$4="ON")*(COUNTIFS(Override!$B$11:$B$40,$B91,Override!$D$11:$D$40,6,Override!$E$11:$E$40,"&gt;=0")-COUNTIFS(Override!$B$11:$B$40,$B91,Override!$D$11:$D$40,6,Override!$E$11:$E$40,"&gt;=0",Override!$C$11:$C$40,"MXAU"))&gt;0,SUMIFS(Override!$E$11:$E$40,Override!$B$11:$B$40,$B91,Override!$D$11:$D$40,6)-SUMIFS(Override!$E$11:$E$40,Override!$B$11:$B$40,$B91,Override!$D$11:$D$40,6,Override!$C$11:$C$40,"MXAU"),Override!$H$126)/'AS51'!$B$3,"")))</f>
        <v/>
      </c>
      <c r="L91" s="77">
        <f>IF(L$13="","",IF($B91="","",IFERROR($C91*$D91*IF((Override!$C$4="ON")*(COUNTIFS(Override!$B$11:$B$40,$B91,Override!$D$11:$D$40,7,Override!$E$11:$E$40,"&gt;=0")-COUNTIFS(Override!$B$11:$B$40,$B91,Override!$D$11:$D$40,7,Override!$E$11:$E$40,"&gt;=0",Override!$C$11:$C$40,"MXAU"))&gt;0,SUMIFS(Override!$E$11:$E$40,Override!$B$11:$B$40,$B91,Override!$D$11:$D$40,7)-SUMIFS(Override!$E$11:$E$40,Override!$B$11:$B$40,$B91,Override!$D$11:$D$40,7,Override!$C$11:$C$40,"MXAU"),Override!$I$126)/'AS51'!$B$3,"")))</f>
        <v/>
      </c>
      <c r="M91" s="77">
        <f>IF(M$13="","",IF($B91="","",IFERROR($C91*$D91*IF((Override!$C$4="ON")*(COUNTIFS(Override!$B$11:$B$40,$B91,Override!$D$11:$D$40,8,Override!$E$11:$E$40,"&gt;=0")-COUNTIFS(Override!$B$11:$B$40,$B91,Override!$D$11:$D$40,8,Override!$E$11:$E$40,"&gt;=0",Override!$C$11:$C$40,"MXAU"))&gt;0,SUMIFS(Override!$E$11:$E$40,Override!$B$11:$B$40,$B91,Override!$D$11:$D$40,8)-SUMIFS(Override!$E$11:$E$40,Override!$B$11:$B$40,$B91,Override!$D$11:$D$40,8,Override!$C$11:$C$40,"MXAU"),Override!$J$126)/'AS51'!$B$3,"")))</f>
        <v/>
      </c>
      <c r="N91" s="77">
        <f>IF(N$13="","",IF($B91="","",IFERROR($C91*$D91*IF((Override!$C$4="ON")*(COUNTIFS(Override!$B$11:$B$40,$B91,Override!$D$11:$D$40,9,Override!$E$11:$E$40,"&gt;=0")-COUNTIFS(Override!$B$11:$B$40,$B91,Override!$D$11:$D$40,9,Override!$E$11:$E$40,"&gt;=0",Override!$C$11:$C$40,"MXAU"))&gt;0,SUMIFS(Override!$E$11:$E$40,Override!$B$11:$B$40,$B91,Override!$D$11:$D$40,9)-SUMIFS(Override!$E$11:$E$40,Override!$B$11:$B$40,$B91,Override!$D$11:$D$40,9,Override!$C$11:$C$40,"MXAU"),Override!$K$126)/'AS51'!$B$3,"")))</f>
        <v/>
      </c>
      <c r="O91" s="77">
        <f>IF(O$13="","",IF($B91="","",IFERROR($C91*$D91*IF((Override!$C$4="ON")*(COUNTIFS(Override!$B$11:$B$40,$B91,Override!$D$11:$D$40,10,Override!$E$11:$E$40,"&gt;=0")-COUNTIFS(Override!$B$11:$B$40,$B91,Override!$D$11:$D$40,10,Override!$E$11:$E$40,"&gt;=0",Override!$C$11:$C$40,"MXAU"))&gt;0,SUMIFS(Override!$E$11:$E$40,Override!$B$11:$B$40,$B91,Override!$D$11:$D$40,10)-SUMIFS(Override!$E$11:$E$40,Override!$B$11:$B$40,$B91,Override!$D$11:$D$40,10,Override!$C$11:$C$40,"MXAU"),Override!$L$126)/'AS51'!$B$3,"")))</f>
        <v/>
      </c>
      <c r="P91" s="77">
        <f>IF(P$13="","",IF($B91="","",IFERROR($C91*$D91*IF((Override!$C$4="ON")*(COUNTIFS(Override!$B$11:$B$40,$B91,Override!$D$11:$D$40,11,Override!$E$11:$E$40,"&gt;=0")-COUNTIFS(Override!$B$11:$B$40,$B91,Override!$D$11:$D$40,11,Override!$E$11:$E$40,"&gt;=0",Override!$C$11:$C$40,"MXAU"))&gt;0,SUMIFS(Override!$E$11:$E$40,Override!$B$11:$B$40,$B91,Override!$D$11:$D$40,11)-SUMIFS(Override!$E$11:$E$40,Override!$B$11:$B$40,$B91,Override!$D$11:$D$40,11,Override!$C$11:$C$40,"MXAU"),Override!$M$126)/'AS51'!$B$3,"")))</f>
        <v/>
      </c>
      <c r="Q91" s="77">
        <f>IF(Q$13="","",IF($B91="","",IFERROR($C91*$D91*IF((Override!$C$4="ON")*(COUNTIFS(Override!$B$11:$B$40,$B91,Override!$D$11:$D$40,12,Override!$E$11:$E$40,"&gt;=0")-COUNTIFS(Override!$B$11:$B$40,$B91,Override!$D$11:$D$40,12,Override!$E$11:$E$40,"&gt;=0",Override!$C$11:$C$40,"MXAU"))&gt;0,SUMIFS(Override!$E$11:$E$40,Override!$B$11:$B$40,$B91,Override!$D$11:$D$40,12)-SUMIFS(Override!$E$11:$E$40,Override!$B$11:$B$40,$B91,Override!$D$11:$D$40,12,Override!$C$11:$C$40,"MXAU"),Override!$N$126)/'AS51'!$B$3,"")))</f>
        <v/>
      </c>
      <c r="R91" s="77">
        <f>IF(R$13="","",IF($B91="","",IFERROR($C91*$D91*IF((Override!$C$4="ON")*(COUNTIFS(Override!$B$11:$B$40,$B91,Override!$D$11:$D$40,13,Override!$E$11:$E$40,"&gt;=0")-COUNTIFS(Override!$B$11:$B$40,$B91,Override!$D$11:$D$40,13,Override!$E$11:$E$40,"&gt;=0",Override!$C$11:$C$40,"MXAU"))&gt;0,SUMIFS(Override!$E$11:$E$40,Override!$B$11:$B$40,$B91,Override!$D$11:$D$40,13)-SUMIFS(Override!$E$11:$E$40,Override!$B$11:$B$40,$B91,Override!$D$11:$D$40,13,Override!$C$11:$C$40,"MXAU"),Override!$O$126)/'AS51'!$B$3,"")))</f>
        <v/>
      </c>
      <c r="S91" s="77">
        <f>IF(S$13="","",IF($B91="","",IFERROR($C91*$D91*IF((Override!$C$4="ON")*(COUNTIFS(Override!$B$11:$B$40,$B91,Override!$D$11:$D$40,14,Override!$E$11:$E$40,"&gt;=0")-COUNTIFS(Override!$B$11:$B$40,$B91,Override!$D$11:$D$40,14,Override!$E$11:$E$40,"&gt;=0",Override!$C$11:$C$40,"MXAU"))&gt;0,SUMIFS(Override!$E$11:$E$40,Override!$B$11:$B$40,$B91,Override!$D$11:$D$40,14)-SUMIFS(Override!$E$11:$E$40,Override!$B$11:$B$40,$B91,Override!$D$11:$D$40,14,Override!$C$11:$C$40,"MXAU"),Override!$P$126)/'AS51'!$B$3,"")))</f>
        <v/>
      </c>
      <c r="T91" s="77">
        <f>IF(T$13="","",IF($B91="","",IFERROR($C91*$D91*IF((Override!$C$4="ON")*(COUNTIFS(Override!$B$11:$B$40,$B91,Override!$D$11:$D$40,15,Override!$E$11:$E$40,"&gt;=0")-COUNTIFS(Override!$B$11:$B$40,$B91,Override!$D$11:$D$40,15,Override!$E$11:$E$40,"&gt;=0",Override!$C$11:$C$40,"MXAU"))&gt;0,SUMIFS(Override!$E$11:$E$40,Override!$B$11:$B$40,$B91,Override!$D$11:$D$40,15)-SUMIFS(Override!$E$11:$E$40,Override!$B$11:$B$40,$B91,Override!$D$11:$D$40,15,Override!$C$11:$C$40,"MXAU"),Override!$Q$126)/'AS51'!$B$3,"")))</f>
        <v/>
      </c>
      <c r="U91" s="77">
        <f>IF(U$13="","",IF($B91="","",IFERROR($C91*$D91*IF((Override!$C$4="ON")*(COUNTIFS(Override!$B$11:$B$40,$B91,Override!$D$11:$D$40,16,Override!$E$11:$E$40,"&gt;=0")-COUNTIFS(Override!$B$11:$B$40,$B91,Override!$D$11:$D$40,16,Override!$E$11:$E$40,"&gt;=0",Override!$C$11:$C$40,"MXAU"))&gt;0,SUMIFS(Override!$E$11:$E$40,Override!$B$11:$B$40,$B91,Override!$D$11:$D$40,16)-SUMIFS(Override!$E$11:$E$40,Override!$B$11:$B$40,$B91,Override!$D$11:$D$40,16,Override!$C$11:$C$40,"MXAU"),Override!$R$126)/'AS51'!$B$3,"")))</f>
        <v/>
      </c>
      <c r="W91" s="77">
        <f>IF(W$13="","",IF($B91="","",IFERROR(F91*$E91/100,"")))</f>
        <v/>
      </c>
      <c r="X91" s="77">
        <f>IF(X$13="","",IF($B91="","",IFERROR(G91*$E91/100,"")))</f>
        <v/>
      </c>
      <c r="Y91" s="77">
        <f>IF(Y$13="","",IF($B91="","",IFERROR(H91*$E91/100,"")))</f>
        <v/>
      </c>
      <c r="Z91" s="77">
        <f>IF(Z$13="","",IF($B91="","",IFERROR(I91*$E91/100,"")))</f>
        <v/>
      </c>
      <c r="AA91" s="77">
        <f>IF(AA$13="","",IF($B91="","",IFERROR(J91*$E91/100,"")))</f>
        <v/>
      </c>
      <c r="AB91" s="77">
        <f>IF(AB$13="","",IF($B91="","",IFERROR(K91*$E91/100,"")))</f>
        <v/>
      </c>
      <c r="AC91" s="77">
        <f>IF(AC$13="","",IF($B91="","",IFERROR(L91*$E91/100,"")))</f>
        <v/>
      </c>
      <c r="AD91" s="77">
        <f>IF(AD$13="","",IF($B91="","",IFERROR(M91*$E91/100,"")))</f>
        <v/>
      </c>
      <c r="AE91" s="77">
        <f>IF(AE$13="","",IF($B91="","",IFERROR(N91*$E91/100,"")))</f>
        <v/>
      </c>
      <c r="AF91" s="77">
        <f>IF(AF$13="","",IF($B91="","",IFERROR(O91*$E91/100,"")))</f>
        <v/>
      </c>
      <c r="AG91" s="77">
        <f>IF(AG$13="","",IF($B91="","",IFERROR(P91*$E91/100,"")))</f>
        <v/>
      </c>
      <c r="AH91" s="77">
        <f>IF(AH$13="","",IF($B91="","",IFERROR(Q91*$E91/100,"")))</f>
        <v/>
      </c>
      <c r="AI91" s="77">
        <f>IF(AI$13="","",IF($B91="","",IFERROR(R91*$E91/100,"")))</f>
        <v/>
      </c>
      <c r="AJ91" s="77">
        <f>IF(AJ$13="","",IF($B91="","",IFERROR(S91*$E91/100,"")))</f>
        <v/>
      </c>
      <c r="AK91" s="77">
        <f>IF(AK$13="","",IF($B91="","",IFERROR(T91*$E91/100,"")))</f>
        <v/>
      </c>
      <c r="AL91" s="77">
        <f>IF(AL$13="","",IF($B91="","",IFERROR(U91*$E91/100,"")))</f>
        <v/>
      </c>
      <c r="AN91" s="77">
        <f>IF($B91="","",SUMIF($F$13:$U$13,"&lt;="&amp;Sector!$D$51,$F91:$U91))</f>
        <v/>
      </c>
      <c r="AO91" s="77">
        <f>IF($B91="","",SUMIF($W$13:$AL$13,"&lt;="&amp;Sector!$D$51,$W91:$AL91))</f>
        <v/>
      </c>
      <c r="AQ91" s="163">
        <f>IF(AQ$13="","",IF($B91="","",IFERROR($C91*$D91*SUMPRODUCT(('Dvd Calendar'!$E$833:$CZ$833&gt;AQ$12)*('Dvd Calendar'!$E$833:$CZ$833&lt;=AQ$13)*'Dvd Calendar'!$E$836:$CZ$836*(('Dvd Calendar'!$E$838:$CZ$838='Field Check'!$C$56)*('Field Check'!$C$56&lt;&gt;"")+('Dvd Calendar'!$E$838:$CZ$838='Field Check'!$C$57)*('Field Check'!$C$57&lt;&gt;"")))/'AS51'!$B$3,"")))</f>
        <v/>
      </c>
      <c r="AR91" s="163">
        <f>IF(AR$13="","",IF($B91="","",IFERROR($C91*$D91*SUMPRODUCT(('Dvd Calendar'!$E$833:$CZ$833&gt;AR$12)*('Dvd Calendar'!$E$833:$CZ$833&lt;=AR$13)*'Dvd Calendar'!$E$836:$CZ$836*(('Dvd Calendar'!$E$838:$CZ$838='Field Check'!$C$56)*('Field Check'!$C$56&lt;&gt;"")+('Dvd Calendar'!$E$838:$CZ$838='Field Check'!$C$57)*('Field Check'!$C$57&lt;&gt;"")))/'AS51'!$B$3,"")))</f>
        <v/>
      </c>
      <c r="AS91" s="163">
        <f>IF(AS$13="","",IF($B91="","",IFERROR($C91*$D91*SUMPRODUCT(('Dvd Calendar'!$E$833:$CZ$833&gt;AS$12)*('Dvd Calendar'!$E$833:$CZ$833&lt;=AS$13)*'Dvd Calendar'!$E$836:$CZ$836*(('Dvd Calendar'!$E$838:$CZ$838='Field Check'!$C$56)*('Field Check'!$C$56&lt;&gt;"")+('Dvd Calendar'!$E$838:$CZ$838='Field Check'!$C$57)*('Field Check'!$C$57&lt;&gt;"")))/'AS51'!$B$3,"")))</f>
        <v/>
      </c>
      <c r="AT91" s="163">
        <f>IF(AT$13="","",IF($B91="","",IFERROR($C91*$D91*SUMPRODUCT(('Dvd Calendar'!$E$833:$CZ$833&gt;AT$12)*('Dvd Calendar'!$E$833:$CZ$833&lt;=AT$13)*'Dvd Calendar'!$E$836:$CZ$836*(('Dvd Calendar'!$E$838:$CZ$838='Field Check'!$C$56)*('Field Check'!$C$56&lt;&gt;"")+('Dvd Calendar'!$E$838:$CZ$838='Field Check'!$C$57)*('Field Check'!$C$57&lt;&gt;"")))/'AS51'!$B$3,"")))</f>
        <v/>
      </c>
      <c r="AU91" s="163">
        <f>IF(AU$13="","",IF($B91="","",IFERROR($C91*$D91*SUMPRODUCT(('Dvd Calendar'!$E$833:$CZ$833&gt;AU$12)*('Dvd Calendar'!$E$833:$CZ$833&lt;=AU$13)*'Dvd Calendar'!$E$836:$CZ$836*(('Dvd Calendar'!$E$838:$CZ$838='Field Check'!$C$56)*('Field Check'!$C$56&lt;&gt;"")+('Dvd Calendar'!$E$838:$CZ$838='Field Check'!$C$57)*('Field Check'!$C$57&lt;&gt;"")))/'AS51'!$B$3,"")))</f>
        <v/>
      </c>
      <c r="AV91" s="163">
        <f>IF(AV$13="","",IF($B91="","",IFERROR($C91*$D91*SUMPRODUCT(('Dvd Calendar'!$E$833:$CZ$833&gt;AV$12)*('Dvd Calendar'!$E$833:$CZ$833&lt;=AV$13)*'Dvd Calendar'!$E$836:$CZ$836*(('Dvd Calendar'!$E$838:$CZ$838='Field Check'!$C$56)*('Field Check'!$C$56&lt;&gt;"")+('Dvd Calendar'!$E$838:$CZ$838='Field Check'!$C$57)*('Field Check'!$C$57&lt;&gt;"")))/'AS51'!$B$3,"")))</f>
        <v/>
      </c>
      <c r="AW91" s="163">
        <f>IF(AW$13="","",IF($B91="","",IFERROR($C91*$D91*SUMPRODUCT(('Dvd Calendar'!$E$833:$CZ$833&gt;AW$12)*('Dvd Calendar'!$E$833:$CZ$833&lt;=AW$13)*'Dvd Calendar'!$E$836:$CZ$836*(('Dvd Calendar'!$E$838:$CZ$838='Field Check'!$C$56)*('Field Check'!$C$56&lt;&gt;"")+('Dvd Calendar'!$E$838:$CZ$838='Field Check'!$C$57)*('Field Check'!$C$57&lt;&gt;"")))/'AS51'!$B$3,"")))</f>
        <v/>
      </c>
      <c r="AX91" s="163">
        <f>IF(AX$13="","",IF($B91="","",IFERROR($C91*$D91*SUMPRODUCT(('Dvd Calendar'!$E$833:$CZ$833&gt;AX$12)*('Dvd Calendar'!$E$833:$CZ$833&lt;=AX$13)*'Dvd Calendar'!$E$836:$CZ$836*(('Dvd Calendar'!$E$838:$CZ$838='Field Check'!$C$56)*('Field Check'!$C$56&lt;&gt;"")+('Dvd Calendar'!$E$838:$CZ$838='Field Check'!$C$57)*('Field Check'!$C$57&lt;&gt;"")))/'AS51'!$B$3,"")))</f>
        <v/>
      </c>
      <c r="AY91" s="163">
        <f>IF(AY$13="","",IF($B91="","",IFERROR($C91*$D91*SUMPRODUCT(('Dvd Calendar'!$E$833:$CZ$833&gt;AY$12)*('Dvd Calendar'!$E$833:$CZ$833&lt;=AY$13)*'Dvd Calendar'!$E$836:$CZ$836*(('Dvd Calendar'!$E$838:$CZ$838='Field Check'!$C$56)*('Field Check'!$C$56&lt;&gt;"")+('Dvd Calendar'!$E$838:$CZ$838='Field Check'!$C$57)*('Field Check'!$C$57&lt;&gt;"")))/'AS51'!$B$3,"")))</f>
        <v/>
      </c>
      <c r="AZ91" s="163">
        <f>IF(AZ$13="","",IF($B91="","",IFERROR($C91*$D91*SUMPRODUCT(('Dvd Calendar'!$E$833:$CZ$833&gt;AZ$12)*('Dvd Calendar'!$E$833:$CZ$833&lt;=AZ$13)*'Dvd Calendar'!$E$836:$CZ$836*(('Dvd Calendar'!$E$838:$CZ$838='Field Check'!$C$56)*('Field Check'!$C$56&lt;&gt;"")+('Dvd Calendar'!$E$838:$CZ$838='Field Check'!$C$57)*('Field Check'!$C$57&lt;&gt;"")))/'AS51'!$B$3,"")))</f>
        <v/>
      </c>
      <c r="BA91" s="163">
        <f>IF(BA$13="","",IF($B91="","",IFERROR($C91*$D91*SUMPRODUCT(('Dvd Calendar'!$E$833:$CZ$833&gt;BA$12)*('Dvd Calendar'!$E$833:$CZ$833&lt;=BA$13)*'Dvd Calendar'!$E$836:$CZ$836*(('Dvd Calendar'!$E$838:$CZ$838='Field Check'!$C$56)*('Field Check'!$C$56&lt;&gt;"")+('Dvd Calendar'!$E$838:$CZ$838='Field Check'!$C$57)*('Field Check'!$C$57&lt;&gt;"")))/'AS51'!$B$3,"")))</f>
        <v/>
      </c>
      <c r="BB91" s="163">
        <f>IF(BB$13="","",IF($B91="","",IFERROR($C91*$D91*SUMPRODUCT(('Dvd Calendar'!$E$833:$CZ$833&gt;BB$12)*('Dvd Calendar'!$E$833:$CZ$833&lt;=BB$13)*'Dvd Calendar'!$E$836:$CZ$836*(('Dvd Calendar'!$E$838:$CZ$838='Field Check'!$C$56)*('Field Check'!$C$56&lt;&gt;"")+('Dvd Calendar'!$E$838:$CZ$838='Field Check'!$C$57)*('Field Check'!$C$57&lt;&gt;"")))/'AS51'!$B$3,"")))</f>
        <v/>
      </c>
      <c r="BC91" s="163">
        <f>IF(BC$13="","",IF($B91="","",IFERROR($C91*$D91*SUMPRODUCT(('Dvd Calendar'!$E$833:$CZ$833&gt;BC$12)*('Dvd Calendar'!$E$833:$CZ$833&lt;=BC$13)*'Dvd Calendar'!$E$836:$CZ$836*(('Dvd Calendar'!$E$838:$CZ$838='Field Check'!$C$56)*('Field Check'!$C$56&lt;&gt;"")+('Dvd Calendar'!$E$838:$CZ$838='Field Check'!$C$57)*('Field Check'!$C$57&lt;&gt;"")))/'AS51'!$B$3,"")))</f>
        <v/>
      </c>
      <c r="BD91" s="163">
        <f>IF(BD$13="","",IF($B91="","",IFERROR($C91*$D91*SUMPRODUCT(('Dvd Calendar'!$E$833:$CZ$833&gt;BD$12)*('Dvd Calendar'!$E$833:$CZ$833&lt;=BD$13)*'Dvd Calendar'!$E$836:$CZ$836*(('Dvd Calendar'!$E$838:$CZ$838='Field Check'!$C$56)*('Field Check'!$C$56&lt;&gt;"")+('Dvd Calendar'!$E$838:$CZ$838='Field Check'!$C$57)*('Field Check'!$C$57&lt;&gt;"")))/'AS51'!$B$3,"")))</f>
        <v/>
      </c>
      <c r="BE91" s="163">
        <f>IF(BE$13="","",IF($B91="","",IFERROR($C91*$D91*SUMPRODUCT(('Dvd Calendar'!$E$833:$CZ$833&gt;BE$12)*('Dvd Calendar'!$E$833:$CZ$833&lt;=BE$13)*'Dvd Calendar'!$E$836:$CZ$836*(('Dvd Calendar'!$E$838:$CZ$838='Field Check'!$C$56)*('Field Check'!$C$56&lt;&gt;"")+('Dvd Calendar'!$E$838:$CZ$838='Field Check'!$C$57)*('Field Check'!$C$57&lt;&gt;"")))/'AS51'!$B$3,"")))</f>
        <v/>
      </c>
      <c r="BF91" s="163">
        <f>IF(BF$13="","",IF($B91="","",IFERROR($C91*$D91*SUMPRODUCT(('Dvd Calendar'!$E$833:$CZ$833&gt;BF$12)*('Dvd Calendar'!$E$833:$CZ$833&lt;=BF$13)*'Dvd Calendar'!$E$836:$CZ$836*(('Dvd Calendar'!$E$838:$CZ$838='Field Check'!$C$56)*('Field Check'!$C$56&lt;&gt;"")+('Dvd Calendar'!$E$838:$CZ$838='Field Check'!$C$57)*('Field Check'!$C$57&lt;&gt;"")))/'AS51'!$B$3,"")))</f>
        <v/>
      </c>
      <c r="BH91" s="163">
        <f>IF(BH$13="","",IF($B91="","",IFERROR(AQ91*$E91/100,"")))</f>
        <v/>
      </c>
      <c r="BI91" s="163">
        <f>IF(BI$13="","",IF($B91="","",IFERROR(AR91*$E91/100,"")))</f>
        <v/>
      </c>
      <c r="BJ91" s="163">
        <f>IF(BJ$13="","",IF($B91="","",IFERROR(AS91*$E91/100,"")))</f>
        <v/>
      </c>
      <c r="BK91" s="163">
        <f>IF(BK$13="","",IF($B91="","",IFERROR(AT91*$E91/100,"")))</f>
        <v/>
      </c>
      <c r="BL91" s="163">
        <f>IF(BL$13="","",IF($B91="","",IFERROR(AU91*$E91/100,"")))</f>
        <v/>
      </c>
      <c r="BM91" s="163">
        <f>IF(BM$13="","",IF($B91="","",IFERROR(AV91*$E91/100,"")))</f>
        <v/>
      </c>
      <c r="BN91" s="163">
        <f>IF(BN$13="","",IF($B91="","",IFERROR(AW91*$E91/100,"")))</f>
        <v/>
      </c>
      <c r="BO91" s="163">
        <f>IF(BO$13="","",IF($B91="","",IFERROR(AX91*$E91/100,"")))</f>
        <v/>
      </c>
      <c r="BP91" s="163">
        <f>IF(BP$13="","",IF($B91="","",IFERROR(AY91*$E91/100,"")))</f>
        <v/>
      </c>
      <c r="BQ91" s="163">
        <f>IF(BQ$13="","",IF($B91="","",IFERROR(AZ91*$E91/100,"")))</f>
        <v/>
      </c>
      <c r="BR91" s="163">
        <f>IF(BR$13="","",IF($B91="","",IFERROR(BA91*$E91/100,"")))</f>
        <v/>
      </c>
      <c r="BS91" s="163">
        <f>IF(BS$13="","",IF($B91="","",IFERROR(BB91*$E91/100,"")))</f>
        <v/>
      </c>
      <c r="BT91" s="163">
        <f>IF(BT$13="","",IF($B91="","",IFERROR(BC91*$E91/100,"")))</f>
        <v/>
      </c>
      <c r="BU91" s="163">
        <f>IF(BU$13="","",IF($B91="","",IFERROR(BD91*$E91/100,"")))</f>
        <v/>
      </c>
      <c r="BV91" s="163">
        <f>IF(BV$13="","",IF($B91="","",IFERROR(BE91*$E91/100,"")))</f>
        <v/>
      </c>
      <c r="BW91" s="163">
        <f>IF(BW$13="","",IF($B91="","",IFERROR(BF91*$E91/100,"")))</f>
        <v/>
      </c>
    </row>
    <row r="92">
      <c r="B92" s="126">
        <f>IF('AS51'!$C$82="","",'AS51'!$C$82)</f>
        <v/>
      </c>
      <c r="C92" s="74">
        <f>IF('AS51'!$B$82="","",'AS51'!$B$82)</f>
        <v/>
      </c>
      <c r="D92" s="75">
        <f>IFERROR('AS51'!$Q$82,1)</f>
        <v/>
      </c>
      <c r="E92" s="76">
        <f>IF($B92="","",IF(ISNUMBER('AS51'!$I$82),'AS51'!$I$82,'Index Summary'!$C$7))</f>
        <v/>
      </c>
      <c r="F92" s="77">
        <f>IF(F$13="","",IF($B92="","",IFERROR($C92*$D92*IF((Override!$C$4="ON")*(COUNTIFS(Override!$B$11:$B$40,$B92,Override!$D$11:$D$40,1,Override!$E$11:$E$40,"&gt;=0")-COUNTIFS(Override!$B$11:$B$40,$B92,Override!$D$11:$D$40,1,Override!$E$11:$E$40,"&gt;=0",Override!$C$11:$C$40,"MXAU"))&gt;0,SUMIFS(Override!$E$11:$E$40,Override!$B$11:$B$40,$B92,Override!$D$11:$D$40,1)-SUMIFS(Override!$E$11:$E$40,Override!$B$11:$B$40,$B92,Override!$D$11:$D$40,1,Override!$C$11:$C$40,"MXAU"),Override!$C$127)/'AS51'!$B$3,"")))</f>
        <v/>
      </c>
      <c r="G92" s="77">
        <f>IF(G$13="","",IF($B92="","",IFERROR($C92*$D92*IF((Override!$C$4="ON")*(COUNTIFS(Override!$B$11:$B$40,$B92,Override!$D$11:$D$40,2,Override!$E$11:$E$40,"&gt;=0")-COUNTIFS(Override!$B$11:$B$40,$B92,Override!$D$11:$D$40,2,Override!$E$11:$E$40,"&gt;=0",Override!$C$11:$C$40,"MXAU"))&gt;0,SUMIFS(Override!$E$11:$E$40,Override!$B$11:$B$40,$B92,Override!$D$11:$D$40,2)-SUMIFS(Override!$E$11:$E$40,Override!$B$11:$B$40,$B92,Override!$D$11:$D$40,2,Override!$C$11:$C$40,"MXAU"),Override!$D$127)/'AS51'!$B$3,"")))</f>
        <v/>
      </c>
      <c r="H92" s="77">
        <f>IF(H$13="","",IF($B92="","",IFERROR($C92*$D92*IF((Override!$C$4="ON")*(COUNTIFS(Override!$B$11:$B$40,$B92,Override!$D$11:$D$40,3,Override!$E$11:$E$40,"&gt;=0")-COUNTIFS(Override!$B$11:$B$40,$B92,Override!$D$11:$D$40,3,Override!$E$11:$E$40,"&gt;=0",Override!$C$11:$C$40,"MXAU"))&gt;0,SUMIFS(Override!$E$11:$E$40,Override!$B$11:$B$40,$B92,Override!$D$11:$D$40,3)-SUMIFS(Override!$E$11:$E$40,Override!$B$11:$B$40,$B92,Override!$D$11:$D$40,3,Override!$C$11:$C$40,"MXAU"),Override!$E$127)/'AS51'!$B$3,"")))</f>
        <v/>
      </c>
      <c r="I92" s="77">
        <f>IF(I$13="","",IF($B92="","",IFERROR($C92*$D92*IF((Override!$C$4="ON")*(COUNTIFS(Override!$B$11:$B$40,$B92,Override!$D$11:$D$40,4,Override!$E$11:$E$40,"&gt;=0")-COUNTIFS(Override!$B$11:$B$40,$B92,Override!$D$11:$D$40,4,Override!$E$11:$E$40,"&gt;=0",Override!$C$11:$C$40,"MXAU"))&gt;0,SUMIFS(Override!$E$11:$E$40,Override!$B$11:$B$40,$B92,Override!$D$11:$D$40,4)-SUMIFS(Override!$E$11:$E$40,Override!$B$11:$B$40,$B92,Override!$D$11:$D$40,4,Override!$C$11:$C$40,"MXAU"),Override!$F$127)/'AS51'!$B$3,"")))</f>
        <v/>
      </c>
      <c r="J92" s="77">
        <f>IF(J$13="","",IF($B92="","",IFERROR($C92*$D92*IF((Override!$C$4="ON")*(COUNTIFS(Override!$B$11:$B$40,$B92,Override!$D$11:$D$40,5,Override!$E$11:$E$40,"&gt;=0")-COUNTIFS(Override!$B$11:$B$40,$B92,Override!$D$11:$D$40,5,Override!$E$11:$E$40,"&gt;=0",Override!$C$11:$C$40,"MXAU"))&gt;0,SUMIFS(Override!$E$11:$E$40,Override!$B$11:$B$40,$B92,Override!$D$11:$D$40,5)-SUMIFS(Override!$E$11:$E$40,Override!$B$11:$B$40,$B92,Override!$D$11:$D$40,5,Override!$C$11:$C$40,"MXAU"),Override!$G$127)/'AS51'!$B$3,"")))</f>
        <v/>
      </c>
      <c r="K92" s="77">
        <f>IF(K$13="","",IF($B92="","",IFERROR($C92*$D92*IF((Override!$C$4="ON")*(COUNTIFS(Override!$B$11:$B$40,$B92,Override!$D$11:$D$40,6,Override!$E$11:$E$40,"&gt;=0")-COUNTIFS(Override!$B$11:$B$40,$B92,Override!$D$11:$D$40,6,Override!$E$11:$E$40,"&gt;=0",Override!$C$11:$C$40,"MXAU"))&gt;0,SUMIFS(Override!$E$11:$E$40,Override!$B$11:$B$40,$B92,Override!$D$11:$D$40,6)-SUMIFS(Override!$E$11:$E$40,Override!$B$11:$B$40,$B92,Override!$D$11:$D$40,6,Override!$C$11:$C$40,"MXAU"),Override!$H$127)/'AS51'!$B$3,"")))</f>
        <v/>
      </c>
      <c r="L92" s="77">
        <f>IF(L$13="","",IF($B92="","",IFERROR($C92*$D92*IF((Override!$C$4="ON")*(COUNTIFS(Override!$B$11:$B$40,$B92,Override!$D$11:$D$40,7,Override!$E$11:$E$40,"&gt;=0")-COUNTIFS(Override!$B$11:$B$40,$B92,Override!$D$11:$D$40,7,Override!$E$11:$E$40,"&gt;=0",Override!$C$11:$C$40,"MXAU"))&gt;0,SUMIFS(Override!$E$11:$E$40,Override!$B$11:$B$40,$B92,Override!$D$11:$D$40,7)-SUMIFS(Override!$E$11:$E$40,Override!$B$11:$B$40,$B92,Override!$D$11:$D$40,7,Override!$C$11:$C$40,"MXAU"),Override!$I$127)/'AS51'!$B$3,"")))</f>
        <v/>
      </c>
      <c r="M92" s="77">
        <f>IF(M$13="","",IF($B92="","",IFERROR($C92*$D92*IF((Override!$C$4="ON")*(COUNTIFS(Override!$B$11:$B$40,$B92,Override!$D$11:$D$40,8,Override!$E$11:$E$40,"&gt;=0")-COUNTIFS(Override!$B$11:$B$40,$B92,Override!$D$11:$D$40,8,Override!$E$11:$E$40,"&gt;=0",Override!$C$11:$C$40,"MXAU"))&gt;0,SUMIFS(Override!$E$11:$E$40,Override!$B$11:$B$40,$B92,Override!$D$11:$D$40,8)-SUMIFS(Override!$E$11:$E$40,Override!$B$11:$B$40,$B92,Override!$D$11:$D$40,8,Override!$C$11:$C$40,"MXAU"),Override!$J$127)/'AS51'!$B$3,"")))</f>
        <v/>
      </c>
      <c r="N92" s="77">
        <f>IF(N$13="","",IF($B92="","",IFERROR($C92*$D92*IF((Override!$C$4="ON")*(COUNTIFS(Override!$B$11:$B$40,$B92,Override!$D$11:$D$40,9,Override!$E$11:$E$40,"&gt;=0")-COUNTIFS(Override!$B$11:$B$40,$B92,Override!$D$11:$D$40,9,Override!$E$11:$E$40,"&gt;=0",Override!$C$11:$C$40,"MXAU"))&gt;0,SUMIFS(Override!$E$11:$E$40,Override!$B$11:$B$40,$B92,Override!$D$11:$D$40,9)-SUMIFS(Override!$E$11:$E$40,Override!$B$11:$B$40,$B92,Override!$D$11:$D$40,9,Override!$C$11:$C$40,"MXAU"),Override!$K$127)/'AS51'!$B$3,"")))</f>
        <v/>
      </c>
      <c r="O92" s="77">
        <f>IF(O$13="","",IF($B92="","",IFERROR($C92*$D92*IF((Override!$C$4="ON")*(COUNTIFS(Override!$B$11:$B$40,$B92,Override!$D$11:$D$40,10,Override!$E$11:$E$40,"&gt;=0")-COUNTIFS(Override!$B$11:$B$40,$B92,Override!$D$11:$D$40,10,Override!$E$11:$E$40,"&gt;=0",Override!$C$11:$C$40,"MXAU"))&gt;0,SUMIFS(Override!$E$11:$E$40,Override!$B$11:$B$40,$B92,Override!$D$11:$D$40,10)-SUMIFS(Override!$E$11:$E$40,Override!$B$11:$B$40,$B92,Override!$D$11:$D$40,10,Override!$C$11:$C$40,"MXAU"),Override!$L$127)/'AS51'!$B$3,"")))</f>
        <v/>
      </c>
      <c r="P92" s="77">
        <f>IF(P$13="","",IF($B92="","",IFERROR($C92*$D92*IF((Override!$C$4="ON")*(COUNTIFS(Override!$B$11:$B$40,$B92,Override!$D$11:$D$40,11,Override!$E$11:$E$40,"&gt;=0")-COUNTIFS(Override!$B$11:$B$40,$B92,Override!$D$11:$D$40,11,Override!$E$11:$E$40,"&gt;=0",Override!$C$11:$C$40,"MXAU"))&gt;0,SUMIFS(Override!$E$11:$E$40,Override!$B$11:$B$40,$B92,Override!$D$11:$D$40,11)-SUMIFS(Override!$E$11:$E$40,Override!$B$11:$B$40,$B92,Override!$D$11:$D$40,11,Override!$C$11:$C$40,"MXAU"),Override!$M$127)/'AS51'!$B$3,"")))</f>
        <v/>
      </c>
      <c r="Q92" s="77">
        <f>IF(Q$13="","",IF($B92="","",IFERROR($C92*$D92*IF((Override!$C$4="ON")*(COUNTIFS(Override!$B$11:$B$40,$B92,Override!$D$11:$D$40,12,Override!$E$11:$E$40,"&gt;=0")-COUNTIFS(Override!$B$11:$B$40,$B92,Override!$D$11:$D$40,12,Override!$E$11:$E$40,"&gt;=0",Override!$C$11:$C$40,"MXAU"))&gt;0,SUMIFS(Override!$E$11:$E$40,Override!$B$11:$B$40,$B92,Override!$D$11:$D$40,12)-SUMIFS(Override!$E$11:$E$40,Override!$B$11:$B$40,$B92,Override!$D$11:$D$40,12,Override!$C$11:$C$40,"MXAU"),Override!$N$127)/'AS51'!$B$3,"")))</f>
        <v/>
      </c>
      <c r="R92" s="77">
        <f>IF(R$13="","",IF($B92="","",IFERROR($C92*$D92*IF((Override!$C$4="ON")*(COUNTIFS(Override!$B$11:$B$40,$B92,Override!$D$11:$D$40,13,Override!$E$11:$E$40,"&gt;=0")-COUNTIFS(Override!$B$11:$B$40,$B92,Override!$D$11:$D$40,13,Override!$E$11:$E$40,"&gt;=0",Override!$C$11:$C$40,"MXAU"))&gt;0,SUMIFS(Override!$E$11:$E$40,Override!$B$11:$B$40,$B92,Override!$D$11:$D$40,13)-SUMIFS(Override!$E$11:$E$40,Override!$B$11:$B$40,$B92,Override!$D$11:$D$40,13,Override!$C$11:$C$40,"MXAU"),Override!$O$127)/'AS51'!$B$3,"")))</f>
        <v/>
      </c>
      <c r="S92" s="77">
        <f>IF(S$13="","",IF($B92="","",IFERROR($C92*$D92*IF((Override!$C$4="ON")*(COUNTIFS(Override!$B$11:$B$40,$B92,Override!$D$11:$D$40,14,Override!$E$11:$E$40,"&gt;=0")-COUNTIFS(Override!$B$11:$B$40,$B92,Override!$D$11:$D$40,14,Override!$E$11:$E$40,"&gt;=0",Override!$C$11:$C$40,"MXAU"))&gt;0,SUMIFS(Override!$E$11:$E$40,Override!$B$11:$B$40,$B92,Override!$D$11:$D$40,14)-SUMIFS(Override!$E$11:$E$40,Override!$B$11:$B$40,$B92,Override!$D$11:$D$40,14,Override!$C$11:$C$40,"MXAU"),Override!$P$127)/'AS51'!$B$3,"")))</f>
        <v/>
      </c>
      <c r="T92" s="77">
        <f>IF(T$13="","",IF($B92="","",IFERROR($C92*$D92*IF((Override!$C$4="ON")*(COUNTIFS(Override!$B$11:$B$40,$B92,Override!$D$11:$D$40,15,Override!$E$11:$E$40,"&gt;=0")-COUNTIFS(Override!$B$11:$B$40,$B92,Override!$D$11:$D$40,15,Override!$E$11:$E$40,"&gt;=0",Override!$C$11:$C$40,"MXAU"))&gt;0,SUMIFS(Override!$E$11:$E$40,Override!$B$11:$B$40,$B92,Override!$D$11:$D$40,15)-SUMIFS(Override!$E$11:$E$40,Override!$B$11:$B$40,$B92,Override!$D$11:$D$40,15,Override!$C$11:$C$40,"MXAU"),Override!$Q$127)/'AS51'!$B$3,"")))</f>
        <v/>
      </c>
      <c r="U92" s="77">
        <f>IF(U$13="","",IF($B92="","",IFERROR($C92*$D92*IF((Override!$C$4="ON")*(COUNTIFS(Override!$B$11:$B$40,$B92,Override!$D$11:$D$40,16,Override!$E$11:$E$40,"&gt;=0")-COUNTIFS(Override!$B$11:$B$40,$B92,Override!$D$11:$D$40,16,Override!$E$11:$E$40,"&gt;=0",Override!$C$11:$C$40,"MXAU"))&gt;0,SUMIFS(Override!$E$11:$E$40,Override!$B$11:$B$40,$B92,Override!$D$11:$D$40,16)-SUMIFS(Override!$E$11:$E$40,Override!$B$11:$B$40,$B92,Override!$D$11:$D$40,16,Override!$C$11:$C$40,"MXAU"),Override!$R$127)/'AS51'!$B$3,"")))</f>
        <v/>
      </c>
      <c r="W92" s="77">
        <f>IF(W$13="","",IF($B92="","",IFERROR(F92*$E92/100,"")))</f>
        <v/>
      </c>
      <c r="X92" s="77">
        <f>IF(X$13="","",IF($B92="","",IFERROR(G92*$E92/100,"")))</f>
        <v/>
      </c>
      <c r="Y92" s="77">
        <f>IF(Y$13="","",IF($B92="","",IFERROR(H92*$E92/100,"")))</f>
        <v/>
      </c>
      <c r="Z92" s="77">
        <f>IF(Z$13="","",IF($B92="","",IFERROR(I92*$E92/100,"")))</f>
        <v/>
      </c>
      <c r="AA92" s="77">
        <f>IF(AA$13="","",IF($B92="","",IFERROR(J92*$E92/100,"")))</f>
        <v/>
      </c>
      <c r="AB92" s="77">
        <f>IF(AB$13="","",IF($B92="","",IFERROR(K92*$E92/100,"")))</f>
        <v/>
      </c>
      <c r="AC92" s="77">
        <f>IF(AC$13="","",IF($B92="","",IFERROR(L92*$E92/100,"")))</f>
        <v/>
      </c>
      <c r="AD92" s="77">
        <f>IF(AD$13="","",IF($B92="","",IFERROR(M92*$E92/100,"")))</f>
        <v/>
      </c>
      <c r="AE92" s="77">
        <f>IF(AE$13="","",IF($B92="","",IFERROR(N92*$E92/100,"")))</f>
        <v/>
      </c>
      <c r="AF92" s="77">
        <f>IF(AF$13="","",IF($B92="","",IFERROR(O92*$E92/100,"")))</f>
        <v/>
      </c>
      <c r="AG92" s="77">
        <f>IF(AG$13="","",IF($B92="","",IFERROR(P92*$E92/100,"")))</f>
        <v/>
      </c>
      <c r="AH92" s="77">
        <f>IF(AH$13="","",IF($B92="","",IFERROR(Q92*$E92/100,"")))</f>
        <v/>
      </c>
      <c r="AI92" s="77">
        <f>IF(AI$13="","",IF($B92="","",IFERROR(R92*$E92/100,"")))</f>
        <v/>
      </c>
      <c r="AJ92" s="77">
        <f>IF(AJ$13="","",IF($B92="","",IFERROR(S92*$E92/100,"")))</f>
        <v/>
      </c>
      <c r="AK92" s="77">
        <f>IF(AK$13="","",IF($B92="","",IFERROR(T92*$E92/100,"")))</f>
        <v/>
      </c>
      <c r="AL92" s="77">
        <f>IF(AL$13="","",IF($B92="","",IFERROR(U92*$E92/100,"")))</f>
        <v/>
      </c>
      <c r="AN92" s="77">
        <f>IF($B92="","",SUMIF($F$13:$U$13,"&lt;="&amp;Sector!$D$51,$F92:$U92))</f>
        <v/>
      </c>
      <c r="AO92" s="77">
        <f>IF($B92="","",SUMIF($W$13:$AL$13,"&lt;="&amp;Sector!$D$51,$W92:$AL92))</f>
        <v/>
      </c>
      <c r="AQ92" s="163">
        <f>IF(AQ$13="","",IF($B92="","",IFERROR($C92*$D92*SUMPRODUCT(('Dvd Calendar'!$E$844:$CZ$844&gt;AQ$12)*('Dvd Calendar'!$E$844:$CZ$844&lt;=AQ$13)*'Dvd Calendar'!$E$847:$CZ$847*(('Dvd Calendar'!$E$849:$CZ$849='Field Check'!$C$56)*('Field Check'!$C$56&lt;&gt;"")+('Dvd Calendar'!$E$849:$CZ$849='Field Check'!$C$57)*('Field Check'!$C$57&lt;&gt;"")))/'AS51'!$B$3,"")))</f>
        <v/>
      </c>
      <c r="AR92" s="163">
        <f>IF(AR$13="","",IF($B92="","",IFERROR($C92*$D92*SUMPRODUCT(('Dvd Calendar'!$E$844:$CZ$844&gt;AR$12)*('Dvd Calendar'!$E$844:$CZ$844&lt;=AR$13)*'Dvd Calendar'!$E$847:$CZ$847*(('Dvd Calendar'!$E$849:$CZ$849='Field Check'!$C$56)*('Field Check'!$C$56&lt;&gt;"")+('Dvd Calendar'!$E$849:$CZ$849='Field Check'!$C$57)*('Field Check'!$C$57&lt;&gt;"")))/'AS51'!$B$3,"")))</f>
        <v/>
      </c>
      <c r="AS92" s="163">
        <f>IF(AS$13="","",IF($B92="","",IFERROR($C92*$D92*SUMPRODUCT(('Dvd Calendar'!$E$844:$CZ$844&gt;AS$12)*('Dvd Calendar'!$E$844:$CZ$844&lt;=AS$13)*'Dvd Calendar'!$E$847:$CZ$847*(('Dvd Calendar'!$E$849:$CZ$849='Field Check'!$C$56)*('Field Check'!$C$56&lt;&gt;"")+('Dvd Calendar'!$E$849:$CZ$849='Field Check'!$C$57)*('Field Check'!$C$57&lt;&gt;"")))/'AS51'!$B$3,"")))</f>
        <v/>
      </c>
      <c r="AT92" s="163">
        <f>IF(AT$13="","",IF($B92="","",IFERROR($C92*$D92*SUMPRODUCT(('Dvd Calendar'!$E$844:$CZ$844&gt;AT$12)*('Dvd Calendar'!$E$844:$CZ$844&lt;=AT$13)*'Dvd Calendar'!$E$847:$CZ$847*(('Dvd Calendar'!$E$849:$CZ$849='Field Check'!$C$56)*('Field Check'!$C$56&lt;&gt;"")+('Dvd Calendar'!$E$849:$CZ$849='Field Check'!$C$57)*('Field Check'!$C$57&lt;&gt;"")))/'AS51'!$B$3,"")))</f>
        <v/>
      </c>
      <c r="AU92" s="163">
        <f>IF(AU$13="","",IF($B92="","",IFERROR($C92*$D92*SUMPRODUCT(('Dvd Calendar'!$E$844:$CZ$844&gt;AU$12)*('Dvd Calendar'!$E$844:$CZ$844&lt;=AU$13)*'Dvd Calendar'!$E$847:$CZ$847*(('Dvd Calendar'!$E$849:$CZ$849='Field Check'!$C$56)*('Field Check'!$C$56&lt;&gt;"")+('Dvd Calendar'!$E$849:$CZ$849='Field Check'!$C$57)*('Field Check'!$C$57&lt;&gt;"")))/'AS51'!$B$3,"")))</f>
        <v/>
      </c>
      <c r="AV92" s="163">
        <f>IF(AV$13="","",IF($B92="","",IFERROR($C92*$D92*SUMPRODUCT(('Dvd Calendar'!$E$844:$CZ$844&gt;AV$12)*('Dvd Calendar'!$E$844:$CZ$844&lt;=AV$13)*'Dvd Calendar'!$E$847:$CZ$847*(('Dvd Calendar'!$E$849:$CZ$849='Field Check'!$C$56)*('Field Check'!$C$56&lt;&gt;"")+('Dvd Calendar'!$E$849:$CZ$849='Field Check'!$C$57)*('Field Check'!$C$57&lt;&gt;"")))/'AS51'!$B$3,"")))</f>
        <v/>
      </c>
      <c r="AW92" s="163">
        <f>IF(AW$13="","",IF($B92="","",IFERROR($C92*$D92*SUMPRODUCT(('Dvd Calendar'!$E$844:$CZ$844&gt;AW$12)*('Dvd Calendar'!$E$844:$CZ$844&lt;=AW$13)*'Dvd Calendar'!$E$847:$CZ$847*(('Dvd Calendar'!$E$849:$CZ$849='Field Check'!$C$56)*('Field Check'!$C$56&lt;&gt;"")+('Dvd Calendar'!$E$849:$CZ$849='Field Check'!$C$57)*('Field Check'!$C$57&lt;&gt;"")))/'AS51'!$B$3,"")))</f>
        <v/>
      </c>
      <c r="AX92" s="163">
        <f>IF(AX$13="","",IF($B92="","",IFERROR($C92*$D92*SUMPRODUCT(('Dvd Calendar'!$E$844:$CZ$844&gt;AX$12)*('Dvd Calendar'!$E$844:$CZ$844&lt;=AX$13)*'Dvd Calendar'!$E$847:$CZ$847*(('Dvd Calendar'!$E$849:$CZ$849='Field Check'!$C$56)*('Field Check'!$C$56&lt;&gt;"")+('Dvd Calendar'!$E$849:$CZ$849='Field Check'!$C$57)*('Field Check'!$C$57&lt;&gt;"")))/'AS51'!$B$3,"")))</f>
        <v/>
      </c>
      <c r="AY92" s="163">
        <f>IF(AY$13="","",IF($B92="","",IFERROR($C92*$D92*SUMPRODUCT(('Dvd Calendar'!$E$844:$CZ$844&gt;AY$12)*('Dvd Calendar'!$E$844:$CZ$844&lt;=AY$13)*'Dvd Calendar'!$E$847:$CZ$847*(('Dvd Calendar'!$E$849:$CZ$849='Field Check'!$C$56)*('Field Check'!$C$56&lt;&gt;"")+('Dvd Calendar'!$E$849:$CZ$849='Field Check'!$C$57)*('Field Check'!$C$57&lt;&gt;"")))/'AS51'!$B$3,"")))</f>
        <v/>
      </c>
      <c r="AZ92" s="163">
        <f>IF(AZ$13="","",IF($B92="","",IFERROR($C92*$D92*SUMPRODUCT(('Dvd Calendar'!$E$844:$CZ$844&gt;AZ$12)*('Dvd Calendar'!$E$844:$CZ$844&lt;=AZ$13)*'Dvd Calendar'!$E$847:$CZ$847*(('Dvd Calendar'!$E$849:$CZ$849='Field Check'!$C$56)*('Field Check'!$C$56&lt;&gt;"")+('Dvd Calendar'!$E$849:$CZ$849='Field Check'!$C$57)*('Field Check'!$C$57&lt;&gt;"")))/'AS51'!$B$3,"")))</f>
        <v/>
      </c>
      <c r="BA92" s="163">
        <f>IF(BA$13="","",IF($B92="","",IFERROR($C92*$D92*SUMPRODUCT(('Dvd Calendar'!$E$844:$CZ$844&gt;BA$12)*('Dvd Calendar'!$E$844:$CZ$844&lt;=BA$13)*'Dvd Calendar'!$E$847:$CZ$847*(('Dvd Calendar'!$E$849:$CZ$849='Field Check'!$C$56)*('Field Check'!$C$56&lt;&gt;"")+('Dvd Calendar'!$E$849:$CZ$849='Field Check'!$C$57)*('Field Check'!$C$57&lt;&gt;"")))/'AS51'!$B$3,"")))</f>
        <v/>
      </c>
      <c r="BB92" s="163">
        <f>IF(BB$13="","",IF($B92="","",IFERROR($C92*$D92*SUMPRODUCT(('Dvd Calendar'!$E$844:$CZ$844&gt;BB$12)*('Dvd Calendar'!$E$844:$CZ$844&lt;=BB$13)*'Dvd Calendar'!$E$847:$CZ$847*(('Dvd Calendar'!$E$849:$CZ$849='Field Check'!$C$56)*('Field Check'!$C$56&lt;&gt;"")+('Dvd Calendar'!$E$849:$CZ$849='Field Check'!$C$57)*('Field Check'!$C$57&lt;&gt;"")))/'AS51'!$B$3,"")))</f>
        <v/>
      </c>
      <c r="BC92" s="163">
        <f>IF(BC$13="","",IF($B92="","",IFERROR($C92*$D92*SUMPRODUCT(('Dvd Calendar'!$E$844:$CZ$844&gt;BC$12)*('Dvd Calendar'!$E$844:$CZ$844&lt;=BC$13)*'Dvd Calendar'!$E$847:$CZ$847*(('Dvd Calendar'!$E$849:$CZ$849='Field Check'!$C$56)*('Field Check'!$C$56&lt;&gt;"")+('Dvd Calendar'!$E$849:$CZ$849='Field Check'!$C$57)*('Field Check'!$C$57&lt;&gt;"")))/'AS51'!$B$3,"")))</f>
        <v/>
      </c>
      <c r="BD92" s="163">
        <f>IF(BD$13="","",IF($B92="","",IFERROR($C92*$D92*SUMPRODUCT(('Dvd Calendar'!$E$844:$CZ$844&gt;BD$12)*('Dvd Calendar'!$E$844:$CZ$844&lt;=BD$13)*'Dvd Calendar'!$E$847:$CZ$847*(('Dvd Calendar'!$E$849:$CZ$849='Field Check'!$C$56)*('Field Check'!$C$56&lt;&gt;"")+('Dvd Calendar'!$E$849:$CZ$849='Field Check'!$C$57)*('Field Check'!$C$57&lt;&gt;"")))/'AS51'!$B$3,"")))</f>
        <v/>
      </c>
      <c r="BE92" s="163">
        <f>IF(BE$13="","",IF($B92="","",IFERROR($C92*$D92*SUMPRODUCT(('Dvd Calendar'!$E$844:$CZ$844&gt;BE$12)*('Dvd Calendar'!$E$844:$CZ$844&lt;=BE$13)*'Dvd Calendar'!$E$847:$CZ$847*(('Dvd Calendar'!$E$849:$CZ$849='Field Check'!$C$56)*('Field Check'!$C$56&lt;&gt;"")+('Dvd Calendar'!$E$849:$CZ$849='Field Check'!$C$57)*('Field Check'!$C$57&lt;&gt;"")))/'AS51'!$B$3,"")))</f>
        <v/>
      </c>
      <c r="BF92" s="163">
        <f>IF(BF$13="","",IF($B92="","",IFERROR($C92*$D92*SUMPRODUCT(('Dvd Calendar'!$E$844:$CZ$844&gt;BF$12)*('Dvd Calendar'!$E$844:$CZ$844&lt;=BF$13)*'Dvd Calendar'!$E$847:$CZ$847*(('Dvd Calendar'!$E$849:$CZ$849='Field Check'!$C$56)*('Field Check'!$C$56&lt;&gt;"")+('Dvd Calendar'!$E$849:$CZ$849='Field Check'!$C$57)*('Field Check'!$C$57&lt;&gt;"")))/'AS51'!$B$3,"")))</f>
        <v/>
      </c>
      <c r="BH92" s="163">
        <f>IF(BH$13="","",IF($B92="","",IFERROR(AQ92*$E92/100,"")))</f>
        <v/>
      </c>
      <c r="BI92" s="163">
        <f>IF(BI$13="","",IF($B92="","",IFERROR(AR92*$E92/100,"")))</f>
        <v/>
      </c>
      <c r="BJ92" s="163">
        <f>IF(BJ$13="","",IF($B92="","",IFERROR(AS92*$E92/100,"")))</f>
        <v/>
      </c>
      <c r="BK92" s="163">
        <f>IF(BK$13="","",IF($B92="","",IFERROR(AT92*$E92/100,"")))</f>
        <v/>
      </c>
      <c r="BL92" s="163">
        <f>IF(BL$13="","",IF($B92="","",IFERROR(AU92*$E92/100,"")))</f>
        <v/>
      </c>
      <c r="BM92" s="163">
        <f>IF(BM$13="","",IF($B92="","",IFERROR(AV92*$E92/100,"")))</f>
        <v/>
      </c>
      <c r="BN92" s="163">
        <f>IF(BN$13="","",IF($B92="","",IFERROR(AW92*$E92/100,"")))</f>
        <v/>
      </c>
      <c r="BO92" s="163">
        <f>IF(BO$13="","",IF($B92="","",IFERROR(AX92*$E92/100,"")))</f>
        <v/>
      </c>
      <c r="BP92" s="163">
        <f>IF(BP$13="","",IF($B92="","",IFERROR(AY92*$E92/100,"")))</f>
        <v/>
      </c>
      <c r="BQ92" s="163">
        <f>IF(BQ$13="","",IF($B92="","",IFERROR(AZ92*$E92/100,"")))</f>
        <v/>
      </c>
      <c r="BR92" s="163">
        <f>IF(BR$13="","",IF($B92="","",IFERROR(BA92*$E92/100,"")))</f>
        <v/>
      </c>
      <c r="BS92" s="163">
        <f>IF(BS$13="","",IF($B92="","",IFERROR(BB92*$E92/100,"")))</f>
        <v/>
      </c>
      <c r="BT92" s="163">
        <f>IF(BT$13="","",IF($B92="","",IFERROR(BC92*$E92/100,"")))</f>
        <v/>
      </c>
      <c r="BU92" s="163">
        <f>IF(BU$13="","",IF($B92="","",IFERROR(BD92*$E92/100,"")))</f>
        <v/>
      </c>
      <c r="BV92" s="163">
        <f>IF(BV$13="","",IF($B92="","",IFERROR(BE92*$E92/100,"")))</f>
        <v/>
      </c>
      <c r="BW92" s="163">
        <f>IF(BW$13="","",IF($B92="","",IFERROR(BF92*$E92/100,"")))</f>
        <v/>
      </c>
    </row>
    <row r="93">
      <c r="B93" s="126">
        <f>IF('AS51'!$C$83="","",'AS51'!$C$83)</f>
        <v/>
      </c>
      <c r="C93" s="74">
        <f>IF('AS51'!$B$83="","",'AS51'!$B$83)</f>
        <v/>
      </c>
      <c r="D93" s="75">
        <f>IFERROR('AS51'!$Q$83,1)</f>
        <v/>
      </c>
      <c r="E93" s="76">
        <f>IF($B93="","",IF(ISNUMBER('AS51'!$I$83),'AS51'!$I$83,'Index Summary'!$C$7))</f>
        <v/>
      </c>
      <c r="F93" s="77">
        <f>IF(F$13="","",IF($B93="","",IFERROR($C93*$D93*IF((Override!$C$4="ON")*(COUNTIFS(Override!$B$11:$B$40,$B93,Override!$D$11:$D$40,1,Override!$E$11:$E$40,"&gt;=0")-COUNTIFS(Override!$B$11:$B$40,$B93,Override!$D$11:$D$40,1,Override!$E$11:$E$40,"&gt;=0",Override!$C$11:$C$40,"MXAU"))&gt;0,SUMIFS(Override!$E$11:$E$40,Override!$B$11:$B$40,$B93,Override!$D$11:$D$40,1)-SUMIFS(Override!$E$11:$E$40,Override!$B$11:$B$40,$B93,Override!$D$11:$D$40,1,Override!$C$11:$C$40,"MXAU"),Override!$C$128)/'AS51'!$B$3,"")))</f>
        <v/>
      </c>
      <c r="G93" s="77">
        <f>IF(G$13="","",IF($B93="","",IFERROR($C93*$D93*IF((Override!$C$4="ON")*(COUNTIFS(Override!$B$11:$B$40,$B93,Override!$D$11:$D$40,2,Override!$E$11:$E$40,"&gt;=0")-COUNTIFS(Override!$B$11:$B$40,$B93,Override!$D$11:$D$40,2,Override!$E$11:$E$40,"&gt;=0",Override!$C$11:$C$40,"MXAU"))&gt;0,SUMIFS(Override!$E$11:$E$40,Override!$B$11:$B$40,$B93,Override!$D$11:$D$40,2)-SUMIFS(Override!$E$11:$E$40,Override!$B$11:$B$40,$B93,Override!$D$11:$D$40,2,Override!$C$11:$C$40,"MXAU"),Override!$D$128)/'AS51'!$B$3,"")))</f>
        <v/>
      </c>
      <c r="H93" s="77">
        <f>IF(H$13="","",IF($B93="","",IFERROR($C93*$D93*IF((Override!$C$4="ON")*(COUNTIFS(Override!$B$11:$B$40,$B93,Override!$D$11:$D$40,3,Override!$E$11:$E$40,"&gt;=0")-COUNTIFS(Override!$B$11:$B$40,$B93,Override!$D$11:$D$40,3,Override!$E$11:$E$40,"&gt;=0",Override!$C$11:$C$40,"MXAU"))&gt;0,SUMIFS(Override!$E$11:$E$40,Override!$B$11:$B$40,$B93,Override!$D$11:$D$40,3)-SUMIFS(Override!$E$11:$E$40,Override!$B$11:$B$40,$B93,Override!$D$11:$D$40,3,Override!$C$11:$C$40,"MXAU"),Override!$E$128)/'AS51'!$B$3,"")))</f>
        <v/>
      </c>
      <c r="I93" s="77">
        <f>IF(I$13="","",IF($B93="","",IFERROR($C93*$D93*IF((Override!$C$4="ON")*(COUNTIFS(Override!$B$11:$B$40,$B93,Override!$D$11:$D$40,4,Override!$E$11:$E$40,"&gt;=0")-COUNTIFS(Override!$B$11:$B$40,$B93,Override!$D$11:$D$40,4,Override!$E$11:$E$40,"&gt;=0",Override!$C$11:$C$40,"MXAU"))&gt;0,SUMIFS(Override!$E$11:$E$40,Override!$B$11:$B$40,$B93,Override!$D$11:$D$40,4)-SUMIFS(Override!$E$11:$E$40,Override!$B$11:$B$40,$B93,Override!$D$11:$D$40,4,Override!$C$11:$C$40,"MXAU"),Override!$F$128)/'AS51'!$B$3,"")))</f>
        <v/>
      </c>
      <c r="J93" s="77">
        <f>IF(J$13="","",IF($B93="","",IFERROR($C93*$D93*IF((Override!$C$4="ON")*(COUNTIFS(Override!$B$11:$B$40,$B93,Override!$D$11:$D$40,5,Override!$E$11:$E$40,"&gt;=0")-COUNTIFS(Override!$B$11:$B$40,$B93,Override!$D$11:$D$40,5,Override!$E$11:$E$40,"&gt;=0",Override!$C$11:$C$40,"MXAU"))&gt;0,SUMIFS(Override!$E$11:$E$40,Override!$B$11:$B$40,$B93,Override!$D$11:$D$40,5)-SUMIFS(Override!$E$11:$E$40,Override!$B$11:$B$40,$B93,Override!$D$11:$D$40,5,Override!$C$11:$C$40,"MXAU"),Override!$G$128)/'AS51'!$B$3,"")))</f>
        <v/>
      </c>
      <c r="K93" s="77">
        <f>IF(K$13="","",IF($B93="","",IFERROR($C93*$D93*IF((Override!$C$4="ON")*(COUNTIFS(Override!$B$11:$B$40,$B93,Override!$D$11:$D$40,6,Override!$E$11:$E$40,"&gt;=0")-COUNTIFS(Override!$B$11:$B$40,$B93,Override!$D$11:$D$40,6,Override!$E$11:$E$40,"&gt;=0",Override!$C$11:$C$40,"MXAU"))&gt;0,SUMIFS(Override!$E$11:$E$40,Override!$B$11:$B$40,$B93,Override!$D$11:$D$40,6)-SUMIFS(Override!$E$11:$E$40,Override!$B$11:$B$40,$B93,Override!$D$11:$D$40,6,Override!$C$11:$C$40,"MXAU"),Override!$H$128)/'AS51'!$B$3,"")))</f>
        <v/>
      </c>
      <c r="L93" s="77">
        <f>IF(L$13="","",IF($B93="","",IFERROR($C93*$D93*IF((Override!$C$4="ON")*(COUNTIFS(Override!$B$11:$B$40,$B93,Override!$D$11:$D$40,7,Override!$E$11:$E$40,"&gt;=0")-COUNTIFS(Override!$B$11:$B$40,$B93,Override!$D$11:$D$40,7,Override!$E$11:$E$40,"&gt;=0",Override!$C$11:$C$40,"MXAU"))&gt;0,SUMIFS(Override!$E$11:$E$40,Override!$B$11:$B$40,$B93,Override!$D$11:$D$40,7)-SUMIFS(Override!$E$11:$E$40,Override!$B$11:$B$40,$B93,Override!$D$11:$D$40,7,Override!$C$11:$C$40,"MXAU"),Override!$I$128)/'AS51'!$B$3,"")))</f>
        <v/>
      </c>
      <c r="M93" s="77">
        <f>IF(M$13="","",IF($B93="","",IFERROR($C93*$D93*IF((Override!$C$4="ON")*(COUNTIFS(Override!$B$11:$B$40,$B93,Override!$D$11:$D$40,8,Override!$E$11:$E$40,"&gt;=0")-COUNTIFS(Override!$B$11:$B$40,$B93,Override!$D$11:$D$40,8,Override!$E$11:$E$40,"&gt;=0",Override!$C$11:$C$40,"MXAU"))&gt;0,SUMIFS(Override!$E$11:$E$40,Override!$B$11:$B$40,$B93,Override!$D$11:$D$40,8)-SUMIFS(Override!$E$11:$E$40,Override!$B$11:$B$40,$B93,Override!$D$11:$D$40,8,Override!$C$11:$C$40,"MXAU"),Override!$J$128)/'AS51'!$B$3,"")))</f>
        <v/>
      </c>
      <c r="N93" s="77">
        <f>IF(N$13="","",IF($B93="","",IFERROR($C93*$D93*IF((Override!$C$4="ON")*(COUNTIFS(Override!$B$11:$B$40,$B93,Override!$D$11:$D$40,9,Override!$E$11:$E$40,"&gt;=0")-COUNTIFS(Override!$B$11:$B$40,$B93,Override!$D$11:$D$40,9,Override!$E$11:$E$40,"&gt;=0",Override!$C$11:$C$40,"MXAU"))&gt;0,SUMIFS(Override!$E$11:$E$40,Override!$B$11:$B$40,$B93,Override!$D$11:$D$40,9)-SUMIFS(Override!$E$11:$E$40,Override!$B$11:$B$40,$B93,Override!$D$11:$D$40,9,Override!$C$11:$C$40,"MXAU"),Override!$K$128)/'AS51'!$B$3,"")))</f>
        <v/>
      </c>
      <c r="O93" s="77">
        <f>IF(O$13="","",IF($B93="","",IFERROR($C93*$D93*IF((Override!$C$4="ON")*(COUNTIFS(Override!$B$11:$B$40,$B93,Override!$D$11:$D$40,10,Override!$E$11:$E$40,"&gt;=0")-COUNTIFS(Override!$B$11:$B$40,$B93,Override!$D$11:$D$40,10,Override!$E$11:$E$40,"&gt;=0",Override!$C$11:$C$40,"MXAU"))&gt;0,SUMIFS(Override!$E$11:$E$40,Override!$B$11:$B$40,$B93,Override!$D$11:$D$40,10)-SUMIFS(Override!$E$11:$E$40,Override!$B$11:$B$40,$B93,Override!$D$11:$D$40,10,Override!$C$11:$C$40,"MXAU"),Override!$L$128)/'AS51'!$B$3,"")))</f>
        <v/>
      </c>
      <c r="P93" s="77">
        <f>IF(P$13="","",IF($B93="","",IFERROR($C93*$D93*IF((Override!$C$4="ON")*(COUNTIFS(Override!$B$11:$B$40,$B93,Override!$D$11:$D$40,11,Override!$E$11:$E$40,"&gt;=0")-COUNTIFS(Override!$B$11:$B$40,$B93,Override!$D$11:$D$40,11,Override!$E$11:$E$40,"&gt;=0",Override!$C$11:$C$40,"MXAU"))&gt;0,SUMIFS(Override!$E$11:$E$40,Override!$B$11:$B$40,$B93,Override!$D$11:$D$40,11)-SUMIFS(Override!$E$11:$E$40,Override!$B$11:$B$40,$B93,Override!$D$11:$D$40,11,Override!$C$11:$C$40,"MXAU"),Override!$M$128)/'AS51'!$B$3,"")))</f>
        <v/>
      </c>
      <c r="Q93" s="77">
        <f>IF(Q$13="","",IF($B93="","",IFERROR($C93*$D93*IF((Override!$C$4="ON")*(COUNTIFS(Override!$B$11:$B$40,$B93,Override!$D$11:$D$40,12,Override!$E$11:$E$40,"&gt;=0")-COUNTIFS(Override!$B$11:$B$40,$B93,Override!$D$11:$D$40,12,Override!$E$11:$E$40,"&gt;=0",Override!$C$11:$C$40,"MXAU"))&gt;0,SUMIFS(Override!$E$11:$E$40,Override!$B$11:$B$40,$B93,Override!$D$11:$D$40,12)-SUMIFS(Override!$E$11:$E$40,Override!$B$11:$B$40,$B93,Override!$D$11:$D$40,12,Override!$C$11:$C$40,"MXAU"),Override!$N$128)/'AS51'!$B$3,"")))</f>
        <v/>
      </c>
      <c r="R93" s="77">
        <f>IF(R$13="","",IF($B93="","",IFERROR($C93*$D93*IF((Override!$C$4="ON")*(COUNTIFS(Override!$B$11:$B$40,$B93,Override!$D$11:$D$40,13,Override!$E$11:$E$40,"&gt;=0")-COUNTIFS(Override!$B$11:$B$40,$B93,Override!$D$11:$D$40,13,Override!$E$11:$E$40,"&gt;=0",Override!$C$11:$C$40,"MXAU"))&gt;0,SUMIFS(Override!$E$11:$E$40,Override!$B$11:$B$40,$B93,Override!$D$11:$D$40,13)-SUMIFS(Override!$E$11:$E$40,Override!$B$11:$B$40,$B93,Override!$D$11:$D$40,13,Override!$C$11:$C$40,"MXAU"),Override!$O$128)/'AS51'!$B$3,"")))</f>
        <v/>
      </c>
      <c r="S93" s="77">
        <f>IF(S$13="","",IF($B93="","",IFERROR($C93*$D93*IF((Override!$C$4="ON")*(COUNTIFS(Override!$B$11:$B$40,$B93,Override!$D$11:$D$40,14,Override!$E$11:$E$40,"&gt;=0")-COUNTIFS(Override!$B$11:$B$40,$B93,Override!$D$11:$D$40,14,Override!$E$11:$E$40,"&gt;=0",Override!$C$11:$C$40,"MXAU"))&gt;0,SUMIFS(Override!$E$11:$E$40,Override!$B$11:$B$40,$B93,Override!$D$11:$D$40,14)-SUMIFS(Override!$E$11:$E$40,Override!$B$11:$B$40,$B93,Override!$D$11:$D$40,14,Override!$C$11:$C$40,"MXAU"),Override!$P$128)/'AS51'!$B$3,"")))</f>
        <v/>
      </c>
      <c r="T93" s="77">
        <f>IF(T$13="","",IF($B93="","",IFERROR($C93*$D93*IF((Override!$C$4="ON")*(COUNTIFS(Override!$B$11:$B$40,$B93,Override!$D$11:$D$40,15,Override!$E$11:$E$40,"&gt;=0")-COUNTIFS(Override!$B$11:$B$40,$B93,Override!$D$11:$D$40,15,Override!$E$11:$E$40,"&gt;=0",Override!$C$11:$C$40,"MXAU"))&gt;0,SUMIFS(Override!$E$11:$E$40,Override!$B$11:$B$40,$B93,Override!$D$11:$D$40,15)-SUMIFS(Override!$E$11:$E$40,Override!$B$11:$B$40,$B93,Override!$D$11:$D$40,15,Override!$C$11:$C$40,"MXAU"),Override!$Q$128)/'AS51'!$B$3,"")))</f>
        <v/>
      </c>
      <c r="U93" s="77">
        <f>IF(U$13="","",IF($B93="","",IFERROR($C93*$D93*IF((Override!$C$4="ON")*(COUNTIFS(Override!$B$11:$B$40,$B93,Override!$D$11:$D$40,16,Override!$E$11:$E$40,"&gt;=0")-COUNTIFS(Override!$B$11:$B$40,$B93,Override!$D$11:$D$40,16,Override!$E$11:$E$40,"&gt;=0",Override!$C$11:$C$40,"MXAU"))&gt;0,SUMIFS(Override!$E$11:$E$40,Override!$B$11:$B$40,$B93,Override!$D$11:$D$40,16)-SUMIFS(Override!$E$11:$E$40,Override!$B$11:$B$40,$B93,Override!$D$11:$D$40,16,Override!$C$11:$C$40,"MXAU"),Override!$R$128)/'AS51'!$B$3,"")))</f>
        <v/>
      </c>
      <c r="W93" s="77">
        <f>IF(W$13="","",IF($B93="","",IFERROR(F93*$E93/100,"")))</f>
        <v/>
      </c>
      <c r="X93" s="77">
        <f>IF(X$13="","",IF($B93="","",IFERROR(G93*$E93/100,"")))</f>
        <v/>
      </c>
      <c r="Y93" s="77">
        <f>IF(Y$13="","",IF($B93="","",IFERROR(H93*$E93/100,"")))</f>
        <v/>
      </c>
      <c r="Z93" s="77">
        <f>IF(Z$13="","",IF($B93="","",IFERROR(I93*$E93/100,"")))</f>
        <v/>
      </c>
      <c r="AA93" s="77">
        <f>IF(AA$13="","",IF($B93="","",IFERROR(J93*$E93/100,"")))</f>
        <v/>
      </c>
      <c r="AB93" s="77">
        <f>IF(AB$13="","",IF($B93="","",IFERROR(K93*$E93/100,"")))</f>
        <v/>
      </c>
      <c r="AC93" s="77">
        <f>IF(AC$13="","",IF($B93="","",IFERROR(L93*$E93/100,"")))</f>
        <v/>
      </c>
      <c r="AD93" s="77">
        <f>IF(AD$13="","",IF($B93="","",IFERROR(M93*$E93/100,"")))</f>
        <v/>
      </c>
      <c r="AE93" s="77">
        <f>IF(AE$13="","",IF($B93="","",IFERROR(N93*$E93/100,"")))</f>
        <v/>
      </c>
      <c r="AF93" s="77">
        <f>IF(AF$13="","",IF($B93="","",IFERROR(O93*$E93/100,"")))</f>
        <v/>
      </c>
      <c r="AG93" s="77">
        <f>IF(AG$13="","",IF($B93="","",IFERROR(P93*$E93/100,"")))</f>
        <v/>
      </c>
      <c r="AH93" s="77">
        <f>IF(AH$13="","",IF($B93="","",IFERROR(Q93*$E93/100,"")))</f>
        <v/>
      </c>
      <c r="AI93" s="77">
        <f>IF(AI$13="","",IF($B93="","",IFERROR(R93*$E93/100,"")))</f>
        <v/>
      </c>
      <c r="AJ93" s="77">
        <f>IF(AJ$13="","",IF($B93="","",IFERROR(S93*$E93/100,"")))</f>
        <v/>
      </c>
      <c r="AK93" s="77">
        <f>IF(AK$13="","",IF($B93="","",IFERROR(T93*$E93/100,"")))</f>
        <v/>
      </c>
      <c r="AL93" s="77">
        <f>IF(AL$13="","",IF($B93="","",IFERROR(U93*$E93/100,"")))</f>
        <v/>
      </c>
      <c r="AN93" s="77">
        <f>IF($B93="","",SUMIF($F$13:$U$13,"&lt;="&amp;Sector!$D$51,$F93:$U93))</f>
        <v/>
      </c>
      <c r="AO93" s="77">
        <f>IF($B93="","",SUMIF($W$13:$AL$13,"&lt;="&amp;Sector!$D$51,$W93:$AL93))</f>
        <v/>
      </c>
      <c r="AQ93" s="163">
        <f>IF(AQ$13="","",IF($B93="","",IFERROR($C93*$D93*SUMPRODUCT(('Dvd Calendar'!$E$855:$CZ$855&gt;AQ$12)*('Dvd Calendar'!$E$855:$CZ$855&lt;=AQ$13)*'Dvd Calendar'!$E$858:$CZ$858*(('Dvd Calendar'!$E$860:$CZ$860='Field Check'!$C$56)*('Field Check'!$C$56&lt;&gt;"")+('Dvd Calendar'!$E$860:$CZ$860='Field Check'!$C$57)*('Field Check'!$C$57&lt;&gt;"")))/'AS51'!$B$3,"")))</f>
        <v/>
      </c>
      <c r="AR93" s="163">
        <f>IF(AR$13="","",IF($B93="","",IFERROR($C93*$D93*SUMPRODUCT(('Dvd Calendar'!$E$855:$CZ$855&gt;AR$12)*('Dvd Calendar'!$E$855:$CZ$855&lt;=AR$13)*'Dvd Calendar'!$E$858:$CZ$858*(('Dvd Calendar'!$E$860:$CZ$860='Field Check'!$C$56)*('Field Check'!$C$56&lt;&gt;"")+('Dvd Calendar'!$E$860:$CZ$860='Field Check'!$C$57)*('Field Check'!$C$57&lt;&gt;"")))/'AS51'!$B$3,"")))</f>
        <v/>
      </c>
      <c r="AS93" s="163">
        <f>IF(AS$13="","",IF($B93="","",IFERROR($C93*$D93*SUMPRODUCT(('Dvd Calendar'!$E$855:$CZ$855&gt;AS$12)*('Dvd Calendar'!$E$855:$CZ$855&lt;=AS$13)*'Dvd Calendar'!$E$858:$CZ$858*(('Dvd Calendar'!$E$860:$CZ$860='Field Check'!$C$56)*('Field Check'!$C$56&lt;&gt;"")+('Dvd Calendar'!$E$860:$CZ$860='Field Check'!$C$57)*('Field Check'!$C$57&lt;&gt;"")))/'AS51'!$B$3,"")))</f>
        <v/>
      </c>
      <c r="AT93" s="163">
        <f>IF(AT$13="","",IF($B93="","",IFERROR($C93*$D93*SUMPRODUCT(('Dvd Calendar'!$E$855:$CZ$855&gt;AT$12)*('Dvd Calendar'!$E$855:$CZ$855&lt;=AT$13)*'Dvd Calendar'!$E$858:$CZ$858*(('Dvd Calendar'!$E$860:$CZ$860='Field Check'!$C$56)*('Field Check'!$C$56&lt;&gt;"")+('Dvd Calendar'!$E$860:$CZ$860='Field Check'!$C$57)*('Field Check'!$C$57&lt;&gt;"")))/'AS51'!$B$3,"")))</f>
        <v/>
      </c>
      <c r="AU93" s="163">
        <f>IF(AU$13="","",IF($B93="","",IFERROR($C93*$D93*SUMPRODUCT(('Dvd Calendar'!$E$855:$CZ$855&gt;AU$12)*('Dvd Calendar'!$E$855:$CZ$855&lt;=AU$13)*'Dvd Calendar'!$E$858:$CZ$858*(('Dvd Calendar'!$E$860:$CZ$860='Field Check'!$C$56)*('Field Check'!$C$56&lt;&gt;"")+('Dvd Calendar'!$E$860:$CZ$860='Field Check'!$C$57)*('Field Check'!$C$57&lt;&gt;"")))/'AS51'!$B$3,"")))</f>
        <v/>
      </c>
      <c r="AV93" s="163">
        <f>IF(AV$13="","",IF($B93="","",IFERROR($C93*$D93*SUMPRODUCT(('Dvd Calendar'!$E$855:$CZ$855&gt;AV$12)*('Dvd Calendar'!$E$855:$CZ$855&lt;=AV$13)*'Dvd Calendar'!$E$858:$CZ$858*(('Dvd Calendar'!$E$860:$CZ$860='Field Check'!$C$56)*('Field Check'!$C$56&lt;&gt;"")+('Dvd Calendar'!$E$860:$CZ$860='Field Check'!$C$57)*('Field Check'!$C$57&lt;&gt;"")))/'AS51'!$B$3,"")))</f>
        <v/>
      </c>
      <c r="AW93" s="163">
        <f>IF(AW$13="","",IF($B93="","",IFERROR($C93*$D93*SUMPRODUCT(('Dvd Calendar'!$E$855:$CZ$855&gt;AW$12)*('Dvd Calendar'!$E$855:$CZ$855&lt;=AW$13)*'Dvd Calendar'!$E$858:$CZ$858*(('Dvd Calendar'!$E$860:$CZ$860='Field Check'!$C$56)*('Field Check'!$C$56&lt;&gt;"")+('Dvd Calendar'!$E$860:$CZ$860='Field Check'!$C$57)*('Field Check'!$C$57&lt;&gt;"")))/'AS51'!$B$3,"")))</f>
        <v/>
      </c>
      <c r="AX93" s="163">
        <f>IF(AX$13="","",IF($B93="","",IFERROR($C93*$D93*SUMPRODUCT(('Dvd Calendar'!$E$855:$CZ$855&gt;AX$12)*('Dvd Calendar'!$E$855:$CZ$855&lt;=AX$13)*'Dvd Calendar'!$E$858:$CZ$858*(('Dvd Calendar'!$E$860:$CZ$860='Field Check'!$C$56)*('Field Check'!$C$56&lt;&gt;"")+('Dvd Calendar'!$E$860:$CZ$860='Field Check'!$C$57)*('Field Check'!$C$57&lt;&gt;"")))/'AS51'!$B$3,"")))</f>
        <v/>
      </c>
      <c r="AY93" s="163">
        <f>IF(AY$13="","",IF($B93="","",IFERROR($C93*$D93*SUMPRODUCT(('Dvd Calendar'!$E$855:$CZ$855&gt;AY$12)*('Dvd Calendar'!$E$855:$CZ$855&lt;=AY$13)*'Dvd Calendar'!$E$858:$CZ$858*(('Dvd Calendar'!$E$860:$CZ$860='Field Check'!$C$56)*('Field Check'!$C$56&lt;&gt;"")+('Dvd Calendar'!$E$860:$CZ$860='Field Check'!$C$57)*('Field Check'!$C$57&lt;&gt;"")))/'AS51'!$B$3,"")))</f>
        <v/>
      </c>
      <c r="AZ93" s="163">
        <f>IF(AZ$13="","",IF($B93="","",IFERROR($C93*$D93*SUMPRODUCT(('Dvd Calendar'!$E$855:$CZ$855&gt;AZ$12)*('Dvd Calendar'!$E$855:$CZ$855&lt;=AZ$13)*'Dvd Calendar'!$E$858:$CZ$858*(('Dvd Calendar'!$E$860:$CZ$860='Field Check'!$C$56)*('Field Check'!$C$56&lt;&gt;"")+('Dvd Calendar'!$E$860:$CZ$860='Field Check'!$C$57)*('Field Check'!$C$57&lt;&gt;"")))/'AS51'!$B$3,"")))</f>
        <v/>
      </c>
      <c r="BA93" s="163">
        <f>IF(BA$13="","",IF($B93="","",IFERROR($C93*$D93*SUMPRODUCT(('Dvd Calendar'!$E$855:$CZ$855&gt;BA$12)*('Dvd Calendar'!$E$855:$CZ$855&lt;=BA$13)*'Dvd Calendar'!$E$858:$CZ$858*(('Dvd Calendar'!$E$860:$CZ$860='Field Check'!$C$56)*('Field Check'!$C$56&lt;&gt;"")+('Dvd Calendar'!$E$860:$CZ$860='Field Check'!$C$57)*('Field Check'!$C$57&lt;&gt;"")))/'AS51'!$B$3,"")))</f>
        <v/>
      </c>
      <c r="BB93" s="163">
        <f>IF(BB$13="","",IF($B93="","",IFERROR($C93*$D93*SUMPRODUCT(('Dvd Calendar'!$E$855:$CZ$855&gt;BB$12)*('Dvd Calendar'!$E$855:$CZ$855&lt;=BB$13)*'Dvd Calendar'!$E$858:$CZ$858*(('Dvd Calendar'!$E$860:$CZ$860='Field Check'!$C$56)*('Field Check'!$C$56&lt;&gt;"")+('Dvd Calendar'!$E$860:$CZ$860='Field Check'!$C$57)*('Field Check'!$C$57&lt;&gt;"")))/'AS51'!$B$3,"")))</f>
        <v/>
      </c>
      <c r="BC93" s="163">
        <f>IF(BC$13="","",IF($B93="","",IFERROR($C93*$D93*SUMPRODUCT(('Dvd Calendar'!$E$855:$CZ$855&gt;BC$12)*('Dvd Calendar'!$E$855:$CZ$855&lt;=BC$13)*'Dvd Calendar'!$E$858:$CZ$858*(('Dvd Calendar'!$E$860:$CZ$860='Field Check'!$C$56)*('Field Check'!$C$56&lt;&gt;"")+('Dvd Calendar'!$E$860:$CZ$860='Field Check'!$C$57)*('Field Check'!$C$57&lt;&gt;"")))/'AS51'!$B$3,"")))</f>
        <v/>
      </c>
      <c r="BD93" s="163">
        <f>IF(BD$13="","",IF($B93="","",IFERROR($C93*$D93*SUMPRODUCT(('Dvd Calendar'!$E$855:$CZ$855&gt;BD$12)*('Dvd Calendar'!$E$855:$CZ$855&lt;=BD$13)*'Dvd Calendar'!$E$858:$CZ$858*(('Dvd Calendar'!$E$860:$CZ$860='Field Check'!$C$56)*('Field Check'!$C$56&lt;&gt;"")+('Dvd Calendar'!$E$860:$CZ$860='Field Check'!$C$57)*('Field Check'!$C$57&lt;&gt;"")))/'AS51'!$B$3,"")))</f>
        <v/>
      </c>
      <c r="BE93" s="163">
        <f>IF(BE$13="","",IF($B93="","",IFERROR($C93*$D93*SUMPRODUCT(('Dvd Calendar'!$E$855:$CZ$855&gt;BE$12)*('Dvd Calendar'!$E$855:$CZ$855&lt;=BE$13)*'Dvd Calendar'!$E$858:$CZ$858*(('Dvd Calendar'!$E$860:$CZ$860='Field Check'!$C$56)*('Field Check'!$C$56&lt;&gt;"")+('Dvd Calendar'!$E$860:$CZ$860='Field Check'!$C$57)*('Field Check'!$C$57&lt;&gt;"")))/'AS51'!$B$3,"")))</f>
        <v/>
      </c>
      <c r="BF93" s="163">
        <f>IF(BF$13="","",IF($B93="","",IFERROR($C93*$D93*SUMPRODUCT(('Dvd Calendar'!$E$855:$CZ$855&gt;BF$12)*('Dvd Calendar'!$E$855:$CZ$855&lt;=BF$13)*'Dvd Calendar'!$E$858:$CZ$858*(('Dvd Calendar'!$E$860:$CZ$860='Field Check'!$C$56)*('Field Check'!$C$56&lt;&gt;"")+('Dvd Calendar'!$E$860:$CZ$860='Field Check'!$C$57)*('Field Check'!$C$57&lt;&gt;"")))/'AS51'!$B$3,"")))</f>
        <v/>
      </c>
      <c r="BH93" s="163">
        <f>IF(BH$13="","",IF($B93="","",IFERROR(AQ93*$E93/100,"")))</f>
        <v/>
      </c>
      <c r="BI93" s="163">
        <f>IF(BI$13="","",IF($B93="","",IFERROR(AR93*$E93/100,"")))</f>
        <v/>
      </c>
      <c r="BJ93" s="163">
        <f>IF(BJ$13="","",IF($B93="","",IFERROR(AS93*$E93/100,"")))</f>
        <v/>
      </c>
      <c r="BK93" s="163">
        <f>IF(BK$13="","",IF($B93="","",IFERROR(AT93*$E93/100,"")))</f>
        <v/>
      </c>
      <c r="BL93" s="163">
        <f>IF(BL$13="","",IF($B93="","",IFERROR(AU93*$E93/100,"")))</f>
        <v/>
      </c>
      <c r="BM93" s="163">
        <f>IF(BM$13="","",IF($B93="","",IFERROR(AV93*$E93/100,"")))</f>
        <v/>
      </c>
      <c r="BN93" s="163">
        <f>IF(BN$13="","",IF($B93="","",IFERROR(AW93*$E93/100,"")))</f>
        <v/>
      </c>
      <c r="BO93" s="163">
        <f>IF(BO$13="","",IF($B93="","",IFERROR(AX93*$E93/100,"")))</f>
        <v/>
      </c>
      <c r="BP93" s="163">
        <f>IF(BP$13="","",IF($B93="","",IFERROR(AY93*$E93/100,"")))</f>
        <v/>
      </c>
      <c r="BQ93" s="163">
        <f>IF(BQ$13="","",IF($B93="","",IFERROR(AZ93*$E93/100,"")))</f>
        <v/>
      </c>
      <c r="BR93" s="163">
        <f>IF(BR$13="","",IF($B93="","",IFERROR(BA93*$E93/100,"")))</f>
        <v/>
      </c>
      <c r="BS93" s="163">
        <f>IF(BS$13="","",IF($B93="","",IFERROR(BB93*$E93/100,"")))</f>
        <v/>
      </c>
      <c r="BT93" s="163">
        <f>IF(BT$13="","",IF($B93="","",IFERROR(BC93*$E93/100,"")))</f>
        <v/>
      </c>
      <c r="BU93" s="163">
        <f>IF(BU$13="","",IF($B93="","",IFERROR(BD93*$E93/100,"")))</f>
        <v/>
      </c>
      <c r="BV93" s="163">
        <f>IF(BV$13="","",IF($B93="","",IFERROR(BE93*$E93/100,"")))</f>
        <v/>
      </c>
      <c r="BW93" s="163">
        <f>IF(BW$13="","",IF($B93="","",IFERROR(BF93*$E93/100,"")))</f>
        <v/>
      </c>
    </row>
    <row r="94">
      <c r="B94" s="126">
        <f>IF('AS51'!$C$84="","",'AS51'!$C$84)</f>
        <v/>
      </c>
      <c r="C94" s="74">
        <f>IF('AS51'!$B$84="","",'AS51'!$B$84)</f>
        <v/>
      </c>
      <c r="D94" s="75">
        <f>IFERROR('AS51'!$Q$84,1)</f>
        <v/>
      </c>
      <c r="E94" s="76">
        <f>IF($B94="","",IF(ISNUMBER('AS51'!$I$84),'AS51'!$I$84,'Index Summary'!$C$7))</f>
        <v/>
      </c>
      <c r="F94" s="77">
        <f>IF(F$13="","",IF($B94="","",IFERROR($C94*$D94*IF((Override!$C$4="ON")*(COUNTIFS(Override!$B$11:$B$40,$B94,Override!$D$11:$D$40,1,Override!$E$11:$E$40,"&gt;=0")-COUNTIFS(Override!$B$11:$B$40,$B94,Override!$D$11:$D$40,1,Override!$E$11:$E$40,"&gt;=0",Override!$C$11:$C$40,"MXAU"))&gt;0,SUMIFS(Override!$E$11:$E$40,Override!$B$11:$B$40,$B94,Override!$D$11:$D$40,1)-SUMIFS(Override!$E$11:$E$40,Override!$B$11:$B$40,$B94,Override!$D$11:$D$40,1,Override!$C$11:$C$40,"MXAU"),Override!$C$129)/'AS51'!$B$3,"")))</f>
        <v/>
      </c>
      <c r="G94" s="77">
        <f>IF(G$13="","",IF($B94="","",IFERROR($C94*$D94*IF((Override!$C$4="ON")*(COUNTIFS(Override!$B$11:$B$40,$B94,Override!$D$11:$D$40,2,Override!$E$11:$E$40,"&gt;=0")-COUNTIFS(Override!$B$11:$B$40,$B94,Override!$D$11:$D$40,2,Override!$E$11:$E$40,"&gt;=0",Override!$C$11:$C$40,"MXAU"))&gt;0,SUMIFS(Override!$E$11:$E$40,Override!$B$11:$B$40,$B94,Override!$D$11:$D$40,2)-SUMIFS(Override!$E$11:$E$40,Override!$B$11:$B$40,$B94,Override!$D$11:$D$40,2,Override!$C$11:$C$40,"MXAU"),Override!$D$129)/'AS51'!$B$3,"")))</f>
        <v/>
      </c>
      <c r="H94" s="77">
        <f>IF(H$13="","",IF($B94="","",IFERROR($C94*$D94*IF((Override!$C$4="ON")*(COUNTIFS(Override!$B$11:$B$40,$B94,Override!$D$11:$D$40,3,Override!$E$11:$E$40,"&gt;=0")-COUNTIFS(Override!$B$11:$B$40,$B94,Override!$D$11:$D$40,3,Override!$E$11:$E$40,"&gt;=0",Override!$C$11:$C$40,"MXAU"))&gt;0,SUMIFS(Override!$E$11:$E$40,Override!$B$11:$B$40,$B94,Override!$D$11:$D$40,3)-SUMIFS(Override!$E$11:$E$40,Override!$B$11:$B$40,$B94,Override!$D$11:$D$40,3,Override!$C$11:$C$40,"MXAU"),Override!$E$129)/'AS51'!$B$3,"")))</f>
        <v/>
      </c>
      <c r="I94" s="77">
        <f>IF(I$13="","",IF($B94="","",IFERROR($C94*$D94*IF((Override!$C$4="ON")*(COUNTIFS(Override!$B$11:$B$40,$B94,Override!$D$11:$D$40,4,Override!$E$11:$E$40,"&gt;=0")-COUNTIFS(Override!$B$11:$B$40,$B94,Override!$D$11:$D$40,4,Override!$E$11:$E$40,"&gt;=0",Override!$C$11:$C$40,"MXAU"))&gt;0,SUMIFS(Override!$E$11:$E$40,Override!$B$11:$B$40,$B94,Override!$D$11:$D$40,4)-SUMIFS(Override!$E$11:$E$40,Override!$B$11:$B$40,$B94,Override!$D$11:$D$40,4,Override!$C$11:$C$40,"MXAU"),Override!$F$129)/'AS51'!$B$3,"")))</f>
        <v/>
      </c>
      <c r="J94" s="77">
        <f>IF(J$13="","",IF($B94="","",IFERROR($C94*$D94*IF((Override!$C$4="ON")*(COUNTIFS(Override!$B$11:$B$40,$B94,Override!$D$11:$D$40,5,Override!$E$11:$E$40,"&gt;=0")-COUNTIFS(Override!$B$11:$B$40,$B94,Override!$D$11:$D$40,5,Override!$E$11:$E$40,"&gt;=0",Override!$C$11:$C$40,"MXAU"))&gt;0,SUMIFS(Override!$E$11:$E$40,Override!$B$11:$B$40,$B94,Override!$D$11:$D$40,5)-SUMIFS(Override!$E$11:$E$40,Override!$B$11:$B$40,$B94,Override!$D$11:$D$40,5,Override!$C$11:$C$40,"MXAU"),Override!$G$129)/'AS51'!$B$3,"")))</f>
        <v/>
      </c>
      <c r="K94" s="77">
        <f>IF(K$13="","",IF($B94="","",IFERROR($C94*$D94*IF((Override!$C$4="ON")*(COUNTIFS(Override!$B$11:$B$40,$B94,Override!$D$11:$D$40,6,Override!$E$11:$E$40,"&gt;=0")-COUNTIFS(Override!$B$11:$B$40,$B94,Override!$D$11:$D$40,6,Override!$E$11:$E$40,"&gt;=0",Override!$C$11:$C$40,"MXAU"))&gt;0,SUMIFS(Override!$E$11:$E$40,Override!$B$11:$B$40,$B94,Override!$D$11:$D$40,6)-SUMIFS(Override!$E$11:$E$40,Override!$B$11:$B$40,$B94,Override!$D$11:$D$40,6,Override!$C$11:$C$40,"MXAU"),Override!$H$129)/'AS51'!$B$3,"")))</f>
        <v/>
      </c>
      <c r="L94" s="77">
        <f>IF(L$13="","",IF($B94="","",IFERROR($C94*$D94*IF((Override!$C$4="ON")*(COUNTIFS(Override!$B$11:$B$40,$B94,Override!$D$11:$D$40,7,Override!$E$11:$E$40,"&gt;=0")-COUNTIFS(Override!$B$11:$B$40,$B94,Override!$D$11:$D$40,7,Override!$E$11:$E$40,"&gt;=0",Override!$C$11:$C$40,"MXAU"))&gt;0,SUMIFS(Override!$E$11:$E$40,Override!$B$11:$B$40,$B94,Override!$D$11:$D$40,7)-SUMIFS(Override!$E$11:$E$40,Override!$B$11:$B$40,$B94,Override!$D$11:$D$40,7,Override!$C$11:$C$40,"MXAU"),Override!$I$129)/'AS51'!$B$3,"")))</f>
        <v/>
      </c>
      <c r="M94" s="77">
        <f>IF(M$13="","",IF($B94="","",IFERROR($C94*$D94*IF((Override!$C$4="ON")*(COUNTIFS(Override!$B$11:$B$40,$B94,Override!$D$11:$D$40,8,Override!$E$11:$E$40,"&gt;=0")-COUNTIFS(Override!$B$11:$B$40,$B94,Override!$D$11:$D$40,8,Override!$E$11:$E$40,"&gt;=0",Override!$C$11:$C$40,"MXAU"))&gt;0,SUMIFS(Override!$E$11:$E$40,Override!$B$11:$B$40,$B94,Override!$D$11:$D$40,8)-SUMIFS(Override!$E$11:$E$40,Override!$B$11:$B$40,$B94,Override!$D$11:$D$40,8,Override!$C$11:$C$40,"MXAU"),Override!$J$129)/'AS51'!$B$3,"")))</f>
        <v/>
      </c>
      <c r="N94" s="77">
        <f>IF(N$13="","",IF($B94="","",IFERROR($C94*$D94*IF((Override!$C$4="ON")*(COUNTIFS(Override!$B$11:$B$40,$B94,Override!$D$11:$D$40,9,Override!$E$11:$E$40,"&gt;=0")-COUNTIFS(Override!$B$11:$B$40,$B94,Override!$D$11:$D$40,9,Override!$E$11:$E$40,"&gt;=0",Override!$C$11:$C$40,"MXAU"))&gt;0,SUMIFS(Override!$E$11:$E$40,Override!$B$11:$B$40,$B94,Override!$D$11:$D$40,9)-SUMIFS(Override!$E$11:$E$40,Override!$B$11:$B$40,$B94,Override!$D$11:$D$40,9,Override!$C$11:$C$40,"MXAU"),Override!$K$129)/'AS51'!$B$3,"")))</f>
        <v/>
      </c>
      <c r="O94" s="77">
        <f>IF(O$13="","",IF($B94="","",IFERROR($C94*$D94*IF((Override!$C$4="ON")*(COUNTIFS(Override!$B$11:$B$40,$B94,Override!$D$11:$D$40,10,Override!$E$11:$E$40,"&gt;=0")-COUNTIFS(Override!$B$11:$B$40,$B94,Override!$D$11:$D$40,10,Override!$E$11:$E$40,"&gt;=0",Override!$C$11:$C$40,"MXAU"))&gt;0,SUMIFS(Override!$E$11:$E$40,Override!$B$11:$B$40,$B94,Override!$D$11:$D$40,10)-SUMIFS(Override!$E$11:$E$40,Override!$B$11:$B$40,$B94,Override!$D$11:$D$40,10,Override!$C$11:$C$40,"MXAU"),Override!$L$129)/'AS51'!$B$3,"")))</f>
        <v/>
      </c>
      <c r="P94" s="77">
        <f>IF(P$13="","",IF($B94="","",IFERROR($C94*$D94*IF((Override!$C$4="ON")*(COUNTIFS(Override!$B$11:$B$40,$B94,Override!$D$11:$D$40,11,Override!$E$11:$E$40,"&gt;=0")-COUNTIFS(Override!$B$11:$B$40,$B94,Override!$D$11:$D$40,11,Override!$E$11:$E$40,"&gt;=0",Override!$C$11:$C$40,"MXAU"))&gt;0,SUMIFS(Override!$E$11:$E$40,Override!$B$11:$B$40,$B94,Override!$D$11:$D$40,11)-SUMIFS(Override!$E$11:$E$40,Override!$B$11:$B$40,$B94,Override!$D$11:$D$40,11,Override!$C$11:$C$40,"MXAU"),Override!$M$129)/'AS51'!$B$3,"")))</f>
        <v/>
      </c>
      <c r="Q94" s="77">
        <f>IF(Q$13="","",IF($B94="","",IFERROR($C94*$D94*IF((Override!$C$4="ON")*(COUNTIFS(Override!$B$11:$B$40,$B94,Override!$D$11:$D$40,12,Override!$E$11:$E$40,"&gt;=0")-COUNTIFS(Override!$B$11:$B$40,$B94,Override!$D$11:$D$40,12,Override!$E$11:$E$40,"&gt;=0",Override!$C$11:$C$40,"MXAU"))&gt;0,SUMIFS(Override!$E$11:$E$40,Override!$B$11:$B$40,$B94,Override!$D$11:$D$40,12)-SUMIFS(Override!$E$11:$E$40,Override!$B$11:$B$40,$B94,Override!$D$11:$D$40,12,Override!$C$11:$C$40,"MXAU"),Override!$N$129)/'AS51'!$B$3,"")))</f>
        <v/>
      </c>
      <c r="R94" s="77">
        <f>IF(R$13="","",IF($B94="","",IFERROR($C94*$D94*IF((Override!$C$4="ON")*(COUNTIFS(Override!$B$11:$B$40,$B94,Override!$D$11:$D$40,13,Override!$E$11:$E$40,"&gt;=0")-COUNTIFS(Override!$B$11:$B$40,$B94,Override!$D$11:$D$40,13,Override!$E$11:$E$40,"&gt;=0",Override!$C$11:$C$40,"MXAU"))&gt;0,SUMIFS(Override!$E$11:$E$40,Override!$B$11:$B$40,$B94,Override!$D$11:$D$40,13)-SUMIFS(Override!$E$11:$E$40,Override!$B$11:$B$40,$B94,Override!$D$11:$D$40,13,Override!$C$11:$C$40,"MXAU"),Override!$O$129)/'AS51'!$B$3,"")))</f>
        <v/>
      </c>
      <c r="S94" s="77">
        <f>IF(S$13="","",IF($B94="","",IFERROR($C94*$D94*IF((Override!$C$4="ON")*(COUNTIFS(Override!$B$11:$B$40,$B94,Override!$D$11:$D$40,14,Override!$E$11:$E$40,"&gt;=0")-COUNTIFS(Override!$B$11:$B$40,$B94,Override!$D$11:$D$40,14,Override!$E$11:$E$40,"&gt;=0",Override!$C$11:$C$40,"MXAU"))&gt;0,SUMIFS(Override!$E$11:$E$40,Override!$B$11:$B$40,$B94,Override!$D$11:$D$40,14)-SUMIFS(Override!$E$11:$E$40,Override!$B$11:$B$40,$B94,Override!$D$11:$D$40,14,Override!$C$11:$C$40,"MXAU"),Override!$P$129)/'AS51'!$B$3,"")))</f>
        <v/>
      </c>
      <c r="T94" s="77">
        <f>IF(T$13="","",IF($B94="","",IFERROR($C94*$D94*IF((Override!$C$4="ON")*(COUNTIFS(Override!$B$11:$B$40,$B94,Override!$D$11:$D$40,15,Override!$E$11:$E$40,"&gt;=0")-COUNTIFS(Override!$B$11:$B$40,$B94,Override!$D$11:$D$40,15,Override!$E$11:$E$40,"&gt;=0",Override!$C$11:$C$40,"MXAU"))&gt;0,SUMIFS(Override!$E$11:$E$40,Override!$B$11:$B$40,$B94,Override!$D$11:$D$40,15)-SUMIFS(Override!$E$11:$E$40,Override!$B$11:$B$40,$B94,Override!$D$11:$D$40,15,Override!$C$11:$C$40,"MXAU"),Override!$Q$129)/'AS51'!$B$3,"")))</f>
        <v/>
      </c>
      <c r="U94" s="77">
        <f>IF(U$13="","",IF($B94="","",IFERROR($C94*$D94*IF((Override!$C$4="ON")*(COUNTIFS(Override!$B$11:$B$40,$B94,Override!$D$11:$D$40,16,Override!$E$11:$E$40,"&gt;=0")-COUNTIFS(Override!$B$11:$B$40,$B94,Override!$D$11:$D$40,16,Override!$E$11:$E$40,"&gt;=0",Override!$C$11:$C$40,"MXAU"))&gt;0,SUMIFS(Override!$E$11:$E$40,Override!$B$11:$B$40,$B94,Override!$D$11:$D$40,16)-SUMIFS(Override!$E$11:$E$40,Override!$B$11:$B$40,$B94,Override!$D$11:$D$40,16,Override!$C$11:$C$40,"MXAU"),Override!$R$129)/'AS51'!$B$3,"")))</f>
        <v/>
      </c>
      <c r="W94" s="77">
        <f>IF(W$13="","",IF($B94="","",IFERROR(F94*$E94/100,"")))</f>
        <v/>
      </c>
      <c r="X94" s="77">
        <f>IF(X$13="","",IF($B94="","",IFERROR(G94*$E94/100,"")))</f>
        <v/>
      </c>
      <c r="Y94" s="77">
        <f>IF(Y$13="","",IF($B94="","",IFERROR(H94*$E94/100,"")))</f>
        <v/>
      </c>
      <c r="Z94" s="77">
        <f>IF(Z$13="","",IF($B94="","",IFERROR(I94*$E94/100,"")))</f>
        <v/>
      </c>
      <c r="AA94" s="77">
        <f>IF(AA$13="","",IF($B94="","",IFERROR(J94*$E94/100,"")))</f>
        <v/>
      </c>
      <c r="AB94" s="77">
        <f>IF(AB$13="","",IF($B94="","",IFERROR(K94*$E94/100,"")))</f>
        <v/>
      </c>
      <c r="AC94" s="77">
        <f>IF(AC$13="","",IF($B94="","",IFERROR(L94*$E94/100,"")))</f>
        <v/>
      </c>
      <c r="AD94" s="77">
        <f>IF(AD$13="","",IF($B94="","",IFERROR(M94*$E94/100,"")))</f>
        <v/>
      </c>
      <c r="AE94" s="77">
        <f>IF(AE$13="","",IF($B94="","",IFERROR(N94*$E94/100,"")))</f>
        <v/>
      </c>
      <c r="AF94" s="77">
        <f>IF(AF$13="","",IF($B94="","",IFERROR(O94*$E94/100,"")))</f>
        <v/>
      </c>
      <c r="AG94" s="77">
        <f>IF(AG$13="","",IF($B94="","",IFERROR(P94*$E94/100,"")))</f>
        <v/>
      </c>
      <c r="AH94" s="77">
        <f>IF(AH$13="","",IF($B94="","",IFERROR(Q94*$E94/100,"")))</f>
        <v/>
      </c>
      <c r="AI94" s="77">
        <f>IF(AI$13="","",IF($B94="","",IFERROR(R94*$E94/100,"")))</f>
        <v/>
      </c>
      <c r="AJ94" s="77">
        <f>IF(AJ$13="","",IF($B94="","",IFERROR(S94*$E94/100,"")))</f>
        <v/>
      </c>
      <c r="AK94" s="77">
        <f>IF(AK$13="","",IF($B94="","",IFERROR(T94*$E94/100,"")))</f>
        <v/>
      </c>
      <c r="AL94" s="77">
        <f>IF(AL$13="","",IF($B94="","",IFERROR(U94*$E94/100,"")))</f>
        <v/>
      </c>
      <c r="AN94" s="77">
        <f>IF($B94="","",SUMIF($F$13:$U$13,"&lt;="&amp;Sector!$D$51,$F94:$U94))</f>
        <v/>
      </c>
      <c r="AO94" s="77">
        <f>IF($B94="","",SUMIF($W$13:$AL$13,"&lt;="&amp;Sector!$D$51,$W94:$AL94))</f>
        <v/>
      </c>
      <c r="AQ94" s="163">
        <f>IF(AQ$13="","",IF($B94="","",IFERROR($C94*$D94*SUMPRODUCT(('Dvd Calendar'!$E$866:$CZ$866&gt;AQ$12)*('Dvd Calendar'!$E$866:$CZ$866&lt;=AQ$13)*'Dvd Calendar'!$E$869:$CZ$869*(('Dvd Calendar'!$E$871:$CZ$871='Field Check'!$C$56)*('Field Check'!$C$56&lt;&gt;"")+('Dvd Calendar'!$E$871:$CZ$871='Field Check'!$C$57)*('Field Check'!$C$57&lt;&gt;"")))/'AS51'!$B$3,"")))</f>
        <v/>
      </c>
      <c r="AR94" s="163">
        <f>IF(AR$13="","",IF($B94="","",IFERROR($C94*$D94*SUMPRODUCT(('Dvd Calendar'!$E$866:$CZ$866&gt;AR$12)*('Dvd Calendar'!$E$866:$CZ$866&lt;=AR$13)*'Dvd Calendar'!$E$869:$CZ$869*(('Dvd Calendar'!$E$871:$CZ$871='Field Check'!$C$56)*('Field Check'!$C$56&lt;&gt;"")+('Dvd Calendar'!$E$871:$CZ$871='Field Check'!$C$57)*('Field Check'!$C$57&lt;&gt;"")))/'AS51'!$B$3,"")))</f>
        <v/>
      </c>
      <c r="AS94" s="163">
        <f>IF(AS$13="","",IF($B94="","",IFERROR($C94*$D94*SUMPRODUCT(('Dvd Calendar'!$E$866:$CZ$866&gt;AS$12)*('Dvd Calendar'!$E$866:$CZ$866&lt;=AS$13)*'Dvd Calendar'!$E$869:$CZ$869*(('Dvd Calendar'!$E$871:$CZ$871='Field Check'!$C$56)*('Field Check'!$C$56&lt;&gt;"")+('Dvd Calendar'!$E$871:$CZ$871='Field Check'!$C$57)*('Field Check'!$C$57&lt;&gt;"")))/'AS51'!$B$3,"")))</f>
        <v/>
      </c>
      <c r="AT94" s="163">
        <f>IF(AT$13="","",IF($B94="","",IFERROR($C94*$D94*SUMPRODUCT(('Dvd Calendar'!$E$866:$CZ$866&gt;AT$12)*('Dvd Calendar'!$E$866:$CZ$866&lt;=AT$13)*'Dvd Calendar'!$E$869:$CZ$869*(('Dvd Calendar'!$E$871:$CZ$871='Field Check'!$C$56)*('Field Check'!$C$56&lt;&gt;"")+('Dvd Calendar'!$E$871:$CZ$871='Field Check'!$C$57)*('Field Check'!$C$57&lt;&gt;"")))/'AS51'!$B$3,"")))</f>
        <v/>
      </c>
      <c r="AU94" s="163">
        <f>IF(AU$13="","",IF($B94="","",IFERROR($C94*$D94*SUMPRODUCT(('Dvd Calendar'!$E$866:$CZ$866&gt;AU$12)*('Dvd Calendar'!$E$866:$CZ$866&lt;=AU$13)*'Dvd Calendar'!$E$869:$CZ$869*(('Dvd Calendar'!$E$871:$CZ$871='Field Check'!$C$56)*('Field Check'!$C$56&lt;&gt;"")+('Dvd Calendar'!$E$871:$CZ$871='Field Check'!$C$57)*('Field Check'!$C$57&lt;&gt;"")))/'AS51'!$B$3,"")))</f>
        <v/>
      </c>
      <c r="AV94" s="163">
        <f>IF(AV$13="","",IF($B94="","",IFERROR($C94*$D94*SUMPRODUCT(('Dvd Calendar'!$E$866:$CZ$866&gt;AV$12)*('Dvd Calendar'!$E$866:$CZ$866&lt;=AV$13)*'Dvd Calendar'!$E$869:$CZ$869*(('Dvd Calendar'!$E$871:$CZ$871='Field Check'!$C$56)*('Field Check'!$C$56&lt;&gt;"")+('Dvd Calendar'!$E$871:$CZ$871='Field Check'!$C$57)*('Field Check'!$C$57&lt;&gt;"")))/'AS51'!$B$3,"")))</f>
        <v/>
      </c>
      <c r="AW94" s="163">
        <f>IF(AW$13="","",IF($B94="","",IFERROR($C94*$D94*SUMPRODUCT(('Dvd Calendar'!$E$866:$CZ$866&gt;AW$12)*('Dvd Calendar'!$E$866:$CZ$866&lt;=AW$13)*'Dvd Calendar'!$E$869:$CZ$869*(('Dvd Calendar'!$E$871:$CZ$871='Field Check'!$C$56)*('Field Check'!$C$56&lt;&gt;"")+('Dvd Calendar'!$E$871:$CZ$871='Field Check'!$C$57)*('Field Check'!$C$57&lt;&gt;"")))/'AS51'!$B$3,"")))</f>
        <v/>
      </c>
      <c r="AX94" s="163">
        <f>IF(AX$13="","",IF($B94="","",IFERROR($C94*$D94*SUMPRODUCT(('Dvd Calendar'!$E$866:$CZ$866&gt;AX$12)*('Dvd Calendar'!$E$866:$CZ$866&lt;=AX$13)*'Dvd Calendar'!$E$869:$CZ$869*(('Dvd Calendar'!$E$871:$CZ$871='Field Check'!$C$56)*('Field Check'!$C$56&lt;&gt;"")+('Dvd Calendar'!$E$871:$CZ$871='Field Check'!$C$57)*('Field Check'!$C$57&lt;&gt;"")))/'AS51'!$B$3,"")))</f>
        <v/>
      </c>
      <c r="AY94" s="163">
        <f>IF(AY$13="","",IF($B94="","",IFERROR($C94*$D94*SUMPRODUCT(('Dvd Calendar'!$E$866:$CZ$866&gt;AY$12)*('Dvd Calendar'!$E$866:$CZ$866&lt;=AY$13)*'Dvd Calendar'!$E$869:$CZ$869*(('Dvd Calendar'!$E$871:$CZ$871='Field Check'!$C$56)*('Field Check'!$C$56&lt;&gt;"")+('Dvd Calendar'!$E$871:$CZ$871='Field Check'!$C$57)*('Field Check'!$C$57&lt;&gt;"")))/'AS51'!$B$3,"")))</f>
        <v/>
      </c>
      <c r="AZ94" s="163">
        <f>IF(AZ$13="","",IF($B94="","",IFERROR($C94*$D94*SUMPRODUCT(('Dvd Calendar'!$E$866:$CZ$866&gt;AZ$12)*('Dvd Calendar'!$E$866:$CZ$866&lt;=AZ$13)*'Dvd Calendar'!$E$869:$CZ$869*(('Dvd Calendar'!$E$871:$CZ$871='Field Check'!$C$56)*('Field Check'!$C$56&lt;&gt;"")+('Dvd Calendar'!$E$871:$CZ$871='Field Check'!$C$57)*('Field Check'!$C$57&lt;&gt;"")))/'AS51'!$B$3,"")))</f>
        <v/>
      </c>
      <c r="BA94" s="163">
        <f>IF(BA$13="","",IF($B94="","",IFERROR($C94*$D94*SUMPRODUCT(('Dvd Calendar'!$E$866:$CZ$866&gt;BA$12)*('Dvd Calendar'!$E$866:$CZ$866&lt;=BA$13)*'Dvd Calendar'!$E$869:$CZ$869*(('Dvd Calendar'!$E$871:$CZ$871='Field Check'!$C$56)*('Field Check'!$C$56&lt;&gt;"")+('Dvd Calendar'!$E$871:$CZ$871='Field Check'!$C$57)*('Field Check'!$C$57&lt;&gt;"")))/'AS51'!$B$3,"")))</f>
        <v/>
      </c>
      <c r="BB94" s="163">
        <f>IF(BB$13="","",IF($B94="","",IFERROR($C94*$D94*SUMPRODUCT(('Dvd Calendar'!$E$866:$CZ$866&gt;BB$12)*('Dvd Calendar'!$E$866:$CZ$866&lt;=BB$13)*'Dvd Calendar'!$E$869:$CZ$869*(('Dvd Calendar'!$E$871:$CZ$871='Field Check'!$C$56)*('Field Check'!$C$56&lt;&gt;"")+('Dvd Calendar'!$E$871:$CZ$871='Field Check'!$C$57)*('Field Check'!$C$57&lt;&gt;"")))/'AS51'!$B$3,"")))</f>
        <v/>
      </c>
      <c r="BC94" s="163">
        <f>IF(BC$13="","",IF($B94="","",IFERROR($C94*$D94*SUMPRODUCT(('Dvd Calendar'!$E$866:$CZ$866&gt;BC$12)*('Dvd Calendar'!$E$866:$CZ$866&lt;=BC$13)*'Dvd Calendar'!$E$869:$CZ$869*(('Dvd Calendar'!$E$871:$CZ$871='Field Check'!$C$56)*('Field Check'!$C$56&lt;&gt;"")+('Dvd Calendar'!$E$871:$CZ$871='Field Check'!$C$57)*('Field Check'!$C$57&lt;&gt;"")))/'AS51'!$B$3,"")))</f>
        <v/>
      </c>
      <c r="BD94" s="163">
        <f>IF(BD$13="","",IF($B94="","",IFERROR($C94*$D94*SUMPRODUCT(('Dvd Calendar'!$E$866:$CZ$866&gt;BD$12)*('Dvd Calendar'!$E$866:$CZ$866&lt;=BD$13)*'Dvd Calendar'!$E$869:$CZ$869*(('Dvd Calendar'!$E$871:$CZ$871='Field Check'!$C$56)*('Field Check'!$C$56&lt;&gt;"")+('Dvd Calendar'!$E$871:$CZ$871='Field Check'!$C$57)*('Field Check'!$C$57&lt;&gt;"")))/'AS51'!$B$3,"")))</f>
        <v/>
      </c>
      <c r="BE94" s="163">
        <f>IF(BE$13="","",IF($B94="","",IFERROR($C94*$D94*SUMPRODUCT(('Dvd Calendar'!$E$866:$CZ$866&gt;BE$12)*('Dvd Calendar'!$E$866:$CZ$866&lt;=BE$13)*'Dvd Calendar'!$E$869:$CZ$869*(('Dvd Calendar'!$E$871:$CZ$871='Field Check'!$C$56)*('Field Check'!$C$56&lt;&gt;"")+('Dvd Calendar'!$E$871:$CZ$871='Field Check'!$C$57)*('Field Check'!$C$57&lt;&gt;"")))/'AS51'!$B$3,"")))</f>
        <v/>
      </c>
      <c r="BF94" s="163">
        <f>IF(BF$13="","",IF($B94="","",IFERROR($C94*$D94*SUMPRODUCT(('Dvd Calendar'!$E$866:$CZ$866&gt;BF$12)*('Dvd Calendar'!$E$866:$CZ$866&lt;=BF$13)*'Dvd Calendar'!$E$869:$CZ$869*(('Dvd Calendar'!$E$871:$CZ$871='Field Check'!$C$56)*('Field Check'!$C$56&lt;&gt;"")+('Dvd Calendar'!$E$871:$CZ$871='Field Check'!$C$57)*('Field Check'!$C$57&lt;&gt;"")))/'AS51'!$B$3,"")))</f>
        <v/>
      </c>
      <c r="BH94" s="163">
        <f>IF(BH$13="","",IF($B94="","",IFERROR(AQ94*$E94/100,"")))</f>
        <v/>
      </c>
      <c r="BI94" s="163">
        <f>IF(BI$13="","",IF($B94="","",IFERROR(AR94*$E94/100,"")))</f>
        <v/>
      </c>
      <c r="BJ94" s="163">
        <f>IF(BJ$13="","",IF($B94="","",IFERROR(AS94*$E94/100,"")))</f>
        <v/>
      </c>
      <c r="BK94" s="163">
        <f>IF(BK$13="","",IF($B94="","",IFERROR(AT94*$E94/100,"")))</f>
        <v/>
      </c>
      <c r="BL94" s="163">
        <f>IF(BL$13="","",IF($B94="","",IFERROR(AU94*$E94/100,"")))</f>
        <v/>
      </c>
      <c r="BM94" s="163">
        <f>IF(BM$13="","",IF($B94="","",IFERROR(AV94*$E94/100,"")))</f>
        <v/>
      </c>
      <c r="BN94" s="163">
        <f>IF(BN$13="","",IF($B94="","",IFERROR(AW94*$E94/100,"")))</f>
        <v/>
      </c>
      <c r="BO94" s="163">
        <f>IF(BO$13="","",IF($B94="","",IFERROR(AX94*$E94/100,"")))</f>
        <v/>
      </c>
      <c r="BP94" s="163">
        <f>IF(BP$13="","",IF($B94="","",IFERROR(AY94*$E94/100,"")))</f>
        <v/>
      </c>
      <c r="BQ94" s="163">
        <f>IF(BQ$13="","",IF($B94="","",IFERROR(AZ94*$E94/100,"")))</f>
        <v/>
      </c>
      <c r="BR94" s="163">
        <f>IF(BR$13="","",IF($B94="","",IFERROR(BA94*$E94/100,"")))</f>
        <v/>
      </c>
      <c r="BS94" s="163">
        <f>IF(BS$13="","",IF($B94="","",IFERROR(BB94*$E94/100,"")))</f>
        <v/>
      </c>
      <c r="BT94" s="163">
        <f>IF(BT$13="","",IF($B94="","",IFERROR(BC94*$E94/100,"")))</f>
        <v/>
      </c>
      <c r="BU94" s="163">
        <f>IF(BU$13="","",IF($B94="","",IFERROR(BD94*$E94/100,"")))</f>
        <v/>
      </c>
      <c r="BV94" s="163">
        <f>IF(BV$13="","",IF($B94="","",IFERROR(BE94*$E94/100,"")))</f>
        <v/>
      </c>
      <c r="BW94" s="163">
        <f>IF(BW$13="","",IF($B94="","",IFERROR(BF94*$E94/100,"")))</f>
        <v/>
      </c>
    </row>
    <row r="95">
      <c r="B95" s="126">
        <f>IF('AS51'!$C$85="","",'AS51'!$C$85)</f>
        <v/>
      </c>
      <c r="C95" s="74">
        <f>IF('AS51'!$B$85="","",'AS51'!$B$85)</f>
        <v/>
      </c>
      <c r="D95" s="75">
        <f>IFERROR('AS51'!$Q$85,1)</f>
        <v/>
      </c>
      <c r="E95" s="76">
        <f>IF($B95="","",IF(ISNUMBER('AS51'!$I$85),'AS51'!$I$85,'Index Summary'!$C$7))</f>
        <v/>
      </c>
      <c r="F95" s="77">
        <f>IF(F$13="","",IF($B95="","",IFERROR($C95*$D95*IF((Override!$C$4="ON")*(COUNTIFS(Override!$B$11:$B$40,$B95,Override!$D$11:$D$40,1,Override!$E$11:$E$40,"&gt;=0")-COUNTIFS(Override!$B$11:$B$40,$B95,Override!$D$11:$D$40,1,Override!$E$11:$E$40,"&gt;=0",Override!$C$11:$C$40,"MXAU"))&gt;0,SUMIFS(Override!$E$11:$E$40,Override!$B$11:$B$40,$B95,Override!$D$11:$D$40,1)-SUMIFS(Override!$E$11:$E$40,Override!$B$11:$B$40,$B95,Override!$D$11:$D$40,1,Override!$C$11:$C$40,"MXAU"),Override!$C$130)/'AS51'!$B$3,"")))</f>
        <v/>
      </c>
      <c r="G95" s="77">
        <f>IF(G$13="","",IF($B95="","",IFERROR($C95*$D95*IF((Override!$C$4="ON")*(COUNTIFS(Override!$B$11:$B$40,$B95,Override!$D$11:$D$40,2,Override!$E$11:$E$40,"&gt;=0")-COUNTIFS(Override!$B$11:$B$40,$B95,Override!$D$11:$D$40,2,Override!$E$11:$E$40,"&gt;=0",Override!$C$11:$C$40,"MXAU"))&gt;0,SUMIFS(Override!$E$11:$E$40,Override!$B$11:$B$40,$B95,Override!$D$11:$D$40,2)-SUMIFS(Override!$E$11:$E$40,Override!$B$11:$B$40,$B95,Override!$D$11:$D$40,2,Override!$C$11:$C$40,"MXAU"),Override!$D$130)/'AS51'!$B$3,"")))</f>
        <v/>
      </c>
      <c r="H95" s="77">
        <f>IF(H$13="","",IF($B95="","",IFERROR($C95*$D95*IF((Override!$C$4="ON")*(COUNTIFS(Override!$B$11:$B$40,$B95,Override!$D$11:$D$40,3,Override!$E$11:$E$40,"&gt;=0")-COUNTIFS(Override!$B$11:$B$40,$B95,Override!$D$11:$D$40,3,Override!$E$11:$E$40,"&gt;=0",Override!$C$11:$C$40,"MXAU"))&gt;0,SUMIFS(Override!$E$11:$E$40,Override!$B$11:$B$40,$B95,Override!$D$11:$D$40,3)-SUMIFS(Override!$E$11:$E$40,Override!$B$11:$B$40,$B95,Override!$D$11:$D$40,3,Override!$C$11:$C$40,"MXAU"),Override!$E$130)/'AS51'!$B$3,"")))</f>
        <v/>
      </c>
      <c r="I95" s="77">
        <f>IF(I$13="","",IF($B95="","",IFERROR($C95*$D95*IF((Override!$C$4="ON")*(COUNTIFS(Override!$B$11:$B$40,$B95,Override!$D$11:$D$40,4,Override!$E$11:$E$40,"&gt;=0")-COUNTIFS(Override!$B$11:$B$40,$B95,Override!$D$11:$D$40,4,Override!$E$11:$E$40,"&gt;=0",Override!$C$11:$C$40,"MXAU"))&gt;0,SUMIFS(Override!$E$11:$E$40,Override!$B$11:$B$40,$B95,Override!$D$11:$D$40,4)-SUMIFS(Override!$E$11:$E$40,Override!$B$11:$B$40,$B95,Override!$D$11:$D$40,4,Override!$C$11:$C$40,"MXAU"),Override!$F$130)/'AS51'!$B$3,"")))</f>
        <v/>
      </c>
      <c r="J95" s="77">
        <f>IF(J$13="","",IF($B95="","",IFERROR($C95*$D95*IF((Override!$C$4="ON")*(COUNTIFS(Override!$B$11:$B$40,$B95,Override!$D$11:$D$40,5,Override!$E$11:$E$40,"&gt;=0")-COUNTIFS(Override!$B$11:$B$40,$B95,Override!$D$11:$D$40,5,Override!$E$11:$E$40,"&gt;=0",Override!$C$11:$C$40,"MXAU"))&gt;0,SUMIFS(Override!$E$11:$E$40,Override!$B$11:$B$40,$B95,Override!$D$11:$D$40,5)-SUMIFS(Override!$E$11:$E$40,Override!$B$11:$B$40,$B95,Override!$D$11:$D$40,5,Override!$C$11:$C$40,"MXAU"),Override!$G$130)/'AS51'!$B$3,"")))</f>
        <v/>
      </c>
      <c r="K95" s="77">
        <f>IF(K$13="","",IF($B95="","",IFERROR($C95*$D95*IF((Override!$C$4="ON")*(COUNTIFS(Override!$B$11:$B$40,$B95,Override!$D$11:$D$40,6,Override!$E$11:$E$40,"&gt;=0")-COUNTIFS(Override!$B$11:$B$40,$B95,Override!$D$11:$D$40,6,Override!$E$11:$E$40,"&gt;=0",Override!$C$11:$C$40,"MXAU"))&gt;0,SUMIFS(Override!$E$11:$E$40,Override!$B$11:$B$40,$B95,Override!$D$11:$D$40,6)-SUMIFS(Override!$E$11:$E$40,Override!$B$11:$B$40,$B95,Override!$D$11:$D$40,6,Override!$C$11:$C$40,"MXAU"),Override!$H$130)/'AS51'!$B$3,"")))</f>
        <v/>
      </c>
      <c r="L95" s="77">
        <f>IF(L$13="","",IF($B95="","",IFERROR($C95*$D95*IF((Override!$C$4="ON")*(COUNTIFS(Override!$B$11:$B$40,$B95,Override!$D$11:$D$40,7,Override!$E$11:$E$40,"&gt;=0")-COUNTIFS(Override!$B$11:$B$40,$B95,Override!$D$11:$D$40,7,Override!$E$11:$E$40,"&gt;=0",Override!$C$11:$C$40,"MXAU"))&gt;0,SUMIFS(Override!$E$11:$E$40,Override!$B$11:$B$40,$B95,Override!$D$11:$D$40,7)-SUMIFS(Override!$E$11:$E$40,Override!$B$11:$B$40,$B95,Override!$D$11:$D$40,7,Override!$C$11:$C$40,"MXAU"),Override!$I$130)/'AS51'!$B$3,"")))</f>
        <v/>
      </c>
      <c r="M95" s="77">
        <f>IF(M$13="","",IF($B95="","",IFERROR($C95*$D95*IF((Override!$C$4="ON")*(COUNTIFS(Override!$B$11:$B$40,$B95,Override!$D$11:$D$40,8,Override!$E$11:$E$40,"&gt;=0")-COUNTIFS(Override!$B$11:$B$40,$B95,Override!$D$11:$D$40,8,Override!$E$11:$E$40,"&gt;=0",Override!$C$11:$C$40,"MXAU"))&gt;0,SUMIFS(Override!$E$11:$E$40,Override!$B$11:$B$40,$B95,Override!$D$11:$D$40,8)-SUMIFS(Override!$E$11:$E$40,Override!$B$11:$B$40,$B95,Override!$D$11:$D$40,8,Override!$C$11:$C$40,"MXAU"),Override!$J$130)/'AS51'!$B$3,"")))</f>
        <v/>
      </c>
      <c r="N95" s="77">
        <f>IF(N$13="","",IF($B95="","",IFERROR($C95*$D95*IF((Override!$C$4="ON")*(COUNTIFS(Override!$B$11:$B$40,$B95,Override!$D$11:$D$40,9,Override!$E$11:$E$40,"&gt;=0")-COUNTIFS(Override!$B$11:$B$40,$B95,Override!$D$11:$D$40,9,Override!$E$11:$E$40,"&gt;=0",Override!$C$11:$C$40,"MXAU"))&gt;0,SUMIFS(Override!$E$11:$E$40,Override!$B$11:$B$40,$B95,Override!$D$11:$D$40,9)-SUMIFS(Override!$E$11:$E$40,Override!$B$11:$B$40,$B95,Override!$D$11:$D$40,9,Override!$C$11:$C$40,"MXAU"),Override!$K$130)/'AS51'!$B$3,"")))</f>
        <v/>
      </c>
      <c r="O95" s="77">
        <f>IF(O$13="","",IF($B95="","",IFERROR($C95*$D95*IF((Override!$C$4="ON")*(COUNTIFS(Override!$B$11:$B$40,$B95,Override!$D$11:$D$40,10,Override!$E$11:$E$40,"&gt;=0")-COUNTIFS(Override!$B$11:$B$40,$B95,Override!$D$11:$D$40,10,Override!$E$11:$E$40,"&gt;=0",Override!$C$11:$C$40,"MXAU"))&gt;0,SUMIFS(Override!$E$11:$E$40,Override!$B$11:$B$40,$B95,Override!$D$11:$D$40,10)-SUMIFS(Override!$E$11:$E$40,Override!$B$11:$B$40,$B95,Override!$D$11:$D$40,10,Override!$C$11:$C$40,"MXAU"),Override!$L$130)/'AS51'!$B$3,"")))</f>
        <v/>
      </c>
      <c r="P95" s="77">
        <f>IF(P$13="","",IF($B95="","",IFERROR($C95*$D95*IF((Override!$C$4="ON")*(COUNTIFS(Override!$B$11:$B$40,$B95,Override!$D$11:$D$40,11,Override!$E$11:$E$40,"&gt;=0")-COUNTIFS(Override!$B$11:$B$40,$B95,Override!$D$11:$D$40,11,Override!$E$11:$E$40,"&gt;=0",Override!$C$11:$C$40,"MXAU"))&gt;0,SUMIFS(Override!$E$11:$E$40,Override!$B$11:$B$40,$B95,Override!$D$11:$D$40,11)-SUMIFS(Override!$E$11:$E$40,Override!$B$11:$B$40,$B95,Override!$D$11:$D$40,11,Override!$C$11:$C$40,"MXAU"),Override!$M$130)/'AS51'!$B$3,"")))</f>
        <v/>
      </c>
      <c r="Q95" s="77">
        <f>IF(Q$13="","",IF($B95="","",IFERROR($C95*$D95*IF((Override!$C$4="ON")*(COUNTIFS(Override!$B$11:$B$40,$B95,Override!$D$11:$D$40,12,Override!$E$11:$E$40,"&gt;=0")-COUNTIFS(Override!$B$11:$B$40,$B95,Override!$D$11:$D$40,12,Override!$E$11:$E$40,"&gt;=0",Override!$C$11:$C$40,"MXAU"))&gt;0,SUMIFS(Override!$E$11:$E$40,Override!$B$11:$B$40,$B95,Override!$D$11:$D$40,12)-SUMIFS(Override!$E$11:$E$40,Override!$B$11:$B$40,$B95,Override!$D$11:$D$40,12,Override!$C$11:$C$40,"MXAU"),Override!$N$130)/'AS51'!$B$3,"")))</f>
        <v/>
      </c>
      <c r="R95" s="77">
        <f>IF(R$13="","",IF($B95="","",IFERROR($C95*$D95*IF((Override!$C$4="ON")*(COUNTIFS(Override!$B$11:$B$40,$B95,Override!$D$11:$D$40,13,Override!$E$11:$E$40,"&gt;=0")-COUNTIFS(Override!$B$11:$B$40,$B95,Override!$D$11:$D$40,13,Override!$E$11:$E$40,"&gt;=0",Override!$C$11:$C$40,"MXAU"))&gt;0,SUMIFS(Override!$E$11:$E$40,Override!$B$11:$B$40,$B95,Override!$D$11:$D$40,13)-SUMIFS(Override!$E$11:$E$40,Override!$B$11:$B$40,$B95,Override!$D$11:$D$40,13,Override!$C$11:$C$40,"MXAU"),Override!$O$130)/'AS51'!$B$3,"")))</f>
        <v/>
      </c>
      <c r="S95" s="77">
        <f>IF(S$13="","",IF($B95="","",IFERROR($C95*$D95*IF((Override!$C$4="ON")*(COUNTIFS(Override!$B$11:$B$40,$B95,Override!$D$11:$D$40,14,Override!$E$11:$E$40,"&gt;=0")-COUNTIFS(Override!$B$11:$B$40,$B95,Override!$D$11:$D$40,14,Override!$E$11:$E$40,"&gt;=0",Override!$C$11:$C$40,"MXAU"))&gt;0,SUMIFS(Override!$E$11:$E$40,Override!$B$11:$B$40,$B95,Override!$D$11:$D$40,14)-SUMIFS(Override!$E$11:$E$40,Override!$B$11:$B$40,$B95,Override!$D$11:$D$40,14,Override!$C$11:$C$40,"MXAU"),Override!$P$130)/'AS51'!$B$3,"")))</f>
        <v/>
      </c>
      <c r="T95" s="77">
        <f>IF(T$13="","",IF($B95="","",IFERROR($C95*$D95*IF((Override!$C$4="ON")*(COUNTIFS(Override!$B$11:$B$40,$B95,Override!$D$11:$D$40,15,Override!$E$11:$E$40,"&gt;=0")-COUNTIFS(Override!$B$11:$B$40,$B95,Override!$D$11:$D$40,15,Override!$E$11:$E$40,"&gt;=0",Override!$C$11:$C$40,"MXAU"))&gt;0,SUMIFS(Override!$E$11:$E$40,Override!$B$11:$B$40,$B95,Override!$D$11:$D$40,15)-SUMIFS(Override!$E$11:$E$40,Override!$B$11:$B$40,$B95,Override!$D$11:$D$40,15,Override!$C$11:$C$40,"MXAU"),Override!$Q$130)/'AS51'!$B$3,"")))</f>
        <v/>
      </c>
      <c r="U95" s="77">
        <f>IF(U$13="","",IF($B95="","",IFERROR($C95*$D95*IF((Override!$C$4="ON")*(COUNTIFS(Override!$B$11:$B$40,$B95,Override!$D$11:$D$40,16,Override!$E$11:$E$40,"&gt;=0")-COUNTIFS(Override!$B$11:$B$40,$B95,Override!$D$11:$D$40,16,Override!$E$11:$E$40,"&gt;=0",Override!$C$11:$C$40,"MXAU"))&gt;0,SUMIFS(Override!$E$11:$E$40,Override!$B$11:$B$40,$B95,Override!$D$11:$D$40,16)-SUMIFS(Override!$E$11:$E$40,Override!$B$11:$B$40,$B95,Override!$D$11:$D$40,16,Override!$C$11:$C$40,"MXAU"),Override!$R$130)/'AS51'!$B$3,"")))</f>
        <v/>
      </c>
      <c r="W95" s="77">
        <f>IF(W$13="","",IF($B95="","",IFERROR(F95*$E95/100,"")))</f>
        <v/>
      </c>
      <c r="X95" s="77">
        <f>IF(X$13="","",IF($B95="","",IFERROR(G95*$E95/100,"")))</f>
        <v/>
      </c>
      <c r="Y95" s="77">
        <f>IF(Y$13="","",IF($B95="","",IFERROR(H95*$E95/100,"")))</f>
        <v/>
      </c>
      <c r="Z95" s="77">
        <f>IF(Z$13="","",IF($B95="","",IFERROR(I95*$E95/100,"")))</f>
        <v/>
      </c>
      <c r="AA95" s="77">
        <f>IF(AA$13="","",IF($B95="","",IFERROR(J95*$E95/100,"")))</f>
        <v/>
      </c>
      <c r="AB95" s="77">
        <f>IF(AB$13="","",IF($B95="","",IFERROR(K95*$E95/100,"")))</f>
        <v/>
      </c>
      <c r="AC95" s="77">
        <f>IF(AC$13="","",IF($B95="","",IFERROR(L95*$E95/100,"")))</f>
        <v/>
      </c>
      <c r="AD95" s="77">
        <f>IF(AD$13="","",IF($B95="","",IFERROR(M95*$E95/100,"")))</f>
        <v/>
      </c>
      <c r="AE95" s="77">
        <f>IF(AE$13="","",IF($B95="","",IFERROR(N95*$E95/100,"")))</f>
        <v/>
      </c>
      <c r="AF95" s="77">
        <f>IF(AF$13="","",IF($B95="","",IFERROR(O95*$E95/100,"")))</f>
        <v/>
      </c>
      <c r="AG95" s="77">
        <f>IF(AG$13="","",IF($B95="","",IFERROR(P95*$E95/100,"")))</f>
        <v/>
      </c>
      <c r="AH95" s="77">
        <f>IF(AH$13="","",IF($B95="","",IFERROR(Q95*$E95/100,"")))</f>
        <v/>
      </c>
      <c r="AI95" s="77">
        <f>IF(AI$13="","",IF($B95="","",IFERROR(R95*$E95/100,"")))</f>
        <v/>
      </c>
      <c r="AJ95" s="77">
        <f>IF(AJ$13="","",IF($B95="","",IFERROR(S95*$E95/100,"")))</f>
        <v/>
      </c>
      <c r="AK95" s="77">
        <f>IF(AK$13="","",IF($B95="","",IFERROR(T95*$E95/100,"")))</f>
        <v/>
      </c>
      <c r="AL95" s="77">
        <f>IF(AL$13="","",IF($B95="","",IFERROR(U95*$E95/100,"")))</f>
        <v/>
      </c>
      <c r="AN95" s="77">
        <f>IF($B95="","",SUMIF($F$13:$U$13,"&lt;="&amp;Sector!$D$51,$F95:$U95))</f>
        <v/>
      </c>
      <c r="AO95" s="77">
        <f>IF($B95="","",SUMIF($W$13:$AL$13,"&lt;="&amp;Sector!$D$51,$W95:$AL95))</f>
        <v/>
      </c>
      <c r="AQ95" s="163">
        <f>IF(AQ$13="","",IF($B95="","",IFERROR($C95*$D95*SUMPRODUCT(('Dvd Calendar'!$E$877:$CZ$877&gt;AQ$12)*('Dvd Calendar'!$E$877:$CZ$877&lt;=AQ$13)*'Dvd Calendar'!$E$880:$CZ$880*(('Dvd Calendar'!$E$882:$CZ$882='Field Check'!$C$56)*('Field Check'!$C$56&lt;&gt;"")+('Dvd Calendar'!$E$882:$CZ$882='Field Check'!$C$57)*('Field Check'!$C$57&lt;&gt;"")))/'AS51'!$B$3,"")))</f>
        <v/>
      </c>
      <c r="AR95" s="163">
        <f>IF(AR$13="","",IF($B95="","",IFERROR($C95*$D95*SUMPRODUCT(('Dvd Calendar'!$E$877:$CZ$877&gt;AR$12)*('Dvd Calendar'!$E$877:$CZ$877&lt;=AR$13)*'Dvd Calendar'!$E$880:$CZ$880*(('Dvd Calendar'!$E$882:$CZ$882='Field Check'!$C$56)*('Field Check'!$C$56&lt;&gt;"")+('Dvd Calendar'!$E$882:$CZ$882='Field Check'!$C$57)*('Field Check'!$C$57&lt;&gt;"")))/'AS51'!$B$3,"")))</f>
        <v/>
      </c>
      <c r="AS95" s="163">
        <f>IF(AS$13="","",IF($B95="","",IFERROR($C95*$D95*SUMPRODUCT(('Dvd Calendar'!$E$877:$CZ$877&gt;AS$12)*('Dvd Calendar'!$E$877:$CZ$877&lt;=AS$13)*'Dvd Calendar'!$E$880:$CZ$880*(('Dvd Calendar'!$E$882:$CZ$882='Field Check'!$C$56)*('Field Check'!$C$56&lt;&gt;"")+('Dvd Calendar'!$E$882:$CZ$882='Field Check'!$C$57)*('Field Check'!$C$57&lt;&gt;"")))/'AS51'!$B$3,"")))</f>
        <v/>
      </c>
      <c r="AT95" s="163">
        <f>IF(AT$13="","",IF($B95="","",IFERROR($C95*$D95*SUMPRODUCT(('Dvd Calendar'!$E$877:$CZ$877&gt;AT$12)*('Dvd Calendar'!$E$877:$CZ$877&lt;=AT$13)*'Dvd Calendar'!$E$880:$CZ$880*(('Dvd Calendar'!$E$882:$CZ$882='Field Check'!$C$56)*('Field Check'!$C$56&lt;&gt;"")+('Dvd Calendar'!$E$882:$CZ$882='Field Check'!$C$57)*('Field Check'!$C$57&lt;&gt;"")))/'AS51'!$B$3,"")))</f>
        <v/>
      </c>
      <c r="AU95" s="163">
        <f>IF(AU$13="","",IF($B95="","",IFERROR($C95*$D95*SUMPRODUCT(('Dvd Calendar'!$E$877:$CZ$877&gt;AU$12)*('Dvd Calendar'!$E$877:$CZ$877&lt;=AU$13)*'Dvd Calendar'!$E$880:$CZ$880*(('Dvd Calendar'!$E$882:$CZ$882='Field Check'!$C$56)*('Field Check'!$C$56&lt;&gt;"")+('Dvd Calendar'!$E$882:$CZ$882='Field Check'!$C$57)*('Field Check'!$C$57&lt;&gt;"")))/'AS51'!$B$3,"")))</f>
        <v/>
      </c>
      <c r="AV95" s="163">
        <f>IF(AV$13="","",IF($B95="","",IFERROR($C95*$D95*SUMPRODUCT(('Dvd Calendar'!$E$877:$CZ$877&gt;AV$12)*('Dvd Calendar'!$E$877:$CZ$877&lt;=AV$13)*'Dvd Calendar'!$E$880:$CZ$880*(('Dvd Calendar'!$E$882:$CZ$882='Field Check'!$C$56)*('Field Check'!$C$56&lt;&gt;"")+('Dvd Calendar'!$E$882:$CZ$882='Field Check'!$C$57)*('Field Check'!$C$57&lt;&gt;"")))/'AS51'!$B$3,"")))</f>
        <v/>
      </c>
      <c r="AW95" s="163">
        <f>IF(AW$13="","",IF($B95="","",IFERROR($C95*$D95*SUMPRODUCT(('Dvd Calendar'!$E$877:$CZ$877&gt;AW$12)*('Dvd Calendar'!$E$877:$CZ$877&lt;=AW$13)*'Dvd Calendar'!$E$880:$CZ$880*(('Dvd Calendar'!$E$882:$CZ$882='Field Check'!$C$56)*('Field Check'!$C$56&lt;&gt;"")+('Dvd Calendar'!$E$882:$CZ$882='Field Check'!$C$57)*('Field Check'!$C$57&lt;&gt;"")))/'AS51'!$B$3,"")))</f>
        <v/>
      </c>
      <c r="AX95" s="163">
        <f>IF(AX$13="","",IF($B95="","",IFERROR($C95*$D95*SUMPRODUCT(('Dvd Calendar'!$E$877:$CZ$877&gt;AX$12)*('Dvd Calendar'!$E$877:$CZ$877&lt;=AX$13)*'Dvd Calendar'!$E$880:$CZ$880*(('Dvd Calendar'!$E$882:$CZ$882='Field Check'!$C$56)*('Field Check'!$C$56&lt;&gt;"")+('Dvd Calendar'!$E$882:$CZ$882='Field Check'!$C$57)*('Field Check'!$C$57&lt;&gt;"")))/'AS51'!$B$3,"")))</f>
        <v/>
      </c>
      <c r="AY95" s="163">
        <f>IF(AY$13="","",IF($B95="","",IFERROR($C95*$D95*SUMPRODUCT(('Dvd Calendar'!$E$877:$CZ$877&gt;AY$12)*('Dvd Calendar'!$E$877:$CZ$877&lt;=AY$13)*'Dvd Calendar'!$E$880:$CZ$880*(('Dvd Calendar'!$E$882:$CZ$882='Field Check'!$C$56)*('Field Check'!$C$56&lt;&gt;"")+('Dvd Calendar'!$E$882:$CZ$882='Field Check'!$C$57)*('Field Check'!$C$57&lt;&gt;"")))/'AS51'!$B$3,"")))</f>
        <v/>
      </c>
      <c r="AZ95" s="163">
        <f>IF(AZ$13="","",IF($B95="","",IFERROR($C95*$D95*SUMPRODUCT(('Dvd Calendar'!$E$877:$CZ$877&gt;AZ$12)*('Dvd Calendar'!$E$877:$CZ$877&lt;=AZ$13)*'Dvd Calendar'!$E$880:$CZ$880*(('Dvd Calendar'!$E$882:$CZ$882='Field Check'!$C$56)*('Field Check'!$C$56&lt;&gt;"")+('Dvd Calendar'!$E$882:$CZ$882='Field Check'!$C$57)*('Field Check'!$C$57&lt;&gt;"")))/'AS51'!$B$3,"")))</f>
        <v/>
      </c>
      <c r="BA95" s="163">
        <f>IF(BA$13="","",IF($B95="","",IFERROR($C95*$D95*SUMPRODUCT(('Dvd Calendar'!$E$877:$CZ$877&gt;BA$12)*('Dvd Calendar'!$E$877:$CZ$877&lt;=BA$13)*'Dvd Calendar'!$E$880:$CZ$880*(('Dvd Calendar'!$E$882:$CZ$882='Field Check'!$C$56)*('Field Check'!$C$56&lt;&gt;"")+('Dvd Calendar'!$E$882:$CZ$882='Field Check'!$C$57)*('Field Check'!$C$57&lt;&gt;"")))/'AS51'!$B$3,"")))</f>
        <v/>
      </c>
      <c r="BB95" s="163">
        <f>IF(BB$13="","",IF($B95="","",IFERROR($C95*$D95*SUMPRODUCT(('Dvd Calendar'!$E$877:$CZ$877&gt;BB$12)*('Dvd Calendar'!$E$877:$CZ$877&lt;=BB$13)*'Dvd Calendar'!$E$880:$CZ$880*(('Dvd Calendar'!$E$882:$CZ$882='Field Check'!$C$56)*('Field Check'!$C$56&lt;&gt;"")+('Dvd Calendar'!$E$882:$CZ$882='Field Check'!$C$57)*('Field Check'!$C$57&lt;&gt;"")))/'AS51'!$B$3,"")))</f>
        <v/>
      </c>
      <c r="BC95" s="163">
        <f>IF(BC$13="","",IF($B95="","",IFERROR($C95*$D95*SUMPRODUCT(('Dvd Calendar'!$E$877:$CZ$877&gt;BC$12)*('Dvd Calendar'!$E$877:$CZ$877&lt;=BC$13)*'Dvd Calendar'!$E$880:$CZ$880*(('Dvd Calendar'!$E$882:$CZ$882='Field Check'!$C$56)*('Field Check'!$C$56&lt;&gt;"")+('Dvd Calendar'!$E$882:$CZ$882='Field Check'!$C$57)*('Field Check'!$C$57&lt;&gt;"")))/'AS51'!$B$3,"")))</f>
        <v/>
      </c>
      <c r="BD95" s="163">
        <f>IF(BD$13="","",IF($B95="","",IFERROR($C95*$D95*SUMPRODUCT(('Dvd Calendar'!$E$877:$CZ$877&gt;BD$12)*('Dvd Calendar'!$E$877:$CZ$877&lt;=BD$13)*'Dvd Calendar'!$E$880:$CZ$880*(('Dvd Calendar'!$E$882:$CZ$882='Field Check'!$C$56)*('Field Check'!$C$56&lt;&gt;"")+('Dvd Calendar'!$E$882:$CZ$882='Field Check'!$C$57)*('Field Check'!$C$57&lt;&gt;"")))/'AS51'!$B$3,"")))</f>
        <v/>
      </c>
      <c r="BE95" s="163">
        <f>IF(BE$13="","",IF($B95="","",IFERROR($C95*$D95*SUMPRODUCT(('Dvd Calendar'!$E$877:$CZ$877&gt;BE$12)*('Dvd Calendar'!$E$877:$CZ$877&lt;=BE$13)*'Dvd Calendar'!$E$880:$CZ$880*(('Dvd Calendar'!$E$882:$CZ$882='Field Check'!$C$56)*('Field Check'!$C$56&lt;&gt;"")+('Dvd Calendar'!$E$882:$CZ$882='Field Check'!$C$57)*('Field Check'!$C$57&lt;&gt;"")))/'AS51'!$B$3,"")))</f>
        <v/>
      </c>
      <c r="BF95" s="163">
        <f>IF(BF$13="","",IF($B95="","",IFERROR($C95*$D95*SUMPRODUCT(('Dvd Calendar'!$E$877:$CZ$877&gt;BF$12)*('Dvd Calendar'!$E$877:$CZ$877&lt;=BF$13)*'Dvd Calendar'!$E$880:$CZ$880*(('Dvd Calendar'!$E$882:$CZ$882='Field Check'!$C$56)*('Field Check'!$C$56&lt;&gt;"")+('Dvd Calendar'!$E$882:$CZ$882='Field Check'!$C$57)*('Field Check'!$C$57&lt;&gt;"")))/'AS51'!$B$3,"")))</f>
        <v/>
      </c>
      <c r="BH95" s="163">
        <f>IF(BH$13="","",IF($B95="","",IFERROR(AQ95*$E95/100,"")))</f>
        <v/>
      </c>
      <c r="BI95" s="163">
        <f>IF(BI$13="","",IF($B95="","",IFERROR(AR95*$E95/100,"")))</f>
        <v/>
      </c>
      <c r="BJ95" s="163">
        <f>IF(BJ$13="","",IF($B95="","",IFERROR(AS95*$E95/100,"")))</f>
        <v/>
      </c>
      <c r="BK95" s="163">
        <f>IF(BK$13="","",IF($B95="","",IFERROR(AT95*$E95/100,"")))</f>
        <v/>
      </c>
      <c r="BL95" s="163">
        <f>IF(BL$13="","",IF($B95="","",IFERROR(AU95*$E95/100,"")))</f>
        <v/>
      </c>
      <c r="BM95" s="163">
        <f>IF(BM$13="","",IF($B95="","",IFERROR(AV95*$E95/100,"")))</f>
        <v/>
      </c>
      <c r="BN95" s="163">
        <f>IF(BN$13="","",IF($B95="","",IFERROR(AW95*$E95/100,"")))</f>
        <v/>
      </c>
      <c r="BO95" s="163">
        <f>IF(BO$13="","",IF($B95="","",IFERROR(AX95*$E95/100,"")))</f>
        <v/>
      </c>
      <c r="BP95" s="163">
        <f>IF(BP$13="","",IF($B95="","",IFERROR(AY95*$E95/100,"")))</f>
        <v/>
      </c>
      <c r="BQ95" s="163">
        <f>IF(BQ$13="","",IF($B95="","",IFERROR(AZ95*$E95/100,"")))</f>
        <v/>
      </c>
      <c r="BR95" s="163">
        <f>IF(BR$13="","",IF($B95="","",IFERROR(BA95*$E95/100,"")))</f>
        <v/>
      </c>
      <c r="BS95" s="163">
        <f>IF(BS$13="","",IF($B95="","",IFERROR(BB95*$E95/100,"")))</f>
        <v/>
      </c>
      <c r="BT95" s="163">
        <f>IF(BT$13="","",IF($B95="","",IFERROR(BC95*$E95/100,"")))</f>
        <v/>
      </c>
      <c r="BU95" s="163">
        <f>IF(BU$13="","",IF($B95="","",IFERROR(BD95*$E95/100,"")))</f>
        <v/>
      </c>
      <c r="BV95" s="163">
        <f>IF(BV$13="","",IF($B95="","",IFERROR(BE95*$E95/100,"")))</f>
        <v/>
      </c>
      <c r="BW95" s="163">
        <f>IF(BW$13="","",IF($B95="","",IFERROR(BF95*$E95/100,"")))</f>
        <v/>
      </c>
    </row>
    <row r="96">
      <c r="B96" s="126">
        <f>IF('AS51'!$C$86="","",'AS51'!$C$86)</f>
        <v/>
      </c>
      <c r="C96" s="74">
        <f>IF('AS51'!$B$86="","",'AS51'!$B$86)</f>
        <v/>
      </c>
      <c r="D96" s="75">
        <f>IFERROR('AS51'!$Q$86,1)</f>
        <v/>
      </c>
      <c r="E96" s="76">
        <f>IF($B96="","",IF(ISNUMBER('AS51'!$I$86),'AS51'!$I$86,'Index Summary'!$C$7))</f>
        <v/>
      </c>
      <c r="F96" s="77">
        <f>IF(F$13="","",IF($B96="","",IFERROR($C96*$D96*IF((Override!$C$4="ON")*(COUNTIFS(Override!$B$11:$B$40,$B96,Override!$D$11:$D$40,1,Override!$E$11:$E$40,"&gt;=0")-COUNTIFS(Override!$B$11:$B$40,$B96,Override!$D$11:$D$40,1,Override!$E$11:$E$40,"&gt;=0",Override!$C$11:$C$40,"MXAU"))&gt;0,SUMIFS(Override!$E$11:$E$40,Override!$B$11:$B$40,$B96,Override!$D$11:$D$40,1)-SUMIFS(Override!$E$11:$E$40,Override!$B$11:$B$40,$B96,Override!$D$11:$D$40,1,Override!$C$11:$C$40,"MXAU"),Override!$C$131)/'AS51'!$B$3,"")))</f>
        <v/>
      </c>
      <c r="G96" s="77">
        <f>IF(G$13="","",IF($B96="","",IFERROR($C96*$D96*IF((Override!$C$4="ON")*(COUNTIFS(Override!$B$11:$B$40,$B96,Override!$D$11:$D$40,2,Override!$E$11:$E$40,"&gt;=0")-COUNTIFS(Override!$B$11:$B$40,$B96,Override!$D$11:$D$40,2,Override!$E$11:$E$40,"&gt;=0",Override!$C$11:$C$40,"MXAU"))&gt;0,SUMIFS(Override!$E$11:$E$40,Override!$B$11:$B$40,$B96,Override!$D$11:$D$40,2)-SUMIFS(Override!$E$11:$E$40,Override!$B$11:$B$40,$B96,Override!$D$11:$D$40,2,Override!$C$11:$C$40,"MXAU"),Override!$D$131)/'AS51'!$B$3,"")))</f>
        <v/>
      </c>
      <c r="H96" s="77">
        <f>IF(H$13="","",IF($B96="","",IFERROR($C96*$D96*IF((Override!$C$4="ON")*(COUNTIFS(Override!$B$11:$B$40,$B96,Override!$D$11:$D$40,3,Override!$E$11:$E$40,"&gt;=0")-COUNTIFS(Override!$B$11:$B$40,$B96,Override!$D$11:$D$40,3,Override!$E$11:$E$40,"&gt;=0",Override!$C$11:$C$40,"MXAU"))&gt;0,SUMIFS(Override!$E$11:$E$40,Override!$B$11:$B$40,$B96,Override!$D$11:$D$40,3)-SUMIFS(Override!$E$11:$E$40,Override!$B$11:$B$40,$B96,Override!$D$11:$D$40,3,Override!$C$11:$C$40,"MXAU"),Override!$E$131)/'AS51'!$B$3,"")))</f>
        <v/>
      </c>
      <c r="I96" s="77">
        <f>IF(I$13="","",IF($B96="","",IFERROR($C96*$D96*IF((Override!$C$4="ON")*(COUNTIFS(Override!$B$11:$B$40,$B96,Override!$D$11:$D$40,4,Override!$E$11:$E$40,"&gt;=0")-COUNTIFS(Override!$B$11:$B$40,$B96,Override!$D$11:$D$40,4,Override!$E$11:$E$40,"&gt;=0",Override!$C$11:$C$40,"MXAU"))&gt;0,SUMIFS(Override!$E$11:$E$40,Override!$B$11:$B$40,$B96,Override!$D$11:$D$40,4)-SUMIFS(Override!$E$11:$E$40,Override!$B$11:$B$40,$B96,Override!$D$11:$D$40,4,Override!$C$11:$C$40,"MXAU"),Override!$F$131)/'AS51'!$B$3,"")))</f>
        <v/>
      </c>
      <c r="J96" s="77">
        <f>IF(J$13="","",IF($B96="","",IFERROR($C96*$D96*IF((Override!$C$4="ON")*(COUNTIFS(Override!$B$11:$B$40,$B96,Override!$D$11:$D$40,5,Override!$E$11:$E$40,"&gt;=0")-COUNTIFS(Override!$B$11:$B$40,$B96,Override!$D$11:$D$40,5,Override!$E$11:$E$40,"&gt;=0",Override!$C$11:$C$40,"MXAU"))&gt;0,SUMIFS(Override!$E$11:$E$40,Override!$B$11:$B$40,$B96,Override!$D$11:$D$40,5)-SUMIFS(Override!$E$11:$E$40,Override!$B$11:$B$40,$B96,Override!$D$11:$D$40,5,Override!$C$11:$C$40,"MXAU"),Override!$G$131)/'AS51'!$B$3,"")))</f>
        <v/>
      </c>
      <c r="K96" s="77">
        <f>IF(K$13="","",IF($B96="","",IFERROR($C96*$D96*IF((Override!$C$4="ON")*(COUNTIFS(Override!$B$11:$B$40,$B96,Override!$D$11:$D$40,6,Override!$E$11:$E$40,"&gt;=0")-COUNTIFS(Override!$B$11:$B$40,$B96,Override!$D$11:$D$40,6,Override!$E$11:$E$40,"&gt;=0",Override!$C$11:$C$40,"MXAU"))&gt;0,SUMIFS(Override!$E$11:$E$40,Override!$B$11:$B$40,$B96,Override!$D$11:$D$40,6)-SUMIFS(Override!$E$11:$E$40,Override!$B$11:$B$40,$B96,Override!$D$11:$D$40,6,Override!$C$11:$C$40,"MXAU"),Override!$H$131)/'AS51'!$B$3,"")))</f>
        <v/>
      </c>
      <c r="L96" s="77">
        <f>IF(L$13="","",IF($B96="","",IFERROR($C96*$D96*IF((Override!$C$4="ON")*(COUNTIFS(Override!$B$11:$B$40,$B96,Override!$D$11:$D$40,7,Override!$E$11:$E$40,"&gt;=0")-COUNTIFS(Override!$B$11:$B$40,$B96,Override!$D$11:$D$40,7,Override!$E$11:$E$40,"&gt;=0",Override!$C$11:$C$40,"MXAU"))&gt;0,SUMIFS(Override!$E$11:$E$40,Override!$B$11:$B$40,$B96,Override!$D$11:$D$40,7)-SUMIFS(Override!$E$11:$E$40,Override!$B$11:$B$40,$B96,Override!$D$11:$D$40,7,Override!$C$11:$C$40,"MXAU"),Override!$I$131)/'AS51'!$B$3,"")))</f>
        <v/>
      </c>
      <c r="M96" s="77">
        <f>IF(M$13="","",IF($B96="","",IFERROR($C96*$D96*IF((Override!$C$4="ON")*(COUNTIFS(Override!$B$11:$B$40,$B96,Override!$D$11:$D$40,8,Override!$E$11:$E$40,"&gt;=0")-COUNTIFS(Override!$B$11:$B$40,$B96,Override!$D$11:$D$40,8,Override!$E$11:$E$40,"&gt;=0",Override!$C$11:$C$40,"MXAU"))&gt;0,SUMIFS(Override!$E$11:$E$40,Override!$B$11:$B$40,$B96,Override!$D$11:$D$40,8)-SUMIFS(Override!$E$11:$E$40,Override!$B$11:$B$40,$B96,Override!$D$11:$D$40,8,Override!$C$11:$C$40,"MXAU"),Override!$J$131)/'AS51'!$B$3,"")))</f>
        <v/>
      </c>
      <c r="N96" s="77">
        <f>IF(N$13="","",IF($B96="","",IFERROR($C96*$D96*IF((Override!$C$4="ON")*(COUNTIFS(Override!$B$11:$B$40,$B96,Override!$D$11:$D$40,9,Override!$E$11:$E$40,"&gt;=0")-COUNTIFS(Override!$B$11:$B$40,$B96,Override!$D$11:$D$40,9,Override!$E$11:$E$40,"&gt;=0",Override!$C$11:$C$40,"MXAU"))&gt;0,SUMIFS(Override!$E$11:$E$40,Override!$B$11:$B$40,$B96,Override!$D$11:$D$40,9)-SUMIFS(Override!$E$11:$E$40,Override!$B$11:$B$40,$B96,Override!$D$11:$D$40,9,Override!$C$11:$C$40,"MXAU"),Override!$K$131)/'AS51'!$B$3,"")))</f>
        <v/>
      </c>
      <c r="O96" s="77">
        <f>IF(O$13="","",IF($B96="","",IFERROR($C96*$D96*IF((Override!$C$4="ON")*(COUNTIFS(Override!$B$11:$B$40,$B96,Override!$D$11:$D$40,10,Override!$E$11:$E$40,"&gt;=0")-COUNTIFS(Override!$B$11:$B$40,$B96,Override!$D$11:$D$40,10,Override!$E$11:$E$40,"&gt;=0",Override!$C$11:$C$40,"MXAU"))&gt;0,SUMIFS(Override!$E$11:$E$40,Override!$B$11:$B$40,$B96,Override!$D$11:$D$40,10)-SUMIFS(Override!$E$11:$E$40,Override!$B$11:$B$40,$B96,Override!$D$11:$D$40,10,Override!$C$11:$C$40,"MXAU"),Override!$L$131)/'AS51'!$B$3,"")))</f>
        <v/>
      </c>
      <c r="P96" s="77">
        <f>IF(P$13="","",IF($B96="","",IFERROR($C96*$D96*IF((Override!$C$4="ON")*(COUNTIFS(Override!$B$11:$B$40,$B96,Override!$D$11:$D$40,11,Override!$E$11:$E$40,"&gt;=0")-COUNTIFS(Override!$B$11:$B$40,$B96,Override!$D$11:$D$40,11,Override!$E$11:$E$40,"&gt;=0",Override!$C$11:$C$40,"MXAU"))&gt;0,SUMIFS(Override!$E$11:$E$40,Override!$B$11:$B$40,$B96,Override!$D$11:$D$40,11)-SUMIFS(Override!$E$11:$E$40,Override!$B$11:$B$40,$B96,Override!$D$11:$D$40,11,Override!$C$11:$C$40,"MXAU"),Override!$M$131)/'AS51'!$B$3,"")))</f>
        <v/>
      </c>
      <c r="Q96" s="77">
        <f>IF(Q$13="","",IF($B96="","",IFERROR($C96*$D96*IF((Override!$C$4="ON")*(COUNTIFS(Override!$B$11:$B$40,$B96,Override!$D$11:$D$40,12,Override!$E$11:$E$40,"&gt;=0")-COUNTIFS(Override!$B$11:$B$40,$B96,Override!$D$11:$D$40,12,Override!$E$11:$E$40,"&gt;=0",Override!$C$11:$C$40,"MXAU"))&gt;0,SUMIFS(Override!$E$11:$E$40,Override!$B$11:$B$40,$B96,Override!$D$11:$D$40,12)-SUMIFS(Override!$E$11:$E$40,Override!$B$11:$B$40,$B96,Override!$D$11:$D$40,12,Override!$C$11:$C$40,"MXAU"),Override!$N$131)/'AS51'!$B$3,"")))</f>
        <v/>
      </c>
      <c r="R96" s="77">
        <f>IF(R$13="","",IF($B96="","",IFERROR($C96*$D96*IF((Override!$C$4="ON")*(COUNTIFS(Override!$B$11:$B$40,$B96,Override!$D$11:$D$40,13,Override!$E$11:$E$40,"&gt;=0")-COUNTIFS(Override!$B$11:$B$40,$B96,Override!$D$11:$D$40,13,Override!$E$11:$E$40,"&gt;=0",Override!$C$11:$C$40,"MXAU"))&gt;0,SUMIFS(Override!$E$11:$E$40,Override!$B$11:$B$40,$B96,Override!$D$11:$D$40,13)-SUMIFS(Override!$E$11:$E$40,Override!$B$11:$B$40,$B96,Override!$D$11:$D$40,13,Override!$C$11:$C$40,"MXAU"),Override!$O$131)/'AS51'!$B$3,"")))</f>
        <v/>
      </c>
      <c r="S96" s="77">
        <f>IF(S$13="","",IF($B96="","",IFERROR($C96*$D96*IF((Override!$C$4="ON")*(COUNTIFS(Override!$B$11:$B$40,$B96,Override!$D$11:$D$40,14,Override!$E$11:$E$40,"&gt;=0")-COUNTIFS(Override!$B$11:$B$40,$B96,Override!$D$11:$D$40,14,Override!$E$11:$E$40,"&gt;=0",Override!$C$11:$C$40,"MXAU"))&gt;0,SUMIFS(Override!$E$11:$E$40,Override!$B$11:$B$40,$B96,Override!$D$11:$D$40,14)-SUMIFS(Override!$E$11:$E$40,Override!$B$11:$B$40,$B96,Override!$D$11:$D$40,14,Override!$C$11:$C$40,"MXAU"),Override!$P$131)/'AS51'!$B$3,"")))</f>
        <v/>
      </c>
      <c r="T96" s="77">
        <f>IF(T$13="","",IF($B96="","",IFERROR($C96*$D96*IF((Override!$C$4="ON")*(COUNTIFS(Override!$B$11:$B$40,$B96,Override!$D$11:$D$40,15,Override!$E$11:$E$40,"&gt;=0")-COUNTIFS(Override!$B$11:$B$40,$B96,Override!$D$11:$D$40,15,Override!$E$11:$E$40,"&gt;=0",Override!$C$11:$C$40,"MXAU"))&gt;0,SUMIFS(Override!$E$11:$E$40,Override!$B$11:$B$40,$B96,Override!$D$11:$D$40,15)-SUMIFS(Override!$E$11:$E$40,Override!$B$11:$B$40,$B96,Override!$D$11:$D$40,15,Override!$C$11:$C$40,"MXAU"),Override!$Q$131)/'AS51'!$B$3,"")))</f>
        <v/>
      </c>
      <c r="U96" s="77">
        <f>IF(U$13="","",IF($B96="","",IFERROR($C96*$D96*IF((Override!$C$4="ON")*(COUNTIFS(Override!$B$11:$B$40,$B96,Override!$D$11:$D$40,16,Override!$E$11:$E$40,"&gt;=0")-COUNTIFS(Override!$B$11:$B$40,$B96,Override!$D$11:$D$40,16,Override!$E$11:$E$40,"&gt;=0",Override!$C$11:$C$40,"MXAU"))&gt;0,SUMIFS(Override!$E$11:$E$40,Override!$B$11:$B$40,$B96,Override!$D$11:$D$40,16)-SUMIFS(Override!$E$11:$E$40,Override!$B$11:$B$40,$B96,Override!$D$11:$D$40,16,Override!$C$11:$C$40,"MXAU"),Override!$R$131)/'AS51'!$B$3,"")))</f>
        <v/>
      </c>
      <c r="W96" s="77">
        <f>IF(W$13="","",IF($B96="","",IFERROR(F96*$E96/100,"")))</f>
        <v/>
      </c>
      <c r="X96" s="77">
        <f>IF(X$13="","",IF($B96="","",IFERROR(G96*$E96/100,"")))</f>
        <v/>
      </c>
      <c r="Y96" s="77">
        <f>IF(Y$13="","",IF($B96="","",IFERROR(H96*$E96/100,"")))</f>
        <v/>
      </c>
      <c r="Z96" s="77">
        <f>IF(Z$13="","",IF($B96="","",IFERROR(I96*$E96/100,"")))</f>
        <v/>
      </c>
      <c r="AA96" s="77">
        <f>IF(AA$13="","",IF($B96="","",IFERROR(J96*$E96/100,"")))</f>
        <v/>
      </c>
      <c r="AB96" s="77">
        <f>IF(AB$13="","",IF($B96="","",IFERROR(K96*$E96/100,"")))</f>
        <v/>
      </c>
      <c r="AC96" s="77">
        <f>IF(AC$13="","",IF($B96="","",IFERROR(L96*$E96/100,"")))</f>
        <v/>
      </c>
      <c r="AD96" s="77">
        <f>IF(AD$13="","",IF($B96="","",IFERROR(M96*$E96/100,"")))</f>
        <v/>
      </c>
      <c r="AE96" s="77">
        <f>IF(AE$13="","",IF($B96="","",IFERROR(N96*$E96/100,"")))</f>
        <v/>
      </c>
      <c r="AF96" s="77">
        <f>IF(AF$13="","",IF($B96="","",IFERROR(O96*$E96/100,"")))</f>
        <v/>
      </c>
      <c r="AG96" s="77">
        <f>IF(AG$13="","",IF($B96="","",IFERROR(P96*$E96/100,"")))</f>
        <v/>
      </c>
      <c r="AH96" s="77">
        <f>IF(AH$13="","",IF($B96="","",IFERROR(Q96*$E96/100,"")))</f>
        <v/>
      </c>
      <c r="AI96" s="77">
        <f>IF(AI$13="","",IF($B96="","",IFERROR(R96*$E96/100,"")))</f>
        <v/>
      </c>
      <c r="AJ96" s="77">
        <f>IF(AJ$13="","",IF($B96="","",IFERROR(S96*$E96/100,"")))</f>
        <v/>
      </c>
      <c r="AK96" s="77">
        <f>IF(AK$13="","",IF($B96="","",IFERROR(T96*$E96/100,"")))</f>
        <v/>
      </c>
      <c r="AL96" s="77">
        <f>IF(AL$13="","",IF($B96="","",IFERROR(U96*$E96/100,"")))</f>
        <v/>
      </c>
      <c r="AN96" s="77">
        <f>IF($B96="","",SUMIF($F$13:$U$13,"&lt;="&amp;Sector!$D$51,$F96:$U96))</f>
        <v/>
      </c>
      <c r="AO96" s="77">
        <f>IF($B96="","",SUMIF($W$13:$AL$13,"&lt;="&amp;Sector!$D$51,$W96:$AL96))</f>
        <v/>
      </c>
      <c r="AQ96" s="163">
        <f>IF(AQ$13="","",IF($B96="","",IFERROR($C96*$D96*SUMPRODUCT(('Dvd Calendar'!$E$888:$CZ$888&gt;AQ$12)*('Dvd Calendar'!$E$888:$CZ$888&lt;=AQ$13)*'Dvd Calendar'!$E$891:$CZ$891*(('Dvd Calendar'!$E$893:$CZ$893='Field Check'!$C$56)*('Field Check'!$C$56&lt;&gt;"")+('Dvd Calendar'!$E$893:$CZ$893='Field Check'!$C$57)*('Field Check'!$C$57&lt;&gt;"")))/'AS51'!$B$3,"")))</f>
        <v/>
      </c>
      <c r="AR96" s="163">
        <f>IF(AR$13="","",IF($B96="","",IFERROR($C96*$D96*SUMPRODUCT(('Dvd Calendar'!$E$888:$CZ$888&gt;AR$12)*('Dvd Calendar'!$E$888:$CZ$888&lt;=AR$13)*'Dvd Calendar'!$E$891:$CZ$891*(('Dvd Calendar'!$E$893:$CZ$893='Field Check'!$C$56)*('Field Check'!$C$56&lt;&gt;"")+('Dvd Calendar'!$E$893:$CZ$893='Field Check'!$C$57)*('Field Check'!$C$57&lt;&gt;"")))/'AS51'!$B$3,"")))</f>
        <v/>
      </c>
      <c r="AS96" s="163">
        <f>IF(AS$13="","",IF($B96="","",IFERROR($C96*$D96*SUMPRODUCT(('Dvd Calendar'!$E$888:$CZ$888&gt;AS$12)*('Dvd Calendar'!$E$888:$CZ$888&lt;=AS$13)*'Dvd Calendar'!$E$891:$CZ$891*(('Dvd Calendar'!$E$893:$CZ$893='Field Check'!$C$56)*('Field Check'!$C$56&lt;&gt;"")+('Dvd Calendar'!$E$893:$CZ$893='Field Check'!$C$57)*('Field Check'!$C$57&lt;&gt;"")))/'AS51'!$B$3,"")))</f>
        <v/>
      </c>
      <c r="AT96" s="163">
        <f>IF(AT$13="","",IF($B96="","",IFERROR($C96*$D96*SUMPRODUCT(('Dvd Calendar'!$E$888:$CZ$888&gt;AT$12)*('Dvd Calendar'!$E$888:$CZ$888&lt;=AT$13)*'Dvd Calendar'!$E$891:$CZ$891*(('Dvd Calendar'!$E$893:$CZ$893='Field Check'!$C$56)*('Field Check'!$C$56&lt;&gt;"")+('Dvd Calendar'!$E$893:$CZ$893='Field Check'!$C$57)*('Field Check'!$C$57&lt;&gt;"")))/'AS51'!$B$3,"")))</f>
        <v/>
      </c>
      <c r="AU96" s="163">
        <f>IF(AU$13="","",IF($B96="","",IFERROR($C96*$D96*SUMPRODUCT(('Dvd Calendar'!$E$888:$CZ$888&gt;AU$12)*('Dvd Calendar'!$E$888:$CZ$888&lt;=AU$13)*'Dvd Calendar'!$E$891:$CZ$891*(('Dvd Calendar'!$E$893:$CZ$893='Field Check'!$C$56)*('Field Check'!$C$56&lt;&gt;"")+('Dvd Calendar'!$E$893:$CZ$893='Field Check'!$C$57)*('Field Check'!$C$57&lt;&gt;"")))/'AS51'!$B$3,"")))</f>
        <v/>
      </c>
      <c r="AV96" s="163">
        <f>IF(AV$13="","",IF($B96="","",IFERROR($C96*$D96*SUMPRODUCT(('Dvd Calendar'!$E$888:$CZ$888&gt;AV$12)*('Dvd Calendar'!$E$888:$CZ$888&lt;=AV$13)*'Dvd Calendar'!$E$891:$CZ$891*(('Dvd Calendar'!$E$893:$CZ$893='Field Check'!$C$56)*('Field Check'!$C$56&lt;&gt;"")+('Dvd Calendar'!$E$893:$CZ$893='Field Check'!$C$57)*('Field Check'!$C$57&lt;&gt;"")))/'AS51'!$B$3,"")))</f>
        <v/>
      </c>
      <c r="AW96" s="163">
        <f>IF(AW$13="","",IF($B96="","",IFERROR($C96*$D96*SUMPRODUCT(('Dvd Calendar'!$E$888:$CZ$888&gt;AW$12)*('Dvd Calendar'!$E$888:$CZ$888&lt;=AW$13)*'Dvd Calendar'!$E$891:$CZ$891*(('Dvd Calendar'!$E$893:$CZ$893='Field Check'!$C$56)*('Field Check'!$C$56&lt;&gt;"")+('Dvd Calendar'!$E$893:$CZ$893='Field Check'!$C$57)*('Field Check'!$C$57&lt;&gt;"")))/'AS51'!$B$3,"")))</f>
        <v/>
      </c>
      <c r="AX96" s="163">
        <f>IF(AX$13="","",IF($B96="","",IFERROR($C96*$D96*SUMPRODUCT(('Dvd Calendar'!$E$888:$CZ$888&gt;AX$12)*('Dvd Calendar'!$E$888:$CZ$888&lt;=AX$13)*'Dvd Calendar'!$E$891:$CZ$891*(('Dvd Calendar'!$E$893:$CZ$893='Field Check'!$C$56)*('Field Check'!$C$56&lt;&gt;"")+('Dvd Calendar'!$E$893:$CZ$893='Field Check'!$C$57)*('Field Check'!$C$57&lt;&gt;"")))/'AS51'!$B$3,"")))</f>
        <v/>
      </c>
      <c r="AY96" s="163">
        <f>IF(AY$13="","",IF($B96="","",IFERROR($C96*$D96*SUMPRODUCT(('Dvd Calendar'!$E$888:$CZ$888&gt;AY$12)*('Dvd Calendar'!$E$888:$CZ$888&lt;=AY$13)*'Dvd Calendar'!$E$891:$CZ$891*(('Dvd Calendar'!$E$893:$CZ$893='Field Check'!$C$56)*('Field Check'!$C$56&lt;&gt;"")+('Dvd Calendar'!$E$893:$CZ$893='Field Check'!$C$57)*('Field Check'!$C$57&lt;&gt;"")))/'AS51'!$B$3,"")))</f>
        <v/>
      </c>
      <c r="AZ96" s="163">
        <f>IF(AZ$13="","",IF($B96="","",IFERROR($C96*$D96*SUMPRODUCT(('Dvd Calendar'!$E$888:$CZ$888&gt;AZ$12)*('Dvd Calendar'!$E$888:$CZ$888&lt;=AZ$13)*'Dvd Calendar'!$E$891:$CZ$891*(('Dvd Calendar'!$E$893:$CZ$893='Field Check'!$C$56)*('Field Check'!$C$56&lt;&gt;"")+('Dvd Calendar'!$E$893:$CZ$893='Field Check'!$C$57)*('Field Check'!$C$57&lt;&gt;"")))/'AS51'!$B$3,"")))</f>
        <v/>
      </c>
      <c r="BA96" s="163">
        <f>IF(BA$13="","",IF($B96="","",IFERROR($C96*$D96*SUMPRODUCT(('Dvd Calendar'!$E$888:$CZ$888&gt;BA$12)*('Dvd Calendar'!$E$888:$CZ$888&lt;=BA$13)*'Dvd Calendar'!$E$891:$CZ$891*(('Dvd Calendar'!$E$893:$CZ$893='Field Check'!$C$56)*('Field Check'!$C$56&lt;&gt;"")+('Dvd Calendar'!$E$893:$CZ$893='Field Check'!$C$57)*('Field Check'!$C$57&lt;&gt;"")))/'AS51'!$B$3,"")))</f>
        <v/>
      </c>
      <c r="BB96" s="163">
        <f>IF(BB$13="","",IF($B96="","",IFERROR($C96*$D96*SUMPRODUCT(('Dvd Calendar'!$E$888:$CZ$888&gt;BB$12)*('Dvd Calendar'!$E$888:$CZ$888&lt;=BB$13)*'Dvd Calendar'!$E$891:$CZ$891*(('Dvd Calendar'!$E$893:$CZ$893='Field Check'!$C$56)*('Field Check'!$C$56&lt;&gt;"")+('Dvd Calendar'!$E$893:$CZ$893='Field Check'!$C$57)*('Field Check'!$C$57&lt;&gt;"")))/'AS51'!$B$3,"")))</f>
        <v/>
      </c>
      <c r="BC96" s="163">
        <f>IF(BC$13="","",IF($B96="","",IFERROR($C96*$D96*SUMPRODUCT(('Dvd Calendar'!$E$888:$CZ$888&gt;BC$12)*('Dvd Calendar'!$E$888:$CZ$888&lt;=BC$13)*'Dvd Calendar'!$E$891:$CZ$891*(('Dvd Calendar'!$E$893:$CZ$893='Field Check'!$C$56)*('Field Check'!$C$56&lt;&gt;"")+('Dvd Calendar'!$E$893:$CZ$893='Field Check'!$C$57)*('Field Check'!$C$57&lt;&gt;"")))/'AS51'!$B$3,"")))</f>
        <v/>
      </c>
      <c r="BD96" s="163">
        <f>IF(BD$13="","",IF($B96="","",IFERROR($C96*$D96*SUMPRODUCT(('Dvd Calendar'!$E$888:$CZ$888&gt;BD$12)*('Dvd Calendar'!$E$888:$CZ$888&lt;=BD$13)*'Dvd Calendar'!$E$891:$CZ$891*(('Dvd Calendar'!$E$893:$CZ$893='Field Check'!$C$56)*('Field Check'!$C$56&lt;&gt;"")+('Dvd Calendar'!$E$893:$CZ$893='Field Check'!$C$57)*('Field Check'!$C$57&lt;&gt;"")))/'AS51'!$B$3,"")))</f>
        <v/>
      </c>
      <c r="BE96" s="163">
        <f>IF(BE$13="","",IF($B96="","",IFERROR($C96*$D96*SUMPRODUCT(('Dvd Calendar'!$E$888:$CZ$888&gt;BE$12)*('Dvd Calendar'!$E$888:$CZ$888&lt;=BE$13)*'Dvd Calendar'!$E$891:$CZ$891*(('Dvd Calendar'!$E$893:$CZ$893='Field Check'!$C$56)*('Field Check'!$C$56&lt;&gt;"")+('Dvd Calendar'!$E$893:$CZ$893='Field Check'!$C$57)*('Field Check'!$C$57&lt;&gt;"")))/'AS51'!$B$3,"")))</f>
        <v/>
      </c>
      <c r="BF96" s="163">
        <f>IF(BF$13="","",IF($B96="","",IFERROR($C96*$D96*SUMPRODUCT(('Dvd Calendar'!$E$888:$CZ$888&gt;BF$12)*('Dvd Calendar'!$E$888:$CZ$888&lt;=BF$13)*'Dvd Calendar'!$E$891:$CZ$891*(('Dvd Calendar'!$E$893:$CZ$893='Field Check'!$C$56)*('Field Check'!$C$56&lt;&gt;"")+('Dvd Calendar'!$E$893:$CZ$893='Field Check'!$C$57)*('Field Check'!$C$57&lt;&gt;"")))/'AS51'!$B$3,"")))</f>
        <v/>
      </c>
      <c r="BH96" s="163">
        <f>IF(BH$13="","",IF($B96="","",IFERROR(AQ96*$E96/100,"")))</f>
        <v/>
      </c>
      <c r="BI96" s="163">
        <f>IF(BI$13="","",IF($B96="","",IFERROR(AR96*$E96/100,"")))</f>
        <v/>
      </c>
      <c r="BJ96" s="163">
        <f>IF(BJ$13="","",IF($B96="","",IFERROR(AS96*$E96/100,"")))</f>
        <v/>
      </c>
      <c r="BK96" s="163">
        <f>IF(BK$13="","",IF($B96="","",IFERROR(AT96*$E96/100,"")))</f>
        <v/>
      </c>
      <c r="BL96" s="163">
        <f>IF(BL$13="","",IF($B96="","",IFERROR(AU96*$E96/100,"")))</f>
        <v/>
      </c>
      <c r="BM96" s="163">
        <f>IF(BM$13="","",IF($B96="","",IFERROR(AV96*$E96/100,"")))</f>
        <v/>
      </c>
      <c r="BN96" s="163">
        <f>IF(BN$13="","",IF($B96="","",IFERROR(AW96*$E96/100,"")))</f>
        <v/>
      </c>
      <c r="BO96" s="163">
        <f>IF(BO$13="","",IF($B96="","",IFERROR(AX96*$E96/100,"")))</f>
        <v/>
      </c>
      <c r="BP96" s="163">
        <f>IF(BP$13="","",IF($B96="","",IFERROR(AY96*$E96/100,"")))</f>
        <v/>
      </c>
      <c r="BQ96" s="163">
        <f>IF(BQ$13="","",IF($B96="","",IFERROR(AZ96*$E96/100,"")))</f>
        <v/>
      </c>
      <c r="BR96" s="163">
        <f>IF(BR$13="","",IF($B96="","",IFERROR(BA96*$E96/100,"")))</f>
        <v/>
      </c>
      <c r="BS96" s="163">
        <f>IF(BS$13="","",IF($B96="","",IFERROR(BB96*$E96/100,"")))</f>
        <v/>
      </c>
      <c r="BT96" s="163">
        <f>IF(BT$13="","",IF($B96="","",IFERROR(BC96*$E96/100,"")))</f>
        <v/>
      </c>
      <c r="BU96" s="163">
        <f>IF(BU$13="","",IF($B96="","",IFERROR(BD96*$E96/100,"")))</f>
        <v/>
      </c>
      <c r="BV96" s="163">
        <f>IF(BV$13="","",IF($B96="","",IFERROR(BE96*$E96/100,"")))</f>
        <v/>
      </c>
      <c r="BW96" s="163">
        <f>IF(BW$13="","",IF($B96="","",IFERROR(BF96*$E96/100,"")))</f>
        <v/>
      </c>
    </row>
    <row r="97">
      <c r="B97" s="126">
        <f>IF('AS51'!$C$87="","",'AS51'!$C$87)</f>
        <v/>
      </c>
      <c r="C97" s="74">
        <f>IF('AS51'!$B$87="","",'AS51'!$B$87)</f>
        <v/>
      </c>
      <c r="D97" s="75">
        <f>IFERROR('AS51'!$Q$87,1)</f>
        <v/>
      </c>
      <c r="E97" s="76">
        <f>IF($B97="","",IF(ISNUMBER('AS51'!$I$87),'AS51'!$I$87,'Index Summary'!$C$7))</f>
        <v/>
      </c>
      <c r="F97" s="77">
        <f>IF(F$13="","",IF($B97="","",IFERROR($C97*$D97*IF((Override!$C$4="ON")*(COUNTIFS(Override!$B$11:$B$40,$B97,Override!$D$11:$D$40,1,Override!$E$11:$E$40,"&gt;=0")-COUNTIFS(Override!$B$11:$B$40,$B97,Override!$D$11:$D$40,1,Override!$E$11:$E$40,"&gt;=0",Override!$C$11:$C$40,"MXAU"))&gt;0,SUMIFS(Override!$E$11:$E$40,Override!$B$11:$B$40,$B97,Override!$D$11:$D$40,1)-SUMIFS(Override!$E$11:$E$40,Override!$B$11:$B$40,$B97,Override!$D$11:$D$40,1,Override!$C$11:$C$40,"MXAU"),Override!$C$132)/'AS51'!$B$3,"")))</f>
        <v/>
      </c>
      <c r="G97" s="77">
        <f>IF(G$13="","",IF($B97="","",IFERROR($C97*$D97*IF((Override!$C$4="ON")*(COUNTIFS(Override!$B$11:$B$40,$B97,Override!$D$11:$D$40,2,Override!$E$11:$E$40,"&gt;=0")-COUNTIFS(Override!$B$11:$B$40,$B97,Override!$D$11:$D$40,2,Override!$E$11:$E$40,"&gt;=0",Override!$C$11:$C$40,"MXAU"))&gt;0,SUMIFS(Override!$E$11:$E$40,Override!$B$11:$B$40,$B97,Override!$D$11:$D$40,2)-SUMIFS(Override!$E$11:$E$40,Override!$B$11:$B$40,$B97,Override!$D$11:$D$40,2,Override!$C$11:$C$40,"MXAU"),Override!$D$132)/'AS51'!$B$3,"")))</f>
        <v/>
      </c>
      <c r="H97" s="77">
        <f>IF(H$13="","",IF($B97="","",IFERROR($C97*$D97*IF((Override!$C$4="ON")*(COUNTIFS(Override!$B$11:$B$40,$B97,Override!$D$11:$D$40,3,Override!$E$11:$E$40,"&gt;=0")-COUNTIFS(Override!$B$11:$B$40,$B97,Override!$D$11:$D$40,3,Override!$E$11:$E$40,"&gt;=0",Override!$C$11:$C$40,"MXAU"))&gt;0,SUMIFS(Override!$E$11:$E$40,Override!$B$11:$B$40,$B97,Override!$D$11:$D$40,3)-SUMIFS(Override!$E$11:$E$40,Override!$B$11:$B$40,$B97,Override!$D$11:$D$40,3,Override!$C$11:$C$40,"MXAU"),Override!$E$132)/'AS51'!$B$3,"")))</f>
        <v/>
      </c>
      <c r="I97" s="77">
        <f>IF(I$13="","",IF($B97="","",IFERROR($C97*$D97*IF((Override!$C$4="ON")*(COUNTIFS(Override!$B$11:$B$40,$B97,Override!$D$11:$D$40,4,Override!$E$11:$E$40,"&gt;=0")-COUNTIFS(Override!$B$11:$B$40,$B97,Override!$D$11:$D$40,4,Override!$E$11:$E$40,"&gt;=0",Override!$C$11:$C$40,"MXAU"))&gt;0,SUMIFS(Override!$E$11:$E$40,Override!$B$11:$B$40,$B97,Override!$D$11:$D$40,4)-SUMIFS(Override!$E$11:$E$40,Override!$B$11:$B$40,$B97,Override!$D$11:$D$40,4,Override!$C$11:$C$40,"MXAU"),Override!$F$132)/'AS51'!$B$3,"")))</f>
        <v/>
      </c>
      <c r="J97" s="77">
        <f>IF(J$13="","",IF($B97="","",IFERROR($C97*$D97*IF((Override!$C$4="ON")*(COUNTIFS(Override!$B$11:$B$40,$B97,Override!$D$11:$D$40,5,Override!$E$11:$E$40,"&gt;=0")-COUNTIFS(Override!$B$11:$B$40,$B97,Override!$D$11:$D$40,5,Override!$E$11:$E$40,"&gt;=0",Override!$C$11:$C$40,"MXAU"))&gt;0,SUMIFS(Override!$E$11:$E$40,Override!$B$11:$B$40,$B97,Override!$D$11:$D$40,5)-SUMIFS(Override!$E$11:$E$40,Override!$B$11:$B$40,$B97,Override!$D$11:$D$40,5,Override!$C$11:$C$40,"MXAU"),Override!$G$132)/'AS51'!$B$3,"")))</f>
        <v/>
      </c>
      <c r="K97" s="77">
        <f>IF(K$13="","",IF($B97="","",IFERROR($C97*$D97*IF((Override!$C$4="ON")*(COUNTIFS(Override!$B$11:$B$40,$B97,Override!$D$11:$D$40,6,Override!$E$11:$E$40,"&gt;=0")-COUNTIFS(Override!$B$11:$B$40,$B97,Override!$D$11:$D$40,6,Override!$E$11:$E$40,"&gt;=0",Override!$C$11:$C$40,"MXAU"))&gt;0,SUMIFS(Override!$E$11:$E$40,Override!$B$11:$B$40,$B97,Override!$D$11:$D$40,6)-SUMIFS(Override!$E$11:$E$40,Override!$B$11:$B$40,$B97,Override!$D$11:$D$40,6,Override!$C$11:$C$40,"MXAU"),Override!$H$132)/'AS51'!$B$3,"")))</f>
        <v/>
      </c>
      <c r="L97" s="77">
        <f>IF(L$13="","",IF($B97="","",IFERROR($C97*$D97*IF((Override!$C$4="ON")*(COUNTIFS(Override!$B$11:$B$40,$B97,Override!$D$11:$D$40,7,Override!$E$11:$E$40,"&gt;=0")-COUNTIFS(Override!$B$11:$B$40,$B97,Override!$D$11:$D$40,7,Override!$E$11:$E$40,"&gt;=0",Override!$C$11:$C$40,"MXAU"))&gt;0,SUMIFS(Override!$E$11:$E$40,Override!$B$11:$B$40,$B97,Override!$D$11:$D$40,7)-SUMIFS(Override!$E$11:$E$40,Override!$B$11:$B$40,$B97,Override!$D$11:$D$40,7,Override!$C$11:$C$40,"MXAU"),Override!$I$132)/'AS51'!$B$3,"")))</f>
        <v/>
      </c>
      <c r="M97" s="77">
        <f>IF(M$13="","",IF($B97="","",IFERROR($C97*$D97*IF((Override!$C$4="ON")*(COUNTIFS(Override!$B$11:$B$40,$B97,Override!$D$11:$D$40,8,Override!$E$11:$E$40,"&gt;=0")-COUNTIFS(Override!$B$11:$B$40,$B97,Override!$D$11:$D$40,8,Override!$E$11:$E$40,"&gt;=0",Override!$C$11:$C$40,"MXAU"))&gt;0,SUMIFS(Override!$E$11:$E$40,Override!$B$11:$B$40,$B97,Override!$D$11:$D$40,8)-SUMIFS(Override!$E$11:$E$40,Override!$B$11:$B$40,$B97,Override!$D$11:$D$40,8,Override!$C$11:$C$40,"MXAU"),Override!$J$132)/'AS51'!$B$3,"")))</f>
        <v/>
      </c>
      <c r="N97" s="77">
        <f>IF(N$13="","",IF($B97="","",IFERROR($C97*$D97*IF((Override!$C$4="ON")*(COUNTIFS(Override!$B$11:$B$40,$B97,Override!$D$11:$D$40,9,Override!$E$11:$E$40,"&gt;=0")-COUNTIFS(Override!$B$11:$B$40,$B97,Override!$D$11:$D$40,9,Override!$E$11:$E$40,"&gt;=0",Override!$C$11:$C$40,"MXAU"))&gt;0,SUMIFS(Override!$E$11:$E$40,Override!$B$11:$B$40,$B97,Override!$D$11:$D$40,9)-SUMIFS(Override!$E$11:$E$40,Override!$B$11:$B$40,$B97,Override!$D$11:$D$40,9,Override!$C$11:$C$40,"MXAU"),Override!$K$132)/'AS51'!$B$3,"")))</f>
        <v/>
      </c>
      <c r="O97" s="77">
        <f>IF(O$13="","",IF($B97="","",IFERROR($C97*$D97*IF((Override!$C$4="ON")*(COUNTIFS(Override!$B$11:$B$40,$B97,Override!$D$11:$D$40,10,Override!$E$11:$E$40,"&gt;=0")-COUNTIFS(Override!$B$11:$B$40,$B97,Override!$D$11:$D$40,10,Override!$E$11:$E$40,"&gt;=0",Override!$C$11:$C$40,"MXAU"))&gt;0,SUMIFS(Override!$E$11:$E$40,Override!$B$11:$B$40,$B97,Override!$D$11:$D$40,10)-SUMIFS(Override!$E$11:$E$40,Override!$B$11:$B$40,$B97,Override!$D$11:$D$40,10,Override!$C$11:$C$40,"MXAU"),Override!$L$132)/'AS51'!$B$3,"")))</f>
        <v/>
      </c>
      <c r="P97" s="77">
        <f>IF(P$13="","",IF($B97="","",IFERROR($C97*$D97*IF((Override!$C$4="ON")*(COUNTIFS(Override!$B$11:$B$40,$B97,Override!$D$11:$D$40,11,Override!$E$11:$E$40,"&gt;=0")-COUNTIFS(Override!$B$11:$B$40,$B97,Override!$D$11:$D$40,11,Override!$E$11:$E$40,"&gt;=0",Override!$C$11:$C$40,"MXAU"))&gt;0,SUMIFS(Override!$E$11:$E$40,Override!$B$11:$B$40,$B97,Override!$D$11:$D$40,11)-SUMIFS(Override!$E$11:$E$40,Override!$B$11:$B$40,$B97,Override!$D$11:$D$40,11,Override!$C$11:$C$40,"MXAU"),Override!$M$132)/'AS51'!$B$3,"")))</f>
        <v/>
      </c>
      <c r="Q97" s="77">
        <f>IF(Q$13="","",IF($B97="","",IFERROR($C97*$D97*IF((Override!$C$4="ON")*(COUNTIFS(Override!$B$11:$B$40,$B97,Override!$D$11:$D$40,12,Override!$E$11:$E$40,"&gt;=0")-COUNTIFS(Override!$B$11:$B$40,$B97,Override!$D$11:$D$40,12,Override!$E$11:$E$40,"&gt;=0",Override!$C$11:$C$40,"MXAU"))&gt;0,SUMIFS(Override!$E$11:$E$40,Override!$B$11:$B$40,$B97,Override!$D$11:$D$40,12)-SUMIFS(Override!$E$11:$E$40,Override!$B$11:$B$40,$B97,Override!$D$11:$D$40,12,Override!$C$11:$C$40,"MXAU"),Override!$N$132)/'AS51'!$B$3,"")))</f>
        <v/>
      </c>
      <c r="R97" s="77">
        <f>IF(R$13="","",IF($B97="","",IFERROR($C97*$D97*IF((Override!$C$4="ON")*(COUNTIFS(Override!$B$11:$B$40,$B97,Override!$D$11:$D$40,13,Override!$E$11:$E$40,"&gt;=0")-COUNTIFS(Override!$B$11:$B$40,$B97,Override!$D$11:$D$40,13,Override!$E$11:$E$40,"&gt;=0",Override!$C$11:$C$40,"MXAU"))&gt;0,SUMIFS(Override!$E$11:$E$40,Override!$B$11:$B$40,$B97,Override!$D$11:$D$40,13)-SUMIFS(Override!$E$11:$E$40,Override!$B$11:$B$40,$B97,Override!$D$11:$D$40,13,Override!$C$11:$C$40,"MXAU"),Override!$O$132)/'AS51'!$B$3,"")))</f>
        <v/>
      </c>
      <c r="S97" s="77">
        <f>IF(S$13="","",IF($B97="","",IFERROR($C97*$D97*IF((Override!$C$4="ON")*(COUNTIFS(Override!$B$11:$B$40,$B97,Override!$D$11:$D$40,14,Override!$E$11:$E$40,"&gt;=0")-COUNTIFS(Override!$B$11:$B$40,$B97,Override!$D$11:$D$40,14,Override!$E$11:$E$40,"&gt;=0",Override!$C$11:$C$40,"MXAU"))&gt;0,SUMIFS(Override!$E$11:$E$40,Override!$B$11:$B$40,$B97,Override!$D$11:$D$40,14)-SUMIFS(Override!$E$11:$E$40,Override!$B$11:$B$40,$B97,Override!$D$11:$D$40,14,Override!$C$11:$C$40,"MXAU"),Override!$P$132)/'AS51'!$B$3,"")))</f>
        <v/>
      </c>
      <c r="T97" s="77">
        <f>IF(T$13="","",IF($B97="","",IFERROR($C97*$D97*IF((Override!$C$4="ON")*(COUNTIFS(Override!$B$11:$B$40,$B97,Override!$D$11:$D$40,15,Override!$E$11:$E$40,"&gt;=0")-COUNTIFS(Override!$B$11:$B$40,$B97,Override!$D$11:$D$40,15,Override!$E$11:$E$40,"&gt;=0",Override!$C$11:$C$40,"MXAU"))&gt;0,SUMIFS(Override!$E$11:$E$40,Override!$B$11:$B$40,$B97,Override!$D$11:$D$40,15)-SUMIFS(Override!$E$11:$E$40,Override!$B$11:$B$40,$B97,Override!$D$11:$D$40,15,Override!$C$11:$C$40,"MXAU"),Override!$Q$132)/'AS51'!$B$3,"")))</f>
        <v/>
      </c>
      <c r="U97" s="77">
        <f>IF(U$13="","",IF($B97="","",IFERROR($C97*$D97*IF((Override!$C$4="ON")*(COUNTIFS(Override!$B$11:$B$40,$B97,Override!$D$11:$D$40,16,Override!$E$11:$E$40,"&gt;=0")-COUNTIFS(Override!$B$11:$B$40,$B97,Override!$D$11:$D$40,16,Override!$E$11:$E$40,"&gt;=0",Override!$C$11:$C$40,"MXAU"))&gt;0,SUMIFS(Override!$E$11:$E$40,Override!$B$11:$B$40,$B97,Override!$D$11:$D$40,16)-SUMIFS(Override!$E$11:$E$40,Override!$B$11:$B$40,$B97,Override!$D$11:$D$40,16,Override!$C$11:$C$40,"MXAU"),Override!$R$132)/'AS51'!$B$3,"")))</f>
        <v/>
      </c>
      <c r="W97" s="77">
        <f>IF(W$13="","",IF($B97="","",IFERROR(F97*$E97/100,"")))</f>
        <v/>
      </c>
      <c r="X97" s="77">
        <f>IF(X$13="","",IF($B97="","",IFERROR(G97*$E97/100,"")))</f>
        <v/>
      </c>
      <c r="Y97" s="77">
        <f>IF(Y$13="","",IF($B97="","",IFERROR(H97*$E97/100,"")))</f>
        <v/>
      </c>
      <c r="Z97" s="77">
        <f>IF(Z$13="","",IF($B97="","",IFERROR(I97*$E97/100,"")))</f>
        <v/>
      </c>
      <c r="AA97" s="77">
        <f>IF(AA$13="","",IF($B97="","",IFERROR(J97*$E97/100,"")))</f>
        <v/>
      </c>
      <c r="AB97" s="77">
        <f>IF(AB$13="","",IF($B97="","",IFERROR(K97*$E97/100,"")))</f>
        <v/>
      </c>
      <c r="AC97" s="77">
        <f>IF(AC$13="","",IF($B97="","",IFERROR(L97*$E97/100,"")))</f>
        <v/>
      </c>
      <c r="AD97" s="77">
        <f>IF(AD$13="","",IF($B97="","",IFERROR(M97*$E97/100,"")))</f>
        <v/>
      </c>
      <c r="AE97" s="77">
        <f>IF(AE$13="","",IF($B97="","",IFERROR(N97*$E97/100,"")))</f>
        <v/>
      </c>
      <c r="AF97" s="77">
        <f>IF(AF$13="","",IF($B97="","",IFERROR(O97*$E97/100,"")))</f>
        <v/>
      </c>
      <c r="AG97" s="77">
        <f>IF(AG$13="","",IF($B97="","",IFERROR(P97*$E97/100,"")))</f>
        <v/>
      </c>
      <c r="AH97" s="77">
        <f>IF(AH$13="","",IF($B97="","",IFERROR(Q97*$E97/100,"")))</f>
        <v/>
      </c>
      <c r="AI97" s="77">
        <f>IF(AI$13="","",IF($B97="","",IFERROR(R97*$E97/100,"")))</f>
        <v/>
      </c>
      <c r="AJ97" s="77">
        <f>IF(AJ$13="","",IF($B97="","",IFERROR(S97*$E97/100,"")))</f>
        <v/>
      </c>
      <c r="AK97" s="77">
        <f>IF(AK$13="","",IF($B97="","",IFERROR(T97*$E97/100,"")))</f>
        <v/>
      </c>
      <c r="AL97" s="77">
        <f>IF(AL$13="","",IF($B97="","",IFERROR(U97*$E97/100,"")))</f>
        <v/>
      </c>
      <c r="AN97" s="77">
        <f>IF($B97="","",SUMIF($F$13:$U$13,"&lt;="&amp;Sector!$D$51,$F97:$U97))</f>
        <v/>
      </c>
      <c r="AO97" s="77">
        <f>IF($B97="","",SUMIF($W$13:$AL$13,"&lt;="&amp;Sector!$D$51,$W97:$AL97))</f>
        <v/>
      </c>
      <c r="AQ97" s="163">
        <f>IF(AQ$13="","",IF($B97="","",IFERROR($C97*$D97*SUMPRODUCT(('Dvd Calendar'!$E$899:$CZ$899&gt;AQ$12)*('Dvd Calendar'!$E$899:$CZ$899&lt;=AQ$13)*'Dvd Calendar'!$E$902:$CZ$902*(('Dvd Calendar'!$E$904:$CZ$904='Field Check'!$C$56)*('Field Check'!$C$56&lt;&gt;"")+('Dvd Calendar'!$E$904:$CZ$904='Field Check'!$C$57)*('Field Check'!$C$57&lt;&gt;"")))/'AS51'!$B$3,"")))</f>
        <v/>
      </c>
      <c r="AR97" s="163">
        <f>IF(AR$13="","",IF($B97="","",IFERROR($C97*$D97*SUMPRODUCT(('Dvd Calendar'!$E$899:$CZ$899&gt;AR$12)*('Dvd Calendar'!$E$899:$CZ$899&lt;=AR$13)*'Dvd Calendar'!$E$902:$CZ$902*(('Dvd Calendar'!$E$904:$CZ$904='Field Check'!$C$56)*('Field Check'!$C$56&lt;&gt;"")+('Dvd Calendar'!$E$904:$CZ$904='Field Check'!$C$57)*('Field Check'!$C$57&lt;&gt;"")))/'AS51'!$B$3,"")))</f>
        <v/>
      </c>
      <c r="AS97" s="163">
        <f>IF(AS$13="","",IF($B97="","",IFERROR($C97*$D97*SUMPRODUCT(('Dvd Calendar'!$E$899:$CZ$899&gt;AS$12)*('Dvd Calendar'!$E$899:$CZ$899&lt;=AS$13)*'Dvd Calendar'!$E$902:$CZ$902*(('Dvd Calendar'!$E$904:$CZ$904='Field Check'!$C$56)*('Field Check'!$C$56&lt;&gt;"")+('Dvd Calendar'!$E$904:$CZ$904='Field Check'!$C$57)*('Field Check'!$C$57&lt;&gt;"")))/'AS51'!$B$3,"")))</f>
        <v/>
      </c>
      <c r="AT97" s="163">
        <f>IF(AT$13="","",IF($B97="","",IFERROR($C97*$D97*SUMPRODUCT(('Dvd Calendar'!$E$899:$CZ$899&gt;AT$12)*('Dvd Calendar'!$E$899:$CZ$899&lt;=AT$13)*'Dvd Calendar'!$E$902:$CZ$902*(('Dvd Calendar'!$E$904:$CZ$904='Field Check'!$C$56)*('Field Check'!$C$56&lt;&gt;"")+('Dvd Calendar'!$E$904:$CZ$904='Field Check'!$C$57)*('Field Check'!$C$57&lt;&gt;"")))/'AS51'!$B$3,"")))</f>
        <v/>
      </c>
      <c r="AU97" s="163">
        <f>IF(AU$13="","",IF($B97="","",IFERROR($C97*$D97*SUMPRODUCT(('Dvd Calendar'!$E$899:$CZ$899&gt;AU$12)*('Dvd Calendar'!$E$899:$CZ$899&lt;=AU$13)*'Dvd Calendar'!$E$902:$CZ$902*(('Dvd Calendar'!$E$904:$CZ$904='Field Check'!$C$56)*('Field Check'!$C$56&lt;&gt;"")+('Dvd Calendar'!$E$904:$CZ$904='Field Check'!$C$57)*('Field Check'!$C$57&lt;&gt;"")))/'AS51'!$B$3,"")))</f>
        <v/>
      </c>
      <c r="AV97" s="163">
        <f>IF(AV$13="","",IF($B97="","",IFERROR($C97*$D97*SUMPRODUCT(('Dvd Calendar'!$E$899:$CZ$899&gt;AV$12)*('Dvd Calendar'!$E$899:$CZ$899&lt;=AV$13)*'Dvd Calendar'!$E$902:$CZ$902*(('Dvd Calendar'!$E$904:$CZ$904='Field Check'!$C$56)*('Field Check'!$C$56&lt;&gt;"")+('Dvd Calendar'!$E$904:$CZ$904='Field Check'!$C$57)*('Field Check'!$C$57&lt;&gt;"")))/'AS51'!$B$3,"")))</f>
        <v/>
      </c>
      <c r="AW97" s="163">
        <f>IF(AW$13="","",IF($B97="","",IFERROR($C97*$D97*SUMPRODUCT(('Dvd Calendar'!$E$899:$CZ$899&gt;AW$12)*('Dvd Calendar'!$E$899:$CZ$899&lt;=AW$13)*'Dvd Calendar'!$E$902:$CZ$902*(('Dvd Calendar'!$E$904:$CZ$904='Field Check'!$C$56)*('Field Check'!$C$56&lt;&gt;"")+('Dvd Calendar'!$E$904:$CZ$904='Field Check'!$C$57)*('Field Check'!$C$57&lt;&gt;"")))/'AS51'!$B$3,"")))</f>
        <v/>
      </c>
      <c r="AX97" s="163">
        <f>IF(AX$13="","",IF($B97="","",IFERROR($C97*$D97*SUMPRODUCT(('Dvd Calendar'!$E$899:$CZ$899&gt;AX$12)*('Dvd Calendar'!$E$899:$CZ$899&lt;=AX$13)*'Dvd Calendar'!$E$902:$CZ$902*(('Dvd Calendar'!$E$904:$CZ$904='Field Check'!$C$56)*('Field Check'!$C$56&lt;&gt;"")+('Dvd Calendar'!$E$904:$CZ$904='Field Check'!$C$57)*('Field Check'!$C$57&lt;&gt;"")))/'AS51'!$B$3,"")))</f>
        <v/>
      </c>
      <c r="AY97" s="163">
        <f>IF(AY$13="","",IF($B97="","",IFERROR($C97*$D97*SUMPRODUCT(('Dvd Calendar'!$E$899:$CZ$899&gt;AY$12)*('Dvd Calendar'!$E$899:$CZ$899&lt;=AY$13)*'Dvd Calendar'!$E$902:$CZ$902*(('Dvd Calendar'!$E$904:$CZ$904='Field Check'!$C$56)*('Field Check'!$C$56&lt;&gt;"")+('Dvd Calendar'!$E$904:$CZ$904='Field Check'!$C$57)*('Field Check'!$C$57&lt;&gt;"")))/'AS51'!$B$3,"")))</f>
        <v/>
      </c>
      <c r="AZ97" s="163">
        <f>IF(AZ$13="","",IF($B97="","",IFERROR($C97*$D97*SUMPRODUCT(('Dvd Calendar'!$E$899:$CZ$899&gt;AZ$12)*('Dvd Calendar'!$E$899:$CZ$899&lt;=AZ$13)*'Dvd Calendar'!$E$902:$CZ$902*(('Dvd Calendar'!$E$904:$CZ$904='Field Check'!$C$56)*('Field Check'!$C$56&lt;&gt;"")+('Dvd Calendar'!$E$904:$CZ$904='Field Check'!$C$57)*('Field Check'!$C$57&lt;&gt;"")))/'AS51'!$B$3,"")))</f>
        <v/>
      </c>
      <c r="BA97" s="163">
        <f>IF(BA$13="","",IF($B97="","",IFERROR($C97*$D97*SUMPRODUCT(('Dvd Calendar'!$E$899:$CZ$899&gt;BA$12)*('Dvd Calendar'!$E$899:$CZ$899&lt;=BA$13)*'Dvd Calendar'!$E$902:$CZ$902*(('Dvd Calendar'!$E$904:$CZ$904='Field Check'!$C$56)*('Field Check'!$C$56&lt;&gt;"")+('Dvd Calendar'!$E$904:$CZ$904='Field Check'!$C$57)*('Field Check'!$C$57&lt;&gt;"")))/'AS51'!$B$3,"")))</f>
        <v/>
      </c>
      <c r="BB97" s="163">
        <f>IF(BB$13="","",IF($B97="","",IFERROR($C97*$D97*SUMPRODUCT(('Dvd Calendar'!$E$899:$CZ$899&gt;BB$12)*('Dvd Calendar'!$E$899:$CZ$899&lt;=BB$13)*'Dvd Calendar'!$E$902:$CZ$902*(('Dvd Calendar'!$E$904:$CZ$904='Field Check'!$C$56)*('Field Check'!$C$56&lt;&gt;"")+('Dvd Calendar'!$E$904:$CZ$904='Field Check'!$C$57)*('Field Check'!$C$57&lt;&gt;"")))/'AS51'!$B$3,"")))</f>
        <v/>
      </c>
      <c r="BC97" s="163">
        <f>IF(BC$13="","",IF($B97="","",IFERROR($C97*$D97*SUMPRODUCT(('Dvd Calendar'!$E$899:$CZ$899&gt;BC$12)*('Dvd Calendar'!$E$899:$CZ$899&lt;=BC$13)*'Dvd Calendar'!$E$902:$CZ$902*(('Dvd Calendar'!$E$904:$CZ$904='Field Check'!$C$56)*('Field Check'!$C$56&lt;&gt;"")+('Dvd Calendar'!$E$904:$CZ$904='Field Check'!$C$57)*('Field Check'!$C$57&lt;&gt;"")))/'AS51'!$B$3,"")))</f>
        <v/>
      </c>
      <c r="BD97" s="163">
        <f>IF(BD$13="","",IF($B97="","",IFERROR($C97*$D97*SUMPRODUCT(('Dvd Calendar'!$E$899:$CZ$899&gt;BD$12)*('Dvd Calendar'!$E$899:$CZ$899&lt;=BD$13)*'Dvd Calendar'!$E$902:$CZ$902*(('Dvd Calendar'!$E$904:$CZ$904='Field Check'!$C$56)*('Field Check'!$C$56&lt;&gt;"")+('Dvd Calendar'!$E$904:$CZ$904='Field Check'!$C$57)*('Field Check'!$C$57&lt;&gt;"")))/'AS51'!$B$3,"")))</f>
        <v/>
      </c>
      <c r="BE97" s="163">
        <f>IF(BE$13="","",IF($B97="","",IFERROR($C97*$D97*SUMPRODUCT(('Dvd Calendar'!$E$899:$CZ$899&gt;BE$12)*('Dvd Calendar'!$E$899:$CZ$899&lt;=BE$13)*'Dvd Calendar'!$E$902:$CZ$902*(('Dvd Calendar'!$E$904:$CZ$904='Field Check'!$C$56)*('Field Check'!$C$56&lt;&gt;"")+('Dvd Calendar'!$E$904:$CZ$904='Field Check'!$C$57)*('Field Check'!$C$57&lt;&gt;"")))/'AS51'!$B$3,"")))</f>
        <v/>
      </c>
      <c r="BF97" s="163">
        <f>IF(BF$13="","",IF($B97="","",IFERROR($C97*$D97*SUMPRODUCT(('Dvd Calendar'!$E$899:$CZ$899&gt;BF$12)*('Dvd Calendar'!$E$899:$CZ$899&lt;=BF$13)*'Dvd Calendar'!$E$902:$CZ$902*(('Dvd Calendar'!$E$904:$CZ$904='Field Check'!$C$56)*('Field Check'!$C$56&lt;&gt;"")+('Dvd Calendar'!$E$904:$CZ$904='Field Check'!$C$57)*('Field Check'!$C$57&lt;&gt;"")))/'AS51'!$B$3,"")))</f>
        <v/>
      </c>
      <c r="BH97" s="163">
        <f>IF(BH$13="","",IF($B97="","",IFERROR(AQ97*$E97/100,"")))</f>
        <v/>
      </c>
      <c r="BI97" s="163">
        <f>IF(BI$13="","",IF($B97="","",IFERROR(AR97*$E97/100,"")))</f>
        <v/>
      </c>
      <c r="BJ97" s="163">
        <f>IF(BJ$13="","",IF($B97="","",IFERROR(AS97*$E97/100,"")))</f>
        <v/>
      </c>
      <c r="BK97" s="163">
        <f>IF(BK$13="","",IF($B97="","",IFERROR(AT97*$E97/100,"")))</f>
        <v/>
      </c>
      <c r="BL97" s="163">
        <f>IF(BL$13="","",IF($B97="","",IFERROR(AU97*$E97/100,"")))</f>
        <v/>
      </c>
      <c r="BM97" s="163">
        <f>IF(BM$13="","",IF($B97="","",IFERROR(AV97*$E97/100,"")))</f>
        <v/>
      </c>
      <c r="BN97" s="163">
        <f>IF(BN$13="","",IF($B97="","",IFERROR(AW97*$E97/100,"")))</f>
        <v/>
      </c>
      <c r="BO97" s="163">
        <f>IF(BO$13="","",IF($B97="","",IFERROR(AX97*$E97/100,"")))</f>
        <v/>
      </c>
      <c r="BP97" s="163">
        <f>IF(BP$13="","",IF($B97="","",IFERROR(AY97*$E97/100,"")))</f>
        <v/>
      </c>
      <c r="BQ97" s="163">
        <f>IF(BQ$13="","",IF($B97="","",IFERROR(AZ97*$E97/100,"")))</f>
        <v/>
      </c>
      <c r="BR97" s="163">
        <f>IF(BR$13="","",IF($B97="","",IFERROR(BA97*$E97/100,"")))</f>
        <v/>
      </c>
      <c r="BS97" s="163">
        <f>IF(BS$13="","",IF($B97="","",IFERROR(BB97*$E97/100,"")))</f>
        <v/>
      </c>
      <c r="BT97" s="163">
        <f>IF(BT$13="","",IF($B97="","",IFERROR(BC97*$E97/100,"")))</f>
        <v/>
      </c>
      <c r="BU97" s="163">
        <f>IF(BU$13="","",IF($B97="","",IFERROR(BD97*$E97/100,"")))</f>
        <v/>
      </c>
      <c r="BV97" s="163">
        <f>IF(BV$13="","",IF($B97="","",IFERROR(BE97*$E97/100,"")))</f>
        <v/>
      </c>
      <c r="BW97" s="163">
        <f>IF(BW$13="","",IF($B97="","",IFERROR(BF97*$E97/100,"")))</f>
        <v/>
      </c>
    </row>
    <row r="98">
      <c r="B98" s="126">
        <f>IF('AS51'!$C$88="","",'AS51'!$C$88)</f>
        <v/>
      </c>
      <c r="C98" s="74">
        <f>IF('AS51'!$B$88="","",'AS51'!$B$88)</f>
        <v/>
      </c>
      <c r="D98" s="75">
        <f>IFERROR('AS51'!$Q$88,1)</f>
        <v/>
      </c>
      <c r="E98" s="76">
        <f>IF($B98="","",IF(ISNUMBER('AS51'!$I$88),'AS51'!$I$88,'Index Summary'!$C$7))</f>
        <v/>
      </c>
      <c r="F98" s="77">
        <f>IF(F$13="","",IF($B98="","",IFERROR($C98*$D98*IF((Override!$C$4="ON")*(COUNTIFS(Override!$B$11:$B$40,$B98,Override!$D$11:$D$40,1,Override!$E$11:$E$40,"&gt;=0")-COUNTIFS(Override!$B$11:$B$40,$B98,Override!$D$11:$D$40,1,Override!$E$11:$E$40,"&gt;=0",Override!$C$11:$C$40,"MXAU"))&gt;0,SUMIFS(Override!$E$11:$E$40,Override!$B$11:$B$40,$B98,Override!$D$11:$D$40,1)-SUMIFS(Override!$E$11:$E$40,Override!$B$11:$B$40,$B98,Override!$D$11:$D$40,1,Override!$C$11:$C$40,"MXAU"),Override!$C$133)/'AS51'!$B$3,"")))</f>
        <v/>
      </c>
      <c r="G98" s="77">
        <f>IF(G$13="","",IF($B98="","",IFERROR($C98*$D98*IF((Override!$C$4="ON")*(COUNTIFS(Override!$B$11:$B$40,$B98,Override!$D$11:$D$40,2,Override!$E$11:$E$40,"&gt;=0")-COUNTIFS(Override!$B$11:$B$40,$B98,Override!$D$11:$D$40,2,Override!$E$11:$E$40,"&gt;=0",Override!$C$11:$C$40,"MXAU"))&gt;0,SUMIFS(Override!$E$11:$E$40,Override!$B$11:$B$40,$B98,Override!$D$11:$D$40,2)-SUMIFS(Override!$E$11:$E$40,Override!$B$11:$B$40,$B98,Override!$D$11:$D$40,2,Override!$C$11:$C$40,"MXAU"),Override!$D$133)/'AS51'!$B$3,"")))</f>
        <v/>
      </c>
      <c r="H98" s="77">
        <f>IF(H$13="","",IF($B98="","",IFERROR($C98*$D98*IF((Override!$C$4="ON")*(COUNTIFS(Override!$B$11:$B$40,$B98,Override!$D$11:$D$40,3,Override!$E$11:$E$40,"&gt;=0")-COUNTIFS(Override!$B$11:$B$40,$B98,Override!$D$11:$D$40,3,Override!$E$11:$E$40,"&gt;=0",Override!$C$11:$C$40,"MXAU"))&gt;0,SUMIFS(Override!$E$11:$E$40,Override!$B$11:$B$40,$B98,Override!$D$11:$D$40,3)-SUMIFS(Override!$E$11:$E$40,Override!$B$11:$B$40,$B98,Override!$D$11:$D$40,3,Override!$C$11:$C$40,"MXAU"),Override!$E$133)/'AS51'!$B$3,"")))</f>
        <v/>
      </c>
      <c r="I98" s="77">
        <f>IF(I$13="","",IF($B98="","",IFERROR($C98*$D98*IF((Override!$C$4="ON")*(COUNTIFS(Override!$B$11:$B$40,$B98,Override!$D$11:$D$40,4,Override!$E$11:$E$40,"&gt;=0")-COUNTIFS(Override!$B$11:$B$40,$B98,Override!$D$11:$D$40,4,Override!$E$11:$E$40,"&gt;=0",Override!$C$11:$C$40,"MXAU"))&gt;0,SUMIFS(Override!$E$11:$E$40,Override!$B$11:$B$40,$B98,Override!$D$11:$D$40,4)-SUMIFS(Override!$E$11:$E$40,Override!$B$11:$B$40,$B98,Override!$D$11:$D$40,4,Override!$C$11:$C$40,"MXAU"),Override!$F$133)/'AS51'!$B$3,"")))</f>
        <v/>
      </c>
      <c r="J98" s="77">
        <f>IF(J$13="","",IF($B98="","",IFERROR($C98*$D98*IF((Override!$C$4="ON")*(COUNTIFS(Override!$B$11:$B$40,$B98,Override!$D$11:$D$40,5,Override!$E$11:$E$40,"&gt;=0")-COUNTIFS(Override!$B$11:$B$40,$B98,Override!$D$11:$D$40,5,Override!$E$11:$E$40,"&gt;=0",Override!$C$11:$C$40,"MXAU"))&gt;0,SUMIFS(Override!$E$11:$E$40,Override!$B$11:$B$40,$B98,Override!$D$11:$D$40,5)-SUMIFS(Override!$E$11:$E$40,Override!$B$11:$B$40,$B98,Override!$D$11:$D$40,5,Override!$C$11:$C$40,"MXAU"),Override!$G$133)/'AS51'!$B$3,"")))</f>
        <v/>
      </c>
      <c r="K98" s="77">
        <f>IF(K$13="","",IF($B98="","",IFERROR($C98*$D98*IF((Override!$C$4="ON")*(COUNTIFS(Override!$B$11:$B$40,$B98,Override!$D$11:$D$40,6,Override!$E$11:$E$40,"&gt;=0")-COUNTIFS(Override!$B$11:$B$40,$B98,Override!$D$11:$D$40,6,Override!$E$11:$E$40,"&gt;=0",Override!$C$11:$C$40,"MXAU"))&gt;0,SUMIFS(Override!$E$11:$E$40,Override!$B$11:$B$40,$B98,Override!$D$11:$D$40,6)-SUMIFS(Override!$E$11:$E$40,Override!$B$11:$B$40,$B98,Override!$D$11:$D$40,6,Override!$C$11:$C$40,"MXAU"),Override!$H$133)/'AS51'!$B$3,"")))</f>
        <v/>
      </c>
      <c r="L98" s="77">
        <f>IF(L$13="","",IF($B98="","",IFERROR($C98*$D98*IF((Override!$C$4="ON")*(COUNTIFS(Override!$B$11:$B$40,$B98,Override!$D$11:$D$40,7,Override!$E$11:$E$40,"&gt;=0")-COUNTIFS(Override!$B$11:$B$40,$B98,Override!$D$11:$D$40,7,Override!$E$11:$E$40,"&gt;=0",Override!$C$11:$C$40,"MXAU"))&gt;0,SUMIFS(Override!$E$11:$E$40,Override!$B$11:$B$40,$B98,Override!$D$11:$D$40,7)-SUMIFS(Override!$E$11:$E$40,Override!$B$11:$B$40,$B98,Override!$D$11:$D$40,7,Override!$C$11:$C$40,"MXAU"),Override!$I$133)/'AS51'!$B$3,"")))</f>
        <v/>
      </c>
      <c r="M98" s="77">
        <f>IF(M$13="","",IF($B98="","",IFERROR($C98*$D98*IF((Override!$C$4="ON")*(COUNTIFS(Override!$B$11:$B$40,$B98,Override!$D$11:$D$40,8,Override!$E$11:$E$40,"&gt;=0")-COUNTIFS(Override!$B$11:$B$40,$B98,Override!$D$11:$D$40,8,Override!$E$11:$E$40,"&gt;=0",Override!$C$11:$C$40,"MXAU"))&gt;0,SUMIFS(Override!$E$11:$E$40,Override!$B$11:$B$40,$B98,Override!$D$11:$D$40,8)-SUMIFS(Override!$E$11:$E$40,Override!$B$11:$B$40,$B98,Override!$D$11:$D$40,8,Override!$C$11:$C$40,"MXAU"),Override!$J$133)/'AS51'!$B$3,"")))</f>
        <v/>
      </c>
      <c r="N98" s="77">
        <f>IF(N$13="","",IF($B98="","",IFERROR($C98*$D98*IF((Override!$C$4="ON")*(COUNTIFS(Override!$B$11:$B$40,$B98,Override!$D$11:$D$40,9,Override!$E$11:$E$40,"&gt;=0")-COUNTIFS(Override!$B$11:$B$40,$B98,Override!$D$11:$D$40,9,Override!$E$11:$E$40,"&gt;=0",Override!$C$11:$C$40,"MXAU"))&gt;0,SUMIFS(Override!$E$11:$E$40,Override!$B$11:$B$40,$B98,Override!$D$11:$D$40,9)-SUMIFS(Override!$E$11:$E$40,Override!$B$11:$B$40,$B98,Override!$D$11:$D$40,9,Override!$C$11:$C$40,"MXAU"),Override!$K$133)/'AS51'!$B$3,"")))</f>
        <v/>
      </c>
      <c r="O98" s="77">
        <f>IF(O$13="","",IF($B98="","",IFERROR($C98*$D98*IF((Override!$C$4="ON")*(COUNTIFS(Override!$B$11:$B$40,$B98,Override!$D$11:$D$40,10,Override!$E$11:$E$40,"&gt;=0")-COUNTIFS(Override!$B$11:$B$40,$B98,Override!$D$11:$D$40,10,Override!$E$11:$E$40,"&gt;=0",Override!$C$11:$C$40,"MXAU"))&gt;0,SUMIFS(Override!$E$11:$E$40,Override!$B$11:$B$40,$B98,Override!$D$11:$D$40,10)-SUMIFS(Override!$E$11:$E$40,Override!$B$11:$B$40,$B98,Override!$D$11:$D$40,10,Override!$C$11:$C$40,"MXAU"),Override!$L$133)/'AS51'!$B$3,"")))</f>
        <v/>
      </c>
      <c r="P98" s="77">
        <f>IF(P$13="","",IF($B98="","",IFERROR($C98*$D98*IF((Override!$C$4="ON")*(COUNTIFS(Override!$B$11:$B$40,$B98,Override!$D$11:$D$40,11,Override!$E$11:$E$40,"&gt;=0")-COUNTIFS(Override!$B$11:$B$40,$B98,Override!$D$11:$D$40,11,Override!$E$11:$E$40,"&gt;=0",Override!$C$11:$C$40,"MXAU"))&gt;0,SUMIFS(Override!$E$11:$E$40,Override!$B$11:$B$40,$B98,Override!$D$11:$D$40,11)-SUMIFS(Override!$E$11:$E$40,Override!$B$11:$B$40,$B98,Override!$D$11:$D$40,11,Override!$C$11:$C$40,"MXAU"),Override!$M$133)/'AS51'!$B$3,"")))</f>
        <v/>
      </c>
      <c r="Q98" s="77">
        <f>IF(Q$13="","",IF($B98="","",IFERROR($C98*$D98*IF((Override!$C$4="ON")*(COUNTIFS(Override!$B$11:$B$40,$B98,Override!$D$11:$D$40,12,Override!$E$11:$E$40,"&gt;=0")-COUNTIFS(Override!$B$11:$B$40,$B98,Override!$D$11:$D$40,12,Override!$E$11:$E$40,"&gt;=0",Override!$C$11:$C$40,"MXAU"))&gt;0,SUMIFS(Override!$E$11:$E$40,Override!$B$11:$B$40,$B98,Override!$D$11:$D$40,12)-SUMIFS(Override!$E$11:$E$40,Override!$B$11:$B$40,$B98,Override!$D$11:$D$40,12,Override!$C$11:$C$40,"MXAU"),Override!$N$133)/'AS51'!$B$3,"")))</f>
        <v/>
      </c>
      <c r="R98" s="77">
        <f>IF(R$13="","",IF($B98="","",IFERROR($C98*$D98*IF((Override!$C$4="ON")*(COUNTIFS(Override!$B$11:$B$40,$B98,Override!$D$11:$D$40,13,Override!$E$11:$E$40,"&gt;=0")-COUNTIFS(Override!$B$11:$B$40,$B98,Override!$D$11:$D$40,13,Override!$E$11:$E$40,"&gt;=0",Override!$C$11:$C$40,"MXAU"))&gt;0,SUMIFS(Override!$E$11:$E$40,Override!$B$11:$B$40,$B98,Override!$D$11:$D$40,13)-SUMIFS(Override!$E$11:$E$40,Override!$B$11:$B$40,$B98,Override!$D$11:$D$40,13,Override!$C$11:$C$40,"MXAU"),Override!$O$133)/'AS51'!$B$3,"")))</f>
        <v/>
      </c>
      <c r="S98" s="77">
        <f>IF(S$13="","",IF($B98="","",IFERROR($C98*$D98*IF((Override!$C$4="ON")*(COUNTIFS(Override!$B$11:$B$40,$B98,Override!$D$11:$D$40,14,Override!$E$11:$E$40,"&gt;=0")-COUNTIFS(Override!$B$11:$B$40,$B98,Override!$D$11:$D$40,14,Override!$E$11:$E$40,"&gt;=0",Override!$C$11:$C$40,"MXAU"))&gt;0,SUMIFS(Override!$E$11:$E$40,Override!$B$11:$B$40,$B98,Override!$D$11:$D$40,14)-SUMIFS(Override!$E$11:$E$40,Override!$B$11:$B$40,$B98,Override!$D$11:$D$40,14,Override!$C$11:$C$40,"MXAU"),Override!$P$133)/'AS51'!$B$3,"")))</f>
        <v/>
      </c>
      <c r="T98" s="77">
        <f>IF(T$13="","",IF($B98="","",IFERROR($C98*$D98*IF((Override!$C$4="ON")*(COUNTIFS(Override!$B$11:$B$40,$B98,Override!$D$11:$D$40,15,Override!$E$11:$E$40,"&gt;=0")-COUNTIFS(Override!$B$11:$B$40,$B98,Override!$D$11:$D$40,15,Override!$E$11:$E$40,"&gt;=0",Override!$C$11:$C$40,"MXAU"))&gt;0,SUMIFS(Override!$E$11:$E$40,Override!$B$11:$B$40,$B98,Override!$D$11:$D$40,15)-SUMIFS(Override!$E$11:$E$40,Override!$B$11:$B$40,$B98,Override!$D$11:$D$40,15,Override!$C$11:$C$40,"MXAU"),Override!$Q$133)/'AS51'!$B$3,"")))</f>
        <v/>
      </c>
      <c r="U98" s="77">
        <f>IF(U$13="","",IF($B98="","",IFERROR($C98*$D98*IF((Override!$C$4="ON")*(COUNTIFS(Override!$B$11:$B$40,$B98,Override!$D$11:$D$40,16,Override!$E$11:$E$40,"&gt;=0")-COUNTIFS(Override!$B$11:$B$40,$B98,Override!$D$11:$D$40,16,Override!$E$11:$E$40,"&gt;=0",Override!$C$11:$C$40,"MXAU"))&gt;0,SUMIFS(Override!$E$11:$E$40,Override!$B$11:$B$40,$B98,Override!$D$11:$D$40,16)-SUMIFS(Override!$E$11:$E$40,Override!$B$11:$B$40,$B98,Override!$D$11:$D$40,16,Override!$C$11:$C$40,"MXAU"),Override!$R$133)/'AS51'!$B$3,"")))</f>
        <v/>
      </c>
      <c r="W98" s="77">
        <f>IF(W$13="","",IF($B98="","",IFERROR(F98*$E98/100,"")))</f>
        <v/>
      </c>
      <c r="X98" s="77">
        <f>IF(X$13="","",IF($B98="","",IFERROR(G98*$E98/100,"")))</f>
        <v/>
      </c>
      <c r="Y98" s="77">
        <f>IF(Y$13="","",IF($B98="","",IFERROR(H98*$E98/100,"")))</f>
        <v/>
      </c>
      <c r="Z98" s="77">
        <f>IF(Z$13="","",IF($B98="","",IFERROR(I98*$E98/100,"")))</f>
        <v/>
      </c>
      <c r="AA98" s="77">
        <f>IF(AA$13="","",IF($B98="","",IFERROR(J98*$E98/100,"")))</f>
        <v/>
      </c>
      <c r="AB98" s="77">
        <f>IF(AB$13="","",IF($B98="","",IFERROR(K98*$E98/100,"")))</f>
        <v/>
      </c>
      <c r="AC98" s="77">
        <f>IF(AC$13="","",IF($B98="","",IFERROR(L98*$E98/100,"")))</f>
        <v/>
      </c>
      <c r="AD98" s="77">
        <f>IF(AD$13="","",IF($B98="","",IFERROR(M98*$E98/100,"")))</f>
        <v/>
      </c>
      <c r="AE98" s="77">
        <f>IF(AE$13="","",IF($B98="","",IFERROR(N98*$E98/100,"")))</f>
        <v/>
      </c>
      <c r="AF98" s="77">
        <f>IF(AF$13="","",IF($B98="","",IFERROR(O98*$E98/100,"")))</f>
        <v/>
      </c>
      <c r="AG98" s="77">
        <f>IF(AG$13="","",IF($B98="","",IFERROR(P98*$E98/100,"")))</f>
        <v/>
      </c>
      <c r="AH98" s="77">
        <f>IF(AH$13="","",IF($B98="","",IFERROR(Q98*$E98/100,"")))</f>
        <v/>
      </c>
      <c r="AI98" s="77">
        <f>IF(AI$13="","",IF($B98="","",IFERROR(R98*$E98/100,"")))</f>
        <v/>
      </c>
      <c r="AJ98" s="77">
        <f>IF(AJ$13="","",IF($B98="","",IFERROR(S98*$E98/100,"")))</f>
        <v/>
      </c>
      <c r="AK98" s="77">
        <f>IF(AK$13="","",IF($B98="","",IFERROR(T98*$E98/100,"")))</f>
        <v/>
      </c>
      <c r="AL98" s="77">
        <f>IF(AL$13="","",IF($B98="","",IFERROR(U98*$E98/100,"")))</f>
        <v/>
      </c>
      <c r="AN98" s="77">
        <f>IF($B98="","",SUMIF($F$13:$U$13,"&lt;="&amp;Sector!$D$51,$F98:$U98))</f>
        <v/>
      </c>
      <c r="AO98" s="77">
        <f>IF($B98="","",SUMIF($W$13:$AL$13,"&lt;="&amp;Sector!$D$51,$W98:$AL98))</f>
        <v/>
      </c>
      <c r="AQ98" s="163">
        <f>IF(AQ$13="","",IF($B98="","",IFERROR($C98*$D98*SUMPRODUCT(('Dvd Calendar'!$E$910:$CZ$910&gt;AQ$12)*('Dvd Calendar'!$E$910:$CZ$910&lt;=AQ$13)*'Dvd Calendar'!$E$913:$CZ$913*(('Dvd Calendar'!$E$915:$CZ$915='Field Check'!$C$56)*('Field Check'!$C$56&lt;&gt;"")+('Dvd Calendar'!$E$915:$CZ$915='Field Check'!$C$57)*('Field Check'!$C$57&lt;&gt;"")))/'AS51'!$B$3,"")))</f>
        <v/>
      </c>
      <c r="AR98" s="163">
        <f>IF(AR$13="","",IF($B98="","",IFERROR($C98*$D98*SUMPRODUCT(('Dvd Calendar'!$E$910:$CZ$910&gt;AR$12)*('Dvd Calendar'!$E$910:$CZ$910&lt;=AR$13)*'Dvd Calendar'!$E$913:$CZ$913*(('Dvd Calendar'!$E$915:$CZ$915='Field Check'!$C$56)*('Field Check'!$C$56&lt;&gt;"")+('Dvd Calendar'!$E$915:$CZ$915='Field Check'!$C$57)*('Field Check'!$C$57&lt;&gt;"")))/'AS51'!$B$3,"")))</f>
        <v/>
      </c>
      <c r="AS98" s="163">
        <f>IF(AS$13="","",IF($B98="","",IFERROR($C98*$D98*SUMPRODUCT(('Dvd Calendar'!$E$910:$CZ$910&gt;AS$12)*('Dvd Calendar'!$E$910:$CZ$910&lt;=AS$13)*'Dvd Calendar'!$E$913:$CZ$913*(('Dvd Calendar'!$E$915:$CZ$915='Field Check'!$C$56)*('Field Check'!$C$56&lt;&gt;"")+('Dvd Calendar'!$E$915:$CZ$915='Field Check'!$C$57)*('Field Check'!$C$57&lt;&gt;"")))/'AS51'!$B$3,"")))</f>
        <v/>
      </c>
      <c r="AT98" s="163">
        <f>IF(AT$13="","",IF($B98="","",IFERROR($C98*$D98*SUMPRODUCT(('Dvd Calendar'!$E$910:$CZ$910&gt;AT$12)*('Dvd Calendar'!$E$910:$CZ$910&lt;=AT$13)*'Dvd Calendar'!$E$913:$CZ$913*(('Dvd Calendar'!$E$915:$CZ$915='Field Check'!$C$56)*('Field Check'!$C$56&lt;&gt;"")+('Dvd Calendar'!$E$915:$CZ$915='Field Check'!$C$57)*('Field Check'!$C$57&lt;&gt;"")))/'AS51'!$B$3,"")))</f>
        <v/>
      </c>
      <c r="AU98" s="163">
        <f>IF(AU$13="","",IF($B98="","",IFERROR($C98*$D98*SUMPRODUCT(('Dvd Calendar'!$E$910:$CZ$910&gt;AU$12)*('Dvd Calendar'!$E$910:$CZ$910&lt;=AU$13)*'Dvd Calendar'!$E$913:$CZ$913*(('Dvd Calendar'!$E$915:$CZ$915='Field Check'!$C$56)*('Field Check'!$C$56&lt;&gt;"")+('Dvd Calendar'!$E$915:$CZ$915='Field Check'!$C$57)*('Field Check'!$C$57&lt;&gt;"")))/'AS51'!$B$3,"")))</f>
        <v/>
      </c>
      <c r="AV98" s="163">
        <f>IF(AV$13="","",IF($B98="","",IFERROR($C98*$D98*SUMPRODUCT(('Dvd Calendar'!$E$910:$CZ$910&gt;AV$12)*('Dvd Calendar'!$E$910:$CZ$910&lt;=AV$13)*'Dvd Calendar'!$E$913:$CZ$913*(('Dvd Calendar'!$E$915:$CZ$915='Field Check'!$C$56)*('Field Check'!$C$56&lt;&gt;"")+('Dvd Calendar'!$E$915:$CZ$915='Field Check'!$C$57)*('Field Check'!$C$57&lt;&gt;"")))/'AS51'!$B$3,"")))</f>
        <v/>
      </c>
      <c r="AW98" s="163">
        <f>IF(AW$13="","",IF($B98="","",IFERROR($C98*$D98*SUMPRODUCT(('Dvd Calendar'!$E$910:$CZ$910&gt;AW$12)*('Dvd Calendar'!$E$910:$CZ$910&lt;=AW$13)*'Dvd Calendar'!$E$913:$CZ$913*(('Dvd Calendar'!$E$915:$CZ$915='Field Check'!$C$56)*('Field Check'!$C$56&lt;&gt;"")+('Dvd Calendar'!$E$915:$CZ$915='Field Check'!$C$57)*('Field Check'!$C$57&lt;&gt;"")))/'AS51'!$B$3,"")))</f>
        <v/>
      </c>
      <c r="AX98" s="163">
        <f>IF(AX$13="","",IF($B98="","",IFERROR($C98*$D98*SUMPRODUCT(('Dvd Calendar'!$E$910:$CZ$910&gt;AX$12)*('Dvd Calendar'!$E$910:$CZ$910&lt;=AX$13)*'Dvd Calendar'!$E$913:$CZ$913*(('Dvd Calendar'!$E$915:$CZ$915='Field Check'!$C$56)*('Field Check'!$C$56&lt;&gt;"")+('Dvd Calendar'!$E$915:$CZ$915='Field Check'!$C$57)*('Field Check'!$C$57&lt;&gt;"")))/'AS51'!$B$3,"")))</f>
        <v/>
      </c>
      <c r="AY98" s="163">
        <f>IF(AY$13="","",IF($B98="","",IFERROR($C98*$D98*SUMPRODUCT(('Dvd Calendar'!$E$910:$CZ$910&gt;AY$12)*('Dvd Calendar'!$E$910:$CZ$910&lt;=AY$13)*'Dvd Calendar'!$E$913:$CZ$913*(('Dvd Calendar'!$E$915:$CZ$915='Field Check'!$C$56)*('Field Check'!$C$56&lt;&gt;"")+('Dvd Calendar'!$E$915:$CZ$915='Field Check'!$C$57)*('Field Check'!$C$57&lt;&gt;"")))/'AS51'!$B$3,"")))</f>
        <v/>
      </c>
      <c r="AZ98" s="163">
        <f>IF(AZ$13="","",IF($B98="","",IFERROR($C98*$D98*SUMPRODUCT(('Dvd Calendar'!$E$910:$CZ$910&gt;AZ$12)*('Dvd Calendar'!$E$910:$CZ$910&lt;=AZ$13)*'Dvd Calendar'!$E$913:$CZ$913*(('Dvd Calendar'!$E$915:$CZ$915='Field Check'!$C$56)*('Field Check'!$C$56&lt;&gt;"")+('Dvd Calendar'!$E$915:$CZ$915='Field Check'!$C$57)*('Field Check'!$C$57&lt;&gt;"")))/'AS51'!$B$3,"")))</f>
        <v/>
      </c>
      <c r="BA98" s="163">
        <f>IF(BA$13="","",IF($B98="","",IFERROR($C98*$D98*SUMPRODUCT(('Dvd Calendar'!$E$910:$CZ$910&gt;BA$12)*('Dvd Calendar'!$E$910:$CZ$910&lt;=BA$13)*'Dvd Calendar'!$E$913:$CZ$913*(('Dvd Calendar'!$E$915:$CZ$915='Field Check'!$C$56)*('Field Check'!$C$56&lt;&gt;"")+('Dvd Calendar'!$E$915:$CZ$915='Field Check'!$C$57)*('Field Check'!$C$57&lt;&gt;"")))/'AS51'!$B$3,"")))</f>
        <v/>
      </c>
      <c r="BB98" s="163">
        <f>IF(BB$13="","",IF($B98="","",IFERROR($C98*$D98*SUMPRODUCT(('Dvd Calendar'!$E$910:$CZ$910&gt;BB$12)*('Dvd Calendar'!$E$910:$CZ$910&lt;=BB$13)*'Dvd Calendar'!$E$913:$CZ$913*(('Dvd Calendar'!$E$915:$CZ$915='Field Check'!$C$56)*('Field Check'!$C$56&lt;&gt;"")+('Dvd Calendar'!$E$915:$CZ$915='Field Check'!$C$57)*('Field Check'!$C$57&lt;&gt;"")))/'AS51'!$B$3,"")))</f>
        <v/>
      </c>
      <c r="BC98" s="163">
        <f>IF(BC$13="","",IF($B98="","",IFERROR($C98*$D98*SUMPRODUCT(('Dvd Calendar'!$E$910:$CZ$910&gt;BC$12)*('Dvd Calendar'!$E$910:$CZ$910&lt;=BC$13)*'Dvd Calendar'!$E$913:$CZ$913*(('Dvd Calendar'!$E$915:$CZ$915='Field Check'!$C$56)*('Field Check'!$C$56&lt;&gt;"")+('Dvd Calendar'!$E$915:$CZ$915='Field Check'!$C$57)*('Field Check'!$C$57&lt;&gt;"")))/'AS51'!$B$3,"")))</f>
        <v/>
      </c>
      <c r="BD98" s="163">
        <f>IF(BD$13="","",IF($B98="","",IFERROR($C98*$D98*SUMPRODUCT(('Dvd Calendar'!$E$910:$CZ$910&gt;BD$12)*('Dvd Calendar'!$E$910:$CZ$910&lt;=BD$13)*'Dvd Calendar'!$E$913:$CZ$913*(('Dvd Calendar'!$E$915:$CZ$915='Field Check'!$C$56)*('Field Check'!$C$56&lt;&gt;"")+('Dvd Calendar'!$E$915:$CZ$915='Field Check'!$C$57)*('Field Check'!$C$57&lt;&gt;"")))/'AS51'!$B$3,"")))</f>
        <v/>
      </c>
      <c r="BE98" s="163">
        <f>IF(BE$13="","",IF($B98="","",IFERROR($C98*$D98*SUMPRODUCT(('Dvd Calendar'!$E$910:$CZ$910&gt;BE$12)*('Dvd Calendar'!$E$910:$CZ$910&lt;=BE$13)*'Dvd Calendar'!$E$913:$CZ$913*(('Dvd Calendar'!$E$915:$CZ$915='Field Check'!$C$56)*('Field Check'!$C$56&lt;&gt;"")+('Dvd Calendar'!$E$915:$CZ$915='Field Check'!$C$57)*('Field Check'!$C$57&lt;&gt;"")))/'AS51'!$B$3,"")))</f>
        <v/>
      </c>
      <c r="BF98" s="163">
        <f>IF(BF$13="","",IF($B98="","",IFERROR($C98*$D98*SUMPRODUCT(('Dvd Calendar'!$E$910:$CZ$910&gt;BF$12)*('Dvd Calendar'!$E$910:$CZ$910&lt;=BF$13)*'Dvd Calendar'!$E$913:$CZ$913*(('Dvd Calendar'!$E$915:$CZ$915='Field Check'!$C$56)*('Field Check'!$C$56&lt;&gt;"")+('Dvd Calendar'!$E$915:$CZ$915='Field Check'!$C$57)*('Field Check'!$C$57&lt;&gt;"")))/'AS51'!$B$3,"")))</f>
        <v/>
      </c>
      <c r="BH98" s="163">
        <f>IF(BH$13="","",IF($B98="","",IFERROR(AQ98*$E98/100,"")))</f>
        <v/>
      </c>
      <c r="BI98" s="163">
        <f>IF(BI$13="","",IF($B98="","",IFERROR(AR98*$E98/100,"")))</f>
        <v/>
      </c>
      <c r="BJ98" s="163">
        <f>IF(BJ$13="","",IF($B98="","",IFERROR(AS98*$E98/100,"")))</f>
        <v/>
      </c>
      <c r="BK98" s="163">
        <f>IF(BK$13="","",IF($B98="","",IFERROR(AT98*$E98/100,"")))</f>
        <v/>
      </c>
      <c r="BL98" s="163">
        <f>IF(BL$13="","",IF($B98="","",IFERROR(AU98*$E98/100,"")))</f>
        <v/>
      </c>
      <c r="BM98" s="163">
        <f>IF(BM$13="","",IF($B98="","",IFERROR(AV98*$E98/100,"")))</f>
        <v/>
      </c>
      <c r="BN98" s="163">
        <f>IF(BN$13="","",IF($B98="","",IFERROR(AW98*$E98/100,"")))</f>
        <v/>
      </c>
      <c r="BO98" s="163">
        <f>IF(BO$13="","",IF($B98="","",IFERROR(AX98*$E98/100,"")))</f>
        <v/>
      </c>
      <c r="BP98" s="163">
        <f>IF(BP$13="","",IF($B98="","",IFERROR(AY98*$E98/100,"")))</f>
        <v/>
      </c>
      <c r="BQ98" s="163">
        <f>IF(BQ$13="","",IF($B98="","",IFERROR(AZ98*$E98/100,"")))</f>
        <v/>
      </c>
      <c r="BR98" s="163">
        <f>IF(BR$13="","",IF($B98="","",IFERROR(BA98*$E98/100,"")))</f>
        <v/>
      </c>
      <c r="BS98" s="163">
        <f>IF(BS$13="","",IF($B98="","",IFERROR(BB98*$E98/100,"")))</f>
        <v/>
      </c>
      <c r="BT98" s="163">
        <f>IF(BT$13="","",IF($B98="","",IFERROR(BC98*$E98/100,"")))</f>
        <v/>
      </c>
      <c r="BU98" s="163">
        <f>IF(BU$13="","",IF($B98="","",IFERROR(BD98*$E98/100,"")))</f>
        <v/>
      </c>
      <c r="BV98" s="163">
        <f>IF(BV$13="","",IF($B98="","",IFERROR(BE98*$E98/100,"")))</f>
        <v/>
      </c>
      <c r="BW98" s="163">
        <f>IF(BW$13="","",IF($B98="","",IFERROR(BF98*$E98/100,"")))</f>
        <v/>
      </c>
    </row>
    <row r="99">
      <c r="B99" s="126">
        <f>IF('AS51'!$C$89="","",'AS51'!$C$89)</f>
        <v/>
      </c>
      <c r="C99" s="74">
        <f>IF('AS51'!$B$89="","",'AS51'!$B$89)</f>
        <v/>
      </c>
      <c r="D99" s="75">
        <f>IFERROR('AS51'!$Q$89,1)</f>
        <v/>
      </c>
      <c r="E99" s="76">
        <f>IF($B99="","",IF(ISNUMBER('AS51'!$I$89),'AS51'!$I$89,'Index Summary'!$C$7))</f>
        <v/>
      </c>
      <c r="F99" s="77">
        <f>IF(F$13="","",IF($B99="","",IFERROR($C99*$D99*IF((Override!$C$4="ON")*(COUNTIFS(Override!$B$11:$B$40,$B99,Override!$D$11:$D$40,1,Override!$E$11:$E$40,"&gt;=0")-COUNTIFS(Override!$B$11:$B$40,$B99,Override!$D$11:$D$40,1,Override!$E$11:$E$40,"&gt;=0",Override!$C$11:$C$40,"MXAU"))&gt;0,SUMIFS(Override!$E$11:$E$40,Override!$B$11:$B$40,$B99,Override!$D$11:$D$40,1)-SUMIFS(Override!$E$11:$E$40,Override!$B$11:$B$40,$B99,Override!$D$11:$D$40,1,Override!$C$11:$C$40,"MXAU"),Override!$C$134)/'AS51'!$B$3,"")))</f>
        <v/>
      </c>
      <c r="G99" s="77">
        <f>IF(G$13="","",IF($B99="","",IFERROR($C99*$D99*IF((Override!$C$4="ON")*(COUNTIFS(Override!$B$11:$B$40,$B99,Override!$D$11:$D$40,2,Override!$E$11:$E$40,"&gt;=0")-COUNTIFS(Override!$B$11:$B$40,$B99,Override!$D$11:$D$40,2,Override!$E$11:$E$40,"&gt;=0",Override!$C$11:$C$40,"MXAU"))&gt;0,SUMIFS(Override!$E$11:$E$40,Override!$B$11:$B$40,$B99,Override!$D$11:$D$40,2)-SUMIFS(Override!$E$11:$E$40,Override!$B$11:$B$40,$B99,Override!$D$11:$D$40,2,Override!$C$11:$C$40,"MXAU"),Override!$D$134)/'AS51'!$B$3,"")))</f>
        <v/>
      </c>
      <c r="H99" s="77">
        <f>IF(H$13="","",IF($B99="","",IFERROR($C99*$D99*IF((Override!$C$4="ON")*(COUNTIFS(Override!$B$11:$B$40,$B99,Override!$D$11:$D$40,3,Override!$E$11:$E$40,"&gt;=0")-COUNTIFS(Override!$B$11:$B$40,$B99,Override!$D$11:$D$40,3,Override!$E$11:$E$40,"&gt;=0",Override!$C$11:$C$40,"MXAU"))&gt;0,SUMIFS(Override!$E$11:$E$40,Override!$B$11:$B$40,$B99,Override!$D$11:$D$40,3)-SUMIFS(Override!$E$11:$E$40,Override!$B$11:$B$40,$B99,Override!$D$11:$D$40,3,Override!$C$11:$C$40,"MXAU"),Override!$E$134)/'AS51'!$B$3,"")))</f>
        <v/>
      </c>
      <c r="I99" s="77">
        <f>IF(I$13="","",IF($B99="","",IFERROR($C99*$D99*IF((Override!$C$4="ON")*(COUNTIFS(Override!$B$11:$B$40,$B99,Override!$D$11:$D$40,4,Override!$E$11:$E$40,"&gt;=0")-COUNTIFS(Override!$B$11:$B$40,$B99,Override!$D$11:$D$40,4,Override!$E$11:$E$40,"&gt;=0",Override!$C$11:$C$40,"MXAU"))&gt;0,SUMIFS(Override!$E$11:$E$40,Override!$B$11:$B$40,$B99,Override!$D$11:$D$40,4)-SUMIFS(Override!$E$11:$E$40,Override!$B$11:$B$40,$B99,Override!$D$11:$D$40,4,Override!$C$11:$C$40,"MXAU"),Override!$F$134)/'AS51'!$B$3,"")))</f>
        <v/>
      </c>
      <c r="J99" s="77">
        <f>IF(J$13="","",IF($B99="","",IFERROR($C99*$D99*IF((Override!$C$4="ON")*(COUNTIFS(Override!$B$11:$B$40,$B99,Override!$D$11:$D$40,5,Override!$E$11:$E$40,"&gt;=0")-COUNTIFS(Override!$B$11:$B$40,$B99,Override!$D$11:$D$40,5,Override!$E$11:$E$40,"&gt;=0",Override!$C$11:$C$40,"MXAU"))&gt;0,SUMIFS(Override!$E$11:$E$40,Override!$B$11:$B$40,$B99,Override!$D$11:$D$40,5)-SUMIFS(Override!$E$11:$E$40,Override!$B$11:$B$40,$B99,Override!$D$11:$D$40,5,Override!$C$11:$C$40,"MXAU"),Override!$G$134)/'AS51'!$B$3,"")))</f>
        <v/>
      </c>
      <c r="K99" s="77">
        <f>IF(K$13="","",IF($B99="","",IFERROR($C99*$D99*IF((Override!$C$4="ON")*(COUNTIFS(Override!$B$11:$B$40,$B99,Override!$D$11:$D$40,6,Override!$E$11:$E$40,"&gt;=0")-COUNTIFS(Override!$B$11:$B$40,$B99,Override!$D$11:$D$40,6,Override!$E$11:$E$40,"&gt;=0",Override!$C$11:$C$40,"MXAU"))&gt;0,SUMIFS(Override!$E$11:$E$40,Override!$B$11:$B$40,$B99,Override!$D$11:$D$40,6)-SUMIFS(Override!$E$11:$E$40,Override!$B$11:$B$40,$B99,Override!$D$11:$D$40,6,Override!$C$11:$C$40,"MXAU"),Override!$H$134)/'AS51'!$B$3,"")))</f>
        <v/>
      </c>
      <c r="L99" s="77">
        <f>IF(L$13="","",IF($B99="","",IFERROR($C99*$D99*IF((Override!$C$4="ON")*(COUNTIFS(Override!$B$11:$B$40,$B99,Override!$D$11:$D$40,7,Override!$E$11:$E$40,"&gt;=0")-COUNTIFS(Override!$B$11:$B$40,$B99,Override!$D$11:$D$40,7,Override!$E$11:$E$40,"&gt;=0",Override!$C$11:$C$40,"MXAU"))&gt;0,SUMIFS(Override!$E$11:$E$40,Override!$B$11:$B$40,$B99,Override!$D$11:$D$40,7)-SUMIFS(Override!$E$11:$E$40,Override!$B$11:$B$40,$B99,Override!$D$11:$D$40,7,Override!$C$11:$C$40,"MXAU"),Override!$I$134)/'AS51'!$B$3,"")))</f>
        <v/>
      </c>
      <c r="M99" s="77">
        <f>IF(M$13="","",IF($B99="","",IFERROR($C99*$D99*IF((Override!$C$4="ON")*(COUNTIFS(Override!$B$11:$B$40,$B99,Override!$D$11:$D$40,8,Override!$E$11:$E$40,"&gt;=0")-COUNTIFS(Override!$B$11:$B$40,$B99,Override!$D$11:$D$40,8,Override!$E$11:$E$40,"&gt;=0",Override!$C$11:$C$40,"MXAU"))&gt;0,SUMIFS(Override!$E$11:$E$40,Override!$B$11:$B$40,$B99,Override!$D$11:$D$40,8)-SUMIFS(Override!$E$11:$E$40,Override!$B$11:$B$40,$B99,Override!$D$11:$D$40,8,Override!$C$11:$C$40,"MXAU"),Override!$J$134)/'AS51'!$B$3,"")))</f>
        <v/>
      </c>
      <c r="N99" s="77">
        <f>IF(N$13="","",IF($B99="","",IFERROR($C99*$D99*IF((Override!$C$4="ON")*(COUNTIFS(Override!$B$11:$B$40,$B99,Override!$D$11:$D$40,9,Override!$E$11:$E$40,"&gt;=0")-COUNTIFS(Override!$B$11:$B$40,$B99,Override!$D$11:$D$40,9,Override!$E$11:$E$40,"&gt;=0",Override!$C$11:$C$40,"MXAU"))&gt;0,SUMIFS(Override!$E$11:$E$40,Override!$B$11:$B$40,$B99,Override!$D$11:$D$40,9)-SUMIFS(Override!$E$11:$E$40,Override!$B$11:$B$40,$B99,Override!$D$11:$D$40,9,Override!$C$11:$C$40,"MXAU"),Override!$K$134)/'AS51'!$B$3,"")))</f>
        <v/>
      </c>
      <c r="O99" s="77">
        <f>IF(O$13="","",IF($B99="","",IFERROR($C99*$D99*IF((Override!$C$4="ON")*(COUNTIFS(Override!$B$11:$B$40,$B99,Override!$D$11:$D$40,10,Override!$E$11:$E$40,"&gt;=0")-COUNTIFS(Override!$B$11:$B$40,$B99,Override!$D$11:$D$40,10,Override!$E$11:$E$40,"&gt;=0",Override!$C$11:$C$40,"MXAU"))&gt;0,SUMIFS(Override!$E$11:$E$40,Override!$B$11:$B$40,$B99,Override!$D$11:$D$40,10)-SUMIFS(Override!$E$11:$E$40,Override!$B$11:$B$40,$B99,Override!$D$11:$D$40,10,Override!$C$11:$C$40,"MXAU"),Override!$L$134)/'AS51'!$B$3,"")))</f>
        <v/>
      </c>
      <c r="P99" s="77">
        <f>IF(P$13="","",IF($B99="","",IFERROR($C99*$D99*IF((Override!$C$4="ON")*(COUNTIFS(Override!$B$11:$B$40,$B99,Override!$D$11:$D$40,11,Override!$E$11:$E$40,"&gt;=0")-COUNTIFS(Override!$B$11:$B$40,$B99,Override!$D$11:$D$40,11,Override!$E$11:$E$40,"&gt;=0",Override!$C$11:$C$40,"MXAU"))&gt;0,SUMIFS(Override!$E$11:$E$40,Override!$B$11:$B$40,$B99,Override!$D$11:$D$40,11)-SUMIFS(Override!$E$11:$E$40,Override!$B$11:$B$40,$B99,Override!$D$11:$D$40,11,Override!$C$11:$C$40,"MXAU"),Override!$M$134)/'AS51'!$B$3,"")))</f>
        <v/>
      </c>
      <c r="Q99" s="77">
        <f>IF(Q$13="","",IF($B99="","",IFERROR($C99*$D99*IF((Override!$C$4="ON")*(COUNTIFS(Override!$B$11:$B$40,$B99,Override!$D$11:$D$40,12,Override!$E$11:$E$40,"&gt;=0")-COUNTIFS(Override!$B$11:$B$40,$B99,Override!$D$11:$D$40,12,Override!$E$11:$E$40,"&gt;=0",Override!$C$11:$C$40,"MXAU"))&gt;0,SUMIFS(Override!$E$11:$E$40,Override!$B$11:$B$40,$B99,Override!$D$11:$D$40,12)-SUMIFS(Override!$E$11:$E$40,Override!$B$11:$B$40,$B99,Override!$D$11:$D$40,12,Override!$C$11:$C$40,"MXAU"),Override!$N$134)/'AS51'!$B$3,"")))</f>
        <v/>
      </c>
      <c r="R99" s="77">
        <f>IF(R$13="","",IF($B99="","",IFERROR($C99*$D99*IF((Override!$C$4="ON")*(COUNTIFS(Override!$B$11:$B$40,$B99,Override!$D$11:$D$40,13,Override!$E$11:$E$40,"&gt;=0")-COUNTIFS(Override!$B$11:$B$40,$B99,Override!$D$11:$D$40,13,Override!$E$11:$E$40,"&gt;=0",Override!$C$11:$C$40,"MXAU"))&gt;0,SUMIFS(Override!$E$11:$E$40,Override!$B$11:$B$40,$B99,Override!$D$11:$D$40,13)-SUMIFS(Override!$E$11:$E$40,Override!$B$11:$B$40,$B99,Override!$D$11:$D$40,13,Override!$C$11:$C$40,"MXAU"),Override!$O$134)/'AS51'!$B$3,"")))</f>
        <v/>
      </c>
      <c r="S99" s="77">
        <f>IF(S$13="","",IF($B99="","",IFERROR($C99*$D99*IF((Override!$C$4="ON")*(COUNTIFS(Override!$B$11:$B$40,$B99,Override!$D$11:$D$40,14,Override!$E$11:$E$40,"&gt;=0")-COUNTIFS(Override!$B$11:$B$40,$B99,Override!$D$11:$D$40,14,Override!$E$11:$E$40,"&gt;=0",Override!$C$11:$C$40,"MXAU"))&gt;0,SUMIFS(Override!$E$11:$E$40,Override!$B$11:$B$40,$B99,Override!$D$11:$D$40,14)-SUMIFS(Override!$E$11:$E$40,Override!$B$11:$B$40,$B99,Override!$D$11:$D$40,14,Override!$C$11:$C$40,"MXAU"),Override!$P$134)/'AS51'!$B$3,"")))</f>
        <v/>
      </c>
      <c r="T99" s="77">
        <f>IF(T$13="","",IF($B99="","",IFERROR($C99*$D99*IF((Override!$C$4="ON")*(COUNTIFS(Override!$B$11:$B$40,$B99,Override!$D$11:$D$40,15,Override!$E$11:$E$40,"&gt;=0")-COUNTIFS(Override!$B$11:$B$40,$B99,Override!$D$11:$D$40,15,Override!$E$11:$E$40,"&gt;=0",Override!$C$11:$C$40,"MXAU"))&gt;0,SUMIFS(Override!$E$11:$E$40,Override!$B$11:$B$40,$B99,Override!$D$11:$D$40,15)-SUMIFS(Override!$E$11:$E$40,Override!$B$11:$B$40,$B99,Override!$D$11:$D$40,15,Override!$C$11:$C$40,"MXAU"),Override!$Q$134)/'AS51'!$B$3,"")))</f>
        <v/>
      </c>
      <c r="U99" s="77">
        <f>IF(U$13="","",IF($B99="","",IFERROR($C99*$D99*IF((Override!$C$4="ON")*(COUNTIFS(Override!$B$11:$B$40,$B99,Override!$D$11:$D$40,16,Override!$E$11:$E$40,"&gt;=0")-COUNTIFS(Override!$B$11:$B$40,$B99,Override!$D$11:$D$40,16,Override!$E$11:$E$40,"&gt;=0",Override!$C$11:$C$40,"MXAU"))&gt;0,SUMIFS(Override!$E$11:$E$40,Override!$B$11:$B$40,$B99,Override!$D$11:$D$40,16)-SUMIFS(Override!$E$11:$E$40,Override!$B$11:$B$40,$B99,Override!$D$11:$D$40,16,Override!$C$11:$C$40,"MXAU"),Override!$R$134)/'AS51'!$B$3,"")))</f>
        <v/>
      </c>
      <c r="W99" s="77">
        <f>IF(W$13="","",IF($B99="","",IFERROR(F99*$E99/100,"")))</f>
        <v/>
      </c>
      <c r="X99" s="77">
        <f>IF(X$13="","",IF($B99="","",IFERROR(G99*$E99/100,"")))</f>
        <v/>
      </c>
      <c r="Y99" s="77">
        <f>IF(Y$13="","",IF($B99="","",IFERROR(H99*$E99/100,"")))</f>
        <v/>
      </c>
      <c r="Z99" s="77">
        <f>IF(Z$13="","",IF($B99="","",IFERROR(I99*$E99/100,"")))</f>
        <v/>
      </c>
      <c r="AA99" s="77">
        <f>IF(AA$13="","",IF($B99="","",IFERROR(J99*$E99/100,"")))</f>
        <v/>
      </c>
      <c r="AB99" s="77">
        <f>IF(AB$13="","",IF($B99="","",IFERROR(K99*$E99/100,"")))</f>
        <v/>
      </c>
      <c r="AC99" s="77">
        <f>IF(AC$13="","",IF($B99="","",IFERROR(L99*$E99/100,"")))</f>
        <v/>
      </c>
      <c r="AD99" s="77">
        <f>IF(AD$13="","",IF($B99="","",IFERROR(M99*$E99/100,"")))</f>
        <v/>
      </c>
      <c r="AE99" s="77">
        <f>IF(AE$13="","",IF($B99="","",IFERROR(N99*$E99/100,"")))</f>
        <v/>
      </c>
      <c r="AF99" s="77">
        <f>IF(AF$13="","",IF($B99="","",IFERROR(O99*$E99/100,"")))</f>
        <v/>
      </c>
      <c r="AG99" s="77">
        <f>IF(AG$13="","",IF($B99="","",IFERROR(P99*$E99/100,"")))</f>
        <v/>
      </c>
      <c r="AH99" s="77">
        <f>IF(AH$13="","",IF($B99="","",IFERROR(Q99*$E99/100,"")))</f>
        <v/>
      </c>
      <c r="AI99" s="77">
        <f>IF(AI$13="","",IF($B99="","",IFERROR(R99*$E99/100,"")))</f>
        <v/>
      </c>
      <c r="AJ99" s="77">
        <f>IF(AJ$13="","",IF($B99="","",IFERROR(S99*$E99/100,"")))</f>
        <v/>
      </c>
      <c r="AK99" s="77">
        <f>IF(AK$13="","",IF($B99="","",IFERROR(T99*$E99/100,"")))</f>
        <v/>
      </c>
      <c r="AL99" s="77">
        <f>IF(AL$13="","",IF($B99="","",IFERROR(U99*$E99/100,"")))</f>
        <v/>
      </c>
      <c r="AN99" s="77">
        <f>IF($B99="","",SUMIF($F$13:$U$13,"&lt;="&amp;Sector!$D$51,$F99:$U99))</f>
        <v/>
      </c>
      <c r="AO99" s="77">
        <f>IF($B99="","",SUMIF($W$13:$AL$13,"&lt;="&amp;Sector!$D$51,$W99:$AL99))</f>
        <v/>
      </c>
      <c r="AQ99" s="163">
        <f>IF(AQ$13="","",IF($B99="","",IFERROR($C99*$D99*SUMPRODUCT(('Dvd Calendar'!$E$921:$CZ$921&gt;AQ$12)*('Dvd Calendar'!$E$921:$CZ$921&lt;=AQ$13)*'Dvd Calendar'!$E$924:$CZ$924*(('Dvd Calendar'!$E$926:$CZ$926='Field Check'!$C$56)*('Field Check'!$C$56&lt;&gt;"")+('Dvd Calendar'!$E$926:$CZ$926='Field Check'!$C$57)*('Field Check'!$C$57&lt;&gt;"")))/'AS51'!$B$3,"")))</f>
        <v/>
      </c>
      <c r="AR99" s="163">
        <f>IF(AR$13="","",IF($B99="","",IFERROR($C99*$D99*SUMPRODUCT(('Dvd Calendar'!$E$921:$CZ$921&gt;AR$12)*('Dvd Calendar'!$E$921:$CZ$921&lt;=AR$13)*'Dvd Calendar'!$E$924:$CZ$924*(('Dvd Calendar'!$E$926:$CZ$926='Field Check'!$C$56)*('Field Check'!$C$56&lt;&gt;"")+('Dvd Calendar'!$E$926:$CZ$926='Field Check'!$C$57)*('Field Check'!$C$57&lt;&gt;"")))/'AS51'!$B$3,"")))</f>
        <v/>
      </c>
      <c r="AS99" s="163">
        <f>IF(AS$13="","",IF($B99="","",IFERROR($C99*$D99*SUMPRODUCT(('Dvd Calendar'!$E$921:$CZ$921&gt;AS$12)*('Dvd Calendar'!$E$921:$CZ$921&lt;=AS$13)*'Dvd Calendar'!$E$924:$CZ$924*(('Dvd Calendar'!$E$926:$CZ$926='Field Check'!$C$56)*('Field Check'!$C$56&lt;&gt;"")+('Dvd Calendar'!$E$926:$CZ$926='Field Check'!$C$57)*('Field Check'!$C$57&lt;&gt;"")))/'AS51'!$B$3,"")))</f>
        <v/>
      </c>
      <c r="AT99" s="163">
        <f>IF(AT$13="","",IF($B99="","",IFERROR($C99*$D99*SUMPRODUCT(('Dvd Calendar'!$E$921:$CZ$921&gt;AT$12)*('Dvd Calendar'!$E$921:$CZ$921&lt;=AT$13)*'Dvd Calendar'!$E$924:$CZ$924*(('Dvd Calendar'!$E$926:$CZ$926='Field Check'!$C$56)*('Field Check'!$C$56&lt;&gt;"")+('Dvd Calendar'!$E$926:$CZ$926='Field Check'!$C$57)*('Field Check'!$C$57&lt;&gt;"")))/'AS51'!$B$3,"")))</f>
        <v/>
      </c>
      <c r="AU99" s="163">
        <f>IF(AU$13="","",IF($B99="","",IFERROR($C99*$D99*SUMPRODUCT(('Dvd Calendar'!$E$921:$CZ$921&gt;AU$12)*('Dvd Calendar'!$E$921:$CZ$921&lt;=AU$13)*'Dvd Calendar'!$E$924:$CZ$924*(('Dvd Calendar'!$E$926:$CZ$926='Field Check'!$C$56)*('Field Check'!$C$56&lt;&gt;"")+('Dvd Calendar'!$E$926:$CZ$926='Field Check'!$C$57)*('Field Check'!$C$57&lt;&gt;"")))/'AS51'!$B$3,"")))</f>
        <v/>
      </c>
      <c r="AV99" s="163">
        <f>IF(AV$13="","",IF($B99="","",IFERROR($C99*$D99*SUMPRODUCT(('Dvd Calendar'!$E$921:$CZ$921&gt;AV$12)*('Dvd Calendar'!$E$921:$CZ$921&lt;=AV$13)*'Dvd Calendar'!$E$924:$CZ$924*(('Dvd Calendar'!$E$926:$CZ$926='Field Check'!$C$56)*('Field Check'!$C$56&lt;&gt;"")+('Dvd Calendar'!$E$926:$CZ$926='Field Check'!$C$57)*('Field Check'!$C$57&lt;&gt;"")))/'AS51'!$B$3,"")))</f>
        <v/>
      </c>
      <c r="AW99" s="163">
        <f>IF(AW$13="","",IF($B99="","",IFERROR($C99*$D99*SUMPRODUCT(('Dvd Calendar'!$E$921:$CZ$921&gt;AW$12)*('Dvd Calendar'!$E$921:$CZ$921&lt;=AW$13)*'Dvd Calendar'!$E$924:$CZ$924*(('Dvd Calendar'!$E$926:$CZ$926='Field Check'!$C$56)*('Field Check'!$C$56&lt;&gt;"")+('Dvd Calendar'!$E$926:$CZ$926='Field Check'!$C$57)*('Field Check'!$C$57&lt;&gt;"")))/'AS51'!$B$3,"")))</f>
        <v/>
      </c>
      <c r="AX99" s="163">
        <f>IF(AX$13="","",IF($B99="","",IFERROR($C99*$D99*SUMPRODUCT(('Dvd Calendar'!$E$921:$CZ$921&gt;AX$12)*('Dvd Calendar'!$E$921:$CZ$921&lt;=AX$13)*'Dvd Calendar'!$E$924:$CZ$924*(('Dvd Calendar'!$E$926:$CZ$926='Field Check'!$C$56)*('Field Check'!$C$56&lt;&gt;"")+('Dvd Calendar'!$E$926:$CZ$926='Field Check'!$C$57)*('Field Check'!$C$57&lt;&gt;"")))/'AS51'!$B$3,"")))</f>
        <v/>
      </c>
      <c r="AY99" s="163">
        <f>IF(AY$13="","",IF($B99="","",IFERROR($C99*$D99*SUMPRODUCT(('Dvd Calendar'!$E$921:$CZ$921&gt;AY$12)*('Dvd Calendar'!$E$921:$CZ$921&lt;=AY$13)*'Dvd Calendar'!$E$924:$CZ$924*(('Dvd Calendar'!$E$926:$CZ$926='Field Check'!$C$56)*('Field Check'!$C$56&lt;&gt;"")+('Dvd Calendar'!$E$926:$CZ$926='Field Check'!$C$57)*('Field Check'!$C$57&lt;&gt;"")))/'AS51'!$B$3,"")))</f>
        <v/>
      </c>
      <c r="AZ99" s="163">
        <f>IF(AZ$13="","",IF($B99="","",IFERROR($C99*$D99*SUMPRODUCT(('Dvd Calendar'!$E$921:$CZ$921&gt;AZ$12)*('Dvd Calendar'!$E$921:$CZ$921&lt;=AZ$13)*'Dvd Calendar'!$E$924:$CZ$924*(('Dvd Calendar'!$E$926:$CZ$926='Field Check'!$C$56)*('Field Check'!$C$56&lt;&gt;"")+('Dvd Calendar'!$E$926:$CZ$926='Field Check'!$C$57)*('Field Check'!$C$57&lt;&gt;"")))/'AS51'!$B$3,"")))</f>
        <v/>
      </c>
      <c r="BA99" s="163">
        <f>IF(BA$13="","",IF($B99="","",IFERROR($C99*$D99*SUMPRODUCT(('Dvd Calendar'!$E$921:$CZ$921&gt;BA$12)*('Dvd Calendar'!$E$921:$CZ$921&lt;=BA$13)*'Dvd Calendar'!$E$924:$CZ$924*(('Dvd Calendar'!$E$926:$CZ$926='Field Check'!$C$56)*('Field Check'!$C$56&lt;&gt;"")+('Dvd Calendar'!$E$926:$CZ$926='Field Check'!$C$57)*('Field Check'!$C$57&lt;&gt;"")))/'AS51'!$B$3,"")))</f>
        <v/>
      </c>
      <c r="BB99" s="163">
        <f>IF(BB$13="","",IF($B99="","",IFERROR($C99*$D99*SUMPRODUCT(('Dvd Calendar'!$E$921:$CZ$921&gt;BB$12)*('Dvd Calendar'!$E$921:$CZ$921&lt;=BB$13)*'Dvd Calendar'!$E$924:$CZ$924*(('Dvd Calendar'!$E$926:$CZ$926='Field Check'!$C$56)*('Field Check'!$C$56&lt;&gt;"")+('Dvd Calendar'!$E$926:$CZ$926='Field Check'!$C$57)*('Field Check'!$C$57&lt;&gt;"")))/'AS51'!$B$3,"")))</f>
        <v/>
      </c>
      <c r="BC99" s="163">
        <f>IF(BC$13="","",IF($B99="","",IFERROR($C99*$D99*SUMPRODUCT(('Dvd Calendar'!$E$921:$CZ$921&gt;BC$12)*('Dvd Calendar'!$E$921:$CZ$921&lt;=BC$13)*'Dvd Calendar'!$E$924:$CZ$924*(('Dvd Calendar'!$E$926:$CZ$926='Field Check'!$C$56)*('Field Check'!$C$56&lt;&gt;"")+('Dvd Calendar'!$E$926:$CZ$926='Field Check'!$C$57)*('Field Check'!$C$57&lt;&gt;"")))/'AS51'!$B$3,"")))</f>
        <v/>
      </c>
      <c r="BD99" s="163">
        <f>IF(BD$13="","",IF($B99="","",IFERROR($C99*$D99*SUMPRODUCT(('Dvd Calendar'!$E$921:$CZ$921&gt;BD$12)*('Dvd Calendar'!$E$921:$CZ$921&lt;=BD$13)*'Dvd Calendar'!$E$924:$CZ$924*(('Dvd Calendar'!$E$926:$CZ$926='Field Check'!$C$56)*('Field Check'!$C$56&lt;&gt;"")+('Dvd Calendar'!$E$926:$CZ$926='Field Check'!$C$57)*('Field Check'!$C$57&lt;&gt;"")))/'AS51'!$B$3,"")))</f>
        <v/>
      </c>
      <c r="BE99" s="163">
        <f>IF(BE$13="","",IF($B99="","",IFERROR($C99*$D99*SUMPRODUCT(('Dvd Calendar'!$E$921:$CZ$921&gt;BE$12)*('Dvd Calendar'!$E$921:$CZ$921&lt;=BE$13)*'Dvd Calendar'!$E$924:$CZ$924*(('Dvd Calendar'!$E$926:$CZ$926='Field Check'!$C$56)*('Field Check'!$C$56&lt;&gt;"")+('Dvd Calendar'!$E$926:$CZ$926='Field Check'!$C$57)*('Field Check'!$C$57&lt;&gt;"")))/'AS51'!$B$3,"")))</f>
        <v/>
      </c>
      <c r="BF99" s="163">
        <f>IF(BF$13="","",IF($B99="","",IFERROR($C99*$D99*SUMPRODUCT(('Dvd Calendar'!$E$921:$CZ$921&gt;BF$12)*('Dvd Calendar'!$E$921:$CZ$921&lt;=BF$13)*'Dvd Calendar'!$E$924:$CZ$924*(('Dvd Calendar'!$E$926:$CZ$926='Field Check'!$C$56)*('Field Check'!$C$56&lt;&gt;"")+('Dvd Calendar'!$E$926:$CZ$926='Field Check'!$C$57)*('Field Check'!$C$57&lt;&gt;"")))/'AS51'!$B$3,"")))</f>
        <v/>
      </c>
      <c r="BH99" s="163">
        <f>IF(BH$13="","",IF($B99="","",IFERROR(AQ99*$E99/100,"")))</f>
        <v/>
      </c>
      <c r="BI99" s="163">
        <f>IF(BI$13="","",IF($B99="","",IFERROR(AR99*$E99/100,"")))</f>
        <v/>
      </c>
      <c r="BJ99" s="163">
        <f>IF(BJ$13="","",IF($B99="","",IFERROR(AS99*$E99/100,"")))</f>
        <v/>
      </c>
      <c r="BK99" s="163">
        <f>IF(BK$13="","",IF($B99="","",IFERROR(AT99*$E99/100,"")))</f>
        <v/>
      </c>
      <c r="BL99" s="163">
        <f>IF(BL$13="","",IF($B99="","",IFERROR(AU99*$E99/100,"")))</f>
        <v/>
      </c>
      <c r="BM99" s="163">
        <f>IF(BM$13="","",IF($B99="","",IFERROR(AV99*$E99/100,"")))</f>
        <v/>
      </c>
      <c r="BN99" s="163">
        <f>IF(BN$13="","",IF($B99="","",IFERROR(AW99*$E99/100,"")))</f>
        <v/>
      </c>
      <c r="BO99" s="163">
        <f>IF(BO$13="","",IF($B99="","",IFERROR(AX99*$E99/100,"")))</f>
        <v/>
      </c>
      <c r="BP99" s="163">
        <f>IF(BP$13="","",IF($B99="","",IFERROR(AY99*$E99/100,"")))</f>
        <v/>
      </c>
      <c r="BQ99" s="163">
        <f>IF(BQ$13="","",IF($B99="","",IFERROR(AZ99*$E99/100,"")))</f>
        <v/>
      </c>
      <c r="BR99" s="163">
        <f>IF(BR$13="","",IF($B99="","",IFERROR(BA99*$E99/100,"")))</f>
        <v/>
      </c>
      <c r="BS99" s="163">
        <f>IF(BS$13="","",IF($B99="","",IFERROR(BB99*$E99/100,"")))</f>
        <v/>
      </c>
      <c r="BT99" s="163">
        <f>IF(BT$13="","",IF($B99="","",IFERROR(BC99*$E99/100,"")))</f>
        <v/>
      </c>
      <c r="BU99" s="163">
        <f>IF(BU$13="","",IF($B99="","",IFERROR(BD99*$E99/100,"")))</f>
        <v/>
      </c>
      <c r="BV99" s="163">
        <f>IF(BV$13="","",IF($B99="","",IFERROR(BE99*$E99/100,"")))</f>
        <v/>
      </c>
      <c r="BW99" s="163">
        <f>IF(BW$13="","",IF($B99="","",IFERROR(BF99*$E99/100,"")))</f>
        <v/>
      </c>
    </row>
    <row r="100">
      <c r="B100" s="126">
        <f>IF('AS51'!$C$90="","",'AS51'!$C$90)</f>
        <v/>
      </c>
      <c r="C100" s="74">
        <f>IF('AS51'!$B$90="","",'AS51'!$B$90)</f>
        <v/>
      </c>
      <c r="D100" s="75">
        <f>IFERROR('AS51'!$Q$90,1)</f>
        <v/>
      </c>
      <c r="E100" s="76">
        <f>IF($B100="","",IF(ISNUMBER('AS51'!$I$90),'AS51'!$I$90,'Index Summary'!$C$7))</f>
        <v/>
      </c>
      <c r="F100" s="77">
        <f>IF(F$13="","",IF($B100="","",IFERROR($C100*$D100*IF((Override!$C$4="ON")*(COUNTIFS(Override!$B$11:$B$40,$B100,Override!$D$11:$D$40,1,Override!$E$11:$E$40,"&gt;=0")-COUNTIFS(Override!$B$11:$B$40,$B100,Override!$D$11:$D$40,1,Override!$E$11:$E$40,"&gt;=0",Override!$C$11:$C$40,"MXAU"))&gt;0,SUMIFS(Override!$E$11:$E$40,Override!$B$11:$B$40,$B100,Override!$D$11:$D$40,1)-SUMIFS(Override!$E$11:$E$40,Override!$B$11:$B$40,$B100,Override!$D$11:$D$40,1,Override!$C$11:$C$40,"MXAU"),Override!$C$135)/'AS51'!$B$3,"")))</f>
        <v/>
      </c>
      <c r="G100" s="77">
        <f>IF(G$13="","",IF($B100="","",IFERROR($C100*$D100*IF((Override!$C$4="ON")*(COUNTIFS(Override!$B$11:$B$40,$B100,Override!$D$11:$D$40,2,Override!$E$11:$E$40,"&gt;=0")-COUNTIFS(Override!$B$11:$B$40,$B100,Override!$D$11:$D$40,2,Override!$E$11:$E$40,"&gt;=0",Override!$C$11:$C$40,"MXAU"))&gt;0,SUMIFS(Override!$E$11:$E$40,Override!$B$11:$B$40,$B100,Override!$D$11:$D$40,2)-SUMIFS(Override!$E$11:$E$40,Override!$B$11:$B$40,$B100,Override!$D$11:$D$40,2,Override!$C$11:$C$40,"MXAU"),Override!$D$135)/'AS51'!$B$3,"")))</f>
        <v/>
      </c>
      <c r="H100" s="77">
        <f>IF(H$13="","",IF($B100="","",IFERROR($C100*$D100*IF((Override!$C$4="ON")*(COUNTIFS(Override!$B$11:$B$40,$B100,Override!$D$11:$D$40,3,Override!$E$11:$E$40,"&gt;=0")-COUNTIFS(Override!$B$11:$B$40,$B100,Override!$D$11:$D$40,3,Override!$E$11:$E$40,"&gt;=0",Override!$C$11:$C$40,"MXAU"))&gt;0,SUMIFS(Override!$E$11:$E$40,Override!$B$11:$B$40,$B100,Override!$D$11:$D$40,3)-SUMIFS(Override!$E$11:$E$40,Override!$B$11:$B$40,$B100,Override!$D$11:$D$40,3,Override!$C$11:$C$40,"MXAU"),Override!$E$135)/'AS51'!$B$3,"")))</f>
        <v/>
      </c>
      <c r="I100" s="77">
        <f>IF(I$13="","",IF($B100="","",IFERROR($C100*$D100*IF((Override!$C$4="ON")*(COUNTIFS(Override!$B$11:$B$40,$B100,Override!$D$11:$D$40,4,Override!$E$11:$E$40,"&gt;=0")-COUNTIFS(Override!$B$11:$B$40,$B100,Override!$D$11:$D$40,4,Override!$E$11:$E$40,"&gt;=0",Override!$C$11:$C$40,"MXAU"))&gt;0,SUMIFS(Override!$E$11:$E$40,Override!$B$11:$B$40,$B100,Override!$D$11:$D$40,4)-SUMIFS(Override!$E$11:$E$40,Override!$B$11:$B$40,$B100,Override!$D$11:$D$40,4,Override!$C$11:$C$40,"MXAU"),Override!$F$135)/'AS51'!$B$3,"")))</f>
        <v/>
      </c>
      <c r="J100" s="77">
        <f>IF(J$13="","",IF($B100="","",IFERROR($C100*$D100*IF((Override!$C$4="ON")*(COUNTIFS(Override!$B$11:$B$40,$B100,Override!$D$11:$D$40,5,Override!$E$11:$E$40,"&gt;=0")-COUNTIFS(Override!$B$11:$B$40,$B100,Override!$D$11:$D$40,5,Override!$E$11:$E$40,"&gt;=0",Override!$C$11:$C$40,"MXAU"))&gt;0,SUMIFS(Override!$E$11:$E$40,Override!$B$11:$B$40,$B100,Override!$D$11:$D$40,5)-SUMIFS(Override!$E$11:$E$40,Override!$B$11:$B$40,$B100,Override!$D$11:$D$40,5,Override!$C$11:$C$40,"MXAU"),Override!$G$135)/'AS51'!$B$3,"")))</f>
        <v/>
      </c>
      <c r="K100" s="77">
        <f>IF(K$13="","",IF($B100="","",IFERROR($C100*$D100*IF((Override!$C$4="ON")*(COUNTIFS(Override!$B$11:$B$40,$B100,Override!$D$11:$D$40,6,Override!$E$11:$E$40,"&gt;=0")-COUNTIFS(Override!$B$11:$B$40,$B100,Override!$D$11:$D$40,6,Override!$E$11:$E$40,"&gt;=0",Override!$C$11:$C$40,"MXAU"))&gt;0,SUMIFS(Override!$E$11:$E$40,Override!$B$11:$B$40,$B100,Override!$D$11:$D$40,6)-SUMIFS(Override!$E$11:$E$40,Override!$B$11:$B$40,$B100,Override!$D$11:$D$40,6,Override!$C$11:$C$40,"MXAU"),Override!$H$135)/'AS51'!$B$3,"")))</f>
        <v/>
      </c>
      <c r="L100" s="77">
        <f>IF(L$13="","",IF($B100="","",IFERROR($C100*$D100*IF((Override!$C$4="ON")*(COUNTIFS(Override!$B$11:$B$40,$B100,Override!$D$11:$D$40,7,Override!$E$11:$E$40,"&gt;=0")-COUNTIFS(Override!$B$11:$B$40,$B100,Override!$D$11:$D$40,7,Override!$E$11:$E$40,"&gt;=0",Override!$C$11:$C$40,"MXAU"))&gt;0,SUMIFS(Override!$E$11:$E$40,Override!$B$11:$B$40,$B100,Override!$D$11:$D$40,7)-SUMIFS(Override!$E$11:$E$40,Override!$B$11:$B$40,$B100,Override!$D$11:$D$40,7,Override!$C$11:$C$40,"MXAU"),Override!$I$135)/'AS51'!$B$3,"")))</f>
        <v/>
      </c>
      <c r="M100" s="77">
        <f>IF(M$13="","",IF($B100="","",IFERROR($C100*$D100*IF((Override!$C$4="ON")*(COUNTIFS(Override!$B$11:$B$40,$B100,Override!$D$11:$D$40,8,Override!$E$11:$E$40,"&gt;=0")-COUNTIFS(Override!$B$11:$B$40,$B100,Override!$D$11:$D$40,8,Override!$E$11:$E$40,"&gt;=0",Override!$C$11:$C$40,"MXAU"))&gt;0,SUMIFS(Override!$E$11:$E$40,Override!$B$11:$B$40,$B100,Override!$D$11:$D$40,8)-SUMIFS(Override!$E$11:$E$40,Override!$B$11:$B$40,$B100,Override!$D$11:$D$40,8,Override!$C$11:$C$40,"MXAU"),Override!$J$135)/'AS51'!$B$3,"")))</f>
        <v/>
      </c>
      <c r="N100" s="77">
        <f>IF(N$13="","",IF($B100="","",IFERROR($C100*$D100*IF((Override!$C$4="ON")*(COUNTIFS(Override!$B$11:$B$40,$B100,Override!$D$11:$D$40,9,Override!$E$11:$E$40,"&gt;=0")-COUNTIFS(Override!$B$11:$B$40,$B100,Override!$D$11:$D$40,9,Override!$E$11:$E$40,"&gt;=0",Override!$C$11:$C$40,"MXAU"))&gt;0,SUMIFS(Override!$E$11:$E$40,Override!$B$11:$B$40,$B100,Override!$D$11:$D$40,9)-SUMIFS(Override!$E$11:$E$40,Override!$B$11:$B$40,$B100,Override!$D$11:$D$40,9,Override!$C$11:$C$40,"MXAU"),Override!$K$135)/'AS51'!$B$3,"")))</f>
        <v/>
      </c>
      <c r="O100" s="77">
        <f>IF(O$13="","",IF($B100="","",IFERROR($C100*$D100*IF((Override!$C$4="ON")*(COUNTIFS(Override!$B$11:$B$40,$B100,Override!$D$11:$D$40,10,Override!$E$11:$E$40,"&gt;=0")-COUNTIFS(Override!$B$11:$B$40,$B100,Override!$D$11:$D$40,10,Override!$E$11:$E$40,"&gt;=0",Override!$C$11:$C$40,"MXAU"))&gt;0,SUMIFS(Override!$E$11:$E$40,Override!$B$11:$B$40,$B100,Override!$D$11:$D$40,10)-SUMIFS(Override!$E$11:$E$40,Override!$B$11:$B$40,$B100,Override!$D$11:$D$40,10,Override!$C$11:$C$40,"MXAU"),Override!$L$135)/'AS51'!$B$3,"")))</f>
        <v/>
      </c>
      <c r="P100" s="77">
        <f>IF(P$13="","",IF($B100="","",IFERROR($C100*$D100*IF((Override!$C$4="ON")*(COUNTIFS(Override!$B$11:$B$40,$B100,Override!$D$11:$D$40,11,Override!$E$11:$E$40,"&gt;=0")-COUNTIFS(Override!$B$11:$B$40,$B100,Override!$D$11:$D$40,11,Override!$E$11:$E$40,"&gt;=0",Override!$C$11:$C$40,"MXAU"))&gt;0,SUMIFS(Override!$E$11:$E$40,Override!$B$11:$B$40,$B100,Override!$D$11:$D$40,11)-SUMIFS(Override!$E$11:$E$40,Override!$B$11:$B$40,$B100,Override!$D$11:$D$40,11,Override!$C$11:$C$40,"MXAU"),Override!$M$135)/'AS51'!$B$3,"")))</f>
        <v/>
      </c>
      <c r="Q100" s="77">
        <f>IF(Q$13="","",IF($B100="","",IFERROR($C100*$D100*IF((Override!$C$4="ON")*(COUNTIFS(Override!$B$11:$B$40,$B100,Override!$D$11:$D$40,12,Override!$E$11:$E$40,"&gt;=0")-COUNTIFS(Override!$B$11:$B$40,$B100,Override!$D$11:$D$40,12,Override!$E$11:$E$40,"&gt;=0",Override!$C$11:$C$40,"MXAU"))&gt;0,SUMIFS(Override!$E$11:$E$40,Override!$B$11:$B$40,$B100,Override!$D$11:$D$40,12)-SUMIFS(Override!$E$11:$E$40,Override!$B$11:$B$40,$B100,Override!$D$11:$D$40,12,Override!$C$11:$C$40,"MXAU"),Override!$N$135)/'AS51'!$B$3,"")))</f>
        <v/>
      </c>
      <c r="R100" s="77">
        <f>IF(R$13="","",IF($B100="","",IFERROR($C100*$D100*IF((Override!$C$4="ON")*(COUNTIFS(Override!$B$11:$B$40,$B100,Override!$D$11:$D$40,13,Override!$E$11:$E$40,"&gt;=0")-COUNTIFS(Override!$B$11:$B$40,$B100,Override!$D$11:$D$40,13,Override!$E$11:$E$40,"&gt;=0",Override!$C$11:$C$40,"MXAU"))&gt;0,SUMIFS(Override!$E$11:$E$40,Override!$B$11:$B$40,$B100,Override!$D$11:$D$40,13)-SUMIFS(Override!$E$11:$E$40,Override!$B$11:$B$40,$B100,Override!$D$11:$D$40,13,Override!$C$11:$C$40,"MXAU"),Override!$O$135)/'AS51'!$B$3,"")))</f>
        <v/>
      </c>
      <c r="S100" s="77">
        <f>IF(S$13="","",IF($B100="","",IFERROR($C100*$D100*IF((Override!$C$4="ON")*(COUNTIFS(Override!$B$11:$B$40,$B100,Override!$D$11:$D$40,14,Override!$E$11:$E$40,"&gt;=0")-COUNTIFS(Override!$B$11:$B$40,$B100,Override!$D$11:$D$40,14,Override!$E$11:$E$40,"&gt;=0",Override!$C$11:$C$40,"MXAU"))&gt;0,SUMIFS(Override!$E$11:$E$40,Override!$B$11:$B$40,$B100,Override!$D$11:$D$40,14)-SUMIFS(Override!$E$11:$E$40,Override!$B$11:$B$40,$B100,Override!$D$11:$D$40,14,Override!$C$11:$C$40,"MXAU"),Override!$P$135)/'AS51'!$B$3,"")))</f>
        <v/>
      </c>
      <c r="T100" s="77">
        <f>IF(T$13="","",IF($B100="","",IFERROR($C100*$D100*IF((Override!$C$4="ON")*(COUNTIFS(Override!$B$11:$B$40,$B100,Override!$D$11:$D$40,15,Override!$E$11:$E$40,"&gt;=0")-COUNTIFS(Override!$B$11:$B$40,$B100,Override!$D$11:$D$40,15,Override!$E$11:$E$40,"&gt;=0",Override!$C$11:$C$40,"MXAU"))&gt;0,SUMIFS(Override!$E$11:$E$40,Override!$B$11:$B$40,$B100,Override!$D$11:$D$40,15)-SUMIFS(Override!$E$11:$E$40,Override!$B$11:$B$40,$B100,Override!$D$11:$D$40,15,Override!$C$11:$C$40,"MXAU"),Override!$Q$135)/'AS51'!$B$3,"")))</f>
        <v/>
      </c>
      <c r="U100" s="77">
        <f>IF(U$13="","",IF($B100="","",IFERROR($C100*$D100*IF((Override!$C$4="ON")*(COUNTIFS(Override!$B$11:$B$40,$B100,Override!$D$11:$D$40,16,Override!$E$11:$E$40,"&gt;=0")-COUNTIFS(Override!$B$11:$B$40,$B100,Override!$D$11:$D$40,16,Override!$E$11:$E$40,"&gt;=0",Override!$C$11:$C$40,"MXAU"))&gt;0,SUMIFS(Override!$E$11:$E$40,Override!$B$11:$B$40,$B100,Override!$D$11:$D$40,16)-SUMIFS(Override!$E$11:$E$40,Override!$B$11:$B$40,$B100,Override!$D$11:$D$40,16,Override!$C$11:$C$40,"MXAU"),Override!$R$135)/'AS51'!$B$3,"")))</f>
        <v/>
      </c>
      <c r="W100" s="77">
        <f>IF(W$13="","",IF($B100="","",IFERROR(F100*$E100/100,"")))</f>
        <v/>
      </c>
      <c r="X100" s="77">
        <f>IF(X$13="","",IF($B100="","",IFERROR(G100*$E100/100,"")))</f>
        <v/>
      </c>
      <c r="Y100" s="77">
        <f>IF(Y$13="","",IF($B100="","",IFERROR(H100*$E100/100,"")))</f>
        <v/>
      </c>
      <c r="Z100" s="77">
        <f>IF(Z$13="","",IF($B100="","",IFERROR(I100*$E100/100,"")))</f>
        <v/>
      </c>
      <c r="AA100" s="77">
        <f>IF(AA$13="","",IF($B100="","",IFERROR(J100*$E100/100,"")))</f>
        <v/>
      </c>
      <c r="AB100" s="77">
        <f>IF(AB$13="","",IF($B100="","",IFERROR(K100*$E100/100,"")))</f>
        <v/>
      </c>
      <c r="AC100" s="77">
        <f>IF(AC$13="","",IF($B100="","",IFERROR(L100*$E100/100,"")))</f>
        <v/>
      </c>
      <c r="AD100" s="77">
        <f>IF(AD$13="","",IF($B100="","",IFERROR(M100*$E100/100,"")))</f>
        <v/>
      </c>
      <c r="AE100" s="77">
        <f>IF(AE$13="","",IF($B100="","",IFERROR(N100*$E100/100,"")))</f>
        <v/>
      </c>
      <c r="AF100" s="77">
        <f>IF(AF$13="","",IF($B100="","",IFERROR(O100*$E100/100,"")))</f>
        <v/>
      </c>
      <c r="AG100" s="77">
        <f>IF(AG$13="","",IF($B100="","",IFERROR(P100*$E100/100,"")))</f>
        <v/>
      </c>
      <c r="AH100" s="77">
        <f>IF(AH$13="","",IF($B100="","",IFERROR(Q100*$E100/100,"")))</f>
        <v/>
      </c>
      <c r="AI100" s="77">
        <f>IF(AI$13="","",IF($B100="","",IFERROR(R100*$E100/100,"")))</f>
        <v/>
      </c>
      <c r="AJ100" s="77">
        <f>IF(AJ$13="","",IF($B100="","",IFERROR(S100*$E100/100,"")))</f>
        <v/>
      </c>
      <c r="AK100" s="77">
        <f>IF(AK$13="","",IF($B100="","",IFERROR(T100*$E100/100,"")))</f>
        <v/>
      </c>
      <c r="AL100" s="77">
        <f>IF(AL$13="","",IF($B100="","",IFERROR(U100*$E100/100,"")))</f>
        <v/>
      </c>
      <c r="AN100" s="77">
        <f>IF($B100="","",SUMIF($F$13:$U$13,"&lt;="&amp;Sector!$D$51,$F100:$U100))</f>
        <v/>
      </c>
      <c r="AO100" s="77">
        <f>IF($B100="","",SUMIF($W$13:$AL$13,"&lt;="&amp;Sector!$D$51,$W100:$AL100))</f>
        <v/>
      </c>
      <c r="AQ100" s="163">
        <f>IF(AQ$13="","",IF($B100="","",IFERROR($C100*$D100*SUMPRODUCT(('Dvd Calendar'!$E$932:$CZ$932&gt;AQ$12)*('Dvd Calendar'!$E$932:$CZ$932&lt;=AQ$13)*'Dvd Calendar'!$E$935:$CZ$935*(('Dvd Calendar'!$E$937:$CZ$937='Field Check'!$C$56)*('Field Check'!$C$56&lt;&gt;"")+('Dvd Calendar'!$E$937:$CZ$937='Field Check'!$C$57)*('Field Check'!$C$57&lt;&gt;"")))/'AS51'!$B$3,"")))</f>
        <v/>
      </c>
      <c r="AR100" s="163">
        <f>IF(AR$13="","",IF($B100="","",IFERROR($C100*$D100*SUMPRODUCT(('Dvd Calendar'!$E$932:$CZ$932&gt;AR$12)*('Dvd Calendar'!$E$932:$CZ$932&lt;=AR$13)*'Dvd Calendar'!$E$935:$CZ$935*(('Dvd Calendar'!$E$937:$CZ$937='Field Check'!$C$56)*('Field Check'!$C$56&lt;&gt;"")+('Dvd Calendar'!$E$937:$CZ$937='Field Check'!$C$57)*('Field Check'!$C$57&lt;&gt;"")))/'AS51'!$B$3,"")))</f>
        <v/>
      </c>
      <c r="AS100" s="163">
        <f>IF(AS$13="","",IF($B100="","",IFERROR($C100*$D100*SUMPRODUCT(('Dvd Calendar'!$E$932:$CZ$932&gt;AS$12)*('Dvd Calendar'!$E$932:$CZ$932&lt;=AS$13)*'Dvd Calendar'!$E$935:$CZ$935*(('Dvd Calendar'!$E$937:$CZ$937='Field Check'!$C$56)*('Field Check'!$C$56&lt;&gt;"")+('Dvd Calendar'!$E$937:$CZ$937='Field Check'!$C$57)*('Field Check'!$C$57&lt;&gt;"")))/'AS51'!$B$3,"")))</f>
        <v/>
      </c>
      <c r="AT100" s="163">
        <f>IF(AT$13="","",IF($B100="","",IFERROR($C100*$D100*SUMPRODUCT(('Dvd Calendar'!$E$932:$CZ$932&gt;AT$12)*('Dvd Calendar'!$E$932:$CZ$932&lt;=AT$13)*'Dvd Calendar'!$E$935:$CZ$935*(('Dvd Calendar'!$E$937:$CZ$937='Field Check'!$C$56)*('Field Check'!$C$56&lt;&gt;"")+('Dvd Calendar'!$E$937:$CZ$937='Field Check'!$C$57)*('Field Check'!$C$57&lt;&gt;"")))/'AS51'!$B$3,"")))</f>
        <v/>
      </c>
      <c r="AU100" s="163">
        <f>IF(AU$13="","",IF($B100="","",IFERROR($C100*$D100*SUMPRODUCT(('Dvd Calendar'!$E$932:$CZ$932&gt;AU$12)*('Dvd Calendar'!$E$932:$CZ$932&lt;=AU$13)*'Dvd Calendar'!$E$935:$CZ$935*(('Dvd Calendar'!$E$937:$CZ$937='Field Check'!$C$56)*('Field Check'!$C$56&lt;&gt;"")+('Dvd Calendar'!$E$937:$CZ$937='Field Check'!$C$57)*('Field Check'!$C$57&lt;&gt;"")))/'AS51'!$B$3,"")))</f>
        <v/>
      </c>
      <c r="AV100" s="163">
        <f>IF(AV$13="","",IF($B100="","",IFERROR($C100*$D100*SUMPRODUCT(('Dvd Calendar'!$E$932:$CZ$932&gt;AV$12)*('Dvd Calendar'!$E$932:$CZ$932&lt;=AV$13)*'Dvd Calendar'!$E$935:$CZ$935*(('Dvd Calendar'!$E$937:$CZ$937='Field Check'!$C$56)*('Field Check'!$C$56&lt;&gt;"")+('Dvd Calendar'!$E$937:$CZ$937='Field Check'!$C$57)*('Field Check'!$C$57&lt;&gt;"")))/'AS51'!$B$3,"")))</f>
        <v/>
      </c>
      <c r="AW100" s="163">
        <f>IF(AW$13="","",IF($B100="","",IFERROR($C100*$D100*SUMPRODUCT(('Dvd Calendar'!$E$932:$CZ$932&gt;AW$12)*('Dvd Calendar'!$E$932:$CZ$932&lt;=AW$13)*'Dvd Calendar'!$E$935:$CZ$935*(('Dvd Calendar'!$E$937:$CZ$937='Field Check'!$C$56)*('Field Check'!$C$56&lt;&gt;"")+('Dvd Calendar'!$E$937:$CZ$937='Field Check'!$C$57)*('Field Check'!$C$57&lt;&gt;"")))/'AS51'!$B$3,"")))</f>
        <v/>
      </c>
      <c r="AX100" s="163">
        <f>IF(AX$13="","",IF($B100="","",IFERROR($C100*$D100*SUMPRODUCT(('Dvd Calendar'!$E$932:$CZ$932&gt;AX$12)*('Dvd Calendar'!$E$932:$CZ$932&lt;=AX$13)*'Dvd Calendar'!$E$935:$CZ$935*(('Dvd Calendar'!$E$937:$CZ$937='Field Check'!$C$56)*('Field Check'!$C$56&lt;&gt;"")+('Dvd Calendar'!$E$937:$CZ$937='Field Check'!$C$57)*('Field Check'!$C$57&lt;&gt;"")))/'AS51'!$B$3,"")))</f>
        <v/>
      </c>
      <c r="AY100" s="163">
        <f>IF(AY$13="","",IF($B100="","",IFERROR($C100*$D100*SUMPRODUCT(('Dvd Calendar'!$E$932:$CZ$932&gt;AY$12)*('Dvd Calendar'!$E$932:$CZ$932&lt;=AY$13)*'Dvd Calendar'!$E$935:$CZ$935*(('Dvd Calendar'!$E$937:$CZ$937='Field Check'!$C$56)*('Field Check'!$C$56&lt;&gt;"")+('Dvd Calendar'!$E$937:$CZ$937='Field Check'!$C$57)*('Field Check'!$C$57&lt;&gt;"")))/'AS51'!$B$3,"")))</f>
        <v/>
      </c>
      <c r="AZ100" s="163">
        <f>IF(AZ$13="","",IF($B100="","",IFERROR($C100*$D100*SUMPRODUCT(('Dvd Calendar'!$E$932:$CZ$932&gt;AZ$12)*('Dvd Calendar'!$E$932:$CZ$932&lt;=AZ$13)*'Dvd Calendar'!$E$935:$CZ$935*(('Dvd Calendar'!$E$937:$CZ$937='Field Check'!$C$56)*('Field Check'!$C$56&lt;&gt;"")+('Dvd Calendar'!$E$937:$CZ$937='Field Check'!$C$57)*('Field Check'!$C$57&lt;&gt;"")))/'AS51'!$B$3,"")))</f>
        <v/>
      </c>
      <c r="BA100" s="163">
        <f>IF(BA$13="","",IF($B100="","",IFERROR($C100*$D100*SUMPRODUCT(('Dvd Calendar'!$E$932:$CZ$932&gt;BA$12)*('Dvd Calendar'!$E$932:$CZ$932&lt;=BA$13)*'Dvd Calendar'!$E$935:$CZ$935*(('Dvd Calendar'!$E$937:$CZ$937='Field Check'!$C$56)*('Field Check'!$C$56&lt;&gt;"")+('Dvd Calendar'!$E$937:$CZ$937='Field Check'!$C$57)*('Field Check'!$C$57&lt;&gt;"")))/'AS51'!$B$3,"")))</f>
        <v/>
      </c>
      <c r="BB100" s="163">
        <f>IF(BB$13="","",IF($B100="","",IFERROR($C100*$D100*SUMPRODUCT(('Dvd Calendar'!$E$932:$CZ$932&gt;BB$12)*('Dvd Calendar'!$E$932:$CZ$932&lt;=BB$13)*'Dvd Calendar'!$E$935:$CZ$935*(('Dvd Calendar'!$E$937:$CZ$937='Field Check'!$C$56)*('Field Check'!$C$56&lt;&gt;"")+('Dvd Calendar'!$E$937:$CZ$937='Field Check'!$C$57)*('Field Check'!$C$57&lt;&gt;"")))/'AS51'!$B$3,"")))</f>
        <v/>
      </c>
      <c r="BC100" s="163">
        <f>IF(BC$13="","",IF($B100="","",IFERROR($C100*$D100*SUMPRODUCT(('Dvd Calendar'!$E$932:$CZ$932&gt;BC$12)*('Dvd Calendar'!$E$932:$CZ$932&lt;=BC$13)*'Dvd Calendar'!$E$935:$CZ$935*(('Dvd Calendar'!$E$937:$CZ$937='Field Check'!$C$56)*('Field Check'!$C$56&lt;&gt;"")+('Dvd Calendar'!$E$937:$CZ$937='Field Check'!$C$57)*('Field Check'!$C$57&lt;&gt;"")))/'AS51'!$B$3,"")))</f>
        <v/>
      </c>
      <c r="BD100" s="163">
        <f>IF(BD$13="","",IF($B100="","",IFERROR($C100*$D100*SUMPRODUCT(('Dvd Calendar'!$E$932:$CZ$932&gt;BD$12)*('Dvd Calendar'!$E$932:$CZ$932&lt;=BD$13)*'Dvd Calendar'!$E$935:$CZ$935*(('Dvd Calendar'!$E$937:$CZ$937='Field Check'!$C$56)*('Field Check'!$C$56&lt;&gt;"")+('Dvd Calendar'!$E$937:$CZ$937='Field Check'!$C$57)*('Field Check'!$C$57&lt;&gt;"")))/'AS51'!$B$3,"")))</f>
        <v/>
      </c>
      <c r="BE100" s="163">
        <f>IF(BE$13="","",IF($B100="","",IFERROR($C100*$D100*SUMPRODUCT(('Dvd Calendar'!$E$932:$CZ$932&gt;BE$12)*('Dvd Calendar'!$E$932:$CZ$932&lt;=BE$13)*'Dvd Calendar'!$E$935:$CZ$935*(('Dvd Calendar'!$E$937:$CZ$937='Field Check'!$C$56)*('Field Check'!$C$56&lt;&gt;"")+('Dvd Calendar'!$E$937:$CZ$937='Field Check'!$C$57)*('Field Check'!$C$57&lt;&gt;"")))/'AS51'!$B$3,"")))</f>
        <v/>
      </c>
      <c r="BF100" s="163">
        <f>IF(BF$13="","",IF($B100="","",IFERROR($C100*$D100*SUMPRODUCT(('Dvd Calendar'!$E$932:$CZ$932&gt;BF$12)*('Dvd Calendar'!$E$932:$CZ$932&lt;=BF$13)*'Dvd Calendar'!$E$935:$CZ$935*(('Dvd Calendar'!$E$937:$CZ$937='Field Check'!$C$56)*('Field Check'!$C$56&lt;&gt;"")+('Dvd Calendar'!$E$937:$CZ$937='Field Check'!$C$57)*('Field Check'!$C$57&lt;&gt;"")))/'AS51'!$B$3,"")))</f>
        <v/>
      </c>
      <c r="BH100" s="163">
        <f>IF(BH$13="","",IF($B100="","",IFERROR(AQ100*$E100/100,"")))</f>
        <v/>
      </c>
      <c r="BI100" s="163">
        <f>IF(BI$13="","",IF($B100="","",IFERROR(AR100*$E100/100,"")))</f>
        <v/>
      </c>
      <c r="BJ100" s="163">
        <f>IF(BJ$13="","",IF($B100="","",IFERROR(AS100*$E100/100,"")))</f>
        <v/>
      </c>
      <c r="BK100" s="163">
        <f>IF(BK$13="","",IF($B100="","",IFERROR(AT100*$E100/100,"")))</f>
        <v/>
      </c>
      <c r="BL100" s="163">
        <f>IF(BL$13="","",IF($B100="","",IFERROR(AU100*$E100/100,"")))</f>
        <v/>
      </c>
      <c r="BM100" s="163">
        <f>IF(BM$13="","",IF($B100="","",IFERROR(AV100*$E100/100,"")))</f>
        <v/>
      </c>
      <c r="BN100" s="163">
        <f>IF(BN$13="","",IF($B100="","",IFERROR(AW100*$E100/100,"")))</f>
        <v/>
      </c>
      <c r="BO100" s="163">
        <f>IF(BO$13="","",IF($B100="","",IFERROR(AX100*$E100/100,"")))</f>
        <v/>
      </c>
      <c r="BP100" s="163">
        <f>IF(BP$13="","",IF($B100="","",IFERROR(AY100*$E100/100,"")))</f>
        <v/>
      </c>
      <c r="BQ100" s="163">
        <f>IF(BQ$13="","",IF($B100="","",IFERROR(AZ100*$E100/100,"")))</f>
        <v/>
      </c>
      <c r="BR100" s="163">
        <f>IF(BR$13="","",IF($B100="","",IFERROR(BA100*$E100/100,"")))</f>
        <v/>
      </c>
      <c r="BS100" s="163">
        <f>IF(BS$13="","",IF($B100="","",IFERROR(BB100*$E100/100,"")))</f>
        <v/>
      </c>
      <c r="BT100" s="163">
        <f>IF(BT$13="","",IF($B100="","",IFERROR(BC100*$E100/100,"")))</f>
        <v/>
      </c>
      <c r="BU100" s="163">
        <f>IF(BU$13="","",IF($B100="","",IFERROR(BD100*$E100/100,"")))</f>
        <v/>
      </c>
      <c r="BV100" s="163">
        <f>IF(BV$13="","",IF($B100="","",IFERROR(BE100*$E100/100,"")))</f>
        <v/>
      </c>
      <c r="BW100" s="163">
        <f>IF(BW$13="","",IF($B100="","",IFERROR(BF100*$E100/100,"")))</f>
        <v/>
      </c>
    </row>
    <row r="101">
      <c r="B101" s="126">
        <f>IF('AS51'!$C$91="","",'AS51'!$C$91)</f>
        <v/>
      </c>
      <c r="C101" s="74">
        <f>IF('AS51'!$B$91="","",'AS51'!$B$91)</f>
        <v/>
      </c>
      <c r="D101" s="75">
        <f>IFERROR('AS51'!$Q$91,1)</f>
        <v/>
      </c>
      <c r="E101" s="76">
        <f>IF($B101="","",IF(ISNUMBER('AS51'!$I$91),'AS51'!$I$91,'Index Summary'!$C$7))</f>
        <v/>
      </c>
      <c r="F101" s="77">
        <f>IF(F$13="","",IF($B101="","",IFERROR($C101*$D101*IF((Override!$C$4="ON")*(COUNTIFS(Override!$B$11:$B$40,$B101,Override!$D$11:$D$40,1,Override!$E$11:$E$40,"&gt;=0")-COUNTIFS(Override!$B$11:$B$40,$B101,Override!$D$11:$D$40,1,Override!$E$11:$E$40,"&gt;=0",Override!$C$11:$C$40,"MXAU"))&gt;0,SUMIFS(Override!$E$11:$E$40,Override!$B$11:$B$40,$B101,Override!$D$11:$D$40,1)-SUMIFS(Override!$E$11:$E$40,Override!$B$11:$B$40,$B101,Override!$D$11:$D$40,1,Override!$C$11:$C$40,"MXAU"),Override!$C$136)/'AS51'!$B$3,"")))</f>
        <v/>
      </c>
      <c r="G101" s="77">
        <f>IF(G$13="","",IF($B101="","",IFERROR($C101*$D101*IF((Override!$C$4="ON")*(COUNTIFS(Override!$B$11:$B$40,$B101,Override!$D$11:$D$40,2,Override!$E$11:$E$40,"&gt;=0")-COUNTIFS(Override!$B$11:$B$40,$B101,Override!$D$11:$D$40,2,Override!$E$11:$E$40,"&gt;=0",Override!$C$11:$C$40,"MXAU"))&gt;0,SUMIFS(Override!$E$11:$E$40,Override!$B$11:$B$40,$B101,Override!$D$11:$D$40,2)-SUMIFS(Override!$E$11:$E$40,Override!$B$11:$B$40,$B101,Override!$D$11:$D$40,2,Override!$C$11:$C$40,"MXAU"),Override!$D$136)/'AS51'!$B$3,"")))</f>
        <v/>
      </c>
      <c r="H101" s="77">
        <f>IF(H$13="","",IF($B101="","",IFERROR($C101*$D101*IF((Override!$C$4="ON")*(COUNTIFS(Override!$B$11:$B$40,$B101,Override!$D$11:$D$40,3,Override!$E$11:$E$40,"&gt;=0")-COUNTIFS(Override!$B$11:$B$40,$B101,Override!$D$11:$D$40,3,Override!$E$11:$E$40,"&gt;=0",Override!$C$11:$C$40,"MXAU"))&gt;0,SUMIFS(Override!$E$11:$E$40,Override!$B$11:$B$40,$B101,Override!$D$11:$D$40,3)-SUMIFS(Override!$E$11:$E$40,Override!$B$11:$B$40,$B101,Override!$D$11:$D$40,3,Override!$C$11:$C$40,"MXAU"),Override!$E$136)/'AS51'!$B$3,"")))</f>
        <v/>
      </c>
      <c r="I101" s="77">
        <f>IF(I$13="","",IF($B101="","",IFERROR($C101*$D101*IF((Override!$C$4="ON")*(COUNTIFS(Override!$B$11:$B$40,$B101,Override!$D$11:$D$40,4,Override!$E$11:$E$40,"&gt;=0")-COUNTIFS(Override!$B$11:$B$40,$B101,Override!$D$11:$D$40,4,Override!$E$11:$E$40,"&gt;=0",Override!$C$11:$C$40,"MXAU"))&gt;0,SUMIFS(Override!$E$11:$E$40,Override!$B$11:$B$40,$B101,Override!$D$11:$D$40,4)-SUMIFS(Override!$E$11:$E$40,Override!$B$11:$B$40,$B101,Override!$D$11:$D$40,4,Override!$C$11:$C$40,"MXAU"),Override!$F$136)/'AS51'!$B$3,"")))</f>
        <v/>
      </c>
      <c r="J101" s="77">
        <f>IF(J$13="","",IF($B101="","",IFERROR($C101*$D101*IF((Override!$C$4="ON")*(COUNTIFS(Override!$B$11:$B$40,$B101,Override!$D$11:$D$40,5,Override!$E$11:$E$40,"&gt;=0")-COUNTIFS(Override!$B$11:$B$40,$B101,Override!$D$11:$D$40,5,Override!$E$11:$E$40,"&gt;=0",Override!$C$11:$C$40,"MXAU"))&gt;0,SUMIFS(Override!$E$11:$E$40,Override!$B$11:$B$40,$B101,Override!$D$11:$D$40,5)-SUMIFS(Override!$E$11:$E$40,Override!$B$11:$B$40,$B101,Override!$D$11:$D$40,5,Override!$C$11:$C$40,"MXAU"),Override!$G$136)/'AS51'!$B$3,"")))</f>
        <v/>
      </c>
      <c r="K101" s="77">
        <f>IF(K$13="","",IF($B101="","",IFERROR($C101*$D101*IF((Override!$C$4="ON")*(COUNTIFS(Override!$B$11:$B$40,$B101,Override!$D$11:$D$40,6,Override!$E$11:$E$40,"&gt;=0")-COUNTIFS(Override!$B$11:$B$40,$B101,Override!$D$11:$D$40,6,Override!$E$11:$E$40,"&gt;=0",Override!$C$11:$C$40,"MXAU"))&gt;0,SUMIFS(Override!$E$11:$E$40,Override!$B$11:$B$40,$B101,Override!$D$11:$D$40,6)-SUMIFS(Override!$E$11:$E$40,Override!$B$11:$B$40,$B101,Override!$D$11:$D$40,6,Override!$C$11:$C$40,"MXAU"),Override!$H$136)/'AS51'!$B$3,"")))</f>
        <v/>
      </c>
      <c r="L101" s="77">
        <f>IF(L$13="","",IF($B101="","",IFERROR($C101*$D101*IF((Override!$C$4="ON")*(COUNTIFS(Override!$B$11:$B$40,$B101,Override!$D$11:$D$40,7,Override!$E$11:$E$40,"&gt;=0")-COUNTIFS(Override!$B$11:$B$40,$B101,Override!$D$11:$D$40,7,Override!$E$11:$E$40,"&gt;=0",Override!$C$11:$C$40,"MXAU"))&gt;0,SUMIFS(Override!$E$11:$E$40,Override!$B$11:$B$40,$B101,Override!$D$11:$D$40,7)-SUMIFS(Override!$E$11:$E$40,Override!$B$11:$B$40,$B101,Override!$D$11:$D$40,7,Override!$C$11:$C$40,"MXAU"),Override!$I$136)/'AS51'!$B$3,"")))</f>
        <v/>
      </c>
      <c r="M101" s="77">
        <f>IF(M$13="","",IF($B101="","",IFERROR($C101*$D101*IF((Override!$C$4="ON")*(COUNTIFS(Override!$B$11:$B$40,$B101,Override!$D$11:$D$40,8,Override!$E$11:$E$40,"&gt;=0")-COUNTIFS(Override!$B$11:$B$40,$B101,Override!$D$11:$D$40,8,Override!$E$11:$E$40,"&gt;=0",Override!$C$11:$C$40,"MXAU"))&gt;0,SUMIFS(Override!$E$11:$E$40,Override!$B$11:$B$40,$B101,Override!$D$11:$D$40,8)-SUMIFS(Override!$E$11:$E$40,Override!$B$11:$B$40,$B101,Override!$D$11:$D$40,8,Override!$C$11:$C$40,"MXAU"),Override!$J$136)/'AS51'!$B$3,"")))</f>
        <v/>
      </c>
      <c r="N101" s="77">
        <f>IF(N$13="","",IF($B101="","",IFERROR($C101*$D101*IF((Override!$C$4="ON")*(COUNTIFS(Override!$B$11:$B$40,$B101,Override!$D$11:$D$40,9,Override!$E$11:$E$40,"&gt;=0")-COUNTIFS(Override!$B$11:$B$40,$B101,Override!$D$11:$D$40,9,Override!$E$11:$E$40,"&gt;=0",Override!$C$11:$C$40,"MXAU"))&gt;0,SUMIFS(Override!$E$11:$E$40,Override!$B$11:$B$40,$B101,Override!$D$11:$D$40,9)-SUMIFS(Override!$E$11:$E$40,Override!$B$11:$B$40,$B101,Override!$D$11:$D$40,9,Override!$C$11:$C$40,"MXAU"),Override!$K$136)/'AS51'!$B$3,"")))</f>
        <v/>
      </c>
      <c r="O101" s="77">
        <f>IF(O$13="","",IF($B101="","",IFERROR($C101*$D101*IF((Override!$C$4="ON")*(COUNTIFS(Override!$B$11:$B$40,$B101,Override!$D$11:$D$40,10,Override!$E$11:$E$40,"&gt;=0")-COUNTIFS(Override!$B$11:$B$40,$B101,Override!$D$11:$D$40,10,Override!$E$11:$E$40,"&gt;=0",Override!$C$11:$C$40,"MXAU"))&gt;0,SUMIFS(Override!$E$11:$E$40,Override!$B$11:$B$40,$B101,Override!$D$11:$D$40,10)-SUMIFS(Override!$E$11:$E$40,Override!$B$11:$B$40,$B101,Override!$D$11:$D$40,10,Override!$C$11:$C$40,"MXAU"),Override!$L$136)/'AS51'!$B$3,"")))</f>
        <v/>
      </c>
      <c r="P101" s="77">
        <f>IF(P$13="","",IF($B101="","",IFERROR($C101*$D101*IF((Override!$C$4="ON")*(COUNTIFS(Override!$B$11:$B$40,$B101,Override!$D$11:$D$40,11,Override!$E$11:$E$40,"&gt;=0")-COUNTIFS(Override!$B$11:$B$40,$B101,Override!$D$11:$D$40,11,Override!$E$11:$E$40,"&gt;=0",Override!$C$11:$C$40,"MXAU"))&gt;0,SUMIFS(Override!$E$11:$E$40,Override!$B$11:$B$40,$B101,Override!$D$11:$D$40,11)-SUMIFS(Override!$E$11:$E$40,Override!$B$11:$B$40,$B101,Override!$D$11:$D$40,11,Override!$C$11:$C$40,"MXAU"),Override!$M$136)/'AS51'!$B$3,"")))</f>
        <v/>
      </c>
      <c r="Q101" s="77">
        <f>IF(Q$13="","",IF($B101="","",IFERROR($C101*$D101*IF((Override!$C$4="ON")*(COUNTIFS(Override!$B$11:$B$40,$B101,Override!$D$11:$D$40,12,Override!$E$11:$E$40,"&gt;=0")-COUNTIFS(Override!$B$11:$B$40,$B101,Override!$D$11:$D$40,12,Override!$E$11:$E$40,"&gt;=0",Override!$C$11:$C$40,"MXAU"))&gt;0,SUMIFS(Override!$E$11:$E$40,Override!$B$11:$B$40,$B101,Override!$D$11:$D$40,12)-SUMIFS(Override!$E$11:$E$40,Override!$B$11:$B$40,$B101,Override!$D$11:$D$40,12,Override!$C$11:$C$40,"MXAU"),Override!$N$136)/'AS51'!$B$3,"")))</f>
        <v/>
      </c>
      <c r="R101" s="77">
        <f>IF(R$13="","",IF($B101="","",IFERROR($C101*$D101*IF((Override!$C$4="ON")*(COUNTIFS(Override!$B$11:$B$40,$B101,Override!$D$11:$D$40,13,Override!$E$11:$E$40,"&gt;=0")-COUNTIFS(Override!$B$11:$B$40,$B101,Override!$D$11:$D$40,13,Override!$E$11:$E$40,"&gt;=0",Override!$C$11:$C$40,"MXAU"))&gt;0,SUMIFS(Override!$E$11:$E$40,Override!$B$11:$B$40,$B101,Override!$D$11:$D$40,13)-SUMIFS(Override!$E$11:$E$40,Override!$B$11:$B$40,$B101,Override!$D$11:$D$40,13,Override!$C$11:$C$40,"MXAU"),Override!$O$136)/'AS51'!$B$3,"")))</f>
        <v/>
      </c>
      <c r="S101" s="77">
        <f>IF(S$13="","",IF($B101="","",IFERROR($C101*$D101*IF((Override!$C$4="ON")*(COUNTIFS(Override!$B$11:$B$40,$B101,Override!$D$11:$D$40,14,Override!$E$11:$E$40,"&gt;=0")-COUNTIFS(Override!$B$11:$B$40,$B101,Override!$D$11:$D$40,14,Override!$E$11:$E$40,"&gt;=0",Override!$C$11:$C$40,"MXAU"))&gt;0,SUMIFS(Override!$E$11:$E$40,Override!$B$11:$B$40,$B101,Override!$D$11:$D$40,14)-SUMIFS(Override!$E$11:$E$40,Override!$B$11:$B$40,$B101,Override!$D$11:$D$40,14,Override!$C$11:$C$40,"MXAU"),Override!$P$136)/'AS51'!$B$3,"")))</f>
        <v/>
      </c>
      <c r="T101" s="77">
        <f>IF(T$13="","",IF($B101="","",IFERROR($C101*$D101*IF((Override!$C$4="ON")*(COUNTIFS(Override!$B$11:$B$40,$B101,Override!$D$11:$D$40,15,Override!$E$11:$E$40,"&gt;=0")-COUNTIFS(Override!$B$11:$B$40,$B101,Override!$D$11:$D$40,15,Override!$E$11:$E$40,"&gt;=0",Override!$C$11:$C$40,"MXAU"))&gt;0,SUMIFS(Override!$E$11:$E$40,Override!$B$11:$B$40,$B101,Override!$D$11:$D$40,15)-SUMIFS(Override!$E$11:$E$40,Override!$B$11:$B$40,$B101,Override!$D$11:$D$40,15,Override!$C$11:$C$40,"MXAU"),Override!$Q$136)/'AS51'!$B$3,"")))</f>
        <v/>
      </c>
      <c r="U101" s="77">
        <f>IF(U$13="","",IF($B101="","",IFERROR($C101*$D101*IF((Override!$C$4="ON")*(COUNTIFS(Override!$B$11:$B$40,$B101,Override!$D$11:$D$40,16,Override!$E$11:$E$40,"&gt;=0")-COUNTIFS(Override!$B$11:$B$40,$B101,Override!$D$11:$D$40,16,Override!$E$11:$E$40,"&gt;=0",Override!$C$11:$C$40,"MXAU"))&gt;0,SUMIFS(Override!$E$11:$E$40,Override!$B$11:$B$40,$B101,Override!$D$11:$D$40,16)-SUMIFS(Override!$E$11:$E$40,Override!$B$11:$B$40,$B101,Override!$D$11:$D$40,16,Override!$C$11:$C$40,"MXAU"),Override!$R$136)/'AS51'!$B$3,"")))</f>
        <v/>
      </c>
      <c r="W101" s="77">
        <f>IF(W$13="","",IF($B101="","",IFERROR(F101*$E101/100,"")))</f>
        <v/>
      </c>
      <c r="X101" s="77">
        <f>IF(X$13="","",IF($B101="","",IFERROR(G101*$E101/100,"")))</f>
        <v/>
      </c>
      <c r="Y101" s="77">
        <f>IF(Y$13="","",IF($B101="","",IFERROR(H101*$E101/100,"")))</f>
        <v/>
      </c>
      <c r="Z101" s="77">
        <f>IF(Z$13="","",IF($B101="","",IFERROR(I101*$E101/100,"")))</f>
        <v/>
      </c>
      <c r="AA101" s="77">
        <f>IF(AA$13="","",IF($B101="","",IFERROR(J101*$E101/100,"")))</f>
        <v/>
      </c>
      <c r="AB101" s="77">
        <f>IF(AB$13="","",IF($B101="","",IFERROR(K101*$E101/100,"")))</f>
        <v/>
      </c>
      <c r="AC101" s="77">
        <f>IF(AC$13="","",IF($B101="","",IFERROR(L101*$E101/100,"")))</f>
        <v/>
      </c>
      <c r="AD101" s="77">
        <f>IF(AD$13="","",IF($B101="","",IFERROR(M101*$E101/100,"")))</f>
        <v/>
      </c>
      <c r="AE101" s="77">
        <f>IF(AE$13="","",IF($B101="","",IFERROR(N101*$E101/100,"")))</f>
        <v/>
      </c>
      <c r="AF101" s="77">
        <f>IF(AF$13="","",IF($B101="","",IFERROR(O101*$E101/100,"")))</f>
        <v/>
      </c>
      <c r="AG101" s="77">
        <f>IF(AG$13="","",IF($B101="","",IFERROR(P101*$E101/100,"")))</f>
        <v/>
      </c>
      <c r="AH101" s="77">
        <f>IF(AH$13="","",IF($B101="","",IFERROR(Q101*$E101/100,"")))</f>
        <v/>
      </c>
      <c r="AI101" s="77">
        <f>IF(AI$13="","",IF($B101="","",IFERROR(R101*$E101/100,"")))</f>
        <v/>
      </c>
      <c r="AJ101" s="77">
        <f>IF(AJ$13="","",IF($B101="","",IFERROR(S101*$E101/100,"")))</f>
        <v/>
      </c>
      <c r="AK101" s="77">
        <f>IF(AK$13="","",IF($B101="","",IFERROR(T101*$E101/100,"")))</f>
        <v/>
      </c>
      <c r="AL101" s="77">
        <f>IF(AL$13="","",IF($B101="","",IFERROR(U101*$E101/100,"")))</f>
        <v/>
      </c>
      <c r="AN101" s="77">
        <f>IF($B101="","",SUMIF($F$13:$U$13,"&lt;="&amp;Sector!$D$51,$F101:$U101))</f>
        <v/>
      </c>
      <c r="AO101" s="77">
        <f>IF($B101="","",SUMIF($W$13:$AL$13,"&lt;="&amp;Sector!$D$51,$W101:$AL101))</f>
        <v/>
      </c>
      <c r="AQ101" s="163">
        <f>IF(AQ$13="","",IF($B101="","",IFERROR($C101*$D101*SUMPRODUCT(('Dvd Calendar'!$E$943:$CZ$943&gt;AQ$12)*('Dvd Calendar'!$E$943:$CZ$943&lt;=AQ$13)*'Dvd Calendar'!$E$946:$CZ$946*(('Dvd Calendar'!$E$948:$CZ$948='Field Check'!$C$56)*('Field Check'!$C$56&lt;&gt;"")+('Dvd Calendar'!$E$948:$CZ$948='Field Check'!$C$57)*('Field Check'!$C$57&lt;&gt;"")))/'AS51'!$B$3,"")))</f>
        <v/>
      </c>
      <c r="AR101" s="163">
        <f>IF(AR$13="","",IF($B101="","",IFERROR($C101*$D101*SUMPRODUCT(('Dvd Calendar'!$E$943:$CZ$943&gt;AR$12)*('Dvd Calendar'!$E$943:$CZ$943&lt;=AR$13)*'Dvd Calendar'!$E$946:$CZ$946*(('Dvd Calendar'!$E$948:$CZ$948='Field Check'!$C$56)*('Field Check'!$C$56&lt;&gt;"")+('Dvd Calendar'!$E$948:$CZ$948='Field Check'!$C$57)*('Field Check'!$C$57&lt;&gt;"")))/'AS51'!$B$3,"")))</f>
        <v/>
      </c>
      <c r="AS101" s="163">
        <f>IF(AS$13="","",IF($B101="","",IFERROR($C101*$D101*SUMPRODUCT(('Dvd Calendar'!$E$943:$CZ$943&gt;AS$12)*('Dvd Calendar'!$E$943:$CZ$943&lt;=AS$13)*'Dvd Calendar'!$E$946:$CZ$946*(('Dvd Calendar'!$E$948:$CZ$948='Field Check'!$C$56)*('Field Check'!$C$56&lt;&gt;"")+('Dvd Calendar'!$E$948:$CZ$948='Field Check'!$C$57)*('Field Check'!$C$57&lt;&gt;"")))/'AS51'!$B$3,"")))</f>
        <v/>
      </c>
      <c r="AT101" s="163">
        <f>IF(AT$13="","",IF($B101="","",IFERROR($C101*$D101*SUMPRODUCT(('Dvd Calendar'!$E$943:$CZ$943&gt;AT$12)*('Dvd Calendar'!$E$943:$CZ$943&lt;=AT$13)*'Dvd Calendar'!$E$946:$CZ$946*(('Dvd Calendar'!$E$948:$CZ$948='Field Check'!$C$56)*('Field Check'!$C$56&lt;&gt;"")+('Dvd Calendar'!$E$948:$CZ$948='Field Check'!$C$57)*('Field Check'!$C$57&lt;&gt;"")))/'AS51'!$B$3,"")))</f>
        <v/>
      </c>
      <c r="AU101" s="163">
        <f>IF(AU$13="","",IF($B101="","",IFERROR($C101*$D101*SUMPRODUCT(('Dvd Calendar'!$E$943:$CZ$943&gt;AU$12)*('Dvd Calendar'!$E$943:$CZ$943&lt;=AU$13)*'Dvd Calendar'!$E$946:$CZ$946*(('Dvd Calendar'!$E$948:$CZ$948='Field Check'!$C$56)*('Field Check'!$C$56&lt;&gt;"")+('Dvd Calendar'!$E$948:$CZ$948='Field Check'!$C$57)*('Field Check'!$C$57&lt;&gt;"")))/'AS51'!$B$3,"")))</f>
        <v/>
      </c>
      <c r="AV101" s="163">
        <f>IF(AV$13="","",IF($B101="","",IFERROR($C101*$D101*SUMPRODUCT(('Dvd Calendar'!$E$943:$CZ$943&gt;AV$12)*('Dvd Calendar'!$E$943:$CZ$943&lt;=AV$13)*'Dvd Calendar'!$E$946:$CZ$946*(('Dvd Calendar'!$E$948:$CZ$948='Field Check'!$C$56)*('Field Check'!$C$56&lt;&gt;"")+('Dvd Calendar'!$E$948:$CZ$948='Field Check'!$C$57)*('Field Check'!$C$57&lt;&gt;"")))/'AS51'!$B$3,"")))</f>
        <v/>
      </c>
      <c r="AW101" s="163">
        <f>IF(AW$13="","",IF($B101="","",IFERROR($C101*$D101*SUMPRODUCT(('Dvd Calendar'!$E$943:$CZ$943&gt;AW$12)*('Dvd Calendar'!$E$943:$CZ$943&lt;=AW$13)*'Dvd Calendar'!$E$946:$CZ$946*(('Dvd Calendar'!$E$948:$CZ$948='Field Check'!$C$56)*('Field Check'!$C$56&lt;&gt;"")+('Dvd Calendar'!$E$948:$CZ$948='Field Check'!$C$57)*('Field Check'!$C$57&lt;&gt;"")))/'AS51'!$B$3,"")))</f>
        <v/>
      </c>
      <c r="AX101" s="163">
        <f>IF(AX$13="","",IF($B101="","",IFERROR($C101*$D101*SUMPRODUCT(('Dvd Calendar'!$E$943:$CZ$943&gt;AX$12)*('Dvd Calendar'!$E$943:$CZ$943&lt;=AX$13)*'Dvd Calendar'!$E$946:$CZ$946*(('Dvd Calendar'!$E$948:$CZ$948='Field Check'!$C$56)*('Field Check'!$C$56&lt;&gt;"")+('Dvd Calendar'!$E$948:$CZ$948='Field Check'!$C$57)*('Field Check'!$C$57&lt;&gt;"")))/'AS51'!$B$3,"")))</f>
        <v/>
      </c>
      <c r="AY101" s="163">
        <f>IF(AY$13="","",IF($B101="","",IFERROR($C101*$D101*SUMPRODUCT(('Dvd Calendar'!$E$943:$CZ$943&gt;AY$12)*('Dvd Calendar'!$E$943:$CZ$943&lt;=AY$13)*'Dvd Calendar'!$E$946:$CZ$946*(('Dvd Calendar'!$E$948:$CZ$948='Field Check'!$C$56)*('Field Check'!$C$56&lt;&gt;"")+('Dvd Calendar'!$E$948:$CZ$948='Field Check'!$C$57)*('Field Check'!$C$57&lt;&gt;"")))/'AS51'!$B$3,"")))</f>
        <v/>
      </c>
      <c r="AZ101" s="163">
        <f>IF(AZ$13="","",IF($B101="","",IFERROR($C101*$D101*SUMPRODUCT(('Dvd Calendar'!$E$943:$CZ$943&gt;AZ$12)*('Dvd Calendar'!$E$943:$CZ$943&lt;=AZ$13)*'Dvd Calendar'!$E$946:$CZ$946*(('Dvd Calendar'!$E$948:$CZ$948='Field Check'!$C$56)*('Field Check'!$C$56&lt;&gt;"")+('Dvd Calendar'!$E$948:$CZ$948='Field Check'!$C$57)*('Field Check'!$C$57&lt;&gt;"")))/'AS51'!$B$3,"")))</f>
        <v/>
      </c>
      <c r="BA101" s="163">
        <f>IF(BA$13="","",IF($B101="","",IFERROR($C101*$D101*SUMPRODUCT(('Dvd Calendar'!$E$943:$CZ$943&gt;BA$12)*('Dvd Calendar'!$E$943:$CZ$943&lt;=BA$13)*'Dvd Calendar'!$E$946:$CZ$946*(('Dvd Calendar'!$E$948:$CZ$948='Field Check'!$C$56)*('Field Check'!$C$56&lt;&gt;"")+('Dvd Calendar'!$E$948:$CZ$948='Field Check'!$C$57)*('Field Check'!$C$57&lt;&gt;"")))/'AS51'!$B$3,"")))</f>
        <v/>
      </c>
      <c r="BB101" s="163">
        <f>IF(BB$13="","",IF($B101="","",IFERROR($C101*$D101*SUMPRODUCT(('Dvd Calendar'!$E$943:$CZ$943&gt;BB$12)*('Dvd Calendar'!$E$943:$CZ$943&lt;=BB$13)*'Dvd Calendar'!$E$946:$CZ$946*(('Dvd Calendar'!$E$948:$CZ$948='Field Check'!$C$56)*('Field Check'!$C$56&lt;&gt;"")+('Dvd Calendar'!$E$948:$CZ$948='Field Check'!$C$57)*('Field Check'!$C$57&lt;&gt;"")))/'AS51'!$B$3,"")))</f>
        <v/>
      </c>
      <c r="BC101" s="163">
        <f>IF(BC$13="","",IF($B101="","",IFERROR($C101*$D101*SUMPRODUCT(('Dvd Calendar'!$E$943:$CZ$943&gt;BC$12)*('Dvd Calendar'!$E$943:$CZ$943&lt;=BC$13)*'Dvd Calendar'!$E$946:$CZ$946*(('Dvd Calendar'!$E$948:$CZ$948='Field Check'!$C$56)*('Field Check'!$C$56&lt;&gt;"")+('Dvd Calendar'!$E$948:$CZ$948='Field Check'!$C$57)*('Field Check'!$C$57&lt;&gt;"")))/'AS51'!$B$3,"")))</f>
        <v/>
      </c>
      <c r="BD101" s="163">
        <f>IF(BD$13="","",IF($B101="","",IFERROR($C101*$D101*SUMPRODUCT(('Dvd Calendar'!$E$943:$CZ$943&gt;BD$12)*('Dvd Calendar'!$E$943:$CZ$943&lt;=BD$13)*'Dvd Calendar'!$E$946:$CZ$946*(('Dvd Calendar'!$E$948:$CZ$948='Field Check'!$C$56)*('Field Check'!$C$56&lt;&gt;"")+('Dvd Calendar'!$E$948:$CZ$948='Field Check'!$C$57)*('Field Check'!$C$57&lt;&gt;"")))/'AS51'!$B$3,"")))</f>
        <v/>
      </c>
      <c r="BE101" s="163">
        <f>IF(BE$13="","",IF($B101="","",IFERROR($C101*$D101*SUMPRODUCT(('Dvd Calendar'!$E$943:$CZ$943&gt;BE$12)*('Dvd Calendar'!$E$943:$CZ$943&lt;=BE$13)*'Dvd Calendar'!$E$946:$CZ$946*(('Dvd Calendar'!$E$948:$CZ$948='Field Check'!$C$56)*('Field Check'!$C$56&lt;&gt;"")+('Dvd Calendar'!$E$948:$CZ$948='Field Check'!$C$57)*('Field Check'!$C$57&lt;&gt;"")))/'AS51'!$B$3,"")))</f>
        <v/>
      </c>
      <c r="BF101" s="163">
        <f>IF(BF$13="","",IF($B101="","",IFERROR($C101*$D101*SUMPRODUCT(('Dvd Calendar'!$E$943:$CZ$943&gt;BF$12)*('Dvd Calendar'!$E$943:$CZ$943&lt;=BF$13)*'Dvd Calendar'!$E$946:$CZ$946*(('Dvd Calendar'!$E$948:$CZ$948='Field Check'!$C$56)*('Field Check'!$C$56&lt;&gt;"")+('Dvd Calendar'!$E$948:$CZ$948='Field Check'!$C$57)*('Field Check'!$C$57&lt;&gt;"")))/'AS51'!$B$3,"")))</f>
        <v/>
      </c>
      <c r="BH101" s="163">
        <f>IF(BH$13="","",IF($B101="","",IFERROR(AQ101*$E101/100,"")))</f>
        <v/>
      </c>
      <c r="BI101" s="163">
        <f>IF(BI$13="","",IF($B101="","",IFERROR(AR101*$E101/100,"")))</f>
        <v/>
      </c>
      <c r="BJ101" s="163">
        <f>IF(BJ$13="","",IF($B101="","",IFERROR(AS101*$E101/100,"")))</f>
        <v/>
      </c>
      <c r="BK101" s="163">
        <f>IF(BK$13="","",IF($B101="","",IFERROR(AT101*$E101/100,"")))</f>
        <v/>
      </c>
      <c r="BL101" s="163">
        <f>IF(BL$13="","",IF($B101="","",IFERROR(AU101*$E101/100,"")))</f>
        <v/>
      </c>
      <c r="BM101" s="163">
        <f>IF(BM$13="","",IF($B101="","",IFERROR(AV101*$E101/100,"")))</f>
        <v/>
      </c>
      <c r="BN101" s="163">
        <f>IF(BN$13="","",IF($B101="","",IFERROR(AW101*$E101/100,"")))</f>
        <v/>
      </c>
      <c r="BO101" s="163">
        <f>IF(BO$13="","",IF($B101="","",IFERROR(AX101*$E101/100,"")))</f>
        <v/>
      </c>
      <c r="BP101" s="163">
        <f>IF(BP$13="","",IF($B101="","",IFERROR(AY101*$E101/100,"")))</f>
        <v/>
      </c>
      <c r="BQ101" s="163">
        <f>IF(BQ$13="","",IF($B101="","",IFERROR(AZ101*$E101/100,"")))</f>
        <v/>
      </c>
      <c r="BR101" s="163">
        <f>IF(BR$13="","",IF($B101="","",IFERROR(BA101*$E101/100,"")))</f>
        <v/>
      </c>
      <c r="BS101" s="163">
        <f>IF(BS$13="","",IF($B101="","",IFERROR(BB101*$E101/100,"")))</f>
        <v/>
      </c>
      <c r="BT101" s="163">
        <f>IF(BT$13="","",IF($B101="","",IFERROR(BC101*$E101/100,"")))</f>
        <v/>
      </c>
      <c r="BU101" s="163">
        <f>IF(BU$13="","",IF($B101="","",IFERROR(BD101*$E101/100,"")))</f>
        <v/>
      </c>
      <c r="BV101" s="163">
        <f>IF(BV$13="","",IF($B101="","",IFERROR(BE101*$E101/100,"")))</f>
        <v/>
      </c>
      <c r="BW101" s="163">
        <f>IF(BW$13="","",IF($B101="","",IFERROR(BF101*$E101/100,"")))</f>
        <v/>
      </c>
    </row>
    <row r="102">
      <c r="B102" s="126">
        <f>IF('AS51'!$C$92="","",'AS51'!$C$92)</f>
        <v/>
      </c>
      <c r="C102" s="74">
        <f>IF('AS51'!$B$92="","",'AS51'!$B$92)</f>
        <v/>
      </c>
      <c r="D102" s="75">
        <f>IFERROR('AS51'!$Q$92,1)</f>
        <v/>
      </c>
      <c r="E102" s="76">
        <f>IF($B102="","",IF(ISNUMBER('AS51'!$I$92),'AS51'!$I$92,'Index Summary'!$C$7))</f>
        <v/>
      </c>
      <c r="F102" s="77">
        <f>IF(F$13="","",IF($B102="","",IFERROR($C102*$D102*IF((Override!$C$4="ON")*(COUNTIFS(Override!$B$11:$B$40,$B102,Override!$D$11:$D$40,1,Override!$E$11:$E$40,"&gt;=0")-COUNTIFS(Override!$B$11:$B$40,$B102,Override!$D$11:$D$40,1,Override!$E$11:$E$40,"&gt;=0",Override!$C$11:$C$40,"MXAU"))&gt;0,SUMIFS(Override!$E$11:$E$40,Override!$B$11:$B$40,$B102,Override!$D$11:$D$40,1)-SUMIFS(Override!$E$11:$E$40,Override!$B$11:$B$40,$B102,Override!$D$11:$D$40,1,Override!$C$11:$C$40,"MXAU"),Override!$C$137)/'AS51'!$B$3,"")))</f>
        <v/>
      </c>
      <c r="G102" s="77">
        <f>IF(G$13="","",IF($B102="","",IFERROR($C102*$D102*IF((Override!$C$4="ON")*(COUNTIFS(Override!$B$11:$B$40,$B102,Override!$D$11:$D$40,2,Override!$E$11:$E$40,"&gt;=0")-COUNTIFS(Override!$B$11:$B$40,$B102,Override!$D$11:$D$40,2,Override!$E$11:$E$40,"&gt;=0",Override!$C$11:$C$40,"MXAU"))&gt;0,SUMIFS(Override!$E$11:$E$40,Override!$B$11:$B$40,$B102,Override!$D$11:$D$40,2)-SUMIFS(Override!$E$11:$E$40,Override!$B$11:$B$40,$B102,Override!$D$11:$D$40,2,Override!$C$11:$C$40,"MXAU"),Override!$D$137)/'AS51'!$B$3,"")))</f>
        <v/>
      </c>
      <c r="H102" s="77">
        <f>IF(H$13="","",IF($B102="","",IFERROR($C102*$D102*IF((Override!$C$4="ON")*(COUNTIFS(Override!$B$11:$B$40,$B102,Override!$D$11:$D$40,3,Override!$E$11:$E$40,"&gt;=0")-COUNTIFS(Override!$B$11:$B$40,$B102,Override!$D$11:$D$40,3,Override!$E$11:$E$40,"&gt;=0",Override!$C$11:$C$40,"MXAU"))&gt;0,SUMIFS(Override!$E$11:$E$40,Override!$B$11:$B$40,$B102,Override!$D$11:$D$40,3)-SUMIFS(Override!$E$11:$E$40,Override!$B$11:$B$40,$B102,Override!$D$11:$D$40,3,Override!$C$11:$C$40,"MXAU"),Override!$E$137)/'AS51'!$B$3,"")))</f>
        <v/>
      </c>
      <c r="I102" s="77">
        <f>IF(I$13="","",IF($B102="","",IFERROR($C102*$D102*IF((Override!$C$4="ON")*(COUNTIFS(Override!$B$11:$B$40,$B102,Override!$D$11:$D$40,4,Override!$E$11:$E$40,"&gt;=0")-COUNTIFS(Override!$B$11:$B$40,$B102,Override!$D$11:$D$40,4,Override!$E$11:$E$40,"&gt;=0",Override!$C$11:$C$40,"MXAU"))&gt;0,SUMIFS(Override!$E$11:$E$40,Override!$B$11:$B$40,$B102,Override!$D$11:$D$40,4)-SUMIFS(Override!$E$11:$E$40,Override!$B$11:$B$40,$B102,Override!$D$11:$D$40,4,Override!$C$11:$C$40,"MXAU"),Override!$F$137)/'AS51'!$B$3,"")))</f>
        <v/>
      </c>
      <c r="J102" s="77">
        <f>IF(J$13="","",IF($B102="","",IFERROR($C102*$D102*IF((Override!$C$4="ON")*(COUNTIFS(Override!$B$11:$B$40,$B102,Override!$D$11:$D$40,5,Override!$E$11:$E$40,"&gt;=0")-COUNTIFS(Override!$B$11:$B$40,$B102,Override!$D$11:$D$40,5,Override!$E$11:$E$40,"&gt;=0",Override!$C$11:$C$40,"MXAU"))&gt;0,SUMIFS(Override!$E$11:$E$40,Override!$B$11:$B$40,$B102,Override!$D$11:$D$40,5)-SUMIFS(Override!$E$11:$E$40,Override!$B$11:$B$40,$B102,Override!$D$11:$D$40,5,Override!$C$11:$C$40,"MXAU"),Override!$G$137)/'AS51'!$B$3,"")))</f>
        <v/>
      </c>
      <c r="K102" s="77">
        <f>IF(K$13="","",IF($B102="","",IFERROR($C102*$D102*IF((Override!$C$4="ON")*(COUNTIFS(Override!$B$11:$B$40,$B102,Override!$D$11:$D$40,6,Override!$E$11:$E$40,"&gt;=0")-COUNTIFS(Override!$B$11:$B$40,$B102,Override!$D$11:$D$40,6,Override!$E$11:$E$40,"&gt;=0",Override!$C$11:$C$40,"MXAU"))&gt;0,SUMIFS(Override!$E$11:$E$40,Override!$B$11:$B$40,$B102,Override!$D$11:$D$40,6)-SUMIFS(Override!$E$11:$E$40,Override!$B$11:$B$40,$B102,Override!$D$11:$D$40,6,Override!$C$11:$C$40,"MXAU"),Override!$H$137)/'AS51'!$B$3,"")))</f>
        <v/>
      </c>
      <c r="L102" s="77">
        <f>IF(L$13="","",IF($B102="","",IFERROR($C102*$D102*IF((Override!$C$4="ON")*(COUNTIFS(Override!$B$11:$B$40,$B102,Override!$D$11:$D$40,7,Override!$E$11:$E$40,"&gt;=0")-COUNTIFS(Override!$B$11:$B$40,$B102,Override!$D$11:$D$40,7,Override!$E$11:$E$40,"&gt;=0",Override!$C$11:$C$40,"MXAU"))&gt;0,SUMIFS(Override!$E$11:$E$40,Override!$B$11:$B$40,$B102,Override!$D$11:$D$40,7)-SUMIFS(Override!$E$11:$E$40,Override!$B$11:$B$40,$B102,Override!$D$11:$D$40,7,Override!$C$11:$C$40,"MXAU"),Override!$I$137)/'AS51'!$B$3,"")))</f>
        <v/>
      </c>
      <c r="M102" s="77">
        <f>IF(M$13="","",IF($B102="","",IFERROR($C102*$D102*IF((Override!$C$4="ON")*(COUNTIFS(Override!$B$11:$B$40,$B102,Override!$D$11:$D$40,8,Override!$E$11:$E$40,"&gt;=0")-COUNTIFS(Override!$B$11:$B$40,$B102,Override!$D$11:$D$40,8,Override!$E$11:$E$40,"&gt;=0",Override!$C$11:$C$40,"MXAU"))&gt;0,SUMIFS(Override!$E$11:$E$40,Override!$B$11:$B$40,$B102,Override!$D$11:$D$40,8)-SUMIFS(Override!$E$11:$E$40,Override!$B$11:$B$40,$B102,Override!$D$11:$D$40,8,Override!$C$11:$C$40,"MXAU"),Override!$J$137)/'AS51'!$B$3,"")))</f>
        <v/>
      </c>
      <c r="N102" s="77">
        <f>IF(N$13="","",IF($B102="","",IFERROR($C102*$D102*IF((Override!$C$4="ON")*(COUNTIFS(Override!$B$11:$B$40,$B102,Override!$D$11:$D$40,9,Override!$E$11:$E$40,"&gt;=0")-COUNTIFS(Override!$B$11:$B$40,$B102,Override!$D$11:$D$40,9,Override!$E$11:$E$40,"&gt;=0",Override!$C$11:$C$40,"MXAU"))&gt;0,SUMIFS(Override!$E$11:$E$40,Override!$B$11:$B$40,$B102,Override!$D$11:$D$40,9)-SUMIFS(Override!$E$11:$E$40,Override!$B$11:$B$40,$B102,Override!$D$11:$D$40,9,Override!$C$11:$C$40,"MXAU"),Override!$K$137)/'AS51'!$B$3,"")))</f>
        <v/>
      </c>
      <c r="O102" s="77">
        <f>IF(O$13="","",IF($B102="","",IFERROR($C102*$D102*IF((Override!$C$4="ON")*(COUNTIFS(Override!$B$11:$B$40,$B102,Override!$D$11:$D$40,10,Override!$E$11:$E$40,"&gt;=0")-COUNTIFS(Override!$B$11:$B$40,$B102,Override!$D$11:$D$40,10,Override!$E$11:$E$40,"&gt;=0",Override!$C$11:$C$40,"MXAU"))&gt;0,SUMIFS(Override!$E$11:$E$40,Override!$B$11:$B$40,$B102,Override!$D$11:$D$40,10)-SUMIFS(Override!$E$11:$E$40,Override!$B$11:$B$40,$B102,Override!$D$11:$D$40,10,Override!$C$11:$C$40,"MXAU"),Override!$L$137)/'AS51'!$B$3,"")))</f>
        <v/>
      </c>
      <c r="P102" s="77">
        <f>IF(P$13="","",IF($B102="","",IFERROR($C102*$D102*IF((Override!$C$4="ON")*(COUNTIFS(Override!$B$11:$B$40,$B102,Override!$D$11:$D$40,11,Override!$E$11:$E$40,"&gt;=0")-COUNTIFS(Override!$B$11:$B$40,$B102,Override!$D$11:$D$40,11,Override!$E$11:$E$40,"&gt;=0",Override!$C$11:$C$40,"MXAU"))&gt;0,SUMIFS(Override!$E$11:$E$40,Override!$B$11:$B$40,$B102,Override!$D$11:$D$40,11)-SUMIFS(Override!$E$11:$E$40,Override!$B$11:$B$40,$B102,Override!$D$11:$D$40,11,Override!$C$11:$C$40,"MXAU"),Override!$M$137)/'AS51'!$B$3,"")))</f>
        <v/>
      </c>
      <c r="Q102" s="77">
        <f>IF(Q$13="","",IF($B102="","",IFERROR($C102*$D102*IF((Override!$C$4="ON")*(COUNTIFS(Override!$B$11:$B$40,$B102,Override!$D$11:$D$40,12,Override!$E$11:$E$40,"&gt;=0")-COUNTIFS(Override!$B$11:$B$40,$B102,Override!$D$11:$D$40,12,Override!$E$11:$E$40,"&gt;=0",Override!$C$11:$C$40,"MXAU"))&gt;0,SUMIFS(Override!$E$11:$E$40,Override!$B$11:$B$40,$B102,Override!$D$11:$D$40,12)-SUMIFS(Override!$E$11:$E$40,Override!$B$11:$B$40,$B102,Override!$D$11:$D$40,12,Override!$C$11:$C$40,"MXAU"),Override!$N$137)/'AS51'!$B$3,"")))</f>
        <v/>
      </c>
      <c r="R102" s="77">
        <f>IF(R$13="","",IF($B102="","",IFERROR($C102*$D102*IF((Override!$C$4="ON")*(COUNTIFS(Override!$B$11:$B$40,$B102,Override!$D$11:$D$40,13,Override!$E$11:$E$40,"&gt;=0")-COUNTIFS(Override!$B$11:$B$40,$B102,Override!$D$11:$D$40,13,Override!$E$11:$E$40,"&gt;=0",Override!$C$11:$C$40,"MXAU"))&gt;0,SUMIFS(Override!$E$11:$E$40,Override!$B$11:$B$40,$B102,Override!$D$11:$D$40,13)-SUMIFS(Override!$E$11:$E$40,Override!$B$11:$B$40,$B102,Override!$D$11:$D$40,13,Override!$C$11:$C$40,"MXAU"),Override!$O$137)/'AS51'!$B$3,"")))</f>
        <v/>
      </c>
      <c r="S102" s="77">
        <f>IF(S$13="","",IF($B102="","",IFERROR($C102*$D102*IF((Override!$C$4="ON")*(COUNTIFS(Override!$B$11:$B$40,$B102,Override!$D$11:$D$40,14,Override!$E$11:$E$40,"&gt;=0")-COUNTIFS(Override!$B$11:$B$40,$B102,Override!$D$11:$D$40,14,Override!$E$11:$E$40,"&gt;=0",Override!$C$11:$C$40,"MXAU"))&gt;0,SUMIFS(Override!$E$11:$E$40,Override!$B$11:$B$40,$B102,Override!$D$11:$D$40,14)-SUMIFS(Override!$E$11:$E$40,Override!$B$11:$B$40,$B102,Override!$D$11:$D$40,14,Override!$C$11:$C$40,"MXAU"),Override!$P$137)/'AS51'!$B$3,"")))</f>
        <v/>
      </c>
      <c r="T102" s="77">
        <f>IF(T$13="","",IF($B102="","",IFERROR($C102*$D102*IF((Override!$C$4="ON")*(COUNTIFS(Override!$B$11:$B$40,$B102,Override!$D$11:$D$40,15,Override!$E$11:$E$40,"&gt;=0")-COUNTIFS(Override!$B$11:$B$40,$B102,Override!$D$11:$D$40,15,Override!$E$11:$E$40,"&gt;=0",Override!$C$11:$C$40,"MXAU"))&gt;0,SUMIFS(Override!$E$11:$E$40,Override!$B$11:$B$40,$B102,Override!$D$11:$D$40,15)-SUMIFS(Override!$E$11:$E$40,Override!$B$11:$B$40,$B102,Override!$D$11:$D$40,15,Override!$C$11:$C$40,"MXAU"),Override!$Q$137)/'AS51'!$B$3,"")))</f>
        <v/>
      </c>
      <c r="U102" s="77">
        <f>IF(U$13="","",IF($B102="","",IFERROR($C102*$D102*IF((Override!$C$4="ON")*(COUNTIFS(Override!$B$11:$B$40,$B102,Override!$D$11:$D$40,16,Override!$E$11:$E$40,"&gt;=0")-COUNTIFS(Override!$B$11:$B$40,$B102,Override!$D$11:$D$40,16,Override!$E$11:$E$40,"&gt;=0",Override!$C$11:$C$40,"MXAU"))&gt;0,SUMIFS(Override!$E$11:$E$40,Override!$B$11:$B$40,$B102,Override!$D$11:$D$40,16)-SUMIFS(Override!$E$11:$E$40,Override!$B$11:$B$40,$B102,Override!$D$11:$D$40,16,Override!$C$11:$C$40,"MXAU"),Override!$R$137)/'AS51'!$B$3,"")))</f>
        <v/>
      </c>
      <c r="W102" s="77">
        <f>IF(W$13="","",IF($B102="","",IFERROR(F102*$E102/100,"")))</f>
        <v/>
      </c>
      <c r="X102" s="77">
        <f>IF(X$13="","",IF($B102="","",IFERROR(G102*$E102/100,"")))</f>
        <v/>
      </c>
      <c r="Y102" s="77">
        <f>IF(Y$13="","",IF($B102="","",IFERROR(H102*$E102/100,"")))</f>
        <v/>
      </c>
      <c r="Z102" s="77">
        <f>IF(Z$13="","",IF($B102="","",IFERROR(I102*$E102/100,"")))</f>
        <v/>
      </c>
      <c r="AA102" s="77">
        <f>IF(AA$13="","",IF($B102="","",IFERROR(J102*$E102/100,"")))</f>
        <v/>
      </c>
      <c r="AB102" s="77">
        <f>IF(AB$13="","",IF($B102="","",IFERROR(K102*$E102/100,"")))</f>
        <v/>
      </c>
      <c r="AC102" s="77">
        <f>IF(AC$13="","",IF($B102="","",IFERROR(L102*$E102/100,"")))</f>
        <v/>
      </c>
      <c r="AD102" s="77">
        <f>IF(AD$13="","",IF($B102="","",IFERROR(M102*$E102/100,"")))</f>
        <v/>
      </c>
      <c r="AE102" s="77">
        <f>IF(AE$13="","",IF($B102="","",IFERROR(N102*$E102/100,"")))</f>
        <v/>
      </c>
      <c r="AF102" s="77">
        <f>IF(AF$13="","",IF($B102="","",IFERROR(O102*$E102/100,"")))</f>
        <v/>
      </c>
      <c r="AG102" s="77">
        <f>IF(AG$13="","",IF($B102="","",IFERROR(P102*$E102/100,"")))</f>
        <v/>
      </c>
      <c r="AH102" s="77">
        <f>IF(AH$13="","",IF($B102="","",IFERROR(Q102*$E102/100,"")))</f>
        <v/>
      </c>
      <c r="AI102" s="77">
        <f>IF(AI$13="","",IF($B102="","",IFERROR(R102*$E102/100,"")))</f>
        <v/>
      </c>
      <c r="AJ102" s="77">
        <f>IF(AJ$13="","",IF($B102="","",IFERROR(S102*$E102/100,"")))</f>
        <v/>
      </c>
      <c r="AK102" s="77">
        <f>IF(AK$13="","",IF($B102="","",IFERROR(T102*$E102/100,"")))</f>
        <v/>
      </c>
      <c r="AL102" s="77">
        <f>IF(AL$13="","",IF($B102="","",IFERROR(U102*$E102/100,"")))</f>
        <v/>
      </c>
      <c r="AN102" s="77">
        <f>IF($B102="","",SUMIF($F$13:$U$13,"&lt;="&amp;Sector!$D$51,$F102:$U102))</f>
        <v/>
      </c>
      <c r="AO102" s="77">
        <f>IF($B102="","",SUMIF($W$13:$AL$13,"&lt;="&amp;Sector!$D$51,$W102:$AL102))</f>
        <v/>
      </c>
      <c r="AQ102" s="163">
        <f>IF(AQ$13="","",IF($B102="","",IFERROR($C102*$D102*SUMPRODUCT(('Dvd Calendar'!$E$954:$CZ$954&gt;AQ$12)*('Dvd Calendar'!$E$954:$CZ$954&lt;=AQ$13)*'Dvd Calendar'!$E$957:$CZ$957*(('Dvd Calendar'!$E$959:$CZ$959='Field Check'!$C$56)*('Field Check'!$C$56&lt;&gt;"")+('Dvd Calendar'!$E$959:$CZ$959='Field Check'!$C$57)*('Field Check'!$C$57&lt;&gt;"")))/'AS51'!$B$3,"")))</f>
        <v/>
      </c>
      <c r="AR102" s="163">
        <f>IF(AR$13="","",IF($B102="","",IFERROR($C102*$D102*SUMPRODUCT(('Dvd Calendar'!$E$954:$CZ$954&gt;AR$12)*('Dvd Calendar'!$E$954:$CZ$954&lt;=AR$13)*'Dvd Calendar'!$E$957:$CZ$957*(('Dvd Calendar'!$E$959:$CZ$959='Field Check'!$C$56)*('Field Check'!$C$56&lt;&gt;"")+('Dvd Calendar'!$E$959:$CZ$959='Field Check'!$C$57)*('Field Check'!$C$57&lt;&gt;"")))/'AS51'!$B$3,"")))</f>
        <v/>
      </c>
      <c r="AS102" s="163">
        <f>IF(AS$13="","",IF($B102="","",IFERROR($C102*$D102*SUMPRODUCT(('Dvd Calendar'!$E$954:$CZ$954&gt;AS$12)*('Dvd Calendar'!$E$954:$CZ$954&lt;=AS$13)*'Dvd Calendar'!$E$957:$CZ$957*(('Dvd Calendar'!$E$959:$CZ$959='Field Check'!$C$56)*('Field Check'!$C$56&lt;&gt;"")+('Dvd Calendar'!$E$959:$CZ$959='Field Check'!$C$57)*('Field Check'!$C$57&lt;&gt;"")))/'AS51'!$B$3,"")))</f>
        <v/>
      </c>
      <c r="AT102" s="163">
        <f>IF(AT$13="","",IF($B102="","",IFERROR($C102*$D102*SUMPRODUCT(('Dvd Calendar'!$E$954:$CZ$954&gt;AT$12)*('Dvd Calendar'!$E$954:$CZ$954&lt;=AT$13)*'Dvd Calendar'!$E$957:$CZ$957*(('Dvd Calendar'!$E$959:$CZ$959='Field Check'!$C$56)*('Field Check'!$C$56&lt;&gt;"")+('Dvd Calendar'!$E$959:$CZ$959='Field Check'!$C$57)*('Field Check'!$C$57&lt;&gt;"")))/'AS51'!$B$3,"")))</f>
        <v/>
      </c>
      <c r="AU102" s="163">
        <f>IF(AU$13="","",IF($B102="","",IFERROR($C102*$D102*SUMPRODUCT(('Dvd Calendar'!$E$954:$CZ$954&gt;AU$12)*('Dvd Calendar'!$E$954:$CZ$954&lt;=AU$13)*'Dvd Calendar'!$E$957:$CZ$957*(('Dvd Calendar'!$E$959:$CZ$959='Field Check'!$C$56)*('Field Check'!$C$56&lt;&gt;"")+('Dvd Calendar'!$E$959:$CZ$959='Field Check'!$C$57)*('Field Check'!$C$57&lt;&gt;"")))/'AS51'!$B$3,"")))</f>
        <v/>
      </c>
      <c r="AV102" s="163">
        <f>IF(AV$13="","",IF($B102="","",IFERROR($C102*$D102*SUMPRODUCT(('Dvd Calendar'!$E$954:$CZ$954&gt;AV$12)*('Dvd Calendar'!$E$954:$CZ$954&lt;=AV$13)*'Dvd Calendar'!$E$957:$CZ$957*(('Dvd Calendar'!$E$959:$CZ$959='Field Check'!$C$56)*('Field Check'!$C$56&lt;&gt;"")+('Dvd Calendar'!$E$959:$CZ$959='Field Check'!$C$57)*('Field Check'!$C$57&lt;&gt;"")))/'AS51'!$B$3,"")))</f>
        <v/>
      </c>
      <c r="AW102" s="163">
        <f>IF(AW$13="","",IF($B102="","",IFERROR($C102*$D102*SUMPRODUCT(('Dvd Calendar'!$E$954:$CZ$954&gt;AW$12)*('Dvd Calendar'!$E$954:$CZ$954&lt;=AW$13)*'Dvd Calendar'!$E$957:$CZ$957*(('Dvd Calendar'!$E$959:$CZ$959='Field Check'!$C$56)*('Field Check'!$C$56&lt;&gt;"")+('Dvd Calendar'!$E$959:$CZ$959='Field Check'!$C$57)*('Field Check'!$C$57&lt;&gt;"")))/'AS51'!$B$3,"")))</f>
        <v/>
      </c>
      <c r="AX102" s="163">
        <f>IF(AX$13="","",IF($B102="","",IFERROR($C102*$D102*SUMPRODUCT(('Dvd Calendar'!$E$954:$CZ$954&gt;AX$12)*('Dvd Calendar'!$E$954:$CZ$954&lt;=AX$13)*'Dvd Calendar'!$E$957:$CZ$957*(('Dvd Calendar'!$E$959:$CZ$959='Field Check'!$C$56)*('Field Check'!$C$56&lt;&gt;"")+('Dvd Calendar'!$E$959:$CZ$959='Field Check'!$C$57)*('Field Check'!$C$57&lt;&gt;"")))/'AS51'!$B$3,"")))</f>
        <v/>
      </c>
      <c r="AY102" s="163">
        <f>IF(AY$13="","",IF($B102="","",IFERROR($C102*$D102*SUMPRODUCT(('Dvd Calendar'!$E$954:$CZ$954&gt;AY$12)*('Dvd Calendar'!$E$954:$CZ$954&lt;=AY$13)*'Dvd Calendar'!$E$957:$CZ$957*(('Dvd Calendar'!$E$959:$CZ$959='Field Check'!$C$56)*('Field Check'!$C$56&lt;&gt;"")+('Dvd Calendar'!$E$959:$CZ$959='Field Check'!$C$57)*('Field Check'!$C$57&lt;&gt;"")))/'AS51'!$B$3,"")))</f>
        <v/>
      </c>
      <c r="AZ102" s="163">
        <f>IF(AZ$13="","",IF($B102="","",IFERROR($C102*$D102*SUMPRODUCT(('Dvd Calendar'!$E$954:$CZ$954&gt;AZ$12)*('Dvd Calendar'!$E$954:$CZ$954&lt;=AZ$13)*'Dvd Calendar'!$E$957:$CZ$957*(('Dvd Calendar'!$E$959:$CZ$959='Field Check'!$C$56)*('Field Check'!$C$56&lt;&gt;"")+('Dvd Calendar'!$E$959:$CZ$959='Field Check'!$C$57)*('Field Check'!$C$57&lt;&gt;"")))/'AS51'!$B$3,"")))</f>
        <v/>
      </c>
      <c r="BA102" s="163">
        <f>IF(BA$13="","",IF($B102="","",IFERROR($C102*$D102*SUMPRODUCT(('Dvd Calendar'!$E$954:$CZ$954&gt;BA$12)*('Dvd Calendar'!$E$954:$CZ$954&lt;=BA$13)*'Dvd Calendar'!$E$957:$CZ$957*(('Dvd Calendar'!$E$959:$CZ$959='Field Check'!$C$56)*('Field Check'!$C$56&lt;&gt;"")+('Dvd Calendar'!$E$959:$CZ$959='Field Check'!$C$57)*('Field Check'!$C$57&lt;&gt;"")))/'AS51'!$B$3,"")))</f>
        <v/>
      </c>
      <c r="BB102" s="163">
        <f>IF(BB$13="","",IF($B102="","",IFERROR($C102*$D102*SUMPRODUCT(('Dvd Calendar'!$E$954:$CZ$954&gt;BB$12)*('Dvd Calendar'!$E$954:$CZ$954&lt;=BB$13)*'Dvd Calendar'!$E$957:$CZ$957*(('Dvd Calendar'!$E$959:$CZ$959='Field Check'!$C$56)*('Field Check'!$C$56&lt;&gt;"")+('Dvd Calendar'!$E$959:$CZ$959='Field Check'!$C$57)*('Field Check'!$C$57&lt;&gt;"")))/'AS51'!$B$3,"")))</f>
        <v/>
      </c>
      <c r="BC102" s="163">
        <f>IF(BC$13="","",IF($B102="","",IFERROR($C102*$D102*SUMPRODUCT(('Dvd Calendar'!$E$954:$CZ$954&gt;BC$12)*('Dvd Calendar'!$E$954:$CZ$954&lt;=BC$13)*'Dvd Calendar'!$E$957:$CZ$957*(('Dvd Calendar'!$E$959:$CZ$959='Field Check'!$C$56)*('Field Check'!$C$56&lt;&gt;"")+('Dvd Calendar'!$E$959:$CZ$959='Field Check'!$C$57)*('Field Check'!$C$57&lt;&gt;"")))/'AS51'!$B$3,"")))</f>
        <v/>
      </c>
      <c r="BD102" s="163">
        <f>IF(BD$13="","",IF($B102="","",IFERROR($C102*$D102*SUMPRODUCT(('Dvd Calendar'!$E$954:$CZ$954&gt;BD$12)*('Dvd Calendar'!$E$954:$CZ$954&lt;=BD$13)*'Dvd Calendar'!$E$957:$CZ$957*(('Dvd Calendar'!$E$959:$CZ$959='Field Check'!$C$56)*('Field Check'!$C$56&lt;&gt;"")+('Dvd Calendar'!$E$959:$CZ$959='Field Check'!$C$57)*('Field Check'!$C$57&lt;&gt;"")))/'AS51'!$B$3,"")))</f>
        <v/>
      </c>
      <c r="BE102" s="163">
        <f>IF(BE$13="","",IF($B102="","",IFERROR($C102*$D102*SUMPRODUCT(('Dvd Calendar'!$E$954:$CZ$954&gt;BE$12)*('Dvd Calendar'!$E$954:$CZ$954&lt;=BE$13)*'Dvd Calendar'!$E$957:$CZ$957*(('Dvd Calendar'!$E$959:$CZ$959='Field Check'!$C$56)*('Field Check'!$C$56&lt;&gt;"")+('Dvd Calendar'!$E$959:$CZ$959='Field Check'!$C$57)*('Field Check'!$C$57&lt;&gt;"")))/'AS51'!$B$3,"")))</f>
        <v/>
      </c>
      <c r="BF102" s="163">
        <f>IF(BF$13="","",IF($B102="","",IFERROR($C102*$D102*SUMPRODUCT(('Dvd Calendar'!$E$954:$CZ$954&gt;BF$12)*('Dvd Calendar'!$E$954:$CZ$954&lt;=BF$13)*'Dvd Calendar'!$E$957:$CZ$957*(('Dvd Calendar'!$E$959:$CZ$959='Field Check'!$C$56)*('Field Check'!$C$56&lt;&gt;"")+('Dvd Calendar'!$E$959:$CZ$959='Field Check'!$C$57)*('Field Check'!$C$57&lt;&gt;"")))/'AS51'!$B$3,"")))</f>
        <v/>
      </c>
      <c r="BH102" s="163">
        <f>IF(BH$13="","",IF($B102="","",IFERROR(AQ102*$E102/100,"")))</f>
        <v/>
      </c>
      <c r="BI102" s="163">
        <f>IF(BI$13="","",IF($B102="","",IFERROR(AR102*$E102/100,"")))</f>
        <v/>
      </c>
      <c r="BJ102" s="163">
        <f>IF(BJ$13="","",IF($B102="","",IFERROR(AS102*$E102/100,"")))</f>
        <v/>
      </c>
      <c r="BK102" s="163">
        <f>IF(BK$13="","",IF($B102="","",IFERROR(AT102*$E102/100,"")))</f>
        <v/>
      </c>
      <c r="BL102" s="163">
        <f>IF(BL$13="","",IF($B102="","",IFERROR(AU102*$E102/100,"")))</f>
        <v/>
      </c>
      <c r="BM102" s="163">
        <f>IF(BM$13="","",IF($B102="","",IFERROR(AV102*$E102/100,"")))</f>
        <v/>
      </c>
      <c r="BN102" s="163">
        <f>IF(BN$13="","",IF($B102="","",IFERROR(AW102*$E102/100,"")))</f>
        <v/>
      </c>
      <c r="BO102" s="163">
        <f>IF(BO$13="","",IF($B102="","",IFERROR(AX102*$E102/100,"")))</f>
        <v/>
      </c>
      <c r="BP102" s="163">
        <f>IF(BP$13="","",IF($B102="","",IFERROR(AY102*$E102/100,"")))</f>
        <v/>
      </c>
      <c r="BQ102" s="163">
        <f>IF(BQ$13="","",IF($B102="","",IFERROR(AZ102*$E102/100,"")))</f>
        <v/>
      </c>
      <c r="BR102" s="163">
        <f>IF(BR$13="","",IF($B102="","",IFERROR(BA102*$E102/100,"")))</f>
        <v/>
      </c>
      <c r="BS102" s="163">
        <f>IF(BS$13="","",IF($B102="","",IFERROR(BB102*$E102/100,"")))</f>
        <v/>
      </c>
      <c r="BT102" s="163">
        <f>IF(BT$13="","",IF($B102="","",IFERROR(BC102*$E102/100,"")))</f>
        <v/>
      </c>
      <c r="BU102" s="163">
        <f>IF(BU$13="","",IF($B102="","",IFERROR(BD102*$E102/100,"")))</f>
        <v/>
      </c>
      <c r="BV102" s="163">
        <f>IF(BV$13="","",IF($B102="","",IFERROR(BE102*$E102/100,"")))</f>
        <v/>
      </c>
      <c r="BW102" s="163">
        <f>IF(BW$13="","",IF($B102="","",IFERROR(BF102*$E102/100,"")))</f>
        <v/>
      </c>
    </row>
    <row r="103">
      <c r="B103" s="126">
        <f>IF('AS51'!$C$93="","",'AS51'!$C$93)</f>
        <v/>
      </c>
      <c r="C103" s="74">
        <f>IF('AS51'!$B$93="","",'AS51'!$B$93)</f>
        <v/>
      </c>
      <c r="D103" s="75">
        <f>IFERROR('AS51'!$Q$93,1)</f>
        <v/>
      </c>
      <c r="E103" s="76">
        <f>IF($B103="","",IF(ISNUMBER('AS51'!$I$93),'AS51'!$I$93,'Index Summary'!$C$7))</f>
        <v/>
      </c>
      <c r="F103" s="77">
        <f>IF(F$13="","",IF($B103="","",IFERROR($C103*$D103*IF((Override!$C$4="ON")*(COUNTIFS(Override!$B$11:$B$40,$B103,Override!$D$11:$D$40,1,Override!$E$11:$E$40,"&gt;=0")-COUNTIFS(Override!$B$11:$B$40,$B103,Override!$D$11:$D$40,1,Override!$E$11:$E$40,"&gt;=0",Override!$C$11:$C$40,"MXAU"))&gt;0,SUMIFS(Override!$E$11:$E$40,Override!$B$11:$B$40,$B103,Override!$D$11:$D$40,1)-SUMIFS(Override!$E$11:$E$40,Override!$B$11:$B$40,$B103,Override!$D$11:$D$40,1,Override!$C$11:$C$40,"MXAU"),Override!$C$138)/'AS51'!$B$3,"")))</f>
        <v/>
      </c>
      <c r="G103" s="77">
        <f>IF(G$13="","",IF($B103="","",IFERROR($C103*$D103*IF((Override!$C$4="ON")*(COUNTIFS(Override!$B$11:$B$40,$B103,Override!$D$11:$D$40,2,Override!$E$11:$E$40,"&gt;=0")-COUNTIFS(Override!$B$11:$B$40,$B103,Override!$D$11:$D$40,2,Override!$E$11:$E$40,"&gt;=0",Override!$C$11:$C$40,"MXAU"))&gt;0,SUMIFS(Override!$E$11:$E$40,Override!$B$11:$B$40,$B103,Override!$D$11:$D$40,2)-SUMIFS(Override!$E$11:$E$40,Override!$B$11:$B$40,$B103,Override!$D$11:$D$40,2,Override!$C$11:$C$40,"MXAU"),Override!$D$138)/'AS51'!$B$3,"")))</f>
        <v/>
      </c>
      <c r="H103" s="77">
        <f>IF(H$13="","",IF($B103="","",IFERROR($C103*$D103*IF((Override!$C$4="ON")*(COUNTIFS(Override!$B$11:$B$40,$B103,Override!$D$11:$D$40,3,Override!$E$11:$E$40,"&gt;=0")-COUNTIFS(Override!$B$11:$B$40,$B103,Override!$D$11:$D$40,3,Override!$E$11:$E$40,"&gt;=0",Override!$C$11:$C$40,"MXAU"))&gt;0,SUMIFS(Override!$E$11:$E$40,Override!$B$11:$B$40,$B103,Override!$D$11:$D$40,3)-SUMIFS(Override!$E$11:$E$40,Override!$B$11:$B$40,$B103,Override!$D$11:$D$40,3,Override!$C$11:$C$40,"MXAU"),Override!$E$138)/'AS51'!$B$3,"")))</f>
        <v/>
      </c>
      <c r="I103" s="77">
        <f>IF(I$13="","",IF($B103="","",IFERROR($C103*$D103*IF((Override!$C$4="ON")*(COUNTIFS(Override!$B$11:$B$40,$B103,Override!$D$11:$D$40,4,Override!$E$11:$E$40,"&gt;=0")-COUNTIFS(Override!$B$11:$B$40,$B103,Override!$D$11:$D$40,4,Override!$E$11:$E$40,"&gt;=0",Override!$C$11:$C$40,"MXAU"))&gt;0,SUMIFS(Override!$E$11:$E$40,Override!$B$11:$B$40,$B103,Override!$D$11:$D$40,4)-SUMIFS(Override!$E$11:$E$40,Override!$B$11:$B$40,$B103,Override!$D$11:$D$40,4,Override!$C$11:$C$40,"MXAU"),Override!$F$138)/'AS51'!$B$3,"")))</f>
        <v/>
      </c>
      <c r="J103" s="77">
        <f>IF(J$13="","",IF($B103="","",IFERROR($C103*$D103*IF((Override!$C$4="ON")*(COUNTIFS(Override!$B$11:$B$40,$B103,Override!$D$11:$D$40,5,Override!$E$11:$E$40,"&gt;=0")-COUNTIFS(Override!$B$11:$B$40,$B103,Override!$D$11:$D$40,5,Override!$E$11:$E$40,"&gt;=0",Override!$C$11:$C$40,"MXAU"))&gt;0,SUMIFS(Override!$E$11:$E$40,Override!$B$11:$B$40,$B103,Override!$D$11:$D$40,5)-SUMIFS(Override!$E$11:$E$40,Override!$B$11:$B$40,$B103,Override!$D$11:$D$40,5,Override!$C$11:$C$40,"MXAU"),Override!$G$138)/'AS51'!$B$3,"")))</f>
        <v/>
      </c>
      <c r="K103" s="77">
        <f>IF(K$13="","",IF($B103="","",IFERROR($C103*$D103*IF((Override!$C$4="ON")*(COUNTIFS(Override!$B$11:$B$40,$B103,Override!$D$11:$D$40,6,Override!$E$11:$E$40,"&gt;=0")-COUNTIFS(Override!$B$11:$B$40,$B103,Override!$D$11:$D$40,6,Override!$E$11:$E$40,"&gt;=0",Override!$C$11:$C$40,"MXAU"))&gt;0,SUMIFS(Override!$E$11:$E$40,Override!$B$11:$B$40,$B103,Override!$D$11:$D$40,6)-SUMIFS(Override!$E$11:$E$40,Override!$B$11:$B$40,$B103,Override!$D$11:$D$40,6,Override!$C$11:$C$40,"MXAU"),Override!$H$138)/'AS51'!$B$3,"")))</f>
        <v/>
      </c>
      <c r="L103" s="77">
        <f>IF(L$13="","",IF($B103="","",IFERROR($C103*$D103*IF((Override!$C$4="ON")*(COUNTIFS(Override!$B$11:$B$40,$B103,Override!$D$11:$D$40,7,Override!$E$11:$E$40,"&gt;=0")-COUNTIFS(Override!$B$11:$B$40,$B103,Override!$D$11:$D$40,7,Override!$E$11:$E$40,"&gt;=0",Override!$C$11:$C$40,"MXAU"))&gt;0,SUMIFS(Override!$E$11:$E$40,Override!$B$11:$B$40,$B103,Override!$D$11:$D$40,7)-SUMIFS(Override!$E$11:$E$40,Override!$B$11:$B$40,$B103,Override!$D$11:$D$40,7,Override!$C$11:$C$40,"MXAU"),Override!$I$138)/'AS51'!$B$3,"")))</f>
        <v/>
      </c>
      <c r="M103" s="77">
        <f>IF(M$13="","",IF($B103="","",IFERROR($C103*$D103*IF((Override!$C$4="ON")*(COUNTIFS(Override!$B$11:$B$40,$B103,Override!$D$11:$D$40,8,Override!$E$11:$E$40,"&gt;=0")-COUNTIFS(Override!$B$11:$B$40,$B103,Override!$D$11:$D$40,8,Override!$E$11:$E$40,"&gt;=0",Override!$C$11:$C$40,"MXAU"))&gt;0,SUMIFS(Override!$E$11:$E$40,Override!$B$11:$B$40,$B103,Override!$D$11:$D$40,8)-SUMIFS(Override!$E$11:$E$40,Override!$B$11:$B$40,$B103,Override!$D$11:$D$40,8,Override!$C$11:$C$40,"MXAU"),Override!$J$138)/'AS51'!$B$3,"")))</f>
        <v/>
      </c>
      <c r="N103" s="77">
        <f>IF(N$13="","",IF($B103="","",IFERROR($C103*$D103*IF((Override!$C$4="ON")*(COUNTIFS(Override!$B$11:$B$40,$B103,Override!$D$11:$D$40,9,Override!$E$11:$E$40,"&gt;=0")-COUNTIFS(Override!$B$11:$B$40,$B103,Override!$D$11:$D$40,9,Override!$E$11:$E$40,"&gt;=0",Override!$C$11:$C$40,"MXAU"))&gt;0,SUMIFS(Override!$E$11:$E$40,Override!$B$11:$B$40,$B103,Override!$D$11:$D$40,9)-SUMIFS(Override!$E$11:$E$40,Override!$B$11:$B$40,$B103,Override!$D$11:$D$40,9,Override!$C$11:$C$40,"MXAU"),Override!$K$138)/'AS51'!$B$3,"")))</f>
        <v/>
      </c>
      <c r="O103" s="77">
        <f>IF(O$13="","",IF($B103="","",IFERROR($C103*$D103*IF((Override!$C$4="ON")*(COUNTIFS(Override!$B$11:$B$40,$B103,Override!$D$11:$D$40,10,Override!$E$11:$E$40,"&gt;=0")-COUNTIFS(Override!$B$11:$B$40,$B103,Override!$D$11:$D$40,10,Override!$E$11:$E$40,"&gt;=0",Override!$C$11:$C$40,"MXAU"))&gt;0,SUMIFS(Override!$E$11:$E$40,Override!$B$11:$B$40,$B103,Override!$D$11:$D$40,10)-SUMIFS(Override!$E$11:$E$40,Override!$B$11:$B$40,$B103,Override!$D$11:$D$40,10,Override!$C$11:$C$40,"MXAU"),Override!$L$138)/'AS51'!$B$3,"")))</f>
        <v/>
      </c>
      <c r="P103" s="77">
        <f>IF(P$13="","",IF($B103="","",IFERROR($C103*$D103*IF((Override!$C$4="ON")*(COUNTIFS(Override!$B$11:$B$40,$B103,Override!$D$11:$D$40,11,Override!$E$11:$E$40,"&gt;=0")-COUNTIFS(Override!$B$11:$B$40,$B103,Override!$D$11:$D$40,11,Override!$E$11:$E$40,"&gt;=0",Override!$C$11:$C$40,"MXAU"))&gt;0,SUMIFS(Override!$E$11:$E$40,Override!$B$11:$B$40,$B103,Override!$D$11:$D$40,11)-SUMIFS(Override!$E$11:$E$40,Override!$B$11:$B$40,$B103,Override!$D$11:$D$40,11,Override!$C$11:$C$40,"MXAU"),Override!$M$138)/'AS51'!$B$3,"")))</f>
        <v/>
      </c>
      <c r="Q103" s="77">
        <f>IF(Q$13="","",IF($B103="","",IFERROR($C103*$D103*IF((Override!$C$4="ON")*(COUNTIFS(Override!$B$11:$B$40,$B103,Override!$D$11:$D$40,12,Override!$E$11:$E$40,"&gt;=0")-COUNTIFS(Override!$B$11:$B$40,$B103,Override!$D$11:$D$40,12,Override!$E$11:$E$40,"&gt;=0",Override!$C$11:$C$40,"MXAU"))&gt;0,SUMIFS(Override!$E$11:$E$40,Override!$B$11:$B$40,$B103,Override!$D$11:$D$40,12)-SUMIFS(Override!$E$11:$E$40,Override!$B$11:$B$40,$B103,Override!$D$11:$D$40,12,Override!$C$11:$C$40,"MXAU"),Override!$N$138)/'AS51'!$B$3,"")))</f>
        <v/>
      </c>
      <c r="R103" s="77">
        <f>IF(R$13="","",IF($B103="","",IFERROR($C103*$D103*IF((Override!$C$4="ON")*(COUNTIFS(Override!$B$11:$B$40,$B103,Override!$D$11:$D$40,13,Override!$E$11:$E$40,"&gt;=0")-COUNTIFS(Override!$B$11:$B$40,$B103,Override!$D$11:$D$40,13,Override!$E$11:$E$40,"&gt;=0",Override!$C$11:$C$40,"MXAU"))&gt;0,SUMIFS(Override!$E$11:$E$40,Override!$B$11:$B$40,$B103,Override!$D$11:$D$40,13)-SUMIFS(Override!$E$11:$E$40,Override!$B$11:$B$40,$B103,Override!$D$11:$D$40,13,Override!$C$11:$C$40,"MXAU"),Override!$O$138)/'AS51'!$B$3,"")))</f>
        <v/>
      </c>
      <c r="S103" s="77">
        <f>IF(S$13="","",IF($B103="","",IFERROR($C103*$D103*IF((Override!$C$4="ON")*(COUNTIFS(Override!$B$11:$B$40,$B103,Override!$D$11:$D$40,14,Override!$E$11:$E$40,"&gt;=0")-COUNTIFS(Override!$B$11:$B$40,$B103,Override!$D$11:$D$40,14,Override!$E$11:$E$40,"&gt;=0",Override!$C$11:$C$40,"MXAU"))&gt;0,SUMIFS(Override!$E$11:$E$40,Override!$B$11:$B$40,$B103,Override!$D$11:$D$40,14)-SUMIFS(Override!$E$11:$E$40,Override!$B$11:$B$40,$B103,Override!$D$11:$D$40,14,Override!$C$11:$C$40,"MXAU"),Override!$P$138)/'AS51'!$B$3,"")))</f>
        <v/>
      </c>
      <c r="T103" s="77">
        <f>IF(T$13="","",IF($B103="","",IFERROR($C103*$D103*IF((Override!$C$4="ON")*(COUNTIFS(Override!$B$11:$B$40,$B103,Override!$D$11:$D$40,15,Override!$E$11:$E$40,"&gt;=0")-COUNTIFS(Override!$B$11:$B$40,$B103,Override!$D$11:$D$40,15,Override!$E$11:$E$40,"&gt;=0",Override!$C$11:$C$40,"MXAU"))&gt;0,SUMIFS(Override!$E$11:$E$40,Override!$B$11:$B$40,$B103,Override!$D$11:$D$40,15)-SUMIFS(Override!$E$11:$E$40,Override!$B$11:$B$40,$B103,Override!$D$11:$D$40,15,Override!$C$11:$C$40,"MXAU"),Override!$Q$138)/'AS51'!$B$3,"")))</f>
        <v/>
      </c>
      <c r="U103" s="77">
        <f>IF(U$13="","",IF($B103="","",IFERROR($C103*$D103*IF((Override!$C$4="ON")*(COUNTIFS(Override!$B$11:$B$40,$B103,Override!$D$11:$D$40,16,Override!$E$11:$E$40,"&gt;=0")-COUNTIFS(Override!$B$11:$B$40,$B103,Override!$D$11:$D$40,16,Override!$E$11:$E$40,"&gt;=0",Override!$C$11:$C$40,"MXAU"))&gt;0,SUMIFS(Override!$E$11:$E$40,Override!$B$11:$B$40,$B103,Override!$D$11:$D$40,16)-SUMIFS(Override!$E$11:$E$40,Override!$B$11:$B$40,$B103,Override!$D$11:$D$40,16,Override!$C$11:$C$40,"MXAU"),Override!$R$138)/'AS51'!$B$3,"")))</f>
        <v/>
      </c>
      <c r="W103" s="77">
        <f>IF(W$13="","",IF($B103="","",IFERROR(F103*$E103/100,"")))</f>
        <v/>
      </c>
      <c r="X103" s="77">
        <f>IF(X$13="","",IF($B103="","",IFERROR(G103*$E103/100,"")))</f>
        <v/>
      </c>
      <c r="Y103" s="77">
        <f>IF(Y$13="","",IF($B103="","",IFERROR(H103*$E103/100,"")))</f>
        <v/>
      </c>
      <c r="Z103" s="77">
        <f>IF(Z$13="","",IF($B103="","",IFERROR(I103*$E103/100,"")))</f>
        <v/>
      </c>
      <c r="AA103" s="77">
        <f>IF(AA$13="","",IF($B103="","",IFERROR(J103*$E103/100,"")))</f>
        <v/>
      </c>
      <c r="AB103" s="77">
        <f>IF(AB$13="","",IF($B103="","",IFERROR(K103*$E103/100,"")))</f>
        <v/>
      </c>
      <c r="AC103" s="77">
        <f>IF(AC$13="","",IF($B103="","",IFERROR(L103*$E103/100,"")))</f>
        <v/>
      </c>
      <c r="AD103" s="77">
        <f>IF(AD$13="","",IF($B103="","",IFERROR(M103*$E103/100,"")))</f>
        <v/>
      </c>
      <c r="AE103" s="77">
        <f>IF(AE$13="","",IF($B103="","",IFERROR(N103*$E103/100,"")))</f>
        <v/>
      </c>
      <c r="AF103" s="77">
        <f>IF(AF$13="","",IF($B103="","",IFERROR(O103*$E103/100,"")))</f>
        <v/>
      </c>
      <c r="AG103" s="77">
        <f>IF(AG$13="","",IF($B103="","",IFERROR(P103*$E103/100,"")))</f>
        <v/>
      </c>
      <c r="AH103" s="77">
        <f>IF(AH$13="","",IF($B103="","",IFERROR(Q103*$E103/100,"")))</f>
        <v/>
      </c>
      <c r="AI103" s="77">
        <f>IF(AI$13="","",IF($B103="","",IFERROR(R103*$E103/100,"")))</f>
        <v/>
      </c>
      <c r="AJ103" s="77">
        <f>IF(AJ$13="","",IF($B103="","",IFERROR(S103*$E103/100,"")))</f>
        <v/>
      </c>
      <c r="AK103" s="77">
        <f>IF(AK$13="","",IF($B103="","",IFERROR(T103*$E103/100,"")))</f>
        <v/>
      </c>
      <c r="AL103" s="77">
        <f>IF(AL$13="","",IF($B103="","",IFERROR(U103*$E103/100,"")))</f>
        <v/>
      </c>
      <c r="AN103" s="77">
        <f>IF($B103="","",SUMIF($F$13:$U$13,"&lt;="&amp;Sector!$D$51,$F103:$U103))</f>
        <v/>
      </c>
      <c r="AO103" s="77">
        <f>IF($B103="","",SUMIF($W$13:$AL$13,"&lt;="&amp;Sector!$D$51,$W103:$AL103))</f>
        <v/>
      </c>
      <c r="AQ103" s="163">
        <f>IF(AQ$13="","",IF($B103="","",IFERROR($C103*$D103*SUMPRODUCT(('Dvd Calendar'!$E$965:$CZ$965&gt;AQ$12)*('Dvd Calendar'!$E$965:$CZ$965&lt;=AQ$13)*'Dvd Calendar'!$E$968:$CZ$968*(('Dvd Calendar'!$E$970:$CZ$970='Field Check'!$C$56)*('Field Check'!$C$56&lt;&gt;"")+('Dvd Calendar'!$E$970:$CZ$970='Field Check'!$C$57)*('Field Check'!$C$57&lt;&gt;"")))/'AS51'!$B$3,"")))</f>
        <v/>
      </c>
      <c r="AR103" s="163">
        <f>IF(AR$13="","",IF($B103="","",IFERROR($C103*$D103*SUMPRODUCT(('Dvd Calendar'!$E$965:$CZ$965&gt;AR$12)*('Dvd Calendar'!$E$965:$CZ$965&lt;=AR$13)*'Dvd Calendar'!$E$968:$CZ$968*(('Dvd Calendar'!$E$970:$CZ$970='Field Check'!$C$56)*('Field Check'!$C$56&lt;&gt;"")+('Dvd Calendar'!$E$970:$CZ$970='Field Check'!$C$57)*('Field Check'!$C$57&lt;&gt;"")))/'AS51'!$B$3,"")))</f>
        <v/>
      </c>
      <c r="AS103" s="163">
        <f>IF(AS$13="","",IF($B103="","",IFERROR($C103*$D103*SUMPRODUCT(('Dvd Calendar'!$E$965:$CZ$965&gt;AS$12)*('Dvd Calendar'!$E$965:$CZ$965&lt;=AS$13)*'Dvd Calendar'!$E$968:$CZ$968*(('Dvd Calendar'!$E$970:$CZ$970='Field Check'!$C$56)*('Field Check'!$C$56&lt;&gt;"")+('Dvd Calendar'!$E$970:$CZ$970='Field Check'!$C$57)*('Field Check'!$C$57&lt;&gt;"")))/'AS51'!$B$3,"")))</f>
        <v/>
      </c>
      <c r="AT103" s="163">
        <f>IF(AT$13="","",IF($B103="","",IFERROR($C103*$D103*SUMPRODUCT(('Dvd Calendar'!$E$965:$CZ$965&gt;AT$12)*('Dvd Calendar'!$E$965:$CZ$965&lt;=AT$13)*'Dvd Calendar'!$E$968:$CZ$968*(('Dvd Calendar'!$E$970:$CZ$970='Field Check'!$C$56)*('Field Check'!$C$56&lt;&gt;"")+('Dvd Calendar'!$E$970:$CZ$970='Field Check'!$C$57)*('Field Check'!$C$57&lt;&gt;"")))/'AS51'!$B$3,"")))</f>
        <v/>
      </c>
      <c r="AU103" s="163">
        <f>IF(AU$13="","",IF($B103="","",IFERROR($C103*$D103*SUMPRODUCT(('Dvd Calendar'!$E$965:$CZ$965&gt;AU$12)*('Dvd Calendar'!$E$965:$CZ$965&lt;=AU$13)*'Dvd Calendar'!$E$968:$CZ$968*(('Dvd Calendar'!$E$970:$CZ$970='Field Check'!$C$56)*('Field Check'!$C$56&lt;&gt;"")+('Dvd Calendar'!$E$970:$CZ$970='Field Check'!$C$57)*('Field Check'!$C$57&lt;&gt;"")))/'AS51'!$B$3,"")))</f>
        <v/>
      </c>
      <c r="AV103" s="163">
        <f>IF(AV$13="","",IF($B103="","",IFERROR($C103*$D103*SUMPRODUCT(('Dvd Calendar'!$E$965:$CZ$965&gt;AV$12)*('Dvd Calendar'!$E$965:$CZ$965&lt;=AV$13)*'Dvd Calendar'!$E$968:$CZ$968*(('Dvd Calendar'!$E$970:$CZ$970='Field Check'!$C$56)*('Field Check'!$C$56&lt;&gt;"")+('Dvd Calendar'!$E$970:$CZ$970='Field Check'!$C$57)*('Field Check'!$C$57&lt;&gt;"")))/'AS51'!$B$3,"")))</f>
        <v/>
      </c>
      <c r="AW103" s="163">
        <f>IF(AW$13="","",IF($B103="","",IFERROR($C103*$D103*SUMPRODUCT(('Dvd Calendar'!$E$965:$CZ$965&gt;AW$12)*('Dvd Calendar'!$E$965:$CZ$965&lt;=AW$13)*'Dvd Calendar'!$E$968:$CZ$968*(('Dvd Calendar'!$E$970:$CZ$970='Field Check'!$C$56)*('Field Check'!$C$56&lt;&gt;"")+('Dvd Calendar'!$E$970:$CZ$970='Field Check'!$C$57)*('Field Check'!$C$57&lt;&gt;"")))/'AS51'!$B$3,"")))</f>
        <v/>
      </c>
      <c r="AX103" s="163">
        <f>IF(AX$13="","",IF($B103="","",IFERROR($C103*$D103*SUMPRODUCT(('Dvd Calendar'!$E$965:$CZ$965&gt;AX$12)*('Dvd Calendar'!$E$965:$CZ$965&lt;=AX$13)*'Dvd Calendar'!$E$968:$CZ$968*(('Dvd Calendar'!$E$970:$CZ$970='Field Check'!$C$56)*('Field Check'!$C$56&lt;&gt;"")+('Dvd Calendar'!$E$970:$CZ$970='Field Check'!$C$57)*('Field Check'!$C$57&lt;&gt;"")))/'AS51'!$B$3,"")))</f>
        <v/>
      </c>
      <c r="AY103" s="163">
        <f>IF(AY$13="","",IF($B103="","",IFERROR($C103*$D103*SUMPRODUCT(('Dvd Calendar'!$E$965:$CZ$965&gt;AY$12)*('Dvd Calendar'!$E$965:$CZ$965&lt;=AY$13)*'Dvd Calendar'!$E$968:$CZ$968*(('Dvd Calendar'!$E$970:$CZ$970='Field Check'!$C$56)*('Field Check'!$C$56&lt;&gt;"")+('Dvd Calendar'!$E$970:$CZ$970='Field Check'!$C$57)*('Field Check'!$C$57&lt;&gt;"")))/'AS51'!$B$3,"")))</f>
        <v/>
      </c>
      <c r="AZ103" s="163">
        <f>IF(AZ$13="","",IF($B103="","",IFERROR($C103*$D103*SUMPRODUCT(('Dvd Calendar'!$E$965:$CZ$965&gt;AZ$12)*('Dvd Calendar'!$E$965:$CZ$965&lt;=AZ$13)*'Dvd Calendar'!$E$968:$CZ$968*(('Dvd Calendar'!$E$970:$CZ$970='Field Check'!$C$56)*('Field Check'!$C$56&lt;&gt;"")+('Dvd Calendar'!$E$970:$CZ$970='Field Check'!$C$57)*('Field Check'!$C$57&lt;&gt;"")))/'AS51'!$B$3,"")))</f>
        <v/>
      </c>
      <c r="BA103" s="163">
        <f>IF(BA$13="","",IF($B103="","",IFERROR($C103*$D103*SUMPRODUCT(('Dvd Calendar'!$E$965:$CZ$965&gt;BA$12)*('Dvd Calendar'!$E$965:$CZ$965&lt;=BA$13)*'Dvd Calendar'!$E$968:$CZ$968*(('Dvd Calendar'!$E$970:$CZ$970='Field Check'!$C$56)*('Field Check'!$C$56&lt;&gt;"")+('Dvd Calendar'!$E$970:$CZ$970='Field Check'!$C$57)*('Field Check'!$C$57&lt;&gt;"")))/'AS51'!$B$3,"")))</f>
        <v/>
      </c>
      <c r="BB103" s="163">
        <f>IF(BB$13="","",IF($B103="","",IFERROR($C103*$D103*SUMPRODUCT(('Dvd Calendar'!$E$965:$CZ$965&gt;BB$12)*('Dvd Calendar'!$E$965:$CZ$965&lt;=BB$13)*'Dvd Calendar'!$E$968:$CZ$968*(('Dvd Calendar'!$E$970:$CZ$970='Field Check'!$C$56)*('Field Check'!$C$56&lt;&gt;"")+('Dvd Calendar'!$E$970:$CZ$970='Field Check'!$C$57)*('Field Check'!$C$57&lt;&gt;"")))/'AS51'!$B$3,"")))</f>
        <v/>
      </c>
      <c r="BC103" s="163">
        <f>IF(BC$13="","",IF($B103="","",IFERROR($C103*$D103*SUMPRODUCT(('Dvd Calendar'!$E$965:$CZ$965&gt;BC$12)*('Dvd Calendar'!$E$965:$CZ$965&lt;=BC$13)*'Dvd Calendar'!$E$968:$CZ$968*(('Dvd Calendar'!$E$970:$CZ$970='Field Check'!$C$56)*('Field Check'!$C$56&lt;&gt;"")+('Dvd Calendar'!$E$970:$CZ$970='Field Check'!$C$57)*('Field Check'!$C$57&lt;&gt;"")))/'AS51'!$B$3,"")))</f>
        <v/>
      </c>
      <c r="BD103" s="163">
        <f>IF(BD$13="","",IF($B103="","",IFERROR($C103*$D103*SUMPRODUCT(('Dvd Calendar'!$E$965:$CZ$965&gt;BD$12)*('Dvd Calendar'!$E$965:$CZ$965&lt;=BD$13)*'Dvd Calendar'!$E$968:$CZ$968*(('Dvd Calendar'!$E$970:$CZ$970='Field Check'!$C$56)*('Field Check'!$C$56&lt;&gt;"")+('Dvd Calendar'!$E$970:$CZ$970='Field Check'!$C$57)*('Field Check'!$C$57&lt;&gt;"")))/'AS51'!$B$3,"")))</f>
        <v/>
      </c>
      <c r="BE103" s="163">
        <f>IF(BE$13="","",IF($B103="","",IFERROR($C103*$D103*SUMPRODUCT(('Dvd Calendar'!$E$965:$CZ$965&gt;BE$12)*('Dvd Calendar'!$E$965:$CZ$965&lt;=BE$13)*'Dvd Calendar'!$E$968:$CZ$968*(('Dvd Calendar'!$E$970:$CZ$970='Field Check'!$C$56)*('Field Check'!$C$56&lt;&gt;"")+('Dvd Calendar'!$E$970:$CZ$970='Field Check'!$C$57)*('Field Check'!$C$57&lt;&gt;"")))/'AS51'!$B$3,"")))</f>
        <v/>
      </c>
      <c r="BF103" s="163">
        <f>IF(BF$13="","",IF($B103="","",IFERROR($C103*$D103*SUMPRODUCT(('Dvd Calendar'!$E$965:$CZ$965&gt;BF$12)*('Dvd Calendar'!$E$965:$CZ$965&lt;=BF$13)*'Dvd Calendar'!$E$968:$CZ$968*(('Dvd Calendar'!$E$970:$CZ$970='Field Check'!$C$56)*('Field Check'!$C$56&lt;&gt;"")+('Dvd Calendar'!$E$970:$CZ$970='Field Check'!$C$57)*('Field Check'!$C$57&lt;&gt;"")))/'AS51'!$B$3,"")))</f>
        <v/>
      </c>
      <c r="BH103" s="163">
        <f>IF(BH$13="","",IF($B103="","",IFERROR(AQ103*$E103/100,"")))</f>
        <v/>
      </c>
      <c r="BI103" s="163">
        <f>IF(BI$13="","",IF($B103="","",IFERROR(AR103*$E103/100,"")))</f>
        <v/>
      </c>
      <c r="BJ103" s="163">
        <f>IF(BJ$13="","",IF($B103="","",IFERROR(AS103*$E103/100,"")))</f>
        <v/>
      </c>
      <c r="BK103" s="163">
        <f>IF(BK$13="","",IF($B103="","",IFERROR(AT103*$E103/100,"")))</f>
        <v/>
      </c>
      <c r="BL103" s="163">
        <f>IF(BL$13="","",IF($B103="","",IFERROR(AU103*$E103/100,"")))</f>
        <v/>
      </c>
      <c r="BM103" s="163">
        <f>IF(BM$13="","",IF($B103="","",IFERROR(AV103*$E103/100,"")))</f>
        <v/>
      </c>
      <c r="BN103" s="163">
        <f>IF(BN$13="","",IF($B103="","",IFERROR(AW103*$E103/100,"")))</f>
        <v/>
      </c>
      <c r="BO103" s="163">
        <f>IF(BO$13="","",IF($B103="","",IFERROR(AX103*$E103/100,"")))</f>
        <v/>
      </c>
      <c r="BP103" s="163">
        <f>IF(BP$13="","",IF($B103="","",IFERROR(AY103*$E103/100,"")))</f>
        <v/>
      </c>
      <c r="BQ103" s="163">
        <f>IF(BQ$13="","",IF($B103="","",IFERROR(AZ103*$E103/100,"")))</f>
        <v/>
      </c>
      <c r="BR103" s="163">
        <f>IF(BR$13="","",IF($B103="","",IFERROR(BA103*$E103/100,"")))</f>
        <v/>
      </c>
      <c r="BS103" s="163">
        <f>IF(BS$13="","",IF($B103="","",IFERROR(BB103*$E103/100,"")))</f>
        <v/>
      </c>
      <c r="BT103" s="163">
        <f>IF(BT$13="","",IF($B103="","",IFERROR(BC103*$E103/100,"")))</f>
        <v/>
      </c>
      <c r="BU103" s="163">
        <f>IF(BU$13="","",IF($B103="","",IFERROR(BD103*$E103/100,"")))</f>
        <v/>
      </c>
      <c r="BV103" s="163">
        <f>IF(BV$13="","",IF($B103="","",IFERROR(BE103*$E103/100,"")))</f>
        <v/>
      </c>
      <c r="BW103" s="163">
        <f>IF(BW$13="","",IF($B103="","",IFERROR(BF103*$E103/100,"")))</f>
        <v/>
      </c>
    </row>
    <row r="104">
      <c r="B104" s="126">
        <f>IF('AS51'!$C$94="","",'AS51'!$C$94)</f>
        <v/>
      </c>
      <c r="C104" s="74">
        <f>IF('AS51'!$B$94="","",'AS51'!$B$94)</f>
        <v/>
      </c>
      <c r="D104" s="75">
        <f>IFERROR('AS51'!$Q$94,1)</f>
        <v/>
      </c>
      <c r="E104" s="76">
        <f>IF($B104="","",IF(ISNUMBER('AS51'!$I$94),'AS51'!$I$94,'Index Summary'!$C$7))</f>
        <v/>
      </c>
      <c r="F104" s="77">
        <f>IF(F$13="","",IF($B104="","",IFERROR($C104*$D104*IF((Override!$C$4="ON")*(COUNTIFS(Override!$B$11:$B$40,$B104,Override!$D$11:$D$40,1,Override!$E$11:$E$40,"&gt;=0")-COUNTIFS(Override!$B$11:$B$40,$B104,Override!$D$11:$D$40,1,Override!$E$11:$E$40,"&gt;=0",Override!$C$11:$C$40,"MXAU"))&gt;0,SUMIFS(Override!$E$11:$E$40,Override!$B$11:$B$40,$B104,Override!$D$11:$D$40,1)-SUMIFS(Override!$E$11:$E$40,Override!$B$11:$B$40,$B104,Override!$D$11:$D$40,1,Override!$C$11:$C$40,"MXAU"),Override!$C$139)/'AS51'!$B$3,"")))</f>
        <v/>
      </c>
      <c r="G104" s="77">
        <f>IF(G$13="","",IF($B104="","",IFERROR($C104*$D104*IF((Override!$C$4="ON")*(COUNTIFS(Override!$B$11:$B$40,$B104,Override!$D$11:$D$40,2,Override!$E$11:$E$40,"&gt;=0")-COUNTIFS(Override!$B$11:$B$40,$B104,Override!$D$11:$D$40,2,Override!$E$11:$E$40,"&gt;=0",Override!$C$11:$C$40,"MXAU"))&gt;0,SUMIFS(Override!$E$11:$E$40,Override!$B$11:$B$40,$B104,Override!$D$11:$D$40,2)-SUMIFS(Override!$E$11:$E$40,Override!$B$11:$B$40,$B104,Override!$D$11:$D$40,2,Override!$C$11:$C$40,"MXAU"),Override!$D$139)/'AS51'!$B$3,"")))</f>
        <v/>
      </c>
      <c r="H104" s="77">
        <f>IF(H$13="","",IF($B104="","",IFERROR($C104*$D104*IF((Override!$C$4="ON")*(COUNTIFS(Override!$B$11:$B$40,$B104,Override!$D$11:$D$40,3,Override!$E$11:$E$40,"&gt;=0")-COUNTIFS(Override!$B$11:$B$40,$B104,Override!$D$11:$D$40,3,Override!$E$11:$E$40,"&gt;=0",Override!$C$11:$C$40,"MXAU"))&gt;0,SUMIFS(Override!$E$11:$E$40,Override!$B$11:$B$40,$B104,Override!$D$11:$D$40,3)-SUMIFS(Override!$E$11:$E$40,Override!$B$11:$B$40,$B104,Override!$D$11:$D$40,3,Override!$C$11:$C$40,"MXAU"),Override!$E$139)/'AS51'!$B$3,"")))</f>
        <v/>
      </c>
      <c r="I104" s="77">
        <f>IF(I$13="","",IF($B104="","",IFERROR($C104*$D104*IF((Override!$C$4="ON")*(COUNTIFS(Override!$B$11:$B$40,$B104,Override!$D$11:$D$40,4,Override!$E$11:$E$40,"&gt;=0")-COUNTIFS(Override!$B$11:$B$40,$B104,Override!$D$11:$D$40,4,Override!$E$11:$E$40,"&gt;=0",Override!$C$11:$C$40,"MXAU"))&gt;0,SUMIFS(Override!$E$11:$E$40,Override!$B$11:$B$40,$B104,Override!$D$11:$D$40,4)-SUMIFS(Override!$E$11:$E$40,Override!$B$11:$B$40,$B104,Override!$D$11:$D$40,4,Override!$C$11:$C$40,"MXAU"),Override!$F$139)/'AS51'!$B$3,"")))</f>
        <v/>
      </c>
      <c r="J104" s="77">
        <f>IF(J$13="","",IF($B104="","",IFERROR($C104*$D104*IF((Override!$C$4="ON")*(COUNTIFS(Override!$B$11:$B$40,$B104,Override!$D$11:$D$40,5,Override!$E$11:$E$40,"&gt;=0")-COUNTIFS(Override!$B$11:$B$40,$B104,Override!$D$11:$D$40,5,Override!$E$11:$E$40,"&gt;=0",Override!$C$11:$C$40,"MXAU"))&gt;0,SUMIFS(Override!$E$11:$E$40,Override!$B$11:$B$40,$B104,Override!$D$11:$D$40,5)-SUMIFS(Override!$E$11:$E$40,Override!$B$11:$B$40,$B104,Override!$D$11:$D$40,5,Override!$C$11:$C$40,"MXAU"),Override!$G$139)/'AS51'!$B$3,"")))</f>
        <v/>
      </c>
      <c r="K104" s="77">
        <f>IF(K$13="","",IF($B104="","",IFERROR($C104*$D104*IF((Override!$C$4="ON")*(COUNTIFS(Override!$B$11:$B$40,$B104,Override!$D$11:$D$40,6,Override!$E$11:$E$40,"&gt;=0")-COUNTIFS(Override!$B$11:$B$40,$B104,Override!$D$11:$D$40,6,Override!$E$11:$E$40,"&gt;=0",Override!$C$11:$C$40,"MXAU"))&gt;0,SUMIFS(Override!$E$11:$E$40,Override!$B$11:$B$40,$B104,Override!$D$11:$D$40,6)-SUMIFS(Override!$E$11:$E$40,Override!$B$11:$B$40,$B104,Override!$D$11:$D$40,6,Override!$C$11:$C$40,"MXAU"),Override!$H$139)/'AS51'!$B$3,"")))</f>
        <v/>
      </c>
      <c r="L104" s="77">
        <f>IF(L$13="","",IF($B104="","",IFERROR($C104*$D104*IF((Override!$C$4="ON")*(COUNTIFS(Override!$B$11:$B$40,$B104,Override!$D$11:$D$40,7,Override!$E$11:$E$40,"&gt;=0")-COUNTIFS(Override!$B$11:$B$40,$B104,Override!$D$11:$D$40,7,Override!$E$11:$E$40,"&gt;=0",Override!$C$11:$C$40,"MXAU"))&gt;0,SUMIFS(Override!$E$11:$E$40,Override!$B$11:$B$40,$B104,Override!$D$11:$D$40,7)-SUMIFS(Override!$E$11:$E$40,Override!$B$11:$B$40,$B104,Override!$D$11:$D$40,7,Override!$C$11:$C$40,"MXAU"),Override!$I$139)/'AS51'!$B$3,"")))</f>
        <v/>
      </c>
      <c r="M104" s="77">
        <f>IF(M$13="","",IF($B104="","",IFERROR($C104*$D104*IF((Override!$C$4="ON")*(COUNTIFS(Override!$B$11:$B$40,$B104,Override!$D$11:$D$40,8,Override!$E$11:$E$40,"&gt;=0")-COUNTIFS(Override!$B$11:$B$40,$B104,Override!$D$11:$D$40,8,Override!$E$11:$E$40,"&gt;=0",Override!$C$11:$C$40,"MXAU"))&gt;0,SUMIFS(Override!$E$11:$E$40,Override!$B$11:$B$40,$B104,Override!$D$11:$D$40,8)-SUMIFS(Override!$E$11:$E$40,Override!$B$11:$B$40,$B104,Override!$D$11:$D$40,8,Override!$C$11:$C$40,"MXAU"),Override!$J$139)/'AS51'!$B$3,"")))</f>
        <v/>
      </c>
      <c r="N104" s="77">
        <f>IF(N$13="","",IF($B104="","",IFERROR($C104*$D104*IF((Override!$C$4="ON")*(COUNTIFS(Override!$B$11:$B$40,$B104,Override!$D$11:$D$40,9,Override!$E$11:$E$40,"&gt;=0")-COUNTIFS(Override!$B$11:$B$40,$B104,Override!$D$11:$D$40,9,Override!$E$11:$E$40,"&gt;=0",Override!$C$11:$C$40,"MXAU"))&gt;0,SUMIFS(Override!$E$11:$E$40,Override!$B$11:$B$40,$B104,Override!$D$11:$D$40,9)-SUMIFS(Override!$E$11:$E$40,Override!$B$11:$B$40,$B104,Override!$D$11:$D$40,9,Override!$C$11:$C$40,"MXAU"),Override!$K$139)/'AS51'!$B$3,"")))</f>
        <v/>
      </c>
      <c r="O104" s="77">
        <f>IF(O$13="","",IF($B104="","",IFERROR($C104*$D104*IF((Override!$C$4="ON")*(COUNTIFS(Override!$B$11:$B$40,$B104,Override!$D$11:$D$40,10,Override!$E$11:$E$40,"&gt;=0")-COUNTIFS(Override!$B$11:$B$40,$B104,Override!$D$11:$D$40,10,Override!$E$11:$E$40,"&gt;=0",Override!$C$11:$C$40,"MXAU"))&gt;0,SUMIFS(Override!$E$11:$E$40,Override!$B$11:$B$40,$B104,Override!$D$11:$D$40,10)-SUMIFS(Override!$E$11:$E$40,Override!$B$11:$B$40,$B104,Override!$D$11:$D$40,10,Override!$C$11:$C$40,"MXAU"),Override!$L$139)/'AS51'!$B$3,"")))</f>
        <v/>
      </c>
      <c r="P104" s="77">
        <f>IF(P$13="","",IF($B104="","",IFERROR($C104*$D104*IF((Override!$C$4="ON")*(COUNTIFS(Override!$B$11:$B$40,$B104,Override!$D$11:$D$40,11,Override!$E$11:$E$40,"&gt;=0")-COUNTIFS(Override!$B$11:$B$40,$B104,Override!$D$11:$D$40,11,Override!$E$11:$E$40,"&gt;=0",Override!$C$11:$C$40,"MXAU"))&gt;0,SUMIFS(Override!$E$11:$E$40,Override!$B$11:$B$40,$B104,Override!$D$11:$D$40,11)-SUMIFS(Override!$E$11:$E$40,Override!$B$11:$B$40,$B104,Override!$D$11:$D$40,11,Override!$C$11:$C$40,"MXAU"),Override!$M$139)/'AS51'!$B$3,"")))</f>
        <v/>
      </c>
      <c r="Q104" s="77">
        <f>IF(Q$13="","",IF($B104="","",IFERROR($C104*$D104*IF((Override!$C$4="ON")*(COUNTIFS(Override!$B$11:$B$40,$B104,Override!$D$11:$D$40,12,Override!$E$11:$E$40,"&gt;=0")-COUNTIFS(Override!$B$11:$B$40,$B104,Override!$D$11:$D$40,12,Override!$E$11:$E$40,"&gt;=0",Override!$C$11:$C$40,"MXAU"))&gt;0,SUMIFS(Override!$E$11:$E$40,Override!$B$11:$B$40,$B104,Override!$D$11:$D$40,12)-SUMIFS(Override!$E$11:$E$40,Override!$B$11:$B$40,$B104,Override!$D$11:$D$40,12,Override!$C$11:$C$40,"MXAU"),Override!$N$139)/'AS51'!$B$3,"")))</f>
        <v/>
      </c>
      <c r="R104" s="77">
        <f>IF(R$13="","",IF($B104="","",IFERROR($C104*$D104*IF((Override!$C$4="ON")*(COUNTIFS(Override!$B$11:$B$40,$B104,Override!$D$11:$D$40,13,Override!$E$11:$E$40,"&gt;=0")-COUNTIFS(Override!$B$11:$B$40,$B104,Override!$D$11:$D$40,13,Override!$E$11:$E$40,"&gt;=0",Override!$C$11:$C$40,"MXAU"))&gt;0,SUMIFS(Override!$E$11:$E$40,Override!$B$11:$B$40,$B104,Override!$D$11:$D$40,13)-SUMIFS(Override!$E$11:$E$40,Override!$B$11:$B$40,$B104,Override!$D$11:$D$40,13,Override!$C$11:$C$40,"MXAU"),Override!$O$139)/'AS51'!$B$3,"")))</f>
        <v/>
      </c>
      <c r="S104" s="77">
        <f>IF(S$13="","",IF($B104="","",IFERROR($C104*$D104*IF((Override!$C$4="ON")*(COUNTIFS(Override!$B$11:$B$40,$B104,Override!$D$11:$D$40,14,Override!$E$11:$E$40,"&gt;=0")-COUNTIFS(Override!$B$11:$B$40,$B104,Override!$D$11:$D$40,14,Override!$E$11:$E$40,"&gt;=0",Override!$C$11:$C$40,"MXAU"))&gt;0,SUMIFS(Override!$E$11:$E$40,Override!$B$11:$B$40,$B104,Override!$D$11:$D$40,14)-SUMIFS(Override!$E$11:$E$40,Override!$B$11:$B$40,$B104,Override!$D$11:$D$40,14,Override!$C$11:$C$40,"MXAU"),Override!$P$139)/'AS51'!$B$3,"")))</f>
        <v/>
      </c>
      <c r="T104" s="77">
        <f>IF(T$13="","",IF($B104="","",IFERROR($C104*$D104*IF((Override!$C$4="ON")*(COUNTIFS(Override!$B$11:$B$40,$B104,Override!$D$11:$D$40,15,Override!$E$11:$E$40,"&gt;=0")-COUNTIFS(Override!$B$11:$B$40,$B104,Override!$D$11:$D$40,15,Override!$E$11:$E$40,"&gt;=0",Override!$C$11:$C$40,"MXAU"))&gt;0,SUMIFS(Override!$E$11:$E$40,Override!$B$11:$B$40,$B104,Override!$D$11:$D$40,15)-SUMIFS(Override!$E$11:$E$40,Override!$B$11:$B$40,$B104,Override!$D$11:$D$40,15,Override!$C$11:$C$40,"MXAU"),Override!$Q$139)/'AS51'!$B$3,"")))</f>
        <v/>
      </c>
      <c r="U104" s="77">
        <f>IF(U$13="","",IF($B104="","",IFERROR($C104*$D104*IF((Override!$C$4="ON")*(COUNTIFS(Override!$B$11:$B$40,$B104,Override!$D$11:$D$40,16,Override!$E$11:$E$40,"&gt;=0")-COUNTIFS(Override!$B$11:$B$40,$B104,Override!$D$11:$D$40,16,Override!$E$11:$E$40,"&gt;=0",Override!$C$11:$C$40,"MXAU"))&gt;0,SUMIFS(Override!$E$11:$E$40,Override!$B$11:$B$40,$B104,Override!$D$11:$D$40,16)-SUMIFS(Override!$E$11:$E$40,Override!$B$11:$B$40,$B104,Override!$D$11:$D$40,16,Override!$C$11:$C$40,"MXAU"),Override!$R$139)/'AS51'!$B$3,"")))</f>
        <v/>
      </c>
      <c r="W104" s="77">
        <f>IF(W$13="","",IF($B104="","",IFERROR(F104*$E104/100,"")))</f>
        <v/>
      </c>
      <c r="X104" s="77">
        <f>IF(X$13="","",IF($B104="","",IFERROR(G104*$E104/100,"")))</f>
        <v/>
      </c>
      <c r="Y104" s="77">
        <f>IF(Y$13="","",IF($B104="","",IFERROR(H104*$E104/100,"")))</f>
        <v/>
      </c>
      <c r="Z104" s="77">
        <f>IF(Z$13="","",IF($B104="","",IFERROR(I104*$E104/100,"")))</f>
        <v/>
      </c>
      <c r="AA104" s="77">
        <f>IF(AA$13="","",IF($B104="","",IFERROR(J104*$E104/100,"")))</f>
        <v/>
      </c>
      <c r="AB104" s="77">
        <f>IF(AB$13="","",IF($B104="","",IFERROR(K104*$E104/100,"")))</f>
        <v/>
      </c>
      <c r="AC104" s="77">
        <f>IF(AC$13="","",IF($B104="","",IFERROR(L104*$E104/100,"")))</f>
        <v/>
      </c>
      <c r="AD104" s="77">
        <f>IF(AD$13="","",IF($B104="","",IFERROR(M104*$E104/100,"")))</f>
        <v/>
      </c>
      <c r="AE104" s="77">
        <f>IF(AE$13="","",IF($B104="","",IFERROR(N104*$E104/100,"")))</f>
        <v/>
      </c>
      <c r="AF104" s="77">
        <f>IF(AF$13="","",IF($B104="","",IFERROR(O104*$E104/100,"")))</f>
        <v/>
      </c>
      <c r="AG104" s="77">
        <f>IF(AG$13="","",IF($B104="","",IFERROR(P104*$E104/100,"")))</f>
        <v/>
      </c>
      <c r="AH104" s="77">
        <f>IF(AH$13="","",IF($B104="","",IFERROR(Q104*$E104/100,"")))</f>
        <v/>
      </c>
      <c r="AI104" s="77">
        <f>IF(AI$13="","",IF($B104="","",IFERROR(R104*$E104/100,"")))</f>
        <v/>
      </c>
      <c r="AJ104" s="77">
        <f>IF(AJ$13="","",IF($B104="","",IFERROR(S104*$E104/100,"")))</f>
        <v/>
      </c>
      <c r="AK104" s="77">
        <f>IF(AK$13="","",IF($B104="","",IFERROR(T104*$E104/100,"")))</f>
        <v/>
      </c>
      <c r="AL104" s="77">
        <f>IF(AL$13="","",IF($B104="","",IFERROR(U104*$E104/100,"")))</f>
        <v/>
      </c>
      <c r="AN104" s="77">
        <f>IF($B104="","",SUMIF($F$13:$U$13,"&lt;="&amp;Sector!$D$51,$F104:$U104))</f>
        <v/>
      </c>
      <c r="AO104" s="77">
        <f>IF($B104="","",SUMIF($W$13:$AL$13,"&lt;="&amp;Sector!$D$51,$W104:$AL104))</f>
        <v/>
      </c>
      <c r="AQ104" s="163">
        <f>IF(AQ$13="","",IF($B104="","",IFERROR($C104*$D104*SUMPRODUCT(('Dvd Calendar'!$E$976:$CZ$976&gt;AQ$12)*('Dvd Calendar'!$E$976:$CZ$976&lt;=AQ$13)*'Dvd Calendar'!$E$979:$CZ$979*(('Dvd Calendar'!$E$981:$CZ$981='Field Check'!$C$56)*('Field Check'!$C$56&lt;&gt;"")+('Dvd Calendar'!$E$981:$CZ$981='Field Check'!$C$57)*('Field Check'!$C$57&lt;&gt;"")))/'AS51'!$B$3,"")))</f>
        <v/>
      </c>
      <c r="AR104" s="163">
        <f>IF(AR$13="","",IF($B104="","",IFERROR($C104*$D104*SUMPRODUCT(('Dvd Calendar'!$E$976:$CZ$976&gt;AR$12)*('Dvd Calendar'!$E$976:$CZ$976&lt;=AR$13)*'Dvd Calendar'!$E$979:$CZ$979*(('Dvd Calendar'!$E$981:$CZ$981='Field Check'!$C$56)*('Field Check'!$C$56&lt;&gt;"")+('Dvd Calendar'!$E$981:$CZ$981='Field Check'!$C$57)*('Field Check'!$C$57&lt;&gt;"")))/'AS51'!$B$3,"")))</f>
        <v/>
      </c>
      <c r="AS104" s="163">
        <f>IF(AS$13="","",IF($B104="","",IFERROR($C104*$D104*SUMPRODUCT(('Dvd Calendar'!$E$976:$CZ$976&gt;AS$12)*('Dvd Calendar'!$E$976:$CZ$976&lt;=AS$13)*'Dvd Calendar'!$E$979:$CZ$979*(('Dvd Calendar'!$E$981:$CZ$981='Field Check'!$C$56)*('Field Check'!$C$56&lt;&gt;"")+('Dvd Calendar'!$E$981:$CZ$981='Field Check'!$C$57)*('Field Check'!$C$57&lt;&gt;"")))/'AS51'!$B$3,"")))</f>
        <v/>
      </c>
      <c r="AT104" s="163">
        <f>IF(AT$13="","",IF($B104="","",IFERROR($C104*$D104*SUMPRODUCT(('Dvd Calendar'!$E$976:$CZ$976&gt;AT$12)*('Dvd Calendar'!$E$976:$CZ$976&lt;=AT$13)*'Dvd Calendar'!$E$979:$CZ$979*(('Dvd Calendar'!$E$981:$CZ$981='Field Check'!$C$56)*('Field Check'!$C$56&lt;&gt;"")+('Dvd Calendar'!$E$981:$CZ$981='Field Check'!$C$57)*('Field Check'!$C$57&lt;&gt;"")))/'AS51'!$B$3,"")))</f>
        <v/>
      </c>
      <c r="AU104" s="163">
        <f>IF(AU$13="","",IF($B104="","",IFERROR($C104*$D104*SUMPRODUCT(('Dvd Calendar'!$E$976:$CZ$976&gt;AU$12)*('Dvd Calendar'!$E$976:$CZ$976&lt;=AU$13)*'Dvd Calendar'!$E$979:$CZ$979*(('Dvd Calendar'!$E$981:$CZ$981='Field Check'!$C$56)*('Field Check'!$C$56&lt;&gt;"")+('Dvd Calendar'!$E$981:$CZ$981='Field Check'!$C$57)*('Field Check'!$C$57&lt;&gt;"")))/'AS51'!$B$3,"")))</f>
        <v/>
      </c>
      <c r="AV104" s="163">
        <f>IF(AV$13="","",IF($B104="","",IFERROR($C104*$D104*SUMPRODUCT(('Dvd Calendar'!$E$976:$CZ$976&gt;AV$12)*('Dvd Calendar'!$E$976:$CZ$976&lt;=AV$13)*'Dvd Calendar'!$E$979:$CZ$979*(('Dvd Calendar'!$E$981:$CZ$981='Field Check'!$C$56)*('Field Check'!$C$56&lt;&gt;"")+('Dvd Calendar'!$E$981:$CZ$981='Field Check'!$C$57)*('Field Check'!$C$57&lt;&gt;"")))/'AS51'!$B$3,"")))</f>
        <v/>
      </c>
      <c r="AW104" s="163">
        <f>IF(AW$13="","",IF($B104="","",IFERROR($C104*$D104*SUMPRODUCT(('Dvd Calendar'!$E$976:$CZ$976&gt;AW$12)*('Dvd Calendar'!$E$976:$CZ$976&lt;=AW$13)*'Dvd Calendar'!$E$979:$CZ$979*(('Dvd Calendar'!$E$981:$CZ$981='Field Check'!$C$56)*('Field Check'!$C$56&lt;&gt;"")+('Dvd Calendar'!$E$981:$CZ$981='Field Check'!$C$57)*('Field Check'!$C$57&lt;&gt;"")))/'AS51'!$B$3,"")))</f>
        <v/>
      </c>
      <c r="AX104" s="163">
        <f>IF(AX$13="","",IF($B104="","",IFERROR($C104*$D104*SUMPRODUCT(('Dvd Calendar'!$E$976:$CZ$976&gt;AX$12)*('Dvd Calendar'!$E$976:$CZ$976&lt;=AX$13)*'Dvd Calendar'!$E$979:$CZ$979*(('Dvd Calendar'!$E$981:$CZ$981='Field Check'!$C$56)*('Field Check'!$C$56&lt;&gt;"")+('Dvd Calendar'!$E$981:$CZ$981='Field Check'!$C$57)*('Field Check'!$C$57&lt;&gt;"")))/'AS51'!$B$3,"")))</f>
        <v/>
      </c>
      <c r="AY104" s="163">
        <f>IF(AY$13="","",IF($B104="","",IFERROR($C104*$D104*SUMPRODUCT(('Dvd Calendar'!$E$976:$CZ$976&gt;AY$12)*('Dvd Calendar'!$E$976:$CZ$976&lt;=AY$13)*'Dvd Calendar'!$E$979:$CZ$979*(('Dvd Calendar'!$E$981:$CZ$981='Field Check'!$C$56)*('Field Check'!$C$56&lt;&gt;"")+('Dvd Calendar'!$E$981:$CZ$981='Field Check'!$C$57)*('Field Check'!$C$57&lt;&gt;"")))/'AS51'!$B$3,"")))</f>
        <v/>
      </c>
      <c r="AZ104" s="163">
        <f>IF(AZ$13="","",IF($B104="","",IFERROR($C104*$D104*SUMPRODUCT(('Dvd Calendar'!$E$976:$CZ$976&gt;AZ$12)*('Dvd Calendar'!$E$976:$CZ$976&lt;=AZ$13)*'Dvd Calendar'!$E$979:$CZ$979*(('Dvd Calendar'!$E$981:$CZ$981='Field Check'!$C$56)*('Field Check'!$C$56&lt;&gt;"")+('Dvd Calendar'!$E$981:$CZ$981='Field Check'!$C$57)*('Field Check'!$C$57&lt;&gt;"")))/'AS51'!$B$3,"")))</f>
        <v/>
      </c>
      <c r="BA104" s="163">
        <f>IF(BA$13="","",IF($B104="","",IFERROR($C104*$D104*SUMPRODUCT(('Dvd Calendar'!$E$976:$CZ$976&gt;BA$12)*('Dvd Calendar'!$E$976:$CZ$976&lt;=BA$13)*'Dvd Calendar'!$E$979:$CZ$979*(('Dvd Calendar'!$E$981:$CZ$981='Field Check'!$C$56)*('Field Check'!$C$56&lt;&gt;"")+('Dvd Calendar'!$E$981:$CZ$981='Field Check'!$C$57)*('Field Check'!$C$57&lt;&gt;"")))/'AS51'!$B$3,"")))</f>
        <v/>
      </c>
      <c r="BB104" s="163">
        <f>IF(BB$13="","",IF($B104="","",IFERROR($C104*$D104*SUMPRODUCT(('Dvd Calendar'!$E$976:$CZ$976&gt;BB$12)*('Dvd Calendar'!$E$976:$CZ$976&lt;=BB$13)*'Dvd Calendar'!$E$979:$CZ$979*(('Dvd Calendar'!$E$981:$CZ$981='Field Check'!$C$56)*('Field Check'!$C$56&lt;&gt;"")+('Dvd Calendar'!$E$981:$CZ$981='Field Check'!$C$57)*('Field Check'!$C$57&lt;&gt;"")))/'AS51'!$B$3,"")))</f>
        <v/>
      </c>
      <c r="BC104" s="163">
        <f>IF(BC$13="","",IF($B104="","",IFERROR($C104*$D104*SUMPRODUCT(('Dvd Calendar'!$E$976:$CZ$976&gt;BC$12)*('Dvd Calendar'!$E$976:$CZ$976&lt;=BC$13)*'Dvd Calendar'!$E$979:$CZ$979*(('Dvd Calendar'!$E$981:$CZ$981='Field Check'!$C$56)*('Field Check'!$C$56&lt;&gt;"")+('Dvd Calendar'!$E$981:$CZ$981='Field Check'!$C$57)*('Field Check'!$C$57&lt;&gt;"")))/'AS51'!$B$3,"")))</f>
        <v/>
      </c>
      <c r="BD104" s="163">
        <f>IF(BD$13="","",IF($B104="","",IFERROR($C104*$D104*SUMPRODUCT(('Dvd Calendar'!$E$976:$CZ$976&gt;BD$12)*('Dvd Calendar'!$E$976:$CZ$976&lt;=BD$13)*'Dvd Calendar'!$E$979:$CZ$979*(('Dvd Calendar'!$E$981:$CZ$981='Field Check'!$C$56)*('Field Check'!$C$56&lt;&gt;"")+('Dvd Calendar'!$E$981:$CZ$981='Field Check'!$C$57)*('Field Check'!$C$57&lt;&gt;"")))/'AS51'!$B$3,"")))</f>
        <v/>
      </c>
      <c r="BE104" s="163">
        <f>IF(BE$13="","",IF($B104="","",IFERROR($C104*$D104*SUMPRODUCT(('Dvd Calendar'!$E$976:$CZ$976&gt;BE$12)*('Dvd Calendar'!$E$976:$CZ$976&lt;=BE$13)*'Dvd Calendar'!$E$979:$CZ$979*(('Dvd Calendar'!$E$981:$CZ$981='Field Check'!$C$56)*('Field Check'!$C$56&lt;&gt;"")+('Dvd Calendar'!$E$981:$CZ$981='Field Check'!$C$57)*('Field Check'!$C$57&lt;&gt;"")))/'AS51'!$B$3,"")))</f>
        <v/>
      </c>
      <c r="BF104" s="163">
        <f>IF(BF$13="","",IF($B104="","",IFERROR($C104*$D104*SUMPRODUCT(('Dvd Calendar'!$E$976:$CZ$976&gt;BF$12)*('Dvd Calendar'!$E$976:$CZ$976&lt;=BF$13)*'Dvd Calendar'!$E$979:$CZ$979*(('Dvd Calendar'!$E$981:$CZ$981='Field Check'!$C$56)*('Field Check'!$C$56&lt;&gt;"")+('Dvd Calendar'!$E$981:$CZ$981='Field Check'!$C$57)*('Field Check'!$C$57&lt;&gt;"")))/'AS51'!$B$3,"")))</f>
        <v/>
      </c>
      <c r="BH104" s="163">
        <f>IF(BH$13="","",IF($B104="","",IFERROR(AQ104*$E104/100,"")))</f>
        <v/>
      </c>
      <c r="BI104" s="163">
        <f>IF(BI$13="","",IF($B104="","",IFERROR(AR104*$E104/100,"")))</f>
        <v/>
      </c>
      <c r="BJ104" s="163">
        <f>IF(BJ$13="","",IF($B104="","",IFERROR(AS104*$E104/100,"")))</f>
        <v/>
      </c>
      <c r="BK104" s="163">
        <f>IF(BK$13="","",IF($B104="","",IFERROR(AT104*$E104/100,"")))</f>
        <v/>
      </c>
      <c r="BL104" s="163">
        <f>IF(BL$13="","",IF($B104="","",IFERROR(AU104*$E104/100,"")))</f>
        <v/>
      </c>
      <c r="BM104" s="163">
        <f>IF(BM$13="","",IF($B104="","",IFERROR(AV104*$E104/100,"")))</f>
        <v/>
      </c>
      <c r="BN104" s="163">
        <f>IF(BN$13="","",IF($B104="","",IFERROR(AW104*$E104/100,"")))</f>
        <v/>
      </c>
      <c r="BO104" s="163">
        <f>IF(BO$13="","",IF($B104="","",IFERROR(AX104*$E104/100,"")))</f>
        <v/>
      </c>
      <c r="BP104" s="163">
        <f>IF(BP$13="","",IF($B104="","",IFERROR(AY104*$E104/100,"")))</f>
        <v/>
      </c>
      <c r="BQ104" s="163">
        <f>IF(BQ$13="","",IF($B104="","",IFERROR(AZ104*$E104/100,"")))</f>
        <v/>
      </c>
      <c r="BR104" s="163">
        <f>IF(BR$13="","",IF($B104="","",IFERROR(BA104*$E104/100,"")))</f>
        <v/>
      </c>
      <c r="BS104" s="163">
        <f>IF(BS$13="","",IF($B104="","",IFERROR(BB104*$E104/100,"")))</f>
        <v/>
      </c>
      <c r="BT104" s="163">
        <f>IF(BT$13="","",IF($B104="","",IFERROR(BC104*$E104/100,"")))</f>
        <v/>
      </c>
      <c r="BU104" s="163">
        <f>IF(BU$13="","",IF($B104="","",IFERROR(BD104*$E104/100,"")))</f>
        <v/>
      </c>
      <c r="BV104" s="163">
        <f>IF(BV$13="","",IF($B104="","",IFERROR(BE104*$E104/100,"")))</f>
        <v/>
      </c>
      <c r="BW104" s="163">
        <f>IF(BW$13="","",IF($B104="","",IFERROR(BF104*$E104/100,"")))</f>
        <v/>
      </c>
    </row>
    <row r="105">
      <c r="B105" s="126">
        <f>IF('AS51'!$C$95="","",'AS51'!$C$95)</f>
        <v/>
      </c>
      <c r="C105" s="74">
        <f>IF('AS51'!$B$95="","",'AS51'!$B$95)</f>
        <v/>
      </c>
      <c r="D105" s="75">
        <f>IFERROR('AS51'!$Q$95,1)</f>
        <v/>
      </c>
      <c r="E105" s="76">
        <f>IF($B105="","",IF(ISNUMBER('AS51'!$I$95),'AS51'!$I$95,'Index Summary'!$C$7))</f>
        <v/>
      </c>
      <c r="F105" s="77">
        <f>IF(F$13="","",IF($B105="","",IFERROR($C105*$D105*IF((Override!$C$4="ON")*(COUNTIFS(Override!$B$11:$B$40,$B105,Override!$D$11:$D$40,1,Override!$E$11:$E$40,"&gt;=0")-COUNTIFS(Override!$B$11:$B$40,$B105,Override!$D$11:$D$40,1,Override!$E$11:$E$40,"&gt;=0",Override!$C$11:$C$40,"MXAU"))&gt;0,SUMIFS(Override!$E$11:$E$40,Override!$B$11:$B$40,$B105,Override!$D$11:$D$40,1)-SUMIFS(Override!$E$11:$E$40,Override!$B$11:$B$40,$B105,Override!$D$11:$D$40,1,Override!$C$11:$C$40,"MXAU"),Override!$C$140)/'AS51'!$B$3,"")))</f>
        <v/>
      </c>
      <c r="G105" s="77">
        <f>IF(G$13="","",IF($B105="","",IFERROR($C105*$D105*IF((Override!$C$4="ON")*(COUNTIFS(Override!$B$11:$B$40,$B105,Override!$D$11:$D$40,2,Override!$E$11:$E$40,"&gt;=0")-COUNTIFS(Override!$B$11:$B$40,$B105,Override!$D$11:$D$40,2,Override!$E$11:$E$40,"&gt;=0",Override!$C$11:$C$40,"MXAU"))&gt;0,SUMIFS(Override!$E$11:$E$40,Override!$B$11:$B$40,$B105,Override!$D$11:$D$40,2)-SUMIFS(Override!$E$11:$E$40,Override!$B$11:$B$40,$B105,Override!$D$11:$D$40,2,Override!$C$11:$C$40,"MXAU"),Override!$D$140)/'AS51'!$B$3,"")))</f>
        <v/>
      </c>
      <c r="H105" s="77">
        <f>IF(H$13="","",IF($B105="","",IFERROR($C105*$D105*IF((Override!$C$4="ON")*(COUNTIFS(Override!$B$11:$B$40,$B105,Override!$D$11:$D$40,3,Override!$E$11:$E$40,"&gt;=0")-COUNTIFS(Override!$B$11:$B$40,$B105,Override!$D$11:$D$40,3,Override!$E$11:$E$40,"&gt;=0",Override!$C$11:$C$40,"MXAU"))&gt;0,SUMIFS(Override!$E$11:$E$40,Override!$B$11:$B$40,$B105,Override!$D$11:$D$40,3)-SUMIFS(Override!$E$11:$E$40,Override!$B$11:$B$40,$B105,Override!$D$11:$D$40,3,Override!$C$11:$C$40,"MXAU"),Override!$E$140)/'AS51'!$B$3,"")))</f>
        <v/>
      </c>
      <c r="I105" s="77">
        <f>IF(I$13="","",IF($B105="","",IFERROR($C105*$D105*IF((Override!$C$4="ON")*(COUNTIFS(Override!$B$11:$B$40,$B105,Override!$D$11:$D$40,4,Override!$E$11:$E$40,"&gt;=0")-COUNTIFS(Override!$B$11:$B$40,$B105,Override!$D$11:$D$40,4,Override!$E$11:$E$40,"&gt;=0",Override!$C$11:$C$40,"MXAU"))&gt;0,SUMIFS(Override!$E$11:$E$40,Override!$B$11:$B$40,$B105,Override!$D$11:$D$40,4)-SUMIFS(Override!$E$11:$E$40,Override!$B$11:$B$40,$B105,Override!$D$11:$D$40,4,Override!$C$11:$C$40,"MXAU"),Override!$F$140)/'AS51'!$B$3,"")))</f>
        <v/>
      </c>
      <c r="J105" s="77">
        <f>IF(J$13="","",IF($B105="","",IFERROR($C105*$D105*IF((Override!$C$4="ON")*(COUNTIFS(Override!$B$11:$B$40,$B105,Override!$D$11:$D$40,5,Override!$E$11:$E$40,"&gt;=0")-COUNTIFS(Override!$B$11:$B$40,$B105,Override!$D$11:$D$40,5,Override!$E$11:$E$40,"&gt;=0",Override!$C$11:$C$40,"MXAU"))&gt;0,SUMIFS(Override!$E$11:$E$40,Override!$B$11:$B$40,$B105,Override!$D$11:$D$40,5)-SUMIFS(Override!$E$11:$E$40,Override!$B$11:$B$40,$B105,Override!$D$11:$D$40,5,Override!$C$11:$C$40,"MXAU"),Override!$G$140)/'AS51'!$B$3,"")))</f>
        <v/>
      </c>
      <c r="K105" s="77">
        <f>IF(K$13="","",IF($B105="","",IFERROR($C105*$D105*IF((Override!$C$4="ON")*(COUNTIFS(Override!$B$11:$B$40,$B105,Override!$D$11:$D$40,6,Override!$E$11:$E$40,"&gt;=0")-COUNTIFS(Override!$B$11:$B$40,$B105,Override!$D$11:$D$40,6,Override!$E$11:$E$40,"&gt;=0",Override!$C$11:$C$40,"MXAU"))&gt;0,SUMIFS(Override!$E$11:$E$40,Override!$B$11:$B$40,$B105,Override!$D$11:$D$40,6)-SUMIFS(Override!$E$11:$E$40,Override!$B$11:$B$40,$B105,Override!$D$11:$D$40,6,Override!$C$11:$C$40,"MXAU"),Override!$H$140)/'AS51'!$B$3,"")))</f>
        <v/>
      </c>
      <c r="L105" s="77">
        <f>IF(L$13="","",IF($B105="","",IFERROR($C105*$D105*IF((Override!$C$4="ON")*(COUNTIFS(Override!$B$11:$B$40,$B105,Override!$D$11:$D$40,7,Override!$E$11:$E$40,"&gt;=0")-COUNTIFS(Override!$B$11:$B$40,$B105,Override!$D$11:$D$40,7,Override!$E$11:$E$40,"&gt;=0",Override!$C$11:$C$40,"MXAU"))&gt;0,SUMIFS(Override!$E$11:$E$40,Override!$B$11:$B$40,$B105,Override!$D$11:$D$40,7)-SUMIFS(Override!$E$11:$E$40,Override!$B$11:$B$40,$B105,Override!$D$11:$D$40,7,Override!$C$11:$C$40,"MXAU"),Override!$I$140)/'AS51'!$B$3,"")))</f>
        <v/>
      </c>
      <c r="M105" s="77">
        <f>IF(M$13="","",IF($B105="","",IFERROR($C105*$D105*IF((Override!$C$4="ON")*(COUNTIFS(Override!$B$11:$B$40,$B105,Override!$D$11:$D$40,8,Override!$E$11:$E$40,"&gt;=0")-COUNTIFS(Override!$B$11:$B$40,$B105,Override!$D$11:$D$40,8,Override!$E$11:$E$40,"&gt;=0",Override!$C$11:$C$40,"MXAU"))&gt;0,SUMIFS(Override!$E$11:$E$40,Override!$B$11:$B$40,$B105,Override!$D$11:$D$40,8)-SUMIFS(Override!$E$11:$E$40,Override!$B$11:$B$40,$B105,Override!$D$11:$D$40,8,Override!$C$11:$C$40,"MXAU"),Override!$J$140)/'AS51'!$B$3,"")))</f>
        <v/>
      </c>
      <c r="N105" s="77">
        <f>IF(N$13="","",IF($B105="","",IFERROR($C105*$D105*IF((Override!$C$4="ON")*(COUNTIFS(Override!$B$11:$B$40,$B105,Override!$D$11:$D$40,9,Override!$E$11:$E$40,"&gt;=0")-COUNTIFS(Override!$B$11:$B$40,$B105,Override!$D$11:$D$40,9,Override!$E$11:$E$40,"&gt;=0",Override!$C$11:$C$40,"MXAU"))&gt;0,SUMIFS(Override!$E$11:$E$40,Override!$B$11:$B$40,$B105,Override!$D$11:$D$40,9)-SUMIFS(Override!$E$11:$E$40,Override!$B$11:$B$40,$B105,Override!$D$11:$D$40,9,Override!$C$11:$C$40,"MXAU"),Override!$K$140)/'AS51'!$B$3,"")))</f>
        <v/>
      </c>
      <c r="O105" s="77">
        <f>IF(O$13="","",IF($B105="","",IFERROR($C105*$D105*IF((Override!$C$4="ON")*(COUNTIFS(Override!$B$11:$B$40,$B105,Override!$D$11:$D$40,10,Override!$E$11:$E$40,"&gt;=0")-COUNTIFS(Override!$B$11:$B$40,$B105,Override!$D$11:$D$40,10,Override!$E$11:$E$40,"&gt;=0",Override!$C$11:$C$40,"MXAU"))&gt;0,SUMIFS(Override!$E$11:$E$40,Override!$B$11:$B$40,$B105,Override!$D$11:$D$40,10)-SUMIFS(Override!$E$11:$E$40,Override!$B$11:$B$40,$B105,Override!$D$11:$D$40,10,Override!$C$11:$C$40,"MXAU"),Override!$L$140)/'AS51'!$B$3,"")))</f>
        <v/>
      </c>
      <c r="P105" s="77">
        <f>IF(P$13="","",IF($B105="","",IFERROR($C105*$D105*IF((Override!$C$4="ON")*(COUNTIFS(Override!$B$11:$B$40,$B105,Override!$D$11:$D$40,11,Override!$E$11:$E$40,"&gt;=0")-COUNTIFS(Override!$B$11:$B$40,$B105,Override!$D$11:$D$40,11,Override!$E$11:$E$40,"&gt;=0",Override!$C$11:$C$40,"MXAU"))&gt;0,SUMIFS(Override!$E$11:$E$40,Override!$B$11:$B$40,$B105,Override!$D$11:$D$40,11)-SUMIFS(Override!$E$11:$E$40,Override!$B$11:$B$40,$B105,Override!$D$11:$D$40,11,Override!$C$11:$C$40,"MXAU"),Override!$M$140)/'AS51'!$B$3,"")))</f>
        <v/>
      </c>
      <c r="Q105" s="77">
        <f>IF(Q$13="","",IF($B105="","",IFERROR($C105*$D105*IF((Override!$C$4="ON")*(COUNTIFS(Override!$B$11:$B$40,$B105,Override!$D$11:$D$40,12,Override!$E$11:$E$40,"&gt;=0")-COUNTIFS(Override!$B$11:$B$40,$B105,Override!$D$11:$D$40,12,Override!$E$11:$E$40,"&gt;=0",Override!$C$11:$C$40,"MXAU"))&gt;0,SUMIFS(Override!$E$11:$E$40,Override!$B$11:$B$40,$B105,Override!$D$11:$D$40,12)-SUMIFS(Override!$E$11:$E$40,Override!$B$11:$B$40,$B105,Override!$D$11:$D$40,12,Override!$C$11:$C$40,"MXAU"),Override!$N$140)/'AS51'!$B$3,"")))</f>
        <v/>
      </c>
      <c r="R105" s="77">
        <f>IF(R$13="","",IF($B105="","",IFERROR($C105*$D105*IF((Override!$C$4="ON")*(COUNTIFS(Override!$B$11:$B$40,$B105,Override!$D$11:$D$40,13,Override!$E$11:$E$40,"&gt;=0")-COUNTIFS(Override!$B$11:$B$40,$B105,Override!$D$11:$D$40,13,Override!$E$11:$E$40,"&gt;=0",Override!$C$11:$C$40,"MXAU"))&gt;0,SUMIFS(Override!$E$11:$E$40,Override!$B$11:$B$40,$B105,Override!$D$11:$D$40,13)-SUMIFS(Override!$E$11:$E$40,Override!$B$11:$B$40,$B105,Override!$D$11:$D$40,13,Override!$C$11:$C$40,"MXAU"),Override!$O$140)/'AS51'!$B$3,"")))</f>
        <v/>
      </c>
      <c r="S105" s="77">
        <f>IF(S$13="","",IF($B105="","",IFERROR($C105*$D105*IF((Override!$C$4="ON")*(COUNTIFS(Override!$B$11:$B$40,$B105,Override!$D$11:$D$40,14,Override!$E$11:$E$40,"&gt;=0")-COUNTIFS(Override!$B$11:$B$40,$B105,Override!$D$11:$D$40,14,Override!$E$11:$E$40,"&gt;=0",Override!$C$11:$C$40,"MXAU"))&gt;0,SUMIFS(Override!$E$11:$E$40,Override!$B$11:$B$40,$B105,Override!$D$11:$D$40,14)-SUMIFS(Override!$E$11:$E$40,Override!$B$11:$B$40,$B105,Override!$D$11:$D$40,14,Override!$C$11:$C$40,"MXAU"),Override!$P$140)/'AS51'!$B$3,"")))</f>
        <v/>
      </c>
      <c r="T105" s="77">
        <f>IF(T$13="","",IF($B105="","",IFERROR($C105*$D105*IF((Override!$C$4="ON")*(COUNTIFS(Override!$B$11:$B$40,$B105,Override!$D$11:$D$40,15,Override!$E$11:$E$40,"&gt;=0")-COUNTIFS(Override!$B$11:$B$40,$B105,Override!$D$11:$D$40,15,Override!$E$11:$E$40,"&gt;=0",Override!$C$11:$C$40,"MXAU"))&gt;0,SUMIFS(Override!$E$11:$E$40,Override!$B$11:$B$40,$B105,Override!$D$11:$D$40,15)-SUMIFS(Override!$E$11:$E$40,Override!$B$11:$B$40,$B105,Override!$D$11:$D$40,15,Override!$C$11:$C$40,"MXAU"),Override!$Q$140)/'AS51'!$B$3,"")))</f>
        <v/>
      </c>
      <c r="U105" s="77">
        <f>IF(U$13="","",IF($B105="","",IFERROR($C105*$D105*IF((Override!$C$4="ON")*(COUNTIFS(Override!$B$11:$B$40,$B105,Override!$D$11:$D$40,16,Override!$E$11:$E$40,"&gt;=0")-COUNTIFS(Override!$B$11:$B$40,$B105,Override!$D$11:$D$40,16,Override!$E$11:$E$40,"&gt;=0",Override!$C$11:$C$40,"MXAU"))&gt;0,SUMIFS(Override!$E$11:$E$40,Override!$B$11:$B$40,$B105,Override!$D$11:$D$40,16)-SUMIFS(Override!$E$11:$E$40,Override!$B$11:$B$40,$B105,Override!$D$11:$D$40,16,Override!$C$11:$C$40,"MXAU"),Override!$R$140)/'AS51'!$B$3,"")))</f>
        <v/>
      </c>
      <c r="W105" s="77">
        <f>IF(W$13="","",IF($B105="","",IFERROR(F105*$E105/100,"")))</f>
        <v/>
      </c>
      <c r="X105" s="77">
        <f>IF(X$13="","",IF($B105="","",IFERROR(G105*$E105/100,"")))</f>
        <v/>
      </c>
      <c r="Y105" s="77">
        <f>IF(Y$13="","",IF($B105="","",IFERROR(H105*$E105/100,"")))</f>
        <v/>
      </c>
      <c r="Z105" s="77">
        <f>IF(Z$13="","",IF($B105="","",IFERROR(I105*$E105/100,"")))</f>
        <v/>
      </c>
      <c r="AA105" s="77">
        <f>IF(AA$13="","",IF($B105="","",IFERROR(J105*$E105/100,"")))</f>
        <v/>
      </c>
      <c r="AB105" s="77">
        <f>IF(AB$13="","",IF($B105="","",IFERROR(K105*$E105/100,"")))</f>
        <v/>
      </c>
      <c r="AC105" s="77">
        <f>IF(AC$13="","",IF($B105="","",IFERROR(L105*$E105/100,"")))</f>
        <v/>
      </c>
      <c r="AD105" s="77">
        <f>IF(AD$13="","",IF($B105="","",IFERROR(M105*$E105/100,"")))</f>
        <v/>
      </c>
      <c r="AE105" s="77">
        <f>IF(AE$13="","",IF($B105="","",IFERROR(N105*$E105/100,"")))</f>
        <v/>
      </c>
      <c r="AF105" s="77">
        <f>IF(AF$13="","",IF($B105="","",IFERROR(O105*$E105/100,"")))</f>
        <v/>
      </c>
      <c r="AG105" s="77">
        <f>IF(AG$13="","",IF($B105="","",IFERROR(P105*$E105/100,"")))</f>
        <v/>
      </c>
      <c r="AH105" s="77">
        <f>IF(AH$13="","",IF($B105="","",IFERROR(Q105*$E105/100,"")))</f>
        <v/>
      </c>
      <c r="AI105" s="77">
        <f>IF(AI$13="","",IF($B105="","",IFERROR(R105*$E105/100,"")))</f>
        <v/>
      </c>
      <c r="AJ105" s="77">
        <f>IF(AJ$13="","",IF($B105="","",IFERROR(S105*$E105/100,"")))</f>
        <v/>
      </c>
      <c r="AK105" s="77">
        <f>IF(AK$13="","",IF($B105="","",IFERROR(T105*$E105/100,"")))</f>
        <v/>
      </c>
      <c r="AL105" s="77">
        <f>IF(AL$13="","",IF($B105="","",IFERROR(U105*$E105/100,"")))</f>
        <v/>
      </c>
      <c r="AN105" s="77">
        <f>IF($B105="","",SUMIF($F$13:$U$13,"&lt;="&amp;Sector!$D$51,$F105:$U105))</f>
        <v/>
      </c>
      <c r="AO105" s="77">
        <f>IF($B105="","",SUMIF($W$13:$AL$13,"&lt;="&amp;Sector!$D$51,$W105:$AL105))</f>
        <v/>
      </c>
      <c r="AQ105" s="163">
        <f>IF(AQ$13="","",IF($B105="","",IFERROR($C105*$D105*SUMPRODUCT(('Dvd Calendar'!$E$987:$CZ$987&gt;AQ$12)*('Dvd Calendar'!$E$987:$CZ$987&lt;=AQ$13)*'Dvd Calendar'!$E$990:$CZ$990*(('Dvd Calendar'!$E$992:$CZ$992='Field Check'!$C$56)*('Field Check'!$C$56&lt;&gt;"")+('Dvd Calendar'!$E$992:$CZ$992='Field Check'!$C$57)*('Field Check'!$C$57&lt;&gt;"")))/'AS51'!$B$3,"")))</f>
        <v/>
      </c>
      <c r="AR105" s="163">
        <f>IF(AR$13="","",IF($B105="","",IFERROR($C105*$D105*SUMPRODUCT(('Dvd Calendar'!$E$987:$CZ$987&gt;AR$12)*('Dvd Calendar'!$E$987:$CZ$987&lt;=AR$13)*'Dvd Calendar'!$E$990:$CZ$990*(('Dvd Calendar'!$E$992:$CZ$992='Field Check'!$C$56)*('Field Check'!$C$56&lt;&gt;"")+('Dvd Calendar'!$E$992:$CZ$992='Field Check'!$C$57)*('Field Check'!$C$57&lt;&gt;"")))/'AS51'!$B$3,"")))</f>
        <v/>
      </c>
      <c r="AS105" s="163">
        <f>IF(AS$13="","",IF($B105="","",IFERROR($C105*$D105*SUMPRODUCT(('Dvd Calendar'!$E$987:$CZ$987&gt;AS$12)*('Dvd Calendar'!$E$987:$CZ$987&lt;=AS$13)*'Dvd Calendar'!$E$990:$CZ$990*(('Dvd Calendar'!$E$992:$CZ$992='Field Check'!$C$56)*('Field Check'!$C$56&lt;&gt;"")+('Dvd Calendar'!$E$992:$CZ$992='Field Check'!$C$57)*('Field Check'!$C$57&lt;&gt;"")))/'AS51'!$B$3,"")))</f>
        <v/>
      </c>
      <c r="AT105" s="163">
        <f>IF(AT$13="","",IF($B105="","",IFERROR($C105*$D105*SUMPRODUCT(('Dvd Calendar'!$E$987:$CZ$987&gt;AT$12)*('Dvd Calendar'!$E$987:$CZ$987&lt;=AT$13)*'Dvd Calendar'!$E$990:$CZ$990*(('Dvd Calendar'!$E$992:$CZ$992='Field Check'!$C$56)*('Field Check'!$C$56&lt;&gt;"")+('Dvd Calendar'!$E$992:$CZ$992='Field Check'!$C$57)*('Field Check'!$C$57&lt;&gt;"")))/'AS51'!$B$3,"")))</f>
        <v/>
      </c>
      <c r="AU105" s="163">
        <f>IF(AU$13="","",IF($B105="","",IFERROR($C105*$D105*SUMPRODUCT(('Dvd Calendar'!$E$987:$CZ$987&gt;AU$12)*('Dvd Calendar'!$E$987:$CZ$987&lt;=AU$13)*'Dvd Calendar'!$E$990:$CZ$990*(('Dvd Calendar'!$E$992:$CZ$992='Field Check'!$C$56)*('Field Check'!$C$56&lt;&gt;"")+('Dvd Calendar'!$E$992:$CZ$992='Field Check'!$C$57)*('Field Check'!$C$57&lt;&gt;"")))/'AS51'!$B$3,"")))</f>
        <v/>
      </c>
      <c r="AV105" s="163">
        <f>IF(AV$13="","",IF($B105="","",IFERROR($C105*$D105*SUMPRODUCT(('Dvd Calendar'!$E$987:$CZ$987&gt;AV$12)*('Dvd Calendar'!$E$987:$CZ$987&lt;=AV$13)*'Dvd Calendar'!$E$990:$CZ$990*(('Dvd Calendar'!$E$992:$CZ$992='Field Check'!$C$56)*('Field Check'!$C$56&lt;&gt;"")+('Dvd Calendar'!$E$992:$CZ$992='Field Check'!$C$57)*('Field Check'!$C$57&lt;&gt;"")))/'AS51'!$B$3,"")))</f>
        <v/>
      </c>
      <c r="AW105" s="163">
        <f>IF(AW$13="","",IF($B105="","",IFERROR($C105*$D105*SUMPRODUCT(('Dvd Calendar'!$E$987:$CZ$987&gt;AW$12)*('Dvd Calendar'!$E$987:$CZ$987&lt;=AW$13)*'Dvd Calendar'!$E$990:$CZ$990*(('Dvd Calendar'!$E$992:$CZ$992='Field Check'!$C$56)*('Field Check'!$C$56&lt;&gt;"")+('Dvd Calendar'!$E$992:$CZ$992='Field Check'!$C$57)*('Field Check'!$C$57&lt;&gt;"")))/'AS51'!$B$3,"")))</f>
        <v/>
      </c>
      <c r="AX105" s="163">
        <f>IF(AX$13="","",IF($B105="","",IFERROR($C105*$D105*SUMPRODUCT(('Dvd Calendar'!$E$987:$CZ$987&gt;AX$12)*('Dvd Calendar'!$E$987:$CZ$987&lt;=AX$13)*'Dvd Calendar'!$E$990:$CZ$990*(('Dvd Calendar'!$E$992:$CZ$992='Field Check'!$C$56)*('Field Check'!$C$56&lt;&gt;"")+('Dvd Calendar'!$E$992:$CZ$992='Field Check'!$C$57)*('Field Check'!$C$57&lt;&gt;"")))/'AS51'!$B$3,"")))</f>
        <v/>
      </c>
      <c r="AY105" s="163">
        <f>IF(AY$13="","",IF($B105="","",IFERROR($C105*$D105*SUMPRODUCT(('Dvd Calendar'!$E$987:$CZ$987&gt;AY$12)*('Dvd Calendar'!$E$987:$CZ$987&lt;=AY$13)*'Dvd Calendar'!$E$990:$CZ$990*(('Dvd Calendar'!$E$992:$CZ$992='Field Check'!$C$56)*('Field Check'!$C$56&lt;&gt;"")+('Dvd Calendar'!$E$992:$CZ$992='Field Check'!$C$57)*('Field Check'!$C$57&lt;&gt;"")))/'AS51'!$B$3,"")))</f>
        <v/>
      </c>
      <c r="AZ105" s="163">
        <f>IF(AZ$13="","",IF($B105="","",IFERROR($C105*$D105*SUMPRODUCT(('Dvd Calendar'!$E$987:$CZ$987&gt;AZ$12)*('Dvd Calendar'!$E$987:$CZ$987&lt;=AZ$13)*'Dvd Calendar'!$E$990:$CZ$990*(('Dvd Calendar'!$E$992:$CZ$992='Field Check'!$C$56)*('Field Check'!$C$56&lt;&gt;"")+('Dvd Calendar'!$E$992:$CZ$992='Field Check'!$C$57)*('Field Check'!$C$57&lt;&gt;"")))/'AS51'!$B$3,"")))</f>
        <v/>
      </c>
      <c r="BA105" s="163">
        <f>IF(BA$13="","",IF($B105="","",IFERROR($C105*$D105*SUMPRODUCT(('Dvd Calendar'!$E$987:$CZ$987&gt;BA$12)*('Dvd Calendar'!$E$987:$CZ$987&lt;=BA$13)*'Dvd Calendar'!$E$990:$CZ$990*(('Dvd Calendar'!$E$992:$CZ$992='Field Check'!$C$56)*('Field Check'!$C$56&lt;&gt;"")+('Dvd Calendar'!$E$992:$CZ$992='Field Check'!$C$57)*('Field Check'!$C$57&lt;&gt;"")))/'AS51'!$B$3,"")))</f>
        <v/>
      </c>
      <c r="BB105" s="163">
        <f>IF(BB$13="","",IF($B105="","",IFERROR($C105*$D105*SUMPRODUCT(('Dvd Calendar'!$E$987:$CZ$987&gt;BB$12)*('Dvd Calendar'!$E$987:$CZ$987&lt;=BB$13)*'Dvd Calendar'!$E$990:$CZ$990*(('Dvd Calendar'!$E$992:$CZ$992='Field Check'!$C$56)*('Field Check'!$C$56&lt;&gt;"")+('Dvd Calendar'!$E$992:$CZ$992='Field Check'!$C$57)*('Field Check'!$C$57&lt;&gt;"")))/'AS51'!$B$3,"")))</f>
        <v/>
      </c>
      <c r="BC105" s="163">
        <f>IF(BC$13="","",IF($B105="","",IFERROR($C105*$D105*SUMPRODUCT(('Dvd Calendar'!$E$987:$CZ$987&gt;BC$12)*('Dvd Calendar'!$E$987:$CZ$987&lt;=BC$13)*'Dvd Calendar'!$E$990:$CZ$990*(('Dvd Calendar'!$E$992:$CZ$992='Field Check'!$C$56)*('Field Check'!$C$56&lt;&gt;"")+('Dvd Calendar'!$E$992:$CZ$992='Field Check'!$C$57)*('Field Check'!$C$57&lt;&gt;"")))/'AS51'!$B$3,"")))</f>
        <v/>
      </c>
      <c r="BD105" s="163">
        <f>IF(BD$13="","",IF($B105="","",IFERROR($C105*$D105*SUMPRODUCT(('Dvd Calendar'!$E$987:$CZ$987&gt;BD$12)*('Dvd Calendar'!$E$987:$CZ$987&lt;=BD$13)*'Dvd Calendar'!$E$990:$CZ$990*(('Dvd Calendar'!$E$992:$CZ$992='Field Check'!$C$56)*('Field Check'!$C$56&lt;&gt;"")+('Dvd Calendar'!$E$992:$CZ$992='Field Check'!$C$57)*('Field Check'!$C$57&lt;&gt;"")))/'AS51'!$B$3,"")))</f>
        <v/>
      </c>
      <c r="BE105" s="163">
        <f>IF(BE$13="","",IF($B105="","",IFERROR($C105*$D105*SUMPRODUCT(('Dvd Calendar'!$E$987:$CZ$987&gt;BE$12)*('Dvd Calendar'!$E$987:$CZ$987&lt;=BE$13)*'Dvd Calendar'!$E$990:$CZ$990*(('Dvd Calendar'!$E$992:$CZ$992='Field Check'!$C$56)*('Field Check'!$C$56&lt;&gt;"")+('Dvd Calendar'!$E$992:$CZ$992='Field Check'!$C$57)*('Field Check'!$C$57&lt;&gt;"")))/'AS51'!$B$3,"")))</f>
        <v/>
      </c>
      <c r="BF105" s="163">
        <f>IF(BF$13="","",IF($B105="","",IFERROR($C105*$D105*SUMPRODUCT(('Dvd Calendar'!$E$987:$CZ$987&gt;BF$12)*('Dvd Calendar'!$E$987:$CZ$987&lt;=BF$13)*'Dvd Calendar'!$E$990:$CZ$990*(('Dvd Calendar'!$E$992:$CZ$992='Field Check'!$C$56)*('Field Check'!$C$56&lt;&gt;"")+('Dvd Calendar'!$E$992:$CZ$992='Field Check'!$C$57)*('Field Check'!$C$57&lt;&gt;"")))/'AS51'!$B$3,"")))</f>
        <v/>
      </c>
      <c r="BH105" s="163">
        <f>IF(BH$13="","",IF($B105="","",IFERROR(AQ105*$E105/100,"")))</f>
        <v/>
      </c>
      <c r="BI105" s="163">
        <f>IF(BI$13="","",IF($B105="","",IFERROR(AR105*$E105/100,"")))</f>
        <v/>
      </c>
      <c r="BJ105" s="163">
        <f>IF(BJ$13="","",IF($B105="","",IFERROR(AS105*$E105/100,"")))</f>
        <v/>
      </c>
      <c r="BK105" s="163">
        <f>IF(BK$13="","",IF($B105="","",IFERROR(AT105*$E105/100,"")))</f>
        <v/>
      </c>
      <c r="BL105" s="163">
        <f>IF(BL$13="","",IF($B105="","",IFERROR(AU105*$E105/100,"")))</f>
        <v/>
      </c>
      <c r="BM105" s="163">
        <f>IF(BM$13="","",IF($B105="","",IFERROR(AV105*$E105/100,"")))</f>
        <v/>
      </c>
      <c r="BN105" s="163">
        <f>IF(BN$13="","",IF($B105="","",IFERROR(AW105*$E105/100,"")))</f>
        <v/>
      </c>
      <c r="BO105" s="163">
        <f>IF(BO$13="","",IF($B105="","",IFERROR(AX105*$E105/100,"")))</f>
        <v/>
      </c>
      <c r="BP105" s="163">
        <f>IF(BP$13="","",IF($B105="","",IFERROR(AY105*$E105/100,"")))</f>
        <v/>
      </c>
      <c r="BQ105" s="163">
        <f>IF(BQ$13="","",IF($B105="","",IFERROR(AZ105*$E105/100,"")))</f>
        <v/>
      </c>
      <c r="BR105" s="163">
        <f>IF(BR$13="","",IF($B105="","",IFERROR(BA105*$E105/100,"")))</f>
        <v/>
      </c>
      <c r="BS105" s="163">
        <f>IF(BS$13="","",IF($B105="","",IFERROR(BB105*$E105/100,"")))</f>
        <v/>
      </c>
      <c r="BT105" s="163">
        <f>IF(BT$13="","",IF($B105="","",IFERROR(BC105*$E105/100,"")))</f>
        <v/>
      </c>
      <c r="BU105" s="163">
        <f>IF(BU$13="","",IF($B105="","",IFERROR(BD105*$E105/100,"")))</f>
        <v/>
      </c>
      <c r="BV105" s="163">
        <f>IF(BV$13="","",IF($B105="","",IFERROR(BE105*$E105/100,"")))</f>
        <v/>
      </c>
      <c r="BW105" s="163">
        <f>IF(BW$13="","",IF($B105="","",IFERROR(BF105*$E105/100,"")))</f>
        <v/>
      </c>
    </row>
    <row r="106">
      <c r="B106" s="126">
        <f>IF('AS51'!$C$96="","",'AS51'!$C$96)</f>
        <v/>
      </c>
      <c r="C106" s="74">
        <f>IF('AS51'!$B$96="","",'AS51'!$B$96)</f>
        <v/>
      </c>
      <c r="D106" s="75">
        <f>IFERROR('AS51'!$Q$96,1)</f>
        <v/>
      </c>
      <c r="E106" s="76">
        <f>IF($B106="","",IF(ISNUMBER('AS51'!$I$96),'AS51'!$I$96,'Index Summary'!$C$7))</f>
        <v/>
      </c>
      <c r="F106" s="77">
        <f>IF(F$13="","",IF($B106="","",IFERROR($C106*$D106*IF((Override!$C$4="ON")*(COUNTIFS(Override!$B$11:$B$40,$B106,Override!$D$11:$D$40,1,Override!$E$11:$E$40,"&gt;=0")-COUNTIFS(Override!$B$11:$B$40,$B106,Override!$D$11:$D$40,1,Override!$E$11:$E$40,"&gt;=0",Override!$C$11:$C$40,"MXAU"))&gt;0,SUMIFS(Override!$E$11:$E$40,Override!$B$11:$B$40,$B106,Override!$D$11:$D$40,1)-SUMIFS(Override!$E$11:$E$40,Override!$B$11:$B$40,$B106,Override!$D$11:$D$40,1,Override!$C$11:$C$40,"MXAU"),Override!$C$141)/'AS51'!$B$3,"")))</f>
        <v/>
      </c>
      <c r="G106" s="77">
        <f>IF(G$13="","",IF($B106="","",IFERROR($C106*$D106*IF((Override!$C$4="ON")*(COUNTIFS(Override!$B$11:$B$40,$B106,Override!$D$11:$D$40,2,Override!$E$11:$E$40,"&gt;=0")-COUNTIFS(Override!$B$11:$B$40,$B106,Override!$D$11:$D$40,2,Override!$E$11:$E$40,"&gt;=0",Override!$C$11:$C$40,"MXAU"))&gt;0,SUMIFS(Override!$E$11:$E$40,Override!$B$11:$B$40,$B106,Override!$D$11:$D$40,2)-SUMIFS(Override!$E$11:$E$40,Override!$B$11:$B$40,$B106,Override!$D$11:$D$40,2,Override!$C$11:$C$40,"MXAU"),Override!$D$141)/'AS51'!$B$3,"")))</f>
        <v/>
      </c>
      <c r="H106" s="77">
        <f>IF(H$13="","",IF($B106="","",IFERROR($C106*$D106*IF((Override!$C$4="ON")*(COUNTIFS(Override!$B$11:$B$40,$B106,Override!$D$11:$D$40,3,Override!$E$11:$E$40,"&gt;=0")-COUNTIFS(Override!$B$11:$B$40,$B106,Override!$D$11:$D$40,3,Override!$E$11:$E$40,"&gt;=0",Override!$C$11:$C$40,"MXAU"))&gt;0,SUMIFS(Override!$E$11:$E$40,Override!$B$11:$B$40,$B106,Override!$D$11:$D$40,3)-SUMIFS(Override!$E$11:$E$40,Override!$B$11:$B$40,$B106,Override!$D$11:$D$40,3,Override!$C$11:$C$40,"MXAU"),Override!$E$141)/'AS51'!$B$3,"")))</f>
        <v/>
      </c>
      <c r="I106" s="77">
        <f>IF(I$13="","",IF($B106="","",IFERROR($C106*$D106*IF((Override!$C$4="ON")*(COUNTIFS(Override!$B$11:$B$40,$B106,Override!$D$11:$D$40,4,Override!$E$11:$E$40,"&gt;=0")-COUNTIFS(Override!$B$11:$B$40,$B106,Override!$D$11:$D$40,4,Override!$E$11:$E$40,"&gt;=0",Override!$C$11:$C$40,"MXAU"))&gt;0,SUMIFS(Override!$E$11:$E$40,Override!$B$11:$B$40,$B106,Override!$D$11:$D$40,4)-SUMIFS(Override!$E$11:$E$40,Override!$B$11:$B$40,$B106,Override!$D$11:$D$40,4,Override!$C$11:$C$40,"MXAU"),Override!$F$141)/'AS51'!$B$3,"")))</f>
        <v/>
      </c>
      <c r="J106" s="77">
        <f>IF(J$13="","",IF($B106="","",IFERROR($C106*$D106*IF((Override!$C$4="ON")*(COUNTIFS(Override!$B$11:$B$40,$B106,Override!$D$11:$D$40,5,Override!$E$11:$E$40,"&gt;=0")-COUNTIFS(Override!$B$11:$B$40,$B106,Override!$D$11:$D$40,5,Override!$E$11:$E$40,"&gt;=0",Override!$C$11:$C$40,"MXAU"))&gt;0,SUMIFS(Override!$E$11:$E$40,Override!$B$11:$B$40,$B106,Override!$D$11:$D$40,5)-SUMIFS(Override!$E$11:$E$40,Override!$B$11:$B$40,$B106,Override!$D$11:$D$40,5,Override!$C$11:$C$40,"MXAU"),Override!$G$141)/'AS51'!$B$3,"")))</f>
        <v/>
      </c>
      <c r="K106" s="77">
        <f>IF(K$13="","",IF($B106="","",IFERROR($C106*$D106*IF((Override!$C$4="ON")*(COUNTIFS(Override!$B$11:$B$40,$B106,Override!$D$11:$D$40,6,Override!$E$11:$E$40,"&gt;=0")-COUNTIFS(Override!$B$11:$B$40,$B106,Override!$D$11:$D$40,6,Override!$E$11:$E$40,"&gt;=0",Override!$C$11:$C$40,"MXAU"))&gt;0,SUMIFS(Override!$E$11:$E$40,Override!$B$11:$B$40,$B106,Override!$D$11:$D$40,6)-SUMIFS(Override!$E$11:$E$40,Override!$B$11:$B$40,$B106,Override!$D$11:$D$40,6,Override!$C$11:$C$40,"MXAU"),Override!$H$141)/'AS51'!$B$3,"")))</f>
        <v/>
      </c>
      <c r="L106" s="77">
        <f>IF(L$13="","",IF($B106="","",IFERROR($C106*$D106*IF((Override!$C$4="ON")*(COUNTIFS(Override!$B$11:$B$40,$B106,Override!$D$11:$D$40,7,Override!$E$11:$E$40,"&gt;=0")-COUNTIFS(Override!$B$11:$B$40,$B106,Override!$D$11:$D$40,7,Override!$E$11:$E$40,"&gt;=0",Override!$C$11:$C$40,"MXAU"))&gt;0,SUMIFS(Override!$E$11:$E$40,Override!$B$11:$B$40,$B106,Override!$D$11:$D$40,7)-SUMIFS(Override!$E$11:$E$40,Override!$B$11:$B$40,$B106,Override!$D$11:$D$40,7,Override!$C$11:$C$40,"MXAU"),Override!$I$141)/'AS51'!$B$3,"")))</f>
        <v/>
      </c>
      <c r="M106" s="77">
        <f>IF(M$13="","",IF($B106="","",IFERROR($C106*$D106*IF((Override!$C$4="ON")*(COUNTIFS(Override!$B$11:$B$40,$B106,Override!$D$11:$D$40,8,Override!$E$11:$E$40,"&gt;=0")-COUNTIFS(Override!$B$11:$B$40,$B106,Override!$D$11:$D$40,8,Override!$E$11:$E$40,"&gt;=0",Override!$C$11:$C$40,"MXAU"))&gt;0,SUMIFS(Override!$E$11:$E$40,Override!$B$11:$B$40,$B106,Override!$D$11:$D$40,8)-SUMIFS(Override!$E$11:$E$40,Override!$B$11:$B$40,$B106,Override!$D$11:$D$40,8,Override!$C$11:$C$40,"MXAU"),Override!$J$141)/'AS51'!$B$3,"")))</f>
        <v/>
      </c>
      <c r="N106" s="77">
        <f>IF(N$13="","",IF($B106="","",IFERROR($C106*$D106*IF((Override!$C$4="ON")*(COUNTIFS(Override!$B$11:$B$40,$B106,Override!$D$11:$D$40,9,Override!$E$11:$E$40,"&gt;=0")-COUNTIFS(Override!$B$11:$B$40,$B106,Override!$D$11:$D$40,9,Override!$E$11:$E$40,"&gt;=0",Override!$C$11:$C$40,"MXAU"))&gt;0,SUMIFS(Override!$E$11:$E$40,Override!$B$11:$B$40,$B106,Override!$D$11:$D$40,9)-SUMIFS(Override!$E$11:$E$40,Override!$B$11:$B$40,$B106,Override!$D$11:$D$40,9,Override!$C$11:$C$40,"MXAU"),Override!$K$141)/'AS51'!$B$3,"")))</f>
        <v/>
      </c>
      <c r="O106" s="77">
        <f>IF(O$13="","",IF($B106="","",IFERROR($C106*$D106*IF((Override!$C$4="ON")*(COUNTIFS(Override!$B$11:$B$40,$B106,Override!$D$11:$D$40,10,Override!$E$11:$E$40,"&gt;=0")-COUNTIFS(Override!$B$11:$B$40,$B106,Override!$D$11:$D$40,10,Override!$E$11:$E$40,"&gt;=0",Override!$C$11:$C$40,"MXAU"))&gt;0,SUMIFS(Override!$E$11:$E$40,Override!$B$11:$B$40,$B106,Override!$D$11:$D$40,10)-SUMIFS(Override!$E$11:$E$40,Override!$B$11:$B$40,$B106,Override!$D$11:$D$40,10,Override!$C$11:$C$40,"MXAU"),Override!$L$141)/'AS51'!$B$3,"")))</f>
        <v/>
      </c>
      <c r="P106" s="77">
        <f>IF(P$13="","",IF($B106="","",IFERROR($C106*$D106*IF((Override!$C$4="ON")*(COUNTIFS(Override!$B$11:$B$40,$B106,Override!$D$11:$D$40,11,Override!$E$11:$E$40,"&gt;=0")-COUNTIFS(Override!$B$11:$B$40,$B106,Override!$D$11:$D$40,11,Override!$E$11:$E$40,"&gt;=0",Override!$C$11:$C$40,"MXAU"))&gt;0,SUMIFS(Override!$E$11:$E$40,Override!$B$11:$B$40,$B106,Override!$D$11:$D$40,11)-SUMIFS(Override!$E$11:$E$40,Override!$B$11:$B$40,$B106,Override!$D$11:$D$40,11,Override!$C$11:$C$40,"MXAU"),Override!$M$141)/'AS51'!$B$3,"")))</f>
        <v/>
      </c>
      <c r="Q106" s="77">
        <f>IF(Q$13="","",IF($B106="","",IFERROR($C106*$D106*IF((Override!$C$4="ON")*(COUNTIFS(Override!$B$11:$B$40,$B106,Override!$D$11:$D$40,12,Override!$E$11:$E$40,"&gt;=0")-COUNTIFS(Override!$B$11:$B$40,$B106,Override!$D$11:$D$40,12,Override!$E$11:$E$40,"&gt;=0",Override!$C$11:$C$40,"MXAU"))&gt;0,SUMIFS(Override!$E$11:$E$40,Override!$B$11:$B$40,$B106,Override!$D$11:$D$40,12)-SUMIFS(Override!$E$11:$E$40,Override!$B$11:$B$40,$B106,Override!$D$11:$D$40,12,Override!$C$11:$C$40,"MXAU"),Override!$N$141)/'AS51'!$B$3,"")))</f>
        <v/>
      </c>
      <c r="R106" s="77">
        <f>IF(R$13="","",IF($B106="","",IFERROR($C106*$D106*IF((Override!$C$4="ON")*(COUNTIFS(Override!$B$11:$B$40,$B106,Override!$D$11:$D$40,13,Override!$E$11:$E$40,"&gt;=0")-COUNTIFS(Override!$B$11:$B$40,$B106,Override!$D$11:$D$40,13,Override!$E$11:$E$40,"&gt;=0",Override!$C$11:$C$40,"MXAU"))&gt;0,SUMIFS(Override!$E$11:$E$40,Override!$B$11:$B$40,$B106,Override!$D$11:$D$40,13)-SUMIFS(Override!$E$11:$E$40,Override!$B$11:$B$40,$B106,Override!$D$11:$D$40,13,Override!$C$11:$C$40,"MXAU"),Override!$O$141)/'AS51'!$B$3,"")))</f>
        <v/>
      </c>
      <c r="S106" s="77">
        <f>IF(S$13="","",IF($B106="","",IFERROR($C106*$D106*IF((Override!$C$4="ON")*(COUNTIFS(Override!$B$11:$B$40,$B106,Override!$D$11:$D$40,14,Override!$E$11:$E$40,"&gt;=0")-COUNTIFS(Override!$B$11:$B$40,$B106,Override!$D$11:$D$40,14,Override!$E$11:$E$40,"&gt;=0",Override!$C$11:$C$40,"MXAU"))&gt;0,SUMIFS(Override!$E$11:$E$40,Override!$B$11:$B$40,$B106,Override!$D$11:$D$40,14)-SUMIFS(Override!$E$11:$E$40,Override!$B$11:$B$40,$B106,Override!$D$11:$D$40,14,Override!$C$11:$C$40,"MXAU"),Override!$P$141)/'AS51'!$B$3,"")))</f>
        <v/>
      </c>
      <c r="T106" s="77">
        <f>IF(T$13="","",IF($B106="","",IFERROR($C106*$D106*IF((Override!$C$4="ON")*(COUNTIFS(Override!$B$11:$B$40,$B106,Override!$D$11:$D$40,15,Override!$E$11:$E$40,"&gt;=0")-COUNTIFS(Override!$B$11:$B$40,$B106,Override!$D$11:$D$40,15,Override!$E$11:$E$40,"&gt;=0",Override!$C$11:$C$40,"MXAU"))&gt;0,SUMIFS(Override!$E$11:$E$40,Override!$B$11:$B$40,$B106,Override!$D$11:$D$40,15)-SUMIFS(Override!$E$11:$E$40,Override!$B$11:$B$40,$B106,Override!$D$11:$D$40,15,Override!$C$11:$C$40,"MXAU"),Override!$Q$141)/'AS51'!$B$3,"")))</f>
        <v/>
      </c>
      <c r="U106" s="77">
        <f>IF(U$13="","",IF($B106="","",IFERROR($C106*$D106*IF((Override!$C$4="ON")*(COUNTIFS(Override!$B$11:$B$40,$B106,Override!$D$11:$D$40,16,Override!$E$11:$E$40,"&gt;=0")-COUNTIFS(Override!$B$11:$B$40,$B106,Override!$D$11:$D$40,16,Override!$E$11:$E$40,"&gt;=0",Override!$C$11:$C$40,"MXAU"))&gt;0,SUMIFS(Override!$E$11:$E$40,Override!$B$11:$B$40,$B106,Override!$D$11:$D$40,16)-SUMIFS(Override!$E$11:$E$40,Override!$B$11:$B$40,$B106,Override!$D$11:$D$40,16,Override!$C$11:$C$40,"MXAU"),Override!$R$141)/'AS51'!$B$3,"")))</f>
        <v/>
      </c>
      <c r="W106" s="77">
        <f>IF(W$13="","",IF($B106="","",IFERROR(F106*$E106/100,"")))</f>
        <v/>
      </c>
      <c r="X106" s="77">
        <f>IF(X$13="","",IF($B106="","",IFERROR(G106*$E106/100,"")))</f>
        <v/>
      </c>
      <c r="Y106" s="77">
        <f>IF(Y$13="","",IF($B106="","",IFERROR(H106*$E106/100,"")))</f>
        <v/>
      </c>
      <c r="Z106" s="77">
        <f>IF(Z$13="","",IF($B106="","",IFERROR(I106*$E106/100,"")))</f>
        <v/>
      </c>
      <c r="AA106" s="77">
        <f>IF(AA$13="","",IF($B106="","",IFERROR(J106*$E106/100,"")))</f>
        <v/>
      </c>
      <c r="AB106" s="77">
        <f>IF(AB$13="","",IF($B106="","",IFERROR(K106*$E106/100,"")))</f>
        <v/>
      </c>
      <c r="AC106" s="77">
        <f>IF(AC$13="","",IF($B106="","",IFERROR(L106*$E106/100,"")))</f>
        <v/>
      </c>
      <c r="AD106" s="77">
        <f>IF(AD$13="","",IF($B106="","",IFERROR(M106*$E106/100,"")))</f>
        <v/>
      </c>
      <c r="AE106" s="77">
        <f>IF(AE$13="","",IF($B106="","",IFERROR(N106*$E106/100,"")))</f>
        <v/>
      </c>
      <c r="AF106" s="77">
        <f>IF(AF$13="","",IF($B106="","",IFERROR(O106*$E106/100,"")))</f>
        <v/>
      </c>
      <c r="AG106" s="77">
        <f>IF(AG$13="","",IF($B106="","",IFERROR(P106*$E106/100,"")))</f>
        <v/>
      </c>
      <c r="AH106" s="77">
        <f>IF(AH$13="","",IF($B106="","",IFERROR(Q106*$E106/100,"")))</f>
        <v/>
      </c>
      <c r="AI106" s="77">
        <f>IF(AI$13="","",IF($B106="","",IFERROR(R106*$E106/100,"")))</f>
        <v/>
      </c>
      <c r="AJ106" s="77">
        <f>IF(AJ$13="","",IF($B106="","",IFERROR(S106*$E106/100,"")))</f>
        <v/>
      </c>
      <c r="AK106" s="77">
        <f>IF(AK$13="","",IF($B106="","",IFERROR(T106*$E106/100,"")))</f>
        <v/>
      </c>
      <c r="AL106" s="77">
        <f>IF(AL$13="","",IF($B106="","",IFERROR(U106*$E106/100,"")))</f>
        <v/>
      </c>
      <c r="AN106" s="77">
        <f>IF($B106="","",SUMIF($F$13:$U$13,"&lt;="&amp;Sector!$D$51,$F106:$U106))</f>
        <v/>
      </c>
      <c r="AO106" s="77">
        <f>IF($B106="","",SUMIF($W$13:$AL$13,"&lt;="&amp;Sector!$D$51,$W106:$AL106))</f>
        <v/>
      </c>
      <c r="AQ106" s="163">
        <f>IF(AQ$13="","",IF($B106="","",IFERROR($C106*$D106*SUMPRODUCT(('Dvd Calendar'!$E$998:$CZ$998&gt;AQ$12)*('Dvd Calendar'!$E$998:$CZ$998&lt;=AQ$13)*'Dvd Calendar'!$E$1001:$CZ$1001*(('Dvd Calendar'!$E$1003:$CZ$1003='Field Check'!$C$56)*('Field Check'!$C$56&lt;&gt;"")+('Dvd Calendar'!$E$1003:$CZ$1003='Field Check'!$C$57)*('Field Check'!$C$57&lt;&gt;"")))/'AS51'!$B$3,"")))</f>
        <v/>
      </c>
      <c r="AR106" s="163">
        <f>IF(AR$13="","",IF($B106="","",IFERROR($C106*$D106*SUMPRODUCT(('Dvd Calendar'!$E$998:$CZ$998&gt;AR$12)*('Dvd Calendar'!$E$998:$CZ$998&lt;=AR$13)*'Dvd Calendar'!$E$1001:$CZ$1001*(('Dvd Calendar'!$E$1003:$CZ$1003='Field Check'!$C$56)*('Field Check'!$C$56&lt;&gt;"")+('Dvd Calendar'!$E$1003:$CZ$1003='Field Check'!$C$57)*('Field Check'!$C$57&lt;&gt;"")))/'AS51'!$B$3,"")))</f>
        <v/>
      </c>
      <c r="AS106" s="163">
        <f>IF(AS$13="","",IF($B106="","",IFERROR($C106*$D106*SUMPRODUCT(('Dvd Calendar'!$E$998:$CZ$998&gt;AS$12)*('Dvd Calendar'!$E$998:$CZ$998&lt;=AS$13)*'Dvd Calendar'!$E$1001:$CZ$1001*(('Dvd Calendar'!$E$1003:$CZ$1003='Field Check'!$C$56)*('Field Check'!$C$56&lt;&gt;"")+('Dvd Calendar'!$E$1003:$CZ$1003='Field Check'!$C$57)*('Field Check'!$C$57&lt;&gt;"")))/'AS51'!$B$3,"")))</f>
        <v/>
      </c>
      <c r="AT106" s="163">
        <f>IF(AT$13="","",IF($B106="","",IFERROR($C106*$D106*SUMPRODUCT(('Dvd Calendar'!$E$998:$CZ$998&gt;AT$12)*('Dvd Calendar'!$E$998:$CZ$998&lt;=AT$13)*'Dvd Calendar'!$E$1001:$CZ$1001*(('Dvd Calendar'!$E$1003:$CZ$1003='Field Check'!$C$56)*('Field Check'!$C$56&lt;&gt;"")+('Dvd Calendar'!$E$1003:$CZ$1003='Field Check'!$C$57)*('Field Check'!$C$57&lt;&gt;"")))/'AS51'!$B$3,"")))</f>
        <v/>
      </c>
      <c r="AU106" s="163">
        <f>IF(AU$13="","",IF($B106="","",IFERROR($C106*$D106*SUMPRODUCT(('Dvd Calendar'!$E$998:$CZ$998&gt;AU$12)*('Dvd Calendar'!$E$998:$CZ$998&lt;=AU$13)*'Dvd Calendar'!$E$1001:$CZ$1001*(('Dvd Calendar'!$E$1003:$CZ$1003='Field Check'!$C$56)*('Field Check'!$C$56&lt;&gt;"")+('Dvd Calendar'!$E$1003:$CZ$1003='Field Check'!$C$57)*('Field Check'!$C$57&lt;&gt;"")))/'AS51'!$B$3,"")))</f>
        <v/>
      </c>
      <c r="AV106" s="163">
        <f>IF(AV$13="","",IF($B106="","",IFERROR($C106*$D106*SUMPRODUCT(('Dvd Calendar'!$E$998:$CZ$998&gt;AV$12)*('Dvd Calendar'!$E$998:$CZ$998&lt;=AV$13)*'Dvd Calendar'!$E$1001:$CZ$1001*(('Dvd Calendar'!$E$1003:$CZ$1003='Field Check'!$C$56)*('Field Check'!$C$56&lt;&gt;"")+('Dvd Calendar'!$E$1003:$CZ$1003='Field Check'!$C$57)*('Field Check'!$C$57&lt;&gt;"")))/'AS51'!$B$3,"")))</f>
        <v/>
      </c>
      <c r="AW106" s="163">
        <f>IF(AW$13="","",IF($B106="","",IFERROR($C106*$D106*SUMPRODUCT(('Dvd Calendar'!$E$998:$CZ$998&gt;AW$12)*('Dvd Calendar'!$E$998:$CZ$998&lt;=AW$13)*'Dvd Calendar'!$E$1001:$CZ$1001*(('Dvd Calendar'!$E$1003:$CZ$1003='Field Check'!$C$56)*('Field Check'!$C$56&lt;&gt;"")+('Dvd Calendar'!$E$1003:$CZ$1003='Field Check'!$C$57)*('Field Check'!$C$57&lt;&gt;"")))/'AS51'!$B$3,"")))</f>
        <v/>
      </c>
      <c r="AX106" s="163">
        <f>IF(AX$13="","",IF($B106="","",IFERROR($C106*$D106*SUMPRODUCT(('Dvd Calendar'!$E$998:$CZ$998&gt;AX$12)*('Dvd Calendar'!$E$998:$CZ$998&lt;=AX$13)*'Dvd Calendar'!$E$1001:$CZ$1001*(('Dvd Calendar'!$E$1003:$CZ$1003='Field Check'!$C$56)*('Field Check'!$C$56&lt;&gt;"")+('Dvd Calendar'!$E$1003:$CZ$1003='Field Check'!$C$57)*('Field Check'!$C$57&lt;&gt;"")))/'AS51'!$B$3,"")))</f>
        <v/>
      </c>
      <c r="AY106" s="163">
        <f>IF(AY$13="","",IF($B106="","",IFERROR($C106*$D106*SUMPRODUCT(('Dvd Calendar'!$E$998:$CZ$998&gt;AY$12)*('Dvd Calendar'!$E$998:$CZ$998&lt;=AY$13)*'Dvd Calendar'!$E$1001:$CZ$1001*(('Dvd Calendar'!$E$1003:$CZ$1003='Field Check'!$C$56)*('Field Check'!$C$56&lt;&gt;"")+('Dvd Calendar'!$E$1003:$CZ$1003='Field Check'!$C$57)*('Field Check'!$C$57&lt;&gt;"")))/'AS51'!$B$3,"")))</f>
        <v/>
      </c>
      <c r="AZ106" s="163">
        <f>IF(AZ$13="","",IF($B106="","",IFERROR($C106*$D106*SUMPRODUCT(('Dvd Calendar'!$E$998:$CZ$998&gt;AZ$12)*('Dvd Calendar'!$E$998:$CZ$998&lt;=AZ$13)*'Dvd Calendar'!$E$1001:$CZ$1001*(('Dvd Calendar'!$E$1003:$CZ$1003='Field Check'!$C$56)*('Field Check'!$C$56&lt;&gt;"")+('Dvd Calendar'!$E$1003:$CZ$1003='Field Check'!$C$57)*('Field Check'!$C$57&lt;&gt;"")))/'AS51'!$B$3,"")))</f>
        <v/>
      </c>
      <c r="BA106" s="163">
        <f>IF(BA$13="","",IF($B106="","",IFERROR($C106*$D106*SUMPRODUCT(('Dvd Calendar'!$E$998:$CZ$998&gt;BA$12)*('Dvd Calendar'!$E$998:$CZ$998&lt;=BA$13)*'Dvd Calendar'!$E$1001:$CZ$1001*(('Dvd Calendar'!$E$1003:$CZ$1003='Field Check'!$C$56)*('Field Check'!$C$56&lt;&gt;"")+('Dvd Calendar'!$E$1003:$CZ$1003='Field Check'!$C$57)*('Field Check'!$C$57&lt;&gt;"")))/'AS51'!$B$3,"")))</f>
        <v/>
      </c>
      <c r="BB106" s="163">
        <f>IF(BB$13="","",IF($B106="","",IFERROR($C106*$D106*SUMPRODUCT(('Dvd Calendar'!$E$998:$CZ$998&gt;BB$12)*('Dvd Calendar'!$E$998:$CZ$998&lt;=BB$13)*'Dvd Calendar'!$E$1001:$CZ$1001*(('Dvd Calendar'!$E$1003:$CZ$1003='Field Check'!$C$56)*('Field Check'!$C$56&lt;&gt;"")+('Dvd Calendar'!$E$1003:$CZ$1003='Field Check'!$C$57)*('Field Check'!$C$57&lt;&gt;"")))/'AS51'!$B$3,"")))</f>
        <v/>
      </c>
      <c r="BC106" s="163">
        <f>IF(BC$13="","",IF($B106="","",IFERROR($C106*$D106*SUMPRODUCT(('Dvd Calendar'!$E$998:$CZ$998&gt;BC$12)*('Dvd Calendar'!$E$998:$CZ$998&lt;=BC$13)*'Dvd Calendar'!$E$1001:$CZ$1001*(('Dvd Calendar'!$E$1003:$CZ$1003='Field Check'!$C$56)*('Field Check'!$C$56&lt;&gt;"")+('Dvd Calendar'!$E$1003:$CZ$1003='Field Check'!$C$57)*('Field Check'!$C$57&lt;&gt;"")))/'AS51'!$B$3,"")))</f>
        <v/>
      </c>
      <c r="BD106" s="163">
        <f>IF(BD$13="","",IF($B106="","",IFERROR($C106*$D106*SUMPRODUCT(('Dvd Calendar'!$E$998:$CZ$998&gt;BD$12)*('Dvd Calendar'!$E$998:$CZ$998&lt;=BD$13)*'Dvd Calendar'!$E$1001:$CZ$1001*(('Dvd Calendar'!$E$1003:$CZ$1003='Field Check'!$C$56)*('Field Check'!$C$56&lt;&gt;"")+('Dvd Calendar'!$E$1003:$CZ$1003='Field Check'!$C$57)*('Field Check'!$C$57&lt;&gt;"")))/'AS51'!$B$3,"")))</f>
        <v/>
      </c>
      <c r="BE106" s="163">
        <f>IF(BE$13="","",IF($B106="","",IFERROR($C106*$D106*SUMPRODUCT(('Dvd Calendar'!$E$998:$CZ$998&gt;BE$12)*('Dvd Calendar'!$E$998:$CZ$998&lt;=BE$13)*'Dvd Calendar'!$E$1001:$CZ$1001*(('Dvd Calendar'!$E$1003:$CZ$1003='Field Check'!$C$56)*('Field Check'!$C$56&lt;&gt;"")+('Dvd Calendar'!$E$1003:$CZ$1003='Field Check'!$C$57)*('Field Check'!$C$57&lt;&gt;"")))/'AS51'!$B$3,"")))</f>
        <v/>
      </c>
      <c r="BF106" s="163">
        <f>IF(BF$13="","",IF($B106="","",IFERROR($C106*$D106*SUMPRODUCT(('Dvd Calendar'!$E$998:$CZ$998&gt;BF$12)*('Dvd Calendar'!$E$998:$CZ$998&lt;=BF$13)*'Dvd Calendar'!$E$1001:$CZ$1001*(('Dvd Calendar'!$E$1003:$CZ$1003='Field Check'!$C$56)*('Field Check'!$C$56&lt;&gt;"")+('Dvd Calendar'!$E$1003:$CZ$1003='Field Check'!$C$57)*('Field Check'!$C$57&lt;&gt;"")))/'AS51'!$B$3,"")))</f>
        <v/>
      </c>
      <c r="BH106" s="163">
        <f>IF(BH$13="","",IF($B106="","",IFERROR(AQ106*$E106/100,"")))</f>
        <v/>
      </c>
      <c r="BI106" s="163">
        <f>IF(BI$13="","",IF($B106="","",IFERROR(AR106*$E106/100,"")))</f>
        <v/>
      </c>
      <c r="BJ106" s="163">
        <f>IF(BJ$13="","",IF($B106="","",IFERROR(AS106*$E106/100,"")))</f>
        <v/>
      </c>
      <c r="BK106" s="163">
        <f>IF(BK$13="","",IF($B106="","",IFERROR(AT106*$E106/100,"")))</f>
        <v/>
      </c>
      <c r="BL106" s="163">
        <f>IF(BL$13="","",IF($B106="","",IFERROR(AU106*$E106/100,"")))</f>
        <v/>
      </c>
      <c r="BM106" s="163">
        <f>IF(BM$13="","",IF($B106="","",IFERROR(AV106*$E106/100,"")))</f>
        <v/>
      </c>
      <c r="BN106" s="163">
        <f>IF(BN$13="","",IF($B106="","",IFERROR(AW106*$E106/100,"")))</f>
        <v/>
      </c>
      <c r="BO106" s="163">
        <f>IF(BO$13="","",IF($B106="","",IFERROR(AX106*$E106/100,"")))</f>
        <v/>
      </c>
      <c r="BP106" s="163">
        <f>IF(BP$13="","",IF($B106="","",IFERROR(AY106*$E106/100,"")))</f>
        <v/>
      </c>
      <c r="BQ106" s="163">
        <f>IF(BQ$13="","",IF($B106="","",IFERROR(AZ106*$E106/100,"")))</f>
        <v/>
      </c>
      <c r="BR106" s="163">
        <f>IF(BR$13="","",IF($B106="","",IFERROR(BA106*$E106/100,"")))</f>
        <v/>
      </c>
      <c r="BS106" s="163">
        <f>IF(BS$13="","",IF($B106="","",IFERROR(BB106*$E106/100,"")))</f>
        <v/>
      </c>
      <c r="BT106" s="163">
        <f>IF(BT$13="","",IF($B106="","",IFERROR(BC106*$E106/100,"")))</f>
        <v/>
      </c>
      <c r="BU106" s="163">
        <f>IF(BU$13="","",IF($B106="","",IFERROR(BD106*$E106/100,"")))</f>
        <v/>
      </c>
      <c r="BV106" s="163">
        <f>IF(BV$13="","",IF($B106="","",IFERROR(BE106*$E106/100,"")))</f>
        <v/>
      </c>
      <c r="BW106" s="163">
        <f>IF(BW$13="","",IF($B106="","",IFERROR(BF106*$E106/100,"")))</f>
        <v/>
      </c>
    </row>
    <row r="107">
      <c r="B107" s="126">
        <f>IF('AS51'!$C$97="","",'AS51'!$C$97)</f>
        <v/>
      </c>
      <c r="C107" s="74">
        <f>IF('AS51'!$B$97="","",'AS51'!$B$97)</f>
        <v/>
      </c>
      <c r="D107" s="75">
        <f>IFERROR('AS51'!$Q$97,1)</f>
        <v/>
      </c>
      <c r="E107" s="76">
        <f>IF($B107="","",IF(ISNUMBER('AS51'!$I$97),'AS51'!$I$97,'Index Summary'!$C$7))</f>
        <v/>
      </c>
      <c r="F107" s="77">
        <f>IF(F$13="","",IF($B107="","",IFERROR($C107*$D107*IF((Override!$C$4="ON")*(COUNTIFS(Override!$B$11:$B$40,$B107,Override!$D$11:$D$40,1,Override!$E$11:$E$40,"&gt;=0")-COUNTIFS(Override!$B$11:$B$40,$B107,Override!$D$11:$D$40,1,Override!$E$11:$E$40,"&gt;=0",Override!$C$11:$C$40,"MXAU"))&gt;0,SUMIFS(Override!$E$11:$E$40,Override!$B$11:$B$40,$B107,Override!$D$11:$D$40,1)-SUMIFS(Override!$E$11:$E$40,Override!$B$11:$B$40,$B107,Override!$D$11:$D$40,1,Override!$C$11:$C$40,"MXAU"),Override!$C$142)/'AS51'!$B$3,"")))</f>
        <v/>
      </c>
      <c r="G107" s="77">
        <f>IF(G$13="","",IF($B107="","",IFERROR($C107*$D107*IF((Override!$C$4="ON")*(COUNTIFS(Override!$B$11:$B$40,$B107,Override!$D$11:$D$40,2,Override!$E$11:$E$40,"&gt;=0")-COUNTIFS(Override!$B$11:$B$40,$B107,Override!$D$11:$D$40,2,Override!$E$11:$E$40,"&gt;=0",Override!$C$11:$C$40,"MXAU"))&gt;0,SUMIFS(Override!$E$11:$E$40,Override!$B$11:$B$40,$B107,Override!$D$11:$D$40,2)-SUMIFS(Override!$E$11:$E$40,Override!$B$11:$B$40,$B107,Override!$D$11:$D$40,2,Override!$C$11:$C$40,"MXAU"),Override!$D$142)/'AS51'!$B$3,"")))</f>
        <v/>
      </c>
      <c r="H107" s="77">
        <f>IF(H$13="","",IF($B107="","",IFERROR($C107*$D107*IF((Override!$C$4="ON")*(COUNTIFS(Override!$B$11:$B$40,$B107,Override!$D$11:$D$40,3,Override!$E$11:$E$40,"&gt;=0")-COUNTIFS(Override!$B$11:$B$40,$B107,Override!$D$11:$D$40,3,Override!$E$11:$E$40,"&gt;=0",Override!$C$11:$C$40,"MXAU"))&gt;0,SUMIFS(Override!$E$11:$E$40,Override!$B$11:$B$40,$B107,Override!$D$11:$D$40,3)-SUMIFS(Override!$E$11:$E$40,Override!$B$11:$B$40,$B107,Override!$D$11:$D$40,3,Override!$C$11:$C$40,"MXAU"),Override!$E$142)/'AS51'!$B$3,"")))</f>
        <v/>
      </c>
      <c r="I107" s="77">
        <f>IF(I$13="","",IF($B107="","",IFERROR($C107*$D107*IF((Override!$C$4="ON")*(COUNTIFS(Override!$B$11:$B$40,$B107,Override!$D$11:$D$40,4,Override!$E$11:$E$40,"&gt;=0")-COUNTIFS(Override!$B$11:$B$40,$B107,Override!$D$11:$D$40,4,Override!$E$11:$E$40,"&gt;=0",Override!$C$11:$C$40,"MXAU"))&gt;0,SUMIFS(Override!$E$11:$E$40,Override!$B$11:$B$40,$B107,Override!$D$11:$D$40,4)-SUMIFS(Override!$E$11:$E$40,Override!$B$11:$B$40,$B107,Override!$D$11:$D$40,4,Override!$C$11:$C$40,"MXAU"),Override!$F$142)/'AS51'!$B$3,"")))</f>
        <v/>
      </c>
      <c r="J107" s="77">
        <f>IF(J$13="","",IF($B107="","",IFERROR($C107*$D107*IF((Override!$C$4="ON")*(COUNTIFS(Override!$B$11:$B$40,$B107,Override!$D$11:$D$40,5,Override!$E$11:$E$40,"&gt;=0")-COUNTIFS(Override!$B$11:$B$40,$B107,Override!$D$11:$D$40,5,Override!$E$11:$E$40,"&gt;=0",Override!$C$11:$C$40,"MXAU"))&gt;0,SUMIFS(Override!$E$11:$E$40,Override!$B$11:$B$40,$B107,Override!$D$11:$D$40,5)-SUMIFS(Override!$E$11:$E$40,Override!$B$11:$B$40,$B107,Override!$D$11:$D$40,5,Override!$C$11:$C$40,"MXAU"),Override!$G$142)/'AS51'!$B$3,"")))</f>
        <v/>
      </c>
      <c r="K107" s="77">
        <f>IF(K$13="","",IF($B107="","",IFERROR($C107*$D107*IF((Override!$C$4="ON")*(COUNTIFS(Override!$B$11:$B$40,$B107,Override!$D$11:$D$40,6,Override!$E$11:$E$40,"&gt;=0")-COUNTIFS(Override!$B$11:$B$40,$B107,Override!$D$11:$D$40,6,Override!$E$11:$E$40,"&gt;=0",Override!$C$11:$C$40,"MXAU"))&gt;0,SUMIFS(Override!$E$11:$E$40,Override!$B$11:$B$40,$B107,Override!$D$11:$D$40,6)-SUMIFS(Override!$E$11:$E$40,Override!$B$11:$B$40,$B107,Override!$D$11:$D$40,6,Override!$C$11:$C$40,"MXAU"),Override!$H$142)/'AS51'!$B$3,"")))</f>
        <v/>
      </c>
      <c r="L107" s="77">
        <f>IF(L$13="","",IF($B107="","",IFERROR($C107*$D107*IF((Override!$C$4="ON")*(COUNTIFS(Override!$B$11:$B$40,$B107,Override!$D$11:$D$40,7,Override!$E$11:$E$40,"&gt;=0")-COUNTIFS(Override!$B$11:$B$40,$B107,Override!$D$11:$D$40,7,Override!$E$11:$E$40,"&gt;=0",Override!$C$11:$C$40,"MXAU"))&gt;0,SUMIFS(Override!$E$11:$E$40,Override!$B$11:$B$40,$B107,Override!$D$11:$D$40,7)-SUMIFS(Override!$E$11:$E$40,Override!$B$11:$B$40,$B107,Override!$D$11:$D$40,7,Override!$C$11:$C$40,"MXAU"),Override!$I$142)/'AS51'!$B$3,"")))</f>
        <v/>
      </c>
      <c r="M107" s="77">
        <f>IF(M$13="","",IF($B107="","",IFERROR($C107*$D107*IF((Override!$C$4="ON")*(COUNTIFS(Override!$B$11:$B$40,$B107,Override!$D$11:$D$40,8,Override!$E$11:$E$40,"&gt;=0")-COUNTIFS(Override!$B$11:$B$40,$B107,Override!$D$11:$D$40,8,Override!$E$11:$E$40,"&gt;=0",Override!$C$11:$C$40,"MXAU"))&gt;0,SUMIFS(Override!$E$11:$E$40,Override!$B$11:$B$40,$B107,Override!$D$11:$D$40,8)-SUMIFS(Override!$E$11:$E$40,Override!$B$11:$B$40,$B107,Override!$D$11:$D$40,8,Override!$C$11:$C$40,"MXAU"),Override!$J$142)/'AS51'!$B$3,"")))</f>
        <v/>
      </c>
      <c r="N107" s="77">
        <f>IF(N$13="","",IF($B107="","",IFERROR($C107*$D107*IF((Override!$C$4="ON")*(COUNTIFS(Override!$B$11:$B$40,$B107,Override!$D$11:$D$40,9,Override!$E$11:$E$40,"&gt;=0")-COUNTIFS(Override!$B$11:$B$40,$B107,Override!$D$11:$D$40,9,Override!$E$11:$E$40,"&gt;=0",Override!$C$11:$C$40,"MXAU"))&gt;0,SUMIFS(Override!$E$11:$E$40,Override!$B$11:$B$40,$B107,Override!$D$11:$D$40,9)-SUMIFS(Override!$E$11:$E$40,Override!$B$11:$B$40,$B107,Override!$D$11:$D$40,9,Override!$C$11:$C$40,"MXAU"),Override!$K$142)/'AS51'!$B$3,"")))</f>
        <v/>
      </c>
      <c r="O107" s="77">
        <f>IF(O$13="","",IF($B107="","",IFERROR($C107*$D107*IF((Override!$C$4="ON")*(COUNTIFS(Override!$B$11:$B$40,$B107,Override!$D$11:$D$40,10,Override!$E$11:$E$40,"&gt;=0")-COUNTIFS(Override!$B$11:$B$40,$B107,Override!$D$11:$D$40,10,Override!$E$11:$E$40,"&gt;=0",Override!$C$11:$C$40,"MXAU"))&gt;0,SUMIFS(Override!$E$11:$E$40,Override!$B$11:$B$40,$B107,Override!$D$11:$D$40,10)-SUMIFS(Override!$E$11:$E$40,Override!$B$11:$B$40,$B107,Override!$D$11:$D$40,10,Override!$C$11:$C$40,"MXAU"),Override!$L$142)/'AS51'!$B$3,"")))</f>
        <v/>
      </c>
      <c r="P107" s="77">
        <f>IF(P$13="","",IF($B107="","",IFERROR($C107*$D107*IF((Override!$C$4="ON")*(COUNTIFS(Override!$B$11:$B$40,$B107,Override!$D$11:$D$40,11,Override!$E$11:$E$40,"&gt;=0")-COUNTIFS(Override!$B$11:$B$40,$B107,Override!$D$11:$D$40,11,Override!$E$11:$E$40,"&gt;=0",Override!$C$11:$C$40,"MXAU"))&gt;0,SUMIFS(Override!$E$11:$E$40,Override!$B$11:$B$40,$B107,Override!$D$11:$D$40,11)-SUMIFS(Override!$E$11:$E$40,Override!$B$11:$B$40,$B107,Override!$D$11:$D$40,11,Override!$C$11:$C$40,"MXAU"),Override!$M$142)/'AS51'!$B$3,"")))</f>
        <v/>
      </c>
      <c r="Q107" s="77">
        <f>IF(Q$13="","",IF($B107="","",IFERROR($C107*$D107*IF((Override!$C$4="ON")*(COUNTIFS(Override!$B$11:$B$40,$B107,Override!$D$11:$D$40,12,Override!$E$11:$E$40,"&gt;=0")-COUNTIFS(Override!$B$11:$B$40,$B107,Override!$D$11:$D$40,12,Override!$E$11:$E$40,"&gt;=0",Override!$C$11:$C$40,"MXAU"))&gt;0,SUMIFS(Override!$E$11:$E$40,Override!$B$11:$B$40,$B107,Override!$D$11:$D$40,12)-SUMIFS(Override!$E$11:$E$40,Override!$B$11:$B$40,$B107,Override!$D$11:$D$40,12,Override!$C$11:$C$40,"MXAU"),Override!$N$142)/'AS51'!$B$3,"")))</f>
        <v/>
      </c>
      <c r="R107" s="77">
        <f>IF(R$13="","",IF($B107="","",IFERROR($C107*$D107*IF((Override!$C$4="ON")*(COUNTIFS(Override!$B$11:$B$40,$B107,Override!$D$11:$D$40,13,Override!$E$11:$E$40,"&gt;=0")-COUNTIFS(Override!$B$11:$B$40,$B107,Override!$D$11:$D$40,13,Override!$E$11:$E$40,"&gt;=0",Override!$C$11:$C$40,"MXAU"))&gt;0,SUMIFS(Override!$E$11:$E$40,Override!$B$11:$B$40,$B107,Override!$D$11:$D$40,13)-SUMIFS(Override!$E$11:$E$40,Override!$B$11:$B$40,$B107,Override!$D$11:$D$40,13,Override!$C$11:$C$40,"MXAU"),Override!$O$142)/'AS51'!$B$3,"")))</f>
        <v/>
      </c>
      <c r="S107" s="77">
        <f>IF(S$13="","",IF($B107="","",IFERROR($C107*$D107*IF((Override!$C$4="ON")*(COUNTIFS(Override!$B$11:$B$40,$B107,Override!$D$11:$D$40,14,Override!$E$11:$E$40,"&gt;=0")-COUNTIFS(Override!$B$11:$B$40,$B107,Override!$D$11:$D$40,14,Override!$E$11:$E$40,"&gt;=0",Override!$C$11:$C$40,"MXAU"))&gt;0,SUMIFS(Override!$E$11:$E$40,Override!$B$11:$B$40,$B107,Override!$D$11:$D$40,14)-SUMIFS(Override!$E$11:$E$40,Override!$B$11:$B$40,$B107,Override!$D$11:$D$40,14,Override!$C$11:$C$40,"MXAU"),Override!$P$142)/'AS51'!$B$3,"")))</f>
        <v/>
      </c>
      <c r="T107" s="77">
        <f>IF(T$13="","",IF($B107="","",IFERROR($C107*$D107*IF((Override!$C$4="ON")*(COUNTIFS(Override!$B$11:$B$40,$B107,Override!$D$11:$D$40,15,Override!$E$11:$E$40,"&gt;=0")-COUNTIFS(Override!$B$11:$B$40,$B107,Override!$D$11:$D$40,15,Override!$E$11:$E$40,"&gt;=0",Override!$C$11:$C$40,"MXAU"))&gt;0,SUMIFS(Override!$E$11:$E$40,Override!$B$11:$B$40,$B107,Override!$D$11:$D$40,15)-SUMIFS(Override!$E$11:$E$40,Override!$B$11:$B$40,$B107,Override!$D$11:$D$40,15,Override!$C$11:$C$40,"MXAU"),Override!$Q$142)/'AS51'!$B$3,"")))</f>
        <v/>
      </c>
      <c r="U107" s="77">
        <f>IF(U$13="","",IF($B107="","",IFERROR($C107*$D107*IF((Override!$C$4="ON")*(COUNTIFS(Override!$B$11:$B$40,$B107,Override!$D$11:$D$40,16,Override!$E$11:$E$40,"&gt;=0")-COUNTIFS(Override!$B$11:$B$40,$B107,Override!$D$11:$D$40,16,Override!$E$11:$E$40,"&gt;=0",Override!$C$11:$C$40,"MXAU"))&gt;0,SUMIFS(Override!$E$11:$E$40,Override!$B$11:$B$40,$B107,Override!$D$11:$D$40,16)-SUMIFS(Override!$E$11:$E$40,Override!$B$11:$B$40,$B107,Override!$D$11:$D$40,16,Override!$C$11:$C$40,"MXAU"),Override!$R$142)/'AS51'!$B$3,"")))</f>
        <v/>
      </c>
      <c r="W107" s="77">
        <f>IF(W$13="","",IF($B107="","",IFERROR(F107*$E107/100,"")))</f>
        <v/>
      </c>
      <c r="X107" s="77">
        <f>IF(X$13="","",IF($B107="","",IFERROR(G107*$E107/100,"")))</f>
        <v/>
      </c>
      <c r="Y107" s="77">
        <f>IF(Y$13="","",IF($B107="","",IFERROR(H107*$E107/100,"")))</f>
        <v/>
      </c>
      <c r="Z107" s="77">
        <f>IF(Z$13="","",IF($B107="","",IFERROR(I107*$E107/100,"")))</f>
        <v/>
      </c>
      <c r="AA107" s="77">
        <f>IF(AA$13="","",IF($B107="","",IFERROR(J107*$E107/100,"")))</f>
        <v/>
      </c>
      <c r="AB107" s="77">
        <f>IF(AB$13="","",IF($B107="","",IFERROR(K107*$E107/100,"")))</f>
        <v/>
      </c>
      <c r="AC107" s="77">
        <f>IF(AC$13="","",IF($B107="","",IFERROR(L107*$E107/100,"")))</f>
        <v/>
      </c>
      <c r="AD107" s="77">
        <f>IF(AD$13="","",IF($B107="","",IFERROR(M107*$E107/100,"")))</f>
        <v/>
      </c>
      <c r="AE107" s="77">
        <f>IF(AE$13="","",IF($B107="","",IFERROR(N107*$E107/100,"")))</f>
        <v/>
      </c>
      <c r="AF107" s="77">
        <f>IF(AF$13="","",IF($B107="","",IFERROR(O107*$E107/100,"")))</f>
        <v/>
      </c>
      <c r="AG107" s="77">
        <f>IF(AG$13="","",IF($B107="","",IFERROR(P107*$E107/100,"")))</f>
        <v/>
      </c>
      <c r="AH107" s="77">
        <f>IF(AH$13="","",IF($B107="","",IFERROR(Q107*$E107/100,"")))</f>
        <v/>
      </c>
      <c r="AI107" s="77">
        <f>IF(AI$13="","",IF($B107="","",IFERROR(R107*$E107/100,"")))</f>
        <v/>
      </c>
      <c r="AJ107" s="77">
        <f>IF(AJ$13="","",IF($B107="","",IFERROR(S107*$E107/100,"")))</f>
        <v/>
      </c>
      <c r="AK107" s="77">
        <f>IF(AK$13="","",IF($B107="","",IFERROR(T107*$E107/100,"")))</f>
        <v/>
      </c>
      <c r="AL107" s="77">
        <f>IF(AL$13="","",IF($B107="","",IFERROR(U107*$E107/100,"")))</f>
        <v/>
      </c>
      <c r="AN107" s="77">
        <f>IF($B107="","",SUMIF($F$13:$U$13,"&lt;="&amp;Sector!$D$51,$F107:$U107))</f>
        <v/>
      </c>
      <c r="AO107" s="77">
        <f>IF($B107="","",SUMIF($W$13:$AL$13,"&lt;="&amp;Sector!$D$51,$W107:$AL107))</f>
        <v/>
      </c>
      <c r="AQ107" s="163">
        <f>IF(AQ$13="","",IF($B107="","",IFERROR($C107*$D107*SUMPRODUCT(('Dvd Calendar'!$E$1009:$CZ$1009&gt;AQ$12)*('Dvd Calendar'!$E$1009:$CZ$1009&lt;=AQ$13)*'Dvd Calendar'!$E$1012:$CZ$1012*(('Dvd Calendar'!$E$1014:$CZ$1014='Field Check'!$C$56)*('Field Check'!$C$56&lt;&gt;"")+('Dvd Calendar'!$E$1014:$CZ$1014='Field Check'!$C$57)*('Field Check'!$C$57&lt;&gt;"")))/'AS51'!$B$3,"")))</f>
        <v/>
      </c>
      <c r="AR107" s="163">
        <f>IF(AR$13="","",IF($B107="","",IFERROR($C107*$D107*SUMPRODUCT(('Dvd Calendar'!$E$1009:$CZ$1009&gt;AR$12)*('Dvd Calendar'!$E$1009:$CZ$1009&lt;=AR$13)*'Dvd Calendar'!$E$1012:$CZ$1012*(('Dvd Calendar'!$E$1014:$CZ$1014='Field Check'!$C$56)*('Field Check'!$C$56&lt;&gt;"")+('Dvd Calendar'!$E$1014:$CZ$1014='Field Check'!$C$57)*('Field Check'!$C$57&lt;&gt;"")))/'AS51'!$B$3,"")))</f>
        <v/>
      </c>
      <c r="AS107" s="163">
        <f>IF(AS$13="","",IF($B107="","",IFERROR($C107*$D107*SUMPRODUCT(('Dvd Calendar'!$E$1009:$CZ$1009&gt;AS$12)*('Dvd Calendar'!$E$1009:$CZ$1009&lt;=AS$13)*'Dvd Calendar'!$E$1012:$CZ$1012*(('Dvd Calendar'!$E$1014:$CZ$1014='Field Check'!$C$56)*('Field Check'!$C$56&lt;&gt;"")+('Dvd Calendar'!$E$1014:$CZ$1014='Field Check'!$C$57)*('Field Check'!$C$57&lt;&gt;"")))/'AS51'!$B$3,"")))</f>
        <v/>
      </c>
      <c r="AT107" s="163">
        <f>IF(AT$13="","",IF($B107="","",IFERROR($C107*$D107*SUMPRODUCT(('Dvd Calendar'!$E$1009:$CZ$1009&gt;AT$12)*('Dvd Calendar'!$E$1009:$CZ$1009&lt;=AT$13)*'Dvd Calendar'!$E$1012:$CZ$1012*(('Dvd Calendar'!$E$1014:$CZ$1014='Field Check'!$C$56)*('Field Check'!$C$56&lt;&gt;"")+('Dvd Calendar'!$E$1014:$CZ$1014='Field Check'!$C$57)*('Field Check'!$C$57&lt;&gt;"")))/'AS51'!$B$3,"")))</f>
        <v/>
      </c>
      <c r="AU107" s="163">
        <f>IF(AU$13="","",IF($B107="","",IFERROR($C107*$D107*SUMPRODUCT(('Dvd Calendar'!$E$1009:$CZ$1009&gt;AU$12)*('Dvd Calendar'!$E$1009:$CZ$1009&lt;=AU$13)*'Dvd Calendar'!$E$1012:$CZ$1012*(('Dvd Calendar'!$E$1014:$CZ$1014='Field Check'!$C$56)*('Field Check'!$C$56&lt;&gt;"")+('Dvd Calendar'!$E$1014:$CZ$1014='Field Check'!$C$57)*('Field Check'!$C$57&lt;&gt;"")))/'AS51'!$B$3,"")))</f>
        <v/>
      </c>
      <c r="AV107" s="163">
        <f>IF(AV$13="","",IF($B107="","",IFERROR($C107*$D107*SUMPRODUCT(('Dvd Calendar'!$E$1009:$CZ$1009&gt;AV$12)*('Dvd Calendar'!$E$1009:$CZ$1009&lt;=AV$13)*'Dvd Calendar'!$E$1012:$CZ$1012*(('Dvd Calendar'!$E$1014:$CZ$1014='Field Check'!$C$56)*('Field Check'!$C$56&lt;&gt;"")+('Dvd Calendar'!$E$1014:$CZ$1014='Field Check'!$C$57)*('Field Check'!$C$57&lt;&gt;"")))/'AS51'!$B$3,"")))</f>
        <v/>
      </c>
      <c r="AW107" s="163">
        <f>IF(AW$13="","",IF($B107="","",IFERROR($C107*$D107*SUMPRODUCT(('Dvd Calendar'!$E$1009:$CZ$1009&gt;AW$12)*('Dvd Calendar'!$E$1009:$CZ$1009&lt;=AW$13)*'Dvd Calendar'!$E$1012:$CZ$1012*(('Dvd Calendar'!$E$1014:$CZ$1014='Field Check'!$C$56)*('Field Check'!$C$56&lt;&gt;"")+('Dvd Calendar'!$E$1014:$CZ$1014='Field Check'!$C$57)*('Field Check'!$C$57&lt;&gt;"")))/'AS51'!$B$3,"")))</f>
        <v/>
      </c>
      <c r="AX107" s="163">
        <f>IF(AX$13="","",IF($B107="","",IFERROR($C107*$D107*SUMPRODUCT(('Dvd Calendar'!$E$1009:$CZ$1009&gt;AX$12)*('Dvd Calendar'!$E$1009:$CZ$1009&lt;=AX$13)*'Dvd Calendar'!$E$1012:$CZ$1012*(('Dvd Calendar'!$E$1014:$CZ$1014='Field Check'!$C$56)*('Field Check'!$C$56&lt;&gt;"")+('Dvd Calendar'!$E$1014:$CZ$1014='Field Check'!$C$57)*('Field Check'!$C$57&lt;&gt;"")))/'AS51'!$B$3,"")))</f>
        <v/>
      </c>
      <c r="AY107" s="163">
        <f>IF(AY$13="","",IF($B107="","",IFERROR($C107*$D107*SUMPRODUCT(('Dvd Calendar'!$E$1009:$CZ$1009&gt;AY$12)*('Dvd Calendar'!$E$1009:$CZ$1009&lt;=AY$13)*'Dvd Calendar'!$E$1012:$CZ$1012*(('Dvd Calendar'!$E$1014:$CZ$1014='Field Check'!$C$56)*('Field Check'!$C$56&lt;&gt;"")+('Dvd Calendar'!$E$1014:$CZ$1014='Field Check'!$C$57)*('Field Check'!$C$57&lt;&gt;"")))/'AS51'!$B$3,"")))</f>
        <v/>
      </c>
      <c r="AZ107" s="163">
        <f>IF(AZ$13="","",IF($B107="","",IFERROR($C107*$D107*SUMPRODUCT(('Dvd Calendar'!$E$1009:$CZ$1009&gt;AZ$12)*('Dvd Calendar'!$E$1009:$CZ$1009&lt;=AZ$13)*'Dvd Calendar'!$E$1012:$CZ$1012*(('Dvd Calendar'!$E$1014:$CZ$1014='Field Check'!$C$56)*('Field Check'!$C$56&lt;&gt;"")+('Dvd Calendar'!$E$1014:$CZ$1014='Field Check'!$C$57)*('Field Check'!$C$57&lt;&gt;"")))/'AS51'!$B$3,"")))</f>
        <v/>
      </c>
      <c r="BA107" s="163">
        <f>IF(BA$13="","",IF($B107="","",IFERROR($C107*$D107*SUMPRODUCT(('Dvd Calendar'!$E$1009:$CZ$1009&gt;BA$12)*('Dvd Calendar'!$E$1009:$CZ$1009&lt;=BA$13)*'Dvd Calendar'!$E$1012:$CZ$1012*(('Dvd Calendar'!$E$1014:$CZ$1014='Field Check'!$C$56)*('Field Check'!$C$56&lt;&gt;"")+('Dvd Calendar'!$E$1014:$CZ$1014='Field Check'!$C$57)*('Field Check'!$C$57&lt;&gt;"")))/'AS51'!$B$3,"")))</f>
        <v/>
      </c>
      <c r="BB107" s="163">
        <f>IF(BB$13="","",IF($B107="","",IFERROR($C107*$D107*SUMPRODUCT(('Dvd Calendar'!$E$1009:$CZ$1009&gt;BB$12)*('Dvd Calendar'!$E$1009:$CZ$1009&lt;=BB$13)*'Dvd Calendar'!$E$1012:$CZ$1012*(('Dvd Calendar'!$E$1014:$CZ$1014='Field Check'!$C$56)*('Field Check'!$C$56&lt;&gt;"")+('Dvd Calendar'!$E$1014:$CZ$1014='Field Check'!$C$57)*('Field Check'!$C$57&lt;&gt;"")))/'AS51'!$B$3,"")))</f>
        <v/>
      </c>
      <c r="BC107" s="163">
        <f>IF(BC$13="","",IF($B107="","",IFERROR($C107*$D107*SUMPRODUCT(('Dvd Calendar'!$E$1009:$CZ$1009&gt;BC$12)*('Dvd Calendar'!$E$1009:$CZ$1009&lt;=BC$13)*'Dvd Calendar'!$E$1012:$CZ$1012*(('Dvd Calendar'!$E$1014:$CZ$1014='Field Check'!$C$56)*('Field Check'!$C$56&lt;&gt;"")+('Dvd Calendar'!$E$1014:$CZ$1014='Field Check'!$C$57)*('Field Check'!$C$57&lt;&gt;"")))/'AS51'!$B$3,"")))</f>
        <v/>
      </c>
      <c r="BD107" s="163">
        <f>IF(BD$13="","",IF($B107="","",IFERROR($C107*$D107*SUMPRODUCT(('Dvd Calendar'!$E$1009:$CZ$1009&gt;BD$12)*('Dvd Calendar'!$E$1009:$CZ$1009&lt;=BD$13)*'Dvd Calendar'!$E$1012:$CZ$1012*(('Dvd Calendar'!$E$1014:$CZ$1014='Field Check'!$C$56)*('Field Check'!$C$56&lt;&gt;"")+('Dvd Calendar'!$E$1014:$CZ$1014='Field Check'!$C$57)*('Field Check'!$C$57&lt;&gt;"")))/'AS51'!$B$3,"")))</f>
        <v/>
      </c>
      <c r="BE107" s="163">
        <f>IF(BE$13="","",IF($B107="","",IFERROR($C107*$D107*SUMPRODUCT(('Dvd Calendar'!$E$1009:$CZ$1009&gt;BE$12)*('Dvd Calendar'!$E$1009:$CZ$1009&lt;=BE$13)*'Dvd Calendar'!$E$1012:$CZ$1012*(('Dvd Calendar'!$E$1014:$CZ$1014='Field Check'!$C$56)*('Field Check'!$C$56&lt;&gt;"")+('Dvd Calendar'!$E$1014:$CZ$1014='Field Check'!$C$57)*('Field Check'!$C$57&lt;&gt;"")))/'AS51'!$B$3,"")))</f>
        <v/>
      </c>
      <c r="BF107" s="163">
        <f>IF(BF$13="","",IF($B107="","",IFERROR($C107*$D107*SUMPRODUCT(('Dvd Calendar'!$E$1009:$CZ$1009&gt;BF$12)*('Dvd Calendar'!$E$1009:$CZ$1009&lt;=BF$13)*'Dvd Calendar'!$E$1012:$CZ$1012*(('Dvd Calendar'!$E$1014:$CZ$1014='Field Check'!$C$56)*('Field Check'!$C$56&lt;&gt;"")+('Dvd Calendar'!$E$1014:$CZ$1014='Field Check'!$C$57)*('Field Check'!$C$57&lt;&gt;"")))/'AS51'!$B$3,"")))</f>
        <v/>
      </c>
      <c r="BH107" s="163">
        <f>IF(BH$13="","",IF($B107="","",IFERROR(AQ107*$E107/100,"")))</f>
        <v/>
      </c>
      <c r="BI107" s="163">
        <f>IF(BI$13="","",IF($B107="","",IFERROR(AR107*$E107/100,"")))</f>
        <v/>
      </c>
      <c r="BJ107" s="163">
        <f>IF(BJ$13="","",IF($B107="","",IFERROR(AS107*$E107/100,"")))</f>
        <v/>
      </c>
      <c r="BK107" s="163">
        <f>IF(BK$13="","",IF($B107="","",IFERROR(AT107*$E107/100,"")))</f>
        <v/>
      </c>
      <c r="BL107" s="163">
        <f>IF(BL$13="","",IF($B107="","",IFERROR(AU107*$E107/100,"")))</f>
        <v/>
      </c>
      <c r="BM107" s="163">
        <f>IF(BM$13="","",IF($B107="","",IFERROR(AV107*$E107/100,"")))</f>
        <v/>
      </c>
      <c r="BN107" s="163">
        <f>IF(BN$13="","",IF($B107="","",IFERROR(AW107*$E107/100,"")))</f>
        <v/>
      </c>
      <c r="BO107" s="163">
        <f>IF(BO$13="","",IF($B107="","",IFERROR(AX107*$E107/100,"")))</f>
        <v/>
      </c>
      <c r="BP107" s="163">
        <f>IF(BP$13="","",IF($B107="","",IFERROR(AY107*$E107/100,"")))</f>
        <v/>
      </c>
      <c r="BQ107" s="163">
        <f>IF(BQ$13="","",IF($B107="","",IFERROR(AZ107*$E107/100,"")))</f>
        <v/>
      </c>
      <c r="BR107" s="163">
        <f>IF(BR$13="","",IF($B107="","",IFERROR(BA107*$E107/100,"")))</f>
        <v/>
      </c>
      <c r="BS107" s="163">
        <f>IF(BS$13="","",IF($B107="","",IFERROR(BB107*$E107/100,"")))</f>
        <v/>
      </c>
      <c r="BT107" s="163">
        <f>IF(BT$13="","",IF($B107="","",IFERROR(BC107*$E107/100,"")))</f>
        <v/>
      </c>
      <c r="BU107" s="163">
        <f>IF(BU$13="","",IF($B107="","",IFERROR(BD107*$E107/100,"")))</f>
        <v/>
      </c>
      <c r="BV107" s="163">
        <f>IF(BV$13="","",IF($B107="","",IFERROR(BE107*$E107/100,"")))</f>
        <v/>
      </c>
      <c r="BW107" s="163">
        <f>IF(BW$13="","",IF($B107="","",IFERROR(BF107*$E107/100,"")))</f>
        <v/>
      </c>
    </row>
    <row r="108">
      <c r="B108" s="126">
        <f>IF('AS51'!$C$98="","",'AS51'!$C$98)</f>
        <v/>
      </c>
      <c r="C108" s="74">
        <f>IF('AS51'!$B$98="","",'AS51'!$B$98)</f>
        <v/>
      </c>
      <c r="D108" s="75">
        <f>IFERROR('AS51'!$Q$98,1)</f>
        <v/>
      </c>
      <c r="E108" s="76">
        <f>IF($B108="","",IF(ISNUMBER('AS51'!$I$98),'AS51'!$I$98,'Index Summary'!$C$7))</f>
        <v/>
      </c>
      <c r="F108" s="77">
        <f>IF(F$13="","",IF($B108="","",IFERROR($C108*$D108*IF((Override!$C$4="ON")*(COUNTIFS(Override!$B$11:$B$40,$B108,Override!$D$11:$D$40,1,Override!$E$11:$E$40,"&gt;=0")-COUNTIFS(Override!$B$11:$B$40,$B108,Override!$D$11:$D$40,1,Override!$E$11:$E$40,"&gt;=0",Override!$C$11:$C$40,"MXAU"))&gt;0,SUMIFS(Override!$E$11:$E$40,Override!$B$11:$B$40,$B108,Override!$D$11:$D$40,1)-SUMIFS(Override!$E$11:$E$40,Override!$B$11:$B$40,$B108,Override!$D$11:$D$40,1,Override!$C$11:$C$40,"MXAU"),Override!$C$143)/'AS51'!$B$3,"")))</f>
        <v/>
      </c>
      <c r="G108" s="77">
        <f>IF(G$13="","",IF($B108="","",IFERROR($C108*$D108*IF((Override!$C$4="ON")*(COUNTIFS(Override!$B$11:$B$40,$B108,Override!$D$11:$D$40,2,Override!$E$11:$E$40,"&gt;=0")-COUNTIFS(Override!$B$11:$B$40,$B108,Override!$D$11:$D$40,2,Override!$E$11:$E$40,"&gt;=0",Override!$C$11:$C$40,"MXAU"))&gt;0,SUMIFS(Override!$E$11:$E$40,Override!$B$11:$B$40,$B108,Override!$D$11:$D$40,2)-SUMIFS(Override!$E$11:$E$40,Override!$B$11:$B$40,$B108,Override!$D$11:$D$40,2,Override!$C$11:$C$40,"MXAU"),Override!$D$143)/'AS51'!$B$3,"")))</f>
        <v/>
      </c>
      <c r="H108" s="77">
        <f>IF(H$13="","",IF($B108="","",IFERROR($C108*$D108*IF((Override!$C$4="ON")*(COUNTIFS(Override!$B$11:$B$40,$B108,Override!$D$11:$D$40,3,Override!$E$11:$E$40,"&gt;=0")-COUNTIFS(Override!$B$11:$B$40,$B108,Override!$D$11:$D$40,3,Override!$E$11:$E$40,"&gt;=0",Override!$C$11:$C$40,"MXAU"))&gt;0,SUMIFS(Override!$E$11:$E$40,Override!$B$11:$B$40,$B108,Override!$D$11:$D$40,3)-SUMIFS(Override!$E$11:$E$40,Override!$B$11:$B$40,$B108,Override!$D$11:$D$40,3,Override!$C$11:$C$40,"MXAU"),Override!$E$143)/'AS51'!$B$3,"")))</f>
        <v/>
      </c>
      <c r="I108" s="77">
        <f>IF(I$13="","",IF($B108="","",IFERROR($C108*$D108*IF((Override!$C$4="ON")*(COUNTIFS(Override!$B$11:$B$40,$B108,Override!$D$11:$D$40,4,Override!$E$11:$E$40,"&gt;=0")-COUNTIFS(Override!$B$11:$B$40,$B108,Override!$D$11:$D$40,4,Override!$E$11:$E$40,"&gt;=0",Override!$C$11:$C$40,"MXAU"))&gt;0,SUMIFS(Override!$E$11:$E$40,Override!$B$11:$B$40,$B108,Override!$D$11:$D$40,4)-SUMIFS(Override!$E$11:$E$40,Override!$B$11:$B$40,$B108,Override!$D$11:$D$40,4,Override!$C$11:$C$40,"MXAU"),Override!$F$143)/'AS51'!$B$3,"")))</f>
        <v/>
      </c>
      <c r="J108" s="77">
        <f>IF(J$13="","",IF($B108="","",IFERROR($C108*$D108*IF((Override!$C$4="ON")*(COUNTIFS(Override!$B$11:$B$40,$B108,Override!$D$11:$D$40,5,Override!$E$11:$E$40,"&gt;=0")-COUNTIFS(Override!$B$11:$B$40,$B108,Override!$D$11:$D$40,5,Override!$E$11:$E$40,"&gt;=0",Override!$C$11:$C$40,"MXAU"))&gt;0,SUMIFS(Override!$E$11:$E$40,Override!$B$11:$B$40,$B108,Override!$D$11:$D$40,5)-SUMIFS(Override!$E$11:$E$40,Override!$B$11:$B$40,$B108,Override!$D$11:$D$40,5,Override!$C$11:$C$40,"MXAU"),Override!$G$143)/'AS51'!$B$3,"")))</f>
        <v/>
      </c>
      <c r="K108" s="77">
        <f>IF(K$13="","",IF($B108="","",IFERROR($C108*$D108*IF((Override!$C$4="ON")*(COUNTIFS(Override!$B$11:$B$40,$B108,Override!$D$11:$D$40,6,Override!$E$11:$E$40,"&gt;=0")-COUNTIFS(Override!$B$11:$B$40,$B108,Override!$D$11:$D$40,6,Override!$E$11:$E$40,"&gt;=0",Override!$C$11:$C$40,"MXAU"))&gt;0,SUMIFS(Override!$E$11:$E$40,Override!$B$11:$B$40,$B108,Override!$D$11:$D$40,6)-SUMIFS(Override!$E$11:$E$40,Override!$B$11:$B$40,$B108,Override!$D$11:$D$40,6,Override!$C$11:$C$40,"MXAU"),Override!$H$143)/'AS51'!$B$3,"")))</f>
        <v/>
      </c>
      <c r="L108" s="77">
        <f>IF(L$13="","",IF($B108="","",IFERROR($C108*$D108*IF((Override!$C$4="ON")*(COUNTIFS(Override!$B$11:$B$40,$B108,Override!$D$11:$D$40,7,Override!$E$11:$E$40,"&gt;=0")-COUNTIFS(Override!$B$11:$B$40,$B108,Override!$D$11:$D$40,7,Override!$E$11:$E$40,"&gt;=0",Override!$C$11:$C$40,"MXAU"))&gt;0,SUMIFS(Override!$E$11:$E$40,Override!$B$11:$B$40,$B108,Override!$D$11:$D$40,7)-SUMIFS(Override!$E$11:$E$40,Override!$B$11:$B$40,$B108,Override!$D$11:$D$40,7,Override!$C$11:$C$40,"MXAU"),Override!$I$143)/'AS51'!$B$3,"")))</f>
        <v/>
      </c>
      <c r="M108" s="77">
        <f>IF(M$13="","",IF($B108="","",IFERROR($C108*$D108*IF((Override!$C$4="ON")*(COUNTIFS(Override!$B$11:$B$40,$B108,Override!$D$11:$D$40,8,Override!$E$11:$E$40,"&gt;=0")-COUNTIFS(Override!$B$11:$B$40,$B108,Override!$D$11:$D$40,8,Override!$E$11:$E$40,"&gt;=0",Override!$C$11:$C$40,"MXAU"))&gt;0,SUMIFS(Override!$E$11:$E$40,Override!$B$11:$B$40,$B108,Override!$D$11:$D$40,8)-SUMIFS(Override!$E$11:$E$40,Override!$B$11:$B$40,$B108,Override!$D$11:$D$40,8,Override!$C$11:$C$40,"MXAU"),Override!$J$143)/'AS51'!$B$3,"")))</f>
        <v/>
      </c>
      <c r="N108" s="77">
        <f>IF(N$13="","",IF($B108="","",IFERROR($C108*$D108*IF((Override!$C$4="ON")*(COUNTIFS(Override!$B$11:$B$40,$B108,Override!$D$11:$D$40,9,Override!$E$11:$E$40,"&gt;=0")-COUNTIFS(Override!$B$11:$B$40,$B108,Override!$D$11:$D$40,9,Override!$E$11:$E$40,"&gt;=0",Override!$C$11:$C$40,"MXAU"))&gt;0,SUMIFS(Override!$E$11:$E$40,Override!$B$11:$B$40,$B108,Override!$D$11:$D$40,9)-SUMIFS(Override!$E$11:$E$40,Override!$B$11:$B$40,$B108,Override!$D$11:$D$40,9,Override!$C$11:$C$40,"MXAU"),Override!$K$143)/'AS51'!$B$3,"")))</f>
        <v/>
      </c>
      <c r="O108" s="77">
        <f>IF(O$13="","",IF($B108="","",IFERROR($C108*$D108*IF((Override!$C$4="ON")*(COUNTIFS(Override!$B$11:$B$40,$B108,Override!$D$11:$D$40,10,Override!$E$11:$E$40,"&gt;=0")-COUNTIFS(Override!$B$11:$B$40,$B108,Override!$D$11:$D$40,10,Override!$E$11:$E$40,"&gt;=0",Override!$C$11:$C$40,"MXAU"))&gt;0,SUMIFS(Override!$E$11:$E$40,Override!$B$11:$B$40,$B108,Override!$D$11:$D$40,10)-SUMIFS(Override!$E$11:$E$40,Override!$B$11:$B$40,$B108,Override!$D$11:$D$40,10,Override!$C$11:$C$40,"MXAU"),Override!$L$143)/'AS51'!$B$3,"")))</f>
        <v/>
      </c>
      <c r="P108" s="77">
        <f>IF(P$13="","",IF($B108="","",IFERROR($C108*$D108*IF((Override!$C$4="ON")*(COUNTIFS(Override!$B$11:$B$40,$B108,Override!$D$11:$D$40,11,Override!$E$11:$E$40,"&gt;=0")-COUNTIFS(Override!$B$11:$B$40,$B108,Override!$D$11:$D$40,11,Override!$E$11:$E$40,"&gt;=0",Override!$C$11:$C$40,"MXAU"))&gt;0,SUMIFS(Override!$E$11:$E$40,Override!$B$11:$B$40,$B108,Override!$D$11:$D$40,11)-SUMIFS(Override!$E$11:$E$40,Override!$B$11:$B$40,$B108,Override!$D$11:$D$40,11,Override!$C$11:$C$40,"MXAU"),Override!$M$143)/'AS51'!$B$3,"")))</f>
        <v/>
      </c>
      <c r="Q108" s="77">
        <f>IF(Q$13="","",IF($B108="","",IFERROR($C108*$D108*IF((Override!$C$4="ON")*(COUNTIFS(Override!$B$11:$B$40,$B108,Override!$D$11:$D$40,12,Override!$E$11:$E$40,"&gt;=0")-COUNTIFS(Override!$B$11:$B$40,$B108,Override!$D$11:$D$40,12,Override!$E$11:$E$40,"&gt;=0",Override!$C$11:$C$40,"MXAU"))&gt;0,SUMIFS(Override!$E$11:$E$40,Override!$B$11:$B$40,$B108,Override!$D$11:$D$40,12)-SUMIFS(Override!$E$11:$E$40,Override!$B$11:$B$40,$B108,Override!$D$11:$D$40,12,Override!$C$11:$C$40,"MXAU"),Override!$N$143)/'AS51'!$B$3,"")))</f>
        <v/>
      </c>
      <c r="R108" s="77">
        <f>IF(R$13="","",IF($B108="","",IFERROR($C108*$D108*IF((Override!$C$4="ON")*(COUNTIFS(Override!$B$11:$B$40,$B108,Override!$D$11:$D$40,13,Override!$E$11:$E$40,"&gt;=0")-COUNTIFS(Override!$B$11:$B$40,$B108,Override!$D$11:$D$40,13,Override!$E$11:$E$40,"&gt;=0",Override!$C$11:$C$40,"MXAU"))&gt;0,SUMIFS(Override!$E$11:$E$40,Override!$B$11:$B$40,$B108,Override!$D$11:$D$40,13)-SUMIFS(Override!$E$11:$E$40,Override!$B$11:$B$40,$B108,Override!$D$11:$D$40,13,Override!$C$11:$C$40,"MXAU"),Override!$O$143)/'AS51'!$B$3,"")))</f>
        <v/>
      </c>
      <c r="S108" s="77">
        <f>IF(S$13="","",IF($B108="","",IFERROR($C108*$D108*IF((Override!$C$4="ON")*(COUNTIFS(Override!$B$11:$B$40,$B108,Override!$D$11:$D$40,14,Override!$E$11:$E$40,"&gt;=0")-COUNTIFS(Override!$B$11:$B$40,$B108,Override!$D$11:$D$40,14,Override!$E$11:$E$40,"&gt;=0",Override!$C$11:$C$40,"MXAU"))&gt;0,SUMIFS(Override!$E$11:$E$40,Override!$B$11:$B$40,$B108,Override!$D$11:$D$40,14)-SUMIFS(Override!$E$11:$E$40,Override!$B$11:$B$40,$B108,Override!$D$11:$D$40,14,Override!$C$11:$C$40,"MXAU"),Override!$P$143)/'AS51'!$B$3,"")))</f>
        <v/>
      </c>
      <c r="T108" s="77">
        <f>IF(T$13="","",IF($B108="","",IFERROR($C108*$D108*IF((Override!$C$4="ON")*(COUNTIFS(Override!$B$11:$B$40,$B108,Override!$D$11:$D$40,15,Override!$E$11:$E$40,"&gt;=0")-COUNTIFS(Override!$B$11:$B$40,$B108,Override!$D$11:$D$40,15,Override!$E$11:$E$40,"&gt;=0",Override!$C$11:$C$40,"MXAU"))&gt;0,SUMIFS(Override!$E$11:$E$40,Override!$B$11:$B$40,$B108,Override!$D$11:$D$40,15)-SUMIFS(Override!$E$11:$E$40,Override!$B$11:$B$40,$B108,Override!$D$11:$D$40,15,Override!$C$11:$C$40,"MXAU"),Override!$Q$143)/'AS51'!$B$3,"")))</f>
        <v/>
      </c>
      <c r="U108" s="77">
        <f>IF(U$13="","",IF($B108="","",IFERROR($C108*$D108*IF((Override!$C$4="ON")*(COUNTIFS(Override!$B$11:$B$40,$B108,Override!$D$11:$D$40,16,Override!$E$11:$E$40,"&gt;=0")-COUNTIFS(Override!$B$11:$B$40,$B108,Override!$D$11:$D$40,16,Override!$E$11:$E$40,"&gt;=0",Override!$C$11:$C$40,"MXAU"))&gt;0,SUMIFS(Override!$E$11:$E$40,Override!$B$11:$B$40,$B108,Override!$D$11:$D$40,16)-SUMIFS(Override!$E$11:$E$40,Override!$B$11:$B$40,$B108,Override!$D$11:$D$40,16,Override!$C$11:$C$40,"MXAU"),Override!$R$143)/'AS51'!$B$3,"")))</f>
        <v/>
      </c>
      <c r="W108" s="77">
        <f>IF(W$13="","",IF($B108="","",IFERROR(F108*$E108/100,"")))</f>
        <v/>
      </c>
      <c r="X108" s="77">
        <f>IF(X$13="","",IF($B108="","",IFERROR(G108*$E108/100,"")))</f>
        <v/>
      </c>
      <c r="Y108" s="77">
        <f>IF(Y$13="","",IF($B108="","",IFERROR(H108*$E108/100,"")))</f>
        <v/>
      </c>
      <c r="Z108" s="77">
        <f>IF(Z$13="","",IF($B108="","",IFERROR(I108*$E108/100,"")))</f>
        <v/>
      </c>
      <c r="AA108" s="77">
        <f>IF(AA$13="","",IF($B108="","",IFERROR(J108*$E108/100,"")))</f>
        <v/>
      </c>
      <c r="AB108" s="77">
        <f>IF(AB$13="","",IF($B108="","",IFERROR(K108*$E108/100,"")))</f>
        <v/>
      </c>
      <c r="AC108" s="77">
        <f>IF(AC$13="","",IF($B108="","",IFERROR(L108*$E108/100,"")))</f>
        <v/>
      </c>
      <c r="AD108" s="77">
        <f>IF(AD$13="","",IF($B108="","",IFERROR(M108*$E108/100,"")))</f>
        <v/>
      </c>
      <c r="AE108" s="77">
        <f>IF(AE$13="","",IF($B108="","",IFERROR(N108*$E108/100,"")))</f>
        <v/>
      </c>
      <c r="AF108" s="77">
        <f>IF(AF$13="","",IF($B108="","",IFERROR(O108*$E108/100,"")))</f>
        <v/>
      </c>
      <c r="AG108" s="77">
        <f>IF(AG$13="","",IF($B108="","",IFERROR(P108*$E108/100,"")))</f>
        <v/>
      </c>
      <c r="AH108" s="77">
        <f>IF(AH$13="","",IF($B108="","",IFERROR(Q108*$E108/100,"")))</f>
        <v/>
      </c>
      <c r="AI108" s="77">
        <f>IF(AI$13="","",IF($B108="","",IFERROR(R108*$E108/100,"")))</f>
        <v/>
      </c>
      <c r="AJ108" s="77">
        <f>IF(AJ$13="","",IF($B108="","",IFERROR(S108*$E108/100,"")))</f>
        <v/>
      </c>
      <c r="AK108" s="77">
        <f>IF(AK$13="","",IF($B108="","",IFERROR(T108*$E108/100,"")))</f>
        <v/>
      </c>
      <c r="AL108" s="77">
        <f>IF(AL$13="","",IF($B108="","",IFERROR(U108*$E108/100,"")))</f>
        <v/>
      </c>
      <c r="AN108" s="77">
        <f>IF($B108="","",SUMIF($F$13:$U$13,"&lt;="&amp;Sector!$D$51,$F108:$U108))</f>
        <v/>
      </c>
      <c r="AO108" s="77">
        <f>IF($B108="","",SUMIF($W$13:$AL$13,"&lt;="&amp;Sector!$D$51,$W108:$AL108))</f>
        <v/>
      </c>
      <c r="AQ108" s="163">
        <f>IF(AQ$13="","",IF($B108="","",IFERROR($C108*$D108*SUMPRODUCT(('Dvd Calendar'!$E$1020:$CZ$1020&gt;AQ$12)*('Dvd Calendar'!$E$1020:$CZ$1020&lt;=AQ$13)*'Dvd Calendar'!$E$1023:$CZ$1023*(('Dvd Calendar'!$E$1025:$CZ$1025='Field Check'!$C$56)*('Field Check'!$C$56&lt;&gt;"")+('Dvd Calendar'!$E$1025:$CZ$1025='Field Check'!$C$57)*('Field Check'!$C$57&lt;&gt;"")))/'AS51'!$B$3,"")))</f>
        <v/>
      </c>
      <c r="AR108" s="163">
        <f>IF(AR$13="","",IF($B108="","",IFERROR($C108*$D108*SUMPRODUCT(('Dvd Calendar'!$E$1020:$CZ$1020&gt;AR$12)*('Dvd Calendar'!$E$1020:$CZ$1020&lt;=AR$13)*'Dvd Calendar'!$E$1023:$CZ$1023*(('Dvd Calendar'!$E$1025:$CZ$1025='Field Check'!$C$56)*('Field Check'!$C$56&lt;&gt;"")+('Dvd Calendar'!$E$1025:$CZ$1025='Field Check'!$C$57)*('Field Check'!$C$57&lt;&gt;"")))/'AS51'!$B$3,"")))</f>
        <v/>
      </c>
      <c r="AS108" s="163">
        <f>IF(AS$13="","",IF($B108="","",IFERROR($C108*$D108*SUMPRODUCT(('Dvd Calendar'!$E$1020:$CZ$1020&gt;AS$12)*('Dvd Calendar'!$E$1020:$CZ$1020&lt;=AS$13)*'Dvd Calendar'!$E$1023:$CZ$1023*(('Dvd Calendar'!$E$1025:$CZ$1025='Field Check'!$C$56)*('Field Check'!$C$56&lt;&gt;"")+('Dvd Calendar'!$E$1025:$CZ$1025='Field Check'!$C$57)*('Field Check'!$C$57&lt;&gt;"")))/'AS51'!$B$3,"")))</f>
        <v/>
      </c>
      <c r="AT108" s="163">
        <f>IF(AT$13="","",IF($B108="","",IFERROR($C108*$D108*SUMPRODUCT(('Dvd Calendar'!$E$1020:$CZ$1020&gt;AT$12)*('Dvd Calendar'!$E$1020:$CZ$1020&lt;=AT$13)*'Dvd Calendar'!$E$1023:$CZ$1023*(('Dvd Calendar'!$E$1025:$CZ$1025='Field Check'!$C$56)*('Field Check'!$C$56&lt;&gt;"")+('Dvd Calendar'!$E$1025:$CZ$1025='Field Check'!$C$57)*('Field Check'!$C$57&lt;&gt;"")))/'AS51'!$B$3,"")))</f>
        <v/>
      </c>
      <c r="AU108" s="163">
        <f>IF(AU$13="","",IF($B108="","",IFERROR($C108*$D108*SUMPRODUCT(('Dvd Calendar'!$E$1020:$CZ$1020&gt;AU$12)*('Dvd Calendar'!$E$1020:$CZ$1020&lt;=AU$13)*'Dvd Calendar'!$E$1023:$CZ$1023*(('Dvd Calendar'!$E$1025:$CZ$1025='Field Check'!$C$56)*('Field Check'!$C$56&lt;&gt;"")+('Dvd Calendar'!$E$1025:$CZ$1025='Field Check'!$C$57)*('Field Check'!$C$57&lt;&gt;"")))/'AS51'!$B$3,"")))</f>
        <v/>
      </c>
      <c r="AV108" s="163">
        <f>IF(AV$13="","",IF($B108="","",IFERROR($C108*$D108*SUMPRODUCT(('Dvd Calendar'!$E$1020:$CZ$1020&gt;AV$12)*('Dvd Calendar'!$E$1020:$CZ$1020&lt;=AV$13)*'Dvd Calendar'!$E$1023:$CZ$1023*(('Dvd Calendar'!$E$1025:$CZ$1025='Field Check'!$C$56)*('Field Check'!$C$56&lt;&gt;"")+('Dvd Calendar'!$E$1025:$CZ$1025='Field Check'!$C$57)*('Field Check'!$C$57&lt;&gt;"")))/'AS51'!$B$3,"")))</f>
        <v/>
      </c>
      <c r="AW108" s="163">
        <f>IF(AW$13="","",IF($B108="","",IFERROR($C108*$D108*SUMPRODUCT(('Dvd Calendar'!$E$1020:$CZ$1020&gt;AW$12)*('Dvd Calendar'!$E$1020:$CZ$1020&lt;=AW$13)*'Dvd Calendar'!$E$1023:$CZ$1023*(('Dvd Calendar'!$E$1025:$CZ$1025='Field Check'!$C$56)*('Field Check'!$C$56&lt;&gt;"")+('Dvd Calendar'!$E$1025:$CZ$1025='Field Check'!$C$57)*('Field Check'!$C$57&lt;&gt;"")))/'AS51'!$B$3,"")))</f>
        <v/>
      </c>
      <c r="AX108" s="163">
        <f>IF(AX$13="","",IF($B108="","",IFERROR($C108*$D108*SUMPRODUCT(('Dvd Calendar'!$E$1020:$CZ$1020&gt;AX$12)*('Dvd Calendar'!$E$1020:$CZ$1020&lt;=AX$13)*'Dvd Calendar'!$E$1023:$CZ$1023*(('Dvd Calendar'!$E$1025:$CZ$1025='Field Check'!$C$56)*('Field Check'!$C$56&lt;&gt;"")+('Dvd Calendar'!$E$1025:$CZ$1025='Field Check'!$C$57)*('Field Check'!$C$57&lt;&gt;"")))/'AS51'!$B$3,"")))</f>
        <v/>
      </c>
      <c r="AY108" s="163">
        <f>IF(AY$13="","",IF($B108="","",IFERROR($C108*$D108*SUMPRODUCT(('Dvd Calendar'!$E$1020:$CZ$1020&gt;AY$12)*('Dvd Calendar'!$E$1020:$CZ$1020&lt;=AY$13)*'Dvd Calendar'!$E$1023:$CZ$1023*(('Dvd Calendar'!$E$1025:$CZ$1025='Field Check'!$C$56)*('Field Check'!$C$56&lt;&gt;"")+('Dvd Calendar'!$E$1025:$CZ$1025='Field Check'!$C$57)*('Field Check'!$C$57&lt;&gt;"")))/'AS51'!$B$3,"")))</f>
        <v/>
      </c>
      <c r="AZ108" s="163">
        <f>IF(AZ$13="","",IF($B108="","",IFERROR($C108*$D108*SUMPRODUCT(('Dvd Calendar'!$E$1020:$CZ$1020&gt;AZ$12)*('Dvd Calendar'!$E$1020:$CZ$1020&lt;=AZ$13)*'Dvd Calendar'!$E$1023:$CZ$1023*(('Dvd Calendar'!$E$1025:$CZ$1025='Field Check'!$C$56)*('Field Check'!$C$56&lt;&gt;"")+('Dvd Calendar'!$E$1025:$CZ$1025='Field Check'!$C$57)*('Field Check'!$C$57&lt;&gt;"")))/'AS51'!$B$3,"")))</f>
        <v/>
      </c>
      <c r="BA108" s="163">
        <f>IF(BA$13="","",IF($B108="","",IFERROR($C108*$D108*SUMPRODUCT(('Dvd Calendar'!$E$1020:$CZ$1020&gt;BA$12)*('Dvd Calendar'!$E$1020:$CZ$1020&lt;=BA$13)*'Dvd Calendar'!$E$1023:$CZ$1023*(('Dvd Calendar'!$E$1025:$CZ$1025='Field Check'!$C$56)*('Field Check'!$C$56&lt;&gt;"")+('Dvd Calendar'!$E$1025:$CZ$1025='Field Check'!$C$57)*('Field Check'!$C$57&lt;&gt;"")))/'AS51'!$B$3,"")))</f>
        <v/>
      </c>
      <c r="BB108" s="163">
        <f>IF(BB$13="","",IF($B108="","",IFERROR($C108*$D108*SUMPRODUCT(('Dvd Calendar'!$E$1020:$CZ$1020&gt;BB$12)*('Dvd Calendar'!$E$1020:$CZ$1020&lt;=BB$13)*'Dvd Calendar'!$E$1023:$CZ$1023*(('Dvd Calendar'!$E$1025:$CZ$1025='Field Check'!$C$56)*('Field Check'!$C$56&lt;&gt;"")+('Dvd Calendar'!$E$1025:$CZ$1025='Field Check'!$C$57)*('Field Check'!$C$57&lt;&gt;"")))/'AS51'!$B$3,"")))</f>
        <v/>
      </c>
      <c r="BC108" s="163">
        <f>IF(BC$13="","",IF($B108="","",IFERROR($C108*$D108*SUMPRODUCT(('Dvd Calendar'!$E$1020:$CZ$1020&gt;BC$12)*('Dvd Calendar'!$E$1020:$CZ$1020&lt;=BC$13)*'Dvd Calendar'!$E$1023:$CZ$1023*(('Dvd Calendar'!$E$1025:$CZ$1025='Field Check'!$C$56)*('Field Check'!$C$56&lt;&gt;"")+('Dvd Calendar'!$E$1025:$CZ$1025='Field Check'!$C$57)*('Field Check'!$C$57&lt;&gt;"")))/'AS51'!$B$3,"")))</f>
        <v/>
      </c>
      <c r="BD108" s="163">
        <f>IF(BD$13="","",IF($B108="","",IFERROR($C108*$D108*SUMPRODUCT(('Dvd Calendar'!$E$1020:$CZ$1020&gt;BD$12)*('Dvd Calendar'!$E$1020:$CZ$1020&lt;=BD$13)*'Dvd Calendar'!$E$1023:$CZ$1023*(('Dvd Calendar'!$E$1025:$CZ$1025='Field Check'!$C$56)*('Field Check'!$C$56&lt;&gt;"")+('Dvd Calendar'!$E$1025:$CZ$1025='Field Check'!$C$57)*('Field Check'!$C$57&lt;&gt;"")))/'AS51'!$B$3,"")))</f>
        <v/>
      </c>
      <c r="BE108" s="163">
        <f>IF(BE$13="","",IF($B108="","",IFERROR($C108*$D108*SUMPRODUCT(('Dvd Calendar'!$E$1020:$CZ$1020&gt;BE$12)*('Dvd Calendar'!$E$1020:$CZ$1020&lt;=BE$13)*'Dvd Calendar'!$E$1023:$CZ$1023*(('Dvd Calendar'!$E$1025:$CZ$1025='Field Check'!$C$56)*('Field Check'!$C$56&lt;&gt;"")+('Dvd Calendar'!$E$1025:$CZ$1025='Field Check'!$C$57)*('Field Check'!$C$57&lt;&gt;"")))/'AS51'!$B$3,"")))</f>
        <v/>
      </c>
      <c r="BF108" s="163">
        <f>IF(BF$13="","",IF($B108="","",IFERROR($C108*$D108*SUMPRODUCT(('Dvd Calendar'!$E$1020:$CZ$1020&gt;BF$12)*('Dvd Calendar'!$E$1020:$CZ$1020&lt;=BF$13)*'Dvd Calendar'!$E$1023:$CZ$1023*(('Dvd Calendar'!$E$1025:$CZ$1025='Field Check'!$C$56)*('Field Check'!$C$56&lt;&gt;"")+('Dvd Calendar'!$E$1025:$CZ$1025='Field Check'!$C$57)*('Field Check'!$C$57&lt;&gt;"")))/'AS51'!$B$3,"")))</f>
        <v/>
      </c>
      <c r="BH108" s="163">
        <f>IF(BH$13="","",IF($B108="","",IFERROR(AQ108*$E108/100,"")))</f>
        <v/>
      </c>
      <c r="BI108" s="163">
        <f>IF(BI$13="","",IF($B108="","",IFERROR(AR108*$E108/100,"")))</f>
        <v/>
      </c>
      <c r="BJ108" s="163">
        <f>IF(BJ$13="","",IF($B108="","",IFERROR(AS108*$E108/100,"")))</f>
        <v/>
      </c>
      <c r="BK108" s="163">
        <f>IF(BK$13="","",IF($B108="","",IFERROR(AT108*$E108/100,"")))</f>
        <v/>
      </c>
      <c r="BL108" s="163">
        <f>IF(BL$13="","",IF($B108="","",IFERROR(AU108*$E108/100,"")))</f>
        <v/>
      </c>
      <c r="BM108" s="163">
        <f>IF(BM$13="","",IF($B108="","",IFERROR(AV108*$E108/100,"")))</f>
        <v/>
      </c>
      <c r="BN108" s="163">
        <f>IF(BN$13="","",IF($B108="","",IFERROR(AW108*$E108/100,"")))</f>
        <v/>
      </c>
      <c r="BO108" s="163">
        <f>IF(BO$13="","",IF($B108="","",IFERROR(AX108*$E108/100,"")))</f>
        <v/>
      </c>
      <c r="BP108" s="163">
        <f>IF(BP$13="","",IF($B108="","",IFERROR(AY108*$E108/100,"")))</f>
        <v/>
      </c>
      <c r="BQ108" s="163">
        <f>IF(BQ$13="","",IF($B108="","",IFERROR(AZ108*$E108/100,"")))</f>
        <v/>
      </c>
      <c r="BR108" s="163">
        <f>IF(BR$13="","",IF($B108="","",IFERROR(BA108*$E108/100,"")))</f>
        <v/>
      </c>
      <c r="BS108" s="163">
        <f>IF(BS$13="","",IF($B108="","",IFERROR(BB108*$E108/100,"")))</f>
        <v/>
      </c>
      <c r="BT108" s="163">
        <f>IF(BT$13="","",IF($B108="","",IFERROR(BC108*$E108/100,"")))</f>
        <v/>
      </c>
      <c r="BU108" s="163">
        <f>IF(BU$13="","",IF($B108="","",IFERROR(BD108*$E108/100,"")))</f>
        <v/>
      </c>
      <c r="BV108" s="163">
        <f>IF(BV$13="","",IF($B108="","",IFERROR(BE108*$E108/100,"")))</f>
        <v/>
      </c>
      <c r="BW108" s="163">
        <f>IF(BW$13="","",IF($B108="","",IFERROR(BF108*$E108/100,"")))</f>
        <v/>
      </c>
    </row>
    <row r="109">
      <c r="B109" s="126">
        <f>IF('AS51'!$C$99="","",'AS51'!$C$99)</f>
        <v/>
      </c>
      <c r="C109" s="74">
        <f>IF('AS51'!$B$99="","",'AS51'!$B$99)</f>
        <v/>
      </c>
      <c r="D109" s="75">
        <f>IFERROR('AS51'!$Q$99,1)</f>
        <v/>
      </c>
      <c r="E109" s="76">
        <f>IF($B109="","",IF(ISNUMBER('AS51'!$I$99),'AS51'!$I$99,'Index Summary'!$C$7))</f>
        <v/>
      </c>
      <c r="F109" s="77">
        <f>IF(F$13="","",IF($B109="","",IFERROR($C109*$D109*IF((Override!$C$4="ON")*(COUNTIFS(Override!$B$11:$B$40,$B109,Override!$D$11:$D$40,1,Override!$E$11:$E$40,"&gt;=0")-COUNTIFS(Override!$B$11:$B$40,$B109,Override!$D$11:$D$40,1,Override!$E$11:$E$40,"&gt;=0",Override!$C$11:$C$40,"MXAU"))&gt;0,SUMIFS(Override!$E$11:$E$40,Override!$B$11:$B$40,$B109,Override!$D$11:$D$40,1)-SUMIFS(Override!$E$11:$E$40,Override!$B$11:$B$40,$B109,Override!$D$11:$D$40,1,Override!$C$11:$C$40,"MXAU"),Override!$C$144)/'AS51'!$B$3,"")))</f>
        <v/>
      </c>
      <c r="G109" s="77">
        <f>IF(G$13="","",IF($B109="","",IFERROR($C109*$D109*IF((Override!$C$4="ON")*(COUNTIFS(Override!$B$11:$B$40,$B109,Override!$D$11:$D$40,2,Override!$E$11:$E$40,"&gt;=0")-COUNTIFS(Override!$B$11:$B$40,$B109,Override!$D$11:$D$40,2,Override!$E$11:$E$40,"&gt;=0",Override!$C$11:$C$40,"MXAU"))&gt;0,SUMIFS(Override!$E$11:$E$40,Override!$B$11:$B$40,$B109,Override!$D$11:$D$40,2)-SUMIFS(Override!$E$11:$E$40,Override!$B$11:$B$40,$B109,Override!$D$11:$D$40,2,Override!$C$11:$C$40,"MXAU"),Override!$D$144)/'AS51'!$B$3,"")))</f>
        <v/>
      </c>
      <c r="H109" s="77">
        <f>IF(H$13="","",IF($B109="","",IFERROR($C109*$D109*IF((Override!$C$4="ON")*(COUNTIFS(Override!$B$11:$B$40,$B109,Override!$D$11:$D$40,3,Override!$E$11:$E$40,"&gt;=0")-COUNTIFS(Override!$B$11:$B$40,$B109,Override!$D$11:$D$40,3,Override!$E$11:$E$40,"&gt;=0",Override!$C$11:$C$40,"MXAU"))&gt;0,SUMIFS(Override!$E$11:$E$40,Override!$B$11:$B$40,$B109,Override!$D$11:$D$40,3)-SUMIFS(Override!$E$11:$E$40,Override!$B$11:$B$40,$B109,Override!$D$11:$D$40,3,Override!$C$11:$C$40,"MXAU"),Override!$E$144)/'AS51'!$B$3,"")))</f>
        <v/>
      </c>
      <c r="I109" s="77">
        <f>IF(I$13="","",IF($B109="","",IFERROR($C109*$D109*IF((Override!$C$4="ON")*(COUNTIFS(Override!$B$11:$B$40,$B109,Override!$D$11:$D$40,4,Override!$E$11:$E$40,"&gt;=0")-COUNTIFS(Override!$B$11:$B$40,$B109,Override!$D$11:$D$40,4,Override!$E$11:$E$40,"&gt;=0",Override!$C$11:$C$40,"MXAU"))&gt;0,SUMIFS(Override!$E$11:$E$40,Override!$B$11:$B$40,$B109,Override!$D$11:$D$40,4)-SUMIFS(Override!$E$11:$E$40,Override!$B$11:$B$40,$B109,Override!$D$11:$D$40,4,Override!$C$11:$C$40,"MXAU"),Override!$F$144)/'AS51'!$B$3,"")))</f>
        <v/>
      </c>
      <c r="J109" s="77">
        <f>IF(J$13="","",IF($B109="","",IFERROR($C109*$D109*IF((Override!$C$4="ON")*(COUNTIFS(Override!$B$11:$B$40,$B109,Override!$D$11:$D$40,5,Override!$E$11:$E$40,"&gt;=0")-COUNTIFS(Override!$B$11:$B$40,$B109,Override!$D$11:$D$40,5,Override!$E$11:$E$40,"&gt;=0",Override!$C$11:$C$40,"MXAU"))&gt;0,SUMIFS(Override!$E$11:$E$40,Override!$B$11:$B$40,$B109,Override!$D$11:$D$40,5)-SUMIFS(Override!$E$11:$E$40,Override!$B$11:$B$40,$B109,Override!$D$11:$D$40,5,Override!$C$11:$C$40,"MXAU"),Override!$G$144)/'AS51'!$B$3,"")))</f>
        <v/>
      </c>
      <c r="K109" s="77">
        <f>IF(K$13="","",IF($B109="","",IFERROR($C109*$D109*IF((Override!$C$4="ON")*(COUNTIFS(Override!$B$11:$B$40,$B109,Override!$D$11:$D$40,6,Override!$E$11:$E$40,"&gt;=0")-COUNTIFS(Override!$B$11:$B$40,$B109,Override!$D$11:$D$40,6,Override!$E$11:$E$40,"&gt;=0",Override!$C$11:$C$40,"MXAU"))&gt;0,SUMIFS(Override!$E$11:$E$40,Override!$B$11:$B$40,$B109,Override!$D$11:$D$40,6)-SUMIFS(Override!$E$11:$E$40,Override!$B$11:$B$40,$B109,Override!$D$11:$D$40,6,Override!$C$11:$C$40,"MXAU"),Override!$H$144)/'AS51'!$B$3,"")))</f>
        <v/>
      </c>
      <c r="L109" s="77">
        <f>IF(L$13="","",IF($B109="","",IFERROR($C109*$D109*IF((Override!$C$4="ON")*(COUNTIFS(Override!$B$11:$B$40,$B109,Override!$D$11:$D$40,7,Override!$E$11:$E$40,"&gt;=0")-COUNTIFS(Override!$B$11:$B$40,$B109,Override!$D$11:$D$40,7,Override!$E$11:$E$40,"&gt;=0",Override!$C$11:$C$40,"MXAU"))&gt;0,SUMIFS(Override!$E$11:$E$40,Override!$B$11:$B$40,$B109,Override!$D$11:$D$40,7)-SUMIFS(Override!$E$11:$E$40,Override!$B$11:$B$40,$B109,Override!$D$11:$D$40,7,Override!$C$11:$C$40,"MXAU"),Override!$I$144)/'AS51'!$B$3,"")))</f>
        <v/>
      </c>
      <c r="M109" s="77">
        <f>IF(M$13="","",IF($B109="","",IFERROR($C109*$D109*IF((Override!$C$4="ON")*(COUNTIFS(Override!$B$11:$B$40,$B109,Override!$D$11:$D$40,8,Override!$E$11:$E$40,"&gt;=0")-COUNTIFS(Override!$B$11:$B$40,$B109,Override!$D$11:$D$40,8,Override!$E$11:$E$40,"&gt;=0",Override!$C$11:$C$40,"MXAU"))&gt;0,SUMIFS(Override!$E$11:$E$40,Override!$B$11:$B$40,$B109,Override!$D$11:$D$40,8)-SUMIFS(Override!$E$11:$E$40,Override!$B$11:$B$40,$B109,Override!$D$11:$D$40,8,Override!$C$11:$C$40,"MXAU"),Override!$J$144)/'AS51'!$B$3,"")))</f>
        <v/>
      </c>
      <c r="N109" s="77">
        <f>IF(N$13="","",IF($B109="","",IFERROR($C109*$D109*IF((Override!$C$4="ON")*(COUNTIFS(Override!$B$11:$B$40,$B109,Override!$D$11:$D$40,9,Override!$E$11:$E$40,"&gt;=0")-COUNTIFS(Override!$B$11:$B$40,$B109,Override!$D$11:$D$40,9,Override!$E$11:$E$40,"&gt;=0",Override!$C$11:$C$40,"MXAU"))&gt;0,SUMIFS(Override!$E$11:$E$40,Override!$B$11:$B$40,$B109,Override!$D$11:$D$40,9)-SUMIFS(Override!$E$11:$E$40,Override!$B$11:$B$40,$B109,Override!$D$11:$D$40,9,Override!$C$11:$C$40,"MXAU"),Override!$K$144)/'AS51'!$B$3,"")))</f>
        <v/>
      </c>
      <c r="O109" s="77">
        <f>IF(O$13="","",IF($B109="","",IFERROR($C109*$D109*IF((Override!$C$4="ON")*(COUNTIFS(Override!$B$11:$B$40,$B109,Override!$D$11:$D$40,10,Override!$E$11:$E$40,"&gt;=0")-COUNTIFS(Override!$B$11:$B$40,$B109,Override!$D$11:$D$40,10,Override!$E$11:$E$40,"&gt;=0",Override!$C$11:$C$40,"MXAU"))&gt;0,SUMIFS(Override!$E$11:$E$40,Override!$B$11:$B$40,$B109,Override!$D$11:$D$40,10)-SUMIFS(Override!$E$11:$E$40,Override!$B$11:$B$40,$B109,Override!$D$11:$D$40,10,Override!$C$11:$C$40,"MXAU"),Override!$L$144)/'AS51'!$B$3,"")))</f>
        <v/>
      </c>
      <c r="P109" s="77">
        <f>IF(P$13="","",IF($B109="","",IFERROR($C109*$D109*IF((Override!$C$4="ON")*(COUNTIFS(Override!$B$11:$B$40,$B109,Override!$D$11:$D$40,11,Override!$E$11:$E$40,"&gt;=0")-COUNTIFS(Override!$B$11:$B$40,$B109,Override!$D$11:$D$40,11,Override!$E$11:$E$40,"&gt;=0",Override!$C$11:$C$40,"MXAU"))&gt;0,SUMIFS(Override!$E$11:$E$40,Override!$B$11:$B$40,$B109,Override!$D$11:$D$40,11)-SUMIFS(Override!$E$11:$E$40,Override!$B$11:$B$40,$B109,Override!$D$11:$D$40,11,Override!$C$11:$C$40,"MXAU"),Override!$M$144)/'AS51'!$B$3,"")))</f>
        <v/>
      </c>
      <c r="Q109" s="77">
        <f>IF(Q$13="","",IF($B109="","",IFERROR($C109*$D109*IF((Override!$C$4="ON")*(COUNTIFS(Override!$B$11:$B$40,$B109,Override!$D$11:$D$40,12,Override!$E$11:$E$40,"&gt;=0")-COUNTIFS(Override!$B$11:$B$40,$B109,Override!$D$11:$D$40,12,Override!$E$11:$E$40,"&gt;=0",Override!$C$11:$C$40,"MXAU"))&gt;0,SUMIFS(Override!$E$11:$E$40,Override!$B$11:$B$40,$B109,Override!$D$11:$D$40,12)-SUMIFS(Override!$E$11:$E$40,Override!$B$11:$B$40,$B109,Override!$D$11:$D$40,12,Override!$C$11:$C$40,"MXAU"),Override!$N$144)/'AS51'!$B$3,"")))</f>
        <v/>
      </c>
      <c r="R109" s="77">
        <f>IF(R$13="","",IF($B109="","",IFERROR($C109*$D109*IF((Override!$C$4="ON")*(COUNTIFS(Override!$B$11:$B$40,$B109,Override!$D$11:$D$40,13,Override!$E$11:$E$40,"&gt;=0")-COUNTIFS(Override!$B$11:$B$40,$B109,Override!$D$11:$D$40,13,Override!$E$11:$E$40,"&gt;=0",Override!$C$11:$C$40,"MXAU"))&gt;0,SUMIFS(Override!$E$11:$E$40,Override!$B$11:$B$40,$B109,Override!$D$11:$D$40,13)-SUMIFS(Override!$E$11:$E$40,Override!$B$11:$B$40,$B109,Override!$D$11:$D$40,13,Override!$C$11:$C$40,"MXAU"),Override!$O$144)/'AS51'!$B$3,"")))</f>
        <v/>
      </c>
      <c r="S109" s="77">
        <f>IF(S$13="","",IF($B109="","",IFERROR($C109*$D109*IF((Override!$C$4="ON")*(COUNTIFS(Override!$B$11:$B$40,$B109,Override!$D$11:$D$40,14,Override!$E$11:$E$40,"&gt;=0")-COUNTIFS(Override!$B$11:$B$40,$B109,Override!$D$11:$D$40,14,Override!$E$11:$E$40,"&gt;=0",Override!$C$11:$C$40,"MXAU"))&gt;0,SUMIFS(Override!$E$11:$E$40,Override!$B$11:$B$40,$B109,Override!$D$11:$D$40,14)-SUMIFS(Override!$E$11:$E$40,Override!$B$11:$B$40,$B109,Override!$D$11:$D$40,14,Override!$C$11:$C$40,"MXAU"),Override!$P$144)/'AS51'!$B$3,"")))</f>
        <v/>
      </c>
      <c r="T109" s="77">
        <f>IF(T$13="","",IF($B109="","",IFERROR($C109*$D109*IF((Override!$C$4="ON")*(COUNTIFS(Override!$B$11:$B$40,$B109,Override!$D$11:$D$40,15,Override!$E$11:$E$40,"&gt;=0")-COUNTIFS(Override!$B$11:$B$40,$B109,Override!$D$11:$D$40,15,Override!$E$11:$E$40,"&gt;=0",Override!$C$11:$C$40,"MXAU"))&gt;0,SUMIFS(Override!$E$11:$E$40,Override!$B$11:$B$40,$B109,Override!$D$11:$D$40,15)-SUMIFS(Override!$E$11:$E$40,Override!$B$11:$B$40,$B109,Override!$D$11:$D$40,15,Override!$C$11:$C$40,"MXAU"),Override!$Q$144)/'AS51'!$B$3,"")))</f>
        <v/>
      </c>
      <c r="U109" s="77">
        <f>IF(U$13="","",IF($B109="","",IFERROR($C109*$D109*IF((Override!$C$4="ON")*(COUNTIFS(Override!$B$11:$B$40,$B109,Override!$D$11:$D$40,16,Override!$E$11:$E$40,"&gt;=0")-COUNTIFS(Override!$B$11:$B$40,$B109,Override!$D$11:$D$40,16,Override!$E$11:$E$40,"&gt;=0",Override!$C$11:$C$40,"MXAU"))&gt;0,SUMIFS(Override!$E$11:$E$40,Override!$B$11:$B$40,$B109,Override!$D$11:$D$40,16)-SUMIFS(Override!$E$11:$E$40,Override!$B$11:$B$40,$B109,Override!$D$11:$D$40,16,Override!$C$11:$C$40,"MXAU"),Override!$R$144)/'AS51'!$B$3,"")))</f>
        <v/>
      </c>
      <c r="W109" s="77">
        <f>IF(W$13="","",IF($B109="","",IFERROR(F109*$E109/100,"")))</f>
        <v/>
      </c>
      <c r="X109" s="77">
        <f>IF(X$13="","",IF($B109="","",IFERROR(G109*$E109/100,"")))</f>
        <v/>
      </c>
      <c r="Y109" s="77">
        <f>IF(Y$13="","",IF($B109="","",IFERROR(H109*$E109/100,"")))</f>
        <v/>
      </c>
      <c r="Z109" s="77">
        <f>IF(Z$13="","",IF($B109="","",IFERROR(I109*$E109/100,"")))</f>
        <v/>
      </c>
      <c r="AA109" s="77">
        <f>IF(AA$13="","",IF($B109="","",IFERROR(J109*$E109/100,"")))</f>
        <v/>
      </c>
      <c r="AB109" s="77">
        <f>IF(AB$13="","",IF($B109="","",IFERROR(K109*$E109/100,"")))</f>
        <v/>
      </c>
      <c r="AC109" s="77">
        <f>IF(AC$13="","",IF($B109="","",IFERROR(L109*$E109/100,"")))</f>
        <v/>
      </c>
      <c r="AD109" s="77">
        <f>IF(AD$13="","",IF($B109="","",IFERROR(M109*$E109/100,"")))</f>
        <v/>
      </c>
      <c r="AE109" s="77">
        <f>IF(AE$13="","",IF($B109="","",IFERROR(N109*$E109/100,"")))</f>
        <v/>
      </c>
      <c r="AF109" s="77">
        <f>IF(AF$13="","",IF($B109="","",IFERROR(O109*$E109/100,"")))</f>
        <v/>
      </c>
      <c r="AG109" s="77">
        <f>IF(AG$13="","",IF($B109="","",IFERROR(P109*$E109/100,"")))</f>
        <v/>
      </c>
      <c r="AH109" s="77">
        <f>IF(AH$13="","",IF($B109="","",IFERROR(Q109*$E109/100,"")))</f>
        <v/>
      </c>
      <c r="AI109" s="77">
        <f>IF(AI$13="","",IF($B109="","",IFERROR(R109*$E109/100,"")))</f>
        <v/>
      </c>
      <c r="AJ109" s="77">
        <f>IF(AJ$13="","",IF($B109="","",IFERROR(S109*$E109/100,"")))</f>
        <v/>
      </c>
      <c r="AK109" s="77">
        <f>IF(AK$13="","",IF($B109="","",IFERROR(T109*$E109/100,"")))</f>
        <v/>
      </c>
      <c r="AL109" s="77">
        <f>IF(AL$13="","",IF($B109="","",IFERROR(U109*$E109/100,"")))</f>
        <v/>
      </c>
      <c r="AN109" s="77">
        <f>IF($B109="","",SUMIF($F$13:$U$13,"&lt;="&amp;Sector!$D$51,$F109:$U109))</f>
        <v/>
      </c>
      <c r="AO109" s="77">
        <f>IF($B109="","",SUMIF($W$13:$AL$13,"&lt;="&amp;Sector!$D$51,$W109:$AL109))</f>
        <v/>
      </c>
      <c r="AQ109" s="163">
        <f>IF(AQ$13="","",IF($B109="","",IFERROR($C109*$D109*SUMPRODUCT(('Dvd Calendar'!$E$1031:$CZ$1031&gt;AQ$12)*('Dvd Calendar'!$E$1031:$CZ$1031&lt;=AQ$13)*'Dvd Calendar'!$E$1034:$CZ$1034*(('Dvd Calendar'!$E$1036:$CZ$1036='Field Check'!$C$56)*('Field Check'!$C$56&lt;&gt;"")+('Dvd Calendar'!$E$1036:$CZ$1036='Field Check'!$C$57)*('Field Check'!$C$57&lt;&gt;"")))/'AS51'!$B$3,"")))</f>
        <v/>
      </c>
      <c r="AR109" s="163">
        <f>IF(AR$13="","",IF($B109="","",IFERROR($C109*$D109*SUMPRODUCT(('Dvd Calendar'!$E$1031:$CZ$1031&gt;AR$12)*('Dvd Calendar'!$E$1031:$CZ$1031&lt;=AR$13)*'Dvd Calendar'!$E$1034:$CZ$1034*(('Dvd Calendar'!$E$1036:$CZ$1036='Field Check'!$C$56)*('Field Check'!$C$56&lt;&gt;"")+('Dvd Calendar'!$E$1036:$CZ$1036='Field Check'!$C$57)*('Field Check'!$C$57&lt;&gt;"")))/'AS51'!$B$3,"")))</f>
        <v/>
      </c>
      <c r="AS109" s="163">
        <f>IF(AS$13="","",IF($B109="","",IFERROR($C109*$D109*SUMPRODUCT(('Dvd Calendar'!$E$1031:$CZ$1031&gt;AS$12)*('Dvd Calendar'!$E$1031:$CZ$1031&lt;=AS$13)*'Dvd Calendar'!$E$1034:$CZ$1034*(('Dvd Calendar'!$E$1036:$CZ$1036='Field Check'!$C$56)*('Field Check'!$C$56&lt;&gt;"")+('Dvd Calendar'!$E$1036:$CZ$1036='Field Check'!$C$57)*('Field Check'!$C$57&lt;&gt;"")))/'AS51'!$B$3,"")))</f>
        <v/>
      </c>
      <c r="AT109" s="163">
        <f>IF(AT$13="","",IF($B109="","",IFERROR($C109*$D109*SUMPRODUCT(('Dvd Calendar'!$E$1031:$CZ$1031&gt;AT$12)*('Dvd Calendar'!$E$1031:$CZ$1031&lt;=AT$13)*'Dvd Calendar'!$E$1034:$CZ$1034*(('Dvd Calendar'!$E$1036:$CZ$1036='Field Check'!$C$56)*('Field Check'!$C$56&lt;&gt;"")+('Dvd Calendar'!$E$1036:$CZ$1036='Field Check'!$C$57)*('Field Check'!$C$57&lt;&gt;"")))/'AS51'!$B$3,"")))</f>
        <v/>
      </c>
      <c r="AU109" s="163">
        <f>IF(AU$13="","",IF($B109="","",IFERROR($C109*$D109*SUMPRODUCT(('Dvd Calendar'!$E$1031:$CZ$1031&gt;AU$12)*('Dvd Calendar'!$E$1031:$CZ$1031&lt;=AU$13)*'Dvd Calendar'!$E$1034:$CZ$1034*(('Dvd Calendar'!$E$1036:$CZ$1036='Field Check'!$C$56)*('Field Check'!$C$56&lt;&gt;"")+('Dvd Calendar'!$E$1036:$CZ$1036='Field Check'!$C$57)*('Field Check'!$C$57&lt;&gt;"")))/'AS51'!$B$3,"")))</f>
        <v/>
      </c>
      <c r="AV109" s="163">
        <f>IF(AV$13="","",IF($B109="","",IFERROR($C109*$D109*SUMPRODUCT(('Dvd Calendar'!$E$1031:$CZ$1031&gt;AV$12)*('Dvd Calendar'!$E$1031:$CZ$1031&lt;=AV$13)*'Dvd Calendar'!$E$1034:$CZ$1034*(('Dvd Calendar'!$E$1036:$CZ$1036='Field Check'!$C$56)*('Field Check'!$C$56&lt;&gt;"")+('Dvd Calendar'!$E$1036:$CZ$1036='Field Check'!$C$57)*('Field Check'!$C$57&lt;&gt;"")))/'AS51'!$B$3,"")))</f>
        <v/>
      </c>
      <c r="AW109" s="163">
        <f>IF(AW$13="","",IF($B109="","",IFERROR($C109*$D109*SUMPRODUCT(('Dvd Calendar'!$E$1031:$CZ$1031&gt;AW$12)*('Dvd Calendar'!$E$1031:$CZ$1031&lt;=AW$13)*'Dvd Calendar'!$E$1034:$CZ$1034*(('Dvd Calendar'!$E$1036:$CZ$1036='Field Check'!$C$56)*('Field Check'!$C$56&lt;&gt;"")+('Dvd Calendar'!$E$1036:$CZ$1036='Field Check'!$C$57)*('Field Check'!$C$57&lt;&gt;"")))/'AS51'!$B$3,"")))</f>
        <v/>
      </c>
      <c r="AX109" s="163">
        <f>IF(AX$13="","",IF($B109="","",IFERROR($C109*$D109*SUMPRODUCT(('Dvd Calendar'!$E$1031:$CZ$1031&gt;AX$12)*('Dvd Calendar'!$E$1031:$CZ$1031&lt;=AX$13)*'Dvd Calendar'!$E$1034:$CZ$1034*(('Dvd Calendar'!$E$1036:$CZ$1036='Field Check'!$C$56)*('Field Check'!$C$56&lt;&gt;"")+('Dvd Calendar'!$E$1036:$CZ$1036='Field Check'!$C$57)*('Field Check'!$C$57&lt;&gt;"")))/'AS51'!$B$3,"")))</f>
        <v/>
      </c>
      <c r="AY109" s="163">
        <f>IF(AY$13="","",IF($B109="","",IFERROR($C109*$D109*SUMPRODUCT(('Dvd Calendar'!$E$1031:$CZ$1031&gt;AY$12)*('Dvd Calendar'!$E$1031:$CZ$1031&lt;=AY$13)*'Dvd Calendar'!$E$1034:$CZ$1034*(('Dvd Calendar'!$E$1036:$CZ$1036='Field Check'!$C$56)*('Field Check'!$C$56&lt;&gt;"")+('Dvd Calendar'!$E$1036:$CZ$1036='Field Check'!$C$57)*('Field Check'!$C$57&lt;&gt;"")))/'AS51'!$B$3,"")))</f>
        <v/>
      </c>
      <c r="AZ109" s="163">
        <f>IF(AZ$13="","",IF($B109="","",IFERROR($C109*$D109*SUMPRODUCT(('Dvd Calendar'!$E$1031:$CZ$1031&gt;AZ$12)*('Dvd Calendar'!$E$1031:$CZ$1031&lt;=AZ$13)*'Dvd Calendar'!$E$1034:$CZ$1034*(('Dvd Calendar'!$E$1036:$CZ$1036='Field Check'!$C$56)*('Field Check'!$C$56&lt;&gt;"")+('Dvd Calendar'!$E$1036:$CZ$1036='Field Check'!$C$57)*('Field Check'!$C$57&lt;&gt;"")))/'AS51'!$B$3,"")))</f>
        <v/>
      </c>
      <c r="BA109" s="163">
        <f>IF(BA$13="","",IF($B109="","",IFERROR($C109*$D109*SUMPRODUCT(('Dvd Calendar'!$E$1031:$CZ$1031&gt;BA$12)*('Dvd Calendar'!$E$1031:$CZ$1031&lt;=BA$13)*'Dvd Calendar'!$E$1034:$CZ$1034*(('Dvd Calendar'!$E$1036:$CZ$1036='Field Check'!$C$56)*('Field Check'!$C$56&lt;&gt;"")+('Dvd Calendar'!$E$1036:$CZ$1036='Field Check'!$C$57)*('Field Check'!$C$57&lt;&gt;"")))/'AS51'!$B$3,"")))</f>
        <v/>
      </c>
      <c r="BB109" s="163">
        <f>IF(BB$13="","",IF($B109="","",IFERROR($C109*$D109*SUMPRODUCT(('Dvd Calendar'!$E$1031:$CZ$1031&gt;BB$12)*('Dvd Calendar'!$E$1031:$CZ$1031&lt;=BB$13)*'Dvd Calendar'!$E$1034:$CZ$1034*(('Dvd Calendar'!$E$1036:$CZ$1036='Field Check'!$C$56)*('Field Check'!$C$56&lt;&gt;"")+('Dvd Calendar'!$E$1036:$CZ$1036='Field Check'!$C$57)*('Field Check'!$C$57&lt;&gt;"")))/'AS51'!$B$3,"")))</f>
        <v/>
      </c>
      <c r="BC109" s="163">
        <f>IF(BC$13="","",IF($B109="","",IFERROR($C109*$D109*SUMPRODUCT(('Dvd Calendar'!$E$1031:$CZ$1031&gt;BC$12)*('Dvd Calendar'!$E$1031:$CZ$1031&lt;=BC$13)*'Dvd Calendar'!$E$1034:$CZ$1034*(('Dvd Calendar'!$E$1036:$CZ$1036='Field Check'!$C$56)*('Field Check'!$C$56&lt;&gt;"")+('Dvd Calendar'!$E$1036:$CZ$1036='Field Check'!$C$57)*('Field Check'!$C$57&lt;&gt;"")))/'AS51'!$B$3,"")))</f>
        <v/>
      </c>
      <c r="BD109" s="163">
        <f>IF(BD$13="","",IF($B109="","",IFERROR($C109*$D109*SUMPRODUCT(('Dvd Calendar'!$E$1031:$CZ$1031&gt;BD$12)*('Dvd Calendar'!$E$1031:$CZ$1031&lt;=BD$13)*'Dvd Calendar'!$E$1034:$CZ$1034*(('Dvd Calendar'!$E$1036:$CZ$1036='Field Check'!$C$56)*('Field Check'!$C$56&lt;&gt;"")+('Dvd Calendar'!$E$1036:$CZ$1036='Field Check'!$C$57)*('Field Check'!$C$57&lt;&gt;"")))/'AS51'!$B$3,"")))</f>
        <v/>
      </c>
      <c r="BE109" s="163">
        <f>IF(BE$13="","",IF($B109="","",IFERROR($C109*$D109*SUMPRODUCT(('Dvd Calendar'!$E$1031:$CZ$1031&gt;BE$12)*('Dvd Calendar'!$E$1031:$CZ$1031&lt;=BE$13)*'Dvd Calendar'!$E$1034:$CZ$1034*(('Dvd Calendar'!$E$1036:$CZ$1036='Field Check'!$C$56)*('Field Check'!$C$56&lt;&gt;"")+('Dvd Calendar'!$E$1036:$CZ$1036='Field Check'!$C$57)*('Field Check'!$C$57&lt;&gt;"")))/'AS51'!$B$3,"")))</f>
        <v/>
      </c>
      <c r="BF109" s="163">
        <f>IF(BF$13="","",IF($B109="","",IFERROR($C109*$D109*SUMPRODUCT(('Dvd Calendar'!$E$1031:$CZ$1031&gt;BF$12)*('Dvd Calendar'!$E$1031:$CZ$1031&lt;=BF$13)*'Dvd Calendar'!$E$1034:$CZ$1034*(('Dvd Calendar'!$E$1036:$CZ$1036='Field Check'!$C$56)*('Field Check'!$C$56&lt;&gt;"")+('Dvd Calendar'!$E$1036:$CZ$1036='Field Check'!$C$57)*('Field Check'!$C$57&lt;&gt;"")))/'AS51'!$B$3,"")))</f>
        <v/>
      </c>
      <c r="BH109" s="163">
        <f>IF(BH$13="","",IF($B109="","",IFERROR(AQ109*$E109/100,"")))</f>
        <v/>
      </c>
      <c r="BI109" s="163">
        <f>IF(BI$13="","",IF($B109="","",IFERROR(AR109*$E109/100,"")))</f>
        <v/>
      </c>
      <c r="BJ109" s="163">
        <f>IF(BJ$13="","",IF($B109="","",IFERROR(AS109*$E109/100,"")))</f>
        <v/>
      </c>
      <c r="BK109" s="163">
        <f>IF(BK$13="","",IF($B109="","",IFERROR(AT109*$E109/100,"")))</f>
        <v/>
      </c>
      <c r="BL109" s="163">
        <f>IF(BL$13="","",IF($B109="","",IFERROR(AU109*$E109/100,"")))</f>
        <v/>
      </c>
      <c r="BM109" s="163">
        <f>IF(BM$13="","",IF($B109="","",IFERROR(AV109*$E109/100,"")))</f>
        <v/>
      </c>
      <c r="BN109" s="163">
        <f>IF(BN$13="","",IF($B109="","",IFERROR(AW109*$E109/100,"")))</f>
        <v/>
      </c>
      <c r="BO109" s="163">
        <f>IF(BO$13="","",IF($B109="","",IFERROR(AX109*$E109/100,"")))</f>
        <v/>
      </c>
      <c r="BP109" s="163">
        <f>IF(BP$13="","",IF($B109="","",IFERROR(AY109*$E109/100,"")))</f>
        <v/>
      </c>
      <c r="BQ109" s="163">
        <f>IF(BQ$13="","",IF($B109="","",IFERROR(AZ109*$E109/100,"")))</f>
        <v/>
      </c>
      <c r="BR109" s="163">
        <f>IF(BR$13="","",IF($B109="","",IFERROR(BA109*$E109/100,"")))</f>
        <v/>
      </c>
      <c r="BS109" s="163">
        <f>IF(BS$13="","",IF($B109="","",IFERROR(BB109*$E109/100,"")))</f>
        <v/>
      </c>
      <c r="BT109" s="163">
        <f>IF(BT$13="","",IF($B109="","",IFERROR(BC109*$E109/100,"")))</f>
        <v/>
      </c>
      <c r="BU109" s="163">
        <f>IF(BU$13="","",IF($B109="","",IFERROR(BD109*$E109/100,"")))</f>
        <v/>
      </c>
      <c r="BV109" s="163">
        <f>IF(BV$13="","",IF($B109="","",IFERROR(BE109*$E109/100,"")))</f>
        <v/>
      </c>
      <c r="BW109" s="163">
        <f>IF(BW$13="","",IF($B109="","",IFERROR(BF109*$E109/100,"")))</f>
        <v/>
      </c>
    </row>
    <row r="110">
      <c r="B110" s="126">
        <f>IF('AS51'!$C$100="","",'AS51'!$C$100)</f>
        <v/>
      </c>
      <c r="C110" s="74">
        <f>IF('AS51'!$B$100="","",'AS51'!$B$100)</f>
        <v/>
      </c>
      <c r="D110" s="75">
        <f>IFERROR('AS51'!$Q$100,1)</f>
        <v/>
      </c>
      <c r="E110" s="76">
        <f>IF($B110="","",IF(ISNUMBER('AS51'!$I$100),'AS51'!$I$100,'Index Summary'!$C$7))</f>
        <v/>
      </c>
      <c r="F110" s="77">
        <f>IF(F$13="","",IF($B110="","",IFERROR($C110*$D110*IF((Override!$C$4="ON")*(COUNTIFS(Override!$B$11:$B$40,$B110,Override!$D$11:$D$40,1,Override!$E$11:$E$40,"&gt;=0")-COUNTIFS(Override!$B$11:$B$40,$B110,Override!$D$11:$D$40,1,Override!$E$11:$E$40,"&gt;=0",Override!$C$11:$C$40,"MXAU"))&gt;0,SUMIFS(Override!$E$11:$E$40,Override!$B$11:$B$40,$B110,Override!$D$11:$D$40,1)-SUMIFS(Override!$E$11:$E$40,Override!$B$11:$B$40,$B110,Override!$D$11:$D$40,1,Override!$C$11:$C$40,"MXAU"),Override!$C$145)/'AS51'!$B$3,"")))</f>
        <v/>
      </c>
      <c r="G110" s="77">
        <f>IF(G$13="","",IF($B110="","",IFERROR($C110*$D110*IF((Override!$C$4="ON")*(COUNTIFS(Override!$B$11:$B$40,$B110,Override!$D$11:$D$40,2,Override!$E$11:$E$40,"&gt;=0")-COUNTIFS(Override!$B$11:$B$40,$B110,Override!$D$11:$D$40,2,Override!$E$11:$E$40,"&gt;=0",Override!$C$11:$C$40,"MXAU"))&gt;0,SUMIFS(Override!$E$11:$E$40,Override!$B$11:$B$40,$B110,Override!$D$11:$D$40,2)-SUMIFS(Override!$E$11:$E$40,Override!$B$11:$B$40,$B110,Override!$D$11:$D$40,2,Override!$C$11:$C$40,"MXAU"),Override!$D$145)/'AS51'!$B$3,"")))</f>
        <v/>
      </c>
      <c r="H110" s="77">
        <f>IF(H$13="","",IF($B110="","",IFERROR($C110*$D110*IF((Override!$C$4="ON")*(COUNTIFS(Override!$B$11:$B$40,$B110,Override!$D$11:$D$40,3,Override!$E$11:$E$40,"&gt;=0")-COUNTIFS(Override!$B$11:$B$40,$B110,Override!$D$11:$D$40,3,Override!$E$11:$E$40,"&gt;=0",Override!$C$11:$C$40,"MXAU"))&gt;0,SUMIFS(Override!$E$11:$E$40,Override!$B$11:$B$40,$B110,Override!$D$11:$D$40,3)-SUMIFS(Override!$E$11:$E$40,Override!$B$11:$B$40,$B110,Override!$D$11:$D$40,3,Override!$C$11:$C$40,"MXAU"),Override!$E$145)/'AS51'!$B$3,"")))</f>
        <v/>
      </c>
      <c r="I110" s="77">
        <f>IF(I$13="","",IF($B110="","",IFERROR($C110*$D110*IF((Override!$C$4="ON")*(COUNTIFS(Override!$B$11:$B$40,$B110,Override!$D$11:$D$40,4,Override!$E$11:$E$40,"&gt;=0")-COUNTIFS(Override!$B$11:$B$40,$B110,Override!$D$11:$D$40,4,Override!$E$11:$E$40,"&gt;=0",Override!$C$11:$C$40,"MXAU"))&gt;0,SUMIFS(Override!$E$11:$E$40,Override!$B$11:$B$40,$B110,Override!$D$11:$D$40,4)-SUMIFS(Override!$E$11:$E$40,Override!$B$11:$B$40,$B110,Override!$D$11:$D$40,4,Override!$C$11:$C$40,"MXAU"),Override!$F$145)/'AS51'!$B$3,"")))</f>
        <v/>
      </c>
      <c r="J110" s="77">
        <f>IF(J$13="","",IF($B110="","",IFERROR($C110*$D110*IF((Override!$C$4="ON")*(COUNTIFS(Override!$B$11:$B$40,$B110,Override!$D$11:$D$40,5,Override!$E$11:$E$40,"&gt;=0")-COUNTIFS(Override!$B$11:$B$40,$B110,Override!$D$11:$D$40,5,Override!$E$11:$E$40,"&gt;=0",Override!$C$11:$C$40,"MXAU"))&gt;0,SUMIFS(Override!$E$11:$E$40,Override!$B$11:$B$40,$B110,Override!$D$11:$D$40,5)-SUMIFS(Override!$E$11:$E$40,Override!$B$11:$B$40,$B110,Override!$D$11:$D$40,5,Override!$C$11:$C$40,"MXAU"),Override!$G$145)/'AS51'!$B$3,"")))</f>
        <v/>
      </c>
      <c r="K110" s="77">
        <f>IF(K$13="","",IF($B110="","",IFERROR($C110*$D110*IF((Override!$C$4="ON")*(COUNTIFS(Override!$B$11:$B$40,$B110,Override!$D$11:$D$40,6,Override!$E$11:$E$40,"&gt;=0")-COUNTIFS(Override!$B$11:$B$40,$B110,Override!$D$11:$D$40,6,Override!$E$11:$E$40,"&gt;=0",Override!$C$11:$C$40,"MXAU"))&gt;0,SUMIFS(Override!$E$11:$E$40,Override!$B$11:$B$40,$B110,Override!$D$11:$D$40,6)-SUMIFS(Override!$E$11:$E$40,Override!$B$11:$B$40,$B110,Override!$D$11:$D$40,6,Override!$C$11:$C$40,"MXAU"),Override!$H$145)/'AS51'!$B$3,"")))</f>
        <v/>
      </c>
      <c r="L110" s="77">
        <f>IF(L$13="","",IF($B110="","",IFERROR($C110*$D110*IF((Override!$C$4="ON")*(COUNTIFS(Override!$B$11:$B$40,$B110,Override!$D$11:$D$40,7,Override!$E$11:$E$40,"&gt;=0")-COUNTIFS(Override!$B$11:$B$40,$B110,Override!$D$11:$D$40,7,Override!$E$11:$E$40,"&gt;=0",Override!$C$11:$C$40,"MXAU"))&gt;0,SUMIFS(Override!$E$11:$E$40,Override!$B$11:$B$40,$B110,Override!$D$11:$D$40,7)-SUMIFS(Override!$E$11:$E$40,Override!$B$11:$B$40,$B110,Override!$D$11:$D$40,7,Override!$C$11:$C$40,"MXAU"),Override!$I$145)/'AS51'!$B$3,"")))</f>
        <v/>
      </c>
      <c r="M110" s="77">
        <f>IF(M$13="","",IF($B110="","",IFERROR($C110*$D110*IF((Override!$C$4="ON")*(COUNTIFS(Override!$B$11:$B$40,$B110,Override!$D$11:$D$40,8,Override!$E$11:$E$40,"&gt;=0")-COUNTIFS(Override!$B$11:$B$40,$B110,Override!$D$11:$D$40,8,Override!$E$11:$E$40,"&gt;=0",Override!$C$11:$C$40,"MXAU"))&gt;0,SUMIFS(Override!$E$11:$E$40,Override!$B$11:$B$40,$B110,Override!$D$11:$D$40,8)-SUMIFS(Override!$E$11:$E$40,Override!$B$11:$B$40,$B110,Override!$D$11:$D$40,8,Override!$C$11:$C$40,"MXAU"),Override!$J$145)/'AS51'!$B$3,"")))</f>
        <v/>
      </c>
      <c r="N110" s="77">
        <f>IF(N$13="","",IF($B110="","",IFERROR($C110*$D110*IF((Override!$C$4="ON")*(COUNTIFS(Override!$B$11:$B$40,$B110,Override!$D$11:$D$40,9,Override!$E$11:$E$40,"&gt;=0")-COUNTIFS(Override!$B$11:$B$40,$B110,Override!$D$11:$D$40,9,Override!$E$11:$E$40,"&gt;=0",Override!$C$11:$C$40,"MXAU"))&gt;0,SUMIFS(Override!$E$11:$E$40,Override!$B$11:$B$40,$B110,Override!$D$11:$D$40,9)-SUMIFS(Override!$E$11:$E$40,Override!$B$11:$B$40,$B110,Override!$D$11:$D$40,9,Override!$C$11:$C$40,"MXAU"),Override!$K$145)/'AS51'!$B$3,"")))</f>
        <v/>
      </c>
      <c r="O110" s="77">
        <f>IF(O$13="","",IF($B110="","",IFERROR($C110*$D110*IF((Override!$C$4="ON")*(COUNTIFS(Override!$B$11:$B$40,$B110,Override!$D$11:$D$40,10,Override!$E$11:$E$40,"&gt;=0")-COUNTIFS(Override!$B$11:$B$40,$B110,Override!$D$11:$D$40,10,Override!$E$11:$E$40,"&gt;=0",Override!$C$11:$C$40,"MXAU"))&gt;0,SUMIFS(Override!$E$11:$E$40,Override!$B$11:$B$40,$B110,Override!$D$11:$D$40,10)-SUMIFS(Override!$E$11:$E$40,Override!$B$11:$B$40,$B110,Override!$D$11:$D$40,10,Override!$C$11:$C$40,"MXAU"),Override!$L$145)/'AS51'!$B$3,"")))</f>
        <v/>
      </c>
      <c r="P110" s="77">
        <f>IF(P$13="","",IF($B110="","",IFERROR($C110*$D110*IF((Override!$C$4="ON")*(COUNTIFS(Override!$B$11:$B$40,$B110,Override!$D$11:$D$40,11,Override!$E$11:$E$40,"&gt;=0")-COUNTIFS(Override!$B$11:$B$40,$B110,Override!$D$11:$D$40,11,Override!$E$11:$E$40,"&gt;=0",Override!$C$11:$C$40,"MXAU"))&gt;0,SUMIFS(Override!$E$11:$E$40,Override!$B$11:$B$40,$B110,Override!$D$11:$D$40,11)-SUMIFS(Override!$E$11:$E$40,Override!$B$11:$B$40,$B110,Override!$D$11:$D$40,11,Override!$C$11:$C$40,"MXAU"),Override!$M$145)/'AS51'!$B$3,"")))</f>
        <v/>
      </c>
      <c r="Q110" s="77">
        <f>IF(Q$13="","",IF($B110="","",IFERROR($C110*$D110*IF((Override!$C$4="ON")*(COUNTIFS(Override!$B$11:$B$40,$B110,Override!$D$11:$D$40,12,Override!$E$11:$E$40,"&gt;=0")-COUNTIFS(Override!$B$11:$B$40,$B110,Override!$D$11:$D$40,12,Override!$E$11:$E$40,"&gt;=0",Override!$C$11:$C$40,"MXAU"))&gt;0,SUMIFS(Override!$E$11:$E$40,Override!$B$11:$B$40,$B110,Override!$D$11:$D$40,12)-SUMIFS(Override!$E$11:$E$40,Override!$B$11:$B$40,$B110,Override!$D$11:$D$40,12,Override!$C$11:$C$40,"MXAU"),Override!$N$145)/'AS51'!$B$3,"")))</f>
        <v/>
      </c>
      <c r="R110" s="77">
        <f>IF(R$13="","",IF($B110="","",IFERROR($C110*$D110*IF((Override!$C$4="ON")*(COUNTIFS(Override!$B$11:$B$40,$B110,Override!$D$11:$D$40,13,Override!$E$11:$E$40,"&gt;=0")-COUNTIFS(Override!$B$11:$B$40,$B110,Override!$D$11:$D$40,13,Override!$E$11:$E$40,"&gt;=0",Override!$C$11:$C$40,"MXAU"))&gt;0,SUMIFS(Override!$E$11:$E$40,Override!$B$11:$B$40,$B110,Override!$D$11:$D$40,13)-SUMIFS(Override!$E$11:$E$40,Override!$B$11:$B$40,$B110,Override!$D$11:$D$40,13,Override!$C$11:$C$40,"MXAU"),Override!$O$145)/'AS51'!$B$3,"")))</f>
        <v/>
      </c>
      <c r="S110" s="77">
        <f>IF(S$13="","",IF($B110="","",IFERROR($C110*$D110*IF((Override!$C$4="ON")*(COUNTIFS(Override!$B$11:$B$40,$B110,Override!$D$11:$D$40,14,Override!$E$11:$E$40,"&gt;=0")-COUNTIFS(Override!$B$11:$B$40,$B110,Override!$D$11:$D$40,14,Override!$E$11:$E$40,"&gt;=0",Override!$C$11:$C$40,"MXAU"))&gt;0,SUMIFS(Override!$E$11:$E$40,Override!$B$11:$B$40,$B110,Override!$D$11:$D$40,14)-SUMIFS(Override!$E$11:$E$40,Override!$B$11:$B$40,$B110,Override!$D$11:$D$40,14,Override!$C$11:$C$40,"MXAU"),Override!$P$145)/'AS51'!$B$3,"")))</f>
        <v/>
      </c>
      <c r="T110" s="77">
        <f>IF(T$13="","",IF($B110="","",IFERROR($C110*$D110*IF((Override!$C$4="ON")*(COUNTIFS(Override!$B$11:$B$40,$B110,Override!$D$11:$D$40,15,Override!$E$11:$E$40,"&gt;=0")-COUNTIFS(Override!$B$11:$B$40,$B110,Override!$D$11:$D$40,15,Override!$E$11:$E$40,"&gt;=0",Override!$C$11:$C$40,"MXAU"))&gt;0,SUMIFS(Override!$E$11:$E$40,Override!$B$11:$B$40,$B110,Override!$D$11:$D$40,15)-SUMIFS(Override!$E$11:$E$40,Override!$B$11:$B$40,$B110,Override!$D$11:$D$40,15,Override!$C$11:$C$40,"MXAU"),Override!$Q$145)/'AS51'!$B$3,"")))</f>
        <v/>
      </c>
      <c r="U110" s="77">
        <f>IF(U$13="","",IF($B110="","",IFERROR($C110*$D110*IF((Override!$C$4="ON")*(COUNTIFS(Override!$B$11:$B$40,$B110,Override!$D$11:$D$40,16,Override!$E$11:$E$40,"&gt;=0")-COUNTIFS(Override!$B$11:$B$40,$B110,Override!$D$11:$D$40,16,Override!$E$11:$E$40,"&gt;=0",Override!$C$11:$C$40,"MXAU"))&gt;0,SUMIFS(Override!$E$11:$E$40,Override!$B$11:$B$40,$B110,Override!$D$11:$D$40,16)-SUMIFS(Override!$E$11:$E$40,Override!$B$11:$B$40,$B110,Override!$D$11:$D$40,16,Override!$C$11:$C$40,"MXAU"),Override!$R$145)/'AS51'!$B$3,"")))</f>
        <v/>
      </c>
      <c r="W110" s="77">
        <f>IF(W$13="","",IF($B110="","",IFERROR(F110*$E110/100,"")))</f>
        <v/>
      </c>
      <c r="X110" s="77">
        <f>IF(X$13="","",IF($B110="","",IFERROR(G110*$E110/100,"")))</f>
        <v/>
      </c>
      <c r="Y110" s="77">
        <f>IF(Y$13="","",IF($B110="","",IFERROR(H110*$E110/100,"")))</f>
        <v/>
      </c>
      <c r="Z110" s="77">
        <f>IF(Z$13="","",IF($B110="","",IFERROR(I110*$E110/100,"")))</f>
        <v/>
      </c>
      <c r="AA110" s="77">
        <f>IF(AA$13="","",IF($B110="","",IFERROR(J110*$E110/100,"")))</f>
        <v/>
      </c>
      <c r="AB110" s="77">
        <f>IF(AB$13="","",IF($B110="","",IFERROR(K110*$E110/100,"")))</f>
        <v/>
      </c>
      <c r="AC110" s="77">
        <f>IF(AC$13="","",IF($B110="","",IFERROR(L110*$E110/100,"")))</f>
        <v/>
      </c>
      <c r="AD110" s="77">
        <f>IF(AD$13="","",IF($B110="","",IFERROR(M110*$E110/100,"")))</f>
        <v/>
      </c>
      <c r="AE110" s="77">
        <f>IF(AE$13="","",IF($B110="","",IFERROR(N110*$E110/100,"")))</f>
        <v/>
      </c>
      <c r="AF110" s="77">
        <f>IF(AF$13="","",IF($B110="","",IFERROR(O110*$E110/100,"")))</f>
        <v/>
      </c>
      <c r="AG110" s="77">
        <f>IF(AG$13="","",IF($B110="","",IFERROR(P110*$E110/100,"")))</f>
        <v/>
      </c>
      <c r="AH110" s="77">
        <f>IF(AH$13="","",IF($B110="","",IFERROR(Q110*$E110/100,"")))</f>
        <v/>
      </c>
      <c r="AI110" s="77">
        <f>IF(AI$13="","",IF($B110="","",IFERROR(R110*$E110/100,"")))</f>
        <v/>
      </c>
      <c r="AJ110" s="77">
        <f>IF(AJ$13="","",IF($B110="","",IFERROR(S110*$E110/100,"")))</f>
        <v/>
      </c>
      <c r="AK110" s="77">
        <f>IF(AK$13="","",IF($B110="","",IFERROR(T110*$E110/100,"")))</f>
        <v/>
      </c>
      <c r="AL110" s="77">
        <f>IF(AL$13="","",IF($B110="","",IFERROR(U110*$E110/100,"")))</f>
        <v/>
      </c>
      <c r="AN110" s="77">
        <f>IF($B110="","",SUMIF($F$13:$U$13,"&lt;="&amp;Sector!$D$51,$F110:$U110))</f>
        <v/>
      </c>
      <c r="AO110" s="77">
        <f>IF($B110="","",SUMIF($W$13:$AL$13,"&lt;="&amp;Sector!$D$51,$W110:$AL110))</f>
        <v/>
      </c>
      <c r="AQ110" s="163">
        <f>IF(AQ$13="","",IF($B110="","",IFERROR($C110*$D110*SUMPRODUCT(('Dvd Calendar'!$E$1042:$CZ$1042&gt;AQ$12)*('Dvd Calendar'!$E$1042:$CZ$1042&lt;=AQ$13)*'Dvd Calendar'!$E$1045:$CZ$1045*(('Dvd Calendar'!$E$1047:$CZ$1047='Field Check'!$C$56)*('Field Check'!$C$56&lt;&gt;"")+('Dvd Calendar'!$E$1047:$CZ$1047='Field Check'!$C$57)*('Field Check'!$C$57&lt;&gt;"")))/'AS51'!$B$3,"")))</f>
        <v/>
      </c>
      <c r="AR110" s="163">
        <f>IF(AR$13="","",IF($B110="","",IFERROR($C110*$D110*SUMPRODUCT(('Dvd Calendar'!$E$1042:$CZ$1042&gt;AR$12)*('Dvd Calendar'!$E$1042:$CZ$1042&lt;=AR$13)*'Dvd Calendar'!$E$1045:$CZ$1045*(('Dvd Calendar'!$E$1047:$CZ$1047='Field Check'!$C$56)*('Field Check'!$C$56&lt;&gt;"")+('Dvd Calendar'!$E$1047:$CZ$1047='Field Check'!$C$57)*('Field Check'!$C$57&lt;&gt;"")))/'AS51'!$B$3,"")))</f>
        <v/>
      </c>
      <c r="AS110" s="163">
        <f>IF(AS$13="","",IF($B110="","",IFERROR($C110*$D110*SUMPRODUCT(('Dvd Calendar'!$E$1042:$CZ$1042&gt;AS$12)*('Dvd Calendar'!$E$1042:$CZ$1042&lt;=AS$13)*'Dvd Calendar'!$E$1045:$CZ$1045*(('Dvd Calendar'!$E$1047:$CZ$1047='Field Check'!$C$56)*('Field Check'!$C$56&lt;&gt;"")+('Dvd Calendar'!$E$1047:$CZ$1047='Field Check'!$C$57)*('Field Check'!$C$57&lt;&gt;"")))/'AS51'!$B$3,"")))</f>
        <v/>
      </c>
      <c r="AT110" s="163">
        <f>IF(AT$13="","",IF($B110="","",IFERROR($C110*$D110*SUMPRODUCT(('Dvd Calendar'!$E$1042:$CZ$1042&gt;AT$12)*('Dvd Calendar'!$E$1042:$CZ$1042&lt;=AT$13)*'Dvd Calendar'!$E$1045:$CZ$1045*(('Dvd Calendar'!$E$1047:$CZ$1047='Field Check'!$C$56)*('Field Check'!$C$56&lt;&gt;"")+('Dvd Calendar'!$E$1047:$CZ$1047='Field Check'!$C$57)*('Field Check'!$C$57&lt;&gt;"")))/'AS51'!$B$3,"")))</f>
        <v/>
      </c>
      <c r="AU110" s="163">
        <f>IF(AU$13="","",IF($B110="","",IFERROR($C110*$D110*SUMPRODUCT(('Dvd Calendar'!$E$1042:$CZ$1042&gt;AU$12)*('Dvd Calendar'!$E$1042:$CZ$1042&lt;=AU$13)*'Dvd Calendar'!$E$1045:$CZ$1045*(('Dvd Calendar'!$E$1047:$CZ$1047='Field Check'!$C$56)*('Field Check'!$C$56&lt;&gt;"")+('Dvd Calendar'!$E$1047:$CZ$1047='Field Check'!$C$57)*('Field Check'!$C$57&lt;&gt;"")))/'AS51'!$B$3,"")))</f>
        <v/>
      </c>
      <c r="AV110" s="163">
        <f>IF(AV$13="","",IF($B110="","",IFERROR($C110*$D110*SUMPRODUCT(('Dvd Calendar'!$E$1042:$CZ$1042&gt;AV$12)*('Dvd Calendar'!$E$1042:$CZ$1042&lt;=AV$13)*'Dvd Calendar'!$E$1045:$CZ$1045*(('Dvd Calendar'!$E$1047:$CZ$1047='Field Check'!$C$56)*('Field Check'!$C$56&lt;&gt;"")+('Dvd Calendar'!$E$1047:$CZ$1047='Field Check'!$C$57)*('Field Check'!$C$57&lt;&gt;"")))/'AS51'!$B$3,"")))</f>
        <v/>
      </c>
      <c r="AW110" s="163">
        <f>IF(AW$13="","",IF($B110="","",IFERROR($C110*$D110*SUMPRODUCT(('Dvd Calendar'!$E$1042:$CZ$1042&gt;AW$12)*('Dvd Calendar'!$E$1042:$CZ$1042&lt;=AW$13)*'Dvd Calendar'!$E$1045:$CZ$1045*(('Dvd Calendar'!$E$1047:$CZ$1047='Field Check'!$C$56)*('Field Check'!$C$56&lt;&gt;"")+('Dvd Calendar'!$E$1047:$CZ$1047='Field Check'!$C$57)*('Field Check'!$C$57&lt;&gt;"")))/'AS51'!$B$3,"")))</f>
        <v/>
      </c>
      <c r="AX110" s="163">
        <f>IF(AX$13="","",IF($B110="","",IFERROR($C110*$D110*SUMPRODUCT(('Dvd Calendar'!$E$1042:$CZ$1042&gt;AX$12)*('Dvd Calendar'!$E$1042:$CZ$1042&lt;=AX$13)*'Dvd Calendar'!$E$1045:$CZ$1045*(('Dvd Calendar'!$E$1047:$CZ$1047='Field Check'!$C$56)*('Field Check'!$C$56&lt;&gt;"")+('Dvd Calendar'!$E$1047:$CZ$1047='Field Check'!$C$57)*('Field Check'!$C$57&lt;&gt;"")))/'AS51'!$B$3,"")))</f>
        <v/>
      </c>
      <c r="AY110" s="163">
        <f>IF(AY$13="","",IF($B110="","",IFERROR($C110*$D110*SUMPRODUCT(('Dvd Calendar'!$E$1042:$CZ$1042&gt;AY$12)*('Dvd Calendar'!$E$1042:$CZ$1042&lt;=AY$13)*'Dvd Calendar'!$E$1045:$CZ$1045*(('Dvd Calendar'!$E$1047:$CZ$1047='Field Check'!$C$56)*('Field Check'!$C$56&lt;&gt;"")+('Dvd Calendar'!$E$1047:$CZ$1047='Field Check'!$C$57)*('Field Check'!$C$57&lt;&gt;"")))/'AS51'!$B$3,"")))</f>
        <v/>
      </c>
      <c r="AZ110" s="163">
        <f>IF(AZ$13="","",IF($B110="","",IFERROR($C110*$D110*SUMPRODUCT(('Dvd Calendar'!$E$1042:$CZ$1042&gt;AZ$12)*('Dvd Calendar'!$E$1042:$CZ$1042&lt;=AZ$13)*'Dvd Calendar'!$E$1045:$CZ$1045*(('Dvd Calendar'!$E$1047:$CZ$1047='Field Check'!$C$56)*('Field Check'!$C$56&lt;&gt;"")+('Dvd Calendar'!$E$1047:$CZ$1047='Field Check'!$C$57)*('Field Check'!$C$57&lt;&gt;"")))/'AS51'!$B$3,"")))</f>
        <v/>
      </c>
      <c r="BA110" s="163">
        <f>IF(BA$13="","",IF($B110="","",IFERROR($C110*$D110*SUMPRODUCT(('Dvd Calendar'!$E$1042:$CZ$1042&gt;BA$12)*('Dvd Calendar'!$E$1042:$CZ$1042&lt;=BA$13)*'Dvd Calendar'!$E$1045:$CZ$1045*(('Dvd Calendar'!$E$1047:$CZ$1047='Field Check'!$C$56)*('Field Check'!$C$56&lt;&gt;"")+('Dvd Calendar'!$E$1047:$CZ$1047='Field Check'!$C$57)*('Field Check'!$C$57&lt;&gt;"")))/'AS51'!$B$3,"")))</f>
        <v/>
      </c>
      <c r="BB110" s="163">
        <f>IF(BB$13="","",IF($B110="","",IFERROR($C110*$D110*SUMPRODUCT(('Dvd Calendar'!$E$1042:$CZ$1042&gt;BB$12)*('Dvd Calendar'!$E$1042:$CZ$1042&lt;=BB$13)*'Dvd Calendar'!$E$1045:$CZ$1045*(('Dvd Calendar'!$E$1047:$CZ$1047='Field Check'!$C$56)*('Field Check'!$C$56&lt;&gt;"")+('Dvd Calendar'!$E$1047:$CZ$1047='Field Check'!$C$57)*('Field Check'!$C$57&lt;&gt;"")))/'AS51'!$B$3,"")))</f>
        <v/>
      </c>
      <c r="BC110" s="163">
        <f>IF(BC$13="","",IF($B110="","",IFERROR($C110*$D110*SUMPRODUCT(('Dvd Calendar'!$E$1042:$CZ$1042&gt;BC$12)*('Dvd Calendar'!$E$1042:$CZ$1042&lt;=BC$13)*'Dvd Calendar'!$E$1045:$CZ$1045*(('Dvd Calendar'!$E$1047:$CZ$1047='Field Check'!$C$56)*('Field Check'!$C$56&lt;&gt;"")+('Dvd Calendar'!$E$1047:$CZ$1047='Field Check'!$C$57)*('Field Check'!$C$57&lt;&gt;"")))/'AS51'!$B$3,"")))</f>
        <v/>
      </c>
      <c r="BD110" s="163">
        <f>IF(BD$13="","",IF($B110="","",IFERROR($C110*$D110*SUMPRODUCT(('Dvd Calendar'!$E$1042:$CZ$1042&gt;BD$12)*('Dvd Calendar'!$E$1042:$CZ$1042&lt;=BD$13)*'Dvd Calendar'!$E$1045:$CZ$1045*(('Dvd Calendar'!$E$1047:$CZ$1047='Field Check'!$C$56)*('Field Check'!$C$56&lt;&gt;"")+('Dvd Calendar'!$E$1047:$CZ$1047='Field Check'!$C$57)*('Field Check'!$C$57&lt;&gt;"")))/'AS51'!$B$3,"")))</f>
        <v/>
      </c>
      <c r="BE110" s="163">
        <f>IF(BE$13="","",IF($B110="","",IFERROR($C110*$D110*SUMPRODUCT(('Dvd Calendar'!$E$1042:$CZ$1042&gt;BE$12)*('Dvd Calendar'!$E$1042:$CZ$1042&lt;=BE$13)*'Dvd Calendar'!$E$1045:$CZ$1045*(('Dvd Calendar'!$E$1047:$CZ$1047='Field Check'!$C$56)*('Field Check'!$C$56&lt;&gt;"")+('Dvd Calendar'!$E$1047:$CZ$1047='Field Check'!$C$57)*('Field Check'!$C$57&lt;&gt;"")))/'AS51'!$B$3,"")))</f>
        <v/>
      </c>
      <c r="BF110" s="163">
        <f>IF(BF$13="","",IF($B110="","",IFERROR($C110*$D110*SUMPRODUCT(('Dvd Calendar'!$E$1042:$CZ$1042&gt;BF$12)*('Dvd Calendar'!$E$1042:$CZ$1042&lt;=BF$13)*'Dvd Calendar'!$E$1045:$CZ$1045*(('Dvd Calendar'!$E$1047:$CZ$1047='Field Check'!$C$56)*('Field Check'!$C$56&lt;&gt;"")+('Dvd Calendar'!$E$1047:$CZ$1047='Field Check'!$C$57)*('Field Check'!$C$57&lt;&gt;"")))/'AS51'!$B$3,"")))</f>
        <v/>
      </c>
      <c r="BH110" s="163">
        <f>IF(BH$13="","",IF($B110="","",IFERROR(AQ110*$E110/100,"")))</f>
        <v/>
      </c>
      <c r="BI110" s="163">
        <f>IF(BI$13="","",IF($B110="","",IFERROR(AR110*$E110/100,"")))</f>
        <v/>
      </c>
      <c r="BJ110" s="163">
        <f>IF(BJ$13="","",IF($B110="","",IFERROR(AS110*$E110/100,"")))</f>
        <v/>
      </c>
      <c r="BK110" s="163">
        <f>IF(BK$13="","",IF($B110="","",IFERROR(AT110*$E110/100,"")))</f>
        <v/>
      </c>
      <c r="BL110" s="163">
        <f>IF(BL$13="","",IF($B110="","",IFERROR(AU110*$E110/100,"")))</f>
        <v/>
      </c>
      <c r="BM110" s="163">
        <f>IF(BM$13="","",IF($B110="","",IFERROR(AV110*$E110/100,"")))</f>
        <v/>
      </c>
      <c r="BN110" s="163">
        <f>IF(BN$13="","",IF($B110="","",IFERROR(AW110*$E110/100,"")))</f>
        <v/>
      </c>
      <c r="BO110" s="163">
        <f>IF(BO$13="","",IF($B110="","",IFERROR(AX110*$E110/100,"")))</f>
        <v/>
      </c>
      <c r="BP110" s="163">
        <f>IF(BP$13="","",IF($B110="","",IFERROR(AY110*$E110/100,"")))</f>
        <v/>
      </c>
      <c r="BQ110" s="163">
        <f>IF(BQ$13="","",IF($B110="","",IFERROR(AZ110*$E110/100,"")))</f>
        <v/>
      </c>
      <c r="BR110" s="163">
        <f>IF(BR$13="","",IF($B110="","",IFERROR(BA110*$E110/100,"")))</f>
        <v/>
      </c>
      <c r="BS110" s="163">
        <f>IF(BS$13="","",IF($B110="","",IFERROR(BB110*$E110/100,"")))</f>
        <v/>
      </c>
      <c r="BT110" s="163">
        <f>IF(BT$13="","",IF($B110="","",IFERROR(BC110*$E110/100,"")))</f>
        <v/>
      </c>
      <c r="BU110" s="163">
        <f>IF(BU$13="","",IF($B110="","",IFERROR(BD110*$E110/100,"")))</f>
        <v/>
      </c>
      <c r="BV110" s="163">
        <f>IF(BV$13="","",IF($B110="","",IFERROR(BE110*$E110/100,"")))</f>
        <v/>
      </c>
      <c r="BW110" s="163">
        <f>IF(BW$13="","",IF($B110="","",IFERROR(BF110*$E110/100,"")))</f>
        <v/>
      </c>
    </row>
    <row r="111">
      <c r="B111" s="126">
        <f>IF('AS51'!$C$101="","",'AS51'!$C$101)</f>
        <v/>
      </c>
      <c r="C111" s="74">
        <f>IF('AS51'!$B$101="","",'AS51'!$B$101)</f>
        <v/>
      </c>
      <c r="D111" s="75">
        <f>IFERROR('AS51'!$Q$101,1)</f>
        <v/>
      </c>
      <c r="E111" s="76">
        <f>IF($B111="","",IF(ISNUMBER('AS51'!$I$101),'AS51'!$I$101,'Index Summary'!$C$7))</f>
        <v/>
      </c>
      <c r="F111" s="77">
        <f>IF(F$13="","",IF($B111="","",IFERROR($C111*$D111*IF((Override!$C$4="ON")*(COUNTIFS(Override!$B$11:$B$40,$B111,Override!$D$11:$D$40,1,Override!$E$11:$E$40,"&gt;=0")-COUNTIFS(Override!$B$11:$B$40,$B111,Override!$D$11:$D$40,1,Override!$E$11:$E$40,"&gt;=0",Override!$C$11:$C$40,"MXAU"))&gt;0,SUMIFS(Override!$E$11:$E$40,Override!$B$11:$B$40,$B111,Override!$D$11:$D$40,1)-SUMIFS(Override!$E$11:$E$40,Override!$B$11:$B$40,$B111,Override!$D$11:$D$40,1,Override!$C$11:$C$40,"MXAU"),Override!$C$146)/'AS51'!$B$3,"")))</f>
        <v/>
      </c>
      <c r="G111" s="77">
        <f>IF(G$13="","",IF($B111="","",IFERROR($C111*$D111*IF((Override!$C$4="ON")*(COUNTIFS(Override!$B$11:$B$40,$B111,Override!$D$11:$D$40,2,Override!$E$11:$E$40,"&gt;=0")-COUNTIFS(Override!$B$11:$B$40,$B111,Override!$D$11:$D$40,2,Override!$E$11:$E$40,"&gt;=0",Override!$C$11:$C$40,"MXAU"))&gt;0,SUMIFS(Override!$E$11:$E$40,Override!$B$11:$B$40,$B111,Override!$D$11:$D$40,2)-SUMIFS(Override!$E$11:$E$40,Override!$B$11:$B$40,$B111,Override!$D$11:$D$40,2,Override!$C$11:$C$40,"MXAU"),Override!$D$146)/'AS51'!$B$3,"")))</f>
        <v/>
      </c>
      <c r="H111" s="77">
        <f>IF(H$13="","",IF($B111="","",IFERROR($C111*$D111*IF((Override!$C$4="ON")*(COUNTIFS(Override!$B$11:$B$40,$B111,Override!$D$11:$D$40,3,Override!$E$11:$E$40,"&gt;=0")-COUNTIFS(Override!$B$11:$B$40,$B111,Override!$D$11:$D$40,3,Override!$E$11:$E$40,"&gt;=0",Override!$C$11:$C$40,"MXAU"))&gt;0,SUMIFS(Override!$E$11:$E$40,Override!$B$11:$B$40,$B111,Override!$D$11:$D$40,3)-SUMIFS(Override!$E$11:$E$40,Override!$B$11:$B$40,$B111,Override!$D$11:$D$40,3,Override!$C$11:$C$40,"MXAU"),Override!$E$146)/'AS51'!$B$3,"")))</f>
        <v/>
      </c>
      <c r="I111" s="77">
        <f>IF(I$13="","",IF($B111="","",IFERROR($C111*$D111*IF((Override!$C$4="ON")*(COUNTIFS(Override!$B$11:$B$40,$B111,Override!$D$11:$D$40,4,Override!$E$11:$E$40,"&gt;=0")-COUNTIFS(Override!$B$11:$B$40,$B111,Override!$D$11:$D$40,4,Override!$E$11:$E$40,"&gt;=0",Override!$C$11:$C$40,"MXAU"))&gt;0,SUMIFS(Override!$E$11:$E$40,Override!$B$11:$B$40,$B111,Override!$D$11:$D$40,4)-SUMIFS(Override!$E$11:$E$40,Override!$B$11:$B$40,$B111,Override!$D$11:$D$40,4,Override!$C$11:$C$40,"MXAU"),Override!$F$146)/'AS51'!$B$3,"")))</f>
        <v/>
      </c>
      <c r="J111" s="77">
        <f>IF(J$13="","",IF($B111="","",IFERROR($C111*$D111*IF((Override!$C$4="ON")*(COUNTIFS(Override!$B$11:$B$40,$B111,Override!$D$11:$D$40,5,Override!$E$11:$E$40,"&gt;=0")-COUNTIFS(Override!$B$11:$B$40,$B111,Override!$D$11:$D$40,5,Override!$E$11:$E$40,"&gt;=0",Override!$C$11:$C$40,"MXAU"))&gt;0,SUMIFS(Override!$E$11:$E$40,Override!$B$11:$B$40,$B111,Override!$D$11:$D$40,5)-SUMIFS(Override!$E$11:$E$40,Override!$B$11:$B$40,$B111,Override!$D$11:$D$40,5,Override!$C$11:$C$40,"MXAU"),Override!$G$146)/'AS51'!$B$3,"")))</f>
        <v/>
      </c>
      <c r="K111" s="77">
        <f>IF(K$13="","",IF($B111="","",IFERROR($C111*$D111*IF((Override!$C$4="ON")*(COUNTIFS(Override!$B$11:$B$40,$B111,Override!$D$11:$D$40,6,Override!$E$11:$E$40,"&gt;=0")-COUNTIFS(Override!$B$11:$B$40,$B111,Override!$D$11:$D$40,6,Override!$E$11:$E$40,"&gt;=0",Override!$C$11:$C$40,"MXAU"))&gt;0,SUMIFS(Override!$E$11:$E$40,Override!$B$11:$B$40,$B111,Override!$D$11:$D$40,6)-SUMIFS(Override!$E$11:$E$40,Override!$B$11:$B$40,$B111,Override!$D$11:$D$40,6,Override!$C$11:$C$40,"MXAU"),Override!$H$146)/'AS51'!$B$3,"")))</f>
        <v/>
      </c>
      <c r="L111" s="77">
        <f>IF(L$13="","",IF($B111="","",IFERROR($C111*$D111*IF((Override!$C$4="ON")*(COUNTIFS(Override!$B$11:$B$40,$B111,Override!$D$11:$D$40,7,Override!$E$11:$E$40,"&gt;=0")-COUNTIFS(Override!$B$11:$B$40,$B111,Override!$D$11:$D$40,7,Override!$E$11:$E$40,"&gt;=0",Override!$C$11:$C$40,"MXAU"))&gt;0,SUMIFS(Override!$E$11:$E$40,Override!$B$11:$B$40,$B111,Override!$D$11:$D$40,7)-SUMIFS(Override!$E$11:$E$40,Override!$B$11:$B$40,$B111,Override!$D$11:$D$40,7,Override!$C$11:$C$40,"MXAU"),Override!$I$146)/'AS51'!$B$3,"")))</f>
        <v/>
      </c>
      <c r="M111" s="77">
        <f>IF(M$13="","",IF($B111="","",IFERROR($C111*$D111*IF((Override!$C$4="ON")*(COUNTIFS(Override!$B$11:$B$40,$B111,Override!$D$11:$D$40,8,Override!$E$11:$E$40,"&gt;=0")-COUNTIFS(Override!$B$11:$B$40,$B111,Override!$D$11:$D$40,8,Override!$E$11:$E$40,"&gt;=0",Override!$C$11:$C$40,"MXAU"))&gt;0,SUMIFS(Override!$E$11:$E$40,Override!$B$11:$B$40,$B111,Override!$D$11:$D$40,8)-SUMIFS(Override!$E$11:$E$40,Override!$B$11:$B$40,$B111,Override!$D$11:$D$40,8,Override!$C$11:$C$40,"MXAU"),Override!$J$146)/'AS51'!$B$3,"")))</f>
        <v/>
      </c>
      <c r="N111" s="77">
        <f>IF(N$13="","",IF($B111="","",IFERROR($C111*$D111*IF((Override!$C$4="ON")*(COUNTIFS(Override!$B$11:$B$40,$B111,Override!$D$11:$D$40,9,Override!$E$11:$E$40,"&gt;=0")-COUNTIFS(Override!$B$11:$B$40,$B111,Override!$D$11:$D$40,9,Override!$E$11:$E$40,"&gt;=0",Override!$C$11:$C$40,"MXAU"))&gt;0,SUMIFS(Override!$E$11:$E$40,Override!$B$11:$B$40,$B111,Override!$D$11:$D$40,9)-SUMIFS(Override!$E$11:$E$40,Override!$B$11:$B$40,$B111,Override!$D$11:$D$40,9,Override!$C$11:$C$40,"MXAU"),Override!$K$146)/'AS51'!$B$3,"")))</f>
        <v/>
      </c>
      <c r="O111" s="77">
        <f>IF(O$13="","",IF($B111="","",IFERROR($C111*$D111*IF((Override!$C$4="ON")*(COUNTIFS(Override!$B$11:$B$40,$B111,Override!$D$11:$D$40,10,Override!$E$11:$E$40,"&gt;=0")-COUNTIFS(Override!$B$11:$B$40,$B111,Override!$D$11:$D$40,10,Override!$E$11:$E$40,"&gt;=0",Override!$C$11:$C$40,"MXAU"))&gt;0,SUMIFS(Override!$E$11:$E$40,Override!$B$11:$B$40,$B111,Override!$D$11:$D$40,10)-SUMIFS(Override!$E$11:$E$40,Override!$B$11:$B$40,$B111,Override!$D$11:$D$40,10,Override!$C$11:$C$40,"MXAU"),Override!$L$146)/'AS51'!$B$3,"")))</f>
        <v/>
      </c>
      <c r="P111" s="77">
        <f>IF(P$13="","",IF($B111="","",IFERROR($C111*$D111*IF((Override!$C$4="ON")*(COUNTIFS(Override!$B$11:$B$40,$B111,Override!$D$11:$D$40,11,Override!$E$11:$E$40,"&gt;=0")-COUNTIFS(Override!$B$11:$B$40,$B111,Override!$D$11:$D$40,11,Override!$E$11:$E$40,"&gt;=0",Override!$C$11:$C$40,"MXAU"))&gt;0,SUMIFS(Override!$E$11:$E$40,Override!$B$11:$B$40,$B111,Override!$D$11:$D$40,11)-SUMIFS(Override!$E$11:$E$40,Override!$B$11:$B$40,$B111,Override!$D$11:$D$40,11,Override!$C$11:$C$40,"MXAU"),Override!$M$146)/'AS51'!$B$3,"")))</f>
        <v/>
      </c>
      <c r="Q111" s="77">
        <f>IF(Q$13="","",IF($B111="","",IFERROR($C111*$D111*IF((Override!$C$4="ON")*(COUNTIFS(Override!$B$11:$B$40,$B111,Override!$D$11:$D$40,12,Override!$E$11:$E$40,"&gt;=0")-COUNTIFS(Override!$B$11:$B$40,$B111,Override!$D$11:$D$40,12,Override!$E$11:$E$40,"&gt;=0",Override!$C$11:$C$40,"MXAU"))&gt;0,SUMIFS(Override!$E$11:$E$40,Override!$B$11:$B$40,$B111,Override!$D$11:$D$40,12)-SUMIFS(Override!$E$11:$E$40,Override!$B$11:$B$40,$B111,Override!$D$11:$D$40,12,Override!$C$11:$C$40,"MXAU"),Override!$N$146)/'AS51'!$B$3,"")))</f>
        <v/>
      </c>
      <c r="R111" s="77">
        <f>IF(R$13="","",IF($B111="","",IFERROR($C111*$D111*IF((Override!$C$4="ON")*(COUNTIFS(Override!$B$11:$B$40,$B111,Override!$D$11:$D$40,13,Override!$E$11:$E$40,"&gt;=0")-COUNTIFS(Override!$B$11:$B$40,$B111,Override!$D$11:$D$40,13,Override!$E$11:$E$40,"&gt;=0",Override!$C$11:$C$40,"MXAU"))&gt;0,SUMIFS(Override!$E$11:$E$40,Override!$B$11:$B$40,$B111,Override!$D$11:$D$40,13)-SUMIFS(Override!$E$11:$E$40,Override!$B$11:$B$40,$B111,Override!$D$11:$D$40,13,Override!$C$11:$C$40,"MXAU"),Override!$O$146)/'AS51'!$B$3,"")))</f>
        <v/>
      </c>
      <c r="S111" s="77">
        <f>IF(S$13="","",IF($B111="","",IFERROR($C111*$D111*IF((Override!$C$4="ON")*(COUNTIFS(Override!$B$11:$B$40,$B111,Override!$D$11:$D$40,14,Override!$E$11:$E$40,"&gt;=0")-COUNTIFS(Override!$B$11:$B$40,$B111,Override!$D$11:$D$40,14,Override!$E$11:$E$40,"&gt;=0",Override!$C$11:$C$40,"MXAU"))&gt;0,SUMIFS(Override!$E$11:$E$40,Override!$B$11:$B$40,$B111,Override!$D$11:$D$40,14)-SUMIFS(Override!$E$11:$E$40,Override!$B$11:$B$40,$B111,Override!$D$11:$D$40,14,Override!$C$11:$C$40,"MXAU"),Override!$P$146)/'AS51'!$B$3,"")))</f>
        <v/>
      </c>
      <c r="T111" s="77">
        <f>IF(T$13="","",IF($B111="","",IFERROR($C111*$D111*IF((Override!$C$4="ON")*(COUNTIFS(Override!$B$11:$B$40,$B111,Override!$D$11:$D$40,15,Override!$E$11:$E$40,"&gt;=0")-COUNTIFS(Override!$B$11:$B$40,$B111,Override!$D$11:$D$40,15,Override!$E$11:$E$40,"&gt;=0",Override!$C$11:$C$40,"MXAU"))&gt;0,SUMIFS(Override!$E$11:$E$40,Override!$B$11:$B$40,$B111,Override!$D$11:$D$40,15)-SUMIFS(Override!$E$11:$E$40,Override!$B$11:$B$40,$B111,Override!$D$11:$D$40,15,Override!$C$11:$C$40,"MXAU"),Override!$Q$146)/'AS51'!$B$3,"")))</f>
        <v/>
      </c>
      <c r="U111" s="77">
        <f>IF(U$13="","",IF($B111="","",IFERROR($C111*$D111*IF((Override!$C$4="ON")*(COUNTIFS(Override!$B$11:$B$40,$B111,Override!$D$11:$D$40,16,Override!$E$11:$E$40,"&gt;=0")-COUNTIFS(Override!$B$11:$B$40,$B111,Override!$D$11:$D$40,16,Override!$E$11:$E$40,"&gt;=0",Override!$C$11:$C$40,"MXAU"))&gt;0,SUMIFS(Override!$E$11:$E$40,Override!$B$11:$B$40,$B111,Override!$D$11:$D$40,16)-SUMIFS(Override!$E$11:$E$40,Override!$B$11:$B$40,$B111,Override!$D$11:$D$40,16,Override!$C$11:$C$40,"MXAU"),Override!$R$146)/'AS51'!$B$3,"")))</f>
        <v/>
      </c>
      <c r="W111" s="77">
        <f>IF(W$13="","",IF($B111="","",IFERROR(F111*$E111/100,"")))</f>
        <v/>
      </c>
      <c r="X111" s="77">
        <f>IF(X$13="","",IF($B111="","",IFERROR(G111*$E111/100,"")))</f>
        <v/>
      </c>
      <c r="Y111" s="77">
        <f>IF(Y$13="","",IF($B111="","",IFERROR(H111*$E111/100,"")))</f>
        <v/>
      </c>
      <c r="Z111" s="77">
        <f>IF(Z$13="","",IF($B111="","",IFERROR(I111*$E111/100,"")))</f>
        <v/>
      </c>
      <c r="AA111" s="77">
        <f>IF(AA$13="","",IF($B111="","",IFERROR(J111*$E111/100,"")))</f>
        <v/>
      </c>
      <c r="AB111" s="77">
        <f>IF(AB$13="","",IF($B111="","",IFERROR(K111*$E111/100,"")))</f>
        <v/>
      </c>
      <c r="AC111" s="77">
        <f>IF(AC$13="","",IF($B111="","",IFERROR(L111*$E111/100,"")))</f>
        <v/>
      </c>
      <c r="AD111" s="77">
        <f>IF(AD$13="","",IF($B111="","",IFERROR(M111*$E111/100,"")))</f>
        <v/>
      </c>
      <c r="AE111" s="77">
        <f>IF(AE$13="","",IF($B111="","",IFERROR(N111*$E111/100,"")))</f>
        <v/>
      </c>
      <c r="AF111" s="77">
        <f>IF(AF$13="","",IF($B111="","",IFERROR(O111*$E111/100,"")))</f>
        <v/>
      </c>
      <c r="AG111" s="77">
        <f>IF(AG$13="","",IF($B111="","",IFERROR(P111*$E111/100,"")))</f>
        <v/>
      </c>
      <c r="AH111" s="77">
        <f>IF(AH$13="","",IF($B111="","",IFERROR(Q111*$E111/100,"")))</f>
        <v/>
      </c>
      <c r="AI111" s="77">
        <f>IF(AI$13="","",IF($B111="","",IFERROR(R111*$E111/100,"")))</f>
        <v/>
      </c>
      <c r="AJ111" s="77">
        <f>IF(AJ$13="","",IF($B111="","",IFERROR(S111*$E111/100,"")))</f>
        <v/>
      </c>
      <c r="AK111" s="77">
        <f>IF(AK$13="","",IF($B111="","",IFERROR(T111*$E111/100,"")))</f>
        <v/>
      </c>
      <c r="AL111" s="77">
        <f>IF(AL$13="","",IF($B111="","",IFERROR(U111*$E111/100,"")))</f>
        <v/>
      </c>
      <c r="AN111" s="77">
        <f>IF($B111="","",SUMIF($F$13:$U$13,"&lt;="&amp;Sector!$D$51,$F111:$U111))</f>
        <v/>
      </c>
      <c r="AO111" s="77">
        <f>IF($B111="","",SUMIF($W$13:$AL$13,"&lt;="&amp;Sector!$D$51,$W111:$AL111))</f>
        <v/>
      </c>
      <c r="AQ111" s="163">
        <f>IF(AQ$13="","",IF($B111="","",IFERROR($C111*$D111*SUMPRODUCT(('Dvd Calendar'!$E$1053:$CZ$1053&gt;AQ$12)*('Dvd Calendar'!$E$1053:$CZ$1053&lt;=AQ$13)*'Dvd Calendar'!$E$1056:$CZ$1056*(('Dvd Calendar'!$E$1058:$CZ$1058='Field Check'!$C$56)*('Field Check'!$C$56&lt;&gt;"")+('Dvd Calendar'!$E$1058:$CZ$1058='Field Check'!$C$57)*('Field Check'!$C$57&lt;&gt;"")))/'AS51'!$B$3,"")))</f>
        <v/>
      </c>
      <c r="AR111" s="163">
        <f>IF(AR$13="","",IF($B111="","",IFERROR($C111*$D111*SUMPRODUCT(('Dvd Calendar'!$E$1053:$CZ$1053&gt;AR$12)*('Dvd Calendar'!$E$1053:$CZ$1053&lt;=AR$13)*'Dvd Calendar'!$E$1056:$CZ$1056*(('Dvd Calendar'!$E$1058:$CZ$1058='Field Check'!$C$56)*('Field Check'!$C$56&lt;&gt;"")+('Dvd Calendar'!$E$1058:$CZ$1058='Field Check'!$C$57)*('Field Check'!$C$57&lt;&gt;"")))/'AS51'!$B$3,"")))</f>
        <v/>
      </c>
      <c r="AS111" s="163">
        <f>IF(AS$13="","",IF($B111="","",IFERROR($C111*$D111*SUMPRODUCT(('Dvd Calendar'!$E$1053:$CZ$1053&gt;AS$12)*('Dvd Calendar'!$E$1053:$CZ$1053&lt;=AS$13)*'Dvd Calendar'!$E$1056:$CZ$1056*(('Dvd Calendar'!$E$1058:$CZ$1058='Field Check'!$C$56)*('Field Check'!$C$56&lt;&gt;"")+('Dvd Calendar'!$E$1058:$CZ$1058='Field Check'!$C$57)*('Field Check'!$C$57&lt;&gt;"")))/'AS51'!$B$3,"")))</f>
        <v/>
      </c>
      <c r="AT111" s="163">
        <f>IF(AT$13="","",IF($B111="","",IFERROR($C111*$D111*SUMPRODUCT(('Dvd Calendar'!$E$1053:$CZ$1053&gt;AT$12)*('Dvd Calendar'!$E$1053:$CZ$1053&lt;=AT$13)*'Dvd Calendar'!$E$1056:$CZ$1056*(('Dvd Calendar'!$E$1058:$CZ$1058='Field Check'!$C$56)*('Field Check'!$C$56&lt;&gt;"")+('Dvd Calendar'!$E$1058:$CZ$1058='Field Check'!$C$57)*('Field Check'!$C$57&lt;&gt;"")))/'AS51'!$B$3,"")))</f>
        <v/>
      </c>
      <c r="AU111" s="163">
        <f>IF(AU$13="","",IF($B111="","",IFERROR($C111*$D111*SUMPRODUCT(('Dvd Calendar'!$E$1053:$CZ$1053&gt;AU$12)*('Dvd Calendar'!$E$1053:$CZ$1053&lt;=AU$13)*'Dvd Calendar'!$E$1056:$CZ$1056*(('Dvd Calendar'!$E$1058:$CZ$1058='Field Check'!$C$56)*('Field Check'!$C$56&lt;&gt;"")+('Dvd Calendar'!$E$1058:$CZ$1058='Field Check'!$C$57)*('Field Check'!$C$57&lt;&gt;"")))/'AS51'!$B$3,"")))</f>
        <v/>
      </c>
      <c r="AV111" s="163">
        <f>IF(AV$13="","",IF($B111="","",IFERROR($C111*$D111*SUMPRODUCT(('Dvd Calendar'!$E$1053:$CZ$1053&gt;AV$12)*('Dvd Calendar'!$E$1053:$CZ$1053&lt;=AV$13)*'Dvd Calendar'!$E$1056:$CZ$1056*(('Dvd Calendar'!$E$1058:$CZ$1058='Field Check'!$C$56)*('Field Check'!$C$56&lt;&gt;"")+('Dvd Calendar'!$E$1058:$CZ$1058='Field Check'!$C$57)*('Field Check'!$C$57&lt;&gt;"")))/'AS51'!$B$3,"")))</f>
        <v/>
      </c>
      <c r="AW111" s="163">
        <f>IF(AW$13="","",IF($B111="","",IFERROR($C111*$D111*SUMPRODUCT(('Dvd Calendar'!$E$1053:$CZ$1053&gt;AW$12)*('Dvd Calendar'!$E$1053:$CZ$1053&lt;=AW$13)*'Dvd Calendar'!$E$1056:$CZ$1056*(('Dvd Calendar'!$E$1058:$CZ$1058='Field Check'!$C$56)*('Field Check'!$C$56&lt;&gt;"")+('Dvd Calendar'!$E$1058:$CZ$1058='Field Check'!$C$57)*('Field Check'!$C$57&lt;&gt;"")))/'AS51'!$B$3,"")))</f>
        <v/>
      </c>
      <c r="AX111" s="163">
        <f>IF(AX$13="","",IF($B111="","",IFERROR($C111*$D111*SUMPRODUCT(('Dvd Calendar'!$E$1053:$CZ$1053&gt;AX$12)*('Dvd Calendar'!$E$1053:$CZ$1053&lt;=AX$13)*'Dvd Calendar'!$E$1056:$CZ$1056*(('Dvd Calendar'!$E$1058:$CZ$1058='Field Check'!$C$56)*('Field Check'!$C$56&lt;&gt;"")+('Dvd Calendar'!$E$1058:$CZ$1058='Field Check'!$C$57)*('Field Check'!$C$57&lt;&gt;"")))/'AS51'!$B$3,"")))</f>
        <v/>
      </c>
      <c r="AY111" s="163">
        <f>IF(AY$13="","",IF($B111="","",IFERROR($C111*$D111*SUMPRODUCT(('Dvd Calendar'!$E$1053:$CZ$1053&gt;AY$12)*('Dvd Calendar'!$E$1053:$CZ$1053&lt;=AY$13)*'Dvd Calendar'!$E$1056:$CZ$1056*(('Dvd Calendar'!$E$1058:$CZ$1058='Field Check'!$C$56)*('Field Check'!$C$56&lt;&gt;"")+('Dvd Calendar'!$E$1058:$CZ$1058='Field Check'!$C$57)*('Field Check'!$C$57&lt;&gt;"")))/'AS51'!$B$3,"")))</f>
        <v/>
      </c>
      <c r="AZ111" s="163">
        <f>IF(AZ$13="","",IF($B111="","",IFERROR($C111*$D111*SUMPRODUCT(('Dvd Calendar'!$E$1053:$CZ$1053&gt;AZ$12)*('Dvd Calendar'!$E$1053:$CZ$1053&lt;=AZ$13)*'Dvd Calendar'!$E$1056:$CZ$1056*(('Dvd Calendar'!$E$1058:$CZ$1058='Field Check'!$C$56)*('Field Check'!$C$56&lt;&gt;"")+('Dvd Calendar'!$E$1058:$CZ$1058='Field Check'!$C$57)*('Field Check'!$C$57&lt;&gt;"")))/'AS51'!$B$3,"")))</f>
        <v/>
      </c>
      <c r="BA111" s="163">
        <f>IF(BA$13="","",IF($B111="","",IFERROR($C111*$D111*SUMPRODUCT(('Dvd Calendar'!$E$1053:$CZ$1053&gt;BA$12)*('Dvd Calendar'!$E$1053:$CZ$1053&lt;=BA$13)*'Dvd Calendar'!$E$1056:$CZ$1056*(('Dvd Calendar'!$E$1058:$CZ$1058='Field Check'!$C$56)*('Field Check'!$C$56&lt;&gt;"")+('Dvd Calendar'!$E$1058:$CZ$1058='Field Check'!$C$57)*('Field Check'!$C$57&lt;&gt;"")))/'AS51'!$B$3,"")))</f>
        <v/>
      </c>
      <c r="BB111" s="163">
        <f>IF(BB$13="","",IF($B111="","",IFERROR($C111*$D111*SUMPRODUCT(('Dvd Calendar'!$E$1053:$CZ$1053&gt;BB$12)*('Dvd Calendar'!$E$1053:$CZ$1053&lt;=BB$13)*'Dvd Calendar'!$E$1056:$CZ$1056*(('Dvd Calendar'!$E$1058:$CZ$1058='Field Check'!$C$56)*('Field Check'!$C$56&lt;&gt;"")+('Dvd Calendar'!$E$1058:$CZ$1058='Field Check'!$C$57)*('Field Check'!$C$57&lt;&gt;"")))/'AS51'!$B$3,"")))</f>
        <v/>
      </c>
      <c r="BC111" s="163">
        <f>IF(BC$13="","",IF($B111="","",IFERROR($C111*$D111*SUMPRODUCT(('Dvd Calendar'!$E$1053:$CZ$1053&gt;BC$12)*('Dvd Calendar'!$E$1053:$CZ$1053&lt;=BC$13)*'Dvd Calendar'!$E$1056:$CZ$1056*(('Dvd Calendar'!$E$1058:$CZ$1058='Field Check'!$C$56)*('Field Check'!$C$56&lt;&gt;"")+('Dvd Calendar'!$E$1058:$CZ$1058='Field Check'!$C$57)*('Field Check'!$C$57&lt;&gt;"")))/'AS51'!$B$3,"")))</f>
        <v/>
      </c>
      <c r="BD111" s="163">
        <f>IF(BD$13="","",IF($B111="","",IFERROR($C111*$D111*SUMPRODUCT(('Dvd Calendar'!$E$1053:$CZ$1053&gt;BD$12)*('Dvd Calendar'!$E$1053:$CZ$1053&lt;=BD$13)*'Dvd Calendar'!$E$1056:$CZ$1056*(('Dvd Calendar'!$E$1058:$CZ$1058='Field Check'!$C$56)*('Field Check'!$C$56&lt;&gt;"")+('Dvd Calendar'!$E$1058:$CZ$1058='Field Check'!$C$57)*('Field Check'!$C$57&lt;&gt;"")))/'AS51'!$B$3,"")))</f>
        <v/>
      </c>
      <c r="BE111" s="163">
        <f>IF(BE$13="","",IF($B111="","",IFERROR($C111*$D111*SUMPRODUCT(('Dvd Calendar'!$E$1053:$CZ$1053&gt;BE$12)*('Dvd Calendar'!$E$1053:$CZ$1053&lt;=BE$13)*'Dvd Calendar'!$E$1056:$CZ$1056*(('Dvd Calendar'!$E$1058:$CZ$1058='Field Check'!$C$56)*('Field Check'!$C$56&lt;&gt;"")+('Dvd Calendar'!$E$1058:$CZ$1058='Field Check'!$C$57)*('Field Check'!$C$57&lt;&gt;"")))/'AS51'!$B$3,"")))</f>
        <v/>
      </c>
      <c r="BF111" s="163">
        <f>IF(BF$13="","",IF($B111="","",IFERROR($C111*$D111*SUMPRODUCT(('Dvd Calendar'!$E$1053:$CZ$1053&gt;BF$12)*('Dvd Calendar'!$E$1053:$CZ$1053&lt;=BF$13)*'Dvd Calendar'!$E$1056:$CZ$1056*(('Dvd Calendar'!$E$1058:$CZ$1058='Field Check'!$C$56)*('Field Check'!$C$56&lt;&gt;"")+('Dvd Calendar'!$E$1058:$CZ$1058='Field Check'!$C$57)*('Field Check'!$C$57&lt;&gt;"")))/'AS51'!$B$3,"")))</f>
        <v/>
      </c>
      <c r="BH111" s="163">
        <f>IF(BH$13="","",IF($B111="","",IFERROR(AQ111*$E111/100,"")))</f>
        <v/>
      </c>
      <c r="BI111" s="163">
        <f>IF(BI$13="","",IF($B111="","",IFERROR(AR111*$E111/100,"")))</f>
        <v/>
      </c>
      <c r="BJ111" s="163">
        <f>IF(BJ$13="","",IF($B111="","",IFERROR(AS111*$E111/100,"")))</f>
        <v/>
      </c>
      <c r="BK111" s="163">
        <f>IF(BK$13="","",IF($B111="","",IFERROR(AT111*$E111/100,"")))</f>
        <v/>
      </c>
      <c r="BL111" s="163">
        <f>IF(BL$13="","",IF($B111="","",IFERROR(AU111*$E111/100,"")))</f>
        <v/>
      </c>
      <c r="BM111" s="163">
        <f>IF(BM$13="","",IF($B111="","",IFERROR(AV111*$E111/100,"")))</f>
        <v/>
      </c>
      <c r="BN111" s="163">
        <f>IF(BN$13="","",IF($B111="","",IFERROR(AW111*$E111/100,"")))</f>
        <v/>
      </c>
      <c r="BO111" s="163">
        <f>IF(BO$13="","",IF($B111="","",IFERROR(AX111*$E111/100,"")))</f>
        <v/>
      </c>
      <c r="BP111" s="163">
        <f>IF(BP$13="","",IF($B111="","",IFERROR(AY111*$E111/100,"")))</f>
        <v/>
      </c>
      <c r="BQ111" s="163">
        <f>IF(BQ$13="","",IF($B111="","",IFERROR(AZ111*$E111/100,"")))</f>
        <v/>
      </c>
      <c r="BR111" s="163">
        <f>IF(BR$13="","",IF($B111="","",IFERROR(BA111*$E111/100,"")))</f>
        <v/>
      </c>
      <c r="BS111" s="163">
        <f>IF(BS$13="","",IF($B111="","",IFERROR(BB111*$E111/100,"")))</f>
        <v/>
      </c>
      <c r="BT111" s="163">
        <f>IF(BT$13="","",IF($B111="","",IFERROR(BC111*$E111/100,"")))</f>
        <v/>
      </c>
      <c r="BU111" s="163">
        <f>IF(BU$13="","",IF($B111="","",IFERROR(BD111*$E111/100,"")))</f>
        <v/>
      </c>
      <c r="BV111" s="163">
        <f>IF(BV$13="","",IF($B111="","",IFERROR(BE111*$E111/100,"")))</f>
        <v/>
      </c>
      <c r="BW111" s="163">
        <f>IF(BW$13="","",IF($B111="","",IFERROR(BF111*$E111/100,"")))</f>
        <v/>
      </c>
    </row>
    <row r="112">
      <c r="B112" s="126">
        <f>IF('AS51'!$C$102="","",'AS51'!$C$102)</f>
        <v/>
      </c>
      <c r="C112" s="74">
        <f>IF('AS51'!$B$102="","",'AS51'!$B$102)</f>
        <v/>
      </c>
      <c r="D112" s="75">
        <f>IFERROR('AS51'!$Q$102,1)</f>
        <v/>
      </c>
      <c r="E112" s="76">
        <f>IF($B112="","",IF(ISNUMBER('AS51'!$I$102),'AS51'!$I$102,'Index Summary'!$C$7))</f>
        <v/>
      </c>
      <c r="F112" s="77">
        <f>IF(F$13="","",IF($B112="","",IFERROR($C112*$D112*IF((Override!$C$4="ON")*(COUNTIFS(Override!$B$11:$B$40,$B112,Override!$D$11:$D$40,1,Override!$E$11:$E$40,"&gt;=0")-COUNTIFS(Override!$B$11:$B$40,$B112,Override!$D$11:$D$40,1,Override!$E$11:$E$40,"&gt;=0",Override!$C$11:$C$40,"MXAU"))&gt;0,SUMIFS(Override!$E$11:$E$40,Override!$B$11:$B$40,$B112,Override!$D$11:$D$40,1)-SUMIFS(Override!$E$11:$E$40,Override!$B$11:$B$40,$B112,Override!$D$11:$D$40,1,Override!$C$11:$C$40,"MXAU"),Override!$C$147)/'AS51'!$B$3,"")))</f>
        <v/>
      </c>
      <c r="G112" s="77">
        <f>IF(G$13="","",IF($B112="","",IFERROR($C112*$D112*IF((Override!$C$4="ON")*(COUNTIFS(Override!$B$11:$B$40,$B112,Override!$D$11:$D$40,2,Override!$E$11:$E$40,"&gt;=0")-COUNTIFS(Override!$B$11:$B$40,$B112,Override!$D$11:$D$40,2,Override!$E$11:$E$40,"&gt;=0",Override!$C$11:$C$40,"MXAU"))&gt;0,SUMIFS(Override!$E$11:$E$40,Override!$B$11:$B$40,$B112,Override!$D$11:$D$40,2)-SUMIFS(Override!$E$11:$E$40,Override!$B$11:$B$40,$B112,Override!$D$11:$D$40,2,Override!$C$11:$C$40,"MXAU"),Override!$D$147)/'AS51'!$B$3,"")))</f>
        <v/>
      </c>
      <c r="H112" s="77">
        <f>IF(H$13="","",IF($B112="","",IFERROR($C112*$D112*IF((Override!$C$4="ON")*(COUNTIFS(Override!$B$11:$B$40,$B112,Override!$D$11:$D$40,3,Override!$E$11:$E$40,"&gt;=0")-COUNTIFS(Override!$B$11:$B$40,$B112,Override!$D$11:$D$40,3,Override!$E$11:$E$40,"&gt;=0",Override!$C$11:$C$40,"MXAU"))&gt;0,SUMIFS(Override!$E$11:$E$40,Override!$B$11:$B$40,$B112,Override!$D$11:$D$40,3)-SUMIFS(Override!$E$11:$E$40,Override!$B$11:$B$40,$B112,Override!$D$11:$D$40,3,Override!$C$11:$C$40,"MXAU"),Override!$E$147)/'AS51'!$B$3,"")))</f>
        <v/>
      </c>
      <c r="I112" s="77">
        <f>IF(I$13="","",IF($B112="","",IFERROR($C112*$D112*IF((Override!$C$4="ON")*(COUNTIFS(Override!$B$11:$B$40,$B112,Override!$D$11:$D$40,4,Override!$E$11:$E$40,"&gt;=0")-COUNTIFS(Override!$B$11:$B$40,$B112,Override!$D$11:$D$40,4,Override!$E$11:$E$40,"&gt;=0",Override!$C$11:$C$40,"MXAU"))&gt;0,SUMIFS(Override!$E$11:$E$40,Override!$B$11:$B$40,$B112,Override!$D$11:$D$40,4)-SUMIFS(Override!$E$11:$E$40,Override!$B$11:$B$40,$B112,Override!$D$11:$D$40,4,Override!$C$11:$C$40,"MXAU"),Override!$F$147)/'AS51'!$B$3,"")))</f>
        <v/>
      </c>
      <c r="J112" s="77">
        <f>IF(J$13="","",IF($B112="","",IFERROR($C112*$D112*IF((Override!$C$4="ON")*(COUNTIFS(Override!$B$11:$B$40,$B112,Override!$D$11:$D$40,5,Override!$E$11:$E$40,"&gt;=0")-COUNTIFS(Override!$B$11:$B$40,$B112,Override!$D$11:$D$40,5,Override!$E$11:$E$40,"&gt;=0",Override!$C$11:$C$40,"MXAU"))&gt;0,SUMIFS(Override!$E$11:$E$40,Override!$B$11:$B$40,$B112,Override!$D$11:$D$40,5)-SUMIFS(Override!$E$11:$E$40,Override!$B$11:$B$40,$B112,Override!$D$11:$D$40,5,Override!$C$11:$C$40,"MXAU"),Override!$G$147)/'AS51'!$B$3,"")))</f>
        <v/>
      </c>
      <c r="K112" s="77">
        <f>IF(K$13="","",IF($B112="","",IFERROR($C112*$D112*IF((Override!$C$4="ON")*(COUNTIFS(Override!$B$11:$B$40,$B112,Override!$D$11:$D$40,6,Override!$E$11:$E$40,"&gt;=0")-COUNTIFS(Override!$B$11:$B$40,$B112,Override!$D$11:$D$40,6,Override!$E$11:$E$40,"&gt;=0",Override!$C$11:$C$40,"MXAU"))&gt;0,SUMIFS(Override!$E$11:$E$40,Override!$B$11:$B$40,$B112,Override!$D$11:$D$40,6)-SUMIFS(Override!$E$11:$E$40,Override!$B$11:$B$40,$B112,Override!$D$11:$D$40,6,Override!$C$11:$C$40,"MXAU"),Override!$H$147)/'AS51'!$B$3,"")))</f>
        <v/>
      </c>
      <c r="L112" s="77">
        <f>IF(L$13="","",IF($B112="","",IFERROR($C112*$D112*IF((Override!$C$4="ON")*(COUNTIFS(Override!$B$11:$B$40,$B112,Override!$D$11:$D$40,7,Override!$E$11:$E$40,"&gt;=0")-COUNTIFS(Override!$B$11:$B$40,$B112,Override!$D$11:$D$40,7,Override!$E$11:$E$40,"&gt;=0",Override!$C$11:$C$40,"MXAU"))&gt;0,SUMIFS(Override!$E$11:$E$40,Override!$B$11:$B$40,$B112,Override!$D$11:$D$40,7)-SUMIFS(Override!$E$11:$E$40,Override!$B$11:$B$40,$B112,Override!$D$11:$D$40,7,Override!$C$11:$C$40,"MXAU"),Override!$I$147)/'AS51'!$B$3,"")))</f>
        <v/>
      </c>
      <c r="M112" s="77">
        <f>IF(M$13="","",IF($B112="","",IFERROR($C112*$D112*IF((Override!$C$4="ON")*(COUNTIFS(Override!$B$11:$B$40,$B112,Override!$D$11:$D$40,8,Override!$E$11:$E$40,"&gt;=0")-COUNTIFS(Override!$B$11:$B$40,$B112,Override!$D$11:$D$40,8,Override!$E$11:$E$40,"&gt;=0",Override!$C$11:$C$40,"MXAU"))&gt;0,SUMIFS(Override!$E$11:$E$40,Override!$B$11:$B$40,$B112,Override!$D$11:$D$40,8)-SUMIFS(Override!$E$11:$E$40,Override!$B$11:$B$40,$B112,Override!$D$11:$D$40,8,Override!$C$11:$C$40,"MXAU"),Override!$J$147)/'AS51'!$B$3,"")))</f>
        <v/>
      </c>
      <c r="N112" s="77">
        <f>IF(N$13="","",IF($B112="","",IFERROR($C112*$D112*IF((Override!$C$4="ON")*(COUNTIFS(Override!$B$11:$B$40,$B112,Override!$D$11:$D$40,9,Override!$E$11:$E$40,"&gt;=0")-COUNTIFS(Override!$B$11:$B$40,$B112,Override!$D$11:$D$40,9,Override!$E$11:$E$40,"&gt;=0",Override!$C$11:$C$40,"MXAU"))&gt;0,SUMIFS(Override!$E$11:$E$40,Override!$B$11:$B$40,$B112,Override!$D$11:$D$40,9)-SUMIFS(Override!$E$11:$E$40,Override!$B$11:$B$40,$B112,Override!$D$11:$D$40,9,Override!$C$11:$C$40,"MXAU"),Override!$K$147)/'AS51'!$B$3,"")))</f>
        <v/>
      </c>
      <c r="O112" s="77">
        <f>IF(O$13="","",IF($B112="","",IFERROR($C112*$D112*IF((Override!$C$4="ON")*(COUNTIFS(Override!$B$11:$B$40,$B112,Override!$D$11:$D$40,10,Override!$E$11:$E$40,"&gt;=0")-COUNTIFS(Override!$B$11:$B$40,$B112,Override!$D$11:$D$40,10,Override!$E$11:$E$40,"&gt;=0",Override!$C$11:$C$40,"MXAU"))&gt;0,SUMIFS(Override!$E$11:$E$40,Override!$B$11:$B$40,$B112,Override!$D$11:$D$40,10)-SUMIFS(Override!$E$11:$E$40,Override!$B$11:$B$40,$B112,Override!$D$11:$D$40,10,Override!$C$11:$C$40,"MXAU"),Override!$L$147)/'AS51'!$B$3,"")))</f>
        <v/>
      </c>
      <c r="P112" s="77">
        <f>IF(P$13="","",IF($B112="","",IFERROR($C112*$D112*IF((Override!$C$4="ON")*(COUNTIFS(Override!$B$11:$B$40,$B112,Override!$D$11:$D$40,11,Override!$E$11:$E$40,"&gt;=0")-COUNTIFS(Override!$B$11:$B$40,$B112,Override!$D$11:$D$40,11,Override!$E$11:$E$40,"&gt;=0",Override!$C$11:$C$40,"MXAU"))&gt;0,SUMIFS(Override!$E$11:$E$40,Override!$B$11:$B$40,$B112,Override!$D$11:$D$40,11)-SUMIFS(Override!$E$11:$E$40,Override!$B$11:$B$40,$B112,Override!$D$11:$D$40,11,Override!$C$11:$C$40,"MXAU"),Override!$M$147)/'AS51'!$B$3,"")))</f>
        <v/>
      </c>
      <c r="Q112" s="77">
        <f>IF(Q$13="","",IF($B112="","",IFERROR($C112*$D112*IF((Override!$C$4="ON")*(COUNTIFS(Override!$B$11:$B$40,$B112,Override!$D$11:$D$40,12,Override!$E$11:$E$40,"&gt;=0")-COUNTIFS(Override!$B$11:$B$40,$B112,Override!$D$11:$D$40,12,Override!$E$11:$E$40,"&gt;=0",Override!$C$11:$C$40,"MXAU"))&gt;0,SUMIFS(Override!$E$11:$E$40,Override!$B$11:$B$40,$B112,Override!$D$11:$D$40,12)-SUMIFS(Override!$E$11:$E$40,Override!$B$11:$B$40,$B112,Override!$D$11:$D$40,12,Override!$C$11:$C$40,"MXAU"),Override!$N$147)/'AS51'!$B$3,"")))</f>
        <v/>
      </c>
      <c r="R112" s="77">
        <f>IF(R$13="","",IF($B112="","",IFERROR($C112*$D112*IF((Override!$C$4="ON")*(COUNTIFS(Override!$B$11:$B$40,$B112,Override!$D$11:$D$40,13,Override!$E$11:$E$40,"&gt;=0")-COUNTIFS(Override!$B$11:$B$40,$B112,Override!$D$11:$D$40,13,Override!$E$11:$E$40,"&gt;=0",Override!$C$11:$C$40,"MXAU"))&gt;0,SUMIFS(Override!$E$11:$E$40,Override!$B$11:$B$40,$B112,Override!$D$11:$D$40,13)-SUMIFS(Override!$E$11:$E$40,Override!$B$11:$B$40,$B112,Override!$D$11:$D$40,13,Override!$C$11:$C$40,"MXAU"),Override!$O$147)/'AS51'!$B$3,"")))</f>
        <v/>
      </c>
      <c r="S112" s="77">
        <f>IF(S$13="","",IF($B112="","",IFERROR($C112*$D112*IF((Override!$C$4="ON")*(COUNTIFS(Override!$B$11:$B$40,$B112,Override!$D$11:$D$40,14,Override!$E$11:$E$40,"&gt;=0")-COUNTIFS(Override!$B$11:$B$40,$B112,Override!$D$11:$D$40,14,Override!$E$11:$E$40,"&gt;=0",Override!$C$11:$C$40,"MXAU"))&gt;0,SUMIFS(Override!$E$11:$E$40,Override!$B$11:$B$40,$B112,Override!$D$11:$D$40,14)-SUMIFS(Override!$E$11:$E$40,Override!$B$11:$B$40,$B112,Override!$D$11:$D$40,14,Override!$C$11:$C$40,"MXAU"),Override!$P$147)/'AS51'!$B$3,"")))</f>
        <v/>
      </c>
      <c r="T112" s="77">
        <f>IF(T$13="","",IF($B112="","",IFERROR($C112*$D112*IF((Override!$C$4="ON")*(COUNTIFS(Override!$B$11:$B$40,$B112,Override!$D$11:$D$40,15,Override!$E$11:$E$40,"&gt;=0")-COUNTIFS(Override!$B$11:$B$40,$B112,Override!$D$11:$D$40,15,Override!$E$11:$E$40,"&gt;=0",Override!$C$11:$C$40,"MXAU"))&gt;0,SUMIFS(Override!$E$11:$E$40,Override!$B$11:$B$40,$B112,Override!$D$11:$D$40,15)-SUMIFS(Override!$E$11:$E$40,Override!$B$11:$B$40,$B112,Override!$D$11:$D$40,15,Override!$C$11:$C$40,"MXAU"),Override!$Q$147)/'AS51'!$B$3,"")))</f>
        <v/>
      </c>
      <c r="U112" s="77">
        <f>IF(U$13="","",IF($B112="","",IFERROR($C112*$D112*IF((Override!$C$4="ON")*(COUNTIFS(Override!$B$11:$B$40,$B112,Override!$D$11:$D$40,16,Override!$E$11:$E$40,"&gt;=0")-COUNTIFS(Override!$B$11:$B$40,$B112,Override!$D$11:$D$40,16,Override!$E$11:$E$40,"&gt;=0",Override!$C$11:$C$40,"MXAU"))&gt;0,SUMIFS(Override!$E$11:$E$40,Override!$B$11:$B$40,$B112,Override!$D$11:$D$40,16)-SUMIFS(Override!$E$11:$E$40,Override!$B$11:$B$40,$B112,Override!$D$11:$D$40,16,Override!$C$11:$C$40,"MXAU"),Override!$R$147)/'AS51'!$B$3,"")))</f>
        <v/>
      </c>
      <c r="W112" s="77">
        <f>IF(W$13="","",IF($B112="","",IFERROR(F112*$E112/100,"")))</f>
        <v/>
      </c>
      <c r="X112" s="77">
        <f>IF(X$13="","",IF($B112="","",IFERROR(G112*$E112/100,"")))</f>
        <v/>
      </c>
      <c r="Y112" s="77">
        <f>IF(Y$13="","",IF($B112="","",IFERROR(H112*$E112/100,"")))</f>
        <v/>
      </c>
      <c r="Z112" s="77">
        <f>IF(Z$13="","",IF($B112="","",IFERROR(I112*$E112/100,"")))</f>
        <v/>
      </c>
      <c r="AA112" s="77">
        <f>IF(AA$13="","",IF($B112="","",IFERROR(J112*$E112/100,"")))</f>
        <v/>
      </c>
      <c r="AB112" s="77">
        <f>IF(AB$13="","",IF($B112="","",IFERROR(K112*$E112/100,"")))</f>
        <v/>
      </c>
      <c r="AC112" s="77">
        <f>IF(AC$13="","",IF($B112="","",IFERROR(L112*$E112/100,"")))</f>
        <v/>
      </c>
      <c r="AD112" s="77">
        <f>IF(AD$13="","",IF($B112="","",IFERROR(M112*$E112/100,"")))</f>
        <v/>
      </c>
      <c r="AE112" s="77">
        <f>IF(AE$13="","",IF($B112="","",IFERROR(N112*$E112/100,"")))</f>
        <v/>
      </c>
      <c r="AF112" s="77">
        <f>IF(AF$13="","",IF($B112="","",IFERROR(O112*$E112/100,"")))</f>
        <v/>
      </c>
      <c r="AG112" s="77">
        <f>IF(AG$13="","",IF($B112="","",IFERROR(P112*$E112/100,"")))</f>
        <v/>
      </c>
      <c r="AH112" s="77">
        <f>IF(AH$13="","",IF($B112="","",IFERROR(Q112*$E112/100,"")))</f>
        <v/>
      </c>
      <c r="AI112" s="77">
        <f>IF(AI$13="","",IF($B112="","",IFERROR(R112*$E112/100,"")))</f>
        <v/>
      </c>
      <c r="AJ112" s="77">
        <f>IF(AJ$13="","",IF($B112="","",IFERROR(S112*$E112/100,"")))</f>
        <v/>
      </c>
      <c r="AK112" s="77">
        <f>IF(AK$13="","",IF($B112="","",IFERROR(T112*$E112/100,"")))</f>
        <v/>
      </c>
      <c r="AL112" s="77">
        <f>IF(AL$13="","",IF($B112="","",IFERROR(U112*$E112/100,"")))</f>
        <v/>
      </c>
      <c r="AN112" s="77">
        <f>IF($B112="","",SUMIF($F$13:$U$13,"&lt;="&amp;Sector!$D$51,$F112:$U112))</f>
        <v/>
      </c>
      <c r="AO112" s="77">
        <f>IF($B112="","",SUMIF($W$13:$AL$13,"&lt;="&amp;Sector!$D$51,$W112:$AL112))</f>
        <v/>
      </c>
      <c r="AQ112" s="163">
        <f>IF(AQ$13="","",IF($B112="","",IFERROR($C112*$D112*SUMPRODUCT(('Dvd Calendar'!$E$1064:$CZ$1064&gt;AQ$12)*('Dvd Calendar'!$E$1064:$CZ$1064&lt;=AQ$13)*'Dvd Calendar'!$E$1067:$CZ$1067*(('Dvd Calendar'!$E$1069:$CZ$1069='Field Check'!$C$56)*('Field Check'!$C$56&lt;&gt;"")+('Dvd Calendar'!$E$1069:$CZ$1069='Field Check'!$C$57)*('Field Check'!$C$57&lt;&gt;"")))/'AS51'!$B$3,"")))</f>
        <v/>
      </c>
      <c r="AR112" s="163">
        <f>IF(AR$13="","",IF($B112="","",IFERROR($C112*$D112*SUMPRODUCT(('Dvd Calendar'!$E$1064:$CZ$1064&gt;AR$12)*('Dvd Calendar'!$E$1064:$CZ$1064&lt;=AR$13)*'Dvd Calendar'!$E$1067:$CZ$1067*(('Dvd Calendar'!$E$1069:$CZ$1069='Field Check'!$C$56)*('Field Check'!$C$56&lt;&gt;"")+('Dvd Calendar'!$E$1069:$CZ$1069='Field Check'!$C$57)*('Field Check'!$C$57&lt;&gt;"")))/'AS51'!$B$3,"")))</f>
        <v/>
      </c>
      <c r="AS112" s="163">
        <f>IF(AS$13="","",IF($B112="","",IFERROR($C112*$D112*SUMPRODUCT(('Dvd Calendar'!$E$1064:$CZ$1064&gt;AS$12)*('Dvd Calendar'!$E$1064:$CZ$1064&lt;=AS$13)*'Dvd Calendar'!$E$1067:$CZ$1067*(('Dvd Calendar'!$E$1069:$CZ$1069='Field Check'!$C$56)*('Field Check'!$C$56&lt;&gt;"")+('Dvd Calendar'!$E$1069:$CZ$1069='Field Check'!$C$57)*('Field Check'!$C$57&lt;&gt;"")))/'AS51'!$B$3,"")))</f>
        <v/>
      </c>
      <c r="AT112" s="163">
        <f>IF(AT$13="","",IF($B112="","",IFERROR($C112*$D112*SUMPRODUCT(('Dvd Calendar'!$E$1064:$CZ$1064&gt;AT$12)*('Dvd Calendar'!$E$1064:$CZ$1064&lt;=AT$13)*'Dvd Calendar'!$E$1067:$CZ$1067*(('Dvd Calendar'!$E$1069:$CZ$1069='Field Check'!$C$56)*('Field Check'!$C$56&lt;&gt;"")+('Dvd Calendar'!$E$1069:$CZ$1069='Field Check'!$C$57)*('Field Check'!$C$57&lt;&gt;"")))/'AS51'!$B$3,"")))</f>
        <v/>
      </c>
      <c r="AU112" s="163">
        <f>IF(AU$13="","",IF($B112="","",IFERROR($C112*$D112*SUMPRODUCT(('Dvd Calendar'!$E$1064:$CZ$1064&gt;AU$12)*('Dvd Calendar'!$E$1064:$CZ$1064&lt;=AU$13)*'Dvd Calendar'!$E$1067:$CZ$1067*(('Dvd Calendar'!$E$1069:$CZ$1069='Field Check'!$C$56)*('Field Check'!$C$56&lt;&gt;"")+('Dvd Calendar'!$E$1069:$CZ$1069='Field Check'!$C$57)*('Field Check'!$C$57&lt;&gt;"")))/'AS51'!$B$3,"")))</f>
        <v/>
      </c>
      <c r="AV112" s="163">
        <f>IF(AV$13="","",IF($B112="","",IFERROR($C112*$D112*SUMPRODUCT(('Dvd Calendar'!$E$1064:$CZ$1064&gt;AV$12)*('Dvd Calendar'!$E$1064:$CZ$1064&lt;=AV$13)*'Dvd Calendar'!$E$1067:$CZ$1067*(('Dvd Calendar'!$E$1069:$CZ$1069='Field Check'!$C$56)*('Field Check'!$C$56&lt;&gt;"")+('Dvd Calendar'!$E$1069:$CZ$1069='Field Check'!$C$57)*('Field Check'!$C$57&lt;&gt;"")))/'AS51'!$B$3,"")))</f>
        <v/>
      </c>
      <c r="AW112" s="163">
        <f>IF(AW$13="","",IF($B112="","",IFERROR($C112*$D112*SUMPRODUCT(('Dvd Calendar'!$E$1064:$CZ$1064&gt;AW$12)*('Dvd Calendar'!$E$1064:$CZ$1064&lt;=AW$13)*'Dvd Calendar'!$E$1067:$CZ$1067*(('Dvd Calendar'!$E$1069:$CZ$1069='Field Check'!$C$56)*('Field Check'!$C$56&lt;&gt;"")+('Dvd Calendar'!$E$1069:$CZ$1069='Field Check'!$C$57)*('Field Check'!$C$57&lt;&gt;"")))/'AS51'!$B$3,"")))</f>
        <v/>
      </c>
      <c r="AX112" s="163">
        <f>IF(AX$13="","",IF($B112="","",IFERROR($C112*$D112*SUMPRODUCT(('Dvd Calendar'!$E$1064:$CZ$1064&gt;AX$12)*('Dvd Calendar'!$E$1064:$CZ$1064&lt;=AX$13)*'Dvd Calendar'!$E$1067:$CZ$1067*(('Dvd Calendar'!$E$1069:$CZ$1069='Field Check'!$C$56)*('Field Check'!$C$56&lt;&gt;"")+('Dvd Calendar'!$E$1069:$CZ$1069='Field Check'!$C$57)*('Field Check'!$C$57&lt;&gt;"")))/'AS51'!$B$3,"")))</f>
        <v/>
      </c>
      <c r="AY112" s="163">
        <f>IF(AY$13="","",IF($B112="","",IFERROR($C112*$D112*SUMPRODUCT(('Dvd Calendar'!$E$1064:$CZ$1064&gt;AY$12)*('Dvd Calendar'!$E$1064:$CZ$1064&lt;=AY$13)*'Dvd Calendar'!$E$1067:$CZ$1067*(('Dvd Calendar'!$E$1069:$CZ$1069='Field Check'!$C$56)*('Field Check'!$C$56&lt;&gt;"")+('Dvd Calendar'!$E$1069:$CZ$1069='Field Check'!$C$57)*('Field Check'!$C$57&lt;&gt;"")))/'AS51'!$B$3,"")))</f>
        <v/>
      </c>
      <c r="AZ112" s="163">
        <f>IF(AZ$13="","",IF($B112="","",IFERROR($C112*$D112*SUMPRODUCT(('Dvd Calendar'!$E$1064:$CZ$1064&gt;AZ$12)*('Dvd Calendar'!$E$1064:$CZ$1064&lt;=AZ$13)*'Dvd Calendar'!$E$1067:$CZ$1067*(('Dvd Calendar'!$E$1069:$CZ$1069='Field Check'!$C$56)*('Field Check'!$C$56&lt;&gt;"")+('Dvd Calendar'!$E$1069:$CZ$1069='Field Check'!$C$57)*('Field Check'!$C$57&lt;&gt;"")))/'AS51'!$B$3,"")))</f>
        <v/>
      </c>
      <c r="BA112" s="163">
        <f>IF(BA$13="","",IF($B112="","",IFERROR($C112*$D112*SUMPRODUCT(('Dvd Calendar'!$E$1064:$CZ$1064&gt;BA$12)*('Dvd Calendar'!$E$1064:$CZ$1064&lt;=BA$13)*'Dvd Calendar'!$E$1067:$CZ$1067*(('Dvd Calendar'!$E$1069:$CZ$1069='Field Check'!$C$56)*('Field Check'!$C$56&lt;&gt;"")+('Dvd Calendar'!$E$1069:$CZ$1069='Field Check'!$C$57)*('Field Check'!$C$57&lt;&gt;"")))/'AS51'!$B$3,"")))</f>
        <v/>
      </c>
      <c r="BB112" s="163">
        <f>IF(BB$13="","",IF($B112="","",IFERROR($C112*$D112*SUMPRODUCT(('Dvd Calendar'!$E$1064:$CZ$1064&gt;BB$12)*('Dvd Calendar'!$E$1064:$CZ$1064&lt;=BB$13)*'Dvd Calendar'!$E$1067:$CZ$1067*(('Dvd Calendar'!$E$1069:$CZ$1069='Field Check'!$C$56)*('Field Check'!$C$56&lt;&gt;"")+('Dvd Calendar'!$E$1069:$CZ$1069='Field Check'!$C$57)*('Field Check'!$C$57&lt;&gt;"")))/'AS51'!$B$3,"")))</f>
        <v/>
      </c>
      <c r="BC112" s="163">
        <f>IF(BC$13="","",IF($B112="","",IFERROR($C112*$D112*SUMPRODUCT(('Dvd Calendar'!$E$1064:$CZ$1064&gt;BC$12)*('Dvd Calendar'!$E$1064:$CZ$1064&lt;=BC$13)*'Dvd Calendar'!$E$1067:$CZ$1067*(('Dvd Calendar'!$E$1069:$CZ$1069='Field Check'!$C$56)*('Field Check'!$C$56&lt;&gt;"")+('Dvd Calendar'!$E$1069:$CZ$1069='Field Check'!$C$57)*('Field Check'!$C$57&lt;&gt;"")))/'AS51'!$B$3,"")))</f>
        <v/>
      </c>
      <c r="BD112" s="163">
        <f>IF(BD$13="","",IF($B112="","",IFERROR($C112*$D112*SUMPRODUCT(('Dvd Calendar'!$E$1064:$CZ$1064&gt;BD$12)*('Dvd Calendar'!$E$1064:$CZ$1064&lt;=BD$13)*'Dvd Calendar'!$E$1067:$CZ$1067*(('Dvd Calendar'!$E$1069:$CZ$1069='Field Check'!$C$56)*('Field Check'!$C$56&lt;&gt;"")+('Dvd Calendar'!$E$1069:$CZ$1069='Field Check'!$C$57)*('Field Check'!$C$57&lt;&gt;"")))/'AS51'!$B$3,"")))</f>
        <v/>
      </c>
      <c r="BE112" s="163">
        <f>IF(BE$13="","",IF($B112="","",IFERROR($C112*$D112*SUMPRODUCT(('Dvd Calendar'!$E$1064:$CZ$1064&gt;BE$12)*('Dvd Calendar'!$E$1064:$CZ$1064&lt;=BE$13)*'Dvd Calendar'!$E$1067:$CZ$1067*(('Dvd Calendar'!$E$1069:$CZ$1069='Field Check'!$C$56)*('Field Check'!$C$56&lt;&gt;"")+('Dvd Calendar'!$E$1069:$CZ$1069='Field Check'!$C$57)*('Field Check'!$C$57&lt;&gt;"")))/'AS51'!$B$3,"")))</f>
        <v/>
      </c>
      <c r="BF112" s="163">
        <f>IF(BF$13="","",IF($B112="","",IFERROR($C112*$D112*SUMPRODUCT(('Dvd Calendar'!$E$1064:$CZ$1064&gt;BF$12)*('Dvd Calendar'!$E$1064:$CZ$1064&lt;=BF$13)*'Dvd Calendar'!$E$1067:$CZ$1067*(('Dvd Calendar'!$E$1069:$CZ$1069='Field Check'!$C$56)*('Field Check'!$C$56&lt;&gt;"")+('Dvd Calendar'!$E$1069:$CZ$1069='Field Check'!$C$57)*('Field Check'!$C$57&lt;&gt;"")))/'AS51'!$B$3,"")))</f>
        <v/>
      </c>
      <c r="BH112" s="163">
        <f>IF(BH$13="","",IF($B112="","",IFERROR(AQ112*$E112/100,"")))</f>
        <v/>
      </c>
      <c r="BI112" s="163">
        <f>IF(BI$13="","",IF($B112="","",IFERROR(AR112*$E112/100,"")))</f>
        <v/>
      </c>
      <c r="BJ112" s="163">
        <f>IF(BJ$13="","",IF($B112="","",IFERROR(AS112*$E112/100,"")))</f>
        <v/>
      </c>
      <c r="BK112" s="163">
        <f>IF(BK$13="","",IF($B112="","",IFERROR(AT112*$E112/100,"")))</f>
        <v/>
      </c>
      <c r="BL112" s="163">
        <f>IF(BL$13="","",IF($B112="","",IFERROR(AU112*$E112/100,"")))</f>
        <v/>
      </c>
      <c r="BM112" s="163">
        <f>IF(BM$13="","",IF($B112="","",IFERROR(AV112*$E112/100,"")))</f>
        <v/>
      </c>
      <c r="BN112" s="163">
        <f>IF(BN$13="","",IF($B112="","",IFERROR(AW112*$E112/100,"")))</f>
        <v/>
      </c>
      <c r="BO112" s="163">
        <f>IF(BO$13="","",IF($B112="","",IFERROR(AX112*$E112/100,"")))</f>
        <v/>
      </c>
      <c r="BP112" s="163">
        <f>IF(BP$13="","",IF($B112="","",IFERROR(AY112*$E112/100,"")))</f>
        <v/>
      </c>
      <c r="BQ112" s="163">
        <f>IF(BQ$13="","",IF($B112="","",IFERROR(AZ112*$E112/100,"")))</f>
        <v/>
      </c>
      <c r="BR112" s="163">
        <f>IF(BR$13="","",IF($B112="","",IFERROR(BA112*$E112/100,"")))</f>
        <v/>
      </c>
      <c r="BS112" s="163">
        <f>IF(BS$13="","",IF($B112="","",IFERROR(BB112*$E112/100,"")))</f>
        <v/>
      </c>
      <c r="BT112" s="163">
        <f>IF(BT$13="","",IF($B112="","",IFERROR(BC112*$E112/100,"")))</f>
        <v/>
      </c>
      <c r="BU112" s="163">
        <f>IF(BU$13="","",IF($B112="","",IFERROR(BD112*$E112/100,"")))</f>
        <v/>
      </c>
      <c r="BV112" s="163">
        <f>IF(BV$13="","",IF($B112="","",IFERROR(BE112*$E112/100,"")))</f>
        <v/>
      </c>
      <c r="BW112" s="163">
        <f>IF(BW$13="","",IF($B112="","",IFERROR(BF112*$E112/100,"")))</f>
        <v/>
      </c>
    </row>
    <row r="113">
      <c r="B113" s="126">
        <f>IF('AS51'!$C$103="","",'AS51'!$C$103)</f>
        <v/>
      </c>
      <c r="C113" s="74">
        <f>IF('AS51'!$B$103="","",'AS51'!$B$103)</f>
        <v/>
      </c>
      <c r="D113" s="75">
        <f>IFERROR('AS51'!$Q$103,1)</f>
        <v/>
      </c>
      <c r="E113" s="76">
        <f>IF($B113="","",IF(ISNUMBER('AS51'!$I$103),'AS51'!$I$103,'Index Summary'!$C$7))</f>
        <v/>
      </c>
      <c r="F113" s="77">
        <f>IF(F$13="","",IF($B113="","",IFERROR($C113*$D113*IF((Override!$C$4="ON")*(COUNTIFS(Override!$B$11:$B$40,$B113,Override!$D$11:$D$40,1,Override!$E$11:$E$40,"&gt;=0")-COUNTIFS(Override!$B$11:$B$40,$B113,Override!$D$11:$D$40,1,Override!$E$11:$E$40,"&gt;=0",Override!$C$11:$C$40,"MXAU"))&gt;0,SUMIFS(Override!$E$11:$E$40,Override!$B$11:$B$40,$B113,Override!$D$11:$D$40,1)-SUMIFS(Override!$E$11:$E$40,Override!$B$11:$B$40,$B113,Override!$D$11:$D$40,1,Override!$C$11:$C$40,"MXAU"),Override!$C$148)/'AS51'!$B$3,"")))</f>
        <v/>
      </c>
      <c r="G113" s="77">
        <f>IF(G$13="","",IF($B113="","",IFERROR($C113*$D113*IF((Override!$C$4="ON")*(COUNTIFS(Override!$B$11:$B$40,$B113,Override!$D$11:$D$40,2,Override!$E$11:$E$40,"&gt;=0")-COUNTIFS(Override!$B$11:$B$40,$B113,Override!$D$11:$D$40,2,Override!$E$11:$E$40,"&gt;=0",Override!$C$11:$C$40,"MXAU"))&gt;0,SUMIFS(Override!$E$11:$E$40,Override!$B$11:$B$40,$B113,Override!$D$11:$D$40,2)-SUMIFS(Override!$E$11:$E$40,Override!$B$11:$B$40,$B113,Override!$D$11:$D$40,2,Override!$C$11:$C$40,"MXAU"),Override!$D$148)/'AS51'!$B$3,"")))</f>
        <v/>
      </c>
      <c r="H113" s="77">
        <f>IF(H$13="","",IF($B113="","",IFERROR($C113*$D113*IF((Override!$C$4="ON")*(COUNTIFS(Override!$B$11:$B$40,$B113,Override!$D$11:$D$40,3,Override!$E$11:$E$40,"&gt;=0")-COUNTIFS(Override!$B$11:$B$40,$B113,Override!$D$11:$D$40,3,Override!$E$11:$E$40,"&gt;=0",Override!$C$11:$C$40,"MXAU"))&gt;0,SUMIFS(Override!$E$11:$E$40,Override!$B$11:$B$40,$B113,Override!$D$11:$D$40,3)-SUMIFS(Override!$E$11:$E$40,Override!$B$11:$B$40,$B113,Override!$D$11:$D$40,3,Override!$C$11:$C$40,"MXAU"),Override!$E$148)/'AS51'!$B$3,"")))</f>
        <v/>
      </c>
      <c r="I113" s="77">
        <f>IF(I$13="","",IF($B113="","",IFERROR($C113*$D113*IF((Override!$C$4="ON")*(COUNTIFS(Override!$B$11:$B$40,$B113,Override!$D$11:$D$40,4,Override!$E$11:$E$40,"&gt;=0")-COUNTIFS(Override!$B$11:$B$40,$B113,Override!$D$11:$D$40,4,Override!$E$11:$E$40,"&gt;=0",Override!$C$11:$C$40,"MXAU"))&gt;0,SUMIFS(Override!$E$11:$E$40,Override!$B$11:$B$40,$B113,Override!$D$11:$D$40,4)-SUMIFS(Override!$E$11:$E$40,Override!$B$11:$B$40,$B113,Override!$D$11:$D$40,4,Override!$C$11:$C$40,"MXAU"),Override!$F$148)/'AS51'!$B$3,"")))</f>
        <v/>
      </c>
      <c r="J113" s="77">
        <f>IF(J$13="","",IF($B113="","",IFERROR($C113*$D113*IF((Override!$C$4="ON")*(COUNTIFS(Override!$B$11:$B$40,$B113,Override!$D$11:$D$40,5,Override!$E$11:$E$40,"&gt;=0")-COUNTIFS(Override!$B$11:$B$40,$B113,Override!$D$11:$D$40,5,Override!$E$11:$E$40,"&gt;=0",Override!$C$11:$C$40,"MXAU"))&gt;0,SUMIFS(Override!$E$11:$E$40,Override!$B$11:$B$40,$B113,Override!$D$11:$D$40,5)-SUMIFS(Override!$E$11:$E$40,Override!$B$11:$B$40,$B113,Override!$D$11:$D$40,5,Override!$C$11:$C$40,"MXAU"),Override!$G$148)/'AS51'!$B$3,"")))</f>
        <v/>
      </c>
      <c r="K113" s="77">
        <f>IF(K$13="","",IF($B113="","",IFERROR($C113*$D113*IF((Override!$C$4="ON")*(COUNTIFS(Override!$B$11:$B$40,$B113,Override!$D$11:$D$40,6,Override!$E$11:$E$40,"&gt;=0")-COUNTIFS(Override!$B$11:$B$40,$B113,Override!$D$11:$D$40,6,Override!$E$11:$E$40,"&gt;=0",Override!$C$11:$C$40,"MXAU"))&gt;0,SUMIFS(Override!$E$11:$E$40,Override!$B$11:$B$40,$B113,Override!$D$11:$D$40,6)-SUMIFS(Override!$E$11:$E$40,Override!$B$11:$B$40,$B113,Override!$D$11:$D$40,6,Override!$C$11:$C$40,"MXAU"),Override!$H$148)/'AS51'!$B$3,"")))</f>
        <v/>
      </c>
      <c r="L113" s="77">
        <f>IF(L$13="","",IF($B113="","",IFERROR($C113*$D113*IF((Override!$C$4="ON")*(COUNTIFS(Override!$B$11:$B$40,$B113,Override!$D$11:$D$40,7,Override!$E$11:$E$40,"&gt;=0")-COUNTIFS(Override!$B$11:$B$40,$B113,Override!$D$11:$D$40,7,Override!$E$11:$E$40,"&gt;=0",Override!$C$11:$C$40,"MXAU"))&gt;0,SUMIFS(Override!$E$11:$E$40,Override!$B$11:$B$40,$B113,Override!$D$11:$D$40,7)-SUMIFS(Override!$E$11:$E$40,Override!$B$11:$B$40,$B113,Override!$D$11:$D$40,7,Override!$C$11:$C$40,"MXAU"),Override!$I$148)/'AS51'!$B$3,"")))</f>
        <v/>
      </c>
      <c r="M113" s="77">
        <f>IF(M$13="","",IF($B113="","",IFERROR($C113*$D113*IF((Override!$C$4="ON")*(COUNTIFS(Override!$B$11:$B$40,$B113,Override!$D$11:$D$40,8,Override!$E$11:$E$40,"&gt;=0")-COUNTIFS(Override!$B$11:$B$40,$B113,Override!$D$11:$D$40,8,Override!$E$11:$E$40,"&gt;=0",Override!$C$11:$C$40,"MXAU"))&gt;0,SUMIFS(Override!$E$11:$E$40,Override!$B$11:$B$40,$B113,Override!$D$11:$D$40,8)-SUMIFS(Override!$E$11:$E$40,Override!$B$11:$B$40,$B113,Override!$D$11:$D$40,8,Override!$C$11:$C$40,"MXAU"),Override!$J$148)/'AS51'!$B$3,"")))</f>
        <v/>
      </c>
      <c r="N113" s="77">
        <f>IF(N$13="","",IF($B113="","",IFERROR($C113*$D113*IF((Override!$C$4="ON")*(COUNTIFS(Override!$B$11:$B$40,$B113,Override!$D$11:$D$40,9,Override!$E$11:$E$40,"&gt;=0")-COUNTIFS(Override!$B$11:$B$40,$B113,Override!$D$11:$D$40,9,Override!$E$11:$E$40,"&gt;=0",Override!$C$11:$C$40,"MXAU"))&gt;0,SUMIFS(Override!$E$11:$E$40,Override!$B$11:$B$40,$B113,Override!$D$11:$D$40,9)-SUMIFS(Override!$E$11:$E$40,Override!$B$11:$B$40,$B113,Override!$D$11:$D$40,9,Override!$C$11:$C$40,"MXAU"),Override!$K$148)/'AS51'!$B$3,"")))</f>
        <v/>
      </c>
      <c r="O113" s="77">
        <f>IF(O$13="","",IF($B113="","",IFERROR($C113*$D113*IF((Override!$C$4="ON")*(COUNTIFS(Override!$B$11:$B$40,$B113,Override!$D$11:$D$40,10,Override!$E$11:$E$40,"&gt;=0")-COUNTIFS(Override!$B$11:$B$40,$B113,Override!$D$11:$D$40,10,Override!$E$11:$E$40,"&gt;=0",Override!$C$11:$C$40,"MXAU"))&gt;0,SUMIFS(Override!$E$11:$E$40,Override!$B$11:$B$40,$B113,Override!$D$11:$D$40,10)-SUMIFS(Override!$E$11:$E$40,Override!$B$11:$B$40,$B113,Override!$D$11:$D$40,10,Override!$C$11:$C$40,"MXAU"),Override!$L$148)/'AS51'!$B$3,"")))</f>
        <v/>
      </c>
      <c r="P113" s="77">
        <f>IF(P$13="","",IF($B113="","",IFERROR($C113*$D113*IF((Override!$C$4="ON")*(COUNTIFS(Override!$B$11:$B$40,$B113,Override!$D$11:$D$40,11,Override!$E$11:$E$40,"&gt;=0")-COUNTIFS(Override!$B$11:$B$40,$B113,Override!$D$11:$D$40,11,Override!$E$11:$E$40,"&gt;=0",Override!$C$11:$C$40,"MXAU"))&gt;0,SUMIFS(Override!$E$11:$E$40,Override!$B$11:$B$40,$B113,Override!$D$11:$D$40,11)-SUMIFS(Override!$E$11:$E$40,Override!$B$11:$B$40,$B113,Override!$D$11:$D$40,11,Override!$C$11:$C$40,"MXAU"),Override!$M$148)/'AS51'!$B$3,"")))</f>
        <v/>
      </c>
      <c r="Q113" s="77">
        <f>IF(Q$13="","",IF($B113="","",IFERROR($C113*$D113*IF((Override!$C$4="ON")*(COUNTIFS(Override!$B$11:$B$40,$B113,Override!$D$11:$D$40,12,Override!$E$11:$E$40,"&gt;=0")-COUNTIFS(Override!$B$11:$B$40,$B113,Override!$D$11:$D$40,12,Override!$E$11:$E$40,"&gt;=0",Override!$C$11:$C$40,"MXAU"))&gt;0,SUMIFS(Override!$E$11:$E$40,Override!$B$11:$B$40,$B113,Override!$D$11:$D$40,12)-SUMIFS(Override!$E$11:$E$40,Override!$B$11:$B$40,$B113,Override!$D$11:$D$40,12,Override!$C$11:$C$40,"MXAU"),Override!$N$148)/'AS51'!$B$3,"")))</f>
        <v/>
      </c>
      <c r="R113" s="77">
        <f>IF(R$13="","",IF($B113="","",IFERROR($C113*$D113*IF((Override!$C$4="ON")*(COUNTIFS(Override!$B$11:$B$40,$B113,Override!$D$11:$D$40,13,Override!$E$11:$E$40,"&gt;=0")-COUNTIFS(Override!$B$11:$B$40,$B113,Override!$D$11:$D$40,13,Override!$E$11:$E$40,"&gt;=0",Override!$C$11:$C$40,"MXAU"))&gt;0,SUMIFS(Override!$E$11:$E$40,Override!$B$11:$B$40,$B113,Override!$D$11:$D$40,13)-SUMIFS(Override!$E$11:$E$40,Override!$B$11:$B$40,$B113,Override!$D$11:$D$40,13,Override!$C$11:$C$40,"MXAU"),Override!$O$148)/'AS51'!$B$3,"")))</f>
        <v/>
      </c>
      <c r="S113" s="77">
        <f>IF(S$13="","",IF($B113="","",IFERROR($C113*$D113*IF((Override!$C$4="ON")*(COUNTIFS(Override!$B$11:$B$40,$B113,Override!$D$11:$D$40,14,Override!$E$11:$E$40,"&gt;=0")-COUNTIFS(Override!$B$11:$B$40,$B113,Override!$D$11:$D$40,14,Override!$E$11:$E$40,"&gt;=0",Override!$C$11:$C$40,"MXAU"))&gt;0,SUMIFS(Override!$E$11:$E$40,Override!$B$11:$B$40,$B113,Override!$D$11:$D$40,14)-SUMIFS(Override!$E$11:$E$40,Override!$B$11:$B$40,$B113,Override!$D$11:$D$40,14,Override!$C$11:$C$40,"MXAU"),Override!$P$148)/'AS51'!$B$3,"")))</f>
        <v/>
      </c>
      <c r="T113" s="77">
        <f>IF(T$13="","",IF($B113="","",IFERROR($C113*$D113*IF((Override!$C$4="ON")*(COUNTIFS(Override!$B$11:$B$40,$B113,Override!$D$11:$D$40,15,Override!$E$11:$E$40,"&gt;=0")-COUNTIFS(Override!$B$11:$B$40,$B113,Override!$D$11:$D$40,15,Override!$E$11:$E$40,"&gt;=0",Override!$C$11:$C$40,"MXAU"))&gt;0,SUMIFS(Override!$E$11:$E$40,Override!$B$11:$B$40,$B113,Override!$D$11:$D$40,15)-SUMIFS(Override!$E$11:$E$40,Override!$B$11:$B$40,$B113,Override!$D$11:$D$40,15,Override!$C$11:$C$40,"MXAU"),Override!$Q$148)/'AS51'!$B$3,"")))</f>
        <v/>
      </c>
      <c r="U113" s="77">
        <f>IF(U$13="","",IF($B113="","",IFERROR($C113*$D113*IF((Override!$C$4="ON")*(COUNTIFS(Override!$B$11:$B$40,$B113,Override!$D$11:$D$40,16,Override!$E$11:$E$40,"&gt;=0")-COUNTIFS(Override!$B$11:$B$40,$B113,Override!$D$11:$D$40,16,Override!$E$11:$E$40,"&gt;=0",Override!$C$11:$C$40,"MXAU"))&gt;0,SUMIFS(Override!$E$11:$E$40,Override!$B$11:$B$40,$B113,Override!$D$11:$D$40,16)-SUMIFS(Override!$E$11:$E$40,Override!$B$11:$B$40,$B113,Override!$D$11:$D$40,16,Override!$C$11:$C$40,"MXAU"),Override!$R$148)/'AS51'!$B$3,"")))</f>
        <v/>
      </c>
      <c r="W113" s="77">
        <f>IF(W$13="","",IF($B113="","",IFERROR(F113*$E113/100,"")))</f>
        <v/>
      </c>
      <c r="X113" s="77">
        <f>IF(X$13="","",IF($B113="","",IFERROR(G113*$E113/100,"")))</f>
        <v/>
      </c>
      <c r="Y113" s="77">
        <f>IF(Y$13="","",IF($B113="","",IFERROR(H113*$E113/100,"")))</f>
        <v/>
      </c>
      <c r="Z113" s="77">
        <f>IF(Z$13="","",IF($B113="","",IFERROR(I113*$E113/100,"")))</f>
        <v/>
      </c>
      <c r="AA113" s="77">
        <f>IF(AA$13="","",IF($B113="","",IFERROR(J113*$E113/100,"")))</f>
        <v/>
      </c>
      <c r="AB113" s="77">
        <f>IF(AB$13="","",IF($B113="","",IFERROR(K113*$E113/100,"")))</f>
        <v/>
      </c>
      <c r="AC113" s="77">
        <f>IF(AC$13="","",IF($B113="","",IFERROR(L113*$E113/100,"")))</f>
        <v/>
      </c>
      <c r="AD113" s="77">
        <f>IF(AD$13="","",IF($B113="","",IFERROR(M113*$E113/100,"")))</f>
        <v/>
      </c>
      <c r="AE113" s="77">
        <f>IF(AE$13="","",IF($B113="","",IFERROR(N113*$E113/100,"")))</f>
        <v/>
      </c>
      <c r="AF113" s="77">
        <f>IF(AF$13="","",IF($B113="","",IFERROR(O113*$E113/100,"")))</f>
        <v/>
      </c>
      <c r="AG113" s="77">
        <f>IF(AG$13="","",IF($B113="","",IFERROR(P113*$E113/100,"")))</f>
        <v/>
      </c>
      <c r="AH113" s="77">
        <f>IF(AH$13="","",IF($B113="","",IFERROR(Q113*$E113/100,"")))</f>
        <v/>
      </c>
      <c r="AI113" s="77">
        <f>IF(AI$13="","",IF($B113="","",IFERROR(R113*$E113/100,"")))</f>
        <v/>
      </c>
      <c r="AJ113" s="77">
        <f>IF(AJ$13="","",IF($B113="","",IFERROR(S113*$E113/100,"")))</f>
        <v/>
      </c>
      <c r="AK113" s="77">
        <f>IF(AK$13="","",IF($B113="","",IFERROR(T113*$E113/100,"")))</f>
        <v/>
      </c>
      <c r="AL113" s="77">
        <f>IF(AL$13="","",IF($B113="","",IFERROR(U113*$E113/100,"")))</f>
        <v/>
      </c>
      <c r="AN113" s="77">
        <f>IF($B113="","",SUMIF($F$13:$U$13,"&lt;="&amp;Sector!$D$51,$F113:$U113))</f>
        <v/>
      </c>
      <c r="AO113" s="77">
        <f>IF($B113="","",SUMIF($W$13:$AL$13,"&lt;="&amp;Sector!$D$51,$W113:$AL113))</f>
        <v/>
      </c>
      <c r="AQ113" s="163">
        <f>IF(AQ$13="","",IF($B113="","",IFERROR($C113*$D113*SUMPRODUCT(('Dvd Calendar'!$E$1075:$CZ$1075&gt;AQ$12)*('Dvd Calendar'!$E$1075:$CZ$1075&lt;=AQ$13)*'Dvd Calendar'!$E$1078:$CZ$1078*(('Dvd Calendar'!$E$1080:$CZ$1080='Field Check'!$C$56)*('Field Check'!$C$56&lt;&gt;"")+('Dvd Calendar'!$E$1080:$CZ$1080='Field Check'!$C$57)*('Field Check'!$C$57&lt;&gt;"")))/'AS51'!$B$3,"")))</f>
        <v/>
      </c>
      <c r="AR113" s="163">
        <f>IF(AR$13="","",IF($B113="","",IFERROR($C113*$D113*SUMPRODUCT(('Dvd Calendar'!$E$1075:$CZ$1075&gt;AR$12)*('Dvd Calendar'!$E$1075:$CZ$1075&lt;=AR$13)*'Dvd Calendar'!$E$1078:$CZ$1078*(('Dvd Calendar'!$E$1080:$CZ$1080='Field Check'!$C$56)*('Field Check'!$C$56&lt;&gt;"")+('Dvd Calendar'!$E$1080:$CZ$1080='Field Check'!$C$57)*('Field Check'!$C$57&lt;&gt;"")))/'AS51'!$B$3,"")))</f>
        <v/>
      </c>
      <c r="AS113" s="163">
        <f>IF(AS$13="","",IF($B113="","",IFERROR($C113*$D113*SUMPRODUCT(('Dvd Calendar'!$E$1075:$CZ$1075&gt;AS$12)*('Dvd Calendar'!$E$1075:$CZ$1075&lt;=AS$13)*'Dvd Calendar'!$E$1078:$CZ$1078*(('Dvd Calendar'!$E$1080:$CZ$1080='Field Check'!$C$56)*('Field Check'!$C$56&lt;&gt;"")+('Dvd Calendar'!$E$1080:$CZ$1080='Field Check'!$C$57)*('Field Check'!$C$57&lt;&gt;"")))/'AS51'!$B$3,"")))</f>
        <v/>
      </c>
      <c r="AT113" s="163">
        <f>IF(AT$13="","",IF($B113="","",IFERROR($C113*$D113*SUMPRODUCT(('Dvd Calendar'!$E$1075:$CZ$1075&gt;AT$12)*('Dvd Calendar'!$E$1075:$CZ$1075&lt;=AT$13)*'Dvd Calendar'!$E$1078:$CZ$1078*(('Dvd Calendar'!$E$1080:$CZ$1080='Field Check'!$C$56)*('Field Check'!$C$56&lt;&gt;"")+('Dvd Calendar'!$E$1080:$CZ$1080='Field Check'!$C$57)*('Field Check'!$C$57&lt;&gt;"")))/'AS51'!$B$3,"")))</f>
        <v/>
      </c>
      <c r="AU113" s="163">
        <f>IF(AU$13="","",IF($B113="","",IFERROR($C113*$D113*SUMPRODUCT(('Dvd Calendar'!$E$1075:$CZ$1075&gt;AU$12)*('Dvd Calendar'!$E$1075:$CZ$1075&lt;=AU$13)*'Dvd Calendar'!$E$1078:$CZ$1078*(('Dvd Calendar'!$E$1080:$CZ$1080='Field Check'!$C$56)*('Field Check'!$C$56&lt;&gt;"")+('Dvd Calendar'!$E$1080:$CZ$1080='Field Check'!$C$57)*('Field Check'!$C$57&lt;&gt;"")))/'AS51'!$B$3,"")))</f>
        <v/>
      </c>
      <c r="AV113" s="163">
        <f>IF(AV$13="","",IF($B113="","",IFERROR($C113*$D113*SUMPRODUCT(('Dvd Calendar'!$E$1075:$CZ$1075&gt;AV$12)*('Dvd Calendar'!$E$1075:$CZ$1075&lt;=AV$13)*'Dvd Calendar'!$E$1078:$CZ$1078*(('Dvd Calendar'!$E$1080:$CZ$1080='Field Check'!$C$56)*('Field Check'!$C$56&lt;&gt;"")+('Dvd Calendar'!$E$1080:$CZ$1080='Field Check'!$C$57)*('Field Check'!$C$57&lt;&gt;"")))/'AS51'!$B$3,"")))</f>
        <v/>
      </c>
      <c r="AW113" s="163">
        <f>IF(AW$13="","",IF($B113="","",IFERROR($C113*$D113*SUMPRODUCT(('Dvd Calendar'!$E$1075:$CZ$1075&gt;AW$12)*('Dvd Calendar'!$E$1075:$CZ$1075&lt;=AW$13)*'Dvd Calendar'!$E$1078:$CZ$1078*(('Dvd Calendar'!$E$1080:$CZ$1080='Field Check'!$C$56)*('Field Check'!$C$56&lt;&gt;"")+('Dvd Calendar'!$E$1080:$CZ$1080='Field Check'!$C$57)*('Field Check'!$C$57&lt;&gt;"")))/'AS51'!$B$3,"")))</f>
        <v/>
      </c>
      <c r="AX113" s="163">
        <f>IF(AX$13="","",IF($B113="","",IFERROR($C113*$D113*SUMPRODUCT(('Dvd Calendar'!$E$1075:$CZ$1075&gt;AX$12)*('Dvd Calendar'!$E$1075:$CZ$1075&lt;=AX$13)*'Dvd Calendar'!$E$1078:$CZ$1078*(('Dvd Calendar'!$E$1080:$CZ$1080='Field Check'!$C$56)*('Field Check'!$C$56&lt;&gt;"")+('Dvd Calendar'!$E$1080:$CZ$1080='Field Check'!$C$57)*('Field Check'!$C$57&lt;&gt;"")))/'AS51'!$B$3,"")))</f>
        <v/>
      </c>
      <c r="AY113" s="163">
        <f>IF(AY$13="","",IF($B113="","",IFERROR($C113*$D113*SUMPRODUCT(('Dvd Calendar'!$E$1075:$CZ$1075&gt;AY$12)*('Dvd Calendar'!$E$1075:$CZ$1075&lt;=AY$13)*'Dvd Calendar'!$E$1078:$CZ$1078*(('Dvd Calendar'!$E$1080:$CZ$1080='Field Check'!$C$56)*('Field Check'!$C$56&lt;&gt;"")+('Dvd Calendar'!$E$1080:$CZ$1080='Field Check'!$C$57)*('Field Check'!$C$57&lt;&gt;"")))/'AS51'!$B$3,"")))</f>
        <v/>
      </c>
      <c r="AZ113" s="163">
        <f>IF(AZ$13="","",IF($B113="","",IFERROR($C113*$D113*SUMPRODUCT(('Dvd Calendar'!$E$1075:$CZ$1075&gt;AZ$12)*('Dvd Calendar'!$E$1075:$CZ$1075&lt;=AZ$13)*'Dvd Calendar'!$E$1078:$CZ$1078*(('Dvd Calendar'!$E$1080:$CZ$1080='Field Check'!$C$56)*('Field Check'!$C$56&lt;&gt;"")+('Dvd Calendar'!$E$1080:$CZ$1080='Field Check'!$C$57)*('Field Check'!$C$57&lt;&gt;"")))/'AS51'!$B$3,"")))</f>
        <v/>
      </c>
      <c r="BA113" s="163">
        <f>IF(BA$13="","",IF($B113="","",IFERROR($C113*$D113*SUMPRODUCT(('Dvd Calendar'!$E$1075:$CZ$1075&gt;BA$12)*('Dvd Calendar'!$E$1075:$CZ$1075&lt;=BA$13)*'Dvd Calendar'!$E$1078:$CZ$1078*(('Dvd Calendar'!$E$1080:$CZ$1080='Field Check'!$C$56)*('Field Check'!$C$56&lt;&gt;"")+('Dvd Calendar'!$E$1080:$CZ$1080='Field Check'!$C$57)*('Field Check'!$C$57&lt;&gt;"")))/'AS51'!$B$3,"")))</f>
        <v/>
      </c>
      <c r="BB113" s="163">
        <f>IF(BB$13="","",IF($B113="","",IFERROR($C113*$D113*SUMPRODUCT(('Dvd Calendar'!$E$1075:$CZ$1075&gt;BB$12)*('Dvd Calendar'!$E$1075:$CZ$1075&lt;=BB$13)*'Dvd Calendar'!$E$1078:$CZ$1078*(('Dvd Calendar'!$E$1080:$CZ$1080='Field Check'!$C$56)*('Field Check'!$C$56&lt;&gt;"")+('Dvd Calendar'!$E$1080:$CZ$1080='Field Check'!$C$57)*('Field Check'!$C$57&lt;&gt;"")))/'AS51'!$B$3,"")))</f>
        <v/>
      </c>
      <c r="BC113" s="163">
        <f>IF(BC$13="","",IF($B113="","",IFERROR($C113*$D113*SUMPRODUCT(('Dvd Calendar'!$E$1075:$CZ$1075&gt;BC$12)*('Dvd Calendar'!$E$1075:$CZ$1075&lt;=BC$13)*'Dvd Calendar'!$E$1078:$CZ$1078*(('Dvd Calendar'!$E$1080:$CZ$1080='Field Check'!$C$56)*('Field Check'!$C$56&lt;&gt;"")+('Dvd Calendar'!$E$1080:$CZ$1080='Field Check'!$C$57)*('Field Check'!$C$57&lt;&gt;"")))/'AS51'!$B$3,"")))</f>
        <v/>
      </c>
      <c r="BD113" s="163">
        <f>IF(BD$13="","",IF($B113="","",IFERROR($C113*$D113*SUMPRODUCT(('Dvd Calendar'!$E$1075:$CZ$1075&gt;BD$12)*('Dvd Calendar'!$E$1075:$CZ$1075&lt;=BD$13)*'Dvd Calendar'!$E$1078:$CZ$1078*(('Dvd Calendar'!$E$1080:$CZ$1080='Field Check'!$C$56)*('Field Check'!$C$56&lt;&gt;"")+('Dvd Calendar'!$E$1080:$CZ$1080='Field Check'!$C$57)*('Field Check'!$C$57&lt;&gt;"")))/'AS51'!$B$3,"")))</f>
        <v/>
      </c>
      <c r="BE113" s="163">
        <f>IF(BE$13="","",IF($B113="","",IFERROR($C113*$D113*SUMPRODUCT(('Dvd Calendar'!$E$1075:$CZ$1075&gt;BE$12)*('Dvd Calendar'!$E$1075:$CZ$1075&lt;=BE$13)*'Dvd Calendar'!$E$1078:$CZ$1078*(('Dvd Calendar'!$E$1080:$CZ$1080='Field Check'!$C$56)*('Field Check'!$C$56&lt;&gt;"")+('Dvd Calendar'!$E$1080:$CZ$1080='Field Check'!$C$57)*('Field Check'!$C$57&lt;&gt;"")))/'AS51'!$B$3,"")))</f>
        <v/>
      </c>
      <c r="BF113" s="163">
        <f>IF(BF$13="","",IF($B113="","",IFERROR($C113*$D113*SUMPRODUCT(('Dvd Calendar'!$E$1075:$CZ$1075&gt;BF$12)*('Dvd Calendar'!$E$1075:$CZ$1075&lt;=BF$13)*'Dvd Calendar'!$E$1078:$CZ$1078*(('Dvd Calendar'!$E$1080:$CZ$1080='Field Check'!$C$56)*('Field Check'!$C$56&lt;&gt;"")+('Dvd Calendar'!$E$1080:$CZ$1080='Field Check'!$C$57)*('Field Check'!$C$57&lt;&gt;"")))/'AS51'!$B$3,"")))</f>
        <v/>
      </c>
      <c r="BH113" s="163">
        <f>IF(BH$13="","",IF($B113="","",IFERROR(AQ113*$E113/100,"")))</f>
        <v/>
      </c>
      <c r="BI113" s="163">
        <f>IF(BI$13="","",IF($B113="","",IFERROR(AR113*$E113/100,"")))</f>
        <v/>
      </c>
      <c r="BJ113" s="163">
        <f>IF(BJ$13="","",IF($B113="","",IFERROR(AS113*$E113/100,"")))</f>
        <v/>
      </c>
      <c r="BK113" s="163">
        <f>IF(BK$13="","",IF($B113="","",IFERROR(AT113*$E113/100,"")))</f>
        <v/>
      </c>
      <c r="BL113" s="163">
        <f>IF(BL$13="","",IF($B113="","",IFERROR(AU113*$E113/100,"")))</f>
        <v/>
      </c>
      <c r="BM113" s="163">
        <f>IF(BM$13="","",IF($B113="","",IFERROR(AV113*$E113/100,"")))</f>
        <v/>
      </c>
      <c r="BN113" s="163">
        <f>IF(BN$13="","",IF($B113="","",IFERROR(AW113*$E113/100,"")))</f>
        <v/>
      </c>
      <c r="BO113" s="163">
        <f>IF(BO$13="","",IF($B113="","",IFERROR(AX113*$E113/100,"")))</f>
        <v/>
      </c>
      <c r="BP113" s="163">
        <f>IF(BP$13="","",IF($B113="","",IFERROR(AY113*$E113/100,"")))</f>
        <v/>
      </c>
      <c r="BQ113" s="163">
        <f>IF(BQ$13="","",IF($B113="","",IFERROR(AZ113*$E113/100,"")))</f>
        <v/>
      </c>
      <c r="BR113" s="163">
        <f>IF(BR$13="","",IF($B113="","",IFERROR(BA113*$E113/100,"")))</f>
        <v/>
      </c>
      <c r="BS113" s="163">
        <f>IF(BS$13="","",IF($B113="","",IFERROR(BB113*$E113/100,"")))</f>
        <v/>
      </c>
      <c r="BT113" s="163">
        <f>IF(BT$13="","",IF($B113="","",IFERROR(BC113*$E113/100,"")))</f>
        <v/>
      </c>
      <c r="BU113" s="163">
        <f>IF(BU$13="","",IF($B113="","",IFERROR(BD113*$E113/100,"")))</f>
        <v/>
      </c>
      <c r="BV113" s="163">
        <f>IF(BV$13="","",IF($B113="","",IFERROR(BE113*$E113/100,"")))</f>
        <v/>
      </c>
      <c r="BW113" s="163">
        <f>IF(BW$13="","",IF($B113="","",IFERROR(BF113*$E113/100,"")))</f>
        <v/>
      </c>
    </row>
    <row r="114">
      <c r="B114" s="126">
        <f>IF('AS51'!$C$104="","",'AS51'!$C$104)</f>
        <v/>
      </c>
      <c r="C114" s="74">
        <f>IF('AS51'!$B$104="","",'AS51'!$B$104)</f>
        <v/>
      </c>
      <c r="D114" s="75">
        <f>IFERROR('AS51'!$Q$104,1)</f>
        <v/>
      </c>
      <c r="E114" s="76">
        <f>IF($B114="","",IF(ISNUMBER('AS51'!$I$104),'AS51'!$I$104,'Index Summary'!$C$7))</f>
        <v/>
      </c>
      <c r="F114" s="77">
        <f>IF(F$13="","",IF($B114="","",IFERROR($C114*$D114*IF((Override!$C$4="ON")*(COUNTIFS(Override!$B$11:$B$40,$B114,Override!$D$11:$D$40,1,Override!$E$11:$E$40,"&gt;=0")-COUNTIFS(Override!$B$11:$B$40,$B114,Override!$D$11:$D$40,1,Override!$E$11:$E$40,"&gt;=0",Override!$C$11:$C$40,"MXAU"))&gt;0,SUMIFS(Override!$E$11:$E$40,Override!$B$11:$B$40,$B114,Override!$D$11:$D$40,1)-SUMIFS(Override!$E$11:$E$40,Override!$B$11:$B$40,$B114,Override!$D$11:$D$40,1,Override!$C$11:$C$40,"MXAU"),Override!$C$149)/'AS51'!$B$3,"")))</f>
        <v/>
      </c>
      <c r="G114" s="77">
        <f>IF(G$13="","",IF($B114="","",IFERROR($C114*$D114*IF((Override!$C$4="ON")*(COUNTIFS(Override!$B$11:$B$40,$B114,Override!$D$11:$D$40,2,Override!$E$11:$E$40,"&gt;=0")-COUNTIFS(Override!$B$11:$B$40,$B114,Override!$D$11:$D$40,2,Override!$E$11:$E$40,"&gt;=0",Override!$C$11:$C$40,"MXAU"))&gt;0,SUMIFS(Override!$E$11:$E$40,Override!$B$11:$B$40,$B114,Override!$D$11:$D$40,2)-SUMIFS(Override!$E$11:$E$40,Override!$B$11:$B$40,$B114,Override!$D$11:$D$40,2,Override!$C$11:$C$40,"MXAU"),Override!$D$149)/'AS51'!$B$3,"")))</f>
        <v/>
      </c>
      <c r="H114" s="77">
        <f>IF(H$13="","",IF($B114="","",IFERROR($C114*$D114*IF((Override!$C$4="ON")*(COUNTIFS(Override!$B$11:$B$40,$B114,Override!$D$11:$D$40,3,Override!$E$11:$E$40,"&gt;=0")-COUNTIFS(Override!$B$11:$B$40,$B114,Override!$D$11:$D$40,3,Override!$E$11:$E$40,"&gt;=0",Override!$C$11:$C$40,"MXAU"))&gt;0,SUMIFS(Override!$E$11:$E$40,Override!$B$11:$B$40,$B114,Override!$D$11:$D$40,3)-SUMIFS(Override!$E$11:$E$40,Override!$B$11:$B$40,$B114,Override!$D$11:$D$40,3,Override!$C$11:$C$40,"MXAU"),Override!$E$149)/'AS51'!$B$3,"")))</f>
        <v/>
      </c>
      <c r="I114" s="77">
        <f>IF(I$13="","",IF($B114="","",IFERROR($C114*$D114*IF((Override!$C$4="ON")*(COUNTIFS(Override!$B$11:$B$40,$B114,Override!$D$11:$D$40,4,Override!$E$11:$E$40,"&gt;=0")-COUNTIFS(Override!$B$11:$B$40,$B114,Override!$D$11:$D$40,4,Override!$E$11:$E$40,"&gt;=0",Override!$C$11:$C$40,"MXAU"))&gt;0,SUMIFS(Override!$E$11:$E$40,Override!$B$11:$B$40,$B114,Override!$D$11:$D$40,4)-SUMIFS(Override!$E$11:$E$40,Override!$B$11:$B$40,$B114,Override!$D$11:$D$40,4,Override!$C$11:$C$40,"MXAU"),Override!$F$149)/'AS51'!$B$3,"")))</f>
        <v/>
      </c>
      <c r="J114" s="77">
        <f>IF(J$13="","",IF($B114="","",IFERROR($C114*$D114*IF((Override!$C$4="ON")*(COUNTIFS(Override!$B$11:$B$40,$B114,Override!$D$11:$D$40,5,Override!$E$11:$E$40,"&gt;=0")-COUNTIFS(Override!$B$11:$B$40,$B114,Override!$D$11:$D$40,5,Override!$E$11:$E$40,"&gt;=0",Override!$C$11:$C$40,"MXAU"))&gt;0,SUMIFS(Override!$E$11:$E$40,Override!$B$11:$B$40,$B114,Override!$D$11:$D$40,5)-SUMIFS(Override!$E$11:$E$40,Override!$B$11:$B$40,$B114,Override!$D$11:$D$40,5,Override!$C$11:$C$40,"MXAU"),Override!$G$149)/'AS51'!$B$3,"")))</f>
        <v/>
      </c>
      <c r="K114" s="77">
        <f>IF(K$13="","",IF($B114="","",IFERROR($C114*$D114*IF((Override!$C$4="ON")*(COUNTIFS(Override!$B$11:$B$40,$B114,Override!$D$11:$D$40,6,Override!$E$11:$E$40,"&gt;=0")-COUNTIFS(Override!$B$11:$B$40,$B114,Override!$D$11:$D$40,6,Override!$E$11:$E$40,"&gt;=0",Override!$C$11:$C$40,"MXAU"))&gt;0,SUMIFS(Override!$E$11:$E$40,Override!$B$11:$B$40,$B114,Override!$D$11:$D$40,6)-SUMIFS(Override!$E$11:$E$40,Override!$B$11:$B$40,$B114,Override!$D$11:$D$40,6,Override!$C$11:$C$40,"MXAU"),Override!$H$149)/'AS51'!$B$3,"")))</f>
        <v/>
      </c>
      <c r="L114" s="77">
        <f>IF(L$13="","",IF($B114="","",IFERROR($C114*$D114*IF((Override!$C$4="ON")*(COUNTIFS(Override!$B$11:$B$40,$B114,Override!$D$11:$D$40,7,Override!$E$11:$E$40,"&gt;=0")-COUNTIFS(Override!$B$11:$B$40,$B114,Override!$D$11:$D$40,7,Override!$E$11:$E$40,"&gt;=0",Override!$C$11:$C$40,"MXAU"))&gt;0,SUMIFS(Override!$E$11:$E$40,Override!$B$11:$B$40,$B114,Override!$D$11:$D$40,7)-SUMIFS(Override!$E$11:$E$40,Override!$B$11:$B$40,$B114,Override!$D$11:$D$40,7,Override!$C$11:$C$40,"MXAU"),Override!$I$149)/'AS51'!$B$3,"")))</f>
        <v/>
      </c>
      <c r="M114" s="77">
        <f>IF(M$13="","",IF($B114="","",IFERROR($C114*$D114*IF((Override!$C$4="ON")*(COUNTIFS(Override!$B$11:$B$40,$B114,Override!$D$11:$D$40,8,Override!$E$11:$E$40,"&gt;=0")-COUNTIFS(Override!$B$11:$B$40,$B114,Override!$D$11:$D$40,8,Override!$E$11:$E$40,"&gt;=0",Override!$C$11:$C$40,"MXAU"))&gt;0,SUMIFS(Override!$E$11:$E$40,Override!$B$11:$B$40,$B114,Override!$D$11:$D$40,8)-SUMIFS(Override!$E$11:$E$40,Override!$B$11:$B$40,$B114,Override!$D$11:$D$40,8,Override!$C$11:$C$40,"MXAU"),Override!$J$149)/'AS51'!$B$3,"")))</f>
        <v/>
      </c>
      <c r="N114" s="77">
        <f>IF(N$13="","",IF($B114="","",IFERROR($C114*$D114*IF((Override!$C$4="ON")*(COUNTIFS(Override!$B$11:$B$40,$B114,Override!$D$11:$D$40,9,Override!$E$11:$E$40,"&gt;=0")-COUNTIFS(Override!$B$11:$B$40,$B114,Override!$D$11:$D$40,9,Override!$E$11:$E$40,"&gt;=0",Override!$C$11:$C$40,"MXAU"))&gt;0,SUMIFS(Override!$E$11:$E$40,Override!$B$11:$B$40,$B114,Override!$D$11:$D$40,9)-SUMIFS(Override!$E$11:$E$40,Override!$B$11:$B$40,$B114,Override!$D$11:$D$40,9,Override!$C$11:$C$40,"MXAU"),Override!$K$149)/'AS51'!$B$3,"")))</f>
        <v/>
      </c>
      <c r="O114" s="77">
        <f>IF(O$13="","",IF($B114="","",IFERROR($C114*$D114*IF((Override!$C$4="ON")*(COUNTIFS(Override!$B$11:$B$40,$B114,Override!$D$11:$D$40,10,Override!$E$11:$E$40,"&gt;=0")-COUNTIFS(Override!$B$11:$B$40,$B114,Override!$D$11:$D$40,10,Override!$E$11:$E$40,"&gt;=0",Override!$C$11:$C$40,"MXAU"))&gt;0,SUMIFS(Override!$E$11:$E$40,Override!$B$11:$B$40,$B114,Override!$D$11:$D$40,10)-SUMIFS(Override!$E$11:$E$40,Override!$B$11:$B$40,$B114,Override!$D$11:$D$40,10,Override!$C$11:$C$40,"MXAU"),Override!$L$149)/'AS51'!$B$3,"")))</f>
        <v/>
      </c>
      <c r="P114" s="77">
        <f>IF(P$13="","",IF($B114="","",IFERROR($C114*$D114*IF((Override!$C$4="ON")*(COUNTIFS(Override!$B$11:$B$40,$B114,Override!$D$11:$D$40,11,Override!$E$11:$E$40,"&gt;=0")-COUNTIFS(Override!$B$11:$B$40,$B114,Override!$D$11:$D$40,11,Override!$E$11:$E$40,"&gt;=0",Override!$C$11:$C$40,"MXAU"))&gt;0,SUMIFS(Override!$E$11:$E$40,Override!$B$11:$B$40,$B114,Override!$D$11:$D$40,11)-SUMIFS(Override!$E$11:$E$40,Override!$B$11:$B$40,$B114,Override!$D$11:$D$40,11,Override!$C$11:$C$40,"MXAU"),Override!$M$149)/'AS51'!$B$3,"")))</f>
        <v/>
      </c>
      <c r="Q114" s="77">
        <f>IF(Q$13="","",IF($B114="","",IFERROR($C114*$D114*IF((Override!$C$4="ON")*(COUNTIFS(Override!$B$11:$B$40,$B114,Override!$D$11:$D$40,12,Override!$E$11:$E$40,"&gt;=0")-COUNTIFS(Override!$B$11:$B$40,$B114,Override!$D$11:$D$40,12,Override!$E$11:$E$40,"&gt;=0",Override!$C$11:$C$40,"MXAU"))&gt;0,SUMIFS(Override!$E$11:$E$40,Override!$B$11:$B$40,$B114,Override!$D$11:$D$40,12)-SUMIFS(Override!$E$11:$E$40,Override!$B$11:$B$40,$B114,Override!$D$11:$D$40,12,Override!$C$11:$C$40,"MXAU"),Override!$N$149)/'AS51'!$B$3,"")))</f>
        <v/>
      </c>
      <c r="R114" s="77">
        <f>IF(R$13="","",IF($B114="","",IFERROR($C114*$D114*IF((Override!$C$4="ON")*(COUNTIFS(Override!$B$11:$B$40,$B114,Override!$D$11:$D$40,13,Override!$E$11:$E$40,"&gt;=0")-COUNTIFS(Override!$B$11:$B$40,$B114,Override!$D$11:$D$40,13,Override!$E$11:$E$40,"&gt;=0",Override!$C$11:$C$40,"MXAU"))&gt;0,SUMIFS(Override!$E$11:$E$40,Override!$B$11:$B$40,$B114,Override!$D$11:$D$40,13)-SUMIFS(Override!$E$11:$E$40,Override!$B$11:$B$40,$B114,Override!$D$11:$D$40,13,Override!$C$11:$C$40,"MXAU"),Override!$O$149)/'AS51'!$B$3,"")))</f>
        <v/>
      </c>
      <c r="S114" s="77">
        <f>IF(S$13="","",IF($B114="","",IFERROR($C114*$D114*IF((Override!$C$4="ON")*(COUNTIFS(Override!$B$11:$B$40,$B114,Override!$D$11:$D$40,14,Override!$E$11:$E$40,"&gt;=0")-COUNTIFS(Override!$B$11:$B$40,$B114,Override!$D$11:$D$40,14,Override!$E$11:$E$40,"&gt;=0",Override!$C$11:$C$40,"MXAU"))&gt;0,SUMIFS(Override!$E$11:$E$40,Override!$B$11:$B$40,$B114,Override!$D$11:$D$40,14)-SUMIFS(Override!$E$11:$E$40,Override!$B$11:$B$40,$B114,Override!$D$11:$D$40,14,Override!$C$11:$C$40,"MXAU"),Override!$P$149)/'AS51'!$B$3,"")))</f>
        <v/>
      </c>
      <c r="T114" s="77">
        <f>IF(T$13="","",IF($B114="","",IFERROR($C114*$D114*IF((Override!$C$4="ON")*(COUNTIFS(Override!$B$11:$B$40,$B114,Override!$D$11:$D$40,15,Override!$E$11:$E$40,"&gt;=0")-COUNTIFS(Override!$B$11:$B$40,$B114,Override!$D$11:$D$40,15,Override!$E$11:$E$40,"&gt;=0",Override!$C$11:$C$40,"MXAU"))&gt;0,SUMIFS(Override!$E$11:$E$40,Override!$B$11:$B$40,$B114,Override!$D$11:$D$40,15)-SUMIFS(Override!$E$11:$E$40,Override!$B$11:$B$40,$B114,Override!$D$11:$D$40,15,Override!$C$11:$C$40,"MXAU"),Override!$Q$149)/'AS51'!$B$3,"")))</f>
        <v/>
      </c>
      <c r="U114" s="77">
        <f>IF(U$13="","",IF($B114="","",IFERROR($C114*$D114*IF((Override!$C$4="ON")*(COUNTIFS(Override!$B$11:$B$40,$B114,Override!$D$11:$D$40,16,Override!$E$11:$E$40,"&gt;=0")-COUNTIFS(Override!$B$11:$B$40,$B114,Override!$D$11:$D$40,16,Override!$E$11:$E$40,"&gt;=0",Override!$C$11:$C$40,"MXAU"))&gt;0,SUMIFS(Override!$E$11:$E$40,Override!$B$11:$B$40,$B114,Override!$D$11:$D$40,16)-SUMIFS(Override!$E$11:$E$40,Override!$B$11:$B$40,$B114,Override!$D$11:$D$40,16,Override!$C$11:$C$40,"MXAU"),Override!$R$149)/'AS51'!$B$3,"")))</f>
        <v/>
      </c>
      <c r="W114" s="77">
        <f>IF(W$13="","",IF($B114="","",IFERROR(F114*$E114/100,"")))</f>
        <v/>
      </c>
      <c r="X114" s="77">
        <f>IF(X$13="","",IF($B114="","",IFERROR(G114*$E114/100,"")))</f>
        <v/>
      </c>
      <c r="Y114" s="77">
        <f>IF(Y$13="","",IF($B114="","",IFERROR(H114*$E114/100,"")))</f>
        <v/>
      </c>
      <c r="Z114" s="77">
        <f>IF(Z$13="","",IF($B114="","",IFERROR(I114*$E114/100,"")))</f>
        <v/>
      </c>
      <c r="AA114" s="77">
        <f>IF(AA$13="","",IF($B114="","",IFERROR(J114*$E114/100,"")))</f>
        <v/>
      </c>
      <c r="AB114" s="77">
        <f>IF(AB$13="","",IF($B114="","",IFERROR(K114*$E114/100,"")))</f>
        <v/>
      </c>
      <c r="AC114" s="77">
        <f>IF(AC$13="","",IF($B114="","",IFERROR(L114*$E114/100,"")))</f>
        <v/>
      </c>
      <c r="AD114" s="77">
        <f>IF(AD$13="","",IF($B114="","",IFERROR(M114*$E114/100,"")))</f>
        <v/>
      </c>
      <c r="AE114" s="77">
        <f>IF(AE$13="","",IF($B114="","",IFERROR(N114*$E114/100,"")))</f>
        <v/>
      </c>
      <c r="AF114" s="77">
        <f>IF(AF$13="","",IF($B114="","",IFERROR(O114*$E114/100,"")))</f>
        <v/>
      </c>
      <c r="AG114" s="77">
        <f>IF(AG$13="","",IF($B114="","",IFERROR(P114*$E114/100,"")))</f>
        <v/>
      </c>
      <c r="AH114" s="77">
        <f>IF(AH$13="","",IF($B114="","",IFERROR(Q114*$E114/100,"")))</f>
        <v/>
      </c>
      <c r="AI114" s="77">
        <f>IF(AI$13="","",IF($B114="","",IFERROR(R114*$E114/100,"")))</f>
        <v/>
      </c>
      <c r="AJ114" s="77">
        <f>IF(AJ$13="","",IF($B114="","",IFERROR(S114*$E114/100,"")))</f>
        <v/>
      </c>
      <c r="AK114" s="77">
        <f>IF(AK$13="","",IF($B114="","",IFERROR(T114*$E114/100,"")))</f>
        <v/>
      </c>
      <c r="AL114" s="77">
        <f>IF(AL$13="","",IF($B114="","",IFERROR(U114*$E114/100,"")))</f>
        <v/>
      </c>
      <c r="AN114" s="77">
        <f>IF($B114="","",SUMIF($F$13:$U$13,"&lt;="&amp;Sector!$D$51,$F114:$U114))</f>
        <v/>
      </c>
      <c r="AO114" s="77">
        <f>IF($B114="","",SUMIF($W$13:$AL$13,"&lt;="&amp;Sector!$D$51,$W114:$AL114))</f>
        <v/>
      </c>
      <c r="AQ114" s="163">
        <f>IF(AQ$13="","",IF($B114="","",IFERROR($C114*$D114*SUMPRODUCT(('Dvd Calendar'!$E$1086:$CZ$1086&gt;AQ$12)*('Dvd Calendar'!$E$1086:$CZ$1086&lt;=AQ$13)*'Dvd Calendar'!$E$1089:$CZ$1089*(('Dvd Calendar'!$E$1091:$CZ$1091='Field Check'!$C$56)*('Field Check'!$C$56&lt;&gt;"")+('Dvd Calendar'!$E$1091:$CZ$1091='Field Check'!$C$57)*('Field Check'!$C$57&lt;&gt;"")))/'AS51'!$B$3,"")))</f>
        <v/>
      </c>
      <c r="AR114" s="163">
        <f>IF(AR$13="","",IF($B114="","",IFERROR($C114*$D114*SUMPRODUCT(('Dvd Calendar'!$E$1086:$CZ$1086&gt;AR$12)*('Dvd Calendar'!$E$1086:$CZ$1086&lt;=AR$13)*'Dvd Calendar'!$E$1089:$CZ$1089*(('Dvd Calendar'!$E$1091:$CZ$1091='Field Check'!$C$56)*('Field Check'!$C$56&lt;&gt;"")+('Dvd Calendar'!$E$1091:$CZ$1091='Field Check'!$C$57)*('Field Check'!$C$57&lt;&gt;"")))/'AS51'!$B$3,"")))</f>
        <v/>
      </c>
      <c r="AS114" s="163">
        <f>IF(AS$13="","",IF($B114="","",IFERROR($C114*$D114*SUMPRODUCT(('Dvd Calendar'!$E$1086:$CZ$1086&gt;AS$12)*('Dvd Calendar'!$E$1086:$CZ$1086&lt;=AS$13)*'Dvd Calendar'!$E$1089:$CZ$1089*(('Dvd Calendar'!$E$1091:$CZ$1091='Field Check'!$C$56)*('Field Check'!$C$56&lt;&gt;"")+('Dvd Calendar'!$E$1091:$CZ$1091='Field Check'!$C$57)*('Field Check'!$C$57&lt;&gt;"")))/'AS51'!$B$3,"")))</f>
        <v/>
      </c>
      <c r="AT114" s="163">
        <f>IF(AT$13="","",IF($B114="","",IFERROR($C114*$D114*SUMPRODUCT(('Dvd Calendar'!$E$1086:$CZ$1086&gt;AT$12)*('Dvd Calendar'!$E$1086:$CZ$1086&lt;=AT$13)*'Dvd Calendar'!$E$1089:$CZ$1089*(('Dvd Calendar'!$E$1091:$CZ$1091='Field Check'!$C$56)*('Field Check'!$C$56&lt;&gt;"")+('Dvd Calendar'!$E$1091:$CZ$1091='Field Check'!$C$57)*('Field Check'!$C$57&lt;&gt;"")))/'AS51'!$B$3,"")))</f>
        <v/>
      </c>
      <c r="AU114" s="163">
        <f>IF(AU$13="","",IF($B114="","",IFERROR($C114*$D114*SUMPRODUCT(('Dvd Calendar'!$E$1086:$CZ$1086&gt;AU$12)*('Dvd Calendar'!$E$1086:$CZ$1086&lt;=AU$13)*'Dvd Calendar'!$E$1089:$CZ$1089*(('Dvd Calendar'!$E$1091:$CZ$1091='Field Check'!$C$56)*('Field Check'!$C$56&lt;&gt;"")+('Dvd Calendar'!$E$1091:$CZ$1091='Field Check'!$C$57)*('Field Check'!$C$57&lt;&gt;"")))/'AS51'!$B$3,"")))</f>
        <v/>
      </c>
      <c r="AV114" s="163">
        <f>IF(AV$13="","",IF($B114="","",IFERROR($C114*$D114*SUMPRODUCT(('Dvd Calendar'!$E$1086:$CZ$1086&gt;AV$12)*('Dvd Calendar'!$E$1086:$CZ$1086&lt;=AV$13)*'Dvd Calendar'!$E$1089:$CZ$1089*(('Dvd Calendar'!$E$1091:$CZ$1091='Field Check'!$C$56)*('Field Check'!$C$56&lt;&gt;"")+('Dvd Calendar'!$E$1091:$CZ$1091='Field Check'!$C$57)*('Field Check'!$C$57&lt;&gt;"")))/'AS51'!$B$3,"")))</f>
        <v/>
      </c>
      <c r="AW114" s="163">
        <f>IF(AW$13="","",IF($B114="","",IFERROR($C114*$D114*SUMPRODUCT(('Dvd Calendar'!$E$1086:$CZ$1086&gt;AW$12)*('Dvd Calendar'!$E$1086:$CZ$1086&lt;=AW$13)*'Dvd Calendar'!$E$1089:$CZ$1089*(('Dvd Calendar'!$E$1091:$CZ$1091='Field Check'!$C$56)*('Field Check'!$C$56&lt;&gt;"")+('Dvd Calendar'!$E$1091:$CZ$1091='Field Check'!$C$57)*('Field Check'!$C$57&lt;&gt;"")))/'AS51'!$B$3,"")))</f>
        <v/>
      </c>
      <c r="AX114" s="163">
        <f>IF(AX$13="","",IF($B114="","",IFERROR($C114*$D114*SUMPRODUCT(('Dvd Calendar'!$E$1086:$CZ$1086&gt;AX$12)*('Dvd Calendar'!$E$1086:$CZ$1086&lt;=AX$13)*'Dvd Calendar'!$E$1089:$CZ$1089*(('Dvd Calendar'!$E$1091:$CZ$1091='Field Check'!$C$56)*('Field Check'!$C$56&lt;&gt;"")+('Dvd Calendar'!$E$1091:$CZ$1091='Field Check'!$C$57)*('Field Check'!$C$57&lt;&gt;"")))/'AS51'!$B$3,"")))</f>
        <v/>
      </c>
      <c r="AY114" s="163">
        <f>IF(AY$13="","",IF($B114="","",IFERROR($C114*$D114*SUMPRODUCT(('Dvd Calendar'!$E$1086:$CZ$1086&gt;AY$12)*('Dvd Calendar'!$E$1086:$CZ$1086&lt;=AY$13)*'Dvd Calendar'!$E$1089:$CZ$1089*(('Dvd Calendar'!$E$1091:$CZ$1091='Field Check'!$C$56)*('Field Check'!$C$56&lt;&gt;"")+('Dvd Calendar'!$E$1091:$CZ$1091='Field Check'!$C$57)*('Field Check'!$C$57&lt;&gt;"")))/'AS51'!$B$3,"")))</f>
        <v/>
      </c>
      <c r="AZ114" s="163">
        <f>IF(AZ$13="","",IF($B114="","",IFERROR($C114*$D114*SUMPRODUCT(('Dvd Calendar'!$E$1086:$CZ$1086&gt;AZ$12)*('Dvd Calendar'!$E$1086:$CZ$1086&lt;=AZ$13)*'Dvd Calendar'!$E$1089:$CZ$1089*(('Dvd Calendar'!$E$1091:$CZ$1091='Field Check'!$C$56)*('Field Check'!$C$56&lt;&gt;"")+('Dvd Calendar'!$E$1091:$CZ$1091='Field Check'!$C$57)*('Field Check'!$C$57&lt;&gt;"")))/'AS51'!$B$3,"")))</f>
        <v/>
      </c>
      <c r="BA114" s="163">
        <f>IF(BA$13="","",IF($B114="","",IFERROR($C114*$D114*SUMPRODUCT(('Dvd Calendar'!$E$1086:$CZ$1086&gt;BA$12)*('Dvd Calendar'!$E$1086:$CZ$1086&lt;=BA$13)*'Dvd Calendar'!$E$1089:$CZ$1089*(('Dvd Calendar'!$E$1091:$CZ$1091='Field Check'!$C$56)*('Field Check'!$C$56&lt;&gt;"")+('Dvd Calendar'!$E$1091:$CZ$1091='Field Check'!$C$57)*('Field Check'!$C$57&lt;&gt;"")))/'AS51'!$B$3,"")))</f>
        <v/>
      </c>
      <c r="BB114" s="163">
        <f>IF(BB$13="","",IF($B114="","",IFERROR($C114*$D114*SUMPRODUCT(('Dvd Calendar'!$E$1086:$CZ$1086&gt;BB$12)*('Dvd Calendar'!$E$1086:$CZ$1086&lt;=BB$13)*'Dvd Calendar'!$E$1089:$CZ$1089*(('Dvd Calendar'!$E$1091:$CZ$1091='Field Check'!$C$56)*('Field Check'!$C$56&lt;&gt;"")+('Dvd Calendar'!$E$1091:$CZ$1091='Field Check'!$C$57)*('Field Check'!$C$57&lt;&gt;"")))/'AS51'!$B$3,"")))</f>
        <v/>
      </c>
      <c r="BC114" s="163">
        <f>IF(BC$13="","",IF($B114="","",IFERROR($C114*$D114*SUMPRODUCT(('Dvd Calendar'!$E$1086:$CZ$1086&gt;BC$12)*('Dvd Calendar'!$E$1086:$CZ$1086&lt;=BC$13)*'Dvd Calendar'!$E$1089:$CZ$1089*(('Dvd Calendar'!$E$1091:$CZ$1091='Field Check'!$C$56)*('Field Check'!$C$56&lt;&gt;"")+('Dvd Calendar'!$E$1091:$CZ$1091='Field Check'!$C$57)*('Field Check'!$C$57&lt;&gt;"")))/'AS51'!$B$3,"")))</f>
        <v/>
      </c>
      <c r="BD114" s="163">
        <f>IF(BD$13="","",IF($B114="","",IFERROR($C114*$D114*SUMPRODUCT(('Dvd Calendar'!$E$1086:$CZ$1086&gt;BD$12)*('Dvd Calendar'!$E$1086:$CZ$1086&lt;=BD$13)*'Dvd Calendar'!$E$1089:$CZ$1089*(('Dvd Calendar'!$E$1091:$CZ$1091='Field Check'!$C$56)*('Field Check'!$C$56&lt;&gt;"")+('Dvd Calendar'!$E$1091:$CZ$1091='Field Check'!$C$57)*('Field Check'!$C$57&lt;&gt;"")))/'AS51'!$B$3,"")))</f>
        <v/>
      </c>
      <c r="BE114" s="163">
        <f>IF(BE$13="","",IF($B114="","",IFERROR($C114*$D114*SUMPRODUCT(('Dvd Calendar'!$E$1086:$CZ$1086&gt;BE$12)*('Dvd Calendar'!$E$1086:$CZ$1086&lt;=BE$13)*'Dvd Calendar'!$E$1089:$CZ$1089*(('Dvd Calendar'!$E$1091:$CZ$1091='Field Check'!$C$56)*('Field Check'!$C$56&lt;&gt;"")+('Dvd Calendar'!$E$1091:$CZ$1091='Field Check'!$C$57)*('Field Check'!$C$57&lt;&gt;"")))/'AS51'!$B$3,"")))</f>
        <v/>
      </c>
      <c r="BF114" s="163">
        <f>IF(BF$13="","",IF($B114="","",IFERROR($C114*$D114*SUMPRODUCT(('Dvd Calendar'!$E$1086:$CZ$1086&gt;BF$12)*('Dvd Calendar'!$E$1086:$CZ$1086&lt;=BF$13)*'Dvd Calendar'!$E$1089:$CZ$1089*(('Dvd Calendar'!$E$1091:$CZ$1091='Field Check'!$C$56)*('Field Check'!$C$56&lt;&gt;"")+('Dvd Calendar'!$E$1091:$CZ$1091='Field Check'!$C$57)*('Field Check'!$C$57&lt;&gt;"")))/'AS51'!$B$3,"")))</f>
        <v/>
      </c>
      <c r="BH114" s="163">
        <f>IF(BH$13="","",IF($B114="","",IFERROR(AQ114*$E114/100,"")))</f>
        <v/>
      </c>
      <c r="BI114" s="163">
        <f>IF(BI$13="","",IF($B114="","",IFERROR(AR114*$E114/100,"")))</f>
        <v/>
      </c>
      <c r="BJ114" s="163">
        <f>IF(BJ$13="","",IF($B114="","",IFERROR(AS114*$E114/100,"")))</f>
        <v/>
      </c>
      <c r="BK114" s="163">
        <f>IF(BK$13="","",IF($B114="","",IFERROR(AT114*$E114/100,"")))</f>
        <v/>
      </c>
      <c r="BL114" s="163">
        <f>IF(BL$13="","",IF($B114="","",IFERROR(AU114*$E114/100,"")))</f>
        <v/>
      </c>
      <c r="BM114" s="163">
        <f>IF(BM$13="","",IF($B114="","",IFERROR(AV114*$E114/100,"")))</f>
        <v/>
      </c>
      <c r="BN114" s="163">
        <f>IF(BN$13="","",IF($B114="","",IFERROR(AW114*$E114/100,"")))</f>
        <v/>
      </c>
      <c r="BO114" s="163">
        <f>IF(BO$13="","",IF($B114="","",IFERROR(AX114*$E114/100,"")))</f>
        <v/>
      </c>
      <c r="BP114" s="163">
        <f>IF(BP$13="","",IF($B114="","",IFERROR(AY114*$E114/100,"")))</f>
        <v/>
      </c>
      <c r="BQ114" s="163">
        <f>IF(BQ$13="","",IF($B114="","",IFERROR(AZ114*$E114/100,"")))</f>
        <v/>
      </c>
      <c r="BR114" s="163">
        <f>IF(BR$13="","",IF($B114="","",IFERROR(BA114*$E114/100,"")))</f>
        <v/>
      </c>
      <c r="BS114" s="163">
        <f>IF(BS$13="","",IF($B114="","",IFERROR(BB114*$E114/100,"")))</f>
        <v/>
      </c>
      <c r="BT114" s="163">
        <f>IF(BT$13="","",IF($B114="","",IFERROR(BC114*$E114/100,"")))</f>
        <v/>
      </c>
      <c r="BU114" s="163">
        <f>IF(BU$13="","",IF($B114="","",IFERROR(BD114*$E114/100,"")))</f>
        <v/>
      </c>
      <c r="BV114" s="163">
        <f>IF(BV$13="","",IF($B114="","",IFERROR(BE114*$E114/100,"")))</f>
        <v/>
      </c>
      <c r="BW114" s="163">
        <f>IF(BW$13="","",IF($B114="","",IFERROR(BF114*$E114/100,"")))</f>
        <v/>
      </c>
    </row>
    <row r="115">
      <c r="B115" s="126">
        <f>IF('AS51'!$C$105="","",'AS51'!$C$105)</f>
        <v/>
      </c>
      <c r="C115" s="74">
        <f>IF('AS51'!$B$105="","",'AS51'!$B$105)</f>
        <v/>
      </c>
      <c r="D115" s="75">
        <f>IFERROR('AS51'!$Q$105,1)</f>
        <v/>
      </c>
      <c r="E115" s="76">
        <f>IF($B115="","",IF(ISNUMBER('AS51'!$I$105),'AS51'!$I$105,'Index Summary'!$C$7))</f>
        <v/>
      </c>
      <c r="F115" s="77">
        <f>IF(F$13="","",IF($B115="","",IFERROR($C115*$D115*IF((Override!$C$4="ON")*(COUNTIFS(Override!$B$11:$B$40,$B115,Override!$D$11:$D$40,1,Override!$E$11:$E$40,"&gt;=0")-COUNTIFS(Override!$B$11:$B$40,$B115,Override!$D$11:$D$40,1,Override!$E$11:$E$40,"&gt;=0",Override!$C$11:$C$40,"MXAU"))&gt;0,SUMIFS(Override!$E$11:$E$40,Override!$B$11:$B$40,$B115,Override!$D$11:$D$40,1)-SUMIFS(Override!$E$11:$E$40,Override!$B$11:$B$40,$B115,Override!$D$11:$D$40,1,Override!$C$11:$C$40,"MXAU"),Override!$C$150)/'AS51'!$B$3,"")))</f>
        <v/>
      </c>
      <c r="G115" s="77">
        <f>IF(G$13="","",IF($B115="","",IFERROR($C115*$D115*IF((Override!$C$4="ON")*(COUNTIFS(Override!$B$11:$B$40,$B115,Override!$D$11:$D$40,2,Override!$E$11:$E$40,"&gt;=0")-COUNTIFS(Override!$B$11:$B$40,$B115,Override!$D$11:$D$40,2,Override!$E$11:$E$40,"&gt;=0",Override!$C$11:$C$40,"MXAU"))&gt;0,SUMIFS(Override!$E$11:$E$40,Override!$B$11:$B$40,$B115,Override!$D$11:$D$40,2)-SUMIFS(Override!$E$11:$E$40,Override!$B$11:$B$40,$B115,Override!$D$11:$D$40,2,Override!$C$11:$C$40,"MXAU"),Override!$D$150)/'AS51'!$B$3,"")))</f>
        <v/>
      </c>
      <c r="H115" s="77">
        <f>IF(H$13="","",IF($B115="","",IFERROR($C115*$D115*IF((Override!$C$4="ON")*(COUNTIFS(Override!$B$11:$B$40,$B115,Override!$D$11:$D$40,3,Override!$E$11:$E$40,"&gt;=0")-COUNTIFS(Override!$B$11:$B$40,$B115,Override!$D$11:$D$40,3,Override!$E$11:$E$40,"&gt;=0",Override!$C$11:$C$40,"MXAU"))&gt;0,SUMIFS(Override!$E$11:$E$40,Override!$B$11:$B$40,$B115,Override!$D$11:$D$40,3)-SUMIFS(Override!$E$11:$E$40,Override!$B$11:$B$40,$B115,Override!$D$11:$D$40,3,Override!$C$11:$C$40,"MXAU"),Override!$E$150)/'AS51'!$B$3,"")))</f>
        <v/>
      </c>
      <c r="I115" s="77">
        <f>IF(I$13="","",IF($B115="","",IFERROR($C115*$D115*IF((Override!$C$4="ON")*(COUNTIFS(Override!$B$11:$B$40,$B115,Override!$D$11:$D$40,4,Override!$E$11:$E$40,"&gt;=0")-COUNTIFS(Override!$B$11:$B$40,$B115,Override!$D$11:$D$40,4,Override!$E$11:$E$40,"&gt;=0",Override!$C$11:$C$40,"MXAU"))&gt;0,SUMIFS(Override!$E$11:$E$40,Override!$B$11:$B$40,$B115,Override!$D$11:$D$40,4)-SUMIFS(Override!$E$11:$E$40,Override!$B$11:$B$40,$B115,Override!$D$11:$D$40,4,Override!$C$11:$C$40,"MXAU"),Override!$F$150)/'AS51'!$B$3,"")))</f>
        <v/>
      </c>
      <c r="J115" s="77">
        <f>IF(J$13="","",IF($B115="","",IFERROR($C115*$D115*IF((Override!$C$4="ON")*(COUNTIFS(Override!$B$11:$B$40,$B115,Override!$D$11:$D$40,5,Override!$E$11:$E$40,"&gt;=0")-COUNTIFS(Override!$B$11:$B$40,$B115,Override!$D$11:$D$40,5,Override!$E$11:$E$40,"&gt;=0",Override!$C$11:$C$40,"MXAU"))&gt;0,SUMIFS(Override!$E$11:$E$40,Override!$B$11:$B$40,$B115,Override!$D$11:$D$40,5)-SUMIFS(Override!$E$11:$E$40,Override!$B$11:$B$40,$B115,Override!$D$11:$D$40,5,Override!$C$11:$C$40,"MXAU"),Override!$G$150)/'AS51'!$B$3,"")))</f>
        <v/>
      </c>
      <c r="K115" s="77">
        <f>IF(K$13="","",IF($B115="","",IFERROR($C115*$D115*IF((Override!$C$4="ON")*(COUNTIFS(Override!$B$11:$B$40,$B115,Override!$D$11:$D$40,6,Override!$E$11:$E$40,"&gt;=0")-COUNTIFS(Override!$B$11:$B$40,$B115,Override!$D$11:$D$40,6,Override!$E$11:$E$40,"&gt;=0",Override!$C$11:$C$40,"MXAU"))&gt;0,SUMIFS(Override!$E$11:$E$40,Override!$B$11:$B$40,$B115,Override!$D$11:$D$40,6)-SUMIFS(Override!$E$11:$E$40,Override!$B$11:$B$40,$B115,Override!$D$11:$D$40,6,Override!$C$11:$C$40,"MXAU"),Override!$H$150)/'AS51'!$B$3,"")))</f>
        <v/>
      </c>
      <c r="L115" s="77">
        <f>IF(L$13="","",IF($B115="","",IFERROR($C115*$D115*IF((Override!$C$4="ON")*(COUNTIFS(Override!$B$11:$B$40,$B115,Override!$D$11:$D$40,7,Override!$E$11:$E$40,"&gt;=0")-COUNTIFS(Override!$B$11:$B$40,$B115,Override!$D$11:$D$40,7,Override!$E$11:$E$40,"&gt;=0",Override!$C$11:$C$40,"MXAU"))&gt;0,SUMIFS(Override!$E$11:$E$40,Override!$B$11:$B$40,$B115,Override!$D$11:$D$40,7)-SUMIFS(Override!$E$11:$E$40,Override!$B$11:$B$40,$B115,Override!$D$11:$D$40,7,Override!$C$11:$C$40,"MXAU"),Override!$I$150)/'AS51'!$B$3,"")))</f>
        <v/>
      </c>
      <c r="M115" s="77">
        <f>IF(M$13="","",IF($B115="","",IFERROR($C115*$D115*IF((Override!$C$4="ON")*(COUNTIFS(Override!$B$11:$B$40,$B115,Override!$D$11:$D$40,8,Override!$E$11:$E$40,"&gt;=0")-COUNTIFS(Override!$B$11:$B$40,$B115,Override!$D$11:$D$40,8,Override!$E$11:$E$40,"&gt;=0",Override!$C$11:$C$40,"MXAU"))&gt;0,SUMIFS(Override!$E$11:$E$40,Override!$B$11:$B$40,$B115,Override!$D$11:$D$40,8)-SUMIFS(Override!$E$11:$E$40,Override!$B$11:$B$40,$B115,Override!$D$11:$D$40,8,Override!$C$11:$C$40,"MXAU"),Override!$J$150)/'AS51'!$B$3,"")))</f>
        <v/>
      </c>
      <c r="N115" s="77">
        <f>IF(N$13="","",IF($B115="","",IFERROR($C115*$D115*IF((Override!$C$4="ON")*(COUNTIFS(Override!$B$11:$B$40,$B115,Override!$D$11:$D$40,9,Override!$E$11:$E$40,"&gt;=0")-COUNTIFS(Override!$B$11:$B$40,$B115,Override!$D$11:$D$40,9,Override!$E$11:$E$40,"&gt;=0",Override!$C$11:$C$40,"MXAU"))&gt;0,SUMIFS(Override!$E$11:$E$40,Override!$B$11:$B$40,$B115,Override!$D$11:$D$40,9)-SUMIFS(Override!$E$11:$E$40,Override!$B$11:$B$40,$B115,Override!$D$11:$D$40,9,Override!$C$11:$C$40,"MXAU"),Override!$K$150)/'AS51'!$B$3,"")))</f>
        <v/>
      </c>
      <c r="O115" s="77">
        <f>IF(O$13="","",IF($B115="","",IFERROR($C115*$D115*IF((Override!$C$4="ON")*(COUNTIFS(Override!$B$11:$B$40,$B115,Override!$D$11:$D$40,10,Override!$E$11:$E$40,"&gt;=0")-COUNTIFS(Override!$B$11:$B$40,$B115,Override!$D$11:$D$40,10,Override!$E$11:$E$40,"&gt;=0",Override!$C$11:$C$40,"MXAU"))&gt;0,SUMIFS(Override!$E$11:$E$40,Override!$B$11:$B$40,$B115,Override!$D$11:$D$40,10)-SUMIFS(Override!$E$11:$E$40,Override!$B$11:$B$40,$B115,Override!$D$11:$D$40,10,Override!$C$11:$C$40,"MXAU"),Override!$L$150)/'AS51'!$B$3,"")))</f>
        <v/>
      </c>
      <c r="P115" s="77">
        <f>IF(P$13="","",IF($B115="","",IFERROR($C115*$D115*IF((Override!$C$4="ON")*(COUNTIFS(Override!$B$11:$B$40,$B115,Override!$D$11:$D$40,11,Override!$E$11:$E$40,"&gt;=0")-COUNTIFS(Override!$B$11:$B$40,$B115,Override!$D$11:$D$40,11,Override!$E$11:$E$40,"&gt;=0",Override!$C$11:$C$40,"MXAU"))&gt;0,SUMIFS(Override!$E$11:$E$40,Override!$B$11:$B$40,$B115,Override!$D$11:$D$40,11)-SUMIFS(Override!$E$11:$E$40,Override!$B$11:$B$40,$B115,Override!$D$11:$D$40,11,Override!$C$11:$C$40,"MXAU"),Override!$M$150)/'AS51'!$B$3,"")))</f>
        <v/>
      </c>
      <c r="Q115" s="77">
        <f>IF(Q$13="","",IF($B115="","",IFERROR($C115*$D115*IF((Override!$C$4="ON")*(COUNTIFS(Override!$B$11:$B$40,$B115,Override!$D$11:$D$40,12,Override!$E$11:$E$40,"&gt;=0")-COUNTIFS(Override!$B$11:$B$40,$B115,Override!$D$11:$D$40,12,Override!$E$11:$E$40,"&gt;=0",Override!$C$11:$C$40,"MXAU"))&gt;0,SUMIFS(Override!$E$11:$E$40,Override!$B$11:$B$40,$B115,Override!$D$11:$D$40,12)-SUMIFS(Override!$E$11:$E$40,Override!$B$11:$B$40,$B115,Override!$D$11:$D$40,12,Override!$C$11:$C$40,"MXAU"),Override!$N$150)/'AS51'!$B$3,"")))</f>
        <v/>
      </c>
      <c r="R115" s="77">
        <f>IF(R$13="","",IF($B115="","",IFERROR($C115*$D115*IF((Override!$C$4="ON")*(COUNTIFS(Override!$B$11:$B$40,$B115,Override!$D$11:$D$40,13,Override!$E$11:$E$40,"&gt;=0")-COUNTIFS(Override!$B$11:$B$40,$B115,Override!$D$11:$D$40,13,Override!$E$11:$E$40,"&gt;=0",Override!$C$11:$C$40,"MXAU"))&gt;0,SUMIFS(Override!$E$11:$E$40,Override!$B$11:$B$40,$B115,Override!$D$11:$D$40,13)-SUMIFS(Override!$E$11:$E$40,Override!$B$11:$B$40,$B115,Override!$D$11:$D$40,13,Override!$C$11:$C$40,"MXAU"),Override!$O$150)/'AS51'!$B$3,"")))</f>
        <v/>
      </c>
      <c r="S115" s="77">
        <f>IF(S$13="","",IF($B115="","",IFERROR($C115*$D115*IF((Override!$C$4="ON")*(COUNTIFS(Override!$B$11:$B$40,$B115,Override!$D$11:$D$40,14,Override!$E$11:$E$40,"&gt;=0")-COUNTIFS(Override!$B$11:$B$40,$B115,Override!$D$11:$D$40,14,Override!$E$11:$E$40,"&gt;=0",Override!$C$11:$C$40,"MXAU"))&gt;0,SUMIFS(Override!$E$11:$E$40,Override!$B$11:$B$40,$B115,Override!$D$11:$D$40,14)-SUMIFS(Override!$E$11:$E$40,Override!$B$11:$B$40,$B115,Override!$D$11:$D$40,14,Override!$C$11:$C$40,"MXAU"),Override!$P$150)/'AS51'!$B$3,"")))</f>
        <v/>
      </c>
      <c r="T115" s="77">
        <f>IF(T$13="","",IF($B115="","",IFERROR($C115*$D115*IF((Override!$C$4="ON")*(COUNTIFS(Override!$B$11:$B$40,$B115,Override!$D$11:$D$40,15,Override!$E$11:$E$40,"&gt;=0")-COUNTIFS(Override!$B$11:$B$40,$B115,Override!$D$11:$D$40,15,Override!$E$11:$E$40,"&gt;=0",Override!$C$11:$C$40,"MXAU"))&gt;0,SUMIFS(Override!$E$11:$E$40,Override!$B$11:$B$40,$B115,Override!$D$11:$D$40,15)-SUMIFS(Override!$E$11:$E$40,Override!$B$11:$B$40,$B115,Override!$D$11:$D$40,15,Override!$C$11:$C$40,"MXAU"),Override!$Q$150)/'AS51'!$B$3,"")))</f>
        <v/>
      </c>
      <c r="U115" s="77">
        <f>IF(U$13="","",IF($B115="","",IFERROR($C115*$D115*IF((Override!$C$4="ON")*(COUNTIFS(Override!$B$11:$B$40,$B115,Override!$D$11:$D$40,16,Override!$E$11:$E$40,"&gt;=0")-COUNTIFS(Override!$B$11:$B$40,$B115,Override!$D$11:$D$40,16,Override!$E$11:$E$40,"&gt;=0",Override!$C$11:$C$40,"MXAU"))&gt;0,SUMIFS(Override!$E$11:$E$40,Override!$B$11:$B$40,$B115,Override!$D$11:$D$40,16)-SUMIFS(Override!$E$11:$E$40,Override!$B$11:$B$40,$B115,Override!$D$11:$D$40,16,Override!$C$11:$C$40,"MXAU"),Override!$R$150)/'AS51'!$B$3,"")))</f>
        <v/>
      </c>
      <c r="W115" s="77">
        <f>IF(W$13="","",IF($B115="","",IFERROR(F115*$E115/100,"")))</f>
        <v/>
      </c>
      <c r="X115" s="77">
        <f>IF(X$13="","",IF($B115="","",IFERROR(G115*$E115/100,"")))</f>
        <v/>
      </c>
      <c r="Y115" s="77">
        <f>IF(Y$13="","",IF($B115="","",IFERROR(H115*$E115/100,"")))</f>
        <v/>
      </c>
      <c r="Z115" s="77">
        <f>IF(Z$13="","",IF($B115="","",IFERROR(I115*$E115/100,"")))</f>
        <v/>
      </c>
      <c r="AA115" s="77">
        <f>IF(AA$13="","",IF($B115="","",IFERROR(J115*$E115/100,"")))</f>
        <v/>
      </c>
      <c r="AB115" s="77">
        <f>IF(AB$13="","",IF($B115="","",IFERROR(K115*$E115/100,"")))</f>
        <v/>
      </c>
      <c r="AC115" s="77">
        <f>IF(AC$13="","",IF($B115="","",IFERROR(L115*$E115/100,"")))</f>
        <v/>
      </c>
      <c r="AD115" s="77">
        <f>IF(AD$13="","",IF($B115="","",IFERROR(M115*$E115/100,"")))</f>
        <v/>
      </c>
      <c r="AE115" s="77">
        <f>IF(AE$13="","",IF($B115="","",IFERROR(N115*$E115/100,"")))</f>
        <v/>
      </c>
      <c r="AF115" s="77">
        <f>IF(AF$13="","",IF($B115="","",IFERROR(O115*$E115/100,"")))</f>
        <v/>
      </c>
      <c r="AG115" s="77">
        <f>IF(AG$13="","",IF($B115="","",IFERROR(P115*$E115/100,"")))</f>
        <v/>
      </c>
      <c r="AH115" s="77">
        <f>IF(AH$13="","",IF($B115="","",IFERROR(Q115*$E115/100,"")))</f>
        <v/>
      </c>
      <c r="AI115" s="77">
        <f>IF(AI$13="","",IF($B115="","",IFERROR(R115*$E115/100,"")))</f>
        <v/>
      </c>
      <c r="AJ115" s="77">
        <f>IF(AJ$13="","",IF($B115="","",IFERROR(S115*$E115/100,"")))</f>
        <v/>
      </c>
      <c r="AK115" s="77">
        <f>IF(AK$13="","",IF($B115="","",IFERROR(T115*$E115/100,"")))</f>
        <v/>
      </c>
      <c r="AL115" s="77">
        <f>IF(AL$13="","",IF($B115="","",IFERROR(U115*$E115/100,"")))</f>
        <v/>
      </c>
      <c r="AN115" s="77">
        <f>IF($B115="","",SUMIF($F$13:$U$13,"&lt;="&amp;Sector!$D$51,$F115:$U115))</f>
        <v/>
      </c>
      <c r="AO115" s="77">
        <f>IF($B115="","",SUMIF($W$13:$AL$13,"&lt;="&amp;Sector!$D$51,$W115:$AL115))</f>
        <v/>
      </c>
      <c r="AQ115" s="163">
        <f>IF(AQ$13="","",IF($B115="","",IFERROR($C115*$D115*SUMPRODUCT(('Dvd Calendar'!$E$1097:$CZ$1097&gt;AQ$12)*('Dvd Calendar'!$E$1097:$CZ$1097&lt;=AQ$13)*'Dvd Calendar'!$E$1100:$CZ$1100*(('Dvd Calendar'!$E$1102:$CZ$1102='Field Check'!$C$56)*('Field Check'!$C$56&lt;&gt;"")+('Dvd Calendar'!$E$1102:$CZ$1102='Field Check'!$C$57)*('Field Check'!$C$57&lt;&gt;"")))/'AS51'!$B$3,"")))</f>
        <v/>
      </c>
      <c r="AR115" s="163">
        <f>IF(AR$13="","",IF($B115="","",IFERROR($C115*$D115*SUMPRODUCT(('Dvd Calendar'!$E$1097:$CZ$1097&gt;AR$12)*('Dvd Calendar'!$E$1097:$CZ$1097&lt;=AR$13)*'Dvd Calendar'!$E$1100:$CZ$1100*(('Dvd Calendar'!$E$1102:$CZ$1102='Field Check'!$C$56)*('Field Check'!$C$56&lt;&gt;"")+('Dvd Calendar'!$E$1102:$CZ$1102='Field Check'!$C$57)*('Field Check'!$C$57&lt;&gt;"")))/'AS51'!$B$3,"")))</f>
        <v/>
      </c>
      <c r="AS115" s="163">
        <f>IF(AS$13="","",IF($B115="","",IFERROR($C115*$D115*SUMPRODUCT(('Dvd Calendar'!$E$1097:$CZ$1097&gt;AS$12)*('Dvd Calendar'!$E$1097:$CZ$1097&lt;=AS$13)*'Dvd Calendar'!$E$1100:$CZ$1100*(('Dvd Calendar'!$E$1102:$CZ$1102='Field Check'!$C$56)*('Field Check'!$C$56&lt;&gt;"")+('Dvd Calendar'!$E$1102:$CZ$1102='Field Check'!$C$57)*('Field Check'!$C$57&lt;&gt;"")))/'AS51'!$B$3,"")))</f>
        <v/>
      </c>
      <c r="AT115" s="163">
        <f>IF(AT$13="","",IF($B115="","",IFERROR($C115*$D115*SUMPRODUCT(('Dvd Calendar'!$E$1097:$CZ$1097&gt;AT$12)*('Dvd Calendar'!$E$1097:$CZ$1097&lt;=AT$13)*'Dvd Calendar'!$E$1100:$CZ$1100*(('Dvd Calendar'!$E$1102:$CZ$1102='Field Check'!$C$56)*('Field Check'!$C$56&lt;&gt;"")+('Dvd Calendar'!$E$1102:$CZ$1102='Field Check'!$C$57)*('Field Check'!$C$57&lt;&gt;"")))/'AS51'!$B$3,"")))</f>
        <v/>
      </c>
      <c r="AU115" s="163">
        <f>IF(AU$13="","",IF($B115="","",IFERROR($C115*$D115*SUMPRODUCT(('Dvd Calendar'!$E$1097:$CZ$1097&gt;AU$12)*('Dvd Calendar'!$E$1097:$CZ$1097&lt;=AU$13)*'Dvd Calendar'!$E$1100:$CZ$1100*(('Dvd Calendar'!$E$1102:$CZ$1102='Field Check'!$C$56)*('Field Check'!$C$56&lt;&gt;"")+('Dvd Calendar'!$E$1102:$CZ$1102='Field Check'!$C$57)*('Field Check'!$C$57&lt;&gt;"")))/'AS51'!$B$3,"")))</f>
        <v/>
      </c>
      <c r="AV115" s="163">
        <f>IF(AV$13="","",IF($B115="","",IFERROR($C115*$D115*SUMPRODUCT(('Dvd Calendar'!$E$1097:$CZ$1097&gt;AV$12)*('Dvd Calendar'!$E$1097:$CZ$1097&lt;=AV$13)*'Dvd Calendar'!$E$1100:$CZ$1100*(('Dvd Calendar'!$E$1102:$CZ$1102='Field Check'!$C$56)*('Field Check'!$C$56&lt;&gt;"")+('Dvd Calendar'!$E$1102:$CZ$1102='Field Check'!$C$57)*('Field Check'!$C$57&lt;&gt;"")))/'AS51'!$B$3,"")))</f>
        <v/>
      </c>
      <c r="AW115" s="163">
        <f>IF(AW$13="","",IF($B115="","",IFERROR($C115*$D115*SUMPRODUCT(('Dvd Calendar'!$E$1097:$CZ$1097&gt;AW$12)*('Dvd Calendar'!$E$1097:$CZ$1097&lt;=AW$13)*'Dvd Calendar'!$E$1100:$CZ$1100*(('Dvd Calendar'!$E$1102:$CZ$1102='Field Check'!$C$56)*('Field Check'!$C$56&lt;&gt;"")+('Dvd Calendar'!$E$1102:$CZ$1102='Field Check'!$C$57)*('Field Check'!$C$57&lt;&gt;"")))/'AS51'!$B$3,"")))</f>
        <v/>
      </c>
      <c r="AX115" s="163">
        <f>IF(AX$13="","",IF($B115="","",IFERROR($C115*$D115*SUMPRODUCT(('Dvd Calendar'!$E$1097:$CZ$1097&gt;AX$12)*('Dvd Calendar'!$E$1097:$CZ$1097&lt;=AX$13)*'Dvd Calendar'!$E$1100:$CZ$1100*(('Dvd Calendar'!$E$1102:$CZ$1102='Field Check'!$C$56)*('Field Check'!$C$56&lt;&gt;"")+('Dvd Calendar'!$E$1102:$CZ$1102='Field Check'!$C$57)*('Field Check'!$C$57&lt;&gt;"")))/'AS51'!$B$3,"")))</f>
        <v/>
      </c>
      <c r="AY115" s="163">
        <f>IF(AY$13="","",IF($B115="","",IFERROR($C115*$D115*SUMPRODUCT(('Dvd Calendar'!$E$1097:$CZ$1097&gt;AY$12)*('Dvd Calendar'!$E$1097:$CZ$1097&lt;=AY$13)*'Dvd Calendar'!$E$1100:$CZ$1100*(('Dvd Calendar'!$E$1102:$CZ$1102='Field Check'!$C$56)*('Field Check'!$C$56&lt;&gt;"")+('Dvd Calendar'!$E$1102:$CZ$1102='Field Check'!$C$57)*('Field Check'!$C$57&lt;&gt;"")))/'AS51'!$B$3,"")))</f>
        <v/>
      </c>
      <c r="AZ115" s="163">
        <f>IF(AZ$13="","",IF($B115="","",IFERROR($C115*$D115*SUMPRODUCT(('Dvd Calendar'!$E$1097:$CZ$1097&gt;AZ$12)*('Dvd Calendar'!$E$1097:$CZ$1097&lt;=AZ$13)*'Dvd Calendar'!$E$1100:$CZ$1100*(('Dvd Calendar'!$E$1102:$CZ$1102='Field Check'!$C$56)*('Field Check'!$C$56&lt;&gt;"")+('Dvd Calendar'!$E$1102:$CZ$1102='Field Check'!$C$57)*('Field Check'!$C$57&lt;&gt;"")))/'AS51'!$B$3,"")))</f>
        <v/>
      </c>
      <c r="BA115" s="163">
        <f>IF(BA$13="","",IF($B115="","",IFERROR($C115*$D115*SUMPRODUCT(('Dvd Calendar'!$E$1097:$CZ$1097&gt;BA$12)*('Dvd Calendar'!$E$1097:$CZ$1097&lt;=BA$13)*'Dvd Calendar'!$E$1100:$CZ$1100*(('Dvd Calendar'!$E$1102:$CZ$1102='Field Check'!$C$56)*('Field Check'!$C$56&lt;&gt;"")+('Dvd Calendar'!$E$1102:$CZ$1102='Field Check'!$C$57)*('Field Check'!$C$57&lt;&gt;"")))/'AS51'!$B$3,"")))</f>
        <v/>
      </c>
      <c r="BB115" s="163">
        <f>IF(BB$13="","",IF($B115="","",IFERROR($C115*$D115*SUMPRODUCT(('Dvd Calendar'!$E$1097:$CZ$1097&gt;BB$12)*('Dvd Calendar'!$E$1097:$CZ$1097&lt;=BB$13)*'Dvd Calendar'!$E$1100:$CZ$1100*(('Dvd Calendar'!$E$1102:$CZ$1102='Field Check'!$C$56)*('Field Check'!$C$56&lt;&gt;"")+('Dvd Calendar'!$E$1102:$CZ$1102='Field Check'!$C$57)*('Field Check'!$C$57&lt;&gt;"")))/'AS51'!$B$3,"")))</f>
        <v/>
      </c>
      <c r="BC115" s="163">
        <f>IF(BC$13="","",IF($B115="","",IFERROR($C115*$D115*SUMPRODUCT(('Dvd Calendar'!$E$1097:$CZ$1097&gt;BC$12)*('Dvd Calendar'!$E$1097:$CZ$1097&lt;=BC$13)*'Dvd Calendar'!$E$1100:$CZ$1100*(('Dvd Calendar'!$E$1102:$CZ$1102='Field Check'!$C$56)*('Field Check'!$C$56&lt;&gt;"")+('Dvd Calendar'!$E$1102:$CZ$1102='Field Check'!$C$57)*('Field Check'!$C$57&lt;&gt;"")))/'AS51'!$B$3,"")))</f>
        <v/>
      </c>
      <c r="BD115" s="163">
        <f>IF(BD$13="","",IF($B115="","",IFERROR($C115*$D115*SUMPRODUCT(('Dvd Calendar'!$E$1097:$CZ$1097&gt;BD$12)*('Dvd Calendar'!$E$1097:$CZ$1097&lt;=BD$13)*'Dvd Calendar'!$E$1100:$CZ$1100*(('Dvd Calendar'!$E$1102:$CZ$1102='Field Check'!$C$56)*('Field Check'!$C$56&lt;&gt;"")+('Dvd Calendar'!$E$1102:$CZ$1102='Field Check'!$C$57)*('Field Check'!$C$57&lt;&gt;"")))/'AS51'!$B$3,"")))</f>
        <v/>
      </c>
      <c r="BE115" s="163">
        <f>IF(BE$13="","",IF($B115="","",IFERROR($C115*$D115*SUMPRODUCT(('Dvd Calendar'!$E$1097:$CZ$1097&gt;BE$12)*('Dvd Calendar'!$E$1097:$CZ$1097&lt;=BE$13)*'Dvd Calendar'!$E$1100:$CZ$1100*(('Dvd Calendar'!$E$1102:$CZ$1102='Field Check'!$C$56)*('Field Check'!$C$56&lt;&gt;"")+('Dvd Calendar'!$E$1102:$CZ$1102='Field Check'!$C$57)*('Field Check'!$C$57&lt;&gt;"")))/'AS51'!$B$3,"")))</f>
        <v/>
      </c>
      <c r="BF115" s="163">
        <f>IF(BF$13="","",IF($B115="","",IFERROR($C115*$D115*SUMPRODUCT(('Dvd Calendar'!$E$1097:$CZ$1097&gt;BF$12)*('Dvd Calendar'!$E$1097:$CZ$1097&lt;=BF$13)*'Dvd Calendar'!$E$1100:$CZ$1100*(('Dvd Calendar'!$E$1102:$CZ$1102='Field Check'!$C$56)*('Field Check'!$C$56&lt;&gt;"")+('Dvd Calendar'!$E$1102:$CZ$1102='Field Check'!$C$57)*('Field Check'!$C$57&lt;&gt;"")))/'AS51'!$B$3,"")))</f>
        <v/>
      </c>
      <c r="BH115" s="163">
        <f>IF(BH$13="","",IF($B115="","",IFERROR(AQ115*$E115/100,"")))</f>
        <v/>
      </c>
      <c r="BI115" s="163">
        <f>IF(BI$13="","",IF($B115="","",IFERROR(AR115*$E115/100,"")))</f>
        <v/>
      </c>
      <c r="BJ115" s="163">
        <f>IF(BJ$13="","",IF($B115="","",IFERROR(AS115*$E115/100,"")))</f>
        <v/>
      </c>
      <c r="BK115" s="163">
        <f>IF(BK$13="","",IF($B115="","",IFERROR(AT115*$E115/100,"")))</f>
        <v/>
      </c>
      <c r="BL115" s="163">
        <f>IF(BL$13="","",IF($B115="","",IFERROR(AU115*$E115/100,"")))</f>
        <v/>
      </c>
      <c r="BM115" s="163">
        <f>IF(BM$13="","",IF($B115="","",IFERROR(AV115*$E115/100,"")))</f>
        <v/>
      </c>
      <c r="BN115" s="163">
        <f>IF(BN$13="","",IF($B115="","",IFERROR(AW115*$E115/100,"")))</f>
        <v/>
      </c>
      <c r="BO115" s="163">
        <f>IF(BO$13="","",IF($B115="","",IFERROR(AX115*$E115/100,"")))</f>
        <v/>
      </c>
      <c r="BP115" s="163">
        <f>IF(BP$13="","",IF($B115="","",IFERROR(AY115*$E115/100,"")))</f>
        <v/>
      </c>
      <c r="BQ115" s="163">
        <f>IF(BQ$13="","",IF($B115="","",IFERROR(AZ115*$E115/100,"")))</f>
        <v/>
      </c>
      <c r="BR115" s="163">
        <f>IF(BR$13="","",IF($B115="","",IFERROR(BA115*$E115/100,"")))</f>
        <v/>
      </c>
      <c r="BS115" s="163">
        <f>IF(BS$13="","",IF($B115="","",IFERROR(BB115*$E115/100,"")))</f>
        <v/>
      </c>
      <c r="BT115" s="163">
        <f>IF(BT$13="","",IF($B115="","",IFERROR(BC115*$E115/100,"")))</f>
        <v/>
      </c>
      <c r="BU115" s="163">
        <f>IF(BU$13="","",IF($B115="","",IFERROR(BD115*$E115/100,"")))</f>
        <v/>
      </c>
      <c r="BV115" s="163">
        <f>IF(BV$13="","",IF($B115="","",IFERROR(BE115*$E115/100,"")))</f>
        <v/>
      </c>
      <c r="BW115" s="163">
        <f>IF(BW$13="","",IF($B115="","",IFERROR(BF115*$E115/100,"")))</f>
        <v/>
      </c>
    </row>
    <row r="116">
      <c r="B116" s="126">
        <f>IF('AS51'!$C$106="","",'AS51'!$C$106)</f>
        <v/>
      </c>
      <c r="C116" s="74">
        <f>IF('AS51'!$B$106="","",'AS51'!$B$106)</f>
        <v/>
      </c>
      <c r="D116" s="75">
        <f>IFERROR('AS51'!$Q$106,1)</f>
        <v/>
      </c>
      <c r="E116" s="76">
        <f>IF($B116="","",IF(ISNUMBER('AS51'!$I$106),'AS51'!$I$106,'Index Summary'!$C$7))</f>
        <v/>
      </c>
      <c r="F116" s="77">
        <f>IF(F$13="","",IF($B116="","",IFERROR($C116*$D116*IF((Override!$C$4="ON")*(COUNTIFS(Override!$B$11:$B$40,$B116,Override!$D$11:$D$40,1,Override!$E$11:$E$40,"&gt;=0")-COUNTIFS(Override!$B$11:$B$40,$B116,Override!$D$11:$D$40,1,Override!$E$11:$E$40,"&gt;=0",Override!$C$11:$C$40,"MXAU"))&gt;0,SUMIFS(Override!$E$11:$E$40,Override!$B$11:$B$40,$B116,Override!$D$11:$D$40,1)-SUMIFS(Override!$E$11:$E$40,Override!$B$11:$B$40,$B116,Override!$D$11:$D$40,1,Override!$C$11:$C$40,"MXAU"),Override!$C$151)/'AS51'!$B$3,"")))</f>
        <v/>
      </c>
      <c r="G116" s="77">
        <f>IF(G$13="","",IF($B116="","",IFERROR($C116*$D116*IF((Override!$C$4="ON")*(COUNTIFS(Override!$B$11:$B$40,$B116,Override!$D$11:$D$40,2,Override!$E$11:$E$40,"&gt;=0")-COUNTIFS(Override!$B$11:$B$40,$B116,Override!$D$11:$D$40,2,Override!$E$11:$E$40,"&gt;=0",Override!$C$11:$C$40,"MXAU"))&gt;0,SUMIFS(Override!$E$11:$E$40,Override!$B$11:$B$40,$B116,Override!$D$11:$D$40,2)-SUMIFS(Override!$E$11:$E$40,Override!$B$11:$B$40,$B116,Override!$D$11:$D$40,2,Override!$C$11:$C$40,"MXAU"),Override!$D$151)/'AS51'!$B$3,"")))</f>
        <v/>
      </c>
      <c r="H116" s="77">
        <f>IF(H$13="","",IF($B116="","",IFERROR($C116*$D116*IF((Override!$C$4="ON")*(COUNTIFS(Override!$B$11:$B$40,$B116,Override!$D$11:$D$40,3,Override!$E$11:$E$40,"&gt;=0")-COUNTIFS(Override!$B$11:$B$40,$B116,Override!$D$11:$D$40,3,Override!$E$11:$E$40,"&gt;=0",Override!$C$11:$C$40,"MXAU"))&gt;0,SUMIFS(Override!$E$11:$E$40,Override!$B$11:$B$40,$B116,Override!$D$11:$D$40,3)-SUMIFS(Override!$E$11:$E$40,Override!$B$11:$B$40,$B116,Override!$D$11:$D$40,3,Override!$C$11:$C$40,"MXAU"),Override!$E$151)/'AS51'!$B$3,"")))</f>
        <v/>
      </c>
      <c r="I116" s="77">
        <f>IF(I$13="","",IF($B116="","",IFERROR($C116*$D116*IF((Override!$C$4="ON")*(COUNTIFS(Override!$B$11:$B$40,$B116,Override!$D$11:$D$40,4,Override!$E$11:$E$40,"&gt;=0")-COUNTIFS(Override!$B$11:$B$40,$B116,Override!$D$11:$D$40,4,Override!$E$11:$E$40,"&gt;=0",Override!$C$11:$C$40,"MXAU"))&gt;0,SUMIFS(Override!$E$11:$E$40,Override!$B$11:$B$40,$B116,Override!$D$11:$D$40,4)-SUMIFS(Override!$E$11:$E$40,Override!$B$11:$B$40,$B116,Override!$D$11:$D$40,4,Override!$C$11:$C$40,"MXAU"),Override!$F$151)/'AS51'!$B$3,"")))</f>
        <v/>
      </c>
      <c r="J116" s="77">
        <f>IF(J$13="","",IF($B116="","",IFERROR($C116*$D116*IF((Override!$C$4="ON")*(COUNTIFS(Override!$B$11:$B$40,$B116,Override!$D$11:$D$40,5,Override!$E$11:$E$40,"&gt;=0")-COUNTIFS(Override!$B$11:$B$40,$B116,Override!$D$11:$D$40,5,Override!$E$11:$E$40,"&gt;=0",Override!$C$11:$C$40,"MXAU"))&gt;0,SUMIFS(Override!$E$11:$E$40,Override!$B$11:$B$40,$B116,Override!$D$11:$D$40,5)-SUMIFS(Override!$E$11:$E$40,Override!$B$11:$B$40,$B116,Override!$D$11:$D$40,5,Override!$C$11:$C$40,"MXAU"),Override!$G$151)/'AS51'!$B$3,"")))</f>
        <v/>
      </c>
      <c r="K116" s="77">
        <f>IF(K$13="","",IF($B116="","",IFERROR($C116*$D116*IF((Override!$C$4="ON")*(COUNTIFS(Override!$B$11:$B$40,$B116,Override!$D$11:$D$40,6,Override!$E$11:$E$40,"&gt;=0")-COUNTIFS(Override!$B$11:$B$40,$B116,Override!$D$11:$D$40,6,Override!$E$11:$E$40,"&gt;=0",Override!$C$11:$C$40,"MXAU"))&gt;0,SUMIFS(Override!$E$11:$E$40,Override!$B$11:$B$40,$B116,Override!$D$11:$D$40,6)-SUMIFS(Override!$E$11:$E$40,Override!$B$11:$B$40,$B116,Override!$D$11:$D$40,6,Override!$C$11:$C$40,"MXAU"),Override!$H$151)/'AS51'!$B$3,"")))</f>
        <v/>
      </c>
      <c r="L116" s="77">
        <f>IF(L$13="","",IF($B116="","",IFERROR($C116*$D116*IF((Override!$C$4="ON")*(COUNTIFS(Override!$B$11:$B$40,$B116,Override!$D$11:$D$40,7,Override!$E$11:$E$40,"&gt;=0")-COUNTIFS(Override!$B$11:$B$40,$B116,Override!$D$11:$D$40,7,Override!$E$11:$E$40,"&gt;=0",Override!$C$11:$C$40,"MXAU"))&gt;0,SUMIFS(Override!$E$11:$E$40,Override!$B$11:$B$40,$B116,Override!$D$11:$D$40,7)-SUMIFS(Override!$E$11:$E$40,Override!$B$11:$B$40,$B116,Override!$D$11:$D$40,7,Override!$C$11:$C$40,"MXAU"),Override!$I$151)/'AS51'!$B$3,"")))</f>
        <v/>
      </c>
      <c r="M116" s="77">
        <f>IF(M$13="","",IF($B116="","",IFERROR($C116*$D116*IF((Override!$C$4="ON")*(COUNTIFS(Override!$B$11:$B$40,$B116,Override!$D$11:$D$40,8,Override!$E$11:$E$40,"&gt;=0")-COUNTIFS(Override!$B$11:$B$40,$B116,Override!$D$11:$D$40,8,Override!$E$11:$E$40,"&gt;=0",Override!$C$11:$C$40,"MXAU"))&gt;0,SUMIFS(Override!$E$11:$E$40,Override!$B$11:$B$40,$B116,Override!$D$11:$D$40,8)-SUMIFS(Override!$E$11:$E$40,Override!$B$11:$B$40,$B116,Override!$D$11:$D$40,8,Override!$C$11:$C$40,"MXAU"),Override!$J$151)/'AS51'!$B$3,"")))</f>
        <v/>
      </c>
      <c r="N116" s="77">
        <f>IF(N$13="","",IF($B116="","",IFERROR($C116*$D116*IF((Override!$C$4="ON")*(COUNTIFS(Override!$B$11:$B$40,$B116,Override!$D$11:$D$40,9,Override!$E$11:$E$40,"&gt;=0")-COUNTIFS(Override!$B$11:$B$40,$B116,Override!$D$11:$D$40,9,Override!$E$11:$E$40,"&gt;=0",Override!$C$11:$C$40,"MXAU"))&gt;0,SUMIFS(Override!$E$11:$E$40,Override!$B$11:$B$40,$B116,Override!$D$11:$D$40,9)-SUMIFS(Override!$E$11:$E$40,Override!$B$11:$B$40,$B116,Override!$D$11:$D$40,9,Override!$C$11:$C$40,"MXAU"),Override!$K$151)/'AS51'!$B$3,"")))</f>
        <v/>
      </c>
      <c r="O116" s="77">
        <f>IF(O$13="","",IF($B116="","",IFERROR($C116*$D116*IF((Override!$C$4="ON")*(COUNTIFS(Override!$B$11:$B$40,$B116,Override!$D$11:$D$40,10,Override!$E$11:$E$40,"&gt;=0")-COUNTIFS(Override!$B$11:$B$40,$B116,Override!$D$11:$D$40,10,Override!$E$11:$E$40,"&gt;=0",Override!$C$11:$C$40,"MXAU"))&gt;0,SUMIFS(Override!$E$11:$E$40,Override!$B$11:$B$40,$B116,Override!$D$11:$D$40,10)-SUMIFS(Override!$E$11:$E$40,Override!$B$11:$B$40,$B116,Override!$D$11:$D$40,10,Override!$C$11:$C$40,"MXAU"),Override!$L$151)/'AS51'!$B$3,"")))</f>
        <v/>
      </c>
      <c r="P116" s="77">
        <f>IF(P$13="","",IF($B116="","",IFERROR($C116*$D116*IF((Override!$C$4="ON")*(COUNTIFS(Override!$B$11:$B$40,$B116,Override!$D$11:$D$40,11,Override!$E$11:$E$40,"&gt;=0")-COUNTIFS(Override!$B$11:$B$40,$B116,Override!$D$11:$D$40,11,Override!$E$11:$E$40,"&gt;=0",Override!$C$11:$C$40,"MXAU"))&gt;0,SUMIFS(Override!$E$11:$E$40,Override!$B$11:$B$40,$B116,Override!$D$11:$D$40,11)-SUMIFS(Override!$E$11:$E$40,Override!$B$11:$B$40,$B116,Override!$D$11:$D$40,11,Override!$C$11:$C$40,"MXAU"),Override!$M$151)/'AS51'!$B$3,"")))</f>
        <v/>
      </c>
      <c r="Q116" s="77">
        <f>IF(Q$13="","",IF($B116="","",IFERROR($C116*$D116*IF((Override!$C$4="ON")*(COUNTIFS(Override!$B$11:$B$40,$B116,Override!$D$11:$D$40,12,Override!$E$11:$E$40,"&gt;=0")-COUNTIFS(Override!$B$11:$B$40,$B116,Override!$D$11:$D$40,12,Override!$E$11:$E$40,"&gt;=0",Override!$C$11:$C$40,"MXAU"))&gt;0,SUMIFS(Override!$E$11:$E$40,Override!$B$11:$B$40,$B116,Override!$D$11:$D$40,12)-SUMIFS(Override!$E$11:$E$40,Override!$B$11:$B$40,$B116,Override!$D$11:$D$40,12,Override!$C$11:$C$40,"MXAU"),Override!$N$151)/'AS51'!$B$3,"")))</f>
        <v/>
      </c>
      <c r="R116" s="77">
        <f>IF(R$13="","",IF($B116="","",IFERROR($C116*$D116*IF((Override!$C$4="ON")*(COUNTIFS(Override!$B$11:$B$40,$B116,Override!$D$11:$D$40,13,Override!$E$11:$E$40,"&gt;=0")-COUNTIFS(Override!$B$11:$B$40,$B116,Override!$D$11:$D$40,13,Override!$E$11:$E$40,"&gt;=0",Override!$C$11:$C$40,"MXAU"))&gt;0,SUMIFS(Override!$E$11:$E$40,Override!$B$11:$B$40,$B116,Override!$D$11:$D$40,13)-SUMIFS(Override!$E$11:$E$40,Override!$B$11:$B$40,$B116,Override!$D$11:$D$40,13,Override!$C$11:$C$40,"MXAU"),Override!$O$151)/'AS51'!$B$3,"")))</f>
        <v/>
      </c>
      <c r="S116" s="77">
        <f>IF(S$13="","",IF($B116="","",IFERROR($C116*$D116*IF((Override!$C$4="ON")*(COUNTIFS(Override!$B$11:$B$40,$B116,Override!$D$11:$D$40,14,Override!$E$11:$E$40,"&gt;=0")-COUNTIFS(Override!$B$11:$B$40,$B116,Override!$D$11:$D$40,14,Override!$E$11:$E$40,"&gt;=0",Override!$C$11:$C$40,"MXAU"))&gt;0,SUMIFS(Override!$E$11:$E$40,Override!$B$11:$B$40,$B116,Override!$D$11:$D$40,14)-SUMIFS(Override!$E$11:$E$40,Override!$B$11:$B$40,$B116,Override!$D$11:$D$40,14,Override!$C$11:$C$40,"MXAU"),Override!$P$151)/'AS51'!$B$3,"")))</f>
        <v/>
      </c>
      <c r="T116" s="77">
        <f>IF(T$13="","",IF($B116="","",IFERROR($C116*$D116*IF((Override!$C$4="ON")*(COUNTIFS(Override!$B$11:$B$40,$B116,Override!$D$11:$D$40,15,Override!$E$11:$E$40,"&gt;=0")-COUNTIFS(Override!$B$11:$B$40,$B116,Override!$D$11:$D$40,15,Override!$E$11:$E$40,"&gt;=0",Override!$C$11:$C$40,"MXAU"))&gt;0,SUMIFS(Override!$E$11:$E$40,Override!$B$11:$B$40,$B116,Override!$D$11:$D$40,15)-SUMIFS(Override!$E$11:$E$40,Override!$B$11:$B$40,$B116,Override!$D$11:$D$40,15,Override!$C$11:$C$40,"MXAU"),Override!$Q$151)/'AS51'!$B$3,"")))</f>
        <v/>
      </c>
      <c r="U116" s="77">
        <f>IF(U$13="","",IF($B116="","",IFERROR($C116*$D116*IF((Override!$C$4="ON")*(COUNTIFS(Override!$B$11:$B$40,$B116,Override!$D$11:$D$40,16,Override!$E$11:$E$40,"&gt;=0")-COUNTIFS(Override!$B$11:$B$40,$B116,Override!$D$11:$D$40,16,Override!$E$11:$E$40,"&gt;=0",Override!$C$11:$C$40,"MXAU"))&gt;0,SUMIFS(Override!$E$11:$E$40,Override!$B$11:$B$40,$B116,Override!$D$11:$D$40,16)-SUMIFS(Override!$E$11:$E$40,Override!$B$11:$B$40,$B116,Override!$D$11:$D$40,16,Override!$C$11:$C$40,"MXAU"),Override!$R$151)/'AS51'!$B$3,"")))</f>
        <v/>
      </c>
      <c r="W116" s="77">
        <f>IF(W$13="","",IF($B116="","",IFERROR(F116*$E116/100,"")))</f>
        <v/>
      </c>
      <c r="X116" s="77">
        <f>IF(X$13="","",IF($B116="","",IFERROR(G116*$E116/100,"")))</f>
        <v/>
      </c>
      <c r="Y116" s="77">
        <f>IF(Y$13="","",IF($B116="","",IFERROR(H116*$E116/100,"")))</f>
        <v/>
      </c>
      <c r="Z116" s="77">
        <f>IF(Z$13="","",IF($B116="","",IFERROR(I116*$E116/100,"")))</f>
        <v/>
      </c>
      <c r="AA116" s="77">
        <f>IF(AA$13="","",IF($B116="","",IFERROR(J116*$E116/100,"")))</f>
        <v/>
      </c>
      <c r="AB116" s="77">
        <f>IF(AB$13="","",IF($B116="","",IFERROR(K116*$E116/100,"")))</f>
        <v/>
      </c>
      <c r="AC116" s="77">
        <f>IF(AC$13="","",IF($B116="","",IFERROR(L116*$E116/100,"")))</f>
        <v/>
      </c>
      <c r="AD116" s="77">
        <f>IF(AD$13="","",IF($B116="","",IFERROR(M116*$E116/100,"")))</f>
        <v/>
      </c>
      <c r="AE116" s="77">
        <f>IF(AE$13="","",IF($B116="","",IFERROR(N116*$E116/100,"")))</f>
        <v/>
      </c>
      <c r="AF116" s="77">
        <f>IF(AF$13="","",IF($B116="","",IFERROR(O116*$E116/100,"")))</f>
        <v/>
      </c>
      <c r="AG116" s="77">
        <f>IF(AG$13="","",IF($B116="","",IFERROR(P116*$E116/100,"")))</f>
        <v/>
      </c>
      <c r="AH116" s="77">
        <f>IF(AH$13="","",IF($B116="","",IFERROR(Q116*$E116/100,"")))</f>
        <v/>
      </c>
      <c r="AI116" s="77">
        <f>IF(AI$13="","",IF($B116="","",IFERROR(R116*$E116/100,"")))</f>
        <v/>
      </c>
      <c r="AJ116" s="77">
        <f>IF(AJ$13="","",IF($B116="","",IFERROR(S116*$E116/100,"")))</f>
        <v/>
      </c>
      <c r="AK116" s="77">
        <f>IF(AK$13="","",IF($B116="","",IFERROR(T116*$E116/100,"")))</f>
        <v/>
      </c>
      <c r="AL116" s="77">
        <f>IF(AL$13="","",IF($B116="","",IFERROR(U116*$E116/100,"")))</f>
        <v/>
      </c>
      <c r="AN116" s="77">
        <f>IF($B116="","",SUMIF($F$13:$U$13,"&lt;="&amp;Sector!$D$51,$F116:$U116))</f>
        <v/>
      </c>
      <c r="AO116" s="77">
        <f>IF($B116="","",SUMIF($W$13:$AL$13,"&lt;="&amp;Sector!$D$51,$W116:$AL116))</f>
        <v/>
      </c>
      <c r="AQ116" s="163">
        <f>IF(AQ$13="","",IF($B116="","",IFERROR($C116*$D116*SUMPRODUCT(('Dvd Calendar'!$E$1108:$CZ$1108&gt;AQ$12)*('Dvd Calendar'!$E$1108:$CZ$1108&lt;=AQ$13)*'Dvd Calendar'!$E$1111:$CZ$1111*(('Dvd Calendar'!$E$1113:$CZ$1113='Field Check'!$C$56)*('Field Check'!$C$56&lt;&gt;"")+('Dvd Calendar'!$E$1113:$CZ$1113='Field Check'!$C$57)*('Field Check'!$C$57&lt;&gt;"")))/'AS51'!$B$3,"")))</f>
        <v/>
      </c>
      <c r="AR116" s="163">
        <f>IF(AR$13="","",IF($B116="","",IFERROR($C116*$D116*SUMPRODUCT(('Dvd Calendar'!$E$1108:$CZ$1108&gt;AR$12)*('Dvd Calendar'!$E$1108:$CZ$1108&lt;=AR$13)*'Dvd Calendar'!$E$1111:$CZ$1111*(('Dvd Calendar'!$E$1113:$CZ$1113='Field Check'!$C$56)*('Field Check'!$C$56&lt;&gt;"")+('Dvd Calendar'!$E$1113:$CZ$1113='Field Check'!$C$57)*('Field Check'!$C$57&lt;&gt;"")))/'AS51'!$B$3,"")))</f>
        <v/>
      </c>
      <c r="AS116" s="163">
        <f>IF(AS$13="","",IF($B116="","",IFERROR($C116*$D116*SUMPRODUCT(('Dvd Calendar'!$E$1108:$CZ$1108&gt;AS$12)*('Dvd Calendar'!$E$1108:$CZ$1108&lt;=AS$13)*'Dvd Calendar'!$E$1111:$CZ$1111*(('Dvd Calendar'!$E$1113:$CZ$1113='Field Check'!$C$56)*('Field Check'!$C$56&lt;&gt;"")+('Dvd Calendar'!$E$1113:$CZ$1113='Field Check'!$C$57)*('Field Check'!$C$57&lt;&gt;"")))/'AS51'!$B$3,"")))</f>
        <v/>
      </c>
      <c r="AT116" s="163">
        <f>IF(AT$13="","",IF($B116="","",IFERROR($C116*$D116*SUMPRODUCT(('Dvd Calendar'!$E$1108:$CZ$1108&gt;AT$12)*('Dvd Calendar'!$E$1108:$CZ$1108&lt;=AT$13)*'Dvd Calendar'!$E$1111:$CZ$1111*(('Dvd Calendar'!$E$1113:$CZ$1113='Field Check'!$C$56)*('Field Check'!$C$56&lt;&gt;"")+('Dvd Calendar'!$E$1113:$CZ$1113='Field Check'!$C$57)*('Field Check'!$C$57&lt;&gt;"")))/'AS51'!$B$3,"")))</f>
        <v/>
      </c>
      <c r="AU116" s="163">
        <f>IF(AU$13="","",IF($B116="","",IFERROR($C116*$D116*SUMPRODUCT(('Dvd Calendar'!$E$1108:$CZ$1108&gt;AU$12)*('Dvd Calendar'!$E$1108:$CZ$1108&lt;=AU$13)*'Dvd Calendar'!$E$1111:$CZ$1111*(('Dvd Calendar'!$E$1113:$CZ$1113='Field Check'!$C$56)*('Field Check'!$C$56&lt;&gt;"")+('Dvd Calendar'!$E$1113:$CZ$1113='Field Check'!$C$57)*('Field Check'!$C$57&lt;&gt;"")))/'AS51'!$B$3,"")))</f>
        <v/>
      </c>
      <c r="AV116" s="163">
        <f>IF(AV$13="","",IF($B116="","",IFERROR($C116*$D116*SUMPRODUCT(('Dvd Calendar'!$E$1108:$CZ$1108&gt;AV$12)*('Dvd Calendar'!$E$1108:$CZ$1108&lt;=AV$13)*'Dvd Calendar'!$E$1111:$CZ$1111*(('Dvd Calendar'!$E$1113:$CZ$1113='Field Check'!$C$56)*('Field Check'!$C$56&lt;&gt;"")+('Dvd Calendar'!$E$1113:$CZ$1113='Field Check'!$C$57)*('Field Check'!$C$57&lt;&gt;"")))/'AS51'!$B$3,"")))</f>
        <v/>
      </c>
      <c r="AW116" s="163">
        <f>IF(AW$13="","",IF($B116="","",IFERROR($C116*$D116*SUMPRODUCT(('Dvd Calendar'!$E$1108:$CZ$1108&gt;AW$12)*('Dvd Calendar'!$E$1108:$CZ$1108&lt;=AW$13)*'Dvd Calendar'!$E$1111:$CZ$1111*(('Dvd Calendar'!$E$1113:$CZ$1113='Field Check'!$C$56)*('Field Check'!$C$56&lt;&gt;"")+('Dvd Calendar'!$E$1113:$CZ$1113='Field Check'!$C$57)*('Field Check'!$C$57&lt;&gt;"")))/'AS51'!$B$3,"")))</f>
        <v/>
      </c>
      <c r="AX116" s="163">
        <f>IF(AX$13="","",IF($B116="","",IFERROR($C116*$D116*SUMPRODUCT(('Dvd Calendar'!$E$1108:$CZ$1108&gt;AX$12)*('Dvd Calendar'!$E$1108:$CZ$1108&lt;=AX$13)*'Dvd Calendar'!$E$1111:$CZ$1111*(('Dvd Calendar'!$E$1113:$CZ$1113='Field Check'!$C$56)*('Field Check'!$C$56&lt;&gt;"")+('Dvd Calendar'!$E$1113:$CZ$1113='Field Check'!$C$57)*('Field Check'!$C$57&lt;&gt;"")))/'AS51'!$B$3,"")))</f>
        <v/>
      </c>
      <c r="AY116" s="163">
        <f>IF(AY$13="","",IF($B116="","",IFERROR($C116*$D116*SUMPRODUCT(('Dvd Calendar'!$E$1108:$CZ$1108&gt;AY$12)*('Dvd Calendar'!$E$1108:$CZ$1108&lt;=AY$13)*'Dvd Calendar'!$E$1111:$CZ$1111*(('Dvd Calendar'!$E$1113:$CZ$1113='Field Check'!$C$56)*('Field Check'!$C$56&lt;&gt;"")+('Dvd Calendar'!$E$1113:$CZ$1113='Field Check'!$C$57)*('Field Check'!$C$57&lt;&gt;"")))/'AS51'!$B$3,"")))</f>
        <v/>
      </c>
      <c r="AZ116" s="163">
        <f>IF(AZ$13="","",IF($B116="","",IFERROR($C116*$D116*SUMPRODUCT(('Dvd Calendar'!$E$1108:$CZ$1108&gt;AZ$12)*('Dvd Calendar'!$E$1108:$CZ$1108&lt;=AZ$13)*'Dvd Calendar'!$E$1111:$CZ$1111*(('Dvd Calendar'!$E$1113:$CZ$1113='Field Check'!$C$56)*('Field Check'!$C$56&lt;&gt;"")+('Dvd Calendar'!$E$1113:$CZ$1113='Field Check'!$C$57)*('Field Check'!$C$57&lt;&gt;"")))/'AS51'!$B$3,"")))</f>
        <v/>
      </c>
      <c r="BA116" s="163">
        <f>IF(BA$13="","",IF($B116="","",IFERROR($C116*$D116*SUMPRODUCT(('Dvd Calendar'!$E$1108:$CZ$1108&gt;BA$12)*('Dvd Calendar'!$E$1108:$CZ$1108&lt;=BA$13)*'Dvd Calendar'!$E$1111:$CZ$1111*(('Dvd Calendar'!$E$1113:$CZ$1113='Field Check'!$C$56)*('Field Check'!$C$56&lt;&gt;"")+('Dvd Calendar'!$E$1113:$CZ$1113='Field Check'!$C$57)*('Field Check'!$C$57&lt;&gt;"")))/'AS51'!$B$3,"")))</f>
        <v/>
      </c>
      <c r="BB116" s="163">
        <f>IF(BB$13="","",IF($B116="","",IFERROR($C116*$D116*SUMPRODUCT(('Dvd Calendar'!$E$1108:$CZ$1108&gt;BB$12)*('Dvd Calendar'!$E$1108:$CZ$1108&lt;=BB$13)*'Dvd Calendar'!$E$1111:$CZ$1111*(('Dvd Calendar'!$E$1113:$CZ$1113='Field Check'!$C$56)*('Field Check'!$C$56&lt;&gt;"")+('Dvd Calendar'!$E$1113:$CZ$1113='Field Check'!$C$57)*('Field Check'!$C$57&lt;&gt;"")))/'AS51'!$B$3,"")))</f>
        <v/>
      </c>
      <c r="BC116" s="163">
        <f>IF(BC$13="","",IF($B116="","",IFERROR($C116*$D116*SUMPRODUCT(('Dvd Calendar'!$E$1108:$CZ$1108&gt;BC$12)*('Dvd Calendar'!$E$1108:$CZ$1108&lt;=BC$13)*'Dvd Calendar'!$E$1111:$CZ$1111*(('Dvd Calendar'!$E$1113:$CZ$1113='Field Check'!$C$56)*('Field Check'!$C$56&lt;&gt;"")+('Dvd Calendar'!$E$1113:$CZ$1113='Field Check'!$C$57)*('Field Check'!$C$57&lt;&gt;"")))/'AS51'!$B$3,"")))</f>
        <v/>
      </c>
      <c r="BD116" s="163">
        <f>IF(BD$13="","",IF($B116="","",IFERROR($C116*$D116*SUMPRODUCT(('Dvd Calendar'!$E$1108:$CZ$1108&gt;BD$12)*('Dvd Calendar'!$E$1108:$CZ$1108&lt;=BD$13)*'Dvd Calendar'!$E$1111:$CZ$1111*(('Dvd Calendar'!$E$1113:$CZ$1113='Field Check'!$C$56)*('Field Check'!$C$56&lt;&gt;"")+('Dvd Calendar'!$E$1113:$CZ$1113='Field Check'!$C$57)*('Field Check'!$C$57&lt;&gt;"")))/'AS51'!$B$3,"")))</f>
        <v/>
      </c>
      <c r="BE116" s="163">
        <f>IF(BE$13="","",IF($B116="","",IFERROR($C116*$D116*SUMPRODUCT(('Dvd Calendar'!$E$1108:$CZ$1108&gt;BE$12)*('Dvd Calendar'!$E$1108:$CZ$1108&lt;=BE$13)*'Dvd Calendar'!$E$1111:$CZ$1111*(('Dvd Calendar'!$E$1113:$CZ$1113='Field Check'!$C$56)*('Field Check'!$C$56&lt;&gt;"")+('Dvd Calendar'!$E$1113:$CZ$1113='Field Check'!$C$57)*('Field Check'!$C$57&lt;&gt;"")))/'AS51'!$B$3,"")))</f>
        <v/>
      </c>
      <c r="BF116" s="163">
        <f>IF(BF$13="","",IF($B116="","",IFERROR($C116*$D116*SUMPRODUCT(('Dvd Calendar'!$E$1108:$CZ$1108&gt;BF$12)*('Dvd Calendar'!$E$1108:$CZ$1108&lt;=BF$13)*'Dvd Calendar'!$E$1111:$CZ$1111*(('Dvd Calendar'!$E$1113:$CZ$1113='Field Check'!$C$56)*('Field Check'!$C$56&lt;&gt;"")+('Dvd Calendar'!$E$1113:$CZ$1113='Field Check'!$C$57)*('Field Check'!$C$57&lt;&gt;"")))/'AS51'!$B$3,"")))</f>
        <v/>
      </c>
      <c r="BH116" s="163">
        <f>IF(BH$13="","",IF($B116="","",IFERROR(AQ116*$E116/100,"")))</f>
        <v/>
      </c>
      <c r="BI116" s="163">
        <f>IF(BI$13="","",IF($B116="","",IFERROR(AR116*$E116/100,"")))</f>
        <v/>
      </c>
      <c r="BJ116" s="163">
        <f>IF(BJ$13="","",IF($B116="","",IFERROR(AS116*$E116/100,"")))</f>
        <v/>
      </c>
      <c r="BK116" s="163">
        <f>IF(BK$13="","",IF($B116="","",IFERROR(AT116*$E116/100,"")))</f>
        <v/>
      </c>
      <c r="BL116" s="163">
        <f>IF(BL$13="","",IF($B116="","",IFERROR(AU116*$E116/100,"")))</f>
        <v/>
      </c>
      <c r="BM116" s="163">
        <f>IF(BM$13="","",IF($B116="","",IFERROR(AV116*$E116/100,"")))</f>
        <v/>
      </c>
      <c r="BN116" s="163">
        <f>IF(BN$13="","",IF($B116="","",IFERROR(AW116*$E116/100,"")))</f>
        <v/>
      </c>
      <c r="BO116" s="163">
        <f>IF(BO$13="","",IF($B116="","",IFERROR(AX116*$E116/100,"")))</f>
        <v/>
      </c>
      <c r="BP116" s="163">
        <f>IF(BP$13="","",IF($B116="","",IFERROR(AY116*$E116/100,"")))</f>
        <v/>
      </c>
      <c r="BQ116" s="163">
        <f>IF(BQ$13="","",IF($B116="","",IFERROR(AZ116*$E116/100,"")))</f>
        <v/>
      </c>
      <c r="BR116" s="163">
        <f>IF(BR$13="","",IF($B116="","",IFERROR(BA116*$E116/100,"")))</f>
        <v/>
      </c>
      <c r="BS116" s="163">
        <f>IF(BS$13="","",IF($B116="","",IFERROR(BB116*$E116/100,"")))</f>
        <v/>
      </c>
      <c r="BT116" s="163">
        <f>IF(BT$13="","",IF($B116="","",IFERROR(BC116*$E116/100,"")))</f>
        <v/>
      </c>
      <c r="BU116" s="163">
        <f>IF(BU$13="","",IF($B116="","",IFERROR(BD116*$E116/100,"")))</f>
        <v/>
      </c>
      <c r="BV116" s="163">
        <f>IF(BV$13="","",IF($B116="","",IFERROR(BE116*$E116/100,"")))</f>
        <v/>
      </c>
      <c r="BW116" s="163">
        <f>IF(BW$13="","",IF($B116="","",IFERROR(BF116*$E116/100,"")))</f>
        <v/>
      </c>
    </row>
    <row r="117">
      <c r="B117" s="126">
        <f>IF('AS51'!$C$107="","",'AS51'!$C$107)</f>
        <v/>
      </c>
      <c r="C117" s="74">
        <f>IF('AS51'!$B$107="","",'AS51'!$B$107)</f>
        <v/>
      </c>
      <c r="D117" s="75">
        <f>IFERROR('AS51'!$Q$107,1)</f>
        <v/>
      </c>
      <c r="E117" s="76">
        <f>IF($B117="","",IF(ISNUMBER('AS51'!$I$107),'AS51'!$I$107,'Index Summary'!$C$7))</f>
        <v/>
      </c>
      <c r="F117" s="77">
        <f>IF(F$13="","",IF($B117="","",IFERROR($C117*$D117*IF((Override!$C$4="ON")*(COUNTIFS(Override!$B$11:$B$40,$B117,Override!$D$11:$D$40,1,Override!$E$11:$E$40,"&gt;=0")-COUNTIFS(Override!$B$11:$B$40,$B117,Override!$D$11:$D$40,1,Override!$E$11:$E$40,"&gt;=0",Override!$C$11:$C$40,"MXAU"))&gt;0,SUMIFS(Override!$E$11:$E$40,Override!$B$11:$B$40,$B117,Override!$D$11:$D$40,1)-SUMIFS(Override!$E$11:$E$40,Override!$B$11:$B$40,$B117,Override!$D$11:$D$40,1,Override!$C$11:$C$40,"MXAU"),Override!$C$152)/'AS51'!$B$3,"")))</f>
        <v/>
      </c>
      <c r="G117" s="77">
        <f>IF(G$13="","",IF($B117="","",IFERROR($C117*$D117*IF((Override!$C$4="ON")*(COUNTIFS(Override!$B$11:$B$40,$B117,Override!$D$11:$D$40,2,Override!$E$11:$E$40,"&gt;=0")-COUNTIFS(Override!$B$11:$B$40,$B117,Override!$D$11:$D$40,2,Override!$E$11:$E$40,"&gt;=0",Override!$C$11:$C$40,"MXAU"))&gt;0,SUMIFS(Override!$E$11:$E$40,Override!$B$11:$B$40,$B117,Override!$D$11:$D$40,2)-SUMIFS(Override!$E$11:$E$40,Override!$B$11:$B$40,$B117,Override!$D$11:$D$40,2,Override!$C$11:$C$40,"MXAU"),Override!$D$152)/'AS51'!$B$3,"")))</f>
        <v/>
      </c>
      <c r="H117" s="77">
        <f>IF(H$13="","",IF($B117="","",IFERROR($C117*$D117*IF((Override!$C$4="ON")*(COUNTIFS(Override!$B$11:$B$40,$B117,Override!$D$11:$D$40,3,Override!$E$11:$E$40,"&gt;=0")-COUNTIFS(Override!$B$11:$B$40,$B117,Override!$D$11:$D$40,3,Override!$E$11:$E$40,"&gt;=0",Override!$C$11:$C$40,"MXAU"))&gt;0,SUMIFS(Override!$E$11:$E$40,Override!$B$11:$B$40,$B117,Override!$D$11:$D$40,3)-SUMIFS(Override!$E$11:$E$40,Override!$B$11:$B$40,$B117,Override!$D$11:$D$40,3,Override!$C$11:$C$40,"MXAU"),Override!$E$152)/'AS51'!$B$3,"")))</f>
        <v/>
      </c>
      <c r="I117" s="77">
        <f>IF(I$13="","",IF($B117="","",IFERROR($C117*$D117*IF((Override!$C$4="ON")*(COUNTIFS(Override!$B$11:$B$40,$B117,Override!$D$11:$D$40,4,Override!$E$11:$E$40,"&gt;=0")-COUNTIFS(Override!$B$11:$B$40,$B117,Override!$D$11:$D$40,4,Override!$E$11:$E$40,"&gt;=0",Override!$C$11:$C$40,"MXAU"))&gt;0,SUMIFS(Override!$E$11:$E$40,Override!$B$11:$B$40,$B117,Override!$D$11:$D$40,4)-SUMIFS(Override!$E$11:$E$40,Override!$B$11:$B$40,$B117,Override!$D$11:$D$40,4,Override!$C$11:$C$40,"MXAU"),Override!$F$152)/'AS51'!$B$3,"")))</f>
        <v/>
      </c>
      <c r="J117" s="77">
        <f>IF(J$13="","",IF($B117="","",IFERROR($C117*$D117*IF((Override!$C$4="ON")*(COUNTIFS(Override!$B$11:$B$40,$B117,Override!$D$11:$D$40,5,Override!$E$11:$E$40,"&gt;=0")-COUNTIFS(Override!$B$11:$B$40,$B117,Override!$D$11:$D$40,5,Override!$E$11:$E$40,"&gt;=0",Override!$C$11:$C$40,"MXAU"))&gt;0,SUMIFS(Override!$E$11:$E$40,Override!$B$11:$B$40,$B117,Override!$D$11:$D$40,5)-SUMIFS(Override!$E$11:$E$40,Override!$B$11:$B$40,$B117,Override!$D$11:$D$40,5,Override!$C$11:$C$40,"MXAU"),Override!$G$152)/'AS51'!$B$3,"")))</f>
        <v/>
      </c>
      <c r="K117" s="77">
        <f>IF(K$13="","",IF($B117="","",IFERROR($C117*$D117*IF((Override!$C$4="ON")*(COUNTIFS(Override!$B$11:$B$40,$B117,Override!$D$11:$D$40,6,Override!$E$11:$E$40,"&gt;=0")-COUNTIFS(Override!$B$11:$B$40,$B117,Override!$D$11:$D$40,6,Override!$E$11:$E$40,"&gt;=0",Override!$C$11:$C$40,"MXAU"))&gt;0,SUMIFS(Override!$E$11:$E$40,Override!$B$11:$B$40,$B117,Override!$D$11:$D$40,6)-SUMIFS(Override!$E$11:$E$40,Override!$B$11:$B$40,$B117,Override!$D$11:$D$40,6,Override!$C$11:$C$40,"MXAU"),Override!$H$152)/'AS51'!$B$3,"")))</f>
        <v/>
      </c>
      <c r="L117" s="77">
        <f>IF(L$13="","",IF($B117="","",IFERROR($C117*$D117*IF((Override!$C$4="ON")*(COUNTIFS(Override!$B$11:$B$40,$B117,Override!$D$11:$D$40,7,Override!$E$11:$E$40,"&gt;=0")-COUNTIFS(Override!$B$11:$B$40,$B117,Override!$D$11:$D$40,7,Override!$E$11:$E$40,"&gt;=0",Override!$C$11:$C$40,"MXAU"))&gt;0,SUMIFS(Override!$E$11:$E$40,Override!$B$11:$B$40,$B117,Override!$D$11:$D$40,7)-SUMIFS(Override!$E$11:$E$40,Override!$B$11:$B$40,$B117,Override!$D$11:$D$40,7,Override!$C$11:$C$40,"MXAU"),Override!$I$152)/'AS51'!$B$3,"")))</f>
        <v/>
      </c>
      <c r="M117" s="77">
        <f>IF(M$13="","",IF($B117="","",IFERROR($C117*$D117*IF((Override!$C$4="ON")*(COUNTIFS(Override!$B$11:$B$40,$B117,Override!$D$11:$D$40,8,Override!$E$11:$E$40,"&gt;=0")-COUNTIFS(Override!$B$11:$B$40,$B117,Override!$D$11:$D$40,8,Override!$E$11:$E$40,"&gt;=0",Override!$C$11:$C$40,"MXAU"))&gt;0,SUMIFS(Override!$E$11:$E$40,Override!$B$11:$B$40,$B117,Override!$D$11:$D$40,8)-SUMIFS(Override!$E$11:$E$40,Override!$B$11:$B$40,$B117,Override!$D$11:$D$40,8,Override!$C$11:$C$40,"MXAU"),Override!$J$152)/'AS51'!$B$3,"")))</f>
        <v/>
      </c>
      <c r="N117" s="77">
        <f>IF(N$13="","",IF($B117="","",IFERROR($C117*$D117*IF((Override!$C$4="ON")*(COUNTIFS(Override!$B$11:$B$40,$B117,Override!$D$11:$D$40,9,Override!$E$11:$E$40,"&gt;=0")-COUNTIFS(Override!$B$11:$B$40,$B117,Override!$D$11:$D$40,9,Override!$E$11:$E$40,"&gt;=0",Override!$C$11:$C$40,"MXAU"))&gt;0,SUMIFS(Override!$E$11:$E$40,Override!$B$11:$B$40,$B117,Override!$D$11:$D$40,9)-SUMIFS(Override!$E$11:$E$40,Override!$B$11:$B$40,$B117,Override!$D$11:$D$40,9,Override!$C$11:$C$40,"MXAU"),Override!$K$152)/'AS51'!$B$3,"")))</f>
        <v/>
      </c>
      <c r="O117" s="77">
        <f>IF(O$13="","",IF($B117="","",IFERROR($C117*$D117*IF((Override!$C$4="ON")*(COUNTIFS(Override!$B$11:$B$40,$B117,Override!$D$11:$D$40,10,Override!$E$11:$E$40,"&gt;=0")-COUNTIFS(Override!$B$11:$B$40,$B117,Override!$D$11:$D$40,10,Override!$E$11:$E$40,"&gt;=0",Override!$C$11:$C$40,"MXAU"))&gt;0,SUMIFS(Override!$E$11:$E$40,Override!$B$11:$B$40,$B117,Override!$D$11:$D$40,10)-SUMIFS(Override!$E$11:$E$40,Override!$B$11:$B$40,$B117,Override!$D$11:$D$40,10,Override!$C$11:$C$40,"MXAU"),Override!$L$152)/'AS51'!$B$3,"")))</f>
        <v/>
      </c>
      <c r="P117" s="77">
        <f>IF(P$13="","",IF($B117="","",IFERROR($C117*$D117*IF((Override!$C$4="ON")*(COUNTIFS(Override!$B$11:$B$40,$B117,Override!$D$11:$D$40,11,Override!$E$11:$E$40,"&gt;=0")-COUNTIFS(Override!$B$11:$B$40,$B117,Override!$D$11:$D$40,11,Override!$E$11:$E$40,"&gt;=0",Override!$C$11:$C$40,"MXAU"))&gt;0,SUMIFS(Override!$E$11:$E$40,Override!$B$11:$B$40,$B117,Override!$D$11:$D$40,11)-SUMIFS(Override!$E$11:$E$40,Override!$B$11:$B$40,$B117,Override!$D$11:$D$40,11,Override!$C$11:$C$40,"MXAU"),Override!$M$152)/'AS51'!$B$3,"")))</f>
        <v/>
      </c>
      <c r="Q117" s="77">
        <f>IF(Q$13="","",IF($B117="","",IFERROR($C117*$D117*IF((Override!$C$4="ON")*(COUNTIFS(Override!$B$11:$B$40,$B117,Override!$D$11:$D$40,12,Override!$E$11:$E$40,"&gt;=0")-COUNTIFS(Override!$B$11:$B$40,$B117,Override!$D$11:$D$40,12,Override!$E$11:$E$40,"&gt;=0",Override!$C$11:$C$40,"MXAU"))&gt;0,SUMIFS(Override!$E$11:$E$40,Override!$B$11:$B$40,$B117,Override!$D$11:$D$40,12)-SUMIFS(Override!$E$11:$E$40,Override!$B$11:$B$40,$B117,Override!$D$11:$D$40,12,Override!$C$11:$C$40,"MXAU"),Override!$N$152)/'AS51'!$B$3,"")))</f>
        <v/>
      </c>
      <c r="R117" s="77">
        <f>IF(R$13="","",IF($B117="","",IFERROR($C117*$D117*IF((Override!$C$4="ON")*(COUNTIFS(Override!$B$11:$B$40,$B117,Override!$D$11:$D$40,13,Override!$E$11:$E$40,"&gt;=0")-COUNTIFS(Override!$B$11:$B$40,$B117,Override!$D$11:$D$40,13,Override!$E$11:$E$40,"&gt;=0",Override!$C$11:$C$40,"MXAU"))&gt;0,SUMIFS(Override!$E$11:$E$40,Override!$B$11:$B$40,$B117,Override!$D$11:$D$40,13)-SUMIFS(Override!$E$11:$E$40,Override!$B$11:$B$40,$B117,Override!$D$11:$D$40,13,Override!$C$11:$C$40,"MXAU"),Override!$O$152)/'AS51'!$B$3,"")))</f>
        <v/>
      </c>
      <c r="S117" s="77">
        <f>IF(S$13="","",IF($B117="","",IFERROR($C117*$D117*IF((Override!$C$4="ON")*(COUNTIFS(Override!$B$11:$B$40,$B117,Override!$D$11:$D$40,14,Override!$E$11:$E$40,"&gt;=0")-COUNTIFS(Override!$B$11:$B$40,$B117,Override!$D$11:$D$40,14,Override!$E$11:$E$40,"&gt;=0",Override!$C$11:$C$40,"MXAU"))&gt;0,SUMIFS(Override!$E$11:$E$40,Override!$B$11:$B$40,$B117,Override!$D$11:$D$40,14)-SUMIFS(Override!$E$11:$E$40,Override!$B$11:$B$40,$B117,Override!$D$11:$D$40,14,Override!$C$11:$C$40,"MXAU"),Override!$P$152)/'AS51'!$B$3,"")))</f>
        <v/>
      </c>
      <c r="T117" s="77">
        <f>IF(T$13="","",IF($B117="","",IFERROR($C117*$D117*IF((Override!$C$4="ON")*(COUNTIFS(Override!$B$11:$B$40,$B117,Override!$D$11:$D$40,15,Override!$E$11:$E$40,"&gt;=0")-COUNTIFS(Override!$B$11:$B$40,$B117,Override!$D$11:$D$40,15,Override!$E$11:$E$40,"&gt;=0",Override!$C$11:$C$40,"MXAU"))&gt;0,SUMIFS(Override!$E$11:$E$40,Override!$B$11:$B$40,$B117,Override!$D$11:$D$40,15)-SUMIFS(Override!$E$11:$E$40,Override!$B$11:$B$40,$B117,Override!$D$11:$D$40,15,Override!$C$11:$C$40,"MXAU"),Override!$Q$152)/'AS51'!$B$3,"")))</f>
        <v/>
      </c>
      <c r="U117" s="77">
        <f>IF(U$13="","",IF($B117="","",IFERROR($C117*$D117*IF((Override!$C$4="ON")*(COUNTIFS(Override!$B$11:$B$40,$B117,Override!$D$11:$D$40,16,Override!$E$11:$E$40,"&gt;=0")-COUNTIFS(Override!$B$11:$B$40,$B117,Override!$D$11:$D$40,16,Override!$E$11:$E$40,"&gt;=0",Override!$C$11:$C$40,"MXAU"))&gt;0,SUMIFS(Override!$E$11:$E$40,Override!$B$11:$B$40,$B117,Override!$D$11:$D$40,16)-SUMIFS(Override!$E$11:$E$40,Override!$B$11:$B$40,$B117,Override!$D$11:$D$40,16,Override!$C$11:$C$40,"MXAU"),Override!$R$152)/'AS51'!$B$3,"")))</f>
        <v/>
      </c>
      <c r="W117" s="77">
        <f>IF(W$13="","",IF($B117="","",IFERROR(F117*$E117/100,"")))</f>
        <v/>
      </c>
      <c r="X117" s="77">
        <f>IF(X$13="","",IF($B117="","",IFERROR(G117*$E117/100,"")))</f>
        <v/>
      </c>
      <c r="Y117" s="77">
        <f>IF(Y$13="","",IF($B117="","",IFERROR(H117*$E117/100,"")))</f>
        <v/>
      </c>
      <c r="Z117" s="77">
        <f>IF(Z$13="","",IF($B117="","",IFERROR(I117*$E117/100,"")))</f>
        <v/>
      </c>
      <c r="AA117" s="77">
        <f>IF(AA$13="","",IF($B117="","",IFERROR(J117*$E117/100,"")))</f>
        <v/>
      </c>
      <c r="AB117" s="77">
        <f>IF(AB$13="","",IF($B117="","",IFERROR(K117*$E117/100,"")))</f>
        <v/>
      </c>
      <c r="AC117" s="77">
        <f>IF(AC$13="","",IF($B117="","",IFERROR(L117*$E117/100,"")))</f>
        <v/>
      </c>
      <c r="AD117" s="77">
        <f>IF(AD$13="","",IF($B117="","",IFERROR(M117*$E117/100,"")))</f>
        <v/>
      </c>
      <c r="AE117" s="77">
        <f>IF(AE$13="","",IF($B117="","",IFERROR(N117*$E117/100,"")))</f>
        <v/>
      </c>
      <c r="AF117" s="77">
        <f>IF(AF$13="","",IF($B117="","",IFERROR(O117*$E117/100,"")))</f>
        <v/>
      </c>
      <c r="AG117" s="77">
        <f>IF(AG$13="","",IF($B117="","",IFERROR(P117*$E117/100,"")))</f>
        <v/>
      </c>
      <c r="AH117" s="77">
        <f>IF(AH$13="","",IF($B117="","",IFERROR(Q117*$E117/100,"")))</f>
        <v/>
      </c>
      <c r="AI117" s="77">
        <f>IF(AI$13="","",IF($B117="","",IFERROR(R117*$E117/100,"")))</f>
        <v/>
      </c>
      <c r="AJ117" s="77">
        <f>IF(AJ$13="","",IF($B117="","",IFERROR(S117*$E117/100,"")))</f>
        <v/>
      </c>
      <c r="AK117" s="77">
        <f>IF(AK$13="","",IF($B117="","",IFERROR(T117*$E117/100,"")))</f>
        <v/>
      </c>
      <c r="AL117" s="77">
        <f>IF(AL$13="","",IF($B117="","",IFERROR(U117*$E117/100,"")))</f>
        <v/>
      </c>
      <c r="AN117" s="77">
        <f>IF($B117="","",SUMIF($F$13:$U$13,"&lt;="&amp;Sector!$D$51,$F117:$U117))</f>
        <v/>
      </c>
      <c r="AO117" s="77">
        <f>IF($B117="","",SUMIF($W$13:$AL$13,"&lt;="&amp;Sector!$D$51,$W117:$AL117))</f>
        <v/>
      </c>
      <c r="AQ117" s="163">
        <f>IF(AQ$13="","",IF($B117="","",IFERROR($C117*$D117*SUMPRODUCT(('Dvd Calendar'!$E$1119:$CZ$1119&gt;AQ$12)*('Dvd Calendar'!$E$1119:$CZ$1119&lt;=AQ$13)*'Dvd Calendar'!$E$1122:$CZ$1122*(('Dvd Calendar'!$E$1124:$CZ$1124='Field Check'!$C$56)*('Field Check'!$C$56&lt;&gt;"")+('Dvd Calendar'!$E$1124:$CZ$1124='Field Check'!$C$57)*('Field Check'!$C$57&lt;&gt;"")))/'AS51'!$B$3,"")))</f>
        <v/>
      </c>
      <c r="AR117" s="163">
        <f>IF(AR$13="","",IF($B117="","",IFERROR($C117*$D117*SUMPRODUCT(('Dvd Calendar'!$E$1119:$CZ$1119&gt;AR$12)*('Dvd Calendar'!$E$1119:$CZ$1119&lt;=AR$13)*'Dvd Calendar'!$E$1122:$CZ$1122*(('Dvd Calendar'!$E$1124:$CZ$1124='Field Check'!$C$56)*('Field Check'!$C$56&lt;&gt;"")+('Dvd Calendar'!$E$1124:$CZ$1124='Field Check'!$C$57)*('Field Check'!$C$57&lt;&gt;"")))/'AS51'!$B$3,"")))</f>
        <v/>
      </c>
      <c r="AS117" s="163">
        <f>IF(AS$13="","",IF($B117="","",IFERROR($C117*$D117*SUMPRODUCT(('Dvd Calendar'!$E$1119:$CZ$1119&gt;AS$12)*('Dvd Calendar'!$E$1119:$CZ$1119&lt;=AS$13)*'Dvd Calendar'!$E$1122:$CZ$1122*(('Dvd Calendar'!$E$1124:$CZ$1124='Field Check'!$C$56)*('Field Check'!$C$56&lt;&gt;"")+('Dvd Calendar'!$E$1124:$CZ$1124='Field Check'!$C$57)*('Field Check'!$C$57&lt;&gt;"")))/'AS51'!$B$3,"")))</f>
        <v/>
      </c>
      <c r="AT117" s="163">
        <f>IF(AT$13="","",IF($B117="","",IFERROR($C117*$D117*SUMPRODUCT(('Dvd Calendar'!$E$1119:$CZ$1119&gt;AT$12)*('Dvd Calendar'!$E$1119:$CZ$1119&lt;=AT$13)*'Dvd Calendar'!$E$1122:$CZ$1122*(('Dvd Calendar'!$E$1124:$CZ$1124='Field Check'!$C$56)*('Field Check'!$C$56&lt;&gt;"")+('Dvd Calendar'!$E$1124:$CZ$1124='Field Check'!$C$57)*('Field Check'!$C$57&lt;&gt;"")))/'AS51'!$B$3,"")))</f>
        <v/>
      </c>
      <c r="AU117" s="163">
        <f>IF(AU$13="","",IF($B117="","",IFERROR($C117*$D117*SUMPRODUCT(('Dvd Calendar'!$E$1119:$CZ$1119&gt;AU$12)*('Dvd Calendar'!$E$1119:$CZ$1119&lt;=AU$13)*'Dvd Calendar'!$E$1122:$CZ$1122*(('Dvd Calendar'!$E$1124:$CZ$1124='Field Check'!$C$56)*('Field Check'!$C$56&lt;&gt;"")+('Dvd Calendar'!$E$1124:$CZ$1124='Field Check'!$C$57)*('Field Check'!$C$57&lt;&gt;"")))/'AS51'!$B$3,"")))</f>
        <v/>
      </c>
      <c r="AV117" s="163">
        <f>IF(AV$13="","",IF($B117="","",IFERROR($C117*$D117*SUMPRODUCT(('Dvd Calendar'!$E$1119:$CZ$1119&gt;AV$12)*('Dvd Calendar'!$E$1119:$CZ$1119&lt;=AV$13)*'Dvd Calendar'!$E$1122:$CZ$1122*(('Dvd Calendar'!$E$1124:$CZ$1124='Field Check'!$C$56)*('Field Check'!$C$56&lt;&gt;"")+('Dvd Calendar'!$E$1124:$CZ$1124='Field Check'!$C$57)*('Field Check'!$C$57&lt;&gt;"")))/'AS51'!$B$3,"")))</f>
        <v/>
      </c>
      <c r="AW117" s="163">
        <f>IF(AW$13="","",IF($B117="","",IFERROR($C117*$D117*SUMPRODUCT(('Dvd Calendar'!$E$1119:$CZ$1119&gt;AW$12)*('Dvd Calendar'!$E$1119:$CZ$1119&lt;=AW$13)*'Dvd Calendar'!$E$1122:$CZ$1122*(('Dvd Calendar'!$E$1124:$CZ$1124='Field Check'!$C$56)*('Field Check'!$C$56&lt;&gt;"")+('Dvd Calendar'!$E$1124:$CZ$1124='Field Check'!$C$57)*('Field Check'!$C$57&lt;&gt;"")))/'AS51'!$B$3,"")))</f>
        <v/>
      </c>
      <c r="AX117" s="163">
        <f>IF(AX$13="","",IF($B117="","",IFERROR($C117*$D117*SUMPRODUCT(('Dvd Calendar'!$E$1119:$CZ$1119&gt;AX$12)*('Dvd Calendar'!$E$1119:$CZ$1119&lt;=AX$13)*'Dvd Calendar'!$E$1122:$CZ$1122*(('Dvd Calendar'!$E$1124:$CZ$1124='Field Check'!$C$56)*('Field Check'!$C$56&lt;&gt;"")+('Dvd Calendar'!$E$1124:$CZ$1124='Field Check'!$C$57)*('Field Check'!$C$57&lt;&gt;"")))/'AS51'!$B$3,"")))</f>
        <v/>
      </c>
      <c r="AY117" s="163">
        <f>IF(AY$13="","",IF($B117="","",IFERROR($C117*$D117*SUMPRODUCT(('Dvd Calendar'!$E$1119:$CZ$1119&gt;AY$12)*('Dvd Calendar'!$E$1119:$CZ$1119&lt;=AY$13)*'Dvd Calendar'!$E$1122:$CZ$1122*(('Dvd Calendar'!$E$1124:$CZ$1124='Field Check'!$C$56)*('Field Check'!$C$56&lt;&gt;"")+('Dvd Calendar'!$E$1124:$CZ$1124='Field Check'!$C$57)*('Field Check'!$C$57&lt;&gt;"")))/'AS51'!$B$3,"")))</f>
        <v/>
      </c>
      <c r="AZ117" s="163">
        <f>IF(AZ$13="","",IF($B117="","",IFERROR($C117*$D117*SUMPRODUCT(('Dvd Calendar'!$E$1119:$CZ$1119&gt;AZ$12)*('Dvd Calendar'!$E$1119:$CZ$1119&lt;=AZ$13)*'Dvd Calendar'!$E$1122:$CZ$1122*(('Dvd Calendar'!$E$1124:$CZ$1124='Field Check'!$C$56)*('Field Check'!$C$56&lt;&gt;"")+('Dvd Calendar'!$E$1124:$CZ$1124='Field Check'!$C$57)*('Field Check'!$C$57&lt;&gt;"")))/'AS51'!$B$3,"")))</f>
        <v/>
      </c>
      <c r="BA117" s="163">
        <f>IF(BA$13="","",IF($B117="","",IFERROR($C117*$D117*SUMPRODUCT(('Dvd Calendar'!$E$1119:$CZ$1119&gt;BA$12)*('Dvd Calendar'!$E$1119:$CZ$1119&lt;=BA$13)*'Dvd Calendar'!$E$1122:$CZ$1122*(('Dvd Calendar'!$E$1124:$CZ$1124='Field Check'!$C$56)*('Field Check'!$C$56&lt;&gt;"")+('Dvd Calendar'!$E$1124:$CZ$1124='Field Check'!$C$57)*('Field Check'!$C$57&lt;&gt;"")))/'AS51'!$B$3,"")))</f>
        <v/>
      </c>
      <c r="BB117" s="163">
        <f>IF(BB$13="","",IF($B117="","",IFERROR($C117*$D117*SUMPRODUCT(('Dvd Calendar'!$E$1119:$CZ$1119&gt;BB$12)*('Dvd Calendar'!$E$1119:$CZ$1119&lt;=BB$13)*'Dvd Calendar'!$E$1122:$CZ$1122*(('Dvd Calendar'!$E$1124:$CZ$1124='Field Check'!$C$56)*('Field Check'!$C$56&lt;&gt;"")+('Dvd Calendar'!$E$1124:$CZ$1124='Field Check'!$C$57)*('Field Check'!$C$57&lt;&gt;"")))/'AS51'!$B$3,"")))</f>
        <v/>
      </c>
      <c r="BC117" s="163">
        <f>IF(BC$13="","",IF($B117="","",IFERROR($C117*$D117*SUMPRODUCT(('Dvd Calendar'!$E$1119:$CZ$1119&gt;BC$12)*('Dvd Calendar'!$E$1119:$CZ$1119&lt;=BC$13)*'Dvd Calendar'!$E$1122:$CZ$1122*(('Dvd Calendar'!$E$1124:$CZ$1124='Field Check'!$C$56)*('Field Check'!$C$56&lt;&gt;"")+('Dvd Calendar'!$E$1124:$CZ$1124='Field Check'!$C$57)*('Field Check'!$C$57&lt;&gt;"")))/'AS51'!$B$3,"")))</f>
        <v/>
      </c>
      <c r="BD117" s="163">
        <f>IF(BD$13="","",IF($B117="","",IFERROR($C117*$D117*SUMPRODUCT(('Dvd Calendar'!$E$1119:$CZ$1119&gt;BD$12)*('Dvd Calendar'!$E$1119:$CZ$1119&lt;=BD$13)*'Dvd Calendar'!$E$1122:$CZ$1122*(('Dvd Calendar'!$E$1124:$CZ$1124='Field Check'!$C$56)*('Field Check'!$C$56&lt;&gt;"")+('Dvd Calendar'!$E$1124:$CZ$1124='Field Check'!$C$57)*('Field Check'!$C$57&lt;&gt;"")))/'AS51'!$B$3,"")))</f>
        <v/>
      </c>
      <c r="BE117" s="163">
        <f>IF(BE$13="","",IF($B117="","",IFERROR($C117*$D117*SUMPRODUCT(('Dvd Calendar'!$E$1119:$CZ$1119&gt;BE$12)*('Dvd Calendar'!$E$1119:$CZ$1119&lt;=BE$13)*'Dvd Calendar'!$E$1122:$CZ$1122*(('Dvd Calendar'!$E$1124:$CZ$1124='Field Check'!$C$56)*('Field Check'!$C$56&lt;&gt;"")+('Dvd Calendar'!$E$1124:$CZ$1124='Field Check'!$C$57)*('Field Check'!$C$57&lt;&gt;"")))/'AS51'!$B$3,"")))</f>
        <v/>
      </c>
      <c r="BF117" s="163">
        <f>IF(BF$13="","",IF($B117="","",IFERROR($C117*$D117*SUMPRODUCT(('Dvd Calendar'!$E$1119:$CZ$1119&gt;BF$12)*('Dvd Calendar'!$E$1119:$CZ$1119&lt;=BF$13)*'Dvd Calendar'!$E$1122:$CZ$1122*(('Dvd Calendar'!$E$1124:$CZ$1124='Field Check'!$C$56)*('Field Check'!$C$56&lt;&gt;"")+('Dvd Calendar'!$E$1124:$CZ$1124='Field Check'!$C$57)*('Field Check'!$C$57&lt;&gt;"")))/'AS51'!$B$3,"")))</f>
        <v/>
      </c>
      <c r="BH117" s="163">
        <f>IF(BH$13="","",IF($B117="","",IFERROR(AQ117*$E117/100,"")))</f>
        <v/>
      </c>
      <c r="BI117" s="163">
        <f>IF(BI$13="","",IF($B117="","",IFERROR(AR117*$E117/100,"")))</f>
        <v/>
      </c>
      <c r="BJ117" s="163">
        <f>IF(BJ$13="","",IF($B117="","",IFERROR(AS117*$E117/100,"")))</f>
        <v/>
      </c>
      <c r="BK117" s="163">
        <f>IF(BK$13="","",IF($B117="","",IFERROR(AT117*$E117/100,"")))</f>
        <v/>
      </c>
      <c r="BL117" s="163">
        <f>IF(BL$13="","",IF($B117="","",IFERROR(AU117*$E117/100,"")))</f>
        <v/>
      </c>
      <c r="BM117" s="163">
        <f>IF(BM$13="","",IF($B117="","",IFERROR(AV117*$E117/100,"")))</f>
        <v/>
      </c>
      <c r="BN117" s="163">
        <f>IF(BN$13="","",IF($B117="","",IFERROR(AW117*$E117/100,"")))</f>
        <v/>
      </c>
      <c r="BO117" s="163">
        <f>IF(BO$13="","",IF($B117="","",IFERROR(AX117*$E117/100,"")))</f>
        <v/>
      </c>
      <c r="BP117" s="163">
        <f>IF(BP$13="","",IF($B117="","",IFERROR(AY117*$E117/100,"")))</f>
        <v/>
      </c>
      <c r="BQ117" s="163">
        <f>IF(BQ$13="","",IF($B117="","",IFERROR(AZ117*$E117/100,"")))</f>
        <v/>
      </c>
      <c r="BR117" s="163">
        <f>IF(BR$13="","",IF($B117="","",IFERROR(BA117*$E117/100,"")))</f>
        <v/>
      </c>
      <c r="BS117" s="163">
        <f>IF(BS$13="","",IF($B117="","",IFERROR(BB117*$E117/100,"")))</f>
        <v/>
      </c>
      <c r="BT117" s="163">
        <f>IF(BT$13="","",IF($B117="","",IFERROR(BC117*$E117/100,"")))</f>
        <v/>
      </c>
      <c r="BU117" s="163">
        <f>IF(BU$13="","",IF($B117="","",IFERROR(BD117*$E117/100,"")))</f>
        <v/>
      </c>
      <c r="BV117" s="163">
        <f>IF(BV$13="","",IF($B117="","",IFERROR(BE117*$E117/100,"")))</f>
        <v/>
      </c>
      <c r="BW117" s="163">
        <f>IF(BW$13="","",IF($B117="","",IFERROR(BF117*$E117/100,"")))</f>
        <v/>
      </c>
    </row>
    <row r="118">
      <c r="B118" s="126">
        <f>IF('AS51'!$C$108="","",'AS51'!$C$108)</f>
        <v/>
      </c>
      <c r="C118" s="74">
        <f>IF('AS51'!$B$108="","",'AS51'!$B$108)</f>
        <v/>
      </c>
      <c r="D118" s="75">
        <f>IFERROR('AS51'!$Q$108,1)</f>
        <v/>
      </c>
      <c r="E118" s="76">
        <f>IF($B118="","",IF(ISNUMBER('AS51'!$I$108),'AS51'!$I$108,'Index Summary'!$C$7))</f>
        <v/>
      </c>
      <c r="F118" s="77">
        <f>IF(F$13="","",IF($B118="","",IFERROR($C118*$D118*IF((Override!$C$4="ON")*(COUNTIFS(Override!$B$11:$B$40,$B118,Override!$D$11:$D$40,1,Override!$E$11:$E$40,"&gt;=0")-COUNTIFS(Override!$B$11:$B$40,$B118,Override!$D$11:$D$40,1,Override!$E$11:$E$40,"&gt;=0",Override!$C$11:$C$40,"MXAU"))&gt;0,SUMIFS(Override!$E$11:$E$40,Override!$B$11:$B$40,$B118,Override!$D$11:$D$40,1)-SUMIFS(Override!$E$11:$E$40,Override!$B$11:$B$40,$B118,Override!$D$11:$D$40,1,Override!$C$11:$C$40,"MXAU"),Override!$C$153)/'AS51'!$B$3,"")))</f>
        <v/>
      </c>
      <c r="G118" s="77">
        <f>IF(G$13="","",IF($B118="","",IFERROR($C118*$D118*IF((Override!$C$4="ON")*(COUNTIFS(Override!$B$11:$B$40,$B118,Override!$D$11:$D$40,2,Override!$E$11:$E$40,"&gt;=0")-COUNTIFS(Override!$B$11:$B$40,$B118,Override!$D$11:$D$40,2,Override!$E$11:$E$40,"&gt;=0",Override!$C$11:$C$40,"MXAU"))&gt;0,SUMIFS(Override!$E$11:$E$40,Override!$B$11:$B$40,$B118,Override!$D$11:$D$40,2)-SUMIFS(Override!$E$11:$E$40,Override!$B$11:$B$40,$B118,Override!$D$11:$D$40,2,Override!$C$11:$C$40,"MXAU"),Override!$D$153)/'AS51'!$B$3,"")))</f>
        <v/>
      </c>
      <c r="H118" s="77">
        <f>IF(H$13="","",IF($B118="","",IFERROR($C118*$D118*IF((Override!$C$4="ON")*(COUNTIFS(Override!$B$11:$B$40,$B118,Override!$D$11:$D$40,3,Override!$E$11:$E$40,"&gt;=0")-COUNTIFS(Override!$B$11:$B$40,$B118,Override!$D$11:$D$40,3,Override!$E$11:$E$40,"&gt;=0",Override!$C$11:$C$40,"MXAU"))&gt;0,SUMIFS(Override!$E$11:$E$40,Override!$B$11:$B$40,$B118,Override!$D$11:$D$40,3)-SUMIFS(Override!$E$11:$E$40,Override!$B$11:$B$40,$B118,Override!$D$11:$D$40,3,Override!$C$11:$C$40,"MXAU"),Override!$E$153)/'AS51'!$B$3,"")))</f>
        <v/>
      </c>
      <c r="I118" s="77">
        <f>IF(I$13="","",IF($B118="","",IFERROR($C118*$D118*IF((Override!$C$4="ON")*(COUNTIFS(Override!$B$11:$B$40,$B118,Override!$D$11:$D$40,4,Override!$E$11:$E$40,"&gt;=0")-COUNTIFS(Override!$B$11:$B$40,$B118,Override!$D$11:$D$40,4,Override!$E$11:$E$40,"&gt;=0",Override!$C$11:$C$40,"MXAU"))&gt;0,SUMIFS(Override!$E$11:$E$40,Override!$B$11:$B$40,$B118,Override!$D$11:$D$40,4)-SUMIFS(Override!$E$11:$E$40,Override!$B$11:$B$40,$B118,Override!$D$11:$D$40,4,Override!$C$11:$C$40,"MXAU"),Override!$F$153)/'AS51'!$B$3,"")))</f>
        <v/>
      </c>
      <c r="J118" s="77">
        <f>IF(J$13="","",IF($B118="","",IFERROR($C118*$D118*IF((Override!$C$4="ON")*(COUNTIFS(Override!$B$11:$B$40,$B118,Override!$D$11:$D$40,5,Override!$E$11:$E$40,"&gt;=0")-COUNTIFS(Override!$B$11:$B$40,$B118,Override!$D$11:$D$40,5,Override!$E$11:$E$40,"&gt;=0",Override!$C$11:$C$40,"MXAU"))&gt;0,SUMIFS(Override!$E$11:$E$40,Override!$B$11:$B$40,$B118,Override!$D$11:$D$40,5)-SUMIFS(Override!$E$11:$E$40,Override!$B$11:$B$40,$B118,Override!$D$11:$D$40,5,Override!$C$11:$C$40,"MXAU"),Override!$G$153)/'AS51'!$B$3,"")))</f>
        <v/>
      </c>
      <c r="K118" s="77">
        <f>IF(K$13="","",IF($B118="","",IFERROR($C118*$D118*IF((Override!$C$4="ON")*(COUNTIFS(Override!$B$11:$B$40,$B118,Override!$D$11:$D$40,6,Override!$E$11:$E$40,"&gt;=0")-COUNTIFS(Override!$B$11:$B$40,$B118,Override!$D$11:$D$40,6,Override!$E$11:$E$40,"&gt;=0",Override!$C$11:$C$40,"MXAU"))&gt;0,SUMIFS(Override!$E$11:$E$40,Override!$B$11:$B$40,$B118,Override!$D$11:$D$40,6)-SUMIFS(Override!$E$11:$E$40,Override!$B$11:$B$40,$B118,Override!$D$11:$D$40,6,Override!$C$11:$C$40,"MXAU"),Override!$H$153)/'AS51'!$B$3,"")))</f>
        <v/>
      </c>
      <c r="L118" s="77">
        <f>IF(L$13="","",IF($B118="","",IFERROR($C118*$D118*IF((Override!$C$4="ON")*(COUNTIFS(Override!$B$11:$B$40,$B118,Override!$D$11:$D$40,7,Override!$E$11:$E$40,"&gt;=0")-COUNTIFS(Override!$B$11:$B$40,$B118,Override!$D$11:$D$40,7,Override!$E$11:$E$40,"&gt;=0",Override!$C$11:$C$40,"MXAU"))&gt;0,SUMIFS(Override!$E$11:$E$40,Override!$B$11:$B$40,$B118,Override!$D$11:$D$40,7)-SUMIFS(Override!$E$11:$E$40,Override!$B$11:$B$40,$B118,Override!$D$11:$D$40,7,Override!$C$11:$C$40,"MXAU"),Override!$I$153)/'AS51'!$B$3,"")))</f>
        <v/>
      </c>
      <c r="M118" s="77">
        <f>IF(M$13="","",IF($B118="","",IFERROR($C118*$D118*IF((Override!$C$4="ON")*(COUNTIFS(Override!$B$11:$B$40,$B118,Override!$D$11:$D$40,8,Override!$E$11:$E$40,"&gt;=0")-COUNTIFS(Override!$B$11:$B$40,$B118,Override!$D$11:$D$40,8,Override!$E$11:$E$40,"&gt;=0",Override!$C$11:$C$40,"MXAU"))&gt;0,SUMIFS(Override!$E$11:$E$40,Override!$B$11:$B$40,$B118,Override!$D$11:$D$40,8)-SUMIFS(Override!$E$11:$E$40,Override!$B$11:$B$40,$B118,Override!$D$11:$D$40,8,Override!$C$11:$C$40,"MXAU"),Override!$J$153)/'AS51'!$B$3,"")))</f>
        <v/>
      </c>
      <c r="N118" s="77">
        <f>IF(N$13="","",IF($B118="","",IFERROR($C118*$D118*IF((Override!$C$4="ON")*(COUNTIFS(Override!$B$11:$B$40,$B118,Override!$D$11:$D$40,9,Override!$E$11:$E$40,"&gt;=0")-COUNTIFS(Override!$B$11:$B$40,$B118,Override!$D$11:$D$40,9,Override!$E$11:$E$40,"&gt;=0",Override!$C$11:$C$40,"MXAU"))&gt;0,SUMIFS(Override!$E$11:$E$40,Override!$B$11:$B$40,$B118,Override!$D$11:$D$40,9)-SUMIFS(Override!$E$11:$E$40,Override!$B$11:$B$40,$B118,Override!$D$11:$D$40,9,Override!$C$11:$C$40,"MXAU"),Override!$K$153)/'AS51'!$B$3,"")))</f>
        <v/>
      </c>
      <c r="O118" s="77">
        <f>IF(O$13="","",IF($B118="","",IFERROR($C118*$D118*IF((Override!$C$4="ON")*(COUNTIFS(Override!$B$11:$B$40,$B118,Override!$D$11:$D$40,10,Override!$E$11:$E$40,"&gt;=0")-COUNTIFS(Override!$B$11:$B$40,$B118,Override!$D$11:$D$40,10,Override!$E$11:$E$40,"&gt;=0",Override!$C$11:$C$40,"MXAU"))&gt;0,SUMIFS(Override!$E$11:$E$40,Override!$B$11:$B$40,$B118,Override!$D$11:$D$40,10)-SUMIFS(Override!$E$11:$E$40,Override!$B$11:$B$40,$B118,Override!$D$11:$D$40,10,Override!$C$11:$C$40,"MXAU"),Override!$L$153)/'AS51'!$B$3,"")))</f>
        <v/>
      </c>
      <c r="P118" s="77">
        <f>IF(P$13="","",IF($B118="","",IFERROR($C118*$D118*IF((Override!$C$4="ON")*(COUNTIFS(Override!$B$11:$B$40,$B118,Override!$D$11:$D$40,11,Override!$E$11:$E$40,"&gt;=0")-COUNTIFS(Override!$B$11:$B$40,$B118,Override!$D$11:$D$40,11,Override!$E$11:$E$40,"&gt;=0",Override!$C$11:$C$40,"MXAU"))&gt;0,SUMIFS(Override!$E$11:$E$40,Override!$B$11:$B$40,$B118,Override!$D$11:$D$40,11)-SUMIFS(Override!$E$11:$E$40,Override!$B$11:$B$40,$B118,Override!$D$11:$D$40,11,Override!$C$11:$C$40,"MXAU"),Override!$M$153)/'AS51'!$B$3,"")))</f>
        <v/>
      </c>
      <c r="Q118" s="77">
        <f>IF(Q$13="","",IF($B118="","",IFERROR($C118*$D118*IF((Override!$C$4="ON")*(COUNTIFS(Override!$B$11:$B$40,$B118,Override!$D$11:$D$40,12,Override!$E$11:$E$40,"&gt;=0")-COUNTIFS(Override!$B$11:$B$40,$B118,Override!$D$11:$D$40,12,Override!$E$11:$E$40,"&gt;=0",Override!$C$11:$C$40,"MXAU"))&gt;0,SUMIFS(Override!$E$11:$E$40,Override!$B$11:$B$40,$B118,Override!$D$11:$D$40,12)-SUMIFS(Override!$E$11:$E$40,Override!$B$11:$B$40,$B118,Override!$D$11:$D$40,12,Override!$C$11:$C$40,"MXAU"),Override!$N$153)/'AS51'!$B$3,"")))</f>
        <v/>
      </c>
      <c r="R118" s="77">
        <f>IF(R$13="","",IF($B118="","",IFERROR($C118*$D118*IF((Override!$C$4="ON")*(COUNTIFS(Override!$B$11:$B$40,$B118,Override!$D$11:$D$40,13,Override!$E$11:$E$40,"&gt;=0")-COUNTIFS(Override!$B$11:$B$40,$B118,Override!$D$11:$D$40,13,Override!$E$11:$E$40,"&gt;=0",Override!$C$11:$C$40,"MXAU"))&gt;0,SUMIFS(Override!$E$11:$E$40,Override!$B$11:$B$40,$B118,Override!$D$11:$D$40,13)-SUMIFS(Override!$E$11:$E$40,Override!$B$11:$B$40,$B118,Override!$D$11:$D$40,13,Override!$C$11:$C$40,"MXAU"),Override!$O$153)/'AS51'!$B$3,"")))</f>
        <v/>
      </c>
      <c r="S118" s="77">
        <f>IF(S$13="","",IF($B118="","",IFERROR($C118*$D118*IF((Override!$C$4="ON")*(COUNTIFS(Override!$B$11:$B$40,$B118,Override!$D$11:$D$40,14,Override!$E$11:$E$40,"&gt;=0")-COUNTIFS(Override!$B$11:$B$40,$B118,Override!$D$11:$D$40,14,Override!$E$11:$E$40,"&gt;=0",Override!$C$11:$C$40,"MXAU"))&gt;0,SUMIFS(Override!$E$11:$E$40,Override!$B$11:$B$40,$B118,Override!$D$11:$D$40,14)-SUMIFS(Override!$E$11:$E$40,Override!$B$11:$B$40,$B118,Override!$D$11:$D$40,14,Override!$C$11:$C$40,"MXAU"),Override!$P$153)/'AS51'!$B$3,"")))</f>
        <v/>
      </c>
      <c r="T118" s="77">
        <f>IF(T$13="","",IF($B118="","",IFERROR($C118*$D118*IF((Override!$C$4="ON")*(COUNTIFS(Override!$B$11:$B$40,$B118,Override!$D$11:$D$40,15,Override!$E$11:$E$40,"&gt;=0")-COUNTIFS(Override!$B$11:$B$40,$B118,Override!$D$11:$D$40,15,Override!$E$11:$E$40,"&gt;=0",Override!$C$11:$C$40,"MXAU"))&gt;0,SUMIFS(Override!$E$11:$E$40,Override!$B$11:$B$40,$B118,Override!$D$11:$D$40,15)-SUMIFS(Override!$E$11:$E$40,Override!$B$11:$B$40,$B118,Override!$D$11:$D$40,15,Override!$C$11:$C$40,"MXAU"),Override!$Q$153)/'AS51'!$B$3,"")))</f>
        <v/>
      </c>
      <c r="U118" s="77">
        <f>IF(U$13="","",IF($B118="","",IFERROR($C118*$D118*IF((Override!$C$4="ON")*(COUNTIFS(Override!$B$11:$B$40,$B118,Override!$D$11:$D$40,16,Override!$E$11:$E$40,"&gt;=0")-COUNTIFS(Override!$B$11:$B$40,$B118,Override!$D$11:$D$40,16,Override!$E$11:$E$40,"&gt;=0",Override!$C$11:$C$40,"MXAU"))&gt;0,SUMIFS(Override!$E$11:$E$40,Override!$B$11:$B$40,$B118,Override!$D$11:$D$40,16)-SUMIFS(Override!$E$11:$E$40,Override!$B$11:$B$40,$B118,Override!$D$11:$D$40,16,Override!$C$11:$C$40,"MXAU"),Override!$R$153)/'AS51'!$B$3,"")))</f>
        <v/>
      </c>
      <c r="W118" s="77">
        <f>IF(W$13="","",IF($B118="","",IFERROR(F118*$E118/100,"")))</f>
        <v/>
      </c>
      <c r="X118" s="77">
        <f>IF(X$13="","",IF($B118="","",IFERROR(G118*$E118/100,"")))</f>
        <v/>
      </c>
      <c r="Y118" s="77">
        <f>IF(Y$13="","",IF($B118="","",IFERROR(H118*$E118/100,"")))</f>
        <v/>
      </c>
      <c r="Z118" s="77">
        <f>IF(Z$13="","",IF($B118="","",IFERROR(I118*$E118/100,"")))</f>
        <v/>
      </c>
      <c r="AA118" s="77">
        <f>IF(AA$13="","",IF($B118="","",IFERROR(J118*$E118/100,"")))</f>
        <v/>
      </c>
      <c r="AB118" s="77">
        <f>IF(AB$13="","",IF($B118="","",IFERROR(K118*$E118/100,"")))</f>
        <v/>
      </c>
      <c r="AC118" s="77">
        <f>IF(AC$13="","",IF($B118="","",IFERROR(L118*$E118/100,"")))</f>
        <v/>
      </c>
      <c r="AD118" s="77">
        <f>IF(AD$13="","",IF($B118="","",IFERROR(M118*$E118/100,"")))</f>
        <v/>
      </c>
      <c r="AE118" s="77">
        <f>IF(AE$13="","",IF($B118="","",IFERROR(N118*$E118/100,"")))</f>
        <v/>
      </c>
      <c r="AF118" s="77">
        <f>IF(AF$13="","",IF($B118="","",IFERROR(O118*$E118/100,"")))</f>
        <v/>
      </c>
      <c r="AG118" s="77">
        <f>IF(AG$13="","",IF($B118="","",IFERROR(P118*$E118/100,"")))</f>
        <v/>
      </c>
      <c r="AH118" s="77">
        <f>IF(AH$13="","",IF($B118="","",IFERROR(Q118*$E118/100,"")))</f>
        <v/>
      </c>
      <c r="AI118" s="77">
        <f>IF(AI$13="","",IF($B118="","",IFERROR(R118*$E118/100,"")))</f>
        <v/>
      </c>
      <c r="AJ118" s="77">
        <f>IF(AJ$13="","",IF($B118="","",IFERROR(S118*$E118/100,"")))</f>
        <v/>
      </c>
      <c r="AK118" s="77">
        <f>IF(AK$13="","",IF($B118="","",IFERROR(T118*$E118/100,"")))</f>
        <v/>
      </c>
      <c r="AL118" s="77">
        <f>IF(AL$13="","",IF($B118="","",IFERROR(U118*$E118/100,"")))</f>
        <v/>
      </c>
      <c r="AN118" s="77">
        <f>IF($B118="","",SUMIF($F$13:$U$13,"&lt;="&amp;Sector!$D$51,$F118:$U118))</f>
        <v/>
      </c>
      <c r="AO118" s="77">
        <f>IF($B118="","",SUMIF($W$13:$AL$13,"&lt;="&amp;Sector!$D$51,$W118:$AL118))</f>
        <v/>
      </c>
      <c r="AQ118" s="163">
        <f>IF(AQ$13="","",IF($B118="","",IFERROR($C118*$D118*SUMPRODUCT(('Dvd Calendar'!$E$1130:$CZ$1130&gt;AQ$12)*('Dvd Calendar'!$E$1130:$CZ$1130&lt;=AQ$13)*'Dvd Calendar'!$E$1133:$CZ$1133*(('Dvd Calendar'!$E$1135:$CZ$1135='Field Check'!$C$56)*('Field Check'!$C$56&lt;&gt;"")+('Dvd Calendar'!$E$1135:$CZ$1135='Field Check'!$C$57)*('Field Check'!$C$57&lt;&gt;"")))/'AS51'!$B$3,"")))</f>
        <v/>
      </c>
      <c r="AR118" s="163">
        <f>IF(AR$13="","",IF($B118="","",IFERROR($C118*$D118*SUMPRODUCT(('Dvd Calendar'!$E$1130:$CZ$1130&gt;AR$12)*('Dvd Calendar'!$E$1130:$CZ$1130&lt;=AR$13)*'Dvd Calendar'!$E$1133:$CZ$1133*(('Dvd Calendar'!$E$1135:$CZ$1135='Field Check'!$C$56)*('Field Check'!$C$56&lt;&gt;"")+('Dvd Calendar'!$E$1135:$CZ$1135='Field Check'!$C$57)*('Field Check'!$C$57&lt;&gt;"")))/'AS51'!$B$3,"")))</f>
        <v/>
      </c>
      <c r="AS118" s="163">
        <f>IF(AS$13="","",IF($B118="","",IFERROR($C118*$D118*SUMPRODUCT(('Dvd Calendar'!$E$1130:$CZ$1130&gt;AS$12)*('Dvd Calendar'!$E$1130:$CZ$1130&lt;=AS$13)*'Dvd Calendar'!$E$1133:$CZ$1133*(('Dvd Calendar'!$E$1135:$CZ$1135='Field Check'!$C$56)*('Field Check'!$C$56&lt;&gt;"")+('Dvd Calendar'!$E$1135:$CZ$1135='Field Check'!$C$57)*('Field Check'!$C$57&lt;&gt;"")))/'AS51'!$B$3,"")))</f>
        <v/>
      </c>
      <c r="AT118" s="163">
        <f>IF(AT$13="","",IF($B118="","",IFERROR($C118*$D118*SUMPRODUCT(('Dvd Calendar'!$E$1130:$CZ$1130&gt;AT$12)*('Dvd Calendar'!$E$1130:$CZ$1130&lt;=AT$13)*'Dvd Calendar'!$E$1133:$CZ$1133*(('Dvd Calendar'!$E$1135:$CZ$1135='Field Check'!$C$56)*('Field Check'!$C$56&lt;&gt;"")+('Dvd Calendar'!$E$1135:$CZ$1135='Field Check'!$C$57)*('Field Check'!$C$57&lt;&gt;"")))/'AS51'!$B$3,"")))</f>
        <v/>
      </c>
      <c r="AU118" s="163">
        <f>IF(AU$13="","",IF($B118="","",IFERROR($C118*$D118*SUMPRODUCT(('Dvd Calendar'!$E$1130:$CZ$1130&gt;AU$12)*('Dvd Calendar'!$E$1130:$CZ$1130&lt;=AU$13)*'Dvd Calendar'!$E$1133:$CZ$1133*(('Dvd Calendar'!$E$1135:$CZ$1135='Field Check'!$C$56)*('Field Check'!$C$56&lt;&gt;"")+('Dvd Calendar'!$E$1135:$CZ$1135='Field Check'!$C$57)*('Field Check'!$C$57&lt;&gt;"")))/'AS51'!$B$3,"")))</f>
        <v/>
      </c>
      <c r="AV118" s="163">
        <f>IF(AV$13="","",IF($B118="","",IFERROR($C118*$D118*SUMPRODUCT(('Dvd Calendar'!$E$1130:$CZ$1130&gt;AV$12)*('Dvd Calendar'!$E$1130:$CZ$1130&lt;=AV$13)*'Dvd Calendar'!$E$1133:$CZ$1133*(('Dvd Calendar'!$E$1135:$CZ$1135='Field Check'!$C$56)*('Field Check'!$C$56&lt;&gt;"")+('Dvd Calendar'!$E$1135:$CZ$1135='Field Check'!$C$57)*('Field Check'!$C$57&lt;&gt;"")))/'AS51'!$B$3,"")))</f>
        <v/>
      </c>
      <c r="AW118" s="163">
        <f>IF(AW$13="","",IF($B118="","",IFERROR($C118*$D118*SUMPRODUCT(('Dvd Calendar'!$E$1130:$CZ$1130&gt;AW$12)*('Dvd Calendar'!$E$1130:$CZ$1130&lt;=AW$13)*'Dvd Calendar'!$E$1133:$CZ$1133*(('Dvd Calendar'!$E$1135:$CZ$1135='Field Check'!$C$56)*('Field Check'!$C$56&lt;&gt;"")+('Dvd Calendar'!$E$1135:$CZ$1135='Field Check'!$C$57)*('Field Check'!$C$57&lt;&gt;"")))/'AS51'!$B$3,"")))</f>
        <v/>
      </c>
      <c r="AX118" s="163">
        <f>IF(AX$13="","",IF($B118="","",IFERROR($C118*$D118*SUMPRODUCT(('Dvd Calendar'!$E$1130:$CZ$1130&gt;AX$12)*('Dvd Calendar'!$E$1130:$CZ$1130&lt;=AX$13)*'Dvd Calendar'!$E$1133:$CZ$1133*(('Dvd Calendar'!$E$1135:$CZ$1135='Field Check'!$C$56)*('Field Check'!$C$56&lt;&gt;"")+('Dvd Calendar'!$E$1135:$CZ$1135='Field Check'!$C$57)*('Field Check'!$C$57&lt;&gt;"")))/'AS51'!$B$3,"")))</f>
        <v/>
      </c>
      <c r="AY118" s="163">
        <f>IF(AY$13="","",IF($B118="","",IFERROR($C118*$D118*SUMPRODUCT(('Dvd Calendar'!$E$1130:$CZ$1130&gt;AY$12)*('Dvd Calendar'!$E$1130:$CZ$1130&lt;=AY$13)*'Dvd Calendar'!$E$1133:$CZ$1133*(('Dvd Calendar'!$E$1135:$CZ$1135='Field Check'!$C$56)*('Field Check'!$C$56&lt;&gt;"")+('Dvd Calendar'!$E$1135:$CZ$1135='Field Check'!$C$57)*('Field Check'!$C$57&lt;&gt;"")))/'AS51'!$B$3,"")))</f>
        <v/>
      </c>
      <c r="AZ118" s="163">
        <f>IF(AZ$13="","",IF($B118="","",IFERROR($C118*$D118*SUMPRODUCT(('Dvd Calendar'!$E$1130:$CZ$1130&gt;AZ$12)*('Dvd Calendar'!$E$1130:$CZ$1130&lt;=AZ$13)*'Dvd Calendar'!$E$1133:$CZ$1133*(('Dvd Calendar'!$E$1135:$CZ$1135='Field Check'!$C$56)*('Field Check'!$C$56&lt;&gt;"")+('Dvd Calendar'!$E$1135:$CZ$1135='Field Check'!$C$57)*('Field Check'!$C$57&lt;&gt;"")))/'AS51'!$B$3,"")))</f>
        <v/>
      </c>
      <c r="BA118" s="163">
        <f>IF(BA$13="","",IF($B118="","",IFERROR($C118*$D118*SUMPRODUCT(('Dvd Calendar'!$E$1130:$CZ$1130&gt;BA$12)*('Dvd Calendar'!$E$1130:$CZ$1130&lt;=BA$13)*'Dvd Calendar'!$E$1133:$CZ$1133*(('Dvd Calendar'!$E$1135:$CZ$1135='Field Check'!$C$56)*('Field Check'!$C$56&lt;&gt;"")+('Dvd Calendar'!$E$1135:$CZ$1135='Field Check'!$C$57)*('Field Check'!$C$57&lt;&gt;"")))/'AS51'!$B$3,"")))</f>
        <v/>
      </c>
      <c r="BB118" s="163">
        <f>IF(BB$13="","",IF($B118="","",IFERROR($C118*$D118*SUMPRODUCT(('Dvd Calendar'!$E$1130:$CZ$1130&gt;BB$12)*('Dvd Calendar'!$E$1130:$CZ$1130&lt;=BB$13)*'Dvd Calendar'!$E$1133:$CZ$1133*(('Dvd Calendar'!$E$1135:$CZ$1135='Field Check'!$C$56)*('Field Check'!$C$56&lt;&gt;"")+('Dvd Calendar'!$E$1135:$CZ$1135='Field Check'!$C$57)*('Field Check'!$C$57&lt;&gt;"")))/'AS51'!$B$3,"")))</f>
        <v/>
      </c>
      <c r="BC118" s="163">
        <f>IF(BC$13="","",IF($B118="","",IFERROR($C118*$D118*SUMPRODUCT(('Dvd Calendar'!$E$1130:$CZ$1130&gt;BC$12)*('Dvd Calendar'!$E$1130:$CZ$1130&lt;=BC$13)*'Dvd Calendar'!$E$1133:$CZ$1133*(('Dvd Calendar'!$E$1135:$CZ$1135='Field Check'!$C$56)*('Field Check'!$C$56&lt;&gt;"")+('Dvd Calendar'!$E$1135:$CZ$1135='Field Check'!$C$57)*('Field Check'!$C$57&lt;&gt;"")))/'AS51'!$B$3,"")))</f>
        <v/>
      </c>
      <c r="BD118" s="163">
        <f>IF(BD$13="","",IF($B118="","",IFERROR($C118*$D118*SUMPRODUCT(('Dvd Calendar'!$E$1130:$CZ$1130&gt;BD$12)*('Dvd Calendar'!$E$1130:$CZ$1130&lt;=BD$13)*'Dvd Calendar'!$E$1133:$CZ$1133*(('Dvd Calendar'!$E$1135:$CZ$1135='Field Check'!$C$56)*('Field Check'!$C$56&lt;&gt;"")+('Dvd Calendar'!$E$1135:$CZ$1135='Field Check'!$C$57)*('Field Check'!$C$57&lt;&gt;"")))/'AS51'!$B$3,"")))</f>
        <v/>
      </c>
      <c r="BE118" s="163">
        <f>IF(BE$13="","",IF($B118="","",IFERROR($C118*$D118*SUMPRODUCT(('Dvd Calendar'!$E$1130:$CZ$1130&gt;BE$12)*('Dvd Calendar'!$E$1130:$CZ$1130&lt;=BE$13)*'Dvd Calendar'!$E$1133:$CZ$1133*(('Dvd Calendar'!$E$1135:$CZ$1135='Field Check'!$C$56)*('Field Check'!$C$56&lt;&gt;"")+('Dvd Calendar'!$E$1135:$CZ$1135='Field Check'!$C$57)*('Field Check'!$C$57&lt;&gt;"")))/'AS51'!$B$3,"")))</f>
        <v/>
      </c>
      <c r="BF118" s="163">
        <f>IF(BF$13="","",IF($B118="","",IFERROR($C118*$D118*SUMPRODUCT(('Dvd Calendar'!$E$1130:$CZ$1130&gt;BF$12)*('Dvd Calendar'!$E$1130:$CZ$1130&lt;=BF$13)*'Dvd Calendar'!$E$1133:$CZ$1133*(('Dvd Calendar'!$E$1135:$CZ$1135='Field Check'!$C$56)*('Field Check'!$C$56&lt;&gt;"")+('Dvd Calendar'!$E$1135:$CZ$1135='Field Check'!$C$57)*('Field Check'!$C$57&lt;&gt;"")))/'AS51'!$B$3,"")))</f>
        <v/>
      </c>
      <c r="BH118" s="163">
        <f>IF(BH$13="","",IF($B118="","",IFERROR(AQ118*$E118/100,"")))</f>
        <v/>
      </c>
      <c r="BI118" s="163">
        <f>IF(BI$13="","",IF($B118="","",IFERROR(AR118*$E118/100,"")))</f>
        <v/>
      </c>
      <c r="BJ118" s="163">
        <f>IF(BJ$13="","",IF($B118="","",IFERROR(AS118*$E118/100,"")))</f>
        <v/>
      </c>
      <c r="BK118" s="163">
        <f>IF(BK$13="","",IF($B118="","",IFERROR(AT118*$E118/100,"")))</f>
        <v/>
      </c>
      <c r="BL118" s="163">
        <f>IF(BL$13="","",IF($B118="","",IFERROR(AU118*$E118/100,"")))</f>
        <v/>
      </c>
      <c r="BM118" s="163">
        <f>IF(BM$13="","",IF($B118="","",IFERROR(AV118*$E118/100,"")))</f>
        <v/>
      </c>
      <c r="BN118" s="163">
        <f>IF(BN$13="","",IF($B118="","",IFERROR(AW118*$E118/100,"")))</f>
        <v/>
      </c>
      <c r="BO118" s="163">
        <f>IF(BO$13="","",IF($B118="","",IFERROR(AX118*$E118/100,"")))</f>
        <v/>
      </c>
      <c r="BP118" s="163">
        <f>IF(BP$13="","",IF($B118="","",IFERROR(AY118*$E118/100,"")))</f>
        <v/>
      </c>
      <c r="BQ118" s="163">
        <f>IF(BQ$13="","",IF($B118="","",IFERROR(AZ118*$E118/100,"")))</f>
        <v/>
      </c>
      <c r="BR118" s="163">
        <f>IF(BR$13="","",IF($B118="","",IFERROR(BA118*$E118/100,"")))</f>
        <v/>
      </c>
      <c r="BS118" s="163">
        <f>IF(BS$13="","",IF($B118="","",IFERROR(BB118*$E118/100,"")))</f>
        <v/>
      </c>
      <c r="BT118" s="163">
        <f>IF(BT$13="","",IF($B118="","",IFERROR(BC118*$E118/100,"")))</f>
        <v/>
      </c>
      <c r="BU118" s="163">
        <f>IF(BU$13="","",IF($B118="","",IFERROR(BD118*$E118/100,"")))</f>
        <v/>
      </c>
      <c r="BV118" s="163">
        <f>IF(BV$13="","",IF($B118="","",IFERROR(BE118*$E118/100,"")))</f>
        <v/>
      </c>
      <c r="BW118" s="163">
        <f>IF(BW$13="","",IF($B118="","",IFERROR(BF118*$E118/100,"")))</f>
        <v/>
      </c>
    </row>
    <row r="119">
      <c r="B119" s="126">
        <f>IF('AS51'!$C$109="","",'AS51'!$C$109)</f>
        <v/>
      </c>
      <c r="C119" s="74">
        <f>IF('AS51'!$B$109="","",'AS51'!$B$109)</f>
        <v/>
      </c>
      <c r="D119" s="75">
        <f>IFERROR('AS51'!$Q$109,1)</f>
        <v/>
      </c>
      <c r="E119" s="76">
        <f>IF($B119="","",IF(ISNUMBER('AS51'!$I$109),'AS51'!$I$109,'Index Summary'!$C$7))</f>
        <v/>
      </c>
      <c r="F119" s="77">
        <f>IF(F$13="","",IF($B119="","",IFERROR($C119*$D119*IF((Override!$C$4="ON")*(COUNTIFS(Override!$B$11:$B$40,$B119,Override!$D$11:$D$40,1,Override!$E$11:$E$40,"&gt;=0")-COUNTIFS(Override!$B$11:$B$40,$B119,Override!$D$11:$D$40,1,Override!$E$11:$E$40,"&gt;=0",Override!$C$11:$C$40,"MXAU"))&gt;0,SUMIFS(Override!$E$11:$E$40,Override!$B$11:$B$40,$B119,Override!$D$11:$D$40,1)-SUMIFS(Override!$E$11:$E$40,Override!$B$11:$B$40,$B119,Override!$D$11:$D$40,1,Override!$C$11:$C$40,"MXAU"),Override!$C$154)/'AS51'!$B$3,"")))</f>
        <v/>
      </c>
      <c r="G119" s="77">
        <f>IF(G$13="","",IF($B119="","",IFERROR($C119*$D119*IF((Override!$C$4="ON")*(COUNTIFS(Override!$B$11:$B$40,$B119,Override!$D$11:$D$40,2,Override!$E$11:$E$40,"&gt;=0")-COUNTIFS(Override!$B$11:$B$40,$B119,Override!$D$11:$D$40,2,Override!$E$11:$E$40,"&gt;=0",Override!$C$11:$C$40,"MXAU"))&gt;0,SUMIFS(Override!$E$11:$E$40,Override!$B$11:$B$40,$B119,Override!$D$11:$D$40,2)-SUMIFS(Override!$E$11:$E$40,Override!$B$11:$B$40,$B119,Override!$D$11:$D$40,2,Override!$C$11:$C$40,"MXAU"),Override!$D$154)/'AS51'!$B$3,"")))</f>
        <v/>
      </c>
      <c r="H119" s="77">
        <f>IF(H$13="","",IF($B119="","",IFERROR($C119*$D119*IF((Override!$C$4="ON")*(COUNTIFS(Override!$B$11:$B$40,$B119,Override!$D$11:$D$40,3,Override!$E$11:$E$40,"&gt;=0")-COUNTIFS(Override!$B$11:$B$40,$B119,Override!$D$11:$D$40,3,Override!$E$11:$E$40,"&gt;=0",Override!$C$11:$C$40,"MXAU"))&gt;0,SUMIFS(Override!$E$11:$E$40,Override!$B$11:$B$40,$B119,Override!$D$11:$D$40,3)-SUMIFS(Override!$E$11:$E$40,Override!$B$11:$B$40,$B119,Override!$D$11:$D$40,3,Override!$C$11:$C$40,"MXAU"),Override!$E$154)/'AS51'!$B$3,"")))</f>
        <v/>
      </c>
      <c r="I119" s="77">
        <f>IF(I$13="","",IF($B119="","",IFERROR($C119*$D119*IF((Override!$C$4="ON")*(COUNTIFS(Override!$B$11:$B$40,$B119,Override!$D$11:$D$40,4,Override!$E$11:$E$40,"&gt;=0")-COUNTIFS(Override!$B$11:$B$40,$B119,Override!$D$11:$D$40,4,Override!$E$11:$E$40,"&gt;=0",Override!$C$11:$C$40,"MXAU"))&gt;0,SUMIFS(Override!$E$11:$E$40,Override!$B$11:$B$40,$B119,Override!$D$11:$D$40,4)-SUMIFS(Override!$E$11:$E$40,Override!$B$11:$B$40,$B119,Override!$D$11:$D$40,4,Override!$C$11:$C$40,"MXAU"),Override!$F$154)/'AS51'!$B$3,"")))</f>
        <v/>
      </c>
      <c r="J119" s="77">
        <f>IF(J$13="","",IF($B119="","",IFERROR($C119*$D119*IF((Override!$C$4="ON")*(COUNTIFS(Override!$B$11:$B$40,$B119,Override!$D$11:$D$40,5,Override!$E$11:$E$40,"&gt;=0")-COUNTIFS(Override!$B$11:$B$40,$B119,Override!$D$11:$D$40,5,Override!$E$11:$E$40,"&gt;=0",Override!$C$11:$C$40,"MXAU"))&gt;0,SUMIFS(Override!$E$11:$E$40,Override!$B$11:$B$40,$B119,Override!$D$11:$D$40,5)-SUMIFS(Override!$E$11:$E$40,Override!$B$11:$B$40,$B119,Override!$D$11:$D$40,5,Override!$C$11:$C$40,"MXAU"),Override!$G$154)/'AS51'!$B$3,"")))</f>
        <v/>
      </c>
      <c r="K119" s="77">
        <f>IF(K$13="","",IF($B119="","",IFERROR($C119*$D119*IF((Override!$C$4="ON")*(COUNTIFS(Override!$B$11:$B$40,$B119,Override!$D$11:$D$40,6,Override!$E$11:$E$40,"&gt;=0")-COUNTIFS(Override!$B$11:$B$40,$B119,Override!$D$11:$D$40,6,Override!$E$11:$E$40,"&gt;=0",Override!$C$11:$C$40,"MXAU"))&gt;0,SUMIFS(Override!$E$11:$E$40,Override!$B$11:$B$40,$B119,Override!$D$11:$D$40,6)-SUMIFS(Override!$E$11:$E$40,Override!$B$11:$B$40,$B119,Override!$D$11:$D$40,6,Override!$C$11:$C$40,"MXAU"),Override!$H$154)/'AS51'!$B$3,"")))</f>
        <v/>
      </c>
      <c r="L119" s="77">
        <f>IF(L$13="","",IF($B119="","",IFERROR($C119*$D119*IF((Override!$C$4="ON")*(COUNTIFS(Override!$B$11:$B$40,$B119,Override!$D$11:$D$40,7,Override!$E$11:$E$40,"&gt;=0")-COUNTIFS(Override!$B$11:$B$40,$B119,Override!$D$11:$D$40,7,Override!$E$11:$E$40,"&gt;=0",Override!$C$11:$C$40,"MXAU"))&gt;0,SUMIFS(Override!$E$11:$E$40,Override!$B$11:$B$40,$B119,Override!$D$11:$D$40,7)-SUMIFS(Override!$E$11:$E$40,Override!$B$11:$B$40,$B119,Override!$D$11:$D$40,7,Override!$C$11:$C$40,"MXAU"),Override!$I$154)/'AS51'!$B$3,"")))</f>
        <v/>
      </c>
      <c r="M119" s="77">
        <f>IF(M$13="","",IF($B119="","",IFERROR($C119*$D119*IF((Override!$C$4="ON")*(COUNTIFS(Override!$B$11:$B$40,$B119,Override!$D$11:$D$40,8,Override!$E$11:$E$40,"&gt;=0")-COUNTIFS(Override!$B$11:$B$40,$B119,Override!$D$11:$D$40,8,Override!$E$11:$E$40,"&gt;=0",Override!$C$11:$C$40,"MXAU"))&gt;0,SUMIFS(Override!$E$11:$E$40,Override!$B$11:$B$40,$B119,Override!$D$11:$D$40,8)-SUMIFS(Override!$E$11:$E$40,Override!$B$11:$B$40,$B119,Override!$D$11:$D$40,8,Override!$C$11:$C$40,"MXAU"),Override!$J$154)/'AS51'!$B$3,"")))</f>
        <v/>
      </c>
      <c r="N119" s="77">
        <f>IF(N$13="","",IF($B119="","",IFERROR($C119*$D119*IF((Override!$C$4="ON")*(COUNTIFS(Override!$B$11:$B$40,$B119,Override!$D$11:$D$40,9,Override!$E$11:$E$40,"&gt;=0")-COUNTIFS(Override!$B$11:$B$40,$B119,Override!$D$11:$D$40,9,Override!$E$11:$E$40,"&gt;=0",Override!$C$11:$C$40,"MXAU"))&gt;0,SUMIFS(Override!$E$11:$E$40,Override!$B$11:$B$40,$B119,Override!$D$11:$D$40,9)-SUMIFS(Override!$E$11:$E$40,Override!$B$11:$B$40,$B119,Override!$D$11:$D$40,9,Override!$C$11:$C$40,"MXAU"),Override!$K$154)/'AS51'!$B$3,"")))</f>
        <v/>
      </c>
      <c r="O119" s="77">
        <f>IF(O$13="","",IF($B119="","",IFERROR($C119*$D119*IF((Override!$C$4="ON")*(COUNTIFS(Override!$B$11:$B$40,$B119,Override!$D$11:$D$40,10,Override!$E$11:$E$40,"&gt;=0")-COUNTIFS(Override!$B$11:$B$40,$B119,Override!$D$11:$D$40,10,Override!$E$11:$E$40,"&gt;=0",Override!$C$11:$C$40,"MXAU"))&gt;0,SUMIFS(Override!$E$11:$E$40,Override!$B$11:$B$40,$B119,Override!$D$11:$D$40,10)-SUMIFS(Override!$E$11:$E$40,Override!$B$11:$B$40,$B119,Override!$D$11:$D$40,10,Override!$C$11:$C$40,"MXAU"),Override!$L$154)/'AS51'!$B$3,"")))</f>
        <v/>
      </c>
      <c r="P119" s="77">
        <f>IF(P$13="","",IF($B119="","",IFERROR($C119*$D119*IF((Override!$C$4="ON")*(COUNTIFS(Override!$B$11:$B$40,$B119,Override!$D$11:$D$40,11,Override!$E$11:$E$40,"&gt;=0")-COUNTIFS(Override!$B$11:$B$40,$B119,Override!$D$11:$D$40,11,Override!$E$11:$E$40,"&gt;=0",Override!$C$11:$C$40,"MXAU"))&gt;0,SUMIFS(Override!$E$11:$E$40,Override!$B$11:$B$40,$B119,Override!$D$11:$D$40,11)-SUMIFS(Override!$E$11:$E$40,Override!$B$11:$B$40,$B119,Override!$D$11:$D$40,11,Override!$C$11:$C$40,"MXAU"),Override!$M$154)/'AS51'!$B$3,"")))</f>
        <v/>
      </c>
      <c r="Q119" s="77">
        <f>IF(Q$13="","",IF($B119="","",IFERROR($C119*$D119*IF((Override!$C$4="ON")*(COUNTIFS(Override!$B$11:$B$40,$B119,Override!$D$11:$D$40,12,Override!$E$11:$E$40,"&gt;=0")-COUNTIFS(Override!$B$11:$B$40,$B119,Override!$D$11:$D$40,12,Override!$E$11:$E$40,"&gt;=0",Override!$C$11:$C$40,"MXAU"))&gt;0,SUMIFS(Override!$E$11:$E$40,Override!$B$11:$B$40,$B119,Override!$D$11:$D$40,12)-SUMIFS(Override!$E$11:$E$40,Override!$B$11:$B$40,$B119,Override!$D$11:$D$40,12,Override!$C$11:$C$40,"MXAU"),Override!$N$154)/'AS51'!$B$3,"")))</f>
        <v/>
      </c>
      <c r="R119" s="77">
        <f>IF(R$13="","",IF($B119="","",IFERROR($C119*$D119*IF((Override!$C$4="ON")*(COUNTIFS(Override!$B$11:$B$40,$B119,Override!$D$11:$D$40,13,Override!$E$11:$E$40,"&gt;=0")-COUNTIFS(Override!$B$11:$B$40,$B119,Override!$D$11:$D$40,13,Override!$E$11:$E$40,"&gt;=0",Override!$C$11:$C$40,"MXAU"))&gt;0,SUMIFS(Override!$E$11:$E$40,Override!$B$11:$B$40,$B119,Override!$D$11:$D$40,13)-SUMIFS(Override!$E$11:$E$40,Override!$B$11:$B$40,$B119,Override!$D$11:$D$40,13,Override!$C$11:$C$40,"MXAU"),Override!$O$154)/'AS51'!$B$3,"")))</f>
        <v/>
      </c>
      <c r="S119" s="77">
        <f>IF(S$13="","",IF($B119="","",IFERROR($C119*$D119*IF((Override!$C$4="ON")*(COUNTIFS(Override!$B$11:$B$40,$B119,Override!$D$11:$D$40,14,Override!$E$11:$E$40,"&gt;=0")-COUNTIFS(Override!$B$11:$B$40,$B119,Override!$D$11:$D$40,14,Override!$E$11:$E$40,"&gt;=0",Override!$C$11:$C$40,"MXAU"))&gt;0,SUMIFS(Override!$E$11:$E$40,Override!$B$11:$B$40,$B119,Override!$D$11:$D$40,14)-SUMIFS(Override!$E$11:$E$40,Override!$B$11:$B$40,$B119,Override!$D$11:$D$40,14,Override!$C$11:$C$40,"MXAU"),Override!$P$154)/'AS51'!$B$3,"")))</f>
        <v/>
      </c>
      <c r="T119" s="77">
        <f>IF(T$13="","",IF($B119="","",IFERROR($C119*$D119*IF((Override!$C$4="ON")*(COUNTIFS(Override!$B$11:$B$40,$B119,Override!$D$11:$D$40,15,Override!$E$11:$E$40,"&gt;=0")-COUNTIFS(Override!$B$11:$B$40,$B119,Override!$D$11:$D$40,15,Override!$E$11:$E$40,"&gt;=0",Override!$C$11:$C$40,"MXAU"))&gt;0,SUMIFS(Override!$E$11:$E$40,Override!$B$11:$B$40,$B119,Override!$D$11:$D$40,15)-SUMIFS(Override!$E$11:$E$40,Override!$B$11:$B$40,$B119,Override!$D$11:$D$40,15,Override!$C$11:$C$40,"MXAU"),Override!$Q$154)/'AS51'!$B$3,"")))</f>
        <v/>
      </c>
      <c r="U119" s="77">
        <f>IF(U$13="","",IF($B119="","",IFERROR($C119*$D119*IF((Override!$C$4="ON")*(COUNTIFS(Override!$B$11:$B$40,$B119,Override!$D$11:$D$40,16,Override!$E$11:$E$40,"&gt;=0")-COUNTIFS(Override!$B$11:$B$40,$B119,Override!$D$11:$D$40,16,Override!$E$11:$E$40,"&gt;=0",Override!$C$11:$C$40,"MXAU"))&gt;0,SUMIFS(Override!$E$11:$E$40,Override!$B$11:$B$40,$B119,Override!$D$11:$D$40,16)-SUMIFS(Override!$E$11:$E$40,Override!$B$11:$B$40,$B119,Override!$D$11:$D$40,16,Override!$C$11:$C$40,"MXAU"),Override!$R$154)/'AS51'!$B$3,"")))</f>
        <v/>
      </c>
      <c r="W119" s="77">
        <f>IF(W$13="","",IF($B119="","",IFERROR(F119*$E119/100,"")))</f>
        <v/>
      </c>
      <c r="X119" s="77">
        <f>IF(X$13="","",IF($B119="","",IFERROR(G119*$E119/100,"")))</f>
        <v/>
      </c>
      <c r="Y119" s="77">
        <f>IF(Y$13="","",IF($B119="","",IFERROR(H119*$E119/100,"")))</f>
        <v/>
      </c>
      <c r="Z119" s="77">
        <f>IF(Z$13="","",IF($B119="","",IFERROR(I119*$E119/100,"")))</f>
        <v/>
      </c>
      <c r="AA119" s="77">
        <f>IF(AA$13="","",IF($B119="","",IFERROR(J119*$E119/100,"")))</f>
        <v/>
      </c>
      <c r="AB119" s="77">
        <f>IF(AB$13="","",IF($B119="","",IFERROR(K119*$E119/100,"")))</f>
        <v/>
      </c>
      <c r="AC119" s="77">
        <f>IF(AC$13="","",IF($B119="","",IFERROR(L119*$E119/100,"")))</f>
        <v/>
      </c>
      <c r="AD119" s="77">
        <f>IF(AD$13="","",IF($B119="","",IFERROR(M119*$E119/100,"")))</f>
        <v/>
      </c>
      <c r="AE119" s="77">
        <f>IF(AE$13="","",IF($B119="","",IFERROR(N119*$E119/100,"")))</f>
        <v/>
      </c>
      <c r="AF119" s="77">
        <f>IF(AF$13="","",IF($B119="","",IFERROR(O119*$E119/100,"")))</f>
        <v/>
      </c>
      <c r="AG119" s="77">
        <f>IF(AG$13="","",IF($B119="","",IFERROR(P119*$E119/100,"")))</f>
        <v/>
      </c>
      <c r="AH119" s="77">
        <f>IF(AH$13="","",IF($B119="","",IFERROR(Q119*$E119/100,"")))</f>
        <v/>
      </c>
      <c r="AI119" s="77">
        <f>IF(AI$13="","",IF($B119="","",IFERROR(R119*$E119/100,"")))</f>
        <v/>
      </c>
      <c r="AJ119" s="77">
        <f>IF(AJ$13="","",IF($B119="","",IFERROR(S119*$E119/100,"")))</f>
        <v/>
      </c>
      <c r="AK119" s="77">
        <f>IF(AK$13="","",IF($B119="","",IFERROR(T119*$E119/100,"")))</f>
        <v/>
      </c>
      <c r="AL119" s="77">
        <f>IF(AL$13="","",IF($B119="","",IFERROR(U119*$E119/100,"")))</f>
        <v/>
      </c>
      <c r="AN119" s="77">
        <f>IF($B119="","",SUMIF($F$13:$U$13,"&lt;="&amp;Sector!$D$51,$F119:$U119))</f>
        <v/>
      </c>
      <c r="AO119" s="77">
        <f>IF($B119="","",SUMIF($W$13:$AL$13,"&lt;="&amp;Sector!$D$51,$W119:$AL119))</f>
        <v/>
      </c>
      <c r="AQ119" s="163">
        <f>IF(AQ$13="","",IF($B119="","",IFERROR($C119*$D119*SUMPRODUCT(('Dvd Calendar'!$E$1141:$CZ$1141&gt;AQ$12)*('Dvd Calendar'!$E$1141:$CZ$1141&lt;=AQ$13)*'Dvd Calendar'!$E$1144:$CZ$1144*(('Dvd Calendar'!$E$1146:$CZ$1146='Field Check'!$C$56)*('Field Check'!$C$56&lt;&gt;"")+('Dvd Calendar'!$E$1146:$CZ$1146='Field Check'!$C$57)*('Field Check'!$C$57&lt;&gt;"")))/'AS51'!$B$3,"")))</f>
        <v/>
      </c>
      <c r="AR119" s="163">
        <f>IF(AR$13="","",IF($B119="","",IFERROR($C119*$D119*SUMPRODUCT(('Dvd Calendar'!$E$1141:$CZ$1141&gt;AR$12)*('Dvd Calendar'!$E$1141:$CZ$1141&lt;=AR$13)*'Dvd Calendar'!$E$1144:$CZ$1144*(('Dvd Calendar'!$E$1146:$CZ$1146='Field Check'!$C$56)*('Field Check'!$C$56&lt;&gt;"")+('Dvd Calendar'!$E$1146:$CZ$1146='Field Check'!$C$57)*('Field Check'!$C$57&lt;&gt;"")))/'AS51'!$B$3,"")))</f>
        <v/>
      </c>
      <c r="AS119" s="163">
        <f>IF(AS$13="","",IF($B119="","",IFERROR($C119*$D119*SUMPRODUCT(('Dvd Calendar'!$E$1141:$CZ$1141&gt;AS$12)*('Dvd Calendar'!$E$1141:$CZ$1141&lt;=AS$13)*'Dvd Calendar'!$E$1144:$CZ$1144*(('Dvd Calendar'!$E$1146:$CZ$1146='Field Check'!$C$56)*('Field Check'!$C$56&lt;&gt;"")+('Dvd Calendar'!$E$1146:$CZ$1146='Field Check'!$C$57)*('Field Check'!$C$57&lt;&gt;"")))/'AS51'!$B$3,"")))</f>
        <v/>
      </c>
      <c r="AT119" s="163">
        <f>IF(AT$13="","",IF($B119="","",IFERROR($C119*$D119*SUMPRODUCT(('Dvd Calendar'!$E$1141:$CZ$1141&gt;AT$12)*('Dvd Calendar'!$E$1141:$CZ$1141&lt;=AT$13)*'Dvd Calendar'!$E$1144:$CZ$1144*(('Dvd Calendar'!$E$1146:$CZ$1146='Field Check'!$C$56)*('Field Check'!$C$56&lt;&gt;"")+('Dvd Calendar'!$E$1146:$CZ$1146='Field Check'!$C$57)*('Field Check'!$C$57&lt;&gt;"")))/'AS51'!$B$3,"")))</f>
        <v/>
      </c>
      <c r="AU119" s="163">
        <f>IF(AU$13="","",IF($B119="","",IFERROR($C119*$D119*SUMPRODUCT(('Dvd Calendar'!$E$1141:$CZ$1141&gt;AU$12)*('Dvd Calendar'!$E$1141:$CZ$1141&lt;=AU$13)*'Dvd Calendar'!$E$1144:$CZ$1144*(('Dvd Calendar'!$E$1146:$CZ$1146='Field Check'!$C$56)*('Field Check'!$C$56&lt;&gt;"")+('Dvd Calendar'!$E$1146:$CZ$1146='Field Check'!$C$57)*('Field Check'!$C$57&lt;&gt;"")))/'AS51'!$B$3,"")))</f>
        <v/>
      </c>
      <c r="AV119" s="163">
        <f>IF(AV$13="","",IF($B119="","",IFERROR($C119*$D119*SUMPRODUCT(('Dvd Calendar'!$E$1141:$CZ$1141&gt;AV$12)*('Dvd Calendar'!$E$1141:$CZ$1141&lt;=AV$13)*'Dvd Calendar'!$E$1144:$CZ$1144*(('Dvd Calendar'!$E$1146:$CZ$1146='Field Check'!$C$56)*('Field Check'!$C$56&lt;&gt;"")+('Dvd Calendar'!$E$1146:$CZ$1146='Field Check'!$C$57)*('Field Check'!$C$57&lt;&gt;"")))/'AS51'!$B$3,"")))</f>
        <v/>
      </c>
      <c r="AW119" s="163">
        <f>IF(AW$13="","",IF($B119="","",IFERROR($C119*$D119*SUMPRODUCT(('Dvd Calendar'!$E$1141:$CZ$1141&gt;AW$12)*('Dvd Calendar'!$E$1141:$CZ$1141&lt;=AW$13)*'Dvd Calendar'!$E$1144:$CZ$1144*(('Dvd Calendar'!$E$1146:$CZ$1146='Field Check'!$C$56)*('Field Check'!$C$56&lt;&gt;"")+('Dvd Calendar'!$E$1146:$CZ$1146='Field Check'!$C$57)*('Field Check'!$C$57&lt;&gt;"")))/'AS51'!$B$3,"")))</f>
        <v/>
      </c>
      <c r="AX119" s="163">
        <f>IF(AX$13="","",IF($B119="","",IFERROR($C119*$D119*SUMPRODUCT(('Dvd Calendar'!$E$1141:$CZ$1141&gt;AX$12)*('Dvd Calendar'!$E$1141:$CZ$1141&lt;=AX$13)*'Dvd Calendar'!$E$1144:$CZ$1144*(('Dvd Calendar'!$E$1146:$CZ$1146='Field Check'!$C$56)*('Field Check'!$C$56&lt;&gt;"")+('Dvd Calendar'!$E$1146:$CZ$1146='Field Check'!$C$57)*('Field Check'!$C$57&lt;&gt;"")))/'AS51'!$B$3,"")))</f>
        <v/>
      </c>
      <c r="AY119" s="163">
        <f>IF(AY$13="","",IF($B119="","",IFERROR($C119*$D119*SUMPRODUCT(('Dvd Calendar'!$E$1141:$CZ$1141&gt;AY$12)*('Dvd Calendar'!$E$1141:$CZ$1141&lt;=AY$13)*'Dvd Calendar'!$E$1144:$CZ$1144*(('Dvd Calendar'!$E$1146:$CZ$1146='Field Check'!$C$56)*('Field Check'!$C$56&lt;&gt;"")+('Dvd Calendar'!$E$1146:$CZ$1146='Field Check'!$C$57)*('Field Check'!$C$57&lt;&gt;"")))/'AS51'!$B$3,"")))</f>
        <v/>
      </c>
      <c r="AZ119" s="163">
        <f>IF(AZ$13="","",IF($B119="","",IFERROR($C119*$D119*SUMPRODUCT(('Dvd Calendar'!$E$1141:$CZ$1141&gt;AZ$12)*('Dvd Calendar'!$E$1141:$CZ$1141&lt;=AZ$13)*'Dvd Calendar'!$E$1144:$CZ$1144*(('Dvd Calendar'!$E$1146:$CZ$1146='Field Check'!$C$56)*('Field Check'!$C$56&lt;&gt;"")+('Dvd Calendar'!$E$1146:$CZ$1146='Field Check'!$C$57)*('Field Check'!$C$57&lt;&gt;"")))/'AS51'!$B$3,"")))</f>
        <v/>
      </c>
      <c r="BA119" s="163">
        <f>IF(BA$13="","",IF($B119="","",IFERROR($C119*$D119*SUMPRODUCT(('Dvd Calendar'!$E$1141:$CZ$1141&gt;BA$12)*('Dvd Calendar'!$E$1141:$CZ$1141&lt;=BA$13)*'Dvd Calendar'!$E$1144:$CZ$1144*(('Dvd Calendar'!$E$1146:$CZ$1146='Field Check'!$C$56)*('Field Check'!$C$56&lt;&gt;"")+('Dvd Calendar'!$E$1146:$CZ$1146='Field Check'!$C$57)*('Field Check'!$C$57&lt;&gt;"")))/'AS51'!$B$3,"")))</f>
        <v/>
      </c>
      <c r="BB119" s="163">
        <f>IF(BB$13="","",IF($B119="","",IFERROR($C119*$D119*SUMPRODUCT(('Dvd Calendar'!$E$1141:$CZ$1141&gt;BB$12)*('Dvd Calendar'!$E$1141:$CZ$1141&lt;=BB$13)*'Dvd Calendar'!$E$1144:$CZ$1144*(('Dvd Calendar'!$E$1146:$CZ$1146='Field Check'!$C$56)*('Field Check'!$C$56&lt;&gt;"")+('Dvd Calendar'!$E$1146:$CZ$1146='Field Check'!$C$57)*('Field Check'!$C$57&lt;&gt;"")))/'AS51'!$B$3,"")))</f>
        <v/>
      </c>
      <c r="BC119" s="163">
        <f>IF(BC$13="","",IF($B119="","",IFERROR($C119*$D119*SUMPRODUCT(('Dvd Calendar'!$E$1141:$CZ$1141&gt;BC$12)*('Dvd Calendar'!$E$1141:$CZ$1141&lt;=BC$13)*'Dvd Calendar'!$E$1144:$CZ$1144*(('Dvd Calendar'!$E$1146:$CZ$1146='Field Check'!$C$56)*('Field Check'!$C$56&lt;&gt;"")+('Dvd Calendar'!$E$1146:$CZ$1146='Field Check'!$C$57)*('Field Check'!$C$57&lt;&gt;"")))/'AS51'!$B$3,"")))</f>
        <v/>
      </c>
      <c r="BD119" s="163">
        <f>IF(BD$13="","",IF($B119="","",IFERROR($C119*$D119*SUMPRODUCT(('Dvd Calendar'!$E$1141:$CZ$1141&gt;BD$12)*('Dvd Calendar'!$E$1141:$CZ$1141&lt;=BD$13)*'Dvd Calendar'!$E$1144:$CZ$1144*(('Dvd Calendar'!$E$1146:$CZ$1146='Field Check'!$C$56)*('Field Check'!$C$56&lt;&gt;"")+('Dvd Calendar'!$E$1146:$CZ$1146='Field Check'!$C$57)*('Field Check'!$C$57&lt;&gt;"")))/'AS51'!$B$3,"")))</f>
        <v/>
      </c>
      <c r="BE119" s="163">
        <f>IF(BE$13="","",IF($B119="","",IFERROR($C119*$D119*SUMPRODUCT(('Dvd Calendar'!$E$1141:$CZ$1141&gt;BE$12)*('Dvd Calendar'!$E$1141:$CZ$1141&lt;=BE$13)*'Dvd Calendar'!$E$1144:$CZ$1144*(('Dvd Calendar'!$E$1146:$CZ$1146='Field Check'!$C$56)*('Field Check'!$C$56&lt;&gt;"")+('Dvd Calendar'!$E$1146:$CZ$1146='Field Check'!$C$57)*('Field Check'!$C$57&lt;&gt;"")))/'AS51'!$B$3,"")))</f>
        <v/>
      </c>
      <c r="BF119" s="163">
        <f>IF(BF$13="","",IF($B119="","",IFERROR($C119*$D119*SUMPRODUCT(('Dvd Calendar'!$E$1141:$CZ$1141&gt;BF$12)*('Dvd Calendar'!$E$1141:$CZ$1141&lt;=BF$13)*'Dvd Calendar'!$E$1144:$CZ$1144*(('Dvd Calendar'!$E$1146:$CZ$1146='Field Check'!$C$56)*('Field Check'!$C$56&lt;&gt;"")+('Dvd Calendar'!$E$1146:$CZ$1146='Field Check'!$C$57)*('Field Check'!$C$57&lt;&gt;"")))/'AS51'!$B$3,"")))</f>
        <v/>
      </c>
      <c r="BH119" s="163">
        <f>IF(BH$13="","",IF($B119="","",IFERROR(AQ119*$E119/100,"")))</f>
        <v/>
      </c>
      <c r="BI119" s="163">
        <f>IF(BI$13="","",IF($B119="","",IFERROR(AR119*$E119/100,"")))</f>
        <v/>
      </c>
      <c r="BJ119" s="163">
        <f>IF(BJ$13="","",IF($B119="","",IFERROR(AS119*$E119/100,"")))</f>
        <v/>
      </c>
      <c r="BK119" s="163">
        <f>IF(BK$13="","",IF($B119="","",IFERROR(AT119*$E119/100,"")))</f>
        <v/>
      </c>
      <c r="BL119" s="163">
        <f>IF(BL$13="","",IF($B119="","",IFERROR(AU119*$E119/100,"")))</f>
        <v/>
      </c>
      <c r="BM119" s="163">
        <f>IF(BM$13="","",IF($B119="","",IFERROR(AV119*$E119/100,"")))</f>
        <v/>
      </c>
      <c r="BN119" s="163">
        <f>IF(BN$13="","",IF($B119="","",IFERROR(AW119*$E119/100,"")))</f>
        <v/>
      </c>
      <c r="BO119" s="163">
        <f>IF(BO$13="","",IF($B119="","",IFERROR(AX119*$E119/100,"")))</f>
        <v/>
      </c>
      <c r="BP119" s="163">
        <f>IF(BP$13="","",IF($B119="","",IFERROR(AY119*$E119/100,"")))</f>
        <v/>
      </c>
      <c r="BQ119" s="163">
        <f>IF(BQ$13="","",IF($B119="","",IFERROR(AZ119*$E119/100,"")))</f>
        <v/>
      </c>
      <c r="BR119" s="163">
        <f>IF(BR$13="","",IF($B119="","",IFERROR(BA119*$E119/100,"")))</f>
        <v/>
      </c>
      <c r="BS119" s="163">
        <f>IF(BS$13="","",IF($B119="","",IFERROR(BB119*$E119/100,"")))</f>
        <v/>
      </c>
      <c r="BT119" s="163">
        <f>IF(BT$13="","",IF($B119="","",IFERROR(BC119*$E119/100,"")))</f>
        <v/>
      </c>
      <c r="BU119" s="163">
        <f>IF(BU$13="","",IF($B119="","",IFERROR(BD119*$E119/100,"")))</f>
        <v/>
      </c>
      <c r="BV119" s="163">
        <f>IF(BV$13="","",IF($B119="","",IFERROR(BE119*$E119/100,"")))</f>
        <v/>
      </c>
      <c r="BW119" s="163">
        <f>IF(BW$13="","",IF($B119="","",IFERROR(BF119*$E119/100,"")))</f>
        <v/>
      </c>
    </row>
    <row r="120">
      <c r="B120" s="126">
        <f>IF('AS51'!$C$110="","",'AS51'!$C$110)</f>
        <v/>
      </c>
      <c r="C120" s="74">
        <f>IF('AS51'!$B$110="","",'AS51'!$B$110)</f>
        <v/>
      </c>
      <c r="D120" s="75">
        <f>IFERROR('AS51'!$Q$110,1)</f>
        <v/>
      </c>
      <c r="E120" s="76">
        <f>IF($B120="","",IF(ISNUMBER('AS51'!$I$110),'AS51'!$I$110,'Index Summary'!$C$7))</f>
        <v/>
      </c>
      <c r="F120" s="77">
        <f>IF(F$13="","",IF($B120="","",IFERROR($C120*$D120*IF((Override!$C$4="ON")*(COUNTIFS(Override!$B$11:$B$40,$B120,Override!$D$11:$D$40,1,Override!$E$11:$E$40,"&gt;=0")-COUNTIFS(Override!$B$11:$B$40,$B120,Override!$D$11:$D$40,1,Override!$E$11:$E$40,"&gt;=0",Override!$C$11:$C$40,"MXAU"))&gt;0,SUMIFS(Override!$E$11:$E$40,Override!$B$11:$B$40,$B120,Override!$D$11:$D$40,1)-SUMIFS(Override!$E$11:$E$40,Override!$B$11:$B$40,$B120,Override!$D$11:$D$40,1,Override!$C$11:$C$40,"MXAU"),Override!$C$155)/'AS51'!$B$3,"")))</f>
        <v/>
      </c>
      <c r="G120" s="77">
        <f>IF(G$13="","",IF($B120="","",IFERROR($C120*$D120*IF((Override!$C$4="ON")*(COUNTIFS(Override!$B$11:$B$40,$B120,Override!$D$11:$D$40,2,Override!$E$11:$E$40,"&gt;=0")-COUNTIFS(Override!$B$11:$B$40,$B120,Override!$D$11:$D$40,2,Override!$E$11:$E$40,"&gt;=0",Override!$C$11:$C$40,"MXAU"))&gt;0,SUMIFS(Override!$E$11:$E$40,Override!$B$11:$B$40,$B120,Override!$D$11:$D$40,2)-SUMIFS(Override!$E$11:$E$40,Override!$B$11:$B$40,$B120,Override!$D$11:$D$40,2,Override!$C$11:$C$40,"MXAU"),Override!$D$155)/'AS51'!$B$3,"")))</f>
        <v/>
      </c>
      <c r="H120" s="77">
        <f>IF(H$13="","",IF($B120="","",IFERROR($C120*$D120*IF((Override!$C$4="ON")*(COUNTIFS(Override!$B$11:$B$40,$B120,Override!$D$11:$D$40,3,Override!$E$11:$E$40,"&gt;=0")-COUNTIFS(Override!$B$11:$B$40,$B120,Override!$D$11:$D$40,3,Override!$E$11:$E$40,"&gt;=0",Override!$C$11:$C$40,"MXAU"))&gt;0,SUMIFS(Override!$E$11:$E$40,Override!$B$11:$B$40,$B120,Override!$D$11:$D$40,3)-SUMIFS(Override!$E$11:$E$40,Override!$B$11:$B$40,$B120,Override!$D$11:$D$40,3,Override!$C$11:$C$40,"MXAU"),Override!$E$155)/'AS51'!$B$3,"")))</f>
        <v/>
      </c>
      <c r="I120" s="77">
        <f>IF(I$13="","",IF($B120="","",IFERROR($C120*$D120*IF((Override!$C$4="ON")*(COUNTIFS(Override!$B$11:$B$40,$B120,Override!$D$11:$D$40,4,Override!$E$11:$E$40,"&gt;=0")-COUNTIFS(Override!$B$11:$B$40,$B120,Override!$D$11:$D$40,4,Override!$E$11:$E$40,"&gt;=0",Override!$C$11:$C$40,"MXAU"))&gt;0,SUMIFS(Override!$E$11:$E$40,Override!$B$11:$B$40,$B120,Override!$D$11:$D$40,4)-SUMIFS(Override!$E$11:$E$40,Override!$B$11:$B$40,$B120,Override!$D$11:$D$40,4,Override!$C$11:$C$40,"MXAU"),Override!$F$155)/'AS51'!$B$3,"")))</f>
        <v/>
      </c>
      <c r="J120" s="77">
        <f>IF(J$13="","",IF($B120="","",IFERROR($C120*$D120*IF((Override!$C$4="ON")*(COUNTIFS(Override!$B$11:$B$40,$B120,Override!$D$11:$D$40,5,Override!$E$11:$E$40,"&gt;=0")-COUNTIFS(Override!$B$11:$B$40,$B120,Override!$D$11:$D$40,5,Override!$E$11:$E$40,"&gt;=0",Override!$C$11:$C$40,"MXAU"))&gt;0,SUMIFS(Override!$E$11:$E$40,Override!$B$11:$B$40,$B120,Override!$D$11:$D$40,5)-SUMIFS(Override!$E$11:$E$40,Override!$B$11:$B$40,$B120,Override!$D$11:$D$40,5,Override!$C$11:$C$40,"MXAU"),Override!$G$155)/'AS51'!$B$3,"")))</f>
        <v/>
      </c>
      <c r="K120" s="77">
        <f>IF(K$13="","",IF($B120="","",IFERROR($C120*$D120*IF((Override!$C$4="ON")*(COUNTIFS(Override!$B$11:$B$40,$B120,Override!$D$11:$D$40,6,Override!$E$11:$E$40,"&gt;=0")-COUNTIFS(Override!$B$11:$B$40,$B120,Override!$D$11:$D$40,6,Override!$E$11:$E$40,"&gt;=0",Override!$C$11:$C$40,"MXAU"))&gt;0,SUMIFS(Override!$E$11:$E$40,Override!$B$11:$B$40,$B120,Override!$D$11:$D$40,6)-SUMIFS(Override!$E$11:$E$40,Override!$B$11:$B$40,$B120,Override!$D$11:$D$40,6,Override!$C$11:$C$40,"MXAU"),Override!$H$155)/'AS51'!$B$3,"")))</f>
        <v/>
      </c>
      <c r="L120" s="77">
        <f>IF(L$13="","",IF($B120="","",IFERROR($C120*$D120*IF((Override!$C$4="ON")*(COUNTIFS(Override!$B$11:$B$40,$B120,Override!$D$11:$D$40,7,Override!$E$11:$E$40,"&gt;=0")-COUNTIFS(Override!$B$11:$B$40,$B120,Override!$D$11:$D$40,7,Override!$E$11:$E$40,"&gt;=0",Override!$C$11:$C$40,"MXAU"))&gt;0,SUMIFS(Override!$E$11:$E$40,Override!$B$11:$B$40,$B120,Override!$D$11:$D$40,7)-SUMIFS(Override!$E$11:$E$40,Override!$B$11:$B$40,$B120,Override!$D$11:$D$40,7,Override!$C$11:$C$40,"MXAU"),Override!$I$155)/'AS51'!$B$3,"")))</f>
        <v/>
      </c>
      <c r="M120" s="77">
        <f>IF(M$13="","",IF($B120="","",IFERROR($C120*$D120*IF((Override!$C$4="ON")*(COUNTIFS(Override!$B$11:$B$40,$B120,Override!$D$11:$D$40,8,Override!$E$11:$E$40,"&gt;=0")-COUNTIFS(Override!$B$11:$B$40,$B120,Override!$D$11:$D$40,8,Override!$E$11:$E$40,"&gt;=0",Override!$C$11:$C$40,"MXAU"))&gt;0,SUMIFS(Override!$E$11:$E$40,Override!$B$11:$B$40,$B120,Override!$D$11:$D$40,8)-SUMIFS(Override!$E$11:$E$40,Override!$B$11:$B$40,$B120,Override!$D$11:$D$40,8,Override!$C$11:$C$40,"MXAU"),Override!$J$155)/'AS51'!$B$3,"")))</f>
        <v/>
      </c>
      <c r="N120" s="77">
        <f>IF(N$13="","",IF($B120="","",IFERROR($C120*$D120*IF((Override!$C$4="ON")*(COUNTIFS(Override!$B$11:$B$40,$B120,Override!$D$11:$D$40,9,Override!$E$11:$E$40,"&gt;=0")-COUNTIFS(Override!$B$11:$B$40,$B120,Override!$D$11:$D$40,9,Override!$E$11:$E$40,"&gt;=0",Override!$C$11:$C$40,"MXAU"))&gt;0,SUMIFS(Override!$E$11:$E$40,Override!$B$11:$B$40,$B120,Override!$D$11:$D$40,9)-SUMIFS(Override!$E$11:$E$40,Override!$B$11:$B$40,$B120,Override!$D$11:$D$40,9,Override!$C$11:$C$40,"MXAU"),Override!$K$155)/'AS51'!$B$3,"")))</f>
        <v/>
      </c>
      <c r="O120" s="77">
        <f>IF(O$13="","",IF($B120="","",IFERROR($C120*$D120*IF((Override!$C$4="ON")*(COUNTIFS(Override!$B$11:$B$40,$B120,Override!$D$11:$D$40,10,Override!$E$11:$E$40,"&gt;=0")-COUNTIFS(Override!$B$11:$B$40,$B120,Override!$D$11:$D$40,10,Override!$E$11:$E$40,"&gt;=0",Override!$C$11:$C$40,"MXAU"))&gt;0,SUMIFS(Override!$E$11:$E$40,Override!$B$11:$B$40,$B120,Override!$D$11:$D$40,10)-SUMIFS(Override!$E$11:$E$40,Override!$B$11:$B$40,$B120,Override!$D$11:$D$40,10,Override!$C$11:$C$40,"MXAU"),Override!$L$155)/'AS51'!$B$3,"")))</f>
        <v/>
      </c>
      <c r="P120" s="77">
        <f>IF(P$13="","",IF($B120="","",IFERROR($C120*$D120*IF((Override!$C$4="ON")*(COUNTIFS(Override!$B$11:$B$40,$B120,Override!$D$11:$D$40,11,Override!$E$11:$E$40,"&gt;=0")-COUNTIFS(Override!$B$11:$B$40,$B120,Override!$D$11:$D$40,11,Override!$E$11:$E$40,"&gt;=0",Override!$C$11:$C$40,"MXAU"))&gt;0,SUMIFS(Override!$E$11:$E$40,Override!$B$11:$B$40,$B120,Override!$D$11:$D$40,11)-SUMIFS(Override!$E$11:$E$40,Override!$B$11:$B$40,$B120,Override!$D$11:$D$40,11,Override!$C$11:$C$40,"MXAU"),Override!$M$155)/'AS51'!$B$3,"")))</f>
        <v/>
      </c>
      <c r="Q120" s="77">
        <f>IF(Q$13="","",IF($B120="","",IFERROR($C120*$D120*IF((Override!$C$4="ON")*(COUNTIFS(Override!$B$11:$B$40,$B120,Override!$D$11:$D$40,12,Override!$E$11:$E$40,"&gt;=0")-COUNTIFS(Override!$B$11:$B$40,$B120,Override!$D$11:$D$40,12,Override!$E$11:$E$40,"&gt;=0",Override!$C$11:$C$40,"MXAU"))&gt;0,SUMIFS(Override!$E$11:$E$40,Override!$B$11:$B$40,$B120,Override!$D$11:$D$40,12)-SUMIFS(Override!$E$11:$E$40,Override!$B$11:$B$40,$B120,Override!$D$11:$D$40,12,Override!$C$11:$C$40,"MXAU"),Override!$N$155)/'AS51'!$B$3,"")))</f>
        <v/>
      </c>
      <c r="R120" s="77">
        <f>IF(R$13="","",IF($B120="","",IFERROR($C120*$D120*IF((Override!$C$4="ON")*(COUNTIFS(Override!$B$11:$B$40,$B120,Override!$D$11:$D$40,13,Override!$E$11:$E$40,"&gt;=0")-COUNTIFS(Override!$B$11:$B$40,$B120,Override!$D$11:$D$40,13,Override!$E$11:$E$40,"&gt;=0",Override!$C$11:$C$40,"MXAU"))&gt;0,SUMIFS(Override!$E$11:$E$40,Override!$B$11:$B$40,$B120,Override!$D$11:$D$40,13)-SUMIFS(Override!$E$11:$E$40,Override!$B$11:$B$40,$B120,Override!$D$11:$D$40,13,Override!$C$11:$C$40,"MXAU"),Override!$O$155)/'AS51'!$B$3,"")))</f>
        <v/>
      </c>
      <c r="S120" s="77">
        <f>IF(S$13="","",IF($B120="","",IFERROR($C120*$D120*IF((Override!$C$4="ON")*(COUNTIFS(Override!$B$11:$B$40,$B120,Override!$D$11:$D$40,14,Override!$E$11:$E$40,"&gt;=0")-COUNTIFS(Override!$B$11:$B$40,$B120,Override!$D$11:$D$40,14,Override!$E$11:$E$40,"&gt;=0",Override!$C$11:$C$40,"MXAU"))&gt;0,SUMIFS(Override!$E$11:$E$40,Override!$B$11:$B$40,$B120,Override!$D$11:$D$40,14)-SUMIFS(Override!$E$11:$E$40,Override!$B$11:$B$40,$B120,Override!$D$11:$D$40,14,Override!$C$11:$C$40,"MXAU"),Override!$P$155)/'AS51'!$B$3,"")))</f>
        <v/>
      </c>
      <c r="T120" s="77">
        <f>IF(T$13="","",IF($B120="","",IFERROR($C120*$D120*IF((Override!$C$4="ON")*(COUNTIFS(Override!$B$11:$B$40,$B120,Override!$D$11:$D$40,15,Override!$E$11:$E$40,"&gt;=0")-COUNTIFS(Override!$B$11:$B$40,$B120,Override!$D$11:$D$40,15,Override!$E$11:$E$40,"&gt;=0",Override!$C$11:$C$40,"MXAU"))&gt;0,SUMIFS(Override!$E$11:$E$40,Override!$B$11:$B$40,$B120,Override!$D$11:$D$40,15)-SUMIFS(Override!$E$11:$E$40,Override!$B$11:$B$40,$B120,Override!$D$11:$D$40,15,Override!$C$11:$C$40,"MXAU"),Override!$Q$155)/'AS51'!$B$3,"")))</f>
        <v/>
      </c>
      <c r="U120" s="77">
        <f>IF(U$13="","",IF($B120="","",IFERROR($C120*$D120*IF((Override!$C$4="ON")*(COUNTIFS(Override!$B$11:$B$40,$B120,Override!$D$11:$D$40,16,Override!$E$11:$E$40,"&gt;=0")-COUNTIFS(Override!$B$11:$B$40,$B120,Override!$D$11:$D$40,16,Override!$E$11:$E$40,"&gt;=0",Override!$C$11:$C$40,"MXAU"))&gt;0,SUMIFS(Override!$E$11:$E$40,Override!$B$11:$B$40,$B120,Override!$D$11:$D$40,16)-SUMIFS(Override!$E$11:$E$40,Override!$B$11:$B$40,$B120,Override!$D$11:$D$40,16,Override!$C$11:$C$40,"MXAU"),Override!$R$155)/'AS51'!$B$3,"")))</f>
        <v/>
      </c>
      <c r="W120" s="77">
        <f>IF(W$13="","",IF($B120="","",IFERROR(F120*$E120/100,"")))</f>
        <v/>
      </c>
      <c r="X120" s="77">
        <f>IF(X$13="","",IF($B120="","",IFERROR(G120*$E120/100,"")))</f>
        <v/>
      </c>
      <c r="Y120" s="77">
        <f>IF(Y$13="","",IF($B120="","",IFERROR(H120*$E120/100,"")))</f>
        <v/>
      </c>
      <c r="Z120" s="77">
        <f>IF(Z$13="","",IF($B120="","",IFERROR(I120*$E120/100,"")))</f>
        <v/>
      </c>
      <c r="AA120" s="77">
        <f>IF(AA$13="","",IF($B120="","",IFERROR(J120*$E120/100,"")))</f>
        <v/>
      </c>
      <c r="AB120" s="77">
        <f>IF(AB$13="","",IF($B120="","",IFERROR(K120*$E120/100,"")))</f>
        <v/>
      </c>
      <c r="AC120" s="77">
        <f>IF(AC$13="","",IF($B120="","",IFERROR(L120*$E120/100,"")))</f>
        <v/>
      </c>
      <c r="AD120" s="77">
        <f>IF(AD$13="","",IF($B120="","",IFERROR(M120*$E120/100,"")))</f>
        <v/>
      </c>
      <c r="AE120" s="77">
        <f>IF(AE$13="","",IF($B120="","",IFERROR(N120*$E120/100,"")))</f>
        <v/>
      </c>
      <c r="AF120" s="77">
        <f>IF(AF$13="","",IF($B120="","",IFERROR(O120*$E120/100,"")))</f>
        <v/>
      </c>
      <c r="AG120" s="77">
        <f>IF(AG$13="","",IF($B120="","",IFERROR(P120*$E120/100,"")))</f>
        <v/>
      </c>
      <c r="AH120" s="77">
        <f>IF(AH$13="","",IF($B120="","",IFERROR(Q120*$E120/100,"")))</f>
        <v/>
      </c>
      <c r="AI120" s="77">
        <f>IF(AI$13="","",IF($B120="","",IFERROR(R120*$E120/100,"")))</f>
        <v/>
      </c>
      <c r="AJ120" s="77">
        <f>IF(AJ$13="","",IF($B120="","",IFERROR(S120*$E120/100,"")))</f>
        <v/>
      </c>
      <c r="AK120" s="77">
        <f>IF(AK$13="","",IF($B120="","",IFERROR(T120*$E120/100,"")))</f>
        <v/>
      </c>
      <c r="AL120" s="77">
        <f>IF(AL$13="","",IF($B120="","",IFERROR(U120*$E120/100,"")))</f>
        <v/>
      </c>
      <c r="AN120" s="77">
        <f>IF($B120="","",SUMIF($F$13:$U$13,"&lt;="&amp;Sector!$D$51,$F120:$U120))</f>
        <v/>
      </c>
      <c r="AO120" s="77">
        <f>IF($B120="","",SUMIF($W$13:$AL$13,"&lt;="&amp;Sector!$D$51,$W120:$AL120))</f>
        <v/>
      </c>
      <c r="AQ120" s="163">
        <f>IF(AQ$13="","",IF($B120="","",IFERROR($C120*$D120*SUMPRODUCT(('Dvd Calendar'!$E$1152:$CZ$1152&gt;AQ$12)*('Dvd Calendar'!$E$1152:$CZ$1152&lt;=AQ$13)*'Dvd Calendar'!$E$1155:$CZ$1155*(('Dvd Calendar'!$E$1157:$CZ$1157='Field Check'!$C$56)*('Field Check'!$C$56&lt;&gt;"")+('Dvd Calendar'!$E$1157:$CZ$1157='Field Check'!$C$57)*('Field Check'!$C$57&lt;&gt;"")))/'AS51'!$B$3,"")))</f>
        <v/>
      </c>
      <c r="AR120" s="163">
        <f>IF(AR$13="","",IF($B120="","",IFERROR($C120*$D120*SUMPRODUCT(('Dvd Calendar'!$E$1152:$CZ$1152&gt;AR$12)*('Dvd Calendar'!$E$1152:$CZ$1152&lt;=AR$13)*'Dvd Calendar'!$E$1155:$CZ$1155*(('Dvd Calendar'!$E$1157:$CZ$1157='Field Check'!$C$56)*('Field Check'!$C$56&lt;&gt;"")+('Dvd Calendar'!$E$1157:$CZ$1157='Field Check'!$C$57)*('Field Check'!$C$57&lt;&gt;"")))/'AS51'!$B$3,"")))</f>
        <v/>
      </c>
      <c r="AS120" s="163">
        <f>IF(AS$13="","",IF($B120="","",IFERROR($C120*$D120*SUMPRODUCT(('Dvd Calendar'!$E$1152:$CZ$1152&gt;AS$12)*('Dvd Calendar'!$E$1152:$CZ$1152&lt;=AS$13)*'Dvd Calendar'!$E$1155:$CZ$1155*(('Dvd Calendar'!$E$1157:$CZ$1157='Field Check'!$C$56)*('Field Check'!$C$56&lt;&gt;"")+('Dvd Calendar'!$E$1157:$CZ$1157='Field Check'!$C$57)*('Field Check'!$C$57&lt;&gt;"")))/'AS51'!$B$3,"")))</f>
        <v/>
      </c>
      <c r="AT120" s="163">
        <f>IF(AT$13="","",IF($B120="","",IFERROR($C120*$D120*SUMPRODUCT(('Dvd Calendar'!$E$1152:$CZ$1152&gt;AT$12)*('Dvd Calendar'!$E$1152:$CZ$1152&lt;=AT$13)*'Dvd Calendar'!$E$1155:$CZ$1155*(('Dvd Calendar'!$E$1157:$CZ$1157='Field Check'!$C$56)*('Field Check'!$C$56&lt;&gt;"")+('Dvd Calendar'!$E$1157:$CZ$1157='Field Check'!$C$57)*('Field Check'!$C$57&lt;&gt;"")))/'AS51'!$B$3,"")))</f>
        <v/>
      </c>
      <c r="AU120" s="163">
        <f>IF(AU$13="","",IF($B120="","",IFERROR($C120*$D120*SUMPRODUCT(('Dvd Calendar'!$E$1152:$CZ$1152&gt;AU$12)*('Dvd Calendar'!$E$1152:$CZ$1152&lt;=AU$13)*'Dvd Calendar'!$E$1155:$CZ$1155*(('Dvd Calendar'!$E$1157:$CZ$1157='Field Check'!$C$56)*('Field Check'!$C$56&lt;&gt;"")+('Dvd Calendar'!$E$1157:$CZ$1157='Field Check'!$C$57)*('Field Check'!$C$57&lt;&gt;"")))/'AS51'!$B$3,"")))</f>
        <v/>
      </c>
      <c r="AV120" s="163">
        <f>IF(AV$13="","",IF($B120="","",IFERROR($C120*$D120*SUMPRODUCT(('Dvd Calendar'!$E$1152:$CZ$1152&gt;AV$12)*('Dvd Calendar'!$E$1152:$CZ$1152&lt;=AV$13)*'Dvd Calendar'!$E$1155:$CZ$1155*(('Dvd Calendar'!$E$1157:$CZ$1157='Field Check'!$C$56)*('Field Check'!$C$56&lt;&gt;"")+('Dvd Calendar'!$E$1157:$CZ$1157='Field Check'!$C$57)*('Field Check'!$C$57&lt;&gt;"")))/'AS51'!$B$3,"")))</f>
        <v/>
      </c>
      <c r="AW120" s="163">
        <f>IF(AW$13="","",IF($B120="","",IFERROR($C120*$D120*SUMPRODUCT(('Dvd Calendar'!$E$1152:$CZ$1152&gt;AW$12)*('Dvd Calendar'!$E$1152:$CZ$1152&lt;=AW$13)*'Dvd Calendar'!$E$1155:$CZ$1155*(('Dvd Calendar'!$E$1157:$CZ$1157='Field Check'!$C$56)*('Field Check'!$C$56&lt;&gt;"")+('Dvd Calendar'!$E$1157:$CZ$1157='Field Check'!$C$57)*('Field Check'!$C$57&lt;&gt;"")))/'AS51'!$B$3,"")))</f>
        <v/>
      </c>
      <c r="AX120" s="163">
        <f>IF(AX$13="","",IF($B120="","",IFERROR($C120*$D120*SUMPRODUCT(('Dvd Calendar'!$E$1152:$CZ$1152&gt;AX$12)*('Dvd Calendar'!$E$1152:$CZ$1152&lt;=AX$13)*'Dvd Calendar'!$E$1155:$CZ$1155*(('Dvd Calendar'!$E$1157:$CZ$1157='Field Check'!$C$56)*('Field Check'!$C$56&lt;&gt;"")+('Dvd Calendar'!$E$1157:$CZ$1157='Field Check'!$C$57)*('Field Check'!$C$57&lt;&gt;"")))/'AS51'!$B$3,"")))</f>
        <v/>
      </c>
      <c r="AY120" s="163">
        <f>IF(AY$13="","",IF($B120="","",IFERROR($C120*$D120*SUMPRODUCT(('Dvd Calendar'!$E$1152:$CZ$1152&gt;AY$12)*('Dvd Calendar'!$E$1152:$CZ$1152&lt;=AY$13)*'Dvd Calendar'!$E$1155:$CZ$1155*(('Dvd Calendar'!$E$1157:$CZ$1157='Field Check'!$C$56)*('Field Check'!$C$56&lt;&gt;"")+('Dvd Calendar'!$E$1157:$CZ$1157='Field Check'!$C$57)*('Field Check'!$C$57&lt;&gt;"")))/'AS51'!$B$3,"")))</f>
        <v/>
      </c>
      <c r="AZ120" s="163">
        <f>IF(AZ$13="","",IF($B120="","",IFERROR($C120*$D120*SUMPRODUCT(('Dvd Calendar'!$E$1152:$CZ$1152&gt;AZ$12)*('Dvd Calendar'!$E$1152:$CZ$1152&lt;=AZ$13)*'Dvd Calendar'!$E$1155:$CZ$1155*(('Dvd Calendar'!$E$1157:$CZ$1157='Field Check'!$C$56)*('Field Check'!$C$56&lt;&gt;"")+('Dvd Calendar'!$E$1157:$CZ$1157='Field Check'!$C$57)*('Field Check'!$C$57&lt;&gt;"")))/'AS51'!$B$3,"")))</f>
        <v/>
      </c>
      <c r="BA120" s="163">
        <f>IF(BA$13="","",IF($B120="","",IFERROR($C120*$D120*SUMPRODUCT(('Dvd Calendar'!$E$1152:$CZ$1152&gt;BA$12)*('Dvd Calendar'!$E$1152:$CZ$1152&lt;=BA$13)*'Dvd Calendar'!$E$1155:$CZ$1155*(('Dvd Calendar'!$E$1157:$CZ$1157='Field Check'!$C$56)*('Field Check'!$C$56&lt;&gt;"")+('Dvd Calendar'!$E$1157:$CZ$1157='Field Check'!$C$57)*('Field Check'!$C$57&lt;&gt;"")))/'AS51'!$B$3,"")))</f>
        <v/>
      </c>
      <c r="BB120" s="163">
        <f>IF(BB$13="","",IF($B120="","",IFERROR($C120*$D120*SUMPRODUCT(('Dvd Calendar'!$E$1152:$CZ$1152&gt;BB$12)*('Dvd Calendar'!$E$1152:$CZ$1152&lt;=BB$13)*'Dvd Calendar'!$E$1155:$CZ$1155*(('Dvd Calendar'!$E$1157:$CZ$1157='Field Check'!$C$56)*('Field Check'!$C$56&lt;&gt;"")+('Dvd Calendar'!$E$1157:$CZ$1157='Field Check'!$C$57)*('Field Check'!$C$57&lt;&gt;"")))/'AS51'!$B$3,"")))</f>
        <v/>
      </c>
      <c r="BC120" s="163">
        <f>IF(BC$13="","",IF($B120="","",IFERROR($C120*$D120*SUMPRODUCT(('Dvd Calendar'!$E$1152:$CZ$1152&gt;BC$12)*('Dvd Calendar'!$E$1152:$CZ$1152&lt;=BC$13)*'Dvd Calendar'!$E$1155:$CZ$1155*(('Dvd Calendar'!$E$1157:$CZ$1157='Field Check'!$C$56)*('Field Check'!$C$56&lt;&gt;"")+('Dvd Calendar'!$E$1157:$CZ$1157='Field Check'!$C$57)*('Field Check'!$C$57&lt;&gt;"")))/'AS51'!$B$3,"")))</f>
        <v/>
      </c>
      <c r="BD120" s="163">
        <f>IF(BD$13="","",IF($B120="","",IFERROR($C120*$D120*SUMPRODUCT(('Dvd Calendar'!$E$1152:$CZ$1152&gt;BD$12)*('Dvd Calendar'!$E$1152:$CZ$1152&lt;=BD$13)*'Dvd Calendar'!$E$1155:$CZ$1155*(('Dvd Calendar'!$E$1157:$CZ$1157='Field Check'!$C$56)*('Field Check'!$C$56&lt;&gt;"")+('Dvd Calendar'!$E$1157:$CZ$1157='Field Check'!$C$57)*('Field Check'!$C$57&lt;&gt;"")))/'AS51'!$B$3,"")))</f>
        <v/>
      </c>
      <c r="BE120" s="163">
        <f>IF(BE$13="","",IF($B120="","",IFERROR($C120*$D120*SUMPRODUCT(('Dvd Calendar'!$E$1152:$CZ$1152&gt;BE$12)*('Dvd Calendar'!$E$1152:$CZ$1152&lt;=BE$13)*'Dvd Calendar'!$E$1155:$CZ$1155*(('Dvd Calendar'!$E$1157:$CZ$1157='Field Check'!$C$56)*('Field Check'!$C$56&lt;&gt;"")+('Dvd Calendar'!$E$1157:$CZ$1157='Field Check'!$C$57)*('Field Check'!$C$57&lt;&gt;"")))/'AS51'!$B$3,"")))</f>
        <v/>
      </c>
      <c r="BF120" s="163">
        <f>IF(BF$13="","",IF($B120="","",IFERROR($C120*$D120*SUMPRODUCT(('Dvd Calendar'!$E$1152:$CZ$1152&gt;BF$12)*('Dvd Calendar'!$E$1152:$CZ$1152&lt;=BF$13)*'Dvd Calendar'!$E$1155:$CZ$1155*(('Dvd Calendar'!$E$1157:$CZ$1157='Field Check'!$C$56)*('Field Check'!$C$56&lt;&gt;"")+('Dvd Calendar'!$E$1157:$CZ$1157='Field Check'!$C$57)*('Field Check'!$C$57&lt;&gt;"")))/'AS51'!$B$3,"")))</f>
        <v/>
      </c>
      <c r="BH120" s="163">
        <f>IF(BH$13="","",IF($B120="","",IFERROR(AQ120*$E120/100,"")))</f>
        <v/>
      </c>
      <c r="BI120" s="163">
        <f>IF(BI$13="","",IF($B120="","",IFERROR(AR120*$E120/100,"")))</f>
        <v/>
      </c>
      <c r="BJ120" s="163">
        <f>IF(BJ$13="","",IF($B120="","",IFERROR(AS120*$E120/100,"")))</f>
        <v/>
      </c>
      <c r="BK120" s="163">
        <f>IF(BK$13="","",IF($B120="","",IFERROR(AT120*$E120/100,"")))</f>
        <v/>
      </c>
      <c r="BL120" s="163">
        <f>IF(BL$13="","",IF($B120="","",IFERROR(AU120*$E120/100,"")))</f>
        <v/>
      </c>
      <c r="BM120" s="163">
        <f>IF(BM$13="","",IF($B120="","",IFERROR(AV120*$E120/100,"")))</f>
        <v/>
      </c>
      <c r="BN120" s="163">
        <f>IF(BN$13="","",IF($B120="","",IFERROR(AW120*$E120/100,"")))</f>
        <v/>
      </c>
      <c r="BO120" s="163">
        <f>IF(BO$13="","",IF($B120="","",IFERROR(AX120*$E120/100,"")))</f>
        <v/>
      </c>
      <c r="BP120" s="163">
        <f>IF(BP$13="","",IF($B120="","",IFERROR(AY120*$E120/100,"")))</f>
        <v/>
      </c>
      <c r="BQ120" s="163">
        <f>IF(BQ$13="","",IF($B120="","",IFERROR(AZ120*$E120/100,"")))</f>
        <v/>
      </c>
      <c r="BR120" s="163">
        <f>IF(BR$13="","",IF($B120="","",IFERROR(BA120*$E120/100,"")))</f>
        <v/>
      </c>
      <c r="BS120" s="163">
        <f>IF(BS$13="","",IF($B120="","",IFERROR(BB120*$E120/100,"")))</f>
        <v/>
      </c>
      <c r="BT120" s="163">
        <f>IF(BT$13="","",IF($B120="","",IFERROR(BC120*$E120/100,"")))</f>
        <v/>
      </c>
      <c r="BU120" s="163">
        <f>IF(BU$13="","",IF($B120="","",IFERROR(BD120*$E120/100,"")))</f>
        <v/>
      </c>
      <c r="BV120" s="163">
        <f>IF(BV$13="","",IF($B120="","",IFERROR(BE120*$E120/100,"")))</f>
        <v/>
      </c>
      <c r="BW120" s="163">
        <f>IF(BW$13="","",IF($B120="","",IFERROR(BF120*$E120/100,"")))</f>
        <v/>
      </c>
    </row>
    <row r="121">
      <c r="B121" s="126">
        <f>IF('AS51'!$C$111="","",'AS51'!$C$111)</f>
        <v/>
      </c>
      <c r="C121" s="74">
        <f>IF('AS51'!$B$111="","",'AS51'!$B$111)</f>
        <v/>
      </c>
      <c r="D121" s="75">
        <f>IFERROR('AS51'!$Q$111,1)</f>
        <v/>
      </c>
      <c r="E121" s="76">
        <f>IF($B121="","",IF(ISNUMBER('AS51'!$I$111),'AS51'!$I$111,'Index Summary'!$C$7))</f>
        <v/>
      </c>
      <c r="F121" s="77">
        <f>IF(F$13="","",IF($B121="","",IFERROR($C121*$D121*IF((Override!$C$4="ON")*(COUNTIFS(Override!$B$11:$B$40,$B121,Override!$D$11:$D$40,1,Override!$E$11:$E$40,"&gt;=0")-COUNTIFS(Override!$B$11:$B$40,$B121,Override!$D$11:$D$40,1,Override!$E$11:$E$40,"&gt;=0",Override!$C$11:$C$40,"MXAU"))&gt;0,SUMIFS(Override!$E$11:$E$40,Override!$B$11:$B$40,$B121,Override!$D$11:$D$40,1)-SUMIFS(Override!$E$11:$E$40,Override!$B$11:$B$40,$B121,Override!$D$11:$D$40,1,Override!$C$11:$C$40,"MXAU"),Override!$C$156)/'AS51'!$B$3,"")))</f>
        <v/>
      </c>
      <c r="G121" s="77">
        <f>IF(G$13="","",IF($B121="","",IFERROR($C121*$D121*IF((Override!$C$4="ON")*(COUNTIFS(Override!$B$11:$B$40,$B121,Override!$D$11:$D$40,2,Override!$E$11:$E$40,"&gt;=0")-COUNTIFS(Override!$B$11:$B$40,$B121,Override!$D$11:$D$40,2,Override!$E$11:$E$40,"&gt;=0",Override!$C$11:$C$40,"MXAU"))&gt;0,SUMIFS(Override!$E$11:$E$40,Override!$B$11:$B$40,$B121,Override!$D$11:$D$40,2)-SUMIFS(Override!$E$11:$E$40,Override!$B$11:$B$40,$B121,Override!$D$11:$D$40,2,Override!$C$11:$C$40,"MXAU"),Override!$D$156)/'AS51'!$B$3,"")))</f>
        <v/>
      </c>
      <c r="H121" s="77">
        <f>IF(H$13="","",IF($B121="","",IFERROR($C121*$D121*IF((Override!$C$4="ON")*(COUNTIFS(Override!$B$11:$B$40,$B121,Override!$D$11:$D$40,3,Override!$E$11:$E$40,"&gt;=0")-COUNTIFS(Override!$B$11:$B$40,$B121,Override!$D$11:$D$40,3,Override!$E$11:$E$40,"&gt;=0",Override!$C$11:$C$40,"MXAU"))&gt;0,SUMIFS(Override!$E$11:$E$40,Override!$B$11:$B$40,$B121,Override!$D$11:$D$40,3)-SUMIFS(Override!$E$11:$E$40,Override!$B$11:$B$40,$B121,Override!$D$11:$D$40,3,Override!$C$11:$C$40,"MXAU"),Override!$E$156)/'AS51'!$B$3,"")))</f>
        <v/>
      </c>
      <c r="I121" s="77">
        <f>IF(I$13="","",IF($B121="","",IFERROR($C121*$D121*IF((Override!$C$4="ON")*(COUNTIFS(Override!$B$11:$B$40,$B121,Override!$D$11:$D$40,4,Override!$E$11:$E$40,"&gt;=0")-COUNTIFS(Override!$B$11:$B$40,$B121,Override!$D$11:$D$40,4,Override!$E$11:$E$40,"&gt;=0",Override!$C$11:$C$40,"MXAU"))&gt;0,SUMIFS(Override!$E$11:$E$40,Override!$B$11:$B$40,$B121,Override!$D$11:$D$40,4)-SUMIFS(Override!$E$11:$E$40,Override!$B$11:$B$40,$B121,Override!$D$11:$D$40,4,Override!$C$11:$C$40,"MXAU"),Override!$F$156)/'AS51'!$B$3,"")))</f>
        <v/>
      </c>
      <c r="J121" s="77">
        <f>IF(J$13="","",IF($B121="","",IFERROR($C121*$D121*IF((Override!$C$4="ON")*(COUNTIFS(Override!$B$11:$B$40,$B121,Override!$D$11:$D$40,5,Override!$E$11:$E$40,"&gt;=0")-COUNTIFS(Override!$B$11:$B$40,$B121,Override!$D$11:$D$40,5,Override!$E$11:$E$40,"&gt;=0",Override!$C$11:$C$40,"MXAU"))&gt;0,SUMIFS(Override!$E$11:$E$40,Override!$B$11:$B$40,$B121,Override!$D$11:$D$40,5)-SUMIFS(Override!$E$11:$E$40,Override!$B$11:$B$40,$B121,Override!$D$11:$D$40,5,Override!$C$11:$C$40,"MXAU"),Override!$G$156)/'AS51'!$B$3,"")))</f>
        <v/>
      </c>
      <c r="K121" s="77">
        <f>IF(K$13="","",IF($B121="","",IFERROR($C121*$D121*IF((Override!$C$4="ON")*(COUNTIFS(Override!$B$11:$B$40,$B121,Override!$D$11:$D$40,6,Override!$E$11:$E$40,"&gt;=0")-COUNTIFS(Override!$B$11:$B$40,$B121,Override!$D$11:$D$40,6,Override!$E$11:$E$40,"&gt;=0",Override!$C$11:$C$40,"MXAU"))&gt;0,SUMIFS(Override!$E$11:$E$40,Override!$B$11:$B$40,$B121,Override!$D$11:$D$40,6)-SUMIFS(Override!$E$11:$E$40,Override!$B$11:$B$40,$B121,Override!$D$11:$D$40,6,Override!$C$11:$C$40,"MXAU"),Override!$H$156)/'AS51'!$B$3,"")))</f>
        <v/>
      </c>
      <c r="L121" s="77">
        <f>IF(L$13="","",IF($B121="","",IFERROR($C121*$D121*IF((Override!$C$4="ON")*(COUNTIFS(Override!$B$11:$B$40,$B121,Override!$D$11:$D$40,7,Override!$E$11:$E$40,"&gt;=0")-COUNTIFS(Override!$B$11:$B$40,$B121,Override!$D$11:$D$40,7,Override!$E$11:$E$40,"&gt;=0",Override!$C$11:$C$40,"MXAU"))&gt;0,SUMIFS(Override!$E$11:$E$40,Override!$B$11:$B$40,$B121,Override!$D$11:$D$40,7)-SUMIFS(Override!$E$11:$E$40,Override!$B$11:$B$40,$B121,Override!$D$11:$D$40,7,Override!$C$11:$C$40,"MXAU"),Override!$I$156)/'AS51'!$B$3,"")))</f>
        <v/>
      </c>
      <c r="M121" s="77">
        <f>IF(M$13="","",IF($B121="","",IFERROR($C121*$D121*IF((Override!$C$4="ON")*(COUNTIFS(Override!$B$11:$B$40,$B121,Override!$D$11:$D$40,8,Override!$E$11:$E$40,"&gt;=0")-COUNTIFS(Override!$B$11:$B$40,$B121,Override!$D$11:$D$40,8,Override!$E$11:$E$40,"&gt;=0",Override!$C$11:$C$40,"MXAU"))&gt;0,SUMIFS(Override!$E$11:$E$40,Override!$B$11:$B$40,$B121,Override!$D$11:$D$40,8)-SUMIFS(Override!$E$11:$E$40,Override!$B$11:$B$40,$B121,Override!$D$11:$D$40,8,Override!$C$11:$C$40,"MXAU"),Override!$J$156)/'AS51'!$B$3,"")))</f>
        <v/>
      </c>
      <c r="N121" s="77">
        <f>IF(N$13="","",IF($B121="","",IFERROR($C121*$D121*IF((Override!$C$4="ON")*(COUNTIFS(Override!$B$11:$B$40,$B121,Override!$D$11:$D$40,9,Override!$E$11:$E$40,"&gt;=0")-COUNTIFS(Override!$B$11:$B$40,$B121,Override!$D$11:$D$40,9,Override!$E$11:$E$40,"&gt;=0",Override!$C$11:$C$40,"MXAU"))&gt;0,SUMIFS(Override!$E$11:$E$40,Override!$B$11:$B$40,$B121,Override!$D$11:$D$40,9)-SUMIFS(Override!$E$11:$E$40,Override!$B$11:$B$40,$B121,Override!$D$11:$D$40,9,Override!$C$11:$C$40,"MXAU"),Override!$K$156)/'AS51'!$B$3,"")))</f>
        <v/>
      </c>
      <c r="O121" s="77">
        <f>IF(O$13="","",IF($B121="","",IFERROR($C121*$D121*IF((Override!$C$4="ON")*(COUNTIFS(Override!$B$11:$B$40,$B121,Override!$D$11:$D$40,10,Override!$E$11:$E$40,"&gt;=0")-COUNTIFS(Override!$B$11:$B$40,$B121,Override!$D$11:$D$40,10,Override!$E$11:$E$40,"&gt;=0",Override!$C$11:$C$40,"MXAU"))&gt;0,SUMIFS(Override!$E$11:$E$40,Override!$B$11:$B$40,$B121,Override!$D$11:$D$40,10)-SUMIFS(Override!$E$11:$E$40,Override!$B$11:$B$40,$B121,Override!$D$11:$D$40,10,Override!$C$11:$C$40,"MXAU"),Override!$L$156)/'AS51'!$B$3,"")))</f>
        <v/>
      </c>
      <c r="P121" s="77">
        <f>IF(P$13="","",IF($B121="","",IFERROR($C121*$D121*IF((Override!$C$4="ON")*(COUNTIFS(Override!$B$11:$B$40,$B121,Override!$D$11:$D$40,11,Override!$E$11:$E$40,"&gt;=0")-COUNTIFS(Override!$B$11:$B$40,$B121,Override!$D$11:$D$40,11,Override!$E$11:$E$40,"&gt;=0",Override!$C$11:$C$40,"MXAU"))&gt;0,SUMIFS(Override!$E$11:$E$40,Override!$B$11:$B$40,$B121,Override!$D$11:$D$40,11)-SUMIFS(Override!$E$11:$E$40,Override!$B$11:$B$40,$B121,Override!$D$11:$D$40,11,Override!$C$11:$C$40,"MXAU"),Override!$M$156)/'AS51'!$B$3,"")))</f>
        <v/>
      </c>
      <c r="Q121" s="77">
        <f>IF(Q$13="","",IF($B121="","",IFERROR($C121*$D121*IF((Override!$C$4="ON")*(COUNTIFS(Override!$B$11:$B$40,$B121,Override!$D$11:$D$40,12,Override!$E$11:$E$40,"&gt;=0")-COUNTIFS(Override!$B$11:$B$40,$B121,Override!$D$11:$D$40,12,Override!$E$11:$E$40,"&gt;=0",Override!$C$11:$C$40,"MXAU"))&gt;0,SUMIFS(Override!$E$11:$E$40,Override!$B$11:$B$40,$B121,Override!$D$11:$D$40,12)-SUMIFS(Override!$E$11:$E$40,Override!$B$11:$B$40,$B121,Override!$D$11:$D$40,12,Override!$C$11:$C$40,"MXAU"),Override!$N$156)/'AS51'!$B$3,"")))</f>
        <v/>
      </c>
      <c r="R121" s="77">
        <f>IF(R$13="","",IF($B121="","",IFERROR($C121*$D121*IF((Override!$C$4="ON")*(COUNTIFS(Override!$B$11:$B$40,$B121,Override!$D$11:$D$40,13,Override!$E$11:$E$40,"&gt;=0")-COUNTIFS(Override!$B$11:$B$40,$B121,Override!$D$11:$D$40,13,Override!$E$11:$E$40,"&gt;=0",Override!$C$11:$C$40,"MXAU"))&gt;0,SUMIFS(Override!$E$11:$E$40,Override!$B$11:$B$40,$B121,Override!$D$11:$D$40,13)-SUMIFS(Override!$E$11:$E$40,Override!$B$11:$B$40,$B121,Override!$D$11:$D$40,13,Override!$C$11:$C$40,"MXAU"),Override!$O$156)/'AS51'!$B$3,"")))</f>
        <v/>
      </c>
      <c r="S121" s="77">
        <f>IF(S$13="","",IF($B121="","",IFERROR($C121*$D121*IF((Override!$C$4="ON")*(COUNTIFS(Override!$B$11:$B$40,$B121,Override!$D$11:$D$40,14,Override!$E$11:$E$40,"&gt;=0")-COUNTIFS(Override!$B$11:$B$40,$B121,Override!$D$11:$D$40,14,Override!$E$11:$E$40,"&gt;=0",Override!$C$11:$C$40,"MXAU"))&gt;0,SUMIFS(Override!$E$11:$E$40,Override!$B$11:$B$40,$B121,Override!$D$11:$D$40,14)-SUMIFS(Override!$E$11:$E$40,Override!$B$11:$B$40,$B121,Override!$D$11:$D$40,14,Override!$C$11:$C$40,"MXAU"),Override!$P$156)/'AS51'!$B$3,"")))</f>
        <v/>
      </c>
      <c r="T121" s="77">
        <f>IF(T$13="","",IF($B121="","",IFERROR($C121*$D121*IF((Override!$C$4="ON")*(COUNTIFS(Override!$B$11:$B$40,$B121,Override!$D$11:$D$40,15,Override!$E$11:$E$40,"&gt;=0")-COUNTIFS(Override!$B$11:$B$40,$B121,Override!$D$11:$D$40,15,Override!$E$11:$E$40,"&gt;=0",Override!$C$11:$C$40,"MXAU"))&gt;0,SUMIFS(Override!$E$11:$E$40,Override!$B$11:$B$40,$B121,Override!$D$11:$D$40,15)-SUMIFS(Override!$E$11:$E$40,Override!$B$11:$B$40,$B121,Override!$D$11:$D$40,15,Override!$C$11:$C$40,"MXAU"),Override!$Q$156)/'AS51'!$B$3,"")))</f>
        <v/>
      </c>
      <c r="U121" s="77">
        <f>IF(U$13="","",IF($B121="","",IFERROR($C121*$D121*IF((Override!$C$4="ON")*(COUNTIFS(Override!$B$11:$B$40,$B121,Override!$D$11:$D$40,16,Override!$E$11:$E$40,"&gt;=0")-COUNTIFS(Override!$B$11:$B$40,$B121,Override!$D$11:$D$40,16,Override!$E$11:$E$40,"&gt;=0",Override!$C$11:$C$40,"MXAU"))&gt;0,SUMIFS(Override!$E$11:$E$40,Override!$B$11:$B$40,$B121,Override!$D$11:$D$40,16)-SUMIFS(Override!$E$11:$E$40,Override!$B$11:$B$40,$B121,Override!$D$11:$D$40,16,Override!$C$11:$C$40,"MXAU"),Override!$R$156)/'AS51'!$B$3,"")))</f>
        <v/>
      </c>
      <c r="W121" s="77">
        <f>IF(W$13="","",IF($B121="","",IFERROR(F121*$E121/100,"")))</f>
        <v/>
      </c>
      <c r="X121" s="77">
        <f>IF(X$13="","",IF($B121="","",IFERROR(G121*$E121/100,"")))</f>
        <v/>
      </c>
      <c r="Y121" s="77">
        <f>IF(Y$13="","",IF($B121="","",IFERROR(H121*$E121/100,"")))</f>
        <v/>
      </c>
      <c r="Z121" s="77">
        <f>IF(Z$13="","",IF($B121="","",IFERROR(I121*$E121/100,"")))</f>
        <v/>
      </c>
      <c r="AA121" s="77">
        <f>IF(AA$13="","",IF($B121="","",IFERROR(J121*$E121/100,"")))</f>
        <v/>
      </c>
      <c r="AB121" s="77">
        <f>IF(AB$13="","",IF($B121="","",IFERROR(K121*$E121/100,"")))</f>
        <v/>
      </c>
      <c r="AC121" s="77">
        <f>IF(AC$13="","",IF($B121="","",IFERROR(L121*$E121/100,"")))</f>
        <v/>
      </c>
      <c r="AD121" s="77">
        <f>IF(AD$13="","",IF($B121="","",IFERROR(M121*$E121/100,"")))</f>
        <v/>
      </c>
      <c r="AE121" s="77">
        <f>IF(AE$13="","",IF($B121="","",IFERROR(N121*$E121/100,"")))</f>
        <v/>
      </c>
      <c r="AF121" s="77">
        <f>IF(AF$13="","",IF($B121="","",IFERROR(O121*$E121/100,"")))</f>
        <v/>
      </c>
      <c r="AG121" s="77">
        <f>IF(AG$13="","",IF($B121="","",IFERROR(P121*$E121/100,"")))</f>
        <v/>
      </c>
      <c r="AH121" s="77">
        <f>IF(AH$13="","",IF($B121="","",IFERROR(Q121*$E121/100,"")))</f>
        <v/>
      </c>
      <c r="AI121" s="77">
        <f>IF(AI$13="","",IF($B121="","",IFERROR(R121*$E121/100,"")))</f>
        <v/>
      </c>
      <c r="AJ121" s="77">
        <f>IF(AJ$13="","",IF($B121="","",IFERROR(S121*$E121/100,"")))</f>
        <v/>
      </c>
      <c r="AK121" s="77">
        <f>IF(AK$13="","",IF($B121="","",IFERROR(T121*$E121/100,"")))</f>
        <v/>
      </c>
      <c r="AL121" s="77">
        <f>IF(AL$13="","",IF($B121="","",IFERROR(U121*$E121/100,"")))</f>
        <v/>
      </c>
      <c r="AN121" s="77">
        <f>IF($B121="","",SUMIF($F$13:$U$13,"&lt;="&amp;Sector!$D$51,$F121:$U121))</f>
        <v/>
      </c>
      <c r="AO121" s="77">
        <f>IF($B121="","",SUMIF($W$13:$AL$13,"&lt;="&amp;Sector!$D$51,$W121:$AL121))</f>
        <v/>
      </c>
      <c r="AQ121" s="163">
        <f>IF(AQ$13="","",IF($B121="","",IFERROR($C121*$D121*SUMPRODUCT(('Dvd Calendar'!$E$1163:$CZ$1163&gt;AQ$12)*('Dvd Calendar'!$E$1163:$CZ$1163&lt;=AQ$13)*'Dvd Calendar'!$E$1166:$CZ$1166*(('Dvd Calendar'!$E$1168:$CZ$1168='Field Check'!$C$56)*('Field Check'!$C$56&lt;&gt;"")+('Dvd Calendar'!$E$1168:$CZ$1168='Field Check'!$C$57)*('Field Check'!$C$57&lt;&gt;"")))/'AS51'!$B$3,"")))</f>
        <v/>
      </c>
      <c r="AR121" s="163">
        <f>IF(AR$13="","",IF($B121="","",IFERROR($C121*$D121*SUMPRODUCT(('Dvd Calendar'!$E$1163:$CZ$1163&gt;AR$12)*('Dvd Calendar'!$E$1163:$CZ$1163&lt;=AR$13)*'Dvd Calendar'!$E$1166:$CZ$1166*(('Dvd Calendar'!$E$1168:$CZ$1168='Field Check'!$C$56)*('Field Check'!$C$56&lt;&gt;"")+('Dvd Calendar'!$E$1168:$CZ$1168='Field Check'!$C$57)*('Field Check'!$C$57&lt;&gt;"")))/'AS51'!$B$3,"")))</f>
        <v/>
      </c>
      <c r="AS121" s="163">
        <f>IF(AS$13="","",IF($B121="","",IFERROR($C121*$D121*SUMPRODUCT(('Dvd Calendar'!$E$1163:$CZ$1163&gt;AS$12)*('Dvd Calendar'!$E$1163:$CZ$1163&lt;=AS$13)*'Dvd Calendar'!$E$1166:$CZ$1166*(('Dvd Calendar'!$E$1168:$CZ$1168='Field Check'!$C$56)*('Field Check'!$C$56&lt;&gt;"")+('Dvd Calendar'!$E$1168:$CZ$1168='Field Check'!$C$57)*('Field Check'!$C$57&lt;&gt;"")))/'AS51'!$B$3,"")))</f>
        <v/>
      </c>
      <c r="AT121" s="163">
        <f>IF(AT$13="","",IF($B121="","",IFERROR($C121*$D121*SUMPRODUCT(('Dvd Calendar'!$E$1163:$CZ$1163&gt;AT$12)*('Dvd Calendar'!$E$1163:$CZ$1163&lt;=AT$13)*'Dvd Calendar'!$E$1166:$CZ$1166*(('Dvd Calendar'!$E$1168:$CZ$1168='Field Check'!$C$56)*('Field Check'!$C$56&lt;&gt;"")+('Dvd Calendar'!$E$1168:$CZ$1168='Field Check'!$C$57)*('Field Check'!$C$57&lt;&gt;"")))/'AS51'!$B$3,"")))</f>
        <v/>
      </c>
      <c r="AU121" s="163">
        <f>IF(AU$13="","",IF($B121="","",IFERROR($C121*$D121*SUMPRODUCT(('Dvd Calendar'!$E$1163:$CZ$1163&gt;AU$12)*('Dvd Calendar'!$E$1163:$CZ$1163&lt;=AU$13)*'Dvd Calendar'!$E$1166:$CZ$1166*(('Dvd Calendar'!$E$1168:$CZ$1168='Field Check'!$C$56)*('Field Check'!$C$56&lt;&gt;"")+('Dvd Calendar'!$E$1168:$CZ$1168='Field Check'!$C$57)*('Field Check'!$C$57&lt;&gt;"")))/'AS51'!$B$3,"")))</f>
        <v/>
      </c>
      <c r="AV121" s="163">
        <f>IF(AV$13="","",IF($B121="","",IFERROR($C121*$D121*SUMPRODUCT(('Dvd Calendar'!$E$1163:$CZ$1163&gt;AV$12)*('Dvd Calendar'!$E$1163:$CZ$1163&lt;=AV$13)*'Dvd Calendar'!$E$1166:$CZ$1166*(('Dvd Calendar'!$E$1168:$CZ$1168='Field Check'!$C$56)*('Field Check'!$C$56&lt;&gt;"")+('Dvd Calendar'!$E$1168:$CZ$1168='Field Check'!$C$57)*('Field Check'!$C$57&lt;&gt;"")))/'AS51'!$B$3,"")))</f>
        <v/>
      </c>
      <c r="AW121" s="163">
        <f>IF(AW$13="","",IF($B121="","",IFERROR($C121*$D121*SUMPRODUCT(('Dvd Calendar'!$E$1163:$CZ$1163&gt;AW$12)*('Dvd Calendar'!$E$1163:$CZ$1163&lt;=AW$13)*'Dvd Calendar'!$E$1166:$CZ$1166*(('Dvd Calendar'!$E$1168:$CZ$1168='Field Check'!$C$56)*('Field Check'!$C$56&lt;&gt;"")+('Dvd Calendar'!$E$1168:$CZ$1168='Field Check'!$C$57)*('Field Check'!$C$57&lt;&gt;"")))/'AS51'!$B$3,"")))</f>
        <v/>
      </c>
      <c r="AX121" s="163">
        <f>IF(AX$13="","",IF($B121="","",IFERROR($C121*$D121*SUMPRODUCT(('Dvd Calendar'!$E$1163:$CZ$1163&gt;AX$12)*('Dvd Calendar'!$E$1163:$CZ$1163&lt;=AX$13)*'Dvd Calendar'!$E$1166:$CZ$1166*(('Dvd Calendar'!$E$1168:$CZ$1168='Field Check'!$C$56)*('Field Check'!$C$56&lt;&gt;"")+('Dvd Calendar'!$E$1168:$CZ$1168='Field Check'!$C$57)*('Field Check'!$C$57&lt;&gt;"")))/'AS51'!$B$3,"")))</f>
        <v/>
      </c>
      <c r="AY121" s="163">
        <f>IF(AY$13="","",IF($B121="","",IFERROR($C121*$D121*SUMPRODUCT(('Dvd Calendar'!$E$1163:$CZ$1163&gt;AY$12)*('Dvd Calendar'!$E$1163:$CZ$1163&lt;=AY$13)*'Dvd Calendar'!$E$1166:$CZ$1166*(('Dvd Calendar'!$E$1168:$CZ$1168='Field Check'!$C$56)*('Field Check'!$C$56&lt;&gt;"")+('Dvd Calendar'!$E$1168:$CZ$1168='Field Check'!$C$57)*('Field Check'!$C$57&lt;&gt;"")))/'AS51'!$B$3,"")))</f>
        <v/>
      </c>
      <c r="AZ121" s="163">
        <f>IF(AZ$13="","",IF($B121="","",IFERROR($C121*$D121*SUMPRODUCT(('Dvd Calendar'!$E$1163:$CZ$1163&gt;AZ$12)*('Dvd Calendar'!$E$1163:$CZ$1163&lt;=AZ$13)*'Dvd Calendar'!$E$1166:$CZ$1166*(('Dvd Calendar'!$E$1168:$CZ$1168='Field Check'!$C$56)*('Field Check'!$C$56&lt;&gt;"")+('Dvd Calendar'!$E$1168:$CZ$1168='Field Check'!$C$57)*('Field Check'!$C$57&lt;&gt;"")))/'AS51'!$B$3,"")))</f>
        <v/>
      </c>
      <c r="BA121" s="163">
        <f>IF(BA$13="","",IF($B121="","",IFERROR($C121*$D121*SUMPRODUCT(('Dvd Calendar'!$E$1163:$CZ$1163&gt;BA$12)*('Dvd Calendar'!$E$1163:$CZ$1163&lt;=BA$13)*'Dvd Calendar'!$E$1166:$CZ$1166*(('Dvd Calendar'!$E$1168:$CZ$1168='Field Check'!$C$56)*('Field Check'!$C$56&lt;&gt;"")+('Dvd Calendar'!$E$1168:$CZ$1168='Field Check'!$C$57)*('Field Check'!$C$57&lt;&gt;"")))/'AS51'!$B$3,"")))</f>
        <v/>
      </c>
      <c r="BB121" s="163">
        <f>IF(BB$13="","",IF($B121="","",IFERROR($C121*$D121*SUMPRODUCT(('Dvd Calendar'!$E$1163:$CZ$1163&gt;BB$12)*('Dvd Calendar'!$E$1163:$CZ$1163&lt;=BB$13)*'Dvd Calendar'!$E$1166:$CZ$1166*(('Dvd Calendar'!$E$1168:$CZ$1168='Field Check'!$C$56)*('Field Check'!$C$56&lt;&gt;"")+('Dvd Calendar'!$E$1168:$CZ$1168='Field Check'!$C$57)*('Field Check'!$C$57&lt;&gt;"")))/'AS51'!$B$3,"")))</f>
        <v/>
      </c>
      <c r="BC121" s="163">
        <f>IF(BC$13="","",IF($B121="","",IFERROR($C121*$D121*SUMPRODUCT(('Dvd Calendar'!$E$1163:$CZ$1163&gt;BC$12)*('Dvd Calendar'!$E$1163:$CZ$1163&lt;=BC$13)*'Dvd Calendar'!$E$1166:$CZ$1166*(('Dvd Calendar'!$E$1168:$CZ$1168='Field Check'!$C$56)*('Field Check'!$C$56&lt;&gt;"")+('Dvd Calendar'!$E$1168:$CZ$1168='Field Check'!$C$57)*('Field Check'!$C$57&lt;&gt;"")))/'AS51'!$B$3,"")))</f>
        <v/>
      </c>
      <c r="BD121" s="163">
        <f>IF(BD$13="","",IF($B121="","",IFERROR($C121*$D121*SUMPRODUCT(('Dvd Calendar'!$E$1163:$CZ$1163&gt;BD$12)*('Dvd Calendar'!$E$1163:$CZ$1163&lt;=BD$13)*'Dvd Calendar'!$E$1166:$CZ$1166*(('Dvd Calendar'!$E$1168:$CZ$1168='Field Check'!$C$56)*('Field Check'!$C$56&lt;&gt;"")+('Dvd Calendar'!$E$1168:$CZ$1168='Field Check'!$C$57)*('Field Check'!$C$57&lt;&gt;"")))/'AS51'!$B$3,"")))</f>
        <v/>
      </c>
      <c r="BE121" s="163">
        <f>IF(BE$13="","",IF($B121="","",IFERROR($C121*$D121*SUMPRODUCT(('Dvd Calendar'!$E$1163:$CZ$1163&gt;BE$12)*('Dvd Calendar'!$E$1163:$CZ$1163&lt;=BE$13)*'Dvd Calendar'!$E$1166:$CZ$1166*(('Dvd Calendar'!$E$1168:$CZ$1168='Field Check'!$C$56)*('Field Check'!$C$56&lt;&gt;"")+('Dvd Calendar'!$E$1168:$CZ$1168='Field Check'!$C$57)*('Field Check'!$C$57&lt;&gt;"")))/'AS51'!$B$3,"")))</f>
        <v/>
      </c>
      <c r="BF121" s="163">
        <f>IF(BF$13="","",IF($B121="","",IFERROR($C121*$D121*SUMPRODUCT(('Dvd Calendar'!$E$1163:$CZ$1163&gt;BF$12)*('Dvd Calendar'!$E$1163:$CZ$1163&lt;=BF$13)*'Dvd Calendar'!$E$1166:$CZ$1166*(('Dvd Calendar'!$E$1168:$CZ$1168='Field Check'!$C$56)*('Field Check'!$C$56&lt;&gt;"")+('Dvd Calendar'!$E$1168:$CZ$1168='Field Check'!$C$57)*('Field Check'!$C$57&lt;&gt;"")))/'AS51'!$B$3,"")))</f>
        <v/>
      </c>
      <c r="BH121" s="163">
        <f>IF(BH$13="","",IF($B121="","",IFERROR(AQ121*$E121/100,"")))</f>
        <v/>
      </c>
      <c r="BI121" s="163">
        <f>IF(BI$13="","",IF($B121="","",IFERROR(AR121*$E121/100,"")))</f>
        <v/>
      </c>
      <c r="BJ121" s="163">
        <f>IF(BJ$13="","",IF($B121="","",IFERROR(AS121*$E121/100,"")))</f>
        <v/>
      </c>
      <c r="BK121" s="163">
        <f>IF(BK$13="","",IF($B121="","",IFERROR(AT121*$E121/100,"")))</f>
        <v/>
      </c>
      <c r="BL121" s="163">
        <f>IF(BL$13="","",IF($B121="","",IFERROR(AU121*$E121/100,"")))</f>
        <v/>
      </c>
      <c r="BM121" s="163">
        <f>IF(BM$13="","",IF($B121="","",IFERROR(AV121*$E121/100,"")))</f>
        <v/>
      </c>
      <c r="BN121" s="163">
        <f>IF(BN$13="","",IF($B121="","",IFERROR(AW121*$E121/100,"")))</f>
        <v/>
      </c>
      <c r="BO121" s="163">
        <f>IF(BO$13="","",IF($B121="","",IFERROR(AX121*$E121/100,"")))</f>
        <v/>
      </c>
      <c r="BP121" s="163">
        <f>IF(BP$13="","",IF($B121="","",IFERROR(AY121*$E121/100,"")))</f>
        <v/>
      </c>
      <c r="BQ121" s="163">
        <f>IF(BQ$13="","",IF($B121="","",IFERROR(AZ121*$E121/100,"")))</f>
        <v/>
      </c>
      <c r="BR121" s="163">
        <f>IF(BR$13="","",IF($B121="","",IFERROR(BA121*$E121/100,"")))</f>
        <v/>
      </c>
      <c r="BS121" s="163">
        <f>IF(BS$13="","",IF($B121="","",IFERROR(BB121*$E121/100,"")))</f>
        <v/>
      </c>
      <c r="BT121" s="163">
        <f>IF(BT$13="","",IF($B121="","",IFERROR(BC121*$E121/100,"")))</f>
        <v/>
      </c>
      <c r="BU121" s="163">
        <f>IF(BU$13="","",IF($B121="","",IFERROR(BD121*$E121/100,"")))</f>
        <v/>
      </c>
      <c r="BV121" s="163">
        <f>IF(BV$13="","",IF($B121="","",IFERROR(BE121*$E121/100,"")))</f>
        <v/>
      </c>
      <c r="BW121" s="163">
        <f>IF(BW$13="","",IF($B121="","",IFERROR(BF121*$E121/100,"")))</f>
        <v/>
      </c>
    </row>
    <row r="122">
      <c r="B122" s="126">
        <f>IF('AS51'!$C$112="","",'AS51'!$C$112)</f>
        <v/>
      </c>
      <c r="C122" s="74">
        <f>IF('AS51'!$B$112="","",'AS51'!$B$112)</f>
        <v/>
      </c>
      <c r="D122" s="75">
        <f>IFERROR('AS51'!$Q$112,1)</f>
        <v/>
      </c>
      <c r="E122" s="76">
        <f>IF($B122="","",IF(ISNUMBER('AS51'!$I$112),'AS51'!$I$112,'Index Summary'!$C$7))</f>
        <v/>
      </c>
      <c r="F122" s="77">
        <f>IF(F$13="","",IF($B122="","",IFERROR($C122*$D122*IF((Override!$C$4="ON")*(COUNTIFS(Override!$B$11:$B$40,$B122,Override!$D$11:$D$40,1,Override!$E$11:$E$40,"&gt;=0")-COUNTIFS(Override!$B$11:$B$40,$B122,Override!$D$11:$D$40,1,Override!$E$11:$E$40,"&gt;=0",Override!$C$11:$C$40,"MXAU"))&gt;0,SUMIFS(Override!$E$11:$E$40,Override!$B$11:$B$40,$B122,Override!$D$11:$D$40,1)-SUMIFS(Override!$E$11:$E$40,Override!$B$11:$B$40,$B122,Override!$D$11:$D$40,1,Override!$C$11:$C$40,"MXAU"),Override!$C$157)/'AS51'!$B$3,"")))</f>
        <v/>
      </c>
      <c r="G122" s="77">
        <f>IF(G$13="","",IF($B122="","",IFERROR($C122*$D122*IF((Override!$C$4="ON")*(COUNTIFS(Override!$B$11:$B$40,$B122,Override!$D$11:$D$40,2,Override!$E$11:$E$40,"&gt;=0")-COUNTIFS(Override!$B$11:$B$40,$B122,Override!$D$11:$D$40,2,Override!$E$11:$E$40,"&gt;=0",Override!$C$11:$C$40,"MXAU"))&gt;0,SUMIFS(Override!$E$11:$E$40,Override!$B$11:$B$40,$B122,Override!$D$11:$D$40,2)-SUMIFS(Override!$E$11:$E$40,Override!$B$11:$B$40,$B122,Override!$D$11:$D$40,2,Override!$C$11:$C$40,"MXAU"),Override!$D$157)/'AS51'!$B$3,"")))</f>
        <v/>
      </c>
      <c r="H122" s="77">
        <f>IF(H$13="","",IF($B122="","",IFERROR($C122*$D122*IF((Override!$C$4="ON")*(COUNTIFS(Override!$B$11:$B$40,$B122,Override!$D$11:$D$40,3,Override!$E$11:$E$40,"&gt;=0")-COUNTIFS(Override!$B$11:$B$40,$B122,Override!$D$11:$D$40,3,Override!$E$11:$E$40,"&gt;=0",Override!$C$11:$C$40,"MXAU"))&gt;0,SUMIFS(Override!$E$11:$E$40,Override!$B$11:$B$40,$B122,Override!$D$11:$D$40,3)-SUMIFS(Override!$E$11:$E$40,Override!$B$11:$B$40,$B122,Override!$D$11:$D$40,3,Override!$C$11:$C$40,"MXAU"),Override!$E$157)/'AS51'!$B$3,"")))</f>
        <v/>
      </c>
      <c r="I122" s="77">
        <f>IF(I$13="","",IF($B122="","",IFERROR($C122*$D122*IF((Override!$C$4="ON")*(COUNTIFS(Override!$B$11:$B$40,$B122,Override!$D$11:$D$40,4,Override!$E$11:$E$40,"&gt;=0")-COUNTIFS(Override!$B$11:$B$40,$B122,Override!$D$11:$D$40,4,Override!$E$11:$E$40,"&gt;=0",Override!$C$11:$C$40,"MXAU"))&gt;0,SUMIFS(Override!$E$11:$E$40,Override!$B$11:$B$40,$B122,Override!$D$11:$D$40,4)-SUMIFS(Override!$E$11:$E$40,Override!$B$11:$B$40,$B122,Override!$D$11:$D$40,4,Override!$C$11:$C$40,"MXAU"),Override!$F$157)/'AS51'!$B$3,"")))</f>
        <v/>
      </c>
      <c r="J122" s="77">
        <f>IF(J$13="","",IF($B122="","",IFERROR($C122*$D122*IF((Override!$C$4="ON")*(COUNTIFS(Override!$B$11:$B$40,$B122,Override!$D$11:$D$40,5,Override!$E$11:$E$40,"&gt;=0")-COUNTIFS(Override!$B$11:$B$40,$B122,Override!$D$11:$D$40,5,Override!$E$11:$E$40,"&gt;=0",Override!$C$11:$C$40,"MXAU"))&gt;0,SUMIFS(Override!$E$11:$E$40,Override!$B$11:$B$40,$B122,Override!$D$11:$D$40,5)-SUMIFS(Override!$E$11:$E$40,Override!$B$11:$B$40,$B122,Override!$D$11:$D$40,5,Override!$C$11:$C$40,"MXAU"),Override!$G$157)/'AS51'!$B$3,"")))</f>
        <v/>
      </c>
      <c r="K122" s="77">
        <f>IF(K$13="","",IF($B122="","",IFERROR($C122*$D122*IF((Override!$C$4="ON")*(COUNTIFS(Override!$B$11:$B$40,$B122,Override!$D$11:$D$40,6,Override!$E$11:$E$40,"&gt;=0")-COUNTIFS(Override!$B$11:$B$40,$B122,Override!$D$11:$D$40,6,Override!$E$11:$E$40,"&gt;=0",Override!$C$11:$C$40,"MXAU"))&gt;0,SUMIFS(Override!$E$11:$E$40,Override!$B$11:$B$40,$B122,Override!$D$11:$D$40,6)-SUMIFS(Override!$E$11:$E$40,Override!$B$11:$B$40,$B122,Override!$D$11:$D$40,6,Override!$C$11:$C$40,"MXAU"),Override!$H$157)/'AS51'!$B$3,"")))</f>
        <v/>
      </c>
      <c r="L122" s="77">
        <f>IF(L$13="","",IF($B122="","",IFERROR($C122*$D122*IF((Override!$C$4="ON")*(COUNTIFS(Override!$B$11:$B$40,$B122,Override!$D$11:$D$40,7,Override!$E$11:$E$40,"&gt;=0")-COUNTIFS(Override!$B$11:$B$40,$B122,Override!$D$11:$D$40,7,Override!$E$11:$E$40,"&gt;=0",Override!$C$11:$C$40,"MXAU"))&gt;0,SUMIFS(Override!$E$11:$E$40,Override!$B$11:$B$40,$B122,Override!$D$11:$D$40,7)-SUMIFS(Override!$E$11:$E$40,Override!$B$11:$B$40,$B122,Override!$D$11:$D$40,7,Override!$C$11:$C$40,"MXAU"),Override!$I$157)/'AS51'!$B$3,"")))</f>
        <v/>
      </c>
      <c r="M122" s="77">
        <f>IF(M$13="","",IF($B122="","",IFERROR($C122*$D122*IF((Override!$C$4="ON")*(COUNTIFS(Override!$B$11:$B$40,$B122,Override!$D$11:$D$40,8,Override!$E$11:$E$40,"&gt;=0")-COUNTIFS(Override!$B$11:$B$40,$B122,Override!$D$11:$D$40,8,Override!$E$11:$E$40,"&gt;=0",Override!$C$11:$C$40,"MXAU"))&gt;0,SUMIFS(Override!$E$11:$E$40,Override!$B$11:$B$40,$B122,Override!$D$11:$D$40,8)-SUMIFS(Override!$E$11:$E$40,Override!$B$11:$B$40,$B122,Override!$D$11:$D$40,8,Override!$C$11:$C$40,"MXAU"),Override!$J$157)/'AS51'!$B$3,"")))</f>
        <v/>
      </c>
      <c r="N122" s="77">
        <f>IF(N$13="","",IF($B122="","",IFERROR($C122*$D122*IF((Override!$C$4="ON")*(COUNTIFS(Override!$B$11:$B$40,$B122,Override!$D$11:$D$40,9,Override!$E$11:$E$40,"&gt;=0")-COUNTIFS(Override!$B$11:$B$40,$B122,Override!$D$11:$D$40,9,Override!$E$11:$E$40,"&gt;=0",Override!$C$11:$C$40,"MXAU"))&gt;0,SUMIFS(Override!$E$11:$E$40,Override!$B$11:$B$40,$B122,Override!$D$11:$D$40,9)-SUMIFS(Override!$E$11:$E$40,Override!$B$11:$B$40,$B122,Override!$D$11:$D$40,9,Override!$C$11:$C$40,"MXAU"),Override!$K$157)/'AS51'!$B$3,"")))</f>
        <v/>
      </c>
      <c r="O122" s="77">
        <f>IF(O$13="","",IF($B122="","",IFERROR($C122*$D122*IF((Override!$C$4="ON")*(COUNTIFS(Override!$B$11:$B$40,$B122,Override!$D$11:$D$40,10,Override!$E$11:$E$40,"&gt;=0")-COUNTIFS(Override!$B$11:$B$40,$B122,Override!$D$11:$D$40,10,Override!$E$11:$E$40,"&gt;=0",Override!$C$11:$C$40,"MXAU"))&gt;0,SUMIFS(Override!$E$11:$E$40,Override!$B$11:$B$40,$B122,Override!$D$11:$D$40,10)-SUMIFS(Override!$E$11:$E$40,Override!$B$11:$B$40,$B122,Override!$D$11:$D$40,10,Override!$C$11:$C$40,"MXAU"),Override!$L$157)/'AS51'!$B$3,"")))</f>
        <v/>
      </c>
      <c r="P122" s="77">
        <f>IF(P$13="","",IF($B122="","",IFERROR($C122*$D122*IF((Override!$C$4="ON")*(COUNTIFS(Override!$B$11:$B$40,$B122,Override!$D$11:$D$40,11,Override!$E$11:$E$40,"&gt;=0")-COUNTIFS(Override!$B$11:$B$40,$B122,Override!$D$11:$D$40,11,Override!$E$11:$E$40,"&gt;=0",Override!$C$11:$C$40,"MXAU"))&gt;0,SUMIFS(Override!$E$11:$E$40,Override!$B$11:$B$40,$B122,Override!$D$11:$D$40,11)-SUMIFS(Override!$E$11:$E$40,Override!$B$11:$B$40,$B122,Override!$D$11:$D$40,11,Override!$C$11:$C$40,"MXAU"),Override!$M$157)/'AS51'!$B$3,"")))</f>
        <v/>
      </c>
      <c r="Q122" s="77">
        <f>IF(Q$13="","",IF($B122="","",IFERROR($C122*$D122*IF((Override!$C$4="ON")*(COUNTIFS(Override!$B$11:$B$40,$B122,Override!$D$11:$D$40,12,Override!$E$11:$E$40,"&gt;=0")-COUNTIFS(Override!$B$11:$B$40,$B122,Override!$D$11:$D$40,12,Override!$E$11:$E$40,"&gt;=0",Override!$C$11:$C$40,"MXAU"))&gt;0,SUMIFS(Override!$E$11:$E$40,Override!$B$11:$B$40,$B122,Override!$D$11:$D$40,12)-SUMIFS(Override!$E$11:$E$40,Override!$B$11:$B$40,$B122,Override!$D$11:$D$40,12,Override!$C$11:$C$40,"MXAU"),Override!$N$157)/'AS51'!$B$3,"")))</f>
        <v/>
      </c>
      <c r="R122" s="77">
        <f>IF(R$13="","",IF($B122="","",IFERROR($C122*$D122*IF((Override!$C$4="ON")*(COUNTIFS(Override!$B$11:$B$40,$B122,Override!$D$11:$D$40,13,Override!$E$11:$E$40,"&gt;=0")-COUNTIFS(Override!$B$11:$B$40,$B122,Override!$D$11:$D$40,13,Override!$E$11:$E$40,"&gt;=0",Override!$C$11:$C$40,"MXAU"))&gt;0,SUMIFS(Override!$E$11:$E$40,Override!$B$11:$B$40,$B122,Override!$D$11:$D$40,13)-SUMIFS(Override!$E$11:$E$40,Override!$B$11:$B$40,$B122,Override!$D$11:$D$40,13,Override!$C$11:$C$40,"MXAU"),Override!$O$157)/'AS51'!$B$3,"")))</f>
        <v/>
      </c>
      <c r="S122" s="77">
        <f>IF(S$13="","",IF($B122="","",IFERROR($C122*$D122*IF((Override!$C$4="ON")*(COUNTIFS(Override!$B$11:$B$40,$B122,Override!$D$11:$D$40,14,Override!$E$11:$E$40,"&gt;=0")-COUNTIFS(Override!$B$11:$B$40,$B122,Override!$D$11:$D$40,14,Override!$E$11:$E$40,"&gt;=0",Override!$C$11:$C$40,"MXAU"))&gt;0,SUMIFS(Override!$E$11:$E$40,Override!$B$11:$B$40,$B122,Override!$D$11:$D$40,14)-SUMIFS(Override!$E$11:$E$40,Override!$B$11:$B$40,$B122,Override!$D$11:$D$40,14,Override!$C$11:$C$40,"MXAU"),Override!$P$157)/'AS51'!$B$3,"")))</f>
        <v/>
      </c>
      <c r="T122" s="77">
        <f>IF(T$13="","",IF($B122="","",IFERROR($C122*$D122*IF((Override!$C$4="ON")*(COUNTIFS(Override!$B$11:$B$40,$B122,Override!$D$11:$D$40,15,Override!$E$11:$E$40,"&gt;=0")-COUNTIFS(Override!$B$11:$B$40,$B122,Override!$D$11:$D$40,15,Override!$E$11:$E$40,"&gt;=0",Override!$C$11:$C$40,"MXAU"))&gt;0,SUMIFS(Override!$E$11:$E$40,Override!$B$11:$B$40,$B122,Override!$D$11:$D$40,15)-SUMIFS(Override!$E$11:$E$40,Override!$B$11:$B$40,$B122,Override!$D$11:$D$40,15,Override!$C$11:$C$40,"MXAU"),Override!$Q$157)/'AS51'!$B$3,"")))</f>
        <v/>
      </c>
      <c r="U122" s="77">
        <f>IF(U$13="","",IF($B122="","",IFERROR($C122*$D122*IF((Override!$C$4="ON")*(COUNTIFS(Override!$B$11:$B$40,$B122,Override!$D$11:$D$40,16,Override!$E$11:$E$40,"&gt;=0")-COUNTIFS(Override!$B$11:$B$40,$B122,Override!$D$11:$D$40,16,Override!$E$11:$E$40,"&gt;=0",Override!$C$11:$C$40,"MXAU"))&gt;0,SUMIFS(Override!$E$11:$E$40,Override!$B$11:$B$40,$B122,Override!$D$11:$D$40,16)-SUMIFS(Override!$E$11:$E$40,Override!$B$11:$B$40,$B122,Override!$D$11:$D$40,16,Override!$C$11:$C$40,"MXAU"),Override!$R$157)/'AS51'!$B$3,"")))</f>
        <v/>
      </c>
      <c r="W122" s="77">
        <f>IF(W$13="","",IF($B122="","",IFERROR(F122*$E122/100,"")))</f>
        <v/>
      </c>
      <c r="X122" s="77">
        <f>IF(X$13="","",IF($B122="","",IFERROR(G122*$E122/100,"")))</f>
        <v/>
      </c>
      <c r="Y122" s="77">
        <f>IF(Y$13="","",IF($B122="","",IFERROR(H122*$E122/100,"")))</f>
        <v/>
      </c>
      <c r="Z122" s="77">
        <f>IF(Z$13="","",IF($B122="","",IFERROR(I122*$E122/100,"")))</f>
        <v/>
      </c>
      <c r="AA122" s="77">
        <f>IF(AA$13="","",IF($B122="","",IFERROR(J122*$E122/100,"")))</f>
        <v/>
      </c>
      <c r="AB122" s="77">
        <f>IF(AB$13="","",IF($B122="","",IFERROR(K122*$E122/100,"")))</f>
        <v/>
      </c>
      <c r="AC122" s="77">
        <f>IF(AC$13="","",IF($B122="","",IFERROR(L122*$E122/100,"")))</f>
        <v/>
      </c>
      <c r="AD122" s="77">
        <f>IF(AD$13="","",IF($B122="","",IFERROR(M122*$E122/100,"")))</f>
        <v/>
      </c>
      <c r="AE122" s="77">
        <f>IF(AE$13="","",IF($B122="","",IFERROR(N122*$E122/100,"")))</f>
        <v/>
      </c>
      <c r="AF122" s="77">
        <f>IF(AF$13="","",IF($B122="","",IFERROR(O122*$E122/100,"")))</f>
        <v/>
      </c>
      <c r="AG122" s="77">
        <f>IF(AG$13="","",IF($B122="","",IFERROR(P122*$E122/100,"")))</f>
        <v/>
      </c>
      <c r="AH122" s="77">
        <f>IF(AH$13="","",IF($B122="","",IFERROR(Q122*$E122/100,"")))</f>
        <v/>
      </c>
      <c r="AI122" s="77">
        <f>IF(AI$13="","",IF($B122="","",IFERROR(R122*$E122/100,"")))</f>
        <v/>
      </c>
      <c r="AJ122" s="77">
        <f>IF(AJ$13="","",IF($B122="","",IFERROR(S122*$E122/100,"")))</f>
        <v/>
      </c>
      <c r="AK122" s="77">
        <f>IF(AK$13="","",IF($B122="","",IFERROR(T122*$E122/100,"")))</f>
        <v/>
      </c>
      <c r="AL122" s="77">
        <f>IF(AL$13="","",IF($B122="","",IFERROR(U122*$E122/100,"")))</f>
        <v/>
      </c>
      <c r="AN122" s="77">
        <f>IF($B122="","",SUMIF($F$13:$U$13,"&lt;="&amp;Sector!$D$51,$F122:$U122))</f>
        <v/>
      </c>
      <c r="AO122" s="77">
        <f>IF($B122="","",SUMIF($W$13:$AL$13,"&lt;="&amp;Sector!$D$51,$W122:$AL122))</f>
        <v/>
      </c>
      <c r="AQ122" s="163">
        <f>IF(AQ$13="","",IF($B122="","",IFERROR($C122*$D122*SUMPRODUCT(('Dvd Calendar'!$E$1174:$CZ$1174&gt;AQ$12)*('Dvd Calendar'!$E$1174:$CZ$1174&lt;=AQ$13)*'Dvd Calendar'!$E$1177:$CZ$1177*(('Dvd Calendar'!$E$1179:$CZ$1179='Field Check'!$C$56)*('Field Check'!$C$56&lt;&gt;"")+('Dvd Calendar'!$E$1179:$CZ$1179='Field Check'!$C$57)*('Field Check'!$C$57&lt;&gt;"")))/'AS51'!$B$3,"")))</f>
        <v/>
      </c>
      <c r="AR122" s="163">
        <f>IF(AR$13="","",IF($B122="","",IFERROR($C122*$D122*SUMPRODUCT(('Dvd Calendar'!$E$1174:$CZ$1174&gt;AR$12)*('Dvd Calendar'!$E$1174:$CZ$1174&lt;=AR$13)*'Dvd Calendar'!$E$1177:$CZ$1177*(('Dvd Calendar'!$E$1179:$CZ$1179='Field Check'!$C$56)*('Field Check'!$C$56&lt;&gt;"")+('Dvd Calendar'!$E$1179:$CZ$1179='Field Check'!$C$57)*('Field Check'!$C$57&lt;&gt;"")))/'AS51'!$B$3,"")))</f>
        <v/>
      </c>
      <c r="AS122" s="163">
        <f>IF(AS$13="","",IF($B122="","",IFERROR($C122*$D122*SUMPRODUCT(('Dvd Calendar'!$E$1174:$CZ$1174&gt;AS$12)*('Dvd Calendar'!$E$1174:$CZ$1174&lt;=AS$13)*'Dvd Calendar'!$E$1177:$CZ$1177*(('Dvd Calendar'!$E$1179:$CZ$1179='Field Check'!$C$56)*('Field Check'!$C$56&lt;&gt;"")+('Dvd Calendar'!$E$1179:$CZ$1179='Field Check'!$C$57)*('Field Check'!$C$57&lt;&gt;"")))/'AS51'!$B$3,"")))</f>
        <v/>
      </c>
      <c r="AT122" s="163">
        <f>IF(AT$13="","",IF($B122="","",IFERROR($C122*$D122*SUMPRODUCT(('Dvd Calendar'!$E$1174:$CZ$1174&gt;AT$12)*('Dvd Calendar'!$E$1174:$CZ$1174&lt;=AT$13)*'Dvd Calendar'!$E$1177:$CZ$1177*(('Dvd Calendar'!$E$1179:$CZ$1179='Field Check'!$C$56)*('Field Check'!$C$56&lt;&gt;"")+('Dvd Calendar'!$E$1179:$CZ$1179='Field Check'!$C$57)*('Field Check'!$C$57&lt;&gt;"")))/'AS51'!$B$3,"")))</f>
        <v/>
      </c>
      <c r="AU122" s="163">
        <f>IF(AU$13="","",IF($B122="","",IFERROR($C122*$D122*SUMPRODUCT(('Dvd Calendar'!$E$1174:$CZ$1174&gt;AU$12)*('Dvd Calendar'!$E$1174:$CZ$1174&lt;=AU$13)*'Dvd Calendar'!$E$1177:$CZ$1177*(('Dvd Calendar'!$E$1179:$CZ$1179='Field Check'!$C$56)*('Field Check'!$C$56&lt;&gt;"")+('Dvd Calendar'!$E$1179:$CZ$1179='Field Check'!$C$57)*('Field Check'!$C$57&lt;&gt;"")))/'AS51'!$B$3,"")))</f>
        <v/>
      </c>
      <c r="AV122" s="163">
        <f>IF(AV$13="","",IF($B122="","",IFERROR($C122*$D122*SUMPRODUCT(('Dvd Calendar'!$E$1174:$CZ$1174&gt;AV$12)*('Dvd Calendar'!$E$1174:$CZ$1174&lt;=AV$13)*'Dvd Calendar'!$E$1177:$CZ$1177*(('Dvd Calendar'!$E$1179:$CZ$1179='Field Check'!$C$56)*('Field Check'!$C$56&lt;&gt;"")+('Dvd Calendar'!$E$1179:$CZ$1179='Field Check'!$C$57)*('Field Check'!$C$57&lt;&gt;"")))/'AS51'!$B$3,"")))</f>
        <v/>
      </c>
      <c r="AW122" s="163">
        <f>IF(AW$13="","",IF($B122="","",IFERROR($C122*$D122*SUMPRODUCT(('Dvd Calendar'!$E$1174:$CZ$1174&gt;AW$12)*('Dvd Calendar'!$E$1174:$CZ$1174&lt;=AW$13)*'Dvd Calendar'!$E$1177:$CZ$1177*(('Dvd Calendar'!$E$1179:$CZ$1179='Field Check'!$C$56)*('Field Check'!$C$56&lt;&gt;"")+('Dvd Calendar'!$E$1179:$CZ$1179='Field Check'!$C$57)*('Field Check'!$C$57&lt;&gt;"")))/'AS51'!$B$3,"")))</f>
        <v/>
      </c>
      <c r="AX122" s="163">
        <f>IF(AX$13="","",IF($B122="","",IFERROR($C122*$D122*SUMPRODUCT(('Dvd Calendar'!$E$1174:$CZ$1174&gt;AX$12)*('Dvd Calendar'!$E$1174:$CZ$1174&lt;=AX$13)*'Dvd Calendar'!$E$1177:$CZ$1177*(('Dvd Calendar'!$E$1179:$CZ$1179='Field Check'!$C$56)*('Field Check'!$C$56&lt;&gt;"")+('Dvd Calendar'!$E$1179:$CZ$1179='Field Check'!$C$57)*('Field Check'!$C$57&lt;&gt;"")))/'AS51'!$B$3,"")))</f>
        <v/>
      </c>
      <c r="AY122" s="163">
        <f>IF(AY$13="","",IF($B122="","",IFERROR($C122*$D122*SUMPRODUCT(('Dvd Calendar'!$E$1174:$CZ$1174&gt;AY$12)*('Dvd Calendar'!$E$1174:$CZ$1174&lt;=AY$13)*'Dvd Calendar'!$E$1177:$CZ$1177*(('Dvd Calendar'!$E$1179:$CZ$1179='Field Check'!$C$56)*('Field Check'!$C$56&lt;&gt;"")+('Dvd Calendar'!$E$1179:$CZ$1179='Field Check'!$C$57)*('Field Check'!$C$57&lt;&gt;"")))/'AS51'!$B$3,"")))</f>
        <v/>
      </c>
      <c r="AZ122" s="163">
        <f>IF(AZ$13="","",IF($B122="","",IFERROR($C122*$D122*SUMPRODUCT(('Dvd Calendar'!$E$1174:$CZ$1174&gt;AZ$12)*('Dvd Calendar'!$E$1174:$CZ$1174&lt;=AZ$13)*'Dvd Calendar'!$E$1177:$CZ$1177*(('Dvd Calendar'!$E$1179:$CZ$1179='Field Check'!$C$56)*('Field Check'!$C$56&lt;&gt;"")+('Dvd Calendar'!$E$1179:$CZ$1179='Field Check'!$C$57)*('Field Check'!$C$57&lt;&gt;"")))/'AS51'!$B$3,"")))</f>
        <v/>
      </c>
      <c r="BA122" s="163">
        <f>IF(BA$13="","",IF($B122="","",IFERROR($C122*$D122*SUMPRODUCT(('Dvd Calendar'!$E$1174:$CZ$1174&gt;BA$12)*('Dvd Calendar'!$E$1174:$CZ$1174&lt;=BA$13)*'Dvd Calendar'!$E$1177:$CZ$1177*(('Dvd Calendar'!$E$1179:$CZ$1179='Field Check'!$C$56)*('Field Check'!$C$56&lt;&gt;"")+('Dvd Calendar'!$E$1179:$CZ$1179='Field Check'!$C$57)*('Field Check'!$C$57&lt;&gt;"")))/'AS51'!$B$3,"")))</f>
        <v/>
      </c>
      <c r="BB122" s="163">
        <f>IF(BB$13="","",IF($B122="","",IFERROR($C122*$D122*SUMPRODUCT(('Dvd Calendar'!$E$1174:$CZ$1174&gt;BB$12)*('Dvd Calendar'!$E$1174:$CZ$1174&lt;=BB$13)*'Dvd Calendar'!$E$1177:$CZ$1177*(('Dvd Calendar'!$E$1179:$CZ$1179='Field Check'!$C$56)*('Field Check'!$C$56&lt;&gt;"")+('Dvd Calendar'!$E$1179:$CZ$1179='Field Check'!$C$57)*('Field Check'!$C$57&lt;&gt;"")))/'AS51'!$B$3,"")))</f>
        <v/>
      </c>
      <c r="BC122" s="163">
        <f>IF(BC$13="","",IF($B122="","",IFERROR($C122*$D122*SUMPRODUCT(('Dvd Calendar'!$E$1174:$CZ$1174&gt;BC$12)*('Dvd Calendar'!$E$1174:$CZ$1174&lt;=BC$13)*'Dvd Calendar'!$E$1177:$CZ$1177*(('Dvd Calendar'!$E$1179:$CZ$1179='Field Check'!$C$56)*('Field Check'!$C$56&lt;&gt;"")+('Dvd Calendar'!$E$1179:$CZ$1179='Field Check'!$C$57)*('Field Check'!$C$57&lt;&gt;"")))/'AS51'!$B$3,"")))</f>
        <v/>
      </c>
      <c r="BD122" s="163">
        <f>IF(BD$13="","",IF($B122="","",IFERROR($C122*$D122*SUMPRODUCT(('Dvd Calendar'!$E$1174:$CZ$1174&gt;BD$12)*('Dvd Calendar'!$E$1174:$CZ$1174&lt;=BD$13)*'Dvd Calendar'!$E$1177:$CZ$1177*(('Dvd Calendar'!$E$1179:$CZ$1179='Field Check'!$C$56)*('Field Check'!$C$56&lt;&gt;"")+('Dvd Calendar'!$E$1179:$CZ$1179='Field Check'!$C$57)*('Field Check'!$C$57&lt;&gt;"")))/'AS51'!$B$3,"")))</f>
        <v/>
      </c>
      <c r="BE122" s="163">
        <f>IF(BE$13="","",IF($B122="","",IFERROR($C122*$D122*SUMPRODUCT(('Dvd Calendar'!$E$1174:$CZ$1174&gt;BE$12)*('Dvd Calendar'!$E$1174:$CZ$1174&lt;=BE$13)*'Dvd Calendar'!$E$1177:$CZ$1177*(('Dvd Calendar'!$E$1179:$CZ$1179='Field Check'!$C$56)*('Field Check'!$C$56&lt;&gt;"")+('Dvd Calendar'!$E$1179:$CZ$1179='Field Check'!$C$57)*('Field Check'!$C$57&lt;&gt;"")))/'AS51'!$B$3,"")))</f>
        <v/>
      </c>
      <c r="BF122" s="163">
        <f>IF(BF$13="","",IF($B122="","",IFERROR($C122*$D122*SUMPRODUCT(('Dvd Calendar'!$E$1174:$CZ$1174&gt;BF$12)*('Dvd Calendar'!$E$1174:$CZ$1174&lt;=BF$13)*'Dvd Calendar'!$E$1177:$CZ$1177*(('Dvd Calendar'!$E$1179:$CZ$1179='Field Check'!$C$56)*('Field Check'!$C$56&lt;&gt;"")+('Dvd Calendar'!$E$1179:$CZ$1179='Field Check'!$C$57)*('Field Check'!$C$57&lt;&gt;"")))/'AS51'!$B$3,"")))</f>
        <v/>
      </c>
      <c r="BH122" s="163">
        <f>IF(BH$13="","",IF($B122="","",IFERROR(AQ122*$E122/100,"")))</f>
        <v/>
      </c>
      <c r="BI122" s="163">
        <f>IF(BI$13="","",IF($B122="","",IFERROR(AR122*$E122/100,"")))</f>
        <v/>
      </c>
      <c r="BJ122" s="163">
        <f>IF(BJ$13="","",IF($B122="","",IFERROR(AS122*$E122/100,"")))</f>
        <v/>
      </c>
      <c r="BK122" s="163">
        <f>IF(BK$13="","",IF($B122="","",IFERROR(AT122*$E122/100,"")))</f>
        <v/>
      </c>
      <c r="BL122" s="163">
        <f>IF(BL$13="","",IF($B122="","",IFERROR(AU122*$E122/100,"")))</f>
        <v/>
      </c>
      <c r="BM122" s="163">
        <f>IF(BM$13="","",IF($B122="","",IFERROR(AV122*$E122/100,"")))</f>
        <v/>
      </c>
      <c r="BN122" s="163">
        <f>IF(BN$13="","",IF($B122="","",IFERROR(AW122*$E122/100,"")))</f>
        <v/>
      </c>
      <c r="BO122" s="163">
        <f>IF(BO$13="","",IF($B122="","",IFERROR(AX122*$E122/100,"")))</f>
        <v/>
      </c>
      <c r="BP122" s="163">
        <f>IF(BP$13="","",IF($B122="","",IFERROR(AY122*$E122/100,"")))</f>
        <v/>
      </c>
      <c r="BQ122" s="163">
        <f>IF(BQ$13="","",IF($B122="","",IFERROR(AZ122*$E122/100,"")))</f>
        <v/>
      </c>
      <c r="BR122" s="163">
        <f>IF(BR$13="","",IF($B122="","",IFERROR(BA122*$E122/100,"")))</f>
        <v/>
      </c>
      <c r="BS122" s="163">
        <f>IF(BS$13="","",IF($B122="","",IFERROR(BB122*$E122/100,"")))</f>
        <v/>
      </c>
      <c r="BT122" s="163">
        <f>IF(BT$13="","",IF($B122="","",IFERROR(BC122*$E122/100,"")))</f>
        <v/>
      </c>
      <c r="BU122" s="163">
        <f>IF(BU$13="","",IF($B122="","",IFERROR(BD122*$E122/100,"")))</f>
        <v/>
      </c>
      <c r="BV122" s="163">
        <f>IF(BV$13="","",IF($B122="","",IFERROR(BE122*$E122/100,"")))</f>
        <v/>
      </c>
      <c r="BW122" s="163">
        <f>IF(BW$13="","",IF($B122="","",IFERROR(BF122*$E122/100,"")))</f>
        <v/>
      </c>
    </row>
    <row r="123">
      <c r="B123" s="126">
        <f>IF('AS51'!$C$113="","",'AS51'!$C$113)</f>
        <v/>
      </c>
      <c r="C123" s="74">
        <f>IF('AS51'!$B$113="","",'AS51'!$B$113)</f>
        <v/>
      </c>
      <c r="D123" s="75">
        <f>IFERROR('AS51'!$Q$113,1)</f>
        <v/>
      </c>
      <c r="E123" s="76">
        <f>IF($B123="","",IF(ISNUMBER('AS51'!$I$113),'AS51'!$I$113,'Index Summary'!$C$7))</f>
        <v/>
      </c>
      <c r="F123" s="77">
        <f>IF(F$13="","",IF($B123="","",IFERROR($C123*$D123*IF((Override!$C$4="ON")*(COUNTIFS(Override!$B$11:$B$40,$B123,Override!$D$11:$D$40,1,Override!$E$11:$E$40,"&gt;=0")-COUNTIFS(Override!$B$11:$B$40,$B123,Override!$D$11:$D$40,1,Override!$E$11:$E$40,"&gt;=0",Override!$C$11:$C$40,"MXAU"))&gt;0,SUMIFS(Override!$E$11:$E$40,Override!$B$11:$B$40,$B123,Override!$D$11:$D$40,1)-SUMIFS(Override!$E$11:$E$40,Override!$B$11:$B$40,$B123,Override!$D$11:$D$40,1,Override!$C$11:$C$40,"MXAU"),Override!$C$158)/'AS51'!$B$3,"")))</f>
        <v/>
      </c>
      <c r="G123" s="77">
        <f>IF(G$13="","",IF($B123="","",IFERROR($C123*$D123*IF((Override!$C$4="ON")*(COUNTIFS(Override!$B$11:$B$40,$B123,Override!$D$11:$D$40,2,Override!$E$11:$E$40,"&gt;=0")-COUNTIFS(Override!$B$11:$B$40,$B123,Override!$D$11:$D$40,2,Override!$E$11:$E$40,"&gt;=0",Override!$C$11:$C$40,"MXAU"))&gt;0,SUMIFS(Override!$E$11:$E$40,Override!$B$11:$B$40,$B123,Override!$D$11:$D$40,2)-SUMIFS(Override!$E$11:$E$40,Override!$B$11:$B$40,$B123,Override!$D$11:$D$40,2,Override!$C$11:$C$40,"MXAU"),Override!$D$158)/'AS51'!$B$3,"")))</f>
        <v/>
      </c>
      <c r="H123" s="77">
        <f>IF(H$13="","",IF($B123="","",IFERROR($C123*$D123*IF((Override!$C$4="ON")*(COUNTIFS(Override!$B$11:$B$40,$B123,Override!$D$11:$D$40,3,Override!$E$11:$E$40,"&gt;=0")-COUNTIFS(Override!$B$11:$B$40,$B123,Override!$D$11:$D$40,3,Override!$E$11:$E$40,"&gt;=0",Override!$C$11:$C$40,"MXAU"))&gt;0,SUMIFS(Override!$E$11:$E$40,Override!$B$11:$B$40,$B123,Override!$D$11:$D$40,3)-SUMIFS(Override!$E$11:$E$40,Override!$B$11:$B$40,$B123,Override!$D$11:$D$40,3,Override!$C$11:$C$40,"MXAU"),Override!$E$158)/'AS51'!$B$3,"")))</f>
        <v/>
      </c>
      <c r="I123" s="77">
        <f>IF(I$13="","",IF($B123="","",IFERROR($C123*$D123*IF((Override!$C$4="ON")*(COUNTIFS(Override!$B$11:$B$40,$B123,Override!$D$11:$D$40,4,Override!$E$11:$E$40,"&gt;=0")-COUNTIFS(Override!$B$11:$B$40,$B123,Override!$D$11:$D$40,4,Override!$E$11:$E$40,"&gt;=0",Override!$C$11:$C$40,"MXAU"))&gt;0,SUMIFS(Override!$E$11:$E$40,Override!$B$11:$B$40,$B123,Override!$D$11:$D$40,4)-SUMIFS(Override!$E$11:$E$40,Override!$B$11:$B$40,$B123,Override!$D$11:$D$40,4,Override!$C$11:$C$40,"MXAU"),Override!$F$158)/'AS51'!$B$3,"")))</f>
        <v/>
      </c>
      <c r="J123" s="77">
        <f>IF(J$13="","",IF($B123="","",IFERROR($C123*$D123*IF((Override!$C$4="ON")*(COUNTIFS(Override!$B$11:$B$40,$B123,Override!$D$11:$D$40,5,Override!$E$11:$E$40,"&gt;=0")-COUNTIFS(Override!$B$11:$B$40,$B123,Override!$D$11:$D$40,5,Override!$E$11:$E$40,"&gt;=0",Override!$C$11:$C$40,"MXAU"))&gt;0,SUMIFS(Override!$E$11:$E$40,Override!$B$11:$B$40,$B123,Override!$D$11:$D$40,5)-SUMIFS(Override!$E$11:$E$40,Override!$B$11:$B$40,$B123,Override!$D$11:$D$40,5,Override!$C$11:$C$40,"MXAU"),Override!$G$158)/'AS51'!$B$3,"")))</f>
        <v/>
      </c>
      <c r="K123" s="77">
        <f>IF(K$13="","",IF($B123="","",IFERROR($C123*$D123*IF((Override!$C$4="ON")*(COUNTIFS(Override!$B$11:$B$40,$B123,Override!$D$11:$D$40,6,Override!$E$11:$E$40,"&gt;=0")-COUNTIFS(Override!$B$11:$B$40,$B123,Override!$D$11:$D$40,6,Override!$E$11:$E$40,"&gt;=0",Override!$C$11:$C$40,"MXAU"))&gt;0,SUMIFS(Override!$E$11:$E$40,Override!$B$11:$B$40,$B123,Override!$D$11:$D$40,6)-SUMIFS(Override!$E$11:$E$40,Override!$B$11:$B$40,$B123,Override!$D$11:$D$40,6,Override!$C$11:$C$40,"MXAU"),Override!$H$158)/'AS51'!$B$3,"")))</f>
        <v/>
      </c>
      <c r="L123" s="77">
        <f>IF(L$13="","",IF($B123="","",IFERROR($C123*$D123*IF((Override!$C$4="ON")*(COUNTIFS(Override!$B$11:$B$40,$B123,Override!$D$11:$D$40,7,Override!$E$11:$E$40,"&gt;=0")-COUNTIFS(Override!$B$11:$B$40,$B123,Override!$D$11:$D$40,7,Override!$E$11:$E$40,"&gt;=0",Override!$C$11:$C$40,"MXAU"))&gt;0,SUMIFS(Override!$E$11:$E$40,Override!$B$11:$B$40,$B123,Override!$D$11:$D$40,7)-SUMIFS(Override!$E$11:$E$40,Override!$B$11:$B$40,$B123,Override!$D$11:$D$40,7,Override!$C$11:$C$40,"MXAU"),Override!$I$158)/'AS51'!$B$3,"")))</f>
        <v/>
      </c>
      <c r="M123" s="77">
        <f>IF(M$13="","",IF($B123="","",IFERROR($C123*$D123*IF((Override!$C$4="ON")*(COUNTIFS(Override!$B$11:$B$40,$B123,Override!$D$11:$D$40,8,Override!$E$11:$E$40,"&gt;=0")-COUNTIFS(Override!$B$11:$B$40,$B123,Override!$D$11:$D$40,8,Override!$E$11:$E$40,"&gt;=0",Override!$C$11:$C$40,"MXAU"))&gt;0,SUMIFS(Override!$E$11:$E$40,Override!$B$11:$B$40,$B123,Override!$D$11:$D$40,8)-SUMIFS(Override!$E$11:$E$40,Override!$B$11:$B$40,$B123,Override!$D$11:$D$40,8,Override!$C$11:$C$40,"MXAU"),Override!$J$158)/'AS51'!$B$3,"")))</f>
        <v/>
      </c>
      <c r="N123" s="77">
        <f>IF(N$13="","",IF($B123="","",IFERROR($C123*$D123*IF((Override!$C$4="ON")*(COUNTIFS(Override!$B$11:$B$40,$B123,Override!$D$11:$D$40,9,Override!$E$11:$E$40,"&gt;=0")-COUNTIFS(Override!$B$11:$B$40,$B123,Override!$D$11:$D$40,9,Override!$E$11:$E$40,"&gt;=0",Override!$C$11:$C$40,"MXAU"))&gt;0,SUMIFS(Override!$E$11:$E$40,Override!$B$11:$B$40,$B123,Override!$D$11:$D$40,9)-SUMIFS(Override!$E$11:$E$40,Override!$B$11:$B$40,$B123,Override!$D$11:$D$40,9,Override!$C$11:$C$40,"MXAU"),Override!$K$158)/'AS51'!$B$3,"")))</f>
        <v/>
      </c>
      <c r="O123" s="77">
        <f>IF(O$13="","",IF($B123="","",IFERROR($C123*$D123*IF((Override!$C$4="ON")*(COUNTIFS(Override!$B$11:$B$40,$B123,Override!$D$11:$D$40,10,Override!$E$11:$E$40,"&gt;=0")-COUNTIFS(Override!$B$11:$B$40,$B123,Override!$D$11:$D$40,10,Override!$E$11:$E$40,"&gt;=0",Override!$C$11:$C$40,"MXAU"))&gt;0,SUMIFS(Override!$E$11:$E$40,Override!$B$11:$B$40,$B123,Override!$D$11:$D$40,10)-SUMIFS(Override!$E$11:$E$40,Override!$B$11:$B$40,$B123,Override!$D$11:$D$40,10,Override!$C$11:$C$40,"MXAU"),Override!$L$158)/'AS51'!$B$3,"")))</f>
        <v/>
      </c>
      <c r="P123" s="77">
        <f>IF(P$13="","",IF($B123="","",IFERROR($C123*$D123*IF((Override!$C$4="ON")*(COUNTIFS(Override!$B$11:$B$40,$B123,Override!$D$11:$D$40,11,Override!$E$11:$E$40,"&gt;=0")-COUNTIFS(Override!$B$11:$B$40,$B123,Override!$D$11:$D$40,11,Override!$E$11:$E$40,"&gt;=0",Override!$C$11:$C$40,"MXAU"))&gt;0,SUMIFS(Override!$E$11:$E$40,Override!$B$11:$B$40,$B123,Override!$D$11:$D$40,11)-SUMIFS(Override!$E$11:$E$40,Override!$B$11:$B$40,$B123,Override!$D$11:$D$40,11,Override!$C$11:$C$40,"MXAU"),Override!$M$158)/'AS51'!$B$3,"")))</f>
        <v/>
      </c>
      <c r="Q123" s="77">
        <f>IF(Q$13="","",IF($B123="","",IFERROR($C123*$D123*IF((Override!$C$4="ON")*(COUNTIFS(Override!$B$11:$B$40,$B123,Override!$D$11:$D$40,12,Override!$E$11:$E$40,"&gt;=0")-COUNTIFS(Override!$B$11:$B$40,$B123,Override!$D$11:$D$40,12,Override!$E$11:$E$40,"&gt;=0",Override!$C$11:$C$40,"MXAU"))&gt;0,SUMIFS(Override!$E$11:$E$40,Override!$B$11:$B$40,$B123,Override!$D$11:$D$40,12)-SUMIFS(Override!$E$11:$E$40,Override!$B$11:$B$40,$B123,Override!$D$11:$D$40,12,Override!$C$11:$C$40,"MXAU"),Override!$N$158)/'AS51'!$B$3,"")))</f>
        <v/>
      </c>
      <c r="R123" s="77">
        <f>IF(R$13="","",IF($B123="","",IFERROR($C123*$D123*IF((Override!$C$4="ON")*(COUNTIFS(Override!$B$11:$B$40,$B123,Override!$D$11:$D$40,13,Override!$E$11:$E$40,"&gt;=0")-COUNTIFS(Override!$B$11:$B$40,$B123,Override!$D$11:$D$40,13,Override!$E$11:$E$40,"&gt;=0",Override!$C$11:$C$40,"MXAU"))&gt;0,SUMIFS(Override!$E$11:$E$40,Override!$B$11:$B$40,$B123,Override!$D$11:$D$40,13)-SUMIFS(Override!$E$11:$E$40,Override!$B$11:$B$40,$B123,Override!$D$11:$D$40,13,Override!$C$11:$C$40,"MXAU"),Override!$O$158)/'AS51'!$B$3,"")))</f>
        <v/>
      </c>
      <c r="S123" s="77">
        <f>IF(S$13="","",IF($B123="","",IFERROR($C123*$D123*IF((Override!$C$4="ON")*(COUNTIFS(Override!$B$11:$B$40,$B123,Override!$D$11:$D$40,14,Override!$E$11:$E$40,"&gt;=0")-COUNTIFS(Override!$B$11:$B$40,$B123,Override!$D$11:$D$40,14,Override!$E$11:$E$40,"&gt;=0",Override!$C$11:$C$40,"MXAU"))&gt;0,SUMIFS(Override!$E$11:$E$40,Override!$B$11:$B$40,$B123,Override!$D$11:$D$40,14)-SUMIFS(Override!$E$11:$E$40,Override!$B$11:$B$40,$B123,Override!$D$11:$D$40,14,Override!$C$11:$C$40,"MXAU"),Override!$P$158)/'AS51'!$B$3,"")))</f>
        <v/>
      </c>
      <c r="T123" s="77">
        <f>IF(T$13="","",IF($B123="","",IFERROR($C123*$D123*IF((Override!$C$4="ON")*(COUNTIFS(Override!$B$11:$B$40,$B123,Override!$D$11:$D$40,15,Override!$E$11:$E$40,"&gt;=0")-COUNTIFS(Override!$B$11:$B$40,$B123,Override!$D$11:$D$40,15,Override!$E$11:$E$40,"&gt;=0",Override!$C$11:$C$40,"MXAU"))&gt;0,SUMIFS(Override!$E$11:$E$40,Override!$B$11:$B$40,$B123,Override!$D$11:$D$40,15)-SUMIFS(Override!$E$11:$E$40,Override!$B$11:$B$40,$B123,Override!$D$11:$D$40,15,Override!$C$11:$C$40,"MXAU"),Override!$Q$158)/'AS51'!$B$3,"")))</f>
        <v/>
      </c>
      <c r="U123" s="77">
        <f>IF(U$13="","",IF($B123="","",IFERROR($C123*$D123*IF((Override!$C$4="ON")*(COUNTIFS(Override!$B$11:$B$40,$B123,Override!$D$11:$D$40,16,Override!$E$11:$E$40,"&gt;=0")-COUNTIFS(Override!$B$11:$B$40,$B123,Override!$D$11:$D$40,16,Override!$E$11:$E$40,"&gt;=0",Override!$C$11:$C$40,"MXAU"))&gt;0,SUMIFS(Override!$E$11:$E$40,Override!$B$11:$B$40,$B123,Override!$D$11:$D$40,16)-SUMIFS(Override!$E$11:$E$40,Override!$B$11:$B$40,$B123,Override!$D$11:$D$40,16,Override!$C$11:$C$40,"MXAU"),Override!$R$158)/'AS51'!$B$3,"")))</f>
        <v/>
      </c>
      <c r="W123" s="77">
        <f>IF(W$13="","",IF($B123="","",IFERROR(F123*$E123/100,"")))</f>
        <v/>
      </c>
      <c r="X123" s="77">
        <f>IF(X$13="","",IF($B123="","",IFERROR(G123*$E123/100,"")))</f>
        <v/>
      </c>
      <c r="Y123" s="77">
        <f>IF(Y$13="","",IF($B123="","",IFERROR(H123*$E123/100,"")))</f>
        <v/>
      </c>
      <c r="Z123" s="77">
        <f>IF(Z$13="","",IF($B123="","",IFERROR(I123*$E123/100,"")))</f>
        <v/>
      </c>
      <c r="AA123" s="77">
        <f>IF(AA$13="","",IF($B123="","",IFERROR(J123*$E123/100,"")))</f>
        <v/>
      </c>
      <c r="AB123" s="77">
        <f>IF(AB$13="","",IF($B123="","",IFERROR(K123*$E123/100,"")))</f>
        <v/>
      </c>
      <c r="AC123" s="77">
        <f>IF(AC$13="","",IF($B123="","",IFERROR(L123*$E123/100,"")))</f>
        <v/>
      </c>
      <c r="AD123" s="77">
        <f>IF(AD$13="","",IF($B123="","",IFERROR(M123*$E123/100,"")))</f>
        <v/>
      </c>
      <c r="AE123" s="77">
        <f>IF(AE$13="","",IF($B123="","",IFERROR(N123*$E123/100,"")))</f>
        <v/>
      </c>
      <c r="AF123" s="77">
        <f>IF(AF$13="","",IF($B123="","",IFERROR(O123*$E123/100,"")))</f>
        <v/>
      </c>
      <c r="AG123" s="77">
        <f>IF(AG$13="","",IF($B123="","",IFERROR(P123*$E123/100,"")))</f>
        <v/>
      </c>
      <c r="AH123" s="77">
        <f>IF(AH$13="","",IF($B123="","",IFERROR(Q123*$E123/100,"")))</f>
        <v/>
      </c>
      <c r="AI123" s="77">
        <f>IF(AI$13="","",IF($B123="","",IFERROR(R123*$E123/100,"")))</f>
        <v/>
      </c>
      <c r="AJ123" s="77">
        <f>IF(AJ$13="","",IF($B123="","",IFERROR(S123*$E123/100,"")))</f>
        <v/>
      </c>
      <c r="AK123" s="77">
        <f>IF(AK$13="","",IF($B123="","",IFERROR(T123*$E123/100,"")))</f>
        <v/>
      </c>
      <c r="AL123" s="77">
        <f>IF(AL$13="","",IF($B123="","",IFERROR(U123*$E123/100,"")))</f>
        <v/>
      </c>
      <c r="AN123" s="77">
        <f>IF($B123="","",SUMIF($F$13:$U$13,"&lt;="&amp;Sector!$D$51,$F123:$U123))</f>
        <v/>
      </c>
      <c r="AO123" s="77">
        <f>IF($B123="","",SUMIF($W$13:$AL$13,"&lt;="&amp;Sector!$D$51,$W123:$AL123))</f>
        <v/>
      </c>
      <c r="AQ123" s="163">
        <f>IF(AQ$13="","",IF($B123="","",IFERROR($C123*$D123*SUMPRODUCT(('Dvd Calendar'!$E$1185:$CZ$1185&gt;AQ$12)*('Dvd Calendar'!$E$1185:$CZ$1185&lt;=AQ$13)*'Dvd Calendar'!$E$1188:$CZ$1188*(('Dvd Calendar'!$E$1190:$CZ$1190='Field Check'!$C$56)*('Field Check'!$C$56&lt;&gt;"")+('Dvd Calendar'!$E$1190:$CZ$1190='Field Check'!$C$57)*('Field Check'!$C$57&lt;&gt;"")))/'AS51'!$B$3,"")))</f>
        <v/>
      </c>
      <c r="AR123" s="163">
        <f>IF(AR$13="","",IF($B123="","",IFERROR($C123*$D123*SUMPRODUCT(('Dvd Calendar'!$E$1185:$CZ$1185&gt;AR$12)*('Dvd Calendar'!$E$1185:$CZ$1185&lt;=AR$13)*'Dvd Calendar'!$E$1188:$CZ$1188*(('Dvd Calendar'!$E$1190:$CZ$1190='Field Check'!$C$56)*('Field Check'!$C$56&lt;&gt;"")+('Dvd Calendar'!$E$1190:$CZ$1190='Field Check'!$C$57)*('Field Check'!$C$57&lt;&gt;"")))/'AS51'!$B$3,"")))</f>
        <v/>
      </c>
      <c r="AS123" s="163">
        <f>IF(AS$13="","",IF($B123="","",IFERROR($C123*$D123*SUMPRODUCT(('Dvd Calendar'!$E$1185:$CZ$1185&gt;AS$12)*('Dvd Calendar'!$E$1185:$CZ$1185&lt;=AS$13)*'Dvd Calendar'!$E$1188:$CZ$1188*(('Dvd Calendar'!$E$1190:$CZ$1190='Field Check'!$C$56)*('Field Check'!$C$56&lt;&gt;"")+('Dvd Calendar'!$E$1190:$CZ$1190='Field Check'!$C$57)*('Field Check'!$C$57&lt;&gt;"")))/'AS51'!$B$3,"")))</f>
        <v/>
      </c>
      <c r="AT123" s="163">
        <f>IF(AT$13="","",IF($B123="","",IFERROR($C123*$D123*SUMPRODUCT(('Dvd Calendar'!$E$1185:$CZ$1185&gt;AT$12)*('Dvd Calendar'!$E$1185:$CZ$1185&lt;=AT$13)*'Dvd Calendar'!$E$1188:$CZ$1188*(('Dvd Calendar'!$E$1190:$CZ$1190='Field Check'!$C$56)*('Field Check'!$C$56&lt;&gt;"")+('Dvd Calendar'!$E$1190:$CZ$1190='Field Check'!$C$57)*('Field Check'!$C$57&lt;&gt;"")))/'AS51'!$B$3,"")))</f>
        <v/>
      </c>
      <c r="AU123" s="163">
        <f>IF(AU$13="","",IF($B123="","",IFERROR($C123*$D123*SUMPRODUCT(('Dvd Calendar'!$E$1185:$CZ$1185&gt;AU$12)*('Dvd Calendar'!$E$1185:$CZ$1185&lt;=AU$13)*'Dvd Calendar'!$E$1188:$CZ$1188*(('Dvd Calendar'!$E$1190:$CZ$1190='Field Check'!$C$56)*('Field Check'!$C$56&lt;&gt;"")+('Dvd Calendar'!$E$1190:$CZ$1190='Field Check'!$C$57)*('Field Check'!$C$57&lt;&gt;"")))/'AS51'!$B$3,"")))</f>
        <v/>
      </c>
      <c r="AV123" s="163">
        <f>IF(AV$13="","",IF($B123="","",IFERROR($C123*$D123*SUMPRODUCT(('Dvd Calendar'!$E$1185:$CZ$1185&gt;AV$12)*('Dvd Calendar'!$E$1185:$CZ$1185&lt;=AV$13)*'Dvd Calendar'!$E$1188:$CZ$1188*(('Dvd Calendar'!$E$1190:$CZ$1190='Field Check'!$C$56)*('Field Check'!$C$56&lt;&gt;"")+('Dvd Calendar'!$E$1190:$CZ$1190='Field Check'!$C$57)*('Field Check'!$C$57&lt;&gt;"")))/'AS51'!$B$3,"")))</f>
        <v/>
      </c>
      <c r="AW123" s="163">
        <f>IF(AW$13="","",IF($B123="","",IFERROR($C123*$D123*SUMPRODUCT(('Dvd Calendar'!$E$1185:$CZ$1185&gt;AW$12)*('Dvd Calendar'!$E$1185:$CZ$1185&lt;=AW$13)*'Dvd Calendar'!$E$1188:$CZ$1188*(('Dvd Calendar'!$E$1190:$CZ$1190='Field Check'!$C$56)*('Field Check'!$C$56&lt;&gt;"")+('Dvd Calendar'!$E$1190:$CZ$1190='Field Check'!$C$57)*('Field Check'!$C$57&lt;&gt;"")))/'AS51'!$B$3,"")))</f>
        <v/>
      </c>
      <c r="AX123" s="163">
        <f>IF(AX$13="","",IF($B123="","",IFERROR($C123*$D123*SUMPRODUCT(('Dvd Calendar'!$E$1185:$CZ$1185&gt;AX$12)*('Dvd Calendar'!$E$1185:$CZ$1185&lt;=AX$13)*'Dvd Calendar'!$E$1188:$CZ$1188*(('Dvd Calendar'!$E$1190:$CZ$1190='Field Check'!$C$56)*('Field Check'!$C$56&lt;&gt;"")+('Dvd Calendar'!$E$1190:$CZ$1190='Field Check'!$C$57)*('Field Check'!$C$57&lt;&gt;"")))/'AS51'!$B$3,"")))</f>
        <v/>
      </c>
      <c r="AY123" s="163">
        <f>IF(AY$13="","",IF($B123="","",IFERROR($C123*$D123*SUMPRODUCT(('Dvd Calendar'!$E$1185:$CZ$1185&gt;AY$12)*('Dvd Calendar'!$E$1185:$CZ$1185&lt;=AY$13)*'Dvd Calendar'!$E$1188:$CZ$1188*(('Dvd Calendar'!$E$1190:$CZ$1190='Field Check'!$C$56)*('Field Check'!$C$56&lt;&gt;"")+('Dvd Calendar'!$E$1190:$CZ$1190='Field Check'!$C$57)*('Field Check'!$C$57&lt;&gt;"")))/'AS51'!$B$3,"")))</f>
        <v/>
      </c>
      <c r="AZ123" s="163">
        <f>IF(AZ$13="","",IF($B123="","",IFERROR($C123*$D123*SUMPRODUCT(('Dvd Calendar'!$E$1185:$CZ$1185&gt;AZ$12)*('Dvd Calendar'!$E$1185:$CZ$1185&lt;=AZ$13)*'Dvd Calendar'!$E$1188:$CZ$1188*(('Dvd Calendar'!$E$1190:$CZ$1190='Field Check'!$C$56)*('Field Check'!$C$56&lt;&gt;"")+('Dvd Calendar'!$E$1190:$CZ$1190='Field Check'!$C$57)*('Field Check'!$C$57&lt;&gt;"")))/'AS51'!$B$3,"")))</f>
        <v/>
      </c>
      <c r="BA123" s="163">
        <f>IF(BA$13="","",IF($B123="","",IFERROR($C123*$D123*SUMPRODUCT(('Dvd Calendar'!$E$1185:$CZ$1185&gt;BA$12)*('Dvd Calendar'!$E$1185:$CZ$1185&lt;=BA$13)*'Dvd Calendar'!$E$1188:$CZ$1188*(('Dvd Calendar'!$E$1190:$CZ$1190='Field Check'!$C$56)*('Field Check'!$C$56&lt;&gt;"")+('Dvd Calendar'!$E$1190:$CZ$1190='Field Check'!$C$57)*('Field Check'!$C$57&lt;&gt;"")))/'AS51'!$B$3,"")))</f>
        <v/>
      </c>
      <c r="BB123" s="163">
        <f>IF(BB$13="","",IF($B123="","",IFERROR($C123*$D123*SUMPRODUCT(('Dvd Calendar'!$E$1185:$CZ$1185&gt;BB$12)*('Dvd Calendar'!$E$1185:$CZ$1185&lt;=BB$13)*'Dvd Calendar'!$E$1188:$CZ$1188*(('Dvd Calendar'!$E$1190:$CZ$1190='Field Check'!$C$56)*('Field Check'!$C$56&lt;&gt;"")+('Dvd Calendar'!$E$1190:$CZ$1190='Field Check'!$C$57)*('Field Check'!$C$57&lt;&gt;"")))/'AS51'!$B$3,"")))</f>
        <v/>
      </c>
      <c r="BC123" s="163">
        <f>IF(BC$13="","",IF($B123="","",IFERROR($C123*$D123*SUMPRODUCT(('Dvd Calendar'!$E$1185:$CZ$1185&gt;BC$12)*('Dvd Calendar'!$E$1185:$CZ$1185&lt;=BC$13)*'Dvd Calendar'!$E$1188:$CZ$1188*(('Dvd Calendar'!$E$1190:$CZ$1190='Field Check'!$C$56)*('Field Check'!$C$56&lt;&gt;"")+('Dvd Calendar'!$E$1190:$CZ$1190='Field Check'!$C$57)*('Field Check'!$C$57&lt;&gt;"")))/'AS51'!$B$3,"")))</f>
        <v/>
      </c>
      <c r="BD123" s="163">
        <f>IF(BD$13="","",IF($B123="","",IFERROR($C123*$D123*SUMPRODUCT(('Dvd Calendar'!$E$1185:$CZ$1185&gt;BD$12)*('Dvd Calendar'!$E$1185:$CZ$1185&lt;=BD$13)*'Dvd Calendar'!$E$1188:$CZ$1188*(('Dvd Calendar'!$E$1190:$CZ$1190='Field Check'!$C$56)*('Field Check'!$C$56&lt;&gt;"")+('Dvd Calendar'!$E$1190:$CZ$1190='Field Check'!$C$57)*('Field Check'!$C$57&lt;&gt;"")))/'AS51'!$B$3,"")))</f>
        <v/>
      </c>
      <c r="BE123" s="163">
        <f>IF(BE$13="","",IF($B123="","",IFERROR($C123*$D123*SUMPRODUCT(('Dvd Calendar'!$E$1185:$CZ$1185&gt;BE$12)*('Dvd Calendar'!$E$1185:$CZ$1185&lt;=BE$13)*'Dvd Calendar'!$E$1188:$CZ$1188*(('Dvd Calendar'!$E$1190:$CZ$1190='Field Check'!$C$56)*('Field Check'!$C$56&lt;&gt;"")+('Dvd Calendar'!$E$1190:$CZ$1190='Field Check'!$C$57)*('Field Check'!$C$57&lt;&gt;"")))/'AS51'!$B$3,"")))</f>
        <v/>
      </c>
      <c r="BF123" s="163">
        <f>IF(BF$13="","",IF($B123="","",IFERROR($C123*$D123*SUMPRODUCT(('Dvd Calendar'!$E$1185:$CZ$1185&gt;BF$12)*('Dvd Calendar'!$E$1185:$CZ$1185&lt;=BF$13)*'Dvd Calendar'!$E$1188:$CZ$1188*(('Dvd Calendar'!$E$1190:$CZ$1190='Field Check'!$C$56)*('Field Check'!$C$56&lt;&gt;"")+('Dvd Calendar'!$E$1190:$CZ$1190='Field Check'!$C$57)*('Field Check'!$C$57&lt;&gt;"")))/'AS51'!$B$3,"")))</f>
        <v/>
      </c>
      <c r="BH123" s="163">
        <f>IF(BH$13="","",IF($B123="","",IFERROR(AQ123*$E123/100,"")))</f>
        <v/>
      </c>
      <c r="BI123" s="163">
        <f>IF(BI$13="","",IF($B123="","",IFERROR(AR123*$E123/100,"")))</f>
        <v/>
      </c>
      <c r="BJ123" s="163">
        <f>IF(BJ$13="","",IF($B123="","",IFERROR(AS123*$E123/100,"")))</f>
        <v/>
      </c>
      <c r="BK123" s="163">
        <f>IF(BK$13="","",IF($B123="","",IFERROR(AT123*$E123/100,"")))</f>
        <v/>
      </c>
      <c r="BL123" s="163">
        <f>IF(BL$13="","",IF($B123="","",IFERROR(AU123*$E123/100,"")))</f>
        <v/>
      </c>
      <c r="BM123" s="163">
        <f>IF(BM$13="","",IF($B123="","",IFERROR(AV123*$E123/100,"")))</f>
        <v/>
      </c>
      <c r="BN123" s="163">
        <f>IF(BN$13="","",IF($B123="","",IFERROR(AW123*$E123/100,"")))</f>
        <v/>
      </c>
      <c r="BO123" s="163">
        <f>IF(BO$13="","",IF($B123="","",IFERROR(AX123*$E123/100,"")))</f>
        <v/>
      </c>
      <c r="BP123" s="163">
        <f>IF(BP$13="","",IF($B123="","",IFERROR(AY123*$E123/100,"")))</f>
        <v/>
      </c>
      <c r="BQ123" s="163">
        <f>IF(BQ$13="","",IF($B123="","",IFERROR(AZ123*$E123/100,"")))</f>
        <v/>
      </c>
      <c r="BR123" s="163">
        <f>IF(BR$13="","",IF($B123="","",IFERROR(BA123*$E123/100,"")))</f>
        <v/>
      </c>
      <c r="BS123" s="163">
        <f>IF(BS$13="","",IF($B123="","",IFERROR(BB123*$E123/100,"")))</f>
        <v/>
      </c>
      <c r="BT123" s="163">
        <f>IF(BT$13="","",IF($B123="","",IFERROR(BC123*$E123/100,"")))</f>
        <v/>
      </c>
      <c r="BU123" s="163">
        <f>IF(BU$13="","",IF($B123="","",IFERROR(BD123*$E123/100,"")))</f>
        <v/>
      </c>
      <c r="BV123" s="163">
        <f>IF(BV$13="","",IF($B123="","",IFERROR(BE123*$E123/100,"")))</f>
        <v/>
      </c>
      <c r="BW123" s="163">
        <f>IF(BW$13="","",IF($B123="","",IFERROR(BF123*$E123/100,"")))</f>
        <v/>
      </c>
    </row>
    <row r="124">
      <c r="B124" s="126">
        <f>IF('AS51'!$C$114="","",'AS51'!$C$114)</f>
        <v/>
      </c>
      <c r="C124" s="74">
        <f>IF('AS51'!$B$114="","",'AS51'!$B$114)</f>
        <v/>
      </c>
      <c r="D124" s="75">
        <f>IFERROR('AS51'!$Q$114,1)</f>
        <v/>
      </c>
      <c r="E124" s="76">
        <f>IF($B124="","",IF(ISNUMBER('AS51'!$I$114),'AS51'!$I$114,'Index Summary'!$C$7))</f>
        <v/>
      </c>
      <c r="F124" s="77">
        <f>IF(F$13="","",IF($B124="","",IFERROR($C124*$D124*IF((Override!$C$4="ON")*(COUNTIFS(Override!$B$11:$B$40,$B124,Override!$D$11:$D$40,1,Override!$E$11:$E$40,"&gt;=0")-COUNTIFS(Override!$B$11:$B$40,$B124,Override!$D$11:$D$40,1,Override!$E$11:$E$40,"&gt;=0",Override!$C$11:$C$40,"MXAU"))&gt;0,SUMIFS(Override!$E$11:$E$40,Override!$B$11:$B$40,$B124,Override!$D$11:$D$40,1)-SUMIFS(Override!$E$11:$E$40,Override!$B$11:$B$40,$B124,Override!$D$11:$D$40,1,Override!$C$11:$C$40,"MXAU"),Override!$C$159)/'AS51'!$B$3,"")))</f>
        <v/>
      </c>
      <c r="G124" s="77">
        <f>IF(G$13="","",IF($B124="","",IFERROR($C124*$D124*IF((Override!$C$4="ON")*(COUNTIFS(Override!$B$11:$B$40,$B124,Override!$D$11:$D$40,2,Override!$E$11:$E$40,"&gt;=0")-COUNTIFS(Override!$B$11:$B$40,$B124,Override!$D$11:$D$40,2,Override!$E$11:$E$40,"&gt;=0",Override!$C$11:$C$40,"MXAU"))&gt;0,SUMIFS(Override!$E$11:$E$40,Override!$B$11:$B$40,$B124,Override!$D$11:$D$40,2)-SUMIFS(Override!$E$11:$E$40,Override!$B$11:$B$40,$B124,Override!$D$11:$D$40,2,Override!$C$11:$C$40,"MXAU"),Override!$D$159)/'AS51'!$B$3,"")))</f>
        <v/>
      </c>
      <c r="H124" s="77">
        <f>IF(H$13="","",IF($B124="","",IFERROR($C124*$D124*IF((Override!$C$4="ON")*(COUNTIFS(Override!$B$11:$B$40,$B124,Override!$D$11:$D$40,3,Override!$E$11:$E$40,"&gt;=0")-COUNTIFS(Override!$B$11:$B$40,$B124,Override!$D$11:$D$40,3,Override!$E$11:$E$40,"&gt;=0",Override!$C$11:$C$40,"MXAU"))&gt;0,SUMIFS(Override!$E$11:$E$40,Override!$B$11:$B$40,$B124,Override!$D$11:$D$40,3)-SUMIFS(Override!$E$11:$E$40,Override!$B$11:$B$40,$B124,Override!$D$11:$D$40,3,Override!$C$11:$C$40,"MXAU"),Override!$E$159)/'AS51'!$B$3,"")))</f>
        <v/>
      </c>
      <c r="I124" s="77">
        <f>IF(I$13="","",IF($B124="","",IFERROR($C124*$D124*IF((Override!$C$4="ON")*(COUNTIFS(Override!$B$11:$B$40,$B124,Override!$D$11:$D$40,4,Override!$E$11:$E$40,"&gt;=0")-COUNTIFS(Override!$B$11:$B$40,$B124,Override!$D$11:$D$40,4,Override!$E$11:$E$40,"&gt;=0",Override!$C$11:$C$40,"MXAU"))&gt;0,SUMIFS(Override!$E$11:$E$40,Override!$B$11:$B$40,$B124,Override!$D$11:$D$40,4)-SUMIFS(Override!$E$11:$E$40,Override!$B$11:$B$40,$B124,Override!$D$11:$D$40,4,Override!$C$11:$C$40,"MXAU"),Override!$F$159)/'AS51'!$B$3,"")))</f>
        <v/>
      </c>
      <c r="J124" s="77">
        <f>IF(J$13="","",IF($B124="","",IFERROR($C124*$D124*IF((Override!$C$4="ON")*(COUNTIFS(Override!$B$11:$B$40,$B124,Override!$D$11:$D$40,5,Override!$E$11:$E$40,"&gt;=0")-COUNTIFS(Override!$B$11:$B$40,$B124,Override!$D$11:$D$40,5,Override!$E$11:$E$40,"&gt;=0",Override!$C$11:$C$40,"MXAU"))&gt;0,SUMIFS(Override!$E$11:$E$40,Override!$B$11:$B$40,$B124,Override!$D$11:$D$40,5)-SUMIFS(Override!$E$11:$E$40,Override!$B$11:$B$40,$B124,Override!$D$11:$D$40,5,Override!$C$11:$C$40,"MXAU"),Override!$G$159)/'AS51'!$B$3,"")))</f>
        <v/>
      </c>
      <c r="K124" s="77">
        <f>IF(K$13="","",IF($B124="","",IFERROR($C124*$D124*IF((Override!$C$4="ON")*(COUNTIFS(Override!$B$11:$B$40,$B124,Override!$D$11:$D$40,6,Override!$E$11:$E$40,"&gt;=0")-COUNTIFS(Override!$B$11:$B$40,$B124,Override!$D$11:$D$40,6,Override!$E$11:$E$40,"&gt;=0",Override!$C$11:$C$40,"MXAU"))&gt;0,SUMIFS(Override!$E$11:$E$40,Override!$B$11:$B$40,$B124,Override!$D$11:$D$40,6)-SUMIFS(Override!$E$11:$E$40,Override!$B$11:$B$40,$B124,Override!$D$11:$D$40,6,Override!$C$11:$C$40,"MXAU"),Override!$H$159)/'AS51'!$B$3,"")))</f>
        <v/>
      </c>
      <c r="L124" s="77">
        <f>IF(L$13="","",IF($B124="","",IFERROR($C124*$D124*IF((Override!$C$4="ON")*(COUNTIFS(Override!$B$11:$B$40,$B124,Override!$D$11:$D$40,7,Override!$E$11:$E$40,"&gt;=0")-COUNTIFS(Override!$B$11:$B$40,$B124,Override!$D$11:$D$40,7,Override!$E$11:$E$40,"&gt;=0",Override!$C$11:$C$40,"MXAU"))&gt;0,SUMIFS(Override!$E$11:$E$40,Override!$B$11:$B$40,$B124,Override!$D$11:$D$40,7)-SUMIFS(Override!$E$11:$E$40,Override!$B$11:$B$40,$B124,Override!$D$11:$D$40,7,Override!$C$11:$C$40,"MXAU"),Override!$I$159)/'AS51'!$B$3,"")))</f>
        <v/>
      </c>
      <c r="M124" s="77">
        <f>IF(M$13="","",IF($B124="","",IFERROR($C124*$D124*IF((Override!$C$4="ON")*(COUNTIFS(Override!$B$11:$B$40,$B124,Override!$D$11:$D$40,8,Override!$E$11:$E$40,"&gt;=0")-COUNTIFS(Override!$B$11:$B$40,$B124,Override!$D$11:$D$40,8,Override!$E$11:$E$40,"&gt;=0",Override!$C$11:$C$40,"MXAU"))&gt;0,SUMIFS(Override!$E$11:$E$40,Override!$B$11:$B$40,$B124,Override!$D$11:$D$40,8)-SUMIFS(Override!$E$11:$E$40,Override!$B$11:$B$40,$B124,Override!$D$11:$D$40,8,Override!$C$11:$C$40,"MXAU"),Override!$J$159)/'AS51'!$B$3,"")))</f>
        <v/>
      </c>
      <c r="N124" s="77">
        <f>IF(N$13="","",IF($B124="","",IFERROR($C124*$D124*IF((Override!$C$4="ON")*(COUNTIFS(Override!$B$11:$B$40,$B124,Override!$D$11:$D$40,9,Override!$E$11:$E$40,"&gt;=0")-COUNTIFS(Override!$B$11:$B$40,$B124,Override!$D$11:$D$40,9,Override!$E$11:$E$40,"&gt;=0",Override!$C$11:$C$40,"MXAU"))&gt;0,SUMIFS(Override!$E$11:$E$40,Override!$B$11:$B$40,$B124,Override!$D$11:$D$40,9)-SUMIFS(Override!$E$11:$E$40,Override!$B$11:$B$40,$B124,Override!$D$11:$D$40,9,Override!$C$11:$C$40,"MXAU"),Override!$K$159)/'AS51'!$B$3,"")))</f>
        <v/>
      </c>
      <c r="O124" s="77">
        <f>IF(O$13="","",IF($B124="","",IFERROR($C124*$D124*IF((Override!$C$4="ON")*(COUNTIFS(Override!$B$11:$B$40,$B124,Override!$D$11:$D$40,10,Override!$E$11:$E$40,"&gt;=0")-COUNTIFS(Override!$B$11:$B$40,$B124,Override!$D$11:$D$40,10,Override!$E$11:$E$40,"&gt;=0",Override!$C$11:$C$40,"MXAU"))&gt;0,SUMIFS(Override!$E$11:$E$40,Override!$B$11:$B$40,$B124,Override!$D$11:$D$40,10)-SUMIFS(Override!$E$11:$E$40,Override!$B$11:$B$40,$B124,Override!$D$11:$D$40,10,Override!$C$11:$C$40,"MXAU"),Override!$L$159)/'AS51'!$B$3,"")))</f>
        <v/>
      </c>
      <c r="P124" s="77">
        <f>IF(P$13="","",IF($B124="","",IFERROR($C124*$D124*IF((Override!$C$4="ON")*(COUNTIFS(Override!$B$11:$B$40,$B124,Override!$D$11:$D$40,11,Override!$E$11:$E$40,"&gt;=0")-COUNTIFS(Override!$B$11:$B$40,$B124,Override!$D$11:$D$40,11,Override!$E$11:$E$40,"&gt;=0",Override!$C$11:$C$40,"MXAU"))&gt;0,SUMIFS(Override!$E$11:$E$40,Override!$B$11:$B$40,$B124,Override!$D$11:$D$40,11)-SUMIFS(Override!$E$11:$E$40,Override!$B$11:$B$40,$B124,Override!$D$11:$D$40,11,Override!$C$11:$C$40,"MXAU"),Override!$M$159)/'AS51'!$B$3,"")))</f>
        <v/>
      </c>
      <c r="Q124" s="77">
        <f>IF(Q$13="","",IF($B124="","",IFERROR($C124*$D124*IF((Override!$C$4="ON")*(COUNTIFS(Override!$B$11:$B$40,$B124,Override!$D$11:$D$40,12,Override!$E$11:$E$40,"&gt;=0")-COUNTIFS(Override!$B$11:$B$40,$B124,Override!$D$11:$D$40,12,Override!$E$11:$E$40,"&gt;=0",Override!$C$11:$C$40,"MXAU"))&gt;0,SUMIFS(Override!$E$11:$E$40,Override!$B$11:$B$40,$B124,Override!$D$11:$D$40,12)-SUMIFS(Override!$E$11:$E$40,Override!$B$11:$B$40,$B124,Override!$D$11:$D$40,12,Override!$C$11:$C$40,"MXAU"),Override!$N$159)/'AS51'!$B$3,"")))</f>
        <v/>
      </c>
      <c r="R124" s="77">
        <f>IF(R$13="","",IF($B124="","",IFERROR($C124*$D124*IF((Override!$C$4="ON")*(COUNTIFS(Override!$B$11:$B$40,$B124,Override!$D$11:$D$40,13,Override!$E$11:$E$40,"&gt;=0")-COUNTIFS(Override!$B$11:$B$40,$B124,Override!$D$11:$D$40,13,Override!$E$11:$E$40,"&gt;=0",Override!$C$11:$C$40,"MXAU"))&gt;0,SUMIFS(Override!$E$11:$E$40,Override!$B$11:$B$40,$B124,Override!$D$11:$D$40,13)-SUMIFS(Override!$E$11:$E$40,Override!$B$11:$B$40,$B124,Override!$D$11:$D$40,13,Override!$C$11:$C$40,"MXAU"),Override!$O$159)/'AS51'!$B$3,"")))</f>
        <v/>
      </c>
      <c r="S124" s="77">
        <f>IF(S$13="","",IF($B124="","",IFERROR($C124*$D124*IF((Override!$C$4="ON")*(COUNTIFS(Override!$B$11:$B$40,$B124,Override!$D$11:$D$40,14,Override!$E$11:$E$40,"&gt;=0")-COUNTIFS(Override!$B$11:$B$40,$B124,Override!$D$11:$D$40,14,Override!$E$11:$E$40,"&gt;=0",Override!$C$11:$C$40,"MXAU"))&gt;0,SUMIFS(Override!$E$11:$E$40,Override!$B$11:$B$40,$B124,Override!$D$11:$D$40,14)-SUMIFS(Override!$E$11:$E$40,Override!$B$11:$B$40,$B124,Override!$D$11:$D$40,14,Override!$C$11:$C$40,"MXAU"),Override!$P$159)/'AS51'!$B$3,"")))</f>
        <v/>
      </c>
      <c r="T124" s="77">
        <f>IF(T$13="","",IF($B124="","",IFERROR($C124*$D124*IF((Override!$C$4="ON")*(COUNTIFS(Override!$B$11:$B$40,$B124,Override!$D$11:$D$40,15,Override!$E$11:$E$40,"&gt;=0")-COUNTIFS(Override!$B$11:$B$40,$B124,Override!$D$11:$D$40,15,Override!$E$11:$E$40,"&gt;=0",Override!$C$11:$C$40,"MXAU"))&gt;0,SUMIFS(Override!$E$11:$E$40,Override!$B$11:$B$40,$B124,Override!$D$11:$D$40,15)-SUMIFS(Override!$E$11:$E$40,Override!$B$11:$B$40,$B124,Override!$D$11:$D$40,15,Override!$C$11:$C$40,"MXAU"),Override!$Q$159)/'AS51'!$B$3,"")))</f>
        <v/>
      </c>
      <c r="U124" s="77">
        <f>IF(U$13="","",IF($B124="","",IFERROR($C124*$D124*IF((Override!$C$4="ON")*(COUNTIFS(Override!$B$11:$B$40,$B124,Override!$D$11:$D$40,16,Override!$E$11:$E$40,"&gt;=0")-COUNTIFS(Override!$B$11:$B$40,$B124,Override!$D$11:$D$40,16,Override!$E$11:$E$40,"&gt;=0",Override!$C$11:$C$40,"MXAU"))&gt;0,SUMIFS(Override!$E$11:$E$40,Override!$B$11:$B$40,$B124,Override!$D$11:$D$40,16)-SUMIFS(Override!$E$11:$E$40,Override!$B$11:$B$40,$B124,Override!$D$11:$D$40,16,Override!$C$11:$C$40,"MXAU"),Override!$R$159)/'AS51'!$B$3,"")))</f>
        <v/>
      </c>
      <c r="W124" s="77">
        <f>IF(W$13="","",IF($B124="","",IFERROR(F124*$E124/100,"")))</f>
        <v/>
      </c>
      <c r="X124" s="77">
        <f>IF(X$13="","",IF($B124="","",IFERROR(G124*$E124/100,"")))</f>
        <v/>
      </c>
      <c r="Y124" s="77">
        <f>IF(Y$13="","",IF($B124="","",IFERROR(H124*$E124/100,"")))</f>
        <v/>
      </c>
      <c r="Z124" s="77">
        <f>IF(Z$13="","",IF($B124="","",IFERROR(I124*$E124/100,"")))</f>
        <v/>
      </c>
      <c r="AA124" s="77">
        <f>IF(AA$13="","",IF($B124="","",IFERROR(J124*$E124/100,"")))</f>
        <v/>
      </c>
      <c r="AB124" s="77">
        <f>IF(AB$13="","",IF($B124="","",IFERROR(K124*$E124/100,"")))</f>
        <v/>
      </c>
      <c r="AC124" s="77">
        <f>IF(AC$13="","",IF($B124="","",IFERROR(L124*$E124/100,"")))</f>
        <v/>
      </c>
      <c r="AD124" s="77">
        <f>IF(AD$13="","",IF($B124="","",IFERROR(M124*$E124/100,"")))</f>
        <v/>
      </c>
      <c r="AE124" s="77">
        <f>IF(AE$13="","",IF($B124="","",IFERROR(N124*$E124/100,"")))</f>
        <v/>
      </c>
      <c r="AF124" s="77">
        <f>IF(AF$13="","",IF($B124="","",IFERROR(O124*$E124/100,"")))</f>
        <v/>
      </c>
      <c r="AG124" s="77">
        <f>IF(AG$13="","",IF($B124="","",IFERROR(P124*$E124/100,"")))</f>
        <v/>
      </c>
      <c r="AH124" s="77">
        <f>IF(AH$13="","",IF($B124="","",IFERROR(Q124*$E124/100,"")))</f>
        <v/>
      </c>
      <c r="AI124" s="77">
        <f>IF(AI$13="","",IF($B124="","",IFERROR(R124*$E124/100,"")))</f>
        <v/>
      </c>
      <c r="AJ124" s="77">
        <f>IF(AJ$13="","",IF($B124="","",IFERROR(S124*$E124/100,"")))</f>
        <v/>
      </c>
      <c r="AK124" s="77">
        <f>IF(AK$13="","",IF($B124="","",IFERROR(T124*$E124/100,"")))</f>
        <v/>
      </c>
      <c r="AL124" s="77">
        <f>IF(AL$13="","",IF($B124="","",IFERROR(U124*$E124/100,"")))</f>
        <v/>
      </c>
      <c r="AN124" s="77">
        <f>IF($B124="","",SUMIF($F$13:$U$13,"&lt;="&amp;Sector!$D$51,$F124:$U124))</f>
        <v/>
      </c>
      <c r="AO124" s="77">
        <f>IF($B124="","",SUMIF($W$13:$AL$13,"&lt;="&amp;Sector!$D$51,$W124:$AL124))</f>
        <v/>
      </c>
      <c r="AQ124" s="163">
        <f>IF(AQ$13="","",IF($B124="","",IFERROR($C124*$D124*SUMPRODUCT(('Dvd Calendar'!$E$1196:$CZ$1196&gt;AQ$12)*('Dvd Calendar'!$E$1196:$CZ$1196&lt;=AQ$13)*'Dvd Calendar'!$E$1199:$CZ$1199*(('Dvd Calendar'!$E$1201:$CZ$1201='Field Check'!$C$56)*('Field Check'!$C$56&lt;&gt;"")+('Dvd Calendar'!$E$1201:$CZ$1201='Field Check'!$C$57)*('Field Check'!$C$57&lt;&gt;"")))/'AS51'!$B$3,"")))</f>
        <v/>
      </c>
      <c r="AR124" s="163">
        <f>IF(AR$13="","",IF($B124="","",IFERROR($C124*$D124*SUMPRODUCT(('Dvd Calendar'!$E$1196:$CZ$1196&gt;AR$12)*('Dvd Calendar'!$E$1196:$CZ$1196&lt;=AR$13)*'Dvd Calendar'!$E$1199:$CZ$1199*(('Dvd Calendar'!$E$1201:$CZ$1201='Field Check'!$C$56)*('Field Check'!$C$56&lt;&gt;"")+('Dvd Calendar'!$E$1201:$CZ$1201='Field Check'!$C$57)*('Field Check'!$C$57&lt;&gt;"")))/'AS51'!$B$3,"")))</f>
        <v/>
      </c>
      <c r="AS124" s="163">
        <f>IF(AS$13="","",IF($B124="","",IFERROR($C124*$D124*SUMPRODUCT(('Dvd Calendar'!$E$1196:$CZ$1196&gt;AS$12)*('Dvd Calendar'!$E$1196:$CZ$1196&lt;=AS$13)*'Dvd Calendar'!$E$1199:$CZ$1199*(('Dvd Calendar'!$E$1201:$CZ$1201='Field Check'!$C$56)*('Field Check'!$C$56&lt;&gt;"")+('Dvd Calendar'!$E$1201:$CZ$1201='Field Check'!$C$57)*('Field Check'!$C$57&lt;&gt;"")))/'AS51'!$B$3,"")))</f>
        <v/>
      </c>
      <c r="AT124" s="163">
        <f>IF(AT$13="","",IF($B124="","",IFERROR($C124*$D124*SUMPRODUCT(('Dvd Calendar'!$E$1196:$CZ$1196&gt;AT$12)*('Dvd Calendar'!$E$1196:$CZ$1196&lt;=AT$13)*'Dvd Calendar'!$E$1199:$CZ$1199*(('Dvd Calendar'!$E$1201:$CZ$1201='Field Check'!$C$56)*('Field Check'!$C$56&lt;&gt;"")+('Dvd Calendar'!$E$1201:$CZ$1201='Field Check'!$C$57)*('Field Check'!$C$57&lt;&gt;"")))/'AS51'!$B$3,"")))</f>
        <v/>
      </c>
      <c r="AU124" s="163">
        <f>IF(AU$13="","",IF($B124="","",IFERROR($C124*$D124*SUMPRODUCT(('Dvd Calendar'!$E$1196:$CZ$1196&gt;AU$12)*('Dvd Calendar'!$E$1196:$CZ$1196&lt;=AU$13)*'Dvd Calendar'!$E$1199:$CZ$1199*(('Dvd Calendar'!$E$1201:$CZ$1201='Field Check'!$C$56)*('Field Check'!$C$56&lt;&gt;"")+('Dvd Calendar'!$E$1201:$CZ$1201='Field Check'!$C$57)*('Field Check'!$C$57&lt;&gt;"")))/'AS51'!$B$3,"")))</f>
        <v/>
      </c>
      <c r="AV124" s="163">
        <f>IF(AV$13="","",IF($B124="","",IFERROR($C124*$D124*SUMPRODUCT(('Dvd Calendar'!$E$1196:$CZ$1196&gt;AV$12)*('Dvd Calendar'!$E$1196:$CZ$1196&lt;=AV$13)*'Dvd Calendar'!$E$1199:$CZ$1199*(('Dvd Calendar'!$E$1201:$CZ$1201='Field Check'!$C$56)*('Field Check'!$C$56&lt;&gt;"")+('Dvd Calendar'!$E$1201:$CZ$1201='Field Check'!$C$57)*('Field Check'!$C$57&lt;&gt;"")))/'AS51'!$B$3,"")))</f>
        <v/>
      </c>
      <c r="AW124" s="163">
        <f>IF(AW$13="","",IF($B124="","",IFERROR($C124*$D124*SUMPRODUCT(('Dvd Calendar'!$E$1196:$CZ$1196&gt;AW$12)*('Dvd Calendar'!$E$1196:$CZ$1196&lt;=AW$13)*'Dvd Calendar'!$E$1199:$CZ$1199*(('Dvd Calendar'!$E$1201:$CZ$1201='Field Check'!$C$56)*('Field Check'!$C$56&lt;&gt;"")+('Dvd Calendar'!$E$1201:$CZ$1201='Field Check'!$C$57)*('Field Check'!$C$57&lt;&gt;"")))/'AS51'!$B$3,"")))</f>
        <v/>
      </c>
      <c r="AX124" s="163">
        <f>IF(AX$13="","",IF($B124="","",IFERROR($C124*$D124*SUMPRODUCT(('Dvd Calendar'!$E$1196:$CZ$1196&gt;AX$12)*('Dvd Calendar'!$E$1196:$CZ$1196&lt;=AX$13)*'Dvd Calendar'!$E$1199:$CZ$1199*(('Dvd Calendar'!$E$1201:$CZ$1201='Field Check'!$C$56)*('Field Check'!$C$56&lt;&gt;"")+('Dvd Calendar'!$E$1201:$CZ$1201='Field Check'!$C$57)*('Field Check'!$C$57&lt;&gt;"")))/'AS51'!$B$3,"")))</f>
        <v/>
      </c>
      <c r="AY124" s="163">
        <f>IF(AY$13="","",IF($B124="","",IFERROR($C124*$D124*SUMPRODUCT(('Dvd Calendar'!$E$1196:$CZ$1196&gt;AY$12)*('Dvd Calendar'!$E$1196:$CZ$1196&lt;=AY$13)*'Dvd Calendar'!$E$1199:$CZ$1199*(('Dvd Calendar'!$E$1201:$CZ$1201='Field Check'!$C$56)*('Field Check'!$C$56&lt;&gt;"")+('Dvd Calendar'!$E$1201:$CZ$1201='Field Check'!$C$57)*('Field Check'!$C$57&lt;&gt;"")))/'AS51'!$B$3,"")))</f>
        <v/>
      </c>
      <c r="AZ124" s="163">
        <f>IF(AZ$13="","",IF($B124="","",IFERROR($C124*$D124*SUMPRODUCT(('Dvd Calendar'!$E$1196:$CZ$1196&gt;AZ$12)*('Dvd Calendar'!$E$1196:$CZ$1196&lt;=AZ$13)*'Dvd Calendar'!$E$1199:$CZ$1199*(('Dvd Calendar'!$E$1201:$CZ$1201='Field Check'!$C$56)*('Field Check'!$C$56&lt;&gt;"")+('Dvd Calendar'!$E$1201:$CZ$1201='Field Check'!$C$57)*('Field Check'!$C$57&lt;&gt;"")))/'AS51'!$B$3,"")))</f>
        <v/>
      </c>
      <c r="BA124" s="163">
        <f>IF(BA$13="","",IF($B124="","",IFERROR($C124*$D124*SUMPRODUCT(('Dvd Calendar'!$E$1196:$CZ$1196&gt;BA$12)*('Dvd Calendar'!$E$1196:$CZ$1196&lt;=BA$13)*'Dvd Calendar'!$E$1199:$CZ$1199*(('Dvd Calendar'!$E$1201:$CZ$1201='Field Check'!$C$56)*('Field Check'!$C$56&lt;&gt;"")+('Dvd Calendar'!$E$1201:$CZ$1201='Field Check'!$C$57)*('Field Check'!$C$57&lt;&gt;"")))/'AS51'!$B$3,"")))</f>
        <v/>
      </c>
      <c r="BB124" s="163">
        <f>IF(BB$13="","",IF($B124="","",IFERROR($C124*$D124*SUMPRODUCT(('Dvd Calendar'!$E$1196:$CZ$1196&gt;BB$12)*('Dvd Calendar'!$E$1196:$CZ$1196&lt;=BB$13)*'Dvd Calendar'!$E$1199:$CZ$1199*(('Dvd Calendar'!$E$1201:$CZ$1201='Field Check'!$C$56)*('Field Check'!$C$56&lt;&gt;"")+('Dvd Calendar'!$E$1201:$CZ$1201='Field Check'!$C$57)*('Field Check'!$C$57&lt;&gt;"")))/'AS51'!$B$3,"")))</f>
        <v/>
      </c>
      <c r="BC124" s="163">
        <f>IF(BC$13="","",IF($B124="","",IFERROR($C124*$D124*SUMPRODUCT(('Dvd Calendar'!$E$1196:$CZ$1196&gt;BC$12)*('Dvd Calendar'!$E$1196:$CZ$1196&lt;=BC$13)*'Dvd Calendar'!$E$1199:$CZ$1199*(('Dvd Calendar'!$E$1201:$CZ$1201='Field Check'!$C$56)*('Field Check'!$C$56&lt;&gt;"")+('Dvd Calendar'!$E$1201:$CZ$1201='Field Check'!$C$57)*('Field Check'!$C$57&lt;&gt;"")))/'AS51'!$B$3,"")))</f>
        <v/>
      </c>
      <c r="BD124" s="163">
        <f>IF(BD$13="","",IF($B124="","",IFERROR($C124*$D124*SUMPRODUCT(('Dvd Calendar'!$E$1196:$CZ$1196&gt;BD$12)*('Dvd Calendar'!$E$1196:$CZ$1196&lt;=BD$13)*'Dvd Calendar'!$E$1199:$CZ$1199*(('Dvd Calendar'!$E$1201:$CZ$1201='Field Check'!$C$56)*('Field Check'!$C$56&lt;&gt;"")+('Dvd Calendar'!$E$1201:$CZ$1201='Field Check'!$C$57)*('Field Check'!$C$57&lt;&gt;"")))/'AS51'!$B$3,"")))</f>
        <v/>
      </c>
      <c r="BE124" s="163">
        <f>IF(BE$13="","",IF($B124="","",IFERROR($C124*$D124*SUMPRODUCT(('Dvd Calendar'!$E$1196:$CZ$1196&gt;BE$12)*('Dvd Calendar'!$E$1196:$CZ$1196&lt;=BE$13)*'Dvd Calendar'!$E$1199:$CZ$1199*(('Dvd Calendar'!$E$1201:$CZ$1201='Field Check'!$C$56)*('Field Check'!$C$56&lt;&gt;"")+('Dvd Calendar'!$E$1201:$CZ$1201='Field Check'!$C$57)*('Field Check'!$C$57&lt;&gt;"")))/'AS51'!$B$3,"")))</f>
        <v/>
      </c>
      <c r="BF124" s="163">
        <f>IF(BF$13="","",IF($B124="","",IFERROR($C124*$D124*SUMPRODUCT(('Dvd Calendar'!$E$1196:$CZ$1196&gt;BF$12)*('Dvd Calendar'!$E$1196:$CZ$1196&lt;=BF$13)*'Dvd Calendar'!$E$1199:$CZ$1199*(('Dvd Calendar'!$E$1201:$CZ$1201='Field Check'!$C$56)*('Field Check'!$C$56&lt;&gt;"")+('Dvd Calendar'!$E$1201:$CZ$1201='Field Check'!$C$57)*('Field Check'!$C$57&lt;&gt;"")))/'AS51'!$B$3,"")))</f>
        <v/>
      </c>
      <c r="BH124" s="163">
        <f>IF(BH$13="","",IF($B124="","",IFERROR(AQ124*$E124/100,"")))</f>
        <v/>
      </c>
      <c r="BI124" s="163">
        <f>IF(BI$13="","",IF($B124="","",IFERROR(AR124*$E124/100,"")))</f>
        <v/>
      </c>
      <c r="BJ124" s="163">
        <f>IF(BJ$13="","",IF($B124="","",IFERROR(AS124*$E124/100,"")))</f>
        <v/>
      </c>
      <c r="BK124" s="163">
        <f>IF(BK$13="","",IF($B124="","",IFERROR(AT124*$E124/100,"")))</f>
        <v/>
      </c>
      <c r="BL124" s="163">
        <f>IF(BL$13="","",IF($B124="","",IFERROR(AU124*$E124/100,"")))</f>
        <v/>
      </c>
      <c r="BM124" s="163">
        <f>IF(BM$13="","",IF($B124="","",IFERROR(AV124*$E124/100,"")))</f>
        <v/>
      </c>
      <c r="BN124" s="163">
        <f>IF(BN$13="","",IF($B124="","",IFERROR(AW124*$E124/100,"")))</f>
        <v/>
      </c>
      <c r="BO124" s="163">
        <f>IF(BO$13="","",IF($B124="","",IFERROR(AX124*$E124/100,"")))</f>
        <v/>
      </c>
      <c r="BP124" s="163">
        <f>IF(BP$13="","",IF($B124="","",IFERROR(AY124*$E124/100,"")))</f>
        <v/>
      </c>
      <c r="BQ124" s="163">
        <f>IF(BQ$13="","",IF($B124="","",IFERROR(AZ124*$E124/100,"")))</f>
        <v/>
      </c>
      <c r="BR124" s="163">
        <f>IF(BR$13="","",IF($B124="","",IFERROR(BA124*$E124/100,"")))</f>
        <v/>
      </c>
      <c r="BS124" s="163">
        <f>IF(BS$13="","",IF($B124="","",IFERROR(BB124*$E124/100,"")))</f>
        <v/>
      </c>
      <c r="BT124" s="163">
        <f>IF(BT$13="","",IF($B124="","",IFERROR(BC124*$E124/100,"")))</f>
        <v/>
      </c>
      <c r="BU124" s="163">
        <f>IF(BU$13="","",IF($B124="","",IFERROR(BD124*$E124/100,"")))</f>
        <v/>
      </c>
      <c r="BV124" s="163">
        <f>IF(BV$13="","",IF($B124="","",IFERROR(BE124*$E124/100,"")))</f>
        <v/>
      </c>
      <c r="BW124" s="163">
        <f>IF(BW$13="","",IF($B124="","",IFERROR(BF124*$E124/100,"")))</f>
        <v/>
      </c>
    </row>
    <row r="125">
      <c r="B125" s="126">
        <f>IF('AS51'!$C$115="","",'AS51'!$C$115)</f>
        <v/>
      </c>
      <c r="C125" s="74">
        <f>IF('AS51'!$B$115="","",'AS51'!$B$115)</f>
        <v/>
      </c>
      <c r="D125" s="75">
        <f>IFERROR('AS51'!$Q$115,1)</f>
        <v/>
      </c>
      <c r="E125" s="76">
        <f>IF($B125="","",IF(ISNUMBER('AS51'!$I$115),'AS51'!$I$115,'Index Summary'!$C$7))</f>
        <v/>
      </c>
      <c r="F125" s="77">
        <f>IF(F$13="","",IF($B125="","",IFERROR($C125*$D125*IF((Override!$C$4="ON")*(COUNTIFS(Override!$B$11:$B$40,$B125,Override!$D$11:$D$40,1,Override!$E$11:$E$40,"&gt;=0")-COUNTIFS(Override!$B$11:$B$40,$B125,Override!$D$11:$D$40,1,Override!$E$11:$E$40,"&gt;=0",Override!$C$11:$C$40,"MXAU"))&gt;0,SUMIFS(Override!$E$11:$E$40,Override!$B$11:$B$40,$B125,Override!$D$11:$D$40,1)-SUMIFS(Override!$E$11:$E$40,Override!$B$11:$B$40,$B125,Override!$D$11:$D$40,1,Override!$C$11:$C$40,"MXAU"),Override!$C$160)/'AS51'!$B$3,"")))</f>
        <v/>
      </c>
      <c r="G125" s="77">
        <f>IF(G$13="","",IF($B125="","",IFERROR($C125*$D125*IF((Override!$C$4="ON")*(COUNTIFS(Override!$B$11:$B$40,$B125,Override!$D$11:$D$40,2,Override!$E$11:$E$40,"&gt;=0")-COUNTIFS(Override!$B$11:$B$40,$B125,Override!$D$11:$D$40,2,Override!$E$11:$E$40,"&gt;=0",Override!$C$11:$C$40,"MXAU"))&gt;0,SUMIFS(Override!$E$11:$E$40,Override!$B$11:$B$40,$B125,Override!$D$11:$D$40,2)-SUMIFS(Override!$E$11:$E$40,Override!$B$11:$B$40,$B125,Override!$D$11:$D$40,2,Override!$C$11:$C$40,"MXAU"),Override!$D$160)/'AS51'!$B$3,"")))</f>
        <v/>
      </c>
      <c r="H125" s="77">
        <f>IF(H$13="","",IF($B125="","",IFERROR($C125*$D125*IF((Override!$C$4="ON")*(COUNTIFS(Override!$B$11:$B$40,$B125,Override!$D$11:$D$40,3,Override!$E$11:$E$40,"&gt;=0")-COUNTIFS(Override!$B$11:$B$40,$B125,Override!$D$11:$D$40,3,Override!$E$11:$E$40,"&gt;=0",Override!$C$11:$C$40,"MXAU"))&gt;0,SUMIFS(Override!$E$11:$E$40,Override!$B$11:$B$40,$B125,Override!$D$11:$D$40,3)-SUMIFS(Override!$E$11:$E$40,Override!$B$11:$B$40,$B125,Override!$D$11:$D$40,3,Override!$C$11:$C$40,"MXAU"),Override!$E$160)/'AS51'!$B$3,"")))</f>
        <v/>
      </c>
      <c r="I125" s="77">
        <f>IF(I$13="","",IF($B125="","",IFERROR($C125*$D125*IF((Override!$C$4="ON")*(COUNTIFS(Override!$B$11:$B$40,$B125,Override!$D$11:$D$40,4,Override!$E$11:$E$40,"&gt;=0")-COUNTIFS(Override!$B$11:$B$40,$B125,Override!$D$11:$D$40,4,Override!$E$11:$E$40,"&gt;=0",Override!$C$11:$C$40,"MXAU"))&gt;0,SUMIFS(Override!$E$11:$E$40,Override!$B$11:$B$40,$B125,Override!$D$11:$D$40,4)-SUMIFS(Override!$E$11:$E$40,Override!$B$11:$B$40,$B125,Override!$D$11:$D$40,4,Override!$C$11:$C$40,"MXAU"),Override!$F$160)/'AS51'!$B$3,"")))</f>
        <v/>
      </c>
      <c r="J125" s="77">
        <f>IF(J$13="","",IF($B125="","",IFERROR($C125*$D125*IF((Override!$C$4="ON")*(COUNTIFS(Override!$B$11:$B$40,$B125,Override!$D$11:$D$40,5,Override!$E$11:$E$40,"&gt;=0")-COUNTIFS(Override!$B$11:$B$40,$B125,Override!$D$11:$D$40,5,Override!$E$11:$E$40,"&gt;=0",Override!$C$11:$C$40,"MXAU"))&gt;0,SUMIFS(Override!$E$11:$E$40,Override!$B$11:$B$40,$B125,Override!$D$11:$D$40,5)-SUMIFS(Override!$E$11:$E$40,Override!$B$11:$B$40,$B125,Override!$D$11:$D$40,5,Override!$C$11:$C$40,"MXAU"),Override!$G$160)/'AS51'!$B$3,"")))</f>
        <v/>
      </c>
      <c r="K125" s="77">
        <f>IF(K$13="","",IF($B125="","",IFERROR($C125*$D125*IF((Override!$C$4="ON")*(COUNTIFS(Override!$B$11:$B$40,$B125,Override!$D$11:$D$40,6,Override!$E$11:$E$40,"&gt;=0")-COUNTIFS(Override!$B$11:$B$40,$B125,Override!$D$11:$D$40,6,Override!$E$11:$E$40,"&gt;=0",Override!$C$11:$C$40,"MXAU"))&gt;0,SUMIFS(Override!$E$11:$E$40,Override!$B$11:$B$40,$B125,Override!$D$11:$D$40,6)-SUMIFS(Override!$E$11:$E$40,Override!$B$11:$B$40,$B125,Override!$D$11:$D$40,6,Override!$C$11:$C$40,"MXAU"),Override!$H$160)/'AS51'!$B$3,"")))</f>
        <v/>
      </c>
      <c r="L125" s="77">
        <f>IF(L$13="","",IF($B125="","",IFERROR($C125*$D125*IF((Override!$C$4="ON")*(COUNTIFS(Override!$B$11:$B$40,$B125,Override!$D$11:$D$40,7,Override!$E$11:$E$40,"&gt;=0")-COUNTIFS(Override!$B$11:$B$40,$B125,Override!$D$11:$D$40,7,Override!$E$11:$E$40,"&gt;=0",Override!$C$11:$C$40,"MXAU"))&gt;0,SUMIFS(Override!$E$11:$E$40,Override!$B$11:$B$40,$B125,Override!$D$11:$D$40,7)-SUMIFS(Override!$E$11:$E$40,Override!$B$11:$B$40,$B125,Override!$D$11:$D$40,7,Override!$C$11:$C$40,"MXAU"),Override!$I$160)/'AS51'!$B$3,"")))</f>
        <v/>
      </c>
      <c r="M125" s="77">
        <f>IF(M$13="","",IF($B125="","",IFERROR($C125*$D125*IF((Override!$C$4="ON")*(COUNTIFS(Override!$B$11:$B$40,$B125,Override!$D$11:$D$40,8,Override!$E$11:$E$40,"&gt;=0")-COUNTIFS(Override!$B$11:$B$40,$B125,Override!$D$11:$D$40,8,Override!$E$11:$E$40,"&gt;=0",Override!$C$11:$C$40,"MXAU"))&gt;0,SUMIFS(Override!$E$11:$E$40,Override!$B$11:$B$40,$B125,Override!$D$11:$D$40,8)-SUMIFS(Override!$E$11:$E$40,Override!$B$11:$B$40,$B125,Override!$D$11:$D$40,8,Override!$C$11:$C$40,"MXAU"),Override!$J$160)/'AS51'!$B$3,"")))</f>
        <v/>
      </c>
      <c r="N125" s="77">
        <f>IF(N$13="","",IF($B125="","",IFERROR($C125*$D125*IF((Override!$C$4="ON")*(COUNTIFS(Override!$B$11:$B$40,$B125,Override!$D$11:$D$40,9,Override!$E$11:$E$40,"&gt;=0")-COUNTIFS(Override!$B$11:$B$40,$B125,Override!$D$11:$D$40,9,Override!$E$11:$E$40,"&gt;=0",Override!$C$11:$C$40,"MXAU"))&gt;0,SUMIFS(Override!$E$11:$E$40,Override!$B$11:$B$40,$B125,Override!$D$11:$D$40,9)-SUMIFS(Override!$E$11:$E$40,Override!$B$11:$B$40,$B125,Override!$D$11:$D$40,9,Override!$C$11:$C$40,"MXAU"),Override!$K$160)/'AS51'!$B$3,"")))</f>
        <v/>
      </c>
      <c r="O125" s="77">
        <f>IF(O$13="","",IF($B125="","",IFERROR($C125*$D125*IF((Override!$C$4="ON")*(COUNTIFS(Override!$B$11:$B$40,$B125,Override!$D$11:$D$40,10,Override!$E$11:$E$40,"&gt;=0")-COUNTIFS(Override!$B$11:$B$40,$B125,Override!$D$11:$D$40,10,Override!$E$11:$E$40,"&gt;=0",Override!$C$11:$C$40,"MXAU"))&gt;0,SUMIFS(Override!$E$11:$E$40,Override!$B$11:$B$40,$B125,Override!$D$11:$D$40,10)-SUMIFS(Override!$E$11:$E$40,Override!$B$11:$B$40,$B125,Override!$D$11:$D$40,10,Override!$C$11:$C$40,"MXAU"),Override!$L$160)/'AS51'!$B$3,"")))</f>
        <v/>
      </c>
      <c r="P125" s="77">
        <f>IF(P$13="","",IF($B125="","",IFERROR($C125*$D125*IF((Override!$C$4="ON")*(COUNTIFS(Override!$B$11:$B$40,$B125,Override!$D$11:$D$40,11,Override!$E$11:$E$40,"&gt;=0")-COUNTIFS(Override!$B$11:$B$40,$B125,Override!$D$11:$D$40,11,Override!$E$11:$E$40,"&gt;=0",Override!$C$11:$C$40,"MXAU"))&gt;0,SUMIFS(Override!$E$11:$E$40,Override!$B$11:$B$40,$B125,Override!$D$11:$D$40,11)-SUMIFS(Override!$E$11:$E$40,Override!$B$11:$B$40,$B125,Override!$D$11:$D$40,11,Override!$C$11:$C$40,"MXAU"),Override!$M$160)/'AS51'!$B$3,"")))</f>
        <v/>
      </c>
      <c r="Q125" s="77">
        <f>IF(Q$13="","",IF($B125="","",IFERROR($C125*$D125*IF((Override!$C$4="ON")*(COUNTIFS(Override!$B$11:$B$40,$B125,Override!$D$11:$D$40,12,Override!$E$11:$E$40,"&gt;=0")-COUNTIFS(Override!$B$11:$B$40,$B125,Override!$D$11:$D$40,12,Override!$E$11:$E$40,"&gt;=0",Override!$C$11:$C$40,"MXAU"))&gt;0,SUMIFS(Override!$E$11:$E$40,Override!$B$11:$B$40,$B125,Override!$D$11:$D$40,12)-SUMIFS(Override!$E$11:$E$40,Override!$B$11:$B$40,$B125,Override!$D$11:$D$40,12,Override!$C$11:$C$40,"MXAU"),Override!$N$160)/'AS51'!$B$3,"")))</f>
        <v/>
      </c>
      <c r="R125" s="77">
        <f>IF(R$13="","",IF($B125="","",IFERROR($C125*$D125*IF((Override!$C$4="ON")*(COUNTIFS(Override!$B$11:$B$40,$B125,Override!$D$11:$D$40,13,Override!$E$11:$E$40,"&gt;=0")-COUNTIFS(Override!$B$11:$B$40,$B125,Override!$D$11:$D$40,13,Override!$E$11:$E$40,"&gt;=0",Override!$C$11:$C$40,"MXAU"))&gt;0,SUMIFS(Override!$E$11:$E$40,Override!$B$11:$B$40,$B125,Override!$D$11:$D$40,13)-SUMIFS(Override!$E$11:$E$40,Override!$B$11:$B$40,$B125,Override!$D$11:$D$40,13,Override!$C$11:$C$40,"MXAU"),Override!$O$160)/'AS51'!$B$3,"")))</f>
        <v/>
      </c>
      <c r="S125" s="77">
        <f>IF(S$13="","",IF($B125="","",IFERROR($C125*$D125*IF((Override!$C$4="ON")*(COUNTIFS(Override!$B$11:$B$40,$B125,Override!$D$11:$D$40,14,Override!$E$11:$E$40,"&gt;=0")-COUNTIFS(Override!$B$11:$B$40,$B125,Override!$D$11:$D$40,14,Override!$E$11:$E$40,"&gt;=0",Override!$C$11:$C$40,"MXAU"))&gt;0,SUMIFS(Override!$E$11:$E$40,Override!$B$11:$B$40,$B125,Override!$D$11:$D$40,14)-SUMIFS(Override!$E$11:$E$40,Override!$B$11:$B$40,$B125,Override!$D$11:$D$40,14,Override!$C$11:$C$40,"MXAU"),Override!$P$160)/'AS51'!$B$3,"")))</f>
        <v/>
      </c>
      <c r="T125" s="77">
        <f>IF(T$13="","",IF($B125="","",IFERROR($C125*$D125*IF((Override!$C$4="ON")*(COUNTIFS(Override!$B$11:$B$40,$B125,Override!$D$11:$D$40,15,Override!$E$11:$E$40,"&gt;=0")-COUNTIFS(Override!$B$11:$B$40,$B125,Override!$D$11:$D$40,15,Override!$E$11:$E$40,"&gt;=0",Override!$C$11:$C$40,"MXAU"))&gt;0,SUMIFS(Override!$E$11:$E$40,Override!$B$11:$B$40,$B125,Override!$D$11:$D$40,15)-SUMIFS(Override!$E$11:$E$40,Override!$B$11:$B$40,$B125,Override!$D$11:$D$40,15,Override!$C$11:$C$40,"MXAU"),Override!$Q$160)/'AS51'!$B$3,"")))</f>
        <v/>
      </c>
      <c r="U125" s="77">
        <f>IF(U$13="","",IF($B125="","",IFERROR($C125*$D125*IF((Override!$C$4="ON")*(COUNTIFS(Override!$B$11:$B$40,$B125,Override!$D$11:$D$40,16,Override!$E$11:$E$40,"&gt;=0")-COUNTIFS(Override!$B$11:$B$40,$B125,Override!$D$11:$D$40,16,Override!$E$11:$E$40,"&gt;=0",Override!$C$11:$C$40,"MXAU"))&gt;0,SUMIFS(Override!$E$11:$E$40,Override!$B$11:$B$40,$B125,Override!$D$11:$D$40,16)-SUMIFS(Override!$E$11:$E$40,Override!$B$11:$B$40,$B125,Override!$D$11:$D$40,16,Override!$C$11:$C$40,"MXAU"),Override!$R$160)/'AS51'!$B$3,"")))</f>
        <v/>
      </c>
      <c r="W125" s="77">
        <f>IF(W$13="","",IF($B125="","",IFERROR(F125*$E125/100,"")))</f>
        <v/>
      </c>
      <c r="X125" s="77">
        <f>IF(X$13="","",IF($B125="","",IFERROR(G125*$E125/100,"")))</f>
        <v/>
      </c>
      <c r="Y125" s="77">
        <f>IF(Y$13="","",IF($B125="","",IFERROR(H125*$E125/100,"")))</f>
        <v/>
      </c>
      <c r="Z125" s="77">
        <f>IF(Z$13="","",IF($B125="","",IFERROR(I125*$E125/100,"")))</f>
        <v/>
      </c>
      <c r="AA125" s="77">
        <f>IF(AA$13="","",IF($B125="","",IFERROR(J125*$E125/100,"")))</f>
        <v/>
      </c>
      <c r="AB125" s="77">
        <f>IF(AB$13="","",IF($B125="","",IFERROR(K125*$E125/100,"")))</f>
        <v/>
      </c>
      <c r="AC125" s="77">
        <f>IF(AC$13="","",IF($B125="","",IFERROR(L125*$E125/100,"")))</f>
        <v/>
      </c>
      <c r="AD125" s="77">
        <f>IF(AD$13="","",IF($B125="","",IFERROR(M125*$E125/100,"")))</f>
        <v/>
      </c>
      <c r="AE125" s="77">
        <f>IF(AE$13="","",IF($B125="","",IFERROR(N125*$E125/100,"")))</f>
        <v/>
      </c>
      <c r="AF125" s="77">
        <f>IF(AF$13="","",IF($B125="","",IFERROR(O125*$E125/100,"")))</f>
        <v/>
      </c>
      <c r="AG125" s="77">
        <f>IF(AG$13="","",IF($B125="","",IFERROR(P125*$E125/100,"")))</f>
        <v/>
      </c>
      <c r="AH125" s="77">
        <f>IF(AH$13="","",IF($B125="","",IFERROR(Q125*$E125/100,"")))</f>
        <v/>
      </c>
      <c r="AI125" s="77">
        <f>IF(AI$13="","",IF($B125="","",IFERROR(R125*$E125/100,"")))</f>
        <v/>
      </c>
      <c r="AJ125" s="77">
        <f>IF(AJ$13="","",IF($B125="","",IFERROR(S125*$E125/100,"")))</f>
        <v/>
      </c>
      <c r="AK125" s="77">
        <f>IF(AK$13="","",IF($B125="","",IFERROR(T125*$E125/100,"")))</f>
        <v/>
      </c>
      <c r="AL125" s="77">
        <f>IF(AL$13="","",IF($B125="","",IFERROR(U125*$E125/100,"")))</f>
        <v/>
      </c>
      <c r="AN125" s="77">
        <f>IF($B125="","",SUMIF($F$13:$U$13,"&lt;="&amp;Sector!$D$51,$F125:$U125))</f>
        <v/>
      </c>
      <c r="AO125" s="77">
        <f>IF($B125="","",SUMIF($W$13:$AL$13,"&lt;="&amp;Sector!$D$51,$W125:$AL125))</f>
        <v/>
      </c>
      <c r="AQ125" s="163">
        <f>IF(AQ$13="","",IF($B125="","",IFERROR($C125*$D125*SUMPRODUCT(('Dvd Calendar'!$E$1207:$CZ$1207&gt;AQ$12)*('Dvd Calendar'!$E$1207:$CZ$1207&lt;=AQ$13)*'Dvd Calendar'!$E$1210:$CZ$1210*(('Dvd Calendar'!$E$1212:$CZ$1212='Field Check'!$C$56)*('Field Check'!$C$56&lt;&gt;"")+('Dvd Calendar'!$E$1212:$CZ$1212='Field Check'!$C$57)*('Field Check'!$C$57&lt;&gt;"")))/'AS51'!$B$3,"")))</f>
        <v/>
      </c>
      <c r="AR125" s="163">
        <f>IF(AR$13="","",IF($B125="","",IFERROR($C125*$D125*SUMPRODUCT(('Dvd Calendar'!$E$1207:$CZ$1207&gt;AR$12)*('Dvd Calendar'!$E$1207:$CZ$1207&lt;=AR$13)*'Dvd Calendar'!$E$1210:$CZ$1210*(('Dvd Calendar'!$E$1212:$CZ$1212='Field Check'!$C$56)*('Field Check'!$C$56&lt;&gt;"")+('Dvd Calendar'!$E$1212:$CZ$1212='Field Check'!$C$57)*('Field Check'!$C$57&lt;&gt;"")))/'AS51'!$B$3,"")))</f>
        <v/>
      </c>
      <c r="AS125" s="163">
        <f>IF(AS$13="","",IF($B125="","",IFERROR($C125*$D125*SUMPRODUCT(('Dvd Calendar'!$E$1207:$CZ$1207&gt;AS$12)*('Dvd Calendar'!$E$1207:$CZ$1207&lt;=AS$13)*'Dvd Calendar'!$E$1210:$CZ$1210*(('Dvd Calendar'!$E$1212:$CZ$1212='Field Check'!$C$56)*('Field Check'!$C$56&lt;&gt;"")+('Dvd Calendar'!$E$1212:$CZ$1212='Field Check'!$C$57)*('Field Check'!$C$57&lt;&gt;"")))/'AS51'!$B$3,"")))</f>
        <v/>
      </c>
      <c r="AT125" s="163">
        <f>IF(AT$13="","",IF($B125="","",IFERROR($C125*$D125*SUMPRODUCT(('Dvd Calendar'!$E$1207:$CZ$1207&gt;AT$12)*('Dvd Calendar'!$E$1207:$CZ$1207&lt;=AT$13)*'Dvd Calendar'!$E$1210:$CZ$1210*(('Dvd Calendar'!$E$1212:$CZ$1212='Field Check'!$C$56)*('Field Check'!$C$56&lt;&gt;"")+('Dvd Calendar'!$E$1212:$CZ$1212='Field Check'!$C$57)*('Field Check'!$C$57&lt;&gt;"")))/'AS51'!$B$3,"")))</f>
        <v/>
      </c>
      <c r="AU125" s="163">
        <f>IF(AU$13="","",IF($B125="","",IFERROR($C125*$D125*SUMPRODUCT(('Dvd Calendar'!$E$1207:$CZ$1207&gt;AU$12)*('Dvd Calendar'!$E$1207:$CZ$1207&lt;=AU$13)*'Dvd Calendar'!$E$1210:$CZ$1210*(('Dvd Calendar'!$E$1212:$CZ$1212='Field Check'!$C$56)*('Field Check'!$C$56&lt;&gt;"")+('Dvd Calendar'!$E$1212:$CZ$1212='Field Check'!$C$57)*('Field Check'!$C$57&lt;&gt;"")))/'AS51'!$B$3,"")))</f>
        <v/>
      </c>
      <c r="AV125" s="163">
        <f>IF(AV$13="","",IF($B125="","",IFERROR($C125*$D125*SUMPRODUCT(('Dvd Calendar'!$E$1207:$CZ$1207&gt;AV$12)*('Dvd Calendar'!$E$1207:$CZ$1207&lt;=AV$13)*'Dvd Calendar'!$E$1210:$CZ$1210*(('Dvd Calendar'!$E$1212:$CZ$1212='Field Check'!$C$56)*('Field Check'!$C$56&lt;&gt;"")+('Dvd Calendar'!$E$1212:$CZ$1212='Field Check'!$C$57)*('Field Check'!$C$57&lt;&gt;"")))/'AS51'!$B$3,"")))</f>
        <v/>
      </c>
      <c r="AW125" s="163">
        <f>IF(AW$13="","",IF($B125="","",IFERROR($C125*$D125*SUMPRODUCT(('Dvd Calendar'!$E$1207:$CZ$1207&gt;AW$12)*('Dvd Calendar'!$E$1207:$CZ$1207&lt;=AW$13)*'Dvd Calendar'!$E$1210:$CZ$1210*(('Dvd Calendar'!$E$1212:$CZ$1212='Field Check'!$C$56)*('Field Check'!$C$56&lt;&gt;"")+('Dvd Calendar'!$E$1212:$CZ$1212='Field Check'!$C$57)*('Field Check'!$C$57&lt;&gt;"")))/'AS51'!$B$3,"")))</f>
        <v/>
      </c>
      <c r="AX125" s="163">
        <f>IF(AX$13="","",IF($B125="","",IFERROR($C125*$D125*SUMPRODUCT(('Dvd Calendar'!$E$1207:$CZ$1207&gt;AX$12)*('Dvd Calendar'!$E$1207:$CZ$1207&lt;=AX$13)*'Dvd Calendar'!$E$1210:$CZ$1210*(('Dvd Calendar'!$E$1212:$CZ$1212='Field Check'!$C$56)*('Field Check'!$C$56&lt;&gt;"")+('Dvd Calendar'!$E$1212:$CZ$1212='Field Check'!$C$57)*('Field Check'!$C$57&lt;&gt;"")))/'AS51'!$B$3,"")))</f>
        <v/>
      </c>
      <c r="AY125" s="163">
        <f>IF(AY$13="","",IF($B125="","",IFERROR($C125*$D125*SUMPRODUCT(('Dvd Calendar'!$E$1207:$CZ$1207&gt;AY$12)*('Dvd Calendar'!$E$1207:$CZ$1207&lt;=AY$13)*'Dvd Calendar'!$E$1210:$CZ$1210*(('Dvd Calendar'!$E$1212:$CZ$1212='Field Check'!$C$56)*('Field Check'!$C$56&lt;&gt;"")+('Dvd Calendar'!$E$1212:$CZ$1212='Field Check'!$C$57)*('Field Check'!$C$57&lt;&gt;"")))/'AS51'!$B$3,"")))</f>
        <v/>
      </c>
      <c r="AZ125" s="163">
        <f>IF(AZ$13="","",IF($B125="","",IFERROR($C125*$D125*SUMPRODUCT(('Dvd Calendar'!$E$1207:$CZ$1207&gt;AZ$12)*('Dvd Calendar'!$E$1207:$CZ$1207&lt;=AZ$13)*'Dvd Calendar'!$E$1210:$CZ$1210*(('Dvd Calendar'!$E$1212:$CZ$1212='Field Check'!$C$56)*('Field Check'!$C$56&lt;&gt;"")+('Dvd Calendar'!$E$1212:$CZ$1212='Field Check'!$C$57)*('Field Check'!$C$57&lt;&gt;"")))/'AS51'!$B$3,"")))</f>
        <v/>
      </c>
      <c r="BA125" s="163">
        <f>IF(BA$13="","",IF($B125="","",IFERROR($C125*$D125*SUMPRODUCT(('Dvd Calendar'!$E$1207:$CZ$1207&gt;BA$12)*('Dvd Calendar'!$E$1207:$CZ$1207&lt;=BA$13)*'Dvd Calendar'!$E$1210:$CZ$1210*(('Dvd Calendar'!$E$1212:$CZ$1212='Field Check'!$C$56)*('Field Check'!$C$56&lt;&gt;"")+('Dvd Calendar'!$E$1212:$CZ$1212='Field Check'!$C$57)*('Field Check'!$C$57&lt;&gt;"")))/'AS51'!$B$3,"")))</f>
        <v/>
      </c>
      <c r="BB125" s="163">
        <f>IF(BB$13="","",IF($B125="","",IFERROR($C125*$D125*SUMPRODUCT(('Dvd Calendar'!$E$1207:$CZ$1207&gt;BB$12)*('Dvd Calendar'!$E$1207:$CZ$1207&lt;=BB$13)*'Dvd Calendar'!$E$1210:$CZ$1210*(('Dvd Calendar'!$E$1212:$CZ$1212='Field Check'!$C$56)*('Field Check'!$C$56&lt;&gt;"")+('Dvd Calendar'!$E$1212:$CZ$1212='Field Check'!$C$57)*('Field Check'!$C$57&lt;&gt;"")))/'AS51'!$B$3,"")))</f>
        <v/>
      </c>
      <c r="BC125" s="163">
        <f>IF(BC$13="","",IF($B125="","",IFERROR($C125*$D125*SUMPRODUCT(('Dvd Calendar'!$E$1207:$CZ$1207&gt;BC$12)*('Dvd Calendar'!$E$1207:$CZ$1207&lt;=BC$13)*'Dvd Calendar'!$E$1210:$CZ$1210*(('Dvd Calendar'!$E$1212:$CZ$1212='Field Check'!$C$56)*('Field Check'!$C$56&lt;&gt;"")+('Dvd Calendar'!$E$1212:$CZ$1212='Field Check'!$C$57)*('Field Check'!$C$57&lt;&gt;"")))/'AS51'!$B$3,"")))</f>
        <v/>
      </c>
      <c r="BD125" s="163">
        <f>IF(BD$13="","",IF($B125="","",IFERROR($C125*$D125*SUMPRODUCT(('Dvd Calendar'!$E$1207:$CZ$1207&gt;BD$12)*('Dvd Calendar'!$E$1207:$CZ$1207&lt;=BD$13)*'Dvd Calendar'!$E$1210:$CZ$1210*(('Dvd Calendar'!$E$1212:$CZ$1212='Field Check'!$C$56)*('Field Check'!$C$56&lt;&gt;"")+('Dvd Calendar'!$E$1212:$CZ$1212='Field Check'!$C$57)*('Field Check'!$C$57&lt;&gt;"")))/'AS51'!$B$3,"")))</f>
        <v/>
      </c>
      <c r="BE125" s="163">
        <f>IF(BE$13="","",IF($B125="","",IFERROR($C125*$D125*SUMPRODUCT(('Dvd Calendar'!$E$1207:$CZ$1207&gt;BE$12)*('Dvd Calendar'!$E$1207:$CZ$1207&lt;=BE$13)*'Dvd Calendar'!$E$1210:$CZ$1210*(('Dvd Calendar'!$E$1212:$CZ$1212='Field Check'!$C$56)*('Field Check'!$C$56&lt;&gt;"")+('Dvd Calendar'!$E$1212:$CZ$1212='Field Check'!$C$57)*('Field Check'!$C$57&lt;&gt;"")))/'AS51'!$B$3,"")))</f>
        <v/>
      </c>
      <c r="BF125" s="163">
        <f>IF(BF$13="","",IF($B125="","",IFERROR($C125*$D125*SUMPRODUCT(('Dvd Calendar'!$E$1207:$CZ$1207&gt;BF$12)*('Dvd Calendar'!$E$1207:$CZ$1207&lt;=BF$13)*'Dvd Calendar'!$E$1210:$CZ$1210*(('Dvd Calendar'!$E$1212:$CZ$1212='Field Check'!$C$56)*('Field Check'!$C$56&lt;&gt;"")+('Dvd Calendar'!$E$1212:$CZ$1212='Field Check'!$C$57)*('Field Check'!$C$57&lt;&gt;"")))/'AS51'!$B$3,"")))</f>
        <v/>
      </c>
      <c r="BH125" s="163">
        <f>IF(BH$13="","",IF($B125="","",IFERROR(AQ125*$E125/100,"")))</f>
        <v/>
      </c>
      <c r="BI125" s="163">
        <f>IF(BI$13="","",IF($B125="","",IFERROR(AR125*$E125/100,"")))</f>
        <v/>
      </c>
      <c r="BJ125" s="163">
        <f>IF(BJ$13="","",IF($B125="","",IFERROR(AS125*$E125/100,"")))</f>
        <v/>
      </c>
      <c r="BK125" s="163">
        <f>IF(BK$13="","",IF($B125="","",IFERROR(AT125*$E125/100,"")))</f>
        <v/>
      </c>
      <c r="BL125" s="163">
        <f>IF(BL$13="","",IF($B125="","",IFERROR(AU125*$E125/100,"")))</f>
        <v/>
      </c>
      <c r="BM125" s="163">
        <f>IF(BM$13="","",IF($B125="","",IFERROR(AV125*$E125/100,"")))</f>
        <v/>
      </c>
      <c r="BN125" s="163">
        <f>IF(BN$13="","",IF($B125="","",IFERROR(AW125*$E125/100,"")))</f>
        <v/>
      </c>
      <c r="BO125" s="163">
        <f>IF(BO$13="","",IF($B125="","",IFERROR(AX125*$E125/100,"")))</f>
        <v/>
      </c>
      <c r="BP125" s="163">
        <f>IF(BP$13="","",IF($B125="","",IFERROR(AY125*$E125/100,"")))</f>
        <v/>
      </c>
      <c r="BQ125" s="163">
        <f>IF(BQ$13="","",IF($B125="","",IFERROR(AZ125*$E125/100,"")))</f>
        <v/>
      </c>
      <c r="BR125" s="163">
        <f>IF(BR$13="","",IF($B125="","",IFERROR(BA125*$E125/100,"")))</f>
        <v/>
      </c>
      <c r="BS125" s="163">
        <f>IF(BS$13="","",IF($B125="","",IFERROR(BB125*$E125/100,"")))</f>
        <v/>
      </c>
      <c r="BT125" s="163">
        <f>IF(BT$13="","",IF($B125="","",IFERROR(BC125*$E125/100,"")))</f>
        <v/>
      </c>
      <c r="BU125" s="163">
        <f>IF(BU$13="","",IF($B125="","",IFERROR(BD125*$E125/100,"")))</f>
        <v/>
      </c>
      <c r="BV125" s="163">
        <f>IF(BV$13="","",IF($B125="","",IFERROR(BE125*$E125/100,"")))</f>
        <v/>
      </c>
      <c r="BW125" s="163">
        <f>IF(BW$13="","",IF($B125="","",IFERROR(BF125*$E125/100,"")))</f>
        <v/>
      </c>
    </row>
    <row r="126">
      <c r="B126" s="126">
        <f>IF('AS51'!$C$116="","",'AS51'!$C$116)</f>
        <v/>
      </c>
      <c r="C126" s="74">
        <f>IF('AS51'!$B$116="","",'AS51'!$B$116)</f>
        <v/>
      </c>
      <c r="D126" s="75">
        <f>IFERROR('AS51'!$Q$116,1)</f>
        <v/>
      </c>
      <c r="E126" s="76">
        <f>IF($B126="","",IF(ISNUMBER('AS51'!$I$116),'AS51'!$I$116,'Index Summary'!$C$7))</f>
        <v/>
      </c>
      <c r="F126" s="77">
        <f>IF(F$13="","",IF($B126="","",IFERROR($C126*$D126*IF((Override!$C$4="ON")*(COUNTIFS(Override!$B$11:$B$40,$B126,Override!$D$11:$D$40,1,Override!$E$11:$E$40,"&gt;=0")-COUNTIFS(Override!$B$11:$B$40,$B126,Override!$D$11:$D$40,1,Override!$E$11:$E$40,"&gt;=0",Override!$C$11:$C$40,"MXAU"))&gt;0,SUMIFS(Override!$E$11:$E$40,Override!$B$11:$B$40,$B126,Override!$D$11:$D$40,1)-SUMIFS(Override!$E$11:$E$40,Override!$B$11:$B$40,$B126,Override!$D$11:$D$40,1,Override!$C$11:$C$40,"MXAU"),Override!$C$161)/'AS51'!$B$3,"")))</f>
        <v/>
      </c>
      <c r="G126" s="77">
        <f>IF(G$13="","",IF($B126="","",IFERROR($C126*$D126*IF((Override!$C$4="ON")*(COUNTIFS(Override!$B$11:$B$40,$B126,Override!$D$11:$D$40,2,Override!$E$11:$E$40,"&gt;=0")-COUNTIFS(Override!$B$11:$B$40,$B126,Override!$D$11:$D$40,2,Override!$E$11:$E$40,"&gt;=0",Override!$C$11:$C$40,"MXAU"))&gt;0,SUMIFS(Override!$E$11:$E$40,Override!$B$11:$B$40,$B126,Override!$D$11:$D$40,2)-SUMIFS(Override!$E$11:$E$40,Override!$B$11:$B$40,$B126,Override!$D$11:$D$40,2,Override!$C$11:$C$40,"MXAU"),Override!$D$161)/'AS51'!$B$3,"")))</f>
        <v/>
      </c>
      <c r="H126" s="77">
        <f>IF(H$13="","",IF($B126="","",IFERROR($C126*$D126*IF((Override!$C$4="ON")*(COUNTIFS(Override!$B$11:$B$40,$B126,Override!$D$11:$D$40,3,Override!$E$11:$E$40,"&gt;=0")-COUNTIFS(Override!$B$11:$B$40,$B126,Override!$D$11:$D$40,3,Override!$E$11:$E$40,"&gt;=0",Override!$C$11:$C$40,"MXAU"))&gt;0,SUMIFS(Override!$E$11:$E$40,Override!$B$11:$B$40,$B126,Override!$D$11:$D$40,3)-SUMIFS(Override!$E$11:$E$40,Override!$B$11:$B$40,$B126,Override!$D$11:$D$40,3,Override!$C$11:$C$40,"MXAU"),Override!$E$161)/'AS51'!$B$3,"")))</f>
        <v/>
      </c>
      <c r="I126" s="77">
        <f>IF(I$13="","",IF($B126="","",IFERROR($C126*$D126*IF((Override!$C$4="ON")*(COUNTIFS(Override!$B$11:$B$40,$B126,Override!$D$11:$D$40,4,Override!$E$11:$E$40,"&gt;=0")-COUNTIFS(Override!$B$11:$B$40,$B126,Override!$D$11:$D$40,4,Override!$E$11:$E$40,"&gt;=0",Override!$C$11:$C$40,"MXAU"))&gt;0,SUMIFS(Override!$E$11:$E$40,Override!$B$11:$B$40,$B126,Override!$D$11:$D$40,4)-SUMIFS(Override!$E$11:$E$40,Override!$B$11:$B$40,$B126,Override!$D$11:$D$40,4,Override!$C$11:$C$40,"MXAU"),Override!$F$161)/'AS51'!$B$3,"")))</f>
        <v/>
      </c>
      <c r="J126" s="77">
        <f>IF(J$13="","",IF($B126="","",IFERROR($C126*$D126*IF((Override!$C$4="ON")*(COUNTIFS(Override!$B$11:$B$40,$B126,Override!$D$11:$D$40,5,Override!$E$11:$E$40,"&gt;=0")-COUNTIFS(Override!$B$11:$B$40,$B126,Override!$D$11:$D$40,5,Override!$E$11:$E$40,"&gt;=0",Override!$C$11:$C$40,"MXAU"))&gt;0,SUMIFS(Override!$E$11:$E$40,Override!$B$11:$B$40,$B126,Override!$D$11:$D$40,5)-SUMIFS(Override!$E$11:$E$40,Override!$B$11:$B$40,$B126,Override!$D$11:$D$40,5,Override!$C$11:$C$40,"MXAU"),Override!$G$161)/'AS51'!$B$3,"")))</f>
        <v/>
      </c>
      <c r="K126" s="77">
        <f>IF(K$13="","",IF($B126="","",IFERROR($C126*$D126*IF((Override!$C$4="ON")*(COUNTIFS(Override!$B$11:$B$40,$B126,Override!$D$11:$D$40,6,Override!$E$11:$E$40,"&gt;=0")-COUNTIFS(Override!$B$11:$B$40,$B126,Override!$D$11:$D$40,6,Override!$E$11:$E$40,"&gt;=0",Override!$C$11:$C$40,"MXAU"))&gt;0,SUMIFS(Override!$E$11:$E$40,Override!$B$11:$B$40,$B126,Override!$D$11:$D$40,6)-SUMIFS(Override!$E$11:$E$40,Override!$B$11:$B$40,$B126,Override!$D$11:$D$40,6,Override!$C$11:$C$40,"MXAU"),Override!$H$161)/'AS51'!$B$3,"")))</f>
        <v/>
      </c>
      <c r="L126" s="77">
        <f>IF(L$13="","",IF($B126="","",IFERROR($C126*$D126*IF((Override!$C$4="ON")*(COUNTIFS(Override!$B$11:$B$40,$B126,Override!$D$11:$D$40,7,Override!$E$11:$E$40,"&gt;=0")-COUNTIFS(Override!$B$11:$B$40,$B126,Override!$D$11:$D$40,7,Override!$E$11:$E$40,"&gt;=0",Override!$C$11:$C$40,"MXAU"))&gt;0,SUMIFS(Override!$E$11:$E$40,Override!$B$11:$B$40,$B126,Override!$D$11:$D$40,7)-SUMIFS(Override!$E$11:$E$40,Override!$B$11:$B$40,$B126,Override!$D$11:$D$40,7,Override!$C$11:$C$40,"MXAU"),Override!$I$161)/'AS51'!$B$3,"")))</f>
        <v/>
      </c>
      <c r="M126" s="77">
        <f>IF(M$13="","",IF($B126="","",IFERROR($C126*$D126*IF((Override!$C$4="ON")*(COUNTIFS(Override!$B$11:$B$40,$B126,Override!$D$11:$D$40,8,Override!$E$11:$E$40,"&gt;=0")-COUNTIFS(Override!$B$11:$B$40,$B126,Override!$D$11:$D$40,8,Override!$E$11:$E$40,"&gt;=0",Override!$C$11:$C$40,"MXAU"))&gt;0,SUMIFS(Override!$E$11:$E$40,Override!$B$11:$B$40,$B126,Override!$D$11:$D$40,8)-SUMIFS(Override!$E$11:$E$40,Override!$B$11:$B$40,$B126,Override!$D$11:$D$40,8,Override!$C$11:$C$40,"MXAU"),Override!$J$161)/'AS51'!$B$3,"")))</f>
        <v/>
      </c>
      <c r="N126" s="77">
        <f>IF(N$13="","",IF($B126="","",IFERROR($C126*$D126*IF((Override!$C$4="ON")*(COUNTIFS(Override!$B$11:$B$40,$B126,Override!$D$11:$D$40,9,Override!$E$11:$E$40,"&gt;=0")-COUNTIFS(Override!$B$11:$B$40,$B126,Override!$D$11:$D$40,9,Override!$E$11:$E$40,"&gt;=0",Override!$C$11:$C$40,"MXAU"))&gt;0,SUMIFS(Override!$E$11:$E$40,Override!$B$11:$B$40,$B126,Override!$D$11:$D$40,9)-SUMIFS(Override!$E$11:$E$40,Override!$B$11:$B$40,$B126,Override!$D$11:$D$40,9,Override!$C$11:$C$40,"MXAU"),Override!$K$161)/'AS51'!$B$3,"")))</f>
        <v/>
      </c>
      <c r="O126" s="77">
        <f>IF(O$13="","",IF($B126="","",IFERROR($C126*$D126*IF((Override!$C$4="ON")*(COUNTIFS(Override!$B$11:$B$40,$B126,Override!$D$11:$D$40,10,Override!$E$11:$E$40,"&gt;=0")-COUNTIFS(Override!$B$11:$B$40,$B126,Override!$D$11:$D$40,10,Override!$E$11:$E$40,"&gt;=0",Override!$C$11:$C$40,"MXAU"))&gt;0,SUMIFS(Override!$E$11:$E$40,Override!$B$11:$B$40,$B126,Override!$D$11:$D$40,10)-SUMIFS(Override!$E$11:$E$40,Override!$B$11:$B$40,$B126,Override!$D$11:$D$40,10,Override!$C$11:$C$40,"MXAU"),Override!$L$161)/'AS51'!$B$3,"")))</f>
        <v/>
      </c>
      <c r="P126" s="77">
        <f>IF(P$13="","",IF($B126="","",IFERROR($C126*$D126*IF((Override!$C$4="ON")*(COUNTIFS(Override!$B$11:$B$40,$B126,Override!$D$11:$D$40,11,Override!$E$11:$E$40,"&gt;=0")-COUNTIFS(Override!$B$11:$B$40,$B126,Override!$D$11:$D$40,11,Override!$E$11:$E$40,"&gt;=0",Override!$C$11:$C$40,"MXAU"))&gt;0,SUMIFS(Override!$E$11:$E$40,Override!$B$11:$B$40,$B126,Override!$D$11:$D$40,11)-SUMIFS(Override!$E$11:$E$40,Override!$B$11:$B$40,$B126,Override!$D$11:$D$40,11,Override!$C$11:$C$40,"MXAU"),Override!$M$161)/'AS51'!$B$3,"")))</f>
        <v/>
      </c>
      <c r="Q126" s="77">
        <f>IF(Q$13="","",IF($B126="","",IFERROR($C126*$D126*IF((Override!$C$4="ON")*(COUNTIFS(Override!$B$11:$B$40,$B126,Override!$D$11:$D$40,12,Override!$E$11:$E$40,"&gt;=0")-COUNTIFS(Override!$B$11:$B$40,$B126,Override!$D$11:$D$40,12,Override!$E$11:$E$40,"&gt;=0",Override!$C$11:$C$40,"MXAU"))&gt;0,SUMIFS(Override!$E$11:$E$40,Override!$B$11:$B$40,$B126,Override!$D$11:$D$40,12)-SUMIFS(Override!$E$11:$E$40,Override!$B$11:$B$40,$B126,Override!$D$11:$D$40,12,Override!$C$11:$C$40,"MXAU"),Override!$N$161)/'AS51'!$B$3,"")))</f>
        <v/>
      </c>
      <c r="R126" s="77">
        <f>IF(R$13="","",IF($B126="","",IFERROR($C126*$D126*IF((Override!$C$4="ON")*(COUNTIFS(Override!$B$11:$B$40,$B126,Override!$D$11:$D$40,13,Override!$E$11:$E$40,"&gt;=0")-COUNTIFS(Override!$B$11:$B$40,$B126,Override!$D$11:$D$40,13,Override!$E$11:$E$40,"&gt;=0",Override!$C$11:$C$40,"MXAU"))&gt;0,SUMIFS(Override!$E$11:$E$40,Override!$B$11:$B$40,$B126,Override!$D$11:$D$40,13)-SUMIFS(Override!$E$11:$E$40,Override!$B$11:$B$40,$B126,Override!$D$11:$D$40,13,Override!$C$11:$C$40,"MXAU"),Override!$O$161)/'AS51'!$B$3,"")))</f>
        <v/>
      </c>
      <c r="S126" s="77">
        <f>IF(S$13="","",IF($B126="","",IFERROR($C126*$D126*IF((Override!$C$4="ON")*(COUNTIFS(Override!$B$11:$B$40,$B126,Override!$D$11:$D$40,14,Override!$E$11:$E$40,"&gt;=0")-COUNTIFS(Override!$B$11:$B$40,$B126,Override!$D$11:$D$40,14,Override!$E$11:$E$40,"&gt;=0",Override!$C$11:$C$40,"MXAU"))&gt;0,SUMIFS(Override!$E$11:$E$40,Override!$B$11:$B$40,$B126,Override!$D$11:$D$40,14)-SUMIFS(Override!$E$11:$E$40,Override!$B$11:$B$40,$B126,Override!$D$11:$D$40,14,Override!$C$11:$C$40,"MXAU"),Override!$P$161)/'AS51'!$B$3,"")))</f>
        <v/>
      </c>
      <c r="T126" s="77">
        <f>IF(T$13="","",IF($B126="","",IFERROR($C126*$D126*IF((Override!$C$4="ON")*(COUNTIFS(Override!$B$11:$B$40,$B126,Override!$D$11:$D$40,15,Override!$E$11:$E$40,"&gt;=0")-COUNTIFS(Override!$B$11:$B$40,$B126,Override!$D$11:$D$40,15,Override!$E$11:$E$40,"&gt;=0",Override!$C$11:$C$40,"MXAU"))&gt;0,SUMIFS(Override!$E$11:$E$40,Override!$B$11:$B$40,$B126,Override!$D$11:$D$40,15)-SUMIFS(Override!$E$11:$E$40,Override!$B$11:$B$40,$B126,Override!$D$11:$D$40,15,Override!$C$11:$C$40,"MXAU"),Override!$Q$161)/'AS51'!$B$3,"")))</f>
        <v/>
      </c>
      <c r="U126" s="77">
        <f>IF(U$13="","",IF($B126="","",IFERROR($C126*$D126*IF((Override!$C$4="ON")*(COUNTIFS(Override!$B$11:$B$40,$B126,Override!$D$11:$D$40,16,Override!$E$11:$E$40,"&gt;=0")-COUNTIFS(Override!$B$11:$B$40,$B126,Override!$D$11:$D$40,16,Override!$E$11:$E$40,"&gt;=0",Override!$C$11:$C$40,"MXAU"))&gt;0,SUMIFS(Override!$E$11:$E$40,Override!$B$11:$B$40,$B126,Override!$D$11:$D$40,16)-SUMIFS(Override!$E$11:$E$40,Override!$B$11:$B$40,$B126,Override!$D$11:$D$40,16,Override!$C$11:$C$40,"MXAU"),Override!$R$161)/'AS51'!$B$3,"")))</f>
        <v/>
      </c>
      <c r="W126" s="77">
        <f>IF(W$13="","",IF($B126="","",IFERROR(F126*$E126/100,"")))</f>
        <v/>
      </c>
      <c r="X126" s="77">
        <f>IF(X$13="","",IF($B126="","",IFERROR(G126*$E126/100,"")))</f>
        <v/>
      </c>
      <c r="Y126" s="77">
        <f>IF(Y$13="","",IF($B126="","",IFERROR(H126*$E126/100,"")))</f>
        <v/>
      </c>
      <c r="Z126" s="77">
        <f>IF(Z$13="","",IF($B126="","",IFERROR(I126*$E126/100,"")))</f>
        <v/>
      </c>
      <c r="AA126" s="77">
        <f>IF(AA$13="","",IF($B126="","",IFERROR(J126*$E126/100,"")))</f>
        <v/>
      </c>
      <c r="AB126" s="77">
        <f>IF(AB$13="","",IF($B126="","",IFERROR(K126*$E126/100,"")))</f>
        <v/>
      </c>
      <c r="AC126" s="77">
        <f>IF(AC$13="","",IF($B126="","",IFERROR(L126*$E126/100,"")))</f>
        <v/>
      </c>
      <c r="AD126" s="77">
        <f>IF(AD$13="","",IF($B126="","",IFERROR(M126*$E126/100,"")))</f>
        <v/>
      </c>
      <c r="AE126" s="77">
        <f>IF(AE$13="","",IF($B126="","",IFERROR(N126*$E126/100,"")))</f>
        <v/>
      </c>
      <c r="AF126" s="77">
        <f>IF(AF$13="","",IF($B126="","",IFERROR(O126*$E126/100,"")))</f>
        <v/>
      </c>
      <c r="AG126" s="77">
        <f>IF(AG$13="","",IF($B126="","",IFERROR(P126*$E126/100,"")))</f>
        <v/>
      </c>
      <c r="AH126" s="77">
        <f>IF(AH$13="","",IF($B126="","",IFERROR(Q126*$E126/100,"")))</f>
        <v/>
      </c>
      <c r="AI126" s="77">
        <f>IF(AI$13="","",IF($B126="","",IFERROR(R126*$E126/100,"")))</f>
        <v/>
      </c>
      <c r="AJ126" s="77">
        <f>IF(AJ$13="","",IF($B126="","",IFERROR(S126*$E126/100,"")))</f>
        <v/>
      </c>
      <c r="AK126" s="77">
        <f>IF(AK$13="","",IF($B126="","",IFERROR(T126*$E126/100,"")))</f>
        <v/>
      </c>
      <c r="AL126" s="77">
        <f>IF(AL$13="","",IF($B126="","",IFERROR(U126*$E126/100,"")))</f>
        <v/>
      </c>
      <c r="AN126" s="77">
        <f>IF($B126="","",SUMIF($F$13:$U$13,"&lt;="&amp;Sector!$D$51,$F126:$U126))</f>
        <v/>
      </c>
      <c r="AO126" s="77">
        <f>IF($B126="","",SUMIF($W$13:$AL$13,"&lt;="&amp;Sector!$D$51,$W126:$AL126))</f>
        <v/>
      </c>
      <c r="AQ126" s="163">
        <f>IF(AQ$13="","",IF($B126="","",IFERROR($C126*$D126*SUMPRODUCT(('Dvd Calendar'!$E$1218:$CZ$1218&gt;AQ$12)*('Dvd Calendar'!$E$1218:$CZ$1218&lt;=AQ$13)*'Dvd Calendar'!$E$1221:$CZ$1221*(('Dvd Calendar'!$E$1223:$CZ$1223='Field Check'!$C$56)*('Field Check'!$C$56&lt;&gt;"")+('Dvd Calendar'!$E$1223:$CZ$1223='Field Check'!$C$57)*('Field Check'!$C$57&lt;&gt;"")))/'AS51'!$B$3,"")))</f>
        <v/>
      </c>
      <c r="AR126" s="163">
        <f>IF(AR$13="","",IF($B126="","",IFERROR($C126*$D126*SUMPRODUCT(('Dvd Calendar'!$E$1218:$CZ$1218&gt;AR$12)*('Dvd Calendar'!$E$1218:$CZ$1218&lt;=AR$13)*'Dvd Calendar'!$E$1221:$CZ$1221*(('Dvd Calendar'!$E$1223:$CZ$1223='Field Check'!$C$56)*('Field Check'!$C$56&lt;&gt;"")+('Dvd Calendar'!$E$1223:$CZ$1223='Field Check'!$C$57)*('Field Check'!$C$57&lt;&gt;"")))/'AS51'!$B$3,"")))</f>
        <v/>
      </c>
      <c r="AS126" s="163">
        <f>IF(AS$13="","",IF($B126="","",IFERROR($C126*$D126*SUMPRODUCT(('Dvd Calendar'!$E$1218:$CZ$1218&gt;AS$12)*('Dvd Calendar'!$E$1218:$CZ$1218&lt;=AS$13)*'Dvd Calendar'!$E$1221:$CZ$1221*(('Dvd Calendar'!$E$1223:$CZ$1223='Field Check'!$C$56)*('Field Check'!$C$56&lt;&gt;"")+('Dvd Calendar'!$E$1223:$CZ$1223='Field Check'!$C$57)*('Field Check'!$C$57&lt;&gt;"")))/'AS51'!$B$3,"")))</f>
        <v/>
      </c>
      <c r="AT126" s="163">
        <f>IF(AT$13="","",IF($B126="","",IFERROR($C126*$D126*SUMPRODUCT(('Dvd Calendar'!$E$1218:$CZ$1218&gt;AT$12)*('Dvd Calendar'!$E$1218:$CZ$1218&lt;=AT$13)*'Dvd Calendar'!$E$1221:$CZ$1221*(('Dvd Calendar'!$E$1223:$CZ$1223='Field Check'!$C$56)*('Field Check'!$C$56&lt;&gt;"")+('Dvd Calendar'!$E$1223:$CZ$1223='Field Check'!$C$57)*('Field Check'!$C$57&lt;&gt;"")))/'AS51'!$B$3,"")))</f>
        <v/>
      </c>
      <c r="AU126" s="163">
        <f>IF(AU$13="","",IF($B126="","",IFERROR($C126*$D126*SUMPRODUCT(('Dvd Calendar'!$E$1218:$CZ$1218&gt;AU$12)*('Dvd Calendar'!$E$1218:$CZ$1218&lt;=AU$13)*'Dvd Calendar'!$E$1221:$CZ$1221*(('Dvd Calendar'!$E$1223:$CZ$1223='Field Check'!$C$56)*('Field Check'!$C$56&lt;&gt;"")+('Dvd Calendar'!$E$1223:$CZ$1223='Field Check'!$C$57)*('Field Check'!$C$57&lt;&gt;"")))/'AS51'!$B$3,"")))</f>
        <v/>
      </c>
      <c r="AV126" s="163">
        <f>IF(AV$13="","",IF($B126="","",IFERROR($C126*$D126*SUMPRODUCT(('Dvd Calendar'!$E$1218:$CZ$1218&gt;AV$12)*('Dvd Calendar'!$E$1218:$CZ$1218&lt;=AV$13)*'Dvd Calendar'!$E$1221:$CZ$1221*(('Dvd Calendar'!$E$1223:$CZ$1223='Field Check'!$C$56)*('Field Check'!$C$56&lt;&gt;"")+('Dvd Calendar'!$E$1223:$CZ$1223='Field Check'!$C$57)*('Field Check'!$C$57&lt;&gt;"")))/'AS51'!$B$3,"")))</f>
        <v/>
      </c>
      <c r="AW126" s="163">
        <f>IF(AW$13="","",IF($B126="","",IFERROR($C126*$D126*SUMPRODUCT(('Dvd Calendar'!$E$1218:$CZ$1218&gt;AW$12)*('Dvd Calendar'!$E$1218:$CZ$1218&lt;=AW$13)*'Dvd Calendar'!$E$1221:$CZ$1221*(('Dvd Calendar'!$E$1223:$CZ$1223='Field Check'!$C$56)*('Field Check'!$C$56&lt;&gt;"")+('Dvd Calendar'!$E$1223:$CZ$1223='Field Check'!$C$57)*('Field Check'!$C$57&lt;&gt;"")))/'AS51'!$B$3,"")))</f>
        <v/>
      </c>
      <c r="AX126" s="163">
        <f>IF(AX$13="","",IF($B126="","",IFERROR($C126*$D126*SUMPRODUCT(('Dvd Calendar'!$E$1218:$CZ$1218&gt;AX$12)*('Dvd Calendar'!$E$1218:$CZ$1218&lt;=AX$13)*'Dvd Calendar'!$E$1221:$CZ$1221*(('Dvd Calendar'!$E$1223:$CZ$1223='Field Check'!$C$56)*('Field Check'!$C$56&lt;&gt;"")+('Dvd Calendar'!$E$1223:$CZ$1223='Field Check'!$C$57)*('Field Check'!$C$57&lt;&gt;"")))/'AS51'!$B$3,"")))</f>
        <v/>
      </c>
      <c r="AY126" s="163">
        <f>IF(AY$13="","",IF($B126="","",IFERROR($C126*$D126*SUMPRODUCT(('Dvd Calendar'!$E$1218:$CZ$1218&gt;AY$12)*('Dvd Calendar'!$E$1218:$CZ$1218&lt;=AY$13)*'Dvd Calendar'!$E$1221:$CZ$1221*(('Dvd Calendar'!$E$1223:$CZ$1223='Field Check'!$C$56)*('Field Check'!$C$56&lt;&gt;"")+('Dvd Calendar'!$E$1223:$CZ$1223='Field Check'!$C$57)*('Field Check'!$C$57&lt;&gt;"")))/'AS51'!$B$3,"")))</f>
        <v/>
      </c>
      <c r="AZ126" s="163">
        <f>IF(AZ$13="","",IF($B126="","",IFERROR($C126*$D126*SUMPRODUCT(('Dvd Calendar'!$E$1218:$CZ$1218&gt;AZ$12)*('Dvd Calendar'!$E$1218:$CZ$1218&lt;=AZ$13)*'Dvd Calendar'!$E$1221:$CZ$1221*(('Dvd Calendar'!$E$1223:$CZ$1223='Field Check'!$C$56)*('Field Check'!$C$56&lt;&gt;"")+('Dvd Calendar'!$E$1223:$CZ$1223='Field Check'!$C$57)*('Field Check'!$C$57&lt;&gt;"")))/'AS51'!$B$3,"")))</f>
        <v/>
      </c>
      <c r="BA126" s="163">
        <f>IF(BA$13="","",IF($B126="","",IFERROR($C126*$D126*SUMPRODUCT(('Dvd Calendar'!$E$1218:$CZ$1218&gt;BA$12)*('Dvd Calendar'!$E$1218:$CZ$1218&lt;=BA$13)*'Dvd Calendar'!$E$1221:$CZ$1221*(('Dvd Calendar'!$E$1223:$CZ$1223='Field Check'!$C$56)*('Field Check'!$C$56&lt;&gt;"")+('Dvd Calendar'!$E$1223:$CZ$1223='Field Check'!$C$57)*('Field Check'!$C$57&lt;&gt;"")))/'AS51'!$B$3,"")))</f>
        <v/>
      </c>
      <c r="BB126" s="163">
        <f>IF(BB$13="","",IF($B126="","",IFERROR($C126*$D126*SUMPRODUCT(('Dvd Calendar'!$E$1218:$CZ$1218&gt;BB$12)*('Dvd Calendar'!$E$1218:$CZ$1218&lt;=BB$13)*'Dvd Calendar'!$E$1221:$CZ$1221*(('Dvd Calendar'!$E$1223:$CZ$1223='Field Check'!$C$56)*('Field Check'!$C$56&lt;&gt;"")+('Dvd Calendar'!$E$1223:$CZ$1223='Field Check'!$C$57)*('Field Check'!$C$57&lt;&gt;"")))/'AS51'!$B$3,"")))</f>
        <v/>
      </c>
      <c r="BC126" s="163">
        <f>IF(BC$13="","",IF($B126="","",IFERROR($C126*$D126*SUMPRODUCT(('Dvd Calendar'!$E$1218:$CZ$1218&gt;BC$12)*('Dvd Calendar'!$E$1218:$CZ$1218&lt;=BC$13)*'Dvd Calendar'!$E$1221:$CZ$1221*(('Dvd Calendar'!$E$1223:$CZ$1223='Field Check'!$C$56)*('Field Check'!$C$56&lt;&gt;"")+('Dvd Calendar'!$E$1223:$CZ$1223='Field Check'!$C$57)*('Field Check'!$C$57&lt;&gt;"")))/'AS51'!$B$3,"")))</f>
        <v/>
      </c>
      <c r="BD126" s="163">
        <f>IF(BD$13="","",IF($B126="","",IFERROR($C126*$D126*SUMPRODUCT(('Dvd Calendar'!$E$1218:$CZ$1218&gt;BD$12)*('Dvd Calendar'!$E$1218:$CZ$1218&lt;=BD$13)*'Dvd Calendar'!$E$1221:$CZ$1221*(('Dvd Calendar'!$E$1223:$CZ$1223='Field Check'!$C$56)*('Field Check'!$C$56&lt;&gt;"")+('Dvd Calendar'!$E$1223:$CZ$1223='Field Check'!$C$57)*('Field Check'!$C$57&lt;&gt;"")))/'AS51'!$B$3,"")))</f>
        <v/>
      </c>
      <c r="BE126" s="163">
        <f>IF(BE$13="","",IF($B126="","",IFERROR($C126*$D126*SUMPRODUCT(('Dvd Calendar'!$E$1218:$CZ$1218&gt;BE$12)*('Dvd Calendar'!$E$1218:$CZ$1218&lt;=BE$13)*'Dvd Calendar'!$E$1221:$CZ$1221*(('Dvd Calendar'!$E$1223:$CZ$1223='Field Check'!$C$56)*('Field Check'!$C$56&lt;&gt;"")+('Dvd Calendar'!$E$1223:$CZ$1223='Field Check'!$C$57)*('Field Check'!$C$57&lt;&gt;"")))/'AS51'!$B$3,"")))</f>
        <v/>
      </c>
      <c r="BF126" s="163">
        <f>IF(BF$13="","",IF($B126="","",IFERROR($C126*$D126*SUMPRODUCT(('Dvd Calendar'!$E$1218:$CZ$1218&gt;BF$12)*('Dvd Calendar'!$E$1218:$CZ$1218&lt;=BF$13)*'Dvd Calendar'!$E$1221:$CZ$1221*(('Dvd Calendar'!$E$1223:$CZ$1223='Field Check'!$C$56)*('Field Check'!$C$56&lt;&gt;"")+('Dvd Calendar'!$E$1223:$CZ$1223='Field Check'!$C$57)*('Field Check'!$C$57&lt;&gt;"")))/'AS51'!$B$3,"")))</f>
        <v/>
      </c>
      <c r="BH126" s="163">
        <f>IF(BH$13="","",IF($B126="","",IFERROR(AQ126*$E126/100,"")))</f>
        <v/>
      </c>
      <c r="BI126" s="163">
        <f>IF(BI$13="","",IF($B126="","",IFERROR(AR126*$E126/100,"")))</f>
        <v/>
      </c>
      <c r="BJ126" s="163">
        <f>IF(BJ$13="","",IF($B126="","",IFERROR(AS126*$E126/100,"")))</f>
        <v/>
      </c>
      <c r="BK126" s="163">
        <f>IF(BK$13="","",IF($B126="","",IFERROR(AT126*$E126/100,"")))</f>
        <v/>
      </c>
      <c r="BL126" s="163">
        <f>IF(BL$13="","",IF($B126="","",IFERROR(AU126*$E126/100,"")))</f>
        <v/>
      </c>
      <c r="BM126" s="163">
        <f>IF(BM$13="","",IF($B126="","",IFERROR(AV126*$E126/100,"")))</f>
        <v/>
      </c>
      <c r="BN126" s="163">
        <f>IF(BN$13="","",IF($B126="","",IFERROR(AW126*$E126/100,"")))</f>
        <v/>
      </c>
      <c r="BO126" s="163">
        <f>IF(BO$13="","",IF($B126="","",IFERROR(AX126*$E126/100,"")))</f>
        <v/>
      </c>
      <c r="BP126" s="163">
        <f>IF(BP$13="","",IF($B126="","",IFERROR(AY126*$E126/100,"")))</f>
        <v/>
      </c>
      <c r="BQ126" s="163">
        <f>IF(BQ$13="","",IF($B126="","",IFERROR(AZ126*$E126/100,"")))</f>
        <v/>
      </c>
      <c r="BR126" s="163">
        <f>IF(BR$13="","",IF($B126="","",IFERROR(BA126*$E126/100,"")))</f>
        <v/>
      </c>
      <c r="BS126" s="163">
        <f>IF(BS$13="","",IF($B126="","",IFERROR(BB126*$E126/100,"")))</f>
        <v/>
      </c>
      <c r="BT126" s="163">
        <f>IF(BT$13="","",IF($B126="","",IFERROR(BC126*$E126/100,"")))</f>
        <v/>
      </c>
      <c r="BU126" s="163">
        <f>IF(BU$13="","",IF($B126="","",IFERROR(BD126*$E126/100,"")))</f>
        <v/>
      </c>
      <c r="BV126" s="163">
        <f>IF(BV$13="","",IF($B126="","",IFERROR(BE126*$E126/100,"")))</f>
        <v/>
      </c>
      <c r="BW126" s="163">
        <f>IF(BW$13="","",IF($B126="","",IFERROR(BF126*$E126/100,"")))</f>
        <v/>
      </c>
    </row>
    <row r="127">
      <c r="B127" s="126">
        <f>IF('AS51'!$C$117="","",'AS51'!$C$117)</f>
        <v/>
      </c>
      <c r="C127" s="74">
        <f>IF('AS51'!$B$117="","",'AS51'!$B$117)</f>
        <v/>
      </c>
      <c r="D127" s="75">
        <f>IFERROR('AS51'!$Q$117,1)</f>
        <v/>
      </c>
      <c r="E127" s="76">
        <f>IF($B127="","",IF(ISNUMBER('AS51'!$I$117),'AS51'!$I$117,'Index Summary'!$C$7))</f>
        <v/>
      </c>
      <c r="F127" s="77">
        <f>IF(F$13="","",IF($B127="","",IFERROR($C127*$D127*IF((Override!$C$4="ON")*(COUNTIFS(Override!$B$11:$B$40,$B127,Override!$D$11:$D$40,1,Override!$E$11:$E$40,"&gt;=0")-COUNTIFS(Override!$B$11:$B$40,$B127,Override!$D$11:$D$40,1,Override!$E$11:$E$40,"&gt;=0",Override!$C$11:$C$40,"MXAU"))&gt;0,SUMIFS(Override!$E$11:$E$40,Override!$B$11:$B$40,$B127,Override!$D$11:$D$40,1)-SUMIFS(Override!$E$11:$E$40,Override!$B$11:$B$40,$B127,Override!$D$11:$D$40,1,Override!$C$11:$C$40,"MXAU"),Override!$C$162)/'AS51'!$B$3,"")))</f>
        <v/>
      </c>
      <c r="G127" s="77">
        <f>IF(G$13="","",IF($B127="","",IFERROR($C127*$D127*IF((Override!$C$4="ON")*(COUNTIFS(Override!$B$11:$B$40,$B127,Override!$D$11:$D$40,2,Override!$E$11:$E$40,"&gt;=0")-COUNTIFS(Override!$B$11:$B$40,$B127,Override!$D$11:$D$40,2,Override!$E$11:$E$40,"&gt;=0",Override!$C$11:$C$40,"MXAU"))&gt;0,SUMIFS(Override!$E$11:$E$40,Override!$B$11:$B$40,$B127,Override!$D$11:$D$40,2)-SUMIFS(Override!$E$11:$E$40,Override!$B$11:$B$40,$B127,Override!$D$11:$D$40,2,Override!$C$11:$C$40,"MXAU"),Override!$D$162)/'AS51'!$B$3,"")))</f>
        <v/>
      </c>
      <c r="H127" s="77">
        <f>IF(H$13="","",IF($B127="","",IFERROR($C127*$D127*IF((Override!$C$4="ON")*(COUNTIFS(Override!$B$11:$B$40,$B127,Override!$D$11:$D$40,3,Override!$E$11:$E$40,"&gt;=0")-COUNTIFS(Override!$B$11:$B$40,$B127,Override!$D$11:$D$40,3,Override!$E$11:$E$40,"&gt;=0",Override!$C$11:$C$40,"MXAU"))&gt;0,SUMIFS(Override!$E$11:$E$40,Override!$B$11:$B$40,$B127,Override!$D$11:$D$40,3)-SUMIFS(Override!$E$11:$E$40,Override!$B$11:$B$40,$B127,Override!$D$11:$D$40,3,Override!$C$11:$C$40,"MXAU"),Override!$E$162)/'AS51'!$B$3,"")))</f>
        <v/>
      </c>
      <c r="I127" s="77">
        <f>IF(I$13="","",IF($B127="","",IFERROR($C127*$D127*IF((Override!$C$4="ON")*(COUNTIFS(Override!$B$11:$B$40,$B127,Override!$D$11:$D$40,4,Override!$E$11:$E$40,"&gt;=0")-COUNTIFS(Override!$B$11:$B$40,$B127,Override!$D$11:$D$40,4,Override!$E$11:$E$40,"&gt;=0",Override!$C$11:$C$40,"MXAU"))&gt;0,SUMIFS(Override!$E$11:$E$40,Override!$B$11:$B$40,$B127,Override!$D$11:$D$40,4)-SUMIFS(Override!$E$11:$E$40,Override!$B$11:$B$40,$B127,Override!$D$11:$D$40,4,Override!$C$11:$C$40,"MXAU"),Override!$F$162)/'AS51'!$B$3,"")))</f>
        <v/>
      </c>
      <c r="J127" s="77">
        <f>IF(J$13="","",IF($B127="","",IFERROR($C127*$D127*IF((Override!$C$4="ON")*(COUNTIFS(Override!$B$11:$B$40,$B127,Override!$D$11:$D$40,5,Override!$E$11:$E$40,"&gt;=0")-COUNTIFS(Override!$B$11:$B$40,$B127,Override!$D$11:$D$40,5,Override!$E$11:$E$40,"&gt;=0",Override!$C$11:$C$40,"MXAU"))&gt;0,SUMIFS(Override!$E$11:$E$40,Override!$B$11:$B$40,$B127,Override!$D$11:$D$40,5)-SUMIFS(Override!$E$11:$E$40,Override!$B$11:$B$40,$B127,Override!$D$11:$D$40,5,Override!$C$11:$C$40,"MXAU"),Override!$G$162)/'AS51'!$B$3,"")))</f>
        <v/>
      </c>
      <c r="K127" s="77">
        <f>IF(K$13="","",IF($B127="","",IFERROR($C127*$D127*IF((Override!$C$4="ON")*(COUNTIFS(Override!$B$11:$B$40,$B127,Override!$D$11:$D$40,6,Override!$E$11:$E$40,"&gt;=0")-COUNTIFS(Override!$B$11:$B$40,$B127,Override!$D$11:$D$40,6,Override!$E$11:$E$40,"&gt;=0",Override!$C$11:$C$40,"MXAU"))&gt;0,SUMIFS(Override!$E$11:$E$40,Override!$B$11:$B$40,$B127,Override!$D$11:$D$40,6)-SUMIFS(Override!$E$11:$E$40,Override!$B$11:$B$40,$B127,Override!$D$11:$D$40,6,Override!$C$11:$C$40,"MXAU"),Override!$H$162)/'AS51'!$B$3,"")))</f>
        <v/>
      </c>
      <c r="L127" s="77">
        <f>IF(L$13="","",IF($B127="","",IFERROR($C127*$D127*IF((Override!$C$4="ON")*(COUNTIFS(Override!$B$11:$B$40,$B127,Override!$D$11:$D$40,7,Override!$E$11:$E$40,"&gt;=0")-COUNTIFS(Override!$B$11:$B$40,$B127,Override!$D$11:$D$40,7,Override!$E$11:$E$40,"&gt;=0",Override!$C$11:$C$40,"MXAU"))&gt;0,SUMIFS(Override!$E$11:$E$40,Override!$B$11:$B$40,$B127,Override!$D$11:$D$40,7)-SUMIFS(Override!$E$11:$E$40,Override!$B$11:$B$40,$B127,Override!$D$11:$D$40,7,Override!$C$11:$C$40,"MXAU"),Override!$I$162)/'AS51'!$B$3,"")))</f>
        <v/>
      </c>
      <c r="M127" s="77">
        <f>IF(M$13="","",IF($B127="","",IFERROR($C127*$D127*IF((Override!$C$4="ON")*(COUNTIFS(Override!$B$11:$B$40,$B127,Override!$D$11:$D$40,8,Override!$E$11:$E$40,"&gt;=0")-COUNTIFS(Override!$B$11:$B$40,$B127,Override!$D$11:$D$40,8,Override!$E$11:$E$40,"&gt;=0",Override!$C$11:$C$40,"MXAU"))&gt;0,SUMIFS(Override!$E$11:$E$40,Override!$B$11:$B$40,$B127,Override!$D$11:$D$40,8)-SUMIFS(Override!$E$11:$E$40,Override!$B$11:$B$40,$B127,Override!$D$11:$D$40,8,Override!$C$11:$C$40,"MXAU"),Override!$J$162)/'AS51'!$B$3,"")))</f>
        <v/>
      </c>
      <c r="N127" s="77">
        <f>IF(N$13="","",IF($B127="","",IFERROR($C127*$D127*IF((Override!$C$4="ON")*(COUNTIFS(Override!$B$11:$B$40,$B127,Override!$D$11:$D$40,9,Override!$E$11:$E$40,"&gt;=0")-COUNTIFS(Override!$B$11:$B$40,$B127,Override!$D$11:$D$40,9,Override!$E$11:$E$40,"&gt;=0",Override!$C$11:$C$40,"MXAU"))&gt;0,SUMIFS(Override!$E$11:$E$40,Override!$B$11:$B$40,$B127,Override!$D$11:$D$40,9)-SUMIFS(Override!$E$11:$E$40,Override!$B$11:$B$40,$B127,Override!$D$11:$D$40,9,Override!$C$11:$C$40,"MXAU"),Override!$K$162)/'AS51'!$B$3,"")))</f>
        <v/>
      </c>
      <c r="O127" s="77">
        <f>IF(O$13="","",IF($B127="","",IFERROR($C127*$D127*IF((Override!$C$4="ON")*(COUNTIFS(Override!$B$11:$B$40,$B127,Override!$D$11:$D$40,10,Override!$E$11:$E$40,"&gt;=0")-COUNTIFS(Override!$B$11:$B$40,$B127,Override!$D$11:$D$40,10,Override!$E$11:$E$40,"&gt;=0",Override!$C$11:$C$40,"MXAU"))&gt;0,SUMIFS(Override!$E$11:$E$40,Override!$B$11:$B$40,$B127,Override!$D$11:$D$40,10)-SUMIFS(Override!$E$11:$E$40,Override!$B$11:$B$40,$B127,Override!$D$11:$D$40,10,Override!$C$11:$C$40,"MXAU"),Override!$L$162)/'AS51'!$B$3,"")))</f>
        <v/>
      </c>
      <c r="P127" s="77">
        <f>IF(P$13="","",IF($B127="","",IFERROR($C127*$D127*IF((Override!$C$4="ON")*(COUNTIFS(Override!$B$11:$B$40,$B127,Override!$D$11:$D$40,11,Override!$E$11:$E$40,"&gt;=0")-COUNTIFS(Override!$B$11:$B$40,$B127,Override!$D$11:$D$40,11,Override!$E$11:$E$40,"&gt;=0",Override!$C$11:$C$40,"MXAU"))&gt;0,SUMIFS(Override!$E$11:$E$40,Override!$B$11:$B$40,$B127,Override!$D$11:$D$40,11)-SUMIFS(Override!$E$11:$E$40,Override!$B$11:$B$40,$B127,Override!$D$11:$D$40,11,Override!$C$11:$C$40,"MXAU"),Override!$M$162)/'AS51'!$B$3,"")))</f>
        <v/>
      </c>
      <c r="Q127" s="77">
        <f>IF(Q$13="","",IF($B127="","",IFERROR($C127*$D127*IF((Override!$C$4="ON")*(COUNTIFS(Override!$B$11:$B$40,$B127,Override!$D$11:$D$40,12,Override!$E$11:$E$40,"&gt;=0")-COUNTIFS(Override!$B$11:$B$40,$B127,Override!$D$11:$D$40,12,Override!$E$11:$E$40,"&gt;=0",Override!$C$11:$C$40,"MXAU"))&gt;0,SUMIFS(Override!$E$11:$E$40,Override!$B$11:$B$40,$B127,Override!$D$11:$D$40,12)-SUMIFS(Override!$E$11:$E$40,Override!$B$11:$B$40,$B127,Override!$D$11:$D$40,12,Override!$C$11:$C$40,"MXAU"),Override!$N$162)/'AS51'!$B$3,"")))</f>
        <v/>
      </c>
      <c r="R127" s="77">
        <f>IF(R$13="","",IF($B127="","",IFERROR($C127*$D127*IF((Override!$C$4="ON")*(COUNTIFS(Override!$B$11:$B$40,$B127,Override!$D$11:$D$40,13,Override!$E$11:$E$40,"&gt;=0")-COUNTIFS(Override!$B$11:$B$40,$B127,Override!$D$11:$D$40,13,Override!$E$11:$E$40,"&gt;=0",Override!$C$11:$C$40,"MXAU"))&gt;0,SUMIFS(Override!$E$11:$E$40,Override!$B$11:$B$40,$B127,Override!$D$11:$D$40,13)-SUMIFS(Override!$E$11:$E$40,Override!$B$11:$B$40,$B127,Override!$D$11:$D$40,13,Override!$C$11:$C$40,"MXAU"),Override!$O$162)/'AS51'!$B$3,"")))</f>
        <v/>
      </c>
      <c r="S127" s="77">
        <f>IF(S$13="","",IF($B127="","",IFERROR($C127*$D127*IF((Override!$C$4="ON")*(COUNTIFS(Override!$B$11:$B$40,$B127,Override!$D$11:$D$40,14,Override!$E$11:$E$40,"&gt;=0")-COUNTIFS(Override!$B$11:$B$40,$B127,Override!$D$11:$D$40,14,Override!$E$11:$E$40,"&gt;=0",Override!$C$11:$C$40,"MXAU"))&gt;0,SUMIFS(Override!$E$11:$E$40,Override!$B$11:$B$40,$B127,Override!$D$11:$D$40,14)-SUMIFS(Override!$E$11:$E$40,Override!$B$11:$B$40,$B127,Override!$D$11:$D$40,14,Override!$C$11:$C$40,"MXAU"),Override!$P$162)/'AS51'!$B$3,"")))</f>
        <v/>
      </c>
      <c r="T127" s="77">
        <f>IF(T$13="","",IF($B127="","",IFERROR($C127*$D127*IF((Override!$C$4="ON")*(COUNTIFS(Override!$B$11:$B$40,$B127,Override!$D$11:$D$40,15,Override!$E$11:$E$40,"&gt;=0")-COUNTIFS(Override!$B$11:$B$40,$B127,Override!$D$11:$D$40,15,Override!$E$11:$E$40,"&gt;=0",Override!$C$11:$C$40,"MXAU"))&gt;0,SUMIFS(Override!$E$11:$E$40,Override!$B$11:$B$40,$B127,Override!$D$11:$D$40,15)-SUMIFS(Override!$E$11:$E$40,Override!$B$11:$B$40,$B127,Override!$D$11:$D$40,15,Override!$C$11:$C$40,"MXAU"),Override!$Q$162)/'AS51'!$B$3,"")))</f>
        <v/>
      </c>
      <c r="U127" s="77">
        <f>IF(U$13="","",IF($B127="","",IFERROR($C127*$D127*IF((Override!$C$4="ON")*(COUNTIFS(Override!$B$11:$B$40,$B127,Override!$D$11:$D$40,16,Override!$E$11:$E$40,"&gt;=0")-COUNTIFS(Override!$B$11:$B$40,$B127,Override!$D$11:$D$40,16,Override!$E$11:$E$40,"&gt;=0",Override!$C$11:$C$40,"MXAU"))&gt;0,SUMIFS(Override!$E$11:$E$40,Override!$B$11:$B$40,$B127,Override!$D$11:$D$40,16)-SUMIFS(Override!$E$11:$E$40,Override!$B$11:$B$40,$B127,Override!$D$11:$D$40,16,Override!$C$11:$C$40,"MXAU"),Override!$R$162)/'AS51'!$B$3,"")))</f>
        <v/>
      </c>
      <c r="W127" s="77">
        <f>IF(W$13="","",IF($B127="","",IFERROR(F127*$E127/100,"")))</f>
        <v/>
      </c>
      <c r="X127" s="77">
        <f>IF(X$13="","",IF($B127="","",IFERROR(G127*$E127/100,"")))</f>
        <v/>
      </c>
      <c r="Y127" s="77">
        <f>IF(Y$13="","",IF($B127="","",IFERROR(H127*$E127/100,"")))</f>
        <v/>
      </c>
      <c r="Z127" s="77">
        <f>IF(Z$13="","",IF($B127="","",IFERROR(I127*$E127/100,"")))</f>
        <v/>
      </c>
      <c r="AA127" s="77">
        <f>IF(AA$13="","",IF($B127="","",IFERROR(J127*$E127/100,"")))</f>
        <v/>
      </c>
      <c r="AB127" s="77">
        <f>IF(AB$13="","",IF($B127="","",IFERROR(K127*$E127/100,"")))</f>
        <v/>
      </c>
      <c r="AC127" s="77">
        <f>IF(AC$13="","",IF($B127="","",IFERROR(L127*$E127/100,"")))</f>
        <v/>
      </c>
      <c r="AD127" s="77">
        <f>IF(AD$13="","",IF($B127="","",IFERROR(M127*$E127/100,"")))</f>
        <v/>
      </c>
      <c r="AE127" s="77">
        <f>IF(AE$13="","",IF($B127="","",IFERROR(N127*$E127/100,"")))</f>
        <v/>
      </c>
      <c r="AF127" s="77">
        <f>IF(AF$13="","",IF($B127="","",IFERROR(O127*$E127/100,"")))</f>
        <v/>
      </c>
      <c r="AG127" s="77">
        <f>IF(AG$13="","",IF($B127="","",IFERROR(P127*$E127/100,"")))</f>
        <v/>
      </c>
      <c r="AH127" s="77">
        <f>IF(AH$13="","",IF($B127="","",IFERROR(Q127*$E127/100,"")))</f>
        <v/>
      </c>
      <c r="AI127" s="77">
        <f>IF(AI$13="","",IF($B127="","",IFERROR(R127*$E127/100,"")))</f>
        <v/>
      </c>
      <c r="AJ127" s="77">
        <f>IF(AJ$13="","",IF($B127="","",IFERROR(S127*$E127/100,"")))</f>
        <v/>
      </c>
      <c r="AK127" s="77">
        <f>IF(AK$13="","",IF($B127="","",IFERROR(T127*$E127/100,"")))</f>
        <v/>
      </c>
      <c r="AL127" s="77">
        <f>IF(AL$13="","",IF($B127="","",IFERROR(U127*$E127/100,"")))</f>
        <v/>
      </c>
      <c r="AN127" s="77">
        <f>IF($B127="","",SUMIF($F$13:$U$13,"&lt;="&amp;Sector!$D$51,$F127:$U127))</f>
        <v/>
      </c>
      <c r="AO127" s="77">
        <f>IF($B127="","",SUMIF($W$13:$AL$13,"&lt;="&amp;Sector!$D$51,$W127:$AL127))</f>
        <v/>
      </c>
      <c r="AQ127" s="163">
        <f>IF(AQ$13="","",IF($B127="","",IFERROR($C127*$D127*SUMPRODUCT(('Dvd Calendar'!$E$1229:$CZ$1229&gt;AQ$12)*('Dvd Calendar'!$E$1229:$CZ$1229&lt;=AQ$13)*'Dvd Calendar'!$E$1232:$CZ$1232*(('Dvd Calendar'!$E$1234:$CZ$1234='Field Check'!$C$56)*('Field Check'!$C$56&lt;&gt;"")+('Dvd Calendar'!$E$1234:$CZ$1234='Field Check'!$C$57)*('Field Check'!$C$57&lt;&gt;"")))/'AS51'!$B$3,"")))</f>
        <v/>
      </c>
      <c r="AR127" s="163">
        <f>IF(AR$13="","",IF($B127="","",IFERROR($C127*$D127*SUMPRODUCT(('Dvd Calendar'!$E$1229:$CZ$1229&gt;AR$12)*('Dvd Calendar'!$E$1229:$CZ$1229&lt;=AR$13)*'Dvd Calendar'!$E$1232:$CZ$1232*(('Dvd Calendar'!$E$1234:$CZ$1234='Field Check'!$C$56)*('Field Check'!$C$56&lt;&gt;"")+('Dvd Calendar'!$E$1234:$CZ$1234='Field Check'!$C$57)*('Field Check'!$C$57&lt;&gt;"")))/'AS51'!$B$3,"")))</f>
        <v/>
      </c>
      <c r="AS127" s="163">
        <f>IF(AS$13="","",IF($B127="","",IFERROR($C127*$D127*SUMPRODUCT(('Dvd Calendar'!$E$1229:$CZ$1229&gt;AS$12)*('Dvd Calendar'!$E$1229:$CZ$1229&lt;=AS$13)*'Dvd Calendar'!$E$1232:$CZ$1232*(('Dvd Calendar'!$E$1234:$CZ$1234='Field Check'!$C$56)*('Field Check'!$C$56&lt;&gt;"")+('Dvd Calendar'!$E$1234:$CZ$1234='Field Check'!$C$57)*('Field Check'!$C$57&lt;&gt;"")))/'AS51'!$B$3,"")))</f>
        <v/>
      </c>
      <c r="AT127" s="163">
        <f>IF(AT$13="","",IF($B127="","",IFERROR($C127*$D127*SUMPRODUCT(('Dvd Calendar'!$E$1229:$CZ$1229&gt;AT$12)*('Dvd Calendar'!$E$1229:$CZ$1229&lt;=AT$13)*'Dvd Calendar'!$E$1232:$CZ$1232*(('Dvd Calendar'!$E$1234:$CZ$1234='Field Check'!$C$56)*('Field Check'!$C$56&lt;&gt;"")+('Dvd Calendar'!$E$1234:$CZ$1234='Field Check'!$C$57)*('Field Check'!$C$57&lt;&gt;"")))/'AS51'!$B$3,"")))</f>
        <v/>
      </c>
      <c r="AU127" s="163">
        <f>IF(AU$13="","",IF($B127="","",IFERROR($C127*$D127*SUMPRODUCT(('Dvd Calendar'!$E$1229:$CZ$1229&gt;AU$12)*('Dvd Calendar'!$E$1229:$CZ$1229&lt;=AU$13)*'Dvd Calendar'!$E$1232:$CZ$1232*(('Dvd Calendar'!$E$1234:$CZ$1234='Field Check'!$C$56)*('Field Check'!$C$56&lt;&gt;"")+('Dvd Calendar'!$E$1234:$CZ$1234='Field Check'!$C$57)*('Field Check'!$C$57&lt;&gt;"")))/'AS51'!$B$3,"")))</f>
        <v/>
      </c>
      <c r="AV127" s="163">
        <f>IF(AV$13="","",IF($B127="","",IFERROR($C127*$D127*SUMPRODUCT(('Dvd Calendar'!$E$1229:$CZ$1229&gt;AV$12)*('Dvd Calendar'!$E$1229:$CZ$1229&lt;=AV$13)*'Dvd Calendar'!$E$1232:$CZ$1232*(('Dvd Calendar'!$E$1234:$CZ$1234='Field Check'!$C$56)*('Field Check'!$C$56&lt;&gt;"")+('Dvd Calendar'!$E$1234:$CZ$1234='Field Check'!$C$57)*('Field Check'!$C$57&lt;&gt;"")))/'AS51'!$B$3,"")))</f>
        <v/>
      </c>
      <c r="AW127" s="163">
        <f>IF(AW$13="","",IF($B127="","",IFERROR($C127*$D127*SUMPRODUCT(('Dvd Calendar'!$E$1229:$CZ$1229&gt;AW$12)*('Dvd Calendar'!$E$1229:$CZ$1229&lt;=AW$13)*'Dvd Calendar'!$E$1232:$CZ$1232*(('Dvd Calendar'!$E$1234:$CZ$1234='Field Check'!$C$56)*('Field Check'!$C$56&lt;&gt;"")+('Dvd Calendar'!$E$1234:$CZ$1234='Field Check'!$C$57)*('Field Check'!$C$57&lt;&gt;"")))/'AS51'!$B$3,"")))</f>
        <v/>
      </c>
      <c r="AX127" s="163">
        <f>IF(AX$13="","",IF($B127="","",IFERROR($C127*$D127*SUMPRODUCT(('Dvd Calendar'!$E$1229:$CZ$1229&gt;AX$12)*('Dvd Calendar'!$E$1229:$CZ$1229&lt;=AX$13)*'Dvd Calendar'!$E$1232:$CZ$1232*(('Dvd Calendar'!$E$1234:$CZ$1234='Field Check'!$C$56)*('Field Check'!$C$56&lt;&gt;"")+('Dvd Calendar'!$E$1234:$CZ$1234='Field Check'!$C$57)*('Field Check'!$C$57&lt;&gt;"")))/'AS51'!$B$3,"")))</f>
        <v/>
      </c>
      <c r="AY127" s="163">
        <f>IF(AY$13="","",IF($B127="","",IFERROR($C127*$D127*SUMPRODUCT(('Dvd Calendar'!$E$1229:$CZ$1229&gt;AY$12)*('Dvd Calendar'!$E$1229:$CZ$1229&lt;=AY$13)*'Dvd Calendar'!$E$1232:$CZ$1232*(('Dvd Calendar'!$E$1234:$CZ$1234='Field Check'!$C$56)*('Field Check'!$C$56&lt;&gt;"")+('Dvd Calendar'!$E$1234:$CZ$1234='Field Check'!$C$57)*('Field Check'!$C$57&lt;&gt;"")))/'AS51'!$B$3,"")))</f>
        <v/>
      </c>
      <c r="AZ127" s="163">
        <f>IF(AZ$13="","",IF($B127="","",IFERROR($C127*$D127*SUMPRODUCT(('Dvd Calendar'!$E$1229:$CZ$1229&gt;AZ$12)*('Dvd Calendar'!$E$1229:$CZ$1229&lt;=AZ$13)*'Dvd Calendar'!$E$1232:$CZ$1232*(('Dvd Calendar'!$E$1234:$CZ$1234='Field Check'!$C$56)*('Field Check'!$C$56&lt;&gt;"")+('Dvd Calendar'!$E$1234:$CZ$1234='Field Check'!$C$57)*('Field Check'!$C$57&lt;&gt;"")))/'AS51'!$B$3,"")))</f>
        <v/>
      </c>
      <c r="BA127" s="163">
        <f>IF(BA$13="","",IF($B127="","",IFERROR($C127*$D127*SUMPRODUCT(('Dvd Calendar'!$E$1229:$CZ$1229&gt;BA$12)*('Dvd Calendar'!$E$1229:$CZ$1229&lt;=BA$13)*'Dvd Calendar'!$E$1232:$CZ$1232*(('Dvd Calendar'!$E$1234:$CZ$1234='Field Check'!$C$56)*('Field Check'!$C$56&lt;&gt;"")+('Dvd Calendar'!$E$1234:$CZ$1234='Field Check'!$C$57)*('Field Check'!$C$57&lt;&gt;"")))/'AS51'!$B$3,"")))</f>
        <v/>
      </c>
      <c r="BB127" s="163">
        <f>IF(BB$13="","",IF($B127="","",IFERROR($C127*$D127*SUMPRODUCT(('Dvd Calendar'!$E$1229:$CZ$1229&gt;BB$12)*('Dvd Calendar'!$E$1229:$CZ$1229&lt;=BB$13)*'Dvd Calendar'!$E$1232:$CZ$1232*(('Dvd Calendar'!$E$1234:$CZ$1234='Field Check'!$C$56)*('Field Check'!$C$56&lt;&gt;"")+('Dvd Calendar'!$E$1234:$CZ$1234='Field Check'!$C$57)*('Field Check'!$C$57&lt;&gt;"")))/'AS51'!$B$3,"")))</f>
        <v/>
      </c>
      <c r="BC127" s="163">
        <f>IF(BC$13="","",IF($B127="","",IFERROR($C127*$D127*SUMPRODUCT(('Dvd Calendar'!$E$1229:$CZ$1229&gt;BC$12)*('Dvd Calendar'!$E$1229:$CZ$1229&lt;=BC$13)*'Dvd Calendar'!$E$1232:$CZ$1232*(('Dvd Calendar'!$E$1234:$CZ$1234='Field Check'!$C$56)*('Field Check'!$C$56&lt;&gt;"")+('Dvd Calendar'!$E$1234:$CZ$1234='Field Check'!$C$57)*('Field Check'!$C$57&lt;&gt;"")))/'AS51'!$B$3,"")))</f>
        <v/>
      </c>
      <c r="BD127" s="163">
        <f>IF(BD$13="","",IF($B127="","",IFERROR($C127*$D127*SUMPRODUCT(('Dvd Calendar'!$E$1229:$CZ$1229&gt;BD$12)*('Dvd Calendar'!$E$1229:$CZ$1229&lt;=BD$13)*'Dvd Calendar'!$E$1232:$CZ$1232*(('Dvd Calendar'!$E$1234:$CZ$1234='Field Check'!$C$56)*('Field Check'!$C$56&lt;&gt;"")+('Dvd Calendar'!$E$1234:$CZ$1234='Field Check'!$C$57)*('Field Check'!$C$57&lt;&gt;"")))/'AS51'!$B$3,"")))</f>
        <v/>
      </c>
      <c r="BE127" s="163">
        <f>IF(BE$13="","",IF($B127="","",IFERROR($C127*$D127*SUMPRODUCT(('Dvd Calendar'!$E$1229:$CZ$1229&gt;BE$12)*('Dvd Calendar'!$E$1229:$CZ$1229&lt;=BE$13)*'Dvd Calendar'!$E$1232:$CZ$1232*(('Dvd Calendar'!$E$1234:$CZ$1234='Field Check'!$C$56)*('Field Check'!$C$56&lt;&gt;"")+('Dvd Calendar'!$E$1234:$CZ$1234='Field Check'!$C$57)*('Field Check'!$C$57&lt;&gt;"")))/'AS51'!$B$3,"")))</f>
        <v/>
      </c>
      <c r="BF127" s="163">
        <f>IF(BF$13="","",IF($B127="","",IFERROR($C127*$D127*SUMPRODUCT(('Dvd Calendar'!$E$1229:$CZ$1229&gt;BF$12)*('Dvd Calendar'!$E$1229:$CZ$1229&lt;=BF$13)*'Dvd Calendar'!$E$1232:$CZ$1232*(('Dvd Calendar'!$E$1234:$CZ$1234='Field Check'!$C$56)*('Field Check'!$C$56&lt;&gt;"")+('Dvd Calendar'!$E$1234:$CZ$1234='Field Check'!$C$57)*('Field Check'!$C$57&lt;&gt;"")))/'AS51'!$B$3,"")))</f>
        <v/>
      </c>
      <c r="BH127" s="163">
        <f>IF(BH$13="","",IF($B127="","",IFERROR(AQ127*$E127/100,"")))</f>
        <v/>
      </c>
      <c r="BI127" s="163">
        <f>IF(BI$13="","",IF($B127="","",IFERROR(AR127*$E127/100,"")))</f>
        <v/>
      </c>
      <c r="BJ127" s="163">
        <f>IF(BJ$13="","",IF($B127="","",IFERROR(AS127*$E127/100,"")))</f>
        <v/>
      </c>
      <c r="BK127" s="163">
        <f>IF(BK$13="","",IF($B127="","",IFERROR(AT127*$E127/100,"")))</f>
        <v/>
      </c>
      <c r="BL127" s="163">
        <f>IF(BL$13="","",IF($B127="","",IFERROR(AU127*$E127/100,"")))</f>
        <v/>
      </c>
      <c r="BM127" s="163">
        <f>IF(BM$13="","",IF($B127="","",IFERROR(AV127*$E127/100,"")))</f>
        <v/>
      </c>
      <c r="BN127" s="163">
        <f>IF(BN$13="","",IF($B127="","",IFERROR(AW127*$E127/100,"")))</f>
        <v/>
      </c>
      <c r="BO127" s="163">
        <f>IF(BO$13="","",IF($B127="","",IFERROR(AX127*$E127/100,"")))</f>
        <v/>
      </c>
      <c r="BP127" s="163">
        <f>IF(BP$13="","",IF($B127="","",IFERROR(AY127*$E127/100,"")))</f>
        <v/>
      </c>
      <c r="BQ127" s="163">
        <f>IF(BQ$13="","",IF($B127="","",IFERROR(AZ127*$E127/100,"")))</f>
        <v/>
      </c>
      <c r="BR127" s="163">
        <f>IF(BR$13="","",IF($B127="","",IFERROR(BA127*$E127/100,"")))</f>
        <v/>
      </c>
      <c r="BS127" s="163">
        <f>IF(BS$13="","",IF($B127="","",IFERROR(BB127*$E127/100,"")))</f>
        <v/>
      </c>
      <c r="BT127" s="163">
        <f>IF(BT$13="","",IF($B127="","",IFERROR(BC127*$E127/100,"")))</f>
        <v/>
      </c>
      <c r="BU127" s="163">
        <f>IF(BU$13="","",IF($B127="","",IFERROR(BD127*$E127/100,"")))</f>
        <v/>
      </c>
      <c r="BV127" s="163">
        <f>IF(BV$13="","",IF($B127="","",IFERROR(BE127*$E127/100,"")))</f>
        <v/>
      </c>
      <c r="BW127" s="163">
        <f>IF(BW$13="","",IF($B127="","",IFERROR(BF127*$E127/100,"")))</f>
        <v/>
      </c>
    </row>
    <row r="128">
      <c r="B128" s="126">
        <f>IF('AS51'!$C$118="","",'AS51'!$C$118)</f>
        <v/>
      </c>
      <c r="C128" s="74">
        <f>IF('AS51'!$B$118="","",'AS51'!$B$118)</f>
        <v/>
      </c>
      <c r="D128" s="75">
        <f>IFERROR('AS51'!$Q$118,1)</f>
        <v/>
      </c>
      <c r="E128" s="76">
        <f>IF($B128="","",IF(ISNUMBER('AS51'!$I$118),'AS51'!$I$118,'Index Summary'!$C$7))</f>
        <v/>
      </c>
      <c r="F128" s="77">
        <f>IF(F$13="","",IF($B128="","",IFERROR($C128*$D128*IF((Override!$C$4="ON")*(COUNTIFS(Override!$B$11:$B$40,$B128,Override!$D$11:$D$40,1,Override!$E$11:$E$40,"&gt;=0")-COUNTIFS(Override!$B$11:$B$40,$B128,Override!$D$11:$D$40,1,Override!$E$11:$E$40,"&gt;=0",Override!$C$11:$C$40,"MXAU"))&gt;0,SUMIFS(Override!$E$11:$E$40,Override!$B$11:$B$40,$B128,Override!$D$11:$D$40,1)-SUMIFS(Override!$E$11:$E$40,Override!$B$11:$B$40,$B128,Override!$D$11:$D$40,1,Override!$C$11:$C$40,"MXAU"),Override!$C$163)/'AS51'!$B$3,"")))</f>
        <v/>
      </c>
      <c r="G128" s="77">
        <f>IF(G$13="","",IF($B128="","",IFERROR($C128*$D128*IF((Override!$C$4="ON")*(COUNTIFS(Override!$B$11:$B$40,$B128,Override!$D$11:$D$40,2,Override!$E$11:$E$40,"&gt;=0")-COUNTIFS(Override!$B$11:$B$40,$B128,Override!$D$11:$D$40,2,Override!$E$11:$E$40,"&gt;=0",Override!$C$11:$C$40,"MXAU"))&gt;0,SUMIFS(Override!$E$11:$E$40,Override!$B$11:$B$40,$B128,Override!$D$11:$D$40,2)-SUMIFS(Override!$E$11:$E$40,Override!$B$11:$B$40,$B128,Override!$D$11:$D$40,2,Override!$C$11:$C$40,"MXAU"),Override!$D$163)/'AS51'!$B$3,"")))</f>
        <v/>
      </c>
      <c r="H128" s="77">
        <f>IF(H$13="","",IF($B128="","",IFERROR($C128*$D128*IF((Override!$C$4="ON")*(COUNTIFS(Override!$B$11:$B$40,$B128,Override!$D$11:$D$40,3,Override!$E$11:$E$40,"&gt;=0")-COUNTIFS(Override!$B$11:$B$40,$B128,Override!$D$11:$D$40,3,Override!$E$11:$E$40,"&gt;=0",Override!$C$11:$C$40,"MXAU"))&gt;0,SUMIFS(Override!$E$11:$E$40,Override!$B$11:$B$40,$B128,Override!$D$11:$D$40,3)-SUMIFS(Override!$E$11:$E$40,Override!$B$11:$B$40,$B128,Override!$D$11:$D$40,3,Override!$C$11:$C$40,"MXAU"),Override!$E$163)/'AS51'!$B$3,"")))</f>
        <v/>
      </c>
      <c r="I128" s="77">
        <f>IF(I$13="","",IF($B128="","",IFERROR($C128*$D128*IF((Override!$C$4="ON")*(COUNTIFS(Override!$B$11:$B$40,$B128,Override!$D$11:$D$40,4,Override!$E$11:$E$40,"&gt;=0")-COUNTIFS(Override!$B$11:$B$40,$B128,Override!$D$11:$D$40,4,Override!$E$11:$E$40,"&gt;=0",Override!$C$11:$C$40,"MXAU"))&gt;0,SUMIFS(Override!$E$11:$E$40,Override!$B$11:$B$40,$B128,Override!$D$11:$D$40,4)-SUMIFS(Override!$E$11:$E$40,Override!$B$11:$B$40,$B128,Override!$D$11:$D$40,4,Override!$C$11:$C$40,"MXAU"),Override!$F$163)/'AS51'!$B$3,"")))</f>
        <v/>
      </c>
      <c r="J128" s="77">
        <f>IF(J$13="","",IF($B128="","",IFERROR($C128*$D128*IF((Override!$C$4="ON")*(COUNTIFS(Override!$B$11:$B$40,$B128,Override!$D$11:$D$40,5,Override!$E$11:$E$40,"&gt;=0")-COUNTIFS(Override!$B$11:$B$40,$B128,Override!$D$11:$D$40,5,Override!$E$11:$E$40,"&gt;=0",Override!$C$11:$C$40,"MXAU"))&gt;0,SUMIFS(Override!$E$11:$E$40,Override!$B$11:$B$40,$B128,Override!$D$11:$D$40,5)-SUMIFS(Override!$E$11:$E$40,Override!$B$11:$B$40,$B128,Override!$D$11:$D$40,5,Override!$C$11:$C$40,"MXAU"),Override!$G$163)/'AS51'!$B$3,"")))</f>
        <v/>
      </c>
      <c r="K128" s="77">
        <f>IF(K$13="","",IF($B128="","",IFERROR($C128*$D128*IF((Override!$C$4="ON")*(COUNTIFS(Override!$B$11:$B$40,$B128,Override!$D$11:$D$40,6,Override!$E$11:$E$40,"&gt;=0")-COUNTIFS(Override!$B$11:$B$40,$B128,Override!$D$11:$D$40,6,Override!$E$11:$E$40,"&gt;=0",Override!$C$11:$C$40,"MXAU"))&gt;0,SUMIFS(Override!$E$11:$E$40,Override!$B$11:$B$40,$B128,Override!$D$11:$D$40,6)-SUMIFS(Override!$E$11:$E$40,Override!$B$11:$B$40,$B128,Override!$D$11:$D$40,6,Override!$C$11:$C$40,"MXAU"),Override!$H$163)/'AS51'!$B$3,"")))</f>
        <v/>
      </c>
      <c r="L128" s="77">
        <f>IF(L$13="","",IF($B128="","",IFERROR($C128*$D128*IF((Override!$C$4="ON")*(COUNTIFS(Override!$B$11:$B$40,$B128,Override!$D$11:$D$40,7,Override!$E$11:$E$40,"&gt;=0")-COUNTIFS(Override!$B$11:$B$40,$B128,Override!$D$11:$D$40,7,Override!$E$11:$E$40,"&gt;=0",Override!$C$11:$C$40,"MXAU"))&gt;0,SUMIFS(Override!$E$11:$E$40,Override!$B$11:$B$40,$B128,Override!$D$11:$D$40,7)-SUMIFS(Override!$E$11:$E$40,Override!$B$11:$B$40,$B128,Override!$D$11:$D$40,7,Override!$C$11:$C$40,"MXAU"),Override!$I$163)/'AS51'!$B$3,"")))</f>
        <v/>
      </c>
      <c r="M128" s="77">
        <f>IF(M$13="","",IF($B128="","",IFERROR($C128*$D128*IF((Override!$C$4="ON")*(COUNTIFS(Override!$B$11:$B$40,$B128,Override!$D$11:$D$40,8,Override!$E$11:$E$40,"&gt;=0")-COUNTIFS(Override!$B$11:$B$40,$B128,Override!$D$11:$D$40,8,Override!$E$11:$E$40,"&gt;=0",Override!$C$11:$C$40,"MXAU"))&gt;0,SUMIFS(Override!$E$11:$E$40,Override!$B$11:$B$40,$B128,Override!$D$11:$D$40,8)-SUMIFS(Override!$E$11:$E$40,Override!$B$11:$B$40,$B128,Override!$D$11:$D$40,8,Override!$C$11:$C$40,"MXAU"),Override!$J$163)/'AS51'!$B$3,"")))</f>
        <v/>
      </c>
      <c r="N128" s="77">
        <f>IF(N$13="","",IF($B128="","",IFERROR($C128*$D128*IF((Override!$C$4="ON")*(COUNTIFS(Override!$B$11:$B$40,$B128,Override!$D$11:$D$40,9,Override!$E$11:$E$40,"&gt;=0")-COUNTIFS(Override!$B$11:$B$40,$B128,Override!$D$11:$D$40,9,Override!$E$11:$E$40,"&gt;=0",Override!$C$11:$C$40,"MXAU"))&gt;0,SUMIFS(Override!$E$11:$E$40,Override!$B$11:$B$40,$B128,Override!$D$11:$D$40,9)-SUMIFS(Override!$E$11:$E$40,Override!$B$11:$B$40,$B128,Override!$D$11:$D$40,9,Override!$C$11:$C$40,"MXAU"),Override!$K$163)/'AS51'!$B$3,"")))</f>
        <v/>
      </c>
      <c r="O128" s="77">
        <f>IF(O$13="","",IF($B128="","",IFERROR($C128*$D128*IF((Override!$C$4="ON")*(COUNTIFS(Override!$B$11:$B$40,$B128,Override!$D$11:$D$40,10,Override!$E$11:$E$40,"&gt;=0")-COUNTIFS(Override!$B$11:$B$40,$B128,Override!$D$11:$D$40,10,Override!$E$11:$E$40,"&gt;=0",Override!$C$11:$C$40,"MXAU"))&gt;0,SUMIFS(Override!$E$11:$E$40,Override!$B$11:$B$40,$B128,Override!$D$11:$D$40,10)-SUMIFS(Override!$E$11:$E$40,Override!$B$11:$B$40,$B128,Override!$D$11:$D$40,10,Override!$C$11:$C$40,"MXAU"),Override!$L$163)/'AS51'!$B$3,"")))</f>
        <v/>
      </c>
      <c r="P128" s="77">
        <f>IF(P$13="","",IF($B128="","",IFERROR($C128*$D128*IF((Override!$C$4="ON")*(COUNTIFS(Override!$B$11:$B$40,$B128,Override!$D$11:$D$40,11,Override!$E$11:$E$40,"&gt;=0")-COUNTIFS(Override!$B$11:$B$40,$B128,Override!$D$11:$D$40,11,Override!$E$11:$E$40,"&gt;=0",Override!$C$11:$C$40,"MXAU"))&gt;0,SUMIFS(Override!$E$11:$E$40,Override!$B$11:$B$40,$B128,Override!$D$11:$D$40,11)-SUMIFS(Override!$E$11:$E$40,Override!$B$11:$B$40,$B128,Override!$D$11:$D$40,11,Override!$C$11:$C$40,"MXAU"),Override!$M$163)/'AS51'!$B$3,"")))</f>
        <v/>
      </c>
      <c r="Q128" s="77">
        <f>IF(Q$13="","",IF($B128="","",IFERROR($C128*$D128*IF((Override!$C$4="ON")*(COUNTIFS(Override!$B$11:$B$40,$B128,Override!$D$11:$D$40,12,Override!$E$11:$E$40,"&gt;=0")-COUNTIFS(Override!$B$11:$B$40,$B128,Override!$D$11:$D$40,12,Override!$E$11:$E$40,"&gt;=0",Override!$C$11:$C$40,"MXAU"))&gt;0,SUMIFS(Override!$E$11:$E$40,Override!$B$11:$B$40,$B128,Override!$D$11:$D$40,12)-SUMIFS(Override!$E$11:$E$40,Override!$B$11:$B$40,$B128,Override!$D$11:$D$40,12,Override!$C$11:$C$40,"MXAU"),Override!$N$163)/'AS51'!$B$3,"")))</f>
        <v/>
      </c>
      <c r="R128" s="77">
        <f>IF(R$13="","",IF($B128="","",IFERROR($C128*$D128*IF((Override!$C$4="ON")*(COUNTIFS(Override!$B$11:$B$40,$B128,Override!$D$11:$D$40,13,Override!$E$11:$E$40,"&gt;=0")-COUNTIFS(Override!$B$11:$B$40,$B128,Override!$D$11:$D$40,13,Override!$E$11:$E$40,"&gt;=0",Override!$C$11:$C$40,"MXAU"))&gt;0,SUMIFS(Override!$E$11:$E$40,Override!$B$11:$B$40,$B128,Override!$D$11:$D$40,13)-SUMIFS(Override!$E$11:$E$40,Override!$B$11:$B$40,$B128,Override!$D$11:$D$40,13,Override!$C$11:$C$40,"MXAU"),Override!$O$163)/'AS51'!$B$3,"")))</f>
        <v/>
      </c>
      <c r="S128" s="77">
        <f>IF(S$13="","",IF($B128="","",IFERROR($C128*$D128*IF((Override!$C$4="ON")*(COUNTIFS(Override!$B$11:$B$40,$B128,Override!$D$11:$D$40,14,Override!$E$11:$E$40,"&gt;=0")-COUNTIFS(Override!$B$11:$B$40,$B128,Override!$D$11:$D$40,14,Override!$E$11:$E$40,"&gt;=0",Override!$C$11:$C$40,"MXAU"))&gt;0,SUMIFS(Override!$E$11:$E$40,Override!$B$11:$B$40,$B128,Override!$D$11:$D$40,14)-SUMIFS(Override!$E$11:$E$40,Override!$B$11:$B$40,$B128,Override!$D$11:$D$40,14,Override!$C$11:$C$40,"MXAU"),Override!$P$163)/'AS51'!$B$3,"")))</f>
        <v/>
      </c>
      <c r="T128" s="77">
        <f>IF(T$13="","",IF($B128="","",IFERROR($C128*$D128*IF((Override!$C$4="ON")*(COUNTIFS(Override!$B$11:$B$40,$B128,Override!$D$11:$D$40,15,Override!$E$11:$E$40,"&gt;=0")-COUNTIFS(Override!$B$11:$B$40,$B128,Override!$D$11:$D$40,15,Override!$E$11:$E$40,"&gt;=0",Override!$C$11:$C$40,"MXAU"))&gt;0,SUMIFS(Override!$E$11:$E$40,Override!$B$11:$B$40,$B128,Override!$D$11:$D$40,15)-SUMIFS(Override!$E$11:$E$40,Override!$B$11:$B$40,$B128,Override!$D$11:$D$40,15,Override!$C$11:$C$40,"MXAU"),Override!$Q$163)/'AS51'!$B$3,"")))</f>
        <v/>
      </c>
      <c r="U128" s="77">
        <f>IF(U$13="","",IF($B128="","",IFERROR($C128*$D128*IF((Override!$C$4="ON")*(COUNTIFS(Override!$B$11:$B$40,$B128,Override!$D$11:$D$40,16,Override!$E$11:$E$40,"&gt;=0")-COUNTIFS(Override!$B$11:$B$40,$B128,Override!$D$11:$D$40,16,Override!$E$11:$E$40,"&gt;=0",Override!$C$11:$C$40,"MXAU"))&gt;0,SUMIFS(Override!$E$11:$E$40,Override!$B$11:$B$40,$B128,Override!$D$11:$D$40,16)-SUMIFS(Override!$E$11:$E$40,Override!$B$11:$B$40,$B128,Override!$D$11:$D$40,16,Override!$C$11:$C$40,"MXAU"),Override!$R$163)/'AS51'!$B$3,"")))</f>
        <v/>
      </c>
      <c r="W128" s="77">
        <f>IF(W$13="","",IF($B128="","",IFERROR(F128*$E128/100,"")))</f>
        <v/>
      </c>
      <c r="X128" s="77">
        <f>IF(X$13="","",IF($B128="","",IFERROR(G128*$E128/100,"")))</f>
        <v/>
      </c>
      <c r="Y128" s="77">
        <f>IF(Y$13="","",IF($B128="","",IFERROR(H128*$E128/100,"")))</f>
        <v/>
      </c>
      <c r="Z128" s="77">
        <f>IF(Z$13="","",IF($B128="","",IFERROR(I128*$E128/100,"")))</f>
        <v/>
      </c>
      <c r="AA128" s="77">
        <f>IF(AA$13="","",IF($B128="","",IFERROR(J128*$E128/100,"")))</f>
        <v/>
      </c>
      <c r="AB128" s="77">
        <f>IF(AB$13="","",IF($B128="","",IFERROR(K128*$E128/100,"")))</f>
        <v/>
      </c>
      <c r="AC128" s="77">
        <f>IF(AC$13="","",IF($B128="","",IFERROR(L128*$E128/100,"")))</f>
        <v/>
      </c>
      <c r="AD128" s="77">
        <f>IF(AD$13="","",IF($B128="","",IFERROR(M128*$E128/100,"")))</f>
        <v/>
      </c>
      <c r="AE128" s="77">
        <f>IF(AE$13="","",IF($B128="","",IFERROR(N128*$E128/100,"")))</f>
        <v/>
      </c>
      <c r="AF128" s="77">
        <f>IF(AF$13="","",IF($B128="","",IFERROR(O128*$E128/100,"")))</f>
        <v/>
      </c>
      <c r="AG128" s="77">
        <f>IF(AG$13="","",IF($B128="","",IFERROR(P128*$E128/100,"")))</f>
        <v/>
      </c>
      <c r="AH128" s="77">
        <f>IF(AH$13="","",IF($B128="","",IFERROR(Q128*$E128/100,"")))</f>
        <v/>
      </c>
      <c r="AI128" s="77">
        <f>IF(AI$13="","",IF($B128="","",IFERROR(R128*$E128/100,"")))</f>
        <v/>
      </c>
      <c r="AJ128" s="77">
        <f>IF(AJ$13="","",IF($B128="","",IFERROR(S128*$E128/100,"")))</f>
        <v/>
      </c>
      <c r="AK128" s="77">
        <f>IF(AK$13="","",IF($B128="","",IFERROR(T128*$E128/100,"")))</f>
        <v/>
      </c>
      <c r="AL128" s="77">
        <f>IF(AL$13="","",IF($B128="","",IFERROR(U128*$E128/100,"")))</f>
        <v/>
      </c>
      <c r="AN128" s="77">
        <f>IF($B128="","",SUMIF($F$13:$U$13,"&lt;="&amp;Sector!$D$51,$F128:$U128))</f>
        <v/>
      </c>
      <c r="AO128" s="77">
        <f>IF($B128="","",SUMIF($W$13:$AL$13,"&lt;="&amp;Sector!$D$51,$W128:$AL128))</f>
        <v/>
      </c>
      <c r="AQ128" s="163">
        <f>IF(AQ$13="","",IF($B128="","",IFERROR($C128*$D128*SUMPRODUCT(('Dvd Calendar'!$E$1240:$CZ$1240&gt;AQ$12)*('Dvd Calendar'!$E$1240:$CZ$1240&lt;=AQ$13)*'Dvd Calendar'!$E$1243:$CZ$1243*(('Dvd Calendar'!$E$1245:$CZ$1245='Field Check'!$C$56)*('Field Check'!$C$56&lt;&gt;"")+('Dvd Calendar'!$E$1245:$CZ$1245='Field Check'!$C$57)*('Field Check'!$C$57&lt;&gt;"")))/'AS51'!$B$3,"")))</f>
        <v/>
      </c>
      <c r="AR128" s="163">
        <f>IF(AR$13="","",IF($B128="","",IFERROR($C128*$D128*SUMPRODUCT(('Dvd Calendar'!$E$1240:$CZ$1240&gt;AR$12)*('Dvd Calendar'!$E$1240:$CZ$1240&lt;=AR$13)*'Dvd Calendar'!$E$1243:$CZ$1243*(('Dvd Calendar'!$E$1245:$CZ$1245='Field Check'!$C$56)*('Field Check'!$C$56&lt;&gt;"")+('Dvd Calendar'!$E$1245:$CZ$1245='Field Check'!$C$57)*('Field Check'!$C$57&lt;&gt;"")))/'AS51'!$B$3,"")))</f>
        <v/>
      </c>
      <c r="AS128" s="163">
        <f>IF(AS$13="","",IF($B128="","",IFERROR($C128*$D128*SUMPRODUCT(('Dvd Calendar'!$E$1240:$CZ$1240&gt;AS$12)*('Dvd Calendar'!$E$1240:$CZ$1240&lt;=AS$13)*'Dvd Calendar'!$E$1243:$CZ$1243*(('Dvd Calendar'!$E$1245:$CZ$1245='Field Check'!$C$56)*('Field Check'!$C$56&lt;&gt;"")+('Dvd Calendar'!$E$1245:$CZ$1245='Field Check'!$C$57)*('Field Check'!$C$57&lt;&gt;"")))/'AS51'!$B$3,"")))</f>
        <v/>
      </c>
      <c r="AT128" s="163">
        <f>IF(AT$13="","",IF($B128="","",IFERROR($C128*$D128*SUMPRODUCT(('Dvd Calendar'!$E$1240:$CZ$1240&gt;AT$12)*('Dvd Calendar'!$E$1240:$CZ$1240&lt;=AT$13)*'Dvd Calendar'!$E$1243:$CZ$1243*(('Dvd Calendar'!$E$1245:$CZ$1245='Field Check'!$C$56)*('Field Check'!$C$56&lt;&gt;"")+('Dvd Calendar'!$E$1245:$CZ$1245='Field Check'!$C$57)*('Field Check'!$C$57&lt;&gt;"")))/'AS51'!$B$3,"")))</f>
        <v/>
      </c>
      <c r="AU128" s="163">
        <f>IF(AU$13="","",IF($B128="","",IFERROR($C128*$D128*SUMPRODUCT(('Dvd Calendar'!$E$1240:$CZ$1240&gt;AU$12)*('Dvd Calendar'!$E$1240:$CZ$1240&lt;=AU$13)*'Dvd Calendar'!$E$1243:$CZ$1243*(('Dvd Calendar'!$E$1245:$CZ$1245='Field Check'!$C$56)*('Field Check'!$C$56&lt;&gt;"")+('Dvd Calendar'!$E$1245:$CZ$1245='Field Check'!$C$57)*('Field Check'!$C$57&lt;&gt;"")))/'AS51'!$B$3,"")))</f>
        <v/>
      </c>
      <c r="AV128" s="163">
        <f>IF(AV$13="","",IF($B128="","",IFERROR($C128*$D128*SUMPRODUCT(('Dvd Calendar'!$E$1240:$CZ$1240&gt;AV$12)*('Dvd Calendar'!$E$1240:$CZ$1240&lt;=AV$13)*'Dvd Calendar'!$E$1243:$CZ$1243*(('Dvd Calendar'!$E$1245:$CZ$1245='Field Check'!$C$56)*('Field Check'!$C$56&lt;&gt;"")+('Dvd Calendar'!$E$1245:$CZ$1245='Field Check'!$C$57)*('Field Check'!$C$57&lt;&gt;"")))/'AS51'!$B$3,"")))</f>
        <v/>
      </c>
      <c r="AW128" s="163">
        <f>IF(AW$13="","",IF($B128="","",IFERROR($C128*$D128*SUMPRODUCT(('Dvd Calendar'!$E$1240:$CZ$1240&gt;AW$12)*('Dvd Calendar'!$E$1240:$CZ$1240&lt;=AW$13)*'Dvd Calendar'!$E$1243:$CZ$1243*(('Dvd Calendar'!$E$1245:$CZ$1245='Field Check'!$C$56)*('Field Check'!$C$56&lt;&gt;"")+('Dvd Calendar'!$E$1245:$CZ$1245='Field Check'!$C$57)*('Field Check'!$C$57&lt;&gt;"")))/'AS51'!$B$3,"")))</f>
        <v/>
      </c>
      <c r="AX128" s="163">
        <f>IF(AX$13="","",IF($B128="","",IFERROR($C128*$D128*SUMPRODUCT(('Dvd Calendar'!$E$1240:$CZ$1240&gt;AX$12)*('Dvd Calendar'!$E$1240:$CZ$1240&lt;=AX$13)*'Dvd Calendar'!$E$1243:$CZ$1243*(('Dvd Calendar'!$E$1245:$CZ$1245='Field Check'!$C$56)*('Field Check'!$C$56&lt;&gt;"")+('Dvd Calendar'!$E$1245:$CZ$1245='Field Check'!$C$57)*('Field Check'!$C$57&lt;&gt;"")))/'AS51'!$B$3,"")))</f>
        <v/>
      </c>
      <c r="AY128" s="163">
        <f>IF(AY$13="","",IF($B128="","",IFERROR($C128*$D128*SUMPRODUCT(('Dvd Calendar'!$E$1240:$CZ$1240&gt;AY$12)*('Dvd Calendar'!$E$1240:$CZ$1240&lt;=AY$13)*'Dvd Calendar'!$E$1243:$CZ$1243*(('Dvd Calendar'!$E$1245:$CZ$1245='Field Check'!$C$56)*('Field Check'!$C$56&lt;&gt;"")+('Dvd Calendar'!$E$1245:$CZ$1245='Field Check'!$C$57)*('Field Check'!$C$57&lt;&gt;"")))/'AS51'!$B$3,"")))</f>
        <v/>
      </c>
      <c r="AZ128" s="163">
        <f>IF(AZ$13="","",IF($B128="","",IFERROR($C128*$D128*SUMPRODUCT(('Dvd Calendar'!$E$1240:$CZ$1240&gt;AZ$12)*('Dvd Calendar'!$E$1240:$CZ$1240&lt;=AZ$13)*'Dvd Calendar'!$E$1243:$CZ$1243*(('Dvd Calendar'!$E$1245:$CZ$1245='Field Check'!$C$56)*('Field Check'!$C$56&lt;&gt;"")+('Dvd Calendar'!$E$1245:$CZ$1245='Field Check'!$C$57)*('Field Check'!$C$57&lt;&gt;"")))/'AS51'!$B$3,"")))</f>
        <v/>
      </c>
      <c r="BA128" s="163">
        <f>IF(BA$13="","",IF($B128="","",IFERROR($C128*$D128*SUMPRODUCT(('Dvd Calendar'!$E$1240:$CZ$1240&gt;BA$12)*('Dvd Calendar'!$E$1240:$CZ$1240&lt;=BA$13)*'Dvd Calendar'!$E$1243:$CZ$1243*(('Dvd Calendar'!$E$1245:$CZ$1245='Field Check'!$C$56)*('Field Check'!$C$56&lt;&gt;"")+('Dvd Calendar'!$E$1245:$CZ$1245='Field Check'!$C$57)*('Field Check'!$C$57&lt;&gt;"")))/'AS51'!$B$3,"")))</f>
        <v/>
      </c>
      <c r="BB128" s="163">
        <f>IF(BB$13="","",IF($B128="","",IFERROR($C128*$D128*SUMPRODUCT(('Dvd Calendar'!$E$1240:$CZ$1240&gt;BB$12)*('Dvd Calendar'!$E$1240:$CZ$1240&lt;=BB$13)*'Dvd Calendar'!$E$1243:$CZ$1243*(('Dvd Calendar'!$E$1245:$CZ$1245='Field Check'!$C$56)*('Field Check'!$C$56&lt;&gt;"")+('Dvd Calendar'!$E$1245:$CZ$1245='Field Check'!$C$57)*('Field Check'!$C$57&lt;&gt;"")))/'AS51'!$B$3,"")))</f>
        <v/>
      </c>
      <c r="BC128" s="163">
        <f>IF(BC$13="","",IF($B128="","",IFERROR($C128*$D128*SUMPRODUCT(('Dvd Calendar'!$E$1240:$CZ$1240&gt;BC$12)*('Dvd Calendar'!$E$1240:$CZ$1240&lt;=BC$13)*'Dvd Calendar'!$E$1243:$CZ$1243*(('Dvd Calendar'!$E$1245:$CZ$1245='Field Check'!$C$56)*('Field Check'!$C$56&lt;&gt;"")+('Dvd Calendar'!$E$1245:$CZ$1245='Field Check'!$C$57)*('Field Check'!$C$57&lt;&gt;"")))/'AS51'!$B$3,"")))</f>
        <v/>
      </c>
      <c r="BD128" s="163">
        <f>IF(BD$13="","",IF($B128="","",IFERROR($C128*$D128*SUMPRODUCT(('Dvd Calendar'!$E$1240:$CZ$1240&gt;BD$12)*('Dvd Calendar'!$E$1240:$CZ$1240&lt;=BD$13)*'Dvd Calendar'!$E$1243:$CZ$1243*(('Dvd Calendar'!$E$1245:$CZ$1245='Field Check'!$C$56)*('Field Check'!$C$56&lt;&gt;"")+('Dvd Calendar'!$E$1245:$CZ$1245='Field Check'!$C$57)*('Field Check'!$C$57&lt;&gt;"")))/'AS51'!$B$3,"")))</f>
        <v/>
      </c>
      <c r="BE128" s="163">
        <f>IF(BE$13="","",IF($B128="","",IFERROR($C128*$D128*SUMPRODUCT(('Dvd Calendar'!$E$1240:$CZ$1240&gt;BE$12)*('Dvd Calendar'!$E$1240:$CZ$1240&lt;=BE$13)*'Dvd Calendar'!$E$1243:$CZ$1243*(('Dvd Calendar'!$E$1245:$CZ$1245='Field Check'!$C$56)*('Field Check'!$C$56&lt;&gt;"")+('Dvd Calendar'!$E$1245:$CZ$1245='Field Check'!$C$57)*('Field Check'!$C$57&lt;&gt;"")))/'AS51'!$B$3,"")))</f>
        <v/>
      </c>
      <c r="BF128" s="163">
        <f>IF(BF$13="","",IF($B128="","",IFERROR($C128*$D128*SUMPRODUCT(('Dvd Calendar'!$E$1240:$CZ$1240&gt;BF$12)*('Dvd Calendar'!$E$1240:$CZ$1240&lt;=BF$13)*'Dvd Calendar'!$E$1243:$CZ$1243*(('Dvd Calendar'!$E$1245:$CZ$1245='Field Check'!$C$56)*('Field Check'!$C$56&lt;&gt;"")+('Dvd Calendar'!$E$1245:$CZ$1245='Field Check'!$C$57)*('Field Check'!$C$57&lt;&gt;"")))/'AS51'!$B$3,"")))</f>
        <v/>
      </c>
      <c r="BH128" s="163">
        <f>IF(BH$13="","",IF($B128="","",IFERROR(AQ128*$E128/100,"")))</f>
        <v/>
      </c>
      <c r="BI128" s="163">
        <f>IF(BI$13="","",IF($B128="","",IFERROR(AR128*$E128/100,"")))</f>
        <v/>
      </c>
      <c r="BJ128" s="163">
        <f>IF(BJ$13="","",IF($B128="","",IFERROR(AS128*$E128/100,"")))</f>
        <v/>
      </c>
      <c r="BK128" s="163">
        <f>IF(BK$13="","",IF($B128="","",IFERROR(AT128*$E128/100,"")))</f>
        <v/>
      </c>
      <c r="BL128" s="163">
        <f>IF(BL$13="","",IF($B128="","",IFERROR(AU128*$E128/100,"")))</f>
        <v/>
      </c>
      <c r="BM128" s="163">
        <f>IF(BM$13="","",IF($B128="","",IFERROR(AV128*$E128/100,"")))</f>
        <v/>
      </c>
      <c r="BN128" s="163">
        <f>IF(BN$13="","",IF($B128="","",IFERROR(AW128*$E128/100,"")))</f>
        <v/>
      </c>
      <c r="BO128" s="163">
        <f>IF(BO$13="","",IF($B128="","",IFERROR(AX128*$E128/100,"")))</f>
        <v/>
      </c>
      <c r="BP128" s="163">
        <f>IF(BP$13="","",IF($B128="","",IFERROR(AY128*$E128/100,"")))</f>
        <v/>
      </c>
      <c r="BQ128" s="163">
        <f>IF(BQ$13="","",IF($B128="","",IFERROR(AZ128*$E128/100,"")))</f>
        <v/>
      </c>
      <c r="BR128" s="163">
        <f>IF(BR$13="","",IF($B128="","",IFERROR(BA128*$E128/100,"")))</f>
        <v/>
      </c>
      <c r="BS128" s="163">
        <f>IF(BS$13="","",IF($B128="","",IFERROR(BB128*$E128/100,"")))</f>
        <v/>
      </c>
      <c r="BT128" s="163">
        <f>IF(BT$13="","",IF($B128="","",IFERROR(BC128*$E128/100,"")))</f>
        <v/>
      </c>
      <c r="BU128" s="163">
        <f>IF(BU$13="","",IF($B128="","",IFERROR(BD128*$E128/100,"")))</f>
        <v/>
      </c>
      <c r="BV128" s="163">
        <f>IF(BV$13="","",IF($B128="","",IFERROR(BE128*$E128/100,"")))</f>
        <v/>
      </c>
      <c r="BW128" s="163">
        <f>IF(BW$13="","",IF($B128="","",IFERROR(BF128*$E128/100,"")))</f>
        <v/>
      </c>
    </row>
    <row r="129">
      <c r="B129" s="126">
        <f>IF('AS51'!$C$119="","",'AS51'!$C$119)</f>
        <v/>
      </c>
      <c r="C129" s="74">
        <f>IF('AS51'!$B$119="","",'AS51'!$B$119)</f>
        <v/>
      </c>
      <c r="D129" s="75">
        <f>IFERROR('AS51'!$Q$119,1)</f>
        <v/>
      </c>
      <c r="E129" s="76">
        <f>IF($B129="","",IF(ISNUMBER('AS51'!$I$119),'AS51'!$I$119,'Index Summary'!$C$7))</f>
        <v/>
      </c>
      <c r="F129" s="77">
        <f>IF(F$13="","",IF($B129="","",IFERROR($C129*$D129*IF((Override!$C$4="ON")*(COUNTIFS(Override!$B$11:$B$40,$B129,Override!$D$11:$D$40,1,Override!$E$11:$E$40,"&gt;=0")-COUNTIFS(Override!$B$11:$B$40,$B129,Override!$D$11:$D$40,1,Override!$E$11:$E$40,"&gt;=0",Override!$C$11:$C$40,"MXAU"))&gt;0,SUMIFS(Override!$E$11:$E$40,Override!$B$11:$B$40,$B129,Override!$D$11:$D$40,1)-SUMIFS(Override!$E$11:$E$40,Override!$B$11:$B$40,$B129,Override!$D$11:$D$40,1,Override!$C$11:$C$40,"MXAU"),Override!$C$164)/'AS51'!$B$3,"")))</f>
        <v/>
      </c>
      <c r="G129" s="77">
        <f>IF(G$13="","",IF($B129="","",IFERROR($C129*$D129*IF((Override!$C$4="ON")*(COUNTIFS(Override!$B$11:$B$40,$B129,Override!$D$11:$D$40,2,Override!$E$11:$E$40,"&gt;=0")-COUNTIFS(Override!$B$11:$B$40,$B129,Override!$D$11:$D$40,2,Override!$E$11:$E$40,"&gt;=0",Override!$C$11:$C$40,"MXAU"))&gt;0,SUMIFS(Override!$E$11:$E$40,Override!$B$11:$B$40,$B129,Override!$D$11:$D$40,2)-SUMIFS(Override!$E$11:$E$40,Override!$B$11:$B$40,$B129,Override!$D$11:$D$40,2,Override!$C$11:$C$40,"MXAU"),Override!$D$164)/'AS51'!$B$3,"")))</f>
        <v/>
      </c>
      <c r="H129" s="77">
        <f>IF(H$13="","",IF($B129="","",IFERROR($C129*$D129*IF((Override!$C$4="ON")*(COUNTIFS(Override!$B$11:$B$40,$B129,Override!$D$11:$D$40,3,Override!$E$11:$E$40,"&gt;=0")-COUNTIFS(Override!$B$11:$B$40,$B129,Override!$D$11:$D$40,3,Override!$E$11:$E$40,"&gt;=0",Override!$C$11:$C$40,"MXAU"))&gt;0,SUMIFS(Override!$E$11:$E$40,Override!$B$11:$B$40,$B129,Override!$D$11:$D$40,3)-SUMIFS(Override!$E$11:$E$40,Override!$B$11:$B$40,$B129,Override!$D$11:$D$40,3,Override!$C$11:$C$40,"MXAU"),Override!$E$164)/'AS51'!$B$3,"")))</f>
        <v/>
      </c>
      <c r="I129" s="77">
        <f>IF(I$13="","",IF($B129="","",IFERROR($C129*$D129*IF((Override!$C$4="ON")*(COUNTIFS(Override!$B$11:$B$40,$B129,Override!$D$11:$D$40,4,Override!$E$11:$E$40,"&gt;=0")-COUNTIFS(Override!$B$11:$B$40,$B129,Override!$D$11:$D$40,4,Override!$E$11:$E$40,"&gt;=0",Override!$C$11:$C$40,"MXAU"))&gt;0,SUMIFS(Override!$E$11:$E$40,Override!$B$11:$B$40,$B129,Override!$D$11:$D$40,4)-SUMIFS(Override!$E$11:$E$40,Override!$B$11:$B$40,$B129,Override!$D$11:$D$40,4,Override!$C$11:$C$40,"MXAU"),Override!$F$164)/'AS51'!$B$3,"")))</f>
        <v/>
      </c>
      <c r="J129" s="77">
        <f>IF(J$13="","",IF($B129="","",IFERROR($C129*$D129*IF((Override!$C$4="ON")*(COUNTIFS(Override!$B$11:$B$40,$B129,Override!$D$11:$D$40,5,Override!$E$11:$E$40,"&gt;=0")-COUNTIFS(Override!$B$11:$B$40,$B129,Override!$D$11:$D$40,5,Override!$E$11:$E$40,"&gt;=0",Override!$C$11:$C$40,"MXAU"))&gt;0,SUMIFS(Override!$E$11:$E$40,Override!$B$11:$B$40,$B129,Override!$D$11:$D$40,5)-SUMIFS(Override!$E$11:$E$40,Override!$B$11:$B$40,$B129,Override!$D$11:$D$40,5,Override!$C$11:$C$40,"MXAU"),Override!$G$164)/'AS51'!$B$3,"")))</f>
        <v/>
      </c>
      <c r="K129" s="77">
        <f>IF(K$13="","",IF($B129="","",IFERROR($C129*$D129*IF((Override!$C$4="ON")*(COUNTIFS(Override!$B$11:$B$40,$B129,Override!$D$11:$D$40,6,Override!$E$11:$E$40,"&gt;=0")-COUNTIFS(Override!$B$11:$B$40,$B129,Override!$D$11:$D$40,6,Override!$E$11:$E$40,"&gt;=0",Override!$C$11:$C$40,"MXAU"))&gt;0,SUMIFS(Override!$E$11:$E$40,Override!$B$11:$B$40,$B129,Override!$D$11:$D$40,6)-SUMIFS(Override!$E$11:$E$40,Override!$B$11:$B$40,$B129,Override!$D$11:$D$40,6,Override!$C$11:$C$40,"MXAU"),Override!$H$164)/'AS51'!$B$3,"")))</f>
        <v/>
      </c>
      <c r="L129" s="77">
        <f>IF(L$13="","",IF($B129="","",IFERROR($C129*$D129*IF((Override!$C$4="ON")*(COUNTIFS(Override!$B$11:$B$40,$B129,Override!$D$11:$D$40,7,Override!$E$11:$E$40,"&gt;=0")-COUNTIFS(Override!$B$11:$B$40,$B129,Override!$D$11:$D$40,7,Override!$E$11:$E$40,"&gt;=0",Override!$C$11:$C$40,"MXAU"))&gt;0,SUMIFS(Override!$E$11:$E$40,Override!$B$11:$B$40,$B129,Override!$D$11:$D$40,7)-SUMIFS(Override!$E$11:$E$40,Override!$B$11:$B$40,$B129,Override!$D$11:$D$40,7,Override!$C$11:$C$40,"MXAU"),Override!$I$164)/'AS51'!$B$3,"")))</f>
        <v/>
      </c>
      <c r="M129" s="77">
        <f>IF(M$13="","",IF($B129="","",IFERROR($C129*$D129*IF((Override!$C$4="ON")*(COUNTIFS(Override!$B$11:$B$40,$B129,Override!$D$11:$D$40,8,Override!$E$11:$E$40,"&gt;=0")-COUNTIFS(Override!$B$11:$B$40,$B129,Override!$D$11:$D$40,8,Override!$E$11:$E$40,"&gt;=0",Override!$C$11:$C$40,"MXAU"))&gt;0,SUMIFS(Override!$E$11:$E$40,Override!$B$11:$B$40,$B129,Override!$D$11:$D$40,8)-SUMIFS(Override!$E$11:$E$40,Override!$B$11:$B$40,$B129,Override!$D$11:$D$40,8,Override!$C$11:$C$40,"MXAU"),Override!$J$164)/'AS51'!$B$3,"")))</f>
        <v/>
      </c>
      <c r="N129" s="77">
        <f>IF(N$13="","",IF($B129="","",IFERROR($C129*$D129*IF((Override!$C$4="ON")*(COUNTIFS(Override!$B$11:$B$40,$B129,Override!$D$11:$D$40,9,Override!$E$11:$E$40,"&gt;=0")-COUNTIFS(Override!$B$11:$B$40,$B129,Override!$D$11:$D$40,9,Override!$E$11:$E$40,"&gt;=0",Override!$C$11:$C$40,"MXAU"))&gt;0,SUMIFS(Override!$E$11:$E$40,Override!$B$11:$B$40,$B129,Override!$D$11:$D$40,9)-SUMIFS(Override!$E$11:$E$40,Override!$B$11:$B$40,$B129,Override!$D$11:$D$40,9,Override!$C$11:$C$40,"MXAU"),Override!$K$164)/'AS51'!$B$3,"")))</f>
        <v/>
      </c>
      <c r="O129" s="77">
        <f>IF(O$13="","",IF($B129="","",IFERROR($C129*$D129*IF((Override!$C$4="ON")*(COUNTIFS(Override!$B$11:$B$40,$B129,Override!$D$11:$D$40,10,Override!$E$11:$E$40,"&gt;=0")-COUNTIFS(Override!$B$11:$B$40,$B129,Override!$D$11:$D$40,10,Override!$E$11:$E$40,"&gt;=0",Override!$C$11:$C$40,"MXAU"))&gt;0,SUMIFS(Override!$E$11:$E$40,Override!$B$11:$B$40,$B129,Override!$D$11:$D$40,10)-SUMIFS(Override!$E$11:$E$40,Override!$B$11:$B$40,$B129,Override!$D$11:$D$40,10,Override!$C$11:$C$40,"MXAU"),Override!$L$164)/'AS51'!$B$3,"")))</f>
        <v/>
      </c>
      <c r="P129" s="77">
        <f>IF(P$13="","",IF($B129="","",IFERROR($C129*$D129*IF((Override!$C$4="ON")*(COUNTIFS(Override!$B$11:$B$40,$B129,Override!$D$11:$D$40,11,Override!$E$11:$E$40,"&gt;=0")-COUNTIFS(Override!$B$11:$B$40,$B129,Override!$D$11:$D$40,11,Override!$E$11:$E$40,"&gt;=0",Override!$C$11:$C$40,"MXAU"))&gt;0,SUMIFS(Override!$E$11:$E$40,Override!$B$11:$B$40,$B129,Override!$D$11:$D$40,11)-SUMIFS(Override!$E$11:$E$40,Override!$B$11:$B$40,$B129,Override!$D$11:$D$40,11,Override!$C$11:$C$40,"MXAU"),Override!$M$164)/'AS51'!$B$3,"")))</f>
        <v/>
      </c>
      <c r="Q129" s="77">
        <f>IF(Q$13="","",IF($B129="","",IFERROR($C129*$D129*IF((Override!$C$4="ON")*(COUNTIFS(Override!$B$11:$B$40,$B129,Override!$D$11:$D$40,12,Override!$E$11:$E$40,"&gt;=0")-COUNTIFS(Override!$B$11:$B$40,$B129,Override!$D$11:$D$40,12,Override!$E$11:$E$40,"&gt;=0",Override!$C$11:$C$40,"MXAU"))&gt;0,SUMIFS(Override!$E$11:$E$40,Override!$B$11:$B$40,$B129,Override!$D$11:$D$40,12)-SUMIFS(Override!$E$11:$E$40,Override!$B$11:$B$40,$B129,Override!$D$11:$D$40,12,Override!$C$11:$C$40,"MXAU"),Override!$N$164)/'AS51'!$B$3,"")))</f>
        <v/>
      </c>
      <c r="R129" s="77">
        <f>IF(R$13="","",IF($B129="","",IFERROR($C129*$D129*IF((Override!$C$4="ON")*(COUNTIFS(Override!$B$11:$B$40,$B129,Override!$D$11:$D$40,13,Override!$E$11:$E$40,"&gt;=0")-COUNTIFS(Override!$B$11:$B$40,$B129,Override!$D$11:$D$40,13,Override!$E$11:$E$40,"&gt;=0",Override!$C$11:$C$40,"MXAU"))&gt;0,SUMIFS(Override!$E$11:$E$40,Override!$B$11:$B$40,$B129,Override!$D$11:$D$40,13)-SUMIFS(Override!$E$11:$E$40,Override!$B$11:$B$40,$B129,Override!$D$11:$D$40,13,Override!$C$11:$C$40,"MXAU"),Override!$O$164)/'AS51'!$B$3,"")))</f>
        <v/>
      </c>
      <c r="S129" s="77">
        <f>IF(S$13="","",IF($B129="","",IFERROR($C129*$D129*IF((Override!$C$4="ON")*(COUNTIFS(Override!$B$11:$B$40,$B129,Override!$D$11:$D$40,14,Override!$E$11:$E$40,"&gt;=0")-COUNTIFS(Override!$B$11:$B$40,$B129,Override!$D$11:$D$40,14,Override!$E$11:$E$40,"&gt;=0",Override!$C$11:$C$40,"MXAU"))&gt;0,SUMIFS(Override!$E$11:$E$40,Override!$B$11:$B$40,$B129,Override!$D$11:$D$40,14)-SUMIFS(Override!$E$11:$E$40,Override!$B$11:$B$40,$B129,Override!$D$11:$D$40,14,Override!$C$11:$C$40,"MXAU"),Override!$P$164)/'AS51'!$B$3,"")))</f>
        <v/>
      </c>
      <c r="T129" s="77">
        <f>IF(T$13="","",IF($B129="","",IFERROR($C129*$D129*IF((Override!$C$4="ON")*(COUNTIFS(Override!$B$11:$B$40,$B129,Override!$D$11:$D$40,15,Override!$E$11:$E$40,"&gt;=0")-COUNTIFS(Override!$B$11:$B$40,$B129,Override!$D$11:$D$40,15,Override!$E$11:$E$40,"&gt;=0",Override!$C$11:$C$40,"MXAU"))&gt;0,SUMIFS(Override!$E$11:$E$40,Override!$B$11:$B$40,$B129,Override!$D$11:$D$40,15)-SUMIFS(Override!$E$11:$E$40,Override!$B$11:$B$40,$B129,Override!$D$11:$D$40,15,Override!$C$11:$C$40,"MXAU"),Override!$Q$164)/'AS51'!$B$3,"")))</f>
        <v/>
      </c>
      <c r="U129" s="77">
        <f>IF(U$13="","",IF($B129="","",IFERROR($C129*$D129*IF((Override!$C$4="ON")*(COUNTIFS(Override!$B$11:$B$40,$B129,Override!$D$11:$D$40,16,Override!$E$11:$E$40,"&gt;=0")-COUNTIFS(Override!$B$11:$B$40,$B129,Override!$D$11:$D$40,16,Override!$E$11:$E$40,"&gt;=0",Override!$C$11:$C$40,"MXAU"))&gt;0,SUMIFS(Override!$E$11:$E$40,Override!$B$11:$B$40,$B129,Override!$D$11:$D$40,16)-SUMIFS(Override!$E$11:$E$40,Override!$B$11:$B$40,$B129,Override!$D$11:$D$40,16,Override!$C$11:$C$40,"MXAU"),Override!$R$164)/'AS51'!$B$3,"")))</f>
        <v/>
      </c>
      <c r="W129" s="77">
        <f>IF(W$13="","",IF($B129="","",IFERROR(F129*$E129/100,"")))</f>
        <v/>
      </c>
      <c r="X129" s="77">
        <f>IF(X$13="","",IF($B129="","",IFERROR(G129*$E129/100,"")))</f>
        <v/>
      </c>
      <c r="Y129" s="77">
        <f>IF(Y$13="","",IF($B129="","",IFERROR(H129*$E129/100,"")))</f>
        <v/>
      </c>
      <c r="Z129" s="77">
        <f>IF(Z$13="","",IF($B129="","",IFERROR(I129*$E129/100,"")))</f>
        <v/>
      </c>
      <c r="AA129" s="77">
        <f>IF(AA$13="","",IF($B129="","",IFERROR(J129*$E129/100,"")))</f>
        <v/>
      </c>
      <c r="AB129" s="77">
        <f>IF(AB$13="","",IF($B129="","",IFERROR(K129*$E129/100,"")))</f>
        <v/>
      </c>
      <c r="AC129" s="77">
        <f>IF(AC$13="","",IF($B129="","",IFERROR(L129*$E129/100,"")))</f>
        <v/>
      </c>
      <c r="AD129" s="77">
        <f>IF(AD$13="","",IF($B129="","",IFERROR(M129*$E129/100,"")))</f>
        <v/>
      </c>
      <c r="AE129" s="77">
        <f>IF(AE$13="","",IF($B129="","",IFERROR(N129*$E129/100,"")))</f>
        <v/>
      </c>
      <c r="AF129" s="77">
        <f>IF(AF$13="","",IF($B129="","",IFERROR(O129*$E129/100,"")))</f>
        <v/>
      </c>
      <c r="AG129" s="77">
        <f>IF(AG$13="","",IF($B129="","",IFERROR(P129*$E129/100,"")))</f>
        <v/>
      </c>
      <c r="AH129" s="77">
        <f>IF(AH$13="","",IF($B129="","",IFERROR(Q129*$E129/100,"")))</f>
        <v/>
      </c>
      <c r="AI129" s="77">
        <f>IF(AI$13="","",IF($B129="","",IFERROR(R129*$E129/100,"")))</f>
        <v/>
      </c>
      <c r="AJ129" s="77">
        <f>IF(AJ$13="","",IF($B129="","",IFERROR(S129*$E129/100,"")))</f>
        <v/>
      </c>
      <c r="AK129" s="77">
        <f>IF(AK$13="","",IF($B129="","",IFERROR(T129*$E129/100,"")))</f>
        <v/>
      </c>
      <c r="AL129" s="77">
        <f>IF(AL$13="","",IF($B129="","",IFERROR(U129*$E129/100,"")))</f>
        <v/>
      </c>
      <c r="AN129" s="77">
        <f>IF($B129="","",SUMIF($F$13:$U$13,"&lt;="&amp;Sector!$D$51,$F129:$U129))</f>
        <v/>
      </c>
      <c r="AO129" s="77">
        <f>IF($B129="","",SUMIF($W$13:$AL$13,"&lt;="&amp;Sector!$D$51,$W129:$AL129))</f>
        <v/>
      </c>
      <c r="AQ129" s="163">
        <f>IF(AQ$13="","",IF($B129="","",IFERROR($C129*$D129*SUMPRODUCT(('Dvd Calendar'!$E$1251:$CZ$1251&gt;AQ$12)*('Dvd Calendar'!$E$1251:$CZ$1251&lt;=AQ$13)*'Dvd Calendar'!$E$1254:$CZ$1254*(('Dvd Calendar'!$E$1256:$CZ$1256='Field Check'!$C$56)*('Field Check'!$C$56&lt;&gt;"")+('Dvd Calendar'!$E$1256:$CZ$1256='Field Check'!$C$57)*('Field Check'!$C$57&lt;&gt;"")))/'AS51'!$B$3,"")))</f>
        <v/>
      </c>
      <c r="AR129" s="163">
        <f>IF(AR$13="","",IF($B129="","",IFERROR($C129*$D129*SUMPRODUCT(('Dvd Calendar'!$E$1251:$CZ$1251&gt;AR$12)*('Dvd Calendar'!$E$1251:$CZ$1251&lt;=AR$13)*'Dvd Calendar'!$E$1254:$CZ$1254*(('Dvd Calendar'!$E$1256:$CZ$1256='Field Check'!$C$56)*('Field Check'!$C$56&lt;&gt;"")+('Dvd Calendar'!$E$1256:$CZ$1256='Field Check'!$C$57)*('Field Check'!$C$57&lt;&gt;"")))/'AS51'!$B$3,"")))</f>
        <v/>
      </c>
      <c r="AS129" s="163">
        <f>IF(AS$13="","",IF($B129="","",IFERROR($C129*$D129*SUMPRODUCT(('Dvd Calendar'!$E$1251:$CZ$1251&gt;AS$12)*('Dvd Calendar'!$E$1251:$CZ$1251&lt;=AS$13)*'Dvd Calendar'!$E$1254:$CZ$1254*(('Dvd Calendar'!$E$1256:$CZ$1256='Field Check'!$C$56)*('Field Check'!$C$56&lt;&gt;"")+('Dvd Calendar'!$E$1256:$CZ$1256='Field Check'!$C$57)*('Field Check'!$C$57&lt;&gt;"")))/'AS51'!$B$3,"")))</f>
        <v/>
      </c>
      <c r="AT129" s="163">
        <f>IF(AT$13="","",IF($B129="","",IFERROR($C129*$D129*SUMPRODUCT(('Dvd Calendar'!$E$1251:$CZ$1251&gt;AT$12)*('Dvd Calendar'!$E$1251:$CZ$1251&lt;=AT$13)*'Dvd Calendar'!$E$1254:$CZ$1254*(('Dvd Calendar'!$E$1256:$CZ$1256='Field Check'!$C$56)*('Field Check'!$C$56&lt;&gt;"")+('Dvd Calendar'!$E$1256:$CZ$1256='Field Check'!$C$57)*('Field Check'!$C$57&lt;&gt;"")))/'AS51'!$B$3,"")))</f>
        <v/>
      </c>
      <c r="AU129" s="163">
        <f>IF(AU$13="","",IF($B129="","",IFERROR($C129*$D129*SUMPRODUCT(('Dvd Calendar'!$E$1251:$CZ$1251&gt;AU$12)*('Dvd Calendar'!$E$1251:$CZ$1251&lt;=AU$13)*'Dvd Calendar'!$E$1254:$CZ$1254*(('Dvd Calendar'!$E$1256:$CZ$1256='Field Check'!$C$56)*('Field Check'!$C$56&lt;&gt;"")+('Dvd Calendar'!$E$1256:$CZ$1256='Field Check'!$C$57)*('Field Check'!$C$57&lt;&gt;"")))/'AS51'!$B$3,"")))</f>
        <v/>
      </c>
      <c r="AV129" s="163">
        <f>IF(AV$13="","",IF($B129="","",IFERROR($C129*$D129*SUMPRODUCT(('Dvd Calendar'!$E$1251:$CZ$1251&gt;AV$12)*('Dvd Calendar'!$E$1251:$CZ$1251&lt;=AV$13)*'Dvd Calendar'!$E$1254:$CZ$1254*(('Dvd Calendar'!$E$1256:$CZ$1256='Field Check'!$C$56)*('Field Check'!$C$56&lt;&gt;"")+('Dvd Calendar'!$E$1256:$CZ$1256='Field Check'!$C$57)*('Field Check'!$C$57&lt;&gt;"")))/'AS51'!$B$3,"")))</f>
        <v/>
      </c>
      <c r="AW129" s="163">
        <f>IF(AW$13="","",IF($B129="","",IFERROR($C129*$D129*SUMPRODUCT(('Dvd Calendar'!$E$1251:$CZ$1251&gt;AW$12)*('Dvd Calendar'!$E$1251:$CZ$1251&lt;=AW$13)*'Dvd Calendar'!$E$1254:$CZ$1254*(('Dvd Calendar'!$E$1256:$CZ$1256='Field Check'!$C$56)*('Field Check'!$C$56&lt;&gt;"")+('Dvd Calendar'!$E$1256:$CZ$1256='Field Check'!$C$57)*('Field Check'!$C$57&lt;&gt;"")))/'AS51'!$B$3,"")))</f>
        <v/>
      </c>
      <c r="AX129" s="163">
        <f>IF(AX$13="","",IF($B129="","",IFERROR($C129*$D129*SUMPRODUCT(('Dvd Calendar'!$E$1251:$CZ$1251&gt;AX$12)*('Dvd Calendar'!$E$1251:$CZ$1251&lt;=AX$13)*'Dvd Calendar'!$E$1254:$CZ$1254*(('Dvd Calendar'!$E$1256:$CZ$1256='Field Check'!$C$56)*('Field Check'!$C$56&lt;&gt;"")+('Dvd Calendar'!$E$1256:$CZ$1256='Field Check'!$C$57)*('Field Check'!$C$57&lt;&gt;"")))/'AS51'!$B$3,"")))</f>
        <v/>
      </c>
      <c r="AY129" s="163">
        <f>IF(AY$13="","",IF($B129="","",IFERROR($C129*$D129*SUMPRODUCT(('Dvd Calendar'!$E$1251:$CZ$1251&gt;AY$12)*('Dvd Calendar'!$E$1251:$CZ$1251&lt;=AY$13)*'Dvd Calendar'!$E$1254:$CZ$1254*(('Dvd Calendar'!$E$1256:$CZ$1256='Field Check'!$C$56)*('Field Check'!$C$56&lt;&gt;"")+('Dvd Calendar'!$E$1256:$CZ$1256='Field Check'!$C$57)*('Field Check'!$C$57&lt;&gt;"")))/'AS51'!$B$3,"")))</f>
        <v/>
      </c>
      <c r="AZ129" s="163">
        <f>IF(AZ$13="","",IF($B129="","",IFERROR($C129*$D129*SUMPRODUCT(('Dvd Calendar'!$E$1251:$CZ$1251&gt;AZ$12)*('Dvd Calendar'!$E$1251:$CZ$1251&lt;=AZ$13)*'Dvd Calendar'!$E$1254:$CZ$1254*(('Dvd Calendar'!$E$1256:$CZ$1256='Field Check'!$C$56)*('Field Check'!$C$56&lt;&gt;"")+('Dvd Calendar'!$E$1256:$CZ$1256='Field Check'!$C$57)*('Field Check'!$C$57&lt;&gt;"")))/'AS51'!$B$3,"")))</f>
        <v/>
      </c>
      <c r="BA129" s="163">
        <f>IF(BA$13="","",IF($B129="","",IFERROR($C129*$D129*SUMPRODUCT(('Dvd Calendar'!$E$1251:$CZ$1251&gt;BA$12)*('Dvd Calendar'!$E$1251:$CZ$1251&lt;=BA$13)*'Dvd Calendar'!$E$1254:$CZ$1254*(('Dvd Calendar'!$E$1256:$CZ$1256='Field Check'!$C$56)*('Field Check'!$C$56&lt;&gt;"")+('Dvd Calendar'!$E$1256:$CZ$1256='Field Check'!$C$57)*('Field Check'!$C$57&lt;&gt;"")))/'AS51'!$B$3,"")))</f>
        <v/>
      </c>
      <c r="BB129" s="163">
        <f>IF(BB$13="","",IF($B129="","",IFERROR($C129*$D129*SUMPRODUCT(('Dvd Calendar'!$E$1251:$CZ$1251&gt;BB$12)*('Dvd Calendar'!$E$1251:$CZ$1251&lt;=BB$13)*'Dvd Calendar'!$E$1254:$CZ$1254*(('Dvd Calendar'!$E$1256:$CZ$1256='Field Check'!$C$56)*('Field Check'!$C$56&lt;&gt;"")+('Dvd Calendar'!$E$1256:$CZ$1256='Field Check'!$C$57)*('Field Check'!$C$57&lt;&gt;"")))/'AS51'!$B$3,"")))</f>
        <v/>
      </c>
      <c r="BC129" s="163">
        <f>IF(BC$13="","",IF($B129="","",IFERROR($C129*$D129*SUMPRODUCT(('Dvd Calendar'!$E$1251:$CZ$1251&gt;BC$12)*('Dvd Calendar'!$E$1251:$CZ$1251&lt;=BC$13)*'Dvd Calendar'!$E$1254:$CZ$1254*(('Dvd Calendar'!$E$1256:$CZ$1256='Field Check'!$C$56)*('Field Check'!$C$56&lt;&gt;"")+('Dvd Calendar'!$E$1256:$CZ$1256='Field Check'!$C$57)*('Field Check'!$C$57&lt;&gt;"")))/'AS51'!$B$3,"")))</f>
        <v/>
      </c>
      <c r="BD129" s="163">
        <f>IF(BD$13="","",IF($B129="","",IFERROR($C129*$D129*SUMPRODUCT(('Dvd Calendar'!$E$1251:$CZ$1251&gt;BD$12)*('Dvd Calendar'!$E$1251:$CZ$1251&lt;=BD$13)*'Dvd Calendar'!$E$1254:$CZ$1254*(('Dvd Calendar'!$E$1256:$CZ$1256='Field Check'!$C$56)*('Field Check'!$C$56&lt;&gt;"")+('Dvd Calendar'!$E$1256:$CZ$1256='Field Check'!$C$57)*('Field Check'!$C$57&lt;&gt;"")))/'AS51'!$B$3,"")))</f>
        <v/>
      </c>
      <c r="BE129" s="163">
        <f>IF(BE$13="","",IF($B129="","",IFERROR($C129*$D129*SUMPRODUCT(('Dvd Calendar'!$E$1251:$CZ$1251&gt;BE$12)*('Dvd Calendar'!$E$1251:$CZ$1251&lt;=BE$13)*'Dvd Calendar'!$E$1254:$CZ$1254*(('Dvd Calendar'!$E$1256:$CZ$1256='Field Check'!$C$56)*('Field Check'!$C$56&lt;&gt;"")+('Dvd Calendar'!$E$1256:$CZ$1256='Field Check'!$C$57)*('Field Check'!$C$57&lt;&gt;"")))/'AS51'!$B$3,"")))</f>
        <v/>
      </c>
      <c r="BF129" s="163">
        <f>IF(BF$13="","",IF($B129="","",IFERROR($C129*$D129*SUMPRODUCT(('Dvd Calendar'!$E$1251:$CZ$1251&gt;BF$12)*('Dvd Calendar'!$E$1251:$CZ$1251&lt;=BF$13)*'Dvd Calendar'!$E$1254:$CZ$1254*(('Dvd Calendar'!$E$1256:$CZ$1256='Field Check'!$C$56)*('Field Check'!$C$56&lt;&gt;"")+('Dvd Calendar'!$E$1256:$CZ$1256='Field Check'!$C$57)*('Field Check'!$C$57&lt;&gt;"")))/'AS51'!$B$3,"")))</f>
        <v/>
      </c>
      <c r="BH129" s="163">
        <f>IF(BH$13="","",IF($B129="","",IFERROR(AQ129*$E129/100,"")))</f>
        <v/>
      </c>
      <c r="BI129" s="163">
        <f>IF(BI$13="","",IF($B129="","",IFERROR(AR129*$E129/100,"")))</f>
        <v/>
      </c>
      <c r="BJ129" s="163">
        <f>IF(BJ$13="","",IF($B129="","",IFERROR(AS129*$E129/100,"")))</f>
        <v/>
      </c>
      <c r="BK129" s="163">
        <f>IF(BK$13="","",IF($B129="","",IFERROR(AT129*$E129/100,"")))</f>
        <v/>
      </c>
      <c r="BL129" s="163">
        <f>IF(BL$13="","",IF($B129="","",IFERROR(AU129*$E129/100,"")))</f>
        <v/>
      </c>
      <c r="BM129" s="163">
        <f>IF(BM$13="","",IF($B129="","",IFERROR(AV129*$E129/100,"")))</f>
        <v/>
      </c>
      <c r="BN129" s="163">
        <f>IF(BN$13="","",IF($B129="","",IFERROR(AW129*$E129/100,"")))</f>
        <v/>
      </c>
      <c r="BO129" s="163">
        <f>IF(BO$13="","",IF($B129="","",IFERROR(AX129*$E129/100,"")))</f>
        <v/>
      </c>
      <c r="BP129" s="163">
        <f>IF(BP$13="","",IF($B129="","",IFERROR(AY129*$E129/100,"")))</f>
        <v/>
      </c>
      <c r="BQ129" s="163">
        <f>IF(BQ$13="","",IF($B129="","",IFERROR(AZ129*$E129/100,"")))</f>
        <v/>
      </c>
      <c r="BR129" s="163">
        <f>IF(BR$13="","",IF($B129="","",IFERROR(BA129*$E129/100,"")))</f>
        <v/>
      </c>
      <c r="BS129" s="163">
        <f>IF(BS$13="","",IF($B129="","",IFERROR(BB129*$E129/100,"")))</f>
        <v/>
      </c>
      <c r="BT129" s="163">
        <f>IF(BT$13="","",IF($B129="","",IFERROR(BC129*$E129/100,"")))</f>
        <v/>
      </c>
      <c r="BU129" s="163">
        <f>IF(BU$13="","",IF($B129="","",IFERROR(BD129*$E129/100,"")))</f>
        <v/>
      </c>
      <c r="BV129" s="163">
        <f>IF(BV$13="","",IF($B129="","",IFERROR(BE129*$E129/100,"")))</f>
        <v/>
      </c>
      <c r="BW129" s="163">
        <f>IF(BW$13="","",IF($B129="","",IFERROR(BF129*$E129/100,"")))</f>
        <v/>
      </c>
    </row>
    <row r="130">
      <c r="B130" s="126">
        <f>IF('AS51'!$C$120="","",'AS51'!$C$120)</f>
        <v/>
      </c>
      <c r="C130" s="74">
        <f>IF('AS51'!$B$120="","",'AS51'!$B$120)</f>
        <v/>
      </c>
      <c r="D130" s="75">
        <f>IFERROR('AS51'!$Q$120,1)</f>
        <v/>
      </c>
      <c r="E130" s="76">
        <f>IF($B130="","",IF(ISNUMBER('AS51'!$I$120),'AS51'!$I$120,'Index Summary'!$C$7))</f>
        <v/>
      </c>
      <c r="F130" s="77">
        <f>IF(F$13="","",IF($B130="","",IFERROR($C130*$D130*IF((Override!$C$4="ON")*(COUNTIFS(Override!$B$11:$B$40,$B130,Override!$D$11:$D$40,1,Override!$E$11:$E$40,"&gt;=0")-COUNTIFS(Override!$B$11:$B$40,$B130,Override!$D$11:$D$40,1,Override!$E$11:$E$40,"&gt;=0",Override!$C$11:$C$40,"MXAU"))&gt;0,SUMIFS(Override!$E$11:$E$40,Override!$B$11:$B$40,$B130,Override!$D$11:$D$40,1)-SUMIFS(Override!$E$11:$E$40,Override!$B$11:$B$40,$B130,Override!$D$11:$D$40,1,Override!$C$11:$C$40,"MXAU"),Override!$C$165)/'AS51'!$B$3,"")))</f>
        <v/>
      </c>
      <c r="G130" s="77">
        <f>IF(G$13="","",IF($B130="","",IFERROR($C130*$D130*IF((Override!$C$4="ON")*(COUNTIFS(Override!$B$11:$B$40,$B130,Override!$D$11:$D$40,2,Override!$E$11:$E$40,"&gt;=0")-COUNTIFS(Override!$B$11:$B$40,$B130,Override!$D$11:$D$40,2,Override!$E$11:$E$40,"&gt;=0",Override!$C$11:$C$40,"MXAU"))&gt;0,SUMIFS(Override!$E$11:$E$40,Override!$B$11:$B$40,$B130,Override!$D$11:$D$40,2)-SUMIFS(Override!$E$11:$E$40,Override!$B$11:$B$40,$B130,Override!$D$11:$D$40,2,Override!$C$11:$C$40,"MXAU"),Override!$D$165)/'AS51'!$B$3,"")))</f>
        <v/>
      </c>
      <c r="H130" s="77">
        <f>IF(H$13="","",IF($B130="","",IFERROR($C130*$D130*IF((Override!$C$4="ON")*(COUNTIFS(Override!$B$11:$B$40,$B130,Override!$D$11:$D$40,3,Override!$E$11:$E$40,"&gt;=0")-COUNTIFS(Override!$B$11:$B$40,$B130,Override!$D$11:$D$40,3,Override!$E$11:$E$40,"&gt;=0",Override!$C$11:$C$40,"MXAU"))&gt;0,SUMIFS(Override!$E$11:$E$40,Override!$B$11:$B$40,$B130,Override!$D$11:$D$40,3)-SUMIFS(Override!$E$11:$E$40,Override!$B$11:$B$40,$B130,Override!$D$11:$D$40,3,Override!$C$11:$C$40,"MXAU"),Override!$E$165)/'AS51'!$B$3,"")))</f>
        <v/>
      </c>
      <c r="I130" s="77">
        <f>IF(I$13="","",IF($B130="","",IFERROR($C130*$D130*IF((Override!$C$4="ON")*(COUNTIFS(Override!$B$11:$B$40,$B130,Override!$D$11:$D$40,4,Override!$E$11:$E$40,"&gt;=0")-COUNTIFS(Override!$B$11:$B$40,$B130,Override!$D$11:$D$40,4,Override!$E$11:$E$40,"&gt;=0",Override!$C$11:$C$40,"MXAU"))&gt;0,SUMIFS(Override!$E$11:$E$40,Override!$B$11:$B$40,$B130,Override!$D$11:$D$40,4)-SUMIFS(Override!$E$11:$E$40,Override!$B$11:$B$40,$B130,Override!$D$11:$D$40,4,Override!$C$11:$C$40,"MXAU"),Override!$F$165)/'AS51'!$B$3,"")))</f>
        <v/>
      </c>
      <c r="J130" s="77">
        <f>IF(J$13="","",IF($B130="","",IFERROR($C130*$D130*IF((Override!$C$4="ON")*(COUNTIFS(Override!$B$11:$B$40,$B130,Override!$D$11:$D$40,5,Override!$E$11:$E$40,"&gt;=0")-COUNTIFS(Override!$B$11:$B$40,$B130,Override!$D$11:$D$40,5,Override!$E$11:$E$40,"&gt;=0",Override!$C$11:$C$40,"MXAU"))&gt;0,SUMIFS(Override!$E$11:$E$40,Override!$B$11:$B$40,$B130,Override!$D$11:$D$40,5)-SUMIFS(Override!$E$11:$E$40,Override!$B$11:$B$40,$B130,Override!$D$11:$D$40,5,Override!$C$11:$C$40,"MXAU"),Override!$G$165)/'AS51'!$B$3,"")))</f>
        <v/>
      </c>
      <c r="K130" s="77">
        <f>IF(K$13="","",IF($B130="","",IFERROR($C130*$D130*IF((Override!$C$4="ON")*(COUNTIFS(Override!$B$11:$B$40,$B130,Override!$D$11:$D$40,6,Override!$E$11:$E$40,"&gt;=0")-COUNTIFS(Override!$B$11:$B$40,$B130,Override!$D$11:$D$40,6,Override!$E$11:$E$40,"&gt;=0",Override!$C$11:$C$40,"MXAU"))&gt;0,SUMIFS(Override!$E$11:$E$40,Override!$B$11:$B$40,$B130,Override!$D$11:$D$40,6)-SUMIFS(Override!$E$11:$E$40,Override!$B$11:$B$40,$B130,Override!$D$11:$D$40,6,Override!$C$11:$C$40,"MXAU"),Override!$H$165)/'AS51'!$B$3,"")))</f>
        <v/>
      </c>
      <c r="L130" s="77">
        <f>IF(L$13="","",IF($B130="","",IFERROR($C130*$D130*IF((Override!$C$4="ON")*(COUNTIFS(Override!$B$11:$B$40,$B130,Override!$D$11:$D$40,7,Override!$E$11:$E$40,"&gt;=0")-COUNTIFS(Override!$B$11:$B$40,$B130,Override!$D$11:$D$40,7,Override!$E$11:$E$40,"&gt;=0",Override!$C$11:$C$40,"MXAU"))&gt;0,SUMIFS(Override!$E$11:$E$40,Override!$B$11:$B$40,$B130,Override!$D$11:$D$40,7)-SUMIFS(Override!$E$11:$E$40,Override!$B$11:$B$40,$B130,Override!$D$11:$D$40,7,Override!$C$11:$C$40,"MXAU"),Override!$I$165)/'AS51'!$B$3,"")))</f>
        <v/>
      </c>
      <c r="M130" s="77">
        <f>IF(M$13="","",IF($B130="","",IFERROR($C130*$D130*IF((Override!$C$4="ON")*(COUNTIFS(Override!$B$11:$B$40,$B130,Override!$D$11:$D$40,8,Override!$E$11:$E$40,"&gt;=0")-COUNTIFS(Override!$B$11:$B$40,$B130,Override!$D$11:$D$40,8,Override!$E$11:$E$40,"&gt;=0",Override!$C$11:$C$40,"MXAU"))&gt;0,SUMIFS(Override!$E$11:$E$40,Override!$B$11:$B$40,$B130,Override!$D$11:$D$40,8)-SUMIFS(Override!$E$11:$E$40,Override!$B$11:$B$40,$B130,Override!$D$11:$D$40,8,Override!$C$11:$C$40,"MXAU"),Override!$J$165)/'AS51'!$B$3,"")))</f>
        <v/>
      </c>
      <c r="N130" s="77">
        <f>IF(N$13="","",IF($B130="","",IFERROR($C130*$D130*IF((Override!$C$4="ON")*(COUNTIFS(Override!$B$11:$B$40,$B130,Override!$D$11:$D$40,9,Override!$E$11:$E$40,"&gt;=0")-COUNTIFS(Override!$B$11:$B$40,$B130,Override!$D$11:$D$40,9,Override!$E$11:$E$40,"&gt;=0",Override!$C$11:$C$40,"MXAU"))&gt;0,SUMIFS(Override!$E$11:$E$40,Override!$B$11:$B$40,$B130,Override!$D$11:$D$40,9)-SUMIFS(Override!$E$11:$E$40,Override!$B$11:$B$40,$B130,Override!$D$11:$D$40,9,Override!$C$11:$C$40,"MXAU"),Override!$K$165)/'AS51'!$B$3,"")))</f>
        <v/>
      </c>
      <c r="O130" s="77">
        <f>IF(O$13="","",IF($B130="","",IFERROR($C130*$D130*IF((Override!$C$4="ON")*(COUNTIFS(Override!$B$11:$B$40,$B130,Override!$D$11:$D$40,10,Override!$E$11:$E$40,"&gt;=0")-COUNTIFS(Override!$B$11:$B$40,$B130,Override!$D$11:$D$40,10,Override!$E$11:$E$40,"&gt;=0",Override!$C$11:$C$40,"MXAU"))&gt;0,SUMIFS(Override!$E$11:$E$40,Override!$B$11:$B$40,$B130,Override!$D$11:$D$40,10)-SUMIFS(Override!$E$11:$E$40,Override!$B$11:$B$40,$B130,Override!$D$11:$D$40,10,Override!$C$11:$C$40,"MXAU"),Override!$L$165)/'AS51'!$B$3,"")))</f>
        <v/>
      </c>
      <c r="P130" s="77">
        <f>IF(P$13="","",IF($B130="","",IFERROR($C130*$D130*IF((Override!$C$4="ON")*(COUNTIFS(Override!$B$11:$B$40,$B130,Override!$D$11:$D$40,11,Override!$E$11:$E$40,"&gt;=0")-COUNTIFS(Override!$B$11:$B$40,$B130,Override!$D$11:$D$40,11,Override!$E$11:$E$40,"&gt;=0",Override!$C$11:$C$40,"MXAU"))&gt;0,SUMIFS(Override!$E$11:$E$40,Override!$B$11:$B$40,$B130,Override!$D$11:$D$40,11)-SUMIFS(Override!$E$11:$E$40,Override!$B$11:$B$40,$B130,Override!$D$11:$D$40,11,Override!$C$11:$C$40,"MXAU"),Override!$M$165)/'AS51'!$B$3,"")))</f>
        <v/>
      </c>
      <c r="Q130" s="77">
        <f>IF(Q$13="","",IF($B130="","",IFERROR($C130*$D130*IF((Override!$C$4="ON")*(COUNTIFS(Override!$B$11:$B$40,$B130,Override!$D$11:$D$40,12,Override!$E$11:$E$40,"&gt;=0")-COUNTIFS(Override!$B$11:$B$40,$B130,Override!$D$11:$D$40,12,Override!$E$11:$E$40,"&gt;=0",Override!$C$11:$C$40,"MXAU"))&gt;0,SUMIFS(Override!$E$11:$E$40,Override!$B$11:$B$40,$B130,Override!$D$11:$D$40,12)-SUMIFS(Override!$E$11:$E$40,Override!$B$11:$B$40,$B130,Override!$D$11:$D$40,12,Override!$C$11:$C$40,"MXAU"),Override!$N$165)/'AS51'!$B$3,"")))</f>
        <v/>
      </c>
      <c r="R130" s="77">
        <f>IF(R$13="","",IF($B130="","",IFERROR($C130*$D130*IF((Override!$C$4="ON")*(COUNTIFS(Override!$B$11:$B$40,$B130,Override!$D$11:$D$40,13,Override!$E$11:$E$40,"&gt;=0")-COUNTIFS(Override!$B$11:$B$40,$B130,Override!$D$11:$D$40,13,Override!$E$11:$E$40,"&gt;=0",Override!$C$11:$C$40,"MXAU"))&gt;0,SUMIFS(Override!$E$11:$E$40,Override!$B$11:$B$40,$B130,Override!$D$11:$D$40,13)-SUMIFS(Override!$E$11:$E$40,Override!$B$11:$B$40,$B130,Override!$D$11:$D$40,13,Override!$C$11:$C$40,"MXAU"),Override!$O$165)/'AS51'!$B$3,"")))</f>
        <v/>
      </c>
      <c r="S130" s="77">
        <f>IF(S$13="","",IF($B130="","",IFERROR($C130*$D130*IF((Override!$C$4="ON")*(COUNTIFS(Override!$B$11:$B$40,$B130,Override!$D$11:$D$40,14,Override!$E$11:$E$40,"&gt;=0")-COUNTIFS(Override!$B$11:$B$40,$B130,Override!$D$11:$D$40,14,Override!$E$11:$E$40,"&gt;=0",Override!$C$11:$C$40,"MXAU"))&gt;0,SUMIFS(Override!$E$11:$E$40,Override!$B$11:$B$40,$B130,Override!$D$11:$D$40,14)-SUMIFS(Override!$E$11:$E$40,Override!$B$11:$B$40,$B130,Override!$D$11:$D$40,14,Override!$C$11:$C$40,"MXAU"),Override!$P$165)/'AS51'!$B$3,"")))</f>
        <v/>
      </c>
      <c r="T130" s="77">
        <f>IF(T$13="","",IF($B130="","",IFERROR($C130*$D130*IF((Override!$C$4="ON")*(COUNTIFS(Override!$B$11:$B$40,$B130,Override!$D$11:$D$40,15,Override!$E$11:$E$40,"&gt;=0")-COUNTIFS(Override!$B$11:$B$40,$B130,Override!$D$11:$D$40,15,Override!$E$11:$E$40,"&gt;=0",Override!$C$11:$C$40,"MXAU"))&gt;0,SUMIFS(Override!$E$11:$E$40,Override!$B$11:$B$40,$B130,Override!$D$11:$D$40,15)-SUMIFS(Override!$E$11:$E$40,Override!$B$11:$B$40,$B130,Override!$D$11:$D$40,15,Override!$C$11:$C$40,"MXAU"),Override!$Q$165)/'AS51'!$B$3,"")))</f>
        <v/>
      </c>
      <c r="U130" s="77">
        <f>IF(U$13="","",IF($B130="","",IFERROR($C130*$D130*IF((Override!$C$4="ON")*(COUNTIFS(Override!$B$11:$B$40,$B130,Override!$D$11:$D$40,16,Override!$E$11:$E$40,"&gt;=0")-COUNTIFS(Override!$B$11:$B$40,$B130,Override!$D$11:$D$40,16,Override!$E$11:$E$40,"&gt;=0",Override!$C$11:$C$40,"MXAU"))&gt;0,SUMIFS(Override!$E$11:$E$40,Override!$B$11:$B$40,$B130,Override!$D$11:$D$40,16)-SUMIFS(Override!$E$11:$E$40,Override!$B$11:$B$40,$B130,Override!$D$11:$D$40,16,Override!$C$11:$C$40,"MXAU"),Override!$R$165)/'AS51'!$B$3,"")))</f>
        <v/>
      </c>
      <c r="W130" s="77">
        <f>IF(W$13="","",IF($B130="","",IFERROR(F130*$E130/100,"")))</f>
        <v/>
      </c>
      <c r="X130" s="77">
        <f>IF(X$13="","",IF($B130="","",IFERROR(G130*$E130/100,"")))</f>
        <v/>
      </c>
      <c r="Y130" s="77">
        <f>IF(Y$13="","",IF($B130="","",IFERROR(H130*$E130/100,"")))</f>
        <v/>
      </c>
      <c r="Z130" s="77">
        <f>IF(Z$13="","",IF($B130="","",IFERROR(I130*$E130/100,"")))</f>
        <v/>
      </c>
      <c r="AA130" s="77">
        <f>IF(AA$13="","",IF($B130="","",IFERROR(J130*$E130/100,"")))</f>
        <v/>
      </c>
      <c r="AB130" s="77">
        <f>IF(AB$13="","",IF($B130="","",IFERROR(K130*$E130/100,"")))</f>
        <v/>
      </c>
      <c r="AC130" s="77">
        <f>IF(AC$13="","",IF($B130="","",IFERROR(L130*$E130/100,"")))</f>
        <v/>
      </c>
      <c r="AD130" s="77">
        <f>IF(AD$13="","",IF($B130="","",IFERROR(M130*$E130/100,"")))</f>
        <v/>
      </c>
      <c r="AE130" s="77">
        <f>IF(AE$13="","",IF($B130="","",IFERROR(N130*$E130/100,"")))</f>
        <v/>
      </c>
      <c r="AF130" s="77">
        <f>IF(AF$13="","",IF($B130="","",IFERROR(O130*$E130/100,"")))</f>
        <v/>
      </c>
      <c r="AG130" s="77">
        <f>IF(AG$13="","",IF($B130="","",IFERROR(P130*$E130/100,"")))</f>
        <v/>
      </c>
      <c r="AH130" s="77">
        <f>IF(AH$13="","",IF($B130="","",IFERROR(Q130*$E130/100,"")))</f>
        <v/>
      </c>
      <c r="AI130" s="77">
        <f>IF(AI$13="","",IF($B130="","",IFERROR(R130*$E130/100,"")))</f>
        <v/>
      </c>
      <c r="AJ130" s="77">
        <f>IF(AJ$13="","",IF($B130="","",IFERROR(S130*$E130/100,"")))</f>
        <v/>
      </c>
      <c r="AK130" s="77">
        <f>IF(AK$13="","",IF($B130="","",IFERROR(T130*$E130/100,"")))</f>
        <v/>
      </c>
      <c r="AL130" s="77">
        <f>IF(AL$13="","",IF($B130="","",IFERROR(U130*$E130/100,"")))</f>
        <v/>
      </c>
      <c r="AN130" s="77">
        <f>IF($B130="","",SUMIF($F$13:$U$13,"&lt;="&amp;Sector!$D$51,$F130:$U130))</f>
        <v/>
      </c>
      <c r="AO130" s="77">
        <f>IF($B130="","",SUMIF($W$13:$AL$13,"&lt;="&amp;Sector!$D$51,$W130:$AL130))</f>
        <v/>
      </c>
      <c r="AQ130" s="163">
        <f>IF(AQ$13="","",IF($B130="","",IFERROR($C130*$D130*SUMPRODUCT(('Dvd Calendar'!$E$1262:$CZ$1262&gt;AQ$12)*('Dvd Calendar'!$E$1262:$CZ$1262&lt;=AQ$13)*'Dvd Calendar'!$E$1265:$CZ$1265*(('Dvd Calendar'!$E$1267:$CZ$1267='Field Check'!$C$56)*('Field Check'!$C$56&lt;&gt;"")+('Dvd Calendar'!$E$1267:$CZ$1267='Field Check'!$C$57)*('Field Check'!$C$57&lt;&gt;"")))/'AS51'!$B$3,"")))</f>
        <v/>
      </c>
      <c r="AR130" s="163">
        <f>IF(AR$13="","",IF($B130="","",IFERROR($C130*$D130*SUMPRODUCT(('Dvd Calendar'!$E$1262:$CZ$1262&gt;AR$12)*('Dvd Calendar'!$E$1262:$CZ$1262&lt;=AR$13)*'Dvd Calendar'!$E$1265:$CZ$1265*(('Dvd Calendar'!$E$1267:$CZ$1267='Field Check'!$C$56)*('Field Check'!$C$56&lt;&gt;"")+('Dvd Calendar'!$E$1267:$CZ$1267='Field Check'!$C$57)*('Field Check'!$C$57&lt;&gt;"")))/'AS51'!$B$3,"")))</f>
        <v/>
      </c>
      <c r="AS130" s="163">
        <f>IF(AS$13="","",IF($B130="","",IFERROR($C130*$D130*SUMPRODUCT(('Dvd Calendar'!$E$1262:$CZ$1262&gt;AS$12)*('Dvd Calendar'!$E$1262:$CZ$1262&lt;=AS$13)*'Dvd Calendar'!$E$1265:$CZ$1265*(('Dvd Calendar'!$E$1267:$CZ$1267='Field Check'!$C$56)*('Field Check'!$C$56&lt;&gt;"")+('Dvd Calendar'!$E$1267:$CZ$1267='Field Check'!$C$57)*('Field Check'!$C$57&lt;&gt;"")))/'AS51'!$B$3,"")))</f>
        <v/>
      </c>
      <c r="AT130" s="163">
        <f>IF(AT$13="","",IF($B130="","",IFERROR($C130*$D130*SUMPRODUCT(('Dvd Calendar'!$E$1262:$CZ$1262&gt;AT$12)*('Dvd Calendar'!$E$1262:$CZ$1262&lt;=AT$13)*'Dvd Calendar'!$E$1265:$CZ$1265*(('Dvd Calendar'!$E$1267:$CZ$1267='Field Check'!$C$56)*('Field Check'!$C$56&lt;&gt;"")+('Dvd Calendar'!$E$1267:$CZ$1267='Field Check'!$C$57)*('Field Check'!$C$57&lt;&gt;"")))/'AS51'!$B$3,"")))</f>
        <v/>
      </c>
      <c r="AU130" s="163">
        <f>IF(AU$13="","",IF($B130="","",IFERROR($C130*$D130*SUMPRODUCT(('Dvd Calendar'!$E$1262:$CZ$1262&gt;AU$12)*('Dvd Calendar'!$E$1262:$CZ$1262&lt;=AU$13)*'Dvd Calendar'!$E$1265:$CZ$1265*(('Dvd Calendar'!$E$1267:$CZ$1267='Field Check'!$C$56)*('Field Check'!$C$56&lt;&gt;"")+('Dvd Calendar'!$E$1267:$CZ$1267='Field Check'!$C$57)*('Field Check'!$C$57&lt;&gt;"")))/'AS51'!$B$3,"")))</f>
        <v/>
      </c>
      <c r="AV130" s="163">
        <f>IF(AV$13="","",IF($B130="","",IFERROR($C130*$D130*SUMPRODUCT(('Dvd Calendar'!$E$1262:$CZ$1262&gt;AV$12)*('Dvd Calendar'!$E$1262:$CZ$1262&lt;=AV$13)*'Dvd Calendar'!$E$1265:$CZ$1265*(('Dvd Calendar'!$E$1267:$CZ$1267='Field Check'!$C$56)*('Field Check'!$C$56&lt;&gt;"")+('Dvd Calendar'!$E$1267:$CZ$1267='Field Check'!$C$57)*('Field Check'!$C$57&lt;&gt;"")))/'AS51'!$B$3,"")))</f>
        <v/>
      </c>
      <c r="AW130" s="163">
        <f>IF(AW$13="","",IF($B130="","",IFERROR($C130*$D130*SUMPRODUCT(('Dvd Calendar'!$E$1262:$CZ$1262&gt;AW$12)*('Dvd Calendar'!$E$1262:$CZ$1262&lt;=AW$13)*'Dvd Calendar'!$E$1265:$CZ$1265*(('Dvd Calendar'!$E$1267:$CZ$1267='Field Check'!$C$56)*('Field Check'!$C$56&lt;&gt;"")+('Dvd Calendar'!$E$1267:$CZ$1267='Field Check'!$C$57)*('Field Check'!$C$57&lt;&gt;"")))/'AS51'!$B$3,"")))</f>
        <v/>
      </c>
      <c r="AX130" s="163">
        <f>IF(AX$13="","",IF($B130="","",IFERROR($C130*$D130*SUMPRODUCT(('Dvd Calendar'!$E$1262:$CZ$1262&gt;AX$12)*('Dvd Calendar'!$E$1262:$CZ$1262&lt;=AX$13)*'Dvd Calendar'!$E$1265:$CZ$1265*(('Dvd Calendar'!$E$1267:$CZ$1267='Field Check'!$C$56)*('Field Check'!$C$56&lt;&gt;"")+('Dvd Calendar'!$E$1267:$CZ$1267='Field Check'!$C$57)*('Field Check'!$C$57&lt;&gt;"")))/'AS51'!$B$3,"")))</f>
        <v/>
      </c>
      <c r="AY130" s="163">
        <f>IF(AY$13="","",IF($B130="","",IFERROR($C130*$D130*SUMPRODUCT(('Dvd Calendar'!$E$1262:$CZ$1262&gt;AY$12)*('Dvd Calendar'!$E$1262:$CZ$1262&lt;=AY$13)*'Dvd Calendar'!$E$1265:$CZ$1265*(('Dvd Calendar'!$E$1267:$CZ$1267='Field Check'!$C$56)*('Field Check'!$C$56&lt;&gt;"")+('Dvd Calendar'!$E$1267:$CZ$1267='Field Check'!$C$57)*('Field Check'!$C$57&lt;&gt;"")))/'AS51'!$B$3,"")))</f>
        <v/>
      </c>
      <c r="AZ130" s="163">
        <f>IF(AZ$13="","",IF($B130="","",IFERROR($C130*$D130*SUMPRODUCT(('Dvd Calendar'!$E$1262:$CZ$1262&gt;AZ$12)*('Dvd Calendar'!$E$1262:$CZ$1262&lt;=AZ$13)*'Dvd Calendar'!$E$1265:$CZ$1265*(('Dvd Calendar'!$E$1267:$CZ$1267='Field Check'!$C$56)*('Field Check'!$C$56&lt;&gt;"")+('Dvd Calendar'!$E$1267:$CZ$1267='Field Check'!$C$57)*('Field Check'!$C$57&lt;&gt;"")))/'AS51'!$B$3,"")))</f>
        <v/>
      </c>
      <c r="BA130" s="163">
        <f>IF(BA$13="","",IF($B130="","",IFERROR($C130*$D130*SUMPRODUCT(('Dvd Calendar'!$E$1262:$CZ$1262&gt;BA$12)*('Dvd Calendar'!$E$1262:$CZ$1262&lt;=BA$13)*'Dvd Calendar'!$E$1265:$CZ$1265*(('Dvd Calendar'!$E$1267:$CZ$1267='Field Check'!$C$56)*('Field Check'!$C$56&lt;&gt;"")+('Dvd Calendar'!$E$1267:$CZ$1267='Field Check'!$C$57)*('Field Check'!$C$57&lt;&gt;"")))/'AS51'!$B$3,"")))</f>
        <v/>
      </c>
      <c r="BB130" s="163">
        <f>IF(BB$13="","",IF($B130="","",IFERROR($C130*$D130*SUMPRODUCT(('Dvd Calendar'!$E$1262:$CZ$1262&gt;BB$12)*('Dvd Calendar'!$E$1262:$CZ$1262&lt;=BB$13)*'Dvd Calendar'!$E$1265:$CZ$1265*(('Dvd Calendar'!$E$1267:$CZ$1267='Field Check'!$C$56)*('Field Check'!$C$56&lt;&gt;"")+('Dvd Calendar'!$E$1267:$CZ$1267='Field Check'!$C$57)*('Field Check'!$C$57&lt;&gt;"")))/'AS51'!$B$3,"")))</f>
        <v/>
      </c>
      <c r="BC130" s="163">
        <f>IF(BC$13="","",IF($B130="","",IFERROR($C130*$D130*SUMPRODUCT(('Dvd Calendar'!$E$1262:$CZ$1262&gt;BC$12)*('Dvd Calendar'!$E$1262:$CZ$1262&lt;=BC$13)*'Dvd Calendar'!$E$1265:$CZ$1265*(('Dvd Calendar'!$E$1267:$CZ$1267='Field Check'!$C$56)*('Field Check'!$C$56&lt;&gt;"")+('Dvd Calendar'!$E$1267:$CZ$1267='Field Check'!$C$57)*('Field Check'!$C$57&lt;&gt;"")))/'AS51'!$B$3,"")))</f>
        <v/>
      </c>
      <c r="BD130" s="163">
        <f>IF(BD$13="","",IF($B130="","",IFERROR($C130*$D130*SUMPRODUCT(('Dvd Calendar'!$E$1262:$CZ$1262&gt;BD$12)*('Dvd Calendar'!$E$1262:$CZ$1262&lt;=BD$13)*'Dvd Calendar'!$E$1265:$CZ$1265*(('Dvd Calendar'!$E$1267:$CZ$1267='Field Check'!$C$56)*('Field Check'!$C$56&lt;&gt;"")+('Dvd Calendar'!$E$1267:$CZ$1267='Field Check'!$C$57)*('Field Check'!$C$57&lt;&gt;"")))/'AS51'!$B$3,"")))</f>
        <v/>
      </c>
      <c r="BE130" s="163">
        <f>IF(BE$13="","",IF($B130="","",IFERROR($C130*$D130*SUMPRODUCT(('Dvd Calendar'!$E$1262:$CZ$1262&gt;BE$12)*('Dvd Calendar'!$E$1262:$CZ$1262&lt;=BE$13)*'Dvd Calendar'!$E$1265:$CZ$1265*(('Dvd Calendar'!$E$1267:$CZ$1267='Field Check'!$C$56)*('Field Check'!$C$56&lt;&gt;"")+('Dvd Calendar'!$E$1267:$CZ$1267='Field Check'!$C$57)*('Field Check'!$C$57&lt;&gt;"")))/'AS51'!$B$3,"")))</f>
        <v/>
      </c>
      <c r="BF130" s="163">
        <f>IF(BF$13="","",IF($B130="","",IFERROR($C130*$D130*SUMPRODUCT(('Dvd Calendar'!$E$1262:$CZ$1262&gt;BF$12)*('Dvd Calendar'!$E$1262:$CZ$1262&lt;=BF$13)*'Dvd Calendar'!$E$1265:$CZ$1265*(('Dvd Calendar'!$E$1267:$CZ$1267='Field Check'!$C$56)*('Field Check'!$C$56&lt;&gt;"")+('Dvd Calendar'!$E$1267:$CZ$1267='Field Check'!$C$57)*('Field Check'!$C$57&lt;&gt;"")))/'AS51'!$B$3,"")))</f>
        <v/>
      </c>
      <c r="BH130" s="163">
        <f>IF(BH$13="","",IF($B130="","",IFERROR(AQ130*$E130/100,"")))</f>
        <v/>
      </c>
      <c r="BI130" s="163">
        <f>IF(BI$13="","",IF($B130="","",IFERROR(AR130*$E130/100,"")))</f>
        <v/>
      </c>
      <c r="BJ130" s="163">
        <f>IF(BJ$13="","",IF($B130="","",IFERROR(AS130*$E130/100,"")))</f>
        <v/>
      </c>
      <c r="BK130" s="163">
        <f>IF(BK$13="","",IF($B130="","",IFERROR(AT130*$E130/100,"")))</f>
        <v/>
      </c>
      <c r="BL130" s="163">
        <f>IF(BL$13="","",IF($B130="","",IFERROR(AU130*$E130/100,"")))</f>
        <v/>
      </c>
      <c r="BM130" s="163">
        <f>IF(BM$13="","",IF($B130="","",IFERROR(AV130*$E130/100,"")))</f>
        <v/>
      </c>
      <c r="BN130" s="163">
        <f>IF(BN$13="","",IF($B130="","",IFERROR(AW130*$E130/100,"")))</f>
        <v/>
      </c>
      <c r="BO130" s="163">
        <f>IF(BO$13="","",IF($B130="","",IFERROR(AX130*$E130/100,"")))</f>
        <v/>
      </c>
      <c r="BP130" s="163">
        <f>IF(BP$13="","",IF($B130="","",IFERROR(AY130*$E130/100,"")))</f>
        <v/>
      </c>
      <c r="BQ130" s="163">
        <f>IF(BQ$13="","",IF($B130="","",IFERROR(AZ130*$E130/100,"")))</f>
        <v/>
      </c>
      <c r="BR130" s="163">
        <f>IF(BR$13="","",IF($B130="","",IFERROR(BA130*$E130/100,"")))</f>
        <v/>
      </c>
      <c r="BS130" s="163">
        <f>IF(BS$13="","",IF($B130="","",IFERROR(BB130*$E130/100,"")))</f>
        <v/>
      </c>
      <c r="BT130" s="163">
        <f>IF(BT$13="","",IF($B130="","",IFERROR(BC130*$E130/100,"")))</f>
        <v/>
      </c>
      <c r="BU130" s="163">
        <f>IF(BU$13="","",IF($B130="","",IFERROR(BD130*$E130/100,"")))</f>
        <v/>
      </c>
      <c r="BV130" s="163">
        <f>IF(BV$13="","",IF($B130="","",IFERROR(BE130*$E130/100,"")))</f>
        <v/>
      </c>
      <c r="BW130" s="163">
        <f>IF(BW$13="","",IF($B130="","",IFERROR(BF130*$E130/100,"")))</f>
        <v/>
      </c>
    </row>
    <row r="131">
      <c r="B131" s="126">
        <f>IF('AS51'!$C$121="","",'AS51'!$C$121)</f>
        <v/>
      </c>
      <c r="C131" s="74">
        <f>IF('AS51'!$B$121="","",'AS51'!$B$121)</f>
        <v/>
      </c>
      <c r="D131" s="75">
        <f>IFERROR('AS51'!$Q$121,1)</f>
        <v/>
      </c>
      <c r="E131" s="76">
        <f>IF($B131="","",IF(ISNUMBER('AS51'!$I$121),'AS51'!$I$121,'Index Summary'!$C$7))</f>
        <v/>
      </c>
      <c r="F131" s="77">
        <f>IF(F$13="","",IF($B131="","",IFERROR($C131*$D131*IF((Override!$C$4="ON")*(COUNTIFS(Override!$B$11:$B$40,$B131,Override!$D$11:$D$40,1,Override!$E$11:$E$40,"&gt;=0")-COUNTIFS(Override!$B$11:$B$40,$B131,Override!$D$11:$D$40,1,Override!$E$11:$E$40,"&gt;=0",Override!$C$11:$C$40,"MXAU"))&gt;0,SUMIFS(Override!$E$11:$E$40,Override!$B$11:$B$40,$B131,Override!$D$11:$D$40,1)-SUMIFS(Override!$E$11:$E$40,Override!$B$11:$B$40,$B131,Override!$D$11:$D$40,1,Override!$C$11:$C$40,"MXAU"),Override!$C$166)/'AS51'!$B$3,"")))</f>
        <v/>
      </c>
      <c r="G131" s="77">
        <f>IF(G$13="","",IF($B131="","",IFERROR($C131*$D131*IF((Override!$C$4="ON")*(COUNTIFS(Override!$B$11:$B$40,$B131,Override!$D$11:$D$40,2,Override!$E$11:$E$40,"&gt;=0")-COUNTIFS(Override!$B$11:$B$40,$B131,Override!$D$11:$D$40,2,Override!$E$11:$E$40,"&gt;=0",Override!$C$11:$C$40,"MXAU"))&gt;0,SUMIFS(Override!$E$11:$E$40,Override!$B$11:$B$40,$B131,Override!$D$11:$D$40,2)-SUMIFS(Override!$E$11:$E$40,Override!$B$11:$B$40,$B131,Override!$D$11:$D$40,2,Override!$C$11:$C$40,"MXAU"),Override!$D$166)/'AS51'!$B$3,"")))</f>
        <v/>
      </c>
      <c r="H131" s="77">
        <f>IF(H$13="","",IF($B131="","",IFERROR($C131*$D131*IF((Override!$C$4="ON")*(COUNTIFS(Override!$B$11:$B$40,$B131,Override!$D$11:$D$40,3,Override!$E$11:$E$40,"&gt;=0")-COUNTIFS(Override!$B$11:$B$40,$B131,Override!$D$11:$D$40,3,Override!$E$11:$E$40,"&gt;=0",Override!$C$11:$C$40,"MXAU"))&gt;0,SUMIFS(Override!$E$11:$E$40,Override!$B$11:$B$40,$B131,Override!$D$11:$D$40,3)-SUMIFS(Override!$E$11:$E$40,Override!$B$11:$B$40,$B131,Override!$D$11:$D$40,3,Override!$C$11:$C$40,"MXAU"),Override!$E$166)/'AS51'!$B$3,"")))</f>
        <v/>
      </c>
      <c r="I131" s="77">
        <f>IF(I$13="","",IF($B131="","",IFERROR($C131*$D131*IF((Override!$C$4="ON")*(COUNTIFS(Override!$B$11:$B$40,$B131,Override!$D$11:$D$40,4,Override!$E$11:$E$40,"&gt;=0")-COUNTIFS(Override!$B$11:$B$40,$B131,Override!$D$11:$D$40,4,Override!$E$11:$E$40,"&gt;=0",Override!$C$11:$C$40,"MXAU"))&gt;0,SUMIFS(Override!$E$11:$E$40,Override!$B$11:$B$40,$B131,Override!$D$11:$D$40,4)-SUMIFS(Override!$E$11:$E$40,Override!$B$11:$B$40,$B131,Override!$D$11:$D$40,4,Override!$C$11:$C$40,"MXAU"),Override!$F$166)/'AS51'!$B$3,"")))</f>
        <v/>
      </c>
      <c r="J131" s="77">
        <f>IF(J$13="","",IF($B131="","",IFERROR($C131*$D131*IF((Override!$C$4="ON")*(COUNTIFS(Override!$B$11:$B$40,$B131,Override!$D$11:$D$40,5,Override!$E$11:$E$40,"&gt;=0")-COUNTIFS(Override!$B$11:$B$40,$B131,Override!$D$11:$D$40,5,Override!$E$11:$E$40,"&gt;=0",Override!$C$11:$C$40,"MXAU"))&gt;0,SUMIFS(Override!$E$11:$E$40,Override!$B$11:$B$40,$B131,Override!$D$11:$D$40,5)-SUMIFS(Override!$E$11:$E$40,Override!$B$11:$B$40,$B131,Override!$D$11:$D$40,5,Override!$C$11:$C$40,"MXAU"),Override!$G$166)/'AS51'!$B$3,"")))</f>
        <v/>
      </c>
      <c r="K131" s="77">
        <f>IF(K$13="","",IF($B131="","",IFERROR($C131*$D131*IF((Override!$C$4="ON")*(COUNTIFS(Override!$B$11:$B$40,$B131,Override!$D$11:$D$40,6,Override!$E$11:$E$40,"&gt;=0")-COUNTIFS(Override!$B$11:$B$40,$B131,Override!$D$11:$D$40,6,Override!$E$11:$E$40,"&gt;=0",Override!$C$11:$C$40,"MXAU"))&gt;0,SUMIFS(Override!$E$11:$E$40,Override!$B$11:$B$40,$B131,Override!$D$11:$D$40,6)-SUMIFS(Override!$E$11:$E$40,Override!$B$11:$B$40,$B131,Override!$D$11:$D$40,6,Override!$C$11:$C$40,"MXAU"),Override!$H$166)/'AS51'!$B$3,"")))</f>
        <v/>
      </c>
      <c r="L131" s="77">
        <f>IF(L$13="","",IF($B131="","",IFERROR($C131*$D131*IF((Override!$C$4="ON")*(COUNTIFS(Override!$B$11:$B$40,$B131,Override!$D$11:$D$40,7,Override!$E$11:$E$40,"&gt;=0")-COUNTIFS(Override!$B$11:$B$40,$B131,Override!$D$11:$D$40,7,Override!$E$11:$E$40,"&gt;=0",Override!$C$11:$C$40,"MXAU"))&gt;0,SUMIFS(Override!$E$11:$E$40,Override!$B$11:$B$40,$B131,Override!$D$11:$D$40,7)-SUMIFS(Override!$E$11:$E$40,Override!$B$11:$B$40,$B131,Override!$D$11:$D$40,7,Override!$C$11:$C$40,"MXAU"),Override!$I$166)/'AS51'!$B$3,"")))</f>
        <v/>
      </c>
      <c r="M131" s="77">
        <f>IF(M$13="","",IF($B131="","",IFERROR($C131*$D131*IF((Override!$C$4="ON")*(COUNTIFS(Override!$B$11:$B$40,$B131,Override!$D$11:$D$40,8,Override!$E$11:$E$40,"&gt;=0")-COUNTIFS(Override!$B$11:$B$40,$B131,Override!$D$11:$D$40,8,Override!$E$11:$E$40,"&gt;=0",Override!$C$11:$C$40,"MXAU"))&gt;0,SUMIFS(Override!$E$11:$E$40,Override!$B$11:$B$40,$B131,Override!$D$11:$D$40,8)-SUMIFS(Override!$E$11:$E$40,Override!$B$11:$B$40,$B131,Override!$D$11:$D$40,8,Override!$C$11:$C$40,"MXAU"),Override!$J$166)/'AS51'!$B$3,"")))</f>
        <v/>
      </c>
      <c r="N131" s="77">
        <f>IF(N$13="","",IF($B131="","",IFERROR($C131*$D131*IF((Override!$C$4="ON")*(COUNTIFS(Override!$B$11:$B$40,$B131,Override!$D$11:$D$40,9,Override!$E$11:$E$40,"&gt;=0")-COUNTIFS(Override!$B$11:$B$40,$B131,Override!$D$11:$D$40,9,Override!$E$11:$E$40,"&gt;=0",Override!$C$11:$C$40,"MXAU"))&gt;0,SUMIFS(Override!$E$11:$E$40,Override!$B$11:$B$40,$B131,Override!$D$11:$D$40,9)-SUMIFS(Override!$E$11:$E$40,Override!$B$11:$B$40,$B131,Override!$D$11:$D$40,9,Override!$C$11:$C$40,"MXAU"),Override!$K$166)/'AS51'!$B$3,"")))</f>
        <v/>
      </c>
      <c r="O131" s="77">
        <f>IF(O$13="","",IF($B131="","",IFERROR($C131*$D131*IF((Override!$C$4="ON")*(COUNTIFS(Override!$B$11:$B$40,$B131,Override!$D$11:$D$40,10,Override!$E$11:$E$40,"&gt;=0")-COUNTIFS(Override!$B$11:$B$40,$B131,Override!$D$11:$D$40,10,Override!$E$11:$E$40,"&gt;=0",Override!$C$11:$C$40,"MXAU"))&gt;0,SUMIFS(Override!$E$11:$E$40,Override!$B$11:$B$40,$B131,Override!$D$11:$D$40,10)-SUMIFS(Override!$E$11:$E$40,Override!$B$11:$B$40,$B131,Override!$D$11:$D$40,10,Override!$C$11:$C$40,"MXAU"),Override!$L$166)/'AS51'!$B$3,"")))</f>
        <v/>
      </c>
      <c r="P131" s="77">
        <f>IF(P$13="","",IF($B131="","",IFERROR($C131*$D131*IF((Override!$C$4="ON")*(COUNTIFS(Override!$B$11:$B$40,$B131,Override!$D$11:$D$40,11,Override!$E$11:$E$40,"&gt;=0")-COUNTIFS(Override!$B$11:$B$40,$B131,Override!$D$11:$D$40,11,Override!$E$11:$E$40,"&gt;=0",Override!$C$11:$C$40,"MXAU"))&gt;0,SUMIFS(Override!$E$11:$E$40,Override!$B$11:$B$40,$B131,Override!$D$11:$D$40,11)-SUMIFS(Override!$E$11:$E$40,Override!$B$11:$B$40,$B131,Override!$D$11:$D$40,11,Override!$C$11:$C$40,"MXAU"),Override!$M$166)/'AS51'!$B$3,"")))</f>
        <v/>
      </c>
      <c r="Q131" s="77">
        <f>IF(Q$13="","",IF($B131="","",IFERROR($C131*$D131*IF((Override!$C$4="ON")*(COUNTIFS(Override!$B$11:$B$40,$B131,Override!$D$11:$D$40,12,Override!$E$11:$E$40,"&gt;=0")-COUNTIFS(Override!$B$11:$B$40,$B131,Override!$D$11:$D$40,12,Override!$E$11:$E$40,"&gt;=0",Override!$C$11:$C$40,"MXAU"))&gt;0,SUMIFS(Override!$E$11:$E$40,Override!$B$11:$B$40,$B131,Override!$D$11:$D$40,12)-SUMIFS(Override!$E$11:$E$40,Override!$B$11:$B$40,$B131,Override!$D$11:$D$40,12,Override!$C$11:$C$40,"MXAU"),Override!$N$166)/'AS51'!$B$3,"")))</f>
        <v/>
      </c>
      <c r="R131" s="77">
        <f>IF(R$13="","",IF($B131="","",IFERROR($C131*$D131*IF((Override!$C$4="ON")*(COUNTIFS(Override!$B$11:$B$40,$B131,Override!$D$11:$D$40,13,Override!$E$11:$E$40,"&gt;=0")-COUNTIFS(Override!$B$11:$B$40,$B131,Override!$D$11:$D$40,13,Override!$E$11:$E$40,"&gt;=0",Override!$C$11:$C$40,"MXAU"))&gt;0,SUMIFS(Override!$E$11:$E$40,Override!$B$11:$B$40,$B131,Override!$D$11:$D$40,13)-SUMIFS(Override!$E$11:$E$40,Override!$B$11:$B$40,$B131,Override!$D$11:$D$40,13,Override!$C$11:$C$40,"MXAU"),Override!$O$166)/'AS51'!$B$3,"")))</f>
        <v/>
      </c>
      <c r="S131" s="77">
        <f>IF(S$13="","",IF($B131="","",IFERROR($C131*$D131*IF((Override!$C$4="ON")*(COUNTIFS(Override!$B$11:$B$40,$B131,Override!$D$11:$D$40,14,Override!$E$11:$E$40,"&gt;=0")-COUNTIFS(Override!$B$11:$B$40,$B131,Override!$D$11:$D$40,14,Override!$E$11:$E$40,"&gt;=0",Override!$C$11:$C$40,"MXAU"))&gt;0,SUMIFS(Override!$E$11:$E$40,Override!$B$11:$B$40,$B131,Override!$D$11:$D$40,14)-SUMIFS(Override!$E$11:$E$40,Override!$B$11:$B$40,$B131,Override!$D$11:$D$40,14,Override!$C$11:$C$40,"MXAU"),Override!$P$166)/'AS51'!$B$3,"")))</f>
        <v/>
      </c>
      <c r="T131" s="77">
        <f>IF(T$13="","",IF($B131="","",IFERROR($C131*$D131*IF((Override!$C$4="ON")*(COUNTIFS(Override!$B$11:$B$40,$B131,Override!$D$11:$D$40,15,Override!$E$11:$E$40,"&gt;=0")-COUNTIFS(Override!$B$11:$B$40,$B131,Override!$D$11:$D$40,15,Override!$E$11:$E$40,"&gt;=0",Override!$C$11:$C$40,"MXAU"))&gt;0,SUMIFS(Override!$E$11:$E$40,Override!$B$11:$B$40,$B131,Override!$D$11:$D$40,15)-SUMIFS(Override!$E$11:$E$40,Override!$B$11:$B$40,$B131,Override!$D$11:$D$40,15,Override!$C$11:$C$40,"MXAU"),Override!$Q$166)/'AS51'!$B$3,"")))</f>
        <v/>
      </c>
      <c r="U131" s="77">
        <f>IF(U$13="","",IF($B131="","",IFERROR($C131*$D131*IF((Override!$C$4="ON")*(COUNTIFS(Override!$B$11:$B$40,$B131,Override!$D$11:$D$40,16,Override!$E$11:$E$40,"&gt;=0")-COUNTIFS(Override!$B$11:$B$40,$B131,Override!$D$11:$D$40,16,Override!$E$11:$E$40,"&gt;=0",Override!$C$11:$C$40,"MXAU"))&gt;0,SUMIFS(Override!$E$11:$E$40,Override!$B$11:$B$40,$B131,Override!$D$11:$D$40,16)-SUMIFS(Override!$E$11:$E$40,Override!$B$11:$B$40,$B131,Override!$D$11:$D$40,16,Override!$C$11:$C$40,"MXAU"),Override!$R$166)/'AS51'!$B$3,"")))</f>
        <v/>
      </c>
      <c r="W131" s="77">
        <f>IF(W$13="","",IF($B131="","",IFERROR(F131*$E131/100,"")))</f>
        <v/>
      </c>
      <c r="X131" s="77">
        <f>IF(X$13="","",IF($B131="","",IFERROR(G131*$E131/100,"")))</f>
        <v/>
      </c>
      <c r="Y131" s="77">
        <f>IF(Y$13="","",IF($B131="","",IFERROR(H131*$E131/100,"")))</f>
        <v/>
      </c>
      <c r="Z131" s="77">
        <f>IF(Z$13="","",IF($B131="","",IFERROR(I131*$E131/100,"")))</f>
        <v/>
      </c>
      <c r="AA131" s="77">
        <f>IF(AA$13="","",IF($B131="","",IFERROR(J131*$E131/100,"")))</f>
        <v/>
      </c>
      <c r="AB131" s="77">
        <f>IF(AB$13="","",IF($B131="","",IFERROR(K131*$E131/100,"")))</f>
        <v/>
      </c>
      <c r="AC131" s="77">
        <f>IF(AC$13="","",IF($B131="","",IFERROR(L131*$E131/100,"")))</f>
        <v/>
      </c>
      <c r="AD131" s="77">
        <f>IF(AD$13="","",IF($B131="","",IFERROR(M131*$E131/100,"")))</f>
        <v/>
      </c>
      <c r="AE131" s="77">
        <f>IF(AE$13="","",IF($B131="","",IFERROR(N131*$E131/100,"")))</f>
        <v/>
      </c>
      <c r="AF131" s="77">
        <f>IF(AF$13="","",IF($B131="","",IFERROR(O131*$E131/100,"")))</f>
        <v/>
      </c>
      <c r="AG131" s="77">
        <f>IF(AG$13="","",IF($B131="","",IFERROR(P131*$E131/100,"")))</f>
        <v/>
      </c>
      <c r="AH131" s="77">
        <f>IF(AH$13="","",IF($B131="","",IFERROR(Q131*$E131/100,"")))</f>
        <v/>
      </c>
      <c r="AI131" s="77">
        <f>IF(AI$13="","",IF($B131="","",IFERROR(R131*$E131/100,"")))</f>
        <v/>
      </c>
      <c r="AJ131" s="77">
        <f>IF(AJ$13="","",IF($B131="","",IFERROR(S131*$E131/100,"")))</f>
        <v/>
      </c>
      <c r="AK131" s="77">
        <f>IF(AK$13="","",IF($B131="","",IFERROR(T131*$E131/100,"")))</f>
        <v/>
      </c>
      <c r="AL131" s="77">
        <f>IF(AL$13="","",IF($B131="","",IFERROR(U131*$E131/100,"")))</f>
        <v/>
      </c>
      <c r="AN131" s="77">
        <f>IF($B131="","",SUMIF($F$13:$U$13,"&lt;="&amp;Sector!$D$51,$F131:$U131))</f>
        <v/>
      </c>
      <c r="AO131" s="77">
        <f>IF($B131="","",SUMIF($W$13:$AL$13,"&lt;="&amp;Sector!$D$51,$W131:$AL131))</f>
        <v/>
      </c>
      <c r="AQ131" s="163">
        <f>IF(AQ$13="","",IF($B131="","",IFERROR($C131*$D131*SUMPRODUCT(('Dvd Calendar'!$E$1273:$CZ$1273&gt;AQ$12)*('Dvd Calendar'!$E$1273:$CZ$1273&lt;=AQ$13)*'Dvd Calendar'!$E$1276:$CZ$1276*(('Dvd Calendar'!$E$1278:$CZ$1278='Field Check'!$C$56)*('Field Check'!$C$56&lt;&gt;"")+('Dvd Calendar'!$E$1278:$CZ$1278='Field Check'!$C$57)*('Field Check'!$C$57&lt;&gt;"")))/'AS51'!$B$3,"")))</f>
        <v/>
      </c>
      <c r="AR131" s="163">
        <f>IF(AR$13="","",IF($B131="","",IFERROR($C131*$D131*SUMPRODUCT(('Dvd Calendar'!$E$1273:$CZ$1273&gt;AR$12)*('Dvd Calendar'!$E$1273:$CZ$1273&lt;=AR$13)*'Dvd Calendar'!$E$1276:$CZ$1276*(('Dvd Calendar'!$E$1278:$CZ$1278='Field Check'!$C$56)*('Field Check'!$C$56&lt;&gt;"")+('Dvd Calendar'!$E$1278:$CZ$1278='Field Check'!$C$57)*('Field Check'!$C$57&lt;&gt;"")))/'AS51'!$B$3,"")))</f>
        <v/>
      </c>
      <c r="AS131" s="163">
        <f>IF(AS$13="","",IF($B131="","",IFERROR($C131*$D131*SUMPRODUCT(('Dvd Calendar'!$E$1273:$CZ$1273&gt;AS$12)*('Dvd Calendar'!$E$1273:$CZ$1273&lt;=AS$13)*'Dvd Calendar'!$E$1276:$CZ$1276*(('Dvd Calendar'!$E$1278:$CZ$1278='Field Check'!$C$56)*('Field Check'!$C$56&lt;&gt;"")+('Dvd Calendar'!$E$1278:$CZ$1278='Field Check'!$C$57)*('Field Check'!$C$57&lt;&gt;"")))/'AS51'!$B$3,"")))</f>
        <v/>
      </c>
      <c r="AT131" s="163">
        <f>IF(AT$13="","",IF($B131="","",IFERROR($C131*$D131*SUMPRODUCT(('Dvd Calendar'!$E$1273:$CZ$1273&gt;AT$12)*('Dvd Calendar'!$E$1273:$CZ$1273&lt;=AT$13)*'Dvd Calendar'!$E$1276:$CZ$1276*(('Dvd Calendar'!$E$1278:$CZ$1278='Field Check'!$C$56)*('Field Check'!$C$56&lt;&gt;"")+('Dvd Calendar'!$E$1278:$CZ$1278='Field Check'!$C$57)*('Field Check'!$C$57&lt;&gt;"")))/'AS51'!$B$3,"")))</f>
        <v/>
      </c>
      <c r="AU131" s="163">
        <f>IF(AU$13="","",IF($B131="","",IFERROR($C131*$D131*SUMPRODUCT(('Dvd Calendar'!$E$1273:$CZ$1273&gt;AU$12)*('Dvd Calendar'!$E$1273:$CZ$1273&lt;=AU$13)*'Dvd Calendar'!$E$1276:$CZ$1276*(('Dvd Calendar'!$E$1278:$CZ$1278='Field Check'!$C$56)*('Field Check'!$C$56&lt;&gt;"")+('Dvd Calendar'!$E$1278:$CZ$1278='Field Check'!$C$57)*('Field Check'!$C$57&lt;&gt;"")))/'AS51'!$B$3,"")))</f>
        <v/>
      </c>
      <c r="AV131" s="163">
        <f>IF(AV$13="","",IF($B131="","",IFERROR($C131*$D131*SUMPRODUCT(('Dvd Calendar'!$E$1273:$CZ$1273&gt;AV$12)*('Dvd Calendar'!$E$1273:$CZ$1273&lt;=AV$13)*'Dvd Calendar'!$E$1276:$CZ$1276*(('Dvd Calendar'!$E$1278:$CZ$1278='Field Check'!$C$56)*('Field Check'!$C$56&lt;&gt;"")+('Dvd Calendar'!$E$1278:$CZ$1278='Field Check'!$C$57)*('Field Check'!$C$57&lt;&gt;"")))/'AS51'!$B$3,"")))</f>
        <v/>
      </c>
      <c r="AW131" s="163">
        <f>IF(AW$13="","",IF($B131="","",IFERROR($C131*$D131*SUMPRODUCT(('Dvd Calendar'!$E$1273:$CZ$1273&gt;AW$12)*('Dvd Calendar'!$E$1273:$CZ$1273&lt;=AW$13)*'Dvd Calendar'!$E$1276:$CZ$1276*(('Dvd Calendar'!$E$1278:$CZ$1278='Field Check'!$C$56)*('Field Check'!$C$56&lt;&gt;"")+('Dvd Calendar'!$E$1278:$CZ$1278='Field Check'!$C$57)*('Field Check'!$C$57&lt;&gt;"")))/'AS51'!$B$3,"")))</f>
        <v/>
      </c>
      <c r="AX131" s="163">
        <f>IF(AX$13="","",IF($B131="","",IFERROR($C131*$D131*SUMPRODUCT(('Dvd Calendar'!$E$1273:$CZ$1273&gt;AX$12)*('Dvd Calendar'!$E$1273:$CZ$1273&lt;=AX$13)*'Dvd Calendar'!$E$1276:$CZ$1276*(('Dvd Calendar'!$E$1278:$CZ$1278='Field Check'!$C$56)*('Field Check'!$C$56&lt;&gt;"")+('Dvd Calendar'!$E$1278:$CZ$1278='Field Check'!$C$57)*('Field Check'!$C$57&lt;&gt;"")))/'AS51'!$B$3,"")))</f>
        <v/>
      </c>
      <c r="AY131" s="163">
        <f>IF(AY$13="","",IF($B131="","",IFERROR($C131*$D131*SUMPRODUCT(('Dvd Calendar'!$E$1273:$CZ$1273&gt;AY$12)*('Dvd Calendar'!$E$1273:$CZ$1273&lt;=AY$13)*'Dvd Calendar'!$E$1276:$CZ$1276*(('Dvd Calendar'!$E$1278:$CZ$1278='Field Check'!$C$56)*('Field Check'!$C$56&lt;&gt;"")+('Dvd Calendar'!$E$1278:$CZ$1278='Field Check'!$C$57)*('Field Check'!$C$57&lt;&gt;"")))/'AS51'!$B$3,"")))</f>
        <v/>
      </c>
      <c r="AZ131" s="163">
        <f>IF(AZ$13="","",IF($B131="","",IFERROR($C131*$D131*SUMPRODUCT(('Dvd Calendar'!$E$1273:$CZ$1273&gt;AZ$12)*('Dvd Calendar'!$E$1273:$CZ$1273&lt;=AZ$13)*'Dvd Calendar'!$E$1276:$CZ$1276*(('Dvd Calendar'!$E$1278:$CZ$1278='Field Check'!$C$56)*('Field Check'!$C$56&lt;&gt;"")+('Dvd Calendar'!$E$1278:$CZ$1278='Field Check'!$C$57)*('Field Check'!$C$57&lt;&gt;"")))/'AS51'!$B$3,"")))</f>
        <v/>
      </c>
      <c r="BA131" s="163">
        <f>IF(BA$13="","",IF($B131="","",IFERROR($C131*$D131*SUMPRODUCT(('Dvd Calendar'!$E$1273:$CZ$1273&gt;BA$12)*('Dvd Calendar'!$E$1273:$CZ$1273&lt;=BA$13)*'Dvd Calendar'!$E$1276:$CZ$1276*(('Dvd Calendar'!$E$1278:$CZ$1278='Field Check'!$C$56)*('Field Check'!$C$56&lt;&gt;"")+('Dvd Calendar'!$E$1278:$CZ$1278='Field Check'!$C$57)*('Field Check'!$C$57&lt;&gt;"")))/'AS51'!$B$3,"")))</f>
        <v/>
      </c>
      <c r="BB131" s="163">
        <f>IF(BB$13="","",IF($B131="","",IFERROR($C131*$D131*SUMPRODUCT(('Dvd Calendar'!$E$1273:$CZ$1273&gt;BB$12)*('Dvd Calendar'!$E$1273:$CZ$1273&lt;=BB$13)*'Dvd Calendar'!$E$1276:$CZ$1276*(('Dvd Calendar'!$E$1278:$CZ$1278='Field Check'!$C$56)*('Field Check'!$C$56&lt;&gt;"")+('Dvd Calendar'!$E$1278:$CZ$1278='Field Check'!$C$57)*('Field Check'!$C$57&lt;&gt;"")))/'AS51'!$B$3,"")))</f>
        <v/>
      </c>
      <c r="BC131" s="163">
        <f>IF(BC$13="","",IF($B131="","",IFERROR($C131*$D131*SUMPRODUCT(('Dvd Calendar'!$E$1273:$CZ$1273&gt;BC$12)*('Dvd Calendar'!$E$1273:$CZ$1273&lt;=BC$13)*'Dvd Calendar'!$E$1276:$CZ$1276*(('Dvd Calendar'!$E$1278:$CZ$1278='Field Check'!$C$56)*('Field Check'!$C$56&lt;&gt;"")+('Dvd Calendar'!$E$1278:$CZ$1278='Field Check'!$C$57)*('Field Check'!$C$57&lt;&gt;"")))/'AS51'!$B$3,"")))</f>
        <v/>
      </c>
      <c r="BD131" s="163">
        <f>IF(BD$13="","",IF($B131="","",IFERROR($C131*$D131*SUMPRODUCT(('Dvd Calendar'!$E$1273:$CZ$1273&gt;BD$12)*('Dvd Calendar'!$E$1273:$CZ$1273&lt;=BD$13)*'Dvd Calendar'!$E$1276:$CZ$1276*(('Dvd Calendar'!$E$1278:$CZ$1278='Field Check'!$C$56)*('Field Check'!$C$56&lt;&gt;"")+('Dvd Calendar'!$E$1278:$CZ$1278='Field Check'!$C$57)*('Field Check'!$C$57&lt;&gt;"")))/'AS51'!$B$3,"")))</f>
        <v/>
      </c>
      <c r="BE131" s="163">
        <f>IF(BE$13="","",IF($B131="","",IFERROR($C131*$D131*SUMPRODUCT(('Dvd Calendar'!$E$1273:$CZ$1273&gt;BE$12)*('Dvd Calendar'!$E$1273:$CZ$1273&lt;=BE$13)*'Dvd Calendar'!$E$1276:$CZ$1276*(('Dvd Calendar'!$E$1278:$CZ$1278='Field Check'!$C$56)*('Field Check'!$C$56&lt;&gt;"")+('Dvd Calendar'!$E$1278:$CZ$1278='Field Check'!$C$57)*('Field Check'!$C$57&lt;&gt;"")))/'AS51'!$B$3,"")))</f>
        <v/>
      </c>
      <c r="BF131" s="163">
        <f>IF(BF$13="","",IF($B131="","",IFERROR($C131*$D131*SUMPRODUCT(('Dvd Calendar'!$E$1273:$CZ$1273&gt;BF$12)*('Dvd Calendar'!$E$1273:$CZ$1273&lt;=BF$13)*'Dvd Calendar'!$E$1276:$CZ$1276*(('Dvd Calendar'!$E$1278:$CZ$1278='Field Check'!$C$56)*('Field Check'!$C$56&lt;&gt;"")+('Dvd Calendar'!$E$1278:$CZ$1278='Field Check'!$C$57)*('Field Check'!$C$57&lt;&gt;"")))/'AS51'!$B$3,"")))</f>
        <v/>
      </c>
      <c r="BH131" s="163">
        <f>IF(BH$13="","",IF($B131="","",IFERROR(AQ131*$E131/100,"")))</f>
        <v/>
      </c>
      <c r="BI131" s="163">
        <f>IF(BI$13="","",IF($B131="","",IFERROR(AR131*$E131/100,"")))</f>
        <v/>
      </c>
      <c r="BJ131" s="163">
        <f>IF(BJ$13="","",IF($B131="","",IFERROR(AS131*$E131/100,"")))</f>
        <v/>
      </c>
      <c r="BK131" s="163">
        <f>IF(BK$13="","",IF($B131="","",IFERROR(AT131*$E131/100,"")))</f>
        <v/>
      </c>
      <c r="BL131" s="163">
        <f>IF(BL$13="","",IF($B131="","",IFERROR(AU131*$E131/100,"")))</f>
        <v/>
      </c>
      <c r="BM131" s="163">
        <f>IF(BM$13="","",IF($B131="","",IFERROR(AV131*$E131/100,"")))</f>
        <v/>
      </c>
      <c r="BN131" s="163">
        <f>IF(BN$13="","",IF($B131="","",IFERROR(AW131*$E131/100,"")))</f>
        <v/>
      </c>
      <c r="BO131" s="163">
        <f>IF(BO$13="","",IF($B131="","",IFERROR(AX131*$E131/100,"")))</f>
        <v/>
      </c>
      <c r="BP131" s="163">
        <f>IF(BP$13="","",IF($B131="","",IFERROR(AY131*$E131/100,"")))</f>
        <v/>
      </c>
      <c r="BQ131" s="163">
        <f>IF(BQ$13="","",IF($B131="","",IFERROR(AZ131*$E131/100,"")))</f>
        <v/>
      </c>
      <c r="BR131" s="163">
        <f>IF(BR$13="","",IF($B131="","",IFERROR(BA131*$E131/100,"")))</f>
        <v/>
      </c>
      <c r="BS131" s="163">
        <f>IF(BS$13="","",IF($B131="","",IFERROR(BB131*$E131/100,"")))</f>
        <v/>
      </c>
      <c r="BT131" s="163">
        <f>IF(BT$13="","",IF($B131="","",IFERROR(BC131*$E131/100,"")))</f>
        <v/>
      </c>
      <c r="BU131" s="163">
        <f>IF(BU$13="","",IF($B131="","",IFERROR(BD131*$E131/100,"")))</f>
        <v/>
      </c>
      <c r="BV131" s="163">
        <f>IF(BV$13="","",IF($B131="","",IFERROR(BE131*$E131/100,"")))</f>
        <v/>
      </c>
      <c r="BW131" s="163">
        <f>IF(BW$13="","",IF($B131="","",IFERROR(BF131*$E131/100,"")))</f>
        <v/>
      </c>
    </row>
    <row r="132">
      <c r="B132" s="126">
        <f>IF('AS51'!$C$122="","",'AS51'!$C$122)</f>
        <v/>
      </c>
      <c r="C132" s="74">
        <f>IF('AS51'!$B$122="","",'AS51'!$B$122)</f>
        <v/>
      </c>
      <c r="D132" s="75">
        <f>IFERROR('AS51'!$Q$122,1)</f>
        <v/>
      </c>
      <c r="E132" s="76">
        <f>IF($B132="","",IF(ISNUMBER('AS51'!$I$122),'AS51'!$I$122,'Index Summary'!$C$7))</f>
        <v/>
      </c>
      <c r="F132" s="77">
        <f>IF(F$13="","",IF($B132="","",IFERROR($C132*$D132*IF((Override!$C$4="ON")*(COUNTIFS(Override!$B$11:$B$40,$B132,Override!$D$11:$D$40,1,Override!$E$11:$E$40,"&gt;=0")-COUNTIFS(Override!$B$11:$B$40,$B132,Override!$D$11:$D$40,1,Override!$E$11:$E$40,"&gt;=0",Override!$C$11:$C$40,"MXAU"))&gt;0,SUMIFS(Override!$E$11:$E$40,Override!$B$11:$B$40,$B132,Override!$D$11:$D$40,1)-SUMIFS(Override!$E$11:$E$40,Override!$B$11:$B$40,$B132,Override!$D$11:$D$40,1,Override!$C$11:$C$40,"MXAU"),Override!$C$167)/'AS51'!$B$3,"")))</f>
        <v/>
      </c>
      <c r="G132" s="77">
        <f>IF(G$13="","",IF($B132="","",IFERROR($C132*$D132*IF((Override!$C$4="ON")*(COUNTIFS(Override!$B$11:$B$40,$B132,Override!$D$11:$D$40,2,Override!$E$11:$E$40,"&gt;=0")-COUNTIFS(Override!$B$11:$B$40,$B132,Override!$D$11:$D$40,2,Override!$E$11:$E$40,"&gt;=0",Override!$C$11:$C$40,"MXAU"))&gt;0,SUMIFS(Override!$E$11:$E$40,Override!$B$11:$B$40,$B132,Override!$D$11:$D$40,2)-SUMIFS(Override!$E$11:$E$40,Override!$B$11:$B$40,$B132,Override!$D$11:$D$40,2,Override!$C$11:$C$40,"MXAU"),Override!$D$167)/'AS51'!$B$3,"")))</f>
        <v/>
      </c>
      <c r="H132" s="77">
        <f>IF(H$13="","",IF($B132="","",IFERROR($C132*$D132*IF((Override!$C$4="ON")*(COUNTIFS(Override!$B$11:$B$40,$B132,Override!$D$11:$D$40,3,Override!$E$11:$E$40,"&gt;=0")-COUNTIFS(Override!$B$11:$B$40,$B132,Override!$D$11:$D$40,3,Override!$E$11:$E$40,"&gt;=0",Override!$C$11:$C$40,"MXAU"))&gt;0,SUMIFS(Override!$E$11:$E$40,Override!$B$11:$B$40,$B132,Override!$D$11:$D$40,3)-SUMIFS(Override!$E$11:$E$40,Override!$B$11:$B$40,$B132,Override!$D$11:$D$40,3,Override!$C$11:$C$40,"MXAU"),Override!$E$167)/'AS51'!$B$3,"")))</f>
        <v/>
      </c>
      <c r="I132" s="77">
        <f>IF(I$13="","",IF($B132="","",IFERROR($C132*$D132*IF((Override!$C$4="ON")*(COUNTIFS(Override!$B$11:$B$40,$B132,Override!$D$11:$D$40,4,Override!$E$11:$E$40,"&gt;=0")-COUNTIFS(Override!$B$11:$B$40,$B132,Override!$D$11:$D$40,4,Override!$E$11:$E$40,"&gt;=0",Override!$C$11:$C$40,"MXAU"))&gt;0,SUMIFS(Override!$E$11:$E$40,Override!$B$11:$B$40,$B132,Override!$D$11:$D$40,4)-SUMIFS(Override!$E$11:$E$40,Override!$B$11:$B$40,$B132,Override!$D$11:$D$40,4,Override!$C$11:$C$40,"MXAU"),Override!$F$167)/'AS51'!$B$3,"")))</f>
        <v/>
      </c>
      <c r="J132" s="77">
        <f>IF(J$13="","",IF($B132="","",IFERROR($C132*$D132*IF((Override!$C$4="ON")*(COUNTIFS(Override!$B$11:$B$40,$B132,Override!$D$11:$D$40,5,Override!$E$11:$E$40,"&gt;=0")-COUNTIFS(Override!$B$11:$B$40,$B132,Override!$D$11:$D$40,5,Override!$E$11:$E$40,"&gt;=0",Override!$C$11:$C$40,"MXAU"))&gt;0,SUMIFS(Override!$E$11:$E$40,Override!$B$11:$B$40,$B132,Override!$D$11:$D$40,5)-SUMIFS(Override!$E$11:$E$40,Override!$B$11:$B$40,$B132,Override!$D$11:$D$40,5,Override!$C$11:$C$40,"MXAU"),Override!$G$167)/'AS51'!$B$3,"")))</f>
        <v/>
      </c>
      <c r="K132" s="77">
        <f>IF(K$13="","",IF($B132="","",IFERROR($C132*$D132*IF((Override!$C$4="ON")*(COUNTIFS(Override!$B$11:$B$40,$B132,Override!$D$11:$D$40,6,Override!$E$11:$E$40,"&gt;=0")-COUNTIFS(Override!$B$11:$B$40,$B132,Override!$D$11:$D$40,6,Override!$E$11:$E$40,"&gt;=0",Override!$C$11:$C$40,"MXAU"))&gt;0,SUMIFS(Override!$E$11:$E$40,Override!$B$11:$B$40,$B132,Override!$D$11:$D$40,6)-SUMIFS(Override!$E$11:$E$40,Override!$B$11:$B$40,$B132,Override!$D$11:$D$40,6,Override!$C$11:$C$40,"MXAU"),Override!$H$167)/'AS51'!$B$3,"")))</f>
        <v/>
      </c>
      <c r="L132" s="77">
        <f>IF(L$13="","",IF($B132="","",IFERROR($C132*$D132*IF((Override!$C$4="ON")*(COUNTIFS(Override!$B$11:$B$40,$B132,Override!$D$11:$D$40,7,Override!$E$11:$E$40,"&gt;=0")-COUNTIFS(Override!$B$11:$B$40,$B132,Override!$D$11:$D$40,7,Override!$E$11:$E$40,"&gt;=0",Override!$C$11:$C$40,"MXAU"))&gt;0,SUMIFS(Override!$E$11:$E$40,Override!$B$11:$B$40,$B132,Override!$D$11:$D$40,7)-SUMIFS(Override!$E$11:$E$40,Override!$B$11:$B$40,$B132,Override!$D$11:$D$40,7,Override!$C$11:$C$40,"MXAU"),Override!$I$167)/'AS51'!$B$3,"")))</f>
        <v/>
      </c>
      <c r="M132" s="77">
        <f>IF(M$13="","",IF($B132="","",IFERROR($C132*$D132*IF((Override!$C$4="ON")*(COUNTIFS(Override!$B$11:$B$40,$B132,Override!$D$11:$D$40,8,Override!$E$11:$E$40,"&gt;=0")-COUNTIFS(Override!$B$11:$B$40,$B132,Override!$D$11:$D$40,8,Override!$E$11:$E$40,"&gt;=0",Override!$C$11:$C$40,"MXAU"))&gt;0,SUMIFS(Override!$E$11:$E$40,Override!$B$11:$B$40,$B132,Override!$D$11:$D$40,8)-SUMIFS(Override!$E$11:$E$40,Override!$B$11:$B$40,$B132,Override!$D$11:$D$40,8,Override!$C$11:$C$40,"MXAU"),Override!$J$167)/'AS51'!$B$3,"")))</f>
        <v/>
      </c>
      <c r="N132" s="77">
        <f>IF(N$13="","",IF($B132="","",IFERROR($C132*$D132*IF((Override!$C$4="ON")*(COUNTIFS(Override!$B$11:$B$40,$B132,Override!$D$11:$D$40,9,Override!$E$11:$E$40,"&gt;=0")-COUNTIFS(Override!$B$11:$B$40,$B132,Override!$D$11:$D$40,9,Override!$E$11:$E$40,"&gt;=0",Override!$C$11:$C$40,"MXAU"))&gt;0,SUMIFS(Override!$E$11:$E$40,Override!$B$11:$B$40,$B132,Override!$D$11:$D$40,9)-SUMIFS(Override!$E$11:$E$40,Override!$B$11:$B$40,$B132,Override!$D$11:$D$40,9,Override!$C$11:$C$40,"MXAU"),Override!$K$167)/'AS51'!$B$3,"")))</f>
        <v/>
      </c>
      <c r="O132" s="77">
        <f>IF(O$13="","",IF($B132="","",IFERROR($C132*$D132*IF((Override!$C$4="ON")*(COUNTIFS(Override!$B$11:$B$40,$B132,Override!$D$11:$D$40,10,Override!$E$11:$E$40,"&gt;=0")-COUNTIFS(Override!$B$11:$B$40,$B132,Override!$D$11:$D$40,10,Override!$E$11:$E$40,"&gt;=0",Override!$C$11:$C$40,"MXAU"))&gt;0,SUMIFS(Override!$E$11:$E$40,Override!$B$11:$B$40,$B132,Override!$D$11:$D$40,10)-SUMIFS(Override!$E$11:$E$40,Override!$B$11:$B$40,$B132,Override!$D$11:$D$40,10,Override!$C$11:$C$40,"MXAU"),Override!$L$167)/'AS51'!$B$3,"")))</f>
        <v/>
      </c>
      <c r="P132" s="77">
        <f>IF(P$13="","",IF($B132="","",IFERROR($C132*$D132*IF((Override!$C$4="ON")*(COUNTIFS(Override!$B$11:$B$40,$B132,Override!$D$11:$D$40,11,Override!$E$11:$E$40,"&gt;=0")-COUNTIFS(Override!$B$11:$B$40,$B132,Override!$D$11:$D$40,11,Override!$E$11:$E$40,"&gt;=0",Override!$C$11:$C$40,"MXAU"))&gt;0,SUMIFS(Override!$E$11:$E$40,Override!$B$11:$B$40,$B132,Override!$D$11:$D$40,11)-SUMIFS(Override!$E$11:$E$40,Override!$B$11:$B$40,$B132,Override!$D$11:$D$40,11,Override!$C$11:$C$40,"MXAU"),Override!$M$167)/'AS51'!$B$3,"")))</f>
        <v/>
      </c>
      <c r="Q132" s="77">
        <f>IF(Q$13="","",IF($B132="","",IFERROR($C132*$D132*IF((Override!$C$4="ON")*(COUNTIFS(Override!$B$11:$B$40,$B132,Override!$D$11:$D$40,12,Override!$E$11:$E$40,"&gt;=0")-COUNTIFS(Override!$B$11:$B$40,$B132,Override!$D$11:$D$40,12,Override!$E$11:$E$40,"&gt;=0",Override!$C$11:$C$40,"MXAU"))&gt;0,SUMIFS(Override!$E$11:$E$40,Override!$B$11:$B$40,$B132,Override!$D$11:$D$40,12)-SUMIFS(Override!$E$11:$E$40,Override!$B$11:$B$40,$B132,Override!$D$11:$D$40,12,Override!$C$11:$C$40,"MXAU"),Override!$N$167)/'AS51'!$B$3,"")))</f>
        <v/>
      </c>
      <c r="R132" s="77">
        <f>IF(R$13="","",IF($B132="","",IFERROR($C132*$D132*IF((Override!$C$4="ON")*(COUNTIFS(Override!$B$11:$B$40,$B132,Override!$D$11:$D$40,13,Override!$E$11:$E$40,"&gt;=0")-COUNTIFS(Override!$B$11:$B$40,$B132,Override!$D$11:$D$40,13,Override!$E$11:$E$40,"&gt;=0",Override!$C$11:$C$40,"MXAU"))&gt;0,SUMIFS(Override!$E$11:$E$40,Override!$B$11:$B$40,$B132,Override!$D$11:$D$40,13)-SUMIFS(Override!$E$11:$E$40,Override!$B$11:$B$40,$B132,Override!$D$11:$D$40,13,Override!$C$11:$C$40,"MXAU"),Override!$O$167)/'AS51'!$B$3,"")))</f>
        <v/>
      </c>
      <c r="S132" s="77">
        <f>IF(S$13="","",IF($B132="","",IFERROR($C132*$D132*IF((Override!$C$4="ON")*(COUNTIFS(Override!$B$11:$B$40,$B132,Override!$D$11:$D$40,14,Override!$E$11:$E$40,"&gt;=0")-COUNTIFS(Override!$B$11:$B$40,$B132,Override!$D$11:$D$40,14,Override!$E$11:$E$40,"&gt;=0",Override!$C$11:$C$40,"MXAU"))&gt;0,SUMIFS(Override!$E$11:$E$40,Override!$B$11:$B$40,$B132,Override!$D$11:$D$40,14)-SUMIFS(Override!$E$11:$E$40,Override!$B$11:$B$40,$B132,Override!$D$11:$D$40,14,Override!$C$11:$C$40,"MXAU"),Override!$P$167)/'AS51'!$B$3,"")))</f>
        <v/>
      </c>
      <c r="T132" s="77">
        <f>IF(T$13="","",IF($B132="","",IFERROR($C132*$D132*IF((Override!$C$4="ON")*(COUNTIFS(Override!$B$11:$B$40,$B132,Override!$D$11:$D$40,15,Override!$E$11:$E$40,"&gt;=0")-COUNTIFS(Override!$B$11:$B$40,$B132,Override!$D$11:$D$40,15,Override!$E$11:$E$40,"&gt;=0",Override!$C$11:$C$40,"MXAU"))&gt;0,SUMIFS(Override!$E$11:$E$40,Override!$B$11:$B$40,$B132,Override!$D$11:$D$40,15)-SUMIFS(Override!$E$11:$E$40,Override!$B$11:$B$40,$B132,Override!$D$11:$D$40,15,Override!$C$11:$C$40,"MXAU"),Override!$Q$167)/'AS51'!$B$3,"")))</f>
        <v/>
      </c>
      <c r="U132" s="77">
        <f>IF(U$13="","",IF($B132="","",IFERROR($C132*$D132*IF((Override!$C$4="ON")*(COUNTIFS(Override!$B$11:$B$40,$B132,Override!$D$11:$D$40,16,Override!$E$11:$E$40,"&gt;=0")-COUNTIFS(Override!$B$11:$B$40,$B132,Override!$D$11:$D$40,16,Override!$E$11:$E$40,"&gt;=0",Override!$C$11:$C$40,"MXAU"))&gt;0,SUMIFS(Override!$E$11:$E$40,Override!$B$11:$B$40,$B132,Override!$D$11:$D$40,16)-SUMIFS(Override!$E$11:$E$40,Override!$B$11:$B$40,$B132,Override!$D$11:$D$40,16,Override!$C$11:$C$40,"MXAU"),Override!$R$167)/'AS51'!$B$3,"")))</f>
        <v/>
      </c>
      <c r="W132" s="77">
        <f>IF(W$13="","",IF($B132="","",IFERROR(F132*$E132/100,"")))</f>
        <v/>
      </c>
      <c r="X132" s="77">
        <f>IF(X$13="","",IF($B132="","",IFERROR(G132*$E132/100,"")))</f>
        <v/>
      </c>
      <c r="Y132" s="77">
        <f>IF(Y$13="","",IF($B132="","",IFERROR(H132*$E132/100,"")))</f>
        <v/>
      </c>
      <c r="Z132" s="77">
        <f>IF(Z$13="","",IF($B132="","",IFERROR(I132*$E132/100,"")))</f>
        <v/>
      </c>
      <c r="AA132" s="77">
        <f>IF(AA$13="","",IF($B132="","",IFERROR(J132*$E132/100,"")))</f>
        <v/>
      </c>
      <c r="AB132" s="77">
        <f>IF(AB$13="","",IF($B132="","",IFERROR(K132*$E132/100,"")))</f>
        <v/>
      </c>
      <c r="AC132" s="77">
        <f>IF(AC$13="","",IF($B132="","",IFERROR(L132*$E132/100,"")))</f>
        <v/>
      </c>
      <c r="AD132" s="77">
        <f>IF(AD$13="","",IF($B132="","",IFERROR(M132*$E132/100,"")))</f>
        <v/>
      </c>
      <c r="AE132" s="77">
        <f>IF(AE$13="","",IF($B132="","",IFERROR(N132*$E132/100,"")))</f>
        <v/>
      </c>
      <c r="AF132" s="77">
        <f>IF(AF$13="","",IF($B132="","",IFERROR(O132*$E132/100,"")))</f>
        <v/>
      </c>
      <c r="AG132" s="77">
        <f>IF(AG$13="","",IF($B132="","",IFERROR(P132*$E132/100,"")))</f>
        <v/>
      </c>
      <c r="AH132" s="77">
        <f>IF(AH$13="","",IF($B132="","",IFERROR(Q132*$E132/100,"")))</f>
        <v/>
      </c>
      <c r="AI132" s="77">
        <f>IF(AI$13="","",IF($B132="","",IFERROR(R132*$E132/100,"")))</f>
        <v/>
      </c>
      <c r="AJ132" s="77">
        <f>IF(AJ$13="","",IF($B132="","",IFERROR(S132*$E132/100,"")))</f>
        <v/>
      </c>
      <c r="AK132" s="77">
        <f>IF(AK$13="","",IF($B132="","",IFERROR(T132*$E132/100,"")))</f>
        <v/>
      </c>
      <c r="AL132" s="77">
        <f>IF(AL$13="","",IF($B132="","",IFERROR(U132*$E132/100,"")))</f>
        <v/>
      </c>
      <c r="AN132" s="77">
        <f>IF($B132="","",SUMIF($F$13:$U$13,"&lt;="&amp;Sector!$D$51,$F132:$U132))</f>
        <v/>
      </c>
      <c r="AO132" s="77">
        <f>IF($B132="","",SUMIF($W$13:$AL$13,"&lt;="&amp;Sector!$D$51,$W132:$AL132))</f>
        <v/>
      </c>
      <c r="AQ132" s="163">
        <f>IF(AQ$13="","",IF($B132="","",IFERROR($C132*$D132*SUMPRODUCT(('Dvd Calendar'!$E$1284:$CZ$1284&gt;AQ$12)*('Dvd Calendar'!$E$1284:$CZ$1284&lt;=AQ$13)*'Dvd Calendar'!$E$1287:$CZ$1287*(('Dvd Calendar'!$E$1289:$CZ$1289='Field Check'!$C$56)*('Field Check'!$C$56&lt;&gt;"")+('Dvd Calendar'!$E$1289:$CZ$1289='Field Check'!$C$57)*('Field Check'!$C$57&lt;&gt;"")))/'AS51'!$B$3,"")))</f>
        <v/>
      </c>
      <c r="AR132" s="163">
        <f>IF(AR$13="","",IF($B132="","",IFERROR($C132*$D132*SUMPRODUCT(('Dvd Calendar'!$E$1284:$CZ$1284&gt;AR$12)*('Dvd Calendar'!$E$1284:$CZ$1284&lt;=AR$13)*'Dvd Calendar'!$E$1287:$CZ$1287*(('Dvd Calendar'!$E$1289:$CZ$1289='Field Check'!$C$56)*('Field Check'!$C$56&lt;&gt;"")+('Dvd Calendar'!$E$1289:$CZ$1289='Field Check'!$C$57)*('Field Check'!$C$57&lt;&gt;"")))/'AS51'!$B$3,"")))</f>
        <v/>
      </c>
      <c r="AS132" s="163">
        <f>IF(AS$13="","",IF($B132="","",IFERROR($C132*$D132*SUMPRODUCT(('Dvd Calendar'!$E$1284:$CZ$1284&gt;AS$12)*('Dvd Calendar'!$E$1284:$CZ$1284&lt;=AS$13)*'Dvd Calendar'!$E$1287:$CZ$1287*(('Dvd Calendar'!$E$1289:$CZ$1289='Field Check'!$C$56)*('Field Check'!$C$56&lt;&gt;"")+('Dvd Calendar'!$E$1289:$CZ$1289='Field Check'!$C$57)*('Field Check'!$C$57&lt;&gt;"")))/'AS51'!$B$3,"")))</f>
        <v/>
      </c>
      <c r="AT132" s="163">
        <f>IF(AT$13="","",IF($B132="","",IFERROR($C132*$D132*SUMPRODUCT(('Dvd Calendar'!$E$1284:$CZ$1284&gt;AT$12)*('Dvd Calendar'!$E$1284:$CZ$1284&lt;=AT$13)*'Dvd Calendar'!$E$1287:$CZ$1287*(('Dvd Calendar'!$E$1289:$CZ$1289='Field Check'!$C$56)*('Field Check'!$C$56&lt;&gt;"")+('Dvd Calendar'!$E$1289:$CZ$1289='Field Check'!$C$57)*('Field Check'!$C$57&lt;&gt;"")))/'AS51'!$B$3,"")))</f>
        <v/>
      </c>
      <c r="AU132" s="163">
        <f>IF(AU$13="","",IF($B132="","",IFERROR($C132*$D132*SUMPRODUCT(('Dvd Calendar'!$E$1284:$CZ$1284&gt;AU$12)*('Dvd Calendar'!$E$1284:$CZ$1284&lt;=AU$13)*'Dvd Calendar'!$E$1287:$CZ$1287*(('Dvd Calendar'!$E$1289:$CZ$1289='Field Check'!$C$56)*('Field Check'!$C$56&lt;&gt;"")+('Dvd Calendar'!$E$1289:$CZ$1289='Field Check'!$C$57)*('Field Check'!$C$57&lt;&gt;"")))/'AS51'!$B$3,"")))</f>
        <v/>
      </c>
      <c r="AV132" s="163">
        <f>IF(AV$13="","",IF($B132="","",IFERROR($C132*$D132*SUMPRODUCT(('Dvd Calendar'!$E$1284:$CZ$1284&gt;AV$12)*('Dvd Calendar'!$E$1284:$CZ$1284&lt;=AV$13)*'Dvd Calendar'!$E$1287:$CZ$1287*(('Dvd Calendar'!$E$1289:$CZ$1289='Field Check'!$C$56)*('Field Check'!$C$56&lt;&gt;"")+('Dvd Calendar'!$E$1289:$CZ$1289='Field Check'!$C$57)*('Field Check'!$C$57&lt;&gt;"")))/'AS51'!$B$3,"")))</f>
        <v/>
      </c>
      <c r="AW132" s="163">
        <f>IF(AW$13="","",IF($B132="","",IFERROR($C132*$D132*SUMPRODUCT(('Dvd Calendar'!$E$1284:$CZ$1284&gt;AW$12)*('Dvd Calendar'!$E$1284:$CZ$1284&lt;=AW$13)*'Dvd Calendar'!$E$1287:$CZ$1287*(('Dvd Calendar'!$E$1289:$CZ$1289='Field Check'!$C$56)*('Field Check'!$C$56&lt;&gt;"")+('Dvd Calendar'!$E$1289:$CZ$1289='Field Check'!$C$57)*('Field Check'!$C$57&lt;&gt;"")))/'AS51'!$B$3,"")))</f>
        <v/>
      </c>
      <c r="AX132" s="163">
        <f>IF(AX$13="","",IF($B132="","",IFERROR($C132*$D132*SUMPRODUCT(('Dvd Calendar'!$E$1284:$CZ$1284&gt;AX$12)*('Dvd Calendar'!$E$1284:$CZ$1284&lt;=AX$13)*'Dvd Calendar'!$E$1287:$CZ$1287*(('Dvd Calendar'!$E$1289:$CZ$1289='Field Check'!$C$56)*('Field Check'!$C$56&lt;&gt;"")+('Dvd Calendar'!$E$1289:$CZ$1289='Field Check'!$C$57)*('Field Check'!$C$57&lt;&gt;"")))/'AS51'!$B$3,"")))</f>
        <v/>
      </c>
      <c r="AY132" s="163">
        <f>IF(AY$13="","",IF($B132="","",IFERROR($C132*$D132*SUMPRODUCT(('Dvd Calendar'!$E$1284:$CZ$1284&gt;AY$12)*('Dvd Calendar'!$E$1284:$CZ$1284&lt;=AY$13)*'Dvd Calendar'!$E$1287:$CZ$1287*(('Dvd Calendar'!$E$1289:$CZ$1289='Field Check'!$C$56)*('Field Check'!$C$56&lt;&gt;"")+('Dvd Calendar'!$E$1289:$CZ$1289='Field Check'!$C$57)*('Field Check'!$C$57&lt;&gt;"")))/'AS51'!$B$3,"")))</f>
        <v/>
      </c>
      <c r="AZ132" s="163">
        <f>IF(AZ$13="","",IF($B132="","",IFERROR($C132*$D132*SUMPRODUCT(('Dvd Calendar'!$E$1284:$CZ$1284&gt;AZ$12)*('Dvd Calendar'!$E$1284:$CZ$1284&lt;=AZ$13)*'Dvd Calendar'!$E$1287:$CZ$1287*(('Dvd Calendar'!$E$1289:$CZ$1289='Field Check'!$C$56)*('Field Check'!$C$56&lt;&gt;"")+('Dvd Calendar'!$E$1289:$CZ$1289='Field Check'!$C$57)*('Field Check'!$C$57&lt;&gt;"")))/'AS51'!$B$3,"")))</f>
        <v/>
      </c>
      <c r="BA132" s="163">
        <f>IF(BA$13="","",IF($B132="","",IFERROR($C132*$D132*SUMPRODUCT(('Dvd Calendar'!$E$1284:$CZ$1284&gt;BA$12)*('Dvd Calendar'!$E$1284:$CZ$1284&lt;=BA$13)*'Dvd Calendar'!$E$1287:$CZ$1287*(('Dvd Calendar'!$E$1289:$CZ$1289='Field Check'!$C$56)*('Field Check'!$C$56&lt;&gt;"")+('Dvd Calendar'!$E$1289:$CZ$1289='Field Check'!$C$57)*('Field Check'!$C$57&lt;&gt;"")))/'AS51'!$B$3,"")))</f>
        <v/>
      </c>
      <c r="BB132" s="163">
        <f>IF(BB$13="","",IF($B132="","",IFERROR($C132*$D132*SUMPRODUCT(('Dvd Calendar'!$E$1284:$CZ$1284&gt;BB$12)*('Dvd Calendar'!$E$1284:$CZ$1284&lt;=BB$13)*'Dvd Calendar'!$E$1287:$CZ$1287*(('Dvd Calendar'!$E$1289:$CZ$1289='Field Check'!$C$56)*('Field Check'!$C$56&lt;&gt;"")+('Dvd Calendar'!$E$1289:$CZ$1289='Field Check'!$C$57)*('Field Check'!$C$57&lt;&gt;"")))/'AS51'!$B$3,"")))</f>
        <v/>
      </c>
      <c r="BC132" s="163">
        <f>IF(BC$13="","",IF($B132="","",IFERROR($C132*$D132*SUMPRODUCT(('Dvd Calendar'!$E$1284:$CZ$1284&gt;BC$12)*('Dvd Calendar'!$E$1284:$CZ$1284&lt;=BC$13)*'Dvd Calendar'!$E$1287:$CZ$1287*(('Dvd Calendar'!$E$1289:$CZ$1289='Field Check'!$C$56)*('Field Check'!$C$56&lt;&gt;"")+('Dvd Calendar'!$E$1289:$CZ$1289='Field Check'!$C$57)*('Field Check'!$C$57&lt;&gt;"")))/'AS51'!$B$3,"")))</f>
        <v/>
      </c>
      <c r="BD132" s="163">
        <f>IF(BD$13="","",IF($B132="","",IFERROR($C132*$D132*SUMPRODUCT(('Dvd Calendar'!$E$1284:$CZ$1284&gt;BD$12)*('Dvd Calendar'!$E$1284:$CZ$1284&lt;=BD$13)*'Dvd Calendar'!$E$1287:$CZ$1287*(('Dvd Calendar'!$E$1289:$CZ$1289='Field Check'!$C$56)*('Field Check'!$C$56&lt;&gt;"")+('Dvd Calendar'!$E$1289:$CZ$1289='Field Check'!$C$57)*('Field Check'!$C$57&lt;&gt;"")))/'AS51'!$B$3,"")))</f>
        <v/>
      </c>
      <c r="BE132" s="163">
        <f>IF(BE$13="","",IF($B132="","",IFERROR($C132*$D132*SUMPRODUCT(('Dvd Calendar'!$E$1284:$CZ$1284&gt;BE$12)*('Dvd Calendar'!$E$1284:$CZ$1284&lt;=BE$13)*'Dvd Calendar'!$E$1287:$CZ$1287*(('Dvd Calendar'!$E$1289:$CZ$1289='Field Check'!$C$56)*('Field Check'!$C$56&lt;&gt;"")+('Dvd Calendar'!$E$1289:$CZ$1289='Field Check'!$C$57)*('Field Check'!$C$57&lt;&gt;"")))/'AS51'!$B$3,"")))</f>
        <v/>
      </c>
      <c r="BF132" s="163">
        <f>IF(BF$13="","",IF($B132="","",IFERROR($C132*$D132*SUMPRODUCT(('Dvd Calendar'!$E$1284:$CZ$1284&gt;BF$12)*('Dvd Calendar'!$E$1284:$CZ$1284&lt;=BF$13)*'Dvd Calendar'!$E$1287:$CZ$1287*(('Dvd Calendar'!$E$1289:$CZ$1289='Field Check'!$C$56)*('Field Check'!$C$56&lt;&gt;"")+('Dvd Calendar'!$E$1289:$CZ$1289='Field Check'!$C$57)*('Field Check'!$C$57&lt;&gt;"")))/'AS51'!$B$3,"")))</f>
        <v/>
      </c>
      <c r="BH132" s="163">
        <f>IF(BH$13="","",IF($B132="","",IFERROR(AQ132*$E132/100,"")))</f>
        <v/>
      </c>
      <c r="BI132" s="163">
        <f>IF(BI$13="","",IF($B132="","",IFERROR(AR132*$E132/100,"")))</f>
        <v/>
      </c>
      <c r="BJ132" s="163">
        <f>IF(BJ$13="","",IF($B132="","",IFERROR(AS132*$E132/100,"")))</f>
        <v/>
      </c>
      <c r="BK132" s="163">
        <f>IF(BK$13="","",IF($B132="","",IFERROR(AT132*$E132/100,"")))</f>
        <v/>
      </c>
      <c r="BL132" s="163">
        <f>IF(BL$13="","",IF($B132="","",IFERROR(AU132*$E132/100,"")))</f>
        <v/>
      </c>
      <c r="BM132" s="163">
        <f>IF(BM$13="","",IF($B132="","",IFERROR(AV132*$E132/100,"")))</f>
        <v/>
      </c>
      <c r="BN132" s="163">
        <f>IF(BN$13="","",IF($B132="","",IFERROR(AW132*$E132/100,"")))</f>
        <v/>
      </c>
      <c r="BO132" s="163">
        <f>IF(BO$13="","",IF($B132="","",IFERROR(AX132*$E132/100,"")))</f>
        <v/>
      </c>
      <c r="BP132" s="163">
        <f>IF(BP$13="","",IF($B132="","",IFERROR(AY132*$E132/100,"")))</f>
        <v/>
      </c>
      <c r="BQ132" s="163">
        <f>IF(BQ$13="","",IF($B132="","",IFERROR(AZ132*$E132/100,"")))</f>
        <v/>
      </c>
      <c r="BR132" s="163">
        <f>IF(BR$13="","",IF($B132="","",IFERROR(BA132*$E132/100,"")))</f>
        <v/>
      </c>
      <c r="BS132" s="163">
        <f>IF(BS$13="","",IF($B132="","",IFERROR(BB132*$E132/100,"")))</f>
        <v/>
      </c>
      <c r="BT132" s="163">
        <f>IF(BT$13="","",IF($B132="","",IFERROR(BC132*$E132/100,"")))</f>
        <v/>
      </c>
      <c r="BU132" s="163">
        <f>IF(BU$13="","",IF($B132="","",IFERROR(BD132*$E132/100,"")))</f>
        <v/>
      </c>
      <c r="BV132" s="163">
        <f>IF(BV$13="","",IF($B132="","",IFERROR(BE132*$E132/100,"")))</f>
        <v/>
      </c>
      <c r="BW132" s="163">
        <f>IF(BW$13="","",IF($B132="","",IFERROR(BF132*$E132/100,"")))</f>
        <v/>
      </c>
    </row>
    <row r="133">
      <c r="B133" s="126">
        <f>IF('AS51'!$C$123="","",'AS51'!$C$123)</f>
        <v/>
      </c>
      <c r="C133" s="74">
        <f>IF('AS51'!$B$123="","",'AS51'!$B$123)</f>
        <v/>
      </c>
      <c r="D133" s="75">
        <f>IFERROR('AS51'!$Q$123,1)</f>
        <v/>
      </c>
      <c r="E133" s="76">
        <f>IF($B133="","",IF(ISNUMBER('AS51'!$I$123),'AS51'!$I$123,'Index Summary'!$C$7))</f>
        <v/>
      </c>
      <c r="F133" s="77">
        <f>IF(F$13="","",IF($B133="","",IFERROR($C133*$D133*IF((Override!$C$4="ON")*(COUNTIFS(Override!$B$11:$B$40,$B133,Override!$D$11:$D$40,1,Override!$E$11:$E$40,"&gt;=0")-COUNTIFS(Override!$B$11:$B$40,$B133,Override!$D$11:$D$40,1,Override!$E$11:$E$40,"&gt;=0",Override!$C$11:$C$40,"MXAU"))&gt;0,SUMIFS(Override!$E$11:$E$40,Override!$B$11:$B$40,$B133,Override!$D$11:$D$40,1)-SUMIFS(Override!$E$11:$E$40,Override!$B$11:$B$40,$B133,Override!$D$11:$D$40,1,Override!$C$11:$C$40,"MXAU"),Override!$C$168)/'AS51'!$B$3,"")))</f>
        <v/>
      </c>
      <c r="G133" s="77">
        <f>IF(G$13="","",IF($B133="","",IFERROR($C133*$D133*IF((Override!$C$4="ON")*(COUNTIFS(Override!$B$11:$B$40,$B133,Override!$D$11:$D$40,2,Override!$E$11:$E$40,"&gt;=0")-COUNTIFS(Override!$B$11:$B$40,$B133,Override!$D$11:$D$40,2,Override!$E$11:$E$40,"&gt;=0",Override!$C$11:$C$40,"MXAU"))&gt;0,SUMIFS(Override!$E$11:$E$40,Override!$B$11:$B$40,$B133,Override!$D$11:$D$40,2)-SUMIFS(Override!$E$11:$E$40,Override!$B$11:$B$40,$B133,Override!$D$11:$D$40,2,Override!$C$11:$C$40,"MXAU"),Override!$D$168)/'AS51'!$B$3,"")))</f>
        <v/>
      </c>
      <c r="H133" s="77">
        <f>IF(H$13="","",IF($B133="","",IFERROR($C133*$D133*IF((Override!$C$4="ON")*(COUNTIFS(Override!$B$11:$B$40,$B133,Override!$D$11:$D$40,3,Override!$E$11:$E$40,"&gt;=0")-COUNTIFS(Override!$B$11:$B$40,$B133,Override!$D$11:$D$40,3,Override!$E$11:$E$40,"&gt;=0",Override!$C$11:$C$40,"MXAU"))&gt;0,SUMIFS(Override!$E$11:$E$40,Override!$B$11:$B$40,$B133,Override!$D$11:$D$40,3)-SUMIFS(Override!$E$11:$E$40,Override!$B$11:$B$40,$B133,Override!$D$11:$D$40,3,Override!$C$11:$C$40,"MXAU"),Override!$E$168)/'AS51'!$B$3,"")))</f>
        <v/>
      </c>
      <c r="I133" s="77">
        <f>IF(I$13="","",IF($B133="","",IFERROR($C133*$D133*IF((Override!$C$4="ON")*(COUNTIFS(Override!$B$11:$B$40,$B133,Override!$D$11:$D$40,4,Override!$E$11:$E$40,"&gt;=0")-COUNTIFS(Override!$B$11:$B$40,$B133,Override!$D$11:$D$40,4,Override!$E$11:$E$40,"&gt;=0",Override!$C$11:$C$40,"MXAU"))&gt;0,SUMIFS(Override!$E$11:$E$40,Override!$B$11:$B$40,$B133,Override!$D$11:$D$40,4)-SUMIFS(Override!$E$11:$E$40,Override!$B$11:$B$40,$B133,Override!$D$11:$D$40,4,Override!$C$11:$C$40,"MXAU"),Override!$F$168)/'AS51'!$B$3,"")))</f>
        <v/>
      </c>
      <c r="J133" s="77">
        <f>IF(J$13="","",IF($B133="","",IFERROR($C133*$D133*IF((Override!$C$4="ON")*(COUNTIFS(Override!$B$11:$B$40,$B133,Override!$D$11:$D$40,5,Override!$E$11:$E$40,"&gt;=0")-COUNTIFS(Override!$B$11:$B$40,$B133,Override!$D$11:$D$40,5,Override!$E$11:$E$40,"&gt;=0",Override!$C$11:$C$40,"MXAU"))&gt;0,SUMIFS(Override!$E$11:$E$40,Override!$B$11:$B$40,$B133,Override!$D$11:$D$40,5)-SUMIFS(Override!$E$11:$E$40,Override!$B$11:$B$40,$B133,Override!$D$11:$D$40,5,Override!$C$11:$C$40,"MXAU"),Override!$G$168)/'AS51'!$B$3,"")))</f>
        <v/>
      </c>
      <c r="K133" s="77">
        <f>IF(K$13="","",IF($B133="","",IFERROR($C133*$D133*IF((Override!$C$4="ON")*(COUNTIFS(Override!$B$11:$B$40,$B133,Override!$D$11:$D$40,6,Override!$E$11:$E$40,"&gt;=0")-COUNTIFS(Override!$B$11:$B$40,$B133,Override!$D$11:$D$40,6,Override!$E$11:$E$40,"&gt;=0",Override!$C$11:$C$40,"MXAU"))&gt;0,SUMIFS(Override!$E$11:$E$40,Override!$B$11:$B$40,$B133,Override!$D$11:$D$40,6)-SUMIFS(Override!$E$11:$E$40,Override!$B$11:$B$40,$B133,Override!$D$11:$D$40,6,Override!$C$11:$C$40,"MXAU"),Override!$H$168)/'AS51'!$B$3,"")))</f>
        <v/>
      </c>
      <c r="L133" s="77">
        <f>IF(L$13="","",IF($B133="","",IFERROR($C133*$D133*IF((Override!$C$4="ON")*(COUNTIFS(Override!$B$11:$B$40,$B133,Override!$D$11:$D$40,7,Override!$E$11:$E$40,"&gt;=0")-COUNTIFS(Override!$B$11:$B$40,$B133,Override!$D$11:$D$40,7,Override!$E$11:$E$40,"&gt;=0",Override!$C$11:$C$40,"MXAU"))&gt;0,SUMIFS(Override!$E$11:$E$40,Override!$B$11:$B$40,$B133,Override!$D$11:$D$40,7)-SUMIFS(Override!$E$11:$E$40,Override!$B$11:$B$40,$B133,Override!$D$11:$D$40,7,Override!$C$11:$C$40,"MXAU"),Override!$I$168)/'AS51'!$B$3,"")))</f>
        <v/>
      </c>
      <c r="M133" s="77">
        <f>IF(M$13="","",IF($B133="","",IFERROR($C133*$D133*IF((Override!$C$4="ON")*(COUNTIFS(Override!$B$11:$B$40,$B133,Override!$D$11:$D$40,8,Override!$E$11:$E$40,"&gt;=0")-COUNTIFS(Override!$B$11:$B$40,$B133,Override!$D$11:$D$40,8,Override!$E$11:$E$40,"&gt;=0",Override!$C$11:$C$40,"MXAU"))&gt;0,SUMIFS(Override!$E$11:$E$40,Override!$B$11:$B$40,$B133,Override!$D$11:$D$40,8)-SUMIFS(Override!$E$11:$E$40,Override!$B$11:$B$40,$B133,Override!$D$11:$D$40,8,Override!$C$11:$C$40,"MXAU"),Override!$J$168)/'AS51'!$B$3,"")))</f>
        <v/>
      </c>
      <c r="N133" s="77">
        <f>IF(N$13="","",IF($B133="","",IFERROR($C133*$D133*IF((Override!$C$4="ON")*(COUNTIFS(Override!$B$11:$B$40,$B133,Override!$D$11:$D$40,9,Override!$E$11:$E$40,"&gt;=0")-COUNTIFS(Override!$B$11:$B$40,$B133,Override!$D$11:$D$40,9,Override!$E$11:$E$40,"&gt;=0",Override!$C$11:$C$40,"MXAU"))&gt;0,SUMIFS(Override!$E$11:$E$40,Override!$B$11:$B$40,$B133,Override!$D$11:$D$40,9)-SUMIFS(Override!$E$11:$E$40,Override!$B$11:$B$40,$B133,Override!$D$11:$D$40,9,Override!$C$11:$C$40,"MXAU"),Override!$K$168)/'AS51'!$B$3,"")))</f>
        <v/>
      </c>
      <c r="O133" s="77">
        <f>IF(O$13="","",IF($B133="","",IFERROR($C133*$D133*IF((Override!$C$4="ON")*(COUNTIFS(Override!$B$11:$B$40,$B133,Override!$D$11:$D$40,10,Override!$E$11:$E$40,"&gt;=0")-COUNTIFS(Override!$B$11:$B$40,$B133,Override!$D$11:$D$40,10,Override!$E$11:$E$40,"&gt;=0",Override!$C$11:$C$40,"MXAU"))&gt;0,SUMIFS(Override!$E$11:$E$40,Override!$B$11:$B$40,$B133,Override!$D$11:$D$40,10)-SUMIFS(Override!$E$11:$E$40,Override!$B$11:$B$40,$B133,Override!$D$11:$D$40,10,Override!$C$11:$C$40,"MXAU"),Override!$L$168)/'AS51'!$B$3,"")))</f>
        <v/>
      </c>
      <c r="P133" s="77">
        <f>IF(P$13="","",IF($B133="","",IFERROR($C133*$D133*IF((Override!$C$4="ON")*(COUNTIFS(Override!$B$11:$B$40,$B133,Override!$D$11:$D$40,11,Override!$E$11:$E$40,"&gt;=0")-COUNTIFS(Override!$B$11:$B$40,$B133,Override!$D$11:$D$40,11,Override!$E$11:$E$40,"&gt;=0",Override!$C$11:$C$40,"MXAU"))&gt;0,SUMIFS(Override!$E$11:$E$40,Override!$B$11:$B$40,$B133,Override!$D$11:$D$40,11)-SUMIFS(Override!$E$11:$E$40,Override!$B$11:$B$40,$B133,Override!$D$11:$D$40,11,Override!$C$11:$C$40,"MXAU"),Override!$M$168)/'AS51'!$B$3,"")))</f>
        <v/>
      </c>
      <c r="Q133" s="77">
        <f>IF(Q$13="","",IF($B133="","",IFERROR($C133*$D133*IF((Override!$C$4="ON")*(COUNTIFS(Override!$B$11:$B$40,$B133,Override!$D$11:$D$40,12,Override!$E$11:$E$40,"&gt;=0")-COUNTIFS(Override!$B$11:$B$40,$B133,Override!$D$11:$D$40,12,Override!$E$11:$E$40,"&gt;=0",Override!$C$11:$C$40,"MXAU"))&gt;0,SUMIFS(Override!$E$11:$E$40,Override!$B$11:$B$40,$B133,Override!$D$11:$D$40,12)-SUMIFS(Override!$E$11:$E$40,Override!$B$11:$B$40,$B133,Override!$D$11:$D$40,12,Override!$C$11:$C$40,"MXAU"),Override!$N$168)/'AS51'!$B$3,"")))</f>
        <v/>
      </c>
      <c r="R133" s="77">
        <f>IF(R$13="","",IF($B133="","",IFERROR($C133*$D133*IF((Override!$C$4="ON")*(COUNTIFS(Override!$B$11:$B$40,$B133,Override!$D$11:$D$40,13,Override!$E$11:$E$40,"&gt;=0")-COUNTIFS(Override!$B$11:$B$40,$B133,Override!$D$11:$D$40,13,Override!$E$11:$E$40,"&gt;=0",Override!$C$11:$C$40,"MXAU"))&gt;0,SUMIFS(Override!$E$11:$E$40,Override!$B$11:$B$40,$B133,Override!$D$11:$D$40,13)-SUMIFS(Override!$E$11:$E$40,Override!$B$11:$B$40,$B133,Override!$D$11:$D$40,13,Override!$C$11:$C$40,"MXAU"),Override!$O$168)/'AS51'!$B$3,"")))</f>
        <v/>
      </c>
      <c r="S133" s="77">
        <f>IF(S$13="","",IF($B133="","",IFERROR($C133*$D133*IF((Override!$C$4="ON")*(COUNTIFS(Override!$B$11:$B$40,$B133,Override!$D$11:$D$40,14,Override!$E$11:$E$40,"&gt;=0")-COUNTIFS(Override!$B$11:$B$40,$B133,Override!$D$11:$D$40,14,Override!$E$11:$E$40,"&gt;=0",Override!$C$11:$C$40,"MXAU"))&gt;0,SUMIFS(Override!$E$11:$E$40,Override!$B$11:$B$40,$B133,Override!$D$11:$D$40,14)-SUMIFS(Override!$E$11:$E$40,Override!$B$11:$B$40,$B133,Override!$D$11:$D$40,14,Override!$C$11:$C$40,"MXAU"),Override!$P$168)/'AS51'!$B$3,"")))</f>
        <v/>
      </c>
      <c r="T133" s="77">
        <f>IF(T$13="","",IF($B133="","",IFERROR($C133*$D133*IF((Override!$C$4="ON")*(COUNTIFS(Override!$B$11:$B$40,$B133,Override!$D$11:$D$40,15,Override!$E$11:$E$40,"&gt;=0")-COUNTIFS(Override!$B$11:$B$40,$B133,Override!$D$11:$D$40,15,Override!$E$11:$E$40,"&gt;=0",Override!$C$11:$C$40,"MXAU"))&gt;0,SUMIFS(Override!$E$11:$E$40,Override!$B$11:$B$40,$B133,Override!$D$11:$D$40,15)-SUMIFS(Override!$E$11:$E$40,Override!$B$11:$B$40,$B133,Override!$D$11:$D$40,15,Override!$C$11:$C$40,"MXAU"),Override!$Q$168)/'AS51'!$B$3,"")))</f>
        <v/>
      </c>
      <c r="U133" s="77">
        <f>IF(U$13="","",IF($B133="","",IFERROR($C133*$D133*IF((Override!$C$4="ON")*(COUNTIFS(Override!$B$11:$B$40,$B133,Override!$D$11:$D$40,16,Override!$E$11:$E$40,"&gt;=0")-COUNTIFS(Override!$B$11:$B$40,$B133,Override!$D$11:$D$40,16,Override!$E$11:$E$40,"&gt;=0",Override!$C$11:$C$40,"MXAU"))&gt;0,SUMIFS(Override!$E$11:$E$40,Override!$B$11:$B$40,$B133,Override!$D$11:$D$40,16)-SUMIFS(Override!$E$11:$E$40,Override!$B$11:$B$40,$B133,Override!$D$11:$D$40,16,Override!$C$11:$C$40,"MXAU"),Override!$R$168)/'AS51'!$B$3,"")))</f>
        <v/>
      </c>
      <c r="W133" s="77">
        <f>IF(W$13="","",IF($B133="","",IFERROR(F133*$E133/100,"")))</f>
        <v/>
      </c>
      <c r="X133" s="77">
        <f>IF(X$13="","",IF($B133="","",IFERROR(G133*$E133/100,"")))</f>
        <v/>
      </c>
      <c r="Y133" s="77">
        <f>IF(Y$13="","",IF($B133="","",IFERROR(H133*$E133/100,"")))</f>
        <v/>
      </c>
      <c r="Z133" s="77">
        <f>IF(Z$13="","",IF($B133="","",IFERROR(I133*$E133/100,"")))</f>
        <v/>
      </c>
      <c r="AA133" s="77">
        <f>IF(AA$13="","",IF($B133="","",IFERROR(J133*$E133/100,"")))</f>
        <v/>
      </c>
      <c r="AB133" s="77">
        <f>IF(AB$13="","",IF($B133="","",IFERROR(K133*$E133/100,"")))</f>
        <v/>
      </c>
      <c r="AC133" s="77">
        <f>IF(AC$13="","",IF($B133="","",IFERROR(L133*$E133/100,"")))</f>
        <v/>
      </c>
      <c r="AD133" s="77">
        <f>IF(AD$13="","",IF($B133="","",IFERROR(M133*$E133/100,"")))</f>
        <v/>
      </c>
      <c r="AE133" s="77">
        <f>IF(AE$13="","",IF($B133="","",IFERROR(N133*$E133/100,"")))</f>
        <v/>
      </c>
      <c r="AF133" s="77">
        <f>IF(AF$13="","",IF($B133="","",IFERROR(O133*$E133/100,"")))</f>
        <v/>
      </c>
      <c r="AG133" s="77">
        <f>IF(AG$13="","",IF($B133="","",IFERROR(P133*$E133/100,"")))</f>
        <v/>
      </c>
      <c r="AH133" s="77">
        <f>IF(AH$13="","",IF($B133="","",IFERROR(Q133*$E133/100,"")))</f>
        <v/>
      </c>
      <c r="AI133" s="77">
        <f>IF(AI$13="","",IF($B133="","",IFERROR(R133*$E133/100,"")))</f>
        <v/>
      </c>
      <c r="AJ133" s="77">
        <f>IF(AJ$13="","",IF($B133="","",IFERROR(S133*$E133/100,"")))</f>
        <v/>
      </c>
      <c r="AK133" s="77">
        <f>IF(AK$13="","",IF($B133="","",IFERROR(T133*$E133/100,"")))</f>
        <v/>
      </c>
      <c r="AL133" s="77">
        <f>IF(AL$13="","",IF($B133="","",IFERROR(U133*$E133/100,"")))</f>
        <v/>
      </c>
      <c r="AN133" s="77">
        <f>IF($B133="","",SUMIF($F$13:$U$13,"&lt;="&amp;Sector!$D$51,$F133:$U133))</f>
        <v/>
      </c>
      <c r="AO133" s="77">
        <f>IF($B133="","",SUMIF($W$13:$AL$13,"&lt;="&amp;Sector!$D$51,$W133:$AL133))</f>
        <v/>
      </c>
      <c r="AQ133" s="163">
        <f>IF(AQ$13="","",IF($B133="","",IFERROR($C133*$D133*SUMPRODUCT(('Dvd Calendar'!$E$1295:$CZ$1295&gt;AQ$12)*('Dvd Calendar'!$E$1295:$CZ$1295&lt;=AQ$13)*'Dvd Calendar'!$E$1298:$CZ$1298*(('Dvd Calendar'!$E$1300:$CZ$1300='Field Check'!$C$56)*('Field Check'!$C$56&lt;&gt;"")+('Dvd Calendar'!$E$1300:$CZ$1300='Field Check'!$C$57)*('Field Check'!$C$57&lt;&gt;"")))/'AS51'!$B$3,"")))</f>
        <v/>
      </c>
      <c r="AR133" s="163">
        <f>IF(AR$13="","",IF($B133="","",IFERROR($C133*$D133*SUMPRODUCT(('Dvd Calendar'!$E$1295:$CZ$1295&gt;AR$12)*('Dvd Calendar'!$E$1295:$CZ$1295&lt;=AR$13)*'Dvd Calendar'!$E$1298:$CZ$1298*(('Dvd Calendar'!$E$1300:$CZ$1300='Field Check'!$C$56)*('Field Check'!$C$56&lt;&gt;"")+('Dvd Calendar'!$E$1300:$CZ$1300='Field Check'!$C$57)*('Field Check'!$C$57&lt;&gt;"")))/'AS51'!$B$3,"")))</f>
        <v/>
      </c>
      <c r="AS133" s="163">
        <f>IF(AS$13="","",IF($B133="","",IFERROR($C133*$D133*SUMPRODUCT(('Dvd Calendar'!$E$1295:$CZ$1295&gt;AS$12)*('Dvd Calendar'!$E$1295:$CZ$1295&lt;=AS$13)*'Dvd Calendar'!$E$1298:$CZ$1298*(('Dvd Calendar'!$E$1300:$CZ$1300='Field Check'!$C$56)*('Field Check'!$C$56&lt;&gt;"")+('Dvd Calendar'!$E$1300:$CZ$1300='Field Check'!$C$57)*('Field Check'!$C$57&lt;&gt;"")))/'AS51'!$B$3,"")))</f>
        <v/>
      </c>
      <c r="AT133" s="163">
        <f>IF(AT$13="","",IF($B133="","",IFERROR($C133*$D133*SUMPRODUCT(('Dvd Calendar'!$E$1295:$CZ$1295&gt;AT$12)*('Dvd Calendar'!$E$1295:$CZ$1295&lt;=AT$13)*'Dvd Calendar'!$E$1298:$CZ$1298*(('Dvd Calendar'!$E$1300:$CZ$1300='Field Check'!$C$56)*('Field Check'!$C$56&lt;&gt;"")+('Dvd Calendar'!$E$1300:$CZ$1300='Field Check'!$C$57)*('Field Check'!$C$57&lt;&gt;"")))/'AS51'!$B$3,"")))</f>
        <v/>
      </c>
      <c r="AU133" s="163">
        <f>IF(AU$13="","",IF($B133="","",IFERROR($C133*$D133*SUMPRODUCT(('Dvd Calendar'!$E$1295:$CZ$1295&gt;AU$12)*('Dvd Calendar'!$E$1295:$CZ$1295&lt;=AU$13)*'Dvd Calendar'!$E$1298:$CZ$1298*(('Dvd Calendar'!$E$1300:$CZ$1300='Field Check'!$C$56)*('Field Check'!$C$56&lt;&gt;"")+('Dvd Calendar'!$E$1300:$CZ$1300='Field Check'!$C$57)*('Field Check'!$C$57&lt;&gt;"")))/'AS51'!$B$3,"")))</f>
        <v/>
      </c>
      <c r="AV133" s="163">
        <f>IF(AV$13="","",IF($B133="","",IFERROR($C133*$D133*SUMPRODUCT(('Dvd Calendar'!$E$1295:$CZ$1295&gt;AV$12)*('Dvd Calendar'!$E$1295:$CZ$1295&lt;=AV$13)*'Dvd Calendar'!$E$1298:$CZ$1298*(('Dvd Calendar'!$E$1300:$CZ$1300='Field Check'!$C$56)*('Field Check'!$C$56&lt;&gt;"")+('Dvd Calendar'!$E$1300:$CZ$1300='Field Check'!$C$57)*('Field Check'!$C$57&lt;&gt;"")))/'AS51'!$B$3,"")))</f>
        <v/>
      </c>
      <c r="AW133" s="163">
        <f>IF(AW$13="","",IF($B133="","",IFERROR($C133*$D133*SUMPRODUCT(('Dvd Calendar'!$E$1295:$CZ$1295&gt;AW$12)*('Dvd Calendar'!$E$1295:$CZ$1295&lt;=AW$13)*'Dvd Calendar'!$E$1298:$CZ$1298*(('Dvd Calendar'!$E$1300:$CZ$1300='Field Check'!$C$56)*('Field Check'!$C$56&lt;&gt;"")+('Dvd Calendar'!$E$1300:$CZ$1300='Field Check'!$C$57)*('Field Check'!$C$57&lt;&gt;"")))/'AS51'!$B$3,"")))</f>
        <v/>
      </c>
      <c r="AX133" s="163">
        <f>IF(AX$13="","",IF($B133="","",IFERROR($C133*$D133*SUMPRODUCT(('Dvd Calendar'!$E$1295:$CZ$1295&gt;AX$12)*('Dvd Calendar'!$E$1295:$CZ$1295&lt;=AX$13)*'Dvd Calendar'!$E$1298:$CZ$1298*(('Dvd Calendar'!$E$1300:$CZ$1300='Field Check'!$C$56)*('Field Check'!$C$56&lt;&gt;"")+('Dvd Calendar'!$E$1300:$CZ$1300='Field Check'!$C$57)*('Field Check'!$C$57&lt;&gt;"")))/'AS51'!$B$3,"")))</f>
        <v/>
      </c>
      <c r="AY133" s="163">
        <f>IF(AY$13="","",IF($B133="","",IFERROR($C133*$D133*SUMPRODUCT(('Dvd Calendar'!$E$1295:$CZ$1295&gt;AY$12)*('Dvd Calendar'!$E$1295:$CZ$1295&lt;=AY$13)*'Dvd Calendar'!$E$1298:$CZ$1298*(('Dvd Calendar'!$E$1300:$CZ$1300='Field Check'!$C$56)*('Field Check'!$C$56&lt;&gt;"")+('Dvd Calendar'!$E$1300:$CZ$1300='Field Check'!$C$57)*('Field Check'!$C$57&lt;&gt;"")))/'AS51'!$B$3,"")))</f>
        <v/>
      </c>
      <c r="AZ133" s="163">
        <f>IF(AZ$13="","",IF($B133="","",IFERROR($C133*$D133*SUMPRODUCT(('Dvd Calendar'!$E$1295:$CZ$1295&gt;AZ$12)*('Dvd Calendar'!$E$1295:$CZ$1295&lt;=AZ$13)*'Dvd Calendar'!$E$1298:$CZ$1298*(('Dvd Calendar'!$E$1300:$CZ$1300='Field Check'!$C$56)*('Field Check'!$C$56&lt;&gt;"")+('Dvd Calendar'!$E$1300:$CZ$1300='Field Check'!$C$57)*('Field Check'!$C$57&lt;&gt;"")))/'AS51'!$B$3,"")))</f>
        <v/>
      </c>
      <c r="BA133" s="163">
        <f>IF(BA$13="","",IF($B133="","",IFERROR($C133*$D133*SUMPRODUCT(('Dvd Calendar'!$E$1295:$CZ$1295&gt;BA$12)*('Dvd Calendar'!$E$1295:$CZ$1295&lt;=BA$13)*'Dvd Calendar'!$E$1298:$CZ$1298*(('Dvd Calendar'!$E$1300:$CZ$1300='Field Check'!$C$56)*('Field Check'!$C$56&lt;&gt;"")+('Dvd Calendar'!$E$1300:$CZ$1300='Field Check'!$C$57)*('Field Check'!$C$57&lt;&gt;"")))/'AS51'!$B$3,"")))</f>
        <v/>
      </c>
      <c r="BB133" s="163">
        <f>IF(BB$13="","",IF($B133="","",IFERROR($C133*$D133*SUMPRODUCT(('Dvd Calendar'!$E$1295:$CZ$1295&gt;BB$12)*('Dvd Calendar'!$E$1295:$CZ$1295&lt;=BB$13)*'Dvd Calendar'!$E$1298:$CZ$1298*(('Dvd Calendar'!$E$1300:$CZ$1300='Field Check'!$C$56)*('Field Check'!$C$56&lt;&gt;"")+('Dvd Calendar'!$E$1300:$CZ$1300='Field Check'!$C$57)*('Field Check'!$C$57&lt;&gt;"")))/'AS51'!$B$3,"")))</f>
        <v/>
      </c>
      <c r="BC133" s="163">
        <f>IF(BC$13="","",IF($B133="","",IFERROR($C133*$D133*SUMPRODUCT(('Dvd Calendar'!$E$1295:$CZ$1295&gt;BC$12)*('Dvd Calendar'!$E$1295:$CZ$1295&lt;=BC$13)*'Dvd Calendar'!$E$1298:$CZ$1298*(('Dvd Calendar'!$E$1300:$CZ$1300='Field Check'!$C$56)*('Field Check'!$C$56&lt;&gt;"")+('Dvd Calendar'!$E$1300:$CZ$1300='Field Check'!$C$57)*('Field Check'!$C$57&lt;&gt;"")))/'AS51'!$B$3,"")))</f>
        <v/>
      </c>
      <c r="BD133" s="163">
        <f>IF(BD$13="","",IF($B133="","",IFERROR($C133*$D133*SUMPRODUCT(('Dvd Calendar'!$E$1295:$CZ$1295&gt;BD$12)*('Dvd Calendar'!$E$1295:$CZ$1295&lt;=BD$13)*'Dvd Calendar'!$E$1298:$CZ$1298*(('Dvd Calendar'!$E$1300:$CZ$1300='Field Check'!$C$56)*('Field Check'!$C$56&lt;&gt;"")+('Dvd Calendar'!$E$1300:$CZ$1300='Field Check'!$C$57)*('Field Check'!$C$57&lt;&gt;"")))/'AS51'!$B$3,"")))</f>
        <v/>
      </c>
      <c r="BE133" s="163">
        <f>IF(BE$13="","",IF($B133="","",IFERROR($C133*$D133*SUMPRODUCT(('Dvd Calendar'!$E$1295:$CZ$1295&gt;BE$12)*('Dvd Calendar'!$E$1295:$CZ$1295&lt;=BE$13)*'Dvd Calendar'!$E$1298:$CZ$1298*(('Dvd Calendar'!$E$1300:$CZ$1300='Field Check'!$C$56)*('Field Check'!$C$56&lt;&gt;"")+('Dvd Calendar'!$E$1300:$CZ$1300='Field Check'!$C$57)*('Field Check'!$C$57&lt;&gt;"")))/'AS51'!$B$3,"")))</f>
        <v/>
      </c>
      <c r="BF133" s="163">
        <f>IF(BF$13="","",IF($B133="","",IFERROR($C133*$D133*SUMPRODUCT(('Dvd Calendar'!$E$1295:$CZ$1295&gt;BF$12)*('Dvd Calendar'!$E$1295:$CZ$1295&lt;=BF$13)*'Dvd Calendar'!$E$1298:$CZ$1298*(('Dvd Calendar'!$E$1300:$CZ$1300='Field Check'!$C$56)*('Field Check'!$C$56&lt;&gt;"")+('Dvd Calendar'!$E$1300:$CZ$1300='Field Check'!$C$57)*('Field Check'!$C$57&lt;&gt;"")))/'AS51'!$B$3,"")))</f>
        <v/>
      </c>
      <c r="BH133" s="163">
        <f>IF(BH$13="","",IF($B133="","",IFERROR(AQ133*$E133/100,"")))</f>
        <v/>
      </c>
      <c r="BI133" s="163">
        <f>IF(BI$13="","",IF($B133="","",IFERROR(AR133*$E133/100,"")))</f>
        <v/>
      </c>
      <c r="BJ133" s="163">
        <f>IF(BJ$13="","",IF($B133="","",IFERROR(AS133*$E133/100,"")))</f>
        <v/>
      </c>
      <c r="BK133" s="163">
        <f>IF(BK$13="","",IF($B133="","",IFERROR(AT133*$E133/100,"")))</f>
        <v/>
      </c>
      <c r="BL133" s="163">
        <f>IF(BL$13="","",IF($B133="","",IFERROR(AU133*$E133/100,"")))</f>
        <v/>
      </c>
      <c r="BM133" s="163">
        <f>IF(BM$13="","",IF($B133="","",IFERROR(AV133*$E133/100,"")))</f>
        <v/>
      </c>
      <c r="BN133" s="163">
        <f>IF(BN$13="","",IF($B133="","",IFERROR(AW133*$E133/100,"")))</f>
        <v/>
      </c>
      <c r="BO133" s="163">
        <f>IF(BO$13="","",IF($B133="","",IFERROR(AX133*$E133/100,"")))</f>
        <v/>
      </c>
      <c r="BP133" s="163">
        <f>IF(BP$13="","",IF($B133="","",IFERROR(AY133*$E133/100,"")))</f>
        <v/>
      </c>
      <c r="BQ133" s="163">
        <f>IF(BQ$13="","",IF($B133="","",IFERROR(AZ133*$E133/100,"")))</f>
        <v/>
      </c>
      <c r="BR133" s="163">
        <f>IF(BR$13="","",IF($B133="","",IFERROR(BA133*$E133/100,"")))</f>
        <v/>
      </c>
      <c r="BS133" s="163">
        <f>IF(BS$13="","",IF($B133="","",IFERROR(BB133*$E133/100,"")))</f>
        <v/>
      </c>
      <c r="BT133" s="163">
        <f>IF(BT$13="","",IF($B133="","",IFERROR(BC133*$E133/100,"")))</f>
        <v/>
      </c>
      <c r="BU133" s="163">
        <f>IF(BU$13="","",IF($B133="","",IFERROR(BD133*$E133/100,"")))</f>
        <v/>
      </c>
      <c r="BV133" s="163">
        <f>IF(BV$13="","",IF($B133="","",IFERROR(BE133*$E133/100,"")))</f>
        <v/>
      </c>
      <c r="BW133" s="163">
        <f>IF(BW$13="","",IF($B133="","",IFERROR(BF133*$E133/100,"")))</f>
        <v/>
      </c>
    </row>
    <row r="134">
      <c r="B134" s="126">
        <f>IF('AS51'!$C$124="","",'AS51'!$C$124)</f>
        <v/>
      </c>
      <c r="C134" s="74">
        <f>IF('AS51'!$B$124="","",'AS51'!$B$124)</f>
        <v/>
      </c>
      <c r="D134" s="75">
        <f>IFERROR('AS51'!$Q$124,1)</f>
        <v/>
      </c>
      <c r="E134" s="76">
        <f>IF($B134="","",IF(ISNUMBER('AS51'!$I$124),'AS51'!$I$124,'Index Summary'!$C$7))</f>
        <v/>
      </c>
      <c r="F134" s="77">
        <f>IF(F$13="","",IF($B134="","",IFERROR($C134*$D134*IF((Override!$C$4="ON")*(COUNTIFS(Override!$B$11:$B$40,$B134,Override!$D$11:$D$40,1,Override!$E$11:$E$40,"&gt;=0")-COUNTIFS(Override!$B$11:$B$40,$B134,Override!$D$11:$D$40,1,Override!$E$11:$E$40,"&gt;=0",Override!$C$11:$C$40,"MXAU"))&gt;0,SUMIFS(Override!$E$11:$E$40,Override!$B$11:$B$40,$B134,Override!$D$11:$D$40,1)-SUMIFS(Override!$E$11:$E$40,Override!$B$11:$B$40,$B134,Override!$D$11:$D$40,1,Override!$C$11:$C$40,"MXAU"),Override!$C$169)/'AS51'!$B$3,"")))</f>
        <v/>
      </c>
      <c r="G134" s="77">
        <f>IF(G$13="","",IF($B134="","",IFERROR($C134*$D134*IF((Override!$C$4="ON")*(COUNTIFS(Override!$B$11:$B$40,$B134,Override!$D$11:$D$40,2,Override!$E$11:$E$40,"&gt;=0")-COUNTIFS(Override!$B$11:$B$40,$B134,Override!$D$11:$D$40,2,Override!$E$11:$E$40,"&gt;=0",Override!$C$11:$C$40,"MXAU"))&gt;0,SUMIFS(Override!$E$11:$E$40,Override!$B$11:$B$40,$B134,Override!$D$11:$D$40,2)-SUMIFS(Override!$E$11:$E$40,Override!$B$11:$B$40,$B134,Override!$D$11:$D$40,2,Override!$C$11:$C$40,"MXAU"),Override!$D$169)/'AS51'!$B$3,"")))</f>
        <v/>
      </c>
      <c r="H134" s="77">
        <f>IF(H$13="","",IF($B134="","",IFERROR($C134*$D134*IF((Override!$C$4="ON")*(COUNTIFS(Override!$B$11:$B$40,$B134,Override!$D$11:$D$40,3,Override!$E$11:$E$40,"&gt;=0")-COUNTIFS(Override!$B$11:$B$40,$B134,Override!$D$11:$D$40,3,Override!$E$11:$E$40,"&gt;=0",Override!$C$11:$C$40,"MXAU"))&gt;0,SUMIFS(Override!$E$11:$E$40,Override!$B$11:$B$40,$B134,Override!$D$11:$D$40,3)-SUMIFS(Override!$E$11:$E$40,Override!$B$11:$B$40,$B134,Override!$D$11:$D$40,3,Override!$C$11:$C$40,"MXAU"),Override!$E$169)/'AS51'!$B$3,"")))</f>
        <v/>
      </c>
      <c r="I134" s="77">
        <f>IF(I$13="","",IF($B134="","",IFERROR($C134*$D134*IF((Override!$C$4="ON")*(COUNTIFS(Override!$B$11:$B$40,$B134,Override!$D$11:$D$40,4,Override!$E$11:$E$40,"&gt;=0")-COUNTIFS(Override!$B$11:$B$40,$B134,Override!$D$11:$D$40,4,Override!$E$11:$E$40,"&gt;=0",Override!$C$11:$C$40,"MXAU"))&gt;0,SUMIFS(Override!$E$11:$E$40,Override!$B$11:$B$40,$B134,Override!$D$11:$D$40,4)-SUMIFS(Override!$E$11:$E$40,Override!$B$11:$B$40,$B134,Override!$D$11:$D$40,4,Override!$C$11:$C$40,"MXAU"),Override!$F$169)/'AS51'!$B$3,"")))</f>
        <v/>
      </c>
      <c r="J134" s="77">
        <f>IF(J$13="","",IF($B134="","",IFERROR($C134*$D134*IF((Override!$C$4="ON")*(COUNTIFS(Override!$B$11:$B$40,$B134,Override!$D$11:$D$40,5,Override!$E$11:$E$40,"&gt;=0")-COUNTIFS(Override!$B$11:$B$40,$B134,Override!$D$11:$D$40,5,Override!$E$11:$E$40,"&gt;=0",Override!$C$11:$C$40,"MXAU"))&gt;0,SUMIFS(Override!$E$11:$E$40,Override!$B$11:$B$40,$B134,Override!$D$11:$D$40,5)-SUMIFS(Override!$E$11:$E$40,Override!$B$11:$B$40,$B134,Override!$D$11:$D$40,5,Override!$C$11:$C$40,"MXAU"),Override!$G$169)/'AS51'!$B$3,"")))</f>
        <v/>
      </c>
      <c r="K134" s="77">
        <f>IF(K$13="","",IF($B134="","",IFERROR($C134*$D134*IF((Override!$C$4="ON")*(COUNTIFS(Override!$B$11:$B$40,$B134,Override!$D$11:$D$40,6,Override!$E$11:$E$40,"&gt;=0")-COUNTIFS(Override!$B$11:$B$40,$B134,Override!$D$11:$D$40,6,Override!$E$11:$E$40,"&gt;=0",Override!$C$11:$C$40,"MXAU"))&gt;0,SUMIFS(Override!$E$11:$E$40,Override!$B$11:$B$40,$B134,Override!$D$11:$D$40,6)-SUMIFS(Override!$E$11:$E$40,Override!$B$11:$B$40,$B134,Override!$D$11:$D$40,6,Override!$C$11:$C$40,"MXAU"),Override!$H$169)/'AS51'!$B$3,"")))</f>
        <v/>
      </c>
      <c r="L134" s="77">
        <f>IF(L$13="","",IF($B134="","",IFERROR($C134*$D134*IF((Override!$C$4="ON")*(COUNTIFS(Override!$B$11:$B$40,$B134,Override!$D$11:$D$40,7,Override!$E$11:$E$40,"&gt;=0")-COUNTIFS(Override!$B$11:$B$40,$B134,Override!$D$11:$D$40,7,Override!$E$11:$E$40,"&gt;=0",Override!$C$11:$C$40,"MXAU"))&gt;0,SUMIFS(Override!$E$11:$E$40,Override!$B$11:$B$40,$B134,Override!$D$11:$D$40,7)-SUMIFS(Override!$E$11:$E$40,Override!$B$11:$B$40,$B134,Override!$D$11:$D$40,7,Override!$C$11:$C$40,"MXAU"),Override!$I$169)/'AS51'!$B$3,"")))</f>
        <v/>
      </c>
      <c r="M134" s="77">
        <f>IF(M$13="","",IF($B134="","",IFERROR($C134*$D134*IF((Override!$C$4="ON")*(COUNTIFS(Override!$B$11:$B$40,$B134,Override!$D$11:$D$40,8,Override!$E$11:$E$40,"&gt;=0")-COUNTIFS(Override!$B$11:$B$40,$B134,Override!$D$11:$D$40,8,Override!$E$11:$E$40,"&gt;=0",Override!$C$11:$C$40,"MXAU"))&gt;0,SUMIFS(Override!$E$11:$E$40,Override!$B$11:$B$40,$B134,Override!$D$11:$D$40,8)-SUMIFS(Override!$E$11:$E$40,Override!$B$11:$B$40,$B134,Override!$D$11:$D$40,8,Override!$C$11:$C$40,"MXAU"),Override!$J$169)/'AS51'!$B$3,"")))</f>
        <v/>
      </c>
      <c r="N134" s="77">
        <f>IF(N$13="","",IF($B134="","",IFERROR($C134*$D134*IF((Override!$C$4="ON")*(COUNTIFS(Override!$B$11:$B$40,$B134,Override!$D$11:$D$40,9,Override!$E$11:$E$40,"&gt;=0")-COUNTIFS(Override!$B$11:$B$40,$B134,Override!$D$11:$D$40,9,Override!$E$11:$E$40,"&gt;=0",Override!$C$11:$C$40,"MXAU"))&gt;0,SUMIFS(Override!$E$11:$E$40,Override!$B$11:$B$40,$B134,Override!$D$11:$D$40,9)-SUMIFS(Override!$E$11:$E$40,Override!$B$11:$B$40,$B134,Override!$D$11:$D$40,9,Override!$C$11:$C$40,"MXAU"),Override!$K$169)/'AS51'!$B$3,"")))</f>
        <v/>
      </c>
      <c r="O134" s="77">
        <f>IF(O$13="","",IF($B134="","",IFERROR($C134*$D134*IF((Override!$C$4="ON")*(COUNTIFS(Override!$B$11:$B$40,$B134,Override!$D$11:$D$40,10,Override!$E$11:$E$40,"&gt;=0")-COUNTIFS(Override!$B$11:$B$40,$B134,Override!$D$11:$D$40,10,Override!$E$11:$E$40,"&gt;=0",Override!$C$11:$C$40,"MXAU"))&gt;0,SUMIFS(Override!$E$11:$E$40,Override!$B$11:$B$40,$B134,Override!$D$11:$D$40,10)-SUMIFS(Override!$E$11:$E$40,Override!$B$11:$B$40,$B134,Override!$D$11:$D$40,10,Override!$C$11:$C$40,"MXAU"),Override!$L$169)/'AS51'!$B$3,"")))</f>
        <v/>
      </c>
      <c r="P134" s="77">
        <f>IF(P$13="","",IF($B134="","",IFERROR($C134*$D134*IF((Override!$C$4="ON")*(COUNTIFS(Override!$B$11:$B$40,$B134,Override!$D$11:$D$40,11,Override!$E$11:$E$40,"&gt;=0")-COUNTIFS(Override!$B$11:$B$40,$B134,Override!$D$11:$D$40,11,Override!$E$11:$E$40,"&gt;=0",Override!$C$11:$C$40,"MXAU"))&gt;0,SUMIFS(Override!$E$11:$E$40,Override!$B$11:$B$40,$B134,Override!$D$11:$D$40,11)-SUMIFS(Override!$E$11:$E$40,Override!$B$11:$B$40,$B134,Override!$D$11:$D$40,11,Override!$C$11:$C$40,"MXAU"),Override!$M$169)/'AS51'!$B$3,"")))</f>
        <v/>
      </c>
      <c r="Q134" s="77">
        <f>IF(Q$13="","",IF($B134="","",IFERROR($C134*$D134*IF((Override!$C$4="ON")*(COUNTIFS(Override!$B$11:$B$40,$B134,Override!$D$11:$D$40,12,Override!$E$11:$E$40,"&gt;=0")-COUNTIFS(Override!$B$11:$B$40,$B134,Override!$D$11:$D$40,12,Override!$E$11:$E$40,"&gt;=0",Override!$C$11:$C$40,"MXAU"))&gt;0,SUMIFS(Override!$E$11:$E$40,Override!$B$11:$B$40,$B134,Override!$D$11:$D$40,12)-SUMIFS(Override!$E$11:$E$40,Override!$B$11:$B$40,$B134,Override!$D$11:$D$40,12,Override!$C$11:$C$40,"MXAU"),Override!$N$169)/'AS51'!$B$3,"")))</f>
        <v/>
      </c>
      <c r="R134" s="77">
        <f>IF(R$13="","",IF($B134="","",IFERROR($C134*$D134*IF((Override!$C$4="ON")*(COUNTIFS(Override!$B$11:$B$40,$B134,Override!$D$11:$D$40,13,Override!$E$11:$E$40,"&gt;=0")-COUNTIFS(Override!$B$11:$B$40,$B134,Override!$D$11:$D$40,13,Override!$E$11:$E$40,"&gt;=0",Override!$C$11:$C$40,"MXAU"))&gt;0,SUMIFS(Override!$E$11:$E$40,Override!$B$11:$B$40,$B134,Override!$D$11:$D$40,13)-SUMIFS(Override!$E$11:$E$40,Override!$B$11:$B$40,$B134,Override!$D$11:$D$40,13,Override!$C$11:$C$40,"MXAU"),Override!$O$169)/'AS51'!$B$3,"")))</f>
        <v/>
      </c>
      <c r="S134" s="77">
        <f>IF(S$13="","",IF($B134="","",IFERROR($C134*$D134*IF((Override!$C$4="ON")*(COUNTIFS(Override!$B$11:$B$40,$B134,Override!$D$11:$D$40,14,Override!$E$11:$E$40,"&gt;=0")-COUNTIFS(Override!$B$11:$B$40,$B134,Override!$D$11:$D$40,14,Override!$E$11:$E$40,"&gt;=0",Override!$C$11:$C$40,"MXAU"))&gt;0,SUMIFS(Override!$E$11:$E$40,Override!$B$11:$B$40,$B134,Override!$D$11:$D$40,14)-SUMIFS(Override!$E$11:$E$40,Override!$B$11:$B$40,$B134,Override!$D$11:$D$40,14,Override!$C$11:$C$40,"MXAU"),Override!$P$169)/'AS51'!$B$3,"")))</f>
        <v/>
      </c>
      <c r="T134" s="77">
        <f>IF(T$13="","",IF($B134="","",IFERROR($C134*$D134*IF((Override!$C$4="ON")*(COUNTIFS(Override!$B$11:$B$40,$B134,Override!$D$11:$D$40,15,Override!$E$11:$E$40,"&gt;=0")-COUNTIFS(Override!$B$11:$B$40,$B134,Override!$D$11:$D$40,15,Override!$E$11:$E$40,"&gt;=0",Override!$C$11:$C$40,"MXAU"))&gt;0,SUMIFS(Override!$E$11:$E$40,Override!$B$11:$B$40,$B134,Override!$D$11:$D$40,15)-SUMIFS(Override!$E$11:$E$40,Override!$B$11:$B$40,$B134,Override!$D$11:$D$40,15,Override!$C$11:$C$40,"MXAU"),Override!$Q$169)/'AS51'!$B$3,"")))</f>
        <v/>
      </c>
      <c r="U134" s="77">
        <f>IF(U$13="","",IF($B134="","",IFERROR($C134*$D134*IF((Override!$C$4="ON")*(COUNTIFS(Override!$B$11:$B$40,$B134,Override!$D$11:$D$40,16,Override!$E$11:$E$40,"&gt;=0")-COUNTIFS(Override!$B$11:$B$40,$B134,Override!$D$11:$D$40,16,Override!$E$11:$E$40,"&gt;=0",Override!$C$11:$C$40,"MXAU"))&gt;0,SUMIFS(Override!$E$11:$E$40,Override!$B$11:$B$40,$B134,Override!$D$11:$D$40,16)-SUMIFS(Override!$E$11:$E$40,Override!$B$11:$B$40,$B134,Override!$D$11:$D$40,16,Override!$C$11:$C$40,"MXAU"),Override!$R$169)/'AS51'!$B$3,"")))</f>
        <v/>
      </c>
      <c r="W134" s="77">
        <f>IF(W$13="","",IF($B134="","",IFERROR(F134*$E134/100,"")))</f>
        <v/>
      </c>
      <c r="X134" s="77">
        <f>IF(X$13="","",IF($B134="","",IFERROR(G134*$E134/100,"")))</f>
        <v/>
      </c>
      <c r="Y134" s="77">
        <f>IF(Y$13="","",IF($B134="","",IFERROR(H134*$E134/100,"")))</f>
        <v/>
      </c>
      <c r="Z134" s="77">
        <f>IF(Z$13="","",IF($B134="","",IFERROR(I134*$E134/100,"")))</f>
        <v/>
      </c>
      <c r="AA134" s="77">
        <f>IF(AA$13="","",IF($B134="","",IFERROR(J134*$E134/100,"")))</f>
        <v/>
      </c>
      <c r="AB134" s="77">
        <f>IF(AB$13="","",IF($B134="","",IFERROR(K134*$E134/100,"")))</f>
        <v/>
      </c>
      <c r="AC134" s="77">
        <f>IF(AC$13="","",IF($B134="","",IFERROR(L134*$E134/100,"")))</f>
        <v/>
      </c>
      <c r="AD134" s="77">
        <f>IF(AD$13="","",IF($B134="","",IFERROR(M134*$E134/100,"")))</f>
        <v/>
      </c>
      <c r="AE134" s="77">
        <f>IF(AE$13="","",IF($B134="","",IFERROR(N134*$E134/100,"")))</f>
        <v/>
      </c>
      <c r="AF134" s="77">
        <f>IF(AF$13="","",IF($B134="","",IFERROR(O134*$E134/100,"")))</f>
        <v/>
      </c>
      <c r="AG134" s="77">
        <f>IF(AG$13="","",IF($B134="","",IFERROR(P134*$E134/100,"")))</f>
        <v/>
      </c>
      <c r="AH134" s="77">
        <f>IF(AH$13="","",IF($B134="","",IFERROR(Q134*$E134/100,"")))</f>
        <v/>
      </c>
      <c r="AI134" s="77">
        <f>IF(AI$13="","",IF($B134="","",IFERROR(R134*$E134/100,"")))</f>
        <v/>
      </c>
      <c r="AJ134" s="77">
        <f>IF(AJ$13="","",IF($B134="","",IFERROR(S134*$E134/100,"")))</f>
        <v/>
      </c>
      <c r="AK134" s="77">
        <f>IF(AK$13="","",IF($B134="","",IFERROR(T134*$E134/100,"")))</f>
        <v/>
      </c>
      <c r="AL134" s="77">
        <f>IF(AL$13="","",IF($B134="","",IFERROR(U134*$E134/100,"")))</f>
        <v/>
      </c>
      <c r="AN134" s="77">
        <f>IF($B134="","",SUMIF($F$13:$U$13,"&lt;="&amp;Sector!$D$51,$F134:$U134))</f>
        <v/>
      </c>
      <c r="AO134" s="77">
        <f>IF($B134="","",SUMIF($W$13:$AL$13,"&lt;="&amp;Sector!$D$51,$W134:$AL134))</f>
        <v/>
      </c>
      <c r="AQ134" s="163">
        <f>IF(AQ$13="","",IF($B134="","",IFERROR($C134*$D134*SUMPRODUCT(('Dvd Calendar'!$E$1306:$CZ$1306&gt;AQ$12)*('Dvd Calendar'!$E$1306:$CZ$1306&lt;=AQ$13)*'Dvd Calendar'!$E$1309:$CZ$1309*(('Dvd Calendar'!$E$1311:$CZ$1311='Field Check'!$C$56)*('Field Check'!$C$56&lt;&gt;"")+('Dvd Calendar'!$E$1311:$CZ$1311='Field Check'!$C$57)*('Field Check'!$C$57&lt;&gt;"")))/'AS51'!$B$3,"")))</f>
        <v/>
      </c>
      <c r="AR134" s="163">
        <f>IF(AR$13="","",IF($B134="","",IFERROR($C134*$D134*SUMPRODUCT(('Dvd Calendar'!$E$1306:$CZ$1306&gt;AR$12)*('Dvd Calendar'!$E$1306:$CZ$1306&lt;=AR$13)*'Dvd Calendar'!$E$1309:$CZ$1309*(('Dvd Calendar'!$E$1311:$CZ$1311='Field Check'!$C$56)*('Field Check'!$C$56&lt;&gt;"")+('Dvd Calendar'!$E$1311:$CZ$1311='Field Check'!$C$57)*('Field Check'!$C$57&lt;&gt;"")))/'AS51'!$B$3,"")))</f>
        <v/>
      </c>
      <c r="AS134" s="163">
        <f>IF(AS$13="","",IF($B134="","",IFERROR($C134*$D134*SUMPRODUCT(('Dvd Calendar'!$E$1306:$CZ$1306&gt;AS$12)*('Dvd Calendar'!$E$1306:$CZ$1306&lt;=AS$13)*'Dvd Calendar'!$E$1309:$CZ$1309*(('Dvd Calendar'!$E$1311:$CZ$1311='Field Check'!$C$56)*('Field Check'!$C$56&lt;&gt;"")+('Dvd Calendar'!$E$1311:$CZ$1311='Field Check'!$C$57)*('Field Check'!$C$57&lt;&gt;"")))/'AS51'!$B$3,"")))</f>
        <v/>
      </c>
      <c r="AT134" s="163">
        <f>IF(AT$13="","",IF($B134="","",IFERROR($C134*$D134*SUMPRODUCT(('Dvd Calendar'!$E$1306:$CZ$1306&gt;AT$12)*('Dvd Calendar'!$E$1306:$CZ$1306&lt;=AT$13)*'Dvd Calendar'!$E$1309:$CZ$1309*(('Dvd Calendar'!$E$1311:$CZ$1311='Field Check'!$C$56)*('Field Check'!$C$56&lt;&gt;"")+('Dvd Calendar'!$E$1311:$CZ$1311='Field Check'!$C$57)*('Field Check'!$C$57&lt;&gt;"")))/'AS51'!$B$3,"")))</f>
        <v/>
      </c>
      <c r="AU134" s="163">
        <f>IF(AU$13="","",IF($B134="","",IFERROR($C134*$D134*SUMPRODUCT(('Dvd Calendar'!$E$1306:$CZ$1306&gt;AU$12)*('Dvd Calendar'!$E$1306:$CZ$1306&lt;=AU$13)*'Dvd Calendar'!$E$1309:$CZ$1309*(('Dvd Calendar'!$E$1311:$CZ$1311='Field Check'!$C$56)*('Field Check'!$C$56&lt;&gt;"")+('Dvd Calendar'!$E$1311:$CZ$1311='Field Check'!$C$57)*('Field Check'!$C$57&lt;&gt;"")))/'AS51'!$B$3,"")))</f>
        <v/>
      </c>
      <c r="AV134" s="163">
        <f>IF(AV$13="","",IF($B134="","",IFERROR($C134*$D134*SUMPRODUCT(('Dvd Calendar'!$E$1306:$CZ$1306&gt;AV$12)*('Dvd Calendar'!$E$1306:$CZ$1306&lt;=AV$13)*'Dvd Calendar'!$E$1309:$CZ$1309*(('Dvd Calendar'!$E$1311:$CZ$1311='Field Check'!$C$56)*('Field Check'!$C$56&lt;&gt;"")+('Dvd Calendar'!$E$1311:$CZ$1311='Field Check'!$C$57)*('Field Check'!$C$57&lt;&gt;"")))/'AS51'!$B$3,"")))</f>
        <v/>
      </c>
      <c r="AW134" s="163">
        <f>IF(AW$13="","",IF($B134="","",IFERROR($C134*$D134*SUMPRODUCT(('Dvd Calendar'!$E$1306:$CZ$1306&gt;AW$12)*('Dvd Calendar'!$E$1306:$CZ$1306&lt;=AW$13)*'Dvd Calendar'!$E$1309:$CZ$1309*(('Dvd Calendar'!$E$1311:$CZ$1311='Field Check'!$C$56)*('Field Check'!$C$56&lt;&gt;"")+('Dvd Calendar'!$E$1311:$CZ$1311='Field Check'!$C$57)*('Field Check'!$C$57&lt;&gt;"")))/'AS51'!$B$3,"")))</f>
        <v/>
      </c>
      <c r="AX134" s="163">
        <f>IF(AX$13="","",IF($B134="","",IFERROR($C134*$D134*SUMPRODUCT(('Dvd Calendar'!$E$1306:$CZ$1306&gt;AX$12)*('Dvd Calendar'!$E$1306:$CZ$1306&lt;=AX$13)*'Dvd Calendar'!$E$1309:$CZ$1309*(('Dvd Calendar'!$E$1311:$CZ$1311='Field Check'!$C$56)*('Field Check'!$C$56&lt;&gt;"")+('Dvd Calendar'!$E$1311:$CZ$1311='Field Check'!$C$57)*('Field Check'!$C$57&lt;&gt;"")))/'AS51'!$B$3,"")))</f>
        <v/>
      </c>
      <c r="AY134" s="163">
        <f>IF(AY$13="","",IF($B134="","",IFERROR($C134*$D134*SUMPRODUCT(('Dvd Calendar'!$E$1306:$CZ$1306&gt;AY$12)*('Dvd Calendar'!$E$1306:$CZ$1306&lt;=AY$13)*'Dvd Calendar'!$E$1309:$CZ$1309*(('Dvd Calendar'!$E$1311:$CZ$1311='Field Check'!$C$56)*('Field Check'!$C$56&lt;&gt;"")+('Dvd Calendar'!$E$1311:$CZ$1311='Field Check'!$C$57)*('Field Check'!$C$57&lt;&gt;"")))/'AS51'!$B$3,"")))</f>
        <v/>
      </c>
      <c r="AZ134" s="163">
        <f>IF(AZ$13="","",IF($B134="","",IFERROR($C134*$D134*SUMPRODUCT(('Dvd Calendar'!$E$1306:$CZ$1306&gt;AZ$12)*('Dvd Calendar'!$E$1306:$CZ$1306&lt;=AZ$13)*'Dvd Calendar'!$E$1309:$CZ$1309*(('Dvd Calendar'!$E$1311:$CZ$1311='Field Check'!$C$56)*('Field Check'!$C$56&lt;&gt;"")+('Dvd Calendar'!$E$1311:$CZ$1311='Field Check'!$C$57)*('Field Check'!$C$57&lt;&gt;"")))/'AS51'!$B$3,"")))</f>
        <v/>
      </c>
      <c r="BA134" s="163">
        <f>IF(BA$13="","",IF($B134="","",IFERROR($C134*$D134*SUMPRODUCT(('Dvd Calendar'!$E$1306:$CZ$1306&gt;BA$12)*('Dvd Calendar'!$E$1306:$CZ$1306&lt;=BA$13)*'Dvd Calendar'!$E$1309:$CZ$1309*(('Dvd Calendar'!$E$1311:$CZ$1311='Field Check'!$C$56)*('Field Check'!$C$56&lt;&gt;"")+('Dvd Calendar'!$E$1311:$CZ$1311='Field Check'!$C$57)*('Field Check'!$C$57&lt;&gt;"")))/'AS51'!$B$3,"")))</f>
        <v/>
      </c>
      <c r="BB134" s="163">
        <f>IF(BB$13="","",IF($B134="","",IFERROR($C134*$D134*SUMPRODUCT(('Dvd Calendar'!$E$1306:$CZ$1306&gt;BB$12)*('Dvd Calendar'!$E$1306:$CZ$1306&lt;=BB$13)*'Dvd Calendar'!$E$1309:$CZ$1309*(('Dvd Calendar'!$E$1311:$CZ$1311='Field Check'!$C$56)*('Field Check'!$C$56&lt;&gt;"")+('Dvd Calendar'!$E$1311:$CZ$1311='Field Check'!$C$57)*('Field Check'!$C$57&lt;&gt;"")))/'AS51'!$B$3,"")))</f>
        <v/>
      </c>
      <c r="BC134" s="163">
        <f>IF(BC$13="","",IF($B134="","",IFERROR($C134*$D134*SUMPRODUCT(('Dvd Calendar'!$E$1306:$CZ$1306&gt;BC$12)*('Dvd Calendar'!$E$1306:$CZ$1306&lt;=BC$13)*'Dvd Calendar'!$E$1309:$CZ$1309*(('Dvd Calendar'!$E$1311:$CZ$1311='Field Check'!$C$56)*('Field Check'!$C$56&lt;&gt;"")+('Dvd Calendar'!$E$1311:$CZ$1311='Field Check'!$C$57)*('Field Check'!$C$57&lt;&gt;"")))/'AS51'!$B$3,"")))</f>
        <v/>
      </c>
      <c r="BD134" s="163">
        <f>IF(BD$13="","",IF($B134="","",IFERROR($C134*$D134*SUMPRODUCT(('Dvd Calendar'!$E$1306:$CZ$1306&gt;BD$12)*('Dvd Calendar'!$E$1306:$CZ$1306&lt;=BD$13)*'Dvd Calendar'!$E$1309:$CZ$1309*(('Dvd Calendar'!$E$1311:$CZ$1311='Field Check'!$C$56)*('Field Check'!$C$56&lt;&gt;"")+('Dvd Calendar'!$E$1311:$CZ$1311='Field Check'!$C$57)*('Field Check'!$C$57&lt;&gt;"")))/'AS51'!$B$3,"")))</f>
        <v/>
      </c>
      <c r="BE134" s="163">
        <f>IF(BE$13="","",IF($B134="","",IFERROR($C134*$D134*SUMPRODUCT(('Dvd Calendar'!$E$1306:$CZ$1306&gt;BE$12)*('Dvd Calendar'!$E$1306:$CZ$1306&lt;=BE$13)*'Dvd Calendar'!$E$1309:$CZ$1309*(('Dvd Calendar'!$E$1311:$CZ$1311='Field Check'!$C$56)*('Field Check'!$C$56&lt;&gt;"")+('Dvd Calendar'!$E$1311:$CZ$1311='Field Check'!$C$57)*('Field Check'!$C$57&lt;&gt;"")))/'AS51'!$B$3,"")))</f>
        <v/>
      </c>
      <c r="BF134" s="163">
        <f>IF(BF$13="","",IF($B134="","",IFERROR($C134*$D134*SUMPRODUCT(('Dvd Calendar'!$E$1306:$CZ$1306&gt;BF$12)*('Dvd Calendar'!$E$1306:$CZ$1306&lt;=BF$13)*'Dvd Calendar'!$E$1309:$CZ$1309*(('Dvd Calendar'!$E$1311:$CZ$1311='Field Check'!$C$56)*('Field Check'!$C$56&lt;&gt;"")+('Dvd Calendar'!$E$1311:$CZ$1311='Field Check'!$C$57)*('Field Check'!$C$57&lt;&gt;"")))/'AS51'!$B$3,"")))</f>
        <v/>
      </c>
      <c r="BH134" s="163">
        <f>IF(BH$13="","",IF($B134="","",IFERROR(AQ134*$E134/100,"")))</f>
        <v/>
      </c>
      <c r="BI134" s="163">
        <f>IF(BI$13="","",IF($B134="","",IFERROR(AR134*$E134/100,"")))</f>
        <v/>
      </c>
      <c r="BJ134" s="163">
        <f>IF(BJ$13="","",IF($B134="","",IFERROR(AS134*$E134/100,"")))</f>
        <v/>
      </c>
      <c r="BK134" s="163">
        <f>IF(BK$13="","",IF($B134="","",IFERROR(AT134*$E134/100,"")))</f>
        <v/>
      </c>
      <c r="BL134" s="163">
        <f>IF(BL$13="","",IF($B134="","",IFERROR(AU134*$E134/100,"")))</f>
        <v/>
      </c>
      <c r="BM134" s="163">
        <f>IF(BM$13="","",IF($B134="","",IFERROR(AV134*$E134/100,"")))</f>
        <v/>
      </c>
      <c r="BN134" s="163">
        <f>IF(BN$13="","",IF($B134="","",IFERROR(AW134*$E134/100,"")))</f>
        <v/>
      </c>
      <c r="BO134" s="163">
        <f>IF(BO$13="","",IF($B134="","",IFERROR(AX134*$E134/100,"")))</f>
        <v/>
      </c>
      <c r="BP134" s="163">
        <f>IF(BP$13="","",IF($B134="","",IFERROR(AY134*$E134/100,"")))</f>
        <v/>
      </c>
      <c r="BQ134" s="163">
        <f>IF(BQ$13="","",IF($B134="","",IFERROR(AZ134*$E134/100,"")))</f>
        <v/>
      </c>
      <c r="BR134" s="163">
        <f>IF(BR$13="","",IF($B134="","",IFERROR(BA134*$E134/100,"")))</f>
        <v/>
      </c>
      <c r="BS134" s="163">
        <f>IF(BS$13="","",IF($B134="","",IFERROR(BB134*$E134/100,"")))</f>
        <v/>
      </c>
      <c r="BT134" s="163">
        <f>IF(BT$13="","",IF($B134="","",IFERROR(BC134*$E134/100,"")))</f>
        <v/>
      </c>
      <c r="BU134" s="163">
        <f>IF(BU$13="","",IF($B134="","",IFERROR(BD134*$E134/100,"")))</f>
        <v/>
      </c>
      <c r="BV134" s="163">
        <f>IF(BV$13="","",IF($B134="","",IFERROR(BE134*$E134/100,"")))</f>
        <v/>
      </c>
      <c r="BW134" s="163">
        <f>IF(BW$13="","",IF($B134="","",IFERROR(BF134*$E134/100,"")))</f>
        <v/>
      </c>
    </row>
    <row r="135">
      <c r="B135" s="126">
        <f>IF('AS51'!$C$125="","",'AS51'!$C$125)</f>
        <v/>
      </c>
      <c r="C135" s="74">
        <f>IF('AS51'!$B$125="","",'AS51'!$B$125)</f>
        <v/>
      </c>
      <c r="D135" s="75">
        <f>IFERROR('AS51'!$Q$125,1)</f>
        <v/>
      </c>
      <c r="E135" s="76">
        <f>IF($B135="","",IF(ISNUMBER('AS51'!$I$125),'AS51'!$I$125,'Index Summary'!$C$7))</f>
        <v/>
      </c>
      <c r="F135" s="77">
        <f>IF(F$13="","",IF($B135="","",IFERROR($C135*$D135*IF((Override!$C$4="ON")*(COUNTIFS(Override!$B$11:$B$40,$B135,Override!$D$11:$D$40,1,Override!$E$11:$E$40,"&gt;=0")-COUNTIFS(Override!$B$11:$B$40,$B135,Override!$D$11:$D$40,1,Override!$E$11:$E$40,"&gt;=0",Override!$C$11:$C$40,"MXAU"))&gt;0,SUMIFS(Override!$E$11:$E$40,Override!$B$11:$B$40,$B135,Override!$D$11:$D$40,1)-SUMIFS(Override!$E$11:$E$40,Override!$B$11:$B$40,$B135,Override!$D$11:$D$40,1,Override!$C$11:$C$40,"MXAU"),Override!$C$170)/'AS51'!$B$3,"")))</f>
        <v/>
      </c>
      <c r="G135" s="77">
        <f>IF(G$13="","",IF($B135="","",IFERROR($C135*$D135*IF((Override!$C$4="ON")*(COUNTIFS(Override!$B$11:$B$40,$B135,Override!$D$11:$D$40,2,Override!$E$11:$E$40,"&gt;=0")-COUNTIFS(Override!$B$11:$B$40,$B135,Override!$D$11:$D$40,2,Override!$E$11:$E$40,"&gt;=0",Override!$C$11:$C$40,"MXAU"))&gt;0,SUMIFS(Override!$E$11:$E$40,Override!$B$11:$B$40,$B135,Override!$D$11:$D$40,2)-SUMIFS(Override!$E$11:$E$40,Override!$B$11:$B$40,$B135,Override!$D$11:$D$40,2,Override!$C$11:$C$40,"MXAU"),Override!$D$170)/'AS51'!$B$3,"")))</f>
        <v/>
      </c>
      <c r="H135" s="77">
        <f>IF(H$13="","",IF($B135="","",IFERROR($C135*$D135*IF((Override!$C$4="ON")*(COUNTIFS(Override!$B$11:$B$40,$B135,Override!$D$11:$D$40,3,Override!$E$11:$E$40,"&gt;=0")-COUNTIFS(Override!$B$11:$B$40,$B135,Override!$D$11:$D$40,3,Override!$E$11:$E$40,"&gt;=0",Override!$C$11:$C$40,"MXAU"))&gt;0,SUMIFS(Override!$E$11:$E$40,Override!$B$11:$B$40,$B135,Override!$D$11:$D$40,3)-SUMIFS(Override!$E$11:$E$40,Override!$B$11:$B$40,$B135,Override!$D$11:$D$40,3,Override!$C$11:$C$40,"MXAU"),Override!$E$170)/'AS51'!$B$3,"")))</f>
        <v/>
      </c>
      <c r="I135" s="77">
        <f>IF(I$13="","",IF($B135="","",IFERROR($C135*$D135*IF((Override!$C$4="ON")*(COUNTIFS(Override!$B$11:$B$40,$B135,Override!$D$11:$D$40,4,Override!$E$11:$E$40,"&gt;=0")-COUNTIFS(Override!$B$11:$B$40,$B135,Override!$D$11:$D$40,4,Override!$E$11:$E$40,"&gt;=0",Override!$C$11:$C$40,"MXAU"))&gt;0,SUMIFS(Override!$E$11:$E$40,Override!$B$11:$B$40,$B135,Override!$D$11:$D$40,4)-SUMIFS(Override!$E$11:$E$40,Override!$B$11:$B$40,$B135,Override!$D$11:$D$40,4,Override!$C$11:$C$40,"MXAU"),Override!$F$170)/'AS51'!$B$3,"")))</f>
        <v/>
      </c>
      <c r="J135" s="77">
        <f>IF(J$13="","",IF($B135="","",IFERROR($C135*$D135*IF((Override!$C$4="ON")*(COUNTIFS(Override!$B$11:$B$40,$B135,Override!$D$11:$D$40,5,Override!$E$11:$E$40,"&gt;=0")-COUNTIFS(Override!$B$11:$B$40,$B135,Override!$D$11:$D$40,5,Override!$E$11:$E$40,"&gt;=0",Override!$C$11:$C$40,"MXAU"))&gt;0,SUMIFS(Override!$E$11:$E$40,Override!$B$11:$B$40,$B135,Override!$D$11:$D$40,5)-SUMIFS(Override!$E$11:$E$40,Override!$B$11:$B$40,$B135,Override!$D$11:$D$40,5,Override!$C$11:$C$40,"MXAU"),Override!$G$170)/'AS51'!$B$3,"")))</f>
        <v/>
      </c>
      <c r="K135" s="77">
        <f>IF(K$13="","",IF($B135="","",IFERROR($C135*$D135*IF((Override!$C$4="ON")*(COUNTIFS(Override!$B$11:$B$40,$B135,Override!$D$11:$D$40,6,Override!$E$11:$E$40,"&gt;=0")-COUNTIFS(Override!$B$11:$B$40,$B135,Override!$D$11:$D$40,6,Override!$E$11:$E$40,"&gt;=0",Override!$C$11:$C$40,"MXAU"))&gt;0,SUMIFS(Override!$E$11:$E$40,Override!$B$11:$B$40,$B135,Override!$D$11:$D$40,6)-SUMIFS(Override!$E$11:$E$40,Override!$B$11:$B$40,$B135,Override!$D$11:$D$40,6,Override!$C$11:$C$40,"MXAU"),Override!$H$170)/'AS51'!$B$3,"")))</f>
        <v/>
      </c>
      <c r="L135" s="77">
        <f>IF(L$13="","",IF($B135="","",IFERROR($C135*$D135*IF((Override!$C$4="ON")*(COUNTIFS(Override!$B$11:$B$40,$B135,Override!$D$11:$D$40,7,Override!$E$11:$E$40,"&gt;=0")-COUNTIFS(Override!$B$11:$B$40,$B135,Override!$D$11:$D$40,7,Override!$E$11:$E$40,"&gt;=0",Override!$C$11:$C$40,"MXAU"))&gt;0,SUMIFS(Override!$E$11:$E$40,Override!$B$11:$B$40,$B135,Override!$D$11:$D$40,7)-SUMIFS(Override!$E$11:$E$40,Override!$B$11:$B$40,$B135,Override!$D$11:$D$40,7,Override!$C$11:$C$40,"MXAU"),Override!$I$170)/'AS51'!$B$3,"")))</f>
        <v/>
      </c>
      <c r="M135" s="77">
        <f>IF(M$13="","",IF($B135="","",IFERROR($C135*$D135*IF((Override!$C$4="ON")*(COUNTIFS(Override!$B$11:$B$40,$B135,Override!$D$11:$D$40,8,Override!$E$11:$E$40,"&gt;=0")-COUNTIFS(Override!$B$11:$B$40,$B135,Override!$D$11:$D$40,8,Override!$E$11:$E$40,"&gt;=0",Override!$C$11:$C$40,"MXAU"))&gt;0,SUMIFS(Override!$E$11:$E$40,Override!$B$11:$B$40,$B135,Override!$D$11:$D$40,8)-SUMIFS(Override!$E$11:$E$40,Override!$B$11:$B$40,$B135,Override!$D$11:$D$40,8,Override!$C$11:$C$40,"MXAU"),Override!$J$170)/'AS51'!$B$3,"")))</f>
        <v/>
      </c>
      <c r="N135" s="77">
        <f>IF(N$13="","",IF($B135="","",IFERROR($C135*$D135*IF((Override!$C$4="ON")*(COUNTIFS(Override!$B$11:$B$40,$B135,Override!$D$11:$D$40,9,Override!$E$11:$E$40,"&gt;=0")-COUNTIFS(Override!$B$11:$B$40,$B135,Override!$D$11:$D$40,9,Override!$E$11:$E$40,"&gt;=0",Override!$C$11:$C$40,"MXAU"))&gt;0,SUMIFS(Override!$E$11:$E$40,Override!$B$11:$B$40,$B135,Override!$D$11:$D$40,9)-SUMIFS(Override!$E$11:$E$40,Override!$B$11:$B$40,$B135,Override!$D$11:$D$40,9,Override!$C$11:$C$40,"MXAU"),Override!$K$170)/'AS51'!$B$3,"")))</f>
        <v/>
      </c>
      <c r="O135" s="77">
        <f>IF(O$13="","",IF($B135="","",IFERROR($C135*$D135*IF((Override!$C$4="ON")*(COUNTIFS(Override!$B$11:$B$40,$B135,Override!$D$11:$D$40,10,Override!$E$11:$E$40,"&gt;=0")-COUNTIFS(Override!$B$11:$B$40,$B135,Override!$D$11:$D$40,10,Override!$E$11:$E$40,"&gt;=0",Override!$C$11:$C$40,"MXAU"))&gt;0,SUMIFS(Override!$E$11:$E$40,Override!$B$11:$B$40,$B135,Override!$D$11:$D$40,10)-SUMIFS(Override!$E$11:$E$40,Override!$B$11:$B$40,$B135,Override!$D$11:$D$40,10,Override!$C$11:$C$40,"MXAU"),Override!$L$170)/'AS51'!$B$3,"")))</f>
        <v/>
      </c>
      <c r="P135" s="77">
        <f>IF(P$13="","",IF($B135="","",IFERROR($C135*$D135*IF((Override!$C$4="ON")*(COUNTIFS(Override!$B$11:$B$40,$B135,Override!$D$11:$D$40,11,Override!$E$11:$E$40,"&gt;=0")-COUNTIFS(Override!$B$11:$B$40,$B135,Override!$D$11:$D$40,11,Override!$E$11:$E$40,"&gt;=0",Override!$C$11:$C$40,"MXAU"))&gt;0,SUMIFS(Override!$E$11:$E$40,Override!$B$11:$B$40,$B135,Override!$D$11:$D$40,11)-SUMIFS(Override!$E$11:$E$40,Override!$B$11:$B$40,$B135,Override!$D$11:$D$40,11,Override!$C$11:$C$40,"MXAU"),Override!$M$170)/'AS51'!$B$3,"")))</f>
        <v/>
      </c>
      <c r="Q135" s="77">
        <f>IF(Q$13="","",IF($B135="","",IFERROR($C135*$D135*IF((Override!$C$4="ON")*(COUNTIFS(Override!$B$11:$B$40,$B135,Override!$D$11:$D$40,12,Override!$E$11:$E$40,"&gt;=0")-COUNTIFS(Override!$B$11:$B$40,$B135,Override!$D$11:$D$40,12,Override!$E$11:$E$40,"&gt;=0",Override!$C$11:$C$40,"MXAU"))&gt;0,SUMIFS(Override!$E$11:$E$40,Override!$B$11:$B$40,$B135,Override!$D$11:$D$40,12)-SUMIFS(Override!$E$11:$E$40,Override!$B$11:$B$40,$B135,Override!$D$11:$D$40,12,Override!$C$11:$C$40,"MXAU"),Override!$N$170)/'AS51'!$B$3,"")))</f>
        <v/>
      </c>
      <c r="R135" s="77">
        <f>IF(R$13="","",IF($B135="","",IFERROR($C135*$D135*IF((Override!$C$4="ON")*(COUNTIFS(Override!$B$11:$B$40,$B135,Override!$D$11:$D$40,13,Override!$E$11:$E$40,"&gt;=0")-COUNTIFS(Override!$B$11:$B$40,$B135,Override!$D$11:$D$40,13,Override!$E$11:$E$40,"&gt;=0",Override!$C$11:$C$40,"MXAU"))&gt;0,SUMIFS(Override!$E$11:$E$40,Override!$B$11:$B$40,$B135,Override!$D$11:$D$40,13)-SUMIFS(Override!$E$11:$E$40,Override!$B$11:$B$40,$B135,Override!$D$11:$D$40,13,Override!$C$11:$C$40,"MXAU"),Override!$O$170)/'AS51'!$B$3,"")))</f>
        <v/>
      </c>
      <c r="S135" s="77">
        <f>IF(S$13="","",IF($B135="","",IFERROR($C135*$D135*IF((Override!$C$4="ON")*(COUNTIFS(Override!$B$11:$B$40,$B135,Override!$D$11:$D$40,14,Override!$E$11:$E$40,"&gt;=0")-COUNTIFS(Override!$B$11:$B$40,$B135,Override!$D$11:$D$40,14,Override!$E$11:$E$40,"&gt;=0",Override!$C$11:$C$40,"MXAU"))&gt;0,SUMIFS(Override!$E$11:$E$40,Override!$B$11:$B$40,$B135,Override!$D$11:$D$40,14)-SUMIFS(Override!$E$11:$E$40,Override!$B$11:$B$40,$B135,Override!$D$11:$D$40,14,Override!$C$11:$C$40,"MXAU"),Override!$P$170)/'AS51'!$B$3,"")))</f>
        <v/>
      </c>
      <c r="T135" s="77">
        <f>IF(T$13="","",IF($B135="","",IFERROR($C135*$D135*IF((Override!$C$4="ON")*(COUNTIFS(Override!$B$11:$B$40,$B135,Override!$D$11:$D$40,15,Override!$E$11:$E$40,"&gt;=0")-COUNTIFS(Override!$B$11:$B$40,$B135,Override!$D$11:$D$40,15,Override!$E$11:$E$40,"&gt;=0",Override!$C$11:$C$40,"MXAU"))&gt;0,SUMIFS(Override!$E$11:$E$40,Override!$B$11:$B$40,$B135,Override!$D$11:$D$40,15)-SUMIFS(Override!$E$11:$E$40,Override!$B$11:$B$40,$B135,Override!$D$11:$D$40,15,Override!$C$11:$C$40,"MXAU"),Override!$Q$170)/'AS51'!$B$3,"")))</f>
        <v/>
      </c>
      <c r="U135" s="77">
        <f>IF(U$13="","",IF($B135="","",IFERROR($C135*$D135*IF((Override!$C$4="ON")*(COUNTIFS(Override!$B$11:$B$40,$B135,Override!$D$11:$D$40,16,Override!$E$11:$E$40,"&gt;=0")-COUNTIFS(Override!$B$11:$B$40,$B135,Override!$D$11:$D$40,16,Override!$E$11:$E$40,"&gt;=0",Override!$C$11:$C$40,"MXAU"))&gt;0,SUMIFS(Override!$E$11:$E$40,Override!$B$11:$B$40,$B135,Override!$D$11:$D$40,16)-SUMIFS(Override!$E$11:$E$40,Override!$B$11:$B$40,$B135,Override!$D$11:$D$40,16,Override!$C$11:$C$40,"MXAU"),Override!$R$170)/'AS51'!$B$3,"")))</f>
        <v/>
      </c>
      <c r="W135" s="77">
        <f>IF(W$13="","",IF($B135="","",IFERROR(F135*$E135/100,"")))</f>
        <v/>
      </c>
      <c r="X135" s="77">
        <f>IF(X$13="","",IF($B135="","",IFERROR(G135*$E135/100,"")))</f>
        <v/>
      </c>
      <c r="Y135" s="77">
        <f>IF(Y$13="","",IF($B135="","",IFERROR(H135*$E135/100,"")))</f>
        <v/>
      </c>
      <c r="Z135" s="77">
        <f>IF(Z$13="","",IF($B135="","",IFERROR(I135*$E135/100,"")))</f>
        <v/>
      </c>
      <c r="AA135" s="77">
        <f>IF(AA$13="","",IF($B135="","",IFERROR(J135*$E135/100,"")))</f>
        <v/>
      </c>
      <c r="AB135" s="77">
        <f>IF(AB$13="","",IF($B135="","",IFERROR(K135*$E135/100,"")))</f>
        <v/>
      </c>
      <c r="AC135" s="77">
        <f>IF(AC$13="","",IF($B135="","",IFERROR(L135*$E135/100,"")))</f>
        <v/>
      </c>
      <c r="AD135" s="77">
        <f>IF(AD$13="","",IF($B135="","",IFERROR(M135*$E135/100,"")))</f>
        <v/>
      </c>
      <c r="AE135" s="77">
        <f>IF(AE$13="","",IF($B135="","",IFERROR(N135*$E135/100,"")))</f>
        <v/>
      </c>
      <c r="AF135" s="77">
        <f>IF(AF$13="","",IF($B135="","",IFERROR(O135*$E135/100,"")))</f>
        <v/>
      </c>
      <c r="AG135" s="77">
        <f>IF(AG$13="","",IF($B135="","",IFERROR(P135*$E135/100,"")))</f>
        <v/>
      </c>
      <c r="AH135" s="77">
        <f>IF(AH$13="","",IF($B135="","",IFERROR(Q135*$E135/100,"")))</f>
        <v/>
      </c>
      <c r="AI135" s="77">
        <f>IF(AI$13="","",IF($B135="","",IFERROR(R135*$E135/100,"")))</f>
        <v/>
      </c>
      <c r="AJ135" s="77">
        <f>IF(AJ$13="","",IF($B135="","",IFERROR(S135*$E135/100,"")))</f>
        <v/>
      </c>
      <c r="AK135" s="77">
        <f>IF(AK$13="","",IF($B135="","",IFERROR(T135*$E135/100,"")))</f>
        <v/>
      </c>
      <c r="AL135" s="77">
        <f>IF(AL$13="","",IF($B135="","",IFERROR(U135*$E135/100,"")))</f>
        <v/>
      </c>
      <c r="AN135" s="77">
        <f>IF($B135="","",SUMIF($F$13:$U$13,"&lt;="&amp;Sector!$D$51,$F135:$U135))</f>
        <v/>
      </c>
      <c r="AO135" s="77">
        <f>IF($B135="","",SUMIF($W$13:$AL$13,"&lt;="&amp;Sector!$D$51,$W135:$AL135))</f>
        <v/>
      </c>
      <c r="AQ135" s="163">
        <f>IF(AQ$13="","",IF($B135="","",IFERROR($C135*$D135*SUMPRODUCT(('Dvd Calendar'!$E$1317:$CZ$1317&gt;AQ$12)*('Dvd Calendar'!$E$1317:$CZ$1317&lt;=AQ$13)*'Dvd Calendar'!$E$1320:$CZ$1320*(('Dvd Calendar'!$E$1322:$CZ$1322='Field Check'!$C$56)*('Field Check'!$C$56&lt;&gt;"")+('Dvd Calendar'!$E$1322:$CZ$1322='Field Check'!$C$57)*('Field Check'!$C$57&lt;&gt;"")))/'AS51'!$B$3,"")))</f>
        <v/>
      </c>
      <c r="AR135" s="163">
        <f>IF(AR$13="","",IF($B135="","",IFERROR($C135*$D135*SUMPRODUCT(('Dvd Calendar'!$E$1317:$CZ$1317&gt;AR$12)*('Dvd Calendar'!$E$1317:$CZ$1317&lt;=AR$13)*'Dvd Calendar'!$E$1320:$CZ$1320*(('Dvd Calendar'!$E$1322:$CZ$1322='Field Check'!$C$56)*('Field Check'!$C$56&lt;&gt;"")+('Dvd Calendar'!$E$1322:$CZ$1322='Field Check'!$C$57)*('Field Check'!$C$57&lt;&gt;"")))/'AS51'!$B$3,"")))</f>
        <v/>
      </c>
      <c r="AS135" s="163">
        <f>IF(AS$13="","",IF($B135="","",IFERROR($C135*$D135*SUMPRODUCT(('Dvd Calendar'!$E$1317:$CZ$1317&gt;AS$12)*('Dvd Calendar'!$E$1317:$CZ$1317&lt;=AS$13)*'Dvd Calendar'!$E$1320:$CZ$1320*(('Dvd Calendar'!$E$1322:$CZ$1322='Field Check'!$C$56)*('Field Check'!$C$56&lt;&gt;"")+('Dvd Calendar'!$E$1322:$CZ$1322='Field Check'!$C$57)*('Field Check'!$C$57&lt;&gt;"")))/'AS51'!$B$3,"")))</f>
        <v/>
      </c>
      <c r="AT135" s="163">
        <f>IF(AT$13="","",IF($B135="","",IFERROR($C135*$D135*SUMPRODUCT(('Dvd Calendar'!$E$1317:$CZ$1317&gt;AT$12)*('Dvd Calendar'!$E$1317:$CZ$1317&lt;=AT$13)*'Dvd Calendar'!$E$1320:$CZ$1320*(('Dvd Calendar'!$E$1322:$CZ$1322='Field Check'!$C$56)*('Field Check'!$C$56&lt;&gt;"")+('Dvd Calendar'!$E$1322:$CZ$1322='Field Check'!$C$57)*('Field Check'!$C$57&lt;&gt;"")))/'AS51'!$B$3,"")))</f>
        <v/>
      </c>
      <c r="AU135" s="163">
        <f>IF(AU$13="","",IF($B135="","",IFERROR($C135*$D135*SUMPRODUCT(('Dvd Calendar'!$E$1317:$CZ$1317&gt;AU$12)*('Dvd Calendar'!$E$1317:$CZ$1317&lt;=AU$13)*'Dvd Calendar'!$E$1320:$CZ$1320*(('Dvd Calendar'!$E$1322:$CZ$1322='Field Check'!$C$56)*('Field Check'!$C$56&lt;&gt;"")+('Dvd Calendar'!$E$1322:$CZ$1322='Field Check'!$C$57)*('Field Check'!$C$57&lt;&gt;"")))/'AS51'!$B$3,"")))</f>
        <v/>
      </c>
      <c r="AV135" s="163">
        <f>IF(AV$13="","",IF($B135="","",IFERROR($C135*$D135*SUMPRODUCT(('Dvd Calendar'!$E$1317:$CZ$1317&gt;AV$12)*('Dvd Calendar'!$E$1317:$CZ$1317&lt;=AV$13)*'Dvd Calendar'!$E$1320:$CZ$1320*(('Dvd Calendar'!$E$1322:$CZ$1322='Field Check'!$C$56)*('Field Check'!$C$56&lt;&gt;"")+('Dvd Calendar'!$E$1322:$CZ$1322='Field Check'!$C$57)*('Field Check'!$C$57&lt;&gt;"")))/'AS51'!$B$3,"")))</f>
        <v/>
      </c>
      <c r="AW135" s="163">
        <f>IF(AW$13="","",IF($B135="","",IFERROR($C135*$D135*SUMPRODUCT(('Dvd Calendar'!$E$1317:$CZ$1317&gt;AW$12)*('Dvd Calendar'!$E$1317:$CZ$1317&lt;=AW$13)*'Dvd Calendar'!$E$1320:$CZ$1320*(('Dvd Calendar'!$E$1322:$CZ$1322='Field Check'!$C$56)*('Field Check'!$C$56&lt;&gt;"")+('Dvd Calendar'!$E$1322:$CZ$1322='Field Check'!$C$57)*('Field Check'!$C$57&lt;&gt;"")))/'AS51'!$B$3,"")))</f>
        <v/>
      </c>
      <c r="AX135" s="163">
        <f>IF(AX$13="","",IF($B135="","",IFERROR($C135*$D135*SUMPRODUCT(('Dvd Calendar'!$E$1317:$CZ$1317&gt;AX$12)*('Dvd Calendar'!$E$1317:$CZ$1317&lt;=AX$13)*'Dvd Calendar'!$E$1320:$CZ$1320*(('Dvd Calendar'!$E$1322:$CZ$1322='Field Check'!$C$56)*('Field Check'!$C$56&lt;&gt;"")+('Dvd Calendar'!$E$1322:$CZ$1322='Field Check'!$C$57)*('Field Check'!$C$57&lt;&gt;"")))/'AS51'!$B$3,"")))</f>
        <v/>
      </c>
      <c r="AY135" s="163">
        <f>IF(AY$13="","",IF($B135="","",IFERROR($C135*$D135*SUMPRODUCT(('Dvd Calendar'!$E$1317:$CZ$1317&gt;AY$12)*('Dvd Calendar'!$E$1317:$CZ$1317&lt;=AY$13)*'Dvd Calendar'!$E$1320:$CZ$1320*(('Dvd Calendar'!$E$1322:$CZ$1322='Field Check'!$C$56)*('Field Check'!$C$56&lt;&gt;"")+('Dvd Calendar'!$E$1322:$CZ$1322='Field Check'!$C$57)*('Field Check'!$C$57&lt;&gt;"")))/'AS51'!$B$3,"")))</f>
        <v/>
      </c>
      <c r="AZ135" s="163">
        <f>IF(AZ$13="","",IF($B135="","",IFERROR($C135*$D135*SUMPRODUCT(('Dvd Calendar'!$E$1317:$CZ$1317&gt;AZ$12)*('Dvd Calendar'!$E$1317:$CZ$1317&lt;=AZ$13)*'Dvd Calendar'!$E$1320:$CZ$1320*(('Dvd Calendar'!$E$1322:$CZ$1322='Field Check'!$C$56)*('Field Check'!$C$56&lt;&gt;"")+('Dvd Calendar'!$E$1322:$CZ$1322='Field Check'!$C$57)*('Field Check'!$C$57&lt;&gt;"")))/'AS51'!$B$3,"")))</f>
        <v/>
      </c>
      <c r="BA135" s="163">
        <f>IF(BA$13="","",IF($B135="","",IFERROR($C135*$D135*SUMPRODUCT(('Dvd Calendar'!$E$1317:$CZ$1317&gt;BA$12)*('Dvd Calendar'!$E$1317:$CZ$1317&lt;=BA$13)*'Dvd Calendar'!$E$1320:$CZ$1320*(('Dvd Calendar'!$E$1322:$CZ$1322='Field Check'!$C$56)*('Field Check'!$C$56&lt;&gt;"")+('Dvd Calendar'!$E$1322:$CZ$1322='Field Check'!$C$57)*('Field Check'!$C$57&lt;&gt;"")))/'AS51'!$B$3,"")))</f>
        <v/>
      </c>
      <c r="BB135" s="163">
        <f>IF(BB$13="","",IF($B135="","",IFERROR($C135*$D135*SUMPRODUCT(('Dvd Calendar'!$E$1317:$CZ$1317&gt;BB$12)*('Dvd Calendar'!$E$1317:$CZ$1317&lt;=BB$13)*'Dvd Calendar'!$E$1320:$CZ$1320*(('Dvd Calendar'!$E$1322:$CZ$1322='Field Check'!$C$56)*('Field Check'!$C$56&lt;&gt;"")+('Dvd Calendar'!$E$1322:$CZ$1322='Field Check'!$C$57)*('Field Check'!$C$57&lt;&gt;"")))/'AS51'!$B$3,"")))</f>
        <v/>
      </c>
      <c r="BC135" s="163">
        <f>IF(BC$13="","",IF($B135="","",IFERROR($C135*$D135*SUMPRODUCT(('Dvd Calendar'!$E$1317:$CZ$1317&gt;BC$12)*('Dvd Calendar'!$E$1317:$CZ$1317&lt;=BC$13)*'Dvd Calendar'!$E$1320:$CZ$1320*(('Dvd Calendar'!$E$1322:$CZ$1322='Field Check'!$C$56)*('Field Check'!$C$56&lt;&gt;"")+('Dvd Calendar'!$E$1322:$CZ$1322='Field Check'!$C$57)*('Field Check'!$C$57&lt;&gt;"")))/'AS51'!$B$3,"")))</f>
        <v/>
      </c>
      <c r="BD135" s="163">
        <f>IF(BD$13="","",IF($B135="","",IFERROR($C135*$D135*SUMPRODUCT(('Dvd Calendar'!$E$1317:$CZ$1317&gt;BD$12)*('Dvd Calendar'!$E$1317:$CZ$1317&lt;=BD$13)*'Dvd Calendar'!$E$1320:$CZ$1320*(('Dvd Calendar'!$E$1322:$CZ$1322='Field Check'!$C$56)*('Field Check'!$C$56&lt;&gt;"")+('Dvd Calendar'!$E$1322:$CZ$1322='Field Check'!$C$57)*('Field Check'!$C$57&lt;&gt;"")))/'AS51'!$B$3,"")))</f>
        <v/>
      </c>
      <c r="BE135" s="163">
        <f>IF(BE$13="","",IF($B135="","",IFERROR($C135*$D135*SUMPRODUCT(('Dvd Calendar'!$E$1317:$CZ$1317&gt;BE$12)*('Dvd Calendar'!$E$1317:$CZ$1317&lt;=BE$13)*'Dvd Calendar'!$E$1320:$CZ$1320*(('Dvd Calendar'!$E$1322:$CZ$1322='Field Check'!$C$56)*('Field Check'!$C$56&lt;&gt;"")+('Dvd Calendar'!$E$1322:$CZ$1322='Field Check'!$C$57)*('Field Check'!$C$57&lt;&gt;"")))/'AS51'!$B$3,"")))</f>
        <v/>
      </c>
      <c r="BF135" s="163">
        <f>IF(BF$13="","",IF($B135="","",IFERROR($C135*$D135*SUMPRODUCT(('Dvd Calendar'!$E$1317:$CZ$1317&gt;BF$12)*('Dvd Calendar'!$E$1317:$CZ$1317&lt;=BF$13)*'Dvd Calendar'!$E$1320:$CZ$1320*(('Dvd Calendar'!$E$1322:$CZ$1322='Field Check'!$C$56)*('Field Check'!$C$56&lt;&gt;"")+('Dvd Calendar'!$E$1322:$CZ$1322='Field Check'!$C$57)*('Field Check'!$C$57&lt;&gt;"")))/'AS51'!$B$3,"")))</f>
        <v/>
      </c>
      <c r="BH135" s="163">
        <f>IF(BH$13="","",IF($B135="","",IFERROR(AQ135*$E135/100,"")))</f>
        <v/>
      </c>
      <c r="BI135" s="163">
        <f>IF(BI$13="","",IF($B135="","",IFERROR(AR135*$E135/100,"")))</f>
        <v/>
      </c>
      <c r="BJ135" s="163">
        <f>IF(BJ$13="","",IF($B135="","",IFERROR(AS135*$E135/100,"")))</f>
        <v/>
      </c>
      <c r="BK135" s="163">
        <f>IF(BK$13="","",IF($B135="","",IFERROR(AT135*$E135/100,"")))</f>
        <v/>
      </c>
      <c r="BL135" s="163">
        <f>IF(BL$13="","",IF($B135="","",IFERROR(AU135*$E135/100,"")))</f>
        <v/>
      </c>
      <c r="BM135" s="163">
        <f>IF(BM$13="","",IF($B135="","",IFERROR(AV135*$E135/100,"")))</f>
        <v/>
      </c>
      <c r="BN135" s="163">
        <f>IF(BN$13="","",IF($B135="","",IFERROR(AW135*$E135/100,"")))</f>
        <v/>
      </c>
      <c r="BO135" s="163">
        <f>IF(BO$13="","",IF($B135="","",IFERROR(AX135*$E135/100,"")))</f>
        <v/>
      </c>
      <c r="BP135" s="163">
        <f>IF(BP$13="","",IF($B135="","",IFERROR(AY135*$E135/100,"")))</f>
        <v/>
      </c>
      <c r="BQ135" s="163">
        <f>IF(BQ$13="","",IF($B135="","",IFERROR(AZ135*$E135/100,"")))</f>
        <v/>
      </c>
      <c r="BR135" s="163">
        <f>IF(BR$13="","",IF($B135="","",IFERROR(BA135*$E135/100,"")))</f>
        <v/>
      </c>
      <c r="BS135" s="163">
        <f>IF(BS$13="","",IF($B135="","",IFERROR(BB135*$E135/100,"")))</f>
        <v/>
      </c>
      <c r="BT135" s="163">
        <f>IF(BT$13="","",IF($B135="","",IFERROR(BC135*$E135/100,"")))</f>
        <v/>
      </c>
      <c r="BU135" s="163">
        <f>IF(BU$13="","",IF($B135="","",IFERROR(BD135*$E135/100,"")))</f>
        <v/>
      </c>
      <c r="BV135" s="163">
        <f>IF(BV$13="","",IF($B135="","",IFERROR(BE135*$E135/100,"")))</f>
        <v/>
      </c>
      <c r="BW135" s="163">
        <f>IF(BW$13="","",IF($B135="","",IFERROR(BF135*$E135/100,"")))</f>
        <v/>
      </c>
    </row>
    <row r="136">
      <c r="B136" s="126">
        <f>IF('AS51'!$C$126="","",'AS51'!$C$126)</f>
        <v/>
      </c>
      <c r="C136" s="74">
        <f>IF('AS51'!$B$126="","",'AS51'!$B$126)</f>
        <v/>
      </c>
      <c r="D136" s="75">
        <f>IFERROR('AS51'!$Q$126,1)</f>
        <v/>
      </c>
      <c r="E136" s="76">
        <f>IF($B136="","",IF(ISNUMBER('AS51'!$I$126),'AS51'!$I$126,'Index Summary'!$C$7))</f>
        <v/>
      </c>
      <c r="F136" s="77">
        <f>IF(F$13="","",IF($B136="","",IFERROR($C136*$D136*IF((Override!$C$4="ON")*(COUNTIFS(Override!$B$11:$B$40,$B136,Override!$D$11:$D$40,1,Override!$E$11:$E$40,"&gt;=0")-COUNTIFS(Override!$B$11:$B$40,$B136,Override!$D$11:$D$40,1,Override!$E$11:$E$40,"&gt;=0",Override!$C$11:$C$40,"MXAU"))&gt;0,SUMIFS(Override!$E$11:$E$40,Override!$B$11:$B$40,$B136,Override!$D$11:$D$40,1)-SUMIFS(Override!$E$11:$E$40,Override!$B$11:$B$40,$B136,Override!$D$11:$D$40,1,Override!$C$11:$C$40,"MXAU"),Override!$C$171)/'AS51'!$B$3,"")))</f>
        <v/>
      </c>
      <c r="G136" s="77">
        <f>IF(G$13="","",IF($B136="","",IFERROR($C136*$D136*IF((Override!$C$4="ON")*(COUNTIFS(Override!$B$11:$B$40,$B136,Override!$D$11:$D$40,2,Override!$E$11:$E$40,"&gt;=0")-COUNTIFS(Override!$B$11:$B$40,$B136,Override!$D$11:$D$40,2,Override!$E$11:$E$40,"&gt;=0",Override!$C$11:$C$40,"MXAU"))&gt;0,SUMIFS(Override!$E$11:$E$40,Override!$B$11:$B$40,$B136,Override!$D$11:$D$40,2)-SUMIFS(Override!$E$11:$E$40,Override!$B$11:$B$40,$B136,Override!$D$11:$D$40,2,Override!$C$11:$C$40,"MXAU"),Override!$D$171)/'AS51'!$B$3,"")))</f>
        <v/>
      </c>
      <c r="H136" s="77">
        <f>IF(H$13="","",IF($B136="","",IFERROR($C136*$D136*IF((Override!$C$4="ON")*(COUNTIFS(Override!$B$11:$B$40,$B136,Override!$D$11:$D$40,3,Override!$E$11:$E$40,"&gt;=0")-COUNTIFS(Override!$B$11:$B$40,$B136,Override!$D$11:$D$40,3,Override!$E$11:$E$40,"&gt;=0",Override!$C$11:$C$40,"MXAU"))&gt;0,SUMIFS(Override!$E$11:$E$40,Override!$B$11:$B$40,$B136,Override!$D$11:$D$40,3)-SUMIFS(Override!$E$11:$E$40,Override!$B$11:$B$40,$B136,Override!$D$11:$D$40,3,Override!$C$11:$C$40,"MXAU"),Override!$E$171)/'AS51'!$B$3,"")))</f>
        <v/>
      </c>
      <c r="I136" s="77">
        <f>IF(I$13="","",IF($B136="","",IFERROR($C136*$D136*IF((Override!$C$4="ON")*(COUNTIFS(Override!$B$11:$B$40,$B136,Override!$D$11:$D$40,4,Override!$E$11:$E$40,"&gt;=0")-COUNTIFS(Override!$B$11:$B$40,$B136,Override!$D$11:$D$40,4,Override!$E$11:$E$40,"&gt;=0",Override!$C$11:$C$40,"MXAU"))&gt;0,SUMIFS(Override!$E$11:$E$40,Override!$B$11:$B$40,$B136,Override!$D$11:$D$40,4)-SUMIFS(Override!$E$11:$E$40,Override!$B$11:$B$40,$B136,Override!$D$11:$D$40,4,Override!$C$11:$C$40,"MXAU"),Override!$F$171)/'AS51'!$B$3,"")))</f>
        <v/>
      </c>
      <c r="J136" s="77">
        <f>IF(J$13="","",IF($B136="","",IFERROR($C136*$D136*IF((Override!$C$4="ON")*(COUNTIFS(Override!$B$11:$B$40,$B136,Override!$D$11:$D$40,5,Override!$E$11:$E$40,"&gt;=0")-COUNTIFS(Override!$B$11:$B$40,$B136,Override!$D$11:$D$40,5,Override!$E$11:$E$40,"&gt;=0",Override!$C$11:$C$40,"MXAU"))&gt;0,SUMIFS(Override!$E$11:$E$40,Override!$B$11:$B$40,$B136,Override!$D$11:$D$40,5)-SUMIFS(Override!$E$11:$E$40,Override!$B$11:$B$40,$B136,Override!$D$11:$D$40,5,Override!$C$11:$C$40,"MXAU"),Override!$G$171)/'AS51'!$B$3,"")))</f>
        <v/>
      </c>
      <c r="K136" s="77">
        <f>IF(K$13="","",IF($B136="","",IFERROR($C136*$D136*IF((Override!$C$4="ON")*(COUNTIFS(Override!$B$11:$B$40,$B136,Override!$D$11:$D$40,6,Override!$E$11:$E$40,"&gt;=0")-COUNTIFS(Override!$B$11:$B$40,$B136,Override!$D$11:$D$40,6,Override!$E$11:$E$40,"&gt;=0",Override!$C$11:$C$40,"MXAU"))&gt;0,SUMIFS(Override!$E$11:$E$40,Override!$B$11:$B$40,$B136,Override!$D$11:$D$40,6)-SUMIFS(Override!$E$11:$E$40,Override!$B$11:$B$40,$B136,Override!$D$11:$D$40,6,Override!$C$11:$C$40,"MXAU"),Override!$H$171)/'AS51'!$B$3,"")))</f>
        <v/>
      </c>
      <c r="L136" s="77">
        <f>IF(L$13="","",IF($B136="","",IFERROR($C136*$D136*IF((Override!$C$4="ON")*(COUNTIFS(Override!$B$11:$B$40,$B136,Override!$D$11:$D$40,7,Override!$E$11:$E$40,"&gt;=0")-COUNTIFS(Override!$B$11:$B$40,$B136,Override!$D$11:$D$40,7,Override!$E$11:$E$40,"&gt;=0",Override!$C$11:$C$40,"MXAU"))&gt;0,SUMIFS(Override!$E$11:$E$40,Override!$B$11:$B$40,$B136,Override!$D$11:$D$40,7)-SUMIFS(Override!$E$11:$E$40,Override!$B$11:$B$40,$B136,Override!$D$11:$D$40,7,Override!$C$11:$C$40,"MXAU"),Override!$I$171)/'AS51'!$B$3,"")))</f>
        <v/>
      </c>
      <c r="M136" s="77">
        <f>IF(M$13="","",IF($B136="","",IFERROR($C136*$D136*IF((Override!$C$4="ON")*(COUNTIFS(Override!$B$11:$B$40,$B136,Override!$D$11:$D$40,8,Override!$E$11:$E$40,"&gt;=0")-COUNTIFS(Override!$B$11:$B$40,$B136,Override!$D$11:$D$40,8,Override!$E$11:$E$40,"&gt;=0",Override!$C$11:$C$40,"MXAU"))&gt;0,SUMIFS(Override!$E$11:$E$40,Override!$B$11:$B$40,$B136,Override!$D$11:$D$40,8)-SUMIFS(Override!$E$11:$E$40,Override!$B$11:$B$40,$B136,Override!$D$11:$D$40,8,Override!$C$11:$C$40,"MXAU"),Override!$J$171)/'AS51'!$B$3,"")))</f>
        <v/>
      </c>
      <c r="N136" s="77">
        <f>IF(N$13="","",IF($B136="","",IFERROR($C136*$D136*IF((Override!$C$4="ON")*(COUNTIFS(Override!$B$11:$B$40,$B136,Override!$D$11:$D$40,9,Override!$E$11:$E$40,"&gt;=0")-COUNTIFS(Override!$B$11:$B$40,$B136,Override!$D$11:$D$40,9,Override!$E$11:$E$40,"&gt;=0",Override!$C$11:$C$40,"MXAU"))&gt;0,SUMIFS(Override!$E$11:$E$40,Override!$B$11:$B$40,$B136,Override!$D$11:$D$40,9)-SUMIFS(Override!$E$11:$E$40,Override!$B$11:$B$40,$B136,Override!$D$11:$D$40,9,Override!$C$11:$C$40,"MXAU"),Override!$K$171)/'AS51'!$B$3,"")))</f>
        <v/>
      </c>
      <c r="O136" s="77">
        <f>IF(O$13="","",IF($B136="","",IFERROR($C136*$D136*IF((Override!$C$4="ON")*(COUNTIFS(Override!$B$11:$B$40,$B136,Override!$D$11:$D$40,10,Override!$E$11:$E$40,"&gt;=0")-COUNTIFS(Override!$B$11:$B$40,$B136,Override!$D$11:$D$40,10,Override!$E$11:$E$40,"&gt;=0",Override!$C$11:$C$40,"MXAU"))&gt;0,SUMIFS(Override!$E$11:$E$40,Override!$B$11:$B$40,$B136,Override!$D$11:$D$40,10)-SUMIFS(Override!$E$11:$E$40,Override!$B$11:$B$40,$B136,Override!$D$11:$D$40,10,Override!$C$11:$C$40,"MXAU"),Override!$L$171)/'AS51'!$B$3,"")))</f>
        <v/>
      </c>
      <c r="P136" s="77">
        <f>IF(P$13="","",IF($B136="","",IFERROR($C136*$D136*IF((Override!$C$4="ON")*(COUNTIFS(Override!$B$11:$B$40,$B136,Override!$D$11:$D$40,11,Override!$E$11:$E$40,"&gt;=0")-COUNTIFS(Override!$B$11:$B$40,$B136,Override!$D$11:$D$40,11,Override!$E$11:$E$40,"&gt;=0",Override!$C$11:$C$40,"MXAU"))&gt;0,SUMIFS(Override!$E$11:$E$40,Override!$B$11:$B$40,$B136,Override!$D$11:$D$40,11)-SUMIFS(Override!$E$11:$E$40,Override!$B$11:$B$40,$B136,Override!$D$11:$D$40,11,Override!$C$11:$C$40,"MXAU"),Override!$M$171)/'AS51'!$B$3,"")))</f>
        <v/>
      </c>
      <c r="Q136" s="77">
        <f>IF(Q$13="","",IF($B136="","",IFERROR($C136*$D136*IF((Override!$C$4="ON")*(COUNTIFS(Override!$B$11:$B$40,$B136,Override!$D$11:$D$40,12,Override!$E$11:$E$40,"&gt;=0")-COUNTIFS(Override!$B$11:$B$40,$B136,Override!$D$11:$D$40,12,Override!$E$11:$E$40,"&gt;=0",Override!$C$11:$C$40,"MXAU"))&gt;0,SUMIFS(Override!$E$11:$E$40,Override!$B$11:$B$40,$B136,Override!$D$11:$D$40,12)-SUMIFS(Override!$E$11:$E$40,Override!$B$11:$B$40,$B136,Override!$D$11:$D$40,12,Override!$C$11:$C$40,"MXAU"),Override!$N$171)/'AS51'!$B$3,"")))</f>
        <v/>
      </c>
      <c r="R136" s="77">
        <f>IF(R$13="","",IF($B136="","",IFERROR($C136*$D136*IF((Override!$C$4="ON")*(COUNTIFS(Override!$B$11:$B$40,$B136,Override!$D$11:$D$40,13,Override!$E$11:$E$40,"&gt;=0")-COUNTIFS(Override!$B$11:$B$40,$B136,Override!$D$11:$D$40,13,Override!$E$11:$E$40,"&gt;=0",Override!$C$11:$C$40,"MXAU"))&gt;0,SUMIFS(Override!$E$11:$E$40,Override!$B$11:$B$40,$B136,Override!$D$11:$D$40,13)-SUMIFS(Override!$E$11:$E$40,Override!$B$11:$B$40,$B136,Override!$D$11:$D$40,13,Override!$C$11:$C$40,"MXAU"),Override!$O$171)/'AS51'!$B$3,"")))</f>
        <v/>
      </c>
      <c r="S136" s="77">
        <f>IF(S$13="","",IF($B136="","",IFERROR($C136*$D136*IF((Override!$C$4="ON")*(COUNTIFS(Override!$B$11:$B$40,$B136,Override!$D$11:$D$40,14,Override!$E$11:$E$40,"&gt;=0")-COUNTIFS(Override!$B$11:$B$40,$B136,Override!$D$11:$D$40,14,Override!$E$11:$E$40,"&gt;=0",Override!$C$11:$C$40,"MXAU"))&gt;0,SUMIFS(Override!$E$11:$E$40,Override!$B$11:$B$40,$B136,Override!$D$11:$D$40,14)-SUMIFS(Override!$E$11:$E$40,Override!$B$11:$B$40,$B136,Override!$D$11:$D$40,14,Override!$C$11:$C$40,"MXAU"),Override!$P$171)/'AS51'!$B$3,"")))</f>
        <v/>
      </c>
      <c r="T136" s="77">
        <f>IF(T$13="","",IF($B136="","",IFERROR($C136*$D136*IF((Override!$C$4="ON")*(COUNTIFS(Override!$B$11:$B$40,$B136,Override!$D$11:$D$40,15,Override!$E$11:$E$40,"&gt;=0")-COUNTIFS(Override!$B$11:$B$40,$B136,Override!$D$11:$D$40,15,Override!$E$11:$E$40,"&gt;=0",Override!$C$11:$C$40,"MXAU"))&gt;0,SUMIFS(Override!$E$11:$E$40,Override!$B$11:$B$40,$B136,Override!$D$11:$D$40,15)-SUMIFS(Override!$E$11:$E$40,Override!$B$11:$B$40,$B136,Override!$D$11:$D$40,15,Override!$C$11:$C$40,"MXAU"),Override!$Q$171)/'AS51'!$B$3,"")))</f>
        <v/>
      </c>
      <c r="U136" s="77">
        <f>IF(U$13="","",IF($B136="","",IFERROR($C136*$D136*IF((Override!$C$4="ON")*(COUNTIFS(Override!$B$11:$B$40,$B136,Override!$D$11:$D$40,16,Override!$E$11:$E$40,"&gt;=0")-COUNTIFS(Override!$B$11:$B$40,$B136,Override!$D$11:$D$40,16,Override!$E$11:$E$40,"&gt;=0",Override!$C$11:$C$40,"MXAU"))&gt;0,SUMIFS(Override!$E$11:$E$40,Override!$B$11:$B$40,$B136,Override!$D$11:$D$40,16)-SUMIFS(Override!$E$11:$E$40,Override!$B$11:$B$40,$B136,Override!$D$11:$D$40,16,Override!$C$11:$C$40,"MXAU"),Override!$R$171)/'AS51'!$B$3,"")))</f>
        <v/>
      </c>
      <c r="W136" s="77">
        <f>IF(W$13="","",IF($B136="","",IFERROR(F136*$E136/100,"")))</f>
        <v/>
      </c>
      <c r="X136" s="77">
        <f>IF(X$13="","",IF($B136="","",IFERROR(G136*$E136/100,"")))</f>
        <v/>
      </c>
      <c r="Y136" s="77">
        <f>IF(Y$13="","",IF($B136="","",IFERROR(H136*$E136/100,"")))</f>
        <v/>
      </c>
      <c r="Z136" s="77">
        <f>IF(Z$13="","",IF($B136="","",IFERROR(I136*$E136/100,"")))</f>
        <v/>
      </c>
      <c r="AA136" s="77">
        <f>IF(AA$13="","",IF($B136="","",IFERROR(J136*$E136/100,"")))</f>
        <v/>
      </c>
      <c r="AB136" s="77">
        <f>IF(AB$13="","",IF($B136="","",IFERROR(K136*$E136/100,"")))</f>
        <v/>
      </c>
      <c r="AC136" s="77">
        <f>IF(AC$13="","",IF($B136="","",IFERROR(L136*$E136/100,"")))</f>
        <v/>
      </c>
      <c r="AD136" s="77">
        <f>IF(AD$13="","",IF($B136="","",IFERROR(M136*$E136/100,"")))</f>
        <v/>
      </c>
      <c r="AE136" s="77">
        <f>IF(AE$13="","",IF($B136="","",IFERROR(N136*$E136/100,"")))</f>
        <v/>
      </c>
      <c r="AF136" s="77">
        <f>IF(AF$13="","",IF($B136="","",IFERROR(O136*$E136/100,"")))</f>
        <v/>
      </c>
      <c r="AG136" s="77">
        <f>IF(AG$13="","",IF($B136="","",IFERROR(P136*$E136/100,"")))</f>
        <v/>
      </c>
      <c r="AH136" s="77">
        <f>IF(AH$13="","",IF($B136="","",IFERROR(Q136*$E136/100,"")))</f>
        <v/>
      </c>
      <c r="AI136" s="77">
        <f>IF(AI$13="","",IF($B136="","",IFERROR(R136*$E136/100,"")))</f>
        <v/>
      </c>
      <c r="AJ136" s="77">
        <f>IF(AJ$13="","",IF($B136="","",IFERROR(S136*$E136/100,"")))</f>
        <v/>
      </c>
      <c r="AK136" s="77">
        <f>IF(AK$13="","",IF($B136="","",IFERROR(T136*$E136/100,"")))</f>
        <v/>
      </c>
      <c r="AL136" s="77">
        <f>IF(AL$13="","",IF($B136="","",IFERROR(U136*$E136/100,"")))</f>
        <v/>
      </c>
      <c r="AN136" s="77">
        <f>IF($B136="","",SUMIF($F$13:$U$13,"&lt;="&amp;Sector!$D$51,$F136:$U136))</f>
        <v/>
      </c>
      <c r="AO136" s="77">
        <f>IF($B136="","",SUMIF($W$13:$AL$13,"&lt;="&amp;Sector!$D$51,$W136:$AL136))</f>
        <v/>
      </c>
      <c r="AQ136" s="163">
        <f>IF(AQ$13="","",IF($B136="","",IFERROR($C136*$D136*SUMPRODUCT(('Dvd Calendar'!$E$1328:$CZ$1328&gt;AQ$12)*('Dvd Calendar'!$E$1328:$CZ$1328&lt;=AQ$13)*'Dvd Calendar'!$E$1331:$CZ$1331*(('Dvd Calendar'!$E$1333:$CZ$1333='Field Check'!$C$56)*('Field Check'!$C$56&lt;&gt;"")+('Dvd Calendar'!$E$1333:$CZ$1333='Field Check'!$C$57)*('Field Check'!$C$57&lt;&gt;"")))/'AS51'!$B$3,"")))</f>
        <v/>
      </c>
      <c r="AR136" s="163">
        <f>IF(AR$13="","",IF($B136="","",IFERROR($C136*$D136*SUMPRODUCT(('Dvd Calendar'!$E$1328:$CZ$1328&gt;AR$12)*('Dvd Calendar'!$E$1328:$CZ$1328&lt;=AR$13)*'Dvd Calendar'!$E$1331:$CZ$1331*(('Dvd Calendar'!$E$1333:$CZ$1333='Field Check'!$C$56)*('Field Check'!$C$56&lt;&gt;"")+('Dvd Calendar'!$E$1333:$CZ$1333='Field Check'!$C$57)*('Field Check'!$C$57&lt;&gt;"")))/'AS51'!$B$3,"")))</f>
        <v/>
      </c>
      <c r="AS136" s="163">
        <f>IF(AS$13="","",IF($B136="","",IFERROR($C136*$D136*SUMPRODUCT(('Dvd Calendar'!$E$1328:$CZ$1328&gt;AS$12)*('Dvd Calendar'!$E$1328:$CZ$1328&lt;=AS$13)*'Dvd Calendar'!$E$1331:$CZ$1331*(('Dvd Calendar'!$E$1333:$CZ$1333='Field Check'!$C$56)*('Field Check'!$C$56&lt;&gt;"")+('Dvd Calendar'!$E$1333:$CZ$1333='Field Check'!$C$57)*('Field Check'!$C$57&lt;&gt;"")))/'AS51'!$B$3,"")))</f>
        <v/>
      </c>
      <c r="AT136" s="163">
        <f>IF(AT$13="","",IF($B136="","",IFERROR($C136*$D136*SUMPRODUCT(('Dvd Calendar'!$E$1328:$CZ$1328&gt;AT$12)*('Dvd Calendar'!$E$1328:$CZ$1328&lt;=AT$13)*'Dvd Calendar'!$E$1331:$CZ$1331*(('Dvd Calendar'!$E$1333:$CZ$1333='Field Check'!$C$56)*('Field Check'!$C$56&lt;&gt;"")+('Dvd Calendar'!$E$1333:$CZ$1333='Field Check'!$C$57)*('Field Check'!$C$57&lt;&gt;"")))/'AS51'!$B$3,"")))</f>
        <v/>
      </c>
      <c r="AU136" s="163">
        <f>IF(AU$13="","",IF($B136="","",IFERROR($C136*$D136*SUMPRODUCT(('Dvd Calendar'!$E$1328:$CZ$1328&gt;AU$12)*('Dvd Calendar'!$E$1328:$CZ$1328&lt;=AU$13)*'Dvd Calendar'!$E$1331:$CZ$1331*(('Dvd Calendar'!$E$1333:$CZ$1333='Field Check'!$C$56)*('Field Check'!$C$56&lt;&gt;"")+('Dvd Calendar'!$E$1333:$CZ$1333='Field Check'!$C$57)*('Field Check'!$C$57&lt;&gt;"")))/'AS51'!$B$3,"")))</f>
        <v/>
      </c>
      <c r="AV136" s="163">
        <f>IF(AV$13="","",IF($B136="","",IFERROR($C136*$D136*SUMPRODUCT(('Dvd Calendar'!$E$1328:$CZ$1328&gt;AV$12)*('Dvd Calendar'!$E$1328:$CZ$1328&lt;=AV$13)*'Dvd Calendar'!$E$1331:$CZ$1331*(('Dvd Calendar'!$E$1333:$CZ$1333='Field Check'!$C$56)*('Field Check'!$C$56&lt;&gt;"")+('Dvd Calendar'!$E$1333:$CZ$1333='Field Check'!$C$57)*('Field Check'!$C$57&lt;&gt;"")))/'AS51'!$B$3,"")))</f>
        <v/>
      </c>
      <c r="AW136" s="163">
        <f>IF(AW$13="","",IF($B136="","",IFERROR($C136*$D136*SUMPRODUCT(('Dvd Calendar'!$E$1328:$CZ$1328&gt;AW$12)*('Dvd Calendar'!$E$1328:$CZ$1328&lt;=AW$13)*'Dvd Calendar'!$E$1331:$CZ$1331*(('Dvd Calendar'!$E$1333:$CZ$1333='Field Check'!$C$56)*('Field Check'!$C$56&lt;&gt;"")+('Dvd Calendar'!$E$1333:$CZ$1333='Field Check'!$C$57)*('Field Check'!$C$57&lt;&gt;"")))/'AS51'!$B$3,"")))</f>
        <v/>
      </c>
      <c r="AX136" s="163">
        <f>IF(AX$13="","",IF($B136="","",IFERROR($C136*$D136*SUMPRODUCT(('Dvd Calendar'!$E$1328:$CZ$1328&gt;AX$12)*('Dvd Calendar'!$E$1328:$CZ$1328&lt;=AX$13)*'Dvd Calendar'!$E$1331:$CZ$1331*(('Dvd Calendar'!$E$1333:$CZ$1333='Field Check'!$C$56)*('Field Check'!$C$56&lt;&gt;"")+('Dvd Calendar'!$E$1333:$CZ$1333='Field Check'!$C$57)*('Field Check'!$C$57&lt;&gt;"")))/'AS51'!$B$3,"")))</f>
        <v/>
      </c>
      <c r="AY136" s="163">
        <f>IF(AY$13="","",IF($B136="","",IFERROR($C136*$D136*SUMPRODUCT(('Dvd Calendar'!$E$1328:$CZ$1328&gt;AY$12)*('Dvd Calendar'!$E$1328:$CZ$1328&lt;=AY$13)*'Dvd Calendar'!$E$1331:$CZ$1331*(('Dvd Calendar'!$E$1333:$CZ$1333='Field Check'!$C$56)*('Field Check'!$C$56&lt;&gt;"")+('Dvd Calendar'!$E$1333:$CZ$1333='Field Check'!$C$57)*('Field Check'!$C$57&lt;&gt;"")))/'AS51'!$B$3,"")))</f>
        <v/>
      </c>
      <c r="AZ136" s="163">
        <f>IF(AZ$13="","",IF($B136="","",IFERROR($C136*$D136*SUMPRODUCT(('Dvd Calendar'!$E$1328:$CZ$1328&gt;AZ$12)*('Dvd Calendar'!$E$1328:$CZ$1328&lt;=AZ$13)*'Dvd Calendar'!$E$1331:$CZ$1331*(('Dvd Calendar'!$E$1333:$CZ$1333='Field Check'!$C$56)*('Field Check'!$C$56&lt;&gt;"")+('Dvd Calendar'!$E$1333:$CZ$1333='Field Check'!$C$57)*('Field Check'!$C$57&lt;&gt;"")))/'AS51'!$B$3,"")))</f>
        <v/>
      </c>
      <c r="BA136" s="163">
        <f>IF(BA$13="","",IF($B136="","",IFERROR($C136*$D136*SUMPRODUCT(('Dvd Calendar'!$E$1328:$CZ$1328&gt;BA$12)*('Dvd Calendar'!$E$1328:$CZ$1328&lt;=BA$13)*'Dvd Calendar'!$E$1331:$CZ$1331*(('Dvd Calendar'!$E$1333:$CZ$1333='Field Check'!$C$56)*('Field Check'!$C$56&lt;&gt;"")+('Dvd Calendar'!$E$1333:$CZ$1333='Field Check'!$C$57)*('Field Check'!$C$57&lt;&gt;"")))/'AS51'!$B$3,"")))</f>
        <v/>
      </c>
      <c r="BB136" s="163">
        <f>IF(BB$13="","",IF($B136="","",IFERROR($C136*$D136*SUMPRODUCT(('Dvd Calendar'!$E$1328:$CZ$1328&gt;BB$12)*('Dvd Calendar'!$E$1328:$CZ$1328&lt;=BB$13)*'Dvd Calendar'!$E$1331:$CZ$1331*(('Dvd Calendar'!$E$1333:$CZ$1333='Field Check'!$C$56)*('Field Check'!$C$56&lt;&gt;"")+('Dvd Calendar'!$E$1333:$CZ$1333='Field Check'!$C$57)*('Field Check'!$C$57&lt;&gt;"")))/'AS51'!$B$3,"")))</f>
        <v/>
      </c>
      <c r="BC136" s="163">
        <f>IF(BC$13="","",IF($B136="","",IFERROR($C136*$D136*SUMPRODUCT(('Dvd Calendar'!$E$1328:$CZ$1328&gt;BC$12)*('Dvd Calendar'!$E$1328:$CZ$1328&lt;=BC$13)*'Dvd Calendar'!$E$1331:$CZ$1331*(('Dvd Calendar'!$E$1333:$CZ$1333='Field Check'!$C$56)*('Field Check'!$C$56&lt;&gt;"")+('Dvd Calendar'!$E$1333:$CZ$1333='Field Check'!$C$57)*('Field Check'!$C$57&lt;&gt;"")))/'AS51'!$B$3,"")))</f>
        <v/>
      </c>
      <c r="BD136" s="163">
        <f>IF(BD$13="","",IF($B136="","",IFERROR($C136*$D136*SUMPRODUCT(('Dvd Calendar'!$E$1328:$CZ$1328&gt;BD$12)*('Dvd Calendar'!$E$1328:$CZ$1328&lt;=BD$13)*'Dvd Calendar'!$E$1331:$CZ$1331*(('Dvd Calendar'!$E$1333:$CZ$1333='Field Check'!$C$56)*('Field Check'!$C$56&lt;&gt;"")+('Dvd Calendar'!$E$1333:$CZ$1333='Field Check'!$C$57)*('Field Check'!$C$57&lt;&gt;"")))/'AS51'!$B$3,"")))</f>
        <v/>
      </c>
      <c r="BE136" s="163">
        <f>IF(BE$13="","",IF($B136="","",IFERROR($C136*$D136*SUMPRODUCT(('Dvd Calendar'!$E$1328:$CZ$1328&gt;BE$12)*('Dvd Calendar'!$E$1328:$CZ$1328&lt;=BE$13)*'Dvd Calendar'!$E$1331:$CZ$1331*(('Dvd Calendar'!$E$1333:$CZ$1333='Field Check'!$C$56)*('Field Check'!$C$56&lt;&gt;"")+('Dvd Calendar'!$E$1333:$CZ$1333='Field Check'!$C$57)*('Field Check'!$C$57&lt;&gt;"")))/'AS51'!$B$3,"")))</f>
        <v/>
      </c>
      <c r="BF136" s="163">
        <f>IF(BF$13="","",IF($B136="","",IFERROR($C136*$D136*SUMPRODUCT(('Dvd Calendar'!$E$1328:$CZ$1328&gt;BF$12)*('Dvd Calendar'!$E$1328:$CZ$1328&lt;=BF$13)*'Dvd Calendar'!$E$1331:$CZ$1331*(('Dvd Calendar'!$E$1333:$CZ$1333='Field Check'!$C$56)*('Field Check'!$C$56&lt;&gt;"")+('Dvd Calendar'!$E$1333:$CZ$1333='Field Check'!$C$57)*('Field Check'!$C$57&lt;&gt;"")))/'AS51'!$B$3,"")))</f>
        <v/>
      </c>
      <c r="BH136" s="163">
        <f>IF(BH$13="","",IF($B136="","",IFERROR(AQ136*$E136/100,"")))</f>
        <v/>
      </c>
      <c r="BI136" s="163">
        <f>IF(BI$13="","",IF($B136="","",IFERROR(AR136*$E136/100,"")))</f>
        <v/>
      </c>
      <c r="BJ136" s="163">
        <f>IF(BJ$13="","",IF($B136="","",IFERROR(AS136*$E136/100,"")))</f>
        <v/>
      </c>
      <c r="BK136" s="163">
        <f>IF(BK$13="","",IF($B136="","",IFERROR(AT136*$E136/100,"")))</f>
        <v/>
      </c>
      <c r="BL136" s="163">
        <f>IF(BL$13="","",IF($B136="","",IFERROR(AU136*$E136/100,"")))</f>
        <v/>
      </c>
      <c r="BM136" s="163">
        <f>IF(BM$13="","",IF($B136="","",IFERROR(AV136*$E136/100,"")))</f>
        <v/>
      </c>
      <c r="BN136" s="163">
        <f>IF(BN$13="","",IF($B136="","",IFERROR(AW136*$E136/100,"")))</f>
        <v/>
      </c>
      <c r="BO136" s="163">
        <f>IF(BO$13="","",IF($B136="","",IFERROR(AX136*$E136/100,"")))</f>
        <v/>
      </c>
      <c r="BP136" s="163">
        <f>IF(BP$13="","",IF($B136="","",IFERROR(AY136*$E136/100,"")))</f>
        <v/>
      </c>
      <c r="BQ136" s="163">
        <f>IF(BQ$13="","",IF($B136="","",IFERROR(AZ136*$E136/100,"")))</f>
        <v/>
      </c>
      <c r="BR136" s="163">
        <f>IF(BR$13="","",IF($B136="","",IFERROR(BA136*$E136/100,"")))</f>
        <v/>
      </c>
      <c r="BS136" s="163">
        <f>IF(BS$13="","",IF($B136="","",IFERROR(BB136*$E136/100,"")))</f>
        <v/>
      </c>
      <c r="BT136" s="163">
        <f>IF(BT$13="","",IF($B136="","",IFERROR(BC136*$E136/100,"")))</f>
        <v/>
      </c>
      <c r="BU136" s="163">
        <f>IF(BU$13="","",IF($B136="","",IFERROR(BD136*$E136/100,"")))</f>
        <v/>
      </c>
      <c r="BV136" s="163">
        <f>IF(BV$13="","",IF($B136="","",IFERROR(BE136*$E136/100,"")))</f>
        <v/>
      </c>
      <c r="BW136" s="163">
        <f>IF(BW$13="","",IF($B136="","",IFERROR(BF136*$E136/100,"")))</f>
        <v/>
      </c>
    </row>
    <row r="137">
      <c r="B137" s="126">
        <f>IF('AS51'!$C$127="","",'AS51'!$C$127)</f>
        <v/>
      </c>
      <c r="C137" s="74">
        <f>IF('AS51'!$B$127="","",'AS51'!$B$127)</f>
        <v/>
      </c>
      <c r="D137" s="75">
        <f>IFERROR('AS51'!$Q$127,1)</f>
        <v/>
      </c>
      <c r="E137" s="76">
        <f>IF($B137="","",IF(ISNUMBER('AS51'!$I$127),'AS51'!$I$127,'Index Summary'!$C$7))</f>
        <v/>
      </c>
      <c r="F137" s="77">
        <f>IF(F$13="","",IF($B137="","",IFERROR($C137*$D137*IF((Override!$C$4="ON")*(COUNTIFS(Override!$B$11:$B$40,$B137,Override!$D$11:$D$40,1,Override!$E$11:$E$40,"&gt;=0")-COUNTIFS(Override!$B$11:$B$40,$B137,Override!$D$11:$D$40,1,Override!$E$11:$E$40,"&gt;=0",Override!$C$11:$C$40,"MXAU"))&gt;0,SUMIFS(Override!$E$11:$E$40,Override!$B$11:$B$40,$B137,Override!$D$11:$D$40,1)-SUMIFS(Override!$E$11:$E$40,Override!$B$11:$B$40,$B137,Override!$D$11:$D$40,1,Override!$C$11:$C$40,"MXAU"),Override!$C$172)/'AS51'!$B$3,"")))</f>
        <v/>
      </c>
      <c r="G137" s="77">
        <f>IF(G$13="","",IF($B137="","",IFERROR($C137*$D137*IF((Override!$C$4="ON")*(COUNTIFS(Override!$B$11:$B$40,$B137,Override!$D$11:$D$40,2,Override!$E$11:$E$40,"&gt;=0")-COUNTIFS(Override!$B$11:$B$40,$B137,Override!$D$11:$D$40,2,Override!$E$11:$E$40,"&gt;=0",Override!$C$11:$C$40,"MXAU"))&gt;0,SUMIFS(Override!$E$11:$E$40,Override!$B$11:$B$40,$B137,Override!$D$11:$D$40,2)-SUMIFS(Override!$E$11:$E$40,Override!$B$11:$B$40,$B137,Override!$D$11:$D$40,2,Override!$C$11:$C$40,"MXAU"),Override!$D$172)/'AS51'!$B$3,"")))</f>
        <v/>
      </c>
      <c r="H137" s="77">
        <f>IF(H$13="","",IF($B137="","",IFERROR($C137*$D137*IF((Override!$C$4="ON")*(COUNTIFS(Override!$B$11:$B$40,$B137,Override!$D$11:$D$40,3,Override!$E$11:$E$40,"&gt;=0")-COUNTIFS(Override!$B$11:$B$40,$B137,Override!$D$11:$D$40,3,Override!$E$11:$E$40,"&gt;=0",Override!$C$11:$C$40,"MXAU"))&gt;0,SUMIFS(Override!$E$11:$E$40,Override!$B$11:$B$40,$B137,Override!$D$11:$D$40,3)-SUMIFS(Override!$E$11:$E$40,Override!$B$11:$B$40,$B137,Override!$D$11:$D$40,3,Override!$C$11:$C$40,"MXAU"),Override!$E$172)/'AS51'!$B$3,"")))</f>
        <v/>
      </c>
      <c r="I137" s="77">
        <f>IF(I$13="","",IF($B137="","",IFERROR($C137*$D137*IF((Override!$C$4="ON")*(COUNTIFS(Override!$B$11:$B$40,$B137,Override!$D$11:$D$40,4,Override!$E$11:$E$40,"&gt;=0")-COUNTIFS(Override!$B$11:$B$40,$B137,Override!$D$11:$D$40,4,Override!$E$11:$E$40,"&gt;=0",Override!$C$11:$C$40,"MXAU"))&gt;0,SUMIFS(Override!$E$11:$E$40,Override!$B$11:$B$40,$B137,Override!$D$11:$D$40,4)-SUMIFS(Override!$E$11:$E$40,Override!$B$11:$B$40,$B137,Override!$D$11:$D$40,4,Override!$C$11:$C$40,"MXAU"),Override!$F$172)/'AS51'!$B$3,"")))</f>
        <v/>
      </c>
      <c r="J137" s="77">
        <f>IF(J$13="","",IF($B137="","",IFERROR($C137*$D137*IF((Override!$C$4="ON")*(COUNTIFS(Override!$B$11:$B$40,$B137,Override!$D$11:$D$40,5,Override!$E$11:$E$40,"&gt;=0")-COUNTIFS(Override!$B$11:$B$40,$B137,Override!$D$11:$D$40,5,Override!$E$11:$E$40,"&gt;=0",Override!$C$11:$C$40,"MXAU"))&gt;0,SUMIFS(Override!$E$11:$E$40,Override!$B$11:$B$40,$B137,Override!$D$11:$D$40,5)-SUMIFS(Override!$E$11:$E$40,Override!$B$11:$B$40,$B137,Override!$D$11:$D$40,5,Override!$C$11:$C$40,"MXAU"),Override!$G$172)/'AS51'!$B$3,"")))</f>
        <v/>
      </c>
      <c r="K137" s="77">
        <f>IF(K$13="","",IF($B137="","",IFERROR($C137*$D137*IF((Override!$C$4="ON")*(COUNTIFS(Override!$B$11:$B$40,$B137,Override!$D$11:$D$40,6,Override!$E$11:$E$40,"&gt;=0")-COUNTIFS(Override!$B$11:$B$40,$B137,Override!$D$11:$D$40,6,Override!$E$11:$E$40,"&gt;=0",Override!$C$11:$C$40,"MXAU"))&gt;0,SUMIFS(Override!$E$11:$E$40,Override!$B$11:$B$40,$B137,Override!$D$11:$D$40,6)-SUMIFS(Override!$E$11:$E$40,Override!$B$11:$B$40,$B137,Override!$D$11:$D$40,6,Override!$C$11:$C$40,"MXAU"),Override!$H$172)/'AS51'!$B$3,"")))</f>
        <v/>
      </c>
      <c r="L137" s="77">
        <f>IF(L$13="","",IF($B137="","",IFERROR($C137*$D137*IF((Override!$C$4="ON")*(COUNTIFS(Override!$B$11:$B$40,$B137,Override!$D$11:$D$40,7,Override!$E$11:$E$40,"&gt;=0")-COUNTIFS(Override!$B$11:$B$40,$B137,Override!$D$11:$D$40,7,Override!$E$11:$E$40,"&gt;=0",Override!$C$11:$C$40,"MXAU"))&gt;0,SUMIFS(Override!$E$11:$E$40,Override!$B$11:$B$40,$B137,Override!$D$11:$D$40,7)-SUMIFS(Override!$E$11:$E$40,Override!$B$11:$B$40,$B137,Override!$D$11:$D$40,7,Override!$C$11:$C$40,"MXAU"),Override!$I$172)/'AS51'!$B$3,"")))</f>
        <v/>
      </c>
      <c r="M137" s="77">
        <f>IF(M$13="","",IF($B137="","",IFERROR($C137*$D137*IF((Override!$C$4="ON")*(COUNTIFS(Override!$B$11:$B$40,$B137,Override!$D$11:$D$40,8,Override!$E$11:$E$40,"&gt;=0")-COUNTIFS(Override!$B$11:$B$40,$B137,Override!$D$11:$D$40,8,Override!$E$11:$E$40,"&gt;=0",Override!$C$11:$C$40,"MXAU"))&gt;0,SUMIFS(Override!$E$11:$E$40,Override!$B$11:$B$40,$B137,Override!$D$11:$D$40,8)-SUMIFS(Override!$E$11:$E$40,Override!$B$11:$B$40,$B137,Override!$D$11:$D$40,8,Override!$C$11:$C$40,"MXAU"),Override!$J$172)/'AS51'!$B$3,"")))</f>
        <v/>
      </c>
      <c r="N137" s="77">
        <f>IF(N$13="","",IF($B137="","",IFERROR($C137*$D137*IF((Override!$C$4="ON")*(COUNTIFS(Override!$B$11:$B$40,$B137,Override!$D$11:$D$40,9,Override!$E$11:$E$40,"&gt;=0")-COUNTIFS(Override!$B$11:$B$40,$B137,Override!$D$11:$D$40,9,Override!$E$11:$E$40,"&gt;=0",Override!$C$11:$C$40,"MXAU"))&gt;0,SUMIFS(Override!$E$11:$E$40,Override!$B$11:$B$40,$B137,Override!$D$11:$D$40,9)-SUMIFS(Override!$E$11:$E$40,Override!$B$11:$B$40,$B137,Override!$D$11:$D$40,9,Override!$C$11:$C$40,"MXAU"),Override!$K$172)/'AS51'!$B$3,"")))</f>
        <v/>
      </c>
      <c r="O137" s="77">
        <f>IF(O$13="","",IF($B137="","",IFERROR($C137*$D137*IF((Override!$C$4="ON")*(COUNTIFS(Override!$B$11:$B$40,$B137,Override!$D$11:$D$40,10,Override!$E$11:$E$40,"&gt;=0")-COUNTIFS(Override!$B$11:$B$40,$B137,Override!$D$11:$D$40,10,Override!$E$11:$E$40,"&gt;=0",Override!$C$11:$C$40,"MXAU"))&gt;0,SUMIFS(Override!$E$11:$E$40,Override!$B$11:$B$40,$B137,Override!$D$11:$D$40,10)-SUMIFS(Override!$E$11:$E$40,Override!$B$11:$B$40,$B137,Override!$D$11:$D$40,10,Override!$C$11:$C$40,"MXAU"),Override!$L$172)/'AS51'!$B$3,"")))</f>
        <v/>
      </c>
      <c r="P137" s="77">
        <f>IF(P$13="","",IF($B137="","",IFERROR($C137*$D137*IF((Override!$C$4="ON")*(COUNTIFS(Override!$B$11:$B$40,$B137,Override!$D$11:$D$40,11,Override!$E$11:$E$40,"&gt;=0")-COUNTIFS(Override!$B$11:$B$40,$B137,Override!$D$11:$D$40,11,Override!$E$11:$E$40,"&gt;=0",Override!$C$11:$C$40,"MXAU"))&gt;0,SUMIFS(Override!$E$11:$E$40,Override!$B$11:$B$40,$B137,Override!$D$11:$D$40,11)-SUMIFS(Override!$E$11:$E$40,Override!$B$11:$B$40,$B137,Override!$D$11:$D$40,11,Override!$C$11:$C$40,"MXAU"),Override!$M$172)/'AS51'!$B$3,"")))</f>
        <v/>
      </c>
      <c r="Q137" s="77">
        <f>IF(Q$13="","",IF($B137="","",IFERROR($C137*$D137*IF((Override!$C$4="ON")*(COUNTIFS(Override!$B$11:$B$40,$B137,Override!$D$11:$D$40,12,Override!$E$11:$E$40,"&gt;=0")-COUNTIFS(Override!$B$11:$B$40,$B137,Override!$D$11:$D$40,12,Override!$E$11:$E$40,"&gt;=0",Override!$C$11:$C$40,"MXAU"))&gt;0,SUMIFS(Override!$E$11:$E$40,Override!$B$11:$B$40,$B137,Override!$D$11:$D$40,12)-SUMIFS(Override!$E$11:$E$40,Override!$B$11:$B$40,$B137,Override!$D$11:$D$40,12,Override!$C$11:$C$40,"MXAU"),Override!$N$172)/'AS51'!$B$3,"")))</f>
        <v/>
      </c>
      <c r="R137" s="77">
        <f>IF(R$13="","",IF($B137="","",IFERROR($C137*$D137*IF((Override!$C$4="ON")*(COUNTIFS(Override!$B$11:$B$40,$B137,Override!$D$11:$D$40,13,Override!$E$11:$E$40,"&gt;=0")-COUNTIFS(Override!$B$11:$B$40,$B137,Override!$D$11:$D$40,13,Override!$E$11:$E$40,"&gt;=0",Override!$C$11:$C$40,"MXAU"))&gt;0,SUMIFS(Override!$E$11:$E$40,Override!$B$11:$B$40,$B137,Override!$D$11:$D$40,13)-SUMIFS(Override!$E$11:$E$40,Override!$B$11:$B$40,$B137,Override!$D$11:$D$40,13,Override!$C$11:$C$40,"MXAU"),Override!$O$172)/'AS51'!$B$3,"")))</f>
        <v/>
      </c>
      <c r="S137" s="77">
        <f>IF(S$13="","",IF($B137="","",IFERROR($C137*$D137*IF((Override!$C$4="ON")*(COUNTIFS(Override!$B$11:$B$40,$B137,Override!$D$11:$D$40,14,Override!$E$11:$E$40,"&gt;=0")-COUNTIFS(Override!$B$11:$B$40,$B137,Override!$D$11:$D$40,14,Override!$E$11:$E$40,"&gt;=0",Override!$C$11:$C$40,"MXAU"))&gt;0,SUMIFS(Override!$E$11:$E$40,Override!$B$11:$B$40,$B137,Override!$D$11:$D$40,14)-SUMIFS(Override!$E$11:$E$40,Override!$B$11:$B$40,$B137,Override!$D$11:$D$40,14,Override!$C$11:$C$40,"MXAU"),Override!$P$172)/'AS51'!$B$3,"")))</f>
        <v/>
      </c>
      <c r="T137" s="77">
        <f>IF(T$13="","",IF($B137="","",IFERROR($C137*$D137*IF((Override!$C$4="ON")*(COUNTIFS(Override!$B$11:$B$40,$B137,Override!$D$11:$D$40,15,Override!$E$11:$E$40,"&gt;=0")-COUNTIFS(Override!$B$11:$B$40,$B137,Override!$D$11:$D$40,15,Override!$E$11:$E$40,"&gt;=0",Override!$C$11:$C$40,"MXAU"))&gt;0,SUMIFS(Override!$E$11:$E$40,Override!$B$11:$B$40,$B137,Override!$D$11:$D$40,15)-SUMIFS(Override!$E$11:$E$40,Override!$B$11:$B$40,$B137,Override!$D$11:$D$40,15,Override!$C$11:$C$40,"MXAU"),Override!$Q$172)/'AS51'!$B$3,"")))</f>
        <v/>
      </c>
      <c r="U137" s="77">
        <f>IF(U$13="","",IF($B137="","",IFERROR($C137*$D137*IF((Override!$C$4="ON")*(COUNTIFS(Override!$B$11:$B$40,$B137,Override!$D$11:$D$40,16,Override!$E$11:$E$40,"&gt;=0")-COUNTIFS(Override!$B$11:$B$40,$B137,Override!$D$11:$D$40,16,Override!$E$11:$E$40,"&gt;=0",Override!$C$11:$C$40,"MXAU"))&gt;0,SUMIFS(Override!$E$11:$E$40,Override!$B$11:$B$40,$B137,Override!$D$11:$D$40,16)-SUMIFS(Override!$E$11:$E$40,Override!$B$11:$B$40,$B137,Override!$D$11:$D$40,16,Override!$C$11:$C$40,"MXAU"),Override!$R$172)/'AS51'!$B$3,"")))</f>
        <v/>
      </c>
      <c r="W137" s="77">
        <f>IF(W$13="","",IF($B137="","",IFERROR(F137*$E137/100,"")))</f>
        <v/>
      </c>
      <c r="X137" s="77">
        <f>IF(X$13="","",IF($B137="","",IFERROR(G137*$E137/100,"")))</f>
        <v/>
      </c>
      <c r="Y137" s="77">
        <f>IF(Y$13="","",IF($B137="","",IFERROR(H137*$E137/100,"")))</f>
        <v/>
      </c>
      <c r="Z137" s="77">
        <f>IF(Z$13="","",IF($B137="","",IFERROR(I137*$E137/100,"")))</f>
        <v/>
      </c>
      <c r="AA137" s="77">
        <f>IF(AA$13="","",IF($B137="","",IFERROR(J137*$E137/100,"")))</f>
        <v/>
      </c>
      <c r="AB137" s="77">
        <f>IF(AB$13="","",IF($B137="","",IFERROR(K137*$E137/100,"")))</f>
        <v/>
      </c>
      <c r="AC137" s="77">
        <f>IF(AC$13="","",IF($B137="","",IFERROR(L137*$E137/100,"")))</f>
        <v/>
      </c>
      <c r="AD137" s="77">
        <f>IF(AD$13="","",IF($B137="","",IFERROR(M137*$E137/100,"")))</f>
        <v/>
      </c>
      <c r="AE137" s="77">
        <f>IF(AE$13="","",IF($B137="","",IFERROR(N137*$E137/100,"")))</f>
        <v/>
      </c>
      <c r="AF137" s="77">
        <f>IF(AF$13="","",IF($B137="","",IFERROR(O137*$E137/100,"")))</f>
        <v/>
      </c>
      <c r="AG137" s="77">
        <f>IF(AG$13="","",IF($B137="","",IFERROR(P137*$E137/100,"")))</f>
        <v/>
      </c>
      <c r="AH137" s="77">
        <f>IF(AH$13="","",IF($B137="","",IFERROR(Q137*$E137/100,"")))</f>
        <v/>
      </c>
      <c r="AI137" s="77">
        <f>IF(AI$13="","",IF($B137="","",IFERROR(R137*$E137/100,"")))</f>
        <v/>
      </c>
      <c r="AJ137" s="77">
        <f>IF(AJ$13="","",IF($B137="","",IFERROR(S137*$E137/100,"")))</f>
        <v/>
      </c>
      <c r="AK137" s="77">
        <f>IF(AK$13="","",IF($B137="","",IFERROR(T137*$E137/100,"")))</f>
        <v/>
      </c>
      <c r="AL137" s="77">
        <f>IF(AL$13="","",IF($B137="","",IFERROR(U137*$E137/100,"")))</f>
        <v/>
      </c>
      <c r="AN137" s="77">
        <f>IF($B137="","",SUMIF($F$13:$U$13,"&lt;="&amp;Sector!$D$51,$F137:$U137))</f>
        <v/>
      </c>
      <c r="AO137" s="77">
        <f>IF($B137="","",SUMIF($W$13:$AL$13,"&lt;="&amp;Sector!$D$51,$W137:$AL137))</f>
        <v/>
      </c>
      <c r="AQ137" s="163">
        <f>IF(AQ$13="","",IF($B137="","",IFERROR($C137*$D137*SUMPRODUCT(('Dvd Calendar'!$E$1339:$CZ$1339&gt;AQ$12)*('Dvd Calendar'!$E$1339:$CZ$1339&lt;=AQ$13)*'Dvd Calendar'!$E$1342:$CZ$1342*(('Dvd Calendar'!$E$1344:$CZ$1344='Field Check'!$C$56)*('Field Check'!$C$56&lt;&gt;"")+('Dvd Calendar'!$E$1344:$CZ$1344='Field Check'!$C$57)*('Field Check'!$C$57&lt;&gt;"")))/'AS51'!$B$3,"")))</f>
        <v/>
      </c>
      <c r="AR137" s="163">
        <f>IF(AR$13="","",IF($B137="","",IFERROR($C137*$D137*SUMPRODUCT(('Dvd Calendar'!$E$1339:$CZ$1339&gt;AR$12)*('Dvd Calendar'!$E$1339:$CZ$1339&lt;=AR$13)*'Dvd Calendar'!$E$1342:$CZ$1342*(('Dvd Calendar'!$E$1344:$CZ$1344='Field Check'!$C$56)*('Field Check'!$C$56&lt;&gt;"")+('Dvd Calendar'!$E$1344:$CZ$1344='Field Check'!$C$57)*('Field Check'!$C$57&lt;&gt;"")))/'AS51'!$B$3,"")))</f>
        <v/>
      </c>
      <c r="AS137" s="163">
        <f>IF(AS$13="","",IF($B137="","",IFERROR($C137*$D137*SUMPRODUCT(('Dvd Calendar'!$E$1339:$CZ$1339&gt;AS$12)*('Dvd Calendar'!$E$1339:$CZ$1339&lt;=AS$13)*'Dvd Calendar'!$E$1342:$CZ$1342*(('Dvd Calendar'!$E$1344:$CZ$1344='Field Check'!$C$56)*('Field Check'!$C$56&lt;&gt;"")+('Dvd Calendar'!$E$1344:$CZ$1344='Field Check'!$C$57)*('Field Check'!$C$57&lt;&gt;"")))/'AS51'!$B$3,"")))</f>
        <v/>
      </c>
      <c r="AT137" s="163">
        <f>IF(AT$13="","",IF($B137="","",IFERROR($C137*$D137*SUMPRODUCT(('Dvd Calendar'!$E$1339:$CZ$1339&gt;AT$12)*('Dvd Calendar'!$E$1339:$CZ$1339&lt;=AT$13)*'Dvd Calendar'!$E$1342:$CZ$1342*(('Dvd Calendar'!$E$1344:$CZ$1344='Field Check'!$C$56)*('Field Check'!$C$56&lt;&gt;"")+('Dvd Calendar'!$E$1344:$CZ$1344='Field Check'!$C$57)*('Field Check'!$C$57&lt;&gt;"")))/'AS51'!$B$3,"")))</f>
        <v/>
      </c>
      <c r="AU137" s="163">
        <f>IF(AU$13="","",IF($B137="","",IFERROR($C137*$D137*SUMPRODUCT(('Dvd Calendar'!$E$1339:$CZ$1339&gt;AU$12)*('Dvd Calendar'!$E$1339:$CZ$1339&lt;=AU$13)*'Dvd Calendar'!$E$1342:$CZ$1342*(('Dvd Calendar'!$E$1344:$CZ$1344='Field Check'!$C$56)*('Field Check'!$C$56&lt;&gt;"")+('Dvd Calendar'!$E$1344:$CZ$1344='Field Check'!$C$57)*('Field Check'!$C$57&lt;&gt;"")))/'AS51'!$B$3,"")))</f>
        <v/>
      </c>
      <c r="AV137" s="163">
        <f>IF(AV$13="","",IF($B137="","",IFERROR($C137*$D137*SUMPRODUCT(('Dvd Calendar'!$E$1339:$CZ$1339&gt;AV$12)*('Dvd Calendar'!$E$1339:$CZ$1339&lt;=AV$13)*'Dvd Calendar'!$E$1342:$CZ$1342*(('Dvd Calendar'!$E$1344:$CZ$1344='Field Check'!$C$56)*('Field Check'!$C$56&lt;&gt;"")+('Dvd Calendar'!$E$1344:$CZ$1344='Field Check'!$C$57)*('Field Check'!$C$57&lt;&gt;"")))/'AS51'!$B$3,"")))</f>
        <v/>
      </c>
      <c r="AW137" s="163">
        <f>IF(AW$13="","",IF($B137="","",IFERROR($C137*$D137*SUMPRODUCT(('Dvd Calendar'!$E$1339:$CZ$1339&gt;AW$12)*('Dvd Calendar'!$E$1339:$CZ$1339&lt;=AW$13)*'Dvd Calendar'!$E$1342:$CZ$1342*(('Dvd Calendar'!$E$1344:$CZ$1344='Field Check'!$C$56)*('Field Check'!$C$56&lt;&gt;"")+('Dvd Calendar'!$E$1344:$CZ$1344='Field Check'!$C$57)*('Field Check'!$C$57&lt;&gt;"")))/'AS51'!$B$3,"")))</f>
        <v/>
      </c>
      <c r="AX137" s="163">
        <f>IF(AX$13="","",IF($B137="","",IFERROR($C137*$D137*SUMPRODUCT(('Dvd Calendar'!$E$1339:$CZ$1339&gt;AX$12)*('Dvd Calendar'!$E$1339:$CZ$1339&lt;=AX$13)*'Dvd Calendar'!$E$1342:$CZ$1342*(('Dvd Calendar'!$E$1344:$CZ$1344='Field Check'!$C$56)*('Field Check'!$C$56&lt;&gt;"")+('Dvd Calendar'!$E$1344:$CZ$1344='Field Check'!$C$57)*('Field Check'!$C$57&lt;&gt;"")))/'AS51'!$B$3,"")))</f>
        <v/>
      </c>
      <c r="AY137" s="163">
        <f>IF(AY$13="","",IF($B137="","",IFERROR($C137*$D137*SUMPRODUCT(('Dvd Calendar'!$E$1339:$CZ$1339&gt;AY$12)*('Dvd Calendar'!$E$1339:$CZ$1339&lt;=AY$13)*'Dvd Calendar'!$E$1342:$CZ$1342*(('Dvd Calendar'!$E$1344:$CZ$1344='Field Check'!$C$56)*('Field Check'!$C$56&lt;&gt;"")+('Dvd Calendar'!$E$1344:$CZ$1344='Field Check'!$C$57)*('Field Check'!$C$57&lt;&gt;"")))/'AS51'!$B$3,"")))</f>
        <v/>
      </c>
      <c r="AZ137" s="163">
        <f>IF(AZ$13="","",IF($B137="","",IFERROR($C137*$D137*SUMPRODUCT(('Dvd Calendar'!$E$1339:$CZ$1339&gt;AZ$12)*('Dvd Calendar'!$E$1339:$CZ$1339&lt;=AZ$13)*'Dvd Calendar'!$E$1342:$CZ$1342*(('Dvd Calendar'!$E$1344:$CZ$1344='Field Check'!$C$56)*('Field Check'!$C$56&lt;&gt;"")+('Dvd Calendar'!$E$1344:$CZ$1344='Field Check'!$C$57)*('Field Check'!$C$57&lt;&gt;"")))/'AS51'!$B$3,"")))</f>
        <v/>
      </c>
      <c r="BA137" s="163">
        <f>IF(BA$13="","",IF($B137="","",IFERROR($C137*$D137*SUMPRODUCT(('Dvd Calendar'!$E$1339:$CZ$1339&gt;BA$12)*('Dvd Calendar'!$E$1339:$CZ$1339&lt;=BA$13)*'Dvd Calendar'!$E$1342:$CZ$1342*(('Dvd Calendar'!$E$1344:$CZ$1344='Field Check'!$C$56)*('Field Check'!$C$56&lt;&gt;"")+('Dvd Calendar'!$E$1344:$CZ$1344='Field Check'!$C$57)*('Field Check'!$C$57&lt;&gt;"")))/'AS51'!$B$3,"")))</f>
        <v/>
      </c>
      <c r="BB137" s="163">
        <f>IF(BB$13="","",IF($B137="","",IFERROR($C137*$D137*SUMPRODUCT(('Dvd Calendar'!$E$1339:$CZ$1339&gt;BB$12)*('Dvd Calendar'!$E$1339:$CZ$1339&lt;=BB$13)*'Dvd Calendar'!$E$1342:$CZ$1342*(('Dvd Calendar'!$E$1344:$CZ$1344='Field Check'!$C$56)*('Field Check'!$C$56&lt;&gt;"")+('Dvd Calendar'!$E$1344:$CZ$1344='Field Check'!$C$57)*('Field Check'!$C$57&lt;&gt;"")))/'AS51'!$B$3,"")))</f>
        <v/>
      </c>
      <c r="BC137" s="163">
        <f>IF(BC$13="","",IF($B137="","",IFERROR($C137*$D137*SUMPRODUCT(('Dvd Calendar'!$E$1339:$CZ$1339&gt;BC$12)*('Dvd Calendar'!$E$1339:$CZ$1339&lt;=BC$13)*'Dvd Calendar'!$E$1342:$CZ$1342*(('Dvd Calendar'!$E$1344:$CZ$1344='Field Check'!$C$56)*('Field Check'!$C$56&lt;&gt;"")+('Dvd Calendar'!$E$1344:$CZ$1344='Field Check'!$C$57)*('Field Check'!$C$57&lt;&gt;"")))/'AS51'!$B$3,"")))</f>
        <v/>
      </c>
      <c r="BD137" s="163">
        <f>IF(BD$13="","",IF($B137="","",IFERROR($C137*$D137*SUMPRODUCT(('Dvd Calendar'!$E$1339:$CZ$1339&gt;BD$12)*('Dvd Calendar'!$E$1339:$CZ$1339&lt;=BD$13)*'Dvd Calendar'!$E$1342:$CZ$1342*(('Dvd Calendar'!$E$1344:$CZ$1344='Field Check'!$C$56)*('Field Check'!$C$56&lt;&gt;"")+('Dvd Calendar'!$E$1344:$CZ$1344='Field Check'!$C$57)*('Field Check'!$C$57&lt;&gt;"")))/'AS51'!$B$3,"")))</f>
        <v/>
      </c>
      <c r="BE137" s="163">
        <f>IF(BE$13="","",IF($B137="","",IFERROR($C137*$D137*SUMPRODUCT(('Dvd Calendar'!$E$1339:$CZ$1339&gt;BE$12)*('Dvd Calendar'!$E$1339:$CZ$1339&lt;=BE$13)*'Dvd Calendar'!$E$1342:$CZ$1342*(('Dvd Calendar'!$E$1344:$CZ$1344='Field Check'!$C$56)*('Field Check'!$C$56&lt;&gt;"")+('Dvd Calendar'!$E$1344:$CZ$1344='Field Check'!$C$57)*('Field Check'!$C$57&lt;&gt;"")))/'AS51'!$B$3,"")))</f>
        <v/>
      </c>
      <c r="BF137" s="163">
        <f>IF(BF$13="","",IF($B137="","",IFERROR($C137*$D137*SUMPRODUCT(('Dvd Calendar'!$E$1339:$CZ$1339&gt;BF$12)*('Dvd Calendar'!$E$1339:$CZ$1339&lt;=BF$13)*'Dvd Calendar'!$E$1342:$CZ$1342*(('Dvd Calendar'!$E$1344:$CZ$1344='Field Check'!$C$56)*('Field Check'!$C$56&lt;&gt;"")+('Dvd Calendar'!$E$1344:$CZ$1344='Field Check'!$C$57)*('Field Check'!$C$57&lt;&gt;"")))/'AS51'!$B$3,"")))</f>
        <v/>
      </c>
      <c r="BH137" s="163">
        <f>IF(BH$13="","",IF($B137="","",IFERROR(AQ137*$E137/100,"")))</f>
        <v/>
      </c>
      <c r="BI137" s="163">
        <f>IF(BI$13="","",IF($B137="","",IFERROR(AR137*$E137/100,"")))</f>
        <v/>
      </c>
      <c r="BJ137" s="163">
        <f>IF(BJ$13="","",IF($B137="","",IFERROR(AS137*$E137/100,"")))</f>
        <v/>
      </c>
      <c r="BK137" s="163">
        <f>IF(BK$13="","",IF($B137="","",IFERROR(AT137*$E137/100,"")))</f>
        <v/>
      </c>
      <c r="BL137" s="163">
        <f>IF(BL$13="","",IF($B137="","",IFERROR(AU137*$E137/100,"")))</f>
        <v/>
      </c>
      <c r="BM137" s="163">
        <f>IF(BM$13="","",IF($B137="","",IFERROR(AV137*$E137/100,"")))</f>
        <v/>
      </c>
      <c r="BN137" s="163">
        <f>IF(BN$13="","",IF($B137="","",IFERROR(AW137*$E137/100,"")))</f>
        <v/>
      </c>
      <c r="BO137" s="163">
        <f>IF(BO$13="","",IF($B137="","",IFERROR(AX137*$E137/100,"")))</f>
        <v/>
      </c>
      <c r="BP137" s="163">
        <f>IF(BP$13="","",IF($B137="","",IFERROR(AY137*$E137/100,"")))</f>
        <v/>
      </c>
      <c r="BQ137" s="163">
        <f>IF(BQ$13="","",IF($B137="","",IFERROR(AZ137*$E137/100,"")))</f>
        <v/>
      </c>
      <c r="BR137" s="163">
        <f>IF(BR$13="","",IF($B137="","",IFERROR(BA137*$E137/100,"")))</f>
        <v/>
      </c>
      <c r="BS137" s="163">
        <f>IF(BS$13="","",IF($B137="","",IFERROR(BB137*$E137/100,"")))</f>
        <v/>
      </c>
      <c r="BT137" s="163">
        <f>IF(BT$13="","",IF($B137="","",IFERROR(BC137*$E137/100,"")))</f>
        <v/>
      </c>
      <c r="BU137" s="163">
        <f>IF(BU$13="","",IF($B137="","",IFERROR(BD137*$E137/100,"")))</f>
        <v/>
      </c>
      <c r="BV137" s="163">
        <f>IF(BV$13="","",IF($B137="","",IFERROR(BE137*$E137/100,"")))</f>
        <v/>
      </c>
      <c r="BW137" s="163">
        <f>IF(BW$13="","",IF($B137="","",IFERROR(BF137*$E137/100,"")))</f>
        <v/>
      </c>
    </row>
    <row r="138">
      <c r="B138" s="126">
        <f>IF('AS51'!$C$128="","",'AS51'!$C$128)</f>
        <v/>
      </c>
      <c r="C138" s="74">
        <f>IF('AS51'!$B$128="","",'AS51'!$B$128)</f>
        <v/>
      </c>
      <c r="D138" s="75">
        <f>IFERROR('AS51'!$Q$128,1)</f>
        <v/>
      </c>
      <c r="E138" s="76">
        <f>IF($B138="","",IF(ISNUMBER('AS51'!$I$128),'AS51'!$I$128,'Index Summary'!$C$7))</f>
        <v/>
      </c>
      <c r="F138" s="77">
        <f>IF(F$13="","",IF($B138="","",IFERROR($C138*$D138*IF((Override!$C$4="ON")*(COUNTIFS(Override!$B$11:$B$40,$B138,Override!$D$11:$D$40,1,Override!$E$11:$E$40,"&gt;=0")-COUNTIFS(Override!$B$11:$B$40,$B138,Override!$D$11:$D$40,1,Override!$E$11:$E$40,"&gt;=0",Override!$C$11:$C$40,"MXAU"))&gt;0,SUMIFS(Override!$E$11:$E$40,Override!$B$11:$B$40,$B138,Override!$D$11:$D$40,1)-SUMIFS(Override!$E$11:$E$40,Override!$B$11:$B$40,$B138,Override!$D$11:$D$40,1,Override!$C$11:$C$40,"MXAU"),Override!$C$173)/'AS51'!$B$3,"")))</f>
        <v/>
      </c>
      <c r="G138" s="77">
        <f>IF(G$13="","",IF($B138="","",IFERROR($C138*$D138*IF((Override!$C$4="ON")*(COUNTIFS(Override!$B$11:$B$40,$B138,Override!$D$11:$D$40,2,Override!$E$11:$E$40,"&gt;=0")-COUNTIFS(Override!$B$11:$B$40,$B138,Override!$D$11:$D$40,2,Override!$E$11:$E$40,"&gt;=0",Override!$C$11:$C$40,"MXAU"))&gt;0,SUMIFS(Override!$E$11:$E$40,Override!$B$11:$B$40,$B138,Override!$D$11:$D$40,2)-SUMIFS(Override!$E$11:$E$40,Override!$B$11:$B$40,$B138,Override!$D$11:$D$40,2,Override!$C$11:$C$40,"MXAU"),Override!$D$173)/'AS51'!$B$3,"")))</f>
        <v/>
      </c>
      <c r="H138" s="77">
        <f>IF(H$13="","",IF($B138="","",IFERROR($C138*$D138*IF((Override!$C$4="ON")*(COUNTIFS(Override!$B$11:$B$40,$B138,Override!$D$11:$D$40,3,Override!$E$11:$E$40,"&gt;=0")-COUNTIFS(Override!$B$11:$B$40,$B138,Override!$D$11:$D$40,3,Override!$E$11:$E$40,"&gt;=0",Override!$C$11:$C$40,"MXAU"))&gt;0,SUMIFS(Override!$E$11:$E$40,Override!$B$11:$B$40,$B138,Override!$D$11:$D$40,3)-SUMIFS(Override!$E$11:$E$40,Override!$B$11:$B$40,$B138,Override!$D$11:$D$40,3,Override!$C$11:$C$40,"MXAU"),Override!$E$173)/'AS51'!$B$3,"")))</f>
        <v/>
      </c>
      <c r="I138" s="77">
        <f>IF(I$13="","",IF($B138="","",IFERROR($C138*$D138*IF((Override!$C$4="ON")*(COUNTIFS(Override!$B$11:$B$40,$B138,Override!$D$11:$D$40,4,Override!$E$11:$E$40,"&gt;=0")-COUNTIFS(Override!$B$11:$B$40,$B138,Override!$D$11:$D$40,4,Override!$E$11:$E$40,"&gt;=0",Override!$C$11:$C$40,"MXAU"))&gt;0,SUMIFS(Override!$E$11:$E$40,Override!$B$11:$B$40,$B138,Override!$D$11:$D$40,4)-SUMIFS(Override!$E$11:$E$40,Override!$B$11:$B$40,$B138,Override!$D$11:$D$40,4,Override!$C$11:$C$40,"MXAU"),Override!$F$173)/'AS51'!$B$3,"")))</f>
        <v/>
      </c>
      <c r="J138" s="77">
        <f>IF(J$13="","",IF($B138="","",IFERROR($C138*$D138*IF((Override!$C$4="ON")*(COUNTIFS(Override!$B$11:$B$40,$B138,Override!$D$11:$D$40,5,Override!$E$11:$E$40,"&gt;=0")-COUNTIFS(Override!$B$11:$B$40,$B138,Override!$D$11:$D$40,5,Override!$E$11:$E$40,"&gt;=0",Override!$C$11:$C$40,"MXAU"))&gt;0,SUMIFS(Override!$E$11:$E$40,Override!$B$11:$B$40,$B138,Override!$D$11:$D$40,5)-SUMIFS(Override!$E$11:$E$40,Override!$B$11:$B$40,$B138,Override!$D$11:$D$40,5,Override!$C$11:$C$40,"MXAU"),Override!$G$173)/'AS51'!$B$3,"")))</f>
        <v/>
      </c>
      <c r="K138" s="77">
        <f>IF(K$13="","",IF($B138="","",IFERROR($C138*$D138*IF((Override!$C$4="ON")*(COUNTIFS(Override!$B$11:$B$40,$B138,Override!$D$11:$D$40,6,Override!$E$11:$E$40,"&gt;=0")-COUNTIFS(Override!$B$11:$B$40,$B138,Override!$D$11:$D$40,6,Override!$E$11:$E$40,"&gt;=0",Override!$C$11:$C$40,"MXAU"))&gt;0,SUMIFS(Override!$E$11:$E$40,Override!$B$11:$B$40,$B138,Override!$D$11:$D$40,6)-SUMIFS(Override!$E$11:$E$40,Override!$B$11:$B$40,$B138,Override!$D$11:$D$40,6,Override!$C$11:$C$40,"MXAU"),Override!$H$173)/'AS51'!$B$3,"")))</f>
        <v/>
      </c>
      <c r="L138" s="77">
        <f>IF(L$13="","",IF($B138="","",IFERROR($C138*$D138*IF((Override!$C$4="ON")*(COUNTIFS(Override!$B$11:$B$40,$B138,Override!$D$11:$D$40,7,Override!$E$11:$E$40,"&gt;=0")-COUNTIFS(Override!$B$11:$B$40,$B138,Override!$D$11:$D$40,7,Override!$E$11:$E$40,"&gt;=0",Override!$C$11:$C$40,"MXAU"))&gt;0,SUMIFS(Override!$E$11:$E$40,Override!$B$11:$B$40,$B138,Override!$D$11:$D$40,7)-SUMIFS(Override!$E$11:$E$40,Override!$B$11:$B$40,$B138,Override!$D$11:$D$40,7,Override!$C$11:$C$40,"MXAU"),Override!$I$173)/'AS51'!$B$3,"")))</f>
        <v/>
      </c>
      <c r="M138" s="77">
        <f>IF(M$13="","",IF($B138="","",IFERROR($C138*$D138*IF((Override!$C$4="ON")*(COUNTIFS(Override!$B$11:$B$40,$B138,Override!$D$11:$D$40,8,Override!$E$11:$E$40,"&gt;=0")-COUNTIFS(Override!$B$11:$B$40,$B138,Override!$D$11:$D$40,8,Override!$E$11:$E$40,"&gt;=0",Override!$C$11:$C$40,"MXAU"))&gt;0,SUMIFS(Override!$E$11:$E$40,Override!$B$11:$B$40,$B138,Override!$D$11:$D$40,8)-SUMIFS(Override!$E$11:$E$40,Override!$B$11:$B$40,$B138,Override!$D$11:$D$40,8,Override!$C$11:$C$40,"MXAU"),Override!$J$173)/'AS51'!$B$3,"")))</f>
        <v/>
      </c>
      <c r="N138" s="77">
        <f>IF(N$13="","",IF($B138="","",IFERROR($C138*$D138*IF((Override!$C$4="ON")*(COUNTIFS(Override!$B$11:$B$40,$B138,Override!$D$11:$D$40,9,Override!$E$11:$E$40,"&gt;=0")-COUNTIFS(Override!$B$11:$B$40,$B138,Override!$D$11:$D$40,9,Override!$E$11:$E$40,"&gt;=0",Override!$C$11:$C$40,"MXAU"))&gt;0,SUMIFS(Override!$E$11:$E$40,Override!$B$11:$B$40,$B138,Override!$D$11:$D$40,9)-SUMIFS(Override!$E$11:$E$40,Override!$B$11:$B$40,$B138,Override!$D$11:$D$40,9,Override!$C$11:$C$40,"MXAU"),Override!$K$173)/'AS51'!$B$3,"")))</f>
        <v/>
      </c>
      <c r="O138" s="77">
        <f>IF(O$13="","",IF($B138="","",IFERROR($C138*$D138*IF((Override!$C$4="ON")*(COUNTIFS(Override!$B$11:$B$40,$B138,Override!$D$11:$D$40,10,Override!$E$11:$E$40,"&gt;=0")-COUNTIFS(Override!$B$11:$B$40,$B138,Override!$D$11:$D$40,10,Override!$E$11:$E$40,"&gt;=0",Override!$C$11:$C$40,"MXAU"))&gt;0,SUMIFS(Override!$E$11:$E$40,Override!$B$11:$B$40,$B138,Override!$D$11:$D$40,10)-SUMIFS(Override!$E$11:$E$40,Override!$B$11:$B$40,$B138,Override!$D$11:$D$40,10,Override!$C$11:$C$40,"MXAU"),Override!$L$173)/'AS51'!$B$3,"")))</f>
        <v/>
      </c>
      <c r="P138" s="77">
        <f>IF(P$13="","",IF($B138="","",IFERROR($C138*$D138*IF((Override!$C$4="ON")*(COUNTIFS(Override!$B$11:$B$40,$B138,Override!$D$11:$D$40,11,Override!$E$11:$E$40,"&gt;=0")-COUNTIFS(Override!$B$11:$B$40,$B138,Override!$D$11:$D$40,11,Override!$E$11:$E$40,"&gt;=0",Override!$C$11:$C$40,"MXAU"))&gt;0,SUMIFS(Override!$E$11:$E$40,Override!$B$11:$B$40,$B138,Override!$D$11:$D$40,11)-SUMIFS(Override!$E$11:$E$40,Override!$B$11:$B$40,$B138,Override!$D$11:$D$40,11,Override!$C$11:$C$40,"MXAU"),Override!$M$173)/'AS51'!$B$3,"")))</f>
        <v/>
      </c>
      <c r="Q138" s="77">
        <f>IF(Q$13="","",IF($B138="","",IFERROR($C138*$D138*IF((Override!$C$4="ON")*(COUNTIFS(Override!$B$11:$B$40,$B138,Override!$D$11:$D$40,12,Override!$E$11:$E$40,"&gt;=0")-COUNTIFS(Override!$B$11:$B$40,$B138,Override!$D$11:$D$40,12,Override!$E$11:$E$40,"&gt;=0",Override!$C$11:$C$40,"MXAU"))&gt;0,SUMIFS(Override!$E$11:$E$40,Override!$B$11:$B$40,$B138,Override!$D$11:$D$40,12)-SUMIFS(Override!$E$11:$E$40,Override!$B$11:$B$40,$B138,Override!$D$11:$D$40,12,Override!$C$11:$C$40,"MXAU"),Override!$N$173)/'AS51'!$B$3,"")))</f>
        <v/>
      </c>
      <c r="R138" s="77">
        <f>IF(R$13="","",IF($B138="","",IFERROR($C138*$D138*IF((Override!$C$4="ON")*(COUNTIFS(Override!$B$11:$B$40,$B138,Override!$D$11:$D$40,13,Override!$E$11:$E$40,"&gt;=0")-COUNTIFS(Override!$B$11:$B$40,$B138,Override!$D$11:$D$40,13,Override!$E$11:$E$40,"&gt;=0",Override!$C$11:$C$40,"MXAU"))&gt;0,SUMIFS(Override!$E$11:$E$40,Override!$B$11:$B$40,$B138,Override!$D$11:$D$40,13)-SUMIFS(Override!$E$11:$E$40,Override!$B$11:$B$40,$B138,Override!$D$11:$D$40,13,Override!$C$11:$C$40,"MXAU"),Override!$O$173)/'AS51'!$B$3,"")))</f>
        <v/>
      </c>
      <c r="S138" s="77">
        <f>IF(S$13="","",IF($B138="","",IFERROR($C138*$D138*IF((Override!$C$4="ON")*(COUNTIFS(Override!$B$11:$B$40,$B138,Override!$D$11:$D$40,14,Override!$E$11:$E$40,"&gt;=0")-COUNTIFS(Override!$B$11:$B$40,$B138,Override!$D$11:$D$40,14,Override!$E$11:$E$40,"&gt;=0",Override!$C$11:$C$40,"MXAU"))&gt;0,SUMIFS(Override!$E$11:$E$40,Override!$B$11:$B$40,$B138,Override!$D$11:$D$40,14)-SUMIFS(Override!$E$11:$E$40,Override!$B$11:$B$40,$B138,Override!$D$11:$D$40,14,Override!$C$11:$C$40,"MXAU"),Override!$P$173)/'AS51'!$B$3,"")))</f>
        <v/>
      </c>
      <c r="T138" s="77">
        <f>IF(T$13="","",IF($B138="","",IFERROR($C138*$D138*IF((Override!$C$4="ON")*(COUNTIFS(Override!$B$11:$B$40,$B138,Override!$D$11:$D$40,15,Override!$E$11:$E$40,"&gt;=0")-COUNTIFS(Override!$B$11:$B$40,$B138,Override!$D$11:$D$40,15,Override!$E$11:$E$40,"&gt;=0",Override!$C$11:$C$40,"MXAU"))&gt;0,SUMIFS(Override!$E$11:$E$40,Override!$B$11:$B$40,$B138,Override!$D$11:$D$40,15)-SUMIFS(Override!$E$11:$E$40,Override!$B$11:$B$40,$B138,Override!$D$11:$D$40,15,Override!$C$11:$C$40,"MXAU"),Override!$Q$173)/'AS51'!$B$3,"")))</f>
        <v/>
      </c>
      <c r="U138" s="77">
        <f>IF(U$13="","",IF($B138="","",IFERROR($C138*$D138*IF((Override!$C$4="ON")*(COUNTIFS(Override!$B$11:$B$40,$B138,Override!$D$11:$D$40,16,Override!$E$11:$E$40,"&gt;=0")-COUNTIFS(Override!$B$11:$B$40,$B138,Override!$D$11:$D$40,16,Override!$E$11:$E$40,"&gt;=0",Override!$C$11:$C$40,"MXAU"))&gt;0,SUMIFS(Override!$E$11:$E$40,Override!$B$11:$B$40,$B138,Override!$D$11:$D$40,16)-SUMIFS(Override!$E$11:$E$40,Override!$B$11:$B$40,$B138,Override!$D$11:$D$40,16,Override!$C$11:$C$40,"MXAU"),Override!$R$173)/'AS51'!$B$3,"")))</f>
        <v/>
      </c>
      <c r="W138" s="77">
        <f>IF(W$13="","",IF($B138="","",IFERROR(F138*$E138/100,"")))</f>
        <v/>
      </c>
      <c r="X138" s="77">
        <f>IF(X$13="","",IF($B138="","",IFERROR(G138*$E138/100,"")))</f>
        <v/>
      </c>
      <c r="Y138" s="77">
        <f>IF(Y$13="","",IF($B138="","",IFERROR(H138*$E138/100,"")))</f>
        <v/>
      </c>
      <c r="Z138" s="77">
        <f>IF(Z$13="","",IF($B138="","",IFERROR(I138*$E138/100,"")))</f>
        <v/>
      </c>
      <c r="AA138" s="77">
        <f>IF(AA$13="","",IF($B138="","",IFERROR(J138*$E138/100,"")))</f>
        <v/>
      </c>
      <c r="AB138" s="77">
        <f>IF(AB$13="","",IF($B138="","",IFERROR(K138*$E138/100,"")))</f>
        <v/>
      </c>
      <c r="AC138" s="77">
        <f>IF(AC$13="","",IF($B138="","",IFERROR(L138*$E138/100,"")))</f>
        <v/>
      </c>
      <c r="AD138" s="77">
        <f>IF(AD$13="","",IF($B138="","",IFERROR(M138*$E138/100,"")))</f>
        <v/>
      </c>
      <c r="AE138" s="77">
        <f>IF(AE$13="","",IF($B138="","",IFERROR(N138*$E138/100,"")))</f>
        <v/>
      </c>
      <c r="AF138" s="77">
        <f>IF(AF$13="","",IF($B138="","",IFERROR(O138*$E138/100,"")))</f>
        <v/>
      </c>
      <c r="AG138" s="77">
        <f>IF(AG$13="","",IF($B138="","",IFERROR(P138*$E138/100,"")))</f>
        <v/>
      </c>
      <c r="AH138" s="77">
        <f>IF(AH$13="","",IF($B138="","",IFERROR(Q138*$E138/100,"")))</f>
        <v/>
      </c>
      <c r="AI138" s="77">
        <f>IF(AI$13="","",IF($B138="","",IFERROR(R138*$E138/100,"")))</f>
        <v/>
      </c>
      <c r="AJ138" s="77">
        <f>IF(AJ$13="","",IF($B138="","",IFERROR(S138*$E138/100,"")))</f>
        <v/>
      </c>
      <c r="AK138" s="77">
        <f>IF(AK$13="","",IF($B138="","",IFERROR(T138*$E138/100,"")))</f>
        <v/>
      </c>
      <c r="AL138" s="77">
        <f>IF(AL$13="","",IF($B138="","",IFERROR(U138*$E138/100,"")))</f>
        <v/>
      </c>
      <c r="AN138" s="77">
        <f>IF($B138="","",SUMIF($F$13:$U$13,"&lt;="&amp;Sector!$D$51,$F138:$U138))</f>
        <v/>
      </c>
      <c r="AO138" s="77">
        <f>IF($B138="","",SUMIF($W$13:$AL$13,"&lt;="&amp;Sector!$D$51,$W138:$AL138))</f>
        <v/>
      </c>
      <c r="AQ138" s="163">
        <f>IF(AQ$13="","",IF($B138="","",IFERROR($C138*$D138*SUMPRODUCT(('Dvd Calendar'!$E$1350:$CZ$1350&gt;AQ$12)*('Dvd Calendar'!$E$1350:$CZ$1350&lt;=AQ$13)*'Dvd Calendar'!$E$1353:$CZ$1353*(('Dvd Calendar'!$E$1355:$CZ$1355='Field Check'!$C$56)*('Field Check'!$C$56&lt;&gt;"")+('Dvd Calendar'!$E$1355:$CZ$1355='Field Check'!$C$57)*('Field Check'!$C$57&lt;&gt;"")))/'AS51'!$B$3,"")))</f>
        <v/>
      </c>
      <c r="AR138" s="163">
        <f>IF(AR$13="","",IF($B138="","",IFERROR($C138*$D138*SUMPRODUCT(('Dvd Calendar'!$E$1350:$CZ$1350&gt;AR$12)*('Dvd Calendar'!$E$1350:$CZ$1350&lt;=AR$13)*'Dvd Calendar'!$E$1353:$CZ$1353*(('Dvd Calendar'!$E$1355:$CZ$1355='Field Check'!$C$56)*('Field Check'!$C$56&lt;&gt;"")+('Dvd Calendar'!$E$1355:$CZ$1355='Field Check'!$C$57)*('Field Check'!$C$57&lt;&gt;"")))/'AS51'!$B$3,"")))</f>
        <v/>
      </c>
      <c r="AS138" s="163">
        <f>IF(AS$13="","",IF($B138="","",IFERROR($C138*$D138*SUMPRODUCT(('Dvd Calendar'!$E$1350:$CZ$1350&gt;AS$12)*('Dvd Calendar'!$E$1350:$CZ$1350&lt;=AS$13)*'Dvd Calendar'!$E$1353:$CZ$1353*(('Dvd Calendar'!$E$1355:$CZ$1355='Field Check'!$C$56)*('Field Check'!$C$56&lt;&gt;"")+('Dvd Calendar'!$E$1355:$CZ$1355='Field Check'!$C$57)*('Field Check'!$C$57&lt;&gt;"")))/'AS51'!$B$3,"")))</f>
        <v/>
      </c>
      <c r="AT138" s="163">
        <f>IF(AT$13="","",IF($B138="","",IFERROR($C138*$D138*SUMPRODUCT(('Dvd Calendar'!$E$1350:$CZ$1350&gt;AT$12)*('Dvd Calendar'!$E$1350:$CZ$1350&lt;=AT$13)*'Dvd Calendar'!$E$1353:$CZ$1353*(('Dvd Calendar'!$E$1355:$CZ$1355='Field Check'!$C$56)*('Field Check'!$C$56&lt;&gt;"")+('Dvd Calendar'!$E$1355:$CZ$1355='Field Check'!$C$57)*('Field Check'!$C$57&lt;&gt;"")))/'AS51'!$B$3,"")))</f>
        <v/>
      </c>
      <c r="AU138" s="163">
        <f>IF(AU$13="","",IF($B138="","",IFERROR($C138*$D138*SUMPRODUCT(('Dvd Calendar'!$E$1350:$CZ$1350&gt;AU$12)*('Dvd Calendar'!$E$1350:$CZ$1350&lt;=AU$13)*'Dvd Calendar'!$E$1353:$CZ$1353*(('Dvd Calendar'!$E$1355:$CZ$1355='Field Check'!$C$56)*('Field Check'!$C$56&lt;&gt;"")+('Dvd Calendar'!$E$1355:$CZ$1355='Field Check'!$C$57)*('Field Check'!$C$57&lt;&gt;"")))/'AS51'!$B$3,"")))</f>
        <v/>
      </c>
      <c r="AV138" s="163">
        <f>IF(AV$13="","",IF($B138="","",IFERROR($C138*$D138*SUMPRODUCT(('Dvd Calendar'!$E$1350:$CZ$1350&gt;AV$12)*('Dvd Calendar'!$E$1350:$CZ$1350&lt;=AV$13)*'Dvd Calendar'!$E$1353:$CZ$1353*(('Dvd Calendar'!$E$1355:$CZ$1355='Field Check'!$C$56)*('Field Check'!$C$56&lt;&gt;"")+('Dvd Calendar'!$E$1355:$CZ$1355='Field Check'!$C$57)*('Field Check'!$C$57&lt;&gt;"")))/'AS51'!$B$3,"")))</f>
        <v/>
      </c>
      <c r="AW138" s="163">
        <f>IF(AW$13="","",IF($B138="","",IFERROR($C138*$D138*SUMPRODUCT(('Dvd Calendar'!$E$1350:$CZ$1350&gt;AW$12)*('Dvd Calendar'!$E$1350:$CZ$1350&lt;=AW$13)*'Dvd Calendar'!$E$1353:$CZ$1353*(('Dvd Calendar'!$E$1355:$CZ$1355='Field Check'!$C$56)*('Field Check'!$C$56&lt;&gt;"")+('Dvd Calendar'!$E$1355:$CZ$1355='Field Check'!$C$57)*('Field Check'!$C$57&lt;&gt;"")))/'AS51'!$B$3,"")))</f>
        <v/>
      </c>
      <c r="AX138" s="163">
        <f>IF(AX$13="","",IF($B138="","",IFERROR($C138*$D138*SUMPRODUCT(('Dvd Calendar'!$E$1350:$CZ$1350&gt;AX$12)*('Dvd Calendar'!$E$1350:$CZ$1350&lt;=AX$13)*'Dvd Calendar'!$E$1353:$CZ$1353*(('Dvd Calendar'!$E$1355:$CZ$1355='Field Check'!$C$56)*('Field Check'!$C$56&lt;&gt;"")+('Dvd Calendar'!$E$1355:$CZ$1355='Field Check'!$C$57)*('Field Check'!$C$57&lt;&gt;"")))/'AS51'!$B$3,"")))</f>
        <v/>
      </c>
      <c r="AY138" s="163">
        <f>IF(AY$13="","",IF($B138="","",IFERROR($C138*$D138*SUMPRODUCT(('Dvd Calendar'!$E$1350:$CZ$1350&gt;AY$12)*('Dvd Calendar'!$E$1350:$CZ$1350&lt;=AY$13)*'Dvd Calendar'!$E$1353:$CZ$1353*(('Dvd Calendar'!$E$1355:$CZ$1355='Field Check'!$C$56)*('Field Check'!$C$56&lt;&gt;"")+('Dvd Calendar'!$E$1355:$CZ$1355='Field Check'!$C$57)*('Field Check'!$C$57&lt;&gt;"")))/'AS51'!$B$3,"")))</f>
        <v/>
      </c>
      <c r="AZ138" s="163">
        <f>IF(AZ$13="","",IF($B138="","",IFERROR($C138*$D138*SUMPRODUCT(('Dvd Calendar'!$E$1350:$CZ$1350&gt;AZ$12)*('Dvd Calendar'!$E$1350:$CZ$1350&lt;=AZ$13)*'Dvd Calendar'!$E$1353:$CZ$1353*(('Dvd Calendar'!$E$1355:$CZ$1355='Field Check'!$C$56)*('Field Check'!$C$56&lt;&gt;"")+('Dvd Calendar'!$E$1355:$CZ$1355='Field Check'!$C$57)*('Field Check'!$C$57&lt;&gt;"")))/'AS51'!$B$3,"")))</f>
        <v/>
      </c>
      <c r="BA138" s="163">
        <f>IF(BA$13="","",IF($B138="","",IFERROR($C138*$D138*SUMPRODUCT(('Dvd Calendar'!$E$1350:$CZ$1350&gt;BA$12)*('Dvd Calendar'!$E$1350:$CZ$1350&lt;=BA$13)*'Dvd Calendar'!$E$1353:$CZ$1353*(('Dvd Calendar'!$E$1355:$CZ$1355='Field Check'!$C$56)*('Field Check'!$C$56&lt;&gt;"")+('Dvd Calendar'!$E$1355:$CZ$1355='Field Check'!$C$57)*('Field Check'!$C$57&lt;&gt;"")))/'AS51'!$B$3,"")))</f>
        <v/>
      </c>
      <c r="BB138" s="163">
        <f>IF(BB$13="","",IF($B138="","",IFERROR($C138*$D138*SUMPRODUCT(('Dvd Calendar'!$E$1350:$CZ$1350&gt;BB$12)*('Dvd Calendar'!$E$1350:$CZ$1350&lt;=BB$13)*'Dvd Calendar'!$E$1353:$CZ$1353*(('Dvd Calendar'!$E$1355:$CZ$1355='Field Check'!$C$56)*('Field Check'!$C$56&lt;&gt;"")+('Dvd Calendar'!$E$1355:$CZ$1355='Field Check'!$C$57)*('Field Check'!$C$57&lt;&gt;"")))/'AS51'!$B$3,"")))</f>
        <v/>
      </c>
      <c r="BC138" s="163">
        <f>IF(BC$13="","",IF($B138="","",IFERROR($C138*$D138*SUMPRODUCT(('Dvd Calendar'!$E$1350:$CZ$1350&gt;BC$12)*('Dvd Calendar'!$E$1350:$CZ$1350&lt;=BC$13)*'Dvd Calendar'!$E$1353:$CZ$1353*(('Dvd Calendar'!$E$1355:$CZ$1355='Field Check'!$C$56)*('Field Check'!$C$56&lt;&gt;"")+('Dvd Calendar'!$E$1355:$CZ$1355='Field Check'!$C$57)*('Field Check'!$C$57&lt;&gt;"")))/'AS51'!$B$3,"")))</f>
        <v/>
      </c>
      <c r="BD138" s="163">
        <f>IF(BD$13="","",IF($B138="","",IFERROR($C138*$D138*SUMPRODUCT(('Dvd Calendar'!$E$1350:$CZ$1350&gt;BD$12)*('Dvd Calendar'!$E$1350:$CZ$1350&lt;=BD$13)*'Dvd Calendar'!$E$1353:$CZ$1353*(('Dvd Calendar'!$E$1355:$CZ$1355='Field Check'!$C$56)*('Field Check'!$C$56&lt;&gt;"")+('Dvd Calendar'!$E$1355:$CZ$1355='Field Check'!$C$57)*('Field Check'!$C$57&lt;&gt;"")))/'AS51'!$B$3,"")))</f>
        <v/>
      </c>
      <c r="BE138" s="163">
        <f>IF(BE$13="","",IF($B138="","",IFERROR($C138*$D138*SUMPRODUCT(('Dvd Calendar'!$E$1350:$CZ$1350&gt;BE$12)*('Dvd Calendar'!$E$1350:$CZ$1350&lt;=BE$13)*'Dvd Calendar'!$E$1353:$CZ$1353*(('Dvd Calendar'!$E$1355:$CZ$1355='Field Check'!$C$56)*('Field Check'!$C$56&lt;&gt;"")+('Dvd Calendar'!$E$1355:$CZ$1355='Field Check'!$C$57)*('Field Check'!$C$57&lt;&gt;"")))/'AS51'!$B$3,"")))</f>
        <v/>
      </c>
      <c r="BF138" s="163">
        <f>IF(BF$13="","",IF($B138="","",IFERROR($C138*$D138*SUMPRODUCT(('Dvd Calendar'!$E$1350:$CZ$1350&gt;BF$12)*('Dvd Calendar'!$E$1350:$CZ$1350&lt;=BF$13)*'Dvd Calendar'!$E$1353:$CZ$1353*(('Dvd Calendar'!$E$1355:$CZ$1355='Field Check'!$C$56)*('Field Check'!$C$56&lt;&gt;"")+('Dvd Calendar'!$E$1355:$CZ$1355='Field Check'!$C$57)*('Field Check'!$C$57&lt;&gt;"")))/'AS51'!$B$3,"")))</f>
        <v/>
      </c>
      <c r="BH138" s="163">
        <f>IF(BH$13="","",IF($B138="","",IFERROR(AQ138*$E138/100,"")))</f>
        <v/>
      </c>
      <c r="BI138" s="163">
        <f>IF(BI$13="","",IF($B138="","",IFERROR(AR138*$E138/100,"")))</f>
        <v/>
      </c>
      <c r="BJ138" s="163">
        <f>IF(BJ$13="","",IF($B138="","",IFERROR(AS138*$E138/100,"")))</f>
        <v/>
      </c>
      <c r="BK138" s="163">
        <f>IF(BK$13="","",IF($B138="","",IFERROR(AT138*$E138/100,"")))</f>
        <v/>
      </c>
      <c r="BL138" s="163">
        <f>IF(BL$13="","",IF($B138="","",IFERROR(AU138*$E138/100,"")))</f>
        <v/>
      </c>
      <c r="BM138" s="163">
        <f>IF(BM$13="","",IF($B138="","",IFERROR(AV138*$E138/100,"")))</f>
        <v/>
      </c>
      <c r="BN138" s="163">
        <f>IF(BN$13="","",IF($B138="","",IFERROR(AW138*$E138/100,"")))</f>
        <v/>
      </c>
      <c r="BO138" s="163">
        <f>IF(BO$13="","",IF($B138="","",IFERROR(AX138*$E138/100,"")))</f>
        <v/>
      </c>
      <c r="BP138" s="163">
        <f>IF(BP$13="","",IF($B138="","",IFERROR(AY138*$E138/100,"")))</f>
        <v/>
      </c>
      <c r="BQ138" s="163">
        <f>IF(BQ$13="","",IF($B138="","",IFERROR(AZ138*$E138/100,"")))</f>
        <v/>
      </c>
      <c r="BR138" s="163">
        <f>IF(BR$13="","",IF($B138="","",IFERROR(BA138*$E138/100,"")))</f>
        <v/>
      </c>
      <c r="BS138" s="163">
        <f>IF(BS$13="","",IF($B138="","",IFERROR(BB138*$E138/100,"")))</f>
        <v/>
      </c>
      <c r="BT138" s="163">
        <f>IF(BT$13="","",IF($B138="","",IFERROR(BC138*$E138/100,"")))</f>
        <v/>
      </c>
      <c r="BU138" s="163">
        <f>IF(BU$13="","",IF($B138="","",IFERROR(BD138*$E138/100,"")))</f>
        <v/>
      </c>
      <c r="BV138" s="163">
        <f>IF(BV$13="","",IF($B138="","",IFERROR(BE138*$E138/100,"")))</f>
        <v/>
      </c>
      <c r="BW138" s="163">
        <f>IF(BW$13="","",IF($B138="","",IFERROR(BF138*$E138/100,"")))</f>
        <v/>
      </c>
    </row>
    <row r="139">
      <c r="B139" s="126">
        <f>IF('AS51'!$C$129="","",'AS51'!$C$129)</f>
        <v/>
      </c>
      <c r="C139" s="74">
        <f>IF('AS51'!$B$129="","",'AS51'!$B$129)</f>
        <v/>
      </c>
      <c r="D139" s="75">
        <f>IFERROR('AS51'!$Q$129,1)</f>
        <v/>
      </c>
      <c r="E139" s="76">
        <f>IF($B139="","",IF(ISNUMBER('AS51'!$I$129),'AS51'!$I$129,'Index Summary'!$C$7))</f>
        <v/>
      </c>
      <c r="F139" s="77">
        <f>IF(F$13="","",IF($B139="","",IFERROR($C139*$D139*IF((Override!$C$4="ON")*(COUNTIFS(Override!$B$11:$B$40,$B139,Override!$D$11:$D$40,1,Override!$E$11:$E$40,"&gt;=0")-COUNTIFS(Override!$B$11:$B$40,$B139,Override!$D$11:$D$40,1,Override!$E$11:$E$40,"&gt;=0",Override!$C$11:$C$40,"MXAU"))&gt;0,SUMIFS(Override!$E$11:$E$40,Override!$B$11:$B$40,$B139,Override!$D$11:$D$40,1)-SUMIFS(Override!$E$11:$E$40,Override!$B$11:$B$40,$B139,Override!$D$11:$D$40,1,Override!$C$11:$C$40,"MXAU"),Override!$C$174)/'AS51'!$B$3,"")))</f>
        <v/>
      </c>
      <c r="G139" s="77">
        <f>IF(G$13="","",IF($B139="","",IFERROR($C139*$D139*IF((Override!$C$4="ON")*(COUNTIFS(Override!$B$11:$B$40,$B139,Override!$D$11:$D$40,2,Override!$E$11:$E$40,"&gt;=0")-COUNTIFS(Override!$B$11:$B$40,$B139,Override!$D$11:$D$40,2,Override!$E$11:$E$40,"&gt;=0",Override!$C$11:$C$40,"MXAU"))&gt;0,SUMIFS(Override!$E$11:$E$40,Override!$B$11:$B$40,$B139,Override!$D$11:$D$40,2)-SUMIFS(Override!$E$11:$E$40,Override!$B$11:$B$40,$B139,Override!$D$11:$D$40,2,Override!$C$11:$C$40,"MXAU"),Override!$D$174)/'AS51'!$B$3,"")))</f>
        <v/>
      </c>
      <c r="H139" s="77">
        <f>IF(H$13="","",IF($B139="","",IFERROR($C139*$D139*IF((Override!$C$4="ON")*(COUNTIFS(Override!$B$11:$B$40,$B139,Override!$D$11:$D$40,3,Override!$E$11:$E$40,"&gt;=0")-COUNTIFS(Override!$B$11:$B$40,$B139,Override!$D$11:$D$40,3,Override!$E$11:$E$40,"&gt;=0",Override!$C$11:$C$40,"MXAU"))&gt;0,SUMIFS(Override!$E$11:$E$40,Override!$B$11:$B$40,$B139,Override!$D$11:$D$40,3)-SUMIFS(Override!$E$11:$E$40,Override!$B$11:$B$40,$B139,Override!$D$11:$D$40,3,Override!$C$11:$C$40,"MXAU"),Override!$E$174)/'AS51'!$B$3,"")))</f>
        <v/>
      </c>
      <c r="I139" s="77">
        <f>IF(I$13="","",IF($B139="","",IFERROR($C139*$D139*IF((Override!$C$4="ON")*(COUNTIFS(Override!$B$11:$B$40,$B139,Override!$D$11:$D$40,4,Override!$E$11:$E$40,"&gt;=0")-COUNTIFS(Override!$B$11:$B$40,$B139,Override!$D$11:$D$40,4,Override!$E$11:$E$40,"&gt;=0",Override!$C$11:$C$40,"MXAU"))&gt;0,SUMIFS(Override!$E$11:$E$40,Override!$B$11:$B$40,$B139,Override!$D$11:$D$40,4)-SUMIFS(Override!$E$11:$E$40,Override!$B$11:$B$40,$B139,Override!$D$11:$D$40,4,Override!$C$11:$C$40,"MXAU"),Override!$F$174)/'AS51'!$B$3,"")))</f>
        <v/>
      </c>
      <c r="J139" s="77">
        <f>IF(J$13="","",IF($B139="","",IFERROR($C139*$D139*IF((Override!$C$4="ON")*(COUNTIFS(Override!$B$11:$B$40,$B139,Override!$D$11:$D$40,5,Override!$E$11:$E$40,"&gt;=0")-COUNTIFS(Override!$B$11:$B$40,$B139,Override!$D$11:$D$40,5,Override!$E$11:$E$40,"&gt;=0",Override!$C$11:$C$40,"MXAU"))&gt;0,SUMIFS(Override!$E$11:$E$40,Override!$B$11:$B$40,$B139,Override!$D$11:$D$40,5)-SUMIFS(Override!$E$11:$E$40,Override!$B$11:$B$40,$B139,Override!$D$11:$D$40,5,Override!$C$11:$C$40,"MXAU"),Override!$G$174)/'AS51'!$B$3,"")))</f>
        <v/>
      </c>
      <c r="K139" s="77">
        <f>IF(K$13="","",IF($B139="","",IFERROR($C139*$D139*IF((Override!$C$4="ON")*(COUNTIFS(Override!$B$11:$B$40,$B139,Override!$D$11:$D$40,6,Override!$E$11:$E$40,"&gt;=0")-COUNTIFS(Override!$B$11:$B$40,$B139,Override!$D$11:$D$40,6,Override!$E$11:$E$40,"&gt;=0",Override!$C$11:$C$40,"MXAU"))&gt;0,SUMIFS(Override!$E$11:$E$40,Override!$B$11:$B$40,$B139,Override!$D$11:$D$40,6)-SUMIFS(Override!$E$11:$E$40,Override!$B$11:$B$40,$B139,Override!$D$11:$D$40,6,Override!$C$11:$C$40,"MXAU"),Override!$H$174)/'AS51'!$B$3,"")))</f>
        <v/>
      </c>
      <c r="L139" s="77">
        <f>IF(L$13="","",IF($B139="","",IFERROR($C139*$D139*IF((Override!$C$4="ON")*(COUNTIFS(Override!$B$11:$B$40,$B139,Override!$D$11:$D$40,7,Override!$E$11:$E$40,"&gt;=0")-COUNTIFS(Override!$B$11:$B$40,$B139,Override!$D$11:$D$40,7,Override!$E$11:$E$40,"&gt;=0",Override!$C$11:$C$40,"MXAU"))&gt;0,SUMIFS(Override!$E$11:$E$40,Override!$B$11:$B$40,$B139,Override!$D$11:$D$40,7)-SUMIFS(Override!$E$11:$E$40,Override!$B$11:$B$40,$B139,Override!$D$11:$D$40,7,Override!$C$11:$C$40,"MXAU"),Override!$I$174)/'AS51'!$B$3,"")))</f>
        <v/>
      </c>
      <c r="M139" s="77">
        <f>IF(M$13="","",IF($B139="","",IFERROR($C139*$D139*IF((Override!$C$4="ON")*(COUNTIFS(Override!$B$11:$B$40,$B139,Override!$D$11:$D$40,8,Override!$E$11:$E$40,"&gt;=0")-COUNTIFS(Override!$B$11:$B$40,$B139,Override!$D$11:$D$40,8,Override!$E$11:$E$40,"&gt;=0",Override!$C$11:$C$40,"MXAU"))&gt;0,SUMIFS(Override!$E$11:$E$40,Override!$B$11:$B$40,$B139,Override!$D$11:$D$40,8)-SUMIFS(Override!$E$11:$E$40,Override!$B$11:$B$40,$B139,Override!$D$11:$D$40,8,Override!$C$11:$C$40,"MXAU"),Override!$J$174)/'AS51'!$B$3,"")))</f>
        <v/>
      </c>
      <c r="N139" s="77">
        <f>IF(N$13="","",IF($B139="","",IFERROR($C139*$D139*IF((Override!$C$4="ON")*(COUNTIFS(Override!$B$11:$B$40,$B139,Override!$D$11:$D$40,9,Override!$E$11:$E$40,"&gt;=0")-COUNTIFS(Override!$B$11:$B$40,$B139,Override!$D$11:$D$40,9,Override!$E$11:$E$40,"&gt;=0",Override!$C$11:$C$40,"MXAU"))&gt;0,SUMIFS(Override!$E$11:$E$40,Override!$B$11:$B$40,$B139,Override!$D$11:$D$40,9)-SUMIFS(Override!$E$11:$E$40,Override!$B$11:$B$40,$B139,Override!$D$11:$D$40,9,Override!$C$11:$C$40,"MXAU"),Override!$K$174)/'AS51'!$B$3,"")))</f>
        <v/>
      </c>
      <c r="O139" s="77">
        <f>IF(O$13="","",IF($B139="","",IFERROR($C139*$D139*IF((Override!$C$4="ON")*(COUNTIFS(Override!$B$11:$B$40,$B139,Override!$D$11:$D$40,10,Override!$E$11:$E$40,"&gt;=0")-COUNTIFS(Override!$B$11:$B$40,$B139,Override!$D$11:$D$40,10,Override!$E$11:$E$40,"&gt;=0",Override!$C$11:$C$40,"MXAU"))&gt;0,SUMIFS(Override!$E$11:$E$40,Override!$B$11:$B$40,$B139,Override!$D$11:$D$40,10)-SUMIFS(Override!$E$11:$E$40,Override!$B$11:$B$40,$B139,Override!$D$11:$D$40,10,Override!$C$11:$C$40,"MXAU"),Override!$L$174)/'AS51'!$B$3,"")))</f>
        <v/>
      </c>
      <c r="P139" s="77">
        <f>IF(P$13="","",IF($B139="","",IFERROR($C139*$D139*IF((Override!$C$4="ON")*(COUNTIFS(Override!$B$11:$B$40,$B139,Override!$D$11:$D$40,11,Override!$E$11:$E$40,"&gt;=0")-COUNTIFS(Override!$B$11:$B$40,$B139,Override!$D$11:$D$40,11,Override!$E$11:$E$40,"&gt;=0",Override!$C$11:$C$40,"MXAU"))&gt;0,SUMIFS(Override!$E$11:$E$40,Override!$B$11:$B$40,$B139,Override!$D$11:$D$40,11)-SUMIFS(Override!$E$11:$E$40,Override!$B$11:$B$40,$B139,Override!$D$11:$D$40,11,Override!$C$11:$C$40,"MXAU"),Override!$M$174)/'AS51'!$B$3,"")))</f>
        <v/>
      </c>
      <c r="Q139" s="77">
        <f>IF(Q$13="","",IF($B139="","",IFERROR($C139*$D139*IF((Override!$C$4="ON")*(COUNTIFS(Override!$B$11:$B$40,$B139,Override!$D$11:$D$40,12,Override!$E$11:$E$40,"&gt;=0")-COUNTIFS(Override!$B$11:$B$40,$B139,Override!$D$11:$D$40,12,Override!$E$11:$E$40,"&gt;=0",Override!$C$11:$C$40,"MXAU"))&gt;0,SUMIFS(Override!$E$11:$E$40,Override!$B$11:$B$40,$B139,Override!$D$11:$D$40,12)-SUMIFS(Override!$E$11:$E$40,Override!$B$11:$B$40,$B139,Override!$D$11:$D$40,12,Override!$C$11:$C$40,"MXAU"),Override!$N$174)/'AS51'!$B$3,"")))</f>
        <v/>
      </c>
      <c r="R139" s="77">
        <f>IF(R$13="","",IF($B139="","",IFERROR($C139*$D139*IF((Override!$C$4="ON")*(COUNTIFS(Override!$B$11:$B$40,$B139,Override!$D$11:$D$40,13,Override!$E$11:$E$40,"&gt;=0")-COUNTIFS(Override!$B$11:$B$40,$B139,Override!$D$11:$D$40,13,Override!$E$11:$E$40,"&gt;=0",Override!$C$11:$C$40,"MXAU"))&gt;0,SUMIFS(Override!$E$11:$E$40,Override!$B$11:$B$40,$B139,Override!$D$11:$D$40,13)-SUMIFS(Override!$E$11:$E$40,Override!$B$11:$B$40,$B139,Override!$D$11:$D$40,13,Override!$C$11:$C$40,"MXAU"),Override!$O$174)/'AS51'!$B$3,"")))</f>
        <v/>
      </c>
      <c r="S139" s="77">
        <f>IF(S$13="","",IF($B139="","",IFERROR($C139*$D139*IF((Override!$C$4="ON")*(COUNTIFS(Override!$B$11:$B$40,$B139,Override!$D$11:$D$40,14,Override!$E$11:$E$40,"&gt;=0")-COUNTIFS(Override!$B$11:$B$40,$B139,Override!$D$11:$D$40,14,Override!$E$11:$E$40,"&gt;=0",Override!$C$11:$C$40,"MXAU"))&gt;0,SUMIFS(Override!$E$11:$E$40,Override!$B$11:$B$40,$B139,Override!$D$11:$D$40,14)-SUMIFS(Override!$E$11:$E$40,Override!$B$11:$B$40,$B139,Override!$D$11:$D$40,14,Override!$C$11:$C$40,"MXAU"),Override!$P$174)/'AS51'!$B$3,"")))</f>
        <v/>
      </c>
      <c r="T139" s="77">
        <f>IF(T$13="","",IF($B139="","",IFERROR($C139*$D139*IF((Override!$C$4="ON")*(COUNTIFS(Override!$B$11:$B$40,$B139,Override!$D$11:$D$40,15,Override!$E$11:$E$40,"&gt;=0")-COUNTIFS(Override!$B$11:$B$40,$B139,Override!$D$11:$D$40,15,Override!$E$11:$E$40,"&gt;=0",Override!$C$11:$C$40,"MXAU"))&gt;0,SUMIFS(Override!$E$11:$E$40,Override!$B$11:$B$40,$B139,Override!$D$11:$D$40,15)-SUMIFS(Override!$E$11:$E$40,Override!$B$11:$B$40,$B139,Override!$D$11:$D$40,15,Override!$C$11:$C$40,"MXAU"),Override!$Q$174)/'AS51'!$B$3,"")))</f>
        <v/>
      </c>
      <c r="U139" s="77">
        <f>IF(U$13="","",IF($B139="","",IFERROR($C139*$D139*IF((Override!$C$4="ON")*(COUNTIFS(Override!$B$11:$B$40,$B139,Override!$D$11:$D$40,16,Override!$E$11:$E$40,"&gt;=0")-COUNTIFS(Override!$B$11:$B$40,$B139,Override!$D$11:$D$40,16,Override!$E$11:$E$40,"&gt;=0",Override!$C$11:$C$40,"MXAU"))&gt;0,SUMIFS(Override!$E$11:$E$40,Override!$B$11:$B$40,$B139,Override!$D$11:$D$40,16)-SUMIFS(Override!$E$11:$E$40,Override!$B$11:$B$40,$B139,Override!$D$11:$D$40,16,Override!$C$11:$C$40,"MXAU"),Override!$R$174)/'AS51'!$B$3,"")))</f>
        <v/>
      </c>
      <c r="W139" s="77">
        <f>IF(W$13="","",IF($B139="","",IFERROR(F139*$E139/100,"")))</f>
        <v/>
      </c>
      <c r="X139" s="77">
        <f>IF(X$13="","",IF($B139="","",IFERROR(G139*$E139/100,"")))</f>
        <v/>
      </c>
      <c r="Y139" s="77">
        <f>IF(Y$13="","",IF($B139="","",IFERROR(H139*$E139/100,"")))</f>
        <v/>
      </c>
      <c r="Z139" s="77">
        <f>IF(Z$13="","",IF($B139="","",IFERROR(I139*$E139/100,"")))</f>
        <v/>
      </c>
      <c r="AA139" s="77">
        <f>IF(AA$13="","",IF($B139="","",IFERROR(J139*$E139/100,"")))</f>
        <v/>
      </c>
      <c r="AB139" s="77">
        <f>IF(AB$13="","",IF($B139="","",IFERROR(K139*$E139/100,"")))</f>
        <v/>
      </c>
      <c r="AC139" s="77">
        <f>IF(AC$13="","",IF($B139="","",IFERROR(L139*$E139/100,"")))</f>
        <v/>
      </c>
      <c r="AD139" s="77">
        <f>IF(AD$13="","",IF($B139="","",IFERROR(M139*$E139/100,"")))</f>
        <v/>
      </c>
      <c r="AE139" s="77">
        <f>IF(AE$13="","",IF($B139="","",IFERROR(N139*$E139/100,"")))</f>
        <v/>
      </c>
      <c r="AF139" s="77">
        <f>IF(AF$13="","",IF($B139="","",IFERROR(O139*$E139/100,"")))</f>
        <v/>
      </c>
      <c r="AG139" s="77">
        <f>IF(AG$13="","",IF($B139="","",IFERROR(P139*$E139/100,"")))</f>
        <v/>
      </c>
      <c r="AH139" s="77">
        <f>IF(AH$13="","",IF($B139="","",IFERROR(Q139*$E139/100,"")))</f>
        <v/>
      </c>
      <c r="AI139" s="77">
        <f>IF(AI$13="","",IF($B139="","",IFERROR(R139*$E139/100,"")))</f>
        <v/>
      </c>
      <c r="AJ139" s="77">
        <f>IF(AJ$13="","",IF($B139="","",IFERROR(S139*$E139/100,"")))</f>
        <v/>
      </c>
      <c r="AK139" s="77">
        <f>IF(AK$13="","",IF($B139="","",IFERROR(T139*$E139/100,"")))</f>
        <v/>
      </c>
      <c r="AL139" s="77">
        <f>IF(AL$13="","",IF($B139="","",IFERROR(U139*$E139/100,"")))</f>
        <v/>
      </c>
      <c r="AN139" s="77">
        <f>IF($B139="","",SUMIF($F$13:$U$13,"&lt;="&amp;Sector!$D$51,$F139:$U139))</f>
        <v/>
      </c>
      <c r="AO139" s="77">
        <f>IF($B139="","",SUMIF($W$13:$AL$13,"&lt;="&amp;Sector!$D$51,$W139:$AL139))</f>
        <v/>
      </c>
      <c r="AQ139" s="163">
        <f>IF(AQ$13="","",IF($B139="","",IFERROR($C139*$D139*SUMPRODUCT(('Dvd Calendar'!$E$1361:$CZ$1361&gt;AQ$12)*('Dvd Calendar'!$E$1361:$CZ$1361&lt;=AQ$13)*'Dvd Calendar'!$E$1364:$CZ$1364*(('Dvd Calendar'!$E$1366:$CZ$1366='Field Check'!$C$56)*('Field Check'!$C$56&lt;&gt;"")+('Dvd Calendar'!$E$1366:$CZ$1366='Field Check'!$C$57)*('Field Check'!$C$57&lt;&gt;"")))/'AS51'!$B$3,"")))</f>
        <v/>
      </c>
      <c r="AR139" s="163">
        <f>IF(AR$13="","",IF($B139="","",IFERROR($C139*$D139*SUMPRODUCT(('Dvd Calendar'!$E$1361:$CZ$1361&gt;AR$12)*('Dvd Calendar'!$E$1361:$CZ$1361&lt;=AR$13)*'Dvd Calendar'!$E$1364:$CZ$1364*(('Dvd Calendar'!$E$1366:$CZ$1366='Field Check'!$C$56)*('Field Check'!$C$56&lt;&gt;"")+('Dvd Calendar'!$E$1366:$CZ$1366='Field Check'!$C$57)*('Field Check'!$C$57&lt;&gt;"")))/'AS51'!$B$3,"")))</f>
        <v/>
      </c>
      <c r="AS139" s="163">
        <f>IF(AS$13="","",IF($B139="","",IFERROR($C139*$D139*SUMPRODUCT(('Dvd Calendar'!$E$1361:$CZ$1361&gt;AS$12)*('Dvd Calendar'!$E$1361:$CZ$1361&lt;=AS$13)*'Dvd Calendar'!$E$1364:$CZ$1364*(('Dvd Calendar'!$E$1366:$CZ$1366='Field Check'!$C$56)*('Field Check'!$C$56&lt;&gt;"")+('Dvd Calendar'!$E$1366:$CZ$1366='Field Check'!$C$57)*('Field Check'!$C$57&lt;&gt;"")))/'AS51'!$B$3,"")))</f>
        <v/>
      </c>
      <c r="AT139" s="163">
        <f>IF(AT$13="","",IF($B139="","",IFERROR($C139*$D139*SUMPRODUCT(('Dvd Calendar'!$E$1361:$CZ$1361&gt;AT$12)*('Dvd Calendar'!$E$1361:$CZ$1361&lt;=AT$13)*'Dvd Calendar'!$E$1364:$CZ$1364*(('Dvd Calendar'!$E$1366:$CZ$1366='Field Check'!$C$56)*('Field Check'!$C$56&lt;&gt;"")+('Dvd Calendar'!$E$1366:$CZ$1366='Field Check'!$C$57)*('Field Check'!$C$57&lt;&gt;"")))/'AS51'!$B$3,"")))</f>
        <v/>
      </c>
      <c r="AU139" s="163">
        <f>IF(AU$13="","",IF($B139="","",IFERROR($C139*$D139*SUMPRODUCT(('Dvd Calendar'!$E$1361:$CZ$1361&gt;AU$12)*('Dvd Calendar'!$E$1361:$CZ$1361&lt;=AU$13)*'Dvd Calendar'!$E$1364:$CZ$1364*(('Dvd Calendar'!$E$1366:$CZ$1366='Field Check'!$C$56)*('Field Check'!$C$56&lt;&gt;"")+('Dvd Calendar'!$E$1366:$CZ$1366='Field Check'!$C$57)*('Field Check'!$C$57&lt;&gt;"")))/'AS51'!$B$3,"")))</f>
        <v/>
      </c>
      <c r="AV139" s="163">
        <f>IF(AV$13="","",IF($B139="","",IFERROR($C139*$D139*SUMPRODUCT(('Dvd Calendar'!$E$1361:$CZ$1361&gt;AV$12)*('Dvd Calendar'!$E$1361:$CZ$1361&lt;=AV$13)*'Dvd Calendar'!$E$1364:$CZ$1364*(('Dvd Calendar'!$E$1366:$CZ$1366='Field Check'!$C$56)*('Field Check'!$C$56&lt;&gt;"")+('Dvd Calendar'!$E$1366:$CZ$1366='Field Check'!$C$57)*('Field Check'!$C$57&lt;&gt;"")))/'AS51'!$B$3,"")))</f>
        <v/>
      </c>
      <c r="AW139" s="163">
        <f>IF(AW$13="","",IF($B139="","",IFERROR($C139*$D139*SUMPRODUCT(('Dvd Calendar'!$E$1361:$CZ$1361&gt;AW$12)*('Dvd Calendar'!$E$1361:$CZ$1361&lt;=AW$13)*'Dvd Calendar'!$E$1364:$CZ$1364*(('Dvd Calendar'!$E$1366:$CZ$1366='Field Check'!$C$56)*('Field Check'!$C$56&lt;&gt;"")+('Dvd Calendar'!$E$1366:$CZ$1366='Field Check'!$C$57)*('Field Check'!$C$57&lt;&gt;"")))/'AS51'!$B$3,"")))</f>
        <v/>
      </c>
      <c r="AX139" s="163">
        <f>IF(AX$13="","",IF($B139="","",IFERROR($C139*$D139*SUMPRODUCT(('Dvd Calendar'!$E$1361:$CZ$1361&gt;AX$12)*('Dvd Calendar'!$E$1361:$CZ$1361&lt;=AX$13)*'Dvd Calendar'!$E$1364:$CZ$1364*(('Dvd Calendar'!$E$1366:$CZ$1366='Field Check'!$C$56)*('Field Check'!$C$56&lt;&gt;"")+('Dvd Calendar'!$E$1366:$CZ$1366='Field Check'!$C$57)*('Field Check'!$C$57&lt;&gt;"")))/'AS51'!$B$3,"")))</f>
        <v/>
      </c>
      <c r="AY139" s="163">
        <f>IF(AY$13="","",IF($B139="","",IFERROR($C139*$D139*SUMPRODUCT(('Dvd Calendar'!$E$1361:$CZ$1361&gt;AY$12)*('Dvd Calendar'!$E$1361:$CZ$1361&lt;=AY$13)*'Dvd Calendar'!$E$1364:$CZ$1364*(('Dvd Calendar'!$E$1366:$CZ$1366='Field Check'!$C$56)*('Field Check'!$C$56&lt;&gt;"")+('Dvd Calendar'!$E$1366:$CZ$1366='Field Check'!$C$57)*('Field Check'!$C$57&lt;&gt;"")))/'AS51'!$B$3,"")))</f>
        <v/>
      </c>
      <c r="AZ139" s="163">
        <f>IF(AZ$13="","",IF($B139="","",IFERROR($C139*$D139*SUMPRODUCT(('Dvd Calendar'!$E$1361:$CZ$1361&gt;AZ$12)*('Dvd Calendar'!$E$1361:$CZ$1361&lt;=AZ$13)*'Dvd Calendar'!$E$1364:$CZ$1364*(('Dvd Calendar'!$E$1366:$CZ$1366='Field Check'!$C$56)*('Field Check'!$C$56&lt;&gt;"")+('Dvd Calendar'!$E$1366:$CZ$1366='Field Check'!$C$57)*('Field Check'!$C$57&lt;&gt;"")))/'AS51'!$B$3,"")))</f>
        <v/>
      </c>
      <c r="BA139" s="163">
        <f>IF(BA$13="","",IF($B139="","",IFERROR($C139*$D139*SUMPRODUCT(('Dvd Calendar'!$E$1361:$CZ$1361&gt;BA$12)*('Dvd Calendar'!$E$1361:$CZ$1361&lt;=BA$13)*'Dvd Calendar'!$E$1364:$CZ$1364*(('Dvd Calendar'!$E$1366:$CZ$1366='Field Check'!$C$56)*('Field Check'!$C$56&lt;&gt;"")+('Dvd Calendar'!$E$1366:$CZ$1366='Field Check'!$C$57)*('Field Check'!$C$57&lt;&gt;"")))/'AS51'!$B$3,"")))</f>
        <v/>
      </c>
      <c r="BB139" s="163">
        <f>IF(BB$13="","",IF($B139="","",IFERROR($C139*$D139*SUMPRODUCT(('Dvd Calendar'!$E$1361:$CZ$1361&gt;BB$12)*('Dvd Calendar'!$E$1361:$CZ$1361&lt;=BB$13)*'Dvd Calendar'!$E$1364:$CZ$1364*(('Dvd Calendar'!$E$1366:$CZ$1366='Field Check'!$C$56)*('Field Check'!$C$56&lt;&gt;"")+('Dvd Calendar'!$E$1366:$CZ$1366='Field Check'!$C$57)*('Field Check'!$C$57&lt;&gt;"")))/'AS51'!$B$3,"")))</f>
        <v/>
      </c>
      <c r="BC139" s="163">
        <f>IF(BC$13="","",IF($B139="","",IFERROR($C139*$D139*SUMPRODUCT(('Dvd Calendar'!$E$1361:$CZ$1361&gt;BC$12)*('Dvd Calendar'!$E$1361:$CZ$1361&lt;=BC$13)*'Dvd Calendar'!$E$1364:$CZ$1364*(('Dvd Calendar'!$E$1366:$CZ$1366='Field Check'!$C$56)*('Field Check'!$C$56&lt;&gt;"")+('Dvd Calendar'!$E$1366:$CZ$1366='Field Check'!$C$57)*('Field Check'!$C$57&lt;&gt;"")))/'AS51'!$B$3,"")))</f>
        <v/>
      </c>
      <c r="BD139" s="163">
        <f>IF(BD$13="","",IF($B139="","",IFERROR($C139*$D139*SUMPRODUCT(('Dvd Calendar'!$E$1361:$CZ$1361&gt;BD$12)*('Dvd Calendar'!$E$1361:$CZ$1361&lt;=BD$13)*'Dvd Calendar'!$E$1364:$CZ$1364*(('Dvd Calendar'!$E$1366:$CZ$1366='Field Check'!$C$56)*('Field Check'!$C$56&lt;&gt;"")+('Dvd Calendar'!$E$1366:$CZ$1366='Field Check'!$C$57)*('Field Check'!$C$57&lt;&gt;"")))/'AS51'!$B$3,"")))</f>
        <v/>
      </c>
      <c r="BE139" s="163">
        <f>IF(BE$13="","",IF($B139="","",IFERROR($C139*$D139*SUMPRODUCT(('Dvd Calendar'!$E$1361:$CZ$1361&gt;BE$12)*('Dvd Calendar'!$E$1361:$CZ$1361&lt;=BE$13)*'Dvd Calendar'!$E$1364:$CZ$1364*(('Dvd Calendar'!$E$1366:$CZ$1366='Field Check'!$C$56)*('Field Check'!$C$56&lt;&gt;"")+('Dvd Calendar'!$E$1366:$CZ$1366='Field Check'!$C$57)*('Field Check'!$C$57&lt;&gt;"")))/'AS51'!$B$3,"")))</f>
        <v/>
      </c>
      <c r="BF139" s="163">
        <f>IF(BF$13="","",IF($B139="","",IFERROR($C139*$D139*SUMPRODUCT(('Dvd Calendar'!$E$1361:$CZ$1361&gt;BF$12)*('Dvd Calendar'!$E$1361:$CZ$1361&lt;=BF$13)*'Dvd Calendar'!$E$1364:$CZ$1364*(('Dvd Calendar'!$E$1366:$CZ$1366='Field Check'!$C$56)*('Field Check'!$C$56&lt;&gt;"")+('Dvd Calendar'!$E$1366:$CZ$1366='Field Check'!$C$57)*('Field Check'!$C$57&lt;&gt;"")))/'AS51'!$B$3,"")))</f>
        <v/>
      </c>
      <c r="BH139" s="163">
        <f>IF(BH$13="","",IF($B139="","",IFERROR(AQ139*$E139/100,"")))</f>
        <v/>
      </c>
      <c r="BI139" s="163">
        <f>IF(BI$13="","",IF($B139="","",IFERROR(AR139*$E139/100,"")))</f>
        <v/>
      </c>
      <c r="BJ139" s="163">
        <f>IF(BJ$13="","",IF($B139="","",IFERROR(AS139*$E139/100,"")))</f>
        <v/>
      </c>
      <c r="BK139" s="163">
        <f>IF(BK$13="","",IF($B139="","",IFERROR(AT139*$E139/100,"")))</f>
        <v/>
      </c>
      <c r="BL139" s="163">
        <f>IF(BL$13="","",IF($B139="","",IFERROR(AU139*$E139/100,"")))</f>
        <v/>
      </c>
      <c r="BM139" s="163">
        <f>IF(BM$13="","",IF($B139="","",IFERROR(AV139*$E139/100,"")))</f>
        <v/>
      </c>
      <c r="BN139" s="163">
        <f>IF(BN$13="","",IF($B139="","",IFERROR(AW139*$E139/100,"")))</f>
        <v/>
      </c>
      <c r="BO139" s="163">
        <f>IF(BO$13="","",IF($B139="","",IFERROR(AX139*$E139/100,"")))</f>
        <v/>
      </c>
      <c r="BP139" s="163">
        <f>IF(BP$13="","",IF($B139="","",IFERROR(AY139*$E139/100,"")))</f>
        <v/>
      </c>
      <c r="BQ139" s="163">
        <f>IF(BQ$13="","",IF($B139="","",IFERROR(AZ139*$E139/100,"")))</f>
        <v/>
      </c>
      <c r="BR139" s="163">
        <f>IF(BR$13="","",IF($B139="","",IFERROR(BA139*$E139/100,"")))</f>
        <v/>
      </c>
      <c r="BS139" s="163">
        <f>IF(BS$13="","",IF($B139="","",IFERROR(BB139*$E139/100,"")))</f>
        <v/>
      </c>
      <c r="BT139" s="163">
        <f>IF(BT$13="","",IF($B139="","",IFERROR(BC139*$E139/100,"")))</f>
        <v/>
      </c>
      <c r="BU139" s="163">
        <f>IF(BU$13="","",IF($B139="","",IFERROR(BD139*$E139/100,"")))</f>
        <v/>
      </c>
      <c r="BV139" s="163">
        <f>IF(BV$13="","",IF($B139="","",IFERROR(BE139*$E139/100,"")))</f>
        <v/>
      </c>
      <c r="BW139" s="163">
        <f>IF(BW$13="","",IF($B139="","",IFERROR(BF139*$E139/100,"")))</f>
        <v/>
      </c>
    </row>
    <row r="140">
      <c r="B140" s="126">
        <f>IF('AS51'!$C$130="","",'AS51'!$C$130)</f>
        <v/>
      </c>
      <c r="C140" s="74">
        <f>IF('AS51'!$B$130="","",'AS51'!$B$130)</f>
        <v/>
      </c>
      <c r="D140" s="75">
        <f>IFERROR('AS51'!$Q$130,1)</f>
        <v/>
      </c>
      <c r="E140" s="76">
        <f>IF($B140="","",IF(ISNUMBER('AS51'!$I$130),'AS51'!$I$130,'Index Summary'!$C$7))</f>
        <v/>
      </c>
      <c r="F140" s="77">
        <f>IF(F$13="","",IF($B140="","",IFERROR($C140*$D140*IF((Override!$C$4="ON")*(COUNTIFS(Override!$B$11:$B$40,$B140,Override!$D$11:$D$40,1,Override!$E$11:$E$40,"&gt;=0")-COUNTIFS(Override!$B$11:$B$40,$B140,Override!$D$11:$D$40,1,Override!$E$11:$E$40,"&gt;=0",Override!$C$11:$C$40,"MXAU"))&gt;0,SUMIFS(Override!$E$11:$E$40,Override!$B$11:$B$40,$B140,Override!$D$11:$D$40,1)-SUMIFS(Override!$E$11:$E$40,Override!$B$11:$B$40,$B140,Override!$D$11:$D$40,1,Override!$C$11:$C$40,"MXAU"),Override!$C$175)/'AS51'!$B$3,"")))</f>
        <v/>
      </c>
      <c r="G140" s="77">
        <f>IF(G$13="","",IF($B140="","",IFERROR($C140*$D140*IF((Override!$C$4="ON")*(COUNTIFS(Override!$B$11:$B$40,$B140,Override!$D$11:$D$40,2,Override!$E$11:$E$40,"&gt;=0")-COUNTIFS(Override!$B$11:$B$40,$B140,Override!$D$11:$D$40,2,Override!$E$11:$E$40,"&gt;=0",Override!$C$11:$C$40,"MXAU"))&gt;0,SUMIFS(Override!$E$11:$E$40,Override!$B$11:$B$40,$B140,Override!$D$11:$D$40,2)-SUMIFS(Override!$E$11:$E$40,Override!$B$11:$B$40,$B140,Override!$D$11:$D$40,2,Override!$C$11:$C$40,"MXAU"),Override!$D$175)/'AS51'!$B$3,"")))</f>
        <v/>
      </c>
      <c r="H140" s="77">
        <f>IF(H$13="","",IF($B140="","",IFERROR($C140*$D140*IF((Override!$C$4="ON")*(COUNTIFS(Override!$B$11:$B$40,$B140,Override!$D$11:$D$40,3,Override!$E$11:$E$40,"&gt;=0")-COUNTIFS(Override!$B$11:$B$40,$B140,Override!$D$11:$D$40,3,Override!$E$11:$E$40,"&gt;=0",Override!$C$11:$C$40,"MXAU"))&gt;0,SUMIFS(Override!$E$11:$E$40,Override!$B$11:$B$40,$B140,Override!$D$11:$D$40,3)-SUMIFS(Override!$E$11:$E$40,Override!$B$11:$B$40,$B140,Override!$D$11:$D$40,3,Override!$C$11:$C$40,"MXAU"),Override!$E$175)/'AS51'!$B$3,"")))</f>
        <v/>
      </c>
      <c r="I140" s="77">
        <f>IF(I$13="","",IF($B140="","",IFERROR($C140*$D140*IF((Override!$C$4="ON")*(COUNTIFS(Override!$B$11:$B$40,$B140,Override!$D$11:$D$40,4,Override!$E$11:$E$40,"&gt;=0")-COUNTIFS(Override!$B$11:$B$40,$B140,Override!$D$11:$D$40,4,Override!$E$11:$E$40,"&gt;=0",Override!$C$11:$C$40,"MXAU"))&gt;0,SUMIFS(Override!$E$11:$E$40,Override!$B$11:$B$40,$B140,Override!$D$11:$D$40,4)-SUMIFS(Override!$E$11:$E$40,Override!$B$11:$B$40,$B140,Override!$D$11:$D$40,4,Override!$C$11:$C$40,"MXAU"),Override!$F$175)/'AS51'!$B$3,"")))</f>
        <v/>
      </c>
      <c r="J140" s="77">
        <f>IF(J$13="","",IF($B140="","",IFERROR($C140*$D140*IF((Override!$C$4="ON")*(COUNTIFS(Override!$B$11:$B$40,$B140,Override!$D$11:$D$40,5,Override!$E$11:$E$40,"&gt;=0")-COUNTIFS(Override!$B$11:$B$40,$B140,Override!$D$11:$D$40,5,Override!$E$11:$E$40,"&gt;=0",Override!$C$11:$C$40,"MXAU"))&gt;0,SUMIFS(Override!$E$11:$E$40,Override!$B$11:$B$40,$B140,Override!$D$11:$D$40,5)-SUMIFS(Override!$E$11:$E$40,Override!$B$11:$B$40,$B140,Override!$D$11:$D$40,5,Override!$C$11:$C$40,"MXAU"),Override!$G$175)/'AS51'!$B$3,"")))</f>
        <v/>
      </c>
      <c r="K140" s="77">
        <f>IF(K$13="","",IF($B140="","",IFERROR($C140*$D140*IF((Override!$C$4="ON")*(COUNTIFS(Override!$B$11:$B$40,$B140,Override!$D$11:$D$40,6,Override!$E$11:$E$40,"&gt;=0")-COUNTIFS(Override!$B$11:$B$40,$B140,Override!$D$11:$D$40,6,Override!$E$11:$E$40,"&gt;=0",Override!$C$11:$C$40,"MXAU"))&gt;0,SUMIFS(Override!$E$11:$E$40,Override!$B$11:$B$40,$B140,Override!$D$11:$D$40,6)-SUMIFS(Override!$E$11:$E$40,Override!$B$11:$B$40,$B140,Override!$D$11:$D$40,6,Override!$C$11:$C$40,"MXAU"),Override!$H$175)/'AS51'!$B$3,"")))</f>
        <v/>
      </c>
      <c r="L140" s="77">
        <f>IF(L$13="","",IF($B140="","",IFERROR($C140*$D140*IF((Override!$C$4="ON")*(COUNTIFS(Override!$B$11:$B$40,$B140,Override!$D$11:$D$40,7,Override!$E$11:$E$40,"&gt;=0")-COUNTIFS(Override!$B$11:$B$40,$B140,Override!$D$11:$D$40,7,Override!$E$11:$E$40,"&gt;=0",Override!$C$11:$C$40,"MXAU"))&gt;0,SUMIFS(Override!$E$11:$E$40,Override!$B$11:$B$40,$B140,Override!$D$11:$D$40,7)-SUMIFS(Override!$E$11:$E$40,Override!$B$11:$B$40,$B140,Override!$D$11:$D$40,7,Override!$C$11:$C$40,"MXAU"),Override!$I$175)/'AS51'!$B$3,"")))</f>
        <v/>
      </c>
      <c r="M140" s="77">
        <f>IF(M$13="","",IF($B140="","",IFERROR($C140*$D140*IF((Override!$C$4="ON")*(COUNTIFS(Override!$B$11:$B$40,$B140,Override!$D$11:$D$40,8,Override!$E$11:$E$40,"&gt;=0")-COUNTIFS(Override!$B$11:$B$40,$B140,Override!$D$11:$D$40,8,Override!$E$11:$E$40,"&gt;=0",Override!$C$11:$C$40,"MXAU"))&gt;0,SUMIFS(Override!$E$11:$E$40,Override!$B$11:$B$40,$B140,Override!$D$11:$D$40,8)-SUMIFS(Override!$E$11:$E$40,Override!$B$11:$B$40,$B140,Override!$D$11:$D$40,8,Override!$C$11:$C$40,"MXAU"),Override!$J$175)/'AS51'!$B$3,"")))</f>
        <v/>
      </c>
      <c r="N140" s="77">
        <f>IF(N$13="","",IF($B140="","",IFERROR($C140*$D140*IF((Override!$C$4="ON")*(COUNTIFS(Override!$B$11:$B$40,$B140,Override!$D$11:$D$40,9,Override!$E$11:$E$40,"&gt;=0")-COUNTIFS(Override!$B$11:$B$40,$B140,Override!$D$11:$D$40,9,Override!$E$11:$E$40,"&gt;=0",Override!$C$11:$C$40,"MXAU"))&gt;0,SUMIFS(Override!$E$11:$E$40,Override!$B$11:$B$40,$B140,Override!$D$11:$D$40,9)-SUMIFS(Override!$E$11:$E$40,Override!$B$11:$B$40,$B140,Override!$D$11:$D$40,9,Override!$C$11:$C$40,"MXAU"),Override!$K$175)/'AS51'!$B$3,"")))</f>
        <v/>
      </c>
      <c r="O140" s="77">
        <f>IF(O$13="","",IF($B140="","",IFERROR($C140*$D140*IF((Override!$C$4="ON")*(COUNTIFS(Override!$B$11:$B$40,$B140,Override!$D$11:$D$40,10,Override!$E$11:$E$40,"&gt;=0")-COUNTIFS(Override!$B$11:$B$40,$B140,Override!$D$11:$D$40,10,Override!$E$11:$E$40,"&gt;=0",Override!$C$11:$C$40,"MXAU"))&gt;0,SUMIFS(Override!$E$11:$E$40,Override!$B$11:$B$40,$B140,Override!$D$11:$D$40,10)-SUMIFS(Override!$E$11:$E$40,Override!$B$11:$B$40,$B140,Override!$D$11:$D$40,10,Override!$C$11:$C$40,"MXAU"),Override!$L$175)/'AS51'!$B$3,"")))</f>
        <v/>
      </c>
      <c r="P140" s="77">
        <f>IF(P$13="","",IF($B140="","",IFERROR($C140*$D140*IF((Override!$C$4="ON")*(COUNTIFS(Override!$B$11:$B$40,$B140,Override!$D$11:$D$40,11,Override!$E$11:$E$40,"&gt;=0")-COUNTIFS(Override!$B$11:$B$40,$B140,Override!$D$11:$D$40,11,Override!$E$11:$E$40,"&gt;=0",Override!$C$11:$C$40,"MXAU"))&gt;0,SUMIFS(Override!$E$11:$E$40,Override!$B$11:$B$40,$B140,Override!$D$11:$D$40,11)-SUMIFS(Override!$E$11:$E$40,Override!$B$11:$B$40,$B140,Override!$D$11:$D$40,11,Override!$C$11:$C$40,"MXAU"),Override!$M$175)/'AS51'!$B$3,"")))</f>
        <v/>
      </c>
      <c r="Q140" s="77">
        <f>IF(Q$13="","",IF($B140="","",IFERROR($C140*$D140*IF((Override!$C$4="ON")*(COUNTIFS(Override!$B$11:$B$40,$B140,Override!$D$11:$D$40,12,Override!$E$11:$E$40,"&gt;=0")-COUNTIFS(Override!$B$11:$B$40,$B140,Override!$D$11:$D$40,12,Override!$E$11:$E$40,"&gt;=0",Override!$C$11:$C$40,"MXAU"))&gt;0,SUMIFS(Override!$E$11:$E$40,Override!$B$11:$B$40,$B140,Override!$D$11:$D$40,12)-SUMIFS(Override!$E$11:$E$40,Override!$B$11:$B$40,$B140,Override!$D$11:$D$40,12,Override!$C$11:$C$40,"MXAU"),Override!$N$175)/'AS51'!$B$3,"")))</f>
        <v/>
      </c>
      <c r="R140" s="77">
        <f>IF(R$13="","",IF($B140="","",IFERROR($C140*$D140*IF((Override!$C$4="ON")*(COUNTIFS(Override!$B$11:$B$40,$B140,Override!$D$11:$D$40,13,Override!$E$11:$E$40,"&gt;=0")-COUNTIFS(Override!$B$11:$B$40,$B140,Override!$D$11:$D$40,13,Override!$E$11:$E$40,"&gt;=0",Override!$C$11:$C$40,"MXAU"))&gt;0,SUMIFS(Override!$E$11:$E$40,Override!$B$11:$B$40,$B140,Override!$D$11:$D$40,13)-SUMIFS(Override!$E$11:$E$40,Override!$B$11:$B$40,$B140,Override!$D$11:$D$40,13,Override!$C$11:$C$40,"MXAU"),Override!$O$175)/'AS51'!$B$3,"")))</f>
        <v/>
      </c>
      <c r="S140" s="77">
        <f>IF(S$13="","",IF($B140="","",IFERROR($C140*$D140*IF((Override!$C$4="ON")*(COUNTIFS(Override!$B$11:$B$40,$B140,Override!$D$11:$D$40,14,Override!$E$11:$E$40,"&gt;=0")-COUNTIFS(Override!$B$11:$B$40,$B140,Override!$D$11:$D$40,14,Override!$E$11:$E$40,"&gt;=0",Override!$C$11:$C$40,"MXAU"))&gt;0,SUMIFS(Override!$E$11:$E$40,Override!$B$11:$B$40,$B140,Override!$D$11:$D$40,14)-SUMIFS(Override!$E$11:$E$40,Override!$B$11:$B$40,$B140,Override!$D$11:$D$40,14,Override!$C$11:$C$40,"MXAU"),Override!$P$175)/'AS51'!$B$3,"")))</f>
        <v/>
      </c>
      <c r="T140" s="77">
        <f>IF(T$13="","",IF($B140="","",IFERROR($C140*$D140*IF((Override!$C$4="ON")*(COUNTIFS(Override!$B$11:$B$40,$B140,Override!$D$11:$D$40,15,Override!$E$11:$E$40,"&gt;=0")-COUNTIFS(Override!$B$11:$B$40,$B140,Override!$D$11:$D$40,15,Override!$E$11:$E$40,"&gt;=0",Override!$C$11:$C$40,"MXAU"))&gt;0,SUMIFS(Override!$E$11:$E$40,Override!$B$11:$B$40,$B140,Override!$D$11:$D$40,15)-SUMIFS(Override!$E$11:$E$40,Override!$B$11:$B$40,$B140,Override!$D$11:$D$40,15,Override!$C$11:$C$40,"MXAU"),Override!$Q$175)/'AS51'!$B$3,"")))</f>
        <v/>
      </c>
      <c r="U140" s="77">
        <f>IF(U$13="","",IF($B140="","",IFERROR($C140*$D140*IF((Override!$C$4="ON")*(COUNTIFS(Override!$B$11:$B$40,$B140,Override!$D$11:$D$40,16,Override!$E$11:$E$40,"&gt;=0")-COUNTIFS(Override!$B$11:$B$40,$B140,Override!$D$11:$D$40,16,Override!$E$11:$E$40,"&gt;=0",Override!$C$11:$C$40,"MXAU"))&gt;0,SUMIFS(Override!$E$11:$E$40,Override!$B$11:$B$40,$B140,Override!$D$11:$D$40,16)-SUMIFS(Override!$E$11:$E$40,Override!$B$11:$B$40,$B140,Override!$D$11:$D$40,16,Override!$C$11:$C$40,"MXAU"),Override!$R$175)/'AS51'!$B$3,"")))</f>
        <v/>
      </c>
      <c r="W140" s="77">
        <f>IF(W$13="","",IF($B140="","",IFERROR(F140*$E140/100,"")))</f>
        <v/>
      </c>
      <c r="X140" s="77">
        <f>IF(X$13="","",IF($B140="","",IFERROR(G140*$E140/100,"")))</f>
        <v/>
      </c>
      <c r="Y140" s="77">
        <f>IF(Y$13="","",IF($B140="","",IFERROR(H140*$E140/100,"")))</f>
        <v/>
      </c>
      <c r="Z140" s="77">
        <f>IF(Z$13="","",IF($B140="","",IFERROR(I140*$E140/100,"")))</f>
        <v/>
      </c>
      <c r="AA140" s="77">
        <f>IF(AA$13="","",IF($B140="","",IFERROR(J140*$E140/100,"")))</f>
        <v/>
      </c>
      <c r="AB140" s="77">
        <f>IF(AB$13="","",IF($B140="","",IFERROR(K140*$E140/100,"")))</f>
        <v/>
      </c>
      <c r="AC140" s="77">
        <f>IF(AC$13="","",IF($B140="","",IFERROR(L140*$E140/100,"")))</f>
        <v/>
      </c>
      <c r="AD140" s="77">
        <f>IF(AD$13="","",IF($B140="","",IFERROR(M140*$E140/100,"")))</f>
        <v/>
      </c>
      <c r="AE140" s="77">
        <f>IF(AE$13="","",IF($B140="","",IFERROR(N140*$E140/100,"")))</f>
        <v/>
      </c>
      <c r="AF140" s="77">
        <f>IF(AF$13="","",IF($B140="","",IFERROR(O140*$E140/100,"")))</f>
        <v/>
      </c>
      <c r="AG140" s="77">
        <f>IF(AG$13="","",IF($B140="","",IFERROR(P140*$E140/100,"")))</f>
        <v/>
      </c>
      <c r="AH140" s="77">
        <f>IF(AH$13="","",IF($B140="","",IFERROR(Q140*$E140/100,"")))</f>
        <v/>
      </c>
      <c r="AI140" s="77">
        <f>IF(AI$13="","",IF($B140="","",IFERROR(R140*$E140/100,"")))</f>
        <v/>
      </c>
      <c r="AJ140" s="77">
        <f>IF(AJ$13="","",IF($B140="","",IFERROR(S140*$E140/100,"")))</f>
        <v/>
      </c>
      <c r="AK140" s="77">
        <f>IF(AK$13="","",IF($B140="","",IFERROR(T140*$E140/100,"")))</f>
        <v/>
      </c>
      <c r="AL140" s="77">
        <f>IF(AL$13="","",IF($B140="","",IFERROR(U140*$E140/100,"")))</f>
        <v/>
      </c>
      <c r="AN140" s="77">
        <f>IF($B140="","",SUMIF($F$13:$U$13,"&lt;="&amp;Sector!$D$51,$F140:$U140))</f>
        <v/>
      </c>
      <c r="AO140" s="77">
        <f>IF($B140="","",SUMIF($W$13:$AL$13,"&lt;="&amp;Sector!$D$51,$W140:$AL140))</f>
        <v/>
      </c>
      <c r="AQ140" s="163">
        <f>IF(AQ$13="","",IF($B140="","",IFERROR($C140*$D140*SUMPRODUCT(('Dvd Calendar'!$E$1372:$CZ$1372&gt;AQ$12)*('Dvd Calendar'!$E$1372:$CZ$1372&lt;=AQ$13)*'Dvd Calendar'!$E$1375:$CZ$1375*(('Dvd Calendar'!$E$1377:$CZ$1377='Field Check'!$C$56)*('Field Check'!$C$56&lt;&gt;"")+('Dvd Calendar'!$E$1377:$CZ$1377='Field Check'!$C$57)*('Field Check'!$C$57&lt;&gt;"")))/'AS51'!$B$3,"")))</f>
        <v/>
      </c>
      <c r="AR140" s="163">
        <f>IF(AR$13="","",IF($B140="","",IFERROR($C140*$D140*SUMPRODUCT(('Dvd Calendar'!$E$1372:$CZ$1372&gt;AR$12)*('Dvd Calendar'!$E$1372:$CZ$1372&lt;=AR$13)*'Dvd Calendar'!$E$1375:$CZ$1375*(('Dvd Calendar'!$E$1377:$CZ$1377='Field Check'!$C$56)*('Field Check'!$C$56&lt;&gt;"")+('Dvd Calendar'!$E$1377:$CZ$1377='Field Check'!$C$57)*('Field Check'!$C$57&lt;&gt;"")))/'AS51'!$B$3,"")))</f>
        <v/>
      </c>
      <c r="AS140" s="163">
        <f>IF(AS$13="","",IF($B140="","",IFERROR($C140*$D140*SUMPRODUCT(('Dvd Calendar'!$E$1372:$CZ$1372&gt;AS$12)*('Dvd Calendar'!$E$1372:$CZ$1372&lt;=AS$13)*'Dvd Calendar'!$E$1375:$CZ$1375*(('Dvd Calendar'!$E$1377:$CZ$1377='Field Check'!$C$56)*('Field Check'!$C$56&lt;&gt;"")+('Dvd Calendar'!$E$1377:$CZ$1377='Field Check'!$C$57)*('Field Check'!$C$57&lt;&gt;"")))/'AS51'!$B$3,"")))</f>
        <v/>
      </c>
      <c r="AT140" s="163">
        <f>IF(AT$13="","",IF($B140="","",IFERROR($C140*$D140*SUMPRODUCT(('Dvd Calendar'!$E$1372:$CZ$1372&gt;AT$12)*('Dvd Calendar'!$E$1372:$CZ$1372&lt;=AT$13)*'Dvd Calendar'!$E$1375:$CZ$1375*(('Dvd Calendar'!$E$1377:$CZ$1377='Field Check'!$C$56)*('Field Check'!$C$56&lt;&gt;"")+('Dvd Calendar'!$E$1377:$CZ$1377='Field Check'!$C$57)*('Field Check'!$C$57&lt;&gt;"")))/'AS51'!$B$3,"")))</f>
        <v/>
      </c>
      <c r="AU140" s="163">
        <f>IF(AU$13="","",IF($B140="","",IFERROR($C140*$D140*SUMPRODUCT(('Dvd Calendar'!$E$1372:$CZ$1372&gt;AU$12)*('Dvd Calendar'!$E$1372:$CZ$1372&lt;=AU$13)*'Dvd Calendar'!$E$1375:$CZ$1375*(('Dvd Calendar'!$E$1377:$CZ$1377='Field Check'!$C$56)*('Field Check'!$C$56&lt;&gt;"")+('Dvd Calendar'!$E$1377:$CZ$1377='Field Check'!$C$57)*('Field Check'!$C$57&lt;&gt;"")))/'AS51'!$B$3,"")))</f>
        <v/>
      </c>
      <c r="AV140" s="163">
        <f>IF(AV$13="","",IF($B140="","",IFERROR($C140*$D140*SUMPRODUCT(('Dvd Calendar'!$E$1372:$CZ$1372&gt;AV$12)*('Dvd Calendar'!$E$1372:$CZ$1372&lt;=AV$13)*'Dvd Calendar'!$E$1375:$CZ$1375*(('Dvd Calendar'!$E$1377:$CZ$1377='Field Check'!$C$56)*('Field Check'!$C$56&lt;&gt;"")+('Dvd Calendar'!$E$1377:$CZ$1377='Field Check'!$C$57)*('Field Check'!$C$57&lt;&gt;"")))/'AS51'!$B$3,"")))</f>
        <v/>
      </c>
      <c r="AW140" s="163">
        <f>IF(AW$13="","",IF($B140="","",IFERROR($C140*$D140*SUMPRODUCT(('Dvd Calendar'!$E$1372:$CZ$1372&gt;AW$12)*('Dvd Calendar'!$E$1372:$CZ$1372&lt;=AW$13)*'Dvd Calendar'!$E$1375:$CZ$1375*(('Dvd Calendar'!$E$1377:$CZ$1377='Field Check'!$C$56)*('Field Check'!$C$56&lt;&gt;"")+('Dvd Calendar'!$E$1377:$CZ$1377='Field Check'!$C$57)*('Field Check'!$C$57&lt;&gt;"")))/'AS51'!$B$3,"")))</f>
        <v/>
      </c>
      <c r="AX140" s="163">
        <f>IF(AX$13="","",IF($B140="","",IFERROR($C140*$D140*SUMPRODUCT(('Dvd Calendar'!$E$1372:$CZ$1372&gt;AX$12)*('Dvd Calendar'!$E$1372:$CZ$1372&lt;=AX$13)*'Dvd Calendar'!$E$1375:$CZ$1375*(('Dvd Calendar'!$E$1377:$CZ$1377='Field Check'!$C$56)*('Field Check'!$C$56&lt;&gt;"")+('Dvd Calendar'!$E$1377:$CZ$1377='Field Check'!$C$57)*('Field Check'!$C$57&lt;&gt;"")))/'AS51'!$B$3,"")))</f>
        <v/>
      </c>
      <c r="AY140" s="163">
        <f>IF(AY$13="","",IF($B140="","",IFERROR($C140*$D140*SUMPRODUCT(('Dvd Calendar'!$E$1372:$CZ$1372&gt;AY$12)*('Dvd Calendar'!$E$1372:$CZ$1372&lt;=AY$13)*'Dvd Calendar'!$E$1375:$CZ$1375*(('Dvd Calendar'!$E$1377:$CZ$1377='Field Check'!$C$56)*('Field Check'!$C$56&lt;&gt;"")+('Dvd Calendar'!$E$1377:$CZ$1377='Field Check'!$C$57)*('Field Check'!$C$57&lt;&gt;"")))/'AS51'!$B$3,"")))</f>
        <v/>
      </c>
      <c r="AZ140" s="163">
        <f>IF(AZ$13="","",IF($B140="","",IFERROR($C140*$D140*SUMPRODUCT(('Dvd Calendar'!$E$1372:$CZ$1372&gt;AZ$12)*('Dvd Calendar'!$E$1372:$CZ$1372&lt;=AZ$13)*'Dvd Calendar'!$E$1375:$CZ$1375*(('Dvd Calendar'!$E$1377:$CZ$1377='Field Check'!$C$56)*('Field Check'!$C$56&lt;&gt;"")+('Dvd Calendar'!$E$1377:$CZ$1377='Field Check'!$C$57)*('Field Check'!$C$57&lt;&gt;"")))/'AS51'!$B$3,"")))</f>
        <v/>
      </c>
      <c r="BA140" s="163">
        <f>IF(BA$13="","",IF($B140="","",IFERROR($C140*$D140*SUMPRODUCT(('Dvd Calendar'!$E$1372:$CZ$1372&gt;BA$12)*('Dvd Calendar'!$E$1372:$CZ$1372&lt;=BA$13)*'Dvd Calendar'!$E$1375:$CZ$1375*(('Dvd Calendar'!$E$1377:$CZ$1377='Field Check'!$C$56)*('Field Check'!$C$56&lt;&gt;"")+('Dvd Calendar'!$E$1377:$CZ$1377='Field Check'!$C$57)*('Field Check'!$C$57&lt;&gt;"")))/'AS51'!$B$3,"")))</f>
        <v/>
      </c>
      <c r="BB140" s="163">
        <f>IF(BB$13="","",IF($B140="","",IFERROR($C140*$D140*SUMPRODUCT(('Dvd Calendar'!$E$1372:$CZ$1372&gt;BB$12)*('Dvd Calendar'!$E$1372:$CZ$1372&lt;=BB$13)*'Dvd Calendar'!$E$1375:$CZ$1375*(('Dvd Calendar'!$E$1377:$CZ$1377='Field Check'!$C$56)*('Field Check'!$C$56&lt;&gt;"")+('Dvd Calendar'!$E$1377:$CZ$1377='Field Check'!$C$57)*('Field Check'!$C$57&lt;&gt;"")))/'AS51'!$B$3,"")))</f>
        <v/>
      </c>
      <c r="BC140" s="163">
        <f>IF(BC$13="","",IF($B140="","",IFERROR($C140*$D140*SUMPRODUCT(('Dvd Calendar'!$E$1372:$CZ$1372&gt;BC$12)*('Dvd Calendar'!$E$1372:$CZ$1372&lt;=BC$13)*'Dvd Calendar'!$E$1375:$CZ$1375*(('Dvd Calendar'!$E$1377:$CZ$1377='Field Check'!$C$56)*('Field Check'!$C$56&lt;&gt;"")+('Dvd Calendar'!$E$1377:$CZ$1377='Field Check'!$C$57)*('Field Check'!$C$57&lt;&gt;"")))/'AS51'!$B$3,"")))</f>
        <v/>
      </c>
      <c r="BD140" s="163">
        <f>IF(BD$13="","",IF($B140="","",IFERROR($C140*$D140*SUMPRODUCT(('Dvd Calendar'!$E$1372:$CZ$1372&gt;BD$12)*('Dvd Calendar'!$E$1372:$CZ$1372&lt;=BD$13)*'Dvd Calendar'!$E$1375:$CZ$1375*(('Dvd Calendar'!$E$1377:$CZ$1377='Field Check'!$C$56)*('Field Check'!$C$56&lt;&gt;"")+('Dvd Calendar'!$E$1377:$CZ$1377='Field Check'!$C$57)*('Field Check'!$C$57&lt;&gt;"")))/'AS51'!$B$3,"")))</f>
        <v/>
      </c>
      <c r="BE140" s="163">
        <f>IF(BE$13="","",IF($B140="","",IFERROR($C140*$D140*SUMPRODUCT(('Dvd Calendar'!$E$1372:$CZ$1372&gt;BE$12)*('Dvd Calendar'!$E$1372:$CZ$1372&lt;=BE$13)*'Dvd Calendar'!$E$1375:$CZ$1375*(('Dvd Calendar'!$E$1377:$CZ$1377='Field Check'!$C$56)*('Field Check'!$C$56&lt;&gt;"")+('Dvd Calendar'!$E$1377:$CZ$1377='Field Check'!$C$57)*('Field Check'!$C$57&lt;&gt;"")))/'AS51'!$B$3,"")))</f>
        <v/>
      </c>
      <c r="BF140" s="163">
        <f>IF(BF$13="","",IF($B140="","",IFERROR($C140*$D140*SUMPRODUCT(('Dvd Calendar'!$E$1372:$CZ$1372&gt;BF$12)*('Dvd Calendar'!$E$1372:$CZ$1372&lt;=BF$13)*'Dvd Calendar'!$E$1375:$CZ$1375*(('Dvd Calendar'!$E$1377:$CZ$1377='Field Check'!$C$56)*('Field Check'!$C$56&lt;&gt;"")+('Dvd Calendar'!$E$1377:$CZ$1377='Field Check'!$C$57)*('Field Check'!$C$57&lt;&gt;"")))/'AS51'!$B$3,"")))</f>
        <v/>
      </c>
      <c r="BH140" s="163">
        <f>IF(BH$13="","",IF($B140="","",IFERROR(AQ140*$E140/100,"")))</f>
        <v/>
      </c>
      <c r="BI140" s="163">
        <f>IF(BI$13="","",IF($B140="","",IFERROR(AR140*$E140/100,"")))</f>
        <v/>
      </c>
      <c r="BJ140" s="163">
        <f>IF(BJ$13="","",IF($B140="","",IFERROR(AS140*$E140/100,"")))</f>
        <v/>
      </c>
      <c r="BK140" s="163">
        <f>IF(BK$13="","",IF($B140="","",IFERROR(AT140*$E140/100,"")))</f>
        <v/>
      </c>
      <c r="BL140" s="163">
        <f>IF(BL$13="","",IF($B140="","",IFERROR(AU140*$E140/100,"")))</f>
        <v/>
      </c>
      <c r="BM140" s="163">
        <f>IF(BM$13="","",IF($B140="","",IFERROR(AV140*$E140/100,"")))</f>
        <v/>
      </c>
      <c r="BN140" s="163">
        <f>IF(BN$13="","",IF($B140="","",IFERROR(AW140*$E140/100,"")))</f>
        <v/>
      </c>
      <c r="BO140" s="163">
        <f>IF(BO$13="","",IF($B140="","",IFERROR(AX140*$E140/100,"")))</f>
        <v/>
      </c>
      <c r="BP140" s="163">
        <f>IF(BP$13="","",IF($B140="","",IFERROR(AY140*$E140/100,"")))</f>
        <v/>
      </c>
      <c r="BQ140" s="163">
        <f>IF(BQ$13="","",IF($B140="","",IFERROR(AZ140*$E140/100,"")))</f>
        <v/>
      </c>
      <c r="BR140" s="163">
        <f>IF(BR$13="","",IF($B140="","",IFERROR(BA140*$E140/100,"")))</f>
        <v/>
      </c>
      <c r="BS140" s="163">
        <f>IF(BS$13="","",IF($B140="","",IFERROR(BB140*$E140/100,"")))</f>
        <v/>
      </c>
      <c r="BT140" s="163">
        <f>IF(BT$13="","",IF($B140="","",IFERROR(BC140*$E140/100,"")))</f>
        <v/>
      </c>
      <c r="BU140" s="163">
        <f>IF(BU$13="","",IF($B140="","",IFERROR(BD140*$E140/100,"")))</f>
        <v/>
      </c>
      <c r="BV140" s="163">
        <f>IF(BV$13="","",IF($B140="","",IFERROR(BE140*$E140/100,"")))</f>
        <v/>
      </c>
      <c r="BW140" s="163">
        <f>IF(BW$13="","",IF($B140="","",IFERROR(BF140*$E140/100,"")))</f>
        <v/>
      </c>
    </row>
    <row r="141">
      <c r="B141" s="126">
        <f>IF('AS51'!$C$131="","",'AS51'!$C$131)</f>
        <v/>
      </c>
      <c r="C141" s="74">
        <f>IF('AS51'!$B$131="","",'AS51'!$B$131)</f>
        <v/>
      </c>
      <c r="D141" s="75">
        <f>IFERROR('AS51'!$Q$131,1)</f>
        <v/>
      </c>
      <c r="E141" s="76">
        <f>IF($B141="","",IF(ISNUMBER('AS51'!$I$131),'AS51'!$I$131,'Index Summary'!$C$7))</f>
        <v/>
      </c>
      <c r="F141" s="77">
        <f>IF(F$13="","",IF($B141="","",IFERROR($C141*$D141*IF((Override!$C$4="ON")*(COUNTIFS(Override!$B$11:$B$40,$B141,Override!$D$11:$D$40,1,Override!$E$11:$E$40,"&gt;=0")-COUNTIFS(Override!$B$11:$B$40,$B141,Override!$D$11:$D$40,1,Override!$E$11:$E$40,"&gt;=0",Override!$C$11:$C$40,"MXAU"))&gt;0,SUMIFS(Override!$E$11:$E$40,Override!$B$11:$B$40,$B141,Override!$D$11:$D$40,1)-SUMIFS(Override!$E$11:$E$40,Override!$B$11:$B$40,$B141,Override!$D$11:$D$40,1,Override!$C$11:$C$40,"MXAU"),Override!$C$176)/'AS51'!$B$3,"")))</f>
        <v/>
      </c>
      <c r="G141" s="77">
        <f>IF(G$13="","",IF($B141="","",IFERROR($C141*$D141*IF((Override!$C$4="ON")*(COUNTIFS(Override!$B$11:$B$40,$B141,Override!$D$11:$D$40,2,Override!$E$11:$E$40,"&gt;=0")-COUNTIFS(Override!$B$11:$B$40,$B141,Override!$D$11:$D$40,2,Override!$E$11:$E$40,"&gt;=0",Override!$C$11:$C$40,"MXAU"))&gt;0,SUMIFS(Override!$E$11:$E$40,Override!$B$11:$B$40,$B141,Override!$D$11:$D$40,2)-SUMIFS(Override!$E$11:$E$40,Override!$B$11:$B$40,$B141,Override!$D$11:$D$40,2,Override!$C$11:$C$40,"MXAU"),Override!$D$176)/'AS51'!$B$3,"")))</f>
        <v/>
      </c>
      <c r="H141" s="77">
        <f>IF(H$13="","",IF($B141="","",IFERROR($C141*$D141*IF((Override!$C$4="ON")*(COUNTIFS(Override!$B$11:$B$40,$B141,Override!$D$11:$D$40,3,Override!$E$11:$E$40,"&gt;=0")-COUNTIFS(Override!$B$11:$B$40,$B141,Override!$D$11:$D$40,3,Override!$E$11:$E$40,"&gt;=0",Override!$C$11:$C$40,"MXAU"))&gt;0,SUMIFS(Override!$E$11:$E$40,Override!$B$11:$B$40,$B141,Override!$D$11:$D$40,3)-SUMIFS(Override!$E$11:$E$40,Override!$B$11:$B$40,$B141,Override!$D$11:$D$40,3,Override!$C$11:$C$40,"MXAU"),Override!$E$176)/'AS51'!$B$3,"")))</f>
        <v/>
      </c>
      <c r="I141" s="77">
        <f>IF(I$13="","",IF($B141="","",IFERROR($C141*$D141*IF((Override!$C$4="ON")*(COUNTIFS(Override!$B$11:$B$40,$B141,Override!$D$11:$D$40,4,Override!$E$11:$E$40,"&gt;=0")-COUNTIFS(Override!$B$11:$B$40,$B141,Override!$D$11:$D$40,4,Override!$E$11:$E$40,"&gt;=0",Override!$C$11:$C$40,"MXAU"))&gt;0,SUMIFS(Override!$E$11:$E$40,Override!$B$11:$B$40,$B141,Override!$D$11:$D$40,4)-SUMIFS(Override!$E$11:$E$40,Override!$B$11:$B$40,$B141,Override!$D$11:$D$40,4,Override!$C$11:$C$40,"MXAU"),Override!$F$176)/'AS51'!$B$3,"")))</f>
        <v/>
      </c>
      <c r="J141" s="77">
        <f>IF(J$13="","",IF($B141="","",IFERROR($C141*$D141*IF((Override!$C$4="ON")*(COUNTIFS(Override!$B$11:$B$40,$B141,Override!$D$11:$D$40,5,Override!$E$11:$E$40,"&gt;=0")-COUNTIFS(Override!$B$11:$B$40,$B141,Override!$D$11:$D$40,5,Override!$E$11:$E$40,"&gt;=0",Override!$C$11:$C$40,"MXAU"))&gt;0,SUMIFS(Override!$E$11:$E$40,Override!$B$11:$B$40,$B141,Override!$D$11:$D$40,5)-SUMIFS(Override!$E$11:$E$40,Override!$B$11:$B$40,$B141,Override!$D$11:$D$40,5,Override!$C$11:$C$40,"MXAU"),Override!$G$176)/'AS51'!$B$3,"")))</f>
        <v/>
      </c>
      <c r="K141" s="77">
        <f>IF(K$13="","",IF($B141="","",IFERROR($C141*$D141*IF((Override!$C$4="ON")*(COUNTIFS(Override!$B$11:$B$40,$B141,Override!$D$11:$D$40,6,Override!$E$11:$E$40,"&gt;=0")-COUNTIFS(Override!$B$11:$B$40,$B141,Override!$D$11:$D$40,6,Override!$E$11:$E$40,"&gt;=0",Override!$C$11:$C$40,"MXAU"))&gt;0,SUMIFS(Override!$E$11:$E$40,Override!$B$11:$B$40,$B141,Override!$D$11:$D$40,6)-SUMIFS(Override!$E$11:$E$40,Override!$B$11:$B$40,$B141,Override!$D$11:$D$40,6,Override!$C$11:$C$40,"MXAU"),Override!$H$176)/'AS51'!$B$3,"")))</f>
        <v/>
      </c>
      <c r="L141" s="77">
        <f>IF(L$13="","",IF($B141="","",IFERROR($C141*$D141*IF((Override!$C$4="ON")*(COUNTIFS(Override!$B$11:$B$40,$B141,Override!$D$11:$D$40,7,Override!$E$11:$E$40,"&gt;=0")-COUNTIFS(Override!$B$11:$B$40,$B141,Override!$D$11:$D$40,7,Override!$E$11:$E$40,"&gt;=0",Override!$C$11:$C$40,"MXAU"))&gt;0,SUMIFS(Override!$E$11:$E$40,Override!$B$11:$B$40,$B141,Override!$D$11:$D$40,7)-SUMIFS(Override!$E$11:$E$40,Override!$B$11:$B$40,$B141,Override!$D$11:$D$40,7,Override!$C$11:$C$40,"MXAU"),Override!$I$176)/'AS51'!$B$3,"")))</f>
        <v/>
      </c>
      <c r="M141" s="77">
        <f>IF(M$13="","",IF($B141="","",IFERROR($C141*$D141*IF((Override!$C$4="ON")*(COUNTIFS(Override!$B$11:$B$40,$B141,Override!$D$11:$D$40,8,Override!$E$11:$E$40,"&gt;=0")-COUNTIFS(Override!$B$11:$B$40,$B141,Override!$D$11:$D$40,8,Override!$E$11:$E$40,"&gt;=0",Override!$C$11:$C$40,"MXAU"))&gt;0,SUMIFS(Override!$E$11:$E$40,Override!$B$11:$B$40,$B141,Override!$D$11:$D$40,8)-SUMIFS(Override!$E$11:$E$40,Override!$B$11:$B$40,$B141,Override!$D$11:$D$40,8,Override!$C$11:$C$40,"MXAU"),Override!$J$176)/'AS51'!$B$3,"")))</f>
        <v/>
      </c>
      <c r="N141" s="77">
        <f>IF(N$13="","",IF($B141="","",IFERROR($C141*$D141*IF((Override!$C$4="ON")*(COUNTIFS(Override!$B$11:$B$40,$B141,Override!$D$11:$D$40,9,Override!$E$11:$E$40,"&gt;=0")-COUNTIFS(Override!$B$11:$B$40,$B141,Override!$D$11:$D$40,9,Override!$E$11:$E$40,"&gt;=0",Override!$C$11:$C$40,"MXAU"))&gt;0,SUMIFS(Override!$E$11:$E$40,Override!$B$11:$B$40,$B141,Override!$D$11:$D$40,9)-SUMIFS(Override!$E$11:$E$40,Override!$B$11:$B$40,$B141,Override!$D$11:$D$40,9,Override!$C$11:$C$40,"MXAU"),Override!$K$176)/'AS51'!$B$3,"")))</f>
        <v/>
      </c>
      <c r="O141" s="77">
        <f>IF(O$13="","",IF($B141="","",IFERROR($C141*$D141*IF((Override!$C$4="ON")*(COUNTIFS(Override!$B$11:$B$40,$B141,Override!$D$11:$D$40,10,Override!$E$11:$E$40,"&gt;=0")-COUNTIFS(Override!$B$11:$B$40,$B141,Override!$D$11:$D$40,10,Override!$E$11:$E$40,"&gt;=0",Override!$C$11:$C$40,"MXAU"))&gt;0,SUMIFS(Override!$E$11:$E$40,Override!$B$11:$B$40,$B141,Override!$D$11:$D$40,10)-SUMIFS(Override!$E$11:$E$40,Override!$B$11:$B$40,$B141,Override!$D$11:$D$40,10,Override!$C$11:$C$40,"MXAU"),Override!$L$176)/'AS51'!$B$3,"")))</f>
        <v/>
      </c>
      <c r="P141" s="77">
        <f>IF(P$13="","",IF($B141="","",IFERROR($C141*$D141*IF((Override!$C$4="ON")*(COUNTIFS(Override!$B$11:$B$40,$B141,Override!$D$11:$D$40,11,Override!$E$11:$E$40,"&gt;=0")-COUNTIFS(Override!$B$11:$B$40,$B141,Override!$D$11:$D$40,11,Override!$E$11:$E$40,"&gt;=0",Override!$C$11:$C$40,"MXAU"))&gt;0,SUMIFS(Override!$E$11:$E$40,Override!$B$11:$B$40,$B141,Override!$D$11:$D$40,11)-SUMIFS(Override!$E$11:$E$40,Override!$B$11:$B$40,$B141,Override!$D$11:$D$40,11,Override!$C$11:$C$40,"MXAU"),Override!$M$176)/'AS51'!$B$3,"")))</f>
        <v/>
      </c>
      <c r="Q141" s="77">
        <f>IF(Q$13="","",IF($B141="","",IFERROR($C141*$D141*IF((Override!$C$4="ON")*(COUNTIFS(Override!$B$11:$B$40,$B141,Override!$D$11:$D$40,12,Override!$E$11:$E$40,"&gt;=0")-COUNTIFS(Override!$B$11:$B$40,$B141,Override!$D$11:$D$40,12,Override!$E$11:$E$40,"&gt;=0",Override!$C$11:$C$40,"MXAU"))&gt;0,SUMIFS(Override!$E$11:$E$40,Override!$B$11:$B$40,$B141,Override!$D$11:$D$40,12)-SUMIFS(Override!$E$11:$E$40,Override!$B$11:$B$40,$B141,Override!$D$11:$D$40,12,Override!$C$11:$C$40,"MXAU"),Override!$N$176)/'AS51'!$B$3,"")))</f>
        <v/>
      </c>
      <c r="R141" s="77">
        <f>IF(R$13="","",IF($B141="","",IFERROR($C141*$D141*IF((Override!$C$4="ON")*(COUNTIFS(Override!$B$11:$B$40,$B141,Override!$D$11:$D$40,13,Override!$E$11:$E$40,"&gt;=0")-COUNTIFS(Override!$B$11:$B$40,$B141,Override!$D$11:$D$40,13,Override!$E$11:$E$40,"&gt;=0",Override!$C$11:$C$40,"MXAU"))&gt;0,SUMIFS(Override!$E$11:$E$40,Override!$B$11:$B$40,$B141,Override!$D$11:$D$40,13)-SUMIFS(Override!$E$11:$E$40,Override!$B$11:$B$40,$B141,Override!$D$11:$D$40,13,Override!$C$11:$C$40,"MXAU"),Override!$O$176)/'AS51'!$B$3,"")))</f>
        <v/>
      </c>
      <c r="S141" s="77">
        <f>IF(S$13="","",IF($B141="","",IFERROR($C141*$D141*IF((Override!$C$4="ON")*(COUNTIFS(Override!$B$11:$B$40,$B141,Override!$D$11:$D$40,14,Override!$E$11:$E$40,"&gt;=0")-COUNTIFS(Override!$B$11:$B$40,$B141,Override!$D$11:$D$40,14,Override!$E$11:$E$40,"&gt;=0",Override!$C$11:$C$40,"MXAU"))&gt;0,SUMIFS(Override!$E$11:$E$40,Override!$B$11:$B$40,$B141,Override!$D$11:$D$40,14)-SUMIFS(Override!$E$11:$E$40,Override!$B$11:$B$40,$B141,Override!$D$11:$D$40,14,Override!$C$11:$C$40,"MXAU"),Override!$P$176)/'AS51'!$B$3,"")))</f>
        <v/>
      </c>
      <c r="T141" s="77">
        <f>IF(T$13="","",IF($B141="","",IFERROR($C141*$D141*IF((Override!$C$4="ON")*(COUNTIFS(Override!$B$11:$B$40,$B141,Override!$D$11:$D$40,15,Override!$E$11:$E$40,"&gt;=0")-COUNTIFS(Override!$B$11:$B$40,$B141,Override!$D$11:$D$40,15,Override!$E$11:$E$40,"&gt;=0",Override!$C$11:$C$40,"MXAU"))&gt;0,SUMIFS(Override!$E$11:$E$40,Override!$B$11:$B$40,$B141,Override!$D$11:$D$40,15)-SUMIFS(Override!$E$11:$E$40,Override!$B$11:$B$40,$B141,Override!$D$11:$D$40,15,Override!$C$11:$C$40,"MXAU"),Override!$Q$176)/'AS51'!$B$3,"")))</f>
        <v/>
      </c>
      <c r="U141" s="77">
        <f>IF(U$13="","",IF($B141="","",IFERROR($C141*$D141*IF((Override!$C$4="ON")*(COUNTIFS(Override!$B$11:$B$40,$B141,Override!$D$11:$D$40,16,Override!$E$11:$E$40,"&gt;=0")-COUNTIFS(Override!$B$11:$B$40,$B141,Override!$D$11:$D$40,16,Override!$E$11:$E$40,"&gt;=0",Override!$C$11:$C$40,"MXAU"))&gt;0,SUMIFS(Override!$E$11:$E$40,Override!$B$11:$B$40,$B141,Override!$D$11:$D$40,16)-SUMIFS(Override!$E$11:$E$40,Override!$B$11:$B$40,$B141,Override!$D$11:$D$40,16,Override!$C$11:$C$40,"MXAU"),Override!$R$176)/'AS51'!$B$3,"")))</f>
        <v/>
      </c>
      <c r="W141" s="77">
        <f>IF(W$13="","",IF($B141="","",IFERROR(F141*$E141/100,"")))</f>
        <v/>
      </c>
      <c r="X141" s="77">
        <f>IF(X$13="","",IF($B141="","",IFERROR(G141*$E141/100,"")))</f>
        <v/>
      </c>
      <c r="Y141" s="77">
        <f>IF(Y$13="","",IF($B141="","",IFERROR(H141*$E141/100,"")))</f>
        <v/>
      </c>
      <c r="Z141" s="77">
        <f>IF(Z$13="","",IF($B141="","",IFERROR(I141*$E141/100,"")))</f>
        <v/>
      </c>
      <c r="AA141" s="77">
        <f>IF(AA$13="","",IF($B141="","",IFERROR(J141*$E141/100,"")))</f>
        <v/>
      </c>
      <c r="AB141" s="77">
        <f>IF(AB$13="","",IF($B141="","",IFERROR(K141*$E141/100,"")))</f>
        <v/>
      </c>
      <c r="AC141" s="77">
        <f>IF(AC$13="","",IF($B141="","",IFERROR(L141*$E141/100,"")))</f>
        <v/>
      </c>
      <c r="AD141" s="77">
        <f>IF(AD$13="","",IF($B141="","",IFERROR(M141*$E141/100,"")))</f>
        <v/>
      </c>
      <c r="AE141" s="77">
        <f>IF(AE$13="","",IF($B141="","",IFERROR(N141*$E141/100,"")))</f>
        <v/>
      </c>
      <c r="AF141" s="77">
        <f>IF(AF$13="","",IF($B141="","",IFERROR(O141*$E141/100,"")))</f>
        <v/>
      </c>
      <c r="AG141" s="77">
        <f>IF(AG$13="","",IF($B141="","",IFERROR(P141*$E141/100,"")))</f>
        <v/>
      </c>
      <c r="AH141" s="77">
        <f>IF(AH$13="","",IF($B141="","",IFERROR(Q141*$E141/100,"")))</f>
        <v/>
      </c>
      <c r="AI141" s="77">
        <f>IF(AI$13="","",IF($B141="","",IFERROR(R141*$E141/100,"")))</f>
        <v/>
      </c>
      <c r="AJ141" s="77">
        <f>IF(AJ$13="","",IF($B141="","",IFERROR(S141*$E141/100,"")))</f>
        <v/>
      </c>
      <c r="AK141" s="77">
        <f>IF(AK$13="","",IF($B141="","",IFERROR(T141*$E141/100,"")))</f>
        <v/>
      </c>
      <c r="AL141" s="77">
        <f>IF(AL$13="","",IF($B141="","",IFERROR(U141*$E141/100,"")))</f>
        <v/>
      </c>
      <c r="AN141" s="77">
        <f>IF($B141="","",SUMIF($F$13:$U$13,"&lt;="&amp;Sector!$D$51,$F141:$U141))</f>
        <v/>
      </c>
      <c r="AO141" s="77">
        <f>IF($B141="","",SUMIF($W$13:$AL$13,"&lt;="&amp;Sector!$D$51,$W141:$AL141))</f>
        <v/>
      </c>
      <c r="AQ141" s="163">
        <f>IF(AQ$13="","",IF($B141="","",IFERROR($C141*$D141*SUMPRODUCT(('Dvd Calendar'!$E$1383:$CZ$1383&gt;AQ$12)*('Dvd Calendar'!$E$1383:$CZ$1383&lt;=AQ$13)*'Dvd Calendar'!$E$1386:$CZ$1386*(('Dvd Calendar'!$E$1388:$CZ$1388='Field Check'!$C$56)*('Field Check'!$C$56&lt;&gt;"")+('Dvd Calendar'!$E$1388:$CZ$1388='Field Check'!$C$57)*('Field Check'!$C$57&lt;&gt;"")))/'AS51'!$B$3,"")))</f>
        <v/>
      </c>
      <c r="AR141" s="163">
        <f>IF(AR$13="","",IF($B141="","",IFERROR($C141*$D141*SUMPRODUCT(('Dvd Calendar'!$E$1383:$CZ$1383&gt;AR$12)*('Dvd Calendar'!$E$1383:$CZ$1383&lt;=AR$13)*'Dvd Calendar'!$E$1386:$CZ$1386*(('Dvd Calendar'!$E$1388:$CZ$1388='Field Check'!$C$56)*('Field Check'!$C$56&lt;&gt;"")+('Dvd Calendar'!$E$1388:$CZ$1388='Field Check'!$C$57)*('Field Check'!$C$57&lt;&gt;"")))/'AS51'!$B$3,"")))</f>
        <v/>
      </c>
      <c r="AS141" s="163">
        <f>IF(AS$13="","",IF($B141="","",IFERROR($C141*$D141*SUMPRODUCT(('Dvd Calendar'!$E$1383:$CZ$1383&gt;AS$12)*('Dvd Calendar'!$E$1383:$CZ$1383&lt;=AS$13)*'Dvd Calendar'!$E$1386:$CZ$1386*(('Dvd Calendar'!$E$1388:$CZ$1388='Field Check'!$C$56)*('Field Check'!$C$56&lt;&gt;"")+('Dvd Calendar'!$E$1388:$CZ$1388='Field Check'!$C$57)*('Field Check'!$C$57&lt;&gt;"")))/'AS51'!$B$3,"")))</f>
        <v/>
      </c>
      <c r="AT141" s="163">
        <f>IF(AT$13="","",IF($B141="","",IFERROR($C141*$D141*SUMPRODUCT(('Dvd Calendar'!$E$1383:$CZ$1383&gt;AT$12)*('Dvd Calendar'!$E$1383:$CZ$1383&lt;=AT$13)*'Dvd Calendar'!$E$1386:$CZ$1386*(('Dvd Calendar'!$E$1388:$CZ$1388='Field Check'!$C$56)*('Field Check'!$C$56&lt;&gt;"")+('Dvd Calendar'!$E$1388:$CZ$1388='Field Check'!$C$57)*('Field Check'!$C$57&lt;&gt;"")))/'AS51'!$B$3,"")))</f>
        <v/>
      </c>
      <c r="AU141" s="163">
        <f>IF(AU$13="","",IF($B141="","",IFERROR($C141*$D141*SUMPRODUCT(('Dvd Calendar'!$E$1383:$CZ$1383&gt;AU$12)*('Dvd Calendar'!$E$1383:$CZ$1383&lt;=AU$13)*'Dvd Calendar'!$E$1386:$CZ$1386*(('Dvd Calendar'!$E$1388:$CZ$1388='Field Check'!$C$56)*('Field Check'!$C$56&lt;&gt;"")+('Dvd Calendar'!$E$1388:$CZ$1388='Field Check'!$C$57)*('Field Check'!$C$57&lt;&gt;"")))/'AS51'!$B$3,"")))</f>
        <v/>
      </c>
      <c r="AV141" s="163">
        <f>IF(AV$13="","",IF($B141="","",IFERROR($C141*$D141*SUMPRODUCT(('Dvd Calendar'!$E$1383:$CZ$1383&gt;AV$12)*('Dvd Calendar'!$E$1383:$CZ$1383&lt;=AV$13)*'Dvd Calendar'!$E$1386:$CZ$1386*(('Dvd Calendar'!$E$1388:$CZ$1388='Field Check'!$C$56)*('Field Check'!$C$56&lt;&gt;"")+('Dvd Calendar'!$E$1388:$CZ$1388='Field Check'!$C$57)*('Field Check'!$C$57&lt;&gt;"")))/'AS51'!$B$3,"")))</f>
        <v/>
      </c>
      <c r="AW141" s="163">
        <f>IF(AW$13="","",IF($B141="","",IFERROR($C141*$D141*SUMPRODUCT(('Dvd Calendar'!$E$1383:$CZ$1383&gt;AW$12)*('Dvd Calendar'!$E$1383:$CZ$1383&lt;=AW$13)*'Dvd Calendar'!$E$1386:$CZ$1386*(('Dvd Calendar'!$E$1388:$CZ$1388='Field Check'!$C$56)*('Field Check'!$C$56&lt;&gt;"")+('Dvd Calendar'!$E$1388:$CZ$1388='Field Check'!$C$57)*('Field Check'!$C$57&lt;&gt;"")))/'AS51'!$B$3,"")))</f>
        <v/>
      </c>
      <c r="AX141" s="163">
        <f>IF(AX$13="","",IF($B141="","",IFERROR($C141*$D141*SUMPRODUCT(('Dvd Calendar'!$E$1383:$CZ$1383&gt;AX$12)*('Dvd Calendar'!$E$1383:$CZ$1383&lt;=AX$13)*'Dvd Calendar'!$E$1386:$CZ$1386*(('Dvd Calendar'!$E$1388:$CZ$1388='Field Check'!$C$56)*('Field Check'!$C$56&lt;&gt;"")+('Dvd Calendar'!$E$1388:$CZ$1388='Field Check'!$C$57)*('Field Check'!$C$57&lt;&gt;"")))/'AS51'!$B$3,"")))</f>
        <v/>
      </c>
      <c r="AY141" s="163">
        <f>IF(AY$13="","",IF($B141="","",IFERROR($C141*$D141*SUMPRODUCT(('Dvd Calendar'!$E$1383:$CZ$1383&gt;AY$12)*('Dvd Calendar'!$E$1383:$CZ$1383&lt;=AY$13)*'Dvd Calendar'!$E$1386:$CZ$1386*(('Dvd Calendar'!$E$1388:$CZ$1388='Field Check'!$C$56)*('Field Check'!$C$56&lt;&gt;"")+('Dvd Calendar'!$E$1388:$CZ$1388='Field Check'!$C$57)*('Field Check'!$C$57&lt;&gt;"")))/'AS51'!$B$3,"")))</f>
        <v/>
      </c>
      <c r="AZ141" s="163">
        <f>IF(AZ$13="","",IF($B141="","",IFERROR($C141*$D141*SUMPRODUCT(('Dvd Calendar'!$E$1383:$CZ$1383&gt;AZ$12)*('Dvd Calendar'!$E$1383:$CZ$1383&lt;=AZ$13)*'Dvd Calendar'!$E$1386:$CZ$1386*(('Dvd Calendar'!$E$1388:$CZ$1388='Field Check'!$C$56)*('Field Check'!$C$56&lt;&gt;"")+('Dvd Calendar'!$E$1388:$CZ$1388='Field Check'!$C$57)*('Field Check'!$C$57&lt;&gt;"")))/'AS51'!$B$3,"")))</f>
        <v/>
      </c>
      <c r="BA141" s="163">
        <f>IF(BA$13="","",IF($B141="","",IFERROR($C141*$D141*SUMPRODUCT(('Dvd Calendar'!$E$1383:$CZ$1383&gt;BA$12)*('Dvd Calendar'!$E$1383:$CZ$1383&lt;=BA$13)*'Dvd Calendar'!$E$1386:$CZ$1386*(('Dvd Calendar'!$E$1388:$CZ$1388='Field Check'!$C$56)*('Field Check'!$C$56&lt;&gt;"")+('Dvd Calendar'!$E$1388:$CZ$1388='Field Check'!$C$57)*('Field Check'!$C$57&lt;&gt;"")))/'AS51'!$B$3,"")))</f>
        <v/>
      </c>
      <c r="BB141" s="163">
        <f>IF(BB$13="","",IF($B141="","",IFERROR($C141*$D141*SUMPRODUCT(('Dvd Calendar'!$E$1383:$CZ$1383&gt;BB$12)*('Dvd Calendar'!$E$1383:$CZ$1383&lt;=BB$13)*'Dvd Calendar'!$E$1386:$CZ$1386*(('Dvd Calendar'!$E$1388:$CZ$1388='Field Check'!$C$56)*('Field Check'!$C$56&lt;&gt;"")+('Dvd Calendar'!$E$1388:$CZ$1388='Field Check'!$C$57)*('Field Check'!$C$57&lt;&gt;"")))/'AS51'!$B$3,"")))</f>
        <v/>
      </c>
      <c r="BC141" s="163">
        <f>IF(BC$13="","",IF($B141="","",IFERROR($C141*$D141*SUMPRODUCT(('Dvd Calendar'!$E$1383:$CZ$1383&gt;BC$12)*('Dvd Calendar'!$E$1383:$CZ$1383&lt;=BC$13)*'Dvd Calendar'!$E$1386:$CZ$1386*(('Dvd Calendar'!$E$1388:$CZ$1388='Field Check'!$C$56)*('Field Check'!$C$56&lt;&gt;"")+('Dvd Calendar'!$E$1388:$CZ$1388='Field Check'!$C$57)*('Field Check'!$C$57&lt;&gt;"")))/'AS51'!$B$3,"")))</f>
        <v/>
      </c>
      <c r="BD141" s="163">
        <f>IF(BD$13="","",IF($B141="","",IFERROR($C141*$D141*SUMPRODUCT(('Dvd Calendar'!$E$1383:$CZ$1383&gt;BD$12)*('Dvd Calendar'!$E$1383:$CZ$1383&lt;=BD$13)*'Dvd Calendar'!$E$1386:$CZ$1386*(('Dvd Calendar'!$E$1388:$CZ$1388='Field Check'!$C$56)*('Field Check'!$C$56&lt;&gt;"")+('Dvd Calendar'!$E$1388:$CZ$1388='Field Check'!$C$57)*('Field Check'!$C$57&lt;&gt;"")))/'AS51'!$B$3,"")))</f>
        <v/>
      </c>
      <c r="BE141" s="163">
        <f>IF(BE$13="","",IF($B141="","",IFERROR($C141*$D141*SUMPRODUCT(('Dvd Calendar'!$E$1383:$CZ$1383&gt;BE$12)*('Dvd Calendar'!$E$1383:$CZ$1383&lt;=BE$13)*'Dvd Calendar'!$E$1386:$CZ$1386*(('Dvd Calendar'!$E$1388:$CZ$1388='Field Check'!$C$56)*('Field Check'!$C$56&lt;&gt;"")+('Dvd Calendar'!$E$1388:$CZ$1388='Field Check'!$C$57)*('Field Check'!$C$57&lt;&gt;"")))/'AS51'!$B$3,"")))</f>
        <v/>
      </c>
      <c r="BF141" s="163">
        <f>IF(BF$13="","",IF($B141="","",IFERROR($C141*$D141*SUMPRODUCT(('Dvd Calendar'!$E$1383:$CZ$1383&gt;BF$12)*('Dvd Calendar'!$E$1383:$CZ$1383&lt;=BF$13)*'Dvd Calendar'!$E$1386:$CZ$1386*(('Dvd Calendar'!$E$1388:$CZ$1388='Field Check'!$C$56)*('Field Check'!$C$56&lt;&gt;"")+('Dvd Calendar'!$E$1388:$CZ$1388='Field Check'!$C$57)*('Field Check'!$C$57&lt;&gt;"")))/'AS51'!$B$3,"")))</f>
        <v/>
      </c>
      <c r="BH141" s="163">
        <f>IF(BH$13="","",IF($B141="","",IFERROR(AQ141*$E141/100,"")))</f>
        <v/>
      </c>
      <c r="BI141" s="163">
        <f>IF(BI$13="","",IF($B141="","",IFERROR(AR141*$E141/100,"")))</f>
        <v/>
      </c>
      <c r="BJ141" s="163">
        <f>IF(BJ$13="","",IF($B141="","",IFERROR(AS141*$E141/100,"")))</f>
        <v/>
      </c>
      <c r="BK141" s="163">
        <f>IF(BK$13="","",IF($B141="","",IFERROR(AT141*$E141/100,"")))</f>
        <v/>
      </c>
      <c r="BL141" s="163">
        <f>IF(BL$13="","",IF($B141="","",IFERROR(AU141*$E141/100,"")))</f>
        <v/>
      </c>
      <c r="BM141" s="163">
        <f>IF(BM$13="","",IF($B141="","",IFERROR(AV141*$E141/100,"")))</f>
        <v/>
      </c>
      <c r="BN141" s="163">
        <f>IF(BN$13="","",IF($B141="","",IFERROR(AW141*$E141/100,"")))</f>
        <v/>
      </c>
      <c r="BO141" s="163">
        <f>IF(BO$13="","",IF($B141="","",IFERROR(AX141*$E141/100,"")))</f>
        <v/>
      </c>
      <c r="BP141" s="163">
        <f>IF(BP$13="","",IF($B141="","",IFERROR(AY141*$E141/100,"")))</f>
        <v/>
      </c>
      <c r="BQ141" s="163">
        <f>IF(BQ$13="","",IF($B141="","",IFERROR(AZ141*$E141/100,"")))</f>
        <v/>
      </c>
      <c r="BR141" s="163">
        <f>IF(BR$13="","",IF($B141="","",IFERROR(BA141*$E141/100,"")))</f>
        <v/>
      </c>
      <c r="BS141" s="163">
        <f>IF(BS$13="","",IF($B141="","",IFERROR(BB141*$E141/100,"")))</f>
        <v/>
      </c>
      <c r="BT141" s="163">
        <f>IF(BT$13="","",IF($B141="","",IFERROR(BC141*$E141/100,"")))</f>
        <v/>
      </c>
      <c r="BU141" s="163">
        <f>IF(BU$13="","",IF($B141="","",IFERROR(BD141*$E141/100,"")))</f>
        <v/>
      </c>
      <c r="BV141" s="163">
        <f>IF(BV$13="","",IF($B141="","",IFERROR(BE141*$E141/100,"")))</f>
        <v/>
      </c>
      <c r="BW141" s="163">
        <f>IF(BW$13="","",IF($B141="","",IFERROR(BF141*$E141/100,"")))</f>
        <v/>
      </c>
    </row>
    <row r="142">
      <c r="B142" s="126">
        <f>IF('AS51'!$C$132="","",'AS51'!$C$132)</f>
        <v/>
      </c>
      <c r="C142" s="74">
        <f>IF('AS51'!$B$132="","",'AS51'!$B$132)</f>
        <v/>
      </c>
      <c r="D142" s="75">
        <f>IFERROR('AS51'!$Q$132,1)</f>
        <v/>
      </c>
      <c r="E142" s="76">
        <f>IF($B142="","",IF(ISNUMBER('AS51'!$I$132),'AS51'!$I$132,'Index Summary'!$C$7))</f>
        <v/>
      </c>
      <c r="F142" s="77">
        <f>IF(F$13="","",IF($B142="","",IFERROR($C142*$D142*IF((Override!$C$4="ON")*(COUNTIFS(Override!$B$11:$B$40,$B142,Override!$D$11:$D$40,1,Override!$E$11:$E$40,"&gt;=0")-COUNTIFS(Override!$B$11:$B$40,$B142,Override!$D$11:$D$40,1,Override!$E$11:$E$40,"&gt;=0",Override!$C$11:$C$40,"MXAU"))&gt;0,SUMIFS(Override!$E$11:$E$40,Override!$B$11:$B$40,$B142,Override!$D$11:$D$40,1)-SUMIFS(Override!$E$11:$E$40,Override!$B$11:$B$40,$B142,Override!$D$11:$D$40,1,Override!$C$11:$C$40,"MXAU"),Override!$C$177)/'AS51'!$B$3,"")))</f>
        <v/>
      </c>
      <c r="G142" s="77">
        <f>IF(G$13="","",IF($B142="","",IFERROR($C142*$D142*IF((Override!$C$4="ON")*(COUNTIFS(Override!$B$11:$B$40,$B142,Override!$D$11:$D$40,2,Override!$E$11:$E$40,"&gt;=0")-COUNTIFS(Override!$B$11:$B$40,$B142,Override!$D$11:$D$40,2,Override!$E$11:$E$40,"&gt;=0",Override!$C$11:$C$40,"MXAU"))&gt;0,SUMIFS(Override!$E$11:$E$40,Override!$B$11:$B$40,$B142,Override!$D$11:$D$40,2)-SUMIFS(Override!$E$11:$E$40,Override!$B$11:$B$40,$B142,Override!$D$11:$D$40,2,Override!$C$11:$C$40,"MXAU"),Override!$D$177)/'AS51'!$B$3,"")))</f>
        <v/>
      </c>
      <c r="H142" s="77">
        <f>IF(H$13="","",IF($B142="","",IFERROR($C142*$D142*IF((Override!$C$4="ON")*(COUNTIFS(Override!$B$11:$B$40,$B142,Override!$D$11:$D$40,3,Override!$E$11:$E$40,"&gt;=0")-COUNTIFS(Override!$B$11:$B$40,$B142,Override!$D$11:$D$40,3,Override!$E$11:$E$40,"&gt;=0",Override!$C$11:$C$40,"MXAU"))&gt;0,SUMIFS(Override!$E$11:$E$40,Override!$B$11:$B$40,$B142,Override!$D$11:$D$40,3)-SUMIFS(Override!$E$11:$E$40,Override!$B$11:$B$40,$B142,Override!$D$11:$D$40,3,Override!$C$11:$C$40,"MXAU"),Override!$E$177)/'AS51'!$B$3,"")))</f>
        <v/>
      </c>
      <c r="I142" s="77">
        <f>IF(I$13="","",IF($B142="","",IFERROR($C142*$D142*IF((Override!$C$4="ON")*(COUNTIFS(Override!$B$11:$B$40,$B142,Override!$D$11:$D$40,4,Override!$E$11:$E$40,"&gt;=0")-COUNTIFS(Override!$B$11:$B$40,$B142,Override!$D$11:$D$40,4,Override!$E$11:$E$40,"&gt;=0",Override!$C$11:$C$40,"MXAU"))&gt;0,SUMIFS(Override!$E$11:$E$40,Override!$B$11:$B$40,$B142,Override!$D$11:$D$40,4)-SUMIFS(Override!$E$11:$E$40,Override!$B$11:$B$40,$B142,Override!$D$11:$D$40,4,Override!$C$11:$C$40,"MXAU"),Override!$F$177)/'AS51'!$B$3,"")))</f>
        <v/>
      </c>
      <c r="J142" s="77">
        <f>IF(J$13="","",IF($B142="","",IFERROR($C142*$D142*IF((Override!$C$4="ON")*(COUNTIFS(Override!$B$11:$B$40,$B142,Override!$D$11:$D$40,5,Override!$E$11:$E$40,"&gt;=0")-COUNTIFS(Override!$B$11:$B$40,$B142,Override!$D$11:$D$40,5,Override!$E$11:$E$40,"&gt;=0",Override!$C$11:$C$40,"MXAU"))&gt;0,SUMIFS(Override!$E$11:$E$40,Override!$B$11:$B$40,$B142,Override!$D$11:$D$40,5)-SUMIFS(Override!$E$11:$E$40,Override!$B$11:$B$40,$B142,Override!$D$11:$D$40,5,Override!$C$11:$C$40,"MXAU"),Override!$G$177)/'AS51'!$B$3,"")))</f>
        <v/>
      </c>
      <c r="K142" s="77">
        <f>IF(K$13="","",IF($B142="","",IFERROR($C142*$D142*IF((Override!$C$4="ON")*(COUNTIFS(Override!$B$11:$B$40,$B142,Override!$D$11:$D$40,6,Override!$E$11:$E$40,"&gt;=0")-COUNTIFS(Override!$B$11:$B$40,$B142,Override!$D$11:$D$40,6,Override!$E$11:$E$40,"&gt;=0",Override!$C$11:$C$40,"MXAU"))&gt;0,SUMIFS(Override!$E$11:$E$40,Override!$B$11:$B$40,$B142,Override!$D$11:$D$40,6)-SUMIFS(Override!$E$11:$E$40,Override!$B$11:$B$40,$B142,Override!$D$11:$D$40,6,Override!$C$11:$C$40,"MXAU"),Override!$H$177)/'AS51'!$B$3,"")))</f>
        <v/>
      </c>
      <c r="L142" s="77">
        <f>IF(L$13="","",IF($B142="","",IFERROR($C142*$D142*IF((Override!$C$4="ON")*(COUNTIFS(Override!$B$11:$B$40,$B142,Override!$D$11:$D$40,7,Override!$E$11:$E$40,"&gt;=0")-COUNTIFS(Override!$B$11:$B$40,$B142,Override!$D$11:$D$40,7,Override!$E$11:$E$40,"&gt;=0",Override!$C$11:$C$40,"MXAU"))&gt;0,SUMIFS(Override!$E$11:$E$40,Override!$B$11:$B$40,$B142,Override!$D$11:$D$40,7)-SUMIFS(Override!$E$11:$E$40,Override!$B$11:$B$40,$B142,Override!$D$11:$D$40,7,Override!$C$11:$C$40,"MXAU"),Override!$I$177)/'AS51'!$B$3,"")))</f>
        <v/>
      </c>
      <c r="M142" s="77">
        <f>IF(M$13="","",IF($B142="","",IFERROR($C142*$D142*IF((Override!$C$4="ON")*(COUNTIFS(Override!$B$11:$B$40,$B142,Override!$D$11:$D$40,8,Override!$E$11:$E$40,"&gt;=0")-COUNTIFS(Override!$B$11:$B$40,$B142,Override!$D$11:$D$40,8,Override!$E$11:$E$40,"&gt;=0",Override!$C$11:$C$40,"MXAU"))&gt;0,SUMIFS(Override!$E$11:$E$40,Override!$B$11:$B$40,$B142,Override!$D$11:$D$40,8)-SUMIFS(Override!$E$11:$E$40,Override!$B$11:$B$40,$B142,Override!$D$11:$D$40,8,Override!$C$11:$C$40,"MXAU"),Override!$J$177)/'AS51'!$B$3,"")))</f>
        <v/>
      </c>
      <c r="N142" s="77">
        <f>IF(N$13="","",IF($B142="","",IFERROR($C142*$D142*IF((Override!$C$4="ON")*(COUNTIFS(Override!$B$11:$B$40,$B142,Override!$D$11:$D$40,9,Override!$E$11:$E$40,"&gt;=0")-COUNTIFS(Override!$B$11:$B$40,$B142,Override!$D$11:$D$40,9,Override!$E$11:$E$40,"&gt;=0",Override!$C$11:$C$40,"MXAU"))&gt;0,SUMIFS(Override!$E$11:$E$40,Override!$B$11:$B$40,$B142,Override!$D$11:$D$40,9)-SUMIFS(Override!$E$11:$E$40,Override!$B$11:$B$40,$B142,Override!$D$11:$D$40,9,Override!$C$11:$C$40,"MXAU"),Override!$K$177)/'AS51'!$B$3,"")))</f>
        <v/>
      </c>
      <c r="O142" s="77">
        <f>IF(O$13="","",IF($B142="","",IFERROR($C142*$D142*IF((Override!$C$4="ON")*(COUNTIFS(Override!$B$11:$B$40,$B142,Override!$D$11:$D$40,10,Override!$E$11:$E$40,"&gt;=0")-COUNTIFS(Override!$B$11:$B$40,$B142,Override!$D$11:$D$40,10,Override!$E$11:$E$40,"&gt;=0",Override!$C$11:$C$40,"MXAU"))&gt;0,SUMIFS(Override!$E$11:$E$40,Override!$B$11:$B$40,$B142,Override!$D$11:$D$40,10)-SUMIFS(Override!$E$11:$E$40,Override!$B$11:$B$40,$B142,Override!$D$11:$D$40,10,Override!$C$11:$C$40,"MXAU"),Override!$L$177)/'AS51'!$B$3,"")))</f>
        <v/>
      </c>
      <c r="P142" s="77">
        <f>IF(P$13="","",IF($B142="","",IFERROR($C142*$D142*IF((Override!$C$4="ON")*(COUNTIFS(Override!$B$11:$B$40,$B142,Override!$D$11:$D$40,11,Override!$E$11:$E$40,"&gt;=0")-COUNTIFS(Override!$B$11:$B$40,$B142,Override!$D$11:$D$40,11,Override!$E$11:$E$40,"&gt;=0",Override!$C$11:$C$40,"MXAU"))&gt;0,SUMIFS(Override!$E$11:$E$40,Override!$B$11:$B$40,$B142,Override!$D$11:$D$40,11)-SUMIFS(Override!$E$11:$E$40,Override!$B$11:$B$40,$B142,Override!$D$11:$D$40,11,Override!$C$11:$C$40,"MXAU"),Override!$M$177)/'AS51'!$B$3,"")))</f>
        <v/>
      </c>
      <c r="Q142" s="77">
        <f>IF(Q$13="","",IF($B142="","",IFERROR($C142*$D142*IF((Override!$C$4="ON")*(COUNTIFS(Override!$B$11:$B$40,$B142,Override!$D$11:$D$40,12,Override!$E$11:$E$40,"&gt;=0")-COUNTIFS(Override!$B$11:$B$40,$B142,Override!$D$11:$D$40,12,Override!$E$11:$E$40,"&gt;=0",Override!$C$11:$C$40,"MXAU"))&gt;0,SUMIFS(Override!$E$11:$E$40,Override!$B$11:$B$40,$B142,Override!$D$11:$D$40,12)-SUMIFS(Override!$E$11:$E$40,Override!$B$11:$B$40,$B142,Override!$D$11:$D$40,12,Override!$C$11:$C$40,"MXAU"),Override!$N$177)/'AS51'!$B$3,"")))</f>
        <v/>
      </c>
      <c r="R142" s="77">
        <f>IF(R$13="","",IF($B142="","",IFERROR($C142*$D142*IF((Override!$C$4="ON")*(COUNTIFS(Override!$B$11:$B$40,$B142,Override!$D$11:$D$40,13,Override!$E$11:$E$40,"&gt;=0")-COUNTIFS(Override!$B$11:$B$40,$B142,Override!$D$11:$D$40,13,Override!$E$11:$E$40,"&gt;=0",Override!$C$11:$C$40,"MXAU"))&gt;0,SUMIFS(Override!$E$11:$E$40,Override!$B$11:$B$40,$B142,Override!$D$11:$D$40,13)-SUMIFS(Override!$E$11:$E$40,Override!$B$11:$B$40,$B142,Override!$D$11:$D$40,13,Override!$C$11:$C$40,"MXAU"),Override!$O$177)/'AS51'!$B$3,"")))</f>
        <v/>
      </c>
      <c r="S142" s="77">
        <f>IF(S$13="","",IF($B142="","",IFERROR($C142*$D142*IF((Override!$C$4="ON")*(COUNTIFS(Override!$B$11:$B$40,$B142,Override!$D$11:$D$40,14,Override!$E$11:$E$40,"&gt;=0")-COUNTIFS(Override!$B$11:$B$40,$B142,Override!$D$11:$D$40,14,Override!$E$11:$E$40,"&gt;=0",Override!$C$11:$C$40,"MXAU"))&gt;0,SUMIFS(Override!$E$11:$E$40,Override!$B$11:$B$40,$B142,Override!$D$11:$D$40,14)-SUMIFS(Override!$E$11:$E$40,Override!$B$11:$B$40,$B142,Override!$D$11:$D$40,14,Override!$C$11:$C$40,"MXAU"),Override!$P$177)/'AS51'!$B$3,"")))</f>
        <v/>
      </c>
      <c r="T142" s="77">
        <f>IF(T$13="","",IF($B142="","",IFERROR($C142*$D142*IF((Override!$C$4="ON")*(COUNTIFS(Override!$B$11:$B$40,$B142,Override!$D$11:$D$40,15,Override!$E$11:$E$40,"&gt;=0")-COUNTIFS(Override!$B$11:$B$40,$B142,Override!$D$11:$D$40,15,Override!$E$11:$E$40,"&gt;=0",Override!$C$11:$C$40,"MXAU"))&gt;0,SUMIFS(Override!$E$11:$E$40,Override!$B$11:$B$40,$B142,Override!$D$11:$D$40,15)-SUMIFS(Override!$E$11:$E$40,Override!$B$11:$B$40,$B142,Override!$D$11:$D$40,15,Override!$C$11:$C$40,"MXAU"),Override!$Q$177)/'AS51'!$B$3,"")))</f>
        <v/>
      </c>
      <c r="U142" s="77">
        <f>IF(U$13="","",IF($B142="","",IFERROR($C142*$D142*IF((Override!$C$4="ON")*(COUNTIFS(Override!$B$11:$B$40,$B142,Override!$D$11:$D$40,16,Override!$E$11:$E$40,"&gt;=0")-COUNTIFS(Override!$B$11:$B$40,$B142,Override!$D$11:$D$40,16,Override!$E$11:$E$40,"&gt;=0",Override!$C$11:$C$40,"MXAU"))&gt;0,SUMIFS(Override!$E$11:$E$40,Override!$B$11:$B$40,$B142,Override!$D$11:$D$40,16)-SUMIFS(Override!$E$11:$E$40,Override!$B$11:$B$40,$B142,Override!$D$11:$D$40,16,Override!$C$11:$C$40,"MXAU"),Override!$R$177)/'AS51'!$B$3,"")))</f>
        <v/>
      </c>
      <c r="W142" s="77">
        <f>IF(W$13="","",IF($B142="","",IFERROR(F142*$E142/100,"")))</f>
        <v/>
      </c>
      <c r="X142" s="77">
        <f>IF(X$13="","",IF($B142="","",IFERROR(G142*$E142/100,"")))</f>
        <v/>
      </c>
      <c r="Y142" s="77">
        <f>IF(Y$13="","",IF($B142="","",IFERROR(H142*$E142/100,"")))</f>
        <v/>
      </c>
      <c r="Z142" s="77">
        <f>IF(Z$13="","",IF($B142="","",IFERROR(I142*$E142/100,"")))</f>
        <v/>
      </c>
      <c r="AA142" s="77">
        <f>IF(AA$13="","",IF($B142="","",IFERROR(J142*$E142/100,"")))</f>
        <v/>
      </c>
      <c r="AB142" s="77">
        <f>IF(AB$13="","",IF($B142="","",IFERROR(K142*$E142/100,"")))</f>
        <v/>
      </c>
      <c r="AC142" s="77">
        <f>IF(AC$13="","",IF($B142="","",IFERROR(L142*$E142/100,"")))</f>
        <v/>
      </c>
      <c r="AD142" s="77">
        <f>IF(AD$13="","",IF($B142="","",IFERROR(M142*$E142/100,"")))</f>
        <v/>
      </c>
      <c r="AE142" s="77">
        <f>IF(AE$13="","",IF($B142="","",IFERROR(N142*$E142/100,"")))</f>
        <v/>
      </c>
      <c r="AF142" s="77">
        <f>IF(AF$13="","",IF($B142="","",IFERROR(O142*$E142/100,"")))</f>
        <v/>
      </c>
      <c r="AG142" s="77">
        <f>IF(AG$13="","",IF($B142="","",IFERROR(P142*$E142/100,"")))</f>
        <v/>
      </c>
      <c r="AH142" s="77">
        <f>IF(AH$13="","",IF($B142="","",IFERROR(Q142*$E142/100,"")))</f>
        <v/>
      </c>
      <c r="AI142" s="77">
        <f>IF(AI$13="","",IF($B142="","",IFERROR(R142*$E142/100,"")))</f>
        <v/>
      </c>
      <c r="AJ142" s="77">
        <f>IF(AJ$13="","",IF($B142="","",IFERROR(S142*$E142/100,"")))</f>
        <v/>
      </c>
      <c r="AK142" s="77">
        <f>IF(AK$13="","",IF($B142="","",IFERROR(T142*$E142/100,"")))</f>
        <v/>
      </c>
      <c r="AL142" s="77">
        <f>IF(AL$13="","",IF($B142="","",IFERROR(U142*$E142/100,"")))</f>
        <v/>
      </c>
      <c r="AN142" s="77">
        <f>IF($B142="","",SUMIF($F$13:$U$13,"&lt;="&amp;Sector!$D$51,$F142:$U142))</f>
        <v/>
      </c>
      <c r="AO142" s="77">
        <f>IF($B142="","",SUMIF($W$13:$AL$13,"&lt;="&amp;Sector!$D$51,$W142:$AL142))</f>
        <v/>
      </c>
      <c r="AQ142" s="163">
        <f>IF(AQ$13="","",IF($B142="","",IFERROR($C142*$D142*SUMPRODUCT(('Dvd Calendar'!$E$1394:$CZ$1394&gt;AQ$12)*('Dvd Calendar'!$E$1394:$CZ$1394&lt;=AQ$13)*'Dvd Calendar'!$E$1397:$CZ$1397*(('Dvd Calendar'!$E$1399:$CZ$1399='Field Check'!$C$56)*('Field Check'!$C$56&lt;&gt;"")+('Dvd Calendar'!$E$1399:$CZ$1399='Field Check'!$C$57)*('Field Check'!$C$57&lt;&gt;"")))/'AS51'!$B$3,"")))</f>
        <v/>
      </c>
      <c r="AR142" s="163">
        <f>IF(AR$13="","",IF($B142="","",IFERROR($C142*$D142*SUMPRODUCT(('Dvd Calendar'!$E$1394:$CZ$1394&gt;AR$12)*('Dvd Calendar'!$E$1394:$CZ$1394&lt;=AR$13)*'Dvd Calendar'!$E$1397:$CZ$1397*(('Dvd Calendar'!$E$1399:$CZ$1399='Field Check'!$C$56)*('Field Check'!$C$56&lt;&gt;"")+('Dvd Calendar'!$E$1399:$CZ$1399='Field Check'!$C$57)*('Field Check'!$C$57&lt;&gt;"")))/'AS51'!$B$3,"")))</f>
        <v/>
      </c>
      <c r="AS142" s="163">
        <f>IF(AS$13="","",IF($B142="","",IFERROR($C142*$D142*SUMPRODUCT(('Dvd Calendar'!$E$1394:$CZ$1394&gt;AS$12)*('Dvd Calendar'!$E$1394:$CZ$1394&lt;=AS$13)*'Dvd Calendar'!$E$1397:$CZ$1397*(('Dvd Calendar'!$E$1399:$CZ$1399='Field Check'!$C$56)*('Field Check'!$C$56&lt;&gt;"")+('Dvd Calendar'!$E$1399:$CZ$1399='Field Check'!$C$57)*('Field Check'!$C$57&lt;&gt;"")))/'AS51'!$B$3,"")))</f>
        <v/>
      </c>
      <c r="AT142" s="163">
        <f>IF(AT$13="","",IF($B142="","",IFERROR($C142*$D142*SUMPRODUCT(('Dvd Calendar'!$E$1394:$CZ$1394&gt;AT$12)*('Dvd Calendar'!$E$1394:$CZ$1394&lt;=AT$13)*'Dvd Calendar'!$E$1397:$CZ$1397*(('Dvd Calendar'!$E$1399:$CZ$1399='Field Check'!$C$56)*('Field Check'!$C$56&lt;&gt;"")+('Dvd Calendar'!$E$1399:$CZ$1399='Field Check'!$C$57)*('Field Check'!$C$57&lt;&gt;"")))/'AS51'!$B$3,"")))</f>
        <v/>
      </c>
      <c r="AU142" s="163">
        <f>IF(AU$13="","",IF($B142="","",IFERROR($C142*$D142*SUMPRODUCT(('Dvd Calendar'!$E$1394:$CZ$1394&gt;AU$12)*('Dvd Calendar'!$E$1394:$CZ$1394&lt;=AU$13)*'Dvd Calendar'!$E$1397:$CZ$1397*(('Dvd Calendar'!$E$1399:$CZ$1399='Field Check'!$C$56)*('Field Check'!$C$56&lt;&gt;"")+('Dvd Calendar'!$E$1399:$CZ$1399='Field Check'!$C$57)*('Field Check'!$C$57&lt;&gt;"")))/'AS51'!$B$3,"")))</f>
        <v/>
      </c>
      <c r="AV142" s="163">
        <f>IF(AV$13="","",IF($B142="","",IFERROR($C142*$D142*SUMPRODUCT(('Dvd Calendar'!$E$1394:$CZ$1394&gt;AV$12)*('Dvd Calendar'!$E$1394:$CZ$1394&lt;=AV$13)*'Dvd Calendar'!$E$1397:$CZ$1397*(('Dvd Calendar'!$E$1399:$CZ$1399='Field Check'!$C$56)*('Field Check'!$C$56&lt;&gt;"")+('Dvd Calendar'!$E$1399:$CZ$1399='Field Check'!$C$57)*('Field Check'!$C$57&lt;&gt;"")))/'AS51'!$B$3,"")))</f>
        <v/>
      </c>
      <c r="AW142" s="163">
        <f>IF(AW$13="","",IF($B142="","",IFERROR($C142*$D142*SUMPRODUCT(('Dvd Calendar'!$E$1394:$CZ$1394&gt;AW$12)*('Dvd Calendar'!$E$1394:$CZ$1394&lt;=AW$13)*'Dvd Calendar'!$E$1397:$CZ$1397*(('Dvd Calendar'!$E$1399:$CZ$1399='Field Check'!$C$56)*('Field Check'!$C$56&lt;&gt;"")+('Dvd Calendar'!$E$1399:$CZ$1399='Field Check'!$C$57)*('Field Check'!$C$57&lt;&gt;"")))/'AS51'!$B$3,"")))</f>
        <v/>
      </c>
      <c r="AX142" s="163">
        <f>IF(AX$13="","",IF($B142="","",IFERROR($C142*$D142*SUMPRODUCT(('Dvd Calendar'!$E$1394:$CZ$1394&gt;AX$12)*('Dvd Calendar'!$E$1394:$CZ$1394&lt;=AX$13)*'Dvd Calendar'!$E$1397:$CZ$1397*(('Dvd Calendar'!$E$1399:$CZ$1399='Field Check'!$C$56)*('Field Check'!$C$56&lt;&gt;"")+('Dvd Calendar'!$E$1399:$CZ$1399='Field Check'!$C$57)*('Field Check'!$C$57&lt;&gt;"")))/'AS51'!$B$3,"")))</f>
        <v/>
      </c>
      <c r="AY142" s="163">
        <f>IF(AY$13="","",IF($B142="","",IFERROR($C142*$D142*SUMPRODUCT(('Dvd Calendar'!$E$1394:$CZ$1394&gt;AY$12)*('Dvd Calendar'!$E$1394:$CZ$1394&lt;=AY$13)*'Dvd Calendar'!$E$1397:$CZ$1397*(('Dvd Calendar'!$E$1399:$CZ$1399='Field Check'!$C$56)*('Field Check'!$C$56&lt;&gt;"")+('Dvd Calendar'!$E$1399:$CZ$1399='Field Check'!$C$57)*('Field Check'!$C$57&lt;&gt;"")))/'AS51'!$B$3,"")))</f>
        <v/>
      </c>
      <c r="AZ142" s="163">
        <f>IF(AZ$13="","",IF($B142="","",IFERROR($C142*$D142*SUMPRODUCT(('Dvd Calendar'!$E$1394:$CZ$1394&gt;AZ$12)*('Dvd Calendar'!$E$1394:$CZ$1394&lt;=AZ$13)*'Dvd Calendar'!$E$1397:$CZ$1397*(('Dvd Calendar'!$E$1399:$CZ$1399='Field Check'!$C$56)*('Field Check'!$C$56&lt;&gt;"")+('Dvd Calendar'!$E$1399:$CZ$1399='Field Check'!$C$57)*('Field Check'!$C$57&lt;&gt;"")))/'AS51'!$B$3,"")))</f>
        <v/>
      </c>
      <c r="BA142" s="163">
        <f>IF(BA$13="","",IF($B142="","",IFERROR($C142*$D142*SUMPRODUCT(('Dvd Calendar'!$E$1394:$CZ$1394&gt;BA$12)*('Dvd Calendar'!$E$1394:$CZ$1394&lt;=BA$13)*'Dvd Calendar'!$E$1397:$CZ$1397*(('Dvd Calendar'!$E$1399:$CZ$1399='Field Check'!$C$56)*('Field Check'!$C$56&lt;&gt;"")+('Dvd Calendar'!$E$1399:$CZ$1399='Field Check'!$C$57)*('Field Check'!$C$57&lt;&gt;"")))/'AS51'!$B$3,"")))</f>
        <v/>
      </c>
      <c r="BB142" s="163">
        <f>IF(BB$13="","",IF($B142="","",IFERROR($C142*$D142*SUMPRODUCT(('Dvd Calendar'!$E$1394:$CZ$1394&gt;BB$12)*('Dvd Calendar'!$E$1394:$CZ$1394&lt;=BB$13)*'Dvd Calendar'!$E$1397:$CZ$1397*(('Dvd Calendar'!$E$1399:$CZ$1399='Field Check'!$C$56)*('Field Check'!$C$56&lt;&gt;"")+('Dvd Calendar'!$E$1399:$CZ$1399='Field Check'!$C$57)*('Field Check'!$C$57&lt;&gt;"")))/'AS51'!$B$3,"")))</f>
        <v/>
      </c>
      <c r="BC142" s="163">
        <f>IF(BC$13="","",IF($B142="","",IFERROR($C142*$D142*SUMPRODUCT(('Dvd Calendar'!$E$1394:$CZ$1394&gt;BC$12)*('Dvd Calendar'!$E$1394:$CZ$1394&lt;=BC$13)*'Dvd Calendar'!$E$1397:$CZ$1397*(('Dvd Calendar'!$E$1399:$CZ$1399='Field Check'!$C$56)*('Field Check'!$C$56&lt;&gt;"")+('Dvd Calendar'!$E$1399:$CZ$1399='Field Check'!$C$57)*('Field Check'!$C$57&lt;&gt;"")))/'AS51'!$B$3,"")))</f>
        <v/>
      </c>
      <c r="BD142" s="163">
        <f>IF(BD$13="","",IF($B142="","",IFERROR($C142*$D142*SUMPRODUCT(('Dvd Calendar'!$E$1394:$CZ$1394&gt;BD$12)*('Dvd Calendar'!$E$1394:$CZ$1394&lt;=BD$13)*'Dvd Calendar'!$E$1397:$CZ$1397*(('Dvd Calendar'!$E$1399:$CZ$1399='Field Check'!$C$56)*('Field Check'!$C$56&lt;&gt;"")+('Dvd Calendar'!$E$1399:$CZ$1399='Field Check'!$C$57)*('Field Check'!$C$57&lt;&gt;"")))/'AS51'!$B$3,"")))</f>
        <v/>
      </c>
      <c r="BE142" s="163">
        <f>IF(BE$13="","",IF($B142="","",IFERROR($C142*$D142*SUMPRODUCT(('Dvd Calendar'!$E$1394:$CZ$1394&gt;BE$12)*('Dvd Calendar'!$E$1394:$CZ$1394&lt;=BE$13)*'Dvd Calendar'!$E$1397:$CZ$1397*(('Dvd Calendar'!$E$1399:$CZ$1399='Field Check'!$C$56)*('Field Check'!$C$56&lt;&gt;"")+('Dvd Calendar'!$E$1399:$CZ$1399='Field Check'!$C$57)*('Field Check'!$C$57&lt;&gt;"")))/'AS51'!$B$3,"")))</f>
        <v/>
      </c>
      <c r="BF142" s="163">
        <f>IF(BF$13="","",IF($B142="","",IFERROR($C142*$D142*SUMPRODUCT(('Dvd Calendar'!$E$1394:$CZ$1394&gt;BF$12)*('Dvd Calendar'!$E$1394:$CZ$1394&lt;=BF$13)*'Dvd Calendar'!$E$1397:$CZ$1397*(('Dvd Calendar'!$E$1399:$CZ$1399='Field Check'!$C$56)*('Field Check'!$C$56&lt;&gt;"")+('Dvd Calendar'!$E$1399:$CZ$1399='Field Check'!$C$57)*('Field Check'!$C$57&lt;&gt;"")))/'AS51'!$B$3,"")))</f>
        <v/>
      </c>
      <c r="BH142" s="163">
        <f>IF(BH$13="","",IF($B142="","",IFERROR(AQ142*$E142/100,"")))</f>
        <v/>
      </c>
      <c r="BI142" s="163">
        <f>IF(BI$13="","",IF($B142="","",IFERROR(AR142*$E142/100,"")))</f>
        <v/>
      </c>
      <c r="BJ142" s="163">
        <f>IF(BJ$13="","",IF($B142="","",IFERROR(AS142*$E142/100,"")))</f>
        <v/>
      </c>
      <c r="BK142" s="163">
        <f>IF(BK$13="","",IF($B142="","",IFERROR(AT142*$E142/100,"")))</f>
        <v/>
      </c>
      <c r="BL142" s="163">
        <f>IF(BL$13="","",IF($B142="","",IFERROR(AU142*$E142/100,"")))</f>
        <v/>
      </c>
      <c r="BM142" s="163">
        <f>IF(BM$13="","",IF($B142="","",IFERROR(AV142*$E142/100,"")))</f>
        <v/>
      </c>
      <c r="BN142" s="163">
        <f>IF(BN$13="","",IF($B142="","",IFERROR(AW142*$E142/100,"")))</f>
        <v/>
      </c>
      <c r="BO142" s="163">
        <f>IF(BO$13="","",IF($B142="","",IFERROR(AX142*$E142/100,"")))</f>
        <v/>
      </c>
      <c r="BP142" s="163">
        <f>IF(BP$13="","",IF($B142="","",IFERROR(AY142*$E142/100,"")))</f>
        <v/>
      </c>
      <c r="BQ142" s="163">
        <f>IF(BQ$13="","",IF($B142="","",IFERROR(AZ142*$E142/100,"")))</f>
        <v/>
      </c>
      <c r="BR142" s="163">
        <f>IF(BR$13="","",IF($B142="","",IFERROR(BA142*$E142/100,"")))</f>
        <v/>
      </c>
      <c r="BS142" s="163">
        <f>IF(BS$13="","",IF($B142="","",IFERROR(BB142*$E142/100,"")))</f>
        <v/>
      </c>
      <c r="BT142" s="163">
        <f>IF(BT$13="","",IF($B142="","",IFERROR(BC142*$E142/100,"")))</f>
        <v/>
      </c>
      <c r="BU142" s="163">
        <f>IF(BU$13="","",IF($B142="","",IFERROR(BD142*$E142/100,"")))</f>
        <v/>
      </c>
      <c r="BV142" s="163">
        <f>IF(BV$13="","",IF($B142="","",IFERROR(BE142*$E142/100,"")))</f>
        <v/>
      </c>
      <c r="BW142" s="163">
        <f>IF(BW$13="","",IF($B142="","",IFERROR(BF142*$E142/100,"")))</f>
        <v/>
      </c>
    </row>
    <row r="143">
      <c r="B143" s="126">
        <f>IF('AS51'!$C$133="","",'AS51'!$C$133)</f>
        <v/>
      </c>
      <c r="C143" s="74">
        <f>IF('AS51'!$B$133="","",'AS51'!$B$133)</f>
        <v/>
      </c>
      <c r="D143" s="75">
        <f>IFERROR('AS51'!$Q$133,1)</f>
        <v/>
      </c>
      <c r="E143" s="76">
        <f>IF($B143="","",IF(ISNUMBER('AS51'!$I$133),'AS51'!$I$133,'Index Summary'!$C$7))</f>
        <v/>
      </c>
      <c r="F143" s="77">
        <f>IF(F$13="","",IF($B143="","",IFERROR($C143*$D143*IF((Override!$C$4="ON")*(COUNTIFS(Override!$B$11:$B$40,$B143,Override!$D$11:$D$40,1,Override!$E$11:$E$40,"&gt;=0")-COUNTIFS(Override!$B$11:$B$40,$B143,Override!$D$11:$D$40,1,Override!$E$11:$E$40,"&gt;=0",Override!$C$11:$C$40,"MXAU"))&gt;0,SUMIFS(Override!$E$11:$E$40,Override!$B$11:$B$40,$B143,Override!$D$11:$D$40,1)-SUMIFS(Override!$E$11:$E$40,Override!$B$11:$B$40,$B143,Override!$D$11:$D$40,1,Override!$C$11:$C$40,"MXAU"),Override!$C$178)/'AS51'!$B$3,"")))</f>
        <v/>
      </c>
      <c r="G143" s="77">
        <f>IF(G$13="","",IF($B143="","",IFERROR($C143*$D143*IF((Override!$C$4="ON")*(COUNTIFS(Override!$B$11:$B$40,$B143,Override!$D$11:$D$40,2,Override!$E$11:$E$40,"&gt;=0")-COUNTIFS(Override!$B$11:$B$40,$B143,Override!$D$11:$D$40,2,Override!$E$11:$E$40,"&gt;=0",Override!$C$11:$C$40,"MXAU"))&gt;0,SUMIFS(Override!$E$11:$E$40,Override!$B$11:$B$40,$B143,Override!$D$11:$D$40,2)-SUMIFS(Override!$E$11:$E$40,Override!$B$11:$B$40,$B143,Override!$D$11:$D$40,2,Override!$C$11:$C$40,"MXAU"),Override!$D$178)/'AS51'!$B$3,"")))</f>
        <v/>
      </c>
      <c r="H143" s="77">
        <f>IF(H$13="","",IF($B143="","",IFERROR($C143*$D143*IF((Override!$C$4="ON")*(COUNTIFS(Override!$B$11:$B$40,$B143,Override!$D$11:$D$40,3,Override!$E$11:$E$40,"&gt;=0")-COUNTIFS(Override!$B$11:$B$40,$B143,Override!$D$11:$D$40,3,Override!$E$11:$E$40,"&gt;=0",Override!$C$11:$C$40,"MXAU"))&gt;0,SUMIFS(Override!$E$11:$E$40,Override!$B$11:$B$40,$B143,Override!$D$11:$D$40,3)-SUMIFS(Override!$E$11:$E$40,Override!$B$11:$B$40,$B143,Override!$D$11:$D$40,3,Override!$C$11:$C$40,"MXAU"),Override!$E$178)/'AS51'!$B$3,"")))</f>
        <v/>
      </c>
      <c r="I143" s="77">
        <f>IF(I$13="","",IF($B143="","",IFERROR($C143*$D143*IF((Override!$C$4="ON")*(COUNTIFS(Override!$B$11:$B$40,$B143,Override!$D$11:$D$40,4,Override!$E$11:$E$40,"&gt;=0")-COUNTIFS(Override!$B$11:$B$40,$B143,Override!$D$11:$D$40,4,Override!$E$11:$E$40,"&gt;=0",Override!$C$11:$C$40,"MXAU"))&gt;0,SUMIFS(Override!$E$11:$E$40,Override!$B$11:$B$40,$B143,Override!$D$11:$D$40,4)-SUMIFS(Override!$E$11:$E$40,Override!$B$11:$B$40,$B143,Override!$D$11:$D$40,4,Override!$C$11:$C$40,"MXAU"),Override!$F$178)/'AS51'!$B$3,"")))</f>
        <v/>
      </c>
      <c r="J143" s="77">
        <f>IF(J$13="","",IF($B143="","",IFERROR($C143*$D143*IF((Override!$C$4="ON")*(COUNTIFS(Override!$B$11:$B$40,$B143,Override!$D$11:$D$40,5,Override!$E$11:$E$40,"&gt;=0")-COUNTIFS(Override!$B$11:$B$40,$B143,Override!$D$11:$D$40,5,Override!$E$11:$E$40,"&gt;=0",Override!$C$11:$C$40,"MXAU"))&gt;0,SUMIFS(Override!$E$11:$E$40,Override!$B$11:$B$40,$B143,Override!$D$11:$D$40,5)-SUMIFS(Override!$E$11:$E$40,Override!$B$11:$B$40,$B143,Override!$D$11:$D$40,5,Override!$C$11:$C$40,"MXAU"),Override!$G$178)/'AS51'!$B$3,"")))</f>
        <v/>
      </c>
      <c r="K143" s="77">
        <f>IF(K$13="","",IF($B143="","",IFERROR($C143*$D143*IF((Override!$C$4="ON")*(COUNTIFS(Override!$B$11:$B$40,$B143,Override!$D$11:$D$40,6,Override!$E$11:$E$40,"&gt;=0")-COUNTIFS(Override!$B$11:$B$40,$B143,Override!$D$11:$D$40,6,Override!$E$11:$E$40,"&gt;=0",Override!$C$11:$C$40,"MXAU"))&gt;0,SUMIFS(Override!$E$11:$E$40,Override!$B$11:$B$40,$B143,Override!$D$11:$D$40,6)-SUMIFS(Override!$E$11:$E$40,Override!$B$11:$B$40,$B143,Override!$D$11:$D$40,6,Override!$C$11:$C$40,"MXAU"),Override!$H$178)/'AS51'!$B$3,"")))</f>
        <v/>
      </c>
      <c r="L143" s="77">
        <f>IF(L$13="","",IF($B143="","",IFERROR($C143*$D143*IF((Override!$C$4="ON")*(COUNTIFS(Override!$B$11:$B$40,$B143,Override!$D$11:$D$40,7,Override!$E$11:$E$40,"&gt;=0")-COUNTIFS(Override!$B$11:$B$40,$B143,Override!$D$11:$D$40,7,Override!$E$11:$E$40,"&gt;=0",Override!$C$11:$C$40,"MXAU"))&gt;0,SUMIFS(Override!$E$11:$E$40,Override!$B$11:$B$40,$B143,Override!$D$11:$D$40,7)-SUMIFS(Override!$E$11:$E$40,Override!$B$11:$B$40,$B143,Override!$D$11:$D$40,7,Override!$C$11:$C$40,"MXAU"),Override!$I$178)/'AS51'!$B$3,"")))</f>
        <v/>
      </c>
      <c r="M143" s="77">
        <f>IF(M$13="","",IF($B143="","",IFERROR($C143*$D143*IF((Override!$C$4="ON")*(COUNTIFS(Override!$B$11:$B$40,$B143,Override!$D$11:$D$40,8,Override!$E$11:$E$40,"&gt;=0")-COUNTIFS(Override!$B$11:$B$40,$B143,Override!$D$11:$D$40,8,Override!$E$11:$E$40,"&gt;=0",Override!$C$11:$C$40,"MXAU"))&gt;0,SUMIFS(Override!$E$11:$E$40,Override!$B$11:$B$40,$B143,Override!$D$11:$D$40,8)-SUMIFS(Override!$E$11:$E$40,Override!$B$11:$B$40,$B143,Override!$D$11:$D$40,8,Override!$C$11:$C$40,"MXAU"),Override!$J$178)/'AS51'!$B$3,"")))</f>
        <v/>
      </c>
      <c r="N143" s="77">
        <f>IF(N$13="","",IF($B143="","",IFERROR($C143*$D143*IF((Override!$C$4="ON")*(COUNTIFS(Override!$B$11:$B$40,$B143,Override!$D$11:$D$40,9,Override!$E$11:$E$40,"&gt;=0")-COUNTIFS(Override!$B$11:$B$40,$B143,Override!$D$11:$D$40,9,Override!$E$11:$E$40,"&gt;=0",Override!$C$11:$C$40,"MXAU"))&gt;0,SUMIFS(Override!$E$11:$E$40,Override!$B$11:$B$40,$B143,Override!$D$11:$D$40,9)-SUMIFS(Override!$E$11:$E$40,Override!$B$11:$B$40,$B143,Override!$D$11:$D$40,9,Override!$C$11:$C$40,"MXAU"),Override!$K$178)/'AS51'!$B$3,"")))</f>
        <v/>
      </c>
      <c r="O143" s="77">
        <f>IF(O$13="","",IF($B143="","",IFERROR($C143*$D143*IF((Override!$C$4="ON")*(COUNTIFS(Override!$B$11:$B$40,$B143,Override!$D$11:$D$40,10,Override!$E$11:$E$40,"&gt;=0")-COUNTIFS(Override!$B$11:$B$40,$B143,Override!$D$11:$D$40,10,Override!$E$11:$E$40,"&gt;=0",Override!$C$11:$C$40,"MXAU"))&gt;0,SUMIFS(Override!$E$11:$E$40,Override!$B$11:$B$40,$B143,Override!$D$11:$D$40,10)-SUMIFS(Override!$E$11:$E$40,Override!$B$11:$B$40,$B143,Override!$D$11:$D$40,10,Override!$C$11:$C$40,"MXAU"),Override!$L$178)/'AS51'!$B$3,"")))</f>
        <v/>
      </c>
      <c r="P143" s="77">
        <f>IF(P$13="","",IF($B143="","",IFERROR($C143*$D143*IF((Override!$C$4="ON")*(COUNTIFS(Override!$B$11:$B$40,$B143,Override!$D$11:$D$40,11,Override!$E$11:$E$40,"&gt;=0")-COUNTIFS(Override!$B$11:$B$40,$B143,Override!$D$11:$D$40,11,Override!$E$11:$E$40,"&gt;=0",Override!$C$11:$C$40,"MXAU"))&gt;0,SUMIFS(Override!$E$11:$E$40,Override!$B$11:$B$40,$B143,Override!$D$11:$D$40,11)-SUMIFS(Override!$E$11:$E$40,Override!$B$11:$B$40,$B143,Override!$D$11:$D$40,11,Override!$C$11:$C$40,"MXAU"),Override!$M$178)/'AS51'!$B$3,"")))</f>
        <v/>
      </c>
      <c r="Q143" s="77">
        <f>IF(Q$13="","",IF($B143="","",IFERROR($C143*$D143*IF((Override!$C$4="ON")*(COUNTIFS(Override!$B$11:$B$40,$B143,Override!$D$11:$D$40,12,Override!$E$11:$E$40,"&gt;=0")-COUNTIFS(Override!$B$11:$B$40,$B143,Override!$D$11:$D$40,12,Override!$E$11:$E$40,"&gt;=0",Override!$C$11:$C$40,"MXAU"))&gt;0,SUMIFS(Override!$E$11:$E$40,Override!$B$11:$B$40,$B143,Override!$D$11:$D$40,12)-SUMIFS(Override!$E$11:$E$40,Override!$B$11:$B$40,$B143,Override!$D$11:$D$40,12,Override!$C$11:$C$40,"MXAU"),Override!$N$178)/'AS51'!$B$3,"")))</f>
        <v/>
      </c>
      <c r="R143" s="77">
        <f>IF(R$13="","",IF($B143="","",IFERROR($C143*$D143*IF((Override!$C$4="ON")*(COUNTIFS(Override!$B$11:$B$40,$B143,Override!$D$11:$D$40,13,Override!$E$11:$E$40,"&gt;=0")-COUNTIFS(Override!$B$11:$B$40,$B143,Override!$D$11:$D$40,13,Override!$E$11:$E$40,"&gt;=0",Override!$C$11:$C$40,"MXAU"))&gt;0,SUMIFS(Override!$E$11:$E$40,Override!$B$11:$B$40,$B143,Override!$D$11:$D$40,13)-SUMIFS(Override!$E$11:$E$40,Override!$B$11:$B$40,$B143,Override!$D$11:$D$40,13,Override!$C$11:$C$40,"MXAU"),Override!$O$178)/'AS51'!$B$3,"")))</f>
        <v/>
      </c>
      <c r="S143" s="77">
        <f>IF(S$13="","",IF($B143="","",IFERROR($C143*$D143*IF((Override!$C$4="ON")*(COUNTIFS(Override!$B$11:$B$40,$B143,Override!$D$11:$D$40,14,Override!$E$11:$E$40,"&gt;=0")-COUNTIFS(Override!$B$11:$B$40,$B143,Override!$D$11:$D$40,14,Override!$E$11:$E$40,"&gt;=0",Override!$C$11:$C$40,"MXAU"))&gt;0,SUMIFS(Override!$E$11:$E$40,Override!$B$11:$B$40,$B143,Override!$D$11:$D$40,14)-SUMIFS(Override!$E$11:$E$40,Override!$B$11:$B$40,$B143,Override!$D$11:$D$40,14,Override!$C$11:$C$40,"MXAU"),Override!$P$178)/'AS51'!$B$3,"")))</f>
        <v/>
      </c>
      <c r="T143" s="77">
        <f>IF(T$13="","",IF($B143="","",IFERROR($C143*$D143*IF((Override!$C$4="ON")*(COUNTIFS(Override!$B$11:$B$40,$B143,Override!$D$11:$D$40,15,Override!$E$11:$E$40,"&gt;=0")-COUNTIFS(Override!$B$11:$B$40,$B143,Override!$D$11:$D$40,15,Override!$E$11:$E$40,"&gt;=0",Override!$C$11:$C$40,"MXAU"))&gt;0,SUMIFS(Override!$E$11:$E$40,Override!$B$11:$B$40,$B143,Override!$D$11:$D$40,15)-SUMIFS(Override!$E$11:$E$40,Override!$B$11:$B$40,$B143,Override!$D$11:$D$40,15,Override!$C$11:$C$40,"MXAU"),Override!$Q$178)/'AS51'!$B$3,"")))</f>
        <v/>
      </c>
      <c r="U143" s="77">
        <f>IF(U$13="","",IF($B143="","",IFERROR($C143*$D143*IF((Override!$C$4="ON")*(COUNTIFS(Override!$B$11:$B$40,$B143,Override!$D$11:$D$40,16,Override!$E$11:$E$40,"&gt;=0")-COUNTIFS(Override!$B$11:$B$40,$B143,Override!$D$11:$D$40,16,Override!$E$11:$E$40,"&gt;=0",Override!$C$11:$C$40,"MXAU"))&gt;0,SUMIFS(Override!$E$11:$E$40,Override!$B$11:$B$40,$B143,Override!$D$11:$D$40,16)-SUMIFS(Override!$E$11:$E$40,Override!$B$11:$B$40,$B143,Override!$D$11:$D$40,16,Override!$C$11:$C$40,"MXAU"),Override!$R$178)/'AS51'!$B$3,"")))</f>
        <v/>
      </c>
      <c r="W143" s="77">
        <f>IF(W$13="","",IF($B143="","",IFERROR(F143*$E143/100,"")))</f>
        <v/>
      </c>
      <c r="X143" s="77">
        <f>IF(X$13="","",IF($B143="","",IFERROR(G143*$E143/100,"")))</f>
        <v/>
      </c>
      <c r="Y143" s="77">
        <f>IF(Y$13="","",IF($B143="","",IFERROR(H143*$E143/100,"")))</f>
        <v/>
      </c>
      <c r="Z143" s="77">
        <f>IF(Z$13="","",IF($B143="","",IFERROR(I143*$E143/100,"")))</f>
        <v/>
      </c>
      <c r="AA143" s="77">
        <f>IF(AA$13="","",IF($B143="","",IFERROR(J143*$E143/100,"")))</f>
        <v/>
      </c>
      <c r="AB143" s="77">
        <f>IF(AB$13="","",IF($B143="","",IFERROR(K143*$E143/100,"")))</f>
        <v/>
      </c>
      <c r="AC143" s="77">
        <f>IF(AC$13="","",IF($B143="","",IFERROR(L143*$E143/100,"")))</f>
        <v/>
      </c>
      <c r="AD143" s="77">
        <f>IF(AD$13="","",IF($B143="","",IFERROR(M143*$E143/100,"")))</f>
        <v/>
      </c>
      <c r="AE143" s="77">
        <f>IF(AE$13="","",IF($B143="","",IFERROR(N143*$E143/100,"")))</f>
        <v/>
      </c>
      <c r="AF143" s="77">
        <f>IF(AF$13="","",IF($B143="","",IFERROR(O143*$E143/100,"")))</f>
        <v/>
      </c>
      <c r="AG143" s="77">
        <f>IF(AG$13="","",IF($B143="","",IFERROR(P143*$E143/100,"")))</f>
        <v/>
      </c>
      <c r="AH143" s="77">
        <f>IF(AH$13="","",IF($B143="","",IFERROR(Q143*$E143/100,"")))</f>
        <v/>
      </c>
      <c r="AI143" s="77">
        <f>IF(AI$13="","",IF($B143="","",IFERROR(R143*$E143/100,"")))</f>
        <v/>
      </c>
      <c r="AJ143" s="77">
        <f>IF(AJ$13="","",IF($B143="","",IFERROR(S143*$E143/100,"")))</f>
        <v/>
      </c>
      <c r="AK143" s="77">
        <f>IF(AK$13="","",IF($B143="","",IFERROR(T143*$E143/100,"")))</f>
        <v/>
      </c>
      <c r="AL143" s="77">
        <f>IF(AL$13="","",IF($B143="","",IFERROR(U143*$E143/100,"")))</f>
        <v/>
      </c>
      <c r="AN143" s="77">
        <f>IF($B143="","",SUMIF($F$13:$U$13,"&lt;="&amp;Sector!$D$51,$F143:$U143))</f>
        <v/>
      </c>
      <c r="AO143" s="77">
        <f>IF($B143="","",SUMIF($W$13:$AL$13,"&lt;="&amp;Sector!$D$51,$W143:$AL143))</f>
        <v/>
      </c>
      <c r="AQ143" s="163">
        <f>IF(AQ$13="","",IF($B143="","",IFERROR($C143*$D143*SUMPRODUCT(('Dvd Calendar'!$E$1405:$CZ$1405&gt;AQ$12)*('Dvd Calendar'!$E$1405:$CZ$1405&lt;=AQ$13)*'Dvd Calendar'!$E$1408:$CZ$1408*(('Dvd Calendar'!$E$1410:$CZ$1410='Field Check'!$C$56)*('Field Check'!$C$56&lt;&gt;"")+('Dvd Calendar'!$E$1410:$CZ$1410='Field Check'!$C$57)*('Field Check'!$C$57&lt;&gt;"")))/'AS51'!$B$3,"")))</f>
        <v/>
      </c>
      <c r="AR143" s="163">
        <f>IF(AR$13="","",IF($B143="","",IFERROR($C143*$D143*SUMPRODUCT(('Dvd Calendar'!$E$1405:$CZ$1405&gt;AR$12)*('Dvd Calendar'!$E$1405:$CZ$1405&lt;=AR$13)*'Dvd Calendar'!$E$1408:$CZ$1408*(('Dvd Calendar'!$E$1410:$CZ$1410='Field Check'!$C$56)*('Field Check'!$C$56&lt;&gt;"")+('Dvd Calendar'!$E$1410:$CZ$1410='Field Check'!$C$57)*('Field Check'!$C$57&lt;&gt;"")))/'AS51'!$B$3,"")))</f>
        <v/>
      </c>
      <c r="AS143" s="163">
        <f>IF(AS$13="","",IF($B143="","",IFERROR($C143*$D143*SUMPRODUCT(('Dvd Calendar'!$E$1405:$CZ$1405&gt;AS$12)*('Dvd Calendar'!$E$1405:$CZ$1405&lt;=AS$13)*'Dvd Calendar'!$E$1408:$CZ$1408*(('Dvd Calendar'!$E$1410:$CZ$1410='Field Check'!$C$56)*('Field Check'!$C$56&lt;&gt;"")+('Dvd Calendar'!$E$1410:$CZ$1410='Field Check'!$C$57)*('Field Check'!$C$57&lt;&gt;"")))/'AS51'!$B$3,"")))</f>
        <v/>
      </c>
      <c r="AT143" s="163">
        <f>IF(AT$13="","",IF($B143="","",IFERROR($C143*$D143*SUMPRODUCT(('Dvd Calendar'!$E$1405:$CZ$1405&gt;AT$12)*('Dvd Calendar'!$E$1405:$CZ$1405&lt;=AT$13)*'Dvd Calendar'!$E$1408:$CZ$1408*(('Dvd Calendar'!$E$1410:$CZ$1410='Field Check'!$C$56)*('Field Check'!$C$56&lt;&gt;"")+('Dvd Calendar'!$E$1410:$CZ$1410='Field Check'!$C$57)*('Field Check'!$C$57&lt;&gt;"")))/'AS51'!$B$3,"")))</f>
        <v/>
      </c>
      <c r="AU143" s="163">
        <f>IF(AU$13="","",IF($B143="","",IFERROR($C143*$D143*SUMPRODUCT(('Dvd Calendar'!$E$1405:$CZ$1405&gt;AU$12)*('Dvd Calendar'!$E$1405:$CZ$1405&lt;=AU$13)*'Dvd Calendar'!$E$1408:$CZ$1408*(('Dvd Calendar'!$E$1410:$CZ$1410='Field Check'!$C$56)*('Field Check'!$C$56&lt;&gt;"")+('Dvd Calendar'!$E$1410:$CZ$1410='Field Check'!$C$57)*('Field Check'!$C$57&lt;&gt;"")))/'AS51'!$B$3,"")))</f>
        <v/>
      </c>
      <c r="AV143" s="163">
        <f>IF(AV$13="","",IF($B143="","",IFERROR($C143*$D143*SUMPRODUCT(('Dvd Calendar'!$E$1405:$CZ$1405&gt;AV$12)*('Dvd Calendar'!$E$1405:$CZ$1405&lt;=AV$13)*'Dvd Calendar'!$E$1408:$CZ$1408*(('Dvd Calendar'!$E$1410:$CZ$1410='Field Check'!$C$56)*('Field Check'!$C$56&lt;&gt;"")+('Dvd Calendar'!$E$1410:$CZ$1410='Field Check'!$C$57)*('Field Check'!$C$57&lt;&gt;"")))/'AS51'!$B$3,"")))</f>
        <v/>
      </c>
      <c r="AW143" s="163">
        <f>IF(AW$13="","",IF($B143="","",IFERROR($C143*$D143*SUMPRODUCT(('Dvd Calendar'!$E$1405:$CZ$1405&gt;AW$12)*('Dvd Calendar'!$E$1405:$CZ$1405&lt;=AW$13)*'Dvd Calendar'!$E$1408:$CZ$1408*(('Dvd Calendar'!$E$1410:$CZ$1410='Field Check'!$C$56)*('Field Check'!$C$56&lt;&gt;"")+('Dvd Calendar'!$E$1410:$CZ$1410='Field Check'!$C$57)*('Field Check'!$C$57&lt;&gt;"")))/'AS51'!$B$3,"")))</f>
        <v/>
      </c>
      <c r="AX143" s="163">
        <f>IF(AX$13="","",IF($B143="","",IFERROR($C143*$D143*SUMPRODUCT(('Dvd Calendar'!$E$1405:$CZ$1405&gt;AX$12)*('Dvd Calendar'!$E$1405:$CZ$1405&lt;=AX$13)*'Dvd Calendar'!$E$1408:$CZ$1408*(('Dvd Calendar'!$E$1410:$CZ$1410='Field Check'!$C$56)*('Field Check'!$C$56&lt;&gt;"")+('Dvd Calendar'!$E$1410:$CZ$1410='Field Check'!$C$57)*('Field Check'!$C$57&lt;&gt;"")))/'AS51'!$B$3,"")))</f>
        <v/>
      </c>
      <c r="AY143" s="163">
        <f>IF(AY$13="","",IF($B143="","",IFERROR($C143*$D143*SUMPRODUCT(('Dvd Calendar'!$E$1405:$CZ$1405&gt;AY$12)*('Dvd Calendar'!$E$1405:$CZ$1405&lt;=AY$13)*'Dvd Calendar'!$E$1408:$CZ$1408*(('Dvd Calendar'!$E$1410:$CZ$1410='Field Check'!$C$56)*('Field Check'!$C$56&lt;&gt;"")+('Dvd Calendar'!$E$1410:$CZ$1410='Field Check'!$C$57)*('Field Check'!$C$57&lt;&gt;"")))/'AS51'!$B$3,"")))</f>
        <v/>
      </c>
      <c r="AZ143" s="163">
        <f>IF(AZ$13="","",IF($B143="","",IFERROR($C143*$D143*SUMPRODUCT(('Dvd Calendar'!$E$1405:$CZ$1405&gt;AZ$12)*('Dvd Calendar'!$E$1405:$CZ$1405&lt;=AZ$13)*'Dvd Calendar'!$E$1408:$CZ$1408*(('Dvd Calendar'!$E$1410:$CZ$1410='Field Check'!$C$56)*('Field Check'!$C$56&lt;&gt;"")+('Dvd Calendar'!$E$1410:$CZ$1410='Field Check'!$C$57)*('Field Check'!$C$57&lt;&gt;"")))/'AS51'!$B$3,"")))</f>
        <v/>
      </c>
      <c r="BA143" s="163">
        <f>IF(BA$13="","",IF($B143="","",IFERROR($C143*$D143*SUMPRODUCT(('Dvd Calendar'!$E$1405:$CZ$1405&gt;BA$12)*('Dvd Calendar'!$E$1405:$CZ$1405&lt;=BA$13)*'Dvd Calendar'!$E$1408:$CZ$1408*(('Dvd Calendar'!$E$1410:$CZ$1410='Field Check'!$C$56)*('Field Check'!$C$56&lt;&gt;"")+('Dvd Calendar'!$E$1410:$CZ$1410='Field Check'!$C$57)*('Field Check'!$C$57&lt;&gt;"")))/'AS51'!$B$3,"")))</f>
        <v/>
      </c>
      <c r="BB143" s="163">
        <f>IF(BB$13="","",IF($B143="","",IFERROR($C143*$D143*SUMPRODUCT(('Dvd Calendar'!$E$1405:$CZ$1405&gt;BB$12)*('Dvd Calendar'!$E$1405:$CZ$1405&lt;=BB$13)*'Dvd Calendar'!$E$1408:$CZ$1408*(('Dvd Calendar'!$E$1410:$CZ$1410='Field Check'!$C$56)*('Field Check'!$C$56&lt;&gt;"")+('Dvd Calendar'!$E$1410:$CZ$1410='Field Check'!$C$57)*('Field Check'!$C$57&lt;&gt;"")))/'AS51'!$B$3,"")))</f>
        <v/>
      </c>
      <c r="BC143" s="163">
        <f>IF(BC$13="","",IF($B143="","",IFERROR($C143*$D143*SUMPRODUCT(('Dvd Calendar'!$E$1405:$CZ$1405&gt;BC$12)*('Dvd Calendar'!$E$1405:$CZ$1405&lt;=BC$13)*'Dvd Calendar'!$E$1408:$CZ$1408*(('Dvd Calendar'!$E$1410:$CZ$1410='Field Check'!$C$56)*('Field Check'!$C$56&lt;&gt;"")+('Dvd Calendar'!$E$1410:$CZ$1410='Field Check'!$C$57)*('Field Check'!$C$57&lt;&gt;"")))/'AS51'!$B$3,"")))</f>
        <v/>
      </c>
      <c r="BD143" s="163">
        <f>IF(BD$13="","",IF($B143="","",IFERROR($C143*$D143*SUMPRODUCT(('Dvd Calendar'!$E$1405:$CZ$1405&gt;BD$12)*('Dvd Calendar'!$E$1405:$CZ$1405&lt;=BD$13)*'Dvd Calendar'!$E$1408:$CZ$1408*(('Dvd Calendar'!$E$1410:$CZ$1410='Field Check'!$C$56)*('Field Check'!$C$56&lt;&gt;"")+('Dvd Calendar'!$E$1410:$CZ$1410='Field Check'!$C$57)*('Field Check'!$C$57&lt;&gt;"")))/'AS51'!$B$3,"")))</f>
        <v/>
      </c>
      <c r="BE143" s="163">
        <f>IF(BE$13="","",IF($B143="","",IFERROR($C143*$D143*SUMPRODUCT(('Dvd Calendar'!$E$1405:$CZ$1405&gt;BE$12)*('Dvd Calendar'!$E$1405:$CZ$1405&lt;=BE$13)*'Dvd Calendar'!$E$1408:$CZ$1408*(('Dvd Calendar'!$E$1410:$CZ$1410='Field Check'!$C$56)*('Field Check'!$C$56&lt;&gt;"")+('Dvd Calendar'!$E$1410:$CZ$1410='Field Check'!$C$57)*('Field Check'!$C$57&lt;&gt;"")))/'AS51'!$B$3,"")))</f>
        <v/>
      </c>
      <c r="BF143" s="163">
        <f>IF(BF$13="","",IF($B143="","",IFERROR($C143*$D143*SUMPRODUCT(('Dvd Calendar'!$E$1405:$CZ$1405&gt;BF$12)*('Dvd Calendar'!$E$1405:$CZ$1405&lt;=BF$13)*'Dvd Calendar'!$E$1408:$CZ$1408*(('Dvd Calendar'!$E$1410:$CZ$1410='Field Check'!$C$56)*('Field Check'!$C$56&lt;&gt;"")+('Dvd Calendar'!$E$1410:$CZ$1410='Field Check'!$C$57)*('Field Check'!$C$57&lt;&gt;"")))/'AS51'!$B$3,"")))</f>
        <v/>
      </c>
      <c r="BH143" s="163">
        <f>IF(BH$13="","",IF($B143="","",IFERROR(AQ143*$E143/100,"")))</f>
        <v/>
      </c>
      <c r="BI143" s="163">
        <f>IF(BI$13="","",IF($B143="","",IFERROR(AR143*$E143/100,"")))</f>
        <v/>
      </c>
      <c r="BJ143" s="163">
        <f>IF(BJ$13="","",IF($B143="","",IFERROR(AS143*$E143/100,"")))</f>
        <v/>
      </c>
      <c r="BK143" s="163">
        <f>IF(BK$13="","",IF($B143="","",IFERROR(AT143*$E143/100,"")))</f>
        <v/>
      </c>
      <c r="BL143" s="163">
        <f>IF(BL$13="","",IF($B143="","",IFERROR(AU143*$E143/100,"")))</f>
        <v/>
      </c>
      <c r="BM143" s="163">
        <f>IF(BM$13="","",IF($B143="","",IFERROR(AV143*$E143/100,"")))</f>
        <v/>
      </c>
      <c r="BN143" s="163">
        <f>IF(BN$13="","",IF($B143="","",IFERROR(AW143*$E143/100,"")))</f>
        <v/>
      </c>
      <c r="BO143" s="163">
        <f>IF(BO$13="","",IF($B143="","",IFERROR(AX143*$E143/100,"")))</f>
        <v/>
      </c>
      <c r="BP143" s="163">
        <f>IF(BP$13="","",IF($B143="","",IFERROR(AY143*$E143/100,"")))</f>
        <v/>
      </c>
      <c r="BQ143" s="163">
        <f>IF(BQ$13="","",IF($B143="","",IFERROR(AZ143*$E143/100,"")))</f>
        <v/>
      </c>
      <c r="BR143" s="163">
        <f>IF(BR$13="","",IF($B143="","",IFERROR(BA143*$E143/100,"")))</f>
        <v/>
      </c>
      <c r="BS143" s="163">
        <f>IF(BS$13="","",IF($B143="","",IFERROR(BB143*$E143/100,"")))</f>
        <v/>
      </c>
      <c r="BT143" s="163">
        <f>IF(BT$13="","",IF($B143="","",IFERROR(BC143*$E143/100,"")))</f>
        <v/>
      </c>
      <c r="BU143" s="163">
        <f>IF(BU$13="","",IF($B143="","",IFERROR(BD143*$E143/100,"")))</f>
        <v/>
      </c>
      <c r="BV143" s="163">
        <f>IF(BV$13="","",IF($B143="","",IFERROR(BE143*$E143/100,"")))</f>
        <v/>
      </c>
      <c r="BW143" s="163">
        <f>IF(BW$13="","",IF($B143="","",IFERROR(BF143*$E143/100,"")))</f>
        <v/>
      </c>
    </row>
    <row r="144">
      <c r="B144" s="126">
        <f>IF('AS51'!$C$134="","",'AS51'!$C$134)</f>
        <v/>
      </c>
      <c r="C144" s="74">
        <f>IF('AS51'!$B$134="","",'AS51'!$B$134)</f>
        <v/>
      </c>
      <c r="D144" s="75">
        <f>IFERROR('AS51'!$Q$134,1)</f>
        <v/>
      </c>
      <c r="E144" s="76">
        <f>IF($B144="","",IF(ISNUMBER('AS51'!$I$134),'AS51'!$I$134,'Index Summary'!$C$7))</f>
        <v/>
      </c>
      <c r="F144" s="77">
        <f>IF(F$13="","",IF($B144="","",IFERROR($C144*$D144*IF((Override!$C$4="ON")*(COUNTIFS(Override!$B$11:$B$40,$B144,Override!$D$11:$D$40,1,Override!$E$11:$E$40,"&gt;=0")-COUNTIFS(Override!$B$11:$B$40,$B144,Override!$D$11:$D$40,1,Override!$E$11:$E$40,"&gt;=0",Override!$C$11:$C$40,"MXAU"))&gt;0,SUMIFS(Override!$E$11:$E$40,Override!$B$11:$B$40,$B144,Override!$D$11:$D$40,1)-SUMIFS(Override!$E$11:$E$40,Override!$B$11:$B$40,$B144,Override!$D$11:$D$40,1,Override!$C$11:$C$40,"MXAU"),Override!$C$179)/'AS51'!$B$3,"")))</f>
        <v/>
      </c>
      <c r="G144" s="77">
        <f>IF(G$13="","",IF($B144="","",IFERROR($C144*$D144*IF((Override!$C$4="ON")*(COUNTIFS(Override!$B$11:$B$40,$B144,Override!$D$11:$D$40,2,Override!$E$11:$E$40,"&gt;=0")-COUNTIFS(Override!$B$11:$B$40,$B144,Override!$D$11:$D$40,2,Override!$E$11:$E$40,"&gt;=0",Override!$C$11:$C$40,"MXAU"))&gt;0,SUMIFS(Override!$E$11:$E$40,Override!$B$11:$B$40,$B144,Override!$D$11:$D$40,2)-SUMIFS(Override!$E$11:$E$40,Override!$B$11:$B$40,$B144,Override!$D$11:$D$40,2,Override!$C$11:$C$40,"MXAU"),Override!$D$179)/'AS51'!$B$3,"")))</f>
        <v/>
      </c>
      <c r="H144" s="77">
        <f>IF(H$13="","",IF($B144="","",IFERROR($C144*$D144*IF((Override!$C$4="ON")*(COUNTIFS(Override!$B$11:$B$40,$B144,Override!$D$11:$D$40,3,Override!$E$11:$E$40,"&gt;=0")-COUNTIFS(Override!$B$11:$B$40,$B144,Override!$D$11:$D$40,3,Override!$E$11:$E$40,"&gt;=0",Override!$C$11:$C$40,"MXAU"))&gt;0,SUMIFS(Override!$E$11:$E$40,Override!$B$11:$B$40,$B144,Override!$D$11:$D$40,3)-SUMIFS(Override!$E$11:$E$40,Override!$B$11:$B$40,$B144,Override!$D$11:$D$40,3,Override!$C$11:$C$40,"MXAU"),Override!$E$179)/'AS51'!$B$3,"")))</f>
        <v/>
      </c>
      <c r="I144" s="77">
        <f>IF(I$13="","",IF($B144="","",IFERROR($C144*$D144*IF((Override!$C$4="ON")*(COUNTIFS(Override!$B$11:$B$40,$B144,Override!$D$11:$D$40,4,Override!$E$11:$E$40,"&gt;=0")-COUNTIFS(Override!$B$11:$B$40,$B144,Override!$D$11:$D$40,4,Override!$E$11:$E$40,"&gt;=0",Override!$C$11:$C$40,"MXAU"))&gt;0,SUMIFS(Override!$E$11:$E$40,Override!$B$11:$B$40,$B144,Override!$D$11:$D$40,4)-SUMIFS(Override!$E$11:$E$40,Override!$B$11:$B$40,$B144,Override!$D$11:$D$40,4,Override!$C$11:$C$40,"MXAU"),Override!$F$179)/'AS51'!$B$3,"")))</f>
        <v/>
      </c>
      <c r="J144" s="77">
        <f>IF(J$13="","",IF($B144="","",IFERROR($C144*$D144*IF((Override!$C$4="ON")*(COUNTIFS(Override!$B$11:$B$40,$B144,Override!$D$11:$D$40,5,Override!$E$11:$E$40,"&gt;=0")-COUNTIFS(Override!$B$11:$B$40,$B144,Override!$D$11:$D$40,5,Override!$E$11:$E$40,"&gt;=0",Override!$C$11:$C$40,"MXAU"))&gt;0,SUMIFS(Override!$E$11:$E$40,Override!$B$11:$B$40,$B144,Override!$D$11:$D$40,5)-SUMIFS(Override!$E$11:$E$40,Override!$B$11:$B$40,$B144,Override!$D$11:$D$40,5,Override!$C$11:$C$40,"MXAU"),Override!$G$179)/'AS51'!$B$3,"")))</f>
        <v/>
      </c>
      <c r="K144" s="77">
        <f>IF(K$13="","",IF($B144="","",IFERROR($C144*$D144*IF((Override!$C$4="ON")*(COUNTIFS(Override!$B$11:$B$40,$B144,Override!$D$11:$D$40,6,Override!$E$11:$E$40,"&gt;=0")-COUNTIFS(Override!$B$11:$B$40,$B144,Override!$D$11:$D$40,6,Override!$E$11:$E$40,"&gt;=0",Override!$C$11:$C$40,"MXAU"))&gt;0,SUMIFS(Override!$E$11:$E$40,Override!$B$11:$B$40,$B144,Override!$D$11:$D$40,6)-SUMIFS(Override!$E$11:$E$40,Override!$B$11:$B$40,$B144,Override!$D$11:$D$40,6,Override!$C$11:$C$40,"MXAU"),Override!$H$179)/'AS51'!$B$3,"")))</f>
        <v/>
      </c>
      <c r="L144" s="77">
        <f>IF(L$13="","",IF($B144="","",IFERROR($C144*$D144*IF((Override!$C$4="ON")*(COUNTIFS(Override!$B$11:$B$40,$B144,Override!$D$11:$D$40,7,Override!$E$11:$E$40,"&gt;=0")-COUNTIFS(Override!$B$11:$B$40,$B144,Override!$D$11:$D$40,7,Override!$E$11:$E$40,"&gt;=0",Override!$C$11:$C$40,"MXAU"))&gt;0,SUMIFS(Override!$E$11:$E$40,Override!$B$11:$B$40,$B144,Override!$D$11:$D$40,7)-SUMIFS(Override!$E$11:$E$40,Override!$B$11:$B$40,$B144,Override!$D$11:$D$40,7,Override!$C$11:$C$40,"MXAU"),Override!$I$179)/'AS51'!$B$3,"")))</f>
        <v/>
      </c>
      <c r="M144" s="77">
        <f>IF(M$13="","",IF($B144="","",IFERROR($C144*$D144*IF((Override!$C$4="ON")*(COUNTIFS(Override!$B$11:$B$40,$B144,Override!$D$11:$D$40,8,Override!$E$11:$E$40,"&gt;=0")-COUNTIFS(Override!$B$11:$B$40,$B144,Override!$D$11:$D$40,8,Override!$E$11:$E$40,"&gt;=0",Override!$C$11:$C$40,"MXAU"))&gt;0,SUMIFS(Override!$E$11:$E$40,Override!$B$11:$B$40,$B144,Override!$D$11:$D$40,8)-SUMIFS(Override!$E$11:$E$40,Override!$B$11:$B$40,$B144,Override!$D$11:$D$40,8,Override!$C$11:$C$40,"MXAU"),Override!$J$179)/'AS51'!$B$3,"")))</f>
        <v/>
      </c>
      <c r="N144" s="77">
        <f>IF(N$13="","",IF($B144="","",IFERROR($C144*$D144*IF((Override!$C$4="ON")*(COUNTIFS(Override!$B$11:$B$40,$B144,Override!$D$11:$D$40,9,Override!$E$11:$E$40,"&gt;=0")-COUNTIFS(Override!$B$11:$B$40,$B144,Override!$D$11:$D$40,9,Override!$E$11:$E$40,"&gt;=0",Override!$C$11:$C$40,"MXAU"))&gt;0,SUMIFS(Override!$E$11:$E$40,Override!$B$11:$B$40,$B144,Override!$D$11:$D$40,9)-SUMIFS(Override!$E$11:$E$40,Override!$B$11:$B$40,$B144,Override!$D$11:$D$40,9,Override!$C$11:$C$40,"MXAU"),Override!$K$179)/'AS51'!$B$3,"")))</f>
        <v/>
      </c>
      <c r="O144" s="77">
        <f>IF(O$13="","",IF($B144="","",IFERROR($C144*$D144*IF((Override!$C$4="ON")*(COUNTIFS(Override!$B$11:$B$40,$B144,Override!$D$11:$D$40,10,Override!$E$11:$E$40,"&gt;=0")-COUNTIFS(Override!$B$11:$B$40,$B144,Override!$D$11:$D$40,10,Override!$E$11:$E$40,"&gt;=0",Override!$C$11:$C$40,"MXAU"))&gt;0,SUMIFS(Override!$E$11:$E$40,Override!$B$11:$B$40,$B144,Override!$D$11:$D$40,10)-SUMIFS(Override!$E$11:$E$40,Override!$B$11:$B$40,$B144,Override!$D$11:$D$40,10,Override!$C$11:$C$40,"MXAU"),Override!$L$179)/'AS51'!$B$3,"")))</f>
        <v/>
      </c>
      <c r="P144" s="77">
        <f>IF(P$13="","",IF($B144="","",IFERROR($C144*$D144*IF((Override!$C$4="ON")*(COUNTIFS(Override!$B$11:$B$40,$B144,Override!$D$11:$D$40,11,Override!$E$11:$E$40,"&gt;=0")-COUNTIFS(Override!$B$11:$B$40,$B144,Override!$D$11:$D$40,11,Override!$E$11:$E$40,"&gt;=0",Override!$C$11:$C$40,"MXAU"))&gt;0,SUMIFS(Override!$E$11:$E$40,Override!$B$11:$B$40,$B144,Override!$D$11:$D$40,11)-SUMIFS(Override!$E$11:$E$40,Override!$B$11:$B$40,$B144,Override!$D$11:$D$40,11,Override!$C$11:$C$40,"MXAU"),Override!$M$179)/'AS51'!$B$3,"")))</f>
        <v/>
      </c>
      <c r="Q144" s="77">
        <f>IF(Q$13="","",IF($B144="","",IFERROR($C144*$D144*IF((Override!$C$4="ON")*(COUNTIFS(Override!$B$11:$B$40,$B144,Override!$D$11:$D$40,12,Override!$E$11:$E$40,"&gt;=0")-COUNTIFS(Override!$B$11:$B$40,$B144,Override!$D$11:$D$40,12,Override!$E$11:$E$40,"&gt;=0",Override!$C$11:$C$40,"MXAU"))&gt;0,SUMIFS(Override!$E$11:$E$40,Override!$B$11:$B$40,$B144,Override!$D$11:$D$40,12)-SUMIFS(Override!$E$11:$E$40,Override!$B$11:$B$40,$B144,Override!$D$11:$D$40,12,Override!$C$11:$C$40,"MXAU"),Override!$N$179)/'AS51'!$B$3,"")))</f>
        <v/>
      </c>
      <c r="R144" s="77">
        <f>IF(R$13="","",IF($B144="","",IFERROR($C144*$D144*IF((Override!$C$4="ON")*(COUNTIFS(Override!$B$11:$B$40,$B144,Override!$D$11:$D$40,13,Override!$E$11:$E$40,"&gt;=0")-COUNTIFS(Override!$B$11:$B$40,$B144,Override!$D$11:$D$40,13,Override!$E$11:$E$40,"&gt;=0",Override!$C$11:$C$40,"MXAU"))&gt;0,SUMIFS(Override!$E$11:$E$40,Override!$B$11:$B$40,$B144,Override!$D$11:$D$40,13)-SUMIFS(Override!$E$11:$E$40,Override!$B$11:$B$40,$B144,Override!$D$11:$D$40,13,Override!$C$11:$C$40,"MXAU"),Override!$O$179)/'AS51'!$B$3,"")))</f>
        <v/>
      </c>
      <c r="S144" s="77">
        <f>IF(S$13="","",IF($B144="","",IFERROR($C144*$D144*IF((Override!$C$4="ON")*(COUNTIFS(Override!$B$11:$B$40,$B144,Override!$D$11:$D$40,14,Override!$E$11:$E$40,"&gt;=0")-COUNTIFS(Override!$B$11:$B$40,$B144,Override!$D$11:$D$40,14,Override!$E$11:$E$40,"&gt;=0",Override!$C$11:$C$40,"MXAU"))&gt;0,SUMIFS(Override!$E$11:$E$40,Override!$B$11:$B$40,$B144,Override!$D$11:$D$40,14)-SUMIFS(Override!$E$11:$E$40,Override!$B$11:$B$40,$B144,Override!$D$11:$D$40,14,Override!$C$11:$C$40,"MXAU"),Override!$P$179)/'AS51'!$B$3,"")))</f>
        <v/>
      </c>
      <c r="T144" s="77">
        <f>IF(T$13="","",IF($B144="","",IFERROR($C144*$D144*IF((Override!$C$4="ON")*(COUNTIFS(Override!$B$11:$B$40,$B144,Override!$D$11:$D$40,15,Override!$E$11:$E$40,"&gt;=0")-COUNTIFS(Override!$B$11:$B$40,$B144,Override!$D$11:$D$40,15,Override!$E$11:$E$40,"&gt;=0",Override!$C$11:$C$40,"MXAU"))&gt;0,SUMIFS(Override!$E$11:$E$40,Override!$B$11:$B$40,$B144,Override!$D$11:$D$40,15)-SUMIFS(Override!$E$11:$E$40,Override!$B$11:$B$40,$B144,Override!$D$11:$D$40,15,Override!$C$11:$C$40,"MXAU"),Override!$Q$179)/'AS51'!$B$3,"")))</f>
        <v/>
      </c>
      <c r="U144" s="77">
        <f>IF(U$13="","",IF($B144="","",IFERROR($C144*$D144*IF((Override!$C$4="ON")*(COUNTIFS(Override!$B$11:$B$40,$B144,Override!$D$11:$D$40,16,Override!$E$11:$E$40,"&gt;=0")-COUNTIFS(Override!$B$11:$B$40,$B144,Override!$D$11:$D$40,16,Override!$E$11:$E$40,"&gt;=0",Override!$C$11:$C$40,"MXAU"))&gt;0,SUMIFS(Override!$E$11:$E$40,Override!$B$11:$B$40,$B144,Override!$D$11:$D$40,16)-SUMIFS(Override!$E$11:$E$40,Override!$B$11:$B$40,$B144,Override!$D$11:$D$40,16,Override!$C$11:$C$40,"MXAU"),Override!$R$179)/'AS51'!$B$3,"")))</f>
        <v/>
      </c>
      <c r="W144" s="77">
        <f>IF(W$13="","",IF($B144="","",IFERROR(F144*$E144/100,"")))</f>
        <v/>
      </c>
      <c r="X144" s="77">
        <f>IF(X$13="","",IF($B144="","",IFERROR(G144*$E144/100,"")))</f>
        <v/>
      </c>
      <c r="Y144" s="77">
        <f>IF(Y$13="","",IF($B144="","",IFERROR(H144*$E144/100,"")))</f>
        <v/>
      </c>
      <c r="Z144" s="77">
        <f>IF(Z$13="","",IF($B144="","",IFERROR(I144*$E144/100,"")))</f>
        <v/>
      </c>
      <c r="AA144" s="77">
        <f>IF(AA$13="","",IF($B144="","",IFERROR(J144*$E144/100,"")))</f>
        <v/>
      </c>
      <c r="AB144" s="77">
        <f>IF(AB$13="","",IF($B144="","",IFERROR(K144*$E144/100,"")))</f>
        <v/>
      </c>
      <c r="AC144" s="77">
        <f>IF(AC$13="","",IF($B144="","",IFERROR(L144*$E144/100,"")))</f>
        <v/>
      </c>
      <c r="AD144" s="77">
        <f>IF(AD$13="","",IF($B144="","",IFERROR(M144*$E144/100,"")))</f>
        <v/>
      </c>
      <c r="AE144" s="77">
        <f>IF(AE$13="","",IF($B144="","",IFERROR(N144*$E144/100,"")))</f>
        <v/>
      </c>
      <c r="AF144" s="77">
        <f>IF(AF$13="","",IF($B144="","",IFERROR(O144*$E144/100,"")))</f>
        <v/>
      </c>
      <c r="AG144" s="77">
        <f>IF(AG$13="","",IF($B144="","",IFERROR(P144*$E144/100,"")))</f>
        <v/>
      </c>
      <c r="AH144" s="77">
        <f>IF(AH$13="","",IF($B144="","",IFERROR(Q144*$E144/100,"")))</f>
        <v/>
      </c>
      <c r="AI144" s="77">
        <f>IF(AI$13="","",IF($B144="","",IFERROR(R144*$E144/100,"")))</f>
        <v/>
      </c>
      <c r="AJ144" s="77">
        <f>IF(AJ$13="","",IF($B144="","",IFERROR(S144*$E144/100,"")))</f>
        <v/>
      </c>
      <c r="AK144" s="77">
        <f>IF(AK$13="","",IF($B144="","",IFERROR(T144*$E144/100,"")))</f>
        <v/>
      </c>
      <c r="AL144" s="77">
        <f>IF(AL$13="","",IF($B144="","",IFERROR(U144*$E144/100,"")))</f>
        <v/>
      </c>
      <c r="AN144" s="77">
        <f>IF($B144="","",SUMIF($F$13:$U$13,"&lt;="&amp;Sector!$D$51,$F144:$U144))</f>
        <v/>
      </c>
      <c r="AO144" s="77">
        <f>IF($B144="","",SUMIF($W$13:$AL$13,"&lt;="&amp;Sector!$D$51,$W144:$AL144))</f>
        <v/>
      </c>
      <c r="AQ144" s="163">
        <f>IF(AQ$13="","",IF($B144="","",IFERROR($C144*$D144*SUMPRODUCT(('Dvd Calendar'!$E$1416:$CZ$1416&gt;AQ$12)*('Dvd Calendar'!$E$1416:$CZ$1416&lt;=AQ$13)*'Dvd Calendar'!$E$1419:$CZ$1419*(('Dvd Calendar'!$E$1421:$CZ$1421='Field Check'!$C$56)*('Field Check'!$C$56&lt;&gt;"")+('Dvd Calendar'!$E$1421:$CZ$1421='Field Check'!$C$57)*('Field Check'!$C$57&lt;&gt;"")))/'AS51'!$B$3,"")))</f>
        <v/>
      </c>
      <c r="AR144" s="163">
        <f>IF(AR$13="","",IF($B144="","",IFERROR($C144*$D144*SUMPRODUCT(('Dvd Calendar'!$E$1416:$CZ$1416&gt;AR$12)*('Dvd Calendar'!$E$1416:$CZ$1416&lt;=AR$13)*'Dvd Calendar'!$E$1419:$CZ$1419*(('Dvd Calendar'!$E$1421:$CZ$1421='Field Check'!$C$56)*('Field Check'!$C$56&lt;&gt;"")+('Dvd Calendar'!$E$1421:$CZ$1421='Field Check'!$C$57)*('Field Check'!$C$57&lt;&gt;"")))/'AS51'!$B$3,"")))</f>
        <v/>
      </c>
      <c r="AS144" s="163">
        <f>IF(AS$13="","",IF($B144="","",IFERROR($C144*$D144*SUMPRODUCT(('Dvd Calendar'!$E$1416:$CZ$1416&gt;AS$12)*('Dvd Calendar'!$E$1416:$CZ$1416&lt;=AS$13)*'Dvd Calendar'!$E$1419:$CZ$1419*(('Dvd Calendar'!$E$1421:$CZ$1421='Field Check'!$C$56)*('Field Check'!$C$56&lt;&gt;"")+('Dvd Calendar'!$E$1421:$CZ$1421='Field Check'!$C$57)*('Field Check'!$C$57&lt;&gt;"")))/'AS51'!$B$3,"")))</f>
        <v/>
      </c>
      <c r="AT144" s="163">
        <f>IF(AT$13="","",IF($B144="","",IFERROR($C144*$D144*SUMPRODUCT(('Dvd Calendar'!$E$1416:$CZ$1416&gt;AT$12)*('Dvd Calendar'!$E$1416:$CZ$1416&lt;=AT$13)*'Dvd Calendar'!$E$1419:$CZ$1419*(('Dvd Calendar'!$E$1421:$CZ$1421='Field Check'!$C$56)*('Field Check'!$C$56&lt;&gt;"")+('Dvd Calendar'!$E$1421:$CZ$1421='Field Check'!$C$57)*('Field Check'!$C$57&lt;&gt;"")))/'AS51'!$B$3,"")))</f>
        <v/>
      </c>
      <c r="AU144" s="163">
        <f>IF(AU$13="","",IF($B144="","",IFERROR($C144*$D144*SUMPRODUCT(('Dvd Calendar'!$E$1416:$CZ$1416&gt;AU$12)*('Dvd Calendar'!$E$1416:$CZ$1416&lt;=AU$13)*'Dvd Calendar'!$E$1419:$CZ$1419*(('Dvd Calendar'!$E$1421:$CZ$1421='Field Check'!$C$56)*('Field Check'!$C$56&lt;&gt;"")+('Dvd Calendar'!$E$1421:$CZ$1421='Field Check'!$C$57)*('Field Check'!$C$57&lt;&gt;"")))/'AS51'!$B$3,"")))</f>
        <v/>
      </c>
      <c r="AV144" s="163">
        <f>IF(AV$13="","",IF($B144="","",IFERROR($C144*$D144*SUMPRODUCT(('Dvd Calendar'!$E$1416:$CZ$1416&gt;AV$12)*('Dvd Calendar'!$E$1416:$CZ$1416&lt;=AV$13)*'Dvd Calendar'!$E$1419:$CZ$1419*(('Dvd Calendar'!$E$1421:$CZ$1421='Field Check'!$C$56)*('Field Check'!$C$56&lt;&gt;"")+('Dvd Calendar'!$E$1421:$CZ$1421='Field Check'!$C$57)*('Field Check'!$C$57&lt;&gt;"")))/'AS51'!$B$3,"")))</f>
        <v/>
      </c>
      <c r="AW144" s="163">
        <f>IF(AW$13="","",IF($B144="","",IFERROR($C144*$D144*SUMPRODUCT(('Dvd Calendar'!$E$1416:$CZ$1416&gt;AW$12)*('Dvd Calendar'!$E$1416:$CZ$1416&lt;=AW$13)*'Dvd Calendar'!$E$1419:$CZ$1419*(('Dvd Calendar'!$E$1421:$CZ$1421='Field Check'!$C$56)*('Field Check'!$C$56&lt;&gt;"")+('Dvd Calendar'!$E$1421:$CZ$1421='Field Check'!$C$57)*('Field Check'!$C$57&lt;&gt;"")))/'AS51'!$B$3,"")))</f>
        <v/>
      </c>
      <c r="AX144" s="163">
        <f>IF(AX$13="","",IF($B144="","",IFERROR($C144*$D144*SUMPRODUCT(('Dvd Calendar'!$E$1416:$CZ$1416&gt;AX$12)*('Dvd Calendar'!$E$1416:$CZ$1416&lt;=AX$13)*'Dvd Calendar'!$E$1419:$CZ$1419*(('Dvd Calendar'!$E$1421:$CZ$1421='Field Check'!$C$56)*('Field Check'!$C$56&lt;&gt;"")+('Dvd Calendar'!$E$1421:$CZ$1421='Field Check'!$C$57)*('Field Check'!$C$57&lt;&gt;"")))/'AS51'!$B$3,"")))</f>
        <v/>
      </c>
      <c r="AY144" s="163">
        <f>IF(AY$13="","",IF($B144="","",IFERROR($C144*$D144*SUMPRODUCT(('Dvd Calendar'!$E$1416:$CZ$1416&gt;AY$12)*('Dvd Calendar'!$E$1416:$CZ$1416&lt;=AY$13)*'Dvd Calendar'!$E$1419:$CZ$1419*(('Dvd Calendar'!$E$1421:$CZ$1421='Field Check'!$C$56)*('Field Check'!$C$56&lt;&gt;"")+('Dvd Calendar'!$E$1421:$CZ$1421='Field Check'!$C$57)*('Field Check'!$C$57&lt;&gt;"")))/'AS51'!$B$3,"")))</f>
        <v/>
      </c>
      <c r="AZ144" s="163">
        <f>IF(AZ$13="","",IF($B144="","",IFERROR($C144*$D144*SUMPRODUCT(('Dvd Calendar'!$E$1416:$CZ$1416&gt;AZ$12)*('Dvd Calendar'!$E$1416:$CZ$1416&lt;=AZ$13)*'Dvd Calendar'!$E$1419:$CZ$1419*(('Dvd Calendar'!$E$1421:$CZ$1421='Field Check'!$C$56)*('Field Check'!$C$56&lt;&gt;"")+('Dvd Calendar'!$E$1421:$CZ$1421='Field Check'!$C$57)*('Field Check'!$C$57&lt;&gt;"")))/'AS51'!$B$3,"")))</f>
        <v/>
      </c>
      <c r="BA144" s="163">
        <f>IF(BA$13="","",IF($B144="","",IFERROR($C144*$D144*SUMPRODUCT(('Dvd Calendar'!$E$1416:$CZ$1416&gt;BA$12)*('Dvd Calendar'!$E$1416:$CZ$1416&lt;=BA$13)*'Dvd Calendar'!$E$1419:$CZ$1419*(('Dvd Calendar'!$E$1421:$CZ$1421='Field Check'!$C$56)*('Field Check'!$C$56&lt;&gt;"")+('Dvd Calendar'!$E$1421:$CZ$1421='Field Check'!$C$57)*('Field Check'!$C$57&lt;&gt;"")))/'AS51'!$B$3,"")))</f>
        <v/>
      </c>
      <c r="BB144" s="163">
        <f>IF(BB$13="","",IF($B144="","",IFERROR($C144*$D144*SUMPRODUCT(('Dvd Calendar'!$E$1416:$CZ$1416&gt;BB$12)*('Dvd Calendar'!$E$1416:$CZ$1416&lt;=BB$13)*'Dvd Calendar'!$E$1419:$CZ$1419*(('Dvd Calendar'!$E$1421:$CZ$1421='Field Check'!$C$56)*('Field Check'!$C$56&lt;&gt;"")+('Dvd Calendar'!$E$1421:$CZ$1421='Field Check'!$C$57)*('Field Check'!$C$57&lt;&gt;"")))/'AS51'!$B$3,"")))</f>
        <v/>
      </c>
      <c r="BC144" s="163">
        <f>IF(BC$13="","",IF($B144="","",IFERROR($C144*$D144*SUMPRODUCT(('Dvd Calendar'!$E$1416:$CZ$1416&gt;BC$12)*('Dvd Calendar'!$E$1416:$CZ$1416&lt;=BC$13)*'Dvd Calendar'!$E$1419:$CZ$1419*(('Dvd Calendar'!$E$1421:$CZ$1421='Field Check'!$C$56)*('Field Check'!$C$56&lt;&gt;"")+('Dvd Calendar'!$E$1421:$CZ$1421='Field Check'!$C$57)*('Field Check'!$C$57&lt;&gt;"")))/'AS51'!$B$3,"")))</f>
        <v/>
      </c>
      <c r="BD144" s="163">
        <f>IF(BD$13="","",IF($B144="","",IFERROR($C144*$D144*SUMPRODUCT(('Dvd Calendar'!$E$1416:$CZ$1416&gt;BD$12)*('Dvd Calendar'!$E$1416:$CZ$1416&lt;=BD$13)*'Dvd Calendar'!$E$1419:$CZ$1419*(('Dvd Calendar'!$E$1421:$CZ$1421='Field Check'!$C$56)*('Field Check'!$C$56&lt;&gt;"")+('Dvd Calendar'!$E$1421:$CZ$1421='Field Check'!$C$57)*('Field Check'!$C$57&lt;&gt;"")))/'AS51'!$B$3,"")))</f>
        <v/>
      </c>
      <c r="BE144" s="163">
        <f>IF(BE$13="","",IF($B144="","",IFERROR($C144*$D144*SUMPRODUCT(('Dvd Calendar'!$E$1416:$CZ$1416&gt;BE$12)*('Dvd Calendar'!$E$1416:$CZ$1416&lt;=BE$13)*'Dvd Calendar'!$E$1419:$CZ$1419*(('Dvd Calendar'!$E$1421:$CZ$1421='Field Check'!$C$56)*('Field Check'!$C$56&lt;&gt;"")+('Dvd Calendar'!$E$1421:$CZ$1421='Field Check'!$C$57)*('Field Check'!$C$57&lt;&gt;"")))/'AS51'!$B$3,"")))</f>
        <v/>
      </c>
      <c r="BF144" s="163">
        <f>IF(BF$13="","",IF($B144="","",IFERROR($C144*$D144*SUMPRODUCT(('Dvd Calendar'!$E$1416:$CZ$1416&gt;BF$12)*('Dvd Calendar'!$E$1416:$CZ$1416&lt;=BF$13)*'Dvd Calendar'!$E$1419:$CZ$1419*(('Dvd Calendar'!$E$1421:$CZ$1421='Field Check'!$C$56)*('Field Check'!$C$56&lt;&gt;"")+('Dvd Calendar'!$E$1421:$CZ$1421='Field Check'!$C$57)*('Field Check'!$C$57&lt;&gt;"")))/'AS51'!$B$3,"")))</f>
        <v/>
      </c>
      <c r="BH144" s="163">
        <f>IF(BH$13="","",IF($B144="","",IFERROR(AQ144*$E144/100,"")))</f>
        <v/>
      </c>
      <c r="BI144" s="163">
        <f>IF(BI$13="","",IF($B144="","",IFERROR(AR144*$E144/100,"")))</f>
        <v/>
      </c>
      <c r="BJ144" s="163">
        <f>IF(BJ$13="","",IF($B144="","",IFERROR(AS144*$E144/100,"")))</f>
        <v/>
      </c>
      <c r="BK144" s="163">
        <f>IF(BK$13="","",IF($B144="","",IFERROR(AT144*$E144/100,"")))</f>
        <v/>
      </c>
      <c r="BL144" s="163">
        <f>IF(BL$13="","",IF($B144="","",IFERROR(AU144*$E144/100,"")))</f>
        <v/>
      </c>
      <c r="BM144" s="163">
        <f>IF(BM$13="","",IF($B144="","",IFERROR(AV144*$E144/100,"")))</f>
        <v/>
      </c>
      <c r="BN144" s="163">
        <f>IF(BN$13="","",IF($B144="","",IFERROR(AW144*$E144/100,"")))</f>
        <v/>
      </c>
      <c r="BO144" s="163">
        <f>IF(BO$13="","",IF($B144="","",IFERROR(AX144*$E144/100,"")))</f>
        <v/>
      </c>
      <c r="BP144" s="163">
        <f>IF(BP$13="","",IF($B144="","",IFERROR(AY144*$E144/100,"")))</f>
        <v/>
      </c>
      <c r="BQ144" s="163">
        <f>IF(BQ$13="","",IF($B144="","",IFERROR(AZ144*$E144/100,"")))</f>
        <v/>
      </c>
      <c r="BR144" s="163">
        <f>IF(BR$13="","",IF($B144="","",IFERROR(BA144*$E144/100,"")))</f>
        <v/>
      </c>
      <c r="BS144" s="163">
        <f>IF(BS$13="","",IF($B144="","",IFERROR(BB144*$E144/100,"")))</f>
        <v/>
      </c>
      <c r="BT144" s="163">
        <f>IF(BT$13="","",IF($B144="","",IFERROR(BC144*$E144/100,"")))</f>
        <v/>
      </c>
      <c r="BU144" s="163">
        <f>IF(BU$13="","",IF($B144="","",IFERROR(BD144*$E144/100,"")))</f>
        <v/>
      </c>
      <c r="BV144" s="163">
        <f>IF(BV$13="","",IF($B144="","",IFERROR(BE144*$E144/100,"")))</f>
        <v/>
      </c>
      <c r="BW144" s="163">
        <f>IF(BW$13="","",IF($B144="","",IFERROR(BF144*$E144/100,"")))</f>
        <v/>
      </c>
    </row>
    <row r="145">
      <c r="B145" s="126">
        <f>IF('AS51'!$C$135="","",'AS51'!$C$135)</f>
        <v/>
      </c>
      <c r="C145" s="74">
        <f>IF('AS51'!$B$135="","",'AS51'!$B$135)</f>
        <v/>
      </c>
      <c r="D145" s="75">
        <f>IFERROR('AS51'!$Q$135,1)</f>
        <v/>
      </c>
      <c r="E145" s="76">
        <f>IF($B145="","",IF(ISNUMBER('AS51'!$I$135),'AS51'!$I$135,'Index Summary'!$C$7))</f>
        <v/>
      </c>
      <c r="F145" s="77">
        <f>IF(F$13="","",IF($B145="","",IFERROR($C145*$D145*IF((Override!$C$4="ON")*(COUNTIFS(Override!$B$11:$B$40,$B145,Override!$D$11:$D$40,1,Override!$E$11:$E$40,"&gt;=0")-COUNTIFS(Override!$B$11:$B$40,$B145,Override!$D$11:$D$40,1,Override!$E$11:$E$40,"&gt;=0",Override!$C$11:$C$40,"MXAU"))&gt;0,SUMIFS(Override!$E$11:$E$40,Override!$B$11:$B$40,$B145,Override!$D$11:$D$40,1)-SUMIFS(Override!$E$11:$E$40,Override!$B$11:$B$40,$B145,Override!$D$11:$D$40,1,Override!$C$11:$C$40,"MXAU"),Override!$C$180)/'AS51'!$B$3,"")))</f>
        <v/>
      </c>
      <c r="G145" s="77">
        <f>IF(G$13="","",IF($B145="","",IFERROR($C145*$D145*IF((Override!$C$4="ON")*(COUNTIFS(Override!$B$11:$B$40,$B145,Override!$D$11:$D$40,2,Override!$E$11:$E$40,"&gt;=0")-COUNTIFS(Override!$B$11:$B$40,$B145,Override!$D$11:$D$40,2,Override!$E$11:$E$40,"&gt;=0",Override!$C$11:$C$40,"MXAU"))&gt;0,SUMIFS(Override!$E$11:$E$40,Override!$B$11:$B$40,$B145,Override!$D$11:$D$40,2)-SUMIFS(Override!$E$11:$E$40,Override!$B$11:$B$40,$B145,Override!$D$11:$D$40,2,Override!$C$11:$C$40,"MXAU"),Override!$D$180)/'AS51'!$B$3,"")))</f>
        <v/>
      </c>
      <c r="H145" s="77">
        <f>IF(H$13="","",IF($B145="","",IFERROR($C145*$D145*IF((Override!$C$4="ON")*(COUNTIFS(Override!$B$11:$B$40,$B145,Override!$D$11:$D$40,3,Override!$E$11:$E$40,"&gt;=0")-COUNTIFS(Override!$B$11:$B$40,$B145,Override!$D$11:$D$40,3,Override!$E$11:$E$40,"&gt;=0",Override!$C$11:$C$40,"MXAU"))&gt;0,SUMIFS(Override!$E$11:$E$40,Override!$B$11:$B$40,$B145,Override!$D$11:$D$40,3)-SUMIFS(Override!$E$11:$E$40,Override!$B$11:$B$40,$B145,Override!$D$11:$D$40,3,Override!$C$11:$C$40,"MXAU"),Override!$E$180)/'AS51'!$B$3,"")))</f>
        <v/>
      </c>
      <c r="I145" s="77">
        <f>IF(I$13="","",IF($B145="","",IFERROR($C145*$D145*IF((Override!$C$4="ON")*(COUNTIFS(Override!$B$11:$B$40,$B145,Override!$D$11:$D$40,4,Override!$E$11:$E$40,"&gt;=0")-COUNTIFS(Override!$B$11:$B$40,$B145,Override!$D$11:$D$40,4,Override!$E$11:$E$40,"&gt;=0",Override!$C$11:$C$40,"MXAU"))&gt;0,SUMIFS(Override!$E$11:$E$40,Override!$B$11:$B$40,$B145,Override!$D$11:$D$40,4)-SUMIFS(Override!$E$11:$E$40,Override!$B$11:$B$40,$B145,Override!$D$11:$D$40,4,Override!$C$11:$C$40,"MXAU"),Override!$F$180)/'AS51'!$B$3,"")))</f>
        <v/>
      </c>
      <c r="J145" s="77">
        <f>IF(J$13="","",IF($B145="","",IFERROR($C145*$D145*IF((Override!$C$4="ON")*(COUNTIFS(Override!$B$11:$B$40,$B145,Override!$D$11:$D$40,5,Override!$E$11:$E$40,"&gt;=0")-COUNTIFS(Override!$B$11:$B$40,$B145,Override!$D$11:$D$40,5,Override!$E$11:$E$40,"&gt;=0",Override!$C$11:$C$40,"MXAU"))&gt;0,SUMIFS(Override!$E$11:$E$40,Override!$B$11:$B$40,$B145,Override!$D$11:$D$40,5)-SUMIFS(Override!$E$11:$E$40,Override!$B$11:$B$40,$B145,Override!$D$11:$D$40,5,Override!$C$11:$C$40,"MXAU"),Override!$G$180)/'AS51'!$B$3,"")))</f>
        <v/>
      </c>
      <c r="K145" s="77">
        <f>IF(K$13="","",IF($B145="","",IFERROR($C145*$D145*IF((Override!$C$4="ON")*(COUNTIFS(Override!$B$11:$B$40,$B145,Override!$D$11:$D$40,6,Override!$E$11:$E$40,"&gt;=0")-COUNTIFS(Override!$B$11:$B$40,$B145,Override!$D$11:$D$40,6,Override!$E$11:$E$40,"&gt;=0",Override!$C$11:$C$40,"MXAU"))&gt;0,SUMIFS(Override!$E$11:$E$40,Override!$B$11:$B$40,$B145,Override!$D$11:$D$40,6)-SUMIFS(Override!$E$11:$E$40,Override!$B$11:$B$40,$B145,Override!$D$11:$D$40,6,Override!$C$11:$C$40,"MXAU"),Override!$H$180)/'AS51'!$B$3,"")))</f>
        <v/>
      </c>
      <c r="L145" s="77">
        <f>IF(L$13="","",IF($B145="","",IFERROR($C145*$D145*IF((Override!$C$4="ON")*(COUNTIFS(Override!$B$11:$B$40,$B145,Override!$D$11:$D$40,7,Override!$E$11:$E$40,"&gt;=0")-COUNTIFS(Override!$B$11:$B$40,$B145,Override!$D$11:$D$40,7,Override!$E$11:$E$40,"&gt;=0",Override!$C$11:$C$40,"MXAU"))&gt;0,SUMIFS(Override!$E$11:$E$40,Override!$B$11:$B$40,$B145,Override!$D$11:$D$40,7)-SUMIFS(Override!$E$11:$E$40,Override!$B$11:$B$40,$B145,Override!$D$11:$D$40,7,Override!$C$11:$C$40,"MXAU"),Override!$I$180)/'AS51'!$B$3,"")))</f>
        <v/>
      </c>
      <c r="M145" s="77">
        <f>IF(M$13="","",IF($B145="","",IFERROR($C145*$D145*IF((Override!$C$4="ON")*(COUNTIFS(Override!$B$11:$B$40,$B145,Override!$D$11:$D$40,8,Override!$E$11:$E$40,"&gt;=0")-COUNTIFS(Override!$B$11:$B$40,$B145,Override!$D$11:$D$40,8,Override!$E$11:$E$40,"&gt;=0",Override!$C$11:$C$40,"MXAU"))&gt;0,SUMIFS(Override!$E$11:$E$40,Override!$B$11:$B$40,$B145,Override!$D$11:$D$40,8)-SUMIFS(Override!$E$11:$E$40,Override!$B$11:$B$40,$B145,Override!$D$11:$D$40,8,Override!$C$11:$C$40,"MXAU"),Override!$J$180)/'AS51'!$B$3,"")))</f>
        <v/>
      </c>
      <c r="N145" s="77">
        <f>IF(N$13="","",IF($B145="","",IFERROR($C145*$D145*IF((Override!$C$4="ON")*(COUNTIFS(Override!$B$11:$B$40,$B145,Override!$D$11:$D$40,9,Override!$E$11:$E$40,"&gt;=0")-COUNTIFS(Override!$B$11:$B$40,$B145,Override!$D$11:$D$40,9,Override!$E$11:$E$40,"&gt;=0",Override!$C$11:$C$40,"MXAU"))&gt;0,SUMIFS(Override!$E$11:$E$40,Override!$B$11:$B$40,$B145,Override!$D$11:$D$40,9)-SUMIFS(Override!$E$11:$E$40,Override!$B$11:$B$40,$B145,Override!$D$11:$D$40,9,Override!$C$11:$C$40,"MXAU"),Override!$K$180)/'AS51'!$B$3,"")))</f>
        <v/>
      </c>
      <c r="O145" s="77">
        <f>IF(O$13="","",IF($B145="","",IFERROR($C145*$D145*IF((Override!$C$4="ON")*(COUNTIFS(Override!$B$11:$B$40,$B145,Override!$D$11:$D$40,10,Override!$E$11:$E$40,"&gt;=0")-COUNTIFS(Override!$B$11:$B$40,$B145,Override!$D$11:$D$40,10,Override!$E$11:$E$40,"&gt;=0",Override!$C$11:$C$40,"MXAU"))&gt;0,SUMIFS(Override!$E$11:$E$40,Override!$B$11:$B$40,$B145,Override!$D$11:$D$40,10)-SUMIFS(Override!$E$11:$E$40,Override!$B$11:$B$40,$B145,Override!$D$11:$D$40,10,Override!$C$11:$C$40,"MXAU"),Override!$L$180)/'AS51'!$B$3,"")))</f>
        <v/>
      </c>
      <c r="P145" s="77">
        <f>IF(P$13="","",IF($B145="","",IFERROR($C145*$D145*IF((Override!$C$4="ON")*(COUNTIFS(Override!$B$11:$B$40,$B145,Override!$D$11:$D$40,11,Override!$E$11:$E$40,"&gt;=0")-COUNTIFS(Override!$B$11:$B$40,$B145,Override!$D$11:$D$40,11,Override!$E$11:$E$40,"&gt;=0",Override!$C$11:$C$40,"MXAU"))&gt;0,SUMIFS(Override!$E$11:$E$40,Override!$B$11:$B$40,$B145,Override!$D$11:$D$40,11)-SUMIFS(Override!$E$11:$E$40,Override!$B$11:$B$40,$B145,Override!$D$11:$D$40,11,Override!$C$11:$C$40,"MXAU"),Override!$M$180)/'AS51'!$B$3,"")))</f>
        <v/>
      </c>
      <c r="Q145" s="77">
        <f>IF(Q$13="","",IF($B145="","",IFERROR($C145*$D145*IF((Override!$C$4="ON")*(COUNTIFS(Override!$B$11:$B$40,$B145,Override!$D$11:$D$40,12,Override!$E$11:$E$40,"&gt;=0")-COUNTIFS(Override!$B$11:$B$40,$B145,Override!$D$11:$D$40,12,Override!$E$11:$E$40,"&gt;=0",Override!$C$11:$C$40,"MXAU"))&gt;0,SUMIFS(Override!$E$11:$E$40,Override!$B$11:$B$40,$B145,Override!$D$11:$D$40,12)-SUMIFS(Override!$E$11:$E$40,Override!$B$11:$B$40,$B145,Override!$D$11:$D$40,12,Override!$C$11:$C$40,"MXAU"),Override!$N$180)/'AS51'!$B$3,"")))</f>
        <v/>
      </c>
      <c r="R145" s="77">
        <f>IF(R$13="","",IF($B145="","",IFERROR($C145*$D145*IF((Override!$C$4="ON")*(COUNTIFS(Override!$B$11:$B$40,$B145,Override!$D$11:$D$40,13,Override!$E$11:$E$40,"&gt;=0")-COUNTIFS(Override!$B$11:$B$40,$B145,Override!$D$11:$D$40,13,Override!$E$11:$E$40,"&gt;=0",Override!$C$11:$C$40,"MXAU"))&gt;0,SUMIFS(Override!$E$11:$E$40,Override!$B$11:$B$40,$B145,Override!$D$11:$D$40,13)-SUMIFS(Override!$E$11:$E$40,Override!$B$11:$B$40,$B145,Override!$D$11:$D$40,13,Override!$C$11:$C$40,"MXAU"),Override!$O$180)/'AS51'!$B$3,"")))</f>
        <v/>
      </c>
      <c r="S145" s="77">
        <f>IF(S$13="","",IF($B145="","",IFERROR($C145*$D145*IF((Override!$C$4="ON")*(COUNTIFS(Override!$B$11:$B$40,$B145,Override!$D$11:$D$40,14,Override!$E$11:$E$40,"&gt;=0")-COUNTIFS(Override!$B$11:$B$40,$B145,Override!$D$11:$D$40,14,Override!$E$11:$E$40,"&gt;=0",Override!$C$11:$C$40,"MXAU"))&gt;0,SUMIFS(Override!$E$11:$E$40,Override!$B$11:$B$40,$B145,Override!$D$11:$D$40,14)-SUMIFS(Override!$E$11:$E$40,Override!$B$11:$B$40,$B145,Override!$D$11:$D$40,14,Override!$C$11:$C$40,"MXAU"),Override!$P$180)/'AS51'!$B$3,"")))</f>
        <v/>
      </c>
      <c r="T145" s="77">
        <f>IF(T$13="","",IF($B145="","",IFERROR($C145*$D145*IF((Override!$C$4="ON")*(COUNTIFS(Override!$B$11:$B$40,$B145,Override!$D$11:$D$40,15,Override!$E$11:$E$40,"&gt;=0")-COUNTIFS(Override!$B$11:$B$40,$B145,Override!$D$11:$D$40,15,Override!$E$11:$E$40,"&gt;=0",Override!$C$11:$C$40,"MXAU"))&gt;0,SUMIFS(Override!$E$11:$E$40,Override!$B$11:$B$40,$B145,Override!$D$11:$D$40,15)-SUMIFS(Override!$E$11:$E$40,Override!$B$11:$B$40,$B145,Override!$D$11:$D$40,15,Override!$C$11:$C$40,"MXAU"),Override!$Q$180)/'AS51'!$B$3,"")))</f>
        <v/>
      </c>
      <c r="U145" s="77">
        <f>IF(U$13="","",IF($B145="","",IFERROR($C145*$D145*IF((Override!$C$4="ON")*(COUNTIFS(Override!$B$11:$B$40,$B145,Override!$D$11:$D$40,16,Override!$E$11:$E$40,"&gt;=0")-COUNTIFS(Override!$B$11:$B$40,$B145,Override!$D$11:$D$40,16,Override!$E$11:$E$40,"&gt;=0",Override!$C$11:$C$40,"MXAU"))&gt;0,SUMIFS(Override!$E$11:$E$40,Override!$B$11:$B$40,$B145,Override!$D$11:$D$40,16)-SUMIFS(Override!$E$11:$E$40,Override!$B$11:$B$40,$B145,Override!$D$11:$D$40,16,Override!$C$11:$C$40,"MXAU"),Override!$R$180)/'AS51'!$B$3,"")))</f>
        <v/>
      </c>
      <c r="W145" s="77">
        <f>IF(W$13="","",IF($B145="","",IFERROR(F145*$E145/100,"")))</f>
        <v/>
      </c>
      <c r="X145" s="77">
        <f>IF(X$13="","",IF($B145="","",IFERROR(G145*$E145/100,"")))</f>
        <v/>
      </c>
      <c r="Y145" s="77">
        <f>IF(Y$13="","",IF($B145="","",IFERROR(H145*$E145/100,"")))</f>
        <v/>
      </c>
      <c r="Z145" s="77">
        <f>IF(Z$13="","",IF($B145="","",IFERROR(I145*$E145/100,"")))</f>
        <v/>
      </c>
      <c r="AA145" s="77">
        <f>IF(AA$13="","",IF($B145="","",IFERROR(J145*$E145/100,"")))</f>
        <v/>
      </c>
      <c r="AB145" s="77">
        <f>IF(AB$13="","",IF($B145="","",IFERROR(K145*$E145/100,"")))</f>
        <v/>
      </c>
      <c r="AC145" s="77">
        <f>IF(AC$13="","",IF($B145="","",IFERROR(L145*$E145/100,"")))</f>
        <v/>
      </c>
      <c r="AD145" s="77">
        <f>IF(AD$13="","",IF($B145="","",IFERROR(M145*$E145/100,"")))</f>
        <v/>
      </c>
      <c r="AE145" s="77">
        <f>IF(AE$13="","",IF($B145="","",IFERROR(N145*$E145/100,"")))</f>
        <v/>
      </c>
      <c r="AF145" s="77">
        <f>IF(AF$13="","",IF($B145="","",IFERROR(O145*$E145/100,"")))</f>
        <v/>
      </c>
      <c r="AG145" s="77">
        <f>IF(AG$13="","",IF($B145="","",IFERROR(P145*$E145/100,"")))</f>
        <v/>
      </c>
      <c r="AH145" s="77">
        <f>IF(AH$13="","",IF($B145="","",IFERROR(Q145*$E145/100,"")))</f>
        <v/>
      </c>
      <c r="AI145" s="77">
        <f>IF(AI$13="","",IF($B145="","",IFERROR(R145*$E145/100,"")))</f>
        <v/>
      </c>
      <c r="AJ145" s="77">
        <f>IF(AJ$13="","",IF($B145="","",IFERROR(S145*$E145/100,"")))</f>
        <v/>
      </c>
      <c r="AK145" s="77">
        <f>IF(AK$13="","",IF($B145="","",IFERROR(T145*$E145/100,"")))</f>
        <v/>
      </c>
      <c r="AL145" s="77">
        <f>IF(AL$13="","",IF($B145="","",IFERROR(U145*$E145/100,"")))</f>
        <v/>
      </c>
      <c r="AN145" s="77">
        <f>IF($B145="","",SUMIF($F$13:$U$13,"&lt;="&amp;Sector!$D$51,$F145:$U145))</f>
        <v/>
      </c>
      <c r="AO145" s="77">
        <f>IF($B145="","",SUMIF($W$13:$AL$13,"&lt;="&amp;Sector!$D$51,$W145:$AL145))</f>
        <v/>
      </c>
      <c r="AQ145" s="163">
        <f>IF(AQ$13="","",IF($B145="","",IFERROR($C145*$D145*SUMPRODUCT(('Dvd Calendar'!$E$1427:$CZ$1427&gt;AQ$12)*('Dvd Calendar'!$E$1427:$CZ$1427&lt;=AQ$13)*'Dvd Calendar'!$E$1430:$CZ$1430*(('Dvd Calendar'!$E$1432:$CZ$1432='Field Check'!$C$56)*('Field Check'!$C$56&lt;&gt;"")+('Dvd Calendar'!$E$1432:$CZ$1432='Field Check'!$C$57)*('Field Check'!$C$57&lt;&gt;"")))/'AS51'!$B$3,"")))</f>
        <v/>
      </c>
      <c r="AR145" s="163">
        <f>IF(AR$13="","",IF($B145="","",IFERROR($C145*$D145*SUMPRODUCT(('Dvd Calendar'!$E$1427:$CZ$1427&gt;AR$12)*('Dvd Calendar'!$E$1427:$CZ$1427&lt;=AR$13)*'Dvd Calendar'!$E$1430:$CZ$1430*(('Dvd Calendar'!$E$1432:$CZ$1432='Field Check'!$C$56)*('Field Check'!$C$56&lt;&gt;"")+('Dvd Calendar'!$E$1432:$CZ$1432='Field Check'!$C$57)*('Field Check'!$C$57&lt;&gt;"")))/'AS51'!$B$3,"")))</f>
        <v/>
      </c>
      <c r="AS145" s="163">
        <f>IF(AS$13="","",IF($B145="","",IFERROR($C145*$D145*SUMPRODUCT(('Dvd Calendar'!$E$1427:$CZ$1427&gt;AS$12)*('Dvd Calendar'!$E$1427:$CZ$1427&lt;=AS$13)*'Dvd Calendar'!$E$1430:$CZ$1430*(('Dvd Calendar'!$E$1432:$CZ$1432='Field Check'!$C$56)*('Field Check'!$C$56&lt;&gt;"")+('Dvd Calendar'!$E$1432:$CZ$1432='Field Check'!$C$57)*('Field Check'!$C$57&lt;&gt;"")))/'AS51'!$B$3,"")))</f>
        <v/>
      </c>
      <c r="AT145" s="163">
        <f>IF(AT$13="","",IF($B145="","",IFERROR($C145*$D145*SUMPRODUCT(('Dvd Calendar'!$E$1427:$CZ$1427&gt;AT$12)*('Dvd Calendar'!$E$1427:$CZ$1427&lt;=AT$13)*'Dvd Calendar'!$E$1430:$CZ$1430*(('Dvd Calendar'!$E$1432:$CZ$1432='Field Check'!$C$56)*('Field Check'!$C$56&lt;&gt;"")+('Dvd Calendar'!$E$1432:$CZ$1432='Field Check'!$C$57)*('Field Check'!$C$57&lt;&gt;"")))/'AS51'!$B$3,"")))</f>
        <v/>
      </c>
      <c r="AU145" s="163">
        <f>IF(AU$13="","",IF($B145="","",IFERROR($C145*$D145*SUMPRODUCT(('Dvd Calendar'!$E$1427:$CZ$1427&gt;AU$12)*('Dvd Calendar'!$E$1427:$CZ$1427&lt;=AU$13)*'Dvd Calendar'!$E$1430:$CZ$1430*(('Dvd Calendar'!$E$1432:$CZ$1432='Field Check'!$C$56)*('Field Check'!$C$56&lt;&gt;"")+('Dvd Calendar'!$E$1432:$CZ$1432='Field Check'!$C$57)*('Field Check'!$C$57&lt;&gt;"")))/'AS51'!$B$3,"")))</f>
        <v/>
      </c>
      <c r="AV145" s="163">
        <f>IF(AV$13="","",IF($B145="","",IFERROR($C145*$D145*SUMPRODUCT(('Dvd Calendar'!$E$1427:$CZ$1427&gt;AV$12)*('Dvd Calendar'!$E$1427:$CZ$1427&lt;=AV$13)*'Dvd Calendar'!$E$1430:$CZ$1430*(('Dvd Calendar'!$E$1432:$CZ$1432='Field Check'!$C$56)*('Field Check'!$C$56&lt;&gt;"")+('Dvd Calendar'!$E$1432:$CZ$1432='Field Check'!$C$57)*('Field Check'!$C$57&lt;&gt;"")))/'AS51'!$B$3,"")))</f>
        <v/>
      </c>
      <c r="AW145" s="163">
        <f>IF(AW$13="","",IF($B145="","",IFERROR($C145*$D145*SUMPRODUCT(('Dvd Calendar'!$E$1427:$CZ$1427&gt;AW$12)*('Dvd Calendar'!$E$1427:$CZ$1427&lt;=AW$13)*'Dvd Calendar'!$E$1430:$CZ$1430*(('Dvd Calendar'!$E$1432:$CZ$1432='Field Check'!$C$56)*('Field Check'!$C$56&lt;&gt;"")+('Dvd Calendar'!$E$1432:$CZ$1432='Field Check'!$C$57)*('Field Check'!$C$57&lt;&gt;"")))/'AS51'!$B$3,"")))</f>
        <v/>
      </c>
      <c r="AX145" s="163">
        <f>IF(AX$13="","",IF($B145="","",IFERROR($C145*$D145*SUMPRODUCT(('Dvd Calendar'!$E$1427:$CZ$1427&gt;AX$12)*('Dvd Calendar'!$E$1427:$CZ$1427&lt;=AX$13)*'Dvd Calendar'!$E$1430:$CZ$1430*(('Dvd Calendar'!$E$1432:$CZ$1432='Field Check'!$C$56)*('Field Check'!$C$56&lt;&gt;"")+('Dvd Calendar'!$E$1432:$CZ$1432='Field Check'!$C$57)*('Field Check'!$C$57&lt;&gt;"")))/'AS51'!$B$3,"")))</f>
        <v/>
      </c>
      <c r="AY145" s="163">
        <f>IF(AY$13="","",IF($B145="","",IFERROR($C145*$D145*SUMPRODUCT(('Dvd Calendar'!$E$1427:$CZ$1427&gt;AY$12)*('Dvd Calendar'!$E$1427:$CZ$1427&lt;=AY$13)*'Dvd Calendar'!$E$1430:$CZ$1430*(('Dvd Calendar'!$E$1432:$CZ$1432='Field Check'!$C$56)*('Field Check'!$C$56&lt;&gt;"")+('Dvd Calendar'!$E$1432:$CZ$1432='Field Check'!$C$57)*('Field Check'!$C$57&lt;&gt;"")))/'AS51'!$B$3,"")))</f>
        <v/>
      </c>
      <c r="AZ145" s="163">
        <f>IF(AZ$13="","",IF($B145="","",IFERROR($C145*$D145*SUMPRODUCT(('Dvd Calendar'!$E$1427:$CZ$1427&gt;AZ$12)*('Dvd Calendar'!$E$1427:$CZ$1427&lt;=AZ$13)*'Dvd Calendar'!$E$1430:$CZ$1430*(('Dvd Calendar'!$E$1432:$CZ$1432='Field Check'!$C$56)*('Field Check'!$C$56&lt;&gt;"")+('Dvd Calendar'!$E$1432:$CZ$1432='Field Check'!$C$57)*('Field Check'!$C$57&lt;&gt;"")))/'AS51'!$B$3,"")))</f>
        <v/>
      </c>
      <c r="BA145" s="163">
        <f>IF(BA$13="","",IF($B145="","",IFERROR($C145*$D145*SUMPRODUCT(('Dvd Calendar'!$E$1427:$CZ$1427&gt;BA$12)*('Dvd Calendar'!$E$1427:$CZ$1427&lt;=BA$13)*'Dvd Calendar'!$E$1430:$CZ$1430*(('Dvd Calendar'!$E$1432:$CZ$1432='Field Check'!$C$56)*('Field Check'!$C$56&lt;&gt;"")+('Dvd Calendar'!$E$1432:$CZ$1432='Field Check'!$C$57)*('Field Check'!$C$57&lt;&gt;"")))/'AS51'!$B$3,"")))</f>
        <v/>
      </c>
      <c r="BB145" s="163">
        <f>IF(BB$13="","",IF($B145="","",IFERROR($C145*$D145*SUMPRODUCT(('Dvd Calendar'!$E$1427:$CZ$1427&gt;BB$12)*('Dvd Calendar'!$E$1427:$CZ$1427&lt;=BB$13)*'Dvd Calendar'!$E$1430:$CZ$1430*(('Dvd Calendar'!$E$1432:$CZ$1432='Field Check'!$C$56)*('Field Check'!$C$56&lt;&gt;"")+('Dvd Calendar'!$E$1432:$CZ$1432='Field Check'!$C$57)*('Field Check'!$C$57&lt;&gt;"")))/'AS51'!$B$3,"")))</f>
        <v/>
      </c>
      <c r="BC145" s="163">
        <f>IF(BC$13="","",IF($B145="","",IFERROR($C145*$D145*SUMPRODUCT(('Dvd Calendar'!$E$1427:$CZ$1427&gt;BC$12)*('Dvd Calendar'!$E$1427:$CZ$1427&lt;=BC$13)*'Dvd Calendar'!$E$1430:$CZ$1430*(('Dvd Calendar'!$E$1432:$CZ$1432='Field Check'!$C$56)*('Field Check'!$C$56&lt;&gt;"")+('Dvd Calendar'!$E$1432:$CZ$1432='Field Check'!$C$57)*('Field Check'!$C$57&lt;&gt;"")))/'AS51'!$B$3,"")))</f>
        <v/>
      </c>
      <c r="BD145" s="163">
        <f>IF(BD$13="","",IF($B145="","",IFERROR($C145*$D145*SUMPRODUCT(('Dvd Calendar'!$E$1427:$CZ$1427&gt;BD$12)*('Dvd Calendar'!$E$1427:$CZ$1427&lt;=BD$13)*'Dvd Calendar'!$E$1430:$CZ$1430*(('Dvd Calendar'!$E$1432:$CZ$1432='Field Check'!$C$56)*('Field Check'!$C$56&lt;&gt;"")+('Dvd Calendar'!$E$1432:$CZ$1432='Field Check'!$C$57)*('Field Check'!$C$57&lt;&gt;"")))/'AS51'!$B$3,"")))</f>
        <v/>
      </c>
      <c r="BE145" s="163">
        <f>IF(BE$13="","",IF($B145="","",IFERROR($C145*$D145*SUMPRODUCT(('Dvd Calendar'!$E$1427:$CZ$1427&gt;BE$12)*('Dvd Calendar'!$E$1427:$CZ$1427&lt;=BE$13)*'Dvd Calendar'!$E$1430:$CZ$1430*(('Dvd Calendar'!$E$1432:$CZ$1432='Field Check'!$C$56)*('Field Check'!$C$56&lt;&gt;"")+('Dvd Calendar'!$E$1432:$CZ$1432='Field Check'!$C$57)*('Field Check'!$C$57&lt;&gt;"")))/'AS51'!$B$3,"")))</f>
        <v/>
      </c>
      <c r="BF145" s="163">
        <f>IF(BF$13="","",IF($B145="","",IFERROR($C145*$D145*SUMPRODUCT(('Dvd Calendar'!$E$1427:$CZ$1427&gt;BF$12)*('Dvd Calendar'!$E$1427:$CZ$1427&lt;=BF$13)*'Dvd Calendar'!$E$1430:$CZ$1430*(('Dvd Calendar'!$E$1432:$CZ$1432='Field Check'!$C$56)*('Field Check'!$C$56&lt;&gt;"")+('Dvd Calendar'!$E$1432:$CZ$1432='Field Check'!$C$57)*('Field Check'!$C$57&lt;&gt;"")))/'AS51'!$B$3,"")))</f>
        <v/>
      </c>
      <c r="BH145" s="163">
        <f>IF(BH$13="","",IF($B145="","",IFERROR(AQ145*$E145/100,"")))</f>
        <v/>
      </c>
      <c r="BI145" s="163">
        <f>IF(BI$13="","",IF($B145="","",IFERROR(AR145*$E145/100,"")))</f>
        <v/>
      </c>
      <c r="BJ145" s="163">
        <f>IF(BJ$13="","",IF($B145="","",IFERROR(AS145*$E145/100,"")))</f>
        <v/>
      </c>
      <c r="BK145" s="163">
        <f>IF(BK$13="","",IF($B145="","",IFERROR(AT145*$E145/100,"")))</f>
        <v/>
      </c>
      <c r="BL145" s="163">
        <f>IF(BL$13="","",IF($B145="","",IFERROR(AU145*$E145/100,"")))</f>
        <v/>
      </c>
      <c r="BM145" s="163">
        <f>IF(BM$13="","",IF($B145="","",IFERROR(AV145*$E145/100,"")))</f>
        <v/>
      </c>
      <c r="BN145" s="163">
        <f>IF(BN$13="","",IF($B145="","",IFERROR(AW145*$E145/100,"")))</f>
        <v/>
      </c>
      <c r="BO145" s="163">
        <f>IF(BO$13="","",IF($B145="","",IFERROR(AX145*$E145/100,"")))</f>
        <v/>
      </c>
      <c r="BP145" s="163">
        <f>IF(BP$13="","",IF($B145="","",IFERROR(AY145*$E145/100,"")))</f>
        <v/>
      </c>
      <c r="BQ145" s="163">
        <f>IF(BQ$13="","",IF($B145="","",IFERROR(AZ145*$E145/100,"")))</f>
        <v/>
      </c>
      <c r="BR145" s="163">
        <f>IF(BR$13="","",IF($B145="","",IFERROR(BA145*$E145/100,"")))</f>
        <v/>
      </c>
      <c r="BS145" s="163">
        <f>IF(BS$13="","",IF($B145="","",IFERROR(BB145*$E145/100,"")))</f>
        <v/>
      </c>
      <c r="BT145" s="163">
        <f>IF(BT$13="","",IF($B145="","",IFERROR(BC145*$E145/100,"")))</f>
        <v/>
      </c>
      <c r="BU145" s="163">
        <f>IF(BU$13="","",IF($B145="","",IFERROR(BD145*$E145/100,"")))</f>
        <v/>
      </c>
      <c r="BV145" s="163">
        <f>IF(BV$13="","",IF($B145="","",IFERROR(BE145*$E145/100,"")))</f>
        <v/>
      </c>
      <c r="BW145" s="163">
        <f>IF(BW$13="","",IF($B145="","",IFERROR(BF145*$E145/100,"")))</f>
        <v/>
      </c>
    </row>
    <row r="146">
      <c r="B146" s="126">
        <f>IF('AS51'!$C$136="","",'AS51'!$C$136)</f>
        <v/>
      </c>
      <c r="C146" s="74">
        <f>IF('AS51'!$B$136="","",'AS51'!$B$136)</f>
        <v/>
      </c>
      <c r="D146" s="75">
        <f>IFERROR('AS51'!$Q$136,1)</f>
        <v/>
      </c>
      <c r="E146" s="76">
        <f>IF($B146="","",IF(ISNUMBER('AS51'!$I$136),'AS51'!$I$136,'Index Summary'!$C$7))</f>
        <v/>
      </c>
      <c r="F146" s="77">
        <f>IF(F$13="","",IF($B146="","",IFERROR($C146*$D146*IF((Override!$C$4="ON")*(COUNTIFS(Override!$B$11:$B$40,$B146,Override!$D$11:$D$40,1,Override!$E$11:$E$40,"&gt;=0")-COUNTIFS(Override!$B$11:$B$40,$B146,Override!$D$11:$D$40,1,Override!$E$11:$E$40,"&gt;=0",Override!$C$11:$C$40,"MXAU"))&gt;0,SUMIFS(Override!$E$11:$E$40,Override!$B$11:$B$40,$B146,Override!$D$11:$D$40,1)-SUMIFS(Override!$E$11:$E$40,Override!$B$11:$B$40,$B146,Override!$D$11:$D$40,1,Override!$C$11:$C$40,"MXAU"),Override!$C$181)/'AS51'!$B$3,"")))</f>
        <v/>
      </c>
      <c r="G146" s="77">
        <f>IF(G$13="","",IF($B146="","",IFERROR($C146*$D146*IF((Override!$C$4="ON")*(COUNTIFS(Override!$B$11:$B$40,$B146,Override!$D$11:$D$40,2,Override!$E$11:$E$40,"&gt;=0")-COUNTIFS(Override!$B$11:$B$40,$B146,Override!$D$11:$D$40,2,Override!$E$11:$E$40,"&gt;=0",Override!$C$11:$C$40,"MXAU"))&gt;0,SUMIFS(Override!$E$11:$E$40,Override!$B$11:$B$40,$B146,Override!$D$11:$D$40,2)-SUMIFS(Override!$E$11:$E$40,Override!$B$11:$B$40,$B146,Override!$D$11:$D$40,2,Override!$C$11:$C$40,"MXAU"),Override!$D$181)/'AS51'!$B$3,"")))</f>
        <v/>
      </c>
      <c r="H146" s="77">
        <f>IF(H$13="","",IF($B146="","",IFERROR($C146*$D146*IF((Override!$C$4="ON")*(COUNTIFS(Override!$B$11:$B$40,$B146,Override!$D$11:$D$40,3,Override!$E$11:$E$40,"&gt;=0")-COUNTIFS(Override!$B$11:$B$40,$B146,Override!$D$11:$D$40,3,Override!$E$11:$E$40,"&gt;=0",Override!$C$11:$C$40,"MXAU"))&gt;0,SUMIFS(Override!$E$11:$E$40,Override!$B$11:$B$40,$B146,Override!$D$11:$D$40,3)-SUMIFS(Override!$E$11:$E$40,Override!$B$11:$B$40,$B146,Override!$D$11:$D$40,3,Override!$C$11:$C$40,"MXAU"),Override!$E$181)/'AS51'!$B$3,"")))</f>
        <v/>
      </c>
      <c r="I146" s="77">
        <f>IF(I$13="","",IF($B146="","",IFERROR($C146*$D146*IF((Override!$C$4="ON")*(COUNTIFS(Override!$B$11:$B$40,$B146,Override!$D$11:$D$40,4,Override!$E$11:$E$40,"&gt;=0")-COUNTIFS(Override!$B$11:$B$40,$B146,Override!$D$11:$D$40,4,Override!$E$11:$E$40,"&gt;=0",Override!$C$11:$C$40,"MXAU"))&gt;0,SUMIFS(Override!$E$11:$E$40,Override!$B$11:$B$40,$B146,Override!$D$11:$D$40,4)-SUMIFS(Override!$E$11:$E$40,Override!$B$11:$B$40,$B146,Override!$D$11:$D$40,4,Override!$C$11:$C$40,"MXAU"),Override!$F$181)/'AS51'!$B$3,"")))</f>
        <v/>
      </c>
      <c r="J146" s="77">
        <f>IF(J$13="","",IF($B146="","",IFERROR($C146*$D146*IF((Override!$C$4="ON")*(COUNTIFS(Override!$B$11:$B$40,$B146,Override!$D$11:$D$40,5,Override!$E$11:$E$40,"&gt;=0")-COUNTIFS(Override!$B$11:$B$40,$B146,Override!$D$11:$D$40,5,Override!$E$11:$E$40,"&gt;=0",Override!$C$11:$C$40,"MXAU"))&gt;0,SUMIFS(Override!$E$11:$E$40,Override!$B$11:$B$40,$B146,Override!$D$11:$D$40,5)-SUMIFS(Override!$E$11:$E$40,Override!$B$11:$B$40,$B146,Override!$D$11:$D$40,5,Override!$C$11:$C$40,"MXAU"),Override!$G$181)/'AS51'!$B$3,"")))</f>
        <v/>
      </c>
      <c r="K146" s="77">
        <f>IF(K$13="","",IF($B146="","",IFERROR($C146*$D146*IF((Override!$C$4="ON")*(COUNTIFS(Override!$B$11:$B$40,$B146,Override!$D$11:$D$40,6,Override!$E$11:$E$40,"&gt;=0")-COUNTIFS(Override!$B$11:$B$40,$B146,Override!$D$11:$D$40,6,Override!$E$11:$E$40,"&gt;=0",Override!$C$11:$C$40,"MXAU"))&gt;0,SUMIFS(Override!$E$11:$E$40,Override!$B$11:$B$40,$B146,Override!$D$11:$D$40,6)-SUMIFS(Override!$E$11:$E$40,Override!$B$11:$B$40,$B146,Override!$D$11:$D$40,6,Override!$C$11:$C$40,"MXAU"),Override!$H$181)/'AS51'!$B$3,"")))</f>
        <v/>
      </c>
      <c r="L146" s="77">
        <f>IF(L$13="","",IF($B146="","",IFERROR($C146*$D146*IF((Override!$C$4="ON")*(COUNTIFS(Override!$B$11:$B$40,$B146,Override!$D$11:$D$40,7,Override!$E$11:$E$40,"&gt;=0")-COUNTIFS(Override!$B$11:$B$40,$B146,Override!$D$11:$D$40,7,Override!$E$11:$E$40,"&gt;=0",Override!$C$11:$C$40,"MXAU"))&gt;0,SUMIFS(Override!$E$11:$E$40,Override!$B$11:$B$40,$B146,Override!$D$11:$D$40,7)-SUMIFS(Override!$E$11:$E$40,Override!$B$11:$B$40,$B146,Override!$D$11:$D$40,7,Override!$C$11:$C$40,"MXAU"),Override!$I$181)/'AS51'!$B$3,"")))</f>
        <v/>
      </c>
      <c r="M146" s="77">
        <f>IF(M$13="","",IF($B146="","",IFERROR($C146*$D146*IF((Override!$C$4="ON")*(COUNTIFS(Override!$B$11:$B$40,$B146,Override!$D$11:$D$40,8,Override!$E$11:$E$40,"&gt;=0")-COUNTIFS(Override!$B$11:$B$40,$B146,Override!$D$11:$D$40,8,Override!$E$11:$E$40,"&gt;=0",Override!$C$11:$C$40,"MXAU"))&gt;0,SUMIFS(Override!$E$11:$E$40,Override!$B$11:$B$40,$B146,Override!$D$11:$D$40,8)-SUMIFS(Override!$E$11:$E$40,Override!$B$11:$B$40,$B146,Override!$D$11:$D$40,8,Override!$C$11:$C$40,"MXAU"),Override!$J$181)/'AS51'!$B$3,"")))</f>
        <v/>
      </c>
      <c r="N146" s="77">
        <f>IF(N$13="","",IF($B146="","",IFERROR($C146*$D146*IF((Override!$C$4="ON")*(COUNTIFS(Override!$B$11:$B$40,$B146,Override!$D$11:$D$40,9,Override!$E$11:$E$40,"&gt;=0")-COUNTIFS(Override!$B$11:$B$40,$B146,Override!$D$11:$D$40,9,Override!$E$11:$E$40,"&gt;=0",Override!$C$11:$C$40,"MXAU"))&gt;0,SUMIFS(Override!$E$11:$E$40,Override!$B$11:$B$40,$B146,Override!$D$11:$D$40,9)-SUMIFS(Override!$E$11:$E$40,Override!$B$11:$B$40,$B146,Override!$D$11:$D$40,9,Override!$C$11:$C$40,"MXAU"),Override!$K$181)/'AS51'!$B$3,"")))</f>
        <v/>
      </c>
      <c r="O146" s="77">
        <f>IF(O$13="","",IF($B146="","",IFERROR($C146*$D146*IF((Override!$C$4="ON")*(COUNTIFS(Override!$B$11:$B$40,$B146,Override!$D$11:$D$40,10,Override!$E$11:$E$40,"&gt;=0")-COUNTIFS(Override!$B$11:$B$40,$B146,Override!$D$11:$D$40,10,Override!$E$11:$E$40,"&gt;=0",Override!$C$11:$C$40,"MXAU"))&gt;0,SUMIFS(Override!$E$11:$E$40,Override!$B$11:$B$40,$B146,Override!$D$11:$D$40,10)-SUMIFS(Override!$E$11:$E$40,Override!$B$11:$B$40,$B146,Override!$D$11:$D$40,10,Override!$C$11:$C$40,"MXAU"),Override!$L$181)/'AS51'!$B$3,"")))</f>
        <v/>
      </c>
      <c r="P146" s="77">
        <f>IF(P$13="","",IF($B146="","",IFERROR($C146*$D146*IF((Override!$C$4="ON")*(COUNTIFS(Override!$B$11:$B$40,$B146,Override!$D$11:$D$40,11,Override!$E$11:$E$40,"&gt;=0")-COUNTIFS(Override!$B$11:$B$40,$B146,Override!$D$11:$D$40,11,Override!$E$11:$E$40,"&gt;=0",Override!$C$11:$C$40,"MXAU"))&gt;0,SUMIFS(Override!$E$11:$E$40,Override!$B$11:$B$40,$B146,Override!$D$11:$D$40,11)-SUMIFS(Override!$E$11:$E$40,Override!$B$11:$B$40,$B146,Override!$D$11:$D$40,11,Override!$C$11:$C$40,"MXAU"),Override!$M$181)/'AS51'!$B$3,"")))</f>
        <v/>
      </c>
      <c r="Q146" s="77">
        <f>IF(Q$13="","",IF($B146="","",IFERROR($C146*$D146*IF((Override!$C$4="ON")*(COUNTIFS(Override!$B$11:$B$40,$B146,Override!$D$11:$D$40,12,Override!$E$11:$E$40,"&gt;=0")-COUNTIFS(Override!$B$11:$B$40,$B146,Override!$D$11:$D$40,12,Override!$E$11:$E$40,"&gt;=0",Override!$C$11:$C$40,"MXAU"))&gt;0,SUMIFS(Override!$E$11:$E$40,Override!$B$11:$B$40,$B146,Override!$D$11:$D$40,12)-SUMIFS(Override!$E$11:$E$40,Override!$B$11:$B$40,$B146,Override!$D$11:$D$40,12,Override!$C$11:$C$40,"MXAU"),Override!$N$181)/'AS51'!$B$3,"")))</f>
        <v/>
      </c>
      <c r="R146" s="77">
        <f>IF(R$13="","",IF($B146="","",IFERROR($C146*$D146*IF((Override!$C$4="ON")*(COUNTIFS(Override!$B$11:$B$40,$B146,Override!$D$11:$D$40,13,Override!$E$11:$E$40,"&gt;=0")-COUNTIFS(Override!$B$11:$B$40,$B146,Override!$D$11:$D$40,13,Override!$E$11:$E$40,"&gt;=0",Override!$C$11:$C$40,"MXAU"))&gt;0,SUMIFS(Override!$E$11:$E$40,Override!$B$11:$B$40,$B146,Override!$D$11:$D$40,13)-SUMIFS(Override!$E$11:$E$40,Override!$B$11:$B$40,$B146,Override!$D$11:$D$40,13,Override!$C$11:$C$40,"MXAU"),Override!$O$181)/'AS51'!$B$3,"")))</f>
        <v/>
      </c>
      <c r="S146" s="77">
        <f>IF(S$13="","",IF($B146="","",IFERROR($C146*$D146*IF((Override!$C$4="ON")*(COUNTIFS(Override!$B$11:$B$40,$B146,Override!$D$11:$D$40,14,Override!$E$11:$E$40,"&gt;=0")-COUNTIFS(Override!$B$11:$B$40,$B146,Override!$D$11:$D$40,14,Override!$E$11:$E$40,"&gt;=0",Override!$C$11:$C$40,"MXAU"))&gt;0,SUMIFS(Override!$E$11:$E$40,Override!$B$11:$B$40,$B146,Override!$D$11:$D$40,14)-SUMIFS(Override!$E$11:$E$40,Override!$B$11:$B$40,$B146,Override!$D$11:$D$40,14,Override!$C$11:$C$40,"MXAU"),Override!$P$181)/'AS51'!$B$3,"")))</f>
        <v/>
      </c>
      <c r="T146" s="77">
        <f>IF(T$13="","",IF($B146="","",IFERROR($C146*$D146*IF((Override!$C$4="ON")*(COUNTIFS(Override!$B$11:$B$40,$B146,Override!$D$11:$D$40,15,Override!$E$11:$E$40,"&gt;=0")-COUNTIFS(Override!$B$11:$B$40,$B146,Override!$D$11:$D$40,15,Override!$E$11:$E$40,"&gt;=0",Override!$C$11:$C$40,"MXAU"))&gt;0,SUMIFS(Override!$E$11:$E$40,Override!$B$11:$B$40,$B146,Override!$D$11:$D$40,15)-SUMIFS(Override!$E$11:$E$40,Override!$B$11:$B$40,$B146,Override!$D$11:$D$40,15,Override!$C$11:$C$40,"MXAU"),Override!$Q$181)/'AS51'!$B$3,"")))</f>
        <v/>
      </c>
      <c r="U146" s="77">
        <f>IF(U$13="","",IF($B146="","",IFERROR($C146*$D146*IF((Override!$C$4="ON")*(COUNTIFS(Override!$B$11:$B$40,$B146,Override!$D$11:$D$40,16,Override!$E$11:$E$40,"&gt;=0")-COUNTIFS(Override!$B$11:$B$40,$B146,Override!$D$11:$D$40,16,Override!$E$11:$E$40,"&gt;=0",Override!$C$11:$C$40,"MXAU"))&gt;0,SUMIFS(Override!$E$11:$E$40,Override!$B$11:$B$40,$B146,Override!$D$11:$D$40,16)-SUMIFS(Override!$E$11:$E$40,Override!$B$11:$B$40,$B146,Override!$D$11:$D$40,16,Override!$C$11:$C$40,"MXAU"),Override!$R$181)/'AS51'!$B$3,"")))</f>
        <v/>
      </c>
      <c r="W146" s="77">
        <f>IF(W$13="","",IF($B146="","",IFERROR(F146*$E146/100,"")))</f>
        <v/>
      </c>
      <c r="X146" s="77">
        <f>IF(X$13="","",IF($B146="","",IFERROR(G146*$E146/100,"")))</f>
        <v/>
      </c>
      <c r="Y146" s="77">
        <f>IF(Y$13="","",IF($B146="","",IFERROR(H146*$E146/100,"")))</f>
        <v/>
      </c>
      <c r="Z146" s="77">
        <f>IF(Z$13="","",IF($B146="","",IFERROR(I146*$E146/100,"")))</f>
        <v/>
      </c>
      <c r="AA146" s="77">
        <f>IF(AA$13="","",IF($B146="","",IFERROR(J146*$E146/100,"")))</f>
        <v/>
      </c>
      <c r="AB146" s="77">
        <f>IF(AB$13="","",IF($B146="","",IFERROR(K146*$E146/100,"")))</f>
        <v/>
      </c>
      <c r="AC146" s="77">
        <f>IF(AC$13="","",IF($B146="","",IFERROR(L146*$E146/100,"")))</f>
        <v/>
      </c>
      <c r="AD146" s="77">
        <f>IF(AD$13="","",IF($B146="","",IFERROR(M146*$E146/100,"")))</f>
        <v/>
      </c>
      <c r="AE146" s="77">
        <f>IF(AE$13="","",IF($B146="","",IFERROR(N146*$E146/100,"")))</f>
        <v/>
      </c>
      <c r="AF146" s="77">
        <f>IF(AF$13="","",IF($B146="","",IFERROR(O146*$E146/100,"")))</f>
        <v/>
      </c>
      <c r="AG146" s="77">
        <f>IF(AG$13="","",IF($B146="","",IFERROR(P146*$E146/100,"")))</f>
        <v/>
      </c>
      <c r="AH146" s="77">
        <f>IF(AH$13="","",IF($B146="","",IFERROR(Q146*$E146/100,"")))</f>
        <v/>
      </c>
      <c r="AI146" s="77">
        <f>IF(AI$13="","",IF($B146="","",IFERROR(R146*$E146/100,"")))</f>
        <v/>
      </c>
      <c r="AJ146" s="77">
        <f>IF(AJ$13="","",IF($B146="","",IFERROR(S146*$E146/100,"")))</f>
        <v/>
      </c>
      <c r="AK146" s="77">
        <f>IF(AK$13="","",IF($B146="","",IFERROR(T146*$E146/100,"")))</f>
        <v/>
      </c>
      <c r="AL146" s="77">
        <f>IF(AL$13="","",IF($B146="","",IFERROR(U146*$E146/100,"")))</f>
        <v/>
      </c>
      <c r="AN146" s="77">
        <f>IF($B146="","",SUMIF($F$13:$U$13,"&lt;="&amp;Sector!$D$51,$F146:$U146))</f>
        <v/>
      </c>
      <c r="AO146" s="77">
        <f>IF($B146="","",SUMIF($W$13:$AL$13,"&lt;="&amp;Sector!$D$51,$W146:$AL146))</f>
        <v/>
      </c>
      <c r="AQ146" s="163">
        <f>IF(AQ$13="","",IF($B146="","",IFERROR($C146*$D146*SUMPRODUCT(('Dvd Calendar'!$E$1438:$CZ$1438&gt;AQ$12)*('Dvd Calendar'!$E$1438:$CZ$1438&lt;=AQ$13)*'Dvd Calendar'!$E$1441:$CZ$1441*(('Dvd Calendar'!$E$1443:$CZ$1443='Field Check'!$C$56)*('Field Check'!$C$56&lt;&gt;"")+('Dvd Calendar'!$E$1443:$CZ$1443='Field Check'!$C$57)*('Field Check'!$C$57&lt;&gt;"")))/'AS51'!$B$3,"")))</f>
        <v/>
      </c>
      <c r="AR146" s="163">
        <f>IF(AR$13="","",IF($B146="","",IFERROR($C146*$D146*SUMPRODUCT(('Dvd Calendar'!$E$1438:$CZ$1438&gt;AR$12)*('Dvd Calendar'!$E$1438:$CZ$1438&lt;=AR$13)*'Dvd Calendar'!$E$1441:$CZ$1441*(('Dvd Calendar'!$E$1443:$CZ$1443='Field Check'!$C$56)*('Field Check'!$C$56&lt;&gt;"")+('Dvd Calendar'!$E$1443:$CZ$1443='Field Check'!$C$57)*('Field Check'!$C$57&lt;&gt;"")))/'AS51'!$B$3,"")))</f>
        <v/>
      </c>
      <c r="AS146" s="163">
        <f>IF(AS$13="","",IF($B146="","",IFERROR($C146*$D146*SUMPRODUCT(('Dvd Calendar'!$E$1438:$CZ$1438&gt;AS$12)*('Dvd Calendar'!$E$1438:$CZ$1438&lt;=AS$13)*'Dvd Calendar'!$E$1441:$CZ$1441*(('Dvd Calendar'!$E$1443:$CZ$1443='Field Check'!$C$56)*('Field Check'!$C$56&lt;&gt;"")+('Dvd Calendar'!$E$1443:$CZ$1443='Field Check'!$C$57)*('Field Check'!$C$57&lt;&gt;"")))/'AS51'!$B$3,"")))</f>
        <v/>
      </c>
      <c r="AT146" s="163">
        <f>IF(AT$13="","",IF($B146="","",IFERROR($C146*$D146*SUMPRODUCT(('Dvd Calendar'!$E$1438:$CZ$1438&gt;AT$12)*('Dvd Calendar'!$E$1438:$CZ$1438&lt;=AT$13)*'Dvd Calendar'!$E$1441:$CZ$1441*(('Dvd Calendar'!$E$1443:$CZ$1443='Field Check'!$C$56)*('Field Check'!$C$56&lt;&gt;"")+('Dvd Calendar'!$E$1443:$CZ$1443='Field Check'!$C$57)*('Field Check'!$C$57&lt;&gt;"")))/'AS51'!$B$3,"")))</f>
        <v/>
      </c>
      <c r="AU146" s="163">
        <f>IF(AU$13="","",IF($B146="","",IFERROR($C146*$D146*SUMPRODUCT(('Dvd Calendar'!$E$1438:$CZ$1438&gt;AU$12)*('Dvd Calendar'!$E$1438:$CZ$1438&lt;=AU$13)*'Dvd Calendar'!$E$1441:$CZ$1441*(('Dvd Calendar'!$E$1443:$CZ$1443='Field Check'!$C$56)*('Field Check'!$C$56&lt;&gt;"")+('Dvd Calendar'!$E$1443:$CZ$1443='Field Check'!$C$57)*('Field Check'!$C$57&lt;&gt;"")))/'AS51'!$B$3,"")))</f>
        <v/>
      </c>
      <c r="AV146" s="163">
        <f>IF(AV$13="","",IF($B146="","",IFERROR($C146*$D146*SUMPRODUCT(('Dvd Calendar'!$E$1438:$CZ$1438&gt;AV$12)*('Dvd Calendar'!$E$1438:$CZ$1438&lt;=AV$13)*'Dvd Calendar'!$E$1441:$CZ$1441*(('Dvd Calendar'!$E$1443:$CZ$1443='Field Check'!$C$56)*('Field Check'!$C$56&lt;&gt;"")+('Dvd Calendar'!$E$1443:$CZ$1443='Field Check'!$C$57)*('Field Check'!$C$57&lt;&gt;"")))/'AS51'!$B$3,"")))</f>
        <v/>
      </c>
      <c r="AW146" s="163">
        <f>IF(AW$13="","",IF($B146="","",IFERROR($C146*$D146*SUMPRODUCT(('Dvd Calendar'!$E$1438:$CZ$1438&gt;AW$12)*('Dvd Calendar'!$E$1438:$CZ$1438&lt;=AW$13)*'Dvd Calendar'!$E$1441:$CZ$1441*(('Dvd Calendar'!$E$1443:$CZ$1443='Field Check'!$C$56)*('Field Check'!$C$56&lt;&gt;"")+('Dvd Calendar'!$E$1443:$CZ$1443='Field Check'!$C$57)*('Field Check'!$C$57&lt;&gt;"")))/'AS51'!$B$3,"")))</f>
        <v/>
      </c>
      <c r="AX146" s="163">
        <f>IF(AX$13="","",IF($B146="","",IFERROR($C146*$D146*SUMPRODUCT(('Dvd Calendar'!$E$1438:$CZ$1438&gt;AX$12)*('Dvd Calendar'!$E$1438:$CZ$1438&lt;=AX$13)*'Dvd Calendar'!$E$1441:$CZ$1441*(('Dvd Calendar'!$E$1443:$CZ$1443='Field Check'!$C$56)*('Field Check'!$C$56&lt;&gt;"")+('Dvd Calendar'!$E$1443:$CZ$1443='Field Check'!$C$57)*('Field Check'!$C$57&lt;&gt;"")))/'AS51'!$B$3,"")))</f>
        <v/>
      </c>
      <c r="AY146" s="163">
        <f>IF(AY$13="","",IF($B146="","",IFERROR($C146*$D146*SUMPRODUCT(('Dvd Calendar'!$E$1438:$CZ$1438&gt;AY$12)*('Dvd Calendar'!$E$1438:$CZ$1438&lt;=AY$13)*'Dvd Calendar'!$E$1441:$CZ$1441*(('Dvd Calendar'!$E$1443:$CZ$1443='Field Check'!$C$56)*('Field Check'!$C$56&lt;&gt;"")+('Dvd Calendar'!$E$1443:$CZ$1443='Field Check'!$C$57)*('Field Check'!$C$57&lt;&gt;"")))/'AS51'!$B$3,"")))</f>
        <v/>
      </c>
      <c r="AZ146" s="163">
        <f>IF(AZ$13="","",IF($B146="","",IFERROR($C146*$D146*SUMPRODUCT(('Dvd Calendar'!$E$1438:$CZ$1438&gt;AZ$12)*('Dvd Calendar'!$E$1438:$CZ$1438&lt;=AZ$13)*'Dvd Calendar'!$E$1441:$CZ$1441*(('Dvd Calendar'!$E$1443:$CZ$1443='Field Check'!$C$56)*('Field Check'!$C$56&lt;&gt;"")+('Dvd Calendar'!$E$1443:$CZ$1443='Field Check'!$C$57)*('Field Check'!$C$57&lt;&gt;"")))/'AS51'!$B$3,"")))</f>
        <v/>
      </c>
      <c r="BA146" s="163">
        <f>IF(BA$13="","",IF($B146="","",IFERROR($C146*$D146*SUMPRODUCT(('Dvd Calendar'!$E$1438:$CZ$1438&gt;BA$12)*('Dvd Calendar'!$E$1438:$CZ$1438&lt;=BA$13)*'Dvd Calendar'!$E$1441:$CZ$1441*(('Dvd Calendar'!$E$1443:$CZ$1443='Field Check'!$C$56)*('Field Check'!$C$56&lt;&gt;"")+('Dvd Calendar'!$E$1443:$CZ$1443='Field Check'!$C$57)*('Field Check'!$C$57&lt;&gt;"")))/'AS51'!$B$3,"")))</f>
        <v/>
      </c>
      <c r="BB146" s="163">
        <f>IF(BB$13="","",IF($B146="","",IFERROR($C146*$D146*SUMPRODUCT(('Dvd Calendar'!$E$1438:$CZ$1438&gt;BB$12)*('Dvd Calendar'!$E$1438:$CZ$1438&lt;=BB$13)*'Dvd Calendar'!$E$1441:$CZ$1441*(('Dvd Calendar'!$E$1443:$CZ$1443='Field Check'!$C$56)*('Field Check'!$C$56&lt;&gt;"")+('Dvd Calendar'!$E$1443:$CZ$1443='Field Check'!$C$57)*('Field Check'!$C$57&lt;&gt;"")))/'AS51'!$B$3,"")))</f>
        <v/>
      </c>
      <c r="BC146" s="163">
        <f>IF(BC$13="","",IF($B146="","",IFERROR($C146*$D146*SUMPRODUCT(('Dvd Calendar'!$E$1438:$CZ$1438&gt;BC$12)*('Dvd Calendar'!$E$1438:$CZ$1438&lt;=BC$13)*'Dvd Calendar'!$E$1441:$CZ$1441*(('Dvd Calendar'!$E$1443:$CZ$1443='Field Check'!$C$56)*('Field Check'!$C$56&lt;&gt;"")+('Dvd Calendar'!$E$1443:$CZ$1443='Field Check'!$C$57)*('Field Check'!$C$57&lt;&gt;"")))/'AS51'!$B$3,"")))</f>
        <v/>
      </c>
      <c r="BD146" s="163">
        <f>IF(BD$13="","",IF($B146="","",IFERROR($C146*$D146*SUMPRODUCT(('Dvd Calendar'!$E$1438:$CZ$1438&gt;BD$12)*('Dvd Calendar'!$E$1438:$CZ$1438&lt;=BD$13)*'Dvd Calendar'!$E$1441:$CZ$1441*(('Dvd Calendar'!$E$1443:$CZ$1443='Field Check'!$C$56)*('Field Check'!$C$56&lt;&gt;"")+('Dvd Calendar'!$E$1443:$CZ$1443='Field Check'!$C$57)*('Field Check'!$C$57&lt;&gt;"")))/'AS51'!$B$3,"")))</f>
        <v/>
      </c>
      <c r="BE146" s="163">
        <f>IF(BE$13="","",IF($B146="","",IFERROR($C146*$D146*SUMPRODUCT(('Dvd Calendar'!$E$1438:$CZ$1438&gt;BE$12)*('Dvd Calendar'!$E$1438:$CZ$1438&lt;=BE$13)*'Dvd Calendar'!$E$1441:$CZ$1441*(('Dvd Calendar'!$E$1443:$CZ$1443='Field Check'!$C$56)*('Field Check'!$C$56&lt;&gt;"")+('Dvd Calendar'!$E$1443:$CZ$1443='Field Check'!$C$57)*('Field Check'!$C$57&lt;&gt;"")))/'AS51'!$B$3,"")))</f>
        <v/>
      </c>
      <c r="BF146" s="163">
        <f>IF(BF$13="","",IF($B146="","",IFERROR($C146*$D146*SUMPRODUCT(('Dvd Calendar'!$E$1438:$CZ$1438&gt;BF$12)*('Dvd Calendar'!$E$1438:$CZ$1438&lt;=BF$13)*'Dvd Calendar'!$E$1441:$CZ$1441*(('Dvd Calendar'!$E$1443:$CZ$1443='Field Check'!$C$56)*('Field Check'!$C$56&lt;&gt;"")+('Dvd Calendar'!$E$1443:$CZ$1443='Field Check'!$C$57)*('Field Check'!$C$57&lt;&gt;"")))/'AS51'!$B$3,"")))</f>
        <v/>
      </c>
      <c r="BH146" s="163">
        <f>IF(BH$13="","",IF($B146="","",IFERROR(AQ146*$E146/100,"")))</f>
        <v/>
      </c>
      <c r="BI146" s="163">
        <f>IF(BI$13="","",IF($B146="","",IFERROR(AR146*$E146/100,"")))</f>
        <v/>
      </c>
      <c r="BJ146" s="163">
        <f>IF(BJ$13="","",IF($B146="","",IFERROR(AS146*$E146/100,"")))</f>
        <v/>
      </c>
      <c r="BK146" s="163">
        <f>IF(BK$13="","",IF($B146="","",IFERROR(AT146*$E146/100,"")))</f>
        <v/>
      </c>
      <c r="BL146" s="163">
        <f>IF(BL$13="","",IF($B146="","",IFERROR(AU146*$E146/100,"")))</f>
        <v/>
      </c>
      <c r="BM146" s="163">
        <f>IF(BM$13="","",IF($B146="","",IFERROR(AV146*$E146/100,"")))</f>
        <v/>
      </c>
      <c r="BN146" s="163">
        <f>IF(BN$13="","",IF($B146="","",IFERROR(AW146*$E146/100,"")))</f>
        <v/>
      </c>
      <c r="BO146" s="163">
        <f>IF(BO$13="","",IF($B146="","",IFERROR(AX146*$E146/100,"")))</f>
        <v/>
      </c>
      <c r="BP146" s="163">
        <f>IF(BP$13="","",IF($B146="","",IFERROR(AY146*$E146/100,"")))</f>
        <v/>
      </c>
      <c r="BQ146" s="163">
        <f>IF(BQ$13="","",IF($B146="","",IFERROR(AZ146*$E146/100,"")))</f>
        <v/>
      </c>
      <c r="BR146" s="163">
        <f>IF(BR$13="","",IF($B146="","",IFERROR(BA146*$E146/100,"")))</f>
        <v/>
      </c>
      <c r="BS146" s="163">
        <f>IF(BS$13="","",IF($B146="","",IFERROR(BB146*$E146/100,"")))</f>
        <v/>
      </c>
      <c r="BT146" s="163">
        <f>IF(BT$13="","",IF($B146="","",IFERROR(BC146*$E146/100,"")))</f>
        <v/>
      </c>
      <c r="BU146" s="163">
        <f>IF(BU$13="","",IF($B146="","",IFERROR(BD146*$E146/100,"")))</f>
        <v/>
      </c>
      <c r="BV146" s="163">
        <f>IF(BV$13="","",IF($B146="","",IFERROR(BE146*$E146/100,"")))</f>
        <v/>
      </c>
      <c r="BW146" s="163">
        <f>IF(BW$13="","",IF($B146="","",IFERROR(BF146*$E146/100,"")))</f>
        <v/>
      </c>
    </row>
    <row r="147">
      <c r="B147" s="126">
        <f>IF('AS51'!$C$137="","",'AS51'!$C$137)</f>
        <v/>
      </c>
      <c r="C147" s="74">
        <f>IF('AS51'!$B$137="","",'AS51'!$B$137)</f>
        <v/>
      </c>
      <c r="D147" s="75">
        <f>IFERROR('AS51'!$Q$137,1)</f>
        <v/>
      </c>
      <c r="E147" s="76">
        <f>IF($B147="","",IF(ISNUMBER('AS51'!$I$137),'AS51'!$I$137,'Index Summary'!$C$7))</f>
        <v/>
      </c>
      <c r="F147" s="77">
        <f>IF(F$13="","",IF($B147="","",IFERROR($C147*$D147*IF((Override!$C$4="ON")*(COUNTIFS(Override!$B$11:$B$40,$B147,Override!$D$11:$D$40,1,Override!$E$11:$E$40,"&gt;=0")-COUNTIFS(Override!$B$11:$B$40,$B147,Override!$D$11:$D$40,1,Override!$E$11:$E$40,"&gt;=0",Override!$C$11:$C$40,"MXAU"))&gt;0,SUMIFS(Override!$E$11:$E$40,Override!$B$11:$B$40,$B147,Override!$D$11:$D$40,1)-SUMIFS(Override!$E$11:$E$40,Override!$B$11:$B$40,$B147,Override!$D$11:$D$40,1,Override!$C$11:$C$40,"MXAU"),Override!$C$182)/'AS51'!$B$3,"")))</f>
        <v/>
      </c>
      <c r="G147" s="77">
        <f>IF(G$13="","",IF($B147="","",IFERROR($C147*$D147*IF((Override!$C$4="ON")*(COUNTIFS(Override!$B$11:$B$40,$B147,Override!$D$11:$D$40,2,Override!$E$11:$E$40,"&gt;=0")-COUNTIFS(Override!$B$11:$B$40,$B147,Override!$D$11:$D$40,2,Override!$E$11:$E$40,"&gt;=0",Override!$C$11:$C$40,"MXAU"))&gt;0,SUMIFS(Override!$E$11:$E$40,Override!$B$11:$B$40,$B147,Override!$D$11:$D$40,2)-SUMIFS(Override!$E$11:$E$40,Override!$B$11:$B$40,$B147,Override!$D$11:$D$40,2,Override!$C$11:$C$40,"MXAU"),Override!$D$182)/'AS51'!$B$3,"")))</f>
        <v/>
      </c>
      <c r="H147" s="77">
        <f>IF(H$13="","",IF($B147="","",IFERROR($C147*$D147*IF((Override!$C$4="ON")*(COUNTIFS(Override!$B$11:$B$40,$B147,Override!$D$11:$D$40,3,Override!$E$11:$E$40,"&gt;=0")-COUNTIFS(Override!$B$11:$B$40,$B147,Override!$D$11:$D$40,3,Override!$E$11:$E$40,"&gt;=0",Override!$C$11:$C$40,"MXAU"))&gt;0,SUMIFS(Override!$E$11:$E$40,Override!$B$11:$B$40,$B147,Override!$D$11:$D$40,3)-SUMIFS(Override!$E$11:$E$40,Override!$B$11:$B$40,$B147,Override!$D$11:$D$40,3,Override!$C$11:$C$40,"MXAU"),Override!$E$182)/'AS51'!$B$3,"")))</f>
        <v/>
      </c>
      <c r="I147" s="77">
        <f>IF(I$13="","",IF($B147="","",IFERROR($C147*$D147*IF((Override!$C$4="ON")*(COUNTIFS(Override!$B$11:$B$40,$B147,Override!$D$11:$D$40,4,Override!$E$11:$E$40,"&gt;=0")-COUNTIFS(Override!$B$11:$B$40,$B147,Override!$D$11:$D$40,4,Override!$E$11:$E$40,"&gt;=0",Override!$C$11:$C$40,"MXAU"))&gt;0,SUMIFS(Override!$E$11:$E$40,Override!$B$11:$B$40,$B147,Override!$D$11:$D$40,4)-SUMIFS(Override!$E$11:$E$40,Override!$B$11:$B$40,$B147,Override!$D$11:$D$40,4,Override!$C$11:$C$40,"MXAU"),Override!$F$182)/'AS51'!$B$3,"")))</f>
        <v/>
      </c>
      <c r="J147" s="77">
        <f>IF(J$13="","",IF($B147="","",IFERROR($C147*$D147*IF((Override!$C$4="ON")*(COUNTIFS(Override!$B$11:$B$40,$B147,Override!$D$11:$D$40,5,Override!$E$11:$E$40,"&gt;=0")-COUNTIFS(Override!$B$11:$B$40,$B147,Override!$D$11:$D$40,5,Override!$E$11:$E$40,"&gt;=0",Override!$C$11:$C$40,"MXAU"))&gt;0,SUMIFS(Override!$E$11:$E$40,Override!$B$11:$B$40,$B147,Override!$D$11:$D$40,5)-SUMIFS(Override!$E$11:$E$40,Override!$B$11:$B$40,$B147,Override!$D$11:$D$40,5,Override!$C$11:$C$40,"MXAU"),Override!$G$182)/'AS51'!$B$3,"")))</f>
        <v/>
      </c>
      <c r="K147" s="77">
        <f>IF(K$13="","",IF($B147="","",IFERROR($C147*$D147*IF((Override!$C$4="ON")*(COUNTIFS(Override!$B$11:$B$40,$B147,Override!$D$11:$D$40,6,Override!$E$11:$E$40,"&gt;=0")-COUNTIFS(Override!$B$11:$B$40,$B147,Override!$D$11:$D$40,6,Override!$E$11:$E$40,"&gt;=0",Override!$C$11:$C$40,"MXAU"))&gt;0,SUMIFS(Override!$E$11:$E$40,Override!$B$11:$B$40,$B147,Override!$D$11:$D$40,6)-SUMIFS(Override!$E$11:$E$40,Override!$B$11:$B$40,$B147,Override!$D$11:$D$40,6,Override!$C$11:$C$40,"MXAU"),Override!$H$182)/'AS51'!$B$3,"")))</f>
        <v/>
      </c>
      <c r="L147" s="77">
        <f>IF(L$13="","",IF($B147="","",IFERROR($C147*$D147*IF((Override!$C$4="ON")*(COUNTIFS(Override!$B$11:$B$40,$B147,Override!$D$11:$D$40,7,Override!$E$11:$E$40,"&gt;=0")-COUNTIFS(Override!$B$11:$B$40,$B147,Override!$D$11:$D$40,7,Override!$E$11:$E$40,"&gt;=0",Override!$C$11:$C$40,"MXAU"))&gt;0,SUMIFS(Override!$E$11:$E$40,Override!$B$11:$B$40,$B147,Override!$D$11:$D$40,7)-SUMIFS(Override!$E$11:$E$40,Override!$B$11:$B$40,$B147,Override!$D$11:$D$40,7,Override!$C$11:$C$40,"MXAU"),Override!$I$182)/'AS51'!$B$3,"")))</f>
        <v/>
      </c>
      <c r="M147" s="77">
        <f>IF(M$13="","",IF($B147="","",IFERROR($C147*$D147*IF((Override!$C$4="ON")*(COUNTIFS(Override!$B$11:$B$40,$B147,Override!$D$11:$D$40,8,Override!$E$11:$E$40,"&gt;=0")-COUNTIFS(Override!$B$11:$B$40,$B147,Override!$D$11:$D$40,8,Override!$E$11:$E$40,"&gt;=0",Override!$C$11:$C$40,"MXAU"))&gt;0,SUMIFS(Override!$E$11:$E$40,Override!$B$11:$B$40,$B147,Override!$D$11:$D$40,8)-SUMIFS(Override!$E$11:$E$40,Override!$B$11:$B$40,$B147,Override!$D$11:$D$40,8,Override!$C$11:$C$40,"MXAU"),Override!$J$182)/'AS51'!$B$3,"")))</f>
        <v/>
      </c>
      <c r="N147" s="77">
        <f>IF(N$13="","",IF($B147="","",IFERROR($C147*$D147*IF((Override!$C$4="ON")*(COUNTIFS(Override!$B$11:$B$40,$B147,Override!$D$11:$D$40,9,Override!$E$11:$E$40,"&gt;=0")-COUNTIFS(Override!$B$11:$B$40,$B147,Override!$D$11:$D$40,9,Override!$E$11:$E$40,"&gt;=0",Override!$C$11:$C$40,"MXAU"))&gt;0,SUMIFS(Override!$E$11:$E$40,Override!$B$11:$B$40,$B147,Override!$D$11:$D$40,9)-SUMIFS(Override!$E$11:$E$40,Override!$B$11:$B$40,$B147,Override!$D$11:$D$40,9,Override!$C$11:$C$40,"MXAU"),Override!$K$182)/'AS51'!$B$3,"")))</f>
        <v/>
      </c>
      <c r="O147" s="77">
        <f>IF(O$13="","",IF($B147="","",IFERROR($C147*$D147*IF((Override!$C$4="ON")*(COUNTIFS(Override!$B$11:$B$40,$B147,Override!$D$11:$D$40,10,Override!$E$11:$E$40,"&gt;=0")-COUNTIFS(Override!$B$11:$B$40,$B147,Override!$D$11:$D$40,10,Override!$E$11:$E$40,"&gt;=0",Override!$C$11:$C$40,"MXAU"))&gt;0,SUMIFS(Override!$E$11:$E$40,Override!$B$11:$B$40,$B147,Override!$D$11:$D$40,10)-SUMIFS(Override!$E$11:$E$40,Override!$B$11:$B$40,$B147,Override!$D$11:$D$40,10,Override!$C$11:$C$40,"MXAU"),Override!$L$182)/'AS51'!$B$3,"")))</f>
        <v/>
      </c>
      <c r="P147" s="77">
        <f>IF(P$13="","",IF($B147="","",IFERROR($C147*$D147*IF((Override!$C$4="ON")*(COUNTIFS(Override!$B$11:$B$40,$B147,Override!$D$11:$D$40,11,Override!$E$11:$E$40,"&gt;=0")-COUNTIFS(Override!$B$11:$B$40,$B147,Override!$D$11:$D$40,11,Override!$E$11:$E$40,"&gt;=0",Override!$C$11:$C$40,"MXAU"))&gt;0,SUMIFS(Override!$E$11:$E$40,Override!$B$11:$B$40,$B147,Override!$D$11:$D$40,11)-SUMIFS(Override!$E$11:$E$40,Override!$B$11:$B$40,$B147,Override!$D$11:$D$40,11,Override!$C$11:$C$40,"MXAU"),Override!$M$182)/'AS51'!$B$3,"")))</f>
        <v/>
      </c>
      <c r="Q147" s="77">
        <f>IF(Q$13="","",IF($B147="","",IFERROR($C147*$D147*IF((Override!$C$4="ON")*(COUNTIFS(Override!$B$11:$B$40,$B147,Override!$D$11:$D$40,12,Override!$E$11:$E$40,"&gt;=0")-COUNTIFS(Override!$B$11:$B$40,$B147,Override!$D$11:$D$40,12,Override!$E$11:$E$40,"&gt;=0",Override!$C$11:$C$40,"MXAU"))&gt;0,SUMIFS(Override!$E$11:$E$40,Override!$B$11:$B$40,$B147,Override!$D$11:$D$40,12)-SUMIFS(Override!$E$11:$E$40,Override!$B$11:$B$40,$B147,Override!$D$11:$D$40,12,Override!$C$11:$C$40,"MXAU"),Override!$N$182)/'AS51'!$B$3,"")))</f>
        <v/>
      </c>
      <c r="R147" s="77">
        <f>IF(R$13="","",IF($B147="","",IFERROR($C147*$D147*IF((Override!$C$4="ON")*(COUNTIFS(Override!$B$11:$B$40,$B147,Override!$D$11:$D$40,13,Override!$E$11:$E$40,"&gt;=0")-COUNTIFS(Override!$B$11:$B$40,$B147,Override!$D$11:$D$40,13,Override!$E$11:$E$40,"&gt;=0",Override!$C$11:$C$40,"MXAU"))&gt;0,SUMIFS(Override!$E$11:$E$40,Override!$B$11:$B$40,$B147,Override!$D$11:$D$40,13)-SUMIFS(Override!$E$11:$E$40,Override!$B$11:$B$40,$B147,Override!$D$11:$D$40,13,Override!$C$11:$C$40,"MXAU"),Override!$O$182)/'AS51'!$B$3,"")))</f>
        <v/>
      </c>
      <c r="S147" s="77">
        <f>IF(S$13="","",IF($B147="","",IFERROR($C147*$D147*IF((Override!$C$4="ON")*(COUNTIFS(Override!$B$11:$B$40,$B147,Override!$D$11:$D$40,14,Override!$E$11:$E$40,"&gt;=0")-COUNTIFS(Override!$B$11:$B$40,$B147,Override!$D$11:$D$40,14,Override!$E$11:$E$40,"&gt;=0",Override!$C$11:$C$40,"MXAU"))&gt;0,SUMIFS(Override!$E$11:$E$40,Override!$B$11:$B$40,$B147,Override!$D$11:$D$40,14)-SUMIFS(Override!$E$11:$E$40,Override!$B$11:$B$40,$B147,Override!$D$11:$D$40,14,Override!$C$11:$C$40,"MXAU"),Override!$P$182)/'AS51'!$B$3,"")))</f>
        <v/>
      </c>
      <c r="T147" s="77">
        <f>IF(T$13="","",IF($B147="","",IFERROR($C147*$D147*IF((Override!$C$4="ON")*(COUNTIFS(Override!$B$11:$B$40,$B147,Override!$D$11:$D$40,15,Override!$E$11:$E$40,"&gt;=0")-COUNTIFS(Override!$B$11:$B$40,$B147,Override!$D$11:$D$40,15,Override!$E$11:$E$40,"&gt;=0",Override!$C$11:$C$40,"MXAU"))&gt;0,SUMIFS(Override!$E$11:$E$40,Override!$B$11:$B$40,$B147,Override!$D$11:$D$40,15)-SUMIFS(Override!$E$11:$E$40,Override!$B$11:$B$40,$B147,Override!$D$11:$D$40,15,Override!$C$11:$C$40,"MXAU"),Override!$Q$182)/'AS51'!$B$3,"")))</f>
        <v/>
      </c>
      <c r="U147" s="77">
        <f>IF(U$13="","",IF($B147="","",IFERROR($C147*$D147*IF((Override!$C$4="ON")*(COUNTIFS(Override!$B$11:$B$40,$B147,Override!$D$11:$D$40,16,Override!$E$11:$E$40,"&gt;=0")-COUNTIFS(Override!$B$11:$B$40,$B147,Override!$D$11:$D$40,16,Override!$E$11:$E$40,"&gt;=0",Override!$C$11:$C$40,"MXAU"))&gt;0,SUMIFS(Override!$E$11:$E$40,Override!$B$11:$B$40,$B147,Override!$D$11:$D$40,16)-SUMIFS(Override!$E$11:$E$40,Override!$B$11:$B$40,$B147,Override!$D$11:$D$40,16,Override!$C$11:$C$40,"MXAU"),Override!$R$182)/'AS51'!$B$3,"")))</f>
        <v/>
      </c>
      <c r="W147" s="77">
        <f>IF(W$13="","",IF($B147="","",IFERROR(F147*$E147/100,"")))</f>
        <v/>
      </c>
      <c r="X147" s="77">
        <f>IF(X$13="","",IF($B147="","",IFERROR(G147*$E147/100,"")))</f>
        <v/>
      </c>
      <c r="Y147" s="77">
        <f>IF(Y$13="","",IF($B147="","",IFERROR(H147*$E147/100,"")))</f>
        <v/>
      </c>
      <c r="Z147" s="77">
        <f>IF(Z$13="","",IF($B147="","",IFERROR(I147*$E147/100,"")))</f>
        <v/>
      </c>
      <c r="AA147" s="77">
        <f>IF(AA$13="","",IF($B147="","",IFERROR(J147*$E147/100,"")))</f>
        <v/>
      </c>
      <c r="AB147" s="77">
        <f>IF(AB$13="","",IF($B147="","",IFERROR(K147*$E147/100,"")))</f>
        <v/>
      </c>
      <c r="AC147" s="77">
        <f>IF(AC$13="","",IF($B147="","",IFERROR(L147*$E147/100,"")))</f>
        <v/>
      </c>
      <c r="AD147" s="77">
        <f>IF(AD$13="","",IF($B147="","",IFERROR(M147*$E147/100,"")))</f>
        <v/>
      </c>
      <c r="AE147" s="77">
        <f>IF(AE$13="","",IF($B147="","",IFERROR(N147*$E147/100,"")))</f>
        <v/>
      </c>
      <c r="AF147" s="77">
        <f>IF(AF$13="","",IF($B147="","",IFERROR(O147*$E147/100,"")))</f>
        <v/>
      </c>
      <c r="AG147" s="77">
        <f>IF(AG$13="","",IF($B147="","",IFERROR(P147*$E147/100,"")))</f>
        <v/>
      </c>
      <c r="AH147" s="77">
        <f>IF(AH$13="","",IF($B147="","",IFERROR(Q147*$E147/100,"")))</f>
        <v/>
      </c>
      <c r="AI147" s="77">
        <f>IF(AI$13="","",IF($B147="","",IFERROR(R147*$E147/100,"")))</f>
        <v/>
      </c>
      <c r="AJ147" s="77">
        <f>IF(AJ$13="","",IF($B147="","",IFERROR(S147*$E147/100,"")))</f>
        <v/>
      </c>
      <c r="AK147" s="77">
        <f>IF(AK$13="","",IF($B147="","",IFERROR(T147*$E147/100,"")))</f>
        <v/>
      </c>
      <c r="AL147" s="77">
        <f>IF(AL$13="","",IF($B147="","",IFERROR(U147*$E147/100,"")))</f>
        <v/>
      </c>
      <c r="AN147" s="77">
        <f>IF($B147="","",SUMIF($F$13:$U$13,"&lt;="&amp;Sector!$D$51,$F147:$U147))</f>
        <v/>
      </c>
      <c r="AO147" s="77">
        <f>IF($B147="","",SUMIF($W$13:$AL$13,"&lt;="&amp;Sector!$D$51,$W147:$AL147))</f>
        <v/>
      </c>
      <c r="AQ147" s="163">
        <f>IF(AQ$13="","",IF($B147="","",IFERROR($C147*$D147*SUMPRODUCT(('Dvd Calendar'!$E$1449:$CZ$1449&gt;AQ$12)*('Dvd Calendar'!$E$1449:$CZ$1449&lt;=AQ$13)*'Dvd Calendar'!$E$1452:$CZ$1452*(('Dvd Calendar'!$E$1454:$CZ$1454='Field Check'!$C$56)*('Field Check'!$C$56&lt;&gt;"")+('Dvd Calendar'!$E$1454:$CZ$1454='Field Check'!$C$57)*('Field Check'!$C$57&lt;&gt;"")))/'AS51'!$B$3,"")))</f>
        <v/>
      </c>
      <c r="AR147" s="163">
        <f>IF(AR$13="","",IF($B147="","",IFERROR($C147*$D147*SUMPRODUCT(('Dvd Calendar'!$E$1449:$CZ$1449&gt;AR$12)*('Dvd Calendar'!$E$1449:$CZ$1449&lt;=AR$13)*'Dvd Calendar'!$E$1452:$CZ$1452*(('Dvd Calendar'!$E$1454:$CZ$1454='Field Check'!$C$56)*('Field Check'!$C$56&lt;&gt;"")+('Dvd Calendar'!$E$1454:$CZ$1454='Field Check'!$C$57)*('Field Check'!$C$57&lt;&gt;"")))/'AS51'!$B$3,"")))</f>
        <v/>
      </c>
      <c r="AS147" s="163">
        <f>IF(AS$13="","",IF($B147="","",IFERROR($C147*$D147*SUMPRODUCT(('Dvd Calendar'!$E$1449:$CZ$1449&gt;AS$12)*('Dvd Calendar'!$E$1449:$CZ$1449&lt;=AS$13)*'Dvd Calendar'!$E$1452:$CZ$1452*(('Dvd Calendar'!$E$1454:$CZ$1454='Field Check'!$C$56)*('Field Check'!$C$56&lt;&gt;"")+('Dvd Calendar'!$E$1454:$CZ$1454='Field Check'!$C$57)*('Field Check'!$C$57&lt;&gt;"")))/'AS51'!$B$3,"")))</f>
        <v/>
      </c>
      <c r="AT147" s="163">
        <f>IF(AT$13="","",IF($B147="","",IFERROR($C147*$D147*SUMPRODUCT(('Dvd Calendar'!$E$1449:$CZ$1449&gt;AT$12)*('Dvd Calendar'!$E$1449:$CZ$1449&lt;=AT$13)*'Dvd Calendar'!$E$1452:$CZ$1452*(('Dvd Calendar'!$E$1454:$CZ$1454='Field Check'!$C$56)*('Field Check'!$C$56&lt;&gt;"")+('Dvd Calendar'!$E$1454:$CZ$1454='Field Check'!$C$57)*('Field Check'!$C$57&lt;&gt;"")))/'AS51'!$B$3,"")))</f>
        <v/>
      </c>
      <c r="AU147" s="163">
        <f>IF(AU$13="","",IF($B147="","",IFERROR($C147*$D147*SUMPRODUCT(('Dvd Calendar'!$E$1449:$CZ$1449&gt;AU$12)*('Dvd Calendar'!$E$1449:$CZ$1449&lt;=AU$13)*'Dvd Calendar'!$E$1452:$CZ$1452*(('Dvd Calendar'!$E$1454:$CZ$1454='Field Check'!$C$56)*('Field Check'!$C$56&lt;&gt;"")+('Dvd Calendar'!$E$1454:$CZ$1454='Field Check'!$C$57)*('Field Check'!$C$57&lt;&gt;"")))/'AS51'!$B$3,"")))</f>
        <v/>
      </c>
      <c r="AV147" s="163">
        <f>IF(AV$13="","",IF($B147="","",IFERROR($C147*$D147*SUMPRODUCT(('Dvd Calendar'!$E$1449:$CZ$1449&gt;AV$12)*('Dvd Calendar'!$E$1449:$CZ$1449&lt;=AV$13)*'Dvd Calendar'!$E$1452:$CZ$1452*(('Dvd Calendar'!$E$1454:$CZ$1454='Field Check'!$C$56)*('Field Check'!$C$56&lt;&gt;"")+('Dvd Calendar'!$E$1454:$CZ$1454='Field Check'!$C$57)*('Field Check'!$C$57&lt;&gt;"")))/'AS51'!$B$3,"")))</f>
        <v/>
      </c>
      <c r="AW147" s="163">
        <f>IF(AW$13="","",IF($B147="","",IFERROR($C147*$D147*SUMPRODUCT(('Dvd Calendar'!$E$1449:$CZ$1449&gt;AW$12)*('Dvd Calendar'!$E$1449:$CZ$1449&lt;=AW$13)*'Dvd Calendar'!$E$1452:$CZ$1452*(('Dvd Calendar'!$E$1454:$CZ$1454='Field Check'!$C$56)*('Field Check'!$C$56&lt;&gt;"")+('Dvd Calendar'!$E$1454:$CZ$1454='Field Check'!$C$57)*('Field Check'!$C$57&lt;&gt;"")))/'AS51'!$B$3,"")))</f>
        <v/>
      </c>
      <c r="AX147" s="163">
        <f>IF(AX$13="","",IF($B147="","",IFERROR($C147*$D147*SUMPRODUCT(('Dvd Calendar'!$E$1449:$CZ$1449&gt;AX$12)*('Dvd Calendar'!$E$1449:$CZ$1449&lt;=AX$13)*'Dvd Calendar'!$E$1452:$CZ$1452*(('Dvd Calendar'!$E$1454:$CZ$1454='Field Check'!$C$56)*('Field Check'!$C$56&lt;&gt;"")+('Dvd Calendar'!$E$1454:$CZ$1454='Field Check'!$C$57)*('Field Check'!$C$57&lt;&gt;"")))/'AS51'!$B$3,"")))</f>
        <v/>
      </c>
      <c r="AY147" s="163">
        <f>IF(AY$13="","",IF($B147="","",IFERROR($C147*$D147*SUMPRODUCT(('Dvd Calendar'!$E$1449:$CZ$1449&gt;AY$12)*('Dvd Calendar'!$E$1449:$CZ$1449&lt;=AY$13)*'Dvd Calendar'!$E$1452:$CZ$1452*(('Dvd Calendar'!$E$1454:$CZ$1454='Field Check'!$C$56)*('Field Check'!$C$56&lt;&gt;"")+('Dvd Calendar'!$E$1454:$CZ$1454='Field Check'!$C$57)*('Field Check'!$C$57&lt;&gt;"")))/'AS51'!$B$3,"")))</f>
        <v/>
      </c>
      <c r="AZ147" s="163">
        <f>IF(AZ$13="","",IF($B147="","",IFERROR($C147*$D147*SUMPRODUCT(('Dvd Calendar'!$E$1449:$CZ$1449&gt;AZ$12)*('Dvd Calendar'!$E$1449:$CZ$1449&lt;=AZ$13)*'Dvd Calendar'!$E$1452:$CZ$1452*(('Dvd Calendar'!$E$1454:$CZ$1454='Field Check'!$C$56)*('Field Check'!$C$56&lt;&gt;"")+('Dvd Calendar'!$E$1454:$CZ$1454='Field Check'!$C$57)*('Field Check'!$C$57&lt;&gt;"")))/'AS51'!$B$3,"")))</f>
        <v/>
      </c>
      <c r="BA147" s="163">
        <f>IF(BA$13="","",IF($B147="","",IFERROR($C147*$D147*SUMPRODUCT(('Dvd Calendar'!$E$1449:$CZ$1449&gt;BA$12)*('Dvd Calendar'!$E$1449:$CZ$1449&lt;=BA$13)*'Dvd Calendar'!$E$1452:$CZ$1452*(('Dvd Calendar'!$E$1454:$CZ$1454='Field Check'!$C$56)*('Field Check'!$C$56&lt;&gt;"")+('Dvd Calendar'!$E$1454:$CZ$1454='Field Check'!$C$57)*('Field Check'!$C$57&lt;&gt;"")))/'AS51'!$B$3,"")))</f>
        <v/>
      </c>
      <c r="BB147" s="163">
        <f>IF(BB$13="","",IF($B147="","",IFERROR($C147*$D147*SUMPRODUCT(('Dvd Calendar'!$E$1449:$CZ$1449&gt;BB$12)*('Dvd Calendar'!$E$1449:$CZ$1449&lt;=BB$13)*'Dvd Calendar'!$E$1452:$CZ$1452*(('Dvd Calendar'!$E$1454:$CZ$1454='Field Check'!$C$56)*('Field Check'!$C$56&lt;&gt;"")+('Dvd Calendar'!$E$1454:$CZ$1454='Field Check'!$C$57)*('Field Check'!$C$57&lt;&gt;"")))/'AS51'!$B$3,"")))</f>
        <v/>
      </c>
      <c r="BC147" s="163">
        <f>IF(BC$13="","",IF($B147="","",IFERROR($C147*$D147*SUMPRODUCT(('Dvd Calendar'!$E$1449:$CZ$1449&gt;BC$12)*('Dvd Calendar'!$E$1449:$CZ$1449&lt;=BC$13)*'Dvd Calendar'!$E$1452:$CZ$1452*(('Dvd Calendar'!$E$1454:$CZ$1454='Field Check'!$C$56)*('Field Check'!$C$56&lt;&gt;"")+('Dvd Calendar'!$E$1454:$CZ$1454='Field Check'!$C$57)*('Field Check'!$C$57&lt;&gt;"")))/'AS51'!$B$3,"")))</f>
        <v/>
      </c>
      <c r="BD147" s="163">
        <f>IF(BD$13="","",IF($B147="","",IFERROR($C147*$D147*SUMPRODUCT(('Dvd Calendar'!$E$1449:$CZ$1449&gt;BD$12)*('Dvd Calendar'!$E$1449:$CZ$1449&lt;=BD$13)*'Dvd Calendar'!$E$1452:$CZ$1452*(('Dvd Calendar'!$E$1454:$CZ$1454='Field Check'!$C$56)*('Field Check'!$C$56&lt;&gt;"")+('Dvd Calendar'!$E$1454:$CZ$1454='Field Check'!$C$57)*('Field Check'!$C$57&lt;&gt;"")))/'AS51'!$B$3,"")))</f>
        <v/>
      </c>
      <c r="BE147" s="163">
        <f>IF(BE$13="","",IF($B147="","",IFERROR($C147*$D147*SUMPRODUCT(('Dvd Calendar'!$E$1449:$CZ$1449&gt;BE$12)*('Dvd Calendar'!$E$1449:$CZ$1449&lt;=BE$13)*'Dvd Calendar'!$E$1452:$CZ$1452*(('Dvd Calendar'!$E$1454:$CZ$1454='Field Check'!$C$56)*('Field Check'!$C$56&lt;&gt;"")+('Dvd Calendar'!$E$1454:$CZ$1454='Field Check'!$C$57)*('Field Check'!$C$57&lt;&gt;"")))/'AS51'!$B$3,"")))</f>
        <v/>
      </c>
      <c r="BF147" s="163">
        <f>IF(BF$13="","",IF($B147="","",IFERROR($C147*$D147*SUMPRODUCT(('Dvd Calendar'!$E$1449:$CZ$1449&gt;BF$12)*('Dvd Calendar'!$E$1449:$CZ$1449&lt;=BF$13)*'Dvd Calendar'!$E$1452:$CZ$1452*(('Dvd Calendar'!$E$1454:$CZ$1454='Field Check'!$C$56)*('Field Check'!$C$56&lt;&gt;"")+('Dvd Calendar'!$E$1454:$CZ$1454='Field Check'!$C$57)*('Field Check'!$C$57&lt;&gt;"")))/'AS51'!$B$3,"")))</f>
        <v/>
      </c>
      <c r="BH147" s="163">
        <f>IF(BH$13="","",IF($B147="","",IFERROR(AQ147*$E147/100,"")))</f>
        <v/>
      </c>
      <c r="BI147" s="163">
        <f>IF(BI$13="","",IF($B147="","",IFERROR(AR147*$E147/100,"")))</f>
        <v/>
      </c>
      <c r="BJ147" s="163">
        <f>IF(BJ$13="","",IF($B147="","",IFERROR(AS147*$E147/100,"")))</f>
        <v/>
      </c>
      <c r="BK147" s="163">
        <f>IF(BK$13="","",IF($B147="","",IFERROR(AT147*$E147/100,"")))</f>
        <v/>
      </c>
      <c r="BL147" s="163">
        <f>IF(BL$13="","",IF($B147="","",IFERROR(AU147*$E147/100,"")))</f>
        <v/>
      </c>
      <c r="BM147" s="163">
        <f>IF(BM$13="","",IF($B147="","",IFERROR(AV147*$E147/100,"")))</f>
        <v/>
      </c>
      <c r="BN147" s="163">
        <f>IF(BN$13="","",IF($B147="","",IFERROR(AW147*$E147/100,"")))</f>
        <v/>
      </c>
      <c r="BO147" s="163">
        <f>IF(BO$13="","",IF($B147="","",IFERROR(AX147*$E147/100,"")))</f>
        <v/>
      </c>
      <c r="BP147" s="163">
        <f>IF(BP$13="","",IF($B147="","",IFERROR(AY147*$E147/100,"")))</f>
        <v/>
      </c>
      <c r="BQ147" s="163">
        <f>IF(BQ$13="","",IF($B147="","",IFERROR(AZ147*$E147/100,"")))</f>
        <v/>
      </c>
      <c r="BR147" s="163">
        <f>IF(BR$13="","",IF($B147="","",IFERROR(BA147*$E147/100,"")))</f>
        <v/>
      </c>
      <c r="BS147" s="163">
        <f>IF(BS$13="","",IF($B147="","",IFERROR(BB147*$E147/100,"")))</f>
        <v/>
      </c>
      <c r="BT147" s="163">
        <f>IF(BT$13="","",IF($B147="","",IFERROR(BC147*$E147/100,"")))</f>
        <v/>
      </c>
      <c r="BU147" s="163">
        <f>IF(BU$13="","",IF($B147="","",IFERROR(BD147*$E147/100,"")))</f>
        <v/>
      </c>
      <c r="BV147" s="163">
        <f>IF(BV$13="","",IF($B147="","",IFERROR(BE147*$E147/100,"")))</f>
        <v/>
      </c>
      <c r="BW147" s="163">
        <f>IF(BW$13="","",IF($B147="","",IFERROR(BF147*$E147/100,"")))</f>
        <v/>
      </c>
    </row>
    <row r="148">
      <c r="B148" s="126">
        <f>IF('AS51'!$C$138="","",'AS51'!$C$138)</f>
        <v/>
      </c>
      <c r="C148" s="74">
        <f>IF('AS51'!$B$138="","",'AS51'!$B$138)</f>
        <v/>
      </c>
      <c r="D148" s="75">
        <f>IFERROR('AS51'!$Q$138,1)</f>
        <v/>
      </c>
      <c r="E148" s="76">
        <f>IF($B148="","",IF(ISNUMBER('AS51'!$I$138),'AS51'!$I$138,'Index Summary'!$C$7))</f>
        <v/>
      </c>
      <c r="F148" s="77">
        <f>IF(F$13="","",IF($B148="","",IFERROR($C148*$D148*IF((Override!$C$4="ON")*(COUNTIFS(Override!$B$11:$B$40,$B148,Override!$D$11:$D$40,1,Override!$E$11:$E$40,"&gt;=0")-COUNTIFS(Override!$B$11:$B$40,$B148,Override!$D$11:$D$40,1,Override!$E$11:$E$40,"&gt;=0",Override!$C$11:$C$40,"MXAU"))&gt;0,SUMIFS(Override!$E$11:$E$40,Override!$B$11:$B$40,$B148,Override!$D$11:$D$40,1)-SUMIFS(Override!$E$11:$E$40,Override!$B$11:$B$40,$B148,Override!$D$11:$D$40,1,Override!$C$11:$C$40,"MXAU"),Override!$C$183)/'AS51'!$B$3,"")))</f>
        <v/>
      </c>
      <c r="G148" s="77">
        <f>IF(G$13="","",IF($B148="","",IFERROR($C148*$D148*IF((Override!$C$4="ON")*(COUNTIFS(Override!$B$11:$B$40,$B148,Override!$D$11:$D$40,2,Override!$E$11:$E$40,"&gt;=0")-COUNTIFS(Override!$B$11:$B$40,$B148,Override!$D$11:$D$40,2,Override!$E$11:$E$40,"&gt;=0",Override!$C$11:$C$40,"MXAU"))&gt;0,SUMIFS(Override!$E$11:$E$40,Override!$B$11:$B$40,$B148,Override!$D$11:$D$40,2)-SUMIFS(Override!$E$11:$E$40,Override!$B$11:$B$40,$B148,Override!$D$11:$D$40,2,Override!$C$11:$C$40,"MXAU"),Override!$D$183)/'AS51'!$B$3,"")))</f>
        <v/>
      </c>
      <c r="H148" s="77">
        <f>IF(H$13="","",IF($B148="","",IFERROR($C148*$D148*IF((Override!$C$4="ON")*(COUNTIFS(Override!$B$11:$B$40,$B148,Override!$D$11:$D$40,3,Override!$E$11:$E$40,"&gt;=0")-COUNTIFS(Override!$B$11:$B$40,$B148,Override!$D$11:$D$40,3,Override!$E$11:$E$40,"&gt;=0",Override!$C$11:$C$40,"MXAU"))&gt;0,SUMIFS(Override!$E$11:$E$40,Override!$B$11:$B$40,$B148,Override!$D$11:$D$40,3)-SUMIFS(Override!$E$11:$E$40,Override!$B$11:$B$40,$B148,Override!$D$11:$D$40,3,Override!$C$11:$C$40,"MXAU"),Override!$E$183)/'AS51'!$B$3,"")))</f>
        <v/>
      </c>
      <c r="I148" s="77">
        <f>IF(I$13="","",IF($B148="","",IFERROR($C148*$D148*IF((Override!$C$4="ON")*(COUNTIFS(Override!$B$11:$B$40,$B148,Override!$D$11:$D$40,4,Override!$E$11:$E$40,"&gt;=0")-COUNTIFS(Override!$B$11:$B$40,$B148,Override!$D$11:$D$40,4,Override!$E$11:$E$40,"&gt;=0",Override!$C$11:$C$40,"MXAU"))&gt;0,SUMIFS(Override!$E$11:$E$40,Override!$B$11:$B$40,$B148,Override!$D$11:$D$40,4)-SUMIFS(Override!$E$11:$E$40,Override!$B$11:$B$40,$B148,Override!$D$11:$D$40,4,Override!$C$11:$C$40,"MXAU"),Override!$F$183)/'AS51'!$B$3,"")))</f>
        <v/>
      </c>
      <c r="J148" s="77">
        <f>IF(J$13="","",IF($B148="","",IFERROR($C148*$D148*IF((Override!$C$4="ON")*(COUNTIFS(Override!$B$11:$B$40,$B148,Override!$D$11:$D$40,5,Override!$E$11:$E$40,"&gt;=0")-COUNTIFS(Override!$B$11:$B$40,$B148,Override!$D$11:$D$40,5,Override!$E$11:$E$40,"&gt;=0",Override!$C$11:$C$40,"MXAU"))&gt;0,SUMIFS(Override!$E$11:$E$40,Override!$B$11:$B$40,$B148,Override!$D$11:$D$40,5)-SUMIFS(Override!$E$11:$E$40,Override!$B$11:$B$40,$B148,Override!$D$11:$D$40,5,Override!$C$11:$C$40,"MXAU"),Override!$G$183)/'AS51'!$B$3,"")))</f>
        <v/>
      </c>
      <c r="K148" s="77">
        <f>IF(K$13="","",IF($B148="","",IFERROR($C148*$D148*IF((Override!$C$4="ON")*(COUNTIFS(Override!$B$11:$B$40,$B148,Override!$D$11:$D$40,6,Override!$E$11:$E$40,"&gt;=0")-COUNTIFS(Override!$B$11:$B$40,$B148,Override!$D$11:$D$40,6,Override!$E$11:$E$40,"&gt;=0",Override!$C$11:$C$40,"MXAU"))&gt;0,SUMIFS(Override!$E$11:$E$40,Override!$B$11:$B$40,$B148,Override!$D$11:$D$40,6)-SUMIFS(Override!$E$11:$E$40,Override!$B$11:$B$40,$B148,Override!$D$11:$D$40,6,Override!$C$11:$C$40,"MXAU"),Override!$H$183)/'AS51'!$B$3,"")))</f>
        <v/>
      </c>
      <c r="L148" s="77">
        <f>IF(L$13="","",IF($B148="","",IFERROR($C148*$D148*IF((Override!$C$4="ON")*(COUNTIFS(Override!$B$11:$B$40,$B148,Override!$D$11:$D$40,7,Override!$E$11:$E$40,"&gt;=0")-COUNTIFS(Override!$B$11:$B$40,$B148,Override!$D$11:$D$40,7,Override!$E$11:$E$40,"&gt;=0",Override!$C$11:$C$40,"MXAU"))&gt;0,SUMIFS(Override!$E$11:$E$40,Override!$B$11:$B$40,$B148,Override!$D$11:$D$40,7)-SUMIFS(Override!$E$11:$E$40,Override!$B$11:$B$40,$B148,Override!$D$11:$D$40,7,Override!$C$11:$C$40,"MXAU"),Override!$I$183)/'AS51'!$B$3,"")))</f>
        <v/>
      </c>
      <c r="M148" s="77">
        <f>IF(M$13="","",IF($B148="","",IFERROR($C148*$D148*IF((Override!$C$4="ON")*(COUNTIFS(Override!$B$11:$B$40,$B148,Override!$D$11:$D$40,8,Override!$E$11:$E$40,"&gt;=0")-COUNTIFS(Override!$B$11:$B$40,$B148,Override!$D$11:$D$40,8,Override!$E$11:$E$40,"&gt;=0",Override!$C$11:$C$40,"MXAU"))&gt;0,SUMIFS(Override!$E$11:$E$40,Override!$B$11:$B$40,$B148,Override!$D$11:$D$40,8)-SUMIFS(Override!$E$11:$E$40,Override!$B$11:$B$40,$B148,Override!$D$11:$D$40,8,Override!$C$11:$C$40,"MXAU"),Override!$J$183)/'AS51'!$B$3,"")))</f>
        <v/>
      </c>
      <c r="N148" s="77">
        <f>IF(N$13="","",IF($B148="","",IFERROR($C148*$D148*IF((Override!$C$4="ON")*(COUNTIFS(Override!$B$11:$B$40,$B148,Override!$D$11:$D$40,9,Override!$E$11:$E$40,"&gt;=0")-COUNTIFS(Override!$B$11:$B$40,$B148,Override!$D$11:$D$40,9,Override!$E$11:$E$40,"&gt;=0",Override!$C$11:$C$40,"MXAU"))&gt;0,SUMIFS(Override!$E$11:$E$40,Override!$B$11:$B$40,$B148,Override!$D$11:$D$40,9)-SUMIFS(Override!$E$11:$E$40,Override!$B$11:$B$40,$B148,Override!$D$11:$D$40,9,Override!$C$11:$C$40,"MXAU"),Override!$K$183)/'AS51'!$B$3,"")))</f>
        <v/>
      </c>
      <c r="O148" s="77">
        <f>IF(O$13="","",IF($B148="","",IFERROR($C148*$D148*IF((Override!$C$4="ON")*(COUNTIFS(Override!$B$11:$B$40,$B148,Override!$D$11:$D$40,10,Override!$E$11:$E$40,"&gt;=0")-COUNTIFS(Override!$B$11:$B$40,$B148,Override!$D$11:$D$40,10,Override!$E$11:$E$40,"&gt;=0",Override!$C$11:$C$40,"MXAU"))&gt;0,SUMIFS(Override!$E$11:$E$40,Override!$B$11:$B$40,$B148,Override!$D$11:$D$40,10)-SUMIFS(Override!$E$11:$E$40,Override!$B$11:$B$40,$B148,Override!$D$11:$D$40,10,Override!$C$11:$C$40,"MXAU"),Override!$L$183)/'AS51'!$B$3,"")))</f>
        <v/>
      </c>
      <c r="P148" s="77">
        <f>IF(P$13="","",IF($B148="","",IFERROR($C148*$D148*IF((Override!$C$4="ON")*(COUNTIFS(Override!$B$11:$B$40,$B148,Override!$D$11:$D$40,11,Override!$E$11:$E$40,"&gt;=0")-COUNTIFS(Override!$B$11:$B$40,$B148,Override!$D$11:$D$40,11,Override!$E$11:$E$40,"&gt;=0",Override!$C$11:$C$40,"MXAU"))&gt;0,SUMIFS(Override!$E$11:$E$40,Override!$B$11:$B$40,$B148,Override!$D$11:$D$40,11)-SUMIFS(Override!$E$11:$E$40,Override!$B$11:$B$40,$B148,Override!$D$11:$D$40,11,Override!$C$11:$C$40,"MXAU"),Override!$M$183)/'AS51'!$B$3,"")))</f>
        <v/>
      </c>
      <c r="Q148" s="77">
        <f>IF(Q$13="","",IF($B148="","",IFERROR($C148*$D148*IF((Override!$C$4="ON")*(COUNTIFS(Override!$B$11:$B$40,$B148,Override!$D$11:$D$40,12,Override!$E$11:$E$40,"&gt;=0")-COUNTIFS(Override!$B$11:$B$40,$B148,Override!$D$11:$D$40,12,Override!$E$11:$E$40,"&gt;=0",Override!$C$11:$C$40,"MXAU"))&gt;0,SUMIFS(Override!$E$11:$E$40,Override!$B$11:$B$40,$B148,Override!$D$11:$D$40,12)-SUMIFS(Override!$E$11:$E$40,Override!$B$11:$B$40,$B148,Override!$D$11:$D$40,12,Override!$C$11:$C$40,"MXAU"),Override!$N$183)/'AS51'!$B$3,"")))</f>
        <v/>
      </c>
      <c r="R148" s="77">
        <f>IF(R$13="","",IF($B148="","",IFERROR($C148*$D148*IF((Override!$C$4="ON")*(COUNTIFS(Override!$B$11:$B$40,$B148,Override!$D$11:$D$40,13,Override!$E$11:$E$40,"&gt;=0")-COUNTIFS(Override!$B$11:$B$40,$B148,Override!$D$11:$D$40,13,Override!$E$11:$E$40,"&gt;=0",Override!$C$11:$C$40,"MXAU"))&gt;0,SUMIFS(Override!$E$11:$E$40,Override!$B$11:$B$40,$B148,Override!$D$11:$D$40,13)-SUMIFS(Override!$E$11:$E$40,Override!$B$11:$B$40,$B148,Override!$D$11:$D$40,13,Override!$C$11:$C$40,"MXAU"),Override!$O$183)/'AS51'!$B$3,"")))</f>
        <v/>
      </c>
      <c r="S148" s="77">
        <f>IF(S$13="","",IF($B148="","",IFERROR($C148*$D148*IF((Override!$C$4="ON")*(COUNTIFS(Override!$B$11:$B$40,$B148,Override!$D$11:$D$40,14,Override!$E$11:$E$40,"&gt;=0")-COUNTIFS(Override!$B$11:$B$40,$B148,Override!$D$11:$D$40,14,Override!$E$11:$E$40,"&gt;=0",Override!$C$11:$C$40,"MXAU"))&gt;0,SUMIFS(Override!$E$11:$E$40,Override!$B$11:$B$40,$B148,Override!$D$11:$D$40,14)-SUMIFS(Override!$E$11:$E$40,Override!$B$11:$B$40,$B148,Override!$D$11:$D$40,14,Override!$C$11:$C$40,"MXAU"),Override!$P$183)/'AS51'!$B$3,"")))</f>
        <v/>
      </c>
      <c r="T148" s="77">
        <f>IF(T$13="","",IF($B148="","",IFERROR($C148*$D148*IF((Override!$C$4="ON")*(COUNTIFS(Override!$B$11:$B$40,$B148,Override!$D$11:$D$40,15,Override!$E$11:$E$40,"&gt;=0")-COUNTIFS(Override!$B$11:$B$40,$B148,Override!$D$11:$D$40,15,Override!$E$11:$E$40,"&gt;=0",Override!$C$11:$C$40,"MXAU"))&gt;0,SUMIFS(Override!$E$11:$E$40,Override!$B$11:$B$40,$B148,Override!$D$11:$D$40,15)-SUMIFS(Override!$E$11:$E$40,Override!$B$11:$B$40,$B148,Override!$D$11:$D$40,15,Override!$C$11:$C$40,"MXAU"),Override!$Q$183)/'AS51'!$B$3,"")))</f>
        <v/>
      </c>
      <c r="U148" s="77">
        <f>IF(U$13="","",IF($B148="","",IFERROR($C148*$D148*IF((Override!$C$4="ON")*(COUNTIFS(Override!$B$11:$B$40,$B148,Override!$D$11:$D$40,16,Override!$E$11:$E$40,"&gt;=0")-COUNTIFS(Override!$B$11:$B$40,$B148,Override!$D$11:$D$40,16,Override!$E$11:$E$40,"&gt;=0",Override!$C$11:$C$40,"MXAU"))&gt;0,SUMIFS(Override!$E$11:$E$40,Override!$B$11:$B$40,$B148,Override!$D$11:$D$40,16)-SUMIFS(Override!$E$11:$E$40,Override!$B$11:$B$40,$B148,Override!$D$11:$D$40,16,Override!$C$11:$C$40,"MXAU"),Override!$R$183)/'AS51'!$B$3,"")))</f>
        <v/>
      </c>
      <c r="W148" s="77">
        <f>IF(W$13="","",IF($B148="","",IFERROR(F148*$E148/100,"")))</f>
        <v/>
      </c>
      <c r="X148" s="77">
        <f>IF(X$13="","",IF($B148="","",IFERROR(G148*$E148/100,"")))</f>
        <v/>
      </c>
      <c r="Y148" s="77">
        <f>IF(Y$13="","",IF($B148="","",IFERROR(H148*$E148/100,"")))</f>
        <v/>
      </c>
      <c r="Z148" s="77">
        <f>IF(Z$13="","",IF($B148="","",IFERROR(I148*$E148/100,"")))</f>
        <v/>
      </c>
      <c r="AA148" s="77">
        <f>IF(AA$13="","",IF($B148="","",IFERROR(J148*$E148/100,"")))</f>
        <v/>
      </c>
      <c r="AB148" s="77">
        <f>IF(AB$13="","",IF($B148="","",IFERROR(K148*$E148/100,"")))</f>
        <v/>
      </c>
      <c r="AC148" s="77">
        <f>IF(AC$13="","",IF($B148="","",IFERROR(L148*$E148/100,"")))</f>
        <v/>
      </c>
      <c r="AD148" s="77">
        <f>IF(AD$13="","",IF($B148="","",IFERROR(M148*$E148/100,"")))</f>
        <v/>
      </c>
      <c r="AE148" s="77">
        <f>IF(AE$13="","",IF($B148="","",IFERROR(N148*$E148/100,"")))</f>
        <v/>
      </c>
      <c r="AF148" s="77">
        <f>IF(AF$13="","",IF($B148="","",IFERROR(O148*$E148/100,"")))</f>
        <v/>
      </c>
      <c r="AG148" s="77">
        <f>IF(AG$13="","",IF($B148="","",IFERROR(P148*$E148/100,"")))</f>
        <v/>
      </c>
      <c r="AH148" s="77">
        <f>IF(AH$13="","",IF($B148="","",IFERROR(Q148*$E148/100,"")))</f>
        <v/>
      </c>
      <c r="AI148" s="77">
        <f>IF(AI$13="","",IF($B148="","",IFERROR(R148*$E148/100,"")))</f>
        <v/>
      </c>
      <c r="AJ148" s="77">
        <f>IF(AJ$13="","",IF($B148="","",IFERROR(S148*$E148/100,"")))</f>
        <v/>
      </c>
      <c r="AK148" s="77">
        <f>IF(AK$13="","",IF($B148="","",IFERROR(T148*$E148/100,"")))</f>
        <v/>
      </c>
      <c r="AL148" s="77">
        <f>IF(AL$13="","",IF($B148="","",IFERROR(U148*$E148/100,"")))</f>
        <v/>
      </c>
      <c r="AN148" s="77">
        <f>IF($B148="","",SUMIF($F$13:$U$13,"&lt;="&amp;Sector!$D$51,$F148:$U148))</f>
        <v/>
      </c>
      <c r="AO148" s="77">
        <f>IF($B148="","",SUMIF($W$13:$AL$13,"&lt;="&amp;Sector!$D$51,$W148:$AL148))</f>
        <v/>
      </c>
      <c r="AQ148" s="163">
        <f>IF(AQ$13="","",IF($B148="","",IFERROR($C148*$D148*SUMPRODUCT(('Dvd Calendar'!$E$1460:$CZ$1460&gt;AQ$12)*('Dvd Calendar'!$E$1460:$CZ$1460&lt;=AQ$13)*'Dvd Calendar'!$E$1463:$CZ$1463*(('Dvd Calendar'!$E$1465:$CZ$1465='Field Check'!$C$56)*('Field Check'!$C$56&lt;&gt;"")+('Dvd Calendar'!$E$1465:$CZ$1465='Field Check'!$C$57)*('Field Check'!$C$57&lt;&gt;"")))/'AS51'!$B$3,"")))</f>
        <v/>
      </c>
      <c r="AR148" s="163">
        <f>IF(AR$13="","",IF($B148="","",IFERROR($C148*$D148*SUMPRODUCT(('Dvd Calendar'!$E$1460:$CZ$1460&gt;AR$12)*('Dvd Calendar'!$E$1460:$CZ$1460&lt;=AR$13)*'Dvd Calendar'!$E$1463:$CZ$1463*(('Dvd Calendar'!$E$1465:$CZ$1465='Field Check'!$C$56)*('Field Check'!$C$56&lt;&gt;"")+('Dvd Calendar'!$E$1465:$CZ$1465='Field Check'!$C$57)*('Field Check'!$C$57&lt;&gt;"")))/'AS51'!$B$3,"")))</f>
        <v/>
      </c>
      <c r="AS148" s="163">
        <f>IF(AS$13="","",IF($B148="","",IFERROR($C148*$D148*SUMPRODUCT(('Dvd Calendar'!$E$1460:$CZ$1460&gt;AS$12)*('Dvd Calendar'!$E$1460:$CZ$1460&lt;=AS$13)*'Dvd Calendar'!$E$1463:$CZ$1463*(('Dvd Calendar'!$E$1465:$CZ$1465='Field Check'!$C$56)*('Field Check'!$C$56&lt;&gt;"")+('Dvd Calendar'!$E$1465:$CZ$1465='Field Check'!$C$57)*('Field Check'!$C$57&lt;&gt;"")))/'AS51'!$B$3,"")))</f>
        <v/>
      </c>
      <c r="AT148" s="163">
        <f>IF(AT$13="","",IF($B148="","",IFERROR($C148*$D148*SUMPRODUCT(('Dvd Calendar'!$E$1460:$CZ$1460&gt;AT$12)*('Dvd Calendar'!$E$1460:$CZ$1460&lt;=AT$13)*'Dvd Calendar'!$E$1463:$CZ$1463*(('Dvd Calendar'!$E$1465:$CZ$1465='Field Check'!$C$56)*('Field Check'!$C$56&lt;&gt;"")+('Dvd Calendar'!$E$1465:$CZ$1465='Field Check'!$C$57)*('Field Check'!$C$57&lt;&gt;"")))/'AS51'!$B$3,"")))</f>
        <v/>
      </c>
      <c r="AU148" s="163">
        <f>IF(AU$13="","",IF($B148="","",IFERROR($C148*$D148*SUMPRODUCT(('Dvd Calendar'!$E$1460:$CZ$1460&gt;AU$12)*('Dvd Calendar'!$E$1460:$CZ$1460&lt;=AU$13)*'Dvd Calendar'!$E$1463:$CZ$1463*(('Dvd Calendar'!$E$1465:$CZ$1465='Field Check'!$C$56)*('Field Check'!$C$56&lt;&gt;"")+('Dvd Calendar'!$E$1465:$CZ$1465='Field Check'!$C$57)*('Field Check'!$C$57&lt;&gt;"")))/'AS51'!$B$3,"")))</f>
        <v/>
      </c>
      <c r="AV148" s="163">
        <f>IF(AV$13="","",IF($B148="","",IFERROR($C148*$D148*SUMPRODUCT(('Dvd Calendar'!$E$1460:$CZ$1460&gt;AV$12)*('Dvd Calendar'!$E$1460:$CZ$1460&lt;=AV$13)*'Dvd Calendar'!$E$1463:$CZ$1463*(('Dvd Calendar'!$E$1465:$CZ$1465='Field Check'!$C$56)*('Field Check'!$C$56&lt;&gt;"")+('Dvd Calendar'!$E$1465:$CZ$1465='Field Check'!$C$57)*('Field Check'!$C$57&lt;&gt;"")))/'AS51'!$B$3,"")))</f>
        <v/>
      </c>
      <c r="AW148" s="163">
        <f>IF(AW$13="","",IF($B148="","",IFERROR($C148*$D148*SUMPRODUCT(('Dvd Calendar'!$E$1460:$CZ$1460&gt;AW$12)*('Dvd Calendar'!$E$1460:$CZ$1460&lt;=AW$13)*'Dvd Calendar'!$E$1463:$CZ$1463*(('Dvd Calendar'!$E$1465:$CZ$1465='Field Check'!$C$56)*('Field Check'!$C$56&lt;&gt;"")+('Dvd Calendar'!$E$1465:$CZ$1465='Field Check'!$C$57)*('Field Check'!$C$57&lt;&gt;"")))/'AS51'!$B$3,"")))</f>
        <v/>
      </c>
      <c r="AX148" s="163">
        <f>IF(AX$13="","",IF($B148="","",IFERROR($C148*$D148*SUMPRODUCT(('Dvd Calendar'!$E$1460:$CZ$1460&gt;AX$12)*('Dvd Calendar'!$E$1460:$CZ$1460&lt;=AX$13)*'Dvd Calendar'!$E$1463:$CZ$1463*(('Dvd Calendar'!$E$1465:$CZ$1465='Field Check'!$C$56)*('Field Check'!$C$56&lt;&gt;"")+('Dvd Calendar'!$E$1465:$CZ$1465='Field Check'!$C$57)*('Field Check'!$C$57&lt;&gt;"")))/'AS51'!$B$3,"")))</f>
        <v/>
      </c>
      <c r="AY148" s="163">
        <f>IF(AY$13="","",IF($B148="","",IFERROR($C148*$D148*SUMPRODUCT(('Dvd Calendar'!$E$1460:$CZ$1460&gt;AY$12)*('Dvd Calendar'!$E$1460:$CZ$1460&lt;=AY$13)*'Dvd Calendar'!$E$1463:$CZ$1463*(('Dvd Calendar'!$E$1465:$CZ$1465='Field Check'!$C$56)*('Field Check'!$C$56&lt;&gt;"")+('Dvd Calendar'!$E$1465:$CZ$1465='Field Check'!$C$57)*('Field Check'!$C$57&lt;&gt;"")))/'AS51'!$B$3,"")))</f>
        <v/>
      </c>
      <c r="AZ148" s="163">
        <f>IF(AZ$13="","",IF($B148="","",IFERROR($C148*$D148*SUMPRODUCT(('Dvd Calendar'!$E$1460:$CZ$1460&gt;AZ$12)*('Dvd Calendar'!$E$1460:$CZ$1460&lt;=AZ$13)*'Dvd Calendar'!$E$1463:$CZ$1463*(('Dvd Calendar'!$E$1465:$CZ$1465='Field Check'!$C$56)*('Field Check'!$C$56&lt;&gt;"")+('Dvd Calendar'!$E$1465:$CZ$1465='Field Check'!$C$57)*('Field Check'!$C$57&lt;&gt;"")))/'AS51'!$B$3,"")))</f>
        <v/>
      </c>
      <c r="BA148" s="163">
        <f>IF(BA$13="","",IF($B148="","",IFERROR($C148*$D148*SUMPRODUCT(('Dvd Calendar'!$E$1460:$CZ$1460&gt;BA$12)*('Dvd Calendar'!$E$1460:$CZ$1460&lt;=BA$13)*'Dvd Calendar'!$E$1463:$CZ$1463*(('Dvd Calendar'!$E$1465:$CZ$1465='Field Check'!$C$56)*('Field Check'!$C$56&lt;&gt;"")+('Dvd Calendar'!$E$1465:$CZ$1465='Field Check'!$C$57)*('Field Check'!$C$57&lt;&gt;"")))/'AS51'!$B$3,"")))</f>
        <v/>
      </c>
      <c r="BB148" s="163">
        <f>IF(BB$13="","",IF($B148="","",IFERROR($C148*$D148*SUMPRODUCT(('Dvd Calendar'!$E$1460:$CZ$1460&gt;BB$12)*('Dvd Calendar'!$E$1460:$CZ$1460&lt;=BB$13)*'Dvd Calendar'!$E$1463:$CZ$1463*(('Dvd Calendar'!$E$1465:$CZ$1465='Field Check'!$C$56)*('Field Check'!$C$56&lt;&gt;"")+('Dvd Calendar'!$E$1465:$CZ$1465='Field Check'!$C$57)*('Field Check'!$C$57&lt;&gt;"")))/'AS51'!$B$3,"")))</f>
        <v/>
      </c>
      <c r="BC148" s="163">
        <f>IF(BC$13="","",IF($B148="","",IFERROR($C148*$D148*SUMPRODUCT(('Dvd Calendar'!$E$1460:$CZ$1460&gt;BC$12)*('Dvd Calendar'!$E$1460:$CZ$1460&lt;=BC$13)*'Dvd Calendar'!$E$1463:$CZ$1463*(('Dvd Calendar'!$E$1465:$CZ$1465='Field Check'!$C$56)*('Field Check'!$C$56&lt;&gt;"")+('Dvd Calendar'!$E$1465:$CZ$1465='Field Check'!$C$57)*('Field Check'!$C$57&lt;&gt;"")))/'AS51'!$B$3,"")))</f>
        <v/>
      </c>
      <c r="BD148" s="163">
        <f>IF(BD$13="","",IF($B148="","",IFERROR($C148*$D148*SUMPRODUCT(('Dvd Calendar'!$E$1460:$CZ$1460&gt;BD$12)*('Dvd Calendar'!$E$1460:$CZ$1460&lt;=BD$13)*'Dvd Calendar'!$E$1463:$CZ$1463*(('Dvd Calendar'!$E$1465:$CZ$1465='Field Check'!$C$56)*('Field Check'!$C$56&lt;&gt;"")+('Dvd Calendar'!$E$1465:$CZ$1465='Field Check'!$C$57)*('Field Check'!$C$57&lt;&gt;"")))/'AS51'!$B$3,"")))</f>
        <v/>
      </c>
      <c r="BE148" s="163">
        <f>IF(BE$13="","",IF($B148="","",IFERROR($C148*$D148*SUMPRODUCT(('Dvd Calendar'!$E$1460:$CZ$1460&gt;BE$12)*('Dvd Calendar'!$E$1460:$CZ$1460&lt;=BE$13)*'Dvd Calendar'!$E$1463:$CZ$1463*(('Dvd Calendar'!$E$1465:$CZ$1465='Field Check'!$C$56)*('Field Check'!$C$56&lt;&gt;"")+('Dvd Calendar'!$E$1465:$CZ$1465='Field Check'!$C$57)*('Field Check'!$C$57&lt;&gt;"")))/'AS51'!$B$3,"")))</f>
        <v/>
      </c>
      <c r="BF148" s="163">
        <f>IF(BF$13="","",IF($B148="","",IFERROR($C148*$D148*SUMPRODUCT(('Dvd Calendar'!$E$1460:$CZ$1460&gt;BF$12)*('Dvd Calendar'!$E$1460:$CZ$1460&lt;=BF$13)*'Dvd Calendar'!$E$1463:$CZ$1463*(('Dvd Calendar'!$E$1465:$CZ$1465='Field Check'!$C$56)*('Field Check'!$C$56&lt;&gt;"")+('Dvd Calendar'!$E$1465:$CZ$1465='Field Check'!$C$57)*('Field Check'!$C$57&lt;&gt;"")))/'AS51'!$B$3,"")))</f>
        <v/>
      </c>
      <c r="BH148" s="163">
        <f>IF(BH$13="","",IF($B148="","",IFERROR(AQ148*$E148/100,"")))</f>
        <v/>
      </c>
      <c r="BI148" s="163">
        <f>IF(BI$13="","",IF($B148="","",IFERROR(AR148*$E148/100,"")))</f>
        <v/>
      </c>
      <c r="BJ148" s="163">
        <f>IF(BJ$13="","",IF($B148="","",IFERROR(AS148*$E148/100,"")))</f>
        <v/>
      </c>
      <c r="BK148" s="163">
        <f>IF(BK$13="","",IF($B148="","",IFERROR(AT148*$E148/100,"")))</f>
        <v/>
      </c>
      <c r="BL148" s="163">
        <f>IF(BL$13="","",IF($B148="","",IFERROR(AU148*$E148/100,"")))</f>
        <v/>
      </c>
      <c r="BM148" s="163">
        <f>IF(BM$13="","",IF($B148="","",IFERROR(AV148*$E148/100,"")))</f>
        <v/>
      </c>
      <c r="BN148" s="163">
        <f>IF(BN$13="","",IF($B148="","",IFERROR(AW148*$E148/100,"")))</f>
        <v/>
      </c>
      <c r="BO148" s="163">
        <f>IF(BO$13="","",IF($B148="","",IFERROR(AX148*$E148/100,"")))</f>
        <v/>
      </c>
      <c r="BP148" s="163">
        <f>IF(BP$13="","",IF($B148="","",IFERROR(AY148*$E148/100,"")))</f>
        <v/>
      </c>
      <c r="BQ148" s="163">
        <f>IF(BQ$13="","",IF($B148="","",IFERROR(AZ148*$E148/100,"")))</f>
        <v/>
      </c>
      <c r="BR148" s="163">
        <f>IF(BR$13="","",IF($B148="","",IFERROR(BA148*$E148/100,"")))</f>
        <v/>
      </c>
      <c r="BS148" s="163">
        <f>IF(BS$13="","",IF($B148="","",IFERROR(BB148*$E148/100,"")))</f>
        <v/>
      </c>
      <c r="BT148" s="163">
        <f>IF(BT$13="","",IF($B148="","",IFERROR(BC148*$E148/100,"")))</f>
        <v/>
      </c>
      <c r="BU148" s="163">
        <f>IF(BU$13="","",IF($B148="","",IFERROR(BD148*$E148/100,"")))</f>
        <v/>
      </c>
      <c r="BV148" s="163">
        <f>IF(BV$13="","",IF($B148="","",IFERROR(BE148*$E148/100,"")))</f>
        <v/>
      </c>
      <c r="BW148" s="163">
        <f>IF(BW$13="","",IF($B148="","",IFERROR(BF148*$E148/100,"")))</f>
        <v/>
      </c>
    </row>
    <row r="149">
      <c r="B149" s="126">
        <f>IF('AS51'!$C$139="","",'AS51'!$C$139)</f>
        <v/>
      </c>
      <c r="C149" s="74">
        <f>IF('AS51'!$B$139="","",'AS51'!$B$139)</f>
        <v/>
      </c>
      <c r="D149" s="75">
        <f>IFERROR('AS51'!$Q$139,1)</f>
        <v/>
      </c>
      <c r="E149" s="76">
        <f>IF($B149="","",IF(ISNUMBER('AS51'!$I$139),'AS51'!$I$139,'Index Summary'!$C$7))</f>
        <v/>
      </c>
      <c r="F149" s="77">
        <f>IF(F$13="","",IF($B149="","",IFERROR($C149*$D149*IF((Override!$C$4="ON")*(COUNTIFS(Override!$B$11:$B$40,$B149,Override!$D$11:$D$40,1,Override!$E$11:$E$40,"&gt;=0")-COUNTIFS(Override!$B$11:$B$40,$B149,Override!$D$11:$D$40,1,Override!$E$11:$E$40,"&gt;=0",Override!$C$11:$C$40,"MXAU"))&gt;0,SUMIFS(Override!$E$11:$E$40,Override!$B$11:$B$40,$B149,Override!$D$11:$D$40,1)-SUMIFS(Override!$E$11:$E$40,Override!$B$11:$B$40,$B149,Override!$D$11:$D$40,1,Override!$C$11:$C$40,"MXAU"),Override!$C$184)/'AS51'!$B$3,"")))</f>
        <v/>
      </c>
      <c r="G149" s="77">
        <f>IF(G$13="","",IF($B149="","",IFERROR($C149*$D149*IF((Override!$C$4="ON")*(COUNTIFS(Override!$B$11:$B$40,$B149,Override!$D$11:$D$40,2,Override!$E$11:$E$40,"&gt;=0")-COUNTIFS(Override!$B$11:$B$40,$B149,Override!$D$11:$D$40,2,Override!$E$11:$E$40,"&gt;=0",Override!$C$11:$C$40,"MXAU"))&gt;0,SUMIFS(Override!$E$11:$E$40,Override!$B$11:$B$40,$B149,Override!$D$11:$D$40,2)-SUMIFS(Override!$E$11:$E$40,Override!$B$11:$B$40,$B149,Override!$D$11:$D$40,2,Override!$C$11:$C$40,"MXAU"),Override!$D$184)/'AS51'!$B$3,"")))</f>
        <v/>
      </c>
      <c r="H149" s="77">
        <f>IF(H$13="","",IF($B149="","",IFERROR($C149*$D149*IF((Override!$C$4="ON")*(COUNTIFS(Override!$B$11:$B$40,$B149,Override!$D$11:$D$40,3,Override!$E$11:$E$40,"&gt;=0")-COUNTIFS(Override!$B$11:$B$40,$B149,Override!$D$11:$D$40,3,Override!$E$11:$E$40,"&gt;=0",Override!$C$11:$C$40,"MXAU"))&gt;0,SUMIFS(Override!$E$11:$E$40,Override!$B$11:$B$40,$B149,Override!$D$11:$D$40,3)-SUMIFS(Override!$E$11:$E$40,Override!$B$11:$B$40,$B149,Override!$D$11:$D$40,3,Override!$C$11:$C$40,"MXAU"),Override!$E$184)/'AS51'!$B$3,"")))</f>
        <v/>
      </c>
      <c r="I149" s="77">
        <f>IF(I$13="","",IF($B149="","",IFERROR($C149*$D149*IF((Override!$C$4="ON")*(COUNTIFS(Override!$B$11:$B$40,$B149,Override!$D$11:$D$40,4,Override!$E$11:$E$40,"&gt;=0")-COUNTIFS(Override!$B$11:$B$40,$B149,Override!$D$11:$D$40,4,Override!$E$11:$E$40,"&gt;=0",Override!$C$11:$C$40,"MXAU"))&gt;0,SUMIFS(Override!$E$11:$E$40,Override!$B$11:$B$40,$B149,Override!$D$11:$D$40,4)-SUMIFS(Override!$E$11:$E$40,Override!$B$11:$B$40,$B149,Override!$D$11:$D$40,4,Override!$C$11:$C$40,"MXAU"),Override!$F$184)/'AS51'!$B$3,"")))</f>
        <v/>
      </c>
      <c r="J149" s="77">
        <f>IF(J$13="","",IF($B149="","",IFERROR($C149*$D149*IF((Override!$C$4="ON")*(COUNTIFS(Override!$B$11:$B$40,$B149,Override!$D$11:$D$40,5,Override!$E$11:$E$40,"&gt;=0")-COUNTIFS(Override!$B$11:$B$40,$B149,Override!$D$11:$D$40,5,Override!$E$11:$E$40,"&gt;=0",Override!$C$11:$C$40,"MXAU"))&gt;0,SUMIFS(Override!$E$11:$E$40,Override!$B$11:$B$40,$B149,Override!$D$11:$D$40,5)-SUMIFS(Override!$E$11:$E$40,Override!$B$11:$B$40,$B149,Override!$D$11:$D$40,5,Override!$C$11:$C$40,"MXAU"),Override!$G$184)/'AS51'!$B$3,"")))</f>
        <v/>
      </c>
      <c r="K149" s="77">
        <f>IF(K$13="","",IF($B149="","",IFERROR($C149*$D149*IF((Override!$C$4="ON")*(COUNTIFS(Override!$B$11:$B$40,$B149,Override!$D$11:$D$40,6,Override!$E$11:$E$40,"&gt;=0")-COUNTIFS(Override!$B$11:$B$40,$B149,Override!$D$11:$D$40,6,Override!$E$11:$E$40,"&gt;=0",Override!$C$11:$C$40,"MXAU"))&gt;0,SUMIFS(Override!$E$11:$E$40,Override!$B$11:$B$40,$B149,Override!$D$11:$D$40,6)-SUMIFS(Override!$E$11:$E$40,Override!$B$11:$B$40,$B149,Override!$D$11:$D$40,6,Override!$C$11:$C$40,"MXAU"),Override!$H$184)/'AS51'!$B$3,"")))</f>
        <v/>
      </c>
      <c r="L149" s="77">
        <f>IF(L$13="","",IF($B149="","",IFERROR($C149*$D149*IF((Override!$C$4="ON")*(COUNTIFS(Override!$B$11:$B$40,$B149,Override!$D$11:$D$40,7,Override!$E$11:$E$40,"&gt;=0")-COUNTIFS(Override!$B$11:$B$40,$B149,Override!$D$11:$D$40,7,Override!$E$11:$E$40,"&gt;=0",Override!$C$11:$C$40,"MXAU"))&gt;0,SUMIFS(Override!$E$11:$E$40,Override!$B$11:$B$40,$B149,Override!$D$11:$D$40,7)-SUMIFS(Override!$E$11:$E$40,Override!$B$11:$B$40,$B149,Override!$D$11:$D$40,7,Override!$C$11:$C$40,"MXAU"),Override!$I$184)/'AS51'!$B$3,"")))</f>
        <v/>
      </c>
      <c r="M149" s="77">
        <f>IF(M$13="","",IF($B149="","",IFERROR($C149*$D149*IF((Override!$C$4="ON")*(COUNTIFS(Override!$B$11:$B$40,$B149,Override!$D$11:$D$40,8,Override!$E$11:$E$40,"&gt;=0")-COUNTIFS(Override!$B$11:$B$40,$B149,Override!$D$11:$D$40,8,Override!$E$11:$E$40,"&gt;=0",Override!$C$11:$C$40,"MXAU"))&gt;0,SUMIFS(Override!$E$11:$E$40,Override!$B$11:$B$40,$B149,Override!$D$11:$D$40,8)-SUMIFS(Override!$E$11:$E$40,Override!$B$11:$B$40,$B149,Override!$D$11:$D$40,8,Override!$C$11:$C$40,"MXAU"),Override!$J$184)/'AS51'!$B$3,"")))</f>
        <v/>
      </c>
      <c r="N149" s="77">
        <f>IF(N$13="","",IF($B149="","",IFERROR($C149*$D149*IF((Override!$C$4="ON")*(COUNTIFS(Override!$B$11:$B$40,$B149,Override!$D$11:$D$40,9,Override!$E$11:$E$40,"&gt;=0")-COUNTIFS(Override!$B$11:$B$40,$B149,Override!$D$11:$D$40,9,Override!$E$11:$E$40,"&gt;=0",Override!$C$11:$C$40,"MXAU"))&gt;0,SUMIFS(Override!$E$11:$E$40,Override!$B$11:$B$40,$B149,Override!$D$11:$D$40,9)-SUMIFS(Override!$E$11:$E$40,Override!$B$11:$B$40,$B149,Override!$D$11:$D$40,9,Override!$C$11:$C$40,"MXAU"),Override!$K$184)/'AS51'!$B$3,"")))</f>
        <v/>
      </c>
      <c r="O149" s="77">
        <f>IF(O$13="","",IF($B149="","",IFERROR($C149*$D149*IF((Override!$C$4="ON")*(COUNTIFS(Override!$B$11:$B$40,$B149,Override!$D$11:$D$40,10,Override!$E$11:$E$40,"&gt;=0")-COUNTIFS(Override!$B$11:$B$40,$B149,Override!$D$11:$D$40,10,Override!$E$11:$E$40,"&gt;=0",Override!$C$11:$C$40,"MXAU"))&gt;0,SUMIFS(Override!$E$11:$E$40,Override!$B$11:$B$40,$B149,Override!$D$11:$D$40,10)-SUMIFS(Override!$E$11:$E$40,Override!$B$11:$B$40,$B149,Override!$D$11:$D$40,10,Override!$C$11:$C$40,"MXAU"),Override!$L$184)/'AS51'!$B$3,"")))</f>
        <v/>
      </c>
      <c r="P149" s="77">
        <f>IF(P$13="","",IF($B149="","",IFERROR($C149*$D149*IF((Override!$C$4="ON")*(COUNTIFS(Override!$B$11:$B$40,$B149,Override!$D$11:$D$40,11,Override!$E$11:$E$40,"&gt;=0")-COUNTIFS(Override!$B$11:$B$40,$B149,Override!$D$11:$D$40,11,Override!$E$11:$E$40,"&gt;=0",Override!$C$11:$C$40,"MXAU"))&gt;0,SUMIFS(Override!$E$11:$E$40,Override!$B$11:$B$40,$B149,Override!$D$11:$D$40,11)-SUMIFS(Override!$E$11:$E$40,Override!$B$11:$B$40,$B149,Override!$D$11:$D$40,11,Override!$C$11:$C$40,"MXAU"),Override!$M$184)/'AS51'!$B$3,"")))</f>
        <v/>
      </c>
      <c r="Q149" s="77">
        <f>IF(Q$13="","",IF($B149="","",IFERROR($C149*$D149*IF((Override!$C$4="ON")*(COUNTIFS(Override!$B$11:$B$40,$B149,Override!$D$11:$D$40,12,Override!$E$11:$E$40,"&gt;=0")-COUNTIFS(Override!$B$11:$B$40,$B149,Override!$D$11:$D$40,12,Override!$E$11:$E$40,"&gt;=0",Override!$C$11:$C$40,"MXAU"))&gt;0,SUMIFS(Override!$E$11:$E$40,Override!$B$11:$B$40,$B149,Override!$D$11:$D$40,12)-SUMIFS(Override!$E$11:$E$40,Override!$B$11:$B$40,$B149,Override!$D$11:$D$40,12,Override!$C$11:$C$40,"MXAU"),Override!$N$184)/'AS51'!$B$3,"")))</f>
        <v/>
      </c>
      <c r="R149" s="77">
        <f>IF(R$13="","",IF($B149="","",IFERROR($C149*$D149*IF((Override!$C$4="ON")*(COUNTIFS(Override!$B$11:$B$40,$B149,Override!$D$11:$D$40,13,Override!$E$11:$E$40,"&gt;=0")-COUNTIFS(Override!$B$11:$B$40,$B149,Override!$D$11:$D$40,13,Override!$E$11:$E$40,"&gt;=0",Override!$C$11:$C$40,"MXAU"))&gt;0,SUMIFS(Override!$E$11:$E$40,Override!$B$11:$B$40,$B149,Override!$D$11:$D$40,13)-SUMIFS(Override!$E$11:$E$40,Override!$B$11:$B$40,$B149,Override!$D$11:$D$40,13,Override!$C$11:$C$40,"MXAU"),Override!$O$184)/'AS51'!$B$3,"")))</f>
        <v/>
      </c>
      <c r="S149" s="77">
        <f>IF(S$13="","",IF($B149="","",IFERROR($C149*$D149*IF((Override!$C$4="ON")*(COUNTIFS(Override!$B$11:$B$40,$B149,Override!$D$11:$D$40,14,Override!$E$11:$E$40,"&gt;=0")-COUNTIFS(Override!$B$11:$B$40,$B149,Override!$D$11:$D$40,14,Override!$E$11:$E$40,"&gt;=0",Override!$C$11:$C$40,"MXAU"))&gt;0,SUMIFS(Override!$E$11:$E$40,Override!$B$11:$B$40,$B149,Override!$D$11:$D$40,14)-SUMIFS(Override!$E$11:$E$40,Override!$B$11:$B$40,$B149,Override!$D$11:$D$40,14,Override!$C$11:$C$40,"MXAU"),Override!$P$184)/'AS51'!$B$3,"")))</f>
        <v/>
      </c>
      <c r="T149" s="77">
        <f>IF(T$13="","",IF($B149="","",IFERROR($C149*$D149*IF((Override!$C$4="ON")*(COUNTIFS(Override!$B$11:$B$40,$B149,Override!$D$11:$D$40,15,Override!$E$11:$E$40,"&gt;=0")-COUNTIFS(Override!$B$11:$B$40,$B149,Override!$D$11:$D$40,15,Override!$E$11:$E$40,"&gt;=0",Override!$C$11:$C$40,"MXAU"))&gt;0,SUMIFS(Override!$E$11:$E$40,Override!$B$11:$B$40,$B149,Override!$D$11:$D$40,15)-SUMIFS(Override!$E$11:$E$40,Override!$B$11:$B$40,$B149,Override!$D$11:$D$40,15,Override!$C$11:$C$40,"MXAU"),Override!$Q$184)/'AS51'!$B$3,"")))</f>
        <v/>
      </c>
      <c r="U149" s="77">
        <f>IF(U$13="","",IF($B149="","",IFERROR($C149*$D149*IF((Override!$C$4="ON")*(COUNTIFS(Override!$B$11:$B$40,$B149,Override!$D$11:$D$40,16,Override!$E$11:$E$40,"&gt;=0")-COUNTIFS(Override!$B$11:$B$40,$B149,Override!$D$11:$D$40,16,Override!$E$11:$E$40,"&gt;=0",Override!$C$11:$C$40,"MXAU"))&gt;0,SUMIFS(Override!$E$11:$E$40,Override!$B$11:$B$40,$B149,Override!$D$11:$D$40,16)-SUMIFS(Override!$E$11:$E$40,Override!$B$11:$B$40,$B149,Override!$D$11:$D$40,16,Override!$C$11:$C$40,"MXAU"),Override!$R$184)/'AS51'!$B$3,"")))</f>
        <v/>
      </c>
      <c r="W149" s="77">
        <f>IF(W$13="","",IF($B149="","",IFERROR(F149*$E149/100,"")))</f>
        <v/>
      </c>
      <c r="X149" s="77">
        <f>IF(X$13="","",IF($B149="","",IFERROR(G149*$E149/100,"")))</f>
        <v/>
      </c>
      <c r="Y149" s="77">
        <f>IF(Y$13="","",IF($B149="","",IFERROR(H149*$E149/100,"")))</f>
        <v/>
      </c>
      <c r="Z149" s="77">
        <f>IF(Z$13="","",IF($B149="","",IFERROR(I149*$E149/100,"")))</f>
        <v/>
      </c>
      <c r="AA149" s="77">
        <f>IF(AA$13="","",IF($B149="","",IFERROR(J149*$E149/100,"")))</f>
        <v/>
      </c>
      <c r="AB149" s="77">
        <f>IF(AB$13="","",IF($B149="","",IFERROR(K149*$E149/100,"")))</f>
        <v/>
      </c>
      <c r="AC149" s="77">
        <f>IF(AC$13="","",IF($B149="","",IFERROR(L149*$E149/100,"")))</f>
        <v/>
      </c>
      <c r="AD149" s="77">
        <f>IF(AD$13="","",IF($B149="","",IFERROR(M149*$E149/100,"")))</f>
        <v/>
      </c>
      <c r="AE149" s="77">
        <f>IF(AE$13="","",IF($B149="","",IFERROR(N149*$E149/100,"")))</f>
        <v/>
      </c>
      <c r="AF149" s="77">
        <f>IF(AF$13="","",IF($B149="","",IFERROR(O149*$E149/100,"")))</f>
        <v/>
      </c>
      <c r="AG149" s="77">
        <f>IF(AG$13="","",IF($B149="","",IFERROR(P149*$E149/100,"")))</f>
        <v/>
      </c>
      <c r="AH149" s="77">
        <f>IF(AH$13="","",IF($B149="","",IFERROR(Q149*$E149/100,"")))</f>
        <v/>
      </c>
      <c r="AI149" s="77">
        <f>IF(AI$13="","",IF($B149="","",IFERROR(R149*$E149/100,"")))</f>
        <v/>
      </c>
      <c r="AJ149" s="77">
        <f>IF(AJ$13="","",IF($B149="","",IFERROR(S149*$E149/100,"")))</f>
        <v/>
      </c>
      <c r="AK149" s="77">
        <f>IF(AK$13="","",IF($B149="","",IFERROR(T149*$E149/100,"")))</f>
        <v/>
      </c>
      <c r="AL149" s="77">
        <f>IF(AL$13="","",IF($B149="","",IFERROR(U149*$E149/100,"")))</f>
        <v/>
      </c>
      <c r="AN149" s="77">
        <f>IF($B149="","",SUMIF($F$13:$U$13,"&lt;="&amp;Sector!$D$51,$F149:$U149))</f>
        <v/>
      </c>
      <c r="AO149" s="77">
        <f>IF($B149="","",SUMIF($W$13:$AL$13,"&lt;="&amp;Sector!$D$51,$W149:$AL149))</f>
        <v/>
      </c>
      <c r="AQ149" s="163">
        <f>IF(AQ$13="","",IF($B149="","",IFERROR($C149*$D149*SUMPRODUCT(('Dvd Calendar'!$E$1471:$CZ$1471&gt;AQ$12)*('Dvd Calendar'!$E$1471:$CZ$1471&lt;=AQ$13)*'Dvd Calendar'!$E$1474:$CZ$1474*(('Dvd Calendar'!$E$1476:$CZ$1476='Field Check'!$C$56)*('Field Check'!$C$56&lt;&gt;"")+('Dvd Calendar'!$E$1476:$CZ$1476='Field Check'!$C$57)*('Field Check'!$C$57&lt;&gt;"")))/'AS51'!$B$3,"")))</f>
        <v/>
      </c>
      <c r="AR149" s="163">
        <f>IF(AR$13="","",IF($B149="","",IFERROR($C149*$D149*SUMPRODUCT(('Dvd Calendar'!$E$1471:$CZ$1471&gt;AR$12)*('Dvd Calendar'!$E$1471:$CZ$1471&lt;=AR$13)*'Dvd Calendar'!$E$1474:$CZ$1474*(('Dvd Calendar'!$E$1476:$CZ$1476='Field Check'!$C$56)*('Field Check'!$C$56&lt;&gt;"")+('Dvd Calendar'!$E$1476:$CZ$1476='Field Check'!$C$57)*('Field Check'!$C$57&lt;&gt;"")))/'AS51'!$B$3,"")))</f>
        <v/>
      </c>
      <c r="AS149" s="163">
        <f>IF(AS$13="","",IF($B149="","",IFERROR($C149*$D149*SUMPRODUCT(('Dvd Calendar'!$E$1471:$CZ$1471&gt;AS$12)*('Dvd Calendar'!$E$1471:$CZ$1471&lt;=AS$13)*'Dvd Calendar'!$E$1474:$CZ$1474*(('Dvd Calendar'!$E$1476:$CZ$1476='Field Check'!$C$56)*('Field Check'!$C$56&lt;&gt;"")+('Dvd Calendar'!$E$1476:$CZ$1476='Field Check'!$C$57)*('Field Check'!$C$57&lt;&gt;"")))/'AS51'!$B$3,"")))</f>
        <v/>
      </c>
      <c r="AT149" s="163">
        <f>IF(AT$13="","",IF($B149="","",IFERROR($C149*$D149*SUMPRODUCT(('Dvd Calendar'!$E$1471:$CZ$1471&gt;AT$12)*('Dvd Calendar'!$E$1471:$CZ$1471&lt;=AT$13)*'Dvd Calendar'!$E$1474:$CZ$1474*(('Dvd Calendar'!$E$1476:$CZ$1476='Field Check'!$C$56)*('Field Check'!$C$56&lt;&gt;"")+('Dvd Calendar'!$E$1476:$CZ$1476='Field Check'!$C$57)*('Field Check'!$C$57&lt;&gt;"")))/'AS51'!$B$3,"")))</f>
        <v/>
      </c>
      <c r="AU149" s="163">
        <f>IF(AU$13="","",IF($B149="","",IFERROR($C149*$D149*SUMPRODUCT(('Dvd Calendar'!$E$1471:$CZ$1471&gt;AU$12)*('Dvd Calendar'!$E$1471:$CZ$1471&lt;=AU$13)*'Dvd Calendar'!$E$1474:$CZ$1474*(('Dvd Calendar'!$E$1476:$CZ$1476='Field Check'!$C$56)*('Field Check'!$C$56&lt;&gt;"")+('Dvd Calendar'!$E$1476:$CZ$1476='Field Check'!$C$57)*('Field Check'!$C$57&lt;&gt;"")))/'AS51'!$B$3,"")))</f>
        <v/>
      </c>
      <c r="AV149" s="163">
        <f>IF(AV$13="","",IF($B149="","",IFERROR($C149*$D149*SUMPRODUCT(('Dvd Calendar'!$E$1471:$CZ$1471&gt;AV$12)*('Dvd Calendar'!$E$1471:$CZ$1471&lt;=AV$13)*'Dvd Calendar'!$E$1474:$CZ$1474*(('Dvd Calendar'!$E$1476:$CZ$1476='Field Check'!$C$56)*('Field Check'!$C$56&lt;&gt;"")+('Dvd Calendar'!$E$1476:$CZ$1476='Field Check'!$C$57)*('Field Check'!$C$57&lt;&gt;"")))/'AS51'!$B$3,"")))</f>
        <v/>
      </c>
      <c r="AW149" s="163">
        <f>IF(AW$13="","",IF($B149="","",IFERROR($C149*$D149*SUMPRODUCT(('Dvd Calendar'!$E$1471:$CZ$1471&gt;AW$12)*('Dvd Calendar'!$E$1471:$CZ$1471&lt;=AW$13)*'Dvd Calendar'!$E$1474:$CZ$1474*(('Dvd Calendar'!$E$1476:$CZ$1476='Field Check'!$C$56)*('Field Check'!$C$56&lt;&gt;"")+('Dvd Calendar'!$E$1476:$CZ$1476='Field Check'!$C$57)*('Field Check'!$C$57&lt;&gt;"")))/'AS51'!$B$3,"")))</f>
        <v/>
      </c>
      <c r="AX149" s="163">
        <f>IF(AX$13="","",IF($B149="","",IFERROR($C149*$D149*SUMPRODUCT(('Dvd Calendar'!$E$1471:$CZ$1471&gt;AX$12)*('Dvd Calendar'!$E$1471:$CZ$1471&lt;=AX$13)*'Dvd Calendar'!$E$1474:$CZ$1474*(('Dvd Calendar'!$E$1476:$CZ$1476='Field Check'!$C$56)*('Field Check'!$C$56&lt;&gt;"")+('Dvd Calendar'!$E$1476:$CZ$1476='Field Check'!$C$57)*('Field Check'!$C$57&lt;&gt;"")))/'AS51'!$B$3,"")))</f>
        <v/>
      </c>
      <c r="AY149" s="163">
        <f>IF(AY$13="","",IF($B149="","",IFERROR($C149*$D149*SUMPRODUCT(('Dvd Calendar'!$E$1471:$CZ$1471&gt;AY$12)*('Dvd Calendar'!$E$1471:$CZ$1471&lt;=AY$13)*'Dvd Calendar'!$E$1474:$CZ$1474*(('Dvd Calendar'!$E$1476:$CZ$1476='Field Check'!$C$56)*('Field Check'!$C$56&lt;&gt;"")+('Dvd Calendar'!$E$1476:$CZ$1476='Field Check'!$C$57)*('Field Check'!$C$57&lt;&gt;"")))/'AS51'!$B$3,"")))</f>
        <v/>
      </c>
      <c r="AZ149" s="163">
        <f>IF(AZ$13="","",IF($B149="","",IFERROR($C149*$D149*SUMPRODUCT(('Dvd Calendar'!$E$1471:$CZ$1471&gt;AZ$12)*('Dvd Calendar'!$E$1471:$CZ$1471&lt;=AZ$13)*'Dvd Calendar'!$E$1474:$CZ$1474*(('Dvd Calendar'!$E$1476:$CZ$1476='Field Check'!$C$56)*('Field Check'!$C$56&lt;&gt;"")+('Dvd Calendar'!$E$1476:$CZ$1476='Field Check'!$C$57)*('Field Check'!$C$57&lt;&gt;"")))/'AS51'!$B$3,"")))</f>
        <v/>
      </c>
      <c r="BA149" s="163">
        <f>IF(BA$13="","",IF($B149="","",IFERROR($C149*$D149*SUMPRODUCT(('Dvd Calendar'!$E$1471:$CZ$1471&gt;BA$12)*('Dvd Calendar'!$E$1471:$CZ$1471&lt;=BA$13)*'Dvd Calendar'!$E$1474:$CZ$1474*(('Dvd Calendar'!$E$1476:$CZ$1476='Field Check'!$C$56)*('Field Check'!$C$56&lt;&gt;"")+('Dvd Calendar'!$E$1476:$CZ$1476='Field Check'!$C$57)*('Field Check'!$C$57&lt;&gt;"")))/'AS51'!$B$3,"")))</f>
        <v/>
      </c>
      <c r="BB149" s="163">
        <f>IF(BB$13="","",IF($B149="","",IFERROR($C149*$D149*SUMPRODUCT(('Dvd Calendar'!$E$1471:$CZ$1471&gt;BB$12)*('Dvd Calendar'!$E$1471:$CZ$1471&lt;=BB$13)*'Dvd Calendar'!$E$1474:$CZ$1474*(('Dvd Calendar'!$E$1476:$CZ$1476='Field Check'!$C$56)*('Field Check'!$C$56&lt;&gt;"")+('Dvd Calendar'!$E$1476:$CZ$1476='Field Check'!$C$57)*('Field Check'!$C$57&lt;&gt;"")))/'AS51'!$B$3,"")))</f>
        <v/>
      </c>
      <c r="BC149" s="163">
        <f>IF(BC$13="","",IF($B149="","",IFERROR($C149*$D149*SUMPRODUCT(('Dvd Calendar'!$E$1471:$CZ$1471&gt;BC$12)*('Dvd Calendar'!$E$1471:$CZ$1471&lt;=BC$13)*'Dvd Calendar'!$E$1474:$CZ$1474*(('Dvd Calendar'!$E$1476:$CZ$1476='Field Check'!$C$56)*('Field Check'!$C$56&lt;&gt;"")+('Dvd Calendar'!$E$1476:$CZ$1476='Field Check'!$C$57)*('Field Check'!$C$57&lt;&gt;"")))/'AS51'!$B$3,"")))</f>
        <v/>
      </c>
      <c r="BD149" s="163">
        <f>IF(BD$13="","",IF($B149="","",IFERROR($C149*$D149*SUMPRODUCT(('Dvd Calendar'!$E$1471:$CZ$1471&gt;BD$12)*('Dvd Calendar'!$E$1471:$CZ$1471&lt;=BD$13)*'Dvd Calendar'!$E$1474:$CZ$1474*(('Dvd Calendar'!$E$1476:$CZ$1476='Field Check'!$C$56)*('Field Check'!$C$56&lt;&gt;"")+('Dvd Calendar'!$E$1476:$CZ$1476='Field Check'!$C$57)*('Field Check'!$C$57&lt;&gt;"")))/'AS51'!$B$3,"")))</f>
        <v/>
      </c>
      <c r="BE149" s="163">
        <f>IF(BE$13="","",IF($B149="","",IFERROR($C149*$D149*SUMPRODUCT(('Dvd Calendar'!$E$1471:$CZ$1471&gt;BE$12)*('Dvd Calendar'!$E$1471:$CZ$1471&lt;=BE$13)*'Dvd Calendar'!$E$1474:$CZ$1474*(('Dvd Calendar'!$E$1476:$CZ$1476='Field Check'!$C$56)*('Field Check'!$C$56&lt;&gt;"")+('Dvd Calendar'!$E$1476:$CZ$1476='Field Check'!$C$57)*('Field Check'!$C$57&lt;&gt;"")))/'AS51'!$B$3,"")))</f>
        <v/>
      </c>
      <c r="BF149" s="163">
        <f>IF(BF$13="","",IF($B149="","",IFERROR($C149*$D149*SUMPRODUCT(('Dvd Calendar'!$E$1471:$CZ$1471&gt;BF$12)*('Dvd Calendar'!$E$1471:$CZ$1471&lt;=BF$13)*'Dvd Calendar'!$E$1474:$CZ$1474*(('Dvd Calendar'!$E$1476:$CZ$1476='Field Check'!$C$56)*('Field Check'!$C$56&lt;&gt;"")+('Dvd Calendar'!$E$1476:$CZ$1476='Field Check'!$C$57)*('Field Check'!$C$57&lt;&gt;"")))/'AS51'!$B$3,"")))</f>
        <v/>
      </c>
      <c r="BH149" s="163">
        <f>IF(BH$13="","",IF($B149="","",IFERROR(AQ149*$E149/100,"")))</f>
        <v/>
      </c>
      <c r="BI149" s="163">
        <f>IF(BI$13="","",IF($B149="","",IFERROR(AR149*$E149/100,"")))</f>
        <v/>
      </c>
      <c r="BJ149" s="163">
        <f>IF(BJ$13="","",IF($B149="","",IFERROR(AS149*$E149/100,"")))</f>
        <v/>
      </c>
      <c r="BK149" s="163">
        <f>IF(BK$13="","",IF($B149="","",IFERROR(AT149*$E149/100,"")))</f>
        <v/>
      </c>
      <c r="BL149" s="163">
        <f>IF(BL$13="","",IF($B149="","",IFERROR(AU149*$E149/100,"")))</f>
        <v/>
      </c>
      <c r="BM149" s="163">
        <f>IF(BM$13="","",IF($B149="","",IFERROR(AV149*$E149/100,"")))</f>
        <v/>
      </c>
      <c r="BN149" s="163">
        <f>IF(BN$13="","",IF($B149="","",IFERROR(AW149*$E149/100,"")))</f>
        <v/>
      </c>
      <c r="BO149" s="163">
        <f>IF(BO$13="","",IF($B149="","",IFERROR(AX149*$E149/100,"")))</f>
        <v/>
      </c>
      <c r="BP149" s="163">
        <f>IF(BP$13="","",IF($B149="","",IFERROR(AY149*$E149/100,"")))</f>
        <v/>
      </c>
      <c r="BQ149" s="163">
        <f>IF(BQ$13="","",IF($B149="","",IFERROR(AZ149*$E149/100,"")))</f>
        <v/>
      </c>
      <c r="BR149" s="163">
        <f>IF(BR$13="","",IF($B149="","",IFERROR(BA149*$E149/100,"")))</f>
        <v/>
      </c>
      <c r="BS149" s="163">
        <f>IF(BS$13="","",IF($B149="","",IFERROR(BB149*$E149/100,"")))</f>
        <v/>
      </c>
      <c r="BT149" s="163">
        <f>IF(BT$13="","",IF($B149="","",IFERROR(BC149*$E149/100,"")))</f>
        <v/>
      </c>
      <c r="BU149" s="163">
        <f>IF(BU$13="","",IF($B149="","",IFERROR(BD149*$E149/100,"")))</f>
        <v/>
      </c>
      <c r="BV149" s="163">
        <f>IF(BV$13="","",IF($B149="","",IFERROR(BE149*$E149/100,"")))</f>
        <v/>
      </c>
      <c r="BW149" s="163">
        <f>IF(BW$13="","",IF($B149="","",IFERROR(BF149*$E149/100,"")))</f>
        <v/>
      </c>
    </row>
    <row r="150">
      <c r="B150" s="126">
        <f>IF('AS51'!$C$140="","",'AS51'!$C$140)</f>
        <v/>
      </c>
      <c r="C150" s="74">
        <f>IF('AS51'!$B$140="","",'AS51'!$B$140)</f>
        <v/>
      </c>
      <c r="D150" s="75">
        <f>IFERROR('AS51'!$Q$140,1)</f>
        <v/>
      </c>
      <c r="E150" s="76">
        <f>IF($B150="","",IF(ISNUMBER('AS51'!$I$140),'AS51'!$I$140,'Index Summary'!$C$7))</f>
        <v/>
      </c>
      <c r="F150" s="77">
        <f>IF(F$13="","",IF($B150="","",IFERROR($C150*$D150*IF((Override!$C$4="ON")*(COUNTIFS(Override!$B$11:$B$40,$B150,Override!$D$11:$D$40,1,Override!$E$11:$E$40,"&gt;=0")-COUNTIFS(Override!$B$11:$B$40,$B150,Override!$D$11:$D$40,1,Override!$E$11:$E$40,"&gt;=0",Override!$C$11:$C$40,"MXAU"))&gt;0,SUMIFS(Override!$E$11:$E$40,Override!$B$11:$B$40,$B150,Override!$D$11:$D$40,1)-SUMIFS(Override!$E$11:$E$40,Override!$B$11:$B$40,$B150,Override!$D$11:$D$40,1,Override!$C$11:$C$40,"MXAU"),Override!$C$185)/'AS51'!$B$3,"")))</f>
        <v/>
      </c>
      <c r="G150" s="77">
        <f>IF(G$13="","",IF($B150="","",IFERROR($C150*$D150*IF((Override!$C$4="ON")*(COUNTIFS(Override!$B$11:$B$40,$B150,Override!$D$11:$D$40,2,Override!$E$11:$E$40,"&gt;=0")-COUNTIFS(Override!$B$11:$B$40,$B150,Override!$D$11:$D$40,2,Override!$E$11:$E$40,"&gt;=0",Override!$C$11:$C$40,"MXAU"))&gt;0,SUMIFS(Override!$E$11:$E$40,Override!$B$11:$B$40,$B150,Override!$D$11:$D$40,2)-SUMIFS(Override!$E$11:$E$40,Override!$B$11:$B$40,$B150,Override!$D$11:$D$40,2,Override!$C$11:$C$40,"MXAU"),Override!$D$185)/'AS51'!$B$3,"")))</f>
        <v/>
      </c>
      <c r="H150" s="77">
        <f>IF(H$13="","",IF($B150="","",IFERROR($C150*$D150*IF((Override!$C$4="ON")*(COUNTIFS(Override!$B$11:$B$40,$B150,Override!$D$11:$D$40,3,Override!$E$11:$E$40,"&gt;=0")-COUNTIFS(Override!$B$11:$B$40,$B150,Override!$D$11:$D$40,3,Override!$E$11:$E$40,"&gt;=0",Override!$C$11:$C$40,"MXAU"))&gt;0,SUMIFS(Override!$E$11:$E$40,Override!$B$11:$B$40,$B150,Override!$D$11:$D$40,3)-SUMIFS(Override!$E$11:$E$40,Override!$B$11:$B$40,$B150,Override!$D$11:$D$40,3,Override!$C$11:$C$40,"MXAU"),Override!$E$185)/'AS51'!$B$3,"")))</f>
        <v/>
      </c>
      <c r="I150" s="77">
        <f>IF(I$13="","",IF($B150="","",IFERROR($C150*$D150*IF((Override!$C$4="ON")*(COUNTIFS(Override!$B$11:$B$40,$B150,Override!$D$11:$D$40,4,Override!$E$11:$E$40,"&gt;=0")-COUNTIFS(Override!$B$11:$B$40,$B150,Override!$D$11:$D$40,4,Override!$E$11:$E$40,"&gt;=0",Override!$C$11:$C$40,"MXAU"))&gt;0,SUMIFS(Override!$E$11:$E$40,Override!$B$11:$B$40,$B150,Override!$D$11:$D$40,4)-SUMIFS(Override!$E$11:$E$40,Override!$B$11:$B$40,$B150,Override!$D$11:$D$40,4,Override!$C$11:$C$40,"MXAU"),Override!$F$185)/'AS51'!$B$3,"")))</f>
        <v/>
      </c>
      <c r="J150" s="77">
        <f>IF(J$13="","",IF($B150="","",IFERROR($C150*$D150*IF((Override!$C$4="ON")*(COUNTIFS(Override!$B$11:$B$40,$B150,Override!$D$11:$D$40,5,Override!$E$11:$E$40,"&gt;=0")-COUNTIFS(Override!$B$11:$B$40,$B150,Override!$D$11:$D$40,5,Override!$E$11:$E$40,"&gt;=0",Override!$C$11:$C$40,"MXAU"))&gt;0,SUMIFS(Override!$E$11:$E$40,Override!$B$11:$B$40,$B150,Override!$D$11:$D$40,5)-SUMIFS(Override!$E$11:$E$40,Override!$B$11:$B$40,$B150,Override!$D$11:$D$40,5,Override!$C$11:$C$40,"MXAU"),Override!$G$185)/'AS51'!$B$3,"")))</f>
        <v/>
      </c>
      <c r="K150" s="77">
        <f>IF(K$13="","",IF($B150="","",IFERROR($C150*$D150*IF((Override!$C$4="ON")*(COUNTIFS(Override!$B$11:$B$40,$B150,Override!$D$11:$D$40,6,Override!$E$11:$E$40,"&gt;=0")-COUNTIFS(Override!$B$11:$B$40,$B150,Override!$D$11:$D$40,6,Override!$E$11:$E$40,"&gt;=0",Override!$C$11:$C$40,"MXAU"))&gt;0,SUMIFS(Override!$E$11:$E$40,Override!$B$11:$B$40,$B150,Override!$D$11:$D$40,6)-SUMIFS(Override!$E$11:$E$40,Override!$B$11:$B$40,$B150,Override!$D$11:$D$40,6,Override!$C$11:$C$40,"MXAU"),Override!$H$185)/'AS51'!$B$3,"")))</f>
        <v/>
      </c>
      <c r="L150" s="77">
        <f>IF(L$13="","",IF($B150="","",IFERROR($C150*$D150*IF((Override!$C$4="ON")*(COUNTIFS(Override!$B$11:$B$40,$B150,Override!$D$11:$D$40,7,Override!$E$11:$E$40,"&gt;=0")-COUNTIFS(Override!$B$11:$B$40,$B150,Override!$D$11:$D$40,7,Override!$E$11:$E$40,"&gt;=0",Override!$C$11:$C$40,"MXAU"))&gt;0,SUMIFS(Override!$E$11:$E$40,Override!$B$11:$B$40,$B150,Override!$D$11:$D$40,7)-SUMIFS(Override!$E$11:$E$40,Override!$B$11:$B$40,$B150,Override!$D$11:$D$40,7,Override!$C$11:$C$40,"MXAU"),Override!$I$185)/'AS51'!$B$3,"")))</f>
        <v/>
      </c>
      <c r="M150" s="77">
        <f>IF(M$13="","",IF($B150="","",IFERROR($C150*$D150*IF((Override!$C$4="ON")*(COUNTIFS(Override!$B$11:$B$40,$B150,Override!$D$11:$D$40,8,Override!$E$11:$E$40,"&gt;=0")-COUNTIFS(Override!$B$11:$B$40,$B150,Override!$D$11:$D$40,8,Override!$E$11:$E$40,"&gt;=0",Override!$C$11:$C$40,"MXAU"))&gt;0,SUMIFS(Override!$E$11:$E$40,Override!$B$11:$B$40,$B150,Override!$D$11:$D$40,8)-SUMIFS(Override!$E$11:$E$40,Override!$B$11:$B$40,$B150,Override!$D$11:$D$40,8,Override!$C$11:$C$40,"MXAU"),Override!$J$185)/'AS51'!$B$3,"")))</f>
        <v/>
      </c>
      <c r="N150" s="77">
        <f>IF(N$13="","",IF($B150="","",IFERROR($C150*$D150*IF((Override!$C$4="ON")*(COUNTIFS(Override!$B$11:$B$40,$B150,Override!$D$11:$D$40,9,Override!$E$11:$E$40,"&gt;=0")-COUNTIFS(Override!$B$11:$B$40,$B150,Override!$D$11:$D$40,9,Override!$E$11:$E$40,"&gt;=0",Override!$C$11:$C$40,"MXAU"))&gt;0,SUMIFS(Override!$E$11:$E$40,Override!$B$11:$B$40,$B150,Override!$D$11:$D$40,9)-SUMIFS(Override!$E$11:$E$40,Override!$B$11:$B$40,$B150,Override!$D$11:$D$40,9,Override!$C$11:$C$40,"MXAU"),Override!$K$185)/'AS51'!$B$3,"")))</f>
        <v/>
      </c>
      <c r="O150" s="77">
        <f>IF(O$13="","",IF($B150="","",IFERROR($C150*$D150*IF((Override!$C$4="ON")*(COUNTIFS(Override!$B$11:$B$40,$B150,Override!$D$11:$D$40,10,Override!$E$11:$E$40,"&gt;=0")-COUNTIFS(Override!$B$11:$B$40,$B150,Override!$D$11:$D$40,10,Override!$E$11:$E$40,"&gt;=0",Override!$C$11:$C$40,"MXAU"))&gt;0,SUMIFS(Override!$E$11:$E$40,Override!$B$11:$B$40,$B150,Override!$D$11:$D$40,10)-SUMIFS(Override!$E$11:$E$40,Override!$B$11:$B$40,$B150,Override!$D$11:$D$40,10,Override!$C$11:$C$40,"MXAU"),Override!$L$185)/'AS51'!$B$3,"")))</f>
        <v/>
      </c>
      <c r="P150" s="77">
        <f>IF(P$13="","",IF($B150="","",IFERROR($C150*$D150*IF((Override!$C$4="ON")*(COUNTIFS(Override!$B$11:$B$40,$B150,Override!$D$11:$D$40,11,Override!$E$11:$E$40,"&gt;=0")-COUNTIFS(Override!$B$11:$B$40,$B150,Override!$D$11:$D$40,11,Override!$E$11:$E$40,"&gt;=0",Override!$C$11:$C$40,"MXAU"))&gt;0,SUMIFS(Override!$E$11:$E$40,Override!$B$11:$B$40,$B150,Override!$D$11:$D$40,11)-SUMIFS(Override!$E$11:$E$40,Override!$B$11:$B$40,$B150,Override!$D$11:$D$40,11,Override!$C$11:$C$40,"MXAU"),Override!$M$185)/'AS51'!$B$3,"")))</f>
        <v/>
      </c>
      <c r="Q150" s="77">
        <f>IF(Q$13="","",IF($B150="","",IFERROR($C150*$D150*IF((Override!$C$4="ON")*(COUNTIFS(Override!$B$11:$B$40,$B150,Override!$D$11:$D$40,12,Override!$E$11:$E$40,"&gt;=0")-COUNTIFS(Override!$B$11:$B$40,$B150,Override!$D$11:$D$40,12,Override!$E$11:$E$40,"&gt;=0",Override!$C$11:$C$40,"MXAU"))&gt;0,SUMIFS(Override!$E$11:$E$40,Override!$B$11:$B$40,$B150,Override!$D$11:$D$40,12)-SUMIFS(Override!$E$11:$E$40,Override!$B$11:$B$40,$B150,Override!$D$11:$D$40,12,Override!$C$11:$C$40,"MXAU"),Override!$N$185)/'AS51'!$B$3,"")))</f>
        <v/>
      </c>
      <c r="R150" s="77">
        <f>IF(R$13="","",IF($B150="","",IFERROR($C150*$D150*IF((Override!$C$4="ON")*(COUNTIFS(Override!$B$11:$B$40,$B150,Override!$D$11:$D$40,13,Override!$E$11:$E$40,"&gt;=0")-COUNTIFS(Override!$B$11:$B$40,$B150,Override!$D$11:$D$40,13,Override!$E$11:$E$40,"&gt;=0",Override!$C$11:$C$40,"MXAU"))&gt;0,SUMIFS(Override!$E$11:$E$40,Override!$B$11:$B$40,$B150,Override!$D$11:$D$40,13)-SUMIFS(Override!$E$11:$E$40,Override!$B$11:$B$40,$B150,Override!$D$11:$D$40,13,Override!$C$11:$C$40,"MXAU"),Override!$O$185)/'AS51'!$B$3,"")))</f>
        <v/>
      </c>
      <c r="S150" s="77">
        <f>IF(S$13="","",IF($B150="","",IFERROR($C150*$D150*IF((Override!$C$4="ON")*(COUNTIFS(Override!$B$11:$B$40,$B150,Override!$D$11:$D$40,14,Override!$E$11:$E$40,"&gt;=0")-COUNTIFS(Override!$B$11:$B$40,$B150,Override!$D$11:$D$40,14,Override!$E$11:$E$40,"&gt;=0",Override!$C$11:$C$40,"MXAU"))&gt;0,SUMIFS(Override!$E$11:$E$40,Override!$B$11:$B$40,$B150,Override!$D$11:$D$40,14)-SUMIFS(Override!$E$11:$E$40,Override!$B$11:$B$40,$B150,Override!$D$11:$D$40,14,Override!$C$11:$C$40,"MXAU"),Override!$P$185)/'AS51'!$B$3,"")))</f>
        <v/>
      </c>
      <c r="T150" s="77">
        <f>IF(T$13="","",IF($B150="","",IFERROR($C150*$D150*IF((Override!$C$4="ON")*(COUNTIFS(Override!$B$11:$B$40,$B150,Override!$D$11:$D$40,15,Override!$E$11:$E$40,"&gt;=0")-COUNTIFS(Override!$B$11:$B$40,$B150,Override!$D$11:$D$40,15,Override!$E$11:$E$40,"&gt;=0",Override!$C$11:$C$40,"MXAU"))&gt;0,SUMIFS(Override!$E$11:$E$40,Override!$B$11:$B$40,$B150,Override!$D$11:$D$40,15)-SUMIFS(Override!$E$11:$E$40,Override!$B$11:$B$40,$B150,Override!$D$11:$D$40,15,Override!$C$11:$C$40,"MXAU"),Override!$Q$185)/'AS51'!$B$3,"")))</f>
        <v/>
      </c>
      <c r="U150" s="77">
        <f>IF(U$13="","",IF($B150="","",IFERROR($C150*$D150*IF((Override!$C$4="ON")*(COUNTIFS(Override!$B$11:$B$40,$B150,Override!$D$11:$D$40,16,Override!$E$11:$E$40,"&gt;=0")-COUNTIFS(Override!$B$11:$B$40,$B150,Override!$D$11:$D$40,16,Override!$E$11:$E$40,"&gt;=0",Override!$C$11:$C$40,"MXAU"))&gt;0,SUMIFS(Override!$E$11:$E$40,Override!$B$11:$B$40,$B150,Override!$D$11:$D$40,16)-SUMIFS(Override!$E$11:$E$40,Override!$B$11:$B$40,$B150,Override!$D$11:$D$40,16,Override!$C$11:$C$40,"MXAU"),Override!$R$185)/'AS51'!$B$3,"")))</f>
        <v/>
      </c>
      <c r="W150" s="77">
        <f>IF(W$13="","",IF($B150="","",IFERROR(F150*$E150/100,"")))</f>
        <v/>
      </c>
      <c r="X150" s="77">
        <f>IF(X$13="","",IF($B150="","",IFERROR(G150*$E150/100,"")))</f>
        <v/>
      </c>
      <c r="Y150" s="77">
        <f>IF(Y$13="","",IF($B150="","",IFERROR(H150*$E150/100,"")))</f>
        <v/>
      </c>
      <c r="Z150" s="77">
        <f>IF(Z$13="","",IF($B150="","",IFERROR(I150*$E150/100,"")))</f>
        <v/>
      </c>
      <c r="AA150" s="77">
        <f>IF(AA$13="","",IF($B150="","",IFERROR(J150*$E150/100,"")))</f>
        <v/>
      </c>
      <c r="AB150" s="77">
        <f>IF(AB$13="","",IF($B150="","",IFERROR(K150*$E150/100,"")))</f>
        <v/>
      </c>
      <c r="AC150" s="77">
        <f>IF(AC$13="","",IF($B150="","",IFERROR(L150*$E150/100,"")))</f>
        <v/>
      </c>
      <c r="AD150" s="77">
        <f>IF(AD$13="","",IF($B150="","",IFERROR(M150*$E150/100,"")))</f>
        <v/>
      </c>
      <c r="AE150" s="77">
        <f>IF(AE$13="","",IF($B150="","",IFERROR(N150*$E150/100,"")))</f>
        <v/>
      </c>
      <c r="AF150" s="77">
        <f>IF(AF$13="","",IF($B150="","",IFERROR(O150*$E150/100,"")))</f>
        <v/>
      </c>
      <c r="AG150" s="77">
        <f>IF(AG$13="","",IF($B150="","",IFERROR(P150*$E150/100,"")))</f>
        <v/>
      </c>
      <c r="AH150" s="77">
        <f>IF(AH$13="","",IF($B150="","",IFERROR(Q150*$E150/100,"")))</f>
        <v/>
      </c>
      <c r="AI150" s="77">
        <f>IF(AI$13="","",IF($B150="","",IFERROR(R150*$E150/100,"")))</f>
        <v/>
      </c>
      <c r="AJ150" s="77">
        <f>IF(AJ$13="","",IF($B150="","",IFERROR(S150*$E150/100,"")))</f>
        <v/>
      </c>
      <c r="AK150" s="77">
        <f>IF(AK$13="","",IF($B150="","",IFERROR(T150*$E150/100,"")))</f>
        <v/>
      </c>
      <c r="AL150" s="77">
        <f>IF(AL$13="","",IF($B150="","",IFERROR(U150*$E150/100,"")))</f>
        <v/>
      </c>
      <c r="AN150" s="77">
        <f>IF($B150="","",SUMIF($F$13:$U$13,"&lt;="&amp;Sector!$D$51,$F150:$U150))</f>
        <v/>
      </c>
      <c r="AO150" s="77">
        <f>IF($B150="","",SUMIF($W$13:$AL$13,"&lt;="&amp;Sector!$D$51,$W150:$AL150))</f>
        <v/>
      </c>
      <c r="AQ150" s="163">
        <f>IF(AQ$13="","",IF($B150="","",IFERROR($C150*$D150*SUMPRODUCT(('Dvd Calendar'!$E$1482:$CZ$1482&gt;AQ$12)*('Dvd Calendar'!$E$1482:$CZ$1482&lt;=AQ$13)*'Dvd Calendar'!$E$1485:$CZ$1485*(('Dvd Calendar'!$E$1487:$CZ$1487='Field Check'!$C$56)*('Field Check'!$C$56&lt;&gt;"")+('Dvd Calendar'!$E$1487:$CZ$1487='Field Check'!$C$57)*('Field Check'!$C$57&lt;&gt;"")))/'AS51'!$B$3,"")))</f>
        <v/>
      </c>
      <c r="AR150" s="163">
        <f>IF(AR$13="","",IF($B150="","",IFERROR($C150*$D150*SUMPRODUCT(('Dvd Calendar'!$E$1482:$CZ$1482&gt;AR$12)*('Dvd Calendar'!$E$1482:$CZ$1482&lt;=AR$13)*'Dvd Calendar'!$E$1485:$CZ$1485*(('Dvd Calendar'!$E$1487:$CZ$1487='Field Check'!$C$56)*('Field Check'!$C$56&lt;&gt;"")+('Dvd Calendar'!$E$1487:$CZ$1487='Field Check'!$C$57)*('Field Check'!$C$57&lt;&gt;"")))/'AS51'!$B$3,"")))</f>
        <v/>
      </c>
      <c r="AS150" s="163">
        <f>IF(AS$13="","",IF($B150="","",IFERROR($C150*$D150*SUMPRODUCT(('Dvd Calendar'!$E$1482:$CZ$1482&gt;AS$12)*('Dvd Calendar'!$E$1482:$CZ$1482&lt;=AS$13)*'Dvd Calendar'!$E$1485:$CZ$1485*(('Dvd Calendar'!$E$1487:$CZ$1487='Field Check'!$C$56)*('Field Check'!$C$56&lt;&gt;"")+('Dvd Calendar'!$E$1487:$CZ$1487='Field Check'!$C$57)*('Field Check'!$C$57&lt;&gt;"")))/'AS51'!$B$3,"")))</f>
        <v/>
      </c>
      <c r="AT150" s="163">
        <f>IF(AT$13="","",IF($B150="","",IFERROR($C150*$D150*SUMPRODUCT(('Dvd Calendar'!$E$1482:$CZ$1482&gt;AT$12)*('Dvd Calendar'!$E$1482:$CZ$1482&lt;=AT$13)*'Dvd Calendar'!$E$1485:$CZ$1485*(('Dvd Calendar'!$E$1487:$CZ$1487='Field Check'!$C$56)*('Field Check'!$C$56&lt;&gt;"")+('Dvd Calendar'!$E$1487:$CZ$1487='Field Check'!$C$57)*('Field Check'!$C$57&lt;&gt;"")))/'AS51'!$B$3,"")))</f>
        <v/>
      </c>
      <c r="AU150" s="163">
        <f>IF(AU$13="","",IF($B150="","",IFERROR($C150*$D150*SUMPRODUCT(('Dvd Calendar'!$E$1482:$CZ$1482&gt;AU$12)*('Dvd Calendar'!$E$1482:$CZ$1482&lt;=AU$13)*'Dvd Calendar'!$E$1485:$CZ$1485*(('Dvd Calendar'!$E$1487:$CZ$1487='Field Check'!$C$56)*('Field Check'!$C$56&lt;&gt;"")+('Dvd Calendar'!$E$1487:$CZ$1487='Field Check'!$C$57)*('Field Check'!$C$57&lt;&gt;"")))/'AS51'!$B$3,"")))</f>
        <v/>
      </c>
      <c r="AV150" s="163">
        <f>IF(AV$13="","",IF($B150="","",IFERROR($C150*$D150*SUMPRODUCT(('Dvd Calendar'!$E$1482:$CZ$1482&gt;AV$12)*('Dvd Calendar'!$E$1482:$CZ$1482&lt;=AV$13)*'Dvd Calendar'!$E$1485:$CZ$1485*(('Dvd Calendar'!$E$1487:$CZ$1487='Field Check'!$C$56)*('Field Check'!$C$56&lt;&gt;"")+('Dvd Calendar'!$E$1487:$CZ$1487='Field Check'!$C$57)*('Field Check'!$C$57&lt;&gt;"")))/'AS51'!$B$3,"")))</f>
        <v/>
      </c>
      <c r="AW150" s="163">
        <f>IF(AW$13="","",IF($B150="","",IFERROR($C150*$D150*SUMPRODUCT(('Dvd Calendar'!$E$1482:$CZ$1482&gt;AW$12)*('Dvd Calendar'!$E$1482:$CZ$1482&lt;=AW$13)*'Dvd Calendar'!$E$1485:$CZ$1485*(('Dvd Calendar'!$E$1487:$CZ$1487='Field Check'!$C$56)*('Field Check'!$C$56&lt;&gt;"")+('Dvd Calendar'!$E$1487:$CZ$1487='Field Check'!$C$57)*('Field Check'!$C$57&lt;&gt;"")))/'AS51'!$B$3,"")))</f>
        <v/>
      </c>
      <c r="AX150" s="163">
        <f>IF(AX$13="","",IF($B150="","",IFERROR($C150*$D150*SUMPRODUCT(('Dvd Calendar'!$E$1482:$CZ$1482&gt;AX$12)*('Dvd Calendar'!$E$1482:$CZ$1482&lt;=AX$13)*'Dvd Calendar'!$E$1485:$CZ$1485*(('Dvd Calendar'!$E$1487:$CZ$1487='Field Check'!$C$56)*('Field Check'!$C$56&lt;&gt;"")+('Dvd Calendar'!$E$1487:$CZ$1487='Field Check'!$C$57)*('Field Check'!$C$57&lt;&gt;"")))/'AS51'!$B$3,"")))</f>
        <v/>
      </c>
      <c r="AY150" s="163">
        <f>IF(AY$13="","",IF($B150="","",IFERROR($C150*$D150*SUMPRODUCT(('Dvd Calendar'!$E$1482:$CZ$1482&gt;AY$12)*('Dvd Calendar'!$E$1482:$CZ$1482&lt;=AY$13)*'Dvd Calendar'!$E$1485:$CZ$1485*(('Dvd Calendar'!$E$1487:$CZ$1487='Field Check'!$C$56)*('Field Check'!$C$56&lt;&gt;"")+('Dvd Calendar'!$E$1487:$CZ$1487='Field Check'!$C$57)*('Field Check'!$C$57&lt;&gt;"")))/'AS51'!$B$3,"")))</f>
        <v/>
      </c>
      <c r="AZ150" s="163">
        <f>IF(AZ$13="","",IF($B150="","",IFERROR($C150*$D150*SUMPRODUCT(('Dvd Calendar'!$E$1482:$CZ$1482&gt;AZ$12)*('Dvd Calendar'!$E$1482:$CZ$1482&lt;=AZ$13)*'Dvd Calendar'!$E$1485:$CZ$1485*(('Dvd Calendar'!$E$1487:$CZ$1487='Field Check'!$C$56)*('Field Check'!$C$56&lt;&gt;"")+('Dvd Calendar'!$E$1487:$CZ$1487='Field Check'!$C$57)*('Field Check'!$C$57&lt;&gt;"")))/'AS51'!$B$3,"")))</f>
        <v/>
      </c>
      <c r="BA150" s="163">
        <f>IF(BA$13="","",IF($B150="","",IFERROR($C150*$D150*SUMPRODUCT(('Dvd Calendar'!$E$1482:$CZ$1482&gt;BA$12)*('Dvd Calendar'!$E$1482:$CZ$1482&lt;=BA$13)*'Dvd Calendar'!$E$1485:$CZ$1485*(('Dvd Calendar'!$E$1487:$CZ$1487='Field Check'!$C$56)*('Field Check'!$C$56&lt;&gt;"")+('Dvd Calendar'!$E$1487:$CZ$1487='Field Check'!$C$57)*('Field Check'!$C$57&lt;&gt;"")))/'AS51'!$B$3,"")))</f>
        <v/>
      </c>
      <c r="BB150" s="163">
        <f>IF(BB$13="","",IF($B150="","",IFERROR($C150*$D150*SUMPRODUCT(('Dvd Calendar'!$E$1482:$CZ$1482&gt;BB$12)*('Dvd Calendar'!$E$1482:$CZ$1482&lt;=BB$13)*'Dvd Calendar'!$E$1485:$CZ$1485*(('Dvd Calendar'!$E$1487:$CZ$1487='Field Check'!$C$56)*('Field Check'!$C$56&lt;&gt;"")+('Dvd Calendar'!$E$1487:$CZ$1487='Field Check'!$C$57)*('Field Check'!$C$57&lt;&gt;"")))/'AS51'!$B$3,"")))</f>
        <v/>
      </c>
      <c r="BC150" s="163">
        <f>IF(BC$13="","",IF($B150="","",IFERROR($C150*$D150*SUMPRODUCT(('Dvd Calendar'!$E$1482:$CZ$1482&gt;BC$12)*('Dvd Calendar'!$E$1482:$CZ$1482&lt;=BC$13)*'Dvd Calendar'!$E$1485:$CZ$1485*(('Dvd Calendar'!$E$1487:$CZ$1487='Field Check'!$C$56)*('Field Check'!$C$56&lt;&gt;"")+('Dvd Calendar'!$E$1487:$CZ$1487='Field Check'!$C$57)*('Field Check'!$C$57&lt;&gt;"")))/'AS51'!$B$3,"")))</f>
        <v/>
      </c>
      <c r="BD150" s="163">
        <f>IF(BD$13="","",IF($B150="","",IFERROR($C150*$D150*SUMPRODUCT(('Dvd Calendar'!$E$1482:$CZ$1482&gt;BD$12)*('Dvd Calendar'!$E$1482:$CZ$1482&lt;=BD$13)*'Dvd Calendar'!$E$1485:$CZ$1485*(('Dvd Calendar'!$E$1487:$CZ$1487='Field Check'!$C$56)*('Field Check'!$C$56&lt;&gt;"")+('Dvd Calendar'!$E$1487:$CZ$1487='Field Check'!$C$57)*('Field Check'!$C$57&lt;&gt;"")))/'AS51'!$B$3,"")))</f>
        <v/>
      </c>
      <c r="BE150" s="163">
        <f>IF(BE$13="","",IF($B150="","",IFERROR($C150*$D150*SUMPRODUCT(('Dvd Calendar'!$E$1482:$CZ$1482&gt;BE$12)*('Dvd Calendar'!$E$1482:$CZ$1482&lt;=BE$13)*'Dvd Calendar'!$E$1485:$CZ$1485*(('Dvd Calendar'!$E$1487:$CZ$1487='Field Check'!$C$56)*('Field Check'!$C$56&lt;&gt;"")+('Dvd Calendar'!$E$1487:$CZ$1487='Field Check'!$C$57)*('Field Check'!$C$57&lt;&gt;"")))/'AS51'!$B$3,"")))</f>
        <v/>
      </c>
      <c r="BF150" s="163">
        <f>IF(BF$13="","",IF($B150="","",IFERROR($C150*$D150*SUMPRODUCT(('Dvd Calendar'!$E$1482:$CZ$1482&gt;BF$12)*('Dvd Calendar'!$E$1482:$CZ$1482&lt;=BF$13)*'Dvd Calendar'!$E$1485:$CZ$1485*(('Dvd Calendar'!$E$1487:$CZ$1487='Field Check'!$C$56)*('Field Check'!$C$56&lt;&gt;"")+('Dvd Calendar'!$E$1487:$CZ$1487='Field Check'!$C$57)*('Field Check'!$C$57&lt;&gt;"")))/'AS51'!$B$3,"")))</f>
        <v/>
      </c>
      <c r="BH150" s="163">
        <f>IF(BH$13="","",IF($B150="","",IFERROR(AQ150*$E150/100,"")))</f>
        <v/>
      </c>
      <c r="BI150" s="163">
        <f>IF(BI$13="","",IF($B150="","",IFERROR(AR150*$E150/100,"")))</f>
        <v/>
      </c>
      <c r="BJ150" s="163">
        <f>IF(BJ$13="","",IF($B150="","",IFERROR(AS150*$E150/100,"")))</f>
        <v/>
      </c>
      <c r="BK150" s="163">
        <f>IF(BK$13="","",IF($B150="","",IFERROR(AT150*$E150/100,"")))</f>
        <v/>
      </c>
      <c r="BL150" s="163">
        <f>IF(BL$13="","",IF($B150="","",IFERROR(AU150*$E150/100,"")))</f>
        <v/>
      </c>
      <c r="BM150" s="163">
        <f>IF(BM$13="","",IF($B150="","",IFERROR(AV150*$E150/100,"")))</f>
        <v/>
      </c>
      <c r="BN150" s="163">
        <f>IF(BN$13="","",IF($B150="","",IFERROR(AW150*$E150/100,"")))</f>
        <v/>
      </c>
      <c r="BO150" s="163">
        <f>IF(BO$13="","",IF($B150="","",IFERROR(AX150*$E150/100,"")))</f>
        <v/>
      </c>
      <c r="BP150" s="163">
        <f>IF(BP$13="","",IF($B150="","",IFERROR(AY150*$E150/100,"")))</f>
        <v/>
      </c>
      <c r="BQ150" s="163">
        <f>IF(BQ$13="","",IF($B150="","",IFERROR(AZ150*$E150/100,"")))</f>
        <v/>
      </c>
      <c r="BR150" s="163">
        <f>IF(BR$13="","",IF($B150="","",IFERROR(BA150*$E150/100,"")))</f>
        <v/>
      </c>
      <c r="BS150" s="163">
        <f>IF(BS$13="","",IF($B150="","",IFERROR(BB150*$E150/100,"")))</f>
        <v/>
      </c>
      <c r="BT150" s="163">
        <f>IF(BT$13="","",IF($B150="","",IFERROR(BC150*$E150/100,"")))</f>
        <v/>
      </c>
      <c r="BU150" s="163">
        <f>IF(BU$13="","",IF($B150="","",IFERROR(BD150*$E150/100,"")))</f>
        <v/>
      </c>
      <c r="BV150" s="163">
        <f>IF(BV$13="","",IF($B150="","",IFERROR(BE150*$E150/100,"")))</f>
        <v/>
      </c>
      <c r="BW150" s="163">
        <f>IF(BW$13="","",IF($B150="","",IFERROR(BF150*$E150/100,"")))</f>
        <v/>
      </c>
    </row>
    <row r="151">
      <c r="B151" s="126">
        <f>IF('AS51'!$C$141="","",'AS51'!$C$141)</f>
        <v/>
      </c>
      <c r="C151" s="74">
        <f>IF('AS51'!$B$141="","",'AS51'!$B$141)</f>
        <v/>
      </c>
      <c r="D151" s="75">
        <f>IFERROR('AS51'!$Q$141,1)</f>
        <v/>
      </c>
      <c r="E151" s="76">
        <f>IF($B151="","",IF(ISNUMBER('AS51'!$I$141),'AS51'!$I$141,'Index Summary'!$C$7))</f>
        <v/>
      </c>
      <c r="F151" s="77">
        <f>IF(F$13="","",IF($B151="","",IFERROR($C151*$D151*IF((Override!$C$4="ON")*(COUNTIFS(Override!$B$11:$B$40,$B151,Override!$D$11:$D$40,1,Override!$E$11:$E$40,"&gt;=0")-COUNTIFS(Override!$B$11:$B$40,$B151,Override!$D$11:$D$40,1,Override!$E$11:$E$40,"&gt;=0",Override!$C$11:$C$40,"MXAU"))&gt;0,SUMIFS(Override!$E$11:$E$40,Override!$B$11:$B$40,$B151,Override!$D$11:$D$40,1)-SUMIFS(Override!$E$11:$E$40,Override!$B$11:$B$40,$B151,Override!$D$11:$D$40,1,Override!$C$11:$C$40,"MXAU"),Override!$C$186)/'AS51'!$B$3,"")))</f>
        <v/>
      </c>
      <c r="G151" s="77">
        <f>IF(G$13="","",IF($B151="","",IFERROR($C151*$D151*IF((Override!$C$4="ON")*(COUNTIFS(Override!$B$11:$B$40,$B151,Override!$D$11:$D$40,2,Override!$E$11:$E$40,"&gt;=0")-COUNTIFS(Override!$B$11:$B$40,$B151,Override!$D$11:$D$40,2,Override!$E$11:$E$40,"&gt;=0",Override!$C$11:$C$40,"MXAU"))&gt;0,SUMIFS(Override!$E$11:$E$40,Override!$B$11:$B$40,$B151,Override!$D$11:$D$40,2)-SUMIFS(Override!$E$11:$E$40,Override!$B$11:$B$40,$B151,Override!$D$11:$D$40,2,Override!$C$11:$C$40,"MXAU"),Override!$D$186)/'AS51'!$B$3,"")))</f>
        <v/>
      </c>
      <c r="H151" s="77">
        <f>IF(H$13="","",IF($B151="","",IFERROR($C151*$D151*IF((Override!$C$4="ON")*(COUNTIFS(Override!$B$11:$B$40,$B151,Override!$D$11:$D$40,3,Override!$E$11:$E$40,"&gt;=0")-COUNTIFS(Override!$B$11:$B$40,$B151,Override!$D$11:$D$40,3,Override!$E$11:$E$40,"&gt;=0",Override!$C$11:$C$40,"MXAU"))&gt;0,SUMIFS(Override!$E$11:$E$40,Override!$B$11:$B$40,$B151,Override!$D$11:$D$40,3)-SUMIFS(Override!$E$11:$E$40,Override!$B$11:$B$40,$B151,Override!$D$11:$D$40,3,Override!$C$11:$C$40,"MXAU"),Override!$E$186)/'AS51'!$B$3,"")))</f>
        <v/>
      </c>
      <c r="I151" s="77">
        <f>IF(I$13="","",IF($B151="","",IFERROR($C151*$D151*IF((Override!$C$4="ON")*(COUNTIFS(Override!$B$11:$B$40,$B151,Override!$D$11:$D$40,4,Override!$E$11:$E$40,"&gt;=0")-COUNTIFS(Override!$B$11:$B$40,$B151,Override!$D$11:$D$40,4,Override!$E$11:$E$40,"&gt;=0",Override!$C$11:$C$40,"MXAU"))&gt;0,SUMIFS(Override!$E$11:$E$40,Override!$B$11:$B$40,$B151,Override!$D$11:$D$40,4)-SUMIFS(Override!$E$11:$E$40,Override!$B$11:$B$40,$B151,Override!$D$11:$D$40,4,Override!$C$11:$C$40,"MXAU"),Override!$F$186)/'AS51'!$B$3,"")))</f>
        <v/>
      </c>
      <c r="J151" s="77">
        <f>IF(J$13="","",IF($B151="","",IFERROR($C151*$D151*IF((Override!$C$4="ON")*(COUNTIFS(Override!$B$11:$B$40,$B151,Override!$D$11:$D$40,5,Override!$E$11:$E$40,"&gt;=0")-COUNTIFS(Override!$B$11:$B$40,$B151,Override!$D$11:$D$40,5,Override!$E$11:$E$40,"&gt;=0",Override!$C$11:$C$40,"MXAU"))&gt;0,SUMIFS(Override!$E$11:$E$40,Override!$B$11:$B$40,$B151,Override!$D$11:$D$40,5)-SUMIFS(Override!$E$11:$E$40,Override!$B$11:$B$40,$B151,Override!$D$11:$D$40,5,Override!$C$11:$C$40,"MXAU"),Override!$G$186)/'AS51'!$B$3,"")))</f>
        <v/>
      </c>
      <c r="K151" s="77">
        <f>IF(K$13="","",IF($B151="","",IFERROR($C151*$D151*IF((Override!$C$4="ON")*(COUNTIFS(Override!$B$11:$B$40,$B151,Override!$D$11:$D$40,6,Override!$E$11:$E$40,"&gt;=0")-COUNTIFS(Override!$B$11:$B$40,$B151,Override!$D$11:$D$40,6,Override!$E$11:$E$40,"&gt;=0",Override!$C$11:$C$40,"MXAU"))&gt;0,SUMIFS(Override!$E$11:$E$40,Override!$B$11:$B$40,$B151,Override!$D$11:$D$40,6)-SUMIFS(Override!$E$11:$E$40,Override!$B$11:$B$40,$B151,Override!$D$11:$D$40,6,Override!$C$11:$C$40,"MXAU"),Override!$H$186)/'AS51'!$B$3,"")))</f>
        <v/>
      </c>
      <c r="L151" s="77">
        <f>IF(L$13="","",IF($B151="","",IFERROR($C151*$D151*IF((Override!$C$4="ON")*(COUNTIFS(Override!$B$11:$B$40,$B151,Override!$D$11:$D$40,7,Override!$E$11:$E$40,"&gt;=0")-COUNTIFS(Override!$B$11:$B$40,$B151,Override!$D$11:$D$40,7,Override!$E$11:$E$40,"&gt;=0",Override!$C$11:$C$40,"MXAU"))&gt;0,SUMIFS(Override!$E$11:$E$40,Override!$B$11:$B$40,$B151,Override!$D$11:$D$40,7)-SUMIFS(Override!$E$11:$E$40,Override!$B$11:$B$40,$B151,Override!$D$11:$D$40,7,Override!$C$11:$C$40,"MXAU"),Override!$I$186)/'AS51'!$B$3,"")))</f>
        <v/>
      </c>
      <c r="M151" s="77">
        <f>IF(M$13="","",IF($B151="","",IFERROR($C151*$D151*IF((Override!$C$4="ON")*(COUNTIFS(Override!$B$11:$B$40,$B151,Override!$D$11:$D$40,8,Override!$E$11:$E$40,"&gt;=0")-COUNTIFS(Override!$B$11:$B$40,$B151,Override!$D$11:$D$40,8,Override!$E$11:$E$40,"&gt;=0",Override!$C$11:$C$40,"MXAU"))&gt;0,SUMIFS(Override!$E$11:$E$40,Override!$B$11:$B$40,$B151,Override!$D$11:$D$40,8)-SUMIFS(Override!$E$11:$E$40,Override!$B$11:$B$40,$B151,Override!$D$11:$D$40,8,Override!$C$11:$C$40,"MXAU"),Override!$J$186)/'AS51'!$B$3,"")))</f>
        <v/>
      </c>
      <c r="N151" s="77">
        <f>IF(N$13="","",IF($B151="","",IFERROR($C151*$D151*IF((Override!$C$4="ON")*(COUNTIFS(Override!$B$11:$B$40,$B151,Override!$D$11:$D$40,9,Override!$E$11:$E$40,"&gt;=0")-COUNTIFS(Override!$B$11:$B$40,$B151,Override!$D$11:$D$40,9,Override!$E$11:$E$40,"&gt;=0",Override!$C$11:$C$40,"MXAU"))&gt;0,SUMIFS(Override!$E$11:$E$40,Override!$B$11:$B$40,$B151,Override!$D$11:$D$40,9)-SUMIFS(Override!$E$11:$E$40,Override!$B$11:$B$40,$B151,Override!$D$11:$D$40,9,Override!$C$11:$C$40,"MXAU"),Override!$K$186)/'AS51'!$B$3,"")))</f>
        <v/>
      </c>
      <c r="O151" s="77">
        <f>IF(O$13="","",IF($B151="","",IFERROR($C151*$D151*IF((Override!$C$4="ON")*(COUNTIFS(Override!$B$11:$B$40,$B151,Override!$D$11:$D$40,10,Override!$E$11:$E$40,"&gt;=0")-COUNTIFS(Override!$B$11:$B$40,$B151,Override!$D$11:$D$40,10,Override!$E$11:$E$40,"&gt;=0",Override!$C$11:$C$40,"MXAU"))&gt;0,SUMIFS(Override!$E$11:$E$40,Override!$B$11:$B$40,$B151,Override!$D$11:$D$40,10)-SUMIFS(Override!$E$11:$E$40,Override!$B$11:$B$40,$B151,Override!$D$11:$D$40,10,Override!$C$11:$C$40,"MXAU"),Override!$L$186)/'AS51'!$B$3,"")))</f>
        <v/>
      </c>
      <c r="P151" s="77">
        <f>IF(P$13="","",IF($B151="","",IFERROR($C151*$D151*IF((Override!$C$4="ON")*(COUNTIFS(Override!$B$11:$B$40,$B151,Override!$D$11:$D$40,11,Override!$E$11:$E$40,"&gt;=0")-COUNTIFS(Override!$B$11:$B$40,$B151,Override!$D$11:$D$40,11,Override!$E$11:$E$40,"&gt;=0",Override!$C$11:$C$40,"MXAU"))&gt;0,SUMIFS(Override!$E$11:$E$40,Override!$B$11:$B$40,$B151,Override!$D$11:$D$40,11)-SUMIFS(Override!$E$11:$E$40,Override!$B$11:$B$40,$B151,Override!$D$11:$D$40,11,Override!$C$11:$C$40,"MXAU"),Override!$M$186)/'AS51'!$B$3,"")))</f>
        <v/>
      </c>
      <c r="Q151" s="77">
        <f>IF(Q$13="","",IF($B151="","",IFERROR($C151*$D151*IF((Override!$C$4="ON")*(COUNTIFS(Override!$B$11:$B$40,$B151,Override!$D$11:$D$40,12,Override!$E$11:$E$40,"&gt;=0")-COUNTIFS(Override!$B$11:$B$40,$B151,Override!$D$11:$D$40,12,Override!$E$11:$E$40,"&gt;=0",Override!$C$11:$C$40,"MXAU"))&gt;0,SUMIFS(Override!$E$11:$E$40,Override!$B$11:$B$40,$B151,Override!$D$11:$D$40,12)-SUMIFS(Override!$E$11:$E$40,Override!$B$11:$B$40,$B151,Override!$D$11:$D$40,12,Override!$C$11:$C$40,"MXAU"),Override!$N$186)/'AS51'!$B$3,"")))</f>
        <v/>
      </c>
      <c r="R151" s="77">
        <f>IF(R$13="","",IF($B151="","",IFERROR($C151*$D151*IF((Override!$C$4="ON")*(COUNTIFS(Override!$B$11:$B$40,$B151,Override!$D$11:$D$40,13,Override!$E$11:$E$40,"&gt;=0")-COUNTIFS(Override!$B$11:$B$40,$B151,Override!$D$11:$D$40,13,Override!$E$11:$E$40,"&gt;=0",Override!$C$11:$C$40,"MXAU"))&gt;0,SUMIFS(Override!$E$11:$E$40,Override!$B$11:$B$40,$B151,Override!$D$11:$D$40,13)-SUMIFS(Override!$E$11:$E$40,Override!$B$11:$B$40,$B151,Override!$D$11:$D$40,13,Override!$C$11:$C$40,"MXAU"),Override!$O$186)/'AS51'!$B$3,"")))</f>
        <v/>
      </c>
      <c r="S151" s="77">
        <f>IF(S$13="","",IF($B151="","",IFERROR($C151*$D151*IF((Override!$C$4="ON")*(COUNTIFS(Override!$B$11:$B$40,$B151,Override!$D$11:$D$40,14,Override!$E$11:$E$40,"&gt;=0")-COUNTIFS(Override!$B$11:$B$40,$B151,Override!$D$11:$D$40,14,Override!$E$11:$E$40,"&gt;=0",Override!$C$11:$C$40,"MXAU"))&gt;0,SUMIFS(Override!$E$11:$E$40,Override!$B$11:$B$40,$B151,Override!$D$11:$D$40,14)-SUMIFS(Override!$E$11:$E$40,Override!$B$11:$B$40,$B151,Override!$D$11:$D$40,14,Override!$C$11:$C$40,"MXAU"),Override!$P$186)/'AS51'!$B$3,"")))</f>
        <v/>
      </c>
      <c r="T151" s="77">
        <f>IF(T$13="","",IF($B151="","",IFERROR($C151*$D151*IF((Override!$C$4="ON")*(COUNTIFS(Override!$B$11:$B$40,$B151,Override!$D$11:$D$40,15,Override!$E$11:$E$40,"&gt;=0")-COUNTIFS(Override!$B$11:$B$40,$B151,Override!$D$11:$D$40,15,Override!$E$11:$E$40,"&gt;=0",Override!$C$11:$C$40,"MXAU"))&gt;0,SUMIFS(Override!$E$11:$E$40,Override!$B$11:$B$40,$B151,Override!$D$11:$D$40,15)-SUMIFS(Override!$E$11:$E$40,Override!$B$11:$B$40,$B151,Override!$D$11:$D$40,15,Override!$C$11:$C$40,"MXAU"),Override!$Q$186)/'AS51'!$B$3,"")))</f>
        <v/>
      </c>
      <c r="U151" s="77">
        <f>IF(U$13="","",IF($B151="","",IFERROR($C151*$D151*IF((Override!$C$4="ON")*(COUNTIFS(Override!$B$11:$B$40,$B151,Override!$D$11:$D$40,16,Override!$E$11:$E$40,"&gt;=0")-COUNTIFS(Override!$B$11:$B$40,$B151,Override!$D$11:$D$40,16,Override!$E$11:$E$40,"&gt;=0",Override!$C$11:$C$40,"MXAU"))&gt;0,SUMIFS(Override!$E$11:$E$40,Override!$B$11:$B$40,$B151,Override!$D$11:$D$40,16)-SUMIFS(Override!$E$11:$E$40,Override!$B$11:$B$40,$B151,Override!$D$11:$D$40,16,Override!$C$11:$C$40,"MXAU"),Override!$R$186)/'AS51'!$B$3,"")))</f>
        <v/>
      </c>
      <c r="W151" s="77">
        <f>IF(W$13="","",IF($B151="","",IFERROR(F151*$E151/100,"")))</f>
        <v/>
      </c>
      <c r="X151" s="77">
        <f>IF(X$13="","",IF($B151="","",IFERROR(G151*$E151/100,"")))</f>
        <v/>
      </c>
      <c r="Y151" s="77">
        <f>IF(Y$13="","",IF($B151="","",IFERROR(H151*$E151/100,"")))</f>
        <v/>
      </c>
      <c r="Z151" s="77">
        <f>IF(Z$13="","",IF($B151="","",IFERROR(I151*$E151/100,"")))</f>
        <v/>
      </c>
      <c r="AA151" s="77">
        <f>IF(AA$13="","",IF($B151="","",IFERROR(J151*$E151/100,"")))</f>
        <v/>
      </c>
      <c r="AB151" s="77">
        <f>IF(AB$13="","",IF($B151="","",IFERROR(K151*$E151/100,"")))</f>
        <v/>
      </c>
      <c r="AC151" s="77">
        <f>IF(AC$13="","",IF($B151="","",IFERROR(L151*$E151/100,"")))</f>
        <v/>
      </c>
      <c r="AD151" s="77">
        <f>IF(AD$13="","",IF($B151="","",IFERROR(M151*$E151/100,"")))</f>
        <v/>
      </c>
      <c r="AE151" s="77">
        <f>IF(AE$13="","",IF($B151="","",IFERROR(N151*$E151/100,"")))</f>
        <v/>
      </c>
      <c r="AF151" s="77">
        <f>IF(AF$13="","",IF($B151="","",IFERROR(O151*$E151/100,"")))</f>
        <v/>
      </c>
      <c r="AG151" s="77">
        <f>IF(AG$13="","",IF($B151="","",IFERROR(P151*$E151/100,"")))</f>
        <v/>
      </c>
      <c r="AH151" s="77">
        <f>IF(AH$13="","",IF($B151="","",IFERROR(Q151*$E151/100,"")))</f>
        <v/>
      </c>
      <c r="AI151" s="77">
        <f>IF(AI$13="","",IF($B151="","",IFERROR(R151*$E151/100,"")))</f>
        <v/>
      </c>
      <c r="AJ151" s="77">
        <f>IF(AJ$13="","",IF($B151="","",IFERROR(S151*$E151/100,"")))</f>
        <v/>
      </c>
      <c r="AK151" s="77">
        <f>IF(AK$13="","",IF($B151="","",IFERROR(T151*$E151/100,"")))</f>
        <v/>
      </c>
      <c r="AL151" s="77">
        <f>IF(AL$13="","",IF($B151="","",IFERROR(U151*$E151/100,"")))</f>
        <v/>
      </c>
      <c r="AN151" s="77">
        <f>IF($B151="","",SUMIF($F$13:$U$13,"&lt;="&amp;Sector!$D$51,$F151:$U151))</f>
        <v/>
      </c>
      <c r="AO151" s="77">
        <f>IF($B151="","",SUMIF($W$13:$AL$13,"&lt;="&amp;Sector!$D$51,$W151:$AL151))</f>
        <v/>
      </c>
      <c r="AQ151" s="163">
        <f>IF(AQ$13="","",IF($B151="","",IFERROR($C151*$D151*SUMPRODUCT(('Dvd Calendar'!$E$1493:$CZ$1493&gt;AQ$12)*('Dvd Calendar'!$E$1493:$CZ$1493&lt;=AQ$13)*'Dvd Calendar'!$E$1496:$CZ$1496*(('Dvd Calendar'!$E$1498:$CZ$1498='Field Check'!$C$56)*('Field Check'!$C$56&lt;&gt;"")+('Dvd Calendar'!$E$1498:$CZ$1498='Field Check'!$C$57)*('Field Check'!$C$57&lt;&gt;"")))/'AS51'!$B$3,"")))</f>
        <v/>
      </c>
      <c r="AR151" s="163">
        <f>IF(AR$13="","",IF($B151="","",IFERROR($C151*$D151*SUMPRODUCT(('Dvd Calendar'!$E$1493:$CZ$1493&gt;AR$12)*('Dvd Calendar'!$E$1493:$CZ$1493&lt;=AR$13)*'Dvd Calendar'!$E$1496:$CZ$1496*(('Dvd Calendar'!$E$1498:$CZ$1498='Field Check'!$C$56)*('Field Check'!$C$56&lt;&gt;"")+('Dvd Calendar'!$E$1498:$CZ$1498='Field Check'!$C$57)*('Field Check'!$C$57&lt;&gt;"")))/'AS51'!$B$3,"")))</f>
        <v/>
      </c>
      <c r="AS151" s="163">
        <f>IF(AS$13="","",IF($B151="","",IFERROR($C151*$D151*SUMPRODUCT(('Dvd Calendar'!$E$1493:$CZ$1493&gt;AS$12)*('Dvd Calendar'!$E$1493:$CZ$1493&lt;=AS$13)*'Dvd Calendar'!$E$1496:$CZ$1496*(('Dvd Calendar'!$E$1498:$CZ$1498='Field Check'!$C$56)*('Field Check'!$C$56&lt;&gt;"")+('Dvd Calendar'!$E$1498:$CZ$1498='Field Check'!$C$57)*('Field Check'!$C$57&lt;&gt;"")))/'AS51'!$B$3,"")))</f>
        <v/>
      </c>
      <c r="AT151" s="163">
        <f>IF(AT$13="","",IF($B151="","",IFERROR($C151*$D151*SUMPRODUCT(('Dvd Calendar'!$E$1493:$CZ$1493&gt;AT$12)*('Dvd Calendar'!$E$1493:$CZ$1493&lt;=AT$13)*'Dvd Calendar'!$E$1496:$CZ$1496*(('Dvd Calendar'!$E$1498:$CZ$1498='Field Check'!$C$56)*('Field Check'!$C$56&lt;&gt;"")+('Dvd Calendar'!$E$1498:$CZ$1498='Field Check'!$C$57)*('Field Check'!$C$57&lt;&gt;"")))/'AS51'!$B$3,"")))</f>
        <v/>
      </c>
      <c r="AU151" s="163">
        <f>IF(AU$13="","",IF($B151="","",IFERROR($C151*$D151*SUMPRODUCT(('Dvd Calendar'!$E$1493:$CZ$1493&gt;AU$12)*('Dvd Calendar'!$E$1493:$CZ$1493&lt;=AU$13)*'Dvd Calendar'!$E$1496:$CZ$1496*(('Dvd Calendar'!$E$1498:$CZ$1498='Field Check'!$C$56)*('Field Check'!$C$56&lt;&gt;"")+('Dvd Calendar'!$E$1498:$CZ$1498='Field Check'!$C$57)*('Field Check'!$C$57&lt;&gt;"")))/'AS51'!$B$3,"")))</f>
        <v/>
      </c>
      <c r="AV151" s="163">
        <f>IF(AV$13="","",IF($B151="","",IFERROR($C151*$D151*SUMPRODUCT(('Dvd Calendar'!$E$1493:$CZ$1493&gt;AV$12)*('Dvd Calendar'!$E$1493:$CZ$1493&lt;=AV$13)*'Dvd Calendar'!$E$1496:$CZ$1496*(('Dvd Calendar'!$E$1498:$CZ$1498='Field Check'!$C$56)*('Field Check'!$C$56&lt;&gt;"")+('Dvd Calendar'!$E$1498:$CZ$1498='Field Check'!$C$57)*('Field Check'!$C$57&lt;&gt;"")))/'AS51'!$B$3,"")))</f>
        <v/>
      </c>
      <c r="AW151" s="163">
        <f>IF(AW$13="","",IF($B151="","",IFERROR($C151*$D151*SUMPRODUCT(('Dvd Calendar'!$E$1493:$CZ$1493&gt;AW$12)*('Dvd Calendar'!$E$1493:$CZ$1493&lt;=AW$13)*'Dvd Calendar'!$E$1496:$CZ$1496*(('Dvd Calendar'!$E$1498:$CZ$1498='Field Check'!$C$56)*('Field Check'!$C$56&lt;&gt;"")+('Dvd Calendar'!$E$1498:$CZ$1498='Field Check'!$C$57)*('Field Check'!$C$57&lt;&gt;"")))/'AS51'!$B$3,"")))</f>
        <v/>
      </c>
      <c r="AX151" s="163">
        <f>IF(AX$13="","",IF($B151="","",IFERROR($C151*$D151*SUMPRODUCT(('Dvd Calendar'!$E$1493:$CZ$1493&gt;AX$12)*('Dvd Calendar'!$E$1493:$CZ$1493&lt;=AX$13)*'Dvd Calendar'!$E$1496:$CZ$1496*(('Dvd Calendar'!$E$1498:$CZ$1498='Field Check'!$C$56)*('Field Check'!$C$56&lt;&gt;"")+('Dvd Calendar'!$E$1498:$CZ$1498='Field Check'!$C$57)*('Field Check'!$C$57&lt;&gt;"")))/'AS51'!$B$3,"")))</f>
        <v/>
      </c>
      <c r="AY151" s="163">
        <f>IF(AY$13="","",IF($B151="","",IFERROR($C151*$D151*SUMPRODUCT(('Dvd Calendar'!$E$1493:$CZ$1493&gt;AY$12)*('Dvd Calendar'!$E$1493:$CZ$1493&lt;=AY$13)*'Dvd Calendar'!$E$1496:$CZ$1496*(('Dvd Calendar'!$E$1498:$CZ$1498='Field Check'!$C$56)*('Field Check'!$C$56&lt;&gt;"")+('Dvd Calendar'!$E$1498:$CZ$1498='Field Check'!$C$57)*('Field Check'!$C$57&lt;&gt;"")))/'AS51'!$B$3,"")))</f>
        <v/>
      </c>
      <c r="AZ151" s="163">
        <f>IF(AZ$13="","",IF($B151="","",IFERROR($C151*$D151*SUMPRODUCT(('Dvd Calendar'!$E$1493:$CZ$1493&gt;AZ$12)*('Dvd Calendar'!$E$1493:$CZ$1493&lt;=AZ$13)*'Dvd Calendar'!$E$1496:$CZ$1496*(('Dvd Calendar'!$E$1498:$CZ$1498='Field Check'!$C$56)*('Field Check'!$C$56&lt;&gt;"")+('Dvd Calendar'!$E$1498:$CZ$1498='Field Check'!$C$57)*('Field Check'!$C$57&lt;&gt;"")))/'AS51'!$B$3,"")))</f>
        <v/>
      </c>
      <c r="BA151" s="163">
        <f>IF(BA$13="","",IF($B151="","",IFERROR($C151*$D151*SUMPRODUCT(('Dvd Calendar'!$E$1493:$CZ$1493&gt;BA$12)*('Dvd Calendar'!$E$1493:$CZ$1493&lt;=BA$13)*'Dvd Calendar'!$E$1496:$CZ$1496*(('Dvd Calendar'!$E$1498:$CZ$1498='Field Check'!$C$56)*('Field Check'!$C$56&lt;&gt;"")+('Dvd Calendar'!$E$1498:$CZ$1498='Field Check'!$C$57)*('Field Check'!$C$57&lt;&gt;"")))/'AS51'!$B$3,"")))</f>
        <v/>
      </c>
      <c r="BB151" s="163">
        <f>IF(BB$13="","",IF($B151="","",IFERROR($C151*$D151*SUMPRODUCT(('Dvd Calendar'!$E$1493:$CZ$1493&gt;BB$12)*('Dvd Calendar'!$E$1493:$CZ$1493&lt;=BB$13)*'Dvd Calendar'!$E$1496:$CZ$1496*(('Dvd Calendar'!$E$1498:$CZ$1498='Field Check'!$C$56)*('Field Check'!$C$56&lt;&gt;"")+('Dvd Calendar'!$E$1498:$CZ$1498='Field Check'!$C$57)*('Field Check'!$C$57&lt;&gt;"")))/'AS51'!$B$3,"")))</f>
        <v/>
      </c>
      <c r="BC151" s="163">
        <f>IF(BC$13="","",IF($B151="","",IFERROR($C151*$D151*SUMPRODUCT(('Dvd Calendar'!$E$1493:$CZ$1493&gt;BC$12)*('Dvd Calendar'!$E$1493:$CZ$1493&lt;=BC$13)*'Dvd Calendar'!$E$1496:$CZ$1496*(('Dvd Calendar'!$E$1498:$CZ$1498='Field Check'!$C$56)*('Field Check'!$C$56&lt;&gt;"")+('Dvd Calendar'!$E$1498:$CZ$1498='Field Check'!$C$57)*('Field Check'!$C$57&lt;&gt;"")))/'AS51'!$B$3,"")))</f>
        <v/>
      </c>
      <c r="BD151" s="163">
        <f>IF(BD$13="","",IF($B151="","",IFERROR($C151*$D151*SUMPRODUCT(('Dvd Calendar'!$E$1493:$CZ$1493&gt;BD$12)*('Dvd Calendar'!$E$1493:$CZ$1493&lt;=BD$13)*'Dvd Calendar'!$E$1496:$CZ$1496*(('Dvd Calendar'!$E$1498:$CZ$1498='Field Check'!$C$56)*('Field Check'!$C$56&lt;&gt;"")+('Dvd Calendar'!$E$1498:$CZ$1498='Field Check'!$C$57)*('Field Check'!$C$57&lt;&gt;"")))/'AS51'!$B$3,"")))</f>
        <v/>
      </c>
      <c r="BE151" s="163">
        <f>IF(BE$13="","",IF($B151="","",IFERROR($C151*$D151*SUMPRODUCT(('Dvd Calendar'!$E$1493:$CZ$1493&gt;BE$12)*('Dvd Calendar'!$E$1493:$CZ$1493&lt;=BE$13)*'Dvd Calendar'!$E$1496:$CZ$1496*(('Dvd Calendar'!$E$1498:$CZ$1498='Field Check'!$C$56)*('Field Check'!$C$56&lt;&gt;"")+('Dvd Calendar'!$E$1498:$CZ$1498='Field Check'!$C$57)*('Field Check'!$C$57&lt;&gt;"")))/'AS51'!$B$3,"")))</f>
        <v/>
      </c>
      <c r="BF151" s="163">
        <f>IF(BF$13="","",IF($B151="","",IFERROR($C151*$D151*SUMPRODUCT(('Dvd Calendar'!$E$1493:$CZ$1493&gt;BF$12)*('Dvd Calendar'!$E$1493:$CZ$1493&lt;=BF$13)*'Dvd Calendar'!$E$1496:$CZ$1496*(('Dvd Calendar'!$E$1498:$CZ$1498='Field Check'!$C$56)*('Field Check'!$C$56&lt;&gt;"")+('Dvd Calendar'!$E$1498:$CZ$1498='Field Check'!$C$57)*('Field Check'!$C$57&lt;&gt;"")))/'AS51'!$B$3,"")))</f>
        <v/>
      </c>
      <c r="BH151" s="163">
        <f>IF(BH$13="","",IF($B151="","",IFERROR(AQ151*$E151/100,"")))</f>
        <v/>
      </c>
      <c r="BI151" s="163">
        <f>IF(BI$13="","",IF($B151="","",IFERROR(AR151*$E151/100,"")))</f>
        <v/>
      </c>
      <c r="BJ151" s="163">
        <f>IF(BJ$13="","",IF($B151="","",IFERROR(AS151*$E151/100,"")))</f>
        <v/>
      </c>
      <c r="BK151" s="163">
        <f>IF(BK$13="","",IF($B151="","",IFERROR(AT151*$E151/100,"")))</f>
        <v/>
      </c>
      <c r="BL151" s="163">
        <f>IF(BL$13="","",IF($B151="","",IFERROR(AU151*$E151/100,"")))</f>
        <v/>
      </c>
      <c r="BM151" s="163">
        <f>IF(BM$13="","",IF($B151="","",IFERROR(AV151*$E151/100,"")))</f>
        <v/>
      </c>
      <c r="BN151" s="163">
        <f>IF(BN$13="","",IF($B151="","",IFERROR(AW151*$E151/100,"")))</f>
        <v/>
      </c>
      <c r="BO151" s="163">
        <f>IF(BO$13="","",IF($B151="","",IFERROR(AX151*$E151/100,"")))</f>
        <v/>
      </c>
      <c r="BP151" s="163">
        <f>IF(BP$13="","",IF($B151="","",IFERROR(AY151*$E151/100,"")))</f>
        <v/>
      </c>
      <c r="BQ151" s="163">
        <f>IF(BQ$13="","",IF($B151="","",IFERROR(AZ151*$E151/100,"")))</f>
        <v/>
      </c>
      <c r="BR151" s="163">
        <f>IF(BR$13="","",IF($B151="","",IFERROR(BA151*$E151/100,"")))</f>
        <v/>
      </c>
      <c r="BS151" s="163">
        <f>IF(BS$13="","",IF($B151="","",IFERROR(BB151*$E151/100,"")))</f>
        <v/>
      </c>
      <c r="BT151" s="163">
        <f>IF(BT$13="","",IF($B151="","",IFERROR(BC151*$E151/100,"")))</f>
        <v/>
      </c>
      <c r="BU151" s="163">
        <f>IF(BU$13="","",IF($B151="","",IFERROR(BD151*$E151/100,"")))</f>
        <v/>
      </c>
      <c r="BV151" s="163">
        <f>IF(BV$13="","",IF($B151="","",IFERROR(BE151*$E151/100,"")))</f>
        <v/>
      </c>
      <c r="BW151" s="163">
        <f>IF(BW$13="","",IF($B151="","",IFERROR(BF151*$E151/100,"")))</f>
        <v/>
      </c>
    </row>
    <row r="152">
      <c r="B152" s="126">
        <f>IF('AS51'!$C$142="","",'AS51'!$C$142)</f>
        <v/>
      </c>
      <c r="C152" s="74">
        <f>IF('AS51'!$B$142="","",'AS51'!$B$142)</f>
        <v/>
      </c>
      <c r="D152" s="75">
        <f>IFERROR('AS51'!$Q$142,1)</f>
        <v/>
      </c>
      <c r="E152" s="76">
        <f>IF($B152="","",IF(ISNUMBER('AS51'!$I$142),'AS51'!$I$142,'Index Summary'!$C$7))</f>
        <v/>
      </c>
      <c r="F152" s="77">
        <f>IF(F$13="","",IF($B152="","",IFERROR($C152*$D152*IF((Override!$C$4="ON")*(COUNTIFS(Override!$B$11:$B$40,$B152,Override!$D$11:$D$40,1,Override!$E$11:$E$40,"&gt;=0")-COUNTIFS(Override!$B$11:$B$40,$B152,Override!$D$11:$D$40,1,Override!$E$11:$E$40,"&gt;=0",Override!$C$11:$C$40,"MXAU"))&gt;0,SUMIFS(Override!$E$11:$E$40,Override!$B$11:$B$40,$B152,Override!$D$11:$D$40,1)-SUMIFS(Override!$E$11:$E$40,Override!$B$11:$B$40,$B152,Override!$D$11:$D$40,1,Override!$C$11:$C$40,"MXAU"),Override!$C$187)/'AS51'!$B$3,"")))</f>
        <v/>
      </c>
      <c r="G152" s="77">
        <f>IF(G$13="","",IF($B152="","",IFERROR($C152*$D152*IF((Override!$C$4="ON")*(COUNTIFS(Override!$B$11:$B$40,$B152,Override!$D$11:$D$40,2,Override!$E$11:$E$40,"&gt;=0")-COUNTIFS(Override!$B$11:$B$40,$B152,Override!$D$11:$D$40,2,Override!$E$11:$E$40,"&gt;=0",Override!$C$11:$C$40,"MXAU"))&gt;0,SUMIFS(Override!$E$11:$E$40,Override!$B$11:$B$40,$B152,Override!$D$11:$D$40,2)-SUMIFS(Override!$E$11:$E$40,Override!$B$11:$B$40,$B152,Override!$D$11:$D$40,2,Override!$C$11:$C$40,"MXAU"),Override!$D$187)/'AS51'!$B$3,"")))</f>
        <v/>
      </c>
      <c r="H152" s="77">
        <f>IF(H$13="","",IF($B152="","",IFERROR($C152*$D152*IF((Override!$C$4="ON")*(COUNTIFS(Override!$B$11:$B$40,$B152,Override!$D$11:$D$40,3,Override!$E$11:$E$40,"&gt;=0")-COUNTIFS(Override!$B$11:$B$40,$B152,Override!$D$11:$D$40,3,Override!$E$11:$E$40,"&gt;=0",Override!$C$11:$C$40,"MXAU"))&gt;0,SUMIFS(Override!$E$11:$E$40,Override!$B$11:$B$40,$B152,Override!$D$11:$D$40,3)-SUMIFS(Override!$E$11:$E$40,Override!$B$11:$B$40,$B152,Override!$D$11:$D$40,3,Override!$C$11:$C$40,"MXAU"),Override!$E$187)/'AS51'!$B$3,"")))</f>
        <v/>
      </c>
      <c r="I152" s="77">
        <f>IF(I$13="","",IF($B152="","",IFERROR($C152*$D152*IF((Override!$C$4="ON")*(COUNTIFS(Override!$B$11:$B$40,$B152,Override!$D$11:$D$40,4,Override!$E$11:$E$40,"&gt;=0")-COUNTIFS(Override!$B$11:$B$40,$B152,Override!$D$11:$D$40,4,Override!$E$11:$E$40,"&gt;=0",Override!$C$11:$C$40,"MXAU"))&gt;0,SUMIFS(Override!$E$11:$E$40,Override!$B$11:$B$40,$B152,Override!$D$11:$D$40,4)-SUMIFS(Override!$E$11:$E$40,Override!$B$11:$B$40,$B152,Override!$D$11:$D$40,4,Override!$C$11:$C$40,"MXAU"),Override!$F$187)/'AS51'!$B$3,"")))</f>
        <v/>
      </c>
      <c r="J152" s="77">
        <f>IF(J$13="","",IF($B152="","",IFERROR($C152*$D152*IF((Override!$C$4="ON")*(COUNTIFS(Override!$B$11:$B$40,$B152,Override!$D$11:$D$40,5,Override!$E$11:$E$40,"&gt;=0")-COUNTIFS(Override!$B$11:$B$40,$B152,Override!$D$11:$D$40,5,Override!$E$11:$E$40,"&gt;=0",Override!$C$11:$C$40,"MXAU"))&gt;0,SUMIFS(Override!$E$11:$E$40,Override!$B$11:$B$40,$B152,Override!$D$11:$D$40,5)-SUMIFS(Override!$E$11:$E$40,Override!$B$11:$B$40,$B152,Override!$D$11:$D$40,5,Override!$C$11:$C$40,"MXAU"),Override!$G$187)/'AS51'!$B$3,"")))</f>
        <v/>
      </c>
      <c r="K152" s="77">
        <f>IF(K$13="","",IF($B152="","",IFERROR($C152*$D152*IF((Override!$C$4="ON")*(COUNTIFS(Override!$B$11:$B$40,$B152,Override!$D$11:$D$40,6,Override!$E$11:$E$40,"&gt;=0")-COUNTIFS(Override!$B$11:$B$40,$B152,Override!$D$11:$D$40,6,Override!$E$11:$E$40,"&gt;=0",Override!$C$11:$C$40,"MXAU"))&gt;0,SUMIFS(Override!$E$11:$E$40,Override!$B$11:$B$40,$B152,Override!$D$11:$D$40,6)-SUMIFS(Override!$E$11:$E$40,Override!$B$11:$B$40,$B152,Override!$D$11:$D$40,6,Override!$C$11:$C$40,"MXAU"),Override!$H$187)/'AS51'!$B$3,"")))</f>
        <v/>
      </c>
      <c r="L152" s="77">
        <f>IF(L$13="","",IF($B152="","",IFERROR($C152*$D152*IF((Override!$C$4="ON")*(COUNTIFS(Override!$B$11:$B$40,$B152,Override!$D$11:$D$40,7,Override!$E$11:$E$40,"&gt;=0")-COUNTIFS(Override!$B$11:$B$40,$B152,Override!$D$11:$D$40,7,Override!$E$11:$E$40,"&gt;=0",Override!$C$11:$C$40,"MXAU"))&gt;0,SUMIFS(Override!$E$11:$E$40,Override!$B$11:$B$40,$B152,Override!$D$11:$D$40,7)-SUMIFS(Override!$E$11:$E$40,Override!$B$11:$B$40,$B152,Override!$D$11:$D$40,7,Override!$C$11:$C$40,"MXAU"),Override!$I$187)/'AS51'!$B$3,"")))</f>
        <v/>
      </c>
      <c r="M152" s="77">
        <f>IF(M$13="","",IF($B152="","",IFERROR($C152*$D152*IF((Override!$C$4="ON")*(COUNTIFS(Override!$B$11:$B$40,$B152,Override!$D$11:$D$40,8,Override!$E$11:$E$40,"&gt;=0")-COUNTIFS(Override!$B$11:$B$40,$B152,Override!$D$11:$D$40,8,Override!$E$11:$E$40,"&gt;=0",Override!$C$11:$C$40,"MXAU"))&gt;0,SUMIFS(Override!$E$11:$E$40,Override!$B$11:$B$40,$B152,Override!$D$11:$D$40,8)-SUMIFS(Override!$E$11:$E$40,Override!$B$11:$B$40,$B152,Override!$D$11:$D$40,8,Override!$C$11:$C$40,"MXAU"),Override!$J$187)/'AS51'!$B$3,"")))</f>
        <v/>
      </c>
      <c r="N152" s="77">
        <f>IF(N$13="","",IF($B152="","",IFERROR($C152*$D152*IF((Override!$C$4="ON")*(COUNTIFS(Override!$B$11:$B$40,$B152,Override!$D$11:$D$40,9,Override!$E$11:$E$40,"&gt;=0")-COUNTIFS(Override!$B$11:$B$40,$B152,Override!$D$11:$D$40,9,Override!$E$11:$E$40,"&gt;=0",Override!$C$11:$C$40,"MXAU"))&gt;0,SUMIFS(Override!$E$11:$E$40,Override!$B$11:$B$40,$B152,Override!$D$11:$D$40,9)-SUMIFS(Override!$E$11:$E$40,Override!$B$11:$B$40,$B152,Override!$D$11:$D$40,9,Override!$C$11:$C$40,"MXAU"),Override!$K$187)/'AS51'!$B$3,"")))</f>
        <v/>
      </c>
      <c r="O152" s="77">
        <f>IF(O$13="","",IF($B152="","",IFERROR($C152*$D152*IF((Override!$C$4="ON")*(COUNTIFS(Override!$B$11:$B$40,$B152,Override!$D$11:$D$40,10,Override!$E$11:$E$40,"&gt;=0")-COUNTIFS(Override!$B$11:$B$40,$B152,Override!$D$11:$D$40,10,Override!$E$11:$E$40,"&gt;=0",Override!$C$11:$C$40,"MXAU"))&gt;0,SUMIFS(Override!$E$11:$E$40,Override!$B$11:$B$40,$B152,Override!$D$11:$D$40,10)-SUMIFS(Override!$E$11:$E$40,Override!$B$11:$B$40,$B152,Override!$D$11:$D$40,10,Override!$C$11:$C$40,"MXAU"),Override!$L$187)/'AS51'!$B$3,"")))</f>
        <v/>
      </c>
      <c r="P152" s="77">
        <f>IF(P$13="","",IF($B152="","",IFERROR($C152*$D152*IF((Override!$C$4="ON")*(COUNTIFS(Override!$B$11:$B$40,$B152,Override!$D$11:$D$40,11,Override!$E$11:$E$40,"&gt;=0")-COUNTIFS(Override!$B$11:$B$40,$B152,Override!$D$11:$D$40,11,Override!$E$11:$E$40,"&gt;=0",Override!$C$11:$C$40,"MXAU"))&gt;0,SUMIFS(Override!$E$11:$E$40,Override!$B$11:$B$40,$B152,Override!$D$11:$D$40,11)-SUMIFS(Override!$E$11:$E$40,Override!$B$11:$B$40,$B152,Override!$D$11:$D$40,11,Override!$C$11:$C$40,"MXAU"),Override!$M$187)/'AS51'!$B$3,"")))</f>
        <v/>
      </c>
      <c r="Q152" s="77">
        <f>IF(Q$13="","",IF($B152="","",IFERROR($C152*$D152*IF((Override!$C$4="ON")*(COUNTIFS(Override!$B$11:$B$40,$B152,Override!$D$11:$D$40,12,Override!$E$11:$E$40,"&gt;=0")-COUNTIFS(Override!$B$11:$B$40,$B152,Override!$D$11:$D$40,12,Override!$E$11:$E$40,"&gt;=0",Override!$C$11:$C$40,"MXAU"))&gt;0,SUMIFS(Override!$E$11:$E$40,Override!$B$11:$B$40,$B152,Override!$D$11:$D$40,12)-SUMIFS(Override!$E$11:$E$40,Override!$B$11:$B$40,$B152,Override!$D$11:$D$40,12,Override!$C$11:$C$40,"MXAU"),Override!$N$187)/'AS51'!$B$3,"")))</f>
        <v/>
      </c>
      <c r="R152" s="77">
        <f>IF(R$13="","",IF($B152="","",IFERROR($C152*$D152*IF((Override!$C$4="ON")*(COUNTIFS(Override!$B$11:$B$40,$B152,Override!$D$11:$D$40,13,Override!$E$11:$E$40,"&gt;=0")-COUNTIFS(Override!$B$11:$B$40,$B152,Override!$D$11:$D$40,13,Override!$E$11:$E$40,"&gt;=0",Override!$C$11:$C$40,"MXAU"))&gt;0,SUMIFS(Override!$E$11:$E$40,Override!$B$11:$B$40,$B152,Override!$D$11:$D$40,13)-SUMIFS(Override!$E$11:$E$40,Override!$B$11:$B$40,$B152,Override!$D$11:$D$40,13,Override!$C$11:$C$40,"MXAU"),Override!$O$187)/'AS51'!$B$3,"")))</f>
        <v/>
      </c>
      <c r="S152" s="77">
        <f>IF(S$13="","",IF($B152="","",IFERROR($C152*$D152*IF((Override!$C$4="ON")*(COUNTIFS(Override!$B$11:$B$40,$B152,Override!$D$11:$D$40,14,Override!$E$11:$E$40,"&gt;=0")-COUNTIFS(Override!$B$11:$B$40,$B152,Override!$D$11:$D$40,14,Override!$E$11:$E$40,"&gt;=0",Override!$C$11:$C$40,"MXAU"))&gt;0,SUMIFS(Override!$E$11:$E$40,Override!$B$11:$B$40,$B152,Override!$D$11:$D$40,14)-SUMIFS(Override!$E$11:$E$40,Override!$B$11:$B$40,$B152,Override!$D$11:$D$40,14,Override!$C$11:$C$40,"MXAU"),Override!$P$187)/'AS51'!$B$3,"")))</f>
        <v/>
      </c>
      <c r="T152" s="77">
        <f>IF(T$13="","",IF($B152="","",IFERROR($C152*$D152*IF((Override!$C$4="ON")*(COUNTIFS(Override!$B$11:$B$40,$B152,Override!$D$11:$D$40,15,Override!$E$11:$E$40,"&gt;=0")-COUNTIFS(Override!$B$11:$B$40,$B152,Override!$D$11:$D$40,15,Override!$E$11:$E$40,"&gt;=0",Override!$C$11:$C$40,"MXAU"))&gt;0,SUMIFS(Override!$E$11:$E$40,Override!$B$11:$B$40,$B152,Override!$D$11:$D$40,15)-SUMIFS(Override!$E$11:$E$40,Override!$B$11:$B$40,$B152,Override!$D$11:$D$40,15,Override!$C$11:$C$40,"MXAU"),Override!$Q$187)/'AS51'!$B$3,"")))</f>
        <v/>
      </c>
      <c r="U152" s="77">
        <f>IF(U$13="","",IF($B152="","",IFERROR($C152*$D152*IF((Override!$C$4="ON")*(COUNTIFS(Override!$B$11:$B$40,$B152,Override!$D$11:$D$40,16,Override!$E$11:$E$40,"&gt;=0")-COUNTIFS(Override!$B$11:$B$40,$B152,Override!$D$11:$D$40,16,Override!$E$11:$E$40,"&gt;=0",Override!$C$11:$C$40,"MXAU"))&gt;0,SUMIFS(Override!$E$11:$E$40,Override!$B$11:$B$40,$B152,Override!$D$11:$D$40,16)-SUMIFS(Override!$E$11:$E$40,Override!$B$11:$B$40,$B152,Override!$D$11:$D$40,16,Override!$C$11:$C$40,"MXAU"),Override!$R$187)/'AS51'!$B$3,"")))</f>
        <v/>
      </c>
      <c r="W152" s="77">
        <f>IF(W$13="","",IF($B152="","",IFERROR(F152*$E152/100,"")))</f>
        <v/>
      </c>
      <c r="X152" s="77">
        <f>IF(X$13="","",IF($B152="","",IFERROR(G152*$E152/100,"")))</f>
        <v/>
      </c>
      <c r="Y152" s="77">
        <f>IF(Y$13="","",IF($B152="","",IFERROR(H152*$E152/100,"")))</f>
        <v/>
      </c>
      <c r="Z152" s="77">
        <f>IF(Z$13="","",IF($B152="","",IFERROR(I152*$E152/100,"")))</f>
        <v/>
      </c>
      <c r="AA152" s="77">
        <f>IF(AA$13="","",IF($B152="","",IFERROR(J152*$E152/100,"")))</f>
        <v/>
      </c>
      <c r="AB152" s="77">
        <f>IF(AB$13="","",IF($B152="","",IFERROR(K152*$E152/100,"")))</f>
        <v/>
      </c>
      <c r="AC152" s="77">
        <f>IF(AC$13="","",IF($B152="","",IFERROR(L152*$E152/100,"")))</f>
        <v/>
      </c>
      <c r="AD152" s="77">
        <f>IF(AD$13="","",IF($B152="","",IFERROR(M152*$E152/100,"")))</f>
        <v/>
      </c>
      <c r="AE152" s="77">
        <f>IF(AE$13="","",IF($B152="","",IFERROR(N152*$E152/100,"")))</f>
        <v/>
      </c>
      <c r="AF152" s="77">
        <f>IF(AF$13="","",IF($B152="","",IFERROR(O152*$E152/100,"")))</f>
        <v/>
      </c>
      <c r="AG152" s="77">
        <f>IF(AG$13="","",IF($B152="","",IFERROR(P152*$E152/100,"")))</f>
        <v/>
      </c>
      <c r="AH152" s="77">
        <f>IF(AH$13="","",IF($B152="","",IFERROR(Q152*$E152/100,"")))</f>
        <v/>
      </c>
      <c r="AI152" s="77">
        <f>IF(AI$13="","",IF($B152="","",IFERROR(R152*$E152/100,"")))</f>
        <v/>
      </c>
      <c r="AJ152" s="77">
        <f>IF(AJ$13="","",IF($B152="","",IFERROR(S152*$E152/100,"")))</f>
        <v/>
      </c>
      <c r="AK152" s="77">
        <f>IF(AK$13="","",IF($B152="","",IFERROR(T152*$E152/100,"")))</f>
        <v/>
      </c>
      <c r="AL152" s="77">
        <f>IF(AL$13="","",IF($B152="","",IFERROR(U152*$E152/100,"")))</f>
        <v/>
      </c>
      <c r="AN152" s="77">
        <f>IF($B152="","",SUMIF($F$13:$U$13,"&lt;="&amp;Sector!$D$51,$F152:$U152))</f>
        <v/>
      </c>
      <c r="AO152" s="77">
        <f>IF($B152="","",SUMIF($W$13:$AL$13,"&lt;="&amp;Sector!$D$51,$W152:$AL152))</f>
        <v/>
      </c>
      <c r="AQ152" s="163">
        <f>IF(AQ$13="","",IF($B152="","",IFERROR($C152*$D152*SUMPRODUCT(('Dvd Calendar'!$E$1504:$CZ$1504&gt;AQ$12)*('Dvd Calendar'!$E$1504:$CZ$1504&lt;=AQ$13)*'Dvd Calendar'!$E$1507:$CZ$1507*(('Dvd Calendar'!$E$1509:$CZ$1509='Field Check'!$C$56)*('Field Check'!$C$56&lt;&gt;"")+('Dvd Calendar'!$E$1509:$CZ$1509='Field Check'!$C$57)*('Field Check'!$C$57&lt;&gt;"")))/'AS51'!$B$3,"")))</f>
        <v/>
      </c>
      <c r="AR152" s="163">
        <f>IF(AR$13="","",IF($B152="","",IFERROR($C152*$D152*SUMPRODUCT(('Dvd Calendar'!$E$1504:$CZ$1504&gt;AR$12)*('Dvd Calendar'!$E$1504:$CZ$1504&lt;=AR$13)*'Dvd Calendar'!$E$1507:$CZ$1507*(('Dvd Calendar'!$E$1509:$CZ$1509='Field Check'!$C$56)*('Field Check'!$C$56&lt;&gt;"")+('Dvd Calendar'!$E$1509:$CZ$1509='Field Check'!$C$57)*('Field Check'!$C$57&lt;&gt;"")))/'AS51'!$B$3,"")))</f>
        <v/>
      </c>
      <c r="AS152" s="163">
        <f>IF(AS$13="","",IF($B152="","",IFERROR($C152*$D152*SUMPRODUCT(('Dvd Calendar'!$E$1504:$CZ$1504&gt;AS$12)*('Dvd Calendar'!$E$1504:$CZ$1504&lt;=AS$13)*'Dvd Calendar'!$E$1507:$CZ$1507*(('Dvd Calendar'!$E$1509:$CZ$1509='Field Check'!$C$56)*('Field Check'!$C$56&lt;&gt;"")+('Dvd Calendar'!$E$1509:$CZ$1509='Field Check'!$C$57)*('Field Check'!$C$57&lt;&gt;"")))/'AS51'!$B$3,"")))</f>
        <v/>
      </c>
      <c r="AT152" s="163">
        <f>IF(AT$13="","",IF($B152="","",IFERROR($C152*$D152*SUMPRODUCT(('Dvd Calendar'!$E$1504:$CZ$1504&gt;AT$12)*('Dvd Calendar'!$E$1504:$CZ$1504&lt;=AT$13)*'Dvd Calendar'!$E$1507:$CZ$1507*(('Dvd Calendar'!$E$1509:$CZ$1509='Field Check'!$C$56)*('Field Check'!$C$56&lt;&gt;"")+('Dvd Calendar'!$E$1509:$CZ$1509='Field Check'!$C$57)*('Field Check'!$C$57&lt;&gt;"")))/'AS51'!$B$3,"")))</f>
        <v/>
      </c>
      <c r="AU152" s="163">
        <f>IF(AU$13="","",IF($B152="","",IFERROR($C152*$D152*SUMPRODUCT(('Dvd Calendar'!$E$1504:$CZ$1504&gt;AU$12)*('Dvd Calendar'!$E$1504:$CZ$1504&lt;=AU$13)*'Dvd Calendar'!$E$1507:$CZ$1507*(('Dvd Calendar'!$E$1509:$CZ$1509='Field Check'!$C$56)*('Field Check'!$C$56&lt;&gt;"")+('Dvd Calendar'!$E$1509:$CZ$1509='Field Check'!$C$57)*('Field Check'!$C$57&lt;&gt;"")))/'AS51'!$B$3,"")))</f>
        <v/>
      </c>
      <c r="AV152" s="163">
        <f>IF(AV$13="","",IF($B152="","",IFERROR($C152*$D152*SUMPRODUCT(('Dvd Calendar'!$E$1504:$CZ$1504&gt;AV$12)*('Dvd Calendar'!$E$1504:$CZ$1504&lt;=AV$13)*'Dvd Calendar'!$E$1507:$CZ$1507*(('Dvd Calendar'!$E$1509:$CZ$1509='Field Check'!$C$56)*('Field Check'!$C$56&lt;&gt;"")+('Dvd Calendar'!$E$1509:$CZ$1509='Field Check'!$C$57)*('Field Check'!$C$57&lt;&gt;"")))/'AS51'!$B$3,"")))</f>
        <v/>
      </c>
      <c r="AW152" s="163">
        <f>IF(AW$13="","",IF($B152="","",IFERROR($C152*$D152*SUMPRODUCT(('Dvd Calendar'!$E$1504:$CZ$1504&gt;AW$12)*('Dvd Calendar'!$E$1504:$CZ$1504&lt;=AW$13)*'Dvd Calendar'!$E$1507:$CZ$1507*(('Dvd Calendar'!$E$1509:$CZ$1509='Field Check'!$C$56)*('Field Check'!$C$56&lt;&gt;"")+('Dvd Calendar'!$E$1509:$CZ$1509='Field Check'!$C$57)*('Field Check'!$C$57&lt;&gt;"")))/'AS51'!$B$3,"")))</f>
        <v/>
      </c>
      <c r="AX152" s="163">
        <f>IF(AX$13="","",IF($B152="","",IFERROR($C152*$D152*SUMPRODUCT(('Dvd Calendar'!$E$1504:$CZ$1504&gt;AX$12)*('Dvd Calendar'!$E$1504:$CZ$1504&lt;=AX$13)*'Dvd Calendar'!$E$1507:$CZ$1507*(('Dvd Calendar'!$E$1509:$CZ$1509='Field Check'!$C$56)*('Field Check'!$C$56&lt;&gt;"")+('Dvd Calendar'!$E$1509:$CZ$1509='Field Check'!$C$57)*('Field Check'!$C$57&lt;&gt;"")))/'AS51'!$B$3,"")))</f>
        <v/>
      </c>
      <c r="AY152" s="163">
        <f>IF(AY$13="","",IF($B152="","",IFERROR($C152*$D152*SUMPRODUCT(('Dvd Calendar'!$E$1504:$CZ$1504&gt;AY$12)*('Dvd Calendar'!$E$1504:$CZ$1504&lt;=AY$13)*'Dvd Calendar'!$E$1507:$CZ$1507*(('Dvd Calendar'!$E$1509:$CZ$1509='Field Check'!$C$56)*('Field Check'!$C$56&lt;&gt;"")+('Dvd Calendar'!$E$1509:$CZ$1509='Field Check'!$C$57)*('Field Check'!$C$57&lt;&gt;"")))/'AS51'!$B$3,"")))</f>
        <v/>
      </c>
      <c r="AZ152" s="163">
        <f>IF(AZ$13="","",IF($B152="","",IFERROR($C152*$D152*SUMPRODUCT(('Dvd Calendar'!$E$1504:$CZ$1504&gt;AZ$12)*('Dvd Calendar'!$E$1504:$CZ$1504&lt;=AZ$13)*'Dvd Calendar'!$E$1507:$CZ$1507*(('Dvd Calendar'!$E$1509:$CZ$1509='Field Check'!$C$56)*('Field Check'!$C$56&lt;&gt;"")+('Dvd Calendar'!$E$1509:$CZ$1509='Field Check'!$C$57)*('Field Check'!$C$57&lt;&gt;"")))/'AS51'!$B$3,"")))</f>
        <v/>
      </c>
      <c r="BA152" s="163">
        <f>IF(BA$13="","",IF($B152="","",IFERROR($C152*$D152*SUMPRODUCT(('Dvd Calendar'!$E$1504:$CZ$1504&gt;BA$12)*('Dvd Calendar'!$E$1504:$CZ$1504&lt;=BA$13)*'Dvd Calendar'!$E$1507:$CZ$1507*(('Dvd Calendar'!$E$1509:$CZ$1509='Field Check'!$C$56)*('Field Check'!$C$56&lt;&gt;"")+('Dvd Calendar'!$E$1509:$CZ$1509='Field Check'!$C$57)*('Field Check'!$C$57&lt;&gt;"")))/'AS51'!$B$3,"")))</f>
        <v/>
      </c>
      <c r="BB152" s="163">
        <f>IF(BB$13="","",IF($B152="","",IFERROR($C152*$D152*SUMPRODUCT(('Dvd Calendar'!$E$1504:$CZ$1504&gt;BB$12)*('Dvd Calendar'!$E$1504:$CZ$1504&lt;=BB$13)*'Dvd Calendar'!$E$1507:$CZ$1507*(('Dvd Calendar'!$E$1509:$CZ$1509='Field Check'!$C$56)*('Field Check'!$C$56&lt;&gt;"")+('Dvd Calendar'!$E$1509:$CZ$1509='Field Check'!$C$57)*('Field Check'!$C$57&lt;&gt;"")))/'AS51'!$B$3,"")))</f>
        <v/>
      </c>
      <c r="BC152" s="163">
        <f>IF(BC$13="","",IF($B152="","",IFERROR($C152*$D152*SUMPRODUCT(('Dvd Calendar'!$E$1504:$CZ$1504&gt;BC$12)*('Dvd Calendar'!$E$1504:$CZ$1504&lt;=BC$13)*'Dvd Calendar'!$E$1507:$CZ$1507*(('Dvd Calendar'!$E$1509:$CZ$1509='Field Check'!$C$56)*('Field Check'!$C$56&lt;&gt;"")+('Dvd Calendar'!$E$1509:$CZ$1509='Field Check'!$C$57)*('Field Check'!$C$57&lt;&gt;"")))/'AS51'!$B$3,"")))</f>
        <v/>
      </c>
      <c r="BD152" s="163">
        <f>IF(BD$13="","",IF($B152="","",IFERROR($C152*$D152*SUMPRODUCT(('Dvd Calendar'!$E$1504:$CZ$1504&gt;BD$12)*('Dvd Calendar'!$E$1504:$CZ$1504&lt;=BD$13)*'Dvd Calendar'!$E$1507:$CZ$1507*(('Dvd Calendar'!$E$1509:$CZ$1509='Field Check'!$C$56)*('Field Check'!$C$56&lt;&gt;"")+('Dvd Calendar'!$E$1509:$CZ$1509='Field Check'!$C$57)*('Field Check'!$C$57&lt;&gt;"")))/'AS51'!$B$3,"")))</f>
        <v/>
      </c>
      <c r="BE152" s="163">
        <f>IF(BE$13="","",IF($B152="","",IFERROR($C152*$D152*SUMPRODUCT(('Dvd Calendar'!$E$1504:$CZ$1504&gt;BE$12)*('Dvd Calendar'!$E$1504:$CZ$1504&lt;=BE$13)*'Dvd Calendar'!$E$1507:$CZ$1507*(('Dvd Calendar'!$E$1509:$CZ$1509='Field Check'!$C$56)*('Field Check'!$C$56&lt;&gt;"")+('Dvd Calendar'!$E$1509:$CZ$1509='Field Check'!$C$57)*('Field Check'!$C$57&lt;&gt;"")))/'AS51'!$B$3,"")))</f>
        <v/>
      </c>
      <c r="BF152" s="163">
        <f>IF(BF$13="","",IF($B152="","",IFERROR($C152*$D152*SUMPRODUCT(('Dvd Calendar'!$E$1504:$CZ$1504&gt;BF$12)*('Dvd Calendar'!$E$1504:$CZ$1504&lt;=BF$13)*'Dvd Calendar'!$E$1507:$CZ$1507*(('Dvd Calendar'!$E$1509:$CZ$1509='Field Check'!$C$56)*('Field Check'!$C$56&lt;&gt;"")+('Dvd Calendar'!$E$1509:$CZ$1509='Field Check'!$C$57)*('Field Check'!$C$57&lt;&gt;"")))/'AS51'!$B$3,"")))</f>
        <v/>
      </c>
      <c r="BH152" s="163">
        <f>IF(BH$13="","",IF($B152="","",IFERROR(AQ152*$E152/100,"")))</f>
        <v/>
      </c>
      <c r="BI152" s="163">
        <f>IF(BI$13="","",IF($B152="","",IFERROR(AR152*$E152/100,"")))</f>
        <v/>
      </c>
      <c r="BJ152" s="163">
        <f>IF(BJ$13="","",IF($B152="","",IFERROR(AS152*$E152/100,"")))</f>
        <v/>
      </c>
      <c r="BK152" s="163">
        <f>IF(BK$13="","",IF($B152="","",IFERROR(AT152*$E152/100,"")))</f>
        <v/>
      </c>
      <c r="BL152" s="163">
        <f>IF(BL$13="","",IF($B152="","",IFERROR(AU152*$E152/100,"")))</f>
        <v/>
      </c>
      <c r="BM152" s="163">
        <f>IF(BM$13="","",IF($B152="","",IFERROR(AV152*$E152/100,"")))</f>
        <v/>
      </c>
      <c r="BN152" s="163">
        <f>IF(BN$13="","",IF($B152="","",IFERROR(AW152*$E152/100,"")))</f>
        <v/>
      </c>
      <c r="BO152" s="163">
        <f>IF(BO$13="","",IF($B152="","",IFERROR(AX152*$E152/100,"")))</f>
        <v/>
      </c>
      <c r="BP152" s="163">
        <f>IF(BP$13="","",IF($B152="","",IFERROR(AY152*$E152/100,"")))</f>
        <v/>
      </c>
      <c r="BQ152" s="163">
        <f>IF(BQ$13="","",IF($B152="","",IFERROR(AZ152*$E152/100,"")))</f>
        <v/>
      </c>
      <c r="BR152" s="163">
        <f>IF(BR$13="","",IF($B152="","",IFERROR(BA152*$E152/100,"")))</f>
        <v/>
      </c>
      <c r="BS152" s="163">
        <f>IF(BS$13="","",IF($B152="","",IFERROR(BB152*$E152/100,"")))</f>
        <v/>
      </c>
      <c r="BT152" s="163">
        <f>IF(BT$13="","",IF($B152="","",IFERROR(BC152*$E152/100,"")))</f>
        <v/>
      </c>
      <c r="BU152" s="163">
        <f>IF(BU$13="","",IF($B152="","",IFERROR(BD152*$E152/100,"")))</f>
        <v/>
      </c>
      <c r="BV152" s="163">
        <f>IF(BV$13="","",IF($B152="","",IFERROR(BE152*$E152/100,"")))</f>
        <v/>
      </c>
      <c r="BW152" s="163">
        <f>IF(BW$13="","",IF($B152="","",IFERROR(BF152*$E152/100,"")))</f>
        <v/>
      </c>
    </row>
    <row r="153">
      <c r="B153" s="126">
        <f>IF('AS51'!$C$143="","",'AS51'!$C$143)</f>
        <v/>
      </c>
      <c r="C153" s="74">
        <f>IF('AS51'!$B$143="","",'AS51'!$B$143)</f>
        <v/>
      </c>
      <c r="D153" s="75">
        <f>IFERROR('AS51'!$Q$143,1)</f>
        <v/>
      </c>
      <c r="E153" s="76">
        <f>IF($B153="","",IF(ISNUMBER('AS51'!$I$143),'AS51'!$I$143,'Index Summary'!$C$7))</f>
        <v/>
      </c>
      <c r="F153" s="77">
        <f>IF(F$13="","",IF($B153="","",IFERROR($C153*$D153*IF((Override!$C$4="ON")*(COUNTIFS(Override!$B$11:$B$40,$B153,Override!$D$11:$D$40,1,Override!$E$11:$E$40,"&gt;=0")-COUNTIFS(Override!$B$11:$B$40,$B153,Override!$D$11:$D$40,1,Override!$E$11:$E$40,"&gt;=0",Override!$C$11:$C$40,"MXAU"))&gt;0,SUMIFS(Override!$E$11:$E$40,Override!$B$11:$B$40,$B153,Override!$D$11:$D$40,1)-SUMIFS(Override!$E$11:$E$40,Override!$B$11:$B$40,$B153,Override!$D$11:$D$40,1,Override!$C$11:$C$40,"MXAU"),Override!$C$188)/'AS51'!$B$3,"")))</f>
        <v/>
      </c>
      <c r="G153" s="77">
        <f>IF(G$13="","",IF($B153="","",IFERROR($C153*$D153*IF((Override!$C$4="ON")*(COUNTIFS(Override!$B$11:$B$40,$B153,Override!$D$11:$D$40,2,Override!$E$11:$E$40,"&gt;=0")-COUNTIFS(Override!$B$11:$B$40,$B153,Override!$D$11:$D$40,2,Override!$E$11:$E$40,"&gt;=0",Override!$C$11:$C$40,"MXAU"))&gt;0,SUMIFS(Override!$E$11:$E$40,Override!$B$11:$B$40,$B153,Override!$D$11:$D$40,2)-SUMIFS(Override!$E$11:$E$40,Override!$B$11:$B$40,$B153,Override!$D$11:$D$40,2,Override!$C$11:$C$40,"MXAU"),Override!$D$188)/'AS51'!$B$3,"")))</f>
        <v/>
      </c>
      <c r="H153" s="77">
        <f>IF(H$13="","",IF($B153="","",IFERROR($C153*$D153*IF((Override!$C$4="ON")*(COUNTIFS(Override!$B$11:$B$40,$B153,Override!$D$11:$D$40,3,Override!$E$11:$E$40,"&gt;=0")-COUNTIFS(Override!$B$11:$B$40,$B153,Override!$D$11:$D$40,3,Override!$E$11:$E$40,"&gt;=0",Override!$C$11:$C$40,"MXAU"))&gt;0,SUMIFS(Override!$E$11:$E$40,Override!$B$11:$B$40,$B153,Override!$D$11:$D$40,3)-SUMIFS(Override!$E$11:$E$40,Override!$B$11:$B$40,$B153,Override!$D$11:$D$40,3,Override!$C$11:$C$40,"MXAU"),Override!$E$188)/'AS51'!$B$3,"")))</f>
        <v/>
      </c>
      <c r="I153" s="77">
        <f>IF(I$13="","",IF($B153="","",IFERROR($C153*$D153*IF((Override!$C$4="ON")*(COUNTIFS(Override!$B$11:$B$40,$B153,Override!$D$11:$D$40,4,Override!$E$11:$E$40,"&gt;=0")-COUNTIFS(Override!$B$11:$B$40,$B153,Override!$D$11:$D$40,4,Override!$E$11:$E$40,"&gt;=0",Override!$C$11:$C$40,"MXAU"))&gt;0,SUMIFS(Override!$E$11:$E$40,Override!$B$11:$B$40,$B153,Override!$D$11:$D$40,4)-SUMIFS(Override!$E$11:$E$40,Override!$B$11:$B$40,$B153,Override!$D$11:$D$40,4,Override!$C$11:$C$40,"MXAU"),Override!$F$188)/'AS51'!$B$3,"")))</f>
        <v/>
      </c>
      <c r="J153" s="77">
        <f>IF(J$13="","",IF($B153="","",IFERROR($C153*$D153*IF((Override!$C$4="ON")*(COUNTIFS(Override!$B$11:$B$40,$B153,Override!$D$11:$D$40,5,Override!$E$11:$E$40,"&gt;=0")-COUNTIFS(Override!$B$11:$B$40,$B153,Override!$D$11:$D$40,5,Override!$E$11:$E$40,"&gt;=0",Override!$C$11:$C$40,"MXAU"))&gt;0,SUMIFS(Override!$E$11:$E$40,Override!$B$11:$B$40,$B153,Override!$D$11:$D$40,5)-SUMIFS(Override!$E$11:$E$40,Override!$B$11:$B$40,$B153,Override!$D$11:$D$40,5,Override!$C$11:$C$40,"MXAU"),Override!$G$188)/'AS51'!$B$3,"")))</f>
        <v/>
      </c>
      <c r="K153" s="77">
        <f>IF(K$13="","",IF($B153="","",IFERROR($C153*$D153*IF((Override!$C$4="ON")*(COUNTIFS(Override!$B$11:$B$40,$B153,Override!$D$11:$D$40,6,Override!$E$11:$E$40,"&gt;=0")-COUNTIFS(Override!$B$11:$B$40,$B153,Override!$D$11:$D$40,6,Override!$E$11:$E$40,"&gt;=0",Override!$C$11:$C$40,"MXAU"))&gt;0,SUMIFS(Override!$E$11:$E$40,Override!$B$11:$B$40,$B153,Override!$D$11:$D$40,6)-SUMIFS(Override!$E$11:$E$40,Override!$B$11:$B$40,$B153,Override!$D$11:$D$40,6,Override!$C$11:$C$40,"MXAU"),Override!$H$188)/'AS51'!$B$3,"")))</f>
        <v/>
      </c>
      <c r="L153" s="77">
        <f>IF(L$13="","",IF($B153="","",IFERROR($C153*$D153*IF((Override!$C$4="ON")*(COUNTIFS(Override!$B$11:$B$40,$B153,Override!$D$11:$D$40,7,Override!$E$11:$E$40,"&gt;=0")-COUNTIFS(Override!$B$11:$B$40,$B153,Override!$D$11:$D$40,7,Override!$E$11:$E$40,"&gt;=0",Override!$C$11:$C$40,"MXAU"))&gt;0,SUMIFS(Override!$E$11:$E$40,Override!$B$11:$B$40,$B153,Override!$D$11:$D$40,7)-SUMIFS(Override!$E$11:$E$40,Override!$B$11:$B$40,$B153,Override!$D$11:$D$40,7,Override!$C$11:$C$40,"MXAU"),Override!$I$188)/'AS51'!$B$3,"")))</f>
        <v/>
      </c>
      <c r="M153" s="77">
        <f>IF(M$13="","",IF($B153="","",IFERROR($C153*$D153*IF((Override!$C$4="ON")*(COUNTIFS(Override!$B$11:$B$40,$B153,Override!$D$11:$D$40,8,Override!$E$11:$E$40,"&gt;=0")-COUNTIFS(Override!$B$11:$B$40,$B153,Override!$D$11:$D$40,8,Override!$E$11:$E$40,"&gt;=0",Override!$C$11:$C$40,"MXAU"))&gt;0,SUMIFS(Override!$E$11:$E$40,Override!$B$11:$B$40,$B153,Override!$D$11:$D$40,8)-SUMIFS(Override!$E$11:$E$40,Override!$B$11:$B$40,$B153,Override!$D$11:$D$40,8,Override!$C$11:$C$40,"MXAU"),Override!$J$188)/'AS51'!$B$3,"")))</f>
        <v/>
      </c>
      <c r="N153" s="77">
        <f>IF(N$13="","",IF($B153="","",IFERROR($C153*$D153*IF((Override!$C$4="ON")*(COUNTIFS(Override!$B$11:$B$40,$B153,Override!$D$11:$D$40,9,Override!$E$11:$E$40,"&gt;=0")-COUNTIFS(Override!$B$11:$B$40,$B153,Override!$D$11:$D$40,9,Override!$E$11:$E$40,"&gt;=0",Override!$C$11:$C$40,"MXAU"))&gt;0,SUMIFS(Override!$E$11:$E$40,Override!$B$11:$B$40,$B153,Override!$D$11:$D$40,9)-SUMIFS(Override!$E$11:$E$40,Override!$B$11:$B$40,$B153,Override!$D$11:$D$40,9,Override!$C$11:$C$40,"MXAU"),Override!$K$188)/'AS51'!$B$3,"")))</f>
        <v/>
      </c>
      <c r="O153" s="77">
        <f>IF(O$13="","",IF($B153="","",IFERROR($C153*$D153*IF((Override!$C$4="ON")*(COUNTIFS(Override!$B$11:$B$40,$B153,Override!$D$11:$D$40,10,Override!$E$11:$E$40,"&gt;=0")-COUNTIFS(Override!$B$11:$B$40,$B153,Override!$D$11:$D$40,10,Override!$E$11:$E$40,"&gt;=0",Override!$C$11:$C$40,"MXAU"))&gt;0,SUMIFS(Override!$E$11:$E$40,Override!$B$11:$B$40,$B153,Override!$D$11:$D$40,10)-SUMIFS(Override!$E$11:$E$40,Override!$B$11:$B$40,$B153,Override!$D$11:$D$40,10,Override!$C$11:$C$40,"MXAU"),Override!$L$188)/'AS51'!$B$3,"")))</f>
        <v/>
      </c>
      <c r="P153" s="77">
        <f>IF(P$13="","",IF($B153="","",IFERROR($C153*$D153*IF((Override!$C$4="ON")*(COUNTIFS(Override!$B$11:$B$40,$B153,Override!$D$11:$D$40,11,Override!$E$11:$E$40,"&gt;=0")-COUNTIFS(Override!$B$11:$B$40,$B153,Override!$D$11:$D$40,11,Override!$E$11:$E$40,"&gt;=0",Override!$C$11:$C$40,"MXAU"))&gt;0,SUMIFS(Override!$E$11:$E$40,Override!$B$11:$B$40,$B153,Override!$D$11:$D$40,11)-SUMIFS(Override!$E$11:$E$40,Override!$B$11:$B$40,$B153,Override!$D$11:$D$40,11,Override!$C$11:$C$40,"MXAU"),Override!$M$188)/'AS51'!$B$3,"")))</f>
        <v/>
      </c>
      <c r="Q153" s="77">
        <f>IF(Q$13="","",IF($B153="","",IFERROR($C153*$D153*IF((Override!$C$4="ON")*(COUNTIFS(Override!$B$11:$B$40,$B153,Override!$D$11:$D$40,12,Override!$E$11:$E$40,"&gt;=0")-COUNTIFS(Override!$B$11:$B$40,$B153,Override!$D$11:$D$40,12,Override!$E$11:$E$40,"&gt;=0",Override!$C$11:$C$40,"MXAU"))&gt;0,SUMIFS(Override!$E$11:$E$40,Override!$B$11:$B$40,$B153,Override!$D$11:$D$40,12)-SUMIFS(Override!$E$11:$E$40,Override!$B$11:$B$40,$B153,Override!$D$11:$D$40,12,Override!$C$11:$C$40,"MXAU"),Override!$N$188)/'AS51'!$B$3,"")))</f>
        <v/>
      </c>
      <c r="R153" s="77">
        <f>IF(R$13="","",IF($B153="","",IFERROR($C153*$D153*IF((Override!$C$4="ON")*(COUNTIFS(Override!$B$11:$B$40,$B153,Override!$D$11:$D$40,13,Override!$E$11:$E$40,"&gt;=0")-COUNTIFS(Override!$B$11:$B$40,$B153,Override!$D$11:$D$40,13,Override!$E$11:$E$40,"&gt;=0",Override!$C$11:$C$40,"MXAU"))&gt;0,SUMIFS(Override!$E$11:$E$40,Override!$B$11:$B$40,$B153,Override!$D$11:$D$40,13)-SUMIFS(Override!$E$11:$E$40,Override!$B$11:$B$40,$B153,Override!$D$11:$D$40,13,Override!$C$11:$C$40,"MXAU"),Override!$O$188)/'AS51'!$B$3,"")))</f>
        <v/>
      </c>
      <c r="S153" s="77">
        <f>IF(S$13="","",IF($B153="","",IFERROR($C153*$D153*IF((Override!$C$4="ON")*(COUNTIFS(Override!$B$11:$B$40,$B153,Override!$D$11:$D$40,14,Override!$E$11:$E$40,"&gt;=0")-COUNTIFS(Override!$B$11:$B$40,$B153,Override!$D$11:$D$40,14,Override!$E$11:$E$40,"&gt;=0",Override!$C$11:$C$40,"MXAU"))&gt;0,SUMIFS(Override!$E$11:$E$40,Override!$B$11:$B$40,$B153,Override!$D$11:$D$40,14)-SUMIFS(Override!$E$11:$E$40,Override!$B$11:$B$40,$B153,Override!$D$11:$D$40,14,Override!$C$11:$C$40,"MXAU"),Override!$P$188)/'AS51'!$B$3,"")))</f>
        <v/>
      </c>
      <c r="T153" s="77">
        <f>IF(T$13="","",IF($B153="","",IFERROR($C153*$D153*IF((Override!$C$4="ON")*(COUNTIFS(Override!$B$11:$B$40,$B153,Override!$D$11:$D$40,15,Override!$E$11:$E$40,"&gt;=0")-COUNTIFS(Override!$B$11:$B$40,$B153,Override!$D$11:$D$40,15,Override!$E$11:$E$40,"&gt;=0",Override!$C$11:$C$40,"MXAU"))&gt;0,SUMIFS(Override!$E$11:$E$40,Override!$B$11:$B$40,$B153,Override!$D$11:$D$40,15)-SUMIFS(Override!$E$11:$E$40,Override!$B$11:$B$40,$B153,Override!$D$11:$D$40,15,Override!$C$11:$C$40,"MXAU"),Override!$Q$188)/'AS51'!$B$3,"")))</f>
        <v/>
      </c>
      <c r="U153" s="77">
        <f>IF(U$13="","",IF($B153="","",IFERROR($C153*$D153*IF((Override!$C$4="ON")*(COUNTIFS(Override!$B$11:$B$40,$B153,Override!$D$11:$D$40,16,Override!$E$11:$E$40,"&gt;=0")-COUNTIFS(Override!$B$11:$B$40,$B153,Override!$D$11:$D$40,16,Override!$E$11:$E$40,"&gt;=0",Override!$C$11:$C$40,"MXAU"))&gt;0,SUMIFS(Override!$E$11:$E$40,Override!$B$11:$B$40,$B153,Override!$D$11:$D$40,16)-SUMIFS(Override!$E$11:$E$40,Override!$B$11:$B$40,$B153,Override!$D$11:$D$40,16,Override!$C$11:$C$40,"MXAU"),Override!$R$188)/'AS51'!$B$3,"")))</f>
        <v/>
      </c>
      <c r="W153" s="77">
        <f>IF(W$13="","",IF($B153="","",IFERROR(F153*$E153/100,"")))</f>
        <v/>
      </c>
      <c r="X153" s="77">
        <f>IF(X$13="","",IF($B153="","",IFERROR(G153*$E153/100,"")))</f>
        <v/>
      </c>
      <c r="Y153" s="77">
        <f>IF(Y$13="","",IF($B153="","",IFERROR(H153*$E153/100,"")))</f>
        <v/>
      </c>
      <c r="Z153" s="77">
        <f>IF(Z$13="","",IF($B153="","",IFERROR(I153*$E153/100,"")))</f>
        <v/>
      </c>
      <c r="AA153" s="77">
        <f>IF(AA$13="","",IF($B153="","",IFERROR(J153*$E153/100,"")))</f>
        <v/>
      </c>
      <c r="AB153" s="77">
        <f>IF(AB$13="","",IF($B153="","",IFERROR(K153*$E153/100,"")))</f>
        <v/>
      </c>
      <c r="AC153" s="77">
        <f>IF(AC$13="","",IF($B153="","",IFERROR(L153*$E153/100,"")))</f>
        <v/>
      </c>
      <c r="AD153" s="77">
        <f>IF(AD$13="","",IF($B153="","",IFERROR(M153*$E153/100,"")))</f>
        <v/>
      </c>
      <c r="AE153" s="77">
        <f>IF(AE$13="","",IF($B153="","",IFERROR(N153*$E153/100,"")))</f>
        <v/>
      </c>
      <c r="AF153" s="77">
        <f>IF(AF$13="","",IF($B153="","",IFERROR(O153*$E153/100,"")))</f>
        <v/>
      </c>
      <c r="AG153" s="77">
        <f>IF(AG$13="","",IF($B153="","",IFERROR(P153*$E153/100,"")))</f>
        <v/>
      </c>
      <c r="AH153" s="77">
        <f>IF(AH$13="","",IF($B153="","",IFERROR(Q153*$E153/100,"")))</f>
        <v/>
      </c>
      <c r="AI153" s="77">
        <f>IF(AI$13="","",IF($B153="","",IFERROR(R153*$E153/100,"")))</f>
        <v/>
      </c>
      <c r="AJ153" s="77">
        <f>IF(AJ$13="","",IF($B153="","",IFERROR(S153*$E153/100,"")))</f>
        <v/>
      </c>
      <c r="AK153" s="77">
        <f>IF(AK$13="","",IF($B153="","",IFERROR(T153*$E153/100,"")))</f>
        <v/>
      </c>
      <c r="AL153" s="77">
        <f>IF(AL$13="","",IF($B153="","",IFERROR(U153*$E153/100,"")))</f>
        <v/>
      </c>
      <c r="AN153" s="77">
        <f>IF($B153="","",SUMIF($F$13:$U$13,"&lt;="&amp;Sector!$D$51,$F153:$U153))</f>
        <v/>
      </c>
      <c r="AO153" s="77">
        <f>IF($B153="","",SUMIF($W$13:$AL$13,"&lt;="&amp;Sector!$D$51,$W153:$AL153))</f>
        <v/>
      </c>
      <c r="AQ153" s="163">
        <f>IF(AQ$13="","",IF($B153="","",IFERROR($C153*$D153*SUMPRODUCT(('Dvd Calendar'!$E$1515:$CZ$1515&gt;AQ$12)*('Dvd Calendar'!$E$1515:$CZ$1515&lt;=AQ$13)*'Dvd Calendar'!$E$1518:$CZ$1518*(('Dvd Calendar'!$E$1520:$CZ$1520='Field Check'!$C$56)*('Field Check'!$C$56&lt;&gt;"")+('Dvd Calendar'!$E$1520:$CZ$1520='Field Check'!$C$57)*('Field Check'!$C$57&lt;&gt;"")))/'AS51'!$B$3,"")))</f>
        <v/>
      </c>
      <c r="AR153" s="163">
        <f>IF(AR$13="","",IF($B153="","",IFERROR($C153*$D153*SUMPRODUCT(('Dvd Calendar'!$E$1515:$CZ$1515&gt;AR$12)*('Dvd Calendar'!$E$1515:$CZ$1515&lt;=AR$13)*'Dvd Calendar'!$E$1518:$CZ$1518*(('Dvd Calendar'!$E$1520:$CZ$1520='Field Check'!$C$56)*('Field Check'!$C$56&lt;&gt;"")+('Dvd Calendar'!$E$1520:$CZ$1520='Field Check'!$C$57)*('Field Check'!$C$57&lt;&gt;"")))/'AS51'!$B$3,"")))</f>
        <v/>
      </c>
      <c r="AS153" s="163">
        <f>IF(AS$13="","",IF($B153="","",IFERROR($C153*$D153*SUMPRODUCT(('Dvd Calendar'!$E$1515:$CZ$1515&gt;AS$12)*('Dvd Calendar'!$E$1515:$CZ$1515&lt;=AS$13)*'Dvd Calendar'!$E$1518:$CZ$1518*(('Dvd Calendar'!$E$1520:$CZ$1520='Field Check'!$C$56)*('Field Check'!$C$56&lt;&gt;"")+('Dvd Calendar'!$E$1520:$CZ$1520='Field Check'!$C$57)*('Field Check'!$C$57&lt;&gt;"")))/'AS51'!$B$3,"")))</f>
        <v/>
      </c>
      <c r="AT153" s="163">
        <f>IF(AT$13="","",IF($B153="","",IFERROR($C153*$D153*SUMPRODUCT(('Dvd Calendar'!$E$1515:$CZ$1515&gt;AT$12)*('Dvd Calendar'!$E$1515:$CZ$1515&lt;=AT$13)*'Dvd Calendar'!$E$1518:$CZ$1518*(('Dvd Calendar'!$E$1520:$CZ$1520='Field Check'!$C$56)*('Field Check'!$C$56&lt;&gt;"")+('Dvd Calendar'!$E$1520:$CZ$1520='Field Check'!$C$57)*('Field Check'!$C$57&lt;&gt;"")))/'AS51'!$B$3,"")))</f>
        <v/>
      </c>
      <c r="AU153" s="163">
        <f>IF(AU$13="","",IF($B153="","",IFERROR($C153*$D153*SUMPRODUCT(('Dvd Calendar'!$E$1515:$CZ$1515&gt;AU$12)*('Dvd Calendar'!$E$1515:$CZ$1515&lt;=AU$13)*'Dvd Calendar'!$E$1518:$CZ$1518*(('Dvd Calendar'!$E$1520:$CZ$1520='Field Check'!$C$56)*('Field Check'!$C$56&lt;&gt;"")+('Dvd Calendar'!$E$1520:$CZ$1520='Field Check'!$C$57)*('Field Check'!$C$57&lt;&gt;"")))/'AS51'!$B$3,"")))</f>
        <v/>
      </c>
      <c r="AV153" s="163">
        <f>IF(AV$13="","",IF($B153="","",IFERROR($C153*$D153*SUMPRODUCT(('Dvd Calendar'!$E$1515:$CZ$1515&gt;AV$12)*('Dvd Calendar'!$E$1515:$CZ$1515&lt;=AV$13)*'Dvd Calendar'!$E$1518:$CZ$1518*(('Dvd Calendar'!$E$1520:$CZ$1520='Field Check'!$C$56)*('Field Check'!$C$56&lt;&gt;"")+('Dvd Calendar'!$E$1520:$CZ$1520='Field Check'!$C$57)*('Field Check'!$C$57&lt;&gt;"")))/'AS51'!$B$3,"")))</f>
        <v/>
      </c>
      <c r="AW153" s="163">
        <f>IF(AW$13="","",IF($B153="","",IFERROR($C153*$D153*SUMPRODUCT(('Dvd Calendar'!$E$1515:$CZ$1515&gt;AW$12)*('Dvd Calendar'!$E$1515:$CZ$1515&lt;=AW$13)*'Dvd Calendar'!$E$1518:$CZ$1518*(('Dvd Calendar'!$E$1520:$CZ$1520='Field Check'!$C$56)*('Field Check'!$C$56&lt;&gt;"")+('Dvd Calendar'!$E$1520:$CZ$1520='Field Check'!$C$57)*('Field Check'!$C$57&lt;&gt;"")))/'AS51'!$B$3,"")))</f>
        <v/>
      </c>
      <c r="AX153" s="163">
        <f>IF(AX$13="","",IF($B153="","",IFERROR($C153*$D153*SUMPRODUCT(('Dvd Calendar'!$E$1515:$CZ$1515&gt;AX$12)*('Dvd Calendar'!$E$1515:$CZ$1515&lt;=AX$13)*'Dvd Calendar'!$E$1518:$CZ$1518*(('Dvd Calendar'!$E$1520:$CZ$1520='Field Check'!$C$56)*('Field Check'!$C$56&lt;&gt;"")+('Dvd Calendar'!$E$1520:$CZ$1520='Field Check'!$C$57)*('Field Check'!$C$57&lt;&gt;"")))/'AS51'!$B$3,"")))</f>
        <v/>
      </c>
      <c r="AY153" s="163">
        <f>IF(AY$13="","",IF($B153="","",IFERROR($C153*$D153*SUMPRODUCT(('Dvd Calendar'!$E$1515:$CZ$1515&gt;AY$12)*('Dvd Calendar'!$E$1515:$CZ$1515&lt;=AY$13)*'Dvd Calendar'!$E$1518:$CZ$1518*(('Dvd Calendar'!$E$1520:$CZ$1520='Field Check'!$C$56)*('Field Check'!$C$56&lt;&gt;"")+('Dvd Calendar'!$E$1520:$CZ$1520='Field Check'!$C$57)*('Field Check'!$C$57&lt;&gt;"")))/'AS51'!$B$3,"")))</f>
        <v/>
      </c>
      <c r="AZ153" s="163">
        <f>IF(AZ$13="","",IF($B153="","",IFERROR($C153*$D153*SUMPRODUCT(('Dvd Calendar'!$E$1515:$CZ$1515&gt;AZ$12)*('Dvd Calendar'!$E$1515:$CZ$1515&lt;=AZ$13)*'Dvd Calendar'!$E$1518:$CZ$1518*(('Dvd Calendar'!$E$1520:$CZ$1520='Field Check'!$C$56)*('Field Check'!$C$56&lt;&gt;"")+('Dvd Calendar'!$E$1520:$CZ$1520='Field Check'!$C$57)*('Field Check'!$C$57&lt;&gt;"")))/'AS51'!$B$3,"")))</f>
        <v/>
      </c>
      <c r="BA153" s="163">
        <f>IF(BA$13="","",IF($B153="","",IFERROR($C153*$D153*SUMPRODUCT(('Dvd Calendar'!$E$1515:$CZ$1515&gt;BA$12)*('Dvd Calendar'!$E$1515:$CZ$1515&lt;=BA$13)*'Dvd Calendar'!$E$1518:$CZ$1518*(('Dvd Calendar'!$E$1520:$CZ$1520='Field Check'!$C$56)*('Field Check'!$C$56&lt;&gt;"")+('Dvd Calendar'!$E$1520:$CZ$1520='Field Check'!$C$57)*('Field Check'!$C$57&lt;&gt;"")))/'AS51'!$B$3,"")))</f>
        <v/>
      </c>
      <c r="BB153" s="163">
        <f>IF(BB$13="","",IF($B153="","",IFERROR($C153*$D153*SUMPRODUCT(('Dvd Calendar'!$E$1515:$CZ$1515&gt;BB$12)*('Dvd Calendar'!$E$1515:$CZ$1515&lt;=BB$13)*'Dvd Calendar'!$E$1518:$CZ$1518*(('Dvd Calendar'!$E$1520:$CZ$1520='Field Check'!$C$56)*('Field Check'!$C$56&lt;&gt;"")+('Dvd Calendar'!$E$1520:$CZ$1520='Field Check'!$C$57)*('Field Check'!$C$57&lt;&gt;"")))/'AS51'!$B$3,"")))</f>
        <v/>
      </c>
      <c r="BC153" s="163">
        <f>IF(BC$13="","",IF($B153="","",IFERROR($C153*$D153*SUMPRODUCT(('Dvd Calendar'!$E$1515:$CZ$1515&gt;BC$12)*('Dvd Calendar'!$E$1515:$CZ$1515&lt;=BC$13)*'Dvd Calendar'!$E$1518:$CZ$1518*(('Dvd Calendar'!$E$1520:$CZ$1520='Field Check'!$C$56)*('Field Check'!$C$56&lt;&gt;"")+('Dvd Calendar'!$E$1520:$CZ$1520='Field Check'!$C$57)*('Field Check'!$C$57&lt;&gt;"")))/'AS51'!$B$3,"")))</f>
        <v/>
      </c>
      <c r="BD153" s="163">
        <f>IF(BD$13="","",IF($B153="","",IFERROR($C153*$D153*SUMPRODUCT(('Dvd Calendar'!$E$1515:$CZ$1515&gt;BD$12)*('Dvd Calendar'!$E$1515:$CZ$1515&lt;=BD$13)*'Dvd Calendar'!$E$1518:$CZ$1518*(('Dvd Calendar'!$E$1520:$CZ$1520='Field Check'!$C$56)*('Field Check'!$C$56&lt;&gt;"")+('Dvd Calendar'!$E$1520:$CZ$1520='Field Check'!$C$57)*('Field Check'!$C$57&lt;&gt;"")))/'AS51'!$B$3,"")))</f>
        <v/>
      </c>
      <c r="BE153" s="163">
        <f>IF(BE$13="","",IF($B153="","",IFERROR($C153*$D153*SUMPRODUCT(('Dvd Calendar'!$E$1515:$CZ$1515&gt;BE$12)*('Dvd Calendar'!$E$1515:$CZ$1515&lt;=BE$13)*'Dvd Calendar'!$E$1518:$CZ$1518*(('Dvd Calendar'!$E$1520:$CZ$1520='Field Check'!$C$56)*('Field Check'!$C$56&lt;&gt;"")+('Dvd Calendar'!$E$1520:$CZ$1520='Field Check'!$C$57)*('Field Check'!$C$57&lt;&gt;"")))/'AS51'!$B$3,"")))</f>
        <v/>
      </c>
      <c r="BF153" s="163">
        <f>IF(BF$13="","",IF($B153="","",IFERROR($C153*$D153*SUMPRODUCT(('Dvd Calendar'!$E$1515:$CZ$1515&gt;BF$12)*('Dvd Calendar'!$E$1515:$CZ$1515&lt;=BF$13)*'Dvd Calendar'!$E$1518:$CZ$1518*(('Dvd Calendar'!$E$1520:$CZ$1520='Field Check'!$C$56)*('Field Check'!$C$56&lt;&gt;"")+('Dvd Calendar'!$E$1520:$CZ$1520='Field Check'!$C$57)*('Field Check'!$C$57&lt;&gt;"")))/'AS51'!$B$3,"")))</f>
        <v/>
      </c>
      <c r="BH153" s="163">
        <f>IF(BH$13="","",IF($B153="","",IFERROR(AQ153*$E153/100,"")))</f>
        <v/>
      </c>
      <c r="BI153" s="163">
        <f>IF(BI$13="","",IF($B153="","",IFERROR(AR153*$E153/100,"")))</f>
        <v/>
      </c>
      <c r="BJ153" s="163">
        <f>IF(BJ$13="","",IF($B153="","",IFERROR(AS153*$E153/100,"")))</f>
        <v/>
      </c>
      <c r="BK153" s="163">
        <f>IF(BK$13="","",IF($B153="","",IFERROR(AT153*$E153/100,"")))</f>
        <v/>
      </c>
      <c r="BL153" s="163">
        <f>IF(BL$13="","",IF($B153="","",IFERROR(AU153*$E153/100,"")))</f>
        <v/>
      </c>
      <c r="BM153" s="163">
        <f>IF(BM$13="","",IF($B153="","",IFERROR(AV153*$E153/100,"")))</f>
        <v/>
      </c>
      <c r="BN153" s="163">
        <f>IF(BN$13="","",IF($B153="","",IFERROR(AW153*$E153/100,"")))</f>
        <v/>
      </c>
      <c r="BO153" s="163">
        <f>IF(BO$13="","",IF($B153="","",IFERROR(AX153*$E153/100,"")))</f>
        <v/>
      </c>
      <c r="BP153" s="163">
        <f>IF(BP$13="","",IF($B153="","",IFERROR(AY153*$E153/100,"")))</f>
        <v/>
      </c>
      <c r="BQ153" s="163">
        <f>IF(BQ$13="","",IF($B153="","",IFERROR(AZ153*$E153/100,"")))</f>
        <v/>
      </c>
      <c r="BR153" s="163">
        <f>IF(BR$13="","",IF($B153="","",IFERROR(BA153*$E153/100,"")))</f>
        <v/>
      </c>
      <c r="BS153" s="163">
        <f>IF(BS$13="","",IF($B153="","",IFERROR(BB153*$E153/100,"")))</f>
        <v/>
      </c>
      <c r="BT153" s="163">
        <f>IF(BT$13="","",IF($B153="","",IFERROR(BC153*$E153/100,"")))</f>
        <v/>
      </c>
      <c r="BU153" s="163">
        <f>IF(BU$13="","",IF($B153="","",IFERROR(BD153*$E153/100,"")))</f>
        <v/>
      </c>
      <c r="BV153" s="163">
        <f>IF(BV$13="","",IF($B153="","",IFERROR(BE153*$E153/100,"")))</f>
        <v/>
      </c>
      <c r="BW153" s="163">
        <f>IF(BW$13="","",IF($B153="","",IFERROR(BF153*$E153/100,"")))</f>
        <v/>
      </c>
    </row>
    <row r="154">
      <c r="B154" s="126">
        <f>IF('AS51'!$C$144="","",'AS51'!$C$144)</f>
        <v/>
      </c>
      <c r="C154" s="74">
        <f>IF('AS51'!$B$144="","",'AS51'!$B$144)</f>
        <v/>
      </c>
      <c r="D154" s="75">
        <f>IFERROR('AS51'!$Q$144,1)</f>
        <v/>
      </c>
      <c r="E154" s="76">
        <f>IF($B154="","",IF(ISNUMBER('AS51'!$I$144),'AS51'!$I$144,'Index Summary'!$C$7))</f>
        <v/>
      </c>
      <c r="F154" s="77">
        <f>IF(F$13="","",IF($B154="","",IFERROR($C154*$D154*IF((Override!$C$4="ON")*(COUNTIFS(Override!$B$11:$B$40,$B154,Override!$D$11:$D$40,1,Override!$E$11:$E$40,"&gt;=0")-COUNTIFS(Override!$B$11:$B$40,$B154,Override!$D$11:$D$40,1,Override!$E$11:$E$40,"&gt;=0",Override!$C$11:$C$40,"MXAU"))&gt;0,SUMIFS(Override!$E$11:$E$40,Override!$B$11:$B$40,$B154,Override!$D$11:$D$40,1)-SUMIFS(Override!$E$11:$E$40,Override!$B$11:$B$40,$B154,Override!$D$11:$D$40,1,Override!$C$11:$C$40,"MXAU"),Override!$C$189)/'AS51'!$B$3,"")))</f>
        <v/>
      </c>
      <c r="G154" s="77">
        <f>IF(G$13="","",IF($B154="","",IFERROR($C154*$D154*IF((Override!$C$4="ON")*(COUNTIFS(Override!$B$11:$B$40,$B154,Override!$D$11:$D$40,2,Override!$E$11:$E$40,"&gt;=0")-COUNTIFS(Override!$B$11:$B$40,$B154,Override!$D$11:$D$40,2,Override!$E$11:$E$40,"&gt;=0",Override!$C$11:$C$40,"MXAU"))&gt;0,SUMIFS(Override!$E$11:$E$40,Override!$B$11:$B$40,$B154,Override!$D$11:$D$40,2)-SUMIFS(Override!$E$11:$E$40,Override!$B$11:$B$40,$B154,Override!$D$11:$D$40,2,Override!$C$11:$C$40,"MXAU"),Override!$D$189)/'AS51'!$B$3,"")))</f>
        <v/>
      </c>
      <c r="H154" s="77">
        <f>IF(H$13="","",IF($B154="","",IFERROR($C154*$D154*IF((Override!$C$4="ON")*(COUNTIFS(Override!$B$11:$B$40,$B154,Override!$D$11:$D$40,3,Override!$E$11:$E$40,"&gt;=0")-COUNTIFS(Override!$B$11:$B$40,$B154,Override!$D$11:$D$40,3,Override!$E$11:$E$40,"&gt;=0",Override!$C$11:$C$40,"MXAU"))&gt;0,SUMIFS(Override!$E$11:$E$40,Override!$B$11:$B$40,$B154,Override!$D$11:$D$40,3)-SUMIFS(Override!$E$11:$E$40,Override!$B$11:$B$40,$B154,Override!$D$11:$D$40,3,Override!$C$11:$C$40,"MXAU"),Override!$E$189)/'AS51'!$B$3,"")))</f>
        <v/>
      </c>
      <c r="I154" s="77">
        <f>IF(I$13="","",IF($B154="","",IFERROR($C154*$D154*IF((Override!$C$4="ON")*(COUNTIFS(Override!$B$11:$B$40,$B154,Override!$D$11:$D$40,4,Override!$E$11:$E$40,"&gt;=0")-COUNTIFS(Override!$B$11:$B$40,$B154,Override!$D$11:$D$40,4,Override!$E$11:$E$40,"&gt;=0",Override!$C$11:$C$40,"MXAU"))&gt;0,SUMIFS(Override!$E$11:$E$40,Override!$B$11:$B$40,$B154,Override!$D$11:$D$40,4)-SUMIFS(Override!$E$11:$E$40,Override!$B$11:$B$40,$B154,Override!$D$11:$D$40,4,Override!$C$11:$C$40,"MXAU"),Override!$F$189)/'AS51'!$B$3,"")))</f>
        <v/>
      </c>
      <c r="J154" s="77">
        <f>IF(J$13="","",IF($B154="","",IFERROR($C154*$D154*IF((Override!$C$4="ON")*(COUNTIFS(Override!$B$11:$B$40,$B154,Override!$D$11:$D$40,5,Override!$E$11:$E$40,"&gt;=0")-COUNTIFS(Override!$B$11:$B$40,$B154,Override!$D$11:$D$40,5,Override!$E$11:$E$40,"&gt;=0",Override!$C$11:$C$40,"MXAU"))&gt;0,SUMIFS(Override!$E$11:$E$40,Override!$B$11:$B$40,$B154,Override!$D$11:$D$40,5)-SUMIFS(Override!$E$11:$E$40,Override!$B$11:$B$40,$B154,Override!$D$11:$D$40,5,Override!$C$11:$C$40,"MXAU"),Override!$G$189)/'AS51'!$B$3,"")))</f>
        <v/>
      </c>
      <c r="K154" s="77">
        <f>IF(K$13="","",IF($B154="","",IFERROR($C154*$D154*IF((Override!$C$4="ON")*(COUNTIFS(Override!$B$11:$B$40,$B154,Override!$D$11:$D$40,6,Override!$E$11:$E$40,"&gt;=0")-COUNTIFS(Override!$B$11:$B$40,$B154,Override!$D$11:$D$40,6,Override!$E$11:$E$40,"&gt;=0",Override!$C$11:$C$40,"MXAU"))&gt;0,SUMIFS(Override!$E$11:$E$40,Override!$B$11:$B$40,$B154,Override!$D$11:$D$40,6)-SUMIFS(Override!$E$11:$E$40,Override!$B$11:$B$40,$B154,Override!$D$11:$D$40,6,Override!$C$11:$C$40,"MXAU"),Override!$H$189)/'AS51'!$B$3,"")))</f>
        <v/>
      </c>
      <c r="L154" s="77">
        <f>IF(L$13="","",IF($B154="","",IFERROR($C154*$D154*IF((Override!$C$4="ON")*(COUNTIFS(Override!$B$11:$B$40,$B154,Override!$D$11:$D$40,7,Override!$E$11:$E$40,"&gt;=0")-COUNTIFS(Override!$B$11:$B$40,$B154,Override!$D$11:$D$40,7,Override!$E$11:$E$40,"&gt;=0",Override!$C$11:$C$40,"MXAU"))&gt;0,SUMIFS(Override!$E$11:$E$40,Override!$B$11:$B$40,$B154,Override!$D$11:$D$40,7)-SUMIFS(Override!$E$11:$E$40,Override!$B$11:$B$40,$B154,Override!$D$11:$D$40,7,Override!$C$11:$C$40,"MXAU"),Override!$I$189)/'AS51'!$B$3,"")))</f>
        <v/>
      </c>
      <c r="M154" s="77">
        <f>IF(M$13="","",IF($B154="","",IFERROR($C154*$D154*IF((Override!$C$4="ON")*(COUNTIFS(Override!$B$11:$B$40,$B154,Override!$D$11:$D$40,8,Override!$E$11:$E$40,"&gt;=0")-COUNTIFS(Override!$B$11:$B$40,$B154,Override!$D$11:$D$40,8,Override!$E$11:$E$40,"&gt;=0",Override!$C$11:$C$40,"MXAU"))&gt;0,SUMIFS(Override!$E$11:$E$40,Override!$B$11:$B$40,$B154,Override!$D$11:$D$40,8)-SUMIFS(Override!$E$11:$E$40,Override!$B$11:$B$40,$B154,Override!$D$11:$D$40,8,Override!$C$11:$C$40,"MXAU"),Override!$J$189)/'AS51'!$B$3,"")))</f>
        <v/>
      </c>
      <c r="N154" s="77">
        <f>IF(N$13="","",IF($B154="","",IFERROR($C154*$D154*IF((Override!$C$4="ON")*(COUNTIFS(Override!$B$11:$B$40,$B154,Override!$D$11:$D$40,9,Override!$E$11:$E$40,"&gt;=0")-COUNTIFS(Override!$B$11:$B$40,$B154,Override!$D$11:$D$40,9,Override!$E$11:$E$40,"&gt;=0",Override!$C$11:$C$40,"MXAU"))&gt;0,SUMIFS(Override!$E$11:$E$40,Override!$B$11:$B$40,$B154,Override!$D$11:$D$40,9)-SUMIFS(Override!$E$11:$E$40,Override!$B$11:$B$40,$B154,Override!$D$11:$D$40,9,Override!$C$11:$C$40,"MXAU"),Override!$K$189)/'AS51'!$B$3,"")))</f>
        <v/>
      </c>
      <c r="O154" s="77">
        <f>IF(O$13="","",IF($B154="","",IFERROR($C154*$D154*IF((Override!$C$4="ON")*(COUNTIFS(Override!$B$11:$B$40,$B154,Override!$D$11:$D$40,10,Override!$E$11:$E$40,"&gt;=0")-COUNTIFS(Override!$B$11:$B$40,$B154,Override!$D$11:$D$40,10,Override!$E$11:$E$40,"&gt;=0",Override!$C$11:$C$40,"MXAU"))&gt;0,SUMIFS(Override!$E$11:$E$40,Override!$B$11:$B$40,$B154,Override!$D$11:$D$40,10)-SUMIFS(Override!$E$11:$E$40,Override!$B$11:$B$40,$B154,Override!$D$11:$D$40,10,Override!$C$11:$C$40,"MXAU"),Override!$L$189)/'AS51'!$B$3,"")))</f>
        <v/>
      </c>
      <c r="P154" s="77">
        <f>IF(P$13="","",IF($B154="","",IFERROR($C154*$D154*IF((Override!$C$4="ON")*(COUNTIFS(Override!$B$11:$B$40,$B154,Override!$D$11:$D$40,11,Override!$E$11:$E$40,"&gt;=0")-COUNTIFS(Override!$B$11:$B$40,$B154,Override!$D$11:$D$40,11,Override!$E$11:$E$40,"&gt;=0",Override!$C$11:$C$40,"MXAU"))&gt;0,SUMIFS(Override!$E$11:$E$40,Override!$B$11:$B$40,$B154,Override!$D$11:$D$40,11)-SUMIFS(Override!$E$11:$E$40,Override!$B$11:$B$40,$B154,Override!$D$11:$D$40,11,Override!$C$11:$C$40,"MXAU"),Override!$M$189)/'AS51'!$B$3,"")))</f>
        <v/>
      </c>
      <c r="Q154" s="77">
        <f>IF(Q$13="","",IF($B154="","",IFERROR($C154*$D154*IF((Override!$C$4="ON")*(COUNTIFS(Override!$B$11:$B$40,$B154,Override!$D$11:$D$40,12,Override!$E$11:$E$40,"&gt;=0")-COUNTIFS(Override!$B$11:$B$40,$B154,Override!$D$11:$D$40,12,Override!$E$11:$E$40,"&gt;=0",Override!$C$11:$C$40,"MXAU"))&gt;0,SUMIFS(Override!$E$11:$E$40,Override!$B$11:$B$40,$B154,Override!$D$11:$D$40,12)-SUMIFS(Override!$E$11:$E$40,Override!$B$11:$B$40,$B154,Override!$D$11:$D$40,12,Override!$C$11:$C$40,"MXAU"),Override!$N$189)/'AS51'!$B$3,"")))</f>
        <v/>
      </c>
      <c r="R154" s="77">
        <f>IF(R$13="","",IF($B154="","",IFERROR($C154*$D154*IF((Override!$C$4="ON")*(COUNTIFS(Override!$B$11:$B$40,$B154,Override!$D$11:$D$40,13,Override!$E$11:$E$40,"&gt;=0")-COUNTIFS(Override!$B$11:$B$40,$B154,Override!$D$11:$D$40,13,Override!$E$11:$E$40,"&gt;=0",Override!$C$11:$C$40,"MXAU"))&gt;0,SUMIFS(Override!$E$11:$E$40,Override!$B$11:$B$40,$B154,Override!$D$11:$D$40,13)-SUMIFS(Override!$E$11:$E$40,Override!$B$11:$B$40,$B154,Override!$D$11:$D$40,13,Override!$C$11:$C$40,"MXAU"),Override!$O$189)/'AS51'!$B$3,"")))</f>
        <v/>
      </c>
      <c r="S154" s="77">
        <f>IF(S$13="","",IF($B154="","",IFERROR($C154*$D154*IF((Override!$C$4="ON")*(COUNTIFS(Override!$B$11:$B$40,$B154,Override!$D$11:$D$40,14,Override!$E$11:$E$40,"&gt;=0")-COUNTIFS(Override!$B$11:$B$40,$B154,Override!$D$11:$D$40,14,Override!$E$11:$E$40,"&gt;=0",Override!$C$11:$C$40,"MXAU"))&gt;0,SUMIFS(Override!$E$11:$E$40,Override!$B$11:$B$40,$B154,Override!$D$11:$D$40,14)-SUMIFS(Override!$E$11:$E$40,Override!$B$11:$B$40,$B154,Override!$D$11:$D$40,14,Override!$C$11:$C$40,"MXAU"),Override!$P$189)/'AS51'!$B$3,"")))</f>
        <v/>
      </c>
      <c r="T154" s="77">
        <f>IF(T$13="","",IF($B154="","",IFERROR($C154*$D154*IF((Override!$C$4="ON")*(COUNTIFS(Override!$B$11:$B$40,$B154,Override!$D$11:$D$40,15,Override!$E$11:$E$40,"&gt;=0")-COUNTIFS(Override!$B$11:$B$40,$B154,Override!$D$11:$D$40,15,Override!$E$11:$E$40,"&gt;=0",Override!$C$11:$C$40,"MXAU"))&gt;0,SUMIFS(Override!$E$11:$E$40,Override!$B$11:$B$40,$B154,Override!$D$11:$D$40,15)-SUMIFS(Override!$E$11:$E$40,Override!$B$11:$B$40,$B154,Override!$D$11:$D$40,15,Override!$C$11:$C$40,"MXAU"),Override!$Q$189)/'AS51'!$B$3,"")))</f>
        <v/>
      </c>
      <c r="U154" s="77">
        <f>IF(U$13="","",IF($B154="","",IFERROR($C154*$D154*IF((Override!$C$4="ON")*(COUNTIFS(Override!$B$11:$B$40,$B154,Override!$D$11:$D$40,16,Override!$E$11:$E$40,"&gt;=0")-COUNTIFS(Override!$B$11:$B$40,$B154,Override!$D$11:$D$40,16,Override!$E$11:$E$40,"&gt;=0",Override!$C$11:$C$40,"MXAU"))&gt;0,SUMIFS(Override!$E$11:$E$40,Override!$B$11:$B$40,$B154,Override!$D$11:$D$40,16)-SUMIFS(Override!$E$11:$E$40,Override!$B$11:$B$40,$B154,Override!$D$11:$D$40,16,Override!$C$11:$C$40,"MXAU"),Override!$R$189)/'AS51'!$B$3,"")))</f>
        <v/>
      </c>
      <c r="W154" s="77">
        <f>IF(W$13="","",IF($B154="","",IFERROR(F154*$E154/100,"")))</f>
        <v/>
      </c>
      <c r="X154" s="77">
        <f>IF(X$13="","",IF($B154="","",IFERROR(G154*$E154/100,"")))</f>
        <v/>
      </c>
      <c r="Y154" s="77">
        <f>IF(Y$13="","",IF($B154="","",IFERROR(H154*$E154/100,"")))</f>
        <v/>
      </c>
      <c r="Z154" s="77">
        <f>IF(Z$13="","",IF($B154="","",IFERROR(I154*$E154/100,"")))</f>
        <v/>
      </c>
      <c r="AA154" s="77">
        <f>IF(AA$13="","",IF($B154="","",IFERROR(J154*$E154/100,"")))</f>
        <v/>
      </c>
      <c r="AB154" s="77">
        <f>IF(AB$13="","",IF($B154="","",IFERROR(K154*$E154/100,"")))</f>
        <v/>
      </c>
      <c r="AC154" s="77">
        <f>IF(AC$13="","",IF($B154="","",IFERROR(L154*$E154/100,"")))</f>
        <v/>
      </c>
      <c r="AD154" s="77">
        <f>IF(AD$13="","",IF($B154="","",IFERROR(M154*$E154/100,"")))</f>
        <v/>
      </c>
      <c r="AE154" s="77">
        <f>IF(AE$13="","",IF($B154="","",IFERROR(N154*$E154/100,"")))</f>
        <v/>
      </c>
      <c r="AF154" s="77">
        <f>IF(AF$13="","",IF($B154="","",IFERROR(O154*$E154/100,"")))</f>
        <v/>
      </c>
      <c r="AG154" s="77">
        <f>IF(AG$13="","",IF($B154="","",IFERROR(P154*$E154/100,"")))</f>
        <v/>
      </c>
      <c r="AH154" s="77">
        <f>IF(AH$13="","",IF($B154="","",IFERROR(Q154*$E154/100,"")))</f>
        <v/>
      </c>
      <c r="AI154" s="77">
        <f>IF(AI$13="","",IF($B154="","",IFERROR(R154*$E154/100,"")))</f>
        <v/>
      </c>
      <c r="AJ154" s="77">
        <f>IF(AJ$13="","",IF($B154="","",IFERROR(S154*$E154/100,"")))</f>
        <v/>
      </c>
      <c r="AK154" s="77">
        <f>IF(AK$13="","",IF($B154="","",IFERROR(T154*$E154/100,"")))</f>
        <v/>
      </c>
      <c r="AL154" s="77">
        <f>IF(AL$13="","",IF($B154="","",IFERROR(U154*$E154/100,"")))</f>
        <v/>
      </c>
      <c r="AN154" s="77">
        <f>IF($B154="","",SUMIF($F$13:$U$13,"&lt;="&amp;Sector!$D$51,$F154:$U154))</f>
        <v/>
      </c>
      <c r="AO154" s="77">
        <f>IF($B154="","",SUMIF($W$13:$AL$13,"&lt;="&amp;Sector!$D$51,$W154:$AL154))</f>
        <v/>
      </c>
      <c r="AQ154" s="163">
        <f>IF(AQ$13="","",IF($B154="","",IFERROR($C154*$D154*SUMPRODUCT(('Dvd Calendar'!$E$1526:$CZ$1526&gt;AQ$12)*('Dvd Calendar'!$E$1526:$CZ$1526&lt;=AQ$13)*'Dvd Calendar'!$E$1529:$CZ$1529*(('Dvd Calendar'!$E$1531:$CZ$1531='Field Check'!$C$56)*('Field Check'!$C$56&lt;&gt;"")+('Dvd Calendar'!$E$1531:$CZ$1531='Field Check'!$C$57)*('Field Check'!$C$57&lt;&gt;"")))/'AS51'!$B$3,"")))</f>
        <v/>
      </c>
      <c r="AR154" s="163">
        <f>IF(AR$13="","",IF($B154="","",IFERROR($C154*$D154*SUMPRODUCT(('Dvd Calendar'!$E$1526:$CZ$1526&gt;AR$12)*('Dvd Calendar'!$E$1526:$CZ$1526&lt;=AR$13)*'Dvd Calendar'!$E$1529:$CZ$1529*(('Dvd Calendar'!$E$1531:$CZ$1531='Field Check'!$C$56)*('Field Check'!$C$56&lt;&gt;"")+('Dvd Calendar'!$E$1531:$CZ$1531='Field Check'!$C$57)*('Field Check'!$C$57&lt;&gt;"")))/'AS51'!$B$3,"")))</f>
        <v/>
      </c>
      <c r="AS154" s="163">
        <f>IF(AS$13="","",IF($B154="","",IFERROR($C154*$D154*SUMPRODUCT(('Dvd Calendar'!$E$1526:$CZ$1526&gt;AS$12)*('Dvd Calendar'!$E$1526:$CZ$1526&lt;=AS$13)*'Dvd Calendar'!$E$1529:$CZ$1529*(('Dvd Calendar'!$E$1531:$CZ$1531='Field Check'!$C$56)*('Field Check'!$C$56&lt;&gt;"")+('Dvd Calendar'!$E$1531:$CZ$1531='Field Check'!$C$57)*('Field Check'!$C$57&lt;&gt;"")))/'AS51'!$B$3,"")))</f>
        <v/>
      </c>
      <c r="AT154" s="163">
        <f>IF(AT$13="","",IF($B154="","",IFERROR($C154*$D154*SUMPRODUCT(('Dvd Calendar'!$E$1526:$CZ$1526&gt;AT$12)*('Dvd Calendar'!$E$1526:$CZ$1526&lt;=AT$13)*'Dvd Calendar'!$E$1529:$CZ$1529*(('Dvd Calendar'!$E$1531:$CZ$1531='Field Check'!$C$56)*('Field Check'!$C$56&lt;&gt;"")+('Dvd Calendar'!$E$1531:$CZ$1531='Field Check'!$C$57)*('Field Check'!$C$57&lt;&gt;"")))/'AS51'!$B$3,"")))</f>
        <v/>
      </c>
      <c r="AU154" s="163">
        <f>IF(AU$13="","",IF($B154="","",IFERROR($C154*$D154*SUMPRODUCT(('Dvd Calendar'!$E$1526:$CZ$1526&gt;AU$12)*('Dvd Calendar'!$E$1526:$CZ$1526&lt;=AU$13)*'Dvd Calendar'!$E$1529:$CZ$1529*(('Dvd Calendar'!$E$1531:$CZ$1531='Field Check'!$C$56)*('Field Check'!$C$56&lt;&gt;"")+('Dvd Calendar'!$E$1531:$CZ$1531='Field Check'!$C$57)*('Field Check'!$C$57&lt;&gt;"")))/'AS51'!$B$3,"")))</f>
        <v/>
      </c>
      <c r="AV154" s="163">
        <f>IF(AV$13="","",IF($B154="","",IFERROR($C154*$D154*SUMPRODUCT(('Dvd Calendar'!$E$1526:$CZ$1526&gt;AV$12)*('Dvd Calendar'!$E$1526:$CZ$1526&lt;=AV$13)*'Dvd Calendar'!$E$1529:$CZ$1529*(('Dvd Calendar'!$E$1531:$CZ$1531='Field Check'!$C$56)*('Field Check'!$C$56&lt;&gt;"")+('Dvd Calendar'!$E$1531:$CZ$1531='Field Check'!$C$57)*('Field Check'!$C$57&lt;&gt;"")))/'AS51'!$B$3,"")))</f>
        <v/>
      </c>
      <c r="AW154" s="163">
        <f>IF(AW$13="","",IF($B154="","",IFERROR($C154*$D154*SUMPRODUCT(('Dvd Calendar'!$E$1526:$CZ$1526&gt;AW$12)*('Dvd Calendar'!$E$1526:$CZ$1526&lt;=AW$13)*'Dvd Calendar'!$E$1529:$CZ$1529*(('Dvd Calendar'!$E$1531:$CZ$1531='Field Check'!$C$56)*('Field Check'!$C$56&lt;&gt;"")+('Dvd Calendar'!$E$1531:$CZ$1531='Field Check'!$C$57)*('Field Check'!$C$57&lt;&gt;"")))/'AS51'!$B$3,"")))</f>
        <v/>
      </c>
      <c r="AX154" s="163">
        <f>IF(AX$13="","",IF($B154="","",IFERROR($C154*$D154*SUMPRODUCT(('Dvd Calendar'!$E$1526:$CZ$1526&gt;AX$12)*('Dvd Calendar'!$E$1526:$CZ$1526&lt;=AX$13)*'Dvd Calendar'!$E$1529:$CZ$1529*(('Dvd Calendar'!$E$1531:$CZ$1531='Field Check'!$C$56)*('Field Check'!$C$56&lt;&gt;"")+('Dvd Calendar'!$E$1531:$CZ$1531='Field Check'!$C$57)*('Field Check'!$C$57&lt;&gt;"")))/'AS51'!$B$3,"")))</f>
        <v/>
      </c>
      <c r="AY154" s="163">
        <f>IF(AY$13="","",IF($B154="","",IFERROR($C154*$D154*SUMPRODUCT(('Dvd Calendar'!$E$1526:$CZ$1526&gt;AY$12)*('Dvd Calendar'!$E$1526:$CZ$1526&lt;=AY$13)*'Dvd Calendar'!$E$1529:$CZ$1529*(('Dvd Calendar'!$E$1531:$CZ$1531='Field Check'!$C$56)*('Field Check'!$C$56&lt;&gt;"")+('Dvd Calendar'!$E$1531:$CZ$1531='Field Check'!$C$57)*('Field Check'!$C$57&lt;&gt;"")))/'AS51'!$B$3,"")))</f>
        <v/>
      </c>
      <c r="AZ154" s="163">
        <f>IF(AZ$13="","",IF($B154="","",IFERROR($C154*$D154*SUMPRODUCT(('Dvd Calendar'!$E$1526:$CZ$1526&gt;AZ$12)*('Dvd Calendar'!$E$1526:$CZ$1526&lt;=AZ$13)*'Dvd Calendar'!$E$1529:$CZ$1529*(('Dvd Calendar'!$E$1531:$CZ$1531='Field Check'!$C$56)*('Field Check'!$C$56&lt;&gt;"")+('Dvd Calendar'!$E$1531:$CZ$1531='Field Check'!$C$57)*('Field Check'!$C$57&lt;&gt;"")))/'AS51'!$B$3,"")))</f>
        <v/>
      </c>
      <c r="BA154" s="163">
        <f>IF(BA$13="","",IF($B154="","",IFERROR($C154*$D154*SUMPRODUCT(('Dvd Calendar'!$E$1526:$CZ$1526&gt;BA$12)*('Dvd Calendar'!$E$1526:$CZ$1526&lt;=BA$13)*'Dvd Calendar'!$E$1529:$CZ$1529*(('Dvd Calendar'!$E$1531:$CZ$1531='Field Check'!$C$56)*('Field Check'!$C$56&lt;&gt;"")+('Dvd Calendar'!$E$1531:$CZ$1531='Field Check'!$C$57)*('Field Check'!$C$57&lt;&gt;"")))/'AS51'!$B$3,"")))</f>
        <v/>
      </c>
      <c r="BB154" s="163">
        <f>IF(BB$13="","",IF($B154="","",IFERROR($C154*$D154*SUMPRODUCT(('Dvd Calendar'!$E$1526:$CZ$1526&gt;BB$12)*('Dvd Calendar'!$E$1526:$CZ$1526&lt;=BB$13)*'Dvd Calendar'!$E$1529:$CZ$1529*(('Dvd Calendar'!$E$1531:$CZ$1531='Field Check'!$C$56)*('Field Check'!$C$56&lt;&gt;"")+('Dvd Calendar'!$E$1531:$CZ$1531='Field Check'!$C$57)*('Field Check'!$C$57&lt;&gt;"")))/'AS51'!$B$3,"")))</f>
        <v/>
      </c>
      <c r="BC154" s="163">
        <f>IF(BC$13="","",IF($B154="","",IFERROR($C154*$D154*SUMPRODUCT(('Dvd Calendar'!$E$1526:$CZ$1526&gt;BC$12)*('Dvd Calendar'!$E$1526:$CZ$1526&lt;=BC$13)*'Dvd Calendar'!$E$1529:$CZ$1529*(('Dvd Calendar'!$E$1531:$CZ$1531='Field Check'!$C$56)*('Field Check'!$C$56&lt;&gt;"")+('Dvd Calendar'!$E$1531:$CZ$1531='Field Check'!$C$57)*('Field Check'!$C$57&lt;&gt;"")))/'AS51'!$B$3,"")))</f>
        <v/>
      </c>
      <c r="BD154" s="163">
        <f>IF(BD$13="","",IF($B154="","",IFERROR($C154*$D154*SUMPRODUCT(('Dvd Calendar'!$E$1526:$CZ$1526&gt;BD$12)*('Dvd Calendar'!$E$1526:$CZ$1526&lt;=BD$13)*'Dvd Calendar'!$E$1529:$CZ$1529*(('Dvd Calendar'!$E$1531:$CZ$1531='Field Check'!$C$56)*('Field Check'!$C$56&lt;&gt;"")+('Dvd Calendar'!$E$1531:$CZ$1531='Field Check'!$C$57)*('Field Check'!$C$57&lt;&gt;"")))/'AS51'!$B$3,"")))</f>
        <v/>
      </c>
      <c r="BE154" s="163">
        <f>IF(BE$13="","",IF($B154="","",IFERROR($C154*$D154*SUMPRODUCT(('Dvd Calendar'!$E$1526:$CZ$1526&gt;BE$12)*('Dvd Calendar'!$E$1526:$CZ$1526&lt;=BE$13)*'Dvd Calendar'!$E$1529:$CZ$1529*(('Dvd Calendar'!$E$1531:$CZ$1531='Field Check'!$C$56)*('Field Check'!$C$56&lt;&gt;"")+('Dvd Calendar'!$E$1531:$CZ$1531='Field Check'!$C$57)*('Field Check'!$C$57&lt;&gt;"")))/'AS51'!$B$3,"")))</f>
        <v/>
      </c>
      <c r="BF154" s="163">
        <f>IF(BF$13="","",IF($B154="","",IFERROR($C154*$D154*SUMPRODUCT(('Dvd Calendar'!$E$1526:$CZ$1526&gt;BF$12)*('Dvd Calendar'!$E$1526:$CZ$1526&lt;=BF$13)*'Dvd Calendar'!$E$1529:$CZ$1529*(('Dvd Calendar'!$E$1531:$CZ$1531='Field Check'!$C$56)*('Field Check'!$C$56&lt;&gt;"")+('Dvd Calendar'!$E$1531:$CZ$1531='Field Check'!$C$57)*('Field Check'!$C$57&lt;&gt;"")))/'AS51'!$B$3,"")))</f>
        <v/>
      </c>
      <c r="BH154" s="163">
        <f>IF(BH$13="","",IF($B154="","",IFERROR(AQ154*$E154/100,"")))</f>
        <v/>
      </c>
      <c r="BI154" s="163">
        <f>IF(BI$13="","",IF($B154="","",IFERROR(AR154*$E154/100,"")))</f>
        <v/>
      </c>
      <c r="BJ154" s="163">
        <f>IF(BJ$13="","",IF($B154="","",IFERROR(AS154*$E154/100,"")))</f>
        <v/>
      </c>
      <c r="BK154" s="163">
        <f>IF(BK$13="","",IF($B154="","",IFERROR(AT154*$E154/100,"")))</f>
        <v/>
      </c>
      <c r="BL154" s="163">
        <f>IF(BL$13="","",IF($B154="","",IFERROR(AU154*$E154/100,"")))</f>
        <v/>
      </c>
      <c r="BM154" s="163">
        <f>IF(BM$13="","",IF($B154="","",IFERROR(AV154*$E154/100,"")))</f>
        <v/>
      </c>
      <c r="BN154" s="163">
        <f>IF(BN$13="","",IF($B154="","",IFERROR(AW154*$E154/100,"")))</f>
        <v/>
      </c>
      <c r="BO154" s="163">
        <f>IF(BO$13="","",IF($B154="","",IFERROR(AX154*$E154/100,"")))</f>
        <v/>
      </c>
      <c r="BP154" s="163">
        <f>IF(BP$13="","",IF($B154="","",IFERROR(AY154*$E154/100,"")))</f>
        <v/>
      </c>
      <c r="BQ154" s="163">
        <f>IF(BQ$13="","",IF($B154="","",IFERROR(AZ154*$E154/100,"")))</f>
        <v/>
      </c>
      <c r="BR154" s="163">
        <f>IF(BR$13="","",IF($B154="","",IFERROR(BA154*$E154/100,"")))</f>
        <v/>
      </c>
      <c r="BS154" s="163">
        <f>IF(BS$13="","",IF($B154="","",IFERROR(BB154*$E154/100,"")))</f>
        <v/>
      </c>
      <c r="BT154" s="163">
        <f>IF(BT$13="","",IF($B154="","",IFERROR(BC154*$E154/100,"")))</f>
        <v/>
      </c>
      <c r="BU154" s="163">
        <f>IF(BU$13="","",IF($B154="","",IFERROR(BD154*$E154/100,"")))</f>
        <v/>
      </c>
      <c r="BV154" s="163">
        <f>IF(BV$13="","",IF($B154="","",IFERROR(BE154*$E154/100,"")))</f>
        <v/>
      </c>
      <c r="BW154" s="163">
        <f>IF(BW$13="","",IF($B154="","",IFERROR(BF154*$E154/100,"")))</f>
        <v/>
      </c>
    </row>
    <row r="155">
      <c r="B155" s="126">
        <f>IF('AS51'!$C$145="","",'AS51'!$C$145)</f>
        <v/>
      </c>
      <c r="C155" s="74">
        <f>IF('AS51'!$B$145="","",'AS51'!$B$145)</f>
        <v/>
      </c>
      <c r="D155" s="75">
        <f>IFERROR('AS51'!$Q$145,1)</f>
        <v/>
      </c>
      <c r="E155" s="76">
        <f>IF($B155="","",IF(ISNUMBER('AS51'!$I$145),'AS51'!$I$145,'Index Summary'!$C$7))</f>
        <v/>
      </c>
      <c r="F155" s="77">
        <f>IF(F$13="","",IF($B155="","",IFERROR($C155*$D155*IF((Override!$C$4="ON")*(COUNTIFS(Override!$B$11:$B$40,$B155,Override!$D$11:$D$40,1,Override!$E$11:$E$40,"&gt;=0")-COUNTIFS(Override!$B$11:$B$40,$B155,Override!$D$11:$D$40,1,Override!$E$11:$E$40,"&gt;=0",Override!$C$11:$C$40,"MXAU"))&gt;0,SUMIFS(Override!$E$11:$E$40,Override!$B$11:$B$40,$B155,Override!$D$11:$D$40,1)-SUMIFS(Override!$E$11:$E$40,Override!$B$11:$B$40,$B155,Override!$D$11:$D$40,1,Override!$C$11:$C$40,"MXAU"),Override!$C$190)/'AS51'!$B$3,"")))</f>
        <v/>
      </c>
      <c r="G155" s="77">
        <f>IF(G$13="","",IF($B155="","",IFERROR($C155*$D155*IF((Override!$C$4="ON")*(COUNTIFS(Override!$B$11:$B$40,$B155,Override!$D$11:$D$40,2,Override!$E$11:$E$40,"&gt;=0")-COUNTIFS(Override!$B$11:$B$40,$B155,Override!$D$11:$D$40,2,Override!$E$11:$E$40,"&gt;=0",Override!$C$11:$C$40,"MXAU"))&gt;0,SUMIFS(Override!$E$11:$E$40,Override!$B$11:$B$40,$B155,Override!$D$11:$D$40,2)-SUMIFS(Override!$E$11:$E$40,Override!$B$11:$B$40,$B155,Override!$D$11:$D$40,2,Override!$C$11:$C$40,"MXAU"),Override!$D$190)/'AS51'!$B$3,"")))</f>
        <v/>
      </c>
      <c r="H155" s="77">
        <f>IF(H$13="","",IF($B155="","",IFERROR($C155*$D155*IF((Override!$C$4="ON")*(COUNTIFS(Override!$B$11:$B$40,$B155,Override!$D$11:$D$40,3,Override!$E$11:$E$40,"&gt;=0")-COUNTIFS(Override!$B$11:$B$40,$B155,Override!$D$11:$D$40,3,Override!$E$11:$E$40,"&gt;=0",Override!$C$11:$C$40,"MXAU"))&gt;0,SUMIFS(Override!$E$11:$E$40,Override!$B$11:$B$40,$B155,Override!$D$11:$D$40,3)-SUMIFS(Override!$E$11:$E$40,Override!$B$11:$B$40,$B155,Override!$D$11:$D$40,3,Override!$C$11:$C$40,"MXAU"),Override!$E$190)/'AS51'!$B$3,"")))</f>
        <v/>
      </c>
      <c r="I155" s="77">
        <f>IF(I$13="","",IF($B155="","",IFERROR($C155*$D155*IF((Override!$C$4="ON")*(COUNTIFS(Override!$B$11:$B$40,$B155,Override!$D$11:$D$40,4,Override!$E$11:$E$40,"&gt;=0")-COUNTIFS(Override!$B$11:$B$40,$B155,Override!$D$11:$D$40,4,Override!$E$11:$E$40,"&gt;=0",Override!$C$11:$C$40,"MXAU"))&gt;0,SUMIFS(Override!$E$11:$E$40,Override!$B$11:$B$40,$B155,Override!$D$11:$D$40,4)-SUMIFS(Override!$E$11:$E$40,Override!$B$11:$B$40,$B155,Override!$D$11:$D$40,4,Override!$C$11:$C$40,"MXAU"),Override!$F$190)/'AS51'!$B$3,"")))</f>
        <v/>
      </c>
      <c r="J155" s="77">
        <f>IF(J$13="","",IF($B155="","",IFERROR($C155*$D155*IF((Override!$C$4="ON")*(COUNTIFS(Override!$B$11:$B$40,$B155,Override!$D$11:$D$40,5,Override!$E$11:$E$40,"&gt;=0")-COUNTIFS(Override!$B$11:$B$40,$B155,Override!$D$11:$D$40,5,Override!$E$11:$E$40,"&gt;=0",Override!$C$11:$C$40,"MXAU"))&gt;0,SUMIFS(Override!$E$11:$E$40,Override!$B$11:$B$40,$B155,Override!$D$11:$D$40,5)-SUMIFS(Override!$E$11:$E$40,Override!$B$11:$B$40,$B155,Override!$D$11:$D$40,5,Override!$C$11:$C$40,"MXAU"),Override!$G$190)/'AS51'!$B$3,"")))</f>
        <v/>
      </c>
      <c r="K155" s="77">
        <f>IF(K$13="","",IF($B155="","",IFERROR($C155*$D155*IF((Override!$C$4="ON")*(COUNTIFS(Override!$B$11:$B$40,$B155,Override!$D$11:$D$40,6,Override!$E$11:$E$40,"&gt;=0")-COUNTIFS(Override!$B$11:$B$40,$B155,Override!$D$11:$D$40,6,Override!$E$11:$E$40,"&gt;=0",Override!$C$11:$C$40,"MXAU"))&gt;0,SUMIFS(Override!$E$11:$E$40,Override!$B$11:$B$40,$B155,Override!$D$11:$D$40,6)-SUMIFS(Override!$E$11:$E$40,Override!$B$11:$B$40,$B155,Override!$D$11:$D$40,6,Override!$C$11:$C$40,"MXAU"),Override!$H$190)/'AS51'!$B$3,"")))</f>
        <v/>
      </c>
      <c r="L155" s="77">
        <f>IF(L$13="","",IF($B155="","",IFERROR($C155*$D155*IF((Override!$C$4="ON")*(COUNTIFS(Override!$B$11:$B$40,$B155,Override!$D$11:$D$40,7,Override!$E$11:$E$40,"&gt;=0")-COUNTIFS(Override!$B$11:$B$40,$B155,Override!$D$11:$D$40,7,Override!$E$11:$E$40,"&gt;=0",Override!$C$11:$C$40,"MXAU"))&gt;0,SUMIFS(Override!$E$11:$E$40,Override!$B$11:$B$40,$B155,Override!$D$11:$D$40,7)-SUMIFS(Override!$E$11:$E$40,Override!$B$11:$B$40,$B155,Override!$D$11:$D$40,7,Override!$C$11:$C$40,"MXAU"),Override!$I$190)/'AS51'!$B$3,"")))</f>
        <v/>
      </c>
      <c r="M155" s="77">
        <f>IF(M$13="","",IF($B155="","",IFERROR($C155*$D155*IF((Override!$C$4="ON")*(COUNTIFS(Override!$B$11:$B$40,$B155,Override!$D$11:$D$40,8,Override!$E$11:$E$40,"&gt;=0")-COUNTIFS(Override!$B$11:$B$40,$B155,Override!$D$11:$D$40,8,Override!$E$11:$E$40,"&gt;=0",Override!$C$11:$C$40,"MXAU"))&gt;0,SUMIFS(Override!$E$11:$E$40,Override!$B$11:$B$40,$B155,Override!$D$11:$D$40,8)-SUMIFS(Override!$E$11:$E$40,Override!$B$11:$B$40,$B155,Override!$D$11:$D$40,8,Override!$C$11:$C$40,"MXAU"),Override!$J$190)/'AS51'!$B$3,"")))</f>
        <v/>
      </c>
      <c r="N155" s="77">
        <f>IF(N$13="","",IF($B155="","",IFERROR($C155*$D155*IF((Override!$C$4="ON")*(COUNTIFS(Override!$B$11:$B$40,$B155,Override!$D$11:$D$40,9,Override!$E$11:$E$40,"&gt;=0")-COUNTIFS(Override!$B$11:$B$40,$B155,Override!$D$11:$D$40,9,Override!$E$11:$E$40,"&gt;=0",Override!$C$11:$C$40,"MXAU"))&gt;0,SUMIFS(Override!$E$11:$E$40,Override!$B$11:$B$40,$B155,Override!$D$11:$D$40,9)-SUMIFS(Override!$E$11:$E$40,Override!$B$11:$B$40,$B155,Override!$D$11:$D$40,9,Override!$C$11:$C$40,"MXAU"),Override!$K$190)/'AS51'!$B$3,"")))</f>
        <v/>
      </c>
      <c r="O155" s="77">
        <f>IF(O$13="","",IF($B155="","",IFERROR($C155*$D155*IF((Override!$C$4="ON")*(COUNTIFS(Override!$B$11:$B$40,$B155,Override!$D$11:$D$40,10,Override!$E$11:$E$40,"&gt;=0")-COUNTIFS(Override!$B$11:$B$40,$B155,Override!$D$11:$D$40,10,Override!$E$11:$E$40,"&gt;=0",Override!$C$11:$C$40,"MXAU"))&gt;0,SUMIFS(Override!$E$11:$E$40,Override!$B$11:$B$40,$B155,Override!$D$11:$D$40,10)-SUMIFS(Override!$E$11:$E$40,Override!$B$11:$B$40,$B155,Override!$D$11:$D$40,10,Override!$C$11:$C$40,"MXAU"),Override!$L$190)/'AS51'!$B$3,"")))</f>
        <v/>
      </c>
      <c r="P155" s="77">
        <f>IF(P$13="","",IF($B155="","",IFERROR($C155*$D155*IF((Override!$C$4="ON")*(COUNTIFS(Override!$B$11:$B$40,$B155,Override!$D$11:$D$40,11,Override!$E$11:$E$40,"&gt;=0")-COUNTIFS(Override!$B$11:$B$40,$B155,Override!$D$11:$D$40,11,Override!$E$11:$E$40,"&gt;=0",Override!$C$11:$C$40,"MXAU"))&gt;0,SUMIFS(Override!$E$11:$E$40,Override!$B$11:$B$40,$B155,Override!$D$11:$D$40,11)-SUMIFS(Override!$E$11:$E$40,Override!$B$11:$B$40,$B155,Override!$D$11:$D$40,11,Override!$C$11:$C$40,"MXAU"),Override!$M$190)/'AS51'!$B$3,"")))</f>
        <v/>
      </c>
      <c r="Q155" s="77">
        <f>IF(Q$13="","",IF($B155="","",IFERROR($C155*$D155*IF((Override!$C$4="ON")*(COUNTIFS(Override!$B$11:$B$40,$B155,Override!$D$11:$D$40,12,Override!$E$11:$E$40,"&gt;=0")-COUNTIFS(Override!$B$11:$B$40,$B155,Override!$D$11:$D$40,12,Override!$E$11:$E$40,"&gt;=0",Override!$C$11:$C$40,"MXAU"))&gt;0,SUMIFS(Override!$E$11:$E$40,Override!$B$11:$B$40,$B155,Override!$D$11:$D$40,12)-SUMIFS(Override!$E$11:$E$40,Override!$B$11:$B$40,$B155,Override!$D$11:$D$40,12,Override!$C$11:$C$40,"MXAU"),Override!$N$190)/'AS51'!$B$3,"")))</f>
        <v/>
      </c>
      <c r="R155" s="77">
        <f>IF(R$13="","",IF($B155="","",IFERROR($C155*$D155*IF((Override!$C$4="ON")*(COUNTIFS(Override!$B$11:$B$40,$B155,Override!$D$11:$D$40,13,Override!$E$11:$E$40,"&gt;=0")-COUNTIFS(Override!$B$11:$B$40,$B155,Override!$D$11:$D$40,13,Override!$E$11:$E$40,"&gt;=0",Override!$C$11:$C$40,"MXAU"))&gt;0,SUMIFS(Override!$E$11:$E$40,Override!$B$11:$B$40,$B155,Override!$D$11:$D$40,13)-SUMIFS(Override!$E$11:$E$40,Override!$B$11:$B$40,$B155,Override!$D$11:$D$40,13,Override!$C$11:$C$40,"MXAU"),Override!$O$190)/'AS51'!$B$3,"")))</f>
        <v/>
      </c>
      <c r="S155" s="77">
        <f>IF(S$13="","",IF($B155="","",IFERROR($C155*$D155*IF((Override!$C$4="ON")*(COUNTIFS(Override!$B$11:$B$40,$B155,Override!$D$11:$D$40,14,Override!$E$11:$E$40,"&gt;=0")-COUNTIFS(Override!$B$11:$B$40,$B155,Override!$D$11:$D$40,14,Override!$E$11:$E$40,"&gt;=0",Override!$C$11:$C$40,"MXAU"))&gt;0,SUMIFS(Override!$E$11:$E$40,Override!$B$11:$B$40,$B155,Override!$D$11:$D$40,14)-SUMIFS(Override!$E$11:$E$40,Override!$B$11:$B$40,$B155,Override!$D$11:$D$40,14,Override!$C$11:$C$40,"MXAU"),Override!$P$190)/'AS51'!$B$3,"")))</f>
        <v/>
      </c>
      <c r="T155" s="77">
        <f>IF(T$13="","",IF($B155="","",IFERROR($C155*$D155*IF((Override!$C$4="ON")*(COUNTIFS(Override!$B$11:$B$40,$B155,Override!$D$11:$D$40,15,Override!$E$11:$E$40,"&gt;=0")-COUNTIFS(Override!$B$11:$B$40,$B155,Override!$D$11:$D$40,15,Override!$E$11:$E$40,"&gt;=0",Override!$C$11:$C$40,"MXAU"))&gt;0,SUMIFS(Override!$E$11:$E$40,Override!$B$11:$B$40,$B155,Override!$D$11:$D$40,15)-SUMIFS(Override!$E$11:$E$40,Override!$B$11:$B$40,$B155,Override!$D$11:$D$40,15,Override!$C$11:$C$40,"MXAU"),Override!$Q$190)/'AS51'!$B$3,"")))</f>
        <v/>
      </c>
      <c r="U155" s="77">
        <f>IF(U$13="","",IF($B155="","",IFERROR($C155*$D155*IF((Override!$C$4="ON")*(COUNTIFS(Override!$B$11:$B$40,$B155,Override!$D$11:$D$40,16,Override!$E$11:$E$40,"&gt;=0")-COUNTIFS(Override!$B$11:$B$40,$B155,Override!$D$11:$D$40,16,Override!$E$11:$E$40,"&gt;=0",Override!$C$11:$C$40,"MXAU"))&gt;0,SUMIFS(Override!$E$11:$E$40,Override!$B$11:$B$40,$B155,Override!$D$11:$D$40,16)-SUMIFS(Override!$E$11:$E$40,Override!$B$11:$B$40,$B155,Override!$D$11:$D$40,16,Override!$C$11:$C$40,"MXAU"),Override!$R$190)/'AS51'!$B$3,"")))</f>
        <v/>
      </c>
      <c r="W155" s="77">
        <f>IF(W$13="","",IF($B155="","",IFERROR(F155*$E155/100,"")))</f>
        <v/>
      </c>
      <c r="X155" s="77">
        <f>IF(X$13="","",IF($B155="","",IFERROR(G155*$E155/100,"")))</f>
        <v/>
      </c>
      <c r="Y155" s="77">
        <f>IF(Y$13="","",IF($B155="","",IFERROR(H155*$E155/100,"")))</f>
        <v/>
      </c>
      <c r="Z155" s="77">
        <f>IF(Z$13="","",IF($B155="","",IFERROR(I155*$E155/100,"")))</f>
        <v/>
      </c>
      <c r="AA155" s="77">
        <f>IF(AA$13="","",IF($B155="","",IFERROR(J155*$E155/100,"")))</f>
        <v/>
      </c>
      <c r="AB155" s="77">
        <f>IF(AB$13="","",IF($B155="","",IFERROR(K155*$E155/100,"")))</f>
        <v/>
      </c>
      <c r="AC155" s="77">
        <f>IF(AC$13="","",IF($B155="","",IFERROR(L155*$E155/100,"")))</f>
        <v/>
      </c>
      <c r="AD155" s="77">
        <f>IF(AD$13="","",IF($B155="","",IFERROR(M155*$E155/100,"")))</f>
        <v/>
      </c>
      <c r="AE155" s="77">
        <f>IF(AE$13="","",IF($B155="","",IFERROR(N155*$E155/100,"")))</f>
        <v/>
      </c>
      <c r="AF155" s="77">
        <f>IF(AF$13="","",IF($B155="","",IFERROR(O155*$E155/100,"")))</f>
        <v/>
      </c>
      <c r="AG155" s="77">
        <f>IF(AG$13="","",IF($B155="","",IFERROR(P155*$E155/100,"")))</f>
        <v/>
      </c>
      <c r="AH155" s="77">
        <f>IF(AH$13="","",IF($B155="","",IFERROR(Q155*$E155/100,"")))</f>
        <v/>
      </c>
      <c r="AI155" s="77">
        <f>IF(AI$13="","",IF($B155="","",IFERROR(R155*$E155/100,"")))</f>
        <v/>
      </c>
      <c r="AJ155" s="77">
        <f>IF(AJ$13="","",IF($B155="","",IFERROR(S155*$E155/100,"")))</f>
        <v/>
      </c>
      <c r="AK155" s="77">
        <f>IF(AK$13="","",IF($B155="","",IFERROR(T155*$E155/100,"")))</f>
        <v/>
      </c>
      <c r="AL155" s="77">
        <f>IF(AL$13="","",IF($B155="","",IFERROR(U155*$E155/100,"")))</f>
        <v/>
      </c>
      <c r="AN155" s="77">
        <f>IF($B155="","",SUMIF($F$13:$U$13,"&lt;="&amp;Sector!$D$51,$F155:$U155))</f>
        <v/>
      </c>
      <c r="AO155" s="77">
        <f>IF($B155="","",SUMIF($W$13:$AL$13,"&lt;="&amp;Sector!$D$51,$W155:$AL155))</f>
        <v/>
      </c>
      <c r="AQ155" s="163">
        <f>IF(AQ$13="","",IF($B155="","",IFERROR($C155*$D155*SUMPRODUCT(('Dvd Calendar'!$E$1537:$CZ$1537&gt;AQ$12)*('Dvd Calendar'!$E$1537:$CZ$1537&lt;=AQ$13)*'Dvd Calendar'!$E$1540:$CZ$1540*(('Dvd Calendar'!$E$1542:$CZ$1542='Field Check'!$C$56)*('Field Check'!$C$56&lt;&gt;"")+('Dvd Calendar'!$E$1542:$CZ$1542='Field Check'!$C$57)*('Field Check'!$C$57&lt;&gt;"")))/'AS51'!$B$3,"")))</f>
        <v/>
      </c>
      <c r="AR155" s="163">
        <f>IF(AR$13="","",IF($B155="","",IFERROR($C155*$D155*SUMPRODUCT(('Dvd Calendar'!$E$1537:$CZ$1537&gt;AR$12)*('Dvd Calendar'!$E$1537:$CZ$1537&lt;=AR$13)*'Dvd Calendar'!$E$1540:$CZ$1540*(('Dvd Calendar'!$E$1542:$CZ$1542='Field Check'!$C$56)*('Field Check'!$C$56&lt;&gt;"")+('Dvd Calendar'!$E$1542:$CZ$1542='Field Check'!$C$57)*('Field Check'!$C$57&lt;&gt;"")))/'AS51'!$B$3,"")))</f>
        <v/>
      </c>
      <c r="AS155" s="163">
        <f>IF(AS$13="","",IF($B155="","",IFERROR($C155*$D155*SUMPRODUCT(('Dvd Calendar'!$E$1537:$CZ$1537&gt;AS$12)*('Dvd Calendar'!$E$1537:$CZ$1537&lt;=AS$13)*'Dvd Calendar'!$E$1540:$CZ$1540*(('Dvd Calendar'!$E$1542:$CZ$1542='Field Check'!$C$56)*('Field Check'!$C$56&lt;&gt;"")+('Dvd Calendar'!$E$1542:$CZ$1542='Field Check'!$C$57)*('Field Check'!$C$57&lt;&gt;"")))/'AS51'!$B$3,"")))</f>
        <v/>
      </c>
      <c r="AT155" s="163">
        <f>IF(AT$13="","",IF($B155="","",IFERROR($C155*$D155*SUMPRODUCT(('Dvd Calendar'!$E$1537:$CZ$1537&gt;AT$12)*('Dvd Calendar'!$E$1537:$CZ$1537&lt;=AT$13)*'Dvd Calendar'!$E$1540:$CZ$1540*(('Dvd Calendar'!$E$1542:$CZ$1542='Field Check'!$C$56)*('Field Check'!$C$56&lt;&gt;"")+('Dvd Calendar'!$E$1542:$CZ$1542='Field Check'!$C$57)*('Field Check'!$C$57&lt;&gt;"")))/'AS51'!$B$3,"")))</f>
        <v/>
      </c>
      <c r="AU155" s="163">
        <f>IF(AU$13="","",IF($B155="","",IFERROR($C155*$D155*SUMPRODUCT(('Dvd Calendar'!$E$1537:$CZ$1537&gt;AU$12)*('Dvd Calendar'!$E$1537:$CZ$1537&lt;=AU$13)*'Dvd Calendar'!$E$1540:$CZ$1540*(('Dvd Calendar'!$E$1542:$CZ$1542='Field Check'!$C$56)*('Field Check'!$C$56&lt;&gt;"")+('Dvd Calendar'!$E$1542:$CZ$1542='Field Check'!$C$57)*('Field Check'!$C$57&lt;&gt;"")))/'AS51'!$B$3,"")))</f>
        <v/>
      </c>
      <c r="AV155" s="163">
        <f>IF(AV$13="","",IF($B155="","",IFERROR($C155*$D155*SUMPRODUCT(('Dvd Calendar'!$E$1537:$CZ$1537&gt;AV$12)*('Dvd Calendar'!$E$1537:$CZ$1537&lt;=AV$13)*'Dvd Calendar'!$E$1540:$CZ$1540*(('Dvd Calendar'!$E$1542:$CZ$1542='Field Check'!$C$56)*('Field Check'!$C$56&lt;&gt;"")+('Dvd Calendar'!$E$1542:$CZ$1542='Field Check'!$C$57)*('Field Check'!$C$57&lt;&gt;"")))/'AS51'!$B$3,"")))</f>
        <v/>
      </c>
      <c r="AW155" s="163">
        <f>IF(AW$13="","",IF($B155="","",IFERROR($C155*$D155*SUMPRODUCT(('Dvd Calendar'!$E$1537:$CZ$1537&gt;AW$12)*('Dvd Calendar'!$E$1537:$CZ$1537&lt;=AW$13)*'Dvd Calendar'!$E$1540:$CZ$1540*(('Dvd Calendar'!$E$1542:$CZ$1542='Field Check'!$C$56)*('Field Check'!$C$56&lt;&gt;"")+('Dvd Calendar'!$E$1542:$CZ$1542='Field Check'!$C$57)*('Field Check'!$C$57&lt;&gt;"")))/'AS51'!$B$3,"")))</f>
        <v/>
      </c>
      <c r="AX155" s="163">
        <f>IF(AX$13="","",IF($B155="","",IFERROR($C155*$D155*SUMPRODUCT(('Dvd Calendar'!$E$1537:$CZ$1537&gt;AX$12)*('Dvd Calendar'!$E$1537:$CZ$1537&lt;=AX$13)*'Dvd Calendar'!$E$1540:$CZ$1540*(('Dvd Calendar'!$E$1542:$CZ$1542='Field Check'!$C$56)*('Field Check'!$C$56&lt;&gt;"")+('Dvd Calendar'!$E$1542:$CZ$1542='Field Check'!$C$57)*('Field Check'!$C$57&lt;&gt;"")))/'AS51'!$B$3,"")))</f>
        <v/>
      </c>
      <c r="AY155" s="163">
        <f>IF(AY$13="","",IF($B155="","",IFERROR($C155*$D155*SUMPRODUCT(('Dvd Calendar'!$E$1537:$CZ$1537&gt;AY$12)*('Dvd Calendar'!$E$1537:$CZ$1537&lt;=AY$13)*'Dvd Calendar'!$E$1540:$CZ$1540*(('Dvd Calendar'!$E$1542:$CZ$1542='Field Check'!$C$56)*('Field Check'!$C$56&lt;&gt;"")+('Dvd Calendar'!$E$1542:$CZ$1542='Field Check'!$C$57)*('Field Check'!$C$57&lt;&gt;"")))/'AS51'!$B$3,"")))</f>
        <v/>
      </c>
      <c r="AZ155" s="163">
        <f>IF(AZ$13="","",IF($B155="","",IFERROR($C155*$D155*SUMPRODUCT(('Dvd Calendar'!$E$1537:$CZ$1537&gt;AZ$12)*('Dvd Calendar'!$E$1537:$CZ$1537&lt;=AZ$13)*'Dvd Calendar'!$E$1540:$CZ$1540*(('Dvd Calendar'!$E$1542:$CZ$1542='Field Check'!$C$56)*('Field Check'!$C$56&lt;&gt;"")+('Dvd Calendar'!$E$1542:$CZ$1542='Field Check'!$C$57)*('Field Check'!$C$57&lt;&gt;"")))/'AS51'!$B$3,"")))</f>
        <v/>
      </c>
      <c r="BA155" s="163">
        <f>IF(BA$13="","",IF($B155="","",IFERROR($C155*$D155*SUMPRODUCT(('Dvd Calendar'!$E$1537:$CZ$1537&gt;BA$12)*('Dvd Calendar'!$E$1537:$CZ$1537&lt;=BA$13)*'Dvd Calendar'!$E$1540:$CZ$1540*(('Dvd Calendar'!$E$1542:$CZ$1542='Field Check'!$C$56)*('Field Check'!$C$56&lt;&gt;"")+('Dvd Calendar'!$E$1542:$CZ$1542='Field Check'!$C$57)*('Field Check'!$C$57&lt;&gt;"")))/'AS51'!$B$3,"")))</f>
        <v/>
      </c>
      <c r="BB155" s="163">
        <f>IF(BB$13="","",IF($B155="","",IFERROR($C155*$D155*SUMPRODUCT(('Dvd Calendar'!$E$1537:$CZ$1537&gt;BB$12)*('Dvd Calendar'!$E$1537:$CZ$1537&lt;=BB$13)*'Dvd Calendar'!$E$1540:$CZ$1540*(('Dvd Calendar'!$E$1542:$CZ$1542='Field Check'!$C$56)*('Field Check'!$C$56&lt;&gt;"")+('Dvd Calendar'!$E$1542:$CZ$1542='Field Check'!$C$57)*('Field Check'!$C$57&lt;&gt;"")))/'AS51'!$B$3,"")))</f>
        <v/>
      </c>
      <c r="BC155" s="163">
        <f>IF(BC$13="","",IF($B155="","",IFERROR($C155*$D155*SUMPRODUCT(('Dvd Calendar'!$E$1537:$CZ$1537&gt;BC$12)*('Dvd Calendar'!$E$1537:$CZ$1537&lt;=BC$13)*'Dvd Calendar'!$E$1540:$CZ$1540*(('Dvd Calendar'!$E$1542:$CZ$1542='Field Check'!$C$56)*('Field Check'!$C$56&lt;&gt;"")+('Dvd Calendar'!$E$1542:$CZ$1542='Field Check'!$C$57)*('Field Check'!$C$57&lt;&gt;"")))/'AS51'!$B$3,"")))</f>
        <v/>
      </c>
      <c r="BD155" s="163">
        <f>IF(BD$13="","",IF($B155="","",IFERROR($C155*$D155*SUMPRODUCT(('Dvd Calendar'!$E$1537:$CZ$1537&gt;BD$12)*('Dvd Calendar'!$E$1537:$CZ$1537&lt;=BD$13)*'Dvd Calendar'!$E$1540:$CZ$1540*(('Dvd Calendar'!$E$1542:$CZ$1542='Field Check'!$C$56)*('Field Check'!$C$56&lt;&gt;"")+('Dvd Calendar'!$E$1542:$CZ$1542='Field Check'!$C$57)*('Field Check'!$C$57&lt;&gt;"")))/'AS51'!$B$3,"")))</f>
        <v/>
      </c>
      <c r="BE155" s="163">
        <f>IF(BE$13="","",IF($B155="","",IFERROR($C155*$D155*SUMPRODUCT(('Dvd Calendar'!$E$1537:$CZ$1537&gt;BE$12)*('Dvd Calendar'!$E$1537:$CZ$1537&lt;=BE$13)*'Dvd Calendar'!$E$1540:$CZ$1540*(('Dvd Calendar'!$E$1542:$CZ$1542='Field Check'!$C$56)*('Field Check'!$C$56&lt;&gt;"")+('Dvd Calendar'!$E$1542:$CZ$1542='Field Check'!$C$57)*('Field Check'!$C$57&lt;&gt;"")))/'AS51'!$B$3,"")))</f>
        <v/>
      </c>
      <c r="BF155" s="163">
        <f>IF(BF$13="","",IF($B155="","",IFERROR($C155*$D155*SUMPRODUCT(('Dvd Calendar'!$E$1537:$CZ$1537&gt;BF$12)*('Dvd Calendar'!$E$1537:$CZ$1537&lt;=BF$13)*'Dvd Calendar'!$E$1540:$CZ$1540*(('Dvd Calendar'!$E$1542:$CZ$1542='Field Check'!$C$56)*('Field Check'!$C$56&lt;&gt;"")+('Dvd Calendar'!$E$1542:$CZ$1542='Field Check'!$C$57)*('Field Check'!$C$57&lt;&gt;"")))/'AS51'!$B$3,"")))</f>
        <v/>
      </c>
      <c r="BH155" s="163">
        <f>IF(BH$13="","",IF($B155="","",IFERROR(AQ155*$E155/100,"")))</f>
        <v/>
      </c>
      <c r="BI155" s="163">
        <f>IF(BI$13="","",IF($B155="","",IFERROR(AR155*$E155/100,"")))</f>
        <v/>
      </c>
      <c r="BJ155" s="163">
        <f>IF(BJ$13="","",IF($B155="","",IFERROR(AS155*$E155/100,"")))</f>
        <v/>
      </c>
      <c r="BK155" s="163">
        <f>IF(BK$13="","",IF($B155="","",IFERROR(AT155*$E155/100,"")))</f>
        <v/>
      </c>
      <c r="BL155" s="163">
        <f>IF(BL$13="","",IF($B155="","",IFERROR(AU155*$E155/100,"")))</f>
        <v/>
      </c>
      <c r="BM155" s="163">
        <f>IF(BM$13="","",IF($B155="","",IFERROR(AV155*$E155/100,"")))</f>
        <v/>
      </c>
      <c r="BN155" s="163">
        <f>IF(BN$13="","",IF($B155="","",IFERROR(AW155*$E155/100,"")))</f>
        <v/>
      </c>
      <c r="BO155" s="163">
        <f>IF(BO$13="","",IF($B155="","",IFERROR(AX155*$E155/100,"")))</f>
        <v/>
      </c>
      <c r="BP155" s="163">
        <f>IF(BP$13="","",IF($B155="","",IFERROR(AY155*$E155/100,"")))</f>
        <v/>
      </c>
      <c r="BQ155" s="163">
        <f>IF(BQ$13="","",IF($B155="","",IFERROR(AZ155*$E155/100,"")))</f>
        <v/>
      </c>
      <c r="BR155" s="163">
        <f>IF(BR$13="","",IF($B155="","",IFERROR(BA155*$E155/100,"")))</f>
        <v/>
      </c>
      <c r="BS155" s="163">
        <f>IF(BS$13="","",IF($B155="","",IFERROR(BB155*$E155/100,"")))</f>
        <v/>
      </c>
      <c r="BT155" s="163">
        <f>IF(BT$13="","",IF($B155="","",IFERROR(BC155*$E155/100,"")))</f>
        <v/>
      </c>
      <c r="BU155" s="163">
        <f>IF(BU$13="","",IF($B155="","",IFERROR(BD155*$E155/100,"")))</f>
        <v/>
      </c>
      <c r="BV155" s="163">
        <f>IF(BV$13="","",IF($B155="","",IFERROR(BE155*$E155/100,"")))</f>
        <v/>
      </c>
      <c r="BW155" s="163">
        <f>IF(BW$13="","",IF($B155="","",IFERROR(BF155*$E155/100,"")))</f>
        <v/>
      </c>
    </row>
    <row r="156">
      <c r="B156" s="126">
        <f>IF('AS51'!$C$146="","",'AS51'!$C$146)</f>
        <v/>
      </c>
      <c r="C156" s="74">
        <f>IF('AS51'!$B$146="","",'AS51'!$B$146)</f>
        <v/>
      </c>
      <c r="D156" s="75">
        <f>IFERROR('AS51'!$Q$146,1)</f>
        <v/>
      </c>
      <c r="E156" s="76">
        <f>IF($B156="","",IF(ISNUMBER('AS51'!$I$146),'AS51'!$I$146,'Index Summary'!$C$7))</f>
        <v/>
      </c>
      <c r="F156" s="77">
        <f>IF(F$13="","",IF($B156="","",IFERROR($C156*$D156*IF((Override!$C$4="ON")*(COUNTIFS(Override!$B$11:$B$40,$B156,Override!$D$11:$D$40,1,Override!$E$11:$E$40,"&gt;=0")-COUNTIFS(Override!$B$11:$B$40,$B156,Override!$D$11:$D$40,1,Override!$E$11:$E$40,"&gt;=0",Override!$C$11:$C$40,"MXAU"))&gt;0,SUMIFS(Override!$E$11:$E$40,Override!$B$11:$B$40,$B156,Override!$D$11:$D$40,1)-SUMIFS(Override!$E$11:$E$40,Override!$B$11:$B$40,$B156,Override!$D$11:$D$40,1,Override!$C$11:$C$40,"MXAU"),Override!$C$191)/'AS51'!$B$3,"")))</f>
        <v/>
      </c>
      <c r="G156" s="77">
        <f>IF(G$13="","",IF($B156="","",IFERROR($C156*$D156*IF((Override!$C$4="ON")*(COUNTIFS(Override!$B$11:$B$40,$B156,Override!$D$11:$D$40,2,Override!$E$11:$E$40,"&gt;=0")-COUNTIFS(Override!$B$11:$B$40,$B156,Override!$D$11:$D$40,2,Override!$E$11:$E$40,"&gt;=0",Override!$C$11:$C$40,"MXAU"))&gt;0,SUMIFS(Override!$E$11:$E$40,Override!$B$11:$B$40,$B156,Override!$D$11:$D$40,2)-SUMIFS(Override!$E$11:$E$40,Override!$B$11:$B$40,$B156,Override!$D$11:$D$40,2,Override!$C$11:$C$40,"MXAU"),Override!$D$191)/'AS51'!$B$3,"")))</f>
        <v/>
      </c>
      <c r="H156" s="77">
        <f>IF(H$13="","",IF($B156="","",IFERROR($C156*$D156*IF((Override!$C$4="ON")*(COUNTIFS(Override!$B$11:$B$40,$B156,Override!$D$11:$D$40,3,Override!$E$11:$E$40,"&gt;=0")-COUNTIFS(Override!$B$11:$B$40,$B156,Override!$D$11:$D$40,3,Override!$E$11:$E$40,"&gt;=0",Override!$C$11:$C$40,"MXAU"))&gt;0,SUMIFS(Override!$E$11:$E$40,Override!$B$11:$B$40,$B156,Override!$D$11:$D$40,3)-SUMIFS(Override!$E$11:$E$40,Override!$B$11:$B$40,$B156,Override!$D$11:$D$40,3,Override!$C$11:$C$40,"MXAU"),Override!$E$191)/'AS51'!$B$3,"")))</f>
        <v/>
      </c>
      <c r="I156" s="77">
        <f>IF(I$13="","",IF($B156="","",IFERROR($C156*$D156*IF((Override!$C$4="ON")*(COUNTIFS(Override!$B$11:$B$40,$B156,Override!$D$11:$D$40,4,Override!$E$11:$E$40,"&gt;=0")-COUNTIFS(Override!$B$11:$B$40,$B156,Override!$D$11:$D$40,4,Override!$E$11:$E$40,"&gt;=0",Override!$C$11:$C$40,"MXAU"))&gt;0,SUMIFS(Override!$E$11:$E$40,Override!$B$11:$B$40,$B156,Override!$D$11:$D$40,4)-SUMIFS(Override!$E$11:$E$40,Override!$B$11:$B$40,$B156,Override!$D$11:$D$40,4,Override!$C$11:$C$40,"MXAU"),Override!$F$191)/'AS51'!$B$3,"")))</f>
        <v/>
      </c>
      <c r="J156" s="77">
        <f>IF(J$13="","",IF($B156="","",IFERROR($C156*$D156*IF((Override!$C$4="ON")*(COUNTIFS(Override!$B$11:$B$40,$B156,Override!$D$11:$D$40,5,Override!$E$11:$E$40,"&gt;=0")-COUNTIFS(Override!$B$11:$B$40,$B156,Override!$D$11:$D$40,5,Override!$E$11:$E$40,"&gt;=0",Override!$C$11:$C$40,"MXAU"))&gt;0,SUMIFS(Override!$E$11:$E$40,Override!$B$11:$B$40,$B156,Override!$D$11:$D$40,5)-SUMIFS(Override!$E$11:$E$40,Override!$B$11:$B$40,$B156,Override!$D$11:$D$40,5,Override!$C$11:$C$40,"MXAU"),Override!$G$191)/'AS51'!$B$3,"")))</f>
        <v/>
      </c>
      <c r="K156" s="77">
        <f>IF(K$13="","",IF($B156="","",IFERROR($C156*$D156*IF((Override!$C$4="ON")*(COUNTIFS(Override!$B$11:$B$40,$B156,Override!$D$11:$D$40,6,Override!$E$11:$E$40,"&gt;=0")-COUNTIFS(Override!$B$11:$B$40,$B156,Override!$D$11:$D$40,6,Override!$E$11:$E$40,"&gt;=0",Override!$C$11:$C$40,"MXAU"))&gt;0,SUMIFS(Override!$E$11:$E$40,Override!$B$11:$B$40,$B156,Override!$D$11:$D$40,6)-SUMIFS(Override!$E$11:$E$40,Override!$B$11:$B$40,$B156,Override!$D$11:$D$40,6,Override!$C$11:$C$40,"MXAU"),Override!$H$191)/'AS51'!$B$3,"")))</f>
        <v/>
      </c>
      <c r="L156" s="77">
        <f>IF(L$13="","",IF($B156="","",IFERROR($C156*$D156*IF((Override!$C$4="ON")*(COUNTIFS(Override!$B$11:$B$40,$B156,Override!$D$11:$D$40,7,Override!$E$11:$E$40,"&gt;=0")-COUNTIFS(Override!$B$11:$B$40,$B156,Override!$D$11:$D$40,7,Override!$E$11:$E$40,"&gt;=0",Override!$C$11:$C$40,"MXAU"))&gt;0,SUMIFS(Override!$E$11:$E$40,Override!$B$11:$B$40,$B156,Override!$D$11:$D$40,7)-SUMIFS(Override!$E$11:$E$40,Override!$B$11:$B$40,$B156,Override!$D$11:$D$40,7,Override!$C$11:$C$40,"MXAU"),Override!$I$191)/'AS51'!$B$3,"")))</f>
        <v/>
      </c>
      <c r="M156" s="77">
        <f>IF(M$13="","",IF($B156="","",IFERROR($C156*$D156*IF((Override!$C$4="ON")*(COUNTIFS(Override!$B$11:$B$40,$B156,Override!$D$11:$D$40,8,Override!$E$11:$E$40,"&gt;=0")-COUNTIFS(Override!$B$11:$B$40,$B156,Override!$D$11:$D$40,8,Override!$E$11:$E$40,"&gt;=0",Override!$C$11:$C$40,"MXAU"))&gt;0,SUMIFS(Override!$E$11:$E$40,Override!$B$11:$B$40,$B156,Override!$D$11:$D$40,8)-SUMIFS(Override!$E$11:$E$40,Override!$B$11:$B$40,$B156,Override!$D$11:$D$40,8,Override!$C$11:$C$40,"MXAU"),Override!$J$191)/'AS51'!$B$3,"")))</f>
        <v/>
      </c>
      <c r="N156" s="77">
        <f>IF(N$13="","",IF($B156="","",IFERROR($C156*$D156*IF((Override!$C$4="ON")*(COUNTIFS(Override!$B$11:$B$40,$B156,Override!$D$11:$D$40,9,Override!$E$11:$E$40,"&gt;=0")-COUNTIFS(Override!$B$11:$B$40,$B156,Override!$D$11:$D$40,9,Override!$E$11:$E$40,"&gt;=0",Override!$C$11:$C$40,"MXAU"))&gt;0,SUMIFS(Override!$E$11:$E$40,Override!$B$11:$B$40,$B156,Override!$D$11:$D$40,9)-SUMIFS(Override!$E$11:$E$40,Override!$B$11:$B$40,$B156,Override!$D$11:$D$40,9,Override!$C$11:$C$40,"MXAU"),Override!$K$191)/'AS51'!$B$3,"")))</f>
        <v/>
      </c>
      <c r="O156" s="77">
        <f>IF(O$13="","",IF($B156="","",IFERROR($C156*$D156*IF((Override!$C$4="ON")*(COUNTIFS(Override!$B$11:$B$40,$B156,Override!$D$11:$D$40,10,Override!$E$11:$E$40,"&gt;=0")-COUNTIFS(Override!$B$11:$B$40,$B156,Override!$D$11:$D$40,10,Override!$E$11:$E$40,"&gt;=0",Override!$C$11:$C$40,"MXAU"))&gt;0,SUMIFS(Override!$E$11:$E$40,Override!$B$11:$B$40,$B156,Override!$D$11:$D$40,10)-SUMIFS(Override!$E$11:$E$40,Override!$B$11:$B$40,$B156,Override!$D$11:$D$40,10,Override!$C$11:$C$40,"MXAU"),Override!$L$191)/'AS51'!$B$3,"")))</f>
        <v/>
      </c>
      <c r="P156" s="77">
        <f>IF(P$13="","",IF($B156="","",IFERROR($C156*$D156*IF((Override!$C$4="ON")*(COUNTIFS(Override!$B$11:$B$40,$B156,Override!$D$11:$D$40,11,Override!$E$11:$E$40,"&gt;=0")-COUNTIFS(Override!$B$11:$B$40,$B156,Override!$D$11:$D$40,11,Override!$E$11:$E$40,"&gt;=0",Override!$C$11:$C$40,"MXAU"))&gt;0,SUMIFS(Override!$E$11:$E$40,Override!$B$11:$B$40,$B156,Override!$D$11:$D$40,11)-SUMIFS(Override!$E$11:$E$40,Override!$B$11:$B$40,$B156,Override!$D$11:$D$40,11,Override!$C$11:$C$40,"MXAU"),Override!$M$191)/'AS51'!$B$3,"")))</f>
        <v/>
      </c>
      <c r="Q156" s="77">
        <f>IF(Q$13="","",IF($B156="","",IFERROR($C156*$D156*IF((Override!$C$4="ON")*(COUNTIFS(Override!$B$11:$B$40,$B156,Override!$D$11:$D$40,12,Override!$E$11:$E$40,"&gt;=0")-COUNTIFS(Override!$B$11:$B$40,$B156,Override!$D$11:$D$40,12,Override!$E$11:$E$40,"&gt;=0",Override!$C$11:$C$40,"MXAU"))&gt;0,SUMIFS(Override!$E$11:$E$40,Override!$B$11:$B$40,$B156,Override!$D$11:$D$40,12)-SUMIFS(Override!$E$11:$E$40,Override!$B$11:$B$40,$B156,Override!$D$11:$D$40,12,Override!$C$11:$C$40,"MXAU"),Override!$N$191)/'AS51'!$B$3,"")))</f>
        <v/>
      </c>
      <c r="R156" s="77">
        <f>IF(R$13="","",IF($B156="","",IFERROR($C156*$D156*IF((Override!$C$4="ON")*(COUNTIFS(Override!$B$11:$B$40,$B156,Override!$D$11:$D$40,13,Override!$E$11:$E$40,"&gt;=0")-COUNTIFS(Override!$B$11:$B$40,$B156,Override!$D$11:$D$40,13,Override!$E$11:$E$40,"&gt;=0",Override!$C$11:$C$40,"MXAU"))&gt;0,SUMIFS(Override!$E$11:$E$40,Override!$B$11:$B$40,$B156,Override!$D$11:$D$40,13)-SUMIFS(Override!$E$11:$E$40,Override!$B$11:$B$40,$B156,Override!$D$11:$D$40,13,Override!$C$11:$C$40,"MXAU"),Override!$O$191)/'AS51'!$B$3,"")))</f>
        <v/>
      </c>
      <c r="S156" s="77">
        <f>IF(S$13="","",IF($B156="","",IFERROR($C156*$D156*IF((Override!$C$4="ON")*(COUNTIFS(Override!$B$11:$B$40,$B156,Override!$D$11:$D$40,14,Override!$E$11:$E$40,"&gt;=0")-COUNTIFS(Override!$B$11:$B$40,$B156,Override!$D$11:$D$40,14,Override!$E$11:$E$40,"&gt;=0",Override!$C$11:$C$40,"MXAU"))&gt;0,SUMIFS(Override!$E$11:$E$40,Override!$B$11:$B$40,$B156,Override!$D$11:$D$40,14)-SUMIFS(Override!$E$11:$E$40,Override!$B$11:$B$40,$B156,Override!$D$11:$D$40,14,Override!$C$11:$C$40,"MXAU"),Override!$P$191)/'AS51'!$B$3,"")))</f>
        <v/>
      </c>
      <c r="T156" s="77">
        <f>IF(T$13="","",IF($B156="","",IFERROR($C156*$D156*IF((Override!$C$4="ON")*(COUNTIFS(Override!$B$11:$B$40,$B156,Override!$D$11:$D$40,15,Override!$E$11:$E$40,"&gt;=0")-COUNTIFS(Override!$B$11:$B$40,$B156,Override!$D$11:$D$40,15,Override!$E$11:$E$40,"&gt;=0",Override!$C$11:$C$40,"MXAU"))&gt;0,SUMIFS(Override!$E$11:$E$40,Override!$B$11:$B$40,$B156,Override!$D$11:$D$40,15)-SUMIFS(Override!$E$11:$E$40,Override!$B$11:$B$40,$B156,Override!$D$11:$D$40,15,Override!$C$11:$C$40,"MXAU"),Override!$Q$191)/'AS51'!$B$3,"")))</f>
        <v/>
      </c>
      <c r="U156" s="77">
        <f>IF(U$13="","",IF($B156="","",IFERROR($C156*$D156*IF((Override!$C$4="ON")*(COUNTIFS(Override!$B$11:$B$40,$B156,Override!$D$11:$D$40,16,Override!$E$11:$E$40,"&gt;=0")-COUNTIFS(Override!$B$11:$B$40,$B156,Override!$D$11:$D$40,16,Override!$E$11:$E$40,"&gt;=0",Override!$C$11:$C$40,"MXAU"))&gt;0,SUMIFS(Override!$E$11:$E$40,Override!$B$11:$B$40,$B156,Override!$D$11:$D$40,16)-SUMIFS(Override!$E$11:$E$40,Override!$B$11:$B$40,$B156,Override!$D$11:$D$40,16,Override!$C$11:$C$40,"MXAU"),Override!$R$191)/'AS51'!$B$3,"")))</f>
        <v/>
      </c>
      <c r="W156" s="77">
        <f>IF(W$13="","",IF($B156="","",IFERROR(F156*$E156/100,"")))</f>
        <v/>
      </c>
      <c r="X156" s="77">
        <f>IF(X$13="","",IF($B156="","",IFERROR(G156*$E156/100,"")))</f>
        <v/>
      </c>
      <c r="Y156" s="77">
        <f>IF(Y$13="","",IF($B156="","",IFERROR(H156*$E156/100,"")))</f>
        <v/>
      </c>
      <c r="Z156" s="77">
        <f>IF(Z$13="","",IF($B156="","",IFERROR(I156*$E156/100,"")))</f>
        <v/>
      </c>
      <c r="AA156" s="77">
        <f>IF(AA$13="","",IF($B156="","",IFERROR(J156*$E156/100,"")))</f>
        <v/>
      </c>
      <c r="AB156" s="77">
        <f>IF(AB$13="","",IF($B156="","",IFERROR(K156*$E156/100,"")))</f>
        <v/>
      </c>
      <c r="AC156" s="77">
        <f>IF(AC$13="","",IF($B156="","",IFERROR(L156*$E156/100,"")))</f>
        <v/>
      </c>
      <c r="AD156" s="77">
        <f>IF(AD$13="","",IF($B156="","",IFERROR(M156*$E156/100,"")))</f>
        <v/>
      </c>
      <c r="AE156" s="77">
        <f>IF(AE$13="","",IF($B156="","",IFERROR(N156*$E156/100,"")))</f>
        <v/>
      </c>
      <c r="AF156" s="77">
        <f>IF(AF$13="","",IF($B156="","",IFERROR(O156*$E156/100,"")))</f>
        <v/>
      </c>
      <c r="AG156" s="77">
        <f>IF(AG$13="","",IF($B156="","",IFERROR(P156*$E156/100,"")))</f>
        <v/>
      </c>
      <c r="AH156" s="77">
        <f>IF(AH$13="","",IF($B156="","",IFERROR(Q156*$E156/100,"")))</f>
        <v/>
      </c>
      <c r="AI156" s="77">
        <f>IF(AI$13="","",IF($B156="","",IFERROR(R156*$E156/100,"")))</f>
        <v/>
      </c>
      <c r="AJ156" s="77">
        <f>IF(AJ$13="","",IF($B156="","",IFERROR(S156*$E156/100,"")))</f>
        <v/>
      </c>
      <c r="AK156" s="77">
        <f>IF(AK$13="","",IF($B156="","",IFERROR(T156*$E156/100,"")))</f>
        <v/>
      </c>
      <c r="AL156" s="77">
        <f>IF(AL$13="","",IF($B156="","",IFERROR(U156*$E156/100,"")))</f>
        <v/>
      </c>
      <c r="AN156" s="77">
        <f>IF($B156="","",SUMIF($F$13:$U$13,"&lt;="&amp;Sector!$D$51,$F156:$U156))</f>
        <v/>
      </c>
      <c r="AO156" s="77">
        <f>IF($B156="","",SUMIF($W$13:$AL$13,"&lt;="&amp;Sector!$D$51,$W156:$AL156))</f>
        <v/>
      </c>
      <c r="AQ156" s="163">
        <f>IF(AQ$13="","",IF($B156="","",IFERROR($C156*$D156*SUMPRODUCT(('Dvd Calendar'!$E$1548:$CZ$1548&gt;AQ$12)*('Dvd Calendar'!$E$1548:$CZ$1548&lt;=AQ$13)*'Dvd Calendar'!$E$1551:$CZ$1551*(('Dvd Calendar'!$E$1553:$CZ$1553='Field Check'!$C$56)*('Field Check'!$C$56&lt;&gt;"")+('Dvd Calendar'!$E$1553:$CZ$1553='Field Check'!$C$57)*('Field Check'!$C$57&lt;&gt;"")))/'AS51'!$B$3,"")))</f>
        <v/>
      </c>
      <c r="AR156" s="163">
        <f>IF(AR$13="","",IF($B156="","",IFERROR($C156*$D156*SUMPRODUCT(('Dvd Calendar'!$E$1548:$CZ$1548&gt;AR$12)*('Dvd Calendar'!$E$1548:$CZ$1548&lt;=AR$13)*'Dvd Calendar'!$E$1551:$CZ$1551*(('Dvd Calendar'!$E$1553:$CZ$1553='Field Check'!$C$56)*('Field Check'!$C$56&lt;&gt;"")+('Dvd Calendar'!$E$1553:$CZ$1553='Field Check'!$C$57)*('Field Check'!$C$57&lt;&gt;"")))/'AS51'!$B$3,"")))</f>
        <v/>
      </c>
      <c r="AS156" s="163">
        <f>IF(AS$13="","",IF($B156="","",IFERROR($C156*$D156*SUMPRODUCT(('Dvd Calendar'!$E$1548:$CZ$1548&gt;AS$12)*('Dvd Calendar'!$E$1548:$CZ$1548&lt;=AS$13)*'Dvd Calendar'!$E$1551:$CZ$1551*(('Dvd Calendar'!$E$1553:$CZ$1553='Field Check'!$C$56)*('Field Check'!$C$56&lt;&gt;"")+('Dvd Calendar'!$E$1553:$CZ$1553='Field Check'!$C$57)*('Field Check'!$C$57&lt;&gt;"")))/'AS51'!$B$3,"")))</f>
        <v/>
      </c>
      <c r="AT156" s="163">
        <f>IF(AT$13="","",IF($B156="","",IFERROR($C156*$D156*SUMPRODUCT(('Dvd Calendar'!$E$1548:$CZ$1548&gt;AT$12)*('Dvd Calendar'!$E$1548:$CZ$1548&lt;=AT$13)*'Dvd Calendar'!$E$1551:$CZ$1551*(('Dvd Calendar'!$E$1553:$CZ$1553='Field Check'!$C$56)*('Field Check'!$C$56&lt;&gt;"")+('Dvd Calendar'!$E$1553:$CZ$1553='Field Check'!$C$57)*('Field Check'!$C$57&lt;&gt;"")))/'AS51'!$B$3,"")))</f>
        <v/>
      </c>
      <c r="AU156" s="163">
        <f>IF(AU$13="","",IF($B156="","",IFERROR($C156*$D156*SUMPRODUCT(('Dvd Calendar'!$E$1548:$CZ$1548&gt;AU$12)*('Dvd Calendar'!$E$1548:$CZ$1548&lt;=AU$13)*'Dvd Calendar'!$E$1551:$CZ$1551*(('Dvd Calendar'!$E$1553:$CZ$1553='Field Check'!$C$56)*('Field Check'!$C$56&lt;&gt;"")+('Dvd Calendar'!$E$1553:$CZ$1553='Field Check'!$C$57)*('Field Check'!$C$57&lt;&gt;"")))/'AS51'!$B$3,"")))</f>
        <v/>
      </c>
      <c r="AV156" s="163">
        <f>IF(AV$13="","",IF($B156="","",IFERROR($C156*$D156*SUMPRODUCT(('Dvd Calendar'!$E$1548:$CZ$1548&gt;AV$12)*('Dvd Calendar'!$E$1548:$CZ$1548&lt;=AV$13)*'Dvd Calendar'!$E$1551:$CZ$1551*(('Dvd Calendar'!$E$1553:$CZ$1553='Field Check'!$C$56)*('Field Check'!$C$56&lt;&gt;"")+('Dvd Calendar'!$E$1553:$CZ$1553='Field Check'!$C$57)*('Field Check'!$C$57&lt;&gt;"")))/'AS51'!$B$3,"")))</f>
        <v/>
      </c>
      <c r="AW156" s="163">
        <f>IF(AW$13="","",IF($B156="","",IFERROR($C156*$D156*SUMPRODUCT(('Dvd Calendar'!$E$1548:$CZ$1548&gt;AW$12)*('Dvd Calendar'!$E$1548:$CZ$1548&lt;=AW$13)*'Dvd Calendar'!$E$1551:$CZ$1551*(('Dvd Calendar'!$E$1553:$CZ$1553='Field Check'!$C$56)*('Field Check'!$C$56&lt;&gt;"")+('Dvd Calendar'!$E$1553:$CZ$1553='Field Check'!$C$57)*('Field Check'!$C$57&lt;&gt;"")))/'AS51'!$B$3,"")))</f>
        <v/>
      </c>
      <c r="AX156" s="163">
        <f>IF(AX$13="","",IF($B156="","",IFERROR($C156*$D156*SUMPRODUCT(('Dvd Calendar'!$E$1548:$CZ$1548&gt;AX$12)*('Dvd Calendar'!$E$1548:$CZ$1548&lt;=AX$13)*'Dvd Calendar'!$E$1551:$CZ$1551*(('Dvd Calendar'!$E$1553:$CZ$1553='Field Check'!$C$56)*('Field Check'!$C$56&lt;&gt;"")+('Dvd Calendar'!$E$1553:$CZ$1553='Field Check'!$C$57)*('Field Check'!$C$57&lt;&gt;"")))/'AS51'!$B$3,"")))</f>
        <v/>
      </c>
      <c r="AY156" s="163">
        <f>IF(AY$13="","",IF($B156="","",IFERROR($C156*$D156*SUMPRODUCT(('Dvd Calendar'!$E$1548:$CZ$1548&gt;AY$12)*('Dvd Calendar'!$E$1548:$CZ$1548&lt;=AY$13)*'Dvd Calendar'!$E$1551:$CZ$1551*(('Dvd Calendar'!$E$1553:$CZ$1553='Field Check'!$C$56)*('Field Check'!$C$56&lt;&gt;"")+('Dvd Calendar'!$E$1553:$CZ$1553='Field Check'!$C$57)*('Field Check'!$C$57&lt;&gt;"")))/'AS51'!$B$3,"")))</f>
        <v/>
      </c>
      <c r="AZ156" s="163">
        <f>IF(AZ$13="","",IF($B156="","",IFERROR($C156*$D156*SUMPRODUCT(('Dvd Calendar'!$E$1548:$CZ$1548&gt;AZ$12)*('Dvd Calendar'!$E$1548:$CZ$1548&lt;=AZ$13)*'Dvd Calendar'!$E$1551:$CZ$1551*(('Dvd Calendar'!$E$1553:$CZ$1553='Field Check'!$C$56)*('Field Check'!$C$56&lt;&gt;"")+('Dvd Calendar'!$E$1553:$CZ$1553='Field Check'!$C$57)*('Field Check'!$C$57&lt;&gt;"")))/'AS51'!$B$3,"")))</f>
        <v/>
      </c>
      <c r="BA156" s="163">
        <f>IF(BA$13="","",IF($B156="","",IFERROR($C156*$D156*SUMPRODUCT(('Dvd Calendar'!$E$1548:$CZ$1548&gt;BA$12)*('Dvd Calendar'!$E$1548:$CZ$1548&lt;=BA$13)*'Dvd Calendar'!$E$1551:$CZ$1551*(('Dvd Calendar'!$E$1553:$CZ$1553='Field Check'!$C$56)*('Field Check'!$C$56&lt;&gt;"")+('Dvd Calendar'!$E$1553:$CZ$1553='Field Check'!$C$57)*('Field Check'!$C$57&lt;&gt;"")))/'AS51'!$B$3,"")))</f>
        <v/>
      </c>
      <c r="BB156" s="163">
        <f>IF(BB$13="","",IF($B156="","",IFERROR($C156*$D156*SUMPRODUCT(('Dvd Calendar'!$E$1548:$CZ$1548&gt;BB$12)*('Dvd Calendar'!$E$1548:$CZ$1548&lt;=BB$13)*'Dvd Calendar'!$E$1551:$CZ$1551*(('Dvd Calendar'!$E$1553:$CZ$1553='Field Check'!$C$56)*('Field Check'!$C$56&lt;&gt;"")+('Dvd Calendar'!$E$1553:$CZ$1553='Field Check'!$C$57)*('Field Check'!$C$57&lt;&gt;"")))/'AS51'!$B$3,"")))</f>
        <v/>
      </c>
      <c r="BC156" s="163">
        <f>IF(BC$13="","",IF($B156="","",IFERROR($C156*$D156*SUMPRODUCT(('Dvd Calendar'!$E$1548:$CZ$1548&gt;BC$12)*('Dvd Calendar'!$E$1548:$CZ$1548&lt;=BC$13)*'Dvd Calendar'!$E$1551:$CZ$1551*(('Dvd Calendar'!$E$1553:$CZ$1553='Field Check'!$C$56)*('Field Check'!$C$56&lt;&gt;"")+('Dvd Calendar'!$E$1553:$CZ$1553='Field Check'!$C$57)*('Field Check'!$C$57&lt;&gt;"")))/'AS51'!$B$3,"")))</f>
        <v/>
      </c>
      <c r="BD156" s="163">
        <f>IF(BD$13="","",IF($B156="","",IFERROR($C156*$D156*SUMPRODUCT(('Dvd Calendar'!$E$1548:$CZ$1548&gt;BD$12)*('Dvd Calendar'!$E$1548:$CZ$1548&lt;=BD$13)*'Dvd Calendar'!$E$1551:$CZ$1551*(('Dvd Calendar'!$E$1553:$CZ$1553='Field Check'!$C$56)*('Field Check'!$C$56&lt;&gt;"")+('Dvd Calendar'!$E$1553:$CZ$1553='Field Check'!$C$57)*('Field Check'!$C$57&lt;&gt;"")))/'AS51'!$B$3,"")))</f>
        <v/>
      </c>
      <c r="BE156" s="163">
        <f>IF(BE$13="","",IF($B156="","",IFERROR($C156*$D156*SUMPRODUCT(('Dvd Calendar'!$E$1548:$CZ$1548&gt;BE$12)*('Dvd Calendar'!$E$1548:$CZ$1548&lt;=BE$13)*'Dvd Calendar'!$E$1551:$CZ$1551*(('Dvd Calendar'!$E$1553:$CZ$1553='Field Check'!$C$56)*('Field Check'!$C$56&lt;&gt;"")+('Dvd Calendar'!$E$1553:$CZ$1553='Field Check'!$C$57)*('Field Check'!$C$57&lt;&gt;"")))/'AS51'!$B$3,"")))</f>
        <v/>
      </c>
      <c r="BF156" s="163">
        <f>IF(BF$13="","",IF($B156="","",IFERROR($C156*$D156*SUMPRODUCT(('Dvd Calendar'!$E$1548:$CZ$1548&gt;BF$12)*('Dvd Calendar'!$E$1548:$CZ$1548&lt;=BF$13)*'Dvd Calendar'!$E$1551:$CZ$1551*(('Dvd Calendar'!$E$1553:$CZ$1553='Field Check'!$C$56)*('Field Check'!$C$56&lt;&gt;"")+('Dvd Calendar'!$E$1553:$CZ$1553='Field Check'!$C$57)*('Field Check'!$C$57&lt;&gt;"")))/'AS51'!$B$3,"")))</f>
        <v/>
      </c>
      <c r="BH156" s="163">
        <f>IF(BH$13="","",IF($B156="","",IFERROR(AQ156*$E156/100,"")))</f>
        <v/>
      </c>
      <c r="BI156" s="163">
        <f>IF(BI$13="","",IF($B156="","",IFERROR(AR156*$E156/100,"")))</f>
        <v/>
      </c>
      <c r="BJ156" s="163">
        <f>IF(BJ$13="","",IF($B156="","",IFERROR(AS156*$E156/100,"")))</f>
        <v/>
      </c>
      <c r="BK156" s="163">
        <f>IF(BK$13="","",IF($B156="","",IFERROR(AT156*$E156/100,"")))</f>
        <v/>
      </c>
      <c r="BL156" s="163">
        <f>IF(BL$13="","",IF($B156="","",IFERROR(AU156*$E156/100,"")))</f>
        <v/>
      </c>
      <c r="BM156" s="163">
        <f>IF(BM$13="","",IF($B156="","",IFERROR(AV156*$E156/100,"")))</f>
        <v/>
      </c>
      <c r="BN156" s="163">
        <f>IF(BN$13="","",IF($B156="","",IFERROR(AW156*$E156/100,"")))</f>
        <v/>
      </c>
      <c r="BO156" s="163">
        <f>IF(BO$13="","",IF($B156="","",IFERROR(AX156*$E156/100,"")))</f>
        <v/>
      </c>
      <c r="BP156" s="163">
        <f>IF(BP$13="","",IF($B156="","",IFERROR(AY156*$E156/100,"")))</f>
        <v/>
      </c>
      <c r="BQ156" s="163">
        <f>IF(BQ$13="","",IF($B156="","",IFERROR(AZ156*$E156/100,"")))</f>
        <v/>
      </c>
      <c r="BR156" s="163">
        <f>IF(BR$13="","",IF($B156="","",IFERROR(BA156*$E156/100,"")))</f>
        <v/>
      </c>
      <c r="BS156" s="163">
        <f>IF(BS$13="","",IF($B156="","",IFERROR(BB156*$E156/100,"")))</f>
        <v/>
      </c>
      <c r="BT156" s="163">
        <f>IF(BT$13="","",IF($B156="","",IFERROR(BC156*$E156/100,"")))</f>
        <v/>
      </c>
      <c r="BU156" s="163">
        <f>IF(BU$13="","",IF($B156="","",IFERROR(BD156*$E156/100,"")))</f>
        <v/>
      </c>
      <c r="BV156" s="163">
        <f>IF(BV$13="","",IF($B156="","",IFERROR(BE156*$E156/100,"")))</f>
        <v/>
      </c>
      <c r="BW156" s="163">
        <f>IF(BW$13="","",IF($B156="","",IFERROR(BF156*$E156/100,"")))</f>
        <v/>
      </c>
    </row>
    <row r="157">
      <c r="B157" s="126">
        <f>IF('AS51'!$C$147="","",'AS51'!$C$147)</f>
        <v/>
      </c>
      <c r="C157" s="74">
        <f>IF('AS51'!$B$147="","",'AS51'!$B$147)</f>
        <v/>
      </c>
      <c r="D157" s="75">
        <f>IFERROR('AS51'!$Q$147,1)</f>
        <v/>
      </c>
      <c r="E157" s="76">
        <f>IF($B157="","",IF(ISNUMBER('AS51'!$I$147),'AS51'!$I$147,'Index Summary'!$C$7))</f>
        <v/>
      </c>
      <c r="F157" s="77">
        <f>IF(F$13="","",IF($B157="","",IFERROR($C157*$D157*IF((Override!$C$4="ON")*(COUNTIFS(Override!$B$11:$B$40,$B157,Override!$D$11:$D$40,1,Override!$E$11:$E$40,"&gt;=0")-COUNTIFS(Override!$B$11:$B$40,$B157,Override!$D$11:$D$40,1,Override!$E$11:$E$40,"&gt;=0",Override!$C$11:$C$40,"MXAU"))&gt;0,SUMIFS(Override!$E$11:$E$40,Override!$B$11:$B$40,$B157,Override!$D$11:$D$40,1)-SUMIFS(Override!$E$11:$E$40,Override!$B$11:$B$40,$B157,Override!$D$11:$D$40,1,Override!$C$11:$C$40,"MXAU"),Override!$C$192)/'AS51'!$B$3,"")))</f>
        <v/>
      </c>
      <c r="G157" s="77">
        <f>IF(G$13="","",IF($B157="","",IFERROR($C157*$D157*IF((Override!$C$4="ON")*(COUNTIFS(Override!$B$11:$B$40,$B157,Override!$D$11:$D$40,2,Override!$E$11:$E$40,"&gt;=0")-COUNTIFS(Override!$B$11:$B$40,$B157,Override!$D$11:$D$40,2,Override!$E$11:$E$40,"&gt;=0",Override!$C$11:$C$40,"MXAU"))&gt;0,SUMIFS(Override!$E$11:$E$40,Override!$B$11:$B$40,$B157,Override!$D$11:$D$40,2)-SUMIFS(Override!$E$11:$E$40,Override!$B$11:$B$40,$B157,Override!$D$11:$D$40,2,Override!$C$11:$C$40,"MXAU"),Override!$D$192)/'AS51'!$B$3,"")))</f>
        <v/>
      </c>
      <c r="H157" s="77">
        <f>IF(H$13="","",IF($B157="","",IFERROR($C157*$D157*IF((Override!$C$4="ON")*(COUNTIFS(Override!$B$11:$B$40,$B157,Override!$D$11:$D$40,3,Override!$E$11:$E$40,"&gt;=0")-COUNTIFS(Override!$B$11:$B$40,$B157,Override!$D$11:$D$40,3,Override!$E$11:$E$40,"&gt;=0",Override!$C$11:$C$40,"MXAU"))&gt;0,SUMIFS(Override!$E$11:$E$40,Override!$B$11:$B$40,$B157,Override!$D$11:$D$40,3)-SUMIFS(Override!$E$11:$E$40,Override!$B$11:$B$40,$B157,Override!$D$11:$D$40,3,Override!$C$11:$C$40,"MXAU"),Override!$E$192)/'AS51'!$B$3,"")))</f>
        <v/>
      </c>
      <c r="I157" s="77">
        <f>IF(I$13="","",IF($B157="","",IFERROR($C157*$D157*IF((Override!$C$4="ON")*(COUNTIFS(Override!$B$11:$B$40,$B157,Override!$D$11:$D$40,4,Override!$E$11:$E$40,"&gt;=0")-COUNTIFS(Override!$B$11:$B$40,$B157,Override!$D$11:$D$40,4,Override!$E$11:$E$40,"&gt;=0",Override!$C$11:$C$40,"MXAU"))&gt;0,SUMIFS(Override!$E$11:$E$40,Override!$B$11:$B$40,$B157,Override!$D$11:$D$40,4)-SUMIFS(Override!$E$11:$E$40,Override!$B$11:$B$40,$B157,Override!$D$11:$D$40,4,Override!$C$11:$C$40,"MXAU"),Override!$F$192)/'AS51'!$B$3,"")))</f>
        <v/>
      </c>
      <c r="J157" s="77">
        <f>IF(J$13="","",IF($B157="","",IFERROR($C157*$D157*IF((Override!$C$4="ON")*(COUNTIFS(Override!$B$11:$B$40,$B157,Override!$D$11:$D$40,5,Override!$E$11:$E$40,"&gt;=0")-COUNTIFS(Override!$B$11:$B$40,$B157,Override!$D$11:$D$40,5,Override!$E$11:$E$40,"&gt;=0",Override!$C$11:$C$40,"MXAU"))&gt;0,SUMIFS(Override!$E$11:$E$40,Override!$B$11:$B$40,$B157,Override!$D$11:$D$40,5)-SUMIFS(Override!$E$11:$E$40,Override!$B$11:$B$40,$B157,Override!$D$11:$D$40,5,Override!$C$11:$C$40,"MXAU"),Override!$G$192)/'AS51'!$B$3,"")))</f>
        <v/>
      </c>
      <c r="K157" s="77">
        <f>IF(K$13="","",IF($B157="","",IFERROR($C157*$D157*IF((Override!$C$4="ON")*(COUNTIFS(Override!$B$11:$B$40,$B157,Override!$D$11:$D$40,6,Override!$E$11:$E$40,"&gt;=0")-COUNTIFS(Override!$B$11:$B$40,$B157,Override!$D$11:$D$40,6,Override!$E$11:$E$40,"&gt;=0",Override!$C$11:$C$40,"MXAU"))&gt;0,SUMIFS(Override!$E$11:$E$40,Override!$B$11:$B$40,$B157,Override!$D$11:$D$40,6)-SUMIFS(Override!$E$11:$E$40,Override!$B$11:$B$40,$B157,Override!$D$11:$D$40,6,Override!$C$11:$C$40,"MXAU"),Override!$H$192)/'AS51'!$B$3,"")))</f>
        <v/>
      </c>
      <c r="L157" s="77">
        <f>IF(L$13="","",IF($B157="","",IFERROR($C157*$D157*IF((Override!$C$4="ON")*(COUNTIFS(Override!$B$11:$B$40,$B157,Override!$D$11:$D$40,7,Override!$E$11:$E$40,"&gt;=0")-COUNTIFS(Override!$B$11:$B$40,$B157,Override!$D$11:$D$40,7,Override!$E$11:$E$40,"&gt;=0",Override!$C$11:$C$40,"MXAU"))&gt;0,SUMIFS(Override!$E$11:$E$40,Override!$B$11:$B$40,$B157,Override!$D$11:$D$40,7)-SUMIFS(Override!$E$11:$E$40,Override!$B$11:$B$40,$B157,Override!$D$11:$D$40,7,Override!$C$11:$C$40,"MXAU"),Override!$I$192)/'AS51'!$B$3,"")))</f>
        <v/>
      </c>
      <c r="M157" s="77">
        <f>IF(M$13="","",IF($B157="","",IFERROR($C157*$D157*IF((Override!$C$4="ON")*(COUNTIFS(Override!$B$11:$B$40,$B157,Override!$D$11:$D$40,8,Override!$E$11:$E$40,"&gt;=0")-COUNTIFS(Override!$B$11:$B$40,$B157,Override!$D$11:$D$40,8,Override!$E$11:$E$40,"&gt;=0",Override!$C$11:$C$40,"MXAU"))&gt;0,SUMIFS(Override!$E$11:$E$40,Override!$B$11:$B$40,$B157,Override!$D$11:$D$40,8)-SUMIFS(Override!$E$11:$E$40,Override!$B$11:$B$40,$B157,Override!$D$11:$D$40,8,Override!$C$11:$C$40,"MXAU"),Override!$J$192)/'AS51'!$B$3,"")))</f>
        <v/>
      </c>
      <c r="N157" s="77">
        <f>IF(N$13="","",IF($B157="","",IFERROR($C157*$D157*IF((Override!$C$4="ON")*(COUNTIFS(Override!$B$11:$B$40,$B157,Override!$D$11:$D$40,9,Override!$E$11:$E$40,"&gt;=0")-COUNTIFS(Override!$B$11:$B$40,$B157,Override!$D$11:$D$40,9,Override!$E$11:$E$40,"&gt;=0",Override!$C$11:$C$40,"MXAU"))&gt;0,SUMIFS(Override!$E$11:$E$40,Override!$B$11:$B$40,$B157,Override!$D$11:$D$40,9)-SUMIFS(Override!$E$11:$E$40,Override!$B$11:$B$40,$B157,Override!$D$11:$D$40,9,Override!$C$11:$C$40,"MXAU"),Override!$K$192)/'AS51'!$B$3,"")))</f>
        <v/>
      </c>
      <c r="O157" s="77">
        <f>IF(O$13="","",IF($B157="","",IFERROR($C157*$D157*IF((Override!$C$4="ON")*(COUNTIFS(Override!$B$11:$B$40,$B157,Override!$D$11:$D$40,10,Override!$E$11:$E$40,"&gt;=0")-COUNTIFS(Override!$B$11:$B$40,$B157,Override!$D$11:$D$40,10,Override!$E$11:$E$40,"&gt;=0",Override!$C$11:$C$40,"MXAU"))&gt;0,SUMIFS(Override!$E$11:$E$40,Override!$B$11:$B$40,$B157,Override!$D$11:$D$40,10)-SUMIFS(Override!$E$11:$E$40,Override!$B$11:$B$40,$B157,Override!$D$11:$D$40,10,Override!$C$11:$C$40,"MXAU"),Override!$L$192)/'AS51'!$B$3,"")))</f>
        <v/>
      </c>
      <c r="P157" s="77">
        <f>IF(P$13="","",IF($B157="","",IFERROR($C157*$D157*IF((Override!$C$4="ON")*(COUNTIFS(Override!$B$11:$B$40,$B157,Override!$D$11:$D$40,11,Override!$E$11:$E$40,"&gt;=0")-COUNTIFS(Override!$B$11:$B$40,$B157,Override!$D$11:$D$40,11,Override!$E$11:$E$40,"&gt;=0",Override!$C$11:$C$40,"MXAU"))&gt;0,SUMIFS(Override!$E$11:$E$40,Override!$B$11:$B$40,$B157,Override!$D$11:$D$40,11)-SUMIFS(Override!$E$11:$E$40,Override!$B$11:$B$40,$B157,Override!$D$11:$D$40,11,Override!$C$11:$C$40,"MXAU"),Override!$M$192)/'AS51'!$B$3,"")))</f>
        <v/>
      </c>
      <c r="Q157" s="77">
        <f>IF(Q$13="","",IF($B157="","",IFERROR($C157*$D157*IF((Override!$C$4="ON")*(COUNTIFS(Override!$B$11:$B$40,$B157,Override!$D$11:$D$40,12,Override!$E$11:$E$40,"&gt;=0")-COUNTIFS(Override!$B$11:$B$40,$B157,Override!$D$11:$D$40,12,Override!$E$11:$E$40,"&gt;=0",Override!$C$11:$C$40,"MXAU"))&gt;0,SUMIFS(Override!$E$11:$E$40,Override!$B$11:$B$40,$B157,Override!$D$11:$D$40,12)-SUMIFS(Override!$E$11:$E$40,Override!$B$11:$B$40,$B157,Override!$D$11:$D$40,12,Override!$C$11:$C$40,"MXAU"),Override!$N$192)/'AS51'!$B$3,"")))</f>
        <v/>
      </c>
      <c r="R157" s="77">
        <f>IF(R$13="","",IF($B157="","",IFERROR($C157*$D157*IF((Override!$C$4="ON")*(COUNTIFS(Override!$B$11:$B$40,$B157,Override!$D$11:$D$40,13,Override!$E$11:$E$40,"&gt;=0")-COUNTIFS(Override!$B$11:$B$40,$B157,Override!$D$11:$D$40,13,Override!$E$11:$E$40,"&gt;=0",Override!$C$11:$C$40,"MXAU"))&gt;0,SUMIFS(Override!$E$11:$E$40,Override!$B$11:$B$40,$B157,Override!$D$11:$D$40,13)-SUMIFS(Override!$E$11:$E$40,Override!$B$11:$B$40,$B157,Override!$D$11:$D$40,13,Override!$C$11:$C$40,"MXAU"),Override!$O$192)/'AS51'!$B$3,"")))</f>
        <v/>
      </c>
      <c r="S157" s="77">
        <f>IF(S$13="","",IF($B157="","",IFERROR($C157*$D157*IF((Override!$C$4="ON")*(COUNTIFS(Override!$B$11:$B$40,$B157,Override!$D$11:$D$40,14,Override!$E$11:$E$40,"&gt;=0")-COUNTIFS(Override!$B$11:$B$40,$B157,Override!$D$11:$D$40,14,Override!$E$11:$E$40,"&gt;=0",Override!$C$11:$C$40,"MXAU"))&gt;0,SUMIFS(Override!$E$11:$E$40,Override!$B$11:$B$40,$B157,Override!$D$11:$D$40,14)-SUMIFS(Override!$E$11:$E$40,Override!$B$11:$B$40,$B157,Override!$D$11:$D$40,14,Override!$C$11:$C$40,"MXAU"),Override!$P$192)/'AS51'!$B$3,"")))</f>
        <v/>
      </c>
      <c r="T157" s="77">
        <f>IF(T$13="","",IF($B157="","",IFERROR($C157*$D157*IF((Override!$C$4="ON")*(COUNTIFS(Override!$B$11:$B$40,$B157,Override!$D$11:$D$40,15,Override!$E$11:$E$40,"&gt;=0")-COUNTIFS(Override!$B$11:$B$40,$B157,Override!$D$11:$D$40,15,Override!$E$11:$E$40,"&gt;=0",Override!$C$11:$C$40,"MXAU"))&gt;0,SUMIFS(Override!$E$11:$E$40,Override!$B$11:$B$40,$B157,Override!$D$11:$D$40,15)-SUMIFS(Override!$E$11:$E$40,Override!$B$11:$B$40,$B157,Override!$D$11:$D$40,15,Override!$C$11:$C$40,"MXAU"),Override!$Q$192)/'AS51'!$B$3,"")))</f>
        <v/>
      </c>
      <c r="U157" s="77">
        <f>IF(U$13="","",IF($B157="","",IFERROR($C157*$D157*IF((Override!$C$4="ON")*(COUNTIFS(Override!$B$11:$B$40,$B157,Override!$D$11:$D$40,16,Override!$E$11:$E$40,"&gt;=0")-COUNTIFS(Override!$B$11:$B$40,$B157,Override!$D$11:$D$40,16,Override!$E$11:$E$40,"&gt;=0",Override!$C$11:$C$40,"MXAU"))&gt;0,SUMIFS(Override!$E$11:$E$40,Override!$B$11:$B$40,$B157,Override!$D$11:$D$40,16)-SUMIFS(Override!$E$11:$E$40,Override!$B$11:$B$40,$B157,Override!$D$11:$D$40,16,Override!$C$11:$C$40,"MXAU"),Override!$R$192)/'AS51'!$B$3,"")))</f>
        <v/>
      </c>
      <c r="W157" s="77">
        <f>IF(W$13="","",IF($B157="","",IFERROR(F157*$E157/100,"")))</f>
        <v/>
      </c>
      <c r="X157" s="77">
        <f>IF(X$13="","",IF($B157="","",IFERROR(G157*$E157/100,"")))</f>
        <v/>
      </c>
      <c r="Y157" s="77">
        <f>IF(Y$13="","",IF($B157="","",IFERROR(H157*$E157/100,"")))</f>
        <v/>
      </c>
      <c r="Z157" s="77">
        <f>IF(Z$13="","",IF($B157="","",IFERROR(I157*$E157/100,"")))</f>
        <v/>
      </c>
      <c r="AA157" s="77">
        <f>IF(AA$13="","",IF($B157="","",IFERROR(J157*$E157/100,"")))</f>
        <v/>
      </c>
      <c r="AB157" s="77">
        <f>IF(AB$13="","",IF($B157="","",IFERROR(K157*$E157/100,"")))</f>
        <v/>
      </c>
      <c r="AC157" s="77">
        <f>IF(AC$13="","",IF($B157="","",IFERROR(L157*$E157/100,"")))</f>
        <v/>
      </c>
      <c r="AD157" s="77">
        <f>IF(AD$13="","",IF($B157="","",IFERROR(M157*$E157/100,"")))</f>
        <v/>
      </c>
      <c r="AE157" s="77">
        <f>IF(AE$13="","",IF($B157="","",IFERROR(N157*$E157/100,"")))</f>
        <v/>
      </c>
      <c r="AF157" s="77">
        <f>IF(AF$13="","",IF($B157="","",IFERROR(O157*$E157/100,"")))</f>
        <v/>
      </c>
      <c r="AG157" s="77">
        <f>IF(AG$13="","",IF($B157="","",IFERROR(P157*$E157/100,"")))</f>
        <v/>
      </c>
      <c r="AH157" s="77">
        <f>IF(AH$13="","",IF($B157="","",IFERROR(Q157*$E157/100,"")))</f>
        <v/>
      </c>
      <c r="AI157" s="77">
        <f>IF(AI$13="","",IF($B157="","",IFERROR(R157*$E157/100,"")))</f>
        <v/>
      </c>
      <c r="AJ157" s="77">
        <f>IF(AJ$13="","",IF($B157="","",IFERROR(S157*$E157/100,"")))</f>
        <v/>
      </c>
      <c r="AK157" s="77">
        <f>IF(AK$13="","",IF($B157="","",IFERROR(T157*$E157/100,"")))</f>
        <v/>
      </c>
      <c r="AL157" s="77">
        <f>IF(AL$13="","",IF($B157="","",IFERROR(U157*$E157/100,"")))</f>
        <v/>
      </c>
      <c r="AN157" s="77">
        <f>IF($B157="","",SUMIF($F$13:$U$13,"&lt;="&amp;Sector!$D$51,$F157:$U157))</f>
        <v/>
      </c>
      <c r="AO157" s="77">
        <f>IF($B157="","",SUMIF($W$13:$AL$13,"&lt;="&amp;Sector!$D$51,$W157:$AL157))</f>
        <v/>
      </c>
      <c r="AQ157" s="163">
        <f>IF(AQ$13="","",IF($B157="","",IFERROR($C157*$D157*SUMPRODUCT(('Dvd Calendar'!$E$1559:$CZ$1559&gt;AQ$12)*('Dvd Calendar'!$E$1559:$CZ$1559&lt;=AQ$13)*'Dvd Calendar'!$E$1562:$CZ$1562*(('Dvd Calendar'!$E$1564:$CZ$1564='Field Check'!$C$56)*('Field Check'!$C$56&lt;&gt;"")+('Dvd Calendar'!$E$1564:$CZ$1564='Field Check'!$C$57)*('Field Check'!$C$57&lt;&gt;"")))/'AS51'!$B$3,"")))</f>
        <v/>
      </c>
      <c r="AR157" s="163">
        <f>IF(AR$13="","",IF($B157="","",IFERROR($C157*$D157*SUMPRODUCT(('Dvd Calendar'!$E$1559:$CZ$1559&gt;AR$12)*('Dvd Calendar'!$E$1559:$CZ$1559&lt;=AR$13)*'Dvd Calendar'!$E$1562:$CZ$1562*(('Dvd Calendar'!$E$1564:$CZ$1564='Field Check'!$C$56)*('Field Check'!$C$56&lt;&gt;"")+('Dvd Calendar'!$E$1564:$CZ$1564='Field Check'!$C$57)*('Field Check'!$C$57&lt;&gt;"")))/'AS51'!$B$3,"")))</f>
        <v/>
      </c>
      <c r="AS157" s="163">
        <f>IF(AS$13="","",IF($B157="","",IFERROR($C157*$D157*SUMPRODUCT(('Dvd Calendar'!$E$1559:$CZ$1559&gt;AS$12)*('Dvd Calendar'!$E$1559:$CZ$1559&lt;=AS$13)*'Dvd Calendar'!$E$1562:$CZ$1562*(('Dvd Calendar'!$E$1564:$CZ$1564='Field Check'!$C$56)*('Field Check'!$C$56&lt;&gt;"")+('Dvd Calendar'!$E$1564:$CZ$1564='Field Check'!$C$57)*('Field Check'!$C$57&lt;&gt;"")))/'AS51'!$B$3,"")))</f>
        <v/>
      </c>
      <c r="AT157" s="163">
        <f>IF(AT$13="","",IF($B157="","",IFERROR($C157*$D157*SUMPRODUCT(('Dvd Calendar'!$E$1559:$CZ$1559&gt;AT$12)*('Dvd Calendar'!$E$1559:$CZ$1559&lt;=AT$13)*'Dvd Calendar'!$E$1562:$CZ$1562*(('Dvd Calendar'!$E$1564:$CZ$1564='Field Check'!$C$56)*('Field Check'!$C$56&lt;&gt;"")+('Dvd Calendar'!$E$1564:$CZ$1564='Field Check'!$C$57)*('Field Check'!$C$57&lt;&gt;"")))/'AS51'!$B$3,"")))</f>
        <v/>
      </c>
      <c r="AU157" s="163">
        <f>IF(AU$13="","",IF($B157="","",IFERROR($C157*$D157*SUMPRODUCT(('Dvd Calendar'!$E$1559:$CZ$1559&gt;AU$12)*('Dvd Calendar'!$E$1559:$CZ$1559&lt;=AU$13)*'Dvd Calendar'!$E$1562:$CZ$1562*(('Dvd Calendar'!$E$1564:$CZ$1564='Field Check'!$C$56)*('Field Check'!$C$56&lt;&gt;"")+('Dvd Calendar'!$E$1564:$CZ$1564='Field Check'!$C$57)*('Field Check'!$C$57&lt;&gt;"")))/'AS51'!$B$3,"")))</f>
        <v/>
      </c>
      <c r="AV157" s="163">
        <f>IF(AV$13="","",IF($B157="","",IFERROR($C157*$D157*SUMPRODUCT(('Dvd Calendar'!$E$1559:$CZ$1559&gt;AV$12)*('Dvd Calendar'!$E$1559:$CZ$1559&lt;=AV$13)*'Dvd Calendar'!$E$1562:$CZ$1562*(('Dvd Calendar'!$E$1564:$CZ$1564='Field Check'!$C$56)*('Field Check'!$C$56&lt;&gt;"")+('Dvd Calendar'!$E$1564:$CZ$1564='Field Check'!$C$57)*('Field Check'!$C$57&lt;&gt;"")))/'AS51'!$B$3,"")))</f>
        <v/>
      </c>
      <c r="AW157" s="163">
        <f>IF(AW$13="","",IF($B157="","",IFERROR($C157*$D157*SUMPRODUCT(('Dvd Calendar'!$E$1559:$CZ$1559&gt;AW$12)*('Dvd Calendar'!$E$1559:$CZ$1559&lt;=AW$13)*'Dvd Calendar'!$E$1562:$CZ$1562*(('Dvd Calendar'!$E$1564:$CZ$1564='Field Check'!$C$56)*('Field Check'!$C$56&lt;&gt;"")+('Dvd Calendar'!$E$1564:$CZ$1564='Field Check'!$C$57)*('Field Check'!$C$57&lt;&gt;"")))/'AS51'!$B$3,"")))</f>
        <v/>
      </c>
      <c r="AX157" s="163">
        <f>IF(AX$13="","",IF($B157="","",IFERROR($C157*$D157*SUMPRODUCT(('Dvd Calendar'!$E$1559:$CZ$1559&gt;AX$12)*('Dvd Calendar'!$E$1559:$CZ$1559&lt;=AX$13)*'Dvd Calendar'!$E$1562:$CZ$1562*(('Dvd Calendar'!$E$1564:$CZ$1564='Field Check'!$C$56)*('Field Check'!$C$56&lt;&gt;"")+('Dvd Calendar'!$E$1564:$CZ$1564='Field Check'!$C$57)*('Field Check'!$C$57&lt;&gt;"")))/'AS51'!$B$3,"")))</f>
        <v/>
      </c>
      <c r="AY157" s="163">
        <f>IF(AY$13="","",IF($B157="","",IFERROR($C157*$D157*SUMPRODUCT(('Dvd Calendar'!$E$1559:$CZ$1559&gt;AY$12)*('Dvd Calendar'!$E$1559:$CZ$1559&lt;=AY$13)*'Dvd Calendar'!$E$1562:$CZ$1562*(('Dvd Calendar'!$E$1564:$CZ$1564='Field Check'!$C$56)*('Field Check'!$C$56&lt;&gt;"")+('Dvd Calendar'!$E$1564:$CZ$1564='Field Check'!$C$57)*('Field Check'!$C$57&lt;&gt;"")))/'AS51'!$B$3,"")))</f>
        <v/>
      </c>
      <c r="AZ157" s="163">
        <f>IF(AZ$13="","",IF($B157="","",IFERROR($C157*$D157*SUMPRODUCT(('Dvd Calendar'!$E$1559:$CZ$1559&gt;AZ$12)*('Dvd Calendar'!$E$1559:$CZ$1559&lt;=AZ$13)*'Dvd Calendar'!$E$1562:$CZ$1562*(('Dvd Calendar'!$E$1564:$CZ$1564='Field Check'!$C$56)*('Field Check'!$C$56&lt;&gt;"")+('Dvd Calendar'!$E$1564:$CZ$1564='Field Check'!$C$57)*('Field Check'!$C$57&lt;&gt;"")))/'AS51'!$B$3,"")))</f>
        <v/>
      </c>
      <c r="BA157" s="163">
        <f>IF(BA$13="","",IF($B157="","",IFERROR($C157*$D157*SUMPRODUCT(('Dvd Calendar'!$E$1559:$CZ$1559&gt;BA$12)*('Dvd Calendar'!$E$1559:$CZ$1559&lt;=BA$13)*'Dvd Calendar'!$E$1562:$CZ$1562*(('Dvd Calendar'!$E$1564:$CZ$1564='Field Check'!$C$56)*('Field Check'!$C$56&lt;&gt;"")+('Dvd Calendar'!$E$1564:$CZ$1564='Field Check'!$C$57)*('Field Check'!$C$57&lt;&gt;"")))/'AS51'!$B$3,"")))</f>
        <v/>
      </c>
      <c r="BB157" s="163">
        <f>IF(BB$13="","",IF($B157="","",IFERROR($C157*$D157*SUMPRODUCT(('Dvd Calendar'!$E$1559:$CZ$1559&gt;BB$12)*('Dvd Calendar'!$E$1559:$CZ$1559&lt;=BB$13)*'Dvd Calendar'!$E$1562:$CZ$1562*(('Dvd Calendar'!$E$1564:$CZ$1564='Field Check'!$C$56)*('Field Check'!$C$56&lt;&gt;"")+('Dvd Calendar'!$E$1564:$CZ$1564='Field Check'!$C$57)*('Field Check'!$C$57&lt;&gt;"")))/'AS51'!$B$3,"")))</f>
        <v/>
      </c>
      <c r="BC157" s="163">
        <f>IF(BC$13="","",IF($B157="","",IFERROR($C157*$D157*SUMPRODUCT(('Dvd Calendar'!$E$1559:$CZ$1559&gt;BC$12)*('Dvd Calendar'!$E$1559:$CZ$1559&lt;=BC$13)*'Dvd Calendar'!$E$1562:$CZ$1562*(('Dvd Calendar'!$E$1564:$CZ$1564='Field Check'!$C$56)*('Field Check'!$C$56&lt;&gt;"")+('Dvd Calendar'!$E$1564:$CZ$1564='Field Check'!$C$57)*('Field Check'!$C$57&lt;&gt;"")))/'AS51'!$B$3,"")))</f>
        <v/>
      </c>
      <c r="BD157" s="163">
        <f>IF(BD$13="","",IF($B157="","",IFERROR($C157*$D157*SUMPRODUCT(('Dvd Calendar'!$E$1559:$CZ$1559&gt;BD$12)*('Dvd Calendar'!$E$1559:$CZ$1559&lt;=BD$13)*'Dvd Calendar'!$E$1562:$CZ$1562*(('Dvd Calendar'!$E$1564:$CZ$1564='Field Check'!$C$56)*('Field Check'!$C$56&lt;&gt;"")+('Dvd Calendar'!$E$1564:$CZ$1564='Field Check'!$C$57)*('Field Check'!$C$57&lt;&gt;"")))/'AS51'!$B$3,"")))</f>
        <v/>
      </c>
      <c r="BE157" s="163">
        <f>IF(BE$13="","",IF($B157="","",IFERROR($C157*$D157*SUMPRODUCT(('Dvd Calendar'!$E$1559:$CZ$1559&gt;BE$12)*('Dvd Calendar'!$E$1559:$CZ$1559&lt;=BE$13)*'Dvd Calendar'!$E$1562:$CZ$1562*(('Dvd Calendar'!$E$1564:$CZ$1564='Field Check'!$C$56)*('Field Check'!$C$56&lt;&gt;"")+('Dvd Calendar'!$E$1564:$CZ$1564='Field Check'!$C$57)*('Field Check'!$C$57&lt;&gt;"")))/'AS51'!$B$3,"")))</f>
        <v/>
      </c>
      <c r="BF157" s="163">
        <f>IF(BF$13="","",IF($B157="","",IFERROR($C157*$D157*SUMPRODUCT(('Dvd Calendar'!$E$1559:$CZ$1559&gt;BF$12)*('Dvd Calendar'!$E$1559:$CZ$1559&lt;=BF$13)*'Dvd Calendar'!$E$1562:$CZ$1562*(('Dvd Calendar'!$E$1564:$CZ$1564='Field Check'!$C$56)*('Field Check'!$C$56&lt;&gt;"")+('Dvd Calendar'!$E$1564:$CZ$1564='Field Check'!$C$57)*('Field Check'!$C$57&lt;&gt;"")))/'AS51'!$B$3,"")))</f>
        <v/>
      </c>
      <c r="BH157" s="163">
        <f>IF(BH$13="","",IF($B157="","",IFERROR(AQ157*$E157/100,"")))</f>
        <v/>
      </c>
      <c r="BI157" s="163">
        <f>IF(BI$13="","",IF($B157="","",IFERROR(AR157*$E157/100,"")))</f>
        <v/>
      </c>
      <c r="BJ157" s="163">
        <f>IF(BJ$13="","",IF($B157="","",IFERROR(AS157*$E157/100,"")))</f>
        <v/>
      </c>
      <c r="BK157" s="163">
        <f>IF(BK$13="","",IF($B157="","",IFERROR(AT157*$E157/100,"")))</f>
        <v/>
      </c>
      <c r="BL157" s="163">
        <f>IF(BL$13="","",IF($B157="","",IFERROR(AU157*$E157/100,"")))</f>
        <v/>
      </c>
      <c r="BM157" s="163">
        <f>IF(BM$13="","",IF($B157="","",IFERROR(AV157*$E157/100,"")))</f>
        <v/>
      </c>
      <c r="BN157" s="163">
        <f>IF(BN$13="","",IF($B157="","",IFERROR(AW157*$E157/100,"")))</f>
        <v/>
      </c>
      <c r="BO157" s="163">
        <f>IF(BO$13="","",IF($B157="","",IFERROR(AX157*$E157/100,"")))</f>
        <v/>
      </c>
      <c r="BP157" s="163">
        <f>IF(BP$13="","",IF($B157="","",IFERROR(AY157*$E157/100,"")))</f>
        <v/>
      </c>
      <c r="BQ157" s="163">
        <f>IF(BQ$13="","",IF($B157="","",IFERROR(AZ157*$E157/100,"")))</f>
        <v/>
      </c>
      <c r="BR157" s="163">
        <f>IF(BR$13="","",IF($B157="","",IFERROR(BA157*$E157/100,"")))</f>
        <v/>
      </c>
      <c r="BS157" s="163">
        <f>IF(BS$13="","",IF($B157="","",IFERROR(BB157*$E157/100,"")))</f>
        <v/>
      </c>
      <c r="BT157" s="163">
        <f>IF(BT$13="","",IF($B157="","",IFERROR(BC157*$E157/100,"")))</f>
        <v/>
      </c>
      <c r="BU157" s="163">
        <f>IF(BU$13="","",IF($B157="","",IFERROR(BD157*$E157/100,"")))</f>
        <v/>
      </c>
      <c r="BV157" s="163">
        <f>IF(BV$13="","",IF($B157="","",IFERROR(BE157*$E157/100,"")))</f>
        <v/>
      </c>
      <c r="BW157" s="163">
        <f>IF(BW$13="","",IF($B157="","",IFERROR(BF157*$E157/100,"")))</f>
        <v/>
      </c>
    </row>
    <row r="158">
      <c r="B158" s="126">
        <f>IF('AS51'!$C$148="","",'AS51'!$C$148)</f>
        <v/>
      </c>
      <c r="C158" s="74">
        <f>IF('AS51'!$B$148="","",'AS51'!$B$148)</f>
        <v/>
      </c>
      <c r="D158" s="75">
        <f>IFERROR('AS51'!$Q$148,1)</f>
        <v/>
      </c>
      <c r="E158" s="76">
        <f>IF($B158="","",IF(ISNUMBER('AS51'!$I$148),'AS51'!$I$148,'Index Summary'!$C$7))</f>
        <v/>
      </c>
      <c r="F158" s="77">
        <f>IF(F$13="","",IF($B158="","",IFERROR($C158*$D158*IF((Override!$C$4="ON")*(COUNTIFS(Override!$B$11:$B$40,$B158,Override!$D$11:$D$40,1,Override!$E$11:$E$40,"&gt;=0")-COUNTIFS(Override!$B$11:$B$40,$B158,Override!$D$11:$D$40,1,Override!$E$11:$E$40,"&gt;=0",Override!$C$11:$C$40,"MXAU"))&gt;0,SUMIFS(Override!$E$11:$E$40,Override!$B$11:$B$40,$B158,Override!$D$11:$D$40,1)-SUMIFS(Override!$E$11:$E$40,Override!$B$11:$B$40,$B158,Override!$D$11:$D$40,1,Override!$C$11:$C$40,"MXAU"),Override!$C$193)/'AS51'!$B$3,"")))</f>
        <v/>
      </c>
      <c r="G158" s="77">
        <f>IF(G$13="","",IF($B158="","",IFERROR($C158*$D158*IF((Override!$C$4="ON")*(COUNTIFS(Override!$B$11:$B$40,$B158,Override!$D$11:$D$40,2,Override!$E$11:$E$40,"&gt;=0")-COUNTIFS(Override!$B$11:$B$40,$B158,Override!$D$11:$D$40,2,Override!$E$11:$E$40,"&gt;=0",Override!$C$11:$C$40,"MXAU"))&gt;0,SUMIFS(Override!$E$11:$E$40,Override!$B$11:$B$40,$B158,Override!$D$11:$D$40,2)-SUMIFS(Override!$E$11:$E$40,Override!$B$11:$B$40,$B158,Override!$D$11:$D$40,2,Override!$C$11:$C$40,"MXAU"),Override!$D$193)/'AS51'!$B$3,"")))</f>
        <v/>
      </c>
      <c r="H158" s="77">
        <f>IF(H$13="","",IF($B158="","",IFERROR($C158*$D158*IF((Override!$C$4="ON")*(COUNTIFS(Override!$B$11:$B$40,$B158,Override!$D$11:$D$40,3,Override!$E$11:$E$40,"&gt;=0")-COUNTIFS(Override!$B$11:$B$40,$B158,Override!$D$11:$D$40,3,Override!$E$11:$E$40,"&gt;=0",Override!$C$11:$C$40,"MXAU"))&gt;0,SUMIFS(Override!$E$11:$E$40,Override!$B$11:$B$40,$B158,Override!$D$11:$D$40,3)-SUMIFS(Override!$E$11:$E$40,Override!$B$11:$B$40,$B158,Override!$D$11:$D$40,3,Override!$C$11:$C$40,"MXAU"),Override!$E$193)/'AS51'!$B$3,"")))</f>
        <v/>
      </c>
      <c r="I158" s="77">
        <f>IF(I$13="","",IF($B158="","",IFERROR($C158*$D158*IF((Override!$C$4="ON")*(COUNTIFS(Override!$B$11:$B$40,$B158,Override!$D$11:$D$40,4,Override!$E$11:$E$40,"&gt;=0")-COUNTIFS(Override!$B$11:$B$40,$B158,Override!$D$11:$D$40,4,Override!$E$11:$E$40,"&gt;=0",Override!$C$11:$C$40,"MXAU"))&gt;0,SUMIFS(Override!$E$11:$E$40,Override!$B$11:$B$40,$B158,Override!$D$11:$D$40,4)-SUMIFS(Override!$E$11:$E$40,Override!$B$11:$B$40,$B158,Override!$D$11:$D$40,4,Override!$C$11:$C$40,"MXAU"),Override!$F$193)/'AS51'!$B$3,"")))</f>
        <v/>
      </c>
      <c r="J158" s="77">
        <f>IF(J$13="","",IF($B158="","",IFERROR($C158*$D158*IF((Override!$C$4="ON")*(COUNTIFS(Override!$B$11:$B$40,$B158,Override!$D$11:$D$40,5,Override!$E$11:$E$40,"&gt;=0")-COUNTIFS(Override!$B$11:$B$40,$B158,Override!$D$11:$D$40,5,Override!$E$11:$E$40,"&gt;=0",Override!$C$11:$C$40,"MXAU"))&gt;0,SUMIFS(Override!$E$11:$E$40,Override!$B$11:$B$40,$B158,Override!$D$11:$D$40,5)-SUMIFS(Override!$E$11:$E$40,Override!$B$11:$B$40,$B158,Override!$D$11:$D$40,5,Override!$C$11:$C$40,"MXAU"),Override!$G$193)/'AS51'!$B$3,"")))</f>
        <v/>
      </c>
      <c r="K158" s="77">
        <f>IF(K$13="","",IF($B158="","",IFERROR($C158*$D158*IF((Override!$C$4="ON")*(COUNTIFS(Override!$B$11:$B$40,$B158,Override!$D$11:$D$40,6,Override!$E$11:$E$40,"&gt;=0")-COUNTIFS(Override!$B$11:$B$40,$B158,Override!$D$11:$D$40,6,Override!$E$11:$E$40,"&gt;=0",Override!$C$11:$C$40,"MXAU"))&gt;0,SUMIFS(Override!$E$11:$E$40,Override!$B$11:$B$40,$B158,Override!$D$11:$D$40,6)-SUMIFS(Override!$E$11:$E$40,Override!$B$11:$B$40,$B158,Override!$D$11:$D$40,6,Override!$C$11:$C$40,"MXAU"),Override!$H$193)/'AS51'!$B$3,"")))</f>
        <v/>
      </c>
      <c r="L158" s="77">
        <f>IF(L$13="","",IF($B158="","",IFERROR($C158*$D158*IF((Override!$C$4="ON")*(COUNTIFS(Override!$B$11:$B$40,$B158,Override!$D$11:$D$40,7,Override!$E$11:$E$40,"&gt;=0")-COUNTIFS(Override!$B$11:$B$40,$B158,Override!$D$11:$D$40,7,Override!$E$11:$E$40,"&gt;=0",Override!$C$11:$C$40,"MXAU"))&gt;0,SUMIFS(Override!$E$11:$E$40,Override!$B$11:$B$40,$B158,Override!$D$11:$D$40,7)-SUMIFS(Override!$E$11:$E$40,Override!$B$11:$B$40,$B158,Override!$D$11:$D$40,7,Override!$C$11:$C$40,"MXAU"),Override!$I$193)/'AS51'!$B$3,"")))</f>
        <v/>
      </c>
      <c r="M158" s="77">
        <f>IF(M$13="","",IF($B158="","",IFERROR($C158*$D158*IF((Override!$C$4="ON")*(COUNTIFS(Override!$B$11:$B$40,$B158,Override!$D$11:$D$40,8,Override!$E$11:$E$40,"&gt;=0")-COUNTIFS(Override!$B$11:$B$40,$B158,Override!$D$11:$D$40,8,Override!$E$11:$E$40,"&gt;=0",Override!$C$11:$C$40,"MXAU"))&gt;0,SUMIFS(Override!$E$11:$E$40,Override!$B$11:$B$40,$B158,Override!$D$11:$D$40,8)-SUMIFS(Override!$E$11:$E$40,Override!$B$11:$B$40,$B158,Override!$D$11:$D$40,8,Override!$C$11:$C$40,"MXAU"),Override!$J$193)/'AS51'!$B$3,"")))</f>
        <v/>
      </c>
      <c r="N158" s="77">
        <f>IF(N$13="","",IF($B158="","",IFERROR($C158*$D158*IF((Override!$C$4="ON")*(COUNTIFS(Override!$B$11:$B$40,$B158,Override!$D$11:$D$40,9,Override!$E$11:$E$40,"&gt;=0")-COUNTIFS(Override!$B$11:$B$40,$B158,Override!$D$11:$D$40,9,Override!$E$11:$E$40,"&gt;=0",Override!$C$11:$C$40,"MXAU"))&gt;0,SUMIFS(Override!$E$11:$E$40,Override!$B$11:$B$40,$B158,Override!$D$11:$D$40,9)-SUMIFS(Override!$E$11:$E$40,Override!$B$11:$B$40,$B158,Override!$D$11:$D$40,9,Override!$C$11:$C$40,"MXAU"),Override!$K$193)/'AS51'!$B$3,"")))</f>
        <v/>
      </c>
      <c r="O158" s="77">
        <f>IF(O$13="","",IF($B158="","",IFERROR($C158*$D158*IF((Override!$C$4="ON")*(COUNTIFS(Override!$B$11:$B$40,$B158,Override!$D$11:$D$40,10,Override!$E$11:$E$40,"&gt;=0")-COUNTIFS(Override!$B$11:$B$40,$B158,Override!$D$11:$D$40,10,Override!$E$11:$E$40,"&gt;=0",Override!$C$11:$C$40,"MXAU"))&gt;0,SUMIFS(Override!$E$11:$E$40,Override!$B$11:$B$40,$B158,Override!$D$11:$D$40,10)-SUMIFS(Override!$E$11:$E$40,Override!$B$11:$B$40,$B158,Override!$D$11:$D$40,10,Override!$C$11:$C$40,"MXAU"),Override!$L$193)/'AS51'!$B$3,"")))</f>
        <v/>
      </c>
      <c r="P158" s="77">
        <f>IF(P$13="","",IF($B158="","",IFERROR($C158*$D158*IF((Override!$C$4="ON")*(COUNTIFS(Override!$B$11:$B$40,$B158,Override!$D$11:$D$40,11,Override!$E$11:$E$40,"&gt;=0")-COUNTIFS(Override!$B$11:$B$40,$B158,Override!$D$11:$D$40,11,Override!$E$11:$E$40,"&gt;=0",Override!$C$11:$C$40,"MXAU"))&gt;0,SUMIFS(Override!$E$11:$E$40,Override!$B$11:$B$40,$B158,Override!$D$11:$D$40,11)-SUMIFS(Override!$E$11:$E$40,Override!$B$11:$B$40,$B158,Override!$D$11:$D$40,11,Override!$C$11:$C$40,"MXAU"),Override!$M$193)/'AS51'!$B$3,"")))</f>
        <v/>
      </c>
      <c r="Q158" s="77">
        <f>IF(Q$13="","",IF($B158="","",IFERROR($C158*$D158*IF((Override!$C$4="ON")*(COUNTIFS(Override!$B$11:$B$40,$B158,Override!$D$11:$D$40,12,Override!$E$11:$E$40,"&gt;=0")-COUNTIFS(Override!$B$11:$B$40,$B158,Override!$D$11:$D$40,12,Override!$E$11:$E$40,"&gt;=0",Override!$C$11:$C$40,"MXAU"))&gt;0,SUMIFS(Override!$E$11:$E$40,Override!$B$11:$B$40,$B158,Override!$D$11:$D$40,12)-SUMIFS(Override!$E$11:$E$40,Override!$B$11:$B$40,$B158,Override!$D$11:$D$40,12,Override!$C$11:$C$40,"MXAU"),Override!$N$193)/'AS51'!$B$3,"")))</f>
        <v/>
      </c>
      <c r="R158" s="77">
        <f>IF(R$13="","",IF($B158="","",IFERROR($C158*$D158*IF((Override!$C$4="ON")*(COUNTIFS(Override!$B$11:$B$40,$B158,Override!$D$11:$D$40,13,Override!$E$11:$E$40,"&gt;=0")-COUNTIFS(Override!$B$11:$B$40,$B158,Override!$D$11:$D$40,13,Override!$E$11:$E$40,"&gt;=0",Override!$C$11:$C$40,"MXAU"))&gt;0,SUMIFS(Override!$E$11:$E$40,Override!$B$11:$B$40,$B158,Override!$D$11:$D$40,13)-SUMIFS(Override!$E$11:$E$40,Override!$B$11:$B$40,$B158,Override!$D$11:$D$40,13,Override!$C$11:$C$40,"MXAU"),Override!$O$193)/'AS51'!$B$3,"")))</f>
        <v/>
      </c>
      <c r="S158" s="77">
        <f>IF(S$13="","",IF($B158="","",IFERROR($C158*$D158*IF((Override!$C$4="ON")*(COUNTIFS(Override!$B$11:$B$40,$B158,Override!$D$11:$D$40,14,Override!$E$11:$E$40,"&gt;=0")-COUNTIFS(Override!$B$11:$B$40,$B158,Override!$D$11:$D$40,14,Override!$E$11:$E$40,"&gt;=0",Override!$C$11:$C$40,"MXAU"))&gt;0,SUMIFS(Override!$E$11:$E$40,Override!$B$11:$B$40,$B158,Override!$D$11:$D$40,14)-SUMIFS(Override!$E$11:$E$40,Override!$B$11:$B$40,$B158,Override!$D$11:$D$40,14,Override!$C$11:$C$40,"MXAU"),Override!$P$193)/'AS51'!$B$3,"")))</f>
        <v/>
      </c>
      <c r="T158" s="77">
        <f>IF(T$13="","",IF($B158="","",IFERROR($C158*$D158*IF((Override!$C$4="ON")*(COUNTIFS(Override!$B$11:$B$40,$B158,Override!$D$11:$D$40,15,Override!$E$11:$E$40,"&gt;=0")-COUNTIFS(Override!$B$11:$B$40,$B158,Override!$D$11:$D$40,15,Override!$E$11:$E$40,"&gt;=0",Override!$C$11:$C$40,"MXAU"))&gt;0,SUMIFS(Override!$E$11:$E$40,Override!$B$11:$B$40,$B158,Override!$D$11:$D$40,15)-SUMIFS(Override!$E$11:$E$40,Override!$B$11:$B$40,$B158,Override!$D$11:$D$40,15,Override!$C$11:$C$40,"MXAU"),Override!$Q$193)/'AS51'!$B$3,"")))</f>
        <v/>
      </c>
      <c r="U158" s="77">
        <f>IF(U$13="","",IF($B158="","",IFERROR($C158*$D158*IF((Override!$C$4="ON")*(COUNTIFS(Override!$B$11:$B$40,$B158,Override!$D$11:$D$40,16,Override!$E$11:$E$40,"&gt;=0")-COUNTIFS(Override!$B$11:$B$40,$B158,Override!$D$11:$D$40,16,Override!$E$11:$E$40,"&gt;=0",Override!$C$11:$C$40,"MXAU"))&gt;0,SUMIFS(Override!$E$11:$E$40,Override!$B$11:$B$40,$B158,Override!$D$11:$D$40,16)-SUMIFS(Override!$E$11:$E$40,Override!$B$11:$B$40,$B158,Override!$D$11:$D$40,16,Override!$C$11:$C$40,"MXAU"),Override!$R$193)/'AS51'!$B$3,"")))</f>
        <v/>
      </c>
      <c r="W158" s="77">
        <f>IF(W$13="","",IF($B158="","",IFERROR(F158*$E158/100,"")))</f>
        <v/>
      </c>
      <c r="X158" s="77">
        <f>IF(X$13="","",IF($B158="","",IFERROR(G158*$E158/100,"")))</f>
        <v/>
      </c>
      <c r="Y158" s="77">
        <f>IF(Y$13="","",IF($B158="","",IFERROR(H158*$E158/100,"")))</f>
        <v/>
      </c>
      <c r="Z158" s="77">
        <f>IF(Z$13="","",IF($B158="","",IFERROR(I158*$E158/100,"")))</f>
        <v/>
      </c>
      <c r="AA158" s="77">
        <f>IF(AA$13="","",IF($B158="","",IFERROR(J158*$E158/100,"")))</f>
        <v/>
      </c>
      <c r="AB158" s="77">
        <f>IF(AB$13="","",IF($B158="","",IFERROR(K158*$E158/100,"")))</f>
        <v/>
      </c>
      <c r="AC158" s="77">
        <f>IF(AC$13="","",IF($B158="","",IFERROR(L158*$E158/100,"")))</f>
        <v/>
      </c>
      <c r="AD158" s="77">
        <f>IF(AD$13="","",IF($B158="","",IFERROR(M158*$E158/100,"")))</f>
        <v/>
      </c>
      <c r="AE158" s="77">
        <f>IF(AE$13="","",IF($B158="","",IFERROR(N158*$E158/100,"")))</f>
        <v/>
      </c>
      <c r="AF158" s="77">
        <f>IF(AF$13="","",IF($B158="","",IFERROR(O158*$E158/100,"")))</f>
        <v/>
      </c>
      <c r="AG158" s="77">
        <f>IF(AG$13="","",IF($B158="","",IFERROR(P158*$E158/100,"")))</f>
        <v/>
      </c>
      <c r="AH158" s="77">
        <f>IF(AH$13="","",IF($B158="","",IFERROR(Q158*$E158/100,"")))</f>
        <v/>
      </c>
      <c r="AI158" s="77">
        <f>IF(AI$13="","",IF($B158="","",IFERROR(R158*$E158/100,"")))</f>
        <v/>
      </c>
      <c r="AJ158" s="77">
        <f>IF(AJ$13="","",IF($B158="","",IFERROR(S158*$E158/100,"")))</f>
        <v/>
      </c>
      <c r="AK158" s="77">
        <f>IF(AK$13="","",IF($B158="","",IFERROR(T158*$E158/100,"")))</f>
        <v/>
      </c>
      <c r="AL158" s="77">
        <f>IF(AL$13="","",IF($B158="","",IFERROR(U158*$E158/100,"")))</f>
        <v/>
      </c>
      <c r="AN158" s="77">
        <f>IF($B158="","",SUMIF($F$13:$U$13,"&lt;="&amp;Sector!$D$51,$F158:$U158))</f>
        <v/>
      </c>
      <c r="AO158" s="77">
        <f>IF($B158="","",SUMIF($W$13:$AL$13,"&lt;="&amp;Sector!$D$51,$W158:$AL158))</f>
        <v/>
      </c>
      <c r="AQ158" s="163">
        <f>IF(AQ$13="","",IF($B158="","",IFERROR($C158*$D158*SUMPRODUCT(('Dvd Calendar'!$E$1570:$CZ$1570&gt;AQ$12)*('Dvd Calendar'!$E$1570:$CZ$1570&lt;=AQ$13)*'Dvd Calendar'!$E$1573:$CZ$1573*(('Dvd Calendar'!$E$1575:$CZ$1575='Field Check'!$C$56)*('Field Check'!$C$56&lt;&gt;"")+('Dvd Calendar'!$E$1575:$CZ$1575='Field Check'!$C$57)*('Field Check'!$C$57&lt;&gt;"")))/'AS51'!$B$3,"")))</f>
        <v/>
      </c>
      <c r="AR158" s="163">
        <f>IF(AR$13="","",IF($B158="","",IFERROR($C158*$D158*SUMPRODUCT(('Dvd Calendar'!$E$1570:$CZ$1570&gt;AR$12)*('Dvd Calendar'!$E$1570:$CZ$1570&lt;=AR$13)*'Dvd Calendar'!$E$1573:$CZ$1573*(('Dvd Calendar'!$E$1575:$CZ$1575='Field Check'!$C$56)*('Field Check'!$C$56&lt;&gt;"")+('Dvd Calendar'!$E$1575:$CZ$1575='Field Check'!$C$57)*('Field Check'!$C$57&lt;&gt;"")))/'AS51'!$B$3,"")))</f>
        <v/>
      </c>
      <c r="AS158" s="163">
        <f>IF(AS$13="","",IF($B158="","",IFERROR($C158*$D158*SUMPRODUCT(('Dvd Calendar'!$E$1570:$CZ$1570&gt;AS$12)*('Dvd Calendar'!$E$1570:$CZ$1570&lt;=AS$13)*'Dvd Calendar'!$E$1573:$CZ$1573*(('Dvd Calendar'!$E$1575:$CZ$1575='Field Check'!$C$56)*('Field Check'!$C$56&lt;&gt;"")+('Dvd Calendar'!$E$1575:$CZ$1575='Field Check'!$C$57)*('Field Check'!$C$57&lt;&gt;"")))/'AS51'!$B$3,"")))</f>
        <v/>
      </c>
      <c r="AT158" s="163">
        <f>IF(AT$13="","",IF($B158="","",IFERROR($C158*$D158*SUMPRODUCT(('Dvd Calendar'!$E$1570:$CZ$1570&gt;AT$12)*('Dvd Calendar'!$E$1570:$CZ$1570&lt;=AT$13)*'Dvd Calendar'!$E$1573:$CZ$1573*(('Dvd Calendar'!$E$1575:$CZ$1575='Field Check'!$C$56)*('Field Check'!$C$56&lt;&gt;"")+('Dvd Calendar'!$E$1575:$CZ$1575='Field Check'!$C$57)*('Field Check'!$C$57&lt;&gt;"")))/'AS51'!$B$3,"")))</f>
        <v/>
      </c>
      <c r="AU158" s="163">
        <f>IF(AU$13="","",IF($B158="","",IFERROR($C158*$D158*SUMPRODUCT(('Dvd Calendar'!$E$1570:$CZ$1570&gt;AU$12)*('Dvd Calendar'!$E$1570:$CZ$1570&lt;=AU$13)*'Dvd Calendar'!$E$1573:$CZ$1573*(('Dvd Calendar'!$E$1575:$CZ$1575='Field Check'!$C$56)*('Field Check'!$C$56&lt;&gt;"")+('Dvd Calendar'!$E$1575:$CZ$1575='Field Check'!$C$57)*('Field Check'!$C$57&lt;&gt;"")))/'AS51'!$B$3,"")))</f>
        <v/>
      </c>
      <c r="AV158" s="163">
        <f>IF(AV$13="","",IF($B158="","",IFERROR($C158*$D158*SUMPRODUCT(('Dvd Calendar'!$E$1570:$CZ$1570&gt;AV$12)*('Dvd Calendar'!$E$1570:$CZ$1570&lt;=AV$13)*'Dvd Calendar'!$E$1573:$CZ$1573*(('Dvd Calendar'!$E$1575:$CZ$1575='Field Check'!$C$56)*('Field Check'!$C$56&lt;&gt;"")+('Dvd Calendar'!$E$1575:$CZ$1575='Field Check'!$C$57)*('Field Check'!$C$57&lt;&gt;"")))/'AS51'!$B$3,"")))</f>
        <v/>
      </c>
      <c r="AW158" s="163">
        <f>IF(AW$13="","",IF($B158="","",IFERROR($C158*$D158*SUMPRODUCT(('Dvd Calendar'!$E$1570:$CZ$1570&gt;AW$12)*('Dvd Calendar'!$E$1570:$CZ$1570&lt;=AW$13)*'Dvd Calendar'!$E$1573:$CZ$1573*(('Dvd Calendar'!$E$1575:$CZ$1575='Field Check'!$C$56)*('Field Check'!$C$56&lt;&gt;"")+('Dvd Calendar'!$E$1575:$CZ$1575='Field Check'!$C$57)*('Field Check'!$C$57&lt;&gt;"")))/'AS51'!$B$3,"")))</f>
        <v/>
      </c>
      <c r="AX158" s="163">
        <f>IF(AX$13="","",IF($B158="","",IFERROR($C158*$D158*SUMPRODUCT(('Dvd Calendar'!$E$1570:$CZ$1570&gt;AX$12)*('Dvd Calendar'!$E$1570:$CZ$1570&lt;=AX$13)*'Dvd Calendar'!$E$1573:$CZ$1573*(('Dvd Calendar'!$E$1575:$CZ$1575='Field Check'!$C$56)*('Field Check'!$C$56&lt;&gt;"")+('Dvd Calendar'!$E$1575:$CZ$1575='Field Check'!$C$57)*('Field Check'!$C$57&lt;&gt;"")))/'AS51'!$B$3,"")))</f>
        <v/>
      </c>
      <c r="AY158" s="163">
        <f>IF(AY$13="","",IF($B158="","",IFERROR($C158*$D158*SUMPRODUCT(('Dvd Calendar'!$E$1570:$CZ$1570&gt;AY$12)*('Dvd Calendar'!$E$1570:$CZ$1570&lt;=AY$13)*'Dvd Calendar'!$E$1573:$CZ$1573*(('Dvd Calendar'!$E$1575:$CZ$1575='Field Check'!$C$56)*('Field Check'!$C$56&lt;&gt;"")+('Dvd Calendar'!$E$1575:$CZ$1575='Field Check'!$C$57)*('Field Check'!$C$57&lt;&gt;"")))/'AS51'!$B$3,"")))</f>
        <v/>
      </c>
      <c r="AZ158" s="163">
        <f>IF(AZ$13="","",IF($B158="","",IFERROR($C158*$D158*SUMPRODUCT(('Dvd Calendar'!$E$1570:$CZ$1570&gt;AZ$12)*('Dvd Calendar'!$E$1570:$CZ$1570&lt;=AZ$13)*'Dvd Calendar'!$E$1573:$CZ$1573*(('Dvd Calendar'!$E$1575:$CZ$1575='Field Check'!$C$56)*('Field Check'!$C$56&lt;&gt;"")+('Dvd Calendar'!$E$1575:$CZ$1575='Field Check'!$C$57)*('Field Check'!$C$57&lt;&gt;"")))/'AS51'!$B$3,"")))</f>
        <v/>
      </c>
      <c r="BA158" s="163">
        <f>IF(BA$13="","",IF($B158="","",IFERROR($C158*$D158*SUMPRODUCT(('Dvd Calendar'!$E$1570:$CZ$1570&gt;BA$12)*('Dvd Calendar'!$E$1570:$CZ$1570&lt;=BA$13)*'Dvd Calendar'!$E$1573:$CZ$1573*(('Dvd Calendar'!$E$1575:$CZ$1575='Field Check'!$C$56)*('Field Check'!$C$56&lt;&gt;"")+('Dvd Calendar'!$E$1575:$CZ$1575='Field Check'!$C$57)*('Field Check'!$C$57&lt;&gt;"")))/'AS51'!$B$3,"")))</f>
        <v/>
      </c>
      <c r="BB158" s="163">
        <f>IF(BB$13="","",IF($B158="","",IFERROR($C158*$D158*SUMPRODUCT(('Dvd Calendar'!$E$1570:$CZ$1570&gt;BB$12)*('Dvd Calendar'!$E$1570:$CZ$1570&lt;=BB$13)*'Dvd Calendar'!$E$1573:$CZ$1573*(('Dvd Calendar'!$E$1575:$CZ$1575='Field Check'!$C$56)*('Field Check'!$C$56&lt;&gt;"")+('Dvd Calendar'!$E$1575:$CZ$1575='Field Check'!$C$57)*('Field Check'!$C$57&lt;&gt;"")))/'AS51'!$B$3,"")))</f>
        <v/>
      </c>
      <c r="BC158" s="163">
        <f>IF(BC$13="","",IF($B158="","",IFERROR($C158*$D158*SUMPRODUCT(('Dvd Calendar'!$E$1570:$CZ$1570&gt;BC$12)*('Dvd Calendar'!$E$1570:$CZ$1570&lt;=BC$13)*'Dvd Calendar'!$E$1573:$CZ$1573*(('Dvd Calendar'!$E$1575:$CZ$1575='Field Check'!$C$56)*('Field Check'!$C$56&lt;&gt;"")+('Dvd Calendar'!$E$1575:$CZ$1575='Field Check'!$C$57)*('Field Check'!$C$57&lt;&gt;"")))/'AS51'!$B$3,"")))</f>
        <v/>
      </c>
      <c r="BD158" s="163">
        <f>IF(BD$13="","",IF($B158="","",IFERROR($C158*$D158*SUMPRODUCT(('Dvd Calendar'!$E$1570:$CZ$1570&gt;BD$12)*('Dvd Calendar'!$E$1570:$CZ$1570&lt;=BD$13)*'Dvd Calendar'!$E$1573:$CZ$1573*(('Dvd Calendar'!$E$1575:$CZ$1575='Field Check'!$C$56)*('Field Check'!$C$56&lt;&gt;"")+('Dvd Calendar'!$E$1575:$CZ$1575='Field Check'!$C$57)*('Field Check'!$C$57&lt;&gt;"")))/'AS51'!$B$3,"")))</f>
        <v/>
      </c>
      <c r="BE158" s="163">
        <f>IF(BE$13="","",IF($B158="","",IFERROR($C158*$D158*SUMPRODUCT(('Dvd Calendar'!$E$1570:$CZ$1570&gt;BE$12)*('Dvd Calendar'!$E$1570:$CZ$1570&lt;=BE$13)*'Dvd Calendar'!$E$1573:$CZ$1573*(('Dvd Calendar'!$E$1575:$CZ$1575='Field Check'!$C$56)*('Field Check'!$C$56&lt;&gt;"")+('Dvd Calendar'!$E$1575:$CZ$1575='Field Check'!$C$57)*('Field Check'!$C$57&lt;&gt;"")))/'AS51'!$B$3,"")))</f>
        <v/>
      </c>
      <c r="BF158" s="163">
        <f>IF(BF$13="","",IF($B158="","",IFERROR($C158*$D158*SUMPRODUCT(('Dvd Calendar'!$E$1570:$CZ$1570&gt;BF$12)*('Dvd Calendar'!$E$1570:$CZ$1570&lt;=BF$13)*'Dvd Calendar'!$E$1573:$CZ$1573*(('Dvd Calendar'!$E$1575:$CZ$1575='Field Check'!$C$56)*('Field Check'!$C$56&lt;&gt;"")+('Dvd Calendar'!$E$1575:$CZ$1575='Field Check'!$C$57)*('Field Check'!$C$57&lt;&gt;"")))/'AS51'!$B$3,"")))</f>
        <v/>
      </c>
      <c r="BH158" s="163">
        <f>IF(BH$13="","",IF($B158="","",IFERROR(AQ158*$E158/100,"")))</f>
        <v/>
      </c>
      <c r="BI158" s="163">
        <f>IF(BI$13="","",IF($B158="","",IFERROR(AR158*$E158/100,"")))</f>
        <v/>
      </c>
      <c r="BJ158" s="163">
        <f>IF(BJ$13="","",IF($B158="","",IFERROR(AS158*$E158/100,"")))</f>
        <v/>
      </c>
      <c r="BK158" s="163">
        <f>IF(BK$13="","",IF($B158="","",IFERROR(AT158*$E158/100,"")))</f>
        <v/>
      </c>
      <c r="BL158" s="163">
        <f>IF(BL$13="","",IF($B158="","",IFERROR(AU158*$E158/100,"")))</f>
        <v/>
      </c>
      <c r="BM158" s="163">
        <f>IF(BM$13="","",IF($B158="","",IFERROR(AV158*$E158/100,"")))</f>
        <v/>
      </c>
      <c r="BN158" s="163">
        <f>IF(BN$13="","",IF($B158="","",IFERROR(AW158*$E158/100,"")))</f>
        <v/>
      </c>
      <c r="BO158" s="163">
        <f>IF(BO$13="","",IF($B158="","",IFERROR(AX158*$E158/100,"")))</f>
        <v/>
      </c>
      <c r="BP158" s="163">
        <f>IF(BP$13="","",IF($B158="","",IFERROR(AY158*$E158/100,"")))</f>
        <v/>
      </c>
      <c r="BQ158" s="163">
        <f>IF(BQ$13="","",IF($B158="","",IFERROR(AZ158*$E158/100,"")))</f>
        <v/>
      </c>
      <c r="BR158" s="163">
        <f>IF(BR$13="","",IF($B158="","",IFERROR(BA158*$E158/100,"")))</f>
        <v/>
      </c>
      <c r="BS158" s="163">
        <f>IF(BS$13="","",IF($B158="","",IFERROR(BB158*$E158/100,"")))</f>
        <v/>
      </c>
      <c r="BT158" s="163">
        <f>IF(BT$13="","",IF($B158="","",IFERROR(BC158*$E158/100,"")))</f>
        <v/>
      </c>
      <c r="BU158" s="163">
        <f>IF(BU$13="","",IF($B158="","",IFERROR(BD158*$E158/100,"")))</f>
        <v/>
      </c>
      <c r="BV158" s="163">
        <f>IF(BV$13="","",IF($B158="","",IFERROR(BE158*$E158/100,"")))</f>
        <v/>
      </c>
      <c r="BW158" s="163">
        <f>IF(BW$13="","",IF($B158="","",IFERROR(BF158*$E158/100,"")))</f>
        <v/>
      </c>
    </row>
    <row r="159">
      <c r="B159" s="126">
        <f>IF('AS51'!$C$149="","",'AS51'!$C$149)</f>
        <v/>
      </c>
      <c r="C159" s="74">
        <f>IF('AS51'!$B$149="","",'AS51'!$B$149)</f>
        <v/>
      </c>
      <c r="D159" s="75">
        <f>IFERROR('AS51'!$Q$149,1)</f>
        <v/>
      </c>
      <c r="E159" s="76">
        <f>IF($B159="","",IF(ISNUMBER('AS51'!$I$149),'AS51'!$I$149,'Index Summary'!$C$7))</f>
        <v/>
      </c>
      <c r="F159" s="77">
        <f>IF(F$13="","",IF($B159="","",IFERROR($C159*$D159*IF((Override!$C$4="ON")*(COUNTIFS(Override!$B$11:$B$40,$B159,Override!$D$11:$D$40,1,Override!$E$11:$E$40,"&gt;=0")-COUNTIFS(Override!$B$11:$B$40,$B159,Override!$D$11:$D$40,1,Override!$E$11:$E$40,"&gt;=0",Override!$C$11:$C$40,"MXAU"))&gt;0,SUMIFS(Override!$E$11:$E$40,Override!$B$11:$B$40,$B159,Override!$D$11:$D$40,1)-SUMIFS(Override!$E$11:$E$40,Override!$B$11:$B$40,$B159,Override!$D$11:$D$40,1,Override!$C$11:$C$40,"MXAU"),Override!$C$194)/'AS51'!$B$3,"")))</f>
        <v/>
      </c>
      <c r="G159" s="77">
        <f>IF(G$13="","",IF($B159="","",IFERROR($C159*$D159*IF((Override!$C$4="ON")*(COUNTIFS(Override!$B$11:$B$40,$B159,Override!$D$11:$D$40,2,Override!$E$11:$E$40,"&gt;=0")-COUNTIFS(Override!$B$11:$B$40,$B159,Override!$D$11:$D$40,2,Override!$E$11:$E$40,"&gt;=0",Override!$C$11:$C$40,"MXAU"))&gt;0,SUMIFS(Override!$E$11:$E$40,Override!$B$11:$B$40,$B159,Override!$D$11:$D$40,2)-SUMIFS(Override!$E$11:$E$40,Override!$B$11:$B$40,$B159,Override!$D$11:$D$40,2,Override!$C$11:$C$40,"MXAU"),Override!$D$194)/'AS51'!$B$3,"")))</f>
        <v/>
      </c>
      <c r="H159" s="77">
        <f>IF(H$13="","",IF($B159="","",IFERROR($C159*$D159*IF((Override!$C$4="ON")*(COUNTIFS(Override!$B$11:$B$40,$B159,Override!$D$11:$D$40,3,Override!$E$11:$E$40,"&gt;=0")-COUNTIFS(Override!$B$11:$B$40,$B159,Override!$D$11:$D$40,3,Override!$E$11:$E$40,"&gt;=0",Override!$C$11:$C$40,"MXAU"))&gt;0,SUMIFS(Override!$E$11:$E$40,Override!$B$11:$B$40,$B159,Override!$D$11:$D$40,3)-SUMIFS(Override!$E$11:$E$40,Override!$B$11:$B$40,$B159,Override!$D$11:$D$40,3,Override!$C$11:$C$40,"MXAU"),Override!$E$194)/'AS51'!$B$3,"")))</f>
        <v/>
      </c>
      <c r="I159" s="77">
        <f>IF(I$13="","",IF($B159="","",IFERROR($C159*$D159*IF((Override!$C$4="ON")*(COUNTIFS(Override!$B$11:$B$40,$B159,Override!$D$11:$D$40,4,Override!$E$11:$E$40,"&gt;=0")-COUNTIFS(Override!$B$11:$B$40,$B159,Override!$D$11:$D$40,4,Override!$E$11:$E$40,"&gt;=0",Override!$C$11:$C$40,"MXAU"))&gt;0,SUMIFS(Override!$E$11:$E$40,Override!$B$11:$B$40,$B159,Override!$D$11:$D$40,4)-SUMIFS(Override!$E$11:$E$40,Override!$B$11:$B$40,$B159,Override!$D$11:$D$40,4,Override!$C$11:$C$40,"MXAU"),Override!$F$194)/'AS51'!$B$3,"")))</f>
        <v/>
      </c>
      <c r="J159" s="77">
        <f>IF(J$13="","",IF($B159="","",IFERROR($C159*$D159*IF((Override!$C$4="ON")*(COUNTIFS(Override!$B$11:$B$40,$B159,Override!$D$11:$D$40,5,Override!$E$11:$E$40,"&gt;=0")-COUNTIFS(Override!$B$11:$B$40,$B159,Override!$D$11:$D$40,5,Override!$E$11:$E$40,"&gt;=0",Override!$C$11:$C$40,"MXAU"))&gt;0,SUMIFS(Override!$E$11:$E$40,Override!$B$11:$B$40,$B159,Override!$D$11:$D$40,5)-SUMIFS(Override!$E$11:$E$40,Override!$B$11:$B$40,$B159,Override!$D$11:$D$40,5,Override!$C$11:$C$40,"MXAU"),Override!$G$194)/'AS51'!$B$3,"")))</f>
        <v/>
      </c>
      <c r="K159" s="77">
        <f>IF(K$13="","",IF($B159="","",IFERROR($C159*$D159*IF((Override!$C$4="ON")*(COUNTIFS(Override!$B$11:$B$40,$B159,Override!$D$11:$D$40,6,Override!$E$11:$E$40,"&gt;=0")-COUNTIFS(Override!$B$11:$B$40,$B159,Override!$D$11:$D$40,6,Override!$E$11:$E$40,"&gt;=0",Override!$C$11:$C$40,"MXAU"))&gt;0,SUMIFS(Override!$E$11:$E$40,Override!$B$11:$B$40,$B159,Override!$D$11:$D$40,6)-SUMIFS(Override!$E$11:$E$40,Override!$B$11:$B$40,$B159,Override!$D$11:$D$40,6,Override!$C$11:$C$40,"MXAU"),Override!$H$194)/'AS51'!$B$3,"")))</f>
        <v/>
      </c>
      <c r="L159" s="77">
        <f>IF(L$13="","",IF($B159="","",IFERROR($C159*$D159*IF((Override!$C$4="ON")*(COUNTIFS(Override!$B$11:$B$40,$B159,Override!$D$11:$D$40,7,Override!$E$11:$E$40,"&gt;=0")-COUNTIFS(Override!$B$11:$B$40,$B159,Override!$D$11:$D$40,7,Override!$E$11:$E$40,"&gt;=0",Override!$C$11:$C$40,"MXAU"))&gt;0,SUMIFS(Override!$E$11:$E$40,Override!$B$11:$B$40,$B159,Override!$D$11:$D$40,7)-SUMIFS(Override!$E$11:$E$40,Override!$B$11:$B$40,$B159,Override!$D$11:$D$40,7,Override!$C$11:$C$40,"MXAU"),Override!$I$194)/'AS51'!$B$3,"")))</f>
        <v/>
      </c>
      <c r="M159" s="77">
        <f>IF(M$13="","",IF($B159="","",IFERROR($C159*$D159*IF((Override!$C$4="ON")*(COUNTIFS(Override!$B$11:$B$40,$B159,Override!$D$11:$D$40,8,Override!$E$11:$E$40,"&gt;=0")-COUNTIFS(Override!$B$11:$B$40,$B159,Override!$D$11:$D$40,8,Override!$E$11:$E$40,"&gt;=0",Override!$C$11:$C$40,"MXAU"))&gt;0,SUMIFS(Override!$E$11:$E$40,Override!$B$11:$B$40,$B159,Override!$D$11:$D$40,8)-SUMIFS(Override!$E$11:$E$40,Override!$B$11:$B$40,$B159,Override!$D$11:$D$40,8,Override!$C$11:$C$40,"MXAU"),Override!$J$194)/'AS51'!$B$3,"")))</f>
        <v/>
      </c>
      <c r="N159" s="77">
        <f>IF(N$13="","",IF($B159="","",IFERROR($C159*$D159*IF((Override!$C$4="ON")*(COUNTIFS(Override!$B$11:$B$40,$B159,Override!$D$11:$D$40,9,Override!$E$11:$E$40,"&gt;=0")-COUNTIFS(Override!$B$11:$B$40,$B159,Override!$D$11:$D$40,9,Override!$E$11:$E$40,"&gt;=0",Override!$C$11:$C$40,"MXAU"))&gt;0,SUMIFS(Override!$E$11:$E$40,Override!$B$11:$B$40,$B159,Override!$D$11:$D$40,9)-SUMIFS(Override!$E$11:$E$40,Override!$B$11:$B$40,$B159,Override!$D$11:$D$40,9,Override!$C$11:$C$40,"MXAU"),Override!$K$194)/'AS51'!$B$3,"")))</f>
        <v/>
      </c>
      <c r="O159" s="77">
        <f>IF(O$13="","",IF($B159="","",IFERROR($C159*$D159*IF((Override!$C$4="ON")*(COUNTIFS(Override!$B$11:$B$40,$B159,Override!$D$11:$D$40,10,Override!$E$11:$E$40,"&gt;=0")-COUNTIFS(Override!$B$11:$B$40,$B159,Override!$D$11:$D$40,10,Override!$E$11:$E$40,"&gt;=0",Override!$C$11:$C$40,"MXAU"))&gt;0,SUMIFS(Override!$E$11:$E$40,Override!$B$11:$B$40,$B159,Override!$D$11:$D$40,10)-SUMIFS(Override!$E$11:$E$40,Override!$B$11:$B$40,$B159,Override!$D$11:$D$40,10,Override!$C$11:$C$40,"MXAU"),Override!$L$194)/'AS51'!$B$3,"")))</f>
        <v/>
      </c>
      <c r="P159" s="77">
        <f>IF(P$13="","",IF($B159="","",IFERROR($C159*$D159*IF((Override!$C$4="ON")*(COUNTIFS(Override!$B$11:$B$40,$B159,Override!$D$11:$D$40,11,Override!$E$11:$E$40,"&gt;=0")-COUNTIFS(Override!$B$11:$B$40,$B159,Override!$D$11:$D$40,11,Override!$E$11:$E$40,"&gt;=0",Override!$C$11:$C$40,"MXAU"))&gt;0,SUMIFS(Override!$E$11:$E$40,Override!$B$11:$B$40,$B159,Override!$D$11:$D$40,11)-SUMIFS(Override!$E$11:$E$40,Override!$B$11:$B$40,$B159,Override!$D$11:$D$40,11,Override!$C$11:$C$40,"MXAU"),Override!$M$194)/'AS51'!$B$3,"")))</f>
        <v/>
      </c>
      <c r="Q159" s="77">
        <f>IF(Q$13="","",IF($B159="","",IFERROR($C159*$D159*IF((Override!$C$4="ON")*(COUNTIFS(Override!$B$11:$B$40,$B159,Override!$D$11:$D$40,12,Override!$E$11:$E$40,"&gt;=0")-COUNTIFS(Override!$B$11:$B$40,$B159,Override!$D$11:$D$40,12,Override!$E$11:$E$40,"&gt;=0",Override!$C$11:$C$40,"MXAU"))&gt;0,SUMIFS(Override!$E$11:$E$40,Override!$B$11:$B$40,$B159,Override!$D$11:$D$40,12)-SUMIFS(Override!$E$11:$E$40,Override!$B$11:$B$40,$B159,Override!$D$11:$D$40,12,Override!$C$11:$C$40,"MXAU"),Override!$N$194)/'AS51'!$B$3,"")))</f>
        <v/>
      </c>
      <c r="R159" s="77">
        <f>IF(R$13="","",IF($B159="","",IFERROR($C159*$D159*IF((Override!$C$4="ON")*(COUNTIFS(Override!$B$11:$B$40,$B159,Override!$D$11:$D$40,13,Override!$E$11:$E$40,"&gt;=0")-COUNTIFS(Override!$B$11:$B$40,$B159,Override!$D$11:$D$40,13,Override!$E$11:$E$40,"&gt;=0",Override!$C$11:$C$40,"MXAU"))&gt;0,SUMIFS(Override!$E$11:$E$40,Override!$B$11:$B$40,$B159,Override!$D$11:$D$40,13)-SUMIFS(Override!$E$11:$E$40,Override!$B$11:$B$40,$B159,Override!$D$11:$D$40,13,Override!$C$11:$C$40,"MXAU"),Override!$O$194)/'AS51'!$B$3,"")))</f>
        <v/>
      </c>
      <c r="S159" s="77">
        <f>IF(S$13="","",IF($B159="","",IFERROR($C159*$D159*IF((Override!$C$4="ON")*(COUNTIFS(Override!$B$11:$B$40,$B159,Override!$D$11:$D$40,14,Override!$E$11:$E$40,"&gt;=0")-COUNTIFS(Override!$B$11:$B$40,$B159,Override!$D$11:$D$40,14,Override!$E$11:$E$40,"&gt;=0",Override!$C$11:$C$40,"MXAU"))&gt;0,SUMIFS(Override!$E$11:$E$40,Override!$B$11:$B$40,$B159,Override!$D$11:$D$40,14)-SUMIFS(Override!$E$11:$E$40,Override!$B$11:$B$40,$B159,Override!$D$11:$D$40,14,Override!$C$11:$C$40,"MXAU"),Override!$P$194)/'AS51'!$B$3,"")))</f>
        <v/>
      </c>
      <c r="T159" s="77">
        <f>IF(T$13="","",IF($B159="","",IFERROR($C159*$D159*IF((Override!$C$4="ON")*(COUNTIFS(Override!$B$11:$B$40,$B159,Override!$D$11:$D$40,15,Override!$E$11:$E$40,"&gt;=0")-COUNTIFS(Override!$B$11:$B$40,$B159,Override!$D$11:$D$40,15,Override!$E$11:$E$40,"&gt;=0",Override!$C$11:$C$40,"MXAU"))&gt;0,SUMIFS(Override!$E$11:$E$40,Override!$B$11:$B$40,$B159,Override!$D$11:$D$40,15)-SUMIFS(Override!$E$11:$E$40,Override!$B$11:$B$40,$B159,Override!$D$11:$D$40,15,Override!$C$11:$C$40,"MXAU"),Override!$Q$194)/'AS51'!$B$3,"")))</f>
        <v/>
      </c>
      <c r="U159" s="77">
        <f>IF(U$13="","",IF($B159="","",IFERROR($C159*$D159*IF((Override!$C$4="ON")*(COUNTIFS(Override!$B$11:$B$40,$B159,Override!$D$11:$D$40,16,Override!$E$11:$E$40,"&gt;=0")-COUNTIFS(Override!$B$11:$B$40,$B159,Override!$D$11:$D$40,16,Override!$E$11:$E$40,"&gt;=0",Override!$C$11:$C$40,"MXAU"))&gt;0,SUMIFS(Override!$E$11:$E$40,Override!$B$11:$B$40,$B159,Override!$D$11:$D$40,16)-SUMIFS(Override!$E$11:$E$40,Override!$B$11:$B$40,$B159,Override!$D$11:$D$40,16,Override!$C$11:$C$40,"MXAU"),Override!$R$194)/'AS51'!$B$3,"")))</f>
        <v/>
      </c>
      <c r="W159" s="77">
        <f>IF(W$13="","",IF($B159="","",IFERROR(F159*$E159/100,"")))</f>
        <v/>
      </c>
      <c r="X159" s="77">
        <f>IF(X$13="","",IF($B159="","",IFERROR(G159*$E159/100,"")))</f>
        <v/>
      </c>
      <c r="Y159" s="77">
        <f>IF(Y$13="","",IF($B159="","",IFERROR(H159*$E159/100,"")))</f>
        <v/>
      </c>
      <c r="Z159" s="77">
        <f>IF(Z$13="","",IF($B159="","",IFERROR(I159*$E159/100,"")))</f>
        <v/>
      </c>
      <c r="AA159" s="77">
        <f>IF(AA$13="","",IF($B159="","",IFERROR(J159*$E159/100,"")))</f>
        <v/>
      </c>
      <c r="AB159" s="77">
        <f>IF(AB$13="","",IF($B159="","",IFERROR(K159*$E159/100,"")))</f>
        <v/>
      </c>
      <c r="AC159" s="77">
        <f>IF(AC$13="","",IF($B159="","",IFERROR(L159*$E159/100,"")))</f>
        <v/>
      </c>
      <c r="AD159" s="77">
        <f>IF(AD$13="","",IF($B159="","",IFERROR(M159*$E159/100,"")))</f>
        <v/>
      </c>
      <c r="AE159" s="77">
        <f>IF(AE$13="","",IF($B159="","",IFERROR(N159*$E159/100,"")))</f>
        <v/>
      </c>
      <c r="AF159" s="77">
        <f>IF(AF$13="","",IF($B159="","",IFERROR(O159*$E159/100,"")))</f>
        <v/>
      </c>
      <c r="AG159" s="77">
        <f>IF(AG$13="","",IF($B159="","",IFERROR(P159*$E159/100,"")))</f>
        <v/>
      </c>
      <c r="AH159" s="77">
        <f>IF(AH$13="","",IF($B159="","",IFERROR(Q159*$E159/100,"")))</f>
        <v/>
      </c>
      <c r="AI159" s="77">
        <f>IF(AI$13="","",IF($B159="","",IFERROR(R159*$E159/100,"")))</f>
        <v/>
      </c>
      <c r="AJ159" s="77">
        <f>IF(AJ$13="","",IF($B159="","",IFERROR(S159*$E159/100,"")))</f>
        <v/>
      </c>
      <c r="AK159" s="77">
        <f>IF(AK$13="","",IF($B159="","",IFERROR(T159*$E159/100,"")))</f>
        <v/>
      </c>
      <c r="AL159" s="77">
        <f>IF(AL$13="","",IF($B159="","",IFERROR(U159*$E159/100,"")))</f>
        <v/>
      </c>
      <c r="AN159" s="77">
        <f>IF($B159="","",SUMIF($F$13:$U$13,"&lt;="&amp;Sector!$D$51,$F159:$U159))</f>
        <v/>
      </c>
      <c r="AO159" s="77">
        <f>IF($B159="","",SUMIF($W$13:$AL$13,"&lt;="&amp;Sector!$D$51,$W159:$AL159))</f>
        <v/>
      </c>
      <c r="AQ159" s="163">
        <f>IF(AQ$13="","",IF($B159="","",IFERROR($C159*$D159*SUMPRODUCT(('Dvd Calendar'!$E$1581:$CZ$1581&gt;AQ$12)*('Dvd Calendar'!$E$1581:$CZ$1581&lt;=AQ$13)*'Dvd Calendar'!$E$1584:$CZ$1584*(('Dvd Calendar'!$E$1586:$CZ$1586='Field Check'!$C$56)*('Field Check'!$C$56&lt;&gt;"")+('Dvd Calendar'!$E$1586:$CZ$1586='Field Check'!$C$57)*('Field Check'!$C$57&lt;&gt;"")))/'AS51'!$B$3,"")))</f>
        <v/>
      </c>
      <c r="AR159" s="163">
        <f>IF(AR$13="","",IF($B159="","",IFERROR($C159*$D159*SUMPRODUCT(('Dvd Calendar'!$E$1581:$CZ$1581&gt;AR$12)*('Dvd Calendar'!$E$1581:$CZ$1581&lt;=AR$13)*'Dvd Calendar'!$E$1584:$CZ$1584*(('Dvd Calendar'!$E$1586:$CZ$1586='Field Check'!$C$56)*('Field Check'!$C$56&lt;&gt;"")+('Dvd Calendar'!$E$1586:$CZ$1586='Field Check'!$C$57)*('Field Check'!$C$57&lt;&gt;"")))/'AS51'!$B$3,"")))</f>
        <v/>
      </c>
      <c r="AS159" s="163">
        <f>IF(AS$13="","",IF($B159="","",IFERROR($C159*$D159*SUMPRODUCT(('Dvd Calendar'!$E$1581:$CZ$1581&gt;AS$12)*('Dvd Calendar'!$E$1581:$CZ$1581&lt;=AS$13)*'Dvd Calendar'!$E$1584:$CZ$1584*(('Dvd Calendar'!$E$1586:$CZ$1586='Field Check'!$C$56)*('Field Check'!$C$56&lt;&gt;"")+('Dvd Calendar'!$E$1586:$CZ$1586='Field Check'!$C$57)*('Field Check'!$C$57&lt;&gt;"")))/'AS51'!$B$3,"")))</f>
        <v/>
      </c>
      <c r="AT159" s="163">
        <f>IF(AT$13="","",IF($B159="","",IFERROR($C159*$D159*SUMPRODUCT(('Dvd Calendar'!$E$1581:$CZ$1581&gt;AT$12)*('Dvd Calendar'!$E$1581:$CZ$1581&lt;=AT$13)*'Dvd Calendar'!$E$1584:$CZ$1584*(('Dvd Calendar'!$E$1586:$CZ$1586='Field Check'!$C$56)*('Field Check'!$C$56&lt;&gt;"")+('Dvd Calendar'!$E$1586:$CZ$1586='Field Check'!$C$57)*('Field Check'!$C$57&lt;&gt;"")))/'AS51'!$B$3,"")))</f>
        <v/>
      </c>
      <c r="AU159" s="163">
        <f>IF(AU$13="","",IF($B159="","",IFERROR($C159*$D159*SUMPRODUCT(('Dvd Calendar'!$E$1581:$CZ$1581&gt;AU$12)*('Dvd Calendar'!$E$1581:$CZ$1581&lt;=AU$13)*'Dvd Calendar'!$E$1584:$CZ$1584*(('Dvd Calendar'!$E$1586:$CZ$1586='Field Check'!$C$56)*('Field Check'!$C$56&lt;&gt;"")+('Dvd Calendar'!$E$1586:$CZ$1586='Field Check'!$C$57)*('Field Check'!$C$57&lt;&gt;"")))/'AS51'!$B$3,"")))</f>
        <v/>
      </c>
      <c r="AV159" s="163">
        <f>IF(AV$13="","",IF($B159="","",IFERROR($C159*$D159*SUMPRODUCT(('Dvd Calendar'!$E$1581:$CZ$1581&gt;AV$12)*('Dvd Calendar'!$E$1581:$CZ$1581&lt;=AV$13)*'Dvd Calendar'!$E$1584:$CZ$1584*(('Dvd Calendar'!$E$1586:$CZ$1586='Field Check'!$C$56)*('Field Check'!$C$56&lt;&gt;"")+('Dvd Calendar'!$E$1586:$CZ$1586='Field Check'!$C$57)*('Field Check'!$C$57&lt;&gt;"")))/'AS51'!$B$3,"")))</f>
        <v/>
      </c>
      <c r="AW159" s="163">
        <f>IF(AW$13="","",IF($B159="","",IFERROR($C159*$D159*SUMPRODUCT(('Dvd Calendar'!$E$1581:$CZ$1581&gt;AW$12)*('Dvd Calendar'!$E$1581:$CZ$1581&lt;=AW$13)*'Dvd Calendar'!$E$1584:$CZ$1584*(('Dvd Calendar'!$E$1586:$CZ$1586='Field Check'!$C$56)*('Field Check'!$C$56&lt;&gt;"")+('Dvd Calendar'!$E$1586:$CZ$1586='Field Check'!$C$57)*('Field Check'!$C$57&lt;&gt;"")))/'AS51'!$B$3,"")))</f>
        <v/>
      </c>
      <c r="AX159" s="163">
        <f>IF(AX$13="","",IF($B159="","",IFERROR($C159*$D159*SUMPRODUCT(('Dvd Calendar'!$E$1581:$CZ$1581&gt;AX$12)*('Dvd Calendar'!$E$1581:$CZ$1581&lt;=AX$13)*'Dvd Calendar'!$E$1584:$CZ$1584*(('Dvd Calendar'!$E$1586:$CZ$1586='Field Check'!$C$56)*('Field Check'!$C$56&lt;&gt;"")+('Dvd Calendar'!$E$1586:$CZ$1586='Field Check'!$C$57)*('Field Check'!$C$57&lt;&gt;"")))/'AS51'!$B$3,"")))</f>
        <v/>
      </c>
      <c r="AY159" s="163">
        <f>IF(AY$13="","",IF($B159="","",IFERROR($C159*$D159*SUMPRODUCT(('Dvd Calendar'!$E$1581:$CZ$1581&gt;AY$12)*('Dvd Calendar'!$E$1581:$CZ$1581&lt;=AY$13)*'Dvd Calendar'!$E$1584:$CZ$1584*(('Dvd Calendar'!$E$1586:$CZ$1586='Field Check'!$C$56)*('Field Check'!$C$56&lt;&gt;"")+('Dvd Calendar'!$E$1586:$CZ$1586='Field Check'!$C$57)*('Field Check'!$C$57&lt;&gt;"")))/'AS51'!$B$3,"")))</f>
        <v/>
      </c>
      <c r="AZ159" s="163">
        <f>IF(AZ$13="","",IF($B159="","",IFERROR($C159*$D159*SUMPRODUCT(('Dvd Calendar'!$E$1581:$CZ$1581&gt;AZ$12)*('Dvd Calendar'!$E$1581:$CZ$1581&lt;=AZ$13)*'Dvd Calendar'!$E$1584:$CZ$1584*(('Dvd Calendar'!$E$1586:$CZ$1586='Field Check'!$C$56)*('Field Check'!$C$56&lt;&gt;"")+('Dvd Calendar'!$E$1586:$CZ$1586='Field Check'!$C$57)*('Field Check'!$C$57&lt;&gt;"")))/'AS51'!$B$3,"")))</f>
        <v/>
      </c>
      <c r="BA159" s="163">
        <f>IF(BA$13="","",IF($B159="","",IFERROR($C159*$D159*SUMPRODUCT(('Dvd Calendar'!$E$1581:$CZ$1581&gt;BA$12)*('Dvd Calendar'!$E$1581:$CZ$1581&lt;=BA$13)*'Dvd Calendar'!$E$1584:$CZ$1584*(('Dvd Calendar'!$E$1586:$CZ$1586='Field Check'!$C$56)*('Field Check'!$C$56&lt;&gt;"")+('Dvd Calendar'!$E$1586:$CZ$1586='Field Check'!$C$57)*('Field Check'!$C$57&lt;&gt;"")))/'AS51'!$B$3,"")))</f>
        <v/>
      </c>
      <c r="BB159" s="163">
        <f>IF(BB$13="","",IF($B159="","",IFERROR($C159*$D159*SUMPRODUCT(('Dvd Calendar'!$E$1581:$CZ$1581&gt;BB$12)*('Dvd Calendar'!$E$1581:$CZ$1581&lt;=BB$13)*'Dvd Calendar'!$E$1584:$CZ$1584*(('Dvd Calendar'!$E$1586:$CZ$1586='Field Check'!$C$56)*('Field Check'!$C$56&lt;&gt;"")+('Dvd Calendar'!$E$1586:$CZ$1586='Field Check'!$C$57)*('Field Check'!$C$57&lt;&gt;"")))/'AS51'!$B$3,"")))</f>
        <v/>
      </c>
      <c r="BC159" s="163">
        <f>IF(BC$13="","",IF($B159="","",IFERROR($C159*$D159*SUMPRODUCT(('Dvd Calendar'!$E$1581:$CZ$1581&gt;BC$12)*('Dvd Calendar'!$E$1581:$CZ$1581&lt;=BC$13)*'Dvd Calendar'!$E$1584:$CZ$1584*(('Dvd Calendar'!$E$1586:$CZ$1586='Field Check'!$C$56)*('Field Check'!$C$56&lt;&gt;"")+('Dvd Calendar'!$E$1586:$CZ$1586='Field Check'!$C$57)*('Field Check'!$C$57&lt;&gt;"")))/'AS51'!$B$3,"")))</f>
        <v/>
      </c>
      <c r="BD159" s="163">
        <f>IF(BD$13="","",IF($B159="","",IFERROR($C159*$D159*SUMPRODUCT(('Dvd Calendar'!$E$1581:$CZ$1581&gt;BD$12)*('Dvd Calendar'!$E$1581:$CZ$1581&lt;=BD$13)*'Dvd Calendar'!$E$1584:$CZ$1584*(('Dvd Calendar'!$E$1586:$CZ$1586='Field Check'!$C$56)*('Field Check'!$C$56&lt;&gt;"")+('Dvd Calendar'!$E$1586:$CZ$1586='Field Check'!$C$57)*('Field Check'!$C$57&lt;&gt;"")))/'AS51'!$B$3,"")))</f>
        <v/>
      </c>
      <c r="BE159" s="163">
        <f>IF(BE$13="","",IF($B159="","",IFERROR($C159*$D159*SUMPRODUCT(('Dvd Calendar'!$E$1581:$CZ$1581&gt;BE$12)*('Dvd Calendar'!$E$1581:$CZ$1581&lt;=BE$13)*'Dvd Calendar'!$E$1584:$CZ$1584*(('Dvd Calendar'!$E$1586:$CZ$1586='Field Check'!$C$56)*('Field Check'!$C$56&lt;&gt;"")+('Dvd Calendar'!$E$1586:$CZ$1586='Field Check'!$C$57)*('Field Check'!$C$57&lt;&gt;"")))/'AS51'!$B$3,"")))</f>
        <v/>
      </c>
      <c r="BF159" s="163">
        <f>IF(BF$13="","",IF($B159="","",IFERROR($C159*$D159*SUMPRODUCT(('Dvd Calendar'!$E$1581:$CZ$1581&gt;BF$12)*('Dvd Calendar'!$E$1581:$CZ$1581&lt;=BF$13)*'Dvd Calendar'!$E$1584:$CZ$1584*(('Dvd Calendar'!$E$1586:$CZ$1586='Field Check'!$C$56)*('Field Check'!$C$56&lt;&gt;"")+('Dvd Calendar'!$E$1586:$CZ$1586='Field Check'!$C$57)*('Field Check'!$C$57&lt;&gt;"")))/'AS51'!$B$3,"")))</f>
        <v/>
      </c>
      <c r="BH159" s="163">
        <f>IF(BH$13="","",IF($B159="","",IFERROR(AQ159*$E159/100,"")))</f>
        <v/>
      </c>
      <c r="BI159" s="163">
        <f>IF(BI$13="","",IF($B159="","",IFERROR(AR159*$E159/100,"")))</f>
        <v/>
      </c>
      <c r="BJ159" s="163">
        <f>IF(BJ$13="","",IF($B159="","",IFERROR(AS159*$E159/100,"")))</f>
        <v/>
      </c>
      <c r="BK159" s="163">
        <f>IF(BK$13="","",IF($B159="","",IFERROR(AT159*$E159/100,"")))</f>
        <v/>
      </c>
      <c r="BL159" s="163">
        <f>IF(BL$13="","",IF($B159="","",IFERROR(AU159*$E159/100,"")))</f>
        <v/>
      </c>
      <c r="BM159" s="163">
        <f>IF(BM$13="","",IF($B159="","",IFERROR(AV159*$E159/100,"")))</f>
        <v/>
      </c>
      <c r="BN159" s="163">
        <f>IF(BN$13="","",IF($B159="","",IFERROR(AW159*$E159/100,"")))</f>
        <v/>
      </c>
      <c r="BO159" s="163">
        <f>IF(BO$13="","",IF($B159="","",IFERROR(AX159*$E159/100,"")))</f>
        <v/>
      </c>
      <c r="BP159" s="163">
        <f>IF(BP$13="","",IF($B159="","",IFERROR(AY159*$E159/100,"")))</f>
        <v/>
      </c>
      <c r="BQ159" s="163">
        <f>IF(BQ$13="","",IF($B159="","",IFERROR(AZ159*$E159/100,"")))</f>
        <v/>
      </c>
      <c r="BR159" s="163">
        <f>IF(BR$13="","",IF($B159="","",IFERROR(BA159*$E159/100,"")))</f>
        <v/>
      </c>
      <c r="BS159" s="163">
        <f>IF(BS$13="","",IF($B159="","",IFERROR(BB159*$E159/100,"")))</f>
        <v/>
      </c>
      <c r="BT159" s="163">
        <f>IF(BT$13="","",IF($B159="","",IFERROR(BC159*$E159/100,"")))</f>
        <v/>
      </c>
      <c r="BU159" s="163">
        <f>IF(BU$13="","",IF($B159="","",IFERROR(BD159*$E159/100,"")))</f>
        <v/>
      </c>
      <c r="BV159" s="163">
        <f>IF(BV$13="","",IF($B159="","",IFERROR(BE159*$E159/100,"")))</f>
        <v/>
      </c>
      <c r="BW159" s="163">
        <f>IF(BW$13="","",IF($B159="","",IFERROR(BF159*$E159/100,"")))</f>
        <v/>
      </c>
    </row>
    <row r="160">
      <c r="B160" s="126">
        <f>IF('AS51'!$C$150="","",'AS51'!$C$150)</f>
        <v/>
      </c>
      <c r="C160" s="74">
        <f>IF('AS51'!$B$150="","",'AS51'!$B$150)</f>
        <v/>
      </c>
      <c r="D160" s="75">
        <f>IFERROR('AS51'!$Q$150,1)</f>
        <v/>
      </c>
      <c r="E160" s="76">
        <f>IF($B160="","",IF(ISNUMBER('AS51'!$I$150),'AS51'!$I$150,'Index Summary'!$C$7))</f>
        <v/>
      </c>
      <c r="F160" s="77">
        <f>IF(F$13="","",IF($B160="","",IFERROR($C160*$D160*IF((Override!$C$4="ON")*(COUNTIFS(Override!$B$11:$B$40,$B160,Override!$D$11:$D$40,1,Override!$E$11:$E$40,"&gt;=0")-COUNTIFS(Override!$B$11:$B$40,$B160,Override!$D$11:$D$40,1,Override!$E$11:$E$40,"&gt;=0",Override!$C$11:$C$40,"MXAU"))&gt;0,SUMIFS(Override!$E$11:$E$40,Override!$B$11:$B$40,$B160,Override!$D$11:$D$40,1)-SUMIFS(Override!$E$11:$E$40,Override!$B$11:$B$40,$B160,Override!$D$11:$D$40,1,Override!$C$11:$C$40,"MXAU"),Override!$C$195)/'AS51'!$B$3,"")))</f>
        <v/>
      </c>
      <c r="G160" s="77">
        <f>IF(G$13="","",IF($B160="","",IFERROR($C160*$D160*IF((Override!$C$4="ON")*(COUNTIFS(Override!$B$11:$B$40,$B160,Override!$D$11:$D$40,2,Override!$E$11:$E$40,"&gt;=0")-COUNTIFS(Override!$B$11:$B$40,$B160,Override!$D$11:$D$40,2,Override!$E$11:$E$40,"&gt;=0",Override!$C$11:$C$40,"MXAU"))&gt;0,SUMIFS(Override!$E$11:$E$40,Override!$B$11:$B$40,$B160,Override!$D$11:$D$40,2)-SUMIFS(Override!$E$11:$E$40,Override!$B$11:$B$40,$B160,Override!$D$11:$D$40,2,Override!$C$11:$C$40,"MXAU"),Override!$D$195)/'AS51'!$B$3,"")))</f>
        <v/>
      </c>
      <c r="H160" s="77">
        <f>IF(H$13="","",IF($B160="","",IFERROR($C160*$D160*IF((Override!$C$4="ON")*(COUNTIFS(Override!$B$11:$B$40,$B160,Override!$D$11:$D$40,3,Override!$E$11:$E$40,"&gt;=0")-COUNTIFS(Override!$B$11:$B$40,$B160,Override!$D$11:$D$40,3,Override!$E$11:$E$40,"&gt;=0",Override!$C$11:$C$40,"MXAU"))&gt;0,SUMIFS(Override!$E$11:$E$40,Override!$B$11:$B$40,$B160,Override!$D$11:$D$40,3)-SUMIFS(Override!$E$11:$E$40,Override!$B$11:$B$40,$B160,Override!$D$11:$D$40,3,Override!$C$11:$C$40,"MXAU"),Override!$E$195)/'AS51'!$B$3,"")))</f>
        <v/>
      </c>
      <c r="I160" s="77">
        <f>IF(I$13="","",IF($B160="","",IFERROR($C160*$D160*IF((Override!$C$4="ON")*(COUNTIFS(Override!$B$11:$B$40,$B160,Override!$D$11:$D$40,4,Override!$E$11:$E$40,"&gt;=0")-COUNTIFS(Override!$B$11:$B$40,$B160,Override!$D$11:$D$40,4,Override!$E$11:$E$40,"&gt;=0",Override!$C$11:$C$40,"MXAU"))&gt;0,SUMIFS(Override!$E$11:$E$40,Override!$B$11:$B$40,$B160,Override!$D$11:$D$40,4)-SUMIFS(Override!$E$11:$E$40,Override!$B$11:$B$40,$B160,Override!$D$11:$D$40,4,Override!$C$11:$C$40,"MXAU"),Override!$F$195)/'AS51'!$B$3,"")))</f>
        <v/>
      </c>
      <c r="J160" s="77">
        <f>IF(J$13="","",IF($B160="","",IFERROR($C160*$D160*IF((Override!$C$4="ON")*(COUNTIFS(Override!$B$11:$B$40,$B160,Override!$D$11:$D$40,5,Override!$E$11:$E$40,"&gt;=0")-COUNTIFS(Override!$B$11:$B$40,$B160,Override!$D$11:$D$40,5,Override!$E$11:$E$40,"&gt;=0",Override!$C$11:$C$40,"MXAU"))&gt;0,SUMIFS(Override!$E$11:$E$40,Override!$B$11:$B$40,$B160,Override!$D$11:$D$40,5)-SUMIFS(Override!$E$11:$E$40,Override!$B$11:$B$40,$B160,Override!$D$11:$D$40,5,Override!$C$11:$C$40,"MXAU"),Override!$G$195)/'AS51'!$B$3,"")))</f>
        <v/>
      </c>
      <c r="K160" s="77">
        <f>IF(K$13="","",IF($B160="","",IFERROR($C160*$D160*IF((Override!$C$4="ON")*(COUNTIFS(Override!$B$11:$B$40,$B160,Override!$D$11:$D$40,6,Override!$E$11:$E$40,"&gt;=0")-COUNTIFS(Override!$B$11:$B$40,$B160,Override!$D$11:$D$40,6,Override!$E$11:$E$40,"&gt;=0",Override!$C$11:$C$40,"MXAU"))&gt;0,SUMIFS(Override!$E$11:$E$40,Override!$B$11:$B$40,$B160,Override!$D$11:$D$40,6)-SUMIFS(Override!$E$11:$E$40,Override!$B$11:$B$40,$B160,Override!$D$11:$D$40,6,Override!$C$11:$C$40,"MXAU"),Override!$H$195)/'AS51'!$B$3,"")))</f>
        <v/>
      </c>
      <c r="L160" s="77">
        <f>IF(L$13="","",IF($B160="","",IFERROR($C160*$D160*IF((Override!$C$4="ON")*(COUNTIFS(Override!$B$11:$B$40,$B160,Override!$D$11:$D$40,7,Override!$E$11:$E$40,"&gt;=0")-COUNTIFS(Override!$B$11:$B$40,$B160,Override!$D$11:$D$40,7,Override!$E$11:$E$40,"&gt;=0",Override!$C$11:$C$40,"MXAU"))&gt;0,SUMIFS(Override!$E$11:$E$40,Override!$B$11:$B$40,$B160,Override!$D$11:$D$40,7)-SUMIFS(Override!$E$11:$E$40,Override!$B$11:$B$40,$B160,Override!$D$11:$D$40,7,Override!$C$11:$C$40,"MXAU"),Override!$I$195)/'AS51'!$B$3,"")))</f>
        <v/>
      </c>
      <c r="M160" s="77">
        <f>IF(M$13="","",IF($B160="","",IFERROR($C160*$D160*IF((Override!$C$4="ON")*(COUNTIFS(Override!$B$11:$B$40,$B160,Override!$D$11:$D$40,8,Override!$E$11:$E$40,"&gt;=0")-COUNTIFS(Override!$B$11:$B$40,$B160,Override!$D$11:$D$40,8,Override!$E$11:$E$40,"&gt;=0",Override!$C$11:$C$40,"MXAU"))&gt;0,SUMIFS(Override!$E$11:$E$40,Override!$B$11:$B$40,$B160,Override!$D$11:$D$40,8)-SUMIFS(Override!$E$11:$E$40,Override!$B$11:$B$40,$B160,Override!$D$11:$D$40,8,Override!$C$11:$C$40,"MXAU"),Override!$J$195)/'AS51'!$B$3,"")))</f>
        <v/>
      </c>
      <c r="N160" s="77">
        <f>IF(N$13="","",IF($B160="","",IFERROR($C160*$D160*IF((Override!$C$4="ON")*(COUNTIFS(Override!$B$11:$B$40,$B160,Override!$D$11:$D$40,9,Override!$E$11:$E$40,"&gt;=0")-COUNTIFS(Override!$B$11:$B$40,$B160,Override!$D$11:$D$40,9,Override!$E$11:$E$40,"&gt;=0",Override!$C$11:$C$40,"MXAU"))&gt;0,SUMIFS(Override!$E$11:$E$40,Override!$B$11:$B$40,$B160,Override!$D$11:$D$40,9)-SUMIFS(Override!$E$11:$E$40,Override!$B$11:$B$40,$B160,Override!$D$11:$D$40,9,Override!$C$11:$C$40,"MXAU"),Override!$K$195)/'AS51'!$B$3,"")))</f>
        <v/>
      </c>
      <c r="O160" s="77">
        <f>IF(O$13="","",IF($B160="","",IFERROR($C160*$D160*IF((Override!$C$4="ON")*(COUNTIFS(Override!$B$11:$B$40,$B160,Override!$D$11:$D$40,10,Override!$E$11:$E$40,"&gt;=0")-COUNTIFS(Override!$B$11:$B$40,$B160,Override!$D$11:$D$40,10,Override!$E$11:$E$40,"&gt;=0",Override!$C$11:$C$40,"MXAU"))&gt;0,SUMIFS(Override!$E$11:$E$40,Override!$B$11:$B$40,$B160,Override!$D$11:$D$40,10)-SUMIFS(Override!$E$11:$E$40,Override!$B$11:$B$40,$B160,Override!$D$11:$D$40,10,Override!$C$11:$C$40,"MXAU"),Override!$L$195)/'AS51'!$B$3,"")))</f>
        <v/>
      </c>
      <c r="P160" s="77">
        <f>IF(P$13="","",IF($B160="","",IFERROR($C160*$D160*IF((Override!$C$4="ON")*(COUNTIFS(Override!$B$11:$B$40,$B160,Override!$D$11:$D$40,11,Override!$E$11:$E$40,"&gt;=0")-COUNTIFS(Override!$B$11:$B$40,$B160,Override!$D$11:$D$40,11,Override!$E$11:$E$40,"&gt;=0",Override!$C$11:$C$40,"MXAU"))&gt;0,SUMIFS(Override!$E$11:$E$40,Override!$B$11:$B$40,$B160,Override!$D$11:$D$40,11)-SUMIFS(Override!$E$11:$E$40,Override!$B$11:$B$40,$B160,Override!$D$11:$D$40,11,Override!$C$11:$C$40,"MXAU"),Override!$M$195)/'AS51'!$B$3,"")))</f>
        <v/>
      </c>
      <c r="Q160" s="77">
        <f>IF(Q$13="","",IF($B160="","",IFERROR($C160*$D160*IF((Override!$C$4="ON")*(COUNTIFS(Override!$B$11:$B$40,$B160,Override!$D$11:$D$40,12,Override!$E$11:$E$40,"&gt;=0")-COUNTIFS(Override!$B$11:$B$40,$B160,Override!$D$11:$D$40,12,Override!$E$11:$E$40,"&gt;=0",Override!$C$11:$C$40,"MXAU"))&gt;0,SUMIFS(Override!$E$11:$E$40,Override!$B$11:$B$40,$B160,Override!$D$11:$D$40,12)-SUMIFS(Override!$E$11:$E$40,Override!$B$11:$B$40,$B160,Override!$D$11:$D$40,12,Override!$C$11:$C$40,"MXAU"),Override!$N$195)/'AS51'!$B$3,"")))</f>
        <v/>
      </c>
      <c r="R160" s="77">
        <f>IF(R$13="","",IF($B160="","",IFERROR($C160*$D160*IF((Override!$C$4="ON")*(COUNTIFS(Override!$B$11:$B$40,$B160,Override!$D$11:$D$40,13,Override!$E$11:$E$40,"&gt;=0")-COUNTIFS(Override!$B$11:$B$40,$B160,Override!$D$11:$D$40,13,Override!$E$11:$E$40,"&gt;=0",Override!$C$11:$C$40,"MXAU"))&gt;0,SUMIFS(Override!$E$11:$E$40,Override!$B$11:$B$40,$B160,Override!$D$11:$D$40,13)-SUMIFS(Override!$E$11:$E$40,Override!$B$11:$B$40,$B160,Override!$D$11:$D$40,13,Override!$C$11:$C$40,"MXAU"),Override!$O$195)/'AS51'!$B$3,"")))</f>
        <v/>
      </c>
      <c r="S160" s="77">
        <f>IF(S$13="","",IF($B160="","",IFERROR($C160*$D160*IF((Override!$C$4="ON")*(COUNTIFS(Override!$B$11:$B$40,$B160,Override!$D$11:$D$40,14,Override!$E$11:$E$40,"&gt;=0")-COUNTIFS(Override!$B$11:$B$40,$B160,Override!$D$11:$D$40,14,Override!$E$11:$E$40,"&gt;=0",Override!$C$11:$C$40,"MXAU"))&gt;0,SUMIFS(Override!$E$11:$E$40,Override!$B$11:$B$40,$B160,Override!$D$11:$D$40,14)-SUMIFS(Override!$E$11:$E$40,Override!$B$11:$B$40,$B160,Override!$D$11:$D$40,14,Override!$C$11:$C$40,"MXAU"),Override!$P$195)/'AS51'!$B$3,"")))</f>
        <v/>
      </c>
      <c r="T160" s="77">
        <f>IF(T$13="","",IF($B160="","",IFERROR($C160*$D160*IF((Override!$C$4="ON")*(COUNTIFS(Override!$B$11:$B$40,$B160,Override!$D$11:$D$40,15,Override!$E$11:$E$40,"&gt;=0")-COUNTIFS(Override!$B$11:$B$40,$B160,Override!$D$11:$D$40,15,Override!$E$11:$E$40,"&gt;=0",Override!$C$11:$C$40,"MXAU"))&gt;0,SUMIFS(Override!$E$11:$E$40,Override!$B$11:$B$40,$B160,Override!$D$11:$D$40,15)-SUMIFS(Override!$E$11:$E$40,Override!$B$11:$B$40,$B160,Override!$D$11:$D$40,15,Override!$C$11:$C$40,"MXAU"),Override!$Q$195)/'AS51'!$B$3,"")))</f>
        <v/>
      </c>
      <c r="U160" s="77">
        <f>IF(U$13="","",IF($B160="","",IFERROR($C160*$D160*IF((Override!$C$4="ON")*(COUNTIFS(Override!$B$11:$B$40,$B160,Override!$D$11:$D$40,16,Override!$E$11:$E$40,"&gt;=0")-COUNTIFS(Override!$B$11:$B$40,$B160,Override!$D$11:$D$40,16,Override!$E$11:$E$40,"&gt;=0",Override!$C$11:$C$40,"MXAU"))&gt;0,SUMIFS(Override!$E$11:$E$40,Override!$B$11:$B$40,$B160,Override!$D$11:$D$40,16)-SUMIFS(Override!$E$11:$E$40,Override!$B$11:$B$40,$B160,Override!$D$11:$D$40,16,Override!$C$11:$C$40,"MXAU"),Override!$R$195)/'AS51'!$B$3,"")))</f>
        <v/>
      </c>
      <c r="W160" s="77">
        <f>IF(W$13="","",IF($B160="","",IFERROR(F160*$E160/100,"")))</f>
        <v/>
      </c>
      <c r="X160" s="77">
        <f>IF(X$13="","",IF($B160="","",IFERROR(G160*$E160/100,"")))</f>
        <v/>
      </c>
      <c r="Y160" s="77">
        <f>IF(Y$13="","",IF($B160="","",IFERROR(H160*$E160/100,"")))</f>
        <v/>
      </c>
      <c r="Z160" s="77">
        <f>IF(Z$13="","",IF($B160="","",IFERROR(I160*$E160/100,"")))</f>
        <v/>
      </c>
      <c r="AA160" s="77">
        <f>IF(AA$13="","",IF($B160="","",IFERROR(J160*$E160/100,"")))</f>
        <v/>
      </c>
      <c r="AB160" s="77">
        <f>IF(AB$13="","",IF($B160="","",IFERROR(K160*$E160/100,"")))</f>
        <v/>
      </c>
      <c r="AC160" s="77">
        <f>IF(AC$13="","",IF($B160="","",IFERROR(L160*$E160/100,"")))</f>
        <v/>
      </c>
      <c r="AD160" s="77">
        <f>IF(AD$13="","",IF($B160="","",IFERROR(M160*$E160/100,"")))</f>
        <v/>
      </c>
      <c r="AE160" s="77">
        <f>IF(AE$13="","",IF($B160="","",IFERROR(N160*$E160/100,"")))</f>
        <v/>
      </c>
      <c r="AF160" s="77">
        <f>IF(AF$13="","",IF($B160="","",IFERROR(O160*$E160/100,"")))</f>
        <v/>
      </c>
      <c r="AG160" s="77">
        <f>IF(AG$13="","",IF($B160="","",IFERROR(P160*$E160/100,"")))</f>
        <v/>
      </c>
      <c r="AH160" s="77">
        <f>IF(AH$13="","",IF($B160="","",IFERROR(Q160*$E160/100,"")))</f>
        <v/>
      </c>
      <c r="AI160" s="77">
        <f>IF(AI$13="","",IF($B160="","",IFERROR(R160*$E160/100,"")))</f>
        <v/>
      </c>
      <c r="AJ160" s="77">
        <f>IF(AJ$13="","",IF($B160="","",IFERROR(S160*$E160/100,"")))</f>
        <v/>
      </c>
      <c r="AK160" s="77">
        <f>IF(AK$13="","",IF($B160="","",IFERROR(T160*$E160/100,"")))</f>
        <v/>
      </c>
      <c r="AL160" s="77">
        <f>IF(AL$13="","",IF($B160="","",IFERROR(U160*$E160/100,"")))</f>
        <v/>
      </c>
      <c r="AN160" s="77">
        <f>IF($B160="","",SUMIF($F$13:$U$13,"&lt;="&amp;Sector!$D$51,$F160:$U160))</f>
        <v/>
      </c>
      <c r="AO160" s="77">
        <f>IF($B160="","",SUMIF($W$13:$AL$13,"&lt;="&amp;Sector!$D$51,$W160:$AL160))</f>
        <v/>
      </c>
      <c r="AQ160" s="163">
        <f>IF(AQ$13="","",IF($B160="","",IFERROR($C160*$D160*SUMPRODUCT(('Dvd Calendar'!$E$1592:$CZ$1592&gt;AQ$12)*('Dvd Calendar'!$E$1592:$CZ$1592&lt;=AQ$13)*'Dvd Calendar'!$E$1595:$CZ$1595*(('Dvd Calendar'!$E$1597:$CZ$1597='Field Check'!$C$56)*('Field Check'!$C$56&lt;&gt;"")+('Dvd Calendar'!$E$1597:$CZ$1597='Field Check'!$C$57)*('Field Check'!$C$57&lt;&gt;"")))/'AS51'!$B$3,"")))</f>
        <v/>
      </c>
      <c r="AR160" s="163">
        <f>IF(AR$13="","",IF($B160="","",IFERROR($C160*$D160*SUMPRODUCT(('Dvd Calendar'!$E$1592:$CZ$1592&gt;AR$12)*('Dvd Calendar'!$E$1592:$CZ$1592&lt;=AR$13)*'Dvd Calendar'!$E$1595:$CZ$1595*(('Dvd Calendar'!$E$1597:$CZ$1597='Field Check'!$C$56)*('Field Check'!$C$56&lt;&gt;"")+('Dvd Calendar'!$E$1597:$CZ$1597='Field Check'!$C$57)*('Field Check'!$C$57&lt;&gt;"")))/'AS51'!$B$3,"")))</f>
        <v/>
      </c>
      <c r="AS160" s="163">
        <f>IF(AS$13="","",IF($B160="","",IFERROR($C160*$D160*SUMPRODUCT(('Dvd Calendar'!$E$1592:$CZ$1592&gt;AS$12)*('Dvd Calendar'!$E$1592:$CZ$1592&lt;=AS$13)*'Dvd Calendar'!$E$1595:$CZ$1595*(('Dvd Calendar'!$E$1597:$CZ$1597='Field Check'!$C$56)*('Field Check'!$C$56&lt;&gt;"")+('Dvd Calendar'!$E$1597:$CZ$1597='Field Check'!$C$57)*('Field Check'!$C$57&lt;&gt;"")))/'AS51'!$B$3,"")))</f>
        <v/>
      </c>
      <c r="AT160" s="163">
        <f>IF(AT$13="","",IF($B160="","",IFERROR($C160*$D160*SUMPRODUCT(('Dvd Calendar'!$E$1592:$CZ$1592&gt;AT$12)*('Dvd Calendar'!$E$1592:$CZ$1592&lt;=AT$13)*'Dvd Calendar'!$E$1595:$CZ$1595*(('Dvd Calendar'!$E$1597:$CZ$1597='Field Check'!$C$56)*('Field Check'!$C$56&lt;&gt;"")+('Dvd Calendar'!$E$1597:$CZ$1597='Field Check'!$C$57)*('Field Check'!$C$57&lt;&gt;"")))/'AS51'!$B$3,"")))</f>
        <v/>
      </c>
      <c r="AU160" s="163">
        <f>IF(AU$13="","",IF($B160="","",IFERROR($C160*$D160*SUMPRODUCT(('Dvd Calendar'!$E$1592:$CZ$1592&gt;AU$12)*('Dvd Calendar'!$E$1592:$CZ$1592&lt;=AU$13)*'Dvd Calendar'!$E$1595:$CZ$1595*(('Dvd Calendar'!$E$1597:$CZ$1597='Field Check'!$C$56)*('Field Check'!$C$56&lt;&gt;"")+('Dvd Calendar'!$E$1597:$CZ$1597='Field Check'!$C$57)*('Field Check'!$C$57&lt;&gt;"")))/'AS51'!$B$3,"")))</f>
        <v/>
      </c>
      <c r="AV160" s="163">
        <f>IF(AV$13="","",IF($B160="","",IFERROR($C160*$D160*SUMPRODUCT(('Dvd Calendar'!$E$1592:$CZ$1592&gt;AV$12)*('Dvd Calendar'!$E$1592:$CZ$1592&lt;=AV$13)*'Dvd Calendar'!$E$1595:$CZ$1595*(('Dvd Calendar'!$E$1597:$CZ$1597='Field Check'!$C$56)*('Field Check'!$C$56&lt;&gt;"")+('Dvd Calendar'!$E$1597:$CZ$1597='Field Check'!$C$57)*('Field Check'!$C$57&lt;&gt;"")))/'AS51'!$B$3,"")))</f>
        <v/>
      </c>
      <c r="AW160" s="163">
        <f>IF(AW$13="","",IF($B160="","",IFERROR($C160*$D160*SUMPRODUCT(('Dvd Calendar'!$E$1592:$CZ$1592&gt;AW$12)*('Dvd Calendar'!$E$1592:$CZ$1592&lt;=AW$13)*'Dvd Calendar'!$E$1595:$CZ$1595*(('Dvd Calendar'!$E$1597:$CZ$1597='Field Check'!$C$56)*('Field Check'!$C$56&lt;&gt;"")+('Dvd Calendar'!$E$1597:$CZ$1597='Field Check'!$C$57)*('Field Check'!$C$57&lt;&gt;"")))/'AS51'!$B$3,"")))</f>
        <v/>
      </c>
      <c r="AX160" s="163">
        <f>IF(AX$13="","",IF($B160="","",IFERROR($C160*$D160*SUMPRODUCT(('Dvd Calendar'!$E$1592:$CZ$1592&gt;AX$12)*('Dvd Calendar'!$E$1592:$CZ$1592&lt;=AX$13)*'Dvd Calendar'!$E$1595:$CZ$1595*(('Dvd Calendar'!$E$1597:$CZ$1597='Field Check'!$C$56)*('Field Check'!$C$56&lt;&gt;"")+('Dvd Calendar'!$E$1597:$CZ$1597='Field Check'!$C$57)*('Field Check'!$C$57&lt;&gt;"")))/'AS51'!$B$3,"")))</f>
        <v/>
      </c>
      <c r="AY160" s="163">
        <f>IF(AY$13="","",IF($B160="","",IFERROR($C160*$D160*SUMPRODUCT(('Dvd Calendar'!$E$1592:$CZ$1592&gt;AY$12)*('Dvd Calendar'!$E$1592:$CZ$1592&lt;=AY$13)*'Dvd Calendar'!$E$1595:$CZ$1595*(('Dvd Calendar'!$E$1597:$CZ$1597='Field Check'!$C$56)*('Field Check'!$C$56&lt;&gt;"")+('Dvd Calendar'!$E$1597:$CZ$1597='Field Check'!$C$57)*('Field Check'!$C$57&lt;&gt;"")))/'AS51'!$B$3,"")))</f>
        <v/>
      </c>
      <c r="AZ160" s="163">
        <f>IF(AZ$13="","",IF($B160="","",IFERROR($C160*$D160*SUMPRODUCT(('Dvd Calendar'!$E$1592:$CZ$1592&gt;AZ$12)*('Dvd Calendar'!$E$1592:$CZ$1592&lt;=AZ$13)*'Dvd Calendar'!$E$1595:$CZ$1595*(('Dvd Calendar'!$E$1597:$CZ$1597='Field Check'!$C$56)*('Field Check'!$C$56&lt;&gt;"")+('Dvd Calendar'!$E$1597:$CZ$1597='Field Check'!$C$57)*('Field Check'!$C$57&lt;&gt;"")))/'AS51'!$B$3,"")))</f>
        <v/>
      </c>
      <c r="BA160" s="163">
        <f>IF(BA$13="","",IF($B160="","",IFERROR($C160*$D160*SUMPRODUCT(('Dvd Calendar'!$E$1592:$CZ$1592&gt;BA$12)*('Dvd Calendar'!$E$1592:$CZ$1592&lt;=BA$13)*'Dvd Calendar'!$E$1595:$CZ$1595*(('Dvd Calendar'!$E$1597:$CZ$1597='Field Check'!$C$56)*('Field Check'!$C$56&lt;&gt;"")+('Dvd Calendar'!$E$1597:$CZ$1597='Field Check'!$C$57)*('Field Check'!$C$57&lt;&gt;"")))/'AS51'!$B$3,"")))</f>
        <v/>
      </c>
      <c r="BB160" s="163">
        <f>IF(BB$13="","",IF($B160="","",IFERROR($C160*$D160*SUMPRODUCT(('Dvd Calendar'!$E$1592:$CZ$1592&gt;BB$12)*('Dvd Calendar'!$E$1592:$CZ$1592&lt;=BB$13)*'Dvd Calendar'!$E$1595:$CZ$1595*(('Dvd Calendar'!$E$1597:$CZ$1597='Field Check'!$C$56)*('Field Check'!$C$56&lt;&gt;"")+('Dvd Calendar'!$E$1597:$CZ$1597='Field Check'!$C$57)*('Field Check'!$C$57&lt;&gt;"")))/'AS51'!$B$3,"")))</f>
        <v/>
      </c>
      <c r="BC160" s="163">
        <f>IF(BC$13="","",IF($B160="","",IFERROR($C160*$D160*SUMPRODUCT(('Dvd Calendar'!$E$1592:$CZ$1592&gt;BC$12)*('Dvd Calendar'!$E$1592:$CZ$1592&lt;=BC$13)*'Dvd Calendar'!$E$1595:$CZ$1595*(('Dvd Calendar'!$E$1597:$CZ$1597='Field Check'!$C$56)*('Field Check'!$C$56&lt;&gt;"")+('Dvd Calendar'!$E$1597:$CZ$1597='Field Check'!$C$57)*('Field Check'!$C$57&lt;&gt;"")))/'AS51'!$B$3,"")))</f>
        <v/>
      </c>
      <c r="BD160" s="163">
        <f>IF(BD$13="","",IF($B160="","",IFERROR($C160*$D160*SUMPRODUCT(('Dvd Calendar'!$E$1592:$CZ$1592&gt;BD$12)*('Dvd Calendar'!$E$1592:$CZ$1592&lt;=BD$13)*'Dvd Calendar'!$E$1595:$CZ$1595*(('Dvd Calendar'!$E$1597:$CZ$1597='Field Check'!$C$56)*('Field Check'!$C$56&lt;&gt;"")+('Dvd Calendar'!$E$1597:$CZ$1597='Field Check'!$C$57)*('Field Check'!$C$57&lt;&gt;"")))/'AS51'!$B$3,"")))</f>
        <v/>
      </c>
      <c r="BE160" s="163">
        <f>IF(BE$13="","",IF($B160="","",IFERROR($C160*$D160*SUMPRODUCT(('Dvd Calendar'!$E$1592:$CZ$1592&gt;BE$12)*('Dvd Calendar'!$E$1592:$CZ$1592&lt;=BE$13)*'Dvd Calendar'!$E$1595:$CZ$1595*(('Dvd Calendar'!$E$1597:$CZ$1597='Field Check'!$C$56)*('Field Check'!$C$56&lt;&gt;"")+('Dvd Calendar'!$E$1597:$CZ$1597='Field Check'!$C$57)*('Field Check'!$C$57&lt;&gt;"")))/'AS51'!$B$3,"")))</f>
        <v/>
      </c>
      <c r="BF160" s="163">
        <f>IF(BF$13="","",IF($B160="","",IFERROR($C160*$D160*SUMPRODUCT(('Dvd Calendar'!$E$1592:$CZ$1592&gt;BF$12)*('Dvd Calendar'!$E$1592:$CZ$1592&lt;=BF$13)*'Dvd Calendar'!$E$1595:$CZ$1595*(('Dvd Calendar'!$E$1597:$CZ$1597='Field Check'!$C$56)*('Field Check'!$C$56&lt;&gt;"")+('Dvd Calendar'!$E$1597:$CZ$1597='Field Check'!$C$57)*('Field Check'!$C$57&lt;&gt;"")))/'AS51'!$B$3,"")))</f>
        <v/>
      </c>
      <c r="BH160" s="163">
        <f>IF(BH$13="","",IF($B160="","",IFERROR(AQ160*$E160/100,"")))</f>
        <v/>
      </c>
      <c r="BI160" s="163">
        <f>IF(BI$13="","",IF($B160="","",IFERROR(AR160*$E160/100,"")))</f>
        <v/>
      </c>
      <c r="BJ160" s="163">
        <f>IF(BJ$13="","",IF($B160="","",IFERROR(AS160*$E160/100,"")))</f>
        <v/>
      </c>
      <c r="BK160" s="163">
        <f>IF(BK$13="","",IF($B160="","",IFERROR(AT160*$E160/100,"")))</f>
        <v/>
      </c>
      <c r="BL160" s="163">
        <f>IF(BL$13="","",IF($B160="","",IFERROR(AU160*$E160/100,"")))</f>
        <v/>
      </c>
      <c r="BM160" s="163">
        <f>IF(BM$13="","",IF($B160="","",IFERROR(AV160*$E160/100,"")))</f>
        <v/>
      </c>
      <c r="BN160" s="163">
        <f>IF(BN$13="","",IF($B160="","",IFERROR(AW160*$E160/100,"")))</f>
        <v/>
      </c>
      <c r="BO160" s="163">
        <f>IF(BO$13="","",IF($B160="","",IFERROR(AX160*$E160/100,"")))</f>
        <v/>
      </c>
      <c r="BP160" s="163">
        <f>IF(BP$13="","",IF($B160="","",IFERROR(AY160*$E160/100,"")))</f>
        <v/>
      </c>
      <c r="BQ160" s="163">
        <f>IF(BQ$13="","",IF($B160="","",IFERROR(AZ160*$E160/100,"")))</f>
        <v/>
      </c>
      <c r="BR160" s="163">
        <f>IF(BR$13="","",IF($B160="","",IFERROR(BA160*$E160/100,"")))</f>
        <v/>
      </c>
      <c r="BS160" s="163">
        <f>IF(BS$13="","",IF($B160="","",IFERROR(BB160*$E160/100,"")))</f>
        <v/>
      </c>
      <c r="BT160" s="163">
        <f>IF(BT$13="","",IF($B160="","",IFERROR(BC160*$E160/100,"")))</f>
        <v/>
      </c>
      <c r="BU160" s="163">
        <f>IF(BU$13="","",IF($B160="","",IFERROR(BD160*$E160/100,"")))</f>
        <v/>
      </c>
      <c r="BV160" s="163">
        <f>IF(BV$13="","",IF($B160="","",IFERROR(BE160*$E160/100,"")))</f>
        <v/>
      </c>
      <c r="BW160" s="163">
        <f>IF(BW$13="","",IF($B160="","",IFERROR(BF160*$E160/100,"")))</f>
        <v/>
      </c>
    </row>
    <row r="161">
      <c r="B161" s="126">
        <f>IF('AS51'!$C$151="","",'AS51'!$C$151)</f>
        <v/>
      </c>
      <c r="C161" s="74">
        <f>IF('AS51'!$B$151="","",'AS51'!$B$151)</f>
        <v/>
      </c>
      <c r="D161" s="75">
        <f>IFERROR('AS51'!$Q$151,1)</f>
        <v/>
      </c>
      <c r="E161" s="76">
        <f>IF($B161="","",IF(ISNUMBER('AS51'!$I$151),'AS51'!$I$151,'Index Summary'!$C$7))</f>
        <v/>
      </c>
      <c r="F161" s="77">
        <f>IF(F$13="","",IF($B161="","",IFERROR($C161*$D161*IF((Override!$C$4="ON")*(COUNTIFS(Override!$B$11:$B$40,$B161,Override!$D$11:$D$40,1,Override!$E$11:$E$40,"&gt;=0")-COUNTIFS(Override!$B$11:$B$40,$B161,Override!$D$11:$D$40,1,Override!$E$11:$E$40,"&gt;=0",Override!$C$11:$C$40,"MXAU"))&gt;0,SUMIFS(Override!$E$11:$E$40,Override!$B$11:$B$40,$B161,Override!$D$11:$D$40,1)-SUMIFS(Override!$E$11:$E$40,Override!$B$11:$B$40,$B161,Override!$D$11:$D$40,1,Override!$C$11:$C$40,"MXAU"),Override!$C$196)/'AS51'!$B$3,"")))</f>
        <v/>
      </c>
      <c r="G161" s="77">
        <f>IF(G$13="","",IF($B161="","",IFERROR($C161*$D161*IF((Override!$C$4="ON")*(COUNTIFS(Override!$B$11:$B$40,$B161,Override!$D$11:$D$40,2,Override!$E$11:$E$40,"&gt;=0")-COUNTIFS(Override!$B$11:$B$40,$B161,Override!$D$11:$D$40,2,Override!$E$11:$E$40,"&gt;=0",Override!$C$11:$C$40,"MXAU"))&gt;0,SUMIFS(Override!$E$11:$E$40,Override!$B$11:$B$40,$B161,Override!$D$11:$D$40,2)-SUMIFS(Override!$E$11:$E$40,Override!$B$11:$B$40,$B161,Override!$D$11:$D$40,2,Override!$C$11:$C$40,"MXAU"),Override!$D$196)/'AS51'!$B$3,"")))</f>
        <v/>
      </c>
      <c r="H161" s="77">
        <f>IF(H$13="","",IF($B161="","",IFERROR($C161*$D161*IF((Override!$C$4="ON")*(COUNTIFS(Override!$B$11:$B$40,$B161,Override!$D$11:$D$40,3,Override!$E$11:$E$40,"&gt;=0")-COUNTIFS(Override!$B$11:$B$40,$B161,Override!$D$11:$D$40,3,Override!$E$11:$E$40,"&gt;=0",Override!$C$11:$C$40,"MXAU"))&gt;0,SUMIFS(Override!$E$11:$E$40,Override!$B$11:$B$40,$B161,Override!$D$11:$D$40,3)-SUMIFS(Override!$E$11:$E$40,Override!$B$11:$B$40,$B161,Override!$D$11:$D$40,3,Override!$C$11:$C$40,"MXAU"),Override!$E$196)/'AS51'!$B$3,"")))</f>
        <v/>
      </c>
      <c r="I161" s="77">
        <f>IF(I$13="","",IF($B161="","",IFERROR($C161*$D161*IF((Override!$C$4="ON")*(COUNTIFS(Override!$B$11:$B$40,$B161,Override!$D$11:$D$40,4,Override!$E$11:$E$40,"&gt;=0")-COUNTIFS(Override!$B$11:$B$40,$B161,Override!$D$11:$D$40,4,Override!$E$11:$E$40,"&gt;=0",Override!$C$11:$C$40,"MXAU"))&gt;0,SUMIFS(Override!$E$11:$E$40,Override!$B$11:$B$40,$B161,Override!$D$11:$D$40,4)-SUMIFS(Override!$E$11:$E$40,Override!$B$11:$B$40,$B161,Override!$D$11:$D$40,4,Override!$C$11:$C$40,"MXAU"),Override!$F$196)/'AS51'!$B$3,"")))</f>
        <v/>
      </c>
      <c r="J161" s="77">
        <f>IF(J$13="","",IF($B161="","",IFERROR($C161*$D161*IF((Override!$C$4="ON")*(COUNTIFS(Override!$B$11:$B$40,$B161,Override!$D$11:$D$40,5,Override!$E$11:$E$40,"&gt;=0")-COUNTIFS(Override!$B$11:$B$40,$B161,Override!$D$11:$D$40,5,Override!$E$11:$E$40,"&gt;=0",Override!$C$11:$C$40,"MXAU"))&gt;0,SUMIFS(Override!$E$11:$E$40,Override!$B$11:$B$40,$B161,Override!$D$11:$D$40,5)-SUMIFS(Override!$E$11:$E$40,Override!$B$11:$B$40,$B161,Override!$D$11:$D$40,5,Override!$C$11:$C$40,"MXAU"),Override!$G$196)/'AS51'!$B$3,"")))</f>
        <v/>
      </c>
      <c r="K161" s="77">
        <f>IF(K$13="","",IF($B161="","",IFERROR($C161*$D161*IF((Override!$C$4="ON")*(COUNTIFS(Override!$B$11:$B$40,$B161,Override!$D$11:$D$40,6,Override!$E$11:$E$40,"&gt;=0")-COUNTIFS(Override!$B$11:$B$40,$B161,Override!$D$11:$D$40,6,Override!$E$11:$E$40,"&gt;=0",Override!$C$11:$C$40,"MXAU"))&gt;0,SUMIFS(Override!$E$11:$E$40,Override!$B$11:$B$40,$B161,Override!$D$11:$D$40,6)-SUMIFS(Override!$E$11:$E$40,Override!$B$11:$B$40,$B161,Override!$D$11:$D$40,6,Override!$C$11:$C$40,"MXAU"),Override!$H$196)/'AS51'!$B$3,"")))</f>
        <v/>
      </c>
      <c r="L161" s="77">
        <f>IF(L$13="","",IF($B161="","",IFERROR($C161*$D161*IF((Override!$C$4="ON")*(COUNTIFS(Override!$B$11:$B$40,$B161,Override!$D$11:$D$40,7,Override!$E$11:$E$40,"&gt;=0")-COUNTIFS(Override!$B$11:$B$40,$B161,Override!$D$11:$D$40,7,Override!$E$11:$E$40,"&gt;=0",Override!$C$11:$C$40,"MXAU"))&gt;0,SUMIFS(Override!$E$11:$E$40,Override!$B$11:$B$40,$B161,Override!$D$11:$D$40,7)-SUMIFS(Override!$E$11:$E$40,Override!$B$11:$B$40,$B161,Override!$D$11:$D$40,7,Override!$C$11:$C$40,"MXAU"),Override!$I$196)/'AS51'!$B$3,"")))</f>
        <v/>
      </c>
      <c r="M161" s="77">
        <f>IF(M$13="","",IF($B161="","",IFERROR($C161*$D161*IF((Override!$C$4="ON")*(COUNTIFS(Override!$B$11:$B$40,$B161,Override!$D$11:$D$40,8,Override!$E$11:$E$40,"&gt;=0")-COUNTIFS(Override!$B$11:$B$40,$B161,Override!$D$11:$D$40,8,Override!$E$11:$E$40,"&gt;=0",Override!$C$11:$C$40,"MXAU"))&gt;0,SUMIFS(Override!$E$11:$E$40,Override!$B$11:$B$40,$B161,Override!$D$11:$D$40,8)-SUMIFS(Override!$E$11:$E$40,Override!$B$11:$B$40,$B161,Override!$D$11:$D$40,8,Override!$C$11:$C$40,"MXAU"),Override!$J$196)/'AS51'!$B$3,"")))</f>
        <v/>
      </c>
      <c r="N161" s="77">
        <f>IF(N$13="","",IF($B161="","",IFERROR($C161*$D161*IF((Override!$C$4="ON")*(COUNTIFS(Override!$B$11:$B$40,$B161,Override!$D$11:$D$40,9,Override!$E$11:$E$40,"&gt;=0")-COUNTIFS(Override!$B$11:$B$40,$B161,Override!$D$11:$D$40,9,Override!$E$11:$E$40,"&gt;=0",Override!$C$11:$C$40,"MXAU"))&gt;0,SUMIFS(Override!$E$11:$E$40,Override!$B$11:$B$40,$B161,Override!$D$11:$D$40,9)-SUMIFS(Override!$E$11:$E$40,Override!$B$11:$B$40,$B161,Override!$D$11:$D$40,9,Override!$C$11:$C$40,"MXAU"),Override!$K$196)/'AS51'!$B$3,"")))</f>
        <v/>
      </c>
      <c r="O161" s="77">
        <f>IF(O$13="","",IF($B161="","",IFERROR($C161*$D161*IF((Override!$C$4="ON")*(COUNTIFS(Override!$B$11:$B$40,$B161,Override!$D$11:$D$40,10,Override!$E$11:$E$40,"&gt;=0")-COUNTIFS(Override!$B$11:$B$40,$B161,Override!$D$11:$D$40,10,Override!$E$11:$E$40,"&gt;=0",Override!$C$11:$C$40,"MXAU"))&gt;0,SUMIFS(Override!$E$11:$E$40,Override!$B$11:$B$40,$B161,Override!$D$11:$D$40,10)-SUMIFS(Override!$E$11:$E$40,Override!$B$11:$B$40,$B161,Override!$D$11:$D$40,10,Override!$C$11:$C$40,"MXAU"),Override!$L$196)/'AS51'!$B$3,"")))</f>
        <v/>
      </c>
      <c r="P161" s="77">
        <f>IF(P$13="","",IF($B161="","",IFERROR($C161*$D161*IF((Override!$C$4="ON")*(COUNTIFS(Override!$B$11:$B$40,$B161,Override!$D$11:$D$40,11,Override!$E$11:$E$40,"&gt;=0")-COUNTIFS(Override!$B$11:$B$40,$B161,Override!$D$11:$D$40,11,Override!$E$11:$E$40,"&gt;=0",Override!$C$11:$C$40,"MXAU"))&gt;0,SUMIFS(Override!$E$11:$E$40,Override!$B$11:$B$40,$B161,Override!$D$11:$D$40,11)-SUMIFS(Override!$E$11:$E$40,Override!$B$11:$B$40,$B161,Override!$D$11:$D$40,11,Override!$C$11:$C$40,"MXAU"),Override!$M$196)/'AS51'!$B$3,"")))</f>
        <v/>
      </c>
      <c r="Q161" s="77">
        <f>IF(Q$13="","",IF($B161="","",IFERROR($C161*$D161*IF((Override!$C$4="ON")*(COUNTIFS(Override!$B$11:$B$40,$B161,Override!$D$11:$D$40,12,Override!$E$11:$E$40,"&gt;=0")-COUNTIFS(Override!$B$11:$B$40,$B161,Override!$D$11:$D$40,12,Override!$E$11:$E$40,"&gt;=0",Override!$C$11:$C$40,"MXAU"))&gt;0,SUMIFS(Override!$E$11:$E$40,Override!$B$11:$B$40,$B161,Override!$D$11:$D$40,12)-SUMIFS(Override!$E$11:$E$40,Override!$B$11:$B$40,$B161,Override!$D$11:$D$40,12,Override!$C$11:$C$40,"MXAU"),Override!$N$196)/'AS51'!$B$3,"")))</f>
        <v/>
      </c>
      <c r="R161" s="77">
        <f>IF(R$13="","",IF($B161="","",IFERROR($C161*$D161*IF((Override!$C$4="ON")*(COUNTIFS(Override!$B$11:$B$40,$B161,Override!$D$11:$D$40,13,Override!$E$11:$E$40,"&gt;=0")-COUNTIFS(Override!$B$11:$B$40,$B161,Override!$D$11:$D$40,13,Override!$E$11:$E$40,"&gt;=0",Override!$C$11:$C$40,"MXAU"))&gt;0,SUMIFS(Override!$E$11:$E$40,Override!$B$11:$B$40,$B161,Override!$D$11:$D$40,13)-SUMIFS(Override!$E$11:$E$40,Override!$B$11:$B$40,$B161,Override!$D$11:$D$40,13,Override!$C$11:$C$40,"MXAU"),Override!$O$196)/'AS51'!$B$3,"")))</f>
        <v/>
      </c>
      <c r="S161" s="77">
        <f>IF(S$13="","",IF($B161="","",IFERROR($C161*$D161*IF((Override!$C$4="ON")*(COUNTIFS(Override!$B$11:$B$40,$B161,Override!$D$11:$D$40,14,Override!$E$11:$E$40,"&gt;=0")-COUNTIFS(Override!$B$11:$B$40,$B161,Override!$D$11:$D$40,14,Override!$E$11:$E$40,"&gt;=0",Override!$C$11:$C$40,"MXAU"))&gt;0,SUMIFS(Override!$E$11:$E$40,Override!$B$11:$B$40,$B161,Override!$D$11:$D$40,14)-SUMIFS(Override!$E$11:$E$40,Override!$B$11:$B$40,$B161,Override!$D$11:$D$40,14,Override!$C$11:$C$40,"MXAU"),Override!$P$196)/'AS51'!$B$3,"")))</f>
        <v/>
      </c>
      <c r="T161" s="77">
        <f>IF(T$13="","",IF($B161="","",IFERROR($C161*$D161*IF((Override!$C$4="ON")*(COUNTIFS(Override!$B$11:$B$40,$B161,Override!$D$11:$D$40,15,Override!$E$11:$E$40,"&gt;=0")-COUNTIFS(Override!$B$11:$B$40,$B161,Override!$D$11:$D$40,15,Override!$E$11:$E$40,"&gt;=0",Override!$C$11:$C$40,"MXAU"))&gt;0,SUMIFS(Override!$E$11:$E$40,Override!$B$11:$B$40,$B161,Override!$D$11:$D$40,15)-SUMIFS(Override!$E$11:$E$40,Override!$B$11:$B$40,$B161,Override!$D$11:$D$40,15,Override!$C$11:$C$40,"MXAU"),Override!$Q$196)/'AS51'!$B$3,"")))</f>
        <v/>
      </c>
      <c r="U161" s="77">
        <f>IF(U$13="","",IF($B161="","",IFERROR($C161*$D161*IF((Override!$C$4="ON")*(COUNTIFS(Override!$B$11:$B$40,$B161,Override!$D$11:$D$40,16,Override!$E$11:$E$40,"&gt;=0")-COUNTIFS(Override!$B$11:$B$40,$B161,Override!$D$11:$D$40,16,Override!$E$11:$E$40,"&gt;=0",Override!$C$11:$C$40,"MXAU"))&gt;0,SUMIFS(Override!$E$11:$E$40,Override!$B$11:$B$40,$B161,Override!$D$11:$D$40,16)-SUMIFS(Override!$E$11:$E$40,Override!$B$11:$B$40,$B161,Override!$D$11:$D$40,16,Override!$C$11:$C$40,"MXAU"),Override!$R$196)/'AS51'!$B$3,"")))</f>
        <v/>
      </c>
      <c r="W161" s="77">
        <f>IF(W$13="","",IF($B161="","",IFERROR(F161*$E161/100,"")))</f>
        <v/>
      </c>
      <c r="X161" s="77">
        <f>IF(X$13="","",IF($B161="","",IFERROR(G161*$E161/100,"")))</f>
        <v/>
      </c>
      <c r="Y161" s="77">
        <f>IF(Y$13="","",IF($B161="","",IFERROR(H161*$E161/100,"")))</f>
        <v/>
      </c>
      <c r="Z161" s="77">
        <f>IF(Z$13="","",IF($B161="","",IFERROR(I161*$E161/100,"")))</f>
        <v/>
      </c>
      <c r="AA161" s="77">
        <f>IF(AA$13="","",IF($B161="","",IFERROR(J161*$E161/100,"")))</f>
        <v/>
      </c>
      <c r="AB161" s="77">
        <f>IF(AB$13="","",IF($B161="","",IFERROR(K161*$E161/100,"")))</f>
        <v/>
      </c>
      <c r="AC161" s="77">
        <f>IF(AC$13="","",IF($B161="","",IFERROR(L161*$E161/100,"")))</f>
        <v/>
      </c>
      <c r="AD161" s="77">
        <f>IF(AD$13="","",IF($B161="","",IFERROR(M161*$E161/100,"")))</f>
        <v/>
      </c>
      <c r="AE161" s="77">
        <f>IF(AE$13="","",IF($B161="","",IFERROR(N161*$E161/100,"")))</f>
        <v/>
      </c>
      <c r="AF161" s="77">
        <f>IF(AF$13="","",IF($B161="","",IFERROR(O161*$E161/100,"")))</f>
        <v/>
      </c>
      <c r="AG161" s="77">
        <f>IF(AG$13="","",IF($B161="","",IFERROR(P161*$E161/100,"")))</f>
        <v/>
      </c>
      <c r="AH161" s="77">
        <f>IF(AH$13="","",IF($B161="","",IFERROR(Q161*$E161/100,"")))</f>
        <v/>
      </c>
      <c r="AI161" s="77">
        <f>IF(AI$13="","",IF($B161="","",IFERROR(R161*$E161/100,"")))</f>
        <v/>
      </c>
      <c r="AJ161" s="77">
        <f>IF(AJ$13="","",IF($B161="","",IFERROR(S161*$E161/100,"")))</f>
        <v/>
      </c>
      <c r="AK161" s="77">
        <f>IF(AK$13="","",IF($B161="","",IFERROR(T161*$E161/100,"")))</f>
        <v/>
      </c>
      <c r="AL161" s="77">
        <f>IF(AL$13="","",IF($B161="","",IFERROR(U161*$E161/100,"")))</f>
        <v/>
      </c>
      <c r="AN161" s="77">
        <f>IF($B161="","",SUMIF($F$13:$U$13,"&lt;="&amp;Sector!$D$51,$F161:$U161))</f>
        <v/>
      </c>
      <c r="AO161" s="77">
        <f>IF($B161="","",SUMIF($W$13:$AL$13,"&lt;="&amp;Sector!$D$51,$W161:$AL161))</f>
        <v/>
      </c>
      <c r="AQ161" s="163">
        <f>IF(AQ$13="","",IF($B161="","",IFERROR($C161*$D161*SUMPRODUCT(('Dvd Calendar'!$E$1603:$CZ$1603&gt;AQ$12)*('Dvd Calendar'!$E$1603:$CZ$1603&lt;=AQ$13)*'Dvd Calendar'!$E$1606:$CZ$1606*(('Dvd Calendar'!$E$1608:$CZ$1608='Field Check'!$C$56)*('Field Check'!$C$56&lt;&gt;"")+('Dvd Calendar'!$E$1608:$CZ$1608='Field Check'!$C$57)*('Field Check'!$C$57&lt;&gt;"")))/'AS51'!$B$3,"")))</f>
        <v/>
      </c>
      <c r="AR161" s="163">
        <f>IF(AR$13="","",IF($B161="","",IFERROR($C161*$D161*SUMPRODUCT(('Dvd Calendar'!$E$1603:$CZ$1603&gt;AR$12)*('Dvd Calendar'!$E$1603:$CZ$1603&lt;=AR$13)*'Dvd Calendar'!$E$1606:$CZ$1606*(('Dvd Calendar'!$E$1608:$CZ$1608='Field Check'!$C$56)*('Field Check'!$C$56&lt;&gt;"")+('Dvd Calendar'!$E$1608:$CZ$1608='Field Check'!$C$57)*('Field Check'!$C$57&lt;&gt;"")))/'AS51'!$B$3,"")))</f>
        <v/>
      </c>
      <c r="AS161" s="163">
        <f>IF(AS$13="","",IF($B161="","",IFERROR($C161*$D161*SUMPRODUCT(('Dvd Calendar'!$E$1603:$CZ$1603&gt;AS$12)*('Dvd Calendar'!$E$1603:$CZ$1603&lt;=AS$13)*'Dvd Calendar'!$E$1606:$CZ$1606*(('Dvd Calendar'!$E$1608:$CZ$1608='Field Check'!$C$56)*('Field Check'!$C$56&lt;&gt;"")+('Dvd Calendar'!$E$1608:$CZ$1608='Field Check'!$C$57)*('Field Check'!$C$57&lt;&gt;"")))/'AS51'!$B$3,"")))</f>
        <v/>
      </c>
      <c r="AT161" s="163">
        <f>IF(AT$13="","",IF($B161="","",IFERROR($C161*$D161*SUMPRODUCT(('Dvd Calendar'!$E$1603:$CZ$1603&gt;AT$12)*('Dvd Calendar'!$E$1603:$CZ$1603&lt;=AT$13)*'Dvd Calendar'!$E$1606:$CZ$1606*(('Dvd Calendar'!$E$1608:$CZ$1608='Field Check'!$C$56)*('Field Check'!$C$56&lt;&gt;"")+('Dvd Calendar'!$E$1608:$CZ$1608='Field Check'!$C$57)*('Field Check'!$C$57&lt;&gt;"")))/'AS51'!$B$3,"")))</f>
        <v/>
      </c>
      <c r="AU161" s="163">
        <f>IF(AU$13="","",IF($B161="","",IFERROR($C161*$D161*SUMPRODUCT(('Dvd Calendar'!$E$1603:$CZ$1603&gt;AU$12)*('Dvd Calendar'!$E$1603:$CZ$1603&lt;=AU$13)*'Dvd Calendar'!$E$1606:$CZ$1606*(('Dvd Calendar'!$E$1608:$CZ$1608='Field Check'!$C$56)*('Field Check'!$C$56&lt;&gt;"")+('Dvd Calendar'!$E$1608:$CZ$1608='Field Check'!$C$57)*('Field Check'!$C$57&lt;&gt;"")))/'AS51'!$B$3,"")))</f>
        <v/>
      </c>
      <c r="AV161" s="163">
        <f>IF(AV$13="","",IF($B161="","",IFERROR($C161*$D161*SUMPRODUCT(('Dvd Calendar'!$E$1603:$CZ$1603&gt;AV$12)*('Dvd Calendar'!$E$1603:$CZ$1603&lt;=AV$13)*'Dvd Calendar'!$E$1606:$CZ$1606*(('Dvd Calendar'!$E$1608:$CZ$1608='Field Check'!$C$56)*('Field Check'!$C$56&lt;&gt;"")+('Dvd Calendar'!$E$1608:$CZ$1608='Field Check'!$C$57)*('Field Check'!$C$57&lt;&gt;"")))/'AS51'!$B$3,"")))</f>
        <v/>
      </c>
      <c r="AW161" s="163">
        <f>IF(AW$13="","",IF($B161="","",IFERROR($C161*$D161*SUMPRODUCT(('Dvd Calendar'!$E$1603:$CZ$1603&gt;AW$12)*('Dvd Calendar'!$E$1603:$CZ$1603&lt;=AW$13)*'Dvd Calendar'!$E$1606:$CZ$1606*(('Dvd Calendar'!$E$1608:$CZ$1608='Field Check'!$C$56)*('Field Check'!$C$56&lt;&gt;"")+('Dvd Calendar'!$E$1608:$CZ$1608='Field Check'!$C$57)*('Field Check'!$C$57&lt;&gt;"")))/'AS51'!$B$3,"")))</f>
        <v/>
      </c>
      <c r="AX161" s="163">
        <f>IF(AX$13="","",IF($B161="","",IFERROR($C161*$D161*SUMPRODUCT(('Dvd Calendar'!$E$1603:$CZ$1603&gt;AX$12)*('Dvd Calendar'!$E$1603:$CZ$1603&lt;=AX$13)*'Dvd Calendar'!$E$1606:$CZ$1606*(('Dvd Calendar'!$E$1608:$CZ$1608='Field Check'!$C$56)*('Field Check'!$C$56&lt;&gt;"")+('Dvd Calendar'!$E$1608:$CZ$1608='Field Check'!$C$57)*('Field Check'!$C$57&lt;&gt;"")))/'AS51'!$B$3,"")))</f>
        <v/>
      </c>
      <c r="AY161" s="163">
        <f>IF(AY$13="","",IF($B161="","",IFERROR($C161*$D161*SUMPRODUCT(('Dvd Calendar'!$E$1603:$CZ$1603&gt;AY$12)*('Dvd Calendar'!$E$1603:$CZ$1603&lt;=AY$13)*'Dvd Calendar'!$E$1606:$CZ$1606*(('Dvd Calendar'!$E$1608:$CZ$1608='Field Check'!$C$56)*('Field Check'!$C$56&lt;&gt;"")+('Dvd Calendar'!$E$1608:$CZ$1608='Field Check'!$C$57)*('Field Check'!$C$57&lt;&gt;"")))/'AS51'!$B$3,"")))</f>
        <v/>
      </c>
      <c r="AZ161" s="163">
        <f>IF(AZ$13="","",IF($B161="","",IFERROR($C161*$D161*SUMPRODUCT(('Dvd Calendar'!$E$1603:$CZ$1603&gt;AZ$12)*('Dvd Calendar'!$E$1603:$CZ$1603&lt;=AZ$13)*'Dvd Calendar'!$E$1606:$CZ$1606*(('Dvd Calendar'!$E$1608:$CZ$1608='Field Check'!$C$56)*('Field Check'!$C$56&lt;&gt;"")+('Dvd Calendar'!$E$1608:$CZ$1608='Field Check'!$C$57)*('Field Check'!$C$57&lt;&gt;"")))/'AS51'!$B$3,"")))</f>
        <v/>
      </c>
      <c r="BA161" s="163">
        <f>IF(BA$13="","",IF($B161="","",IFERROR($C161*$D161*SUMPRODUCT(('Dvd Calendar'!$E$1603:$CZ$1603&gt;BA$12)*('Dvd Calendar'!$E$1603:$CZ$1603&lt;=BA$13)*'Dvd Calendar'!$E$1606:$CZ$1606*(('Dvd Calendar'!$E$1608:$CZ$1608='Field Check'!$C$56)*('Field Check'!$C$56&lt;&gt;"")+('Dvd Calendar'!$E$1608:$CZ$1608='Field Check'!$C$57)*('Field Check'!$C$57&lt;&gt;"")))/'AS51'!$B$3,"")))</f>
        <v/>
      </c>
      <c r="BB161" s="163">
        <f>IF(BB$13="","",IF($B161="","",IFERROR($C161*$D161*SUMPRODUCT(('Dvd Calendar'!$E$1603:$CZ$1603&gt;BB$12)*('Dvd Calendar'!$E$1603:$CZ$1603&lt;=BB$13)*'Dvd Calendar'!$E$1606:$CZ$1606*(('Dvd Calendar'!$E$1608:$CZ$1608='Field Check'!$C$56)*('Field Check'!$C$56&lt;&gt;"")+('Dvd Calendar'!$E$1608:$CZ$1608='Field Check'!$C$57)*('Field Check'!$C$57&lt;&gt;"")))/'AS51'!$B$3,"")))</f>
        <v/>
      </c>
      <c r="BC161" s="163">
        <f>IF(BC$13="","",IF($B161="","",IFERROR($C161*$D161*SUMPRODUCT(('Dvd Calendar'!$E$1603:$CZ$1603&gt;BC$12)*('Dvd Calendar'!$E$1603:$CZ$1603&lt;=BC$13)*'Dvd Calendar'!$E$1606:$CZ$1606*(('Dvd Calendar'!$E$1608:$CZ$1608='Field Check'!$C$56)*('Field Check'!$C$56&lt;&gt;"")+('Dvd Calendar'!$E$1608:$CZ$1608='Field Check'!$C$57)*('Field Check'!$C$57&lt;&gt;"")))/'AS51'!$B$3,"")))</f>
        <v/>
      </c>
      <c r="BD161" s="163">
        <f>IF(BD$13="","",IF($B161="","",IFERROR($C161*$D161*SUMPRODUCT(('Dvd Calendar'!$E$1603:$CZ$1603&gt;BD$12)*('Dvd Calendar'!$E$1603:$CZ$1603&lt;=BD$13)*'Dvd Calendar'!$E$1606:$CZ$1606*(('Dvd Calendar'!$E$1608:$CZ$1608='Field Check'!$C$56)*('Field Check'!$C$56&lt;&gt;"")+('Dvd Calendar'!$E$1608:$CZ$1608='Field Check'!$C$57)*('Field Check'!$C$57&lt;&gt;"")))/'AS51'!$B$3,"")))</f>
        <v/>
      </c>
      <c r="BE161" s="163">
        <f>IF(BE$13="","",IF($B161="","",IFERROR($C161*$D161*SUMPRODUCT(('Dvd Calendar'!$E$1603:$CZ$1603&gt;BE$12)*('Dvd Calendar'!$E$1603:$CZ$1603&lt;=BE$13)*'Dvd Calendar'!$E$1606:$CZ$1606*(('Dvd Calendar'!$E$1608:$CZ$1608='Field Check'!$C$56)*('Field Check'!$C$56&lt;&gt;"")+('Dvd Calendar'!$E$1608:$CZ$1608='Field Check'!$C$57)*('Field Check'!$C$57&lt;&gt;"")))/'AS51'!$B$3,"")))</f>
        <v/>
      </c>
      <c r="BF161" s="163">
        <f>IF(BF$13="","",IF($B161="","",IFERROR($C161*$D161*SUMPRODUCT(('Dvd Calendar'!$E$1603:$CZ$1603&gt;BF$12)*('Dvd Calendar'!$E$1603:$CZ$1603&lt;=BF$13)*'Dvd Calendar'!$E$1606:$CZ$1606*(('Dvd Calendar'!$E$1608:$CZ$1608='Field Check'!$C$56)*('Field Check'!$C$56&lt;&gt;"")+('Dvd Calendar'!$E$1608:$CZ$1608='Field Check'!$C$57)*('Field Check'!$C$57&lt;&gt;"")))/'AS51'!$B$3,"")))</f>
        <v/>
      </c>
      <c r="BH161" s="163">
        <f>IF(BH$13="","",IF($B161="","",IFERROR(AQ161*$E161/100,"")))</f>
        <v/>
      </c>
      <c r="BI161" s="163">
        <f>IF(BI$13="","",IF($B161="","",IFERROR(AR161*$E161/100,"")))</f>
        <v/>
      </c>
      <c r="BJ161" s="163">
        <f>IF(BJ$13="","",IF($B161="","",IFERROR(AS161*$E161/100,"")))</f>
        <v/>
      </c>
      <c r="BK161" s="163">
        <f>IF(BK$13="","",IF($B161="","",IFERROR(AT161*$E161/100,"")))</f>
        <v/>
      </c>
      <c r="BL161" s="163">
        <f>IF(BL$13="","",IF($B161="","",IFERROR(AU161*$E161/100,"")))</f>
        <v/>
      </c>
      <c r="BM161" s="163">
        <f>IF(BM$13="","",IF($B161="","",IFERROR(AV161*$E161/100,"")))</f>
        <v/>
      </c>
      <c r="BN161" s="163">
        <f>IF(BN$13="","",IF($B161="","",IFERROR(AW161*$E161/100,"")))</f>
        <v/>
      </c>
      <c r="BO161" s="163">
        <f>IF(BO$13="","",IF($B161="","",IFERROR(AX161*$E161/100,"")))</f>
        <v/>
      </c>
      <c r="BP161" s="163">
        <f>IF(BP$13="","",IF($B161="","",IFERROR(AY161*$E161/100,"")))</f>
        <v/>
      </c>
      <c r="BQ161" s="163">
        <f>IF(BQ$13="","",IF($B161="","",IFERROR(AZ161*$E161/100,"")))</f>
        <v/>
      </c>
      <c r="BR161" s="163">
        <f>IF(BR$13="","",IF($B161="","",IFERROR(BA161*$E161/100,"")))</f>
        <v/>
      </c>
      <c r="BS161" s="163">
        <f>IF(BS$13="","",IF($B161="","",IFERROR(BB161*$E161/100,"")))</f>
        <v/>
      </c>
      <c r="BT161" s="163">
        <f>IF(BT$13="","",IF($B161="","",IFERROR(BC161*$E161/100,"")))</f>
        <v/>
      </c>
      <c r="BU161" s="163">
        <f>IF(BU$13="","",IF($B161="","",IFERROR(BD161*$E161/100,"")))</f>
        <v/>
      </c>
      <c r="BV161" s="163">
        <f>IF(BV$13="","",IF($B161="","",IFERROR(BE161*$E161/100,"")))</f>
        <v/>
      </c>
      <c r="BW161" s="163">
        <f>IF(BW$13="","",IF($B161="","",IFERROR(BF161*$E161/100,"")))</f>
        <v/>
      </c>
    </row>
    <row r="162">
      <c r="B162" s="126">
        <f>IF('AS51'!$C$152="","",'AS51'!$C$152)</f>
        <v/>
      </c>
      <c r="C162" s="74">
        <f>IF('AS51'!$B$152="","",'AS51'!$B$152)</f>
        <v/>
      </c>
      <c r="D162" s="75">
        <f>IFERROR('AS51'!$Q$152,1)</f>
        <v/>
      </c>
      <c r="E162" s="76">
        <f>IF($B162="","",IF(ISNUMBER('AS51'!$I$152),'AS51'!$I$152,'Index Summary'!$C$7))</f>
        <v/>
      </c>
      <c r="F162" s="77">
        <f>IF(F$13="","",IF($B162="","",IFERROR($C162*$D162*IF((Override!$C$4="ON")*(COUNTIFS(Override!$B$11:$B$40,$B162,Override!$D$11:$D$40,1,Override!$E$11:$E$40,"&gt;=0")-COUNTIFS(Override!$B$11:$B$40,$B162,Override!$D$11:$D$40,1,Override!$E$11:$E$40,"&gt;=0",Override!$C$11:$C$40,"MXAU"))&gt;0,SUMIFS(Override!$E$11:$E$40,Override!$B$11:$B$40,$B162,Override!$D$11:$D$40,1)-SUMIFS(Override!$E$11:$E$40,Override!$B$11:$B$40,$B162,Override!$D$11:$D$40,1,Override!$C$11:$C$40,"MXAU"),Override!$C$197)/'AS51'!$B$3,"")))</f>
        <v/>
      </c>
      <c r="G162" s="77">
        <f>IF(G$13="","",IF($B162="","",IFERROR($C162*$D162*IF((Override!$C$4="ON")*(COUNTIFS(Override!$B$11:$B$40,$B162,Override!$D$11:$D$40,2,Override!$E$11:$E$40,"&gt;=0")-COUNTIFS(Override!$B$11:$B$40,$B162,Override!$D$11:$D$40,2,Override!$E$11:$E$40,"&gt;=0",Override!$C$11:$C$40,"MXAU"))&gt;0,SUMIFS(Override!$E$11:$E$40,Override!$B$11:$B$40,$B162,Override!$D$11:$D$40,2)-SUMIFS(Override!$E$11:$E$40,Override!$B$11:$B$40,$B162,Override!$D$11:$D$40,2,Override!$C$11:$C$40,"MXAU"),Override!$D$197)/'AS51'!$B$3,"")))</f>
        <v/>
      </c>
      <c r="H162" s="77">
        <f>IF(H$13="","",IF($B162="","",IFERROR($C162*$D162*IF((Override!$C$4="ON")*(COUNTIFS(Override!$B$11:$B$40,$B162,Override!$D$11:$D$40,3,Override!$E$11:$E$40,"&gt;=0")-COUNTIFS(Override!$B$11:$B$40,$B162,Override!$D$11:$D$40,3,Override!$E$11:$E$40,"&gt;=0",Override!$C$11:$C$40,"MXAU"))&gt;0,SUMIFS(Override!$E$11:$E$40,Override!$B$11:$B$40,$B162,Override!$D$11:$D$40,3)-SUMIFS(Override!$E$11:$E$40,Override!$B$11:$B$40,$B162,Override!$D$11:$D$40,3,Override!$C$11:$C$40,"MXAU"),Override!$E$197)/'AS51'!$B$3,"")))</f>
        <v/>
      </c>
      <c r="I162" s="77">
        <f>IF(I$13="","",IF($B162="","",IFERROR($C162*$D162*IF((Override!$C$4="ON")*(COUNTIFS(Override!$B$11:$B$40,$B162,Override!$D$11:$D$40,4,Override!$E$11:$E$40,"&gt;=0")-COUNTIFS(Override!$B$11:$B$40,$B162,Override!$D$11:$D$40,4,Override!$E$11:$E$40,"&gt;=0",Override!$C$11:$C$40,"MXAU"))&gt;0,SUMIFS(Override!$E$11:$E$40,Override!$B$11:$B$40,$B162,Override!$D$11:$D$40,4)-SUMIFS(Override!$E$11:$E$40,Override!$B$11:$B$40,$B162,Override!$D$11:$D$40,4,Override!$C$11:$C$40,"MXAU"),Override!$F$197)/'AS51'!$B$3,"")))</f>
        <v/>
      </c>
      <c r="J162" s="77">
        <f>IF(J$13="","",IF($B162="","",IFERROR($C162*$D162*IF((Override!$C$4="ON")*(COUNTIFS(Override!$B$11:$B$40,$B162,Override!$D$11:$D$40,5,Override!$E$11:$E$40,"&gt;=0")-COUNTIFS(Override!$B$11:$B$40,$B162,Override!$D$11:$D$40,5,Override!$E$11:$E$40,"&gt;=0",Override!$C$11:$C$40,"MXAU"))&gt;0,SUMIFS(Override!$E$11:$E$40,Override!$B$11:$B$40,$B162,Override!$D$11:$D$40,5)-SUMIFS(Override!$E$11:$E$40,Override!$B$11:$B$40,$B162,Override!$D$11:$D$40,5,Override!$C$11:$C$40,"MXAU"),Override!$G$197)/'AS51'!$B$3,"")))</f>
        <v/>
      </c>
      <c r="K162" s="77">
        <f>IF(K$13="","",IF($B162="","",IFERROR($C162*$D162*IF((Override!$C$4="ON")*(COUNTIFS(Override!$B$11:$B$40,$B162,Override!$D$11:$D$40,6,Override!$E$11:$E$40,"&gt;=0")-COUNTIFS(Override!$B$11:$B$40,$B162,Override!$D$11:$D$40,6,Override!$E$11:$E$40,"&gt;=0",Override!$C$11:$C$40,"MXAU"))&gt;0,SUMIFS(Override!$E$11:$E$40,Override!$B$11:$B$40,$B162,Override!$D$11:$D$40,6)-SUMIFS(Override!$E$11:$E$40,Override!$B$11:$B$40,$B162,Override!$D$11:$D$40,6,Override!$C$11:$C$40,"MXAU"),Override!$H$197)/'AS51'!$B$3,"")))</f>
        <v/>
      </c>
      <c r="L162" s="77">
        <f>IF(L$13="","",IF($B162="","",IFERROR($C162*$D162*IF((Override!$C$4="ON")*(COUNTIFS(Override!$B$11:$B$40,$B162,Override!$D$11:$D$40,7,Override!$E$11:$E$40,"&gt;=0")-COUNTIFS(Override!$B$11:$B$40,$B162,Override!$D$11:$D$40,7,Override!$E$11:$E$40,"&gt;=0",Override!$C$11:$C$40,"MXAU"))&gt;0,SUMIFS(Override!$E$11:$E$40,Override!$B$11:$B$40,$B162,Override!$D$11:$D$40,7)-SUMIFS(Override!$E$11:$E$40,Override!$B$11:$B$40,$B162,Override!$D$11:$D$40,7,Override!$C$11:$C$40,"MXAU"),Override!$I$197)/'AS51'!$B$3,"")))</f>
        <v/>
      </c>
      <c r="M162" s="77">
        <f>IF(M$13="","",IF($B162="","",IFERROR($C162*$D162*IF((Override!$C$4="ON")*(COUNTIFS(Override!$B$11:$B$40,$B162,Override!$D$11:$D$40,8,Override!$E$11:$E$40,"&gt;=0")-COUNTIFS(Override!$B$11:$B$40,$B162,Override!$D$11:$D$40,8,Override!$E$11:$E$40,"&gt;=0",Override!$C$11:$C$40,"MXAU"))&gt;0,SUMIFS(Override!$E$11:$E$40,Override!$B$11:$B$40,$B162,Override!$D$11:$D$40,8)-SUMIFS(Override!$E$11:$E$40,Override!$B$11:$B$40,$B162,Override!$D$11:$D$40,8,Override!$C$11:$C$40,"MXAU"),Override!$J$197)/'AS51'!$B$3,"")))</f>
        <v/>
      </c>
      <c r="N162" s="77">
        <f>IF(N$13="","",IF($B162="","",IFERROR($C162*$D162*IF((Override!$C$4="ON")*(COUNTIFS(Override!$B$11:$B$40,$B162,Override!$D$11:$D$40,9,Override!$E$11:$E$40,"&gt;=0")-COUNTIFS(Override!$B$11:$B$40,$B162,Override!$D$11:$D$40,9,Override!$E$11:$E$40,"&gt;=0",Override!$C$11:$C$40,"MXAU"))&gt;0,SUMIFS(Override!$E$11:$E$40,Override!$B$11:$B$40,$B162,Override!$D$11:$D$40,9)-SUMIFS(Override!$E$11:$E$40,Override!$B$11:$B$40,$B162,Override!$D$11:$D$40,9,Override!$C$11:$C$40,"MXAU"),Override!$K$197)/'AS51'!$B$3,"")))</f>
        <v/>
      </c>
      <c r="O162" s="77">
        <f>IF(O$13="","",IF($B162="","",IFERROR($C162*$D162*IF((Override!$C$4="ON")*(COUNTIFS(Override!$B$11:$B$40,$B162,Override!$D$11:$D$40,10,Override!$E$11:$E$40,"&gt;=0")-COUNTIFS(Override!$B$11:$B$40,$B162,Override!$D$11:$D$40,10,Override!$E$11:$E$40,"&gt;=0",Override!$C$11:$C$40,"MXAU"))&gt;0,SUMIFS(Override!$E$11:$E$40,Override!$B$11:$B$40,$B162,Override!$D$11:$D$40,10)-SUMIFS(Override!$E$11:$E$40,Override!$B$11:$B$40,$B162,Override!$D$11:$D$40,10,Override!$C$11:$C$40,"MXAU"),Override!$L$197)/'AS51'!$B$3,"")))</f>
        <v/>
      </c>
      <c r="P162" s="77">
        <f>IF(P$13="","",IF($B162="","",IFERROR($C162*$D162*IF((Override!$C$4="ON")*(COUNTIFS(Override!$B$11:$B$40,$B162,Override!$D$11:$D$40,11,Override!$E$11:$E$40,"&gt;=0")-COUNTIFS(Override!$B$11:$B$40,$B162,Override!$D$11:$D$40,11,Override!$E$11:$E$40,"&gt;=0",Override!$C$11:$C$40,"MXAU"))&gt;0,SUMIFS(Override!$E$11:$E$40,Override!$B$11:$B$40,$B162,Override!$D$11:$D$40,11)-SUMIFS(Override!$E$11:$E$40,Override!$B$11:$B$40,$B162,Override!$D$11:$D$40,11,Override!$C$11:$C$40,"MXAU"),Override!$M$197)/'AS51'!$B$3,"")))</f>
        <v/>
      </c>
      <c r="Q162" s="77">
        <f>IF(Q$13="","",IF($B162="","",IFERROR($C162*$D162*IF((Override!$C$4="ON")*(COUNTIFS(Override!$B$11:$B$40,$B162,Override!$D$11:$D$40,12,Override!$E$11:$E$40,"&gt;=0")-COUNTIFS(Override!$B$11:$B$40,$B162,Override!$D$11:$D$40,12,Override!$E$11:$E$40,"&gt;=0",Override!$C$11:$C$40,"MXAU"))&gt;0,SUMIFS(Override!$E$11:$E$40,Override!$B$11:$B$40,$B162,Override!$D$11:$D$40,12)-SUMIFS(Override!$E$11:$E$40,Override!$B$11:$B$40,$B162,Override!$D$11:$D$40,12,Override!$C$11:$C$40,"MXAU"),Override!$N$197)/'AS51'!$B$3,"")))</f>
        <v/>
      </c>
      <c r="R162" s="77">
        <f>IF(R$13="","",IF($B162="","",IFERROR($C162*$D162*IF((Override!$C$4="ON")*(COUNTIFS(Override!$B$11:$B$40,$B162,Override!$D$11:$D$40,13,Override!$E$11:$E$40,"&gt;=0")-COUNTIFS(Override!$B$11:$B$40,$B162,Override!$D$11:$D$40,13,Override!$E$11:$E$40,"&gt;=0",Override!$C$11:$C$40,"MXAU"))&gt;0,SUMIFS(Override!$E$11:$E$40,Override!$B$11:$B$40,$B162,Override!$D$11:$D$40,13)-SUMIFS(Override!$E$11:$E$40,Override!$B$11:$B$40,$B162,Override!$D$11:$D$40,13,Override!$C$11:$C$40,"MXAU"),Override!$O$197)/'AS51'!$B$3,"")))</f>
        <v/>
      </c>
      <c r="S162" s="77">
        <f>IF(S$13="","",IF($B162="","",IFERROR($C162*$D162*IF((Override!$C$4="ON")*(COUNTIFS(Override!$B$11:$B$40,$B162,Override!$D$11:$D$40,14,Override!$E$11:$E$40,"&gt;=0")-COUNTIFS(Override!$B$11:$B$40,$B162,Override!$D$11:$D$40,14,Override!$E$11:$E$40,"&gt;=0",Override!$C$11:$C$40,"MXAU"))&gt;0,SUMIFS(Override!$E$11:$E$40,Override!$B$11:$B$40,$B162,Override!$D$11:$D$40,14)-SUMIFS(Override!$E$11:$E$40,Override!$B$11:$B$40,$B162,Override!$D$11:$D$40,14,Override!$C$11:$C$40,"MXAU"),Override!$P$197)/'AS51'!$B$3,"")))</f>
        <v/>
      </c>
      <c r="T162" s="77">
        <f>IF(T$13="","",IF($B162="","",IFERROR($C162*$D162*IF((Override!$C$4="ON")*(COUNTIFS(Override!$B$11:$B$40,$B162,Override!$D$11:$D$40,15,Override!$E$11:$E$40,"&gt;=0")-COUNTIFS(Override!$B$11:$B$40,$B162,Override!$D$11:$D$40,15,Override!$E$11:$E$40,"&gt;=0",Override!$C$11:$C$40,"MXAU"))&gt;0,SUMIFS(Override!$E$11:$E$40,Override!$B$11:$B$40,$B162,Override!$D$11:$D$40,15)-SUMIFS(Override!$E$11:$E$40,Override!$B$11:$B$40,$B162,Override!$D$11:$D$40,15,Override!$C$11:$C$40,"MXAU"),Override!$Q$197)/'AS51'!$B$3,"")))</f>
        <v/>
      </c>
      <c r="U162" s="77">
        <f>IF(U$13="","",IF($B162="","",IFERROR($C162*$D162*IF((Override!$C$4="ON")*(COUNTIFS(Override!$B$11:$B$40,$B162,Override!$D$11:$D$40,16,Override!$E$11:$E$40,"&gt;=0")-COUNTIFS(Override!$B$11:$B$40,$B162,Override!$D$11:$D$40,16,Override!$E$11:$E$40,"&gt;=0",Override!$C$11:$C$40,"MXAU"))&gt;0,SUMIFS(Override!$E$11:$E$40,Override!$B$11:$B$40,$B162,Override!$D$11:$D$40,16)-SUMIFS(Override!$E$11:$E$40,Override!$B$11:$B$40,$B162,Override!$D$11:$D$40,16,Override!$C$11:$C$40,"MXAU"),Override!$R$197)/'AS51'!$B$3,"")))</f>
        <v/>
      </c>
      <c r="W162" s="77">
        <f>IF(W$13="","",IF($B162="","",IFERROR(F162*$E162/100,"")))</f>
        <v/>
      </c>
      <c r="X162" s="77">
        <f>IF(X$13="","",IF($B162="","",IFERROR(G162*$E162/100,"")))</f>
        <v/>
      </c>
      <c r="Y162" s="77">
        <f>IF(Y$13="","",IF($B162="","",IFERROR(H162*$E162/100,"")))</f>
        <v/>
      </c>
      <c r="Z162" s="77">
        <f>IF(Z$13="","",IF($B162="","",IFERROR(I162*$E162/100,"")))</f>
        <v/>
      </c>
      <c r="AA162" s="77">
        <f>IF(AA$13="","",IF($B162="","",IFERROR(J162*$E162/100,"")))</f>
        <v/>
      </c>
      <c r="AB162" s="77">
        <f>IF(AB$13="","",IF($B162="","",IFERROR(K162*$E162/100,"")))</f>
        <v/>
      </c>
      <c r="AC162" s="77">
        <f>IF(AC$13="","",IF($B162="","",IFERROR(L162*$E162/100,"")))</f>
        <v/>
      </c>
      <c r="AD162" s="77">
        <f>IF(AD$13="","",IF($B162="","",IFERROR(M162*$E162/100,"")))</f>
        <v/>
      </c>
      <c r="AE162" s="77">
        <f>IF(AE$13="","",IF($B162="","",IFERROR(N162*$E162/100,"")))</f>
        <v/>
      </c>
      <c r="AF162" s="77">
        <f>IF(AF$13="","",IF($B162="","",IFERROR(O162*$E162/100,"")))</f>
        <v/>
      </c>
      <c r="AG162" s="77">
        <f>IF(AG$13="","",IF($B162="","",IFERROR(P162*$E162/100,"")))</f>
        <v/>
      </c>
      <c r="AH162" s="77">
        <f>IF(AH$13="","",IF($B162="","",IFERROR(Q162*$E162/100,"")))</f>
        <v/>
      </c>
      <c r="AI162" s="77">
        <f>IF(AI$13="","",IF($B162="","",IFERROR(R162*$E162/100,"")))</f>
        <v/>
      </c>
      <c r="AJ162" s="77">
        <f>IF(AJ$13="","",IF($B162="","",IFERROR(S162*$E162/100,"")))</f>
        <v/>
      </c>
      <c r="AK162" s="77">
        <f>IF(AK$13="","",IF($B162="","",IFERROR(T162*$E162/100,"")))</f>
        <v/>
      </c>
      <c r="AL162" s="77">
        <f>IF(AL$13="","",IF($B162="","",IFERROR(U162*$E162/100,"")))</f>
        <v/>
      </c>
      <c r="AN162" s="77">
        <f>IF($B162="","",SUMIF($F$13:$U$13,"&lt;="&amp;Sector!$D$51,$F162:$U162))</f>
        <v/>
      </c>
      <c r="AO162" s="77">
        <f>IF($B162="","",SUMIF($W$13:$AL$13,"&lt;="&amp;Sector!$D$51,$W162:$AL162))</f>
        <v/>
      </c>
      <c r="AQ162" s="163">
        <f>IF(AQ$13="","",IF($B162="","",IFERROR($C162*$D162*SUMPRODUCT(('Dvd Calendar'!$E$1614:$CZ$1614&gt;AQ$12)*('Dvd Calendar'!$E$1614:$CZ$1614&lt;=AQ$13)*'Dvd Calendar'!$E$1617:$CZ$1617*(('Dvd Calendar'!$E$1619:$CZ$1619='Field Check'!$C$56)*('Field Check'!$C$56&lt;&gt;"")+('Dvd Calendar'!$E$1619:$CZ$1619='Field Check'!$C$57)*('Field Check'!$C$57&lt;&gt;"")))/'AS51'!$B$3,"")))</f>
        <v/>
      </c>
      <c r="AR162" s="163">
        <f>IF(AR$13="","",IF($B162="","",IFERROR($C162*$D162*SUMPRODUCT(('Dvd Calendar'!$E$1614:$CZ$1614&gt;AR$12)*('Dvd Calendar'!$E$1614:$CZ$1614&lt;=AR$13)*'Dvd Calendar'!$E$1617:$CZ$1617*(('Dvd Calendar'!$E$1619:$CZ$1619='Field Check'!$C$56)*('Field Check'!$C$56&lt;&gt;"")+('Dvd Calendar'!$E$1619:$CZ$1619='Field Check'!$C$57)*('Field Check'!$C$57&lt;&gt;"")))/'AS51'!$B$3,"")))</f>
        <v/>
      </c>
      <c r="AS162" s="163">
        <f>IF(AS$13="","",IF($B162="","",IFERROR($C162*$D162*SUMPRODUCT(('Dvd Calendar'!$E$1614:$CZ$1614&gt;AS$12)*('Dvd Calendar'!$E$1614:$CZ$1614&lt;=AS$13)*'Dvd Calendar'!$E$1617:$CZ$1617*(('Dvd Calendar'!$E$1619:$CZ$1619='Field Check'!$C$56)*('Field Check'!$C$56&lt;&gt;"")+('Dvd Calendar'!$E$1619:$CZ$1619='Field Check'!$C$57)*('Field Check'!$C$57&lt;&gt;"")))/'AS51'!$B$3,"")))</f>
        <v/>
      </c>
      <c r="AT162" s="163">
        <f>IF(AT$13="","",IF($B162="","",IFERROR($C162*$D162*SUMPRODUCT(('Dvd Calendar'!$E$1614:$CZ$1614&gt;AT$12)*('Dvd Calendar'!$E$1614:$CZ$1614&lt;=AT$13)*'Dvd Calendar'!$E$1617:$CZ$1617*(('Dvd Calendar'!$E$1619:$CZ$1619='Field Check'!$C$56)*('Field Check'!$C$56&lt;&gt;"")+('Dvd Calendar'!$E$1619:$CZ$1619='Field Check'!$C$57)*('Field Check'!$C$57&lt;&gt;"")))/'AS51'!$B$3,"")))</f>
        <v/>
      </c>
      <c r="AU162" s="163">
        <f>IF(AU$13="","",IF($B162="","",IFERROR($C162*$D162*SUMPRODUCT(('Dvd Calendar'!$E$1614:$CZ$1614&gt;AU$12)*('Dvd Calendar'!$E$1614:$CZ$1614&lt;=AU$13)*'Dvd Calendar'!$E$1617:$CZ$1617*(('Dvd Calendar'!$E$1619:$CZ$1619='Field Check'!$C$56)*('Field Check'!$C$56&lt;&gt;"")+('Dvd Calendar'!$E$1619:$CZ$1619='Field Check'!$C$57)*('Field Check'!$C$57&lt;&gt;"")))/'AS51'!$B$3,"")))</f>
        <v/>
      </c>
      <c r="AV162" s="163">
        <f>IF(AV$13="","",IF($B162="","",IFERROR($C162*$D162*SUMPRODUCT(('Dvd Calendar'!$E$1614:$CZ$1614&gt;AV$12)*('Dvd Calendar'!$E$1614:$CZ$1614&lt;=AV$13)*'Dvd Calendar'!$E$1617:$CZ$1617*(('Dvd Calendar'!$E$1619:$CZ$1619='Field Check'!$C$56)*('Field Check'!$C$56&lt;&gt;"")+('Dvd Calendar'!$E$1619:$CZ$1619='Field Check'!$C$57)*('Field Check'!$C$57&lt;&gt;"")))/'AS51'!$B$3,"")))</f>
        <v/>
      </c>
      <c r="AW162" s="163">
        <f>IF(AW$13="","",IF($B162="","",IFERROR($C162*$D162*SUMPRODUCT(('Dvd Calendar'!$E$1614:$CZ$1614&gt;AW$12)*('Dvd Calendar'!$E$1614:$CZ$1614&lt;=AW$13)*'Dvd Calendar'!$E$1617:$CZ$1617*(('Dvd Calendar'!$E$1619:$CZ$1619='Field Check'!$C$56)*('Field Check'!$C$56&lt;&gt;"")+('Dvd Calendar'!$E$1619:$CZ$1619='Field Check'!$C$57)*('Field Check'!$C$57&lt;&gt;"")))/'AS51'!$B$3,"")))</f>
        <v/>
      </c>
      <c r="AX162" s="163">
        <f>IF(AX$13="","",IF($B162="","",IFERROR($C162*$D162*SUMPRODUCT(('Dvd Calendar'!$E$1614:$CZ$1614&gt;AX$12)*('Dvd Calendar'!$E$1614:$CZ$1614&lt;=AX$13)*'Dvd Calendar'!$E$1617:$CZ$1617*(('Dvd Calendar'!$E$1619:$CZ$1619='Field Check'!$C$56)*('Field Check'!$C$56&lt;&gt;"")+('Dvd Calendar'!$E$1619:$CZ$1619='Field Check'!$C$57)*('Field Check'!$C$57&lt;&gt;"")))/'AS51'!$B$3,"")))</f>
        <v/>
      </c>
      <c r="AY162" s="163">
        <f>IF(AY$13="","",IF($B162="","",IFERROR($C162*$D162*SUMPRODUCT(('Dvd Calendar'!$E$1614:$CZ$1614&gt;AY$12)*('Dvd Calendar'!$E$1614:$CZ$1614&lt;=AY$13)*'Dvd Calendar'!$E$1617:$CZ$1617*(('Dvd Calendar'!$E$1619:$CZ$1619='Field Check'!$C$56)*('Field Check'!$C$56&lt;&gt;"")+('Dvd Calendar'!$E$1619:$CZ$1619='Field Check'!$C$57)*('Field Check'!$C$57&lt;&gt;"")))/'AS51'!$B$3,"")))</f>
        <v/>
      </c>
      <c r="AZ162" s="163">
        <f>IF(AZ$13="","",IF($B162="","",IFERROR($C162*$D162*SUMPRODUCT(('Dvd Calendar'!$E$1614:$CZ$1614&gt;AZ$12)*('Dvd Calendar'!$E$1614:$CZ$1614&lt;=AZ$13)*'Dvd Calendar'!$E$1617:$CZ$1617*(('Dvd Calendar'!$E$1619:$CZ$1619='Field Check'!$C$56)*('Field Check'!$C$56&lt;&gt;"")+('Dvd Calendar'!$E$1619:$CZ$1619='Field Check'!$C$57)*('Field Check'!$C$57&lt;&gt;"")))/'AS51'!$B$3,"")))</f>
        <v/>
      </c>
      <c r="BA162" s="163">
        <f>IF(BA$13="","",IF($B162="","",IFERROR($C162*$D162*SUMPRODUCT(('Dvd Calendar'!$E$1614:$CZ$1614&gt;BA$12)*('Dvd Calendar'!$E$1614:$CZ$1614&lt;=BA$13)*'Dvd Calendar'!$E$1617:$CZ$1617*(('Dvd Calendar'!$E$1619:$CZ$1619='Field Check'!$C$56)*('Field Check'!$C$56&lt;&gt;"")+('Dvd Calendar'!$E$1619:$CZ$1619='Field Check'!$C$57)*('Field Check'!$C$57&lt;&gt;"")))/'AS51'!$B$3,"")))</f>
        <v/>
      </c>
      <c r="BB162" s="163">
        <f>IF(BB$13="","",IF($B162="","",IFERROR($C162*$D162*SUMPRODUCT(('Dvd Calendar'!$E$1614:$CZ$1614&gt;BB$12)*('Dvd Calendar'!$E$1614:$CZ$1614&lt;=BB$13)*'Dvd Calendar'!$E$1617:$CZ$1617*(('Dvd Calendar'!$E$1619:$CZ$1619='Field Check'!$C$56)*('Field Check'!$C$56&lt;&gt;"")+('Dvd Calendar'!$E$1619:$CZ$1619='Field Check'!$C$57)*('Field Check'!$C$57&lt;&gt;"")))/'AS51'!$B$3,"")))</f>
        <v/>
      </c>
      <c r="BC162" s="163">
        <f>IF(BC$13="","",IF($B162="","",IFERROR($C162*$D162*SUMPRODUCT(('Dvd Calendar'!$E$1614:$CZ$1614&gt;BC$12)*('Dvd Calendar'!$E$1614:$CZ$1614&lt;=BC$13)*'Dvd Calendar'!$E$1617:$CZ$1617*(('Dvd Calendar'!$E$1619:$CZ$1619='Field Check'!$C$56)*('Field Check'!$C$56&lt;&gt;"")+('Dvd Calendar'!$E$1619:$CZ$1619='Field Check'!$C$57)*('Field Check'!$C$57&lt;&gt;"")))/'AS51'!$B$3,"")))</f>
        <v/>
      </c>
      <c r="BD162" s="163">
        <f>IF(BD$13="","",IF($B162="","",IFERROR($C162*$D162*SUMPRODUCT(('Dvd Calendar'!$E$1614:$CZ$1614&gt;BD$12)*('Dvd Calendar'!$E$1614:$CZ$1614&lt;=BD$13)*'Dvd Calendar'!$E$1617:$CZ$1617*(('Dvd Calendar'!$E$1619:$CZ$1619='Field Check'!$C$56)*('Field Check'!$C$56&lt;&gt;"")+('Dvd Calendar'!$E$1619:$CZ$1619='Field Check'!$C$57)*('Field Check'!$C$57&lt;&gt;"")))/'AS51'!$B$3,"")))</f>
        <v/>
      </c>
      <c r="BE162" s="163">
        <f>IF(BE$13="","",IF($B162="","",IFERROR($C162*$D162*SUMPRODUCT(('Dvd Calendar'!$E$1614:$CZ$1614&gt;BE$12)*('Dvd Calendar'!$E$1614:$CZ$1614&lt;=BE$13)*'Dvd Calendar'!$E$1617:$CZ$1617*(('Dvd Calendar'!$E$1619:$CZ$1619='Field Check'!$C$56)*('Field Check'!$C$56&lt;&gt;"")+('Dvd Calendar'!$E$1619:$CZ$1619='Field Check'!$C$57)*('Field Check'!$C$57&lt;&gt;"")))/'AS51'!$B$3,"")))</f>
        <v/>
      </c>
      <c r="BF162" s="163">
        <f>IF(BF$13="","",IF($B162="","",IFERROR($C162*$D162*SUMPRODUCT(('Dvd Calendar'!$E$1614:$CZ$1614&gt;BF$12)*('Dvd Calendar'!$E$1614:$CZ$1614&lt;=BF$13)*'Dvd Calendar'!$E$1617:$CZ$1617*(('Dvd Calendar'!$E$1619:$CZ$1619='Field Check'!$C$56)*('Field Check'!$C$56&lt;&gt;"")+('Dvd Calendar'!$E$1619:$CZ$1619='Field Check'!$C$57)*('Field Check'!$C$57&lt;&gt;"")))/'AS51'!$B$3,"")))</f>
        <v/>
      </c>
      <c r="BH162" s="163">
        <f>IF(BH$13="","",IF($B162="","",IFERROR(AQ162*$E162/100,"")))</f>
        <v/>
      </c>
      <c r="BI162" s="163">
        <f>IF(BI$13="","",IF($B162="","",IFERROR(AR162*$E162/100,"")))</f>
        <v/>
      </c>
      <c r="BJ162" s="163">
        <f>IF(BJ$13="","",IF($B162="","",IFERROR(AS162*$E162/100,"")))</f>
        <v/>
      </c>
      <c r="BK162" s="163">
        <f>IF(BK$13="","",IF($B162="","",IFERROR(AT162*$E162/100,"")))</f>
        <v/>
      </c>
      <c r="BL162" s="163">
        <f>IF(BL$13="","",IF($B162="","",IFERROR(AU162*$E162/100,"")))</f>
        <v/>
      </c>
      <c r="BM162" s="163">
        <f>IF(BM$13="","",IF($B162="","",IFERROR(AV162*$E162/100,"")))</f>
        <v/>
      </c>
      <c r="BN162" s="163">
        <f>IF(BN$13="","",IF($B162="","",IFERROR(AW162*$E162/100,"")))</f>
        <v/>
      </c>
      <c r="BO162" s="163">
        <f>IF(BO$13="","",IF($B162="","",IFERROR(AX162*$E162/100,"")))</f>
        <v/>
      </c>
      <c r="BP162" s="163">
        <f>IF(BP$13="","",IF($B162="","",IFERROR(AY162*$E162/100,"")))</f>
        <v/>
      </c>
      <c r="BQ162" s="163">
        <f>IF(BQ$13="","",IF($B162="","",IFERROR(AZ162*$E162/100,"")))</f>
        <v/>
      </c>
      <c r="BR162" s="163">
        <f>IF(BR$13="","",IF($B162="","",IFERROR(BA162*$E162/100,"")))</f>
        <v/>
      </c>
      <c r="BS162" s="163">
        <f>IF(BS$13="","",IF($B162="","",IFERROR(BB162*$E162/100,"")))</f>
        <v/>
      </c>
      <c r="BT162" s="163">
        <f>IF(BT$13="","",IF($B162="","",IFERROR(BC162*$E162/100,"")))</f>
        <v/>
      </c>
      <c r="BU162" s="163">
        <f>IF(BU$13="","",IF($B162="","",IFERROR(BD162*$E162/100,"")))</f>
        <v/>
      </c>
      <c r="BV162" s="163">
        <f>IF(BV$13="","",IF($B162="","",IFERROR(BE162*$E162/100,"")))</f>
        <v/>
      </c>
      <c r="BW162" s="163">
        <f>IF(BW$13="","",IF($B162="","",IFERROR(BF162*$E162/100,"")))</f>
        <v/>
      </c>
    </row>
    <row r="163">
      <c r="B163" s="126">
        <f>IF('AS51'!$C$153="","",'AS51'!$C$153)</f>
        <v/>
      </c>
      <c r="C163" s="74">
        <f>IF('AS51'!$B$153="","",'AS51'!$B$153)</f>
        <v/>
      </c>
      <c r="D163" s="75">
        <f>IFERROR('AS51'!$Q$153,1)</f>
        <v/>
      </c>
      <c r="E163" s="76">
        <f>IF($B163="","",IF(ISNUMBER('AS51'!$I$153),'AS51'!$I$153,'Index Summary'!$C$7))</f>
        <v/>
      </c>
      <c r="F163" s="77">
        <f>IF(F$13="","",IF($B163="","",IFERROR($C163*$D163*IF((Override!$C$4="ON")*(COUNTIFS(Override!$B$11:$B$40,$B163,Override!$D$11:$D$40,1,Override!$E$11:$E$40,"&gt;=0")-COUNTIFS(Override!$B$11:$B$40,$B163,Override!$D$11:$D$40,1,Override!$E$11:$E$40,"&gt;=0",Override!$C$11:$C$40,"MXAU"))&gt;0,SUMIFS(Override!$E$11:$E$40,Override!$B$11:$B$40,$B163,Override!$D$11:$D$40,1)-SUMIFS(Override!$E$11:$E$40,Override!$B$11:$B$40,$B163,Override!$D$11:$D$40,1,Override!$C$11:$C$40,"MXAU"),Override!$C$198)/'AS51'!$B$3,"")))</f>
        <v/>
      </c>
      <c r="G163" s="77">
        <f>IF(G$13="","",IF($B163="","",IFERROR($C163*$D163*IF((Override!$C$4="ON")*(COUNTIFS(Override!$B$11:$B$40,$B163,Override!$D$11:$D$40,2,Override!$E$11:$E$40,"&gt;=0")-COUNTIFS(Override!$B$11:$B$40,$B163,Override!$D$11:$D$40,2,Override!$E$11:$E$40,"&gt;=0",Override!$C$11:$C$40,"MXAU"))&gt;0,SUMIFS(Override!$E$11:$E$40,Override!$B$11:$B$40,$B163,Override!$D$11:$D$40,2)-SUMIFS(Override!$E$11:$E$40,Override!$B$11:$B$40,$B163,Override!$D$11:$D$40,2,Override!$C$11:$C$40,"MXAU"),Override!$D$198)/'AS51'!$B$3,"")))</f>
        <v/>
      </c>
      <c r="H163" s="77">
        <f>IF(H$13="","",IF($B163="","",IFERROR($C163*$D163*IF((Override!$C$4="ON")*(COUNTIFS(Override!$B$11:$B$40,$B163,Override!$D$11:$D$40,3,Override!$E$11:$E$40,"&gt;=0")-COUNTIFS(Override!$B$11:$B$40,$B163,Override!$D$11:$D$40,3,Override!$E$11:$E$40,"&gt;=0",Override!$C$11:$C$40,"MXAU"))&gt;0,SUMIFS(Override!$E$11:$E$40,Override!$B$11:$B$40,$B163,Override!$D$11:$D$40,3)-SUMIFS(Override!$E$11:$E$40,Override!$B$11:$B$40,$B163,Override!$D$11:$D$40,3,Override!$C$11:$C$40,"MXAU"),Override!$E$198)/'AS51'!$B$3,"")))</f>
        <v/>
      </c>
      <c r="I163" s="77">
        <f>IF(I$13="","",IF($B163="","",IFERROR($C163*$D163*IF((Override!$C$4="ON")*(COUNTIFS(Override!$B$11:$B$40,$B163,Override!$D$11:$D$40,4,Override!$E$11:$E$40,"&gt;=0")-COUNTIFS(Override!$B$11:$B$40,$B163,Override!$D$11:$D$40,4,Override!$E$11:$E$40,"&gt;=0",Override!$C$11:$C$40,"MXAU"))&gt;0,SUMIFS(Override!$E$11:$E$40,Override!$B$11:$B$40,$B163,Override!$D$11:$D$40,4)-SUMIFS(Override!$E$11:$E$40,Override!$B$11:$B$40,$B163,Override!$D$11:$D$40,4,Override!$C$11:$C$40,"MXAU"),Override!$F$198)/'AS51'!$B$3,"")))</f>
        <v/>
      </c>
      <c r="J163" s="77">
        <f>IF(J$13="","",IF($B163="","",IFERROR($C163*$D163*IF((Override!$C$4="ON")*(COUNTIFS(Override!$B$11:$B$40,$B163,Override!$D$11:$D$40,5,Override!$E$11:$E$40,"&gt;=0")-COUNTIFS(Override!$B$11:$B$40,$B163,Override!$D$11:$D$40,5,Override!$E$11:$E$40,"&gt;=0",Override!$C$11:$C$40,"MXAU"))&gt;0,SUMIFS(Override!$E$11:$E$40,Override!$B$11:$B$40,$B163,Override!$D$11:$D$40,5)-SUMIFS(Override!$E$11:$E$40,Override!$B$11:$B$40,$B163,Override!$D$11:$D$40,5,Override!$C$11:$C$40,"MXAU"),Override!$G$198)/'AS51'!$B$3,"")))</f>
        <v/>
      </c>
      <c r="K163" s="77">
        <f>IF(K$13="","",IF($B163="","",IFERROR($C163*$D163*IF((Override!$C$4="ON")*(COUNTIFS(Override!$B$11:$B$40,$B163,Override!$D$11:$D$40,6,Override!$E$11:$E$40,"&gt;=0")-COUNTIFS(Override!$B$11:$B$40,$B163,Override!$D$11:$D$40,6,Override!$E$11:$E$40,"&gt;=0",Override!$C$11:$C$40,"MXAU"))&gt;0,SUMIFS(Override!$E$11:$E$40,Override!$B$11:$B$40,$B163,Override!$D$11:$D$40,6)-SUMIFS(Override!$E$11:$E$40,Override!$B$11:$B$40,$B163,Override!$D$11:$D$40,6,Override!$C$11:$C$40,"MXAU"),Override!$H$198)/'AS51'!$B$3,"")))</f>
        <v/>
      </c>
      <c r="L163" s="77">
        <f>IF(L$13="","",IF($B163="","",IFERROR($C163*$D163*IF((Override!$C$4="ON")*(COUNTIFS(Override!$B$11:$B$40,$B163,Override!$D$11:$D$40,7,Override!$E$11:$E$40,"&gt;=0")-COUNTIFS(Override!$B$11:$B$40,$B163,Override!$D$11:$D$40,7,Override!$E$11:$E$40,"&gt;=0",Override!$C$11:$C$40,"MXAU"))&gt;0,SUMIFS(Override!$E$11:$E$40,Override!$B$11:$B$40,$B163,Override!$D$11:$D$40,7)-SUMIFS(Override!$E$11:$E$40,Override!$B$11:$B$40,$B163,Override!$D$11:$D$40,7,Override!$C$11:$C$40,"MXAU"),Override!$I$198)/'AS51'!$B$3,"")))</f>
        <v/>
      </c>
      <c r="M163" s="77">
        <f>IF(M$13="","",IF($B163="","",IFERROR($C163*$D163*IF((Override!$C$4="ON")*(COUNTIFS(Override!$B$11:$B$40,$B163,Override!$D$11:$D$40,8,Override!$E$11:$E$40,"&gt;=0")-COUNTIFS(Override!$B$11:$B$40,$B163,Override!$D$11:$D$40,8,Override!$E$11:$E$40,"&gt;=0",Override!$C$11:$C$40,"MXAU"))&gt;0,SUMIFS(Override!$E$11:$E$40,Override!$B$11:$B$40,$B163,Override!$D$11:$D$40,8)-SUMIFS(Override!$E$11:$E$40,Override!$B$11:$B$40,$B163,Override!$D$11:$D$40,8,Override!$C$11:$C$40,"MXAU"),Override!$J$198)/'AS51'!$B$3,"")))</f>
        <v/>
      </c>
      <c r="N163" s="77">
        <f>IF(N$13="","",IF($B163="","",IFERROR($C163*$D163*IF((Override!$C$4="ON")*(COUNTIFS(Override!$B$11:$B$40,$B163,Override!$D$11:$D$40,9,Override!$E$11:$E$40,"&gt;=0")-COUNTIFS(Override!$B$11:$B$40,$B163,Override!$D$11:$D$40,9,Override!$E$11:$E$40,"&gt;=0",Override!$C$11:$C$40,"MXAU"))&gt;0,SUMIFS(Override!$E$11:$E$40,Override!$B$11:$B$40,$B163,Override!$D$11:$D$40,9)-SUMIFS(Override!$E$11:$E$40,Override!$B$11:$B$40,$B163,Override!$D$11:$D$40,9,Override!$C$11:$C$40,"MXAU"),Override!$K$198)/'AS51'!$B$3,"")))</f>
        <v/>
      </c>
      <c r="O163" s="77">
        <f>IF(O$13="","",IF($B163="","",IFERROR($C163*$D163*IF((Override!$C$4="ON")*(COUNTIFS(Override!$B$11:$B$40,$B163,Override!$D$11:$D$40,10,Override!$E$11:$E$40,"&gt;=0")-COUNTIFS(Override!$B$11:$B$40,$B163,Override!$D$11:$D$40,10,Override!$E$11:$E$40,"&gt;=0",Override!$C$11:$C$40,"MXAU"))&gt;0,SUMIFS(Override!$E$11:$E$40,Override!$B$11:$B$40,$B163,Override!$D$11:$D$40,10)-SUMIFS(Override!$E$11:$E$40,Override!$B$11:$B$40,$B163,Override!$D$11:$D$40,10,Override!$C$11:$C$40,"MXAU"),Override!$L$198)/'AS51'!$B$3,"")))</f>
        <v/>
      </c>
      <c r="P163" s="77">
        <f>IF(P$13="","",IF($B163="","",IFERROR($C163*$D163*IF((Override!$C$4="ON")*(COUNTIFS(Override!$B$11:$B$40,$B163,Override!$D$11:$D$40,11,Override!$E$11:$E$40,"&gt;=0")-COUNTIFS(Override!$B$11:$B$40,$B163,Override!$D$11:$D$40,11,Override!$E$11:$E$40,"&gt;=0",Override!$C$11:$C$40,"MXAU"))&gt;0,SUMIFS(Override!$E$11:$E$40,Override!$B$11:$B$40,$B163,Override!$D$11:$D$40,11)-SUMIFS(Override!$E$11:$E$40,Override!$B$11:$B$40,$B163,Override!$D$11:$D$40,11,Override!$C$11:$C$40,"MXAU"),Override!$M$198)/'AS51'!$B$3,"")))</f>
        <v/>
      </c>
      <c r="Q163" s="77">
        <f>IF(Q$13="","",IF($B163="","",IFERROR($C163*$D163*IF((Override!$C$4="ON")*(COUNTIFS(Override!$B$11:$B$40,$B163,Override!$D$11:$D$40,12,Override!$E$11:$E$40,"&gt;=0")-COUNTIFS(Override!$B$11:$B$40,$B163,Override!$D$11:$D$40,12,Override!$E$11:$E$40,"&gt;=0",Override!$C$11:$C$40,"MXAU"))&gt;0,SUMIFS(Override!$E$11:$E$40,Override!$B$11:$B$40,$B163,Override!$D$11:$D$40,12)-SUMIFS(Override!$E$11:$E$40,Override!$B$11:$B$40,$B163,Override!$D$11:$D$40,12,Override!$C$11:$C$40,"MXAU"),Override!$N$198)/'AS51'!$B$3,"")))</f>
        <v/>
      </c>
      <c r="R163" s="77">
        <f>IF(R$13="","",IF($B163="","",IFERROR($C163*$D163*IF((Override!$C$4="ON")*(COUNTIFS(Override!$B$11:$B$40,$B163,Override!$D$11:$D$40,13,Override!$E$11:$E$40,"&gt;=0")-COUNTIFS(Override!$B$11:$B$40,$B163,Override!$D$11:$D$40,13,Override!$E$11:$E$40,"&gt;=0",Override!$C$11:$C$40,"MXAU"))&gt;0,SUMIFS(Override!$E$11:$E$40,Override!$B$11:$B$40,$B163,Override!$D$11:$D$40,13)-SUMIFS(Override!$E$11:$E$40,Override!$B$11:$B$40,$B163,Override!$D$11:$D$40,13,Override!$C$11:$C$40,"MXAU"),Override!$O$198)/'AS51'!$B$3,"")))</f>
        <v/>
      </c>
      <c r="S163" s="77">
        <f>IF(S$13="","",IF($B163="","",IFERROR($C163*$D163*IF((Override!$C$4="ON")*(COUNTIFS(Override!$B$11:$B$40,$B163,Override!$D$11:$D$40,14,Override!$E$11:$E$40,"&gt;=0")-COUNTIFS(Override!$B$11:$B$40,$B163,Override!$D$11:$D$40,14,Override!$E$11:$E$40,"&gt;=0",Override!$C$11:$C$40,"MXAU"))&gt;0,SUMIFS(Override!$E$11:$E$40,Override!$B$11:$B$40,$B163,Override!$D$11:$D$40,14)-SUMIFS(Override!$E$11:$E$40,Override!$B$11:$B$40,$B163,Override!$D$11:$D$40,14,Override!$C$11:$C$40,"MXAU"),Override!$P$198)/'AS51'!$B$3,"")))</f>
        <v/>
      </c>
      <c r="T163" s="77">
        <f>IF(T$13="","",IF($B163="","",IFERROR($C163*$D163*IF((Override!$C$4="ON")*(COUNTIFS(Override!$B$11:$B$40,$B163,Override!$D$11:$D$40,15,Override!$E$11:$E$40,"&gt;=0")-COUNTIFS(Override!$B$11:$B$40,$B163,Override!$D$11:$D$40,15,Override!$E$11:$E$40,"&gt;=0",Override!$C$11:$C$40,"MXAU"))&gt;0,SUMIFS(Override!$E$11:$E$40,Override!$B$11:$B$40,$B163,Override!$D$11:$D$40,15)-SUMIFS(Override!$E$11:$E$40,Override!$B$11:$B$40,$B163,Override!$D$11:$D$40,15,Override!$C$11:$C$40,"MXAU"),Override!$Q$198)/'AS51'!$B$3,"")))</f>
        <v/>
      </c>
      <c r="U163" s="77">
        <f>IF(U$13="","",IF($B163="","",IFERROR($C163*$D163*IF((Override!$C$4="ON")*(COUNTIFS(Override!$B$11:$B$40,$B163,Override!$D$11:$D$40,16,Override!$E$11:$E$40,"&gt;=0")-COUNTIFS(Override!$B$11:$B$40,$B163,Override!$D$11:$D$40,16,Override!$E$11:$E$40,"&gt;=0",Override!$C$11:$C$40,"MXAU"))&gt;0,SUMIFS(Override!$E$11:$E$40,Override!$B$11:$B$40,$B163,Override!$D$11:$D$40,16)-SUMIFS(Override!$E$11:$E$40,Override!$B$11:$B$40,$B163,Override!$D$11:$D$40,16,Override!$C$11:$C$40,"MXAU"),Override!$R$198)/'AS51'!$B$3,"")))</f>
        <v/>
      </c>
      <c r="W163" s="77">
        <f>IF(W$13="","",IF($B163="","",IFERROR(F163*$E163/100,"")))</f>
        <v/>
      </c>
      <c r="X163" s="77">
        <f>IF(X$13="","",IF($B163="","",IFERROR(G163*$E163/100,"")))</f>
        <v/>
      </c>
      <c r="Y163" s="77">
        <f>IF(Y$13="","",IF($B163="","",IFERROR(H163*$E163/100,"")))</f>
        <v/>
      </c>
      <c r="Z163" s="77">
        <f>IF(Z$13="","",IF($B163="","",IFERROR(I163*$E163/100,"")))</f>
        <v/>
      </c>
      <c r="AA163" s="77">
        <f>IF(AA$13="","",IF($B163="","",IFERROR(J163*$E163/100,"")))</f>
        <v/>
      </c>
      <c r="AB163" s="77">
        <f>IF(AB$13="","",IF($B163="","",IFERROR(K163*$E163/100,"")))</f>
        <v/>
      </c>
      <c r="AC163" s="77">
        <f>IF(AC$13="","",IF($B163="","",IFERROR(L163*$E163/100,"")))</f>
        <v/>
      </c>
      <c r="AD163" s="77">
        <f>IF(AD$13="","",IF($B163="","",IFERROR(M163*$E163/100,"")))</f>
        <v/>
      </c>
      <c r="AE163" s="77">
        <f>IF(AE$13="","",IF($B163="","",IFERROR(N163*$E163/100,"")))</f>
        <v/>
      </c>
      <c r="AF163" s="77">
        <f>IF(AF$13="","",IF($B163="","",IFERROR(O163*$E163/100,"")))</f>
        <v/>
      </c>
      <c r="AG163" s="77">
        <f>IF(AG$13="","",IF($B163="","",IFERROR(P163*$E163/100,"")))</f>
        <v/>
      </c>
      <c r="AH163" s="77">
        <f>IF(AH$13="","",IF($B163="","",IFERROR(Q163*$E163/100,"")))</f>
        <v/>
      </c>
      <c r="AI163" s="77">
        <f>IF(AI$13="","",IF($B163="","",IFERROR(R163*$E163/100,"")))</f>
        <v/>
      </c>
      <c r="AJ163" s="77">
        <f>IF(AJ$13="","",IF($B163="","",IFERROR(S163*$E163/100,"")))</f>
        <v/>
      </c>
      <c r="AK163" s="77">
        <f>IF(AK$13="","",IF($B163="","",IFERROR(T163*$E163/100,"")))</f>
        <v/>
      </c>
      <c r="AL163" s="77">
        <f>IF(AL$13="","",IF($B163="","",IFERROR(U163*$E163/100,"")))</f>
        <v/>
      </c>
      <c r="AN163" s="77">
        <f>IF($B163="","",SUMIF($F$13:$U$13,"&lt;="&amp;Sector!$D$51,$F163:$U163))</f>
        <v/>
      </c>
      <c r="AO163" s="77">
        <f>IF($B163="","",SUMIF($W$13:$AL$13,"&lt;="&amp;Sector!$D$51,$W163:$AL163))</f>
        <v/>
      </c>
      <c r="AQ163" s="163">
        <f>IF(AQ$13="","",IF($B163="","",IFERROR($C163*$D163*SUMPRODUCT(('Dvd Calendar'!$E$1625:$CZ$1625&gt;AQ$12)*('Dvd Calendar'!$E$1625:$CZ$1625&lt;=AQ$13)*'Dvd Calendar'!$E$1628:$CZ$1628*(('Dvd Calendar'!$E$1630:$CZ$1630='Field Check'!$C$56)*('Field Check'!$C$56&lt;&gt;"")+('Dvd Calendar'!$E$1630:$CZ$1630='Field Check'!$C$57)*('Field Check'!$C$57&lt;&gt;"")))/'AS51'!$B$3,"")))</f>
        <v/>
      </c>
      <c r="AR163" s="163">
        <f>IF(AR$13="","",IF($B163="","",IFERROR($C163*$D163*SUMPRODUCT(('Dvd Calendar'!$E$1625:$CZ$1625&gt;AR$12)*('Dvd Calendar'!$E$1625:$CZ$1625&lt;=AR$13)*'Dvd Calendar'!$E$1628:$CZ$1628*(('Dvd Calendar'!$E$1630:$CZ$1630='Field Check'!$C$56)*('Field Check'!$C$56&lt;&gt;"")+('Dvd Calendar'!$E$1630:$CZ$1630='Field Check'!$C$57)*('Field Check'!$C$57&lt;&gt;"")))/'AS51'!$B$3,"")))</f>
        <v/>
      </c>
      <c r="AS163" s="163">
        <f>IF(AS$13="","",IF($B163="","",IFERROR($C163*$D163*SUMPRODUCT(('Dvd Calendar'!$E$1625:$CZ$1625&gt;AS$12)*('Dvd Calendar'!$E$1625:$CZ$1625&lt;=AS$13)*'Dvd Calendar'!$E$1628:$CZ$1628*(('Dvd Calendar'!$E$1630:$CZ$1630='Field Check'!$C$56)*('Field Check'!$C$56&lt;&gt;"")+('Dvd Calendar'!$E$1630:$CZ$1630='Field Check'!$C$57)*('Field Check'!$C$57&lt;&gt;"")))/'AS51'!$B$3,"")))</f>
        <v/>
      </c>
      <c r="AT163" s="163">
        <f>IF(AT$13="","",IF($B163="","",IFERROR($C163*$D163*SUMPRODUCT(('Dvd Calendar'!$E$1625:$CZ$1625&gt;AT$12)*('Dvd Calendar'!$E$1625:$CZ$1625&lt;=AT$13)*'Dvd Calendar'!$E$1628:$CZ$1628*(('Dvd Calendar'!$E$1630:$CZ$1630='Field Check'!$C$56)*('Field Check'!$C$56&lt;&gt;"")+('Dvd Calendar'!$E$1630:$CZ$1630='Field Check'!$C$57)*('Field Check'!$C$57&lt;&gt;"")))/'AS51'!$B$3,"")))</f>
        <v/>
      </c>
      <c r="AU163" s="163">
        <f>IF(AU$13="","",IF($B163="","",IFERROR($C163*$D163*SUMPRODUCT(('Dvd Calendar'!$E$1625:$CZ$1625&gt;AU$12)*('Dvd Calendar'!$E$1625:$CZ$1625&lt;=AU$13)*'Dvd Calendar'!$E$1628:$CZ$1628*(('Dvd Calendar'!$E$1630:$CZ$1630='Field Check'!$C$56)*('Field Check'!$C$56&lt;&gt;"")+('Dvd Calendar'!$E$1630:$CZ$1630='Field Check'!$C$57)*('Field Check'!$C$57&lt;&gt;"")))/'AS51'!$B$3,"")))</f>
        <v/>
      </c>
      <c r="AV163" s="163">
        <f>IF(AV$13="","",IF($B163="","",IFERROR($C163*$D163*SUMPRODUCT(('Dvd Calendar'!$E$1625:$CZ$1625&gt;AV$12)*('Dvd Calendar'!$E$1625:$CZ$1625&lt;=AV$13)*'Dvd Calendar'!$E$1628:$CZ$1628*(('Dvd Calendar'!$E$1630:$CZ$1630='Field Check'!$C$56)*('Field Check'!$C$56&lt;&gt;"")+('Dvd Calendar'!$E$1630:$CZ$1630='Field Check'!$C$57)*('Field Check'!$C$57&lt;&gt;"")))/'AS51'!$B$3,"")))</f>
        <v/>
      </c>
      <c r="AW163" s="163">
        <f>IF(AW$13="","",IF($B163="","",IFERROR($C163*$D163*SUMPRODUCT(('Dvd Calendar'!$E$1625:$CZ$1625&gt;AW$12)*('Dvd Calendar'!$E$1625:$CZ$1625&lt;=AW$13)*'Dvd Calendar'!$E$1628:$CZ$1628*(('Dvd Calendar'!$E$1630:$CZ$1630='Field Check'!$C$56)*('Field Check'!$C$56&lt;&gt;"")+('Dvd Calendar'!$E$1630:$CZ$1630='Field Check'!$C$57)*('Field Check'!$C$57&lt;&gt;"")))/'AS51'!$B$3,"")))</f>
        <v/>
      </c>
      <c r="AX163" s="163">
        <f>IF(AX$13="","",IF($B163="","",IFERROR($C163*$D163*SUMPRODUCT(('Dvd Calendar'!$E$1625:$CZ$1625&gt;AX$12)*('Dvd Calendar'!$E$1625:$CZ$1625&lt;=AX$13)*'Dvd Calendar'!$E$1628:$CZ$1628*(('Dvd Calendar'!$E$1630:$CZ$1630='Field Check'!$C$56)*('Field Check'!$C$56&lt;&gt;"")+('Dvd Calendar'!$E$1630:$CZ$1630='Field Check'!$C$57)*('Field Check'!$C$57&lt;&gt;"")))/'AS51'!$B$3,"")))</f>
        <v/>
      </c>
      <c r="AY163" s="163">
        <f>IF(AY$13="","",IF($B163="","",IFERROR($C163*$D163*SUMPRODUCT(('Dvd Calendar'!$E$1625:$CZ$1625&gt;AY$12)*('Dvd Calendar'!$E$1625:$CZ$1625&lt;=AY$13)*'Dvd Calendar'!$E$1628:$CZ$1628*(('Dvd Calendar'!$E$1630:$CZ$1630='Field Check'!$C$56)*('Field Check'!$C$56&lt;&gt;"")+('Dvd Calendar'!$E$1630:$CZ$1630='Field Check'!$C$57)*('Field Check'!$C$57&lt;&gt;"")))/'AS51'!$B$3,"")))</f>
        <v/>
      </c>
      <c r="AZ163" s="163">
        <f>IF(AZ$13="","",IF($B163="","",IFERROR($C163*$D163*SUMPRODUCT(('Dvd Calendar'!$E$1625:$CZ$1625&gt;AZ$12)*('Dvd Calendar'!$E$1625:$CZ$1625&lt;=AZ$13)*'Dvd Calendar'!$E$1628:$CZ$1628*(('Dvd Calendar'!$E$1630:$CZ$1630='Field Check'!$C$56)*('Field Check'!$C$56&lt;&gt;"")+('Dvd Calendar'!$E$1630:$CZ$1630='Field Check'!$C$57)*('Field Check'!$C$57&lt;&gt;"")))/'AS51'!$B$3,"")))</f>
        <v/>
      </c>
      <c r="BA163" s="163">
        <f>IF(BA$13="","",IF($B163="","",IFERROR($C163*$D163*SUMPRODUCT(('Dvd Calendar'!$E$1625:$CZ$1625&gt;BA$12)*('Dvd Calendar'!$E$1625:$CZ$1625&lt;=BA$13)*'Dvd Calendar'!$E$1628:$CZ$1628*(('Dvd Calendar'!$E$1630:$CZ$1630='Field Check'!$C$56)*('Field Check'!$C$56&lt;&gt;"")+('Dvd Calendar'!$E$1630:$CZ$1630='Field Check'!$C$57)*('Field Check'!$C$57&lt;&gt;"")))/'AS51'!$B$3,"")))</f>
        <v/>
      </c>
      <c r="BB163" s="163">
        <f>IF(BB$13="","",IF($B163="","",IFERROR($C163*$D163*SUMPRODUCT(('Dvd Calendar'!$E$1625:$CZ$1625&gt;BB$12)*('Dvd Calendar'!$E$1625:$CZ$1625&lt;=BB$13)*'Dvd Calendar'!$E$1628:$CZ$1628*(('Dvd Calendar'!$E$1630:$CZ$1630='Field Check'!$C$56)*('Field Check'!$C$56&lt;&gt;"")+('Dvd Calendar'!$E$1630:$CZ$1630='Field Check'!$C$57)*('Field Check'!$C$57&lt;&gt;"")))/'AS51'!$B$3,"")))</f>
        <v/>
      </c>
      <c r="BC163" s="163">
        <f>IF(BC$13="","",IF($B163="","",IFERROR($C163*$D163*SUMPRODUCT(('Dvd Calendar'!$E$1625:$CZ$1625&gt;BC$12)*('Dvd Calendar'!$E$1625:$CZ$1625&lt;=BC$13)*'Dvd Calendar'!$E$1628:$CZ$1628*(('Dvd Calendar'!$E$1630:$CZ$1630='Field Check'!$C$56)*('Field Check'!$C$56&lt;&gt;"")+('Dvd Calendar'!$E$1630:$CZ$1630='Field Check'!$C$57)*('Field Check'!$C$57&lt;&gt;"")))/'AS51'!$B$3,"")))</f>
        <v/>
      </c>
      <c r="BD163" s="163">
        <f>IF(BD$13="","",IF($B163="","",IFERROR($C163*$D163*SUMPRODUCT(('Dvd Calendar'!$E$1625:$CZ$1625&gt;BD$12)*('Dvd Calendar'!$E$1625:$CZ$1625&lt;=BD$13)*'Dvd Calendar'!$E$1628:$CZ$1628*(('Dvd Calendar'!$E$1630:$CZ$1630='Field Check'!$C$56)*('Field Check'!$C$56&lt;&gt;"")+('Dvd Calendar'!$E$1630:$CZ$1630='Field Check'!$C$57)*('Field Check'!$C$57&lt;&gt;"")))/'AS51'!$B$3,"")))</f>
        <v/>
      </c>
      <c r="BE163" s="163">
        <f>IF(BE$13="","",IF($B163="","",IFERROR($C163*$D163*SUMPRODUCT(('Dvd Calendar'!$E$1625:$CZ$1625&gt;BE$12)*('Dvd Calendar'!$E$1625:$CZ$1625&lt;=BE$13)*'Dvd Calendar'!$E$1628:$CZ$1628*(('Dvd Calendar'!$E$1630:$CZ$1630='Field Check'!$C$56)*('Field Check'!$C$56&lt;&gt;"")+('Dvd Calendar'!$E$1630:$CZ$1630='Field Check'!$C$57)*('Field Check'!$C$57&lt;&gt;"")))/'AS51'!$B$3,"")))</f>
        <v/>
      </c>
      <c r="BF163" s="163">
        <f>IF(BF$13="","",IF($B163="","",IFERROR($C163*$D163*SUMPRODUCT(('Dvd Calendar'!$E$1625:$CZ$1625&gt;BF$12)*('Dvd Calendar'!$E$1625:$CZ$1625&lt;=BF$13)*'Dvd Calendar'!$E$1628:$CZ$1628*(('Dvd Calendar'!$E$1630:$CZ$1630='Field Check'!$C$56)*('Field Check'!$C$56&lt;&gt;"")+('Dvd Calendar'!$E$1630:$CZ$1630='Field Check'!$C$57)*('Field Check'!$C$57&lt;&gt;"")))/'AS51'!$B$3,"")))</f>
        <v/>
      </c>
      <c r="BH163" s="163">
        <f>IF(BH$13="","",IF($B163="","",IFERROR(AQ163*$E163/100,"")))</f>
        <v/>
      </c>
      <c r="BI163" s="163">
        <f>IF(BI$13="","",IF($B163="","",IFERROR(AR163*$E163/100,"")))</f>
        <v/>
      </c>
      <c r="BJ163" s="163">
        <f>IF(BJ$13="","",IF($B163="","",IFERROR(AS163*$E163/100,"")))</f>
        <v/>
      </c>
      <c r="BK163" s="163">
        <f>IF(BK$13="","",IF($B163="","",IFERROR(AT163*$E163/100,"")))</f>
        <v/>
      </c>
      <c r="BL163" s="163">
        <f>IF(BL$13="","",IF($B163="","",IFERROR(AU163*$E163/100,"")))</f>
        <v/>
      </c>
      <c r="BM163" s="163">
        <f>IF(BM$13="","",IF($B163="","",IFERROR(AV163*$E163/100,"")))</f>
        <v/>
      </c>
      <c r="BN163" s="163">
        <f>IF(BN$13="","",IF($B163="","",IFERROR(AW163*$E163/100,"")))</f>
        <v/>
      </c>
      <c r="BO163" s="163">
        <f>IF(BO$13="","",IF($B163="","",IFERROR(AX163*$E163/100,"")))</f>
        <v/>
      </c>
      <c r="BP163" s="163">
        <f>IF(BP$13="","",IF($B163="","",IFERROR(AY163*$E163/100,"")))</f>
        <v/>
      </c>
      <c r="BQ163" s="163">
        <f>IF(BQ$13="","",IF($B163="","",IFERROR(AZ163*$E163/100,"")))</f>
        <v/>
      </c>
      <c r="BR163" s="163">
        <f>IF(BR$13="","",IF($B163="","",IFERROR(BA163*$E163/100,"")))</f>
        <v/>
      </c>
      <c r="BS163" s="163">
        <f>IF(BS$13="","",IF($B163="","",IFERROR(BB163*$E163/100,"")))</f>
        <v/>
      </c>
      <c r="BT163" s="163">
        <f>IF(BT$13="","",IF($B163="","",IFERROR(BC163*$E163/100,"")))</f>
        <v/>
      </c>
      <c r="BU163" s="163">
        <f>IF(BU$13="","",IF($B163="","",IFERROR(BD163*$E163/100,"")))</f>
        <v/>
      </c>
      <c r="BV163" s="163">
        <f>IF(BV$13="","",IF($B163="","",IFERROR(BE163*$E163/100,"")))</f>
        <v/>
      </c>
      <c r="BW163" s="163">
        <f>IF(BW$13="","",IF($B163="","",IFERROR(BF163*$E163/100,"")))</f>
        <v/>
      </c>
    </row>
    <row r="164">
      <c r="B164" s="126">
        <f>IF('AS51'!$C$154="","",'AS51'!$C$154)</f>
        <v/>
      </c>
      <c r="C164" s="74">
        <f>IF('AS51'!$B$154="","",'AS51'!$B$154)</f>
        <v/>
      </c>
      <c r="D164" s="75">
        <f>IFERROR('AS51'!$Q$154,1)</f>
        <v/>
      </c>
      <c r="E164" s="76">
        <f>IF($B164="","",IF(ISNUMBER('AS51'!$I$154),'AS51'!$I$154,'Index Summary'!$C$7))</f>
        <v/>
      </c>
      <c r="F164" s="77">
        <f>IF(F$13="","",IF($B164="","",IFERROR($C164*$D164*IF((Override!$C$4="ON")*(COUNTIFS(Override!$B$11:$B$40,$B164,Override!$D$11:$D$40,1,Override!$E$11:$E$40,"&gt;=0")-COUNTIFS(Override!$B$11:$B$40,$B164,Override!$D$11:$D$40,1,Override!$E$11:$E$40,"&gt;=0",Override!$C$11:$C$40,"MXAU"))&gt;0,SUMIFS(Override!$E$11:$E$40,Override!$B$11:$B$40,$B164,Override!$D$11:$D$40,1)-SUMIFS(Override!$E$11:$E$40,Override!$B$11:$B$40,$B164,Override!$D$11:$D$40,1,Override!$C$11:$C$40,"MXAU"),Override!$C$199)/'AS51'!$B$3,"")))</f>
        <v/>
      </c>
      <c r="G164" s="77">
        <f>IF(G$13="","",IF($B164="","",IFERROR($C164*$D164*IF((Override!$C$4="ON")*(COUNTIFS(Override!$B$11:$B$40,$B164,Override!$D$11:$D$40,2,Override!$E$11:$E$40,"&gt;=0")-COUNTIFS(Override!$B$11:$B$40,$B164,Override!$D$11:$D$40,2,Override!$E$11:$E$40,"&gt;=0",Override!$C$11:$C$40,"MXAU"))&gt;0,SUMIFS(Override!$E$11:$E$40,Override!$B$11:$B$40,$B164,Override!$D$11:$D$40,2)-SUMIFS(Override!$E$11:$E$40,Override!$B$11:$B$40,$B164,Override!$D$11:$D$40,2,Override!$C$11:$C$40,"MXAU"),Override!$D$199)/'AS51'!$B$3,"")))</f>
        <v/>
      </c>
      <c r="H164" s="77">
        <f>IF(H$13="","",IF($B164="","",IFERROR($C164*$D164*IF((Override!$C$4="ON")*(COUNTIFS(Override!$B$11:$B$40,$B164,Override!$D$11:$D$40,3,Override!$E$11:$E$40,"&gt;=0")-COUNTIFS(Override!$B$11:$B$40,$B164,Override!$D$11:$D$40,3,Override!$E$11:$E$40,"&gt;=0",Override!$C$11:$C$40,"MXAU"))&gt;0,SUMIFS(Override!$E$11:$E$40,Override!$B$11:$B$40,$B164,Override!$D$11:$D$40,3)-SUMIFS(Override!$E$11:$E$40,Override!$B$11:$B$40,$B164,Override!$D$11:$D$40,3,Override!$C$11:$C$40,"MXAU"),Override!$E$199)/'AS51'!$B$3,"")))</f>
        <v/>
      </c>
      <c r="I164" s="77">
        <f>IF(I$13="","",IF($B164="","",IFERROR($C164*$D164*IF((Override!$C$4="ON")*(COUNTIFS(Override!$B$11:$B$40,$B164,Override!$D$11:$D$40,4,Override!$E$11:$E$40,"&gt;=0")-COUNTIFS(Override!$B$11:$B$40,$B164,Override!$D$11:$D$40,4,Override!$E$11:$E$40,"&gt;=0",Override!$C$11:$C$40,"MXAU"))&gt;0,SUMIFS(Override!$E$11:$E$40,Override!$B$11:$B$40,$B164,Override!$D$11:$D$40,4)-SUMIFS(Override!$E$11:$E$40,Override!$B$11:$B$40,$B164,Override!$D$11:$D$40,4,Override!$C$11:$C$40,"MXAU"),Override!$F$199)/'AS51'!$B$3,"")))</f>
        <v/>
      </c>
      <c r="J164" s="77">
        <f>IF(J$13="","",IF($B164="","",IFERROR($C164*$D164*IF((Override!$C$4="ON")*(COUNTIFS(Override!$B$11:$B$40,$B164,Override!$D$11:$D$40,5,Override!$E$11:$E$40,"&gt;=0")-COUNTIFS(Override!$B$11:$B$40,$B164,Override!$D$11:$D$40,5,Override!$E$11:$E$40,"&gt;=0",Override!$C$11:$C$40,"MXAU"))&gt;0,SUMIFS(Override!$E$11:$E$40,Override!$B$11:$B$40,$B164,Override!$D$11:$D$40,5)-SUMIFS(Override!$E$11:$E$40,Override!$B$11:$B$40,$B164,Override!$D$11:$D$40,5,Override!$C$11:$C$40,"MXAU"),Override!$G$199)/'AS51'!$B$3,"")))</f>
        <v/>
      </c>
      <c r="K164" s="77">
        <f>IF(K$13="","",IF($B164="","",IFERROR($C164*$D164*IF((Override!$C$4="ON")*(COUNTIFS(Override!$B$11:$B$40,$B164,Override!$D$11:$D$40,6,Override!$E$11:$E$40,"&gt;=0")-COUNTIFS(Override!$B$11:$B$40,$B164,Override!$D$11:$D$40,6,Override!$E$11:$E$40,"&gt;=0",Override!$C$11:$C$40,"MXAU"))&gt;0,SUMIFS(Override!$E$11:$E$40,Override!$B$11:$B$40,$B164,Override!$D$11:$D$40,6)-SUMIFS(Override!$E$11:$E$40,Override!$B$11:$B$40,$B164,Override!$D$11:$D$40,6,Override!$C$11:$C$40,"MXAU"),Override!$H$199)/'AS51'!$B$3,"")))</f>
        <v/>
      </c>
      <c r="L164" s="77">
        <f>IF(L$13="","",IF($B164="","",IFERROR($C164*$D164*IF((Override!$C$4="ON")*(COUNTIFS(Override!$B$11:$B$40,$B164,Override!$D$11:$D$40,7,Override!$E$11:$E$40,"&gt;=0")-COUNTIFS(Override!$B$11:$B$40,$B164,Override!$D$11:$D$40,7,Override!$E$11:$E$40,"&gt;=0",Override!$C$11:$C$40,"MXAU"))&gt;0,SUMIFS(Override!$E$11:$E$40,Override!$B$11:$B$40,$B164,Override!$D$11:$D$40,7)-SUMIFS(Override!$E$11:$E$40,Override!$B$11:$B$40,$B164,Override!$D$11:$D$40,7,Override!$C$11:$C$40,"MXAU"),Override!$I$199)/'AS51'!$B$3,"")))</f>
        <v/>
      </c>
      <c r="M164" s="77">
        <f>IF(M$13="","",IF($B164="","",IFERROR($C164*$D164*IF((Override!$C$4="ON")*(COUNTIFS(Override!$B$11:$B$40,$B164,Override!$D$11:$D$40,8,Override!$E$11:$E$40,"&gt;=0")-COUNTIFS(Override!$B$11:$B$40,$B164,Override!$D$11:$D$40,8,Override!$E$11:$E$40,"&gt;=0",Override!$C$11:$C$40,"MXAU"))&gt;0,SUMIFS(Override!$E$11:$E$40,Override!$B$11:$B$40,$B164,Override!$D$11:$D$40,8)-SUMIFS(Override!$E$11:$E$40,Override!$B$11:$B$40,$B164,Override!$D$11:$D$40,8,Override!$C$11:$C$40,"MXAU"),Override!$J$199)/'AS51'!$B$3,"")))</f>
        <v/>
      </c>
      <c r="N164" s="77">
        <f>IF(N$13="","",IF($B164="","",IFERROR($C164*$D164*IF((Override!$C$4="ON")*(COUNTIFS(Override!$B$11:$B$40,$B164,Override!$D$11:$D$40,9,Override!$E$11:$E$40,"&gt;=0")-COUNTIFS(Override!$B$11:$B$40,$B164,Override!$D$11:$D$40,9,Override!$E$11:$E$40,"&gt;=0",Override!$C$11:$C$40,"MXAU"))&gt;0,SUMIFS(Override!$E$11:$E$40,Override!$B$11:$B$40,$B164,Override!$D$11:$D$40,9)-SUMIFS(Override!$E$11:$E$40,Override!$B$11:$B$40,$B164,Override!$D$11:$D$40,9,Override!$C$11:$C$40,"MXAU"),Override!$K$199)/'AS51'!$B$3,"")))</f>
        <v/>
      </c>
      <c r="O164" s="77">
        <f>IF(O$13="","",IF($B164="","",IFERROR($C164*$D164*IF((Override!$C$4="ON")*(COUNTIFS(Override!$B$11:$B$40,$B164,Override!$D$11:$D$40,10,Override!$E$11:$E$40,"&gt;=0")-COUNTIFS(Override!$B$11:$B$40,$B164,Override!$D$11:$D$40,10,Override!$E$11:$E$40,"&gt;=0",Override!$C$11:$C$40,"MXAU"))&gt;0,SUMIFS(Override!$E$11:$E$40,Override!$B$11:$B$40,$B164,Override!$D$11:$D$40,10)-SUMIFS(Override!$E$11:$E$40,Override!$B$11:$B$40,$B164,Override!$D$11:$D$40,10,Override!$C$11:$C$40,"MXAU"),Override!$L$199)/'AS51'!$B$3,"")))</f>
        <v/>
      </c>
      <c r="P164" s="77">
        <f>IF(P$13="","",IF($B164="","",IFERROR($C164*$D164*IF((Override!$C$4="ON")*(COUNTIFS(Override!$B$11:$B$40,$B164,Override!$D$11:$D$40,11,Override!$E$11:$E$40,"&gt;=0")-COUNTIFS(Override!$B$11:$B$40,$B164,Override!$D$11:$D$40,11,Override!$E$11:$E$40,"&gt;=0",Override!$C$11:$C$40,"MXAU"))&gt;0,SUMIFS(Override!$E$11:$E$40,Override!$B$11:$B$40,$B164,Override!$D$11:$D$40,11)-SUMIFS(Override!$E$11:$E$40,Override!$B$11:$B$40,$B164,Override!$D$11:$D$40,11,Override!$C$11:$C$40,"MXAU"),Override!$M$199)/'AS51'!$B$3,"")))</f>
        <v/>
      </c>
      <c r="Q164" s="77">
        <f>IF(Q$13="","",IF($B164="","",IFERROR($C164*$D164*IF((Override!$C$4="ON")*(COUNTIFS(Override!$B$11:$B$40,$B164,Override!$D$11:$D$40,12,Override!$E$11:$E$40,"&gt;=0")-COUNTIFS(Override!$B$11:$B$40,$B164,Override!$D$11:$D$40,12,Override!$E$11:$E$40,"&gt;=0",Override!$C$11:$C$40,"MXAU"))&gt;0,SUMIFS(Override!$E$11:$E$40,Override!$B$11:$B$40,$B164,Override!$D$11:$D$40,12)-SUMIFS(Override!$E$11:$E$40,Override!$B$11:$B$40,$B164,Override!$D$11:$D$40,12,Override!$C$11:$C$40,"MXAU"),Override!$N$199)/'AS51'!$B$3,"")))</f>
        <v/>
      </c>
      <c r="R164" s="77">
        <f>IF(R$13="","",IF($B164="","",IFERROR($C164*$D164*IF((Override!$C$4="ON")*(COUNTIFS(Override!$B$11:$B$40,$B164,Override!$D$11:$D$40,13,Override!$E$11:$E$40,"&gt;=0")-COUNTIFS(Override!$B$11:$B$40,$B164,Override!$D$11:$D$40,13,Override!$E$11:$E$40,"&gt;=0",Override!$C$11:$C$40,"MXAU"))&gt;0,SUMIFS(Override!$E$11:$E$40,Override!$B$11:$B$40,$B164,Override!$D$11:$D$40,13)-SUMIFS(Override!$E$11:$E$40,Override!$B$11:$B$40,$B164,Override!$D$11:$D$40,13,Override!$C$11:$C$40,"MXAU"),Override!$O$199)/'AS51'!$B$3,"")))</f>
        <v/>
      </c>
      <c r="S164" s="77">
        <f>IF(S$13="","",IF($B164="","",IFERROR($C164*$D164*IF((Override!$C$4="ON")*(COUNTIFS(Override!$B$11:$B$40,$B164,Override!$D$11:$D$40,14,Override!$E$11:$E$40,"&gt;=0")-COUNTIFS(Override!$B$11:$B$40,$B164,Override!$D$11:$D$40,14,Override!$E$11:$E$40,"&gt;=0",Override!$C$11:$C$40,"MXAU"))&gt;0,SUMIFS(Override!$E$11:$E$40,Override!$B$11:$B$40,$B164,Override!$D$11:$D$40,14)-SUMIFS(Override!$E$11:$E$40,Override!$B$11:$B$40,$B164,Override!$D$11:$D$40,14,Override!$C$11:$C$40,"MXAU"),Override!$P$199)/'AS51'!$B$3,"")))</f>
        <v/>
      </c>
      <c r="T164" s="77">
        <f>IF(T$13="","",IF($B164="","",IFERROR($C164*$D164*IF((Override!$C$4="ON")*(COUNTIFS(Override!$B$11:$B$40,$B164,Override!$D$11:$D$40,15,Override!$E$11:$E$40,"&gt;=0")-COUNTIFS(Override!$B$11:$B$40,$B164,Override!$D$11:$D$40,15,Override!$E$11:$E$40,"&gt;=0",Override!$C$11:$C$40,"MXAU"))&gt;0,SUMIFS(Override!$E$11:$E$40,Override!$B$11:$B$40,$B164,Override!$D$11:$D$40,15)-SUMIFS(Override!$E$11:$E$40,Override!$B$11:$B$40,$B164,Override!$D$11:$D$40,15,Override!$C$11:$C$40,"MXAU"),Override!$Q$199)/'AS51'!$B$3,"")))</f>
        <v/>
      </c>
      <c r="U164" s="77">
        <f>IF(U$13="","",IF($B164="","",IFERROR($C164*$D164*IF((Override!$C$4="ON")*(COUNTIFS(Override!$B$11:$B$40,$B164,Override!$D$11:$D$40,16,Override!$E$11:$E$40,"&gt;=0")-COUNTIFS(Override!$B$11:$B$40,$B164,Override!$D$11:$D$40,16,Override!$E$11:$E$40,"&gt;=0",Override!$C$11:$C$40,"MXAU"))&gt;0,SUMIFS(Override!$E$11:$E$40,Override!$B$11:$B$40,$B164,Override!$D$11:$D$40,16)-SUMIFS(Override!$E$11:$E$40,Override!$B$11:$B$40,$B164,Override!$D$11:$D$40,16,Override!$C$11:$C$40,"MXAU"),Override!$R$199)/'AS51'!$B$3,"")))</f>
        <v/>
      </c>
      <c r="W164" s="77">
        <f>IF(W$13="","",IF($B164="","",IFERROR(F164*$E164/100,"")))</f>
        <v/>
      </c>
      <c r="X164" s="77">
        <f>IF(X$13="","",IF($B164="","",IFERROR(G164*$E164/100,"")))</f>
        <v/>
      </c>
      <c r="Y164" s="77">
        <f>IF(Y$13="","",IF($B164="","",IFERROR(H164*$E164/100,"")))</f>
        <v/>
      </c>
      <c r="Z164" s="77">
        <f>IF(Z$13="","",IF($B164="","",IFERROR(I164*$E164/100,"")))</f>
        <v/>
      </c>
      <c r="AA164" s="77">
        <f>IF(AA$13="","",IF($B164="","",IFERROR(J164*$E164/100,"")))</f>
        <v/>
      </c>
      <c r="AB164" s="77">
        <f>IF(AB$13="","",IF($B164="","",IFERROR(K164*$E164/100,"")))</f>
        <v/>
      </c>
      <c r="AC164" s="77">
        <f>IF(AC$13="","",IF($B164="","",IFERROR(L164*$E164/100,"")))</f>
        <v/>
      </c>
      <c r="AD164" s="77">
        <f>IF(AD$13="","",IF($B164="","",IFERROR(M164*$E164/100,"")))</f>
        <v/>
      </c>
      <c r="AE164" s="77">
        <f>IF(AE$13="","",IF($B164="","",IFERROR(N164*$E164/100,"")))</f>
        <v/>
      </c>
      <c r="AF164" s="77">
        <f>IF(AF$13="","",IF($B164="","",IFERROR(O164*$E164/100,"")))</f>
        <v/>
      </c>
      <c r="AG164" s="77">
        <f>IF(AG$13="","",IF($B164="","",IFERROR(P164*$E164/100,"")))</f>
        <v/>
      </c>
      <c r="AH164" s="77">
        <f>IF(AH$13="","",IF($B164="","",IFERROR(Q164*$E164/100,"")))</f>
        <v/>
      </c>
      <c r="AI164" s="77">
        <f>IF(AI$13="","",IF($B164="","",IFERROR(R164*$E164/100,"")))</f>
        <v/>
      </c>
      <c r="AJ164" s="77">
        <f>IF(AJ$13="","",IF($B164="","",IFERROR(S164*$E164/100,"")))</f>
        <v/>
      </c>
      <c r="AK164" s="77">
        <f>IF(AK$13="","",IF($B164="","",IFERROR(T164*$E164/100,"")))</f>
        <v/>
      </c>
      <c r="AL164" s="77">
        <f>IF(AL$13="","",IF($B164="","",IFERROR(U164*$E164/100,"")))</f>
        <v/>
      </c>
      <c r="AN164" s="77">
        <f>IF($B164="","",SUMIF($F$13:$U$13,"&lt;="&amp;Sector!$D$51,$F164:$U164))</f>
        <v/>
      </c>
      <c r="AO164" s="77">
        <f>IF($B164="","",SUMIF($W$13:$AL$13,"&lt;="&amp;Sector!$D$51,$W164:$AL164))</f>
        <v/>
      </c>
      <c r="AQ164" s="163">
        <f>IF(AQ$13="","",IF($B164="","",IFERROR($C164*$D164*SUMPRODUCT(('Dvd Calendar'!$E$1636:$CZ$1636&gt;AQ$12)*('Dvd Calendar'!$E$1636:$CZ$1636&lt;=AQ$13)*'Dvd Calendar'!$E$1639:$CZ$1639*(('Dvd Calendar'!$E$1641:$CZ$1641='Field Check'!$C$56)*('Field Check'!$C$56&lt;&gt;"")+('Dvd Calendar'!$E$1641:$CZ$1641='Field Check'!$C$57)*('Field Check'!$C$57&lt;&gt;"")))/'AS51'!$B$3,"")))</f>
        <v/>
      </c>
      <c r="AR164" s="163">
        <f>IF(AR$13="","",IF($B164="","",IFERROR($C164*$D164*SUMPRODUCT(('Dvd Calendar'!$E$1636:$CZ$1636&gt;AR$12)*('Dvd Calendar'!$E$1636:$CZ$1636&lt;=AR$13)*'Dvd Calendar'!$E$1639:$CZ$1639*(('Dvd Calendar'!$E$1641:$CZ$1641='Field Check'!$C$56)*('Field Check'!$C$56&lt;&gt;"")+('Dvd Calendar'!$E$1641:$CZ$1641='Field Check'!$C$57)*('Field Check'!$C$57&lt;&gt;"")))/'AS51'!$B$3,"")))</f>
        <v/>
      </c>
      <c r="AS164" s="163">
        <f>IF(AS$13="","",IF($B164="","",IFERROR($C164*$D164*SUMPRODUCT(('Dvd Calendar'!$E$1636:$CZ$1636&gt;AS$12)*('Dvd Calendar'!$E$1636:$CZ$1636&lt;=AS$13)*'Dvd Calendar'!$E$1639:$CZ$1639*(('Dvd Calendar'!$E$1641:$CZ$1641='Field Check'!$C$56)*('Field Check'!$C$56&lt;&gt;"")+('Dvd Calendar'!$E$1641:$CZ$1641='Field Check'!$C$57)*('Field Check'!$C$57&lt;&gt;"")))/'AS51'!$B$3,"")))</f>
        <v/>
      </c>
      <c r="AT164" s="163">
        <f>IF(AT$13="","",IF($B164="","",IFERROR($C164*$D164*SUMPRODUCT(('Dvd Calendar'!$E$1636:$CZ$1636&gt;AT$12)*('Dvd Calendar'!$E$1636:$CZ$1636&lt;=AT$13)*'Dvd Calendar'!$E$1639:$CZ$1639*(('Dvd Calendar'!$E$1641:$CZ$1641='Field Check'!$C$56)*('Field Check'!$C$56&lt;&gt;"")+('Dvd Calendar'!$E$1641:$CZ$1641='Field Check'!$C$57)*('Field Check'!$C$57&lt;&gt;"")))/'AS51'!$B$3,"")))</f>
        <v/>
      </c>
      <c r="AU164" s="163">
        <f>IF(AU$13="","",IF($B164="","",IFERROR($C164*$D164*SUMPRODUCT(('Dvd Calendar'!$E$1636:$CZ$1636&gt;AU$12)*('Dvd Calendar'!$E$1636:$CZ$1636&lt;=AU$13)*'Dvd Calendar'!$E$1639:$CZ$1639*(('Dvd Calendar'!$E$1641:$CZ$1641='Field Check'!$C$56)*('Field Check'!$C$56&lt;&gt;"")+('Dvd Calendar'!$E$1641:$CZ$1641='Field Check'!$C$57)*('Field Check'!$C$57&lt;&gt;"")))/'AS51'!$B$3,"")))</f>
        <v/>
      </c>
      <c r="AV164" s="163">
        <f>IF(AV$13="","",IF($B164="","",IFERROR($C164*$D164*SUMPRODUCT(('Dvd Calendar'!$E$1636:$CZ$1636&gt;AV$12)*('Dvd Calendar'!$E$1636:$CZ$1636&lt;=AV$13)*'Dvd Calendar'!$E$1639:$CZ$1639*(('Dvd Calendar'!$E$1641:$CZ$1641='Field Check'!$C$56)*('Field Check'!$C$56&lt;&gt;"")+('Dvd Calendar'!$E$1641:$CZ$1641='Field Check'!$C$57)*('Field Check'!$C$57&lt;&gt;"")))/'AS51'!$B$3,"")))</f>
        <v/>
      </c>
      <c r="AW164" s="163">
        <f>IF(AW$13="","",IF($B164="","",IFERROR($C164*$D164*SUMPRODUCT(('Dvd Calendar'!$E$1636:$CZ$1636&gt;AW$12)*('Dvd Calendar'!$E$1636:$CZ$1636&lt;=AW$13)*'Dvd Calendar'!$E$1639:$CZ$1639*(('Dvd Calendar'!$E$1641:$CZ$1641='Field Check'!$C$56)*('Field Check'!$C$56&lt;&gt;"")+('Dvd Calendar'!$E$1641:$CZ$1641='Field Check'!$C$57)*('Field Check'!$C$57&lt;&gt;"")))/'AS51'!$B$3,"")))</f>
        <v/>
      </c>
      <c r="AX164" s="163">
        <f>IF(AX$13="","",IF($B164="","",IFERROR($C164*$D164*SUMPRODUCT(('Dvd Calendar'!$E$1636:$CZ$1636&gt;AX$12)*('Dvd Calendar'!$E$1636:$CZ$1636&lt;=AX$13)*'Dvd Calendar'!$E$1639:$CZ$1639*(('Dvd Calendar'!$E$1641:$CZ$1641='Field Check'!$C$56)*('Field Check'!$C$56&lt;&gt;"")+('Dvd Calendar'!$E$1641:$CZ$1641='Field Check'!$C$57)*('Field Check'!$C$57&lt;&gt;"")))/'AS51'!$B$3,"")))</f>
        <v/>
      </c>
      <c r="AY164" s="163">
        <f>IF(AY$13="","",IF($B164="","",IFERROR($C164*$D164*SUMPRODUCT(('Dvd Calendar'!$E$1636:$CZ$1636&gt;AY$12)*('Dvd Calendar'!$E$1636:$CZ$1636&lt;=AY$13)*'Dvd Calendar'!$E$1639:$CZ$1639*(('Dvd Calendar'!$E$1641:$CZ$1641='Field Check'!$C$56)*('Field Check'!$C$56&lt;&gt;"")+('Dvd Calendar'!$E$1641:$CZ$1641='Field Check'!$C$57)*('Field Check'!$C$57&lt;&gt;"")))/'AS51'!$B$3,"")))</f>
        <v/>
      </c>
      <c r="AZ164" s="163">
        <f>IF(AZ$13="","",IF($B164="","",IFERROR($C164*$D164*SUMPRODUCT(('Dvd Calendar'!$E$1636:$CZ$1636&gt;AZ$12)*('Dvd Calendar'!$E$1636:$CZ$1636&lt;=AZ$13)*'Dvd Calendar'!$E$1639:$CZ$1639*(('Dvd Calendar'!$E$1641:$CZ$1641='Field Check'!$C$56)*('Field Check'!$C$56&lt;&gt;"")+('Dvd Calendar'!$E$1641:$CZ$1641='Field Check'!$C$57)*('Field Check'!$C$57&lt;&gt;"")))/'AS51'!$B$3,"")))</f>
        <v/>
      </c>
      <c r="BA164" s="163">
        <f>IF(BA$13="","",IF($B164="","",IFERROR($C164*$D164*SUMPRODUCT(('Dvd Calendar'!$E$1636:$CZ$1636&gt;BA$12)*('Dvd Calendar'!$E$1636:$CZ$1636&lt;=BA$13)*'Dvd Calendar'!$E$1639:$CZ$1639*(('Dvd Calendar'!$E$1641:$CZ$1641='Field Check'!$C$56)*('Field Check'!$C$56&lt;&gt;"")+('Dvd Calendar'!$E$1641:$CZ$1641='Field Check'!$C$57)*('Field Check'!$C$57&lt;&gt;"")))/'AS51'!$B$3,"")))</f>
        <v/>
      </c>
      <c r="BB164" s="163">
        <f>IF(BB$13="","",IF($B164="","",IFERROR($C164*$D164*SUMPRODUCT(('Dvd Calendar'!$E$1636:$CZ$1636&gt;BB$12)*('Dvd Calendar'!$E$1636:$CZ$1636&lt;=BB$13)*'Dvd Calendar'!$E$1639:$CZ$1639*(('Dvd Calendar'!$E$1641:$CZ$1641='Field Check'!$C$56)*('Field Check'!$C$56&lt;&gt;"")+('Dvd Calendar'!$E$1641:$CZ$1641='Field Check'!$C$57)*('Field Check'!$C$57&lt;&gt;"")))/'AS51'!$B$3,"")))</f>
        <v/>
      </c>
      <c r="BC164" s="163">
        <f>IF(BC$13="","",IF($B164="","",IFERROR($C164*$D164*SUMPRODUCT(('Dvd Calendar'!$E$1636:$CZ$1636&gt;BC$12)*('Dvd Calendar'!$E$1636:$CZ$1636&lt;=BC$13)*'Dvd Calendar'!$E$1639:$CZ$1639*(('Dvd Calendar'!$E$1641:$CZ$1641='Field Check'!$C$56)*('Field Check'!$C$56&lt;&gt;"")+('Dvd Calendar'!$E$1641:$CZ$1641='Field Check'!$C$57)*('Field Check'!$C$57&lt;&gt;"")))/'AS51'!$B$3,"")))</f>
        <v/>
      </c>
      <c r="BD164" s="163">
        <f>IF(BD$13="","",IF($B164="","",IFERROR($C164*$D164*SUMPRODUCT(('Dvd Calendar'!$E$1636:$CZ$1636&gt;BD$12)*('Dvd Calendar'!$E$1636:$CZ$1636&lt;=BD$13)*'Dvd Calendar'!$E$1639:$CZ$1639*(('Dvd Calendar'!$E$1641:$CZ$1641='Field Check'!$C$56)*('Field Check'!$C$56&lt;&gt;"")+('Dvd Calendar'!$E$1641:$CZ$1641='Field Check'!$C$57)*('Field Check'!$C$57&lt;&gt;"")))/'AS51'!$B$3,"")))</f>
        <v/>
      </c>
      <c r="BE164" s="163">
        <f>IF(BE$13="","",IF($B164="","",IFERROR($C164*$D164*SUMPRODUCT(('Dvd Calendar'!$E$1636:$CZ$1636&gt;BE$12)*('Dvd Calendar'!$E$1636:$CZ$1636&lt;=BE$13)*'Dvd Calendar'!$E$1639:$CZ$1639*(('Dvd Calendar'!$E$1641:$CZ$1641='Field Check'!$C$56)*('Field Check'!$C$56&lt;&gt;"")+('Dvd Calendar'!$E$1641:$CZ$1641='Field Check'!$C$57)*('Field Check'!$C$57&lt;&gt;"")))/'AS51'!$B$3,"")))</f>
        <v/>
      </c>
      <c r="BF164" s="163">
        <f>IF(BF$13="","",IF($B164="","",IFERROR($C164*$D164*SUMPRODUCT(('Dvd Calendar'!$E$1636:$CZ$1636&gt;BF$12)*('Dvd Calendar'!$E$1636:$CZ$1636&lt;=BF$13)*'Dvd Calendar'!$E$1639:$CZ$1639*(('Dvd Calendar'!$E$1641:$CZ$1641='Field Check'!$C$56)*('Field Check'!$C$56&lt;&gt;"")+('Dvd Calendar'!$E$1641:$CZ$1641='Field Check'!$C$57)*('Field Check'!$C$57&lt;&gt;"")))/'AS51'!$B$3,"")))</f>
        <v/>
      </c>
      <c r="BH164" s="163">
        <f>IF(BH$13="","",IF($B164="","",IFERROR(AQ164*$E164/100,"")))</f>
        <v/>
      </c>
      <c r="BI164" s="163">
        <f>IF(BI$13="","",IF($B164="","",IFERROR(AR164*$E164/100,"")))</f>
        <v/>
      </c>
      <c r="BJ164" s="163">
        <f>IF(BJ$13="","",IF($B164="","",IFERROR(AS164*$E164/100,"")))</f>
        <v/>
      </c>
      <c r="BK164" s="163">
        <f>IF(BK$13="","",IF($B164="","",IFERROR(AT164*$E164/100,"")))</f>
        <v/>
      </c>
      <c r="BL164" s="163">
        <f>IF(BL$13="","",IF($B164="","",IFERROR(AU164*$E164/100,"")))</f>
        <v/>
      </c>
      <c r="BM164" s="163">
        <f>IF(BM$13="","",IF($B164="","",IFERROR(AV164*$E164/100,"")))</f>
        <v/>
      </c>
      <c r="BN164" s="163">
        <f>IF(BN$13="","",IF($B164="","",IFERROR(AW164*$E164/100,"")))</f>
        <v/>
      </c>
      <c r="BO164" s="163">
        <f>IF(BO$13="","",IF($B164="","",IFERROR(AX164*$E164/100,"")))</f>
        <v/>
      </c>
      <c r="BP164" s="163">
        <f>IF(BP$13="","",IF($B164="","",IFERROR(AY164*$E164/100,"")))</f>
        <v/>
      </c>
      <c r="BQ164" s="163">
        <f>IF(BQ$13="","",IF($B164="","",IFERROR(AZ164*$E164/100,"")))</f>
        <v/>
      </c>
      <c r="BR164" s="163">
        <f>IF(BR$13="","",IF($B164="","",IFERROR(BA164*$E164/100,"")))</f>
        <v/>
      </c>
      <c r="BS164" s="163">
        <f>IF(BS$13="","",IF($B164="","",IFERROR(BB164*$E164/100,"")))</f>
        <v/>
      </c>
      <c r="BT164" s="163">
        <f>IF(BT$13="","",IF($B164="","",IFERROR(BC164*$E164/100,"")))</f>
        <v/>
      </c>
      <c r="BU164" s="163">
        <f>IF(BU$13="","",IF($B164="","",IFERROR(BD164*$E164/100,"")))</f>
        <v/>
      </c>
      <c r="BV164" s="163">
        <f>IF(BV$13="","",IF($B164="","",IFERROR(BE164*$E164/100,"")))</f>
        <v/>
      </c>
      <c r="BW164" s="163">
        <f>IF(BW$13="","",IF($B164="","",IFERROR(BF164*$E164/100,"")))</f>
        <v/>
      </c>
    </row>
    <row r="165">
      <c r="B165" s="126">
        <f>IF('AS51'!$C$155="","",'AS51'!$C$155)</f>
        <v/>
      </c>
      <c r="C165" s="74">
        <f>IF('AS51'!$B$155="","",'AS51'!$B$155)</f>
        <v/>
      </c>
      <c r="D165" s="75">
        <f>IFERROR('AS51'!$Q$155,1)</f>
        <v/>
      </c>
      <c r="E165" s="76">
        <f>IF($B165="","",IF(ISNUMBER('AS51'!$I$155),'AS51'!$I$155,'Index Summary'!$C$7))</f>
        <v/>
      </c>
      <c r="F165" s="77">
        <f>IF(F$13="","",IF($B165="","",IFERROR($C165*$D165*IF((Override!$C$4="ON")*(COUNTIFS(Override!$B$11:$B$40,$B165,Override!$D$11:$D$40,1,Override!$E$11:$E$40,"&gt;=0")-COUNTIFS(Override!$B$11:$B$40,$B165,Override!$D$11:$D$40,1,Override!$E$11:$E$40,"&gt;=0",Override!$C$11:$C$40,"MXAU"))&gt;0,SUMIFS(Override!$E$11:$E$40,Override!$B$11:$B$40,$B165,Override!$D$11:$D$40,1)-SUMIFS(Override!$E$11:$E$40,Override!$B$11:$B$40,$B165,Override!$D$11:$D$40,1,Override!$C$11:$C$40,"MXAU"),Override!$C$200)/'AS51'!$B$3,"")))</f>
        <v/>
      </c>
      <c r="G165" s="77">
        <f>IF(G$13="","",IF($B165="","",IFERROR($C165*$D165*IF((Override!$C$4="ON")*(COUNTIFS(Override!$B$11:$B$40,$B165,Override!$D$11:$D$40,2,Override!$E$11:$E$40,"&gt;=0")-COUNTIFS(Override!$B$11:$B$40,$B165,Override!$D$11:$D$40,2,Override!$E$11:$E$40,"&gt;=0",Override!$C$11:$C$40,"MXAU"))&gt;0,SUMIFS(Override!$E$11:$E$40,Override!$B$11:$B$40,$B165,Override!$D$11:$D$40,2)-SUMIFS(Override!$E$11:$E$40,Override!$B$11:$B$40,$B165,Override!$D$11:$D$40,2,Override!$C$11:$C$40,"MXAU"),Override!$D$200)/'AS51'!$B$3,"")))</f>
        <v/>
      </c>
      <c r="H165" s="77">
        <f>IF(H$13="","",IF($B165="","",IFERROR($C165*$D165*IF((Override!$C$4="ON")*(COUNTIFS(Override!$B$11:$B$40,$B165,Override!$D$11:$D$40,3,Override!$E$11:$E$40,"&gt;=0")-COUNTIFS(Override!$B$11:$B$40,$B165,Override!$D$11:$D$40,3,Override!$E$11:$E$40,"&gt;=0",Override!$C$11:$C$40,"MXAU"))&gt;0,SUMIFS(Override!$E$11:$E$40,Override!$B$11:$B$40,$B165,Override!$D$11:$D$40,3)-SUMIFS(Override!$E$11:$E$40,Override!$B$11:$B$40,$B165,Override!$D$11:$D$40,3,Override!$C$11:$C$40,"MXAU"),Override!$E$200)/'AS51'!$B$3,"")))</f>
        <v/>
      </c>
      <c r="I165" s="77">
        <f>IF(I$13="","",IF($B165="","",IFERROR($C165*$D165*IF((Override!$C$4="ON")*(COUNTIFS(Override!$B$11:$B$40,$B165,Override!$D$11:$D$40,4,Override!$E$11:$E$40,"&gt;=0")-COUNTIFS(Override!$B$11:$B$40,$B165,Override!$D$11:$D$40,4,Override!$E$11:$E$40,"&gt;=0",Override!$C$11:$C$40,"MXAU"))&gt;0,SUMIFS(Override!$E$11:$E$40,Override!$B$11:$B$40,$B165,Override!$D$11:$D$40,4)-SUMIFS(Override!$E$11:$E$40,Override!$B$11:$B$40,$B165,Override!$D$11:$D$40,4,Override!$C$11:$C$40,"MXAU"),Override!$F$200)/'AS51'!$B$3,"")))</f>
        <v/>
      </c>
      <c r="J165" s="77">
        <f>IF(J$13="","",IF($B165="","",IFERROR($C165*$D165*IF((Override!$C$4="ON")*(COUNTIFS(Override!$B$11:$B$40,$B165,Override!$D$11:$D$40,5,Override!$E$11:$E$40,"&gt;=0")-COUNTIFS(Override!$B$11:$B$40,$B165,Override!$D$11:$D$40,5,Override!$E$11:$E$40,"&gt;=0",Override!$C$11:$C$40,"MXAU"))&gt;0,SUMIFS(Override!$E$11:$E$40,Override!$B$11:$B$40,$B165,Override!$D$11:$D$40,5)-SUMIFS(Override!$E$11:$E$40,Override!$B$11:$B$40,$B165,Override!$D$11:$D$40,5,Override!$C$11:$C$40,"MXAU"),Override!$G$200)/'AS51'!$B$3,"")))</f>
        <v/>
      </c>
      <c r="K165" s="77">
        <f>IF(K$13="","",IF($B165="","",IFERROR($C165*$D165*IF((Override!$C$4="ON")*(COUNTIFS(Override!$B$11:$B$40,$B165,Override!$D$11:$D$40,6,Override!$E$11:$E$40,"&gt;=0")-COUNTIFS(Override!$B$11:$B$40,$B165,Override!$D$11:$D$40,6,Override!$E$11:$E$40,"&gt;=0",Override!$C$11:$C$40,"MXAU"))&gt;0,SUMIFS(Override!$E$11:$E$40,Override!$B$11:$B$40,$B165,Override!$D$11:$D$40,6)-SUMIFS(Override!$E$11:$E$40,Override!$B$11:$B$40,$B165,Override!$D$11:$D$40,6,Override!$C$11:$C$40,"MXAU"),Override!$H$200)/'AS51'!$B$3,"")))</f>
        <v/>
      </c>
      <c r="L165" s="77">
        <f>IF(L$13="","",IF($B165="","",IFERROR($C165*$D165*IF((Override!$C$4="ON")*(COUNTIFS(Override!$B$11:$B$40,$B165,Override!$D$11:$D$40,7,Override!$E$11:$E$40,"&gt;=0")-COUNTIFS(Override!$B$11:$B$40,$B165,Override!$D$11:$D$40,7,Override!$E$11:$E$40,"&gt;=0",Override!$C$11:$C$40,"MXAU"))&gt;0,SUMIFS(Override!$E$11:$E$40,Override!$B$11:$B$40,$B165,Override!$D$11:$D$40,7)-SUMIFS(Override!$E$11:$E$40,Override!$B$11:$B$40,$B165,Override!$D$11:$D$40,7,Override!$C$11:$C$40,"MXAU"),Override!$I$200)/'AS51'!$B$3,"")))</f>
        <v/>
      </c>
      <c r="M165" s="77">
        <f>IF(M$13="","",IF($B165="","",IFERROR($C165*$D165*IF((Override!$C$4="ON")*(COUNTIFS(Override!$B$11:$B$40,$B165,Override!$D$11:$D$40,8,Override!$E$11:$E$40,"&gt;=0")-COUNTIFS(Override!$B$11:$B$40,$B165,Override!$D$11:$D$40,8,Override!$E$11:$E$40,"&gt;=0",Override!$C$11:$C$40,"MXAU"))&gt;0,SUMIFS(Override!$E$11:$E$40,Override!$B$11:$B$40,$B165,Override!$D$11:$D$40,8)-SUMIFS(Override!$E$11:$E$40,Override!$B$11:$B$40,$B165,Override!$D$11:$D$40,8,Override!$C$11:$C$40,"MXAU"),Override!$J$200)/'AS51'!$B$3,"")))</f>
        <v/>
      </c>
      <c r="N165" s="77">
        <f>IF(N$13="","",IF($B165="","",IFERROR($C165*$D165*IF((Override!$C$4="ON")*(COUNTIFS(Override!$B$11:$B$40,$B165,Override!$D$11:$D$40,9,Override!$E$11:$E$40,"&gt;=0")-COUNTIFS(Override!$B$11:$B$40,$B165,Override!$D$11:$D$40,9,Override!$E$11:$E$40,"&gt;=0",Override!$C$11:$C$40,"MXAU"))&gt;0,SUMIFS(Override!$E$11:$E$40,Override!$B$11:$B$40,$B165,Override!$D$11:$D$40,9)-SUMIFS(Override!$E$11:$E$40,Override!$B$11:$B$40,$B165,Override!$D$11:$D$40,9,Override!$C$11:$C$40,"MXAU"),Override!$K$200)/'AS51'!$B$3,"")))</f>
        <v/>
      </c>
      <c r="O165" s="77">
        <f>IF(O$13="","",IF($B165="","",IFERROR($C165*$D165*IF((Override!$C$4="ON")*(COUNTIFS(Override!$B$11:$B$40,$B165,Override!$D$11:$D$40,10,Override!$E$11:$E$40,"&gt;=0")-COUNTIFS(Override!$B$11:$B$40,$B165,Override!$D$11:$D$40,10,Override!$E$11:$E$40,"&gt;=0",Override!$C$11:$C$40,"MXAU"))&gt;0,SUMIFS(Override!$E$11:$E$40,Override!$B$11:$B$40,$B165,Override!$D$11:$D$40,10)-SUMIFS(Override!$E$11:$E$40,Override!$B$11:$B$40,$B165,Override!$D$11:$D$40,10,Override!$C$11:$C$40,"MXAU"),Override!$L$200)/'AS51'!$B$3,"")))</f>
        <v/>
      </c>
      <c r="P165" s="77">
        <f>IF(P$13="","",IF($B165="","",IFERROR($C165*$D165*IF((Override!$C$4="ON")*(COUNTIFS(Override!$B$11:$B$40,$B165,Override!$D$11:$D$40,11,Override!$E$11:$E$40,"&gt;=0")-COUNTIFS(Override!$B$11:$B$40,$B165,Override!$D$11:$D$40,11,Override!$E$11:$E$40,"&gt;=0",Override!$C$11:$C$40,"MXAU"))&gt;0,SUMIFS(Override!$E$11:$E$40,Override!$B$11:$B$40,$B165,Override!$D$11:$D$40,11)-SUMIFS(Override!$E$11:$E$40,Override!$B$11:$B$40,$B165,Override!$D$11:$D$40,11,Override!$C$11:$C$40,"MXAU"),Override!$M$200)/'AS51'!$B$3,"")))</f>
        <v/>
      </c>
      <c r="Q165" s="77">
        <f>IF(Q$13="","",IF($B165="","",IFERROR($C165*$D165*IF((Override!$C$4="ON")*(COUNTIFS(Override!$B$11:$B$40,$B165,Override!$D$11:$D$40,12,Override!$E$11:$E$40,"&gt;=0")-COUNTIFS(Override!$B$11:$B$40,$B165,Override!$D$11:$D$40,12,Override!$E$11:$E$40,"&gt;=0",Override!$C$11:$C$40,"MXAU"))&gt;0,SUMIFS(Override!$E$11:$E$40,Override!$B$11:$B$40,$B165,Override!$D$11:$D$40,12)-SUMIFS(Override!$E$11:$E$40,Override!$B$11:$B$40,$B165,Override!$D$11:$D$40,12,Override!$C$11:$C$40,"MXAU"),Override!$N$200)/'AS51'!$B$3,"")))</f>
        <v/>
      </c>
      <c r="R165" s="77">
        <f>IF(R$13="","",IF($B165="","",IFERROR($C165*$D165*IF((Override!$C$4="ON")*(COUNTIFS(Override!$B$11:$B$40,$B165,Override!$D$11:$D$40,13,Override!$E$11:$E$40,"&gt;=0")-COUNTIFS(Override!$B$11:$B$40,$B165,Override!$D$11:$D$40,13,Override!$E$11:$E$40,"&gt;=0",Override!$C$11:$C$40,"MXAU"))&gt;0,SUMIFS(Override!$E$11:$E$40,Override!$B$11:$B$40,$B165,Override!$D$11:$D$40,13)-SUMIFS(Override!$E$11:$E$40,Override!$B$11:$B$40,$B165,Override!$D$11:$D$40,13,Override!$C$11:$C$40,"MXAU"),Override!$O$200)/'AS51'!$B$3,"")))</f>
        <v/>
      </c>
      <c r="S165" s="77">
        <f>IF(S$13="","",IF($B165="","",IFERROR($C165*$D165*IF((Override!$C$4="ON")*(COUNTIFS(Override!$B$11:$B$40,$B165,Override!$D$11:$D$40,14,Override!$E$11:$E$40,"&gt;=0")-COUNTIFS(Override!$B$11:$B$40,$B165,Override!$D$11:$D$40,14,Override!$E$11:$E$40,"&gt;=0",Override!$C$11:$C$40,"MXAU"))&gt;0,SUMIFS(Override!$E$11:$E$40,Override!$B$11:$B$40,$B165,Override!$D$11:$D$40,14)-SUMIFS(Override!$E$11:$E$40,Override!$B$11:$B$40,$B165,Override!$D$11:$D$40,14,Override!$C$11:$C$40,"MXAU"),Override!$P$200)/'AS51'!$B$3,"")))</f>
        <v/>
      </c>
      <c r="T165" s="77">
        <f>IF(T$13="","",IF($B165="","",IFERROR($C165*$D165*IF((Override!$C$4="ON")*(COUNTIFS(Override!$B$11:$B$40,$B165,Override!$D$11:$D$40,15,Override!$E$11:$E$40,"&gt;=0")-COUNTIFS(Override!$B$11:$B$40,$B165,Override!$D$11:$D$40,15,Override!$E$11:$E$40,"&gt;=0",Override!$C$11:$C$40,"MXAU"))&gt;0,SUMIFS(Override!$E$11:$E$40,Override!$B$11:$B$40,$B165,Override!$D$11:$D$40,15)-SUMIFS(Override!$E$11:$E$40,Override!$B$11:$B$40,$B165,Override!$D$11:$D$40,15,Override!$C$11:$C$40,"MXAU"),Override!$Q$200)/'AS51'!$B$3,"")))</f>
        <v/>
      </c>
      <c r="U165" s="77">
        <f>IF(U$13="","",IF($B165="","",IFERROR($C165*$D165*IF((Override!$C$4="ON")*(COUNTIFS(Override!$B$11:$B$40,$B165,Override!$D$11:$D$40,16,Override!$E$11:$E$40,"&gt;=0")-COUNTIFS(Override!$B$11:$B$40,$B165,Override!$D$11:$D$40,16,Override!$E$11:$E$40,"&gt;=0",Override!$C$11:$C$40,"MXAU"))&gt;0,SUMIFS(Override!$E$11:$E$40,Override!$B$11:$B$40,$B165,Override!$D$11:$D$40,16)-SUMIFS(Override!$E$11:$E$40,Override!$B$11:$B$40,$B165,Override!$D$11:$D$40,16,Override!$C$11:$C$40,"MXAU"),Override!$R$200)/'AS51'!$B$3,"")))</f>
        <v/>
      </c>
      <c r="W165" s="77">
        <f>IF(W$13="","",IF($B165="","",IFERROR(F165*$E165/100,"")))</f>
        <v/>
      </c>
      <c r="X165" s="77">
        <f>IF(X$13="","",IF($B165="","",IFERROR(G165*$E165/100,"")))</f>
        <v/>
      </c>
      <c r="Y165" s="77">
        <f>IF(Y$13="","",IF($B165="","",IFERROR(H165*$E165/100,"")))</f>
        <v/>
      </c>
      <c r="Z165" s="77">
        <f>IF(Z$13="","",IF($B165="","",IFERROR(I165*$E165/100,"")))</f>
        <v/>
      </c>
      <c r="AA165" s="77">
        <f>IF(AA$13="","",IF($B165="","",IFERROR(J165*$E165/100,"")))</f>
        <v/>
      </c>
      <c r="AB165" s="77">
        <f>IF(AB$13="","",IF($B165="","",IFERROR(K165*$E165/100,"")))</f>
        <v/>
      </c>
      <c r="AC165" s="77">
        <f>IF(AC$13="","",IF($B165="","",IFERROR(L165*$E165/100,"")))</f>
        <v/>
      </c>
      <c r="AD165" s="77">
        <f>IF(AD$13="","",IF($B165="","",IFERROR(M165*$E165/100,"")))</f>
        <v/>
      </c>
      <c r="AE165" s="77">
        <f>IF(AE$13="","",IF($B165="","",IFERROR(N165*$E165/100,"")))</f>
        <v/>
      </c>
      <c r="AF165" s="77">
        <f>IF(AF$13="","",IF($B165="","",IFERROR(O165*$E165/100,"")))</f>
        <v/>
      </c>
      <c r="AG165" s="77">
        <f>IF(AG$13="","",IF($B165="","",IFERROR(P165*$E165/100,"")))</f>
        <v/>
      </c>
      <c r="AH165" s="77">
        <f>IF(AH$13="","",IF($B165="","",IFERROR(Q165*$E165/100,"")))</f>
        <v/>
      </c>
      <c r="AI165" s="77">
        <f>IF(AI$13="","",IF($B165="","",IFERROR(R165*$E165/100,"")))</f>
        <v/>
      </c>
      <c r="AJ165" s="77">
        <f>IF(AJ$13="","",IF($B165="","",IFERROR(S165*$E165/100,"")))</f>
        <v/>
      </c>
      <c r="AK165" s="77">
        <f>IF(AK$13="","",IF($B165="","",IFERROR(T165*$E165/100,"")))</f>
        <v/>
      </c>
      <c r="AL165" s="77">
        <f>IF(AL$13="","",IF($B165="","",IFERROR(U165*$E165/100,"")))</f>
        <v/>
      </c>
      <c r="AN165" s="77">
        <f>IF($B165="","",SUMIF($F$13:$U$13,"&lt;="&amp;Sector!$D$51,$F165:$U165))</f>
        <v/>
      </c>
      <c r="AO165" s="77">
        <f>IF($B165="","",SUMIF($W$13:$AL$13,"&lt;="&amp;Sector!$D$51,$W165:$AL165))</f>
        <v/>
      </c>
      <c r="AQ165" s="163">
        <f>IF(AQ$13="","",IF($B165="","",IFERROR($C165*$D165*SUMPRODUCT(('Dvd Calendar'!$E$1647:$CZ$1647&gt;AQ$12)*('Dvd Calendar'!$E$1647:$CZ$1647&lt;=AQ$13)*'Dvd Calendar'!$E$1650:$CZ$1650*(('Dvd Calendar'!$E$1652:$CZ$1652='Field Check'!$C$56)*('Field Check'!$C$56&lt;&gt;"")+('Dvd Calendar'!$E$1652:$CZ$1652='Field Check'!$C$57)*('Field Check'!$C$57&lt;&gt;"")))/'AS51'!$B$3,"")))</f>
        <v/>
      </c>
      <c r="AR165" s="163">
        <f>IF(AR$13="","",IF($B165="","",IFERROR($C165*$D165*SUMPRODUCT(('Dvd Calendar'!$E$1647:$CZ$1647&gt;AR$12)*('Dvd Calendar'!$E$1647:$CZ$1647&lt;=AR$13)*'Dvd Calendar'!$E$1650:$CZ$1650*(('Dvd Calendar'!$E$1652:$CZ$1652='Field Check'!$C$56)*('Field Check'!$C$56&lt;&gt;"")+('Dvd Calendar'!$E$1652:$CZ$1652='Field Check'!$C$57)*('Field Check'!$C$57&lt;&gt;"")))/'AS51'!$B$3,"")))</f>
        <v/>
      </c>
      <c r="AS165" s="163">
        <f>IF(AS$13="","",IF($B165="","",IFERROR($C165*$D165*SUMPRODUCT(('Dvd Calendar'!$E$1647:$CZ$1647&gt;AS$12)*('Dvd Calendar'!$E$1647:$CZ$1647&lt;=AS$13)*'Dvd Calendar'!$E$1650:$CZ$1650*(('Dvd Calendar'!$E$1652:$CZ$1652='Field Check'!$C$56)*('Field Check'!$C$56&lt;&gt;"")+('Dvd Calendar'!$E$1652:$CZ$1652='Field Check'!$C$57)*('Field Check'!$C$57&lt;&gt;"")))/'AS51'!$B$3,"")))</f>
        <v/>
      </c>
      <c r="AT165" s="163">
        <f>IF(AT$13="","",IF($B165="","",IFERROR($C165*$D165*SUMPRODUCT(('Dvd Calendar'!$E$1647:$CZ$1647&gt;AT$12)*('Dvd Calendar'!$E$1647:$CZ$1647&lt;=AT$13)*'Dvd Calendar'!$E$1650:$CZ$1650*(('Dvd Calendar'!$E$1652:$CZ$1652='Field Check'!$C$56)*('Field Check'!$C$56&lt;&gt;"")+('Dvd Calendar'!$E$1652:$CZ$1652='Field Check'!$C$57)*('Field Check'!$C$57&lt;&gt;"")))/'AS51'!$B$3,"")))</f>
        <v/>
      </c>
      <c r="AU165" s="163">
        <f>IF(AU$13="","",IF($B165="","",IFERROR($C165*$D165*SUMPRODUCT(('Dvd Calendar'!$E$1647:$CZ$1647&gt;AU$12)*('Dvd Calendar'!$E$1647:$CZ$1647&lt;=AU$13)*'Dvd Calendar'!$E$1650:$CZ$1650*(('Dvd Calendar'!$E$1652:$CZ$1652='Field Check'!$C$56)*('Field Check'!$C$56&lt;&gt;"")+('Dvd Calendar'!$E$1652:$CZ$1652='Field Check'!$C$57)*('Field Check'!$C$57&lt;&gt;"")))/'AS51'!$B$3,"")))</f>
        <v/>
      </c>
      <c r="AV165" s="163">
        <f>IF(AV$13="","",IF($B165="","",IFERROR($C165*$D165*SUMPRODUCT(('Dvd Calendar'!$E$1647:$CZ$1647&gt;AV$12)*('Dvd Calendar'!$E$1647:$CZ$1647&lt;=AV$13)*'Dvd Calendar'!$E$1650:$CZ$1650*(('Dvd Calendar'!$E$1652:$CZ$1652='Field Check'!$C$56)*('Field Check'!$C$56&lt;&gt;"")+('Dvd Calendar'!$E$1652:$CZ$1652='Field Check'!$C$57)*('Field Check'!$C$57&lt;&gt;"")))/'AS51'!$B$3,"")))</f>
        <v/>
      </c>
      <c r="AW165" s="163">
        <f>IF(AW$13="","",IF($B165="","",IFERROR($C165*$D165*SUMPRODUCT(('Dvd Calendar'!$E$1647:$CZ$1647&gt;AW$12)*('Dvd Calendar'!$E$1647:$CZ$1647&lt;=AW$13)*'Dvd Calendar'!$E$1650:$CZ$1650*(('Dvd Calendar'!$E$1652:$CZ$1652='Field Check'!$C$56)*('Field Check'!$C$56&lt;&gt;"")+('Dvd Calendar'!$E$1652:$CZ$1652='Field Check'!$C$57)*('Field Check'!$C$57&lt;&gt;"")))/'AS51'!$B$3,"")))</f>
        <v/>
      </c>
      <c r="AX165" s="163">
        <f>IF(AX$13="","",IF($B165="","",IFERROR($C165*$D165*SUMPRODUCT(('Dvd Calendar'!$E$1647:$CZ$1647&gt;AX$12)*('Dvd Calendar'!$E$1647:$CZ$1647&lt;=AX$13)*'Dvd Calendar'!$E$1650:$CZ$1650*(('Dvd Calendar'!$E$1652:$CZ$1652='Field Check'!$C$56)*('Field Check'!$C$56&lt;&gt;"")+('Dvd Calendar'!$E$1652:$CZ$1652='Field Check'!$C$57)*('Field Check'!$C$57&lt;&gt;"")))/'AS51'!$B$3,"")))</f>
        <v/>
      </c>
      <c r="AY165" s="163">
        <f>IF(AY$13="","",IF($B165="","",IFERROR($C165*$D165*SUMPRODUCT(('Dvd Calendar'!$E$1647:$CZ$1647&gt;AY$12)*('Dvd Calendar'!$E$1647:$CZ$1647&lt;=AY$13)*'Dvd Calendar'!$E$1650:$CZ$1650*(('Dvd Calendar'!$E$1652:$CZ$1652='Field Check'!$C$56)*('Field Check'!$C$56&lt;&gt;"")+('Dvd Calendar'!$E$1652:$CZ$1652='Field Check'!$C$57)*('Field Check'!$C$57&lt;&gt;"")))/'AS51'!$B$3,"")))</f>
        <v/>
      </c>
      <c r="AZ165" s="163">
        <f>IF(AZ$13="","",IF($B165="","",IFERROR($C165*$D165*SUMPRODUCT(('Dvd Calendar'!$E$1647:$CZ$1647&gt;AZ$12)*('Dvd Calendar'!$E$1647:$CZ$1647&lt;=AZ$13)*'Dvd Calendar'!$E$1650:$CZ$1650*(('Dvd Calendar'!$E$1652:$CZ$1652='Field Check'!$C$56)*('Field Check'!$C$56&lt;&gt;"")+('Dvd Calendar'!$E$1652:$CZ$1652='Field Check'!$C$57)*('Field Check'!$C$57&lt;&gt;"")))/'AS51'!$B$3,"")))</f>
        <v/>
      </c>
      <c r="BA165" s="163">
        <f>IF(BA$13="","",IF($B165="","",IFERROR($C165*$D165*SUMPRODUCT(('Dvd Calendar'!$E$1647:$CZ$1647&gt;BA$12)*('Dvd Calendar'!$E$1647:$CZ$1647&lt;=BA$13)*'Dvd Calendar'!$E$1650:$CZ$1650*(('Dvd Calendar'!$E$1652:$CZ$1652='Field Check'!$C$56)*('Field Check'!$C$56&lt;&gt;"")+('Dvd Calendar'!$E$1652:$CZ$1652='Field Check'!$C$57)*('Field Check'!$C$57&lt;&gt;"")))/'AS51'!$B$3,"")))</f>
        <v/>
      </c>
      <c r="BB165" s="163">
        <f>IF(BB$13="","",IF($B165="","",IFERROR($C165*$D165*SUMPRODUCT(('Dvd Calendar'!$E$1647:$CZ$1647&gt;BB$12)*('Dvd Calendar'!$E$1647:$CZ$1647&lt;=BB$13)*'Dvd Calendar'!$E$1650:$CZ$1650*(('Dvd Calendar'!$E$1652:$CZ$1652='Field Check'!$C$56)*('Field Check'!$C$56&lt;&gt;"")+('Dvd Calendar'!$E$1652:$CZ$1652='Field Check'!$C$57)*('Field Check'!$C$57&lt;&gt;"")))/'AS51'!$B$3,"")))</f>
        <v/>
      </c>
      <c r="BC165" s="163">
        <f>IF(BC$13="","",IF($B165="","",IFERROR($C165*$D165*SUMPRODUCT(('Dvd Calendar'!$E$1647:$CZ$1647&gt;BC$12)*('Dvd Calendar'!$E$1647:$CZ$1647&lt;=BC$13)*'Dvd Calendar'!$E$1650:$CZ$1650*(('Dvd Calendar'!$E$1652:$CZ$1652='Field Check'!$C$56)*('Field Check'!$C$56&lt;&gt;"")+('Dvd Calendar'!$E$1652:$CZ$1652='Field Check'!$C$57)*('Field Check'!$C$57&lt;&gt;"")))/'AS51'!$B$3,"")))</f>
        <v/>
      </c>
      <c r="BD165" s="163">
        <f>IF(BD$13="","",IF($B165="","",IFERROR($C165*$D165*SUMPRODUCT(('Dvd Calendar'!$E$1647:$CZ$1647&gt;BD$12)*('Dvd Calendar'!$E$1647:$CZ$1647&lt;=BD$13)*'Dvd Calendar'!$E$1650:$CZ$1650*(('Dvd Calendar'!$E$1652:$CZ$1652='Field Check'!$C$56)*('Field Check'!$C$56&lt;&gt;"")+('Dvd Calendar'!$E$1652:$CZ$1652='Field Check'!$C$57)*('Field Check'!$C$57&lt;&gt;"")))/'AS51'!$B$3,"")))</f>
        <v/>
      </c>
      <c r="BE165" s="163">
        <f>IF(BE$13="","",IF($B165="","",IFERROR($C165*$D165*SUMPRODUCT(('Dvd Calendar'!$E$1647:$CZ$1647&gt;BE$12)*('Dvd Calendar'!$E$1647:$CZ$1647&lt;=BE$13)*'Dvd Calendar'!$E$1650:$CZ$1650*(('Dvd Calendar'!$E$1652:$CZ$1652='Field Check'!$C$56)*('Field Check'!$C$56&lt;&gt;"")+('Dvd Calendar'!$E$1652:$CZ$1652='Field Check'!$C$57)*('Field Check'!$C$57&lt;&gt;"")))/'AS51'!$B$3,"")))</f>
        <v/>
      </c>
      <c r="BF165" s="163">
        <f>IF(BF$13="","",IF($B165="","",IFERROR($C165*$D165*SUMPRODUCT(('Dvd Calendar'!$E$1647:$CZ$1647&gt;BF$12)*('Dvd Calendar'!$E$1647:$CZ$1647&lt;=BF$13)*'Dvd Calendar'!$E$1650:$CZ$1650*(('Dvd Calendar'!$E$1652:$CZ$1652='Field Check'!$C$56)*('Field Check'!$C$56&lt;&gt;"")+('Dvd Calendar'!$E$1652:$CZ$1652='Field Check'!$C$57)*('Field Check'!$C$57&lt;&gt;"")))/'AS51'!$B$3,"")))</f>
        <v/>
      </c>
      <c r="BH165" s="163">
        <f>IF(BH$13="","",IF($B165="","",IFERROR(AQ165*$E165/100,"")))</f>
        <v/>
      </c>
      <c r="BI165" s="163">
        <f>IF(BI$13="","",IF($B165="","",IFERROR(AR165*$E165/100,"")))</f>
        <v/>
      </c>
      <c r="BJ165" s="163">
        <f>IF(BJ$13="","",IF($B165="","",IFERROR(AS165*$E165/100,"")))</f>
        <v/>
      </c>
      <c r="BK165" s="163">
        <f>IF(BK$13="","",IF($B165="","",IFERROR(AT165*$E165/100,"")))</f>
        <v/>
      </c>
      <c r="BL165" s="163">
        <f>IF(BL$13="","",IF($B165="","",IFERROR(AU165*$E165/100,"")))</f>
        <v/>
      </c>
      <c r="BM165" s="163">
        <f>IF(BM$13="","",IF($B165="","",IFERROR(AV165*$E165/100,"")))</f>
        <v/>
      </c>
      <c r="BN165" s="163">
        <f>IF(BN$13="","",IF($B165="","",IFERROR(AW165*$E165/100,"")))</f>
        <v/>
      </c>
      <c r="BO165" s="163">
        <f>IF(BO$13="","",IF($B165="","",IFERROR(AX165*$E165/100,"")))</f>
        <v/>
      </c>
      <c r="BP165" s="163">
        <f>IF(BP$13="","",IF($B165="","",IFERROR(AY165*$E165/100,"")))</f>
        <v/>
      </c>
      <c r="BQ165" s="163">
        <f>IF(BQ$13="","",IF($B165="","",IFERROR(AZ165*$E165/100,"")))</f>
        <v/>
      </c>
      <c r="BR165" s="163">
        <f>IF(BR$13="","",IF($B165="","",IFERROR(BA165*$E165/100,"")))</f>
        <v/>
      </c>
      <c r="BS165" s="163">
        <f>IF(BS$13="","",IF($B165="","",IFERROR(BB165*$E165/100,"")))</f>
        <v/>
      </c>
      <c r="BT165" s="163">
        <f>IF(BT$13="","",IF($B165="","",IFERROR(BC165*$E165/100,"")))</f>
        <v/>
      </c>
      <c r="BU165" s="163">
        <f>IF(BU$13="","",IF($B165="","",IFERROR(BD165*$E165/100,"")))</f>
        <v/>
      </c>
      <c r="BV165" s="163">
        <f>IF(BV$13="","",IF($B165="","",IFERROR(BE165*$E165/100,"")))</f>
        <v/>
      </c>
      <c r="BW165" s="163">
        <f>IF(BW$13="","",IF($B165="","",IFERROR(BF165*$E165/100,"")))</f>
        <v/>
      </c>
    </row>
    <row r="166">
      <c r="B166" s="126">
        <f>IF('AS51'!$C$156="","",'AS51'!$C$156)</f>
        <v/>
      </c>
      <c r="C166" s="74">
        <f>IF('AS51'!$B$156="","",'AS51'!$B$156)</f>
        <v/>
      </c>
      <c r="D166" s="75">
        <f>IFERROR('AS51'!$Q$156,1)</f>
        <v/>
      </c>
      <c r="E166" s="76">
        <f>IF($B166="","",IF(ISNUMBER('AS51'!$I$156),'AS51'!$I$156,'Index Summary'!$C$7))</f>
        <v/>
      </c>
      <c r="F166" s="77">
        <f>IF(F$13="","",IF($B166="","",IFERROR($C166*$D166*IF((Override!$C$4="ON")*(COUNTIFS(Override!$B$11:$B$40,$B166,Override!$D$11:$D$40,1,Override!$E$11:$E$40,"&gt;=0")-COUNTIFS(Override!$B$11:$B$40,$B166,Override!$D$11:$D$40,1,Override!$E$11:$E$40,"&gt;=0",Override!$C$11:$C$40,"MXAU"))&gt;0,SUMIFS(Override!$E$11:$E$40,Override!$B$11:$B$40,$B166,Override!$D$11:$D$40,1)-SUMIFS(Override!$E$11:$E$40,Override!$B$11:$B$40,$B166,Override!$D$11:$D$40,1,Override!$C$11:$C$40,"MXAU"),Override!$C$201)/'AS51'!$B$3,"")))</f>
        <v/>
      </c>
      <c r="G166" s="77">
        <f>IF(G$13="","",IF($B166="","",IFERROR($C166*$D166*IF((Override!$C$4="ON")*(COUNTIFS(Override!$B$11:$B$40,$B166,Override!$D$11:$D$40,2,Override!$E$11:$E$40,"&gt;=0")-COUNTIFS(Override!$B$11:$B$40,$B166,Override!$D$11:$D$40,2,Override!$E$11:$E$40,"&gt;=0",Override!$C$11:$C$40,"MXAU"))&gt;0,SUMIFS(Override!$E$11:$E$40,Override!$B$11:$B$40,$B166,Override!$D$11:$D$40,2)-SUMIFS(Override!$E$11:$E$40,Override!$B$11:$B$40,$B166,Override!$D$11:$D$40,2,Override!$C$11:$C$40,"MXAU"),Override!$D$201)/'AS51'!$B$3,"")))</f>
        <v/>
      </c>
      <c r="H166" s="77">
        <f>IF(H$13="","",IF($B166="","",IFERROR($C166*$D166*IF((Override!$C$4="ON")*(COUNTIFS(Override!$B$11:$B$40,$B166,Override!$D$11:$D$40,3,Override!$E$11:$E$40,"&gt;=0")-COUNTIFS(Override!$B$11:$B$40,$B166,Override!$D$11:$D$40,3,Override!$E$11:$E$40,"&gt;=0",Override!$C$11:$C$40,"MXAU"))&gt;0,SUMIFS(Override!$E$11:$E$40,Override!$B$11:$B$40,$B166,Override!$D$11:$D$40,3)-SUMIFS(Override!$E$11:$E$40,Override!$B$11:$B$40,$B166,Override!$D$11:$D$40,3,Override!$C$11:$C$40,"MXAU"),Override!$E$201)/'AS51'!$B$3,"")))</f>
        <v/>
      </c>
      <c r="I166" s="77">
        <f>IF(I$13="","",IF($B166="","",IFERROR($C166*$D166*IF((Override!$C$4="ON")*(COUNTIFS(Override!$B$11:$B$40,$B166,Override!$D$11:$D$40,4,Override!$E$11:$E$40,"&gt;=0")-COUNTIFS(Override!$B$11:$B$40,$B166,Override!$D$11:$D$40,4,Override!$E$11:$E$40,"&gt;=0",Override!$C$11:$C$40,"MXAU"))&gt;0,SUMIFS(Override!$E$11:$E$40,Override!$B$11:$B$40,$B166,Override!$D$11:$D$40,4)-SUMIFS(Override!$E$11:$E$40,Override!$B$11:$B$40,$B166,Override!$D$11:$D$40,4,Override!$C$11:$C$40,"MXAU"),Override!$F$201)/'AS51'!$B$3,"")))</f>
        <v/>
      </c>
      <c r="J166" s="77">
        <f>IF(J$13="","",IF($B166="","",IFERROR($C166*$D166*IF((Override!$C$4="ON")*(COUNTIFS(Override!$B$11:$B$40,$B166,Override!$D$11:$D$40,5,Override!$E$11:$E$40,"&gt;=0")-COUNTIFS(Override!$B$11:$B$40,$B166,Override!$D$11:$D$40,5,Override!$E$11:$E$40,"&gt;=0",Override!$C$11:$C$40,"MXAU"))&gt;0,SUMIFS(Override!$E$11:$E$40,Override!$B$11:$B$40,$B166,Override!$D$11:$D$40,5)-SUMIFS(Override!$E$11:$E$40,Override!$B$11:$B$40,$B166,Override!$D$11:$D$40,5,Override!$C$11:$C$40,"MXAU"),Override!$G$201)/'AS51'!$B$3,"")))</f>
        <v/>
      </c>
      <c r="K166" s="77">
        <f>IF(K$13="","",IF($B166="","",IFERROR($C166*$D166*IF((Override!$C$4="ON")*(COUNTIFS(Override!$B$11:$B$40,$B166,Override!$D$11:$D$40,6,Override!$E$11:$E$40,"&gt;=0")-COUNTIFS(Override!$B$11:$B$40,$B166,Override!$D$11:$D$40,6,Override!$E$11:$E$40,"&gt;=0",Override!$C$11:$C$40,"MXAU"))&gt;0,SUMIFS(Override!$E$11:$E$40,Override!$B$11:$B$40,$B166,Override!$D$11:$D$40,6)-SUMIFS(Override!$E$11:$E$40,Override!$B$11:$B$40,$B166,Override!$D$11:$D$40,6,Override!$C$11:$C$40,"MXAU"),Override!$H$201)/'AS51'!$B$3,"")))</f>
        <v/>
      </c>
      <c r="L166" s="77">
        <f>IF(L$13="","",IF($B166="","",IFERROR($C166*$D166*IF((Override!$C$4="ON")*(COUNTIFS(Override!$B$11:$B$40,$B166,Override!$D$11:$D$40,7,Override!$E$11:$E$40,"&gt;=0")-COUNTIFS(Override!$B$11:$B$40,$B166,Override!$D$11:$D$40,7,Override!$E$11:$E$40,"&gt;=0",Override!$C$11:$C$40,"MXAU"))&gt;0,SUMIFS(Override!$E$11:$E$40,Override!$B$11:$B$40,$B166,Override!$D$11:$D$40,7)-SUMIFS(Override!$E$11:$E$40,Override!$B$11:$B$40,$B166,Override!$D$11:$D$40,7,Override!$C$11:$C$40,"MXAU"),Override!$I$201)/'AS51'!$B$3,"")))</f>
        <v/>
      </c>
      <c r="M166" s="77">
        <f>IF(M$13="","",IF($B166="","",IFERROR($C166*$D166*IF((Override!$C$4="ON")*(COUNTIFS(Override!$B$11:$B$40,$B166,Override!$D$11:$D$40,8,Override!$E$11:$E$40,"&gt;=0")-COUNTIFS(Override!$B$11:$B$40,$B166,Override!$D$11:$D$40,8,Override!$E$11:$E$40,"&gt;=0",Override!$C$11:$C$40,"MXAU"))&gt;0,SUMIFS(Override!$E$11:$E$40,Override!$B$11:$B$40,$B166,Override!$D$11:$D$40,8)-SUMIFS(Override!$E$11:$E$40,Override!$B$11:$B$40,$B166,Override!$D$11:$D$40,8,Override!$C$11:$C$40,"MXAU"),Override!$J$201)/'AS51'!$B$3,"")))</f>
        <v/>
      </c>
      <c r="N166" s="77">
        <f>IF(N$13="","",IF($B166="","",IFERROR($C166*$D166*IF((Override!$C$4="ON")*(COUNTIFS(Override!$B$11:$B$40,$B166,Override!$D$11:$D$40,9,Override!$E$11:$E$40,"&gt;=0")-COUNTIFS(Override!$B$11:$B$40,$B166,Override!$D$11:$D$40,9,Override!$E$11:$E$40,"&gt;=0",Override!$C$11:$C$40,"MXAU"))&gt;0,SUMIFS(Override!$E$11:$E$40,Override!$B$11:$B$40,$B166,Override!$D$11:$D$40,9)-SUMIFS(Override!$E$11:$E$40,Override!$B$11:$B$40,$B166,Override!$D$11:$D$40,9,Override!$C$11:$C$40,"MXAU"),Override!$K$201)/'AS51'!$B$3,"")))</f>
        <v/>
      </c>
      <c r="O166" s="77">
        <f>IF(O$13="","",IF($B166="","",IFERROR($C166*$D166*IF((Override!$C$4="ON")*(COUNTIFS(Override!$B$11:$B$40,$B166,Override!$D$11:$D$40,10,Override!$E$11:$E$40,"&gt;=0")-COUNTIFS(Override!$B$11:$B$40,$B166,Override!$D$11:$D$40,10,Override!$E$11:$E$40,"&gt;=0",Override!$C$11:$C$40,"MXAU"))&gt;0,SUMIFS(Override!$E$11:$E$40,Override!$B$11:$B$40,$B166,Override!$D$11:$D$40,10)-SUMIFS(Override!$E$11:$E$40,Override!$B$11:$B$40,$B166,Override!$D$11:$D$40,10,Override!$C$11:$C$40,"MXAU"),Override!$L$201)/'AS51'!$B$3,"")))</f>
        <v/>
      </c>
      <c r="P166" s="77">
        <f>IF(P$13="","",IF($B166="","",IFERROR($C166*$D166*IF((Override!$C$4="ON")*(COUNTIFS(Override!$B$11:$B$40,$B166,Override!$D$11:$D$40,11,Override!$E$11:$E$40,"&gt;=0")-COUNTIFS(Override!$B$11:$B$40,$B166,Override!$D$11:$D$40,11,Override!$E$11:$E$40,"&gt;=0",Override!$C$11:$C$40,"MXAU"))&gt;0,SUMIFS(Override!$E$11:$E$40,Override!$B$11:$B$40,$B166,Override!$D$11:$D$40,11)-SUMIFS(Override!$E$11:$E$40,Override!$B$11:$B$40,$B166,Override!$D$11:$D$40,11,Override!$C$11:$C$40,"MXAU"),Override!$M$201)/'AS51'!$B$3,"")))</f>
        <v/>
      </c>
      <c r="Q166" s="77">
        <f>IF(Q$13="","",IF($B166="","",IFERROR($C166*$D166*IF((Override!$C$4="ON")*(COUNTIFS(Override!$B$11:$B$40,$B166,Override!$D$11:$D$40,12,Override!$E$11:$E$40,"&gt;=0")-COUNTIFS(Override!$B$11:$B$40,$B166,Override!$D$11:$D$40,12,Override!$E$11:$E$40,"&gt;=0",Override!$C$11:$C$40,"MXAU"))&gt;0,SUMIFS(Override!$E$11:$E$40,Override!$B$11:$B$40,$B166,Override!$D$11:$D$40,12)-SUMIFS(Override!$E$11:$E$40,Override!$B$11:$B$40,$B166,Override!$D$11:$D$40,12,Override!$C$11:$C$40,"MXAU"),Override!$N$201)/'AS51'!$B$3,"")))</f>
        <v/>
      </c>
      <c r="R166" s="77">
        <f>IF(R$13="","",IF($B166="","",IFERROR($C166*$D166*IF((Override!$C$4="ON")*(COUNTIFS(Override!$B$11:$B$40,$B166,Override!$D$11:$D$40,13,Override!$E$11:$E$40,"&gt;=0")-COUNTIFS(Override!$B$11:$B$40,$B166,Override!$D$11:$D$40,13,Override!$E$11:$E$40,"&gt;=0",Override!$C$11:$C$40,"MXAU"))&gt;0,SUMIFS(Override!$E$11:$E$40,Override!$B$11:$B$40,$B166,Override!$D$11:$D$40,13)-SUMIFS(Override!$E$11:$E$40,Override!$B$11:$B$40,$B166,Override!$D$11:$D$40,13,Override!$C$11:$C$40,"MXAU"),Override!$O$201)/'AS51'!$B$3,"")))</f>
        <v/>
      </c>
      <c r="S166" s="77">
        <f>IF(S$13="","",IF($B166="","",IFERROR($C166*$D166*IF((Override!$C$4="ON")*(COUNTIFS(Override!$B$11:$B$40,$B166,Override!$D$11:$D$40,14,Override!$E$11:$E$40,"&gt;=0")-COUNTIFS(Override!$B$11:$B$40,$B166,Override!$D$11:$D$40,14,Override!$E$11:$E$40,"&gt;=0",Override!$C$11:$C$40,"MXAU"))&gt;0,SUMIFS(Override!$E$11:$E$40,Override!$B$11:$B$40,$B166,Override!$D$11:$D$40,14)-SUMIFS(Override!$E$11:$E$40,Override!$B$11:$B$40,$B166,Override!$D$11:$D$40,14,Override!$C$11:$C$40,"MXAU"),Override!$P$201)/'AS51'!$B$3,"")))</f>
        <v/>
      </c>
      <c r="T166" s="77">
        <f>IF(T$13="","",IF($B166="","",IFERROR($C166*$D166*IF((Override!$C$4="ON")*(COUNTIFS(Override!$B$11:$B$40,$B166,Override!$D$11:$D$40,15,Override!$E$11:$E$40,"&gt;=0")-COUNTIFS(Override!$B$11:$B$40,$B166,Override!$D$11:$D$40,15,Override!$E$11:$E$40,"&gt;=0",Override!$C$11:$C$40,"MXAU"))&gt;0,SUMIFS(Override!$E$11:$E$40,Override!$B$11:$B$40,$B166,Override!$D$11:$D$40,15)-SUMIFS(Override!$E$11:$E$40,Override!$B$11:$B$40,$B166,Override!$D$11:$D$40,15,Override!$C$11:$C$40,"MXAU"),Override!$Q$201)/'AS51'!$B$3,"")))</f>
        <v/>
      </c>
      <c r="U166" s="77">
        <f>IF(U$13="","",IF($B166="","",IFERROR($C166*$D166*IF((Override!$C$4="ON")*(COUNTIFS(Override!$B$11:$B$40,$B166,Override!$D$11:$D$40,16,Override!$E$11:$E$40,"&gt;=0")-COUNTIFS(Override!$B$11:$B$40,$B166,Override!$D$11:$D$40,16,Override!$E$11:$E$40,"&gt;=0",Override!$C$11:$C$40,"MXAU"))&gt;0,SUMIFS(Override!$E$11:$E$40,Override!$B$11:$B$40,$B166,Override!$D$11:$D$40,16)-SUMIFS(Override!$E$11:$E$40,Override!$B$11:$B$40,$B166,Override!$D$11:$D$40,16,Override!$C$11:$C$40,"MXAU"),Override!$R$201)/'AS51'!$B$3,"")))</f>
        <v/>
      </c>
      <c r="W166" s="77">
        <f>IF(W$13="","",IF($B166="","",IFERROR(F166*$E166/100,"")))</f>
        <v/>
      </c>
      <c r="X166" s="77">
        <f>IF(X$13="","",IF($B166="","",IFERROR(G166*$E166/100,"")))</f>
        <v/>
      </c>
      <c r="Y166" s="77">
        <f>IF(Y$13="","",IF($B166="","",IFERROR(H166*$E166/100,"")))</f>
        <v/>
      </c>
      <c r="Z166" s="77">
        <f>IF(Z$13="","",IF($B166="","",IFERROR(I166*$E166/100,"")))</f>
        <v/>
      </c>
      <c r="AA166" s="77">
        <f>IF(AA$13="","",IF($B166="","",IFERROR(J166*$E166/100,"")))</f>
        <v/>
      </c>
      <c r="AB166" s="77">
        <f>IF(AB$13="","",IF($B166="","",IFERROR(K166*$E166/100,"")))</f>
        <v/>
      </c>
      <c r="AC166" s="77">
        <f>IF(AC$13="","",IF($B166="","",IFERROR(L166*$E166/100,"")))</f>
        <v/>
      </c>
      <c r="AD166" s="77">
        <f>IF(AD$13="","",IF($B166="","",IFERROR(M166*$E166/100,"")))</f>
        <v/>
      </c>
      <c r="AE166" s="77">
        <f>IF(AE$13="","",IF($B166="","",IFERROR(N166*$E166/100,"")))</f>
        <v/>
      </c>
      <c r="AF166" s="77">
        <f>IF(AF$13="","",IF($B166="","",IFERROR(O166*$E166/100,"")))</f>
        <v/>
      </c>
      <c r="AG166" s="77">
        <f>IF(AG$13="","",IF($B166="","",IFERROR(P166*$E166/100,"")))</f>
        <v/>
      </c>
      <c r="AH166" s="77">
        <f>IF(AH$13="","",IF($B166="","",IFERROR(Q166*$E166/100,"")))</f>
        <v/>
      </c>
      <c r="AI166" s="77">
        <f>IF(AI$13="","",IF($B166="","",IFERROR(R166*$E166/100,"")))</f>
        <v/>
      </c>
      <c r="AJ166" s="77">
        <f>IF(AJ$13="","",IF($B166="","",IFERROR(S166*$E166/100,"")))</f>
        <v/>
      </c>
      <c r="AK166" s="77">
        <f>IF(AK$13="","",IF($B166="","",IFERROR(T166*$E166/100,"")))</f>
        <v/>
      </c>
      <c r="AL166" s="77">
        <f>IF(AL$13="","",IF($B166="","",IFERROR(U166*$E166/100,"")))</f>
        <v/>
      </c>
      <c r="AN166" s="77">
        <f>IF($B166="","",SUMIF($F$13:$U$13,"&lt;="&amp;Sector!$D$51,$F166:$U166))</f>
        <v/>
      </c>
      <c r="AO166" s="77">
        <f>IF($B166="","",SUMIF($W$13:$AL$13,"&lt;="&amp;Sector!$D$51,$W166:$AL166))</f>
        <v/>
      </c>
      <c r="AQ166" s="163">
        <f>IF(AQ$13="","",IF($B166="","",IFERROR($C166*$D166*SUMPRODUCT(('Dvd Calendar'!$E$1658:$CZ$1658&gt;AQ$12)*('Dvd Calendar'!$E$1658:$CZ$1658&lt;=AQ$13)*'Dvd Calendar'!$E$1661:$CZ$1661*(('Dvd Calendar'!$E$1663:$CZ$1663='Field Check'!$C$56)*('Field Check'!$C$56&lt;&gt;"")+('Dvd Calendar'!$E$1663:$CZ$1663='Field Check'!$C$57)*('Field Check'!$C$57&lt;&gt;"")))/'AS51'!$B$3,"")))</f>
        <v/>
      </c>
      <c r="AR166" s="163">
        <f>IF(AR$13="","",IF($B166="","",IFERROR($C166*$D166*SUMPRODUCT(('Dvd Calendar'!$E$1658:$CZ$1658&gt;AR$12)*('Dvd Calendar'!$E$1658:$CZ$1658&lt;=AR$13)*'Dvd Calendar'!$E$1661:$CZ$1661*(('Dvd Calendar'!$E$1663:$CZ$1663='Field Check'!$C$56)*('Field Check'!$C$56&lt;&gt;"")+('Dvd Calendar'!$E$1663:$CZ$1663='Field Check'!$C$57)*('Field Check'!$C$57&lt;&gt;"")))/'AS51'!$B$3,"")))</f>
        <v/>
      </c>
      <c r="AS166" s="163">
        <f>IF(AS$13="","",IF($B166="","",IFERROR($C166*$D166*SUMPRODUCT(('Dvd Calendar'!$E$1658:$CZ$1658&gt;AS$12)*('Dvd Calendar'!$E$1658:$CZ$1658&lt;=AS$13)*'Dvd Calendar'!$E$1661:$CZ$1661*(('Dvd Calendar'!$E$1663:$CZ$1663='Field Check'!$C$56)*('Field Check'!$C$56&lt;&gt;"")+('Dvd Calendar'!$E$1663:$CZ$1663='Field Check'!$C$57)*('Field Check'!$C$57&lt;&gt;"")))/'AS51'!$B$3,"")))</f>
        <v/>
      </c>
      <c r="AT166" s="163">
        <f>IF(AT$13="","",IF($B166="","",IFERROR($C166*$D166*SUMPRODUCT(('Dvd Calendar'!$E$1658:$CZ$1658&gt;AT$12)*('Dvd Calendar'!$E$1658:$CZ$1658&lt;=AT$13)*'Dvd Calendar'!$E$1661:$CZ$1661*(('Dvd Calendar'!$E$1663:$CZ$1663='Field Check'!$C$56)*('Field Check'!$C$56&lt;&gt;"")+('Dvd Calendar'!$E$1663:$CZ$1663='Field Check'!$C$57)*('Field Check'!$C$57&lt;&gt;"")))/'AS51'!$B$3,"")))</f>
        <v/>
      </c>
      <c r="AU166" s="163">
        <f>IF(AU$13="","",IF($B166="","",IFERROR($C166*$D166*SUMPRODUCT(('Dvd Calendar'!$E$1658:$CZ$1658&gt;AU$12)*('Dvd Calendar'!$E$1658:$CZ$1658&lt;=AU$13)*'Dvd Calendar'!$E$1661:$CZ$1661*(('Dvd Calendar'!$E$1663:$CZ$1663='Field Check'!$C$56)*('Field Check'!$C$56&lt;&gt;"")+('Dvd Calendar'!$E$1663:$CZ$1663='Field Check'!$C$57)*('Field Check'!$C$57&lt;&gt;"")))/'AS51'!$B$3,"")))</f>
        <v/>
      </c>
      <c r="AV166" s="163">
        <f>IF(AV$13="","",IF($B166="","",IFERROR($C166*$D166*SUMPRODUCT(('Dvd Calendar'!$E$1658:$CZ$1658&gt;AV$12)*('Dvd Calendar'!$E$1658:$CZ$1658&lt;=AV$13)*'Dvd Calendar'!$E$1661:$CZ$1661*(('Dvd Calendar'!$E$1663:$CZ$1663='Field Check'!$C$56)*('Field Check'!$C$56&lt;&gt;"")+('Dvd Calendar'!$E$1663:$CZ$1663='Field Check'!$C$57)*('Field Check'!$C$57&lt;&gt;"")))/'AS51'!$B$3,"")))</f>
        <v/>
      </c>
      <c r="AW166" s="163">
        <f>IF(AW$13="","",IF($B166="","",IFERROR($C166*$D166*SUMPRODUCT(('Dvd Calendar'!$E$1658:$CZ$1658&gt;AW$12)*('Dvd Calendar'!$E$1658:$CZ$1658&lt;=AW$13)*'Dvd Calendar'!$E$1661:$CZ$1661*(('Dvd Calendar'!$E$1663:$CZ$1663='Field Check'!$C$56)*('Field Check'!$C$56&lt;&gt;"")+('Dvd Calendar'!$E$1663:$CZ$1663='Field Check'!$C$57)*('Field Check'!$C$57&lt;&gt;"")))/'AS51'!$B$3,"")))</f>
        <v/>
      </c>
      <c r="AX166" s="163">
        <f>IF(AX$13="","",IF($B166="","",IFERROR($C166*$D166*SUMPRODUCT(('Dvd Calendar'!$E$1658:$CZ$1658&gt;AX$12)*('Dvd Calendar'!$E$1658:$CZ$1658&lt;=AX$13)*'Dvd Calendar'!$E$1661:$CZ$1661*(('Dvd Calendar'!$E$1663:$CZ$1663='Field Check'!$C$56)*('Field Check'!$C$56&lt;&gt;"")+('Dvd Calendar'!$E$1663:$CZ$1663='Field Check'!$C$57)*('Field Check'!$C$57&lt;&gt;"")))/'AS51'!$B$3,"")))</f>
        <v/>
      </c>
      <c r="AY166" s="163">
        <f>IF(AY$13="","",IF($B166="","",IFERROR($C166*$D166*SUMPRODUCT(('Dvd Calendar'!$E$1658:$CZ$1658&gt;AY$12)*('Dvd Calendar'!$E$1658:$CZ$1658&lt;=AY$13)*'Dvd Calendar'!$E$1661:$CZ$1661*(('Dvd Calendar'!$E$1663:$CZ$1663='Field Check'!$C$56)*('Field Check'!$C$56&lt;&gt;"")+('Dvd Calendar'!$E$1663:$CZ$1663='Field Check'!$C$57)*('Field Check'!$C$57&lt;&gt;"")))/'AS51'!$B$3,"")))</f>
        <v/>
      </c>
      <c r="AZ166" s="163">
        <f>IF(AZ$13="","",IF($B166="","",IFERROR($C166*$D166*SUMPRODUCT(('Dvd Calendar'!$E$1658:$CZ$1658&gt;AZ$12)*('Dvd Calendar'!$E$1658:$CZ$1658&lt;=AZ$13)*'Dvd Calendar'!$E$1661:$CZ$1661*(('Dvd Calendar'!$E$1663:$CZ$1663='Field Check'!$C$56)*('Field Check'!$C$56&lt;&gt;"")+('Dvd Calendar'!$E$1663:$CZ$1663='Field Check'!$C$57)*('Field Check'!$C$57&lt;&gt;"")))/'AS51'!$B$3,"")))</f>
        <v/>
      </c>
      <c r="BA166" s="163">
        <f>IF(BA$13="","",IF($B166="","",IFERROR($C166*$D166*SUMPRODUCT(('Dvd Calendar'!$E$1658:$CZ$1658&gt;BA$12)*('Dvd Calendar'!$E$1658:$CZ$1658&lt;=BA$13)*'Dvd Calendar'!$E$1661:$CZ$1661*(('Dvd Calendar'!$E$1663:$CZ$1663='Field Check'!$C$56)*('Field Check'!$C$56&lt;&gt;"")+('Dvd Calendar'!$E$1663:$CZ$1663='Field Check'!$C$57)*('Field Check'!$C$57&lt;&gt;"")))/'AS51'!$B$3,"")))</f>
        <v/>
      </c>
      <c r="BB166" s="163">
        <f>IF(BB$13="","",IF($B166="","",IFERROR($C166*$D166*SUMPRODUCT(('Dvd Calendar'!$E$1658:$CZ$1658&gt;BB$12)*('Dvd Calendar'!$E$1658:$CZ$1658&lt;=BB$13)*'Dvd Calendar'!$E$1661:$CZ$1661*(('Dvd Calendar'!$E$1663:$CZ$1663='Field Check'!$C$56)*('Field Check'!$C$56&lt;&gt;"")+('Dvd Calendar'!$E$1663:$CZ$1663='Field Check'!$C$57)*('Field Check'!$C$57&lt;&gt;"")))/'AS51'!$B$3,"")))</f>
        <v/>
      </c>
      <c r="BC166" s="163">
        <f>IF(BC$13="","",IF($B166="","",IFERROR($C166*$D166*SUMPRODUCT(('Dvd Calendar'!$E$1658:$CZ$1658&gt;BC$12)*('Dvd Calendar'!$E$1658:$CZ$1658&lt;=BC$13)*'Dvd Calendar'!$E$1661:$CZ$1661*(('Dvd Calendar'!$E$1663:$CZ$1663='Field Check'!$C$56)*('Field Check'!$C$56&lt;&gt;"")+('Dvd Calendar'!$E$1663:$CZ$1663='Field Check'!$C$57)*('Field Check'!$C$57&lt;&gt;"")))/'AS51'!$B$3,"")))</f>
        <v/>
      </c>
      <c r="BD166" s="163">
        <f>IF(BD$13="","",IF($B166="","",IFERROR($C166*$D166*SUMPRODUCT(('Dvd Calendar'!$E$1658:$CZ$1658&gt;BD$12)*('Dvd Calendar'!$E$1658:$CZ$1658&lt;=BD$13)*'Dvd Calendar'!$E$1661:$CZ$1661*(('Dvd Calendar'!$E$1663:$CZ$1663='Field Check'!$C$56)*('Field Check'!$C$56&lt;&gt;"")+('Dvd Calendar'!$E$1663:$CZ$1663='Field Check'!$C$57)*('Field Check'!$C$57&lt;&gt;"")))/'AS51'!$B$3,"")))</f>
        <v/>
      </c>
      <c r="BE166" s="163">
        <f>IF(BE$13="","",IF($B166="","",IFERROR($C166*$D166*SUMPRODUCT(('Dvd Calendar'!$E$1658:$CZ$1658&gt;BE$12)*('Dvd Calendar'!$E$1658:$CZ$1658&lt;=BE$13)*'Dvd Calendar'!$E$1661:$CZ$1661*(('Dvd Calendar'!$E$1663:$CZ$1663='Field Check'!$C$56)*('Field Check'!$C$56&lt;&gt;"")+('Dvd Calendar'!$E$1663:$CZ$1663='Field Check'!$C$57)*('Field Check'!$C$57&lt;&gt;"")))/'AS51'!$B$3,"")))</f>
        <v/>
      </c>
      <c r="BF166" s="163">
        <f>IF(BF$13="","",IF($B166="","",IFERROR($C166*$D166*SUMPRODUCT(('Dvd Calendar'!$E$1658:$CZ$1658&gt;BF$12)*('Dvd Calendar'!$E$1658:$CZ$1658&lt;=BF$13)*'Dvd Calendar'!$E$1661:$CZ$1661*(('Dvd Calendar'!$E$1663:$CZ$1663='Field Check'!$C$56)*('Field Check'!$C$56&lt;&gt;"")+('Dvd Calendar'!$E$1663:$CZ$1663='Field Check'!$C$57)*('Field Check'!$C$57&lt;&gt;"")))/'AS51'!$B$3,"")))</f>
        <v/>
      </c>
      <c r="BH166" s="163">
        <f>IF(BH$13="","",IF($B166="","",IFERROR(AQ166*$E166/100,"")))</f>
        <v/>
      </c>
      <c r="BI166" s="163">
        <f>IF(BI$13="","",IF($B166="","",IFERROR(AR166*$E166/100,"")))</f>
        <v/>
      </c>
      <c r="BJ166" s="163">
        <f>IF(BJ$13="","",IF($B166="","",IFERROR(AS166*$E166/100,"")))</f>
        <v/>
      </c>
      <c r="BK166" s="163">
        <f>IF(BK$13="","",IF($B166="","",IFERROR(AT166*$E166/100,"")))</f>
        <v/>
      </c>
      <c r="BL166" s="163">
        <f>IF(BL$13="","",IF($B166="","",IFERROR(AU166*$E166/100,"")))</f>
        <v/>
      </c>
      <c r="BM166" s="163">
        <f>IF(BM$13="","",IF($B166="","",IFERROR(AV166*$E166/100,"")))</f>
        <v/>
      </c>
      <c r="BN166" s="163">
        <f>IF(BN$13="","",IF($B166="","",IFERROR(AW166*$E166/100,"")))</f>
        <v/>
      </c>
      <c r="BO166" s="163">
        <f>IF(BO$13="","",IF($B166="","",IFERROR(AX166*$E166/100,"")))</f>
        <v/>
      </c>
      <c r="BP166" s="163">
        <f>IF(BP$13="","",IF($B166="","",IFERROR(AY166*$E166/100,"")))</f>
        <v/>
      </c>
      <c r="BQ166" s="163">
        <f>IF(BQ$13="","",IF($B166="","",IFERROR(AZ166*$E166/100,"")))</f>
        <v/>
      </c>
      <c r="BR166" s="163">
        <f>IF(BR$13="","",IF($B166="","",IFERROR(BA166*$E166/100,"")))</f>
        <v/>
      </c>
      <c r="BS166" s="163">
        <f>IF(BS$13="","",IF($B166="","",IFERROR(BB166*$E166/100,"")))</f>
        <v/>
      </c>
      <c r="BT166" s="163">
        <f>IF(BT$13="","",IF($B166="","",IFERROR(BC166*$E166/100,"")))</f>
        <v/>
      </c>
      <c r="BU166" s="163">
        <f>IF(BU$13="","",IF($B166="","",IFERROR(BD166*$E166/100,"")))</f>
        <v/>
      </c>
      <c r="BV166" s="163">
        <f>IF(BV$13="","",IF($B166="","",IFERROR(BE166*$E166/100,"")))</f>
        <v/>
      </c>
      <c r="BW166" s="163">
        <f>IF(BW$13="","",IF($B166="","",IFERROR(BF166*$E166/100,"")))</f>
        <v/>
      </c>
    </row>
    <row r="167">
      <c r="B167" s="126">
        <f>IF('AS51'!$C$157="","",'AS51'!$C$157)</f>
        <v/>
      </c>
      <c r="C167" s="74">
        <f>IF('AS51'!$B$157="","",'AS51'!$B$157)</f>
        <v/>
      </c>
      <c r="D167" s="75">
        <f>IFERROR('AS51'!$Q$157,1)</f>
        <v/>
      </c>
      <c r="E167" s="76">
        <f>IF($B167="","",IF(ISNUMBER('AS51'!$I$157),'AS51'!$I$157,'Index Summary'!$C$7))</f>
        <v/>
      </c>
      <c r="F167" s="77">
        <f>IF(F$13="","",IF($B167="","",IFERROR($C167*$D167*IF((Override!$C$4="ON")*(COUNTIFS(Override!$B$11:$B$40,$B167,Override!$D$11:$D$40,1,Override!$E$11:$E$40,"&gt;=0")-COUNTIFS(Override!$B$11:$B$40,$B167,Override!$D$11:$D$40,1,Override!$E$11:$E$40,"&gt;=0",Override!$C$11:$C$40,"MXAU"))&gt;0,SUMIFS(Override!$E$11:$E$40,Override!$B$11:$B$40,$B167,Override!$D$11:$D$40,1)-SUMIFS(Override!$E$11:$E$40,Override!$B$11:$B$40,$B167,Override!$D$11:$D$40,1,Override!$C$11:$C$40,"MXAU"),Override!$C$202)/'AS51'!$B$3,"")))</f>
        <v/>
      </c>
      <c r="G167" s="77">
        <f>IF(G$13="","",IF($B167="","",IFERROR($C167*$D167*IF((Override!$C$4="ON")*(COUNTIFS(Override!$B$11:$B$40,$B167,Override!$D$11:$D$40,2,Override!$E$11:$E$40,"&gt;=0")-COUNTIFS(Override!$B$11:$B$40,$B167,Override!$D$11:$D$40,2,Override!$E$11:$E$40,"&gt;=0",Override!$C$11:$C$40,"MXAU"))&gt;0,SUMIFS(Override!$E$11:$E$40,Override!$B$11:$B$40,$B167,Override!$D$11:$D$40,2)-SUMIFS(Override!$E$11:$E$40,Override!$B$11:$B$40,$B167,Override!$D$11:$D$40,2,Override!$C$11:$C$40,"MXAU"),Override!$D$202)/'AS51'!$B$3,"")))</f>
        <v/>
      </c>
      <c r="H167" s="77">
        <f>IF(H$13="","",IF($B167="","",IFERROR($C167*$D167*IF((Override!$C$4="ON")*(COUNTIFS(Override!$B$11:$B$40,$B167,Override!$D$11:$D$40,3,Override!$E$11:$E$40,"&gt;=0")-COUNTIFS(Override!$B$11:$B$40,$B167,Override!$D$11:$D$40,3,Override!$E$11:$E$40,"&gt;=0",Override!$C$11:$C$40,"MXAU"))&gt;0,SUMIFS(Override!$E$11:$E$40,Override!$B$11:$B$40,$B167,Override!$D$11:$D$40,3)-SUMIFS(Override!$E$11:$E$40,Override!$B$11:$B$40,$B167,Override!$D$11:$D$40,3,Override!$C$11:$C$40,"MXAU"),Override!$E$202)/'AS51'!$B$3,"")))</f>
        <v/>
      </c>
      <c r="I167" s="77">
        <f>IF(I$13="","",IF($B167="","",IFERROR($C167*$D167*IF((Override!$C$4="ON")*(COUNTIFS(Override!$B$11:$B$40,$B167,Override!$D$11:$D$40,4,Override!$E$11:$E$40,"&gt;=0")-COUNTIFS(Override!$B$11:$B$40,$B167,Override!$D$11:$D$40,4,Override!$E$11:$E$40,"&gt;=0",Override!$C$11:$C$40,"MXAU"))&gt;0,SUMIFS(Override!$E$11:$E$40,Override!$B$11:$B$40,$B167,Override!$D$11:$D$40,4)-SUMIFS(Override!$E$11:$E$40,Override!$B$11:$B$40,$B167,Override!$D$11:$D$40,4,Override!$C$11:$C$40,"MXAU"),Override!$F$202)/'AS51'!$B$3,"")))</f>
        <v/>
      </c>
      <c r="J167" s="77">
        <f>IF(J$13="","",IF($B167="","",IFERROR($C167*$D167*IF((Override!$C$4="ON")*(COUNTIFS(Override!$B$11:$B$40,$B167,Override!$D$11:$D$40,5,Override!$E$11:$E$40,"&gt;=0")-COUNTIFS(Override!$B$11:$B$40,$B167,Override!$D$11:$D$40,5,Override!$E$11:$E$40,"&gt;=0",Override!$C$11:$C$40,"MXAU"))&gt;0,SUMIFS(Override!$E$11:$E$40,Override!$B$11:$B$40,$B167,Override!$D$11:$D$40,5)-SUMIFS(Override!$E$11:$E$40,Override!$B$11:$B$40,$B167,Override!$D$11:$D$40,5,Override!$C$11:$C$40,"MXAU"),Override!$G$202)/'AS51'!$B$3,"")))</f>
        <v/>
      </c>
      <c r="K167" s="77">
        <f>IF(K$13="","",IF($B167="","",IFERROR($C167*$D167*IF((Override!$C$4="ON")*(COUNTIFS(Override!$B$11:$B$40,$B167,Override!$D$11:$D$40,6,Override!$E$11:$E$40,"&gt;=0")-COUNTIFS(Override!$B$11:$B$40,$B167,Override!$D$11:$D$40,6,Override!$E$11:$E$40,"&gt;=0",Override!$C$11:$C$40,"MXAU"))&gt;0,SUMIFS(Override!$E$11:$E$40,Override!$B$11:$B$40,$B167,Override!$D$11:$D$40,6)-SUMIFS(Override!$E$11:$E$40,Override!$B$11:$B$40,$B167,Override!$D$11:$D$40,6,Override!$C$11:$C$40,"MXAU"),Override!$H$202)/'AS51'!$B$3,"")))</f>
        <v/>
      </c>
      <c r="L167" s="77">
        <f>IF(L$13="","",IF($B167="","",IFERROR($C167*$D167*IF((Override!$C$4="ON")*(COUNTIFS(Override!$B$11:$B$40,$B167,Override!$D$11:$D$40,7,Override!$E$11:$E$40,"&gt;=0")-COUNTIFS(Override!$B$11:$B$40,$B167,Override!$D$11:$D$40,7,Override!$E$11:$E$40,"&gt;=0",Override!$C$11:$C$40,"MXAU"))&gt;0,SUMIFS(Override!$E$11:$E$40,Override!$B$11:$B$40,$B167,Override!$D$11:$D$40,7)-SUMIFS(Override!$E$11:$E$40,Override!$B$11:$B$40,$B167,Override!$D$11:$D$40,7,Override!$C$11:$C$40,"MXAU"),Override!$I$202)/'AS51'!$B$3,"")))</f>
        <v/>
      </c>
      <c r="M167" s="77">
        <f>IF(M$13="","",IF($B167="","",IFERROR($C167*$D167*IF((Override!$C$4="ON")*(COUNTIFS(Override!$B$11:$B$40,$B167,Override!$D$11:$D$40,8,Override!$E$11:$E$40,"&gt;=0")-COUNTIFS(Override!$B$11:$B$40,$B167,Override!$D$11:$D$40,8,Override!$E$11:$E$40,"&gt;=0",Override!$C$11:$C$40,"MXAU"))&gt;0,SUMIFS(Override!$E$11:$E$40,Override!$B$11:$B$40,$B167,Override!$D$11:$D$40,8)-SUMIFS(Override!$E$11:$E$40,Override!$B$11:$B$40,$B167,Override!$D$11:$D$40,8,Override!$C$11:$C$40,"MXAU"),Override!$J$202)/'AS51'!$B$3,"")))</f>
        <v/>
      </c>
      <c r="N167" s="77">
        <f>IF(N$13="","",IF($B167="","",IFERROR($C167*$D167*IF((Override!$C$4="ON")*(COUNTIFS(Override!$B$11:$B$40,$B167,Override!$D$11:$D$40,9,Override!$E$11:$E$40,"&gt;=0")-COUNTIFS(Override!$B$11:$B$40,$B167,Override!$D$11:$D$40,9,Override!$E$11:$E$40,"&gt;=0",Override!$C$11:$C$40,"MXAU"))&gt;0,SUMIFS(Override!$E$11:$E$40,Override!$B$11:$B$40,$B167,Override!$D$11:$D$40,9)-SUMIFS(Override!$E$11:$E$40,Override!$B$11:$B$40,$B167,Override!$D$11:$D$40,9,Override!$C$11:$C$40,"MXAU"),Override!$K$202)/'AS51'!$B$3,"")))</f>
        <v/>
      </c>
      <c r="O167" s="77">
        <f>IF(O$13="","",IF($B167="","",IFERROR($C167*$D167*IF((Override!$C$4="ON")*(COUNTIFS(Override!$B$11:$B$40,$B167,Override!$D$11:$D$40,10,Override!$E$11:$E$40,"&gt;=0")-COUNTIFS(Override!$B$11:$B$40,$B167,Override!$D$11:$D$40,10,Override!$E$11:$E$40,"&gt;=0",Override!$C$11:$C$40,"MXAU"))&gt;0,SUMIFS(Override!$E$11:$E$40,Override!$B$11:$B$40,$B167,Override!$D$11:$D$40,10)-SUMIFS(Override!$E$11:$E$40,Override!$B$11:$B$40,$B167,Override!$D$11:$D$40,10,Override!$C$11:$C$40,"MXAU"),Override!$L$202)/'AS51'!$B$3,"")))</f>
        <v/>
      </c>
      <c r="P167" s="77">
        <f>IF(P$13="","",IF($B167="","",IFERROR($C167*$D167*IF((Override!$C$4="ON")*(COUNTIFS(Override!$B$11:$B$40,$B167,Override!$D$11:$D$40,11,Override!$E$11:$E$40,"&gt;=0")-COUNTIFS(Override!$B$11:$B$40,$B167,Override!$D$11:$D$40,11,Override!$E$11:$E$40,"&gt;=0",Override!$C$11:$C$40,"MXAU"))&gt;0,SUMIFS(Override!$E$11:$E$40,Override!$B$11:$B$40,$B167,Override!$D$11:$D$40,11)-SUMIFS(Override!$E$11:$E$40,Override!$B$11:$B$40,$B167,Override!$D$11:$D$40,11,Override!$C$11:$C$40,"MXAU"),Override!$M$202)/'AS51'!$B$3,"")))</f>
        <v/>
      </c>
      <c r="Q167" s="77">
        <f>IF(Q$13="","",IF($B167="","",IFERROR($C167*$D167*IF((Override!$C$4="ON")*(COUNTIFS(Override!$B$11:$B$40,$B167,Override!$D$11:$D$40,12,Override!$E$11:$E$40,"&gt;=0")-COUNTIFS(Override!$B$11:$B$40,$B167,Override!$D$11:$D$40,12,Override!$E$11:$E$40,"&gt;=0",Override!$C$11:$C$40,"MXAU"))&gt;0,SUMIFS(Override!$E$11:$E$40,Override!$B$11:$B$40,$B167,Override!$D$11:$D$40,12)-SUMIFS(Override!$E$11:$E$40,Override!$B$11:$B$40,$B167,Override!$D$11:$D$40,12,Override!$C$11:$C$40,"MXAU"),Override!$N$202)/'AS51'!$B$3,"")))</f>
        <v/>
      </c>
      <c r="R167" s="77">
        <f>IF(R$13="","",IF($B167="","",IFERROR($C167*$D167*IF((Override!$C$4="ON")*(COUNTIFS(Override!$B$11:$B$40,$B167,Override!$D$11:$D$40,13,Override!$E$11:$E$40,"&gt;=0")-COUNTIFS(Override!$B$11:$B$40,$B167,Override!$D$11:$D$40,13,Override!$E$11:$E$40,"&gt;=0",Override!$C$11:$C$40,"MXAU"))&gt;0,SUMIFS(Override!$E$11:$E$40,Override!$B$11:$B$40,$B167,Override!$D$11:$D$40,13)-SUMIFS(Override!$E$11:$E$40,Override!$B$11:$B$40,$B167,Override!$D$11:$D$40,13,Override!$C$11:$C$40,"MXAU"),Override!$O$202)/'AS51'!$B$3,"")))</f>
        <v/>
      </c>
      <c r="S167" s="77">
        <f>IF(S$13="","",IF($B167="","",IFERROR($C167*$D167*IF((Override!$C$4="ON")*(COUNTIFS(Override!$B$11:$B$40,$B167,Override!$D$11:$D$40,14,Override!$E$11:$E$40,"&gt;=0")-COUNTIFS(Override!$B$11:$B$40,$B167,Override!$D$11:$D$40,14,Override!$E$11:$E$40,"&gt;=0",Override!$C$11:$C$40,"MXAU"))&gt;0,SUMIFS(Override!$E$11:$E$40,Override!$B$11:$B$40,$B167,Override!$D$11:$D$40,14)-SUMIFS(Override!$E$11:$E$40,Override!$B$11:$B$40,$B167,Override!$D$11:$D$40,14,Override!$C$11:$C$40,"MXAU"),Override!$P$202)/'AS51'!$B$3,"")))</f>
        <v/>
      </c>
      <c r="T167" s="77">
        <f>IF(T$13="","",IF($B167="","",IFERROR($C167*$D167*IF((Override!$C$4="ON")*(COUNTIFS(Override!$B$11:$B$40,$B167,Override!$D$11:$D$40,15,Override!$E$11:$E$40,"&gt;=0")-COUNTIFS(Override!$B$11:$B$40,$B167,Override!$D$11:$D$40,15,Override!$E$11:$E$40,"&gt;=0",Override!$C$11:$C$40,"MXAU"))&gt;0,SUMIFS(Override!$E$11:$E$40,Override!$B$11:$B$40,$B167,Override!$D$11:$D$40,15)-SUMIFS(Override!$E$11:$E$40,Override!$B$11:$B$40,$B167,Override!$D$11:$D$40,15,Override!$C$11:$C$40,"MXAU"),Override!$Q$202)/'AS51'!$B$3,"")))</f>
        <v/>
      </c>
      <c r="U167" s="77">
        <f>IF(U$13="","",IF($B167="","",IFERROR($C167*$D167*IF((Override!$C$4="ON")*(COUNTIFS(Override!$B$11:$B$40,$B167,Override!$D$11:$D$40,16,Override!$E$11:$E$40,"&gt;=0")-COUNTIFS(Override!$B$11:$B$40,$B167,Override!$D$11:$D$40,16,Override!$E$11:$E$40,"&gt;=0",Override!$C$11:$C$40,"MXAU"))&gt;0,SUMIFS(Override!$E$11:$E$40,Override!$B$11:$B$40,$B167,Override!$D$11:$D$40,16)-SUMIFS(Override!$E$11:$E$40,Override!$B$11:$B$40,$B167,Override!$D$11:$D$40,16,Override!$C$11:$C$40,"MXAU"),Override!$R$202)/'AS51'!$B$3,"")))</f>
        <v/>
      </c>
      <c r="W167" s="77">
        <f>IF(W$13="","",IF($B167="","",IFERROR(F167*$E167/100,"")))</f>
        <v/>
      </c>
      <c r="X167" s="77">
        <f>IF(X$13="","",IF($B167="","",IFERROR(G167*$E167/100,"")))</f>
        <v/>
      </c>
      <c r="Y167" s="77">
        <f>IF(Y$13="","",IF($B167="","",IFERROR(H167*$E167/100,"")))</f>
        <v/>
      </c>
      <c r="Z167" s="77">
        <f>IF(Z$13="","",IF($B167="","",IFERROR(I167*$E167/100,"")))</f>
        <v/>
      </c>
      <c r="AA167" s="77">
        <f>IF(AA$13="","",IF($B167="","",IFERROR(J167*$E167/100,"")))</f>
        <v/>
      </c>
      <c r="AB167" s="77">
        <f>IF(AB$13="","",IF($B167="","",IFERROR(K167*$E167/100,"")))</f>
        <v/>
      </c>
      <c r="AC167" s="77">
        <f>IF(AC$13="","",IF($B167="","",IFERROR(L167*$E167/100,"")))</f>
        <v/>
      </c>
      <c r="AD167" s="77">
        <f>IF(AD$13="","",IF($B167="","",IFERROR(M167*$E167/100,"")))</f>
        <v/>
      </c>
      <c r="AE167" s="77">
        <f>IF(AE$13="","",IF($B167="","",IFERROR(N167*$E167/100,"")))</f>
        <v/>
      </c>
      <c r="AF167" s="77">
        <f>IF(AF$13="","",IF($B167="","",IFERROR(O167*$E167/100,"")))</f>
        <v/>
      </c>
      <c r="AG167" s="77">
        <f>IF(AG$13="","",IF($B167="","",IFERROR(P167*$E167/100,"")))</f>
        <v/>
      </c>
      <c r="AH167" s="77">
        <f>IF(AH$13="","",IF($B167="","",IFERROR(Q167*$E167/100,"")))</f>
        <v/>
      </c>
      <c r="AI167" s="77">
        <f>IF(AI$13="","",IF($B167="","",IFERROR(R167*$E167/100,"")))</f>
        <v/>
      </c>
      <c r="AJ167" s="77">
        <f>IF(AJ$13="","",IF($B167="","",IFERROR(S167*$E167/100,"")))</f>
        <v/>
      </c>
      <c r="AK167" s="77">
        <f>IF(AK$13="","",IF($B167="","",IFERROR(T167*$E167/100,"")))</f>
        <v/>
      </c>
      <c r="AL167" s="77">
        <f>IF(AL$13="","",IF($B167="","",IFERROR(U167*$E167/100,"")))</f>
        <v/>
      </c>
      <c r="AN167" s="77">
        <f>IF($B167="","",SUMIF($F$13:$U$13,"&lt;="&amp;Sector!$D$51,$F167:$U167))</f>
        <v/>
      </c>
      <c r="AO167" s="77">
        <f>IF($B167="","",SUMIF($W$13:$AL$13,"&lt;="&amp;Sector!$D$51,$W167:$AL167))</f>
        <v/>
      </c>
      <c r="AQ167" s="163">
        <f>IF(AQ$13="","",IF($B167="","",IFERROR($C167*$D167*SUMPRODUCT(('Dvd Calendar'!$E$1669:$CZ$1669&gt;AQ$12)*('Dvd Calendar'!$E$1669:$CZ$1669&lt;=AQ$13)*'Dvd Calendar'!$E$1672:$CZ$1672*(('Dvd Calendar'!$E$1674:$CZ$1674='Field Check'!$C$56)*('Field Check'!$C$56&lt;&gt;"")+('Dvd Calendar'!$E$1674:$CZ$1674='Field Check'!$C$57)*('Field Check'!$C$57&lt;&gt;"")))/'AS51'!$B$3,"")))</f>
        <v/>
      </c>
      <c r="AR167" s="163">
        <f>IF(AR$13="","",IF($B167="","",IFERROR($C167*$D167*SUMPRODUCT(('Dvd Calendar'!$E$1669:$CZ$1669&gt;AR$12)*('Dvd Calendar'!$E$1669:$CZ$1669&lt;=AR$13)*'Dvd Calendar'!$E$1672:$CZ$1672*(('Dvd Calendar'!$E$1674:$CZ$1674='Field Check'!$C$56)*('Field Check'!$C$56&lt;&gt;"")+('Dvd Calendar'!$E$1674:$CZ$1674='Field Check'!$C$57)*('Field Check'!$C$57&lt;&gt;"")))/'AS51'!$B$3,"")))</f>
        <v/>
      </c>
      <c r="AS167" s="163">
        <f>IF(AS$13="","",IF($B167="","",IFERROR($C167*$D167*SUMPRODUCT(('Dvd Calendar'!$E$1669:$CZ$1669&gt;AS$12)*('Dvd Calendar'!$E$1669:$CZ$1669&lt;=AS$13)*'Dvd Calendar'!$E$1672:$CZ$1672*(('Dvd Calendar'!$E$1674:$CZ$1674='Field Check'!$C$56)*('Field Check'!$C$56&lt;&gt;"")+('Dvd Calendar'!$E$1674:$CZ$1674='Field Check'!$C$57)*('Field Check'!$C$57&lt;&gt;"")))/'AS51'!$B$3,"")))</f>
        <v/>
      </c>
      <c r="AT167" s="163">
        <f>IF(AT$13="","",IF($B167="","",IFERROR($C167*$D167*SUMPRODUCT(('Dvd Calendar'!$E$1669:$CZ$1669&gt;AT$12)*('Dvd Calendar'!$E$1669:$CZ$1669&lt;=AT$13)*'Dvd Calendar'!$E$1672:$CZ$1672*(('Dvd Calendar'!$E$1674:$CZ$1674='Field Check'!$C$56)*('Field Check'!$C$56&lt;&gt;"")+('Dvd Calendar'!$E$1674:$CZ$1674='Field Check'!$C$57)*('Field Check'!$C$57&lt;&gt;"")))/'AS51'!$B$3,"")))</f>
        <v/>
      </c>
      <c r="AU167" s="163">
        <f>IF(AU$13="","",IF($B167="","",IFERROR($C167*$D167*SUMPRODUCT(('Dvd Calendar'!$E$1669:$CZ$1669&gt;AU$12)*('Dvd Calendar'!$E$1669:$CZ$1669&lt;=AU$13)*'Dvd Calendar'!$E$1672:$CZ$1672*(('Dvd Calendar'!$E$1674:$CZ$1674='Field Check'!$C$56)*('Field Check'!$C$56&lt;&gt;"")+('Dvd Calendar'!$E$1674:$CZ$1674='Field Check'!$C$57)*('Field Check'!$C$57&lt;&gt;"")))/'AS51'!$B$3,"")))</f>
        <v/>
      </c>
      <c r="AV167" s="163">
        <f>IF(AV$13="","",IF($B167="","",IFERROR($C167*$D167*SUMPRODUCT(('Dvd Calendar'!$E$1669:$CZ$1669&gt;AV$12)*('Dvd Calendar'!$E$1669:$CZ$1669&lt;=AV$13)*'Dvd Calendar'!$E$1672:$CZ$1672*(('Dvd Calendar'!$E$1674:$CZ$1674='Field Check'!$C$56)*('Field Check'!$C$56&lt;&gt;"")+('Dvd Calendar'!$E$1674:$CZ$1674='Field Check'!$C$57)*('Field Check'!$C$57&lt;&gt;"")))/'AS51'!$B$3,"")))</f>
        <v/>
      </c>
      <c r="AW167" s="163">
        <f>IF(AW$13="","",IF($B167="","",IFERROR($C167*$D167*SUMPRODUCT(('Dvd Calendar'!$E$1669:$CZ$1669&gt;AW$12)*('Dvd Calendar'!$E$1669:$CZ$1669&lt;=AW$13)*'Dvd Calendar'!$E$1672:$CZ$1672*(('Dvd Calendar'!$E$1674:$CZ$1674='Field Check'!$C$56)*('Field Check'!$C$56&lt;&gt;"")+('Dvd Calendar'!$E$1674:$CZ$1674='Field Check'!$C$57)*('Field Check'!$C$57&lt;&gt;"")))/'AS51'!$B$3,"")))</f>
        <v/>
      </c>
      <c r="AX167" s="163">
        <f>IF(AX$13="","",IF($B167="","",IFERROR($C167*$D167*SUMPRODUCT(('Dvd Calendar'!$E$1669:$CZ$1669&gt;AX$12)*('Dvd Calendar'!$E$1669:$CZ$1669&lt;=AX$13)*'Dvd Calendar'!$E$1672:$CZ$1672*(('Dvd Calendar'!$E$1674:$CZ$1674='Field Check'!$C$56)*('Field Check'!$C$56&lt;&gt;"")+('Dvd Calendar'!$E$1674:$CZ$1674='Field Check'!$C$57)*('Field Check'!$C$57&lt;&gt;"")))/'AS51'!$B$3,"")))</f>
        <v/>
      </c>
      <c r="AY167" s="163">
        <f>IF(AY$13="","",IF($B167="","",IFERROR($C167*$D167*SUMPRODUCT(('Dvd Calendar'!$E$1669:$CZ$1669&gt;AY$12)*('Dvd Calendar'!$E$1669:$CZ$1669&lt;=AY$13)*'Dvd Calendar'!$E$1672:$CZ$1672*(('Dvd Calendar'!$E$1674:$CZ$1674='Field Check'!$C$56)*('Field Check'!$C$56&lt;&gt;"")+('Dvd Calendar'!$E$1674:$CZ$1674='Field Check'!$C$57)*('Field Check'!$C$57&lt;&gt;"")))/'AS51'!$B$3,"")))</f>
        <v/>
      </c>
      <c r="AZ167" s="163">
        <f>IF(AZ$13="","",IF($B167="","",IFERROR($C167*$D167*SUMPRODUCT(('Dvd Calendar'!$E$1669:$CZ$1669&gt;AZ$12)*('Dvd Calendar'!$E$1669:$CZ$1669&lt;=AZ$13)*'Dvd Calendar'!$E$1672:$CZ$1672*(('Dvd Calendar'!$E$1674:$CZ$1674='Field Check'!$C$56)*('Field Check'!$C$56&lt;&gt;"")+('Dvd Calendar'!$E$1674:$CZ$1674='Field Check'!$C$57)*('Field Check'!$C$57&lt;&gt;"")))/'AS51'!$B$3,"")))</f>
        <v/>
      </c>
      <c r="BA167" s="163">
        <f>IF(BA$13="","",IF($B167="","",IFERROR($C167*$D167*SUMPRODUCT(('Dvd Calendar'!$E$1669:$CZ$1669&gt;BA$12)*('Dvd Calendar'!$E$1669:$CZ$1669&lt;=BA$13)*'Dvd Calendar'!$E$1672:$CZ$1672*(('Dvd Calendar'!$E$1674:$CZ$1674='Field Check'!$C$56)*('Field Check'!$C$56&lt;&gt;"")+('Dvd Calendar'!$E$1674:$CZ$1674='Field Check'!$C$57)*('Field Check'!$C$57&lt;&gt;"")))/'AS51'!$B$3,"")))</f>
        <v/>
      </c>
      <c r="BB167" s="163">
        <f>IF(BB$13="","",IF($B167="","",IFERROR($C167*$D167*SUMPRODUCT(('Dvd Calendar'!$E$1669:$CZ$1669&gt;BB$12)*('Dvd Calendar'!$E$1669:$CZ$1669&lt;=BB$13)*'Dvd Calendar'!$E$1672:$CZ$1672*(('Dvd Calendar'!$E$1674:$CZ$1674='Field Check'!$C$56)*('Field Check'!$C$56&lt;&gt;"")+('Dvd Calendar'!$E$1674:$CZ$1674='Field Check'!$C$57)*('Field Check'!$C$57&lt;&gt;"")))/'AS51'!$B$3,"")))</f>
        <v/>
      </c>
      <c r="BC167" s="163">
        <f>IF(BC$13="","",IF($B167="","",IFERROR($C167*$D167*SUMPRODUCT(('Dvd Calendar'!$E$1669:$CZ$1669&gt;BC$12)*('Dvd Calendar'!$E$1669:$CZ$1669&lt;=BC$13)*'Dvd Calendar'!$E$1672:$CZ$1672*(('Dvd Calendar'!$E$1674:$CZ$1674='Field Check'!$C$56)*('Field Check'!$C$56&lt;&gt;"")+('Dvd Calendar'!$E$1674:$CZ$1674='Field Check'!$C$57)*('Field Check'!$C$57&lt;&gt;"")))/'AS51'!$B$3,"")))</f>
        <v/>
      </c>
      <c r="BD167" s="163">
        <f>IF(BD$13="","",IF($B167="","",IFERROR($C167*$D167*SUMPRODUCT(('Dvd Calendar'!$E$1669:$CZ$1669&gt;BD$12)*('Dvd Calendar'!$E$1669:$CZ$1669&lt;=BD$13)*'Dvd Calendar'!$E$1672:$CZ$1672*(('Dvd Calendar'!$E$1674:$CZ$1674='Field Check'!$C$56)*('Field Check'!$C$56&lt;&gt;"")+('Dvd Calendar'!$E$1674:$CZ$1674='Field Check'!$C$57)*('Field Check'!$C$57&lt;&gt;"")))/'AS51'!$B$3,"")))</f>
        <v/>
      </c>
      <c r="BE167" s="163">
        <f>IF(BE$13="","",IF($B167="","",IFERROR($C167*$D167*SUMPRODUCT(('Dvd Calendar'!$E$1669:$CZ$1669&gt;BE$12)*('Dvd Calendar'!$E$1669:$CZ$1669&lt;=BE$13)*'Dvd Calendar'!$E$1672:$CZ$1672*(('Dvd Calendar'!$E$1674:$CZ$1674='Field Check'!$C$56)*('Field Check'!$C$56&lt;&gt;"")+('Dvd Calendar'!$E$1674:$CZ$1674='Field Check'!$C$57)*('Field Check'!$C$57&lt;&gt;"")))/'AS51'!$B$3,"")))</f>
        <v/>
      </c>
      <c r="BF167" s="163">
        <f>IF(BF$13="","",IF($B167="","",IFERROR($C167*$D167*SUMPRODUCT(('Dvd Calendar'!$E$1669:$CZ$1669&gt;BF$12)*('Dvd Calendar'!$E$1669:$CZ$1669&lt;=BF$13)*'Dvd Calendar'!$E$1672:$CZ$1672*(('Dvd Calendar'!$E$1674:$CZ$1674='Field Check'!$C$56)*('Field Check'!$C$56&lt;&gt;"")+('Dvd Calendar'!$E$1674:$CZ$1674='Field Check'!$C$57)*('Field Check'!$C$57&lt;&gt;"")))/'AS51'!$B$3,"")))</f>
        <v/>
      </c>
      <c r="BH167" s="163">
        <f>IF(BH$13="","",IF($B167="","",IFERROR(AQ167*$E167/100,"")))</f>
        <v/>
      </c>
      <c r="BI167" s="163">
        <f>IF(BI$13="","",IF($B167="","",IFERROR(AR167*$E167/100,"")))</f>
        <v/>
      </c>
      <c r="BJ167" s="163">
        <f>IF(BJ$13="","",IF($B167="","",IFERROR(AS167*$E167/100,"")))</f>
        <v/>
      </c>
      <c r="BK167" s="163">
        <f>IF(BK$13="","",IF($B167="","",IFERROR(AT167*$E167/100,"")))</f>
        <v/>
      </c>
      <c r="BL167" s="163">
        <f>IF(BL$13="","",IF($B167="","",IFERROR(AU167*$E167/100,"")))</f>
        <v/>
      </c>
      <c r="BM167" s="163">
        <f>IF(BM$13="","",IF($B167="","",IFERROR(AV167*$E167/100,"")))</f>
        <v/>
      </c>
      <c r="BN167" s="163">
        <f>IF(BN$13="","",IF($B167="","",IFERROR(AW167*$E167/100,"")))</f>
        <v/>
      </c>
      <c r="BO167" s="163">
        <f>IF(BO$13="","",IF($B167="","",IFERROR(AX167*$E167/100,"")))</f>
        <v/>
      </c>
      <c r="BP167" s="163">
        <f>IF(BP$13="","",IF($B167="","",IFERROR(AY167*$E167/100,"")))</f>
        <v/>
      </c>
      <c r="BQ167" s="163">
        <f>IF(BQ$13="","",IF($B167="","",IFERROR(AZ167*$E167/100,"")))</f>
        <v/>
      </c>
      <c r="BR167" s="163">
        <f>IF(BR$13="","",IF($B167="","",IFERROR(BA167*$E167/100,"")))</f>
        <v/>
      </c>
      <c r="BS167" s="163">
        <f>IF(BS$13="","",IF($B167="","",IFERROR(BB167*$E167/100,"")))</f>
        <v/>
      </c>
      <c r="BT167" s="163">
        <f>IF(BT$13="","",IF($B167="","",IFERROR(BC167*$E167/100,"")))</f>
        <v/>
      </c>
      <c r="BU167" s="163">
        <f>IF(BU$13="","",IF($B167="","",IFERROR(BD167*$E167/100,"")))</f>
        <v/>
      </c>
      <c r="BV167" s="163">
        <f>IF(BV$13="","",IF($B167="","",IFERROR(BE167*$E167/100,"")))</f>
        <v/>
      </c>
      <c r="BW167" s="163">
        <f>IF(BW$13="","",IF($B167="","",IFERROR(BF167*$E167/100,"")))</f>
        <v/>
      </c>
    </row>
    <row r="168">
      <c r="B168" s="126">
        <f>IF('AS51'!$C$158="","",'AS51'!$C$158)</f>
        <v/>
      </c>
      <c r="C168" s="74">
        <f>IF('AS51'!$B$158="","",'AS51'!$B$158)</f>
        <v/>
      </c>
      <c r="D168" s="75">
        <f>IFERROR('AS51'!$Q$158,1)</f>
        <v/>
      </c>
      <c r="E168" s="76">
        <f>IF($B168="","",IF(ISNUMBER('AS51'!$I$158),'AS51'!$I$158,'Index Summary'!$C$7))</f>
        <v/>
      </c>
      <c r="F168" s="77">
        <f>IF(F$13="","",IF($B168="","",IFERROR($C168*$D168*IF((Override!$C$4="ON")*(COUNTIFS(Override!$B$11:$B$40,$B168,Override!$D$11:$D$40,1,Override!$E$11:$E$40,"&gt;=0")-COUNTIFS(Override!$B$11:$B$40,$B168,Override!$D$11:$D$40,1,Override!$E$11:$E$40,"&gt;=0",Override!$C$11:$C$40,"MXAU"))&gt;0,SUMIFS(Override!$E$11:$E$40,Override!$B$11:$B$40,$B168,Override!$D$11:$D$40,1)-SUMIFS(Override!$E$11:$E$40,Override!$B$11:$B$40,$B168,Override!$D$11:$D$40,1,Override!$C$11:$C$40,"MXAU"),Override!$C$203)/'AS51'!$B$3,"")))</f>
        <v/>
      </c>
      <c r="G168" s="77">
        <f>IF(G$13="","",IF($B168="","",IFERROR($C168*$D168*IF((Override!$C$4="ON")*(COUNTIFS(Override!$B$11:$B$40,$B168,Override!$D$11:$D$40,2,Override!$E$11:$E$40,"&gt;=0")-COUNTIFS(Override!$B$11:$B$40,$B168,Override!$D$11:$D$40,2,Override!$E$11:$E$40,"&gt;=0",Override!$C$11:$C$40,"MXAU"))&gt;0,SUMIFS(Override!$E$11:$E$40,Override!$B$11:$B$40,$B168,Override!$D$11:$D$40,2)-SUMIFS(Override!$E$11:$E$40,Override!$B$11:$B$40,$B168,Override!$D$11:$D$40,2,Override!$C$11:$C$40,"MXAU"),Override!$D$203)/'AS51'!$B$3,"")))</f>
        <v/>
      </c>
      <c r="H168" s="77">
        <f>IF(H$13="","",IF($B168="","",IFERROR($C168*$D168*IF((Override!$C$4="ON")*(COUNTIFS(Override!$B$11:$B$40,$B168,Override!$D$11:$D$40,3,Override!$E$11:$E$40,"&gt;=0")-COUNTIFS(Override!$B$11:$B$40,$B168,Override!$D$11:$D$40,3,Override!$E$11:$E$40,"&gt;=0",Override!$C$11:$C$40,"MXAU"))&gt;0,SUMIFS(Override!$E$11:$E$40,Override!$B$11:$B$40,$B168,Override!$D$11:$D$40,3)-SUMIFS(Override!$E$11:$E$40,Override!$B$11:$B$40,$B168,Override!$D$11:$D$40,3,Override!$C$11:$C$40,"MXAU"),Override!$E$203)/'AS51'!$B$3,"")))</f>
        <v/>
      </c>
      <c r="I168" s="77">
        <f>IF(I$13="","",IF($B168="","",IFERROR($C168*$D168*IF((Override!$C$4="ON")*(COUNTIFS(Override!$B$11:$B$40,$B168,Override!$D$11:$D$40,4,Override!$E$11:$E$40,"&gt;=0")-COUNTIFS(Override!$B$11:$B$40,$B168,Override!$D$11:$D$40,4,Override!$E$11:$E$40,"&gt;=0",Override!$C$11:$C$40,"MXAU"))&gt;0,SUMIFS(Override!$E$11:$E$40,Override!$B$11:$B$40,$B168,Override!$D$11:$D$40,4)-SUMIFS(Override!$E$11:$E$40,Override!$B$11:$B$40,$B168,Override!$D$11:$D$40,4,Override!$C$11:$C$40,"MXAU"),Override!$F$203)/'AS51'!$B$3,"")))</f>
        <v/>
      </c>
      <c r="J168" s="77">
        <f>IF(J$13="","",IF($B168="","",IFERROR($C168*$D168*IF((Override!$C$4="ON")*(COUNTIFS(Override!$B$11:$B$40,$B168,Override!$D$11:$D$40,5,Override!$E$11:$E$40,"&gt;=0")-COUNTIFS(Override!$B$11:$B$40,$B168,Override!$D$11:$D$40,5,Override!$E$11:$E$40,"&gt;=0",Override!$C$11:$C$40,"MXAU"))&gt;0,SUMIFS(Override!$E$11:$E$40,Override!$B$11:$B$40,$B168,Override!$D$11:$D$40,5)-SUMIFS(Override!$E$11:$E$40,Override!$B$11:$B$40,$B168,Override!$D$11:$D$40,5,Override!$C$11:$C$40,"MXAU"),Override!$G$203)/'AS51'!$B$3,"")))</f>
        <v/>
      </c>
      <c r="K168" s="77">
        <f>IF(K$13="","",IF($B168="","",IFERROR($C168*$D168*IF((Override!$C$4="ON")*(COUNTIFS(Override!$B$11:$B$40,$B168,Override!$D$11:$D$40,6,Override!$E$11:$E$40,"&gt;=0")-COUNTIFS(Override!$B$11:$B$40,$B168,Override!$D$11:$D$40,6,Override!$E$11:$E$40,"&gt;=0",Override!$C$11:$C$40,"MXAU"))&gt;0,SUMIFS(Override!$E$11:$E$40,Override!$B$11:$B$40,$B168,Override!$D$11:$D$40,6)-SUMIFS(Override!$E$11:$E$40,Override!$B$11:$B$40,$B168,Override!$D$11:$D$40,6,Override!$C$11:$C$40,"MXAU"),Override!$H$203)/'AS51'!$B$3,"")))</f>
        <v/>
      </c>
      <c r="L168" s="77">
        <f>IF(L$13="","",IF($B168="","",IFERROR($C168*$D168*IF((Override!$C$4="ON")*(COUNTIFS(Override!$B$11:$B$40,$B168,Override!$D$11:$D$40,7,Override!$E$11:$E$40,"&gt;=0")-COUNTIFS(Override!$B$11:$B$40,$B168,Override!$D$11:$D$40,7,Override!$E$11:$E$40,"&gt;=0",Override!$C$11:$C$40,"MXAU"))&gt;0,SUMIFS(Override!$E$11:$E$40,Override!$B$11:$B$40,$B168,Override!$D$11:$D$40,7)-SUMIFS(Override!$E$11:$E$40,Override!$B$11:$B$40,$B168,Override!$D$11:$D$40,7,Override!$C$11:$C$40,"MXAU"),Override!$I$203)/'AS51'!$B$3,"")))</f>
        <v/>
      </c>
      <c r="M168" s="77">
        <f>IF(M$13="","",IF($B168="","",IFERROR($C168*$D168*IF((Override!$C$4="ON")*(COUNTIFS(Override!$B$11:$B$40,$B168,Override!$D$11:$D$40,8,Override!$E$11:$E$40,"&gt;=0")-COUNTIFS(Override!$B$11:$B$40,$B168,Override!$D$11:$D$40,8,Override!$E$11:$E$40,"&gt;=0",Override!$C$11:$C$40,"MXAU"))&gt;0,SUMIFS(Override!$E$11:$E$40,Override!$B$11:$B$40,$B168,Override!$D$11:$D$40,8)-SUMIFS(Override!$E$11:$E$40,Override!$B$11:$B$40,$B168,Override!$D$11:$D$40,8,Override!$C$11:$C$40,"MXAU"),Override!$J$203)/'AS51'!$B$3,"")))</f>
        <v/>
      </c>
      <c r="N168" s="77">
        <f>IF(N$13="","",IF($B168="","",IFERROR($C168*$D168*IF((Override!$C$4="ON")*(COUNTIFS(Override!$B$11:$B$40,$B168,Override!$D$11:$D$40,9,Override!$E$11:$E$40,"&gt;=0")-COUNTIFS(Override!$B$11:$B$40,$B168,Override!$D$11:$D$40,9,Override!$E$11:$E$40,"&gt;=0",Override!$C$11:$C$40,"MXAU"))&gt;0,SUMIFS(Override!$E$11:$E$40,Override!$B$11:$B$40,$B168,Override!$D$11:$D$40,9)-SUMIFS(Override!$E$11:$E$40,Override!$B$11:$B$40,$B168,Override!$D$11:$D$40,9,Override!$C$11:$C$40,"MXAU"),Override!$K$203)/'AS51'!$B$3,"")))</f>
        <v/>
      </c>
      <c r="O168" s="77">
        <f>IF(O$13="","",IF($B168="","",IFERROR($C168*$D168*IF((Override!$C$4="ON")*(COUNTIFS(Override!$B$11:$B$40,$B168,Override!$D$11:$D$40,10,Override!$E$11:$E$40,"&gt;=0")-COUNTIFS(Override!$B$11:$B$40,$B168,Override!$D$11:$D$40,10,Override!$E$11:$E$40,"&gt;=0",Override!$C$11:$C$40,"MXAU"))&gt;0,SUMIFS(Override!$E$11:$E$40,Override!$B$11:$B$40,$B168,Override!$D$11:$D$40,10)-SUMIFS(Override!$E$11:$E$40,Override!$B$11:$B$40,$B168,Override!$D$11:$D$40,10,Override!$C$11:$C$40,"MXAU"),Override!$L$203)/'AS51'!$B$3,"")))</f>
        <v/>
      </c>
      <c r="P168" s="77">
        <f>IF(P$13="","",IF($B168="","",IFERROR($C168*$D168*IF((Override!$C$4="ON")*(COUNTIFS(Override!$B$11:$B$40,$B168,Override!$D$11:$D$40,11,Override!$E$11:$E$40,"&gt;=0")-COUNTIFS(Override!$B$11:$B$40,$B168,Override!$D$11:$D$40,11,Override!$E$11:$E$40,"&gt;=0",Override!$C$11:$C$40,"MXAU"))&gt;0,SUMIFS(Override!$E$11:$E$40,Override!$B$11:$B$40,$B168,Override!$D$11:$D$40,11)-SUMIFS(Override!$E$11:$E$40,Override!$B$11:$B$40,$B168,Override!$D$11:$D$40,11,Override!$C$11:$C$40,"MXAU"),Override!$M$203)/'AS51'!$B$3,"")))</f>
        <v/>
      </c>
      <c r="Q168" s="77">
        <f>IF(Q$13="","",IF($B168="","",IFERROR($C168*$D168*IF((Override!$C$4="ON")*(COUNTIFS(Override!$B$11:$B$40,$B168,Override!$D$11:$D$40,12,Override!$E$11:$E$40,"&gt;=0")-COUNTIFS(Override!$B$11:$B$40,$B168,Override!$D$11:$D$40,12,Override!$E$11:$E$40,"&gt;=0",Override!$C$11:$C$40,"MXAU"))&gt;0,SUMIFS(Override!$E$11:$E$40,Override!$B$11:$B$40,$B168,Override!$D$11:$D$40,12)-SUMIFS(Override!$E$11:$E$40,Override!$B$11:$B$40,$B168,Override!$D$11:$D$40,12,Override!$C$11:$C$40,"MXAU"),Override!$N$203)/'AS51'!$B$3,"")))</f>
        <v/>
      </c>
      <c r="R168" s="77">
        <f>IF(R$13="","",IF($B168="","",IFERROR($C168*$D168*IF((Override!$C$4="ON")*(COUNTIFS(Override!$B$11:$B$40,$B168,Override!$D$11:$D$40,13,Override!$E$11:$E$40,"&gt;=0")-COUNTIFS(Override!$B$11:$B$40,$B168,Override!$D$11:$D$40,13,Override!$E$11:$E$40,"&gt;=0",Override!$C$11:$C$40,"MXAU"))&gt;0,SUMIFS(Override!$E$11:$E$40,Override!$B$11:$B$40,$B168,Override!$D$11:$D$40,13)-SUMIFS(Override!$E$11:$E$40,Override!$B$11:$B$40,$B168,Override!$D$11:$D$40,13,Override!$C$11:$C$40,"MXAU"),Override!$O$203)/'AS51'!$B$3,"")))</f>
        <v/>
      </c>
      <c r="S168" s="77">
        <f>IF(S$13="","",IF($B168="","",IFERROR($C168*$D168*IF((Override!$C$4="ON")*(COUNTIFS(Override!$B$11:$B$40,$B168,Override!$D$11:$D$40,14,Override!$E$11:$E$40,"&gt;=0")-COUNTIFS(Override!$B$11:$B$40,$B168,Override!$D$11:$D$40,14,Override!$E$11:$E$40,"&gt;=0",Override!$C$11:$C$40,"MXAU"))&gt;0,SUMIFS(Override!$E$11:$E$40,Override!$B$11:$B$40,$B168,Override!$D$11:$D$40,14)-SUMIFS(Override!$E$11:$E$40,Override!$B$11:$B$40,$B168,Override!$D$11:$D$40,14,Override!$C$11:$C$40,"MXAU"),Override!$P$203)/'AS51'!$B$3,"")))</f>
        <v/>
      </c>
      <c r="T168" s="77">
        <f>IF(T$13="","",IF($B168="","",IFERROR($C168*$D168*IF((Override!$C$4="ON")*(COUNTIFS(Override!$B$11:$B$40,$B168,Override!$D$11:$D$40,15,Override!$E$11:$E$40,"&gt;=0")-COUNTIFS(Override!$B$11:$B$40,$B168,Override!$D$11:$D$40,15,Override!$E$11:$E$40,"&gt;=0",Override!$C$11:$C$40,"MXAU"))&gt;0,SUMIFS(Override!$E$11:$E$40,Override!$B$11:$B$40,$B168,Override!$D$11:$D$40,15)-SUMIFS(Override!$E$11:$E$40,Override!$B$11:$B$40,$B168,Override!$D$11:$D$40,15,Override!$C$11:$C$40,"MXAU"),Override!$Q$203)/'AS51'!$B$3,"")))</f>
        <v/>
      </c>
      <c r="U168" s="77">
        <f>IF(U$13="","",IF($B168="","",IFERROR($C168*$D168*IF((Override!$C$4="ON")*(COUNTIFS(Override!$B$11:$B$40,$B168,Override!$D$11:$D$40,16,Override!$E$11:$E$40,"&gt;=0")-COUNTIFS(Override!$B$11:$B$40,$B168,Override!$D$11:$D$40,16,Override!$E$11:$E$40,"&gt;=0",Override!$C$11:$C$40,"MXAU"))&gt;0,SUMIFS(Override!$E$11:$E$40,Override!$B$11:$B$40,$B168,Override!$D$11:$D$40,16)-SUMIFS(Override!$E$11:$E$40,Override!$B$11:$B$40,$B168,Override!$D$11:$D$40,16,Override!$C$11:$C$40,"MXAU"),Override!$R$203)/'AS51'!$B$3,"")))</f>
        <v/>
      </c>
      <c r="W168" s="77">
        <f>IF(W$13="","",IF($B168="","",IFERROR(F168*$E168/100,"")))</f>
        <v/>
      </c>
      <c r="X168" s="77">
        <f>IF(X$13="","",IF($B168="","",IFERROR(G168*$E168/100,"")))</f>
        <v/>
      </c>
      <c r="Y168" s="77">
        <f>IF(Y$13="","",IF($B168="","",IFERROR(H168*$E168/100,"")))</f>
        <v/>
      </c>
      <c r="Z168" s="77">
        <f>IF(Z$13="","",IF($B168="","",IFERROR(I168*$E168/100,"")))</f>
        <v/>
      </c>
      <c r="AA168" s="77">
        <f>IF(AA$13="","",IF($B168="","",IFERROR(J168*$E168/100,"")))</f>
        <v/>
      </c>
      <c r="AB168" s="77">
        <f>IF(AB$13="","",IF($B168="","",IFERROR(K168*$E168/100,"")))</f>
        <v/>
      </c>
      <c r="AC168" s="77">
        <f>IF(AC$13="","",IF($B168="","",IFERROR(L168*$E168/100,"")))</f>
        <v/>
      </c>
      <c r="AD168" s="77">
        <f>IF(AD$13="","",IF($B168="","",IFERROR(M168*$E168/100,"")))</f>
        <v/>
      </c>
      <c r="AE168" s="77">
        <f>IF(AE$13="","",IF($B168="","",IFERROR(N168*$E168/100,"")))</f>
        <v/>
      </c>
      <c r="AF168" s="77">
        <f>IF(AF$13="","",IF($B168="","",IFERROR(O168*$E168/100,"")))</f>
        <v/>
      </c>
      <c r="AG168" s="77">
        <f>IF(AG$13="","",IF($B168="","",IFERROR(P168*$E168/100,"")))</f>
        <v/>
      </c>
      <c r="AH168" s="77">
        <f>IF(AH$13="","",IF($B168="","",IFERROR(Q168*$E168/100,"")))</f>
        <v/>
      </c>
      <c r="AI168" s="77">
        <f>IF(AI$13="","",IF($B168="","",IFERROR(R168*$E168/100,"")))</f>
        <v/>
      </c>
      <c r="AJ168" s="77">
        <f>IF(AJ$13="","",IF($B168="","",IFERROR(S168*$E168/100,"")))</f>
        <v/>
      </c>
      <c r="AK168" s="77">
        <f>IF(AK$13="","",IF($B168="","",IFERROR(T168*$E168/100,"")))</f>
        <v/>
      </c>
      <c r="AL168" s="77">
        <f>IF(AL$13="","",IF($B168="","",IFERROR(U168*$E168/100,"")))</f>
        <v/>
      </c>
      <c r="AN168" s="77">
        <f>IF($B168="","",SUMIF($F$13:$U$13,"&lt;="&amp;Sector!$D$51,$F168:$U168))</f>
        <v/>
      </c>
      <c r="AO168" s="77">
        <f>IF($B168="","",SUMIF($W$13:$AL$13,"&lt;="&amp;Sector!$D$51,$W168:$AL168))</f>
        <v/>
      </c>
      <c r="AQ168" s="163">
        <f>IF(AQ$13="","",IF($B168="","",IFERROR($C168*$D168*SUMPRODUCT(('Dvd Calendar'!$E$1680:$CZ$1680&gt;AQ$12)*('Dvd Calendar'!$E$1680:$CZ$1680&lt;=AQ$13)*'Dvd Calendar'!$E$1683:$CZ$1683*(('Dvd Calendar'!$E$1685:$CZ$1685='Field Check'!$C$56)*('Field Check'!$C$56&lt;&gt;"")+('Dvd Calendar'!$E$1685:$CZ$1685='Field Check'!$C$57)*('Field Check'!$C$57&lt;&gt;"")))/'AS51'!$B$3,"")))</f>
        <v/>
      </c>
      <c r="AR168" s="163">
        <f>IF(AR$13="","",IF($B168="","",IFERROR($C168*$D168*SUMPRODUCT(('Dvd Calendar'!$E$1680:$CZ$1680&gt;AR$12)*('Dvd Calendar'!$E$1680:$CZ$1680&lt;=AR$13)*'Dvd Calendar'!$E$1683:$CZ$1683*(('Dvd Calendar'!$E$1685:$CZ$1685='Field Check'!$C$56)*('Field Check'!$C$56&lt;&gt;"")+('Dvd Calendar'!$E$1685:$CZ$1685='Field Check'!$C$57)*('Field Check'!$C$57&lt;&gt;"")))/'AS51'!$B$3,"")))</f>
        <v/>
      </c>
      <c r="AS168" s="163">
        <f>IF(AS$13="","",IF($B168="","",IFERROR($C168*$D168*SUMPRODUCT(('Dvd Calendar'!$E$1680:$CZ$1680&gt;AS$12)*('Dvd Calendar'!$E$1680:$CZ$1680&lt;=AS$13)*'Dvd Calendar'!$E$1683:$CZ$1683*(('Dvd Calendar'!$E$1685:$CZ$1685='Field Check'!$C$56)*('Field Check'!$C$56&lt;&gt;"")+('Dvd Calendar'!$E$1685:$CZ$1685='Field Check'!$C$57)*('Field Check'!$C$57&lt;&gt;"")))/'AS51'!$B$3,"")))</f>
        <v/>
      </c>
      <c r="AT168" s="163">
        <f>IF(AT$13="","",IF($B168="","",IFERROR($C168*$D168*SUMPRODUCT(('Dvd Calendar'!$E$1680:$CZ$1680&gt;AT$12)*('Dvd Calendar'!$E$1680:$CZ$1680&lt;=AT$13)*'Dvd Calendar'!$E$1683:$CZ$1683*(('Dvd Calendar'!$E$1685:$CZ$1685='Field Check'!$C$56)*('Field Check'!$C$56&lt;&gt;"")+('Dvd Calendar'!$E$1685:$CZ$1685='Field Check'!$C$57)*('Field Check'!$C$57&lt;&gt;"")))/'AS51'!$B$3,"")))</f>
        <v/>
      </c>
      <c r="AU168" s="163">
        <f>IF(AU$13="","",IF($B168="","",IFERROR($C168*$D168*SUMPRODUCT(('Dvd Calendar'!$E$1680:$CZ$1680&gt;AU$12)*('Dvd Calendar'!$E$1680:$CZ$1680&lt;=AU$13)*'Dvd Calendar'!$E$1683:$CZ$1683*(('Dvd Calendar'!$E$1685:$CZ$1685='Field Check'!$C$56)*('Field Check'!$C$56&lt;&gt;"")+('Dvd Calendar'!$E$1685:$CZ$1685='Field Check'!$C$57)*('Field Check'!$C$57&lt;&gt;"")))/'AS51'!$B$3,"")))</f>
        <v/>
      </c>
      <c r="AV168" s="163">
        <f>IF(AV$13="","",IF($B168="","",IFERROR($C168*$D168*SUMPRODUCT(('Dvd Calendar'!$E$1680:$CZ$1680&gt;AV$12)*('Dvd Calendar'!$E$1680:$CZ$1680&lt;=AV$13)*'Dvd Calendar'!$E$1683:$CZ$1683*(('Dvd Calendar'!$E$1685:$CZ$1685='Field Check'!$C$56)*('Field Check'!$C$56&lt;&gt;"")+('Dvd Calendar'!$E$1685:$CZ$1685='Field Check'!$C$57)*('Field Check'!$C$57&lt;&gt;"")))/'AS51'!$B$3,"")))</f>
        <v/>
      </c>
      <c r="AW168" s="163">
        <f>IF(AW$13="","",IF($B168="","",IFERROR($C168*$D168*SUMPRODUCT(('Dvd Calendar'!$E$1680:$CZ$1680&gt;AW$12)*('Dvd Calendar'!$E$1680:$CZ$1680&lt;=AW$13)*'Dvd Calendar'!$E$1683:$CZ$1683*(('Dvd Calendar'!$E$1685:$CZ$1685='Field Check'!$C$56)*('Field Check'!$C$56&lt;&gt;"")+('Dvd Calendar'!$E$1685:$CZ$1685='Field Check'!$C$57)*('Field Check'!$C$57&lt;&gt;"")))/'AS51'!$B$3,"")))</f>
        <v/>
      </c>
      <c r="AX168" s="163">
        <f>IF(AX$13="","",IF($B168="","",IFERROR($C168*$D168*SUMPRODUCT(('Dvd Calendar'!$E$1680:$CZ$1680&gt;AX$12)*('Dvd Calendar'!$E$1680:$CZ$1680&lt;=AX$13)*'Dvd Calendar'!$E$1683:$CZ$1683*(('Dvd Calendar'!$E$1685:$CZ$1685='Field Check'!$C$56)*('Field Check'!$C$56&lt;&gt;"")+('Dvd Calendar'!$E$1685:$CZ$1685='Field Check'!$C$57)*('Field Check'!$C$57&lt;&gt;"")))/'AS51'!$B$3,"")))</f>
        <v/>
      </c>
      <c r="AY168" s="163">
        <f>IF(AY$13="","",IF($B168="","",IFERROR($C168*$D168*SUMPRODUCT(('Dvd Calendar'!$E$1680:$CZ$1680&gt;AY$12)*('Dvd Calendar'!$E$1680:$CZ$1680&lt;=AY$13)*'Dvd Calendar'!$E$1683:$CZ$1683*(('Dvd Calendar'!$E$1685:$CZ$1685='Field Check'!$C$56)*('Field Check'!$C$56&lt;&gt;"")+('Dvd Calendar'!$E$1685:$CZ$1685='Field Check'!$C$57)*('Field Check'!$C$57&lt;&gt;"")))/'AS51'!$B$3,"")))</f>
        <v/>
      </c>
      <c r="AZ168" s="163">
        <f>IF(AZ$13="","",IF($B168="","",IFERROR($C168*$D168*SUMPRODUCT(('Dvd Calendar'!$E$1680:$CZ$1680&gt;AZ$12)*('Dvd Calendar'!$E$1680:$CZ$1680&lt;=AZ$13)*'Dvd Calendar'!$E$1683:$CZ$1683*(('Dvd Calendar'!$E$1685:$CZ$1685='Field Check'!$C$56)*('Field Check'!$C$56&lt;&gt;"")+('Dvd Calendar'!$E$1685:$CZ$1685='Field Check'!$C$57)*('Field Check'!$C$57&lt;&gt;"")))/'AS51'!$B$3,"")))</f>
        <v/>
      </c>
      <c r="BA168" s="163">
        <f>IF(BA$13="","",IF($B168="","",IFERROR($C168*$D168*SUMPRODUCT(('Dvd Calendar'!$E$1680:$CZ$1680&gt;BA$12)*('Dvd Calendar'!$E$1680:$CZ$1680&lt;=BA$13)*'Dvd Calendar'!$E$1683:$CZ$1683*(('Dvd Calendar'!$E$1685:$CZ$1685='Field Check'!$C$56)*('Field Check'!$C$56&lt;&gt;"")+('Dvd Calendar'!$E$1685:$CZ$1685='Field Check'!$C$57)*('Field Check'!$C$57&lt;&gt;"")))/'AS51'!$B$3,"")))</f>
        <v/>
      </c>
      <c r="BB168" s="163">
        <f>IF(BB$13="","",IF($B168="","",IFERROR($C168*$D168*SUMPRODUCT(('Dvd Calendar'!$E$1680:$CZ$1680&gt;BB$12)*('Dvd Calendar'!$E$1680:$CZ$1680&lt;=BB$13)*'Dvd Calendar'!$E$1683:$CZ$1683*(('Dvd Calendar'!$E$1685:$CZ$1685='Field Check'!$C$56)*('Field Check'!$C$56&lt;&gt;"")+('Dvd Calendar'!$E$1685:$CZ$1685='Field Check'!$C$57)*('Field Check'!$C$57&lt;&gt;"")))/'AS51'!$B$3,"")))</f>
        <v/>
      </c>
      <c r="BC168" s="163">
        <f>IF(BC$13="","",IF($B168="","",IFERROR($C168*$D168*SUMPRODUCT(('Dvd Calendar'!$E$1680:$CZ$1680&gt;BC$12)*('Dvd Calendar'!$E$1680:$CZ$1680&lt;=BC$13)*'Dvd Calendar'!$E$1683:$CZ$1683*(('Dvd Calendar'!$E$1685:$CZ$1685='Field Check'!$C$56)*('Field Check'!$C$56&lt;&gt;"")+('Dvd Calendar'!$E$1685:$CZ$1685='Field Check'!$C$57)*('Field Check'!$C$57&lt;&gt;"")))/'AS51'!$B$3,"")))</f>
        <v/>
      </c>
      <c r="BD168" s="163">
        <f>IF(BD$13="","",IF($B168="","",IFERROR($C168*$D168*SUMPRODUCT(('Dvd Calendar'!$E$1680:$CZ$1680&gt;BD$12)*('Dvd Calendar'!$E$1680:$CZ$1680&lt;=BD$13)*'Dvd Calendar'!$E$1683:$CZ$1683*(('Dvd Calendar'!$E$1685:$CZ$1685='Field Check'!$C$56)*('Field Check'!$C$56&lt;&gt;"")+('Dvd Calendar'!$E$1685:$CZ$1685='Field Check'!$C$57)*('Field Check'!$C$57&lt;&gt;"")))/'AS51'!$B$3,"")))</f>
        <v/>
      </c>
      <c r="BE168" s="163">
        <f>IF(BE$13="","",IF($B168="","",IFERROR($C168*$D168*SUMPRODUCT(('Dvd Calendar'!$E$1680:$CZ$1680&gt;BE$12)*('Dvd Calendar'!$E$1680:$CZ$1680&lt;=BE$13)*'Dvd Calendar'!$E$1683:$CZ$1683*(('Dvd Calendar'!$E$1685:$CZ$1685='Field Check'!$C$56)*('Field Check'!$C$56&lt;&gt;"")+('Dvd Calendar'!$E$1685:$CZ$1685='Field Check'!$C$57)*('Field Check'!$C$57&lt;&gt;"")))/'AS51'!$B$3,"")))</f>
        <v/>
      </c>
      <c r="BF168" s="163">
        <f>IF(BF$13="","",IF($B168="","",IFERROR($C168*$D168*SUMPRODUCT(('Dvd Calendar'!$E$1680:$CZ$1680&gt;BF$12)*('Dvd Calendar'!$E$1680:$CZ$1680&lt;=BF$13)*'Dvd Calendar'!$E$1683:$CZ$1683*(('Dvd Calendar'!$E$1685:$CZ$1685='Field Check'!$C$56)*('Field Check'!$C$56&lt;&gt;"")+('Dvd Calendar'!$E$1685:$CZ$1685='Field Check'!$C$57)*('Field Check'!$C$57&lt;&gt;"")))/'AS51'!$B$3,"")))</f>
        <v/>
      </c>
      <c r="BH168" s="163">
        <f>IF(BH$13="","",IF($B168="","",IFERROR(AQ168*$E168/100,"")))</f>
        <v/>
      </c>
      <c r="BI168" s="163">
        <f>IF(BI$13="","",IF($B168="","",IFERROR(AR168*$E168/100,"")))</f>
        <v/>
      </c>
      <c r="BJ168" s="163">
        <f>IF(BJ$13="","",IF($B168="","",IFERROR(AS168*$E168/100,"")))</f>
        <v/>
      </c>
      <c r="BK168" s="163">
        <f>IF(BK$13="","",IF($B168="","",IFERROR(AT168*$E168/100,"")))</f>
        <v/>
      </c>
      <c r="BL168" s="163">
        <f>IF(BL$13="","",IF($B168="","",IFERROR(AU168*$E168/100,"")))</f>
        <v/>
      </c>
      <c r="BM168" s="163">
        <f>IF(BM$13="","",IF($B168="","",IFERROR(AV168*$E168/100,"")))</f>
        <v/>
      </c>
      <c r="BN168" s="163">
        <f>IF(BN$13="","",IF($B168="","",IFERROR(AW168*$E168/100,"")))</f>
        <v/>
      </c>
      <c r="BO168" s="163">
        <f>IF(BO$13="","",IF($B168="","",IFERROR(AX168*$E168/100,"")))</f>
        <v/>
      </c>
      <c r="BP168" s="163">
        <f>IF(BP$13="","",IF($B168="","",IFERROR(AY168*$E168/100,"")))</f>
        <v/>
      </c>
      <c r="BQ168" s="163">
        <f>IF(BQ$13="","",IF($B168="","",IFERROR(AZ168*$E168/100,"")))</f>
        <v/>
      </c>
      <c r="BR168" s="163">
        <f>IF(BR$13="","",IF($B168="","",IFERROR(BA168*$E168/100,"")))</f>
        <v/>
      </c>
      <c r="BS168" s="163">
        <f>IF(BS$13="","",IF($B168="","",IFERROR(BB168*$E168/100,"")))</f>
        <v/>
      </c>
      <c r="BT168" s="163">
        <f>IF(BT$13="","",IF($B168="","",IFERROR(BC168*$E168/100,"")))</f>
        <v/>
      </c>
      <c r="BU168" s="163">
        <f>IF(BU$13="","",IF($B168="","",IFERROR(BD168*$E168/100,"")))</f>
        <v/>
      </c>
      <c r="BV168" s="163">
        <f>IF(BV$13="","",IF($B168="","",IFERROR(BE168*$E168/100,"")))</f>
        <v/>
      </c>
      <c r="BW168" s="163">
        <f>IF(BW$13="","",IF($B168="","",IFERROR(BF168*$E168/100,"")))</f>
        <v/>
      </c>
    </row>
    <row r="169">
      <c r="B169" s="126">
        <f>IF('AS51'!$C$159="","",'AS51'!$C$159)</f>
        <v/>
      </c>
      <c r="C169" s="74">
        <f>IF('AS51'!$B$159="","",'AS51'!$B$159)</f>
        <v/>
      </c>
      <c r="D169" s="75">
        <f>IFERROR('AS51'!$Q$159,1)</f>
        <v/>
      </c>
      <c r="E169" s="76">
        <f>IF($B169="","",IF(ISNUMBER('AS51'!$I$159),'AS51'!$I$159,'Index Summary'!$C$7))</f>
        <v/>
      </c>
      <c r="F169" s="77">
        <f>IF(F$13="","",IF($B169="","",IFERROR($C169*$D169*IF((Override!$C$4="ON")*(COUNTIFS(Override!$B$11:$B$40,$B169,Override!$D$11:$D$40,1,Override!$E$11:$E$40,"&gt;=0")-COUNTIFS(Override!$B$11:$B$40,$B169,Override!$D$11:$D$40,1,Override!$E$11:$E$40,"&gt;=0",Override!$C$11:$C$40,"MXAU"))&gt;0,SUMIFS(Override!$E$11:$E$40,Override!$B$11:$B$40,$B169,Override!$D$11:$D$40,1)-SUMIFS(Override!$E$11:$E$40,Override!$B$11:$B$40,$B169,Override!$D$11:$D$40,1,Override!$C$11:$C$40,"MXAU"),Override!$C$204)/'AS51'!$B$3,"")))</f>
        <v/>
      </c>
      <c r="G169" s="77">
        <f>IF(G$13="","",IF($B169="","",IFERROR($C169*$D169*IF((Override!$C$4="ON")*(COUNTIFS(Override!$B$11:$B$40,$B169,Override!$D$11:$D$40,2,Override!$E$11:$E$40,"&gt;=0")-COUNTIFS(Override!$B$11:$B$40,$B169,Override!$D$11:$D$40,2,Override!$E$11:$E$40,"&gt;=0",Override!$C$11:$C$40,"MXAU"))&gt;0,SUMIFS(Override!$E$11:$E$40,Override!$B$11:$B$40,$B169,Override!$D$11:$D$40,2)-SUMIFS(Override!$E$11:$E$40,Override!$B$11:$B$40,$B169,Override!$D$11:$D$40,2,Override!$C$11:$C$40,"MXAU"),Override!$D$204)/'AS51'!$B$3,"")))</f>
        <v/>
      </c>
      <c r="H169" s="77">
        <f>IF(H$13="","",IF($B169="","",IFERROR($C169*$D169*IF((Override!$C$4="ON")*(COUNTIFS(Override!$B$11:$B$40,$B169,Override!$D$11:$D$40,3,Override!$E$11:$E$40,"&gt;=0")-COUNTIFS(Override!$B$11:$B$40,$B169,Override!$D$11:$D$40,3,Override!$E$11:$E$40,"&gt;=0",Override!$C$11:$C$40,"MXAU"))&gt;0,SUMIFS(Override!$E$11:$E$40,Override!$B$11:$B$40,$B169,Override!$D$11:$D$40,3)-SUMIFS(Override!$E$11:$E$40,Override!$B$11:$B$40,$B169,Override!$D$11:$D$40,3,Override!$C$11:$C$40,"MXAU"),Override!$E$204)/'AS51'!$B$3,"")))</f>
        <v/>
      </c>
      <c r="I169" s="77">
        <f>IF(I$13="","",IF($B169="","",IFERROR($C169*$D169*IF((Override!$C$4="ON")*(COUNTIFS(Override!$B$11:$B$40,$B169,Override!$D$11:$D$40,4,Override!$E$11:$E$40,"&gt;=0")-COUNTIFS(Override!$B$11:$B$40,$B169,Override!$D$11:$D$40,4,Override!$E$11:$E$40,"&gt;=0",Override!$C$11:$C$40,"MXAU"))&gt;0,SUMIFS(Override!$E$11:$E$40,Override!$B$11:$B$40,$B169,Override!$D$11:$D$40,4)-SUMIFS(Override!$E$11:$E$40,Override!$B$11:$B$40,$B169,Override!$D$11:$D$40,4,Override!$C$11:$C$40,"MXAU"),Override!$F$204)/'AS51'!$B$3,"")))</f>
        <v/>
      </c>
      <c r="J169" s="77">
        <f>IF(J$13="","",IF($B169="","",IFERROR($C169*$D169*IF((Override!$C$4="ON")*(COUNTIFS(Override!$B$11:$B$40,$B169,Override!$D$11:$D$40,5,Override!$E$11:$E$40,"&gt;=0")-COUNTIFS(Override!$B$11:$B$40,$B169,Override!$D$11:$D$40,5,Override!$E$11:$E$40,"&gt;=0",Override!$C$11:$C$40,"MXAU"))&gt;0,SUMIFS(Override!$E$11:$E$40,Override!$B$11:$B$40,$B169,Override!$D$11:$D$40,5)-SUMIFS(Override!$E$11:$E$40,Override!$B$11:$B$40,$B169,Override!$D$11:$D$40,5,Override!$C$11:$C$40,"MXAU"),Override!$G$204)/'AS51'!$B$3,"")))</f>
        <v/>
      </c>
      <c r="K169" s="77">
        <f>IF(K$13="","",IF($B169="","",IFERROR($C169*$D169*IF((Override!$C$4="ON")*(COUNTIFS(Override!$B$11:$B$40,$B169,Override!$D$11:$D$40,6,Override!$E$11:$E$40,"&gt;=0")-COUNTIFS(Override!$B$11:$B$40,$B169,Override!$D$11:$D$40,6,Override!$E$11:$E$40,"&gt;=0",Override!$C$11:$C$40,"MXAU"))&gt;0,SUMIFS(Override!$E$11:$E$40,Override!$B$11:$B$40,$B169,Override!$D$11:$D$40,6)-SUMIFS(Override!$E$11:$E$40,Override!$B$11:$B$40,$B169,Override!$D$11:$D$40,6,Override!$C$11:$C$40,"MXAU"),Override!$H$204)/'AS51'!$B$3,"")))</f>
        <v/>
      </c>
      <c r="L169" s="77">
        <f>IF(L$13="","",IF($B169="","",IFERROR($C169*$D169*IF((Override!$C$4="ON")*(COUNTIFS(Override!$B$11:$B$40,$B169,Override!$D$11:$D$40,7,Override!$E$11:$E$40,"&gt;=0")-COUNTIFS(Override!$B$11:$B$40,$B169,Override!$D$11:$D$40,7,Override!$E$11:$E$40,"&gt;=0",Override!$C$11:$C$40,"MXAU"))&gt;0,SUMIFS(Override!$E$11:$E$40,Override!$B$11:$B$40,$B169,Override!$D$11:$D$40,7)-SUMIFS(Override!$E$11:$E$40,Override!$B$11:$B$40,$B169,Override!$D$11:$D$40,7,Override!$C$11:$C$40,"MXAU"),Override!$I$204)/'AS51'!$B$3,"")))</f>
        <v/>
      </c>
      <c r="M169" s="77">
        <f>IF(M$13="","",IF($B169="","",IFERROR($C169*$D169*IF((Override!$C$4="ON")*(COUNTIFS(Override!$B$11:$B$40,$B169,Override!$D$11:$D$40,8,Override!$E$11:$E$40,"&gt;=0")-COUNTIFS(Override!$B$11:$B$40,$B169,Override!$D$11:$D$40,8,Override!$E$11:$E$40,"&gt;=0",Override!$C$11:$C$40,"MXAU"))&gt;0,SUMIFS(Override!$E$11:$E$40,Override!$B$11:$B$40,$B169,Override!$D$11:$D$40,8)-SUMIFS(Override!$E$11:$E$40,Override!$B$11:$B$40,$B169,Override!$D$11:$D$40,8,Override!$C$11:$C$40,"MXAU"),Override!$J$204)/'AS51'!$B$3,"")))</f>
        <v/>
      </c>
      <c r="N169" s="77">
        <f>IF(N$13="","",IF($B169="","",IFERROR($C169*$D169*IF((Override!$C$4="ON")*(COUNTIFS(Override!$B$11:$B$40,$B169,Override!$D$11:$D$40,9,Override!$E$11:$E$40,"&gt;=0")-COUNTIFS(Override!$B$11:$B$40,$B169,Override!$D$11:$D$40,9,Override!$E$11:$E$40,"&gt;=0",Override!$C$11:$C$40,"MXAU"))&gt;0,SUMIFS(Override!$E$11:$E$40,Override!$B$11:$B$40,$B169,Override!$D$11:$D$40,9)-SUMIFS(Override!$E$11:$E$40,Override!$B$11:$B$40,$B169,Override!$D$11:$D$40,9,Override!$C$11:$C$40,"MXAU"),Override!$K$204)/'AS51'!$B$3,"")))</f>
        <v/>
      </c>
      <c r="O169" s="77">
        <f>IF(O$13="","",IF($B169="","",IFERROR($C169*$D169*IF((Override!$C$4="ON")*(COUNTIFS(Override!$B$11:$B$40,$B169,Override!$D$11:$D$40,10,Override!$E$11:$E$40,"&gt;=0")-COUNTIFS(Override!$B$11:$B$40,$B169,Override!$D$11:$D$40,10,Override!$E$11:$E$40,"&gt;=0",Override!$C$11:$C$40,"MXAU"))&gt;0,SUMIFS(Override!$E$11:$E$40,Override!$B$11:$B$40,$B169,Override!$D$11:$D$40,10)-SUMIFS(Override!$E$11:$E$40,Override!$B$11:$B$40,$B169,Override!$D$11:$D$40,10,Override!$C$11:$C$40,"MXAU"),Override!$L$204)/'AS51'!$B$3,"")))</f>
        <v/>
      </c>
      <c r="P169" s="77">
        <f>IF(P$13="","",IF($B169="","",IFERROR($C169*$D169*IF((Override!$C$4="ON")*(COUNTIFS(Override!$B$11:$B$40,$B169,Override!$D$11:$D$40,11,Override!$E$11:$E$40,"&gt;=0")-COUNTIFS(Override!$B$11:$B$40,$B169,Override!$D$11:$D$40,11,Override!$E$11:$E$40,"&gt;=0",Override!$C$11:$C$40,"MXAU"))&gt;0,SUMIFS(Override!$E$11:$E$40,Override!$B$11:$B$40,$B169,Override!$D$11:$D$40,11)-SUMIFS(Override!$E$11:$E$40,Override!$B$11:$B$40,$B169,Override!$D$11:$D$40,11,Override!$C$11:$C$40,"MXAU"),Override!$M$204)/'AS51'!$B$3,"")))</f>
        <v/>
      </c>
      <c r="Q169" s="77">
        <f>IF(Q$13="","",IF($B169="","",IFERROR($C169*$D169*IF((Override!$C$4="ON")*(COUNTIFS(Override!$B$11:$B$40,$B169,Override!$D$11:$D$40,12,Override!$E$11:$E$40,"&gt;=0")-COUNTIFS(Override!$B$11:$B$40,$B169,Override!$D$11:$D$40,12,Override!$E$11:$E$40,"&gt;=0",Override!$C$11:$C$40,"MXAU"))&gt;0,SUMIFS(Override!$E$11:$E$40,Override!$B$11:$B$40,$B169,Override!$D$11:$D$40,12)-SUMIFS(Override!$E$11:$E$40,Override!$B$11:$B$40,$B169,Override!$D$11:$D$40,12,Override!$C$11:$C$40,"MXAU"),Override!$N$204)/'AS51'!$B$3,"")))</f>
        <v/>
      </c>
      <c r="R169" s="77">
        <f>IF(R$13="","",IF($B169="","",IFERROR($C169*$D169*IF((Override!$C$4="ON")*(COUNTIFS(Override!$B$11:$B$40,$B169,Override!$D$11:$D$40,13,Override!$E$11:$E$40,"&gt;=0")-COUNTIFS(Override!$B$11:$B$40,$B169,Override!$D$11:$D$40,13,Override!$E$11:$E$40,"&gt;=0",Override!$C$11:$C$40,"MXAU"))&gt;0,SUMIFS(Override!$E$11:$E$40,Override!$B$11:$B$40,$B169,Override!$D$11:$D$40,13)-SUMIFS(Override!$E$11:$E$40,Override!$B$11:$B$40,$B169,Override!$D$11:$D$40,13,Override!$C$11:$C$40,"MXAU"),Override!$O$204)/'AS51'!$B$3,"")))</f>
        <v/>
      </c>
      <c r="S169" s="77">
        <f>IF(S$13="","",IF($B169="","",IFERROR($C169*$D169*IF((Override!$C$4="ON")*(COUNTIFS(Override!$B$11:$B$40,$B169,Override!$D$11:$D$40,14,Override!$E$11:$E$40,"&gt;=0")-COUNTIFS(Override!$B$11:$B$40,$B169,Override!$D$11:$D$40,14,Override!$E$11:$E$40,"&gt;=0",Override!$C$11:$C$40,"MXAU"))&gt;0,SUMIFS(Override!$E$11:$E$40,Override!$B$11:$B$40,$B169,Override!$D$11:$D$40,14)-SUMIFS(Override!$E$11:$E$40,Override!$B$11:$B$40,$B169,Override!$D$11:$D$40,14,Override!$C$11:$C$40,"MXAU"),Override!$P$204)/'AS51'!$B$3,"")))</f>
        <v/>
      </c>
      <c r="T169" s="77">
        <f>IF(T$13="","",IF($B169="","",IFERROR($C169*$D169*IF((Override!$C$4="ON")*(COUNTIFS(Override!$B$11:$B$40,$B169,Override!$D$11:$D$40,15,Override!$E$11:$E$40,"&gt;=0")-COUNTIFS(Override!$B$11:$B$40,$B169,Override!$D$11:$D$40,15,Override!$E$11:$E$40,"&gt;=0",Override!$C$11:$C$40,"MXAU"))&gt;0,SUMIFS(Override!$E$11:$E$40,Override!$B$11:$B$40,$B169,Override!$D$11:$D$40,15)-SUMIFS(Override!$E$11:$E$40,Override!$B$11:$B$40,$B169,Override!$D$11:$D$40,15,Override!$C$11:$C$40,"MXAU"),Override!$Q$204)/'AS51'!$B$3,"")))</f>
        <v/>
      </c>
      <c r="U169" s="77">
        <f>IF(U$13="","",IF($B169="","",IFERROR($C169*$D169*IF((Override!$C$4="ON")*(COUNTIFS(Override!$B$11:$B$40,$B169,Override!$D$11:$D$40,16,Override!$E$11:$E$40,"&gt;=0")-COUNTIFS(Override!$B$11:$B$40,$B169,Override!$D$11:$D$40,16,Override!$E$11:$E$40,"&gt;=0",Override!$C$11:$C$40,"MXAU"))&gt;0,SUMIFS(Override!$E$11:$E$40,Override!$B$11:$B$40,$B169,Override!$D$11:$D$40,16)-SUMIFS(Override!$E$11:$E$40,Override!$B$11:$B$40,$B169,Override!$D$11:$D$40,16,Override!$C$11:$C$40,"MXAU"),Override!$R$204)/'AS51'!$B$3,"")))</f>
        <v/>
      </c>
      <c r="W169" s="77">
        <f>IF(W$13="","",IF($B169="","",IFERROR(F169*$E169/100,"")))</f>
        <v/>
      </c>
      <c r="X169" s="77">
        <f>IF(X$13="","",IF($B169="","",IFERROR(G169*$E169/100,"")))</f>
        <v/>
      </c>
      <c r="Y169" s="77">
        <f>IF(Y$13="","",IF($B169="","",IFERROR(H169*$E169/100,"")))</f>
        <v/>
      </c>
      <c r="Z169" s="77">
        <f>IF(Z$13="","",IF($B169="","",IFERROR(I169*$E169/100,"")))</f>
        <v/>
      </c>
      <c r="AA169" s="77">
        <f>IF(AA$13="","",IF($B169="","",IFERROR(J169*$E169/100,"")))</f>
        <v/>
      </c>
      <c r="AB169" s="77">
        <f>IF(AB$13="","",IF($B169="","",IFERROR(K169*$E169/100,"")))</f>
        <v/>
      </c>
      <c r="AC169" s="77">
        <f>IF(AC$13="","",IF($B169="","",IFERROR(L169*$E169/100,"")))</f>
        <v/>
      </c>
      <c r="AD169" s="77">
        <f>IF(AD$13="","",IF($B169="","",IFERROR(M169*$E169/100,"")))</f>
        <v/>
      </c>
      <c r="AE169" s="77">
        <f>IF(AE$13="","",IF($B169="","",IFERROR(N169*$E169/100,"")))</f>
        <v/>
      </c>
      <c r="AF169" s="77">
        <f>IF(AF$13="","",IF($B169="","",IFERROR(O169*$E169/100,"")))</f>
        <v/>
      </c>
      <c r="AG169" s="77">
        <f>IF(AG$13="","",IF($B169="","",IFERROR(P169*$E169/100,"")))</f>
        <v/>
      </c>
      <c r="AH169" s="77">
        <f>IF(AH$13="","",IF($B169="","",IFERROR(Q169*$E169/100,"")))</f>
        <v/>
      </c>
      <c r="AI169" s="77">
        <f>IF(AI$13="","",IF($B169="","",IFERROR(R169*$E169/100,"")))</f>
        <v/>
      </c>
      <c r="AJ169" s="77">
        <f>IF(AJ$13="","",IF($B169="","",IFERROR(S169*$E169/100,"")))</f>
        <v/>
      </c>
      <c r="AK169" s="77">
        <f>IF(AK$13="","",IF($B169="","",IFERROR(T169*$E169/100,"")))</f>
        <v/>
      </c>
      <c r="AL169" s="77">
        <f>IF(AL$13="","",IF($B169="","",IFERROR(U169*$E169/100,"")))</f>
        <v/>
      </c>
      <c r="AN169" s="77">
        <f>IF($B169="","",SUMIF($F$13:$U$13,"&lt;="&amp;Sector!$D$51,$F169:$U169))</f>
        <v/>
      </c>
      <c r="AO169" s="77">
        <f>IF($B169="","",SUMIF($W$13:$AL$13,"&lt;="&amp;Sector!$D$51,$W169:$AL169))</f>
        <v/>
      </c>
      <c r="AQ169" s="163">
        <f>IF(AQ$13="","",IF($B169="","",IFERROR($C169*$D169*SUMPRODUCT(('Dvd Calendar'!$E$1691:$CZ$1691&gt;AQ$12)*('Dvd Calendar'!$E$1691:$CZ$1691&lt;=AQ$13)*'Dvd Calendar'!$E$1694:$CZ$1694*(('Dvd Calendar'!$E$1696:$CZ$1696='Field Check'!$C$56)*('Field Check'!$C$56&lt;&gt;"")+('Dvd Calendar'!$E$1696:$CZ$1696='Field Check'!$C$57)*('Field Check'!$C$57&lt;&gt;"")))/'AS51'!$B$3,"")))</f>
        <v/>
      </c>
      <c r="AR169" s="163">
        <f>IF(AR$13="","",IF($B169="","",IFERROR($C169*$D169*SUMPRODUCT(('Dvd Calendar'!$E$1691:$CZ$1691&gt;AR$12)*('Dvd Calendar'!$E$1691:$CZ$1691&lt;=AR$13)*'Dvd Calendar'!$E$1694:$CZ$1694*(('Dvd Calendar'!$E$1696:$CZ$1696='Field Check'!$C$56)*('Field Check'!$C$56&lt;&gt;"")+('Dvd Calendar'!$E$1696:$CZ$1696='Field Check'!$C$57)*('Field Check'!$C$57&lt;&gt;"")))/'AS51'!$B$3,"")))</f>
        <v/>
      </c>
      <c r="AS169" s="163">
        <f>IF(AS$13="","",IF($B169="","",IFERROR($C169*$D169*SUMPRODUCT(('Dvd Calendar'!$E$1691:$CZ$1691&gt;AS$12)*('Dvd Calendar'!$E$1691:$CZ$1691&lt;=AS$13)*'Dvd Calendar'!$E$1694:$CZ$1694*(('Dvd Calendar'!$E$1696:$CZ$1696='Field Check'!$C$56)*('Field Check'!$C$56&lt;&gt;"")+('Dvd Calendar'!$E$1696:$CZ$1696='Field Check'!$C$57)*('Field Check'!$C$57&lt;&gt;"")))/'AS51'!$B$3,"")))</f>
        <v/>
      </c>
      <c r="AT169" s="163">
        <f>IF(AT$13="","",IF($B169="","",IFERROR($C169*$D169*SUMPRODUCT(('Dvd Calendar'!$E$1691:$CZ$1691&gt;AT$12)*('Dvd Calendar'!$E$1691:$CZ$1691&lt;=AT$13)*'Dvd Calendar'!$E$1694:$CZ$1694*(('Dvd Calendar'!$E$1696:$CZ$1696='Field Check'!$C$56)*('Field Check'!$C$56&lt;&gt;"")+('Dvd Calendar'!$E$1696:$CZ$1696='Field Check'!$C$57)*('Field Check'!$C$57&lt;&gt;"")))/'AS51'!$B$3,"")))</f>
        <v/>
      </c>
      <c r="AU169" s="163">
        <f>IF(AU$13="","",IF($B169="","",IFERROR($C169*$D169*SUMPRODUCT(('Dvd Calendar'!$E$1691:$CZ$1691&gt;AU$12)*('Dvd Calendar'!$E$1691:$CZ$1691&lt;=AU$13)*'Dvd Calendar'!$E$1694:$CZ$1694*(('Dvd Calendar'!$E$1696:$CZ$1696='Field Check'!$C$56)*('Field Check'!$C$56&lt;&gt;"")+('Dvd Calendar'!$E$1696:$CZ$1696='Field Check'!$C$57)*('Field Check'!$C$57&lt;&gt;"")))/'AS51'!$B$3,"")))</f>
        <v/>
      </c>
      <c r="AV169" s="163">
        <f>IF(AV$13="","",IF($B169="","",IFERROR($C169*$D169*SUMPRODUCT(('Dvd Calendar'!$E$1691:$CZ$1691&gt;AV$12)*('Dvd Calendar'!$E$1691:$CZ$1691&lt;=AV$13)*'Dvd Calendar'!$E$1694:$CZ$1694*(('Dvd Calendar'!$E$1696:$CZ$1696='Field Check'!$C$56)*('Field Check'!$C$56&lt;&gt;"")+('Dvd Calendar'!$E$1696:$CZ$1696='Field Check'!$C$57)*('Field Check'!$C$57&lt;&gt;"")))/'AS51'!$B$3,"")))</f>
        <v/>
      </c>
      <c r="AW169" s="163">
        <f>IF(AW$13="","",IF($B169="","",IFERROR($C169*$D169*SUMPRODUCT(('Dvd Calendar'!$E$1691:$CZ$1691&gt;AW$12)*('Dvd Calendar'!$E$1691:$CZ$1691&lt;=AW$13)*'Dvd Calendar'!$E$1694:$CZ$1694*(('Dvd Calendar'!$E$1696:$CZ$1696='Field Check'!$C$56)*('Field Check'!$C$56&lt;&gt;"")+('Dvd Calendar'!$E$1696:$CZ$1696='Field Check'!$C$57)*('Field Check'!$C$57&lt;&gt;"")))/'AS51'!$B$3,"")))</f>
        <v/>
      </c>
      <c r="AX169" s="163">
        <f>IF(AX$13="","",IF($B169="","",IFERROR($C169*$D169*SUMPRODUCT(('Dvd Calendar'!$E$1691:$CZ$1691&gt;AX$12)*('Dvd Calendar'!$E$1691:$CZ$1691&lt;=AX$13)*'Dvd Calendar'!$E$1694:$CZ$1694*(('Dvd Calendar'!$E$1696:$CZ$1696='Field Check'!$C$56)*('Field Check'!$C$56&lt;&gt;"")+('Dvd Calendar'!$E$1696:$CZ$1696='Field Check'!$C$57)*('Field Check'!$C$57&lt;&gt;"")))/'AS51'!$B$3,"")))</f>
        <v/>
      </c>
      <c r="AY169" s="163">
        <f>IF(AY$13="","",IF($B169="","",IFERROR($C169*$D169*SUMPRODUCT(('Dvd Calendar'!$E$1691:$CZ$1691&gt;AY$12)*('Dvd Calendar'!$E$1691:$CZ$1691&lt;=AY$13)*'Dvd Calendar'!$E$1694:$CZ$1694*(('Dvd Calendar'!$E$1696:$CZ$1696='Field Check'!$C$56)*('Field Check'!$C$56&lt;&gt;"")+('Dvd Calendar'!$E$1696:$CZ$1696='Field Check'!$C$57)*('Field Check'!$C$57&lt;&gt;"")))/'AS51'!$B$3,"")))</f>
        <v/>
      </c>
      <c r="AZ169" s="163">
        <f>IF(AZ$13="","",IF($B169="","",IFERROR($C169*$D169*SUMPRODUCT(('Dvd Calendar'!$E$1691:$CZ$1691&gt;AZ$12)*('Dvd Calendar'!$E$1691:$CZ$1691&lt;=AZ$13)*'Dvd Calendar'!$E$1694:$CZ$1694*(('Dvd Calendar'!$E$1696:$CZ$1696='Field Check'!$C$56)*('Field Check'!$C$56&lt;&gt;"")+('Dvd Calendar'!$E$1696:$CZ$1696='Field Check'!$C$57)*('Field Check'!$C$57&lt;&gt;"")))/'AS51'!$B$3,"")))</f>
        <v/>
      </c>
      <c r="BA169" s="163">
        <f>IF(BA$13="","",IF($B169="","",IFERROR($C169*$D169*SUMPRODUCT(('Dvd Calendar'!$E$1691:$CZ$1691&gt;BA$12)*('Dvd Calendar'!$E$1691:$CZ$1691&lt;=BA$13)*'Dvd Calendar'!$E$1694:$CZ$1694*(('Dvd Calendar'!$E$1696:$CZ$1696='Field Check'!$C$56)*('Field Check'!$C$56&lt;&gt;"")+('Dvd Calendar'!$E$1696:$CZ$1696='Field Check'!$C$57)*('Field Check'!$C$57&lt;&gt;"")))/'AS51'!$B$3,"")))</f>
        <v/>
      </c>
      <c r="BB169" s="163">
        <f>IF(BB$13="","",IF($B169="","",IFERROR($C169*$D169*SUMPRODUCT(('Dvd Calendar'!$E$1691:$CZ$1691&gt;BB$12)*('Dvd Calendar'!$E$1691:$CZ$1691&lt;=BB$13)*'Dvd Calendar'!$E$1694:$CZ$1694*(('Dvd Calendar'!$E$1696:$CZ$1696='Field Check'!$C$56)*('Field Check'!$C$56&lt;&gt;"")+('Dvd Calendar'!$E$1696:$CZ$1696='Field Check'!$C$57)*('Field Check'!$C$57&lt;&gt;"")))/'AS51'!$B$3,"")))</f>
        <v/>
      </c>
      <c r="BC169" s="163">
        <f>IF(BC$13="","",IF($B169="","",IFERROR($C169*$D169*SUMPRODUCT(('Dvd Calendar'!$E$1691:$CZ$1691&gt;BC$12)*('Dvd Calendar'!$E$1691:$CZ$1691&lt;=BC$13)*'Dvd Calendar'!$E$1694:$CZ$1694*(('Dvd Calendar'!$E$1696:$CZ$1696='Field Check'!$C$56)*('Field Check'!$C$56&lt;&gt;"")+('Dvd Calendar'!$E$1696:$CZ$1696='Field Check'!$C$57)*('Field Check'!$C$57&lt;&gt;"")))/'AS51'!$B$3,"")))</f>
        <v/>
      </c>
      <c r="BD169" s="163">
        <f>IF(BD$13="","",IF($B169="","",IFERROR($C169*$D169*SUMPRODUCT(('Dvd Calendar'!$E$1691:$CZ$1691&gt;BD$12)*('Dvd Calendar'!$E$1691:$CZ$1691&lt;=BD$13)*'Dvd Calendar'!$E$1694:$CZ$1694*(('Dvd Calendar'!$E$1696:$CZ$1696='Field Check'!$C$56)*('Field Check'!$C$56&lt;&gt;"")+('Dvd Calendar'!$E$1696:$CZ$1696='Field Check'!$C$57)*('Field Check'!$C$57&lt;&gt;"")))/'AS51'!$B$3,"")))</f>
        <v/>
      </c>
      <c r="BE169" s="163">
        <f>IF(BE$13="","",IF($B169="","",IFERROR($C169*$D169*SUMPRODUCT(('Dvd Calendar'!$E$1691:$CZ$1691&gt;BE$12)*('Dvd Calendar'!$E$1691:$CZ$1691&lt;=BE$13)*'Dvd Calendar'!$E$1694:$CZ$1694*(('Dvd Calendar'!$E$1696:$CZ$1696='Field Check'!$C$56)*('Field Check'!$C$56&lt;&gt;"")+('Dvd Calendar'!$E$1696:$CZ$1696='Field Check'!$C$57)*('Field Check'!$C$57&lt;&gt;"")))/'AS51'!$B$3,"")))</f>
        <v/>
      </c>
      <c r="BF169" s="163">
        <f>IF(BF$13="","",IF($B169="","",IFERROR($C169*$D169*SUMPRODUCT(('Dvd Calendar'!$E$1691:$CZ$1691&gt;BF$12)*('Dvd Calendar'!$E$1691:$CZ$1691&lt;=BF$13)*'Dvd Calendar'!$E$1694:$CZ$1694*(('Dvd Calendar'!$E$1696:$CZ$1696='Field Check'!$C$56)*('Field Check'!$C$56&lt;&gt;"")+('Dvd Calendar'!$E$1696:$CZ$1696='Field Check'!$C$57)*('Field Check'!$C$57&lt;&gt;"")))/'AS51'!$B$3,"")))</f>
        <v/>
      </c>
      <c r="BH169" s="163">
        <f>IF(BH$13="","",IF($B169="","",IFERROR(AQ169*$E169/100,"")))</f>
        <v/>
      </c>
      <c r="BI169" s="163">
        <f>IF(BI$13="","",IF($B169="","",IFERROR(AR169*$E169/100,"")))</f>
        <v/>
      </c>
      <c r="BJ169" s="163">
        <f>IF(BJ$13="","",IF($B169="","",IFERROR(AS169*$E169/100,"")))</f>
        <v/>
      </c>
      <c r="BK169" s="163">
        <f>IF(BK$13="","",IF($B169="","",IFERROR(AT169*$E169/100,"")))</f>
        <v/>
      </c>
      <c r="BL169" s="163">
        <f>IF(BL$13="","",IF($B169="","",IFERROR(AU169*$E169/100,"")))</f>
        <v/>
      </c>
      <c r="BM169" s="163">
        <f>IF(BM$13="","",IF($B169="","",IFERROR(AV169*$E169/100,"")))</f>
        <v/>
      </c>
      <c r="BN169" s="163">
        <f>IF(BN$13="","",IF($B169="","",IFERROR(AW169*$E169/100,"")))</f>
        <v/>
      </c>
      <c r="BO169" s="163">
        <f>IF(BO$13="","",IF($B169="","",IFERROR(AX169*$E169/100,"")))</f>
        <v/>
      </c>
      <c r="BP169" s="163">
        <f>IF(BP$13="","",IF($B169="","",IFERROR(AY169*$E169/100,"")))</f>
        <v/>
      </c>
      <c r="BQ169" s="163">
        <f>IF(BQ$13="","",IF($B169="","",IFERROR(AZ169*$E169/100,"")))</f>
        <v/>
      </c>
      <c r="BR169" s="163">
        <f>IF(BR$13="","",IF($B169="","",IFERROR(BA169*$E169/100,"")))</f>
        <v/>
      </c>
      <c r="BS169" s="163">
        <f>IF(BS$13="","",IF($B169="","",IFERROR(BB169*$E169/100,"")))</f>
        <v/>
      </c>
      <c r="BT169" s="163">
        <f>IF(BT$13="","",IF($B169="","",IFERROR(BC169*$E169/100,"")))</f>
        <v/>
      </c>
      <c r="BU169" s="163">
        <f>IF(BU$13="","",IF($B169="","",IFERROR(BD169*$E169/100,"")))</f>
        <v/>
      </c>
      <c r="BV169" s="163">
        <f>IF(BV$13="","",IF($B169="","",IFERROR(BE169*$E169/100,"")))</f>
        <v/>
      </c>
      <c r="BW169" s="163">
        <f>IF(BW$13="","",IF($B169="","",IFERROR(BF169*$E169/100,"")))</f>
        <v/>
      </c>
    </row>
    <row r="170">
      <c r="B170" s="126">
        <f>IF('AS51'!$C$160="","",'AS51'!$C$160)</f>
        <v/>
      </c>
      <c r="C170" s="74">
        <f>IF('AS51'!$B$160="","",'AS51'!$B$160)</f>
        <v/>
      </c>
      <c r="D170" s="75">
        <f>IFERROR('AS51'!$Q$160,1)</f>
        <v/>
      </c>
      <c r="E170" s="76">
        <f>IF($B170="","",IF(ISNUMBER('AS51'!$I$160),'AS51'!$I$160,'Index Summary'!$C$7))</f>
        <v/>
      </c>
      <c r="F170" s="77">
        <f>IF(F$13="","",IF($B170="","",IFERROR($C170*$D170*IF((Override!$C$4="ON")*(COUNTIFS(Override!$B$11:$B$40,$B170,Override!$D$11:$D$40,1,Override!$E$11:$E$40,"&gt;=0")-COUNTIFS(Override!$B$11:$B$40,$B170,Override!$D$11:$D$40,1,Override!$E$11:$E$40,"&gt;=0",Override!$C$11:$C$40,"MXAU"))&gt;0,SUMIFS(Override!$E$11:$E$40,Override!$B$11:$B$40,$B170,Override!$D$11:$D$40,1)-SUMIFS(Override!$E$11:$E$40,Override!$B$11:$B$40,$B170,Override!$D$11:$D$40,1,Override!$C$11:$C$40,"MXAU"),Override!$C$205)/'AS51'!$B$3,"")))</f>
        <v/>
      </c>
      <c r="G170" s="77">
        <f>IF(G$13="","",IF($B170="","",IFERROR($C170*$D170*IF((Override!$C$4="ON")*(COUNTIFS(Override!$B$11:$B$40,$B170,Override!$D$11:$D$40,2,Override!$E$11:$E$40,"&gt;=0")-COUNTIFS(Override!$B$11:$B$40,$B170,Override!$D$11:$D$40,2,Override!$E$11:$E$40,"&gt;=0",Override!$C$11:$C$40,"MXAU"))&gt;0,SUMIFS(Override!$E$11:$E$40,Override!$B$11:$B$40,$B170,Override!$D$11:$D$40,2)-SUMIFS(Override!$E$11:$E$40,Override!$B$11:$B$40,$B170,Override!$D$11:$D$40,2,Override!$C$11:$C$40,"MXAU"),Override!$D$205)/'AS51'!$B$3,"")))</f>
        <v/>
      </c>
      <c r="H170" s="77">
        <f>IF(H$13="","",IF($B170="","",IFERROR($C170*$D170*IF((Override!$C$4="ON")*(COUNTIFS(Override!$B$11:$B$40,$B170,Override!$D$11:$D$40,3,Override!$E$11:$E$40,"&gt;=0")-COUNTIFS(Override!$B$11:$B$40,$B170,Override!$D$11:$D$40,3,Override!$E$11:$E$40,"&gt;=0",Override!$C$11:$C$40,"MXAU"))&gt;0,SUMIFS(Override!$E$11:$E$40,Override!$B$11:$B$40,$B170,Override!$D$11:$D$40,3)-SUMIFS(Override!$E$11:$E$40,Override!$B$11:$B$40,$B170,Override!$D$11:$D$40,3,Override!$C$11:$C$40,"MXAU"),Override!$E$205)/'AS51'!$B$3,"")))</f>
        <v/>
      </c>
      <c r="I170" s="77">
        <f>IF(I$13="","",IF($B170="","",IFERROR($C170*$D170*IF((Override!$C$4="ON")*(COUNTIFS(Override!$B$11:$B$40,$B170,Override!$D$11:$D$40,4,Override!$E$11:$E$40,"&gt;=0")-COUNTIFS(Override!$B$11:$B$40,$B170,Override!$D$11:$D$40,4,Override!$E$11:$E$40,"&gt;=0",Override!$C$11:$C$40,"MXAU"))&gt;0,SUMIFS(Override!$E$11:$E$40,Override!$B$11:$B$40,$B170,Override!$D$11:$D$40,4)-SUMIFS(Override!$E$11:$E$40,Override!$B$11:$B$40,$B170,Override!$D$11:$D$40,4,Override!$C$11:$C$40,"MXAU"),Override!$F$205)/'AS51'!$B$3,"")))</f>
        <v/>
      </c>
      <c r="J170" s="77">
        <f>IF(J$13="","",IF($B170="","",IFERROR($C170*$D170*IF((Override!$C$4="ON")*(COUNTIFS(Override!$B$11:$B$40,$B170,Override!$D$11:$D$40,5,Override!$E$11:$E$40,"&gt;=0")-COUNTIFS(Override!$B$11:$B$40,$B170,Override!$D$11:$D$40,5,Override!$E$11:$E$40,"&gt;=0",Override!$C$11:$C$40,"MXAU"))&gt;0,SUMIFS(Override!$E$11:$E$40,Override!$B$11:$B$40,$B170,Override!$D$11:$D$40,5)-SUMIFS(Override!$E$11:$E$40,Override!$B$11:$B$40,$B170,Override!$D$11:$D$40,5,Override!$C$11:$C$40,"MXAU"),Override!$G$205)/'AS51'!$B$3,"")))</f>
        <v/>
      </c>
      <c r="K170" s="77">
        <f>IF(K$13="","",IF($B170="","",IFERROR($C170*$D170*IF((Override!$C$4="ON")*(COUNTIFS(Override!$B$11:$B$40,$B170,Override!$D$11:$D$40,6,Override!$E$11:$E$40,"&gt;=0")-COUNTIFS(Override!$B$11:$B$40,$B170,Override!$D$11:$D$40,6,Override!$E$11:$E$40,"&gt;=0",Override!$C$11:$C$40,"MXAU"))&gt;0,SUMIFS(Override!$E$11:$E$40,Override!$B$11:$B$40,$B170,Override!$D$11:$D$40,6)-SUMIFS(Override!$E$11:$E$40,Override!$B$11:$B$40,$B170,Override!$D$11:$D$40,6,Override!$C$11:$C$40,"MXAU"),Override!$H$205)/'AS51'!$B$3,"")))</f>
        <v/>
      </c>
      <c r="L170" s="77">
        <f>IF(L$13="","",IF($B170="","",IFERROR($C170*$D170*IF((Override!$C$4="ON")*(COUNTIFS(Override!$B$11:$B$40,$B170,Override!$D$11:$D$40,7,Override!$E$11:$E$40,"&gt;=0")-COUNTIFS(Override!$B$11:$B$40,$B170,Override!$D$11:$D$40,7,Override!$E$11:$E$40,"&gt;=0",Override!$C$11:$C$40,"MXAU"))&gt;0,SUMIFS(Override!$E$11:$E$40,Override!$B$11:$B$40,$B170,Override!$D$11:$D$40,7)-SUMIFS(Override!$E$11:$E$40,Override!$B$11:$B$40,$B170,Override!$D$11:$D$40,7,Override!$C$11:$C$40,"MXAU"),Override!$I$205)/'AS51'!$B$3,"")))</f>
        <v/>
      </c>
      <c r="M170" s="77">
        <f>IF(M$13="","",IF($B170="","",IFERROR($C170*$D170*IF((Override!$C$4="ON")*(COUNTIFS(Override!$B$11:$B$40,$B170,Override!$D$11:$D$40,8,Override!$E$11:$E$40,"&gt;=0")-COUNTIFS(Override!$B$11:$B$40,$B170,Override!$D$11:$D$40,8,Override!$E$11:$E$40,"&gt;=0",Override!$C$11:$C$40,"MXAU"))&gt;0,SUMIFS(Override!$E$11:$E$40,Override!$B$11:$B$40,$B170,Override!$D$11:$D$40,8)-SUMIFS(Override!$E$11:$E$40,Override!$B$11:$B$40,$B170,Override!$D$11:$D$40,8,Override!$C$11:$C$40,"MXAU"),Override!$J$205)/'AS51'!$B$3,"")))</f>
        <v/>
      </c>
      <c r="N170" s="77">
        <f>IF(N$13="","",IF($B170="","",IFERROR($C170*$D170*IF((Override!$C$4="ON")*(COUNTIFS(Override!$B$11:$B$40,$B170,Override!$D$11:$D$40,9,Override!$E$11:$E$40,"&gt;=0")-COUNTIFS(Override!$B$11:$B$40,$B170,Override!$D$11:$D$40,9,Override!$E$11:$E$40,"&gt;=0",Override!$C$11:$C$40,"MXAU"))&gt;0,SUMIFS(Override!$E$11:$E$40,Override!$B$11:$B$40,$B170,Override!$D$11:$D$40,9)-SUMIFS(Override!$E$11:$E$40,Override!$B$11:$B$40,$B170,Override!$D$11:$D$40,9,Override!$C$11:$C$40,"MXAU"),Override!$K$205)/'AS51'!$B$3,"")))</f>
        <v/>
      </c>
      <c r="O170" s="77">
        <f>IF(O$13="","",IF($B170="","",IFERROR($C170*$D170*IF((Override!$C$4="ON")*(COUNTIFS(Override!$B$11:$B$40,$B170,Override!$D$11:$D$40,10,Override!$E$11:$E$40,"&gt;=0")-COUNTIFS(Override!$B$11:$B$40,$B170,Override!$D$11:$D$40,10,Override!$E$11:$E$40,"&gt;=0",Override!$C$11:$C$40,"MXAU"))&gt;0,SUMIFS(Override!$E$11:$E$40,Override!$B$11:$B$40,$B170,Override!$D$11:$D$40,10)-SUMIFS(Override!$E$11:$E$40,Override!$B$11:$B$40,$B170,Override!$D$11:$D$40,10,Override!$C$11:$C$40,"MXAU"),Override!$L$205)/'AS51'!$B$3,"")))</f>
        <v/>
      </c>
      <c r="P170" s="77">
        <f>IF(P$13="","",IF($B170="","",IFERROR($C170*$D170*IF((Override!$C$4="ON")*(COUNTIFS(Override!$B$11:$B$40,$B170,Override!$D$11:$D$40,11,Override!$E$11:$E$40,"&gt;=0")-COUNTIFS(Override!$B$11:$B$40,$B170,Override!$D$11:$D$40,11,Override!$E$11:$E$40,"&gt;=0",Override!$C$11:$C$40,"MXAU"))&gt;0,SUMIFS(Override!$E$11:$E$40,Override!$B$11:$B$40,$B170,Override!$D$11:$D$40,11)-SUMIFS(Override!$E$11:$E$40,Override!$B$11:$B$40,$B170,Override!$D$11:$D$40,11,Override!$C$11:$C$40,"MXAU"),Override!$M$205)/'AS51'!$B$3,"")))</f>
        <v/>
      </c>
      <c r="Q170" s="77">
        <f>IF(Q$13="","",IF($B170="","",IFERROR($C170*$D170*IF((Override!$C$4="ON")*(COUNTIFS(Override!$B$11:$B$40,$B170,Override!$D$11:$D$40,12,Override!$E$11:$E$40,"&gt;=0")-COUNTIFS(Override!$B$11:$B$40,$B170,Override!$D$11:$D$40,12,Override!$E$11:$E$40,"&gt;=0",Override!$C$11:$C$40,"MXAU"))&gt;0,SUMIFS(Override!$E$11:$E$40,Override!$B$11:$B$40,$B170,Override!$D$11:$D$40,12)-SUMIFS(Override!$E$11:$E$40,Override!$B$11:$B$40,$B170,Override!$D$11:$D$40,12,Override!$C$11:$C$40,"MXAU"),Override!$N$205)/'AS51'!$B$3,"")))</f>
        <v/>
      </c>
      <c r="R170" s="77">
        <f>IF(R$13="","",IF($B170="","",IFERROR($C170*$D170*IF((Override!$C$4="ON")*(COUNTIFS(Override!$B$11:$B$40,$B170,Override!$D$11:$D$40,13,Override!$E$11:$E$40,"&gt;=0")-COUNTIFS(Override!$B$11:$B$40,$B170,Override!$D$11:$D$40,13,Override!$E$11:$E$40,"&gt;=0",Override!$C$11:$C$40,"MXAU"))&gt;0,SUMIFS(Override!$E$11:$E$40,Override!$B$11:$B$40,$B170,Override!$D$11:$D$40,13)-SUMIFS(Override!$E$11:$E$40,Override!$B$11:$B$40,$B170,Override!$D$11:$D$40,13,Override!$C$11:$C$40,"MXAU"),Override!$O$205)/'AS51'!$B$3,"")))</f>
        <v/>
      </c>
      <c r="S170" s="77">
        <f>IF(S$13="","",IF($B170="","",IFERROR($C170*$D170*IF((Override!$C$4="ON")*(COUNTIFS(Override!$B$11:$B$40,$B170,Override!$D$11:$D$40,14,Override!$E$11:$E$40,"&gt;=0")-COUNTIFS(Override!$B$11:$B$40,$B170,Override!$D$11:$D$40,14,Override!$E$11:$E$40,"&gt;=0",Override!$C$11:$C$40,"MXAU"))&gt;0,SUMIFS(Override!$E$11:$E$40,Override!$B$11:$B$40,$B170,Override!$D$11:$D$40,14)-SUMIFS(Override!$E$11:$E$40,Override!$B$11:$B$40,$B170,Override!$D$11:$D$40,14,Override!$C$11:$C$40,"MXAU"),Override!$P$205)/'AS51'!$B$3,"")))</f>
        <v/>
      </c>
      <c r="T170" s="77">
        <f>IF(T$13="","",IF($B170="","",IFERROR($C170*$D170*IF((Override!$C$4="ON")*(COUNTIFS(Override!$B$11:$B$40,$B170,Override!$D$11:$D$40,15,Override!$E$11:$E$40,"&gt;=0")-COUNTIFS(Override!$B$11:$B$40,$B170,Override!$D$11:$D$40,15,Override!$E$11:$E$40,"&gt;=0",Override!$C$11:$C$40,"MXAU"))&gt;0,SUMIFS(Override!$E$11:$E$40,Override!$B$11:$B$40,$B170,Override!$D$11:$D$40,15)-SUMIFS(Override!$E$11:$E$40,Override!$B$11:$B$40,$B170,Override!$D$11:$D$40,15,Override!$C$11:$C$40,"MXAU"),Override!$Q$205)/'AS51'!$B$3,"")))</f>
        <v/>
      </c>
      <c r="U170" s="77">
        <f>IF(U$13="","",IF($B170="","",IFERROR($C170*$D170*IF((Override!$C$4="ON")*(COUNTIFS(Override!$B$11:$B$40,$B170,Override!$D$11:$D$40,16,Override!$E$11:$E$40,"&gt;=0")-COUNTIFS(Override!$B$11:$B$40,$B170,Override!$D$11:$D$40,16,Override!$E$11:$E$40,"&gt;=0",Override!$C$11:$C$40,"MXAU"))&gt;0,SUMIFS(Override!$E$11:$E$40,Override!$B$11:$B$40,$B170,Override!$D$11:$D$40,16)-SUMIFS(Override!$E$11:$E$40,Override!$B$11:$B$40,$B170,Override!$D$11:$D$40,16,Override!$C$11:$C$40,"MXAU"),Override!$R$205)/'AS51'!$B$3,"")))</f>
        <v/>
      </c>
      <c r="W170" s="77">
        <f>IF(W$13="","",IF($B170="","",IFERROR(F170*$E170/100,"")))</f>
        <v/>
      </c>
      <c r="X170" s="77">
        <f>IF(X$13="","",IF($B170="","",IFERROR(G170*$E170/100,"")))</f>
        <v/>
      </c>
      <c r="Y170" s="77">
        <f>IF(Y$13="","",IF($B170="","",IFERROR(H170*$E170/100,"")))</f>
        <v/>
      </c>
      <c r="Z170" s="77">
        <f>IF(Z$13="","",IF($B170="","",IFERROR(I170*$E170/100,"")))</f>
        <v/>
      </c>
      <c r="AA170" s="77">
        <f>IF(AA$13="","",IF($B170="","",IFERROR(J170*$E170/100,"")))</f>
        <v/>
      </c>
      <c r="AB170" s="77">
        <f>IF(AB$13="","",IF($B170="","",IFERROR(K170*$E170/100,"")))</f>
        <v/>
      </c>
      <c r="AC170" s="77">
        <f>IF(AC$13="","",IF($B170="","",IFERROR(L170*$E170/100,"")))</f>
        <v/>
      </c>
      <c r="AD170" s="77">
        <f>IF(AD$13="","",IF($B170="","",IFERROR(M170*$E170/100,"")))</f>
        <v/>
      </c>
      <c r="AE170" s="77">
        <f>IF(AE$13="","",IF($B170="","",IFERROR(N170*$E170/100,"")))</f>
        <v/>
      </c>
      <c r="AF170" s="77">
        <f>IF(AF$13="","",IF($B170="","",IFERROR(O170*$E170/100,"")))</f>
        <v/>
      </c>
      <c r="AG170" s="77">
        <f>IF(AG$13="","",IF($B170="","",IFERROR(P170*$E170/100,"")))</f>
        <v/>
      </c>
      <c r="AH170" s="77">
        <f>IF(AH$13="","",IF($B170="","",IFERROR(Q170*$E170/100,"")))</f>
        <v/>
      </c>
      <c r="AI170" s="77">
        <f>IF(AI$13="","",IF($B170="","",IFERROR(R170*$E170/100,"")))</f>
        <v/>
      </c>
      <c r="AJ170" s="77">
        <f>IF(AJ$13="","",IF($B170="","",IFERROR(S170*$E170/100,"")))</f>
        <v/>
      </c>
      <c r="AK170" s="77">
        <f>IF(AK$13="","",IF($B170="","",IFERROR(T170*$E170/100,"")))</f>
        <v/>
      </c>
      <c r="AL170" s="77">
        <f>IF(AL$13="","",IF($B170="","",IFERROR(U170*$E170/100,"")))</f>
        <v/>
      </c>
      <c r="AN170" s="77">
        <f>IF($B170="","",SUMIF($F$13:$U$13,"&lt;="&amp;Sector!$D$51,$F170:$U170))</f>
        <v/>
      </c>
      <c r="AO170" s="77">
        <f>IF($B170="","",SUMIF($W$13:$AL$13,"&lt;="&amp;Sector!$D$51,$W170:$AL170))</f>
        <v/>
      </c>
      <c r="AQ170" s="163">
        <f>IF(AQ$13="","",IF($B170="","",IFERROR($C170*$D170*SUMPRODUCT(('Dvd Calendar'!$E$1702:$CZ$1702&gt;AQ$12)*('Dvd Calendar'!$E$1702:$CZ$1702&lt;=AQ$13)*'Dvd Calendar'!$E$1705:$CZ$1705*(('Dvd Calendar'!$E$1707:$CZ$1707='Field Check'!$C$56)*('Field Check'!$C$56&lt;&gt;"")+('Dvd Calendar'!$E$1707:$CZ$1707='Field Check'!$C$57)*('Field Check'!$C$57&lt;&gt;"")))/'AS51'!$B$3,"")))</f>
        <v/>
      </c>
      <c r="AR170" s="163">
        <f>IF(AR$13="","",IF($B170="","",IFERROR($C170*$D170*SUMPRODUCT(('Dvd Calendar'!$E$1702:$CZ$1702&gt;AR$12)*('Dvd Calendar'!$E$1702:$CZ$1702&lt;=AR$13)*'Dvd Calendar'!$E$1705:$CZ$1705*(('Dvd Calendar'!$E$1707:$CZ$1707='Field Check'!$C$56)*('Field Check'!$C$56&lt;&gt;"")+('Dvd Calendar'!$E$1707:$CZ$1707='Field Check'!$C$57)*('Field Check'!$C$57&lt;&gt;"")))/'AS51'!$B$3,"")))</f>
        <v/>
      </c>
      <c r="AS170" s="163">
        <f>IF(AS$13="","",IF($B170="","",IFERROR($C170*$D170*SUMPRODUCT(('Dvd Calendar'!$E$1702:$CZ$1702&gt;AS$12)*('Dvd Calendar'!$E$1702:$CZ$1702&lt;=AS$13)*'Dvd Calendar'!$E$1705:$CZ$1705*(('Dvd Calendar'!$E$1707:$CZ$1707='Field Check'!$C$56)*('Field Check'!$C$56&lt;&gt;"")+('Dvd Calendar'!$E$1707:$CZ$1707='Field Check'!$C$57)*('Field Check'!$C$57&lt;&gt;"")))/'AS51'!$B$3,"")))</f>
        <v/>
      </c>
      <c r="AT170" s="163">
        <f>IF(AT$13="","",IF($B170="","",IFERROR($C170*$D170*SUMPRODUCT(('Dvd Calendar'!$E$1702:$CZ$1702&gt;AT$12)*('Dvd Calendar'!$E$1702:$CZ$1702&lt;=AT$13)*'Dvd Calendar'!$E$1705:$CZ$1705*(('Dvd Calendar'!$E$1707:$CZ$1707='Field Check'!$C$56)*('Field Check'!$C$56&lt;&gt;"")+('Dvd Calendar'!$E$1707:$CZ$1707='Field Check'!$C$57)*('Field Check'!$C$57&lt;&gt;"")))/'AS51'!$B$3,"")))</f>
        <v/>
      </c>
      <c r="AU170" s="163">
        <f>IF(AU$13="","",IF($B170="","",IFERROR($C170*$D170*SUMPRODUCT(('Dvd Calendar'!$E$1702:$CZ$1702&gt;AU$12)*('Dvd Calendar'!$E$1702:$CZ$1702&lt;=AU$13)*'Dvd Calendar'!$E$1705:$CZ$1705*(('Dvd Calendar'!$E$1707:$CZ$1707='Field Check'!$C$56)*('Field Check'!$C$56&lt;&gt;"")+('Dvd Calendar'!$E$1707:$CZ$1707='Field Check'!$C$57)*('Field Check'!$C$57&lt;&gt;"")))/'AS51'!$B$3,"")))</f>
        <v/>
      </c>
      <c r="AV170" s="163">
        <f>IF(AV$13="","",IF($B170="","",IFERROR($C170*$D170*SUMPRODUCT(('Dvd Calendar'!$E$1702:$CZ$1702&gt;AV$12)*('Dvd Calendar'!$E$1702:$CZ$1702&lt;=AV$13)*'Dvd Calendar'!$E$1705:$CZ$1705*(('Dvd Calendar'!$E$1707:$CZ$1707='Field Check'!$C$56)*('Field Check'!$C$56&lt;&gt;"")+('Dvd Calendar'!$E$1707:$CZ$1707='Field Check'!$C$57)*('Field Check'!$C$57&lt;&gt;"")))/'AS51'!$B$3,"")))</f>
        <v/>
      </c>
      <c r="AW170" s="163">
        <f>IF(AW$13="","",IF($B170="","",IFERROR($C170*$D170*SUMPRODUCT(('Dvd Calendar'!$E$1702:$CZ$1702&gt;AW$12)*('Dvd Calendar'!$E$1702:$CZ$1702&lt;=AW$13)*'Dvd Calendar'!$E$1705:$CZ$1705*(('Dvd Calendar'!$E$1707:$CZ$1707='Field Check'!$C$56)*('Field Check'!$C$56&lt;&gt;"")+('Dvd Calendar'!$E$1707:$CZ$1707='Field Check'!$C$57)*('Field Check'!$C$57&lt;&gt;"")))/'AS51'!$B$3,"")))</f>
        <v/>
      </c>
      <c r="AX170" s="163">
        <f>IF(AX$13="","",IF($B170="","",IFERROR($C170*$D170*SUMPRODUCT(('Dvd Calendar'!$E$1702:$CZ$1702&gt;AX$12)*('Dvd Calendar'!$E$1702:$CZ$1702&lt;=AX$13)*'Dvd Calendar'!$E$1705:$CZ$1705*(('Dvd Calendar'!$E$1707:$CZ$1707='Field Check'!$C$56)*('Field Check'!$C$56&lt;&gt;"")+('Dvd Calendar'!$E$1707:$CZ$1707='Field Check'!$C$57)*('Field Check'!$C$57&lt;&gt;"")))/'AS51'!$B$3,"")))</f>
        <v/>
      </c>
      <c r="AY170" s="163">
        <f>IF(AY$13="","",IF($B170="","",IFERROR($C170*$D170*SUMPRODUCT(('Dvd Calendar'!$E$1702:$CZ$1702&gt;AY$12)*('Dvd Calendar'!$E$1702:$CZ$1702&lt;=AY$13)*'Dvd Calendar'!$E$1705:$CZ$1705*(('Dvd Calendar'!$E$1707:$CZ$1707='Field Check'!$C$56)*('Field Check'!$C$56&lt;&gt;"")+('Dvd Calendar'!$E$1707:$CZ$1707='Field Check'!$C$57)*('Field Check'!$C$57&lt;&gt;"")))/'AS51'!$B$3,"")))</f>
        <v/>
      </c>
      <c r="AZ170" s="163">
        <f>IF(AZ$13="","",IF($B170="","",IFERROR($C170*$D170*SUMPRODUCT(('Dvd Calendar'!$E$1702:$CZ$1702&gt;AZ$12)*('Dvd Calendar'!$E$1702:$CZ$1702&lt;=AZ$13)*'Dvd Calendar'!$E$1705:$CZ$1705*(('Dvd Calendar'!$E$1707:$CZ$1707='Field Check'!$C$56)*('Field Check'!$C$56&lt;&gt;"")+('Dvd Calendar'!$E$1707:$CZ$1707='Field Check'!$C$57)*('Field Check'!$C$57&lt;&gt;"")))/'AS51'!$B$3,"")))</f>
        <v/>
      </c>
      <c r="BA170" s="163">
        <f>IF(BA$13="","",IF($B170="","",IFERROR($C170*$D170*SUMPRODUCT(('Dvd Calendar'!$E$1702:$CZ$1702&gt;BA$12)*('Dvd Calendar'!$E$1702:$CZ$1702&lt;=BA$13)*'Dvd Calendar'!$E$1705:$CZ$1705*(('Dvd Calendar'!$E$1707:$CZ$1707='Field Check'!$C$56)*('Field Check'!$C$56&lt;&gt;"")+('Dvd Calendar'!$E$1707:$CZ$1707='Field Check'!$C$57)*('Field Check'!$C$57&lt;&gt;"")))/'AS51'!$B$3,"")))</f>
        <v/>
      </c>
      <c r="BB170" s="163">
        <f>IF(BB$13="","",IF($B170="","",IFERROR($C170*$D170*SUMPRODUCT(('Dvd Calendar'!$E$1702:$CZ$1702&gt;BB$12)*('Dvd Calendar'!$E$1702:$CZ$1702&lt;=BB$13)*'Dvd Calendar'!$E$1705:$CZ$1705*(('Dvd Calendar'!$E$1707:$CZ$1707='Field Check'!$C$56)*('Field Check'!$C$56&lt;&gt;"")+('Dvd Calendar'!$E$1707:$CZ$1707='Field Check'!$C$57)*('Field Check'!$C$57&lt;&gt;"")))/'AS51'!$B$3,"")))</f>
        <v/>
      </c>
      <c r="BC170" s="163">
        <f>IF(BC$13="","",IF($B170="","",IFERROR($C170*$D170*SUMPRODUCT(('Dvd Calendar'!$E$1702:$CZ$1702&gt;BC$12)*('Dvd Calendar'!$E$1702:$CZ$1702&lt;=BC$13)*'Dvd Calendar'!$E$1705:$CZ$1705*(('Dvd Calendar'!$E$1707:$CZ$1707='Field Check'!$C$56)*('Field Check'!$C$56&lt;&gt;"")+('Dvd Calendar'!$E$1707:$CZ$1707='Field Check'!$C$57)*('Field Check'!$C$57&lt;&gt;"")))/'AS51'!$B$3,"")))</f>
        <v/>
      </c>
      <c r="BD170" s="163">
        <f>IF(BD$13="","",IF($B170="","",IFERROR($C170*$D170*SUMPRODUCT(('Dvd Calendar'!$E$1702:$CZ$1702&gt;BD$12)*('Dvd Calendar'!$E$1702:$CZ$1702&lt;=BD$13)*'Dvd Calendar'!$E$1705:$CZ$1705*(('Dvd Calendar'!$E$1707:$CZ$1707='Field Check'!$C$56)*('Field Check'!$C$56&lt;&gt;"")+('Dvd Calendar'!$E$1707:$CZ$1707='Field Check'!$C$57)*('Field Check'!$C$57&lt;&gt;"")))/'AS51'!$B$3,"")))</f>
        <v/>
      </c>
      <c r="BE170" s="163">
        <f>IF(BE$13="","",IF($B170="","",IFERROR($C170*$D170*SUMPRODUCT(('Dvd Calendar'!$E$1702:$CZ$1702&gt;BE$12)*('Dvd Calendar'!$E$1702:$CZ$1702&lt;=BE$13)*'Dvd Calendar'!$E$1705:$CZ$1705*(('Dvd Calendar'!$E$1707:$CZ$1707='Field Check'!$C$56)*('Field Check'!$C$56&lt;&gt;"")+('Dvd Calendar'!$E$1707:$CZ$1707='Field Check'!$C$57)*('Field Check'!$C$57&lt;&gt;"")))/'AS51'!$B$3,"")))</f>
        <v/>
      </c>
      <c r="BF170" s="163">
        <f>IF(BF$13="","",IF($B170="","",IFERROR($C170*$D170*SUMPRODUCT(('Dvd Calendar'!$E$1702:$CZ$1702&gt;BF$12)*('Dvd Calendar'!$E$1702:$CZ$1702&lt;=BF$13)*'Dvd Calendar'!$E$1705:$CZ$1705*(('Dvd Calendar'!$E$1707:$CZ$1707='Field Check'!$C$56)*('Field Check'!$C$56&lt;&gt;"")+('Dvd Calendar'!$E$1707:$CZ$1707='Field Check'!$C$57)*('Field Check'!$C$57&lt;&gt;"")))/'AS51'!$B$3,"")))</f>
        <v/>
      </c>
      <c r="BH170" s="163">
        <f>IF(BH$13="","",IF($B170="","",IFERROR(AQ170*$E170/100,"")))</f>
        <v/>
      </c>
      <c r="BI170" s="163">
        <f>IF(BI$13="","",IF($B170="","",IFERROR(AR170*$E170/100,"")))</f>
        <v/>
      </c>
      <c r="BJ170" s="163">
        <f>IF(BJ$13="","",IF($B170="","",IFERROR(AS170*$E170/100,"")))</f>
        <v/>
      </c>
      <c r="BK170" s="163">
        <f>IF(BK$13="","",IF($B170="","",IFERROR(AT170*$E170/100,"")))</f>
        <v/>
      </c>
      <c r="BL170" s="163">
        <f>IF(BL$13="","",IF($B170="","",IFERROR(AU170*$E170/100,"")))</f>
        <v/>
      </c>
      <c r="BM170" s="163">
        <f>IF(BM$13="","",IF($B170="","",IFERROR(AV170*$E170/100,"")))</f>
        <v/>
      </c>
      <c r="BN170" s="163">
        <f>IF(BN$13="","",IF($B170="","",IFERROR(AW170*$E170/100,"")))</f>
        <v/>
      </c>
      <c r="BO170" s="163">
        <f>IF(BO$13="","",IF($B170="","",IFERROR(AX170*$E170/100,"")))</f>
        <v/>
      </c>
      <c r="BP170" s="163">
        <f>IF(BP$13="","",IF($B170="","",IFERROR(AY170*$E170/100,"")))</f>
        <v/>
      </c>
      <c r="BQ170" s="163">
        <f>IF(BQ$13="","",IF($B170="","",IFERROR(AZ170*$E170/100,"")))</f>
        <v/>
      </c>
      <c r="BR170" s="163">
        <f>IF(BR$13="","",IF($B170="","",IFERROR(BA170*$E170/100,"")))</f>
        <v/>
      </c>
      <c r="BS170" s="163">
        <f>IF(BS$13="","",IF($B170="","",IFERROR(BB170*$E170/100,"")))</f>
        <v/>
      </c>
      <c r="BT170" s="163">
        <f>IF(BT$13="","",IF($B170="","",IFERROR(BC170*$E170/100,"")))</f>
        <v/>
      </c>
      <c r="BU170" s="163">
        <f>IF(BU$13="","",IF($B170="","",IFERROR(BD170*$E170/100,"")))</f>
        <v/>
      </c>
      <c r="BV170" s="163">
        <f>IF(BV$13="","",IF($B170="","",IFERROR(BE170*$E170/100,"")))</f>
        <v/>
      </c>
      <c r="BW170" s="163">
        <f>IF(BW$13="","",IF($B170="","",IFERROR(BF170*$E170/100,"")))</f>
        <v/>
      </c>
    </row>
    <row r="171">
      <c r="B171" s="126">
        <f>IF('AS51'!$C$161="","",'AS51'!$C$161)</f>
        <v/>
      </c>
      <c r="C171" s="74">
        <f>IF('AS51'!$B$161="","",'AS51'!$B$161)</f>
        <v/>
      </c>
      <c r="D171" s="75">
        <f>IFERROR('AS51'!$Q$161,1)</f>
        <v/>
      </c>
      <c r="E171" s="76">
        <f>IF($B171="","",IF(ISNUMBER('AS51'!$I$161),'AS51'!$I$161,'Index Summary'!$C$7))</f>
        <v/>
      </c>
      <c r="F171" s="77">
        <f>IF(F$13="","",IF($B171="","",IFERROR($C171*$D171*IF((Override!$C$4="ON")*(COUNTIFS(Override!$B$11:$B$40,$B171,Override!$D$11:$D$40,1,Override!$E$11:$E$40,"&gt;=0")-COUNTIFS(Override!$B$11:$B$40,$B171,Override!$D$11:$D$40,1,Override!$E$11:$E$40,"&gt;=0",Override!$C$11:$C$40,"MXAU"))&gt;0,SUMIFS(Override!$E$11:$E$40,Override!$B$11:$B$40,$B171,Override!$D$11:$D$40,1)-SUMIFS(Override!$E$11:$E$40,Override!$B$11:$B$40,$B171,Override!$D$11:$D$40,1,Override!$C$11:$C$40,"MXAU"),Override!$C$206)/'AS51'!$B$3,"")))</f>
        <v/>
      </c>
      <c r="G171" s="77">
        <f>IF(G$13="","",IF($B171="","",IFERROR($C171*$D171*IF((Override!$C$4="ON")*(COUNTIFS(Override!$B$11:$B$40,$B171,Override!$D$11:$D$40,2,Override!$E$11:$E$40,"&gt;=0")-COUNTIFS(Override!$B$11:$B$40,$B171,Override!$D$11:$D$40,2,Override!$E$11:$E$40,"&gt;=0",Override!$C$11:$C$40,"MXAU"))&gt;0,SUMIFS(Override!$E$11:$E$40,Override!$B$11:$B$40,$B171,Override!$D$11:$D$40,2)-SUMIFS(Override!$E$11:$E$40,Override!$B$11:$B$40,$B171,Override!$D$11:$D$40,2,Override!$C$11:$C$40,"MXAU"),Override!$D$206)/'AS51'!$B$3,"")))</f>
        <v/>
      </c>
      <c r="H171" s="77">
        <f>IF(H$13="","",IF($B171="","",IFERROR($C171*$D171*IF((Override!$C$4="ON")*(COUNTIFS(Override!$B$11:$B$40,$B171,Override!$D$11:$D$40,3,Override!$E$11:$E$40,"&gt;=0")-COUNTIFS(Override!$B$11:$B$40,$B171,Override!$D$11:$D$40,3,Override!$E$11:$E$40,"&gt;=0",Override!$C$11:$C$40,"MXAU"))&gt;0,SUMIFS(Override!$E$11:$E$40,Override!$B$11:$B$40,$B171,Override!$D$11:$D$40,3)-SUMIFS(Override!$E$11:$E$40,Override!$B$11:$B$40,$B171,Override!$D$11:$D$40,3,Override!$C$11:$C$40,"MXAU"),Override!$E$206)/'AS51'!$B$3,"")))</f>
        <v/>
      </c>
      <c r="I171" s="77">
        <f>IF(I$13="","",IF($B171="","",IFERROR($C171*$D171*IF((Override!$C$4="ON")*(COUNTIFS(Override!$B$11:$B$40,$B171,Override!$D$11:$D$40,4,Override!$E$11:$E$40,"&gt;=0")-COUNTIFS(Override!$B$11:$B$40,$B171,Override!$D$11:$D$40,4,Override!$E$11:$E$40,"&gt;=0",Override!$C$11:$C$40,"MXAU"))&gt;0,SUMIFS(Override!$E$11:$E$40,Override!$B$11:$B$40,$B171,Override!$D$11:$D$40,4)-SUMIFS(Override!$E$11:$E$40,Override!$B$11:$B$40,$B171,Override!$D$11:$D$40,4,Override!$C$11:$C$40,"MXAU"),Override!$F$206)/'AS51'!$B$3,"")))</f>
        <v/>
      </c>
      <c r="J171" s="77">
        <f>IF(J$13="","",IF($B171="","",IFERROR($C171*$D171*IF((Override!$C$4="ON")*(COUNTIFS(Override!$B$11:$B$40,$B171,Override!$D$11:$D$40,5,Override!$E$11:$E$40,"&gt;=0")-COUNTIFS(Override!$B$11:$B$40,$B171,Override!$D$11:$D$40,5,Override!$E$11:$E$40,"&gt;=0",Override!$C$11:$C$40,"MXAU"))&gt;0,SUMIFS(Override!$E$11:$E$40,Override!$B$11:$B$40,$B171,Override!$D$11:$D$40,5)-SUMIFS(Override!$E$11:$E$40,Override!$B$11:$B$40,$B171,Override!$D$11:$D$40,5,Override!$C$11:$C$40,"MXAU"),Override!$G$206)/'AS51'!$B$3,"")))</f>
        <v/>
      </c>
      <c r="K171" s="77">
        <f>IF(K$13="","",IF($B171="","",IFERROR($C171*$D171*IF((Override!$C$4="ON")*(COUNTIFS(Override!$B$11:$B$40,$B171,Override!$D$11:$D$40,6,Override!$E$11:$E$40,"&gt;=0")-COUNTIFS(Override!$B$11:$B$40,$B171,Override!$D$11:$D$40,6,Override!$E$11:$E$40,"&gt;=0",Override!$C$11:$C$40,"MXAU"))&gt;0,SUMIFS(Override!$E$11:$E$40,Override!$B$11:$B$40,$B171,Override!$D$11:$D$40,6)-SUMIFS(Override!$E$11:$E$40,Override!$B$11:$B$40,$B171,Override!$D$11:$D$40,6,Override!$C$11:$C$40,"MXAU"),Override!$H$206)/'AS51'!$B$3,"")))</f>
        <v/>
      </c>
      <c r="L171" s="77">
        <f>IF(L$13="","",IF($B171="","",IFERROR($C171*$D171*IF((Override!$C$4="ON")*(COUNTIFS(Override!$B$11:$B$40,$B171,Override!$D$11:$D$40,7,Override!$E$11:$E$40,"&gt;=0")-COUNTIFS(Override!$B$11:$B$40,$B171,Override!$D$11:$D$40,7,Override!$E$11:$E$40,"&gt;=0",Override!$C$11:$C$40,"MXAU"))&gt;0,SUMIFS(Override!$E$11:$E$40,Override!$B$11:$B$40,$B171,Override!$D$11:$D$40,7)-SUMIFS(Override!$E$11:$E$40,Override!$B$11:$B$40,$B171,Override!$D$11:$D$40,7,Override!$C$11:$C$40,"MXAU"),Override!$I$206)/'AS51'!$B$3,"")))</f>
        <v/>
      </c>
      <c r="M171" s="77">
        <f>IF(M$13="","",IF($B171="","",IFERROR($C171*$D171*IF((Override!$C$4="ON")*(COUNTIFS(Override!$B$11:$B$40,$B171,Override!$D$11:$D$40,8,Override!$E$11:$E$40,"&gt;=0")-COUNTIFS(Override!$B$11:$B$40,$B171,Override!$D$11:$D$40,8,Override!$E$11:$E$40,"&gt;=0",Override!$C$11:$C$40,"MXAU"))&gt;0,SUMIFS(Override!$E$11:$E$40,Override!$B$11:$B$40,$B171,Override!$D$11:$D$40,8)-SUMIFS(Override!$E$11:$E$40,Override!$B$11:$B$40,$B171,Override!$D$11:$D$40,8,Override!$C$11:$C$40,"MXAU"),Override!$J$206)/'AS51'!$B$3,"")))</f>
        <v/>
      </c>
      <c r="N171" s="77">
        <f>IF(N$13="","",IF($B171="","",IFERROR($C171*$D171*IF((Override!$C$4="ON")*(COUNTIFS(Override!$B$11:$B$40,$B171,Override!$D$11:$D$40,9,Override!$E$11:$E$40,"&gt;=0")-COUNTIFS(Override!$B$11:$B$40,$B171,Override!$D$11:$D$40,9,Override!$E$11:$E$40,"&gt;=0",Override!$C$11:$C$40,"MXAU"))&gt;0,SUMIFS(Override!$E$11:$E$40,Override!$B$11:$B$40,$B171,Override!$D$11:$D$40,9)-SUMIFS(Override!$E$11:$E$40,Override!$B$11:$B$40,$B171,Override!$D$11:$D$40,9,Override!$C$11:$C$40,"MXAU"),Override!$K$206)/'AS51'!$B$3,"")))</f>
        <v/>
      </c>
      <c r="O171" s="77">
        <f>IF(O$13="","",IF($B171="","",IFERROR($C171*$D171*IF((Override!$C$4="ON")*(COUNTIFS(Override!$B$11:$B$40,$B171,Override!$D$11:$D$40,10,Override!$E$11:$E$40,"&gt;=0")-COUNTIFS(Override!$B$11:$B$40,$B171,Override!$D$11:$D$40,10,Override!$E$11:$E$40,"&gt;=0",Override!$C$11:$C$40,"MXAU"))&gt;0,SUMIFS(Override!$E$11:$E$40,Override!$B$11:$B$40,$B171,Override!$D$11:$D$40,10)-SUMIFS(Override!$E$11:$E$40,Override!$B$11:$B$40,$B171,Override!$D$11:$D$40,10,Override!$C$11:$C$40,"MXAU"),Override!$L$206)/'AS51'!$B$3,"")))</f>
        <v/>
      </c>
      <c r="P171" s="77">
        <f>IF(P$13="","",IF($B171="","",IFERROR($C171*$D171*IF((Override!$C$4="ON")*(COUNTIFS(Override!$B$11:$B$40,$B171,Override!$D$11:$D$40,11,Override!$E$11:$E$40,"&gt;=0")-COUNTIFS(Override!$B$11:$B$40,$B171,Override!$D$11:$D$40,11,Override!$E$11:$E$40,"&gt;=0",Override!$C$11:$C$40,"MXAU"))&gt;0,SUMIFS(Override!$E$11:$E$40,Override!$B$11:$B$40,$B171,Override!$D$11:$D$40,11)-SUMIFS(Override!$E$11:$E$40,Override!$B$11:$B$40,$B171,Override!$D$11:$D$40,11,Override!$C$11:$C$40,"MXAU"),Override!$M$206)/'AS51'!$B$3,"")))</f>
        <v/>
      </c>
      <c r="Q171" s="77">
        <f>IF(Q$13="","",IF($B171="","",IFERROR($C171*$D171*IF((Override!$C$4="ON")*(COUNTIFS(Override!$B$11:$B$40,$B171,Override!$D$11:$D$40,12,Override!$E$11:$E$40,"&gt;=0")-COUNTIFS(Override!$B$11:$B$40,$B171,Override!$D$11:$D$40,12,Override!$E$11:$E$40,"&gt;=0",Override!$C$11:$C$40,"MXAU"))&gt;0,SUMIFS(Override!$E$11:$E$40,Override!$B$11:$B$40,$B171,Override!$D$11:$D$40,12)-SUMIFS(Override!$E$11:$E$40,Override!$B$11:$B$40,$B171,Override!$D$11:$D$40,12,Override!$C$11:$C$40,"MXAU"),Override!$N$206)/'AS51'!$B$3,"")))</f>
        <v/>
      </c>
      <c r="R171" s="77">
        <f>IF(R$13="","",IF($B171="","",IFERROR($C171*$D171*IF((Override!$C$4="ON")*(COUNTIFS(Override!$B$11:$B$40,$B171,Override!$D$11:$D$40,13,Override!$E$11:$E$40,"&gt;=0")-COUNTIFS(Override!$B$11:$B$40,$B171,Override!$D$11:$D$40,13,Override!$E$11:$E$40,"&gt;=0",Override!$C$11:$C$40,"MXAU"))&gt;0,SUMIFS(Override!$E$11:$E$40,Override!$B$11:$B$40,$B171,Override!$D$11:$D$40,13)-SUMIFS(Override!$E$11:$E$40,Override!$B$11:$B$40,$B171,Override!$D$11:$D$40,13,Override!$C$11:$C$40,"MXAU"),Override!$O$206)/'AS51'!$B$3,"")))</f>
        <v/>
      </c>
      <c r="S171" s="77">
        <f>IF(S$13="","",IF($B171="","",IFERROR($C171*$D171*IF((Override!$C$4="ON")*(COUNTIFS(Override!$B$11:$B$40,$B171,Override!$D$11:$D$40,14,Override!$E$11:$E$40,"&gt;=0")-COUNTIFS(Override!$B$11:$B$40,$B171,Override!$D$11:$D$40,14,Override!$E$11:$E$40,"&gt;=0",Override!$C$11:$C$40,"MXAU"))&gt;0,SUMIFS(Override!$E$11:$E$40,Override!$B$11:$B$40,$B171,Override!$D$11:$D$40,14)-SUMIFS(Override!$E$11:$E$40,Override!$B$11:$B$40,$B171,Override!$D$11:$D$40,14,Override!$C$11:$C$40,"MXAU"),Override!$P$206)/'AS51'!$B$3,"")))</f>
        <v/>
      </c>
      <c r="T171" s="77">
        <f>IF(T$13="","",IF($B171="","",IFERROR($C171*$D171*IF((Override!$C$4="ON")*(COUNTIFS(Override!$B$11:$B$40,$B171,Override!$D$11:$D$40,15,Override!$E$11:$E$40,"&gt;=0")-COUNTIFS(Override!$B$11:$B$40,$B171,Override!$D$11:$D$40,15,Override!$E$11:$E$40,"&gt;=0",Override!$C$11:$C$40,"MXAU"))&gt;0,SUMIFS(Override!$E$11:$E$40,Override!$B$11:$B$40,$B171,Override!$D$11:$D$40,15)-SUMIFS(Override!$E$11:$E$40,Override!$B$11:$B$40,$B171,Override!$D$11:$D$40,15,Override!$C$11:$C$40,"MXAU"),Override!$Q$206)/'AS51'!$B$3,"")))</f>
        <v/>
      </c>
      <c r="U171" s="77">
        <f>IF(U$13="","",IF($B171="","",IFERROR($C171*$D171*IF((Override!$C$4="ON")*(COUNTIFS(Override!$B$11:$B$40,$B171,Override!$D$11:$D$40,16,Override!$E$11:$E$40,"&gt;=0")-COUNTIFS(Override!$B$11:$B$40,$B171,Override!$D$11:$D$40,16,Override!$E$11:$E$40,"&gt;=0",Override!$C$11:$C$40,"MXAU"))&gt;0,SUMIFS(Override!$E$11:$E$40,Override!$B$11:$B$40,$B171,Override!$D$11:$D$40,16)-SUMIFS(Override!$E$11:$E$40,Override!$B$11:$B$40,$B171,Override!$D$11:$D$40,16,Override!$C$11:$C$40,"MXAU"),Override!$R$206)/'AS51'!$B$3,"")))</f>
        <v/>
      </c>
      <c r="W171" s="77">
        <f>IF(W$13="","",IF($B171="","",IFERROR(F171*$E171/100,"")))</f>
        <v/>
      </c>
      <c r="X171" s="77">
        <f>IF(X$13="","",IF($B171="","",IFERROR(G171*$E171/100,"")))</f>
        <v/>
      </c>
      <c r="Y171" s="77">
        <f>IF(Y$13="","",IF($B171="","",IFERROR(H171*$E171/100,"")))</f>
        <v/>
      </c>
      <c r="Z171" s="77">
        <f>IF(Z$13="","",IF($B171="","",IFERROR(I171*$E171/100,"")))</f>
        <v/>
      </c>
      <c r="AA171" s="77">
        <f>IF(AA$13="","",IF($B171="","",IFERROR(J171*$E171/100,"")))</f>
        <v/>
      </c>
      <c r="AB171" s="77">
        <f>IF(AB$13="","",IF($B171="","",IFERROR(K171*$E171/100,"")))</f>
        <v/>
      </c>
      <c r="AC171" s="77">
        <f>IF(AC$13="","",IF($B171="","",IFERROR(L171*$E171/100,"")))</f>
        <v/>
      </c>
      <c r="AD171" s="77">
        <f>IF(AD$13="","",IF($B171="","",IFERROR(M171*$E171/100,"")))</f>
        <v/>
      </c>
      <c r="AE171" s="77">
        <f>IF(AE$13="","",IF($B171="","",IFERROR(N171*$E171/100,"")))</f>
        <v/>
      </c>
      <c r="AF171" s="77">
        <f>IF(AF$13="","",IF($B171="","",IFERROR(O171*$E171/100,"")))</f>
        <v/>
      </c>
      <c r="AG171" s="77">
        <f>IF(AG$13="","",IF($B171="","",IFERROR(P171*$E171/100,"")))</f>
        <v/>
      </c>
      <c r="AH171" s="77">
        <f>IF(AH$13="","",IF($B171="","",IFERROR(Q171*$E171/100,"")))</f>
        <v/>
      </c>
      <c r="AI171" s="77">
        <f>IF(AI$13="","",IF($B171="","",IFERROR(R171*$E171/100,"")))</f>
        <v/>
      </c>
      <c r="AJ171" s="77">
        <f>IF(AJ$13="","",IF($B171="","",IFERROR(S171*$E171/100,"")))</f>
        <v/>
      </c>
      <c r="AK171" s="77">
        <f>IF(AK$13="","",IF($B171="","",IFERROR(T171*$E171/100,"")))</f>
        <v/>
      </c>
      <c r="AL171" s="77">
        <f>IF(AL$13="","",IF($B171="","",IFERROR(U171*$E171/100,"")))</f>
        <v/>
      </c>
      <c r="AN171" s="77">
        <f>IF($B171="","",SUMIF($F$13:$U$13,"&lt;="&amp;Sector!$D$51,$F171:$U171))</f>
        <v/>
      </c>
      <c r="AO171" s="77">
        <f>IF($B171="","",SUMIF($W$13:$AL$13,"&lt;="&amp;Sector!$D$51,$W171:$AL171))</f>
        <v/>
      </c>
      <c r="AQ171" s="163">
        <f>IF(AQ$13="","",IF($B171="","",IFERROR($C171*$D171*SUMPRODUCT(('Dvd Calendar'!$E$1713:$CZ$1713&gt;AQ$12)*('Dvd Calendar'!$E$1713:$CZ$1713&lt;=AQ$13)*'Dvd Calendar'!$E$1716:$CZ$1716*(('Dvd Calendar'!$E$1718:$CZ$1718='Field Check'!$C$56)*('Field Check'!$C$56&lt;&gt;"")+('Dvd Calendar'!$E$1718:$CZ$1718='Field Check'!$C$57)*('Field Check'!$C$57&lt;&gt;"")))/'AS51'!$B$3,"")))</f>
        <v/>
      </c>
      <c r="AR171" s="163">
        <f>IF(AR$13="","",IF($B171="","",IFERROR($C171*$D171*SUMPRODUCT(('Dvd Calendar'!$E$1713:$CZ$1713&gt;AR$12)*('Dvd Calendar'!$E$1713:$CZ$1713&lt;=AR$13)*'Dvd Calendar'!$E$1716:$CZ$1716*(('Dvd Calendar'!$E$1718:$CZ$1718='Field Check'!$C$56)*('Field Check'!$C$56&lt;&gt;"")+('Dvd Calendar'!$E$1718:$CZ$1718='Field Check'!$C$57)*('Field Check'!$C$57&lt;&gt;"")))/'AS51'!$B$3,"")))</f>
        <v/>
      </c>
      <c r="AS171" s="163">
        <f>IF(AS$13="","",IF($B171="","",IFERROR($C171*$D171*SUMPRODUCT(('Dvd Calendar'!$E$1713:$CZ$1713&gt;AS$12)*('Dvd Calendar'!$E$1713:$CZ$1713&lt;=AS$13)*'Dvd Calendar'!$E$1716:$CZ$1716*(('Dvd Calendar'!$E$1718:$CZ$1718='Field Check'!$C$56)*('Field Check'!$C$56&lt;&gt;"")+('Dvd Calendar'!$E$1718:$CZ$1718='Field Check'!$C$57)*('Field Check'!$C$57&lt;&gt;"")))/'AS51'!$B$3,"")))</f>
        <v/>
      </c>
      <c r="AT171" s="163">
        <f>IF(AT$13="","",IF($B171="","",IFERROR($C171*$D171*SUMPRODUCT(('Dvd Calendar'!$E$1713:$CZ$1713&gt;AT$12)*('Dvd Calendar'!$E$1713:$CZ$1713&lt;=AT$13)*'Dvd Calendar'!$E$1716:$CZ$1716*(('Dvd Calendar'!$E$1718:$CZ$1718='Field Check'!$C$56)*('Field Check'!$C$56&lt;&gt;"")+('Dvd Calendar'!$E$1718:$CZ$1718='Field Check'!$C$57)*('Field Check'!$C$57&lt;&gt;"")))/'AS51'!$B$3,"")))</f>
        <v/>
      </c>
      <c r="AU171" s="163">
        <f>IF(AU$13="","",IF($B171="","",IFERROR($C171*$D171*SUMPRODUCT(('Dvd Calendar'!$E$1713:$CZ$1713&gt;AU$12)*('Dvd Calendar'!$E$1713:$CZ$1713&lt;=AU$13)*'Dvd Calendar'!$E$1716:$CZ$1716*(('Dvd Calendar'!$E$1718:$CZ$1718='Field Check'!$C$56)*('Field Check'!$C$56&lt;&gt;"")+('Dvd Calendar'!$E$1718:$CZ$1718='Field Check'!$C$57)*('Field Check'!$C$57&lt;&gt;"")))/'AS51'!$B$3,"")))</f>
        <v/>
      </c>
      <c r="AV171" s="163">
        <f>IF(AV$13="","",IF($B171="","",IFERROR($C171*$D171*SUMPRODUCT(('Dvd Calendar'!$E$1713:$CZ$1713&gt;AV$12)*('Dvd Calendar'!$E$1713:$CZ$1713&lt;=AV$13)*'Dvd Calendar'!$E$1716:$CZ$1716*(('Dvd Calendar'!$E$1718:$CZ$1718='Field Check'!$C$56)*('Field Check'!$C$56&lt;&gt;"")+('Dvd Calendar'!$E$1718:$CZ$1718='Field Check'!$C$57)*('Field Check'!$C$57&lt;&gt;"")))/'AS51'!$B$3,"")))</f>
        <v/>
      </c>
      <c r="AW171" s="163">
        <f>IF(AW$13="","",IF($B171="","",IFERROR($C171*$D171*SUMPRODUCT(('Dvd Calendar'!$E$1713:$CZ$1713&gt;AW$12)*('Dvd Calendar'!$E$1713:$CZ$1713&lt;=AW$13)*'Dvd Calendar'!$E$1716:$CZ$1716*(('Dvd Calendar'!$E$1718:$CZ$1718='Field Check'!$C$56)*('Field Check'!$C$56&lt;&gt;"")+('Dvd Calendar'!$E$1718:$CZ$1718='Field Check'!$C$57)*('Field Check'!$C$57&lt;&gt;"")))/'AS51'!$B$3,"")))</f>
        <v/>
      </c>
      <c r="AX171" s="163">
        <f>IF(AX$13="","",IF($B171="","",IFERROR($C171*$D171*SUMPRODUCT(('Dvd Calendar'!$E$1713:$CZ$1713&gt;AX$12)*('Dvd Calendar'!$E$1713:$CZ$1713&lt;=AX$13)*'Dvd Calendar'!$E$1716:$CZ$1716*(('Dvd Calendar'!$E$1718:$CZ$1718='Field Check'!$C$56)*('Field Check'!$C$56&lt;&gt;"")+('Dvd Calendar'!$E$1718:$CZ$1718='Field Check'!$C$57)*('Field Check'!$C$57&lt;&gt;"")))/'AS51'!$B$3,"")))</f>
        <v/>
      </c>
      <c r="AY171" s="163">
        <f>IF(AY$13="","",IF($B171="","",IFERROR($C171*$D171*SUMPRODUCT(('Dvd Calendar'!$E$1713:$CZ$1713&gt;AY$12)*('Dvd Calendar'!$E$1713:$CZ$1713&lt;=AY$13)*'Dvd Calendar'!$E$1716:$CZ$1716*(('Dvd Calendar'!$E$1718:$CZ$1718='Field Check'!$C$56)*('Field Check'!$C$56&lt;&gt;"")+('Dvd Calendar'!$E$1718:$CZ$1718='Field Check'!$C$57)*('Field Check'!$C$57&lt;&gt;"")))/'AS51'!$B$3,"")))</f>
        <v/>
      </c>
      <c r="AZ171" s="163">
        <f>IF(AZ$13="","",IF($B171="","",IFERROR($C171*$D171*SUMPRODUCT(('Dvd Calendar'!$E$1713:$CZ$1713&gt;AZ$12)*('Dvd Calendar'!$E$1713:$CZ$1713&lt;=AZ$13)*'Dvd Calendar'!$E$1716:$CZ$1716*(('Dvd Calendar'!$E$1718:$CZ$1718='Field Check'!$C$56)*('Field Check'!$C$56&lt;&gt;"")+('Dvd Calendar'!$E$1718:$CZ$1718='Field Check'!$C$57)*('Field Check'!$C$57&lt;&gt;"")))/'AS51'!$B$3,"")))</f>
        <v/>
      </c>
      <c r="BA171" s="163">
        <f>IF(BA$13="","",IF($B171="","",IFERROR($C171*$D171*SUMPRODUCT(('Dvd Calendar'!$E$1713:$CZ$1713&gt;BA$12)*('Dvd Calendar'!$E$1713:$CZ$1713&lt;=BA$13)*'Dvd Calendar'!$E$1716:$CZ$1716*(('Dvd Calendar'!$E$1718:$CZ$1718='Field Check'!$C$56)*('Field Check'!$C$56&lt;&gt;"")+('Dvd Calendar'!$E$1718:$CZ$1718='Field Check'!$C$57)*('Field Check'!$C$57&lt;&gt;"")))/'AS51'!$B$3,"")))</f>
        <v/>
      </c>
      <c r="BB171" s="163">
        <f>IF(BB$13="","",IF($B171="","",IFERROR($C171*$D171*SUMPRODUCT(('Dvd Calendar'!$E$1713:$CZ$1713&gt;BB$12)*('Dvd Calendar'!$E$1713:$CZ$1713&lt;=BB$13)*'Dvd Calendar'!$E$1716:$CZ$1716*(('Dvd Calendar'!$E$1718:$CZ$1718='Field Check'!$C$56)*('Field Check'!$C$56&lt;&gt;"")+('Dvd Calendar'!$E$1718:$CZ$1718='Field Check'!$C$57)*('Field Check'!$C$57&lt;&gt;"")))/'AS51'!$B$3,"")))</f>
        <v/>
      </c>
      <c r="BC171" s="163">
        <f>IF(BC$13="","",IF($B171="","",IFERROR($C171*$D171*SUMPRODUCT(('Dvd Calendar'!$E$1713:$CZ$1713&gt;BC$12)*('Dvd Calendar'!$E$1713:$CZ$1713&lt;=BC$13)*'Dvd Calendar'!$E$1716:$CZ$1716*(('Dvd Calendar'!$E$1718:$CZ$1718='Field Check'!$C$56)*('Field Check'!$C$56&lt;&gt;"")+('Dvd Calendar'!$E$1718:$CZ$1718='Field Check'!$C$57)*('Field Check'!$C$57&lt;&gt;"")))/'AS51'!$B$3,"")))</f>
        <v/>
      </c>
      <c r="BD171" s="163">
        <f>IF(BD$13="","",IF($B171="","",IFERROR($C171*$D171*SUMPRODUCT(('Dvd Calendar'!$E$1713:$CZ$1713&gt;BD$12)*('Dvd Calendar'!$E$1713:$CZ$1713&lt;=BD$13)*'Dvd Calendar'!$E$1716:$CZ$1716*(('Dvd Calendar'!$E$1718:$CZ$1718='Field Check'!$C$56)*('Field Check'!$C$56&lt;&gt;"")+('Dvd Calendar'!$E$1718:$CZ$1718='Field Check'!$C$57)*('Field Check'!$C$57&lt;&gt;"")))/'AS51'!$B$3,"")))</f>
        <v/>
      </c>
      <c r="BE171" s="163">
        <f>IF(BE$13="","",IF($B171="","",IFERROR($C171*$D171*SUMPRODUCT(('Dvd Calendar'!$E$1713:$CZ$1713&gt;BE$12)*('Dvd Calendar'!$E$1713:$CZ$1713&lt;=BE$13)*'Dvd Calendar'!$E$1716:$CZ$1716*(('Dvd Calendar'!$E$1718:$CZ$1718='Field Check'!$C$56)*('Field Check'!$C$56&lt;&gt;"")+('Dvd Calendar'!$E$1718:$CZ$1718='Field Check'!$C$57)*('Field Check'!$C$57&lt;&gt;"")))/'AS51'!$B$3,"")))</f>
        <v/>
      </c>
      <c r="BF171" s="163">
        <f>IF(BF$13="","",IF($B171="","",IFERROR($C171*$D171*SUMPRODUCT(('Dvd Calendar'!$E$1713:$CZ$1713&gt;BF$12)*('Dvd Calendar'!$E$1713:$CZ$1713&lt;=BF$13)*'Dvd Calendar'!$E$1716:$CZ$1716*(('Dvd Calendar'!$E$1718:$CZ$1718='Field Check'!$C$56)*('Field Check'!$C$56&lt;&gt;"")+('Dvd Calendar'!$E$1718:$CZ$1718='Field Check'!$C$57)*('Field Check'!$C$57&lt;&gt;"")))/'AS51'!$B$3,"")))</f>
        <v/>
      </c>
      <c r="BH171" s="163">
        <f>IF(BH$13="","",IF($B171="","",IFERROR(AQ171*$E171/100,"")))</f>
        <v/>
      </c>
      <c r="BI171" s="163">
        <f>IF(BI$13="","",IF($B171="","",IFERROR(AR171*$E171/100,"")))</f>
        <v/>
      </c>
      <c r="BJ171" s="163">
        <f>IF(BJ$13="","",IF($B171="","",IFERROR(AS171*$E171/100,"")))</f>
        <v/>
      </c>
      <c r="BK171" s="163">
        <f>IF(BK$13="","",IF($B171="","",IFERROR(AT171*$E171/100,"")))</f>
        <v/>
      </c>
      <c r="BL171" s="163">
        <f>IF(BL$13="","",IF($B171="","",IFERROR(AU171*$E171/100,"")))</f>
        <v/>
      </c>
      <c r="BM171" s="163">
        <f>IF(BM$13="","",IF($B171="","",IFERROR(AV171*$E171/100,"")))</f>
        <v/>
      </c>
      <c r="BN171" s="163">
        <f>IF(BN$13="","",IF($B171="","",IFERROR(AW171*$E171/100,"")))</f>
        <v/>
      </c>
      <c r="BO171" s="163">
        <f>IF(BO$13="","",IF($B171="","",IFERROR(AX171*$E171/100,"")))</f>
        <v/>
      </c>
      <c r="BP171" s="163">
        <f>IF(BP$13="","",IF($B171="","",IFERROR(AY171*$E171/100,"")))</f>
        <v/>
      </c>
      <c r="BQ171" s="163">
        <f>IF(BQ$13="","",IF($B171="","",IFERROR(AZ171*$E171/100,"")))</f>
        <v/>
      </c>
      <c r="BR171" s="163">
        <f>IF(BR$13="","",IF($B171="","",IFERROR(BA171*$E171/100,"")))</f>
        <v/>
      </c>
      <c r="BS171" s="163">
        <f>IF(BS$13="","",IF($B171="","",IFERROR(BB171*$E171/100,"")))</f>
        <v/>
      </c>
      <c r="BT171" s="163">
        <f>IF(BT$13="","",IF($B171="","",IFERROR(BC171*$E171/100,"")))</f>
        <v/>
      </c>
      <c r="BU171" s="163">
        <f>IF(BU$13="","",IF($B171="","",IFERROR(BD171*$E171/100,"")))</f>
        <v/>
      </c>
      <c r="BV171" s="163">
        <f>IF(BV$13="","",IF($B171="","",IFERROR(BE171*$E171/100,"")))</f>
        <v/>
      </c>
      <c r="BW171" s="163">
        <f>IF(BW$13="","",IF($B171="","",IFERROR(BF171*$E171/100,"")))</f>
        <v/>
      </c>
    </row>
    <row r="172">
      <c r="B172" s="126">
        <f>IF('AS51'!$C$162="","",'AS51'!$C$162)</f>
        <v/>
      </c>
      <c r="C172" s="74">
        <f>IF('AS51'!$B$162="","",'AS51'!$B$162)</f>
        <v/>
      </c>
      <c r="D172" s="75">
        <f>IFERROR('AS51'!$Q$162,1)</f>
        <v/>
      </c>
      <c r="E172" s="76">
        <f>IF($B172="","",IF(ISNUMBER('AS51'!$I$162),'AS51'!$I$162,'Index Summary'!$C$7))</f>
        <v/>
      </c>
      <c r="F172" s="77">
        <f>IF(F$13="","",IF($B172="","",IFERROR($C172*$D172*IF((Override!$C$4="ON")*(COUNTIFS(Override!$B$11:$B$40,$B172,Override!$D$11:$D$40,1,Override!$E$11:$E$40,"&gt;=0")-COUNTIFS(Override!$B$11:$B$40,$B172,Override!$D$11:$D$40,1,Override!$E$11:$E$40,"&gt;=0",Override!$C$11:$C$40,"MXAU"))&gt;0,SUMIFS(Override!$E$11:$E$40,Override!$B$11:$B$40,$B172,Override!$D$11:$D$40,1)-SUMIFS(Override!$E$11:$E$40,Override!$B$11:$B$40,$B172,Override!$D$11:$D$40,1,Override!$C$11:$C$40,"MXAU"),Override!$C$207)/'AS51'!$B$3,"")))</f>
        <v/>
      </c>
      <c r="G172" s="77">
        <f>IF(G$13="","",IF($B172="","",IFERROR($C172*$D172*IF((Override!$C$4="ON")*(COUNTIFS(Override!$B$11:$B$40,$B172,Override!$D$11:$D$40,2,Override!$E$11:$E$40,"&gt;=0")-COUNTIFS(Override!$B$11:$B$40,$B172,Override!$D$11:$D$40,2,Override!$E$11:$E$40,"&gt;=0",Override!$C$11:$C$40,"MXAU"))&gt;0,SUMIFS(Override!$E$11:$E$40,Override!$B$11:$B$40,$B172,Override!$D$11:$D$40,2)-SUMIFS(Override!$E$11:$E$40,Override!$B$11:$B$40,$B172,Override!$D$11:$D$40,2,Override!$C$11:$C$40,"MXAU"),Override!$D$207)/'AS51'!$B$3,"")))</f>
        <v/>
      </c>
      <c r="H172" s="77">
        <f>IF(H$13="","",IF($B172="","",IFERROR($C172*$D172*IF((Override!$C$4="ON")*(COUNTIFS(Override!$B$11:$B$40,$B172,Override!$D$11:$D$40,3,Override!$E$11:$E$40,"&gt;=0")-COUNTIFS(Override!$B$11:$B$40,$B172,Override!$D$11:$D$40,3,Override!$E$11:$E$40,"&gt;=0",Override!$C$11:$C$40,"MXAU"))&gt;0,SUMIFS(Override!$E$11:$E$40,Override!$B$11:$B$40,$B172,Override!$D$11:$D$40,3)-SUMIFS(Override!$E$11:$E$40,Override!$B$11:$B$40,$B172,Override!$D$11:$D$40,3,Override!$C$11:$C$40,"MXAU"),Override!$E$207)/'AS51'!$B$3,"")))</f>
        <v/>
      </c>
      <c r="I172" s="77">
        <f>IF(I$13="","",IF($B172="","",IFERROR($C172*$D172*IF((Override!$C$4="ON")*(COUNTIFS(Override!$B$11:$B$40,$B172,Override!$D$11:$D$40,4,Override!$E$11:$E$40,"&gt;=0")-COUNTIFS(Override!$B$11:$B$40,$B172,Override!$D$11:$D$40,4,Override!$E$11:$E$40,"&gt;=0",Override!$C$11:$C$40,"MXAU"))&gt;0,SUMIFS(Override!$E$11:$E$40,Override!$B$11:$B$40,$B172,Override!$D$11:$D$40,4)-SUMIFS(Override!$E$11:$E$40,Override!$B$11:$B$40,$B172,Override!$D$11:$D$40,4,Override!$C$11:$C$40,"MXAU"),Override!$F$207)/'AS51'!$B$3,"")))</f>
        <v/>
      </c>
      <c r="J172" s="77">
        <f>IF(J$13="","",IF($B172="","",IFERROR($C172*$D172*IF((Override!$C$4="ON")*(COUNTIFS(Override!$B$11:$B$40,$B172,Override!$D$11:$D$40,5,Override!$E$11:$E$40,"&gt;=0")-COUNTIFS(Override!$B$11:$B$40,$B172,Override!$D$11:$D$40,5,Override!$E$11:$E$40,"&gt;=0",Override!$C$11:$C$40,"MXAU"))&gt;0,SUMIFS(Override!$E$11:$E$40,Override!$B$11:$B$40,$B172,Override!$D$11:$D$40,5)-SUMIFS(Override!$E$11:$E$40,Override!$B$11:$B$40,$B172,Override!$D$11:$D$40,5,Override!$C$11:$C$40,"MXAU"),Override!$G$207)/'AS51'!$B$3,"")))</f>
        <v/>
      </c>
      <c r="K172" s="77">
        <f>IF(K$13="","",IF($B172="","",IFERROR($C172*$D172*IF((Override!$C$4="ON")*(COUNTIFS(Override!$B$11:$B$40,$B172,Override!$D$11:$D$40,6,Override!$E$11:$E$40,"&gt;=0")-COUNTIFS(Override!$B$11:$B$40,$B172,Override!$D$11:$D$40,6,Override!$E$11:$E$40,"&gt;=0",Override!$C$11:$C$40,"MXAU"))&gt;0,SUMIFS(Override!$E$11:$E$40,Override!$B$11:$B$40,$B172,Override!$D$11:$D$40,6)-SUMIFS(Override!$E$11:$E$40,Override!$B$11:$B$40,$B172,Override!$D$11:$D$40,6,Override!$C$11:$C$40,"MXAU"),Override!$H$207)/'AS51'!$B$3,"")))</f>
        <v/>
      </c>
      <c r="L172" s="77">
        <f>IF(L$13="","",IF($B172="","",IFERROR($C172*$D172*IF((Override!$C$4="ON")*(COUNTIFS(Override!$B$11:$B$40,$B172,Override!$D$11:$D$40,7,Override!$E$11:$E$40,"&gt;=0")-COUNTIFS(Override!$B$11:$B$40,$B172,Override!$D$11:$D$40,7,Override!$E$11:$E$40,"&gt;=0",Override!$C$11:$C$40,"MXAU"))&gt;0,SUMIFS(Override!$E$11:$E$40,Override!$B$11:$B$40,$B172,Override!$D$11:$D$40,7)-SUMIFS(Override!$E$11:$E$40,Override!$B$11:$B$40,$B172,Override!$D$11:$D$40,7,Override!$C$11:$C$40,"MXAU"),Override!$I$207)/'AS51'!$B$3,"")))</f>
        <v/>
      </c>
      <c r="M172" s="77">
        <f>IF(M$13="","",IF($B172="","",IFERROR($C172*$D172*IF((Override!$C$4="ON")*(COUNTIFS(Override!$B$11:$B$40,$B172,Override!$D$11:$D$40,8,Override!$E$11:$E$40,"&gt;=0")-COUNTIFS(Override!$B$11:$B$40,$B172,Override!$D$11:$D$40,8,Override!$E$11:$E$40,"&gt;=0",Override!$C$11:$C$40,"MXAU"))&gt;0,SUMIFS(Override!$E$11:$E$40,Override!$B$11:$B$40,$B172,Override!$D$11:$D$40,8)-SUMIFS(Override!$E$11:$E$40,Override!$B$11:$B$40,$B172,Override!$D$11:$D$40,8,Override!$C$11:$C$40,"MXAU"),Override!$J$207)/'AS51'!$B$3,"")))</f>
        <v/>
      </c>
      <c r="N172" s="77">
        <f>IF(N$13="","",IF($B172="","",IFERROR($C172*$D172*IF((Override!$C$4="ON")*(COUNTIFS(Override!$B$11:$B$40,$B172,Override!$D$11:$D$40,9,Override!$E$11:$E$40,"&gt;=0")-COUNTIFS(Override!$B$11:$B$40,$B172,Override!$D$11:$D$40,9,Override!$E$11:$E$40,"&gt;=0",Override!$C$11:$C$40,"MXAU"))&gt;0,SUMIFS(Override!$E$11:$E$40,Override!$B$11:$B$40,$B172,Override!$D$11:$D$40,9)-SUMIFS(Override!$E$11:$E$40,Override!$B$11:$B$40,$B172,Override!$D$11:$D$40,9,Override!$C$11:$C$40,"MXAU"),Override!$K$207)/'AS51'!$B$3,"")))</f>
        <v/>
      </c>
      <c r="O172" s="77">
        <f>IF(O$13="","",IF($B172="","",IFERROR($C172*$D172*IF((Override!$C$4="ON")*(COUNTIFS(Override!$B$11:$B$40,$B172,Override!$D$11:$D$40,10,Override!$E$11:$E$40,"&gt;=0")-COUNTIFS(Override!$B$11:$B$40,$B172,Override!$D$11:$D$40,10,Override!$E$11:$E$40,"&gt;=0",Override!$C$11:$C$40,"MXAU"))&gt;0,SUMIFS(Override!$E$11:$E$40,Override!$B$11:$B$40,$B172,Override!$D$11:$D$40,10)-SUMIFS(Override!$E$11:$E$40,Override!$B$11:$B$40,$B172,Override!$D$11:$D$40,10,Override!$C$11:$C$40,"MXAU"),Override!$L$207)/'AS51'!$B$3,"")))</f>
        <v/>
      </c>
      <c r="P172" s="77">
        <f>IF(P$13="","",IF($B172="","",IFERROR($C172*$D172*IF((Override!$C$4="ON")*(COUNTIFS(Override!$B$11:$B$40,$B172,Override!$D$11:$D$40,11,Override!$E$11:$E$40,"&gt;=0")-COUNTIFS(Override!$B$11:$B$40,$B172,Override!$D$11:$D$40,11,Override!$E$11:$E$40,"&gt;=0",Override!$C$11:$C$40,"MXAU"))&gt;0,SUMIFS(Override!$E$11:$E$40,Override!$B$11:$B$40,$B172,Override!$D$11:$D$40,11)-SUMIFS(Override!$E$11:$E$40,Override!$B$11:$B$40,$B172,Override!$D$11:$D$40,11,Override!$C$11:$C$40,"MXAU"),Override!$M$207)/'AS51'!$B$3,"")))</f>
        <v/>
      </c>
      <c r="Q172" s="77">
        <f>IF(Q$13="","",IF($B172="","",IFERROR($C172*$D172*IF((Override!$C$4="ON")*(COUNTIFS(Override!$B$11:$B$40,$B172,Override!$D$11:$D$40,12,Override!$E$11:$E$40,"&gt;=0")-COUNTIFS(Override!$B$11:$B$40,$B172,Override!$D$11:$D$40,12,Override!$E$11:$E$40,"&gt;=0",Override!$C$11:$C$40,"MXAU"))&gt;0,SUMIFS(Override!$E$11:$E$40,Override!$B$11:$B$40,$B172,Override!$D$11:$D$40,12)-SUMIFS(Override!$E$11:$E$40,Override!$B$11:$B$40,$B172,Override!$D$11:$D$40,12,Override!$C$11:$C$40,"MXAU"),Override!$N$207)/'AS51'!$B$3,"")))</f>
        <v/>
      </c>
      <c r="R172" s="77">
        <f>IF(R$13="","",IF($B172="","",IFERROR($C172*$D172*IF((Override!$C$4="ON")*(COUNTIFS(Override!$B$11:$B$40,$B172,Override!$D$11:$D$40,13,Override!$E$11:$E$40,"&gt;=0")-COUNTIFS(Override!$B$11:$B$40,$B172,Override!$D$11:$D$40,13,Override!$E$11:$E$40,"&gt;=0",Override!$C$11:$C$40,"MXAU"))&gt;0,SUMIFS(Override!$E$11:$E$40,Override!$B$11:$B$40,$B172,Override!$D$11:$D$40,13)-SUMIFS(Override!$E$11:$E$40,Override!$B$11:$B$40,$B172,Override!$D$11:$D$40,13,Override!$C$11:$C$40,"MXAU"),Override!$O$207)/'AS51'!$B$3,"")))</f>
        <v/>
      </c>
      <c r="S172" s="77">
        <f>IF(S$13="","",IF($B172="","",IFERROR($C172*$D172*IF((Override!$C$4="ON")*(COUNTIFS(Override!$B$11:$B$40,$B172,Override!$D$11:$D$40,14,Override!$E$11:$E$40,"&gt;=0")-COUNTIFS(Override!$B$11:$B$40,$B172,Override!$D$11:$D$40,14,Override!$E$11:$E$40,"&gt;=0",Override!$C$11:$C$40,"MXAU"))&gt;0,SUMIFS(Override!$E$11:$E$40,Override!$B$11:$B$40,$B172,Override!$D$11:$D$40,14)-SUMIFS(Override!$E$11:$E$40,Override!$B$11:$B$40,$B172,Override!$D$11:$D$40,14,Override!$C$11:$C$40,"MXAU"),Override!$P$207)/'AS51'!$B$3,"")))</f>
        <v/>
      </c>
      <c r="T172" s="77">
        <f>IF(T$13="","",IF($B172="","",IFERROR($C172*$D172*IF((Override!$C$4="ON")*(COUNTIFS(Override!$B$11:$B$40,$B172,Override!$D$11:$D$40,15,Override!$E$11:$E$40,"&gt;=0")-COUNTIFS(Override!$B$11:$B$40,$B172,Override!$D$11:$D$40,15,Override!$E$11:$E$40,"&gt;=0",Override!$C$11:$C$40,"MXAU"))&gt;0,SUMIFS(Override!$E$11:$E$40,Override!$B$11:$B$40,$B172,Override!$D$11:$D$40,15)-SUMIFS(Override!$E$11:$E$40,Override!$B$11:$B$40,$B172,Override!$D$11:$D$40,15,Override!$C$11:$C$40,"MXAU"),Override!$Q$207)/'AS51'!$B$3,"")))</f>
        <v/>
      </c>
      <c r="U172" s="77">
        <f>IF(U$13="","",IF($B172="","",IFERROR($C172*$D172*IF((Override!$C$4="ON")*(COUNTIFS(Override!$B$11:$B$40,$B172,Override!$D$11:$D$40,16,Override!$E$11:$E$40,"&gt;=0")-COUNTIFS(Override!$B$11:$B$40,$B172,Override!$D$11:$D$40,16,Override!$E$11:$E$40,"&gt;=0",Override!$C$11:$C$40,"MXAU"))&gt;0,SUMIFS(Override!$E$11:$E$40,Override!$B$11:$B$40,$B172,Override!$D$11:$D$40,16)-SUMIFS(Override!$E$11:$E$40,Override!$B$11:$B$40,$B172,Override!$D$11:$D$40,16,Override!$C$11:$C$40,"MXAU"),Override!$R$207)/'AS51'!$B$3,"")))</f>
        <v/>
      </c>
      <c r="W172" s="77">
        <f>IF(W$13="","",IF($B172="","",IFERROR(F172*$E172/100,"")))</f>
        <v/>
      </c>
      <c r="X172" s="77">
        <f>IF(X$13="","",IF($B172="","",IFERROR(G172*$E172/100,"")))</f>
        <v/>
      </c>
      <c r="Y172" s="77">
        <f>IF(Y$13="","",IF($B172="","",IFERROR(H172*$E172/100,"")))</f>
        <v/>
      </c>
      <c r="Z172" s="77">
        <f>IF(Z$13="","",IF($B172="","",IFERROR(I172*$E172/100,"")))</f>
        <v/>
      </c>
      <c r="AA172" s="77">
        <f>IF(AA$13="","",IF($B172="","",IFERROR(J172*$E172/100,"")))</f>
        <v/>
      </c>
      <c r="AB172" s="77">
        <f>IF(AB$13="","",IF($B172="","",IFERROR(K172*$E172/100,"")))</f>
        <v/>
      </c>
      <c r="AC172" s="77">
        <f>IF(AC$13="","",IF($B172="","",IFERROR(L172*$E172/100,"")))</f>
        <v/>
      </c>
      <c r="AD172" s="77">
        <f>IF(AD$13="","",IF($B172="","",IFERROR(M172*$E172/100,"")))</f>
        <v/>
      </c>
      <c r="AE172" s="77">
        <f>IF(AE$13="","",IF($B172="","",IFERROR(N172*$E172/100,"")))</f>
        <v/>
      </c>
      <c r="AF172" s="77">
        <f>IF(AF$13="","",IF($B172="","",IFERROR(O172*$E172/100,"")))</f>
        <v/>
      </c>
      <c r="AG172" s="77">
        <f>IF(AG$13="","",IF($B172="","",IFERROR(P172*$E172/100,"")))</f>
        <v/>
      </c>
      <c r="AH172" s="77">
        <f>IF(AH$13="","",IF($B172="","",IFERROR(Q172*$E172/100,"")))</f>
        <v/>
      </c>
      <c r="AI172" s="77">
        <f>IF(AI$13="","",IF($B172="","",IFERROR(R172*$E172/100,"")))</f>
        <v/>
      </c>
      <c r="AJ172" s="77">
        <f>IF(AJ$13="","",IF($B172="","",IFERROR(S172*$E172/100,"")))</f>
        <v/>
      </c>
      <c r="AK172" s="77">
        <f>IF(AK$13="","",IF($B172="","",IFERROR(T172*$E172/100,"")))</f>
        <v/>
      </c>
      <c r="AL172" s="77">
        <f>IF(AL$13="","",IF($B172="","",IFERROR(U172*$E172/100,"")))</f>
        <v/>
      </c>
      <c r="AN172" s="77">
        <f>IF($B172="","",SUMIF($F$13:$U$13,"&lt;="&amp;Sector!$D$51,$F172:$U172))</f>
        <v/>
      </c>
      <c r="AO172" s="77">
        <f>IF($B172="","",SUMIF($W$13:$AL$13,"&lt;="&amp;Sector!$D$51,$W172:$AL172))</f>
        <v/>
      </c>
      <c r="AQ172" s="163">
        <f>IF(AQ$13="","",IF($B172="","",IFERROR($C172*$D172*SUMPRODUCT(('Dvd Calendar'!$E$1724:$CZ$1724&gt;AQ$12)*('Dvd Calendar'!$E$1724:$CZ$1724&lt;=AQ$13)*'Dvd Calendar'!$E$1727:$CZ$1727*(('Dvd Calendar'!$E$1729:$CZ$1729='Field Check'!$C$56)*('Field Check'!$C$56&lt;&gt;"")+('Dvd Calendar'!$E$1729:$CZ$1729='Field Check'!$C$57)*('Field Check'!$C$57&lt;&gt;"")))/'AS51'!$B$3,"")))</f>
        <v/>
      </c>
      <c r="AR172" s="163">
        <f>IF(AR$13="","",IF($B172="","",IFERROR($C172*$D172*SUMPRODUCT(('Dvd Calendar'!$E$1724:$CZ$1724&gt;AR$12)*('Dvd Calendar'!$E$1724:$CZ$1724&lt;=AR$13)*'Dvd Calendar'!$E$1727:$CZ$1727*(('Dvd Calendar'!$E$1729:$CZ$1729='Field Check'!$C$56)*('Field Check'!$C$56&lt;&gt;"")+('Dvd Calendar'!$E$1729:$CZ$1729='Field Check'!$C$57)*('Field Check'!$C$57&lt;&gt;"")))/'AS51'!$B$3,"")))</f>
        <v/>
      </c>
      <c r="AS172" s="163">
        <f>IF(AS$13="","",IF($B172="","",IFERROR($C172*$D172*SUMPRODUCT(('Dvd Calendar'!$E$1724:$CZ$1724&gt;AS$12)*('Dvd Calendar'!$E$1724:$CZ$1724&lt;=AS$13)*'Dvd Calendar'!$E$1727:$CZ$1727*(('Dvd Calendar'!$E$1729:$CZ$1729='Field Check'!$C$56)*('Field Check'!$C$56&lt;&gt;"")+('Dvd Calendar'!$E$1729:$CZ$1729='Field Check'!$C$57)*('Field Check'!$C$57&lt;&gt;"")))/'AS51'!$B$3,"")))</f>
        <v/>
      </c>
      <c r="AT172" s="163">
        <f>IF(AT$13="","",IF($B172="","",IFERROR($C172*$D172*SUMPRODUCT(('Dvd Calendar'!$E$1724:$CZ$1724&gt;AT$12)*('Dvd Calendar'!$E$1724:$CZ$1724&lt;=AT$13)*'Dvd Calendar'!$E$1727:$CZ$1727*(('Dvd Calendar'!$E$1729:$CZ$1729='Field Check'!$C$56)*('Field Check'!$C$56&lt;&gt;"")+('Dvd Calendar'!$E$1729:$CZ$1729='Field Check'!$C$57)*('Field Check'!$C$57&lt;&gt;"")))/'AS51'!$B$3,"")))</f>
        <v/>
      </c>
      <c r="AU172" s="163">
        <f>IF(AU$13="","",IF($B172="","",IFERROR($C172*$D172*SUMPRODUCT(('Dvd Calendar'!$E$1724:$CZ$1724&gt;AU$12)*('Dvd Calendar'!$E$1724:$CZ$1724&lt;=AU$13)*'Dvd Calendar'!$E$1727:$CZ$1727*(('Dvd Calendar'!$E$1729:$CZ$1729='Field Check'!$C$56)*('Field Check'!$C$56&lt;&gt;"")+('Dvd Calendar'!$E$1729:$CZ$1729='Field Check'!$C$57)*('Field Check'!$C$57&lt;&gt;"")))/'AS51'!$B$3,"")))</f>
        <v/>
      </c>
      <c r="AV172" s="163">
        <f>IF(AV$13="","",IF($B172="","",IFERROR($C172*$D172*SUMPRODUCT(('Dvd Calendar'!$E$1724:$CZ$1724&gt;AV$12)*('Dvd Calendar'!$E$1724:$CZ$1724&lt;=AV$13)*'Dvd Calendar'!$E$1727:$CZ$1727*(('Dvd Calendar'!$E$1729:$CZ$1729='Field Check'!$C$56)*('Field Check'!$C$56&lt;&gt;"")+('Dvd Calendar'!$E$1729:$CZ$1729='Field Check'!$C$57)*('Field Check'!$C$57&lt;&gt;"")))/'AS51'!$B$3,"")))</f>
        <v/>
      </c>
      <c r="AW172" s="163">
        <f>IF(AW$13="","",IF($B172="","",IFERROR($C172*$D172*SUMPRODUCT(('Dvd Calendar'!$E$1724:$CZ$1724&gt;AW$12)*('Dvd Calendar'!$E$1724:$CZ$1724&lt;=AW$13)*'Dvd Calendar'!$E$1727:$CZ$1727*(('Dvd Calendar'!$E$1729:$CZ$1729='Field Check'!$C$56)*('Field Check'!$C$56&lt;&gt;"")+('Dvd Calendar'!$E$1729:$CZ$1729='Field Check'!$C$57)*('Field Check'!$C$57&lt;&gt;"")))/'AS51'!$B$3,"")))</f>
        <v/>
      </c>
      <c r="AX172" s="163">
        <f>IF(AX$13="","",IF($B172="","",IFERROR($C172*$D172*SUMPRODUCT(('Dvd Calendar'!$E$1724:$CZ$1724&gt;AX$12)*('Dvd Calendar'!$E$1724:$CZ$1724&lt;=AX$13)*'Dvd Calendar'!$E$1727:$CZ$1727*(('Dvd Calendar'!$E$1729:$CZ$1729='Field Check'!$C$56)*('Field Check'!$C$56&lt;&gt;"")+('Dvd Calendar'!$E$1729:$CZ$1729='Field Check'!$C$57)*('Field Check'!$C$57&lt;&gt;"")))/'AS51'!$B$3,"")))</f>
        <v/>
      </c>
      <c r="AY172" s="163">
        <f>IF(AY$13="","",IF($B172="","",IFERROR($C172*$D172*SUMPRODUCT(('Dvd Calendar'!$E$1724:$CZ$1724&gt;AY$12)*('Dvd Calendar'!$E$1724:$CZ$1724&lt;=AY$13)*'Dvd Calendar'!$E$1727:$CZ$1727*(('Dvd Calendar'!$E$1729:$CZ$1729='Field Check'!$C$56)*('Field Check'!$C$56&lt;&gt;"")+('Dvd Calendar'!$E$1729:$CZ$1729='Field Check'!$C$57)*('Field Check'!$C$57&lt;&gt;"")))/'AS51'!$B$3,"")))</f>
        <v/>
      </c>
      <c r="AZ172" s="163">
        <f>IF(AZ$13="","",IF($B172="","",IFERROR($C172*$D172*SUMPRODUCT(('Dvd Calendar'!$E$1724:$CZ$1724&gt;AZ$12)*('Dvd Calendar'!$E$1724:$CZ$1724&lt;=AZ$13)*'Dvd Calendar'!$E$1727:$CZ$1727*(('Dvd Calendar'!$E$1729:$CZ$1729='Field Check'!$C$56)*('Field Check'!$C$56&lt;&gt;"")+('Dvd Calendar'!$E$1729:$CZ$1729='Field Check'!$C$57)*('Field Check'!$C$57&lt;&gt;"")))/'AS51'!$B$3,"")))</f>
        <v/>
      </c>
      <c r="BA172" s="163">
        <f>IF(BA$13="","",IF($B172="","",IFERROR($C172*$D172*SUMPRODUCT(('Dvd Calendar'!$E$1724:$CZ$1724&gt;BA$12)*('Dvd Calendar'!$E$1724:$CZ$1724&lt;=BA$13)*'Dvd Calendar'!$E$1727:$CZ$1727*(('Dvd Calendar'!$E$1729:$CZ$1729='Field Check'!$C$56)*('Field Check'!$C$56&lt;&gt;"")+('Dvd Calendar'!$E$1729:$CZ$1729='Field Check'!$C$57)*('Field Check'!$C$57&lt;&gt;"")))/'AS51'!$B$3,"")))</f>
        <v/>
      </c>
      <c r="BB172" s="163">
        <f>IF(BB$13="","",IF($B172="","",IFERROR($C172*$D172*SUMPRODUCT(('Dvd Calendar'!$E$1724:$CZ$1724&gt;BB$12)*('Dvd Calendar'!$E$1724:$CZ$1724&lt;=BB$13)*'Dvd Calendar'!$E$1727:$CZ$1727*(('Dvd Calendar'!$E$1729:$CZ$1729='Field Check'!$C$56)*('Field Check'!$C$56&lt;&gt;"")+('Dvd Calendar'!$E$1729:$CZ$1729='Field Check'!$C$57)*('Field Check'!$C$57&lt;&gt;"")))/'AS51'!$B$3,"")))</f>
        <v/>
      </c>
      <c r="BC172" s="163">
        <f>IF(BC$13="","",IF($B172="","",IFERROR($C172*$D172*SUMPRODUCT(('Dvd Calendar'!$E$1724:$CZ$1724&gt;BC$12)*('Dvd Calendar'!$E$1724:$CZ$1724&lt;=BC$13)*'Dvd Calendar'!$E$1727:$CZ$1727*(('Dvd Calendar'!$E$1729:$CZ$1729='Field Check'!$C$56)*('Field Check'!$C$56&lt;&gt;"")+('Dvd Calendar'!$E$1729:$CZ$1729='Field Check'!$C$57)*('Field Check'!$C$57&lt;&gt;"")))/'AS51'!$B$3,"")))</f>
        <v/>
      </c>
      <c r="BD172" s="163">
        <f>IF(BD$13="","",IF($B172="","",IFERROR($C172*$D172*SUMPRODUCT(('Dvd Calendar'!$E$1724:$CZ$1724&gt;BD$12)*('Dvd Calendar'!$E$1724:$CZ$1724&lt;=BD$13)*'Dvd Calendar'!$E$1727:$CZ$1727*(('Dvd Calendar'!$E$1729:$CZ$1729='Field Check'!$C$56)*('Field Check'!$C$56&lt;&gt;"")+('Dvd Calendar'!$E$1729:$CZ$1729='Field Check'!$C$57)*('Field Check'!$C$57&lt;&gt;"")))/'AS51'!$B$3,"")))</f>
        <v/>
      </c>
      <c r="BE172" s="163">
        <f>IF(BE$13="","",IF($B172="","",IFERROR($C172*$D172*SUMPRODUCT(('Dvd Calendar'!$E$1724:$CZ$1724&gt;BE$12)*('Dvd Calendar'!$E$1724:$CZ$1724&lt;=BE$13)*'Dvd Calendar'!$E$1727:$CZ$1727*(('Dvd Calendar'!$E$1729:$CZ$1729='Field Check'!$C$56)*('Field Check'!$C$56&lt;&gt;"")+('Dvd Calendar'!$E$1729:$CZ$1729='Field Check'!$C$57)*('Field Check'!$C$57&lt;&gt;"")))/'AS51'!$B$3,"")))</f>
        <v/>
      </c>
      <c r="BF172" s="163">
        <f>IF(BF$13="","",IF($B172="","",IFERROR($C172*$D172*SUMPRODUCT(('Dvd Calendar'!$E$1724:$CZ$1724&gt;BF$12)*('Dvd Calendar'!$E$1724:$CZ$1724&lt;=BF$13)*'Dvd Calendar'!$E$1727:$CZ$1727*(('Dvd Calendar'!$E$1729:$CZ$1729='Field Check'!$C$56)*('Field Check'!$C$56&lt;&gt;"")+('Dvd Calendar'!$E$1729:$CZ$1729='Field Check'!$C$57)*('Field Check'!$C$57&lt;&gt;"")))/'AS51'!$B$3,"")))</f>
        <v/>
      </c>
      <c r="BH172" s="163">
        <f>IF(BH$13="","",IF($B172="","",IFERROR(AQ172*$E172/100,"")))</f>
        <v/>
      </c>
      <c r="BI172" s="163">
        <f>IF(BI$13="","",IF($B172="","",IFERROR(AR172*$E172/100,"")))</f>
        <v/>
      </c>
      <c r="BJ172" s="163">
        <f>IF(BJ$13="","",IF($B172="","",IFERROR(AS172*$E172/100,"")))</f>
        <v/>
      </c>
      <c r="BK172" s="163">
        <f>IF(BK$13="","",IF($B172="","",IFERROR(AT172*$E172/100,"")))</f>
        <v/>
      </c>
      <c r="BL172" s="163">
        <f>IF(BL$13="","",IF($B172="","",IFERROR(AU172*$E172/100,"")))</f>
        <v/>
      </c>
      <c r="BM172" s="163">
        <f>IF(BM$13="","",IF($B172="","",IFERROR(AV172*$E172/100,"")))</f>
        <v/>
      </c>
      <c r="BN172" s="163">
        <f>IF(BN$13="","",IF($B172="","",IFERROR(AW172*$E172/100,"")))</f>
        <v/>
      </c>
      <c r="BO172" s="163">
        <f>IF(BO$13="","",IF($B172="","",IFERROR(AX172*$E172/100,"")))</f>
        <v/>
      </c>
      <c r="BP172" s="163">
        <f>IF(BP$13="","",IF($B172="","",IFERROR(AY172*$E172/100,"")))</f>
        <v/>
      </c>
      <c r="BQ172" s="163">
        <f>IF(BQ$13="","",IF($B172="","",IFERROR(AZ172*$E172/100,"")))</f>
        <v/>
      </c>
      <c r="BR172" s="163">
        <f>IF(BR$13="","",IF($B172="","",IFERROR(BA172*$E172/100,"")))</f>
        <v/>
      </c>
      <c r="BS172" s="163">
        <f>IF(BS$13="","",IF($B172="","",IFERROR(BB172*$E172/100,"")))</f>
        <v/>
      </c>
      <c r="BT172" s="163">
        <f>IF(BT$13="","",IF($B172="","",IFERROR(BC172*$E172/100,"")))</f>
        <v/>
      </c>
      <c r="BU172" s="163">
        <f>IF(BU$13="","",IF($B172="","",IFERROR(BD172*$E172/100,"")))</f>
        <v/>
      </c>
      <c r="BV172" s="163">
        <f>IF(BV$13="","",IF($B172="","",IFERROR(BE172*$E172/100,"")))</f>
        <v/>
      </c>
      <c r="BW172" s="163">
        <f>IF(BW$13="","",IF($B172="","",IFERROR(BF172*$E172/100,"")))</f>
        <v/>
      </c>
    </row>
    <row r="173">
      <c r="B173" s="126">
        <f>IF('AS51'!$C$163="","",'AS51'!$C$163)</f>
        <v/>
      </c>
      <c r="C173" s="74">
        <f>IF('AS51'!$B$163="","",'AS51'!$B$163)</f>
        <v/>
      </c>
      <c r="D173" s="75">
        <f>IFERROR('AS51'!$Q$163,1)</f>
        <v/>
      </c>
      <c r="E173" s="76">
        <f>IF($B173="","",IF(ISNUMBER('AS51'!$I$163),'AS51'!$I$163,'Index Summary'!$C$7))</f>
        <v/>
      </c>
      <c r="F173" s="77">
        <f>IF(F$13="","",IF($B173="","",IFERROR($C173*$D173*IF((Override!$C$4="ON")*(COUNTIFS(Override!$B$11:$B$40,$B173,Override!$D$11:$D$40,1,Override!$E$11:$E$40,"&gt;=0")-COUNTIFS(Override!$B$11:$B$40,$B173,Override!$D$11:$D$40,1,Override!$E$11:$E$40,"&gt;=0",Override!$C$11:$C$40,"MXAU"))&gt;0,SUMIFS(Override!$E$11:$E$40,Override!$B$11:$B$40,$B173,Override!$D$11:$D$40,1)-SUMIFS(Override!$E$11:$E$40,Override!$B$11:$B$40,$B173,Override!$D$11:$D$40,1,Override!$C$11:$C$40,"MXAU"),Override!$C$208)/'AS51'!$B$3,"")))</f>
        <v/>
      </c>
      <c r="G173" s="77">
        <f>IF(G$13="","",IF($B173="","",IFERROR($C173*$D173*IF((Override!$C$4="ON")*(COUNTIFS(Override!$B$11:$B$40,$B173,Override!$D$11:$D$40,2,Override!$E$11:$E$40,"&gt;=0")-COUNTIFS(Override!$B$11:$B$40,$B173,Override!$D$11:$D$40,2,Override!$E$11:$E$40,"&gt;=0",Override!$C$11:$C$40,"MXAU"))&gt;0,SUMIFS(Override!$E$11:$E$40,Override!$B$11:$B$40,$B173,Override!$D$11:$D$40,2)-SUMIFS(Override!$E$11:$E$40,Override!$B$11:$B$40,$B173,Override!$D$11:$D$40,2,Override!$C$11:$C$40,"MXAU"),Override!$D$208)/'AS51'!$B$3,"")))</f>
        <v/>
      </c>
      <c r="H173" s="77">
        <f>IF(H$13="","",IF($B173="","",IFERROR($C173*$D173*IF((Override!$C$4="ON")*(COUNTIFS(Override!$B$11:$B$40,$B173,Override!$D$11:$D$40,3,Override!$E$11:$E$40,"&gt;=0")-COUNTIFS(Override!$B$11:$B$40,$B173,Override!$D$11:$D$40,3,Override!$E$11:$E$40,"&gt;=0",Override!$C$11:$C$40,"MXAU"))&gt;0,SUMIFS(Override!$E$11:$E$40,Override!$B$11:$B$40,$B173,Override!$D$11:$D$40,3)-SUMIFS(Override!$E$11:$E$40,Override!$B$11:$B$40,$B173,Override!$D$11:$D$40,3,Override!$C$11:$C$40,"MXAU"),Override!$E$208)/'AS51'!$B$3,"")))</f>
        <v/>
      </c>
      <c r="I173" s="77">
        <f>IF(I$13="","",IF($B173="","",IFERROR($C173*$D173*IF((Override!$C$4="ON")*(COUNTIFS(Override!$B$11:$B$40,$B173,Override!$D$11:$D$40,4,Override!$E$11:$E$40,"&gt;=0")-COUNTIFS(Override!$B$11:$B$40,$B173,Override!$D$11:$D$40,4,Override!$E$11:$E$40,"&gt;=0",Override!$C$11:$C$40,"MXAU"))&gt;0,SUMIFS(Override!$E$11:$E$40,Override!$B$11:$B$40,$B173,Override!$D$11:$D$40,4)-SUMIFS(Override!$E$11:$E$40,Override!$B$11:$B$40,$B173,Override!$D$11:$D$40,4,Override!$C$11:$C$40,"MXAU"),Override!$F$208)/'AS51'!$B$3,"")))</f>
        <v/>
      </c>
      <c r="J173" s="77">
        <f>IF(J$13="","",IF($B173="","",IFERROR($C173*$D173*IF((Override!$C$4="ON")*(COUNTIFS(Override!$B$11:$B$40,$B173,Override!$D$11:$D$40,5,Override!$E$11:$E$40,"&gt;=0")-COUNTIFS(Override!$B$11:$B$40,$B173,Override!$D$11:$D$40,5,Override!$E$11:$E$40,"&gt;=0",Override!$C$11:$C$40,"MXAU"))&gt;0,SUMIFS(Override!$E$11:$E$40,Override!$B$11:$B$40,$B173,Override!$D$11:$D$40,5)-SUMIFS(Override!$E$11:$E$40,Override!$B$11:$B$40,$B173,Override!$D$11:$D$40,5,Override!$C$11:$C$40,"MXAU"),Override!$G$208)/'AS51'!$B$3,"")))</f>
        <v/>
      </c>
      <c r="K173" s="77">
        <f>IF(K$13="","",IF($B173="","",IFERROR($C173*$D173*IF((Override!$C$4="ON")*(COUNTIFS(Override!$B$11:$B$40,$B173,Override!$D$11:$D$40,6,Override!$E$11:$E$40,"&gt;=0")-COUNTIFS(Override!$B$11:$B$40,$B173,Override!$D$11:$D$40,6,Override!$E$11:$E$40,"&gt;=0",Override!$C$11:$C$40,"MXAU"))&gt;0,SUMIFS(Override!$E$11:$E$40,Override!$B$11:$B$40,$B173,Override!$D$11:$D$40,6)-SUMIFS(Override!$E$11:$E$40,Override!$B$11:$B$40,$B173,Override!$D$11:$D$40,6,Override!$C$11:$C$40,"MXAU"),Override!$H$208)/'AS51'!$B$3,"")))</f>
        <v/>
      </c>
      <c r="L173" s="77">
        <f>IF(L$13="","",IF($B173="","",IFERROR($C173*$D173*IF((Override!$C$4="ON")*(COUNTIFS(Override!$B$11:$B$40,$B173,Override!$D$11:$D$40,7,Override!$E$11:$E$40,"&gt;=0")-COUNTIFS(Override!$B$11:$B$40,$B173,Override!$D$11:$D$40,7,Override!$E$11:$E$40,"&gt;=0",Override!$C$11:$C$40,"MXAU"))&gt;0,SUMIFS(Override!$E$11:$E$40,Override!$B$11:$B$40,$B173,Override!$D$11:$D$40,7)-SUMIFS(Override!$E$11:$E$40,Override!$B$11:$B$40,$B173,Override!$D$11:$D$40,7,Override!$C$11:$C$40,"MXAU"),Override!$I$208)/'AS51'!$B$3,"")))</f>
        <v/>
      </c>
      <c r="M173" s="77">
        <f>IF(M$13="","",IF($B173="","",IFERROR($C173*$D173*IF((Override!$C$4="ON")*(COUNTIFS(Override!$B$11:$B$40,$B173,Override!$D$11:$D$40,8,Override!$E$11:$E$40,"&gt;=0")-COUNTIFS(Override!$B$11:$B$40,$B173,Override!$D$11:$D$40,8,Override!$E$11:$E$40,"&gt;=0",Override!$C$11:$C$40,"MXAU"))&gt;0,SUMIFS(Override!$E$11:$E$40,Override!$B$11:$B$40,$B173,Override!$D$11:$D$40,8)-SUMIFS(Override!$E$11:$E$40,Override!$B$11:$B$40,$B173,Override!$D$11:$D$40,8,Override!$C$11:$C$40,"MXAU"),Override!$J$208)/'AS51'!$B$3,"")))</f>
        <v/>
      </c>
      <c r="N173" s="77">
        <f>IF(N$13="","",IF($B173="","",IFERROR($C173*$D173*IF((Override!$C$4="ON")*(COUNTIFS(Override!$B$11:$B$40,$B173,Override!$D$11:$D$40,9,Override!$E$11:$E$40,"&gt;=0")-COUNTIFS(Override!$B$11:$B$40,$B173,Override!$D$11:$D$40,9,Override!$E$11:$E$40,"&gt;=0",Override!$C$11:$C$40,"MXAU"))&gt;0,SUMIFS(Override!$E$11:$E$40,Override!$B$11:$B$40,$B173,Override!$D$11:$D$40,9)-SUMIFS(Override!$E$11:$E$40,Override!$B$11:$B$40,$B173,Override!$D$11:$D$40,9,Override!$C$11:$C$40,"MXAU"),Override!$K$208)/'AS51'!$B$3,"")))</f>
        <v/>
      </c>
      <c r="O173" s="77">
        <f>IF(O$13="","",IF($B173="","",IFERROR($C173*$D173*IF((Override!$C$4="ON")*(COUNTIFS(Override!$B$11:$B$40,$B173,Override!$D$11:$D$40,10,Override!$E$11:$E$40,"&gt;=0")-COUNTIFS(Override!$B$11:$B$40,$B173,Override!$D$11:$D$40,10,Override!$E$11:$E$40,"&gt;=0",Override!$C$11:$C$40,"MXAU"))&gt;0,SUMIFS(Override!$E$11:$E$40,Override!$B$11:$B$40,$B173,Override!$D$11:$D$40,10)-SUMIFS(Override!$E$11:$E$40,Override!$B$11:$B$40,$B173,Override!$D$11:$D$40,10,Override!$C$11:$C$40,"MXAU"),Override!$L$208)/'AS51'!$B$3,"")))</f>
        <v/>
      </c>
      <c r="P173" s="77">
        <f>IF(P$13="","",IF($B173="","",IFERROR($C173*$D173*IF((Override!$C$4="ON")*(COUNTIFS(Override!$B$11:$B$40,$B173,Override!$D$11:$D$40,11,Override!$E$11:$E$40,"&gt;=0")-COUNTIFS(Override!$B$11:$B$40,$B173,Override!$D$11:$D$40,11,Override!$E$11:$E$40,"&gt;=0",Override!$C$11:$C$40,"MXAU"))&gt;0,SUMIFS(Override!$E$11:$E$40,Override!$B$11:$B$40,$B173,Override!$D$11:$D$40,11)-SUMIFS(Override!$E$11:$E$40,Override!$B$11:$B$40,$B173,Override!$D$11:$D$40,11,Override!$C$11:$C$40,"MXAU"),Override!$M$208)/'AS51'!$B$3,"")))</f>
        <v/>
      </c>
      <c r="Q173" s="77">
        <f>IF(Q$13="","",IF($B173="","",IFERROR($C173*$D173*IF((Override!$C$4="ON")*(COUNTIFS(Override!$B$11:$B$40,$B173,Override!$D$11:$D$40,12,Override!$E$11:$E$40,"&gt;=0")-COUNTIFS(Override!$B$11:$B$40,$B173,Override!$D$11:$D$40,12,Override!$E$11:$E$40,"&gt;=0",Override!$C$11:$C$40,"MXAU"))&gt;0,SUMIFS(Override!$E$11:$E$40,Override!$B$11:$B$40,$B173,Override!$D$11:$D$40,12)-SUMIFS(Override!$E$11:$E$40,Override!$B$11:$B$40,$B173,Override!$D$11:$D$40,12,Override!$C$11:$C$40,"MXAU"),Override!$N$208)/'AS51'!$B$3,"")))</f>
        <v/>
      </c>
      <c r="R173" s="77">
        <f>IF(R$13="","",IF($B173="","",IFERROR($C173*$D173*IF((Override!$C$4="ON")*(COUNTIFS(Override!$B$11:$B$40,$B173,Override!$D$11:$D$40,13,Override!$E$11:$E$40,"&gt;=0")-COUNTIFS(Override!$B$11:$B$40,$B173,Override!$D$11:$D$40,13,Override!$E$11:$E$40,"&gt;=0",Override!$C$11:$C$40,"MXAU"))&gt;0,SUMIFS(Override!$E$11:$E$40,Override!$B$11:$B$40,$B173,Override!$D$11:$D$40,13)-SUMIFS(Override!$E$11:$E$40,Override!$B$11:$B$40,$B173,Override!$D$11:$D$40,13,Override!$C$11:$C$40,"MXAU"),Override!$O$208)/'AS51'!$B$3,"")))</f>
        <v/>
      </c>
      <c r="S173" s="77">
        <f>IF(S$13="","",IF($B173="","",IFERROR($C173*$D173*IF((Override!$C$4="ON")*(COUNTIFS(Override!$B$11:$B$40,$B173,Override!$D$11:$D$40,14,Override!$E$11:$E$40,"&gt;=0")-COUNTIFS(Override!$B$11:$B$40,$B173,Override!$D$11:$D$40,14,Override!$E$11:$E$40,"&gt;=0",Override!$C$11:$C$40,"MXAU"))&gt;0,SUMIFS(Override!$E$11:$E$40,Override!$B$11:$B$40,$B173,Override!$D$11:$D$40,14)-SUMIFS(Override!$E$11:$E$40,Override!$B$11:$B$40,$B173,Override!$D$11:$D$40,14,Override!$C$11:$C$40,"MXAU"),Override!$P$208)/'AS51'!$B$3,"")))</f>
        <v/>
      </c>
      <c r="T173" s="77">
        <f>IF(T$13="","",IF($B173="","",IFERROR($C173*$D173*IF((Override!$C$4="ON")*(COUNTIFS(Override!$B$11:$B$40,$B173,Override!$D$11:$D$40,15,Override!$E$11:$E$40,"&gt;=0")-COUNTIFS(Override!$B$11:$B$40,$B173,Override!$D$11:$D$40,15,Override!$E$11:$E$40,"&gt;=0",Override!$C$11:$C$40,"MXAU"))&gt;0,SUMIFS(Override!$E$11:$E$40,Override!$B$11:$B$40,$B173,Override!$D$11:$D$40,15)-SUMIFS(Override!$E$11:$E$40,Override!$B$11:$B$40,$B173,Override!$D$11:$D$40,15,Override!$C$11:$C$40,"MXAU"),Override!$Q$208)/'AS51'!$B$3,"")))</f>
        <v/>
      </c>
      <c r="U173" s="77">
        <f>IF(U$13="","",IF($B173="","",IFERROR($C173*$D173*IF((Override!$C$4="ON")*(COUNTIFS(Override!$B$11:$B$40,$B173,Override!$D$11:$D$40,16,Override!$E$11:$E$40,"&gt;=0")-COUNTIFS(Override!$B$11:$B$40,$B173,Override!$D$11:$D$40,16,Override!$E$11:$E$40,"&gt;=0",Override!$C$11:$C$40,"MXAU"))&gt;0,SUMIFS(Override!$E$11:$E$40,Override!$B$11:$B$40,$B173,Override!$D$11:$D$40,16)-SUMIFS(Override!$E$11:$E$40,Override!$B$11:$B$40,$B173,Override!$D$11:$D$40,16,Override!$C$11:$C$40,"MXAU"),Override!$R$208)/'AS51'!$B$3,"")))</f>
        <v/>
      </c>
      <c r="W173" s="77">
        <f>IF(W$13="","",IF($B173="","",IFERROR(F173*$E173/100,"")))</f>
        <v/>
      </c>
      <c r="X173" s="77">
        <f>IF(X$13="","",IF($B173="","",IFERROR(G173*$E173/100,"")))</f>
        <v/>
      </c>
      <c r="Y173" s="77">
        <f>IF(Y$13="","",IF($B173="","",IFERROR(H173*$E173/100,"")))</f>
        <v/>
      </c>
      <c r="Z173" s="77">
        <f>IF(Z$13="","",IF($B173="","",IFERROR(I173*$E173/100,"")))</f>
        <v/>
      </c>
      <c r="AA173" s="77">
        <f>IF(AA$13="","",IF($B173="","",IFERROR(J173*$E173/100,"")))</f>
        <v/>
      </c>
      <c r="AB173" s="77">
        <f>IF(AB$13="","",IF($B173="","",IFERROR(K173*$E173/100,"")))</f>
        <v/>
      </c>
      <c r="AC173" s="77">
        <f>IF(AC$13="","",IF($B173="","",IFERROR(L173*$E173/100,"")))</f>
        <v/>
      </c>
      <c r="AD173" s="77">
        <f>IF(AD$13="","",IF($B173="","",IFERROR(M173*$E173/100,"")))</f>
        <v/>
      </c>
      <c r="AE173" s="77">
        <f>IF(AE$13="","",IF($B173="","",IFERROR(N173*$E173/100,"")))</f>
        <v/>
      </c>
      <c r="AF173" s="77">
        <f>IF(AF$13="","",IF($B173="","",IFERROR(O173*$E173/100,"")))</f>
        <v/>
      </c>
      <c r="AG173" s="77">
        <f>IF(AG$13="","",IF($B173="","",IFERROR(P173*$E173/100,"")))</f>
        <v/>
      </c>
      <c r="AH173" s="77">
        <f>IF(AH$13="","",IF($B173="","",IFERROR(Q173*$E173/100,"")))</f>
        <v/>
      </c>
      <c r="AI173" s="77">
        <f>IF(AI$13="","",IF($B173="","",IFERROR(R173*$E173/100,"")))</f>
        <v/>
      </c>
      <c r="AJ173" s="77">
        <f>IF(AJ$13="","",IF($B173="","",IFERROR(S173*$E173/100,"")))</f>
        <v/>
      </c>
      <c r="AK173" s="77">
        <f>IF(AK$13="","",IF($B173="","",IFERROR(T173*$E173/100,"")))</f>
        <v/>
      </c>
      <c r="AL173" s="77">
        <f>IF(AL$13="","",IF($B173="","",IFERROR(U173*$E173/100,"")))</f>
        <v/>
      </c>
      <c r="AN173" s="77">
        <f>IF($B173="","",SUMIF($F$13:$U$13,"&lt;="&amp;Sector!$D$51,$F173:$U173))</f>
        <v/>
      </c>
      <c r="AO173" s="77">
        <f>IF($B173="","",SUMIF($W$13:$AL$13,"&lt;="&amp;Sector!$D$51,$W173:$AL173))</f>
        <v/>
      </c>
      <c r="AQ173" s="163">
        <f>IF(AQ$13="","",IF($B173="","",IFERROR($C173*$D173*SUMPRODUCT(('Dvd Calendar'!$E$1735:$CZ$1735&gt;AQ$12)*('Dvd Calendar'!$E$1735:$CZ$1735&lt;=AQ$13)*'Dvd Calendar'!$E$1738:$CZ$1738*(('Dvd Calendar'!$E$1740:$CZ$1740='Field Check'!$C$56)*('Field Check'!$C$56&lt;&gt;"")+('Dvd Calendar'!$E$1740:$CZ$1740='Field Check'!$C$57)*('Field Check'!$C$57&lt;&gt;"")))/'AS51'!$B$3,"")))</f>
        <v/>
      </c>
      <c r="AR173" s="163">
        <f>IF(AR$13="","",IF($B173="","",IFERROR($C173*$D173*SUMPRODUCT(('Dvd Calendar'!$E$1735:$CZ$1735&gt;AR$12)*('Dvd Calendar'!$E$1735:$CZ$1735&lt;=AR$13)*'Dvd Calendar'!$E$1738:$CZ$1738*(('Dvd Calendar'!$E$1740:$CZ$1740='Field Check'!$C$56)*('Field Check'!$C$56&lt;&gt;"")+('Dvd Calendar'!$E$1740:$CZ$1740='Field Check'!$C$57)*('Field Check'!$C$57&lt;&gt;"")))/'AS51'!$B$3,"")))</f>
        <v/>
      </c>
      <c r="AS173" s="163">
        <f>IF(AS$13="","",IF($B173="","",IFERROR($C173*$D173*SUMPRODUCT(('Dvd Calendar'!$E$1735:$CZ$1735&gt;AS$12)*('Dvd Calendar'!$E$1735:$CZ$1735&lt;=AS$13)*'Dvd Calendar'!$E$1738:$CZ$1738*(('Dvd Calendar'!$E$1740:$CZ$1740='Field Check'!$C$56)*('Field Check'!$C$56&lt;&gt;"")+('Dvd Calendar'!$E$1740:$CZ$1740='Field Check'!$C$57)*('Field Check'!$C$57&lt;&gt;"")))/'AS51'!$B$3,"")))</f>
        <v/>
      </c>
      <c r="AT173" s="163">
        <f>IF(AT$13="","",IF($B173="","",IFERROR($C173*$D173*SUMPRODUCT(('Dvd Calendar'!$E$1735:$CZ$1735&gt;AT$12)*('Dvd Calendar'!$E$1735:$CZ$1735&lt;=AT$13)*'Dvd Calendar'!$E$1738:$CZ$1738*(('Dvd Calendar'!$E$1740:$CZ$1740='Field Check'!$C$56)*('Field Check'!$C$56&lt;&gt;"")+('Dvd Calendar'!$E$1740:$CZ$1740='Field Check'!$C$57)*('Field Check'!$C$57&lt;&gt;"")))/'AS51'!$B$3,"")))</f>
        <v/>
      </c>
      <c r="AU173" s="163">
        <f>IF(AU$13="","",IF($B173="","",IFERROR($C173*$D173*SUMPRODUCT(('Dvd Calendar'!$E$1735:$CZ$1735&gt;AU$12)*('Dvd Calendar'!$E$1735:$CZ$1735&lt;=AU$13)*'Dvd Calendar'!$E$1738:$CZ$1738*(('Dvd Calendar'!$E$1740:$CZ$1740='Field Check'!$C$56)*('Field Check'!$C$56&lt;&gt;"")+('Dvd Calendar'!$E$1740:$CZ$1740='Field Check'!$C$57)*('Field Check'!$C$57&lt;&gt;"")))/'AS51'!$B$3,"")))</f>
        <v/>
      </c>
      <c r="AV173" s="163">
        <f>IF(AV$13="","",IF($B173="","",IFERROR($C173*$D173*SUMPRODUCT(('Dvd Calendar'!$E$1735:$CZ$1735&gt;AV$12)*('Dvd Calendar'!$E$1735:$CZ$1735&lt;=AV$13)*'Dvd Calendar'!$E$1738:$CZ$1738*(('Dvd Calendar'!$E$1740:$CZ$1740='Field Check'!$C$56)*('Field Check'!$C$56&lt;&gt;"")+('Dvd Calendar'!$E$1740:$CZ$1740='Field Check'!$C$57)*('Field Check'!$C$57&lt;&gt;"")))/'AS51'!$B$3,"")))</f>
        <v/>
      </c>
      <c r="AW173" s="163">
        <f>IF(AW$13="","",IF($B173="","",IFERROR($C173*$D173*SUMPRODUCT(('Dvd Calendar'!$E$1735:$CZ$1735&gt;AW$12)*('Dvd Calendar'!$E$1735:$CZ$1735&lt;=AW$13)*'Dvd Calendar'!$E$1738:$CZ$1738*(('Dvd Calendar'!$E$1740:$CZ$1740='Field Check'!$C$56)*('Field Check'!$C$56&lt;&gt;"")+('Dvd Calendar'!$E$1740:$CZ$1740='Field Check'!$C$57)*('Field Check'!$C$57&lt;&gt;"")))/'AS51'!$B$3,"")))</f>
        <v/>
      </c>
      <c r="AX173" s="163">
        <f>IF(AX$13="","",IF($B173="","",IFERROR($C173*$D173*SUMPRODUCT(('Dvd Calendar'!$E$1735:$CZ$1735&gt;AX$12)*('Dvd Calendar'!$E$1735:$CZ$1735&lt;=AX$13)*'Dvd Calendar'!$E$1738:$CZ$1738*(('Dvd Calendar'!$E$1740:$CZ$1740='Field Check'!$C$56)*('Field Check'!$C$56&lt;&gt;"")+('Dvd Calendar'!$E$1740:$CZ$1740='Field Check'!$C$57)*('Field Check'!$C$57&lt;&gt;"")))/'AS51'!$B$3,"")))</f>
        <v/>
      </c>
      <c r="AY173" s="163">
        <f>IF(AY$13="","",IF($B173="","",IFERROR($C173*$D173*SUMPRODUCT(('Dvd Calendar'!$E$1735:$CZ$1735&gt;AY$12)*('Dvd Calendar'!$E$1735:$CZ$1735&lt;=AY$13)*'Dvd Calendar'!$E$1738:$CZ$1738*(('Dvd Calendar'!$E$1740:$CZ$1740='Field Check'!$C$56)*('Field Check'!$C$56&lt;&gt;"")+('Dvd Calendar'!$E$1740:$CZ$1740='Field Check'!$C$57)*('Field Check'!$C$57&lt;&gt;"")))/'AS51'!$B$3,"")))</f>
        <v/>
      </c>
      <c r="AZ173" s="163">
        <f>IF(AZ$13="","",IF($B173="","",IFERROR($C173*$D173*SUMPRODUCT(('Dvd Calendar'!$E$1735:$CZ$1735&gt;AZ$12)*('Dvd Calendar'!$E$1735:$CZ$1735&lt;=AZ$13)*'Dvd Calendar'!$E$1738:$CZ$1738*(('Dvd Calendar'!$E$1740:$CZ$1740='Field Check'!$C$56)*('Field Check'!$C$56&lt;&gt;"")+('Dvd Calendar'!$E$1740:$CZ$1740='Field Check'!$C$57)*('Field Check'!$C$57&lt;&gt;"")))/'AS51'!$B$3,"")))</f>
        <v/>
      </c>
      <c r="BA173" s="163">
        <f>IF(BA$13="","",IF($B173="","",IFERROR($C173*$D173*SUMPRODUCT(('Dvd Calendar'!$E$1735:$CZ$1735&gt;BA$12)*('Dvd Calendar'!$E$1735:$CZ$1735&lt;=BA$13)*'Dvd Calendar'!$E$1738:$CZ$1738*(('Dvd Calendar'!$E$1740:$CZ$1740='Field Check'!$C$56)*('Field Check'!$C$56&lt;&gt;"")+('Dvd Calendar'!$E$1740:$CZ$1740='Field Check'!$C$57)*('Field Check'!$C$57&lt;&gt;"")))/'AS51'!$B$3,"")))</f>
        <v/>
      </c>
      <c r="BB173" s="163">
        <f>IF(BB$13="","",IF($B173="","",IFERROR($C173*$D173*SUMPRODUCT(('Dvd Calendar'!$E$1735:$CZ$1735&gt;BB$12)*('Dvd Calendar'!$E$1735:$CZ$1735&lt;=BB$13)*'Dvd Calendar'!$E$1738:$CZ$1738*(('Dvd Calendar'!$E$1740:$CZ$1740='Field Check'!$C$56)*('Field Check'!$C$56&lt;&gt;"")+('Dvd Calendar'!$E$1740:$CZ$1740='Field Check'!$C$57)*('Field Check'!$C$57&lt;&gt;"")))/'AS51'!$B$3,"")))</f>
        <v/>
      </c>
      <c r="BC173" s="163">
        <f>IF(BC$13="","",IF($B173="","",IFERROR($C173*$D173*SUMPRODUCT(('Dvd Calendar'!$E$1735:$CZ$1735&gt;BC$12)*('Dvd Calendar'!$E$1735:$CZ$1735&lt;=BC$13)*'Dvd Calendar'!$E$1738:$CZ$1738*(('Dvd Calendar'!$E$1740:$CZ$1740='Field Check'!$C$56)*('Field Check'!$C$56&lt;&gt;"")+('Dvd Calendar'!$E$1740:$CZ$1740='Field Check'!$C$57)*('Field Check'!$C$57&lt;&gt;"")))/'AS51'!$B$3,"")))</f>
        <v/>
      </c>
      <c r="BD173" s="163">
        <f>IF(BD$13="","",IF($B173="","",IFERROR($C173*$D173*SUMPRODUCT(('Dvd Calendar'!$E$1735:$CZ$1735&gt;BD$12)*('Dvd Calendar'!$E$1735:$CZ$1735&lt;=BD$13)*'Dvd Calendar'!$E$1738:$CZ$1738*(('Dvd Calendar'!$E$1740:$CZ$1740='Field Check'!$C$56)*('Field Check'!$C$56&lt;&gt;"")+('Dvd Calendar'!$E$1740:$CZ$1740='Field Check'!$C$57)*('Field Check'!$C$57&lt;&gt;"")))/'AS51'!$B$3,"")))</f>
        <v/>
      </c>
      <c r="BE173" s="163">
        <f>IF(BE$13="","",IF($B173="","",IFERROR($C173*$D173*SUMPRODUCT(('Dvd Calendar'!$E$1735:$CZ$1735&gt;BE$12)*('Dvd Calendar'!$E$1735:$CZ$1735&lt;=BE$13)*'Dvd Calendar'!$E$1738:$CZ$1738*(('Dvd Calendar'!$E$1740:$CZ$1740='Field Check'!$C$56)*('Field Check'!$C$56&lt;&gt;"")+('Dvd Calendar'!$E$1740:$CZ$1740='Field Check'!$C$57)*('Field Check'!$C$57&lt;&gt;"")))/'AS51'!$B$3,"")))</f>
        <v/>
      </c>
      <c r="BF173" s="163">
        <f>IF(BF$13="","",IF($B173="","",IFERROR($C173*$D173*SUMPRODUCT(('Dvd Calendar'!$E$1735:$CZ$1735&gt;BF$12)*('Dvd Calendar'!$E$1735:$CZ$1735&lt;=BF$13)*'Dvd Calendar'!$E$1738:$CZ$1738*(('Dvd Calendar'!$E$1740:$CZ$1740='Field Check'!$C$56)*('Field Check'!$C$56&lt;&gt;"")+('Dvd Calendar'!$E$1740:$CZ$1740='Field Check'!$C$57)*('Field Check'!$C$57&lt;&gt;"")))/'AS51'!$B$3,"")))</f>
        <v/>
      </c>
      <c r="BH173" s="163">
        <f>IF(BH$13="","",IF($B173="","",IFERROR(AQ173*$E173/100,"")))</f>
        <v/>
      </c>
      <c r="BI173" s="163">
        <f>IF(BI$13="","",IF($B173="","",IFERROR(AR173*$E173/100,"")))</f>
        <v/>
      </c>
      <c r="BJ173" s="163">
        <f>IF(BJ$13="","",IF($B173="","",IFERROR(AS173*$E173/100,"")))</f>
        <v/>
      </c>
      <c r="BK173" s="163">
        <f>IF(BK$13="","",IF($B173="","",IFERROR(AT173*$E173/100,"")))</f>
        <v/>
      </c>
      <c r="BL173" s="163">
        <f>IF(BL$13="","",IF($B173="","",IFERROR(AU173*$E173/100,"")))</f>
        <v/>
      </c>
      <c r="BM173" s="163">
        <f>IF(BM$13="","",IF($B173="","",IFERROR(AV173*$E173/100,"")))</f>
        <v/>
      </c>
      <c r="BN173" s="163">
        <f>IF(BN$13="","",IF($B173="","",IFERROR(AW173*$E173/100,"")))</f>
        <v/>
      </c>
      <c r="BO173" s="163">
        <f>IF(BO$13="","",IF($B173="","",IFERROR(AX173*$E173/100,"")))</f>
        <v/>
      </c>
      <c r="BP173" s="163">
        <f>IF(BP$13="","",IF($B173="","",IFERROR(AY173*$E173/100,"")))</f>
        <v/>
      </c>
      <c r="BQ173" s="163">
        <f>IF(BQ$13="","",IF($B173="","",IFERROR(AZ173*$E173/100,"")))</f>
        <v/>
      </c>
      <c r="BR173" s="163">
        <f>IF(BR$13="","",IF($B173="","",IFERROR(BA173*$E173/100,"")))</f>
        <v/>
      </c>
      <c r="BS173" s="163">
        <f>IF(BS$13="","",IF($B173="","",IFERROR(BB173*$E173/100,"")))</f>
        <v/>
      </c>
      <c r="BT173" s="163">
        <f>IF(BT$13="","",IF($B173="","",IFERROR(BC173*$E173/100,"")))</f>
        <v/>
      </c>
      <c r="BU173" s="163">
        <f>IF(BU$13="","",IF($B173="","",IFERROR(BD173*$E173/100,"")))</f>
        <v/>
      </c>
      <c r="BV173" s="163">
        <f>IF(BV$13="","",IF($B173="","",IFERROR(BE173*$E173/100,"")))</f>
        <v/>
      </c>
      <c r="BW173" s="163">
        <f>IF(BW$13="","",IF($B173="","",IFERROR(BF173*$E173/100,"")))</f>
        <v/>
      </c>
    </row>
    <row r="174">
      <c r="B174" s="126">
        <f>IF('AS51'!$C$164="","",'AS51'!$C$164)</f>
        <v/>
      </c>
      <c r="C174" s="74">
        <f>IF('AS51'!$B$164="","",'AS51'!$B$164)</f>
        <v/>
      </c>
      <c r="D174" s="75">
        <f>IFERROR('AS51'!$Q$164,1)</f>
        <v/>
      </c>
      <c r="E174" s="76">
        <f>IF($B174="","",IF(ISNUMBER('AS51'!$I$164),'AS51'!$I$164,'Index Summary'!$C$7))</f>
        <v/>
      </c>
      <c r="F174" s="77">
        <f>IF(F$13="","",IF($B174="","",IFERROR($C174*$D174*IF((Override!$C$4="ON")*(COUNTIFS(Override!$B$11:$B$40,$B174,Override!$D$11:$D$40,1,Override!$E$11:$E$40,"&gt;=0")-COUNTIFS(Override!$B$11:$B$40,$B174,Override!$D$11:$D$40,1,Override!$E$11:$E$40,"&gt;=0",Override!$C$11:$C$40,"MXAU"))&gt;0,SUMIFS(Override!$E$11:$E$40,Override!$B$11:$B$40,$B174,Override!$D$11:$D$40,1)-SUMIFS(Override!$E$11:$E$40,Override!$B$11:$B$40,$B174,Override!$D$11:$D$40,1,Override!$C$11:$C$40,"MXAU"),Override!$C$209)/'AS51'!$B$3,"")))</f>
        <v/>
      </c>
      <c r="G174" s="77">
        <f>IF(G$13="","",IF($B174="","",IFERROR($C174*$D174*IF((Override!$C$4="ON")*(COUNTIFS(Override!$B$11:$B$40,$B174,Override!$D$11:$D$40,2,Override!$E$11:$E$40,"&gt;=0")-COUNTIFS(Override!$B$11:$B$40,$B174,Override!$D$11:$D$40,2,Override!$E$11:$E$40,"&gt;=0",Override!$C$11:$C$40,"MXAU"))&gt;0,SUMIFS(Override!$E$11:$E$40,Override!$B$11:$B$40,$B174,Override!$D$11:$D$40,2)-SUMIFS(Override!$E$11:$E$40,Override!$B$11:$B$40,$B174,Override!$D$11:$D$40,2,Override!$C$11:$C$40,"MXAU"),Override!$D$209)/'AS51'!$B$3,"")))</f>
        <v/>
      </c>
      <c r="H174" s="77">
        <f>IF(H$13="","",IF($B174="","",IFERROR($C174*$D174*IF((Override!$C$4="ON")*(COUNTIFS(Override!$B$11:$B$40,$B174,Override!$D$11:$D$40,3,Override!$E$11:$E$40,"&gt;=0")-COUNTIFS(Override!$B$11:$B$40,$B174,Override!$D$11:$D$40,3,Override!$E$11:$E$40,"&gt;=0",Override!$C$11:$C$40,"MXAU"))&gt;0,SUMIFS(Override!$E$11:$E$40,Override!$B$11:$B$40,$B174,Override!$D$11:$D$40,3)-SUMIFS(Override!$E$11:$E$40,Override!$B$11:$B$40,$B174,Override!$D$11:$D$40,3,Override!$C$11:$C$40,"MXAU"),Override!$E$209)/'AS51'!$B$3,"")))</f>
        <v/>
      </c>
      <c r="I174" s="77">
        <f>IF(I$13="","",IF($B174="","",IFERROR($C174*$D174*IF((Override!$C$4="ON")*(COUNTIFS(Override!$B$11:$B$40,$B174,Override!$D$11:$D$40,4,Override!$E$11:$E$40,"&gt;=0")-COUNTIFS(Override!$B$11:$B$40,$B174,Override!$D$11:$D$40,4,Override!$E$11:$E$40,"&gt;=0",Override!$C$11:$C$40,"MXAU"))&gt;0,SUMIFS(Override!$E$11:$E$40,Override!$B$11:$B$40,$B174,Override!$D$11:$D$40,4)-SUMIFS(Override!$E$11:$E$40,Override!$B$11:$B$40,$B174,Override!$D$11:$D$40,4,Override!$C$11:$C$40,"MXAU"),Override!$F$209)/'AS51'!$B$3,"")))</f>
        <v/>
      </c>
      <c r="J174" s="77">
        <f>IF(J$13="","",IF($B174="","",IFERROR($C174*$D174*IF((Override!$C$4="ON")*(COUNTIFS(Override!$B$11:$B$40,$B174,Override!$D$11:$D$40,5,Override!$E$11:$E$40,"&gt;=0")-COUNTIFS(Override!$B$11:$B$40,$B174,Override!$D$11:$D$40,5,Override!$E$11:$E$40,"&gt;=0",Override!$C$11:$C$40,"MXAU"))&gt;0,SUMIFS(Override!$E$11:$E$40,Override!$B$11:$B$40,$B174,Override!$D$11:$D$40,5)-SUMIFS(Override!$E$11:$E$40,Override!$B$11:$B$40,$B174,Override!$D$11:$D$40,5,Override!$C$11:$C$40,"MXAU"),Override!$G$209)/'AS51'!$B$3,"")))</f>
        <v/>
      </c>
      <c r="K174" s="77">
        <f>IF(K$13="","",IF($B174="","",IFERROR($C174*$D174*IF((Override!$C$4="ON")*(COUNTIFS(Override!$B$11:$B$40,$B174,Override!$D$11:$D$40,6,Override!$E$11:$E$40,"&gt;=0")-COUNTIFS(Override!$B$11:$B$40,$B174,Override!$D$11:$D$40,6,Override!$E$11:$E$40,"&gt;=0",Override!$C$11:$C$40,"MXAU"))&gt;0,SUMIFS(Override!$E$11:$E$40,Override!$B$11:$B$40,$B174,Override!$D$11:$D$40,6)-SUMIFS(Override!$E$11:$E$40,Override!$B$11:$B$40,$B174,Override!$D$11:$D$40,6,Override!$C$11:$C$40,"MXAU"),Override!$H$209)/'AS51'!$B$3,"")))</f>
        <v/>
      </c>
      <c r="L174" s="77">
        <f>IF(L$13="","",IF($B174="","",IFERROR($C174*$D174*IF((Override!$C$4="ON")*(COUNTIFS(Override!$B$11:$B$40,$B174,Override!$D$11:$D$40,7,Override!$E$11:$E$40,"&gt;=0")-COUNTIFS(Override!$B$11:$B$40,$B174,Override!$D$11:$D$40,7,Override!$E$11:$E$40,"&gt;=0",Override!$C$11:$C$40,"MXAU"))&gt;0,SUMIFS(Override!$E$11:$E$40,Override!$B$11:$B$40,$B174,Override!$D$11:$D$40,7)-SUMIFS(Override!$E$11:$E$40,Override!$B$11:$B$40,$B174,Override!$D$11:$D$40,7,Override!$C$11:$C$40,"MXAU"),Override!$I$209)/'AS51'!$B$3,"")))</f>
        <v/>
      </c>
      <c r="M174" s="77">
        <f>IF(M$13="","",IF($B174="","",IFERROR($C174*$D174*IF((Override!$C$4="ON")*(COUNTIFS(Override!$B$11:$B$40,$B174,Override!$D$11:$D$40,8,Override!$E$11:$E$40,"&gt;=0")-COUNTIFS(Override!$B$11:$B$40,$B174,Override!$D$11:$D$40,8,Override!$E$11:$E$40,"&gt;=0",Override!$C$11:$C$40,"MXAU"))&gt;0,SUMIFS(Override!$E$11:$E$40,Override!$B$11:$B$40,$B174,Override!$D$11:$D$40,8)-SUMIFS(Override!$E$11:$E$40,Override!$B$11:$B$40,$B174,Override!$D$11:$D$40,8,Override!$C$11:$C$40,"MXAU"),Override!$J$209)/'AS51'!$B$3,"")))</f>
        <v/>
      </c>
      <c r="N174" s="77">
        <f>IF(N$13="","",IF($B174="","",IFERROR($C174*$D174*IF((Override!$C$4="ON")*(COUNTIFS(Override!$B$11:$B$40,$B174,Override!$D$11:$D$40,9,Override!$E$11:$E$40,"&gt;=0")-COUNTIFS(Override!$B$11:$B$40,$B174,Override!$D$11:$D$40,9,Override!$E$11:$E$40,"&gt;=0",Override!$C$11:$C$40,"MXAU"))&gt;0,SUMIFS(Override!$E$11:$E$40,Override!$B$11:$B$40,$B174,Override!$D$11:$D$40,9)-SUMIFS(Override!$E$11:$E$40,Override!$B$11:$B$40,$B174,Override!$D$11:$D$40,9,Override!$C$11:$C$40,"MXAU"),Override!$K$209)/'AS51'!$B$3,"")))</f>
        <v/>
      </c>
      <c r="O174" s="77">
        <f>IF(O$13="","",IF($B174="","",IFERROR($C174*$D174*IF((Override!$C$4="ON")*(COUNTIFS(Override!$B$11:$B$40,$B174,Override!$D$11:$D$40,10,Override!$E$11:$E$40,"&gt;=0")-COUNTIFS(Override!$B$11:$B$40,$B174,Override!$D$11:$D$40,10,Override!$E$11:$E$40,"&gt;=0",Override!$C$11:$C$40,"MXAU"))&gt;0,SUMIFS(Override!$E$11:$E$40,Override!$B$11:$B$40,$B174,Override!$D$11:$D$40,10)-SUMIFS(Override!$E$11:$E$40,Override!$B$11:$B$40,$B174,Override!$D$11:$D$40,10,Override!$C$11:$C$40,"MXAU"),Override!$L$209)/'AS51'!$B$3,"")))</f>
        <v/>
      </c>
      <c r="P174" s="77">
        <f>IF(P$13="","",IF($B174="","",IFERROR($C174*$D174*IF((Override!$C$4="ON")*(COUNTIFS(Override!$B$11:$B$40,$B174,Override!$D$11:$D$40,11,Override!$E$11:$E$40,"&gt;=0")-COUNTIFS(Override!$B$11:$B$40,$B174,Override!$D$11:$D$40,11,Override!$E$11:$E$40,"&gt;=0",Override!$C$11:$C$40,"MXAU"))&gt;0,SUMIFS(Override!$E$11:$E$40,Override!$B$11:$B$40,$B174,Override!$D$11:$D$40,11)-SUMIFS(Override!$E$11:$E$40,Override!$B$11:$B$40,$B174,Override!$D$11:$D$40,11,Override!$C$11:$C$40,"MXAU"),Override!$M$209)/'AS51'!$B$3,"")))</f>
        <v/>
      </c>
      <c r="Q174" s="77">
        <f>IF(Q$13="","",IF($B174="","",IFERROR($C174*$D174*IF((Override!$C$4="ON")*(COUNTIFS(Override!$B$11:$B$40,$B174,Override!$D$11:$D$40,12,Override!$E$11:$E$40,"&gt;=0")-COUNTIFS(Override!$B$11:$B$40,$B174,Override!$D$11:$D$40,12,Override!$E$11:$E$40,"&gt;=0",Override!$C$11:$C$40,"MXAU"))&gt;0,SUMIFS(Override!$E$11:$E$40,Override!$B$11:$B$40,$B174,Override!$D$11:$D$40,12)-SUMIFS(Override!$E$11:$E$40,Override!$B$11:$B$40,$B174,Override!$D$11:$D$40,12,Override!$C$11:$C$40,"MXAU"),Override!$N$209)/'AS51'!$B$3,"")))</f>
        <v/>
      </c>
      <c r="R174" s="77">
        <f>IF(R$13="","",IF($B174="","",IFERROR($C174*$D174*IF((Override!$C$4="ON")*(COUNTIFS(Override!$B$11:$B$40,$B174,Override!$D$11:$D$40,13,Override!$E$11:$E$40,"&gt;=0")-COUNTIFS(Override!$B$11:$B$40,$B174,Override!$D$11:$D$40,13,Override!$E$11:$E$40,"&gt;=0",Override!$C$11:$C$40,"MXAU"))&gt;0,SUMIFS(Override!$E$11:$E$40,Override!$B$11:$B$40,$B174,Override!$D$11:$D$40,13)-SUMIFS(Override!$E$11:$E$40,Override!$B$11:$B$40,$B174,Override!$D$11:$D$40,13,Override!$C$11:$C$40,"MXAU"),Override!$O$209)/'AS51'!$B$3,"")))</f>
        <v/>
      </c>
      <c r="S174" s="77">
        <f>IF(S$13="","",IF($B174="","",IFERROR($C174*$D174*IF((Override!$C$4="ON")*(COUNTIFS(Override!$B$11:$B$40,$B174,Override!$D$11:$D$40,14,Override!$E$11:$E$40,"&gt;=0")-COUNTIFS(Override!$B$11:$B$40,$B174,Override!$D$11:$D$40,14,Override!$E$11:$E$40,"&gt;=0",Override!$C$11:$C$40,"MXAU"))&gt;0,SUMIFS(Override!$E$11:$E$40,Override!$B$11:$B$40,$B174,Override!$D$11:$D$40,14)-SUMIFS(Override!$E$11:$E$40,Override!$B$11:$B$40,$B174,Override!$D$11:$D$40,14,Override!$C$11:$C$40,"MXAU"),Override!$P$209)/'AS51'!$B$3,"")))</f>
        <v/>
      </c>
      <c r="T174" s="77">
        <f>IF(T$13="","",IF($B174="","",IFERROR($C174*$D174*IF((Override!$C$4="ON")*(COUNTIFS(Override!$B$11:$B$40,$B174,Override!$D$11:$D$40,15,Override!$E$11:$E$40,"&gt;=0")-COUNTIFS(Override!$B$11:$B$40,$B174,Override!$D$11:$D$40,15,Override!$E$11:$E$40,"&gt;=0",Override!$C$11:$C$40,"MXAU"))&gt;0,SUMIFS(Override!$E$11:$E$40,Override!$B$11:$B$40,$B174,Override!$D$11:$D$40,15)-SUMIFS(Override!$E$11:$E$40,Override!$B$11:$B$40,$B174,Override!$D$11:$D$40,15,Override!$C$11:$C$40,"MXAU"),Override!$Q$209)/'AS51'!$B$3,"")))</f>
        <v/>
      </c>
      <c r="U174" s="77">
        <f>IF(U$13="","",IF($B174="","",IFERROR($C174*$D174*IF((Override!$C$4="ON")*(COUNTIFS(Override!$B$11:$B$40,$B174,Override!$D$11:$D$40,16,Override!$E$11:$E$40,"&gt;=0")-COUNTIFS(Override!$B$11:$B$40,$B174,Override!$D$11:$D$40,16,Override!$E$11:$E$40,"&gt;=0",Override!$C$11:$C$40,"MXAU"))&gt;0,SUMIFS(Override!$E$11:$E$40,Override!$B$11:$B$40,$B174,Override!$D$11:$D$40,16)-SUMIFS(Override!$E$11:$E$40,Override!$B$11:$B$40,$B174,Override!$D$11:$D$40,16,Override!$C$11:$C$40,"MXAU"),Override!$R$209)/'AS51'!$B$3,"")))</f>
        <v/>
      </c>
      <c r="W174" s="77">
        <f>IF(W$13="","",IF($B174="","",IFERROR(F174*$E174/100,"")))</f>
        <v/>
      </c>
      <c r="X174" s="77">
        <f>IF(X$13="","",IF($B174="","",IFERROR(G174*$E174/100,"")))</f>
        <v/>
      </c>
      <c r="Y174" s="77">
        <f>IF(Y$13="","",IF($B174="","",IFERROR(H174*$E174/100,"")))</f>
        <v/>
      </c>
      <c r="Z174" s="77">
        <f>IF(Z$13="","",IF($B174="","",IFERROR(I174*$E174/100,"")))</f>
        <v/>
      </c>
      <c r="AA174" s="77">
        <f>IF(AA$13="","",IF($B174="","",IFERROR(J174*$E174/100,"")))</f>
        <v/>
      </c>
      <c r="AB174" s="77">
        <f>IF(AB$13="","",IF($B174="","",IFERROR(K174*$E174/100,"")))</f>
        <v/>
      </c>
      <c r="AC174" s="77">
        <f>IF(AC$13="","",IF($B174="","",IFERROR(L174*$E174/100,"")))</f>
        <v/>
      </c>
      <c r="AD174" s="77">
        <f>IF(AD$13="","",IF($B174="","",IFERROR(M174*$E174/100,"")))</f>
        <v/>
      </c>
      <c r="AE174" s="77">
        <f>IF(AE$13="","",IF($B174="","",IFERROR(N174*$E174/100,"")))</f>
        <v/>
      </c>
      <c r="AF174" s="77">
        <f>IF(AF$13="","",IF($B174="","",IFERROR(O174*$E174/100,"")))</f>
        <v/>
      </c>
      <c r="AG174" s="77">
        <f>IF(AG$13="","",IF($B174="","",IFERROR(P174*$E174/100,"")))</f>
        <v/>
      </c>
      <c r="AH174" s="77">
        <f>IF(AH$13="","",IF($B174="","",IFERROR(Q174*$E174/100,"")))</f>
        <v/>
      </c>
      <c r="AI174" s="77">
        <f>IF(AI$13="","",IF($B174="","",IFERROR(R174*$E174/100,"")))</f>
        <v/>
      </c>
      <c r="AJ174" s="77">
        <f>IF(AJ$13="","",IF($B174="","",IFERROR(S174*$E174/100,"")))</f>
        <v/>
      </c>
      <c r="AK174" s="77">
        <f>IF(AK$13="","",IF($B174="","",IFERROR(T174*$E174/100,"")))</f>
        <v/>
      </c>
      <c r="AL174" s="77">
        <f>IF(AL$13="","",IF($B174="","",IFERROR(U174*$E174/100,"")))</f>
        <v/>
      </c>
      <c r="AN174" s="77">
        <f>IF($B174="","",SUMIF($F$13:$U$13,"&lt;="&amp;Sector!$D$51,$F174:$U174))</f>
        <v/>
      </c>
      <c r="AO174" s="77">
        <f>IF($B174="","",SUMIF($W$13:$AL$13,"&lt;="&amp;Sector!$D$51,$W174:$AL174))</f>
        <v/>
      </c>
      <c r="AQ174" s="163">
        <f>IF(AQ$13="","",IF($B174="","",IFERROR($C174*$D174*SUMPRODUCT(('Dvd Calendar'!$E$1746:$CZ$1746&gt;AQ$12)*('Dvd Calendar'!$E$1746:$CZ$1746&lt;=AQ$13)*'Dvd Calendar'!$E$1749:$CZ$1749*(('Dvd Calendar'!$E$1751:$CZ$1751='Field Check'!$C$56)*('Field Check'!$C$56&lt;&gt;"")+('Dvd Calendar'!$E$1751:$CZ$1751='Field Check'!$C$57)*('Field Check'!$C$57&lt;&gt;"")))/'AS51'!$B$3,"")))</f>
        <v/>
      </c>
      <c r="AR174" s="163">
        <f>IF(AR$13="","",IF($B174="","",IFERROR($C174*$D174*SUMPRODUCT(('Dvd Calendar'!$E$1746:$CZ$1746&gt;AR$12)*('Dvd Calendar'!$E$1746:$CZ$1746&lt;=AR$13)*'Dvd Calendar'!$E$1749:$CZ$1749*(('Dvd Calendar'!$E$1751:$CZ$1751='Field Check'!$C$56)*('Field Check'!$C$56&lt;&gt;"")+('Dvd Calendar'!$E$1751:$CZ$1751='Field Check'!$C$57)*('Field Check'!$C$57&lt;&gt;"")))/'AS51'!$B$3,"")))</f>
        <v/>
      </c>
      <c r="AS174" s="163">
        <f>IF(AS$13="","",IF($B174="","",IFERROR($C174*$D174*SUMPRODUCT(('Dvd Calendar'!$E$1746:$CZ$1746&gt;AS$12)*('Dvd Calendar'!$E$1746:$CZ$1746&lt;=AS$13)*'Dvd Calendar'!$E$1749:$CZ$1749*(('Dvd Calendar'!$E$1751:$CZ$1751='Field Check'!$C$56)*('Field Check'!$C$56&lt;&gt;"")+('Dvd Calendar'!$E$1751:$CZ$1751='Field Check'!$C$57)*('Field Check'!$C$57&lt;&gt;"")))/'AS51'!$B$3,"")))</f>
        <v/>
      </c>
      <c r="AT174" s="163">
        <f>IF(AT$13="","",IF($B174="","",IFERROR($C174*$D174*SUMPRODUCT(('Dvd Calendar'!$E$1746:$CZ$1746&gt;AT$12)*('Dvd Calendar'!$E$1746:$CZ$1746&lt;=AT$13)*'Dvd Calendar'!$E$1749:$CZ$1749*(('Dvd Calendar'!$E$1751:$CZ$1751='Field Check'!$C$56)*('Field Check'!$C$56&lt;&gt;"")+('Dvd Calendar'!$E$1751:$CZ$1751='Field Check'!$C$57)*('Field Check'!$C$57&lt;&gt;"")))/'AS51'!$B$3,"")))</f>
        <v/>
      </c>
      <c r="AU174" s="163">
        <f>IF(AU$13="","",IF($B174="","",IFERROR($C174*$D174*SUMPRODUCT(('Dvd Calendar'!$E$1746:$CZ$1746&gt;AU$12)*('Dvd Calendar'!$E$1746:$CZ$1746&lt;=AU$13)*'Dvd Calendar'!$E$1749:$CZ$1749*(('Dvd Calendar'!$E$1751:$CZ$1751='Field Check'!$C$56)*('Field Check'!$C$56&lt;&gt;"")+('Dvd Calendar'!$E$1751:$CZ$1751='Field Check'!$C$57)*('Field Check'!$C$57&lt;&gt;"")))/'AS51'!$B$3,"")))</f>
        <v/>
      </c>
      <c r="AV174" s="163">
        <f>IF(AV$13="","",IF($B174="","",IFERROR($C174*$D174*SUMPRODUCT(('Dvd Calendar'!$E$1746:$CZ$1746&gt;AV$12)*('Dvd Calendar'!$E$1746:$CZ$1746&lt;=AV$13)*'Dvd Calendar'!$E$1749:$CZ$1749*(('Dvd Calendar'!$E$1751:$CZ$1751='Field Check'!$C$56)*('Field Check'!$C$56&lt;&gt;"")+('Dvd Calendar'!$E$1751:$CZ$1751='Field Check'!$C$57)*('Field Check'!$C$57&lt;&gt;"")))/'AS51'!$B$3,"")))</f>
        <v/>
      </c>
      <c r="AW174" s="163">
        <f>IF(AW$13="","",IF($B174="","",IFERROR($C174*$D174*SUMPRODUCT(('Dvd Calendar'!$E$1746:$CZ$1746&gt;AW$12)*('Dvd Calendar'!$E$1746:$CZ$1746&lt;=AW$13)*'Dvd Calendar'!$E$1749:$CZ$1749*(('Dvd Calendar'!$E$1751:$CZ$1751='Field Check'!$C$56)*('Field Check'!$C$56&lt;&gt;"")+('Dvd Calendar'!$E$1751:$CZ$1751='Field Check'!$C$57)*('Field Check'!$C$57&lt;&gt;"")))/'AS51'!$B$3,"")))</f>
        <v/>
      </c>
      <c r="AX174" s="163">
        <f>IF(AX$13="","",IF($B174="","",IFERROR($C174*$D174*SUMPRODUCT(('Dvd Calendar'!$E$1746:$CZ$1746&gt;AX$12)*('Dvd Calendar'!$E$1746:$CZ$1746&lt;=AX$13)*'Dvd Calendar'!$E$1749:$CZ$1749*(('Dvd Calendar'!$E$1751:$CZ$1751='Field Check'!$C$56)*('Field Check'!$C$56&lt;&gt;"")+('Dvd Calendar'!$E$1751:$CZ$1751='Field Check'!$C$57)*('Field Check'!$C$57&lt;&gt;"")))/'AS51'!$B$3,"")))</f>
        <v/>
      </c>
      <c r="AY174" s="163">
        <f>IF(AY$13="","",IF($B174="","",IFERROR($C174*$D174*SUMPRODUCT(('Dvd Calendar'!$E$1746:$CZ$1746&gt;AY$12)*('Dvd Calendar'!$E$1746:$CZ$1746&lt;=AY$13)*'Dvd Calendar'!$E$1749:$CZ$1749*(('Dvd Calendar'!$E$1751:$CZ$1751='Field Check'!$C$56)*('Field Check'!$C$56&lt;&gt;"")+('Dvd Calendar'!$E$1751:$CZ$1751='Field Check'!$C$57)*('Field Check'!$C$57&lt;&gt;"")))/'AS51'!$B$3,"")))</f>
        <v/>
      </c>
      <c r="AZ174" s="163">
        <f>IF(AZ$13="","",IF($B174="","",IFERROR($C174*$D174*SUMPRODUCT(('Dvd Calendar'!$E$1746:$CZ$1746&gt;AZ$12)*('Dvd Calendar'!$E$1746:$CZ$1746&lt;=AZ$13)*'Dvd Calendar'!$E$1749:$CZ$1749*(('Dvd Calendar'!$E$1751:$CZ$1751='Field Check'!$C$56)*('Field Check'!$C$56&lt;&gt;"")+('Dvd Calendar'!$E$1751:$CZ$1751='Field Check'!$C$57)*('Field Check'!$C$57&lt;&gt;"")))/'AS51'!$B$3,"")))</f>
        <v/>
      </c>
      <c r="BA174" s="163">
        <f>IF(BA$13="","",IF($B174="","",IFERROR($C174*$D174*SUMPRODUCT(('Dvd Calendar'!$E$1746:$CZ$1746&gt;BA$12)*('Dvd Calendar'!$E$1746:$CZ$1746&lt;=BA$13)*'Dvd Calendar'!$E$1749:$CZ$1749*(('Dvd Calendar'!$E$1751:$CZ$1751='Field Check'!$C$56)*('Field Check'!$C$56&lt;&gt;"")+('Dvd Calendar'!$E$1751:$CZ$1751='Field Check'!$C$57)*('Field Check'!$C$57&lt;&gt;"")))/'AS51'!$B$3,"")))</f>
        <v/>
      </c>
      <c r="BB174" s="163">
        <f>IF(BB$13="","",IF($B174="","",IFERROR($C174*$D174*SUMPRODUCT(('Dvd Calendar'!$E$1746:$CZ$1746&gt;BB$12)*('Dvd Calendar'!$E$1746:$CZ$1746&lt;=BB$13)*'Dvd Calendar'!$E$1749:$CZ$1749*(('Dvd Calendar'!$E$1751:$CZ$1751='Field Check'!$C$56)*('Field Check'!$C$56&lt;&gt;"")+('Dvd Calendar'!$E$1751:$CZ$1751='Field Check'!$C$57)*('Field Check'!$C$57&lt;&gt;"")))/'AS51'!$B$3,"")))</f>
        <v/>
      </c>
      <c r="BC174" s="163">
        <f>IF(BC$13="","",IF($B174="","",IFERROR($C174*$D174*SUMPRODUCT(('Dvd Calendar'!$E$1746:$CZ$1746&gt;BC$12)*('Dvd Calendar'!$E$1746:$CZ$1746&lt;=BC$13)*'Dvd Calendar'!$E$1749:$CZ$1749*(('Dvd Calendar'!$E$1751:$CZ$1751='Field Check'!$C$56)*('Field Check'!$C$56&lt;&gt;"")+('Dvd Calendar'!$E$1751:$CZ$1751='Field Check'!$C$57)*('Field Check'!$C$57&lt;&gt;"")))/'AS51'!$B$3,"")))</f>
        <v/>
      </c>
      <c r="BD174" s="163">
        <f>IF(BD$13="","",IF($B174="","",IFERROR($C174*$D174*SUMPRODUCT(('Dvd Calendar'!$E$1746:$CZ$1746&gt;BD$12)*('Dvd Calendar'!$E$1746:$CZ$1746&lt;=BD$13)*'Dvd Calendar'!$E$1749:$CZ$1749*(('Dvd Calendar'!$E$1751:$CZ$1751='Field Check'!$C$56)*('Field Check'!$C$56&lt;&gt;"")+('Dvd Calendar'!$E$1751:$CZ$1751='Field Check'!$C$57)*('Field Check'!$C$57&lt;&gt;"")))/'AS51'!$B$3,"")))</f>
        <v/>
      </c>
      <c r="BE174" s="163">
        <f>IF(BE$13="","",IF($B174="","",IFERROR($C174*$D174*SUMPRODUCT(('Dvd Calendar'!$E$1746:$CZ$1746&gt;BE$12)*('Dvd Calendar'!$E$1746:$CZ$1746&lt;=BE$13)*'Dvd Calendar'!$E$1749:$CZ$1749*(('Dvd Calendar'!$E$1751:$CZ$1751='Field Check'!$C$56)*('Field Check'!$C$56&lt;&gt;"")+('Dvd Calendar'!$E$1751:$CZ$1751='Field Check'!$C$57)*('Field Check'!$C$57&lt;&gt;"")))/'AS51'!$B$3,"")))</f>
        <v/>
      </c>
      <c r="BF174" s="163">
        <f>IF(BF$13="","",IF($B174="","",IFERROR($C174*$D174*SUMPRODUCT(('Dvd Calendar'!$E$1746:$CZ$1746&gt;BF$12)*('Dvd Calendar'!$E$1746:$CZ$1746&lt;=BF$13)*'Dvd Calendar'!$E$1749:$CZ$1749*(('Dvd Calendar'!$E$1751:$CZ$1751='Field Check'!$C$56)*('Field Check'!$C$56&lt;&gt;"")+('Dvd Calendar'!$E$1751:$CZ$1751='Field Check'!$C$57)*('Field Check'!$C$57&lt;&gt;"")))/'AS51'!$B$3,"")))</f>
        <v/>
      </c>
      <c r="BH174" s="163">
        <f>IF(BH$13="","",IF($B174="","",IFERROR(AQ174*$E174/100,"")))</f>
        <v/>
      </c>
      <c r="BI174" s="163">
        <f>IF(BI$13="","",IF($B174="","",IFERROR(AR174*$E174/100,"")))</f>
        <v/>
      </c>
      <c r="BJ174" s="163">
        <f>IF(BJ$13="","",IF($B174="","",IFERROR(AS174*$E174/100,"")))</f>
        <v/>
      </c>
      <c r="BK174" s="163">
        <f>IF(BK$13="","",IF($B174="","",IFERROR(AT174*$E174/100,"")))</f>
        <v/>
      </c>
      <c r="BL174" s="163">
        <f>IF(BL$13="","",IF($B174="","",IFERROR(AU174*$E174/100,"")))</f>
        <v/>
      </c>
      <c r="BM174" s="163">
        <f>IF(BM$13="","",IF($B174="","",IFERROR(AV174*$E174/100,"")))</f>
        <v/>
      </c>
      <c r="BN174" s="163">
        <f>IF(BN$13="","",IF($B174="","",IFERROR(AW174*$E174/100,"")))</f>
        <v/>
      </c>
      <c r="BO174" s="163">
        <f>IF(BO$13="","",IF($B174="","",IFERROR(AX174*$E174/100,"")))</f>
        <v/>
      </c>
      <c r="BP174" s="163">
        <f>IF(BP$13="","",IF($B174="","",IFERROR(AY174*$E174/100,"")))</f>
        <v/>
      </c>
      <c r="BQ174" s="163">
        <f>IF(BQ$13="","",IF($B174="","",IFERROR(AZ174*$E174/100,"")))</f>
        <v/>
      </c>
      <c r="BR174" s="163">
        <f>IF(BR$13="","",IF($B174="","",IFERROR(BA174*$E174/100,"")))</f>
        <v/>
      </c>
      <c r="BS174" s="163">
        <f>IF(BS$13="","",IF($B174="","",IFERROR(BB174*$E174/100,"")))</f>
        <v/>
      </c>
      <c r="BT174" s="163">
        <f>IF(BT$13="","",IF($B174="","",IFERROR(BC174*$E174/100,"")))</f>
        <v/>
      </c>
      <c r="BU174" s="163">
        <f>IF(BU$13="","",IF($B174="","",IFERROR(BD174*$E174/100,"")))</f>
        <v/>
      </c>
      <c r="BV174" s="163">
        <f>IF(BV$13="","",IF($B174="","",IFERROR(BE174*$E174/100,"")))</f>
        <v/>
      </c>
      <c r="BW174" s="163">
        <f>IF(BW$13="","",IF($B174="","",IFERROR(BF174*$E174/100,"")))</f>
        <v/>
      </c>
    </row>
    <row r="175">
      <c r="B175" s="126">
        <f>IF('AS51'!$C$165="","",'AS51'!$C$165)</f>
        <v/>
      </c>
      <c r="C175" s="74">
        <f>IF('AS51'!$B$165="","",'AS51'!$B$165)</f>
        <v/>
      </c>
      <c r="D175" s="75">
        <f>IFERROR('AS51'!$Q$165,1)</f>
        <v/>
      </c>
      <c r="E175" s="76">
        <f>IF($B175="","",IF(ISNUMBER('AS51'!$I$165),'AS51'!$I$165,'Index Summary'!$C$7))</f>
        <v/>
      </c>
      <c r="F175" s="77">
        <f>IF(F$13="","",IF($B175="","",IFERROR($C175*$D175*IF((Override!$C$4="ON")*(COUNTIFS(Override!$B$11:$B$40,$B175,Override!$D$11:$D$40,1,Override!$E$11:$E$40,"&gt;=0")-COUNTIFS(Override!$B$11:$B$40,$B175,Override!$D$11:$D$40,1,Override!$E$11:$E$40,"&gt;=0",Override!$C$11:$C$40,"MXAU"))&gt;0,SUMIFS(Override!$E$11:$E$40,Override!$B$11:$B$40,$B175,Override!$D$11:$D$40,1)-SUMIFS(Override!$E$11:$E$40,Override!$B$11:$B$40,$B175,Override!$D$11:$D$40,1,Override!$C$11:$C$40,"MXAU"),Override!$C$210)/'AS51'!$B$3,"")))</f>
        <v/>
      </c>
      <c r="G175" s="77">
        <f>IF(G$13="","",IF($B175="","",IFERROR($C175*$D175*IF((Override!$C$4="ON")*(COUNTIFS(Override!$B$11:$B$40,$B175,Override!$D$11:$D$40,2,Override!$E$11:$E$40,"&gt;=0")-COUNTIFS(Override!$B$11:$B$40,$B175,Override!$D$11:$D$40,2,Override!$E$11:$E$40,"&gt;=0",Override!$C$11:$C$40,"MXAU"))&gt;0,SUMIFS(Override!$E$11:$E$40,Override!$B$11:$B$40,$B175,Override!$D$11:$D$40,2)-SUMIFS(Override!$E$11:$E$40,Override!$B$11:$B$40,$B175,Override!$D$11:$D$40,2,Override!$C$11:$C$40,"MXAU"),Override!$D$210)/'AS51'!$B$3,"")))</f>
        <v/>
      </c>
      <c r="H175" s="77">
        <f>IF(H$13="","",IF($B175="","",IFERROR($C175*$D175*IF((Override!$C$4="ON")*(COUNTIFS(Override!$B$11:$B$40,$B175,Override!$D$11:$D$40,3,Override!$E$11:$E$40,"&gt;=0")-COUNTIFS(Override!$B$11:$B$40,$B175,Override!$D$11:$D$40,3,Override!$E$11:$E$40,"&gt;=0",Override!$C$11:$C$40,"MXAU"))&gt;0,SUMIFS(Override!$E$11:$E$40,Override!$B$11:$B$40,$B175,Override!$D$11:$D$40,3)-SUMIFS(Override!$E$11:$E$40,Override!$B$11:$B$40,$B175,Override!$D$11:$D$40,3,Override!$C$11:$C$40,"MXAU"),Override!$E$210)/'AS51'!$B$3,"")))</f>
        <v/>
      </c>
      <c r="I175" s="77">
        <f>IF(I$13="","",IF($B175="","",IFERROR($C175*$D175*IF((Override!$C$4="ON")*(COUNTIFS(Override!$B$11:$B$40,$B175,Override!$D$11:$D$40,4,Override!$E$11:$E$40,"&gt;=0")-COUNTIFS(Override!$B$11:$B$40,$B175,Override!$D$11:$D$40,4,Override!$E$11:$E$40,"&gt;=0",Override!$C$11:$C$40,"MXAU"))&gt;0,SUMIFS(Override!$E$11:$E$40,Override!$B$11:$B$40,$B175,Override!$D$11:$D$40,4)-SUMIFS(Override!$E$11:$E$40,Override!$B$11:$B$40,$B175,Override!$D$11:$D$40,4,Override!$C$11:$C$40,"MXAU"),Override!$F$210)/'AS51'!$B$3,"")))</f>
        <v/>
      </c>
      <c r="J175" s="77">
        <f>IF(J$13="","",IF($B175="","",IFERROR($C175*$D175*IF((Override!$C$4="ON")*(COUNTIFS(Override!$B$11:$B$40,$B175,Override!$D$11:$D$40,5,Override!$E$11:$E$40,"&gt;=0")-COUNTIFS(Override!$B$11:$B$40,$B175,Override!$D$11:$D$40,5,Override!$E$11:$E$40,"&gt;=0",Override!$C$11:$C$40,"MXAU"))&gt;0,SUMIFS(Override!$E$11:$E$40,Override!$B$11:$B$40,$B175,Override!$D$11:$D$40,5)-SUMIFS(Override!$E$11:$E$40,Override!$B$11:$B$40,$B175,Override!$D$11:$D$40,5,Override!$C$11:$C$40,"MXAU"),Override!$G$210)/'AS51'!$B$3,"")))</f>
        <v/>
      </c>
      <c r="K175" s="77">
        <f>IF(K$13="","",IF($B175="","",IFERROR($C175*$D175*IF((Override!$C$4="ON")*(COUNTIFS(Override!$B$11:$B$40,$B175,Override!$D$11:$D$40,6,Override!$E$11:$E$40,"&gt;=0")-COUNTIFS(Override!$B$11:$B$40,$B175,Override!$D$11:$D$40,6,Override!$E$11:$E$40,"&gt;=0",Override!$C$11:$C$40,"MXAU"))&gt;0,SUMIFS(Override!$E$11:$E$40,Override!$B$11:$B$40,$B175,Override!$D$11:$D$40,6)-SUMIFS(Override!$E$11:$E$40,Override!$B$11:$B$40,$B175,Override!$D$11:$D$40,6,Override!$C$11:$C$40,"MXAU"),Override!$H$210)/'AS51'!$B$3,"")))</f>
        <v/>
      </c>
      <c r="L175" s="77">
        <f>IF(L$13="","",IF($B175="","",IFERROR($C175*$D175*IF((Override!$C$4="ON")*(COUNTIFS(Override!$B$11:$B$40,$B175,Override!$D$11:$D$40,7,Override!$E$11:$E$40,"&gt;=0")-COUNTIFS(Override!$B$11:$B$40,$B175,Override!$D$11:$D$40,7,Override!$E$11:$E$40,"&gt;=0",Override!$C$11:$C$40,"MXAU"))&gt;0,SUMIFS(Override!$E$11:$E$40,Override!$B$11:$B$40,$B175,Override!$D$11:$D$40,7)-SUMIFS(Override!$E$11:$E$40,Override!$B$11:$B$40,$B175,Override!$D$11:$D$40,7,Override!$C$11:$C$40,"MXAU"),Override!$I$210)/'AS51'!$B$3,"")))</f>
        <v/>
      </c>
      <c r="M175" s="77">
        <f>IF(M$13="","",IF($B175="","",IFERROR($C175*$D175*IF((Override!$C$4="ON")*(COUNTIFS(Override!$B$11:$B$40,$B175,Override!$D$11:$D$40,8,Override!$E$11:$E$40,"&gt;=0")-COUNTIFS(Override!$B$11:$B$40,$B175,Override!$D$11:$D$40,8,Override!$E$11:$E$40,"&gt;=0",Override!$C$11:$C$40,"MXAU"))&gt;0,SUMIFS(Override!$E$11:$E$40,Override!$B$11:$B$40,$B175,Override!$D$11:$D$40,8)-SUMIFS(Override!$E$11:$E$40,Override!$B$11:$B$40,$B175,Override!$D$11:$D$40,8,Override!$C$11:$C$40,"MXAU"),Override!$J$210)/'AS51'!$B$3,"")))</f>
        <v/>
      </c>
      <c r="N175" s="77">
        <f>IF(N$13="","",IF($B175="","",IFERROR($C175*$D175*IF((Override!$C$4="ON")*(COUNTIFS(Override!$B$11:$B$40,$B175,Override!$D$11:$D$40,9,Override!$E$11:$E$40,"&gt;=0")-COUNTIFS(Override!$B$11:$B$40,$B175,Override!$D$11:$D$40,9,Override!$E$11:$E$40,"&gt;=0",Override!$C$11:$C$40,"MXAU"))&gt;0,SUMIFS(Override!$E$11:$E$40,Override!$B$11:$B$40,$B175,Override!$D$11:$D$40,9)-SUMIFS(Override!$E$11:$E$40,Override!$B$11:$B$40,$B175,Override!$D$11:$D$40,9,Override!$C$11:$C$40,"MXAU"),Override!$K$210)/'AS51'!$B$3,"")))</f>
        <v/>
      </c>
      <c r="O175" s="77">
        <f>IF(O$13="","",IF($B175="","",IFERROR($C175*$D175*IF((Override!$C$4="ON")*(COUNTIFS(Override!$B$11:$B$40,$B175,Override!$D$11:$D$40,10,Override!$E$11:$E$40,"&gt;=0")-COUNTIFS(Override!$B$11:$B$40,$B175,Override!$D$11:$D$40,10,Override!$E$11:$E$40,"&gt;=0",Override!$C$11:$C$40,"MXAU"))&gt;0,SUMIFS(Override!$E$11:$E$40,Override!$B$11:$B$40,$B175,Override!$D$11:$D$40,10)-SUMIFS(Override!$E$11:$E$40,Override!$B$11:$B$40,$B175,Override!$D$11:$D$40,10,Override!$C$11:$C$40,"MXAU"),Override!$L$210)/'AS51'!$B$3,"")))</f>
        <v/>
      </c>
      <c r="P175" s="77">
        <f>IF(P$13="","",IF($B175="","",IFERROR($C175*$D175*IF((Override!$C$4="ON")*(COUNTIFS(Override!$B$11:$B$40,$B175,Override!$D$11:$D$40,11,Override!$E$11:$E$40,"&gt;=0")-COUNTIFS(Override!$B$11:$B$40,$B175,Override!$D$11:$D$40,11,Override!$E$11:$E$40,"&gt;=0",Override!$C$11:$C$40,"MXAU"))&gt;0,SUMIFS(Override!$E$11:$E$40,Override!$B$11:$B$40,$B175,Override!$D$11:$D$40,11)-SUMIFS(Override!$E$11:$E$40,Override!$B$11:$B$40,$B175,Override!$D$11:$D$40,11,Override!$C$11:$C$40,"MXAU"),Override!$M$210)/'AS51'!$B$3,"")))</f>
        <v/>
      </c>
      <c r="Q175" s="77">
        <f>IF(Q$13="","",IF($B175="","",IFERROR($C175*$D175*IF((Override!$C$4="ON")*(COUNTIFS(Override!$B$11:$B$40,$B175,Override!$D$11:$D$40,12,Override!$E$11:$E$40,"&gt;=0")-COUNTIFS(Override!$B$11:$B$40,$B175,Override!$D$11:$D$40,12,Override!$E$11:$E$40,"&gt;=0",Override!$C$11:$C$40,"MXAU"))&gt;0,SUMIFS(Override!$E$11:$E$40,Override!$B$11:$B$40,$B175,Override!$D$11:$D$40,12)-SUMIFS(Override!$E$11:$E$40,Override!$B$11:$B$40,$B175,Override!$D$11:$D$40,12,Override!$C$11:$C$40,"MXAU"),Override!$N$210)/'AS51'!$B$3,"")))</f>
        <v/>
      </c>
      <c r="R175" s="77">
        <f>IF(R$13="","",IF($B175="","",IFERROR($C175*$D175*IF((Override!$C$4="ON")*(COUNTIFS(Override!$B$11:$B$40,$B175,Override!$D$11:$D$40,13,Override!$E$11:$E$40,"&gt;=0")-COUNTIFS(Override!$B$11:$B$40,$B175,Override!$D$11:$D$40,13,Override!$E$11:$E$40,"&gt;=0",Override!$C$11:$C$40,"MXAU"))&gt;0,SUMIFS(Override!$E$11:$E$40,Override!$B$11:$B$40,$B175,Override!$D$11:$D$40,13)-SUMIFS(Override!$E$11:$E$40,Override!$B$11:$B$40,$B175,Override!$D$11:$D$40,13,Override!$C$11:$C$40,"MXAU"),Override!$O$210)/'AS51'!$B$3,"")))</f>
        <v/>
      </c>
      <c r="S175" s="77">
        <f>IF(S$13="","",IF($B175="","",IFERROR($C175*$D175*IF((Override!$C$4="ON")*(COUNTIFS(Override!$B$11:$B$40,$B175,Override!$D$11:$D$40,14,Override!$E$11:$E$40,"&gt;=0")-COUNTIFS(Override!$B$11:$B$40,$B175,Override!$D$11:$D$40,14,Override!$E$11:$E$40,"&gt;=0",Override!$C$11:$C$40,"MXAU"))&gt;0,SUMIFS(Override!$E$11:$E$40,Override!$B$11:$B$40,$B175,Override!$D$11:$D$40,14)-SUMIFS(Override!$E$11:$E$40,Override!$B$11:$B$40,$B175,Override!$D$11:$D$40,14,Override!$C$11:$C$40,"MXAU"),Override!$P$210)/'AS51'!$B$3,"")))</f>
        <v/>
      </c>
      <c r="T175" s="77">
        <f>IF(T$13="","",IF($B175="","",IFERROR($C175*$D175*IF((Override!$C$4="ON")*(COUNTIFS(Override!$B$11:$B$40,$B175,Override!$D$11:$D$40,15,Override!$E$11:$E$40,"&gt;=0")-COUNTIFS(Override!$B$11:$B$40,$B175,Override!$D$11:$D$40,15,Override!$E$11:$E$40,"&gt;=0",Override!$C$11:$C$40,"MXAU"))&gt;0,SUMIFS(Override!$E$11:$E$40,Override!$B$11:$B$40,$B175,Override!$D$11:$D$40,15)-SUMIFS(Override!$E$11:$E$40,Override!$B$11:$B$40,$B175,Override!$D$11:$D$40,15,Override!$C$11:$C$40,"MXAU"),Override!$Q$210)/'AS51'!$B$3,"")))</f>
        <v/>
      </c>
      <c r="U175" s="77">
        <f>IF(U$13="","",IF($B175="","",IFERROR($C175*$D175*IF((Override!$C$4="ON")*(COUNTIFS(Override!$B$11:$B$40,$B175,Override!$D$11:$D$40,16,Override!$E$11:$E$40,"&gt;=0")-COUNTIFS(Override!$B$11:$B$40,$B175,Override!$D$11:$D$40,16,Override!$E$11:$E$40,"&gt;=0",Override!$C$11:$C$40,"MXAU"))&gt;0,SUMIFS(Override!$E$11:$E$40,Override!$B$11:$B$40,$B175,Override!$D$11:$D$40,16)-SUMIFS(Override!$E$11:$E$40,Override!$B$11:$B$40,$B175,Override!$D$11:$D$40,16,Override!$C$11:$C$40,"MXAU"),Override!$R$210)/'AS51'!$B$3,"")))</f>
        <v/>
      </c>
      <c r="W175" s="77">
        <f>IF(W$13="","",IF($B175="","",IFERROR(F175*$E175/100,"")))</f>
        <v/>
      </c>
      <c r="X175" s="77">
        <f>IF(X$13="","",IF($B175="","",IFERROR(G175*$E175/100,"")))</f>
        <v/>
      </c>
      <c r="Y175" s="77">
        <f>IF(Y$13="","",IF($B175="","",IFERROR(H175*$E175/100,"")))</f>
        <v/>
      </c>
      <c r="Z175" s="77">
        <f>IF(Z$13="","",IF($B175="","",IFERROR(I175*$E175/100,"")))</f>
        <v/>
      </c>
      <c r="AA175" s="77">
        <f>IF(AA$13="","",IF($B175="","",IFERROR(J175*$E175/100,"")))</f>
        <v/>
      </c>
      <c r="AB175" s="77">
        <f>IF(AB$13="","",IF($B175="","",IFERROR(K175*$E175/100,"")))</f>
        <v/>
      </c>
      <c r="AC175" s="77">
        <f>IF(AC$13="","",IF($B175="","",IFERROR(L175*$E175/100,"")))</f>
        <v/>
      </c>
      <c r="AD175" s="77">
        <f>IF(AD$13="","",IF($B175="","",IFERROR(M175*$E175/100,"")))</f>
        <v/>
      </c>
      <c r="AE175" s="77">
        <f>IF(AE$13="","",IF($B175="","",IFERROR(N175*$E175/100,"")))</f>
        <v/>
      </c>
      <c r="AF175" s="77">
        <f>IF(AF$13="","",IF($B175="","",IFERROR(O175*$E175/100,"")))</f>
        <v/>
      </c>
      <c r="AG175" s="77">
        <f>IF(AG$13="","",IF($B175="","",IFERROR(P175*$E175/100,"")))</f>
        <v/>
      </c>
      <c r="AH175" s="77">
        <f>IF(AH$13="","",IF($B175="","",IFERROR(Q175*$E175/100,"")))</f>
        <v/>
      </c>
      <c r="AI175" s="77">
        <f>IF(AI$13="","",IF($B175="","",IFERROR(R175*$E175/100,"")))</f>
        <v/>
      </c>
      <c r="AJ175" s="77">
        <f>IF(AJ$13="","",IF($B175="","",IFERROR(S175*$E175/100,"")))</f>
        <v/>
      </c>
      <c r="AK175" s="77">
        <f>IF(AK$13="","",IF($B175="","",IFERROR(T175*$E175/100,"")))</f>
        <v/>
      </c>
      <c r="AL175" s="77">
        <f>IF(AL$13="","",IF($B175="","",IFERROR(U175*$E175/100,"")))</f>
        <v/>
      </c>
      <c r="AN175" s="77">
        <f>IF($B175="","",SUMIF($F$13:$U$13,"&lt;="&amp;Sector!$D$51,$F175:$U175))</f>
        <v/>
      </c>
      <c r="AO175" s="77">
        <f>IF($B175="","",SUMIF($W$13:$AL$13,"&lt;="&amp;Sector!$D$51,$W175:$AL175))</f>
        <v/>
      </c>
      <c r="AQ175" s="163">
        <f>IF(AQ$13="","",IF($B175="","",IFERROR($C175*$D175*SUMPRODUCT(('Dvd Calendar'!$E$1757:$CZ$1757&gt;AQ$12)*('Dvd Calendar'!$E$1757:$CZ$1757&lt;=AQ$13)*'Dvd Calendar'!$E$1760:$CZ$1760*(('Dvd Calendar'!$E$1762:$CZ$1762='Field Check'!$C$56)*('Field Check'!$C$56&lt;&gt;"")+('Dvd Calendar'!$E$1762:$CZ$1762='Field Check'!$C$57)*('Field Check'!$C$57&lt;&gt;"")))/'AS51'!$B$3,"")))</f>
        <v/>
      </c>
      <c r="AR175" s="163">
        <f>IF(AR$13="","",IF($B175="","",IFERROR($C175*$D175*SUMPRODUCT(('Dvd Calendar'!$E$1757:$CZ$1757&gt;AR$12)*('Dvd Calendar'!$E$1757:$CZ$1757&lt;=AR$13)*'Dvd Calendar'!$E$1760:$CZ$1760*(('Dvd Calendar'!$E$1762:$CZ$1762='Field Check'!$C$56)*('Field Check'!$C$56&lt;&gt;"")+('Dvd Calendar'!$E$1762:$CZ$1762='Field Check'!$C$57)*('Field Check'!$C$57&lt;&gt;"")))/'AS51'!$B$3,"")))</f>
        <v/>
      </c>
      <c r="AS175" s="163">
        <f>IF(AS$13="","",IF($B175="","",IFERROR($C175*$D175*SUMPRODUCT(('Dvd Calendar'!$E$1757:$CZ$1757&gt;AS$12)*('Dvd Calendar'!$E$1757:$CZ$1757&lt;=AS$13)*'Dvd Calendar'!$E$1760:$CZ$1760*(('Dvd Calendar'!$E$1762:$CZ$1762='Field Check'!$C$56)*('Field Check'!$C$56&lt;&gt;"")+('Dvd Calendar'!$E$1762:$CZ$1762='Field Check'!$C$57)*('Field Check'!$C$57&lt;&gt;"")))/'AS51'!$B$3,"")))</f>
        <v/>
      </c>
      <c r="AT175" s="163">
        <f>IF(AT$13="","",IF($B175="","",IFERROR($C175*$D175*SUMPRODUCT(('Dvd Calendar'!$E$1757:$CZ$1757&gt;AT$12)*('Dvd Calendar'!$E$1757:$CZ$1757&lt;=AT$13)*'Dvd Calendar'!$E$1760:$CZ$1760*(('Dvd Calendar'!$E$1762:$CZ$1762='Field Check'!$C$56)*('Field Check'!$C$56&lt;&gt;"")+('Dvd Calendar'!$E$1762:$CZ$1762='Field Check'!$C$57)*('Field Check'!$C$57&lt;&gt;"")))/'AS51'!$B$3,"")))</f>
        <v/>
      </c>
      <c r="AU175" s="163">
        <f>IF(AU$13="","",IF($B175="","",IFERROR($C175*$D175*SUMPRODUCT(('Dvd Calendar'!$E$1757:$CZ$1757&gt;AU$12)*('Dvd Calendar'!$E$1757:$CZ$1757&lt;=AU$13)*'Dvd Calendar'!$E$1760:$CZ$1760*(('Dvd Calendar'!$E$1762:$CZ$1762='Field Check'!$C$56)*('Field Check'!$C$56&lt;&gt;"")+('Dvd Calendar'!$E$1762:$CZ$1762='Field Check'!$C$57)*('Field Check'!$C$57&lt;&gt;"")))/'AS51'!$B$3,"")))</f>
        <v/>
      </c>
      <c r="AV175" s="163">
        <f>IF(AV$13="","",IF($B175="","",IFERROR($C175*$D175*SUMPRODUCT(('Dvd Calendar'!$E$1757:$CZ$1757&gt;AV$12)*('Dvd Calendar'!$E$1757:$CZ$1757&lt;=AV$13)*'Dvd Calendar'!$E$1760:$CZ$1760*(('Dvd Calendar'!$E$1762:$CZ$1762='Field Check'!$C$56)*('Field Check'!$C$56&lt;&gt;"")+('Dvd Calendar'!$E$1762:$CZ$1762='Field Check'!$C$57)*('Field Check'!$C$57&lt;&gt;"")))/'AS51'!$B$3,"")))</f>
        <v/>
      </c>
      <c r="AW175" s="163">
        <f>IF(AW$13="","",IF($B175="","",IFERROR($C175*$D175*SUMPRODUCT(('Dvd Calendar'!$E$1757:$CZ$1757&gt;AW$12)*('Dvd Calendar'!$E$1757:$CZ$1757&lt;=AW$13)*'Dvd Calendar'!$E$1760:$CZ$1760*(('Dvd Calendar'!$E$1762:$CZ$1762='Field Check'!$C$56)*('Field Check'!$C$56&lt;&gt;"")+('Dvd Calendar'!$E$1762:$CZ$1762='Field Check'!$C$57)*('Field Check'!$C$57&lt;&gt;"")))/'AS51'!$B$3,"")))</f>
        <v/>
      </c>
      <c r="AX175" s="163">
        <f>IF(AX$13="","",IF($B175="","",IFERROR($C175*$D175*SUMPRODUCT(('Dvd Calendar'!$E$1757:$CZ$1757&gt;AX$12)*('Dvd Calendar'!$E$1757:$CZ$1757&lt;=AX$13)*'Dvd Calendar'!$E$1760:$CZ$1760*(('Dvd Calendar'!$E$1762:$CZ$1762='Field Check'!$C$56)*('Field Check'!$C$56&lt;&gt;"")+('Dvd Calendar'!$E$1762:$CZ$1762='Field Check'!$C$57)*('Field Check'!$C$57&lt;&gt;"")))/'AS51'!$B$3,"")))</f>
        <v/>
      </c>
      <c r="AY175" s="163">
        <f>IF(AY$13="","",IF($B175="","",IFERROR($C175*$D175*SUMPRODUCT(('Dvd Calendar'!$E$1757:$CZ$1757&gt;AY$12)*('Dvd Calendar'!$E$1757:$CZ$1757&lt;=AY$13)*'Dvd Calendar'!$E$1760:$CZ$1760*(('Dvd Calendar'!$E$1762:$CZ$1762='Field Check'!$C$56)*('Field Check'!$C$56&lt;&gt;"")+('Dvd Calendar'!$E$1762:$CZ$1762='Field Check'!$C$57)*('Field Check'!$C$57&lt;&gt;"")))/'AS51'!$B$3,"")))</f>
        <v/>
      </c>
      <c r="AZ175" s="163">
        <f>IF(AZ$13="","",IF($B175="","",IFERROR($C175*$D175*SUMPRODUCT(('Dvd Calendar'!$E$1757:$CZ$1757&gt;AZ$12)*('Dvd Calendar'!$E$1757:$CZ$1757&lt;=AZ$13)*'Dvd Calendar'!$E$1760:$CZ$1760*(('Dvd Calendar'!$E$1762:$CZ$1762='Field Check'!$C$56)*('Field Check'!$C$56&lt;&gt;"")+('Dvd Calendar'!$E$1762:$CZ$1762='Field Check'!$C$57)*('Field Check'!$C$57&lt;&gt;"")))/'AS51'!$B$3,"")))</f>
        <v/>
      </c>
      <c r="BA175" s="163">
        <f>IF(BA$13="","",IF($B175="","",IFERROR($C175*$D175*SUMPRODUCT(('Dvd Calendar'!$E$1757:$CZ$1757&gt;BA$12)*('Dvd Calendar'!$E$1757:$CZ$1757&lt;=BA$13)*'Dvd Calendar'!$E$1760:$CZ$1760*(('Dvd Calendar'!$E$1762:$CZ$1762='Field Check'!$C$56)*('Field Check'!$C$56&lt;&gt;"")+('Dvd Calendar'!$E$1762:$CZ$1762='Field Check'!$C$57)*('Field Check'!$C$57&lt;&gt;"")))/'AS51'!$B$3,"")))</f>
        <v/>
      </c>
      <c r="BB175" s="163">
        <f>IF(BB$13="","",IF($B175="","",IFERROR($C175*$D175*SUMPRODUCT(('Dvd Calendar'!$E$1757:$CZ$1757&gt;BB$12)*('Dvd Calendar'!$E$1757:$CZ$1757&lt;=BB$13)*'Dvd Calendar'!$E$1760:$CZ$1760*(('Dvd Calendar'!$E$1762:$CZ$1762='Field Check'!$C$56)*('Field Check'!$C$56&lt;&gt;"")+('Dvd Calendar'!$E$1762:$CZ$1762='Field Check'!$C$57)*('Field Check'!$C$57&lt;&gt;"")))/'AS51'!$B$3,"")))</f>
        <v/>
      </c>
      <c r="BC175" s="163">
        <f>IF(BC$13="","",IF($B175="","",IFERROR($C175*$D175*SUMPRODUCT(('Dvd Calendar'!$E$1757:$CZ$1757&gt;BC$12)*('Dvd Calendar'!$E$1757:$CZ$1757&lt;=BC$13)*'Dvd Calendar'!$E$1760:$CZ$1760*(('Dvd Calendar'!$E$1762:$CZ$1762='Field Check'!$C$56)*('Field Check'!$C$56&lt;&gt;"")+('Dvd Calendar'!$E$1762:$CZ$1762='Field Check'!$C$57)*('Field Check'!$C$57&lt;&gt;"")))/'AS51'!$B$3,"")))</f>
        <v/>
      </c>
      <c r="BD175" s="163">
        <f>IF(BD$13="","",IF($B175="","",IFERROR($C175*$D175*SUMPRODUCT(('Dvd Calendar'!$E$1757:$CZ$1757&gt;BD$12)*('Dvd Calendar'!$E$1757:$CZ$1757&lt;=BD$13)*'Dvd Calendar'!$E$1760:$CZ$1760*(('Dvd Calendar'!$E$1762:$CZ$1762='Field Check'!$C$56)*('Field Check'!$C$56&lt;&gt;"")+('Dvd Calendar'!$E$1762:$CZ$1762='Field Check'!$C$57)*('Field Check'!$C$57&lt;&gt;"")))/'AS51'!$B$3,"")))</f>
        <v/>
      </c>
      <c r="BE175" s="163">
        <f>IF(BE$13="","",IF($B175="","",IFERROR($C175*$D175*SUMPRODUCT(('Dvd Calendar'!$E$1757:$CZ$1757&gt;BE$12)*('Dvd Calendar'!$E$1757:$CZ$1757&lt;=BE$13)*'Dvd Calendar'!$E$1760:$CZ$1760*(('Dvd Calendar'!$E$1762:$CZ$1762='Field Check'!$C$56)*('Field Check'!$C$56&lt;&gt;"")+('Dvd Calendar'!$E$1762:$CZ$1762='Field Check'!$C$57)*('Field Check'!$C$57&lt;&gt;"")))/'AS51'!$B$3,"")))</f>
        <v/>
      </c>
      <c r="BF175" s="163">
        <f>IF(BF$13="","",IF($B175="","",IFERROR($C175*$D175*SUMPRODUCT(('Dvd Calendar'!$E$1757:$CZ$1757&gt;BF$12)*('Dvd Calendar'!$E$1757:$CZ$1757&lt;=BF$13)*'Dvd Calendar'!$E$1760:$CZ$1760*(('Dvd Calendar'!$E$1762:$CZ$1762='Field Check'!$C$56)*('Field Check'!$C$56&lt;&gt;"")+('Dvd Calendar'!$E$1762:$CZ$1762='Field Check'!$C$57)*('Field Check'!$C$57&lt;&gt;"")))/'AS51'!$B$3,"")))</f>
        <v/>
      </c>
      <c r="BH175" s="163">
        <f>IF(BH$13="","",IF($B175="","",IFERROR(AQ175*$E175/100,"")))</f>
        <v/>
      </c>
      <c r="BI175" s="163">
        <f>IF(BI$13="","",IF($B175="","",IFERROR(AR175*$E175/100,"")))</f>
        <v/>
      </c>
      <c r="BJ175" s="163">
        <f>IF(BJ$13="","",IF($B175="","",IFERROR(AS175*$E175/100,"")))</f>
        <v/>
      </c>
      <c r="BK175" s="163">
        <f>IF(BK$13="","",IF($B175="","",IFERROR(AT175*$E175/100,"")))</f>
        <v/>
      </c>
      <c r="BL175" s="163">
        <f>IF(BL$13="","",IF($B175="","",IFERROR(AU175*$E175/100,"")))</f>
        <v/>
      </c>
      <c r="BM175" s="163">
        <f>IF(BM$13="","",IF($B175="","",IFERROR(AV175*$E175/100,"")))</f>
        <v/>
      </c>
      <c r="BN175" s="163">
        <f>IF(BN$13="","",IF($B175="","",IFERROR(AW175*$E175/100,"")))</f>
        <v/>
      </c>
      <c r="BO175" s="163">
        <f>IF(BO$13="","",IF($B175="","",IFERROR(AX175*$E175/100,"")))</f>
        <v/>
      </c>
      <c r="BP175" s="163">
        <f>IF(BP$13="","",IF($B175="","",IFERROR(AY175*$E175/100,"")))</f>
        <v/>
      </c>
      <c r="BQ175" s="163">
        <f>IF(BQ$13="","",IF($B175="","",IFERROR(AZ175*$E175/100,"")))</f>
        <v/>
      </c>
      <c r="BR175" s="163">
        <f>IF(BR$13="","",IF($B175="","",IFERROR(BA175*$E175/100,"")))</f>
        <v/>
      </c>
      <c r="BS175" s="163">
        <f>IF(BS$13="","",IF($B175="","",IFERROR(BB175*$E175/100,"")))</f>
        <v/>
      </c>
      <c r="BT175" s="163">
        <f>IF(BT$13="","",IF($B175="","",IFERROR(BC175*$E175/100,"")))</f>
        <v/>
      </c>
      <c r="BU175" s="163">
        <f>IF(BU$13="","",IF($B175="","",IFERROR(BD175*$E175/100,"")))</f>
        <v/>
      </c>
      <c r="BV175" s="163">
        <f>IF(BV$13="","",IF($B175="","",IFERROR(BE175*$E175/100,"")))</f>
        <v/>
      </c>
      <c r="BW175" s="163">
        <f>IF(BW$13="","",IF($B175="","",IFERROR(BF175*$E175/100,"")))</f>
        <v/>
      </c>
    </row>
    <row r="176">
      <c r="B176" s="126">
        <f>IF('AS51'!$C$166="","",'AS51'!$C$166)</f>
        <v/>
      </c>
      <c r="C176" s="74">
        <f>IF('AS51'!$B$166="","",'AS51'!$B$166)</f>
        <v/>
      </c>
      <c r="D176" s="75">
        <f>IFERROR('AS51'!$Q$166,1)</f>
        <v/>
      </c>
      <c r="E176" s="76">
        <f>IF($B176="","",IF(ISNUMBER('AS51'!$I$166),'AS51'!$I$166,'Index Summary'!$C$7))</f>
        <v/>
      </c>
      <c r="F176" s="77">
        <f>IF(F$13="","",IF($B176="","",IFERROR($C176*$D176*IF((Override!$C$4="ON")*(COUNTIFS(Override!$B$11:$B$40,$B176,Override!$D$11:$D$40,1,Override!$E$11:$E$40,"&gt;=0")-COUNTIFS(Override!$B$11:$B$40,$B176,Override!$D$11:$D$40,1,Override!$E$11:$E$40,"&gt;=0",Override!$C$11:$C$40,"MXAU"))&gt;0,SUMIFS(Override!$E$11:$E$40,Override!$B$11:$B$40,$B176,Override!$D$11:$D$40,1)-SUMIFS(Override!$E$11:$E$40,Override!$B$11:$B$40,$B176,Override!$D$11:$D$40,1,Override!$C$11:$C$40,"MXAU"),Override!$C$211)/'AS51'!$B$3,"")))</f>
        <v/>
      </c>
      <c r="G176" s="77">
        <f>IF(G$13="","",IF($B176="","",IFERROR($C176*$D176*IF((Override!$C$4="ON")*(COUNTIFS(Override!$B$11:$B$40,$B176,Override!$D$11:$D$40,2,Override!$E$11:$E$40,"&gt;=0")-COUNTIFS(Override!$B$11:$B$40,$B176,Override!$D$11:$D$40,2,Override!$E$11:$E$40,"&gt;=0",Override!$C$11:$C$40,"MXAU"))&gt;0,SUMIFS(Override!$E$11:$E$40,Override!$B$11:$B$40,$B176,Override!$D$11:$D$40,2)-SUMIFS(Override!$E$11:$E$40,Override!$B$11:$B$40,$B176,Override!$D$11:$D$40,2,Override!$C$11:$C$40,"MXAU"),Override!$D$211)/'AS51'!$B$3,"")))</f>
        <v/>
      </c>
      <c r="H176" s="77">
        <f>IF(H$13="","",IF($B176="","",IFERROR($C176*$D176*IF((Override!$C$4="ON")*(COUNTIFS(Override!$B$11:$B$40,$B176,Override!$D$11:$D$40,3,Override!$E$11:$E$40,"&gt;=0")-COUNTIFS(Override!$B$11:$B$40,$B176,Override!$D$11:$D$40,3,Override!$E$11:$E$40,"&gt;=0",Override!$C$11:$C$40,"MXAU"))&gt;0,SUMIFS(Override!$E$11:$E$40,Override!$B$11:$B$40,$B176,Override!$D$11:$D$40,3)-SUMIFS(Override!$E$11:$E$40,Override!$B$11:$B$40,$B176,Override!$D$11:$D$40,3,Override!$C$11:$C$40,"MXAU"),Override!$E$211)/'AS51'!$B$3,"")))</f>
        <v/>
      </c>
      <c r="I176" s="77">
        <f>IF(I$13="","",IF($B176="","",IFERROR($C176*$D176*IF((Override!$C$4="ON")*(COUNTIFS(Override!$B$11:$B$40,$B176,Override!$D$11:$D$40,4,Override!$E$11:$E$40,"&gt;=0")-COUNTIFS(Override!$B$11:$B$40,$B176,Override!$D$11:$D$40,4,Override!$E$11:$E$40,"&gt;=0",Override!$C$11:$C$40,"MXAU"))&gt;0,SUMIFS(Override!$E$11:$E$40,Override!$B$11:$B$40,$B176,Override!$D$11:$D$40,4)-SUMIFS(Override!$E$11:$E$40,Override!$B$11:$B$40,$B176,Override!$D$11:$D$40,4,Override!$C$11:$C$40,"MXAU"),Override!$F$211)/'AS51'!$B$3,"")))</f>
        <v/>
      </c>
      <c r="J176" s="77">
        <f>IF(J$13="","",IF($B176="","",IFERROR($C176*$D176*IF((Override!$C$4="ON")*(COUNTIFS(Override!$B$11:$B$40,$B176,Override!$D$11:$D$40,5,Override!$E$11:$E$40,"&gt;=0")-COUNTIFS(Override!$B$11:$B$40,$B176,Override!$D$11:$D$40,5,Override!$E$11:$E$40,"&gt;=0",Override!$C$11:$C$40,"MXAU"))&gt;0,SUMIFS(Override!$E$11:$E$40,Override!$B$11:$B$40,$B176,Override!$D$11:$D$40,5)-SUMIFS(Override!$E$11:$E$40,Override!$B$11:$B$40,$B176,Override!$D$11:$D$40,5,Override!$C$11:$C$40,"MXAU"),Override!$G$211)/'AS51'!$B$3,"")))</f>
        <v/>
      </c>
      <c r="K176" s="77">
        <f>IF(K$13="","",IF($B176="","",IFERROR($C176*$D176*IF((Override!$C$4="ON")*(COUNTIFS(Override!$B$11:$B$40,$B176,Override!$D$11:$D$40,6,Override!$E$11:$E$40,"&gt;=0")-COUNTIFS(Override!$B$11:$B$40,$B176,Override!$D$11:$D$40,6,Override!$E$11:$E$40,"&gt;=0",Override!$C$11:$C$40,"MXAU"))&gt;0,SUMIFS(Override!$E$11:$E$40,Override!$B$11:$B$40,$B176,Override!$D$11:$D$40,6)-SUMIFS(Override!$E$11:$E$40,Override!$B$11:$B$40,$B176,Override!$D$11:$D$40,6,Override!$C$11:$C$40,"MXAU"),Override!$H$211)/'AS51'!$B$3,"")))</f>
        <v/>
      </c>
      <c r="L176" s="77">
        <f>IF(L$13="","",IF($B176="","",IFERROR($C176*$D176*IF((Override!$C$4="ON")*(COUNTIFS(Override!$B$11:$B$40,$B176,Override!$D$11:$D$40,7,Override!$E$11:$E$40,"&gt;=0")-COUNTIFS(Override!$B$11:$B$40,$B176,Override!$D$11:$D$40,7,Override!$E$11:$E$40,"&gt;=0",Override!$C$11:$C$40,"MXAU"))&gt;0,SUMIFS(Override!$E$11:$E$40,Override!$B$11:$B$40,$B176,Override!$D$11:$D$40,7)-SUMIFS(Override!$E$11:$E$40,Override!$B$11:$B$40,$B176,Override!$D$11:$D$40,7,Override!$C$11:$C$40,"MXAU"),Override!$I$211)/'AS51'!$B$3,"")))</f>
        <v/>
      </c>
      <c r="M176" s="77">
        <f>IF(M$13="","",IF($B176="","",IFERROR($C176*$D176*IF((Override!$C$4="ON")*(COUNTIFS(Override!$B$11:$B$40,$B176,Override!$D$11:$D$40,8,Override!$E$11:$E$40,"&gt;=0")-COUNTIFS(Override!$B$11:$B$40,$B176,Override!$D$11:$D$40,8,Override!$E$11:$E$40,"&gt;=0",Override!$C$11:$C$40,"MXAU"))&gt;0,SUMIFS(Override!$E$11:$E$40,Override!$B$11:$B$40,$B176,Override!$D$11:$D$40,8)-SUMIFS(Override!$E$11:$E$40,Override!$B$11:$B$40,$B176,Override!$D$11:$D$40,8,Override!$C$11:$C$40,"MXAU"),Override!$J$211)/'AS51'!$B$3,"")))</f>
        <v/>
      </c>
      <c r="N176" s="77">
        <f>IF(N$13="","",IF($B176="","",IFERROR($C176*$D176*IF((Override!$C$4="ON")*(COUNTIFS(Override!$B$11:$B$40,$B176,Override!$D$11:$D$40,9,Override!$E$11:$E$40,"&gt;=0")-COUNTIFS(Override!$B$11:$B$40,$B176,Override!$D$11:$D$40,9,Override!$E$11:$E$40,"&gt;=0",Override!$C$11:$C$40,"MXAU"))&gt;0,SUMIFS(Override!$E$11:$E$40,Override!$B$11:$B$40,$B176,Override!$D$11:$D$40,9)-SUMIFS(Override!$E$11:$E$40,Override!$B$11:$B$40,$B176,Override!$D$11:$D$40,9,Override!$C$11:$C$40,"MXAU"),Override!$K$211)/'AS51'!$B$3,"")))</f>
        <v/>
      </c>
      <c r="O176" s="77">
        <f>IF(O$13="","",IF($B176="","",IFERROR($C176*$D176*IF((Override!$C$4="ON")*(COUNTIFS(Override!$B$11:$B$40,$B176,Override!$D$11:$D$40,10,Override!$E$11:$E$40,"&gt;=0")-COUNTIFS(Override!$B$11:$B$40,$B176,Override!$D$11:$D$40,10,Override!$E$11:$E$40,"&gt;=0",Override!$C$11:$C$40,"MXAU"))&gt;0,SUMIFS(Override!$E$11:$E$40,Override!$B$11:$B$40,$B176,Override!$D$11:$D$40,10)-SUMIFS(Override!$E$11:$E$40,Override!$B$11:$B$40,$B176,Override!$D$11:$D$40,10,Override!$C$11:$C$40,"MXAU"),Override!$L$211)/'AS51'!$B$3,"")))</f>
        <v/>
      </c>
      <c r="P176" s="77">
        <f>IF(P$13="","",IF($B176="","",IFERROR($C176*$D176*IF((Override!$C$4="ON")*(COUNTIFS(Override!$B$11:$B$40,$B176,Override!$D$11:$D$40,11,Override!$E$11:$E$40,"&gt;=0")-COUNTIFS(Override!$B$11:$B$40,$B176,Override!$D$11:$D$40,11,Override!$E$11:$E$40,"&gt;=0",Override!$C$11:$C$40,"MXAU"))&gt;0,SUMIFS(Override!$E$11:$E$40,Override!$B$11:$B$40,$B176,Override!$D$11:$D$40,11)-SUMIFS(Override!$E$11:$E$40,Override!$B$11:$B$40,$B176,Override!$D$11:$D$40,11,Override!$C$11:$C$40,"MXAU"),Override!$M$211)/'AS51'!$B$3,"")))</f>
        <v/>
      </c>
      <c r="Q176" s="77">
        <f>IF(Q$13="","",IF($B176="","",IFERROR($C176*$D176*IF((Override!$C$4="ON")*(COUNTIFS(Override!$B$11:$B$40,$B176,Override!$D$11:$D$40,12,Override!$E$11:$E$40,"&gt;=0")-COUNTIFS(Override!$B$11:$B$40,$B176,Override!$D$11:$D$40,12,Override!$E$11:$E$40,"&gt;=0",Override!$C$11:$C$40,"MXAU"))&gt;0,SUMIFS(Override!$E$11:$E$40,Override!$B$11:$B$40,$B176,Override!$D$11:$D$40,12)-SUMIFS(Override!$E$11:$E$40,Override!$B$11:$B$40,$B176,Override!$D$11:$D$40,12,Override!$C$11:$C$40,"MXAU"),Override!$N$211)/'AS51'!$B$3,"")))</f>
        <v/>
      </c>
      <c r="R176" s="77">
        <f>IF(R$13="","",IF($B176="","",IFERROR($C176*$D176*IF((Override!$C$4="ON")*(COUNTIFS(Override!$B$11:$B$40,$B176,Override!$D$11:$D$40,13,Override!$E$11:$E$40,"&gt;=0")-COUNTIFS(Override!$B$11:$B$40,$B176,Override!$D$11:$D$40,13,Override!$E$11:$E$40,"&gt;=0",Override!$C$11:$C$40,"MXAU"))&gt;0,SUMIFS(Override!$E$11:$E$40,Override!$B$11:$B$40,$B176,Override!$D$11:$D$40,13)-SUMIFS(Override!$E$11:$E$40,Override!$B$11:$B$40,$B176,Override!$D$11:$D$40,13,Override!$C$11:$C$40,"MXAU"),Override!$O$211)/'AS51'!$B$3,"")))</f>
        <v/>
      </c>
      <c r="S176" s="77">
        <f>IF(S$13="","",IF($B176="","",IFERROR($C176*$D176*IF((Override!$C$4="ON")*(COUNTIFS(Override!$B$11:$B$40,$B176,Override!$D$11:$D$40,14,Override!$E$11:$E$40,"&gt;=0")-COUNTIFS(Override!$B$11:$B$40,$B176,Override!$D$11:$D$40,14,Override!$E$11:$E$40,"&gt;=0",Override!$C$11:$C$40,"MXAU"))&gt;0,SUMIFS(Override!$E$11:$E$40,Override!$B$11:$B$40,$B176,Override!$D$11:$D$40,14)-SUMIFS(Override!$E$11:$E$40,Override!$B$11:$B$40,$B176,Override!$D$11:$D$40,14,Override!$C$11:$C$40,"MXAU"),Override!$P$211)/'AS51'!$B$3,"")))</f>
        <v/>
      </c>
      <c r="T176" s="77">
        <f>IF(T$13="","",IF($B176="","",IFERROR($C176*$D176*IF((Override!$C$4="ON")*(COUNTIFS(Override!$B$11:$B$40,$B176,Override!$D$11:$D$40,15,Override!$E$11:$E$40,"&gt;=0")-COUNTIFS(Override!$B$11:$B$40,$B176,Override!$D$11:$D$40,15,Override!$E$11:$E$40,"&gt;=0",Override!$C$11:$C$40,"MXAU"))&gt;0,SUMIFS(Override!$E$11:$E$40,Override!$B$11:$B$40,$B176,Override!$D$11:$D$40,15)-SUMIFS(Override!$E$11:$E$40,Override!$B$11:$B$40,$B176,Override!$D$11:$D$40,15,Override!$C$11:$C$40,"MXAU"),Override!$Q$211)/'AS51'!$B$3,"")))</f>
        <v/>
      </c>
      <c r="U176" s="77">
        <f>IF(U$13="","",IF($B176="","",IFERROR($C176*$D176*IF((Override!$C$4="ON")*(COUNTIFS(Override!$B$11:$B$40,$B176,Override!$D$11:$D$40,16,Override!$E$11:$E$40,"&gt;=0")-COUNTIFS(Override!$B$11:$B$40,$B176,Override!$D$11:$D$40,16,Override!$E$11:$E$40,"&gt;=0",Override!$C$11:$C$40,"MXAU"))&gt;0,SUMIFS(Override!$E$11:$E$40,Override!$B$11:$B$40,$B176,Override!$D$11:$D$40,16)-SUMIFS(Override!$E$11:$E$40,Override!$B$11:$B$40,$B176,Override!$D$11:$D$40,16,Override!$C$11:$C$40,"MXAU"),Override!$R$211)/'AS51'!$B$3,"")))</f>
        <v/>
      </c>
      <c r="W176" s="77">
        <f>IF(W$13="","",IF($B176="","",IFERROR(F176*$E176/100,"")))</f>
        <v/>
      </c>
      <c r="X176" s="77">
        <f>IF(X$13="","",IF($B176="","",IFERROR(G176*$E176/100,"")))</f>
        <v/>
      </c>
      <c r="Y176" s="77">
        <f>IF(Y$13="","",IF($B176="","",IFERROR(H176*$E176/100,"")))</f>
        <v/>
      </c>
      <c r="Z176" s="77">
        <f>IF(Z$13="","",IF($B176="","",IFERROR(I176*$E176/100,"")))</f>
        <v/>
      </c>
      <c r="AA176" s="77">
        <f>IF(AA$13="","",IF($B176="","",IFERROR(J176*$E176/100,"")))</f>
        <v/>
      </c>
      <c r="AB176" s="77">
        <f>IF(AB$13="","",IF($B176="","",IFERROR(K176*$E176/100,"")))</f>
        <v/>
      </c>
      <c r="AC176" s="77">
        <f>IF(AC$13="","",IF($B176="","",IFERROR(L176*$E176/100,"")))</f>
        <v/>
      </c>
      <c r="AD176" s="77">
        <f>IF(AD$13="","",IF($B176="","",IFERROR(M176*$E176/100,"")))</f>
        <v/>
      </c>
      <c r="AE176" s="77">
        <f>IF(AE$13="","",IF($B176="","",IFERROR(N176*$E176/100,"")))</f>
        <v/>
      </c>
      <c r="AF176" s="77">
        <f>IF(AF$13="","",IF($B176="","",IFERROR(O176*$E176/100,"")))</f>
        <v/>
      </c>
      <c r="AG176" s="77">
        <f>IF(AG$13="","",IF($B176="","",IFERROR(P176*$E176/100,"")))</f>
        <v/>
      </c>
      <c r="AH176" s="77">
        <f>IF(AH$13="","",IF($B176="","",IFERROR(Q176*$E176/100,"")))</f>
        <v/>
      </c>
      <c r="AI176" s="77">
        <f>IF(AI$13="","",IF($B176="","",IFERROR(R176*$E176/100,"")))</f>
        <v/>
      </c>
      <c r="AJ176" s="77">
        <f>IF(AJ$13="","",IF($B176="","",IFERROR(S176*$E176/100,"")))</f>
        <v/>
      </c>
      <c r="AK176" s="77">
        <f>IF(AK$13="","",IF($B176="","",IFERROR(T176*$E176/100,"")))</f>
        <v/>
      </c>
      <c r="AL176" s="77">
        <f>IF(AL$13="","",IF($B176="","",IFERROR(U176*$E176/100,"")))</f>
        <v/>
      </c>
      <c r="AN176" s="77">
        <f>IF($B176="","",SUMIF($F$13:$U$13,"&lt;="&amp;Sector!$D$51,$F176:$U176))</f>
        <v/>
      </c>
      <c r="AO176" s="77">
        <f>IF($B176="","",SUMIF($W$13:$AL$13,"&lt;="&amp;Sector!$D$51,$W176:$AL176))</f>
        <v/>
      </c>
      <c r="AQ176" s="163">
        <f>IF(AQ$13="","",IF($B176="","",IFERROR($C176*$D176*SUMPRODUCT(('Dvd Calendar'!$E$1768:$CZ$1768&gt;AQ$12)*('Dvd Calendar'!$E$1768:$CZ$1768&lt;=AQ$13)*'Dvd Calendar'!$E$1771:$CZ$1771*(('Dvd Calendar'!$E$1773:$CZ$1773='Field Check'!$C$56)*('Field Check'!$C$56&lt;&gt;"")+('Dvd Calendar'!$E$1773:$CZ$1773='Field Check'!$C$57)*('Field Check'!$C$57&lt;&gt;"")))/'AS51'!$B$3,"")))</f>
        <v/>
      </c>
      <c r="AR176" s="163">
        <f>IF(AR$13="","",IF($B176="","",IFERROR($C176*$D176*SUMPRODUCT(('Dvd Calendar'!$E$1768:$CZ$1768&gt;AR$12)*('Dvd Calendar'!$E$1768:$CZ$1768&lt;=AR$13)*'Dvd Calendar'!$E$1771:$CZ$1771*(('Dvd Calendar'!$E$1773:$CZ$1773='Field Check'!$C$56)*('Field Check'!$C$56&lt;&gt;"")+('Dvd Calendar'!$E$1773:$CZ$1773='Field Check'!$C$57)*('Field Check'!$C$57&lt;&gt;"")))/'AS51'!$B$3,"")))</f>
        <v/>
      </c>
      <c r="AS176" s="163">
        <f>IF(AS$13="","",IF($B176="","",IFERROR($C176*$D176*SUMPRODUCT(('Dvd Calendar'!$E$1768:$CZ$1768&gt;AS$12)*('Dvd Calendar'!$E$1768:$CZ$1768&lt;=AS$13)*'Dvd Calendar'!$E$1771:$CZ$1771*(('Dvd Calendar'!$E$1773:$CZ$1773='Field Check'!$C$56)*('Field Check'!$C$56&lt;&gt;"")+('Dvd Calendar'!$E$1773:$CZ$1773='Field Check'!$C$57)*('Field Check'!$C$57&lt;&gt;"")))/'AS51'!$B$3,"")))</f>
        <v/>
      </c>
      <c r="AT176" s="163">
        <f>IF(AT$13="","",IF($B176="","",IFERROR($C176*$D176*SUMPRODUCT(('Dvd Calendar'!$E$1768:$CZ$1768&gt;AT$12)*('Dvd Calendar'!$E$1768:$CZ$1768&lt;=AT$13)*'Dvd Calendar'!$E$1771:$CZ$1771*(('Dvd Calendar'!$E$1773:$CZ$1773='Field Check'!$C$56)*('Field Check'!$C$56&lt;&gt;"")+('Dvd Calendar'!$E$1773:$CZ$1773='Field Check'!$C$57)*('Field Check'!$C$57&lt;&gt;"")))/'AS51'!$B$3,"")))</f>
        <v/>
      </c>
      <c r="AU176" s="163">
        <f>IF(AU$13="","",IF($B176="","",IFERROR($C176*$D176*SUMPRODUCT(('Dvd Calendar'!$E$1768:$CZ$1768&gt;AU$12)*('Dvd Calendar'!$E$1768:$CZ$1768&lt;=AU$13)*'Dvd Calendar'!$E$1771:$CZ$1771*(('Dvd Calendar'!$E$1773:$CZ$1773='Field Check'!$C$56)*('Field Check'!$C$56&lt;&gt;"")+('Dvd Calendar'!$E$1773:$CZ$1773='Field Check'!$C$57)*('Field Check'!$C$57&lt;&gt;"")))/'AS51'!$B$3,"")))</f>
        <v/>
      </c>
      <c r="AV176" s="163">
        <f>IF(AV$13="","",IF($B176="","",IFERROR($C176*$D176*SUMPRODUCT(('Dvd Calendar'!$E$1768:$CZ$1768&gt;AV$12)*('Dvd Calendar'!$E$1768:$CZ$1768&lt;=AV$13)*'Dvd Calendar'!$E$1771:$CZ$1771*(('Dvd Calendar'!$E$1773:$CZ$1773='Field Check'!$C$56)*('Field Check'!$C$56&lt;&gt;"")+('Dvd Calendar'!$E$1773:$CZ$1773='Field Check'!$C$57)*('Field Check'!$C$57&lt;&gt;"")))/'AS51'!$B$3,"")))</f>
        <v/>
      </c>
      <c r="AW176" s="163">
        <f>IF(AW$13="","",IF($B176="","",IFERROR($C176*$D176*SUMPRODUCT(('Dvd Calendar'!$E$1768:$CZ$1768&gt;AW$12)*('Dvd Calendar'!$E$1768:$CZ$1768&lt;=AW$13)*'Dvd Calendar'!$E$1771:$CZ$1771*(('Dvd Calendar'!$E$1773:$CZ$1773='Field Check'!$C$56)*('Field Check'!$C$56&lt;&gt;"")+('Dvd Calendar'!$E$1773:$CZ$1773='Field Check'!$C$57)*('Field Check'!$C$57&lt;&gt;"")))/'AS51'!$B$3,"")))</f>
        <v/>
      </c>
      <c r="AX176" s="163">
        <f>IF(AX$13="","",IF($B176="","",IFERROR($C176*$D176*SUMPRODUCT(('Dvd Calendar'!$E$1768:$CZ$1768&gt;AX$12)*('Dvd Calendar'!$E$1768:$CZ$1768&lt;=AX$13)*'Dvd Calendar'!$E$1771:$CZ$1771*(('Dvd Calendar'!$E$1773:$CZ$1773='Field Check'!$C$56)*('Field Check'!$C$56&lt;&gt;"")+('Dvd Calendar'!$E$1773:$CZ$1773='Field Check'!$C$57)*('Field Check'!$C$57&lt;&gt;"")))/'AS51'!$B$3,"")))</f>
        <v/>
      </c>
      <c r="AY176" s="163">
        <f>IF(AY$13="","",IF($B176="","",IFERROR($C176*$D176*SUMPRODUCT(('Dvd Calendar'!$E$1768:$CZ$1768&gt;AY$12)*('Dvd Calendar'!$E$1768:$CZ$1768&lt;=AY$13)*'Dvd Calendar'!$E$1771:$CZ$1771*(('Dvd Calendar'!$E$1773:$CZ$1773='Field Check'!$C$56)*('Field Check'!$C$56&lt;&gt;"")+('Dvd Calendar'!$E$1773:$CZ$1773='Field Check'!$C$57)*('Field Check'!$C$57&lt;&gt;"")))/'AS51'!$B$3,"")))</f>
        <v/>
      </c>
      <c r="AZ176" s="163">
        <f>IF(AZ$13="","",IF($B176="","",IFERROR($C176*$D176*SUMPRODUCT(('Dvd Calendar'!$E$1768:$CZ$1768&gt;AZ$12)*('Dvd Calendar'!$E$1768:$CZ$1768&lt;=AZ$13)*'Dvd Calendar'!$E$1771:$CZ$1771*(('Dvd Calendar'!$E$1773:$CZ$1773='Field Check'!$C$56)*('Field Check'!$C$56&lt;&gt;"")+('Dvd Calendar'!$E$1773:$CZ$1773='Field Check'!$C$57)*('Field Check'!$C$57&lt;&gt;"")))/'AS51'!$B$3,"")))</f>
        <v/>
      </c>
      <c r="BA176" s="163">
        <f>IF(BA$13="","",IF($B176="","",IFERROR($C176*$D176*SUMPRODUCT(('Dvd Calendar'!$E$1768:$CZ$1768&gt;BA$12)*('Dvd Calendar'!$E$1768:$CZ$1768&lt;=BA$13)*'Dvd Calendar'!$E$1771:$CZ$1771*(('Dvd Calendar'!$E$1773:$CZ$1773='Field Check'!$C$56)*('Field Check'!$C$56&lt;&gt;"")+('Dvd Calendar'!$E$1773:$CZ$1773='Field Check'!$C$57)*('Field Check'!$C$57&lt;&gt;"")))/'AS51'!$B$3,"")))</f>
        <v/>
      </c>
      <c r="BB176" s="163">
        <f>IF(BB$13="","",IF($B176="","",IFERROR($C176*$D176*SUMPRODUCT(('Dvd Calendar'!$E$1768:$CZ$1768&gt;BB$12)*('Dvd Calendar'!$E$1768:$CZ$1768&lt;=BB$13)*'Dvd Calendar'!$E$1771:$CZ$1771*(('Dvd Calendar'!$E$1773:$CZ$1773='Field Check'!$C$56)*('Field Check'!$C$56&lt;&gt;"")+('Dvd Calendar'!$E$1773:$CZ$1773='Field Check'!$C$57)*('Field Check'!$C$57&lt;&gt;"")))/'AS51'!$B$3,"")))</f>
        <v/>
      </c>
      <c r="BC176" s="163">
        <f>IF(BC$13="","",IF($B176="","",IFERROR($C176*$D176*SUMPRODUCT(('Dvd Calendar'!$E$1768:$CZ$1768&gt;BC$12)*('Dvd Calendar'!$E$1768:$CZ$1768&lt;=BC$13)*'Dvd Calendar'!$E$1771:$CZ$1771*(('Dvd Calendar'!$E$1773:$CZ$1773='Field Check'!$C$56)*('Field Check'!$C$56&lt;&gt;"")+('Dvd Calendar'!$E$1773:$CZ$1773='Field Check'!$C$57)*('Field Check'!$C$57&lt;&gt;"")))/'AS51'!$B$3,"")))</f>
        <v/>
      </c>
      <c r="BD176" s="163">
        <f>IF(BD$13="","",IF($B176="","",IFERROR($C176*$D176*SUMPRODUCT(('Dvd Calendar'!$E$1768:$CZ$1768&gt;BD$12)*('Dvd Calendar'!$E$1768:$CZ$1768&lt;=BD$13)*'Dvd Calendar'!$E$1771:$CZ$1771*(('Dvd Calendar'!$E$1773:$CZ$1773='Field Check'!$C$56)*('Field Check'!$C$56&lt;&gt;"")+('Dvd Calendar'!$E$1773:$CZ$1773='Field Check'!$C$57)*('Field Check'!$C$57&lt;&gt;"")))/'AS51'!$B$3,"")))</f>
        <v/>
      </c>
      <c r="BE176" s="163">
        <f>IF(BE$13="","",IF($B176="","",IFERROR($C176*$D176*SUMPRODUCT(('Dvd Calendar'!$E$1768:$CZ$1768&gt;BE$12)*('Dvd Calendar'!$E$1768:$CZ$1768&lt;=BE$13)*'Dvd Calendar'!$E$1771:$CZ$1771*(('Dvd Calendar'!$E$1773:$CZ$1773='Field Check'!$C$56)*('Field Check'!$C$56&lt;&gt;"")+('Dvd Calendar'!$E$1773:$CZ$1773='Field Check'!$C$57)*('Field Check'!$C$57&lt;&gt;"")))/'AS51'!$B$3,"")))</f>
        <v/>
      </c>
      <c r="BF176" s="163">
        <f>IF(BF$13="","",IF($B176="","",IFERROR($C176*$D176*SUMPRODUCT(('Dvd Calendar'!$E$1768:$CZ$1768&gt;BF$12)*('Dvd Calendar'!$E$1768:$CZ$1768&lt;=BF$13)*'Dvd Calendar'!$E$1771:$CZ$1771*(('Dvd Calendar'!$E$1773:$CZ$1773='Field Check'!$C$56)*('Field Check'!$C$56&lt;&gt;"")+('Dvd Calendar'!$E$1773:$CZ$1773='Field Check'!$C$57)*('Field Check'!$C$57&lt;&gt;"")))/'AS51'!$B$3,"")))</f>
        <v/>
      </c>
      <c r="BH176" s="163">
        <f>IF(BH$13="","",IF($B176="","",IFERROR(AQ176*$E176/100,"")))</f>
        <v/>
      </c>
      <c r="BI176" s="163">
        <f>IF(BI$13="","",IF($B176="","",IFERROR(AR176*$E176/100,"")))</f>
        <v/>
      </c>
      <c r="BJ176" s="163">
        <f>IF(BJ$13="","",IF($B176="","",IFERROR(AS176*$E176/100,"")))</f>
        <v/>
      </c>
      <c r="BK176" s="163">
        <f>IF(BK$13="","",IF($B176="","",IFERROR(AT176*$E176/100,"")))</f>
        <v/>
      </c>
      <c r="BL176" s="163">
        <f>IF(BL$13="","",IF($B176="","",IFERROR(AU176*$E176/100,"")))</f>
        <v/>
      </c>
      <c r="BM176" s="163">
        <f>IF(BM$13="","",IF($B176="","",IFERROR(AV176*$E176/100,"")))</f>
        <v/>
      </c>
      <c r="BN176" s="163">
        <f>IF(BN$13="","",IF($B176="","",IFERROR(AW176*$E176/100,"")))</f>
        <v/>
      </c>
      <c r="BO176" s="163">
        <f>IF(BO$13="","",IF($B176="","",IFERROR(AX176*$E176/100,"")))</f>
        <v/>
      </c>
      <c r="BP176" s="163">
        <f>IF(BP$13="","",IF($B176="","",IFERROR(AY176*$E176/100,"")))</f>
        <v/>
      </c>
      <c r="BQ176" s="163">
        <f>IF(BQ$13="","",IF($B176="","",IFERROR(AZ176*$E176/100,"")))</f>
        <v/>
      </c>
      <c r="BR176" s="163">
        <f>IF(BR$13="","",IF($B176="","",IFERROR(BA176*$E176/100,"")))</f>
        <v/>
      </c>
      <c r="BS176" s="163">
        <f>IF(BS$13="","",IF($B176="","",IFERROR(BB176*$E176/100,"")))</f>
        <v/>
      </c>
      <c r="BT176" s="163">
        <f>IF(BT$13="","",IF($B176="","",IFERROR(BC176*$E176/100,"")))</f>
        <v/>
      </c>
      <c r="BU176" s="163">
        <f>IF(BU$13="","",IF($B176="","",IFERROR(BD176*$E176/100,"")))</f>
        <v/>
      </c>
      <c r="BV176" s="163">
        <f>IF(BV$13="","",IF($B176="","",IFERROR(BE176*$E176/100,"")))</f>
        <v/>
      </c>
      <c r="BW176" s="163">
        <f>IF(BW$13="","",IF($B176="","",IFERROR(BF176*$E176/100,"")))</f>
        <v/>
      </c>
    </row>
    <row r="177">
      <c r="B177" s="126">
        <f>IF('AS51'!$C$167="","",'AS51'!$C$167)</f>
        <v/>
      </c>
      <c r="C177" s="74">
        <f>IF('AS51'!$B$167="","",'AS51'!$B$167)</f>
        <v/>
      </c>
      <c r="D177" s="75">
        <f>IFERROR('AS51'!$Q$167,1)</f>
        <v/>
      </c>
      <c r="E177" s="76">
        <f>IF($B177="","",IF(ISNUMBER('AS51'!$I$167),'AS51'!$I$167,'Index Summary'!$C$7))</f>
        <v/>
      </c>
      <c r="F177" s="77">
        <f>IF(F$13="","",IF($B177="","",IFERROR($C177*$D177*IF((Override!$C$4="ON")*(COUNTIFS(Override!$B$11:$B$40,$B177,Override!$D$11:$D$40,1,Override!$E$11:$E$40,"&gt;=0")-COUNTIFS(Override!$B$11:$B$40,$B177,Override!$D$11:$D$40,1,Override!$E$11:$E$40,"&gt;=0",Override!$C$11:$C$40,"MXAU"))&gt;0,SUMIFS(Override!$E$11:$E$40,Override!$B$11:$B$40,$B177,Override!$D$11:$D$40,1)-SUMIFS(Override!$E$11:$E$40,Override!$B$11:$B$40,$B177,Override!$D$11:$D$40,1,Override!$C$11:$C$40,"MXAU"),Override!$C$212)/'AS51'!$B$3,"")))</f>
        <v/>
      </c>
      <c r="G177" s="77">
        <f>IF(G$13="","",IF($B177="","",IFERROR($C177*$D177*IF((Override!$C$4="ON")*(COUNTIFS(Override!$B$11:$B$40,$B177,Override!$D$11:$D$40,2,Override!$E$11:$E$40,"&gt;=0")-COUNTIFS(Override!$B$11:$B$40,$B177,Override!$D$11:$D$40,2,Override!$E$11:$E$40,"&gt;=0",Override!$C$11:$C$40,"MXAU"))&gt;0,SUMIFS(Override!$E$11:$E$40,Override!$B$11:$B$40,$B177,Override!$D$11:$D$40,2)-SUMIFS(Override!$E$11:$E$40,Override!$B$11:$B$40,$B177,Override!$D$11:$D$40,2,Override!$C$11:$C$40,"MXAU"),Override!$D$212)/'AS51'!$B$3,"")))</f>
        <v/>
      </c>
      <c r="H177" s="77">
        <f>IF(H$13="","",IF($B177="","",IFERROR($C177*$D177*IF((Override!$C$4="ON")*(COUNTIFS(Override!$B$11:$B$40,$B177,Override!$D$11:$D$40,3,Override!$E$11:$E$40,"&gt;=0")-COUNTIFS(Override!$B$11:$B$40,$B177,Override!$D$11:$D$40,3,Override!$E$11:$E$40,"&gt;=0",Override!$C$11:$C$40,"MXAU"))&gt;0,SUMIFS(Override!$E$11:$E$40,Override!$B$11:$B$40,$B177,Override!$D$11:$D$40,3)-SUMIFS(Override!$E$11:$E$40,Override!$B$11:$B$40,$B177,Override!$D$11:$D$40,3,Override!$C$11:$C$40,"MXAU"),Override!$E$212)/'AS51'!$B$3,"")))</f>
        <v/>
      </c>
      <c r="I177" s="77">
        <f>IF(I$13="","",IF($B177="","",IFERROR($C177*$D177*IF((Override!$C$4="ON")*(COUNTIFS(Override!$B$11:$B$40,$B177,Override!$D$11:$D$40,4,Override!$E$11:$E$40,"&gt;=0")-COUNTIFS(Override!$B$11:$B$40,$B177,Override!$D$11:$D$40,4,Override!$E$11:$E$40,"&gt;=0",Override!$C$11:$C$40,"MXAU"))&gt;0,SUMIFS(Override!$E$11:$E$40,Override!$B$11:$B$40,$B177,Override!$D$11:$D$40,4)-SUMIFS(Override!$E$11:$E$40,Override!$B$11:$B$40,$B177,Override!$D$11:$D$40,4,Override!$C$11:$C$40,"MXAU"),Override!$F$212)/'AS51'!$B$3,"")))</f>
        <v/>
      </c>
      <c r="J177" s="77">
        <f>IF(J$13="","",IF($B177="","",IFERROR($C177*$D177*IF((Override!$C$4="ON")*(COUNTIFS(Override!$B$11:$B$40,$B177,Override!$D$11:$D$40,5,Override!$E$11:$E$40,"&gt;=0")-COUNTIFS(Override!$B$11:$B$40,$B177,Override!$D$11:$D$40,5,Override!$E$11:$E$40,"&gt;=0",Override!$C$11:$C$40,"MXAU"))&gt;0,SUMIFS(Override!$E$11:$E$40,Override!$B$11:$B$40,$B177,Override!$D$11:$D$40,5)-SUMIFS(Override!$E$11:$E$40,Override!$B$11:$B$40,$B177,Override!$D$11:$D$40,5,Override!$C$11:$C$40,"MXAU"),Override!$G$212)/'AS51'!$B$3,"")))</f>
        <v/>
      </c>
      <c r="K177" s="77">
        <f>IF(K$13="","",IF($B177="","",IFERROR($C177*$D177*IF((Override!$C$4="ON")*(COUNTIFS(Override!$B$11:$B$40,$B177,Override!$D$11:$D$40,6,Override!$E$11:$E$40,"&gt;=0")-COUNTIFS(Override!$B$11:$B$40,$B177,Override!$D$11:$D$40,6,Override!$E$11:$E$40,"&gt;=0",Override!$C$11:$C$40,"MXAU"))&gt;0,SUMIFS(Override!$E$11:$E$40,Override!$B$11:$B$40,$B177,Override!$D$11:$D$40,6)-SUMIFS(Override!$E$11:$E$40,Override!$B$11:$B$40,$B177,Override!$D$11:$D$40,6,Override!$C$11:$C$40,"MXAU"),Override!$H$212)/'AS51'!$B$3,"")))</f>
        <v/>
      </c>
      <c r="L177" s="77">
        <f>IF(L$13="","",IF($B177="","",IFERROR($C177*$D177*IF((Override!$C$4="ON")*(COUNTIFS(Override!$B$11:$B$40,$B177,Override!$D$11:$D$40,7,Override!$E$11:$E$40,"&gt;=0")-COUNTIFS(Override!$B$11:$B$40,$B177,Override!$D$11:$D$40,7,Override!$E$11:$E$40,"&gt;=0",Override!$C$11:$C$40,"MXAU"))&gt;0,SUMIFS(Override!$E$11:$E$40,Override!$B$11:$B$40,$B177,Override!$D$11:$D$40,7)-SUMIFS(Override!$E$11:$E$40,Override!$B$11:$B$40,$B177,Override!$D$11:$D$40,7,Override!$C$11:$C$40,"MXAU"),Override!$I$212)/'AS51'!$B$3,"")))</f>
        <v/>
      </c>
      <c r="M177" s="77">
        <f>IF(M$13="","",IF($B177="","",IFERROR($C177*$D177*IF((Override!$C$4="ON")*(COUNTIFS(Override!$B$11:$B$40,$B177,Override!$D$11:$D$40,8,Override!$E$11:$E$40,"&gt;=0")-COUNTIFS(Override!$B$11:$B$40,$B177,Override!$D$11:$D$40,8,Override!$E$11:$E$40,"&gt;=0",Override!$C$11:$C$40,"MXAU"))&gt;0,SUMIFS(Override!$E$11:$E$40,Override!$B$11:$B$40,$B177,Override!$D$11:$D$40,8)-SUMIFS(Override!$E$11:$E$40,Override!$B$11:$B$40,$B177,Override!$D$11:$D$40,8,Override!$C$11:$C$40,"MXAU"),Override!$J$212)/'AS51'!$B$3,"")))</f>
        <v/>
      </c>
      <c r="N177" s="77">
        <f>IF(N$13="","",IF($B177="","",IFERROR($C177*$D177*IF((Override!$C$4="ON")*(COUNTIFS(Override!$B$11:$B$40,$B177,Override!$D$11:$D$40,9,Override!$E$11:$E$40,"&gt;=0")-COUNTIFS(Override!$B$11:$B$40,$B177,Override!$D$11:$D$40,9,Override!$E$11:$E$40,"&gt;=0",Override!$C$11:$C$40,"MXAU"))&gt;0,SUMIFS(Override!$E$11:$E$40,Override!$B$11:$B$40,$B177,Override!$D$11:$D$40,9)-SUMIFS(Override!$E$11:$E$40,Override!$B$11:$B$40,$B177,Override!$D$11:$D$40,9,Override!$C$11:$C$40,"MXAU"),Override!$K$212)/'AS51'!$B$3,"")))</f>
        <v/>
      </c>
      <c r="O177" s="77">
        <f>IF(O$13="","",IF($B177="","",IFERROR($C177*$D177*IF((Override!$C$4="ON")*(COUNTIFS(Override!$B$11:$B$40,$B177,Override!$D$11:$D$40,10,Override!$E$11:$E$40,"&gt;=0")-COUNTIFS(Override!$B$11:$B$40,$B177,Override!$D$11:$D$40,10,Override!$E$11:$E$40,"&gt;=0",Override!$C$11:$C$40,"MXAU"))&gt;0,SUMIFS(Override!$E$11:$E$40,Override!$B$11:$B$40,$B177,Override!$D$11:$D$40,10)-SUMIFS(Override!$E$11:$E$40,Override!$B$11:$B$40,$B177,Override!$D$11:$D$40,10,Override!$C$11:$C$40,"MXAU"),Override!$L$212)/'AS51'!$B$3,"")))</f>
        <v/>
      </c>
      <c r="P177" s="77">
        <f>IF(P$13="","",IF($B177="","",IFERROR($C177*$D177*IF((Override!$C$4="ON")*(COUNTIFS(Override!$B$11:$B$40,$B177,Override!$D$11:$D$40,11,Override!$E$11:$E$40,"&gt;=0")-COUNTIFS(Override!$B$11:$B$40,$B177,Override!$D$11:$D$40,11,Override!$E$11:$E$40,"&gt;=0",Override!$C$11:$C$40,"MXAU"))&gt;0,SUMIFS(Override!$E$11:$E$40,Override!$B$11:$B$40,$B177,Override!$D$11:$D$40,11)-SUMIFS(Override!$E$11:$E$40,Override!$B$11:$B$40,$B177,Override!$D$11:$D$40,11,Override!$C$11:$C$40,"MXAU"),Override!$M$212)/'AS51'!$B$3,"")))</f>
        <v/>
      </c>
      <c r="Q177" s="77">
        <f>IF(Q$13="","",IF($B177="","",IFERROR($C177*$D177*IF((Override!$C$4="ON")*(COUNTIFS(Override!$B$11:$B$40,$B177,Override!$D$11:$D$40,12,Override!$E$11:$E$40,"&gt;=0")-COUNTIFS(Override!$B$11:$B$40,$B177,Override!$D$11:$D$40,12,Override!$E$11:$E$40,"&gt;=0",Override!$C$11:$C$40,"MXAU"))&gt;0,SUMIFS(Override!$E$11:$E$40,Override!$B$11:$B$40,$B177,Override!$D$11:$D$40,12)-SUMIFS(Override!$E$11:$E$40,Override!$B$11:$B$40,$B177,Override!$D$11:$D$40,12,Override!$C$11:$C$40,"MXAU"),Override!$N$212)/'AS51'!$B$3,"")))</f>
        <v/>
      </c>
      <c r="R177" s="77">
        <f>IF(R$13="","",IF($B177="","",IFERROR($C177*$D177*IF((Override!$C$4="ON")*(COUNTIFS(Override!$B$11:$B$40,$B177,Override!$D$11:$D$40,13,Override!$E$11:$E$40,"&gt;=0")-COUNTIFS(Override!$B$11:$B$40,$B177,Override!$D$11:$D$40,13,Override!$E$11:$E$40,"&gt;=0",Override!$C$11:$C$40,"MXAU"))&gt;0,SUMIFS(Override!$E$11:$E$40,Override!$B$11:$B$40,$B177,Override!$D$11:$D$40,13)-SUMIFS(Override!$E$11:$E$40,Override!$B$11:$B$40,$B177,Override!$D$11:$D$40,13,Override!$C$11:$C$40,"MXAU"),Override!$O$212)/'AS51'!$B$3,"")))</f>
        <v/>
      </c>
      <c r="S177" s="77">
        <f>IF(S$13="","",IF($B177="","",IFERROR($C177*$D177*IF((Override!$C$4="ON")*(COUNTIFS(Override!$B$11:$B$40,$B177,Override!$D$11:$D$40,14,Override!$E$11:$E$40,"&gt;=0")-COUNTIFS(Override!$B$11:$B$40,$B177,Override!$D$11:$D$40,14,Override!$E$11:$E$40,"&gt;=0",Override!$C$11:$C$40,"MXAU"))&gt;0,SUMIFS(Override!$E$11:$E$40,Override!$B$11:$B$40,$B177,Override!$D$11:$D$40,14)-SUMIFS(Override!$E$11:$E$40,Override!$B$11:$B$40,$B177,Override!$D$11:$D$40,14,Override!$C$11:$C$40,"MXAU"),Override!$P$212)/'AS51'!$B$3,"")))</f>
        <v/>
      </c>
      <c r="T177" s="77">
        <f>IF(T$13="","",IF($B177="","",IFERROR($C177*$D177*IF((Override!$C$4="ON")*(COUNTIFS(Override!$B$11:$B$40,$B177,Override!$D$11:$D$40,15,Override!$E$11:$E$40,"&gt;=0")-COUNTIFS(Override!$B$11:$B$40,$B177,Override!$D$11:$D$40,15,Override!$E$11:$E$40,"&gt;=0",Override!$C$11:$C$40,"MXAU"))&gt;0,SUMIFS(Override!$E$11:$E$40,Override!$B$11:$B$40,$B177,Override!$D$11:$D$40,15)-SUMIFS(Override!$E$11:$E$40,Override!$B$11:$B$40,$B177,Override!$D$11:$D$40,15,Override!$C$11:$C$40,"MXAU"),Override!$Q$212)/'AS51'!$B$3,"")))</f>
        <v/>
      </c>
      <c r="U177" s="77">
        <f>IF(U$13="","",IF($B177="","",IFERROR($C177*$D177*IF((Override!$C$4="ON")*(COUNTIFS(Override!$B$11:$B$40,$B177,Override!$D$11:$D$40,16,Override!$E$11:$E$40,"&gt;=0")-COUNTIFS(Override!$B$11:$B$40,$B177,Override!$D$11:$D$40,16,Override!$E$11:$E$40,"&gt;=0",Override!$C$11:$C$40,"MXAU"))&gt;0,SUMIFS(Override!$E$11:$E$40,Override!$B$11:$B$40,$B177,Override!$D$11:$D$40,16)-SUMIFS(Override!$E$11:$E$40,Override!$B$11:$B$40,$B177,Override!$D$11:$D$40,16,Override!$C$11:$C$40,"MXAU"),Override!$R$212)/'AS51'!$B$3,"")))</f>
        <v/>
      </c>
      <c r="W177" s="77">
        <f>IF(W$13="","",IF($B177="","",IFERROR(F177*$E177/100,"")))</f>
        <v/>
      </c>
      <c r="X177" s="77">
        <f>IF(X$13="","",IF($B177="","",IFERROR(G177*$E177/100,"")))</f>
        <v/>
      </c>
      <c r="Y177" s="77">
        <f>IF(Y$13="","",IF($B177="","",IFERROR(H177*$E177/100,"")))</f>
        <v/>
      </c>
      <c r="Z177" s="77">
        <f>IF(Z$13="","",IF($B177="","",IFERROR(I177*$E177/100,"")))</f>
        <v/>
      </c>
      <c r="AA177" s="77">
        <f>IF(AA$13="","",IF($B177="","",IFERROR(J177*$E177/100,"")))</f>
        <v/>
      </c>
      <c r="AB177" s="77">
        <f>IF(AB$13="","",IF($B177="","",IFERROR(K177*$E177/100,"")))</f>
        <v/>
      </c>
      <c r="AC177" s="77">
        <f>IF(AC$13="","",IF($B177="","",IFERROR(L177*$E177/100,"")))</f>
        <v/>
      </c>
      <c r="AD177" s="77">
        <f>IF(AD$13="","",IF($B177="","",IFERROR(M177*$E177/100,"")))</f>
        <v/>
      </c>
      <c r="AE177" s="77">
        <f>IF(AE$13="","",IF($B177="","",IFERROR(N177*$E177/100,"")))</f>
        <v/>
      </c>
      <c r="AF177" s="77">
        <f>IF(AF$13="","",IF($B177="","",IFERROR(O177*$E177/100,"")))</f>
        <v/>
      </c>
      <c r="AG177" s="77">
        <f>IF(AG$13="","",IF($B177="","",IFERROR(P177*$E177/100,"")))</f>
        <v/>
      </c>
      <c r="AH177" s="77">
        <f>IF(AH$13="","",IF($B177="","",IFERROR(Q177*$E177/100,"")))</f>
        <v/>
      </c>
      <c r="AI177" s="77">
        <f>IF(AI$13="","",IF($B177="","",IFERROR(R177*$E177/100,"")))</f>
        <v/>
      </c>
      <c r="AJ177" s="77">
        <f>IF(AJ$13="","",IF($B177="","",IFERROR(S177*$E177/100,"")))</f>
        <v/>
      </c>
      <c r="AK177" s="77">
        <f>IF(AK$13="","",IF($B177="","",IFERROR(T177*$E177/100,"")))</f>
        <v/>
      </c>
      <c r="AL177" s="77">
        <f>IF(AL$13="","",IF($B177="","",IFERROR(U177*$E177/100,"")))</f>
        <v/>
      </c>
      <c r="AN177" s="77">
        <f>IF($B177="","",SUMIF($F$13:$U$13,"&lt;="&amp;Sector!$D$51,$F177:$U177))</f>
        <v/>
      </c>
      <c r="AO177" s="77">
        <f>IF($B177="","",SUMIF($W$13:$AL$13,"&lt;="&amp;Sector!$D$51,$W177:$AL177))</f>
        <v/>
      </c>
      <c r="AQ177" s="163">
        <f>IF(AQ$13="","",IF($B177="","",IFERROR($C177*$D177*SUMPRODUCT(('Dvd Calendar'!$E$1779:$CZ$1779&gt;AQ$12)*('Dvd Calendar'!$E$1779:$CZ$1779&lt;=AQ$13)*'Dvd Calendar'!$E$1782:$CZ$1782*(('Dvd Calendar'!$E$1784:$CZ$1784='Field Check'!$C$56)*('Field Check'!$C$56&lt;&gt;"")+('Dvd Calendar'!$E$1784:$CZ$1784='Field Check'!$C$57)*('Field Check'!$C$57&lt;&gt;"")))/'AS51'!$B$3,"")))</f>
        <v/>
      </c>
      <c r="AR177" s="163">
        <f>IF(AR$13="","",IF($B177="","",IFERROR($C177*$D177*SUMPRODUCT(('Dvd Calendar'!$E$1779:$CZ$1779&gt;AR$12)*('Dvd Calendar'!$E$1779:$CZ$1779&lt;=AR$13)*'Dvd Calendar'!$E$1782:$CZ$1782*(('Dvd Calendar'!$E$1784:$CZ$1784='Field Check'!$C$56)*('Field Check'!$C$56&lt;&gt;"")+('Dvd Calendar'!$E$1784:$CZ$1784='Field Check'!$C$57)*('Field Check'!$C$57&lt;&gt;"")))/'AS51'!$B$3,"")))</f>
        <v/>
      </c>
      <c r="AS177" s="163">
        <f>IF(AS$13="","",IF($B177="","",IFERROR($C177*$D177*SUMPRODUCT(('Dvd Calendar'!$E$1779:$CZ$1779&gt;AS$12)*('Dvd Calendar'!$E$1779:$CZ$1779&lt;=AS$13)*'Dvd Calendar'!$E$1782:$CZ$1782*(('Dvd Calendar'!$E$1784:$CZ$1784='Field Check'!$C$56)*('Field Check'!$C$56&lt;&gt;"")+('Dvd Calendar'!$E$1784:$CZ$1784='Field Check'!$C$57)*('Field Check'!$C$57&lt;&gt;"")))/'AS51'!$B$3,"")))</f>
        <v/>
      </c>
      <c r="AT177" s="163">
        <f>IF(AT$13="","",IF($B177="","",IFERROR($C177*$D177*SUMPRODUCT(('Dvd Calendar'!$E$1779:$CZ$1779&gt;AT$12)*('Dvd Calendar'!$E$1779:$CZ$1779&lt;=AT$13)*'Dvd Calendar'!$E$1782:$CZ$1782*(('Dvd Calendar'!$E$1784:$CZ$1784='Field Check'!$C$56)*('Field Check'!$C$56&lt;&gt;"")+('Dvd Calendar'!$E$1784:$CZ$1784='Field Check'!$C$57)*('Field Check'!$C$57&lt;&gt;"")))/'AS51'!$B$3,"")))</f>
        <v/>
      </c>
      <c r="AU177" s="163">
        <f>IF(AU$13="","",IF($B177="","",IFERROR($C177*$D177*SUMPRODUCT(('Dvd Calendar'!$E$1779:$CZ$1779&gt;AU$12)*('Dvd Calendar'!$E$1779:$CZ$1779&lt;=AU$13)*'Dvd Calendar'!$E$1782:$CZ$1782*(('Dvd Calendar'!$E$1784:$CZ$1784='Field Check'!$C$56)*('Field Check'!$C$56&lt;&gt;"")+('Dvd Calendar'!$E$1784:$CZ$1784='Field Check'!$C$57)*('Field Check'!$C$57&lt;&gt;"")))/'AS51'!$B$3,"")))</f>
        <v/>
      </c>
      <c r="AV177" s="163">
        <f>IF(AV$13="","",IF($B177="","",IFERROR($C177*$D177*SUMPRODUCT(('Dvd Calendar'!$E$1779:$CZ$1779&gt;AV$12)*('Dvd Calendar'!$E$1779:$CZ$1779&lt;=AV$13)*'Dvd Calendar'!$E$1782:$CZ$1782*(('Dvd Calendar'!$E$1784:$CZ$1784='Field Check'!$C$56)*('Field Check'!$C$56&lt;&gt;"")+('Dvd Calendar'!$E$1784:$CZ$1784='Field Check'!$C$57)*('Field Check'!$C$57&lt;&gt;"")))/'AS51'!$B$3,"")))</f>
        <v/>
      </c>
      <c r="AW177" s="163">
        <f>IF(AW$13="","",IF($B177="","",IFERROR($C177*$D177*SUMPRODUCT(('Dvd Calendar'!$E$1779:$CZ$1779&gt;AW$12)*('Dvd Calendar'!$E$1779:$CZ$1779&lt;=AW$13)*'Dvd Calendar'!$E$1782:$CZ$1782*(('Dvd Calendar'!$E$1784:$CZ$1784='Field Check'!$C$56)*('Field Check'!$C$56&lt;&gt;"")+('Dvd Calendar'!$E$1784:$CZ$1784='Field Check'!$C$57)*('Field Check'!$C$57&lt;&gt;"")))/'AS51'!$B$3,"")))</f>
        <v/>
      </c>
      <c r="AX177" s="163">
        <f>IF(AX$13="","",IF($B177="","",IFERROR($C177*$D177*SUMPRODUCT(('Dvd Calendar'!$E$1779:$CZ$1779&gt;AX$12)*('Dvd Calendar'!$E$1779:$CZ$1779&lt;=AX$13)*'Dvd Calendar'!$E$1782:$CZ$1782*(('Dvd Calendar'!$E$1784:$CZ$1784='Field Check'!$C$56)*('Field Check'!$C$56&lt;&gt;"")+('Dvd Calendar'!$E$1784:$CZ$1784='Field Check'!$C$57)*('Field Check'!$C$57&lt;&gt;"")))/'AS51'!$B$3,"")))</f>
        <v/>
      </c>
      <c r="AY177" s="163">
        <f>IF(AY$13="","",IF($B177="","",IFERROR($C177*$D177*SUMPRODUCT(('Dvd Calendar'!$E$1779:$CZ$1779&gt;AY$12)*('Dvd Calendar'!$E$1779:$CZ$1779&lt;=AY$13)*'Dvd Calendar'!$E$1782:$CZ$1782*(('Dvd Calendar'!$E$1784:$CZ$1784='Field Check'!$C$56)*('Field Check'!$C$56&lt;&gt;"")+('Dvd Calendar'!$E$1784:$CZ$1784='Field Check'!$C$57)*('Field Check'!$C$57&lt;&gt;"")))/'AS51'!$B$3,"")))</f>
        <v/>
      </c>
      <c r="AZ177" s="163">
        <f>IF(AZ$13="","",IF($B177="","",IFERROR($C177*$D177*SUMPRODUCT(('Dvd Calendar'!$E$1779:$CZ$1779&gt;AZ$12)*('Dvd Calendar'!$E$1779:$CZ$1779&lt;=AZ$13)*'Dvd Calendar'!$E$1782:$CZ$1782*(('Dvd Calendar'!$E$1784:$CZ$1784='Field Check'!$C$56)*('Field Check'!$C$56&lt;&gt;"")+('Dvd Calendar'!$E$1784:$CZ$1784='Field Check'!$C$57)*('Field Check'!$C$57&lt;&gt;"")))/'AS51'!$B$3,"")))</f>
        <v/>
      </c>
      <c r="BA177" s="163">
        <f>IF(BA$13="","",IF($B177="","",IFERROR($C177*$D177*SUMPRODUCT(('Dvd Calendar'!$E$1779:$CZ$1779&gt;BA$12)*('Dvd Calendar'!$E$1779:$CZ$1779&lt;=BA$13)*'Dvd Calendar'!$E$1782:$CZ$1782*(('Dvd Calendar'!$E$1784:$CZ$1784='Field Check'!$C$56)*('Field Check'!$C$56&lt;&gt;"")+('Dvd Calendar'!$E$1784:$CZ$1784='Field Check'!$C$57)*('Field Check'!$C$57&lt;&gt;"")))/'AS51'!$B$3,"")))</f>
        <v/>
      </c>
      <c r="BB177" s="163">
        <f>IF(BB$13="","",IF($B177="","",IFERROR($C177*$D177*SUMPRODUCT(('Dvd Calendar'!$E$1779:$CZ$1779&gt;BB$12)*('Dvd Calendar'!$E$1779:$CZ$1779&lt;=BB$13)*'Dvd Calendar'!$E$1782:$CZ$1782*(('Dvd Calendar'!$E$1784:$CZ$1784='Field Check'!$C$56)*('Field Check'!$C$56&lt;&gt;"")+('Dvd Calendar'!$E$1784:$CZ$1784='Field Check'!$C$57)*('Field Check'!$C$57&lt;&gt;"")))/'AS51'!$B$3,"")))</f>
        <v/>
      </c>
      <c r="BC177" s="163">
        <f>IF(BC$13="","",IF($B177="","",IFERROR($C177*$D177*SUMPRODUCT(('Dvd Calendar'!$E$1779:$CZ$1779&gt;BC$12)*('Dvd Calendar'!$E$1779:$CZ$1779&lt;=BC$13)*'Dvd Calendar'!$E$1782:$CZ$1782*(('Dvd Calendar'!$E$1784:$CZ$1784='Field Check'!$C$56)*('Field Check'!$C$56&lt;&gt;"")+('Dvd Calendar'!$E$1784:$CZ$1784='Field Check'!$C$57)*('Field Check'!$C$57&lt;&gt;"")))/'AS51'!$B$3,"")))</f>
        <v/>
      </c>
      <c r="BD177" s="163">
        <f>IF(BD$13="","",IF($B177="","",IFERROR($C177*$D177*SUMPRODUCT(('Dvd Calendar'!$E$1779:$CZ$1779&gt;BD$12)*('Dvd Calendar'!$E$1779:$CZ$1779&lt;=BD$13)*'Dvd Calendar'!$E$1782:$CZ$1782*(('Dvd Calendar'!$E$1784:$CZ$1784='Field Check'!$C$56)*('Field Check'!$C$56&lt;&gt;"")+('Dvd Calendar'!$E$1784:$CZ$1784='Field Check'!$C$57)*('Field Check'!$C$57&lt;&gt;"")))/'AS51'!$B$3,"")))</f>
        <v/>
      </c>
      <c r="BE177" s="163">
        <f>IF(BE$13="","",IF($B177="","",IFERROR($C177*$D177*SUMPRODUCT(('Dvd Calendar'!$E$1779:$CZ$1779&gt;BE$12)*('Dvd Calendar'!$E$1779:$CZ$1779&lt;=BE$13)*'Dvd Calendar'!$E$1782:$CZ$1782*(('Dvd Calendar'!$E$1784:$CZ$1784='Field Check'!$C$56)*('Field Check'!$C$56&lt;&gt;"")+('Dvd Calendar'!$E$1784:$CZ$1784='Field Check'!$C$57)*('Field Check'!$C$57&lt;&gt;"")))/'AS51'!$B$3,"")))</f>
        <v/>
      </c>
      <c r="BF177" s="163">
        <f>IF(BF$13="","",IF($B177="","",IFERROR($C177*$D177*SUMPRODUCT(('Dvd Calendar'!$E$1779:$CZ$1779&gt;BF$12)*('Dvd Calendar'!$E$1779:$CZ$1779&lt;=BF$13)*'Dvd Calendar'!$E$1782:$CZ$1782*(('Dvd Calendar'!$E$1784:$CZ$1784='Field Check'!$C$56)*('Field Check'!$C$56&lt;&gt;"")+('Dvd Calendar'!$E$1784:$CZ$1784='Field Check'!$C$57)*('Field Check'!$C$57&lt;&gt;"")))/'AS51'!$B$3,"")))</f>
        <v/>
      </c>
      <c r="BH177" s="163">
        <f>IF(BH$13="","",IF($B177="","",IFERROR(AQ177*$E177/100,"")))</f>
        <v/>
      </c>
      <c r="BI177" s="163">
        <f>IF(BI$13="","",IF($B177="","",IFERROR(AR177*$E177/100,"")))</f>
        <v/>
      </c>
      <c r="BJ177" s="163">
        <f>IF(BJ$13="","",IF($B177="","",IFERROR(AS177*$E177/100,"")))</f>
        <v/>
      </c>
      <c r="BK177" s="163">
        <f>IF(BK$13="","",IF($B177="","",IFERROR(AT177*$E177/100,"")))</f>
        <v/>
      </c>
      <c r="BL177" s="163">
        <f>IF(BL$13="","",IF($B177="","",IFERROR(AU177*$E177/100,"")))</f>
        <v/>
      </c>
      <c r="BM177" s="163">
        <f>IF(BM$13="","",IF($B177="","",IFERROR(AV177*$E177/100,"")))</f>
        <v/>
      </c>
      <c r="BN177" s="163">
        <f>IF(BN$13="","",IF($B177="","",IFERROR(AW177*$E177/100,"")))</f>
        <v/>
      </c>
      <c r="BO177" s="163">
        <f>IF(BO$13="","",IF($B177="","",IFERROR(AX177*$E177/100,"")))</f>
        <v/>
      </c>
      <c r="BP177" s="163">
        <f>IF(BP$13="","",IF($B177="","",IFERROR(AY177*$E177/100,"")))</f>
        <v/>
      </c>
      <c r="BQ177" s="163">
        <f>IF(BQ$13="","",IF($B177="","",IFERROR(AZ177*$E177/100,"")))</f>
        <v/>
      </c>
      <c r="BR177" s="163">
        <f>IF(BR$13="","",IF($B177="","",IFERROR(BA177*$E177/100,"")))</f>
        <v/>
      </c>
      <c r="BS177" s="163">
        <f>IF(BS$13="","",IF($B177="","",IFERROR(BB177*$E177/100,"")))</f>
        <v/>
      </c>
      <c r="BT177" s="163">
        <f>IF(BT$13="","",IF($B177="","",IFERROR(BC177*$E177/100,"")))</f>
        <v/>
      </c>
      <c r="BU177" s="163">
        <f>IF(BU$13="","",IF($B177="","",IFERROR(BD177*$E177/100,"")))</f>
        <v/>
      </c>
      <c r="BV177" s="163">
        <f>IF(BV$13="","",IF($B177="","",IFERROR(BE177*$E177/100,"")))</f>
        <v/>
      </c>
      <c r="BW177" s="163">
        <f>IF(BW$13="","",IF($B177="","",IFERROR(BF177*$E177/100,"")))</f>
        <v/>
      </c>
    </row>
    <row r="178">
      <c r="B178" s="126">
        <f>IF('AS51'!$C$168="","",'AS51'!$C$168)</f>
        <v/>
      </c>
      <c r="C178" s="74">
        <f>IF('AS51'!$B$168="","",'AS51'!$B$168)</f>
        <v/>
      </c>
      <c r="D178" s="75">
        <f>IFERROR('AS51'!$Q$168,1)</f>
        <v/>
      </c>
      <c r="E178" s="76">
        <f>IF($B178="","",IF(ISNUMBER('AS51'!$I$168),'AS51'!$I$168,'Index Summary'!$C$7))</f>
        <v/>
      </c>
      <c r="F178" s="77">
        <f>IF(F$13="","",IF($B178="","",IFERROR($C178*$D178*IF((Override!$C$4="ON")*(COUNTIFS(Override!$B$11:$B$40,$B178,Override!$D$11:$D$40,1,Override!$E$11:$E$40,"&gt;=0")-COUNTIFS(Override!$B$11:$B$40,$B178,Override!$D$11:$D$40,1,Override!$E$11:$E$40,"&gt;=0",Override!$C$11:$C$40,"MXAU"))&gt;0,SUMIFS(Override!$E$11:$E$40,Override!$B$11:$B$40,$B178,Override!$D$11:$D$40,1)-SUMIFS(Override!$E$11:$E$40,Override!$B$11:$B$40,$B178,Override!$D$11:$D$40,1,Override!$C$11:$C$40,"MXAU"),Override!$C$213)/'AS51'!$B$3,"")))</f>
        <v/>
      </c>
      <c r="G178" s="77">
        <f>IF(G$13="","",IF($B178="","",IFERROR($C178*$D178*IF((Override!$C$4="ON")*(COUNTIFS(Override!$B$11:$B$40,$B178,Override!$D$11:$D$40,2,Override!$E$11:$E$40,"&gt;=0")-COUNTIFS(Override!$B$11:$B$40,$B178,Override!$D$11:$D$40,2,Override!$E$11:$E$40,"&gt;=0",Override!$C$11:$C$40,"MXAU"))&gt;0,SUMIFS(Override!$E$11:$E$40,Override!$B$11:$B$40,$B178,Override!$D$11:$D$40,2)-SUMIFS(Override!$E$11:$E$40,Override!$B$11:$B$40,$B178,Override!$D$11:$D$40,2,Override!$C$11:$C$40,"MXAU"),Override!$D$213)/'AS51'!$B$3,"")))</f>
        <v/>
      </c>
      <c r="H178" s="77">
        <f>IF(H$13="","",IF($B178="","",IFERROR($C178*$D178*IF((Override!$C$4="ON")*(COUNTIFS(Override!$B$11:$B$40,$B178,Override!$D$11:$D$40,3,Override!$E$11:$E$40,"&gt;=0")-COUNTIFS(Override!$B$11:$B$40,$B178,Override!$D$11:$D$40,3,Override!$E$11:$E$40,"&gt;=0",Override!$C$11:$C$40,"MXAU"))&gt;0,SUMIFS(Override!$E$11:$E$40,Override!$B$11:$B$40,$B178,Override!$D$11:$D$40,3)-SUMIFS(Override!$E$11:$E$40,Override!$B$11:$B$40,$B178,Override!$D$11:$D$40,3,Override!$C$11:$C$40,"MXAU"),Override!$E$213)/'AS51'!$B$3,"")))</f>
        <v/>
      </c>
      <c r="I178" s="77">
        <f>IF(I$13="","",IF($B178="","",IFERROR($C178*$D178*IF((Override!$C$4="ON")*(COUNTIFS(Override!$B$11:$B$40,$B178,Override!$D$11:$D$40,4,Override!$E$11:$E$40,"&gt;=0")-COUNTIFS(Override!$B$11:$B$40,$B178,Override!$D$11:$D$40,4,Override!$E$11:$E$40,"&gt;=0",Override!$C$11:$C$40,"MXAU"))&gt;0,SUMIFS(Override!$E$11:$E$40,Override!$B$11:$B$40,$B178,Override!$D$11:$D$40,4)-SUMIFS(Override!$E$11:$E$40,Override!$B$11:$B$40,$B178,Override!$D$11:$D$40,4,Override!$C$11:$C$40,"MXAU"),Override!$F$213)/'AS51'!$B$3,"")))</f>
        <v/>
      </c>
      <c r="J178" s="77">
        <f>IF(J$13="","",IF($B178="","",IFERROR($C178*$D178*IF((Override!$C$4="ON")*(COUNTIFS(Override!$B$11:$B$40,$B178,Override!$D$11:$D$40,5,Override!$E$11:$E$40,"&gt;=0")-COUNTIFS(Override!$B$11:$B$40,$B178,Override!$D$11:$D$40,5,Override!$E$11:$E$40,"&gt;=0",Override!$C$11:$C$40,"MXAU"))&gt;0,SUMIFS(Override!$E$11:$E$40,Override!$B$11:$B$40,$B178,Override!$D$11:$D$40,5)-SUMIFS(Override!$E$11:$E$40,Override!$B$11:$B$40,$B178,Override!$D$11:$D$40,5,Override!$C$11:$C$40,"MXAU"),Override!$G$213)/'AS51'!$B$3,"")))</f>
        <v/>
      </c>
      <c r="K178" s="77">
        <f>IF(K$13="","",IF($B178="","",IFERROR($C178*$D178*IF((Override!$C$4="ON")*(COUNTIFS(Override!$B$11:$B$40,$B178,Override!$D$11:$D$40,6,Override!$E$11:$E$40,"&gt;=0")-COUNTIFS(Override!$B$11:$B$40,$B178,Override!$D$11:$D$40,6,Override!$E$11:$E$40,"&gt;=0",Override!$C$11:$C$40,"MXAU"))&gt;0,SUMIFS(Override!$E$11:$E$40,Override!$B$11:$B$40,$B178,Override!$D$11:$D$40,6)-SUMIFS(Override!$E$11:$E$40,Override!$B$11:$B$40,$B178,Override!$D$11:$D$40,6,Override!$C$11:$C$40,"MXAU"),Override!$H$213)/'AS51'!$B$3,"")))</f>
        <v/>
      </c>
      <c r="L178" s="77">
        <f>IF(L$13="","",IF($B178="","",IFERROR($C178*$D178*IF((Override!$C$4="ON")*(COUNTIFS(Override!$B$11:$B$40,$B178,Override!$D$11:$D$40,7,Override!$E$11:$E$40,"&gt;=0")-COUNTIFS(Override!$B$11:$B$40,$B178,Override!$D$11:$D$40,7,Override!$E$11:$E$40,"&gt;=0",Override!$C$11:$C$40,"MXAU"))&gt;0,SUMIFS(Override!$E$11:$E$40,Override!$B$11:$B$40,$B178,Override!$D$11:$D$40,7)-SUMIFS(Override!$E$11:$E$40,Override!$B$11:$B$40,$B178,Override!$D$11:$D$40,7,Override!$C$11:$C$40,"MXAU"),Override!$I$213)/'AS51'!$B$3,"")))</f>
        <v/>
      </c>
      <c r="M178" s="77">
        <f>IF(M$13="","",IF($B178="","",IFERROR($C178*$D178*IF((Override!$C$4="ON")*(COUNTIFS(Override!$B$11:$B$40,$B178,Override!$D$11:$D$40,8,Override!$E$11:$E$40,"&gt;=0")-COUNTIFS(Override!$B$11:$B$40,$B178,Override!$D$11:$D$40,8,Override!$E$11:$E$40,"&gt;=0",Override!$C$11:$C$40,"MXAU"))&gt;0,SUMIFS(Override!$E$11:$E$40,Override!$B$11:$B$40,$B178,Override!$D$11:$D$40,8)-SUMIFS(Override!$E$11:$E$40,Override!$B$11:$B$40,$B178,Override!$D$11:$D$40,8,Override!$C$11:$C$40,"MXAU"),Override!$J$213)/'AS51'!$B$3,"")))</f>
        <v/>
      </c>
      <c r="N178" s="77">
        <f>IF(N$13="","",IF($B178="","",IFERROR($C178*$D178*IF((Override!$C$4="ON")*(COUNTIFS(Override!$B$11:$B$40,$B178,Override!$D$11:$D$40,9,Override!$E$11:$E$40,"&gt;=0")-COUNTIFS(Override!$B$11:$B$40,$B178,Override!$D$11:$D$40,9,Override!$E$11:$E$40,"&gt;=0",Override!$C$11:$C$40,"MXAU"))&gt;0,SUMIFS(Override!$E$11:$E$40,Override!$B$11:$B$40,$B178,Override!$D$11:$D$40,9)-SUMIFS(Override!$E$11:$E$40,Override!$B$11:$B$40,$B178,Override!$D$11:$D$40,9,Override!$C$11:$C$40,"MXAU"),Override!$K$213)/'AS51'!$B$3,"")))</f>
        <v/>
      </c>
      <c r="O178" s="77">
        <f>IF(O$13="","",IF($B178="","",IFERROR($C178*$D178*IF((Override!$C$4="ON")*(COUNTIFS(Override!$B$11:$B$40,$B178,Override!$D$11:$D$40,10,Override!$E$11:$E$40,"&gt;=0")-COUNTIFS(Override!$B$11:$B$40,$B178,Override!$D$11:$D$40,10,Override!$E$11:$E$40,"&gt;=0",Override!$C$11:$C$40,"MXAU"))&gt;0,SUMIFS(Override!$E$11:$E$40,Override!$B$11:$B$40,$B178,Override!$D$11:$D$40,10)-SUMIFS(Override!$E$11:$E$40,Override!$B$11:$B$40,$B178,Override!$D$11:$D$40,10,Override!$C$11:$C$40,"MXAU"),Override!$L$213)/'AS51'!$B$3,"")))</f>
        <v/>
      </c>
      <c r="P178" s="77">
        <f>IF(P$13="","",IF($B178="","",IFERROR($C178*$D178*IF((Override!$C$4="ON")*(COUNTIFS(Override!$B$11:$B$40,$B178,Override!$D$11:$D$40,11,Override!$E$11:$E$40,"&gt;=0")-COUNTIFS(Override!$B$11:$B$40,$B178,Override!$D$11:$D$40,11,Override!$E$11:$E$40,"&gt;=0",Override!$C$11:$C$40,"MXAU"))&gt;0,SUMIFS(Override!$E$11:$E$40,Override!$B$11:$B$40,$B178,Override!$D$11:$D$40,11)-SUMIFS(Override!$E$11:$E$40,Override!$B$11:$B$40,$B178,Override!$D$11:$D$40,11,Override!$C$11:$C$40,"MXAU"),Override!$M$213)/'AS51'!$B$3,"")))</f>
        <v/>
      </c>
      <c r="Q178" s="77">
        <f>IF(Q$13="","",IF($B178="","",IFERROR($C178*$D178*IF((Override!$C$4="ON")*(COUNTIFS(Override!$B$11:$B$40,$B178,Override!$D$11:$D$40,12,Override!$E$11:$E$40,"&gt;=0")-COUNTIFS(Override!$B$11:$B$40,$B178,Override!$D$11:$D$40,12,Override!$E$11:$E$40,"&gt;=0",Override!$C$11:$C$40,"MXAU"))&gt;0,SUMIFS(Override!$E$11:$E$40,Override!$B$11:$B$40,$B178,Override!$D$11:$D$40,12)-SUMIFS(Override!$E$11:$E$40,Override!$B$11:$B$40,$B178,Override!$D$11:$D$40,12,Override!$C$11:$C$40,"MXAU"),Override!$N$213)/'AS51'!$B$3,"")))</f>
        <v/>
      </c>
      <c r="R178" s="77">
        <f>IF(R$13="","",IF($B178="","",IFERROR($C178*$D178*IF((Override!$C$4="ON")*(COUNTIFS(Override!$B$11:$B$40,$B178,Override!$D$11:$D$40,13,Override!$E$11:$E$40,"&gt;=0")-COUNTIFS(Override!$B$11:$B$40,$B178,Override!$D$11:$D$40,13,Override!$E$11:$E$40,"&gt;=0",Override!$C$11:$C$40,"MXAU"))&gt;0,SUMIFS(Override!$E$11:$E$40,Override!$B$11:$B$40,$B178,Override!$D$11:$D$40,13)-SUMIFS(Override!$E$11:$E$40,Override!$B$11:$B$40,$B178,Override!$D$11:$D$40,13,Override!$C$11:$C$40,"MXAU"),Override!$O$213)/'AS51'!$B$3,"")))</f>
        <v/>
      </c>
      <c r="S178" s="77">
        <f>IF(S$13="","",IF($B178="","",IFERROR($C178*$D178*IF((Override!$C$4="ON")*(COUNTIFS(Override!$B$11:$B$40,$B178,Override!$D$11:$D$40,14,Override!$E$11:$E$40,"&gt;=0")-COUNTIFS(Override!$B$11:$B$40,$B178,Override!$D$11:$D$40,14,Override!$E$11:$E$40,"&gt;=0",Override!$C$11:$C$40,"MXAU"))&gt;0,SUMIFS(Override!$E$11:$E$40,Override!$B$11:$B$40,$B178,Override!$D$11:$D$40,14)-SUMIFS(Override!$E$11:$E$40,Override!$B$11:$B$40,$B178,Override!$D$11:$D$40,14,Override!$C$11:$C$40,"MXAU"),Override!$P$213)/'AS51'!$B$3,"")))</f>
        <v/>
      </c>
      <c r="T178" s="77">
        <f>IF(T$13="","",IF($B178="","",IFERROR($C178*$D178*IF((Override!$C$4="ON")*(COUNTIFS(Override!$B$11:$B$40,$B178,Override!$D$11:$D$40,15,Override!$E$11:$E$40,"&gt;=0")-COUNTIFS(Override!$B$11:$B$40,$B178,Override!$D$11:$D$40,15,Override!$E$11:$E$40,"&gt;=0",Override!$C$11:$C$40,"MXAU"))&gt;0,SUMIFS(Override!$E$11:$E$40,Override!$B$11:$B$40,$B178,Override!$D$11:$D$40,15)-SUMIFS(Override!$E$11:$E$40,Override!$B$11:$B$40,$B178,Override!$D$11:$D$40,15,Override!$C$11:$C$40,"MXAU"),Override!$Q$213)/'AS51'!$B$3,"")))</f>
        <v/>
      </c>
      <c r="U178" s="77">
        <f>IF(U$13="","",IF($B178="","",IFERROR($C178*$D178*IF((Override!$C$4="ON")*(COUNTIFS(Override!$B$11:$B$40,$B178,Override!$D$11:$D$40,16,Override!$E$11:$E$40,"&gt;=0")-COUNTIFS(Override!$B$11:$B$40,$B178,Override!$D$11:$D$40,16,Override!$E$11:$E$40,"&gt;=0",Override!$C$11:$C$40,"MXAU"))&gt;0,SUMIFS(Override!$E$11:$E$40,Override!$B$11:$B$40,$B178,Override!$D$11:$D$40,16)-SUMIFS(Override!$E$11:$E$40,Override!$B$11:$B$40,$B178,Override!$D$11:$D$40,16,Override!$C$11:$C$40,"MXAU"),Override!$R$213)/'AS51'!$B$3,"")))</f>
        <v/>
      </c>
      <c r="W178" s="77">
        <f>IF(W$13="","",IF($B178="","",IFERROR(F178*$E178/100,"")))</f>
        <v/>
      </c>
      <c r="X178" s="77">
        <f>IF(X$13="","",IF($B178="","",IFERROR(G178*$E178/100,"")))</f>
        <v/>
      </c>
      <c r="Y178" s="77">
        <f>IF(Y$13="","",IF($B178="","",IFERROR(H178*$E178/100,"")))</f>
        <v/>
      </c>
      <c r="Z178" s="77">
        <f>IF(Z$13="","",IF($B178="","",IFERROR(I178*$E178/100,"")))</f>
        <v/>
      </c>
      <c r="AA178" s="77">
        <f>IF(AA$13="","",IF($B178="","",IFERROR(J178*$E178/100,"")))</f>
        <v/>
      </c>
      <c r="AB178" s="77">
        <f>IF(AB$13="","",IF($B178="","",IFERROR(K178*$E178/100,"")))</f>
        <v/>
      </c>
      <c r="AC178" s="77">
        <f>IF(AC$13="","",IF($B178="","",IFERROR(L178*$E178/100,"")))</f>
        <v/>
      </c>
      <c r="AD178" s="77">
        <f>IF(AD$13="","",IF($B178="","",IFERROR(M178*$E178/100,"")))</f>
        <v/>
      </c>
      <c r="AE178" s="77">
        <f>IF(AE$13="","",IF($B178="","",IFERROR(N178*$E178/100,"")))</f>
        <v/>
      </c>
      <c r="AF178" s="77">
        <f>IF(AF$13="","",IF($B178="","",IFERROR(O178*$E178/100,"")))</f>
        <v/>
      </c>
      <c r="AG178" s="77">
        <f>IF(AG$13="","",IF($B178="","",IFERROR(P178*$E178/100,"")))</f>
        <v/>
      </c>
      <c r="AH178" s="77">
        <f>IF(AH$13="","",IF($B178="","",IFERROR(Q178*$E178/100,"")))</f>
        <v/>
      </c>
      <c r="AI178" s="77">
        <f>IF(AI$13="","",IF($B178="","",IFERROR(R178*$E178/100,"")))</f>
        <v/>
      </c>
      <c r="AJ178" s="77">
        <f>IF(AJ$13="","",IF($B178="","",IFERROR(S178*$E178/100,"")))</f>
        <v/>
      </c>
      <c r="AK178" s="77">
        <f>IF(AK$13="","",IF($B178="","",IFERROR(T178*$E178/100,"")))</f>
        <v/>
      </c>
      <c r="AL178" s="77">
        <f>IF(AL$13="","",IF($B178="","",IFERROR(U178*$E178/100,"")))</f>
        <v/>
      </c>
      <c r="AN178" s="77">
        <f>IF($B178="","",SUMIF($F$13:$U$13,"&lt;="&amp;Sector!$D$51,$F178:$U178))</f>
        <v/>
      </c>
      <c r="AO178" s="77">
        <f>IF($B178="","",SUMIF($W$13:$AL$13,"&lt;="&amp;Sector!$D$51,$W178:$AL178))</f>
        <v/>
      </c>
      <c r="AQ178" s="163">
        <f>IF(AQ$13="","",IF($B178="","",IFERROR($C178*$D178*SUMPRODUCT(('Dvd Calendar'!$E$1790:$CZ$1790&gt;AQ$12)*('Dvd Calendar'!$E$1790:$CZ$1790&lt;=AQ$13)*'Dvd Calendar'!$E$1793:$CZ$1793*(('Dvd Calendar'!$E$1795:$CZ$1795='Field Check'!$C$56)*('Field Check'!$C$56&lt;&gt;"")+('Dvd Calendar'!$E$1795:$CZ$1795='Field Check'!$C$57)*('Field Check'!$C$57&lt;&gt;"")))/'AS51'!$B$3,"")))</f>
        <v/>
      </c>
      <c r="AR178" s="163">
        <f>IF(AR$13="","",IF($B178="","",IFERROR($C178*$D178*SUMPRODUCT(('Dvd Calendar'!$E$1790:$CZ$1790&gt;AR$12)*('Dvd Calendar'!$E$1790:$CZ$1790&lt;=AR$13)*'Dvd Calendar'!$E$1793:$CZ$1793*(('Dvd Calendar'!$E$1795:$CZ$1795='Field Check'!$C$56)*('Field Check'!$C$56&lt;&gt;"")+('Dvd Calendar'!$E$1795:$CZ$1795='Field Check'!$C$57)*('Field Check'!$C$57&lt;&gt;"")))/'AS51'!$B$3,"")))</f>
        <v/>
      </c>
      <c r="AS178" s="163">
        <f>IF(AS$13="","",IF($B178="","",IFERROR($C178*$D178*SUMPRODUCT(('Dvd Calendar'!$E$1790:$CZ$1790&gt;AS$12)*('Dvd Calendar'!$E$1790:$CZ$1790&lt;=AS$13)*'Dvd Calendar'!$E$1793:$CZ$1793*(('Dvd Calendar'!$E$1795:$CZ$1795='Field Check'!$C$56)*('Field Check'!$C$56&lt;&gt;"")+('Dvd Calendar'!$E$1795:$CZ$1795='Field Check'!$C$57)*('Field Check'!$C$57&lt;&gt;"")))/'AS51'!$B$3,"")))</f>
        <v/>
      </c>
      <c r="AT178" s="163">
        <f>IF(AT$13="","",IF($B178="","",IFERROR($C178*$D178*SUMPRODUCT(('Dvd Calendar'!$E$1790:$CZ$1790&gt;AT$12)*('Dvd Calendar'!$E$1790:$CZ$1790&lt;=AT$13)*'Dvd Calendar'!$E$1793:$CZ$1793*(('Dvd Calendar'!$E$1795:$CZ$1795='Field Check'!$C$56)*('Field Check'!$C$56&lt;&gt;"")+('Dvd Calendar'!$E$1795:$CZ$1795='Field Check'!$C$57)*('Field Check'!$C$57&lt;&gt;"")))/'AS51'!$B$3,"")))</f>
        <v/>
      </c>
      <c r="AU178" s="163">
        <f>IF(AU$13="","",IF($B178="","",IFERROR($C178*$D178*SUMPRODUCT(('Dvd Calendar'!$E$1790:$CZ$1790&gt;AU$12)*('Dvd Calendar'!$E$1790:$CZ$1790&lt;=AU$13)*'Dvd Calendar'!$E$1793:$CZ$1793*(('Dvd Calendar'!$E$1795:$CZ$1795='Field Check'!$C$56)*('Field Check'!$C$56&lt;&gt;"")+('Dvd Calendar'!$E$1795:$CZ$1795='Field Check'!$C$57)*('Field Check'!$C$57&lt;&gt;"")))/'AS51'!$B$3,"")))</f>
        <v/>
      </c>
      <c r="AV178" s="163">
        <f>IF(AV$13="","",IF($B178="","",IFERROR($C178*$D178*SUMPRODUCT(('Dvd Calendar'!$E$1790:$CZ$1790&gt;AV$12)*('Dvd Calendar'!$E$1790:$CZ$1790&lt;=AV$13)*'Dvd Calendar'!$E$1793:$CZ$1793*(('Dvd Calendar'!$E$1795:$CZ$1795='Field Check'!$C$56)*('Field Check'!$C$56&lt;&gt;"")+('Dvd Calendar'!$E$1795:$CZ$1795='Field Check'!$C$57)*('Field Check'!$C$57&lt;&gt;"")))/'AS51'!$B$3,"")))</f>
        <v/>
      </c>
      <c r="AW178" s="163">
        <f>IF(AW$13="","",IF($B178="","",IFERROR($C178*$D178*SUMPRODUCT(('Dvd Calendar'!$E$1790:$CZ$1790&gt;AW$12)*('Dvd Calendar'!$E$1790:$CZ$1790&lt;=AW$13)*'Dvd Calendar'!$E$1793:$CZ$1793*(('Dvd Calendar'!$E$1795:$CZ$1795='Field Check'!$C$56)*('Field Check'!$C$56&lt;&gt;"")+('Dvd Calendar'!$E$1795:$CZ$1795='Field Check'!$C$57)*('Field Check'!$C$57&lt;&gt;"")))/'AS51'!$B$3,"")))</f>
        <v/>
      </c>
      <c r="AX178" s="163">
        <f>IF(AX$13="","",IF($B178="","",IFERROR($C178*$D178*SUMPRODUCT(('Dvd Calendar'!$E$1790:$CZ$1790&gt;AX$12)*('Dvd Calendar'!$E$1790:$CZ$1790&lt;=AX$13)*'Dvd Calendar'!$E$1793:$CZ$1793*(('Dvd Calendar'!$E$1795:$CZ$1795='Field Check'!$C$56)*('Field Check'!$C$56&lt;&gt;"")+('Dvd Calendar'!$E$1795:$CZ$1795='Field Check'!$C$57)*('Field Check'!$C$57&lt;&gt;"")))/'AS51'!$B$3,"")))</f>
        <v/>
      </c>
      <c r="AY178" s="163">
        <f>IF(AY$13="","",IF($B178="","",IFERROR($C178*$D178*SUMPRODUCT(('Dvd Calendar'!$E$1790:$CZ$1790&gt;AY$12)*('Dvd Calendar'!$E$1790:$CZ$1790&lt;=AY$13)*'Dvd Calendar'!$E$1793:$CZ$1793*(('Dvd Calendar'!$E$1795:$CZ$1795='Field Check'!$C$56)*('Field Check'!$C$56&lt;&gt;"")+('Dvd Calendar'!$E$1795:$CZ$1795='Field Check'!$C$57)*('Field Check'!$C$57&lt;&gt;"")))/'AS51'!$B$3,"")))</f>
        <v/>
      </c>
      <c r="AZ178" s="163">
        <f>IF(AZ$13="","",IF($B178="","",IFERROR($C178*$D178*SUMPRODUCT(('Dvd Calendar'!$E$1790:$CZ$1790&gt;AZ$12)*('Dvd Calendar'!$E$1790:$CZ$1790&lt;=AZ$13)*'Dvd Calendar'!$E$1793:$CZ$1793*(('Dvd Calendar'!$E$1795:$CZ$1795='Field Check'!$C$56)*('Field Check'!$C$56&lt;&gt;"")+('Dvd Calendar'!$E$1795:$CZ$1795='Field Check'!$C$57)*('Field Check'!$C$57&lt;&gt;"")))/'AS51'!$B$3,"")))</f>
        <v/>
      </c>
      <c r="BA178" s="163">
        <f>IF(BA$13="","",IF($B178="","",IFERROR($C178*$D178*SUMPRODUCT(('Dvd Calendar'!$E$1790:$CZ$1790&gt;BA$12)*('Dvd Calendar'!$E$1790:$CZ$1790&lt;=BA$13)*'Dvd Calendar'!$E$1793:$CZ$1793*(('Dvd Calendar'!$E$1795:$CZ$1795='Field Check'!$C$56)*('Field Check'!$C$56&lt;&gt;"")+('Dvd Calendar'!$E$1795:$CZ$1795='Field Check'!$C$57)*('Field Check'!$C$57&lt;&gt;"")))/'AS51'!$B$3,"")))</f>
        <v/>
      </c>
      <c r="BB178" s="163">
        <f>IF(BB$13="","",IF($B178="","",IFERROR($C178*$D178*SUMPRODUCT(('Dvd Calendar'!$E$1790:$CZ$1790&gt;BB$12)*('Dvd Calendar'!$E$1790:$CZ$1790&lt;=BB$13)*'Dvd Calendar'!$E$1793:$CZ$1793*(('Dvd Calendar'!$E$1795:$CZ$1795='Field Check'!$C$56)*('Field Check'!$C$56&lt;&gt;"")+('Dvd Calendar'!$E$1795:$CZ$1795='Field Check'!$C$57)*('Field Check'!$C$57&lt;&gt;"")))/'AS51'!$B$3,"")))</f>
        <v/>
      </c>
      <c r="BC178" s="163">
        <f>IF(BC$13="","",IF($B178="","",IFERROR($C178*$D178*SUMPRODUCT(('Dvd Calendar'!$E$1790:$CZ$1790&gt;BC$12)*('Dvd Calendar'!$E$1790:$CZ$1790&lt;=BC$13)*'Dvd Calendar'!$E$1793:$CZ$1793*(('Dvd Calendar'!$E$1795:$CZ$1795='Field Check'!$C$56)*('Field Check'!$C$56&lt;&gt;"")+('Dvd Calendar'!$E$1795:$CZ$1795='Field Check'!$C$57)*('Field Check'!$C$57&lt;&gt;"")))/'AS51'!$B$3,"")))</f>
        <v/>
      </c>
      <c r="BD178" s="163">
        <f>IF(BD$13="","",IF($B178="","",IFERROR($C178*$D178*SUMPRODUCT(('Dvd Calendar'!$E$1790:$CZ$1790&gt;BD$12)*('Dvd Calendar'!$E$1790:$CZ$1790&lt;=BD$13)*'Dvd Calendar'!$E$1793:$CZ$1793*(('Dvd Calendar'!$E$1795:$CZ$1795='Field Check'!$C$56)*('Field Check'!$C$56&lt;&gt;"")+('Dvd Calendar'!$E$1795:$CZ$1795='Field Check'!$C$57)*('Field Check'!$C$57&lt;&gt;"")))/'AS51'!$B$3,"")))</f>
        <v/>
      </c>
      <c r="BE178" s="163">
        <f>IF(BE$13="","",IF($B178="","",IFERROR($C178*$D178*SUMPRODUCT(('Dvd Calendar'!$E$1790:$CZ$1790&gt;BE$12)*('Dvd Calendar'!$E$1790:$CZ$1790&lt;=BE$13)*'Dvd Calendar'!$E$1793:$CZ$1793*(('Dvd Calendar'!$E$1795:$CZ$1795='Field Check'!$C$56)*('Field Check'!$C$56&lt;&gt;"")+('Dvd Calendar'!$E$1795:$CZ$1795='Field Check'!$C$57)*('Field Check'!$C$57&lt;&gt;"")))/'AS51'!$B$3,"")))</f>
        <v/>
      </c>
      <c r="BF178" s="163">
        <f>IF(BF$13="","",IF($B178="","",IFERROR($C178*$D178*SUMPRODUCT(('Dvd Calendar'!$E$1790:$CZ$1790&gt;BF$12)*('Dvd Calendar'!$E$1790:$CZ$1790&lt;=BF$13)*'Dvd Calendar'!$E$1793:$CZ$1793*(('Dvd Calendar'!$E$1795:$CZ$1795='Field Check'!$C$56)*('Field Check'!$C$56&lt;&gt;"")+('Dvd Calendar'!$E$1795:$CZ$1795='Field Check'!$C$57)*('Field Check'!$C$57&lt;&gt;"")))/'AS51'!$B$3,"")))</f>
        <v/>
      </c>
      <c r="BH178" s="163">
        <f>IF(BH$13="","",IF($B178="","",IFERROR(AQ178*$E178/100,"")))</f>
        <v/>
      </c>
      <c r="BI178" s="163">
        <f>IF(BI$13="","",IF($B178="","",IFERROR(AR178*$E178/100,"")))</f>
        <v/>
      </c>
      <c r="BJ178" s="163">
        <f>IF(BJ$13="","",IF($B178="","",IFERROR(AS178*$E178/100,"")))</f>
        <v/>
      </c>
      <c r="BK178" s="163">
        <f>IF(BK$13="","",IF($B178="","",IFERROR(AT178*$E178/100,"")))</f>
        <v/>
      </c>
      <c r="BL178" s="163">
        <f>IF(BL$13="","",IF($B178="","",IFERROR(AU178*$E178/100,"")))</f>
        <v/>
      </c>
      <c r="BM178" s="163">
        <f>IF(BM$13="","",IF($B178="","",IFERROR(AV178*$E178/100,"")))</f>
        <v/>
      </c>
      <c r="BN178" s="163">
        <f>IF(BN$13="","",IF($B178="","",IFERROR(AW178*$E178/100,"")))</f>
        <v/>
      </c>
      <c r="BO178" s="163">
        <f>IF(BO$13="","",IF($B178="","",IFERROR(AX178*$E178/100,"")))</f>
        <v/>
      </c>
      <c r="BP178" s="163">
        <f>IF(BP$13="","",IF($B178="","",IFERROR(AY178*$E178/100,"")))</f>
        <v/>
      </c>
      <c r="BQ178" s="163">
        <f>IF(BQ$13="","",IF($B178="","",IFERROR(AZ178*$E178/100,"")))</f>
        <v/>
      </c>
      <c r="BR178" s="163">
        <f>IF(BR$13="","",IF($B178="","",IFERROR(BA178*$E178/100,"")))</f>
        <v/>
      </c>
      <c r="BS178" s="163">
        <f>IF(BS$13="","",IF($B178="","",IFERROR(BB178*$E178/100,"")))</f>
        <v/>
      </c>
      <c r="BT178" s="163">
        <f>IF(BT$13="","",IF($B178="","",IFERROR(BC178*$E178/100,"")))</f>
        <v/>
      </c>
      <c r="BU178" s="163">
        <f>IF(BU$13="","",IF($B178="","",IFERROR(BD178*$E178/100,"")))</f>
        <v/>
      </c>
      <c r="BV178" s="163">
        <f>IF(BV$13="","",IF($B178="","",IFERROR(BE178*$E178/100,"")))</f>
        <v/>
      </c>
      <c r="BW178" s="163">
        <f>IF(BW$13="","",IF($B178="","",IFERROR(BF178*$E178/100,"")))</f>
        <v/>
      </c>
    </row>
    <row r="179">
      <c r="B179" s="126">
        <f>IF('AS51'!$C$169="","",'AS51'!$C$169)</f>
        <v/>
      </c>
      <c r="C179" s="74">
        <f>IF('AS51'!$B$169="","",'AS51'!$B$169)</f>
        <v/>
      </c>
      <c r="D179" s="75">
        <f>IFERROR('AS51'!$Q$169,1)</f>
        <v/>
      </c>
      <c r="E179" s="76">
        <f>IF($B179="","",IF(ISNUMBER('AS51'!$I$169),'AS51'!$I$169,'Index Summary'!$C$7))</f>
        <v/>
      </c>
      <c r="F179" s="77">
        <f>IF(F$13="","",IF($B179="","",IFERROR($C179*$D179*IF((Override!$C$4="ON")*(COUNTIFS(Override!$B$11:$B$40,$B179,Override!$D$11:$D$40,1,Override!$E$11:$E$40,"&gt;=0")-COUNTIFS(Override!$B$11:$B$40,$B179,Override!$D$11:$D$40,1,Override!$E$11:$E$40,"&gt;=0",Override!$C$11:$C$40,"MXAU"))&gt;0,SUMIFS(Override!$E$11:$E$40,Override!$B$11:$B$40,$B179,Override!$D$11:$D$40,1)-SUMIFS(Override!$E$11:$E$40,Override!$B$11:$B$40,$B179,Override!$D$11:$D$40,1,Override!$C$11:$C$40,"MXAU"),Override!$C$214)/'AS51'!$B$3,"")))</f>
        <v/>
      </c>
      <c r="G179" s="77">
        <f>IF(G$13="","",IF($B179="","",IFERROR($C179*$D179*IF((Override!$C$4="ON")*(COUNTIFS(Override!$B$11:$B$40,$B179,Override!$D$11:$D$40,2,Override!$E$11:$E$40,"&gt;=0")-COUNTIFS(Override!$B$11:$B$40,$B179,Override!$D$11:$D$40,2,Override!$E$11:$E$40,"&gt;=0",Override!$C$11:$C$40,"MXAU"))&gt;0,SUMIFS(Override!$E$11:$E$40,Override!$B$11:$B$40,$B179,Override!$D$11:$D$40,2)-SUMIFS(Override!$E$11:$E$40,Override!$B$11:$B$40,$B179,Override!$D$11:$D$40,2,Override!$C$11:$C$40,"MXAU"),Override!$D$214)/'AS51'!$B$3,"")))</f>
        <v/>
      </c>
      <c r="H179" s="77">
        <f>IF(H$13="","",IF($B179="","",IFERROR($C179*$D179*IF((Override!$C$4="ON")*(COUNTIFS(Override!$B$11:$B$40,$B179,Override!$D$11:$D$40,3,Override!$E$11:$E$40,"&gt;=0")-COUNTIFS(Override!$B$11:$B$40,$B179,Override!$D$11:$D$40,3,Override!$E$11:$E$40,"&gt;=0",Override!$C$11:$C$40,"MXAU"))&gt;0,SUMIFS(Override!$E$11:$E$40,Override!$B$11:$B$40,$B179,Override!$D$11:$D$40,3)-SUMIFS(Override!$E$11:$E$40,Override!$B$11:$B$40,$B179,Override!$D$11:$D$40,3,Override!$C$11:$C$40,"MXAU"),Override!$E$214)/'AS51'!$B$3,"")))</f>
        <v/>
      </c>
      <c r="I179" s="77">
        <f>IF(I$13="","",IF($B179="","",IFERROR($C179*$D179*IF((Override!$C$4="ON")*(COUNTIFS(Override!$B$11:$B$40,$B179,Override!$D$11:$D$40,4,Override!$E$11:$E$40,"&gt;=0")-COUNTIFS(Override!$B$11:$B$40,$B179,Override!$D$11:$D$40,4,Override!$E$11:$E$40,"&gt;=0",Override!$C$11:$C$40,"MXAU"))&gt;0,SUMIFS(Override!$E$11:$E$40,Override!$B$11:$B$40,$B179,Override!$D$11:$D$40,4)-SUMIFS(Override!$E$11:$E$40,Override!$B$11:$B$40,$B179,Override!$D$11:$D$40,4,Override!$C$11:$C$40,"MXAU"),Override!$F$214)/'AS51'!$B$3,"")))</f>
        <v/>
      </c>
      <c r="J179" s="77">
        <f>IF(J$13="","",IF($B179="","",IFERROR($C179*$D179*IF((Override!$C$4="ON")*(COUNTIFS(Override!$B$11:$B$40,$B179,Override!$D$11:$D$40,5,Override!$E$11:$E$40,"&gt;=0")-COUNTIFS(Override!$B$11:$B$40,$B179,Override!$D$11:$D$40,5,Override!$E$11:$E$40,"&gt;=0",Override!$C$11:$C$40,"MXAU"))&gt;0,SUMIFS(Override!$E$11:$E$40,Override!$B$11:$B$40,$B179,Override!$D$11:$D$40,5)-SUMIFS(Override!$E$11:$E$40,Override!$B$11:$B$40,$B179,Override!$D$11:$D$40,5,Override!$C$11:$C$40,"MXAU"),Override!$G$214)/'AS51'!$B$3,"")))</f>
        <v/>
      </c>
      <c r="K179" s="77">
        <f>IF(K$13="","",IF($B179="","",IFERROR($C179*$D179*IF((Override!$C$4="ON")*(COUNTIFS(Override!$B$11:$B$40,$B179,Override!$D$11:$D$40,6,Override!$E$11:$E$40,"&gt;=0")-COUNTIFS(Override!$B$11:$B$40,$B179,Override!$D$11:$D$40,6,Override!$E$11:$E$40,"&gt;=0",Override!$C$11:$C$40,"MXAU"))&gt;0,SUMIFS(Override!$E$11:$E$40,Override!$B$11:$B$40,$B179,Override!$D$11:$D$40,6)-SUMIFS(Override!$E$11:$E$40,Override!$B$11:$B$40,$B179,Override!$D$11:$D$40,6,Override!$C$11:$C$40,"MXAU"),Override!$H$214)/'AS51'!$B$3,"")))</f>
        <v/>
      </c>
      <c r="L179" s="77">
        <f>IF(L$13="","",IF($B179="","",IFERROR($C179*$D179*IF((Override!$C$4="ON")*(COUNTIFS(Override!$B$11:$B$40,$B179,Override!$D$11:$D$40,7,Override!$E$11:$E$40,"&gt;=0")-COUNTIFS(Override!$B$11:$B$40,$B179,Override!$D$11:$D$40,7,Override!$E$11:$E$40,"&gt;=0",Override!$C$11:$C$40,"MXAU"))&gt;0,SUMIFS(Override!$E$11:$E$40,Override!$B$11:$B$40,$B179,Override!$D$11:$D$40,7)-SUMIFS(Override!$E$11:$E$40,Override!$B$11:$B$40,$B179,Override!$D$11:$D$40,7,Override!$C$11:$C$40,"MXAU"),Override!$I$214)/'AS51'!$B$3,"")))</f>
        <v/>
      </c>
      <c r="M179" s="77">
        <f>IF(M$13="","",IF($B179="","",IFERROR($C179*$D179*IF((Override!$C$4="ON")*(COUNTIFS(Override!$B$11:$B$40,$B179,Override!$D$11:$D$40,8,Override!$E$11:$E$40,"&gt;=0")-COUNTIFS(Override!$B$11:$B$40,$B179,Override!$D$11:$D$40,8,Override!$E$11:$E$40,"&gt;=0",Override!$C$11:$C$40,"MXAU"))&gt;0,SUMIFS(Override!$E$11:$E$40,Override!$B$11:$B$40,$B179,Override!$D$11:$D$40,8)-SUMIFS(Override!$E$11:$E$40,Override!$B$11:$B$40,$B179,Override!$D$11:$D$40,8,Override!$C$11:$C$40,"MXAU"),Override!$J$214)/'AS51'!$B$3,"")))</f>
        <v/>
      </c>
      <c r="N179" s="77">
        <f>IF(N$13="","",IF($B179="","",IFERROR($C179*$D179*IF((Override!$C$4="ON")*(COUNTIFS(Override!$B$11:$B$40,$B179,Override!$D$11:$D$40,9,Override!$E$11:$E$40,"&gt;=0")-COUNTIFS(Override!$B$11:$B$40,$B179,Override!$D$11:$D$40,9,Override!$E$11:$E$40,"&gt;=0",Override!$C$11:$C$40,"MXAU"))&gt;0,SUMIFS(Override!$E$11:$E$40,Override!$B$11:$B$40,$B179,Override!$D$11:$D$40,9)-SUMIFS(Override!$E$11:$E$40,Override!$B$11:$B$40,$B179,Override!$D$11:$D$40,9,Override!$C$11:$C$40,"MXAU"),Override!$K$214)/'AS51'!$B$3,"")))</f>
        <v/>
      </c>
      <c r="O179" s="77">
        <f>IF(O$13="","",IF($B179="","",IFERROR($C179*$D179*IF((Override!$C$4="ON")*(COUNTIFS(Override!$B$11:$B$40,$B179,Override!$D$11:$D$40,10,Override!$E$11:$E$40,"&gt;=0")-COUNTIFS(Override!$B$11:$B$40,$B179,Override!$D$11:$D$40,10,Override!$E$11:$E$40,"&gt;=0",Override!$C$11:$C$40,"MXAU"))&gt;0,SUMIFS(Override!$E$11:$E$40,Override!$B$11:$B$40,$B179,Override!$D$11:$D$40,10)-SUMIFS(Override!$E$11:$E$40,Override!$B$11:$B$40,$B179,Override!$D$11:$D$40,10,Override!$C$11:$C$40,"MXAU"),Override!$L$214)/'AS51'!$B$3,"")))</f>
        <v/>
      </c>
      <c r="P179" s="77">
        <f>IF(P$13="","",IF($B179="","",IFERROR($C179*$D179*IF((Override!$C$4="ON")*(COUNTIFS(Override!$B$11:$B$40,$B179,Override!$D$11:$D$40,11,Override!$E$11:$E$40,"&gt;=0")-COUNTIFS(Override!$B$11:$B$40,$B179,Override!$D$11:$D$40,11,Override!$E$11:$E$40,"&gt;=0",Override!$C$11:$C$40,"MXAU"))&gt;0,SUMIFS(Override!$E$11:$E$40,Override!$B$11:$B$40,$B179,Override!$D$11:$D$40,11)-SUMIFS(Override!$E$11:$E$40,Override!$B$11:$B$40,$B179,Override!$D$11:$D$40,11,Override!$C$11:$C$40,"MXAU"),Override!$M$214)/'AS51'!$B$3,"")))</f>
        <v/>
      </c>
      <c r="Q179" s="77">
        <f>IF(Q$13="","",IF($B179="","",IFERROR($C179*$D179*IF((Override!$C$4="ON")*(COUNTIFS(Override!$B$11:$B$40,$B179,Override!$D$11:$D$40,12,Override!$E$11:$E$40,"&gt;=0")-COUNTIFS(Override!$B$11:$B$40,$B179,Override!$D$11:$D$40,12,Override!$E$11:$E$40,"&gt;=0",Override!$C$11:$C$40,"MXAU"))&gt;0,SUMIFS(Override!$E$11:$E$40,Override!$B$11:$B$40,$B179,Override!$D$11:$D$40,12)-SUMIFS(Override!$E$11:$E$40,Override!$B$11:$B$40,$B179,Override!$D$11:$D$40,12,Override!$C$11:$C$40,"MXAU"),Override!$N$214)/'AS51'!$B$3,"")))</f>
        <v/>
      </c>
      <c r="R179" s="77">
        <f>IF(R$13="","",IF($B179="","",IFERROR($C179*$D179*IF((Override!$C$4="ON")*(COUNTIFS(Override!$B$11:$B$40,$B179,Override!$D$11:$D$40,13,Override!$E$11:$E$40,"&gt;=0")-COUNTIFS(Override!$B$11:$B$40,$B179,Override!$D$11:$D$40,13,Override!$E$11:$E$40,"&gt;=0",Override!$C$11:$C$40,"MXAU"))&gt;0,SUMIFS(Override!$E$11:$E$40,Override!$B$11:$B$40,$B179,Override!$D$11:$D$40,13)-SUMIFS(Override!$E$11:$E$40,Override!$B$11:$B$40,$B179,Override!$D$11:$D$40,13,Override!$C$11:$C$40,"MXAU"),Override!$O$214)/'AS51'!$B$3,"")))</f>
        <v/>
      </c>
      <c r="S179" s="77">
        <f>IF(S$13="","",IF($B179="","",IFERROR($C179*$D179*IF((Override!$C$4="ON")*(COUNTIFS(Override!$B$11:$B$40,$B179,Override!$D$11:$D$40,14,Override!$E$11:$E$40,"&gt;=0")-COUNTIFS(Override!$B$11:$B$40,$B179,Override!$D$11:$D$40,14,Override!$E$11:$E$40,"&gt;=0",Override!$C$11:$C$40,"MXAU"))&gt;0,SUMIFS(Override!$E$11:$E$40,Override!$B$11:$B$40,$B179,Override!$D$11:$D$40,14)-SUMIFS(Override!$E$11:$E$40,Override!$B$11:$B$40,$B179,Override!$D$11:$D$40,14,Override!$C$11:$C$40,"MXAU"),Override!$P$214)/'AS51'!$B$3,"")))</f>
        <v/>
      </c>
      <c r="T179" s="77">
        <f>IF(T$13="","",IF($B179="","",IFERROR($C179*$D179*IF((Override!$C$4="ON")*(COUNTIFS(Override!$B$11:$B$40,$B179,Override!$D$11:$D$40,15,Override!$E$11:$E$40,"&gt;=0")-COUNTIFS(Override!$B$11:$B$40,$B179,Override!$D$11:$D$40,15,Override!$E$11:$E$40,"&gt;=0",Override!$C$11:$C$40,"MXAU"))&gt;0,SUMIFS(Override!$E$11:$E$40,Override!$B$11:$B$40,$B179,Override!$D$11:$D$40,15)-SUMIFS(Override!$E$11:$E$40,Override!$B$11:$B$40,$B179,Override!$D$11:$D$40,15,Override!$C$11:$C$40,"MXAU"),Override!$Q$214)/'AS51'!$B$3,"")))</f>
        <v/>
      </c>
      <c r="U179" s="77">
        <f>IF(U$13="","",IF($B179="","",IFERROR($C179*$D179*IF((Override!$C$4="ON")*(COUNTIFS(Override!$B$11:$B$40,$B179,Override!$D$11:$D$40,16,Override!$E$11:$E$40,"&gt;=0")-COUNTIFS(Override!$B$11:$B$40,$B179,Override!$D$11:$D$40,16,Override!$E$11:$E$40,"&gt;=0",Override!$C$11:$C$40,"MXAU"))&gt;0,SUMIFS(Override!$E$11:$E$40,Override!$B$11:$B$40,$B179,Override!$D$11:$D$40,16)-SUMIFS(Override!$E$11:$E$40,Override!$B$11:$B$40,$B179,Override!$D$11:$D$40,16,Override!$C$11:$C$40,"MXAU"),Override!$R$214)/'AS51'!$B$3,"")))</f>
        <v/>
      </c>
      <c r="W179" s="77">
        <f>IF(W$13="","",IF($B179="","",IFERROR(F179*$E179/100,"")))</f>
        <v/>
      </c>
      <c r="X179" s="77">
        <f>IF(X$13="","",IF($B179="","",IFERROR(G179*$E179/100,"")))</f>
        <v/>
      </c>
      <c r="Y179" s="77">
        <f>IF(Y$13="","",IF($B179="","",IFERROR(H179*$E179/100,"")))</f>
        <v/>
      </c>
      <c r="Z179" s="77">
        <f>IF(Z$13="","",IF($B179="","",IFERROR(I179*$E179/100,"")))</f>
        <v/>
      </c>
      <c r="AA179" s="77">
        <f>IF(AA$13="","",IF($B179="","",IFERROR(J179*$E179/100,"")))</f>
        <v/>
      </c>
      <c r="AB179" s="77">
        <f>IF(AB$13="","",IF($B179="","",IFERROR(K179*$E179/100,"")))</f>
        <v/>
      </c>
      <c r="AC179" s="77">
        <f>IF(AC$13="","",IF($B179="","",IFERROR(L179*$E179/100,"")))</f>
        <v/>
      </c>
      <c r="AD179" s="77">
        <f>IF(AD$13="","",IF($B179="","",IFERROR(M179*$E179/100,"")))</f>
        <v/>
      </c>
      <c r="AE179" s="77">
        <f>IF(AE$13="","",IF($B179="","",IFERROR(N179*$E179/100,"")))</f>
        <v/>
      </c>
      <c r="AF179" s="77">
        <f>IF(AF$13="","",IF($B179="","",IFERROR(O179*$E179/100,"")))</f>
        <v/>
      </c>
      <c r="AG179" s="77">
        <f>IF(AG$13="","",IF($B179="","",IFERROR(P179*$E179/100,"")))</f>
        <v/>
      </c>
      <c r="AH179" s="77">
        <f>IF(AH$13="","",IF($B179="","",IFERROR(Q179*$E179/100,"")))</f>
        <v/>
      </c>
      <c r="AI179" s="77">
        <f>IF(AI$13="","",IF($B179="","",IFERROR(R179*$E179/100,"")))</f>
        <v/>
      </c>
      <c r="AJ179" s="77">
        <f>IF(AJ$13="","",IF($B179="","",IFERROR(S179*$E179/100,"")))</f>
        <v/>
      </c>
      <c r="AK179" s="77">
        <f>IF(AK$13="","",IF($B179="","",IFERROR(T179*$E179/100,"")))</f>
        <v/>
      </c>
      <c r="AL179" s="77">
        <f>IF(AL$13="","",IF($B179="","",IFERROR(U179*$E179/100,"")))</f>
        <v/>
      </c>
      <c r="AN179" s="77">
        <f>IF($B179="","",SUMIF($F$13:$U$13,"&lt;="&amp;Sector!$D$51,$F179:$U179))</f>
        <v/>
      </c>
      <c r="AO179" s="77">
        <f>IF($B179="","",SUMIF($W$13:$AL$13,"&lt;="&amp;Sector!$D$51,$W179:$AL179))</f>
        <v/>
      </c>
      <c r="AQ179" s="163">
        <f>IF(AQ$13="","",IF($B179="","",IFERROR($C179*$D179*SUMPRODUCT(('Dvd Calendar'!$E$1801:$CZ$1801&gt;AQ$12)*('Dvd Calendar'!$E$1801:$CZ$1801&lt;=AQ$13)*'Dvd Calendar'!$E$1804:$CZ$1804*(('Dvd Calendar'!$E$1806:$CZ$1806='Field Check'!$C$56)*('Field Check'!$C$56&lt;&gt;"")+('Dvd Calendar'!$E$1806:$CZ$1806='Field Check'!$C$57)*('Field Check'!$C$57&lt;&gt;"")))/'AS51'!$B$3,"")))</f>
        <v/>
      </c>
      <c r="AR179" s="163">
        <f>IF(AR$13="","",IF($B179="","",IFERROR($C179*$D179*SUMPRODUCT(('Dvd Calendar'!$E$1801:$CZ$1801&gt;AR$12)*('Dvd Calendar'!$E$1801:$CZ$1801&lt;=AR$13)*'Dvd Calendar'!$E$1804:$CZ$1804*(('Dvd Calendar'!$E$1806:$CZ$1806='Field Check'!$C$56)*('Field Check'!$C$56&lt;&gt;"")+('Dvd Calendar'!$E$1806:$CZ$1806='Field Check'!$C$57)*('Field Check'!$C$57&lt;&gt;"")))/'AS51'!$B$3,"")))</f>
        <v/>
      </c>
      <c r="AS179" s="163">
        <f>IF(AS$13="","",IF($B179="","",IFERROR($C179*$D179*SUMPRODUCT(('Dvd Calendar'!$E$1801:$CZ$1801&gt;AS$12)*('Dvd Calendar'!$E$1801:$CZ$1801&lt;=AS$13)*'Dvd Calendar'!$E$1804:$CZ$1804*(('Dvd Calendar'!$E$1806:$CZ$1806='Field Check'!$C$56)*('Field Check'!$C$56&lt;&gt;"")+('Dvd Calendar'!$E$1806:$CZ$1806='Field Check'!$C$57)*('Field Check'!$C$57&lt;&gt;"")))/'AS51'!$B$3,"")))</f>
        <v/>
      </c>
      <c r="AT179" s="163">
        <f>IF(AT$13="","",IF($B179="","",IFERROR($C179*$D179*SUMPRODUCT(('Dvd Calendar'!$E$1801:$CZ$1801&gt;AT$12)*('Dvd Calendar'!$E$1801:$CZ$1801&lt;=AT$13)*'Dvd Calendar'!$E$1804:$CZ$1804*(('Dvd Calendar'!$E$1806:$CZ$1806='Field Check'!$C$56)*('Field Check'!$C$56&lt;&gt;"")+('Dvd Calendar'!$E$1806:$CZ$1806='Field Check'!$C$57)*('Field Check'!$C$57&lt;&gt;"")))/'AS51'!$B$3,"")))</f>
        <v/>
      </c>
      <c r="AU179" s="163">
        <f>IF(AU$13="","",IF($B179="","",IFERROR($C179*$D179*SUMPRODUCT(('Dvd Calendar'!$E$1801:$CZ$1801&gt;AU$12)*('Dvd Calendar'!$E$1801:$CZ$1801&lt;=AU$13)*'Dvd Calendar'!$E$1804:$CZ$1804*(('Dvd Calendar'!$E$1806:$CZ$1806='Field Check'!$C$56)*('Field Check'!$C$56&lt;&gt;"")+('Dvd Calendar'!$E$1806:$CZ$1806='Field Check'!$C$57)*('Field Check'!$C$57&lt;&gt;"")))/'AS51'!$B$3,"")))</f>
        <v/>
      </c>
      <c r="AV179" s="163">
        <f>IF(AV$13="","",IF($B179="","",IFERROR($C179*$D179*SUMPRODUCT(('Dvd Calendar'!$E$1801:$CZ$1801&gt;AV$12)*('Dvd Calendar'!$E$1801:$CZ$1801&lt;=AV$13)*'Dvd Calendar'!$E$1804:$CZ$1804*(('Dvd Calendar'!$E$1806:$CZ$1806='Field Check'!$C$56)*('Field Check'!$C$56&lt;&gt;"")+('Dvd Calendar'!$E$1806:$CZ$1806='Field Check'!$C$57)*('Field Check'!$C$57&lt;&gt;"")))/'AS51'!$B$3,"")))</f>
        <v/>
      </c>
      <c r="AW179" s="163">
        <f>IF(AW$13="","",IF($B179="","",IFERROR($C179*$D179*SUMPRODUCT(('Dvd Calendar'!$E$1801:$CZ$1801&gt;AW$12)*('Dvd Calendar'!$E$1801:$CZ$1801&lt;=AW$13)*'Dvd Calendar'!$E$1804:$CZ$1804*(('Dvd Calendar'!$E$1806:$CZ$1806='Field Check'!$C$56)*('Field Check'!$C$56&lt;&gt;"")+('Dvd Calendar'!$E$1806:$CZ$1806='Field Check'!$C$57)*('Field Check'!$C$57&lt;&gt;"")))/'AS51'!$B$3,"")))</f>
        <v/>
      </c>
      <c r="AX179" s="163">
        <f>IF(AX$13="","",IF($B179="","",IFERROR($C179*$D179*SUMPRODUCT(('Dvd Calendar'!$E$1801:$CZ$1801&gt;AX$12)*('Dvd Calendar'!$E$1801:$CZ$1801&lt;=AX$13)*'Dvd Calendar'!$E$1804:$CZ$1804*(('Dvd Calendar'!$E$1806:$CZ$1806='Field Check'!$C$56)*('Field Check'!$C$56&lt;&gt;"")+('Dvd Calendar'!$E$1806:$CZ$1806='Field Check'!$C$57)*('Field Check'!$C$57&lt;&gt;"")))/'AS51'!$B$3,"")))</f>
        <v/>
      </c>
      <c r="AY179" s="163">
        <f>IF(AY$13="","",IF($B179="","",IFERROR($C179*$D179*SUMPRODUCT(('Dvd Calendar'!$E$1801:$CZ$1801&gt;AY$12)*('Dvd Calendar'!$E$1801:$CZ$1801&lt;=AY$13)*'Dvd Calendar'!$E$1804:$CZ$1804*(('Dvd Calendar'!$E$1806:$CZ$1806='Field Check'!$C$56)*('Field Check'!$C$56&lt;&gt;"")+('Dvd Calendar'!$E$1806:$CZ$1806='Field Check'!$C$57)*('Field Check'!$C$57&lt;&gt;"")))/'AS51'!$B$3,"")))</f>
        <v/>
      </c>
      <c r="AZ179" s="163">
        <f>IF(AZ$13="","",IF($B179="","",IFERROR($C179*$D179*SUMPRODUCT(('Dvd Calendar'!$E$1801:$CZ$1801&gt;AZ$12)*('Dvd Calendar'!$E$1801:$CZ$1801&lt;=AZ$13)*'Dvd Calendar'!$E$1804:$CZ$1804*(('Dvd Calendar'!$E$1806:$CZ$1806='Field Check'!$C$56)*('Field Check'!$C$56&lt;&gt;"")+('Dvd Calendar'!$E$1806:$CZ$1806='Field Check'!$C$57)*('Field Check'!$C$57&lt;&gt;"")))/'AS51'!$B$3,"")))</f>
        <v/>
      </c>
      <c r="BA179" s="163">
        <f>IF(BA$13="","",IF($B179="","",IFERROR($C179*$D179*SUMPRODUCT(('Dvd Calendar'!$E$1801:$CZ$1801&gt;BA$12)*('Dvd Calendar'!$E$1801:$CZ$1801&lt;=BA$13)*'Dvd Calendar'!$E$1804:$CZ$1804*(('Dvd Calendar'!$E$1806:$CZ$1806='Field Check'!$C$56)*('Field Check'!$C$56&lt;&gt;"")+('Dvd Calendar'!$E$1806:$CZ$1806='Field Check'!$C$57)*('Field Check'!$C$57&lt;&gt;"")))/'AS51'!$B$3,"")))</f>
        <v/>
      </c>
      <c r="BB179" s="163">
        <f>IF(BB$13="","",IF($B179="","",IFERROR($C179*$D179*SUMPRODUCT(('Dvd Calendar'!$E$1801:$CZ$1801&gt;BB$12)*('Dvd Calendar'!$E$1801:$CZ$1801&lt;=BB$13)*'Dvd Calendar'!$E$1804:$CZ$1804*(('Dvd Calendar'!$E$1806:$CZ$1806='Field Check'!$C$56)*('Field Check'!$C$56&lt;&gt;"")+('Dvd Calendar'!$E$1806:$CZ$1806='Field Check'!$C$57)*('Field Check'!$C$57&lt;&gt;"")))/'AS51'!$B$3,"")))</f>
        <v/>
      </c>
      <c r="BC179" s="163">
        <f>IF(BC$13="","",IF($B179="","",IFERROR($C179*$D179*SUMPRODUCT(('Dvd Calendar'!$E$1801:$CZ$1801&gt;BC$12)*('Dvd Calendar'!$E$1801:$CZ$1801&lt;=BC$13)*'Dvd Calendar'!$E$1804:$CZ$1804*(('Dvd Calendar'!$E$1806:$CZ$1806='Field Check'!$C$56)*('Field Check'!$C$56&lt;&gt;"")+('Dvd Calendar'!$E$1806:$CZ$1806='Field Check'!$C$57)*('Field Check'!$C$57&lt;&gt;"")))/'AS51'!$B$3,"")))</f>
        <v/>
      </c>
      <c r="BD179" s="163">
        <f>IF(BD$13="","",IF($B179="","",IFERROR($C179*$D179*SUMPRODUCT(('Dvd Calendar'!$E$1801:$CZ$1801&gt;BD$12)*('Dvd Calendar'!$E$1801:$CZ$1801&lt;=BD$13)*'Dvd Calendar'!$E$1804:$CZ$1804*(('Dvd Calendar'!$E$1806:$CZ$1806='Field Check'!$C$56)*('Field Check'!$C$56&lt;&gt;"")+('Dvd Calendar'!$E$1806:$CZ$1806='Field Check'!$C$57)*('Field Check'!$C$57&lt;&gt;"")))/'AS51'!$B$3,"")))</f>
        <v/>
      </c>
      <c r="BE179" s="163">
        <f>IF(BE$13="","",IF($B179="","",IFERROR($C179*$D179*SUMPRODUCT(('Dvd Calendar'!$E$1801:$CZ$1801&gt;BE$12)*('Dvd Calendar'!$E$1801:$CZ$1801&lt;=BE$13)*'Dvd Calendar'!$E$1804:$CZ$1804*(('Dvd Calendar'!$E$1806:$CZ$1806='Field Check'!$C$56)*('Field Check'!$C$56&lt;&gt;"")+('Dvd Calendar'!$E$1806:$CZ$1806='Field Check'!$C$57)*('Field Check'!$C$57&lt;&gt;"")))/'AS51'!$B$3,"")))</f>
        <v/>
      </c>
      <c r="BF179" s="163">
        <f>IF(BF$13="","",IF($B179="","",IFERROR($C179*$D179*SUMPRODUCT(('Dvd Calendar'!$E$1801:$CZ$1801&gt;BF$12)*('Dvd Calendar'!$E$1801:$CZ$1801&lt;=BF$13)*'Dvd Calendar'!$E$1804:$CZ$1804*(('Dvd Calendar'!$E$1806:$CZ$1806='Field Check'!$C$56)*('Field Check'!$C$56&lt;&gt;"")+('Dvd Calendar'!$E$1806:$CZ$1806='Field Check'!$C$57)*('Field Check'!$C$57&lt;&gt;"")))/'AS51'!$B$3,"")))</f>
        <v/>
      </c>
      <c r="BH179" s="163">
        <f>IF(BH$13="","",IF($B179="","",IFERROR(AQ179*$E179/100,"")))</f>
        <v/>
      </c>
      <c r="BI179" s="163">
        <f>IF(BI$13="","",IF($B179="","",IFERROR(AR179*$E179/100,"")))</f>
        <v/>
      </c>
      <c r="BJ179" s="163">
        <f>IF(BJ$13="","",IF($B179="","",IFERROR(AS179*$E179/100,"")))</f>
        <v/>
      </c>
      <c r="BK179" s="163">
        <f>IF(BK$13="","",IF($B179="","",IFERROR(AT179*$E179/100,"")))</f>
        <v/>
      </c>
      <c r="BL179" s="163">
        <f>IF(BL$13="","",IF($B179="","",IFERROR(AU179*$E179/100,"")))</f>
        <v/>
      </c>
      <c r="BM179" s="163">
        <f>IF(BM$13="","",IF($B179="","",IFERROR(AV179*$E179/100,"")))</f>
        <v/>
      </c>
      <c r="BN179" s="163">
        <f>IF(BN$13="","",IF($B179="","",IFERROR(AW179*$E179/100,"")))</f>
        <v/>
      </c>
      <c r="BO179" s="163">
        <f>IF(BO$13="","",IF($B179="","",IFERROR(AX179*$E179/100,"")))</f>
        <v/>
      </c>
      <c r="BP179" s="163">
        <f>IF(BP$13="","",IF($B179="","",IFERROR(AY179*$E179/100,"")))</f>
        <v/>
      </c>
      <c r="BQ179" s="163">
        <f>IF(BQ$13="","",IF($B179="","",IFERROR(AZ179*$E179/100,"")))</f>
        <v/>
      </c>
      <c r="BR179" s="163">
        <f>IF(BR$13="","",IF($B179="","",IFERROR(BA179*$E179/100,"")))</f>
        <v/>
      </c>
      <c r="BS179" s="163">
        <f>IF(BS$13="","",IF($B179="","",IFERROR(BB179*$E179/100,"")))</f>
        <v/>
      </c>
      <c r="BT179" s="163">
        <f>IF(BT$13="","",IF($B179="","",IFERROR(BC179*$E179/100,"")))</f>
        <v/>
      </c>
      <c r="BU179" s="163">
        <f>IF(BU$13="","",IF($B179="","",IFERROR(BD179*$E179/100,"")))</f>
        <v/>
      </c>
      <c r="BV179" s="163">
        <f>IF(BV$13="","",IF($B179="","",IFERROR(BE179*$E179/100,"")))</f>
        <v/>
      </c>
      <c r="BW179" s="163">
        <f>IF(BW$13="","",IF($B179="","",IFERROR(BF179*$E179/100,"")))</f>
        <v/>
      </c>
    </row>
    <row r="180">
      <c r="B180" s="126">
        <f>IF('AS51'!$C$170="","",'AS51'!$C$170)</f>
        <v/>
      </c>
      <c r="C180" s="74">
        <f>IF('AS51'!$B$170="","",'AS51'!$B$170)</f>
        <v/>
      </c>
      <c r="D180" s="75">
        <f>IFERROR('AS51'!$Q$170,1)</f>
        <v/>
      </c>
      <c r="E180" s="76">
        <f>IF($B180="","",IF(ISNUMBER('AS51'!$I$170),'AS51'!$I$170,'Index Summary'!$C$7))</f>
        <v/>
      </c>
      <c r="F180" s="77">
        <f>IF(F$13="","",IF($B180="","",IFERROR($C180*$D180*IF((Override!$C$4="ON")*(COUNTIFS(Override!$B$11:$B$40,$B180,Override!$D$11:$D$40,1,Override!$E$11:$E$40,"&gt;=0")-COUNTIFS(Override!$B$11:$B$40,$B180,Override!$D$11:$D$40,1,Override!$E$11:$E$40,"&gt;=0",Override!$C$11:$C$40,"MXAU"))&gt;0,SUMIFS(Override!$E$11:$E$40,Override!$B$11:$B$40,$B180,Override!$D$11:$D$40,1)-SUMIFS(Override!$E$11:$E$40,Override!$B$11:$B$40,$B180,Override!$D$11:$D$40,1,Override!$C$11:$C$40,"MXAU"),Override!$C$215)/'AS51'!$B$3,"")))</f>
        <v/>
      </c>
      <c r="G180" s="77">
        <f>IF(G$13="","",IF($B180="","",IFERROR($C180*$D180*IF((Override!$C$4="ON")*(COUNTIFS(Override!$B$11:$B$40,$B180,Override!$D$11:$D$40,2,Override!$E$11:$E$40,"&gt;=0")-COUNTIFS(Override!$B$11:$B$40,$B180,Override!$D$11:$D$40,2,Override!$E$11:$E$40,"&gt;=0",Override!$C$11:$C$40,"MXAU"))&gt;0,SUMIFS(Override!$E$11:$E$40,Override!$B$11:$B$40,$B180,Override!$D$11:$D$40,2)-SUMIFS(Override!$E$11:$E$40,Override!$B$11:$B$40,$B180,Override!$D$11:$D$40,2,Override!$C$11:$C$40,"MXAU"),Override!$D$215)/'AS51'!$B$3,"")))</f>
        <v/>
      </c>
      <c r="H180" s="77">
        <f>IF(H$13="","",IF($B180="","",IFERROR($C180*$D180*IF((Override!$C$4="ON")*(COUNTIFS(Override!$B$11:$B$40,$B180,Override!$D$11:$D$40,3,Override!$E$11:$E$40,"&gt;=0")-COUNTIFS(Override!$B$11:$B$40,$B180,Override!$D$11:$D$40,3,Override!$E$11:$E$40,"&gt;=0",Override!$C$11:$C$40,"MXAU"))&gt;0,SUMIFS(Override!$E$11:$E$40,Override!$B$11:$B$40,$B180,Override!$D$11:$D$40,3)-SUMIFS(Override!$E$11:$E$40,Override!$B$11:$B$40,$B180,Override!$D$11:$D$40,3,Override!$C$11:$C$40,"MXAU"),Override!$E$215)/'AS51'!$B$3,"")))</f>
        <v/>
      </c>
      <c r="I180" s="77">
        <f>IF(I$13="","",IF($B180="","",IFERROR($C180*$D180*IF((Override!$C$4="ON")*(COUNTIFS(Override!$B$11:$B$40,$B180,Override!$D$11:$D$40,4,Override!$E$11:$E$40,"&gt;=0")-COUNTIFS(Override!$B$11:$B$40,$B180,Override!$D$11:$D$40,4,Override!$E$11:$E$40,"&gt;=0",Override!$C$11:$C$40,"MXAU"))&gt;0,SUMIFS(Override!$E$11:$E$40,Override!$B$11:$B$40,$B180,Override!$D$11:$D$40,4)-SUMIFS(Override!$E$11:$E$40,Override!$B$11:$B$40,$B180,Override!$D$11:$D$40,4,Override!$C$11:$C$40,"MXAU"),Override!$F$215)/'AS51'!$B$3,"")))</f>
        <v/>
      </c>
      <c r="J180" s="77">
        <f>IF(J$13="","",IF($B180="","",IFERROR($C180*$D180*IF((Override!$C$4="ON")*(COUNTIFS(Override!$B$11:$B$40,$B180,Override!$D$11:$D$40,5,Override!$E$11:$E$40,"&gt;=0")-COUNTIFS(Override!$B$11:$B$40,$B180,Override!$D$11:$D$40,5,Override!$E$11:$E$40,"&gt;=0",Override!$C$11:$C$40,"MXAU"))&gt;0,SUMIFS(Override!$E$11:$E$40,Override!$B$11:$B$40,$B180,Override!$D$11:$D$40,5)-SUMIFS(Override!$E$11:$E$40,Override!$B$11:$B$40,$B180,Override!$D$11:$D$40,5,Override!$C$11:$C$40,"MXAU"),Override!$G$215)/'AS51'!$B$3,"")))</f>
        <v/>
      </c>
      <c r="K180" s="77">
        <f>IF(K$13="","",IF($B180="","",IFERROR($C180*$D180*IF((Override!$C$4="ON")*(COUNTIFS(Override!$B$11:$B$40,$B180,Override!$D$11:$D$40,6,Override!$E$11:$E$40,"&gt;=0")-COUNTIFS(Override!$B$11:$B$40,$B180,Override!$D$11:$D$40,6,Override!$E$11:$E$40,"&gt;=0",Override!$C$11:$C$40,"MXAU"))&gt;0,SUMIFS(Override!$E$11:$E$40,Override!$B$11:$B$40,$B180,Override!$D$11:$D$40,6)-SUMIFS(Override!$E$11:$E$40,Override!$B$11:$B$40,$B180,Override!$D$11:$D$40,6,Override!$C$11:$C$40,"MXAU"),Override!$H$215)/'AS51'!$B$3,"")))</f>
        <v/>
      </c>
      <c r="L180" s="77">
        <f>IF(L$13="","",IF($B180="","",IFERROR($C180*$D180*IF((Override!$C$4="ON")*(COUNTIFS(Override!$B$11:$B$40,$B180,Override!$D$11:$D$40,7,Override!$E$11:$E$40,"&gt;=0")-COUNTIFS(Override!$B$11:$B$40,$B180,Override!$D$11:$D$40,7,Override!$E$11:$E$40,"&gt;=0",Override!$C$11:$C$40,"MXAU"))&gt;0,SUMIFS(Override!$E$11:$E$40,Override!$B$11:$B$40,$B180,Override!$D$11:$D$40,7)-SUMIFS(Override!$E$11:$E$40,Override!$B$11:$B$40,$B180,Override!$D$11:$D$40,7,Override!$C$11:$C$40,"MXAU"),Override!$I$215)/'AS51'!$B$3,"")))</f>
        <v/>
      </c>
      <c r="M180" s="77">
        <f>IF(M$13="","",IF($B180="","",IFERROR($C180*$D180*IF((Override!$C$4="ON")*(COUNTIFS(Override!$B$11:$B$40,$B180,Override!$D$11:$D$40,8,Override!$E$11:$E$40,"&gt;=0")-COUNTIFS(Override!$B$11:$B$40,$B180,Override!$D$11:$D$40,8,Override!$E$11:$E$40,"&gt;=0",Override!$C$11:$C$40,"MXAU"))&gt;0,SUMIFS(Override!$E$11:$E$40,Override!$B$11:$B$40,$B180,Override!$D$11:$D$40,8)-SUMIFS(Override!$E$11:$E$40,Override!$B$11:$B$40,$B180,Override!$D$11:$D$40,8,Override!$C$11:$C$40,"MXAU"),Override!$J$215)/'AS51'!$B$3,"")))</f>
        <v/>
      </c>
      <c r="N180" s="77">
        <f>IF(N$13="","",IF($B180="","",IFERROR($C180*$D180*IF((Override!$C$4="ON")*(COUNTIFS(Override!$B$11:$B$40,$B180,Override!$D$11:$D$40,9,Override!$E$11:$E$40,"&gt;=0")-COUNTIFS(Override!$B$11:$B$40,$B180,Override!$D$11:$D$40,9,Override!$E$11:$E$40,"&gt;=0",Override!$C$11:$C$40,"MXAU"))&gt;0,SUMIFS(Override!$E$11:$E$40,Override!$B$11:$B$40,$B180,Override!$D$11:$D$40,9)-SUMIFS(Override!$E$11:$E$40,Override!$B$11:$B$40,$B180,Override!$D$11:$D$40,9,Override!$C$11:$C$40,"MXAU"),Override!$K$215)/'AS51'!$B$3,"")))</f>
        <v/>
      </c>
      <c r="O180" s="77">
        <f>IF(O$13="","",IF($B180="","",IFERROR($C180*$D180*IF((Override!$C$4="ON")*(COUNTIFS(Override!$B$11:$B$40,$B180,Override!$D$11:$D$40,10,Override!$E$11:$E$40,"&gt;=0")-COUNTIFS(Override!$B$11:$B$40,$B180,Override!$D$11:$D$40,10,Override!$E$11:$E$40,"&gt;=0",Override!$C$11:$C$40,"MXAU"))&gt;0,SUMIFS(Override!$E$11:$E$40,Override!$B$11:$B$40,$B180,Override!$D$11:$D$40,10)-SUMIFS(Override!$E$11:$E$40,Override!$B$11:$B$40,$B180,Override!$D$11:$D$40,10,Override!$C$11:$C$40,"MXAU"),Override!$L$215)/'AS51'!$B$3,"")))</f>
        <v/>
      </c>
      <c r="P180" s="77">
        <f>IF(P$13="","",IF($B180="","",IFERROR($C180*$D180*IF((Override!$C$4="ON")*(COUNTIFS(Override!$B$11:$B$40,$B180,Override!$D$11:$D$40,11,Override!$E$11:$E$40,"&gt;=0")-COUNTIFS(Override!$B$11:$B$40,$B180,Override!$D$11:$D$40,11,Override!$E$11:$E$40,"&gt;=0",Override!$C$11:$C$40,"MXAU"))&gt;0,SUMIFS(Override!$E$11:$E$40,Override!$B$11:$B$40,$B180,Override!$D$11:$D$40,11)-SUMIFS(Override!$E$11:$E$40,Override!$B$11:$B$40,$B180,Override!$D$11:$D$40,11,Override!$C$11:$C$40,"MXAU"),Override!$M$215)/'AS51'!$B$3,"")))</f>
        <v/>
      </c>
      <c r="Q180" s="77">
        <f>IF(Q$13="","",IF($B180="","",IFERROR($C180*$D180*IF((Override!$C$4="ON")*(COUNTIFS(Override!$B$11:$B$40,$B180,Override!$D$11:$D$40,12,Override!$E$11:$E$40,"&gt;=0")-COUNTIFS(Override!$B$11:$B$40,$B180,Override!$D$11:$D$40,12,Override!$E$11:$E$40,"&gt;=0",Override!$C$11:$C$40,"MXAU"))&gt;0,SUMIFS(Override!$E$11:$E$40,Override!$B$11:$B$40,$B180,Override!$D$11:$D$40,12)-SUMIFS(Override!$E$11:$E$40,Override!$B$11:$B$40,$B180,Override!$D$11:$D$40,12,Override!$C$11:$C$40,"MXAU"),Override!$N$215)/'AS51'!$B$3,"")))</f>
        <v/>
      </c>
      <c r="R180" s="77">
        <f>IF(R$13="","",IF($B180="","",IFERROR($C180*$D180*IF((Override!$C$4="ON")*(COUNTIFS(Override!$B$11:$B$40,$B180,Override!$D$11:$D$40,13,Override!$E$11:$E$40,"&gt;=0")-COUNTIFS(Override!$B$11:$B$40,$B180,Override!$D$11:$D$40,13,Override!$E$11:$E$40,"&gt;=0",Override!$C$11:$C$40,"MXAU"))&gt;0,SUMIFS(Override!$E$11:$E$40,Override!$B$11:$B$40,$B180,Override!$D$11:$D$40,13)-SUMIFS(Override!$E$11:$E$40,Override!$B$11:$B$40,$B180,Override!$D$11:$D$40,13,Override!$C$11:$C$40,"MXAU"),Override!$O$215)/'AS51'!$B$3,"")))</f>
        <v/>
      </c>
      <c r="S180" s="77">
        <f>IF(S$13="","",IF($B180="","",IFERROR($C180*$D180*IF((Override!$C$4="ON")*(COUNTIFS(Override!$B$11:$B$40,$B180,Override!$D$11:$D$40,14,Override!$E$11:$E$40,"&gt;=0")-COUNTIFS(Override!$B$11:$B$40,$B180,Override!$D$11:$D$40,14,Override!$E$11:$E$40,"&gt;=0",Override!$C$11:$C$40,"MXAU"))&gt;0,SUMIFS(Override!$E$11:$E$40,Override!$B$11:$B$40,$B180,Override!$D$11:$D$40,14)-SUMIFS(Override!$E$11:$E$40,Override!$B$11:$B$40,$B180,Override!$D$11:$D$40,14,Override!$C$11:$C$40,"MXAU"),Override!$P$215)/'AS51'!$B$3,"")))</f>
        <v/>
      </c>
      <c r="T180" s="77">
        <f>IF(T$13="","",IF($B180="","",IFERROR($C180*$D180*IF((Override!$C$4="ON")*(COUNTIFS(Override!$B$11:$B$40,$B180,Override!$D$11:$D$40,15,Override!$E$11:$E$40,"&gt;=0")-COUNTIFS(Override!$B$11:$B$40,$B180,Override!$D$11:$D$40,15,Override!$E$11:$E$40,"&gt;=0",Override!$C$11:$C$40,"MXAU"))&gt;0,SUMIFS(Override!$E$11:$E$40,Override!$B$11:$B$40,$B180,Override!$D$11:$D$40,15)-SUMIFS(Override!$E$11:$E$40,Override!$B$11:$B$40,$B180,Override!$D$11:$D$40,15,Override!$C$11:$C$40,"MXAU"),Override!$Q$215)/'AS51'!$B$3,"")))</f>
        <v/>
      </c>
      <c r="U180" s="77">
        <f>IF(U$13="","",IF($B180="","",IFERROR($C180*$D180*IF((Override!$C$4="ON")*(COUNTIFS(Override!$B$11:$B$40,$B180,Override!$D$11:$D$40,16,Override!$E$11:$E$40,"&gt;=0")-COUNTIFS(Override!$B$11:$B$40,$B180,Override!$D$11:$D$40,16,Override!$E$11:$E$40,"&gt;=0",Override!$C$11:$C$40,"MXAU"))&gt;0,SUMIFS(Override!$E$11:$E$40,Override!$B$11:$B$40,$B180,Override!$D$11:$D$40,16)-SUMIFS(Override!$E$11:$E$40,Override!$B$11:$B$40,$B180,Override!$D$11:$D$40,16,Override!$C$11:$C$40,"MXAU"),Override!$R$215)/'AS51'!$B$3,"")))</f>
        <v/>
      </c>
      <c r="W180" s="77">
        <f>IF(W$13="","",IF($B180="","",IFERROR(F180*$E180/100,"")))</f>
        <v/>
      </c>
      <c r="X180" s="77">
        <f>IF(X$13="","",IF($B180="","",IFERROR(G180*$E180/100,"")))</f>
        <v/>
      </c>
      <c r="Y180" s="77">
        <f>IF(Y$13="","",IF($B180="","",IFERROR(H180*$E180/100,"")))</f>
        <v/>
      </c>
      <c r="Z180" s="77">
        <f>IF(Z$13="","",IF($B180="","",IFERROR(I180*$E180/100,"")))</f>
        <v/>
      </c>
      <c r="AA180" s="77">
        <f>IF(AA$13="","",IF($B180="","",IFERROR(J180*$E180/100,"")))</f>
        <v/>
      </c>
      <c r="AB180" s="77">
        <f>IF(AB$13="","",IF($B180="","",IFERROR(K180*$E180/100,"")))</f>
        <v/>
      </c>
      <c r="AC180" s="77">
        <f>IF(AC$13="","",IF($B180="","",IFERROR(L180*$E180/100,"")))</f>
        <v/>
      </c>
      <c r="AD180" s="77">
        <f>IF(AD$13="","",IF($B180="","",IFERROR(M180*$E180/100,"")))</f>
        <v/>
      </c>
      <c r="AE180" s="77">
        <f>IF(AE$13="","",IF($B180="","",IFERROR(N180*$E180/100,"")))</f>
        <v/>
      </c>
      <c r="AF180" s="77">
        <f>IF(AF$13="","",IF($B180="","",IFERROR(O180*$E180/100,"")))</f>
        <v/>
      </c>
      <c r="AG180" s="77">
        <f>IF(AG$13="","",IF($B180="","",IFERROR(P180*$E180/100,"")))</f>
        <v/>
      </c>
      <c r="AH180" s="77">
        <f>IF(AH$13="","",IF($B180="","",IFERROR(Q180*$E180/100,"")))</f>
        <v/>
      </c>
      <c r="AI180" s="77">
        <f>IF(AI$13="","",IF($B180="","",IFERROR(R180*$E180/100,"")))</f>
        <v/>
      </c>
      <c r="AJ180" s="77">
        <f>IF(AJ$13="","",IF($B180="","",IFERROR(S180*$E180/100,"")))</f>
        <v/>
      </c>
      <c r="AK180" s="77">
        <f>IF(AK$13="","",IF($B180="","",IFERROR(T180*$E180/100,"")))</f>
        <v/>
      </c>
      <c r="AL180" s="77">
        <f>IF(AL$13="","",IF($B180="","",IFERROR(U180*$E180/100,"")))</f>
        <v/>
      </c>
      <c r="AN180" s="77">
        <f>IF($B180="","",SUMIF($F$13:$U$13,"&lt;="&amp;Sector!$D$51,$F180:$U180))</f>
        <v/>
      </c>
      <c r="AO180" s="77">
        <f>IF($B180="","",SUMIF($W$13:$AL$13,"&lt;="&amp;Sector!$D$51,$W180:$AL180))</f>
        <v/>
      </c>
      <c r="AQ180" s="163">
        <f>IF(AQ$13="","",IF($B180="","",IFERROR($C180*$D180*SUMPRODUCT(('Dvd Calendar'!$E$1812:$CZ$1812&gt;AQ$12)*('Dvd Calendar'!$E$1812:$CZ$1812&lt;=AQ$13)*'Dvd Calendar'!$E$1815:$CZ$1815*(('Dvd Calendar'!$E$1817:$CZ$1817='Field Check'!$C$56)*('Field Check'!$C$56&lt;&gt;"")+('Dvd Calendar'!$E$1817:$CZ$1817='Field Check'!$C$57)*('Field Check'!$C$57&lt;&gt;"")))/'AS51'!$B$3,"")))</f>
        <v/>
      </c>
      <c r="AR180" s="163">
        <f>IF(AR$13="","",IF($B180="","",IFERROR($C180*$D180*SUMPRODUCT(('Dvd Calendar'!$E$1812:$CZ$1812&gt;AR$12)*('Dvd Calendar'!$E$1812:$CZ$1812&lt;=AR$13)*'Dvd Calendar'!$E$1815:$CZ$1815*(('Dvd Calendar'!$E$1817:$CZ$1817='Field Check'!$C$56)*('Field Check'!$C$56&lt;&gt;"")+('Dvd Calendar'!$E$1817:$CZ$1817='Field Check'!$C$57)*('Field Check'!$C$57&lt;&gt;"")))/'AS51'!$B$3,"")))</f>
        <v/>
      </c>
      <c r="AS180" s="163">
        <f>IF(AS$13="","",IF($B180="","",IFERROR($C180*$D180*SUMPRODUCT(('Dvd Calendar'!$E$1812:$CZ$1812&gt;AS$12)*('Dvd Calendar'!$E$1812:$CZ$1812&lt;=AS$13)*'Dvd Calendar'!$E$1815:$CZ$1815*(('Dvd Calendar'!$E$1817:$CZ$1817='Field Check'!$C$56)*('Field Check'!$C$56&lt;&gt;"")+('Dvd Calendar'!$E$1817:$CZ$1817='Field Check'!$C$57)*('Field Check'!$C$57&lt;&gt;"")))/'AS51'!$B$3,"")))</f>
        <v/>
      </c>
      <c r="AT180" s="163">
        <f>IF(AT$13="","",IF($B180="","",IFERROR($C180*$D180*SUMPRODUCT(('Dvd Calendar'!$E$1812:$CZ$1812&gt;AT$12)*('Dvd Calendar'!$E$1812:$CZ$1812&lt;=AT$13)*'Dvd Calendar'!$E$1815:$CZ$1815*(('Dvd Calendar'!$E$1817:$CZ$1817='Field Check'!$C$56)*('Field Check'!$C$56&lt;&gt;"")+('Dvd Calendar'!$E$1817:$CZ$1817='Field Check'!$C$57)*('Field Check'!$C$57&lt;&gt;"")))/'AS51'!$B$3,"")))</f>
        <v/>
      </c>
      <c r="AU180" s="163">
        <f>IF(AU$13="","",IF($B180="","",IFERROR($C180*$D180*SUMPRODUCT(('Dvd Calendar'!$E$1812:$CZ$1812&gt;AU$12)*('Dvd Calendar'!$E$1812:$CZ$1812&lt;=AU$13)*'Dvd Calendar'!$E$1815:$CZ$1815*(('Dvd Calendar'!$E$1817:$CZ$1817='Field Check'!$C$56)*('Field Check'!$C$56&lt;&gt;"")+('Dvd Calendar'!$E$1817:$CZ$1817='Field Check'!$C$57)*('Field Check'!$C$57&lt;&gt;"")))/'AS51'!$B$3,"")))</f>
        <v/>
      </c>
      <c r="AV180" s="163">
        <f>IF(AV$13="","",IF($B180="","",IFERROR($C180*$D180*SUMPRODUCT(('Dvd Calendar'!$E$1812:$CZ$1812&gt;AV$12)*('Dvd Calendar'!$E$1812:$CZ$1812&lt;=AV$13)*'Dvd Calendar'!$E$1815:$CZ$1815*(('Dvd Calendar'!$E$1817:$CZ$1817='Field Check'!$C$56)*('Field Check'!$C$56&lt;&gt;"")+('Dvd Calendar'!$E$1817:$CZ$1817='Field Check'!$C$57)*('Field Check'!$C$57&lt;&gt;"")))/'AS51'!$B$3,"")))</f>
        <v/>
      </c>
      <c r="AW180" s="163">
        <f>IF(AW$13="","",IF($B180="","",IFERROR($C180*$D180*SUMPRODUCT(('Dvd Calendar'!$E$1812:$CZ$1812&gt;AW$12)*('Dvd Calendar'!$E$1812:$CZ$1812&lt;=AW$13)*'Dvd Calendar'!$E$1815:$CZ$1815*(('Dvd Calendar'!$E$1817:$CZ$1817='Field Check'!$C$56)*('Field Check'!$C$56&lt;&gt;"")+('Dvd Calendar'!$E$1817:$CZ$1817='Field Check'!$C$57)*('Field Check'!$C$57&lt;&gt;"")))/'AS51'!$B$3,"")))</f>
        <v/>
      </c>
      <c r="AX180" s="163">
        <f>IF(AX$13="","",IF($B180="","",IFERROR($C180*$D180*SUMPRODUCT(('Dvd Calendar'!$E$1812:$CZ$1812&gt;AX$12)*('Dvd Calendar'!$E$1812:$CZ$1812&lt;=AX$13)*'Dvd Calendar'!$E$1815:$CZ$1815*(('Dvd Calendar'!$E$1817:$CZ$1817='Field Check'!$C$56)*('Field Check'!$C$56&lt;&gt;"")+('Dvd Calendar'!$E$1817:$CZ$1817='Field Check'!$C$57)*('Field Check'!$C$57&lt;&gt;"")))/'AS51'!$B$3,"")))</f>
        <v/>
      </c>
      <c r="AY180" s="163">
        <f>IF(AY$13="","",IF($B180="","",IFERROR($C180*$D180*SUMPRODUCT(('Dvd Calendar'!$E$1812:$CZ$1812&gt;AY$12)*('Dvd Calendar'!$E$1812:$CZ$1812&lt;=AY$13)*'Dvd Calendar'!$E$1815:$CZ$1815*(('Dvd Calendar'!$E$1817:$CZ$1817='Field Check'!$C$56)*('Field Check'!$C$56&lt;&gt;"")+('Dvd Calendar'!$E$1817:$CZ$1817='Field Check'!$C$57)*('Field Check'!$C$57&lt;&gt;"")))/'AS51'!$B$3,"")))</f>
        <v/>
      </c>
      <c r="AZ180" s="163">
        <f>IF(AZ$13="","",IF($B180="","",IFERROR($C180*$D180*SUMPRODUCT(('Dvd Calendar'!$E$1812:$CZ$1812&gt;AZ$12)*('Dvd Calendar'!$E$1812:$CZ$1812&lt;=AZ$13)*'Dvd Calendar'!$E$1815:$CZ$1815*(('Dvd Calendar'!$E$1817:$CZ$1817='Field Check'!$C$56)*('Field Check'!$C$56&lt;&gt;"")+('Dvd Calendar'!$E$1817:$CZ$1817='Field Check'!$C$57)*('Field Check'!$C$57&lt;&gt;"")))/'AS51'!$B$3,"")))</f>
        <v/>
      </c>
      <c r="BA180" s="163">
        <f>IF(BA$13="","",IF($B180="","",IFERROR($C180*$D180*SUMPRODUCT(('Dvd Calendar'!$E$1812:$CZ$1812&gt;BA$12)*('Dvd Calendar'!$E$1812:$CZ$1812&lt;=BA$13)*'Dvd Calendar'!$E$1815:$CZ$1815*(('Dvd Calendar'!$E$1817:$CZ$1817='Field Check'!$C$56)*('Field Check'!$C$56&lt;&gt;"")+('Dvd Calendar'!$E$1817:$CZ$1817='Field Check'!$C$57)*('Field Check'!$C$57&lt;&gt;"")))/'AS51'!$B$3,"")))</f>
        <v/>
      </c>
      <c r="BB180" s="163">
        <f>IF(BB$13="","",IF($B180="","",IFERROR($C180*$D180*SUMPRODUCT(('Dvd Calendar'!$E$1812:$CZ$1812&gt;BB$12)*('Dvd Calendar'!$E$1812:$CZ$1812&lt;=BB$13)*'Dvd Calendar'!$E$1815:$CZ$1815*(('Dvd Calendar'!$E$1817:$CZ$1817='Field Check'!$C$56)*('Field Check'!$C$56&lt;&gt;"")+('Dvd Calendar'!$E$1817:$CZ$1817='Field Check'!$C$57)*('Field Check'!$C$57&lt;&gt;"")))/'AS51'!$B$3,"")))</f>
        <v/>
      </c>
      <c r="BC180" s="163">
        <f>IF(BC$13="","",IF($B180="","",IFERROR($C180*$D180*SUMPRODUCT(('Dvd Calendar'!$E$1812:$CZ$1812&gt;BC$12)*('Dvd Calendar'!$E$1812:$CZ$1812&lt;=BC$13)*'Dvd Calendar'!$E$1815:$CZ$1815*(('Dvd Calendar'!$E$1817:$CZ$1817='Field Check'!$C$56)*('Field Check'!$C$56&lt;&gt;"")+('Dvd Calendar'!$E$1817:$CZ$1817='Field Check'!$C$57)*('Field Check'!$C$57&lt;&gt;"")))/'AS51'!$B$3,"")))</f>
        <v/>
      </c>
      <c r="BD180" s="163">
        <f>IF(BD$13="","",IF($B180="","",IFERROR($C180*$D180*SUMPRODUCT(('Dvd Calendar'!$E$1812:$CZ$1812&gt;BD$12)*('Dvd Calendar'!$E$1812:$CZ$1812&lt;=BD$13)*'Dvd Calendar'!$E$1815:$CZ$1815*(('Dvd Calendar'!$E$1817:$CZ$1817='Field Check'!$C$56)*('Field Check'!$C$56&lt;&gt;"")+('Dvd Calendar'!$E$1817:$CZ$1817='Field Check'!$C$57)*('Field Check'!$C$57&lt;&gt;"")))/'AS51'!$B$3,"")))</f>
        <v/>
      </c>
      <c r="BE180" s="163">
        <f>IF(BE$13="","",IF($B180="","",IFERROR($C180*$D180*SUMPRODUCT(('Dvd Calendar'!$E$1812:$CZ$1812&gt;BE$12)*('Dvd Calendar'!$E$1812:$CZ$1812&lt;=BE$13)*'Dvd Calendar'!$E$1815:$CZ$1815*(('Dvd Calendar'!$E$1817:$CZ$1817='Field Check'!$C$56)*('Field Check'!$C$56&lt;&gt;"")+('Dvd Calendar'!$E$1817:$CZ$1817='Field Check'!$C$57)*('Field Check'!$C$57&lt;&gt;"")))/'AS51'!$B$3,"")))</f>
        <v/>
      </c>
      <c r="BF180" s="163">
        <f>IF(BF$13="","",IF($B180="","",IFERROR($C180*$D180*SUMPRODUCT(('Dvd Calendar'!$E$1812:$CZ$1812&gt;BF$12)*('Dvd Calendar'!$E$1812:$CZ$1812&lt;=BF$13)*'Dvd Calendar'!$E$1815:$CZ$1815*(('Dvd Calendar'!$E$1817:$CZ$1817='Field Check'!$C$56)*('Field Check'!$C$56&lt;&gt;"")+('Dvd Calendar'!$E$1817:$CZ$1817='Field Check'!$C$57)*('Field Check'!$C$57&lt;&gt;"")))/'AS51'!$B$3,"")))</f>
        <v/>
      </c>
      <c r="BH180" s="163">
        <f>IF(BH$13="","",IF($B180="","",IFERROR(AQ180*$E180/100,"")))</f>
        <v/>
      </c>
      <c r="BI180" s="163">
        <f>IF(BI$13="","",IF($B180="","",IFERROR(AR180*$E180/100,"")))</f>
        <v/>
      </c>
      <c r="BJ180" s="163">
        <f>IF(BJ$13="","",IF($B180="","",IFERROR(AS180*$E180/100,"")))</f>
        <v/>
      </c>
      <c r="BK180" s="163">
        <f>IF(BK$13="","",IF($B180="","",IFERROR(AT180*$E180/100,"")))</f>
        <v/>
      </c>
      <c r="BL180" s="163">
        <f>IF(BL$13="","",IF($B180="","",IFERROR(AU180*$E180/100,"")))</f>
        <v/>
      </c>
      <c r="BM180" s="163">
        <f>IF(BM$13="","",IF($B180="","",IFERROR(AV180*$E180/100,"")))</f>
        <v/>
      </c>
      <c r="BN180" s="163">
        <f>IF(BN$13="","",IF($B180="","",IFERROR(AW180*$E180/100,"")))</f>
        <v/>
      </c>
      <c r="BO180" s="163">
        <f>IF(BO$13="","",IF($B180="","",IFERROR(AX180*$E180/100,"")))</f>
        <v/>
      </c>
      <c r="BP180" s="163">
        <f>IF(BP$13="","",IF($B180="","",IFERROR(AY180*$E180/100,"")))</f>
        <v/>
      </c>
      <c r="BQ180" s="163">
        <f>IF(BQ$13="","",IF($B180="","",IFERROR(AZ180*$E180/100,"")))</f>
        <v/>
      </c>
      <c r="BR180" s="163">
        <f>IF(BR$13="","",IF($B180="","",IFERROR(BA180*$E180/100,"")))</f>
        <v/>
      </c>
      <c r="BS180" s="163">
        <f>IF(BS$13="","",IF($B180="","",IFERROR(BB180*$E180/100,"")))</f>
        <v/>
      </c>
      <c r="BT180" s="163">
        <f>IF(BT$13="","",IF($B180="","",IFERROR(BC180*$E180/100,"")))</f>
        <v/>
      </c>
      <c r="BU180" s="163">
        <f>IF(BU$13="","",IF($B180="","",IFERROR(BD180*$E180/100,"")))</f>
        <v/>
      </c>
      <c r="BV180" s="163">
        <f>IF(BV$13="","",IF($B180="","",IFERROR(BE180*$E180/100,"")))</f>
        <v/>
      </c>
      <c r="BW180" s="163">
        <f>IF(BW$13="","",IF($B180="","",IFERROR(BF180*$E180/100,"")))</f>
        <v/>
      </c>
    </row>
    <row r="181">
      <c r="B181" s="126">
        <f>IF('AS51'!$C$171="","",'AS51'!$C$171)</f>
        <v/>
      </c>
      <c r="C181" s="74">
        <f>IF('AS51'!$B$171="","",'AS51'!$B$171)</f>
        <v/>
      </c>
      <c r="D181" s="75">
        <f>IFERROR('AS51'!$Q$171,1)</f>
        <v/>
      </c>
      <c r="E181" s="76">
        <f>IF($B181="","",IF(ISNUMBER('AS51'!$I$171),'AS51'!$I$171,'Index Summary'!$C$7))</f>
        <v/>
      </c>
      <c r="F181" s="77">
        <f>IF(F$13="","",IF($B181="","",IFERROR($C181*$D181*IF((Override!$C$4="ON")*(COUNTIFS(Override!$B$11:$B$40,$B181,Override!$D$11:$D$40,1,Override!$E$11:$E$40,"&gt;=0")-COUNTIFS(Override!$B$11:$B$40,$B181,Override!$D$11:$D$40,1,Override!$E$11:$E$40,"&gt;=0",Override!$C$11:$C$40,"MXAU"))&gt;0,SUMIFS(Override!$E$11:$E$40,Override!$B$11:$B$40,$B181,Override!$D$11:$D$40,1)-SUMIFS(Override!$E$11:$E$40,Override!$B$11:$B$40,$B181,Override!$D$11:$D$40,1,Override!$C$11:$C$40,"MXAU"),Override!$C$216)/'AS51'!$B$3,"")))</f>
        <v/>
      </c>
      <c r="G181" s="77">
        <f>IF(G$13="","",IF($B181="","",IFERROR($C181*$D181*IF((Override!$C$4="ON")*(COUNTIFS(Override!$B$11:$B$40,$B181,Override!$D$11:$D$40,2,Override!$E$11:$E$40,"&gt;=0")-COUNTIFS(Override!$B$11:$B$40,$B181,Override!$D$11:$D$40,2,Override!$E$11:$E$40,"&gt;=0",Override!$C$11:$C$40,"MXAU"))&gt;0,SUMIFS(Override!$E$11:$E$40,Override!$B$11:$B$40,$B181,Override!$D$11:$D$40,2)-SUMIFS(Override!$E$11:$E$40,Override!$B$11:$B$40,$B181,Override!$D$11:$D$40,2,Override!$C$11:$C$40,"MXAU"),Override!$D$216)/'AS51'!$B$3,"")))</f>
        <v/>
      </c>
      <c r="H181" s="77">
        <f>IF(H$13="","",IF($B181="","",IFERROR($C181*$D181*IF((Override!$C$4="ON")*(COUNTIFS(Override!$B$11:$B$40,$B181,Override!$D$11:$D$40,3,Override!$E$11:$E$40,"&gt;=0")-COUNTIFS(Override!$B$11:$B$40,$B181,Override!$D$11:$D$40,3,Override!$E$11:$E$40,"&gt;=0",Override!$C$11:$C$40,"MXAU"))&gt;0,SUMIFS(Override!$E$11:$E$40,Override!$B$11:$B$40,$B181,Override!$D$11:$D$40,3)-SUMIFS(Override!$E$11:$E$40,Override!$B$11:$B$40,$B181,Override!$D$11:$D$40,3,Override!$C$11:$C$40,"MXAU"),Override!$E$216)/'AS51'!$B$3,"")))</f>
        <v/>
      </c>
      <c r="I181" s="77">
        <f>IF(I$13="","",IF($B181="","",IFERROR($C181*$D181*IF((Override!$C$4="ON")*(COUNTIFS(Override!$B$11:$B$40,$B181,Override!$D$11:$D$40,4,Override!$E$11:$E$40,"&gt;=0")-COUNTIFS(Override!$B$11:$B$40,$B181,Override!$D$11:$D$40,4,Override!$E$11:$E$40,"&gt;=0",Override!$C$11:$C$40,"MXAU"))&gt;0,SUMIFS(Override!$E$11:$E$40,Override!$B$11:$B$40,$B181,Override!$D$11:$D$40,4)-SUMIFS(Override!$E$11:$E$40,Override!$B$11:$B$40,$B181,Override!$D$11:$D$40,4,Override!$C$11:$C$40,"MXAU"),Override!$F$216)/'AS51'!$B$3,"")))</f>
        <v/>
      </c>
      <c r="J181" s="77">
        <f>IF(J$13="","",IF($B181="","",IFERROR($C181*$D181*IF((Override!$C$4="ON")*(COUNTIFS(Override!$B$11:$B$40,$B181,Override!$D$11:$D$40,5,Override!$E$11:$E$40,"&gt;=0")-COUNTIFS(Override!$B$11:$B$40,$B181,Override!$D$11:$D$40,5,Override!$E$11:$E$40,"&gt;=0",Override!$C$11:$C$40,"MXAU"))&gt;0,SUMIFS(Override!$E$11:$E$40,Override!$B$11:$B$40,$B181,Override!$D$11:$D$40,5)-SUMIFS(Override!$E$11:$E$40,Override!$B$11:$B$40,$B181,Override!$D$11:$D$40,5,Override!$C$11:$C$40,"MXAU"),Override!$G$216)/'AS51'!$B$3,"")))</f>
        <v/>
      </c>
      <c r="K181" s="77">
        <f>IF(K$13="","",IF($B181="","",IFERROR($C181*$D181*IF((Override!$C$4="ON")*(COUNTIFS(Override!$B$11:$B$40,$B181,Override!$D$11:$D$40,6,Override!$E$11:$E$40,"&gt;=0")-COUNTIFS(Override!$B$11:$B$40,$B181,Override!$D$11:$D$40,6,Override!$E$11:$E$40,"&gt;=0",Override!$C$11:$C$40,"MXAU"))&gt;0,SUMIFS(Override!$E$11:$E$40,Override!$B$11:$B$40,$B181,Override!$D$11:$D$40,6)-SUMIFS(Override!$E$11:$E$40,Override!$B$11:$B$40,$B181,Override!$D$11:$D$40,6,Override!$C$11:$C$40,"MXAU"),Override!$H$216)/'AS51'!$B$3,"")))</f>
        <v/>
      </c>
      <c r="L181" s="77">
        <f>IF(L$13="","",IF($B181="","",IFERROR($C181*$D181*IF((Override!$C$4="ON")*(COUNTIFS(Override!$B$11:$B$40,$B181,Override!$D$11:$D$40,7,Override!$E$11:$E$40,"&gt;=0")-COUNTIFS(Override!$B$11:$B$40,$B181,Override!$D$11:$D$40,7,Override!$E$11:$E$40,"&gt;=0",Override!$C$11:$C$40,"MXAU"))&gt;0,SUMIFS(Override!$E$11:$E$40,Override!$B$11:$B$40,$B181,Override!$D$11:$D$40,7)-SUMIFS(Override!$E$11:$E$40,Override!$B$11:$B$40,$B181,Override!$D$11:$D$40,7,Override!$C$11:$C$40,"MXAU"),Override!$I$216)/'AS51'!$B$3,"")))</f>
        <v/>
      </c>
      <c r="M181" s="77">
        <f>IF(M$13="","",IF($B181="","",IFERROR($C181*$D181*IF((Override!$C$4="ON")*(COUNTIFS(Override!$B$11:$B$40,$B181,Override!$D$11:$D$40,8,Override!$E$11:$E$40,"&gt;=0")-COUNTIFS(Override!$B$11:$B$40,$B181,Override!$D$11:$D$40,8,Override!$E$11:$E$40,"&gt;=0",Override!$C$11:$C$40,"MXAU"))&gt;0,SUMIFS(Override!$E$11:$E$40,Override!$B$11:$B$40,$B181,Override!$D$11:$D$40,8)-SUMIFS(Override!$E$11:$E$40,Override!$B$11:$B$40,$B181,Override!$D$11:$D$40,8,Override!$C$11:$C$40,"MXAU"),Override!$J$216)/'AS51'!$B$3,"")))</f>
        <v/>
      </c>
      <c r="N181" s="77">
        <f>IF(N$13="","",IF($B181="","",IFERROR($C181*$D181*IF((Override!$C$4="ON")*(COUNTIFS(Override!$B$11:$B$40,$B181,Override!$D$11:$D$40,9,Override!$E$11:$E$40,"&gt;=0")-COUNTIFS(Override!$B$11:$B$40,$B181,Override!$D$11:$D$40,9,Override!$E$11:$E$40,"&gt;=0",Override!$C$11:$C$40,"MXAU"))&gt;0,SUMIFS(Override!$E$11:$E$40,Override!$B$11:$B$40,$B181,Override!$D$11:$D$40,9)-SUMIFS(Override!$E$11:$E$40,Override!$B$11:$B$40,$B181,Override!$D$11:$D$40,9,Override!$C$11:$C$40,"MXAU"),Override!$K$216)/'AS51'!$B$3,"")))</f>
        <v/>
      </c>
      <c r="O181" s="77">
        <f>IF(O$13="","",IF($B181="","",IFERROR($C181*$D181*IF((Override!$C$4="ON")*(COUNTIFS(Override!$B$11:$B$40,$B181,Override!$D$11:$D$40,10,Override!$E$11:$E$40,"&gt;=0")-COUNTIFS(Override!$B$11:$B$40,$B181,Override!$D$11:$D$40,10,Override!$E$11:$E$40,"&gt;=0",Override!$C$11:$C$40,"MXAU"))&gt;0,SUMIFS(Override!$E$11:$E$40,Override!$B$11:$B$40,$B181,Override!$D$11:$D$40,10)-SUMIFS(Override!$E$11:$E$40,Override!$B$11:$B$40,$B181,Override!$D$11:$D$40,10,Override!$C$11:$C$40,"MXAU"),Override!$L$216)/'AS51'!$B$3,"")))</f>
        <v/>
      </c>
      <c r="P181" s="77">
        <f>IF(P$13="","",IF($B181="","",IFERROR($C181*$D181*IF((Override!$C$4="ON")*(COUNTIFS(Override!$B$11:$B$40,$B181,Override!$D$11:$D$40,11,Override!$E$11:$E$40,"&gt;=0")-COUNTIFS(Override!$B$11:$B$40,$B181,Override!$D$11:$D$40,11,Override!$E$11:$E$40,"&gt;=0",Override!$C$11:$C$40,"MXAU"))&gt;0,SUMIFS(Override!$E$11:$E$40,Override!$B$11:$B$40,$B181,Override!$D$11:$D$40,11)-SUMIFS(Override!$E$11:$E$40,Override!$B$11:$B$40,$B181,Override!$D$11:$D$40,11,Override!$C$11:$C$40,"MXAU"),Override!$M$216)/'AS51'!$B$3,"")))</f>
        <v/>
      </c>
      <c r="Q181" s="77">
        <f>IF(Q$13="","",IF($B181="","",IFERROR($C181*$D181*IF((Override!$C$4="ON")*(COUNTIFS(Override!$B$11:$B$40,$B181,Override!$D$11:$D$40,12,Override!$E$11:$E$40,"&gt;=0")-COUNTIFS(Override!$B$11:$B$40,$B181,Override!$D$11:$D$40,12,Override!$E$11:$E$40,"&gt;=0",Override!$C$11:$C$40,"MXAU"))&gt;0,SUMIFS(Override!$E$11:$E$40,Override!$B$11:$B$40,$B181,Override!$D$11:$D$40,12)-SUMIFS(Override!$E$11:$E$40,Override!$B$11:$B$40,$B181,Override!$D$11:$D$40,12,Override!$C$11:$C$40,"MXAU"),Override!$N$216)/'AS51'!$B$3,"")))</f>
        <v/>
      </c>
      <c r="R181" s="77">
        <f>IF(R$13="","",IF($B181="","",IFERROR($C181*$D181*IF((Override!$C$4="ON")*(COUNTIFS(Override!$B$11:$B$40,$B181,Override!$D$11:$D$40,13,Override!$E$11:$E$40,"&gt;=0")-COUNTIFS(Override!$B$11:$B$40,$B181,Override!$D$11:$D$40,13,Override!$E$11:$E$40,"&gt;=0",Override!$C$11:$C$40,"MXAU"))&gt;0,SUMIFS(Override!$E$11:$E$40,Override!$B$11:$B$40,$B181,Override!$D$11:$D$40,13)-SUMIFS(Override!$E$11:$E$40,Override!$B$11:$B$40,$B181,Override!$D$11:$D$40,13,Override!$C$11:$C$40,"MXAU"),Override!$O$216)/'AS51'!$B$3,"")))</f>
        <v/>
      </c>
      <c r="S181" s="77">
        <f>IF(S$13="","",IF($B181="","",IFERROR($C181*$D181*IF((Override!$C$4="ON")*(COUNTIFS(Override!$B$11:$B$40,$B181,Override!$D$11:$D$40,14,Override!$E$11:$E$40,"&gt;=0")-COUNTIFS(Override!$B$11:$B$40,$B181,Override!$D$11:$D$40,14,Override!$E$11:$E$40,"&gt;=0",Override!$C$11:$C$40,"MXAU"))&gt;0,SUMIFS(Override!$E$11:$E$40,Override!$B$11:$B$40,$B181,Override!$D$11:$D$40,14)-SUMIFS(Override!$E$11:$E$40,Override!$B$11:$B$40,$B181,Override!$D$11:$D$40,14,Override!$C$11:$C$40,"MXAU"),Override!$P$216)/'AS51'!$B$3,"")))</f>
        <v/>
      </c>
      <c r="T181" s="77">
        <f>IF(T$13="","",IF($B181="","",IFERROR($C181*$D181*IF((Override!$C$4="ON")*(COUNTIFS(Override!$B$11:$B$40,$B181,Override!$D$11:$D$40,15,Override!$E$11:$E$40,"&gt;=0")-COUNTIFS(Override!$B$11:$B$40,$B181,Override!$D$11:$D$40,15,Override!$E$11:$E$40,"&gt;=0",Override!$C$11:$C$40,"MXAU"))&gt;0,SUMIFS(Override!$E$11:$E$40,Override!$B$11:$B$40,$B181,Override!$D$11:$D$40,15)-SUMIFS(Override!$E$11:$E$40,Override!$B$11:$B$40,$B181,Override!$D$11:$D$40,15,Override!$C$11:$C$40,"MXAU"),Override!$Q$216)/'AS51'!$B$3,"")))</f>
        <v/>
      </c>
      <c r="U181" s="77">
        <f>IF(U$13="","",IF($B181="","",IFERROR($C181*$D181*IF((Override!$C$4="ON")*(COUNTIFS(Override!$B$11:$B$40,$B181,Override!$D$11:$D$40,16,Override!$E$11:$E$40,"&gt;=0")-COUNTIFS(Override!$B$11:$B$40,$B181,Override!$D$11:$D$40,16,Override!$E$11:$E$40,"&gt;=0",Override!$C$11:$C$40,"MXAU"))&gt;0,SUMIFS(Override!$E$11:$E$40,Override!$B$11:$B$40,$B181,Override!$D$11:$D$40,16)-SUMIFS(Override!$E$11:$E$40,Override!$B$11:$B$40,$B181,Override!$D$11:$D$40,16,Override!$C$11:$C$40,"MXAU"),Override!$R$216)/'AS51'!$B$3,"")))</f>
        <v/>
      </c>
      <c r="W181" s="77">
        <f>IF(W$13="","",IF($B181="","",IFERROR(F181*$E181/100,"")))</f>
        <v/>
      </c>
      <c r="X181" s="77">
        <f>IF(X$13="","",IF($B181="","",IFERROR(G181*$E181/100,"")))</f>
        <v/>
      </c>
      <c r="Y181" s="77">
        <f>IF(Y$13="","",IF($B181="","",IFERROR(H181*$E181/100,"")))</f>
        <v/>
      </c>
      <c r="Z181" s="77">
        <f>IF(Z$13="","",IF($B181="","",IFERROR(I181*$E181/100,"")))</f>
        <v/>
      </c>
      <c r="AA181" s="77">
        <f>IF(AA$13="","",IF($B181="","",IFERROR(J181*$E181/100,"")))</f>
        <v/>
      </c>
      <c r="AB181" s="77">
        <f>IF(AB$13="","",IF($B181="","",IFERROR(K181*$E181/100,"")))</f>
        <v/>
      </c>
      <c r="AC181" s="77">
        <f>IF(AC$13="","",IF($B181="","",IFERROR(L181*$E181/100,"")))</f>
        <v/>
      </c>
      <c r="AD181" s="77">
        <f>IF(AD$13="","",IF($B181="","",IFERROR(M181*$E181/100,"")))</f>
        <v/>
      </c>
      <c r="AE181" s="77">
        <f>IF(AE$13="","",IF($B181="","",IFERROR(N181*$E181/100,"")))</f>
        <v/>
      </c>
      <c r="AF181" s="77">
        <f>IF(AF$13="","",IF($B181="","",IFERROR(O181*$E181/100,"")))</f>
        <v/>
      </c>
      <c r="AG181" s="77">
        <f>IF(AG$13="","",IF($B181="","",IFERROR(P181*$E181/100,"")))</f>
        <v/>
      </c>
      <c r="AH181" s="77">
        <f>IF(AH$13="","",IF($B181="","",IFERROR(Q181*$E181/100,"")))</f>
        <v/>
      </c>
      <c r="AI181" s="77">
        <f>IF(AI$13="","",IF($B181="","",IFERROR(R181*$E181/100,"")))</f>
        <v/>
      </c>
      <c r="AJ181" s="77">
        <f>IF(AJ$13="","",IF($B181="","",IFERROR(S181*$E181/100,"")))</f>
        <v/>
      </c>
      <c r="AK181" s="77">
        <f>IF(AK$13="","",IF($B181="","",IFERROR(T181*$E181/100,"")))</f>
        <v/>
      </c>
      <c r="AL181" s="77">
        <f>IF(AL$13="","",IF($B181="","",IFERROR(U181*$E181/100,"")))</f>
        <v/>
      </c>
      <c r="AN181" s="77">
        <f>IF($B181="","",SUMIF($F$13:$U$13,"&lt;="&amp;Sector!$D$51,$F181:$U181))</f>
        <v/>
      </c>
      <c r="AO181" s="77">
        <f>IF($B181="","",SUMIF($W$13:$AL$13,"&lt;="&amp;Sector!$D$51,$W181:$AL181))</f>
        <v/>
      </c>
      <c r="AQ181" s="163">
        <f>IF(AQ$13="","",IF($B181="","",IFERROR($C181*$D181*SUMPRODUCT(('Dvd Calendar'!$E$1823:$CZ$1823&gt;AQ$12)*('Dvd Calendar'!$E$1823:$CZ$1823&lt;=AQ$13)*'Dvd Calendar'!$E$1826:$CZ$1826*(('Dvd Calendar'!$E$1828:$CZ$1828='Field Check'!$C$56)*('Field Check'!$C$56&lt;&gt;"")+('Dvd Calendar'!$E$1828:$CZ$1828='Field Check'!$C$57)*('Field Check'!$C$57&lt;&gt;"")))/'AS51'!$B$3,"")))</f>
        <v/>
      </c>
      <c r="AR181" s="163">
        <f>IF(AR$13="","",IF($B181="","",IFERROR($C181*$D181*SUMPRODUCT(('Dvd Calendar'!$E$1823:$CZ$1823&gt;AR$12)*('Dvd Calendar'!$E$1823:$CZ$1823&lt;=AR$13)*'Dvd Calendar'!$E$1826:$CZ$1826*(('Dvd Calendar'!$E$1828:$CZ$1828='Field Check'!$C$56)*('Field Check'!$C$56&lt;&gt;"")+('Dvd Calendar'!$E$1828:$CZ$1828='Field Check'!$C$57)*('Field Check'!$C$57&lt;&gt;"")))/'AS51'!$B$3,"")))</f>
        <v/>
      </c>
      <c r="AS181" s="163">
        <f>IF(AS$13="","",IF($B181="","",IFERROR($C181*$D181*SUMPRODUCT(('Dvd Calendar'!$E$1823:$CZ$1823&gt;AS$12)*('Dvd Calendar'!$E$1823:$CZ$1823&lt;=AS$13)*'Dvd Calendar'!$E$1826:$CZ$1826*(('Dvd Calendar'!$E$1828:$CZ$1828='Field Check'!$C$56)*('Field Check'!$C$56&lt;&gt;"")+('Dvd Calendar'!$E$1828:$CZ$1828='Field Check'!$C$57)*('Field Check'!$C$57&lt;&gt;"")))/'AS51'!$B$3,"")))</f>
        <v/>
      </c>
      <c r="AT181" s="163">
        <f>IF(AT$13="","",IF($B181="","",IFERROR($C181*$D181*SUMPRODUCT(('Dvd Calendar'!$E$1823:$CZ$1823&gt;AT$12)*('Dvd Calendar'!$E$1823:$CZ$1823&lt;=AT$13)*'Dvd Calendar'!$E$1826:$CZ$1826*(('Dvd Calendar'!$E$1828:$CZ$1828='Field Check'!$C$56)*('Field Check'!$C$56&lt;&gt;"")+('Dvd Calendar'!$E$1828:$CZ$1828='Field Check'!$C$57)*('Field Check'!$C$57&lt;&gt;"")))/'AS51'!$B$3,"")))</f>
        <v/>
      </c>
      <c r="AU181" s="163">
        <f>IF(AU$13="","",IF($B181="","",IFERROR($C181*$D181*SUMPRODUCT(('Dvd Calendar'!$E$1823:$CZ$1823&gt;AU$12)*('Dvd Calendar'!$E$1823:$CZ$1823&lt;=AU$13)*'Dvd Calendar'!$E$1826:$CZ$1826*(('Dvd Calendar'!$E$1828:$CZ$1828='Field Check'!$C$56)*('Field Check'!$C$56&lt;&gt;"")+('Dvd Calendar'!$E$1828:$CZ$1828='Field Check'!$C$57)*('Field Check'!$C$57&lt;&gt;"")))/'AS51'!$B$3,"")))</f>
        <v/>
      </c>
      <c r="AV181" s="163">
        <f>IF(AV$13="","",IF($B181="","",IFERROR($C181*$D181*SUMPRODUCT(('Dvd Calendar'!$E$1823:$CZ$1823&gt;AV$12)*('Dvd Calendar'!$E$1823:$CZ$1823&lt;=AV$13)*'Dvd Calendar'!$E$1826:$CZ$1826*(('Dvd Calendar'!$E$1828:$CZ$1828='Field Check'!$C$56)*('Field Check'!$C$56&lt;&gt;"")+('Dvd Calendar'!$E$1828:$CZ$1828='Field Check'!$C$57)*('Field Check'!$C$57&lt;&gt;"")))/'AS51'!$B$3,"")))</f>
        <v/>
      </c>
      <c r="AW181" s="163">
        <f>IF(AW$13="","",IF($B181="","",IFERROR($C181*$D181*SUMPRODUCT(('Dvd Calendar'!$E$1823:$CZ$1823&gt;AW$12)*('Dvd Calendar'!$E$1823:$CZ$1823&lt;=AW$13)*'Dvd Calendar'!$E$1826:$CZ$1826*(('Dvd Calendar'!$E$1828:$CZ$1828='Field Check'!$C$56)*('Field Check'!$C$56&lt;&gt;"")+('Dvd Calendar'!$E$1828:$CZ$1828='Field Check'!$C$57)*('Field Check'!$C$57&lt;&gt;"")))/'AS51'!$B$3,"")))</f>
        <v/>
      </c>
      <c r="AX181" s="163">
        <f>IF(AX$13="","",IF($B181="","",IFERROR($C181*$D181*SUMPRODUCT(('Dvd Calendar'!$E$1823:$CZ$1823&gt;AX$12)*('Dvd Calendar'!$E$1823:$CZ$1823&lt;=AX$13)*'Dvd Calendar'!$E$1826:$CZ$1826*(('Dvd Calendar'!$E$1828:$CZ$1828='Field Check'!$C$56)*('Field Check'!$C$56&lt;&gt;"")+('Dvd Calendar'!$E$1828:$CZ$1828='Field Check'!$C$57)*('Field Check'!$C$57&lt;&gt;"")))/'AS51'!$B$3,"")))</f>
        <v/>
      </c>
      <c r="AY181" s="163">
        <f>IF(AY$13="","",IF($B181="","",IFERROR($C181*$D181*SUMPRODUCT(('Dvd Calendar'!$E$1823:$CZ$1823&gt;AY$12)*('Dvd Calendar'!$E$1823:$CZ$1823&lt;=AY$13)*'Dvd Calendar'!$E$1826:$CZ$1826*(('Dvd Calendar'!$E$1828:$CZ$1828='Field Check'!$C$56)*('Field Check'!$C$56&lt;&gt;"")+('Dvd Calendar'!$E$1828:$CZ$1828='Field Check'!$C$57)*('Field Check'!$C$57&lt;&gt;"")))/'AS51'!$B$3,"")))</f>
        <v/>
      </c>
      <c r="AZ181" s="163">
        <f>IF(AZ$13="","",IF($B181="","",IFERROR($C181*$D181*SUMPRODUCT(('Dvd Calendar'!$E$1823:$CZ$1823&gt;AZ$12)*('Dvd Calendar'!$E$1823:$CZ$1823&lt;=AZ$13)*'Dvd Calendar'!$E$1826:$CZ$1826*(('Dvd Calendar'!$E$1828:$CZ$1828='Field Check'!$C$56)*('Field Check'!$C$56&lt;&gt;"")+('Dvd Calendar'!$E$1828:$CZ$1828='Field Check'!$C$57)*('Field Check'!$C$57&lt;&gt;"")))/'AS51'!$B$3,"")))</f>
        <v/>
      </c>
      <c r="BA181" s="163">
        <f>IF(BA$13="","",IF($B181="","",IFERROR($C181*$D181*SUMPRODUCT(('Dvd Calendar'!$E$1823:$CZ$1823&gt;BA$12)*('Dvd Calendar'!$E$1823:$CZ$1823&lt;=BA$13)*'Dvd Calendar'!$E$1826:$CZ$1826*(('Dvd Calendar'!$E$1828:$CZ$1828='Field Check'!$C$56)*('Field Check'!$C$56&lt;&gt;"")+('Dvd Calendar'!$E$1828:$CZ$1828='Field Check'!$C$57)*('Field Check'!$C$57&lt;&gt;"")))/'AS51'!$B$3,"")))</f>
        <v/>
      </c>
      <c r="BB181" s="163">
        <f>IF(BB$13="","",IF($B181="","",IFERROR($C181*$D181*SUMPRODUCT(('Dvd Calendar'!$E$1823:$CZ$1823&gt;BB$12)*('Dvd Calendar'!$E$1823:$CZ$1823&lt;=BB$13)*'Dvd Calendar'!$E$1826:$CZ$1826*(('Dvd Calendar'!$E$1828:$CZ$1828='Field Check'!$C$56)*('Field Check'!$C$56&lt;&gt;"")+('Dvd Calendar'!$E$1828:$CZ$1828='Field Check'!$C$57)*('Field Check'!$C$57&lt;&gt;"")))/'AS51'!$B$3,"")))</f>
        <v/>
      </c>
      <c r="BC181" s="163">
        <f>IF(BC$13="","",IF($B181="","",IFERROR($C181*$D181*SUMPRODUCT(('Dvd Calendar'!$E$1823:$CZ$1823&gt;BC$12)*('Dvd Calendar'!$E$1823:$CZ$1823&lt;=BC$13)*'Dvd Calendar'!$E$1826:$CZ$1826*(('Dvd Calendar'!$E$1828:$CZ$1828='Field Check'!$C$56)*('Field Check'!$C$56&lt;&gt;"")+('Dvd Calendar'!$E$1828:$CZ$1828='Field Check'!$C$57)*('Field Check'!$C$57&lt;&gt;"")))/'AS51'!$B$3,"")))</f>
        <v/>
      </c>
      <c r="BD181" s="163">
        <f>IF(BD$13="","",IF($B181="","",IFERROR($C181*$D181*SUMPRODUCT(('Dvd Calendar'!$E$1823:$CZ$1823&gt;BD$12)*('Dvd Calendar'!$E$1823:$CZ$1823&lt;=BD$13)*'Dvd Calendar'!$E$1826:$CZ$1826*(('Dvd Calendar'!$E$1828:$CZ$1828='Field Check'!$C$56)*('Field Check'!$C$56&lt;&gt;"")+('Dvd Calendar'!$E$1828:$CZ$1828='Field Check'!$C$57)*('Field Check'!$C$57&lt;&gt;"")))/'AS51'!$B$3,"")))</f>
        <v/>
      </c>
      <c r="BE181" s="163">
        <f>IF(BE$13="","",IF($B181="","",IFERROR($C181*$D181*SUMPRODUCT(('Dvd Calendar'!$E$1823:$CZ$1823&gt;BE$12)*('Dvd Calendar'!$E$1823:$CZ$1823&lt;=BE$13)*'Dvd Calendar'!$E$1826:$CZ$1826*(('Dvd Calendar'!$E$1828:$CZ$1828='Field Check'!$C$56)*('Field Check'!$C$56&lt;&gt;"")+('Dvd Calendar'!$E$1828:$CZ$1828='Field Check'!$C$57)*('Field Check'!$C$57&lt;&gt;"")))/'AS51'!$B$3,"")))</f>
        <v/>
      </c>
      <c r="BF181" s="163">
        <f>IF(BF$13="","",IF($B181="","",IFERROR($C181*$D181*SUMPRODUCT(('Dvd Calendar'!$E$1823:$CZ$1823&gt;BF$12)*('Dvd Calendar'!$E$1823:$CZ$1823&lt;=BF$13)*'Dvd Calendar'!$E$1826:$CZ$1826*(('Dvd Calendar'!$E$1828:$CZ$1828='Field Check'!$C$56)*('Field Check'!$C$56&lt;&gt;"")+('Dvd Calendar'!$E$1828:$CZ$1828='Field Check'!$C$57)*('Field Check'!$C$57&lt;&gt;"")))/'AS51'!$B$3,"")))</f>
        <v/>
      </c>
      <c r="BH181" s="163">
        <f>IF(BH$13="","",IF($B181="","",IFERROR(AQ181*$E181/100,"")))</f>
        <v/>
      </c>
      <c r="BI181" s="163">
        <f>IF(BI$13="","",IF($B181="","",IFERROR(AR181*$E181/100,"")))</f>
        <v/>
      </c>
      <c r="BJ181" s="163">
        <f>IF(BJ$13="","",IF($B181="","",IFERROR(AS181*$E181/100,"")))</f>
        <v/>
      </c>
      <c r="BK181" s="163">
        <f>IF(BK$13="","",IF($B181="","",IFERROR(AT181*$E181/100,"")))</f>
        <v/>
      </c>
      <c r="BL181" s="163">
        <f>IF(BL$13="","",IF($B181="","",IFERROR(AU181*$E181/100,"")))</f>
        <v/>
      </c>
      <c r="BM181" s="163">
        <f>IF(BM$13="","",IF($B181="","",IFERROR(AV181*$E181/100,"")))</f>
        <v/>
      </c>
      <c r="BN181" s="163">
        <f>IF(BN$13="","",IF($B181="","",IFERROR(AW181*$E181/100,"")))</f>
        <v/>
      </c>
      <c r="BO181" s="163">
        <f>IF(BO$13="","",IF($B181="","",IFERROR(AX181*$E181/100,"")))</f>
        <v/>
      </c>
      <c r="BP181" s="163">
        <f>IF(BP$13="","",IF($B181="","",IFERROR(AY181*$E181/100,"")))</f>
        <v/>
      </c>
      <c r="BQ181" s="163">
        <f>IF(BQ$13="","",IF($B181="","",IFERROR(AZ181*$E181/100,"")))</f>
        <v/>
      </c>
      <c r="BR181" s="163">
        <f>IF(BR$13="","",IF($B181="","",IFERROR(BA181*$E181/100,"")))</f>
        <v/>
      </c>
      <c r="BS181" s="163">
        <f>IF(BS$13="","",IF($B181="","",IFERROR(BB181*$E181/100,"")))</f>
        <v/>
      </c>
      <c r="BT181" s="163">
        <f>IF(BT$13="","",IF($B181="","",IFERROR(BC181*$E181/100,"")))</f>
        <v/>
      </c>
      <c r="BU181" s="163">
        <f>IF(BU$13="","",IF($B181="","",IFERROR(BD181*$E181/100,"")))</f>
        <v/>
      </c>
      <c r="BV181" s="163">
        <f>IF(BV$13="","",IF($B181="","",IFERROR(BE181*$E181/100,"")))</f>
        <v/>
      </c>
      <c r="BW181" s="163">
        <f>IF(BW$13="","",IF($B181="","",IFERROR(BF181*$E181/100,"")))</f>
        <v/>
      </c>
    </row>
    <row r="182">
      <c r="B182" s="126">
        <f>IF('AS51'!$C$172="","",'AS51'!$C$172)</f>
        <v/>
      </c>
      <c r="C182" s="74">
        <f>IF('AS51'!$B$172="","",'AS51'!$B$172)</f>
        <v/>
      </c>
      <c r="D182" s="75">
        <f>IFERROR('AS51'!$Q$172,1)</f>
        <v/>
      </c>
      <c r="E182" s="76">
        <f>IF($B182="","",IF(ISNUMBER('AS51'!$I$172),'AS51'!$I$172,'Index Summary'!$C$7))</f>
        <v/>
      </c>
      <c r="F182" s="77">
        <f>IF(F$13="","",IF($B182="","",IFERROR($C182*$D182*IF((Override!$C$4="ON")*(COUNTIFS(Override!$B$11:$B$40,$B182,Override!$D$11:$D$40,1,Override!$E$11:$E$40,"&gt;=0")-COUNTIFS(Override!$B$11:$B$40,$B182,Override!$D$11:$D$40,1,Override!$E$11:$E$40,"&gt;=0",Override!$C$11:$C$40,"MXAU"))&gt;0,SUMIFS(Override!$E$11:$E$40,Override!$B$11:$B$40,$B182,Override!$D$11:$D$40,1)-SUMIFS(Override!$E$11:$E$40,Override!$B$11:$B$40,$B182,Override!$D$11:$D$40,1,Override!$C$11:$C$40,"MXAU"),Override!$C$217)/'AS51'!$B$3,"")))</f>
        <v/>
      </c>
      <c r="G182" s="77">
        <f>IF(G$13="","",IF($B182="","",IFERROR($C182*$D182*IF((Override!$C$4="ON")*(COUNTIFS(Override!$B$11:$B$40,$B182,Override!$D$11:$D$40,2,Override!$E$11:$E$40,"&gt;=0")-COUNTIFS(Override!$B$11:$B$40,$B182,Override!$D$11:$D$40,2,Override!$E$11:$E$40,"&gt;=0",Override!$C$11:$C$40,"MXAU"))&gt;0,SUMIFS(Override!$E$11:$E$40,Override!$B$11:$B$40,$B182,Override!$D$11:$D$40,2)-SUMIFS(Override!$E$11:$E$40,Override!$B$11:$B$40,$B182,Override!$D$11:$D$40,2,Override!$C$11:$C$40,"MXAU"),Override!$D$217)/'AS51'!$B$3,"")))</f>
        <v/>
      </c>
      <c r="H182" s="77">
        <f>IF(H$13="","",IF($B182="","",IFERROR($C182*$D182*IF((Override!$C$4="ON")*(COUNTIFS(Override!$B$11:$B$40,$B182,Override!$D$11:$D$40,3,Override!$E$11:$E$40,"&gt;=0")-COUNTIFS(Override!$B$11:$B$40,$B182,Override!$D$11:$D$40,3,Override!$E$11:$E$40,"&gt;=0",Override!$C$11:$C$40,"MXAU"))&gt;0,SUMIFS(Override!$E$11:$E$40,Override!$B$11:$B$40,$B182,Override!$D$11:$D$40,3)-SUMIFS(Override!$E$11:$E$40,Override!$B$11:$B$40,$B182,Override!$D$11:$D$40,3,Override!$C$11:$C$40,"MXAU"),Override!$E$217)/'AS51'!$B$3,"")))</f>
        <v/>
      </c>
      <c r="I182" s="77">
        <f>IF(I$13="","",IF($B182="","",IFERROR($C182*$D182*IF((Override!$C$4="ON")*(COUNTIFS(Override!$B$11:$B$40,$B182,Override!$D$11:$D$40,4,Override!$E$11:$E$40,"&gt;=0")-COUNTIFS(Override!$B$11:$B$40,$B182,Override!$D$11:$D$40,4,Override!$E$11:$E$40,"&gt;=0",Override!$C$11:$C$40,"MXAU"))&gt;0,SUMIFS(Override!$E$11:$E$40,Override!$B$11:$B$40,$B182,Override!$D$11:$D$40,4)-SUMIFS(Override!$E$11:$E$40,Override!$B$11:$B$40,$B182,Override!$D$11:$D$40,4,Override!$C$11:$C$40,"MXAU"),Override!$F$217)/'AS51'!$B$3,"")))</f>
        <v/>
      </c>
      <c r="J182" s="77">
        <f>IF(J$13="","",IF($B182="","",IFERROR($C182*$D182*IF((Override!$C$4="ON")*(COUNTIFS(Override!$B$11:$B$40,$B182,Override!$D$11:$D$40,5,Override!$E$11:$E$40,"&gt;=0")-COUNTIFS(Override!$B$11:$B$40,$B182,Override!$D$11:$D$40,5,Override!$E$11:$E$40,"&gt;=0",Override!$C$11:$C$40,"MXAU"))&gt;0,SUMIFS(Override!$E$11:$E$40,Override!$B$11:$B$40,$B182,Override!$D$11:$D$40,5)-SUMIFS(Override!$E$11:$E$40,Override!$B$11:$B$40,$B182,Override!$D$11:$D$40,5,Override!$C$11:$C$40,"MXAU"),Override!$G$217)/'AS51'!$B$3,"")))</f>
        <v/>
      </c>
      <c r="K182" s="77">
        <f>IF(K$13="","",IF($B182="","",IFERROR($C182*$D182*IF((Override!$C$4="ON")*(COUNTIFS(Override!$B$11:$B$40,$B182,Override!$D$11:$D$40,6,Override!$E$11:$E$40,"&gt;=0")-COUNTIFS(Override!$B$11:$B$40,$B182,Override!$D$11:$D$40,6,Override!$E$11:$E$40,"&gt;=0",Override!$C$11:$C$40,"MXAU"))&gt;0,SUMIFS(Override!$E$11:$E$40,Override!$B$11:$B$40,$B182,Override!$D$11:$D$40,6)-SUMIFS(Override!$E$11:$E$40,Override!$B$11:$B$40,$B182,Override!$D$11:$D$40,6,Override!$C$11:$C$40,"MXAU"),Override!$H$217)/'AS51'!$B$3,"")))</f>
        <v/>
      </c>
      <c r="L182" s="77">
        <f>IF(L$13="","",IF($B182="","",IFERROR($C182*$D182*IF((Override!$C$4="ON")*(COUNTIFS(Override!$B$11:$B$40,$B182,Override!$D$11:$D$40,7,Override!$E$11:$E$40,"&gt;=0")-COUNTIFS(Override!$B$11:$B$40,$B182,Override!$D$11:$D$40,7,Override!$E$11:$E$40,"&gt;=0",Override!$C$11:$C$40,"MXAU"))&gt;0,SUMIFS(Override!$E$11:$E$40,Override!$B$11:$B$40,$B182,Override!$D$11:$D$40,7)-SUMIFS(Override!$E$11:$E$40,Override!$B$11:$B$40,$B182,Override!$D$11:$D$40,7,Override!$C$11:$C$40,"MXAU"),Override!$I$217)/'AS51'!$B$3,"")))</f>
        <v/>
      </c>
      <c r="M182" s="77">
        <f>IF(M$13="","",IF($B182="","",IFERROR($C182*$D182*IF((Override!$C$4="ON")*(COUNTIFS(Override!$B$11:$B$40,$B182,Override!$D$11:$D$40,8,Override!$E$11:$E$40,"&gt;=0")-COUNTIFS(Override!$B$11:$B$40,$B182,Override!$D$11:$D$40,8,Override!$E$11:$E$40,"&gt;=0",Override!$C$11:$C$40,"MXAU"))&gt;0,SUMIFS(Override!$E$11:$E$40,Override!$B$11:$B$40,$B182,Override!$D$11:$D$40,8)-SUMIFS(Override!$E$11:$E$40,Override!$B$11:$B$40,$B182,Override!$D$11:$D$40,8,Override!$C$11:$C$40,"MXAU"),Override!$J$217)/'AS51'!$B$3,"")))</f>
        <v/>
      </c>
      <c r="N182" s="77">
        <f>IF(N$13="","",IF($B182="","",IFERROR($C182*$D182*IF((Override!$C$4="ON")*(COUNTIFS(Override!$B$11:$B$40,$B182,Override!$D$11:$D$40,9,Override!$E$11:$E$40,"&gt;=0")-COUNTIFS(Override!$B$11:$B$40,$B182,Override!$D$11:$D$40,9,Override!$E$11:$E$40,"&gt;=0",Override!$C$11:$C$40,"MXAU"))&gt;0,SUMIFS(Override!$E$11:$E$40,Override!$B$11:$B$40,$B182,Override!$D$11:$D$40,9)-SUMIFS(Override!$E$11:$E$40,Override!$B$11:$B$40,$B182,Override!$D$11:$D$40,9,Override!$C$11:$C$40,"MXAU"),Override!$K$217)/'AS51'!$B$3,"")))</f>
        <v/>
      </c>
      <c r="O182" s="77">
        <f>IF(O$13="","",IF($B182="","",IFERROR($C182*$D182*IF((Override!$C$4="ON")*(COUNTIFS(Override!$B$11:$B$40,$B182,Override!$D$11:$D$40,10,Override!$E$11:$E$40,"&gt;=0")-COUNTIFS(Override!$B$11:$B$40,$B182,Override!$D$11:$D$40,10,Override!$E$11:$E$40,"&gt;=0",Override!$C$11:$C$40,"MXAU"))&gt;0,SUMIFS(Override!$E$11:$E$40,Override!$B$11:$B$40,$B182,Override!$D$11:$D$40,10)-SUMIFS(Override!$E$11:$E$40,Override!$B$11:$B$40,$B182,Override!$D$11:$D$40,10,Override!$C$11:$C$40,"MXAU"),Override!$L$217)/'AS51'!$B$3,"")))</f>
        <v/>
      </c>
      <c r="P182" s="77">
        <f>IF(P$13="","",IF($B182="","",IFERROR($C182*$D182*IF((Override!$C$4="ON")*(COUNTIFS(Override!$B$11:$B$40,$B182,Override!$D$11:$D$40,11,Override!$E$11:$E$40,"&gt;=0")-COUNTIFS(Override!$B$11:$B$40,$B182,Override!$D$11:$D$40,11,Override!$E$11:$E$40,"&gt;=0",Override!$C$11:$C$40,"MXAU"))&gt;0,SUMIFS(Override!$E$11:$E$40,Override!$B$11:$B$40,$B182,Override!$D$11:$D$40,11)-SUMIFS(Override!$E$11:$E$40,Override!$B$11:$B$40,$B182,Override!$D$11:$D$40,11,Override!$C$11:$C$40,"MXAU"),Override!$M$217)/'AS51'!$B$3,"")))</f>
        <v/>
      </c>
      <c r="Q182" s="77">
        <f>IF(Q$13="","",IF($B182="","",IFERROR($C182*$D182*IF((Override!$C$4="ON")*(COUNTIFS(Override!$B$11:$B$40,$B182,Override!$D$11:$D$40,12,Override!$E$11:$E$40,"&gt;=0")-COUNTIFS(Override!$B$11:$B$40,$B182,Override!$D$11:$D$40,12,Override!$E$11:$E$40,"&gt;=0",Override!$C$11:$C$40,"MXAU"))&gt;0,SUMIFS(Override!$E$11:$E$40,Override!$B$11:$B$40,$B182,Override!$D$11:$D$40,12)-SUMIFS(Override!$E$11:$E$40,Override!$B$11:$B$40,$B182,Override!$D$11:$D$40,12,Override!$C$11:$C$40,"MXAU"),Override!$N$217)/'AS51'!$B$3,"")))</f>
        <v/>
      </c>
      <c r="R182" s="77">
        <f>IF(R$13="","",IF($B182="","",IFERROR($C182*$D182*IF((Override!$C$4="ON")*(COUNTIFS(Override!$B$11:$B$40,$B182,Override!$D$11:$D$40,13,Override!$E$11:$E$40,"&gt;=0")-COUNTIFS(Override!$B$11:$B$40,$B182,Override!$D$11:$D$40,13,Override!$E$11:$E$40,"&gt;=0",Override!$C$11:$C$40,"MXAU"))&gt;0,SUMIFS(Override!$E$11:$E$40,Override!$B$11:$B$40,$B182,Override!$D$11:$D$40,13)-SUMIFS(Override!$E$11:$E$40,Override!$B$11:$B$40,$B182,Override!$D$11:$D$40,13,Override!$C$11:$C$40,"MXAU"),Override!$O$217)/'AS51'!$B$3,"")))</f>
        <v/>
      </c>
      <c r="S182" s="77">
        <f>IF(S$13="","",IF($B182="","",IFERROR($C182*$D182*IF((Override!$C$4="ON")*(COUNTIFS(Override!$B$11:$B$40,$B182,Override!$D$11:$D$40,14,Override!$E$11:$E$40,"&gt;=0")-COUNTIFS(Override!$B$11:$B$40,$B182,Override!$D$11:$D$40,14,Override!$E$11:$E$40,"&gt;=0",Override!$C$11:$C$40,"MXAU"))&gt;0,SUMIFS(Override!$E$11:$E$40,Override!$B$11:$B$40,$B182,Override!$D$11:$D$40,14)-SUMIFS(Override!$E$11:$E$40,Override!$B$11:$B$40,$B182,Override!$D$11:$D$40,14,Override!$C$11:$C$40,"MXAU"),Override!$P$217)/'AS51'!$B$3,"")))</f>
        <v/>
      </c>
      <c r="T182" s="77">
        <f>IF(T$13="","",IF($B182="","",IFERROR($C182*$D182*IF((Override!$C$4="ON")*(COUNTIFS(Override!$B$11:$B$40,$B182,Override!$D$11:$D$40,15,Override!$E$11:$E$40,"&gt;=0")-COUNTIFS(Override!$B$11:$B$40,$B182,Override!$D$11:$D$40,15,Override!$E$11:$E$40,"&gt;=0",Override!$C$11:$C$40,"MXAU"))&gt;0,SUMIFS(Override!$E$11:$E$40,Override!$B$11:$B$40,$B182,Override!$D$11:$D$40,15)-SUMIFS(Override!$E$11:$E$40,Override!$B$11:$B$40,$B182,Override!$D$11:$D$40,15,Override!$C$11:$C$40,"MXAU"),Override!$Q$217)/'AS51'!$B$3,"")))</f>
        <v/>
      </c>
      <c r="U182" s="77">
        <f>IF(U$13="","",IF($B182="","",IFERROR($C182*$D182*IF((Override!$C$4="ON")*(COUNTIFS(Override!$B$11:$B$40,$B182,Override!$D$11:$D$40,16,Override!$E$11:$E$40,"&gt;=0")-COUNTIFS(Override!$B$11:$B$40,$B182,Override!$D$11:$D$40,16,Override!$E$11:$E$40,"&gt;=0",Override!$C$11:$C$40,"MXAU"))&gt;0,SUMIFS(Override!$E$11:$E$40,Override!$B$11:$B$40,$B182,Override!$D$11:$D$40,16)-SUMIFS(Override!$E$11:$E$40,Override!$B$11:$B$40,$B182,Override!$D$11:$D$40,16,Override!$C$11:$C$40,"MXAU"),Override!$R$217)/'AS51'!$B$3,"")))</f>
        <v/>
      </c>
      <c r="W182" s="77">
        <f>IF(W$13="","",IF($B182="","",IFERROR(F182*$E182/100,"")))</f>
        <v/>
      </c>
      <c r="X182" s="77">
        <f>IF(X$13="","",IF($B182="","",IFERROR(G182*$E182/100,"")))</f>
        <v/>
      </c>
      <c r="Y182" s="77">
        <f>IF(Y$13="","",IF($B182="","",IFERROR(H182*$E182/100,"")))</f>
        <v/>
      </c>
      <c r="Z182" s="77">
        <f>IF(Z$13="","",IF($B182="","",IFERROR(I182*$E182/100,"")))</f>
        <v/>
      </c>
      <c r="AA182" s="77">
        <f>IF(AA$13="","",IF($B182="","",IFERROR(J182*$E182/100,"")))</f>
        <v/>
      </c>
      <c r="AB182" s="77">
        <f>IF(AB$13="","",IF($B182="","",IFERROR(K182*$E182/100,"")))</f>
        <v/>
      </c>
      <c r="AC182" s="77">
        <f>IF(AC$13="","",IF($B182="","",IFERROR(L182*$E182/100,"")))</f>
        <v/>
      </c>
      <c r="AD182" s="77">
        <f>IF(AD$13="","",IF($B182="","",IFERROR(M182*$E182/100,"")))</f>
        <v/>
      </c>
      <c r="AE182" s="77">
        <f>IF(AE$13="","",IF($B182="","",IFERROR(N182*$E182/100,"")))</f>
        <v/>
      </c>
      <c r="AF182" s="77">
        <f>IF(AF$13="","",IF($B182="","",IFERROR(O182*$E182/100,"")))</f>
        <v/>
      </c>
      <c r="AG182" s="77">
        <f>IF(AG$13="","",IF($B182="","",IFERROR(P182*$E182/100,"")))</f>
        <v/>
      </c>
      <c r="AH182" s="77">
        <f>IF(AH$13="","",IF($B182="","",IFERROR(Q182*$E182/100,"")))</f>
        <v/>
      </c>
      <c r="AI182" s="77">
        <f>IF(AI$13="","",IF($B182="","",IFERROR(R182*$E182/100,"")))</f>
        <v/>
      </c>
      <c r="AJ182" s="77">
        <f>IF(AJ$13="","",IF($B182="","",IFERROR(S182*$E182/100,"")))</f>
        <v/>
      </c>
      <c r="AK182" s="77">
        <f>IF(AK$13="","",IF($B182="","",IFERROR(T182*$E182/100,"")))</f>
        <v/>
      </c>
      <c r="AL182" s="77">
        <f>IF(AL$13="","",IF($B182="","",IFERROR(U182*$E182/100,"")))</f>
        <v/>
      </c>
      <c r="AN182" s="77">
        <f>IF($B182="","",SUMIF($F$13:$U$13,"&lt;="&amp;Sector!$D$51,$F182:$U182))</f>
        <v/>
      </c>
      <c r="AO182" s="77">
        <f>IF($B182="","",SUMIF($W$13:$AL$13,"&lt;="&amp;Sector!$D$51,$W182:$AL182))</f>
        <v/>
      </c>
      <c r="AQ182" s="163">
        <f>IF(AQ$13="","",IF($B182="","",IFERROR($C182*$D182*SUMPRODUCT(('Dvd Calendar'!$E$1834:$CZ$1834&gt;AQ$12)*('Dvd Calendar'!$E$1834:$CZ$1834&lt;=AQ$13)*'Dvd Calendar'!$E$1837:$CZ$1837*(('Dvd Calendar'!$E$1839:$CZ$1839='Field Check'!$C$56)*('Field Check'!$C$56&lt;&gt;"")+('Dvd Calendar'!$E$1839:$CZ$1839='Field Check'!$C$57)*('Field Check'!$C$57&lt;&gt;"")))/'AS51'!$B$3,"")))</f>
        <v/>
      </c>
      <c r="AR182" s="163">
        <f>IF(AR$13="","",IF($B182="","",IFERROR($C182*$D182*SUMPRODUCT(('Dvd Calendar'!$E$1834:$CZ$1834&gt;AR$12)*('Dvd Calendar'!$E$1834:$CZ$1834&lt;=AR$13)*'Dvd Calendar'!$E$1837:$CZ$1837*(('Dvd Calendar'!$E$1839:$CZ$1839='Field Check'!$C$56)*('Field Check'!$C$56&lt;&gt;"")+('Dvd Calendar'!$E$1839:$CZ$1839='Field Check'!$C$57)*('Field Check'!$C$57&lt;&gt;"")))/'AS51'!$B$3,"")))</f>
        <v/>
      </c>
      <c r="AS182" s="163">
        <f>IF(AS$13="","",IF($B182="","",IFERROR($C182*$D182*SUMPRODUCT(('Dvd Calendar'!$E$1834:$CZ$1834&gt;AS$12)*('Dvd Calendar'!$E$1834:$CZ$1834&lt;=AS$13)*'Dvd Calendar'!$E$1837:$CZ$1837*(('Dvd Calendar'!$E$1839:$CZ$1839='Field Check'!$C$56)*('Field Check'!$C$56&lt;&gt;"")+('Dvd Calendar'!$E$1839:$CZ$1839='Field Check'!$C$57)*('Field Check'!$C$57&lt;&gt;"")))/'AS51'!$B$3,"")))</f>
        <v/>
      </c>
      <c r="AT182" s="163">
        <f>IF(AT$13="","",IF($B182="","",IFERROR($C182*$D182*SUMPRODUCT(('Dvd Calendar'!$E$1834:$CZ$1834&gt;AT$12)*('Dvd Calendar'!$E$1834:$CZ$1834&lt;=AT$13)*'Dvd Calendar'!$E$1837:$CZ$1837*(('Dvd Calendar'!$E$1839:$CZ$1839='Field Check'!$C$56)*('Field Check'!$C$56&lt;&gt;"")+('Dvd Calendar'!$E$1839:$CZ$1839='Field Check'!$C$57)*('Field Check'!$C$57&lt;&gt;"")))/'AS51'!$B$3,"")))</f>
        <v/>
      </c>
      <c r="AU182" s="163">
        <f>IF(AU$13="","",IF($B182="","",IFERROR($C182*$D182*SUMPRODUCT(('Dvd Calendar'!$E$1834:$CZ$1834&gt;AU$12)*('Dvd Calendar'!$E$1834:$CZ$1834&lt;=AU$13)*'Dvd Calendar'!$E$1837:$CZ$1837*(('Dvd Calendar'!$E$1839:$CZ$1839='Field Check'!$C$56)*('Field Check'!$C$56&lt;&gt;"")+('Dvd Calendar'!$E$1839:$CZ$1839='Field Check'!$C$57)*('Field Check'!$C$57&lt;&gt;"")))/'AS51'!$B$3,"")))</f>
        <v/>
      </c>
      <c r="AV182" s="163">
        <f>IF(AV$13="","",IF($B182="","",IFERROR($C182*$D182*SUMPRODUCT(('Dvd Calendar'!$E$1834:$CZ$1834&gt;AV$12)*('Dvd Calendar'!$E$1834:$CZ$1834&lt;=AV$13)*'Dvd Calendar'!$E$1837:$CZ$1837*(('Dvd Calendar'!$E$1839:$CZ$1839='Field Check'!$C$56)*('Field Check'!$C$56&lt;&gt;"")+('Dvd Calendar'!$E$1839:$CZ$1839='Field Check'!$C$57)*('Field Check'!$C$57&lt;&gt;"")))/'AS51'!$B$3,"")))</f>
        <v/>
      </c>
      <c r="AW182" s="163">
        <f>IF(AW$13="","",IF($B182="","",IFERROR($C182*$D182*SUMPRODUCT(('Dvd Calendar'!$E$1834:$CZ$1834&gt;AW$12)*('Dvd Calendar'!$E$1834:$CZ$1834&lt;=AW$13)*'Dvd Calendar'!$E$1837:$CZ$1837*(('Dvd Calendar'!$E$1839:$CZ$1839='Field Check'!$C$56)*('Field Check'!$C$56&lt;&gt;"")+('Dvd Calendar'!$E$1839:$CZ$1839='Field Check'!$C$57)*('Field Check'!$C$57&lt;&gt;"")))/'AS51'!$B$3,"")))</f>
        <v/>
      </c>
      <c r="AX182" s="163">
        <f>IF(AX$13="","",IF($B182="","",IFERROR($C182*$D182*SUMPRODUCT(('Dvd Calendar'!$E$1834:$CZ$1834&gt;AX$12)*('Dvd Calendar'!$E$1834:$CZ$1834&lt;=AX$13)*'Dvd Calendar'!$E$1837:$CZ$1837*(('Dvd Calendar'!$E$1839:$CZ$1839='Field Check'!$C$56)*('Field Check'!$C$56&lt;&gt;"")+('Dvd Calendar'!$E$1839:$CZ$1839='Field Check'!$C$57)*('Field Check'!$C$57&lt;&gt;"")))/'AS51'!$B$3,"")))</f>
        <v/>
      </c>
      <c r="AY182" s="163">
        <f>IF(AY$13="","",IF($B182="","",IFERROR($C182*$D182*SUMPRODUCT(('Dvd Calendar'!$E$1834:$CZ$1834&gt;AY$12)*('Dvd Calendar'!$E$1834:$CZ$1834&lt;=AY$13)*'Dvd Calendar'!$E$1837:$CZ$1837*(('Dvd Calendar'!$E$1839:$CZ$1839='Field Check'!$C$56)*('Field Check'!$C$56&lt;&gt;"")+('Dvd Calendar'!$E$1839:$CZ$1839='Field Check'!$C$57)*('Field Check'!$C$57&lt;&gt;"")))/'AS51'!$B$3,"")))</f>
        <v/>
      </c>
      <c r="AZ182" s="163">
        <f>IF(AZ$13="","",IF($B182="","",IFERROR($C182*$D182*SUMPRODUCT(('Dvd Calendar'!$E$1834:$CZ$1834&gt;AZ$12)*('Dvd Calendar'!$E$1834:$CZ$1834&lt;=AZ$13)*'Dvd Calendar'!$E$1837:$CZ$1837*(('Dvd Calendar'!$E$1839:$CZ$1839='Field Check'!$C$56)*('Field Check'!$C$56&lt;&gt;"")+('Dvd Calendar'!$E$1839:$CZ$1839='Field Check'!$C$57)*('Field Check'!$C$57&lt;&gt;"")))/'AS51'!$B$3,"")))</f>
        <v/>
      </c>
      <c r="BA182" s="163">
        <f>IF(BA$13="","",IF($B182="","",IFERROR($C182*$D182*SUMPRODUCT(('Dvd Calendar'!$E$1834:$CZ$1834&gt;BA$12)*('Dvd Calendar'!$E$1834:$CZ$1834&lt;=BA$13)*'Dvd Calendar'!$E$1837:$CZ$1837*(('Dvd Calendar'!$E$1839:$CZ$1839='Field Check'!$C$56)*('Field Check'!$C$56&lt;&gt;"")+('Dvd Calendar'!$E$1839:$CZ$1839='Field Check'!$C$57)*('Field Check'!$C$57&lt;&gt;"")))/'AS51'!$B$3,"")))</f>
        <v/>
      </c>
      <c r="BB182" s="163">
        <f>IF(BB$13="","",IF($B182="","",IFERROR($C182*$D182*SUMPRODUCT(('Dvd Calendar'!$E$1834:$CZ$1834&gt;BB$12)*('Dvd Calendar'!$E$1834:$CZ$1834&lt;=BB$13)*'Dvd Calendar'!$E$1837:$CZ$1837*(('Dvd Calendar'!$E$1839:$CZ$1839='Field Check'!$C$56)*('Field Check'!$C$56&lt;&gt;"")+('Dvd Calendar'!$E$1839:$CZ$1839='Field Check'!$C$57)*('Field Check'!$C$57&lt;&gt;"")))/'AS51'!$B$3,"")))</f>
        <v/>
      </c>
      <c r="BC182" s="163">
        <f>IF(BC$13="","",IF($B182="","",IFERROR($C182*$D182*SUMPRODUCT(('Dvd Calendar'!$E$1834:$CZ$1834&gt;BC$12)*('Dvd Calendar'!$E$1834:$CZ$1834&lt;=BC$13)*'Dvd Calendar'!$E$1837:$CZ$1837*(('Dvd Calendar'!$E$1839:$CZ$1839='Field Check'!$C$56)*('Field Check'!$C$56&lt;&gt;"")+('Dvd Calendar'!$E$1839:$CZ$1839='Field Check'!$C$57)*('Field Check'!$C$57&lt;&gt;"")))/'AS51'!$B$3,"")))</f>
        <v/>
      </c>
      <c r="BD182" s="163">
        <f>IF(BD$13="","",IF($B182="","",IFERROR($C182*$D182*SUMPRODUCT(('Dvd Calendar'!$E$1834:$CZ$1834&gt;BD$12)*('Dvd Calendar'!$E$1834:$CZ$1834&lt;=BD$13)*'Dvd Calendar'!$E$1837:$CZ$1837*(('Dvd Calendar'!$E$1839:$CZ$1839='Field Check'!$C$56)*('Field Check'!$C$56&lt;&gt;"")+('Dvd Calendar'!$E$1839:$CZ$1839='Field Check'!$C$57)*('Field Check'!$C$57&lt;&gt;"")))/'AS51'!$B$3,"")))</f>
        <v/>
      </c>
      <c r="BE182" s="163">
        <f>IF(BE$13="","",IF($B182="","",IFERROR($C182*$D182*SUMPRODUCT(('Dvd Calendar'!$E$1834:$CZ$1834&gt;BE$12)*('Dvd Calendar'!$E$1834:$CZ$1834&lt;=BE$13)*'Dvd Calendar'!$E$1837:$CZ$1837*(('Dvd Calendar'!$E$1839:$CZ$1839='Field Check'!$C$56)*('Field Check'!$C$56&lt;&gt;"")+('Dvd Calendar'!$E$1839:$CZ$1839='Field Check'!$C$57)*('Field Check'!$C$57&lt;&gt;"")))/'AS51'!$B$3,"")))</f>
        <v/>
      </c>
      <c r="BF182" s="163">
        <f>IF(BF$13="","",IF($B182="","",IFERROR($C182*$D182*SUMPRODUCT(('Dvd Calendar'!$E$1834:$CZ$1834&gt;BF$12)*('Dvd Calendar'!$E$1834:$CZ$1834&lt;=BF$13)*'Dvd Calendar'!$E$1837:$CZ$1837*(('Dvd Calendar'!$E$1839:$CZ$1839='Field Check'!$C$56)*('Field Check'!$C$56&lt;&gt;"")+('Dvd Calendar'!$E$1839:$CZ$1839='Field Check'!$C$57)*('Field Check'!$C$57&lt;&gt;"")))/'AS51'!$B$3,"")))</f>
        <v/>
      </c>
      <c r="BH182" s="163">
        <f>IF(BH$13="","",IF($B182="","",IFERROR(AQ182*$E182/100,"")))</f>
        <v/>
      </c>
      <c r="BI182" s="163">
        <f>IF(BI$13="","",IF($B182="","",IFERROR(AR182*$E182/100,"")))</f>
        <v/>
      </c>
      <c r="BJ182" s="163">
        <f>IF(BJ$13="","",IF($B182="","",IFERROR(AS182*$E182/100,"")))</f>
        <v/>
      </c>
      <c r="BK182" s="163">
        <f>IF(BK$13="","",IF($B182="","",IFERROR(AT182*$E182/100,"")))</f>
        <v/>
      </c>
      <c r="BL182" s="163">
        <f>IF(BL$13="","",IF($B182="","",IFERROR(AU182*$E182/100,"")))</f>
        <v/>
      </c>
      <c r="BM182" s="163">
        <f>IF(BM$13="","",IF($B182="","",IFERROR(AV182*$E182/100,"")))</f>
        <v/>
      </c>
      <c r="BN182" s="163">
        <f>IF(BN$13="","",IF($B182="","",IFERROR(AW182*$E182/100,"")))</f>
        <v/>
      </c>
      <c r="BO182" s="163">
        <f>IF(BO$13="","",IF($B182="","",IFERROR(AX182*$E182/100,"")))</f>
        <v/>
      </c>
      <c r="BP182" s="163">
        <f>IF(BP$13="","",IF($B182="","",IFERROR(AY182*$E182/100,"")))</f>
        <v/>
      </c>
      <c r="BQ182" s="163">
        <f>IF(BQ$13="","",IF($B182="","",IFERROR(AZ182*$E182/100,"")))</f>
        <v/>
      </c>
      <c r="BR182" s="163">
        <f>IF(BR$13="","",IF($B182="","",IFERROR(BA182*$E182/100,"")))</f>
        <v/>
      </c>
      <c r="BS182" s="163">
        <f>IF(BS$13="","",IF($B182="","",IFERROR(BB182*$E182/100,"")))</f>
        <v/>
      </c>
      <c r="BT182" s="163">
        <f>IF(BT$13="","",IF($B182="","",IFERROR(BC182*$E182/100,"")))</f>
        <v/>
      </c>
      <c r="BU182" s="163">
        <f>IF(BU$13="","",IF($B182="","",IFERROR(BD182*$E182/100,"")))</f>
        <v/>
      </c>
      <c r="BV182" s="163">
        <f>IF(BV$13="","",IF($B182="","",IFERROR(BE182*$E182/100,"")))</f>
        <v/>
      </c>
      <c r="BW182" s="163">
        <f>IF(BW$13="","",IF($B182="","",IFERROR(BF182*$E182/100,"")))</f>
        <v/>
      </c>
    </row>
    <row r="183">
      <c r="B183" s="126">
        <f>IF('AS51'!$C$173="","",'AS51'!$C$173)</f>
        <v/>
      </c>
      <c r="C183" s="74">
        <f>IF('AS51'!$B$173="","",'AS51'!$B$173)</f>
        <v/>
      </c>
      <c r="D183" s="75">
        <f>IFERROR('AS51'!$Q$173,1)</f>
        <v/>
      </c>
      <c r="E183" s="76">
        <f>IF($B183="","",IF(ISNUMBER('AS51'!$I$173),'AS51'!$I$173,'Index Summary'!$C$7))</f>
        <v/>
      </c>
      <c r="F183" s="77">
        <f>IF(F$13="","",IF($B183="","",IFERROR($C183*$D183*IF((Override!$C$4="ON")*(COUNTIFS(Override!$B$11:$B$40,$B183,Override!$D$11:$D$40,1,Override!$E$11:$E$40,"&gt;=0")-COUNTIFS(Override!$B$11:$B$40,$B183,Override!$D$11:$D$40,1,Override!$E$11:$E$40,"&gt;=0",Override!$C$11:$C$40,"MXAU"))&gt;0,SUMIFS(Override!$E$11:$E$40,Override!$B$11:$B$40,$B183,Override!$D$11:$D$40,1)-SUMIFS(Override!$E$11:$E$40,Override!$B$11:$B$40,$B183,Override!$D$11:$D$40,1,Override!$C$11:$C$40,"MXAU"),Override!$C$218)/'AS51'!$B$3,"")))</f>
        <v/>
      </c>
      <c r="G183" s="77">
        <f>IF(G$13="","",IF($B183="","",IFERROR($C183*$D183*IF((Override!$C$4="ON")*(COUNTIFS(Override!$B$11:$B$40,$B183,Override!$D$11:$D$40,2,Override!$E$11:$E$40,"&gt;=0")-COUNTIFS(Override!$B$11:$B$40,$B183,Override!$D$11:$D$40,2,Override!$E$11:$E$40,"&gt;=0",Override!$C$11:$C$40,"MXAU"))&gt;0,SUMIFS(Override!$E$11:$E$40,Override!$B$11:$B$40,$B183,Override!$D$11:$D$40,2)-SUMIFS(Override!$E$11:$E$40,Override!$B$11:$B$40,$B183,Override!$D$11:$D$40,2,Override!$C$11:$C$40,"MXAU"),Override!$D$218)/'AS51'!$B$3,"")))</f>
        <v/>
      </c>
      <c r="H183" s="77">
        <f>IF(H$13="","",IF($B183="","",IFERROR($C183*$D183*IF((Override!$C$4="ON")*(COUNTIFS(Override!$B$11:$B$40,$B183,Override!$D$11:$D$40,3,Override!$E$11:$E$40,"&gt;=0")-COUNTIFS(Override!$B$11:$B$40,$B183,Override!$D$11:$D$40,3,Override!$E$11:$E$40,"&gt;=0",Override!$C$11:$C$40,"MXAU"))&gt;0,SUMIFS(Override!$E$11:$E$40,Override!$B$11:$B$40,$B183,Override!$D$11:$D$40,3)-SUMIFS(Override!$E$11:$E$40,Override!$B$11:$B$40,$B183,Override!$D$11:$D$40,3,Override!$C$11:$C$40,"MXAU"),Override!$E$218)/'AS51'!$B$3,"")))</f>
        <v/>
      </c>
      <c r="I183" s="77">
        <f>IF(I$13="","",IF($B183="","",IFERROR($C183*$D183*IF((Override!$C$4="ON")*(COUNTIFS(Override!$B$11:$B$40,$B183,Override!$D$11:$D$40,4,Override!$E$11:$E$40,"&gt;=0")-COUNTIFS(Override!$B$11:$B$40,$B183,Override!$D$11:$D$40,4,Override!$E$11:$E$40,"&gt;=0",Override!$C$11:$C$40,"MXAU"))&gt;0,SUMIFS(Override!$E$11:$E$40,Override!$B$11:$B$40,$B183,Override!$D$11:$D$40,4)-SUMIFS(Override!$E$11:$E$40,Override!$B$11:$B$40,$B183,Override!$D$11:$D$40,4,Override!$C$11:$C$40,"MXAU"),Override!$F$218)/'AS51'!$B$3,"")))</f>
        <v/>
      </c>
      <c r="J183" s="77">
        <f>IF(J$13="","",IF($B183="","",IFERROR($C183*$D183*IF((Override!$C$4="ON")*(COUNTIFS(Override!$B$11:$B$40,$B183,Override!$D$11:$D$40,5,Override!$E$11:$E$40,"&gt;=0")-COUNTIFS(Override!$B$11:$B$40,$B183,Override!$D$11:$D$40,5,Override!$E$11:$E$40,"&gt;=0",Override!$C$11:$C$40,"MXAU"))&gt;0,SUMIFS(Override!$E$11:$E$40,Override!$B$11:$B$40,$B183,Override!$D$11:$D$40,5)-SUMIFS(Override!$E$11:$E$40,Override!$B$11:$B$40,$B183,Override!$D$11:$D$40,5,Override!$C$11:$C$40,"MXAU"),Override!$G$218)/'AS51'!$B$3,"")))</f>
        <v/>
      </c>
      <c r="K183" s="77">
        <f>IF(K$13="","",IF($B183="","",IFERROR($C183*$D183*IF((Override!$C$4="ON")*(COUNTIFS(Override!$B$11:$B$40,$B183,Override!$D$11:$D$40,6,Override!$E$11:$E$40,"&gt;=0")-COUNTIFS(Override!$B$11:$B$40,$B183,Override!$D$11:$D$40,6,Override!$E$11:$E$40,"&gt;=0",Override!$C$11:$C$40,"MXAU"))&gt;0,SUMIFS(Override!$E$11:$E$40,Override!$B$11:$B$40,$B183,Override!$D$11:$D$40,6)-SUMIFS(Override!$E$11:$E$40,Override!$B$11:$B$40,$B183,Override!$D$11:$D$40,6,Override!$C$11:$C$40,"MXAU"),Override!$H$218)/'AS51'!$B$3,"")))</f>
        <v/>
      </c>
      <c r="L183" s="77">
        <f>IF(L$13="","",IF($B183="","",IFERROR($C183*$D183*IF((Override!$C$4="ON")*(COUNTIFS(Override!$B$11:$B$40,$B183,Override!$D$11:$D$40,7,Override!$E$11:$E$40,"&gt;=0")-COUNTIFS(Override!$B$11:$B$40,$B183,Override!$D$11:$D$40,7,Override!$E$11:$E$40,"&gt;=0",Override!$C$11:$C$40,"MXAU"))&gt;0,SUMIFS(Override!$E$11:$E$40,Override!$B$11:$B$40,$B183,Override!$D$11:$D$40,7)-SUMIFS(Override!$E$11:$E$40,Override!$B$11:$B$40,$B183,Override!$D$11:$D$40,7,Override!$C$11:$C$40,"MXAU"),Override!$I$218)/'AS51'!$B$3,"")))</f>
        <v/>
      </c>
      <c r="M183" s="77">
        <f>IF(M$13="","",IF($B183="","",IFERROR($C183*$D183*IF((Override!$C$4="ON")*(COUNTIFS(Override!$B$11:$B$40,$B183,Override!$D$11:$D$40,8,Override!$E$11:$E$40,"&gt;=0")-COUNTIFS(Override!$B$11:$B$40,$B183,Override!$D$11:$D$40,8,Override!$E$11:$E$40,"&gt;=0",Override!$C$11:$C$40,"MXAU"))&gt;0,SUMIFS(Override!$E$11:$E$40,Override!$B$11:$B$40,$B183,Override!$D$11:$D$40,8)-SUMIFS(Override!$E$11:$E$40,Override!$B$11:$B$40,$B183,Override!$D$11:$D$40,8,Override!$C$11:$C$40,"MXAU"),Override!$J$218)/'AS51'!$B$3,"")))</f>
        <v/>
      </c>
      <c r="N183" s="77">
        <f>IF(N$13="","",IF($B183="","",IFERROR($C183*$D183*IF((Override!$C$4="ON")*(COUNTIFS(Override!$B$11:$B$40,$B183,Override!$D$11:$D$40,9,Override!$E$11:$E$40,"&gt;=0")-COUNTIFS(Override!$B$11:$B$40,$B183,Override!$D$11:$D$40,9,Override!$E$11:$E$40,"&gt;=0",Override!$C$11:$C$40,"MXAU"))&gt;0,SUMIFS(Override!$E$11:$E$40,Override!$B$11:$B$40,$B183,Override!$D$11:$D$40,9)-SUMIFS(Override!$E$11:$E$40,Override!$B$11:$B$40,$B183,Override!$D$11:$D$40,9,Override!$C$11:$C$40,"MXAU"),Override!$K$218)/'AS51'!$B$3,"")))</f>
        <v/>
      </c>
      <c r="O183" s="77">
        <f>IF(O$13="","",IF($B183="","",IFERROR($C183*$D183*IF((Override!$C$4="ON")*(COUNTIFS(Override!$B$11:$B$40,$B183,Override!$D$11:$D$40,10,Override!$E$11:$E$40,"&gt;=0")-COUNTIFS(Override!$B$11:$B$40,$B183,Override!$D$11:$D$40,10,Override!$E$11:$E$40,"&gt;=0",Override!$C$11:$C$40,"MXAU"))&gt;0,SUMIFS(Override!$E$11:$E$40,Override!$B$11:$B$40,$B183,Override!$D$11:$D$40,10)-SUMIFS(Override!$E$11:$E$40,Override!$B$11:$B$40,$B183,Override!$D$11:$D$40,10,Override!$C$11:$C$40,"MXAU"),Override!$L$218)/'AS51'!$B$3,"")))</f>
        <v/>
      </c>
      <c r="P183" s="77">
        <f>IF(P$13="","",IF($B183="","",IFERROR($C183*$D183*IF((Override!$C$4="ON")*(COUNTIFS(Override!$B$11:$B$40,$B183,Override!$D$11:$D$40,11,Override!$E$11:$E$40,"&gt;=0")-COUNTIFS(Override!$B$11:$B$40,$B183,Override!$D$11:$D$40,11,Override!$E$11:$E$40,"&gt;=0",Override!$C$11:$C$40,"MXAU"))&gt;0,SUMIFS(Override!$E$11:$E$40,Override!$B$11:$B$40,$B183,Override!$D$11:$D$40,11)-SUMIFS(Override!$E$11:$E$40,Override!$B$11:$B$40,$B183,Override!$D$11:$D$40,11,Override!$C$11:$C$40,"MXAU"),Override!$M$218)/'AS51'!$B$3,"")))</f>
        <v/>
      </c>
      <c r="Q183" s="77">
        <f>IF(Q$13="","",IF($B183="","",IFERROR($C183*$D183*IF((Override!$C$4="ON")*(COUNTIFS(Override!$B$11:$B$40,$B183,Override!$D$11:$D$40,12,Override!$E$11:$E$40,"&gt;=0")-COUNTIFS(Override!$B$11:$B$40,$B183,Override!$D$11:$D$40,12,Override!$E$11:$E$40,"&gt;=0",Override!$C$11:$C$40,"MXAU"))&gt;0,SUMIFS(Override!$E$11:$E$40,Override!$B$11:$B$40,$B183,Override!$D$11:$D$40,12)-SUMIFS(Override!$E$11:$E$40,Override!$B$11:$B$40,$B183,Override!$D$11:$D$40,12,Override!$C$11:$C$40,"MXAU"),Override!$N$218)/'AS51'!$B$3,"")))</f>
        <v/>
      </c>
      <c r="R183" s="77">
        <f>IF(R$13="","",IF($B183="","",IFERROR($C183*$D183*IF((Override!$C$4="ON")*(COUNTIFS(Override!$B$11:$B$40,$B183,Override!$D$11:$D$40,13,Override!$E$11:$E$40,"&gt;=0")-COUNTIFS(Override!$B$11:$B$40,$B183,Override!$D$11:$D$40,13,Override!$E$11:$E$40,"&gt;=0",Override!$C$11:$C$40,"MXAU"))&gt;0,SUMIFS(Override!$E$11:$E$40,Override!$B$11:$B$40,$B183,Override!$D$11:$D$40,13)-SUMIFS(Override!$E$11:$E$40,Override!$B$11:$B$40,$B183,Override!$D$11:$D$40,13,Override!$C$11:$C$40,"MXAU"),Override!$O$218)/'AS51'!$B$3,"")))</f>
        <v/>
      </c>
      <c r="S183" s="77">
        <f>IF(S$13="","",IF($B183="","",IFERROR($C183*$D183*IF((Override!$C$4="ON")*(COUNTIFS(Override!$B$11:$B$40,$B183,Override!$D$11:$D$40,14,Override!$E$11:$E$40,"&gt;=0")-COUNTIFS(Override!$B$11:$B$40,$B183,Override!$D$11:$D$40,14,Override!$E$11:$E$40,"&gt;=0",Override!$C$11:$C$40,"MXAU"))&gt;0,SUMIFS(Override!$E$11:$E$40,Override!$B$11:$B$40,$B183,Override!$D$11:$D$40,14)-SUMIFS(Override!$E$11:$E$40,Override!$B$11:$B$40,$B183,Override!$D$11:$D$40,14,Override!$C$11:$C$40,"MXAU"),Override!$P$218)/'AS51'!$B$3,"")))</f>
        <v/>
      </c>
      <c r="T183" s="77">
        <f>IF(T$13="","",IF($B183="","",IFERROR($C183*$D183*IF((Override!$C$4="ON")*(COUNTIFS(Override!$B$11:$B$40,$B183,Override!$D$11:$D$40,15,Override!$E$11:$E$40,"&gt;=0")-COUNTIFS(Override!$B$11:$B$40,$B183,Override!$D$11:$D$40,15,Override!$E$11:$E$40,"&gt;=0",Override!$C$11:$C$40,"MXAU"))&gt;0,SUMIFS(Override!$E$11:$E$40,Override!$B$11:$B$40,$B183,Override!$D$11:$D$40,15)-SUMIFS(Override!$E$11:$E$40,Override!$B$11:$B$40,$B183,Override!$D$11:$D$40,15,Override!$C$11:$C$40,"MXAU"),Override!$Q$218)/'AS51'!$B$3,"")))</f>
        <v/>
      </c>
      <c r="U183" s="77">
        <f>IF(U$13="","",IF($B183="","",IFERROR($C183*$D183*IF((Override!$C$4="ON")*(COUNTIFS(Override!$B$11:$B$40,$B183,Override!$D$11:$D$40,16,Override!$E$11:$E$40,"&gt;=0")-COUNTIFS(Override!$B$11:$B$40,$B183,Override!$D$11:$D$40,16,Override!$E$11:$E$40,"&gt;=0",Override!$C$11:$C$40,"MXAU"))&gt;0,SUMIFS(Override!$E$11:$E$40,Override!$B$11:$B$40,$B183,Override!$D$11:$D$40,16)-SUMIFS(Override!$E$11:$E$40,Override!$B$11:$B$40,$B183,Override!$D$11:$D$40,16,Override!$C$11:$C$40,"MXAU"),Override!$R$218)/'AS51'!$B$3,"")))</f>
        <v/>
      </c>
      <c r="W183" s="77">
        <f>IF(W$13="","",IF($B183="","",IFERROR(F183*$E183/100,"")))</f>
        <v/>
      </c>
      <c r="X183" s="77">
        <f>IF(X$13="","",IF($B183="","",IFERROR(G183*$E183/100,"")))</f>
        <v/>
      </c>
      <c r="Y183" s="77">
        <f>IF(Y$13="","",IF($B183="","",IFERROR(H183*$E183/100,"")))</f>
        <v/>
      </c>
      <c r="Z183" s="77">
        <f>IF(Z$13="","",IF($B183="","",IFERROR(I183*$E183/100,"")))</f>
        <v/>
      </c>
      <c r="AA183" s="77">
        <f>IF(AA$13="","",IF($B183="","",IFERROR(J183*$E183/100,"")))</f>
        <v/>
      </c>
      <c r="AB183" s="77">
        <f>IF(AB$13="","",IF($B183="","",IFERROR(K183*$E183/100,"")))</f>
        <v/>
      </c>
      <c r="AC183" s="77">
        <f>IF(AC$13="","",IF($B183="","",IFERROR(L183*$E183/100,"")))</f>
        <v/>
      </c>
      <c r="AD183" s="77">
        <f>IF(AD$13="","",IF($B183="","",IFERROR(M183*$E183/100,"")))</f>
        <v/>
      </c>
      <c r="AE183" s="77">
        <f>IF(AE$13="","",IF($B183="","",IFERROR(N183*$E183/100,"")))</f>
        <v/>
      </c>
      <c r="AF183" s="77">
        <f>IF(AF$13="","",IF($B183="","",IFERROR(O183*$E183/100,"")))</f>
        <v/>
      </c>
      <c r="AG183" s="77">
        <f>IF(AG$13="","",IF($B183="","",IFERROR(P183*$E183/100,"")))</f>
        <v/>
      </c>
      <c r="AH183" s="77">
        <f>IF(AH$13="","",IF($B183="","",IFERROR(Q183*$E183/100,"")))</f>
        <v/>
      </c>
      <c r="AI183" s="77">
        <f>IF(AI$13="","",IF($B183="","",IFERROR(R183*$E183/100,"")))</f>
        <v/>
      </c>
      <c r="AJ183" s="77">
        <f>IF(AJ$13="","",IF($B183="","",IFERROR(S183*$E183/100,"")))</f>
        <v/>
      </c>
      <c r="AK183" s="77">
        <f>IF(AK$13="","",IF($B183="","",IFERROR(T183*$E183/100,"")))</f>
        <v/>
      </c>
      <c r="AL183" s="77">
        <f>IF(AL$13="","",IF($B183="","",IFERROR(U183*$E183/100,"")))</f>
        <v/>
      </c>
      <c r="AN183" s="77">
        <f>IF($B183="","",SUMIF($F$13:$U$13,"&lt;="&amp;Sector!$D$51,$F183:$U183))</f>
        <v/>
      </c>
      <c r="AO183" s="77">
        <f>IF($B183="","",SUMIF($W$13:$AL$13,"&lt;="&amp;Sector!$D$51,$W183:$AL183))</f>
        <v/>
      </c>
      <c r="AQ183" s="163">
        <f>IF(AQ$13="","",IF($B183="","",IFERROR($C183*$D183*SUMPRODUCT(('Dvd Calendar'!$E$1845:$CZ$1845&gt;AQ$12)*('Dvd Calendar'!$E$1845:$CZ$1845&lt;=AQ$13)*'Dvd Calendar'!$E$1848:$CZ$1848*(('Dvd Calendar'!$E$1850:$CZ$1850='Field Check'!$C$56)*('Field Check'!$C$56&lt;&gt;"")+('Dvd Calendar'!$E$1850:$CZ$1850='Field Check'!$C$57)*('Field Check'!$C$57&lt;&gt;"")))/'AS51'!$B$3,"")))</f>
        <v/>
      </c>
      <c r="AR183" s="163">
        <f>IF(AR$13="","",IF($B183="","",IFERROR($C183*$D183*SUMPRODUCT(('Dvd Calendar'!$E$1845:$CZ$1845&gt;AR$12)*('Dvd Calendar'!$E$1845:$CZ$1845&lt;=AR$13)*'Dvd Calendar'!$E$1848:$CZ$1848*(('Dvd Calendar'!$E$1850:$CZ$1850='Field Check'!$C$56)*('Field Check'!$C$56&lt;&gt;"")+('Dvd Calendar'!$E$1850:$CZ$1850='Field Check'!$C$57)*('Field Check'!$C$57&lt;&gt;"")))/'AS51'!$B$3,"")))</f>
        <v/>
      </c>
      <c r="AS183" s="163">
        <f>IF(AS$13="","",IF($B183="","",IFERROR($C183*$D183*SUMPRODUCT(('Dvd Calendar'!$E$1845:$CZ$1845&gt;AS$12)*('Dvd Calendar'!$E$1845:$CZ$1845&lt;=AS$13)*'Dvd Calendar'!$E$1848:$CZ$1848*(('Dvd Calendar'!$E$1850:$CZ$1850='Field Check'!$C$56)*('Field Check'!$C$56&lt;&gt;"")+('Dvd Calendar'!$E$1850:$CZ$1850='Field Check'!$C$57)*('Field Check'!$C$57&lt;&gt;"")))/'AS51'!$B$3,"")))</f>
        <v/>
      </c>
      <c r="AT183" s="163">
        <f>IF(AT$13="","",IF($B183="","",IFERROR($C183*$D183*SUMPRODUCT(('Dvd Calendar'!$E$1845:$CZ$1845&gt;AT$12)*('Dvd Calendar'!$E$1845:$CZ$1845&lt;=AT$13)*'Dvd Calendar'!$E$1848:$CZ$1848*(('Dvd Calendar'!$E$1850:$CZ$1850='Field Check'!$C$56)*('Field Check'!$C$56&lt;&gt;"")+('Dvd Calendar'!$E$1850:$CZ$1850='Field Check'!$C$57)*('Field Check'!$C$57&lt;&gt;"")))/'AS51'!$B$3,"")))</f>
        <v/>
      </c>
      <c r="AU183" s="163">
        <f>IF(AU$13="","",IF($B183="","",IFERROR($C183*$D183*SUMPRODUCT(('Dvd Calendar'!$E$1845:$CZ$1845&gt;AU$12)*('Dvd Calendar'!$E$1845:$CZ$1845&lt;=AU$13)*'Dvd Calendar'!$E$1848:$CZ$1848*(('Dvd Calendar'!$E$1850:$CZ$1850='Field Check'!$C$56)*('Field Check'!$C$56&lt;&gt;"")+('Dvd Calendar'!$E$1850:$CZ$1850='Field Check'!$C$57)*('Field Check'!$C$57&lt;&gt;"")))/'AS51'!$B$3,"")))</f>
        <v/>
      </c>
      <c r="AV183" s="163">
        <f>IF(AV$13="","",IF($B183="","",IFERROR($C183*$D183*SUMPRODUCT(('Dvd Calendar'!$E$1845:$CZ$1845&gt;AV$12)*('Dvd Calendar'!$E$1845:$CZ$1845&lt;=AV$13)*'Dvd Calendar'!$E$1848:$CZ$1848*(('Dvd Calendar'!$E$1850:$CZ$1850='Field Check'!$C$56)*('Field Check'!$C$56&lt;&gt;"")+('Dvd Calendar'!$E$1850:$CZ$1850='Field Check'!$C$57)*('Field Check'!$C$57&lt;&gt;"")))/'AS51'!$B$3,"")))</f>
        <v/>
      </c>
      <c r="AW183" s="163">
        <f>IF(AW$13="","",IF($B183="","",IFERROR($C183*$D183*SUMPRODUCT(('Dvd Calendar'!$E$1845:$CZ$1845&gt;AW$12)*('Dvd Calendar'!$E$1845:$CZ$1845&lt;=AW$13)*'Dvd Calendar'!$E$1848:$CZ$1848*(('Dvd Calendar'!$E$1850:$CZ$1850='Field Check'!$C$56)*('Field Check'!$C$56&lt;&gt;"")+('Dvd Calendar'!$E$1850:$CZ$1850='Field Check'!$C$57)*('Field Check'!$C$57&lt;&gt;"")))/'AS51'!$B$3,"")))</f>
        <v/>
      </c>
      <c r="AX183" s="163">
        <f>IF(AX$13="","",IF($B183="","",IFERROR($C183*$D183*SUMPRODUCT(('Dvd Calendar'!$E$1845:$CZ$1845&gt;AX$12)*('Dvd Calendar'!$E$1845:$CZ$1845&lt;=AX$13)*'Dvd Calendar'!$E$1848:$CZ$1848*(('Dvd Calendar'!$E$1850:$CZ$1850='Field Check'!$C$56)*('Field Check'!$C$56&lt;&gt;"")+('Dvd Calendar'!$E$1850:$CZ$1850='Field Check'!$C$57)*('Field Check'!$C$57&lt;&gt;"")))/'AS51'!$B$3,"")))</f>
        <v/>
      </c>
      <c r="AY183" s="163">
        <f>IF(AY$13="","",IF($B183="","",IFERROR($C183*$D183*SUMPRODUCT(('Dvd Calendar'!$E$1845:$CZ$1845&gt;AY$12)*('Dvd Calendar'!$E$1845:$CZ$1845&lt;=AY$13)*'Dvd Calendar'!$E$1848:$CZ$1848*(('Dvd Calendar'!$E$1850:$CZ$1850='Field Check'!$C$56)*('Field Check'!$C$56&lt;&gt;"")+('Dvd Calendar'!$E$1850:$CZ$1850='Field Check'!$C$57)*('Field Check'!$C$57&lt;&gt;"")))/'AS51'!$B$3,"")))</f>
        <v/>
      </c>
      <c r="AZ183" s="163">
        <f>IF(AZ$13="","",IF($B183="","",IFERROR($C183*$D183*SUMPRODUCT(('Dvd Calendar'!$E$1845:$CZ$1845&gt;AZ$12)*('Dvd Calendar'!$E$1845:$CZ$1845&lt;=AZ$13)*'Dvd Calendar'!$E$1848:$CZ$1848*(('Dvd Calendar'!$E$1850:$CZ$1850='Field Check'!$C$56)*('Field Check'!$C$56&lt;&gt;"")+('Dvd Calendar'!$E$1850:$CZ$1850='Field Check'!$C$57)*('Field Check'!$C$57&lt;&gt;"")))/'AS51'!$B$3,"")))</f>
        <v/>
      </c>
      <c r="BA183" s="163">
        <f>IF(BA$13="","",IF($B183="","",IFERROR($C183*$D183*SUMPRODUCT(('Dvd Calendar'!$E$1845:$CZ$1845&gt;BA$12)*('Dvd Calendar'!$E$1845:$CZ$1845&lt;=BA$13)*'Dvd Calendar'!$E$1848:$CZ$1848*(('Dvd Calendar'!$E$1850:$CZ$1850='Field Check'!$C$56)*('Field Check'!$C$56&lt;&gt;"")+('Dvd Calendar'!$E$1850:$CZ$1850='Field Check'!$C$57)*('Field Check'!$C$57&lt;&gt;"")))/'AS51'!$B$3,"")))</f>
        <v/>
      </c>
      <c r="BB183" s="163">
        <f>IF(BB$13="","",IF($B183="","",IFERROR($C183*$D183*SUMPRODUCT(('Dvd Calendar'!$E$1845:$CZ$1845&gt;BB$12)*('Dvd Calendar'!$E$1845:$CZ$1845&lt;=BB$13)*'Dvd Calendar'!$E$1848:$CZ$1848*(('Dvd Calendar'!$E$1850:$CZ$1850='Field Check'!$C$56)*('Field Check'!$C$56&lt;&gt;"")+('Dvd Calendar'!$E$1850:$CZ$1850='Field Check'!$C$57)*('Field Check'!$C$57&lt;&gt;"")))/'AS51'!$B$3,"")))</f>
        <v/>
      </c>
      <c r="BC183" s="163">
        <f>IF(BC$13="","",IF($B183="","",IFERROR($C183*$D183*SUMPRODUCT(('Dvd Calendar'!$E$1845:$CZ$1845&gt;BC$12)*('Dvd Calendar'!$E$1845:$CZ$1845&lt;=BC$13)*'Dvd Calendar'!$E$1848:$CZ$1848*(('Dvd Calendar'!$E$1850:$CZ$1850='Field Check'!$C$56)*('Field Check'!$C$56&lt;&gt;"")+('Dvd Calendar'!$E$1850:$CZ$1850='Field Check'!$C$57)*('Field Check'!$C$57&lt;&gt;"")))/'AS51'!$B$3,"")))</f>
        <v/>
      </c>
      <c r="BD183" s="163">
        <f>IF(BD$13="","",IF($B183="","",IFERROR($C183*$D183*SUMPRODUCT(('Dvd Calendar'!$E$1845:$CZ$1845&gt;BD$12)*('Dvd Calendar'!$E$1845:$CZ$1845&lt;=BD$13)*'Dvd Calendar'!$E$1848:$CZ$1848*(('Dvd Calendar'!$E$1850:$CZ$1850='Field Check'!$C$56)*('Field Check'!$C$56&lt;&gt;"")+('Dvd Calendar'!$E$1850:$CZ$1850='Field Check'!$C$57)*('Field Check'!$C$57&lt;&gt;"")))/'AS51'!$B$3,"")))</f>
        <v/>
      </c>
      <c r="BE183" s="163">
        <f>IF(BE$13="","",IF($B183="","",IFERROR($C183*$D183*SUMPRODUCT(('Dvd Calendar'!$E$1845:$CZ$1845&gt;BE$12)*('Dvd Calendar'!$E$1845:$CZ$1845&lt;=BE$13)*'Dvd Calendar'!$E$1848:$CZ$1848*(('Dvd Calendar'!$E$1850:$CZ$1850='Field Check'!$C$56)*('Field Check'!$C$56&lt;&gt;"")+('Dvd Calendar'!$E$1850:$CZ$1850='Field Check'!$C$57)*('Field Check'!$C$57&lt;&gt;"")))/'AS51'!$B$3,"")))</f>
        <v/>
      </c>
      <c r="BF183" s="163">
        <f>IF(BF$13="","",IF($B183="","",IFERROR($C183*$D183*SUMPRODUCT(('Dvd Calendar'!$E$1845:$CZ$1845&gt;BF$12)*('Dvd Calendar'!$E$1845:$CZ$1845&lt;=BF$13)*'Dvd Calendar'!$E$1848:$CZ$1848*(('Dvd Calendar'!$E$1850:$CZ$1850='Field Check'!$C$56)*('Field Check'!$C$56&lt;&gt;"")+('Dvd Calendar'!$E$1850:$CZ$1850='Field Check'!$C$57)*('Field Check'!$C$57&lt;&gt;"")))/'AS51'!$B$3,"")))</f>
        <v/>
      </c>
      <c r="BH183" s="163">
        <f>IF(BH$13="","",IF($B183="","",IFERROR(AQ183*$E183/100,"")))</f>
        <v/>
      </c>
      <c r="BI183" s="163">
        <f>IF(BI$13="","",IF($B183="","",IFERROR(AR183*$E183/100,"")))</f>
        <v/>
      </c>
      <c r="BJ183" s="163">
        <f>IF(BJ$13="","",IF($B183="","",IFERROR(AS183*$E183/100,"")))</f>
        <v/>
      </c>
      <c r="BK183" s="163">
        <f>IF(BK$13="","",IF($B183="","",IFERROR(AT183*$E183/100,"")))</f>
        <v/>
      </c>
      <c r="BL183" s="163">
        <f>IF(BL$13="","",IF($B183="","",IFERROR(AU183*$E183/100,"")))</f>
        <v/>
      </c>
      <c r="BM183" s="163">
        <f>IF(BM$13="","",IF($B183="","",IFERROR(AV183*$E183/100,"")))</f>
        <v/>
      </c>
      <c r="BN183" s="163">
        <f>IF(BN$13="","",IF($B183="","",IFERROR(AW183*$E183/100,"")))</f>
        <v/>
      </c>
      <c r="BO183" s="163">
        <f>IF(BO$13="","",IF($B183="","",IFERROR(AX183*$E183/100,"")))</f>
        <v/>
      </c>
      <c r="BP183" s="163">
        <f>IF(BP$13="","",IF($B183="","",IFERROR(AY183*$E183/100,"")))</f>
        <v/>
      </c>
      <c r="BQ183" s="163">
        <f>IF(BQ$13="","",IF($B183="","",IFERROR(AZ183*$E183/100,"")))</f>
        <v/>
      </c>
      <c r="BR183" s="163">
        <f>IF(BR$13="","",IF($B183="","",IFERROR(BA183*$E183/100,"")))</f>
        <v/>
      </c>
      <c r="BS183" s="163">
        <f>IF(BS$13="","",IF($B183="","",IFERROR(BB183*$E183/100,"")))</f>
        <v/>
      </c>
      <c r="BT183" s="163">
        <f>IF(BT$13="","",IF($B183="","",IFERROR(BC183*$E183/100,"")))</f>
        <v/>
      </c>
      <c r="BU183" s="163">
        <f>IF(BU$13="","",IF($B183="","",IFERROR(BD183*$E183/100,"")))</f>
        <v/>
      </c>
      <c r="BV183" s="163">
        <f>IF(BV$13="","",IF($B183="","",IFERROR(BE183*$E183/100,"")))</f>
        <v/>
      </c>
      <c r="BW183" s="163">
        <f>IF(BW$13="","",IF($B183="","",IFERROR(BF183*$E183/100,"")))</f>
        <v/>
      </c>
    </row>
    <row r="184">
      <c r="B184" s="126">
        <f>IF('AS51'!$C$174="","",'AS51'!$C$174)</f>
        <v/>
      </c>
      <c r="C184" s="74">
        <f>IF('AS51'!$B$174="","",'AS51'!$B$174)</f>
        <v/>
      </c>
      <c r="D184" s="75">
        <f>IFERROR('AS51'!$Q$174,1)</f>
        <v/>
      </c>
      <c r="E184" s="76">
        <f>IF($B184="","",IF(ISNUMBER('AS51'!$I$174),'AS51'!$I$174,'Index Summary'!$C$7))</f>
        <v/>
      </c>
      <c r="F184" s="77">
        <f>IF(F$13="","",IF($B184="","",IFERROR($C184*$D184*IF((Override!$C$4="ON")*(COUNTIFS(Override!$B$11:$B$40,$B184,Override!$D$11:$D$40,1,Override!$E$11:$E$40,"&gt;=0")-COUNTIFS(Override!$B$11:$B$40,$B184,Override!$D$11:$D$40,1,Override!$E$11:$E$40,"&gt;=0",Override!$C$11:$C$40,"MXAU"))&gt;0,SUMIFS(Override!$E$11:$E$40,Override!$B$11:$B$40,$B184,Override!$D$11:$D$40,1)-SUMIFS(Override!$E$11:$E$40,Override!$B$11:$B$40,$B184,Override!$D$11:$D$40,1,Override!$C$11:$C$40,"MXAU"),Override!$C$219)/'AS51'!$B$3,"")))</f>
        <v/>
      </c>
      <c r="G184" s="77">
        <f>IF(G$13="","",IF($B184="","",IFERROR($C184*$D184*IF((Override!$C$4="ON")*(COUNTIFS(Override!$B$11:$B$40,$B184,Override!$D$11:$D$40,2,Override!$E$11:$E$40,"&gt;=0")-COUNTIFS(Override!$B$11:$B$40,$B184,Override!$D$11:$D$40,2,Override!$E$11:$E$40,"&gt;=0",Override!$C$11:$C$40,"MXAU"))&gt;0,SUMIFS(Override!$E$11:$E$40,Override!$B$11:$B$40,$B184,Override!$D$11:$D$40,2)-SUMIFS(Override!$E$11:$E$40,Override!$B$11:$B$40,$B184,Override!$D$11:$D$40,2,Override!$C$11:$C$40,"MXAU"),Override!$D$219)/'AS51'!$B$3,"")))</f>
        <v/>
      </c>
      <c r="H184" s="77">
        <f>IF(H$13="","",IF($B184="","",IFERROR($C184*$D184*IF((Override!$C$4="ON")*(COUNTIFS(Override!$B$11:$B$40,$B184,Override!$D$11:$D$40,3,Override!$E$11:$E$40,"&gt;=0")-COUNTIFS(Override!$B$11:$B$40,$B184,Override!$D$11:$D$40,3,Override!$E$11:$E$40,"&gt;=0",Override!$C$11:$C$40,"MXAU"))&gt;0,SUMIFS(Override!$E$11:$E$40,Override!$B$11:$B$40,$B184,Override!$D$11:$D$40,3)-SUMIFS(Override!$E$11:$E$40,Override!$B$11:$B$40,$B184,Override!$D$11:$D$40,3,Override!$C$11:$C$40,"MXAU"),Override!$E$219)/'AS51'!$B$3,"")))</f>
        <v/>
      </c>
      <c r="I184" s="77">
        <f>IF(I$13="","",IF($B184="","",IFERROR($C184*$D184*IF((Override!$C$4="ON")*(COUNTIFS(Override!$B$11:$B$40,$B184,Override!$D$11:$D$40,4,Override!$E$11:$E$40,"&gt;=0")-COUNTIFS(Override!$B$11:$B$40,$B184,Override!$D$11:$D$40,4,Override!$E$11:$E$40,"&gt;=0",Override!$C$11:$C$40,"MXAU"))&gt;0,SUMIFS(Override!$E$11:$E$40,Override!$B$11:$B$40,$B184,Override!$D$11:$D$40,4)-SUMIFS(Override!$E$11:$E$40,Override!$B$11:$B$40,$B184,Override!$D$11:$D$40,4,Override!$C$11:$C$40,"MXAU"),Override!$F$219)/'AS51'!$B$3,"")))</f>
        <v/>
      </c>
      <c r="J184" s="77">
        <f>IF(J$13="","",IF($B184="","",IFERROR($C184*$D184*IF((Override!$C$4="ON")*(COUNTIFS(Override!$B$11:$B$40,$B184,Override!$D$11:$D$40,5,Override!$E$11:$E$40,"&gt;=0")-COUNTIFS(Override!$B$11:$B$40,$B184,Override!$D$11:$D$40,5,Override!$E$11:$E$40,"&gt;=0",Override!$C$11:$C$40,"MXAU"))&gt;0,SUMIFS(Override!$E$11:$E$40,Override!$B$11:$B$40,$B184,Override!$D$11:$D$40,5)-SUMIFS(Override!$E$11:$E$40,Override!$B$11:$B$40,$B184,Override!$D$11:$D$40,5,Override!$C$11:$C$40,"MXAU"),Override!$G$219)/'AS51'!$B$3,"")))</f>
        <v/>
      </c>
      <c r="K184" s="77">
        <f>IF(K$13="","",IF($B184="","",IFERROR($C184*$D184*IF((Override!$C$4="ON")*(COUNTIFS(Override!$B$11:$B$40,$B184,Override!$D$11:$D$40,6,Override!$E$11:$E$40,"&gt;=0")-COUNTIFS(Override!$B$11:$B$40,$B184,Override!$D$11:$D$40,6,Override!$E$11:$E$40,"&gt;=0",Override!$C$11:$C$40,"MXAU"))&gt;0,SUMIFS(Override!$E$11:$E$40,Override!$B$11:$B$40,$B184,Override!$D$11:$D$40,6)-SUMIFS(Override!$E$11:$E$40,Override!$B$11:$B$40,$B184,Override!$D$11:$D$40,6,Override!$C$11:$C$40,"MXAU"),Override!$H$219)/'AS51'!$B$3,"")))</f>
        <v/>
      </c>
      <c r="L184" s="77">
        <f>IF(L$13="","",IF($B184="","",IFERROR($C184*$D184*IF((Override!$C$4="ON")*(COUNTIFS(Override!$B$11:$B$40,$B184,Override!$D$11:$D$40,7,Override!$E$11:$E$40,"&gt;=0")-COUNTIFS(Override!$B$11:$B$40,$B184,Override!$D$11:$D$40,7,Override!$E$11:$E$40,"&gt;=0",Override!$C$11:$C$40,"MXAU"))&gt;0,SUMIFS(Override!$E$11:$E$40,Override!$B$11:$B$40,$B184,Override!$D$11:$D$40,7)-SUMIFS(Override!$E$11:$E$40,Override!$B$11:$B$40,$B184,Override!$D$11:$D$40,7,Override!$C$11:$C$40,"MXAU"),Override!$I$219)/'AS51'!$B$3,"")))</f>
        <v/>
      </c>
      <c r="M184" s="77">
        <f>IF(M$13="","",IF($B184="","",IFERROR($C184*$D184*IF((Override!$C$4="ON")*(COUNTIFS(Override!$B$11:$B$40,$B184,Override!$D$11:$D$40,8,Override!$E$11:$E$40,"&gt;=0")-COUNTIFS(Override!$B$11:$B$40,$B184,Override!$D$11:$D$40,8,Override!$E$11:$E$40,"&gt;=0",Override!$C$11:$C$40,"MXAU"))&gt;0,SUMIFS(Override!$E$11:$E$40,Override!$B$11:$B$40,$B184,Override!$D$11:$D$40,8)-SUMIFS(Override!$E$11:$E$40,Override!$B$11:$B$40,$B184,Override!$D$11:$D$40,8,Override!$C$11:$C$40,"MXAU"),Override!$J$219)/'AS51'!$B$3,"")))</f>
        <v/>
      </c>
      <c r="N184" s="77">
        <f>IF(N$13="","",IF($B184="","",IFERROR($C184*$D184*IF((Override!$C$4="ON")*(COUNTIFS(Override!$B$11:$B$40,$B184,Override!$D$11:$D$40,9,Override!$E$11:$E$40,"&gt;=0")-COUNTIFS(Override!$B$11:$B$40,$B184,Override!$D$11:$D$40,9,Override!$E$11:$E$40,"&gt;=0",Override!$C$11:$C$40,"MXAU"))&gt;0,SUMIFS(Override!$E$11:$E$40,Override!$B$11:$B$40,$B184,Override!$D$11:$D$40,9)-SUMIFS(Override!$E$11:$E$40,Override!$B$11:$B$40,$B184,Override!$D$11:$D$40,9,Override!$C$11:$C$40,"MXAU"),Override!$K$219)/'AS51'!$B$3,"")))</f>
        <v/>
      </c>
      <c r="O184" s="77">
        <f>IF(O$13="","",IF($B184="","",IFERROR($C184*$D184*IF((Override!$C$4="ON")*(COUNTIFS(Override!$B$11:$B$40,$B184,Override!$D$11:$D$40,10,Override!$E$11:$E$40,"&gt;=0")-COUNTIFS(Override!$B$11:$B$40,$B184,Override!$D$11:$D$40,10,Override!$E$11:$E$40,"&gt;=0",Override!$C$11:$C$40,"MXAU"))&gt;0,SUMIFS(Override!$E$11:$E$40,Override!$B$11:$B$40,$B184,Override!$D$11:$D$40,10)-SUMIFS(Override!$E$11:$E$40,Override!$B$11:$B$40,$B184,Override!$D$11:$D$40,10,Override!$C$11:$C$40,"MXAU"),Override!$L$219)/'AS51'!$B$3,"")))</f>
        <v/>
      </c>
      <c r="P184" s="77">
        <f>IF(P$13="","",IF($B184="","",IFERROR($C184*$D184*IF((Override!$C$4="ON")*(COUNTIFS(Override!$B$11:$B$40,$B184,Override!$D$11:$D$40,11,Override!$E$11:$E$40,"&gt;=0")-COUNTIFS(Override!$B$11:$B$40,$B184,Override!$D$11:$D$40,11,Override!$E$11:$E$40,"&gt;=0",Override!$C$11:$C$40,"MXAU"))&gt;0,SUMIFS(Override!$E$11:$E$40,Override!$B$11:$B$40,$B184,Override!$D$11:$D$40,11)-SUMIFS(Override!$E$11:$E$40,Override!$B$11:$B$40,$B184,Override!$D$11:$D$40,11,Override!$C$11:$C$40,"MXAU"),Override!$M$219)/'AS51'!$B$3,"")))</f>
        <v/>
      </c>
      <c r="Q184" s="77">
        <f>IF(Q$13="","",IF($B184="","",IFERROR($C184*$D184*IF((Override!$C$4="ON")*(COUNTIFS(Override!$B$11:$B$40,$B184,Override!$D$11:$D$40,12,Override!$E$11:$E$40,"&gt;=0")-COUNTIFS(Override!$B$11:$B$40,$B184,Override!$D$11:$D$40,12,Override!$E$11:$E$40,"&gt;=0",Override!$C$11:$C$40,"MXAU"))&gt;0,SUMIFS(Override!$E$11:$E$40,Override!$B$11:$B$40,$B184,Override!$D$11:$D$40,12)-SUMIFS(Override!$E$11:$E$40,Override!$B$11:$B$40,$B184,Override!$D$11:$D$40,12,Override!$C$11:$C$40,"MXAU"),Override!$N$219)/'AS51'!$B$3,"")))</f>
        <v/>
      </c>
      <c r="R184" s="77">
        <f>IF(R$13="","",IF($B184="","",IFERROR($C184*$D184*IF((Override!$C$4="ON")*(COUNTIFS(Override!$B$11:$B$40,$B184,Override!$D$11:$D$40,13,Override!$E$11:$E$40,"&gt;=0")-COUNTIFS(Override!$B$11:$B$40,$B184,Override!$D$11:$D$40,13,Override!$E$11:$E$40,"&gt;=0",Override!$C$11:$C$40,"MXAU"))&gt;0,SUMIFS(Override!$E$11:$E$40,Override!$B$11:$B$40,$B184,Override!$D$11:$D$40,13)-SUMIFS(Override!$E$11:$E$40,Override!$B$11:$B$40,$B184,Override!$D$11:$D$40,13,Override!$C$11:$C$40,"MXAU"),Override!$O$219)/'AS51'!$B$3,"")))</f>
        <v/>
      </c>
      <c r="S184" s="77">
        <f>IF(S$13="","",IF($B184="","",IFERROR($C184*$D184*IF((Override!$C$4="ON")*(COUNTIFS(Override!$B$11:$B$40,$B184,Override!$D$11:$D$40,14,Override!$E$11:$E$40,"&gt;=0")-COUNTIFS(Override!$B$11:$B$40,$B184,Override!$D$11:$D$40,14,Override!$E$11:$E$40,"&gt;=0",Override!$C$11:$C$40,"MXAU"))&gt;0,SUMIFS(Override!$E$11:$E$40,Override!$B$11:$B$40,$B184,Override!$D$11:$D$40,14)-SUMIFS(Override!$E$11:$E$40,Override!$B$11:$B$40,$B184,Override!$D$11:$D$40,14,Override!$C$11:$C$40,"MXAU"),Override!$P$219)/'AS51'!$B$3,"")))</f>
        <v/>
      </c>
      <c r="T184" s="77">
        <f>IF(T$13="","",IF($B184="","",IFERROR($C184*$D184*IF((Override!$C$4="ON")*(COUNTIFS(Override!$B$11:$B$40,$B184,Override!$D$11:$D$40,15,Override!$E$11:$E$40,"&gt;=0")-COUNTIFS(Override!$B$11:$B$40,$B184,Override!$D$11:$D$40,15,Override!$E$11:$E$40,"&gt;=0",Override!$C$11:$C$40,"MXAU"))&gt;0,SUMIFS(Override!$E$11:$E$40,Override!$B$11:$B$40,$B184,Override!$D$11:$D$40,15)-SUMIFS(Override!$E$11:$E$40,Override!$B$11:$B$40,$B184,Override!$D$11:$D$40,15,Override!$C$11:$C$40,"MXAU"),Override!$Q$219)/'AS51'!$B$3,"")))</f>
        <v/>
      </c>
      <c r="U184" s="77">
        <f>IF(U$13="","",IF($B184="","",IFERROR($C184*$D184*IF((Override!$C$4="ON")*(COUNTIFS(Override!$B$11:$B$40,$B184,Override!$D$11:$D$40,16,Override!$E$11:$E$40,"&gt;=0")-COUNTIFS(Override!$B$11:$B$40,$B184,Override!$D$11:$D$40,16,Override!$E$11:$E$40,"&gt;=0",Override!$C$11:$C$40,"MXAU"))&gt;0,SUMIFS(Override!$E$11:$E$40,Override!$B$11:$B$40,$B184,Override!$D$11:$D$40,16)-SUMIFS(Override!$E$11:$E$40,Override!$B$11:$B$40,$B184,Override!$D$11:$D$40,16,Override!$C$11:$C$40,"MXAU"),Override!$R$219)/'AS51'!$B$3,"")))</f>
        <v/>
      </c>
      <c r="W184" s="77">
        <f>IF(W$13="","",IF($B184="","",IFERROR(F184*$E184/100,"")))</f>
        <v/>
      </c>
      <c r="X184" s="77">
        <f>IF(X$13="","",IF($B184="","",IFERROR(G184*$E184/100,"")))</f>
        <v/>
      </c>
      <c r="Y184" s="77">
        <f>IF(Y$13="","",IF($B184="","",IFERROR(H184*$E184/100,"")))</f>
        <v/>
      </c>
      <c r="Z184" s="77">
        <f>IF(Z$13="","",IF($B184="","",IFERROR(I184*$E184/100,"")))</f>
        <v/>
      </c>
      <c r="AA184" s="77">
        <f>IF(AA$13="","",IF($B184="","",IFERROR(J184*$E184/100,"")))</f>
        <v/>
      </c>
      <c r="AB184" s="77">
        <f>IF(AB$13="","",IF($B184="","",IFERROR(K184*$E184/100,"")))</f>
        <v/>
      </c>
      <c r="AC184" s="77">
        <f>IF(AC$13="","",IF($B184="","",IFERROR(L184*$E184/100,"")))</f>
        <v/>
      </c>
      <c r="AD184" s="77">
        <f>IF(AD$13="","",IF($B184="","",IFERROR(M184*$E184/100,"")))</f>
        <v/>
      </c>
      <c r="AE184" s="77">
        <f>IF(AE$13="","",IF($B184="","",IFERROR(N184*$E184/100,"")))</f>
        <v/>
      </c>
      <c r="AF184" s="77">
        <f>IF(AF$13="","",IF($B184="","",IFERROR(O184*$E184/100,"")))</f>
        <v/>
      </c>
      <c r="AG184" s="77">
        <f>IF(AG$13="","",IF($B184="","",IFERROR(P184*$E184/100,"")))</f>
        <v/>
      </c>
      <c r="AH184" s="77">
        <f>IF(AH$13="","",IF($B184="","",IFERROR(Q184*$E184/100,"")))</f>
        <v/>
      </c>
      <c r="AI184" s="77">
        <f>IF(AI$13="","",IF($B184="","",IFERROR(R184*$E184/100,"")))</f>
        <v/>
      </c>
      <c r="AJ184" s="77">
        <f>IF(AJ$13="","",IF($B184="","",IFERROR(S184*$E184/100,"")))</f>
        <v/>
      </c>
      <c r="AK184" s="77">
        <f>IF(AK$13="","",IF($B184="","",IFERROR(T184*$E184/100,"")))</f>
        <v/>
      </c>
      <c r="AL184" s="77">
        <f>IF(AL$13="","",IF($B184="","",IFERROR(U184*$E184/100,"")))</f>
        <v/>
      </c>
      <c r="AN184" s="77">
        <f>IF($B184="","",SUMIF($F$13:$U$13,"&lt;="&amp;Sector!$D$51,$F184:$U184))</f>
        <v/>
      </c>
      <c r="AO184" s="77">
        <f>IF($B184="","",SUMIF($W$13:$AL$13,"&lt;="&amp;Sector!$D$51,$W184:$AL184))</f>
        <v/>
      </c>
      <c r="AQ184" s="163">
        <f>IF(AQ$13="","",IF($B184="","",IFERROR($C184*$D184*SUMPRODUCT(('Dvd Calendar'!$E$1856:$CZ$1856&gt;AQ$12)*('Dvd Calendar'!$E$1856:$CZ$1856&lt;=AQ$13)*'Dvd Calendar'!$E$1859:$CZ$1859*(('Dvd Calendar'!$E$1861:$CZ$1861='Field Check'!$C$56)*('Field Check'!$C$56&lt;&gt;"")+('Dvd Calendar'!$E$1861:$CZ$1861='Field Check'!$C$57)*('Field Check'!$C$57&lt;&gt;"")))/'AS51'!$B$3,"")))</f>
        <v/>
      </c>
      <c r="AR184" s="163">
        <f>IF(AR$13="","",IF($B184="","",IFERROR($C184*$D184*SUMPRODUCT(('Dvd Calendar'!$E$1856:$CZ$1856&gt;AR$12)*('Dvd Calendar'!$E$1856:$CZ$1856&lt;=AR$13)*'Dvd Calendar'!$E$1859:$CZ$1859*(('Dvd Calendar'!$E$1861:$CZ$1861='Field Check'!$C$56)*('Field Check'!$C$56&lt;&gt;"")+('Dvd Calendar'!$E$1861:$CZ$1861='Field Check'!$C$57)*('Field Check'!$C$57&lt;&gt;"")))/'AS51'!$B$3,"")))</f>
        <v/>
      </c>
      <c r="AS184" s="163">
        <f>IF(AS$13="","",IF($B184="","",IFERROR($C184*$D184*SUMPRODUCT(('Dvd Calendar'!$E$1856:$CZ$1856&gt;AS$12)*('Dvd Calendar'!$E$1856:$CZ$1856&lt;=AS$13)*'Dvd Calendar'!$E$1859:$CZ$1859*(('Dvd Calendar'!$E$1861:$CZ$1861='Field Check'!$C$56)*('Field Check'!$C$56&lt;&gt;"")+('Dvd Calendar'!$E$1861:$CZ$1861='Field Check'!$C$57)*('Field Check'!$C$57&lt;&gt;"")))/'AS51'!$B$3,"")))</f>
        <v/>
      </c>
      <c r="AT184" s="163">
        <f>IF(AT$13="","",IF($B184="","",IFERROR($C184*$D184*SUMPRODUCT(('Dvd Calendar'!$E$1856:$CZ$1856&gt;AT$12)*('Dvd Calendar'!$E$1856:$CZ$1856&lt;=AT$13)*'Dvd Calendar'!$E$1859:$CZ$1859*(('Dvd Calendar'!$E$1861:$CZ$1861='Field Check'!$C$56)*('Field Check'!$C$56&lt;&gt;"")+('Dvd Calendar'!$E$1861:$CZ$1861='Field Check'!$C$57)*('Field Check'!$C$57&lt;&gt;"")))/'AS51'!$B$3,"")))</f>
        <v/>
      </c>
      <c r="AU184" s="163">
        <f>IF(AU$13="","",IF($B184="","",IFERROR($C184*$D184*SUMPRODUCT(('Dvd Calendar'!$E$1856:$CZ$1856&gt;AU$12)*('Dvd Calendar'!$E$1856:$CZ$1856&lt;=AU$13)*'Dvd Calendar'!$E$1859:$CZ$1859*(('Dvd Calendar'!$E$1861:$CZ$1861='Field Check'!$C$56)*('Field Check'!$C$56&lt;&gt;"")+('Dvd Calendar'!$E$1861:$CZ$1861='Field Check'!$C$57)*('Field Check'!$C$57&lt;&gt;"")))/'AS51'!$B$3,"")))</f>
        <v/>
      </c>
      <c r="AV184" s="163">
        <f>IF(AV$13="","",IF($B184="","",IFERROR($C184*$D184*SUMPRODUCT(('Dvd Calendar'!$E$1856:$CZ$1856&gt;AV$12)*('Dvd Calendar'!$E$1856:$CZ$1856&lt;=AV$13)*'Dvd Calendar'!$E$1859:$CZ$1859*(('Dvd Calendar'!$E$1861:$CZ$1861='Field Check'!$C$56)*('Field Check'!$C$56&lt;&gt;"")+('Dvd Calendar'!$E$1861:$CZ$1861='Field Check'!$C$57)*('Field Check'!$C$57&lt;&gt;"")))/'AS51'!$B$3,"")))</f>
        <v/>
      </c>
      <c r="AW184" s="163">
        <f>IF(AW$13="","",IF($B184="","",IFERROR($C184*$D184*SUMPRODUCT(('Dvd Calendar'!$E$1856:$CZ$1856&gt;AW$12)*('Dvd Calendar'!$E$1856:$CZ$1856&lt;=AW$13)*'Dvd Calendar'!$E$1859:$CZ$1859*(('Dvd Calendar'!$E$1861:$CZ$1861='Field Check'!$C$56)*('Field Check'!$C$56&lt;&gt;"")+('Dvd Calendar'!$E$1861:$CZ$1861='Field Check'!$C$57)*('Field Check'!$C$57&lt;&gt;"")))/'AS51'!$B$3,"")))</f>
        <v/>
      </c>
      <c r="AX184" s="163">
        <f>IF(AX$13="","",IF($B184="","",IFERROR($C184*$D184*SUMPRODUCT(('Dvd Calendar'!$E$1856:$CZ$1856&gt;AX$12)*('Dvd Calendar'!$E$1856:$CZ$1856&lt;=AX$13)*'Dvd Calendar'!$E$1859:$CZ$1859*(('Dvd Calendar'!$E$1861:$CZ$1861='Field Check'!$C$56)*('Field Check'!$C$56&lt;&gt;"")+('Dvd Calendar'!$E$1861:$CZ$1861='Field Check'!$C$57)*('Field Check'!$C$57&lt;&gt;"")))/'AS51'!$B$3,"")))</f>
        <v/>
      </c>
      <c r="AY184" s="163">
        <f>IF(AY$13="","",IF($B184="","",IFERROR($C184*$D184*SUMPRODUCT(('Dvd Calendar'!$E$1856:$CZ$1856&gt;AY$12)*('Dvd Calendar'!$E$1856:$CZ$1856&lt;=AY$13)*'Dvd Calendar'!$E$1859:$CZ$1859*(('Dvd Calendar'!$E$1861:$CZ$1861='Field Check'!$C$56)*('Field Check'!$C$56&lt;&gt;"")+('Dvd Calendar'!$E$1861:$CZ$1861='Field Check'!$C$57)*('Field Check'!$C$57&lt;&gt;"")))/'AS51'!$B$3,"")))</f>
        <v/>
      </c>
      <c r="AZ184" s="163">
        <f>IF(AZ$13="","",IF($B184="","",IFERROR($C184*$D184*SUMPRODUCT(('Dvd Calendar'!$E$1856:$CZ$1856&gt;AZ$12)*('Dvd Calendar'!$E$1856:$CZ$1856&lt;=AZ$13)*'Dvd Calendar'!$E$1859:$CZ$1859*(('Dvd Calendar'!$E$1861:$CZ$1861='Field Check'!$C$56)*('Field Check'!$C$56&lt;&gt;"")+('Dvd Calendar'!$E$1861:$CZ$1861='Field Check'!$C$57)*('Field Check'!$C$57&lt;&gt;"")))/'AS51'!$B$3,"")))</f>
        <v/>
      </c>
      <c r="BA184" s="163">
        <f>IF(BA$13="","",IF($B184="","",IFERROR($C184*$D184*SUMPRODUCT(('Dvd Calendar'!$E$1856:$CZ$1856&gt;BA$12)*('Dvd Calendar'!$E$1856:$CZ$1856&lt;=BA$13)*'Dvd Calendar'!$E$1859:$CZ$1859*(('Dvd Calendar'!$E$1861:$CZ$1861='Field Check'!$C$56)*('Field Check'!$C$56&lt;&gt;"")+('Dvd Calendar'!$E$1861:$CZ$1861='Field Check'!$C$57)*('Field Check'!$C$57&lt;&gt;"")))/'AS51'!$B$3,"")))</f>
        <v/>
      </c>
      <c r="BB184" s="163">
        <f>IF(BB$13="","",IF($B184="","",IFERROR($C184*$D184*SUMPRODUCT(('Dvd Calendar'!$E$1856:$CZ$1856&gt;BB$12)*('Dvd Calendar'!$E$1856:$CZ$1856&lt;=BB$13)*'Dvd Calendar'!$E$1859:$CZ$1859*(('Dvd Calendar'!$E$1861:$CZ$1861='Field Check'!$C$56)*('Field Check'!$C$56&lt;&gt;"")+('Dvd Calendar'!$E$1861:$CZ$1861='Field Check'!$C$57)*('Field Check'!$C$57&lt;&gt;"")))/'AS51'!$B$3,"")))</f>
        <v/>
      </c>
      <c r="BC184" s="163">
        <f>IF(BC$13="","",IF($B184="","",IFERROR($C184*$D184*SUMPRODUCT(('Dvd Calendar'!$E$1856:$CZ$1856&gt;BC$12)*('Dvd Calendar'!$E$1856:$CZ$1856&lt;=BC$13)*'Dvd Calendar'!$E$1859:$CZ$1859*(('Dvd Calendar'!$E$1861:$CZ$1861='Field Check'!$C$56)*('Field Check'!$C$56&lt;&gt;"")+('Dvd Calendar'!$E$1861:$CZ$1861='Field Check'!$C$57)*('Field Check'!$C$57&lt;&gt;"")))/'AS51'!$B$3,"")))</f>
        <v/>
      </c>
      <c r="BD184" s="163">
        <f>IF(BD$13="","",IF($B184="","",IFERROR($C184*$D184*SUMPRODUCT(('Dvd Calendar'!$E$1856:$CZ$1856&gt;BD$12)*('Dvd Calendar'!$E$1856:$CZ$1856&lt;=BD$13)*'Dvd Calendar'!$E$1859:$CZ$1859*(('Dvd Calendar'!$E$1861:$CZ$1861='Field Check'!$C$56)*('Field Check'!$C$56&lt;&gt;"")+('Dvd Calendar'!$E$1861:$CZ$1861='Field Check'!$C$57)*('Field Check'!$C$57&lt;&gt;"")))/'AS51'!$B$3,"")))</f>
        <v/>
      </c>
      <c r="BE184" s="163">
        <f>IF(BE$13="","",IF($B184="","",IFERROR($C184*$D184*SUMPRODUCT(('Dvd Calendar'!$E$1856:$CZ$1856&gt;BE$12)*('Dvd Calendar'!$E$1856:$CZ$1856&lt;=BE$13)*'Dvd Calendar'!$E$1859:$CZ$1859*(('Dvd Calendar'!$E$1861:$CZ$1861='Field Check'!$C$56)*('Field Check'!$C$56&lt;&gt;"")+('Dvd Calendar'!$E$1861:$CZ$1861='Field Check'!$C$57)*('Field Check'!$C$57&lt;&gt;"")))/'AS51'!$B$3,"")))</f>
        <v/>
      </c>
      <c r="BF184" s="163">
        <f>IF(BF$13="","",IF($B184="","",IFERROR($C184*$D184*SUMPRODUCT(('Dvd Calendar'!$E$1856:$CZ$1856&gt;BF$12)*('Dvd Calendar'!$E$1856:$CZ$1856&lt;=BF$13)*'Dvd Calendar'!$E$1859:$CZ$1859*(('Dvd Calendar'!$E$1861:$CZ$1861='Field Check'!$C$56)*('Field Check'!$C$56&lt;&gt;"")+('Dvd Calendar'!$E$1861:$CZ$1861='Field Check'!$C$57)*('Field Check'!$C$57&lt;&gt;"")))/'AS51'!$B$3,"")))</f>
        <v/>
      </c>
      <c r="BH184" s="163">
        <f>IF(BH$13="","",IF($B184="","",IFERROR(AQ184*$E184/100,"")))</f>
        <v/>
      </c>
      <c r="BI184" s="163">
        <f>IF(BI$13="","",IF($B184="","",IFERROR(AR184*$E184/100,"")))</f>
        <v/>
      </c>
      <c r="BJ184" s="163">
        <f>IF(BJ$13="","",IF($B184="","",IFERROR(AS184*$E184/100,"")))</f>
        <v/>
      </c>
      <c r="BK184" s="163">
        <f>IF(BK$13="","",IF($B184="","",IFERROR(AT184*$E184/100,"")))</f>
        <v/>
      </c>
      <c r="BL184" s="163">
        <f>IF(BL$13="","",IF($B184="","",IFERROR(AU184*$E184/100,"")))</f>
        <v/>
      </c>
      <c r="BM184" s="163">
        <f>IF(BM$13="","",IF($B184="","",IFERROR(AV184*$E184/100,"")))</f>
        <v/>
      </c>
      <c r="BN184" s="163">
        <f>IF(BN$13="","",IF($B184="","",IFERROR(AW184*$E184/100,"")))</f>
        <v/>
      </c>
      <c r="BO184" s="163">
        <f>IF(BO$13="","",IF($B184="","",IFERROR(AX184*$E184/100,"")))</f>
        <v/>
      </c>
      <c r="BP184" s="163">
        <f>IF(BP$13="","",IF($B184="","",IFERROR(AY184*$E184/100,"")))</f>
        <v/>
      </c>
      <c r="BQ184" s="163">
        <f>IF(BQ$13="","",IF($B184="","",IFERROR(AZ184*$E184/100,"")))</f>
        <v/>
      </c>
      <c r="BR184" s="163">
        <f>IF(BR$13="","",IF($B184="","",IFERROR(BA184*$E184/100,"")))</f>
        <v/>
      </c>
      <c r="BS184" s="163">
        <f>IF(BS$13="","",IF($B184="","",IFERROR(BB184*$E184/100,"")))</f>
        <v/>
      </c>
      <c r="BT184" s="163">
        <f>IF(BT$13="","",IF($B184="","",IFERROR(BC184*$E184/100,"")))</f>
        <v/>
      </c>
      <c r="BU184" s="163">
        <f>IF(BU$13="","",IF($B184="","",IFERROR(BD184*$E184/100,"")))</f>
        <v/>
      </c>
      <c r="BV184" s="163">
        <f>IF(BV$13="","",IF($B184="","",IFERROR(BE184*$E184/100,"")))</f>
        <v/>
      </c>
      <c r="BW184" s="163">
        <f>IF(BW$13="","",IF($B184="","",IFERROR(BF184*$E184/100,"")))</f>
        <v/>
      </c>
    </row>
    <row r="185">
      <c r="B185" s="126">
        <f>IF('AS51'!$C$175="","",'AS51'!$C$175)</f>
        <v/>
      </c>
      <c r="C185" s="74">
        <f>IF('AS51'!$B$175="","",'AS51'!$B$175)</f>
        <v/>
      </c>
      <c r="D185" s="75">
        <f>IFERROR('AS51'!$Q$175,1)</f>
        <v/>
      </c>
      <c r="E185" s="76">
        <f>IF($B185="","",IF(ISNUMBER('AS51'!$I$175),'AS51'!$I$175,'Index Summary'!$C$7))</f>
        <v/>
      </c>
      <c r="F185" s="77">
        <f>IF(F$13="","",IF($B185="","",IFERROR($C185*$D185*IF((Override!$C$4="ON")*(COUNTIFS(Override!$B$11:$B$40,$B185,Override!$D$11:$D$40,1,Override!$E$11:$E$40,"&gt;=0")-COUNTIFS(Override!$B$11:$B$40,$B185,Override!$D$11:$D$40,1,Override!$E$11:$E$40,"&gt;=0",Override!$C$11:$C$40,"MXAU"))&gt;0,SUMIFS(Override!$E$11:$E$40,Override!$B$11:$B$40,$B185,Override!$D$11:$D$40,1)-SUMIFS(Override!$E$11:$E$40,Override!$B$11:$B$40,$B185,Override!$D$11:$D$40,1,Override!$C$11:$C$40,"MXAU"),Override!$C$220)/'AS51'!$B$3,"")))</f>
        <v/>
      </c>
      <c r="G185" s="77">
        <f>IF(G$13="","",IF($B185="","",IFERROR($C185*$D185*IF((Override!$C$4="ON")*(COUNTIFS(Override!$B$11:$B$40,$B185,Override!$D$11:$D$40,2,Override!$E$11:$E$40,"&gt;=0")-COUNTIFS(Override!$B$11:$B$40,$B185,Override!$D$11:$D$40,2,Override!$E$11:$E$40,"&gt;=0",Override!$C$11:$C$40,"MXAU"))&gt;0,SUMIFS(Override!$E$11:$E$40,Override!$B$11:$B$40,$B185,Override!$D$11:$D$40,2)-SUMIFS(Override!$E$11:$E$40,Override!$B$11:$B$40,$B185,Override!$D$11:$D$40,2,Override!$C$11:$C$40,"MXAU"),Override!$D$220)/'AS51'!$B$3,"")))</f>
        <v/>
      </c>
      <c r="H185" s="77">
        <f>IF(H$13="","",IF($B185="","",IFERROR($C185*$D185*IF((Override!$C$4="ON")*(COUNTIFS(Override!$B$11:$B$40,$B185,Override!$D$11:$D$40,3,Override!$E$11:$E$40,"&gt;=0")-COUNTIFS(Override!$B$11:$B$40,$B185,Override!$D$11:$D$40,3,Override!$E$11:$E$40,"&gt;=0",Override!$C$11:$C$40,"MXAU"))&gt;0,SUMIFS(Override!$E$11:$E$40,Override!$B$11:$B$40,$B185,Override!$D$11:$D$40,3)-SUMIFS(Override!$E$11:$E$40,Override!$B$11:$B$40,$B185,Override!$D$11:$D$40,3,Override!$C$11:$C$40,"MXAU"),Override!$E$220)/'AS51'!$B$3,"")))</f>
        <v/>
      </c>
      <c r="I185" s="77">
        <f>IF(I$13="","",IF($B185="","",IFERROR($C185*$D185*IF((Override!$C$4="ON")*(COUNTIFS(Override!$B$11:$B$40,$B185,Override!$D$11:$D$40,4,Override!$E$11:$E$40,"&gt;=0")-COUNTIFS(Override!$B$11:$B$40,$B185,Override!$D$11:$D$40,4,Override!$E$11:$E$40,"&gt;=0",Override!$C$11:$C$40,"MXAU"))&gt;0,SUMIFS(Override!$E$11:$E$40,Override!$B$11:$B$40,$B185,Override!$D$11:$D$40,4)-SUMIFS(Override!$E$11:$E$40,Override!$B$11:$B$40,$B185,Override!$D$11:$D$40,4,Override!$C$11:$C$40,"MXAU"),Override!$F$220)/'AS51'!$B$3,"")))</f>
        <v/>
      </c>
      <c r="J185" s="77">
        <f>IF(J$13="","",IF($B185="","",IFERROR($C185*$D185*IF((Override!$C$4="ON")*(COUNTIFS(Override!$B$11:$B$40,$B185,Override!$D$11:$D$40,5,Override!$E$11:$E$40,"&gt;=0")-COUNTIFS(Override!$B$11:$B$40,$B185,Override!$D$11:$D$40,5,Override!$E$11:$E$40,"&gt;=0",Override!$C$11:$C$40,"MXAU"))&gt;0,SUMIFS(Override!$E$11:$E$40,Override!$B$11:$B$40,$B185,Override!$D$11:$D$40,5)-SUMIFS(Override!$E$11:$E$40,Override!$B$11:$B$40,$B185,Override!$D$11:$D$40,5,Override!$C$11:$C$40,"MXAU"),Override!$G$220)/'AS51'!$B$3,"")))</f>
        <v/>
      </c>
      <c r="K185" s="77">
        <f>IF(K$13="","",IF($B185="","",IFERROR($C185*$D185*IF((Override!$C$4="ON")*(COUNTIFS(Override!$B$11:$B$40,$B185,Override!$D$11:$D$40,6,Override!$E$11:$E$40,"&gt;=0")-COUNTIFS(Override!$B$11:$B$40,$B185,Override!$D$11:$D$40,6,Override!$E$11:$E$40,"&gt;=0",Override!$C$11:$C$40,"MXAU"))&gt;0,SUMIFS(Override!$E$11:$E$40,Override!$B$11:$B$40,$B185,Override!$D$11:$D$40,6)-SUMIFS(Override!$E$11:$E$40,Override!$B$11:$B$40,$B185,Override!$D$11:$D$40,6,Override!$C$11:$C$40,"MXAU"),Override!$H$220)/'AS51'!$B$3,"")))</f>
        <v/>
      </c>
      <c r="L185" s="77">
        <f>IF(L$13="","",IF($B185="","",IFERROR($C185*$D185*IF((Override!$C$4="ON")*(COUNTIFS(Override!$B$11:$B$40,$B185,Override!$D$11:$D$40,7,Override!$E$11:$E$40,"&gt;=0")-COUNTIFS(Override!$B$11:$B$40,$B185,Override!$D$11:$D$40,7,Override!$E$11:$E$40,"&gt;=0",Override!$C$11:$C$40,"MXAU"))&gt;0,SUMIFS(Override!$E$11:$E$40,Override!$B$11:$B$40,$B185,Override!$D$11:$D$40,7)-SUMIFS(Override!$E$11:$E$40,Override!$B$11:$B$40,$B185,Override!$D$11:$D$40,7,Override!$C$11:$C$40,"MXAU"),Override!$I$220)/'AS51'!$B$3,"")))</f>
        <v/>
      </c>
      <c r="M185" s="77">
        <f>IF(M$13="","",IF($B185="","",IFERROR($C185*$D185*IF((Override!$C$4="ON")*(COUNTIFS(Override!$B$11:$B$40,$B185,Override!$D$11:$D$40,8,Override!$E$11:$E$40,"&gt;=0")-COUNTIFS(Override!$B$11:$B$40,$B185,Override!$D$11:$D$40,8,Override!$E$11:$E$40,"&gt;=0",Override!$C$11:$C$40,"MXAU"))&gt;0,SUMIFS(Override!$E$11:$E$40,Override!$B$11:$B$40,$B185,Override!$D$11:$D$40,8)-SUMIFS(Override!$E$11:$E$40,Override!$B$11:$B$40,$B185,Override!$D$11:$D$40,8,Override!$C$11:$C$40,"MXAU"),Override!$J$220)/'AS51'!$B$3,"")))</f>
        <v/>
      </c>
      <c r="N185" s="77">
        <f>IF(N$13="","",IF($B185="","",IFERROR($C185*$D185*IF((Override!$C$4="ON")*(COUNTIFS(Override!$B$11:$B$40,$B185,Override!$D$11:$D$40,9,Override!$E$11:$E$40,"&gt;=0")-COUNTIFS(Override!$B$11:$B$40,$B185,Override!$D$11:$D$40,9,Override!$E$11:$E$40,"&gt;=0",Override!$C$11:$C$40,"MXAU"))&gt;0,SUMIFS(Override!$E$11:$E$40,Override!$B$11:$B$40,$B185,Override!$D$11:$D$40,9)-SUMIFS(Override!$E$11:$E$40,Override!$B$11:$B$40,$B185,Override!$D$11:$D$40,9,Override!$C$11:$C$40,"MXAU"),Override!$K$220)/'AS51'!$B$3,"")))</f>
        <v/>
      </c>
      <c r="O185" s="77">
        <f>IF(O$13="","",IF($B185="","",IFERROR($C185*$D185*IF((Override!$C$4="ON")*(COUNTIFS(Override!$B$11:$B$40,$B185,Override!$D$11:$D$40,10,Override!$E$11:$E$40,"&gt;=0")-COUNTIFS(Override!$B$11:$B$40,$B185,Override!$D$11:$D$40,10,Override!$E$11:$E$40,"&gt;=0",Override!$C$11:$C$40,"MXAU"))&gt;0,SUMIFS(Override!$E$11:$E$40,Override!$B$11:$B$40,$B185,Override!$D$11:$D$40,10)-SUMIFS(Override!$E$11:$E$40,Override!$B$11:$B$40,$B185,Override!$D$11:$D$40,10,Override!$C$11:$C$40,"MXAU"),Override!$L$220)/'AS51'!$B$3,"")))</f>
        <v/>
      </c>
      <c r="P185" s="77">
        <f>IF(P$13="","",IF($B185="","",IFERROR($C185*$D185*IF((Override!$C$4="ON")*(COUNTIFS(Override!$B$11:$B$40,$B185,Override!$D$11:$D$40,11,Override!$E$11:$E$40,"&gt;=0")-COUNTIFS(Override!$B$11:$B$40,$B185,Override!$D$11:$D$40,11,Override!$E$11:$E$40,"&gt;=0",Override!$C$11:$C$40,"MXAU"))&gt;0,SUMIFS(Override!$E$11:$E$40,Override!$B$11:$B$40,$B185,Override!$D$11:$D$40,11)-SUMIFS(Override!$E$11:$E$40,Override!$B$11:$B$40,$B185,Override!$D$11:$D$40,11,Override!$C$11:$C$40,"MXAU"),Override!$M$220)/'AS51'!$B$3,"")))</f>
        <v/>
      </c>
      <c r="Q185" s="77">
        <f>IF(Q$13="","",IF($B185="","",IFERROR($C185*$D185*IF((Override!$C$4="ON")*(COUNTIFS(Override!$B$11:$B$40,$B185,Override!$D$11:$D$40,12,Override!$E$11:$E$40,"&gt;=0")-COUNTIFS(Override!$B$11:$B$40,$B185,Override!$D$11:$D$40,12,Override!$E$11:$E$40,"&gt;=0",Override!$C$11:$C$40,"MXAU"))&gt;0,SUMIFS(Override!$E$11:$E$40,Override!$B$11:$B$40,$B185,Override!$D$11:$D$40,12)-SUMIFS(Override!$E$11:$E$40,Override!$B$11:$B$40,$B185,Override!$D$11:$D$40,12,Override!$C$11:$C$40,"MXAU"),Override!$N$220)/'AS51'!$B$3,"")))</f>
        <v/>
      </c>
      <c r="R185" s="77">
        <f>IF(R$13="","",IF($B185="","",IFERROR($C185*$D185*IF((Override!$C$4="ON")*(COUNTIFS(Override!$B$11:$B$40,$B185,Override!$D$11:$D$40,13,Override!$E$11:$E$40,"&gt;=0")-COUNTIFS(Override!$B$11:$B$40,$B185,Override!$D$11:$D$40,13,Override!$E$11:$E$40,"&gt;=0",Override!$C$11:$C$40,"MXAU"))&gt;0,SUMIFS(Override!$E$11:$E$40,Override!$B$11:$B$40,$B185,Override!$D$11:$D$40,13)-SUMIFS(Override!$E$11:$E$40,Override!$B$11:$B$40,$B185,Override!$D$11:$D$40,13,Override!$C$11:$C$40,"MXAU"),Override!$O$220)/'AS51'!$B$3,"")))</f>
        <v/>
      </c>
      <c r="S185" s="77">
        <f>IF(S$13="","",IF($B185="","",IFERROR($C185*$D185*IF((Override!$C$4="ON")*(COUNTIFS(Override!$B$11:$B$40,$B185,Override!$D$11:$D$40,14,Override!$E$11:$E$40,"&gt;=0")-COUNTIFS(Override!$B$11:$B$40,$B185,Override!$D$11:$D$40,14,Override!$E$11:$E$40,"&gt;=0",Override!$C$11:$C$40,"MXAU"))&gt;0,SUMIFS(Override!$E$11:$E$40,Override!$B$11:$B$40,$B185,Override!$D$11:$D$40,14)-SUMIFS(Override!$E$11:$E$40,Override!$B$11:$B$40,$B185,Override!$D$11:$D$40,14,Override!$C$11:$C$40,"MXAU"),Override!$P$220)/'AS51'!$B$3,"")))</f>
        <v/>
      </c>
      <c r="T185" s="77">
        <f>IF(T$13="","",IF($B185="","",IFERROR($C185*$D185*IF((Override!$C$4="ON")*(COUNTIFS(Override!$B$11:$B$40,$B185,Override!$D$11:$D$40,15,Override!$E$11:$E$40,"&gt;=0")-COUNTIFS(Override!$B$11:$B$40,$B185,Override!$D$11:$D$40,15,Override!$E$11:$E$40,"&gt;=0",Override!$C$11:$C$40,"MXAU"))&gt;0,SUMIFS(Override!$E$11:$E$40,Override!$B$11:$B$40,$B185,Override!$D$11:$D$40,15)-SUMIFS(Override!$E$11:$E$40,Override!$B$11:$B$40,$B185,Override!$D$11:$D$40,15,Override!$C$11:$C$40,"MXAU"),Override!$Q$220)/'AS51'!$B$3,"")))</f>
        <v/>
      </c>
      <c r="U185" s="77">
        <f>IF(U$13="","",IF($B185="","",IFERROR($C185*$D185*IF((Override!$C$4="ON")*(COUNTIFS(Override!$B$11:$B$40,$B185,Override!$D$11:$D$40,16,Override!$E$11:$E$40,"&gt;=0")-COUNTIFS(Override!$B$11:$B$40,$B185,Override!$D$11:$D$40,16,Override!$E$11:$E$40,"&gt;=0",Override!$C$11:$C$40,"MXAU"))&gt;0,SUMIFS(Override!$E$11:$E$40,Override!$B$11:$B$40,$B185,Override!$D$11:$D$40,16)-SUMIFS(Override!$E$11:$E$40,Override!$B$11:$B$40,$B185,Override!$D$11:$D$40,16,Override!$C$11:$C$40,"MXAU"),Override!$R$220)/'AS51'!$B$3,"")))</f>
        <v/>
      </c>
      <c r="W185" s="77">
        <f>IF(W$13="","",IF($B185="","",IFERROR(F185*$E185/100,"")))</f>
        <v/>
      </c>
      <c r="X185" s="77">
        <f>IF(X$13="","",IF($B185="","",IFERROR(G185*$E185/100,"")))</f>
        <v/>
      </c>
      <c r="Y185" s="77">
        <f>IF(Y$13="","",IF($B185="","",IFERROR(H185*$E185/100,"")))</f>
        <v/>
      </c>
      <c r="Z185" s="77">
        <f>IF(Z$13="","",IF($B185="","",IFERROR(I185*$E185/100,"")))</f>
        <v/>
      </c>
      <c r="AA185" s="77">
        <f>IF(AA$13="","",IF($B185="","",IFERROR(J185*$E185/100,"")))</f>
        <v/>
      </c>
      <c r="AB185" s="77">
        <f>IF(AB$13="","",IF($B185="","",IFERROR(K185*$E185/100,"")))</f>
        <v/>
      </c>
      <c r="AC185" s="77">
        <f>IF(AC$13="","",IF($B185="","",IFERROR(L185*$E185/100,"")))</f>
        <v/>
      </c>
      <c r="AD185" s="77">
        <f>IF(AD$13="","",IF($B185="","",IFERROR(M185*$E185/100,"")))</f>
        <v/>
      </c>
      <c r="AE185" s="77">
        <f>IF(AE$13="","",IF($B185="","",IFERROR(N185*$E185/100,"")))</f>
        <v/>
      </c>
      <c r="AF185" s="77">
        <f>IF(AF$13="","",IF($B185="","",IFERROR(O185*$E185/100,"")))</f>
        <v/>
      </c>
      <c r="AG185" s="77">
        <f>IF(AG$13="","",IF($B185="","",IFERROR(P185*$E185/100,"")))</f>
        <v/>
      </c>
      <c r="AH185" s="77">
        <f>IF(AH$13="","",IF($B185="","",IFERROR(Q185*$E185/100,"")))</f>
        <v/>
      </c>
      <c r="AI185" s="77">
        <f>IF(AI$13="","",IF($B185="","",IFERROR(R185*$E185/100,"")))</f>
        <v/>
      </c>
      <c r="AJ185" s="77">
        <f>IF(AJ$13="","",IF($B185="","",IFERROR(S185*$E185/100,"")))</f>
        <v/>
      </c>
      <c r="AK185" s="77">
        <f>IF(AK$13="","",IF($B185="","",IFERROR(T185*$E185/100,"")))</f>
        <v/>
      </c>
      <c r="AL185" s="77">
        <f>IF(AL$13="","",IF($B185="","",IFERROR(U185*$E185/100,"")))</f>
        <v/>
      </c>
      <c r="AN185" s="77">
        <f>IF($B185="","",SUMIF($F$13:$U$13,"&lt;="&amp;Sector!$D$51,$F185:$U185))</f>
        <v/>
      </c>
      <c r="AO185" s="77">
        <f>IF($B185="","",SUMIF($W$13:$AL$13,"&lt;="&amp;Sector!$D$51,$W185:$AL185))</f>
        <v/>
      </c>
      <c r="AQ185" s="163">
        <f>IF(AQ$13="","",IF($B185="","",IFERROR($C185*$D185*SUMPRODUCT(('Dvd Calendar'!$E$1867:$CZ$1867&gt;AQ$12)*('Dvd Calendar'!$E$1867:$CZ$1867&lt;=AQ$13)*'Dvd Calendar'!$E$1870:$CZ$1870*(('Dvd Calendar'!$E$1872:$CZ$1872='Field Check'!$C$56)*('Field Check'!$C$56&lt;&gt;"")+('Dvd Calendar'!$E$1872:$CZ$1872='Field Check'!$C$57)*('Field Check'!$C$57&lt;&gt;"")))/'AS51'!$B$3,"")))</f>
        <v/>
      </c>
      <c r="AR185" s="163">
        <f>IF(AR$13="","",IF($B185="","",IFERROR($C185*$D185*SUMPRODUCT(('Dvd Calendar'!$E$1867:$CZ$1867&gt;AR$12)*('Dvd Calendar'!$E$1867:$CZ$1867&lt;=AR$13)*'Dvd Calendar'!$E$1870:$CZ$1870*(('Dvd Calendar'!$E$1872:$CZ$1872='Field Check'!$C$56)*('Field Check'!$C$56&lt;&gt;"")+('Dvd Calendar'!$E$1872:$CZ$1872='Field Check'!$C$57)*('Field Check'!$C$57&lt;&gt;"")))/'AS51'!$B$3,"")))</f>
        <v/>
      </c>
      <c r="AS185" s="163">
        <f>IF(AS$13="","",IF($B185="","",IFERROR($C185*$D185*SUMPRODUCT(('Dvd Calendar'!$E$1867:$CZ$1867&gt;AS$12)*('Dvd Calendar'!$E$1867:$CZ$1867&lt;=AS$13)*'Dvd Calendar'!$E$1870:$CZ$1870*(('Dvd Calendar'!$E$1872:$CZ$1872='Field Check'!$C$56)*('Field Check'!$C$56&lt;&gt;"")+('Dvd Calendar'!$E$1872:$CZ$1872='Field Check'!$C$57)*('Field Check'!$C$57&lt;&gt;"")))/'AS51'!$B$3,"")))</f>
        <v/>
      </c>
      <c r="AT185" s="163">
        <f>IF(AT$13="","",IF($B185="","",IFERROR($C185*$D185*SUMPRODUCT(('Dvd Calendar'!$E$1867:$CZ$1867&gt;AT$12)*('Dvd Calendar'!$E$1867:$CZ$1867&lt;=AT$13)*'Dvd Calendar'!$E$1870:$CZ$1870*(('Dvd Calendar'!$E$1872:$CZ$1872='Field Check'!$C$56)*('Field Check'!$C$56&lt;&gt;"")+('Dvd Calendar'!$E$1872:$CZ$1872='Field Check'!$C$57)*('Field Check'!$C$57&lt;&gt;"")))/'AS51'!$B$3,"")))</f>
        <v/>
      </c>
      <c r="AU185" s="163">
        <f>IF(AU$13="","",IF($B185="","",IFERROR($C185*$D185*SUMPRODUCT(('Dvd Calendar'!$E$1867:$CZ$1867&gt;AU$12)*('Dvd Calendar'!$E$1867:$CZ$1867&lt;=AU$13)*'Dvd Calendar'!$E$1870:$CZ$1870*(('Dvd Calendar'!$E$1872:$CZ$1872='Field Check'!$C$56)*('Field Check'!$C$56&lt;&gt;"")+('Dvd Calendar'!$E$1872:$CZ$1872='Field Check'!$C$57)*('Field Check'!$C$57&lt;&gt;"")))/'AS51'!$B$3,"")))</f>
        <v/>
      </c>
      <c r="AV185" s="163">
        <f>IF(AV$13="","",IF($B185="","",IFERROR($C185*$D185*SUMPRODUCT(('Dvd Calendar'!$E$1867:$CZ$1867&gt;AV$12)*('Dvd Calendar'!$E$1867:$CZ$1867&lt;=AV$13)*'Dvd Calendar'!$E$1870:$CZ$1870*(('Dvd Calendar'!$E$1872:$CZ$1872='Field Check'!$C$56)*('Field Check'!$C$56&lt;&gt;"")+('Dvd Calendar'!$E$1872:$CZ$1872='Field Check'!$C$57)*('Field Check'!$C$57&lt;&gt;"")))/'AS51'!$B$3,"")))</f>
        <v/>
      </c>
      <c r="AW185" s="163">
        <f>IF(AW$13="","",IF($B185="","",IFERROR($C185*$D185*SUMPRODUCT(('Dvd Calendar'!$E$1867:$CZ$1867&gt;AW$12)*('Dvd Calendar'!$E$1867:$CZ$1867&lt;=AW$13)*'Dvd Calendar'!$E$1870:$CZ$1870*(('Dvd Calendar'!$E$1872:$CZ$1872='Field Check'!$C$56)*('Field Check'!$C$56&lt;&gt;"")+('Dvd Calendar'!$E$1872:$CZ$1872='Field Check'!$C$57)*('Field Check'!$C$57&lt;&gt;"")))/'AS51'!$B$3,"")))</f>
        <v/>
      </c>
      <c r="AX185" s="163">
        <f>IF(AX$13="","",IF($B185="","",IFERROR($C185*$D185*SUMPRODUCT(('Dvd Calendar'!$E$1867:$CZ$1867&gt;AX$12)*('Dvd Calendar'!$E$1867:$CZ$1867&lt;=AX$13)*'Dvd Calendar'!$E$1870:$CZ$1870*(('Dvd Calendar'!$E$1872:$CZ$1872='Field Check'!$C$56)*('Field Check'!$C$56&lt;&gt;"")+('Dvd Calendar'!$E$1872:$CZ$1872='Field Check'!$C$57)*('Field Check'!$C$57&lt;&gt;"")))/'AS51'!$B$3,"")))</f>
        <v/>
      </c>
      <c r="AY185" s="163">
        <f>IF(AY$13="","",IF($B185="","",IFERROR($C185*$D185*SUMPRODUCT(('Dvd Calendar'!$E$1867:$CZ$1867&gt;AY$12)*('Dvd Calendar'!$E$1867:$CZ$1867&lt;=AY$13)*'Dvd Calendar'!$E$1870:$CZ$1870*(('Dvd Calendar'!$E$1872:$CZ$1872='Field Check'!$C$56)*('Field Check'!$C$56&lt;&gt;"")+('Dvd Calendar'!$E$1872:$CZ$1872='Field Check'!$C$57)*('Field Check'!$C$57&lt;&gt;"")))/'AS51'!$B$3,"")))</f>
        <v/>
      </c>
      <c r="AZ185" s="163">
        <f>IF(AZ$13="","",IF($B185="","",IFERROR($C185*$D185*SUMPRODUCT(('Dvd Calendar'!$E$1867:$CZ$1867&gt;AZ$12)*('Dvd Calendar'!$E$1867:$CZ$1867&lt;=AZ$13)*'Dvd Calendar'!$E$1870:$CZ$1870*(('Dvd Calendar'!$E$1872:$CZ$1872='Field Check'!$C$56)*('Field Check'!$C$56&lt;&gt;"")+('Dvd Calendar'!$E$1872:$CZ$1872='Field Check'!$C$57)*('Field Check'!$C$57&lt;&gt;"")))/'AS51'!$B$3,"")))</f>
        <v/>
      </c>
      <c r="BA185" s="163">
        <f>IF(BA$13="","",IF($B185="","",IFERROR($C185*$D185*SUMPRODUCT(('Dvd Calendar'!$E$1867:$CZ$1867&gt;BA$12)*('Dvd Calendar'!$E$1867:$CZ$1867&lt;=BA$13)*'Dvd Calendar'!$E$1870:$CZ$1870*(('Dvd Calendar'!$E$1872:$CZ$1872='Field Check'!$C$56)*('Field Check'!$C$56&lt;&gt;"")+('Dvd Calendar'!$E$1872:$CZ$1872='Field Check'!$C$57)*('Field Check'!$C$57&lt;&gt;"")))/'AS51'!$B$3,"")))</f>
        <v/>
      </c>
      <c r="BB185" s="163">
        <f>IF(BB$13="","",IF($B185="","",IFERROR($C185*$D185*SUMPRODUCT(('Dvd Calendar'!$E$1867:$CZ$1867&gt;BB$12)*('Dvd Calendar'!$E$1867:$CZ$1867&lt;=BB$13)*'Dvd Calendar'!$E$1870:$CZ$1870*(('Dvd Calendar'!$E$1872:$CZ$1872='Field Check'!$C$56)*('Field Check'!$C$56&lt;&gt;"")+('Dvd Calendar'!$E$1872:$CZ$1872='Field Check'!$C$57)*('Field Check'!$C$57&lt;&gt;"")))/'AS51'!$B$3,"")))</f>
        <v/>
      </c>
      <c r="BC185" s="163">
        <f>IF(BC$13="","",IF($B185="","",IFERROR($C185*$D185*SUMPRODUCT(('Dvd Calendar'!$E$1867:$CZ$1867&gt;BC$12)*('Dvd Calendar'!$E$1867:$CZ$1867&lt;=BC$13)*'Dvd Calendar'!$E$1870:$CZ$1870*(('Dvd Calendar'!$E$1872:$CZ$1872='Field Check'!$C$56)*('Field Check'!$C$56&lt;&gt;"")+('Dvd Calendar'!$E$1872:$CZ$1872='Field Check'!$C$57)*('Field Check'!$C$57&lt;&gt;"")))/'AS51'!$B$3,"")))</f>
        <v/>
      </c>
      <c r="BD185" s="163">
        <f>IF(BD$13="","",IF($B185="","",IFERROR($C185*$D185*SUMPRODUCT(('Dvd Calendar'!$E$1867:$CZ$1867&gt;BD$12)*('Dvd Calendar'!$E$1867:$CZ$1867&lt;=BD$13)*'Dvd Calendar'!$E$1870:$CZ$1870*(('Dvd Calendar'!$E$1872:$CZ$1872='Field Check'!$C$56)*('Field Check'!$C$56&lt;&gt;"")+('Dvd Calendar'!$E$1872:$CZ$1872='Field Check'!$C$57)*('Field Check'!$C$57&lt;&gt;"")))/'AS51'!$B$3,"")))</f>
        <v/>
      </c>
      <c r="BE185" s="163">
        <f>IF(BE$13="","",IF($B185="","",IFERROR($C185*$D185*SUMPRODUCT(('Dvd Calendar'!$E$1867:$CZ$1867&gt;BE$12)*('Dvd Calendar'!$E$1867:$CZ$1867&lt;=BE$13)*'Dvd Calendar'!$E$1870:$CZ$1870*(('Dvd Calendar'!$E$1872:$CZ$1872='Field Check'!$C$56)*('Field Check'!$C$56&lt;&gt;"")+('Dvd Calendar'!$E$1872:$CZ$1872='Field Check'!$C$57)*('Field Check'!$C$57&lt;&gt;"")))/'AS51'!$B$3,"")))</f>
        <v/>
      </c>
      <c r="BF185" s="163">
        <f>IF(BF$13="","",IF($B185="","",IFERROR($C185*$D185*SUMPRODUCT(('Dvd Calendar'!$E$1867:$CZ$1867&gt;BF$12)*('Dvd Calendar'!$E$1867:$CZ$1867&lt;=BF$13)*'Dvd Calendar'!$E$1870:$CZ$1870*(('Dvd Calendar'!$E$1872:$CZ$1872='Field Check'!$C$56)*('Field Check'!$C$56&lt;&gt;"")+('Dvd Calendar'!$E$1872:$CZ$1872='Field Check'!$C$57)*('Field Check'!$C$57&lt;&gt;"")))/'AS51'!$B$3,"")))</f>
        <v/>
      </c>
      <c r="BH185" s="163">
        <f>IF(BH$13="","",IF($B185="","",IFERROR(AQ185*$E185/100,"")))</f>
        <v/>
      </c>
      <c r="BI185" s="163">
        <f>IF(BI$13="","",IF($B185="","",IFERROR(AR185*$E185/100,"")))</f>
        <v/>
      </c>
      <c r="BJ185" s="163">
        <f>IF(BJ$13="","",IF($B185="","",IFERROR(AS185*$E185/100,"")))</f>
        <v/>
      </c>
      <c r="BK185" s="163">
        <f>IF(BK$13="","",IF($B185="","",IFERROR(AT185*$E185/100,"")))</f>
        <v/>
      </c>
      <c r="BL185" s="163">
        <f>IF(BL$13="","",IF($B185="","",IFERROR(AU185*$E185/100,"")))</f>
        <v/>
      </c>
      <c r="BM185" s="163">
        <f>IF(BM$13="","",IF($B185="","",IFERROR(AV185*$E185/100,"")))</f>
        <v/>
      </c>
      <c r="BN185" s="163">
        <f>IF(BN$13="","",IF($B185="","",IFERROR(AW185*$E185/100,"")))</f>
        <v/>
      </c>
      <c r="BO185" s="163">
        <f>IF(BO$13="","",IF($B185="","",IFERROR(AX185*$E185/100,"")))</f>
        <v/>
      </c>
      <c r="BP185" s="163">
        <f>IF(BP$13="","",IF($B185="","",IFERROR(AY185*$E185/100,"")))</f>
        <v/>
      </c>
      <c r="BQ185" s="163">
        <f>IF(BQ$13="","",IF($B185="","",IFERROR(AZ185*$E185/100,"")))</f>
        <v/>
      </c>
      <c r="BR185" s="163">
        <f>IF(BR$13="","",IF($B185="","",IFERROR(BA185*$E185/100,"")))</f>
        <v/>
      </c>
      <c r="BS185" s="163">
        <f>IF(BS$13="","",IF($B185="","",IFERROR(BB185*$E185/100,"")))</f>
        <v/>
      </c>
      <c r="BT185" s="163">
        <f>IF(BT$13="","",IF($B185="","",IFERROR(BC185*$E185/100,"")))</f>
        <v/>
      </c>
      <c r="BU185" s="163">
        <f>IF(BU$13="","",IF($B185="","",IFERROR(BD185*$E185/100,"")))</f>
        <v/>
      </c>
      <c r="BV185" s="163">
        <f>IF(BV$13="","",IF($B185="","",IFERROR(BE185*$E185/100,"")))</f>
        <v/>
      </c>
      <c r="BW185" s="163">
        <f>IF(BW$13="","",IF($B185="","",IFERROR(BF185*$E185/100,"")))</f>
        <v/>
      </c>
    </row>
    <row r="186">
      <c r="B186" s="126">
        <f>IF('AS51'!$C$176="","",'AS51'!$C$176)</f>
        <v/>
      </c>
      <c r="C186" s="74">
        <f>IF('AS51'!$B$176="","",'AS51'!$B$176)</f>
        <v/>
      </c>
      <c r="D186" s="75">
        <f>IFERROR('AS51'!$Q$176,1)</f>
        <v/>
      </c>
      <c r="E186" s="76">
        <f>IF($B186="","",IF(ISNUMBER('AS51'!$I$176),'AS51'!$I$176,'Index Summary'!$C$7))</f>
        <v/>
      </c>
      <c r="F186" s="77">
        <f>IF(F$13="","",IF($B186="","",IFERROR($C186*$D186*IF((Override!$C$4="ON")*(COUNTIFS(Override!$B$11:$B$40,$B186,Override!$D$11:$D$40,1,Override!$E$11:$E$40,"&gt;=0")-COUNTIFS(Override!$B$11:$B$40,$B186,Override!$D$11:$D$40,1,Override!$E$11:$E$40,"&gt;=0",Override!$C$11:$C$40,"MXAU"))&gt;0,SUMIFS(Override!$E$11:$E$40,Override!$B$11:$B$40,$B186,Override!$D$11:$D$40,1)-SUMIFS(Override!$E$11:$E$40,Override!$B$11:$B$40,$B186,Override!$D$11:$D$40,1,Override!$C$11:$C$40,"MXAU"),Override!$C$221)/'AS51'!$B$3,"")))</f>
        <v/>
      </c>
      <c r="G186" s="77">
        <f>IF(G$13="","",IF($B186="","",IFERROR($C186*$D186*IF((Override!$C$4="ON")*(COUNTIFS(Override!$B$11:$B$40,$B186,Override!$D$11:$D$40,2,Override!$E$11:$E$40,"&gt;=0")-COUNTIFS(Override!$B$11:$B$40,$B186,Override!$D$11:$D$40,2,Override!$E$11:$E$40,"&gt;=0",Override!$C$11:$C$40,"MXAU"))&gt;0,SUMIFS(Override!$E$11:$E$40,Override!$B$11:$B$40,$B186,Override!$D$11:$D$40,2)-SUMIFS(Override!$E$11:$E$40,Override!$B$11:$B$40,$B186,Override!$D$11:$D$40,2,Override!$C$11:$C$40,"MXAU"),Override!$D$221)/'AS51'!$B$3,"")))</f>
        <v/>
      </c>
      <c r="H186" s="77">
        <f>IF(H$13="","",IF($B186="","",IFERROR($C186*$D186*IF((Override!$C$4="ON")*(COUNTIFS(Override!$B$11:$B$40,$B186,Override!$D$11:$D$40,3,Override!$E$11:$E$40,"&gt;=0")-COUNTIFS(Override!$B$11:$B$40,$B186,Override!$D$11:$D$40,3,Override!$E$11:$E$40,"&gt;=0",Override!$C$11:$C$40,"MXAU"))&gt;0,SUMIFS(Override!$E$11:$E$40,Override!$B$11:$B$40,$B186,Override!$D$11:$D$40,3)-SUMIFS(Override!$E$11:$E$40,Override!$B$11:$B$40,$B186,Override!$D$11:$D$40,3,Override!$C$11:$C$40,"MXAU"),Override!$E$221)/'AS51'!$B$3,"")))</f>
        <v/>
      </c>
      <c r="I186" s="77">
        <f>IF(I$13="","",IF($B186="","",IFERROR($C186*$D186*IF((Override!$C$4="ON")*(COUNTIFS(Override!$B$11:$B$40,$B186,Override!$D$11:$D$40,4,Override!$E$11:$E$40,"&gt;=0")-COUNTIFS(Override!$B$11:$B$40,$B186,Override!$D$11:$D$40,4,Override!$E$11:$E$40,"&gt;=0",Override!$C$11:$C$40,"MXAU"))&gt;0,SUMIFS(Override!$E$11:$E$40,Override!$B$11:$B$40,$B186,Override!$D$11:$D$40,4)-SUMIFS(Override!$E$11:$E$40,Override!$B$11:$B$40,$B186,Override!$D$11:$D$40,4,Override!$C$11:$C$40,"MXAU"),Override!$F$221)/'AS51'!$B$3,"")))</f>
        <v/>
      </c>
      <c r="J186" s="77">
        <f>IF(J$13="","",IF($B186="","",IFERROR($C186*$D186*IF((Override!$C$4="ON")*(COUNTIFS(Override!$B$11:$B$40,$B186,Override!$D$11:$D$40,5,Override!$E$11:$E$40,"&gt;=0")-COUNTIFS(Override!$B$11:$B$40,$B186,Override!$D$11:$D$40,5,Override!$E$11:$E$40,"&gt;=0",Override!$C$11:$C$40,"MXAU"))&gt;0,SUMIFS(Override!$E$11:$E$40,Override!$B$11:$B$40,$B186,Override!$D$11:$D$40,5)-SUMIFS(Override!$E$11:$E$40,Override!$B$11:$B$40,$B186,Override!$D$11:$D$40,5,Override!$C$11:$C$40,"MXAU"),Override!$G$221)/'AS51'!$B$3,"")))</f>
        <v/>
      </c>
      <c r="K186" s="77">
        <f>IF(K$13="","",IF($B186="","",IFERROR($C186*$D186*IF((Override!$C$4="ON")*(COUNTIFS(Override!$B$11:$B$40,$B186,Override!$D$11:$D$40,6,Override!$E$11:$E$40,"&gt;=0")-COUNTIFS(Override!$B$11:$B$40,$B186,Override!$D$11:$D$40,6,Override!$E$11:$E$40,"&gt;=0",Override!$C$11:$C$40,"MXAU"))&gt;0,SUMIFS(Override!$E$11:$E$40,Override!$B$11:$B$40,$B186,Override!$D$11:$D$40,6)-SUMIFS(Override!$E$11:$E$40,Override!$B$11:$B$40,$B186,Override!$D$11:$D$40,6,Override!$C$11:$C$40,"MXAU"),Override!$H$221)/'AS51'!$B$3,"")))</f>
        <v/>
      </c>
      <c r="L186" s="77">
        <f>IF(L$13="","",IF($B186="","",IFERROR($C186*$D186*IF((Override!$C$4="ON")*(COUNTIFS(Override!$B$11:$B$40,$B186,Override!$D$11:$D$40,7,Override!$E$11:$E$40,"&gt;=0")-COUNTIFS(Override!$B$11:$B$40,$B186,Override!$D$11:$D$40,7,Override!$E$11:$E$40,"&gt;=0",Override!$C$11:$C$40,"MXAU"))&gt;0,SUMIFS(Override!$E$11:$E$40,Override!$B$11:$B$40,$B186,Override!$D$11:$D$40,7)-SUMIFS(Override!$E$11:$E$40,Override!$B$11:$B$40,$B186,Override!$D$11:$D$40,7,Override!$C$11:$C$40,"MXAU"),Override!$I$221)/'AS51'!$B$3,"")))</f>
        <v/>
      </c>
      <c r="M186" s="77">
        <f>IF(M$13="","",IF($B186="","",IFERROR($C186*$D186*IF((Override!$C$4="ON")*(COUNTIFS(Override!$B$11:$B$40,$B186,Override!$D$11:$D$40,8,Override!$E$11:$E$40,"&gt;=0")-COUNTIFS(Override!$B$11:$B$40,$B186,Override!$D$11:$D$40,8,Override!$E$11:$E$40,"&gt;=0",Override!$C$11:$C$40,"MXAU"))&gt;0,SUMIFS(Override!$E$11:$E$40,Override!$B$11:$B$40,$B186,Override!$D$11:$D$40,8)-SUMIFS(Override!$E$11:$E$40,Override!$B$11:$B$40,$B186,Override!$D$11:$D$40,8,Override!$C$11:$C$40,"MXAU"),Override!$J$221)/'AS51'!$B$3,"")))</f>
        <v/>
      </c>
      <c r="N186" s="77">
        <f>IF(N$13="","",IF($B186="","",IFERROR($C186*$D186*IF((Override!$C$4="ON")*(COUNTIFS(Override!$B$11:$B$40,$B186,Override!$D$11:$D$40,9,Override!$E$11:$E$40,"&gt;=0")-COUNTIFS(Override!$B$11:$B$40,$B186,Override!$D$11:$D$40,9,Override!$E$11:$E$40,"&gt;=0",Override!$C$11:$C$40,"MXAU"))&gt;0,SUMIFS(Override!$E$11:$E$40,Override!$B$11:$B$40,$B186,Override!$D$11:$D$40,9)-SUMIFS(Override!$E$11:$E$40,Override!$B$11:$B$40,$B186,Override!$D$11:$D$40,9,Override!$C$11:$C$40,"MXAU"),Override!$K$221)/'AS51'!$B$3,"")))</f>
        <v/>
      </c>
      <c r="O186" s="77">
        <f>IF(O$13="","",IF($B186="","",IFERROR($C186*$D186*IF((Override!$C$4="ON")*(COUNTIFS(Override!$B$11:$B$40,$B186,Override!$D$11:$D$40,10,Override!$E$11:$E$40,"&gt;=0")-COUNTIFS(Override!$B$11:$B$40,$B186,Override!$D$11:$D$40,10,Override!$E$11:$E$40,"&gt;=0",Override!$C$11:$C$40,"MXAU"))&gt;0,SUMIFS(Override!$E$11:$E$40,Override!$B$11:$B$40,$B186,Override!$D$11:$D$40,10)-SUMIFS(Override!$E$11:$E$40,Override!$B$11:$B$40,$B186,Override!$D$11:$D$40,10,Override!$C$11:$C$40,"MXAU"),Override!$L$221)/'AS51'!$B$3,"")))</f>
        <v/>
      </c>
      <c r="P186" s="77">
        <f>IF(P$13="","",IF($B186="","",IFERROR($C186*$D186*IF((Override!$C$4="ON")*(COUNTIFS(Override!$B$11:$B$40,$B186,Override!$D$11:$D$40,11,Override!$E$11:$E$40,"&gt;=0")-COUNTIFS(Override!$B$11:$B$40,$B186,Override!$D$11:$D$40,11,Override!$E$11:$E$40,"&gt;=0",Override!$C$11:$C$40,"MXAU"))&gt;0,SUMIFS(Override!$E$11:$E$40,Override!$B$11:$B$40,$B186,Override!$D$11:$D$40,11)-SUMIFS(Override!$E$11:$E$40,Override!$B$11:$B$40,$B186,Override!$D$11:$D$40,11,Override!$C$11:$C$40,"MXAU"),Override!$M$221)/'AS51'!$B$3,"")))</f>
        <v/>
      </c>
      <c r="Q186" s="77">
        <f>IF(Q$13="","",IF($B186="","",IFERROR($C186*$D186*IF((Override!$C$4="ON")*(COUNTIFS(Override!$B$11:$B$40,$B186,Override!$D$11:$D$40,12,Override!$E$11:$E$40,"&gt;=0")-COUNTIFS(Override!$B$11:$B$40,$B186,Override!$D$11:$D$40,12,Override!$E$11:$E$40,"&gt;=0",Override!$C$11:$C$40,"MXAU"))&gt;0,SUMIFS(Override!$E$11:$E$40,Override!$B$11:$B$40,$B186,Override!$D$11:$D$40,12)-SUMIFS(Override!$E$11:$E$40,Override!$B$11:$B$40,$B186,Override!$D$11:$D$40,12,Override!$C$11:$C$40,"MXAU"),Override!$N$221)/'AS51'!$B$3,"")))</f>
        <v/>
      </c>
      <c r="R186" s="77">
        <f>IF(R$13="","",IF($B186="","",IFERROR($C186*$D186*IF((Override!$C$4="ON")*(COUNTIFS(Override!$B$11:$B$40,$B186,Override!$D$11:$D$40,13,Override!$E$11:$E$40,"&gt;=0")-COUNTIFS(Override!$B$11:$B$40,$B186,Override!$D$11:$D$40,13,Override!$E$11:$E$40,"&gt;=0",Override!$C$11:$C$40,"MXAU"))&gt;0,SUMIFS(Override!$E$11:$E$40,Override!$B$11:$B$40,$B186,Override!$D$11:$D$40,13)-SUMIFS(Override!$E$11:$E$40,Override!$B$11:$B$40,$B186,Override!$D$11:$D$40,13,Override!$C$11:$C$40,"MXAU"),Override!$O$221)/'AS51'!$B$3,"")))</f>
        <v/>
      </c>
      <c r="S186" s="77">
        <f>IF(S$13="","",IF($B186="","",IFERROR($C186*$D186*IF((Override!$C$4="ON")*(COUNTIFS(Override!$B$11:$B$40,$B186,Override!$D$11:$D$40,14,Override!$E$11:$E$40,"&gt;=0")-COUNTIFS(Override!$B$11:$B$40,$B186,Override!$D$11:$D$40,14,Override!$E$11:$E$40,"&gt;=0",Override!$C$11:$C$40,"MXAU"))&gt;0,SUMIFS(Override!$E$11:$E$40,Override!$B$11:$B$40,$B186,Override!$D$11:$D$40,14)-SUMIFS(Override!$E$11:$E$40,Override!$B$11:$B$40,$B186,Override!$D$11:$D$40,14,Override!$C$11:$C$40,"MXAU"),Override!$P$221)/'AS51'!$B$3,"")))</f>
        <v/>
      </c>
      <c r="T186" s="77">
        <f>IF(T$13="","",IF($B186="","",IFERROR($C186*$D186*IF((Override!$C$4="ON")*(COUNTIFS(Override!$B$11:$B$40,$B186,Override!$D$11:$D$40,15,Override!$E$11:$E$40,"&gt;=0")-COUNTIFS(Override!$B$11:$B$40,$B186,Override!$D$11:$D$40,15,Override!$E$11:$E$40,"&gt;=0",Override!$C$11:$C$40,"MXAU"))&gt;0,SUMIFS(Override!$E$11:$E$40,Override!$B$11:$B$40,$B186,Override!$D$11:$D$40,15)-SUMIFS(Override!$E$11:$E$40,Override!$B$11:$B$40,$B186,Override!$D$11:$D$40,15,Override!$C$11:$C$40,"MXAU"),Override!$Q$221)/'AS51'!$B$3,"")))</f>
        <v/>
      </c>
      <c r="U186" s="77">
        <f>IF(U$13="","",IF($B186="","",IFERROR($C186*$D186*IF((Override!$C$4="ON")*(COUNTIFS(Override!$B$11:$B$40,$B186,Override!$D$11:$D$40,16,Override!$E$11:$E$40,"&gt;=0")-COUNTIFS(Override!$B$11:$B$40,$B186,Override!$D$11:$D$40,16,Override!$E$11:$E$40,"&gt;=0",Override!$C$11:$C$40,"MXAU"))&gt;0,SUMIFS(Override!$E$11:$E$40,Override!$B$11:$B$40,$B186,Override!$D$11:$D$40,16)-SUMIFS(Override!$E$11:$E$40,Override!$B$11:$B$40,$B186,Override!$D$11:$D$40,16,Override!$C$11:$C$40,"MXAU"),Override!$R$221)/'AS51'!$B$3,"")))</f>
        <v/>
      </c>
      <c r="W186" s="77">
        <f>IF(W$13="","",IF($B186="","",IFERROR(F186*$E186/100,"")))</f>
        <v/>
      </c>
      <c r="X186" s="77">
        <f>IF(X$13="","",IF($B186="","",IFERROR(G186*$E186/100,"")))</f>
        <v/>
      </c>
      <c r="Y186" s="77">
        <f>IF(Y$13="","",IF($B186="","",IFERROR(H186*$E186/100,"")))</f>
        <v/>
      </c>
      <c r="Z186" s="77">
        <f>IF(Z$13="","",IF($B186="","",IFERROR(I186*$E186/100,"")))</f>
        <v/>
      </c>
      <c r="AA186" s="77">
        <f>IF(AA$13="","",IF($B186="","",IFERROR(J186*$E186/100,"")))</f>
        <v/>
      </c>
      <c r="AB186" s="77">
        <f>IF(AB$13="","",IF($B186="","",IFERROR(K186*$E186/100,"")))</f>
        <v/>
      </c>
      <c r="AC186" s="77">
        <f>IF(AC$13="","",IF($B186="","",IFERROR(L186*$E186/100,"")))</f>
        <v/>
      </c>
      <c r="AD186" s="77">
        <f>IF(AD$13="","",IF($B186="","",IFERROR(M186*$E186/100,"")))</f>
        <v/>
      </c>
      <c r="AE186" s="77">
        <f>IF(AE$13="","",IF($B186="","",IFERROR(N186*$E186/100,"")))</f>
        <v/>
      </c>
      <c r="AF186" s="77">
        <f>IF(AF$13="","",IF($B186="","",IFERROR(O186*$E186/100,"")))</f>
        <v/>
      </c>
      <c r="AG186" s="77">
        <f>IF(AG$13="","",IF($B186="","",IFERROR(P186*$E186/100,"")))</f>
        <v/>
      </c>
      <c r="AH186" s="77">
        <f>IF(AH$13="","",IF($B186="","",IFERROR(Q186*$E186/100,"")))</f>
        <v/>
      </c>
      <c r="AI186" s="77">
        <f>IF(AI$13="","",IF($B186="","",IFERROR(R186*$E186/100,"")))</f>
        <v/>
      </c>
      <c r="AJ186" s="77">
        <f>IF(AJ$13="","",IF($B186="","",IFERROR(S186*$E186/100,"")))</f>
        <v/>
      </c>
      <c r="AK186" s="77">
        <f>IF(AK$13="","",IF($B186="","",IFERROR(T186*$E186/100,"")))</f>
        <v/>
      </c>
      <c r="AL186" s="77">
        <f>IF(AL$13="","",IF($B186="","",IFERROR(U186*$E186/100,"")))</f>
        <v/>
      </c>
      <c r="AN186" s="77">
        <f>IF($B186="","",SUMIF($F$13:$U$13,"&lt;="&amp;Sector!$D$51,$F186:$U186))</f>
        <v/>
      </c>
      <c r="AO186" s="77">
        <f>IF($B186="","",SUMIF($W$13:$AL$13,"&lt;="&amp;Sector!$D$51,$W186:$AL186))</f>
        <v/>
      </c>
      <c r="AQ186" s="163">
        <f>IF(AQ$13="","",IF($B186="","",IFERROR($C186*$D186*SUMPRODUCT(('Dvd Calendar'!$E$1878:$CZ$1878&gt;AQ$12)*('Dvd Calendar'!$E$1878:$CZ$1878&lt;=AQ$13)*'Dvd Calendar'!$E$1881:$CZ$1881*(('Dvd Calendar'!$E$1883:$CZ$1883='Field Check'!$C$56)*('Field Check'!$C$56&lt;&gt;"")+('Dvd Calendar'!$E$1883:$CZ$1883='Field Check'!$C$57)*('Field Check'!$C$57&lt;&gt;"")))/'AS51'!$B$3,"")))</f>
        <v/>
      </c>
      <c r="AR186" s="163">
        <f>IF(AR$13="","",IF($B186="","",IFERROR($C186*$D186*SUMPRODUCT(('Dvd Calendar'!$E$1878:$CZ$1878&gt;AR$12)*('Dvd Calendar'!$E$1878:$CZ$1878&lt;=AR$13)*'Dvd Calendar'!$E$1881:$CZ$1881*(('Dvd Calendar'!$E$1883:$CZ$1883='Field Check'!$C$56)*('Field Check'!$C$56&lt;&gt;"")+('Dvd Calendar'!$E$1883:$CZ$1883='Field Check'!$C$57)*('Field Check'!$C$57&lt;&gt;"")))/'AS51'!$B$3,"")))</f>
        <v/>
      </c>
      <c r="AS186" s="163">
        <f>IF(AS$13="","",IF($B186="","",IFERROR($C186*$D186*SUMPRODUCT(('Dvd Calendar'!$E$1878:$CZ$1878&gt;AS$12)*('Dvd Calendar'!$E$1878:$CZ$1878&lt;=AS$13)*'Dvd Calendar'!$E$1881:$CZ$1881*(('Dvd Calendar'!$E$1883:$CZ$1883='Field Check'!$C$56)*('Field Check'!$C$56&lt;&gt;"")+('Dvd Calendar'!$E$1883:$CZ$1883='Field Check'!$C$57)*('Field Check'!$C$57&lt;&gt;"")))/'AS51'!$B$3,"")))</f>
        <v/>
      </c>
      <c r="AT186" s="163">
        <f>IF(AT$13="","",IF($B186="","",IFERROR($C186*$D186*SUMPRODUCT(('Dvd Calendar'!$E$1878:$CZ$1878&gt;AT$12)*('Dvd Calendar'!$E$1878:$CZ$1878&lt;=AT$13)*'Dvd Calendar'!$E$1881:$CZ$1881*(('Dvd Calendar'!$E$1883:$CZ$1883='Field Check'!$C$56)*('Field Check'!$C$56&lt;&gt;"")+('Dvd Calendar'!$E$1883:$CZ$1883='Field Check'!$C$57)*('Field Check'!$C$57&lt;&gt;"")))/'AS51'!$B$3,"")))</f>
        <v/>
      </c>
      <c r="AU186" s="163">
        <f>IF(AU$13="","",IF($B186="","",IFERROR($C186*$D186*SUMPRODUCT(('Dvd Calendar'!$E$1878:$CZ$1878&gt;AU$12)*('Dvd Calendar'!$E$1878:$CZ$1878&lt;=AU$13)*'Dvd Calendar'!$E$1881:$CZ$1881*(('Dvd Calendar'!$E$1883:$CZ$1883='Field Check'!$C$56)*('Field Check'!$C$56&lt;&gt;"")+('Dvd Calendar'!$E$1883:$CZ$1883='Field Check'!$C$57)*('Field Check'!$C$57&lt;&gt;"")))/'AS51'!$B$3,"")))</f>
        <v/>
      </c>
      <c r="AV186" s="163">
        <f>IF(AV$13="","",IF($B186="","",IFERROR($C186*$D186*SUMPRODUCT(('Dvd Calendar'!$E$1878:$CZ$1878&gt;AV$12)*('Dvd Calendar'!$E$1878:$CZ$1878&lt;=AV$13)*'Dvd Calendar'!$E$1881:$CZ$1881*(('Dvd Calendar'!$E$1883:$CZ$1883='Field Check'!$C$56)*('Field Check'!$C$56&lt;&gt;"")+('Dvd Calendar'!$E$1883:$CZ$1883='Field Check'!$C$57)*('Field Check'!$C$57&lt;&gt;"")))/'AS51'!$B$3,"")))</f>
        <v/>
      </c>
      <c r="AW186" s="163">
        <f>IF(AW$13="","",IF($B186="","",IFERROR($C186*$D186*SUMPRODUCT(('Dvd Calendar'!$E$1878:$CZ$1878&gt;AW$12)*('Dvd Calendar'!$E$1878:$CZ$1878&lt;=AW$13)*'Dvd Calendar'!$E$1881:$CZ$1881*(('Dvd Calendar'!$E$1883:$CZ$1883='Field Check'!$C$56)*('Field Check'!$C$56&lt;&gt;"")+('Dvd Calendar'!$E$1883:$CZ$1883='Field Check'!$C$57)*('Field Check'!$C$57&lt;&gt;"")))/'AS51'!$B$3,"")))</f>
        <v/>
      </c>
      <c r="AX186" s="163">
        <f>IF(AX$13="","",IF($B186="","",IFERROR($C186*$D186*SUMPRODUCT(('Dvd Calendar'!$E$1878:$CZ$1878&gt;AX$12)*('Dvd Calendar'!$E$1878:$CZ$1878&lt;=AX$13)*'Dvd Calendar'!$E$1881:$CZ$1881*(('Dvd Calendar'!$E$1883:$CZ$1883='Field Check'!$C$56)*('Field Check'!$C$56&lt;&gt;"")+('Dvd Calendar'!$E$1883:$CZ$1883='Field Check'!$C$57)*('Field Check'!$C$57&lt;&gt;"")))/'AS51'!$B$3,"")))</f>
        <v/>
      </c>
      <c r="AY186" s="163">
        <f>IF(AY$13="","",IF($B186="","",IFERROR($C186*$D186*SUMPRODUCT(('Dvd Calendar'!$E$1878:$CZ$1878&gt;AY$12)*('Dvd Calendar'!$E$1878:$CZ$1878&lt;=AY$13)*'Dvd Calendar'!$E$1881:$CZ$1881*(('Dvd Calendar'!$E$1883:$CZ$1883='Field Check'!$C$56)*('Field Check'!$C$56&lt;&gt;"")+('Dvd Calendar'!$E$1883:$CZ$1883='Field Check'!$C$57)*('Field Check'!$C$57&lt;&gt;"")))/'AS51'!$B$3,"")))</f>
        <v/>
      </c>
      <c r="AZ186" s="163">
        <f>IF(AZ$13="","",IF($B186="","",IFERROR($C186*$D186*SUMPRODUCT(('Dvd Calendar'!$E$1878:$CZ$1878&gt;AZ$12)*('Dvd Calendar'!$E$1878:$CZ$1878&lt;=AZ$13)*'Dvd Calendar'!$E$1881:$CZ$1881*(('Dvd Calendar'!$E$1883:$CZ$1883='Field Check'!$C$56)*('Field Check'!$C$56&lt;&gt;"")+('Dvd Calendar'!$E$1883:$CZ$1883='Field Check'!$C$57)*('Field Check'!$C$57&lt;&gt;"")))/'AS51'!$B$3,"")))</f>
        <v/>
      </c>
      <c r="BA186" s="163">
        <f>IF(BA$13="","",IF($B186="","",IFERROR($C186*$D186*SUMPRODUCT(('Dvd Calendar'!$E$1878:$CZ$1878&gt;BA$12)*('Dvd Calendar'!$E$1878:$CZ$1878&lt;=BA$13)*'Dvd Calendar'!$E$1881:$CZ$1881*(('Dvd Calendar'!$E$1883:$CZ$1883='Field Check'!$C$56)*('Field Check'!$C$56&lt;&gt;"")+('Dvd Calendar'!$E$1883:$CZ$1883='Field Check'!$C$57)*('Field Check'!$C$57&lt;&gt;"")))/'AS51'!$B$3,"")))</f>
        <v/>
      </c>
      <c r="BB186" s="163">
        <f>IF(BB$13="","",IF($B186="","",IFERROR($C186*$D186*SUMPRODUCT(('Dvd Calendar'!$E$1878:$CZ$1878&gt;BB$12)*('Dvd Calendar'!$E$1878:$CZ$1878&lt;=BB$13)*'Dvd Calendar'!$E$1881:$CZ$1881*(('Dvd Calendar'!$E$1883:$CZ$1883='Field Check'!$C$56)*('Field Check'!$C$56&lt;&gt;"")+('Dvd Calendar'!$E$1883:$CZ$1883='Field Check'!$C$57)*('Field Check'!$C$57&lt;&gt;"")))/'AS51'!$B$3,"")))</f>
        <v/>
      </c>
      <c r="BC186" s="163">
        <f>IF(BC$13="","",IF($B186="","",IFERROR($C186*$D186*SUMPRODUCT(('Dvd Calendar'!$E$1878:$CZ$1878&gt;BC$12)*('Dvd Calendar'!$E$1878:$CZ$1878&lt;=BC$13)*'Dvd Calendar'!$E$1881:$CZ$1881*(('Dvd Calendar'!$E$1883:$CZ$1883='Field Check'!$C$56)*('Field Check'!$C$56&lt;&gt;"")+('Dvd Calendar'!$E$1883:$CZ$1883='Field Check'!$C$57)*('Field Check'!$C$57&lt;&gt;"")))/'AS51'!$B$3,"")))</f>
        <v/>
      </c>
      <c r="BD186" s="163">
        <f>IF(BD$13="","",IF($B186="","",IFERROR($C186*$D186*SUMPRODUCT(('Dvd Calendar'!$E$1878:$CZ$1878&gt;BD$12)*('Dvd Calendar'!$E$1878:$CZ$1878&lt;=BD$13)*'Dvd Calendar'!$E$1881:$CZ$1881*(('Dvd Calendar'!$E$1883:$CZ$1883='Field Check'!$C$56)*('Field Check'!$C$56&lt;&gt;"")+('Dvd Calendar'!$E$1883:$CZ$1883='Field Check'!$C$57)*('Field Check'!$C$57&lt;&gt;"")))/'AS51'!$B$3,"")))</f>
        <v/>
      </c>
      <c r="BE186" s="163">
        <f>IF(BE$13="","",IF($B186="","",IFERROR($C186*$D186*SUMPRODUCT(('Dvd Calendar'!$E$1878:$CZ$1878&gt;BE$12)*('Dvd Calendar'!$E$1878:$CZ$1878&lt;=BE$13)*'Dvd Calendar'!$E$1881:$CZ$1881*(('Dvd Calendar'!$E$1883:$CZ$1883='Field Check'!$C$56)*('Field Check'!$C$56&lt;&gt;"")+('Dvd Calendar'!$E$1883:$CZ$1883='Field Check'!$C$57)*('Field Check'!$C$57&lt;&gt;"")))/'AS51'!$B$3,"")))</f>
        <v/>
      </c>
      <c r="BF186" s="163">
        <f>IF(BF$13="","",IF($B186="","",IFERROR($C186*$D186*SUMPRODUCT(('Dvd Calendar'!$E$1878:$CZ$1878&gt;BF$12)*('Dvd Calendar'!$E$1878:$CZ$1878&lt;=BF$13)*'Dvd Calendar'!$E$1881:$CZ$1881*(('Dvd Calendar'!$E$1883:$CZ$1883='Field Check'!$C$56)*('Field Check'!$C$56&lt;&gt;"")+('Dvd Calendar'!$E$1883:$CZ$1883='Field Check'!$C$57)*('Field Check'!$C$57&lt;&gt;"")))/'AS51'!$B$3,"")))</f>
        <v/>
      </c>
      <c r="BH186" s="163">
        <f>IF(BH$13="","",IF($B186="","",IFERROR(AQ186*$E186/100,"")))</f>
        <v/>
      </c>
      <c r="BI186" s="163">
        <f>IF(BI$13="","",IF($B186="","",IFERROR(AR186*$E186/100,"")))</f>
        <v/>
      </c>
      <c r="BJ186" s="163">
        <f>IF(BJ$13="","",IF($B186="","",IFERROR(AS186*$E186/100,"")))</f>
        <v/>
      </c>
      <c r="BK186" s="163">
        <f>IF(BK$13="","",IF($B186="","",IFERROR(AT186*$E186/100,"")))</f>
        <v/>
      </c>
      <c r="BL186" s="163">
        <f>IF(BL$13="","",IF($B186="","",IFERROR(AU186*$E186/100,"")))</f>
        <v/>
      </c>
      <c r="BM186" s="163">
        <f>IF(BM$13="","",IF($B186="","",IFERROR(AV186*$E186/100,"")))</f>
        <v/>
      </c>
      <c r="BN186" s="163">
        <f>IF(BN$13="","",IF($B186="","",IFERROR(AW186*$E186/100,"")))</f>
        <v/>
      </c>
      <c r="BO186" s="163">
        <f>IF(BO$13="","",IF($B186="","",IFERROR(AX186*$E186/100,"")))</f>
        <v/>
      </c>
      <c r="BP186" s="163">
        <f>IF(BP$13="","",IF($B186="","",IFERROR(AY186*$E186/100,"")))</f>
        <v/>
      </c>
      <c r="BQ186" s="163">
        <f>IF(BQ$13="","",IF($B186="","",IFERROR(AZ186*$E186/100,"")))</f>
        <v/>
      </c>
      <c r="BR186" s="163">
        <f>IF(BR$13="","",IF($B186="","",IFERROR(BA186*$E186/100,"")))</f>
        <v/>
      </c>
      <c r="BS186" s="163">
        <f>IF(BS$13="","",IF($B186="","",IFERROR(BB186*$E186/100,"")))</f>
        <v/>
      </c>
      <c r="BT186" s="163">
        <f>IF(BT$13="","",IF($B186="","",IFERROR(BC186*$E186/100,"")))</f>
        <v/>
      </c>
      <c r="BU186" s="163">
        <f>IF(BU$13="","",IF($B186="","",IFERROR(BD186*$E186/100,"")))</f>
        <v/>
      </c>
      <c r="BV186" s="163">
        <f>IF(BV$13="","",IF($B186="","",IFERROR(BE186*$E186/100,"")))</f>
        <v/>
      </c>
      <c r="BW186" s="163">
        <f>IF(BW$13="","",IF($B186="","",IFERROR(BF186*$E186/100,"")))</f>
        <v/>
      </c>
    </row>
    <row r="187">
      <c r="B187" s="126">
        <f>IF('AS51'!$C$177="","",'AS51'!$C$177)</f>
        <v/>
      </c>
      <c r="C187" s="74">
        <f>IF('AS51'!$B$177="","",'AS51'!$B$177)</f>
        <v/>
      </c>
      <c r="D187" s="75">
        <f>IFERROR('AS51'!$Q$177,1)</f>
        <v/>
      </c>
      <c r="E187" s="76">
        <f>IF($B187="","",IF(ISNUMBER('AS51'!$I$177),'AS51'!$I$177,'Index Summary'!$C$7))</f>
        <v/>
      </c>
      <c r="F187" s="77">
        <f>IF(F$13="","",IF($B187="","",IFERROR($C187*$D187*IF((Override!$C$4="ON")*(COUNTIFS(Override!$B$11:$B$40,$B187,Override!$D$11:$D$40,1,Override!$E$11:$E$40,"&gt;=0")-COUNTIFS(Override!$B$11:$B$40,$B187,Override!$D$11:$D$40,1,Override!$E$11:$E$40,"&gt;=0",Override!$C$11:$C$40,"MXAU"))&gt;0,SUMIFS(Override!$E$11:$E$40,Override!$B$11:$B$40,$B187,Override!$D$11:$D$40,1)-SUMIFS(Override!$E$11:$E$40,Override!$B$11:$B$40,$B187,Override!$D$11:$D$40,1,Override!$C$11:$C$40,"MXAU"),Override!$C$222)/'AS51'!$B$3,"")))</f>
        <v/>
      </c>
      <c r="G187" s="77">
        <f>IF(G$13="","",IF($B187="","",IFERROR($C187*$D187*IF((Override!$C$4="ON")*(COUNTIFS(Override!$B$11:$B$40,$B187,Override!$D$11:$D$40,2,Override!$E$11:$E$40,"&gt;=0")-COUNTIFS(Override!$B$11:$B$40,$B187,Override!$D$11:$D$40,2,Override!$E$11:$E$40,"&gt;=0",Override!$C$11:$C$40,"MXAU"))&gt;0,SUMIFS(Override!$E$11:$E$40,Override!$B$11:$B$40,$B187,Override!$D$11:$D$40,2)-SUMIFS(Override!$E$11:$E$40,Override!$B$11:$B$40,$B187,Override!$D$11:$D$40,2,Override!$C$11:$C$40,"MXAU"),Override!$D$222)/'AS51'!$B$3,"")))</f>
        <v/>
      </c>
      <c r="H187" s="77">
        <f>IF(H$13="","",IF($B187="","",IFERROR($C187*$D187*IF((Override!$C$4="ON")*(COUNTIFS(Override!$B$11:$B$40,$B187,Override!$D$11:$D$40,3,Override!$E$11:$E$40,"&gt;=0")-COUNTIFS(Override!$B$11:$B$40,$B187,Override!$D$11:$D$40,3,Override!$E$11:$E$40,"&gt;=0",Override!$C$11:$C$40,"MXAU"))&gt;0,SUMIFS(Override!$E$11:$E$40,Override!$B$11:$B$40,$B187,Override!$D$11:$D$40,3)-SUMIFS(Override!$E$11:$E$40,Override!$B$11:$B$40,$B187,Override!$D$11:$D$40,3,Override!$C$11:$C$40,"MXAU"),Override!$E$222)/'AS51'!$B$3,"")))</f>
        <v/>
      </c>
      <c r="I187" s="77">
        <f>IF(I$13="","",IF($B187="","",IFERROR($C187*$D187*IF((Override!$C$4="ON")*(COUNTIFS(Override!$B$11:$B$40,$B187,Override!$D$11:$D$40,4,Override!$E$11:$E$40,"&gt;=0")-COUNTIFS(Override!$B$11:$B$40,$B187,Override!$D$11:$D$40,4,Override!$E$11:$E$40,"&gt;=0",Override!$C$11:$C$40,"MXAU"))&gt;0,SUMIFS(Override!$E$11:$E$40,Override!$B$11:$B$40,$B187,Override!$D$11:$D$40,4)-SUMIFS(Override!$E$11:$E$40,Override!$B$11:$B$40,$B187,Override!$D$11:$D$40,4,Override!$C$11:$C$40,"MXAU"),Override!$F$222)/'AS51'!$B$3,"")))</f>
        <v/>
      </c>
      <c r="J187" s="77">
        <f>IF(J$13="","",IF($B187="","",IFERROR($C187*$D187*IF((Override!$C$4="ON")*(COUNTIFS(Override!$B$11:$B$40,$B187,Override!$D$11:$D$40,5,Override!$E$11:$E$40,"&gt;=0")-COUNTIFS(Override!$B$11:$B$40,$B187,Override!$D$11:$D$40,5,Override!$E$11:$E$40,"&gt;=0",Override!$C$11:$C$40,"MXAU"))&gt;0,SUMIFS(Override!$E$11:$E$40,Override!$B$11:$B$40,$B187,Override!$D$11:$D$40,5)-SUMIFS(Override!$E$11:$E$40,Override!$B$11:$B$40,$B187,Override!$D$11:$D$40,5,Override!$C$11:$C$40,"MXAU"),Override!$G$222)/'AS51'!$B$3,"")))</f>
        <v/>
      </c>
      <c r="K187" s="77">
        <f>IF(K$13="","",IF($B187="","",IFERROR($C187*$D187*IF((Override!$C$4="ON")*(COUNTIFS(Override!$B$11:$B$40,$B187,Override!$D$11:$D$40,6,Override!$E$11:$E$40,"&gt;=0")-COUNTIFS(Override!$B$11:$B$40,$B187,Override!$D$11:$D$40,6,Override!$E$11:$E$40,"&gt;=0",Override!$C$11:$C$40,"MXAU"))&gt;0,SUMIFS(Override!$E$11:$E$40,Override!$B$11:$B$40,$B187,Override!$D$11:$D$40,6)-SUMIFS(Override!$E$11:$E$40,Override!$B$11:$B$40,$B187,Override!$D$11:$D$40,6,Override!$C$11:$C$40,"MXAU"),Override!$H$222)/'AS51'!$B$3,"")))</f>
        <v/>
      </c>
      <c r="L187" s="77">
        <f>IF(L$13="","",IF($B187="","",IFERROR($C187*$D187*IF((Override!$C$4="ON")*(COUNTIFS(Override!$B$11:$B$40,$B187,Override!$D$11:$D$40,7,Override!$E$11:$E$40,"&gt;=0")-COUNTIFS(Override!$B$11:$B$40,$B187,Override!$D$11:$D$40,7,Override!$E$11:$E$40,"&gt;=0",Override!$C$11:$C$40,"MXAU"))&gt;0,SUMIFS(Override!$E$11:$E$40,Override!$B$11:$B$40,$B187,Override!$D$11:$D$40,7)-SUMIFS(Override!$E$11:$E$40,Override!$B$11:$B$40,$B187,Override!$D$11:$D$40,7,Override!$C$11:$C$40,"MXAU"),Override!$I$222)/'AS51'!$B$3,"")))</f>
        <v/>
      </c>
      <c r="M187" s="77">
        <f>IF(M$13="","",IF($B187="","",IFERROR($C187*$D187*IF((Override!$C$4="ON")*(COUNTIFS(Override!$B$11:$B$40,$B187,Override!$D$11:$D$40,8,Override!$E$11:$E$40,"&gt;=0")-COUNTIFS(Override!$B$11:$B$40,$B187,Override!$D$11:$D$40,8,Override!$E$11:$E$40,"&gt;=0",Override!$C$11:$C$40,"MXAU"))&gt;0,SUMIFS(Override!$E$11:$E$40,Override!$B$11:$B$40,$B187,Override!$D$11:$D$40,8)-SUMIFS(Override!$E$11:$E$40,Override!$B$11:$B$40,$B187,Override!$D$11:$D$40,8,Override!$C$11:$C$40,"MXAU"),Override!$J$222)/'AS51'!$B$3,"")))</f>
        <v/>
      </c>
      <c r="N187" s="77">
        <f>IF(N$13="","",IF($B187="","",IFERROR($C187*$D187*IF((Override!$C$4="ON")*(COUNTIFS(Override!$B$11:$B$40,$B187,Override!$D$11:$D$40,9,Override!$E$11:$E$40,"&gt;=0")-COUNTIFS(Override!$B$11:$B$40,$B187,Override!$D$11:$D$40,9,Override!$E$11:$E$40,"&gt;=0",Override!$C$11:$C$40,"MXAU"))&gt;0,SUMIFS(Override!$E$11:$E$40,Override!$B$11:$B$40,$B187,Override!$D$11:$D$40,9)-SUMIFS(Override!$E$11:$E$40,Override!$B$11:$B$40,$B187,Override!$D$11:$D$40,9,Override!$C$11:$C$40,"MXAU"),Override!$K$222)/'AS51'!$B$3,"")))</f>
        <v/>
      </c>
      <c r="O187" s="77">
        <f>IF(O$13="","",IF($B187="","",IFERROR($C187*$D187*IF((Override!$C$4="ON")*(COUNTIFS(Override!$B$11:$B$40,$B187,Override!$D$11:$D$40,10,Override!$E$11:$E$40,"&gt;=0")-COUNTIFS(Override!$B$11:$B$40,$B187,Override!$D$11:$D$40,10,Override!$E$11:$E$40,"&gt;=0",Override!$C$11:$C$40,"MXAU"))&gt;0,SUMIFS(Override!$E$11:$E$40,Override!$B$11:$B$40,$B187,Override!$D$11:$D$40,10)-SUMIFS(Override!$E$11:$E$40,Override!$B$11:$B$40,$B187,Override!$D$11:$D$40,10,Override!$C$11:$C$40,"MXAU"),Override!$L$222)/'AS51'!$B$3,"")))</f>
        <v/>
      </c>
      <c r="P187" s="77">
        <f>IF(P$13="","",IF($B187="","",IFERROR($C187*$D187*IF((Override!$C$4="ON")*(COUNTIFS(Override!$B$11:$B$40,$B187,Override!$D$11:$D$40,11,Override!$E$11:$E$40,"&gt;=0")-COUNTIFS(Override!$B$11:$B$40,$B187,Override!$D$11:$D$40,11,Override!$E$11:$E$40,"&gt;=0",Override!$C$11:$C$40,"MXAU"))&gt;0,SUMIFS(Override!$E$11:$E$40,Override!$B$11:$B$40,$B187,Override!$D$11:$D$40,11)-SUMIFS(Override!$E$11:$E$40,Override!$B$11:$B$40,$B187,Override!$D$11:$D$40,11,Override!$C$11:$C$40,"MXAU"),Override!$M$222)/'AS51'!$B$3,"")))</f>
        <v/>
      </c>
      <c r="Q187" s="77">
        <f>IF(Q$13="","",IF($B187="","",IFERROR($C187*$D187*IF((Override!$C$4="ON")*(COUNTIFS(Override!$B$11:$B$40,$B187,Override!$D$11:$D$40,12,Override!$E$11:$E$40,"&gt;=0")-COUNTIFS(Override!$B$11:$B$40,$B187,Override!$D$11:$D$40,12,Override!$E$11:$E$40,"&gt;=0",Override!$C$11:$C$40,"MXAU"))&gt;0,SUMIFS(Override!$E$11:$E$40,Override!$B$11:$B$40,$B187,Override!$D$11:$D$40,12)-SUMIFS(Override!$E$11:$E$40,Override!$B$11:$B$40,$B187,Override!$D$11:$D$40,12,Override!$C$11:$C$40,"MXAU"),Override!$N$222)/'AS51'!$B$3,"")))</f>
        <v/>
      </c>
      <c r="R187" s="77">
        <f>IF(R$13="","",IF($B187="","",IFERROR($C187*$D187*IF((Override!$C$4="ON")*(COUNTIFS(Override!$B$11:$B$40,$B187,Override!$D$11:$D$40,13,Override!$E$11:$E$40,"&gt;=0")-COUNTIFS(Override!$B$11:$B$40,$B187,Override!$D$11:$D$40,13,Override!$E$11:$E$40,"&gt;=0",Override!$C$11:$C$40,"MXAU"))&gt;0,SUMIFS(Override!$E$11:$E$40,Override!$B$11:$B$40,$B187,Override!$D$11:$D$40,13)-SUMIFS(Override!$E$11:$E$40,Override!$B$11:$B$40,$B187,Override!$D$11:$D$40,13,Override!$C$11:$C$40,"MXAU"),Override!$O$222)/'AS51'!$B$3,"")))</f>
        <v/>
      </c>
      <c r="S187" s="77">
        <f>IF(S$13="","",IF($B187="","",IFERROR($C187*$D187*IF((Override!$C$4="ON")*(COUNTIFS(Override!$B$11:$B$40,$B187,Override!$D$11:$D$40,14,Override!$E$11:$E$40,"&gt;=0")-COUNTIFS(Override!$B$11:$B$40,$B187,Override!$D$11:$D$40,14,Override!$E$11:$E$40,"&gt;=0",Override!$C$11:$C$40,"MXAU"))&gt;0,SUMIFS(Override!$E$11:$E$40,Override!$B$11:$B$40,$B187,Override!$D$11:$D$40,14)-SUMIFS(Override!$E$11:$E$40,Override!$B$11:$B$40,$B187,Override!$D$11:$D$40,14,Override!$C$11:$C$40,"MXAU"),Override!$P$222)/'AS51'!$B$3,"")))</f>
        <v/>
      </c>
      <c r="T187" s="77">
        <f>IF(T$13="","",IF($B187="","",IFERROR($C187*$D187*IF((Override!$C$4="ON")*(COUNTIFS(Override!$B$11:$B$40,$B187,Override!$D$11:$D$40,15,Override!$E$11:$E$40,"&gt;=0")-COUNTIFS(Override!$B$11:$B$40,$B187,Override!$D$11:$D$40,15,Override!$E$11:$E$40,"&gt;=0",Override!$C$11:$C$40,"MXAU"))&gt;0,SUMIFS(Override!$E$11:$E$40,Override!$B$11:$B$40,$B187,Override!$D$11:$D$40,15)-SUMIFS(Override!$E$11:$E$40,Override!$B$11:$B$40,$B187,Override!$D$11:$D$40,15,Override!$C$11:$C$40,"MXAU"),Override!$Q$222)/'AS51'!$B$3,"")))</f>
        <v/>
      </c>
      <c r="U187" s="77">
        <f>IF(U$13="","",IF($B187="","",IFERROR($C187*$D187*IF((Override!$C$4="ON")*(COUNTIFS(Override!$B$11:$B$40,$B187,Override!$D$11:$D$40,16,Override!$E$11:$E$40,"&gt;=0")-COUNTIFS(Override!$B$11:$B$40,$B187,Override!$D$11:$D$40,16,Override!$E$11:$E$40,"&gt;=0",Override!$C$11:$C$40,"MXAU"))&gt;0,SUMIFS(Override!$E$11:$E$40,Override!$B$11:$B$40,$B187,Override!$D$11:$D$40,16)-SUMIFS(Override!$E$11:$E$40,Override!$B$11:$B$40,$B187,Override!$D$11:$D$40,16,Override!$C$11:$C$40,"MXAU"),Override!$R$222)/'AS51'!$B$3,"")))</f>
        <v/>
      </c>
      <c r="W187" s="77">
        <f>IF(W$13="","",IF($B187="","",IFERROR(F187*$E187/100,"")))</f>
        <v/>
      </c>
      <c r="X187" s="77">
        <f>IF(X$13="","",IF($B187="","",IFERROR(G187*$E187/100,"")))</f>
        <v/>
      </c>
      <c r="Y187" s="77">
        <f>IF(Y$13="","",IF($B187="","",IFERROR(H187*$E187/100,"")))</f>
        <v/>
      </c>
      <c r="Z187" s="77">
        <f>IF(Z$13="","",IF($B187="","",IFERROR(I187*$E187/100,"")))</f>
        <v/>
      </c>
      <c r="AA187" s="77">
        <f>IF(AA$13="","",IF($B187="","",IFERROR(J187*$E187/100,"")))</f>
        <v/>
      </c>
      <c r="AB187" s="77">
        <f>IF(AB$13="","",IF($B187="","",IFERROR(K187*$E187/100,"")))</f>
        <v/>
      </c>
      <c r="AC187" s="77">
        <f>IF(AC$13="","",IF($B187="","",IFERROR(L187*$E187/100,"")))</f>
        <v/>
      </c>
      <c r="AD187" s="77">
        <f>IF(AD$13="","",IF($B187="","",IFERROR(M187*$E187/100,"")))</f>
        <v/>
      </c>
      <c r="AE187" s="77">
        <f>IF(AE$13="","",IF($B187="","",IFERROR(N187*$E187/100,"")))</f>
        <v/>
      </c>
      <c r="AF187" s="77">
        <f>IF(AF$13="","",IF($B187="","",IFERROR(O187*$E187/100,"")))</f>
        <v/>
      </c>
      <c r="AG187" s="77">
        <f>IF(AG$13="","",IF($B187="","",IFERROR(P187*$E187/100,"")))</f>
        <v/>
      </c>
      <c r="AH187" s="77">
        <f>IF(AH$13="","",IF($B187="","",IFERROR(Q187*$E187/100,"")))</f>
        <v/>
      </c>
      <c r="AI187" s="77">
        <f>IF(AI$13="","",IF($B187="","",IFERROR(R187*$E187/100,"")))</f>
        <v/>
      </c>
      <c r="AJ187" s="77">
        <f>IF(AJ$13="","",IF($B187="","",IFERROR(S187*$E187/100,"")))</f>
        <v/>
      </c>
      <c r="AK187" s="77">
        <f>IF(AK$13="","",IF($B187="","",IFERROR(T187*$E187/100,"")))</f>
        <v/>
      </c>
      <c r="AL187" s="77">
        <f>IF(AL$13="","",IF($B187="","",IFERROR(U187*$E187/100,"")))</f>
        <v/>
      </c>
      <c r="AN187" s="77">
        <f>IF($B187="","",SUMIF($F$13:$U$13,"&lt;="&amp;Sector!$D$51,$F187:$U187))</f>
        <v/>
      </c>
      <c r="AO187" s="77">
        <f>IF($B187="","",SUMIF($W$13:$AL$13,"&lt;="&amp;Sector!$D$51,$W187:$AL187))</f>
        <v/>
      </c>
      <c r="AQ187" s="163">
        <f>IF(AQ$13="","",IF($B187="","",IFERROR($C187*$D187*SUMPRODUCT(('Dvd Calendar'!$E$1889:$CZ$1889&gt;AQ$12)*('Dvd Calendar'!$E$1889:$CZ$1889&lt;=AQ$13)*'Dvd Calendar'!$E$1892:$CZ$1892*(('Dvd Calendar'!$E$1894:$CZ$1894='Field Check'!$C$56)*('Field Check'!$C$56&lt;&gt;"")+('Dvd Calendar'!$E$1894:$CZ$1894='Field Check'!$C$57)*('Field Check'!$C$57&lt;&gt;"")))/'AS51'!$B$3,"")))</f>
        <v/>
      </c>
      <c r="AR187" s="163">
        <f>IF(AR$13="","",IF($B187="","",IFERROR($C187*$D187*SUMPRODUCT(('Dvd Calendar'!$E$1889:$CZ$1889&gt;AR$12)*('Dvd Calendar'!$E$1889:$CZ$1889&lt;=AR$13)*'Dvd Calendar'!$E$1892:$CZ$1892*(('Dvd Calendar'!$E$1894:$CZ$1894='Field Check'!$C$56)*('Field Check'!$C$56&lt;&gt;"")+('Dvd Calendar'!$E$1894:$CZ$1894='Field Check'!$C$57)*('Field Check'!$C$57&lt;&gt;"")))/'AS51'!$B$3,"")))</f>
        <v/>
      </c>
      <c r="AS187" s="163">
        <f>IF(AS$13="","",IF($B187="","",IFERROR($C187*$D187*SUMPRODUCT(('Dvd Calendar'!$E$1889:$CZ$1889&gt;AS$12)*('Dvd Calendar'!$E$1889:$CZ$1889&lt;=AS$13)*'Dvd Calendar'!$E$1892:$CZ$1892*(('Dvd Calendar'!$E$1894:$CZ$1894='Field Check'!$C$56)*('Field Check'!$C$56&lt;&gt;"")+('Dvd Calendar'!$E$1894:$CZ$1894='Field Check'!$C$57)*('Field Check'!$C$57&lt;&gt;"")))/'AS51'!$B$3,"")))</f>
        <v/>
      </c>
      <c r="AT187" s="163">
        <f>IF(AT$13="","",IF($B187="","",IFERROR($C187*$D187*SUMPRODUCT(('Dvd Calendar'!$E$1889:$CZ$1889&gt;AT$12)*('Dvd Calendar'!$E$1889:$CZ$1889&lt;=AT$13)*'Dvd Calendar'!$E$1892:$CZ$1892*(('Dvd Calendar'!$E$1894:$CZ$1894='Field Check'!$C$56)*('Field Check'!$C$56&lt;&gt;"")+('Dvd Calendar'!$E$1894:$CZ$1894='Field Check'!$C$57)*('Field Check'!$C$57&lt;&gt;"")))/'AS51'!$B$3,"")))</f>
        <v/>
      </c>
      <c r="AU187" s="163">
        <f>IF(AU$13="","",IF($B187="","",IFERROR($C187*$D187*SUMPRODUCT(('Dvd Calendar'!$E$1889:$CZ$1889&gt;AU$12)*('Dvd Calendar'!$E$1889:$CZ$1889&lt;=AU$13)*'Dvd Calendar'!$E$1892:$CZ$1892*(('Dvd Calendar'!$E$1894:$CZ$1894='Field Check'!$C$56)*('Field Check'!$C$56&lt;&gt;"")+('Dvd Calendar'!$E$1894:$CZ$1894='Field Check'!$C$57)*('Field Check'!$C$57&lt;&gt;"")))/'AS51'!$B$3,"")))</f>
        <v/>
      </c>
      <c r="AV187" s="163">
        <f>IF(AV$13="","",IF($B187="","",IFERROR($C187*$D187*SUMPRODUCT(('Dvd Calendar'!$E$1889:$CZ$1889&gt;AV$12)*('Dvd Calendar'!$E$1889:$CZ$1889&lt;=AV$13)*'Dvd Calendar'!$E$1892:$CZ$1892*(('Dvd Calendar'!$E$1894:$CZ$1894='Field Check'!$C$56)*('Field Check'!$C$56&lt;&gt;"")+('Dvd Calendar'!$E$1894:$CZ$1894='Field Check'!$C$57)*('Field Check'!$C$57&lt;&gt;"")))/'AS51'!$B$3,"")))</f>
        <v/>
      </c>
      <c r="AW187" s="163">
        <f>IF(AW$13="","",IF($B187="","",IFERROR($C187*$D187*SUMPRODUCT(('Dvd Calendar'!$E$1889:$CZ$1889&gt;AW$12)*('Dvd Calendar'!$E$1889:$CZ$1889&lt;=AW$13)*'Dvd Calendar'!$E$1892:$CZ$1892*(('Dvd Calendar'!$E$1894:$CZ$1894='Field Check'!$C$56)*('Field Check'!$C$56&lt;&gt;"")+('Dvd Calendar'!$E$1894:$CZ$1894='Field Check'!$C$57)*('Field Check'!$C$57&lt;&gt;"")))/'AS51'!$B$3,"")))</f>
        <v/>
      </c>
      <c r="AX187" s="163">
        <f>IF(AX$13="","",IF($B187="","",IFERROR($C187*$D187*SUMPRODUCT(('Dvd Calendar'!$E$1889:$CZ$1889&gt;AX$12)*('Dvd Calendar'!$E$1889:$CZ$1889&lt;=AX$13)*'Dvd Calendar'!$E$1892:$CZ$1892*(('Dvd Calendar'!$E$1894:$CZ$1894='Field Check'!$C$56)*('Field Check'!$C$56&lt;&gt;"")+('Dvd Calendar'!$E$1894:$CZ$1894='Field Check'!$C$57)*('Field Check'!$C$57&lt;&gt;"")))/'AS51'!$B$3,"")))</f>
        <v/>
      </c>
      <c r="AY187" s="163">
        <f>IF(AY$13="","",IF($B187="","",IFERROR($C187*$D187*SUMPRODUCT(('Dvd Calendar'!$E$1889:$CZ$1889&gt;AY$12)*('Dvd Calendar'!$E$1889:$CZ$1889&lt;=AY$13)*'Dvd Calendar'!$E$1892:$CZ$1892*(('Dvd Calendar'!$E$1894:$CZ$1894='Field Check'!$C$56)*('Field Check'!$C$56&lt;&gt;"")+('Dvd Calendar'!$E$1894:$CZ$1894='Field Check'!$C$57)*('Field Check'!$C$57&lt;&gt;"")))/'AS51'!$B$3,"")))</f>
        <v/>
      </c>
      <c r="AZ187" s="163">
        <f>IF(AZ$13="","",IF($B187="","",IFERROR($C187*$D187*SUMPRODUCT(('Dvd Calendar'!$E$1889:$CZ$1889&gt;AZ$12)*('Dvd Calendar'!$E$1889:$CZ$1889&lt;=AZ$13)*'Dvd Calendar'!$E$1892:$CZ$1892*(('Dvd Calendar'!$E$1894:$CZ$1894='Field Check'!$C$56)*('Field Check'!$C$56&lt;&gt;"")+('Dvd Calendar'!$E$1894:$CZ$1894='Field Check'!$C$57)*('Field Check'!$C$57&lt;&gt;"")))/'AS51'!$B$3,"")))</f>
        <v/>
      </c>
      <c r="BA187" s="163">
        <f>IF(BA$13="","",IF($B187="","",IFERROR($C187*$D187*SUMPRODUCT(('Dvd Calendar'!$E$1889:$CZ$1889&gt;BA$12)*('Dvd Calendar'!$E$1889:$CZ$1889&lt;=BA$13)*'Dvd Calendar'!$E$1892:$CZ$1892*(('Dvd Calendar'!$E$1894:$CZ$1894='Field Check'!$C$56)*('Field Check'!$C$56&lt;&gt;"")+('Dvd Calendar'!$E$1894:$CZ$1894='Field Check'!$C$57)*('Field Check'!$C$57&lt;&gt;"")))/'AS51'!$B$3,"")))</f>
        <v/>
      </c>
      <c r="BB187" s="163">
        <f>IF(BB$13="","",IF($B187="","",IFERROR($C187*$D187*SUMPRODUCT(('Dvd Calendar'!$E$1889:$CZ$1889&gt;BB$12)*('Dvd Calendar'!$E$1889:$CZ$1889&lt;=BB$13)*'Dvd Calendar'!$E$1892:$CZ$1892*(('Dvd Calendar'!$E$1894:$CZ$1894='Field Check'!$C$56)*('Field Check'!$C$56&lt;&gt;"")+('Dvd Calendar'!$E$1894:$CZ$1894='Field Check'!$C$57)*('Field Check'!$C$57&lt;&gt;"")))/'AS51'!$B$3,"")))</f>
        <v/>
      </c>
      <c r="BC187" s="163">
        <f>IF(BC$13="","",IF($B187="","",IFERROR($C187*$D187*SUMPRODUCT(('Dvd Calendar'!$E$1889:$CZ$1889&gt;BC$12)*('Dvd Calendar'!$E$1889:$CZ$1889&lt;=BC$13)*'Dvd Calendar'!$E$1892:$CZ$1892*(('Dvd Calendar'!$E$1894:$CZ$1894='Field Check'!$C$56)*('Field Check'!$C$56&lt;&gt;"")+('Dvd Calendar'!$E$1894:$CZ$1894='Field Check'!$C$57)*('Field Check'!$C$57&lt;&gt;"")))/'AS51'!$B$3,"")))</f>
        <v/>
      </c>
      <c r="BD187" s="163">
        <f>IF(BD$13="","",IF($B187="","",IFERROR($C187*$D187*SUMPRODUCT(('Dvd Calendar'!$E$1889:$CZ$1889&gt;BD$12)*('Dvd Calendar'!$E$1889:$CZ$1889&lt;=BD$13)*'Dvd Calendar'!$E$1892:$CZ$1892*(('Dvd Calendar'!$E$1894:$CZ$1894='Field Check'!$C$56)*('Field Check'!$C$56&lt;&gt;"")+('Dvd Calendar'!$E$1894:$CZ$1894='Field Check'!$C$57)*('Field Check'!$C$57&lt;&gt;"")))/'AS51'!$B$3,"")))</f>
        <v/>
      </c>
      <c r="BE187" s="163">
        <f>IF(BE$13="","",IF($B187="","",IFERROR($C187*$D187*SUMPRODUCT(('Dvd Calendar'!$E$1889:$CZ$1889&gt;BE$12)*('Dvd Calendar'!$E$1889:$CZ$1889&lt;=BE$13)*'Dvd Calendar'!$E$1892:$CZ$1892*(('Dvd Calendar'!$E$1894:$CZ$1894='Field Check'!$C$56)*('Field Check'!$C$56&lt;&gt;"")+('Dvd Calendar'!$E$1894:$CZ$1894='Field Check'!$C$57)*('Field Check'!$C$57&lt;&gt;"")))/'AS51'!$B$3,"")))</f>
        <v/>
      </c>
      <c r="BF187" s="163">
        <f>IF(BF$13="","",IF($B187="","",IFERROR($C187*$D187*SUMPRODUCT(('Dvd Calendar'!$E$1889:$CZ$1889&gt;BF$12)*('Dvd Calendar'!$E$1889:$CZ$1889&lt;=BF$13)*'Dvd Calendar'!$E$1892:$CZ$1892*(('Dvd Calendar'!$E$1894:$CZ$1894='Field Check'!$C$56)*('Field Check'!$C$56&lt;&gt;"")+('Dvd Calendar'!$E$1894:$CZ$1894='Field Check'!$C$57)*('Field Check'!$C$57&lt;&gt;"")))/'AS51'!$B$3,"")))</f>
        <v/>
      </c>
      <c r="BH187" s="163">
        <f>IF(BH$13="","",IF($B187="","",IFERROR(AQ187*$E187/100,"")))</f>
        <v/>
      </c>
      <c r="BI187" s="163">
        <f>IF(BI$13="","",IF($B187="","",IFERROR(AR187*$E187/100,"")))</f>
        <v/>
      </c>
      <c r="BJ187" s="163">
        <f>IF(BJ$13="","",IF($B187="","",IFERROR(AS187*$E187/100,"")))</f>
        <v/>
      </c>
      <c r="BK187" s="163">
        <f>IF(BK$13="","",IF($B187="","",IFERROR(AT187*$E187/100,"")))</f>
        <v/>
      </c>
      <c r="BL187" s="163">
        <f>IF(BL$13="","",IF($B187="","",IFERROR(AU187*$E187/100,"")))</f>
        <v/>
      </c>
      <c r="BM187" s="163">
        <f>IF(BM$13="","",IF($B187="","",IFERROR(AV187*$E187/100,"")))</f>
        <v/>
      </c>
      <c r="BN187" s="163">
        <f>IF(BN$13="","",IF($B187="","",IFERROR(AW187*$E187/100,"")))</f>
        <v/>
      </c>
      <c r="BO187" s="163">
        <f>IF(BO$13="","",IF($B187="","",IFERROR(AX187*$E187/100,"")))</f>
        <v/>
      </c>
      <c r="BP187" s="163">
        <f>IF(BP$13="","",IF($B187="","",IFERROR(AY187*$E187/100,"")))</f>
        <v/>
      </c>
      <c r="BQ187" s="163">
        <f>IF(BQ$13="","",IF($B187="","",IFERROR(AZ187*$E187/100,"")))</f>
        <v/>
      </c>
      <c r="BR187" s="163">
        <f>IF(BR$13="","",IF($B187="","",IFERROR(BA187*$E187/100,"")))</f>
        <v/>
      </c>
      <c r="BS187" s="163">
        <f>IF(BS$13="","",IF($B187="","",IFERROR(BB187*$E187/100,"")))</f>
        <v/>
      </c>
      <c r="BT187" s="163">
        <f>IF(BT$13="","",IF($B187="","",IFERROR(BC187*$E187/100,"")))</f>
        <v/>
      </c>
      <c r="BU187" s="163">
        <f>IF(BU$13="","",IF($B187="","",IFERROR(BD187*$E187/100,"")))</f>
        <v/>
      </c>
      <c r="BV187" s="163">
        <f>IF(BV$13="","",IF($B187="","",IFERROR(BE187*$E187/100,"")))</f>
        <v/>
      </c>
      <c r="BW187" s="163">
        <f>IF(BW$13="","",IF($B187="","",IFERROR(BF187*$E187/100,"")))</f>
        <v/>
      </c>
    </row>
    <row r="188">
      <c r="B188" s="126">
        <f>IF('AS51'!$C$178="","",'AS51'!$C$178)</f>
        <v/>
      </c>
      <c r="C188" s="74">
        <f>IF('AS51'!$B$178="","",'AS51'!$B$178)</f>
        <v/>
      </c>
      <c r="D188" s="75">
        <f>IFERROR('AS51'!$Q$178,1)</f>
        <v/>
      </c>
      <c r="E188" s="76">
        <f>IF($B188="","",IF(ISNUMBER('AS51'!$I$178),'AS51'!$I$178,'Index Summary'!$C$7))</f>
        <v/>
      </c>
      <c r="F188" s="77">
        <f>IF(F$13="","",IF($B188="","",IFERROR($C188*$D188*IF((Override!$C$4="ON")*(COUNTIFS(Override!$B$11:$B$40,$B188,Override!$D$11:$D$40,1,Override!$E$11:$E$40,"&gt;=0")-COUNTIFS(Override!$B$11:$B$40,$B188,Override!$D$11:$D$40,1,Override!$E$11:$E$40,"&gt;=0",Override!$C$11:$C$40,"MXAU"))&gt;0,SUMIFS(Override!$E$11:$E$40,Override!$B$11:$B$40,$B188,Override!$D$11:$D$40,1)-SUMIFS(Override!$E$11:$E$40,Override!$B$11:$B$40,$B188,Override!$D$11:$D$40,1,Override!$C$11:$C$40,"MXAU"),Override!$C$223)/'AS51'!$B$3,"")))</f>
        <v/>
      </c>
      <c r="G188" s="77">
        <f>IF(G$13="","",IF($B188="","",IFERROR($C188*$D188*IF((Override!$C$4="ON")*(COUNTIFS(Override!$B$11:$B$40,$B188,Override!$D$11:$D$40,2,Override!$E$11:$E$40,"&gt;=0")-COUNTIFS(Override!$B$11:$B$40,$B188,Override!$D$11:$D$40,2,Override!$E$11:$E$40,"&gt;=0",Override!$C$11:$C$40,"MXAU"))&gt;0,SUMIFS(Override!$E$11:$E$40,Override!$B$11:$B$40,$B188,Override!$D$11:$D$40,2)-SUMIFS(Override!$E$11:$E$40,Override!$B$11:$B$40,$B188,Override!$D$11:$D$40,2,Override!$C$11:$C$40,"MXAU"),Override!$D$223)/'AS51'!$B$3,"")))</f>
        <v/>
      </c>
      <c r="H188" s="77">
        <f>IF(H$13="","",IF($B188="","",IFERROR($C188*$D188*IF((Override!$C$4="ON")*(COUNTIFS(Override!$B$11:$B$40,$B188,Override!$D$11:$D$40,3,Override!$E$11:$E$40,"&gt;=0")-COUNTIFS(Override!$B$11:$B$40,$B188,Override!$D$11:$D$40,3,Override!$E$11:$E$40,"&gt;=0",Override!$C$11:$C$40,"MXAU"))&gt;0,SUMIFS(Override!$E$11:$E$40,Override!$B$11:$B$40,$B188,Override!$D$11:$D$40,3)-SUMIFS(Override!$E$11:$E$40,Override!$B$11:$B$40,$B188,Override!$D$11:$D$40,3,Override!$C$11:$C$40,"MXAU"),Override!$E$223)/'AS51'!$B$3,"")))</f>
        <v/>
      </c>
      <c r="I188" s="77">
        <f>IF(I$13="","",IF($B188="","",IFERROR($C188*$D188*IF((Override!$C$4="ON")*(COUNTIFS(Override!$B$11:$B$40,$B188,Override!$D$11:$D$40,4,Override!$E$11:$E$40,"&gt;=0")-COUNTIFS(Override!$B$11:$B$40,$B188,Override!$D$11:$D$40,4,Override!$E$11:$E$40,"&gt;=0",Override!$C$11:$C$40,"MXAU"))&gt;0,SUMIFS(Override!$E$11:$E$40,Override!$B$11:$B$40,$B188,Override!$D$11:$D$40,4)-SUMIFS(Override!$E$11:$E$40,Override!$B$11:$B$40,$B188,Override!$D$11:$D$40,4,Override!$C$11:$C$40,"MXAU"),Override!$F$223)/'AS51'!$B$3,"")))</f>
        <v/>
      </c>
      <c r="J188" s="77">
        <f>IF(J$13="","",IF($B188="","",IFERROR($C188*$D188*IF((Override!$C$4="ON")*(COUNTIFS(Override!$B$11:$B$40,$B188,Override!$D$11:$D$40,5,Override!$E$11:$E$40,"&gt;=0")-COUNTIFS(Override!$B$11:$B$40,$B188,Override!$D$11:$D$40,5,Override!$E$11:$E$40,"&gt;=0",Override!$C$11:$C$40,"MXAU"))&gt;0,SUMIFS(Override!$E$11:$E$40,Override!$B$11:$B$40,$B188,Override!$D$11:$D$40,5)-SUMIFS(Override!$E$11:$E$40,Override!$B$11:$B$40,$B188,Override!$D$11:$D$40,5,Override!$C$11:$C$40,"MXAU"),Override!$G$223)/'AS51'!$B$3,"")))</f>
        <v/>
      </c>
      <c r="K188" s="77">
        <f>IF(K$13="","",IF($B188="","",IFERROR($C188*$D188*IF((Override!$C$4="ON")*(COUNTIFS(Override!$B$11:$B$40,$B188,Override!$D$11:$D$40,6,Override!$E$11:$E$40,"&gt;=0")-COUNTIFS(Override!$B$11:$B$40,$B188,Override!$D$11:$D$40,6,Override!$E$11:$E$40,"&gt;=0",Override!$C$11:$C$40,"MXAU"))&gt;0,SUMIFS(Override!$E$11:$E$40,Override!$B$11:$B$40,$B188,Override!$D$11:$D$40,6)-SUMIFS(Override!$E$11:$E$40,Override!$B$11:$B$40,$B188,Override!$D$11:$D$40,6,Override!$C$11:$C$40,"MXAU"),Override!$H$223)/'AS51'!$B$3,"")))</f>
        <v/>
      </c>
      <c r="L188" s="77">
        <f>IF(L$13="","",IF($B188="","",IFERROR($C188*$D188*IF((Override!$C$4="ON")*(COUNTIFS(Override!$B$11:$B$40,$B188,Override!$D$11:$D$40,7,Override!$E$11:$E$40,"&gt;=0")-COUNTIFS(Override!$B$11:$B$40,$B188,Override!$D$11:$D$40,7,Override!$E$11:$E$40,"&gt;=0",Override!$C$11:$C$40,"MXAU"))&gt;0,SUMIFS(Override!$E$11:$E$40,Override!$B$11:$B$40,$B188,Override!$D$11:$D$40,7)-SUMIFS(Override!$E$11:$E$40,Override!$B$11:$B$40,$B188,Override!$D$11:$D$40,7,Override!$C$11:$C$40,"MXAU"),Override!$I$223)/'AS51'!$B$3,"")))</f>
        <v/>
      </c>
      <c r="M188" s="77">
        <f>IF(M$13="","",IF($B188="","",IFERROR($C188*$D188*IF((Override!$C$4="ON")*(COUNTIFS(Override!$B$11:$B$40,$B188,Override!$D$11:$D$40,8,Override!$E$11:$E$40,"&gt;=0")-COUNTIFS(Override!$B$11:$B$40,$B188,Override!$D$11:$D$40,8,Override!$E$11:$E$40,"&gt;=0",Override!$C$11:$C$40,"MXAU"))&gt;0,SUMIFS(Override!$E$11:$E$40,Override!$B$11:$B$40,$B188,Override!$D$11:$D$40,8)-SUMIFS(Override!$E$11:$E$40,Override!$B$11:$B$40,$B188,Override!$D$11:$D$40,8,Override!$C$11:$C$40,"MXAU"),Override!$J$223)/'AS51'!$B$3,"")))</f>
        <v/>
      </c>
      <c r="N188" s="77">
        <f>IF(N$13="","",IF($B188="","",IFERROR($C188*$D188*IF((Override!$C$4="ON")*(COUNTIFS(Override!$B$11:$B$40,$B188,Override!$D$11:$D$40,9,Override!$E$11:$E$40,"&gt;=0")-COUNTIFS(Override!$B$11:$B$40,$B188,Override!$D$11:$D$40,9,Override!$E$11:$E$40,"&gt;=0",Override!$C$11:$C$40,"MXAU"))&gt;0,SUMIFS(Override!$E$11:$E$40,Override!$B$11:$B$40,$B188,Override!$D$11:$D$40,9)-SUMIFS(Override!$E$11:$E$40,Override!$B$11:$B$40,$B188,Override!$D$11:$D$40,9,Override!$C$11:$C$40,"MXAU"),Override!$K$223)/'AS51'!$B$3,"")))</f>
        <v/>
      </c>
      <c r="O188" s="77">
        <f>IF(O$13="","",IF($B188="","",IFERROR($C188*$D188*IF((Override!$C$4="ON")*(COUNTIFS(Override!$B$11:$B$40,$B188,Override!$D$11:$D$40,10,Override!$E$11:$E$40,"&gt;=0")-COUNTIFS(Override!$B$11:$B$40,$B188,Override!$D$11:$D$40,10,Override!$E$11:$E$40,"&gt;=0",Override!$C$11:$C$40,"MXAU"))&gt;0,SUMIFS(Override!$E$11:$E$40,Override!$B$11:$B$40,$B188,Override!$D$11:$D$40,10)-SUMIFS(Override!$E$11:$E$40,Override!$B$11:$B$40,$B188,Override!$D$11:$D$40,10,Override!$C$11:$C$40,"MXAU"),Override!$L$223)/'AS51'!$B$3,"")))</f>
        <v/>
      </c>
      <c r="P188" s="77">
        <f>IF(P$13="","",IF($B188="","",IFERROR($C188*$D188*IF((Override!$C$4="ON")*(COUNTIFS(Override!$B$11:$B$40,$B188,Override!$D$11:$D$40,11,Override!$E$11:$E$40,"&gt;=0")-COUNTIFS(Override!$B$11:$B$40,$B188,Override!$D$11:$D$40,11,Override!$E$11:$E$40,"&gt;=0",Override!$C$11:$C$40,"MXAU"))&gt;0,SUMIFS(Override!$E$11:$E$40,Override!$B$11:$B$40,$B188,Override!$D$11:$D$40,11)-SUMIFS(Override!$E$11:$E$40,Override!$B$11:$B$40,$B188,Override!$D$11:$D$40,11,Override!$C$11:$C$40,"MXAU"),Override!$M$223)/'AS51'!$B$3,"")))</f>
        <v/>
      </c>
      <c r="Q188" s="77">
        <f>IF(Q$13="","",IF($B188="","",IFERROR($C188*$D188*IF((Override!$C$4="ON")*(COUNTIFS(Override!$B$11:$B$40,$B188,Override!$D$11:$D$40,12,Override!$E$11:$E$40,"&gt;=0")-COUNTIFS(Override!$B$11:$B$40,$B188,Override!$D$11:$D$40,12,Override!$E$11:$E$40,"&gt;=0",Override!$C$11:$C$40,"MXAU"))&gt;0,SUMIFS(Override!$E$11:$E$40,Override!$B$11:$B$40,$B188,Override!$D$11:$D$40,12)-SUMIFS(Override!$E$11:$E$40,Override!$B$11:$B$40,$B188,Override!$D$11:$D$40,12,Override!$C$11:$C$40,"MXAU"),Override!$N$223)/'AS51'!$B$3,"")))</f>
        <v/>
      </c>
      <c r="R188" s="77">
        <f>IF(R$13="","",IF($B188="","",IFERROR($C188*$D188*IF((Override!$C$4="ON")*(COUNTIFS(Override!$B$11:$B$40,$B188,Override!$D$11:$D$40,13,Override!$E$11:$E$40,"&gt;=0")-COUNTIFS(Override!$B$11:$B$40,$B188,Override!$D$11:$D$40,13,Override!$E$11:$E$40,"&gt;=0",Override!$C$11:$C$40,"MXAU"))&gt;0,SUMIFS(Override!$E$11:$E$40,Override!$B$11:$B$40,$B188,Override!$D$11:$D$40,13)-SUMIFS(Override!$E$11:$E$40,Override!$B$11:$B$40,$B188,Override!$D$11:$D$40,13,Override!$C$11:$C$40,"MXAU"),Override!$O$223)/'AS51'!$B$3,"")))</f>
        <v/>
      </c>
      <c r="S188" s="77">
        <f>IF(S$13="","",IF($B188="","",IFERROR($C188*$D188*IF((Override!$C$4="ON")*(COUNTIFS(Override!$B$11:$B$40,$B188,Override!$D$11:$D$40,14,Override!$E$11:$E$40,"&gt;=0")-COUNTIFS(Override!$B$11:$B$40,$B188,Override!$D$11:$D$40,14,Override!$E$11:$E$40,"&gt;=0",Override!$C$11:$C$40,"MXAU"))&gt;0,SUMIFS(Override!$E$11:$E$40,Override!$B$11:$B$40,$B188,Override!$D$11:$D$40,14)-SUMIFS(Override!$E$11:$E$40,Override!$B$11:$B$40,$B188,Override!$D$11:$D$40,14,Override!$C$11:$C$40,"MXAU"),Override!$P$223)/'AS51'!$B$3,"")))</f>
        <v/>
      </c>
      <c r="T188" s="77">
        <f>IF(T$13="","",IF($B188="","",IFERROR($C188*$D188*IF((Override!$C$4="ON")*(COUNTIFS(Override!$B$11:$B$40,$B188,Override!$D$11:$D$40,15,Override!$E$11:$E$40,"&gt;=0")-COUNTIFS(Override!$B$11:$B$40,$B188,Override!$D$11:$D$40,15,Override!$E$11:$E$40,"&gt;=0",Override!$C$11:$C$40,"MXAU"))&gt;0,SUMIFS(Override!$E$11:$E$40,Override!$B$11:$B$40,$B188,Override!$D$11:$D$40,15)-SUMIFS(Override!$E$11:$E$40,Override!$B$11:$B$40,$B188,Override!$D$11:$D$40,15,Override!$C$11:$C$40,"MXAU"),Override!$Q$223)/'AS51'!$B$3,"")))</f>
        <v/>
      </c>
      <c r="U188" s="77">
        <f>IF(U$13="","",IF($B188="","",IFERROR($C188*$D188*IF((Override!$C$4="ON")*(COUNTIFS(Override!$B$11:$B$40,$B188,Override!$D$11:$D$40,16,Override!$E$11:$E$40,"&gt;=0")-COUNTIFS(Override!$B$11:$B$40,$B188,Override!$D$11:$D$40,16,Override!$E$11:$E$40,"&gt;=0",Override!$C$11:$C$40,"MXAU"))&gt;0,SUMIFS(Override!$E$11:$E$40,Override!$B$11:$B$40,$B188,Override!$D$11:$D$40,16)-SUMIFS(Override!$E$11:$E$40,Override!$B$11:$B$40,$B188,Override!$D$11:$D$40,16,Override!$C$11:$C$40,"MXAU"),Override!$R$223)/'AS51'!$B$3,"")))</f>
        <v/>
      </c>
      <c r="W188" s="77">
        <f>IF(W$13="","",IF($B188="","",IFERROR(F188*$E188/100,"")))</f>
        <v/>
      </c>
      <c r="X188" s="77">
        <f>IF(X$13="","",IF($B188="","",IFERROR(G188*$E188/100,"")))</f>
        <v/>
      </c>
      <c r="Y188" s="77">
        <f>IF(Y$13="","",IF($B188="","",IFERROR(H188*$E188/100,"")))</f>
        <v/>
      </c>
      <c r="Z188" s="77">
        <f>IF(Z$13="","",IF($B188="","",IFERROR(I188*$E188/100,"")))</f>
        <v/>
      </c>
      <c r="AA188" s="77">
        <f>IF(AA$13="","",IF($B188="","",IFERROR(J188*$E188/100,"")))</f>
        <v/>
      </c>
      <c r="AB188" s="77">
        <f>IF(AB$13="","",IF($B188="","",IFERROR(K188*$E188/100,"")))</f>
        <v/>
      </c>
      <c r="AC188" s="77">
        <f>IF(AC$13="","",IF($B188="","",IFERROR(L188*$E188/100,"")))</f>
        <v/>
      </c>
      <c r="AD188" s="77">
        <f>IF(AD$13="","",IF($B188="","",IFERROR(M188*$E188/100,"")))</f>
        <v/>
      </c>
      <c r="AE188" s="77">
        <f>IF(AE$13="","",IF($B188="","",IFERROR(N188*$E188/100,"")))</f>
        <v/>
      </c>
      <c r="AF188" s="77">
        <f>IF(AF$13="","",IF($B188="","",IFERROR(O188*$E188/100,"")))</f>
        <v/>
      </c>
      <c r="AG188" s="77">
        <f>IF(AG$13="","",IF($B188="","",IFERROR(P188*$E188/100,"")))</f>
        <v/>
      </c>
      <c r="AH188" s="77">
        <f>IF(AH$13="","",IF($B188="","",IFERROR(Q188*$E188/100,"")))</f>
        <v/>
      </c>
      <c r="AI188" s="77">
        <f>IF(AI$13="","",IF($B188="","",IFERROR(R188*$E188/100,"")))</f>
        <v/>
      </c>
      <c r="AJ188" s="77">
        <f>IF(AJ$13="","",IF($B188="","",IFERROR(S188*$E188/100,"")))</f>
        <v/>
      </c>
      <c r="AK188" s="77">
        <f>IF(AK$13="","",IF($B188="","",IFERROR(T188*$E188/100,"")))</f>
        <v/>
      </c>
      <c r="AL188" s="77">
        <f>IF(AL$13="","",IF($B188="","",IFERROR(U188*$E188/100,"")))</f>
        <v/>
      </c>
      <c r="AN188" s="77">
        <f>IF($B188="","",SUMIF($F$13:$U$13,"&lt;="&amp;Sector!$D$51,$F188:$U188))</f>
        <v/>
      </c>
      <c r="AO188" s="77">
        <f>IF($B188="","",SUMIF($W$13:$AL$13,"&lt;="&amp;Sector!$D$51,$W188:$AL188))</f>
        <v/>
      </c>
      <c r="AQ188" s="163">
        <f>IF(AQ$13="","",IF($B188="","",IFERROR($C188*$D188*SUMPRODUCT(('Dvd Calendar'!$E$1900:$CZ$1900&gt;AQ$12)*('Dvd Calendar'!$E$1900:$CZ$1900&lt;=AQ$13)*'Dvd Calendar'!$E$1903:$CZ$1903*(('Dvd Calendar'!$E$1905:$CZ$1905='Field Check'!$C$56)*('Field Check'!$C$56&lt;&gt;"")+('Dvd Calendar'!$E$1905:$CZ$1905='Field Check'!$C$57)*('Field Check'!$C$57&lt;&gt;"")))/'AS51'!$B$3,"")))</f>
        <v/>
      </c>
      <c r="AR188" s="163">
        <f>IF(AR$13="","",IF($B188="","",IFERROR($C188*$D188*SUMPRODUCT(('Dvd Calendar'!$E$1900:$CZ$1900&gt;AR$12)*('Dvd Calendar'!$E$1900:$CZ$1900&lt;=AR$13)*'Dvd Calendar'!$E$1903:$CZ$1903*(('Dvd Calendar'!$E$1905:$CZ$1905='Field Check'!$C$56)*('Field Check'!$C$56&lt;&gt;"")+('Dvd Calendar'!$E$1905:$CZ$1905='Field Check'!$C$57)*('Field Check'!$C$57&lt;&gt;"")))/'AS51'!$B$3,"")))</f>
        <v/>
      </c>
      <c r="AS188" s="163">
        <f>IF(AS$13="","",IF($B188="","",IFERROR($C188*$D188*SUMPRODUCT(('Dvd Calendar'!$E$1900:$CZ$1900&gt;AS$12)*('Dvd Calendar'!$E$1900:$CZ$1900&lt;=AS$13)*'Dvd Calendar'!$E$1903:$CZ$1903*(('Dvd Calendar'!$E$1905:$CZ$1905='Field Check'!$C$56)*('Field Check'!$C$56&lt;&gt;"")+('Dvd Calendar'!$E$1905:$CZ$1905='Field Check'!$C$57)*('Field Check'!$C$57&lt;&gt;"")))/'AS51'!$B$3,"")))</f>
        <v/>
      </c>
      <c r="AT188" s="163">
        <f>IF(AT$13="","",IF($B188="","",IFERROR($C188*$D188*SUMPRODUCT(('Dvd Calendar'!$E$1900:$CZ$1900&gt;AT$12)*('Dvd Calendar'!$E$1900:$CZ$1900&lt;=AT$13)*'Dvd Calendar'!$E$1903:$CZ$1903*(('Dvd Calendar'!$E$1905:$CZ$1905='Field Check'!$C$56)*('Field Check'!$C$56&lt;&gt;"")+('Dvd Calendar'!$E$1905:$CZ$1905='Field Check'!$C$57)*('Field Check'!$C$57&lt;&gt;"")))/'AS51'!$B$3,"")))</f>
        <v/>
      </c>
      <c r="AU188" s="163">
        <f>IF(AU$13="","",IF($B188="","",IFERROR($C188*$D188*SUMPRODUCT(('Dvd Calendar'!$E$1900:$CZ$1900&gt;AU$12)*('Dvd Calendar'!$E$1900:$CZ$1900&lt;=AU$13)*'Dvd Calendar'!$E$1903:$CZ$1903*(('Dvd Calendar'!$E$1905:$CZ$1905='Field Check'!$C$56)*('Field Check'!$C$56&lt;&gt;"")+('Dvd Calendar'!$E$1905:$CZ$1905='Field Check'!$C$57)*('Field Check'!$C$57&lt;&gt;"")))/'AS51'!$B$3,"")))</f>
        <v/>
      </c>
      <c r="AV188" s="163">
        <f>IF(AV$13="","",IF($B188="","",IFERROR($C188*$D188*SUMPRODUCT(('Dvd Calendar'!$E$1900:$CZ$1900&gt;AV$12)*('Dvd Calendar'!$E$1900:$CZ$1900&lt;=AV$13)*'Dvd Calendar'!$E$1903:$CZ$1903*(('Dvd Calendar'!$E$1905:$CZ$1905='Field Check'!$C$56)*('Field Check'!$C$56&lt;&gt;"")+('Dvd Calendar'!$E$1905:$CZ$1905='Field Check'!$C$57)*('Field Check'!$C$57&lt;&gt;"")))/'AS51'!$B$3,"")))</f>
        <v/>
      </c>
      <c r="AW188" s="163">
        <f>IF(AW$13="","",IF($B188="","",IFERROR($C188*$D188*SUMPRODUCT(('Dvd Calendar'!$E$1900:$CZ$1900&gt;AW$12)*('Dvd Calendar'!$E$1900:$CZ$1900&lt;=AW$13)*'Dvd Calendar'!$E$1903:$CZ$1903*(('Dvd Calendar'!$E$1905:$CZ$1905='Field Check'!$C$56)*('Field Check'!$C$56&lt;&gt;"")+('Dvd Calendar'!$E$1905:$CZ$1905='Field Check'!$C$57)*('Field Check'!$C$57&lt;&gt;"")))/'AS51'!$B$3,"")))</f>
        <v/>
      </c>
      <c r="AX188" s="163">
        <f>IF(AX$13="","",IF($B188="","",IFERROR($C188*$D188*SUMPRODUCT(('Dvd Calendar'!$E$1900:$CZ$1900&gt;AX$12)*('Dvd Calendar'!$E$1900:$CZ$1900&lt;=AX$13)*'Dvd Calendar'!$E$1903:$CZ$1903*(('Dvd Calendar'!$E$1905:$CZ$1905='Field Check'!$C$56)*('Field Check'!$C$56&lt;&gt;"")+('Dvd Calendar'!$E$1905:$CZ$1905='Field Check'!$C$57)*('Field Check'!$C$57&lt;&gt;"")))/'AS51'!$B$3,"")))</f>
        <v/>
      </c>
      <c r="AY188" s="163">
        <f>IF(AY$13="","",IF($B188="","",IFERROR($C188*$D188*SUMPRODUCT(('Dvd Calendar'!$E$1900:$CZ$1900&gt;AY$12)*('Dvd Calendar'!$E$1900:$CZ$1900&lt;=AY$13)*'Dvd Calendar'!$E$1903:$CZ$1903*(('Dvd Calendar'!$E$1905:$CZ$1905='Field Check'!$C$56)*('Field Check'!$C$56&lt;&gt;"")+('Dvd Calendar'!$E$1905:$CZ$1905='Field Check'!$C$57)*('Field Check'!$C$57&lt;&gt;"")))/'AS51'!$B$3,"")))</f>
        <v/>
      </c>
      <c r="AZ188" s="163">
        <f>IF(AZ$13="","",IF($B188="","",IFERROR($C188*$D188*SUMPRODUCT(('Dvd Calendar'!$E$1900:$CZ$1900&gt;AZ$12)*('Dvd Calendar'!$E$1900:$CZ$1900&lt;=AZ$13)*'Dvd Calendar'!$E$1903:$CZ$1903*(('Dvd Calendar'!$E$1905:$CZ$1905='Field Check'!$C$56)*('Field Check'!$C$56&lt;&gt;"")+('Dvd Calendar'!$E$1905:$CZ$1905='Field Check'!$C$57)*('Field Check'!$C$57&lt;&gt;"")))/'AS51'!$B$3,"")))</f>
        <v/>
      </c>
      <c r="BA188" s="163">
        <f>IF(BA$13="","",IF($B188="","",IFERROR($C188*$D188*SUMPRODUCT(('Dvd Calendar'!$E$1900:$CZ$1900&gt;BA$12)*('Dvd Calendar'!$E$1900:$CZ$1900&lt;=BA$13)*'Dvd Calendar'!$E$1903:$CZ$1903*(('Dvd Calendar'!$E$1905:$CZ$1905='Field Check'!$C$56)*('Field Check'!$C$56&lt;&gt;"")+('Dvd Calendar'!$E$1905:$CZ$1905='Field Check'!$C$57)*('Field Check'!$C$57&lt;&gt;"")))/'AS51'!$B$3,"")))</f>
        <v/>
      </c>
      <c r="BB188" s="163">
        <f>IF(BB$13="","",IF($B188="","",IFERROR($C188*$D188*SUMPRODUCT(('Dvd Calendar'!$E$1900:$CZ$1900&gt;BB$12)*('Dvd Calendar'!$E$1900:$CZ$1900&lt;=BB$13)*'Dvd Calendar'!$E$1903:$CZ$1903*(('Dvd Calendar'!$E$1905:$CZ$1905='Field Check'!$C$56)*('Field Check'!$C$56&lt;&gt;"")+('Dvd Calendar'!$E$1905:$CZ$1905='Field Check'!$C$57)*('Field Check'!$C$57&lt;&gt;"")))/'AS51'!$B$3,"")))</f>
        <v/>
      </c>
      <c r="BC188" s="163">
        <f>IF(BC$13="","",IF($B188="","",IFERROR($C188*$D188*SUMPRODUCT(('Dvd Calendar'!$E$1900:$CZ$1900&gt;BC$12)*('Dvd Calendar'!$E$1900:$CZ$1900&lt;=BC$13)*'Dvd Calendar'!$E$1903:$CZ$1903*(('Dvd Calendar'!$E$1905:$CZ$1905='Field Check'!$C$56)*('Field Check'!$C$56&lt;&gt;"")+('Dvd Calendar'!$E$1905:$CZ$1905='Field Check'!$C$57)*('Field Check'!$C$57&lt;&gt;"")))/'AS51'!$B$3,"")))</f>
        <v/>
      </c>
      <c r="BD188" s="163">
        <f>IF(BD$13="","",IF($B188="","",IFERROR($C188*$D188*SUMPRODUCT(('Dvd Calendar'!$E$1900:$CZ$1900&gt;BD$12)*('Dvd Calendar'!$E$1900:$CZ$1900&lt;=BD$13)*'Dvd Calendar'!$E$1903:$CZ$1903*(('Dvd Calendar'!$E$1905:$CZ$1905='Field Check'!$C$56)*('Field Check'!$C$56&lt;&gt;"")+('Dvd Calendar'!$E$1905:$CZ$1905='Field Check'!$C$57)*('Field Check'!$C$57&lt;&gt;"")))/'AS51'!$B$3,"")))</f>
        <v/>
      </c>
      <c r="BE188" s="163">
        <f>IF(BE$13="","",IF($B188="","",IFERROR($C188*$D188*SUMPRODUCT(('Dvd Calendar'!$E$1900:$CZ$1900&gt;BE$12)*('Dvd Calendar'!$E$1900:$CZ$1900&lt;=BE$13)*'Dvd Calendar'!$E$1903:$CZ$1903*(('Dvd Calendar'!$E$1905:$CZ$1905='Field Check'!$C$56)*('Field Check'!$C$56&lt;&gt;"")+('Dvd Calendar'!$E$1905:$CZ$1905='Field Check'!$C$57)*('Field Check'!$C$57&lt;&gt;"")))/'AS51'!$B$3,"")))</f>
        <v/>
      </c>
      <c r="BF188" s="163">
        <f>IF(BF$13="","",IF($B188="","",IFERROR($C188*$D188*SUMPRODUCT(('Dvd Calendar'!$E$1900:$CZ$1900&gt;BF$12)*('Dvd Calendar'!$E$1900:$CZ$1900&lt;=BF$13)*'Dvd Calendar'!$E$1903:$CZ$1903*(('Dvd Calendar'!$E$1905:$CZ$1905='Field Check'!$C$56)*('Field Check'!$C$56&lt;&gt;"")+('Dvd Calendar'!$E$1905:$CZ$1905='Field Check'!$C$57)*('Field Check'!$C$57&lt;&gt;"")))/'AS51'!$B$3,"")))</f>
        <v/>
      </c>
      <c r="BH188" s="163">
        <f>IF(BH$13="","",IF($B188="","",IFERROR(AQ188*$E188/100,"")))</f>
        <v/>
      </c>
      <c r="BI188" s="163">
        <f>IF(BI$13="","",IF($B188="","",IFERROR(AR188*$E188/100,"")))</f>
        <v/>
      </c>
      <c r="BJ188" s="163">
        <f>IF(BJ$13="","",IF($B188="","",IFERROR(AS188*$E188/100,"")))</f>
        <v/>
      </c>
      <c r="BK188" s="163">
        <f>IF(BK$13="","",IF($B188="","",IFERROR(AT188*$E188/100,"")))</f>
        <v/>
      </c>
      <c r="BL188" s="163">
        <f>IF(BL$13="","",IF($B188="","",IFERROR(AU188*$E188/100,"")))</f>
        <v/>
      </c>
      <c r="BM188" s="163">
        <f>IF(BM$13="","",IF($B188="","",IFERROR(AV188*$E188/100,"")))</f>
        <v/>
      </c>
      <c r="BN188" s="163">
        <f>IF(BN$13="","",IF($B188="","",IFERROR(AW188*$E188/100,"")))</f>
        <v/>
      </c>
      <c r="BO188" s="163">
        <f>IF(BO$13="","",IF($B188="","",IFERROR(AX188*$E188/100,"")))</f>
        <v/>
      </c>
      <c r="BP188" s="163">
        <f>IF(BP$13="","",IF($B188="","",IFERROR(AY188*$E188/100,"")))</f>
        <v/>
      </c>
      <c r="BQ188" s="163">
        <f>IF(BQ$13="","",IF($B188="","",IFERROR(AZ188*$E188/100,"")))</f>
        <v/>
      </c>
      <c r="BR188" s="163">
        <f>IF(BR$13="","",IF($B188="","",IFERROR(BA188*$E188/100,"")))</f>
        <v/>
      </c>
      <c r="BS188" s="163">
        <f>IF(BS$13="","",IF($B188="","",IFERROR(BB188*$E188/100,"")))</f>
        <v/>
      </c>
      <c r="BT188" s="163">
        <f>IF(BT$13="","",IF($B188="","",IFERROR(BC188*$E188/100,"")))</f>
        <v/>
      </c>
      <c r="BU188" s="163">
        <f>IF(BU$13="","",IF($B188="","",IFERROR(BD188*$E188/100,"")))</f>
        <v/>
      </c>
      <c r="BV188" s="163">
        <f>IF(BV$13="","",IF($B188="","",IFERROR(BE188*$E188/100,"")))</f>
        <v/>
      </c>
      <c r="BW188" s="163">
        <f>IF(BW$13="","",IF($B188="","",IFERROR(BF188*$E188/100,"")))</f>
        <v/>
      </c>
    </row>
    <row r="189">
      <c r="B189" s="126">
        <f>IF('AS51'!$C$179="","",'AS51'!$C$179)</f>
        <v/>
      </c>
      <c r="C189" s="74">
        <f>IF('AS51'!$B$179="","",'AS51'!$B$179)</f>
        <v/>
      </c>
      <c r="D189" s="75">
        <f>IFERROR('AS51'!$Q$179,1)</f>
        <v/>
      </c>
      <c r="E189" s="76">
        <f>IF($B189="","",IF(ISNUMBER('AS51'!$I$179),'AS51'!$I$179,'Index Summary'!$C$7))</f>
        <v/>
      </c>
      <c r="F189" s="77">
        <f>IF(F$13="","",IF($B189="","",IFERROR($C189*$D189*IF((Override!$C$4="ON")*(COUNTIFS(Override!$B$11:$B$40,$B189,Override!$D$11:$D$40,1,Override!$E$11:$E$40,"&gt;=0")-COUNTIFS(Override!$B$11:$B$40,$B189,Override!$D$11:$D$40,1,Override!$E$11:$E$40,"&gt;=0",Override!$C$11:$C$40,"MXAU"))&gt;0,SUMIFS(Override!$E$11:$E$40,Override!$B$11:$B$40,$B189,Override!$D$11:$D$40,1)-SUMIFS(Override!$E$11:$E$40,Override!$B$11:$B$40,$B189,Override!$D$11:$D$40,1,Override!$C$11:$C$40,"MXAU"),Override!$C$224)/'AS51'!$B$3,"")))</f>
        <v/>
      </c>
      <c r="G189" s="77">
        <f>IF(G$13="","",IF($B189="","",IFERROR($C189*$D189*IF((Override!$C$4="ON")*(COUNTIFS(Override!$B$11:$B$40,$B189,Override!$D$11:$D$40,2,Override!$E$11:$E$40,"&gt;=0")-COUNTIFS(Override!$B$11:$B$40,$B189,Override!$D$11:$D$40,2,Override!$E$11:$E$40,"&gt;=0",Override!$C$11:$C$40,"MXAU"))&gt;0,SUMIFS(Override!$E$11:$E$40,Override!$B$11:$B$40,$B189,Override!$D$11:$D$40,2)-SUMIFS(Override!$E$11:$E$40,Override!$B$11:$B$40,$B189,Override!$D$11:$D$40,2,Override!$C$11:$C$40,"MXAU"),Override!$D$224)/'AS51'!$B$3,"")))</f>
        <v/>
      </c>
      <c r="H189" s="77">
        <f>IF(H$13="","",IF($B189="","",IFERROR($C189*$D189*IF((Override!$C$4="ON")*(COUNTIFS(Override!$B$11:$B$40,$B189,Override!$D$11:$D$40,3,Override!$E$11:$E$40,"&gt;=0")-COUNTIFS(Override!$B$11:$B$40,$B189,Override!$D$11:$D$40,3,Override!$E$11:$E$40,"&gt;=0",Override!$C$11:$C$40,"MXAU"))&gt;0,SUMIFS(Override!$E$11:$E$40,Override!$B$11:$B$40,$B189,Override!$D$11:$D$40,3)-SUMIFS(Override!$E$11:$E$40,Override!$B$11:$B$40,$B189,Override!$D$11:$D$40,3,Override!$C$11:$C$40,"MXAU"),Override!$E$224)/'AS51'!$B$3,"")))</f>
        <v/>
      </c>
      <c r="I189" s="77">
        <f>IF(I$13="","",IF($B189="","",IFERROR($C189*$D189*IF((Override!$C$4="ON")*(COUNTIFS(Override!$B$11:$B$40,$B189,Override!$D$11:$D$40,4,Override!$E$11:$E$40,"&gt;=0")-COUNTIFS(Override!$B$11:$B$40,$B189,Override!$D$11:$D$40,4,Override!$E$11:$E$40,"&gt;=0",Override!$C$11:$C$40,"MXAU"))&gt;0,SUMIFS(Override!$E$11:$E$40,Override!$B$11:$B$40,$B189,Override!$D$11:$D$40,4)-SUMIFS(Override!$E$11:$E$40,Override!$B$11:$B$40,$B189,Override!$D$11:$D$40,4,Override!$C$11:$C$40,"MXAU"),Override!$F$224)/'AS51'!$B$3,"")))</f>
        <v/>
      </c>
      <c r="J189" s="77">
        <f>IF(J$13="","",IF($B189="","",IFERROR($C189*$D189*IF((Override!$C$4="ON")*(COUNTIFS(Override!$B$11:$B$40,$B189,Override!$D$11:$D$40,5,Override!$E$11:$E$40,"&gt;=0")-COUNTIFS(Override!$B$11:$B$40,$B189,Override!$D$11:$D$40,5,Override!$E$11:$E$40,"&gt;=0",Override!$C$11:$C$40,"MXAU"))&gt;0,SUMIFS(Override!$E$11:$E$40,Override!$B$11:$B$40,$B189,Override!$D$11:$D$40,5)-SUMIFS(Override!$E$11:$E$40,Override!$B$11:$B$40,$B189,Override!$D$11:$D$40,5,Override!$C$11:$C$40,"MXAU"),Override!$G$224)/'AS51'!$B$3,"")))</f>
        <v/>
      </c>
      <c r="K189" s="77">
        <f>IF(K$13="","",IF($B189="","",IFERROR($C189*$D189*IF((Override!$C$4="ON")*(COUNTIFS(Override!$B$11:$B$40,$B189,Override!$D$11:$D$40,6,Override!$E$11:$E$40,"&gt;=0")-COUNTIFS(Override!$B$11:$B$40,$B189,Override!$D$11:$D$40,6,Override!$E$11:$E$40,"&gt;=0",Override!$C$11:$C$40,"MXAU"))&gt;0,SUMIFS(Override!$E$11:$E$40,Override!$B$11:$B$40,$B189,Override!$D$11:$D$40,6)-SUMIFS(Override!$E$11:$E$40,Override!$B$11:$B$40,$B189,Override!$D$11:$D$40,6,Override!$C$11:$C$40,"MXAU"),Override!$H$224)/'AS51'!$B$3,"")))</f>
        <v/>
      </c>
      <c r="L189" s="77">
        <f>IF(L$13="","",IF($B189="","",IFERROR($C189*$D189*IF((Override!$C$4="ON")*(COUNTIFS(Override!$B$11:$B$40,$B189,Override!$D$11:$D$40,7,Override!$E$11:$E$40,"&gt;=0")-COUNTIFS(Override!$B$11:$B$40,$B189,Override!$D$11:$D$40,7,Override!$E$11:$E$40,"&gt;=0",Override!$C$11:$C$40,"MXAU"))&gt;0,SUMIFS(Override!$E$11:$E$40,Override!$B$11:$B$40,$B189,Override!$D$11:$D$40,7)-SUMIFS(Override!$E$11:$E$40,Override!$B$11:$B$40,$B189,Override!$D$11:$D$40,7,Override!$C$11:$C$40,"MXAU"),Override!$I$224)/'AS51'!$B$3,"")))</f>
        <v/>
      </c>
      <c r="M189" s="77">
        <f>IF(M$13="","",IF($B189="","",IFERROR($C189*$D189*IF((Override!$C$4="ON")*(COUNTIFS(Override!$B$11:$B$40,$B189,Override!$D$11:$D$40,8,Override!$E$11:$E$40,"&gt;=0")-COUNTIFS(Override!$B$11:$B$40,$B189,Override!$D$11:$D$40,8,Override!$E$11:$E$40,"&gt;=0",Override!$C$11:$C$40,"MXAU"))&gt;0,SUMIFS(Override!$E$11:$E$40,Override!$B$11:$B$40,$B189,Override!$D$11:$D$40,8)-SUMIFS(Override!$E$11:$E$40,Override!$B$11:$B$40,$B189,Override!$D$11:$D$40,8,Override!$C$11:$C$40,"MXAU"),Override!$J$224)/'AS51'!$B$3,"")))</f>
        <v/>
      </c>
      <c r="N189" s="77">
        <f>IF(N$13="","",IF($B189="","",IFERROR($C189*$D189*IF((Override!$C$4="ON")*(COUNTIFS(Override!$B$11:$B$40,$B189,Override!$D$11:$D$40,9,Override!$E$11:$E$40,"&gt;=0")-COUNTIFS(Override!$B$11:$B$40,$B189,Override!$D$11:$D$40,9,Override!$E$11:$E$40,"&gt;=0",Override!$C$11:$C$40,"MXAU"))&gt;0,SUMIFS(Override!$E$11:$E$40,Override!$B$11:$B$40,$B189,Override!$D$11:$D$40,9)-SUMIFS(Override!$E$11:$E$40,Override!$B$11:$B$40,$B189,Override!$D$11:$D$40,9,Override!$C$11:$C$40,"MXAU"),Override!$K$224)/'AS51'!$B$3,"")))</f>
        <v/>
      </c>
      <c r="O189" s="77">
        <f>IF(O$13="","",IF($B189="","",IFERROR($C189*$D189*IF((Override!$C$4="ON")*(COUNTIFS(Override!$B$11:$B$40,$B189,Override!$D$11:$D$40,10,Override!$E$11:$E$40,"&gt;=0")-COUNTIFS(Override!$B$11:$B$40,$B189,Override!$D$11:$D$40,10,Override!$E$11:$E$40,"&gt;=0",Override!$C$11:$C$40,"MXAU"))&gt;0,SUMIFS(Override!$E$11:$E$40,Override!$B$11:$B$40,$B189,Override!$D$11:$D$40,10)-SUMIFS(Override!$E$11:$E$40,Override!$B$11:$B$40,$B189,Override!$D$11:$D$40,10,Override!$C$11:$C$40,"MXAU"),Override!$L$224)/'AS51'!$B$3,"")))</f>
        <v/>
      </c>
      <c r="P189" s="77">
        <f>IF(P$13="","",IF($B189="","",IFERROR($C189*$D189*IF((Override!$C$4="ON")*(COUNTIFS(Override!$B$11:$B$40,$B189,Override!$D$11:$D$40,11,Override!$E$11:$E$40,"&gt;=0")-COUNTIFS(Override!$B$11:$B$40,$B189,Override!$D$11:$D$40,11,Override!$E$11:$E$40,"&gt;=0",Override!$C$11:$C$40,"MXAU"))&gt;0,SUMIFS(Override!$E$11:$E$40,Override!$B$11:$B$40,$B189,Override!$D$11:$D$40,11)-SUMIFS(Override!$E$11:$E$40,Override!$B$11:$B$40,$B189,Override!$D$11:$D$40,11,Override!$C$11:$C$40,"MXAU"),Override!$M$224)/'AS51'!$B$3,"")))</f>
        <v/>
      </c>
      <c r="Q189" s="77">
        <f>IF(Q$13="","",IF($B189="","",IFERROR($C189*$D189*IF((Override!$C$4="ON")*(COUNTIFS(Override!$B$11:$B$40,$B189,Override!$D$11:$D$40,12,Override!$E$11:$E$40,"&gt;=0")-COUNTIFS(Override!$B$11:$B$40,$B189,Override!$D$11:$D$40,12,Override!$E$11:$E$40,"&gt;=0",Override!$C$11:$C$40,"MXAU"))&gt;0,SUMIFS(Override!$E$11:$E$40,Override!$B$11:$B$40,$B189,Override!$D$11:$D$40,12)-SUMIFS(Override!$E$11:$E$40,Override!$B$11:$B$40,$B189,Override!$D$11:$D$40,12,Override!$C$11:$C$40,"MXAU"),Override!$N$224)/'AS51'!$B$3,"")))</f>
        <v/>
      </c>
      <c r="R189" s="77">
        <f>IF(R$13="","",IF($B189="","",IFERROR($C189*$D189*IF((Override!$C$4="ON")*(COUNTIFS(Override!$B$11:$B$40,$B189,Override!$D$11:$D$40,13,Override!$E$11:$E$40,"&gt;=0")-COUNTIFS(Override!$B$11:$B$40,$B189,Override!$D$11:$D$40,13,Override!$E$11:$E$40,"&gt;=0",Override!$C$11:$C$40,"MXAU"))&gt;0,SUMIFS(Override!$E$11:$E$40,Override!$B$11:$B$40,$B189,Override!$D$11:$D$40,13)-SUMIFS(Override!$E$11:$E$40,Override!$B$11:$B$40,$B189,Override!$D$11:$D$40,13,Override!$C$11:$C$40,"MXAU"),Override!$O$224)/'AS51'!$B$3,"")))</f>
        <v/>
      </c>
      <c r="S189" s="77">
        <f>IF(S$13="","",IF($B189="","",IFERROR($C189*$D189*IF((Override!$C$4="ON")*(COUNTIFS(Override!$B$11:$B$40,$B189,Override!$D$11:$D$40,14,Override!$E$11:$E$40,"&gt;=0")-COUNTIFS(Override!$B$11:$B$40,$B189,Override!$D$11:$D$40,14,Override!$E$11:$E$40,"&gt;=0",Override!$C$11:$C$40,"MXAU"))&gt;0,SUMIFS(Override!$E$11:$E$40,Override!$B$11:$B$40,$B189,Override!$D$11:$D$40,14)-SUMIFS(Override!$E$11:$E$40,Override!$B$11:$B$40,$B189,Override!$D$11:$D$40,14,Override!$C$11:$C$40,"MXAU"),Override!$P$224)/'AS51'!$B$3,"")))</f>
        <v/>
      </c>
      <c r="T189" s="77">
        <f>IF(T$13="","",IF($B189="","",IFERROR($C189*$D189*IF((Override!$C$4="ON")*(COUNTIFS(Override!$B$11:$B$40,$B189,Override!$D$11:$D$40,15,Override!$E$11:$E$40,"&gt;=0")-COUNTIFS(Override!$B$11:$B$40,$B189,Override!$D$11:$D$40,15,Override!$E$11:$E$40,"&gt;=0",Override!$C$11:$C$40,"MXAU"))&gt;0,SUMIFS(Override!$E$11:$E$40,Override!$B$11:$B$40,$B189,Override!$D$11:$D$40,15)-SUMIFS(Override!$E$11:$E$40,Override!$B$11:$B$40,$B189,Override!$D$11:$D$40,15,Override!$C$11:$C$40,"MXAU"),Override!$Q$224)/'AS51'!$B$3,"")))</f>
        <v/>
      </c>
      <c r="U189" s="77">
        <f>IF(U$13="","",IF($B189="","",IFERROR($C189*$D189*IF((Override!$C$4="ON")*(COUNTIFS(Override!$B$11:$B$40,$B189,Override!$D$11:$D$40,16,Override!$E$11:$E$40,"&gt;=0")-COUNTIFS(Override!$B$11:$B$40,$B189,Override!$D$11:$D$40,16,Override!$E$11:$E$40,"&gt;=0",Override!$C$11:$C$40,"MXAU"))&gt;0,SUMIFS(Override!$E$11:$E$40,Override!$B$11:$B$40,$B189,Override!$D$11:$D$40,16)-SUMIFS(Override!$E$11:$E$40,Override!$B$11:$B$40,$B189,Override!$D$11:$D$40,16,Override!$C$11:$C$40,"MXAU"),Override!$R$224)/'AS51'!$B$3,"")))</f>
        <v/>
      </c>
      <c r="W189" s="77">
        <f>IF(W$13="","",IF($B189="","",IFERROR(F189*$E189/100,"")))</f>
        <v/>
      </c>
      <c r="X189" s="77">
        <f>IF(X$13="","",IF($B189="","",IFERROR(G189*$E189/100,"")))</f>
        <v/>
      </c>
      <c r="Y189" s="77">
        <f>IF(Y$13="","",IF($B189="","",IFERROR(H189*$E189/100,"")))</f>
        <v/>
      </c>
      <c r="Z189" s="77">
        <f>IF(Z$13="","",IF($B189="","",IFERROR(I189*$E189/100,"")))</f>
        <v/>
      </c>
      <c r="AA189" s="77">
        <f>IF(AA$13="","",IF($B189="","",IFERROR(J189*$E189/100,"")))</f>
        <v/>
      </c>
      <c r="AB189" s="77">
        <f>IF(AB$13="","",IF($B189="","",IFERROR(K189*$E189/100,"")))</f>
        <v/>
      </c>
      <c r="AC189" s="77">
        <f>IF(AC$13="","",IF($B189="","",IFERROR(L189*$E189/100,"")))</f>
        <v/>
      </c>
      <c r="AD189" s="77">
        <f>IF(AD$13="","",IF($B189="","",IFERROR(M189*$E189/100,"")))</f>
        <v/>
      </c>
      <c r="AE189" s="77">
        <f>IF(AE$13="","",IF($B189="","",IFERROR(N189*$E189/100,"")))</f>
        <v/>
      </c>
      <c r="AF189" s="77">
        <f>IF(AF$13="","",IF($B189="","",IFERROR(O189*$E189/100,"")))</f>
        <v/>
      </c>
      <c r="AG189" s="77">
        <f>IF(AG$13="","",IF($B189="","",IFERROR(P189*$E189/100,"")))</f>
        <v/>
      </c>
      <c r="AH189" s="77">
        <f>IF(AH$13="","",IF($B189="","",IFERROR(Q189*$E189/100,"")))</f>
        <v/>
      </c>
      <c r="AI189" s="77">
        <f>IF(AI$13="","",IF($B189="","",IFERROR(R189*$E189/100,"")))</f>
        <v/>
      </c>
      <c r="AJ189" s="77">
        <f>IF(AJ$13="","",IF($B189="","",IFERROR(S189*$E189/100,"")))</f>
        <v/>
      </c>
      <c r="AK189" s="77">
        <f>IF(AK$13="","",IF($B189="","",IFERROR(T189*$E189/100,"")))</f>
        <v/>
      </c>
      <c r="AL189" s="77">
        <f>IF(AL$13="","",IF($B189="","",IFERROR(U189*$E189/100,"")))</f>
        <v/>
      </c>
      <c r="AN189" s="77">
        <f>IF($B189="","",SUMIF($F$13:$U$13,"&lt;="&amp;Sector!$D$51,$F189:$U189))</f>
        <v/>
      </c>
      <c r="AO189" s="77">
        <f>IF($B189="","",SUMIF($W$13:$AL$13,"&lt;="&amp;Sector!$D$51,$W189:$AL189))</f>
        <v/>
      </c>
      <c r="AQ189" s="163">
        <f>IF(AQ$13="","",IF($B189="","",IFERROR($C189*$D189*SUMPRODUCT(('Dvd Calendar'!$E$1911:$CZ$1911&gt;AQ$12)*('Dvd Calendar'!$E$1911:$CZ$1911&lt;=AQ$13)*'Dvd Calendar'!$E$1914:$CZ$1914*(('Dvd Calendar'!$E$1916:$CZ$1916='Field Check'!$C$56)*('Field Check'!$C$56&lt;&gt;"")+('Dvd Calendar'!$E$1916:$CZ$1916='Field Check'!$C$57)*('Field Check'!$C$57&lt;&gt;"")))/'AS51'!$B$3,"")))</f>
        <v/>
      </c>
      <c r="AR189" s="163">
        <f>IF(AR$13="","",IF($B189="","",IFERROR($C189*$D189*SUMPRODUCT(('Dvd Calendar'!$E$1911:$CZ$1911&gt;AR$12)*('Dvd Calendar'!$E$1911:$CZ$1911&lt;=AR$13)*'Dvd Calendar'!$E$1914:$CZ$1914*(('Dvd Calendar'!$E$1916:$CZ$1916='Field Check'!$C$56)*('Field Check'!$C$56&lt;&gt;"")+('Dvd Calendar'!$E$1916:$CZ$1916='Field Check'!$C$57)*('Field Check'!$C$57&lt;&gt;"")))/'AS51'!$B$3,"")))</f>
        <v/>
      </c>
      <c r="AS189" s="163">
        <f>IF(AS$13="","",IF($B189="","",IFERROR($C189*$D189*SUMPRODUCT(('Dvd Calendar'!$E$1911:$CZ$1911&gt;AS$12)*('Dvd Calendar'!$E$1911:$CZ$1911&lt;=AS$13)*'Dvd Calendar'!$E$1914:$CZ$1914*(('Dvd Calendar'!$E$1916:$CZ$1916='Field Check'!$C$56)*('Field Check'!$C$56&lt;&gt;"")+('Dvd Calendar'!$E$1916:$CZ$1916='Field Check'!$C$57)*('Field Check'!$C$57&lt;&gt;"")))/'AS51'!$B$3,"")))</f>
        <v/>
      </c>
      <c r="AT189" s="163">
        <f>IF(AT$13="","",IF($B189="","",IFERROR($C189*$D189*SUMPRODUCT(('Dvd Calendar'!$E$1911:$CZ$1911&gt;AT$12)*('Dvd Calendar'!$E$1911:$CZ$1911&lt;=AT$13)*'Dvd Calendar'!$E$1914:$CZ$1914*(('Dvd Calendar'!$E$1916:$CZ$1916='Field Check'!$C$56)*('Field Check'!$C$56&lt;&gt;"")+('Dvd Calendar'!$E$1916:$CZ$1916='Field Check'!$C$57)*('Field Check'!$C$57&lt;&gt;"")))/'AS51'!$B$3,"")))</f>
        <v/>
      </c>
      <c r="AU189" s="163">
        <f>IF(AU$13="","",IF($B189="","",IFERROR($C189*$D189*SUMPRODUCT(('Dvd Calendar'!$E$1911:$CZ$1911&gt;AU$12)*('Dvd Calendar'!$E$1911:$CZ$1911&lt;=AU$13)*'Dvd Calendar'!$E$1914:$CZ$1914*(('Dvd Calendar'!$E$1916:$CZ$1916='Field Check'!$C$56)*('Field Check'!$C$56&lt;&gt;"")+('Dvd Calendar'!$E$1916:$CZ$1916='Field Check'!$C$57)*('Field Check'!$C$57&lt;&gt;"")))/'AS51'!$B$3,"")))</f>
        <v/>
      </c>
      <c r="AV189" s="163">
        <f>IF(AV$13="","",IF($B189="","",IFERROR($C189*$D189*SUMPRODUCT(('Dvd Calendar'!$E$1911:$CZ$1911&gt;AV$12)*('Dvd Calendar'!$E$1911:$CZ$1911&lt;=AV$13)*'Dvd Calendar'!$E$1914:$CZ$1914*(('Dvd Calendar'!$E$1916:$CZ$1916='Field Check'!$C$56)*('Field Check'!$C$56&lt;&gt;"")+('Dvd Calendar'!$E$1916:$CZ$1916='Field Check'!$C$57)*('Field Check'!$C$57&lt;&gt;"")))/'AS51'!$B$3,"")))</f>
        <v/>
      </c>
      <c r="AW189" s="163">
        <f>IF(AW$13="","",IF($B189="","",IFERROR($C189*$D189*SUMPRODUCT(('Dvd Calendar'!$E$1911:$CZ$1911&gt;AW$12)*('Dvd Calendar'!$E$1911:$CZ$1911&lt;=AW$13)*'Dvd Calendar'!$E$1914:$CZ$1914*(('Dvd Calendar'!$E$1916:$CZ$1916='Field Check'!$C$56)*('Field Check'!$C$56&lt;&gt;"")+('Dvd Calendar'!$E$1916:$CZ$1916='Field Check'!$C$57)*('Field Check'!$C$57&lt;&gt;"")))/'AS51'!$B$3,"")))</f>
        <v/>
      </c>
      <c r="AX189" s="163">
        <f>IF(AX$13="","",IF($B189="","",IFERROR($C189*$D189*SUMPRODUCT(('Dvd Calendar'!$E$1911:$CZ$1911&gt;AX$12)*('Dvd Calendar'!$E$1911:$CZ$1911&lt;=AX$13)*'Dvd Calendar'!$E$1914:$CZ$1914*(('Dvd Calendar'!$E$1916:$CZ$1916='Field Check'!$C$56)*('Field Check'!$C$56&lt;&gt;"")+('Dvd Calendar'!$E$1916:$CZ$1916='Field Check'!$C$57)*('Field Check'!$C$57&lt;&gt;"")))/'AS51'!$B$3,"")))</f>
        <v/>
      </c>
      <c r="AY189" s="163">
        <f>IF(AY$13="","",IF($B189="","",IFERROR($C189*$D189*SUMPRODUCT(('Dvd Calendar'!$E$1911:$CZ$1911&gt;AY$12)*('Dvd Calendar'!$E$1911:$CZ$1911&lt;=AY$13)*'Dvd Calendar'!$E$1914:$CZ$1914*(('Dvd Calendar'!$E$1916:$CZ$1916='Field Check'!$C$56)*('Field Check'!$C$56&lt;&gt;"")+('Dvd Calendar'!$E$1916:$CZ$1916='Field Check'!$C$57)*('Field Check'!$C$57&lt;&gt;"")))/'AS51'!$B$3,"")))</f>
        <v/>
      </c>
      <c r="AZ189" s="163">
        <f>IF(AZ$13="","",IF($B189="","",IFERROR($C189*$D189*SUMPRODUCT(('Dvd Calendar'!$E$1911:$CZ$1911&gt;AZ$12)*('Dvd Calendar'!$E$1911:$CZ$1911&lt;=AZ$13)*'Dvd Calendar'!$E$1914:$CZ$1914*(('Dvd Calendar'!$E$1916:$CZ$1916='Field Check'!$C$56)*('Field Check'!$C$56&lt;&gt;"")+('Dvd Calendar'!$E$1916:$CZ$1916='Field Check'!$C$57)*('Field Check'!$C$57&lt;&gt;"")))/'AS51'!$B$3,"")))</f>
        <v/>
      </c>
      <c r="BA189" s="163">
        <f>IF(BA$13="","",IF($B189="","",IFERROR($C189*$D189*SUMPRODUCT(('Dvd Calendar'!$E$1911:$CZ$1911&gt;BA$12)*('Dvd Calendar'!$E$1911:$CZ$1911&lt;=BA$13)*'Dvd Calendar'!$E$1914:$CZ$1914*(('Dvd Calendar'!$E$1916:$CZ$1916='Field Check'!$C$56)*('Field Check'!$C$56&lt;&gt;"")+('Dvd Calendar'!$E$1916:$CZ$1916='Field Check'!$C$57)*('Field Check'!$C$57&lt;&gt;"")))/'AS51'!$B$3,"")))</f>
        <v/>
      </c>
      <c r="BB189" s="163">
        <f>IF(BB$13="","",IF($B189="","",IFERROR($C189*$D189*SUMPRODUCT(('Dvd Calendar'!$E$1911:$CZ$1911&gt;BB$12)*('Dvd Calendar'!$E$1911:$CZ$1911&lt;=BB$13)*'Dvd Calendar'!$E$1914:$CZ$1914*(('Dvd Calendar'!$E$1916:$CZ$1916='Field Check'!$C$56)*('Field Check'!$C$56&lt;&gt;"")+('Dvd Calendar'!$E$1916:$CZ$1916='Field Check'!$C$57)*('Field Check'!$C$57&lt;&gt;"")))/'AS51'!$B$3,"")))</f>
        <v/>
      </c>
      <c r="BC189" s="163">
        <f>IF(BC$13="","",IF($B189="","",IFERROR($C189*$D189*SUMPRODUCT(('Dvd Calendar'!$E$1911:$CZ$1911&gt;BC$12)*('Dvd Calendar'!$E$1911:$CZ$1911&lt;=BC$13)*'Dvd Calendar'!$E$1914:$CZ$1914*(('Dvd Calendar'!$E$1916:$CZ$1916='Field Check'!$C$56)*('Field Check'!$C$56&lt;&gt;"")+('Dvd Calendar'!$E$1916:$CZ$1916='Field Check'!$C$57)*('Field Check'!$C$57&lt;&gt;"")))/'AS51'!$B$3,"")))</f>
        <v/>
      </c>
      <c r="BD189" s="163">
        <f>IF(BD$13="","",IF($B189="","",IFERROR($C189*$D189*SUMPRODUCT(('Dvd Calendar'!$E$1911:$CZ$1911&gt;BD$12)*('Dvd Calendar'!$E$1911:$CZ$1911&lt;=BD$13)*'Dvd Calendar'!$E$1914:$CZ$1914*(('Dvd Calendar'!$E$1916:$CZ$1916='Field Check'!$C$56)*('Field Check'!$C$56&lt;&gt;"")+('Dvd Calendar'!$E$1916:$CZ$1916='Field Check'!$C$57)*('Field Check'!$C$57&lt;&gt;"")))/'AS51'!$B$3,"")))</f>
        <v/>
      </c>
      <c r="BE189" s="163">
        <f>IF(BE$13="","",IF($B189="","",IFERROR($C189*$D189*SUMPRODUCT(('Dvd Calendar'!$E$1911:$CZ$1911&gt;BE$12)*('Dvd Calendar'!$E$1911:$CZ$1911&lt;=BE$13)*'Dvd Calendar'!$E$1914:$CZ$1914*(('Dvd Calendar'!$E$1916:$CZ$1916='Field Check'!$C$56)*('Field Check'!$C$56&lt;&gt;"")+('Dvd Calendar'!$E$1916:$CZ$1916='Field Check'!$C$57)*('Field Check'!$C$57&lt;&gt;"")))/'AS51'!$B$3,"")))</f>
        <v/>
      </c>
      <c r="BF189" s="163">
        <f>IF(BF$13="","",IF($B189="","",IFERROR($C189*$D189*SUMPRODUCT(('Dvd Calendar'!$E$1911:$CZ$1911&gt;BF$12)*('Dvd Calendar'!$E$1911:$CZ$1911&lt;=BF$13)*'Dvd Calendar'!$E$1914:$CZ$1914*(('Dvd Calendar'!$E$1916:$CZ$1916='Field Check'!$C$56)*('Field Check'!$C$56&lt;&gt;"")+('Dvd Calendar'!$E$1916:$CZ$1916='Field Check'!$C$57)*('Field Check'!$C$57&lt;&gt;"")))/'AS51'!$B$3,"")))</f>
        <v/>
      </c>
      <c r="BH189" s="163">
        <f>IF(BH$13="","",IF($B189="","",IFERROR(AQ189*$E189/100,"")))</f>
        <v/>
      </c>
      <c r="BI189" s="163">
        <f>IF(BI$13="","",IF($B189="","",IFERROR(AR189*$E189/100,"")))</f>
        <v/>
      </c>
      <c r="BJ189" s="163">
        <f>IF(BJ$13="","",IF($B189="","",IFERROR(AS189*$E189/100,"")))</f>
        <v/>
      </c>
      <c r="BK189" s="163">
        <f>IF(BK$13="","",IF($B189="","",IFERROR(AT189*$E189/100,"")))</f>
        <v/>
      </c>
      <c r="BL189" s="163">
        <f>IF(BL$13="","",IF($B189="","",IFERROR(AU189*$E189/100,"")))</f>
        <v/>
      </c>
      <c r="BM189" s="163">
        <f>IF(BM$13="","",IF($B189="","",IFERROR(AV189*$E189/100,"")))</f>
        <v/>
      </c>
      <c r="BN189" s="163">
        <f>IF(BN$13="","",IF($B189="","",IFERROR(AW189*$E189/100,"")))</f>
        <v/>
      </c>
      <c r="BO189" s="163">
        <f>IF(BO$13="","",IF($B189="","",IFERROR(AX189*$E189/100,"")))</f>
        <v/>
      </c>
      <c r="BP189" s="163">
        <f>IF(BP$13="","",IF($B189="","",IFERROR(AY189*$E189/100,"")))</f>
        <v/>
      </c>
      <c r="BQ189" s="163">
        <f>IF(BQ$13="","",IF($B189="","",IFERROR(AZ189*$E189/100,"")))</f>
        <v/>
      </c>
      <c r="BR189" s="163">
        <f>IF(BR$13="","",IF($B189="","",IFERROR(BA189*$E189/100,"")))</f>
        <v/>
      </c>
      <c r="BS189" s="163">
        <f>IF(BS$13="","",IF($B189="","",IFERROR(BB189*$E189/100,"")))</f>
        <v/>
      </c>
      <c r="BT189" s="163">
        <f>IF(BT$13="","",IF($B189="","",IFERROR(BC189*$E189/100,"")))</f>
        <v/>
      </c>
      <c r="BU189" s="163">
        <f>IF(BU$13="","",IF($B189="","",IFERROR(BD189*$E189/100,"")))</f>
        <v/>
      </c>
      <c r="BV189" s="163">
        <f>IF(BV$13="","",IF($B189="","",IFERROR(BE189*$E189/100,"")))</f>
        <v/>
      </c>
      <c r="BW189" s="163">
        <f>IF(BW$13="","",IF($B189="","",IFERROR(BF189*$E189/100,"")))</f>
        <v/>
      </c>
    </row>
    <row r="190">
      <c r="B190" s="126">
        <f>IF('AS51'!$C$180="","",'AS51'!$C$180)</f>
        <v/>
      </c>
      <c r="C190" s="74">
        <f>IF('AS51'!$B$180="","",'AS51'!$B$180)</f>
        <v/>
      </c>
      <c r="D190" s="75">
        <f>IFERROR('AS51'!$Q$180,1)</f>
        <v/>
      </c>
      <c r="E190" s="76">
        <f>IF($B190="","",IF(ISNUMBER('AS51'!$I$180),'AS51'!$I$180,'Index Summary'!$C$7))</f>
        <v/>
      </c>
      <c r="F190" s="77">
        <f>IF(F$13="","",IF($B190="","",IFERROR($C190*$D190*IF((Override!$C$4="ON")*(COUNTIFS(Override!$B$11:$B$40,$B190,Override!$D$11:$D$40,1,Override!$E$11:$E$40,"&gt;=0")-COUNTIFS(Override!$B$11:$B$40,$B190,Override!$D$11:$D$40,1,Override!$E$11:$E$40,"&gt;=0",Override!$C$11:$C$40,"MXAU"))&gt;0,SUMIFS(Override!$E$11:$E$40,Override!$B$11:$B$40,$B190,Override!$D$11:$D$40,1)-SUMIFS(Override!$E$11:$E$40,Override!$B$11:$B$40,$B190,Override!$D$11:$D$40,1,Override!$C$11:$C$40,"MXAU"),Override!$C$225)/'AS51'!$B$3,"")))</f>
        <v/>
      </c>
      <c r="G190" s="77">
        <f>IF(G$13="","",IF($B190="","",IFERROR($C190*$D190*IF((Override!$C$4="ON")*(COUNTIFS(Override!$B$11:$B$40,$B190,Override!$D$11:$D$40,2,Override!$E$11:$E$40,"&gt;=0")-COUNTIFS(Override!$B$11:$B$40,$B190,Override!$D$11:$D$40,2,Override!$E$11:$E$40,"&gt;=0",Override!$C$11:$C$40,"MXAU"))&gt;0,SUMIFS(Override!$E$11:$E$40,Override!$B$11:$B$40,$B190,Override!$D$11:$D$40,2)-SUMIFS(Override!$E$11:$E$40,Override!$B$11:$B$40,$B190,Override!$D$11:$D$40,2,Override!$C$11:$C$40,"MXAU"),Override!$D$225)/'AS51'!$B$3,"")))</f>
        <v/>
      </c>
      <c r="H190" s="77">
        <f>IF(H$13="","",IF($B190="","",IFERROR($C190*$D190*IF((Override!$C$4="ON")*(COUNTIFS(Override!$B$11:$B$40,$B190,Override!$D$11:$D$40,3,Override!$E$11:$E$40,"&gt;=0")-COUNTIFS(Override!$B$11:$B$40,$B190,Override!$D$11:$D$40,3,Override!$E$11:$E$40,"&gt;=0",Override!$C$11:$C$40,"MXAU"))&gt;0,SUMIFS(Override!$E$11:$E$40,Override!$B$11:$B$40,$B190,Override!$D$11:$D$40,3)-SUMIFS(Override!$E$11:$E$40,Override!$B$11:$B$40,$B190,Override!$D$11:$D$40,3,Override!$C$11:$C$40,"MXAU"),Override!$E$225)/'AS51'!$B$3,"")))</f>
        <v/>
      </c>
      <c r="I190" s="77">
        <f>IF(I$13="","",IF($B190="","",IFERROR($C190*$D190*IF((Override!$C$4="ON")*(COUNTIFS(Override!$B$11:$B$40,$B190,Override!$D$11:$D$40,4,Override!$E$11:$E$40,"&gt;=0")-COUNTIFS(Override!$B$11:$B$40,$B190,Override!$D$11:$D$40,4,Override!$E$11:$E$40,"&gt;=0",Override!$C$11:$C$40,"MXAU"))&gt;0,SUMIFS(Override!$E$11:$E$40,Override!$B$11:$B$40,$B190,Override!$D$11:$D$40,4)-SUMIFS(Override!$E$11:$E$40,Override!$B$11:$B$40,$B190,Override!$D$11:$D$40,4,Override!$C$11:$C$40,"MXAU"),Override!$F$225)/'AS51'!$B$3,"")))</f>
        <v/>
      </c>
      <c r="J190" s="77">
        <f>IF(J$13="","",IF($B190="","",IFERROR($C190*$D190*IF((Override!$C$4="ON")*(COUNTIFS(Override!$B$11:$B$40,$B190,Override!$D$11:$D$40,5,Override!$E$11:$E$40,"&gt;=0")-COUNTIFS(Override!$B$11:$B$40,$B190,Override!$D$11:$D$40,5,Override!$E$11:$E$40,"&gt;=0",Override!$C$11:$C$40,"MXAU"))&gt;0,SUMIFS(Override!$E$11:$E$40,Override!$B$11:$B$40,$B190,Override!$D$11:$D$40,5)-SUMIFS(Override!$E$11:$E$40,Override!$B$11:$B$40,$B190,Override!$D$11:$D$40,5,Override!$C$11:$C$40,"MXAU"),Override!$G$225)/'AS51'!$B$3,"")))</f>
        <v/>
      </c>
      <c r="K190" s="77">
        <f>IF(K$13="","",IF($B190="","",IFERROR($C190*$D190*IF((Override!$C$4="ON")*(COUNTIFS(Override!$B$11:$B$40,$B190,Override!$D$11:$D$40,6,Override!$E$11:$E$40,"&gt;=0")-COUNTIFS(Override!$B$11:$B$40,$B190,Override!$D$11:$D$40,6,Override!$E$11:$E$40,"&gt;=0",Override!$C$11:$C$40,"MXAU"))&gt;0,SUMIFS(Override!$E$11:$E$40,Override!$B$11:$B$40,$B190,Override!$D$11:$D$40,6)-SUMIFS(Override!$E$11:$E$40,Override!$B$11:$B$40,$B190,Override!$D$11:$D$40,6,Override!$C$11:$C$40,"MXAU"),Override!$H$225)/'AS51'!$B$3,"")))</f>
        <v/>
      </c>
      <c r="L190" s="77">
        <f>IF(L$13="","",IF($B190="","",IFERROR($C190*$D190*IF((Override!$C$4="ON")*(COUNTIFS(Override!$B$11:$B$40,$B190,Override!$D$11:$D$40,7,Override!$E$11:$E$40,"&gt;=0")-COUNTIFS(Override!$B$11:$B$40,$B190,Override!$D$11:$D$40,7,Override!$E$11:$E$40,"&gt;=0",Override!$C$11:$C$40,"MXAU"))&gt;0,SUMIFS(Override!$E$11:$E$40,Override!$B$11:$B$40,$B190,Override!$D$11:$D$40,7)-SUMIFS(Override!$E$11:$E$40,Override!$B$11:$B$40,$B190,Override!$D$11:$D$40,7,Override!$C$11:$C$40,"MXAU"),Override!$I$225)/'AS51'!$B$3,"")))</f>
        <v/>
      </c>
      <c r="M190" s="77">
        <f>IF(M$13="","",IF($B190="","",IFERROR($C190*$D190*IF((Override!$C$4="ON")*(COUNTIFS(Override!$B$11:$B$40,$B190,Override!$D$11:$D$40,8,Override!$E$11:$E$40,"&gt;=0")-COUNTIFS(Override!$B$11:$B$40,$B190,Override!$D$11:$D$40,8,Override!$E$11:$E$40,"&gt;=0",Override!$C$11:$C$40,"MXAU"))&gt;0,SUMIFS(Override!$E$11:$E$40,Override!$B$11:$B$40,$B190,Override!$D$11:$D$40,8)-SUMIFS(Override!$E$11:$E$40,Override!$B$11:$B$40,$B190,Override!$D$11:$D$40,8,Override!$C$11:$C$40,"MXAU"),Override!$J$225)/'AS51'!$B$3,"")))</f>
        <v/>
      </c>
      <c r="N190" s="77">
        <f>IF(N$13="","",IF($B190="","",IFERROR($C190*$D190*IF((Override!$C$4="ON")*(COUNTIFS(Override!$B$11:$B$40,$B190,Override!$D$11:$D$40,9,Override!$E$11:$E$40,"&gt;=0")-COUNTIFS(Override!$B$11:$B$40,$B190,Override!$D$11:$D$40,9,Override!$E$11:$E$40,"&gt;=0",Override!$C$11:$C$40,"MXAU"))&gt;0,SUMIFS(Override!$E$11:$E$40,Override!$B$11:$B$40,$B190,Override!$D$11:$D$40,9)-SUMIFS(Override!$E$11:$E$40,Override!$B$11:$B$40,$B190,Override!$D$11:$D$40,9,Override!$C$11:$C$40,"MXAU"),Override!$K$225)/'AS51'!$B$3,"")))</f>
        <v/>
      </c>
      <c r="O190" s="77">
        <f>IF(O$13="","",IF($B190="","",IFERROR($C190*$D190*IF((Override!$C$4="ON")*(COUNTIFS(Override!$B$11:$B$40,$B190,Override!$D$11:$D$40,10,Override!$E$11:$E$40,"&gt;=0")-COUNTIFS(Override!$B$11:$B$40,$B190,Override!$D$11:$D$40,10,Override!$E$11:$E$40,"&gt;=0",Override!$C$11:$C$40,"MXAU"))&gt;0,SUMIFS(Override!$E$11:$E$40,Override!$B$11:$B$40,$B190,Override!$D$11:$D$40,10)-SUMIFS(Override!$E$11:$E$40,Override!$B$11:$B$40,$B190,Override!$D$11:$D$40,10,Override!$C$11:$C$40,"MXAU"),Override!$L$225)/'AS51'!$B$3,"")))</f>
        <v/>
      </c>
      <c r="P190" s="77">
        <f>IF(P$13="","",IF($B190="","",IFERROR($C190*$D190*IF((Override!$C$4="ON")*(COUNTIFS(Override!$B$11:$B$40,$B190,Override!$D$11:$D$40,11,Override!$E$11:$E$40,"&gt;=0")-COUNTIFS(Override!$B$11:$B$40,$B190,Override!$D$11:$D$40,11,Override!$E$11:$E$40,"&gt;=0",Override!$C$11:$C$40,"MXAU"))&gt;0,SUMIFS(Override!$E$11:$E$40,Override!$B$11:$B$40,$B190,Override!$D$11:$D$40,11)-SUMIFS(Override!$E$11:$E$40,Override!$B$11:$B$40,$B190,Override!$D$11:$D$40,11,Override!$C$11:$C$40,"MXAU"),Override!$M$225)/'AS51'!$B$3,"")))</f>
        <v/>
      </c>
      <c r="Q190" s="77">
        <f>IF(Q$13="","",IF($B190="","",IFERROR($C190*$D190*IF((Override!$C$4="ON")*(COUNTIFS(Override!$B$11:$B$40,$B190,Override!$D$11:$D$40,12,Override!$E$11:$E$40,"&gt;=0")-COUNTIFS(Override!$B$11:$B$40,$B190,Override!$D$11:$D$40,12,Override!$E$11:$E$40,"&gt;=0",Override!$C$11:$C$40,"MXAU"))&gt;0,SUMIFS(Override!$E$11:$E$40,Override!$B$11:$B$40,$B190,Override!$D$11:$D$40,12)-SUMIFS(Override!$E$11:$E$40,Override!$B$11:$B$40,$B190,Override!$D$11:$D$40,12,Override!$C$11:$C$40,"MXAU"),Override!$N$225)/'AS51'!$B$3,"")))</f>
        <v/>
      </c>
      <c r="R190" s="77">
        <f>IF(R$13="","",IF($B190="","",IFERROR($C190*$D190*IF((Override!$C$4="ON")*(COUNTIFS(Override!$B$11:$B$40,$B190,Override!$D$11:$D$40,13,Override!$E$11:$E$40,"&gt;=0")-COUNTIFS(Override!$B$11:$B$40,$B190,Override!$D$11:$D$40,13,Override!$E$11:$E$40,"&gt;=0",Override!$C$11:$C$40,"MXAU"))&gt;0,SUMIFS(Override!$E$11:$E$40,Override!$B$11:$B$40,$B190,Override!$D$11:$D$40,13)-SUMIFS(Override!$E$11:$E$40,Override!$B$11:$B$40,$B190,Override!$D$11:$D$40,13,Override!$C$11:$C$40,"MXAU"),Override!$O$225)/'AS51'!$B$3,"")))</f>
        <v/>
      </c>
      <c r="S190" s="77">
        <f>IF(S$13="","",IF($B190="","",IFERROR($C190*$D190*IF((Override!$C$4="ON")*(COUNTIFS(Override!$B$11:$B$40,$B190,Override!$D$11:$D$40,14,Override!$E$11:$E$40,"&gt;=0")-COUNTIFS(Override!$B$11:$B$40,$B190,Override!$D$11:$D$40,14,Override!$E$11:$E$40,"&gt;=0",Override!$C$11:$C$40,"MXAU"))&gt;0,SUMIFS(Override!$E$11:$E$40,Override!$B$11:$B$40,$B190,Override!$D$11:$D$40,14)-SUMIFS(Override!$E$11:$E$40,Override!$B$11:$B$40,$B190,Override!$D$11:$D$40,14,Override!$C$11:$C$40,"MXAU"),Override!$P$225)/'AS51'!$B$3,"")))</f>
        <v/>
      </c>
      <c r="T190" s="77">
        <f>IF(T$13="","",IF($B190="","",IFERROR($C190*$D190*IF((Override!$C$4="ON")*(COUNTIFS(Override!$B$11:$B$40,$B190,Override!$D$11:$D$40,15,Override!$E$11:$E$40,"&gt;=0")-COUNTIFS(Override!$B$11:$B$40,$B190,Override!$D$11:$D$40,15,Override!$E$11:$E$40,"&gt;=0",Override!$C$11:$C$40,"MXAU"))&gt;0,SUMIFS(Override!$E$11:$E$40,Override!$B$11:$B$40,$B190,Override!$D$11:$D$40,15)-SUMIFS(Override!$E$11:$E$40,Override!$B$11:$B$40,$B190,Override!$D$11:$D$40,15,Override!$C$11:$C$40,"MXAU"),Override!$Q$225)/'AS51'!$B$3,"")))</f>
        <v/>
      </c>
      <c r="U190" s="77">
        <f>IF(U$13="","",IF($B190="","",IFERROR($C190*$D190*IF((Override!$C$4="ON")*(COUNTIFS(Override!$B$11:$B$40,$B190,Override!$D$11:$D$40,16,Override!$E$11:$E$40,"&gt;=0")-COUNTIFS(Override!$B$11:$B$40,$B190,Override!$D$11:$D$40,16,Override!$E$11:$E$40,"&gt;=0",Override!$C$11:$C$40,"MXAU"))&gt;0,SUMIFS(Override!$E$11:$E$40,Override!$B$11:$B$40,$B190,Override!$D$11:$D$40,16)-SUMIFS(Override!$E$11:$E$40,Override!$B$11:$B$40,$B190,Override!$D$11:$D$40,16,Override!$C$11:$C$40,"MXAU"),Override!$R$225)/'AS51'!$B$3,"")))</f>
        <v/>
      </c>
      <c r="W190" s="77">
        <f>IF(W$13="","",IF($B190="","",IFERROR(F190*$E190/100,"")))</f>
        <v/>
      </c>
      <c r="X190" s="77">
        <f>IF(X$13="","",IF($B190="","",IFERROR(G190*$E190/100,"")))</f>
        <v/>
      </c>
      <c r="Y190" s="77">
        <f>IF(Y$13="","",IF($B190="","",IFERROR(H190*$E190/100,"")))</f>
        <v/>
      </c>
      <c r="Z190" s="77">
        <f>IF(Z$13="","",IF($B190="","",IFERROR(I190*$E190/100,"")))</f>
        <v/>
      </c>
      <c r="AA190" s="77">
        <f>IF(AA$13="","",IF($B190="","",IFERROR(J190*$E190/100,"")))</f>
        <v/>
      </c>
      <c r="AB190" s="77">
        <f>IF(AB$13="","",IF($B190="","",IFERROR(K190*$E190/100,"")))</f>
        <v/>
      </c>
      <c r="AC190" s="77">
        <f>IF(AC$13="","",IF($B190="","",IFERROR(L190*$E190/100,"")))</f>
        <v/>
      </c>
      <c r="AD190" s="77">
        <f>IF(AD$13="","",IF($B190="","",IFERROR(M190*$E190/100,"")))</f>
        <v/>
      </c>
      <c r="AE190" s="77">
        <f>IF(AE$13="","",IF($B190="","",IFERROR(N190*$E190/100,"")))</f>
        <v/>
      </c>
      <c r="AF190" s="77">
        <f>IF(AF$13="","",IF($B190="","",IFERROR(O190*$E190/100,"")))</f>
        <v/>
      </c>
      <c r="AG190" s="77">
        <f>IF(AG$13="","",IF($B190="","",IFERROR(P190*$E190/100,"")))</f>
        <v/>
      </c>
      <c r="AH190" s="77">
        <f>IF(AH$13="","",IF($B190="","",IFERROR(Q190*$E190/100,"")))</f>
        <v/>
      </c>
      <c r="AI190" s="77">
        <f>IF(AI$13="","",IF($B190="","",IFERROR(R190*$E190/100,"")))</f>
        <v/>
      </c>
      <c r="AJ190" s="77">
        <f>IF(AJ$13="","",IF($B190="","",IFERROR(S190*$E190/100,"")))</f>
        <v/>
      </c>
      <c r="AK190" s="77">
        <f>IF(AK$13="","",IF($B190="","",IFERROR(T190*$E190/100,"")))</f>
        <v/>
      </c>
      <c r="AL190" s="77">
        <f>IF(AL$13="","",IF($B190="","",IFERROR(U190*$E190/100,"")))</f>
        <v/>
      </c>
      <c r="AN190" s="77">
        <f>IF($B190="","",SUMIF($F$13:$U$13,"&lt;="&amp;Sector!$D$51,$F190:$U190))</f>
        <v/>
      </c>
      <c r="AO190" s="77">
        <f>IF($B190="","",SUMIF($W$13:$AL$13,"&lt;="&amp;Sector!$D$51,$W190:$AL190))</f>
        <v/>
      </c>
      <c r="AQ190" s="163">
        <f>IF(AQ$13="","",IF($B190="","",IFERROR($C190*$D190*SUMPRODUCT(('Dvd Calendar'!$E$1922:$CZ$1922&gt;AQ$12)*('Dvd Calendar'!$E$1922:$CZ$1922&lt;=AQ$13)*'Dvd Calendar'!$E$1925:$CZ$1925*(('Dvd Calendar'!$E$1927:$CZ$1927='Field Check'!$C$56)*('Field Check'!$C$56&lt;&gt;"")+('Dvd Calendar'!$E$1927:$CZ$1927='Field Check'!$C$57)*('Field Check'!$C$57&lt;&gt;"")))/'AS51'!$B$3,"")))</f>
        <v/>
      </c>
      <c r="AR190" s="163">
        <f>IF(AR$13="","",IF($B190="","",IFERROR($C190*$D190*SUMPRODUCT(('Dvd Calendar'!$E$1922:$CZ$1922&gt;AR$12)*('Dvd Calendar'!$E$1922:$CZ$1922&lt;=AR$13)*'Dvd Calendar'!$E$1925:$CZ$1925*(('Dvd Calendar'!$E$1927:$CZ$1927='Field Check'!$C$56)*('Field Check'!$C$56&lt;&gt;"")+('Dvd Calendar'!$E$1927:$CZ$1927='Field Check'!$C$57)*('Field Check'!$C$57&lt;&gt;"")))/'AS51'!$B$3,"")))</f>
        <v/>
      </c>
      <c r="AS190" s="163">
        <f>IF(AS$13="","",IF($B190="","",IFERROR($C190*$D190*SUMPRODUCT(('Dvd Calendar'!$E$1922:$CZ$1922&gt;AS$12)*('Dvd Calendar'!$E$1922:$CZ$1922&lt;=AS$13)*'Dvd Calendar'!$E$1925:$CZ$1925*(('Dvd Calendar'!$E$1927:$CZ$1927='Field Check'!$C$56)*('Field Check'!$C$56&lt;&gt;"")+('Dvd Calendar'!$E$1927:$CZ$1927='Field Check'!$C$57)*('Field Check'!$C$57&lt;&gt;"")))/'AS51'!$B$3,"")))</f>
        <v/>
      </c>
      <c r="AT190" s="163">
        <f>IF(AT$13="","",IF($B190="","",IFERROR($C190*$D190*SUMPRODUCT(('Dvd Calendar'!$E$1922:$CZ$1922&gt;AT$12)*('Dvd Calendar'!$E$1922:$CZ$1922&lt;=AT$13)*'Dvd Calendar'!$E$1925:$CZ$1925*(('Dvd Calendar'!$E$1927:$CZ$1927='Field Check'!$C$56)*('Field Check'!$C$56&lt;&gt;"")+('Dvd Calendar'!$E$1927:$CZ$1927='Field Check'!$C$57)*('Field Check'!$C$57&lt;&gt;"")))/'AS51'!$B$3,"")))</f>
        <v/>
      </c>
      <c r="AU190" s="163">
        <f>IF(AU$13="","",IF($B190="","",IFERROR($C190*$D190*SUMPRODUCT(('Dvd Calendar'!$E$1922:$CZ$1922&gt;AU$12)*('Dvd Calendar'!$E$1922:$CZ$1922&lt;=AU$13)*'Dvd Calendar'!$E$1925:$CZ$1925*(('Dvd Calendar'!$E$1927:$CZ$1927='Field Check'!$C$56)*('Field Check'!$C$56&lt;&gt;"")+('Dvd Calendar'!$E$1927:$CZ$1927='Field Check'!$C$57)*('Field Check'!$C$57&lt;&gt;"")))/'AS51'!$B$3,"")))</f>
        <v/>
      </c>
      <c r="AV190" s="163">
        <f>IF(AV$13="","",IF($B190="","",IFERROR($C190*$D190*SUMPRODUCT(('Dvd Calendar'!$E$1922:$CZ$1922&gt;AV$12)*('Dvd Calendar'!$E$1922:$CZ$1922&lt;=AV$13)*'Dvd Calendar'!$E$1925:$CZ$1925*(('Dvd Calendar'!$E$1927:$CZ$1927='Field Check'!$C$56)*('Field Check'!$C$56&lt;&gt;"")+('Dvd Calendar'!$E$1927:$CZ$1927='Field Check'!$C$57)*('Field Check'!$C$57&lt;&gt;"")))/'AS51'!$B$3,"")))</f>
        <v/>
      </c>
      <c r="AW190" s="163">
        <f>IF(AW$13="","",IF($B190="","",IFERROR($C190*$D190*SUMPRODUCT(('Dvd Calendar'!$E$1922:$CZ$1922&gt;AW$12)*('Dvd Calendar'!$E$1922:$CZ$1922&lt;=AW$13)*'Dvd Calendar'!$E$1925:$CZ$1925*(('Dvd Calendar'!$E$1927:$CZ$1927='Field Check'!$C$56)*('Field Check'!$C$56&lt;&gt;"")+('Dvd Calendar'!$E$1927:$CZ$1927='Field Check'!$C$57)*('Field Check'!$C$57&lt;&gt;"")))/'AS51'!$B$3,"")))</f>
        <v/>
      </c>
      <c r="AX190" s="163">
        <f>IF(AX$13="","",IF($B190="","",IFERROR($C190*$D190*SUMPRODUCT(('Dvd Calendar'!$E$1922:$CZ$1922&gt;AX$12)*('Dvd Calendar'!$E$1922:$CZ$1922&lt;=AX$13)*'Dvd Calendar'!$E$1925:$CZ$1925*(('Dvd Calendar'!$E$1927:$CZ$1927='Field Check'!$C$56)*('Field Check'!$C$56&lt;&gt;"")+('Dvd Calendar'!$E$1927:$CZ$1927='Field Check'!$C$57)*('Field Check'!$C$57&lt;&gt;"")))/'AS51'!$B$3,"")))</f>
        <v/>
      </c>
      <c r="AY190" s="163">
        <f>IF(AY$13="","",IF($B190="","",IFERROR($C190*$D190*SUMPRODUCT(('Dvd Calendar'!$E$1922:$CZ$1922&gt;AY$12)*('Dvd Calendar'!$E$1922:$CZ$1922&lt;=AY$13)*'Dvd Calendar'!$E$1925:$CZ$1925*(('Dvd Calendar'!$E$1927:$CZ$1927='Field Check'!$C$56)*('Field Check'!$C$56&lt;&gt;"")+('Dvd Calendar'!$E$1927:$CZ$1927='Field Check'!$C$57)*('Field Check'!$C$57&lt;&gt;"")))/'AS51'!$B$3,"")))</f>
        <v/>
      </c>
      <c r="AZ190" s="163">
        <f>IF(AZ$13="","",IF($B190="","",IFERROR($C190*$D190*SUMPRODUCT(('Dvd Calendar'!$E$1922:$CZ$1922&gt;AZ$12)*('Dvd Calendar'!$E$1922:$CZ$1922&lt;=AZ$13)*'Dvd Calendar'!$E$1925:$CZ$1925*(('Dvd Calendar'!$E$1927:$CZ$1927='Field Check'!$C$56)*('Field Check'!$C$56&lt;&gt;"")+('Dvd Calendar'!$E$1927:$CZ$1927='Field Check'!$C$57)*('Field Check'!$C$57&lt;&gt;"")))/'AS51'!$B$3,"")))</f>
        <v/>
      </c>
      <c r="BA190" s="163">
        <f>IF(BA$13="","",IF($B190="","",IFERROR($C190*$D190*SUMPRODUCT(('Dvd Calendar'!$E$1922:$CZ$1922&gt;BA$12)*('Dvd Calendar'!$E$1922:$CZ$1922&lt;=BA$13)*'Dvd Calendar'!$E$1925:$CZ$1925*(('Dvd Calendar'!$E$1927:$CZ$1927='Field Check'!$C$56)*('Field Check'!$C$56&lt;&gt;"")+('Dvd Calendar'!$E$1927:$CZ$1927='Field Check'!$C$57)*('Field Check'!$C$57&lt;&gt;"")))/'AS51'!$B$3,"")))</f>
        <v/>
      </c>
      <c r="BB190" s="163">
        <f>IF(BB$13="","",IF($B190="","",IFERROR($C190*$D190*SUMPRODUCT(('Dvd Calendar'!$E$1922:$CZ$1922&gt;BB$12)*('Dvd Calendar'!$E$1922:$CZ$1922&lt;=BB$13)*'Dvd Calendar'!$E$1925:$CZ$1925*(('Dvd Calendar'!$E$1927:$CZ$1927='Field Check'!$C$56)*('Field Check'!$C$56&lt;&gt;"")+('Dvd Calendar'!$E$1927:$CZ$1927='Field Check'!$C$57)*('Field Check'!$C$57&lt;&gt;"")))/'AS51'!$B$3,"")))</f>
        <v/>
      </c>
      <c r="BC190" s="163">
        <f>IF(BC$13="","",IF($B190="","",IFERROR($C190*$D190*SUMPRODUCT(('Dvd Calendar'!$E$1922:$CZ$1922&gt;BC$12)*('Dvd Calendar'!$E$1922:$CZ$1922&lt;=BC$13)*'Dvd Calendar'!$E$1925:$CZ$1925*(('Dvd Calendar'!$E$1927:$CZ$1927='Field Check'!$C$56)*('Field Check'!$C$56&lt;&gt;"")+('Dvd Calendar'!$E$1927:$CZ$1927='Field Check'!$C$57)*('Field Check'!$C$57&lt;&gt;"")))/'AS51'!$B$3,"")))</f>
        <v/>
      </c>
      <c r="BD190" s="163">
        <f>IF(BD$13="","",IF($B190="","",IFERROR($C190*$D190*SUMPRODUCT(('Dvd Calendar'!$E$1922:$CZ$1922&gt;BD$12)*('Dvd Calendar'!$E$1922:$CZ$1922&lt;=BD$13)*'Dvd Calendar'!$E$1925:$CZ$1925*(('Dvd Calendar'!$E$1927:$CZ$1927='Field Check'!$C$56)*('Field Check'!$C$56&lt;&gt;"")+('Dvd Calendar'!$E$1927:$CZ$1927='Field Check'!$C$57)*('Field Check'!$C$57&lt;&gt;"")))/'AS51'!$B$3,"")))</f>
        <v/>
      </c>
      <c r="BE190" s="163">
        <f>IF(BE$13="","",IF($B190="","",IFERROR($C190*$D190*SUMPRODUCT(('Dvd Calendar'!$E$1922:$CZ$1922&gt;BE$12)*('Dvd Calendar'!$E$1922:$CZ$1922&lt;=BE$13)*'Dvd Calendar'!$E$1925:$CZ$1925*(('Dvd Calendar'!$E$1927:$CZ$1927='Field Check'!$C$56)*('Field Check'!$C$56&lt;&gt;"")+('Dvd Calendar'!$E$1927:$CZ$1927='Field Check'!$C$57)*('Field Check'!$C$57&lt;&gt;"")))/'AS51'!$B$3,"")))</f>
        <v/>
      </c>
      <c r="BF190" s="163">
        <f>IF(BF$13="","",IF($B190="","",IFERROR($C190*$D190*SUMPRODUCT(('Dvd Calendar'!$E$1922:$CZ$1922&gt;BF$12)*('Dvd Calendar'!$E$1922:$CZ$1922&lt;=BF$13)*'Dvd Calendar'!$E$1925:$CZ$1925*(('Dvd Calendar'!$E$1927:$CZ$1927='Field Check'!$C$56)*('Field Check'!$C$56&lt;&gt;"")+('Dvd Calendar'!$E$1927:$CZ$1927='Field Check'!$C$57)*('Field Check'!$C$57&lt;&gt;"")))/'AS51'!$B$3,"")))</f>
        <v/>
      </c>
      <c r="BH190" s="163">
        <f>IF(BH$13="","",IF($B190="","",IFERROR(AQ190*$E190/100,"")))</f>
        <v/>
      </c>
      <c r="BI190" s="163">
        <f>IF(BI$13="","",IF($B190="","",IFERROR(AR190*$E190/100,"")))</f>
        <v/>
      </c>
      <c r="BJ190" s="163">
        <f>IF(BJ$13="","",IF($B190="","",IFERROR(AS190*$E190/100,"")))</f>
        <v/>
      </c>
      <c r="BK190" s="163">
        <f>IF(BK$13="","",IF($B190="","",IFERROR(AT190*$E190/100,"")))</f>
        <v/>
      </c>
      <c r="BL190" s="163">
        <f>IF(BL$13="","",IF($B190="","",IFERROR(AU190*$E190/100,"")))</f>
        <v/>
      </c>
      <c r="BM190" s="163">
        <f>IF(BM$13="","",IF($B190="","",IFERROR(AV190*$E190/100,"")))</f>
        <v/>
      </c>
      <c r="BN190" s="163">
        <f>IF(BN$13="","",IF($B190="","",IFERROR(AW190*$E190/100,"")))</f>
        <v/>
      </c>
      <c r="BO190" s="163">
        <f>IF(BO$13="","",IF($B190="","",IFERROR(AX190*$E190/100,"")))</f>
        <v/>
      </c>
      <c r="BP190" s="163">
        <f>IF(BP$13="","",IF($B190="","",IFERROR(AY190*$E190/100,"")))</f>
        <v/>
      </c>
      <c r="BQ190" s="163">
        <f>IF(BQ$13="","",IF($B190="","",IFERROR(AZ190*$E190/100,"")))</f>
        <v/>
      </c>
      <c r="BR190" s="163">
        <f>IF(BR$13="","",IF($B190="","",IFERROR(BA190*$E190/100,"")))</f>
        <v/>
      </c>
      <c r="BS190" s="163">
        <f>IF(BS$13="","",IF($B190="","",IFERROR(BB190*$E190/100,"")))</f>
        <v/>
      </c>
      <c r="BT190" s="163">
        <f>IF(BT$13="","",IF($B190="","",IFERROR(BC190*$E190/100,"")))</f>
        <v/>
      </c>
      <c r="BU190" s="163">
        <f>IF(BU$13="","",IF($B190="","",IFERROR(BD190*$E190/100,"")))</f>
        <v/>
      </c>
      <c r="BV190" s="163">
        <f>IF(BV$13="","",IF($B190="","",IFERROR(BE190*$E190/100,"")))</f>
        <v/>
      </c>
      <c r="BW190" s="163">
        <f>IF(BW$13="","",IF($B190="","",IFERROR(BF190*$E190/100,"")))</f>
        <v/>
      </c>
    </row>
    <row r="191">
      <c r="B191" s="126">
        <f>IF('AS51'!$C$181="","",'AS51'!$C$181)</f>
        <v/>
      </c>
      <c r="C191" s="74">
        <f>IF('AS51'!$B$181="","",'AS51'!$B$181)</f>
        <v/>
      </c>
      <c r="D191" s="75">
        <f>IFERROR('AS51'!$Q$181,1)</f>
        <v/>
      </c>
      <c r="E191" s="76">
        <f>IF($B191="","",IF(ISNUMBER('AS51'!$I$181),'AS51'!$I$181,'Index Summary'!$C$7))</f>
        <v/>
      </c>
      <c r="F191" s="77">
        <f>IF(F$13="","",IF($B191="","",IFERROR($C191*$D191*IF((Override!$C$4="ON")*(COUNTIFS(Override!$B$11:$B$40,$B191,Override!$D$11:$D$40,1,Override!$E$11:$E$40,"&gt;=0")-COUNTIFS(Override!$B$11:$B$40,$B191,Override!$D$11:$D$40,1,Override!$E$11:$E$40,"&gt;=0",Override!$C$11:$C$40,"MXAU"))&gt;0,SUMIFS(Override!$E$11:$E$40,Override!$B$11:$B$40,$B191,Override!$D$11:$D$40,1)-SUMIFS(Override!$E$11:$E$40,Override!$B$11:$B$40,$B191,Override!$D$11:$D$40,1,Override!$C$11:$C$40,"MXAU"),Override!$C$226)/'AS51'!$B$3,"")))</f>
        <v/>
      </c>
      <c r="G191" s="77">
        <f>IF(G$13="","",IF($B191="","",IFERROR($C191*$D191*IF((Override!$C$4="ON")*(COUNTIFS(Override!$B$11:$B$40,$B191,Override!$D$11:$D$40,2,Override!$E$11:$E$40,"&gt;=0")-COUNTIFS(Override!$B$11:$B$40,$B191,Override!$D$11:$D$40,2,Override!$E$11:$E$40,"&gt;=0",Override!$C$11:$C$40,"MXAU"))&gt;0,SUMIFS(Override!$E$11:$E$40,Override!$B$11:$B$40,$B191,Override!$D$11:$D$40,2)-SUMIFS(Override!$E$11:$E$40,Override!$B$11:$B$40,$B191,Override!$D$11:$D$40,2,Override!$C$11:$C$40,"MXAU"),Override!$D$226)/'AS51'!$B$3,"")))</f>
        <v/>
      </c>
      <c r="H191" s="77">
        <f>IF(H$13="","",IF($B191="","",IFERROR($C191*$D191*IF((Override!$C$4="ON")*(COUNTIFS(Override!$B$11:$B$40,$B191,Override!$D$11:$D$40,3,Override!$E$11:$E$40,"&gt;=0")-COUNTIFS(Override!$B$11:$B$40,$B191,Override!$D$11:$D$40,3,Override!$E$11:$E$40,"&gt;=0",Override!$C$11:$C$40,"MXAU"))&gt;0,SUMIFS(Override!$E$11:$E$40,Override!$B$11:$B$40,$B191,Override!$D$11:$D$40,3)-SUMIFS(Override!$E$11:$E$40,Override!$B$11:$B$40,$B191,Override!$D$11:$D$40,3,Override!$C$11:$C$40,"MXAU"),Override!$E$226)/'AS51'!$B$3,"")))</f>
        <v/>
      </c>
      <c r="I191" s="77">
        <f>IF(I$13="","",IF($B191="","",IFERROR($C191*$D191*IF((Override!$C$4="ON")*(COUNTIFS(Override!$B$11:$B$40,$B191,Override!$D$11:$D$40,4,Override!$E$11:$E$40,"&gt;=0")-COUNTIFS(Override!$B$11:$B$40,$B191,Override!$D$11:$D$40,4,Override!$E$11:$E$40,"&gt;=0",Override!$C$11:$C$40,"MXAU"))&gt;0,SUMIFS(Override!$E$11:$E$40,Override!$B$11:$B$40,$B191,Override!$D$11:$D$40,4)-SUMIFS(Override!$E$11:$E$40,Override!$B$11:$B$40,$B191,Override!$D$11:$D$40,4,Override!$C$11:$C$40,"MXAU"),Override!$F$226)/'AS51'!$B$3,"")))</f>
        <v/>
      </c>
      <c r="J191" s="77">
        <f>IF(J$13="","",IF($B191="","",IFERROR($C191*$D191*IF((Override!$C$4="ON")*(COUNTIFS(Override!$B$11:$B$40,$B191,Override!$D$11:$D$40,5,Override!$E$11:$E$40,"&gt;=0")-COUNTIFS(Override!$B$11:$B$40,$B191,Override!$D$11:$D$40,5,Override!$E$11:$E$40,"&gt;=0",Override!$C$11:$C$40,"MXAU"))&gt;0,SUMIFS(Override!$E$11:$E$40,Override!$B$11:$B$40,$B191,Override!$D$11:$D$40,5)-SUMIFS(Override!$E$11:$E$40,Override!$B$11:$B$40,$B191,Override!$D$11:$D$40,5,Override!$C$11:$C$40,"MXAU"),Override!$G$226)/'AS51'!$B$3,"")))</f>
        <v/>
      </c>
      <c r="K191" s="77">
        <f>IF(K$13="","",IF($B191="","",IFERROR($C191*$D191*IF((Override!$C$4="ON")*(COUNTIFS(Override!$B$11:$B$40,$B191,Override!$D$11:$D$40,6,Override!$E$11:$E$40,"&gt;=0")-COUNTIFS(Override!$B$11:$B$40,$B191,Override!$D$11:$D$40,6,Override!$E$11:$E$40,"&gt;=0",Override!$C$11:$C$40,"MXAU"))&gt;0,SUMIFS(Override!$E$11:$E$40,Override!$B$11:$B$40,$B191,Override!$D$11:$D$40,6)-SUMIFS(Override!$E$11:$E$40,Override!$B$11:$B$40,$B191,Override!$D$11:$D$40,6,Override!$C$11:$C$40,"MXAU"),Override!$H$226)/'AS51'!$B$3,"")))</f>
        <v/>
      </c>
      <c r="L191" s="77">
        <f>IF(L$13="","",IF($B191="","",IFERROR($C191*$D191*IF((Override!$C$4="ON")*(COUNTIFS(Override!$B$11:$B$40,$B191,Override!$D$11:$D$40,7,Override!$E$11:$E$40,"&gt;=0")-COUNTIFS(Override!$B$11:$B$40,$B191,Override!$D$11:$D$40,7,Override!$E$11:$E$40,"&gt;=0",Override!$C$11:$C$40,"MXAU"))&gt;0,SUMIFS(Override!$E$11:$E$40,Override!$B$11:$B$40,$B191,Override!$D$11:$D$40,7)-SUMIFS(Override!$E$11:$E$40,Override!$B$11:$B$40,$B191,Override!$D$11:$D$40,7,Override!$C$11:$C$40,"MXAU"),Override!$I$226)/'AS51'!$B$3,"")))</f>
        <v/>
      </c>
      <c r="M191" s="77">
        <f>IF(M$13="","",IF($B191="","",IFERROR($C191*$D191*IF((Override!$C$4="ON")*(COUNTIFS(Override!$B$11:$B$40,$B191,Override!$D$11:$D$40,8,Override!$E$11:$E$40,"&gt;=0")-COUNTIFS(Override!$B$11:$B$40,$B191,Override!$D$11:$D$40,8,Override!$E$11:$E$40,"&gt;=0",Override!$C$11:$C$40,"MXAU"))&gt;0,SUMIFS(Override!$E$11:$E$40,Override!$B$11:$B$40,$B191,Override!$D$11:$D$40,8)-SUMIFS(Override!$E$11:$E$40,Override!$B$11:$B$40,$B191,Override!$D$11:$D$40,8,Override!$C$11:$C$40,"MXAU"),Override!$J$226)/'AS51'!$B$3,"")))</f>
        <v/>
      </c>
      <c r="N191" s="77">
        <f>IF(N$13="","",IF($B191="","",IFERROR($C191*$D191*IF((Override!$C$4="ON")*(COUNTIFS(Override!$B$11:$B$40,$B191,Override!$D$11:$D$40,9,Override!$E$11:$E$40,"&gt;=0")-COUNTIFS(Override!$B$11:$B$40,$B191,Override!$D$11:$D$40,9,Override!$E$11:$E$40,"&gt;=0",Override!$C$11:$C$40,"MXAU"))&gt;0,SUMIFS(Override!$E$11:$E$40,Override!$B$11:$B$40,$B191,Override!$D$11:$D$40,9)-SUMIFS(Override!$E$11:$E$40,Override!$B$11:$B$40,$B191,Override!$D$11:$D$40,9,Override!$C$11:$C$40,"MXAU"),Override!$K$226)/'AS51'!$B$3,"")))</f>
        <v/>
      </c>
      <c r="O191" s="77">
        <f>IF(O$13="","",IF($B191="","",IFERROR($C191*$D191*IF((Override!$C$4="ON")*(COUNTIFS(Override!$B$11:$B$40,$B191,Override!$D$11:$D$40,10,Override!$E$11:$E$40,"&gt;=0")-COUNTIFS(Override!$B$11:$B$40,$B191,Override!$D$11:$D$40,10,Override!$E$11:$E$40,"&gt;=0",Override!$C$11:$C$40,"MXAU"))&gt;0,SUMIFS(Override!$E$11:$E$40,Override!$B$11:$B$40,$B191,Override!$D$11:$D$40,10)-SUMIFS(Override!$E$11:$E$40,Override!$B$11:$B$40,$B191,Override!$D$11:$D$40,10,Override!$C$11:$C$40,"MXAU"),Override!$L$226)/'AS51'!$B$3,"")))</f>
        <v/>
      </c>
      <c r="P191" s="77">
        <f>IF(P$13="","",IF($B191="","",IFERROR($C191*$D191*IF((Override!$C$4="ON")*(COUNTIFS(Override!$B$11:$B$40,$B191,Override!$D$11:$D$40,11,Override!$E$11:$E$40,"&gt;=0")-COUNTIFS(Override!$B$11:$B$40,$B191,Override!$D$11:$D$40,11,Override!$E$11:$E$40,"&gt;=0",Override!$C$11:$C$40,"MXAU"))&gt;0,SUMIFS(Override!$E$11:$E$40,Override!$B$11:$B$40,$B191,Override!$D$11:$D$40,11)-SUMIFS(Override!$E$11:$E$40,Override!$B$11:$B$40,$B191,Override!$D$11:$D$40,11,Override!$C$11:$C$40,"MXAU"),Override!$M$226)/'AS51'!$B$3,"")))</f>
        <v/>
      </c>
      <c r="Q191" s="77">
        <f>IF(Q$13="","",IF($B191="","",IFERROR($C191*$D191*IF((Override!$C$4="ON")*(COUNTIFS(Override!$B$11:$B$40,$B191,Override!$D$11:$D$40,12,Override!$E$11:$E$40,"&gt;=0")-COUNTIFS(Override!$B$11:$B$40,$B191,Override!$D$11:$D$40,12,Override!$E$11:$E$40,"&gt;=0",Override!$C$11:$C$40,"MXAU"))&gt;0,SUMIFS(Override!$E$11:$E$40,Override!$B$11:$B$40,$B191,Override!$D$11:$D$40,12)-SUMIFS(Override!$E$11:$E$40,Override!$B$11:$B$40,$B191,Override!$D$11:$D$40,12,Override!$C$11:$C$40,"MXAU"),Override!$N$226)/'AS51'!$B$3,"")))</f>
        <v/>
      </c>
      <c r="R191" s="77">
        <f>IF(R$13="","",IF($B191="","",IFERROR($C191*$D191*IF((Override!$C$4="ON")*(COUNTIFS(Override!$B$11:$B$40,$B191,Override!$D$11:$D$40,13,Override!$E$11:$E$40,"&gt;=0")-COUNTIFS(Override!$B$11:$B$40,$B191,Override!$D$11:$D$40,13,Override!$E$11:$E$40,"&gt;=0",Override!$C$11:$C$40,"MXAU"))&gt;0,SUMIFS(Override!$E$11:$E$40,Override!$B$11:$B$40,$B191,Override!$D$11:$D$40,13)-SUMIFS(Override!$E$11:$E$40,Override!$B$11:$B$40,$B191,Override!$D$11:$D$40,13,Override!$C$11:$C$40,"MXAU"),Override!$O$226)/'AS51'!$B$3,"")))</f>
        <v/>
      </c>
      <c r="S191" s="77">
        <f>IF(S$13="","",IF($B191="","",IFERROR($C191*$D191*IF((Override!$C$4="ON")*(COUNTIFS(Override!$B$11:$B$40,$B191,Override!$D$11:$D$40,14,Override!$E$11:$E$40,"&gt;=0")-COUNTIFS(Override!$B$11:$B$40,$B191,Override!$D$11:$D$40,14,Override!$E$11:$E$40,"&gt;=0",Override!$C$11:$C$40,"MXAU"))&gt;0,SUMIFS(Override!$E$11:$E$40,Override!$B$11:$B$40,$B191,Override!$D$11:$D$40,14)-SUMIFS(Override!$E$11:$E$40,Override!$B$11:$B$40,$B191,Override!$D$11:$D$40,14,Override!$C$11:$C$40,"MXAU"),Override!$P$226)/'AS51'!$B$3,"")))</f>
        <v/>
      </c>
      <c r="T191" s="77">
        <f>IF(T$13="","",IF($B191="","",IFERROR($C191*$D191*IF((Override!$C$4="ON")*(COUNTIFS(Override!$B$11:$B$40,$B191,Override!$D$11:$D$40,15,Override!$E$11:$E$40,"&gt;=0")-COUNTIFS(Override!$B$11:$B$40,$B191,Override!$D$11:$D$40,15,Override!$E$11:$E$40,"&gt;=0",Override!$C$11:$C$40,"MXAU"))&gt;0,SUMIFS(Override!$E$11:$E$40,Override!$B$11:$B$40,$B191,Override!$D$11:$D$40,15)-SUMIFS(Override!$E$11:$E$40,Override!$B$11:$B$40,$B191,Override!$D$11:$D$40,15,Override!$C$11:$C$40,"MXAU"),Override!$Q$226)/'AS51'!$B$3,"")))</f>
        <v/>
      </c>
      <c r="U191" s="77">
        <f>IF(U$13="","",IF($B191="","",IFERROR($C191*$D191*IF((Override!$C$4="ON")*(COUNTIFS(Override!$B$11:$B$40,$B191,Override!$D$11:$D$40,16,Override!$E$11:$E$40,"&gt;=0")-COUNTIFS(Override!$B$11:$B$40,$B191,Override!$D$11:$D$40,16,Override!$E$11:$E$40,"&gt;=0",Override!$C$11:$C$40,"MXAU"))&gt;0,SUMIFS(Override!$E$11:$E$40,Override!$B$11:$B$40,$B191,Override!$D$11:$D$40,16)-SUMIFS(Override!$E$11:$E$40,Override!$B$11:$B$40,$B191,Override!$D$11:$D$40,16,Override!$C$11:$C$40,"MXAU"),Override!$R$226)/'AS51'!$B$3,"")))</f>
        <v/>
      </c>
      <c r="W191" s="77">
        <f>IF(W$13="","",IF($B191="","",IFERROR(F191*$E191/100,"")))</f>
        <v/>
      </c>
      <c r="X191" s="77">
        <f>IF(X$13="","",IF($B191="","",IFERROR(G191*$E191/100,"")))</f>
        <v/>
      </c>
      <c r="Y191" s="77">
        <f>IF(Y$13="","",IF($B191="","",IFERROR(H191*$E191/100,"")))</f>
        <v/>
      </c>
      <c r="Z191" s="77">
        <f>IF(Z$13="","",IF($B191="","",IFERROR(I191*$E191/100,"")))</f>
        <v/>
      </c>
      <c r="AA191" s="77">
        <f>IF(AA$13="","",IF($B191="","",IFERROR(J191*$E191/100,"")))</f>
        <v/>
      </c>
      <c r="AB191" s="77">
        <f>IF(AB$13="","",IF($B191="","",IFERROR(K191*$E191/100,"")))</f>
        <v/>
      </c>
      <c r="AC191" s="77">
        <f>IF(AC$13="","",IF($B191="","",IFERROR(L191*$E191/100,"")))</f>
        <v/>
      </c>
      <c r="AD191" s="77">
        <f>IF(AD$13="","",IF($B191="","",IFERROR(M191*$E191/100,"")))</f>
        <v/>
      </c>
      <c r="AE191" s="77">
        <f>IF(AE$13="","",IF($B191="","",IFERROR(N191*$E191/100,"")))</f>
        <v/>
      </c>
      <c r="AF191" s="77">
        <f>IF(AF$13="","",IF($B191="","",IFERROR(O191*$E191/100,"")))</f>
        <v/>
      </c>
      <c r="AG191" s="77">
        <f>IF(AG$13="","",IF($B191="","",IFERROR(P191*$E191/100,"")))</f>
        <v/>
      </c>
      <c r="AH191" s="77">
        <f>IF(AH$13="","",IF($B191="","",IFERROR(Q191*$E191/100,"")))</f>
        <v/>
      </c>
      <c r="AI191" s="77">
        <f>IF(AI$13="","",IF($B191="","",IFERROR(R191*$E191/100,"")))</f>
        <v/>
      </c>
      <c r="AJ191" s="77">
        <f>IF(AJ$13="","",IF($B191="","",IFERROR(S191*$E191/100,"")))</f>
        <v/>
      </c>
      <c r="AK191" s="77">
        <f>IF(AK$13="","",IF($B191="","",IFERROR(T191*$E191/100,"")))</f>
        <v/>
      </c>
      <c r="AL191" s="77">
        <f>IF(AL$13="","",IF($B191="","",IFERROR(U191*$E191/100,"")))</f>
        <v/>
      </c>
      <c r="AN191" s="77">
        <f>IF($B191="","",SUMIF($F$13:$U$13,"&lt;="&amp;Sector!$D$51,$F191:$U191))</f>
        <v/>
      </c>
      <c r="AO191" s="77">
        <f>IF($B191="","",SUMIF($W$13:$AL$13,"&lt;="&amp;Sector!$D$51,$W191:$AL191))</f>
        <v/>
      </c>
      <c r="AQ191" s="163">
        <f>IF(AQ$13="","",IF($B191="","",IFERROR($C191*$D191*SUMPRODUCT(('Dvd Calendar'!$E$1933:$CZ$1933&gt;AQ$12)*('Dvd Calendar'!$E$1933:$CZ$1933&lt;=AQ$13)*'Dvd Calendar'!$E$1936:$CZ$1936*(('Dvd Calendar'!$E$1938:$CZ$1938='Field Check'!$C$56)*('Field Check'!$C$56&lt;&gt;"")+('Dvd Calendar'!$E$1938:$CZ$1938='Field Check'!$C$57)*('Field Check'!$C$57&lt;&gt;"")))/'AS51'!$B$3,"")))</f>
        <v/>
      </c>
      <c r="AR191" s="163">
        <f>IF(AR$13="","",IF($B191="","",IFERROR($C191*$D191*SUMPRODUCT(('Dvd Calendar'!$E$1933:$CZ$1933&gt;AR$12)*('Dvd Calendar'!$E$1933:$CZ$1933&lt;=AR$13)*'Dvd Calendar'!$E$1936:$CZ$1936*(('Dvd Calendar'!$E$1938:$CZ$1938='Field Check'!$C$56)*('Field Check'!$C$56&lt;&gt;"")+('Dvd Calendar'!$E$1938:$CZ$1938='Field Check'!$C$57)*('Field Check'!$C$57&lt;&gt;"")))/'AS51'!$B$3,"")))</f>
        <v/>
      </c>
      <c r="AS191" s="163">
        <f>IF(AS$13="","",IF($B191="","",IFERROR($C191*$D191*SUMPRODUCT(('Dvd Calendar'!$E$1933:$CZ$1933&gt;AS$12)*('Dvd Calendar'!$E$1933:$CZ$1933&lt;=AS$13)*'Dvd Calendar'!$E$1936:$CZ$1936*(('Dvd Calendar'!$E$1938:$CZ$1938='Field Check'!$C$56)*('Field Check'!$C$56&lt;&gt;"")+('Dvd Calendar'!$E$1938:$CZ$1938='Field Check'!$C$57)*('Field Check'!$C$57&lt;&gt;"")))/'AS51'!$B$3,"")))</f>
        <v/>
      </c>
      <c r="AT191" s="163">
        <f>IF(AT$13="","",IF($B191="","",IFERROR($C191*$D191*SUMPRODUCT(('Dvd Calendar'!$E$1933:$CZ$1933&gt;AT$12)*('Dvd Calendar'!$E$1933:$CZ$1933&lt;=AT$13)*'Dvd Calendar'!$E$1936:$CZ$1936*(('Dvd Calendar'!$E$1938:$CZ$1938='Field Check'!$C$56)*('Field Check'!$C$56&lt;&gt;"")+('Dvd Calendar'!$E$1938:$CZ$1938='Field Check'!$C$57)*('Field Check'!$C$57&lt;&gt;"")))/'AS51'!$B$3,"")))</f>
        <v/>
      </c>
      <c r="AU191" s="163">
        <f>IF(AU$13="","",IF($B191="","",IFERROR($C191*$D191*SUMPRODUCT(('Dvd Calendar'!$E$1933:$CZ$1933&gt;AU$12)*('Dvd Calendar'!$E$1933:$CZ$1933&lt;=AU$13)*'Dvd Calendar'!$E$1936:$CZ$1936*(('Dvd Calendar'!$E$1938:$CZ$1938='Field Check'!$C$56)*('Field Check'!$C$56&lt;&gt;"")+('Dvd Calendar'!$E$1938:$CZ$1938='Field Check'!$C$57)*('Field Check'!$C$57&lt;&gt;"")))/'AS51'!$B$3,"")))</f>
        <v/>
      </c>
      <c r="AV191" s="163">
        <f>IF(AV$13="","",IF($B191="","",IFERROR($C191*$D191*SUMPRODUCT(('Dvd Calendar'!$E$1933:$CZ$1933&gt;AV$12)*('Dvd Calendar'!$E$1933:$CZ$1933&lt;=AV$13)*'Dvd Calendar'!$E$1936:$CZ$1936*(('Dvd Calendar'!$E$1938:$CZ$1938='Field Check'!$C$56)*('Field Check'!$C$56&lt;&gt;"")+('Dvd Calendar'!$E$1938:$CZ$1938='Field Check'!$C$57)*('Field Check'!$C$57&lt;&gt;"")))/'AS51'!$B$3,"")))</f>
        <v/>
      </c>
      <c r="AW191" s="163">
        <f>IF(AW$13="","",IF($B191="","",IFERROR($C191*$D191*SUMPRODUCT(('Dvd Calendar'!$E$1933:$CZ$1933&gt;AW$12)*('Dvd Calendar'!$E$1933:$CZ$1933&lt;=AW$13)*'Dvd Calendar'!$E$1936:$CZ$1936*(('Dvd Calendar'!$E$1938:$CZ$1938='Field Check'!$C$56)*('Field Check'!$C$56&lt;&gt;"")+('Dvd Calendar'!$E$1938:$CZ$1938='Field Check'!$C$57)*('Field Check'!$C$57&lt;&gt;"")))/'AS51'!$B$3,"")))</f>
        <v/>
      </c>
      <c r="AX191" s="163">
        <f>IF(AX$13="","",IF($B191="","",IFERROR($C191*$D191*SUMPRODUCT(('Dvd Calendar'!$E$1933:$CZ$1933&gt;AX$12)*('Dvd Calendar'!$E$1933:$CZ$1933&lt;=AX$13)*'Dvd Calendar'!$E$1936:$CZ$1936*(('Dvd Calendar'!$E$1938:$CZ$1938='Field Check'!$C$56)*('Field Check'!$C$56&lt;&gt;"")+('Dvd Calendar'!$E$1938:$CZ$1938='Field Check'!$C$57)*('Field Check'!$C$57&lt;&gt;"")))/'AS51'!$B$3,"")))</f>
        <v/>
      </c>
      <c r="AY191" s="163">
        <f>IF(AY$13="","",IF($B191="","",IFERROR($C191*$D191*SUMPRODUCT(('Dvd Calendar'!$E$1933:$CZ$1933&gt;AY$12)*('Dvd Calendar'!$E$1933:$CZ$1933&lt;=AY$13)*'Dvd Calendar'!$E$1936:$CZ$1936*(('Dvd Calendar'!$E$1938:$CZ$1938='Field Check'!$C$56)*('Field Check'!$C$56&lt;&gt;"")+('Dvd Calendar'!$E$1938:$CZ$1938='Field Check'!$C$57)*('Field Check'!$C$57&lt;&gt;"")))/'AS51'!$B$3,"")))</f>
        <v/>
      </c>
      <c r="AZ191" s="163">
        <f>IF(AZ$13="","",IF($B191="","",IFERROR($C191*$D191*SUMPRODUCT(('Dvd Calendar'!$E$1933:$CZ$1933&gt;AZ$12)*('Dvd Calendar'!$E$1933:$CZ$1933&lt;=AZ$13)*'Dvd Calendar'!$E$1936:$CZ$1936*(('Dvd Calendar'!$E$1938:$CZ$1938='Field Check'!$C$56)*('Field Check'!$C$56&lt;&gt;"")+('Dvd Calendar'!$E$1938:$CZ$1938='Field Check'!$C$57)*('Field Check'!$C$57&lt;&gt;"")))/'AS51'!$B$3,"")))</f>
        <v/>
      </c>
      <c r="BA191" s="163">
        <f>IF(BA$13="","",IF($B191="","",IFERROR($C191*$D191*SUMPRODUCT(('Dvd Calendar'!$E$1933:$CZ$1933&gt;BA$12)*('Dvd Calendar'!$E$1933:$CZ$1933&lt;=BA$13)*'Dvd Calendar'!$E$1936:$CZ$1936*(('Dvd Calendar'!$E$1938:$CZ$1938='Field Check'!$C$56)*('Field Check'!$C$56&lt;&gt;"")+('Dvd Calendar'!$E$1938:$CZ$1938='Field Check'!$C$57)*('Field Check'!$C$57&lt;&gt;"")))/'AS51'!$B$3,"")))</f>
        <v/>
      </c>
      <c r="BB191" s="163">
        <f>IF(BB$13="","",IF($B191="","",IFERROR($C191*$D191*SUMPRODUCT(('Dvd Calendar'!$E$1933:$CZ$1933&gt;BB$12)*('Dvd Calendar'!$E$1933:$CZ$1933&lt;=BB$13)*'Dvd Calendar'!$E$1936:$CZ$1936*(('Dvd Calendar'!$E$1938:$CZ$1938='Field Check'!$C$56)*('Field Check'!$C$56&lt;&gt;"")+('Dvd Calendar'!$E$1938:$CZ$1938='Field Check'!$C$57)*('Field Check'!$C$57&lt;&gt;"")))/'AS51'!$B$3,"")))</f>
        <v/>
      </c>
      <c r="BC191" s="163">
        <f>IF(BC$13="","",IF($B191="","",IFERROR($C191*$D191*SUMPRODUCT(('Dvd Calendar'!$E$1933:$CZ$1933&gt;BC$12)*('Dvd Calendar'!$E$1933:$CZ$1933&lt;=BC$13)*'Dvd Calendar'!$E$1936:$CZ$1936*(('Dvd Calendar'!$E$1938:$CZ$1938='Field Check'!$C$56)*('Field Check'!$C$56&lt;&gt;"")+('Dvd Calendar'!$E$1938:$CZ$1938='Field Check'!$C$57)*('Field Check'!$C$57&lt;&gt;"")))/'AS51'!$B$3,"")))</f>
        <v/>
      </c>
      <c r="BD191" s="163">
        <f>IF(BD$13="","",IF($B191="","",IFERROR($C191*$D191*SUMPRODUCT(('Dvd Calendar'!$E$1933:$CZ$1933&gt;BD$12)*('Dvd Calendar'!$E$1933:$CZ$1933&lt;=BD$13)*'Dvd Calendar'!$E$1936:$CZ$1936*(('Dvd Calendar'!$E$1938:$CZ$1938='Field Check'!$C$56)*('Field Check'!$C$56&lt;&gt;"")+('Dvd Calendar'!$E$1938:$CZ$1938='Field Check'!$C$57)*('Field Check'!$C$57&lt;&gt;"")))/'AS51'!$B$3,"")))</f>
        <v/>
      </c>
      <c r="BE191" s="163">
        <f>IF(BE$13="","",IF($B191="","",IFERROR($C191*$D191*SUMPRODUCT(('Dvd Calendar'!$E$1933:$CZ$1933&gt;BE$12)*('Dvd Calendar'!$E$1933:$CZ$1933&lt;=BE$13)*'Dvd Calendar'!$E$1936:$CZ$1936*(('Dvd Calendar'!$E$1938:$CZ$1938='Field Check'!$C$56)*('Field Check'!$C$56&lt;&gt;"")+('Dvd Calendar'!$E$1938:$CZ$1938='Field Check'!$C$57)*('Field Check'!$C$57&lt;&gt;"")))/'AS51'!$B$3,"")))</f>
        <v/>
      </c>
      <c r="BF191" s="163">
        <f>IF(BF$13="","",IF($B191="","",IFERROR($C191*$D191*SUMPRODUCT(('Dvd Calendar'!$E$1933:$CZ$1933&gt;BF$12)*('Dvd Calendar'!$E$1933:$CZ$1933&lt;=BF$13)*'Dvd Calendar'!$E$1936:$CZ$1936*(('Dvd Calendar'!$E$1938:$CZ$1938='Field Check'!$C$56)*('Field Check'!$C$56&lt;&gt;"")+('Dvd Calendar'!$E$1938:$CZ$1938='Field Check'!$C$57)*('Field Check'!$C$57&lt;&gt;"")))/'AS51'!$B$3,"")))</f>
        <v/>
      </c>
      <c r="BH191" s="163">
        <f>IF(BH$13="","",IF($B191="","",IFERROR(AQ191*$E191/100,"")))</f>
        <v/>
      </c>
      <c r="BI191" s="163">
        <f>IF(BI$13="","",IF($B191="","",IFERROR(AR191*$E191/100,"")))</f>
        <v/>
      </c>
      <c r="BJ191" s="163">
        <f>IF(BJ$13="","",IF($B191="","",IFERROR(AS191*$E191/100,"")))</f>
        <v/>
      </c>
      <c r="BK191" s="163">
        <f>IF(BK$13="","",IF($B191="","",IFERROR(AT191*$E191/100,"")))</f>
        <v/>
      </c>
      <c r="BL191" s="163">
        <f>IF(BL$13="","",IF($B191="","",IFERROR(AU191*$E191/100,"")))</f>
        <v/>
      </c>
      <c r="BM191" s="163">
        <f>IF(BM$13="","",IF($B191="","",IFERROR(AV191*$E191/100,"")))</f>
        <v/>
      </c>
      <c r="BN191" s="163">
        <f>IF(BN$13="","",IF($B191="","",IFERROR(AW191*$E191/100,"")))</f>
        <v/>
      </c>
      <c r="BO191" s="163">
        <f>IF(BO$13="","",IF($B191="","",IFERROR(AX191*$E191/100,"")))</f>
        <v/>
      </c>
      <c r="BP191" s="163">
        <f>IF(BP$13="","",IF($B191="","",IFERROR(AY191*$E191/100,"")))</f>
        <v/>
      </c>
      <c r="BQ191" s="163">
        <f>IF(BQ$13="","",IF($B191="","",IFERROR(AZ191*$E191/100,"")))</f>
        <v/>
      </c>
      <c r="BR191" s="163">
        <f>IF(BR$13="","",IF($B191="","",IFERROR(BA191*$E191/100,"")))</f>
        <v/>
      </c>
      <c r="BS191" s="163">
        <f>IF(BS$13="","",IF($B191="","",IFERROR(BB191*$E191/100,"")))</f>
        <v/>
      </c>
      <c r="BT191" s="163">
        <f>IF(BT$13="","",IF($B191="","",IFERROR(BC191*$E191/100,"")))</f>
        <v/>
      </c>
      <c r="BU191" s="163">
        <f>IF(BU$13="","",IF($B191="","",IFERROR(BD191*$E191/100,"")))</f>
        <v/>
      </c>
      <c r="BV191" s="163">
        <f>IF(BV$13="","",IF($B191="","",IFERROR(BE191*$E191/100,"")))</f>
        <v/>
      </c>
      <c r="BW191" s="163">
        <f>IF(BW$13="","",IF($B191="","",IFERROR(BF191*$E191/100,"")))</f>
        <v/>
      </c>
    </row>
    <row r="192">
      <c r="B192" s="126">
        <f>IF('AS51'!$C$182="","",'AS51'!$C$182)</f>
        <v/>
      </c>
      <c r="C192" s="74">
        <f>IF('AS51'!$B$182="","",'AS51'!$B$182)</f>
        <v/>
      </c>
      <c r="D192" s="75">
        <f>IFERROR('AS51'!$Q$182,1)</f>
        <v/>
      </c>
      <c r="E192" s="76">
        <f>IF($B192="","",IF(ISNUMBER('AS51'!$I$182),'AS51'!$I$182,'Index Summary'!$C$7))</f>
        <v/>
      </c>
      <c r="F192" s="77">
        <f>IF(F$13="","",IF($B192="","",IFERROR($C192*$D192*IF((Override!$C$4="ON")*(COUNTIFS(Override!$B$11:$B$40,$B192,Override!$D$11:$D$40,1,Override!$E$11:$E$40,"&gt;=0")-COUNTIFS(Override!$B$11:$B$40,$B192,Override!$D$11:$D$40,1,Override!$E$11:$E$40,"&gt;=0",Override!$C$11:$C$40,"MXAU"))&gt;0,SUMIFS(Override!$E$11:$E$40,Override!$B$11:$B$40,$B192,Override!$D$11:$D$40,1)-SUMIFS(Override!$E$11:$E$40,Override!$B$11:$B$40,$B192,Override!$D$11:$D$40,1,Override!$C$11:$C$40,"MXAU"),Override!$C$227)/'AS51'!$B$3,"")))</f>
        <v/>
      </c>
      <c r="G192" s="77">
        <f>IF(G$13="","",IF($B192="","",IFERROR($C192*$D192*IF((Override!$C$4="ON")*(COUNTIFS(Override!$B$11:$B$40,$B192,Override!$D$11:$D$40,2,Override!$E$11:$E$40,"&gt;=0")-COUNTIFS(Override!$B$11:$B$40,$B192,Override!$D$11:$D$40,2,Override!$E$11:$E$40,"&gt;=0",Override!$C$11:$C$40,"MXAU"))&gt;0,SUMIFS(Override!$E$11:$E$40,Override!$B$11:$B$40,$B192,Override!$D$11:$D$40,2)-SUMIFS(Override!$E$11:$E$40,Override!$B$11:$B$40,$B192,Override!$D$11:$D$40,2,Override!$C$11:$C$40,"MXAU"),Override!$D$227)/'AS51'!$B$3,"")))</f>
        <v/>
      </c>
      <c r="H192" s="77">
        <f>IF(H$13="","",IF($B192="","",IFERROR($C192*$D192*IF((Override!$C$4="ON")*(COUNTIFS(Override!$B$11:$B$40,$B192,Override!$D$11:$D$40,3,Override!$E$11:$E$40,"&gt;=0")-COUNTIFS(Override!$B$11:$B$40,$B192,Override!$D$11:$D$40,3,Override!$E$11:$E$40,"&gt;=0",Override!$C$11:$C$40,"MXAU"))&gt;0,SUMIFS(Override!$E$11:$E$40,Override!$B$11:$B$40,$B192,Override!$D$11:$D$40,3)-SUMIFS(Override!$E$11:$E$40,Override!$B$11:$B$40,$B192,Override!$D$11:$D$40,3,Override!$C$11:$C$40,"MXAU"),Override!$E$227)/'AS51'!$B$3,"")))</f>
        <v/>
      </c>
      <c r="I192" s="77">
        <f>IF(I$13="","",IF($B192="","",IFERROR($C192*$D192*IF((Override!$C$4="ON")*(COUNTIFS(Override!$B$11:$B$40,$B192,Override!$D$11:$D$40,4,Override!$E$11:$E$40,"&gt;=0")-COUNTIFS(Override!$B$11:$B$40,$B192,Override!$D$11:$D$40,4,Override!$E$11:$E$40,"&gt;=0",Override!$C$11:$C$40,"MXAU"))&gt;0,SUMIFS(Override!$E$11:$E$40,Override!$B$11:$B$40,$B192,Override!$D$11:$D$40,4)-SUMIFS(Override!$E$11:$E$40,Override!$B$11:$B$40,$B192,Override!$D$11:$D$40,4,Override!$C$11:$C$40,"MXAU"),Override!$F$227)/'AS51'!$B$3,"")))</f>
        <v/>
      </c>
      <c r="J192" s="77">
        <f>IF(J$13="","",IF($B192="","",IFERROR($C192*$D192*IF((Override!$C$4="ON")*(COUNTIFS(Override!$B$11:$B$40,$B192,Override!$D$11:$D$40,5,Override!$E$11:$E$40,"&gt;=0")-COUNTIFS(Override!$B$11:$B$40,$B192,Override!$D$11:$D$40,5,Override!$E$11:$E$40,"&gt;=0",Override!$C$11:$C$40,"MXAU"))&gt;0,SUMIFS(Override!$E$11:$E$40,Override!$B$11:$B$40,$B192,Override!$D$11:$D$40,5)-SUMIFS(Override!$E$11:$E$40,Override!$B$11:$B$40,$B192,Override!$D$11:$D$40,5,Override!$C$11:$C$40,"MXAU"),Override!$G$227)/'AS51'!$B$3,"")))</f>
        <v/>
      </c>
      <c r="K192" s="77">
        <f>IF(K$13="","",IF($B192="","",IFERROR($C192*$D192*IF((Override!$C$4="ON")*(COUNTIFS(Override!$B$11:$B$40,$B192,Override!$D$11:$D$40,6,Override!$E$11:$E$40,"&gt;=0")-COUNTIFS(Override!$B$11:$B$40,$B192,Override!$D$11:$D$40,6,Override!$E$11:$E$40,"&gt;=0",Override!$C$11:$C$40,"MXAU"))&gt;0,SUMIFS(Override!$E$11:$E$40,Override!$B$11:$B$40,$B192,Override!$D$11:$D$40,6)-SUMIFS(Override!$E$11:$E$40,Override!$B$11:$B$40,$B192,Override!$D$11:$D$40,6,Override!$C$11:$C$40,"MXAU"),Override!$H$227)/'AS51'!$B$3,"")))</f>
        <v/>
      </c>
      <c r="L192" s="77">
        <f>IF(L$13="","",IF($B192="","",IFERROR($C192*$D192*IF((Override!$C$4="ON")*(COUNTIFS(Override!$B$11:$B$40,$B192,Override!$D$11:$D$40,7,Override!$E$11:$E$40,"&gt;=0")-COUNTIFS(Override!$B$11:$B$40,$B192,Override!$D$11:$D$40,7,Override!$E$11:$E$40,"&gt;=0",Override!$C$11:$C$40,"MXAU"))&gt;0,SUMIFS(Override!$E$11:$E$40,Override!$B$11:$B$40,$B192,Override!$D$11:$D$40,7)-SUMIFS(Override!$E$11:$E$40,Override!$B$11:$B$40,$B192,Override!$D$11:$D$40,7,Override!$C$11:$C$40,"MXAU"),Override!$I$227)/'AS51'!$B$3,"")))</f>
        <v/>
      </c>
      <c r="M192" s="77">
        <f>IF(M$13="","",IF($B192="","",IFERROR($C192*$D192*IF((Override!$C$4="ON")*(COUNTIFS(Override!$B$11:$B$40,$B192,Override!$D$11:$D$40,8,Override!$E$11:$E$40,"&gt;=0")-COUNTIFS(Override!$B$11:$B$40,$B192,Override!$D$11:$D$40,8,Override!$E$11:$E$40,"&gt;=0",Override!$C$11:$C$40,"MXAU"))&gt;0,SUMIFS(Override!$E$11:$E$40,Override!$B$11:$B$40,$B192,Override!$D$11:$D$40,8)-SUMIFS(Override!$E$11:$E$40,Override!$B$11:$B$40,$B192,Override!$D$11:$D$40,8,Override!$C$11:$C$40,"MXAU"),Override!$J$227)/'AS51'!$B$3,"")))</f>
        <v/>
      </c>
      <c r="N192" s="77">
        <f>IF(N$13="","",IF($B192="","",IFERROR($C192*$D192*IF((Override!$C$4="ON")*(COUNTIFS(Override!$B$11:$B$40,$B192,Override!$D$11:$D$40,9,Override!$E$11:$E$40,"&gt;=0")-COUNTIFS(Override!$B$11:$B$40,$B192,Override!$D$11:$D$40,9,Override!$E$11:$E$40,"&gt;=0",Override!$C$11:$C$40,"MXAU"))&gt;0,SUMIFS(Override!$E$11:$E$40,Override!$B$11:$B$40,$B192,Override!$D$11:$D$40,9)-SUMIFS(Override!$E$11:$E$40,Override!$B$11:$B$40,$B192,Override!$D$11:$D$40,9,Override!$C$11:$C$40,"MXAU"),Override!$K$227)/'AS51'!$B$3,"")))</f>
        <v/>
      </c>
      <c r="O192" s="77">
        <f>IF(O$13="","",IF($B192="","",IFERROR($C192*$D192*IF((Override!$C$4="ON")*(COUNTIFS(Override!$B$11:$B$40,$B192,Override!$D$11:$D$40,10,Override!$E$11:$E$40,"&gt;=0")-COUNTIFS(Override!$B$11:$B$40,$B192,Override!$D$11:$D$40,10,Override!$E$11:$E$40,"&gt;=0",Override!$C$11:$C$40,"MXAU"))&gt;0,SUMIFS(Override!$E$11:$E$40,Override!$B$11:$B$40,$B192,Override!$D$11:$D$40,10)-SUMIFS(Override!$E$11:$E$40,Override!$B$11:$B$40,$B192,Override!$D$11:$D$40,10,Override!$C$11:$C$40,"MXAU"),Override!$L$227)/'AS51'!$B$3,"")))</f>
        <v/>
      </c>
      <c r="P192" s="77">
        <f>IF(P$13="","",IF($B192="","",IFERROR($C192*$D192*IF((Override!$C$4="ON")*(COUNTIFS(Override!$B$11:$B$40,$B192,Override!$D$11:$D$40,11,Override!$E$11:$E$40,"&gt;=0")-COUNTIFS(Override!$B$11:$B$40,$B192,Override!$D$11:$D$40,11,Override!$E$11:$E$40,"&gt;=0",Override!$C$11:$C$40,"MXAU"))&gt;0,SUMIFS(Override!$E$11:$E$40,Override!$B$11:$B$40,$B192,Override!$D$11:$D$40,11)-SUMIFS(Override!$E$11:$E$40,Override!$B$11:$B$40,$B192,Override!$D$11:$D$40,11,Override!$C$11:$C$40,"MXAU"),Override!$M$227)/'AS51'!$B$3,"")))</f>
        <v/>
      </c>
      <c r="Q192" s="77">
        <f>IF(Q$13="","",IF($B192="","",IFERROR($C192*$D192*IF((Override!$C$4="ON")*(COUNTIFS(Override!$B$11:$B$40,$B192,Override!$D$11:$D$40,12,Override!$E$11:$E$40,"&gt;=0")-COUNTIFS(Override!$B$11:$B$40,$B192,Override!$D$11:$D$40,12,Override!$E$11:$E$40,"&gt;=0",Override!$C$11:$C$40,"MXAU"))&gt;0,SUMIFS(Override!$E$11:$E$40,Override!$B$11:$B$40,$B192,Override!$D$11:$D$40,12)-SUMIFS(Override!$E$11:$E$40,Override!$B$11:$B$40,$B192,Override!$D$11:$D$40,12,Override!$C$11:$C$40,"MXAU"),Override!$N$227)/'AS51'!$B$3,"")))</f>
        <v/>
      </c>
      <c r="R192" s="77">
        <f>IF(R$13="","",IF($B192="","",IFERROR($C192*$D192*IF((Override!$C$4="ON")*(COUNTIFS(Override!$B$11:$B$40,$B192,Override!$D$11:$D$40,13,Override!$E$11:$E$40,"&gt;=0")-COUNTIFS(Override!$B$11:$B$40,$B192,Override!$D$11:$D$40,13,Override!$E$11:$E$40,"&gt;=0",Override!$C$11:$C$40,"MXAU"))&gt;0,SUMIFS(Override!$E$11:$E$40,Override!$B$11:$B$40,$B192,Override!$D$11:$D$40,13)-SUMIFS(Override!$E$11:$E$40,Override!$B$11:$B$40,$B192,Override!$D$11:$D$40,13,Override!$C$11:$C$40,"MXAU"),Override!$O$227)/'AS51'!$B$3,"")))</f>
        <v/>
      </c>
      <c r="S192" s="77">
        <f>IF(S$13="","",IF($B192="","",IFERROR($C192*$D192*IF((Override!$C$4="ON")*(COUNTIFS(Override!$B$11:$B$40,$B192,Override!$D$11:$D$40,14,Override!$E$11:$E$40,"&gt;=0")-COUNTIFS(Override!$B$11:$B$40,$B192,Override!$D$11:$D$40,14,Override!$E$11:$E$40,"&gt;=0",Override!$C$11:$C$40,"MXAU"))&gt;0,SUMIFS(Override!$E$11:$E$40,Override!$B$11:$B$40,$B192,Override!$D$11:$D$40,14)-SUMIFS(Override!$E$11:$E$40,Override!$B$11:$B$40,$B192,Override!$D$11:$D$40,14,Override!$C$11:$C$40,"MXAU"),Override!$P$227)/'AS51'!$B$3,"")))</f>
        <v/>
      </c>
      <c r="T192" s="77">
        <f>IF(T$13="","",IF($B192="","",IFERROR($C192*$D192*IF((Override!$C$4="ON")*(COUNTIFS(Override!$B$11:$B$40,$B192,Override!$D$11:$D$40,15,Override!$E$11:$E$40,"&gt;=0")-COUNTIFS(Override!$B$11:$B$40,$B192,Override!$D$11:$D$40,15,Override!$E$11:$E$40,"&gt;=0",Override!$C$11:$C$40,"MXAU"))&gt;0,SUMIFS(Override!$E$11:$E$40,Override!$B$11:$B$40,$B192,Override!$D$11:$D$40,15)-SUMIFS(Override!$E$11:$E$40,Override!$B$11:$B$40,$B192,Override!$D$11:$D$40,15,Override!$C$11:$C$40,"MXAU"),Override!$Q$227)/'AS51'!$B$3,"")))</f>
        <v/>
      </c>
      <c r="U192" s="77">
        <f>IF(U$13="","",IF($B192="","",IFERROR($C192*$D192*IF((Override!$C$4="ON")*(COUNTIFS(Override!$B$11:$B$40,$B192,Override!$D$11:$D$40,16,Override!$E$11:$E$40,"&gt;=0")-COUNTIFS(Override!$B$11:$B$40,$B192,Override!$D$11:$D$40,16,Override!$E$11:$E$40,"&gt;=0",Override!$C$11:$C$40,"MXAU"))&gt;0,SUMIFS(Override!$E$11:$E$40,Override!$B$11:$B$40,$B192,Override!$D$11:$D$40,16)-SUMIFS(Override!$E$11:$E$40,Override!$B$11:$B$40,$B192,Override!$D$11:$D$40,16,Override!$C$11:$C$40,"MXAU"),Override!$R$227)/'AS51'!$B$3,"")))</f>
        <v/>
      </c>
      <c r="W192" s="77">
        <f>IF(W$13="","",IF($B192="","",IFERROR(F192*$E192/100,"")))</f>
        <v/>
      </c>
      <c r="X192" s="77">
        <f>IF(X$13="","",IF($B192="","",IFERROR(G192*$E192/100,"")))</f>
        <v/>
      </c>
      <c r="Y192" s="77">
        <f>IF(Y$13="","",IF($B192="","",IFERROR(H192*$E192/100,"")))</f>
        <v/>
      </c>
      <c r="Z192" s="77">
        <f>IF(Z$13="","",IF($B192="","",IFERROR(I192*$E192/100,"")))</f>
        <v/>
      </c>
      <c r="AA192" s="77">
        <f>IF(AA$13="","",IF($B192="","",IFERROR(J192*$E192/100,"")))</f>
        <v/>
      </c>
      <c r="AB192" s="77">
        <f>IF(AB$13="","",IF($B192="","",IFERROR(K192*$E192/100,"")))</f>
        <v/>
      </c>
      <c r="AC192" s="77">
        <f>IF(AC$13="","",IF($B192="","",IFERROR(L192*$E192/100,"")))</f>
        <v/>
      </c>
      <c r="AD192" s="77">
        <f>IF(AD$13="","",IF($B192="","",IFERROR(M192*$E192/100,"")))</f>
        <v/>
      </c>
      <c r="AE192" s="77">
        <f>IF(AE$13="","",IF($B192="","",IFERROR(N192*$E192/100,"")))</f>
        <v/>
      </c>
      <c r="AF192" s="77">
        <f>IF(AF$13="","",IF($B192="","",IFERROR(O192*$E192/100,"")))</f>
        <v/>
      </c>
      <c r="AG192" s="77">
        <f>IF(AG$13="","",IF($B192="","",IFERROR(P192*$E192/100,"")))</f>
        <v/>
      </c>
      <c r="AH192" s="77">
        <f>IF(AH$13="","",IF($B192="","",IFERROR(Q192*$E192/100,"")))</f>
        <v/>
      </c>
      <c r="AI192" s="77">
        <f>IF(AI$13="","",IF($B192="","",IFERROR(R192*$E192/100,"")))</f>
        <v/>
      </c>
      <c r="AJ192" s="77">
        <f>IF(AJ$13="","",IF($B192="","",IFERROR(S192*$E192/100,"")))</f>
        <v/>
      </c>
      <c r="AK192" s="77">
        <f>IF(AK$13="","",IF($B192="","",IFERROR(T192*$E192/100,"")))</f>
        <v/>
      </c>
      <c r="AL192" s="77">
        <f>IF(AL$13="","",IF($B192="","",IFERROR(U192*$E192/100,"")))</f>
        <v/>
      </c>
      <c r="AN192" s="77">
        <f>IF($B192="","",SUMIF($F$13:$U$13,"&lt;="&amp;Sector!$D$51,$F192:$U192))</f>
        <v/>
      </c>
      <c r="AO192" s="77">
        <f>IF($B192="","",SUMIF($W$13:$AL$13,"&lt;="&amp;Sector!$D$51,$W192:$AL192))</f>
        <v/>
      </c>
      <c r="AQ192" s="163">
        <f>IF(AQ$13="","",IF($B192="","",IFERROR($C192*$D192*SUMPRODUCT(('Dvd Calendar'!$E$1944:$CZ$1944&gt;AQ$12)*('Dvd Calendar'!$E$1944:$CZ$1944&lt;=AQ$13)*'Dvd Calendar'!$E$1947:$CZ$1947*(('Dvd Calendar'!$E$1949:$CZ$1949='Field Check'!$C$56)*('Field Check'!$C$56&lt;&gt;"")+('Dvd Calendar'!$E$1949:$CZ$1949='Field Check'!$C$57)*('Field Check'!$C$57&lt;&gt;"")))/'AS51'!$B$3,"")))</f>
        <v/>
      </c>
      <c r="AR192" s="163">
        <f>IF(AR$13="","",IF($B192="","",IFERROR($C192*$D192*SUMPRODUCT(('Dvd Calendar'!$E$1944:$CZ$1944&gt;AR$12)*('Dvd Calendar'!$E$1944:$CZ$1944&lt;=AR$13)*'Dvd Calendar'!$E$1947:$CZ$1947*(('Dvd Calendar'!$E$1949:$CZ$1949='Field Check'!$C$56)*('Field Check'!$C$56&lt;&gt;"")+('Dvd Calendar'!$E$1949:$CZ$1949='Field Check'!$C$57)*('Field Check'!$C$57&lt;&gt;"")))/'AS51'!$B$3,"")))</f>
        <v/>
      </c>
      <c r="AS192" s="163">
        <f>IF(AS$13="","",IF($B192="","",IFERROR($C192*$D192*SUMPRODUCT(('Dvd Calendar'!$E$1944:$CZ$1944&gt;AS$12)*('Dvd Calendar'!$E$1944:$CZ$1944&lt;=AS$13)*'Dvd Calendar'!$E$1947:$CZ$1947*(('Dvd Calendar'!$E$1949:$CZ$1949='Field Check'!$C$56)*('Field Check'!$C$56&lt;&gt;"")+('Dvd Calendar'!$E$1949:$CZ$1949='Field Check'!$C$57)*('Field Check'!$C$57&lt;&gt;"")))/'AS51'!$B$3,"")))</f>
        <v/>
      </c>
      <c r="AT192" s="163">
        <f>IF(AT$13="","",IF($B192="","",IFERROR($C192*$D192*SUMPRODUCT(('Dvd Calendar'!$E$1944:$CZ$1944&gt;AT$12)*('Dvd Calendar'!$E$1944:$CZ$1944&lt;=AT$13)*'Dvd Calendar'!$E$1947:$CZ$1947*(('Dvd Calendar'!$E$1949:$CZ$1949='Field Check'!$C$56)*('Field Check'!$C$56&lt;&gt;"")+('Dvd Calendar'!$E$1949:$CZ$1949='Field Check'!$C$57)*('Field Check'!$C$57&lt;&gt;"")))/'AS51'!$B$3,"")))</f>
        <v/>
      </c>
      <c r="AU192" s="163">
        <f>IF(AU$13="","",IF($B192="","",IFERROR($C192*$D192*SUMPRODUCT(('Dvd Calendar'!$E$1944:$CZ$1944&gt;AU$12)*('Dvd Calendar'!$E$1944:$CZ$1944&lt;=AU$13)*'Dvd Calendar'!$E$1947:$CZ$1947*(('Dvd Calendar'!$E$1949:$CZ$1949='Field Check'!$C$56)*('Field Check'!$C$56&lt;&gt;"")+('Dvd Calendar'!$E$1949:$CZ$1949='Field Check'!$C$57)*('Field Check'!$C$57&lt;&gt;"")))/'AS51'!$B$3,"")))</f>
        <v/>
      </c>
      <c r="AV192" s="163">
        <f>IF(AV$13="","",IF($B192="","",IFERROR($C192*$D192*SUMPRODUCT(('Dvd Calendar'!$E$1944:$CZ$1944&gt;AV$12)*('Dvd Calendar'!$E$1944:$CZ$1944&lt;=AV$13)*'Dvd Calendar'!$E$1947:$CZ$1947*(('Dvd Calendar'!$E$1949:$CZ$1949='Field Check'!$C$56)*('Field Check'!$C$56&lt;&gt;"")+('Dvd Calendar'!$E$1949:$CZ$1949='Field Check'!$C$57)*('Field Check'!$C$57&lt;&gt;"")))/'AS51'!$B$3,"")))</f>
        <v/>
      </c>
      <c r="AW192" s="163">
        <f>IF(AW$13="","",IF($B192="","",IFERROR($C192*$D192*SUMPRODUCT(('Dvd Calendar'!$E$1944:$CZ$1944&gt;AW$12)*('Dvd Calendar'!$E$1944:$CZ$1944&lt;=AW$13)*'Dvd Calendar'!$E$1947:$CZ$1947*(('Dvd Calendar'!$E$1949:$CZ$1949='Field Check'!$C$56)*('Field Check'!$C$56&lt;&gt;"")+('Dvd Calendar'!$E$1949:$CZ$1949='Field Check'!$C$57)*('Field Check'!$C$57&lt;&gt;"")))/'AS51'!$B$3,"")))</f>
        <v/>
      </c>
      <c r="AX192" s="163">
        <f>IF(AX$13="","",IF($B192="","",IFERROR($C192*$D192*SUMPRODUCT(('Dvd Calendar'!$E$1944:$CZ$1944&gt;AX$12)*('Dvd Calendar'!$E$1944:$CZ$1944&lt;=AX$13)*'Dvd Calendar'!$E$1947:$CZ$1947*(('Dvd Calendar'!$E$1949:$CZ$1949='Field Check'!$C$56)*('Field Check'!$C$56&lt;&gt;"")+('Dvd Calendar'!$E$1949:$CZ$1949='Field Check'!$C$57)*('Field Check'!$C$57&lt;&gt;"")))/'AS51'!$B$3,"")))</f>
        <v/>
      </c>
      <c r="AY192" s="163">
        <f>IF(AY$13="","",IF($B192="","",IFERROR($C192*$D192*SUMPRODUCT(('Dvd Calendar'!$E$1944:$CZ$1944&gt;AY$12)*('Dvd Calendar'!$E$1944:$CZ$1944&lt;=AY$13)*'Dvd Calendar'!$E$1947:$CZ$1947*(('Dvd Calendar'!$E$1949:$CZ$1949='Field Check'!$C$56)*('Field Check'!$C$56&lt;&gt;"")+('Dvd Calendar'!$E$1949:$CZ$1949='Field Check'!$C$57)*('Field Check'!$C$57&lt;&gt;"")))/'AS51'!$B$3,"")))</f>
        <v/>
      </c>
      <c r="AZ192" s="163">
        <f>IF(AZ$13="","",IF($B192="","",IFERROR($C192*$D192*SUMPRODUCT(('Dvd Calendar'!$E$1944:$CZ$1944&gt;AZ$12)*('Dvd Calendar'!$E$1944:$CZ$1944&lt;=AZ$13)*'Dvd Calendar'!$E$1947:$CZ$1947*(('Dvd Calendar'!$E$1949:$CZ$1949='Field Check'!$C$56)*('Field Check'!$C$56&lt;&gt;"")+('Dvd Calendar'!$E$1949:$CZ$1949='Field Check'!$C$57)*('Field Check'!$C$57&lt;&gt;"")))/'AS51'!$B$3,"")))</f>
        <v/>
      </c>
      <c r="BA192" s="163">
        <f>IF(BA$13="","",IF($B192="","",IFERROR($C192*$D192*SUMPRODUCT(('Dvd Calendar'!$E$1944:$CZ$1944&gt;BA$12)*('Dvd Calendar'!$E$1944:$CZ$1944&lt;=BA$13)*'Dvd Calendar'!$E$1947:$CZ$1947*(('Dvd Calendar'!$E$1949:$CZ$1949='Field Check'!$C$56)*('Field Check'!$C$56&lt;&gt;"")+('Dvd Calendar'!$E$1949:$CZ$1949='Field Check'!$C$57)*('Field Check'!$C$57&lt;&gt;"")))/'AS51'!$B$3,"")))</f>
        <v/>
      </c>
      <c r="BB192" s="163">
        <f>IF(BB$13="","",IF($B192="","",IFERROR($C192*$D192*SUMPRODUCT(('Dvd Calendar'!$E$1944:$CZ$1944&gt;BB$12)*('Dvd Calendar'!$E$1944:$CZ$1944&lt;=BB$13)*'Dvd Calendar'!$E$1947:$CZ$1947*(('Dvd Calendar'!$E$1949:$CZ$1949='Field Check'!$C$56)*('Field Check'!$C$56&lt;&gt;"")+('Dvd Calendar'!$E$1949:$CZ$1949='Field Check'!$C$57)*('Field Check'!$C$57&lt;&gt;"")))/'AS51'!$B$3,"")))</f>
        <v/>
      </c>
      <c r="BC192" s="163">
        <f>IF(BC$13="","",IF($B192="","",IFERROR($C192*$D192*SUMPRODUCT(('Dvd Calendar'!$E$1944:$CZ$1944&gt;BC$12)*('Dvd Calendar'!$E$1944:$CZ$1944&lt;=BC$13)*'Dvd Calendar'!$E$1947:$CZ$1947*(('Dvd Calendar'!$E$1949:$CZ$1949='Field Check'!$C$56)*('Field Check'!$C$56&lt;&gt;"")+('Dvd Calendar'!$E$1949:$CZ$1949='Field Check'!$C$57)*('Field Check'!$C$57&lt;&gt;"")))/'AS51'!$B$3,"")))</f>
        <v/>
      </c>
      <c r="BD192" s="163">
        <f>IF(BD$13="","",IF($B192="","",IFERROR($C192*$D192*SUMPRODUCT(('Dvd Calendar'!$E$1944:$CZ$1944&gt;BD$12)*('Dvd Calendar'!$E$1944:$CZ$1944&lt;=BD$13)*'Dvd Calendar'!$E$1947:$CZ$1947*(('Dvd Calendar'!$E$1949:$CZ$1949='Field Check'!$C$56)*('Field Check'!$C$56&lt;&gt;"")+('Dvd Calendar'!$E$1949:$CZ$1949='Field Check'!$C$57)*('Field Check'!$C$57&lt;&gt;"")))/'AS51'!$B$3,"")))</f>
        <v/>
      </c>
      <c r="BE192" s="163">
        <f>IF(BE$13="","",IF($B192="","",IFERROR($C192*$D192*SUMPRODUCT(('Dvd Calendar'!$E$1944:$CZ$1944&gt;BE$12)*('Dvd Calendar'!$E$1944:$CZ$1944&lt;=BE$13)*'Dvd Calendar'!$E$1947:$CZ$1947*(('Dvd Calendar'!$E$1949:$CZ$1949='Field Check'!$C$56)*('Field Check'!$C$56&lt;&gt;"")+('Dvd Calendar'!$E$1949:$CZ$1949='Field Check'!$C$57)*('Field Check'!$C$57&lt;&gt;"")))/'AS51'!$B$3,"")))</f>
        <v/>
      </c>
      <c r="BF192" s="163">
        <f>IF(BF$13="","",IF($B192="","",IFERROR($C192*$D192*SUMPRODUCT(('Dvd Calendar'!$E$1944:$CZ$1944&gt;BF$12)*('Dvd Calendar'!$E$1944:$CZ$1944&lt;=BF$13)*'Dvd Calendar'!$E$1947:$CZ$1947*(('Dvd Calendar'!$E$1949:$CZ$1949='Field Check'!$C$56)*('Field Check'!$C$56&lt;&gt;"")+('Dvd Calendar'!$E$1949:$CZ$1949='Field Check'!$C$57)*('Field Check'!$C$57&lt;&gt;"")))/'AS51'!$B$3,"")))</f>
        <v/>
      </c>
      <c r="BH192" s="163">
        <f>IF(BH$13="","",IF($B192="","",IFERROR(AQ192*$E192/100,"")))</f>
        <v/>
      </c>
      <c r="BI192" s="163">
        <f>IF(BI$13="","",IF($B192="","",IFERROR(AR192*$E192/100,"")))</f>
        <v/>
      </c>
      <c r="BJ192" s="163">
        <f>IF(BJ$13="","",IF($B192="","",IFERROR(AS192*$E192/100,"")))</f>
        <v/>
      </c>
      <c r="BK192" s="163">
        <f>IF(BK$13="","",IF($B192="","",IFERROR(AT192*$E192/100,"")))</f>
        <v/>
      </c>
      <c r="BL192" s="163">
        <f>IF(BL$13="","",IF($B192="","",IFERROR(AU192*$E192/100,"")))</f>
        <v/>
      </c>
      <c r="BM192" s="163">
        <f>IF(BM$13="","",IF($B192="","",IFERROR(AV192*$E192/100,"")))</f>
        <v/>
      </c>
      <c r="BN192" s="163">
        <f>IF(BN$13="","",IF($B192="","",IFERROR(AW192*$E192/100,"")))</f>
        <v/>
      </c>
      <c r="BO192" s="163">
        <f>IF(BO$13="","",IF($B192="","",IFERROR(AX192*$E192/100,"")))</f>
        <v/>
      </c>
      <c r="BP192" s="163">
        <f>IF(BP$13="","",IF($B192="","",IFERROR(AY192*$E192/100,"")))</f>
        <v/>
      </c>
      <c r="BQ192" s="163">
        <f>IF(BQ$13="","",IF($B192="","",IFERROR(AZ192*$E192/100,"")))</f>
        <v/>
      </c>
      <c r="BR192" s="163">
        <f>IF(BR$13="","",IF($B192="","",IFERROR(BA192*$E192/100,"")))</f>
        <v/>
      </c>
      <c r="BS192" s="163">
        <f>IF(BS$13="","",IF($B192="","",IFERROR(BB192*$E192/100,"")))</f>
        <v/>
      </c>
      <c r="BT192" s="163">
        <f>IF(BT$13="","",IF($B192="","",IFERROR(BC192*$E192/100,"")))</f>
        <v/>
      </c>
      <c r="BU192" s="163">
        <f>IF(BU$13="","",IF($B192="","",IFERROR(BD192*$E192/100,"")))</f>
        <v/>
      </c>
      <c r="BV192" s="163">
        <f>IF(BV$13="","",IF($B192="","",IFERROR(BE192*$E192/100,"")))</f>
        <v/>
      </c>
      <c r="BW192" s="163">
        <f>IF(BW$13="","",IF($B192="","",IFERROR(BF192*$E192/100,"")))</f>
        <v/>
      </c>
    </row>
    <row r="193">
      <c r="B193" s="126">
        <f>IF('AS51'!$C$183="","",'AS51'!$C$183)</f>
        <v/>
      </c>
      <c r="C193" s="74">
        <f>IF('AS51'!$B$183="","",'AS51'!$B$183)</f>
        <v/>
      </c>
      <c r="D193" s="75">
        <f>IFERROR('AS51'!$Q$183,1)</f>
        <v/>
      </c>
      <c r="E193" s="76">
        <f>IF($B193="","",IF(ISNUMBER('AS51'!$I$183),'AS51'!$I$183,'Index Summary'!$C$7))</f>
        <v/>
      </c>
      <c r="F193" s="77">
        <f>IF(F$13="","",IF($B193="","",IFERROR($C193*$D193*IF((Override!$C$4="ON")*(COUNTIFS(Override!$B$11:$B$40,$B193,Override!$D$11:$D$40,1,Override!$E$11:$E$40,"&gt;=0")-COUNTIFS(Override!$B$11:$B$40,$B193,Override!$D$11:$D$40,1,Override!$E$11:$E$40,"&gt;=0",Override!$C$11:$C$40,"MXAU"))&gt;0,SUMIFS(Override!$E$11:$E$40,Override!$B$11:$B$40,$B193,Override!$D$11:$D$40,1)-SUMIFS(Override!$E$11:$E$40,Override!$B$11:$B$40,$B193,Override!$D$11:$D$40,1,Override!$C$11:$C$40,"MXAU"),Override!$C$228)/'AS51'!$B$3,"")))</f>
        <v/>
      </c>
      <c r="G193" s="77">
        <f>IF(G$13="","",IF($B193="","",IFERROR($C193*$D193*IF((Override!$C$4="ON")*(COUNTIFS(Override!$B$11:$B$40,$B193,Override!$D$11:$D$40,2,Override!$E$11:$E$40,"&gt;=0")-COUNTIFS(Override!$B$11:$B$40,$B193,Override!$D$11:$D$40,2,Override!$E$11:$E$40,"&gt;=0",Override!$C$11:$C$40,"MXAU"))&gt;0,SUMIFS(Override!$E$11:$E$40,Override!$B$11:$B$40,$B193,Override!$D$11:$D$40,2)-SUMIFS(Override!$E$11:$E$40,Override!$B$11:$B$40,$B193,Override!$D$11:$D$40,2,Override!$C$11:$C$40,"MXAU"),Override!$D$228)/'AS51'!$B$3,"")))</f>
        <v/>
      </c>
      <c r="H193" s="77">
        <f>IF(H$13="","",IF($B193="","",IFERROR($C193*$D193*IF((Override!$C$4="ON")*(COUNTIFS(Override!$B$11:$B$40,$B193,Override!$D$11:$D$40,3,Override!$E$11:$E$40,"&gt;=0")-COUNTIFS(Override!$B$11:$B$40,$B193,Override!$D$11:$D$40,3,Override!$E$11:$E$40,"&gt;=0",Override!$C$11:$C$40,"MXAU"))&gt;0,SUMIFS(Override!$E$11:$E$40,Override!$B$11:$B$40,$B193,Override!$D$11:$D$40,3)-SUMIFS(Override!$E$11:$E$40,Override!$B$11:$B$40,$B193,Override!$D$11:$D$40,3,Override!$C$11:$C$40,"MXAU"),Override!$E$228)/'AS51'!$B$3,"")))</f>
        <v/>
      </c>
      <c r="I193" s="77">
        <f>IF(I$13="","",IF($B193="","",IFERROR($C193*$D193*IF((Override!$C$4="ON")*(COUNTIFS(Override!$B$11:$B$40,$B193,Override!$D$11:$D$40,4,Override!$E$11:$E$40,"&gt;=0")-COUNTIFS(Override!$B$11:$B$40,$B193,Override!$D$11:$D$40,4,Override!$E$11:$E$40,"&gt;=0",Override!$C$11:$C$40,"MXAU"))&gt;0,SUMIFS(Override!$E$11:$E$40,Override!$B$11:$B$40,$B193,Override!$D$11:$D$40,4)-SUMIFS(Override!$E$11:$E$40,Override!$B$11:$B$40,$B193,Override!$D$11:$D$40,4,Override!$C$11:$C$40,"MXAU"),Override!$F$228)/'AS51'!$B$3,"")))</f>
        <v/>
      </c>
      <c r="J193" s="77">
        <f>IF(J$13="","",IF($B193="","",IFERROR($C193*$D193*IF((Override!$C$4="ON")*(COUNTIFS(Override!$B$11:$B$40,$B193,Override!$D$11:$D$40,5,Override!$E$11:$E$40,"&gt;=0")-COUNTIFS(Override!$B$11:$B$40,$B193,Override!$D$11:$D$40,5,Override!$E$11:$E$40,"&gt;=0",Override!$C$11:$C$40,"MXAU"))&gt;0,SUMIFS(Override!$E$11:$E$40,Override!$B$11:$B$40,$B193,Override!$D$11:$D$40,5)-SUMIFS(Override!$E$11:$E$40,Override!$B$11:$B$40,$B193,Override!$D$11:$D$40,5,Override!$C$11:$C$40,"MXAU"),Override!$G$228)/'AS51'!$B$3,"")))</f>
        <v/>
      </c>
      <c r="K193" s="77">
        <f>IF(K$13="","",IF($B193="","",IFERROR($C193*$D193*IF((Override!$C$4="ON")*(COUNTIFS(Override!$B$11:$B$40,$B193,Override!$D$11:$D$40,6,Override!$E$11:$E$40,"&gt;=0")-COUNTIFS(Override!$B$11:$B$40,$B193,Override!$D$11:$D$40,6,Override!$E$11:$E$40,"&gt;=0",Override!$C$11:$C$40,"MXAU"))&gt;0,SUMIFS(Override!$E$11:$E$40,Override!$B$11:$B$40,$B193,Override!$D$11:$D$40,6)-SUMIFS(Override!$E$11:$E$40,Override!$B$11:$B$40,$B193,Override!$D$11:$D$40,6,Override!$C$11:$C$40,"MXAU"),Override!$H$228)/'AS51'!$B$3,"")))</f>
        <v/>
      </c>
      <c r="L193" s="77">
        <f>IF(L$13="","",IF($B193="","",IFERROR($C193*$D193*IF((Override!$C$4="ON")*(COUNTIFS(Override!$B$11:$B$40,$B193,Override!$D$11:$D$40,7,Override!$E$11:$E$40,"&gt;=0")-COUNTIFS(Override!$B$11:$B$40,$B193,Override!$D$11:$D$40,7,Override!$E$11:$E$40,"&gt;=0",Override!$C$11:$C$40,"MXAU"))&gt;0,SUMIFS(Override!$E$11:$E$40,Override!$B$11:$B$40,$B193,Override!$D$11:$D$40,7)-SUMIFS(Override!$E$11:$E$40,Override!$B$11:$B$40,$B193,Override!$D$11:$D$40,7,Override!$C$11:$C$40,"MXAU"),Override!$I$228)/'AS51'!$B$3,"")))</f>
        <v/>
      </c>
      <c r="M193" s="77">
        <f>IF(M$13="","",IF($B193="","",IFERROR($C193*$D193*IF((Override!$C$4="ON")*(COUNTIFS(Override!$B$11:$B$40,$B193,Override!$D$11:$D$40,8,Override!$E$11:$E$40,"&gt;=0")-COUNTIFS(Override!$B$11:$B$40,$B193,Override!$D$11:$D$40,8,Override!$E$11:$E$40,"&gt;=0",Override!$C$11:$C$40,"MXAU"))&gt;0,SUMIFS(Override!$E$11:$E$40,Override!$B$11:$B$40,$B193,Override!$D$11:$D$40,8)-SUMIFS(Override!$E$11:$E$40,Override!$B$11:$B$40,$B193,Override!$D$11:$D$40,8,Override!$C$11:$C$40,"MXAU"),Override!$J$228)/'AS51'!$B$3,"")))</f>
        <v/>
      </c>
      <c r="N193" s="77">
        <f>IF(N$13="","",IF($B193="","",IFERROR($C193*$D193*IF((Override!$C$4="ON")*(COUNTIFS(Override!$B$11:$B$40,$B193,Override!$D$11:$D$40,9,Override!$E$11:$E$40,"&gt;=0")-COUNTIFS(Override!$B$11:$B$40,$B193,Override!$D$11:$D$40,9,Override!$E$11:$E$40,"&gt;=0",Override!$C$11:$C$40,"MXAU"))&gt;0,SUMIFS(Override!$E$11:$E$40,Override!$B$11:$B$40,$B193,Override!$D$11:$D$40,9)-SUMIFS(Override!$E$11:$E$40,Override!$B$11:$B$40,$B193,Override!$D$11:$D$40,9,Override!$C$11:$C$40,"MXAU"),Override!$K$228)/'AS51'!$B$3,"")))</f>
        <v/>
      </c>
      <c r="O193" s="77">
        <f>IF(O$13="","",IF($B193="","",IFERROR($C193*$D193*IF((Override!$C$4="ON")*(COUNTIFS(Override!$B$11:$B$40,$B193,Override!$D$11:$D$40,10,Override!$E$11:$E$40,"&gt;=0")-COUNTIFS(Override!$B$11:$B$40,$B193,Override!$D$11:$D$40,10,Override!$E$11:$E$40,"&gt;=0",Override!$C$11:$C$40,"MXAU"))&gt;0,SUMIFS(Override!$E$11:$E$40,Override!$B$11:$B$40,$B193,Override!$D$11:$D$40,10)-SUMIFS(Override!$E$11:$E$40,Override!$B$11:$B$40,$B193,Override!$D$11:$D$40,10,Override!$C$11:$C$40,"MXAU"),Override!$L$228)/'AS51'!$B$3,"")))</f>
        <v/>
      </c>
      <c r="P193" s="77">
        <f>IF(P$13="","",IF($B193="","",IFERROR($C193*$D193*IF((Override!$C$4="ON")*(COUNTIFS(Override!$B$11:$B$40,$B193,Override!$D$11:$D$40,11,Override!$E$11:$E$40,"&gt;=0")-COUNTIFS(Override!$B$11:$B$40,$B193,Override!$D$11:$D$40,11,Override!$E$11:$E$40,"&gt;=0",Override!$C$11:$C$40,"MXAU"))&gt;0,SUMIFS(Override!$E$11:$E$40,Override!$B$11:$B$40,$B193,Override!$D$11:$D$40,11)-SUMIFS(Override!$E$11:$E$40,Override!$B$11:$B$40,$B193,Override!$D$11:$D$40,11,Override!$C$11:$C$40,"MXAU"),Override!$M$228)/'AS51'!$B$3,"")))</f>
        <v/>
      </c>
      <c r="Q193" s="77">
        <f>IF(Q$13="","",IF($B193="","",IFERROR($C193*$D193*IF((Override!$C$4="ON")*(COUNTIFS(Override!$B$11:$B$40,$B193,Override!$D$11:$D$40,12,Override!$E$11:$E$40,"&gt;=0")-COUNTIFS(Override!$B$11:$B$40,$B193,Override!$D$11:$D$40,12,Override!$E$11:$E$40,"&gt;=0",Override!$C$11:$C$40,"MXAU"))&gt;0,SUMIFS(Override!$E$11:$E$40,Override!$B$11:$B$40,$B193,Override!$D$11:$D$40,12)-SUMIFS(Override!$E$11:$E$40,Override!$B$11:$B$40,$B193,Override!$D$11:$D$40,12,Override!$C$11:$C$40,"MXAU"),Override!$N$228)/'AS51'!$B$3,"")))</f>
        <v/>
      </c>
      <c r="R193" s="77">
        <f>IF(R$13="","",IF($B193="","",IFERROR($C193*$D193*IF((Override!$C$4="ON")*(COUNTIFS(Override!$B$11:$B$40,$B193,Override!$D$11:$D$40,13,Override!$E$11:$E$40,"&gt;=0")-COUNTIFS(Override!$B$11:$B$40,$B193,Override!$D$11:$D$40,13,Override!$E$11:$E$40,"&gt;=0",Override!$C$11:$C$40,"MXAU"))&gt;0,SUMIFS(Override!$E$11:$E$40,Override!$B$11:$B$40,$B193,Override!$D$11:$D$40,13)-SUMIFS(Override!$E$11:$E$40,Override!$B$11:$B$40,$B193,Override!$D$11:$D$40,13,Override!$C$11:$C$40,"MXAU"),Override!$O$228)/'AS51'!$B$3,"")))</f>
        <v/>
      </c>
      <c r="S193" s="77">
        <f>IF(S$13="","",IF($B193="","",IFERROR($C193*$D193*IF((Override!$C$4="ON")*(COUNTIFS(Override!$B$11:$B$40,$B193,Override!$D$11:$D$40,14,Override!$E$11:$E$40,"&gt;=0")-COUNTIFS(Override!$B$11:$B$40,$B193,Override!$D$11:$D$40,14,Override!$E$11:$E$40,"&gt;=0",Override!$C$11:$C$40,"MXAU"))&gt;0,SUMIFS(Override!$E$11:$E$40,Override!$B$11:$B$40,$B193,Override!$D$11:$D$40,14)-SUMIFS(Override!$E$11:$E$40,Override!$B$11:$B$40,$B193,Override!$D$11:$D$40,14,Override!$C$11:$C$40,"MXAU"),Override!$P$228)/'AS51'!$B$3,"")))</f>
        <v/>
      </c>
      <c r="T193" s="77">
        <f>IF(T$13="","",IF($B193="","",IFERROR($C193*$D193*IF((Override!$C$4="ON")*(COUNTIFS(Override!$B$11:$B$40,$B193,Override!$D$11:$D$40,15,Override!$E$11:$E$40,"&gt;=0")-COUNTIFS(Override!$B$11:$B$40,$B193,Override!$D$11:$D$40,15,Override!$E$11:$E$40,"&gt;=0",Override!$C$11:$C$40,"MXAU"))&gt;0,SUMIFS(Override!$E$11:$E$40,Override!$B$11:$B$40,$B193,Override!$D$11:$D$40,15)-SUMIFS(Override!$E$11:$E$40,Override!$B$11:$B$40,$B193,Override!$D$11:$D$40,15,Override!$C$11:$C$40,"MXAU"),Override!$Q$228)/'AS51'!$B$3,"")))</f>
        <v/>
      </c>
      <c r="U193" s="77">
        <f>IF(U$13="","",IF($B193="","",IFERROR($C193*$D193*IF((Override!$C$4="ON")*(COUNTIFS(Override!$B$11:$B$40,$B193,Override!$D$11:$D$40,16,Override!$E$11:$E$40,"&gt;=0")-COUNTIFS(Override!$B$11:$B$40,$B193,Override!$D$11:$D$40,16,Override!$E$11:$E$40,"&gt;=0",Override!$C$11:$C$40,"MXAU"))&gt;0,SUMIFS(Override!$E$11:$E$40,Override!$B$11:$B$40,$B193,Override!$D$11:$D$40,16)-SUMIFS(Override!$E$11:$E$40,Override!$B$11:$B$40,$B193,Override!$D$11:$D$40,16,Override!$C$11:$C$40,"MXAU"),Override!$R$228)/'AS51'!$B$3,"")))</f>
        <v/>
      </c>
      <c r="W193" s="77">
        <f>IF(W$13="","",IF($B193="","",IFERROR(F193*$E193/100,"")))</f>
        <v/>
      </c>
      <c r="X193" s="77">
        <f>IF(X$13="","",IF($B193="","",IFERROR(G193*$E193/100,"")))</f>
        <v/>
      </c>
      <c r="Y193" s="77">
        <f>IF(Y$13="","",IF($B193="","",IFERROR(H193*$E193/100,"")))</f>
        <v/>
      </c>
      <c r="Z193" s="77">
        <f>IF(Z$13="","",IF($B193="","",IFERROR(I193*$E193/100,"")))</f>
        <v/>
      </c>
      <c r="AA193" s="77">
        <f>IF(AA$13="","",IF($B193="","",IFERROR(J193*$E193/100,"")))</f>
        <v/>
      </c>
      <c r="AB193" s="77">
        <f>IF(AB$13="","",IF($B193="","",IFERROR(K193*$E193/100,"")))</f>
        <v/>
      </c>
      <c r="AC193" s="77">
        <f>IF(AC$13="","",IF($B193="","",IFERROR(L193*$E193/100,"")))</f>
        <v/>
      </c>
      <c r="AD193" s="77">
        <f>IF(AD$13="","",IF($B193="","",IFERROR(M193*$E193/100,"")))</f>
        <v/>
      </c>
      <c r="AE193" s="77">
        <f>IF(AE$13="","",IF($B193="","",IFERROR(N193*$E193/100,"")))</f>
        <v/>
      </c>
      <c r="AF193" s="77">
        <f>IF(AF$13="","",IF($B193="","",IFERROR(O193*$E193/100,"")))</f>
        <v/>
      </c>
      <c r="AG193" s="77">
        <f>IF(AG$13="","",IF($B193="","",IFERROR(P193*$E193/100,"")))</f>
        <v/>
      </c>
      <c r="AH193" s="77">
        <f>IF(AH$13="","",IF($B193="","",IFERROR(Q193*$E193/100,"")))</f>
        <v/>
      </c>
      <c r="AI193" s="77">
        <f>IF(AI$13="","",IF($B193="","",IFERROR(R193*$E193/100,"")))</f>
        <v/>
      </c>
      <c r="AJ193" s="77">
        <f>IF(AJ$13="","",IF($B193="","",IFERROR(S193*$E193/100,"")))</f>
        <v/>
      </c>
      <c r="AK193" s="77">
        <f>IF(AK$13="","",IF($B193="","",IFERROR(T193*$E193/100,"")))</f>
        <v/>
      </c>
      <c r="AL193" s="77">
        <f>IF(AL$13="","",IF($B193="","",IFERROR(U193*$E193/100,"")))</f>
        <v/>
      </c>
      <c r="AN193" s="77">
        <f>IF($B193="","",SUMIF($F$13:$U$13,"&lt;="&amp;Sector!$D$51,$F193:$U193))</f>
        <v/>
      </c>
      <c r="AO193" s="77">
        <f>IF($B193="","",SUMIF($W$13:$AL$13,"&lt;="&amp;Sector!$D$51,$W193:$AL193))</f>
        <v/>
      </c>
      <c r="AQ193" s="163">
        <f>IF(AQ$13="","",IF($B193="","",IFERROR($C193*$D193*SUMPRODUCT(('Dvd Calendar'!$E$1955:$CZ$1955&gt;AQ$12)*('Dvd Calendar'!$E$1955:$CZ$1955&lt;=AQ$13)*'Dvd Calendar'!$E$1958:$CZ$1958*(('Dvd Calendar'!$E$1960:$CZ$1960='Field Check'!$C$56)*('Field Check'!$C$56&lt;&gt;"")+('Dvd Calendar'!$E$1960:$CZ$1960='Field Check'!$C$57)*('Field Check'!$C$57&lt;&gt;"")))/'AS51'!$B$3,"")))</f>
        <v/>
      </c>
      <c r="AR193" s="163">
        <f>IF(AR$13="","",IF($B193="","",IFERROR($C193*$D193*SUMPRODUCT(('Dvd Calendar'!$E$1955:$CZ$1955&gt;AR$12)*('Dvd Calendar'!$E$1955:$CZ$1955&lt;=AR$13)*'Dvd Calendar'!$E$1958:$CZ$1958*(('Dvd Calendar'!$E$1960:$CZ$1960='Field Check'!$C$56)*('Field Check'!$C$56&lt;&gt;"")+('Dvd Calendar'!$E$1960:$CZ$1960='Field Check'!$C$57)*('Field Check'!$C$57&lt;&gt;"")))/'AS51'!$B$3,"")))</f>
        <v/>
      </c>
      <c r="AS193" s="163">
        <f>IF(AS$13="","",IF($B193="","",IFERROR($C193*$D193*SUMPRODUCT(('Dvd Calendar'!$E$1955:$CZ$1955&gt;AS$12)*('Dvd Calendar'!$E$1955:$CZ$1955&lt;=AS$13)*'Dvd Calendar'!$E$1958:$CZ$1958*(('Dvd Calendar'!$E$1960:$CZ$1960='Field Check'!$C$56)*('Field Check'!$C$56&lt;&gt;"")+('Dvd Calendar'!$E$1960:$CZ$1960='Field Check'!$C$57)*('Field Check'!$C$57&lt;&gt;"")))/'AS51'!$B$3,"")))</f>
        <v/>
      </c>
      <c r="AT193" s="163">
        <f>IF(AT$13="","",IF($B193="","",IFERROR($C193*$D193*SUMPRODUCT(('Dvd Calendar'!$E$1955:$CZ$1955&gt;AT$12)*('Dvd Calendar'!$E$1955:$CZ$1955&lt;=AT$13)*'Dvd Calendar'!$E$1958:$CZ$1958*(('Dvd Calendar'!$E$1960:$CZ$1960='Field Check'!$C$56)*('Field Check'!$C$56&lt;&gt;"")+('Dvd Calendar'!$E$1960:$CZ$1960='Field Check'!$C$57)*('Field Check'!$C$57&lt;&gt;"")))/'AS51'!$B$3,"")))</f>
        <v/>
      </c>
      <c r="AU193" s="163">
        <f>IF(AU$13="","",IF($B193="","",IFERROR($C193*$D193*SUMPRODUCT(('Dvd Calendar'!$E$1955:$CZ$1955&gt;AU$12)*('Dvd Calendar'!$E$1955:$CZ$1955&lt;=AU$13)*'Dvd Calendar'!$E$1958:$CZ$1958*(('Dvd Calendar'!$E$1960:$CZ$1960='Field Check'!$C$56)*('Field Check'!$C$56&lt;&gt;"")+('Dvd Calendar'!$E$1960:$CZ$1960='Field Check'!$C$57)*('Field Check'!$C$57&lt;&gt;"")))/'AS51'!$B$3,"")))</f>
        <v/>
      </c>
      <c r="AV193" s="163">
        <f>IF(AV$13="","",IF($B193="","",IFERROR($C193*$D193*SUMPRODUCT(('Dvd Calendar'!$E$1955:$CZ$1955&gt;AV$12)*('Dvd Calendar'!$E$1955:$CZ$1955&lt;=AV$13)*'Dvd Calendar'!$E$1958:$CZ$1958*(('Dvd Calendar'!$E$1960:$CZ$1960='Field Check'!$C$56)*('Field Check'!$C$56&lt;&gt;"")+('Dvd Calendar'!$E$1960:$CZ$1960='Field Check'!$C$57)*('Field Check'!$C$57&lt;&gt;"")))/'AS51'!$B$3,"")))</f>
        <v/>
      </c>
      <c r="AW193" s="163">
        <f>IF(AW$13="","",IF($B193="","",IFERROR($C193*$D193*SUMPRODUCT(('Dvd Calendar'!$E$1955:$CZ$1955&gt;AW$12)*('Dvd Calendar'!$E$1955:$CZ$1955&lt;=AW$13)*'Dvd Calendar'!$E$1958:$CZ$1958*(('Dvd Calendar'!$E$1960:$CZ$1960='Field Check'!$C$56)*('Field Check'!$C$56&lt;&gt;"")+('Dvd Calendar'!$E$1960:$CZ$1960='Field Check'!$C$57)*('Field Check'!$C$57&lt;&gt;"")))/'AS51'!$B$3,"")))</f>
        <v/>
      </c>
      <c r="AX193" s="163">
        <f>IF(AX$13="","",IF($B193="","",IFERROR($C193*$D193*SUMPRODUCT(('Dvd Calendar'!$E$1955:$CZ$1955&gt;AX$12)*('Dvd Calendar'!$E$1955:$CZ$1955&lt;=AX$13)*'Dvd Calendar'!$E$1958:$CZ$1958*(('Dvd Calendar'!$E$1960:$CZ$1960='Field Check'!$C$56)*('Field Check'!$C$56&lt;&gt;"")+('Dvd Calendar'!$E$1960:$CZ$1960='Field Check'!$C$57)*('Field Check'!$C$57&lt;&gt;"")))/'AS51'!$B$3,"")))</f>
        <v/>
      </c>
      <c r="AY193" s="163">
        <f>IF(AY$13="","",IF($B193="","",IFERROR($C193*$D193*SUMPRODUCT(('Dvd Calendar'!$E$1955:$CZ$1955&gt;AY$12)*('Dvd Calendar'!$E$1955:$CZ$1955&lt;=AY$13)*'Dvd Calendar'!$E$1958:$CZ$1958*(('Dvd Calendar'!$E$1960:$CZ$1960='Field Check'!$C$56)*('Field Check'!$C$56&lt;&gt;"")+('Dvd Calendar'!$E$1960:$CZ$1960='Field Check'!$C$57)*('Field Check'!$C$57&lt;&gt;"")))/'AS51'!$B$3,"")))</f>
        <v/>
      </c>
      <c r="AZ193" s="163">
        <f>IF(AZ$13="","",IF($B193="","",IFERROR($C193*$D193*SUMPRODUCT(('Dvd Calendar'!$E$1955:$CZ$1955&gt;AZ$12)*('Dvd Calendar'!$E$1955:$CZ$1955&lt;=AZ$13)*'Dvd Calendar'!$E$1958:$CZ$1958*(('Dvd Calendar'!$E$1960:$CZ$1960='Field Check'!$C$56)*('Field Check'!$C$56&lt;&gt;"")+('Dvd Calendar'!$E$1960:$CZ$1960='Field Check'!$C$57)*('Field Check'!$C$57&lt;&gt;"")))/'AS51'!$B$3,"")))</f>
        <v/>
      </c>
      <c r="BA193" s="163">
        <f>IF(BA$13="","",IF($B193="","",IFERROR($C193*$D193*SUMPRODUCT(('Dvd Calendar'!$E$1955:$CZ$1955&gt;BA$12)*('Dvd Calendar'!$E$1955:$CZ$1955&lt;=BA$13)*'Dvd Calendar'!$E$1958:$CZ$1958*(('Dvd Calendar'!$E$1960:$CZ$1960='Field Check'!$C$56)*('Field Check'!$C$56&lt;&gt;"")+('Dvd Calendar'!$E$1960:$CZ$1960='Field Check'!$C$57)*('Field Check'!$C$57&lt;&gt;"")))/'AS51'!$B$3,"")))</f>
        <v/>
      </c>
      <c r="BB193" s="163">
        <f>IF(BB$13="","",IF($B193="","",IFERROR($C193*$D193*SUMPRODUCT(('Dvd Calendar'!$E$1955:$CZ$1955&gt;BB$12)*('Dvd Calendar'!$E$1955:$CZ$1955&lt;=BB$13)*'Dvd Calendar'!$E$1958:$CZ$1958*(('Dvd Calendar'!$E$1960:$CZ$1960='Field Check'!$C$56)*('Field Check'!$C$56&lt;&gt;"")+('Dvd Calendar'!$E$1960:$CZ$1960='Field Check'!$C$57)*('Field Check'!$C$57&lt;&gt;"")))/'AS51'!$B$3,"")))</f>
        <v/>
      </c>
      <c r="BC193" s="163">
        <f>IF(BC$13="","",IF($B193="","",IFERROR($C193*$D193*SUMPRODUCT(('Dvd Calendar'!$E$1955:$CZ$1955&gt;BC$12)*('Dvd Calendar'!$E$1955:$CZ$1955&lt;=BC$13)*'Dvd Calendar'!$E$1958:$CZ$1958*(('Dvd Calendar'!$E$1960:$CZ$1960='Field Check'!$C$56)*('Field Check'!$C$56&lt;&gt;"")+('Dvd Calendar'!$E$1960:$CZ$1960='Field Check'!$C$57)*('Field Check'!$C$57&lt;&gt;"")))/'AS51'!$B$3,"")))</f>
        <v/>
      </c>
      <c r="BD193" s="163">
        <f>IF(BD$13="","",IF($B193="","",IFERROR($C193*$D193*SUMPRODUCT(('Dvd Calendar'!$E$1955:$CZ$1955&gt;BD$12)*('Dvd Calendar'!$E$1955:$CZ$1955&lt;=BD$13)*'Dvd Calendar'!$E$1958:$CZ$1958*(('Dvd Calendar'!$E$1960:$CZ$1960='Field Check'!$C$56)*('Field Check'!$C$56&lt;&gt;"")+('Dvd Calendar'!$E$1960:$CZ$1960='Field Check'!$C$57)*('Field Check'!$C$57&lt;&gt;"")))/'AS51'!$B$3,"")))</f>
        <v/>
      </c>
      <c r="BE193" s="163">
        <f>IF(BE$13="","",IF($B193="","",IFERROR($C193*$D193*SUMPRODUCT(('Dvd Calendar'!$E$1955:$CZ$1955&gt;BE$12)*('Dvd Calendar'!$E$1955:$CZ$1955&lt;=BE$13)*'Dvd Calendar'!$E$1958:$CZ$1958*(('Dvd Calendar'!$E$1960:$CZ$1960='Field Check'!$C$56)*('Field Check'!$C$56&lt;&gt;"")+('Dvd Calendar'!$E$1960:$CZ$1960='Field Check'!$C$57)*('Field Check'!$C$57&lt;&gt;"")))/'AS51'!$B$3,"")))</f>
        <v/>
      </c>
      <c r="BF193" s="163">
        <f>IF(BF$13="","",IF($B193="","",IFERROR($C193*$D193*SUMPRODUCT(('Dvd Calendar'!$E$1955:$CZ$1955&gt;BF$12)*('Dvd Calendar'!$E$1955:$CZ$1955&lt;=BF$13)*'Dvd Calendar'!$E$1958:$CZ$1958*(('Dvd Calendar'!$E$1960:$CZ$1960='Field Check'!$C$56)*('Field Check'!$C$56&lt;&gt;"")+('Dvd Calendar'!$E$1960:$CZ$1960='Field Check'!$C$57)*('Field Check'!$C$57&lt;&gt;"")))/'AS51'!$B$3,"")))</f>
        <v/>
      </c>
      <c r="BH193" s="163">
        <f>IF(BH$13="","",IF($B193="","",IFERROR(AQ193*$E193/100,"")))</f>
        <v/>
      </c>
      <c r="BI193" s="163">
        <f>IF(BI$13="","",IF($B193="","",IFERROR(AR193*$E193/100,"")))</f>
        <v/>
      </c>
      <c r="BJ193" s="163">
        <f>IF(BJ$13="","",IF($B193="","",IFERROR(AS193*$E193/100,"")))</f>
        <v/>
      </c>
      <c r="BK193" s="163">
        <f>IF(BK$13="","",IF($B193="","",IFERROR(AT193*$E193/100,"")))</f>
        <v/>
      </c>
      <c r="BL193" s="163">
        <f>IF(BL$13="","",IF($B193="","",IFERROR(AU193*$E193/100,"")))</f>
        <v/>
      </c>
      <c r="BM193" s="163">
        <f>IF(BM$13="","",IF($B193="","",IFERROR(AV193*$E193/100,"")))</f>
        <v/>
      </c>
      <c r="BN193" s="163">
        <f>IF(BN$13="","",IF($B193="","",IFERROR(AW193*$E193/100,"")))</f>
        <v/>
      </c>
      <c r="BO193" s="163">
        <f>IF(BO$13="","",IF($B193="","",IFERROR(AX193*$E193/100,"")))</f>
        <v/>
      </c>
      <c r="BP193" s="163">
        <f>IF(BP$13="","",IF($B193="","",IFERROR(AY193*$E193/100,"")))</f>
        <v/>
      </c>
      <c r="BQ193" s="163">
        <f>IF(BQ$13="","",IF($B193="","",IFERROR(AZ193*$E193/100,"")))</f>
        <v/>
      </c>
      <c r="BR193" s="163">
        <f>IF(BR$13="","",IF($B193="","",IFERROR(BA193*$E193/100,"")))</f>
        <v/>
      </c>
      <c r="BS193" s="163">
        <f>IF(BS$13="","",IF($B193="","",IFERROR(BB193*$E193/100,"")))</f>
        <v/>
      </c>
      <c r="BT193" s="163">
        <f>IF(BT$13="","",IF($B193="","",IFERROR(BC193*$E193/100,"")))</f>
        <v/>
      </c>
      <c r="BU193" s="163">
        <f>IF(BU$13="","",IF($B193="","",IFERROR(BD193*$E193/100,"")))</f>
        <v/>
      </c>
      <c r="BV193" s="163">
        <f>IF(BV$13="","",IF($B193="","",IFERROR(BE193*$E193/100,"")))</f>
        <v/>
      </c>
      <c r="BW193" s="163">
        <f>IF(BW$13="","",IF($B193="","",IFERROR(BF193*$E193/100,"")))</f>
        <v/>
      </c>
    </row>
    <row r="194">
      <c r="B194" s="126">
        <f>IF('AS51'!$C$184="","",'AS51'!$C$184)</f>
        <v/>
      </c>
      <c r="C194" s="74">
        <f>IF('AS51'!$B$184="","",'AS51'!$B$184)</f>
        <v/>
      </c>
      <c r="D194" s="75">
        <f>IFERROR('AS51'!$Q$184,1)</f>
        <v/>
      </c>
      <c r="E194" s="76">
        <f>IF($B194="","",IF(ISNUMBER('AS51'!$I$184),'AS51'!$I$184,'Index Summary'!$C$7))</f>
        <v/>
      </c>
      <c r="F194" s="77">
        <f>IF(F$13="","",IF($B194="","",IFERROR($C194*$D194*IF((Override!$C$4="ON")*(COUNTIFS(Override!$B$11:$B$40,$B194,Override!$D$11:$D$40,1,Override!$E$11:$E$40,"&gt;=0")-COUNTIFS(Override!$B$11:$B$40,$B194,Override!$D$11:$D$40,1,Override!$E$11:$E$40,"&gt;=0",Override!$C$11:$C$40,"MXAU"))&gt;0,SUMIFS(Override!$E$11:$E$40,Override!$B$11:$B$40,$B194,Override!$D$11:$D$40,1)-SUMIFS(Override!$E$11:$E$40,Override!$B$11:$B$40,$B194,Override!$D$11:$D$40,1,Override!$C$11:$C$40,"MXAU"),Override!$C$229)/'AS51'!$B$3,"")))</f>
        <v/>
      </c>
      <c r="G194" s="77">
        <f>IF(G$13="","",IF($B194="","",IFERROR($C194*$D194*IF((Override!$C$4="ON")*(COUNTIFS(Override!$B$11:$B$40,$B194,Override!$D$11:$D$40,2,Override!$E$11:$E$40,"&gt;=0")-COUNTIFS(Override!$B$11:$B$40,$B194,Override!$D$11:$D$40,2,Override!$E$11:$E$40,"&gt;=0",Override!$C$11:$C$40,"MXAU"))&gt;0,SUMIFS(Override!$E$11:$E$40,Override!$B$11:$B$40,$B194,Override!$D$11:$D$40,2)-SUMIFS(Override!$E$11:$E$40,Override!$B$11:$B$40,$B194,Override!$D$11:$D$40,2,Override!$C$11:$C$40,"MXAU"),Override!$D$229)/'AS51'!$B$3,"")))</f>
        <v/>
      </c>
      <c r="H194" s="77">
        <f>IF(H$13="","",IF($B194="","",IFERROR($C194*$D194*IF((Override!$C$4="ON")*(COUNTIFS(Override!$B$11:$B$40,$B194,Override!$D$11:$D$40,3,Override!$E$11:$E$40,"&gt;=0")-COUNTIFS(Override!$B$11:$B$40,$B194,Override!$D$11:$D$40,3,Override!$E$11:$E$40,"&gt;=0",Override!$C$11:$C$40,"MXAU"))&gt;0,SUMIFS(Override!$E$11:$E$40,Override!$B$11:$B$40,$B194,Override!$D$11:$D$40,3)-SUMIFS(Override!$E$11:$E$40,Override!$B$11:$B$40,$B194,Override!$D$11:$D$40,3,Override!$C$11:$C$40,"MXAU"),Override!$E$229)/'AS51'!$B$3,"")))</f>
        <v/>
      </c>
      <c r="I194" s="77">
        <f>IF(I$13="","",IF($B194="","",IFERROR($C194*$D194*IF((Override!$C$4="ON")*(COUNTIFS(Override!$B$11:$B$40,$B194,Override!$D$11:$D$40,4,Override!$E$11:$E$40,"&gt;=0")-COUNTIFS(Override!$B$11:$B$40,$B194,Override!$D$11:$D$40,4,Override!$E$11:$E$40,"&gt;=0",Override!$C$11:$C$40,"MXAU"))&gt;0,SUMIFS(Override!$E$11:$E$40,Override!$B$11:$B$40,$B194,Override!$D$11:$D$40,4)-SUMIFS(Override!$E$11:$E$40,Override!$B$11:$B$40,$B194,Override!$D$11:$D$40,4,Override!$C$11:$C$40,"MXAU"),Override!$F$229)/'AS51'!$B$3,"")))</f>
        <v/>
      </c>
      <c r="J194" s="77">
        <f>IF(J$13="","",IF($B194="","",IFERROR($C194*$D194*IF((Override!$C$4="ON")*(COUNTIFS(Override!$B$11:$B$40,$B194,Override!$D$11:$D$40,5,Override!$E$11:$E$40,"&gt;=0")-COUNTIFS(Override!$B$11:$B$40,$B194,Override!$D$11:$D$40,5,Override!$E$11:$E$40,"&gt;=0",Override!$C$11:$C$40,"MXAU"))&gt;0,SUMIFS(Override!$E$11:$E$40,Override!$B$11:$B$40,$B194,Override!$D$11:$D$40,5)-SUMIFS(Override!$E$11:$E$40,Override!$B$11:$B$40,$B194,Override!$D$11:$D$40,5,Override!$C$11:$C$40,"MXAU"),Override!$G$229)/'AS51'!$B$3,"")))</f>
        <v/>
      </c>
      <c r="K194" s="77">
        <f>IF(K$13="","",IF($B194="","",IFERROR($C194*$D194*IF((Override!$C$4="ON")*(COUNTIFS(Override!$B$11:$B$40,$B194,Override!$D$11:$D$40,6,Override!$E$11:$E$40,"&gt;=0")-COUNTIFS(Override!$B$11:$B$40,$B194,Override!$D$11:$D$40,6,Override!$E$11:$E$40,"&gt;=0",Override!$C$11:$C$40,"MXAU"))&gt;0,SUMIFS(Override!$E$11:$E$40,Override!$B$11:$B$40,$B194,Override!$D$11:$D$40,6)-SUMIFS(Override!$E$11:$E$40,Override!$B$11:$B$40,$B194,Override!$D$11:$D$40,6,Override!$C$11:$C$40,"MXAU"),Override!$H$229)/'AS51'!$B$3,"")))</f>
        <v/>
      </c>
      <c r="L194" s="77">
        <f>IF(L$13="","",IF($B194="","",IFERROR($C194*$D194*IF((Override!$C$4="ON")*(COUNTIFS(Override!$B$11:$B$40,$B194,Override!$D$11:$D$40,7,Override!$E$11:$E$40,"&gt;=0")-COUNTIFS(Override!$B$11:$B$40,$B194,Override!$D$11:$D$40,7,Override!$E$11:$E$40,"&gt;=0",Override!$C$11:$C$40,"MXAU"))&gt;0,SUMIFS(Override!$E$11:$E$40,Override!$B$11:$B$40,$B194,Override!$D$11:$D$40,7)-SUMIFS(Override!$E$11:$E$40,Override!$B$11:$B$40,$B194,Override!$D$11:$D$40,7,Override!$C$11:$C$40,"MXAU"),Override!$I$229)/'AS51'!$B$3,"")))</f>
        <v/>
      </c>
      <c r="M194" s="77">
        <f>IF(M$13="","",IF($B194="","",IFERROR($C194*$D194*IF((Override!$C$4="ON")*(COUNTIFS(Override!$B$11:$B$40,$B194,Override!$D$11:$D$40,8,Override!$E$11:$E$40,"&gt;=0")-COUNTIFS(Override!$B$11:$B$40,$B194,Override!$D$11:$D$40,8,Override!$E$11:$E$40,"&gt;=0",Override!$C$11:$C$40,"MXAU"))&gt;0,SUMIFS(Override!$E$11:$E$40,Override!$B$11:$B$40,$B194,Override!$D$11:$D$40,8)-SUMIFS(Override!$E$11:$E$40,Override!$B$11:$B$40,$B194,Override!$D$11:$D$40,8,Override!$C$11:$C$40,"MXAU"),Override!$J$229)/'AS51'!$B$3,"")))</f>
        <v/>
      </c>
      <c r="N194" s="77">
        <f>IF(N$13="","",IF($B194="","",IFERROR($C194*$D194*IF((Override!$C$4="ON")*(COUNTIFS(Override!$B$11:$B$40,$B194,Override!$D$11:$D$40,9,Override!$E$11:$E$40,"&gt;=0")-COUNTIFS(Override!$B$11:$B$40,$B194,Override!$D$11:$D$40,9,Override!$E$11:$E$40,"&gt;=0",Override!$C$11:$C$40,"MXAU"))&gt;0,SUMIFS(Override!$E$11:$E$40,Override!$B$11:$B$40,$B194,Override!$D$11:$D$40,9)-SUMIFS(Override!$E$11:$E$40,Override!$B$11:$B$40,$B194,Override!$D$11:$D$40,9,Override!$C$11:$C$40,"MXAU"),Override!$K$229)/'AS51'!$B$3,"")))</f>
        <v/>
      </c>
      <c r="O194" s="77">
        <f>IF(O$13="","",IF($B194="","",IFERROR($C194*$D194*IF((Override!$C$4="ON")*(COUNTIFS(Override!$B$11:$B$40,$B194,Override!$D$11:$D$40,10,Override!$E$11:$E$40,"&gt;=0")-COUNTIFS(Override!$B$11:$B$40,$B194,Override!$D$11:$D$40,10,Override!$E$11:$E$40,"&gt;=0",Override!$C$11:$C$40,"MXAU"))&gt;0,SUMIFS(Override!$E$11:$E$40,Override!$B$11:$B$40,$B194,Override!$D$11:$D$40,10)-SUMIFS(Override!$E$11:$E$40,Override!$B$11:$B$40,$B194,Override!$D$11:$D$40,10,Override!$C$11:$C$40,"MXAU"),Override!$L$229)/'AS51'!$B$3,"")))</f>
        <v/>
      </c>
      <c r="P194" s="77">
        <f>IF(P$13="","",IF($B194="","",IFERROR($C194*$D194*IF((Override!$C$4="ON")*(COUNTIFS(Override!$B$11:$B$40,$B194,Override!$D$11:$D$40,11,Override!$E$11:$E$40,"&gt;=0")-COUNTIFS(Override!$B$11:$B$40,$B194,Override!$D$11:$D$40,11,Override!$E$11:$E$40,"&gt;=0",Override!$C$11:$C$40,"MXAU"))&gt;0,SUMIFS(Override!$E$11:$E$40,Override!$B$11:$B$40,$B194,Override!$D$11:$D$40,11)-SUMIFS(Override!$E$11:$E$40,Override!$B$11:$B$40,$B194,Override!$D$11:$D$40,11,Override!$C$11:$C$40,"MXAU"),Override!$M$229)/'AS51'!$B$3,"")))</f>
        <v/>
      </c>
      <c r="Q194" s="77">
        <f>IF(Q$13="","",IF($B194="","",IFERROR($C194*$D194*IF((Override!$C$4="ON")*(COUNTIFS(Override!$B$11:$B$40,$B194,Override!$D$11:$D$40,12,Override!$E$11:$E$40,"&gt;=0")-COUNTIFS(Override!$B$11:$B$40,$B194,Override!$D$11:$D$40,12,Override!$E$11:$E$40,"&gt;=0",Override!$C$11:$C$40,"MXAU"))&gt;0,SUMIFS(Override!$E$11:$E$40,Override!$B$11:$B$40,$B194,Override!$D$11:$D$40,12)-SUMIFS(Override!$E$11:$E$40,Override!$B$11:$B$40,$B194,Override!$D$11:$D$40,12,Override!$C$11:$C$40,"MXAU"),Override!$N$229)/'AS51'!$B$3,"")))</f>
        <v/>
      </c>
      <c r="R194" s="77">
        <f>IF(R$13="","",IF($B194="","",IFERROR($C194*$D194*IF((Override!$C$4="ON")*(COUNTIFS(Override!$B$11:$B$40,$B194,Override!$D$11:$D$40,13,Override!$E$11:$E$40,"&gt;=0")-COUNTIFS(Override!$B$11:$B$40,$B194,Override!$D$11:$D$40,13,Override!$E$11:$E$40,"&gt;=0",Override!$C$11:$C$40,"MXAU"))&gt;0,SUMIFS(Override!$E$11:$E$40,Override!$B$11:$B$40,$B194,Override!$D$11:$D$40,13)-SUMIFS(Override!$E$11:$E$40,Override!$B$11:$B$40,$B194,Override!$D$11:$D$40,13,Override!$C$11:$C$40,"MXAU"),Override!$O$229)/'AS51'!$B$3,"")))</f>
        <v/>
      </c>
      <c r="S194" s="77">
        <f>IF(S$13="","",IF($B194="","",IFERROR($C194*$D194*IF((Override!$C$4="ON")*(COUNTIFS(Override!$B$11:$B$40,$B194,Override!$D$11:$D$40,14,Override!$E$11:$E$40,"&gt;=0")-COUNTIFS(Override!$B$11:$B$40,$B194,Override!$D$11:$D$40,14,Override!$E$11:$E$40,"&gt;=0",Override!$C$11:$C$40,"MXAU"))&gt;0,SUMIFS(Override!$E$11:$E$40,Override!$B$11:$B$40,$B194,Override!$D$11:$D$40,14)-SUMIFS(Override!$E$11:$E$40,Override!$B$11:$B$40,$B194,Override!$D$11:$D$40,14,Override!$C$11:$C$40,"MXAU"),Override!$P$229)/'AS51'!$B$3,"")))</f>
        <v/>
      </c>
      <c r="T194" s="77">
        <f>IF(T$13="","",IF($B194="","",IFERROR($C194*$D194*IF((Override!$C$4="ON")*(COUNTIFS(Override!$B$11:$B$40,$B194,Override!$D$11:$D$40,15,Override!$E$11:$E$40,"&gt;=0")-COUNTIFS(Override!$B$11:$B$40,$B194,Override!$D$11:$D$40,15,Override!$E$11:$E$40,"&gt;=0",Override!$C$11:$C$40,"MXAU"))&gt;0,SUMIFS(Override!$E$11:$E$40,Override!$B$11:$B$40,$B194,Override!$D$11:$D$40,15)-SUMIFS(Override!$E$11:$E$40,Override!$B$11:$B$40,$B194,Override!$D$11:$D$40,15,Override!$C$11:$C$40,"MXAU"),Override!$Q$229)/'AS51'!$B$3,"")))</f>
        <v/>
      </c>
      <c r="U194" s="77">
        <f>IF(U$13="","",IF($B194="","",IFERROR($C194*$D194*IF((Override!$C$4="ON")*(COUNTIFS(Override!$B$11:$B$40,$B194,Override!$D$11:$D$40,16,Override!$E$11:$E$40,"&gt;=0")-COUNTIFS(Override!$B$11:$B$40,$B194,Override!$D$11:$D$40,16,Override!$E$11:$E$40,"&gt;=0",Override!$C$11:$C$40,"MXAU"))&gt;0,SUMIFS(Override!$E$11:$E$40,Override!$B$11:$B$40,$B194,Override!$D$11:$D$40,16)-SUMIFS(Override!$E$11:$E$40,Override!$B$11:$B$40,$B194,Override!$D$11:$D$40,16,Override!$C$11:$C$40,"MXAU"),Override!$R$229)/'AS51'!$B$3,"")))</f>
        <v/>
      </c>
      <c r="W194" s="77">
        <f>IF(W$13="","",IF($B194="","",IFERROR(F194*$E194/100,"")))</f>
        <v/>
      </c>
      <c r="X194" s="77">
        <f>IF(X$13="","",IF($B194="","",IFERROR(G194*$E194/100,"")))</f>
        <v/>
      </c>
      <c r="Y194" s="77">
        <f>IF(Y$13="","",IF($B194="","",IFERROR(H194*$E194/100,"")))</f>
        <v/>
      </c>
      <c r="Z194" s="77">
        <f>IF(Z$13="","",IF($B194="","",IFERROR(I194*$E194/100,"")))</f>
        <v/>
      </c>
      <c r="AA194" s="77">
        <f>IF(AA$13="","",IF($B194="","",IFERROR(J194*$E194/100,"")))</f>
        <v/>
      </c>
      <c r="AB194" s="77">
        <f>IF(AB$13="","",IF($B194="","",IFERROR(K194*$E194/100,"")))</f>
        <v/>
      </c>
      <c r="AC194" s="77">
        <f>IF(AC$13="","",IF($B194="","",IFERROR(L194*$E194/100,"")))</f>
        <v/>
      </c>
      <c r="AD194" s="77">
        <f>IF(AD$13="","",IF($B194="","",IFERROR(M194*$E194/100,"")))</f>
        <v/>
      </c>
      <c r="AE194" s="77">
        <f>IF(AE$13="","",IF($B194="","",IFERROR(N194*$E194/100,"")))</f>
        <v/>
      </c>
      <c r="AF194" s="77">
        <f>IF(AF$13="","",IF($B194="","",IFERROR(O194*$E194/100,"")))</f>
        <v/>
      </c>
      <c r="AG194" s="77">
        <f>IF(AG$13="","",IF($B194="","",IFERROR(P194*$E194/100,"")))</f>
        <v/>
      </c>
      <c r="AH194" s="77">
        <f>IF(AH$13="","",IF($B194="","",IFERROR(Q194*$E194/100,"")))</f>
        <v/>
      </c>
      <c r="AI194" s="77">
        <f>IF(AI$13="","",IF($B194="","",IFERROR(R194*$E194/100,"")))</f>
        <v/>
      </c>
      <c r="AJ194" s="77">
        <f>IF(AJ$13="","",IF($B194="","",IFERROR(S194*$E194/100,"")))</f>
        <v/>
      </c>
      <c r="AK194" s="77">
        <f>IF(AK$13="","",IF($B194="","",IFERROR(T194*$E194/100,"")))</f>
        <v/>
      </c>
      <c r="AL194" s="77">
        <f>IF(AL$13="","",IF($B194="","",IFERROR(U194*$E194/100,"")))</f>
        <v/>
      </c>
      <c r="AN194" s="77">
        <f>IF($B194="","",SUMIF($F$13:$U$13,"&lt;="&amp;Sector!$D$51,$F194:$U194))</f>
        <v/>
      </c>
      <c r="AO194" s="77">
        <f>IF($B194="","",SUMIF($W$13:$AL$13,"&lt;="&amp;Sector!$D$51,$W194:$AL194))</f>
        <v/>
      </c>
      <c r="AQ194" s="163">
        <f>IF(AQ$13="","",IF($B194="","",IFERROR($C194*$D194*SUMPRODUCT(('Dvd Calendar'!$E$1966:$CZ$1966&gt;AQ$12)*('Dvd Calendar'!$E$1966:$CZ$1966&lt;=AQ$13)*'Dvd Calendar'!$E$1969:$CZ$1969*(('Dvd Calendar'!$E$1971:$CZ$1971='Field Check'!$C$56)*('Field Check'!$C$56&lt;&gt;"")+('Dvd Calendar'!$E$1971:$CZ$1971='Field Check'!$C$57)*('Field Check'!$C$57&lt;&gt;"")))/'AS51'!$B$3,"")))</f>
        <v/>
      </c>
      <c r="AR194" s="163">
        <f>IF(AR$13="","",IF($B194="","",IFERROR($C194*$D194*SUMPRODUCT(('Dvd Calendar'!$E$1966:$CZ$1966&gt;AR$12)*('Dvd Calendar'!$E$1966:$CZ$1966&lt;=AR$13)*'Dvd Calendar'!$E$1969:$CZ$1969*(('Dvd Calendar'!$E$1971:$CZ$1971='Field Check'!$C$56)*('Field Check'!$C$56&lt;&gt;"")+('Dvd Calendar'!$E$1971:$CZ$1971='Field Check'!$C$57)*('Field Check'!$C$57&lt;&gt;"")))/'AS51'!$B$3,"")))</f>
        <v/>
      </c>
      <c r="AS194" s="163">
        <f>IF(AS$13="","",IF($B194="","",IFERROR($C194*$D194*SUMPRODUCT(('Dvd Calendar'!$E$1966:$CZ$1966&gt;AS$12)*('Dvd Calendar'!$E$1966:$CZ$1966&lt;=AS$13)*'Dvd Calendar'!$E$1969:$CZ$1969*(('Dvd Calendar'!$E$1971:$CZ$1971='Field Check'!$C$56)*('Field Check'!$C$56&lt;&gt;"")+('Dvd Calendar'!$E$1971:$CZ$1971='Field Check'!$C$57)*('Field Check'!$C$57&lt;&gt;"")))/'AS51'!$B$3,"")))</f>
        <v/>
      </c>
      <c r="AT194" s="163">
        <f>IF(AT$13="","",IF($B194="","",IFERROR($C194*$D194*SUMPRODUCT(('Dvd Calendar'!$E$1966:$CZ$1966&gt;AT$12)*('Dvd Calendar'!$E$1966:$CZ$1966&lt;=AT$13)*'Dvd Calendar'!$E$1969:$CZ$1969*(('Dvd Calendar'!$E$1971:$CZ$1971='Field Check'!$C$56)*('Field Check'!$C$56&lt;&gt;"")+('Dvd Calendar'!$E$1971:$CZ$1971='Field Check'!$C$57)*('Field Check'!$C$57&lt;&gt;"")))/'AS51'!$B$3,"")))</f>
        <v/>
      </c>
      <c r="AU194" s="163">
        <f>IF(AU$13="","",IF($B194="","",IFERROR($C194*$D194*SUMPRODUCT(('Dvd Calendar'!$E$1966:$CZ$1966&gt;AU$12)*('Dvd Calendar'!$E$1966:$CZ$1966&lt;=AU$13)*'Dvd Calendar'!$E$1969:$CZ$1969*(('Dvd Calendar'!$E$1971:$CZ$1971='Field Check'!$C$56)*('Field Check'!$C$56&lt;&gt;"")+('Dvd Calendar'!$E$1971:$CZ$1971='Field Check'!$C$57)*('Field Check'!$C$57&lt;&gt;"")))/'AS51'!$B$3,"")))</f>
        <v/>
      </c>
      <c r="AV194" s="163">
        <f>IF(AV$13="","",IF($B194="","",IFERROR($C194*$D194*SUMPRODUCT(('Dvd Calendar'!$E$1966:$CZ$1966&gt;AV$12)*('Dvd Calendar'!$E$1966:$CZ$1966&lt;=AV$13)*'Dvd Calendar'!$E$1969:$CZ$1969*(('Dvd Calendar'!$E$1971:$CZ$1971='Field Check'!$C$56)*('Field Check'!$C$56&lt;&gt;"")+('Dvd Calendar'!$E$1971:$CZ$1971='Field Check'!$C$57)*('Field Check'!$C$57&lt;&gt;"")))/'AS51'!$B$3,"")))</f>
        <v/>
      </c>
      <c r="AW194" s="163">
        <f>IF(AW$13="","",IF($B194="","",IFERROR($C194*$D194*SUMPRODUCT(('Dvd Calendar'!$E$1966:$CZ$1966&gt;AW$12)*('Dvd Calendar'!$E$1966:$CZ$1966&lt;=AW$13)*'Dvd Calendar'!$E$1969:$CZ$1969*(('Dvd Calendar'!$E$1971:$CZ$1971='Field Check'!$C$56)*('Field Check'!$C$56&lt;&gt;"")+('Dvd Calendar'!$E$1971:$CZ$1971='Field Check'!$C$57)*('Field Check'!$C$57&lt;&gt;"")))/'AS51'!$B$3,"")))</f>
        <v/>
      </c>
      <c r="AX194" s="163">
        <f>IF(AX$13="","",IF($B194="","",IFERROR($C194*$D194*SUMPRODUCT(('Dvd Calendar'!$E$1966:$CZ$1966&gt;AX$12)*('Dvd Calendar'!$E$1966:$CZ$1966&lt;=AX$13)*'Dvd Calendar'!$E$1969:$CZ$1969*(('Dvd Calendar'!$E$1971:$CZ$1971='Field Check'!$C$56)*('Field Check'!$C$56&lt;&gt;"")+('Dvd Calendar'!$E$1971:$CZ$1971='Field Check'!$C$57)*('Field Check'!$C$57&lt;&gt;"")))/'AS51'!$B$3,"")))</f>
        <v/>
      </c>
      <c r="AY194" s="163">
        <f>IF(AY$13="","",IF($B194="","",IFERROR($C194*$D194*SUMPRODUCT(('Dvd Calendar'!$E$1966:$CZ$1966&gt;AY$12)*('Dvd Calendar'!$E$1966:$CZ$1966&lt;=AY$13)*'Dvd Calendar'!$E$1969:$CZ$1969*(('Dvd Calendar'!$E$1971:$CZ$1971='Field Check'!$C$56)*('Field Check'!$C$56&lt;&gt;"")+('Dvd Calendar'!$E$1971:$CZ$1971='Field Check'!$C$57)*('Field Check'!$C$57&lt;&gt;"")))/'AS51'!$B$3,"")))</f>
        <v/>
      </c>
      <c r="AZ194" s="163">
        <f>IF(AZ$13="","",IF($B194="","",IFERROR($C194*$D194*SUMPRODUCT(('Dvd Calendar'!$E$1966:$CZ$1966&gt;AZ$12)*('Dvd Calendar'!$E$1966:$CZ$1966&lt;=AZ$13)*'Dvd Calendar'!$E$1969:$CZ$1969*(('Dvd Calendar'!$E$1971:$CZ$1971='Field Check'!$C$56)*('Field Check'!$C$56&lt;&gt;"")+('Dvd Calendar'!$E$1971:$CZ$1971='Field Check'!$C$57)*('Field Check'!$C$57&lt;&gt;"")))/'AS51'!$B$3,"")))</f>
        <v/>
      </c>
      <c r="BA194" s="163">
        <f>IF(BA$13="","",IF($B194="","",IFERROR($C194*$D194*SUMPRODUCT(('Dvd Calendar'!$E$1966:$CZ$1966&gt;BA$12)*('Dvd Calendar'!$E$1966:$CZ$1966&lt;=BA$13)*'Dvd Calendar'!$E$1969:$CZ$1969*(('Dvd Calendar'!$E$1971:$CZ$1971='Field Check'!$C$56)*('Field Check'!$C$56&lt;&gt;"")+('Dvd Calendar'!$E$1971:$CZ$1971='Field Check'!$C$57)*('Field Check'!$C$57&lt;&gt;"")))/'AS51'!$B$3,"")))</f>
        <v/>
      </c>
      <c r="BB194" s="163">
        <f>IF(BB$13="","",IF($B194="","",IFERROR($C194*$D194*SUMPRODUCT(('Dvd Calendar'!$E$1966:$CZ$1966&gt;BB$12)*('Dvd Calendar'!$E$1966:$CZ$1966&lt;=BB$13)*'Dvd Calendar'!$E$1969:$CZ$1969*(('Dvd Calendar'!$E$1971:$CZ$1971='Field Check'!$C$56)*('Field Check'!$C$56&lt;&gt;"")+('Dvd Calendar'!$E$1971:$CZ$1971='Field Check'!$C$57)*('Field Check'!$C$57&lt;&gt;"")))/'AS51'!$B$3,"")))</f>
        <v/>
      </c>
      <c r="BC194" s="163">
        <f>IF(BC$13="","",IF($B194="","",IFERROR($C194*$D194*SUMPRODUCT(('Dvd Calendar'!$E$1966:$CZ$1966&gt;BC$12)*('Dvd Calendar'!$E$1966:$CZ$1966&lt;=BC$13)*'Dvd Calendar'!$E$1969:$CZ$1969*(('Dvd Calendar'!$E$1971:$CZ$1971='Field Check'!$C$56)*('Field Check'!$C$56&lt;&gt;"")+('Dvd Calendar'!$E$1971:$CZ$1971='Field Check'!$C$57)*('Field Check'!$C$57&lt;&gt;"")))/'AS51'!$B$3,"")))</f>
        <v/>
      </c>
      <c r="BD194" s="163">
        <f>IF(BD$13="","",IF($B194="","",IFERROR($C194*$D194*SUMPRODUCT(('Dvd Calendar'!$E$1966:$CZ$1966&gt;BD$12)*('Dvd Calendar'!$E$1966:$CZ$1966&lt;=BD$13)*'Dvd Calendar'!$E$1969:$CZ$1969*(('Dvd Calendar'!$E$1971:$CZ$1971='Field Check'!$C$56)*('Field Check'!$C$56&lt;&gt;"")+('Dvd Calendar'!$E$1971:$CZ$1971='Field Check'!$C$57)*('Field Check'!$C$57&lt;&gt;"")))/'AS51'!$B$3,"")))</f>
        <v/>
      </c>
      <c r="BE194" s="163">
        <f>IF(BE$13="","",IF($B194="","",IFERROR($C194*$D194*SUMPRODUCT(('Dvd Calendar'!$E$1966:$CZ$1966&gt;BE$12)*('Dvd Calendar'!$E$1966:$CZ$1966&lt;=BE$13)*'Dvd Calendar'!$E$1969:$CZ$1969*(('Dvd Calendar'!$E$1971:$CZ$1971='Field Check'!$C$56)*('Field Check'!$C$56&lt;&gt;"")+('Dvd Calendar'!$E$1971:$CZ$1971='Field Check'!$C$57)*('Field Check'!$C$57&lt;&gt;"")))/'AS51'!$B$3,"")))</f>
        <v/>
      </c>
      <c r="BF194" s="163">
        <f>IF(BF$13="","",IF($B194="","",IFERROR($C194*$D194*SUMPRODUCT(('Dvd Calendar'!$E$1966:$CZ$1966&gt;BF$12)*('Dvd Calendar'!$E$1966:$CZ$1966&lt;=BF$13)*'Dvd Calendar'!$E$1969:$CZ$1969*(('Dvd Calendar'!$E$1971:$CZ$1971='Field Check'!$C$56)*('Field Check'!$C$56&lt;&gt;"")+('Dvd Calendar'!$E$1971:$CZ$1971='Field Check'!$C$57)*('Field Check'!$C$57&lt;&gt;"")))/'AS51'!$B$3,"")))</f>
        <v/>
      </c>
      <c r="BH194" s="163">
        <f>IF(BH$13="","",IF($B194="","",IFERROR(AQ194*$E194/100,"")))</f>
        <v/>
      </c>
      <c r="BI194" s="163">
        <f>IF(BI$13="","",IF($B194="","",IFERROR(AR194*$E194/100,"")))</f>
        <v/>
      </c>
      <c r="BJ194" s="163">
        <f>IF(BJ$13="","",IF($B194="","",IFERROR(AS194*$E194/100,"")))</f>
        <v/>
      </c>
      <c r="BK194" s="163">
        <f>IF(BK$13="","",IF($B194="","",IFERROR(AT194*$E194/100,"")))</f>
        <v/>
      </c>
      <c r="BL194" s="163">
        <f>IF(BL$13="","",IF($B194="","",IFERROR(AU194*$E194/100,"")))</f>
        <v/>
      </c>
      <c r="BM194" s="163">
        <f>IF(BM$13="","",IF($B194="","",IFERROR(AV194*$E194/100,"")))</f>
        <v/>
      </c>
      <c r="BN194" s="163">
        <f>IF(BN$13="","",IF($B194="","",IFERROR(AW194*$E194/100,"")))</f>
        <v/>
      </c>
      <c r="BO194" s="163">
        <f>IF(BO$13="","",IF($B194="","",IFERROR(AX194*$E194/100,"")))</f>
        <v/>
      </c>
      <c r="BP194" s="163">
        <f>IF(BP$13="","",IF($B194="","",IFERROR(AY194*$E194/100,"")))</f>
        <v/>
      </c>
      <c r="BQ194" s="163">
        <f>IF(BQ$13="","",IF($B194="","",IFERROR(AZ194*$E194/100,"")))</f>
        <v/>
      </c>
      <c r="BR194" s="163">
        <f>IF(BR$13="","",IF($B194="","",IFERROR(BA194*$E194/100,"")))</f>
        <v/>
      </c>
      <c r="BS194" s="163">
        <f>IF(BS$13="","",IF($B194="","",IFERROR(BB194*$E194/100,"")))</f>
        <v/>
      </c>
      <c r="BT194" s="163">
        <f>IF(BT$13="","",IF($B194="","",IFERROR(BC194*$E194/100,"")))</f>
        <v/>
      </c>
      <c r="BU194" s="163">
        <f>IF(BU$13="","",IF($B194="","",IFERROR(BD194*$E194/100,"")))</f>
        <v/>
      </c>
      <c r="BV194" s="163">
        <f>IF(BV$13="","",IF($B194="","",IFERROR(BE194*$E194/100,"")))</f>
        <v/>
      </c>
      <c r="BW194" s="163">
        <f>IF(BW$13="","",IF($B194="","",IFERROR(BF194*$E194/100,"")))</f>
        <v/>
      </c>
    </row>
    <row r="195">
      <c r="B195" s="126">
        <f>IF('AS51'!$C$185="","",'AS51'!$C$185)</f>
        <v/>
      </c>
      <c r="C195" s="74">
        <f>IF('AS51'!$B$185="","",'AS51'!$B$185)</f>
        <v/>
      </c>
      <c r="D195" s="75">
        <f>IFERROR('AS51'!$Q$185,1)</f>
        <v/>
      </c>
      <c r="E195" s="76">
        <f>IF($B195="","",IF(ISNUMBER('AS51'!$I$185),'AS51'!$I$185,'Index Summary'!$C$7))</f>
        <v/>
      </c>
      <c r="F195" s="77">
        <f>IF(F$13="","",IF($B195="","",IFERROR($C195*$D195*IF((Override!$C$4="ON")*(COUNTIFS(Override!$B$11:$B$40,$B195,Override!$D$11:$D$40,1,Override!$E$11:$E$40,"&gt;=0")-COUNTIFS(Override!$B$11:$B$40,$B195,Override!$D$11:$D$40,1,Override!$E$11:$E$40,"&gt;=0",Override!$C$11:$C$40,"MXAU"))&gt;0,SUMIFS(Override!$E$11:$E$40,Override!$B$11:$B$40,$B195,Override!$D$11:$D$40,1)-SUMIFS(Override!$E$11:$E$40,Override!$B$11:$B$40,$B195,Override!$D$11:$D$40,1,Override!$C$11:$C$40,"MXAU"),Override!$C$230)/'AS51'!$B$3,"")))</f>
        <v/>
      </c>
      <c r="G195" s="77">
        <f>IF(G$13="","",IF($B195="","",IFERROR($C195*$D195*IF((Override!$C$4="ON")*(COUNTIFS(Override!$B$11:$B$40,$B195,Override!$D$11:$D$40,2,Override!$E$11:$E$40,"&gt;=0")-COUNTIFS(Override!$B$11:$B$40,$B195,Override!$D$11:$D$40,2,Override!$E$11:$E$40,"&gt;=0",Override!$C$11:$C$40,"MXAU"))&gt;0,SUMIFS(Override!$E$11:$E$40,Override!$B$11:$B$40,$B195,Override!$D$11:$D$40,2)-SUMIFS(Override!$E$11:$E$40,Override!$B$11:$B$40,$B195,Override!$D$11:$D$40,2,Override!$C$11:$C$40,"MXAU"),Override!$D$230)/'AS51'!$B$3,"")))</f>
        <v/>
      </c>
      <c r="H195" s="77">
        <f>IF(H$13="","",IF($B195="","",IFERROR($C195*$D195*IF((Override!$C$4="ON")*(COUNTIFS(Override!$B$11:$B$40,$B195,Override!$D$11:$D$40,3,Override!$E$11:$E$40,"&gt;=0")-COUNTIFS(Override!$B$11:$B$40,$B195,Override!$D$11:$D$40,3,Override!$E$11:$E$40,"&gt;=0",Override!$C$11:$C$40,"MXAU"))&gt;0,SUMIFS(Override!$E$11:$E$40,Override!$B$11:$B$40,$B195,Override!$D$11:$D$40,3)-SUMIFS(Override!$E$11:$E$40,Override!$B$11:$B$40,$B195,Override!$D$11:$D$40,3,Override!$C$11:$C$40,"MXAU"),Override!$E$230)/'AS51'!$B$3,"")))</f>
        <v/>
      </c>
      <c r="I195" s="77">
        <f>IF(I$13="","",IF($B195="","",IFERROR($C195*$D195*IF((Override!$C$4="ON")*(COUNTIFS(Override!$B$11:$B$40,$B195,Override!$D$11:$D$40,4,Override!$E$11:$E$40,"&gt;=0")-COUNTIFS(Override!$B$11:$B$40,$B195,Override!$D$11:$D$40,4,Override!$E$11:$E$40,"&gt;=0",Override!$C$11:$C$40,"MXAU"))&gt;0,SUMIFS(Override!$E$11:$E$40,Override!$B$11:$B$40,$B195,Override!$D$11:$D$40,4)-SUMIFS(Override!$E$11:$E$40,Override!$B$11:$B$40,$B195,Override!$D$11:$D$40,4,Override!$C$11:$C$40,"MXAU"),Override!$F$230)/'AS51'!$B$3,"")))</f>
        <v/>
      </c>
      <c r="J195" s="77">
        <f>IF(J$13="","",IF($B195="","",IFERROR($C195*$D195*IF((Override!$C$4="ON")*(COUNTIFS(Override!$B$11:$B$40,$B195,Override!$D$11:$D$40,5,Override!$E$11:$E$40,"&gt;=0")-COUNTIFS(Override!$B$11:$B$40,$B195,Override!$D$11:$D$40,5,Override!$E$11:$E$40,"&gt;=0",Override!$C$11:$C$40,"MXAU"))&gt;0,SUMIFS(Override!$E$11:$E$40,Override!$B$11:$B$40,$B195,Override!$D$11:$D$40,5)-SUMIFS(Override!$E$11:$E$40,Override!$B$11:$B$40,$B195,Override!$D$11:$D$40,5,Override!$C$11:$C$40,"MXAU"),Override!$G$230)/'AS51'!$B$3,"")))</f>
        <v/>
      </c>
      <c r="K195" s="77">
        <f>IF(K$13="","",IF($B195="","",IFERROR($C195*$D195*IF((Override!$C$4="ON")*(COUNTIFS(Override!$B$11:$B$40,$B195,Override!$D$11:$D$40,6,Override!$E$11:$E$40,"&gt;=0")-COUNTIFS(Override!$B$11:$B$40,$B195,Override!$D$11:$D$40,6,Override!$E$11:$E$40,"&gt;=0",Override!$C$11:$C$40,"MXAU"))&gt;0,SUMIFS(Override!$E$11:$E$40,Override!$B$11:$B$40,$B195,Override!$D$11:$D$40,6)-SUMIFS(Override!$E$11:$E$40,Override!$B$11:$B$40,$B195,Override!$D$11:$D$40,6,Override!$C$11:$C$40,"MXAU"),Override!$H$230)/'AS51'!$B$3,"")))</f>
        <v/>
      </c>
      <c r="L195" s="77">
        <f>IF(L$13="","",IF($B195="","",IFERROR($C195*$D195*IF((Override!$C$4="ON")*(COUNTIFS(Override!$B$11:$B$40,$B195,Override!$D$11:$D$40,7,Override!$E$11:$E$40,"&gt;=0")-COUNTIFS(Override!$B$11:$B$40,$B195,Override!$D$11:$D$40,7,Override!$E$11:$E$40,"&gt;=0",Override!$C$11:$C$40,"MXAU"))&gt;0,SUMIFS(Override!$E$11:$E$40,Override!$B$11:$B$40,$B195,Override!$D$11:$D$40,7)-SUMIFS(Override!$E$11:$E$40,Override!$B$11:$B$40,$B195,Override!$D$11:$D$40,7,Override!$C$11:$C$40,"MXAU"),Override!$I$230)/'AS51'!$B$3,"")))</f>
        <v/>
      </c>
      <c r="M195" s="77">
        <f>IF(M$13="","",IF($B195="","",IFERROR($C195*$D195*IF((Override!$C$4="ON")*(COUNTIFS(Override!$B$11:$B$40,$B195,Override!$D$11:$D$40,8,Override!$E$11:$E$40,"&gt;=0")-COUNTIFS(Override!$B$11:$B$40,$B195,Override!$D$11:$D$40,8,Override!$E$11:$E$40,"&gt;=0",Override!$C$11:$C$40,"MXAU"))&gt;0,SUMIFS(Override!$E$11:$E$40,Override!$B$11:$B$40,$B195,Override!$D$11:$D$40,8)-SUMIFS(Override!$E$11:$E$40,Override!$B$11:$B$40,$B195,Override!$D$11:$D$40,8,Override!$C$11:$C$40,"MXAU"),Override!$J$230)/'AS51'!$B$3,"")))</f>
        <v/>
      </c>
      <c r="N195" s="77">
        <f>IF(N$13="","",IF($B195="","",IFERROR($C195*$D195*IF((Override!$C$4="ON")*(COUNTIFS(Override!$B$11:$B$40,$B195,Override!$D$11:$D$40,9,Override!$E$11:$E$40,"&gt;=0")-COUNTIFS(Override!$B$11:$B$40,$B195,Override!$D$11:$D$40,9,Override!$E$11:$E$40,"&gt;=0",Override!$C$11:$C$40,"MXAU"))&gt;0,SUMIFS(Override!$E$11:$E$40,Override!$B$11:$B$40,$B195,Override!$D$11:$D$40,9)-SUMIFS(Override!$E$11:$E$40,Override!$B$11:$B$40,$B195,Override!$D$11:$D$40,9,Override!$C$11:$C$40,"MXAU"),Override!$K$230)/'AS51'!$B$3,"")))</f>
        <v/>
      </c>
      <c r="O195" s="77">
        <f>IF(O$13="","",IF($B195="","",IFERROR($C195*$D195*IF((Override!$C$4="ON")*(COUNTIFS(Override!$B$11:$B$40,$B195,Override!$D$11:$D$40,10,Override!$E$11:$E$40,"&gt;=0")-COUNTIFS(Override!$B$11:$B$40,$B195,Override!$D$11:$D$40,10,Override!$E$11:$E$40,"&gt;=0",Override!$C$11:$C$40,"MXAU"))&gt;0,SUMIFS(Override!$E$11:$E$40,Override!$B$11:$B$40,$B195,Override!$D$11:$D$40,10)-SUMIFS(Override!$E$11:$E$40,Override!$B$11:$B$40,$B195,Override!$D$11:$D$40,10,Override!$C$11:$C$40,"MXAU"),Override!$L$230)/'AS51'!$B$3,"")))</f>
        <v/>
      </c>
      <c r="P195" s="77">
        <f>IF(P$13="","",IF($B195="","",IFERROR($C195*$D195*IF((Override!$C$4="ON")*(COUNTIFS(Override!$B$11:$B$40,$B195,Override!$D$11:$D$40,11,Override!$E$11:$E$40,"&gt;=0")-COUNTIFS(Override!$B$11:$B$40,$B195,Override!$D$11:$D$40,11,Override!$E$11:$E$40,"&gt;=0",Override!$C$11:$C$40,"MXAU"))&gt;0,SUMIFS(Override!$E$11:$E$40,Override!$B$11:$B$40,$B195,Override!$D$11:$D$40,11)-SUMIFS(Override!$E$11:$E$40,Override!$B$11:$B$40,$B195,Override!$D$11:$D$40,11,Override!$C$11:$C$40,"MXAU"),Override!$M$230)/'AS51'!$B$3,"")))</f>
        <v/>
      </c>
      <c r="Q195" s="77">
        <f>IF(Q$13="","",IF($B195="","",IFERROR($C195*$D195*IF((Override!$C$4="ON")*(COUNTIFS(Override!$B$11:$B$40,$B195,Override!$D$11:$D$40,12,Override!$E$11:$E$40,"&gt;=0")-COUNTIFS(Override!$B$11:$B$40,$B195,Override!$D$11:$D$40,12,Override!$E$11:$E$40,"&gt;=0",Override!$C$11:$C$40,"MXAU"))&gt;0,SUMIFS(Override!$E$11:$E$40,Override!$B$11:$B$40,$B195,Override!$D$11:$D$40,12)-SUMIFS(Override!$E$11:$E$40,Override!$B$11:$B$40,$B195,Override!$D$11:$D$40,12,Override!$C$11:$C$40,"MXAU"),Override!$N$230)/'AS51'!$B$3,"")))</f>
        <v/>
      </c>
      <c r="R195" s="77">
        <f>IF(R$13="","",IF($B195="","",IFERROR($C195*$D195*IF((Override!$C$4="ON")*(COUNTIFS(Override!$B$11:$B$40,$B195,Override!$D$11:$D$40,13,Override!$E$11:$E$40,"&gt;=0")-COUNTIFS(Override!$B$11:$B$40,$B195,Override!$D$11:$D$40,13,Override!$E$11:$E$40,"&gt;=0",Override!$C$11:$C$40,"MXAU"))&gt;0,SUMIFS(Override!$E$11:$E$40,Override!$B$11:$B$40,$B195,Override!$D$11:$D$40,13)-SUMIFS(Override!$E$11:$E$40,Override!$B$11:$B$40,$B195,Override!$D$11:$D$40,13,Override!$C$11:$C$40,"MXAU"),Override!$O$230)/'AS51'!$B$3,"")))</f>
        <v/>
      </c>
      <c r="S195" s="77">
        <f>IF(S$13="","",IF($B195="","",IFERROR($C195*$D195*IF((Override!$C$4="ON")*(COUNTIFS(Override!$B$11:$B$40,$B195,Override!$D$11:$D$40,14,Override!$E$11:$E$40,"&gt;=0")-COUNTIFS(Override!$B$11:$B$40,$B195,Override!$D$11:$D$40,14,Override!$E$11:$E$40,"&gt;=0",Override!$C$11:$C$40,"MXAU"))&gt;0,SUMIFS(Override!$E$11:$E$40,Override!$B$11:$B$40,$B195,Override!$D$11:$D$40,14)-SUMIFS(Override!$E$11:$E$40,Override!$B$11:$B$40,$B195,Override!$D$11:$D$40,14,Override!$C$11:$C$40,"MXAU"),Override!$P$230)/'AS51'!$B$3,"")))</f>
        <v/>
      </c>
      <c r="T195" s="77">
        <f>IF(T$13="","",IF($B195="","",IFERROR($C195*$D195*IF((Override!$C$4="ON")*(COUNTIFS(Override!$B$11:$B$40,$B195,Override!$D$11:$D$40,15,Override!$E$11:$E$40,"&gt;=0")-COUNTIFS(Override!$B$11:$B$40,$B195,Override!$D$11:$D$40,15,Override!$E$11:$E$40,"&gt;=0",Override!$C$11:$C$40,"MXAU"))&gt;0,SUMIFS(Override!$E$11:$E$40,Override!$B$11:$B$40,$B195,Override!$D$11:$D$40,15)-SUMIFS(Override!$E$11:$E$40,Override!$B$11:$B$40,$B195,Override!$D$11:$D$40,15,Override!$C$11:$C$40,"MXAU"),Override!$Q$230)/'AS51'!$B$3,"")))</f>
        <v/>
      </c>
      <c r="U195" s="77">
        <f>IF(U$13="","",IF($B195="","",IFERROR($C195*$D195*IF((Override!$C$4="ON")*(COUNTIFS(Override!$B$11:$B$40,$B195,Override!$D$11:$D$40,16,Override!$E$11:$E$40,"&gt;=0")-COUNTIFS(Override!$B$11:$B$40,$B195,Override!$D$11:$D$40,16,Override!$E$11:$E$40,"&gt;=0",Override!$C$11:$C$40,"MXAU"))&gt;0,SUMIFS(Override!$E$11:$E$40,Override!$B$11:$B$40,$B195,Override!$D$11:$D$40,16)-SUMIFS(Override!$E$11:$E$40,Override!$B$11:$B$40,$B195,Override!$D$11:$D$40,16,Override!$C$11:$C$40,"MXAU"),Override!$R$230)/'AS51'!$B$3,"")))</f>
        <v/>
      </c>
      <c r="W195" s="77">
        <f>IF(W$13="","",IF($B195="","",IFERROR(F195*$E195/100,"")))</f>
        <v/>
      </c>
      <c r="X195" s="77">
        <f>IF(X$13="","",IF($B195="","",IFERROR(G195*$E195/100,"")))</f>
        <v/>
      </c>
      <c r="Y195" s="77">
        <f>IF(Y$13="","",IF($B195="","",IFERROR(H195*$E195/100,"")))</f>
        <v/>
      </c>
      <c r="Z195" s="77">
        <f>IF(Z$13="","",IF($B195="","",IFERROR(I195*$E195/100,"")))</f>
        <v/>
      </c>
      <c r="AA195" s="77">
        <f>IF(AA$13="","",IF($B195="","",IFERROR(J195*$E195/100,"")))</f>
        <v/>
      </c>
      <c r="AB195" s="77">
        <f>IF(AB$13="","",IF($B195="","",IFERROR(K195*$E195/100,"")))</f>
        <v/>
      </c>
      <c r="AC195" s="77">
        <f>IF(AC$13="","",IF($B195="","",IFERROR(L195*$E195/100,"")))</f>
        <v/>
      </c>
      <c r="AD195" s="77">
        <f>IF(AD$13="","",IF($B195="","",IFERROR(M195*$E195/100,"")))</f>
        <v/>
      </c>
      <c r="AE195" s="77">
        <f>IF(AE$13="","",IF($B195="","",IFERROR(N195*$E195/100,"")))</f>
        <v/>
      </c>
      <c r="AF195" s="77">
        <f>IF(AF$13="","",IF($B195="","",IFERROR(O195*$E195/100,"")))</f>
        <v/>
      </c>
      <c r="AG195" s="77">
        <f>IF(AG$13="","",IF($B195="","",IFERROR(P195*$E195/100,"")))</f>
        <v/>
      </c>
      <c r="AH195" s="77">
        <f>IF(AH$13="","",IF($B195="","",IFERROR(Q195*$E195/100,"")))</f>
        <v/>
      </c>
      <c r="AI195" s="77">
        <f>IF(AI$13="","",IF($B195="","",IFERROR(R195*$E195/100,"")))</f>
        <v/>
      </c>
      <c r="AJ195" s="77">
        <f>IF(AJ$13="","",IF($B195="","",IFERROR(S195*$E195/100,"")))</f>
        <v/>
      </c>
      <c r="AK195" s="77">
        <f>IF(AK$13="","",IF($B195="","",IFERROR(T195*$E195/100,"")))</f>
        <v/>
      </c>
      <c r="AL195" s="77">
        <f>IF(AL$13="","",IF($B195="","",IFERROR(U195*$E195/100,"")))</f>
        <v/>
      </c>
      <c r="AN195" s="77">
        <f>IF($B195="","",SUMIF($F$13:$U$13,"&lt;="&amp;Sector!$D$51,$F195:$U195))</f>
        <v/>
      </c>
      <c r="AO195" s="77">
        <f>IF($B195="","",SUMIF($W$13:$AL$13,"&lt;="&amp;Sector!$D$51,$W195:$AL195))</f>
        <v/>
      </c>
      <c r="AQ195" s="163">
        <f>IF(AQ$13="","",IF($B195="","",IFERROR($C195*$D195*SUMPRODUCT(('Dvd Calendar'!$E$1977:$CZ$1977&gt;AQ$12)*('Dvd Calendar'!$E$1977:$CZ$1977&lt;=AQ$13)*'Dvd Calendar'!$E$1980:$CZ$1980*(('Dvd Calendar'!$E$1982:$CZ$1982='Field Check'!$C$56)*('Field Check'!$C$56&lt;&gt;"")+('Dvd Calendar'!$E$1982:$CZ$1982='Field Check'!$C$57)*('Field Check'!$C$57&lt;&gt;"")))/'AS51'!$B$3,"")))</f>
        <v/>
      </c>
      <c r="AR195" s="163">
        <f>IF(AR$13="","",IF($B195="","",IFERROR($C195*$D195*SUMPRODUCT(('Dvd Calendar'!$E$1977:$CZ$1977&gt;AR$12)*('Dvd Calendar'!$E$1977:$CZ$1977&lt;=AR$13)*'Dvd Calendar'!$E$1980:$CZ$1980*(('Dvd Calendar'!$E$1982:$CZ$1982='Field Check'!$C$56)*('Field Check'!$C$56&lt;&gt;"")+('Dvd Calendar'!$E$1982:$CZ$1982='Field Check'!$C$57)*('Field Check'!$C$57&lt;&gt;"")))/'AS51'!$B$3,"")))</f>
        <v/>
      </c>
      <c r="AS195" s="163">
        <f>IF(AS$13="","",IF($B195="","",IFERROR($C195*$D195*SUMPRODUCT(('Dvd Calendar'!$E$1977:$CZ$1977&gt;AS$12)*('Dvd Calendar'!$E$1977:$CZ$1977&lt;=AS$13)*'Dvd Calendar'!$E$1980:$CZ$1980*(('Dvd Calendar'!$E$1982:$CZ$1982='Field Check'!$C$56)*('Field Check'!$C$56&lt;&gt;"")+('Dvd Calendar'!$E$1982:$CZ$1982='Field Check'!$C$57)*('Field Check'!$C$57&lt;&gt;"")))/'AS51'!$B$3,"")))</f>
        <v/>
      </c>
      <c r="AT195" s="163">
        <f>IF(AT$13="","",IF($B195="","",IFERROR($C195*$D195*SUMPRODUCT(('Dvd Calendar'!$E$1977:$CZ$1977&gt;AT$12)*('Dvd Calendar'!$E$1977:$CZ$1977&lt;=AT$13)*'Dvd Calendar'!$E$1980:$CZ$1980*(('Dvd Calendar'!$E$1982:$CZ$1982='Field Check'!$C$56)*('Field Check'!$C$56&lt;&gt;"")+('Dvd Calendar'!$E$1982:$CZ$1982='Field Check'!$C$57)*('Field Check'!$C$57&lt;&gt;"")))/'AS51'!$B$3,"")))</f>
        <v/>
      </c>
      <c r="AU195" s="163">
        <f>IF(AU$13="","",IF($B195="","",IFERROR($C195*$D195*SUMPRODUCT(('Dvd Calendar'!$E$1977:$CZ$1977&gt;AU$12)*('Dvd Calendar'!$E$1977:$CZ$1977&lt;=AU$13)*'Dvd Calendar'!$E$1980:$CZ$1980*(('Dvd Calendar'!$E$1982:$CZ$1982='Field Check'!$C$56)*('Field Check'!$C$56&lt;&gt;"")+('Dvd Calendar'!$E$1982:$CZ$1982='Field Check'!$C$57)*('Field Check'!$C$57&lt;&gt;"")))/'AS51'!$B$3,"")))</f>
        <v/>
      </c>
      <c r="AV195" s="163">
        <f>IF(AV$13="","",IF($B195="","",IFERROR($C195*$D195*SUMPRODUCT(('Dvd Calendar'!$E$1977:$CZ$1977&gt;AV$12)*('Dvd Calendar'!$E$1977:$CZ$1977&lt;=AV$13)*'Dvd Calendar'!$E$1980:$CZ$1980*(('Dvd Calendar'!$E$1982:$CZ$1982='Field Check'!$C$56)*('Field Check'!$C$56&lt;&gt;"")+('Dvd Calendar'!$E$1982:$CZ$1982='Field Check'!$C$57)*('Field Check'!$C$57&lt;&gt;"")))/'AS51'!$B$3,"")))</f>
        <v/>
      </c>
      <c r="AW195" s="163">
        <f>IF(AW$13="","",IF($B195="","",IFERROR($C195*$D195*SUMPRODUCT(('Dvd Calendar'!$E$1977:$CZ$1977&gt;AW$12)*('Dvd Calendar'!$E$1977:$CZ$1977&lt;=AW$13)*'Dvd Calendar'!$E$1980:$CZ$1980*(('Dvd Calendar'!$E$1982:$CZ$1982='Field Check'!$C$56)*('Field Check'!$C$56&lt;&gt;"")+('Dvd Calendar'!$E$1982:$CZ$1982='Field Check'!$C$57)*('Field Check'!$C$57&lt;&gt;"")))/'AS51'!$B$3,"")))</f>
        <v/>
      </c>
      <c r="AX195" s="163">
        <f>IF(AX$13="","",IF($B195="","",IFERROR($C195*$D195*SUMPRODUCT(('Dvd Calendar'!$E$1977:$CZ$1977&gt;AX$12)*('Dvd Calendar'!$E$1977:$CZ$1977&lt;=AX$13)*'Dvd Calendar'!$E$1980:$CZ$1980*(('Dvd Calendar'!$E$1982:$CZ$1982='Field Check'!$C$56)*('Field Check'!$C$56&lt;&gt;"")+('Dvd Calendar'!$E$1982:$CZ$1982='Field Check'!$C$57)*('Field Check'!$C$57&lt;&gt;"")))/'AS51'!$B$3,"")))</f>
        <v/>
      </c>
      <c r="AY195" s="163">
        <f>IF(AY$13="","",IF($B195="","",IFERROR($C195*$D195*SUMPRODUCT(('Dvd Calendar'!$E$1977:$CZ$1977&gt;AY$12)*('Dvd Calendar'!$E$1977:$CZ$1977&lt;=AY$13)*'Dvd Calendar'!$E$1980:$CZ$1980*(('Dvd Calendar'!$E$1982:$CZ$1982='Field Check'!$C$56)*('Field Check'!$C$56&lt;&gt;"")+('Dvd Calendar'!$E$1982:$CZ$1982='Field Check'!$C$57)*('Field Check'!$C$57&lt;&gt;"")))/'AS51'!$B$3,"")))</f>
        <v/>
      </c>
      <c r="AZ195" s="163">
        <f>IF(AZ$13="","",IF($B195="","",IFERROR($C195*$D195*SUMPRODUCT(('Dvd Calendar'!$E$1977:$CZ$1977&gt;AZ$12)*('Dvd Calendar'!$E$1977:$CZ$1977&lt;=AZ$13)*'Dvd Calendar'!$E$1980:$CZ$1980*(('Dvd Calendar'!$E$1982:$CZ$1982='Field Check'!$C$56)*('Field Check'!$C$56&lt;&gt;"")+('Dvd Calendar'!$E$1982:$CZ$1982='Field Check'!$C$57)*('Field Check'!$C$57&lt;&gt;"")))/'AS51'!$B$3,"")))</f>
        <v/>
      </c>
      <c r="BA195" s="163">
        <f>IF(BA$13="","",IF($B195="","",IFERROR($C195*$D195*SUMPRODUCT(('Dvd Calendar'!$E$1977:$CZ$1977&gt;BA$12)*('Dvd Calendar'!$E$1977:$CZ$1977&lt;=BA$13)*'Dvd Calendar'!$E$1980:$CZ$1980*(('Dvd Calendar'!$E$1982:$CZ$1982='Field Check'!$C$56)*('Field Check'!$C$56&lt;&gt;"")+('Dvd Calendar'!$E$1982:$CZ$1982='Field Check'!$C$57)*('Field Check'!$C$57&lt;&gt;"")))/'AS51'!$B$3,"")))</f>
        <v/>
      </c>
      <c r="BB195" s="163">
        <f>IF(BB$13="","",IF($B195="","",IFERROR($C195*$D195*SUMPRODUCT(('Dvd Calendar'!$E$1977:$CZ$1977&gt;BB$12)*('Dvd Calendar'!$E$1977:$CZ$1977&lt;=BB$13)*'Dvd Calendar'!$E$1980:$CZ$1980*(('Dvd Calendar'!$E$1982:$CZ$1982='Field Check'!$C$56)*('Field Check'!$C$56&lt;&gt;"")+('Dvd Calendar'!$E$1982:$CZ$1982='Field Check'!$C$57)*('Field Check'!$C$57&lt;&gt;"")))/'AS51'!$B$3,"")))</f>
        <v/>
      </c>
      <c r="BC195" s="163">
        <f>IF(BC$13="","",IF($B195="","",IFERROR($C195*$D195*SUMPRODUCT(('Dvd Calendar'!$E$1977:$CZ$1977&gt;BC$12)*('Dvd Calendar'!$E$1977:$CZ$1977&lt;=BC$13)*'Dvd Calendar'!$E$1980:$CZ$1980*(('Dvd Calendar'!$E$1982:$CZ$1982='Field Check'!$C$56)*('Field Check'!$C$56&lt;&gt;"")+('Dvd Calendar'!$E$1982:$CZ$1982='Field Check'!$C$57)*('Field Check'!$C$57&lt;&gt;"")))/'AS51'!$B$3,"")))</f>
        <v/>
      </c>
      <c r="BD195" s="163">
        <f>IF(BD$13="","",IF($B195="","",IFERROR($C195*$D195*SUMPRODUCT(('Dvd Calendar'!$E$1977:$CZ$1977&gt;BD$12)*('Dvd Calendar'!$E$1977:$CZ$1977&lt;=BD$13)*'Dvd Calendar'!$E$1980:$CZ$1980*(('Dvd Calendar'!$E$1982:$CZ$1982='Field Check'!$C$56)*('Field Check'!$C$56&lt;&gt;"")+('Dvd Calendar'!$E$1982:$CZ$1982='Field Check'!$C$57)*('Field Check'!$C$57&lt;&gt;"")))/'AS51'!$B$3,"")))</f>
        <v/>
      </c>
      <c r="BE195" s="163">
        <f>IF(BE$13="","",IF($B195="","",IFERROR($C195*$D195*SUMPRODUCT(('Dvd Calendar'!$E$1977:$CZ$1977&gt;BE$12)*('Dvd Calendar'!$E$1977:$CZ$1977&lt;=BE$13)*'Dvd Calendar'!$E$1980:$CZ$1980*(('Dvd Calendar'!$E$1982:$CZ$1982='Field Check'!$C$56)*('Field Check'!$C$56&lt;&gt;"")+('Dvd Calendar'!$E$1982:$CZ$1982='Field Check'!$C$57)*('Field Check'!$C$57&lt;&gt;"")))/'AS51'!$B$3,"")))</f>
        <v/>
      </c>
      <c r="BF195" s="163">
        <f>IF(BF$13="","",IF($B195="","",IFERROR($C195*$D195*SUMPRODUCT(('Dvd Calendar'!$E$1977:$CZ$1977&gt;BF$12)*('Dvd Calendar'!$E$1977:$CZ$1977&lt;=BF$13)*'Dvd Calendar'!$E$1980:$CZ$1980*(('Dvd Calendar'!$E$1982:$CZ$1982='Field Check'!$C$56)*('Field Check'!$C$56&lt;&gt;"")+('Dvd Calendar'!$E$1982:$CZ$1982='Field Check'!$C$57)*('Field Check'!$C$57&lt;&gt;"")))/'AS51'!$B$3,"")))</f>
        <v/>
      </c>
      <c r="BH195" s="163">
        <f>IF(BH$13="","",IF($B195="","",IFERROR(AQ195*$E195/100,"")))</f>
        <v/>
      </c>
      <c r="BI195" s="163">
        <f>IF(BI$13="","",IF($B195="","",IFERROR(AR195*$E195/100,"")))</f>
        <v/>
      </c>
      <c r="BJ195" s="163">
        <f>IF(BJ$13="","",IF($B195="","",IFERROR(AS195*$E195/100,"")))</f>
        <v/>
      </c>
      <c r="BK195" s="163">
        <f>IF(BK$13="","",IF($B195="","",IFERROR(AT195*$E195/100,"")))</f>
        <v/>
      </c>
      <c r="BL195" s="163">
        <f>IF(BL$13="","",IF($B195="","",IFERROR(AU195*$E195/100,"")))</f>
        <v/>
      </c>
      <c r="BM195" s="163">
        <f>IF(BM$13="","",IF($B195="","",IFERROR(AV195*$E195/100,"")))</f>
        <v/>
      </c>
      <c r="BN195" s="163">
        <f>IF(BN$13="","",IF($B195="","",IFERROR(AW195*$E195/100,"")))</f>
        <v/>
      </c>
      <c r="BO195" s="163">
        <f>IF(BO$13="","",IF($B195="","",IFERROR(AX195*$E195/100,"")))</f>
        <v/>
      </c>
      <c r="BP195" s="163">
        <f>IF(BP$13="","",IF($B195="","",IFERROR(AY195*$E195/100,"")))</f>
        <v/>
      </c>
      <c r="BQ195" s="163">
        <f>IF(BQ$13="","",IF($B195="","",IFERROR(AZ195*$E195/100,"")))</f>
        <v/>
      </c>
      <c r="BR195" s="163">
        <f>IF(BR$13="","",IF($B195="","",IFERROR(BA195*$E195/100,"")))</f>
        <v/>
      </c>
      <c r="BS195" s="163">
        <f>IF(BS$13="","",IF($B195="","",IFERROR(BB195*$E195/100,"")))</f>
        <v/>
      </c>
      <c r="BT195" s="163">
        <f>IF(BT$13="","",IF($B195="","",IFERROR(BC195*$E195/100,"")))</f>
        <v/>
      </c>
      <c r="BU195" s="163">
        <f>IF(BU$13="","",IF($B195="","",IFERROR(BD195*$E195/100,"")))</f>
        <v/>
      </c>
      <c r="BV195" s="163">
        <f>IF(BV$13="","",IF($B195="","",IFERROR(BE195*$E195/100,"")))</f>
        <v/>
      </c>
      <c r="BW195" s="163">
        <f>IF(BW$13="","",IF($B195="","",IFERROR(BF195*$E195/100,"")))</f>
        <v/>
      </c>
    </row>
    <row r="196">
      <c r="B196" s="126">
        <f>IF('AS51'!$C$186="","",'AS51'!$C$186)</f>
        <v/>
      </c>
      <c r="C196" s="74">
        <f>IF('AS51'!$B$186="","",'AS51'!$B$186)</f>
        <v/>
      </c>
      <c r="D196" s="75">
        <f>IFERROR('AS51'!$Q$186,1)</f>
        <v/>
      </c>
      <c r="E196" s="76">
        <f>IF($B196="","",IF(ISNUMBER('AS51'!$I$186),'AS51'!$I$186,'Index Summary'!$C$7))</f>
        <v/>
      </c>
      <c r="F196" s="77">
        <f>IF(F$13="","",IF($B196="","",IFERROR($C196*$D196*IF((Override!$C$4="ON")*(COUNTIFS(Override!$B$11:$B$40,$B196,Override!$D$11:$D$40,1,Override!$E$11:$E$40,"&gt;=0")-COUNTIFS(Override!$B$11:$B$40,$B196,Override!$D$11:$D$40,1,Override!$E$11:$E$40,"&gt;=0",Override!$C$11:$C$40,"MXAU"))&gt;0,SUMIFS(Override!$E$11:$E$40,Override!$B$11:$B$40,$B196,Override!$D$11:$D$40,1)-SUMIFS(Override!$E$11:$E$40,Override!$B$11:$B$40,$B196,Override!$D$11:$D$40,1,Override!$C$11:$C$40,"MXAU"),Override!$C$231)/'AS51'!$B$3,"")))</f>
        <v/>
      </c>
      <c r="G196" s="77">
        <f>IF(G$13="","",IF($B196="","",IFERROR($C196*$D196*IF((Override!$C$4="ON")*(COUNTIFS(Override!$B$11:$B$40,$B196,Override!$D$11:$D$40,2,Override!$E$11:$E$40,"&gt;=0")-COUNTIFS(Override!$B$11:$B$40,$B196,Override!$D$11:$D$40,2,Override!$E$11:$E$40,"&gt;=0",Override!$C$11:$C$40,"MXAU"))&gt;0,SUMIFS(Override!$E$11:$E$40,Override!$B$11:$B$40,$B196,Override!$D$11:$D$40,2)-SUMIFS(Override!$E$11:$E$40,Override!$B$11:$B$40,$B196,Override!$D$11:$D$40,2,Override!$C$11:$C$40,"MXAU"),Override!$D$231)/'AS51'!$B$3,"")))</f>
        <v/>
      </c>
      <c r="H196" s="77">
        <f>IF(H$13="","",IF($B196="","",IFERROR($C196*$D196*IF((Override!$C$4="ON")*(COUNTIFS(Override!$B$11:$B$40,$B196,Override!$D$11:$D$40,3,Override!$E$11:$E$40,"&gt;=0")-COUNTIFS(Override!$B$11:$B$40,$B196,Override!$D$11:$D$40,3,Override!$E$11:$E$40,"&gt;=0",Override!$C$11:$C$40,"MXAU"))&gt;0,SUMIFS(Override!$E$11:$E$40,Override!$B$11:$B$40,$B196,Override!$D$11:$D$40,3)-SUMIFS(Override!$E$11:$E$40,Override!$B$11:$B$40,$B196,Override!$D$11:$D$40,3,Override!$C$11:$C$40,"MXAU"),Override!$E$231)/'AS51'!$B$3,"")))</f>
        <v/>
      </c>
      <c r="I196" s="77">
        <f>IF(I$13="","",IF($B196="","",IFERROR($C196*$D196*IF((Override!$C$4="ON")*(COUNTIFS(Override!$B$11:$B$40,$B196,Override!$D$11:$D$40,4,Override!$E$11:$E$40,"&gt;=0")-COUNTIFS(Override!$B$11:$B$40,$B196,Override!$D$11:$D$40,4,Override!$E$11:$E$40,"&gt;=0",Override!$C$11:$C$40,"MXAU"))&gt;0,SUMIFS(Override!$E$11:$E$40,Override!$B$11:$B$40,$B196,Override!$D$11:$D$40,4)-SUMIFS(Override!$E$11:$E$40,Override!$B$11:$B$40,$B196,Override!$D$11:$D$40,4,Override!$C$11:$C$40,"MXAU"),Override!$F$231)/'AS51'!$B$3,"")))</f>
        <v/>
      </c>
      <c r="J196" s="77">
        <f>IF(J$13="","",IF($B196="","",IFERROR($C196*$D196*IF((Override!$C$4="ON")*(COUNTIFS(Override!$B$11:$B$40,$B196,Override!$D$11:$D$40,5,Override!$E$11:$E$40,"&gt;=0")-COUNTIFS(Override!$B$11:$B$40,$B196,Override!$D$11:$D$40,5,Override!$E$11:$E$40,"&gt;=0",Override!$C$11:$C$40,"MXAU"))&gt;0,SUMIFS(Override!$E$11:$E$40,Override!$B$11:$B$40,$B196,Override!$D$11:$D$40,5)-SUMIFS(Override!$E$11:$E$40,Override!$B$11:$B$40,$B196,Override!$D$11:$D$40,5,Override!$C$11:$C$40,"MXAU"),Override!$G$231)/'AS51'!$B$3,"")))</f>
        <v/>
      </c>
      <c r="K196" s="77">
        <f>IF(K$13="","",IF($B196="","",IFERROR($C196*$D196*IF((Override!$C$4="ON")*(COUNTIFS(Override!$B$11:$B$40,$B196,Override!$D$11:$D$40,6,Override!$E$11:$E$40,"&gt;=0")-COUNTIFS(Override!$B$11:$B$40,$B196,Override!$D$11:$D$40,6,Override!$E$11:$E$40,"&gt;=0",Override!$C$11:$C$40,"MXAU"))&gt;0,SUMIFS(Override!$E$11:$E$40,Override!$B$11:$B$40,$B196,Override!$D$11:$D$40,6)-SUMIFS(Override!$E$11:$E$40,Override!$B$11:$B$40,$B196,Override!$D$11:$D$40,6,Override!$C$11:$C$40,"MXAU"),Override!$H$231)/'AS51'!$B$3,"")))</f>
        <v/>
      </c>
      <c r="L196" s="77">
        <f>IF(L$13="","",IF($B196="","",IFERROR($C196*$D196*IF((Override!$C$4="ON")*(COUNTIFS(Override!$B$11:$B$40,$B196,Override!$D$11:$D$40,7,Override!$E$11:$E$40,"&gt;=0")-COUNTIFS(Override!$B$11:$B$40,$B196,Override!$D$11:$D$40,7,Override!$E$11:$E$40,"&gt;=0",Override!$C$11:$C$40,"MXAU"))&gt;0,SUMIFS(Override!$E$11:$E$40,Override!$B$11:$B$40,$B196,Override!$D$11:$D$40,7)-SUMIFS(Override!$E$11:$E$40,Override!$B$11:$B$40,$B196,Override!$D$11:$D$40,7,Override!$C$11:$C$40,"MXAU"),Override!$I$231)/'AS51'!$B$3,"")))</f>
        <v/>
      </c>
      <c r="M196" s="77">
        <f>IF(M$13="","",IF($B196="","",IFERROR($C196*$D196*IF((Override!$C$4="ON")*(COUNTIFS(Override!$B$11:$B$40,$B196,Override!$D$11:$D$40,8,Override!$E$11:$E$40,"&gt;=0")-COUNTIFS(Override!$B$11:$B$40,$B196,Override!$D$11:$D$40,8,Override!$E$11:$E$40,"&gt;=0",Override!$C$11:$C$40,"MXAU"))&gt;0,SUMIFS(Override!$E$11:$E$40,Override!$B$11:$B$40,$B196,Override!$D$11:$D$40,8)-SUMIFS(Override!$E$11:$E$40,Override!$B$11:$B$40,$B196,Override!$D$11:$D$40,8,Override!$C$11:$C$40,"MXAU"),Override!$J$231)/'AS51'!$B$3,"")))</f>
        <v/>
      </c>
      <c r="N196" s="77">
        <f>IF(N$13="","",IF($B196="","",IFERROR($C196*$D196*IF((Override!$C$4="ON")*(COUNTIFS(Override!$B$11:$B$40,$B196,Override!$D$11:$D$40,9,Override!$E$11:$E$40,"&gt;=0")-COUNTIFS(Override!$B$11:$B$40,$B196,Override!$D$11:$D$40,9,Override!$E$11:$E$40,"&gt;=0",Override!$C$11:$C$40,"MXAU"))&gt;0,SUMIFS(Override!$E$11:$E$40,Override!$B$11:$B$40,$B196,Override!$D$11:$D$40,9)-SUMIFS(Override!$E$11:$E$40,Override!$B$11:$B$40,$B196,Override!$D$11:$D$40,9,Override!$C$11:$C$40,"MXAU"),Override!$K$231)/'AS51'!$B$3,"")))</f>
        <v/>
      </c>
      <c r="O196" s="77">
        <f>IF(O$13="","",IF($B196="","",IFERROR($C196*$D196*IF((Override!$C$4="ON")*(COUNTIFS(Override!$B$11:$B$40,$B196,Override!$D$11:$D$40,10,Override!$E$11:$E$40,"&gt;=0")-COUNTIFS(Override!$B$11:$B$40,$B196,Override!$D$11:$D$40,10,Override!$E$11:$E$40,"&gt;=0",Override!$C$11:$C$40,"MXAU"))&gt;0,SUMIFS(Override!$E$11:$E$40,Override!$B$11:$B$40,$B196,Override!$D$11:$D$40,10)-SUMIFS(Override!$E$11:$E$40,Override!$B$11:$B$40,$B196,Override!$D$11:$D$40,10,Override!$C$11:$C$40,"MXAU"),Override!$L$231)/'AS51'!$B$3,"")))</f>
        <v/>
      </c>
      <c r="P196" s="77">
        <f>IF(P$13="","",IF($B196="","",IFERROR($C196*$D196*IF((Override!$C$4="ON")*(COUNTIFS(Override!$B$11:$B$40,$B196,Override!$D$11:$D$40,11,Override!$E$11:$E$40,"&gt;=0")-COUNTIFS(Override!$B$11:$B$40,$B196,Override!$D$11:$D$40,11,Override!$E$11:$E$40,"&gt;=0",Override!$C$11:$C$40,"MXAU"))&gt;0,SUMIFS(Override!$E$11:$E$40,Override!$B$11:$B$40,$B196,Override!$D$11:$D$40,11)-SUMIFS(Override!$E$11:$E$40,Override!$B$11:$B$40,$B196,Override!$D$11:$D$40,11,Override!$C$11:$C$40,"MXAU"),Override!$M$231)/'AS51'!$B$3,"")))</f>
        <v/>
      </c>
      <c r="Q196" s="77">
        <f>IF(Q$13="","",IF($B196="","",IFERROR($C196*$D196*IF((Override!$C$4="ON")*(COUNTIFS(Override!$B$11:$B$40,$B196,Override!$D$11:$D$40,12,Override!$E$11:$E$40,"&gt;=0")-COUNTIFS(Override!$B$11:$B$40,$B196,Override!$D$11:$D$40,12,Override!$E$11:$E$40,"&gt;=0",Override!$C$11:$C$40,"MXAU"))&gt;0,SUMIFS(Override!$E$11:$E$40,Override!$B$11:$B$40,$B196,Override!$D$11:$D$40,12)-SUMIFS(Override!$E$11:$E$40,Override!$B$11:$B$40,$B196,Override!$D$11:$D$40,12,Override!$C$11:$C$40,"MXAU"),Override!$N$231)/'AS51'!$B$3,"")))</f>
        <v/>
      </c>
      <c r="R196" s="77">
        <f>IF(R$13="","",IF($B196="","",IFERROR($C196*$D196*IF((Override!$C$4="ON")*(COUNTIFS(Override!$B$11:$B$40,$B196,Override!$D$11:$D$40,13,Override!$E$11:$E$40,"&gt;=0")-COUNTIFS(Override!$B$11:$B$40,$B196,Override!$D$11:$D$40,13,Override!$E$11:$E$40,"&gt;=0",Override!$C$11:$C$40,"MXAU"))&gt;0,SUMIFS(Override!$E$11:$E$40,Override!$B$11:$B$40,$B196,Override!$D$11:$D$40,13)-SUMIFS(Override!$E$11:$E$40,Override!$B$11:$B$40,$B196,Override!$D$11:$D$40,13,Override!$C$11:$C$40,"MXAU"),Override!$O$231)/'AS51'!$B$3,"")))</f>
        <v/>
      </c>
      <c r="S196" s="77">
        <f>IF(S$13="","",IF($B196="","",IFERROR($C196*$D196*IF((Override!$C$4="ON")*(COUNTIFS(Override!$B$11:$B$40,$B196,Override!$D$11:$D$40,14,Override!$E$11:$E$40,"&gt;=0")-COUNTIFS(Override!$B$11:$B$40,$B196,Override!$D$11:$D$40,14,Override!$E$11:$E$40,"&gt;=0",Override!$C$11:$C$40,"MXAU"))&gt;0,SUMIFS(Override!$E$11:$E$40,Override!$B$11:$B$40,$B196,Override!$D$11:$D$40,14)-SUMIFS(Override!$E$11:$E$40,Override!$B$11:$B$40,$B196,Override!$D$11:$D$40,14,Override!$C$11:$C$40,"MXAU"),Override!$P$231)/'AS51'!$B$3,"")))</f>
        <v/>
      </c>
      <c r="T196" s="77">
        <f>IF(T$13="","",IF($B196="","",IFERROR($C196*$D196*IF((Override!$C$4="ON")*(COUNTIFS(Override!$B$11:$B$40,$B196,Override!$D$11:$D$40,15,Override!$E$11:$E$40,"&gt;=0")-COUNTIFS(Override!$B$11:$B$40,$B196,Override!$D$11:$D$40,15,Override!$E$11:$E$40,"&gt;=0",Override!$C$11:$C$40,"MXAU"))&gt;0,SUMIFS(Override!$E$11:$E$40,Override!$B$11:$B$40,$B196,Override!$D$11:$D$40,15)-SUMIFS(Override!$E$11:$E$40,Override!$B$11:$B$40,$B196,Override!$D$11:$D$40,15,Override!$C$11:$C$40,"MXAU"),Override!$Q$231)/'AS51'!$B$3,"")))</f>
        <v/>
      </c>
      <c r="U196" s="77">
        <f>IF(U$13="","",IF($B196="","",IFERROR($C196*$D196*IF((Override!$C$4="ON")*(COUNTIFS(Override!$B$11:$B$40,$B196,Override!$D$11:$D$40,16,Override!$E$11:$E$40,"&gt;=0")-COUNTIFS(Override!$B$11:$B$40,$B196,Override!$D$11:$D$40,16,Override!$E$11:$E$40,"&gt;=0",Override!$C$11:$C$40,"MXAU"))&gt;0,SUMIFS(Override!$E$11:$E$40,Override!$B$11:$B$40,$B196,Override!$D$11:$D$40,16)-SUMIFS(Override!$E$11:$E$40,Override!$B$11:$B$40,$B196,Override!$D$11:$D$40,16,Override!$C$11:$C$40,"MXAU"),Override!$R$231)/'AS51'!$B$3,"")))</f>
        <v/>
      </c>
      <c r="W196" s="77">
        <f>IF(W$13="","",IF($B196="","",IFERROR(F196*$E196/100,"")))</f>
        <v/>
      </c>
      <c r="X196" s="77">
        <f>IF(X$13="","",IF($B196="","",IFERROR(G196*$E196/100,"")))</f>
        <v/>
      </c>
      <c r="Y196" s="77">
        <f>IF(Y$13="","",IF($B196="","",IFERROR(H196*$E196/100,"")))</f>
        <v/>
      </c>
      <c r="Z196" s="77">
        <f>IF(Z$13="","",IF($B196="","",IFERROR(I196*$E196/100,"")))</f>
        <v/>
      </c>
      <c r="AA196" s="77">
        <f>IF(AA$13="","",IF($B196="","",IFERROR(J196*$E196/100,"")))</f>
        <v/>
      </c>
      <c r="AB196" s="77">
        <f>IF(AB$13="","",IF($B196="","",IFERROR(K196*$E196/100,"")))</f>
        <v/>
      </c>
      <c r="AC196" s="77">
        <f>IF(AC$13="","",IF($B196="","",IFERROR(L196*$E196/100,"")))</f>
        <v/>
      </c>
      <c r="AD196" s="77">
        <f>IF(AD$13="","",IF($B196="","",IFERROR(M196*$E196/100,"")))</f>
        <v/>
      </c>
      <c r="AE196" s="77">
        <f>IF(AE$13="","",IF($B196="","",IFERROR(N196*$E196/100,"")))</f>
        <v/>
      </c>
      <c r="AF196" s="77">
        <f>IF(AF$13="","",IF($B196="","",IFERROR(O196*$E196/100,"")))</f>
        <v/>
      </c>
      <c r="AG196" s="77">
        <f>IF(AG$13="","",IF($B196="","",IFERROR(P196*$E196/100,"")))</f>
        <v/>
      </c>
      <c r="AH196" s="77">
        <f>IF(AH$13="","",IF($B196="","",IFERROR(Q196*$E196/100,"")))</f>
        <v/>
      </c>
      <c r="AI196" s="77">
        <f>IF(AI$13="","",IF($B196="","",IFERROR(R196*$E196/100,"")))</f>
        <v/>
      </c>
      <c r="AJ196" s="77">
        <f>IF(AJ$13="","",IF($B196="","",IFERROR(S196*$E196/100,"")))</f>
        <v/>
      </c>
      <c r="AK196" s="77">
        <f>IF(AK$13="","",IF($B196="","",IFERROR(T196*$E196/100,"")))</f>
        <v/>
      </c>
      <c r="AL196" s="77">
        <f>IF(AL$13="","",IF($B196="","",IFERROR(U196*$E196/100,"")))</f>
        <v/>
      </c>
      <c r="AN196" s="77">
        <f>IF($B196="","",SUMIF($F$13:$U$13,"&lt;="&amp;Sector!$D$51,$F196:$U196))</f>
        <v/>
      </c>
      <c r="AO196" s="77">
        <f>IF($B196="","",SUMIF($W$13:$AL$13,"&lt;="&amp;Sector!$D$51,$W196:$AL196))</f>
        <v/>
      </c>
      <c r="AQ196" s="163">
        <f>IF(AQ$13="","",IF($B196="","",IFERROR($C196*$D196*SUMPRODUCT(('Dvd Calendar'!$E$1988:$CZ$1988&gt;AQ$12)*('Dvd Calendar'!$E$1988:$CZ$1988&lt;=AQ$13)*'Dvd Calendar'!$E$1991:$CZ$1991*(('Dvd Calendar'!$E$1993:$CZ$1993='Field Check'!$C$56)*('Field Check'!$C$56&lt;&gt;"")+('Dvd Calendar'!$E$1993:$CZ$1993='Field Check'!$C$57)*('Field Check'!$C$57&lt;&gt;"")))/'AS51'!$B$3,"")))</f>
        <v/>
      </c>
      <c r="AR196" s="163">
        <f>IF(AR$13="","",IF($B196="","",IFERROR($C196*$D196*SUMPRODUCT(('Dvd Calendar'!$E$1988:$CZ$1988&gt;AR$12)*('Dvd Calendar'!$E$1988:$CZ$1988&lt;=AR$13)*'Dvd Calendar'!$E$1991:$CZ$1991*(('Dvd Calendar'!$E$1993:$CZ$1993='Field Check'!$C$56)*('Field Check'!$C$56&lt;&gt;"")+('Dvd Calendar'!$E$1993:$CZ$1993='Field Check'!$C$57)*('Field Check'!$C$57&lt;&gt;"")))/'AS51'!$B$3,"")))</f>
        <v/>
      </c>
      <c r="AS196" s="163">
        <f>IF(AS$13="","",IF($B196="","",IFERROR($C196*$D196*SUMPRODUCT(('Dvd Calendar'!$E$1988:$CZ$1988&gt;AS$12)*('Dvd Calendar'!$E$1988:$CZ$1988&lt;=AS$13)*'Dvd Calendar'!$E$1991:$CZ$1991*(('Dvd Calendar'!$E$1993:$CZ$1993='Field Check'!$C$56)*('Field Check'!$C$56&lt;&gt;"")+('Dvd Calendar'!$E$1993:$CZ$1993='Field Check'!$C$57)*('Field Check'!$C$57&lt;&gt;"")))/'AS51'!$B$3,"")))</f>
        <v/>
      </c>
      <c r="AT196" s="163">
        <f>IF(AT$13="","",IF($B196="","",IFERROR($C196*$D196*SUMPRODUCT(('Dvd Calendar'!$E$1988:$CZ$1988&gt;AT$12)*('Dvd Calendar'!$E$1988:$CZ$1988&lt;=AT$13)*'Dvd Calendar'!$E$1991:$CZ$1991*(('Dvd Calendar'!$E$1993:$CZ$1993='Field Check'!$C$56)*('Field Check'!$C$56&lt;&gt;"")+('Dvd Calendar'!$E$1993:$CZ$1993='Field Check'!$C$57)*('Field Check'!$C$57&lt;&gt;"")))/'AS51'!$B$3,"")))</f>
        <v/>
      </c>
      <c r="AU196" s="163">
        <f>IF(AU$13="","",IF($B196="","",IFERROR($C196*$D196*SUMPRODUCT(('Dvd Calendar'!$E$1988:$CZ$1988&gt;AU$12)*('Dvd Calendar'!$E$1988:$CZ$1988&lt;=AU$13)*'Dvd Calendar'!$E$1991:$CZ$1991*(('Dvd Calendar'!$E$1993:$CZ$1993='Field Check'!$C$56)*('Field Check'!$C$56&lt;&gt;"")+('Dvd Calendar'!$E$1993:$CZ$1993='Field Check'!$C$57)*('Field Check'!$C$57&lt;&gt;"")))/'AS51'!$B$3,"")))</f>
        <v/>
      </c>
      <c r="AV196" s="163">
        <f>IF(AV$13="","",IF($B196="","",IFERROR($C196*$D196*SUMPRODUCT(('Dvd Calendar'!$E$1988:$CZ$1988&gt;AV$12)*('Dvd Calendar'!$E$1988:$CZ$1988&lt;=AV$13)*'Dvd Calendar'!$E$1991:$CZ$1991*(('Dvd Calendar'!$E$1993:$CZ$1993='Field Check'!$C$56)*('Field Check'!$C$56&lt;&gt;"")+('Dvd Calendar'!$E$1993:$CZ$1993='Field Check'!$C$57)*('Field Check'!$C$57&lt;&gt;"")))/'AS51'!$B$3,"")))</f>
        <v/>
      </c>
      <c r="AW196" s="163">
        <f>IF(AW$13="","",IF($B196="","",IFERROR($C196*$D196*SUMPRODUCT(('Dvd Calendar'!$E$1988:$CZ$1988&gt;AW$12)*('Dvd Calendar'!$E$1988:$CZ$1988&lt;=AW$13)*'Dvd Calendar'!$E$1991:$CZ$1991*(('Dvd Calendar'!$E$1993:$CZ$1993='Field Check'!$C$56)*('Field Check'!$C$56&lt;&gt;"")+('Dvd Calendar'!$E$1993:$CZ$1993='Field Check'!$C$57)*('Field Check'!$C$57&lt;&gt;"")))/'AS51'!$B$3,"")))</f>
        <v/>
      </c>
      <c r="AX196" s="163">
        <f>IF(AX$13="","",IF($B196="","",IFERROR($C196*$D196*SUMPRODUCT(('Dvd Calendar'!$E$1988:$CZ$1988&gt;AX$12)*('Dvd Calendar'!$E$1988:$CZ$1988&lt;=AX$13)*'Dvd Calendar'!$E$1991:$CZ$1991*(('Dvd Calendar'!$E$1993:$CZ$1993='Field Check'!$C$56)*('Field Check'!$C$56&lt;&gt;"")+('Dvd Calendar'!$E$1993:$CZ$1993='Field Check'!$C$57)*('Field Check'!$C$57&lt;&gt;"")))/'AS51'!$B$3,"")))</f>
        <v/>
      </c>
      <c r="AY196" s="163">
        <f>IF(AY$13="","",IF($B196="","",IFERROR($C196*$D196*SUMPRODUCT(('Dvd Calendar'!$E$1988:$CZ$1988&gt;AY$12)*('Dvd Calendar'!$E$1988:$CZ$1988&lt;=AY$13)*'Dvd Calendar'!$E$1991:$CZ$1991*(('Dvd Calendar'!$E$1993:$CZ$1993='Field Check'!$C$56)*('Field Check'!$C$56&lt;&gt;"")+('Dvd Calendar'!$E$1993:$CZ$1993='Field Check'!$C$57)*('Field Check'!$C$57&lt;&gt;"")))/'AS51'!$B$3,"")))</f>
        <v/>
      </c>
      <c r="AZ196" s="163">
        <f>IF(AZ$13="","",IF($B196="","",IFERROR($C196*$D196*SUMPRODUCT(('Dvd Calendar'!$E$1988:$CZ$1988&gt;AZ$12)*('Dvd Calendar'!$E$1988:$CZ$1988&lt;=AZ$13)*'Dvd Calendar'!$E$1991:$CZ$1991*(('Dvd Calendar'!$E$1993:$CZ$1993='Field Check'!$C$56)*('Field Check'!$C$56&lt;&gt;"")+('Dvd Calendar'!$E$1993:$CZ$1993='Field Check'!$C$57)*('Field Check'!$C$57&lt;&gt;"")))/'AS51'!$B$3,"")))</f>
        <v/>
      </c>
      <c r="BA196" s="163">
        <f>IF(BA$13="","",IF($B196="","",IFERROR($C196*$D196*SUMPRODUCT(('Dvd Calendar'!$E$1988:$CZ$1988&gt;BA$12)*('Dvd Calendar'!$E$1988:$CZ$1988&lt;=BA$13)*'Dvd Calendar'!$E$1991:$CZ$1991*(('Dvd Calendar'!$E$1993:$CZ$1993='Field Check'!$C$56)*('Field Check'!$C$56&lt;&gt;"")+('Dvd Calendar'!$E$1993:$CZ$1993='Field Check'!$C$57)*('Field Check'!$C$57&lt;&gt;"")))/'AS51'!$B$3,"")))</f>
        <v/>
      </c>
      <c r="BB196" s="163">
        <f>IF(BB$13="","",IF($B196="","",IFERROR($C196*$D196*SUMPRODUCT(('Dvd Calendar'!$E$1988:$CZ$1988&gt;BB$12)*('Dvd Calendar'!$E$1988:$CZ$1988&lt;=BB$13)*'Dvd Calendar'!$E$1991:$CZ$1991*(('Dvd Calendar'!$E$1993:$CZ$1993='Field Check'!$C$56)*('Field Check'!$C$56&lt;&gt;"")+('Dvd Calendar'!$E$1993:$CZ$1993='Field Check'!$C$57)*('Field Check'!$C$57&lt;&gt;"")))/'AS51'!$B$3,"")))</f>
        <v/>
      </c>
      <c r="BC196" s="163">
        <f>IF(BC$13="","",IF($B196="","",IFERROR($C196*$D196*SUMPRODUCT(('Dvd Calendar'!$E$1988:$CZ$1988&gt;BC$12)*('Dvd Calendar'!$E$1988:$CZ$1988&lt;=BC$13)*'Dvd Calendar'!$E$1991:$CZ$1991*(('Dvd Calendar'!$E$1993:$CZ$1993='Field Check'!$C$56)*('Field Check'!$C$56&lt;&gt;"")+('Dvd Calendar'!$E$1993:$CZ$1993='Field Check'!$C$57)*('Field Check'!$C$57&lt;&gt;"")))/'AS51'!$B$3,"")))</f>
        <v/>
      </c>
      <c r="BD196" s="163">
        <f>IF(BD$13="","",IF($B196="","",IFERROR($C196*$D196*SUMPRODUCT(('Dvd Calendar'!$E$1988:$CZ$1988&gt;BD$12)*('Dvd Calendar'!$E$1988:$CZ$1988&lt;=BD$13)*'Dvd Calendar'!$E$1991:$CZ$1991*(('Dvd Calendar'!$E$1993:$CZ$1993='Field Check'!$C$56)*('Field Check'!$C$56&lt;&gt;"")+('Dvd Calendar'!$E$1993:$CZ$1993='Field Check'!$C$57)*('Field Check'!$C$57&lt;&gt;"")))/'AS51'!$B$3,"")))</f>
        <v/>
      </c>
      <c r="BE196" s="163">
        <f>IF(BE$13="","",IF($B196="","",IFERROR($C196*$D196*SUMPRODUCT(('Dvd Calendar'!$E$1988:$CZ$1988&gt;BE$12)*('Dvd Calendar'!$E$1988:$CZ$1988&lt;=BE$13)*'Dvd Calendar'!$E$1991:$CZ$1991*(('Dvd Calendar'!$E$1993:$CZ$1993='Field Check'!$C$56)*('Field Check'!$C$56&lt;&gt;"")+('Dvd Calendar'!$E$1993:$CZ$1993='Field Check'!$C$57)*('Field Check'!$C$57&lt;&gt;"")))/'AS51'!$B$3,"")))</f>
        <v/>
      </c>
      <c r="BF196" s="163">
        <f>IF(BF$13="","",IF($B196="","",IFERROR($C196*$D196*SUMPRODUCT(('Dvd Calendar'!$E$1988:$CZ$1988&gt;BF$12)*('Dvd Calendar'!$E$1988:$CZ$1988&lt;=BF$13)*'Dvd Calendar'!$E$1991:$CZ$1991*(('Dvd Calendar'!$E$1993:$CZ$1993='Field Check'!$C$56)*('Field Check'!$C$56&lt;&gt;"")+('Dvd Calendar'!$E$1993:$CZ$1993='Field Check'!$C$57)*('Field Check'!$C$57&lt;&gt;"")))/'AS51'!$B$3,"")))</f>
        <v/>
      </c>
      <c r="BH196" s="163">
        <f>IF(BH$13="","",IF($B196="","",IFERROR(AQ196*$E196/100,"")))</f>
        <v/>
      </c>
      <c r="BI196" s="163">
        <f>IF(BI$13="","",IF($B196="","",IFERROR(AR196*$E196/100,"")))</f>
        <v/>
      </c>
      <c r="BJ196" s="163">
        <f>IF(BJ$13="","",IF($B196="","",IFERROR(AS196*$E196/100,"")))</f>
        <v/>
      </c>
      <c r="BK196" s="163">
        <f>IF(BK$13="","",IF($B196="","",IFERROR(AT196*$E196/100,"")))</f>
        <v/>
      </c>
      <c r="BL196" s="163">
        <f>IF(BL$13="","",IF($B196="","",IFERROR(AU196*$E196/100,"")))</f>
        <v/>
      </c>
      <c r="BM196" s="163">
        <f>IF(BM$13="","",IF($B196="","",IFERROR(AV196*$E196/100,"")))</f>
        <v/>
      </c>
      <c r="BN196" s="163">
        <f>IF(BN$13="","",IF($B196="","",IFERROR(AW196*$E196/100,"")))</f>
        <v/>
      </c>
      <c r="BO196" s="163">
        <f>IF(BO$13="","",IF($B196="","",IFERROR(AX196*$E196/100,"")))</f>
        <v/>
      </c>
      <c r="BP196" s="163">
        <f>IF(BP$13="","",IF($B196="","",IFERROR(AY196*$E196/100,"")))</f>
        <v/>
      </c>
      <c r="BQ196" s="163">
        <f>IF(BQ$13="","",IF($B196="","",IFERROR(AZ196*$E196/100,"")))</f>
        <v/>
      </c>
      <c r="BR196" s="163">
        <f>IF(BR$13="","",IF($B196="","",IFERROR(BA196*$E196/100,"")))</f>
        <v/>
      </c>
      <c r="BS196" s="163">
        <f>IF(BS$13="","",IF($B196="","",IFERROR(BB196*$E196/100,"")))</f>
        <v/>
      </c>
      <c r="BT196" s="163">
        <f>IF(BT$13="","",IF($B196="","",IFERROR(BC196*$E196/100,"")))</f>
        <v/>
      </c>
      <c r="BU196" s="163">
        <f>IF(BU$13="","",IF($B196="","",IFERROR(BD196*$E196/100,"")))</f>
        <v/>
      </c>
      <c r="BV196" s="163">
        <f>IF(BV$13="","",IF($B196="","",IFERROR(BE196*$E196/100,"")))</f>
        <v/>
      </c>
      <c r="BW196" s="163">
        <f>IF(BW$13="","",IF($B196="","",IFERROR(BF196*$E196/100,"")))</f>
        <v/>
      </c>
    </row>
    <row r="197">
      <c r="B197" s="126">
        <f>IF('AS51'!$C$187="","",'AS51'!$C$187)</f>
        <v/>
      </c>
      <c r="C197" s="74">
        <f>IF('AS51'!$B$187="","",'AS51'!$B$187)</f>
        <v/>
      </c>
      <c r="D197" s="75">
        <f>IFERROR('AS51'!$Q$187,1)</f>
        <v/>
      </c>
      <c r="E197" s="76">
        <f>IF($B197="","",IF(ISNUMBER('AS51'!$I$187),'AS51'!$I$187,'Index Summary'!$C$7))</f>
        <v/>
      </c>
      <c r="F197" s="77">
        <f>IF(F$13="","",IF($B197="","",IFERROR($C197*$D197*IF((Override!$C$4="ON")*(COUNTIFS(Override!$B$11:$B$40,$B197,Override!$D$11:$D$40,1,Override!$E$11:$E$40,"&gt;=0")-COUNTIFS(Override!$B$11:$B$40,$B197,Override!$D$11:$D$40,1,Override!$E$11:$E$40,"&gt;=0",Override!$C$11:$C$40,"MXAU"))&gt;0,SUMIFS(Override!$E$11:$E$40,Override!$B$11:$B$40,$B197,Override!$D$11:$D$40,1)-SUMIFS(Override!$E$11:$E$40,Override!$B$11:$B$40,$B197,Override!$D$11:$D$40,1,Override!$C$11:$C$40,"MXAU"),Override!$C$232)/'AS51'!$B$3,"")))</f>
        <v/>
      </c>
      <c r="G197" s="77">
        <f>IF(G$13="","",IF($B197="","",IFERROR($C197*$D197*IF((Override!$C$4="ON")*(COUNTIFS(Override!$B$11:$B$40,$B197,Override!$D$11:$D$40,2,Override!$E$11:$E$40,"&gt;=0")-COUNTIFS(Override!$B$11:$B$40,$B197,Override!$D$11:$D$40,2,Override!$E$11:$E$40,"&gt;=0",Override!$C$11:$C$40,"MXAU"))&gt;0,SUMIFS(Override!$E$11:$E$40,Override!$B$11:$B$40,$B197,Override!$D$11:$D$40,2)-SUMIFS(Override!$E$11:$E$40,Override!$B$11:$B$40,$B197,Override!$D$11:$D$40,2,Override!$C$11:$C$40,"MXAU"),Override!$D$232)/'AS51'!$B$3,"")))</f>
        <v/>
      </c>
      <c r="H197" s="77">
        <f>IF(H$13="","",IF($B197="","",IFERROR($C197*$D197*IF((Override!$C$4="ON")*(COUNTIFS(Override!$B$11:$B$40,$B197,Override!$D$11:$D$40,3,Override!$E$11:$E$40,"&gt;=0")-COUNTIFS(Override!$B$11:$B$40,$B197,Override!$D$11:$D$40,3,Override!$E$11:$E$40,"&gt;=0",Override!$C$11:$C$40,"MXAU"))&gt;0,SUMIFS(Override!$E$11:$E$40,Override!$B$11:$B$40,$B197,Override!$D$11:$D$40,3)-SUMIFS(Override!$E$11:$E$40,Override!$B$11:$B$40,$B197,Override!$D$11:$D$40,3,Override!$C$11:$C$40,"MXAU"),Override!$E$232)/'AS51'!$B$3,"")))</f>
        <v/>
      </c>
      <c r="I197" s="77">
        <f>IF(I$13="","",IF($B197="","",IFERROR($C197*$D197*IF((Override!$C$4="ON")*(COUNTIFS(Override!$B$11:$B$40,$B197,Override!$D$11:$D$40,4,Override!$E$11:$E$40,"&gt;=0")-COUNTIFS(Override!$B$11:$B$40,$B197,Override!$D$11:$D$40,4,Override!$E$11:$E$40,"&gt;=0",Override!$C$11:$C$40,"MXAU"))&gt;0,SUMIFS(Override!$E$11:$E$40,Override!$B$11:$B$40,$B197,Override!$D$11:$D$40,4)-SUMIFS(Override!$E$11:$E$40,Override!$B$11:$B$40,$B197,Override!$D$11:$D$40,4,Override!$C$11:$C$40,"MXAU"),Override!$F$232)/'AS51'!$B$3,"")))</f>
        <v/>
      </c>
      <c r="J197" s="77">
        <f>IF(J$13="","",IF($B197="","",IFERROR($C197*$D197*IF((Override!$C$4="ON")*(COUNTIFS(Override!$B$11:$B$40,$B197,Override!$D$11:$D$40,5,Override!$E$11:$E$40,"&gt;=0")-COUNTIFS(Override!$B$11:$B$40,$B197,Override!$D$11:$D$40,5,Override!$E$11:$E$40,"&gt;=0",Override!$C$11:$C$40,"MXAU"))&gt;0,SUMIFS(Override!$E$11:$E$40,Override!$B$11:$B$40,$B197,Override!$D$11:$D$40,5)-SUMIFS(Override!$E$11:$E$40,Override!$B$11:$B$40,$B197,Override!$D$11:$D$40,5,Override!$C$11:$C$40,"MXAU"),Override!$G$232)/'AS51'!$B$3,"")))</f>
        <v/>
      </c>
      <c r="K197" s="77">
        <f>IF(K$13="","",IF($B197="","",IFERROR($C197*$D197*IF((Override!$C$4="ON")*(COUNTIFS(Override!$B$11:$B$40,$B197,Override!$D$11:$D$40,6,Override!$E$11:$E$40,"&gt;=0")-COUNTIFS(Override!$B$11:$B$40,$B197,Override!$D$11:$D$40,6,Override!$E$11:$E$40,"&gt;=0",Override!$C$11:$C$40,"MXAU"))&gt;0,SUMIFS(Override!$E$11:$E$40,Override!$B$11:$B$40,$B197,Override!$D$11:$D$40,6)-SUMIFS(Override!$E$11:$E$40,Override!$B$11:$B$40,$B197,Override!$D$11:$D$40,6,Override!$C$11:$C$40,"MXAU"),Override!$H$232)/'AS51'!$B$3,"")))</f>
        <v/>
      </c>
      <c r="L197" s="77">
        <f>IF(L$13="","",IF($B197="","",IFERROR($C197*$D197*IF((Override!$C$4="ON")*(COUNTIFS(Override!$B$11:$B$40,$B197,Override!$D$11:$D$40,7,Override!$E$11:$E$40,"&gt;=0")-COUNTIFS(Override!$B$11:$B$40,$B197,Override!$D$11:$D$40,7,Override!$E$11:$E$40,"&gt;=0",Override!$C$11:$C$40,"MXAU"))&gt;0,SUMIFS(Override!$E$11:$E$40,Override!$B$11:$B$40,$B197,Override!$D$11:$D$40,7)-SUMIFS(Override!$E$11:$E$40,Override!$B$11:$B$40,$B197,Override!$D$11:$D$40,7,Override!$C$11:$C$40,"MXAU"),Override!$I$232)/'AS51'!$B$3,"")))</f>
        <v/>
      </c>
      <c r="M197" s="77">
        <f>IF(M$13="","",IF($B197="","",IFERROR($C197*$D197*IF((Override!$C$4="ON")*(COUNTIFS(Override!$B$11:$B$40,$B197,Override!$D$11:$D$40,8,Override!$E$11:$E$40,"&gt;=0")-COUNTIFS(Override!$B$11:$B$40,$B197,Override!$D$11:$D$40,8,Override!$E$11:$E$40,"&gt;=0",Override!$C$11:$C$40,"MXAU"))&gt;0,SUMIFS(Override!$E$11:$E$40,Override!$B$11:$B$40,$B197,Override!$D$11:$D$40,8)-SUMIFS(Override!$E$11:$E$40,Override!$B$11:$B$40,$B197,Override!$D$11:$D$40,8,Override!$C$11:$C$40,"MXAU"),Override!$J$232)/'AS51'!$B$3,"")))</f>
        <v/>
      </c>
      <c r="N197" s="77">
        <f>IF(N$13="","",IF($B197="","",IFERROR($C197*$D197*IF((Override!$C$4="ON")*(COUNTIFS(Override!$B$11:$B$40,$B197,Override!$D$11:$D$40,9,Override!$E$11:$E$40,"&gt;=0")-COUNTIFS(Override!$B$11:$B$40,$B197,Override!$D$11:$D$40,9,Override!$E$11:$E$40,"&gt;=0",Override!$C$11:$C$40,"MXAU"))&gt;0,SUMIFS(Override!$E$11:$E$40,Override!$B$11:$B$40,$B197,Override!$D$11:$D$40,9)-SUMIFS(Override!$E$11:$E$40,Override!$B$11:$B$40,$B197,Override!$D$11:$D$40,9,Override!$C$11:$C$40,"MXAU"),Override!$K$232)/'AS51'!$B$3,"")))</f>
        <v/>
      </c>
      <c r="O197" s="77">
        <f>IF(O$13="","",IF($B197="","",IFERROR($C197*$D197*IF((Override!$C$4="ON")*(COUNTIFS(Override!$B$11:$B$40,$B197,Override!$D$11:$D$40,10,Override!$E$11:$E$40,"&gt;=0")-COUNTIFS(Override!$B$11:$B$40,$B197,Override!$D$11:$D$40,10,Override!$E$11:$E$40,"&gt;=0",Override!$C$11:$C$40,"MXAU"))&gt;0,SUMIFS(Override!$E$11:$E$40,Override!$B$11:$B$40,$B197,Override!$D$11:$D$40,10)-SUMIFS(Override!$E$11:$E$40,Override!$B$11:$B$40,$B197,Override!$D$11:$D$40,10,Override!$C$11:$C$40,"MXAU"),Override!$L$232)/'AS51'!$B$3,"")))</f>
        <v/>
      </c>
      <c r="P197" s="77">
        <f>IF(P$13="","",IF($B197="","",IFERROR($C197*$D197*IF((Override!$C$4="ON")*(COUNTIFS(Override!$B$11:$B$40,$B197,Override!$D$11:$D$40,11,Override!$E$11:$E$40,"&gt;=0")-COUNTIFS(Override!$B$11:$B$40,$B197,Override!$D$11:$D$40,11,Override!$E$11:$E$40,"&gt;=0",Override!$C$11:$C$40,"MXAU"))&gt;0,SUMIFS(Override!$E$11:$E$40,Override!$B$11:$B$40,$B197,Override!$D$11:$D$40,11)-SUMIFS(Override!$E$11:$E$40,Override!$B$11:$B$40,$B197,Override!$D$11:$D$40,11,Override!$C$11:$C$40,"MXAU"),Override!$M$232)/'AS51'!$B$3,"")))</f>
        <v/>
      </c>
      <c r="Q197" s="77">
        <f>IF(Q$13="","",IF($B197="","",IFERROR($C197*$D197*IF((Override!$C$4="ON")*(COUNTIFS(Override!$B$11:$B$40,$B197,Override!$D$11:$D$40,12,Override!$E$11:$E$40,"&gt;=0")-COUNTIFS(Override!$B$11:$B$40,$B197,Override!$D$11:$D$40,12,Override!$E$11:$E$40,"&gt;=0",Override!$C$11:$C$40,"MXAU"))&gt;0,SUMIFS(Override!$E$11:$E$40,Override!$B$11:$B$40,$B197,Override!$D$11:$D$40,12)-SUMIFS(Override!$E$11:$E$40,Override!$B$11:$B$40,$B197,Override!$D$11:$D$40,12,Override!$C$11:$C$40,"MXAU"),Override!$N$232)/'AS51'!$B$3,"")))</f>
        <v/>
      </c>
      <c r="R197" s="77">
        <f>IF(R$13="","",IF($B197="","",IFERROR($C197*$D197*IF((Override!$C$4="ON")*(COUNTIFS(Override!$B$11:$B$40,$B197,Override!$D$11:$D$40,13,Override!$E$11:$E$40,"&gt;=0")-COUNTIFS(Override!$B$11:$B$40,$B197,Override!$D$11:$D$40,13,Override!$E$11:$E$40,"&gt;=0",Override!$C$11:$C$40,"MXAU"))&gt;0,SUMIFS(Override!$E$11:$E$40,Override!$B$11:$B$40,$B197,Override!$D$11:$D$40,13)-SUMIFS(Override!$E$11:$E$40,Override!$B$11:$B$40,$B197,Override!$D$11:$D$40,13,Override!$C$11:$C$40,"MXAU"),Override!$O$232)/'AS51'!$B$3,"")))</f>
        <v/>
      </c>
      <c r="S197" s="77">
        <f>IF(S$13="","",IF($B197="","",IFERROR($C197*$D197*IF((Override!$C$4="ON")*(COUNTIFS(Override!$B$11:$B$40,$B197,Override!$D$11:$D$40,14,Override!$E$11:$E$40,"&gt;=0")-COUNTIFS(Override!$B$11:$B$40,$B197,Override!$D$11:$D$40,14,Override!$E$11:$E$40,"&gt;=0",Override!$C$11:$C$40,"MXAU"))&gt;0,SUMIFS(Override!$E$11:$E$40,Override!$B$11:$B$40,$B197,Override!$D$11:$D$40,14)-SUMIFS(Override!$E$11:$E$40,Override!$B$11:$B$40,$B197,Override!$D$11:$D$40,14,Override!$C$11:$C$40,"MXAU"),Override!$P$232)/'AS51'!$B$3,"")))</f>
        <v/>
      </c>
      <c r="T197" s="77">
        <f>IF(T$13="","",IF($B197="","",IFERROR($C197*$D197*IF((Override!$C$4="ON")*(COUNTIFS(Override!$B$11:$B$40,$B197,Override!$D$11:$D$40,15,Override!$E$11:$E$40,"&gt;=0")-COUNTIFS(Override!$B$11:$B$40,$B197,Override!$D$11:$D$40,15,Override!$E$11:$E$40,"&gt;=0",Override!$C$11:$C$40,"MXAU"))&gt;0,SUMIFS(Override!$E$11:$E$40,Override!$B$11:$B$40,$B197,Override!$D$11:$D$40,15)-SUMIFS(Override!$E$11:$E$40,Override!$B$11:$B$40,$B197,Override!$D$11:$D$40,15,Override!$C$11:$C$40,"MXAU"),Override!$Q$232)/'AS51'!$B$3,"")))</f>
        <v/>
      </c>
      <c r="U197" s="77">
        <f>IF(U$13="","",IF($B197="","",IFERROR($C197*$D197*IF((Override!$C$4="ON")*(COUNTIFS(Override!$B$11:$B$40,$B197,Override!$D$11:$D$40,16,Override!$E$11:$E$40,"&gt;=0")-COUNTIFS(Override!$B$11:$B$40,$B197,Override!$D$11:$D$40,16,Override!$E$11:$E$40,"&gt;=0",Override!$C$11:$C$40,"MXAU"))&gt;0,SUMIFS(Override!$E$11:$E$40,Override!$B$11:$B$40,$B197,Override!$D$11:$D$40,16)-SUMIFS(Override!$E$11:$E$40,Override!$B$11:$B$40,$B197,Override!$D$11:$D$40,16,Override!$C$11:$C$40,"MXAU"),Override!$R$232)/'AS51'!$B$3,"")))</f>
        <v/>
      </c>
      <c r="W197" s="77">
        <f>IF(W$13="","",IF($B197="","",IFERROR(F197*$E197/100,"")))</f>
        <v/>
      </c>
      <c r="X197" s="77">
        <f>IF(X$13="","",IF($B197="","",IFERROR(G197*$E197/100,"")))</f>
        <v/>
      </c>
      <c r="Y197" s="77">
        <f>IF(Y$13="","",IF($B197="","",IFERROR(H197*$E197/100,"")))</f>
        <v/>
      </c>
      <c r="Z197" s="77">
        <f>IF(Z$13="","",IF($B197="","",IFERROR(I197*$E197/100,"")))</f>
        <v/>
      </c>
      <c r="AA197" s="77">
        <f>IF(AA$13="","",IF($B197="","",IFERROR(J197*$E197/100,"")))</f>
        <v/>
      </c>
      <c r="AB197" s="77">
        <f>IF(AB$13="","",IF($B197="","",IFERROR(K197*$E197/100,"")))</f>
        <v/>
      </c>
      <c r="AC197" s="77">
        <f>IF(AC$13="","",IF($B197="","",IFERROR(L197*$E197/100,"")))</f>
        <v/>
      </c>
      <c r="AD197" s="77">
        <f>IF(AD$13="","",IF($B197="","",IFERROR(M197*$E197/100,"")))</f>
        <v/>
      </c>
      <c r="AE197" s="77">
        <f>IF(AE$13="","",IF($B197="","",IFERROR(N197*$E197/100,"")))</f>
        <v/>
      </c>
      <c r="AF197" s="77">
        <f>IF(AF$13="","",IF($B197="","",IFERROR(O197*$E197/100,"")))</f>
        <v/>
      </c>
      <c r="AG197" s="77">
        <f>IF(AG$13="","",IF($B197="","",IFERROR(P197*$E197/100,"")))</f>
        <v/>
      </c>
      <c r="AH197" s="77">
        <f>IF(AH$13="","",IF($B197="","",IFERROR(Q197*$E197/100,"")))</f>
        <v/>
      </c>
      <c r="AI197" s="77">
        <f>IF(AI$13="","",IF($B197="","",IFERROR(R197*$E197/100,"")))</f>
        <v/>
      </c>
      <c r="AJ197" s="77">
        <f>IF(AJ$13="","",IF($B197="","",IFERROR(S197*$E197/100,"")))</f>
        <v/>
      </c>
      <c r="AK197" s="77">
        <f>IF(AK$13="","",IF($B197="","",IFERROR(T197*$E197/100,"")))</f>
        <v/>
      </c>
      <c r="AL197" s="77">
        <f>IF(AL$13="","",IF($B197="","",IFERROR(U197*$E197/100,"")))</f>
        <v/>
      </c>
      <c r="AN197" s="77">
        <f>IF($B197="","",SUMIF($F$13:$U$13,"&lt;="&amp;Sector!$D$51,$F197:$U197))</f>
        <v/>
      </c>
      <c r="AO197" s="77">
        <f>IF($B197="","",SUMIF($W$13:$AL$13,"&lt;="&amp;Sector!$D$51,$W197:$AL197))</f>
        <v/>
      </c>
      <c r="AQ197" s="163">
        <f>IF(AQ$13="","",IF($B197="","",IFERROR($C197*$D197*SUMPRODUCT(('Dvd Calendar'!$E$1999:$CZ$1999&gt;AQ$12)*('Dvd Calendar'!$E$1999:$CZ$1999&lt;=AQ$13)*'Dvd Calendar'!$E$2002:$CZ$2002*(('Dvd Calendar'!$E$2004:$CZ$2004='Field Check'!$C$56)*('Field Check'!$C$56&lt;&gt;"")+('Dvd Calendar'!$E$2004:$CZ$2004='Field Check'!$C$57)*('Field Check'!$C$57&lt;&gt;"")))/'AS51'!$B$3,"")))</f>
        <v/>
      </c>
      <c r="AR197" s="163">
        <f>IF(AR$13="","",IF($B197="","",IFERROR($C197*$D197*SUMPRODUCT(('Dvd Calendar'!$E$1999:$CZ$1999&gt;AR$12)*('Dvd Calendar'!$E$1999:$CZ$1999&lt;=AR$13)*'Dvd Calendar'!$E$2002:$CZ$2002*(('Dvd Calendar'!$E$2004:$CZ$2004='Field Check'!$C$56)*('Field Check'!$C$56&lt;&gt;"")+('Dvd Calendar'!$E$2004:$CZ$2004='Field Check'!$C$57)*('Field Check'!$C$57&lt;&gt;"")))/'AS51'!$B$3,"")))</f>
        <v/>
      </c>
      <c r="AS197" s="163">
        <f>IF(AS$13="","",IF($B197="","",IFERROR($C197*$D197*SUMPRODUCT(('Dvd Calendar'!$E$1999:$CZ$1999&gt;AS$12)*('Dvd Calendar'!$E$1999:$CZ$1999&lt;=AS$13)*'Dvd Calendar'!$E$2002:$CZ$2002*(('Dvd Calendar'!$E$2004:$CZ$2004='Field Check'!$C$56)*('Field Check'!$C$56&lt;&gt;"")+('Dvd Calendar'!$E$2004:$CZ$2004='Field Check'!$C$57)*('Field Check'!$C$57&lt;&gt;"")))/'AS51'!$B$3,"")))</f>
        <v/>
      </c>
      <c r="AT197" s="163">
        <f>IF(AT$13="","",IF($B197="","",IFERROR($C197*$D197*SUMPRODUCT(('Dvd Calendar'!$E$1999:$CZ$1999&gt;AT$12)*('Dvd Calendar'!$E$1999:$CZ$1999&lt;=AT$13)*'Dvd Calendar'!$E$2002:$CZ$2002*(('Dvd Calendar'!$E$2004:$CZ$2004='Field Check'!$C$56)*('Field Check'!$C$56&lt;&gt;"")+('Dvd Calendar'!$E$2004:$CZ$2004='Field Check'!$C$57)*('Field Check'!$C$57&lt;&gt;"")))/'AS51'!$B$3,"")))</f>
        <v/>
      </c>
      <c r="AU197" s="163">
        <f>IF(AU$13="","",IF($B197="","",IFERROR($C197*$D197*SUMPRODUCT(('Dvd Calendar'!$E$1999:$CZ$1999&gt;AU$12)*('Dvd Calendar'!$E$1999:$CZ$1999&lt;=AU$13)*'Dvd Calendar'!$E$2002:$CZ$2002*(('Dvd Calendar'!$E$2004:$CZ$2004='Field Check'!$C$56)*('Field Check'!$C$56&lt;&gt;"")+('Dvd Calendar'!$E$2004:$CZ$2004='Field Check'!$C$57)*('Field Check'!$C$57&lt;&gt;"")))/'AS51'!$B$3,"")))</f>
        <v/>
      </c>
      <c r="AV197" s="163">
        <f>IF(AV$13="","",IF($B197="","",IFERROR($C197*$D197*SUMPRODUCT(('Dvd Calendar'!$E$1999:$CZ$1999&gt;AV$12)*('Dvd Calendar'!$E$1999:$CZ$1999&lt;=AV$13)*'Dvd Calendar'!$E$2002:$CZ$2002*(('Dvd Calendar'!$E$2004:$CZ$2004='Field Check'!$C$56)*('Field Check'!$C$56&lt;&gt;"")+('Dvd Calendar'!$E$2004:$CZ$2004='Field Check'!$C$57)*('Field Check'!$C$57&lt;&gt;"")))/'AS51'!$B$3,"")))</f>
        <v/>
      </c>
      <c r="AW197" s="163">
        <f>IF(AW$13="","",IF($B197="","",IFERROR($C197*$D197*SUMPRODUCT(('Dvd Calendar'!$E$1999:$CZ$1999&gt;AW$12)*('Dvd Calendar'!$E$1999:$CZ$1999&lt;=AW$13)*'Dvd Calendar'!$E$2002:$CZ$2002*(('Dvd Calendar'!$E$2004:$CZ$2004='Field Check'!$C$56)*('Field Check'!$C$56&lt;&gt;"")+('Dvd Calendar'!$E$2004:$CZ$2004='Field Check'!$C$57)*('Field Check'!$C$57&lt;&gt;"")))/'AS51'!$B$3,"")))</f>
        <v/>
      </c>
      <c r="AX197" s="163">
        <f>IF(AX$13="","",IF($B197="","",IFERROR($C197*$D197*SUMPRODUCT(('Dvd Calendar'!$E$1999:$CZ$1999&gt;AX$12)*('Dvd Calendar'!$E$1999:$CZ$1999&lt;=AX$13)*'Dvd Calendar'!$E$2002:$CZ$2002*(('Dvd Calendar'!$E$2004:$CZ$2004='Field Check'!$C$56)*('Field Check'!$C$56&lt;&gt;"")+('Dvd Calendar'!$E$2004:$CZ$2004='Field Check'!$C$57)*('Field Check'!$C$57&lt;&gt;"")))/'AS51'!$B$3,"")))</f>
        <v/>
      </c>
      <c r="AY197" s="163">
        <f>IF(AY$13="","",IF($B197="","",IFERROR($C197*$D197*SUMPRODUCT(('Dvd Calendar'!$E$1999:$CZ$1999&gt;AY$12)*('Dvd Calendar'!$E$1999:$CZ$1999&lt;=AY$13)*'Dvd Calendar'!$E$2002:$CZ$2002*(('Dvd Calendar'!$E$2004:$CZ$2004='Field Check'!$C$56)*('Field Check'!$C$56&lt;&gt;"")+('Dvd Calendar'!$E$2004:$CZ$2004='Field Check'!$C$57)*('Field Check'!$C$57&lt;&gt;"")))/'AS51'!$B$3,"")))</f>
        <v/>
      </c>
      <c r="AZ197" s="163">
        <f>IF(AZ$13="","",IF($B197="","",IFERROR($C197*$D197*SUMPRODUCT(('Dvd Calendar'!$E$1999:$CZ$1999&gt;AZ$12)*('Dvd Calendar'!$E$1999:$CZ$1999&lt;=AZ$13)*'Dvd Calendar'!$E$2002:$CZ$2002*(('Dvd Calendar'!$E$2004:$CZ$2004='Field Check'!$C$56)*('Field Check'!$C$56&lt;&gt;"")+('Dvd Calendar'!$E$2004:$CZ$2004='Field Check'!$C$57)*('Field Check'!$C$57&lt;&gt;"")))/'AS51'!$B$3,"")))</f>
        <v/>
      </c>
      <c r="BA197" s="163">
        <f>IF(BA$13="","",IF($B197="","",IFERROR($C197*$D197*SUMPRODUCT(('Dvd Calendar'!$E$1999:$CZ$1999&gt;BA$12)*('Dvd Calendar'!$E$1999:$CZ$1999&lt;=BA$13)*'Dvd Calendar'!$E$2002:$CZ$2002*(('Dvd Calendar'!$E$2004:$CZ$2004='Field Check'!$C$56)*('Field Check'!$C$56&lt;&gt;"")+('Dvd Calendar'!$E$2004:$CZ$2004='Field Check'!$C$57)*('Field Check'!$C$57&lt;&gt;"")))/'AS51'!$B$3,"")))</f>
        <v/>
      </c>
      <c r="BB197" s="163">
        <f>IF(BB$13="","",IF($B197="","",IFERROR($C197*$D197*SUMPRODUCT(('Dvd Calendar'!$E$1999:$CZ$1999&gt;BB$12)*('Dvd Calendar'!$E$1999:$CZ$1999&lt;=BB$13)*'Dvd Calendar'!$E$2002:$CZ$2002*(('Dvd Calendar'!$E$2004:$CZ$2004='Field Check'!$C$56)*('Field Check'!$C$56&lt;&gt;"")+('Dvd Calendar'!$E$2004:$CZ$2004='Field Check'!$C$57)*('Field Check'!$C$57&lt;&gt;"")))/'AS51'!$B$3,"")))</f>
        <v/>
      </c>
      <c r="BC197" s="163">
        <f>IF(BC$13="","",IF($B197="","",IFERROR($C197*$D197*SUMPRODUCT(('Dvd Calendar'!$E$1999:$CZ$1999&gt;BC$12)*('Dvd Calendar'!$E$1999:$CZ$1999&lt;=BC$13)*'Dvd Calendar'!$E$2002:$CZ$2002*(('Dvd Calendar'!$E$2004:$CZ$2004='Field Check'!$C$56)*('Field Check'!$C$56&lt;&gt;"")+('Dvd Calendar'!$E$2004:$CZ$2004='Field Check'!$C$57)*('Field Check'!$C$57&lt;&gt;"")))/'AS51'!$B$3,"")))</f>
        <v/>
      </c>
      <c r="BD197" s="163">
        <f>IF(BD$13="","",IF($B197="","",IFERROR($C197*$D197*SUMPRODUCT(('Dvd Calendar'!$E$1999:$CZ$1999&gt;BD$12)*('Dvd Calendar'!$E$1999:$CZ$1999&lt;=BD$13)*'Dvd Calendar'!$E$2002:$CZ$2002*(('Dvd Calendar'!$E$2004:$CZ$2004='Field Check'!$C$56)*('Field Check'!$C$56&lt;&gt;"")+('Dvd Calendar'!$E$2004:$CZ$2004='Field Check'!$C$57)*('Field Check'!$C$57&lt;&gt;"")))/'AS51'!$B$3,"")))</f>
        <v/>
      </c>
      <c r="BE197" s="163">
        <f>IF(BE$13="","",IF($B197="","",IFERROR($C197*$D197*SUMPRODUCT(('Dvd Calendar'!$E$1999:$CZ$1999&gt;BE$12)*('Dvd Calendar'!$E$1999:$CZ$1999&lt;=BE$13)*'Dvd Calendar'!$E$2002:$CZ$2002*(('Dvd Calendar'!$E$2004:$CZ$2004='Field Check'!$C$56)*('Field Check'!$C$56&lt;&gt;"")+('Dvd Calendar'!$E$2004:$CZ$2004='Field Check'!$C$57)*('Field Check'!$C$57&lt;&gt;"")))/'AS51'!$B$3,"")))</f>
        <v/>
      </c>
      <c r="BF197" s="163">
        <f>IF(BF$13="","",IF($B197="","",IFERROR($C197*$D197*SUMPRODUCT(('Dvd Calendar'!$E$1999:$CZ$1999&gt;BF$12)*('Dvd Calendar'!$E$1999:$CZ$1999&lt;=BF$13)*'Dvd Calendar'!$E$2002:$CZ$2002*(('Dvd Calendar'!$E$2004:$CZ$2004='Field Check'!$C$56)*('Field Check'!$C$56&lt;&gt;"")+('Dvd Calendar'!$E$2004:$CZ$2004='Field Check'!$C$57)*('Field Check'!$C$57&lt;&gt;"")))/'AS51'!$B$3,"")))</f>
        <v/>
      </c>
      <c r="BH197" s="163">
        <f>IF(BH$13="","",IF($B197="","",IFERROR(AQ197*$E197/100,"")))</f>
        <v/>
      </c>
      <c r="BI197" s="163">
        <f>IF(BI$13="","",IF($B197="","",IFERROR(AR197*$E197/100,"")))</f>
        <v/>
      </c>
      <c r="BJ197" s="163">
        <f>IF(BJ$13="","",IF($B197="","",IFERROR(AS197*$E197/100,"")))</f>
        <v/>
      </c>
      <c r="BK197" s="163">
        <f>IF(BK$13="","",IF($B197="","",IFERROR(AT197*$E197/100,"")))</f>
        <v/>
      </c>
      <c r="BL197" s="163">
        <f>IF(BL$13="","",IF($B197="","",IFERROR(AU197*$E197/100,"")))</f>
        <v/>
      </c>
      <c r="BM197" s="163">
        <f>IF(BM$13="","",IF($B197="","",IFERROR(AV197*$E197/100,"")))</f>
        <v/>
      </c>
      <c r="BN197" s="163">
        <f>IF(BN$13="","",IF($B197="","",IFERROR(AW197*$E197/100,"")))</f>
        <v/>
      </c>
      <c r="BO197" s="163">
        <f>IF(BO$13="","",IF($B197="","",IFERROR(AX197*$E197/100,"")))</f>
        <v/>
      </c>
      <c r="BP197" s="163">
        <f>IF(BP$13="","",IF($B197="","",IFERROR(AY197*$E197/100,"")))</f>
        <v/>
      </c>
      <c r="BQ197" s="163">
        <f>IF(BQ$13="","",IF($B197="","",IFERROR(AZ197*$E197/100,"")))</f>
        <v/>
      </c>
      <c r="BR197" s="163">
        <f>IF(BR$13="","",IF($B197="","",IFERROR(BA197*$E197/100,"")))</f>
        <v/>
      </c>
      <c r="BS197" s="163">
        <f>IF(BS$13="","",IF($B197="","",IFERROR(BB197*$E197/100,"")))</f>
        <v/>
      </c>
      <c r="BT197" s="163">
        <f>IF(BT$13="","",IF($B197="","",IFERROR(BC197*$E197/100,"")))</f>
        <v/>
      </c>
      <c r="BU197" s="163">
        <f>IF(BU$13="","",IF($B197="","",IFERROR(BD197*$E197/100,"")))</f>
        <v/>
      </c>
      <c r="BV197" s="163">
        <f>IF(BV$13="","",IF($B197="","",IFERROR(BE197*$E197/100,"")))</f>
        <v/>
      </c>
      <c r="BW197" s="163">
        <f>IF(BW$13="","",IF($B197="","",IFERROR(BF197*$E197/100,"")))</f>
        <v/>
      </c>
    </row>
    <row r="198">
      <c r="B198" s="126">
        <f>IF('AS51'!$C$188="","",'AS51'!$C$188)</f>
        <v/>
      </c>
      <c r="C198" s="74">
        <f>IF('AS51'!$B$188="","",'AS51'!$B$188)</f>
        <v/>
      </c>
      <c r="D198" s="75">
        <f>IFERROR('AS51'!$Q$188,1)</f>
        <v/>
      </c>
      <c r="E198" s="76">
        <f>IF($B198="","",IF(ISNUMBER('AS51'!$I$188),'AS51'!$I$188,'Index Summary'!$C$7))</f>
        <v/>
      </c>
      <c r="F198" s="77">
        <f>IF(F$13="","",IF($B198="","",IFERROR($C198*$D198*IF((Override!$C$4="ON")*(COUNTIFS(Override!$B$11:$B$40,$B198,Override!$D$11:$D$40,1,Override!$E$11:$E$40,"&gt;=0")-COUNTIFS(Override!$B$11:$B$40,$B198,Override!$D$11:$D$40,1,Override!$E$11:$E$40,"&gt;=0",Override!$C$11:$C$40,"MXAU"))&gt;0,SUMIFS(Override!$E$11:$E$40,Override!$B$11:$B$40,$B198,Override!$D$11:$D$40,1)-SUMIFS(Override!$E$11:$E$40,Override!$B$11:$B$40,$B198,Override!$D$11:$D$40,1,Override!$C$11:$C$40,"MXAU"),Override!$C$233)/'AS51'!$B$3,"")))</f>
        <v/>
      </c>
      <c r="G198" s="77">
        <f>IF(G$13="","",IF($B198="","",IFERROR($C198*$D198*IF((Override!$C$4="ON")*(COUNTIFS(Override!$B$11:$B$40,$B198,Override!$D$11:$D$40,2,Override!$E$11:$E$40,"&gt;=0")-COUNTIFS(Override!$B$11:$B$40,$B198,Override!$D$11:$D$40,2,Override!$E$11:$E$40,"&gt;=0",Override!$C$11:$C$40,"MXAU"))&gt;0,SUMIFS(Override!$E$11:$E$40,Override!$B$11:$B$40,$B198,Override!$D$11:$D$40,2)-SUMIFS(Override!$E$11:$E$40,Override!$B$11:$B$40,$B198,Override!$D$11:$D$40,2,Override!$C$11:$C$40,"MXAU"),Override!$D$233)/'AS51'!$B$3,"")))</f>
        <v/>
      </c>
      <c r="H198" s="77">
        <f>IF(H$13="","",IF($B198="","",IFERROR($C198*$D198*IF((Override!$C$4="ON")*(COUNTIFS(Override!$B$11:$B$40,$B198,Override!$D$11:$D$40,3,Override!$E$11:$E$40,"&gt;=0")-COUNTIFS(Override!$B$11:$B$40,$B198,Override!$D$11:$D$40,3,Override!$E$11:$E$40,"&gt;=0",Override!$C$11:$C$40,"MXAU"))&gt;0,SUMIFS(Override!$E$11:$E$40,Override!$B$11:$B$40,$B198,Override!$D$11:$D$40,3)-SUMIFS(Override!$E$11:$E$40,Override!$B$11:$B$40,$B198,Override!$D$11:$D$40,3,Override!$C$11:$C$40,"MXAU"),Override!$E$233)/'AS51'!$B$3,"")))</f>
        <v/>
      </c>
      <c r="I198" s="77">
        <f>IF(I$13="","",IF($B198="","",IFERROR($C198*$D198*IF((Override!$C$4="ON")*(COUNTIFS(Override!$B$11:$B$40,$B198,Override!$D$11:$D$40,4,Override!$E$11:$E$40,"&gt;=0")-COUNTIFS(Override!$B$11:$B$40,$B198,Override!$D$11:$D$40,4,Override!$E$11:$E$40,"&gt;=0",Override!$C$11:$C$40,"MXAU"))&gt;0,SUMIFS(Override!$E$11:$E$40,Override!$B$11:$B$40,$B198,Override!$D$11:$D$40,4)-SUMIFS(Override!$E$11:$E$40,Override!$B$11:$B$40,$B198,Override!$D$11:$D$40,4,Override!$C$11:$C$40,"MXAU"),Override!$F$233)/'AS51'!$B$3,"")))</f>
        <v/>
      </c>
      <c r="J198" s="77">
        <f>IF(J$13="","",IF($B198="","",IFERROR($C198*$D198*IF((Override!$C$4="ON")*(COUNTIFS(Override!$B$11:$B$40,$B198,Override!$D$11:$D$40,5,Override!$E$11:$E$40,"&gt;=0")-COUNTIFS(Override!$B$11:$B$40,$B198,Override!$D$11:$D$40,5,Override!$E$11:$E$40,"&gt;=0",Override!$C$11:$C$40,"MXAU"))&gt;0,SUMIFS(Override!$E$11:$E$40,Override!$B$11:$B$40,$B198,Override!$D$11:$D$40,5)-SUMIFS(Override!$E$11:$E$40,Override!$B$11:$B$40,$B198,Override!$D$11:$D$40,5,Override!$C$11:$C$40,"MXAU"),Override!$G$233)/'AS51'!$B$3,"")))</f>
        <v/>
      </c>
      <c r="K198" s="77">
        <f>IF(K$13="","",IF($B198="","",IFERROR($C198*$D198*IF((Override!$C$4="ON")*(COUNTIFS(Override!$B$11:$B$40,$B198,Override!$D$11:$D$40,6,Override!$E$11:$E$40,"&gt;=0")-COUNTIFS(Override!$B$11:$B$40,$B198,Override!$D$11:$D$40,6,Override!$E$11:$E$40,"&gt;=0",Override!$C$11:$C$40,"MXAU"))&gt;0,SUMIFS(Override!$E$11:$E$40,Override!$B$11:$B$40,$B198,Override!$D$11:$D$40,6)-SUMIFS(Override!$E$11:$E$40,Override!$B$11:$B$40,$B198,Override!$D$11:$D$40,6,Override!$C$11:$C$40,"MXAU"),Override!$H$233)/'AS51'!$B$3,"")))</f>
        <v/>
      </c>
      <c r="L198" s="77">
        <f>IF(L$13="","",IF($B198="","",IFERROR($C198*$D198*IF((Override!$C$4="ON")*(COUNTIFS(Override!$B$11:$B$40,$B198,Override!$D$11:$D$40,7,Override!$E$11:$E$40,"&gt;=0")-COUNTIFS(Override!$B$11:$B$40,$B198,Override!$D$11:$D$40,7,Override!$E$11:$E$40,"&gt;=0",Override!$C$11:$C$40,"MXAU"))&gt;0,SUMIFS(Override!$E$11:$E$40,Override!$B$11:$B$40,$B198,Override!$D$11:$D$40,7)-SUMIFS(Override!$E$11:$E$40,Override!$B$11:$B$40,$B198,Override!$D$11:$D$40,7,Override!$C$11:$C$40,"MXAU"),Override!$I$233)/'AS51'!$B$3,"")))</f>
        <v/>
      </c>
      <c r="M198" s="77">
        <f>IF(M$13="","",IF($B198="","",IFERROR($C198*$D198*IF((Override!$C$4="ON")*(COUNTIFS(Override!$B$11:$B$40,$B198,Override!$D$11:$D$40,8,Override!$E$11:$E$40,"&gt;=0")-COUNTIFS(Override!$B$11:$B$40,$B198,Override!$D$11:$D$40,8,Override!$E$11:$E$40,"&gt;=0",Override!$C$11:$C$40,"MXAU"))&gt;0,SUMIFS(Override!$E$11:$E$40,Override!$B$11:$B$40,$B198,Override!$D$11:$D$40,8)-SUMIFS(Override!$E$11:$E$40,Override!$B$11:$B$40,$B198,Override!$D$11:$D$40,8,Override!$C$11:$C$40,"MXAU"),Override!$J$233)/'AS51'!$B$3,"")))</f>
        <v/>
      </c>
      <c r="N198" s="77">
        <f>IF(N$13="","",IF($B198="","",IFERROR($C198*$D198*IF((Override!$C$4="ON")*(COUNTIFS(Override!$B$11:$B$40,$B198,Override!$D$11:$D$40,9,Override!$E$11:$E$40,"&gt;=0")-COUNTIFS(Override!$B$11:$B$40,$B198,Override!$D$11:$D$40,9,Override!$E$11:$E$40,"&gt;=0",Override!$C$11:$C$40,"MXAU"))&gt;0,SUMIFS(Override!$E$11:$E$40,Override!$B$11:$B$40,$B198,Override!$D$11:$D$40,9)-SUMIFS(Override!$E$11:$E$40,Override!$B$11:$B$40,$B198,Override!$D$11:$D$40,9,Override!$C$11:$C$40,"MXAU"),Override!$K$233)/'AS51'!$B$3,"")))</f>
        <v/>
      </c>
      <c r="O198" s="77">
        <f>IF(O$13="","",IF($B198="","",IFERROR($C198*$D198*IF((Override!$C$4="ON")*(COUNTIFS(Override!$B$11:$B$40,$B198,Override!$D$11:$D$40,10,Override!$E$11:$E$40,"&gt;=0")-COUNTIFS(Override!$B$11:$B$40,$B198,Override!$D$11:$D$40,10,Override!$E$11:$E$40,"&gt;=0",Override!$C$11:$C$40,"MXAU"))&gt;0,SUMIFS(Override!$E$11:$E$40,Override!$B$11:$B$40,$B198,Override!$D$11:$D$40,10)-SUMIFS(Override!$E$11:$E$40,Override!$B$11:$B$40,$B198,Override!$D$11:$D$40,10,Override!$C$11:$C$40,"MXAU"),Override!$L$233)/'AS51'!$B$3,"")))</f>
        <v/>
      </c>
      <c r="P198" s="77">
        <f>IF(P$13="","",IF($B198="","",IFERROR($C198*$D198*IF((Override!$C$4="ON")*(COUNTIFS(Override!$B$11:$B$40,$B198,Override!$D$11:$D$40,11,Override!$E$11:$E$40,"&gt;=0")-COUNTIFS(Override!$B$11:$B$40,$B198,Override!$D$11:$D$40,11,Override!$E$11:$E$40,"&gt;=0",Override!$C$11:$C$40,"MXAU"))&gt;0,SUMIFS(Override!$E$11:$E$40,Override!$B$11:$B$40,$B198,Override!$D$11:$D$40,11)-SUMIFS(Override!$E$11:$E$40,Override!$B$11:$B$40,$B198,Override!$D$11:$D$40,11,Override!$C$11:$C$40,"MXAU"),Override!$M$233)/'AS51'!$B$3,"")))</f>
        <v/>
      </c>
      <c r="Q198" s="77">
        <f>IF(Q$13="","",IF($B198="","",IFERROR($C198*$D198*IF((Override!$C$4="ON")*(COUNTIFS(Override!$B$11:$B$40,$B198,Override!$D$11:$D$40,12,Override!$E$11:$E$40,"&gt;=0")-COUNTIFS(Override!$B$11:$B$40,$B198,Override!$D$11:$D$40,12,Override!$E$11:$E$40,"&gt;=0",Override!$C$11:$C$40,"MXAU"))&gt;0,SUMIFS(Override!$E$11:$E$40,Override!$B$11:$B$40,$B198,Override!$D$11:$D$40,12)-SUMIFS(Override!$E$11:$E$40,Override!$B$11:$B$40,$B198,Override!$D$11:$D$40,12,Override!$C$11:$C$40,"MXAU"),Override!$N$233)/'AS51'!$B$3,"")))</f>
        <v/>
      </c>
      <c r="R198" s="77">
        <f>IF(R$13="","",IF($B198="","",IFERROR($C198*$D198*IF((Override!$C$4="ON")*(COUNTIFS(Override!$B$11:$B$40,$B198,Override!$D$11:$D$40,13,Override!$E$11:$E$40,"&gt;=0")-COUNTIFS(Override!$B$11:$B$40,$B198,Override!$D$11:$D$40,13,Override!$E$11:$E$40,"&gt;=0",Override!$C$11:$C$40,"MXAU"))&gt;0,SUMIFS(Override!$E$11:$E$40,Override!$B$11:$B$40,$B198,Override!$D$11:$D$40,13)-SUMIFS(Override!$E$11:$E$40,Override!$B$11:$B$40,$B198,Override!$D$11:$D$40,13,Override!$C$11:$C$40,"MXAU"),Override!$O$233)/'AS51'!$B$3,"")))</f>
        <v/>
      </c>
      <c r="S198" s="77">
        <f>IF(S$13="","",IF($B198="","",IFERROR($C198*$D198*IF((Override!$C$4="ON")*(COUNTIFS(Override!$B$11:$B$40,$B198,Override!$D$11:$D$40,14,Override!$E$11:$E$40,"&gt;=0")-COUNTIFS(Override!$B$11:$B$40,$B198,Override!$D$11:$D$40,14,Override!$E$11:$E$40,"&gt;=0",Override!$C$11:$C$40,"MXAU"))&gt;0,SUMIFS(Override!$E$11:$E$40,Override!$B$11:$B$40,$B198,Override!$D$11:$D$40,14)-SUMIFS(Override!$E$11:$E$40,Override!$B$11:$B$40,$B198,Override!$D$11:$D$40,14,Override!$C$11:$C$40,"MXAU"),Override!$P$233)/'AS51'!$B$3,"")))</f>
        <v/>
      </c>
      <c r="T198" s="77">
        <f>IF(T$13="","",IF($B198="","",IFERROR($C198*$D198*IF((Override!$C$4="ON")*(COUNTIFS(Override!$B$11:$B$40,$B198,Override!$D$11:$D$40,15,Override!$E$11:$E$40,"&gt;=0")-COUNTIFS(Override!$B$11:$B$40,$B198,Override!$D$11:$D$40,15,Override!$E$11:$E$40,"&gt;=0",Override!$C$11:$C$40,"MXAU"))&gt;0,SUMIFS(Override!$E$11:$E$40,Override!$B$11:$B$40,$B198,Override!$D$11:$D$40,15)-SUMIFS(Override!$E$11:$E$40,Override!$B$11:$B$40,$B198,Override!$D$11:$D$40,15,Override!$C$11:$C$40,"MXAU"),Override!$Q$233)/'AS51'!$B$3,"")))</f>
        <v/>
      </c>
      <c r="U198" s="77">
        <f>IF(U$13="","",IF($B198="","",IFERROR($C198*$D198*IF((Override!$C$4="ON")*(COUNTIFS(Override!$B$11:$B$40,$B198,Override!$D$11:$D$40,16,Override!$E$11:$E$40,"&gt;=0")-COUNTIFS(Override!$B$11:$B$40,$B198,Override!$D$11:$D$40,16,Override!$E$11:$E$40,"&gt;=0",Override!$C$11:$C$40,"MXAU"))&gt;0,SUMIFS(Override!$E$11:$E$40,Override!$B$11:$B$40,$B198,Override!$D$11:$D$40,16)-SUMIFS(Override!$E$11:$E$40,Override!$B$11:$B$40,$B198,Override!$D$11:$D$40,16,Override!$C$11:$C$40,"MXAU"),Override!$R$233)/'AS51'!$B$3,"")))</f>
        <v/>
      </c>
      <c r="W198" s="77">
        <f>IF(W$13="","",IF($B198="","",IFERROR(F198*$E198/100,"")))</f>
        <v/>
      </c>
      <c r="X198" s="77">
        <f>IF(X$13="","",IF($B198="","",IFERROR(G198*$E198/100,"")))</f>
        <v/>
      </c>
      <c r="Y198" s="77">
        <f>IF(Y$13="","",IF($B198="","",IFERROR(H198*$E198/100,"")))</f>
        <v/>
      </c>
      <c r="Z198" s="77">
        <f>IF(Z$13="","",IF($B198="","",IFERROR(I198*$E198/100,"")))</f>
        <v/>
      </c>
      <c r="AA198" s="77">
        <f>IF(AA$13="","",IF($B198="","",IFERROR(J198*$E198/100,"")))</f>
        <v/>
      </c>
      <c r="AB198" s="77">
        <f>IF(AB$13="","",IF($B198="","",IFERROR(K198*$E198/100,"")))</f>
        <v/>
      </c>
      <c r="AC198" s="77">
        <f>IF(AC$13="","",IF($B198="","",IFERROR(L198*$E198/100,"")))</f>
        <v/>
      </c>
      <c r="AD198" s="77">
        <f>IF(AD$13="","",IF($B198="","",IFERROR(M198*$E198/100,"")))</f>
        <v/>
      </c>
      <c r="AE198" s="77">
        <f>IF(AE$13="","",IF($B198="","",IFERROR(N198*$E198/100,"")))</f>
        <v/>
      </c>
      <c r="AF198" s="77">
        <f>IF(AF$13="","",IF($B198="","",IFERROR(O198*$E198/100,"")))</f>
        <v/>
      </c>
      <c r="AG198" s="77">
        <f>IF(AG$13="","",IF($B198="","",IFERROR(P198*$E198/100,"")))</f>
        <v/>
      </c>
      <c r="AH198" s="77">
        <f>IF(AH$13="","",IF($B198="","",IFERROR(Q198*$E198/100,"")))</f>
        <v/>
      </c>
      <c r="AI198" s="77">
        <f>IF(AI$13="","",IF($B198="","",IFERROR(R198*$E198/100,"")))</f>
        <v/>
      </c>
      <c r="AJ198" s="77">
        <f>IF(AJ$13="","",IF($B198="","",IFERROR(S198*$E198/100,"")))</f>
        <v/>
      </c>
      <c r="AK198" s="77">
        <f>IF(AK$13="","",IF($B198="","",IFERROR(T198*$E198/100,"")))</f>
        <v/>
      </c>
      <c r="AL198" s="77">
        <f>IF(AL$13="","",IF($B198="","",IFERROR(U198*$E198/100,"")))</f>
        <v/>
      </c>
      <c r="AN198" s="77">
        <f>IF($B198="","",SUMIF($F$13:$U$13,"&lt;="&amp;Sector!$D$51,$F198:$U198))</f>
        <v/>
      </c>
      <c r="AO198" s="77">
        <f>IF($B198="","",SUMIF($W$13:$AL$13,"&lt;="&amp;Sector!$D$51,$W198:$AL198))</f>
        <v/>
      </c>
      <c r="AQ198" s="163">
        <f>IF(AQ$13="","",IF($B198="","",IFERROR($C198*$D198*SUMPRODUCT(('Dvd Calendar'!$E$2010:$CZ$2010&gt;AQ$12)*('Dvd Calendar'!$E$2010:$CZ$2010&lt;=AQ$13)*'Dvd Calendar'!$E$2013:$CZ$2013*(('Dvd Calendar'!$E$2015:$CZ$2015='Field Check'!$C$56)*('Field Check'!$C$56&lt;&gt;"")+('Dvd Calendar'!$E$2015:$CZ$2015='Field Check'!$C$57)*('Field Check'!$C$57&lt;&gt;"")))/'AS51'!$B$3,"")))</f>
        <v/>
      </c>
      <c r="AR198" s="163">
        <f>IF(AR$13="","",IF($B198="","",IFERROR($C198*$D198*SUMPRODUCT(('Dvd Calendar'!$E$2010:$CZ$2010&gt;AR$12)*('Dvd Calendar'!$E$2010:$CZ$2010&lt;=AR$13)*'Dvd Calendar'!$E$2013:$CZ$2013*(('Dvd Calendar'!$E$2015:$CZ$2015='Field Check'!$C$56)*('Field Check'!$C$56&lt;&gt;"")+('Dvd Calendar'!$E$2015:$CZ$2015='Field Check'!$C$57)*('Field Check'!$C$57&lt;&gt;"")))/'AS51'!$B$3,"")))</f>
        <v/>
      </c>
      <c r="AS198" s="163">
        <f>IF(AS$13="","",IF($B198="","",IFERROR($C198*$D198*SUMPRODUCT(('Dvd Calendar'!$E$2010:$CZ$2010&gt;AS$12)*('Dvd Calendar'!$E$2010:$CZ$2010&lt;=AS$13)*'Dvd Calendar'!$E$2013:$CZ$2013*(('Dvd Calendar'!$E$2015:$CZ$2015='Field Check'!$C$56)*('Field Check'!$C$56&lt;&gt;"")+('Dvd Calendar'!$E$2015:$CZ$2015='Field Check'!$C$57)*('Field Check'!$C$57&lt;&gt;"")))/'AS51'!$B$3,"")))</f>
        <v/>
      </c>
      <c r="AT198" s="163">
        <f>IF(AT$13="","",IF($B198="","",IFERROR($C198*$D198*SUMPRODUCT(('Dvd Calendar'!$E$2010:$CZ$2010&gt;AT$12)*('Dvd Calendar'!$E$2010:$CZ$2010&lt;=AT$13)*'Dvd Calendar'!$E$2013:$CZ$2013*(('Dvd Calendar'!$E$2015:$CZ$2015='Field Check'!$C$56)*('Field Check'!$C$56&lt;&gt;"")+('Dvd Calendar'!$E$2015:$CZ$2015='Field Check'!$C$57)*('Field Check'!$C$57&lt;&gt;"")))/'AS51'!$B$3,"")))</f>
        <v/>
      </c>
      <c r="AU198" s="163">
        <f>IF(AU$13="","",IF($B198="","",IFERROR($C198*$D198*SUMPRODUCT(('Dvd Calendar'!$E$2010:$CZ$2010&gt;AU$12)*('Dvd Calendar'!$E$2010:$CZ$2010&lt;=AU$13)*'Dvd Calendar'!$E$2013:$CZ$2013*(('Dvd Calendar'!$E$2015:$CZ$2015='Field Check'!$C$56)*('Field Check'!$C$56&lt;&gt;"")+('Dvd Calendar'!$E$2015:$CZ$2015='Field Check'!$C$57)*('Field Check'!$C$57&lt;&gt;"")))/'AS51'!$B$3,"")))</f>
        <v/>
      </c>
      <c r="AV198" s="163">
        <f>IF(AV$13="","",IF($B198="","",IFERROR($C198*$D198*SUMPRODUCT(('Dvd Calendar'!$E$2010:$CZ$2010&gt;AV$12)*('Dvd Calendar'!$E$2010:$CZ$2010&lt;=AV$13)*'Dvd Calendar'!$E$2013:$CZ$2013*(('Dvd Calendar'!$E$2015:$CZ$2015='Field Check'!$C$56)*('Field Check'!$C$56&lt;&gt;"")+('Dvd Calendar'!$E$2015:$CZ$2015='Field Check'!$C$57)*('Field Check'!$C$57&lt;&gt;"")))/'AS51'!$B$3,"")))</f>
        <v/>
      </c>
      <c r="AW198" s="163">
        <f>IF(AW$13="","",IF($B198="","",IFERROR($C198*$D198*SUMPRODUCT(('Dvd Calendar'!$E$2010:$CZ$2010&gt;AW$12)*('Dvd Calendar'!$E$2010:$CZ$2010&lt;=AW$13)*'Dvd Calendar'!$E$2013:$CZ$2013*(('Dvd Calendar'!$E$2015:$CZ$2015='Field Check'!$C$56)*('Field Check'!$C$56&lt;&gt;"")+('Dvd Calendar'!$E$2015:$CZ$2015='Field Check'!$C$57)*('Field Check'!$C$57&lt;&gt;"")))/'AS51'!$B$3,"")))</f>
        <v/>
      </c>
      <c r="AX198" s="163">
        <f>IF(AX$13="","",IF($B198="","",IFERROR($C198*$D198*SUMPRODUCT(('Dvd Calendar'!$E$2010:$CZ$2010&gt;AX$12)*('Dvd Calendar'!$E$2010:$CZ$2010&lt;=AX$13)*'Dvd Calendar'!$E$2013:$CZ$2013*(('Dvd Calendar'!$E$2015:$CZ$2015='Field Check'!$C$56)*('Field Check'!$C$56&lt;&gt;"")+('Dvd Calendar'!$E$2015:$CZ$2015='Field Check'!$C$57)*('Field Check'!$C$57&lt;&gt;"")))/'AS51'!$B$3,"")))</f>
        <v/>
      </c>
      <c r="AY198" s="163">
        <f>IF(AY$13="","",IF($B198="","",IFERROR($C198*$D198*SUMPRODUCT(('Dvd Calendar'!$E$2010:$CZ$2010&gt;AY$12)*('Dvd Calendar'!$E$2010:$CZ$2010&lt;=AY$13)*'Dvd Calendar'!$E$2013:$CZ$2013*(('Dvd Calendar'!$E$2015:$CZ$2015='Field Check'!$C$56)*('Field Check'!$C$56&lt;&gt;"")+('Dvd Calendar'!$E$2015:$CZ$2015='Field Check'!$C$57)*('Field Check'!$C$57&lt;&gt;"")))/'AS51'!$B$3,"")))</f>
        <v/>
      </c>
      <c r="AZ198" s="163">
        <f>IF(AZ$13="","",IF($B198="","",IFERROR($C198*$D198*SUMPRODUCT(('Dvd Calendar'!$E$2010:$CZ$2010&gt;AZ$12)*('Dvd Calendar'!$E$2010:$CZ$2010&lt;=AZ$13)*'Dvd Calendar'!$E$2013:$CZ$2013*(('Dvd Calendar'!$E$2015:$CZ$2015='Field Check'!$C$56)*('Field Check'!$C$56&lt;&gt;"")+('Dvd Calendar'!$E$2015:$CZ$2015='Field Check'!$C$57)*('Field Check'!$C$57&lt;&gt;"")))/'AS51'!$B$3,"")))</f>
        <v/>
      </c>
      <c r="BA198" s="163">
        <f>IF(BA$13="","",IF($B198="","",IFERROR($C198*$D198*SUMPRODUCT(('Dvd Calendar'!$E$2010:$CZ$2010&gt;BA$12)*('Dvd Calendar'!$E$2010:$CZ$2010&lt;=BA$13)*'Dvd Calendar'!$E$2013:$CZ$2013*(('Dvd Calendar'!$E$2015:$CZ$2015='Field Check'!$C$56)*('Field Check'!$C$56&lt;&gt;"")+('Dvd Calendar'!$E$2015:$CZ$2015='Field Check'!$C$57)*('Field Check'!$C$57&lt;&gt;"")))/'AS51'!$B$3,"")))</f>
        <v/>
      </c>
      <c r="BB198" s="163">
        <f>IF(BB$13="","",IF($B198="","",IFERROR($C198*$D198*SUMPRODUCT(('Dvd Calendar'!$E$2010:$CZ$2010&gt;BB$12)*('Dvd Calendar'!$E$2010:$CZ$2010&lt;=BB$13)*'Dvd Calendar'!$E$2013:$CZ$2013*(('Dvd Calendar'!$E$2015:$CZ$2015='Field Check'!$C$56)*('Field Check'!$C$56&lt;&gt;"")+('Dvd Calendar'!$E$2015:$CZ$2015='Field Check'!$C$57)*('Field Check'!$C$57&lt;&gt;"")))/'AS51'!$B$3,"")))</f>
        <v/>
      </c>
      <c r="BC198" s="163">
        <f>IF(BC$13="","",IF($B198="","",IFERROR($C198*$D198*SUMPRODUCT(('Dvd Calendar'!$E$2010:$CZ$2010&gt;BC$12)*('Dvd Calendar'!$E$2010:$CZ$2010&lt;=BC$13)*'Dvd Calendar'!$E$2013:$CZ$2013*(('Dvd Calendar'!$E$2015:$CZ$2015='Field Check'!$C$56)*('Field Check'!$C$56&lt;&gt;"")+('Dvd Calendar'!$E$2015:$CZ$2015='Field Check'!$C$57)*('Field Check'!$C$57&lt;&gt;"")))/'AS51'!$B$3,"")))</f>
        <v/>
      </c>
      <c r="BD198" s="163">
        <f>IF(BD$13="","",IF($B198="","",IFERROR($C198*$D198*SUMPRODUCT(('Dvd Calendar'!$E$2010:$CZ$2010&gt;BD$12)*('Dvd Calendar'!$E$2010:$CZ$2010&lt;=BD$13)*'Dvd Calendar'!$E$2013:$CZ$2013*(('Dvd Calendar'!$E$2015:$CZ$2015='Field Check'!$C$56)*('Field Check'!$C$56&lt;&gt;"")+('Dvd Calendar'!$E$2015:$CZ$2015='Field Check'!$C$57)*('Field Check'!$C$57&lt;&gt;"")))/'AS51'!$B$3,"")))</f>
        <v/>
      </c>
      <c r="BE198" s="163">
        <f>IF(BE$13="","",IF($B198="","",IFERROR($C198*$D198*SUMPRODUCT(('Dvd Calendar'!$E$2010:$CZ$2010&gt;BE$12)*('Dvd Calendar'!$E$2010:$CZ$2010&lt;=BE$13)*'Dvd Calendar'!$E$2013:$CZ$2013*(('Dvd Calendar'!$E$2015:$CZ$2015='Field Check'!$C$56)*('Field Check'!$C$56&lt;&gt;"")+('Dvd Calendar'!$E$2015:$CZ$2015='Field Check'!$C$57)*('Field Check'!$C$57&lt;&gt;"")))/'AS51'!$B$3,"")))</f>
        <v/>
      </c>
      <c r="BF198" s="163">
        <f>IF(BF$13="","",IF($B198="","",IFERROR($C198*$D198*SUMPRODUCT(('Dvd Calendar'!$E$2010:$CZ$2010&gt;BF$12)*('Dvd Calendar'!$E$2010:$CZ$2010&lt;=BF$13)*'Dvd Calendar'!$E$2013:$CZ$2013*(('Dvd Calendar'!$E$2015:$CZ$2015='Field Check'!$C$56)*('Field Check'!$C$56&lt;&gt;"")+('Dvd Calendar'!$E$2015:$CZ$2015='Field Check'!$C$57)*('Field Check'!$C$57&lt;&gt;"")))/'AS51'!$B$3,"")))</f>
        <v/>
      </c>
      <c r="BH198" s="163">
        <f>IF(BH$13="","",IF($B198="","",IFERROR(AQ198*$E198/100,"")))</f>
        <v/>
      </c>
      <c r="BI198" s="163">
        <f>IF(BI$13="","",IF($B198="","",IFERROR(AR198*$E198/100,"")))</f>
        <v/>
      </c>
      <c r="BJ198" s="163">
        <f>IF(BJ$13="","",IF($B198="","",IFERROR(AS198*$E198/100,"")))</f>
        <v/>
      </c>
      <c r="BK198" s="163">
        <f>IF(BK$13="","",IF($B198="","",IFERROR(AT198*$E198/100,"")))</f>
        <v/>
      </c>
      <c r="BL198" s="163">
        <f>IF(BL$13="","",IF($B198="","",IFERROR(AU198*$E198/100,"")))</f>
        <v/>
      </c>
      <c r="BM198" s="163">
        <f>IF(BM$13="","",IF($B198="","",IFERROR(AV198*$E198/100,"")))</f>
        <v/>
      </c>
      <c r="BN198" s="163">
        <f>IF(BN$13="","",IF($B198="","",IFERROR(AW198*$E198/100,"")))</f>
        <v/>
      </c>
      <c r="BO198" s="163">
        <f>IF(BO$13="","",IF($B198="","",IFERROR(AX198*$E198/100,"")))</f>
        <v/>
      </c>
      <c r="BP198" s="163">
        <f>IF(BP$13="","",IF($B198="","",IFERROR(AY198*$E198/100,"")))</f>
        <v/>
      </c>
      <c r="BQ198" s="163">
        <f>IF(BQ$13="","",IF($B198="","",IFERROR(AZ198*$E198/100,"")))</f>
        <v/>
      </c>
      <c r="BR198" s="163">
        <f>IF(BR$13="","",IF($B198="","",IFERROR(BA198*$E198/100,"")))</f>
        <v/>
      </c>
      <c r="BS198" s="163">
        <f>IF(BS$13="","",IF($B198="","",IFERROR(BB198*$E198/100,"")))</f>
        <v/>
      </c>
      <c r="BT198" s="163">
        <f>IF(BT$13="","",IF($B198="","",IFERROR(BC198*$E198/100,"")))</f>
        <v/>
      </c>
      <c r="BU198" s="163">
        <f>IF(BU$13="","",IF($B198="","",IFERROR(BD198*$E198/100,"")))</f>
        <v/>
      </c>
      <c r="BV198" s="163">
        <f>IF(BV$13="","",IF($B198="","",IFERROR(BE198*$E198/100,"")))</f>
        <v/>
      </c>
      <c r="BW198" s="163">
        <f>IF(BW$13="","",IF($B198="","",IFERROR(BF198*$E198/100,"")))</f>
        <v/>
      </c>
    </row>
    <row r="199">
      <c r="B199" s="126">
        <f>IF('AS51'!$C$189="","",'AS51'!$C$189)</f>
        <v/>
      </c>
      <c r="C199" s="74">
        <f>IF('AS51'!$B$189="","",'AS51'!$B$189)</f>
        <v/>
      </c>
      <c r="D199" s="75">
        <f>IFERROR('AS51'!$Q$189,1)</f>
        <v/>
      </c>
      <c r="E199" s="76">
        <f>IF($B199="","",IF(ISNUMBER('AS51'!$I$189),'AS51'!$I$189,'Index Summary'!$C$7))</f>
        <v/>
      </c>
      <c r="F199" s="77">
        <f>IF(F$13="","",IF($B199="","",IFERROR($C199*$D199*IF((Override!$C$4="ON")*(COUNTIFS(Override!$B$11:$B$40,$B199,Override!$D$11:$D$40,1,Override!$E$11:$E$40,"&gt;=0")-COUNTIFS(Override!$B$11:$B$40,$B199,Override!$D$11:$D$40,1,Override!$E$11:$E$40,"&gt;=0",Override!$C$11:$C$40,"MXAU"))&gt;0,SUMIFS(Override!$E$11:$E$40,Override!$B$11:$B$40,$B199,Override!$D$11:$D$40,1)-SUMIFS(Override!$E$11:$E$40,Override!$B$11:$B$40,$B199,Override!$D$11:$D$40,1,Override!$C$11:$C$40,"MXAU"),Override!$C$234)/'AS51'!$B$3,"")))</f>
        <v/>
      </c>
      <c r="G199" s="77">
        <f>IF(G$13="","",IF($B199="","",IFERROR($C199*$D199*IF((Override!$C$4="ON")*(COUNTIFS(Override!$B$11:$B$40,$B199,Override!$D$11:$D$40,2,Override!$E$11:$E$40,"&gt;=0")-COUNTIFS(Override!$B$11:$B$40,$B199,Override!$D$11:$D$40,2,Override!$E$11:$E$40,"&gt;=0",Override!$C$11:$C$40,"MXAU"))&gt;0,SUMIFS(Override!$E$11:$E$40,Override!$B$11:$B$40,$B199,Override!$D$11:$D$40,2)-SUMIFS(Override!$E$11:$E$40,Override!$B$11:$B$40,$B199,Override!$D$11:$D$40,2,Override!$C$11:$C$40,"MXAU"),Override!$D$234)/'AS51'!$B$3,"")))</f>
        <v/>
      </c>
      <c r="H199" s="77">
        <f>IF(H$13="","",IF($B199="","",IFERROR($C199*$D199*IF((Override!$C$4="ON")*(COUNTIFS(Override!$B$11:$B$40,$B199,Override!$D$11:$D$40,3,Override!$E$11:$E$40,"&gt;=0")-COUNTIFS(Override!$B$11:$B$40,$B199,Override!$D$11:$D$40,3,Override!$E$11:$E$40,"&gt;=0",Override!$C$11:$C$40,"MXAU"))&gt;0,SUMIFS(Override!$E$11:$E$40,Override!$B$11:$B$40,$B199,Override!$D$11:$D$40,3)-SUMIFS(Override!$E$11:$E$40,Override!$B$11:$B$40,$B199,Override!$D$11:$D$40,3,Override!$C$11:$C$40,"MXAU"),Override!$E$234)/'AS51'!$B$3,"")))</f>
        <v/>
      </c>
      <c r="I199" s="77">
        <f>IF(I$13="","",IF($B199="","",IFERROR($C199*$D199*IF((Override!$C$4="ON")*(COUNTIFS(Override!$B$11:$B$40,$B199,Override!$D$11:$D$40,4,Override!$E$11:$E$40,"&gt;=0")-COUNTIFS(Override!$B$11:$B$40,$B199,Override!$D$11:$D$40,4,Override!$E$11:$E$40,"&gt;=0",Override!$C$11:$C$40,"MXAU"))&gt;0,SUMIFS(Override!$E$11:$E$40,Override!$B$11:$B$40,$B199,Override!$D$11:$D$40,4)-SUMIFS(Override!$E$11:$E$40,Override!$B$11:$B$40,$B199,Override!$D$11:$D$40,4,Override!$C$11:$C$40,"MXAU"),Override!$F$234)/'AS51'!$B$3,"")))</f>
        <v/>
      </c>
      <c r="J199" s="77">
        <f>IF(J$13="","",IF($B199="","",IFERROR($C199*$D199*IF((Override!$C$4="ON")*(COUNTIFS(Override!$B$11:$B$40,$B199,Override!$D$11:$D$40,5,Override!$E$11:$E$40,"&gt;=0")-COUNTIFS(Override!$B$11:$B$40,$B199,Override!$D$11:$D$40,5,Override!$E$11:$E$40,"&gt;=0",Override!$C$11:$C$40,"MXAU"))&gt;0,SUMIFS(Override!$E$11:$E$40,Override!$B$11:$B$40,$B199,Override!$D$11:$D$40,5)-SUMIFS(Override!$E$11:$E$40,Override!$B$11:$B$40,$B199,Override!$D$11:$D$40,5,Override!$C$11:$C$40,"MXAU"),Override!$G$234)/'AS51'!$B$3,"")))</f>
        <v/>
      </c>
      <c r="K199" s="77">
        <f>IF(K$13="","",IF($B199="","",IFERROR($C199*$D199*IF((Override!$C$4="ON")*(COUNTIFS(Override!$B$11:$B$40,$B199,Override!$D$11:$D$40,6,Override!$E$11:$E$40,"&gt;=0")-COUNTIFS(Override!$B$11:$B$40,$B199,Override!$D$11:$D$40,6,Override!$E$11:$E$40,"&gt;=0",Override!$C$11:$C$40,"MXAU"))&gt;0,SUMIFS(Override!$E$11:$E$40,Override!$B$11:$B$40,$B199,Override!$D$11:$D$40,6)-SUMIFS(Override!$E$11:$E$40,Override!$B$11:$B$40,$B199,Override!$D$11:$D$40,6,Override!$C$11:$C$40,"MXAU"),Override!$H$234)/'AS51'!$B$3,"")))</f>
        <v/>
      </c>
      <c r="L199" s="77">
        <f>IF(L$13="","",IF($B199="","",IFERROR($C199*$D199*IF((Override!$C$4="ON")*(COUNTIFS(Override!$B$11:$B$40,$B199,Override!$D$11:$D$40,7,Override!$E$11:$E$40,"&gt;=0")-COUNTIFS(Override!$B$11:$B$40,$B199,Override!$D$11:$D$40,7,Override!$E$11:$E$40,"&gt;=0",Override!$C$11:$C$40,"MXAU"))&gt;0,SUMIFS(Override!$E$11:$E$40,Override!$B$11:$B$40,$B199,Override!$D$11:$D$40,7)-SUMIFS(Override!$E$11:$E$40,Override!$B$11:$B$40,$B199,Override!$D$11:$D$40,7,Override!$C$11:$C$40,"MXAU"),Override!$I$234)/'AS51'!$B$3,"")))</f>
        <v/>
      </c>
      <c r="M199" s="77">
        <f>IF(M$13="","",IF($B199="","",IFERROR($C199*$D199*IF((Override!$C$4="ON")*(COUNTIFS(Override!$B$11:$B$40,$B199,Override!$D$11:$D$40,8,Override!$E$11:$E$40,"&gt;=0")-COUNTIFS(Override!$B$11:$B$40,$B199,Override!$D$11:$D$40,8,Override!$E$11:$E$40,"&gt;=0",Override!$C$11:$C$40,"MXAU"))&gt;0,SUMIFS(Override!$E$11:$E$40,Override!$B$11:$B$40,$B199,Override!$D$11:$D$40,8)-SUMIFS(Override!$E$11:$E$40,Override!$B$11:$B$40,$B199,Override!$D$11:$D$40,8,Override!$C$11:$C$40,"MXAU"),Override!$J$234)/'AS51'!$B$3,"")))</f>
        <v/>
      </c>
      <c r="N199" s="77">
        <f>IF(N$13="","",IF($B199="","",IFERROR($C199*$D199*IF((Override!$C$4="ON")*(COUNTIFS(Override!$B$11:$B$40,$B199,Override!$D$11:$D$40,9,Override!$E$11:$E$40,"&gt;=0")-COUNTIFS(Override!$B$11:$B$40,$B199,Override!$D$11:$D$40,9,Override!$E$11:$E$40,"&gt;=0",Override!$C$11:$C$40,"MXAU"))&gt;0,SUMIFS(Override!$E$11:$E$40,Override!$B$11:$B$40,$B199,Override!$D$11:$D$40,9)-SUMIFS(Override!$E$11:$E$40,Override!$B$11:$B$40,$B199,Override!$D$11:$D$40,9,Override!$C$11:$C$40,"MXAU"),Override!$K$234)/'AS51'!$B$3,"")))</f>
        <v/>
      </c>
      <c r="O199" s="77">
        <f>IF(O$13="","",IF($B199="","",IFERROR($C199*$D199*IF((Override!$C$4="ON")*(COUNTIFS(Override!$B$11:$B$40,$B199,Override!$D$11:$D$40,10,Override!$E$11:$E$40,"&gt;=0")-COUNTIFS(Override!$B$11:$B$40,$B199,Override!$D$11:$D$40,10,Override!$E$11:$E$40,"&gt;=0",Override!$C$11:$C$40,"MXAU"))&gt;0,SUMIFS(Override!$E$11:$E$40,Override!$B$11:$B$40,$B199,Override!$D$11:$D$40,10)-SUMIFS(Override!$E$11:$E$40,Override!$B$11:$B$40,$B199,Override!$D$11:$D$40,10,Override!$C$11:$C$40,"MXAU"),Override!$L$234)/'AS51'!$B$3,"")))</f>
        <v/>
      </c>
      <c r="P199" s="77">
        <f>IF(P$13="","",IF($B199="","",IFERROR($C199*$D199*IF((Override!$C$4="ON")*(COUNTIFS(Override!$B$11:$B$40,$B199,Override!$D$11:$D$40,11,Override!$E$11:$E$40,"&gt;=0")-COUNTIFS(Override!$B$11:$B$40,$B199,Override!$D$11:$D$40,11,Override!$E$11:$E$40,"&gt;=0",Override!$C$11:$C$40,"MXAU"))&gt;0,SUMIFS(Override!$E$11:$E$40,Override!$B$11:$B$40,$B199,Override!$D$11:$D$40,11)-SUMIFS(Override!$E$11:$E$40,Override!$B$11:$B$40,$B199,Override!$D$11:$D$40,11,Override!$C$11:$C$40,"MXAU"),Override!$M$234)/'AS51'!$B$3,"")))</f>
        <v/>
      </c>
      <c r="Q199" s="77">
        <f>IF(Q$13="","",IF($B199="","",IFERROR($C199*$D199*IF((Override!$C$4="ON")*(COUNTIFS(Override!$B$11:$B$40,$B199,Override!$D$11:$D$40,12,Override!$E$11:$E$40,"&gt;=0")-COUNTIFS(Override!$B$11:$B$40,$B199,Override!$D$11:$D$40,12,Override!$E$11:$E$40,"&gt;=0",Override!$C$11:$C$40,"MXAU"))&gt;0,SUMIFS(Override!$E$11:$E$40,Override!$B$11:$B$40,$B199,Override!$D$11:$D$40,12)-SUMIFS(Override!$E$11:$E$40,Override!$B$11:$B$40,$B199,Override!$D$11:$D$40,12,Override!$C$11:$C$40,"MXAU"),Override!$N$234)/'AS51'!$B$3,"")))</f>
        <v/>
      </c>
      <c r="R199" s="77">
        <f>IF(R$13="","",IF($B199="","",IFERROR($C199*$D199*IF((Override!$C$4="ON")*(COUNTIFS(Override!$B$11:$B$40,$B199,Override!$D$11:$D$40,13,Override!$E$11:$E$40,"&gt;=0")-COUNTIFS(Override!$B$11:$B$40,$B199,Override!$D$11:$D$40,13,Override!$E$11:$E$40,"&gt;=0",Override!$C$11:$C$40,"MXAU"))&gt;0,SUMIFS(Override!$E$11:$E$40,Override!$B$11:$B$40,$B199,Override!$D$11:$D$40,13)-SUMIFS(Override!$E$11:$E$40,Override!$B$11:$B$40,$B199,Override!$D$11:$D$40,13,Override!$C$11:$C$40,"MXAU"),Override!$O$234)/'AS51'!$B$3,"")))</f>
        <v/>
      </c>
      <c r="S199" s="77">
        <f>IF(S$13="","",IF($B199="","",IFERROR($C199*$D199*IF((Override!$C$4="ON")*(COUNTIFS(Override!$B$11:$B$40,$B199,Override!$D$11:$D$40,14,Override!$E$11:$E$40,"&gt;=0")-COUNTIFS(Override!$B$11:$B$40,$B199,Override!$D$11:$D$40,14,Override!$E$11:$E$40,"&gt;=0",Override!$C$11:$C$40,"MXAU"))&gt;0,SUMIFS(Override!$E$11:$E$40,Override!$B$11:$B$40,$B199,Override!$D$11:$D$40,14)-SUMIFS(Override!$E$11:$E$40,Override!$B$11:$B$40,$B199,Override!$D$11:$D$40,14,Override!$C$11:$C$40,"MXAU"),Override!$P$234)/'AS51'!$B$3,"")))</f>
        <v/>
      </c>
      <c r="T199" s="77">
        <f>IF(T$13="","",IF($B199="","",IFERROR($C199*$D199*IF((Override!$C$4="ON")*(COUNTIFS(Override!$B$11:$B$40,$B199,Override!$D$11:$D$40,15,Override!$E$11:$E$40,"&gt;=0")-COUNTIFS(Override!$B$11:$B$40,$B199,Override!$D$11:$D$40,15,Override!$E$11:$E$40,"&gt;=0",Override!$C$11:$C$40,"MXAU"))&gt;0,SUMIFS(Override!$E$11:$E$40,Override!$B$11:$B$40,$B199,Override!$D$11:$D$40,15)-SUMIFS(Override!$E$11:$E$40,Override!$B$11:$B$40,$B199,Override!$D$11:$D$40,15,Override!$C$11:$C$40,"MXAU"),Override!$Q$234)/'AS51'!$B$3,"")))</f>
        <v/>
      </c>
      <c r="U199" s="77">
        <f>IF(U$13="","",IF($B199="","",IFERROR($C199*$D199*IF((Override!$C$4="ON")*(COUNTIFS(Override!$B$11:$B$40,$B199,Override!$D$11:$D$40,16,Override!$E$11:$E$40,"&gt;=0")-COUNTIFS(Override!$B$11:$B$40,$B199,Override!$D$11:$D$40,16,Override!$E$11:$E$40,"&gt;=0",Override!$C$11:$C$40,"MXAU"))&gt;0,SUMIFS(Override!$E$11:$E$40,Override!$B$11:$B$40,$B199,Override!$D$11:$D$40,16)-SUMIFS(Override!$E$11:$E$40,Override!$B$11:$B$40,$B199,Override!$D$11:$D$40,16,Override!$C$11:$C$40,"MXAU"),Override!$R$234)/'AS51'!$B$3,"")))</f>
        <v/>
      </c>
      <c r="W199" s="77">
        <f>IF(W$13="","",IF($B199="","",IFERROR(F199*$E199/100,"")))</f>
        <v/>
      </c>
      <c r="X199" s="77">
        <f>IF(X$13="","",IF($B199="","",IFERROR(G199*$E199/100,"")))</f>
        <v/>
      </c>
      <c r="Y199" s="77">
        <f>IF(Y$13="","",IF($B199="","",IFERROR(H199*$E199/100,"")))</f>
        <v/>
      </c>
      <c r="Z199" s="77">
        <f>IF(Z$13="","",IF($B199="","",IFERROR(I199*$E199/100,"")))</f>
        <v/>
      </c>
      <c r="AA199" s="77">
        <f>IF(AA$13="","",IF($B199="","",IFERROR(J199*$E199/100,"")))</f>
        <v/>
      </c>
      <c r="AB199" s="77">
        <f>IF(AB$13="","",IF($B199="","",IFERROR(K199*$E199/100,"")))</f>
        <v/>
      </c>
      <c r="AC199" s="77">
        <f>IF(AC$13="","",IF($B199="","",IFERROR(L199*$E199/100,"")))</f>
        <v/>
      </c>
      <c r="AD199" s="77">
        <f>IF(AD$13="","",IF($B199="","",IFERROR(M199*$E199/100,"")))</f>
        <v/>
      </c>
      <c r="AE199" s="77">
        <f>IF(AE$13="","",IF($B199="","",IFERROR(N199*$E199/100,"")))</f>
        <v/>
      </c>
      <c r="AF199" s="77">
        <f>IF(AF$13="","",IF($B199="","",IFERROR(O199*$E199/100,"")))</f>
        <v/>
      </c>
      <c r="AG199" s="77">
        <f>IF(AG$13="","",IF($B199="","",IFERROR(P199*$E199/100,"")))</f>
        <v/>
      </c>
      <c r="AH199" s="77">
        <f>IF(AH$13="","",IF($B199="","",IFERROR(Q199*$E199/100,"")))</f>
        <v/>
      </c>
      <c r="AI199" s="77">
        <f>IF(AI$13="","",IF($B199="","",IFERROR(R199*$E199/100,"")))</f>
        <v/>
      </c>
      <c r="AJ199" s="77">
        <f>IF(AJ$13="","",IF($B199="","",IFERROR(S199*$E199/100,"")))</f>
        <v/>
      </c>
      <c r="AK199" s="77">
        <f>IF(AK$13="","",IF($B199="","",IFERROR(T199*$E199/100,"")))</f>
        <v/>
      </c>
      <c r="AL199" s="77">
        <f>IF(AL$13="","",IF($B199="","",IFERROR(U199*$E199/100,"")))</f>
        <v/>
      </c>
      <c r="AN199" s="77">
        <f>IF($B199="","",SUMIF($F$13:$U$13,"&lt;="&amp;Sector!$D$51,$F199:$U199))</f>
        <v/>
      </c>
      <c r="AO199" s="77">
        <f>IF($B199="","",SUMIF($W$13:$AL$13,"&lt;="&amp;Sector!$D$51,$W199:$AL199))</f>
        <v/>
      </c>
      <c r="AQ199" s="163">
        <f>IF(AQ$13="","",IF($B199="","",IFERROR($C199*$D199*SUMPRODUCT(('Dvd Calendar'!$E$2021:$CZ$2021&gt;AQ$12)*('Dvd Calendar'!$E$2021:$CZ$2021&lt;=AQ$13)*'Dvd Calendar'!$E$2024:$CZ$2024*(('Dvd Calendar'!$E$2026:$CZ$2026='Field Check'!$C$56)*('Field Check'!$C$56&lt;&gt;"")+('Dvd Calendar'!$E$2026:$CZ$2026='Field Check'!$C$57)*('Field Check'!$C$57&lt;&gt;"")))/'AS51'!$B$3,"")))</f>
        <v/>
      </c>
      <c r="AR199" s="163">
        <f>IF(AR$13="","",IF($B199="","",IFERROR($C199*$D199*SUMPRODUCT(('Dvd Calendar'!$E$2021:$CZ$2021&gt;AR$12)*('Dvd Calendar'!$E$2021:$CZ$2021&lt;=AR$13)*'Dvd Calendar'!$E$2024:$CZ$2024*(('Dvd Calendar'!$E$2026:$CZ$2026='Field Check'!$C$56)*('Field Check'!$C$56&lt;&gt;"")+('Dvd Calendar'!$E$2026:$CZ$2026='Field Check'!$C$57)*('Field Check'!$C$57&lt;&gt;"")))/'AS51'!$B$3,"")))</f>
        <v/>
      </c>
      <c r="AS199" s="163">
        <f>IF(AS$13="","",IF($B199="","",IFERROR($C199*$D199*SUMPRODUCT(('Dvd Calendar'!$E$2021:$CZ$2021&gt;AS$12)*('Dvd Calendar'!$E$2021:$CZ$2021&lt;=AS$13)*'Dvd Calendar'!$E$2024:$CZ$2024*(('Dvd Calendar'!$E$2026:$CZ$2026='Field Check'!$C$56)*('Field Check'!$C$56&lt;&gt;"")+('Dvd Calendar'!$E$2026:$CZ$2026='Field Check'!$C$57)*('Field Check'!$C$57&lt;&gt;"")))/'AS51'!$B$3,"")))</f>
        <v/>
      </c>
      <c r="AT199" s="163">
        <f>IF(AT$13="","",IF($B199="","",IFERROR($C199*$D199*SUMPRODUCT(('Dvd Calendar'!$E$2021:$CZ$2021&gt;AT$12)*('Dvd Calendar'!$E$2021:$CZ$2021&lt;=AT$13)*'Dvd Calendar'!$E$2024:$CZ$2024*(('Dvd Calendar'!$E$2026:$CZ$2026='Field Check'!$C$56)*('Field Check'!$C$56&lt;&gt;"")+('Dvd Calendar'!$E$2026:$CZ$2026='Field Check'!$C$57)*('Field Check'!$C$57&lt;&gt;"")))/'AS51'!$B$3,"")))</f>
        <v/>
      </c>
      <c r="AU199" s="163">
        <f>IF(AU$13="","",IF($B199="","",IFERROR($C199*$D199*SUMPRODUCT(('Dvd Calendar'!$E$2021:$CZ$2021&gt;AU$12)*('Dvd Calendar'!$E$2021:$CZ$2021&lt;=AU$13)*'Dvd Calendar'!$E$2024:$CZ$2024*(('Dvd Calendar'!$E$2026:$CZ$2026='Field Check'!$C$56)*('Field Check'!$C$56&lt;&gt;"")+('Dvd Calendar'!$E$2026:$CZ$2026='Field Check'!$C$57)*('Field Check'!$C$57&lt;&gt;"")))/'AS51'!$B$3,"")))</f>
        <v/>
      </c>
      <c r="AV199" s="163">
        <f>IF(AV$13="","",IF($B199="","",IFERROR($C199*$D199*SUMPRODUCT(('Dvd Calendar'!$E$2021:$CZ$2021&gt;AV$12)*('Dvd Calendar'!$E$2021:$CZ$2021&lt;=AV$13)*'Dvd Calendar'!$E$2024:$CZ$2024*(('Dvd Calendar'!$E$2026:$CZ$2026='Field Check'!$C$56)*('Field Check'!$C$56&lt;&gt;"")+('Dvd Calendar'!$E$2026:$CZ$2026='Field Check'!$C$57)*('Field Check'!$C$57&lt;&gt;"")))/'AS51'!$B$3,"")))</f>
        <v/>
      </c>
      <c r="AW199" s="163">
        <f>IF(AW$13="","",IF($B199="","",IFERROR($C199*$D199*SUMPRODUCT(('Dvd Calendar'!$E$2021:$CZ$2021&gt;AW$12)*('Dvd Calendar'!$E$2021:$CZ$2021&lt;=AW$13)*'Dvd Calendar'!$E$2024:$CZ$2024*(('Dvd Calendar'!$E$2026:$CZ$2026='Field Check'!$C$56)*('Field Check'!$C$56&lt;&gt;"")+('Dvd Calendar'!$E$2026:$CZ$2026='Field Check'!$C$57)*('Field Check'!$C$57&lt;&gt;"")))/'AS51'!$B$3,"")))</f>
        <v/>
      </c>
      <c r="AX199" s="163">
        <f>IF(AX$13="","",IF($B199="","",IFERROR($C199*$D199*SUMPRODUCT(('Dvd Calendar'!$E$2021:$CZ$2021&gt;AX$12)*('Dvd Calendar'!$E$2021:$CZ$2021&lt;=AX$13)*'Dvd Calendar'!$E$2024:$CZ$2024*(('Dvd Calendar'!$E$2026:$CZ$2026='Field Check'!$C$56)*('Field Check'!$C$56&lt;&gt;"")+('Dvd Calendar'!$E$2026:$CZ$2026='Field Check'!$C$57)*('Field Check'!$C$57&lt;&gt;"")))/'AS51'!$B$3,"")))</f>
        <v/>
      </c>
      <c r="AY199" s="163">
        <f>IF(AY$13="","",IF($B199="","",IFERROR($C199*$D199*SUMPRODUCT(('Dvd Calendar'!$E$2021:$CZ$2021&gt;AY$12)*('Dvd Calendar'!$E$2021:$CZ$2021&lt;=AY$13)*'Dvd Calendar'!$E$2024:$CZ$2024*(('Dvd Calendar'!$E$2026:$CZ$2026='Field Check'!$C$56)*('Field Check'!$C$56&lt;&gt;"")+('Dvd Calendar'!$E$2026:$CZ$2026='Field Check'!$C$57)*('Field Check'!$C$57&lt;&gt;"")))/'AS51'!$B$3,"")))</f>
        <v/>
      </c>
      <c r="AZ199" s="163">
        <f>IF(AZ$13="","",IF($B199="","",IFERROR($C199*$D199*SUMPRODUCT(('Dvd Calendar'!$E$2021:$CZ$2021&gt;AZ$12)*('Dvd Calendar'!$E$2021:$CZ$2021&lt;=AZ$13)*'Dvd Calendar'!$E$2024:$CZ$2024*(('Dvd Calendar'!$E$2026:$CZ$2026='Field Check'!$C$56)*('Field Check'!$C$56&lt;&gt;"")+('Dvd Calendar'!$E$2026:$CZ$2026='Field Check'!$C$57)*('Field Check'!$C$57&lt;&gt;"")))/'AS51'!$B$3,"")))</f>
        <v/>
      </c>
      <c r="BA199" s="163">
        <f>IF(BA$13="","",IF($B199="","",IFERROR($C199*$D199*SUMPRODUCT(('Dvd Calendar'!$E$2021:$CZ$2021&gt;BA$12)*('Dvd Calendar'!$E$2021:$CZ$2021&lt;=BA$13)*'Dvd Calendar'!$E$2024:$CZ$2024*(('Dvd Calendar'!$E$2026:$CZ$2026='Field Check'!$C$56)*('Field Check'!$C$56&lt;&gt;"")+('Dvd Calendar'!$E$2026:$CZ$2026='Field Check'!$C$57)*('Field Check'!$C$57&lt;&gt;"")))/'AS51'!$B$3,"")))</f>
        <v/>
      </c>
      <c r="BB199" s="163">
        <f>IF(BB$13="","",IF($B199="","",IFERROR($C199*$D199*SUMPRODUCT(('Dvd Calendar'!$E$2021:$CZ$2021&gt;BB$12)*('Dvd Calendar'!$E$2021:$CZ$2021&lt;=BB$13)*'Dvd Calendar'!$E$2024:$CZ$2024*(('Dvd Calendar'!$E$2026:$CZ$2026='Field Check'!$C$56)*('Field Check'!$C$56&lt;&gt;"")+('Dvd Calendar'!$E$2026:$CZ$2026='Field Check'!$C$57)*('Field Check'!$C$57&lt;&gt;"")))/'AS51'!$B$3,"")))</f>
        <v/>
      </c>
      <c r="BC199" s="163">
        <f>IF(BC$13="","",IF($B199="","",IFERROR($C199*$D199*SUMPRODUCT(('Dvd Calendar'!$E$2021:$CZ$2021&gt;BC$12)*('Dvd Calendar'!$E$2021:$CZ$2021&lt;=BC$13)*'Dvd Calendar'!$E$2024:$CZ$2024*(('Dvd Calendar'!$E$2026:$CZ$2026='Field Check'!$C$56)*('Field Check'!$C$56&lt;&gt;"")+('Dvd Calendar'!$E$2026:$CZ$2026='Field Check'!$C$57)*('Field Check'!$C$57&lt;&gt;"")))/'AS51'!$B$3,"")))</f>
        <v/>
      </c>
      <c r="BD199" s="163">
        <f>IF(BD$13="","",IF($B199="","",IFERROR($C199*$D199*SUMPRODUCT(('Dvd Calendar'!$E$2021:$CZ$2021&gt;BD$12)*('Dvd Calendar'!$E$2021:$CZ$2021&lt;=BD$13)*'Dvd Calendar'!$E$2024:$CZ$2024*(('Dvd Calendar'!$E$2026:$CZ$2026='Field Check'!$C$56)*('Field Check'!$C$56&lt;&gt;"")+('Dvd Calendar'!$E$2026:$CZ$2026='Field Check'!$C$57)*('Field Check'!$C$57&lt;&gt;"")))/'AS51'!$B$3,"")))</f>
        <v/>
      </c>
      <c r="BE199" s="163">
        <f>IF(BE$13="","",IF($B199="","",IFERROR($C199*$D199*SUMPRODUCT(('Dvd Calendar'!$E$2021:$CZ$2021&gt;BE$12)*('Dvd Calendar'!$E$2021:$CZ$2021&lt;=BE$13)*'Dvd Calendar'!$E$2024:$CZ$2024*(('Dvd Calendar'!$E$2026:$CZ$2026='Field Check'!$C$56)*('Field Check'!$C$56&lt;&gt;"")+('Dvd Calendar'!$E$2026:$CZ$2026='Field Check'!$C$57)*('Field Check'!$C$57&lt;&gt;"")))/'AS51'!$B$3,"")))</f>
        <v/>
      </c>
      <c r="BF199" s="163">
        <f>IF(BF$13="","",IF($B199="","",IFERROR($C199*$D199*SUMPRODUCT(('Dvd Calendar'!$E$2021:$CZ$2021&gt;BF$12)*('Dvd Calendar'!$E$2021:$CZ$2021&lt;=BF$13)*'Dvd Calendar'!$E$2024:$CZ$2024*(('Dvd Calendar'!$E$2026:$CZ$2026='Field Check'!$C$56)*('Field Check'!$C$56&lt;&gt;"")+('Dvd Calendar'!$E$2026:$CZ$2026='Field Check'!$C$57)*('Field Check'!$C$57&lt;&gt;"")))/'AS51'!$B$3,"")))</f>
        <v/>
      </c>
      <c r="BH199" s="163">
        <f>IF(BH$13="","",IF($B199="","",IFERROR(AQ199*$E199/100,"")))</f>
        <v/>
      </c>
      <c r="BI199" s="163">
        <f>IF(BI$13="","",IF($B199="","",IFERROR(AR199*$E199/100,"")))</f>
        <v/>
      </c>
      <c r="BJ199" s="163">
        <f>IF(BJ$13="","",IF($B199="","",IFERROR(AS199*$E199/100,"")))</f>
        <v/>
      </c>
      <c r="BK199" s="163">
        <f>IF(BK$13="","",IF($B199="","",IFERROR(AT199*$E199/100,"")))</f>
        <v/>
      </c>
      <c r="BL199" s="163">
        <f>IF(BL$13="","",IF($B199="","",IFERROR(AU199*$E199/100,"")))</f>
        <v/>
      </c>
      <c r="BM199" s="163">
        <f>IF(BM$13="","",IF($B199="","",IFERROR(AV199*$E199/100,"")))</f>
        <v/>
      </c>
      <c r="BN199" s="163">
        <f>IF(BN$13="","",IF($B199="","",IFERROR(AW199*$E199/100,"")))</f>
        <v/>
      </c>
      <c r="BO199" s="163">
        <f>IF(BO$13="","",IF($B199="","",IFERROR(AX199*$E199/100,"")))</f>
        <v/>
      </c>
      <c r="BP199" s="163">
        <f>IF(BP$13="","",IF($B199="","",IFERROR(AY199*$E199/100,"")))</f>
        <v/>
      </c>
      <c r="BQ199" s="163">
        <f>IF(BQ$13="","",IF($B199="","",IFERROR(AZ199*$E199/100,"")))</f>
        <v/>
      </c>
      <c r="BR199" s="163">
        <f>IF(BR$13="","",IF($B199="","",IFERROR(BA199*$E199/100,"")))</f>
        <v/>
      </c>
      <c r="BS199" s="163">
        <f>IF(BS$13="","",IF($B199="","",IFERROR(BB199*$E199/100,"")))</f>
        <v/>
      </c>
      <c r="BT199" s="163">
        <f>IF(BT$13="","",IF($B199="","",IFERROR(BC199*$E199/100,"")))</f>
        <v/>
      </c>
      <c r="BU199" s="163">
        <f>IF(BU$13="","",IF($B199="","",IFERROR(BD199*$E199/100,"")))</f>
        <v/>
      </c>
      <c r="BV199" s="163">
        <f>IF(BV$13="","",IF($B199="","",IFERROR(BE199*$E199/100,"")))</f>
        <v/>
      </c>
      <c r="BW199" s="163">
        <f>IF(BW$13="","",IF($B199="","",IFERROR(BF199*$E199/100,"")))</f>
        <v/>
      </c>
    </row>
    <row r="200">
      <c r="B200" s="126">
        <f>IF('AS51'!$C$190="","",'AS51'!$C$190)</f>
        <v/>
      </c>
      <c r="C200" s="74">
        <f>IF('AS51'!$B$190="","",'AS51'!$B$190)</f>
        <v/>
      </c>
      <c r="D200" s="75">
        <f>IFERROR('AS51'!$Q$190,1)</f>
        <v/>
      </c>
      <c r="E200" s="76">
        <f>IF($B200="","",IF(ISNUMBER('AS51'!$I$190),'AS51'!$I$190,'Index Summary'!$C$7))</f>
        <v/>
      </c>
      <c r="F200" s="77">
        <f>IF(F$13="","",IF($B200="","",IFERROR($C200*$D200*IF((Override!$C$4="ON")*(COUNTIFS(Override!$B$11:$B$40,$B200,Override!$D$11:$D$40,1,Override!$E$11:$E$40,"&gt;=0")-COUNTIFS(Override!$B$11:$B$40,$B200,Override!$D$11:$D$40,1,Override!$E$11:$E$40,"&gt;=0",Override!$C$11:$C$40,"MXAU"))&gt;0,SUMIFS(Override!$E$11:$E$40,Override!$B$11:$B$40,$B200,Override!$D$11:$D$40,1)-SUMIFS(Override!$E$11:$E$40,Override!$B$11:$B$40,$B200,Override!$D$11:$D$40,1,Override!$C$11:$C$40,"MXAU"),Override!$C$235)/'AS51'!$B$3,"")))</f>
        <v/>
      </c>
      <c r="G200" s="77">
        <f>IF(G$13="","",IF($B200="","",IFERROR($C200*$D200*IF((Override!$C$4="ON")*(COUNTIFS(Override!$B$11:$B$40,$B200,Override!$D$11:$D$40,2,Override!$E$11:$E$40,"&gt;=0")-COUNTIFS(Override!$B$11:$B$40,$B200,Override!$D$11:$D$40,2,Override!$E$11:$E$40,"&gt;=0",Override!$C$11:$C$40,"MXAU"))&gt;0,SUMIFS(Override!$E$11:$E$40,Override!$B$11:$B$40,$B200,Override!$D$11:$D$40,2)-SUMIFS(Override!$E$11:$E$40,Override!$B$11:$B$40,$B200,Override!$D$11:$D$40,2,Override!$C$11:$C$40,"MXAU"),Override!$D$235)/'AS51'!$B$3,"")))</f>
        <v/>
      </c>
      <c r="H200" s="77">
        <f>IF(H$13="","",IF($B200="","",IFERROR($C200*$D200*IF((Override!$C$4="ON")*(COUNTIFS(Override!$B$11:$B$40,$B200,Override!$D$11:$D$40,3,Override!$E$11:$E$40,"&gt;=0")-COUNTIFS(Override!$B$11:$B$40,$B200,Override!$D$11:$D$40,3,Override!$E$11:$E$40,"&gt;=0",Override!$C$11:$C$40,"MXAU"))&gt;0,SUMIFS(Override!$E$11:$E$40,Override!$B$11:$B$40,$B200,Override!$D$11:$D$40,3)-SUMIFS(Override!$E$11:$E$40,Override!$B$11:$B$40,$B200,Override!$D$11:$D$40,3,Override!$C$11:$C$40,"MXAU"),Override!$E$235)/'AS51'!$B$3,"")))</f>
        <v/>
      </c>
      <c r="I200" s="77">
        <f>IF(I$13="","",IF($B200="","",IFERROR($C200*$D200*IF((Override!$C$4="ON")*(COUNTIFS(Override!$B$11:$B$40,$B200,Override!$D$11:$D$40,4,Override!$E$11:$E$40,"&gt;=0")-COUNTIFS(Override!$B$11:$B$40,$B200,Override!$D$11:$D$40,4,Override!$E$11:$E$40,"&gt;=0",Override!$C$11:$C$40,"MXAU"))&gt;0,SUMIFS(Override!$E$11:$E$40,Override!$B$11:$B$40,$B200,Override!$D$11:$D$40,4)-SUMIFS(Override!$E$11:$E$40,Override!$B$11:$B$40,$B200,Override!$D$11:$D$40,4,Override!$C$11:$C$40,"MXAU"),Override!$F$235)/'AS51'!$B$3,"")))</f>
        <v/>
      </c>
      <c r="J200" s="77">
        <f>IF(J$13="","",IF($B200="","",IFERROR($C200*$D200*IF((Override!$C$4="ON")*(COUNTIFS(Override!$B$11:$B$40,$B200,Override!$D$11:$D$40,5,Override!$E$11:$E$40,"&gt;=0")-COUNTIFS(Override!$B$11:$B$40,$B200,Override!$D$11:$D$40,5,Override!$E$11:$E$40,"&gt;=0",Override!$C$11:$C$40,"MXAU"))&gt;0,SUMIFS(Override!$E$11:$E$40,Override!$B$11:$B$40,$B200,Override!$D$11:$D$40,5)-SUMIFS(Override!$E$11:$E$40,Override!$B$11:$B$40,$B200,Override!$D$11:$D$40,5,Override!$C$11:$C$40,"MXAU"),Override!$G$235)/'AS51'!$B$3,"")))</f>
        <v/>
      </c>
      <c r="K200" s="77">
        <f>IF(K$13="","",IF($B200="","",IFERROR($C200*$D200*IF((Override!$C$4="ON")*(COUNTIFS(Override!$B$11:$B$40,$B200,Override!$D$11:$D$40,6,Override!$E$11:$E$40,"&gt;=0")-COUNTIFS(Override!$B$11:$B$40,$B200,Override!$D$11:$D$40,6,Override!$E$11:$E$40,"&gt;=0",Override!$C$11:$C$40,"MXAU"))&gt;0,SUMIFS(Override!$E$11:$E$40,Override!$B$11:$B$40,$B200,Override!$D$11:$D$40,6)-SUMIFS(Override!$E$11:$E$40,Override!$B$11:$B$40,$B200,Override!$D$11:$D$40,6,Override!$C$11:$C$40,"MXAU"),Override!$H$235)/'AS51'!$B$3,"")))</f>
        <v/>
      </c>
      <c r="L200" s="77">
        <f>IF(L$13="","",IF($B200="","",IFERROR($C200*$D200*IF((Override!$C$4="ON")*(COUNTIFS(Override!$B$11:$B$40,$B200,Override!$D$11:$D$40,7,Override!$E$11:$E$40,"&gt;=0")-COUNTIFS(Override!$B$11:$B$40,$B200,Override!$D$11:$D$40,7,Override!$E$11:$E$40,"&gt;=0",Override!$C$11:$C$40,"MXAU"))&gt;0,SUMIFS(Override!$E$11:$E$40,Override!$B$11:$B$40,$B200,Override!$D$11:$D$40,7)-SUMIFS(Override!$E$11:$E$40,Override!$B$11:$B$40,$B200,Override!$D$11:$D$40,7,Override!$C$11:$C$40,"MXAU"),Override!$I$235)/'AS51'!$B$3,"")))</f>
        <v/>
      </c>
      <c r="M200" s="77">
        <f>IF(M$13="","",IF($B200="","",IFERROR($C200*$D200*IF((Override!$C$4="ON")*(COUNTIFS(Override!$B$11:$B$40,$B200,Override!$D$11:$D$40,8,Override!$E$11:$E$40,"&gt;=0")-COUNTIFS(Override!$B$11:$B$40,$B200,Override!$D$11:$D$40,8,Override!$E$11:$E$40,"&gt;=0",Override!$C$11:$C$40,"MXAU"))&gt;0,SUMIFS(Override!$E$11:$E$40,Override!$B$11:$B$40,$B200,Override!$D$11:$D$40,8)-SUMIFS(Override!$E$11:$E$40,Override!$B$11:$B$40,$B200,Override!$D$11:$D$40,8,Override!$C$11:$C$40,"MXAU"),Override!$J$235)/'AS51'!$B$3,"")))</f>
        <v/>
      </c>
      <c r="N200" s="77">
        <f>IF(N$13="","",IF($B200="","",IFERROR($C200*$D200*IF((Override!$C$4="ON")*(COUNTIFS(Override!$B$11:$B$40,$B200,Override!$D$11:$D$40,9,Override!$E$11:$E$40,"&gt;=0")-COUNTIFS(Override!$B$11:$B$40,$B200,Override!$D$11:$D$40,9,Override!$E$11:$E$40,"&gt;=0",Override!$C$11:$C$40,"MXAU"))&gt;0,SUMIFS(Override!$E$11:$E$40,Override!$B$11:$B$40,$B200,Override!$D$11:$D$40,9)-SUMIFS(Override!$E$11:$E$40,Override!$B$11:$B$40,$B200,Override!$D$11:$D$40,9,Override!$C$11:$C$40,"MXAU"),Override!$K$235)/'AS51'!$B$3,"")))</f>
        <v/>
      </c>
      <c r="O200" s="77">
        <f>IF(O$13="","",IF($B200="","",IFERROR($C200*$D200*IF((Override!$C$4="ON")*(COUNTIFS(Override!$B$11:$B$40,$B200,Override!$D$11:$D$40,10,Override!$E$11:$E$40,"&gt;=0")-COUNTIFS(Override!$B$11:$B$40,$B200,Override!$D$11:$D$40,10,Override!$E$11:$E$40,"&gt;=0",Override!$C$11:$C$40,"MXAU"))&gt;0,SUMIFS(Override!$E$11:$E$40,Override!$B$11:$B$40,$B200,Override!$D$11:$D$40,10)-SUMIFS(Override!$E$11:$E$40,Override!$B$11:$B$40,$B200,Override!$D$11:$D$40,10,Override!$C$11:$C$40,"MXAU"),Override!$L$235)/'AS51'!$B$3,"")))</f>
        <v/>
      </c>
      <c r="P200" s="77">
        <f>IF(P$13="","",IF($B200="","",IFERROR($C200*$D200*IF((Override!$C$4="ON")*(COUNTIFS(Override!$B$11:$B$40,$B200,Override!$D$11:$D$40,11,Override!$E$11:$E$40,"&gt;=0")-COUNTIFS(Override!$B$11:$B$40,$B200,Override!$D$11:$D$40,11,Override!$E$11:$E$40,"&gt;=0",Override!$C$11:$C$40,"MXAU"))&gt;0,SUMIFS(Override!$E$11:$E$40,Override!$B$11:$B$40,$B200,Override!$D$11:$D$40,11)-SUMIFS(Override!$E$11:$E$40,Override!$B$11:$B$40,$B200,Override!$D$11:$D$40,11,Override!$C$11:$C$40,"MXAU"),Override!$M$235)/'AS51'!$B$3,"")))</f>
        <v/>
      </c>
      <c r="Q200" s="77">
        <f>IF(Q$13="","",IF($B200="","",IFERROR($C200*$D200*IF((Override!$C$4="ON")*(COUNTIFS(Override!$B$11:$B$40,$B200,Override!$D$11:$D$40,12,Override!$E$11:$E$40,"&gt;=0")-COUNTIFS(Override!$B$11:$B$40,$B200,Override!$D$11:$D$40,12,Override!$E$11:$E$40,"&gt;=0",Override!$C$11:$C$40,"MXAU"))&gt;0,SUMIFS(Override!$E$11:$E$40,Override!$B$11:$B$40,$B200,Override!$D$11:$D$40,12)-SUMIFS(Override!$E$11:$E$40,Override!$B$11:$B$40,$B200,Override!$D$11:$D$40,12,Override!$C$11:$C$40,"MXAU"),Override!$N$235)/'AS51'!$B$3,"")))</f>
        <v/>
      </c>
      <c r="R200" s="77">
        <f>IF(R$13="","",IF($B200="","",IFERROR($C200*$D200*IF((Override!$C$4="ON")*(COUNTIFS(Override!$B$11:$B$40,$B200,Override!$D$11:$D$40,13,Override!$E$11:$E$40,"&gt;=0")-COUNTIFS(Override!$B$11:$B$40,$B200,Override!$D$11:$D$40,13,Override!$E$11:$E$40,"&gt;=0",Override!$C$11:$C$40,"MXAU"))&gt;0,SUMIFS(Override!$E$11:$E$40,Override!$B$11:$B$40,$B200,Override!$D$11:$D$40,13)-SUMIFS(Override!$E$11:$E$40,Override!$B$11:$B$40,$B200,Override!$D$11:$D$40,13,Override!$C$11:$C$40,"MXAU"),Override!$O$235)/'AS51'!$B$3,"")))</f>
        <v/>
      </c>
      <c r="S200" s="77">
        <f>IF(S$13="","",IF($B200="","",IFERROR($C200*$D200*IF((Override!$C$4="ON")*(COUNTIFS(Override!$B$11:$B$40,$B200,Override!$D$11:$D$40,14,Override!$E$11:$E$40,"&gt;=0")-COUNTIFS(Override!$B$11:$B$40,$B200,Override!$D$11:$D$40,14,Override!$E$11:$E$40,"&gt;=0",Override!$C$11:$C$40,"MXAU"))&gt;0,SUMIFS(Override!$E$11:$E$40,Override!$B$11:$B$40,$B200,Override!$D$11:$D$40,14)-SUMIFS(Override!$E$11:$E$40,Override!$B$11:$B$40,$B200,Override!$D$11:$D$40,14,Override!$C$11:$C$40,"MXAU"),Override!$P$235)/'AS51'!$B$3,"")))</f>
        <v/>
      </c>
      <c r="T200" s="77">
        <f>IF(T$13="","",IF($B200="","",IFERROR($C200*$D200*IF((Override!$C$4="ON")*(COUNTIFS(Override!$B$11:$B$40,$B200,Override!$D$11:$D$40,15,Override!$E$11:$E$40,"&gt;=0")-COUNTIFS(Override!$B$11:$B$40,$B200,Override!$D$11:$D$40,15,Override!$E$11:$E$40,"&gt;=0",Override!$C$11:$C$40,"MXAU"))&gt;0,SUMIFS(Override!$E$11:$E$40,Override!$B$11:$B$40,$B200,Override!$D$11:$D$40,15)-SUMIFS(Override!$E$11:$E$40,Override!$B$11:$B$40,$B200,Override!$D$11:$D$40,15,Override!$C$11:$C$40,"MXAU"),Override!$Q$235)/'AS51'!$B$3,"")))</f>
        <v/>
      </c>
      <c r="U200" s="77">
        <f>IF(U$13="","",IF($B200="","",IFERROR($C200*$D200*IF((Override!$C$4="ON")*(COUNTIFS(Override!$B$11:$B$40,$B200,Override!$D$11:$D$40,16,Override!$E$11:$E$40,"&gt;=0")-COUNTIFS(Override!$B$11:$B$40,$B200,Override!$D$11:$D$40,16,Override!$E$11:$E$40,"&gt;=0",Override!$C$11:$C$40,"MXAU"))&gt;0,SUMIFS(Override!$E$11:$E$40,Override!$B$11:$B$40,$B200,Override!$D$11:$D$40,16)-SUMIFS(Override!$E$11:$E$40,Override!$B$11:$B$40,$B200,Override!$D$11:$D$40,16,Override!$C$11:$C$40,"MXAU"),Override!$R$235)/'AS51'!$B$3,"")))</f>
        <v/>
      </c>
      <c r="W200" s="77">
        <f>IF(W$13="","",IF($B200="","",IFERROR(F200*$E200/100,"")))</f>
        <v/>
      </c>
      <c r="X200" s="77">
        <f>IF(X$13="","",IF($B200="","",IFERROR(G200*$E200/100,"")))</f>
        <v/>
      </c>
      <c r="Y200" s="77">
        <f>IF(Y$13="","",IF($B200="","",IFERROR(H200*$E200/100,"")))</f>
        <v/>
      </c>
      <c r="Z200" s="77">
        <f>IF(Z$13="","",IF($B200="","",IFERROR(I200*$E200/100,"")))</f>
        <v/>
      </c>
      <c r="AA200" s="77">
        <f>IF(AA$13="","",IF($B200="","",IFERROR(J200*$E200/100,"")))</f>
        <v/>
      </c>
      <c r="AB200" s="77">
        <f>IF(AB$13="","",IF($B200="","",IFERROR(K200*$E200/100,"")))</f>
        <v/>
      </c>
      <c r="AC200" s="77">
        <f>IF(AC$13="","",IF($B200="","",IFERROR(L200*$E200/100,"")))</f>
        <v/>
      </c>
      <c r="AD200" s="77">
        <f>IF(AD$13="","",IF($B200="","",IFERROR(M200*$E200/100,"")))</f>
        <v/>
      </c>
      <c r="AE200" s="77">
        <f>IF(AE$13="","",IF($B200="","",IFERROR(N200*$E200/100,"")))</f>
        <v/>
      </c>
      <c r="AF200" s="77">
        <f>IF(AF$13="","",IF($B200="","",IFERROR(O200*$E200/100,"")))</f>
        <v/>
      </c>
      <c r="AG200" s="77">
        <f>IF(AG$13="","",IF($B200="","",IFERROR(P200*$E200/100,"")))</f>
        <v/>
      </c>
      <c r="AH200" s="77">
        <f>IF(AH$13="","",IF($B200="","",IFERROR(Q200*$E200/100,"")))</f>
        <v/>
      </c>
      <c r="AI200" s="77">
        <f>IF(AI$13="","",IF($B200="","",IFERROR(R200*$E200/100,"")))</f>
        <v/>
      </c>
      <c r="AJ200" s="77">
        <f>IF(AJ$13="","",IF($B200="","",IFERROR(S200*$E200/100,"")))</f>
        <v/>
      </c>
      <c r="AK200" s="77">
        <f>IF(AK$13="","",IF($B200="","",IFERROR(T200*$E200/100,"")))</f>
        <v/>
      </c>
      <c r="AL200" s="77">
        <f>IF(AL$13="","",IF($B200="","",IFERROR(U200*$E200/100,"")))</f>
        <v/>
      </c>
      <c r="AN200" s="77">
        <f>IF($B200="","",SUMIF($F$13:$U$13,"&lt;="&amp;Sector!$D$51,$F200:$U200))</f>
        <v/>
      </c>
      <c r="AO200" s="77">
        <f>IF($B200="","",SUMIF($W$13:$AL$13,"&lt;="&amp;Sector!$D$51,$W200:$AL200))</f>
        <v/>
      </c>
      <c r="AQ200" s="163">
        <f>IF(AQ$13="","",IF($B200="","",IFERROR($C200*$D200*SUMPRODUCT(('Dvd Calendar'!$E$2032:$CZ$2032&gt;AQ$12)*('Dvd Calendar'!$E$2032:$CZ$2032&lt;=AQ$13)*'Dvd Calendar'!$E$2035:$CZ$2035*(('Dvd Calendar'!$E$2037:$CZ$2037='Field Check'!$C$56)*('Field Check'!$C$56&lt;&gt;"")+('Dvd Calendar'!$E$2037:$CZ$2037='Field Check'!$C$57)*('Field Check'!$C$57&lt;&gt;"")))/'AS51'!$B$3,"")))</f>
        <v/>
      </c>
      <c r="AR200" s="163">
        <f>IF(AR$13="","",IF($B200="","",IFERROR($C200*$D200*SUMPRODUCT(('Dvd Calendar'!$E$2032:$CZ$2032&gt;AR$12)*('Dvd Calendar'!$E$2032:$CZ$2032&lt;=AR$13)*'Dvd Calendar'!$E$2035:$CZ$2035*(('Dvd Calendar'!$E$2037:$CZ$2037='Field Check'!$C$56)*('Field Check'!$C$56&lt;&gt;"")+('Dvd Calendar'!$E$2037:$CZ$2037='Field Check'!$C$57)*('Field Check'!$C$57&lt;&gt;"")))/'AS51'!$B$3,"")))</f>
        <v/>
      </c>
      <c r="AS200" s="163">
        <f>IF(AS$13="","",IF($B200="","",IFERROR($C200*$D200*SUMPRODUCT(('Dvd Calendar'!$E$2032:$CZ$2032&gt;AS$12)*('Dvd Calendar'!$E$2032:$CZ$2032&lt;=AS$13)*'Dvd Calendar'!$E$2035:$CZ$2035*(('Dvd Calendar'!$E$2037:$CZ$2037='Field Check'!$C$56)*('Field Check'!$C$56&lt;&gt;"")+('Dvd Calendar'!$E$2037:$CZ$2037='Field Check'!$C$57)*('Field Check'!$C$57&lt;&gt;"")))/'AS51'!$B$3,"")))</f>
        <v/>
      </c>
      <c r="AT200" s="163">
        <f>IF(AT$13="","",IF($B200="","",IFERROR($C200*$D200*SUMPRODUCT(('Dvd Calendar'!$E$2032:$CZ$2032&gt;AT$12)*('Dvd Calendar'!$E$2032:$CZ$2032&lt;=AT$13)*'Dvd Calendar'!$E$2035:$CZ$2035*(('Dvd Calendar'!$E$2037:$CZ$2037='Field Check'!$C$56)*('Field Check'!$C$56&lt;&gt;"")+('Dvd Calendar'!$E$2037:$CZ$2037='Field Check'!$C$57)*('Field Check'!$C$57&lt;&gt;"")))/'AS51'!$B$3,"")))</f>
        <v/>
      </c>
      <c r="AU200" s="163">
        <f>IF(AU$13="","",IF($B200="","",IFERROR($C200*$D200*SUMPRODUCT(('Dvd Calendar'!$E$2032:$CZ$2032&gt;AU$12)*('Dvd Calendar'!$E$2032:$CZ$2032&lt;=AU$13)*'Dvd Calendar'!$E$2035:$CZ$2035*(('Dvd Calendar'!$E$2037:$CZ$2037='Field Check'!$C$56)*('Field Check'!$C$56&lt;&gt;"")+('Dvd Calendar'!$E$2037:$CZ$2037='Field Check'!$C$57)*('Field Check'!$C$57&lt;&gt;"")))/'AS51'!$B$3,"")))</f>
        <v/>
      </c>
      <c r="AV200" s="163">
        <f>IF(AV$13="","",IF($B200="","",IFERROR($C200*$D200*SUMPRODUCT(('Dvd Calendar'!$E$2032:$CZ$2032&gt;AV$12)*('Dvd Calendar'!$E$2032:$CZ$2032&lt;=AV$13)*'Dvd Calendar'!$E$2035:$CZ$2035*(('Dvd Calendar'!$E$2037:$CZ$2037='Field Check'!$C$56)*('Field Check'!$C$56&lt;&gt;"")+('Dvd Calendar'!$E$2037:$CZ$2037='Field Check'!$C$57)*('Field Check'!$C$57&lt;&gt;"")))/'AS51'!$B$3,"")))</f>
        <v/>
      </c>
      <c r="AW200" s="163">
        <f>IF(AW$13="","",IF($B200="","",IFERROR($C200*$D200*SUMPRODUCT(('Dvd Calendar'!$E$2032:$CZ$2032&gt;AW$12)*('Dvd Calendar'!$E$2032:$CZ$2032&lt;=AW$13)*'Dvd Calendar'!$E$2035:$CZ$2035*(('Dvd Calendar'!$E$2037:$CZ$2037='Field Check'!$C$56)*('Field Check'!$C$56&lt;&gt;"")+('Dvd Calendar'!$E$2037:$CZ$2037='Field Check'!$C$57)*('Field Check'!$C$57&lt;&gt;"")))/'AS51'!$B$3,"")))</f>
        <v/>
      </c>
      <c r="AX200" s="163">
        <f>IF(AX$13="","",IF($B200="","",IFERROR($C200*$D200*SUMPRODUCT(('Dvd Calendar'!$E$2032:$CZ$2032&gt;AX$12)*('Dvd Calendar'!$E$2032:$CZ$2032&lt;=AX$13)*'Dvd Calendar'!$E$2035:$CZ$2035*(('Dvd Calendar'!$E$2037:$CZ$2037='Field Check'!$C$56)*('Field Check'!$C$56&lt;&gt;"")+('Dvd Calendar'!$E$2037:$CZ$2037='Field Check'!$C$57)*('Field Check'!$C$57&lt;&gt;"")))/'AS51'!$B$3,"")))</f>
        <v/>
      </c>
      <c r="AY200" s="163">
        <f>IF(AY$13="","",IF($B200="","",IFERROR($C200*$D200*SUMPRODUCT(('Dvd Calendar'!$E$2032:$CZ$2032&gt;AY$12)*('Dvd Calendar'!$E$2032:$CZ$2032&lt;=AY$13)*'Dvd Calendar'!$E$2035:$CZ$2035*(('Dvd Calendar'!$E$2037:$CZ$2037='Field Check'!$C$56)*('Field Check'!$C$56&lt;&gt;"")+('Dvd Calendar'!$E$2037:$CZ$2037='Field Check'!$C$57)*('Field Check'!$C$57&lt;&gt;"")))/'AS51'!$B$3,"")))</f>
        <v/>
      </c>
      <c r="AZ200" s="163">
        <f>IF(AZ$13="","",IF($B200="","",IFERROR($C200*$D200*SUMPRODUCT(('Dvd Calendar'!$E$2032:$CZ$2032&gt;AZ$12)*('Dvd Calendar'!$E$2032:$CZ$2032&lt;=AZ$13)*'Dvd Calendar'!$E$2035:$CZ$2035*(('Dvd Calendar'!$E$2037:$CZ$2037='Field Check'!$C$56)*('Field Check'!$C$56&lt;&gt;"")+('Dvd Calendar'!$E$2037:$CZ$2037='Field Check'!$C$57)*('Field Check'!$C$57&lt;&gt;"")))/'AS51'!$B$3,"")))</f>
        <v/>
      </c>
      <c r="BA200" s="163">
        <f>IF(BA$13="","",IF($B200="","",IFERROR($C200*$D200*SUMPRODUCT(('Dvd Calendar'!$E$2032:$CZ$2032&gt;BA$12)*('Dvd Calendar'!$E$2032:$CZ$2032&lt;=BA$13)*'Dvd Calendar'!$E$2035:$CZ$2035*(('Dvd Calendar'!$E$2037:$CZ$2037='Field Check'!$C$56)*('Field Check'!$C$56&lt;&gt;"")+('Dvd Calendar'!$E$2037:$CZ$2037='Field Check'!$C$57)*('Field Check'!$C$57&lt;&gt;"")))/'AS51'!$B$3,"")))</f>
        <v/>
      </c>
      <c r="BB200" s="163">
        <f>IF(BB$13="","",IF($B200="","",IFERROR($C200*$D200*SUMPRODUCT(('Dvd Calendar'!$E$2032:$CZ$2032&gt;BB$12)*('Dvd Calendar'!$E$2032:$CZ$2032&lt;=BB$13)*'Dvd Calendar'!$E$2035:$CZ$2035*(('Dvd Calendar'!$E$2037:$CZ$2037='Field Check'!$C$56)*('Field Check'!$C$56&lt;&gt;"")+('Dvd Calendar'!$E$2037:$CZ$2037='Field Check'!$C$57)*('Field Check'!$C$57&lt;&gt;"")))/'AS51'!$B$3,"")))</f>
        <v/>
      </c>
      <c r="BC200" s="163">
        <f>IF(BC$13="","",IF($B200="","",IFERROR($C200*$D200*SUMPRODUCT(('Dvd Calendar'!$E$2032:$CZ$2032&gt;BC$12)*('Dvd Calendar'!$E$2032:$CZ$2032&lt;=BC$13)*'Dvd Calendar'!$E$2035:$CZ$2035*(('Dvd Calendar'!$E$2037:$CZ$2037='Field Check'!$C$56)*('Field Check'!$C$56&lt;&gt;"")+('Dvd Calendar'!$E$2037:$CZ$2037='Field Check'!$C$57)*('Field Check'!$C$57&lt;&gt;"")))/'AS51'!$B$3,"")))</f>
        <v/>
      </c>
      <c r="BD200" s="163">
        <f>IF(BD$13="","",IF($B200="","",IFERROR($C200*$D200*SUMPRODUCT(('Dvd Calendar'!$E$2032:$CZ$2032&gt;BD$12)*('Dvd Calendar'!$E$2032:$CZ$2032&lt;=BD$13)*'Dvd Calendar'!$E$2035:$CZ$2035*(('Dvd Calendar'!$E$2037:$CZ$2037='Field Check'!$C$56)*('Field Check'!$C$56&lt;&gt;"")+('Dvd Calendar'!$E$2037:$CZ$2037='Field Check'!$C$57)*('Field Check'!$C$57&lt;&gt;"")))/'AS51'!$B$3,"")))</f>
        <v/>
      </c>
      <c r="BE200" s="163">
        <f>IF(BE$13="","",IF($B200="","",IFERROR($C200*$D200*SUMPRODUCT(('Dvd Calendar'!$E$2032:$CZ$2032&gt;BE$12)*('Dvd Calendar'!$E$2032:$CZ$2032&lt;=BE$13)*'Dvd Calendar'!$E$2035:$CZ$2035*(('Dvd Calendar'!$E$2037:$CZ$2037='Field Check'!$C$56)*('Field Check'!$C$56&lt;&gt;"")+('Dvd Calendar'!$E$2037:$CZ$2037='Field Check'!$C$57)*('Field Check'!$C$57&lt;&gt;"")))/'AS51'!$B$3,"")))</f>
        <v/>
      </c>
      <c r="BF200" s="163">
        <f>IF(BF$13="","",IF($B200="","",IFERROR($C200*$D200*SUMPRODUCT(('Dvd Calendar'!$E$2032:$CZ$2032&gt;BF$12)*('Dvd Calendar'!$E$2032:$CZ$2032&lt;=BF$13)*'Dvd Calendar'!$E$2035:$CZ$2035*(('Dvd Calendar'!$E$2037:$CZ$2037='Field Check'!$C$56)*('Field Check'!$C$56&lt;&gt;"")+('Dvd Calendar'!$E$2037:$CZ$2037='Field Check'!$C$57)*('Field Check'!$C$57&lt;&gt;"")))/'AS51'!$B$3,"")))</f>
        <v/>
      </c>
      <c r="BH200" s="163">
        <f>IF(BH$13="","",IF($B200="","",IFERROR(AQ200*$E200/100,"")))</f>
        <v/>
      </c>
      <c r="BI200" s="163">
        <f>IF(BI$13="","",IF($B200="","",IFERROR(AR200*$E200/100,"")))</f>
        <v/>
      </c>
      <c r="BJ200" s="163">
        <f>IF(BJ$13="","",IF($B200="","",IFERROR(AS200*$E200/100,"")))</f>
        <v/>
      </c>
      <c r="BK200" s="163">
        <f>IF(BK$13="","",IF($B200="","",IFERROR(AT200*$E200/100,"")))</f>
        <v/>
      </c>
      <c r="BL200" s="163">
        <f>IF(BL$13="","",IF($B200="","",IFERROR(AU200*$E200/100,"")))</f>
        <v/>
      </c>
      <c r="BM200" s="163">
        <f>IF(BM$13="","",IF($B200="","",IFERROR(AV200*$E200/100,"")))</f>
        <v/>
      </c>
      <c r="BN200" s="163">
        <f>IF(BN$13="","",IF($B200="","",IFERROR(AW200*$E200/100,"")))</f>
        <v/>
      </c>
      <c r="BO200" s="163">
        <f>IF(BO$13="","",IF($B200="","",IFERROR(AX200*$E200/100,"")))</f>
        <v/>
      </c>
      <c r="BP200" s="163">
        <f>IF(BP$13="","",IF($B200="","",IFERROR(AY200*$E200/100,"")))</f>
        <v/>
      </c>
      <c r="BQ200" s="163">
        <f>IF(BQ$13="","",IF($B200="","",IFERROR(AZ200*$E200/100,"")))</f>
        <v/>
      </c>
      <c r="BR200" s="163">
        <f>IF(BR$13="","",IF($B200="","",IFERROR(BA200*$E200/100,"")))</f>
        <v/>
      </c>
      <c r="BS200" s="163">
        <f>IF(BS$13="","",IF($B200="","",IFERROR(BB200*$E200/100,"")))</f>
        <v/>
      </c>
      <c r="BT200" s="163">
        <f>IF(BT$13="","",IF($B200="","",IFERROR(BC200*$E200/100,"")))</f>
        <v/>
      </c>
      <c r="BU200" s="163">
        <f>IF(BU$13="","",IF($B200="","",IFERROR(BD200*$E200/100,"")))</f>
        <v/>
      </c>
      <c r="BV200" s="163">
        <f>IF(BV$13="","",IF($B200="","",IFERROR(BE200*$E200/100,"")))</f>
        <v/>
      </c>
      <c r="BW200" s="163">
        <f>IF(BW$13="","",IF($B200="","",IFERROR(BF200*$E200/100,"")))</f>
        <v/>
      </c>
    </row>
    <row r="201">
      <c r="B201" s="126">
        <f>IF('AS51'!$C$191="","",'AS51'!$C$191)</f>
        <v/>
      </c>
      <c r="C201" s="74">
        <f>IF('AS51'!$B$191="","",'AS51'!$B$191)</f>
        <v/>
      </c>
      <c r="D201" s="75">
        <f>IFERROR('AS51'!$Q$191,1)</f>
        <v/>
      </c>
      <c r="E201" s="76">
        <f>IF($B201="","",IF(ISNUMBER('AS51'!$I$191),'AS51'!$I$191,'Index Summary'!$C$7))</f>
        <v/>
      </c>
      <c r="F201" s="77">
        <f>IF(F$13="","",IF($B201="","",IFERROR($C201*$D201*IF((Override!$C$4="ON")*(COUNTIFS(Override!$B$11:$B$40,$B201,Override!$D$11:$D$40,1,Override!$E$11:$E$40,"&gt;=0")-COUNTIFS(Override!$B$11:$B$40,$B201,Override!$D$11:$D$40,1,Override!$E$11:$E$40,"&gt;=0",Override!$C$11:$C$40,"MXAU"))&gt;0,SUMIFS(Override!$E$11:$E$40,Override!$B$11:$B$40,$B201,Override!$D$11:$D$40,1)-SUMIFS(Override!$E$11:$E$40,Override!$B$11:$B$40,$B201,Override!$D$11:$D$40,1,Override!$C$11:$C$40,"MXAU"),Override!$C$236)/'AS51'!$B$3,"")))</f>
        <v/>
      </c>
      <c r="G201" s="77">
        <f>IF(G$13="","",IF($B201="","",IFERROR($C201*$D201*IF((Override!$C$4="ON")*(COUNTIFS(Override!$B$11:$B$40,$B201,Override!$D$11:$D$40,2,Override!$E$11:$E$40,"&gt;=0")-COUNTIFS(Override!$B$11:$B$40,$B201,Override!$D$11:$D$40,2,Override!$E$11:$E$40,"&gt;=0",Override!$C$11:$C$40,"MXAU"))&gt;0,SUMIFS(Override!$E$11:$E$40,Override!$B$11:$B$40,$B201,Override!$D$11:$D$40,2)-SUMIFS(Override!$E$11:$E$40,Override!$B$11:$B$40,$B201,Override!$D$11:$D$40,2,Override!$C$11:$C$40,"MXAU"),Override!$D$236)/'AS51'!$B$3,"")))</f>
        <v/>
      </c>
      <c r="H201" s="77">
        <f>IF(H$13="","",IF($B201="","",IFERROR($C201*$D201*IF((Override!$C$4="ON")*(COUNTIFS(Override!$B$11:$B$40,$B201,Override!$D$11:$D$40,3,Override!$E$11:$E$40,"&gt;=0")-COUNTIFS(Override!$B$11:$B$40,$B201,Override!$D$11:$D$40,3,Override!$E$11:$E$40,"&gt;=0",Override!$C$11:$C$40,"MXAU"))&gt;0,SUMIFS(Override!$E$11:$E$40,Override!$B$11:$B$40,$B201,Override!$D$11:$D$40,3)-SUMIFS(Override!$E$11:$E$40,Override!$B$11:$B$40,$B201,Override!$D$11:$D$40,3,Override!$C$11:$C$40,"MXAU"),Override!$E$236)/'AS51'!$B$3,"")))</f>
        <v/>
      </c>
      <c r="I201" s="77">
        <f>IF(I$13="","",IF($B201="","",IFERROR($C201*$D201*IF((Override!$C$4="ON")*(COUNTIFS(Override!$B$11:$B$40,$B201,Override!$D$11:$D$40,4,Override!$E$11:$E$40,"&gt;=0")-COUNTIFS(Override!$B$11:$B$40,$B201,Override!$D$11:$D$40,4,Override!$E$11:$E$40,"&gt;=0",Override!$C$11:$C$40,"MXAU"))&gt;0,SUMIFS(Override!$E$11:$E$40,Override!$B$11:$B$40,$B201,Override!$D$11:$D$40,4)-SUMIFS(Override!$E$11:$E$40,Override!$B$11:$B$40,$B201,Override!$D$11:$D$40,4,Override!$C$11:$C$40,"MXAU"),Override!$F$236)/'AS51'!$B$3,"")))</f>
        <v/>
      </c>
      <c r="J201" s="77">
        <f>IF(J$13="","",IF($B201="","",IFERROR($C201*$D201*IF((Override!$C$4="ON")*(COUNTIFS(Override!$B$11:$B$40,$B201,Override!$D$11:$D$40,5,Override!$E$11:$E$40,"&gt;=0")-COUNTIFS(Override!$B$11:$B$40,$B201,Override!$D$11:$D$40,5,Override!$E$11:$E$40,"&gt;=0",Override!$C$11:$C$40,"MXAU"))&gt;0,SUMIFS(Override!$E$11:$E$40,Override!$B$11:$B$40,$B201,Override!$D$11:$D$40,5)-SUMIFS(Override!$E$11:$E$40,Override!$B$11:$B$40,$B201,Override!$D$11:$D$40,5,Override!$C$11:$C$40,"MXAU"),Override!$G$236)/'AS51'!$B$3,"")))</f>
        <v/>
      </c>
      <c r="K201" s="77">
        <f>IF(K$13="","",IF($B201="","",IFERROR($C201*$D201*IF((Override!$C$4="ON")*(COUNTIFS(Override!$B$11:$B$40,$B201,Override!$D$11:$D$40,6,Override!$E$11:$E$40,"&gt;=0")-COUNTIFS(Override!$B$11:$B$40,$B201,Override!$D$11:$D$40,6,Override!$E$11:$E$40,"&gt;=0",Override!$C$11:$C$40,"MXAU"))&gt;0,SUMIFS(Override!$E$11:$E$40,Override!$B$11:$B$40,$B201,Override!$D$11:$D$40,6)-SUMIFS(Override!$E$11:$E$40,Override!$B$11:$B$40,$B201,Override!$D$11:$D$40,6,Override!$C$11:$C$40,"MXAU"),Override!$H$236)/'AS51'!$B$3,"")))</f>
        <v/>
      </c>
      <c r="L201" s="77">
        <f>IF(L$13="","",IF($B201="","",IFERROR($C201*$D201*IF((Override!$C$4="ON")*(COUNTIFS(Override!$B$11:$B$40,$B201,Override!$D$11:$D$40,7,Override!$E$11:$E$40,"&gt;=0")-COUNTIFS(Override!$B$11:$B$40,$B201,Override!$D$11:$D$40,7,Override!$E$11:$E$40,"&gt;=0",Override!$C$11:$C$40,"MXAU"))&gt;0,SUMIFS(Override!$E$11:$E$40,Override!$B$11:$B$40,$B201,Override!$D$11:$D$40,7)-SUMIFS(Override!$E$11:$E$40,Override!$B$11:$B$40,$B201,Override!$D$11:$D$40,7,Override!$C$11:$C$40,"MXAU"),Override!$I$236)/'AS51'!$B$3,"")))</f>
        <v/>
      </c>
      <c r="M201" s="77">
        <f>IF(M$13="","",IF($B201="","",IFERROR($C201*$D201*IF((Override!$C$4="ON")*(COUNTIFS(Override!$B$11:$B$40,$B201,Override!$D$11:$D$40,8,Override!$E$11:$E$40,"&gt;=0")-COUNTIFS(Override!$B$11:$B$40,$B201,Override!$D$11:$D$40,8,Override!$E$11:$E$40,"&gt;=0",Override!$C$11:$C$40,"MXAU"))&gt;0,SUMIFS(Override!$E$11:$E$40,Override!$B$11:$B$40,$B201,Override!$D$11:$D$40,8)-SUMIFS(Override!$E$11:$E$40,Override!$B$11:$B$40,$B201,Override!$D$11:$D$40,8,Override!$C$11:$C$40,"MXAU"),Override!$J$236)/'AS51'!$B$3,"")))</f>
        <v/>
      </c>
      <c r="N201" s="77">
        <f>IF(N$13="","",IF($B201="","",IFERROR($C201*$D201*IF((Override!$C$4="ON")*(COUNTIFS(Override!$B$11:$B$40,$B201,Override!$D$11:$D$40,9,Override!$E$11:$E$40,"&gt;=0")-COUNTIFS(Override!$B$11:$B$40,$B201,Override!$D$11:$D$40,9,Override!$E$11:$E$40,"&gt;=0",Override!$C$11:$C$40,"MXAU"))&gt;0,SUMIFS(Override!$E$11:$E$40,Override!$B$11:$B$40,$B201,Override!$D$11:$D$40,9)-SUMIFS(Override!$E$11:$E$40,Override!$B$11:$B$40,$B201,Override!$D$11:$D$40,9,Override!$C$11:$C$40,"MXAU"),Override!$K$236)/'AS51'!$B$3,"")))</f>
        <v/>
      </c>
      <c r="O201" s="77">
        <f>IF(O$13="","",IF($B201="","",IFERROR($C201*$D201*IF((Override!$C$4="ON")*(COUNTIFS(Override!$B$11:$B$40,$B201,Override!$D$11:$D$40,10,Override!$E$11:$E$40,"&gt;=0")-COUNTIFS(Override!$B$11:$B$40,$B201,Override!$D$11:$D$40,10,Override!$E$11:$E$40,"&gt;=0",Override!$C$11:$C$40,"MXAU"))&gt;0,SUMIFS(Override!$E$11:$E$40,Override!$B$11:$B$40,$B201,Override!$D$11:$D$40,10)-SUMIFS(Override!$E$11:$E$40,Override!$B$11:$B$40,$B201,Override!$D$11:$D$40,10,Override!$C$11:$C$40,"MXAU"),Override!$L$236)/'AS51'!$B$3,"")))</f>
        <v/>
      </c>
      <c r="P201" s="77">
        <f>IF(P$13="","",IF($B201="","",IFERROR($C201*$D201*IF((Override!$C$4="ON")*(COUNTIFS(Override!$B$11:$B$40,$B201,Override!$D$11:$D$40,11,Override!$E$11:$E$40,"&gt;=0")-COUNTIFS(Override!$B$11:$B$40,$B201,Override!$D$11:$D$40,11,Override!$E$11:$E$40,"&gt;=0",Override!$C$11:$C$40,"MXAU"))&gt;0,SUMIFS(Override!$E$11:$E$40,Override!$B$11:$B$40,$B201,Override!$D$11:$D$40,11)-SUMIFS(Override!$E$11:$E$40,Override!$B$11:$B$40,$B201,Override!$D$11:$D$40,11,Override!$C$11:$C$40,"MXAU"),Override!$M$236)/'AS51'!$B$3,"")))</f>
        <v/>
      </c>
      <c r="Q201" s="77">
        <f>IF(Q$13="","",IF($B201="","",IFERROR($C201*$D201*IF((Override!$C$4="ON")*(COUNTIFS(Override!$B$11:$B$40,$B201,Override!$D$11:$D$40,12,Override!$E$11:$E$40,"&gt;=0")-COUNTIFS(Override!$B$11:$B$40,$B201,Override!$D$11:$D$40,12,Override!$E$11:$E$40,"&gt;=0",Override!$C$11:$C$40,"MXAU"))&gt;0,SUMIFS(Override!$E$11:$E$40,Override!$B$11:$B$40,$B201,Override!$D$11:$D$40,12)-SUMIFS(Override!$E$11:$E$40,Override!$B$11:$B$40,$B201,Override!$D$11:$D$40,12,Override!$C$11:$C$40,"MXAU"),Override!$N$236)/'AS51'!$B$3,"")))</f>
        <v/>
      </c>
      <c r="R201" s="77">
        <f>IF(R$13="","",IF($B201="","",IFERROR($C201*$D201*IF((Override!$C$4="ON")*(COUNTIFS(Override!$B$11:$B$40,$B201,Override!$D$11:$D$40,13,Override!$E$11:$E$40,"&gt;=0")-COUNTIFS(Override!$B$11:$B$40,$B201,Override!$D$11:$D$40,13,Override!$E$11:$E$40,"&gt;=0",Override!$C$11:$C$40,"MXAU"))&gt;0,SUMIFS(Override!$E$11:$E$40,Override!$B$11:$B$40,$B201,Override!$D$11:$D$40,13)-SUMIFS(Override!$E$11:$E$40,Override!$B$11:$B$40,$B201,Override!$D$11:$D$40,13,Override!$C$11:$C$40,"MXAU"),Override!$O$236)/'AS51'!$B$3,"")))</f>
        <v/>
      </c>
      <c r="S201" s="77">
        <f>IF(S$13="","",IF($B201="","",IFERROR($C201*$D201*IF((Override!$C$4="ON")*(COUNTIFS(Override!$B$11:$B$40,$B201,Override!$D$11:$D$40,14,Override!$E$11:$E$40,"&gt;=0")-COUNTIFS(Override!$B$11:$B$40,$B201,Override!$D$11:$D$40,14,Override!$E$11:$E$40,"&gt;=0",Override!$C$11:$C$40,"MXAU"))&gt;0,SUMIFS(Override!$E$11:$E$40,Override!$B$11:$B$40,$B201,Override!$D$11:$D$40,14)-SUMIFS(Override!$E$11:$E$40,Override!$B$11:$B$40,$B201,Override!$D$11:$D$40,14,Override!$C$11:$C$40,"MXAU"),Override!$P$236)/'AS51'!$B$3,"")))</f>
        <v/>
      </c>
      <c r="T201" s="77">
        <f>IF(T$13="","",IF($B201="","",IFERROR($C201*$D201*IF((Override!$C$4="ON")*(COUNTIFS(Override!$B$11:$B$40,$B201,Override!$D$11:$D$40,15,Override!$E$11:$E$40,"&gt;=0")-COUNTIFS(Override!$B$11:$B$40,$B201,Override!$D$11:$D$40,15,Override!$E$11:$E$40,"&gt;=0",Override!$C$11:$C$40,"MXAU"))&gt;0,SUMIFS(Override!$E$11:$E$40,Override!$B$11:$B$40,$B201,Override!$D$11:$D$40,15)-SUMIFS(Override!$E$11:$E$40,Override!$B$11:$B$40,$B201,Override!$D$11:$D$40,15,Override!$C$11:$C$40,"MXAU"),Override!$Q$236)/'AS51'!$B$3,"")))</f>
        <v/>
      </c>
      <c r="U201" s="77">
        <f>IF(U$13="","",IF($B201="","",IFERROR($C201*$D201*IF((Override!$C$4="ON")*(COUNTIFS(Override!$B$11:$B$40,$B201,Override!$D$11:$D$40,16,Override!$E$11:$E$40,"&gt;=0")-COUNTIFS(Override!$B$11:$B$40,$B201,Override!$D$11:$D$40,16,Override!$E$11:$E$40,"&gt;=0",Override!$C$11:$C$40,"MXAU"))&gt;0,SUMIFS(Override!$E$11:$E$40,Override!$B$11:$B$40,$B201,Override!$D$11:$D$40,16)-SUMIFS(Override!$E$11:$E$40,Override!$B$11:$B$40,$B201,Override!$D$11:$D$40,16,Override!$C$11:$C$40,"MXAU"),Override!$R$236)/'AS51'!$B$3,"")))</f>
        <v/>
      </c>
      <c r="W201" s="77">
        <f>IF(W$13="","",IF($B201="","",IFERROR(F201*$E201/100,"")))</f>
        <v/>
      </c>
      <c r="X201" s="77">
        <f>IF(X$13="","",IF($B201="","",IFERROR(G201*$E201/100,"")))</f>
        <v/>
      </c>
      <c r="Y201" s="77">
        <f>IF(Y$13="","",IF($B201="","",IFERROR(H201*$E201/100,"")))</f>
        <v/>
      </c>
      <c r="Z201" s="77">
        <f>IF(Z$13="","",IF($B201="","",IFERROR(I201*$E201/100,"")))</f>
        <v/>
      </c>
      <c r="AA201" s="77">
        <f>IF(AA$13="","",IF($B201="","",IFERROR(J201*$E201/100,"")))</f>
        <v/>
      </c>
      <c r="AB201" s="77">
        <f>IF(AB$13="","",IF($B201="","",IFERROR(K201*$E201/100,"")))</f>
        <v/>
      </c>
      <c r="AC201" s="77">
        <f>IF(AC$13="","",IF($B201="","",IFERROR(L201*$E201/100,"")))</f>
        <v/>
      </c>
      <c r="AD201" s="77">
        <f>IF(AD$13="","",IF($B201="","",IFERROR(M201*$E201/100,"")))</f>
        <v/>
      </c>
      <c r="AE201" s="77">
        <f>IF(AE$13="","",IF($B201="","",IFERROR(N201*$E201/100,"")))</f>
        <v/>
      </c>
      <c r="AF201" s="77">
        <f>IF(AF$13="","",IF($B201="","",IFERROR(O201*$E201/100,"")))</f>
        <v/>
      </c>
      <c r="AG201" s="77">
        <f>IF(AG$13="","",IF($B201="","",IFERROR(P201*$E201/100,"")))</f>
        <v/>
      </c>
      <c r="AH201" s="77">
        <f>IF(AH$13="","",IF($B201="","",IFERROR(Q201*$E201/100,"")))</f>
        <v/>
      </c>
      <c r="AI201" s="77">
        <f>IF(AI$13="","",IF($B201="","",IFERROR(R201*$E201/100,"")))</f>
        <v/>
      </c>
      <c r="AJ201" s="77">
        <f>IF(AJ$13="","",IF($B201="","",IFERROR(S201*$E201/100,"")))</f>
        <v/>
      </c>
      <c r="AK201" s="77">
        <f>IF(AK$13="","",IF($B201="","",IFERROR(T201*$E201/100,"")))</f>
        <v/>
      </c>
      <c r="AL201" s="77">
        <f>IF(AL$13="","",IF($B201="","",IFERROR(U201*$E201/100,"")))</f>
        <v/>
      </c>
      <c r="AN201" s="77">
        <f>IF($B201="","",SUMIF($F$13:$U$13,"&lt;="&amp;Sector!$D$51,$F201:$U201))</f>
        <v/>
      </c>
      <c r="AO201" s="77">
        <f>IF($B201="","",SUMIF($W$13:$AL$13,"&lt;="&amp;Sector!$D$51,$W201:$AL201))</f>
        <v/>
      </c>
      <c r="AQ201" s="163">
        <f>IF(AQ$13="","",IF($B201="","",IFERROR($C201*$D201*SUMPRODUCT(('Dvd Calendar'!$E$2043:$CZ$2043&gt;AQ$12)*('Dvd Calendar'!$E$2043:$CZ$2043&lt;=AQ$13)*'Dvd Calendar'!$E$2046:$CZ$2046*(('Dvd Calendar'!$E$2048:$CZ$2048='Field Check'!$C$56)*('Field Check'!$C$56&lt;&gt;"")+('Dvd Calendar'!$E$2048:$CZ$2048='Field Check'!$C$57)*('Field Check'!$C$57&lt;&gt;"")))/'AS51'!$B$3,"")))</f>
        <v/>
      </c>
      <c r="AR201" s="163">
        <f>IF(AR$13="","",IF($B201="","",IFERROR($C201*$D201*SUMPRODUCT(('Dvd Calendar'!$E$2043:$CZ$2043&gt;AR$12)*('Dvd Calendar'!$E$2043:$CZ$2043&lt;=AR$13)*'Dvd Calendar'!$E$2046:$CZ$2046*(('Dvd Calendar'!$E$2048:$CZ$2048='Field Check'!$C$56)*('Field Check'!$C$56&lt;&gt;"")+('Dvd Calendar'!$E$2048:$CZ$2048='Field Check'!$C$57)*('Field Check'!$C$57&lt;&gt;"")))/'AS51'!$B$3,"")))</f>
        <v/>
      </c>
      <c r="AS201" s="163">
        <f>IF(AS$13="","",IF($B201="","",IFERROR($C201*$D201*SUMPRODUCT(('Dvd Calendar'!$E$2043:$CZ$2043&gt;AS$12)*('Dvd Calendar'!$E$2043:$CZ$2043&lt;=AS$13)*'Dvd Calendar'!$E$2046:$CZ$2046*(('Dvd Calendar'!$E$2048:$CZ$2048='Field Check'!$C$56)*('Field Check'!$C$56&lt;&gt;"")+('Dvd Calendar'!$E$2048:$CZ$2048='Field Check'!$C$57)*('Field Check'!$C$57&lt;&gt;"")))/'AS51'!$B$3,"")))</f>
        <v/>
      </c>
      <c r="AT201" s="163">
        <f>IF(AT$13="","",IF($B201="","",IFERROR($C201*$D201*SUMPRODUCT(('Dvd Calendar'!$E$2043:$CZ$2043&gt;AT$12)*('Dvd Calendar'!$E$2043:$CZ$2043&lt;=AT$13)*'Dvd Calendar'!$E$2046:$CZ$2046*(('Dvd Calendar'!$E$2048:$CZ$2048='Field Check'!$C$56)*('Field Check'!$C$56&lt;&gt;"")+('Dvd Calendar'!$E$2048:$CZ$2048='Field Check'!$C$57)*('Field Check'!$C$57&lt;&gt;"")))/'AS51'!$B$3,"")))</f>
        <v/>
      </c>
      <c r="AU201" s="163">
        <f>IF(AU$13="","",IF($B201="","",IFERROR($C201*$D201*SUMPRODUCT(('Dvd Calendar'!$E$2043:$CZ$2043&gt;AU$12)*('Dvd Calendar'!$E$2043:$CZ$2043&lt;=AU$13)*'Dvd Calendar'!$E$2046:$CZ$2046*(('Dvd Calendar'!$E$2048:$CZ$2048='Field Check'!$C$56)*('Field Check'!$C$56&lt;&gt;"")+('Dvd Calendar'!$E$2048:$CZ$2048='Field Check'!$C$57)*('Field Check'!$C$57&lt;&gt;"")))/'AS51'!$B$3,"")))</f>
        <v/>
      </c>
      <c r="AV201" s="163">
        <f>IF(AV$13="","",IF($B201="","",IFERROR($C201*$D201*SUMPRODUCT(('Dvd Calendar'!$E$2043:$CZ$2043&gt;AV$12)*('Dvd Calendar'!$E$2043:$CZ$2043&lt;=AV$13)*'Dvd Calendar'!$E$2046:$CZ$2046*(('Dvd Calendar'!$E$2048:$CZ$2048='Field Check'!$C$56)*('Field Check'!$C$56&lt;&gt;"")+('Dvd Calendar'!$E$2048:$CZ$2048='Field Check'!$C$57)*('Field Check'!$C$57&lt;&gt;"")))/'AS51'!$B$3,"")))</f>
        <v/>
      </c>
      <c r="AW201" s="163">
        <f>IF(AW$13="","",IF($B201="","",IFERROR($C201*$D201*SUMPRODUCT(('Dvd Calendar'!$E$2043:$CZ$2043&gt;AW$12)*('Dvd Calendar'!$E$2043:$CZ$2043&lt;=AW$13)*'Dvd Calendar'!$E$2046:$CZ$2046*(('Dvd Calendar'!$E$2048:$CZ$2048='Field Check'!$C$56)*('Field Check'!$C$56&lt;&gt;"")+('Dvd Calendar'!$E$2048:$CZ$2048='Field Check'!$C$57)*('Field Check'!$C$57&lt;&gt;"")))/'AS51'!$B$3,"")))</f>
        <v/>
      </c>
      <c r="AX201" s="163">
        <f>IF(AX$13="","",IF($B201="","",IFERROR($C201*$D201*SUMPRODUCT(('Dvd Calendar'!$E$2043:$CZ$2043&gt;AX$12)*('Dvd Calendar'!$E$2043:$CZ$2043&lt;=AX$13)*'Dvd Calendar'!$E$2046:$CZ$2046*(('Dvd Calendar'!$E$2048:$CZ$2048='Field Check'!$C$56)*('Field Check'!$C$56&lt;&gt;"")+('Dvd Calendar'!$E$2048:$CZ$2048='Field Check'!$C$57)*('Field Check'!$C$57&lt;&gt;"")))/'AS51'!$B$3,"")))</f>
        <v/>
      </c>
      <c r="AY201" s="163">
        <f>IF(AY$13="","",IF($B201="","",IFERROR($C201*$D201*SUMPRODUCT(('Dvd Calendar'!$E$2043:$CZ$2043&gt;AY$12)*('Dvd Calendar'!$E$2043:$CZ$2043&lt;=AY$13)*'Dvd Calendar'!$E$2046:$CZ$2046*(('Dvd Calendar'!$E$2048:$CZ$2048='Field Check'!$C$56)*('Field Check'!$C$56&lt;&gt;"")+('Dvd Calendar'!$E$2048:$CZ$2048='Field Check'!$C$57)*('Field Check'!$C$57&lt;&gt;"")))/'AS51'!$B$3,"")))</f>
        <v/>
      </c>
      <c r="AZ201" s="163">
        <f>IF(AZ$13="","",IF($B201="","",IFERROR($C201*$D201*SUMPRODUCT(('Dvd Calendar'!$E$2043:$CZ$2043&gt;AZ$12)*('Dvd Calendar'!$E$2043:$CZ$2043&lt;=AZ$13)*'Dvd Calendar'!$E$2046:$CZ$2046*(('Dvd Calendar'!$E$2048:$CZ$2048='Field Check'!$C$56)*('Field Check'!$C$56&lt;&gt;"")+('Dvd Calendar'!$E$2048:$CZ$2048='Field Check'!$C$57)*('Field Check'!$C$57&lt;&gt;"")))/'AS51'!$B$3,"")))</f>
        <v/>
      </c>
      <c r="BA201" s="163">
        <f>IF(BA$13="","",IF($B201="","",IFERROR($C201*$D201*SUMPRODUCT(('Dvd Calendar'!$E$2043:$CZ$2043&gt;BA$12)*('Dvd Calendar'!$E$2043:$CZ$2043&lt;=BA$13)*'Dvd Calendar'!$E$2046:$CZ$2046*(('Dvd Calendar'!$E$2048:$CZ$2048='Field Check'!$C$56)*('Field Check'!$C$56&lt;&gt;"")+('Dvd Calendar'!$E$2048:$CZ$2048='Field Check'!$C$57)*('Field Check'!$C$57&lt;&gt;"")))/'AS51'!$B$3,"")))</f>
        <v/>
      </c>
      <c r="BB201" s="163">
        <f>IF(BB$13="","",IF($B201="","",IFERROR($C201*$D201*SUMPRODUCT(('Dvd Calendar'!$E$2043:$CZ$2043&gt;BB$12)*('Dvd Calendar'!$E$2043:$CZ$2043&lt;=BB$13)*'Dvd Calendar'!$E$2046:$CZ$2046*(('Dvd Calendar'!$E$2048:$CZ$2048='Field Check'!$C$56)*('Field Check'!$C$56&lt;&gt;"")+('Dvd Calendar'!$E$2048:$CZ$2048='Field Check'!$C$57)*('Field Check'!$C$57&lt;&gt;"")))/'AS51'!$B$3,"")))</f>
        <v/>
      </c>
      <c r="BC201" s="163">
        <f>IF(BC$13="","",IF($B201="","",IFERROR($C201*$D201*SUMPRODUCT(('Dvd Calendar'!$E$2043:$CZ$2043&gt;BC$12)*('Dvd Calendar'!$E$2043:$CZ$2043&lt;=BC$13)*'Dvd Calendar'!$E$2046:$CZ$2046*(('Dvd Calendar'!$E$2048:$CZ$2048='Field Check'!$C$56)*('Field Check'!$C$56&lt;&gt;"")+('Dvd Calendar'!$E$2048:$CZ$2048='Field Check'!$C$57)*('Field Check'!$C$57&lt;&gt;"")))/'AS51'!$B$3,"")))</f>
        <v/>
      </c>
      <c r="BD201" s="163">
        <f>IF(BD$13="","",IF($B201="","",IFERROR($C201*$D201*SUMPRODUCT(('Dvd Calendar'!$E$2043:$CZ$2043&gt;BD$12)*('Dvd Calendar'!$E$2043:$CZ$2043&lt;=BD$13)*'Dvd Calendar'!$E$2046:$CZ$2046*(('Dvd Calendar'!$E$2048:$CZ$2048='Field Check'!$C$56)*('Field Check'!$C$56&lt;&gt;"")+('Dvd Calendar'!$E$2048:$CZ$2048='Field Check'!$C$57)*('Field Check'!$C$57&lt;&gt;"")))/'AS51'!$B$3,"")))</f>
        <v/>
      </c>
      <c r="BE201" s="163">
        <f>IF(BE$13="","",IF($B201="","",IFERROR($C201*$D201*SUMPRODUCT(('Dvd Calendar'!$E$2043:$CZ$2043&gt;BE$12)*('Dvd Calendar'!$E$2043:$CZ$2043&lt;=BE$13)*'Dvd Calendar'!$E$2046:$CZ$2046*(('Dvd Calendar'!$E$2048:$CZ$2048='Field Check'!$C$56)*('Field Check'!$C$56&lt;&gt;"")+('Dvd Calendar'!$E$2048:$CZ$2048='Field Check'!$C$57)*('Field Check'!$C$57&lt;&gt;"")))/'AS51'!$B$3,"")))</f>
        <v/>
      </c>
      <c r="BF201" s="163">
        <f>IF(BF$13="","",IF($B201="","",IFERROR($C201*$D201*SUMPRODUCT(('Dvd Calendar'!$E$2043:$CZ$2043&gt;BF$12)*('Dvd Calendar'!$E$2043:$CZ$2043&lt;=BF$13)*'Dvd Calendar'!$E$2046:$CZ$2046*(('Dvd Calendar'!$E$2048:$CZ$2048='Field Check'!$C$56)*('Field Check'!$C$56&lt;&gt;"")+('Dvd Calendar'!$E$2048:$CZ$2048='Field Check'!$C$57)*('Field Check'!$C$57&lt;&gt;"")))/'AS51'!$B$3,"")))</f>
        <v/>
      </c>
      <c r="BH201" s="163">
        <f>IF(BH$13="","",IF($B201="","",IFERROR(AQ201*$E201/100,"")))</f>
        <v/>
      </c>
      <c r="BI201" s="163">
        <f>IF(BI$13="","",IF($B201="","",IFERROR(AR201*$E201/100,"")))</f>
        <v/>
      </c>
      <c r="BJ201" s="163">
        <f>IF(BJ$13="","",IF($B201="","",IFERROR(AS201*$E201/100,"")))</f>
        <v/>
      </c>
      <c r="BK201" s="163">
        <f>IF(BK$13="","",IF($B201="","",IFERROR(AT201*$E201/100,"")))</f>
        <v/>
      </c>
      <c r="BL201" s="163">
        <f>IF(BL$13="","",IF($B201="","",IFERROR(AU201*$E201/100,"")))</f>
        <v/>
      </c>
      <c r="BM201" s="163">
        <f>IF(BM$13="","",IF($B201="","",IFERROR(AV201*$E201/100,"")))</f>
        <v/>
      </c>
      <c r="BN201" s="163">
        <f>IF(BN$13="","",IF($B201="","",IFERROR(AW201*$E201/100,"")))</f>
        <v/>
      </c>
      <c r="BO201" s="163">
        <f>IF(BO$13="","",IF($B201="","",IFERROR(AX201*$E201/100,"")))</f>
        <v/>
      </c>
      <c r="BP201" s="163">
        <f>IF(BP$13="","",IF($B201="","",IFERROR(AY201*$E201/100,"")))</f>
        <v/>
      </c>
      <c r="BQ201" s="163">
        <f>IF(BQ$13="","",IF($B201="","",IFERROR(AZ201*$E201/100,"")))</f>
        <v/>
      </c>
      <c r="BR201" s="163">
        <f>IF(BR$13="","",IF($B201="","",IFERROR(BA201*$E201/100,"")))</f>
        <v/>
      </c>
      <c r="BS201" s="163">
        <f>IF(BS$13="","",IF($B201="","",IFERROR(BB201*$E201/100,"")))</f>
        <v/>
      </c>
      <c r="BT201" s="163">
        <f>IF(BT$13="","",IF($B201="","",IFERROR(BC201*$E201/100,"")))</f>
        <v/>
      </c>
      <c r="BU201" s="163">
        <f>IF(BU$13="","",IF($B201="","",IFERROR(BD201*$E201/100,"")))</f>
        <v/>
      </c>
      <c r="BV201" s="163">
        <f>IF(BV$13="","",IF($B201="","",IFERROR(BE201*$E201/100,"")))</f>
        <v/>
      </c>
      <c r="BW201" s="163">
        <f>IF(BW$13="","",IF($B201="","",IFERROR(BF201*$E201/100,"")))</f>
        <v/>
      </c>
    </row>
    <row r="202">
      <c r="B202" s="126">
        <f>IF('AS51'!$C$192="","",'AS51'!$C$192)</f>
        <v/>
      </c>
      <c r="C202" s="74">
        <f>IF('AS51'!$B$192="","",'AS51'!$B$192)</f>
        <v/>
      </c>
      <c r="D202" s="75">
        <f>IFERROR('AS51'!$Q$192,1)</f>
        <v/>
      </c>
      <c r="E202" s="76">
        <f>IF($B202="","",IF(ISNUMBER('AS51'!$I$192),'AS51'!$I$192,'Index Summary'!$C$7))</f>
        <v/>
      </c>
      <c r="F202" s="77">
        <f>IF(F$13="","",IF($B202="","",IFERROR($C202*$D202*IF((Override!$C$4="ON")*(COUNTIFS(Override!$B$11:$B$40,$B202,Override!$D$11:$D$40,1,Override!$E$11:$E$40,"&gt;=0")-COUNTIFS(Override!$B$11:$B$40,$B202,Override!$D$11:$D$40,1,Override!$E$11:$E$40,"&gt;=0",Override!$C$11:$C$40,"MXAU"))&gt;0,SUMIFS(Override!$E$11:$E$40,Override!$B$11:$B$40,$B202,Override!$D$11:$D$40,1)-SUMIFS(Override!$E$11:$E$40,Override!$B$11:$B$40,$B202,Override!$D$11:$D$40,1,Override!$C$11:$C$40,"MXAU"),Override!$C$237)/'AS51'!$B$3,"")))</f>
        <v/>
      </c>
      <c r="G202" s="77">
        <f>IF(G$13="","",IF($B202="","",IFERROR($C202*$D202*IF((Override!$C$4="ON")*(COUNTIFS(Override!$B$11:$B$40,$B202,Override!$D$11:$D$40,2,Override!$E$11:$E$40,"&gt;=0")-COUNTIFS(Override!$B$11:$B$40,$B202,Override!$D$11:$D$40,2,Override!$E$11:$E$40,"&gt;=0",Override!$C$11:$C$40,"MXAU"))&gt;0,SUMIFS(Override!$E$11:$E$40,Override!$B$11:$B$40,$B202,Override!$D$11:$D$40,2)-SUMIFS(Override!$E$11:$E$40,Override!$B$11:$B$40,$B202,Override!$D$11:$D$40,2,Override!$C$11:$C$40,"MXAU"),Override!$D$237)/'AS51'!$B$3,"")))</f>
        <v/>
      </c>
      <c r="H202" s="77">
        <f>IF(H$13="","",IF($B202="","",IFERROR($C202*$D202*IF((Override!$C$4="ON")*(COUNTIFS(Override!$B$11:$B$40,$B202,Override!$D$11:$D$40,3,Override!$E$11:$E$40,"&gt;=0")-COUNTIFS(Override!$B$11:$B$40,$B202,Override!$D$11:$D$40,3,Override!$E$11:$E$40,"&gt;=0",Override!$C$11:$C$40,"MXAU"))&gt;0,SUMIFS(Override!$E$11:$E$40,Override!$B$11:$B$40,$B202,Override!$D$11:$D$40,3)-SUMIFS(Override!$E$11:$E$40,Override!$B$11:$B$40,$B202,Override!$D$11:$D$40,3,Override!$C$11:$C$40,"MXAU"),Override!$E$237)/'AS51'!$B$3,"")))</f>
        <v/>
      </c>
      <c r="I202" s="77">
        <f>IF(I$13="","",IF($B202="","",IFERROR($C202*$D202*IF((Override!$C$4="ON")*(COUNTIFS(Override!$B$11:$B$40,$B202,Override!$D$11:$D$40,4,Override!$E$11:$E$40,"&gt;=0")-COUNTIFS(Override!$B$11:$B$40,$B202,Override!$D$11:$D$40,4,Override!$E$11:$E$40,"&gt;=0",Override!$C$11:$C$40,"MXAU"))&gt;0,SUMIFS(Override!$E$11:$E$40,Override!$B$11:$B$40,$B202,Override!$D$11:$D$40,4)-SUMIFS(Override!$E$11:$E$40,Override!$B$11:$B$40,$B202,Override!$D$11:$D$40,4,Override!$C$11:$C$40,"MXAU"),Override!$F$237)/'AS51'!$B$3,"")))</f>
        <v/>
      </c>
      <c r="J202" s="77">
        <f>IF(J$13="","",IF($B202="","",IFERROR($C202*$D202*IF((Override!$C$4="ON")*(COUNTIFS(Override!$B$11:$B$40,$B202,Override!$D$11:$D$40,5,Override!$E$11:$E$40,"&gt;=0")-COUNTIFS(Override!$B$11:$B$40,$B202,Override!$D$11:$D$40,5,Override!$E$11:$E$40,"&gt;=0",Override!$C$11:$C$40,"MXAU"))&gt;0,SUMIFS(Override!$E$11:$E$40,Override!$B$11:$B$40,$B202,Override!$D$11:$D$40,5)-SUMIFS(Override!$E$11:$E$40,Override!$B$11:$B$40,$B202,Override!$D$11:$D$40,5,Override!$C$11:$C$40,"MXAU"),Override!$G$237)/'AS51'!$B$3,"")))</f>
        <v/>
      </c>
      <c r="K202" s="77">
        <f>IF(K$13="","",IF($B202="","",IFERROR($C202*$D202*IF((Override!$C$4="ON")*(COUNTIFS(Override!$B$11:$B$40,$B202,Override!$D$11:$D$40,6,Override!$E$11:$E$40,"&gt;=0")-COUNTIFS(Override!$B$11:$B$40,$B202,Override!$D$11:$D$40,6,Override!$E$11:$E$40,"&gt;=0",Override!$C$11:$C$40,"MXAU"))&gt;0,SUMIFS(Override!$E$11:$E$40,Override!$B$11:$B$40,$B202,Override!$D$11:$D$40,6)-SUMIFS(Override!$E$11:$E$40,Override!$B$11:$B$40,$B202,Override!$D$11:$D$40,6,Override!$C$11:$C$40,"MXAU"),Override!$H$237)/'AS51'!$B$3,"")))</f>
        <v/>
      </c>
      <c r="L202" s="77">
        <f>IF(L$13="","",IF($B202="","",IFERROR($C202*$D202*IF((Override!$C$4="ON")*(COUNTIFS(Override!$B$11:$B$40,$B202,Override!$D$11:$D$40,7,Override!$E$11:$E$40,"&gt;=0")-COUNTIFS(Override!$B$11:$B$40,$B202,Override!$D$11:$D$40,7,Override!$E$11:$E$40,"&gt;=0",Override!$C$11:$C$40,"MXAU"))&gt;0,SUMIFS(Override!$E$11:$E$40,Override!$B$11:$B$40,$B202,Override!$D$11:$D$40,7)-SUMIFS(Override!$E$11:$E$40,Override!$B$11:$B$40,$B202,Override!$D$11:$D$40,7,Override!$C$11:$C$40,"MXAU"),Override!$I$237)/'AS51'!$B$3,"")))</f>
        <v/>
      </c>
      <c r="M202" s="77">
        <f>IF(M$13="","",IF($B202="","",IFERROR($C202*$D202*IF((Override!$C$4="ON")*(COUNTIFS(Override!$B$11:$B$40,$B202,Override!$D$11:$D$40,8,Override!$E$11:$E$40,"&gt;=0")-COUNTIFS(Override!$B$11:$B$40,$B202,Override!$D$11:$D$40,8,Override!$E$11:$E$40,"&gt;=0",Override!$C$11:$C$40,"MXAU"))&gt;0,SUMIFS(Override!$E$11:$E$40,Override!$B$11:$B$40,$B202,Override!$D$11:$D$40,8)-SUMIFS(Override!$E$11:$E$40,Override!$B$11:$B$40,$B202,Override!$D$11:$D$40,8,Override!$C$11:$C$40,"MXAU"),Override!$J$237)/'AS51'!$B$3,"")))</f>
        <v/>
      </c>
      <c r="N202" s="77">
        <f>IF(N$13="","",IF($B202="","",IFERROR($C202*$D202*IF((Override!$C$4="ON")*(COUNTIFS(Override!$B$11:$B$40,$B202,Override!$D$11:$D$40,9,Override!$E$11:$E$40,"&gt;=0")-COUNTIFS(Override!$B$11:$B$40,$B202,Override!$D$11:$D$40,9,Override!$E$11:$E$40,"&gt;=0",Override!$C$11:$C$40,"MXAU"))&gt;0,SUMIFS(Override!$E$11:$E$40,Override!$B$11:$B$40,$B202,Override!$D$11:$D$40,9)-SUMIFS(Override!$E$11:$E$40,Override!$B$11:$B$40,$B202,Override!$D$11:$D$40,9,Override!$C$11:$C$40,"MXAU"),Override!$K$237)/'AS51'!$B$3,"")))</f>
        <v/>
      </c>
      <c r="O202" s="77">
        <f>IF(O$13="","",IF($B202="","",IFERROR($C202*$D202*IF((Override!$C$4="ON")*(COUNTIFS(Override!$B$11:$B$40,$B202,Override!$D$11:$D$40,10,Override!$E$11:$E$40,"&gt;=0")-COUNTIFS(Override!$B$11:$B$40,$B202,Override!$D$11:$D$40,10,Override!$E$11:$E$40,"&gt;=0",Override!$C$11:$C$40,"MXAU"))&gt;0,SUMIFS(Override!$E$11:$E$40,Override!$B$11:$B$40,$B202,Override!$D$11:$D$40,10)-SUMIFS(Override!$E$11:$E$40,Override!$B$11:$B$40,$B202,Override!$D$11:$D$40,10,Override!$C$11:$C$40,"MXAU"),Override!$L$237)/'AS51'!$B$3,"")))</f>
        <v/>
      </c>
      <c r="P202" s="77">
        <f>IF(P$13="","",IF($B202="","",IFERROR($C202*$D202*IF((Override!$C$4="ON")*(COUNTIFS(Override!$B$11:$B$40,$B202,Override!$D$11:$D$40,11,Override!$E$11:$E$40,"&gt;=0")-COUNTIFS(Override!$B$11:$B$40,$B202,Override!$D$11:$D$40,11,Override!$E$11:$E$40,"&gt;=0",Override!$C$11:$C$40,"MXAU"))&gt;0,SUMIFS(Override!$E$11:$E$40,Override!$B$11:$B$40,$B202,Override!$D$11:$D$40,11)-SUMIFS(Override!$E$11:$E$40,Override!$B$11:$B$40,$B202,Override!$D$11:$D$40,11,Override!$C$11:$C$40,"MXAU"),Override!$M$237)/'AS51'!$B$3,"")))</f>
        <v/>
      </c>
      <c r="Q202" s="77">
        <f>IF(Q$13="","",IF($B202="","",IFERROR($C202*$D202*IF((Override!$C$4="ON")*(COUNTIFS(Override!$B$11:$B$40,$B202,Override!$D$11:$D$40,12,Override!$E$11:$E$40,"&gt;=0")-COUNTIFS(Override!$B$11:$B$40,$B202,Override!$D$11:$D$40,12,Override!$E$11:$E$40,"&gt;=0",Override!$C$11:$C$40,"MXAU"))&gt;0,SUMIFS(Override!$E$11:$E$40,Override!$B$11:$B$40,$B202,Override!$D$11:$D$40,12)-SUMIFS(Override!$E$11:$E$40,Override!$B$11:$B$40,$B202,Override!$D$11:$D$40,12,Override!$C$11:$C$40,"MXAU"),Override!$N$237)/'AS51'!$B$3,"")))</f>
        <v/>
      </c>
      <c r="R202" s="77">
        <f>IF(R$13="","",IF($B202="","",IFERROR($C202*$D202*IF((Override!$C$4="ON")*(COUNTIFS(Override!$B$11:$B$40,$B202,Override!$D$11:$D$40,13,Override!$E$11:$E$40,"&gt;=0")-COUNTIFS(Override!$B$11:$B$40,$B202,Override!$D$11:$D$40,13,Override!$E$11:$E$40,"&gt;=0",Override!$C$11:$C$40,"MXAU"))&gt;0,SUMIFS(Override!$E$11:$E$40,Override!$B$11:$B$40,$B202,Override!$D$11:$D$40,13)-SUMIFS(Override!$E$11:$E$40,Override!$B$11:$B$40,$B202,Override!$D$11:$D$40,13,Override!$C$11:$C$40,"MXAU"),Override!$O$237)/'AS51'!$B$3,"")))</f>
        <v/>
      </c>
      <c r="S202" s="77">
        <f>IF(S$13="","",IF($B202="","",IFERROR($C202*$D202*IF((Override!$C$4="ON")*(COUNTIFS(Override!$B$11:$B$40,$B202,Override!$D$11:$D$40,14,Override!$E$11:$E$40,"&gt;=0")-COUNTIFS(Override!$B$11:$B$40,$B202,Override!$D$11:$D$40,14,Override!$E$11:$E$40,"&gt;=0",Override!$C$11:$C$40,"MXAU"))&gt;0,SUMIFS(Override!$E$11:$E$40,Override!$B$11:$B$40,$B202,Override!$D$11:$D$40,14)-SUMIFS(Override!$E$11:$E$40,Override!$B$11:$B$40,$B202,Override!$D$11:$D$40,14,Override!$C$11:$C$40,"MXAU"),Override!$P$237)/'AS51'!$B$3,"")))</f>
        <v/>
      </c>
      <c r="T202" s="77">
        <f>IF(T$13="","",IF($B202="","",IFERROR($C202*$D202*IF((Override!$C$4="ON")*(COUNTIFS(Override!$B$11:$B$40,$B202,Override!$D$11:$D$40,15,Override!$E$11:$E$40,"&gt;=0")-COUNTIFS(Override!$B$11:$B$40,$B202,Override!$D$11:$D$40,15,Override!$E$11:$E$40,"&gt;=0",Override!$C$11:$C$40,"MXAU"))&gt;0,SUMIFS(Override!$E$11:$E$40,Override!$B$11:$B$40,$B202,Override!$D$11:$D$40,15)-SUMIFS(Override!$E$11:$E$40,Override!$B$11:$B$40,$B202,Override!$D$11:$D$40,15,Override!$C$11:$C$40,"MXAU"),Override!$Q$237)/'AS51'!$B$3,"")))</f>
        <v/>
      </c>
      <c r="U202" s="77">
        <f>IF(U$13="","",IF($B202="","",IFERROR($C202*$D202*IF((Override!$C$4="ON")*(COUNTIFS(Override!$B$11:$B$40,$B202,Override!$D$11:$D$40,16,Override!$E$11:$E$40,"&gt;=0")-COUNTIFS(Override!$B$11:$B$40,$B202,Override!$D$11:$D$40,16,Override!$E$11:$E$40,"&gt;=0",Override!$C$11:$C$40,"MXAU"))&gt;0,SUMIFS(Override!$E$11:$E$40,Override!$B$11:$B$40,$B202,Override!$D$11:$D$40,16)-SUMIFS(Override!$E$11:$E$40,Override!$B$11:$B$40,$B202,Override!$D$11:$D$40,16,Override!$C$11:$C$40,"MXAU"),Override!$R$237)/'AS51'!$B$3,"")))</f>
        <v/>
      </c>
      <c r="W202" s="77">
        <f>IF(W$13="","",IF($B202="","",IFERROR(F202*$E202/100,"")))</f>
        <v/>
      </c>
      <c r="X202" s="77">
        <f>IF(X$13="","",IF($B202="","",IFERROR(G202*$E202/100,"")))</f>
        <v/>
      </c>
      <c r="Y202" s="77">
        <f>IF(Y$13="","",IF($B202="","",IFERROR(H202*$E202/100,"")))</f>
        <v/>
      </c>
      <c r="Z202" s="77">
        <f>IF(Z$13="","",IF($B202="","",IFERROR(I202*$E202/100,"")))</f>
        <v/>
      </c>
      <c r="AA202" s="77">
        <f>IF(AA$13="","",IF($B202="","",IFERROR(J202*$E202/100,"")))</f>
        <v/>
      </c>
      <c r="AB202" s="77">
        <f>IF(AB$13="","",IF($B202="","",IFERROR(K202*$E202/100,"")))</f>
        <v/>
      </c>
      <c r="AC202" s="77">
        <f>IF(AC$13="","",IF($B202="","",IFERROR(L202*$E202/100,"")))</f>
        <v/>
      </c>
      <c r="AD202" s="77">
        <f>IF(AD$13="","",IF($B202="","",IFERROR(M202*$E202/100,"")))</f>
        <v/>
      </c>
      <c r="AE202" s="77">
        <f>IF(AE$13="","",IF($B202="","",IFERROR(N202*$E202/100,"")))</f>
        <v/>
      </c>
      <c r="AF202" s="77">
        <f>IF(AF$13="","",IF($B202="","",IFERROR(O202*$E202/100,"")))</f>
        <v/>
      </c>
      <c r="AG202" s="77">
        <f>IF(AG$13="","",IF($B202="","",IFERROR(P202*$E202/100,"")))</f>
        <v/>
      </c>
      <c r="AH202" s="77">
        <f>IF(AH$13="","",IF($B202="","",IFERROR(Q202*$E202/100,"")))</f>
        <v/>
      </c>
      <c r="AI202" s="77">
        <f>IF(AI$13="","",IF($B202="","",IFERROR(R202*$E202/100,"")))</f>
        <v/>
      </c>
      <c r="AJ202" s="77">
        <f>IF(AJ$13="","",IF($B202="","",IFERROR(S202*$E202/100,"")))</f>
        <v/>
      </c>
      <c r="AK202" s="77">
        <f>IF(AK$13="","",IF($B202="","",IFERROR(T202*$E202/100,"")))</f>
        <v/>
      </c>
      <c r="AL202" s="77">
        <f>IF(AL$13="","",IF($B202="","",IFERROR(U202*$E202/100,"")))</f>
        <v/>
      </c>
      <c r="AN202" s="77">
        <f>IF($B202="","",SUMIF($F$13:$U$13,"&lt;="&amp;Sector!$D$51,$F202:$U202))</f>
        <v/>
      </c>
      <c r="AO202" s="77">
        <f>IF($B202="","",SUMIF($W$13:$AL$13,"&lt;="&amp;Sector!$D$51,$W202:$AL202))</f>
        <v/>
      </c>
      <c r="AQ202" s="163">
        <f>IF(AQ$13="","",IF($B202="","",IFERROR($C202*$D202*SUMPRODUCT(('Dvd Calendar'!$E$2054:$CZ$2054&gt;AQ$12)*('Dvd Calendar'!$E$2054:$CZ$2054&lt;=AQ$13)*'Dvd Calendar'!$E$2057:$CZ$2057*(('Dvd Calendar'!$E$2059:$CZ$2059='Field Check'!$C$56)*('Field Check'!$C$56&lt;&gt;"")+('Dvd Calendar'!$E$2059:$CZ$2059='Field Check'!$C$57)*('Field Check'!$C$57&lt;&gt;"")))/'AS51'!$B$3,"")))</f>
        <v/>
      </c>
      <c r="AR202" s="163">
        <f>IF(AR$13="","",IF($B202="","",IFERROR($C202*$D202*SUMPRODUCT(('Dvd Calendar'!$E$2054:$CZ$2054&gt;AR$12)*('Dvd Calendar'!$E$2054:$CZ$2054&lt;=AR$13)*'Dvd Calendar'!$E$2057:$CZ$2057*(('Dvd Calendar'!$E$2059:$CZ$2059='Field Check'!$C$56)*('Field Check'!$C$56&lt;&gt;"")+('Dvd Calendar'!$E$2059:$CZ$2059='Field Check'!$C$57)*('Field Check'!$C$57&lt;&gt;"")))/'AS51'!$B$3,"")))</f>
        <v/>
      </c>
      <c r="AS202" s="163">
        <f>IF(AS$13="","",IF($B202="","",IFERROR($C202*$D202*SUMPRODUCT(('Dvd Calendar'!$E$2054:$CZ$2054&gt;AS$12)*('Dvd Calendar'!$E$2054:$CZ$2054&lt;=AS$13)*'Dvd Calendar'!$E$2057:$CZ$2057*(('Dvd Calendar'!$E$2059:$CZ$2059='Field Check'!$C$56)*('Field Check'!$C$56&lt;&gt;"")+('Dvd Calendar'!$E$2059:$CZ$2059='Field Check'!$C$57)*('Field Check'!$C$57&lt;&gt;"")))/'AS51'!$B$3,"")))</f>
        <v/>
      </c>
      <c r="AT202" s="163">
        <f>IF(AT$13="","",IF($B202="","",IFERROR($C202*$D202*SUMPRODUCT(('Dvd Calendar'!$E$2054:$CZ$2054&gt;AT$12)*('Dvd Calendar'!$E$2054:$CZ$2054&lt;=AT$13)*'Dvd Calendar'!$E$2057:$CZ$2057*(('Dvd Calendar'!$E$2059:$CZ$2059='Field Check'!$C$56)*('Field Check'!$C$56&lt;&gt;"")+('Dvd Calendar'!$E$2059:$CZ$2059='Field Check'!$C$57)*('Field Check'!$C$57&lt;&gt;"")))/'AS51'!$B$3,"")))</f>
        <v/>
      </c>
      <c r="AU202" s="163">
        <f>IF(AU$13="","",IF($B202="","",IFERROR($C202*$D202*SUMPRODUCT(('Dvd Calendar'!$E$2054:$CZ$2054&gt;AU$12)*('Dvd Calendar'!$E$2054:$CZ$2054&lt;=AU$13)*'Dvd Calendar'!$E$2057:$CZ$2057*(('Dvd Calendar'!$E$2059:$CZ$2059='Field Check'!$C$56)*('Field Check'!$C$56&lt;&gt;"")+('Dvd Calendar'!$E$2059:$CZ$2059='Field Check'!$C$57)*('Field Check'!$C$57&lt;&gt;"")))/'AS51'!$B$3,"")))</f>
        <v/>
      </c>
      <c r="AV202" s="163">
        <f>IF(AV$13="","",IF($B202="","",IFERROR($C202*$D202*SUMPRODUCT(('Dvd Calendar'!$E$2054:$CZ$2054&gt;AV$12)*('Dvd Calendar'!$E$2054:$CZ$2054&lt;=AV$13)*'Dvd Calendar'!$E$2057:$CZ$2057*(('Dvd Calendar'!$E$2059:$CZ$2059='Field Check'!$C$56)*('Field Check'!$C$56&lt;&gt;"")+('Dvd Calendar'!$E$2059:$CZ$2059='Field Check'!$C$57)*('Field Check'!$C$57&lt;&gt;"")))/'AS51'!$B$3,"")))</f>
        <v/>
      </c>
      <c r="AW202" s="163">
        <f>IF(AW$13="","",IF($B202="","",IFERROR($C202*$D202*SUMPRODUCT(('Dvd Calendar'!$E$2054:$CZ$2054&gt;AW$12)*('Dvd Calendar'!$E$2054:$CZ$2054&lt;=AW$13)*'Dvd Calendar'!$E$2057:$CZ$2057*(('Dvd Calendar'!$E$2059:$CZ$2059='Field Check'!$C$56)*('Field Check'!$C$56&lt;&gt;"")+('Dvd Calendar'!$E$2059:$CZ$2059='Field Check'!$C$57)*('Field Check'!$C$57&lt;&gt;"")))/'AS51'!$B$3,"")))</f>
        <v/>
      </c>
      <c r="AX202" s="163">
        <f>IF(AX$13="","",IF($B202="","",IFERROR($C202*$D202*SUMPRODUCT(('Dvd Calendar'!$E$2054:$CZ$2054&gt;AX$12)*('Dvd Calendar'!$E$2054:$CZ$2054&lt;=AX$13)*'Dvd Calendar'!$E$2057:$CZ$2057*(('Dvd Calendar'!$E$2059:$CZ$2059='Field Check'!$C$56)*('Field Check'!$C$56&lt;&gt;"")+('Dvd Calendar'!$E$2059:$CZ$2059='Field Check'!$C$57)*('Field Check'!$C$57&lt;&gt;"")))/'AS51'!$B$3,"")))</f>
        <v/>
      </c>
      <c r="AY202" s="163">
        <f>IF(AY$13="","",IF($B202="","",IFERROR($C202*$D202*SUMPRODUCT(('Dvd Calendar'!$E$2054:$CZ$2054&gt;AY$12)*('Dvd Calendar'!$E$2054:$CZ$2054&lt;=AY$13)*'Dvd Calendar'!$E$2057:$CZ$2057*(('Dvd Calendar'!$E$2059:$CZ$2059='Field Check'!$C$56)*('Field Check'!$C$56&lt;&gt;"")+('Dvd Calendar'!$E$2059:$CZ$2059='Field Check'!$C$57)*('Field Check'!$C$57&lt;&gt;"")))/'AS51'!$B$3,"")))</f>
        <v/>
      </c>
      <c r="AZ202" s="163">
        <f>IF(AZ$13="","",IF($B202="","",IFERROR($C202*$D202*SUMPRODUCT(('Dvd Calendar'!$E$2054:$CZ$2054&gt;AZ$12)*('Dvd Calendar'!$E$2054:$CZ$2054&lt;=AZ$13)*'Dvd Calendar'!$E$2057:$CZ$2057*(('Dvd Calendar'!$E$2059:$CZ$2059='Field Check'!$C$56)*('Field Check'!$C$56&lt;&gt;"")+('Dvd Calendar'!$E$2059:$CZ$2059='Field Check'!$C$57)*('Field Check'!$C$57&lt;&gt;"")))/'AS51'!$B$3,"")))</f>
        <v/>
      </c>
      <c r="BA202" s="163">
        <f>IF(BA$13="","",IF($B202="","",IFERROR($C202*$D202*SUMPRODUCT(('Dvd Calendar'!$E$2054:$CZ$2054&gt;BA$12)*('Dvd Calendar'!$E$2054:$CZ$2054&lt;=BA$13)*'Dvd Calendar'!$E$2057:$CZ$2057*(('Dvd Calendar'!$E$2059:$CZ$2059='Field Check'!$C$56)*('Field Check'!$C$56&lt;&gt;"")+('Dvd Calendar'!$E$2059:$CZ$2059='Field Check'!$C$57)*('Field Check'!$C$57&lt;&gt;"")))/'AS51'!$B$3,"")))</f>
        <v/>
      </c>
      <c r="BB202" s="163">
        <f>IF(BB$13="","",IF($B202="","",IFERROR($C202*$D202*SUMPRODUCT(('Dvd Calendar'!$E$2054:$CZ$2054&gt;BB$12)*('Dvd Calendar'!$E$2054:$CZ$2054&lt;=BB$13)*'Dvd Calendar'!$E$2057:$CZ$2057*(('Dvd Calendar'!$E$2059:$CZ$2059='Field Check'!$C$56)*('Field Check'!$C$56&lt;&gt;"")+('Dvd Calendar'!$E$2059:$CZ$2059='Field Check'!$C$57)*('Field Check'!$C$57&lt;&gt;"")))/'AS51'!$B$3,"")))</f>
        <v/>
      </c>
      <c r="BC202" s="163">
        <f>IF(BC$13="","",IF($B202="","",IFERROR($C202*$D202*SUMPRODUCT(('Dvd Calendar'!$E$2054:$CZ$2054&gt;BC$12)*('Dvd Calendar'!$E$2054:$CZ$2054&lt;=BC$13)*'Dvd Calendar'!$E$2057:$CZ$2057*(('Dvd Calendar'!$E$2059:$CZ$2059='Field Check'!$C$56)*('Field Check'!$C$56&lt;&gt;"")+('Dvd Calendar'!$E$2059:$CZ$2059='Field Check'!$C$57)*('Field Check'!$C$57&lt;&gt;"")))/'AS51'!$B$3,"")))</f>
        <v/>
      </c>
      <c r="BD202" s="163">
        <f>IF(BD$13="","",IF($B202="","",IFERROR($C202*$D202*SUMPRODUCT(('Dvd Calendar'!$E$2054:$CZ$2054&gt;BD$12)*('Dvd Calendar'!$E$2054:$CZ$2054&lt;=BD$13)*'Dvd Calendar'!$E$2057:$CZ$2057*(('Dvd Calendar'!$E$2059:$CZ$2059='Field Check'!$C$56)*('Field Check'!$C$56&lt;&gt;"")+('Dvd Calendar'!$E$2059:$CZ$2059='Field Check'!$C$57)*('Field Check'!$C$57&lt;&gt;"")))/'AS51'!$B$3,"")))</f>
        <v/>
      </c>
      <c r="BE202" s="163">
        <f>IF(BE$13="","",IF($B202="","",IFERROR($C202*$D202*SUMPRODUCT(('Dvd Calendar'!$E$2054:$CZ$2054&gt;BE$12)*('Dvd Calendar'!$E$2054:$CZ$2054&lt;=BE$13)*'Dvd Calendar'!$E$2057:$CZ$2057*(('Dvd Calendar'!$E$2059:$CZ$2059='Field Check'!$C$56)*('Field Check'!$C$56&lt;&gt;"")+('Dvd Calendar'!$E$2059:$CZ$2059='Field Check'!$C$57)*('Field Check'!$C$57&lt;&gt;"")))/'AS51'!$B$3,"")))</f>
        <v/>
      </c>
      <c r="BF202" s="163">
        <f>IF(BF$13="","",IF($B202="","",IFERROR($C202*$D202*SUMPRODUCT(('Dvd Calendar'!$E$2054:$CZ$2054&gt;BF$12)*('Dvd Calendar'!$E$2054:$CZ$2054&lt;=BF$13)*'Dvd Calendar'!$E$2057:$CZ$2057*(('Dvd Calendar'!$E$2059:$CZ$2059='Field Check'!$C$56)*('Field Check'!$C$56&lt;&gt;"")+('Dvd Calendar'!$E$2059:$CZ$2059='Field Check'!$C$57)*('Field Check'!$C$57&lt;&gt;"")))/'AS51'!$B$3,"")))</f>
        <v/>
      </c>
      <c r="BH202" s="163">
        <f>IF(BH$13="","",IF($B202="","",IFERROR(AQ202*$E202/100,"")))</f>
        <v/>
      </c>
      <c r="BI202" s="163">
        <f>IF(BI$13="","",IF($B202="","",IFERROR(AR202*$E202/100,"")))</f>
        <v/>
      </c>
      <c r="BJ202" s="163">
        <f>IF(BJ$13="","",IF($B202="","",IFERROR(AS202*$E202/100,"")))</f>
        <v/>
      </c>
      <c r="BK202" s="163">
        <f>IF(BK$13="","",IF($B202="","",IFERROR(AT202*$E202/100,"")))</f>
        <v/>
      </c>
      <c r="BL202" s="163">
        <f>IF(BL$13="","",IF($B202="","",IFERROR(AU202*$E202/100,"")))</f>
        <v/>
      </c>
      <c r="BM202" s="163">
        <f>IF(BM$13="","",IF($B202="","",IFERROR(AV202*$E202/100,"")))</f>
        <v/>
      </c>
      <c r="BN202" s="163">
        <f>IF(BN$13="","",IF($B202="","",IFERROR(AW202*$E202/100,"")))</f>
        <v/>
      </c>
      <c r="BO202" s="163">
        <f>IF(BO$13="","",IF($B202="","",IFERROR(AX202*$E202/100,"")))</f>
        <v/>
      </c>
      <c r="BP202" s="163">
        <f>IF(BP$13="","",IF($B202="","",IFERROR(AY202*$E202/100,"")))</f>
        <v/>
      </c>
      <c r="BQ202" s="163">
        <f>IF(BQ$13="","",IF($B202="","",IFERROR(AZ202*$E202/100,"")))</f>
        <v/>
      </c>
      <c r="BR202" s="163">
        <f>IF(BR$13="","",IF($B202="","",IFERROR(BA202*$E202/100,"")))</f>
        <v/>
      </c>
      <c r="BS202" s="163">
        <f>IF(BS$13="","",IF($B202="","",IFERROR(BB202*$E202/100,"")))</f>
        <v/>
      </c>
      <c r="BT202" s="163">
        <f>IF(BT$13="","",IF($B202="","",IFERROR(BC202*$E202/100,"")))</f>
        <v/>
      </c>
      <c r="BU202" s="163">
        <f>IF(BU$13="","",IF($B202="","",IFERROR(BD202*$E202/100,"")))</f>
        <v/>
      </c>
      <c r="BV202" s="163">
        <f>IF(BV$13="","",IF($B202="","",IFERROR(BE202*$E202/100,"")))</f>
        <v/>
      </c>
      <c r="BW202" s="163">
        <f>IF(BW$13="","",IF($B202="","",IFERROR(BF202*$E202/100,"")))</f>
        <v/>
      </c>
    </row>
    <row r="203">
      <c r="B203" s="126">
        <f>IF('AS51'!$C$193="","",'AS51'!$C$193)</f>
        <v/>
      </c>
      <c r="C203" s="74">
        <f>IF('AS51'!$B$193="","",'AS51'!$B$193)</f>
        <v/>
      </c>
      <c r="D203" s="75">
        <f>IFERROR('AS51'!$Q$193,1)</f>
        <v/>
      </c>
      <c r="E203" s="76">
        <f>IF($B203="","",IF(ISNUMBER('AS51'!$I$193),'AS51'!$I$193,'Index Summary'!$C$7))</f>
        <v/>
      </c>
      <c r="F203" s="77">
        <f>IF(F$13="","",IF($B203="","",IFERROR($C203*$D203*IF((Override!$C$4="ON")*(COUNTIFS(Override!$B$11:$B$40,$B203,Override!$D$11:$D$40,1,Override!$E$11:$E$40,"&gt;=0")-COUNTIFS(Override!$B$11:$B$40,$B203,Override!$D$11:$D$40,1,Override!$E$11:$E$40,"&gt;=0",Override!$C$11:$C$40,"MXAU"))&gt;0,SUMIFS(Override!$E$11:$E$40,Override!$B$11:$B$40,$B203,Override!$D$11:$D$40,1)-SUMIFS(Override!$E$11:$E$40,Override!$B$11:$B$40,$B203,Override!$D$11:$D$40,1,Override!$C$11:$C$40,"MXAU"),Override!$C$238)/'AS51'!$B$3,"")))</f>
        <v/>
      </c>
      <c r="G203" s="77">
        <f>IF(G$13="","",IF($B203="","",IFERROR($C203*$D203*IF((Override!$C$4="ON")*(COUNTIFS(Override!$B$11:$B$40,$B203,Override!$D$11:$D$40,2,Override!$E$11:$E$40,"&gt;=0")-COUNTIFS(Override!$B$11:$B$40,$B203,Override!$D$11:$D$40,2,Override!$E$11:$E$40,"&gt;=0",Override!$C$11:$C$40,"MXAU"))&gt;0,SUMIFS(Override!$E$11:$E$40,Override!$B$11:$B$40,$B203,Override!$D$11:$D$40,2)-SUMIFS(Override!$E$11:$E$40,Override!$B$11:$B$40,$B203,Override!$D$11:$D$40,2,Override!$C$11:$C$40,"MXAU"),Override!$D$238)/'AS51'!$B$3,"")))</f>
        <v/>
      </c>
      <c r="H203" s="77">
        <f>IF(H$13="","",IF($B203="","",IFERROR($C203*$D203*IF((Override!$C$4="ON")*(COUNTIFS(Override!$B$11:$B$40,$B203,Override!$D$11:$D$40,3,Override!$E$11:$E$40,"&gt;=0")-COUNTIFS(Override!$B$11:$B$40,$B203,Override!$D$11:$D$40,3,Override!$E$11:$E$40,"&gt;=0",Override!$C$11:$C$40,"MXAU"))&gt;0,SUMIFS(Override!$E$11:$E$40,Override!$B$11:$B$40,$B203,Override!$D$11:$D$40,3)-SUMIFS(Override!$E$11:$E$40,Override!$B$11:$B$40,$B203,Override!$D$11:$D$40,3,Override!$C$11:$C$40,"MXAU"),Override!$E$238)/'AS51'!$B$3,"")))</f>
        <v/>
      </c>
      <c r="I203" s="77">
        <f>IF(I$13="","",IF($B203="","",IFERROR($C203*$D203*IF((Override!$C$4="ON")*(COUNTIFS(Override!$B$11:$B$40,$B203,Override!$D$11:$D$40,4,Override!$E$11:$E$40,"&gt;=0")-COUNTIFS(Override!$B$11:$B$40,$B203,Override!$D$11:$D$40,4,Override!$E$11:$E$40,"&gt;=0",Override!$C$11:$C$40,"MXAU"))&gt;0,SUMIFS(Override!$E$11:$E$40,Override!$B$11:$B$40,$B203,Override!$D$11:$D$40,4)-SUMIFS(Override!$E$11:$E$40,Override!$B$11:$B$40,$B203,Override!$D$11:$D$40,4,Override!$C$11:$C$40,"MXAU"),Override!$F$238)/'AS51'!$B$3,"")))</f>
        <v/>
      </c>
      <c r="J203" s="77">
        <f>IF(J$13="","",IF($B203="","",IFERROR($C203*$D203*IF((Override!$C$4="ON")*(COUNTIFS(Override!$B$11:$B$40,$B203,Override!$D$11:$D$40,5,Override!$E$11:$E$40,"&gt;=0")-COUNTIFS(Override!$B$11:$B$40,$B203,Override!$D$11:$D$40,5,Override!$E$11:$E$40,"&gt;=0",Override!$C$11:$C$40,"MXAU"))&gt;0,SUMIFS(Override!$E$11:$E$40,Override!$B$11:$B$40,$B203,Override!$D$11:$D$40,5)-SUMIFS(Override!$E$11:$E$40,Override!$B$11:$B$40,$B203,Override!$D$11:$D$40,5,Override!$C$11:$C$40,"MXAU"),Override!$G$238)/'AS51'!$B$3,"")))</f>
        <v/>
      </c>
      <c r="K203" s="77">
        <f>IF(K$13="","",IF($B203="","",IFERROR($C203*$D203*IF((Override!$C$4="ON")*(COUNTIFS(Override!$B$11:$B$40,$B203,Override!$D$11:$D$40,6,Override!$E$11:$E$40,"&gt;=0")-COUNTIFS(Override!$B$11:$B$40,$B203,Override!$D$11:$D$40,6,Override!$E$11:$E$40,"&gt;=0",Override!$C$11:$C$40,"MXAU"))&gt;0,SUMIFS(Override!$E$11:$E$40,Override!$B$11:$B$40,$B203,Override!$D$11:$D$40,6)-SUMIFS(Override!$E$11:$E$40,Override!$B$11:$B$40,$B203,Override!$D$11:$D$40,6,Override!$C$11:$C$40,"MXAU"),Override!$H$238)/'AS51'!$B$3,"")))</f>
        <v/>
      </c>
      <c r="L203" s="77">
        <f>IF(L$13="","",IF($B203="","",IFERROR($C203*$D203*IF((Override!$C$4="ON")*(COUNTIFS(Override!$B$11:$B$40,$B203,Override!$D$11:$D$40,7,Override!$E$11:$E$40,"&gt;=0")-COUNTIFS(Override!$B$11:$B$40,$B203,Override!$D$11:$D$40,7,Override!$E$11:$E$40,"&gt;=0",Override!$C$11:$C$40,"MXAU"))&gt;0,SUMIFS(Override!$E$11:$E$40,Override!$B$11:$B$40,$B203,Override!$D$11:$D$40,7)-SUMIFS(Override!$E$11:$E$40,Override!$B$11:$B$40,$B203,Override!$D$11:$D$40,7,Override!$C$11:$C$40,"MXAU"),Override!$I$238)/'AS51'!$B$3,"")))</f>
        <v/>
      </c>
      <c r="M203" s="77">
        <f>IF(M$13="","",IF($B203="","",IFERROR($C203*$D203*IF((Override!$C$4="ON")*(COUNTIFS(Override!$B$11:$B$40,$B203,Override!$D$11:$D$40,8,Override!$E$11:$E$40,"&gt;=0")-COUNTIFS(Override!$B$11:$B$40,$B203,Override!$D$11:$D$40,8,Override!$E$11:$E$40,"&gt;=0",Override!$C$11:$C$40,"MXAU"))&gt;0,SUMIFS(Override!$E$11:$E$40,Override!$B$11:$B$40,$B203,Override!$D$11:$D$40,8)-SUMIFS(Override!$E$11:$E$40,Override!$B$11:$B$40,$B203,Override!$D$11:$D$40,8,Override!$C$11:$C$40,"MXAU"),Override!$J$238)/'AS51'!$B$3,"")))</f>
        <v/>
      </c>
      <c r="N203" s="77">
        <f>IF(N$13="","",IF($B203="","",IFERROR($C203*$D203*IF((Override!$C$4="ON")*(COUNTIFS(Override!$B$11:$B$40,$B203,Override!$D$11:$D$40,9,Override!$E$11:$E$40,"&gt;=0")-COUNTIFS(Override!$B$11:$B$40,$B203,Override!$D$11:$D$40,9,Override!$E$11:$E$40,"&gt;=0",Override!$C$11:$C$40,"MXAU"))&gt;0,SUMIFS(Override!$E$11:$E$40,Override!$B$11:$B$40,$B203,Override!$D$11:$D$40,9)-SUMIFS(Override!$E$11:$E$40,Override!$B$11:$B$40,$B203,Override!$D$11:$D$40,9,Override!$C$11:$C$40,"MXAU"),Override!$K$238)/'AS51'!$B$3,"")))</f>
        <v/>
      </c>
      <c r="O203" s="77">
        <f>IF(O$13="","",IF($B203="","",IFERROR($C203*$D203*IF((Override!$C$4="ON")*(COUNTIFS(Override!$B$11:$B$40,$B203,Override!$D$11:$D$40,10,Override!$E$11:$E$40,"&gt;=0")-COUNTIFS(Override!$B$11:$B$40,$B203,Override!$D$11:$D$40,10,Override!$E$11:$E$40,"&gt;=0",Override!$C$11:$C$40,"MXAU"))&gt;0,SUMIFS(Override!$E$11:$E$40,Override!$B$11:$B$40,$B203,Override!$D$11:$D$40,10)-SUMIFS(Override!$E$11:$E$40,Override!$B$11:$B$40,$B203,Override!$D$11:$D$40,10,Override!$C$11:$C$40,"MXAU"),Override!$L$238)/'AS51'!$B$3,"")))</f>
        <v/>
      </c>
      <c r="P203" s="77">
        <f>IF(P$13="","",IF($B203="","",IFERROR($C203*$D203*IF((Override!$C$4="ON")*(COUNTIFS(Override!$B$11:$B$40,$B203,Override!$D$11:$D$40,11,Override!$E$11:$E$40,"&gt;=0")-COUNTIFS(Override!$B$11:$B$40,$B203,Override!$D$11:$D$40,11,Override!$E$11:$E$40,"&gt;=0",Override!$C$11:$C$40,"MXAU"))&gt;0,SUMIFS(Override!$E$11:$E$40,Override!$B$11:$B$40,$B203,Override!$D$11:$D$40,11)-SUMIFS(Override!$E$11:$E$40,Override!$B$11:$B$40,$B203,Override!$D$11:$D$40,11,Override!$C$11:$C$40,"MXAU"),Override!$M$238)/'AS51'!$B$3,"")))</f>
        <v/>
      </c>
      <c r="Q203" s="77">
        <f>IF(Q$13="","",IF($B203="","",IFERROR($C203*$D203*IF((Override!$C$4="ON")*(COUNTIFS(Override!$B$11:$B$40,$B203,Override!$D$11:$D$40,12,Override!$E$11:$E$40,"&gt;=0")-COUNTIFS(Override!$B$11:$B$40,$B203,Override!$D$11:$D$40,12,Override!$E$11:$E$40,"&gt;=0",Override!$C$11:$C$40,"MXAU"))&gt;0,SUMIFS(Override!$E$11:$E$40,Override!$B$11:$B$40,$B203,Override!$D$11:$D$40,12)-SUMIFS(Override!$E$11:$E$40,Override!$B$11:$B$40,$B203,Override!$D$11:$D$40,12,Override!$C$11:$C$40,"MXAU"),Override!$N$238)/'AS51'!$B$3,"")))</f>
        <v/>
      </c>
      <c r="R203" s="77">
        <f>IF(R$13="","",IF($B203="","",IFERROR($C203*$D203*IF((Override!$C$4="ON")*(COUNTIFS(Override!$B$11:$B$40,$B203,Override!$D$11:$D$40,13,Override!$E$11:$E$40,"&gt;=0")-COUNTIFS(Override!$B$11:$B$40,$B203,Override!$D$11:$D$40,13,Override!$E$11:$E$40,"&gt;=0",Override!$C$11:$C$40,"MXAU"))&gt;0,SUMIFS(Override!$E$11:$E$40,Override!$B$11:$B$40,$B203,Override!$D$11:$D$40,13)-SUMIFS(Override!$E$11:$E$40,Override!$B$11:$B$40,$B203,Override!$D$11:$D$40,13,Override!$C$11:$C$40,"MXAU"),Override!$O$238)/'AS51'!$B$3,"")))</f>
        <v/>
      </c>
      <c r="S203" s="77">
        <f>IF(S$13="","",IF($B203="","",IFERROR($C203*$D203*IF((Override!$C$4="ON")*(COUNTIFS(Override!$B$11:$B$40,$B203,Override!$D$11:$D$40,14,Override!$E$11:$E$40,"&gt;=0")-COUNTIFS(Override!$B$11:$B$40,$B203,Override!$D$11:$D$40,14,Override!$E$11:$E$40,"&gt;=0",Override!$C$11:$C$40,"MXAU"))&gt;0,SUMIFS(Override!$E$11:$E$40,Override!$B$11:$B$40,$B203,Override!$D$11:$D$40,14)-SUMIFS(Override!$E$11:$E$40,Override!$B$11:$B$40,$B203,Override!$D$11:$D$40,14,Override!$C$11:$C$40,"MXAU"),Override!$P$238)/'AS51'!$B$3,"")))</f>
        <v/>
      </c>
      <c r="T203" s="77">
        <f>IF(T$13="","",IF($B203="","",IFERROR($C203*$D203*IF((Override!$C$4="ON")*(COUNTIFS(Override!$B$11:$B$40,$B203,Override!$D$11:$D$40,15,Override!$E$11:$E$40,"&gt;=0")-COUNTIFS(Override!$B$11:$B$40,$B203,Override!$D$11:$D$40,15,Override!$E$11:$E$40,"&gt;=0",Override!$C$11:$C$40,"MXAU"))&gt;0,SUMIFS(Override!$E$11:$E$40,Override!$B$11:$B$40,$B203,Override!$D$11:$D$40,15)-SUMIFS(Override!$E$11:$E$40,Override!$B$11:$B$40,$B203,Override!$D$11:$D$40,15,Override!$C$11:$C$40,"MXAU"),Override!$Q$238)/'AS51'!$B$3,"")))</f>
        <v/>
      </c>
      <c r="U203" s="77">
        <f>IF(U$13="","",IF($B203="","",IFERROR($C203*$D203*IF((Override!$C$4="ON")*(COUNTIFS(Override!$B$11:$B$40,$B203,Override!$D$11:$D$40,16,Override!$E$11:$E$40,"&gt;=0")-COUNTIFS(Override!$B$11:$B$40,$B203,Override!$D$11:$D$40,16,Override!$E$11:$E$40,"&gt;=0",Override!$C$11:$C$40,"MXAU"))&gt;0,SUMIFS(Override!$E$11:$E$40,Override!$B$11:$B$40,$B203,Override!$D$11:$D$40,16)-SUMIFS(Override!$E$11:$E$40,Override!$B$11:$B$40,$B203,Override!$D$11:$D$40,16,Override!$C$11:$C$40,"MXAU"),Override!$R$238)/'AS51'!$B$3,"")))</f>
        <v/>
      </c>
      <c r="W203" s="77">
        <f>IF(W$13="","",IF($B203="","",IFERROR(F203*$E203/100,"")))</f>
        <v/>
      </c>
      <c r="X203" s="77">
        <f>IF(X$13="","",IF($B203="","",IFERROR(G203*$E203/100,"")))</f>
        <v/>
      </c>
      <c r="Y203" s="77">
        <f>IF(Y$13="","",IF($B203="","",IFERROR(H203*$E203/100,"")))</f>
        <v/>
      </c>
      <c r="Z203" s="77">
        <f>IF(Z$13="","",IF($B203="","",IFERROR(I203*$E203/100,"")))</f>
        <v/>
      </c>
      <c r="AA203" s="77">
        <f>IF(AA$13="","",IF($B203="","",IFERROR(J203*$E203/100,"")))</f>
        <v/>
      </c>
      <c r="AB203" s="77">
        <f>IF(AB$13="","",IF($B203="","",IFERROR(K203*$E203/100,"")))</f>
        <v/>
      </c>
      <c r="AC203" s="77">
        <f>IF(AC$13="","",IF($B203="","",IFERROR(L203*$E203/100,"")))</f>
        <v/>
      </c>
      <c r="AD203" s="77">
        <f>IF(AD$13="","",IF($B203="","",IFERROR(M203*$E203/100,"")))</f>
        <v/>
      </c>
      <c r="AE203" s="77">
        <f>IF(AE$13="","",IF($B203="","",IFERROR(N203*$E203/100,"")))</f>
        <v/>
      </c>
      <c r="AF203" s="77">
        <f>IF(AF$13="","",IF($B203="","",IFERROR(O203*$E203/100,"")))</f>
        <v/>
      </c>
      <c r="AG203" s="77">
        <f>IF(AG$13="","",IF($B203="","",IFERROR(P203*$E203/100,"")))</f>
        <v/>
      </c>
      <c r="AH203" s="77">
        <f>IF(AH$13="","",IF($B203="","",IFERROR(Q203*$E203/100,"")))</f>
        <v/>
      </c>
      <c r="AI203" s="77">
        <f>IF(AI$13="","",IF($B203="","",IFERROR(R203*$E203/100,"")))</f>
        <v/>
      </c>
      <c r="AJ203" s="77">
        <f>IF(AJ$13="","",IF($B203="","",IFERROR(S203*$E203/100,"")))</f>
        <v/>
      </c>
      <c r="AK203" s="77">
        <f>IF(AK$13="","",IF($B203="","",IFERROR(T203*$E203/100,"")))</f>
        <v/>
      </c>
      <c r="AL203" s="77">
        <f>IF(AL$13="","",IF($B203="","",IFERROR(U203*$E203/100,"")))</f>
        <v/>
      </c>
      <c r="AN203" s="77">
        <f>IF($B203="","",SUMIF($F$13:$U$13,"&lt;="&amp;Sector!$D$51,$F203:$U203))</f>
        <v/>
      </c>
      <c r="AO203" s="77">
        <f>IF($B203="","",SUMIF($W$13:$AL$13,"&lt;="&amp;Sector!$D$51,$W203:$AL203))</f>
        <v/>
      </c>
      <c r="AQ203" s="163">
        <f>IF(AQ$13="","",IF($B203="","",IFERROR($C203*$D203*SUMPRODUCT(('Dvd Calendar'!$E$2065:$CZ$2065&gt;AQ$12)*('Dvd Calendar'!$E$2065:$CZ$2065&lt;=AQ$13)*'Dvd Calendar'!$E$2068:$CZ$2068*(('Dvd Calendar'!$E$2070:$CZ$2070='Field Check'!$C$56)*('Field Check'!$C$56&lt;&gt;"")+('Dvd Calendar'!$E$2070:$CZ$2070='Field Check'!$C$57)*('Field Check'!$C$57&lt;&gt;"")))/'AS51'!$B$3,"")))</f>
        <v/>
      </c>
      <c r="AR203" s="163">
        <f>IF(AR$13="","",IF($B203="","",IFERROR($C203*$D203*SUMPRODUCT(('Dvd Calendar'!$E$2065:$CZ$2065&gt;AR$12)*('Dvd Calendar'!$E$2065:$CZ$2065&lt;=AR$13)*'Dvd Calendar'!$E$2068:$CZ$2068*(('Dvd Calendar'!$E$2070:$CZ$2070='Field Check'!$C$56)*('Field Check'!$C$56&lt;&gt;"")+('Dvd Calendar'!$E$2070:$CZ$2070='Field Check'!$C$57)*('Field Check'!$C$57&lt;&gt;"")))/'AS51'!$B$3,"")))</f>
        <v/>
      </c>
      <c r="AS203" s="163">
        <f>IF(AS$13="","",IF($B203="","",IFERROR($C203*$D203*SUMPRODUCT(('Dvd Calendar'!$E$2065:$CZ$2065&gt;AS$12)*('Dvd Calendar'!$E$2065:$CZ$2065&lt;=AS$13)*'Dvd Calendar'!$E$2068:$CZ$2068*(('Dvd Calendar'!$E$2070:$CZ$2070='Field Check'!$C$56)*('Field Check'!$C$56&lt;&gt;"")+('Dvd Calendar'!$E$2070:$CZ$2070='Field Check'!$C$57)*('Field Check'!$C$57&lt;&gt;"")))/'AS51'!$B$3,"")))</f>
        <v/>
      </c>
      <c r="AT203" s="163">
        <f>IF(AT$13="","",IF($B203="","",IFERROR($C203*$D203*SUMPRODUCT(('Dvd Calendar'!$E$2065:$CZ$2065&gt;AT$12)*('Dvd Calendar'!$E$2065:$CZ$2065&lt;=AT$13)*'Dvd Calendar'!$E$2068:$CZ$2068*(('Dvd Calendar'!$E$2070:$CZ$2070='Field Check'!$C$56)*('Field Check'!$C$56&lt;&gt;"")+('Dvd Calendar'!$E$2070:$CZ$2070='Field Check'!$C$57)*('Field Check'!$C$57&lt;&gt;"")))/'AS51'!$B$3,"")))</f>
        <v/>
      </c>
      <c r="AU203" s="163">
        <f>IF(AU$13="","",IF($B203="","",IFERROR($C203*$D203*SUMPRODUCT(('Dvd Calendar'!$E$2065:$CZ$2065&gt;AU$12)*('Dvd Calendar'!$E$2065:$CZ$2065&lt;=AU$13)*'Dvd Calendar'!$E$2068:$CZ$2068*(('Dvd Calendar'!$E$2070:$CZ$2070='Field Check'!$C$56)*('Field Check'!$C$56&lt;&gt;"")+('Dvd Calendar'!$E$2070:$CZ$2070='Field Check'!$C$57)*('Field Check'!$C$57&lt;&gt;"")))/'AS51'!$B$3,"")))</f>
        <v/>
      </c>
      <c r="AV203" s="163">
        <f>IF(AV$13="","",IF($B203="","",IFERROR($C203*$D203*SUMPRODUCT(('Dvd Calendar'!$E$2065:$CZ$2065&gt;AV$12)*('Dvd Calendar'!$E$2065:$CZ$2065&lt;=AV$13)*'Dvd Calendar'!$E$2068:$CZ$2068*(('Dvd Calendar'!$E$2070:$CZ$2070='Field Check'!$C$56)*('Field Check'!$C$56&lt;&gt;"")+('Dvd Calendar'!$E$2070:$CZ$2070='Field Check'!$C$57)*('Field Check'!$C$57&lt;&gt;"")))/'AS51'!$B$3,"")))</f>
        <v/>
      </c>
      <c r="AW203" s="163">
        <f>IF(AW$13="","",IF($B203="","",IFERROR($C203*$D203*SUMPRODUCT(('Dvd Calendar'!$E$2065:$CZ$2065&gt;AW$12)*('Dvd Calendar'!$E$2065:$CZ$2065&lt;=AW$13)*'Dvd Calendar'!$E$2068:$CZ$2068*(('Dvd Calendar'!$E$2070:$CZ$2070='Field Check'!$C$56)*('Field Check'!$C$56&lt;&gt;"")+('Dvd Calendar'!$E$2070:$CZ$2070='Field Check'!$C$57)*('Field Check'!$C$57&lt;&gt;"")))/'AS51'!$B$3,"")))</f>
        <v/>
      </c>
      <c r="AX203" s="163">
        <f>IF(AX$13="","",IF($B203="","",IFERROR($C203*$D203*SUMPRODUCT(('Dvd Calendar'!$E$2065:$CZ$2065&gt;AX$12)*('Dvd Calendar'!$E$2065:$CZ$2065&lt;=AX$13)*'Dvd Calendar'!$E$2068:$CZ$2068*(('Dvd Calendar'!$E$2070:$CZ$2070='Field Check'!$C$56)*('Field Check'!$C$56&lt;&gt;"")+('Dvd Calendar'!$E$2070:$CZ$2070='Field Check'!$C$57)*('Field Check'!$C$57&lt;&gt;"")))/'AS51'!$B$3,"")))</f>
        <v/>
      </c>
      <c r="AY203" s="163">
        <f>IF(AY$13="","",IF($B203="","",IFERROR($C203*$D203*SUMPRODUCT(('Dvd Calendar'!$E$2065:$CZ$2065&gt;AY$12)*('Dvd Calendar'!$E$2065:$CZ$2065&lt;=AY$13)*'Dvd Calendar'!$E$2068:$CZ$2068*(('Dvd Calendar'!$E$2070:$CZ$2070='Field Check'!$C$56)*('Field Check'!$C$56&lt;&gt;"")+('Dvd Calendar'!$E$2070:$CZ$2070='Field Check'!$C$57)*('Field Check'!$C$57&lt;&gt;"")))/'AS51'!$B$3,"")))</f>
        <v/>
      </c>
      <c r="AZ203" s="163">
        <f>IF(AZ$13="","",IF($B203="","",IFERROR($C203*$D203*SUMPRODUCT(('Dvd Calendar'!$E$2065:$CZ$2065&gt;AZ$12)*('Dvd Calendar'!$E$2065:$CZ$2065&lt;=AZ$13)*'Dvd Calendar'!$E$2068:$CZ$2068*(('Dvd Calendar'!$E$2070:$CZ$2070='Field Check'!$C$56)*('Field Check'!$C$56&lt;&gt;"")+('Dvd Calendar'!$E$2070:$CZ$2070='Field Check'!$C$57)*('Field Check'!$C$57&lt;&gt;"")))/'AS51'!$B$3,"")))</f>
        <v/>
      </c>
      <c r="BA203" s="163">
        <f>IF(BA$13="","",IF($B203="","",IFERROR($C203*$D203*SUMPRODUCT(('Dvd Calendar'!$E$2065:$CZ$2065&gt;BA$12)*('Dvd Calendar'!$E$2065:$CZ$2065&lt;=BA$13)*'Dvd Calendar'!$E$2068:$CZ$2068*(('Dvd Calendar'!$E$2070:$CZ$2070='Field Check'!$C$56)*('Field Check'!$C$56&lt;&gt;"")+('Dvd Calendar'!$E$2070:$CZ$2070='Field Check'!$C$57)*('Field Check'!$C$57&lt;&gt;"")))/'AS51'!$B$3,"")))</f>
        <v/>
      </c>
      <c r="BB203" s="163">
        <f>IF(BB$13="","",IF($B203="","",IFERROR($C203*$D203*SUMPRODUCT(('Dvd Calendar'!$E$2065:$CZ$2065&gt;BB$12)*('Dvd Calendar'!$E$2065:$CZ$2065&lt;=BB$13)*'Dvd Calendar'!$E$2068:$CZ$2068*(('Dvd Calendar'!$E$2070:$CZ$2070='Field Check'!$C$56)*('Field Check'!$C$56&lt;&gt;"")+('Dvd Calendar'!$E$2070:$CZ$2070='Field Check'!$C$57)*('Field Check'!$C$57&lt;&gt;"")))/'AS51'!$B$3,"")))</f>
        <v/>
      </c>
      <c r="BC203" s="163">
        <f>IF(BC$13="","",IF($B203="","",IFERROR($C203*$D203*SUMPRODUCT(('Dvd Calendar'!$E$2065:$CZ$2065&gt;BC$12)*('Dvd Calendar'!$E$2065:$CZ$2065&lt;=BC$13)*'Dvd Calendar'!$E$2068:$CZ$2068*(('Dvd Calendar'!$E$2070:$CZ$2070='Field Check'!$C$56)*('Field Check'!$C$56&lt;&gt;"")+('Dvd Calendar'!$E$2070:$CZ$2070='Field Check'!$C$57)*('Field Check'!$C$57&lt;&gt;"")))/'AS51'!$B$3,"")))</f>
        <v/>
      </c>
      <c r="BD203" s="163">
        <f>IF(BD$13="","",IF($B203="","",IFERROR($C203*$D203*SUMPRODUCT(('Dvd Calendar'!$E$2065:$CZ$2065&gt;BD$12)*('Dvd Calendar'!$E$2065:$CZ$2065&lt;=BD$13)*'Dvd Calendar'!$E$2068:$CZ$2068*(('Dvd Calendar'!$E$2070:$CZ$2070='Field Check'!$C$56)*('Field Check'!$C$56&lt;&gt;"")+('Dvd Calendar'!$E$2070:$CZ$2070='Field Check'!$C$57)*('Field Check'!$C$57&lt;&gt;"")))/'AS51'!$B$3,"")))</f>
        <v/>
      </c>
      <c r="BE203" s="163">
        <f>IF(BE$13="","",IF($B203="","",IFERROR($C203*$D203*SUMPRODUCT(('Dvd Calendar'!$E$2065:$CZ$2065&gt;BE$12)*('Dvd Calendar'!$E$2065:$CZ$2065&lt;=BE$13)*'Dvd Calendar'!$E$2068:$CZ$2068*(('Dvd Calendar'!$E$2070:$CZ$2070='Field Check'!$C$56)*('Field Check'!$C$56&lt;&gt;"")+('Dvd Calendar'!$E$2070:$CZ$2070='Field Check'!$C$57)*('Field Check'!$C$57&lt;&gt;"")))/'AS51'!$B$3,"")))</f>
        <v/>
      </c>
      <c r="BF203" s="163">
        <f>IF(BF$13="","",IF($B203="","",IFERROR($C203*$D203*SUMPRODUCT(('Dvd Calendar'!$E$2065:$CZ$2065&gt;BF$12)*('Dvd Calendar'!$E$2065:$CZ$2065&lt;=BF$13)*'Dvd Calendar'!$E$2068:$CZ$2068*(('Dvd Calendar'!$E$2070:$CZ$2070='Field Check'!$C$56)*('Field Check'!$C$56&lt;&gt;"")+('Dvd Calendar'!$E$2070:$CZ$2070='Field Check'!$C$57)*('Field Check'!$C$57&lt;&gt;"")))/'AS51'!$B$3,"")))</f>
        <v/>
      </c>
      <c r="BH203" s="163">
        <f>IF(BH$13="","",IF($B203="","",IFERROR(AQ203*$E203/100,"")))</f>
        <v/>
      </c>
      <c r="BI203" s="163">
        <f>IF(BI$13="","",IF($B203="","",IFERROR(AR203*$E203/100,"")))</f>
        <v/>
      </c>
      <c r="BJ203" s="163">
        <f>IF(BJ$13="","",IF($B203="","",IFERROR(AS203*$E203/100,"")))</f>
        <v/>
      </c>
      <c r="BK203" s="163">
        <f>IF(BK$13="","",IF($B203="","",IFERROR(AT203*$E203/100,"")))</f>
        <v/>
      </c>
      <c r="BL203" s="163">
        <f>IF(BL$13="","",IF($B203="","",IFERROR(AU203*$E203/100,"")))</f>
        <v/>
      </c>
      <c r="BM203" s="163">
        <f>IF(BM$13="","",IF($B203="","",IFERROR(AV203*$E203/100,"")))</f>
        <v/>
      </c>
      <c r="BN203" s="163">
        <f>IF(BN$13="","",IF($B203="","",IFERROR(AW203*$E203/100,"")))</f>
        <v/>
      </c>
      <c r="BO203" s="163">
        <f>IF(BO$13="","",IF($B203="","",IFERROR(AX203*$E203/100,"")))</f>
        <v/>
      </c>
      <c r="BP203" s="163">
        <f>IF(BP$13="","",IF($B203="","",IFERROR(AY203*$E203/100,"")))</f>
        <v/>
      </c>
      <c r="BQ203" s="163">
        <f>IF(BQ$13="","",IF($B203="","",IFERROR(AZ203*$E203/100,"")))</f>
        <v/>
      </c>
      <c r="BR203" s="163">
        <f>IF(BR$13="","",IF($B203="","",IFERROR(BA203*$E203/100,"")))</f>
        <v/>
      </c>
      <c r="BS203" s="163">
        <f>IF(BS$13="","",IF($B203="","",IFERROR(BB203*$E203/100,"")))</f>
        <v/>
      </c>
      <c r="BT203" s="163">
        <f>IF(BT$13="","",IF($B203="","",IFERROR(BC203*$E203/100,"")))</f>
        <v/>
      </c>
      <c r="BU203" s="163">
        <f>IF(BU$13="","",IF($B203="","",IFERROR(BD203*$E203/100,"")))</f>
        <v/>
      </c>
      <c r="BV203" s="163">
        <f>IF(BV$13="","",IF($B203="","",IFERROR(BE203*$E203/100,"")))</f>
        <v/>
      </c>
      <c r="BW203" s="163">
        <f>IF(BW$13="","",IF($B203="","",IFERROR(BF203*$E203/100,"")))</f>
        <v/>
      </c>
    </row>
    <row r="204">
      <c r="B204" s="126">
        <f>IF('AS51'!$C$194="","",'AS51'!$C$194)</f>
        <v/>
      </c>
      <c r="C204" s="74">
        <f>IF('AS51'!$B$194="","",'AS51'!$B$194)</f>
        <v/>
      </c>
      <c r="D204" s="75">
        <f>IFERROR('AS51'!$Q$194,1)</f>
        <v/>
      </c>
      <c r="E204" s="76">
        <f>IF($B204="","",IF(ISNUMBER('AS51'!$I$194),'AS51'!$I$194,'Index Summary'!$C$7))</f>
        <v/>
      </c>
      <c r="F204" s="77">
        <f>IF(F$13="","",IF($B204="","",IFERROR($C204*$D204*IF((Override!$C$4="ON")*(COUNTIFS(Override!$B$11:$B$40,$B204,Override!$D$11:$D$40,1,Override!$E$11:$E$40,"&gt;=0")-COUNTIFS(Override!$B$11:$B$40,$B204,Override!$D$11:$D$40,1,Override!$E$11:$E$40,"&gt;=0",Override!$C$11:$C$40,"MXAU"))&gt;0,SUMIFS(Override!$E$11:$E$40,Override!$B$11:$B$40,$B204,Override!$D$11:$D$40,1)-SUMIFS(Override!$E$11:$E$40,Override!$B$11:$B$40,$B204,Override!$D$11:$D$40,1,Override!$C$11:$C$40,"MXAU"),Override!$C$239)/'AS51'!$B$3,"")))</f>
        <v/>
      </c>
      <c r="G204" s="77">
        <f>IF(G$13="","",IF($B204="","",IFERROR($C204*$D204*IF((Override!$C$4="ON")*(COUNTIFS(Override!$B$11:$B$40,$B204,Override!$D$11:$D$40,2,Override!$E$11:$E$40,"&gt;=0")-COUNTIFS(Override!$B$11:$B$40,$B204,Override!$D$11:$D$40,2,Override!$E$11:$E$40,"&gt;=0",Override!$C$11:$C$40,"MXAU"))&gt;0,SUMIFS(Override!$E$11:$E$40,Override!$B$11:$B$40,$B204,Override!$D$11:$D$40,2)-SUMIFS(Override!$E$11:$E$40,Override!$B$11:$B$40,$B204,Override!$D$11:$D$40,2,Override!$C$11:$C$40,"MXAU"),Override!$D$239)/'AS51'!$B$3,"")))</f>
        <v/>
      </c>
      <c r="H204" s="77">
        <f>IF(H$13="","",IF($B204="","",IFERROR($C204*$D204*IF((Override!$C$4="ON")*(COUNTIFS(Override!$B$11:$B$40,$B204,Override!$D$11:$D$40,3,Override!$E$11:$E$40,"&gt;=0")-COUNTIFS(Override!$B$11:$B$40,$B204,Override!$D$11:$D$40,3,Override!$E$11:$E$40,"&gt;=0",Override!$C$11:$C$40,"MXAU"))&gt;0,SUMIFS(Override!$E$11:$E$40,Override!$B$11:$B$40,$B204,Override!$D$11:$D$40,3)-SUMIFS(Override!$E$11:$E$40,Override!$B$11:$B$40,$B204,Override!$D$11:$D$40,3,Override!$C$11:$C$40,"MXAU"),Override!$E$239)/'AS51'!$B$3,"")))</f>
        <v/>
      </c>
      <c r="I204" s="77">
        <f>IF(I$13="","",IF($B204="","",IFERROR($C204*$D204*IF((Override!$C$4="ON")*(COUNTIFS(Override!$B$11:$B$40,$B204,Override!$D$11:$D$40,4,Override!$E$11:$E$40,"&gt;=0")-COUNTIFS(Override!$B$11:$B$40,$B204,Override!$D$11:$D$40,4,Override!$E$11:$E$40,"&gt;=0",Override!$C$11:$C$40,"MXAU"))&gt;0,SUMIFS(Override!$E$11:$E$40,Override!$B$11:$B$40,$B204,Override!$D$11:$D$40,4)-SUMIFS(Override!$E$11:$E$40,Override!$B$11:$B$40,$B204,Override!$D$11:$D$40,4,Override!$C$11:$C$40,"MXAU"),Override!$F$239)/'AS51'!$B$3,"")))</f>
        <v/>
      </c>
      <c r="J204" s="77">
        <f>IF(J$13="","",IF($B204="","",IFERROR($C204*$D204*IF((Override!$C$4="ON")*(COUNTIFS(Override!$B$11:$B$40,$B204,Override!$D$11:$D$40,5,Override!$E$11:$E$40,"&gt;=0")-COUNTIFS(Override!$B$11:$B$40,$B204,Override!$D$11:$D$40,5,Override!$E$11:$E$40,"&gt;=0",Override!$C$11:$C$40,"MXAU"))&gt;0,SUMIFS(Override!$E$11:$E$40,Override!$B$11:$B$40,$B204,Override!$D$11:$D$40,5)-SUMIFS(Override!$E$11:$E$40,Override!$B$11:$B$40,$B204,Override!$D$11:$D$40,5,Override!$C$11:$C$40,"MXAU"),Override!$G$239)/'AS51'!$B$3,"")))</f>
        <v/>
      </c>
      <c r="K204" s="77">
        <f>IF(K$13="","",IF($B204="","",IFERROR($C204*$D204*IF((Override!$C$4="ON")*(COUNTIFS(Override!$B$11:$B$40,$B204,Override!$D$11:$D$40,6,Override!$E$11:$E$40,"&gt;=0")-COUNTIFS(Override!$B$11:$B$40,$B204,Override!$D$11:$D$40,6,Override!$E$11:$E$40,"&gt;=0",Override!$C$11:$C$40,"MXAU"))&gt;0,SUMIFS(Override!$E$11:$E$40,Override!$B$11:$B$40,$B204,Override!$D$11:$D$40,6)-SUMIFS(Override!$E$11:$E$40,Override!$B$11:$B$40,$B204,Override!$D$11:$D$40,6,Override!$C$11:$C$40,"MXAU"),Override!$H$239)/'AS51'!$B$3,"")))</f>
        <v/>
      </c>
      <c r="L204" s="77">
        <f>IF(L$13="","",IF($B204="","",IFERROR($C204*$D204*IF((Override!$C$4="ON")*(COUNTIFS(Override!$B$11:$B$40,$B204,Override!$D$11:$D$40,7,Override!$E$11:$E$40,"&gt;=0")-COUNTIFS(Override!$B$11:$B$40,$B204,Override!$D$11:$D$40,7,Override!$E$11:$E$40,"&gt;=0",Override!$C$11:$C$40,"MXAU"))&gt;0,SUMIFS(Override!$E$11:$E$40,Override!$B$11:$B$40,$B204,Override!$D$11:$D$40,7)-SUMIFS(Override!$E$11:$E$40,Override!$B$11:$B$40,$B204,Override!$D$11:$D$40,7,Override!$C$11:$C$40,"MXAU"),Override!$I$239)/'AS51'!$B$3,"")))</f>
        <v/>
      </c>
      <c r="M204" s="77">
        <f>IF(M$13="","",IF($B204="","",IFERROR($C204*$D204*IF((Override!$C$4="ON")*(COUNTIFS(Override!$B$11:$B$40,$B204,Override!$D$11:$D$40,8,Override!$E$11:$E$40,"&gt;=0")-COUNTIFS(Override!$B$11:$B$40,$B204,Override!$D$11:$D$40,8,Override!$E$11:$E$40,"&gt;=0",Override!$C$11:$C$40,"MXAU"))&gt;0,SUMIFS(Override!$E$11:$E$40,Override!$B$11:$B$40,$B204,Override!$D$11:$D$40,8)-SUMIFS(Override!$E$11:$E$40,Override!$B$11:$B$40,$B204,Override!$D$11:$D$40,8,Override!$C$11:$C$40,"MXAU"),Override!$J$239)/'AS51'!$B$3,"")))</f>
        <v/>
      </c>
      <c r="N204" s="77">
        <f>IF(N$13="","",IF($B204="","",IFERROR($C204*$D204*IF((Override!$C$4="ON")*(COUNTIFS(Override!$B$11:$B$40,$B204,Override!$D$11:$D$40,9,Override!$E$11:$E$40,"&gt;=0")-COUNTIFS(Override!$B$11:$B$40,$B204,Override!$D$11:$D$40,9,Override!$E$11:$E$40,"&gt;=0",Override!$C$11:$C$40,"MXAU"))&gt;0,SUMIFS(Override!$E$11:$E$40,Override!$B$11:$B$40,$B204,Override!$D$11:$D$40,9)-SUMIFS(Override!$E$11:$E$40,Override!$B$11:$B$40,$B204,Override!$D$11:$D$40,9,Override!$C$11:$C$40,"MXAU"),Override!$K$239)/'AS51'!$B$3,"")))</f>
        <v/>
      </c>
      <c r="O204" s="77">
        <f>IF(O$13="","",IF($B204="","",IFERROR($C204*$D204*IF((Override!$C$4="ON")*(COUNTIFS(Override!$B$11:$B$40,$B204,Override!$D$11:$D$40,10,Override!$E$11:$E$40,"&gt;=0")-COUNTIFS(Override!$B$11:$B$40,$B204,Override!$D$11:$D$40,10,Override!$E$11:$E$40,"&gt;=0",Override!$C$11:$C$40,"MXAU"))&gt;0,SUMIFS(Override!$E$11:$E$40,Override!$B$11:$B$40,$B204,Override!$D$11:$D$40,10)-SUMIFS(Override!$E$11:$E$40,Override!$B$11:$B$40,$B204,Override!$D$11:$D$40,10,Override!$C$11:$C$40,"MXAU"),Override!$L$239)/'AS51'!$B$3,"")))</f>
        <v/>
      </c>
      <c r="P204" s="77">
        <f>IF(P$13="","",IF($B204="","",IFERROR($C204*$D204*IF((Override!$C$4="ON")*(COUNTIFS(Override!$B$11:$B$40,$B204,Override!$D$11:$D$40,11,Override!$E$11:$E$40,"&gt;=0")-COUNTIFS(Override!$B$11:$B$40,$B204,Override!$D$11:$D$40,11,Override!$E$11:$E$40,"&gt;=0",Override!$C$11:$C$40,"MXAU"))&gt;0,SUMIFS(Override!$E$11:$E$40,Override!$B$11:$B$40,$B204,Override!$D$11:$D$40,11)-SUMIFS(Override!$E$11:$E$40,Override!$B$11:$B$40,$B204,Override!$D$11:$D$40,11,Override!$C$11:$C$40,"MXAU"),Override!$M$239)/'AS51'!$B$3,"")))</f>
        <v/>
      </c>
      <c r="Q204" s="77">
        <f>IF(Q$13="","",IF($B204="","",IFERROR($C204*$D204*IF((Override!$C$4="ON")*(COUNTIFS(Override!$B$11:$B$40,$B204,Override!$D$11:$D$40,12,Override!$E$11:$E$40,"&gt;=0")-COUNTIFS(Override!$B$11:$B$40,$B204,Override!$D$11:$D$40,12,Override!$E$11:$E$40,"&gt;=0",Override!$C$11:$C$40,"MXAU"))&gt;0,SUMIFS(Override!$E$11:$E$40,Override!$B$11:$B$40,$B204,Override!$D$11:$D$40,12)-SUMIFS(Override!$E$11:$E$40,Override!$B$11:$B$40,$B204,Override!$D$11:$D$40,12,Override!$C$11:$C$40,"MXAU"),Override!$N$239)/'AS51'!$B$3,"")))</f>
        <v/>
      </c>
      <c r="R204" s="77">
        <f>IF(R$13="","",IF($B204="","",IFERROR($C204*$D204*IF((Override!$C$4="ON")*(COUNTIFS(Override!$B$11:$B$40,$B204,Override!$D$11:$D$40,13,Override!$E$11:$E$40,"&gt;=0")-COUNTIFS(Override!$B$11:$B$40,$B204,Override!$D$11:$D$40,13,Override!$E$11:$E$40,"&gt;=0",Override!$C$11:$C$40,"MXAU"))&gt;0,SUMIFS(Override!$E$11:$E$40,Override!$B$11:$B$40,$B204,Override!$D$11:$D$40,13)-SUMIFS(Override!$E$11:$E$40,Override!$B$11:$B$40,$B204,Override!$D$11:$D$40,13,Override!$C$11:$C$40,"MXAU"),Override!$O$239)/'AS51'!$B$3,"")))</f>
        <v/>
      </c>
      <c r="S204" s="77">
        <f>IF(S$13="","",IF($B204="","",IFERROR($C204*$D204*IF((Override!$C$4="ON")*(COUNTIFS(Override!$B$11:$B$40,$B204,Override!$D$11:$D$40,14,Override!$E$11:$E$40,"&gt;=0")-COUNTIFS(Override!$B$11:$B$40,$B204,Override!$D$11:$D$40,14,Override!$E$11:$E$40,"&gt;=0",Override!$C$11:$C$40,"MXAU"))&gt;0,SUMIFS(Override!$E$11:$E$40,Override!$B$11:$B$40,$B204,Override!$D$11:$D$40,14)-SUMIFS(Override!$E$11:$E$40,Override!$B$11:$B$40,$B204,Override!$D$11:$D$40,14,Override!$C$11:$C$40,"MXAU"),Override!$P$239)/'AS51'!$B$3,"")))</f>
        <v/>
      </c>
      <c r="T204" s="77">
        <f>IF(T$13="","",IF($B204="","",IFERROR($C204*$D204*IF((Override!$C$4="ON")*(COUNTIFS(Override!$B$11:$B$40,$B204,Override!$D$11:$D$40,15,Override!$E$11:$E$40,"&gt;=0")-COUNTIFS(Override!$B$11:$B$40,$B204,Override!$D$11:$D$40,15,Override!$E$11:$E$40,"&gt;=0",Override!$C$11:$C$40,"MXAU"))&gt;0,SUMIFS(Override!$E$11:$E$40,Override!$B$11:$B$40,$B204,Override!$D$11:$D$40,15)-SUMIFS(Override!$E$11:$E$40,Override!$B$11:$B$40,$B204,Override!$D$11:$D$40,15,Override!$C$11:$C$40,"MXAU"),Override!$Q$239)/'AS51'!$B$3,"")))</f>
        <v/>
      </c>
      <c r="U204" s="77">
        <f>IF(U$13="","",IF($B204="","",IFERROR($C204*$D204*IF((Override!$C$4="ON")*(COUNTIFS(Override!$B$11:$B$40,$B204,Override!$D$11:$D$40,16,Override!$E$11:$E$40,"&gt;=0")-COUNTIFS(Override!$B$11:$B$40,$B204,Override!$D$11:$D$40,16,Override!$E$11:$E$40,"&gt;=0",Override!$C$11:$C$40,"MXAU"))&gt;0,SUMIFS(Override!$E$11:$E$40,Override!$B$11:$B$40,$B204,Override!$D$11:$D$40,16)-SUMIFS(Override!$E$11:$E$40,Override!$B$11:$B$40,$B204,Override!$D$11:$D$40,16,Override!$C$11:$C$40,"MXAU"),Override!$R$239)/'AS51'!$B$3,"")))</f>
        <v/>
      </c>
      <c r="W204" s="77">
        <f>IF(W$13="","",IF($B204="","",IFERROR(F204*$E204/100,"")))</f>
        <v/>
      </c>
      <c r="X204" s="77">
        <f>IF(X$13="","",IF($B204="","",IFERROR(G204*$E204/100,"")))</f>
        <v/>
      </c>
      <c r="Y204" s="77">
        <f>IF(Y$13="","",IF($B204="","",IFERROR(H204*$E204/100,"")))</f>
        <v/>
      </c>
      <c r="Z204" s="77">
        <f>IF(Z$13="","",IF($B204="","",IFERROR(I204*$E204/100,"")))</f>
        <v/>
      </c>
      <c r="AA204" s="77">
        <f>IF(AA$13="","",IF($B204="","",IFERROR(J204*$E204/100,"")))</f>
        <v/>
      </c>
      <c r="AB204" s="77">
        <f>IF(AB$13="","",IF($B204="","",IFERROR(K204*$E204/100,"")))</f>
        <v/>
      </c>
      <c r="AC204" s="77">
        <f>IF(AC$13="","",IF($B204="","",IFERROR(L204*$E204/100,"")))</f>
        <v/>
      </c>
      <c r="AD204" s="77">
        <f>IF(AD$13="","",IF($B204="","",IFERROR(M204*$E204/100,"")))</f>
        <v/>
      </c>
      <c r="AE204" s="77">
        <f>IF(AE$13="","",IF($B204="","",IFERROR(N204*$E204/100,"")))</f>
        <v/>
      </c>
      <c r="AF204" s="77">
        <f>IF(AF$13="","",IF($B204="","",IFERROR(O204*$E204/100,"")))</f>
        <v/>
      </c>
      <c r="AG204" s="77">
        <f>IF(AG$13="","",IF($B204="","",IFERROR(P204*$E204/100,"")))</f>
        <v/>
      </c>
      <c r="AH204" s="77">
        <f>IF(AH$13="","",IF($B204="","",IFERROR(Q204*$E204/100,"")))</f>
        <v/>
      </c>
      <c r="AI204" s="77">
        <f>IF(AI$13="","",IF($B204="","",IFERROR(R204*$E204/100,"")))</f>
        <v/>
      </c>
      <c r="AJ204" s="77">
        <f>IF(AJ$13="","",IF($B204="","",IFERROR(S204*$E204/100,"")))</f>
        <v/>
      </c>
      <c r="AK204" s="77">
        <f>IF(AK$13="","",IF($B204="","",IFERROR(T204*$E204/100,"")))</f>
        <v/>
      </c>
      <c r="AL204" s="77">
        <f>IF(AL$13="","",IF($B204="","",IFERROR(U204*$E204/100,"")))</f>
        <v/>
      </c>
      <c r="AN204" s="77">
        <f>IF($B204="","",SUMIF($F$13:$U$13,"&lt;="&amp;Sector!$D$51,$F204:$U204))</f>
        <v/>
      </c>
      <c r="AO204" s="77">
        <f>IF($B204="","",SUMIF($W$13:$AL$13,"&lt;="&amp;Sector!$D$51,$W204:$AL204))</f>
        <v/>
      </c>
      <c r="AQ204" s="163">
        <f>IF(AQ$13="","",IF($B204="","",IFERROR($C204*$D204*SUMPRODUCT(('Dvd Calendar'!$E$2076:$CZ$2076&gt;AQ$12)*('Dvd Calendar'!$E$2076:$CZ$2076&lt;=AQ$13)*'Dvd Calendar'!$E$2079:$CZ$2079*(('Dvd Calendar'!$E$2081:$CZ$2081='Field Check'!$C$56)*('Field Check'!$C$56&lt;&gt;"")+('Dvd Calendar'!$E$2081:$CZ$2081='Field Check'!$C$57)*('Field Check'!$C$57&lt;&gt;"")))/'AS51'!$B$3,"")))</f>
        <v/>
      </c>
      <c r="AR204" s="163">
        <f>IF(AR$13="","",IF($B204="","",IFERROR($C204*$D204*SUMPRODUCT(('Dvd Calendar'!$E$2076:$CZ$2076&gt;AR$12)*('Dvd Calendar'!$E$2076:$CZ$2076&lt;=AR$13)*'Dvd Calendar'!$E$2079:$CZ$2079*(('Dvd Calendar'!$E$2081:$CZ$2081='Field Check'!$C$56)*('Field Check'!$C$56&lt;&gt;"")+('Dvd Calendar'!$E$2081:$CZ$2081='Field Check'!$C$57)*('Field Check'!$C$57&lt;&gt;"")))/'AS51'!$B$3,"")))</f>
        <v/>
      </c>
      <c r="AS204" s="163">
        <f>IF(AS$13="","",IF($B204="","",IFERROR($C204*$D204*SUMPRODUCT(('Dvd Calendar'!$E$2076:$CZ$2076&gt;AS$12)*('Dvd Calendar'!$E$2076:$CZ$2076&lt;=AS$13)*'Dvd Calendar'!$E$2079:$CZ$2079*(('Dvd Calendar'!$E$2081:$CZ$2081='Field Check'!$C$56)*('Field Check'!$C$56&lt;&gt;"")+('Dvd Calendar'!$E$2081:$CZ$2081='Field Check'!$C$57)*('Field Check'!$C$57&lt;&gt;"")))/'AS51'!$B$3,"")))</f>
        <v/>
      </c>
      <c r="AT204" s="163">
        <f>IF(AT$13="","",IF($B204="","",IFERROR($C204*$D204*SUMPRODUCT(('Dvd Calendar'!$E$2076:$CZ$2076&gt;AT$12)*('Dvd Calendar'!$E$2076:$CZ$2076&lt;=AT$13)*'Dvd Calendar'!$E$2079:$CZ$2079*(('Dvd Calendar'!$E$2081:$CZ$2081='Field Check'!$C$56)*('Field Check'!$C$56&lt;&gt;"")+('Dvd Calendar'!$E$2081:$CZ$2081='Field Check'!$C$57)*('Field Check'!$C$57&lt;&gt;"")))/'AS51'!$B$3,"")))</f>
        <v/>
      </c>
      <c r="AU204" s="163">
        <f>IF(AU$13="","",IF($B204="","",IFERROR($C204*$D204*SUMPRODUCT(('Dvd Calendar'!$E$2076:$CZ$2076&gt;AU$12)*('Dvd Calendar'!$E$2076:$CZ$2076&lt;=AU$13)*'Dvd Calendar'!$E$2079:$CZ$2079*(('Dvd Calendar'!$E$2081:$CZ$2081='Field Check'!$C$56)*('Field Check'!$C$56&lt;&gt;"")+('Dvd Calendar'!$E$2081:$CZ$2081='Field Check'!$C$57)*('Field Check'!$C$57&lt;&gt;"")))/'AS51'!$B$3,"")))</f>
        <v/>
      </c>
      <c r="AV204" s="163">
        <f>IF(AV$13="","",IF($B204="","",IFERROR($C204*$D204*SUMPRODUCT(('Dvd Calendar'!$E$2076:$CZ$2076&gt;AV$12)*('Dvd Calendar'!$E$2076:$CZ$2076&lt;=AV$13)*'Dvd Calendar'!$E$2079:$CZ$2079*(('Dvd Calendar'!$E$2081:$CZ$2081='Field Check'!$C$56)*('Field Check'!$C$56&lt;&gt;"")+('Dvd Calendar'!$E$2081:$CZ$2081='Field Check'!$C$57)*('Field Check'!$C$57&lt;&gt;"")))/'AS51'!$B$3,"")))</f>
        <v/>
      </c>
      <c r="AW204" s="163">
        <f>IF(AW$13="","",IF($B204="","",IFERROR($C204*$D204*SUMPRODUCT(('Dvd Calendar'!$E$2076:$CZ$2076&gt;AW$12)*('Dvd Calendar'!$E$2076:$CZ$2076&lt;=AW$13)*'Dvd Calendar'!$E$2079:$CZ$2079*(('Dvd Calendar'!$E$2081:$CZ$2081='Field Check'!$C$56)*('Field Check'!$C$56&lt;&gt;"")+('Dvd Calendar'!$E$2081:$CZ$2081='Field Check'!$C$57)*('Field Check'!$C$57&lt;&gt;"")))/'AS51'!$B$3,"")))</f>
        <v/>
      </c>
      <c r="AX204" s="163">
        <f>IF(AX$13="","",IF($B204="","",IFERROR($C204*$D204*SUMPRODUCT(('Dvd Calendar'!$E$2076:$CZ$2076&gt;AX$12)*('Dvd Calendar'!$E$2076:$CZ$2076&lt;=AX$13)*'Dvd Calendar'!$E$2079:$CZ$2079*(('Dvd Calendar'!$E$2081:$CZ$2081='Field Check'!$C$56)*('Field Check'!$C$56&lt;&gt;"")+('Dvd Calendar'!$E$2081:$CZ$2081='Field Check'!$C$57)*('Field Check'!$C$57&lt;&gt;"")))/'AS51'!$B$3,"")))</f>
        <v/>
      </c>
      <c r="AY204" s="163">
        <f>IF(AY$13="","",IF($B204="","",IFERROR($C204*$D204*SUMPRODUCT(('Dvd Calendar'!$E$2076:$CZ$2076&gt;AY$12)*('Dvd Calendar'!$E$2076:$CZ$2076&lt;=AY$13)*'Dvd Calendar'!$E$2079:$CZ$2079*(('Dvd Calendar'!$E$2081:$CZ$2081='Field Check'!$C$56)*('Field Check'!$C$56&lt;&gt;"")+('Dvd Calendar'!$E$2081:$CZ$2081='Field Check'!$C$57)*('Field Check'!$C$57&lt;&gt;"")))/'AS51'!$B$3,"")))</f>
        <v/>
      </c>
      <c r="AZ204" s="163">
        <f>IF(AZ$13="","",IF($B204="","",IFERROR($C204*$D204*SUMPRODUCT(('Dvd Calendar'!$E$2076:$CZ$2076&gt;AZ$12)*('Dvd Calendar'!$E$2076:$CZ$2076&lt;=AZ$13)*'Dvd Calendar'!$E$2079:$CZ$2079*(('Dvd Calendar'!$E$2081:$CZ$2081='Field Check'!$C$56)*('Field Check'!$C$56&lt;&gt;"")+('Dvd Calendar'!$E$2081:$CZ$2081='Field Check'!$C$57)*('Field Check'!$C$57&lt;&gt;"")))/'AS51'!$B$3,"")))</f>
        <v/>
      </c>
      <c r="BA204" s="163">
        <f>IF(BA$13="","",IF($B204="","",IFERROR($C204*$D204*SUMPRODUCT(('Dvd Calendar'!$E$2076:$CZ$2076&gt;BA$12)*('Dvd Calendar'!$E$2076:$CZ$2076&lt;=BA$13)*'Dvd Calendar'!$E$2079:$CZ$2079*(('Dvd Calendar'!$E$2081:$CZ$2081='Field Check'!$C$56)*('Field Check'!$C$56&lt;&gt;"")+('Dvd Calendar'!$E$2081:$CZ$2081='Field Check'!$C$57)*('Field Check'!$C$57&lt;&gt;"")))/'AS51'!$B$3,"")))</f>
        <v/>
      </c>
      <c r="BB204" s="163">
        <f>IF(BB$13="","",IF($B204="","",IFERROR($C204*$D204*SUMPRODUCT(('Dvd Calendar'!$E$2076:$CZ$2076&gt;BB$12)*('Dvd Calendar'!$E$2076:$CZ$2076&lt;=BB$13)*'Dvd Calendar'!$E$2079:$CZ$2079*(('Dvd Calendar'!$E$2081:$CZ$2081='Field Check'!$C$56)*('Field Check'!$C$56&lt;&gt;"")+('Dvd Calendar'!$E$2081:$CZ$2081='Field Check'!$C$57)*('Field Check'!$C$57&lt;&gt;"")))/'AS51'!$B$3,"")))</f>
        <v/>
      </c>
      <c r="BC204" s="163">
        <f>IF(BC$13="","",IF($B204="","",IFERROR($C204*$D204*SUMPRODUCT(('Dvd Calendar'!$E$2076:$CZ$2076&gt;BC$12)*('Dvd Calendar'!$E$2076:$CZ$2076&lt;=BC$13)*'Dvd Calendar'!$E$2079:$CZ$2079*(('Dvd Calendar'!$E$2081:$CZ$2081='Field Check'!$C$56)*('Field Check'!$C$56&lt;&gt;"")+('Dvd Calendar'!$E$2081:$CZ$2081='Field Check'!$C$57)*('Field Check'!$C$57&lt;&gt;"")))/'AS51'!$B$3,"")))</f>
        <v/>
      </c>
      <c r="BD204" s="163">
        <f>IF(BD$13="","",IF($B204="","",IFERROR($C204*$D204*SUMPRODUCT(('Dvd Calendar'!$E$2076:$CZ$2076&gt;BD$12)*('Dvd Calendar'!$E$2076:$CZ$2076&lt;=BD$13)*'Dvd Calendar'!$E$2079:$CZ$2079*(('Dvd Calendar'!$E$2081:$CZ$2081='Field Check'!$C$56)*('Field Check'!$C$56&lt;&gt;"")+('Dvd Calendar'!$E$2081:$CZ$2081='Field Check'!$C$57)*('Field Check'!$C$57&lt;&gt;"")))/'AS51'!$B$3,"")))</f>
        <v/>
      </c>
      <c r="BE204" s="163">
        <f>IF(BE$13="","",IF($B204="","",IFERROR($C204*$D204*SUMPRODUCT(('Dvd Calendar'!$E$2076:$CZ$2076&gt;BE$12)*('Dvd Calendar'!$E$2076:$CZ$2076&lt;=BE$13)*'Dvd Calendar'!$E$2079:$CZ$2079*(('Dvd Calendar'!$E$2081:$CZ$2081='Field Check'!$C$56)*('Field Check'!$C$56&lt;&gt;"")+('Dvd Calendar'!$E$2081:$CZ$2081='Field Check'!$C$57)*('Field Check'!$C$57&lt;&gt;"")))/'AS51'!$B$3,"")))</f>
        <v/>
      </c>
      <c r="BF204" s="163">
        <f>IF(BF$13="","",IF($B204="","",IFERROR($C204*$D204*SUMPRODUCT(('Dvd Calendar'!$E$2076:$CZ$2076&gt;BF$12)*('Dvd Calendar'!$E$2076:$CZ$2076&lt;=BF$13)*'Dvd Calendar'!$E$2079:$CZ$2079*(('Dvd Calendar'!$E$2081:$CZ$2081='Field Check'!$C$56)*('Field Check'!$C$56&lt;&gt;"")+('Dvd Calendar'!$E$2081:$CZ$2081='Field Check'!$C$57)*('Field Check'!$C$57&lt;&gt;"")))/'AS51'!$B$3,"")))</f>
        <v/>
      </c>
      <c r="BH204" s="163">
        <f>IF(BH$13="","",IF($B204="","",IFERROR(AQ204*$E204/100,"")))</f>
        <v/>
      </c>
      <c r="BI204" s="163">
        <f>IF(BI$13="","",IF($B204="","",IFERROR(AR204*$E204/100,"")))</f>
        <v/>
      </c>
      <c r="BJ204" s="163">
        <f>IF(BJ$13="","",IF($B204="","",IFERROR(AS204*$E204/100,"")))</f>
        <v/>
      </c>
      <c r="BK204" s="163">
        <f>IF(BK$13="","",IF($B204="","",IFERROR(AT204*$E204/100,"")))</f>
        <v/>
      </c>
      <c r="BL204" s="163">
        <f>IF(BL$13="","",IF($B204="","",IFERROR(AU204*$E204/100,"")))</f>
        <v/>
      </c>
      <c r="BM204" s="163">
        <f>IF(BM$13="","",IF($B204="","",IFERROR(AV204*$E204/100,"")))</f>
        <v/>
      </c>
      <c r="BN204" s="163">
        <f>IF(BN$13="","",IF($B204="","",IFERROR(AW204*$E204/100,"")))</f>
        <v/>
      </c>
      <c r="BO204" s="163">
        <f>IF(BO$13="","",IF($B204="","",IFERROR(AX204*$E204/100,"")))</f>
        <v/>
      </c>
      <c r="BP204" s="163">
        <f>IF(BP$13="","",IF($B204="","",IFERROR(AY204*$E204/100,"")))</f>
        <v/>
      </c>
      <c r="BQ204" s="163">
        <f>IF(BQ$13="","",IF($B204="","",IFERROR(AZ204*$E204/100,"")))</f>
        <v/>
      </c>
      <c r="BR204" s="163">
        <f>IF(BR$13="","",IF($B204="","",IFERROR(BA204*$E204/100,"")))</f>
        <v/>
      </c>
      <c r="BS204" s="163">
        <f>IF(BS$13="","",IF($B204="","",IFERROR(BB204*$E204/100,"")))</f>
        <v/>
      </c>
      <c r="BT204" s="163">
        <f>IF(BT$13="","",IF($B204="","",IFERROR(BC204*$E204/100,"")))</f>
        <v/>
      </c>
      <c r="BU204" s="163">
        <f>IF(BU$13="","",IF($B204="","",IFERROR(BD204*$E204/100,"")))</f>
        <v/>
      </c>
      <c r="BV204" s="163">
        <f>IF(BV$13="","",IF($B204="","",IFERROR(BE204*$E204/100,"")))</f>
        <v/>
      </c>
      <c r="BW204" s="163">
        <f>IF(BW$13="","",IF($B204="","",IFERROR(BF204*$E204/100,"")))</f>
        <v/>
      </c>
    </row>
    <row r="205">
      <c r="B205" s="126">
        <f>IF('AS51'!$C$195="","",'AS51'!$C$195)</f>
        <v/>
      </c>
      <c r="C205" s="74">
        <f>IF('AS51'!$B$195="","",'AS51'!$B$195)</f>
        <v/>
      </c>
      <c r="D205" s="75">
        <f>IFERROR('AS51'!$Q$195,1)</f>
        <v/>
      </c>
      <c r="E205" s="76">
        <f>IF($B205="","",IF(ISNUMBER('AS51'!$I$195),'AS51'!$I$195,'Index Summary'!$C$7))</f>
        <v/>
      </c>
      <c r="F205" s="77">
        <f>IF(F$13="","",IF($B205="","",IFERROR($C205*$D205*IF((Override!$C$4="ON")*(COUNTIFS(Override!$B$11:$B$40,$B205,Override!$D$11:$D$40,1,Override!$E$11:$E$40,"&gt;=0")-COUNTIFS(Override!$B$11:$B$40,$B205,Override!$D$11:$D$40,1,Override!$E$11:$E$40,"&gt;=0",Override!$C$11:$C$40,"MXAU"))&gt;0,SUMIFS(Override!$E$11:$E$40,Override!$B$11:$B$40,$B205,Override!$D$11:$D$40,1)-SUMIFS(Override!$E$11:$E$40,Override!$B$11:$B$40,$B205,Override!$D$11:$D$40,1,Override!$C$11:$C$40,"MXAU"),Override!$C$240)/'AS51'!$B$3,"")))</f>
        <v/>
      </c>
      <c r="G205" s="77">
        <f>IF(G$13="","",IF($B205="","",IFERROR($C205*$D205*IF((Override!$C$4="ON")*(COUNTIFS(Override!$B$11:$B$40,$B205,Override!$D$11:$D$40,2,Override!$E$11:$E$40,"&gt;=0")-COUNTIFS(Override!$B$11:$B$40,$B205,Override!$D$11:$D$40,2,Override!$E$11:$E$40,"&gt;=0",Override!$C$11:$C$40,"MXAU"))&gt;0,SUMIFS(Override!$E$11:$E$40,Override!$B$11:$B$40,$B205,Override!$D$11:$D$40,2)-SUMIFS(Override!$E$11:$E$40,Override!$B$11:$B$40,$B205,Override!$D$11:$D$40,2,Override!$C$11:$C$40,"MXAU"),Override!$D$240)/'AS51'!$B$3,"")))</f>
        <v/>
      </c>
      <c r="H205" s="77">
        <f>IF(H$13="","",IF($B205="","",IFERROR($C205*$D205*IF((Override!$C$4="ON")*(COUNTIFS(Override!$B$11:$B$40,$B205,Override!$D$11:$D$40,3,Override!$E$11:$E$40,"&gt;=0")-COUNTIFS(Override!$B$11:$B$40,$B205,Override!$D$11:$D$40,3,Override!$E$11:$E$40,"&gt;=0",Override!$C$11:$C$40,"MXAU"))&gt;0,SUMIFS(Override!$E$11:$E$40,Override!$B$11:$B$40,$B205,Override!$D$11:$D$40,3)-SUMIFS(Override!$E$11:$E$40,Override!$B$11:$B$40,$B205,Override!$D$11:$D$40,3,Override!$C$11:$C$40,"MXAU"),Override!$E$240)/'AS51'!$B$3,"")))</f>
        <v/>
      </c>
      <c r="I205" s="77">
        <f>IF(I$13="","",IF($B205="","",IFERROR($C205*$D205*IF((Override!$C$4="ON")*(COUNTIFS(Override!$B$11:$B$40,$B205,Override!$D$11:$D$40,4,Override!$E$11:$E$40,"&gt;=0")-COUNTIFS(Override!$B$11:$B$40,$B205,Override!$D$11:$D$40,4,Override!$E$11:$E$40,"&gt;=0",Override!$C$11:$C$40,"MXAU"))&gt;0,SUMIFS(Override!$E$11:$E$40,Override!$B$11:$B$40,$B205,Override!$D$11:$D$40,4)-SUMIFS(Override!$E$11:$E$40,Override!$B$11:$B$40,$B205,Override!$D$11:$D$40,4,Override!$C$11:$C$40,"MXAU"),Override!$F$240)/'AS51'!$B$3,"")))</f>
        <v/>
      </c>
      <c r="J205" s="77">
        <f>IF(J$13="","",IF($B205="","",IFERROR($C205*$D205*IF((Override!$C$4="ON")*(COUNTIFS(Override!$B$11:$B$40,$B205,Override!$D$11:$D$40,5,Override!$E$11:$E$40,"&gt;=0")-COUNTIFS(Override!$B$11:$B$40,$B205,Override!$D$11:$D$40,5,Override!$E$11:$E$40,"&gt;=0",Override!$C$11:$C$40,"MXAU"))&gt;0,SUMIFS(Override!$E$11:$E$40,Override!$B$11:$B$40,$B205,Override!$D$11:$D$40,5)-SUMIFS(Override!$E$11:$E$40,Override!$B$11:$B$40,$B205,Override!$D$11:$D$40,5,Override!$C$11:$C$40,"MXAU"),Override!$G$240)/'AS51'!$B$3,"")))</f>
        <v/>
      </c>
      <c r="K205" s="77">
        <f>IF(K$13="","",IF($B205="","",IFERROR($C205*$D205*IF((Override!$C$4="ON")*(COUNTIFS(Override!$B$11:$B$40,$B205,Override!$D$11:$D$40,6,Override!$E$11:$E$40,"&gt;=0")-COUNTIFS(Override!$B$11:$B$40,$B205,Override!$D$11:$D$40,6,Override!$E$11:$E$40,"&gt;=0",Override!$C$11:$C$40,"MXAU"))&gt;0,SUMIFS(Override!$E$11:$E$40,Override!$B$11:$B$40,$B205,Override!$D$11:$D$40,6)-SUMIFS(Override!$E$11:$E$40,Override!$B$11:$B$40,$B205,Override!$D$11:$D$40,6,Override!$C$11:$C$40,"MXAU"),Override!$H$240)/'AS51'!$B$3,"")))</f>
        <v/>
      </c>
      <c r="L205" s="77">
        <f>IF(L$13="","",IF($B205="","",IFERROR($C205*$D205*IF((Override!$C$4="ON")*(COUNTIFS(Override!$B$11:$B$40,$B205,Override!$D$11:$D$40,7,Override!$E$11:$E$40,"&gt;=0")-COUNTIFS(Override!$B$11:$B$40,$B205,Override!$D$11:$D$40,7,Override!$E$11:$E$40,"&gt;=0",Override!$C$11:$C$40,"MXAU"))&gt;0,SUMIFS(Override!$E$11:$E$40,Override!$B$11:$B$40,$B205,Override!$D$11:$D$40,7)-SUMIFS(Override!$E$11:$E$40,Override!$B$11:$B$40,$B205,Override!$D$11:$D$40,7,Override!$C$11:$C$40,"MXAU"),Override!$I$240)/'AS51'!$B$3,"")))</f>
        <v/>
      </c>
      <c r="M205" s="77">
        <f>IF(M$13="","",IF($B205="","",IFERROR($C205*$D205*IF((Override!$C$4="ON")*(COUNTIFS(Override!$B$11:$B$40,$B205,Override!$D$11:$D$40,8,Override!$E$11:$E$40,"&gt;=0")-COUNTIFS(Override!$B$11:$B$40,$B205,Override!$D$11:$D$40,8,Override!$E$11:$E$40,"&gt;=0",Override!$C$11:$C$40,"MXAU"))&gt;0,SUMIFS(Override!$E$11:$E$40,Override!$B$11:$B$40,$B205,Override!$D$11:$D$40,8)-SUMIFS(Override!$E$11:$E$40,Override!$B$11:$B$40,$B205,Override!$D$11:$D$40,8,Override!$C$11:$C$40,"MXAU"),Override!$J$240)/'AS51'!$B$3,"")))</f>
        <v/>
      </c>
      <c r="N205" s="77">
        <f>IF(N$13="","",IF($B205="","",IFERROR($C205*$D205*IF((Override!$C$4="ON")*(COUNTIFS(Override!$B$11:$B$40,$B205,Override!$D$11:$D$40,9,Override!$E$11:$E$40,"&gt;=0")-COUNTIFS(Override!$B$11:$B$40,$B205,Override!$D$11:$D$40,9,Override!$E$11:$E$40,"&gt;=0",Override!$C$11:$C$40,"MXAU"))&gt;0,SUMIFS(Override!$E$11:$E$40,Override!$B$11:$B$40,$B205,Override!$D$11:$D$40,9)-SUMIFS(Override!$E$11:$E$40,Override!$B$11:$B$40,$B205,Override!$D$11:$D$40,9,Override!$C$11:$C$40,"MXAU"),Override!$K$240)/'AS51'!$B$3,"")))</f>
        <v/>
      </c>
      <c r="O205" s="77">
        <f>IF(O$13="","",IF($B205="","",IFERROR($C205*$D205*IF((Override!$C$4="ON")*(COUNTIFS(Override!$B$11:$B$40,$B205,Override!$D$11:$D$40,10,Override!$E$11:$E$40,"&gt;=0")-COUNTIFS(Override!$B$11:$B$40,$B205,Override!$D$11:$D$40,10,Override!$E$11:$E$40,"&gt;=0",Override!$C$11:$C$40,"MXAU"))&gt;0,SUMIFS(Override!$E$11:$E$40,Override!$B$11:$B$40,$B205,Override!$D$11:$D$40,10)-SUMIFS(Override!$E$11:$E$40,Override!$B$11:$B$40,$B205,Override!$D$11:$D$40,10,Override!$C$11:$C$40,"MXAU"),Override!$L$240)/'AS51'!$B$3,"")))</f>
        <v/>
      </c>
      <c r="P205" s="77">
        <f>IF(P$13="","",IF($B205="","",IFERROR($C205*$D205*IF((Override!$C$4="ON")*(COUNTIFS(Override!$B$11:$B$40,$B205,Override!$D$11:$D$40,11,Override!$E$11:$E$40,"&gt;=0")-COUNTIFS(Override!$B$11:$B$40,$B205,Override!$D$11:$D$40,11,Override!$E$11:$E$40,"&gt;=0",Override!$C$11:$C$40,"MXAU"))&gt;0,SUMIFS(Override!$E$11:$E$40,Override!$B$11:$B$40,$B205,Override!$D$11:$D$40,11)-SUMIFS(Override!$E$11:$E$40,Override!$B$11:$B$40,$B205,Override!$D$11:$D$40,11,Override!$C$11:$C$40,"MXAU"),Override!$M$240)/'AS51'!$B$3,"")))</f>
        <v/>
      </c>
      <c r="Q205" s="77">
        <f>IF(Q$13="","",IF($B205="","",IFERROR($C205*$D205*IF((Override!$C$4="ON")*(COUNTIFS(Override!$B$11:$B$40,$B205,Override!$D$11:$D$40,12,Override!$E$11:$E$40,"&gt;=0")-COUNTIFS(Override!$B$11:$B$40,$B205,Override!$D$11:$D$40,12,Override!$E$11:$E$40,"&gt;=0",Override!$C$11:$C$40,"MXAU"))&gt;0,SUMIFS(Override!$E$11:$E$40,Override!$B$11:$B$40,$B205,Override!$D$11:$D$40,12)-SUMIFS(Override!$E$11:$E$40,Override!$B$11:$B$40,$B205,Override!$D$11:$D$40,12,Override!$C$11:$C$40,"MXAU"),Override!$N$240)/'AS51'!$B$3,"")))</f>
        <v/>
      </c>
      <c r="R205" s="77">
        <f>IF(R$13="","",IF($B205="","",IFERROR($C205*$D205*IF((Override!$C$4="ON")*(COUNTIFS(Override!$B$11:$B$40,$B205,Override!$D$11:$D$40,13,Override!$E$11:$E$40,"&gt;=0")-COUNTIFS(Override!$B$11:$B$40,$B205,Override!$D$11:$D$40,13,Override!$E$11:$E$40,"&gt;=0",Override!$C$11:$C$40,"MXAU"))&gt;0,SUMIFS(Override!$E$11:$E$40,Override!$B$11:$B$40,$B205,Override!$D$11:$D$40,13)-SUMIFS(Override!$E$11:$E$40,Override!$B$11:$B$40,$B205,Override!$D$11:$D$40,13,Override!$C$11:$C$40,"MXAU"),Override!$O$240)/'AS51'!$B$3,"")))</f>
        <v/>
      </c>
      <c r="S205" s="77">
        <f>IF(S$13="","",IF($B205="","",IFERROR($C205*$D205*IF((Override!$C$4="ON")*(COUNTIFS(Override!$B$11:$B$40,$B205,Override!$D$11:$D$40,14,Override!$E$11:$E$40,"&gt;=0")-COUNTIFS(Override!$B$11:$B$40,$B205,Override!$D$11:$D$40,14,Override!$E$11:$E$40,"&gt;=0",Override!$C$11:$C$40,"MXAU"))&gt;0,SUMIFS(Override!$E$11:$E$40,Override!$B$11:$B$40,$B205,Override!$D$11:$D$40,14)-SUMIFS(Override!$E$11:$E$40,Override!$B$11:$B$40,$B205,Override!$D$11:$D$40,14,Override!$C$11:$C$40,"MXAU"),Override!$P$240)/'AS51'!$B$3,"")))</f>
        <v/>
      </c>
      <c r="T205" s="77">
        <f>IF(T$13="","",IF($B205="","",IFERROR($C205*$D205*IF((Override!$C$4="ON")*(COUNTIFS(Override!$B$11:$B$40,$B205,Override!$D$11:$D$40,15,Override!$E$11:$E$40,"&gt;=0")-COUNTIFS(Override!$B$11:$B$40,$B205,Override!$D$11:$D$40,15,Override!$E$11:$E$40,"&gt;=0",Override!$C$11:$C$40,"MXAU"))&gt;0,SUMIFS(Override!$E$11:$E$40,Override!$B$11:$B$40,$B205,Override!$D$11:$D$40,15)-SUMIFS(Override!$E$11:$E$40,Override!$B$11:$B$40,$B205,Override!$D$11:$D$40,15,Override!$C$11:$C$40,"MXAU"),Override!$Q$240)/'AS51'!$B$3,"")))</f>
        <v/>
      </c>
      <c r="U205" s="77">
        <f>IF(U$13="","",IF($B205="","",IFERROR($C205*$D205*IF((Override!$C$4="ON")*(COUNTIFS(Override!$B$11:$B$40,$B205,Override!$D$11:$D$40,16,Override!$E$11:$E$40,"&gt;=0")-COUNTIFS(Override!$B$11:$B$40,$B205,Override!$D$11:$D$40,16,Override!$E$11:$E$40,"&gt;=0",Override!$C$11:$C$40,"MXAU"))&gt;0,SUMIFS(Override!$E$11:$E$40,Override!$B$11:$B$40,$B205,Override!$D$11:$D$40,16)-SUMIFS(Override!$E$11:$E$40,Override!$B$11:$B$40,$B205,Override!$D$11:$D$40,16,Override!$C$11:$C$40,"MXAU"),Override!$R$240)/'AS51'!$B$3,"")))</f>
        <v/>
      </c>
      <c r="W205" s="77">
        <f>IF(W$13="","",IF($B205="","",IFERROR(F205*$E205/100,"")))</f>
        <v/>
      </c>
      <c r="X205" s="77">
        <f>IF(X$13="","",IF($B205="","",IFERROR(G205*$E205/100,"")))</f>
        <v/>
      </c>
      <c r="Y205" s="77">
        <f>IF(Y$13="","",IF($B205="","",IFERROR(H205*$E205/100,"")))</f>
        <v/>
      </c>
      <c r="Z205" s="77">
        <f>IF(Z$13="","",IF($B205="","",IFERROR(I205*$E205/100,"")))</f>
        <v/>
      </c>
      <c r="AA205" s="77">
        <f>IF(AA$13="","",IF($B205="","",IFERROR(J205*$E205/100,"")))</f>
        <v/>
      </c>
      <c r="AB205" s="77">
        <f>IF(AB$13="","",IF($B205="","",IFERROR(K205*$E205/100,"")))</f>
        <v/>
      </c>
      <c r="AC205" s="77">
        <f>IF(AC$13="","",IF($B205="","",IFERROR(L205*$E205/100,"")))</f>
        <v/>
      </c>
      <c r="AD205" s="77">
        <f>IF(AD$13="","",IF($B205="","",IFERROR(M205*$E205/100,"")))</f>
        <v/>
      </c>
      <c r="AE205" s="77">
        <f>IF(AE$13="","",IF($B205="","",IFERROR(N205*$E205/100,"")))</f>
        <v/>
      </c>
      <c r="AF205" s="77">
        <f>IF(AF$13="","",IF($B205="","",IFERROR(O205*$E205/100,"")))</f>
        <v/>
      </c>
      <c r="AG205" s="77">
        <f>IF(AG$13="","",IF($B205="","",IFERROR(P205*$E205/100,"")))</f>
        <v/>
      </c>
      <c r="AH205" s="77">
        <f>IF(AH$13="","",IF($B205="","",IFERROR(Q205*$E205/100,"")))</f>
        <v/>
      </c>
      <c r="AI205" s="77">
        <f>IF(AI$13="","",IF($B205="","",IFERROR(R205*$E205/100,"")))</f>
        <v/>
      </c>
      <c r="AJ205" s="77">
        <f>IF(AJ$13="","",IF($B205="","",IFERROR(S205*$E205/100,"")))</f>
        <v/>
      </c>
      <c r="AK205" s="77">
        <f>IF(AK$13="","",IF($B205="","",IFERROR(T205*$E205/100,"")))</f>
        <v/>
      </c>
      <c r="AL205" s="77">
        <f>IF(AL$13="","",IF($B205="","",IFERROR(U205*$E205/100,"")))</f>
        <v/>
      </c>
      <c r="AN205" s="77">
        <f>IF($B205="","",SUMIF($F$13:$U$13,"&lt;="&amp;Sector!$D$51,$F205:$U205))</f>
        <v/>
      </c>
      <c r="AO205" s="77">
        <f>IF($B205="","",SUMIF($W$13:$AL$13,"&lt;="&amp;Sector!$D$51,$W205:$AL205))</f>
        <v/>
      </c>
      <c r="AQ205" s="163">
        <f>IF(AQ$13="","",IF($B205="","",IFERROR($C205*$D205*SUMPRODUCT(('Dvd Calendar'!$E$2087:$CZ$2087&gt;AQ$12)*('Dvd Calendar'!$E$2087:$CZ$2087&lt;=AQ$13)*'Dvd Calendar'!$E$2090:$CZ$2090*(('Dvd Calendar'!$E$2092:$CZ$2092='Field Check'!$C$56)*('Field Check'!$C$56&lt;&gt;"")+('Dvd Calendar'!$E$2092:$CZ$2092='Field Check'!$C$57)*('Field Check'!$C$57&lt;&gt;"")))/'AS51'!$B$3,"")))</f>
        <v/>
      </c>
      <c r="AR205" s="163">
        <f>IF(AR$13="","",IF($B205="","",IFERROR($C205*$D205*SUMPRODUCT(('Dvd Calendar'!$E$2087:$CZ$2087&gt;AR$12)*('Dvd Calendar'!$E$2087:$CZ$2087&lt;=AR$13)*'Dvd Calendar'!$E$2090:$CZ$2090*(('Dvd Calendar'!$E$2092:$CZ$2092='Field Check'!$C$56)*('Field Check'!$C$56&lt;&gt;"")+('Dvd Calendar'!$E$2092:$CZ$2092='Field Check'!$C$57)*('Field Check'!$C$57&lt;&gt;"")))/'AS51'!$B$3,"")))</f>
        <v/>
      </c>
      <c r="AS205" s="163">
        <f>IF(AS$13="","",IF($B205="","",IFERROR($C205*$D205*SUMPRODUCT(('Dvd Calendar'!$E$2087:$CZ$2087&gt;AS$12)*('Dvd Calendar'!$E$2087:$CZ$2087&lt;=AS$13)*'Dvd Calendar'!$E$2090:$CZ$2090*(('Dvd Calendar'!$E$2092:$CZ$2092='Field Check'!$C$56)*('Field Check'!$C$56&lt;&gt;"")+('Dvd Calendar'!$E$2092:$CZ$2092='Field Check'!$C$57)*('Field Check'!$C$57&lt;&gt;"")))/'AS51'!$B$3,"")))</f>
        <v/>
      </c>
      <c r="AT205" s="163">
        <f>IF(AT$13="","",IF($B205="","",IFERROR($C205*$D205*SUMPRODUCT(('Dvd Calendar'!$E$2087:$CZ$2087&gt;AT$12)*('Dvd Calendar'!$E$2087:$CZ$2087&lt;=AT$13)*'Dvd Calendar'!$E$2090:$CZ$2090*(('Dvd Calendar'!$E$2092:$CZ$2092='Field Check'!$C$56)*('Field Check'!$C$56&lt;&gt;"")+('Dvd Calendar'!$E$2092:$CZ$2092='Field Check'!$C$57)*('Field Check'!$C$57&lt;&gt;"")))/'AS51'!$B$3,"")))</f>
        <v/>
      </c>
      <c r="AU205" s="163">
        <f>IF(AU$13="","",IF($B205="","",IFERROR($C205*$D205*SUMPRODUCT(('Dvd Calendar'!$E$2087:$CZ$2087&gt;AU$12)*('Dvd Calendar'!$E$2087:$CZ$2087&lt;=AU$13)*'Dvd Calendar'!$E$2090:$CZ$2090*(('Dvd Calendar'!$E$2092:$CZ$2092='Field Check'!$C$56)*('Field Check'!$C$56&lt;&gt;"")+('Dvd Calendar'!$E$2092:$CZ$2092='Field Check'!$C$57)*('Field Check'!$C$57&lt;&gt;"")))/'AS51'!$B$3,"")))</f>
        <v/>
      </c>
      <c r="AV205" s="163">
        <f>IF(AV$13="","",IF($B205="","",IFERROR($C205*$D205*SUMPRODUCT(('Dvd Calendar'!$E$2087:$CZ$2087&gt;AV$12)*('Dvd Calendar'!$E$2087:$CZ$2087&lt;=AV$13)*'Dvd Calendar'!$E$2090:$CZ$2090*(('Dvd Calendar'!$E$2092:$CZ$2092='Field Check'!$C$56)*('Field Check'!$C$56&lt;&gt;"")+('Dvd Calendar'!$E$2092:$CZ$2092='Field Check'!$C$57)*('Field Check'!$C$57&lt;&gt;"")))/'AS51'!$B$3,"")))</f>
        <v/>
      </c>
      <c r="AW205" s="163">
        <f>IF(AW$13="","",IF($B205="","",IFERROR($C205*$D205*SUMPRODUCT(('Dvd Calendar'!$E$2087:$CZ$2087&gt;AW$12)*('Dvd Calendar'!$E$2087:$CZ$2087&lt;=AW$13)*'Dvd Calendar'!$E$2090:$CZ$2090*(('Dvd Calendar'!$E$2092:$CZ$2092='Field Check'!$C$56)*('Field Check'!$C$56&lt;&gt;"")+('Dvd Calendar'!$E$2092:$CZ$2092='Field Check'!$C$57)*('Field Check'!$C$57&lt;&gt;"")))/'AS51'!$B$3,"")))</f>
        <v/>
      </c>
      <c r="AX205" s="163">
        <f>IF(AX$13="","",IF($B205="","",IFERROR($C205*$D205*SUMPRODUCT(('Dvd Calendar'!$E$2087:$CZ$2087&gt;AX$12)*('Dvd Calendar'!$E$2087:$CZ$2087&lt;=AX$13)*'Dvd Calendar'!$E$2090:$CZ$2090*(('Dvd Calendar'!$E$2092:$CZ$2092='Field Check'!$C$56)*('Field Check'!$C$56&lt;&gt;"")+('Dvd Calendar'!$E$2092:$CZ$2092='Field Check'!$C$57)*('Field Check'!$C$57&lt;&gt;"")))/'AS51'!$B$3,"")))</f>
        <v/>
      </c>
      <c r="AY205" s="163">
        <f>IF(AY$13="","",IF($B205="","",IFERROR($C205*$D205*SUMPRODUCT(('Dvd Calendar'!$E$2087:$CZ$2087&gt;AY$12)*('Dvd Calendar'!$E$2087:$CZ$2087&lt;=AY$13)*'Dvd Calendar'!$E$2090:$CZ$2090*(('Dvd Calendar'!$E$2092:$CZ$2092='Field Check'!$C$56)*('Field Check'!$C$56&lt;&gt;"")+('Dvd Calendar'!$E$2092:$CZ$2092='Field Check'!$C$57)*('Field Check'!$C$57&lt;&gt;"")))/'AS51'!$B$3,"")))</f>
        <v/>
      </c>
      <c r="AZ205" s="163">
        <f>IF(AZ$13="","",IF($B205="","",IFERROR($C205*$D205*SUMPRODUCT(('Dvd Calendar'!$E$2087:$CZ$2087&gt;AZ$12)*('Dvd Calendar'!$E$2087:$CZ$2087&lt;=AZ$13)*'Dvd Calendar'!$E$2090:$CZ$2090*(('Dvd Calendar'!$E$2092:$CZ$2092='Field Check'!$C$56)*('Field Check'!$C$56&lt;&gt;"")+('Dvd Calendar'!$E$2092:$CZ$2092='Field Check'!$C$57)*('Field Check'!$C$57&lt;&gt;"")))/'AS51'!$B$3,"")))</f>
        <v/>
      </c>
      <c r="BA205" s="163">
        <f>IF(BA$13="","",IF($B205="","",IFERROR($C205*$D205*SUMPRODUCT(('Dvd Calendar'!$E$2087:$CZ$2087&gt;BA$12)*('Dvd Calendar'!$E$2087:$CZ$2087&lt;=BA$13)*'Dvd Calendar'!$E$2090:$CZ$2090*(('Dvd Calendar'!$E$2092:$CZ$2092='Field Check'!$C$56)*('Field Check'!$C$56&lt;&gt;"")+('Dvd Calendar'!$E$2092:$CZ$2092='Field Check'!$C$57)*('Field Check'!$C$57&lt;&gt;"")))/'AS51'!$B$3,"")))</f>
        <v/>
      </c>
      <c r="BB205" s="163">
        <f>IF(BB$13="","",IF($B205="","",IFERROR($C205*$D205*SUMPRODUCT(('Dvd Calendar'!$E$2087:$CZ$2087&gt;BB$12)*('Dvd Calendar'!$E$2087:$CZ$2087&lt;=BB$13)*'Dvd Calendar'!$E$2090:$CZ$2090*(('Dvd Calendar'!$E$2092:$CZ$2092='Field Check'!$C$56)*('Field Check'!$C$56&lt;&gt;"")+('Dvd Calendar'!$E$2092:$CZ$2092='Field Check'!$C$57)*('Field Check'!$C$57&lt;&gt;"")))/'AS51'!$B$3,"")))</f>
        <v/>
      </c>
      <c r="BC205" s="163">
        <f>IF(BC$13="","",IF($B205="","",IFERROR($C205*$D205*SUMPRODUCT(('Dvd Calendar'!$E$2087:$CZ$2087&gt;BC$12)*('Dvd Calendar'!$E$2087:$CZ$2087&lt;=BC$13)*'Dvd Calendar'!$E$2090:$CZ$2090*(('Dvd Calendar'!$E$2092:$CZ$2092='Field Check'!$C$56)*('Field Check'!$C$56&lt;&gt;"")+('Dvd Calendar'!$E$2092:$CZ$2092='Field Check'!$C$57)*('Field Check'!$C$57&lt;&gt;"")))/'AS51'!$B$3,"")))</f>
        <v/>
      </c>
      <c r="BD205" s="163">
        <f>IF(BD$13="","",IF($B205="","",IFERROR($C205*$D205*SUMPRODUCT(('Dvd Calendar'!$E$2087:$CZ$2087&gt;BD$12)*('Dvd Calendar'!$E$2087:$CZ$2087&lt;=BD$13)*'Dvd Calendar'!$E$2090:$CZ$2090*(('Dvd Calendar'!$E$2092:$CZ$2092='Field Check'!$C$56)*('Field Check'!$C$56&lt;&gt;"")+('Dvd Calendar'!$E$2092:$CZ$2092='Field Check'!$C$57)*('Field Check'!$C$57&lt;&gt;"")))/'AS51'!$B$3,"")))</f>
        <v/>
      </c>
      <c r="BE205" s="163">
        <f>IF(BE$13="","",IF($B205="","",IFERROR($C205*$D205*SUMPRODUCT(('Dvd Calendar'!$E$2087:$CZ$2087&gt;BE$12)*('Dvd Calendar'!$E$2087:$CZ$2087&lt;=BE$13)*'Dvd Calendar'!$E$2090:$CZ$2090*(('Dvd Calendar'!$E$2092:$CZ$2092='Field Check'!$C$56)*('Field Check'!$C$56&lt;&gt;"")+('Dvd Calendar'!$E$2092:$CZ$2092='Field Check'!$C$57)*('Field Check'!$C$57&lt;&gt;"")))/'AS51'!$B$3,"")))</f>
        <v/>
      </c>
      <c r="BF205" s="163">
        <f>IF(BF$13="","",IF($B205="","",IFERROR($C205*$D205*SUMPRODUCT(('Dvd Calendar'!$E$2087:$CZ$2087&gt;BF$12)*('Dvd Calendar'!$E$2087:$CZ$2087&lt;=BF$13)*'Dvd Calendar'!$E$2090:$CZ$2090*(('Dvd Calendar'!$E$2092:$CZ$2092='Field Check'!$C$56)*('Field Check'!$C$56&lt;&gt;"")+('Dvd Calendar'!$E$2092:$CZ$2092='Field Check'!$C$57)*('Field Check'!$C$57&lt;&gt;"")))/'AS51'!$B$3,"")))</f>
        <v/>
      </c>
      <c r="BH205" s="163">
        <f>IF(BH$13="","",IF($B205="","",IFERROR(AQ205*$E205/100,"")))</f>
        <v/>
      </c>
      <c r="BI205" s="163">
        <f>IF(BI$13="","",IF($B205="","",IFERROR(AR205*$E205/100,"")))</f>
        <v/>
      </c>
      <c r="BJ205" s="163">
        <f>IF(BJ$13="","",IF($B205="","",IFERROR(AS205*$E205/100,"")))</f>
        <v/>
      </c>
      <c r="BK205" s="163">
        <f>IF(BK$13="","",IF($B205="","",IFERROR(AT205*$E205/100,"")))</f>
        <v/>
      </c>
      <c r="BL205" s="163">
        <f>IF(BL$13="","",IF($B205="","",IFERROR(AU205*$E205/100,"")))</f>
        <v/>
      </c>
      <c r="BM205" s="163">
        <f>IF(BM$13="","",IF($B205="","",IFERROR(AV205*$E205/100,"")))</f>
        <v/>
      </c>
      <c r="BN205" s="163">
        <f>IF(BN$13="","",IF($B205="","",IFERROR(AW205*$E205/100,"")))</f>
        <v/>
      </c>
      <c r="BO205" s="163">
        <f>IF(BO$13="","",IF($B205="","",IFERROR(AX205*$E205/100,"")))</f>
        <v/>
      </c>
      <c r="BP205" s="163">
        <f>IF(BP$13="","",IF($B205="","",IFERROR(AY205*$E205/100,"")))</f>
        <v/>
      </c>
      <c r="BQ205" s="163">
        <f>IF(BQ$13="","",IF($B205="","",IFERROR(AZ205*$E205/100,"")))</f>
        <v/>
      </c>
      <c r="BR205" s="163">
        <f>IF(BR$13="","",IF($B205="","",IFERROR(BA205*$E205/100,"")))</f>
        <v/>
      </c>
      <c r="BS205" s="163">
        <f>IF(BS$13="","",IF($B205="","",IFERROR(BB205*$E205/100,"")))</f>
        <v/>
      </c>
      <c r="BT205" s="163">
        <f>IF(BT$13="","",IF($B205="","",IFERROR(BC205*$E205/100,"")))</f>
        <v/>
      </c>
      <c r="BU205" s="163">
        <f>IF(BU$13="","",IF($B205="","",IFERROR(BD205*$E205/100,"")))</f>
        <v/>
      </c>
      <c r="BV205" s="163">
        <f>IF(BV$13="","",IF($B205="","",IFERROR(BE205*$E205/100,"")))</f>
        <v/>
      </c>
      <c r="BW205" s="163">
        <f>IF(BW$13="","",IF($B205="","",IFERROR(BF205*$E205/100,"")))</f>
        <v/>
      </c>
    </row>
    <row r="206">
      <c r="B206" s="126">
        <f>IF('AS51'!$C$196="","",'AS51'!$C$196)</f>
        <v/>
      </c>
      <c r="C206" s="74">
        <f>IF('AS51'!$B$196="","",'AS51'!$B$196)</f>
        <v/>
      </c>
      <c r="D206" s="75">
        <f>IFERROR('AS51'!$Q$196,1)</f>
        <v/>
      </c>
      <c r="E206" s="76">
        <f>IF($B206="","",IF(ISNUMBER('AS51'!$I$196),'AS51'!$I$196,'Index Summary'!$C$7))</f>
        <v/>
      </c>
      <c r="F206" s="77">
        <f>IF(F$13="","",IF($B206="","",IFERROR($C206*$D206*IF((Override!$C$4="ON")*(COUNTIFS(Override!$B$11:$B$40,$B206,Override!$D$11:$D$40,1,Override!$E$11:$E$40,"&gt;=0")-COUNTIFS(Override!$B$11:$B$40,$B206,Override!$D$11:$D$40,1,Override!$E$11:$E$40,"&gt;=0",Override!$C$11:$C$40,"MXAU"))&gt;0,SUMIFS(Override!$E$11:$E$40,Override!$B$11:$B$40,$B206,Override!$D$11:$D$40,1)-SUMIFS(Override!$E$11:$E$40,Override!$B$11:$B$40,$B206,Override!$D$11:$D$40,1,Override!$C$11:$C$40,"MXAU"),Override!$C$241)/'AS51'!$B$3,"")))</f>
        <v/>
      </c>
      <c r="G206" s="77">
        <f>IF(G$13="","",IF($B206="","",IFERROR($C206*$D206*IF((Override!$C$4="ON")*(COUNTIFS(Override!$B$11:$B$40,$B206,Override!$D$11:$D$40,2,Override!$E$11:$E$40,"&gt;=0")-COUNTIFS(Override!$B$11:$B$40,$B206,Override!$D$11:$D$40,2,Override!$E$11:$E$40,"&gt;=0",Override!$C$11:$C$40,"MXAU"))&gt;0,SUMIFS(Override!$E$11:$E$40,Override!$B$11:$B$40,$B206,Override!$D$11:$D$40,2)-SUMIFS(Override!$E$11:$E$40,Override!$B$11:$B$40,$B206,Override!$D$11:$D$40,2,Override!$C$11:$C$40,"MXAU"),Override!$D$241)/'AS51'!$B$3,"")))</f>
        <v/>
      </c>
      <c r="H206" s="77">
        <f>IF(H$13="","",IF($B206="","",IFERROR($C206*$D206*IF((Override!$C$4="ON")*(COUNTIFS(Override!$B$11:$B$40,$B206,Override!$D$11:$D$40,3,Override!$E$11:$E$40,"&gt;=0")-COUNTIFS(Override!$B$11:$B$40,$B206,Override!$D$11:$D$40,3,Override!$E$11:$E$40,"&gt;=0",Override!$C$11:$C$40,"MXAU"))&gt;0,SUMIFS(Override!$E$11:$E$40,Override!$B$11:$B$40,$B206,Override!$D$11:$D$40,3)-SUMIFS(Override!$E$11:$E$40,Override!$B$11:$B$40,$B206,Override!$D$11:$D$40,3,Override!$C$11:$C$40,"MXAU"),Override!$E$241)/'AS51'!$B$3,"")))</f>
        <v/>
      </c>
      <c r="I206" s="77">
        <f>IF(I$13="","",IF($B206="","",IFERROR($C206*$D206*IF((Override!$C$4="ON")*(COUNTIFS(Override!$B$11:$B$40,$B206,Override!$D$11:$D$40,4,Override!$E$11:$E$40,"&gt;=0")-COUNTIFS(Override!$B$11:$B$40,$B206,Override!$D$11:$D$40,4,Override!$E$11:$E$40,"&gt;=0",Override!$C$11:$C$40,"MXAU"))&gt;0,SUMIFS(Override!$E$11:$E$40,Override!$B$11:$B$40,$B206,Override!$D$11:$D$40,4)-SUMIFS(Override!$E$11:$E$40,Override!$B$11:$B$40,$B206,Override!$D$11:$D$40,4,Override!$C$11:$C$40,"MXAU"),Override!$F$241)/'AS51'!$B$3,"")))</f>
        <v/>
      </c>
      <c r="J206" s="77">
        <f>IF(J$13="","",IF($B206="","",IFERROR($C206*$D206*IF((Override!$C$4="ON")*(COUNTIFS(Override!$B$11:$B$40,$B206,Override!$D$11:$D$40,5,Override!$E$11:$E$40,"&gt;=0")-COUNTIFS(Override!$B$11:$B$40,$B206,Override!$D$11:$D$40,5,Override!$E$11:$E$40,"&gt;=0",Override!$C$11:$C$40,"MXAU"))&gt;0,SUMIFS(Override!$E$11:$E$40,Override!$B$11:$B$40,$B206,Override!$D$11:$D$40,5)-SUMIFS(Override!$E$11:$E$40,Override!$B$11:$B$40,$B206,Override!$D$11:$D$40,5,Override!$C$11:$C$40,"MXAU"),Override!$G$241)/'AS51'!$B$3,"")))</f>
        <v/>
      </c>
      <c r="K206" s="77">
        <f>IF(K$13="","",IF($B206="","",IFERROR($C206*$D206*IF((Override!$C$4="ON")*(COUNTIFS(Override!$B$11:$B$40,$B206,Override!$D$11:$D$40,6,Override!$E$11:$E$40,"&gt;=0")-COUNTIFS(Override!$B$11:$B$40,$B206,Override!$D$11:$D$40,6,Override!$E$11:$E$40,"&gt;=0",Override!$C$11:$C$40,"MXAU"))&gt;0,SUMIFS(Override!$E$11:$E$40,Override!$B$11:$B$40,$B206,Override!$D$11:$D$40,6)-SUMIFS(Override!$E$11:$E$40,Override!$B$11:$B$40,$B206,Override!$D$11:$D$40,6,Override!$C$11:$C$40,"MXAU"),Override!$H$241)/'AS51'!$B$3,"")))</f>
        <v/>
      </c>
      <c r="L206" s="77">
        <f>IF(L$13="","",IF($B206="","",IFERROR($C206*$D206*IF((Override!$C$4="ON")*(COUNTIFS(Override!$B$11:$B$40,$B206,Override!$D$11:$D$40,7,Override!$E$11:$E$40,"&gt;=0")-COUNTIFS(Override!$B$11:$B$40,$B206,Override!$D$11:$D$40,7,Override!$E$11:$E$40,"&gt;=0",Override!$C$11:$C$40,"MXAU"))&gt;0,SUMIFS(Override!$E$11:$E$40,Override!$B$11:$B$40,$B206,Override!$D$11:$D$40,7)-SUMIFS(Override!$E$11:$E$40,Override!$B$11:$B$40,$B206,Override!$D$11:$D$40,7,Override!$C$11:$C$40,"MXAU"),Override!$I$241)/'AS51'!$B$3,"")))</f>
        <v/>
      </c>
      <c r="M206" s="77">
        <f>IF(M$13="","",IF($B206="","",IFERROR($C206*$D206*IF((Override!$C$4="ON")*(COUNTIFS(Override!$B$11:$B$40,$B206,Override!$D$11:$D$40,8,Override!$E$11:$E$40,"&gt;=0")-COUNTIFS(Override!$B$11:$B$40,$B206,Override!$D$11:$D$40,8,Override!$E$11:$E$40,"&gt;=0",Override!$C$11:$C$40,"MXAU"))&gt;0,SUMIFS(Override!$E$11:$E$40,Override!$B$11:$B$40,$B206,Override!$D$11:$D$40,8)-SUMIFS(Override!$E$11:$E$40,Override!$B$11:$B$40,$B206,Override!$D$11:$D$40,8,Override!$C$11:$C$40,"MXAU"),Override!$J$241)/'AS51'!$B$3,"")))</f>
        <v/>
      </c>
      <c r="N206" s="77">
        <f>IF(N$13="","",IF($B206="","",IFERROR($C206*$D206*IF((Override!$C$4="ON")*(COUNTIFS(Override!$B$11:$B$40,$B206,Override!$D$11:$D$40,9,Override!$E$11:$E$40,"&gt;=0")-COUNTIFS(Override!$B$11:$B$40,$B206,Override!$D$11:$D$40,9,Override!$E$11:$E$40,"&gt;=0",Override!$C$11:$C$40,"MXAU"))&gt;0,SUMIFS(Override!$E$11:$E$40,Override!$B$11:$B$40,$B206,Override!$D$11:$D$40,9)-SUMIFS(Override!$E$11:$E$40,Override!$B$11:$B$40,$B206,Override!$D$11:$D$40,9,Override!$C$11:$C$40,"MXAU"),Override!$K$241)/'AS51'!$B$3,"")))</f>
        <v/>
      </c>
      <c r="O206" s="77">
        <f>IF(O$13="","",IF($B206="","",IFERROR($C206*$D206*IF((Override!$C$4="ON")*(COUNTIFS(Override!$B$11:$B$40,$B206,Override!$D$11:$D$40,10,Override!$E$11:$E$40,"&gt;=0")-COUNTIFS(Override!$B$11:$B$40,$B206,Override!$D$11:$D$40,10,Override!$E$11:$E$40,"&gt;=0",Override!$C$11:$C$40,"MXAU"))&gt;0,SUMIFS(Override!$E$11:$E$40,Override!$B$11:$B$40,$B206,Override!$D$11:$D$40,10)-SUMIFS(Override!$E$11:$E$40,Override!$B$11:$B$40,$B206,Override!$D$11:$D$40,10,Override!$C$11:$C$40,"MXAU"),Override!$L$241)/'AS51'!$B$3,"")))</f>
        <v/>
      </c>
      <c r="P206" s="77">
        <f>IF(P$13="","",IF($B206="","",IFERROR($C206*$D206*IF((Override!$C$4="ON")*(COUNTIFS(Override!$B$11:$B$40,$B206,Override!$D$11:$D$40,11,Override!$E$11:$E$40,"&gt;=0")-COUNTIFS(Override!$B$11:$B$40,$B206,Override!$D$11:$D$40,11,Override!$E$11:$E$40,"&gt;=0",Override!$C$11:$C$40,"MXAU"))&gt;0,SUMIFS(Override!$E$11:$E$40,Override!$B$11:$B$40,$B206,Override!$D$11:$D$40,11)-SUMIFS(Override!$E$11:$E$40,Override!$B$11:$B$40,$B206,Override!$D$11:$D$40,11,Override!$C$11:$C$40,"MXAU"),Override!$M$241)/'AS51'!$B$3,"")))</f>
        <v/>
      </c>
      <c r="Q206" s="77">
        <f>IF(Q$13="","",IF($B206="","",IFERROR($C206*$D206*IF((Override!$C$4="ON")*(COUNTIFS(Override!$B$11:$B$40,$B206,Override!$D$11:$D$40,12,Override!$E$11:$E$40,"&gt;=0")-COUNTIFS(Override!$B$11:$B$40,$B206,Override!$D$11:$D$40,12,Override!$E$11:$E$40,"&gt;=0",Override!$C$11:$C$40,"MXAU"))&gt;0,SUMIFS(Override!$E$11:$E$40,Override!$B$11:$B$40,$B206,Override!$D$11:$D$40,12)-SUMIFS(Override!$E$11:$E$40,Override!$B$11:$B$40,$B206,Override!$D$11:$D$40,12,Override!$C$11:$C$40,"MXAU"),Override!$N$241)/'AS51'!$B$3,"")))</f>
        <v/>
      </c>
      <c r="R206" s="77">
        <f>IF(R$13="","",IF($B206="","",IFERROR($C206*$D206*IF((Override!$C$4="ON")*(COUNTIFS(Override!$B$11:$B$40,$B206,Override!$D$11:$D$40,13,Override!$E$11:$E$40,"&gt;=0")-COUNTIFS(Override!$B$11:$B$40,$B206,Override!$D$11:$D$40,13,Override!$E$11:$E$40,"&gt;=0",Override!$C$11:$C$40,"MXAU"))&gt;0,SUMIFS(Override!$E$11:$E$40,Override!$B$11:$B$40,$B206,Override!$D$11:$D$40,13)-SUMIFS(Override!$E$11:$E$40,Override!$B$11:$B$40,$B206,Override!$D$11:$D$40,13,Override!$C$11:$C$40,"MXAU"),Override!$O$241)/'AS51'!$B$3,"")))</f>
        <v/>
      </c>
      <c r="S206" s="77">
        <f>IF(S$13="","",IF($B206="","",IFERROR($C206*$D206*IF((Override!$C$4="ON")*(COUNTIFS(Override!$B$11:$B$40,$B206,Override!$D$11:$D$40,14,Override!$E$11:$E$40,"&gt;=0")-COUNTIFS(Override!$B$11:$B$40,$B206,Override!$D$11:$D$40,14,Override!$E$11:$E$40,"&gt;=0",Override!$C$11:$C$40,"MXAU"))&gt;0,SUMIFS(Override!$E$11:$E$40,Override!$B$11:$B$40,$B206,Override!$D$11:$D$40,14)-SUMIFS(Override!$E$11:$E$40,Override!$B$11:$B$40,$B206,Override!$D$11:$D$40,14,Override!$C$11:$C$40,"MXAU"),Override!$P$241)/'AS51'!$B$3,"")))</f>
        <v/>
      </c>
      <c r="T206" s="77">
        <f>IF(T$13="","",IF($B206="","",IFERROR($C206*$D206*IF((Override!$C$4="ON")*(COUNTIFS(Override!$B$11:$B$40,$B206,Override!$D$11:$D$40,15,Override!$E$11:$E$40,"&gt;=0")-COUNTIFS(Override!$B$11:$B$40,$B206,Override!$D$11:$D$40,15,Override!$E$11:$E$40,"&gt;=0",Override!$C$11:$C$40,"MXAU"))&gt;0,SUMIFS(Override!$E$11:$E$40,Override!$B$11:$B$40,$B206,Override!$D$11:$D$40,15)-SUMIFS(Override!$E$11:$E$40,Override!$B$11:$B$40,$B206,Override!$D$11:$D$40,15,Override!$C$11:$C$40,"MXAU"),Override!$Q$241)/'AS51'!$B$3,"")))</f>
        <v/>
      </c>
      <c r="U206" s="77">
        <f>IF(U$13="","",IF($B206="","",IFERROR($C206*$D206*IF((Override!$C$4="ON")*(COUNTIFS(Override!$B$11:$B$40,$B206,Override!$D$11:$D$40,16,Override!$E$11:$E$40,"&gt;=0")-COUNTIFS(Override!$B$11:$B$40,$B206,Override!$D$11:$D$40,16,Override!$E$11:$E$40,"&gt;=0",Override!$C$11:$C$40,"MXAU"))&gt;0,SUMIFS(Override!$E$11:$E$40,Override!$B$11:$B$40,$B206,Override!$D$11:$D$40,16)-SUMIFS(Override!$E$11:$E$40,Override!$B$11:$B$40,$B206,Override!$D$11:$D$40,16,Override!$C$11:$C$40,"MXAU"),Override!$R$241)/'AS51'!$B$3,"")))</f>
        <v/>
      </c>
      <c r="W206" s="77">
        <f>IF(W$13="","",IF($B206="","",IFERROR(F206*$E206/100,"")))</f>
        <v/>
      </c>
      <c r="X206" s="77">
        <f>IF(X$13="","",IF($B206="","",IFERROR(G206*$E206/100,"")))</f>
        <v/>
      </c>
      <c r="Y206" s="77">
        <f>IF(Y$13="","",IF($B206="","",IFERROR(H206*$E206/100,"")))</f>
        <v/>
      </c>
      <c r="Z206" s="77">
        <f>IF(Z$13="","",IF($B206="","",IFERROR(I206*$E206/100,"")))</f>
        <v/>
      </c>
      <c r="AA206" s="77">
        <f>IF(AA$13="","",IF($B206="","",IFERROR(J206*$E206/100,"")))</f>
        <v/>
      </c>
      <c r="AB206" s="77">
        <f>IF(AB$13="","",IF($B206="","",IFERROR(K206*$E206/100,"")))</f>
        <v/>
      </c>
      <c r="AC206" s="77">
        <f>IF(AC$13="","",IF($B206="","",IFERROR(L206*$E206/100,"")))</f>
        <v/>
      </c>
      <c r="AD206" s="77">
        <f>IF(AD$13="","",IF($B206="","",IFERROR(M206*$E206/100,"")))</f>
        <v/>
      </c>
      <c r="AE206" s="77">
        <f>IF(AE$13="","",IF($B206="","",IFERROR(N206*$E206/100,"")))</f>
        <v/>
      </c>
      <c r="AF206" s="77">
        <f>IF(AF$13="","",IF($B206="","",IFERROR(O206*$E206/100,"")))</f>
        <v/>
      </c>
      <c r="AG206" s="77">
        <f>IF(AG$13="","",IF($B206="","",IFERROR(P206*$E206/100,"")))</f>
        <v/>
      </c>
      <c r="AH206" s="77">
        <f>IF(AH$13="","",IF($B206="","",IFERROR(Q206*$E206/100,"")))</f>
        <v/>
      </c>
      <c r="AI206" s="77">
        <f>IF(AI$13="","",IF($B206="","",IFERROR(R206*$E206/100,"")))</f>
        <v/>
      </c>
      <c r="AJ206" s="77">
        <f>IF(AJ$13="","",IF($B206="","",IFERROR(S206*$E206/100,"")))</f>
        <v/>
      </c>
      <c r="AK206" s="77">
        <f>IF(AK$13="","",IF($B206="","",IFERROR(T206*$E206/100,"")))</f>
        <v/>
      </c>
      <c r="AL206" s="77">
        <f>IF(AL$13="","",IF($B206="","",IFERROR(U206*$E206/100,"")))</f>
        <v/>
      </c>
      <c r="AN206" s="77">
        <f>IF($B206="","",SUMIF($F$13:$U$13,"&lt;="&amp;Sector!$D$51,$F206:$U206))</f>
        <v/>
      </c>
      <c r="AO206" s="77">
        <f>IF($B206="","",SUMIF($W$13:$AL$13,"&lt;="&amp;Sector!$D$51,$W206:$AL206))</f>
        <v/>
      </c>
      <c r="AQ206" s="163">
        <f>IF(AQ$13="","",IF($B206="","",IFERROR($C206*$D206*SUMPRODUCT(('Dvd Calendar'!$E$2098:$CZ$2098&gt;AQ$12)*('Dvd Calendar'!$E$2098:$CZ$2098&lt;=AQ$13)*'Dvd Calendar'!$E$2101:$CZ$2101*(('Dvd Calendar'!$E$2103:$CZ$2103='Field Check'!$C$56)*('Field Check'!$C$56&lt;&gt;"")+('Dvd Calendar'!$E$2103:$CZ$2103='Field Check'!$C$57)*('Field Check'!$C$57&lt;&gt;"")))/'AS51'!$B$3,"")))</f>
        <v/>
      </c>
      <c r="AR206" s="163">
        <f>IF(AR$13="","",IF($B206="","",IFERROR($C206*$D206*SUMPRODUCT(('Dvd Calendar'!$E$2098:$CZ$2098&gt;AR$12)*('Dvd Calendar'!$E$2098:$CZ$2098&lt;=AR$13)*'Dvd Calendar'!$E$2101:$CZ$2101*(('Dvd Calendar'!$E$2103:$CZ$2103='Field Check'!$C$56)*('Field Check'!$C$56&lt;&gt;"")+('Dvd Calendar'!$E$2103:$CZ$2103='Field Check'!$C$57)*('Field Check'!$C$57&lt;&gt;"")))/'AS51'!$B$3,"")))</f>
        <v/>
      </c>
      <c r="AS206" s="163">
        <f>IF(AS$13="","",IF($B206="","",IFERROR($C206*$D206*SUMPRODUCT(('Dvd Calendar'!$E$2098:$CZ$2098&gt;AS$12)*('Dvd Calendar'!$E$2098:$CZ$2098&lt;=AS$13)*'Dvd Calendar'!$E$2101:$CZ$2101*(('Dvd Calendar'!$E$2103:$CZ$2103='Field Check'!$C$56)*('Field Check'!$C$56&lt;&gt;"")+('Dvd Calendar'!$E$2103:$CZ$2103='Field Check'!$C$57)*('Field Check'!$C$57&lt;&gt;"")))/'AS51'!$B$3,"")))</f>
        <v/>
      </c>
      <c r="AT206" s="163">
        <f>IF(AT$13="","",IF($B206="","",IFERROR($C206*$D206*SUMPRODUCT(('Dvd Calendar'!$E$2098:$CZ$2098&gt;AT$12)*('Dvd Calendar'!$E$2098:$CZ$2098&lt;=AT$13)*'Dvd Calendar'!$E$2101:$CZ$2101*(('Dvd Calendar'!$E$2103:$CZ$2103='Field Check'!$C$56)*('Field Check'!$C$56&lt;&gt;"")+('Dvd Calendar'!$E$2103:$CZ$2103='Field Check'!$C$57)*('Field Check'!$C$57&lt;&gt;"")))/'AS51'!$B$3,"")))</f>
        <v/>
      </c>
      <c r="AU206" s="163">
        <f>IF(AU$13="","",IF($B206="","",IFERROR($C206*$D206*SUMPRODUCT(('Dvd Calendar'!$E$2098:$CZ$2098&gt;AU$12)*('Dvd Calendar'!$E$2098:$CZ$2098&lt;=AU$13)*'Dvd Calendar'!$E$2101:$CZ$2101*(('Dvd Calendar'!$E$2103:$CZ$2103='Field Check'!$C$56)*('Field Check'!$C$56&lt;&gt;"")+('Dvd Calendar'!$E$2103:$CZ$2103='Field Check'!$C$57)*('Field Check'!$C$57&lt;&gt;"")))/'AS51'!$B$3,"")))</f>
        <v/>
      </c>
      <c r="AV206" s="163">
        <f>IF(AV$13="","",IF($B206="","",IFERROR($C206*$D206*SUMPRODUCT(('Dvd Calendar'!$E$2098:$CZ$2098&gt;AV$12)*('Dvd Calendar'!$E$2098:$CZ$2098&lt;=AV$13)*'Dvd Calendar'!$E$2101:$CZ$2101*(('Dvd Calendar'!$E$2103:$CZ$2103='Field Check'!$C$56)*('Field Check'!$C$56&lt;&gt;"")+('Dvd Calendar'!$E$2103:$CZ$2103='Field Check'!$C$57)*('Field Check'!$C$57&lt;&gt;"")))/'AS51'!$B$3,"")))</f>
        <v/>
      </c>
      <c r="AW206" s="163">
        <f>IF(AW$13="","",IF($B206="","",IFERROR($C206*$D206*SUMPRODUCT(('Dvd Calendar'!$E$2098:$CZ$2098&gt;AW$12)*('Dvd Calendar'!$E$2098:$CZ$2098&lt;=AW$13)*'Dvd Calendar'!$E$2101:$CZ$2101*(('Dvd Calendar'!$E$2103:$CZ$2103='Field Check'!$C$56)*('Field Check'!$C$56&lt;&gt;"")+('Dvd Calendar'!$E$2103:$CZ$2103='Field Check'!$C$57)*('Field Check'!$C$57&lt;&gt;"")))/'AS51'!$B$3,"")))</f>
        <v/>
      </c>
      <c r="AX206" s="163">
        <f>IF(AX$13="","",IF($B206="","",IFERROR($C206*$D206*SUMPRODUCT(('Dvd Calendar'!$E$2098:$CZ$2098&gt;AX$12)*('Dvd Calendar'!$E$2098:$CZ$2098&lt;=AX$13)*'Dvd Calendar'!$E$2101:$CZ$2101*(('Dvd Calendar'!$E$2103:$CZ$2103='Field Check'!$C$56)*('Field Check'!$C$56&lt;&gt;"")+('Dvd Calendar'!$E$2103:$CZ$2103='Field Check'!$C$57)*('Field Check'!$C$57&lt;&gt;"")))/'AS51'!$B$3,"")))</f>
        <v/>
      </c>
      <c r="AY206" s="163">
        <f>IF(AY$13="","",IF($B206="","",IFERROR($C206*$D206*SUMPRODUCT(('Dvd Calendar'!$E$2098:$CZ$2098&gt;AY$12)*('Dvd Calendar'!$E$2098:$CZ$2098&lt;=AY$13)*'Dvd Calendar'!$E$2101:$CZ$2101*(('Dvd Calendar'!$E$2103:$CZ$2103='Field Check'!$C$56)*('Field Check'!$C$56&lt;&gt;"")+('Dvd Calendar'!$E$2103:$CZ$2103='Field Check'!$C$57)*('Field Check'!$C$57&lt;&gt;"")))/'AS51'!$B$3,"")))</f>
        <v/>
      </c>
      <c r="AZ206" s="163">
        <f>IF(AZ$13="","",IF($B206="","",IFERROR($C206*$D206*SUMPRODUCT(('Dvd Calendar'!$E$2098:$CZ$2098&gt;AZ$12)*('Dvd Calendar'!$E$2098:$CZ$2098&lt;=AZ$13)*'Dvd Calendar'!$E$2101:$CZ$2101*(('Dvd Calendar'!$E$2103:$CZ$2103='Field Check'!$C$56)*('Field Check'!$C$56&lt;&gt;"")+('Dvd Calendar'!$E$2103:$CZ$2103='Field Check'!$C$57)*('Field Check'!$C$57&lt;&gt;"")))/'AS51'!$B$3,"")))</f>
        <v/>
      </c>
      <c r="BA206" s="163">
        <f>IF(BA$13="","",IF($B206="","",IFERROR($C206*$D206*SUMPRODUCT(('Dvd Calendar'!$E$2098:$CZ$2098&gt;BA$12)*('Dvd Calendar'!$E$2098:$CZ$2098&lt;=BA$13)*'Dvd Calendar'!$E$2101:$CZ$2101*(('Dvd Calendar'!$E$2103:$CZ$2103='Field Check'!$C$56)*('Field Check'!$C$56&lt;&gt;"")+('Dvd Calendar'!$E$2103:$CZ$2103='Field Check'!$C$57)*('Field Check'!$C$57&lt;&gt;"")))/'AS51'!$B$3,"")))</f>
        <v/>
      </c>
      <c r="BB206" s="163">
        <f>IF(BB$13="","",IF($B206="","",IFERROR($C206*$D206*SUMPRODUCT(('Dvd Calendar'!$E$2098:$CZ$2098&gt;BB$12)*('Dvd Calendar'!$E$2098:$CZ$2098&lt;=BB$13)*'Dvd Calendar'!$E$2101:$CZ$2101*(('Dvd Calendar'!$E$2103:$CZ$2103='Field Check'!$C$56)*('Field Check'!$C$56&lt;&gt;"")+('Dvd Calendar'!$E$2103:$CZ$2103='Field Check'!$C$57)*('Field Check'!$C$57&lt;&gt;"")))/'AS51'!$B$3,"")))</f>
        <v/>
      </c>
      <c r="BC206" s="163">
        <f>IF(BC$13="","",IF($B206="","",IFERROR($C206*$D206*SUMPRODUCT(('Dvd Calendar'!$E$2098:$CZ$2098&gt;BC$12)*('Dvd Calendar'!$E$2098:$CZ$2098&lt;=BC$13)*'Dvd Calendar'!$E$2101:$CZ$2101*(('Dvd Calendar'!$E$2103:$CZ$2103='Field Check'!$C$56)*('Field Check'!$C$56&lt;&gt;"")+('Dvd Calendar'!$E$2103:$CZ$2103='Field Check'!$C$57)*('Field Check'!$C$57&lt;&gt;"")))/'AS51'!$B$3,"")))</f>
        <v/>
      </c>
      <c r="BD206" s="163">
        <f>IF(BD$13="","",IF($B206="","",IFERROR($C206*$D206*SUMPRODUCT(('Dvd Calendar'!$E$2098:$CZ$2098&gt;BD$12)*('Dvd Calendar'!$E$2098:$CZ$2098&lt;=BD$13)*'Dvd Calendar'!$E$2101:$CZ$2101*(('Dvd Calendar'!$E$2103:$CZ$2103='Field Check'!$C$56)*('Field Check'!$C$56&lt;&gt;"")+('Dvd Calendar'!$E$2103:$CZ$2103='Field Check'!$C$57)*('Field Check'!$C$57&lt;&gt;"")))/'AS51'!$B$3,"")))</f>
        <v/>
      </c>
      <c r="BE206" s="163">
        <f>IF(BE$13="","",IF($B206="","",IFERROR($C206*$D206*SUMPRODUCT(('Dvd Calendar'!$E$2098:$CZ$2098&gt;BE$12)*('Dvd Calendar'!$E$2098:$CZ$2098&lt;=BE$13)*'Dvd Calendar'!$E$2101:$CZ$2101*(('Dvd Calendar'!$E$2103:$CZ$2103='Field Check'!$C$56)*('Field Check'!$C$56&lt;&gt;"")+('Dvd Calendar'!$E$2103:$CZ$2103='Field Check'!$C$57)*('Field Check'!$C$57&lt;&gt;"")))/'AS51'!$B$3,"")))</f>
        <v/>
      </c>
      <c r="BF206" s="163">
        <f>IF(BF$13="","",IF($B206="","",IFERROR($C206*$D206*SUMPRODUCT(('Dvd Calendar'!$E$2098:$CZ$2098&gt;BF$12)*('Dvd Calendar'!$E$2098:$CZ$2098&lt;=BF$13)*'Dvd Calendar'!$E$2101:$CZ$2101*(('Dvd Calendar'!$E$2103:$CZ$2103='Field Check'!$C$56)*('Field Check'!$C$56&lt;&gt;"")+('Dvd Calendar'!$E$2103:$CZ$2103='Field Check'!$C$57)*('Field Check'!$C$57&lt;&gt;"")))/'AS51'!$B$3,"")))</f>
        <v/>
      </c>
      <c r="BH206" s="163">
        <f>IF(BH$13="","",IF($B206="","",IFERROR(AQ206*$E206/100,"")))</f>
        <v/>
      </c>
      <c r="BI206" s="163">
        <f>IF(BI$13="","",IF($B206="","",IFERROR(AR206*$E206/100,"")))</f>
        <v/>
      </c>
      <c r="BJ206" s="163">
        <f>IF(BJ$13="","",IF($B206="","",IFERROR(AS206*$E206/100,"")))</f>
        <v/>
      </c>
      <c r="BK206" s="163">
        <f>IF(BK$13="","",IF($B206="","",IFERROR(AT206*$E206/100,"")))</f>
        <v/>
      </c>
      <c r="BL206" s="163">
        <f>IF(BL$13="","",IF($B206="","",IFERROR(AU206*$E206/100,"")))</f>
        <v/>
      </c>
      <c r="BM206" s="163">
        <f>IF(BM$13="","",IF($B206="","",IFERROR(AV206*$E206/100,"")))</f>
        <v/>
      </c>
      <c r="BN206" s="163">
        <f>IF(BN$13="","",IF($B206="","",IFERROR(AW206*$E206/100,"")))</f>
        <v/>
      </c>
      <c r="BO206" s="163">
        <f>IF(BO$13="","",IF($B206="","",IFERROR(AX206*$E206/100,"")))</f>
        <v/>
      </c>
      <c r="BP206" s="163">
        <f>IF(BP$13="","",IF($B206="","",IFERROR(AY206*$E206/100,"")))</f>
        <v/>
      </c>
      <c r="BQ206" s="163">
        <f>IF(BQ$13="","",IF($B206="","",IFERROR(AZ206*$E206/100,"")))</f>
        <v/>
      </c>
      <c r="BR206" s="163">
        <f>IF(BR$13="","",IF($B206="","",IFERROR(BA206*$E206/100,"")))</f>
        <v/>
      </c>
      <c r="BS206" s="163">
        <f>IF(BS$13="","",IF($B206="","",IFERROR(BB206*$E206/100,"")))</f>
        <v/>
      </c>
      <c r="BT206" s="163">
        <f>IF(BT$13="","",IF($B206="","",IFERROR(BC206*$E206/100,"")))</f>
        <v/>
      </c>
      <c r="BU206" s="163">
        <f>IF(BU$13="","",IF($B206="","",IFERROR(BD206*$E206/100,"")))</f>
        <v/>
      </c>
      <c r="BV206" s="163">
        <f>IF(BV$13="","",IF($B206="","",IFERROR(BE206*$E206/100,"")))</f>
        <v/>
      </c>
      <c r="BW206" s="163">
        <f>IF(BW$13="","",IF($B206="","",IFERROR(BF206*$E206/100,"")))</f>
        <v/>
      </c>
    </row>
    <row r="207">
      <c r="B207" s="126">
        <f>IF('AS51'!$C$197="","",'AS51'!$C$197)</f>
        <v/>
      </c>
      <c r="C207" s="74">
        <f>IF('AS51'!$B$197="","",'AS51'!$B$197)</f>
        <v/>
      </c>
      <c r="D207" s="75">
        <f>IFERROR('AS51'!$Q$197,1)</f>
        <v/>
      </c>
      <c r="E207" s="76">
        <f>IF($B207="","",IF(ISNUMBER('AS51'!$I$197),'AS51'!$I$197,'Index Summary'!$C$7))</f>
        <v/>
      </c>
      <c r="F207" s="77">
        <f>IF(F$13="","",IF($B207="","",IFERROR($C207*$D207*IF((Override!$C$4="ON")*(COUNTIFS(Override!$B$11:$B$40,$B207,Override!$D$11:$D$40,1,Override!$E$11:$E$40,"&gt;=0")-COUNTIFS(Override!$B$11:$B$40,$B207,Override!$D$11:$D$40,1,Override!$E$11:$E$40,"&gt;=0",Override!$C$11:$C$40,"MXAU"))&gt;0,SUMIFS(Override!$E$11:$E$40,Override!$B$11:$B$40,$B207,Override!$D$11:$D$40,1)-SUMIFS(Override!$E$11:$E$40,Override!$B$11:$B$40,$B207,Override!$D$11:$D$40,1,Override!$C$11:$C$40,"MXAU"),Override!$C$242)/'AS51'!$B$3,"")))</f>
        <v/>
      </c>
      <c r="G207" s="77">
        <f>IF(G$13="","",IF($B207="","",IFERROR($C207*$D207*IF((Override!$C$4="ON")*(COUNTIFS(Override!$B$11:$B$40,$B207,Override!$D$11:$D$40,2,Override!$E$11:$E$40,"&gt;=0")-COUNTIFS(Override!$B$11:$B$40,$B207,Override!$D$11:$D$40,2,Override!$E$11:$E$40,"&gt;=0",Override!$C$11:$C$40,"MXAU"))&gt;0,SUMIFS(Override!$E$11:$E$40,Override!$B$11:$B$40,$B207,Override!$D$11:$D$40,2)-SUMIFS(Override!$E$11:$E$40,Override!$B$11:$B$40,$B207,Override!$D$11:$D$40,2,Override!$C$11:$C$40,"MXAU"),Override!$D$242)/'AS51'!$B$3,"")))</f>
        <v/>
      </c>
      <c r="H207" s="77">
        <f>IF(H$13="","",IF($B207="","",IFERROR($C207*$D207*IF((Override!$C$4="ON")*(COUNTIFS(Override!$B$11:$B$40,$B207,Override!$D$11:$D$40,3,Override!$E$11:$E$40,"&gt;=0")-COUNTIFS(Override!$B$11:$B$40,$B207,Override!$D$11:$D$40,3,Override!$E$11:$E$40,"&gt;=0",Override!$C$11:$C$40,"MXAU"))&gt;0,SUMIFS(Override!$E$11:$E$40,Override!$B$11:$B$40,$B207,Override!$D$11:$D$40,3)-SUMIFS(Override!$E$11:$E$40,Override!$B$11:$B$40,$B207,Override!$D$11:$D$40,3,Override!$C$11:$C$40,"MXAU"),Override!$E$242)/'AS51'!$B$3,"")))</f>
        <v/>
      </c>
      <c r="I207" s="77">
        <f>IF(I$13="","",IF($B207="","",IFERROR($C207*$D207*IF((Override!$C$4="ON")*(COUNTIFS(Override!$B$11:$B$40,$B207,Override!$D$11:$D$40,4,Override!$E$11:$E$40,"&gt;=0")-COUNTIFS(Override!$B$11:$B$40,$B207,Override!$D$11:$D$40,4,Override!$E$11:$E$40,"&gt;=0",Override!$C$11:$C$40,"MXAU"))&gt;0,SUMIFS(Override!$E$11:$E$40,Override!$B$11:$B$40,$B207,Override!$D$11:$D$40,4)-SUMIFS(Override!$E$11:$E$40,Override!$B$11:$B$40,$B207,Override!$D$11:$D$40,4,Override!$C$11:$C$40,"MXAU"),Override!$F$242)/'AS51'!$B$3,"")))</f>
        <v/>
      </c>
      <c r="J207" s="77">
        <f>IF(J$13="","",IF($B207="","",IFERROR($C207*$D207*IF((Override!$C$4="ON")*(COUNTIFS(Override!$B$11:$B$40,$B207,Override!$D$11:$D$40,5,Override!$E$11:$E$40,"&gt;=0")-COUNTIFS(Override!$B$11:$B$40,$B207,Override!$D$11:$D$40,5,Override!$E$11:$E$40,"&gt;=0",Override!$C$11:$C$40,"MXAU"))&gt;0,SUMIFS(Override!$E$11:$E$40,Override!$B$11:$B$40,$B207,Override!$D$11:$D$40,5)-SUMIFS(Override!$E$11:$E$40,Override!$B$11:$B$40,$B207,Override!$D$11:$D$40,5,Override!$C$11:$C$40,"MXAU"),Override!$G$242)/'AS51'!$B$3,"")))</f>
        <v/>
      </c>
      <c r="K207" s="77">
        <f>IF(K$13="","",IF($B207="","",IFERROR($C207*$D207*IF((Override!$C$4="ON")*(COUNTIFS(Override!$B$11:$B$40,$B207,Override!$D$11:$D$40,6,Override!$E$11:$E$40,"&gt;=0")-COUNTIFS(Override!$B$11:$B$40,$B207,Override!$D$11:$D$40,6,Override!$E$11:$E$40,"&gt;=0",Override!$C$11:$C$40,"MXAU"))&gt;0,SUMIFS(Override!$E$11:$E$40,Override!$B$11:$B$40,$B207,Override!$D$11:$D$40,6)-SUMIFS(Override!$E$11:$E$40,Override!$B$11:$B$40,$B207,Override!$D$11:$D$40,6,Override!$C$11:$C$40,"MXAU"),Override!$H$242)/'AS51'!$B$3,"")))</f>
        <v/>
      </c>
      <c r="L207" s="77">
        <f>IF(L$13="","",IF($B207="","",IFERROR($C207*$D207*IF((Override!$C$4="ON")*(COUNTIFS(Override!$B$11:$B$40,$B207,Override!$D$11:$D$40,7,Override!$E$11:$E$40,"&gt;=0")-COUNTIFS(Override!$B$11:$B$40,$B207,Override!$D$11:$D$40,7,Override!$E$11:$E$40,"&gt;=0",Override!$C$11:$C$40,"MXAU"))&gt;0,SUMIFS(Override!$E$11:$E$40,Override!$B$11:$B$40,$B207,Override!$D$11:$D$40,7)-SUMIFS(Override!$E$11:$E$40,Override!$B$11:$B$40,$B207,Override!$D$11:$D$40,7,Override!$C$11:$C$40,"MXAU"),Override!$I$242)/'AS51'!$B$3,"")))</f>
        <v/>
      </c>
      <c r="M207" s="77">
        <f>IF(M$13="","",IF($B207="","",IFERROR($C207*$D207*IF((Override!$C$4="ON")*(COUNTIFS(Override!$B$11:$B$40,$B207,Override!$D$11:$D$40,8,Override!$E$11:$E$40,"&gt;=0")-COUNTIFS(Override!$B$11:$B$40,$B207,Override!$D$11:$D$40,8,Override!$E$11:$E$40,"&gt;=0",Override!$C$11:$C$40,"MXAU"))&gt;0,SUMIFS(Override!$E$11:$E$40,Override!$B$11:$B$40,$B207,Override!$D$11:$D$40,8)-SUMIFS(Override!$E$11:$E$40,Override!$B$11:$B$40,$B207,Override!$D$11:$D$40,8,Override!$C$11:$C$40,"MXAU"),Override!$J$242)/'AS51'!$B$3,"")))</f>
        <v/>
      </c>
      <c r="N207" s="77">
        <f>IF(N$13="","",IF($B207="","",IFERROR($C207*$D207*IF((Override!$C$4="ON")*(COUNTIFS(Override!$B$11:$B$40,$B207,Override!$D$11:$D$40,9,Override!$E$11:$E$40,"&gt;=0")-COUNTIFS(Override!$B$11:$B$40,$B207,Override!$D$11:$D$40,9,Override!$E$11:$E$40,"&gt;=0",Override!$C$11:$C$40,"MXAU"))&gt;0,SUMIFS(Override!$E$11:$E$40,Override!$B$11:$B$40,$B207,Override!$D$11:$D$40,9)-SUMIFS(Override!$E$11:$E$40,Override!$B$11:$B$40,$B207,Override!$D$11:$D$40,9,Override!$C$11:$C$40,"MXAU"),Override!$K$242)/'AS51'!$B$3,"")))</f>
        <v/>
      </c>
      <c r="O207" s="77">
        <f>IF(O$13="","",IF($B207="","",IFERROR($C207*$D207*IF((Override!$C$4="ON")*(COUNTIFS(Override!$B$11:$B$40,$B207,Override!$D$11:$D$40,10,Override!$E$11:$E$40,"&gt;=0")-COUNTIFS(Override!$B$11:$B$40,$B207,Override!$D$11:$D$40,10,Override!$E$11:$E$40,"&gt;=0",Override!$C$11:$C$40,"MXAU"))&gt;0,SUMIFS(Override!$E$11:$E$40,Override!$B$11:$B$40,$B207,Override!$D$11:$D$40,10)-SUMIFS(Override!$E$11:$E$40,Override!$B$11:$B$40,$B207,Override!$D$11:$D$40,10,Override!$C$11:$C$40,"MXAU"),Override!$L$242)/'AS51'!$B$3,"")))</f>
        <v/>
      </c>
      <c r="P207" s="77">
        <f>IF(P$13="","",IF($B207="","",IFERROR($C207*$D207*IF((Override!$C$4="ON")*(COUNTIFS(Override!$B$11:$B$40,$B207,Override!$D$11:$D$40,11,Override!$E$11:$E$40,"&gt;=0")-COUNTIFS(Override!$B$11:$B$40,$B207,Override!$D$11:$D$40,11,Override!$E$11:$E$40,"&gt;=0",Override!$C$11:$C$40,"MXAU"))&gt;0,SUMIFS(Override!$E$11:$E$40,Override!$B$11:$B$40,$B207,Override!$D$11:$D$40,11)-SUMIFS(Override!$E$11:$E$40,Override!$B$11:$B$40,$B207,Override!$D$11:$D$40,11,Override!$C$11:$C$40,"MXAU"),Override!$M$242)/'AS51'!$B$3,"")))</f>
        <v/>
      </c>
      <c r="Q207" s="77">
        <f>IF(Q$13="","",IF($B207="","",IFERROR($C207*$D207*IF((Override!$C$4="ON")*(COUNTIFS(Override!$B$11:$B$40,$B207,Override!$D$11:$D$40,12,Override!$E$11:$E$40,"&gt;=0")-COUNTIFS(Override!$B$11:$B$40,$B207,Override!$D$11:$D$40,12,Override!$E$11:$E$40,"&gt;=0",Override!$C$11:$C$40,"MXAU"))&gt;0,SUMIFS(Override!$E$11:$E$40,Override!$B$11:$B$40,$B207,Override!$D$11:$D$40,12)-SUMIFS(Override!$E$11:$E$40,Override!$B$11:$B$40,$B207,Override!$D$11:$D$40,12,Override!$C$11:$C$40,"MXAU"),Override!$N$242)/'AS51'!$B$3,"")))</f>
        <v/>
      </c>
      <c r="R207" s="77">
        <f>IF(R$13="","",IF($B207="","",IFERROR($C207*$D207*IF((Override!$C$4="ON")*(COUNTIFS(Override!$B$11:$B$40,$B207,Override!$D$11:$D$40,13,Override!$E$11:$E$40,"&gt;=0")-COUNTIFS(Override!$B$11:$B$40,$B207,Override!$D$11:$D$40,13,Override!$E$11:$E$40,"&gt;=0",Override!$C$11:$C$40,"MXAU"))&gt;0,SUMIFS(Override!$E$11:$E$40,Override!$B$11:$B$40,$B207,Override!$D$11:$D$40,13)-SUMIFS(Override!$E$11:$E$40,Override!$B$11:$B$40,$B207,Override!$D$11:$D$40,13,Override!$C$11:$C$40,"MXAU"),Override!$O$242)/'AS51'!$B$3,"")))</f>
        <v/>
      </c>
      <c r="S207" s="77">
        <f>IF(S$13="","",IF($B207="","",IFERROR($C207*$D207*IF((Override!$C$4="ON")*(COUNTIFS(Override!$B$11:$B$40,$B207,Override!$D$11:$D$40,14,Override!$E$11:$E$40,"&gt;=0")-COUNTIFS(Override!$B$11:$B$40,$B207,Override!$D$11:$D$40,14,Override!$E$11:$E$40,"&gt;=0",Override!$C$11:$C$40,"MXAU"))&gt;0,SUMIFS(Override!$E$11:$E$40,Override!$B$11:$B$40,$B207,Override!$D$11:$D$40,14)-SUMIFS(Override!$E$11:$E$40,Override!$B$11:$B$40,$B207,Override!$D$11:$D$40,14,Override!$C$11:$C$40,"MXAU"),Override!$P$242)/'AS51'!$B$3,"")))</f>
        <v/>
      </c>
      <c r="T207" s="77">
        <f>IF(T$13="","",IF($B207="","",IFERROR($C207*$D207*IF((Override!$C$4="ON")*(COUNTIFS(Override!$B$11:$B$40,$B207,Override!$D$11:$D$40,15,Override!$E$11:$E$40,"&gt;=0")-COUNTIFS(Override!$B$11:$B$40,$B207,Override!$D$11:$D$40,15,Override!$E$11:$E$40,"&gt;=0",Override!$C$11:$C$40,"MXAU"))&gt;0,SUMIFS(Override!$E$11:$E$40,Override!$B$11:$B$40,$B207,Override!$D$11:$D$40,15)-SUMIFS(Override!$E$11:$E$40,Override!$B$11:$B$40,$B207,Override!$D$11:$D$40,15,Override!$C$11:$C$40,"MXAU"),Override!$Q$242)/'AS51'!$B$3,"")))</f>
        <v/>
      </c>
      <c r="U207" s="77">
        <f>IF(U$13="","",IF($B207="","",IFERROR($C207*$D207*IF((Override!$C$4="ON")*(COUNTIFS(Override!$B$11:$B$40,$B207,Override!$D$11:$D$40,16,Override!$E$11:$E$40,"&gt;=0")-COUNTIFS(Override!$B$11:$B$40,$B207,Override!$D$11:$D$40,16,Override!$E$11:$E$40,"&gt;=0",Override!$C$11:$C$40,"MXAU"))&gt;0,SUMIFS(Override!$E$11:$E$40,Override!$B$11:$B$40,$B207,Override!$D$11:$D$40,16)-SUMIFS(Override!$E$11:$E$40,Override!$B$11:$B$40,$B207,Override!$D$11:$D$40,16,Override!$C$11:$C$40,"MXAU"),Override!$R$242)/'AS51'!$B$3,"")))</f>
        <v/>
      </c>
      <c r="W207" s="77">
        <f>IF(W$13="","",IF($B207="","",IFERROR(F207*$E207/100,"")))</f>
        <v/>
      </c>
      <c r="X207" s="77">
        <f>IF(X$13="","",IF($B207="","",IFERROR(G207*$E207/100,"")))</f>
        <v/>
      </c>
      <c r="Y207" s="77">
        <f>IF(Y$13="","",IF($B207="","",IFERROR(H207*$E207/100,"")))</f>
        <v/>
      </c>
      <c r="Z207" s="77">
        <f>IF(Z$13="","",IF($B207="","",IFERROR(I207*$E207/100,"")))</f>
        <v/>
      </c>
      <c r="AA207" s="77">
        <f>IF(AA$13="","",IF($B207="","",IFERROR(J207*$E207/100,"")))</f>
        <v/>
      </c>
      <c r="AB207" s="77">
        <f>IF(AB$13="","",IF($B207="","",IFERROR(K207*$E207/100,"")))</f>
        <v/>
      </c>
      <c r="AC207" s="77">
        <f>IF(AC$13="","",IF($B207="","",IFERROR(L207*$E207/100,"")))</f>
        <v/>
      </c>
      <c r="AD207" s="77">
        <f>IF(AD$13="","",IF($B207="","",IFERROR(M207*$E207/100,"")))</f>
        <v/>
      </c>
      <c r="AE207" s="77">
        <f>IF(AE$13="","",IF($B207="","",IFERROR(N207*$E207/100,"")))</f>
        <v/>
      </c>
      <c r="AF207" s="77">
        <f>IF(AF$13="","",IF($B207="","",IFERROR(O207*$E207/100,"")))</f>
        <v/>
      </c>
      <c r="AG207" s="77">
        <f>IF(AG$13="","",IF($B207="","",IFERROR(P207*$E207/100,"")))</f>
        <v/>
      </c>
      <c r="AH207" s="77">
        <f>IF(AH$13="","",IF($B207="","",IFERROR(Q207*$E207/100,"")))</f>
        <v/>
      </c>
      <c r="AI207" s="77">
        <f>IF(AI$13="","",IF($B207="","",IFERROR(R207*$E207/100,"")))</f>
        <v/>
      </c>
      <c r="AJ207" s="77">
        <f>IF(AJ$13="","",IF($B207="","",IFERROR(S207*$E207/100,"")))</f>
        <v/>
      </c>
      <c r="AK207" s="77">
        <f>IF(AK$13="","",IF($B207="","",IFERROR(T207*$E207/100,"")))</f>
        <v/>
      </c>
      <c r="AL207" s="77">
        <f>IF(AL$13="","",IF($B207="","",IFERROR(U207*$E207/100,"")))</f>
        <v/>
      </c>
      <c r="AN207" s="77">
        <f>IF($B207="","",SUMIF($F$13:$U$13,"&lt;="&amp;Sector!$D$51,$F207:$U207))</f>
        <v/>
      </c>
      <c r="AO207" s="77">
        <f>IF($B207="","",SUMIF($W$13:$AL$13,"&lt;="&amp;Sector!$D$51,$W207:$AL207))</f>
        <v/>
      </c>
      <c r="AQ207" s="163">
        <f>IF(AQ$13="","",IF($B207="","",IFERROR($C207*$D207*SUMPRODUCT(('Dvd Calendar'!$E$2109:$CZ$2109&gt;AQ$12)*('Dvd Calendar'!$E$2109:$CZ$2109&lt;=AQ$13)*'Dvd Calendar'!$E$2112:$CZ$2112*(('Dvd Calendar'!$E$2114:$CZ$2114='Field Check'!$C$56)*('Field Check'!$C$56&lt;&gt;"")+('Dvd Calendar'!$E$2114:$CZ$2114='Field Check'!$C$57)*('Field Check'!$C$57&lt;&gt;"")))/'AS51'!$B$3,"")))</f>
        <v/>
      </c>
      <c r="AR207" s="163">
        <f>IF(AR$13="","",IF($B207="","",IFERROR($C207*$D207*SUMPRODUCT(('Dvd Calendar'!$E$2109:$CZ$2109&gt;AR$12)*('Dvd Calendar'!$E$2109:$CZ$2109&lt;=AR$13)*'Dvd Calendar'!$E$2112:$CZ$2112*(('Dvd Calendar'!$E$2114:$CZ$2114='Field Check'!$C$56)*('Field Check'!$C$56&lt;&gt;"")+('Dvd Calendar'!$E$2114:$CZ$2114='Field Check'!$C$57)*('Field Check'!$C$57&lt;&gt;"")))/'AS51'!$B$3,"")))</f>
        <v/>
      </c>
      <c r="AS207" s="163">
        <f>IF(AS$13="","",IF($B207="","",IFERROR($C207*$D207*SUMPRODUCT(('Dvd Calendar'!$E$2109:$CZ$2109&gt;AS$12)*('Dvd Calendar'!$E$2109:$CZ$2109&lt;=AS$13)*'Dvd Calendar'!$E$2112:$CZ$2112*(('Dvd Calendar'!$E$2114:$CZ$2114='Field Check'!$C$56)*('Field Check'!$C$56&lt;&gt;"")+('Dvd Calendar'!$E$2114:$CZ$2114='Field Check'!$C$57)*('Field Check'!$C$57&lt;&gt;"")))/'AS51'!$B$3,"")))</f>
        <v/>
      </c>
      <c r="AT207" s="163">
        <f>IF(AT$13="","",IF($B207="","",IFERROR($C207*$D207*SUMPRODUCT(('Dvd Calendar'!$E$2109:$CZ$2109&gt;AT$12)*('Dvd Calendar'!$E$2109:$CZ$2109&lt;=AT$13)*'Dvd Calendar'!$E$2112:$CZ$2112*(('Dvd Calendar'!$E$2114:$CZ$2114='Field Check'!$C$56)*('Field Check'!$C$56&lt;&gt;"")+('Dvd Calendar'!$E$2114:$CZ$2114='Field Check'!$C$57)*('Field Check'!$C$57&lt;&gt;"")))/'AS51'!$B$3,"")))</f>
        <v/>
      </c>
      <c r="AU207" s="163">
        <f>IF(AU$13="","",IF($B207="","",IFERROR($C207*$D207*SUMPRODUCT(('Dvd Calendar'!$E$2109:$CZ$2109&gt;AU$12)*('Dvd Calendar'!$E$2109:$CZ$2109&lt;=AU$13)*'Dvd Calendar'!$E$2112:$CZ$2112*(('Dvd Calendar'!$E$2114:$CZ$2114='Field Check'!$C$56)*('Field Check'!$C$56&lt;&gt;"")+('Dvd Calendar'!$E$2114:$CZ$2114='Field Check'!$C$57)*('Field Check'!$C$57&lt;&gt;"")))/'AS51'!$B$3,"")))</f>
        <v/>
      </c>
      <c r="AV207" s="163">
        <f>IF(AV$13="","",IF($B207="","",IFERROR($C207*$D207*SUMPRODUCT(('Dvd Calendar'!$E$2109:$CZ$2109&gt;AV$12)*('Dvd Calendar'!$E$2109:$CZ$2109&lt;=AV$13)*'Dvd Calendar'!$E$2112:$CZ$2112*(('Dvd Calendar'!$E$2114:$CZ$2114='Field Check'!$C$56)*('Field Check'!$C$56&lt;&gt;"")+('Dvd Calendar'!$E$2114:$CZ$2114='Field Check'!$C$57)*('Field Check'!$C$57&lt;&gt;"")))/'AS51'!$B$3,"")))</f>
        <v/>
      </c>
      <c r="AW207" s="163">
        <f>IF(AW$13="","",IF($B207="","",IFERROR($C207*$D207*SUMPRODUCT(('Dvd Calendar'!$E$2109:$CZ$2109&gt;AW$12)*('Dvd Calendar'!$E$2109:$CZ$2109&lt;=AW$13)*'Dvd Calendar'!$E$2112:$CZ$2112*(('Dvd Calendar'!$E$2114:$CZ$2114='Field Check'!$C$56)*('Field Check'!$C$56&lt;&gt;"")+('Dvd Calendar'!$E$2114:$CZ$2114='Field Check'!$C$57)*('Field Check'!$C$57&lt;&gt;"")))/'AS51'!$B$3,"")))</f>
        <v/>
      </c>
      <c r="AX207" s="163">
        <f>IF(AX$13="","",IF($B207="","",IFERROR($C207*$D207*SUMPRODUCT(('Dvd Calendar'!$E$2109:$CZ$2109&gt;AX$12)*('Dvd Calendar'!$E$2109:$CZ$2109&lt;=AX$13)*'Dvd Calendar'!$E$2112:$CZ$2112*(('Dvd Calendar'!$E$2114:$CZ$2114='Field Check'!$C$56)*('Field Check'!$C$56&lt;&gt;"")+('Dvd Calendar'!$E$2114:$CZ$2114='Field Check'!$C$57)*('Field Check'!$C$57&lt;&gt;"")))/'AS51'!$B$3,"")))</f>
        <v/>
      </c>
      <c r="AY207" s="163">
        <f>IF(AY$13="","",IF($B207="","",IFERROR($C207*$D207*SUMPRODUCT(('Dvd Calendar'!$E$2109:$CZ$2109&gt;AY$12)*('Dvd Calendar'!$E$2109:$CZ$2109&lt;=AY$13)*'Dvd Calendar'!$E$2112:$CZ$2112*(('Dvd Calendar'!$E$2114:$CZ$2114='Field Check'!$C$56)*('Field Check'!$C$56&lt;&gt;"")+('Dvd Calendar'!$E$2114:$CZ$2114='Field Check'!$C$57)*('Field Check'!$C$57&lt;&gt;"")))/'AS51'!$B$3,"")))</f>
        <v/>
      </c>
      <c r="AZ207" s="163">
        <f>IF(AZ$13="","",IF($B207="","",IFERROR($C207*$D207*SUMPRODUCT(('Dvd Calendar'!$E$2109:$CZ$2109&gt;AZ$12)*('Dvd Calendar'!$E$2109:$CZ$2109&lt;=AZ$13)*'Dvd Calendar'!$E$2112:$CZ$2112*(('Dvd Calendar'!$E$2114:$CZ$2114='Field Check'!$C$56)*('Field Check'!$C$56&lt;&gt;"")+('Dvd Calendar'!$E$2114:$CZ$2114='Field Check'!$C$57)*('Field Check'!$C$57&lt;&gt;"")))/'AS51'!$B$3,"")))</f>
        <v/>
      </c>
      <c r="BA207" s="163">
        <f>IF(BA$13="","",IF($B207="","",IFERROR($C207*$D207*SUMPRODUCT(('Dvd Calendar'!$E$2109:$CZ$2109&gt;BA$12)*('Dvd Calendar'!$E$2109:$CZ$2109&lt;=BA$13)*'Dvd Calendar'!$E$2112:$CZ$2112*(('Dvd Calendar'!$E$2114:$CZ$2114='Field Check'!$C$56)*('Field Check'!$C$56&lt;&gt;"")+('Dvd Calendar'!$E$2114:$CZ$2114='Field Check'!$C$57)*('Field Check'!$C$57&lt;&gt;"")))/'AS51'!$B$3,"")))</f>
        <v/>
      </c>
      <c r="BB207" s="163">
        <f>IF(BB$13="","",IF($B207="","",IFERROR($C207*$D207*SUMPRODUCT(('Dvd Calendar'!$E$2109:$CZ$2109&gt;BB$12)*('Dvd Calendar'!$E$2109:$CZ$2109&lt;=BB$13)*'Dvd Calendar'!$E$2112:$CZ$2112*(('Dvd Calendar'!$E$2114:$CZ$2114='Field Check'!$C$56)*('Field Check'!$C$56&lt;&gt;"")+('Dvd Calendar'!$E$2114:$CZ$2114='Field Check'!$C$57)*('Field Check'!$C$57&lt;&gt;"")))/'AS51'!$B$3,"")))</f>
        <v/>
      </c>
      <c r="BC207" s="163">
        <f>IF(BC$13="","",IF($B207="","",IFERROR($C207*$D207*SUMPRODUCT(('Dvd Calendar'!$E$2109:$CZ$2109&gt;BC$12)*('Dvd Calendar'!$E$2109:$CZ$2109&lt;=BC$13)*'Dvd Calendar'!$E$2112:$CZ$2112*(('Dvd Calendar'!$E$2114:$CZ$2114='Field Check'!$C$56)*('Field Check'!$C$56&lt;&gt;"")+('Dvd Calendar'!$E$2114:$CZ$2114='Field Check'!$C$57)*('Field Check'!$C$57&lt;&gt;"")))/'AS51'!$B$3,"")))</f>
        <v/>
      </c>
      <c r="BD207" s="163">
        <f>IF(BD$13="","",IF($B207="","",IFERROR($C207*$D207*SUMPRODUCT(('Dvd Calendar'!$E$2109:$CZ$2109&gt;BD$12)*('Dvd Calendar'!$E$2109:$CZ$2109&lt;=BD$13)*'Dvd Calendar'!$E$2112:$CZ$2112*(('Dvd Calendar'!$E$2114:$CZ$2114='Field Check'!$C$56)*('Field Check'!$C$56&lt;&gt;"")+('Dvd Calendar'!$E$2114:$CZ$2114='Field Check'!$C$57)*('Field Check'!$C$57&lt;&gt;"")))/'AS51'!$B$3,"")))</f>
        <v/>
      </c>
      <c r="BE207" s="163">
        <f>IF(BE$13="","",IF($B207="","",IFERROR($C207*$D207*SUMPRODUCT(('Dvd Calendar'!$E$2109:$CZ$2109&gt;BE$12)*('Dvd Calendar'!$E$2109:$CZ$2109&lt;=BE$13)*'Dvd Calendar'!$E$2112:$CZ$2112*(('Dvd Calendar'!$E$2114:$CZ$2114='Field Check'!$C$56)*('Field Check'!$C$56&lt;&gt;"")+('Dvd Calendar'!$E$2114:$CZ$2114='Field Check'!$C$57)*('Field Check'!$C$57&lt;&gt;"")))/'AS51'!$B$3,"")))</f>
        <v/>
      </c>
      <c r="BF207" s="163">
        <f>IF(BF$13="","",IF($B207="","",IFERROR($C207*$D207*SUMPRODUCT(('Dvd Calendar'!$E$2109:$CZ$2109&gt;BF$12)*('Dvd Calendar'!$E$2109:$CZ$2109&lt;=BF$13)*'Dvd Calendar'!$E$2112:$CZ$2112*(('Dvd Calendar'!$E$2114:$CZ$2114='Field Check'!$C$56)*('Field Check'!$C$56&lt;&gt;"")+('Dvd Calendar'!$E$2114:$CZ$2114='Field Check'!$C$57)*('Field Check'!$C$57&lt;&gt;"")))/'AS51'!$B$3,"")))</f>
        <v/>
      </c>
      <c r="BH207" s="163">
        <f>IF(BH$13="","",IF($B207="","",IFERROR(AQ207*$E207/100,"")))</f>
        <v/>
      </c>
      <c r="BI207" s="163">
        <f>IF(BI$13="","",IF($B207="","",IFERROR(AR207*$E207/100,"")))</f>
        <v/>
      </c>
      <c r="BJ207" s="163">
        <f>IF(BJ$13="","",IF($B207="","",IFERROR(AS207*$E207/100,"")))</f>
        <v/>
      </c>
      <c r="BK207" s="163">
        <f>IF(BK$13="","",IF($B207="","",IFERROR(AT207*$E207/100,"")))</f>
        <v/>
      </c>
      <c r="BL207" s="163">
        <f>IF(BL$13="","",IF($B207="","",IFERROR(AU207*$E207/100,"")))</f>
        <v/>
      </c>
      <c r="BM207" s="163">
        <f>IF(BM$13="","",IF($B207="","",IFERROR(AV207*$E207/100,"")))</f>
        <v/>
      </c>
      <c r="BN207" s="163">
        <f>IF(BN$13="","",IF($B207="","",IFERROR(AW207*$E207/100,"")))</f>
        <v/>
      </c>
      <c r="BO207" s="163">
        <f>IF(BO$13="","",IF($B207="","",IFERROR(AX207*$E207/100,"")))</f>
        <v/>
      </c>
      <c r="BP207" s="163">
        <f>IF(BP$13="","",IF($B207="","",IFERROR(AY207*$E207/100,"")))</f>
        <v/>
      </c>
      <c r="BQ207" s="163">
        <f>IF(BQ$13="","",IF($B207="","",IFERROR(AZ207*$E207/100,"")))</f>
        <v/>
      </c>
      <c r="BR207" s="163">
        <f>IF(BR$13="","",IF($B207="","",IFERROR(BA207*$E207/100,"")))</f>
        <v/>
      </c>
      <c r="BS207" s="163">
        <f>IF(BS$13="","",IF($B207="","",IFERROR(BB207*$E207/100,"")))</f>
        <v/>
      </c>
      <c r="BT207" s="163">
        <f>IF(BT$13="","",IF($B207="","",IFERROR(BC207*$E207/100,"")))</f>
        <v/>
      </c>
      <c r="BU207" s="163">
        <f>IF(BU$13="","",IF($B207="","",IFERROR(BD207*$E207/100,"")))</f>
        <v/>
      </c>
      <c r="BV207" s="163">
        <f>IF(BV$13="","",IF($B207="","",IFERROR(BE207*$E207/100,"")))</f>
        <v/>
      </c>
      <c r="BW207" s="163">
        <f>IF(BW$13="","",IF($B207="","",IFERROR(BF207*$E207/100,"")))</f>
        <v/>
      </c>
    </row>
    <row r="208">
      <c r="B208" s="126">
        <f>IF('AS51'!$C$198="","",'AS51'!$C$198)</f>
        <v/>
      </c>
      <c r="C208" s="74">
        <f>IF('AS51'!$B$198="","",'AS51'!$B$198)</f>
        <v/>
      </c>
      <c r="D208" s="75">
        <f>IFERROR('AS51'!$Q$198,1)</f>
        <v/>
      </c>
      <c r="E208" s="76">
        <f>IF($B208="","",IF(ISNUMBER('AS51'!$I$198),'AS51'!$I$198,'Index Summary'!$C$7))</f>
        <v/>
      </c>
      <c r="F208" s="77">
        <f>IF(F$13="","",IF($B208="","",IFERROR($C208*$D208*IF((Override!$C$4="ON")*(COUNTIFS(Override!$B$11:$B$40,$B208,Override!$D$11:$D$40,1,Override!$E$11:$E$40,"&gt;=0")-COUNTIFS(Override!$B$11:$B$40,$B208,Override!$D$11:$D$40,1,Override!$E$11:$E$40,"&gt;=0",Override!$C$11:$C$40,"MXAU"))&gt;0,SUMIFS(Override!$E$11:$E$40,Override!$B$11:$B$40,$B208,Override!$D$11:$D$40,1)-SUMIFS(Override!$E$11:$E$40,Override!$B$11:$B$40,$B208,Override!$D$11:$D$40,1,Override!$C$11:$C$40,"MXAU"),Override!$C$243)/'AS51'!$B$3,"")))</f>
        <v/>
      </c>
      <c r="G208" s="77">
        <f>IF(G$13="","",IF($B208="","",IFERROR($C208*$D208*IF((Override!$C$4="ON")*(COUNTIFS(Override!$B$11:$B$40,$B208,Override!$D$11:$D$40,2,Override!$E$11:$E$40,"&gt;=0")-COUNTIFS(Override!$B$11:$B$40,$B208,Override!$D$11:$D$40,2,Override!$E$11:$E$40,"&gt;=0",Override!$C$11:$C$40,"MXAU"))&gt;0,SUMIFS(Override!$E$11:$E$40,Override!$B$11:$B$40,$B208,Override!$D$11:$D$40,2)-SUMIFS(Override!$E$11:$E$40,Override!$B$11:$B$40,$B208,Override!$D$11:$D$40,2,Override!$C$11:$C$40,"MXAU"),Override!$D$243)/'AS51'!$B$3,"")))</f>
        <v/>
      </c>
      <c r="H208" s="77">
        <f>IF(H$13="","",IF($B208="","",IFERROR($C208*$D208*IF((Override!$C$4="ON")*(COUNTIFS(Override!$B$11:$B$40,$B208,Override!$D$11:$D$40,3,Override!$E$11:$E$40,"&gt;=0")-COUNTIFS(Override!$B$11:$B$40,$B208,Override!$D$11:$D$40,3,Override!$E$11:$E$40,"&gt;=0",Override!$C$11:$C$40,"MXAU"))&gt;0,SUMIFS(Override!$E$11:$E$40,Override!$B$11:$B$40,$B208,Override!$D$11:$D$40,3)-SUMIFS(Override!$E$11:$E$40,Override!$B$11:$B$40,$B208,Override!$D$11:$D$40,3,Override!$C$11:$C$40,"MXAU"),Override!$E$243)/'AS51'!$B$3,"")))</f>
        <v/>
      </c>
      <c r="I208" s="77">
        <f>IF(I$13="","",IF($B208="","",IFERROR($C208*$D208*IF((Override!$C$4="ON")*(COUNTIFS(Override!$B$11:$B$40,$B208,Override!$D$11:$D$40,4,Override!$E$11:$E$40,"&gt;=0")-COUNTIFS(Override!$B$11:$B$40,$B208,Override!$D$11:$D$40,4,Override!$E$11:$E$40,"&gt;=0",Override!$C$11:$C$40,"MXAU"))&gt;0,SUMIFS(Override!$E$11:$E$40,Override!$B$11:$B$40,$B208,Override!$D$11:$D$40,4)-SUMIFS(Override!$E$11:$E$40,Override!$B$11:$B$40,$B208,Override!$D$11:$D$40,4,Override!$C$11:$C$40,"MXAU"),Override!$F$243)/'AS51'!$B$3,"")))</f>
        <v/>
      </c>
      <c r="J208" s="77">
        <f>IF(J$13="","",IF($B208="","",IFERROR($C208*$D208*IF((Override!$C$4="ON")*(COUNTIFS(Override!$B$11:$B$40,$B208,Override!$D$11:$D$40,5,Override!$E$11:$E$40,"&gt;=0")-COUNTIFS(Override!$B$11:$B$40,$B208,Override!$D$11:$D$40,5,Override!$E$11:$E$40,"&gt;=0",Override!$C$11:$C$40,"MXAU"))&gt;0,SUMIFS(Override!$E$11:$E$40,Override!$B$11:$B$40,$B208,Override!$D$11:$D$40,5)-SUMIFS(Override!$E$11:$E$40,Override!$B$11:$B$40,$B208,Override!$D$11:$D$40,5,Override!$C$11:$C$40,"MXAU"),Override!$G$243)/'AS51'!$B$3,"")))</f>
        <v/>
      </c>
      <c r="K208" s="77">
        <f>IF(K$13="","",IF($B208="","",IFERROR($C208*$D208*IF((Override!$C$4="ON")*(COUNTIFS(Override!$B$11:$B$40,$B208,Override!$D$11:$D$40,6,Override!$E$11:$E$40,"&gt;=0")-COUNTIFS(Override!$B$11:$B$40,$B208,Override!$D$11:$D$40,6,Override!$E$11:$E$40,"&gt;=0",Override!$C$11:$C$40,"MXAU"))&gt;0,SUMIFS(Override!$E$11:$E$40,Override!$B$11:$B$40,$B208,Override!$D$11:$D$40,6)-SUMIFS(Override!$E$11:$E$40,Override!$B$11:$B$40,$B208,Override!$D$11:$D$40,6,Override!$C$11:$C$40,"MXAU"),Override!$H$243)/'AS51'!$B$3,"")))</f>
        <v/>
      </c>
      <c r="L208" s="77">
        <f>IF(L$13="","",IF($B208="","",IFERROR($C208*$D208*IF((Override!$C$4="ON")*(COUNTIFS(Override!$B$11:$B$40,$B208,Override!$D$11:$D$40,7,Override!$E$11:$E$40,"&gt;=0")-COUNTIFS(Override!$B$11:$B$40,$B208,Override!$D$11:$D$40,7,Override!$E$11:$E$40,"&gt;=0",Override!$C$11:$C$40,"MXAU"))&gt;0,SUMIFS(Override!$E$11:$E$40,Override!$B$11:$B$40,$B208,Override!$D$11:$D$40,7)-SUMIFS(Override!$E$11:$E$40,Override!$B$11:$B$40,$B208,Override!$D$11:$D$40,7,Override!$C$11:$C$40,"MXAU"),Override!$I$243)/'AS51'!$B$3,"")))</f>
        <v/>
      </c>
      <c r="M208" s="77">
        <f>IF(M$13="","",IF($B208="","",IFERROR($C208*$D208*IF((Override!$C$4="ON")*(COUNTIFS(Override!$B$11:$B$40,$B208,Override!$D$11:$D$40,8,Override!$E$11:$E$40,"&gt;=0")-COUNTIFS(Override!$B$11:$B$40,$B208,Override!$D$11:$D$40,8,Override!$E$11:$E$40,"&gt;=0",Override!$C$11:$C$40,"MXAU"))&gt;0,SUMIFS(Override!$E$11:$E$40,Override!$B$11:$B$40,$B208,Override!$D$11:$D$40,8)-SUMIFS(Override!$E$11:$E$40,Override!$B$11:$B$40,$B208,Override!$D$11:$D$40,8,Override!$C$11:$C$40,"MXAU"),Override!$J$243)/'AS51'!$B$3,"")))</f>
        <v/>
      </c>
      <c r="N208" s="77">
        <f>IF(N$13="","",IF($B208="","",IFERROR($C208*$D208*IF((Override!$C$4="ON")*(COUNTIFS(Override!$B$11:$B$40,$B208,Override!$D$11:$D$40,9,Override!$E$11:$E$40,"&gt;=0")-COUNTIFS(Override!$B$11:$B$40,$B208,Override!$D$11:$D$40,9,Override!$E$11:$E$40,"&gt;=0",Override!$C$11:$C$40,"MXAU"))&gt;0,SUMIFS(Override!$E$11:$E$40,Override!$B$11:$B$40,$B208,Override!$D$11:$D$40,9)-SUMIFS(Override!$E$11:$E$40,Override!$B$11:$B$40,$B208,Override!$D$11:$D$40,9,Override!$C$11:$C$40,"MXAU"),Override!$K$243)/'AS51'!$B$3,"")))</f>
        <v/>
      </c>
      <c r="O208" s="77">
        <f>IF(O$13="","",IF($B208="","",IFERROR($C208*$D208*IF((Override!$C$4="ON")*(COUNTIFS(Override!$B$11:$B$40,$B208,Override!$D$11:$D$40,10,Override!$E$11:$E$40,"&gt;=0")-COUNTIFS(Override!$B$11:$B$40,$B208,Override!$D$11:$D$40,10,Override!$E$11:$E$40,"&gt;=0",Override!$C$11:$C$40,"MXAU"))&gt;0,SUMIFS(Override!$E$11:$E$40,Override!$B$11:$B$40,$B208,Override!$D$11:$D$40,10)-SUMIFS(Override!$E$11:$E$40,Override!$B$11:$B$40,$B208,Override!$D$11:$D$40,10,Override!$C$11:$C$40,"MXAU"),Override!$L$243)/'AS51'!$B$3,"")))</f>
        <v/>
      </c>
      <c r="P208" s="77">
        <f>IF(P$13="","",IF($B208="","",IFERROR($C208*$D208*IF((Override!$C$4="ON")*(COUNTIFS(Override!$B$11:$B$40,$B208,Override!$D$11:$D$40,11,Override!$E$11:$E$40,"&gt;=0")-COUNTIFS(Override!$B$11:$B$40,$B208,Override!$D$11:$D$40,11,Override!$E$11:$E$40,"&gt;=0",Override!$C$11:$C$40,"MXAU"))&gt;0,SUMIFS(Override!$E$11:$E$40,Override!$B$11:$B$40,$B208,Override!$D$11:$D$40,11)-SUMIFS(Override!$E$11:$E$40,Override!$B$11:$B$40,$B208,Override!$D$11:$D$40,11,Override!$C$11:$C$40,"MXAU"),Override!$M$243)/'AS51'!$B$3,"")))</f>
        <v/>
      </c>
      <c r="Q208" s="77">
        <f>IF(Q$13="","",IF($B208="","",IFERROR($C208*$D208*IF((Override!$C$4="ON")*(COUNTIFS(Override!$B$11:$B$40,$B208,Override!$D$11:$D$40,12,Override!$E$11:$E$40,"&gt;=0")-COUNTIFS(Override!$B$11:$B$40,$B208,Override!$D$11:$D$40,12,Override!$E$11:$E$40,"&gt;=0",Override!$C$11:$C$40,"MXAU"))&gt;0,SUMIFS(Override!$E$11:$E$40,Override!$B$11:$B$40,$B208,Override!$D$11:$D$40,12)-SUMIFS(Override!$E$11:$E$40,Override!$B$11:$B$40,$B208,Override!$D$11:$D$40,12,Override!$C$11:$C$40,"MXAU"),Override!$N$243)/'AS51'!$B$3,"")))</f>
        <v/>
      </c>
      <c r="R208" s="77">
        <f>IF(R$13="","",IF($B208="","",IFERROR($C208*$D208*IF((Override!$C$4="ON")*(COUNTIFS(Override!$B$11:$B$40,$B208,Override!$D$11:$D$40,13,Override!$E$11:$E$40,"&gt;=0")-COUNTIFS(Override!$B$11:$B$40,$B208,Override!$D$11:$D$40,13,Override!$E$11:$E$40,"&gt;=0",Override!$C$11:$C$40,"MXAU"))&gt;0,SUMIFS(Override!$E$11:$E$40,Override!$B$11:$B$40,$B208,Override!$D$11:$D$40,13)-SUMIFS(Override!$E$11:$E$40,Override!$B$11:$B$40,$B208,Override!$D$11:$D$40,13,Override!$C$11:$C$40,"MXAU"),Override!$O$243)/'AS51'!$B$3,"")))</f>
        <v/>
      </c>
      <c r="S208" s="77">
        <f>IF(S$13="","",IF($B208="","",IFERROR($C208*$D208*IF((Override!$C$4="ON")*(COUNTIFS(Override!$B$11:$B$40,$B208,Override!$D$11:$D$40,14,Override!$E$11:$E$40,"&gt;=0")-COUNTIFS(Override!$B$11:$B$40,$B208,Override!$D$11:$D$40,14,Override!$E$11:$E$40,"&gt;=0",Override!$C$11:$C$40,"MXAU"))&gt;0,SUMIFS(Override!$E$11:$E$40,Override!$B$11:$B$40,$B208,Override!$D$11:$D$40,14)-SUMIFS(Override!$E$11:$E$40,Override!$B$11:$B$40,$B208,Override!$D$11:$D$40,14,Override!$C$11:$C$40,"MXAU"),Override!$P$243)/'AS51'!$B$3,"")))</f>
        <v/>
      </c>
      <c r="T208" s="77">
        <f>IF(T$13="","",IF($B208="","",IFERROR($C208*$D208*IF((Override!$C$4="ON")*(COUNTIFS(Override!$B$11:$B$40,$B208,Override!$D$11:$D$40,15,Override!$E$11:$E$40,"&gt;=0")-COUNTIFS(Override!$B$11:$B$40,$B208,Override!$D$11:$D$40,15,Override!$E$11:$E$40,"&gt;=0",Override!$C$11:$C$40,"MXAU"))&gt;0,SUMIFS(Override!$E$11:$E$40,Override!$B$11:$B$40,$B208,Override!$D$11:$D$40,15)-SUMIFS(Override!$E$11:$E$40,Override!$B$11:$B$40,$B208,Override!$D$11:$D$40,15,Override!$C$11:$C$40,"MXAU"),Override!$Q$243)/'AS51'!$B$3,"")))</f>
        <v/>
      </c>
      <c r="U208" s="77">
        <f>IF(U$13="","",IF($B208="","",IFERROR($C208*$D208*IF((Override!$C$4="ON")*(COUNTIFS(Override!$B$11:$B$40,$B208,Override!$D$11:$D$40,16,Override!$E$11:$E$40,"&gt;=0")-COUNTIFS(Override!$B$11:$B$40,$B208,Override!$D$11:$D$40,16,Override!$E$11:$E$40,"&gt;=0",Override!$C$11:$C$40,"MXAU"))&gt;0,SUMIFS(Override!$E$11:$E$40,Override!$B$11:$B$40,$B208,Override!$D$11:$D$40,16)-SUMIFS(Override!$E$11:$E$40,Override!$B$11:$B$40,$B208,Override!$D$11:$D$40,16,Override!$C$11:$C$40,"MXAU"),Override!$R$243)/'AS51'!$B$3,"")))</f>
        <v/>
      </c>
      <c r="W208" s="77">
        <f>IF(W$13="","",IF($B208="","",IFERROR(F208*$E208/100,"")))</f>
        <v/>
      </c>
      <c r="X208" s="77">
        <f>IF(X$13="","",IF($B208="","",IFERROR(G208*$E208/100,"")))</f>
        <v/>
      </c>
      <c r="Y208" s="77">
        <f>IF(Y$13="","",IF($B208="","",IFERROR(H208*$E208/100,"")))</f>
        <v/>
      </c>
      <c r="Z208" s="77">
        <f>IF(Z$13="","",IF($B208="","",IFERROR(I208*$E208/100,"")))</f>
        <v/>
      </c>
      <c r="AA208" s="77">
        <f>IF(AA$13="","",IF($B208="","",IFERROR(J208*$E208/100,"")))</f>
        <v/>
      </c>
      <c r="AB208" s="77">
        <f>IF(AB$13="","",IF($B208="","",IFERROR(K208*$E208/100,"")))</f>
        <v/>
      </c>
      <c r="AC208" s="77">
        <f>IF(AC$13="","",IF($B208="","",IFERROR(L208*$E208/100,"")))</f>
        <v/>
      </c>
      <c r="AD208" s="77">
        <f>IF(AD$13="","",IF($B208="","",IFERROR(M208*$E208/100,"")))</f>
        <v/>
      </c>
      <c r="AE208" s="77">
        <f>IF(AE$13="","",IF($B208="","",IFERROR(N208*$E208/100,"")))</f>
        <v/>
      </c>
      <c r="AF208" s="77">
        <f>IF(AF$13="","",IF($B208="","",IFERROR(O208*$E208/100,"")))</f>
        <v/>
      </c>
      <c r="AG208" s="77">
        <f>IF(AG$13="","",IF($B208="","",IFERROR(P208*$E208/100,"")))</f>
        <v/>
      </c>
      <c r="AH208" s="77">
        <f>IF(AH$13="","",IF($B208="","",IFERROR(Q208*$E208/100,"")))</f>
        <v/>
      </c>
      <c r="AI208" s="77">
        <f>IF(AI$13="","",IF($B208="","",IFERROR(R208*$E208/100,"")))</f>
        <v/>
      </c>
      <c r="AJ208" s="77">
        <f>IF(AJ$13="","",IF($B208="","",IFERROR(S208*$E208/100,"")))</f>
        <v/>
      </c>
      <c r="AK208" s="77">
        <f>IF(AK$13="","",IF($B208="","",IFERROR(T208*$E208/100,"")))</f>
        <v/>
      </c>
      <c r="AL208" s="77">
        <f>IF(AL$13="","",IF($B208="","",IFERROR(U208*$E208/100,"")))</f>
        <v/>
      </c>
      <c r="AN208" s="77">
        <f>IF($B208="","",SUMIF($F$13:$U$13,"&lt;="&amp;Sector!$D$51,$F208:$U208))</f>
        <v/>
      </c>
      <c r="AO208" s="77">
        <f>IF($B208="","",SUMIF($W$13:$AL$13,"&lt;="&amp;Sector!$D$51,$W208:$AL208))</f>
        <v/>
      </c>
      <c r="AQ208" s="163">
        <f>IF(AQ$13="","",IF($B208="","",IFERROR($C208*$D208*SUMPRODUCT(('Dvd Calendar'!$E$2120:$CZ$2120&gt;AQ$12)*('Dvd Calendar'!$E$2120:$CZ$2120&lt;=AQ$13)*'Dvd Calendar'!$E$2123:$CZ$2123*(('Dvd Calendar'!$E$2125:$CZ$2125='Field Check'!$C$56)*('Field Check'!$C$56&lt;&gt;"")+('Dvd Calendar'!$E$2125:$CZ$2125='Field Check'!$C$57)*('Field Check'!$C$57&lt;&gt;"")))/'AS51'!$B$3,"")))</f>
        <v/>
      </c>
      <c r="AR208" s="163">
        <f>IF(AR$13="","",IF($B208="","",IFERROR($C208*$D208*SUMPRODUCT(('Dvd Calendar'!$E$2120:$CZ$2120&gt;AR$12)*('Dvd Calendar'!$E$2120:$CZ$2120&lt;=AR$13)*'Dvd Calendar'!$E$2123:$CZ$2123*(('Dvd Calendar'!$E$2125:$CZ$2125='Field Check'!$C$56)*('Field Check'!$C$56&lt;&gt;"")+('Dvd Calendar'!$E$2125:$CZ$2125='Field Check'!$C$57)*('Field Check'!$C$57&lt;&gt;"")))/'AS51'!$B$3,"")))</f>
        <v/>
      </c>
      <c r="AS208" s="163">
        <f>IF(AS$13="","",IF($B208="","",IFERROR($C208*$D208*SUMPRODUCT(('Dvd Calendar'!$E$2120:$CZ$2120&gt;AS$12)*('Dvd Calendar'!$E$2120:$CZ$2120&lt;=AS$13)*'Dvd Calendar'!$E$2123:$CZ$2123*(('Dvd Calendar'!$E$2125:$CZ$2125='Field Check'!$C$56)*('Field Check'!$C$56&lt;&gt;"")+('Dvd Calendar'!$E$2125:$CZ$2125='Field Check'!$C$57)*('Field Check'!$C$57&lt;&gt;"")))/'AS51'!$B$3,"")))</f>
        <v/>
      </c>
      <c r="AT208" s="163">
        <f>IF(AT$13="","",IF($B208="","",IFERROR($C208*$D208*SUMPRODUCT(('Dvd Calendar'!$E$2120:$CZ$2120&gt;AT$12)*('Dvd Calendar'!$E$2120:$CZ$2120&lt;=AT$13)*'Dvd Calendar'!$E$2123:$CZ$2123*(('Dvd Calendar'!$E$2125:$CZ$2125='Field Check'!$C$56)*('Field Check'!$C$56&lt;&gt;"")+('Dvd Calendar'!$E$2125:$CZ$2125='Field Check'!$C$57)*('Field Check'!$C$57&lt;&gt;"")))/'AS51'!$B$3,"")))</f>
        <v/>
      </c>
      <c r="AU208" s="163">
        <f>IF(AU$13="","",IF($B208="","",IFERROR($C208*$D208*SUMPRODUCT(('Dvd Calendar'!$E$2120:$CZ$2120&gt;AU$12)*('Dvd Calendar'!$E$2120:$CZ$2120&lt;=AU$13)*'Dvd Calendar'!$E$2123:$CZ$2123*(('Dvd Calendar'!$E$2125:$CZ$2125='Field Check'!$C$56)*('Field Check'!$C$56&lt;&gt;"")+('Dvd Calendar'!$E$2125:$CZ$2125='Field Check'!$C$57)*('Field Check'!$C$57&lt;&gt;"")))/'AS51'!$B$3,"")))</f>
        <v/>
      </c>
      <c r="AV208" s="163">
        <f>IF(AV$13="","",IF($B208="","",IFERROR($C208*$D208*SUMPRODUCT(('Dvd Calendar'!$E$2120:$CZ$2120&gt;AV$12)*('Dvd Calendar'!$E$2120:$CZ$2120&lt;=AV$13)*'Dvd Calendar'!$E$2123:$CZ$2123*(('Dvd Calendar'!$E$2125:$CZ$2125='Field Check'!$C$56)*('Field Check'!$C$56&lt;&gt;"")+('Dvd Calendar'!$E$2125:$CZ$2125='Field Check'!$C$57)*('Field Check'!$C$57&lt;&gt;"")))/'AS51'!$B$3,"")))</f>
        <v/>
      </c>
      <c r="AW208" s="163">
        <f>IF(AW$13="","",IF($B208="","",IFERROR($C208*$D208*SUMPRODUCT(('Dvd Calendar'!$E$2120:$CZ$2120&gt;AW$12)*('Dvd Calendar'!$E$2120:$CZ$2120&lt;=AW$13)*'Dvd Calendar'!$E$2123:$CZ$2123*(('Dvd Calendar'!$E$2125:$CZ$2125='Field Check'!$C$56)*('Field Check'!$C$56&lt;&gt;"")+('Dvd Calendar'!$E$2125:$CZ$2125='Field Check'!$C$57)*('Field Check'!$C$57&lt;&gt;"")))/'AS51'!$B$3,"")))</f>
        <v/>
      </c>
      <c r="AX208" s="163">
        <f>IF(AX$13="","",IF($B208="","",IFERROR($C208*$D208*SUMPRODUCT(('Dvd Calendar'!$E$2120:$CZ$2120&gt;AX$12)*('Dvd Calendar'!$E$2120:$CZ$2120&lt;=AX$13)*'Dvd Calendar'!$E$2123:$CZ$2123*(('Dvd Calendar'!$E$2125:$CZ$2125='Field Check'!$C$56)*('Field Check'!$C$56&lt;&gt;"")+('Dvd Calendar'!$E$2125:$CZ$2125='Field Check'!$C$57)*('Field Check'!$C$57&lt;&gt;"")))/'AS51'!$B$3,"")))</f>
        <v/>
      </c>
      <c r="AY208" s="163">
        <f>IF(AY$13="","",IF($B208="","",IFERROR($C208*$D208*SUMPRODUCT(('Dvd Calendar'!$E$2120:$CZ$2120&gt;AY$12)*('Dvd Calendar'!$E$2120:$CZ$2120&lt;=AY$13)*'Dvd Calendar'!$E$2123:$CZ$2123*(('Dvd Calendar'!$E$2125:$CZ$2125='Field Check'!$C$56)*('Field Check'!$C$56&lt;&gt;"")+('Dvd Calendar'!$E$2125:$CZ$2125='Field Check'!$C$57)*('Field Check'!$C$57&lt;&gt;"")))/'AS51'!$B$3,"")))</f>
        <v/>
      </c>
      <c r="AZ208" s="163">
        <f>IF(AZ$13="","",IF($B208="","",IFERROR($C208*$D208*SUMPRODUCT(('Dvd Calendar'!$E$2120:$CZ$2120&gt;AZ$12)*('Dvd Calendar'!$E$2120:$CZ$2120&lt;=AZ$13)*'Dvd Calendar'!$E$2123:$CZ$2123*(('Dvd Calendar'!$E$2125:$CZ$2125='Field Check'!$C$56)*('Field Check'!$C$56&lt;&gt;"")+('Dvd Calendar'!$E$2125:$CZ$2125='Field Check'!$C$57)*('Field Check'!$C$57&lt;&gt;"")))/'AS51'!$B$3,"")))</f>
        <v/>
      </c>
      <c r="BA208" s="163">
        <f>IF(BA$13="","",IF($B208="","",IFERROR($C208*$D208*SUMPRODUCT(('Dvd Calendar'!$E$2120:$CZ$2120&gt;BA$12)*('Dvd Calendar'!$E$2120:$CZ$2120&lt;=BA$13)*'Dvd Calendar'!$E$2123:$CZ$2123*(('Dvd Calendar'!$E$2125:$CZ$2125='Field Check'!$C$56)*('Field Check'!$C$56&lt;&gt;"")+('Dvd Calendar'!$E$2125:$CZ$2125='Field Check'!$C$57)*('Field Check'!$C$57&lt;&gt;"")))/'AS51'!$B$3,"")))</f>
        <v/>
      </c>
      <c r="BB208" s="163">
        <f>IF(BB$13="","",IF($B208="","",IFERROR($C208*$D208*SUMPRODUCT(('Dvd Calendar'!$E$2120:$CZ$2120&gt;BB$12)*('Dvd Calendar'!$E$2120:$CZ$2120&lt;=BB$13)*'Dvd Calendar'!$E$2123:$CZ$2123*(('Dvd Calendar'!$E$2125:$CZ$2125='Field Check'!$C$56)*('Field Check'!$C$56&lt;&gt;"")+('Dvd Calendar'!$E$2125:$CZ$2125='Field Check'!$C$57)*('Field Check'!$C$57&lt;&gt;"")))/'AS51'!$B$3,"")))</f>
        <v/>
      </c>
      <c r="BC208" s="163">
        <f>IF(BC$13="","",IF($B208="","",IFERROR($C208*$D208*SUMPRODUCT(('Dvd Calendar'!$E$2120:$CZ$2120&gt;BC$12)*('Dvd Calendar'!$E$2120:$CZ$2120&lt;=BC$13)*'Dvd Calendar'!$E$2123:$CZ$2123*(('Dvd Calendar'!$E$2125:$CZ$2125='Field Check'!$C$56)*('Field Check'!$C$56&lt;&gt;"")+('Dvd Calendar'!$E$2125:$CZ$2125='Field Check'!$C$57)*('Field Check'!$C$57&lt;&gt;"")))/'AS51'!$B$3,"")))</f>
        <v/>
      </c>
      <c r="BD208" s="163">
        <f>IF(BD$13="","",IF($B208="","",IFERROR($C208*$D208*SUMPRODUCT(('Dvd Calendar'!$E$2120:$CZ$2120&gt;BD$12)*('Dvd Calendar'!$E$2120:$CZ$2120&lt;=BD$13)*'Dvd Calendar'!$E$2123:$CZ$2123*(('Dvd Calendar'!$E$2125:$CZ$2125='Field Check'!$C$56)*('Field Check'!$C$56&lt;&gt;"")+('Dvd Calendar'!$E$2125:$CZ$2125='Field Check'!$C$57)*('Field Check'!$C$57&lt;&gt;"")))/'AS51'!$B$3,"")))</f>
        <v/>
      </c>
      <c r="BE208" s="163">
        <f>IF(BE$13="","",IF($B208="","",IFERROR($C208*$D208*SUMPRODUCT(('Dvd Calendar'!$E$2120:$CZ$2120&gt;BE$12)*('Dvd Calendar'!$E$2120:$CZ$2120&lt;=BE$13)*'Dvd Calendar'!$E$2123:$CZ$2123*(('Dvd Calendar'!$E$2125:$CZ$2125='Field Check'!$C$56)*('Field Check'!$C$56&lt;&gt;"")+('Dvd Calendar'!$E$2125:$CZ$2125='Field Check'!$C$57)*('Field Check'!$C$57&lt;&gt;"")))/'AS51'!$B$3,"")))</f>
        <v/>
      </c>
      <c r="BF208" s="163">
        <f>IF(BF$13="","",IF($B208="","",IFERROR($C208*$D208*SUMPRODUCT(('Dvd Calendar'!$E$2120:$CZ$2120&gt;BF$12)*('Dvd Calendar'!$E$2120:$CZ$2120&lt;=BF$13)*'Dvd Calendar'!$E$2123:$CZ$2123*(('Dvd Calendar'!$E$2125:$CZ$2125='Field Check'!$C$56)*('Field Check'!$C$56&lt;&gt;"")+('Dvd Calendar'!$E$2125:$CZ$2125='Field Check'!$C$57)*('Field Check'!$C$57&lt;&gt;"")))/'AS51'!$B$3,"")))</f>
        <v/>
      </c>
      <c r="BH208" s="163">
        <f>IF(BH$13="","",IF($B208="","",IFERROR(AQ208*$E208/100,"")))</f>
        <v/>
      </c>
      <c r="BI208" s="163">
        <f>IF(BI$13="","",IF($B208="","",IFERROR(AR208*$E208/100,"")))</f>
        <v/>
      </c>
      <c r="BJ208" s="163">
        <f>IF(BJ$13="","",IF($B208="","",IFERROR(AS208*$E208/100,"")))</f>
        <v/>
      </c>
      <c r="BK208" s="163">
        <f>IF(BK$13="","",IF($B208="","",IFERROR(AT208*$E208/100,"")))</f>
        <v/>
      </c>
      <c r="BL208" s="163">
        <f>IF(BL$13="","",IF($B208="","",IFERROR(AU208*$E208/100,"")))</f>
        <v/>
      </c>
      <c r="BM208" s="163">
        <f>IF(BM$13="","",IF($B208="","",IFERROR(AV208*$E208/100,"")))</f>
        <v/>
      </c>
      <c r="BN208" s="163">
        <f>IF(BN$13="","",IF($B208="","",IFERROR(AW208*$E208/100,"")))</f>
        <v/>
      </c>
      <c r="BO208" s="163">
        <f>IF(BO$13="","",IF($B208="","",IFERROR(AX208*$E208/100,"")))</f>
        <v/>
      </c>
      <c r="BP208" s="163">
        <f>IF(BP$13="","",IF($B208="","",IFERROR(AY208*$E208/100,"")))</f>
        <v/>
      </c>
      <c r="BQ208" s="163">
        <f>IF(BQ$13="","",IF($B208="","",IFERROR(AZ208*$E208/100,"")))</f>
        <v/>
      </c>
      <c r="BR208" s="163">
        <f>IF(BR$13="","",IF($B208="","",IFERROR(BA208*$E208/100,"")))</f>
        <v/>
      </c>
      <c r="BS208" s="163">
        <f>IF(BS$13="","",IF($B208="","",IFERROR(BB208*$E208/100,"")))</f>
        <v/>
      </c>
      <c r="BT208" s="163">
        <f>IF(BT$13="","",IF($B208="","",IFERROR(BC208*$E208/100,"")))</f>
        <v/>
      </c>
      <c r="BU208" s="163">
        <f>IF(BU$13="","",IF($B208="","",IFERROR(BD208*$E208/100,"")))</f>
        <v/>
      </c>
      <c r="BV208" s="163">
        <f>IF(BV$13="","",IF($B208="","",IFERROR(BE208*$E208/100,"")))</f>
        <v/>
      </c>
      <c r="BW208" s="163">
        <f>IF(BW$13="","",IF($B208="","",IFERROR(BF208*$E208/100,"")))</f>
        <v/>
      </c>
    </row>
    <row r="209">
      <c r="B209" s="126">
        <f>IF('AS51'!$C$199="","",'AS51'!$C$199)</f>
        <v/>
      </c>
      <c r="C209" s="74">
        <f>IF('AS51'!$B$199="","",'AS51'!$B$199)</f>
        <v/>
      </c>
      <c r="D209" s="75">
        <f>IFERROR('AS51'!$Q$199,1)</f>
        <v/>
      </c>
      <c r="E209" s="76">
        <f>IF($B209="","",IF(ISNUMBER('AS51'!$I$199),'AS51'!$I$199,'Index Summary'!$C$7))</f>
        <v/>
      </c>
      <c r="F209" s="77">
        <f>IF(F$13="","",IF($B209="","",IFERROR($C209*$D209*IF((Override!$C$4="ON")*(COUNTIFS(Override!$B$11:$B$40,$B209,Override!$D$11:$D$40,1,Override!$E$11:$E$40,"&gt;=0")-COUNTIFS(Override!$B$11:$B$40,$B209,Override!$D$11:$D$40,1,Override!$E$11:$E$40,"&gt;=0",Override!$C$11:$C$40,"MXAU"))&gt;0,SUMIFS(Override!$E$11:$E$40,Override!$B$11:$B$40,$B209,Override!$D$11:$D$40,1)-SUMIFS(Override!$E$11:$E$40,Override!$B$11:$B$40,$B209,Override!$D$11:$D$40,1,Override!$C$11:$C$40,"MXAU"),Override!$C$244)/'AS51'!$B$3,"")))</f>
        <v/>
      </c>
      <c r="G209" s="77">
        <f>IF(G$13="","",IF($B209="","",IFERROR($C209*$D209*IF((Override!$C$4="ON")*(COUNTIFS(Override!$B$11:$B$40,$B209,Override!$D$11:$D$40,2,Override!$E$11:$E$40,"&gt;=0")-COUNTIFS(Override!$B$11:$B$40,$B209,Override!$D$11:$D$40,2,Override!$E$11:$E$40,"&gt;=0",Override!$C$11:$C$40,"MXAU"))&gt;0,SUMIFS(Override!$E$11:$E$40,Override!$B$11:$B$40,$B209,Override!$D$11:$D$40,2)-SUMIFS(Override!$E$11:$E$40,Override!$B$11:$B$40,$B209,Override!$D$11:$D$40,2,Override!$C$11:$C$40,"MXAU"),Override!$D$244)/'AS51'!$B$3,"")))</f>
        <v/>
      </c>
      <c r="H209" s="77">
        <f>IF(H$13="","",IF($B209="","",IFERROR($C209*$D209*IF((Override!$C$4="ON")*(COUNTIFS(Override!$B$11:$B$40,$B209,Override!$D$11:$D$40,3,Override!$E$11:$E$40,"&gt;=0")-COUNTIFS(Override!$B$11:$B$40,$B209,Override!$D$11:$D$40,3,Override!$E$11:$E$40,"&gt;=0",Override!$C$11:$C$40,"MXAU"))&gt;0,SUMIFS(Override!$E$11:$E$40,Override!$B$11:$B$40,$B209,Override!$D$11:$D$40,3)-SUMIFS(Override!$E$11:$E$40,Override!$B$11:$B$40,$B209,Override!$D$11:$D$40,3,Override!$C$11:$C$40,"MXAU"),Override!$E$244)/'AS51'!$B$3,"")))</f>
        <v/>
      </c>
      <c r="I209" s="77">
        <f>IF(I$13="","",IF($B209="","",IFERROR($C209*$D209*IF((Override!$C$4="ON")*(COUNTIFS(Override!$B$11:$B$40,$B209,Override!$D$11:$D$40,4,Override!$E$11:$E$40,"&gt;=0")-COUNTIFS(Override!$B$11:$B$40,$B209,Override!$D$11:$D$40,4,Override!$E$11:$E$40,"&gt;=0",Override!$C$11:$C$40,"MXAU"))&gt;0,SUMIFS(Override!$E$11:$E$40,Override!$B$11:$B$40,$B209,Override!$D$11:$D$40,4)-SUMIFS(Override!$E$11:$E$40,Override!$B$11:$B$40,$B209,Override!$D$11:$D$40,4,Override!$C$11:$C$40,"MXAU"),Override!$F$244)/'AS51'!$B$3,"")))</f>
        <v/>
      </c>
      <c r="J209" s="77">
        <f>IF(J$13="","",IF($B209="","",IFERROR($C209*$D209*IF((Override!$C$4="ON")*(COUNTIFS(Override!$B$11:$B$40,$B209,Override!$D$11:$D$40,5,Override!$E$11:$E$40,"&gt;=0")-COUNTIFS(Override!$B$11:$B$40,$B209,Override!$D$11:$D$40,5,Override!$E$11:$E$40,"&gt;=0",Override!$C$11:$C$40,"MXAU"))&gt;0,SUMIFS(Override!$E$11:$E$40,Override!$B$11:$B$40,$B209,Override!$D$11:$D$40,5)-SUMIFS(Override!$E$11:$E$40,Override!$B$11:$B$40,$B209,Override!$D$11:$D$40,5,Override!$C$11:$C$40,"MXAU"),Override!$G$244)/'AS51'!$B$3,"")))</f>
        <v/>
      </c>
      <c r="K209" s="77">
        <f>IF(K$13="","",IF($B209="","",IFERROR($C209*$D209*IF((Override!$C$4="ON")*(COUNTIFS(Override!$B$11:$B$40,$B209,Override!$D$11:$D$40,6,Override!$E$11:$E$40,"&gt;=0")-COUNTIFS(Override!$B$11:$B$40,$B209,Override!$D$11:$D$40,6,Override!$E$11:$E$40,"&gt;=0",Override!$C$11:$C$40,"MXAU"))&gt;0,SUMIFS(Override!$E$11:$E$40,Override!$B$11:$B$40,$B209,Override!$D$11:$D$40,6)-SUMIFS(Override!$E$11:$E$40,Override!$B$11:$B$40,$B209,Override!$D$11:$D$40,6,Override!$C$11:$C$40,"MXAU"),Override!$H$244)/'AS51'!$B$3,"")))</f>
        <v/>
      </c>
      <c r="L209" s="77">
        <f>IF(L$13="","",IF($B209="","",IFERROR($C209*$D209*IF((Override!$C$4="ON")*(COUNTIFS(Override!$B$11:$B$40,$B209,Override!$D$11:$D$40,7,Override!$E$11:$E$40,"&gt;=0")-COUNTIFS(Override!$B$11:$B$40,$B209,Override!$D$11:$D$40,7,Override!$E$11:$E$40,"&gt;=0",Override!$C$11:$C$40,"MXAU"))&gt;0,SUMIFS(Override!$E$11:$E$40,Override!$B$11:$B$40,$B209,Override!$D$11:$D$40,7)-SUMIFS(Override!$E$11:$E$40,Override!$B$11:$B$40,$B209,Override!$D$11:$D$40,7,Override!$C$11:$C$40,"MXAU"),Override!$I$244)/'AS51'!$B$3,"")))</f>
        <v/>
      </c>
      <c r="M209" s="77">
        <f>IF(M$13="","",IF($B209="","",IFERROR($C209*$D209*IF((Override!$C$4="ON")*(COUNTIFS(Override!$B$11:$B$40,$B209,Override!$D$11:$D$40,8,Override!$E$11:$E$40,"&gt;=0")-COUNTIFS(Override!$B$11:$B$40,$B209,Override!$D$11:$D$40,8,Override!$E$11:$E$40,"&gt;=0",Override!$C$11:$C$40,"MXAU"))&gt;0,SUMIFS(Override!$E$11:$E$40,Override!$B$11:$B$40,$B209,Override!$D$11:$D$40,8)-SUMIFS(Override!$E$11:$E$40,Override!$B$11:$B$40,$B209,Override!$D$11:$D$40,8,Override!$C$11:$C$40,"MXAU"),Override!$J$244)/'AS51'!$B$3,"")))</f>
        <v/>
      </c>
      <c r="N209" s="77">
        <f>IF(N$13="","",IF($B209="","",IFERROR($C209*$D209*IF((Override!$C$4="ON")*(COUNTIFS(Override!$B$11:$B$40,$B209,Override!$D$11:$D$40,9,Override!$E$11:$E$40,"&gt;=0")-COUNTIFS(Override!$B$11:$B$40,$B209,Override!$D$11:$D$40,9,Override!$E$11:$E$40,"&gt;=0",Override!$C$11:$C$40,"MXAU"))&gt;0,SUMIFS(Override!$E$11:$E$40,Override!$B$11:$B$40,$B209,Override!$D$11:$D$40,9)-SUMIFS(Override!$E$11:$E$40,Override!$B$11:$B$40,$B209,Override!$D$11:$D$40,9,Override!$C$11:$C$40,"MXAU"),Override!$K$244)/'AS51'!$B$3,"")))</f>
        <v/>
      </c>
      <c r="O209" s="77">
        <f>IF(O$13="","",IF($B209="","",IFERROR($C209*$D209*IF((Override!$C$4="ON")*(COUNTIFS(Override!$B$11:$B$40,$B209,Override!$D$11:$D$40,10,Override!$E$11:$E$40,"&gt;=0")-COUNTIFS(Override!$B$11:$B$40,$B209,Override!$D$11:$D$40,10,Override!$E$11:$E$40,"&gt;=0",Override!$C$11:$C$40,"MXAU"))&gt;0,SUMIFS(Override!$E$11:$E$40,Override!$B$11:$B$40,$B209,Override!$D$11:$D$40,10)-SUMIFS(Override!$E$11:$E$40,Override!$B$11:$B$40,$B209,Override!$D$11:$D$40,10,Override!$C$11:$C$40,"MXAU"),Override!$L$244)/'AS51'!$B$3,"")))</f>
        <v/>
      </c>
      <c r="P209" s="77">
        <f>IF(P$13="","",IF($B209="","",IFERROR($C209*$D209*IF((Override!$C$4="ON")*(COUNTIFS(Override!$B$11:$B$40,$B209,Override!$D$11:$D$40,11,Override!$E$11:$E$40,"&gt;=0")-COUNTIFS(Override!$B$11:$B$40,$B209,Override!$D$11:$D$40,11,Override!$E$11:$E$40,"&gt;=0",Override!$C$11:$C$40,"MXAU"))&gt;0,SUMIFS(Override!$E$11:$E$40,Override!$B$11:$B$40,$B209,Override!$D$11:$D$40,11)-SUMIFS(Override!$E$11:$E$40,Override!$B$11:$B$40,$B209,Override!$D$11:$D$40,11,Override!$C$11:$C$40,"MXAU"),Override!$M$244)/'AS51'!$B$3,"")))</f>
        <v/>
      </c>
      <c r="Q209" s="77">
        <f>IF(Q$13="","",IF($B209="","",IFERROR($C209*$D209*IF((Override!$C$4="ON")*(COUNTIFS(Override!$B$11:$B$40,$B209,Override!$D$11:$D$40,12,Override!$E$11:$E$40,"&gt;=0")-COUNTIFS(Override!$B$11:$B$40,$B209,Override!$D$11:$D$40,12,Override!$E$11:$E$40,"&gt;=0",Override!$C$11:$C$40,"MXAU"))&gt;0,SUMIFS(Override!$E$11:$E$40,Override!$B$11:$B$40,$B209,Override!$D$11:$D$40,12)-SUMIFS(Override!$E$11:$E$40,Override!$B$11:$B$40,$B209,Override!$D$11:$D$40,12,Override!$C$11:$C$40,"MXAU"),Override!$N$244)/'AS51'!$B$3,"")))</f>
        <v/>
      </c>
      <c r="R209" s="77">
        <f>IF(R$13="","",IF($B209="","",IFERROR($C209*$D209*IF((Override!$C$4="ON")*(COUNTIFS(Override!$B$11:$B$40,$B209,Override!$D$11:$D$40,13,Override!$E$11:$E$40,"&gt;=0")-COUNTIFS(Override!$B$11:$B$40,$B209,Override!$D$11:$D$40,13,Override!$E$11:$E$40,"&gt;=0",Override!$C$11:$C$40,"MXAU"))&gt;0,SUMIFS(Override!$E$11:$E$40,Override!$B$11:$B$40,$B209,Override!$D$11:$D$40,13)-SUMIFS(Override!$E$11:$E$40,Override!$B$11:$B$40,$B209,Override!$D$11:$D$40,13,Override!$C$11:$C$40,"MXAU"),Override!$O$244)/'AS51'!$B$3,"")))</f>
        <v/>
      </c>
      <c r="S209" s="77">
        <f>IF(S$13="","",IF($B209="","",IFERROR($C209*$D209*IF((Override!$C$4="ON")*(COUNTIFS(Override!$B$11:$B$40,$B209,Override!$D$11:$D$40,14,Override!$E$11:$E$40,"&gt;=0")-COUNTIFS(Override!$B$11:$B$40,$B209,Override!$D$11:$D$40,14,Override!$E$11:$E$40,"&gt;=0",Override!$C$11:$C$40,"MXAU"))&gt;0,SUMIFS(Override!$E$11:$E$40,Override!$B$11:$B$40,$B209,Override!$D$11:$D$40,14)-SUMIFS(Override!$E$11:$E$40,Override!$B$11:$B$40,$B209,Override!$D$11:$D$40,14,Override!$C$11:$C$40,"MXAU"),Override!$P$244)/'AS51'!$B$3,"")))</f>
        <v/>
      </c>
      <c r="T209" s="77">
        <f>IF(T$13="","",IF($B209="","",IFERROR($C209*$D209*IF((Override!$C$4="ON")*(COUNTIFS(Override!$B$11:$B$40,$B209,Override!$D$11:$D$40,15,Override!$E$11:$E$40,"&gt;=0")-COUNTIFS(Override!$B$11:$B$40,$B209,Override!$D$11:$D$40,15,Override!$E$11:$E$40,"&gt;=0",Override!$C$11:$C$40,"MXAU"))&gt;0,SUMIFS(Override!$E$11:$E$40,Override!$B$11:$B$40,$B209,Override!$D$11:$D$40,15)-SUMIFS(Override!$E$11:$E$40,Override!$B$11:$B$40,$B209,Override!$D$11:$D$40,15,Override!$C$11:$C$40,"MXAU"),Override!$Q$244)/'AS51'!$B$3,"")))</f>
        <v/>
      </c>
      <c r="U209" s="77">
        <f>IF(U$13="","",IF($B209="","",IFERROR($C209*$D209*IF((Override!$C$4="ON")*(COUNTIFS(Override!$B$11:$B$40,$B209,Override!$D$11:$D$40,16,Override!$E$11:$E$40,"&gt;=0")-COUNTIFS(Override!$B$11:$B$40,$B209,Override!$D$11:$D$40,16,Override!$E$11:$E$40,"&gt;=0",Override!$C$11:$C$40,"MXAU"))&gt;0,SUMIFS(Override!$E$11:$E$40,Override!$B$11:$B$40,$B209,Override!$D$11:$D$40,16)-SUMIFS(Override!$E$11:$E$40,Override!$B$11:$B$40,$B209,Override!$D$11:$D$40,16,Override!$C$11:$C$40,"MXAU"),Override!$R$244)/'AS51'!$B$3,"")))</f>
        <v/>
      </c>
      <c r="W209" s="77">
        <f>IF(W$13="","",IF($B209="","",IFERROR(F209*$E209/100,"")))</f>
        <v/>
      </c>
      <c r="X209" s="77">
        <f>IF(X$13="","",IF($B209="","",IFERROR(G209*$E209/100,"")))</f>
        <v/>
      </c>
      <c r="Y209" s="77">
        <f>IF(Y$13="","",IF($B209="","",IFERROR(H209*$E209/100,"")))</f>
        <v/>
      </c>
      <c r="Z209" s="77">
        <f>IF(Z$13="","",IF($B209="","",IFERROR(I209*$E209/100,"")))</f>
        <v/>
      </c>
      <c r="AA209" s="77">
        <f>IF(AA$13="","",IF($B209="","",IFERROR(J209*$E209/100,"")))</f>
        <v/>
      </c>
      <c r="AB209" s="77">
        <f>IF(AB$13="","",IF($B209="","",IFERROR(K209*$E209/100,"")))</f>
        <v/>
      </c>
      <c r="AC209" s="77">
        <f>IF(AC$13="","",IF($B209="","",IFERROR(L209*$E209/100,"")))</f>
        <v/>
      </c>
      <c r="AD209" s="77">
        <f>IF(AD$13="","",IF($B209="","",IFERROR(M209*$E209/100,"")))</f>
        <v/>
      </c>
      <c r="AE209" s="77">
        <f>IF(AE$13="","",IF($B209="","",IFERROR(N209*$E209/100,"")))</f>
        <v/>
      </c>
      <c r="AF209" s="77">
        <f>IF(AF$13="","",IF($B209="","",IFERROR(O209*$E209/100,"")))</f>
        <v/>
      </c>
      <c r="AG209" s="77">
        <f>IF(AG$13="","",IF($B209="","",IFERROR(P209*$E209/100,"")))</f>
        <v/>
      </c>
      <c r="AH209" s="77">
        <f>IF(AH$13="","",IF($B209="","",IFERROR(Q209*$E209/100,"")))</f>
        <v/>
      </c>
      <c r="AI209" s="77">
        <f>IF(AI$13="","",IF($B209="","",IFERROR(R209*$E209/100,"")))</f>
        <v/>
      </c>
      <c r="AJ209" s="77">
        <f>IF(AJ$13="","",IF($B209="","",IFERROR(S209*$E209/100,"")))</f>
        <v/>
      </c>
      <c r="AK209" s="77">
        <f>IF(AK$13="","",IF($B209="","",IFERROR(T209*$E209/100,"")))</f>
        <v/>
      </c>
      <c r="AL209" s="77">
        <f>IF(AL$13="","",IF($B209="","",IFERROR(U209*$E209/100,"")))</f>
        <v/>
      </c>
      <c r="AN209" s="77">
        <f>IF($B209="","",SUMIF($F$13:$U$13,"&lt;="&amp;Sector!$D$51,$F209:$U209))</f>
        <v/>
      </c>
      <c r="AO209" s="77">
        <f>IF($B209="","",SUMIF($W$13:$AL$13,"&lt;="&amp;Sector!$D$51,$W209:$AL209))</f>
        <v/>
      </c>
      <c r="AQ209" s="163">
        <f>IF(AQ$13="","",IF($B209="","",IFERROR($C209*$D209*SUMPRODUCT(('Dvd Calendar'!$E$2131:$CZ$2131&gt;AQ$12)*('Dvd Calendar'!$E$2131:$CZ$2131&lt;=AQ$13)*'Dvd Calendar'!$E$2134:$CZ$2134*(('Dvd Calendar'!$E$2136:$CZ$2136='Field Check'!$C$56)*('Field Check'!$C$56&lt;&gt;"")+('Dvd Calendar'!$E$2136:$CZ$2136='Field Check'!$C$57)*('Field Check'!$C$57&lt;&gt;"")))/'AS51'!$B$3,"")))</f>
        <v/>
      </c>
      <c r="AR209" s="163">
        <f>IF(AR$13="","",IF($B209="","",IFERROR($C209*$D209*SUMPRODUCT(('Dvd Calendar'!$E$2131:$CZ$2131&gt;AR$12)*('Dvd Calendar'!$E$2131:$CZ$2131&lt;=AR$13)*'Dvd Calendar'!$E$2134:$CZ$2134*(('Dvd Calendar'!$E$2136:$CZ$2136='Field Check'!$C$56)*('Field Check'!$C$56&lt;&gt;"")+('Dvd Calendar'!$E$2136:$CZ$2136='Field Check'!$C$57)*('Field Check'!$C$57&lt;&gt;"")))/'AS51'!$B$3,"")))</f>
        <v/>
      </c>
      <c r="AS209" s="163">
        <f>IF(AS$13="","",IF($B209="","",IFERROR($C209*$D209*SUMPRODUCT(('Dvd Calendar'!$E$2131:$CZ$2131&gt;AS$12)*('Dvd Calendar'!$E$2131:$CZ$2131&lt;=AS$13)*'Dvd Calendar'!$E$2134:$CZ$2134*(('Dvd Calendar'!$E$2136:$CZ$2136='Field Check'!$C$56)*('Field Check'!$C$56&lt;&gt;"")+('Dvd Calendar'!$E$2136:$CZ$2136='Field Check'!$C$57)*('Field Check'!$C$57&lt;&gt;"")))/'AS51'!$B$3,"")))</f>
        <v/>
      </c>
      <c r="AT209" s="163">
        <f>IF(AT$13="","",IF($B209="","",IFERROR($C209*$D209*SUMPRODUCT(('Dvd Calendar'!$E$2131:$CZ$2131&gt;AT$12)*('Dvd Calendar'!$E$2131:$CZ$2131&lt;=AT$13)*'Dvd Calendar'!$E$2134:$CZ$2134*(('Dvd Calendar'!$E$2136:$CZ$2136='Field Check'!$C$56)*('Field Check'!$C$56&lt;&gt;"")+('Dvd Calendar'!$E$2136:$CZ$2136='Field Check'!$C$57)*('Field Check'!$C$57&lt;&gt;"")))/'AS51'!$B$3,"")))</f>
        <v/>
      </c>
      <c r="AU209" s="163">
        <f>IF(AU$13="","",IF($B209="","",IFERROR($C209*$D209*SUMPRODUCT(('Dvd Calendar'!$E$2131:$CZ$2131&gt;AU$12)*('Dvd Calendar'!$E$2131:$CZ$2131&lt;=AU$13)*'Dvd Calendar'!$E$2134:$CZ$2134*(('Dvd Calendar'!$E$2136:$CZ$2136='Field Check'!$C$56)*('Field Check'!$C$56&lt;&gt;"")+('Dvd Calendar'!$E$2136:$CZ$2136='Field Check'!$C$57)*('Field Check'!$C$57&lt;&gt;"")))/'AS51'!$B$3,"")))</f>
        <v/>
      </c>
      <c r="AV209" s="163">
        <f>IF(AV$13="","",IF($B209="","",IFERROR($C209*$D209*SUMPRODUCT(('Dvd Calendar'!$E$2131:$CZ$2131&gt;AV$12)*('Dvd Calendar'!$E$2131:$CZ$2131&lt;=AV$13)*'Dvd Calendar'!$E$2134:$CZ$2134*(('Dvd Calendar'!$E$2136:$CZ$2136='Field Check'!$C$56)*('Field Check'!$C$56&lt;&gt;"")+('Dvd Calendar'!$E$2136:$CZ$2136='Field Check'!$C$57)*('Field Check'!$C$57&lt;&gt;"")))/'AS51'!$B$3,"")))</f>
        <v/>
      </c>
      <c r="AW209" s="163">
        <f>IF(AW$13="","",IF($B209="","",IFERROR($C209*$D209*SUMPRODUCT(('Dvd Calendar'!$E$2131:$CZ$2131&gt;AW$12)*('Dvd Calendar'!$E$2131:$CZ$2131&lt;=AW$13)*'Dvd Calendar'!$E$2134:$CZ$2134*(('Dvd Calendar'!$E$2136:$CZ$2136='Field Check'!$C$56)*('Field Check'!$C$56&lt;&gt;"")+('Dvd Calendar'!$E$2136:$CZ$2136='Field Check'!$C$57)*('Field Check'!$C$57&lt;&gt;"")))/'AS51'!$B$3,"")))</f>
        <v/>
      </c>
      <c r="AX209" s="163">
        <f>IF(AX$13="","",IF($B209="","",IFERROR($C209*$D209*SUMPRODUCT(('Dvd Calendar'!$E$2131:$CZ$2131&gt;AX$12)*('Dvd Calendar'!$E$2131:$CZ$2131&lt;=AX$13)*'Dvd Calendar'!$E$2134:$CZ$2134*(('Dvd Calendar'!$E$2136:$CZ$2136='Field Check'!$C$56)*('Field Check'!$C$56&lt;&gt;"")+('Dvd Calendar'!$E$2136:$CZ$2136='Field Check'!$C$57)*('Field Check'!$C$57&lt;&gt;"")))/'AS51'!$B$3,"")))</f>
        <v/>
      </c>
      <c r="AY209" s="163">
        <f>IF(AY$13="","",IF($B209="","",IFERROR($C209*$D209*SUMPRODUCT(('Dvd Calendar'!$E$2131:$CZ$2131&gt;AY$12)*('Dvd Calendar'!$E$2131:$CZ$2131&lt;=AY$13)*'Dvd Calendar'!$E$2134:$CZ$2134*(('Dvd Calendar'!$E$2136:$CZ$2136='Field Check'!$C$56)*('Field Check'!$C$56&lt;&gt;"")+('Dvd Calendar'!$E$2136:$CZ$2136='Field Check'!$C$57)*('Field Check'!$C$57&lt;&gt;"")))/'AS51'!$B$3,"")))</f>
        <v/>
      </c>
      <c r="AZ209" s="163">
        <f>IF(AZ$13="","",IF($B209="","",IFERROR($C209*$D209*SUMPRODUCT(('Dvd Calendar'!$E$2131:$CZ$2131&gt;AZ$12)*('Dvd Calendar'!$E$2131:$CZ$2131&lt;=AZ$13)*'Dvd Calendar'!$E$2134:$CZ$2134*(('Dvd Calendar'!$E$2136:$CZ$2136='Field Check'!$C$56)*('Field Check'!$C$56&lt;&gt;"")+('Dvd Calendar'!$E$2136:$CZ$2136='Field Check'!$C$57)*('Field Check'!$C$57&lt;&gt;"")))/'AS51'!$B$3,"")))</f>
        <v/>
      </c>
      <c r="BA209" s="163">
        <f>IF(BA$13="","",IF($B209="","",IFERROR($C209*$D209*SUMPRODUCT(('Dvd Calendar'!$E$2131:$CZ$2131&gt;BA$12)*('Dvd Calendar'!$E$2131:$CZ$2131&lt;=BA$13)*'Dvd Calendar'!$E$2134:$CZ$2134*(('Dvd Calendar'!$E$2136:$CZ$2136='Field Check'!$C$56)*('Field Check'!$C$56&lt;&gt;"")+('Dvd Calendar'!$E$2136:$CZ$2136='Field Check'!$C$57)*('Field Check'!$C$57&lt;&gt;"")))/'AS51'!$B$3,"")))</f>
        <v/>
      </c>
      <c r="BB209" s="163">
        <f>IF(BB$13="","",IF($B209="","",IFERROR($C209*$D209*SUMPRODUCT(('Dvd Calendar'!$E$2131:$CZ$2131&gt;BB$12)*('Dvd Calendar'!$E$2131:$CZ$2131&lt;=BB$13)*'Dvd Calendar'!$E$2134:$CZ$2134*(('Dvd Calendar'!$E$2136:$CZ$2136='Field Check'!$C$56)*('Field Check'!$C$56&lt;&gt;"")+('Dvd Calendar'!$E$2136:$CZ$2136='Field Check'!$C$57)*('Field Check'!$C$57&lt;&gt;"")))/'AS51'!$B$3,"")))</f>
        <v/>
      </c>
      <c r="BC209" s="163">
        <f>IF(BC$13="","",IF($B209="","",IFERROR($C209*$D209*SUMPRODUCT(('Dvd Calendar'!$E$2131:$CZ$2131&gt;BC$12)*('Dvd Calendar'!$E$2131:$CZ$2131&lt;=BC$13)*'Dvd Calendar'!$E$2134:$CZ$2134*(('Dvd Calendar'!$E$2136:$CZ$2136='Field Check'!$C$56)*('Field Check'!$C$56&lt;&gt;"")+('Dvd Calendar'!$E$2136:$CZ$2136='Field Check'!$C$57)*('Field Check'!$C$57&lt;&gt;"")))/'AS51'!$B$3,"")))</f>
        <v/>
      </c>
      <c r="BD209" s="163">
        <f>IF(BD$13="","",IF($B209="","",IFERROR($C209*$D209*SUMPRODUCT(('Dvd Calendar'!$E$2131:$CZ$2131&gt;BD$12)*('Dvd Calendar'!$E$2131:$CZ$2131&lt;=BD$13)*'Dvd Calendar'!$E$2134:$CZ$2134*(('Dvd Calendar'!$E$2136:$CZ$2136='Field Check'!$C$56)*('Field Check'!$C$56&lt;&gt;"")+('Dvd Calendar'!$E$2136:$CZ$2136='Field Check'!$C$57)*('Field Check'!$C$57&lt;&gt;"")))/'AS51'!$B$3,"")))</f>
        <v/>
      </c>
      <c r="BE209" s="163">
        <f>IF(BE$13="","",IF($B209="","",IFERROR($C209*$D209*SUMPRODUCT(('Dvd Calendar'!$E$2131:$CZ$2131&gt;BE$12)*('Dvd Calendar'!$E$2131:$CZ$2131&lt;=BE$13)*'Dvd Calendar'!$E$2134:$CZ$2134*(('Dvd Calendar'!$E$2136:$CZ$2136='Field Check'!$C$56)*('Field Check'!$C$56&lt;&gt;"")+('Dvd Calendar'!$E$2136:$CZ$2136='Field Check'!$C$57)*('Field Check'!$C$57&lt;&gt;"")))/'AS51'!$B$3,"")))</f>
        <v/>
      </c>
      <c r="BF209" s="163">
        <f>IF(BF$13="","",IF($B209="","",IFERROR($C209*$D209*SUMPRODUCT(('Dvd Calendar'!$E$2131:$CZ$2131&gt;BF$12)*('Dvd Calendar'!$E$2131:$CZ$2131&lt;=BF$13)*'Dvd Calendar'!$E$2134:$CZ$2134*(('Dvd Calendar'!$E$2136:$CZ$2136='Field Check'!$C$56)*('Field Check'!$C$56&lt;&gt;"")+('Dvd Calendar'!$E$2136:$CZ$2136='Field Check'!$C$57)*('Field Check'!$C$57&lt;&gt;"")))/'AS51'!$B$3,"")))</f>
        <v/>
      </c>
      <c r="BH209" s="163">
        <f>IF(BH$13="","",IF($B209="","",IFERROR(AQ209*$E209/100,"")))</f>
        <v/>
      </c>
      <c r="BI209" s="163">
        <f>IF(BI$13="","",IF($B209="","",IFERROR(AR209*$E209/100,"")))</f>
        <v/>
      </c>
      <c r="BJ209" s="163">
        <f>IF(BJ$13="","",IF($B209="","",IFERROR(AS209*$E209/100,"")))</f>
        <v/>
      </c>
      <c r="BK209" s="163">
        <f>IF(BK$13="","",IF($B209="","",IFERROR(AT209*$E209/100,"")))</f>
        <v/>
      </c>
      <c r="BL209" s="163">
        <f>IF(BL$13="","",IF($B209="","",IFERROR(AU209*$E209/100,"")))</f>
        <v/>
      </c>
      <c r="BM209" s="163">
        <f>IF(BM$13="","",IF($B209="","",IFERROR(AV209*$E209/100,"")))</f>
        <v/>
      </c>
      <c r="BN209" s="163">
        <f>IF(BN$13="","",IF($B209="","",IFERROR(AW209*$E209/100,"")))</f>
        <v/>
      </c>
      <c r="BO209" s="163">
        <f>IF(BO$13="","",IF($B209="","",IFERROR(AX209*$E209/100,"")))</f>
        <v/>
      </c>
      <c r="BP209" s="163">
        <f>IF(BP$13="","",IF($B209="","",IFERROR(AY209*$E209/100,"")))</f>
        <v/>
      </c>
      <c r="BQ209" s="163">
        <f>IF(BQ$13="","",IF($B209="","",IFERROR(AZ209*$E209/100,"")))</f>
        <v/>
      </c>
      <c r="BR209" s="163">
        <f>IF(BR$13="","",IF($B209="","",IFERROR(BA209*$E209/100,"")))</f>
        <v/>
      </c>
      <c r="BS209" s="163">
        <f>IF(BS$13="","",IF($B209="","",IFERROR(BB209*$E209/100,"")))</f>
        <v/>
      </c>
      <c r="BT209" s="163">
        <f>IF(BT$13="","",IF($B209="","",IFERROR(BC209*$E209/100,"")))</f>
        <v/>
      </c>
      <c r="BU209" s="163">
        <f>IF(BU$13="","",IF($B209="","",IFERROR(BD209*$E209/100,"")))</f>
        <v/>
      </c>
      <c r="BV209" s="163">
        <f>IF(BV$13="","",IF($B209="","",IFERROR(BE209*$E209/100,"")))</f>
        <v/>
      </c>
      <c r="BW209" s="163">
        <f>IF(BW$13="","",IF($B209="","",IFERROR(BF209*$E209/100,"")))</f>
        <v/>
      </c>
    </row>
    <row r="210">
      <c r="B210" s="126">
        <f>IF('AS51'!$C$200="","",'AS51'!$C$200)</f>
        <v/>
      </c>
      <c r="C210" s="74">
        <f>IF('AS51'!$B$200="","",'AS51'!$B$200)</f>
        <v/>
      </c>
      <c r="D210" s="75">
        <f>IFERROR('AS51'!$Q$200,1)</f>
        <v/>
      </c>
      <c r="E210" s="76">
        <f>IF($B210="","",IF(ISNUMBER('AS51'!$I$200),'AS51'!$I$200,'Index Summary'!$C$7))</f>
        <v/>
      </c>
      <c r="F210" s="77">
        <f>IF(F$13="","",IF($B210="","",IFERROR($C210*$D210*IF((Override!$C$4="ON")*(COUNTIFS(Override!$B$11:$B$40,$B210,Override!$D$11:$D$40,1,Override!$E$11:$E$40,"&gt;=0")-COUNTIFS(Override!$B$11:$B$40,$B210,Override!$D$11:$D$40,1,Override!$E$11:$E$40,"&gt;=0",Override!$C$11:$C$40,"MXAU"))&gt;0,SUMIFS(Override!$E$11:$E$40,Override!$B$11:$B$40,$B210,Override!$D$11:$D$40,1)-SUMIFS(Override!$E$11:$E$40,Override!$B$11:$B$40,$B210,Override!$D$11:$D$40,1,Override!$C$11:$C$40,"MXAU"),Override!$C$245)/'AS51'!$B$3,"")))</f>
        <v/>
      </c>
      <c r="G210" s="77">
        <f>IF(G$13="","",IF($B210="","",IFERROR($C210*$D210*IF((Override!$C$4="ON")*(COUNTIFS(Override!$B$11:$B$40,$B210,Override!$D$11:$D$40,2,Override!$E$11:$E$40,"&gt;=0")-COUNTIFS(Override!$B$11:$B$40,$B210,Override!$D$11:$D$40,2,Override!$E$11:$E$40,"&gt;=0",Override!$C$11:$C$40,"MXAU"))&gt;0,SUMIFS(Override!$E$11:$E$40,Override!$B$11:$B$40,$B210,Override!$D$11:$D$40,2)-SUMIFS(Override!$E$11:$E$40,Override!$B$11:$B$40,$B210,Override!$D$11:$D$40,2,Override!$C$11:$C$40,"MXAU"),Override!$D$245)/'AS51'!$B$3,"")))</f>
        <v/>
      </c>
      <c r="H210" s="77">
        <f>IF(H$13="","",IF($B210="","",IFERROR($C210*$D210*IF((Override!$C$4="ON")*(COUNTIFS(Override!$B$11:$B$40,$B210,Override!$D$11:$D$40,3,Override!$E$11:$E$40,"&gt;=0")-COUNTIFS(Override!$B$11:$B$40,$B210,Override!$D$11:$D$40,3,Override!$E$11:$E$40,"&gt;=0",Override!$C$11:$C$40,"MXAU"))&gt;0,SUMIFS(Override!$E$11:$E$40,Override!$B$11:$B$40,$B210,Override!$D$11:$D$40,3)-SUMIFS(Override!$E$11:$E$40,Override!$B$11:$B$40,$B210,Override!$D$11:$D$40,3,Override!$C$11:$C$40,"MXAU"),Override!$E$245)/'AS51'!$B$3,"")))</f>
        <v/>
      </c>
      <c r="I210" s="77">
        <f>IF(I$13="","",IF($B210="","",IFERROR($C210*$D210*IF((Override!$C$4="ON")*(COUNTIFS(Override!$B$11:$B$40,$B210,Override!$D$11:$D$40,4,Override!$E$11:$E$40,"&gt;=0")-COUNTIFS(Override!$B$11:$B$40,$B210,Override!$D$11:$D$40,4,Override!$E$11:$E$40,"&gt;=0",Override!$C$11:$C$40,"MXAU"))&gt;0,SUMIFS(Override!$E$11:$E$40,Override!$B$11:$B$40,$B210,Override!$D$11:$D$40,4)-SUMIFS(Override!$E$11:$E$40,Override!$B$11:$B$40,$B210,Override!$D$11:$D$40,4,Override!$C$11:$C$40,"MXAU"),Override!$F$245)/'AS51'!$B$3,"")))</f>
        <v/>
      </c>
      <c r="J210" s="77">
        <f>IF(J$13="","",IF($B210="","",IFERROR($C210*$D210*IF((Override!$C$4="ON")*(COUNTIFS(Override!$B$11:$B$40,$B210,Override!$D$11:$D$40,5,Override!$E$11:$E$40,"&gt;=0")-COUNTIFS(Override!$B$11:$B$40,$B210,Override!$D$11:$D$40,5,Override!$E$11:$E$40,"&gt;=0",Override!$C$11:$C$40,"MXAU"))&gt;0,SUMIFS(Override!$E$11:$E$40,Override!$B$11:$B$40,$B210,Override!$D$11:$D$40,5)-SUMIFS(Override!$E$11:$E$40,Override!$B$11:$B$40,$B210,Override!$D$11:$D$40,5,Override!$C$11:$C$40,"MXAU"),Override!$G$245)/'AS51'!$B$3,"")))</f>
        <v/>
      </c>
      <c r="K210" s="77">
        <f>IF(K$13="","",IF($B210="","",IFERROR($C210*$D210*IF((Override!$C$4="ON")*(COUNTIFS(Override!$B$11:$B$40,$B210,Override!$D$11:$D$40,6,Override!$E$11:$E$40,"&gt;=0")-COUNTIFS(Override!$B$11:$B$40,$B210,Override!$D$11:$D$40,6,Override!$E$11:$E$40,"&gt;=0",Override!$C$11:$C$40,"MXAU"))&gt;0,SUMIFS(Override!$E$11:$E$40,Override!$B$11:$B$40,$B210,Override!$D$11:$D$40,6)-SUMIFS(Override!$E$11:$E$40,Override!$B$11:$B$40,$B210,Override!$D$11:$D$40,6,Override!$C$11:$C$40,"MXAU"),Override!$H$245)/'AS51'!$B$3,"")))</f>
        <v/>
      </c>
      <c r="L210" s="77">
        <f>IF(L$13="","",IF($B210="","",IFERROR($C210*$D210*IF((Override!$C$4="ON")*(COUNTIFS(Override!$B$11:$B$40,$B210,Override!$D$11:$D$40,7,Override!$E$11:$E$40,"&gt;=0")-COUNTIFS(Override!$B$11:$B$40,$B210,Override!$D$11:$D$40,7,Override!$E$11:$E$40,"&gt;=0",Override!$C$11:$C$40,"MXAU"))&gt;0,SUMIFS(Override!$E$11:$E$40,Override!$B$11:$B$40,$B210,Override!$D$11:$D$40,7)-SUMIFS(Override!$E$11:$E$40,Override!$B$11:$B$40,$B210,Override!$D$11:$D$40,7,Override!$C$11:$C$40,"MXAU"),Override!$I$245)/'AS51'!$B$3,"")))</f>
        <v/>
      </c>
      <c r="M210" s="77">
        <f>IF(M$13="","",IF($B210="","",IFERROR($C210*$D210*IF((Override!$C$4="ON")*(COUNTIFS(Override!$B$11:$B$40,$B210,Override!$D$11:$D$40,8,Override!$E$11:$E$40,"&gt;=0")-COUNTIFS(Override!$B$11:$B$40,$B210,Override!$D$11:$D$40,8,Override!$E$11:$E$40,"&gt;=0",Override!$C$11:$C$40,"MXAU"))&gt;0,SUMIFS(Override!$E$11:$E$40,Override!$B$11:$B$40,$B210,Override!$D$11:$D$40,8)-SUMIFS(Override!$E$11:$E$40,Override!$B$11:$B$40,$B210,Override!$D$11:$D$40,8,Override!$C$11:$C$40,"MXAU"),Override!$J$245)/'AS51'!$B$3,"")))</f>
        <v/>
      </c>
      <c r="N210" s="77">
        <f>IF(N$13="","",IF($B210="","",IFERROR($C210*$D210*IF((Override!$C$4="ON")*(COUNTIFS(Override!$B$11:$B$40,$B210,Override!$D$11:$D$40,9,Override!$E$11:$E$40,"&gt;=0")-COUNTIFS(Override!$B$11:$B$40,$B210,Override!$D$11:$D$40,9,Override!$E$11:$E$40,"&gt;=0",Override!$C$11:$C$40,"MXAU"))&gt;0,SUMIFS(Override!$E$11:$E$40,Override!$B$11:$B$40,$B210,Override!$D$11:$D$40,9)-SUMIFS(Override!$E$11:$E$40,Override!$B$11:$B$40,$B210,Override!$D$11:$D$40,9,Override!$C$11:$C$40,"MXAU"),Override!$K$245)/'AS51'!$B$3,"")))</f>
        <v/>
      </c>
      <c r="O210" s="77">
        <f>IF(O$13="","",IF($B210="","",IFERROR($C210*$D210*IF((Override!$C$4="ON")*(COUNTIFS(Override!$B$11:$B$40,$B210,Override!$D$11:$D$40,10,Override!$E$11:$E$40,"&gt;=0")-COUNTIFS(Override!$B$11:$B$40,$B210,Override!$D$11:$D$40,10,Override!$E$11:$E$40,"&gt;=0",Override!$C$11:$C$40,"MXAU"))&gt;0,SUMIFS(Override!$E$11:$E$40,Override!$B$11:$B$40,$B210,Override!$D$11:$D$40,10)-SUMIFS(Override!$E$11:$E$40,Override!$B$11:$B$40,$B210,Override!$D$11:$D$40,10,Override!$C$11:$C$40,"MXAU"),Override!$L$245)/'AS51'!$B$3,"")))</f>
        <v/>
      </c>
      <c r="P210" s="77">
        <f>IF(P$13="","",IF($B210="","",IFERROR($C210*$D210*IF((Override!$C$4="ON")*(COUNTIFS(Override!$B$11:$B$40,$B210,Override!$D$11:$D$40,11,Override!$E$11:$E$40,"&gt;=0")-COUNTIFS(Override!$B$11:$B$40,$B210,Override!$D$11:$D$40,11,Override!$E$11:$E$40,"&gt;=0",Override!$C$11:$C$40,"MXAU"))&gt;0,SUMIFS(Override!$E$11:$E$40,Override!$B$11:$B$40,$B210,Override!$D$11:$D$40,11)-SUMIFS(Override!$E$11:$E$40,Override!$B$11:$B$40,$B210,Override!$D$11:$D$40,11,Override!$C$11:$C$40,"MXAU"),Override!$M$245)/'AS51'!$B$3,"")))</f>
        <v/>
      </c>
      <c r="Q210" s="77">
        <f>IF(Q$13="","",IF($B210="","",IFERROR($C210*$D210*IF((Override!$C$4="ON")*(COUNTIFS(Override!$B$11:$B$40,$B210,Override!$D$11:$D$40,12,Override!$E$11:$E$40,"&gt;=0")-COUNTIFS(Override!$B$11:$B$40,$B210,Override!$D$11:$D$40,12,Override!$E$11:$E$40,"&gt;=0",Override!$C$11:$C$40,"MXAU"))&gt;0,SUMIFS(Override!$E$11:$E$40,Override!$B$11:$B$40,$B210,Override!$D$11:$D$40,12)-SUMIFS(Override!$E$11:$E$40,Override!$B$11:$B$40,$B210,Override!$D$11:$D$40,12,Override!$C$11:$C$40,"MXAU"),Override!$N$245)/'AS51'!$B$3,"")))</f>
        <v/>
      </c>
      <c r="R210" s="77">
        <f>IF(R$13="","",IF($B210="","",IFERROR($C210*$D210*IF((Override!$C$4="ON")*(COUNTIFS(Override!$B$11:$B$40,$B210,Override!$D$11:$D$40,13,Override!$E$11:$E$40,"&gt;=0")-COUNTIFS(Override!$B$11:$B$40,$B210,Override!$D$11:$D$40,13,Override!$E$11:$E$40,"&gt;=0",Override!$C$11:$C$40,"MXAU"))&gt;0,SUMIFS(Override!$E$11:$E$40,Override!$B$11:$B$40,$B210,Override!$D$11:$D$40,13)-SUMIFS(Override!$E$11:$E$40,Override!$B$11:$B$40,$B210,Override!$D$11:$D$40,13,Override!$C$11:$C$40,"MXAU"),Override!$O$245)/'AS51'!$B$3,"")))</f>
        <v/>
      </c>
      <c r="S210" s="77">
        <f>IF(S$13="","",IF($B210="","",IFERROR($C210*$D210*IF((Override!$C$4="ON")*(COUNTIFS(Override!$B$11:$B$40,$B210,Override!$D$11:$D$40,14,Override!$E$11:$E$40,"&gt;=0")-COUNTIFS(Override!$B$11:$B$40,$B210,Override!$D$11:$D$40,14,Override!$E$11:$E$40,"&gt;=0",Override!$C$11:$C$40,"MXAU"))&gt;0,SUMIFS(Override!$E$11:$E$40,Override!$B$11:$B$40,$B210,Override!$D$11:$D$40,14)-SUMIFS(Override!$E$11:$E$40,Override!$B$11:$B$40,$B210,Override!$D$11:$D$40,14,Override!$C$11:$C$40,"MXAU"),Override!$P$245)/'AS51'!$B$3,"")))</f>
        <v/>
      </c>
      <c r="T210" s="77">
        <f>IF(T$13="","",IF($B210="","",IFERROR($C210*$D210*IF((Override!$C$4="ON")*(COUNTIFS(Override!$B$11:$B$40,$B210,Override!$D$11:$D$40,15,Override!$E$11:$E$40,"&gt;=0")-COUNTIFS(Override!$B$11:$B$40,$B210,Override!$D$11:$D$40,15,Override!$E$11:$E$40,"&gt;=0",Override!$C$11:$C$40,"MXAU"))&gt;0,SUMIFS(Override!$E$11:$E$40,Override!$B$11:$B$40,$B210,Override!$D$11:$D$40,15)-SUMIFS(Override!$E$11:$E$40,Override!$B$11:$B$40,$B210,Override!$D$11:$D$40,15,Override!$C$11:$C$40,"MXAU"),Override!$Q$245)/'AS51'!$B$3,"")))</f>
        <v/>
      </c>
      <c r="U210" s="77">
        <f>IF(U$13="","",IF($B210="","",IFERROR($C210*$D210*IF((Override!$C$4="ON")*(COUNTIFS(Override!$B$11:$B$40,$B210,Override!$D$11:$D$40,16,Override!$E$11:$E$40,"&gt;=0")-COUNTIFS(Override!$B$11:$B$40,$B210,Override!$D$11:$D$40,16,Override!$E$11:$E$40,"&gt;=0",Override!$C$11:$C$40,"MXAU"))&gt;0,SUMIFS(Override!$E$11:$E$40,Override!$B$11:$B$40,$B210,Override!$D$11:$D$40,16)-SUMIFS(Override!$E$11:$E$40,Override!$B$11:$B$40,$B210,Override!$D$11:$D$40,16,Override!$C$11:$C$40,"MXAU"),Override!$R$245)/'AS51'!$B$3,"")))</f>
        <v/>
      </c>
      <c r="W210" s="77">
        <f>IF(W$13="","",IF($B210="","",IFERROR(F210*$E210/100,"")))</f>
        <v/>
      </c>
      <c r="X210" s="77">
        <f>IF(X$13="","",IF($B210="","",IFERROR(G210*$E210/100,"")))</f>
        <v/>
      </c>
      <c r="Y210" s="77">
        <f>IF(Y$13="","",IF($B210="","",IFERROR(H210*$E210/100,"")))</f>
        <v/>
      </c>
      <c r="Z210" s="77">
        <f>IF(Z$13="","",IF($B210="","",IFERROR(I210*$E210/100,"")))</f>
        <v/>
      </c>
      <c r="AA210" s="77">
        <f>IF(AA$13="","",IF($B210="","",IFERROR(J210*$E210/100,"")))</f>
        <v/>
      </c>
      <c r="AB210" s="77">
        <f>IF(AB$13="","",IF($B210="","",IFERROR(K210*$E210/100,"")))</f>
        <v/>
      </c>
      <c r="AC210" s="77">
        <f>IF(AC$13="","",IF($B210="","",IFERROR(L210*$E210/100,"")))</f>
        <v/>
      </c>
      <c r="AD210" s="77">
        <f>IF(AD$13="","",IF($B210="","",IFERROR(M210*$E210/100,"")))</f>
        <v/>
      </c>
      <c r="AE210" s="77">
        <f>IF(AE$13="","",IF($B210="","",IFERROR(N210*$E210/100,"")))</f>
        <v/>
      </c>
      <c r="AF210" s="77">
        <f>IF(AF$13="","",IF($B210="","",IFERROR(O210*$E210/100,"")))</f>
        <v/>
      </c>
      <c r="AG210" s="77">
        <f>IF(AG$13="","",IF($B210="","",IFERROR(P210*$E210/100,"")))</f>
        <v/>
      </c>
      <c r="AH210" s="77">
        <f>IF(AH$13="","",IF($B210="","",IFERROR(Q210*$E210/100,"")))</f>
        <v/>
      </c>
      <c r="AI210" s="77">
        <f>IF(AI$13="","",IF($B210="","",IFERROR(R210*$E210/100,"")))</f>
        <v/>
      </c>
      <c r="AJ210" s="77">
        <f>IF(AJ$13="","",IF($B210="","",IFERROR(S210*$E210/100,"")))</f>
        <v/>
      </c>
      <c r="AK210" s="77">
        <f>IF(AK$13="","",IF($B210="","",IFERROR(T210*$E210/100,"")))</f>
        <v/>
      </c>
      <c r="AL210" s="77">
        <f>IF(AL$13="","",IF($B210="","",IFERROR(U210*$E210/100,"")))</f>
        <v/>
      </c>
      <c r="AN210" s="77">
        <f>IF($B210="","",SUMIF($F$13:$U$13,"&lt;="&amp;Sector!$D$51,$F210:$U210))</f>
        <v/>
      </c>
      <c r="AO210" s="77">
        <f>IF($B210="","",SUMIF($W$13:$AL$13,"&lt;="&amp;Sector!$D$51,$W210:$AL210))</f>
        <v/>
      </c>
      <c r="AQ210" s="163">
        <f>IF(AQ$13="","",IF($B210="","",IFERROR($C210*$D210*SUMPRODUCT(('Dvd Calendar'!$E$2142:$CZ$2142&gt;AQ$12)*('Dvd Calendar'!$E$2142:$CZ$2142&lt;=AQ$13)*'Dvd Calendar'!$E$2145:$CZ$2145*(('Dvd Calendar'!$E$2147:$CZ$2147='Field Check'!$C$56)*('Field Check'!$C$56&lt;&gt;"")+('Dvd Calendar'!$E$2147:$CZ$2147='Field Check'!$C$57)*('Field Check'!$C$57&lt;&gt;"")))/'AS51'!$B$3,"")))</f>
        <v/>
      </c>
      <c r="AR210" s="163">
        <f>IF(AR$13="","",IF($B210="","",IFERROR($C210*$D210*SUMPRODUCT(('Dvd Calendar'!$E$2142:$CZ$2142&gt;AR$12)*('Dvd Calendar'!$E$2142:$CZ$2142&lt;=AR$13)*'Dvd Calendar'!$E$2145:$CZ$2145*(('Dvd Calendar'!$E$2147:$CZ$2147='Field Check'!$C$56)*('Field Check'!$C$56&lt;&gt;"")+('Dvd Calendar'!$E$2147:$CZ$2147='Field Check'!$C$57)*('Field Check'!$C$57&lt;&gt;"")))/'AS51'!$B$3,"")))</f>
        <v/>
      </c>
      <c r="AS210" s="163">
        <f>IF(AS$13="","",IF($B210="","",IFERROR($C210*$D210*SUMPRODUCT(('Dvd Calendar'!$E$2142:$CZ$2142&gt;AS$12)*('Dvd Calendar'!$E$2142:$CZ$2142&lt;=AS$13)*'Dvd Calendar'!$E$2145:$CZ$2145*(('Dvd Calendar'!$E$2147:$CZ$2147='Field Check'!$C$56)*('Field Check'!$C$56&lt;&gt;"")+('Dvd Calendar'!$E$2147:$CZ$2147='Field Check'!$C$57)*('Field Check'!$C$57&lt;&gt;"")))/'AS51'!$B$3,"")))</f>
        <v/>
      </c>
      <c r="AT210" s="163">
        <f>IF(AT$13="","",IF($B210="","",IFERROR($C210*$D210*SUMPRODUCT(('Dvd Calendar'!$E$2142:$CZ$2142&gt;AT$12)*('Dvd Calendar'!$E$2142:$CZ$2142&lt;=AT$13)*'Dvd Calendar'!$E$2145:$CZ$2145*(('Dvd Calendar'!$E$2147:$CZ$2147='Field Check'!$C$56)*('Field Check'!$C$56&lt;&gt;"")+('Dvd Calendar'!$E$2147:$CZ$2147='Field Check'!$C$57)*('Field Check'!$C$57&lt;&gt;"")))/'AS51'!$B$3,"")))</f>
        <v/>
      </c>
      <c r="AU210" s="163">
        <f>IF(AU$13="","",IF($B210="","",IFERROR($C210*$D210*SUMPRODUCT(('Dvd Calendar'!$E$2142:$CZ$2142&gt;AU$12)*('Dvd Calendar'!$E$2142:$CZ$2142&lt;=AU$13)*'Dvd Calendar'!$E$2145:$CZ$2145*(('Dvd Calendar'!$E$2147:$CZ$2147='Field Check'!$C$56)*('Field Check'!$C$56&lt;&gt;"")+('Dvd Calendar'!$E$2147:$CZ$2147='Field Check'!$C$57)*('Field Check'!$C$57&lt;&gt;"")))/'AS51'!$B$3,"")))</f>
        <v/>
      </c>
      <c r="AV210" s="163">
        <f>IF(AV$13="","",IF($B210="","",IFERROR($C210*$D210*SUMPRODUCT(('Dvd Calendar'!$E$2142:$CZ$2142&gt;AV$12)*('Dvd Calendar'!$E$2142:$CZ$2142&lt;=AV$13)*'Dvd Calendar'!$E$2145:$CZ$2145*(('Dvd Calendar'!$E$2147:$CZ$2147='Field Check'!$C$56)*('Field Check'!$C$56&lt;&gt;"")+('Dvd Calendar'!$E$2147:$CZ$2147='Field Check'!$C$57)*('Field Check'!$C$57&lt;&gt;"")))/'AS51'!$B$3,"")))</f>
        <v/>
      </c>
      <c r="AW210" s="163">
        <f>IF(AW$13="","",IF($B210="","",IFERROR($C210*$D210*SUMPRODUCT(('Dvd Calendar'!$E$2142:$CZ$2142&gt;AW$12)*('Dvd Calendar'!$E$2142:$CZ$2142&lt;=AW$13)*'Dvd Calendar'!$E$2145:$CZ$2145*(('Dvd Calendar'!$E$2147:$CZ$2147='Field Check'!$C$56)*('Field Check'!$C$56&lt;&gt;"")+('Dvd Calendar'!$E$2147:$CZ$2147='Field Check'!$C$57)*('Field Check'!$C$57&lt;&gt;"")))/'AS51'!$B$3,"")))</f>
        <v/>
      </c>
      <c r="AX210" s="163">
        <f>IF(AX$13="","",IF($B210="","",IFERROR($C210*$D210*SUMPRODUCT(('Dvd Calendar'!$E$2142:$CZ$2142&gt;AX$12)*('Dvd Calendar'!$E$2142:$CZ$2142&lt;=AX$13)*'Dvd Calendar'!$E$2145:$CZ$2145*(('Dvd Calendar'!$E$2147:$CZ$2147='Field Check'!$C$56)*('Field Check'!$C$56&lt;&gt;"")+('Dvd Calendar'!$E$2147:$CZ$2147='Field Check'!$C$57)*('Field Check'!$C$57&lt;&gt;"")))/'AS51'!$B$3,"")))</f>
        <v/>
      </c>
      <c r="AY210" s="163">
        <f>IF(AY$13="","",IF($B210="","",IFERROR($C210*$D210*SUMPRODUCT(('Dvd Calendar'!$E$2142:$CZ$2142&gt;AY$12)*('Dvd Calendar'!$E$2142:$CZ$2142&lt;=AY$13)*'Dvd Calendar'!$E$2145:$CZ$2145*(('Dvd Calendar'!$E$2147:$CZ$2147='Field Check'!$C$56)*('Field Check'!$C$56&lt;&gt;"")+('Dvd Calendar'!$E$2147:$CZ$2147='Field Check'!$C$57)*('Field Check'!$C$57&lt;&gt;"")))/'AS51'!$B$3,"")))</f>
        <v/>
      </c>
      <c r="AZ210" s="163">
        <f>IF(AZ$13="","",IF($B210="","",IFERROR($C210*$D210*SUMPRODUCT(('Dvd Calendar'!$E$2142:$CZ$2142&gt;AZ$12)*('Dvd Calendar'!$E$2142:$CZ$2142&lt;=AZ$13)*'Dvd Calendar'!$E$2145:$CZ$2145*(('Dvd Calendar'!$E$2147:$CZ$2147='Field Check'!$C$56)*('Field Check'!$C$56&lt;&gt;"")+('Dvd Calendar'!$E$2147:$CZ$2147='Field Check'!$C$57)*('Field Check'!$C$57&lt;&gt;"")))/'AS51'!$B$3,"")))</f>
        <v/>
      </c>
      <c r="BA210" s="163">
        <f>IF(BA$13="","",IF($B210="","",IFERROR($C210*$D210*SUMPRODUCT(('Dvd Calendar'!$E$2142:$CZ$2142&gt;BA$12)*('Dvd Calendar'!$E$2142:$CZ$2142&lt;=BA$13)*'Dvd Calendar'!$E$2145:$CZ$2145*(('Dvd Calendar'!$E$2147:$CZ$2147='Field Check'!$C$56)*('Field Check'!$C$56&lt;&gt;"")+('Dvd Calendar'!$E$2147:$CZ$2147='Field Check'!$C$57)*('Field Check'!$C$57&lt;&gt;"")))/'AS51'!$B$3,"")))</f>
        <v/>
      </c>
      <c r="BB210" s="163">
        <f>IF(BB$13="","",IF($B210="","",IFERROR($C210*$D210*SUMPRODUCT(('Dvd Calendar'!$E$2142:$CZ$2142&gt;BB$12)*('Dvd Calendar'!$E$2142:$CZ$2142&lt;=BB$13)*'Dvd Calendar'!$E$2145:$CZ$2145*(('Dvd Calendar'!$E$2147:$CZ$2147='Field Check'!$C$56)*('Field Check'!$C$56&lt;&gt;"")+('Dvd Calendar'!$E$2147:$CZ$2147='Field Check'!$C$57)*('Field Check'!$C$57&lt;&gt;"")))/'AS51'!$B$3,"")))</f>
        <v/>
      </c>
      <c r="BC210" s="163">
        <f>IF(BC$13="","",IF($B210="","",IFERROR($C210*$D210*SUMPRODUCT(('Dvd Calendar'!$E$2142:$CZ$2142&gt;BC$12)*('Dvd Calendar'!$E$2142:$CZ$2142&lt;=BC$13)*'Dvd Calendar'!$E$2145:$CZ$2145*(('Dvd Calendar'!$E$2147:$CZ$2147='Field Check'!$C$56)*('Field Check'!$C$56&lt;&gt;"")+('Dvd Calendar'!$E$2147:$CZ$2147='Field Check'!$C$57)*('Field Check'!$C$57&lt;&gt;"")))/'AS51'!$B$3,"")))</f>
        <v/>
      </c>
      <c r="BD210" s="163">
        <f>IF(BD$13="","",IF($B210="","",IFERROR($C210*$D210*SUMPRODUCT(('Dvd Calendar'!$E$2142:$CZ$2142&gt;BD$12)*('Dvd Calendar'!$E$2142:$CZ$2142&lt;=BD$13)*'Dvd Calendar'!$E$2145:$CZ$2145*(('Dvd Calendar'!$E$2147:$CZ$2147='Field Check'!$C$56)*('Field Check'!$C$56&lt;&gt;"")+('Dvd Calendar'!$E$2147:$CZ$2147='Field Check'!$C$57)*('Field Check'!$C$57&lt;&gt;"")))/'AS51'!$B$3,"")))</f>
        <v/>
      </c>
      <c r="BE210" s="163">
        <f>IF(BE$13="","",IF($B210="","",IFERROR($C210*$D210*SUMPRODUCT(('Dvd Calendar'!$E$2142:$CZ$2142&gt;BE$12)*('Dvd Calendar'!$E$2142:$CZ$2142&lt;=BE$13)*'Dvd Calendar'!$E$2145:$CZ$2145*(('Dvd Calendar'!$E$2147:$CZ$2147='Field Check'!$C$56)*('Field Check'!$C$56&lt;&gt;"")+('Dvd Calendar'!$E$2147:$CZ$2147='Field Check'!$C$57)*('Field Check'!$C$57&lt;&gt;"")))/'AS51'!$B$3,"")))</f>
        <v/>
      </c>
      <c r="BF210" s="163">
        <f>IF(BF$13="","",IF($B210="","",IFERROR($C210*$D210*SUMPRODUCT(('Dvd Calendar'!$E$2142:$CZ$2142&gt;BF$12)*('Dvd Calendar'!$E$2142:$CZ$2142&lt;=BF$13)*'Dvd Calendar'!$E$2145:$CZ$2145*(('Dvd Calendar'!$E$2147:$CZ$2147='Field Check'!$C$56)*('Field Check'!$C$56&lt;&gt;"")+('Dvd Calendar'!$E$2147:$CZ$2147='Field Check'!$C$57)*('Field Check'!$C$57&lt;&gt;"")))/'AS51'!$B$3,"")))</f>
        <v/>
      </c>
      <c r="BH210" s="163">
        <f>IF(BH$13="","",IF($B210="","",IFERROR(AQ210*$E210/100,"")))</f>
        <v/>
      </c>
      <c r="BI210" s="163">
        <f>IF(BI$13="","",IF($B210="","",IFERROR(AR210*$E210/100,"")))</f>
        <v/>
      </c>
      <c r="BJ210" s="163">
        <f>IF(BJ$13="","",IF($B210="","",IFERROR(AS210*$E210/100,"")))</f>
        <v/>
      </c>
      <c r="BK210" s="163">
        <f>IF(BK$13="","",IF($B210="","",IFERROR(AT210*$E210/100,"")))</f>
        <v/>
      </c>
      <c r="BL210" s="163">
        <f>IF(BL$13="","",IF($B210="","",IFERROR(AU210*$E210/100,"")))</f>
        <v/>
      </c>
      <c r="BM210" s="163">
        <f>IF(BM$13="","",IF($B210="","",IFERROR(AV210*$E210/100,"")))</f>
        <v/>
      </c>
      <c r="BN210" s="163">
        <f>IF(BN$13="","",IF($B210="","",IFERROR(AW210*$E210/100,"")))</f>
        <v/>
      </c>
      <c r="BO210" s="163">
        <f>IF(BO$13="","",IF($B210="","",IFERROR(AX210*$E210/100,"")))</f>
        <v/>
      </c>
      <c r="BP210" s="163">
        <f>IF(BP$13="","",IF($B210="","",IFERROR(AY210*$E210/100,"")))</f>
        <v/>
      </c>
      <c r="BQ210" s="163">
        <f>IF(BQ$13="","",IF($B210="","",IFERROR(AZ210*$E210/100,"")))</f>
        <v/>
      </c>
      <c r="BR210" s="163">
        <f>IF(BR$13="","",IF($B210="","",IFERROR(BA210*$E210/100,"")))</f>
        <v/>
      </c>
      <c r="BS210" s="163">
        <f>IF(BS$13="","",IF($B210="","",IFERROR(BB210*$E210/100,"")))</f>
        <v/>
      </c>
      <c r="BT210" s="163">
        <f>IF(BT$13="","",IF($B210="","",IFERROR(BC210*$E210/100,"")))</f>
        <v/>
      </c>
      <c r="BU210" s="163">
        <f>IF(BU$13="","",IF($B210="","",IFERROR(BD210*$E210/100,"")))</f>
        <v/>
      </c>
      <c r="BV210" s="163">
        <f>IF(BV$13="","",IF($B210="","",IFERROR(BE210*$E210/100,"")))</f>
        <v/>
      </c>
      <c r="BW210" s="163">
        <f>IF(BW$13="","",IF($B210="","",IFERROR(BF210*$E210/100,"")))</f>
        <v/>
      </c>
    </row>
    <row r="211">
      <c r="B211" s="126">
        <f>IF('AS51'!$C$201="","",'AS51'!$C$201)</f>
        <v/>
      </c>
      <c r="C211" s="74">
        <f>IF('AS51'!$B$201="","",'AS51'!$B$201)</f>
        <v/>
      </c>
      <c r="D211" s="75">
        <f>IFERROR('AS51'!$Q$201,1)</f>
        <v/>
      </c>
      <c r="E211" s="76">
        <f>IF($B211="","",IF(ISNUMBER('AS51'!$I$201),'AS51'!$I$201,'Index Summary'!$C$7))</f>
        <v/>
      </c>
      <c r="F211" s="77">
        <f>IF(F$13="","",IF($B211="","",IFERROR($C211*$D211*IF((Override!$C$4="ON")*(COUNTIFS(Override!$B$11:$B$40,$B211,Override!$D$11:$D$40,1,Override!$E$11:$E$40,"&gt;=0")-COUNTIFS(Override!$B$11:$B$40,$B211,Override!$D$11:$D$40,1,Override!$E$11:$E$40,"&gt;=0",Override!$C$11:$C$40,"MXAU"))&gt;0,SUMIFS(Override!$E$11:$E$40,Override!$B$11:$B$40,$B211,Override!$D$11:$D$40,1)-SUMIFS(Override!$E$11:$E$40,Override!$B$11:$B$40,$B211,Override!$D$11:$D$40,1,Override!$C$11:$C$40,"MXAU"),Override!$C$246)/'AS51'!$B$3,"")))</f>
        <v/>
      </c>
      <c r="G211" s="77">
        <f>IF(G$13="","",IF($B211="","",IFERROR($C211*$D211*IF((Override!$C$4="ON")*(COUNTIFS(Override!$B$11:$B$40,$B211,Override!$D$11:$D$40,2,Override!$E$11:$E$40,"&gt;=0")-COUNTIFS(Override!$B$11:$B$40,$B211,Override!$D$11:$D$40,2,Override!$E$11:$E$40,"&gt;=0",Override!$C$11:$C$40,"MXAU"))&gt;0,SUMIFS(Override!$E$11:$E$40,Override!$B$11:$B$40,$B211,Override!$D$11:$D$40,2)-SUMIFS(Override!$E$11:$E$40,Override!$B$11:$B$40,$B211,Override!$D$11:$D$40,2,Override!$C$11:$C$40,"MXAU"),Override!$D$246)/'AS51'!$B$3,"")))</f>
        <v/>
      </c>
      <c r="H211" s="77">
        <f>IF(H$13="","",IF($B211="","",IFERROR($C211*$D211*IF((Override!$C$4="ON")*(COUNTIFS(Override!$B$11:$B$40,$B211,Override!$D$11:$D$40,3,Override!$E$11:$E$40,"&gt;=0")-COUNTIFS(Override!$B$11:$B$40,$B211,Override!$D$11:$D$40,3,Override!$E$11:$E$40,"&gt;=0",Override!$C$11:$C$40,"MXAU"))&gt;0,SUMIFS(Override!$E$11:$E$40,Override!$B$11:$B$40,$B211,Override!$D$11:$D$40,3)-SUMIFS(Override!$E$11:$E$40,Override!$B$11:$B$40,$B211,Override!$D$11:$D$40,3,Override!$C$11:$C$40,"MXAU"),Override!$E$246)/'AS51'!$B$3,"")))</f>
        <v/>
      </c>
      <c r="I211" s="77">
        <f>IF(I$13="","",IF($B211="","",IFERROR($C211*$D211*IF((Override!$C$4="ON")*(COUNTIFS(Override!$B$11:$B$40,$B211,Override!$D$11:$D$40,4,Override!$E$11:$E$40,"&gt;=0")-COUNTIFS(Override!$B$11:$B$40,$B211,Override!$D$11:$D$40,4,Override!$E$11:$E$40,"&gt;=0",Override!$C$11:$C$40,"MXAU"))&gt;0,SUMIFS(Override!$E$11:$E$40,Override!$B$11:$B$40,$B211,Override!$D$11:$D$40,4)-SUMIFS(Override!$E$11:$E$40,Override!$B$11:$B$40,$B211,Override!$D$11:$D$40,4,Override!$C$11:$C$40,"MXAU"),Override!$F$246)/'AS51'!$B$3,"")))</f>
        <v/>
      </c>
      <c r="J211" s="77">
        <f>IF(J$13="","",IF($B211="","",IFERROR($C211*$D211*IF((Override!$C$4="ON")*(COUNTIFS(Override!$B$11:$B$40,$B211,Override!$D$11:$D$40,5,Override!$E$11:$E$40,"&gt;=0")-COUNTIFS(Override!$B$11:$B$40,$B211,Override!$D$11:$D$40,5,Override!$E$11:$E$40,"&gt;=0",Override!$C$11:$C$40,"MXAU"))&gt;0,SUMIFS(Override!$E$11:$E$40,Override!$B$11:$B$40,$B211,Override!$D$11:$D$40,5)-SUMIFS(Override!$E$11:$E$40,Override!$B$11:$B$40,$B211,Override!$D$11:$D$40,5,Override!$C$11:$C$40,"MXAU"),Override!$G$246)/'AS51'!$B$3,"")))</f>
        <v/>
      </c>
      <c r="K211" s="77">
        <f>IF(K$13="","",IF($B211="","",IFERROR($C211*$D211*IF((Override!$C$4="ON")*(COUNTIFS(Override!$B$11:$B$40,$B211,Override!$D$11:$D$40,6,Override!$E$11:$E$40,"&gt;=0")-COUNTIFS(Override!$B$11:$B$40,$B211,Override!$D$11:$D$40,6,Override!$E$11:$E$40,"&gt;=0",Override!$C$11:$C$40,"MXAU"))&gt;0,SUMIFS(Override!$E$11:$E$40,Override!$B$11:$B$40,$B211,Override!$D$11:$D$40,6)-SUMIFS(Override!$E$11:$E$40,Override!$B$11:$B$40,$B211,Override!$D$11:$D$40,6,Override!$C$11:$C$40,"MXAU"),Override!$H$246)/'AS51'!$B$3,"")))</f>
        <v/>
      </c>
      <c r="L211" s="77">
        <f>IF(L$13="","",IF($B211="","",IFERROR($C211*$D211*IF((Override!$C$4="ON")*(COUNTIFS(Override!$B$11:$B$40,$B211,Override!$D$11:$D$40,7,Override!$E$11:$E$40,"&gt;=0")-COUNTIFS(Override!$B$11:$B$40,$B211,Override!$D$11:$D$40,7,Override!$E$11:$E$40,"&gt;=0",Override!$C$11:$C$40,"MXAU"))&gt;0,SUMIFS(Override!$E$11:$E$40,Override!$B$11:$B$40,$B211,Override!$D$11:$D$40,7)-SUMIFS(Override!$E$11:$E$40,Override!$B$11:$B$40,$B211,Override!$D$11:$D$40,7,Override!$C$11:$C$40,"MXAU"),Override!$I$246)/'AS51'!$B$3,"")))</f>
        <v/>
      </c>
      <c r="M211" s="77">
        <f>IF(M$13="","",IF($B211="","",IFERROR($C211*$D211*IF((Override!$C$4="ON")*(COUNTIFS(Override!$B$11:$B$40,$B211,Override!$D$11:$D$40,8,Override!$E$11:$E$40,"&gt;=0")-COUNTIFS(Override!$B$11:$B$40,$B211,Override!$D$11:$D$40,8,Override!$E$11:$E$40,"&gt;=0",Override!$C$11:$C$40,"MXAU"))&gt;0,SUMIFS(Override!$E$11:$E$40,Override!$B$11:$B$40,$B211,Override!$D$11:$D$40,8)-SUMIFS(Override!$E$11:$E$40,Override!$B$11:$B$40,$B211,Override!$D$11:$D$40,8,Override!$C$11:$C$40,"MXAU"),Override!$J$246)/'AS51'!$B$3,"")))</f>
        <v/>
      </c>
      <c r="N211" s="77">
        <f>IF(N$13="","",IF($B211="","",IFERROR($C211*$D211*IF((Override!$C$4="ON")*(COUNTIFS(Override!$B$11:$B$40,$B211,Override!$D$11:$D$40,9,Override!$E$11:$E$40,"&gt;=0")-COUNTIFS(Override!$B$11:$B$40,$B211,Override!$D$11:$D$40,9,Override!$E$11:$E$40,"&gt;=0",Override!$C$11:$C$40,"MXAU"))&gt;0,SUMIFS(Override!$E$11:$E$40,Override!$B$11:$B$40,$B211,Override!$D$11:$D$40,9)-SUMIFS(Override!$E$11:$E$40,Override!$B$11:$B$40,$B211,Override!$D$11:$D$40,9,Override!$C$11:$C$40,"MXAU"),Override!$K$246)/'AS51'!$B$3,"")))</f>
        <v/>
      </c>
      <c r="O211" s="77">
        <f>IF(O$13="","",IF($B211="","",IFERROR($C211*$D211*IF((Override!$C$4="ON")*(COUNTIFS(Override!$B$11:$B$40,$B211,Override!$D$11:$D$40,10,Override!$E$11:$E$40,"&gt;=0")-COUNTIFS(Override!$B$11:$B$40,$B211,Override!$D$11:$D$40,10,Override!$E$11:$E$40,"&gt;=0",Override!$C$11:$C$40,"MXAU"))&gt;0,SUMIFS(Override!$E$11:$E$40,Override!$B$11:$B$40,$B211,Override!$D$11:$D$40,10)-SUMIFS(Override!$E$11:$E$40,Override!$B$11:$B$40,$B211,Override!$D$11:$D$40,10,Override!$C$11:$C$40,"MXAU"),Override!$L$246)/'AS51'!$B$3,"")))</f>
        <v/>
      </c>
      <c r="P211" s="77">
        <f>IF(P$13="","",IF($B211="","",IFERROR($C211*$D211*IF((Override!$C$4="ON")*(COUNTIFS(Override!$B$11:$B$40,$B211,Override!$D$11:$D$40,11,Override!$E$11:$E$40,"&gt;=0")-COUNTIFS(Override!$B$11:$B$40,$B211,Override!$D$11:$D$40,11,Override!$E$11:$E$40,"&gt;=0",Override!$C$11:$C$40,"MXAU"))&gt;0,SUMIFS(Override!$E$11:$E$40,Override!$B$11:$B$40,$B211,Override!$D$11:$D$40,11)-SUMIFS(Override!$E$11:$E$40,Override!$B$11:$B$40,$B211,Override!$D$11:$D$40,11,Override!$C$11:$C$40,"MXAU"),Override!$M$246)/'AS51'!$B$3,"")))</f>
        <v/>
      </c>
      <c r="Q211" s="77">
        <f>IF(Q$13="","",IF($B211="","",IFERROR($C211*$D211*IF((Override!$C$4="ON")*(COUNTIFS(Override!$B$11:$B$40,$B211,Override!$D$11:$D$40,12,Override!$E$11:$E$40,"&gt;=0")-COUNTIFS(Override!$B$11:$B$40,$B211,Override!$D$11:$D$40,12,Override!$E$11:$E$40,"&gt;=0",Override!$C$11:$C$40,"MXAU"))&gt;0,SUMIFS(Override!$E$11:$E$40,Override!$B$11:$B$40,$B211,Override!$D$11:$D$40,12)-SUMIFS(Override!$E$11:$E$40,Override!$B$11:$B$40,$B211,Override!$D$11:$D$40,12,Override!$C$11:$C$40,"MXAU"),Override!$N$246)/'AS51'!$B$3,"")))</f>
        <v/>
      </c>
      <c r="R211" s="77">
        <f>IF(R$13="","",IF($B211="","",IFERROR($C211*$D211*IF((Override!$C$4="ON")*(COUNTIFS(Override!$B$11:$B$40,$B211,Override!$D$11:$D$40,13,Override!$E$11:$E$40,"&gt;=0")-COUNTIFS(Override!$B$11:$B$40,$B211,Override!$D$11:$D$40,13,Override!$E$11:$E$40,"&gt;=0",Override!$C$11:$C$40,"MXAU"))&gt;0,SUMIFS(Override!$E$11:$E$40,Override!$B$11:$B$40,$B211,Override!$D$11:$D$40,13)-SUMIFS(Override!$E$11:$E$40,Override!$B$11:$B$40,$B211,Override!$D$11:$D$40,13,Override!$C$11:$C$40,"MXAU"),Override!$O$246)/'AS51'!$B$3,"")))</f>
        <v/>
      </c>
      <c r="S211" s="77">
        <f>IF(S$13="","",IF($B211="","",IFERROR($C211*$D211*IF((Override!$C$4="ON")*(COUNTIFS(Override!$B$11:$B$40,$B211,Override!$D$11:$D$40,14,Override!$E$11:$E$40,"&gt;=0")-COUNTIFS(Override!$B$11:$B$40,$B211,Override!$D$11:$D$40,14,Override!$E$11:$E$40,"&gt;=0",Override!$C$11:$C$40,"MXAU"))&gt;0,SUMIFS(Override!$E$11:$E$40,Override!$B$11:$B$40,$B211,Override!$D$11:$D$40,14)-SUMIFS(Override!$E$11:$E$40,Override!$B$11:$B$40,$B211,Override!$D$11:$D$40,14,Override!$C$11:$C$40,"MXAU"),Override!$P$246)/'AS51'!$B$3,"")))</f>
        <v/>
      </c>
      <c r="T211" s="77">
        <f>IF(T$13="","",IF($B211="","",IFERROR($C211*$D211*IF((Override!$C$4="ON")*(COUNTIFS(Override!$B$11:$B$40,$B211,Override!$D$11:$D$40,15,Override!$E$11:$E$40,"&gt;=0")-COUNTIFS(Override!$B$11:$B$40,$B211,Override!$D$11:$D$40,15,Override!$E$11:$E$40,"&gt;=0",Override!$C$11:$C$40,"MXAU"))&gt;0,SUMIFS(Override!$E$11:$E$40,Override!$B$11:$B$40,$B211,Override!$D$11:$D$40,15)-SUMIFS(Override!$E$11:$E$40,Override!$B$11:$B$40,$B211,Override!$D$11:$D$40,15,Override!$C$11:$C$40,"MXAU"),Override!$Q$246)/'AS51'!$B$3,"")))</f>
        <v/>
      </c>
      <c r="U211" s="77">
        <f>IF(U$13="","",IF($B211="","",IFERROR($C211*$D211*IF((Override!$C$4="ON")*(COUNTIFS(Override!$B$11:$B$40,$B211,Override!$D$11:$D$40,16,Override!$E$11:$E$40,"&gt;=0")-COUNTIFS(Override!$B$11:$B$40,$B211,Override!$D$11:$D$40,16,Override!$E$11:$E$40,"&gt;=0",Override!$C$11:$C$40,"MXAU"))&gt;0,SUMIFS(Override!$E$11:$E$40,Override!$B$11:$B$40,$B211,Override!$D$11:$D$40,16)-SUMIFS(Override!$E$11:$E$40,Override!$B$11:$B$40,$B211,Override!$D$11:$D$40,16,Override!$C$11:$C$40,"MXAU"),Override!$R$246)/'AS51'!$B$3,"")))</f>
        <v/>
      </c>
      <c r="W211" s="77">
        <f>IF(W$13="","",IF($B211="","",IFERROR(F211*$E211/100,"")))</f>
        <v/>
      </c>
      <c r="X211" s="77">
        <f>IF(X$13="","",IF($B211="","",IFERROR(G211*$E211/100,"")))</f>
        <v/>
      </c>
      <c r="Y211" s="77">
        <f>IF(Y$13="","",IF($B211="","",IFERROR(H211*$E211/100,"")))</f>
        <v/>
      </c>
      <c r="Z211" s="77">
        <f>IF(Z$13="","",IF($B211="","",IFERROR(I211*$E211/100,"")))</f>
        <v/>
      </c>
      <c r="AA211" s="77">
        <f>IF(AA$13="","",IF($B211="","",IFERROR(J211*$E211/100,"")))</f>
        <v/>
      </c>
      <c r="AB211" s="77">
        <f>IF(AB$13="","",IF($B211="","",IFERROR(K211*$E211/100,"")))</f>
        <v/>
      </c>
      <c r="AC211" s="77">
        <f>IF(AC$13="","",IF($B211="","",IFERROR(L211*$E211/100,"")))</f>
        <v/>
      </c>
      <c r="AD211" s="77">
        <f>IF(AD$13="","",IF($B211="","",IFERROR(M211*$E211/100,"")))</f>
        <v/>
      </c>
      <c r="AE211" s="77">
        <f>IF(AE$13="","",IF($B211="","",IFERROR(N211*$E211/100,"")))</f>
        <v/>
      </c>
      <c r="AF211" s="77">
        <f>IF(AF$13="","",IF($B211="","",IFERROR(O211*$E211/100,"")))</f>
        <v/>
      </c>
      <c r="AG211" s="77">
        <f>IF(AG$13="","",IF($B211="","",IFERROR(P211*$E211/100,"")))</f>
        <v/>
      </c>
      <c r="AH211" s="77">
        <f>IF(AH$13="","",IF($B211="","",IFERROR(Q211*$E211/100,"")))</f>
        <v/>
      </c>
      <c r="AI211" s="77">
        <f>IF(AI$13="","",IF($B211="","",IFERROR(R211*$E211/100,"")))</f>
        <v/>
      </c>
      <c r="AJ211" s="77">
        <f>IF(AJ$13="","",IF($B211="","",IFERROR(S211*$E211/100,"")))</f>
        <v/>
      </c>
      <c r="AK211" s="77">
        <f>IF(AK$13="","",IF($B211="","",IFERROR(T211*$E211/100,"")))</f>
        <v/>
      </c>
      <c r="AL211" s="77">
        <f>IF(AL$13="","",IF($B211="","",IFERROR(U211*$E211/100,"")))</f>
        <v/>
      </c>
      <c r="AN211" s="77">
        <f>IF($B211="","",SUMIF($F$13:$U$13,"&lt;="&amp;Sector!$D$51,$F211:$U211))</f>
        <v/>
      </c>
      <c r="AO211" s="77">
        <f>IF($B211="","",SUMIF($W$13:$AL$13,"&lt;="&amp;Sector!$D$51,$W211:$AL211))</f>
        <v/>
      </c>
      <c r="AQ211" s="163">
        <f>IF(AQ$13="","",IF($B211="","",IFERROR($C211*$D211*SUMPRODUCT(('Dvd Calendar'!$E$2153:$CZ$2153&gt;AQ$12)*('Dvd Calendar'!$E$2153:$CZ$2153&lt;=AQ$13)*'Dvd Calendar'!$E$2156:$CZ$2156*(('Dvd Calendar'!$E$2158:$CZ$2158='Field Check'!$C$56)*('Field Check'!$C$56&lt;&gt;"")+('Dvd Calendar'!$E$2158:$CZ$2158='Field Check'!$C$57)*('Field Check'!$C$57&lt;&gt;"")))/'AS51'!$B$3,"")))</f>
        <v/>
      </c>
      <c r="AR211" s="163">
        <f>IF(AR$13="","",IF($B211="","",IFERROR($C211*$D211*SUMPRODUCT(('Dvd Calendar'!$E$2153:$CZ$2153&gt;AR$12)*('Dvd Calendar'!$E$2153:$CZ$2153&lt;=AR$13)*'Dvd Calendar'!$E$2156:$CZ$2156*(('Dvd Calendar'!$E$2158:$CZ$2158='Field Check'!$C$56)*('Field Check'!$C$56&lt;&gt;"")+('Dvd Calendar'!$E$2158:$CZ$2158='Field Check'!$C$57)*('Field Check'!$C$57&lt;&gt;"")))/'AS51'!$B$3,"")))</f>
        <v/>
      </c>
      <c r="AS211" s="163">
        <f>IF(AS$13="","",IF($B211="","",IFERROR($C211*$D211*SUMPRODUCT(('Dvd Calendar'!$E$2153:$CZ$2153&gt;AS$12)*('Dvd Calendar'!$E$2153:$CZ$2153&lt;=AS$13)*'Dvd Calendar'!$E$2156:$CZ$2156*(('Dvd Calendar'!$E$2158:$CZ$2158='Field Check'!$C$56)*('Field Check'!$C$56&lt;&gt;"")+('Dvd Calendar'!$E$2158:$CZ$2158='Field Check'!$C$57)*('Field Check'!$C$57&lt;&gt;"")))/'AS51'!$B$3,"")))</f>
        <v/>
      </c>
      <c r="AT211" s="163">
        <f>IF(AT$13="","",IF($B211="","",IFERROR($C211*$D211*SUMPRODUCT(('Dvd Calendar'!$E$2153:$CZ$2153&gt;AT$12)*('Dvd Calendar'!$E$2153:$CZ$2153&lt;=AT$13)*'Dvd Calendar'!$E$2156:$CZ$2156*(('Dvd Calendar'!$E$2158:$CZ$2158='Field Check'!$C$56)*('Field Check'!$C$56&lt;&gt;"")+('Dvd Calendar'!$E$2158:$CZ$2158='Field Check'!$C$57)*('Field Check'!$C$57&lt;&gt;"")))/'AS51'!$B$3,"")))</f>
        <v/>
      </c>
      <c r="AU211" s="163">
        <f>IF(AU$13="","",IF($B211="","",IFERROR($C211*$D211*SUMPRODUCT(('Dvd Calendar'!$E$2153:$CZ$2153&gt;AU$12)*('Dvd Calendar'!$E$2153:$CZ$2153&lt;=AU$13)*'Dvd Calendar'!$E$2156:$CZ$2156*(('Dvd Calendar'!$E$2158:$CZ$2158='Field Check'!$C$56)*('Field Check'!$C$56&lt;&gt;"")+('Dvd Calendar'!$E$2158:$CZ$2158='Field Check'!$C$57)*('Field Check'!$C$57&lt;&gt;"")))/'AS51'!$B$3,"")))</f>
        <v/>
      </c>
      <c r="AV211" s="163">
        <f>IF(AV$13="","",IF($B211="","",IFERROR($C211*$D211*SUMPRODUCT(('Dvd Calendar'!$E$2153:$CZ$2153&gt;AV$12)*('Dvd Calendar'!$E$2153:$CZ$2153&lt;=AV$13)*'Dvd Calendar'!$E$2156:$CZ$2156*(('Dvd Calendar'!$E$2158:$CZ$2158='Field Check'!$C$56)*('Field Check'!$C$56&lt;&gt;"")+('Dvd Calendar'!$E$2158:$CZ$2158='Field Check'!$C$57)*('Field Check'!$C$57&lt;&gt;"")))/'AS51'!$B$3,"")))</f>
        <v/>
      </c>
      <c r="AW211" s="163">
        <f>IF(AW$13="","",IF($B211="","",IFERROR($C211*$D211*SUMPRODUCT(('Dvd Calendar'!$E$2153:$CZ$2153&gt;AW$12)*('Dvd Calendar'!$E$2153:$CZ$2153&lt;=AW$13)*'Dvd Calendar'!$E$2156:$CZ$2156*(('Dvd Calendar'!$E$2158:$CZ$2158='Field Check'!$C$56)*('Field Check'!$C$56&lt;&gt;"")+('Dvd Calendar'!$E$2158:$CZ$2158='Field Check'!$C$57)*('Field Check'!$C$57&lt;&gt;"")))/'AS51'!$B$3,"")))</f>
        <v/>
      </c>
      <c r="AX211" s="163">
        <f>IF(AX$13="","",IF($B211="","",IFERROR($C211*$D211*SUMPRODUCT(('Dvd Calendar'!$E$2153:$CZ$2153&gt;AX$12)*('Dvd Calendar'!$E$2153:$CZ$2153&lt;=AX$13)*'Dvd Calendar'!$E$2156:$CZ$2156*(('Dvd Calendar'!$E$2158:$CZ$2158='Field Check'!$C$56)*('Field Check'!$C$56&lt;&gt;"")+('Dvd Calendar'!$E$2158:$CZ$2158='Field Check'!$C$57)*('Field Check'!$C$57&lt;&gt;"")))/'AS51'!$B$3,"")))</f>
        <v/>
      </c>
      <c r="AY211" s="163">
        <f>IF(AY$13="","",IF($B211="","",IFERROR($C211*$D211*SUMPRODUCT(('Dvd Calendar'!$E$2153:$CZ$2153&gt;AY$12)*('Dvd Calendar'!$E$2153:$CZ$2153&lt;=AY$13)*'Dvd Calendar'!$E$2156:$CZ$2156*(('Dvd Calendar'!$E$2158:$CZ$2158='Field Check'!$C$56)*('Field Check'!$C$56&lt;&gt;"")+('Dvd Calendar'!$E$2158:$CZ$2158='Field Check'!$C$57)*('Field Check'!$C$57&lt;&gt;"")))/'AS51'!$B$3,"")))</f>
        <v/>
      </c>
      <c r="AZ211" s="163">
        <f>IF(AZ$13="","",IF($B211="","",IFERROR($C211*$D211*SUMPRODUCT(('Dvd Calendar'!$E$2153:$CZ$2153&gt;AZ$12)*('Dvd Calendar'!$E$2153:$CZ$2153&lt;=AZ$13)*'Dvd Calendar'!$E$2156:$CZ$2156*(('Dvd Calendar'!$E$2158:$CZ$2158='Field Check'!$C$56)*('Field Check'!$C$56&lt;&gt;"")+('Dvd Calendar'!$E$2158:$CZ$2158='Field Check'!$C$57)*('Field Check'!$C$57&lt;&gt;"")))/'AS51'!$B$3,"")))</f>
        <v/>
      </c>
      <c r="BA211" s="163">
        <f>IF(BA$13="","",IF($B211="","",IFERROR($C211*$D211*SUMPRODUCT(('Dvd Calendar'!$E$2153:$CZ$2153&gt;BA$12)*('Dvd Calendar'!$E$2153:$CZ$2153&lt;=BA$13)*'Dvd Calendar'!$E$2156:$CZ$2156*(('Dvd Calendar'!$E$2158:$CZ$2158='Field Check'!$C$56)*('Field Check'!$C$56&lt;&gt;"")+('Dvd Calendar'!$E$2158:$CZ$2158='Field Check'!$C$57)*('Field Check'!$C$57&lt;&gt;"")))/'AS51'!$B$3,"")))</f>
        <v/>
      </c>
      <c r="BB211" s="163">
        <f>IF(BB$13="","",IF($B211="","",IFERROR($C211*$D211*SUMPRODUCT(('Dvd Calendar'!$E$2153:$CZ$2153&gt;BB$12)*('Dvd Calendar'!$E$2153:$CZ$2153&lt;=BB$13)*'Dvd Calendar'!$E$2156:$CZ$2156*(('Dvd Calendar'!$E$2158:$CZ$2158='Field Check'!$C$56)*('Field Check'!$C$56&lt;&gt;"")+('Dvd Calendar'!$E$2158:$CZ$2158='Field Check'!$C$57)*('Field Check'!$C$57&lt;&gt;"")))/'AS51'!$B$3,"")))</f>
        <v/>
      </c>
      <c r="BC211" s="163">
        <f>IF(BC$13="","",IF($B211="","",IFERROR($C211*$D211*SUMPRODUCT(('Dvd Calendar'!$E$2153:$CZ$2153&gt;BC$12)*('Dvd Calendar'!$E$2153:$CZ$2153&lt;=BC$13)*'Dvd Calendar'!$E$2156:$CZ$2156*(('Dvd Calendar'!$E$2158:$CZ$2158='Field Check'!$C$56)*('Field Check'!$C$56&lt;&gt;"")+('Dvd Calendar'!$E$2158:$CZ$2158='Field Check'!$C$57)*('Field Check'!$C$57&lt;&gt;"")))/'AS51'!$B$3,"")))</f>
        <v/>
      </c>
      <c r="BD211" s="163">
        <f>IF(BD$13="","",IF($B211="","",IFERROR($C211*$D211*SUMPRODUCT(('Dvd Calendar'!$E$2153:$CZ$2153&gt;BD$12)*('Dvd Calendar'!$E$2153:$CZ$2153&lt;=BD$13)*'Dvd Calendar'!$E$2156:$CZ$2156*(('Dvd Calendar'!$E$2158:$CZ$2158='Field Check'!$C$56)*('Field Check'!$C$56&lt;&gt;"")+('Dvd Calendar'!$E$2158:$CZ$2158='Field Check'!$C$57)*('Field Check'!$C$57&lt;&gt;"")))/'AS51'!$B$3,"")))</f>
        <v/>
      </c>
      <c r="BE211" s="163">
        <f>IF(BE$13="","",IF($B211="","",IFERROR($C211*$D211*SUMPRODUCT(('Dvd Calendar'!$E$2153:$CZ$2153&gt;BE$12)*('Dvd Calendar'!$E$2153:$CZ$2153&lt;=BE$13)*'Dvd Calendar'!$E$2156:$CZ$2156*(('Dvd Calendar'!$E$2158:$CZ$2158='Field Check'!$C$56)*('Field Check'!$C$56&lt;&gt;"")+('Dvd Calendar'!$E$2158:$CZ$2158='Field Check'!$C$57)*('Field Check'!$C$57&lt;&gt;"")))/'AS51'!$B$3,"")))</f>
        <v/>
      </c>
      <c r="BF211" s="163">
        <f>IF(BF$13="","",IF($B211="","",IFERROR($C211*$D211*SUMPRODUCT(('Dvd Calendar'!$E$2153:$CZ$2153&gt;BF$12)*('Dvd Calendar'!$E$2153:$CZ$2153&lt;=BF$13)*'Dvd Calendar'!$E$2156:$CZ$2156*(('Dvd Calendar'!$E$2158:$CZ$2158='Field Check'!$C$56)*('Field Check'!$C$56&lt;&gt;"")+('Dvd Calendar'!$E$2158:$CZ$2158='Field Check'!$C$57)*('Field Check'!$C$57&lt;&gt;"")))/'AS51'!$B$3,"")))</f>
        <v/>
      </c>
      <c r="BH211" s="163">
        <f>IF(BH$13="","",IF($B211="","",IFERROR(AQ211*$E211/100,"")))</f>
        <v/>
      </c>
      <c r="BI211" s="163">
        <f>IF(BI$13="","",IF($B211="","",IFERROR(AR211*$E211/100,"")))</f>
        <v/>
      </c>
      <c r="BJ211" s="163">
        <f>IF(BJ$13="","",IF($B211="","",IFERROR(AS211*$E211/100,"")))</f>
        <v/>
      </c>
      <c r="BK211" s="163">
        <f>IF(BK$13="","",IF($B211="","",IFERROR(AT211*$E211/100,"")))</f>
        <v/>
      </c>
      <c r="BL211" s="163">
        <f>IF(BL$13="","",IF($B211="","",IFERROR(AU211*$E211/100,"")))</f>
        <v/>
      </c>
      <c r="BM211" s="163">
        <f>IF(BM$13="","",IF($B211="","",IFERROR(AV211*$E211/100,"")))</f>
        <v/>
      </c>
      <c r="BN211" s="163">
        <f>IF(BN$13="","",IF($B211="","",IFERROR(AW211*$E211/100,"")))</f>
        <v/>
      </c>
      <c r="BO211" s="163">
        <f>IF(BO$13="","",IF($B211="","",IFERROR(AX211*$E211/100,"")))</f>
        <v/>
      </c>
      <c r="BP211" s="163">
        <f>IF(BP$13="","",IF($B211="","",IFERROR(AY211*$E211/100,"")))</f>
        <v/>
      </c>
      <c r="BQ211" s="163">
        <f>IF(BQ$13="","",IF($B211="","",IFERROR(AZ211*$E211/100,"")))</f>
        <v/>
      </c>
      <c r="BR211" s="163">
        <f>IF(BR$13="","",IF($B211="","",IFERROR(BA211*$E211/100,"")))</f>
        <v/>
      </c>
      <c r="BS211" s="163">
        <f>IF(BS$13="","",IF($B211="","",IFERROR(BB211*$E211/100,"")))</f>
        <v/>
      </c>
      <c r="BT211" s="163">
        <f>IF(BT$13="","",IF($B211="","",IFERROR(BC211*$E211/100,"")))</f>
        <v/>
      </c>
      <c r="BU211" s="163">
        <f>IF(BU$13="","",IF($B211="","",IFERROR(BD211*$E211/100,"")))</f>
        <v/>
      </c>
      <c r="BV211" s="163">
        <f>IF(BV$13="","",IF($B211="","",IFERROR(BE211*$E211/100,"")))</f>
        <v/>
      </c>
      <c r="BW211" s="163">
        <f>IF(BW$13="","",IF($B211="","",IFERROR(BF211*$E211/100,"")))</f>
        <v/>
      </c>
    </row>
    <row r="212">
      <c r="B212" s="126">
        <f>IF('AS51'!$C$202="","",'AS51'!$C$202)</f>
        <v/>
      </c>
      <c r="C212" s="74">
        <f>IF('AS51'!$B$202="","",'AS51'!$B$202)</f>
        <v/>
      </c>
      <c r="D212" s="75">
        <f>IFERROR('AS51'!$Q$202,1)</f>
        <v/>
      </c>
      <c r="E212" s="76">
        <f>IF($B212="","",IF(ISNUMBER('AS51'!$I$202),'AS51'!$I$202,'Index Summary'!$C$7))</f>
        <v/>
      </c>
      <c r="F212" s="77">
        <f>IF(F$13="","",IF($B212="","",IFERROR($C212*$D212*IF((Override!$C$4="ON")*(COUNTIFS(Override!$B$11:$B$40,$B212,Override!$D$11:$D$40,1,Override!$E$11:$E$40,"&gt;=0")-COUNTIFS(Override!$B$11:$B$40,$B212,Override!$D$11:$D$40,1,Override!$E$11:$E$40,"&gt;=0",Override!$C$11:$C$40,"MXAU"))&gt;0,SUMIFS(Override!$E$11:$E$40,Override!$B$11:$B$40,$B212,Override!$D$11:$D$40,1)-SUMIFS(Override!$E$11:$E$40,Override!$B$11:$B$40,$B212,Override!$D$11:$D$40,1,Override!$C$11:$C$40,"MXAU"),Override!$C$247)/'AS51'!$B$3,"")))</f>
        <v/>
      </c>
      <c r="G212" s="77">
        <f>IF(G$13="","",IF($B212="","",IFERROR($C212*$D212*IF((Override!$C$4="ON")*(COUNTIFS(Override!$B$11:$B$40,$B212,Override!$D$11:$D$40,2,Override!$E$11:$E$40,"&gt;=0")-COUNTIFS(Override!$B$11:$B$40,$B212,Override!$D$11:$D$40,2,Override!$E$11:$E$40,"&gt;=0",Override!$C$11:$C$40,"MXAU"))&gt;0,SUMIFS(Override!$E$11:$E$40,Override!$B$11:$B$40,$B212,Override!$D$11:$D$40,2)-SUMIFS(Override!$E$11:$E$40,Override!$B$11:$B$40,$B212,Override!$D$11:$D$40,2,Override!$C$11:$C$40,"MXAU"),Override!$D$247)/'AS51'!$B$3,"")))</f>
        <v/>
      </c>
      <c r="H212" s="77">
        <f>IF(H$13="","",IF($B212="","",IFERROR($C212*$D212*IF((Override!$C$4="ON")*(COUNTIFS(Override!$B$11:$B$40,$B212,Override!$D$11:$D$40,3,Override!$E$11:$E$40,"&gt;=0")-COUNTIFS(Override!$B$11:$B$40,$B212,Override!$D$11:$D$40,3,Override!$E$11:$E$40,"&gt;=0",Override!$C$11:$C$40,"MXAU"))&gt;0,SUMIFS(Override!$E$11:$E$40,Override!$B$11:$B$40,$B212,Override!$D$11:$D$40,3)-SUMIFS(Override!$E$11:$E$40,Override!$B$11:$B$40,$B212,Override!$D$11:$D$40,3,Override!$C$11:$C$40,"MXAU"),Override!$E$247)/'AS51'!$B$3,"")))</f>
        <v/>
      </c>
      <c r="I212" s="77">
        <f>IF(I$13="","",IF($B212="","",IFERROR($C212*$D212*IF((Override!$C$4="ON")*(COUNTIFS(Override!$B$11:$B$40,$B212,Override!$D$11:$D$40,4,Override!$E$11:$E$40,"&gt;=0")-COUNTIFS(Override!$B$11:$B$40,$B212,Override!$D$11:$D$40,4,Override!$E$11:$E$40,"&gt;=0",Override!$C$11:$C$40,"MXAU"))&gt;0,SUMIFS(Override!$E$11:$E$40,Override!$B$11:$B$40,$B212,Override!$D$11:$D$40,4)-SUMIFS(Override!$E$11:$E$40,Override!$B$11:$B$40,$B212,Override!$D$11:$D$40,4,Override!$C$11:$C$40,"MXAU"),Override!$F$247)/'AS51'!$B$3,"")))</f>
        <v/>
      </c>
      <c r="J212" s="77">
        <f>IF(J$13="","",IF($B212="","",IFERROR($C212*$D212*IF((Override!$C$4="ON")*(COUNTIFS(Override!$B$11:$B$40,$B212,Override!$D$11:$D$40,5,Override!$E$11:$E$40,"&gt;=0")-COUNTIFS(Override!$B$11:$B$40,$B212,Override!$D$11:$D$40,5,Override!$E$11:$E$40,"&gt;=0",Override!$C$11:$C$40,"MXAU"))&gt;0,SUMIFS(Override!$E$11:$E$40,Override!$B$11:$B$40,$B212,Override!$D$11:$D$40,5)-SUMIFS(Override!$E$11:$E$40,Override!$B$11:$B$40,$B212,Override!$D$11:$D$40,5,Override!$C$11:$C$40,"MXAU"),Override!$G$247)/'AS51'!$B$3,"")))</f>
        <v/>
      </c>
      <c r="K212" s="77">
        <f>IF(K$13="","",IF($B212="","",IFERROR($C212*$D212*IF((Override!$C$4="ON")*(COUNTIFS(Override!$B$11:$B$40,$B212,Override!$D$11:$D$40,6,Override!$E$11:$E$40,"&gt;=0")-COUNTIFS(Override!$B$11:$B$40,$B212,Override!$D$11:$D$40,6,Override!$E$11:$E$40,"&gt;=0",Override!$C$11:$C$40,"MXAU"))&gt;0,SUMIFS(Override!$E$11:$E$40,Override!$B$11:$B$40,$B212,Override!$D$11:$D$40,6)-SUMIFS(Override!$E$11:$E$40,Override!$B$11:$B$40,$B212,Override!$D$11:$D$40,6,Override!$C$11:$C$40,"MXAU"),Override!$H$247)/'AS51'!$B$3,"")))</f>
        <v/>
      </c>
      <c r="L212" s="77">
        <f>IF(L$13="","",IF($B212="","",IFERROR($C212*$D212*IF((Override!$C$4="ON")*(COUNTIFS(Override!$B$11:$B$40,$B212,Override!$D$11:$D$40,7,Override!$E$11:$E$40,"&gt;=0")-COUNTIFS(Override!$B$11:$B$40,$B212,Override!$D$11:$D$40,7,Override!$E$11:$E$40,"&gt;=0",Override!$C$11:$C$40,"MXAU"))&gt;0,SUMIFS(Override!$E$11:$E$40,Override!$B$11:$B$40,$B212,Override!$D$11:$D$40,7)-SUMIFS(Override!$E$11:$E$40,Override!$B$11:$B$40,$B212,Override!$D$11:$D$40,7,Override!$C$11:$C$40,"MXAU"),Override!$I$247)/'AS51'!$B$3,"")))</f>
        <v/>
      </c>
      <c r="M212" s="77">
        <f>IF(M$13="","",IF($B212="","",IFERROR($C212*$D212*IF((Override!$C$4="ON")*(COUNTIFS(Override!$B$11:$B$40,$B212,Override!$D$11:$D$40,8,Override!$E$11:$E$40,"&gt;=0")-COUNTIFS(Override!$B$11:$B$40,$B212,Override!$D$11:$D$40,8,Override!$E$11:$E$40,"&gt;=0",Override!$C$11:$C$40,"MXAU"))&gt;0,SUMIFS(Override!$E$11:$E$40,Override!$B$11:$B$40,$B212,Override!$D$11:$D$40,8)-SUMIFS(Override!$E$11:$E$40,Override!$B$11:$B$40,$B212,Override!$D$11:$D$40,8,Override!$C$11:$C$40,"MXAU"),Override!$J$247)/'AS51'!$B$3,"")))</f>
        <v/>
      </c>
      <c r="N212" s="77">
        <f>IF(N$13="","",IF($B212="","",IFERROR($C212*$D212*IF((Override!$C$4="ON")*(COUNTIFS(Override!$B$11:$B$40,$B212,Override!$D$11:$D$40,9,Override!$E$11:$E$40,"&gt;=0")-COUNTIFS(Override!$B$11:$B$40,$B212,Override!$D$11:$D$40,9,Override!$E$11:$E$40,"&gt;=0",Override!$C$11:$C$40,"MXAU"))&gt;0,SUMIFS(Override!$E$11:$E$40,Override!$B$11:$B$40,$B212,Override!$D$11:$D$40,9)-SUMIFS(Override!$E$11:$E$40,Override!$B$11:$B$40,$B212,Override!$D$11:$D$40,9,Override!$C$11:$C$40,"MXAU"),Override!$K$247)/'AS51'!$B$3,"")))</f>
        <v/>
      </c>
      <c r="O212" s="77">
        <f>IF(O$13="","",IF($B212="","",IFERROR($C212*$D212*IF((Override!$C$4="ON")*(COUNTIFS(Override!$B$11:$B$40,$B212,Override!$D$11:$D$40,10,Override!$E$11:$E$40,"&gt;=0")-COUNTIFS(Override!$B$11:$B$40,$B212,Override!$D$11:$D$40,10,Override!$E$11:$E$40,"&gt;=0",Override!$C$11:$C$40,"MXAU"))&gt;0,SUMIFS(Override!$E$11:$E$40,Override!$B$11:$B$40,$B212,Override!$D$11:$D$40,10)-SUMIFS(Override!$E$11:$E$40,Override!$B$11:$B$40,$B212,Override!$D$11:$D$40,10,Override!$C$11:$C$40,"MXAU"),Override!$L$247)/'AS51'!$B$3,"")))</f>
        <v/>
      </c>
      <c r="P212" s="77">
        <f>IF(P$13="","",IF($B212="","",IFERROR($C212*$D212*IF((Override!$C$4="ON")*(COUNTIFS(Override!$B$11:$B$40,$B212,Override!$D$11:$D$40,11,Override!$E$11:$E$40,"&gt;=0")-COUNTIFS(Override!$B$11:$B$40,$B212,Override!$D$11:$D$40,11,Override!$E$11:$E$40,"&gt;=0",Override!$C$11:$C$40,"MXAU"))&gt;0,SUMIFS(Override!$E$11:$E$40,Override!$B$11:$B$40,$B212,Override!$D$11:$D$40,11)-SUMIFS(Override!$E$11:$E$40,Override!$B$11:$B$40,$B212,Override!$D$11:$D$40,11,Override!$C$11:$C$40,"MXAU"),Override!$M$247)/'AS51'!$B$3,"")))</f>
        <v/>
      </c>
      <c r="Q212" s="77">
        <f>IF(Q$13="","",IF($B212="","",IFERROR($C212*$D212*IF((Override!$C$4="ON")*(COUNTIFS(Override!$B$11:$B$40,$B212,Override!$D$11:$D$40,12,Override!$E$11:$E$40,"&gt;=0")-COUNTIFS(Override!$B$11:$B$40,$B212,Override!$D$11:$D$40,12,Override!$E$11:$E$40,"&gt;=0",Override!$C$11:$C$40,"MXAU"))&gt;0,SUMIFS(Override!$E$11:$E$40,Override!$B$11:$B$40,$B212,Override!$D$11:$D$40,12)-SUMIFS(Override!$E$11:$E$40,Override!$B$11:$B$40,$B212,Override!$D$11:$D$40,12,Override!$C$11:$C$40,"MXAU"),Override!$N$247)/'AS51'!$B$3,"")))</f>
        <v/>
      </c>
      <c r="R212" s="77">
        <f>IF(R$13="","",IF($B212="","",IFERROR($C212*$D212*IF((Override!$C$4="ON")*(COUNTIFS(Override!$B$11:$B$40,$B212,Override!$D$11:$D$40,13,Override!$E$11:$E$40,"&gt;=0")-COUNTIFS(Override!$B$11:$B$40,$B212,Override!$D$11:$D$40,13,Override!$E$11:$E$40,"&gt;=0",Override!$C$11:$C$40,"MXAU"))&gt;0,SUMIFS(Override!$E$11:$E$40,Override!$B$11:$B$40,$B212,Override!$D$11:$D$40,13)-SUMIFS(Override!$E$11:$E$40,Override!$B$11:$B$40,$B212,Override!$D$11:$D$40,13,Override!$C$11:$C$40,"MXAU"),Override!$O$247)/'AS51'!$B$3,"")))</f>
        <v/>
      </c>
      <c r="S212" s="77">
        <f>IF(S$13="","",IF($B212="","",IFERROR($C212*$D212*IF((Override!$C$4="ON")*(COUNTIFS(Override!$B$11:$B$40,$B212,Override!$D$11:$D$40,14,Override!$E$11:$E$40,"&gt;=0")-COUNTIFS(Override!$B$11:$B$40,$B212,Override!$D$11:$D$40,14,Override!$E$11:$E$40,"&gt;=0",Override!$C$11:$C$40,"MXAU"))&gt;0,SUMIFS(Override!$E$11:$E$40,Override!$B$11:$B$40,$B212,Override!$D$11:$D$40,14)-SUMIFS(Override!$E$11:$E$40,Override!$B$11:$B$40,$B212,Override!$D$11:$D$40,14,Override!$C$11:$C$40,"MXAU"),Override!$P$247)/'AS51'!$B$3,"")))</f>
        <v/>
      </c>
      <c r="T212" s="77">
        <f>IF(T$13="","",IF($B212="","",IFERROR($C212*$D212*IF((Override!$C$4="ON")*(COUNTIFS(Override!$B$11:$B$40,$B212,Override!$D$11:$D$40,15,Override!$E$11:$E$40,"&gt;=0")-COUNTIFS(Override!$B$11:$B$40,$B212,Override!$D$11:$D$40,15,Override!$E$11:$E$40,"&gt;=0",Override!$C$11:$C$40,"MXAU"))&gt;0,SUMIFS(Override!$E$11:$E$40,Override!$B$11:$B$40,$B212,Override!$D$11:$D$40,15)-SUMIFS(Override!$E$11:$E$40,Override!$B$11:$B$40,$B212,Override!$D$11:$D$40,15,Override!$C$11:$C$40,"MXAU"),Override!$Q$247)/'AS51'!$B$3,"")))</f>
        <v/>
      </c>
      <c r="U212" s="77">
        <f>IF(U$13="","",IF($B212="","",IFERROR($C212*$D212*IF((Override!$C$4="ON")*(COUNTIFS(Override!$B$11:$B$40,$B212,Override!$D$11:$D$40,16,Override!$E$11:$E$40,"&gt;=0")-COUNTIFS(Override!$B$11:$B$40,$B212,Override!$D$11:$D$40,16,Override!$E$11:$E$40,"&gt;=0",Override!$C$11:$C$40,"MXAU"))&gt;0,SUMIFS(Override!$E$11:$E$40,Override!$B$11:$B$40,$B212,Override!$D$11:$D$40,16)-SUMIFS(Override!$E$11:$E$40,Override!$B$11:$B$40,$B212,Override!$D$11:$D$40,16,Override!$C$11:$C$40,"MXAU"),Override!$R$247)/'AS51'!$B$3,"")))</f>
        <v/>
      </c>
      <c r="W212" s="77">
        <f>IF(W$13="","",IF($B212="","",IFERROR(F212*$E212/100,"")))</f>
        <v/>
      </c>
      <c r="X212" s="77">
        <f>IF(X$13="","",IF($B212="","",IFERROR(G212*$E212/100,"")))</f>
        <v/>
      </c>
      <c r="Y212" s="77">
        <f>IF(Y$13="","",IF($B212="","",IFERROR(H212*$E212/100,"")))</f>
        <v/>
      </c>
      <c r="Z212" s="77">
        <f>IF(Z$13="","",IF($B212="","",IFERROR(I212*$E212/100,"")))</f>
        <v/>
      </c>
      <c r="AA212" s="77">
        <f>IF(AA$13="","",IF($B212="","",IFERROR(J212*$E212/100,"")))</f>
        <v/>
      </c>
      <c r="AB212" s="77">
        <f>IF(AB$13="","",IF($B212="","",IFERROR(K212*$E212/100,"")))</f>
        <v/>
      </c>
      <c r="AC212" s="77">
        <f>IF(AC$13="","",IF($B212="","",IFERROR(L212*$E212/100,"")))</f>
        <v/>
      </c>
      <c r="AD212" s="77">
        <f>IF(AD$13="","",IF($B212="","",IFERROR(M212*$E212/100,"")))</f>
        <v/>
      </c>
      <c r="AE212" s="77">
        <f>IF(AE$13="","",IF($B212="","",IFERROR(N212*$E212/100,"")))</f>
        <v/>
      </c>
      <c r="AF212" s="77">
        <f>IF(AF$13="","",IF($B212="","",IFERROR(O212*$E212/100,"")))</f>
        <v/>
      </c>
      <c r="AG212" s="77">
        <f>IF(AG$13="","",IF($B212="","",IFERROR(P212*$E212/100,"")))</f>
        <v/>
      </c>
      <c r="AH212" s="77">
        <f>IF(AH$13="","",IF($B212="","",IFERROR(Q212*$E212/100,"")))</f>
        <v/>
      </c>
      <c r="AI212" s="77">
        <f>IF(AI$13="","",IF($B212="","",IFERROR(R212*$E212/100,"")))</f>
        <v/>
      </c>
      <c r="AJ212" s="77">
        <f>IF(AJ$13="","",IF($B212="","",IFERROR(S212*$E212/100,"")))</f>
        <v/>
      </c>
      <c r="AK212" s="77">
        <f>IF(AK$13="","",IF($B212="","",IFERROR(T212*$E212/100,"")))</f>
        <v/>
      </c>
      <c r="AL212" s="77">
        <f>IF(AL$13="","",IF($B212="","",IFERROR(U212*$E212/100,"")))</f>
        <v/>
      </c>
      <c r="AN212" s="77">
        <f>IF($B212="","",SUMIF($F$13:$U$13,"&lt;="&amp;Sector!$D$51,$F212:$U212))</f>
        <v/>
      </c>
      <c r="AO212" s="77">
        <f>IF($B212="","",SUMIF($W$13:$AL$13,"&lt;="&amp;Sector!$D$51,$W212:$AL212))</f>
        <v/>
      </c>
      <c r="AQ212" s="163">
        <f>IF(AQ$13="","",IF($B212="","",IFERROR($C212*$D212*SUMPRODUCT(('Dvd Calendar'!$E$2164:$CZ$2164&gt;AQ$12)*('Dvd Calendar'!$E$2164:$CZ$2164&lt;=AQ$13)*'Dvd Calendar'!$E$2167:$CZ$2167*(('Dvd Calendar'!$E$2169:$CZ$2169='Field Check'!$C$56)*('Field Check'!$C$56&lt;&gt;"")+('Dvd Calendar'!$E$2169:$CZ$2169='Field Check'!$C$57)*('Field Check'!$C$57&lt;&gt;"")))/'AS51'!$B$3,"")))</f>
        <v/>
      </c>
      <c r="AR212" s="163">
        <f>IF(AR$13="","",IF($B212="","",IFERROR($C212*$D212*SUMPRODUCT(('Dvd Calendar'!$E$2164:$CZ$2164&gt;AR$12)*('Dvd Calendar'!$E$2164:$CZ$2164&lt;=AR$13)*'Dvd Calendar'!$E$2167:$CZ$2167*(('Dvd Calendar'!$E$2169:$CZ$2169='Field Check'!$C$56)*('Field Check'!$C$56&lt;&gt;"")+('Dvd Calendar'!$E$2169:$CZ$2169='Field Check'!$C$57)*('Field Check'!$C$57&lt;&gt;"")))/'AS51'!$B$3,"")))</f>
        <v/>
      </c>
      <c r="AS212" s="163">
        <f>IF(AS$13="","",IF($B212="","",IFERROR($C212*$D212*SUMPRODUCT(('Dvd Calendar'!$E$2164:$CZ$2164&gt;AS$12)*('Dvd Calendar'!$E$2164:$CZ$2164&lt;=AS$13)*'Dvd Calendar'!$E$2167:$CZ$2167*(('Dvd Calendar'!$E$2169:$CZ$2169='Field Check'!$C$56)*('Field Check'!$C$56&lt;&gt;"")+('Dvd Calendar'!$E$2169:$CZ$2169='Field Check'!$C$57)*('Field Check'!$C$57&lt;&gt;"")))/'AS51'!$B$3,"")))</f>
        <v/>
      </c>
      <c r="AT212" s="163">
        <f>IF(AT$13="","",IF($B212="","",IFERROR($C212*$D212*SUMPRODUCT(('Dvd Calendar'!$E$2164:$CZ$2164&gt;AT$12)*('Dvd Calendar'!$E$2164:$CZ$2164&lt;=AT$13)*'Dvd Calendar'!$E$2167:$CZ$2167*(('Dvd Calendar'!$E$2169:$CZ$2169='Field Check'!$C$56)*('Field Check'!$C$56&lt;&gt;"")+('Dvd Calendar'!$E$2169:$CZ$2169='Field Check'!$C$57)*('Field Check'!$C$57&lt;&gt;"")))/'AS51'!$B$3,"")))</f>
        <v/>
      </c>
      <c r="AU212" s="163">
        <f>IF(AU$13="","",IF($B212="","",IFERROR($C212*$D212*SUMPRODUCT(('Dvd Calendar'!$E$2164:$CZ$2164&gt;AU$12)*('Dvd Calendar'!$E$2164:$CZ$2164&lt;=AU$13)*'Dvd Calendar'!$E$2167:$CZ$2167*(('Dvd Calendar'!$E$2169:$CZ$2169='Field Check'!$C$56)*('Field Check'!$C$56&lt;&gt;"")+('Dvd Calendar'!$E$2169:$CZ$2169='Field Check'!$C$57)*('Field Check'!$C$57&lt;&gt;"")))/'AS51'!$B$3,"")))</f>
        <v/>
      </c>
      <c r="AV212" s="163">
        <f>IF(AV$13="","",IF($B212="","",IFERROR($C212*$D212*SUMPRODUCT(('Dvd Calendar'!$E$2164:$CZ$2164&gt;AV$12)*('Dvd Calendar'!$E$2164:$CZ$2164&lt;=AV$13)*'Dvd Calendar'!$E$2167:$CZ$2167*(('Dvd Calendar'!$E$2169:$CZ$2169='Field Check'!$C$56)*('Field Check'!$C$56&lt;&gt;"")+('Dvd Calendar'!$E$2169:$CZ$2169='Field Check'!$C$57)*('Field Check'!$C$57&lt;&gt;"")))/'AS51'!$B$3,"")))</f>
        <v/>
      </c>
      <c r="AW212" s="163">
        <f>IF(AW$13="","",IF($B212="","",IFERROR($C212*$D212*SUMPRODUCT(('Dvd Calendar'!$E$2164:$CZ$2164&gt;AW$12)*('Dvd Calendar'!$E$2164:$CZ$2164&lt;=AW$13)*'Dvd Calendar'!$E$2167:$CZ$2167*(('Dvd Calendar'!$E$2169:$CZ$2169='Field Check'!$C$56)*('Field Check'!$C$56&lt;&gt;"")+('Dvd Calendar'!$E$2169:$CZ$2169='Field Check'!$C$57)*('Field Check'!$C$57&lt;&gt;"")))/'AS51'!$B$3,"")))</f>
        <v/>
      </c>
      <c r="AX212" s="163">
        <f>IF(AX$13="","",IF($B212="","",IFERROR($C212*$D212*SUMPRODUCT(('Dvd Calendar'!$E$2164:$CZ$2164&gt;AX$12)*('Dvd Calendar'!$E$2164:$CZ$2164&lt;=AX$13)*'Dvd Calendar'!$E$2167:$CZ$2167*(('Dvd Calendar'!$E$2169:$CZ$2169='Field Check'!$C$56)*('Field Check'!$C$56&lt;&gt;"")+('Dvd Calendar'!$E$2169:$CZ$2169='Field Check'!$C$57)*('Field Check'!$C$57&lt;&gt;"")))/'AS51'!$B$3,"")))</f>
        <v/>
      </c>
      <c r="AY212" s="163">
        <f>IF(AY$13="","",IF($B212="","",IFERROR($C212*$D212*SUMPRODUCT(('Dvd Calendar'!$E$2164:$CZ$2164&gt;AY$12)*('Dvd Calendar'!$E$2164:$CZ$2164&lt;=AY$13)*'Dvd Calendar'!$E$2167:$CZ$2167*(('Dvd Calendar'!$E$2169:$CZ$2169='Field Check'!$C$56)*('Field Check'!$C$56&lt;&gt;"")+('Dvd Calendar'!$E$2169:$CZ$2169='Field Check'!$C$57)*('Field Check'!$C$57&lt;&gt;"")))/'AS51'!$B$3,"")))</f>
        <v/>
      </c>
      <c r="AZ212" s="163">
        <f>IF(AZ$13="","",IF($B212="","",IFERROR($C212*$D212*SUMPRODUCT(('Dvd Calendar'!$E$2164:$CZ$2164&gt;AZ$12)*('Dvd Calendar'!$E$2164:$CZ$2164&lt;=AZ$13)*'Dvd Calendar'!$E$2167:$CZ$2167*(('Dvd Calendar'!$E$2169:$CZ$2169='Field Check'!$C$56)*('Field Check'!$C$56&lt;&gt;"")+('Dvd Calendar'!$E$2169:$CZ$2169='Field Check'!$C$57)*('Field Check'!$C$57&lt;&gt;"")))/'AS51'!$B$3,"")))</f>
        <v/>
      </c>
      <c r="BA212" s="163">
        <f>IF(BA$13="","",IF($B212="","",IFERROR($C212*$D212*SUMPRODUCT(('Dvd Calendar'!$E$2164:$CZ$2164&gt;BA$12)*('Dvd Calendar'!$E$2164:$CZ$2164&lt;=BA$13)*'Dvd Calendar'!$E$2167:$CZ$2167*(('Dvd Calendar'!$E$2169:$CZ$2169='Field Check'!$C$56)*('Field Check'!$C$56&lt;&gt;"")+('Dvd Calendar'!$E$2169:$CZ$2169='Field Check'!$C$57)*('Field Check'!$C$57&lt;&gt;"")))/'AS51'!$B$3,"")))</f>
        <v/>
      </c>
      <c r="BB212" s="163">
        <f>IF(BB$13="","",IF($B212="","",IFERROR($C212*$D212*SUMPRODUCT(('Dvd Calendar'!$E$2164:$CZ$2164&gt;BB$12)*('Dvd Calendar'!$E$2164:$CZ$2164&lt;=BB$13)*'Dvd Calendar'!$E$2167:$CZ$2167*(('Dvd Calendar'!$E$2169:$CZ$2169='Field Check'!$C$56)*('Field Check'!$C$56&lt;&gt;"")+('Dvd Calendar'!$E$2169:$CZ$2169='Field Check'!$C$57)*('Field Check'!$C$57&lt;&gt;"")))/'AS51'!$B$3,"")))</f>
        <v/>
      </c>
      <c r="BC212" s="163">
        <f>IF(BC$13="","",IF($B212="","",IFERROR($C212*$D212*SUMPRODUCT(('Dvd Calendar'!$E$2164:$CZ$2164&gt;BC$12)*('Dvd Calendar'!$E$2164:$CZ$2164&lt;=BC$13)*'Dvd Calendar'!$E$2167:$CZ$2167*(('Dvd Calendar'!$E$2169:$CZ$2169='Field Check'!$C$56)*('Field Check'!$C$56&lt;&gt;"")+('Dvd Calendar'!$E$2169:$CZ$2169='Field Check'!$C$57)*('Field Check'!$C$57&lt;&gt;"")))/'AS51'!$B$3,"")))</f>
        <v/>
      </c>
      <c r="BD212" s="163">
        <f>IF(BD$13="","",IF($B212="","",IFERROR($C212*$D212*SUMPRODUCT(('Dvd Calendar'!$E$2164:$CZ$2164&gt;BD$12)*('Dvd Calendar'!$E$2164:$CZ$2164&lt;=BD$13)*'Dvd Calendar'!$E$2167:$CZ$2167*(('Dvd Calendar'!$E$2169:$CZ$2169='Field Check'!$C$56)*('Field Check'!$C$56&lt;&gt;"")+('Dvd Calendar'!$E$2169:$CZ$2169='Field Check'!$C$57)*('Field Check'!$C$57&lt;&gt;"")))/'AS51'!$B$3,"")))</f>
        <v/>
      </c>
      <c r="BE212" s="163">
        <f>IF(BE$13="","",IF($B212="","",IFERROR($C212*$D212*SUMPRODUCT(('Dvd Calendar'!$E$2164:$CZ$2164&gt;BE$12)*('Dvd Calendar'!$E$2164:$CZ$2164&lt;=BE$13)*'Dvd Calendar'!$E$2167:$CZ$2167*(('Dvd Calendar'!$E$2169:$CZ$2169='Field Check'!$C$56)*('Field Check'!$C$56&lt;&gt;"")+('Dvd Calendar'!$E$2169:$CZ$2169='Field Check'!$C$57)*('Field Check'!$C$57&lt;&gt;"")))/'AS51'!$B$3,"")))</f>
        <v/>
      </c>
      <c r="BF212" s="163">
        <f>IF(BF$13="","",IF($B212="","",IFERROR($C212*$D212*SUMPRODUCT(('Dvd Calendar'!$E$2164:$CZ$2164&gt;BF$12)*('Dvd Calendar'!$E$2164:$CZ$2164&lt;=BF$13)*'Dvd Calendar'!$E$2167:$CZ$2167*(('Dvd Calendar'!$E$2169:$CZ$2169='Field Check'!$C$56)*('Field Check'!$C$56&lt;&gt;"")+('Dvd Calendar'!$E$2169:$CZ$2169='Field Check'!$C$57)*('Field Check'!$C$57&lt;&gt;"")))/'AS51'!$B$3,"")))</f>
        <v/>
      </c>
      <c r="BH212" s="163">
        <f>IF(BH$13="","",IF($B212="","",IFERROR(AQ212*$E212/100,"")))</f>
        <v/>
      </c>
      <c r="BI212" s="163">
        <f>IF(BI$13="","",IF($B212="","",IFERROR(AR212*$E212/100,"")))</f>
        <v/>
      </c>
      <c r="BJ212" s="163">
        <f>IF(BJ$13="","",IF($B212="","",IFERROR(AS212*$E212/100,"")))</f>
        <v/>
      </c>
      <c r="BK212" s="163">
        <f>IF(BK$13="","",IF($B212="","",IFERROR(AT212*$E212/100,"")))</f>
        <v/>
      </c>
      <c r="BL212" s="163">
        <f>IF(BL$13="","",IF($B212="","",IFERROR(AU212*$E212/100,"")))</f>
        <v/>
      </c>
      <c r="BM212" s="163">
        <f>IF(BM$13="","",IF($B212="","",IFERROR(AV212*$E212/100,"")))</f>
        <v/>
      </c>
      <c r="BN212" s="163">
        <f>IF(BN$13="","",IF($B212="","",IFERROR(AW212*$E212/100,"")))</f>
        <v/>
      </c>
      <c r="BO212" s="163">
        <f>IF(BO$13="","",IF($B212="","",IFERROR(AX212*$E212/100,"")))</f>
        <v/>
      </c>
      <c r="BP212" s="163">
        <f>IF(BP$13="","",IF($B212="","",IFERROR(AY212*$E212/100,"")))</f>
        <v/>
      </c>
      <c r="BQ212" s="163">
        <f>IF(BQ$13="","",IF($B212="","",IFERROR(AZ212*$E212/100,"")))</f>
        <v/>
      </c>
      <c r="BR212" s="163">
        <f>IF(BR$13="","",IF($B212="","",IFERROR(BA212*$E212/100,"")))</f>
        <v/>
      </c>
      <c r="BS212" s="163">
        <f>IF(BS$13="","",IF($B212="","",IFERROR(BB212*$E212/100,"")))</f>
        <v/>
      </c>
      <c r="BT212" s="163">
        <f>IF(BT$13="","",IF($B212="","",IFERROR(BC212*$E212/100,"")))</f>
        <v/>
      </c>
      <c r="BU212" s="163">
        <f>IF(BU$13="","",IF($B212="","",IFERROR(BD212*$E212/100,"")))</f>
        <v/>
      </c>
      <c r="BV212" s="163">
        <f>IF(BV$13="","",IF($B212="","",IFERROR(BE212*$E212/100,"")))</f>
        <v/>
      </c>
      <c r="BW212" s="163">
        <f>IF(BW$13="","",IF($B212="","",IFERROR(BF212*$E212/100,"")))</f>
        <v/>
      </c>
    </row>
    <row r="213">
      <c r="B213" s="126">
        <f>IF('AS51'!$C$203="","",'AS51'!$C$203)</f>
        <v/>
      </c>
      <c r="C213" s="74">
        <f>IF('AS51'!$B$203="","",'AS51'!$B$203)</f>
        <v/>
      </c>
      <c r="D213" s="75">
        <f>IFERROR('AS51'!$Q$203,1)</f>
        <v/>
      </c>
      <c r="E213" s="76">
        <f>IF($B213="","",IF(ISNUMBER('AS51'!$I$203),'AS51'!$I$203,'Index Summary'!$C$7))</f>
        <v/>
      </c>
      <c r="F213" s="77">
        <f>IF(F$13="","",IF($B213="","",IFERROR($C213*$D213*IF((Override!$C$4="ON")*(COUNTIFS(Override!$B$11:$B$40,$B213,Override!$D$11:$D$40,1,Override!$E$11:$E$40,"&gt;=0")-COUNTIFS(Override!$B$11:$B$40,$B213,Override!$D$11:$D$40,1,Override!$E$11:$E$40,"&gt;=0",Override!$C$11:$C$40,"MXAU"))&gt;0,SUMIFS(Override!$E$11:$E$40,Override!$B$11:$B$40,$B213,Override!$D$11:$D$40,1)-SUMIFS(Override!$E$11:$E$40,Override!$B$11:$B$40,$B213,Override!$D$11:$D$40,1,Override!$C$11:$C$40,"MXAU"),Override!$C$248)/'AS51'!$B$3,"")))</f>
        <v/>
      </c>
      <c r="G213" s="77">
        <f>IF(G$13="","",IF($B213="","",IFERROR($C213*$D213*IF((Override!$C$4="ON")*(COUNTIFS(Override!$B$11:$B$40,$B213,Override!$D$11:$D$40,2,Override!$E$11:$E$40,"&gt;=0")-COUNTIFS(Override!$B$11:$B$40,$B213,Override!$D$11:$D$40,2,Override!$E$11:$E$40,"&gt;=0",Override!$C$11:$C$40,"MXAU"))&gt;0,SUMIFS(Override!$E$11:$E$40,Override!$B$11:$B$40,$B213,Override!$D$11:$D$40,2)-SUMIFS(Override!$E$11:$E$40,Override!$B$11:$B$40,$B213,Override!$D$11:$D$40,2,Override!$C$11:$C$40,"MXAU"),Override!$D$248)/'AS51'!$B$3,"")))</f>
        <v/>
      </c>
      <c r="H213" s="77">
        <f>IF(H$13="","",IF($B213="","",IFERROR($C213*$D213*IF((Override!$C$4="ON")*(COUNTIFS(Override!$B$11:$B$40,$B213,Override!$D$11:$D$40,3,Override!$E$11:$E$40,"&gt;=0")-COUNTIFS(Override!$B$11:$B$40,$B213,Override!$D$11:$D$40,3,Override!$E$11:$E$40,"&gt;=0",Override!$C$11:$C$40,"MXAU"))&gt;0,SUMIFS(Override!$E$11:$E$40,Override!$B$11:$B$40,$B213,Override!$D$11:$D$40,3)-SUMIFS(Override!$E$11:$E$40,Override!$B$11:$B$40,$B213,Override!$D$11:$D$40,3,Override!$C$11:$C$40,"MXAU"),Override!$E$248)/'AS51'!$B$3,"")))</f>
        <v/>
      </c>
      <c r="I213" s="77">
        <f>IF(I$13="","",IF($B213="","",IFERROR($C213*$D213*IF((Override!$C$4="ON")*(COUNTIFS(Override!$B$11:$B$40,$B213,Override!$D$11:$D$40,4,Override!$E$11:$E$40,"&gt;=0")-COUNTIFS(Override!$B$11:$B$40,$B213,Override!$D$11:$D$40,4,Override!$E$11:$E$40,"&gt;=0",Override!$C$11:$C$40,"MXAU"))&gt;0,SUMIFS(Override!$E$11:$E$40,Override!$B$11:$B$40,$B213,Override!$D$11:$D$40,4)-SUMIFS(Override!$E$11:$E$40,Override!$B$11:$B$40,$B213,Override!$D$11:$D$40,4,Override!$C$11:$C$40,"MXAU"),Override!$F$248)/'AS51'!$B$3,"")))</f>
        <v/>
      </c>
      <c r="J213" s="77">
        <f>IF(J$13="","",IF($B213="","",IFERROR($C213*$D213*IF((Override!$C$4="ON")*(COUNTIFS(Override!$B$11:$B$40,$B213,Override!$D$11:$D$40,5,Override!$E$11:$E$40,"&gt;=0")-COUNTIFS(Override!$B$11:$B$40,$B213,Override!$D$11:$D$40,5,Override!$E$11:$E$40,"&gt;=0",Override!$C$11:$C$40,"MXAU"))&gt;0,SUMIFS(Override!$E$11:$E$40,Override!$B$11:$B$40,$B213,Override!$D$11:$D$40,5)-SUMIFS(Override!$E$11:$E$40,Override!$B$11:$B$40,$B213,Override!$D$11:$D$40,5,Override!$C$11:$C$40,"MXAU"),Override!$G$248)/'AS51'!$B$3,"")))</f>
        <v/>
      </c>
      <c r="K213" s="77">
        <f>IF(K$13="","",IF($B213="","",IFERROR($C213*$D213*IF((Override!$C$4="ON")*(COUNTIFS(Override!$B$11:$B$40,$B213,Override!$D$11:$D$40,6,Override!$E$11:$E$40,"&gt;=0")-COUNTIFS(Override!$B$11:$B$40,$B213,Override!$D$11:$D$40,6,Override!$E$11:$E$40,"&gt;=0",Override!$C$11:$C$40,"MXAU"))&gt;0,SUMIFS(Override!$E$11:$E$40,Override!$B$11:$B$40,$B213,Override!$D$11:$D$40,6)-SUMIFS(Override!$E$11:$E$40,Override!$B$11:$B$40,$B213,Override!$D$11:$D$40,6,Override!$C$11:$C$40,"MXAU"),Override!$H$248)/'AS51'!$B$3,"")))</f>
        <v/>
      </c>
      <c r="L213" s="77">
        <f>IF(L$13="","",IF($B213="","",IFERROR($C213*$D213*IF((Override!$C$4="ON")*(COUNTIFS(Override!$B$11:$B$40,$B213,Override!$D$11:$D$40,7,Override!$E$11:$E$40,"&gt;=0")-COUNTIFS(Override!$B$11:$B$40,$B213,Override!$D$11:$D$40,7,Override!$E$11:$E$40,"&gt;=0",Override!$C$11:$C$40,"MXAU"))&gt;0,SUMIFS(Override!$E$11:$E$40,Override!$B$11:$B$40,$B213,Override!$D$11:$D$40,7)-SUMIFS(Override!$E$11:$E$40,Override!$B$11:$B$40,$B213,Override!$D$11:$D$40,7,Override!$C$11:$C$40,"MXAU"),Override!$I$248)/'AS51'!$B$3,"")))</f>
        <v/>
      </c>
      <c r="M213" s="77">
        <f>IF(M$13="","",IF($B213="","",IFERROR($C213*$D213*IF((Override!$C$4="ON")*(COUNTIFS(Override!$B$11:$B$40,$B213,Override!$D$11:$D$40,8,Override!$E$11:$E$40,"&gt;=0")-COUNTIFS(Override!$B$11:$B$40,$B213,Override!$D$11:$D$40,8,Override!$E$11:$E$40,"&gt;=0",Override!$C$11:$C$40,"MXAU"))&gt;0,SUMIFS(Override!$E$11:$E$40,Override!$B$11:$B$40,$B213,Override!$D$11:$D$40,8)-SUMIFS(Override!$E$11:$E$40,Override!$B$11:$B$40,$B213,Override!$D$11:$D$40,8,Override!$C$11:$C$40,"MXAU"),Override!$J$248)/'AS51'!$B$3,"")))</f>
        <v/>
      </c>
      <c r="N213" s="77">
        <f>IF(N$13="","",IF($B213="","",IFERROR($C213*$D213*IF((Override!$C$4="ON")*(COUNTIFS(Override!$B$11:$B$40,$B213,Override!$D$11:$D$40,9,Override!$E$11:$E$40,"&gt;=0")-COUNTIFS(Override!$B$11:$B$40,$B213,Override!$D$11:$D$40,9,Override!$E$11:$E$40,"&gt;=0",Override!$C$11:$C$40,"MXAU"))&gt;0,SUMIFS(Override!$E$11:$E$40,Override!$B$11:$B$40,$B213,Override!$D$11:$D$40,9)-SUMIFS(Override!$E$11:$E$40,Override!$B$11:$B$40,$B213,Override!$D$11:$D$40,9,Override!$C$11:$C$40,"MXAU"),Override!$K$248)/'AS51'!$B$3,"")))</f>
        <v/>
      </c>
      <c r="O213" s="77">
        <f>IF(O$13="","",IF($B213="","",IFERROR($C213*$D213*IF((Override!$C$4="ON")*(COUNTIFS(Override!$B$11:$B$40,$B213,Override!$D$11:$D$40,10,Override!$E$11:$E$40,"&gt;=0")-COUNTIFS(Override!$B$11:$B$40,$B213,Override!$D$11:$D$40,10,Override!$E$11:$E$40,"&gt;=0",Override!$C$11:$C$40,"MXAU"))&gt;0,SUMIFS(Override!$E$11:$E$40,Override!$B$11:$B$40,$B213,Override!$D$11:$D$40,10)-SUMIFS(Override!$E$11:$E$40,Override!$B$11:$B$40,$B213,Override!$D$11:$D$40,10,Override!$C$11:$C$40,"MXAU"),Override!$L$248)/'AS51'!$B$3,"")))</f>
        <v/>
      </c>
      <c r="P213" s="77">
        <f>IF(P$13="","",IF($B213="","",IFERROR($C213*$D213*IF((Override!$C$4="ON")*(COUNTIFS(Override!$B$11:$B$40,$B213,Override!$D$11:$D$40,11,Override!$E$11:$E$40,"&gt;=0")-COUNTIFS(Override!$B$11:$B$40,$B213,Override!$D$11:$D$40,11,Override!$E$11:$E$40,"&gt;=0",Override!$C$11:$C$40,"MXAU"))&gt;0,SUMIFS(Override!$E$11:$E$40,Override!$B$11:$B$40,$B213,Override!$D$11:$D$40,11)-SUMIFS(Override!$E$11:$E$40,Override!$B$11:$B$40,$B213,Override!$D$11:$D$40,11,Override!$C$11:$C$40,"MXAU"),Override!$M$248)/'AS51'!$B$3,"")))</f>
        <v/>
      </c>
      <c r="Q213" s="77">
        <f>IF(Q$13="","",IF($B213="","",IFERROR($C213*$D213*IF((Override!$C$4="ON")*(COUNTIFS(Override!$B$11:$B$40,$B213,Override!$D$11:$D$40,12,Override!$E$11:$E$40,"&gt;=0")-COUNTIFS(Override!$B$11:$B$40,$B213,Override!$D$11:$D$40,12,Override!$E$11:$E$40,"&gt;=0",Override!$C$11:$C$40,"MXAU"))&gt;0,SUMIFS(Override!$E$11:$E$40,Override!$B$11:$B$40,$B213,Override!$D$11:$D$40,12)-SUMIFS(Override!$E$11:$E$40,Override!$B$11:$B$40,$B213,Override!$D$11:$D$40,12,Override!$C$11:$C$40,"MXAU"),Override!$N$248)/'AS51'!$B$3,"")))</f>
        <v/>
      </c>
      <c r="R213" s="77">
        <f>IF(R$13="","",IF($B213="","",IFERROR($C213*$D213*IF((Override!$C$4="ON")*(COUNTIFS(Override!$B$11:$B$40,$B213,Override!$D$11:$D$40,13,Override!$E$11:$E$40,"&gt;=0")-COUNTIFS(Override!$B$11:$B$40,$B213,Override!$D$11:$D$40,13,Override!$E$11:$E$40,"&gt;=0",Override!$C$11:$C$40,"MXAU"))&gt;0,SUMIFS(Override!$E$11:$E$40,Override!$B$11:$B$40,$B213,Override!$D$11:$D$40,13)-SUMIFS(Override!$E$11:$E$40,Override!$B$11:$B$40,$B213,Override!$D$11:$D$40,13,Override!$C$11:$C$40,"MXAU"),Override!$O$248)/'AS51'!$B$3,"")))</f>
        <v/>
      </c>
      <c r="S213" s="77">
        <f>IF(S$13="","",IF($B213="","",IFERROR($C213*$D213*IF((Override!$C$4="ON")*(COUNTIFS(Override!$B$11:$B$40,$B213,Override!$D$11:$D$40,14,Override!$E$11:$E$40,"&gt;=0")-COUNTIFS(Override!$B$11:$B$40,$B213,Override!$D$11:$D$40,14,Override!$E$11:$E$40,"&gt;=0",Override!$C$11:$C$40,"MXAU"))&gt;0,SUMIFS(Override!$E$11:$E$40,Override!$B$11:$B$40,$B213,Override!$D$11:$D$40,14)-SUMIFS(Override!$E$11:$E$40,Override!$B$11:$B$40,$B213,Override!$D$11:$D$40,14,Override!$C$11:$C$40,"MXAU"),Override!$P$248)/'AS51'!$B$3,"")))</f>
        <v/>
      </c>
      <c r="T213" s="77">
        <f>IF(T$13="","",IF($B213="","",IFERROR($C213*$D213*IF((Override!$C$4="ON")*(COUNTIFS(Override!$B$11:$B$40,$B213,Override!$D$11:$D$40,15,Override!$E$11:$E$40,"&gt;=0")-COUNTIFS(Override!$B$11:$B$40,$B213,Override!$D$11:$D$40,15,Override!$E$11:$E$40,"&gt;=0",Override!$C$11:$C$40,"MXAU"))&gt;0,SUMIFS(Override!$E$11:$E$40,Override!$B$11:$B$40,$B213,Override!$D$11:$D$40,15)-SUMIFS(Override!$E$11:$E$40,Override!$B$11:$B$40,$B213,Override!$D$11:$D$40,15,Override!$C$11:$C$40,"MXAU"),Override!$Q$248)/'AS51'!$B$3,"")))</f>
        <v/>
      </c>
      <c r="U213" s="77">
        <f>IF(U$13="","",IF($B213="","",IFERROR($C213*$D213*IF((Override!$C$4="ON")*(COUNTIFS(Override!$B$11:$B$40,$B213,Override!$D$11:$D$40,16,Override!$E$11:$E$40,"&gt;=0")-COUNTIFS(Override!$B$11:$B$40,$B213,Override!$D$11:$D$40,16,Override!$E$11:$E$40,"&gt;=0",Override!$C$11:$C$40,"MXAU"))&gt;0,SUMIFS(Override!$E$11:$E$40,Override!$B$11:$B$40,$B213,Override!$D$11:$D$40,16)-SUMIFS(Override!$E$11:$E$40,Override!$B$11:$B$40,$B213,Override!$D$11:$D$40,16,Override!$C$11:$C$40,"MXAU"),Override!$R$248)/'AS51'!$B$3,"")))</f>
        <v/>
      </c>
      <c r="W213" s="77">
        <f>IF(W$13="","",IF($B213="","",IFERROR(F213*$E213/100,"")))</f>
        <v/>
      </c>
      <c r="X213" s="77">
        <f>IF(X$13="","",IF($B213="","",IFERROR(G213*$E213/100,"")))</f>
        <v/>
      </c>
      <c r="Y213" s="77">
        <f>IF(Y$13="","",IF($B213="","",IFERROR(H213*$E213/100,"")))</f>
        <v/>
      </c>
      <c r="Z213" s="77">
        <f>IF(Z$13="","",IF($B213="","",IFERROR(I213*$E213/100,"")))</f>
        <v/>
      </c>
      <c r="AA213" s="77">
        <f>IF(AA$13="","",IF($B213="","",IFERROR(J213*$E213/100,"")))</f>
        <v/>
      </c>
      <c r="AB213" s="77">
        <f>IF(AB$13="","",IF($B213="","",IFERROR(K213*$E213/100,"")))</f>
        <v/>
      </c>
      <c r="AC213" s="77">
        <f>IF(AC$13="","",IF($B213="","",IFERROR(L213*$E213/100,"")))</f>
        <v/>
      </c>
      <c r="AD213" s="77">
        <f>IF(AD$13="","",IF($B213="","",IFERROR(M213*$E213/100,"")))</f>
        <v/>
      </c>
      <c r="AE213" s="77">
        <f>IF(AE$13="","",IF($B213="","",IFERROR(N213*$E213/100,"")))</f>
        <v/>
      </c>
      <c r="AF213" s="77">
        <f>IF(AF$13="","",IF($B213="","",IFERROR(O213*$E213/100,"")))</f>
        <v/>
      </c>
      <c r="AG213" s="77">
        <f>IF(AG$13="","",IF($B213="","",IFERROR(P213*$E213/100,"")))</f>
        <v/>
      </c>
      <c r="AH213" s="77">
        <f>IF(AH$13="","",IF($B213="","",IFERROR(Q213*$E213/100,"")))</f>
        <v/>
      </c>
      <c r="AI213" s="77">
        <f>IF(AI$13="","",IF($B213="","",IFERROR(R213*$E213/100,"")))</f>
        <v/>
      </c>
      <c r="AJ213" s="77">
        <f>IF(AJ$13="","",IF($B213="","",IFERROR(S213*$E213/100,"")))</f>
        <v/>
      </c>
      <c r="AK213" s="77">
        <f>IF(AK$13="","",IF($B213="","",IFERROR(T213*$E213/100,"")))</f>
        <v/>
      </c>
      <c r="AL213" s="77">
        <f>IF(AL$13="","",IF($B213="","",IFERROR(U213*$E213/100,"")))</f>
        <v/>
      </c>
      <c r="AN213" s="77">
        <f>IF($B213="","",SUMIF($F$13:$U$13,"&lt;="&amp;Sector!$D$51,$F213:$U213))</f>
        <v/>
      </c>
      <c r="AO213" s="77">
        <f>IF($B213="","",SUMIF($W$13:$AL$13,"&lt;="&amp;Sector!$D$51,$W213:$AL213))</f>
        <v/>
      </c>
      <c r="AQ213" s="163">
        <f>IF(AQ$13="","",IF($B213="","",IFERROR($C213*$D213*SUMPRODUCT(('Dvd Calendar'!$E$2175:$CZ$2175&gt;AQ$12)*('Dvd Calendar'!$E$2175:$CZ$2175&lt;=AQ$13)*'Dvd Calendar'!$E$2178:$CZ$2178*(('Dvd Calendar'!$E$2180:$CZ$2180='Field Check'!$C$56)*('Field Check'!$C$56&lt;&gt;"")+('Dvd Calendar'!$E$2180:$CZ$2180='Field Check'!$C$57)*('Field Check'!$C$57&lt;&gt;"")))/'AS51'!$B$3,"")))</f>
        <v/>
      </c>
      <c r="AR213" s="163">
        <f>IF(AR$13="","",IF($B213="","",IFERROR($C213*$D213*SUMPRODUCT(('Dvd Calendar'!$E$2175:$CZ$2175&gt;AR$12)*('Dvd Calendar'!$E$2175:$CZ$2175&lt;=AR$13)*'Dvd Calendar'!$E$2178:$CZ$2178*(('Dvd Calendar'!$E$2180:$CZ$2180='Field Check'!$C$56)*('Field Check'!$C$56&lt;&gt;"")+('Dvd Calendar'!$E$2180:$CZ$2180='Field Check'!$C$57)*('Field Check'!$C$57&lt;&gt;"")))/'AS51'!$B$3,"")))</f>
        <v/>
      </c>
      <c r="AS213" s="163">
        <f>IF(AS$13="","",IF($B213="","",IFERROR($C213*$D213*SUMPRODUCT(('Dvd Calendar'!$E$2175:$CZ$2175&gt;AS$12)*('Dvd Calendar'!$E$2175:$CZ$2175&lt;=AS$13)*'Dvd Calendar'!$E$2178:$CZ$2178*(('Dvd Calendar'!$E$2180:$CZ$2180='Field Check'!$C$56)*('Field Check'!$C$56&lt;&gt;"")+('Dvd Calendar'!$E$2180:$CZ$2180='Field Check'!$C$57)*('Field Check'!$C$57&lt;&gt;"")))/'AS51'!$B$3,"")))</f>
        <v/>
      </c>
      <c r="AT213" s="163">
        <f>IF(AT$13="","",IF($B213="","",IFERROR($C213*$D213*SUMPRODUCT(('Dvd Calendar'!$E$2175:$CZ$2175&gt;AT$12)*('Dvd Calendar'!$E$2175:$CZ$2175&lt;=AT$13)*'Dvd Calendar'!$E$2178:$CZ$2178*(('Dvd Calendar'!$E$2180:$CZ$2180='Field Check'!$C$56)*('Field Check'!$C$56&lt;&gt;"")+('Dvd Calendar'!$E$2180:$CZ$2180='Field Check'!$C$57)*('Field Check'!$C$57&lt;&gt;"")))/'AS51'!$B$3,"")))</f>
        <v/>
      </c>
      <c r="AU213" s="163">
        <f>IF(AU$13="","",IF($B213="","",IFERROR($C213*$D213*SUMPRODUCT(('Dvd Calendar'!$E$2175:$CZ$2175&gt;AU$12)*('Dvd Calendar'!$E$2175:$CZ$2175&lt;=AU$13)*'Dvd Calendar'!$E$2178:$CZ$2178*(('Dvd Calendar'!$E$2180:$CZ$2180='Field Check'!$C$56)*('Field Check'!$C$56&lt;&gt;"")+('Dvd Calendar'!$E$2180:$CZ$2180='Field Check'!$C$57)*('Field Check'!$C$57&lt;&gt;"")))/'AS51'!$B$3,"")))</f>
        <v/>
      </c>
      <c r="AV213" s="163">
        <f>IF(AV$13="","",IF($B213="","",IFERROR($C213*$D213*SUMPRODUCT(('Dvd Calendar'!$E$2175:$CZ$2175&gt;AV$12)*('Dvd Calendar'!$E$2175:$CZ$2175&lt;=AV$13)*'Dvd Calendar'!$E$2178:$CZ$2178*(('Dvd Calendar'!$E$2180:$CZ$2180='Field Check'!$C$56)*('Field Check'!$C$56&lt;&gt;"")+('Dvd Calendar'!$E$2180:$CZ$2180='Field Check'!$C$57)*('Field Check'!$C$57&lt;&gt;"")))/'AS51'!$B$3,"")))</f>
        <v/>
      </c>
      <c r="AW213" s="163">
        <f>IF(AW$13="","",IF($B213="","",IFERROR($C213*$D213*SUMPRODUCT(('Dvd Calendar'!$E$2175:$CZ$2175&gt;AW$12)*('Dvd Calendar'!$E$2175:$CZ$2175&lt;=AW$13)*'Dvd Calendar'!$E$2178:$CZ$2178*(('Dvd Calendar'!$E$2180:$CZ$2180='Field Check'!$C$56)*('Field Check'!$C$56&lt;&gt;"")+('Dvd Calendar'!$E$2180:$CZ$2180='Field Check'!$C$57)*('Field Check'!$C$57&lt;&gt;"")))/'AS51'!$B$3,"")))</f>
        <v/>
      </c>
      <c r="AX213" s="163">
        <f>IF(AX$13="","",IF($B213="","",IFERROR($C213*$D213*SUMPRODUCT(('Dvd Calendar'!$E$2175:$CZ$2175&gt;AX$12)*('Dvd Calendar'!$E$2175:$CZ$2175&lt;=AX$13)*'Dvd Calendar'!$E$2178:$CZ$2178*(('Dvd Calendar'!$E$2180:$CZ$2180='Field Check'!$C$56)*('Field Check'!$C$56&lt;&gt;"")+('Dvd Calendar'!$E$2180:$CZ$2180='Field Check'!$C$57)*('Field Check'!$C$57&lt;&gt;"")))/'AS51'!$B$3,"")))</f>
        <v/>
      </c>
      <c r="AY213" s="163">
        <f>IF(AY$13="","",IF($B213="","",IFERROR($C213*$D213*SUMPRODUCT(('Dvd Calendar'!$E$2175:$CZ$2175&gt;AY$12)*('Dvd Calendar'!$E$2175:$CZ$2175&lt;=AY$13)*'Dvd Calendar'!$E$2178:$CZ$2178*(('Dvd Calendar'!$E$2180:$CZ$2180='Field Check'!$C$56)*('Field Check'!$C$56&lt;&gt;"")+('Dvd Calendar'!$E$2180:$CZ$2180='Field Check'!$C$57)*('Field Check'!$C$57&lt;&gt;"")))/'AS51'!$B$3,"")))</f>
        <v/>
      </c>
      <c r="AZ213" s="163">
        <f>IF(AZ$13="","",IF($B213="","",IFERROR($C213*$D213*SUMPRODUCT(('Dvd Calendar'!$E$2175:$CZ$2175&gt;AZ$12)*('Dvd Calendar'!$E$2175:$CZ$2175&lt;=AZ$13)*'Dvd Calendar'!$E$2178:$CZ$2178*(('Dvd Calendar'!$E$2180:$CZ$2180='Field Check'!$C$56)*('Field Check'!$C$56&lt;&gt;"")+('Dvd Calendar'!$E$2180:$CZ$2180='Field Check'!$C$57)*('Field Check'!$C$57&lt;&gt;"")))/'AS51'!$B$3,"")))</f>
        <v/>
      </c>
      <c r="BA213" s="163">
        <f>IF(BA$13="","",IF($B213="","",IFERROR($C213*$D213*SUMPRODUCT(('Dvd Calendar'!$E$2175:$CZ$2175&gt;BA$12)*('Dvd Calendar'!$E$2175:$CZ$2175&lt;=BA$13)*'Dvd Calendar'!$E$2178:$CZ$2178*(('Dvd Calendar'!$E$2180:$CZ$2180='Field Check'!$C$56)*('Field Check'!$C$56&lt;&gt;"")+('Dvd Calendar'!$E$2180:$CZ$2180='Field Check'!$C$57)*('Field Check'!$C$57&lt;&gt;"")))/'AS51'!$B$3,"")))</f>
        <v/>
      </c>
      <c r="BB213" s="163">
        <f>IF(BB$13="","",IF($B213="","",IFERROR($C213*$D213*SUMPRODUCT(('Dvd Calendar'!$E$2175:$CZ$2175&gt;BB$12)*('Dvd Calendar'!$E$2175:$CZ$2175&lt;=BB$13)*'Dvd Calendar'!$E$2178:$CZ$2178*(('Dvd Calendar'!$E$2180:$CZ$2180='Field Check'!$C$56)*('Field Check'!$C$56&lt;&gt;"")+('Dvd Calendar'!$E$2180:$CZ$2180='Field Check'!$C$57)*('Field Check'!$C$57&lt;&gt;"")))/'AS51'!$B$3,"")))</f>
        <v/>
      </c>
      <c r="BC213" s="163">
        <f>IF(BC$13="","",IF($B213="","",IFERROR($C213*$D213*SUMPRODUCT(('Dvd Calendar'!$E$2175:$CZ$2175&gt;BC$12)*('Dvd Calendar'!$E$2175:$CZ$2175&lt;=BC$13)*'Dvd Calendar'!$E$2178:$CZ$2178*(('Dvd Calendar'!$E$2180:$CZ$2180='Field Check'!$C$56)*('Field Check'!$C$56&lt;&gt;"")+('Dvd Calendar'!$E$2180:$CZ$2180='Field Check'!$C$57)*('Field Check'!$C$57&lt;&gt;"")))/'AS51'!$B$3,"")))</f>
        <v/>
      </c>
      <c r="BD213" s="163">
        <f>IF(BD$13="","",IF($B213="","",IFERROR($C213*$D213*SUMPRODUCT(('Dvd Calendar'!$E$2175:$CZ$2175&gt;BD$12)*('Dvd Calendar'!$E$2175:$CZ$2175&lt;=BD$13)*'Dvd Calendar'!$E$2178:$CZ$2178*(('Dvd Calendar'!$E$2180:$CZ$2180='Field Check'!$C$56)*('Field Check'!$C$56&lt;&gt;"")+('Dvd Calendar'!$E$2180:$CZ$2180='Field Check'!$C$57)*('Field Check'!$C$57&lt;&gt;"")))/'AS51'!$B$3,"")))</f>
        <v/>
      </c>
      <c r="BE213" s="163">
        <f>IF(BE$13="","",IF($B213="","",IFERROR($C213*$D213*SUMPRODUCT(('Dvd Calendar'!$E$2175:$CZ$2175&gt;BE$12)*('Dvd Calendar'!$E$2175:$CZ$2175&lt;=BE$13)*'Dvd Calendar'!$E$2178:$CZ$2178*(('Dvd Calendar'!$E$2180:$CZ$2180='Field Check'!$C$56)*('Field Check'!$C$56&lt;&gt;"")+('Dvd Calendar'!$E$2180:$CZ$2180='Field Check'!$C$57)*('Field Check'!$C$57&lt;&gt;"")))/'AS51'!$B$3,"")))</f>
        <v/>
      </c>
      <c r="BF213" s="163">
        <f>IF(BF$13="","",IF($B213="","",IFERROR($C213*$D213*SUMPRODUCT(('Dvd Calendar'!$E$2175:$CZ$2175&gt;BF$12)*('Dvd Calendar'!$E$2175:$CZ$2175&lt;=BF$13)*'Dvd Calendar'!$E$2178:$CZ$2178*(('Dvd Calendar'!$E$2180:$CZ$2180='Field Check'!$C$56)*('Field Check'!$C$56&lt;&gt;"")+('Dvd Calendar'!$E$2180:$CZ$2180='Field Check'!$C$57)*('Field Check'!$C$57&lt;&gt;"")))/'AS51'!$B$3,"")))</f>
        <v/>
      </c>
      <c r="BH213" s="163">
        <f>IF(BH$13="","",IF($B213="","",IFERROR(AQ213*$E213/100,"")))</f>
        <v/>
      </c>
      <c r="BI213" s="163">
        <f>IF(BI$13="","",IF($B213="","",IFERROR(AR213*$E213/100,"")))</f>
        <v/>
      </c>
      <c r="BJ213" s="163">
        <f>IF(BJ$13="","",IF($B213="","",IFERROR(AS213*$E213/100,"")))</f>
        <v/>
      </c>
      <c r="BK213" s="163">
        <f>IF(BK$13="","",IF($B213="","",IFERROR(AT213*$E213/100,"")))</f>
        <v/>
      </c>
      <c r="BL213" s="163">
        <f>IF(BL$13="","",IF($B213="","",IFERROR(AU213*$E213/100,"")))</f>
        <v/>
      </c>
      <c r="BM213" s="163">
        <f>IF(BM$13="","",IF($B213="","",IFERROR(AV213*$E213/100,"")))</f>
        <v/>
      </c>
      <c r="BN213" s="163">
        <f>IF(BN$13="","",IF($B213="","",IFERROR(AW213*$E213/100,"")))</f>
        <v/>
      </c>
      <c r="BO213" s="163">
        <f>IF(BO$13="","",IF($B213="","",IFERROR(AX213*$E213/100,"")))</f>
        <v/>
      </c>
      <c r="BP213" s="163">
        <f>IF(BP$13="","",IF($B213="","",IFERROR(AY213*$E213/100,"")))</f>
        <v/>
      </c>
      <c r="BQ213" s="163">
        <f>IF(BQ$13="","",IF($B213="","",IFERROR(AZ213*$E213/100,"")))</f>
        <v/>
      </c>
      <c r="BR213" s="163">
        <f>IF(BR$13="","",IF($B213="","",IFERROR(BA213*$E213/100,"")))</f>
        <v/>
      </c>
      <c r="BS213" s="163">
        <f>IF(BS$13="","",IF($B213="","",IFERROR(BB213*$E213/100,"")))</f>
        <v/>
      </c>
      <c r="BT213" s="163">
        <f>IF(BT$13="","",IF($B213="","",IFERROR(BC213*$E213/100,"")))</f>
        <v/>
      </c>
      <c r="BU213" s="163">
        <f>IF(BU$13="","",IF($B213="","",IFERROR(BD213*$E213/100,"")))</f>
        <v/>
      </c>
      <c r="BV213" s="163">
        <f>IF(BV$13="","",IF($B213="","",IFERROR(BE213*$E213/100,"")))</f>
        <v/>
      </c>
      <c r="BW213" s="163">
        <f>IF(BW$13="","",IF($B213="","",IFERROR(BF213*$E213/100,"")))</f>
        <v/>
      </c>
    </row>
    <row r="214">
      <c r="B214" s="126">
        <f>IF('AS51'!$C$204="","",'AS51'!$C$204)</f>
        <v/>
      </c>
      <c r="C214" s="74">
        <f>IF('AS51'!$B$204="","",'AS51'!$B$204)</f>
        <v/>
      </c>
      <c r="D214" s="75">
        <f>IFERROR('AS51'!$Q$204,1)</f>
        <v/>
      </c>
      <c r="E214" s="76">
        <f>IF($B214="","",IF(ISNUMBER('AS51'!$I$204),'AS51'!$I$204,'Index Summary'!$C$7))</f>
        <v/>
      </c>
      <c r="F214" s="77">
        <f>IF(F$13="","",IF($B214="","",IFERROR($C214*$D214*IF((Override!$C$4="ON")*(COUNTIFS(Override!$B$11:$B$40,$B214,Override!$D$11:$D$40,1,Override!$E$11:$E$40,"&gt;=0")-COUNTIFS(Override!$B$11:$B$40,$B214,Override!$D$11:$D$40,1,Override!$E$11:$E$40,"&gt;=0",Override!$C$11:$C$40,"MXAU"))&gt;0,SUMIFS(Override!$E$11:$E$40,Override!$B$11:$B$40,$B214,Override!$D$11:$D$40,1)-SUMIFS(Override!$E$11:$E$40,Override!$B$11:$B$40,$B214,Override!$D$11:$D$40,1,Override!$C$11:$C$40,"MXAU"),Override!$C$249)/'AS51'!$B$3,"")))</f>
        <v/>
      </c>
      <c r="G214" s="77">
        <f>IF(G$13="","",IF($B214="","",IFERROR($C214*$D214*IF((Override!$C$4="ON")*(COUNTIFS(Override!$B$11:$B$40,$B214,Override!$D$11:$D$40,2,Override!$E$11:$E$40,"&gt;=0")-COUNTIFS(Override!$B$11:$B$40,$B214,Override!$D$11:$D$40,2,Override!$E$11:$E$40,"&gt;=0",Override!$C$11:$C$40,"MXAU"))&gt;0,SUMIFS(Override!$E$11:$E$40,Override!$B$11:$B$40,$B214,Override!$D$11:$D$40,2)-SUMIFS(Override!$E$11:$E$40,Override!$B$11:$B$40,$B214,Override!$D$11:$D$40,2,Override!$C$11:$C$40,"MXAU"),Override!$D$249)/'AS51'!$B$3,"")))</f>
        <v/>
      </c>
      <c r="H214" s="77">
        <f>IF(H$13="","",IF($B214="","",IFERROR($C214*$D214*IF((Override!$C$4="ON")*(COUNTIFS(Override!$B$11:$B$40,$B214,Override!$D$11:$D$40,3,Override!$E$11:$E$40,"&gt;=0")-COUNTIFS(Override!$B$11:$B$40,$B214,Override!$D$11:$D$40,3,Override!$E$11:$E$40,"&gt;=0",Override!$C$11:$C$40,"MXAU"))&gt;0,SUMIFS(Override!$E$11:$E$40,Override!$B$11:$B$40,$B214,Override!$D$11:$D$40,3)-SUMIFS(Override!$E$11:$E$40,Override!$B$11:$B$40,$B214,Override!$D$11:$D$40,3,Override!$C$11:$C$40,"MXAU"),Override!$E$249)/'AS51'!$B$3,"")))</f>
        <v/>
      </c>
      <c r="I214" s="77">
        <f>IF(I$13="","",IF($B214="","",IFERROR($C214*$D214*IF((Override!$C$4="ON")*(COUNTIFS(Override!$B$11:$B$40,$B214,Override!$D$11:$D$40,4,Override!$E$11:$E$40,"&gt;=0")-COUNTIFS(Override!$B$11:$B$40,$B214,Override!$D$11:$D$40,4,Override!$E$11:$E$40,"&gt;=0",Override!$C$11:$C$40,"MXAU"))&gt;0,SUMIFS(Override!$E$11:$E$40,Override!$B$11:$B$40,$B214,Override!$D$11:$D$40,4)-SUMIFS(Override!$E$11:$E$40,Override!$B$11:$B$40,$B214,Override!$D$11:$D$40,4,Override!$C$11:$C$40,"MXAU"),Override!$F$249)/'AS51'!$B$3,"")))</f>
        <v/>
      </c>
      <c r="J214" s="77">
        <f>IF(J$13="","",IF($B214="","",IFERROR($C214*$D214*IF((Override!$C$4="ON")*(COUNTIFS(Override!$B$11:$B$40,$B214,Override!$D$11:$D$40,5,Override!$E$11:$E$40,"&gt;=0")-COUNTIFS(Override!$B$11:$B$40,$B214,Override!$D$11:$D$40,5,Override!$E$11:$E$40,"&gt;=0",Override!$C$11:$C$40,"MXAU"))&gt;0,SUMIFS(Override!$E$11:$E$40,Override!$B$11:$B$40,$B214,Override!$D$11:$D$40,5)-SUMIFS(Override!$E$11:$E$40,Override!$B$11:$B$40,$B214,Override!$D$11:$D$40,5,Override!$C$11:$C$40,"MXAU"),Override!$G$249)/'AS51'!$B$3,"")))</f>
        <v/>
      </c>
      <c r="K214" s="77">
        <f>IF(K$13="","",IF($B214="","",IFERROR($C214*$D214*IF((Override!$C$4="ON")*(COUNTIFS(Override!$B$11:$B$40,$B214,Override!$D$11:$D$40,6,Override!$E$11:$E$40,"&gt;=0")-COUNTIFS(Override!$B$11:$B$40,$B214,Override!$D$11:$D$40,6,Override!$E$11:$E$40,"&gt;=0",Override!$C$11:$C$40,"MXAU"))&gt;0,SUMIFS(Override!$E$11:$E$40,Override!$B$11:$B$40,$B214,Override!$D$11:$D$40,6)-SUMIFS(Override!$E$11:$E$40,Override!$B$11:$B$40,$B214,Override!$D$11:$D$40,6,Override!$C$11:$C$40,"MXAU"),Override!$H$249)/'AS51'!$B$3,"")))</f>
        <v/>
      </c>
      <c r="L214" s="77">
        <f>IF(L$13="","",IF($B214="","",IFERROR($C214*$D214*IF((Override!$C$4="ON")*(COUNTIFS(Override!$B$11:$B$40,$B214,Override!$D$11:$D$40,7,Override!$E$11:$E$40,"&gt;=0")-COUNTIFS(Override!$B$11:$B$40,$B214,Override!$D$11:$D$40,7,Override!$E$11:$E$40,"&gt;=0",Override!$C$11:$C$40,"MXAU"))&gt;0,SUMIFS(Override!$E$11:$E$40,Override!$B$11:$B$40,$B214,Override!$D$11:$D$40,7)-SUMIFS(Override!$E$11:$E$40,Override!$B$11:$B$40,$B214,Override!$D$11:$D$40,7,Override!$C$11:$C$40,"MXAU"),Override!$I$249)/'AS51'!$B$3,"")))</f>
        <v/>
      </c>
      <c r="M214" s="77">
        <f>IF(M$13="","",IF($B214="","",IFERROR($C214*$D214*IF((Override!$C$4="ON")*(COUNTIFS(Override!$B$11:$B$40,$B214,Override!$D$11:$D$40,8,Override!$E$11:$E$40,"&gt;=0")-COUNTIFS(Override!$B$11:$B$40,$B214,Override!$D$11:$D$40,8,Override!$E$11:$E$40,"&gt;=0",Override!$C$11:$C$40,"MXAU"))&gt;0,SUMIFS(Override!$E$11:$E$40,Override!$B$11:$B$40,$B214,Override!$D$11:$D$40,8)-SUMIFS(Override!$E$11:$E$40,Override!$B$11:$B$40,$B214,Override!$D$11:$D$40,8,Override!$C$11:$C$40,"MXAU"),Override!$J$249)/'AS51'!$B$3,"")))</f>
        <v/>
      </c>
      <c r="N214" s="77">
        <f>IF(N$13="","",IF($B214="","",IFERROR($C214*$D214*IF((Override!$C$4="ON")*(COUNTIFS(Override!$B$11:$B$40,$B214,Override!$D$11:$D$40,9,Override!$E$11:$E$40,"&gt;=0")-COUNTIFS(Override!$B$11:$B$40,$B214,Override!$D$11:$D$40,9,Override!$E$11:$E$40,"&gt;=0",Override!$C$11:$C$40,"MXAU"))&gt;0,SUMIFS(Override!$E$11:$E$40,Override!$B$11:$B$40,$B214,Override!$D$11:$D$40,9)-SUMIFS(Override!$E$11:$E$40,Override!$B$11:$B$40,$B214,Override!$D$11:$D$40,9,Override!$C$11:$C$40,"MXAU"),Override!$K$249)/'AS51'!$B$3,"")))</f>
        <v/>
      </c>
      <c r="O214" s="77">
        <f>IF(O$13="","",IF($B214="","",IFERROR($C214*$D214*IF((Override!$C$4="ON")*(COUNTIFS(Override!$B$11:$B$40,$B214,Override!$D$11:$D$40,10,Override!$E$11:$E$40,"&gt;=0")-COUNTIFS(Override!$B$11:$B$40,$B214,Override!$D$11:$D$40,10,Override!$E$11:$E$40,"&gt;=0",Override!$C$11:$C$40,"MXAU"))&gt;0,SUMIFS(Override!$E$11:$E$40,Override!$B$11:$B$40,$B214,Override!$D$11:$D$40,10)-SUMIFS(Override!$E$11:$E$40,Override!$B$11:$B$40,$B214,Override!$D$11:$D$40,10,Override!$C$11:$C$40,"MXAU"),Override!$L$249)/'AS51'!$B$3,"")))</f>
        <v/>
      </c>
      <c r="P214" s="77">
        <f>IF(P$13="","",IF($B214="","",IFERROR($C214*$D214*IF((Override!$C$4="ON")*(COUNTIFS(Override!$B$11:$B$40,$B214,Override!$D$11:$D$40,11,Override!$E$11:$E$40,"&gt;=0")-COUNTIFS(Override!$B$11:$B$40,$B214,Override!$D$11:$D$40,11,Override!$E$11:$E$40,"&gt;=0",Override!$C$11:$C$40,"MXAU"))&gt;0,SUMIFS(Override!$E$11:$E$40,Override!$B$11:$B$40,$B214,Override!$D$11:$D$40,11)-SUMIFS(Override!$E$11:$E$40,Override!$B$11:$B$40,$B214,Override!$D$11:$D$40,11,Override!$C$11:$C$40,"MXAU"),Override!$M$249)/'AS51'!$B$3,"")))</f>
        <v/>
      </c>
      <c r="Q214" s="77">
        <f>IF(Q$13="","",IF($B214="","",IFERROR($C214*$D214*IF((Override!$C$4="ON")*(COUNTIFS(Override!$B$11:$B$40,$B214,Override!$D$11:$D$40,12,Override!$E$11:$E$40,"&gt;=0")-COUNTIFS(Override!$B$11:$B$40,$B214,Override!$D$11:$D$40,12,Override!$E$11:$E$40,"&gt;=0",Override!$C$11:$C$40,"MXAU"))&gt;0,SUMIFS(Override!$E$11:$E$40,Override!$B$11:$B$40,$B214,Override!$D$11:$D$40,12)-SUMIFS(Override!$E$11:$E$40,Override!$B$11:$B$40,$B214,Override!$D$11:$D$40,12,Override!$C$11:$C$40,"MXAU"),Override!$N$249)/'AS51'!$B$3,"")))</f>
        <v/>
      </c>
      <c r="R214" s="77">
        <f>IF(R$13="","",IF($B214="","",IFERROR($C214*$D214*IF((Override!$C$4="ON")*(COUNTIFS(Override!$B$11:$B$40,$B214,Override!$D$11:$D$40,13,Override!$E$11:$E$40,"&gt;=0")-COUNTIFS(Override!$B$11:$B$40,$B214,Override!$D$11:$D$40,13,Override!$E$11:$E$40,"&gt;=0",Override!$C$11:$C$40,"MXAU"))&gt;0,SUMIFS(Override!$E$11:$E$40,Override!$B$11:$B$40,$B214,Override!$D$11:$D$40,13)-SUMIFS(Override!$E$11:$E$40,Override!$B$11:$B$40,$B214,Override!$D$11:$D$40,13,Override!$C$11:$C$40,"MXAU"),Override!$O$249)/'AS51'!$B$3,"")))</f>
        <v/>
      </c>
      <c r="S214" s="77">
        <f>IF(S$13="","",IF($B214="","",IFERROR($C214*$D214*IF((Override!$C$4="ON")*(COUNTIFS(Override!$B$11:$B$40,$B214,Override!$D$11:$D$40,14,Override!$E$11:$E$40,"&gt;=0")-COUNTIFS(Override!$B$11:$B$40,$B214,Override!$D$11:$D$40,14,Override!$E$11:$E$40,"&gt;=0",Override!$C$11:$C$40,"MXAU"))&gt;0,SUMIFS(Override!$E$11:$E$40,Override!$B$11:$B$40,$B214,Override!$D$11:$D$40,14)-SUMIFS(Override!$E$11:$E$40,Override!$B$11:$B$40,$B214,Override!$D$11:$D$40,14,Override!$C$11:$C$40,"MXAU"),Override!$P$249)/'AS51'!$B$3,"")))</f>
        <v/>
      </c>
      <c r="T214" s="77">
        <f>IF(T$13="","",IF($B214="","",IFERROR($C214*$D214*IF((Override!$C$4="ON")*(COUNTIFS(Override!$B$11:$B$40,$B214,Override!$D$11:$D$40,15,Override!$E$11:$E$40,"&gt;=0")-COUNTIFS(Override!$B$11:$B$40,$B214,Override!$D$11:$D$40,15,Override!$E$11:$E$40,"&gt;=0",Override!$C$11:$C$40,"MXAU"))&gt;0,SUMIFS(Override!$E$11:$E$40,Override!$B$11:$B$40,$B214,Override!$D$11:$D$40,15)-SUMIFS(Override!$E$11:$E$40,Override!$B$11:$B$40,$B214,Override!$D$11:$D$40,15,Override!$C$11:$C$40,"MXAU"),Override!$Q$249)/'AS51'!$B$3,"")))</f>
        <v/>
      </c>
      <c r="U214" s="77">
        <f>IF(U$13="","",IF($B214="","",IFERROR($C214*$D214*IF((Override!$C$4="ON")*(COUNTIFS(Override!$B$11:$B$40,$B214,Override!$D$11:$D$40,16,Override!$E$11:$E$40,"&gt;=0")-COUNTIFS(Override!$B$11:$B$40,$B214,Override!$D$11:$D$40,16,Override!$E$11:$E$40,"&gt;=0",Override!$C$11:$C$40,"MXAU"))&gt;0,SUMIFS(Override!$E$11:$E$40,Override!$B$11:$B$40,$B214,Override!$D$11:$D$40,16)-SUMIFS(Override!$E$11:$E$40,Override!$B$11:$B$40,$B214,Override!$D$11:$D$40,16,Override!$C$11:$C$40,"MXAU"),Override!$R$249)/'AS51'!$B$3,"")))</f>
        <v/>
      </c>
      <c r="W214" s="77">
        <f>IF(W$13="","",IF($B214="","",IFERROR(F214*$E214/100,"")))</f>
        <v/>
      </c>
      <c r="X214" s="77">
        <f>IF(X$13="","",IF($B214="","",IFERROR(G214*$E214/100,"")))</f>
        <v/>
      </c>
      <c r="Y214" s="77">
        <f>IF(Y$13="","",IF($B214="","",IFERROR(H214*$E214/100,"")))</f>
        <v/>
      </c>
      <c r="Z214" s="77">
        <f>IF(Z$13="","",IF($B214="","",IFERROR(I214*$E214/100,"")))</f>
        <v/>
      </c>
      <c r="AA214" s="77">
        <f>IF(AA$13="","",IF($B214="","",IFERROR(J214*$E214/100,"")))</f>
        <v/>
      </c>
      <c r="AB214" s="77">
        <f>IF(AB$13="","",IF($B214="","",IFERROR(K214*$E214/100,"")))</f>
        <v/>
      </c>
      <c r="AC214" s="77">
        <f>IF(AC$13="","",IF($B214="","",IFERROR(L214*$E214/100,"")))</f>
        <v/>
      </c>
      <c r="AD214" s="77">
        <f>IF(AD$13="","",IF($B214="","",IFERROR(M214*$E214/100,"")))</f>
        <v/>
      </c>
      <c r="AE214" s="77">
        <f>IF(AE$13="","",IF($B214="","",IFERROR(N214*$E214/100,"")))</f>
        <v/>
      </c>
      <c r="AF214" s="77">
        <f>IF(AF$13="","",IF($B214="","",IFERROR(O214*$E214/100,"")))</f>
        <v/>
      </c>
      <c r="AG214" s="77">
        <f>IF(AG$13="","",IF($B214="","",IFERROR(P214*$E214/100,"")))</f>
        <v/>
      </c>
      <c r="AH214" s="77">
        <f>IF(AH$13="","",IF($B214="","",IFERROR(Q214*$E214/100,"")))</f>
        <v/>
      </c>
      <c r="AI214" s="77">
        <f>IF(AI$13="","",IF($B214="","",IFERROR(R214*$E214/100,"")))</f>
        <v/>
      </c>
      <c r="AJ214" s="77">
        <f>IF(AJ$13="","",IF($B214="","",IFERROR(S214*$E214/100,"")))</f>
        <v/>
      </c>
      <c r="AK214" s="77">
        <f>IF(AK$13="","",IF($B214="","",IFERROR(T214*$E214/100,"")))</f>
        <v/>
      </c>
      <c r="AL214" s="77">
        <f>IF(AL$13="","",IF($B214="","",IFERROR(U214*$E214/100,"")))</f>
        <v/>
      </c>
      <c r="AN214" s="77">
        <f>IF($B214="","",SUMIF($F$13:$U$13,"&lt;="&amp;Sector!$D$51,$F214:$U214))</f>
        <v/>
      </c>
      <c r="AO214" s="77">
        <f>IF($B214="","",SUMIF($W$13:$AL$13,"&lt;="&amp;Sector!$D$51,$W214:$AL214))</f>
        <v/>
      </c>
      <c r="AQ214" s="163">
        <f>IF(AQ$13="","",IF($B214="","",IFERROR($C214*$D214*SUMPRODUCT(('Dvd Calendar'!$E$2186:$CZ$2186&gt;AQ$12)*('Dvd Calendar'!$E$2186:$CZ$2186&lt;=AQ$13)*'Dvd Calendar'!$E$2189:$CZ$2189*(('Dvd Calendar'!$E$2191:$CZ$2191='Field Check'!$C$56)*('Field Check'!$C$56&lt;&gt;"")+('Dvd Calendar'!$E$2191:$CZ$2191='Field Check'!$C$57)*('Field Check'!$C$57&lt;&gt;"")))/'AS51'!$B$3,"")))</f>
        <v/>
      </c>
      <c r="AR214" s="163">
        <f>IF(AR$13="","",IF($B214="","",IFERROR($C214*$D214*SUMPRODUCT(('Dvd Calendar'!$E$2186:$CZ$2186&gt;AR$12)*('Dvd Calendar'!$E$2186:$CZ$2186&lt;=AR$13)*'Dvd Calendar'!$E$2189:$CZ$2189*(('Dvd Calendar'!$E$2191:$CZ$2191='Field Check'!$C$56)*('Field Check'!$C$56&lt;&gt;"")+('Dvd Calendar'!$E$2191:$CZ$2191='Field Check'!$C$57)*('Field Check'!$C$57&lt;&gt;"")))/'AS51'!$B$3,"")))</f>
        <v/>
      </c>
      <c r="AS214" s="163">
        <f>IF(AS$13="","",IF($B214="","",IFERROR($C214*$D214*SUMPRODUCT(('Dvd Calendar'!$E$2186:$CZ$2186&gt;AS$12)*('Dvd Calendar'!$E$2186:$CZ$2186&lt;=AS$13)*'Dvd Calendar'!$E$2189:$CZ$2189*(('Dvd Calendar'!$E$2191:$CZ$2191='Field Check'!$C$56)*('Field Check'!$C$56&lt;&gt;"")+('Dvd Calendar'!$E$2191:$CZ$2191='Field Check'!$C$57)*('Field Check'!$C$57&lt;&gt;"")))/'AS51'!$B$3,"")))</f>
        <v/>
      </c>
      <c r="AT214" s="163">
        <f>IF(AT$13="","",IF($B214="","",IFERROR($C214*$D214*SUMPRODUCT(('Dvd Calendar'!$E$2186:$CZ$2186&gt;AT$12)*('Dvd Calendar'!$E$2186:$CZ$2186&lt;=AT$13)*'Dvd Calendar'!$E$2189:$CZ$2189*(('Dvd Calendar'!$E$2191:$CZ$2191='Field Check'!$C$56)*('Field Check'!$C$56&lt;&gt;"")+('Dvd Calendar'!$E$2191:$CZ$2191='Field Check'!$C$57)*('Field Check'!$C$57&lt;&gt;"")))/'AS51'!$B$3,"")))</f>
        <v/>
      </c>
      <c r="AU214" s="163">
        <f>IF(AU$13="","",IF($B214="","",IFERROR($C214*$D214*SUMPRODUCT(('Dvd Calendar'!$E$2186:$CZ$2186&gt;AU$12)*('Dvd Calendar'!$E$2186:$CZ$2186&lt;=AU$13)*'Dvd Calendar'!$E$2189:$CZ$2189*(('Dvd Calendar'!$E$2191:$CZ$2191='Field Check'!$C$56)*('Field Check'!$C$56&lt;&gt;"")+('Dvd Calendar'!$E$2191:$CZ$2191='Field Check'!$C$57)*('Field Check'!$C$57&lt;&gt;"")))/'AS51'!$B$3,"")))</f>
        <v/>
      </c>
      <c r="AV214" s="163">
        <f>IF(AV$13="","",IF($B214="","",IFERROR($C214*$D214*SUMPRODUCT(('Dvd Calendar'!$E$2186:$CZ$2186&gt;AV$12)*('Dvd Calendar'!$E$2186:$CZ$2186&lt;=AV$13)*'Dvd Calendar'!$E$2189:$CZ$2189*(('Dvd Calendar'!$E$2191:$CZ$2191='Field Check'!$C$56)*('Field Check'!$C$56&lt;&gt;"")+('Dvd Calendar'!$E$2191:$CZ$2191='Field Check'!$C$57)*('Field Check'!$C$57&lt;&gt;"")))/'AS51'!$B$3,"")))</f>
        <v/>
      </c>
      <c r="AW214" s="163">
        <f>IF(AW$13="","",IF($B214="","",IFERROR($C214*$D214*SUMPRODUCT(('Dvd Calendar'!$E$2186:$CZ$2186&gt;AW$12)*('Dvd Calendar'!$E$2186:$CZ$2186&lt;=AW$13)*'Dvd Calendar'!$E$2189:$CZ$2189*(('Dvd Calendar'!$E$2191:$CZ$2191='Field Check'!$C$56)*('Field Check'!$C$56&lt;&gt;"")+('Dvd Calendar'!$E$2191:$CZ$2191='Field Check'!$C$57)*('Field Check'!$C$57&lt;&gt;"")))/'AS51'!$B$3,"")))</f>
        <v/>
      </c>
      <c r="AX214" s="163">
        <f>IF(AX$13="","",IF($B214="","",IFERROR($C214*$D214*SUMPRODUCT(('Dvd Calendar'!$E$2186:$CZ$2186&gt;AX$12)*('Dvd Calendar'!$E$2186:$CZ$2186&lt;=AX$13)*'Dvd Calendar'!$E$2189:$CZ$2189*(('Dvd Calendar'!$E$2191:$CZ$2191='Field Check'!$C$56)*('Field Check'!$C$56&lt;&gt;"")+('Dvd Calendar'!$E$2191:$CZ$2191='Field Check'!$C$57)*('Field Check'!$C$57&lt;&gt;"")))/'AS51'!$B$3,"")))</f>
        <v/>
      </c>
      <c r="AY214" s="163">
        <f>IF(AY$13="","",IF($B214="","",IFERROR($C214*$D214*SUMPRODUCT(('Dvd Calendar'!$E$2186:$CZ$2186&gt;AY$12)*('Dvd Calendar'!$E$2186:$CZ$2186&lt;=AY$13)*'Dvd Calendar'!$E$2189:$CZ$2189*(('Dvd Calendar'!$E$2191:$CZ$2191='Field Check'!$C$56)*('Field Check'!$C$56&lt;&gt;"")+('Dvd Calendar'!$E$2191:$CZ$2191='Field Check'!$C$57)*('Field Check'!$C$57&lt;&gt;"")))/'AS51'!$B$3,"")))</f>
        <v/>
      </c>
      <c r="AZ214" s="163">
        <f>IF(AZ$13="","",IF($B214="","",IFERROR($C214*$D214*SUMPRODUCT(('Dvd Calendar'!$E$2186:$CZ$2186&gt;AZ$12)*('Dvd Calendar'!$E$2186:$CZ$2186&lt;=AZ$13)*'Dvd Calendar'!$E$2189:$CZ$2189*(('Dvd Calendar'!$E$2191:$CZ$2191='Field Check'!$C$56)*('Field Check'!$C$56&lt;&gt;"")+('Dvd Calendar'!$E$2191:$CZ$2191='Field Check'!$C$57)*('Field Check'!$C$57&lt;&gt;"")))/'AS51'!$B$3,"")))</f>
        <v/>
      </c>
      <c r="BA214" s="163">
        <f>IF(BA$13="","",IF($B214="","",IFERROR($C214*$D214*SUMPRODUCT(('Dvd Calendar'!$E$2186:$CZ$2186&gt;BA$12)*('Dvd Calendar'!$E$2186:$CZ$2186&lt;=BA$13)*'Dvd Calendar'!$E$2189:$CZ$2189*(('Dvd Calendar'!$E$2191:$CZ$2191='Field Check'!$C$56)*('Field Check'!$C$56&lt;&gt;"")+('Dvd Calendar'!$E$2191:$CZ$2191='Field Check'!$C$57)*('Field Check'!$C$57&lt;&gt;"")))/'AS51'!$B$3,"")))</f>
        <v/>
      </c>
      <c r="BB214" s="163">
        <f>IF(BB$13="","",IF($B214="","",IFERROR($C214*$D214*SUMPRODUCT(('Dvd Calendar'!$E$2186:$CZ$2186&gt;BB$12)*('Dvd Calendar'!$E$2186:$CZ$2186&lt;=BB$13)*'Dvd Calendar'!$E$2189:$CZ$2189*(('Dvd Calendar'!$E$2191:$CZ$2191='Field Check'!$C$56)*('Field Check'!$C$56&lt;&gt;"")+('Dvd Calendar'!$E$2191:$CZ$2191='Field Check'!$C$57)*('Field Check'!$C$57&lt;&gt;"")))/'AS51'!$B$3,"")))</f>
        <v/>
      </c>
      <c r="BC214" s="163">
        <f>IF(BC$13="","",IF($B214="","",IFERROR($C214*$D214*SUMPRODUCT(('Dvd Calendar'!$E$2186:$CZ$2186&gt;BC$12)*('Dvd Calendar'!$E$2186:$CZ$2186&lt;=BC$13)*'Dvd Calendar'!$E$2189:$CZ$2189*(('Dvd Calendar'!$E$2191:$CZ$2191='Field Check'!$C$56)*('Field Check'!$C$56&lt;&gt;"")+('Dvd Calendar'!$E$2191:$CZ$2191='Field Check'!$C$57)*('Field Check'!$C$57&lt;&gt;"")))/'AS51'!$B$3,"")))</f>
        <v/>
      </c>
      <c r="BD214" s="163">
        <f>IF(BD$13="","",IF($B214="","",IFERROR($C214*$D214*SUMPRODUCT(('Dvd Calendar'!$E$2186:$CZ$2186&gt;BD$12)*('Dvd Calendar'!$E$2186:$CZ$2186&lt;=BD$13)*'Dvd Calendar'!$E$2189:$CZ$2189*(('Dvd Calendar'!$E$2191:$CZ$2191='Field Check'!$C$56)*('Field Check'!$C$56&lt;&gt;"")+('Dvd Calendar'!$E$2191:$CZ$2191='Field Check'!$C$57)*('Field Check'!$C$57&lt;&gt;"")))/'AS51'!$B$3,"")))</f>
        <v/>
      </c>
      <c r="BE214" s="163">
        <f>IF(BE$13="","",IF($B214="","",IFERROR($C214*$D214*SUMPRODUCT(('Dvd Calendar'!$E$2186:$CZ$2186&gt;BE$12)*('Dvd Calendar'!$E$2186:$CZ$2186&lt;=BE$13)*'Dvd Calendar'!$E$2189:$CZ$2189*(('Dvd Calendar'!$E$2191:$CZ$2191='Field Check'!$C$56)*('Field Check'!$C$56&lt;&gt;"")+('Dvd Calendar'!$E$2191:$CZ$2191='Field Check'!$C$57)*('Field Check'!$C$57&lt;&gt;"")))/'AS51'!$B$3,"")))</f>
        <v/>
      </c>
      <c r="BF214" s="163">
        <f>IF(BF$13="","",IF($B214="","",IFERROR($C214*$D214*SUMPRODUCT(('Dvd Calendar'!$E$2186:$CZ$2186&gt;BF$12)*('Dvd Calendar'!$E$2186:$CZ$2186&lt;=BF$13)*'Dvd Calendar'!$E$2189:$CZ$2189*(('Dvd Calendar'!$E$2191:$CZ$2191='Field Check'!$C$56)*('Field Check'!$C$56&lt;&gt;"")+('Dvd Calendar'!$E$2191:$CZ$2191='Field Check'!$C$57)*('Field Check'!$C$57&lt;&gt;"")))/'AS51'!$B$3,"")))</f>
        <v/>
      </c>
      <c r="BH214" s="163">
        <f>IF(BH$13="","",IF($B214="","",IFERROR(AQ214*$E214/100,"")))</f>
        <v/>
      </c>
      <c r="BI214" s="163">
        <f>IF(BI$13="","",IF($B214="","",IFERROR(AR214*$E214/100,"")))</f>
        <v/>
      </c>
      <c r="BJ214" s="163">
        <f>IF(BJ$13="","",IF($B214="","",IFERROR(AS214*$E214/100,"")))</f>
        <v/>
      </c>
      <c r="BK214" s="163">
        <f>IF(BK$13="","",IF($B214="","",IFERROR(AT214*$E214/100,"")))</f>
        <v/>
      </c>
      <c r="BL214" s="163">
        <f>IF(BL$13="","",IF($B214="","",IFERROR(AU214*$E214/100,"")))</f>
        <v/>
      </c>
      <c r="BM214" s="163">
        <f>IF(BM$13="","",IF($B214="","",IFERROR(AV214*$E214/100,"")))</f>
        <v/>
      </c>
      <c r="BN214" s="163">
        <f>IF(BN$13="","",IF($B214="","",IFERROR(AW214*$E214/100,"")))</f>
        <v/>
      </c>
      <c r="BO214" s="163">
        <f>IF(BO$13="","",IF($B214="","",IFERROR(AX214*$E214/100,"")))</f>
        <v/>
      </c>
      <c r="BP214" s="163">
        <f>IF(BP$13="","",IF($B214="","",IFERROR(AY214*$E214/100,"")))</f>
        <v/>
      </c>
      <c r="BQ214" s="163">
        <f>IF(BQ$13="","",IF($B214="","",IFERROR(AZ214*$E214/100,"")))</f>
        <v/>
      </c>
      <c r="BR214" s="163">
        <f>IF(BR$13="","",IF($B214="","",IFERROR(BA214*$E214/100,"")))</f>
        <v/>
      </c>
      <c r="BS214" s="163">
        <f>IF(BS$13="","",IF($B214="","",IFERROR(BB214*$E214/100,"")))</f>
        <v/>
      </c>
      <c r="BT214" s="163">
        <f>IF(BT$13="","",IF($B214="","",IFERROR(BC214*$E214/100,"")))</f>
        <v/>
      </c>
      <c r="BU214" s="163">
        <f>IF(BU$13="","",IF($B214="","",IFERROR(BD214*$E214/100,"")))</f>
        <v/>
      </c>
      <c r="BV214" s="163">
        <f>IF(BV$13="","",IF($B214="","",IFERROR(BE214*$E214/100,"")))</f>
        <v/>
      </c>
      <c r="BW214" s="163">
        <f>IF(BW$13="","",IF($B214="","",IFERROR(BF214*$E214/100,"")))</f>
        <v/>
      </c>
    </row>
    <row r="215">
      <c r="B215" s="126">
        <f>IF('AS51'!$C$205="","",'AS51'!$C$205)</f>
        <v/>
      </c>
      <c r="C215" s="74">
        <f>IF('AS51'!$B$205="","",'AS51'!$B$205)</f>
        <v/>
      </c>
      <c r="D215" s="75">
        <f>IFERROR('AS51'!$Q$205,1)</f>
        <v/>
      </c>
      <c r="E215" s="76">
        <f>IF($B215="","",IF(ISNUMBER('AS51'!$I$205),'AS51'!$I$205,'Index Summary'!$C$7))</f>
        <v/>
      </c>
      <c r="F215" s="77">
        <f>IF(F$13="","",IF($B215="","",IFERROR($C215*$D215*IF((Override!$C$4="ON")*(COUNTIFS(Override!$B$11:$B$40,$B215,Override!$D$11:$D$40,1,Override!$E$11:$E$40,"&gt;=0")-COUNTIFS(Override!$B$11:$B$40,$B215,Override!$D$11:$D$40,1,Override!$E$11:$E$40,"&gt;=0",Override!$C$11:$C$40,"MXAU"))&gt;0,SUMIFS(Override!$E$11:$E$40,Override!$B$11:$B$40,$B215,Override!$D$11:$D$40,1)-SUMIFS(Override!$E$11:$E$40,Override!$B$11:$B$40,$B215,Override!$D$11:$D$40,1,Override!$C$11:$C$40,"MXAU"),Override!$C$250)/'AS51'!$B$3,"")))</f>
        <v/>
      </c>
      <c r="G215" s="77">
        <f>IF(G$13="","",IF($B215="","",IFERROR($C215*$D215*IF((Override!$C$4="ON")*(COUNTIFS(Override!$B$11:$B$40,$B215,Override!$D$11:$D$40,2,Override!$E$11:$E$40,"&gt;=0")-COUNTIFS(Override!$B$11:$B$40,$B215,Override!$D$11:$D$40,2,Override!$E$11:$E$40,"&gt;=0",Override!$C$11:$C$40,"MXAU"))&gt;0,SUMIFS(Override!$E$11:$E$40,Override!$B$11:$B$40,$B215,Override!$D$11:$D$40,2)-SUMIFS(Override!$E$11:$E$40,Override!$B$11:$B$40,$B215,Override!$D$11:$D$40,2,Override!$C$11:$C$40,"MXAU"),Override!$D$250)/'AS51'!$B$3,"")))</f>
        <v/>
      </c>
      <c r="H215" s="77">
        <f>IF(H$13="","",IF($B215="","",IFERROR($C215*$D215*IF((Override!$C$4="ON")*(COUNTIFS(Override!$B$11:$B$40,$B215,Override!$D$11:$D$40,3,Override!$E$11:$E$40,"&gt;=0")-COUNTIFS(Override!$B$11:$B$40,$B215,Override!$D$11:$D$40,3,Override!$E$11:$E$40,"&gt;=0",Override!$C$11:$C$40,"MXAU"))&gt;0,SUMIFS(Override!$E$11:$E$40,Override!$B$11:$B$40,$B215,Override!$D$11:$D$40,3)-SUMIFS(Override!$E$11:$E$40,Override!$B$11:$B$40,$B215,Override!$D$11:$D$40,3,Override!$C$11:$C$40,"MXAU"),Override!$E$250)/'AS51'!$B$3,"")))</f>
        <v/>
      </c>
      <c r="I215" s="77">
        <f>IF(I$13="","",IF($B215="","",IFERROR($C215*$D215*IF((Override!$C$4="ON")*(COUNTIFS(Override!$B$11:$B$40,$B215,Override!$D$11:$D$40,4,Override!$E$11:$E$40,"&gt;=0")-COUNTIFS(Override!$B$11:$B$40,$B215,Override!$D$11:$D$40,4,Override!$E$11:$E$40,"&gt;=0",Override!$C$11:$C$40,"MXAU"))&gt;0,SUMIFS(Override!$E$11:$E$40,Override!$B$11:$B$40,$B215,Override!$D$11:$D$40,4)-SUMIFS(Override!$E$11:$E$40,Override!$B$11:$B$40,$B215,Override!$D$11:$D$40,4,Override!$C$11:$C$40,"MXAU"),Override!$F$250)/'AS51'!$B$3,"")))</f>
        <v/>
      </c>
      <c r="J215" s="77">
        <f>IF(J$13="","",IF($B215="","",IFERROR($C215*$D215*IF((Override!$C$4="ON")*(COUNTIFS(Override!$B$11:$B$40,$B215,Override!$D$11:$D$40,5,Override!$E$11:$E$40,"&gt;=0")-COUNTIFS(Override!$B$11:$B$40,$B215,Override!$D$11:$D$40,5,Override!$E$11:$E$40,"&gt;=0",Override!$C$11:$C$40,"MXAU"))&gt;0,SUMIFS(Override!$E$11:$E$40,Override!$B$11:$B$40,$B215,Override!$D$11:$D$40,5)-SUMIFS(Override!$E$11:$E$40,Override!$B$11:$B$40,$B215,Override!$D$11:$D$40,5,Override!$C$11:$C$40,"MXAU"),Override!$G$250)/'AS51'!$B$3,"")))</f>
        <v/>
      </c>
      <c r="K215" s="77">
        <f>IF(K$13="","",IF($B215="","",IFERROR($C215*$D215*IF((Override!$C$4="ON")*(COUNTIFS(Override!$B$11:$B$40,$B215,Override!$D$11:$D$40,6,Override!$E$11:$E$40,"&gt;=0")-COUNTIFS(Override!$B$11:$B$40,$B215,Override!$D$11:$D$40,6,Override!$E$11:$E$40,"&gt;=0",Override!$C$11:$C$40,"MXAU"))&gt;0,SUMIFS(Override!$E$11:$E$40,Override!$B$11:$B$40,$B215,Override!$D$11:$D$40,6)-SUMIFS(Override!$E$11:$E$40,Override!$B$11:$B$40,$B215,Override!$D$11:$D$40,6,Override!$C$11:$C$40,"MXAU"),Override!$H$250)/'AS51'!$B$3,"")))</f>
        <v/>
      </c>
      <c r="L215" s="77">
        <f>IF(L$13="","",IF($B215="","",IFERROR($C215*$D215*IF((Override!$C$4="ON")*(COUNTIFS(Override!$B$11:$B$40,$B215,Override!$D$11:$D$40,7,Override!$E$11:$E$40,"&gt;=0")-COUNTIFS(Override!$B$11:$B$40,$B215,Override!$D$11:$D$40,7,Override!$E$11:$E$40,"&gt;=0",Override!$C$11:$C$40,"MXAU"))&gt;0,SUMIFS(Override!$E$11:$E$40,Override!$B$11:$B$40,$B215,Override!$D$11:$D$40,7)-SUMIFS(Override!$E$11:$E$40,Override!$B$11:$B$40,$B215,Override!$D$11:$D$40,7,Override!$C$11:$C$40,"MXAU"),Override!$I$250)/'AS51'!$B$3,"")))</f>
        <v/>
      </c>
      <c r="M215" s="77">
        <f>IF(M$13="","",IF($B215="","",IFERROR($C215*$D215*IF((Override!$C$4="ON")*(COUNTIFS(Override!$B$11:$B$40,$B215,Override!$D$11:$D$40,8,Override!$E$11:$E$40,"&gt;=0")-COUNTIFS(Override!$B$11:$B$40,$B215,Override!$D$11:$D$40,8,Override!$E$11:$E$40,"&gt;=0",Override!$C$11:$C$40,"MXAU"))&gt;0,SUMIFS(Override!$E$11:$E$40,Override!$B$11:$B$40,$B215,Override!$D$11:$D$40,8)-SUMIFS(Override!$E$11:$E$40,Override!$B$11:$B$40,$B215,Override!$D$11:$D$40,8,Override!$C$11:$C$40,"MXAU"),Override!$J$250)/'AS51'!$B$3,"")))</f>
        <v/>
      </c>
      <c r="N215" s="77">
        <f>IF(N$13="","",IF($B215="","",IFERROR($C215*$D215*IF((Override!$C$4="ON")*(COUNTIFS(Override!$B$11:$B$40,$B215,Override!$D$11:$D$40,9,Override!$E$11:$E$40,"&gt;=0")-COUNTIFS(Override!$B$11:$B$40,$B215,Override!$D$11:$D$40,9,Override!$E$11:$E$40,"&gt;=0",Override!$C$11:$C$40,"MXAU"))&gt;0,SUMIFS(Override!$E$11:$E$40,Override!$B$11:$B$40,$B215,Override!$D$11:$D$40,9)-SUMIFS(Override!$E$11:$E$40,Override!$B$11:$B$40,$B215,Override!$D$11:$D$40,9,Override!$C$11:$C$40,"MXAU"),Override!$K$250)/'AS51'!$B$3,"")))</f>
        <v/>
      </c>
      <c r="O215" s="77">
        <f>IF(O$13="","",IF($B215="","",IFERROR($C215*$D215*IF((Override!$C$4="ON")*(COUNTIFS(Override!$B$11:$B$40,$B215,Override!$D$11:$D$40,10,Override!$E$11:$E$40,"&gt;=0")-COUNTIFS(Override!$B$11:$B$40,$B215,Override!$D$11:$D$40,10,Override!$E$11:$E$40,"&gt;=0",Override!$C$11:$C$40,"MXAU"))&gt;0,SUMIFS(Override!$E$11:$E$40,Override!$B$11:$B$40,$B215,Override!$D$11:$D$40,10)-SUMIFS(Override!$E$11:$E$40,Override!$B$11:$B$40,$B215,Override!$D$11:$D$40,10,Override!$C$11:$C$40,"MXAU"),Override!$L$250)/'AS51'!$B$3,"")))</f>
        <v/>
      </c>
      <c r="P215" s="77">
        <f>IF(P$13="","",IF($B215="","",IFERROR($C215*$D215*IF((Override!$C$4="ON")*(COUNTIFS(Override!$B$11:$B$40,$B215,Override!$D$11:$D$40,11,Override!$E$11:$E$40,"&gt;=0")-COUNTIFS(Override!$B$11:$B$40,$B215,Override!$D$11:$D$40,11,Override!$E$11:$E$40,"&gt;=0",Override!$C$11:$C$40,"MXAU"))&gt;0,SUMIFS(Override!$E$11:$E$40,Override!$B$11:$B$40,$B215,Override!$D$11:$D$40,11)-SUMIFS(Override!$E$11:$E$40,Override!$B$11:$B$40,$B215,Override!$D$11:$D$40,11,Override!$C$11:$C$40,"MXAU"),Override!$M$250)/'AS51'!$B$3,"")))</f>
        <v/>
      </c>
      <c r="Q215" s="77">
        <f>IF(Q$13="","",IF($B215="","",IFERROR($C215*$D215*IF((Override!$C$4="ON")*(COUNTIFS(Override!$B$11:$B$40,$B215,Override!$D$11:$D$40,12,Override!$E$11:$E$40,"&gt;=0")-COUNTIFS(Override!$B$11:$B$40,$B215,Override!$D$11:$D$40,12,Override!$E$11:$E$40,"&gt;=0",Override!$C$11:$C$40,"MXAU"))&gt;0,SUMIFS(Override!$E$11:$E$40,Override!$B$11:$B$40,$B215,Override!$D$11:$D$40,12)-SUMIFS(Override!$E$11:$E$40,Override!$B$11:$B$40,$B215,Override!$D$11:$D$40,12,Override!$C$11:$C$40,"MXAU"),Override!$N$250)/'AS51'!$B$3,"")))</f>
        <v/>
      </c>
      <c r="R215" s="77">
        <f>IF(R$13="","",IF($B215="","",IFERROR($C215*$D215*IF((Override!$C$4="ON")*(COUNTIFS(Override!$B$11:$B$40,$B215,Override!$D$11:$D$40,13,Override!$E$11:$E$40,"&gt;=0")-COUNTIFS(Override!$B$11:$B$40,$B215,Override!$D$11:$D$40,13,Override!$E$11:$E$40,"&gt;=0",Override!$C$11:$C$40,"MXAU"))&gt;0,SUMIFS(Override!$E$11:$E$40,Override!$B$11:$B$40,$B215,Override!$D$11:$D$40,13)-SUMIFS(Override!$E$11:$E$40,Override!$B$11:$B$40,$B215,Override!$D$11:$D$40,13,Override!$C$11:$C$40,"MXAU"),Override!$O$250)/'AS51'!$B$3,"")))</f>
        <v/>
      </c>
      <c r="S215" s="77">
        <f>IF(S$13="","",IF($B215="","",IFERROR($C215*$D215*IF((Override!$C$4="ON")*(COUNTIFS(Override!$B$11:$B$40,$B215,Override!$D$11:$D$40,14,Override!$E$11:$E$40,"&gt;=0")-COUNTIFS(Override!$B$11:$B$40,$B215,Override!$D$11:$D$40,14,Override!$E$11:$E$40,"&gt;=0",Override!$C$11:$C$40,"MXAU"))&gt;0,SUMIFS(Override!$E$11:$E$40,Override!$B$11:$B$40,$B215,Override!$D$11:$D$40,14)-SUMIFS(Override!$E$11:$E$40,Override!$B$11:$B$40,$B215,Override!$D$11:$D$40,14,Override!$C$11:$C$40,"MXAU"),Override!$P$250)/'AS51'!$B$3,"")))</f>
        <v/>
      </c>
      <c r="T215" s="77">
        <f>IF(T$13="","",IF($B215="","",IFERROR($C215*$D215*IF((Override!$C$4="ON")*(COUNTIFS(Override!$B$11:$B$40,$B215,Override!$D$11:$D$40,15,Override!$E$11:$E$40,"&gt;=0")-COUNTIFS(Override!$B$11:$B$40,$B215,Override!$D$11:$D$40,15,Override!$E$11:$E$40,"&gt;=0",Override!$C$11:$C$40,"MXAU"))&gt;0,SUMIFS(Override!$E$11:$E$40,Override!$B$11:$B$40,$B215,Override!$D$11:$D$40,15)-SUMIFS(Override!$E$11:$E$40,Override!$B$11:$B$40,$B215,Override!$D$11:$D$40,15,Override!$C$11:$C$40,"MXAU"),Override!$Q$250)/'AS51'!$B$3,"")))</f>
        <v/>
      </c>
      <c r="U215" s="77">
        <f>IF(U$13="","",IF($B215="","",IFERROR($C215*$D215*IF((Override!$C$4="ON")*(COUNTIFS(Override!$B$11:$B$40,$B215,Override!$D$11:$D$40,16,Override!$E$11:$E$40,"&gt;=0")-COUNTIFS(Override!$B$11:$B$40,$B215,Override!$D$11:$D$40,16,Override!$E$11:$E$40,"&gt;=0",Override!$C$11:$C$40,"MXAU"))&gt;0,SUMIFS(Override!$E$11:$E$40,Override!$B$11:$B$40,$B215,Override!$D$11:$D$40,16)-SUMIFS(Override!$E$11:$E$40,Override!$B$11:$B$40,$B215,Override!$D$11:$D$40,16,Override!$C$11:$C$40,"MXAU"),Override!$R$250)/'AS51'!$B$3,"")))</f>
        <v/>
      </c>
      <c r="W215" s="77">
        <f>IF(W$13="","",IF($B215="","",IFERROR(F215*$E215/100,"")))</f>
        <v/>
      </c>
      <c r="X215" s="77">
        <f>IF(X$13="","",IF($B215="","",IFERROR(G215*$E215/100,"")))</f>
        <v/>
      </c>
      <c r="Y215" s="77">
        <f>IF(Y$13="","",IF($B215="","",IFERROR(H215*$E215/100,"")))</f>
        <v/>
      </c>
      <c r="Z215" s="77">
        <f>IF(Z$13="","",IF($B215="","",IFERROR(I215*$E215/100,"")))</f>
        <v/>
      </c>
      <c r="AA215" s="77">
        <f>IF(AA$13="","",IF($B215="","",IFERROR(J215*$E215/100,"")))</f>
        <v/>
      </c>
      <c r="AB215" s="77">
        <f>IF(AB$13="","",IF($B215="","",IFERROR(K215*$E215/100,"")))</f>
        <v/>
      </c>
      <c r="AC215" s="77">
        <f>IF(AC$13="","",IF($B215="","",IFERROR(L215*$E215/100,"")))</f>
        <v/>
      </c>
      <c r="AD215" s="77">
        <f>IF(AD$13="","",IF($B215="","",IFERROR(M215*$E215/100,"")))</f>
        <v/>
      </c>
      <c r="AE215" s="77">
        <f>IF(AE$13="","",IF($B215="","",IFERROR(N215*$E215/100,"")))</f>
        <v/>
      </c>
      <c r="AF215" s="77">
        <f>IF(AF$13="","",IF($B215="","",IFERROR(O215*$E215/100,"")))</f>
        <v/>
      </c>
      <c r="AG215" s="77">
        <f>IF(AG$13="","",IF($B215="","",IFERROR(P215*$E215/100,"")))</f>
        <v/>
      </c>
      <c r="AH215" s="77">
        <f>IF(AH$13="","",IF($B215="","",IFERROR(Q215*$E215/100,"")))</f>
        <v/>
      </c>
      <c r="AI215" s="77">
        <f>IF(AI$13="","",IF($B215="","",IFERROR(R215*$E215/100,"")))</f>
        <v/>
      </c>
      <c r="AJ215" s="77">
        <f>IF(AJ$13="","",IF($B215="","",IFERROR(S215*$E215/100,"")))</f>
        <v/>
      </c>
      <c r="AK215" s="77">
        <f>IF(AK$13="","",IF($B215="","",IFERROR(T215*$E215/100,"")))</f>
        <v/>
      </c>
      <c r="AL215" s="77">
        <f>IF(AL$13="","",IF($B215="","",IFERROR(U215*$E215/100,"")))</f>
        <v/>
      </c>
      <c r="AN215" s="77">
        <f>IF($B215="","",SUMIF($F$13:$U$13,"&lt;="&amp;Sector!$D$51,$F215:$U215))</f>
        <v/>
      </c>
      <c r="AO215" s="77">
        <f>IF($B215="","",SUMIF($W$13:$AL$13,"&lt;="&amp;Sector!$D$51,$W215:$AL215))</f>
        <v/>
      </c>
      <c r="AQ215" s="163">
        <f>IF(AQ$13="","",IF($B215="","",IFERROR($C215*$D215*SUMPRODUCT(('Dvd Calendar'!$E$2197:$CZ$2197&gt;AQ$12)*('Dvd Calendar'!$E$2197:$CZ$2197&lt;=AQ$13)*'Dvd Calendar'!$E$2200:$CZ$2200*(('Dvd Calendar'!$E$2202:$CZ$2202='Field Check'!$C$56)*('Field Check'!$C$56&lt;&gt;"")+('Dvd Calendar'!$E$2202:$CZ$2202='Field Check'!$C$57)*('Field Check'!$C$57&lt;&gt;"")))/'AS51'!$B$3,"")))</f>
        <v/>
      </c>
      <c r="AR215" s="163">
        <f>IF(AR$13="","",IF($B215="","",IFERROR($C215*$D215*SUMPRODUCT(('Dvd Calendar'!$E$2197:$CZ$2197&gt;AR$12)*('Dvd Calendar'!$E$2197:$CZ$2197&lt;=AR$13)*'Dvd Calendar'!$E$2200:$CZ$2200*(('Dvd Calendar'!$E$2202:$CZ$2202='Field Check'!$C$56)*('Field Check'!$C$56&lt;&gt;"")+('Dvd Calendar'!$E$2202:$CZ$2202='Field Check'!$C$57)*('Field Check'!$C$57&lt;&gt;"")))/'AS51'!$B$3,"")))</f>
        <v/>
      </c>
      <c r="AS215" s="163">
        <f>IF(AS$13="","",IF($B215="","",IFERROR($C215*$D215*SUMPRODUCT(('Dvd Calendar'!$E$2197:$CZ$2197&gt;AS$12)*('Dvd Calendar'!$E$2197:$CZ$2197&lt;=AS$13)*'Dvd Calendar'!$E$2200:$CZ$2200*(('Dvd Calendar'!$E$2202:$CZ$2202='Field Check'!$C$56)*('Field Check'!$C$56&lt;&gt;"")+('Dvd Calendar'!$E$2202:$CZ$2202='Field Check'!$C$57)*('Field Check'!$C$57&lt;&gt;"")))/'AS51'!$B$3,"")))</f>
        <v/>
      </c>
      <c r="AT215" s="163">
        <f>IF(AT$13="","",IF($B215="","",IFERROR($C215*$D215*SUMPRODUCT(('Dvd Calendar'!$E$2197:$CZ$2197&gt;AT$12)*('Dvd Calendar'!$E$2197:$CZ$2197&lt;=AT$13)*'Dvd Calendar'!$E$2200:$CZ$2200*(('Dvd Calendar'!$E$2202:$CZ$2202='Field Check'!$C$56)*('Field Check'!$C$56&lt;&gt;"")+('Dvd Calendar'!$E$2202:$CZ$2202='Field Check'!$C$57)*('Field Check'!$C$57&lt;&gt;"")))/'AS51'!$B$3,"")))</f>
        <v/>
      </c>
      <c r="AU215" s="163">
        <f>IF(AU$13="","",IF($B215="","",IFERROR($C215*$D215*SUMPRODUCT(('Dvd Calendar'!$E$2197:$CZ$2197&gt;AU$12)*('Dvd Calendar'!$E$2197:$CZ$2197&lt;=AU$13)*'Dvd Calendar'!$E$2200:$CZ$2200*(('Dvd Calendar'!$E$2202:$CZ$2202='Field Check'!$C$56)*('Field Check'!$C$56&lt;&gt;"")+('Dvd Calendar'!$E$2202:$CZ$2202='Field Check'!$C$57)*('Field Check'!$C$57&lt;&gt;"")))/'AS51'!$B$3,"")))</f>
        <v/>
      </c>
      <c r="AV215" s="163">
        <f>IF(AV$13="","",IF($B215="","",IFERROR($C215*$D215*SUMPRODUCT(('Dvd Calendar'!$E$2197:$CZ$2197&gt;AV$12)*('Dvd Calendar'!$E$2197:$CZ$2197&lt;=AV$13)*'Dvd Calendar'!$E$2200:$CZ$2200*(('Dvd Calendar'!$E$2202:$CZ$2202='Field Check'!$C$56)*('Field Check'!$C$56&lt;&gt;"")+('Dvd Calendar'!$E$2202:$CZ$2202='Field Check'!$C$57)*('Field Check'!$C$57&lt;&gt;"")))/'AS51'!$B$3,"")))</f>
        <v/>
      </c>
      <c r="AW215" s="163">
        <f>IF(AW$13="","",IF($B215="","",IFERROR($C215*$D215*SUMPRODUCT(('Dvd Calendar'!$E$2197:$CZ$2197&gt;AW$12)*('Dvd Calendar'!$E$2197:$CZ$2197&lt;=AW$13)*'Dvd Calendar'!$E$2200:$CZ$2200*(('Dvd Calendar'!$E$2202:$CZ$2202='Field Check'!$C$56)*('Field Check'!$C$56&lt;&gt;"")+('Dvd Calendar'!$E$2202:$CZ$2202='Field Check'!$C$57)*('Field Check'!$C$57&lt;&gt;"")))/'AS51'!$B$3,"")))</f>
        <v/>
      </c>
      <c r="AX215" s="163">
        <f>IF(AX$13="","",IF($B215="","",IFERROR($C215*$D215*SUMPRODUCT(('Dvd Calendar'!$E$2197:$CZ$2197&gt;AX$12)*('Dvd Calendar'!$E$2197:$CZ$2197&lt;=AX$13)*'Dvd Calendar'!$E$2200:$CZ$2200*(('Dvd Calendar'!$E$2202:$CZ$2202='Field Check'!$C$56)*('Field Check'!$C$56&lt;&gt;"")+('Dvd Calendar'!$E$2202:$CZ$2202='Field Check'!$C$57)*('Field Check'!$C$57&lt;&gt;"")))/'AS51'!$B$3,"")))</f>
        <v/>
      </c>
      <c r="AY215" s="163">
        <f>IF(AY$13="","",IF($B215="","",IFERROR($C215*$D215*SUMPRODUCT(('Dvd Calendar'!$E$2197:$CZ$2197&gt;AY$12)*('Dvd Calendar'!$E$2197:$CZ$2197&lt;=AY$13)*'Dvd Calendar'!$E$2200:$CZ$2200*(('Dvd Calendar'!$E$2202:$CZ$2202='Field Check'!$C$56)*('Field Check'!$C$56&lt;&gt;"")+('Dvd Calendar'!$E$2202:$CZ$2202='Field Check'!$C$57)*('Field Check'!$C$57&lt;&gt;"")))/'AS51'!$B$3,"")))</f>
        <v/>
      </c>
      <c r="AZ215" s="163">
        <f>IF(AZ$13="","",IF($B215="","",IFERROR($C215*$D215*SUMPRODUCT(('Dvd Calendar'!$E$2197:$CZ$2197&gt;AZ$12)*('Dvd Calendar'!$E$2197:$CZ$2197&lt;=AZ$13)*'Dvd Calendar'!$E$2200:$CZ$2200*(('Dvd Calendar'!$E$2202:$CZ$2202='Field Check'!$C$56)*('Field Check'!$C$56&lt;&gt;"")+('Dvd Calendar'!$E$2202:$CZ$2202='Field Check'!$C$57)*('Field Check'!$C$57&lt;&gt;"")))/'AS51'!$B$3,"")))</f>
        <v/>
      </c>
      <c r="BA215" s="163">
        <f>IF(BA$13="","",IF($B215="","",IFERROR($C215*$D215*SUMPRODUCT(('Dvd Calendar'!$E$2197:$CZ$2197&gt;BA$12)*('Dvd Calendar'!$E$2197:$CZ$2197&lt;=BA$13)*'Dvd Calendar'!$E$2200:$CZ$2200*(('Dvd Calendar'!$E$2202:$CZ$2202='Field Check'!$C$56)*('Field Check'!$C$56&lt;&gt;"")+('Dvd Calendar'!$E$2202:$CZ$2202='Field Check'!$C$57)*('Field Check'!$C$57&lt;&gt;"")))/'AS51'!$B$3,"")))</f>
        <v/>
      </c>
      <c r="BB215" s="163">
        <f>IF(BB$13="","",IF($B215="","",IFERROR($C215*$D215*SUMPRODUCT(('Dvd Calendar'!$E$2197:$CZ$2197&gt;BB$12)*('Dvd Calendar'!$E$2197:$CZ$2197&lt;=BB$13)*'Dvd Calendar'!$E$2200:$CZ$2200*(('Dvd Calendar'!$E$2202:$CZ$2202='Field Check'!$C$56)*('Field Check'!$C$56&lt;&gt;"")+('Dvd Calendar'!$E$2202:$CZ$2202='Field Check'!$C$57)*('Field Check'!$C$57&lt;&gt;"")))/'AS51'!$B$3,"")))</f>
        <v/>
      </c>
      <c r="BC215" s="163">
        <f>IF(BC$13="","",IF($B215="","",IFERROR($C215*$D215*SUMPRODUCT(('Dvd Calendar'!$E$2197:$CZ$2197&gt;BC$12)*('Dvd Calendar'!$E$2197:$CZ$2197&lt;=BC$13)*'Dvd Calendar'!$E$2200:$CZ$2200*(('Dvd Calendar'!$E$2202:$CZ$2202='Field Check'!$C$56)*('Field Check'!$C$56&lt;&gt;"")+('Dvd Calendar'!$E$2202:$CZ$2202='Field Check'!$C$57)*('Field Check'!$C$57&lt;&gt;"")))/'AS51'!$B$3,"")))</f>
        <v/>
      </c>
      <c r="BD215" s="163">
        <f>IF(BD$13="","",IF($B215="","",IFERROR($C215*$D215*SUMPRODUCT(('Dvd Calendar'!$E$2197:$CZ$2197&gt;BD$12)*('Dvd Calendar'!$E$2197:$CZ$2197&lt;=BD$13)*'Dvd Calendar'!$E$2200:$CZ$2200*(('Dvd Calendar'!$E$2202:$CZ$2202='Field Check'!$C$56)*('Field Check'!$C$56&lt;&gt;"")+('Dvd Calendar'!$E$2202:$CZ$2202='Field Check'!$C$57)*('Field Check'!$C$57&lt;&gt;"")))/'AS51'!$B$3,"")))</f>
        <v/>
      </c>
      <c r="BE215" s="163">
        <f>IF(BE$13="","",IF($B215="","",IFERROR($C215*$D215*SUMPRODUCT(('Dvd Calendar'!$E$2197:$CZ$2197&gt;BE$12)*('Dvd Calendar'!$E$2197:$CZ$2197&lt;=BE$13)*'Dvd Calendar'!$E$2200:$CZ$2200*(('Dvd Calendar'!$E$2202:$CZ$2202='Field Check'!$C$56)*('Field Check'!$C$56&lt;&gt;"")+('Dvd Calendar'!$E$2202:$CZ$2202='Field Check'!$C$57)*('Field Check'!$C$57&lt;&gt;"")))/'AS51'!$B$3,"")))</f>
        <v/>
      </c>
      <c r="BF215" s="163">
        <f>IF(BF$13="","",IF($B215="","",IFERROR($C215*$D215*SUMPRODUCT(('Dvd Calendar'!$E$2197:$CZ$2197&gt;BF$12)*('Dvd Calendar'!$E$2197:$CZ$2197&lt;=BF$13)*'Dvd Calendar'!$E$2200:$CZ$2200*(('Dvd Calendar'!$E$2202:$CZ$2202='Field Check'!$C$56)*('Field Check'!$C$56&lt;&gt;"")+('Dvd Calendar'!$E$2202:$CZ$2202='Field Check'!$C$57)*('Field Check'!$C$57&lt;&gt;"")))/'AS51'!$B$3,"")))</f>
        <v/>
      </c>
      <c r="BH215" s="163">
        <f>IF(BH$13="","",IF($B215="","",IFERROR(AQ215*$E215/100,"")))</f>
        <v/>
      </c>
      <c r="BI215" s="163">
        <f>IF(BI$13="","",IF($B215="","",IFERROR(AR215*$E215/100,"")))</f>
        <v/>
      </c>
      <c r="BJ215" s="163">
        <f>IF(BJ$13="","",IF($B215="","",IFERROR(AS215*$E215/100,"")))</f>
        <v/>
      </c>
      <c r="BK215" s="163">
        <f>IF(BK$13="","",IF($B215="","",IFERROR(AT215*$E215/100,"")))</f>
        <v/>
      </c>
      <c r="BL215" s="163">
        <f>IF(BL$13="","",IF($B215="","",IFERROR(AU215*$E215/100,"")))</f>
        <v/>
      </c>
      <c r="BM215" s="163">
        <f>IF(BM$13="","",IF($B215="","",IFERROR(AV215*$E215/100,"")))</f>
        <v/>
      </c>
      <c r="BN215" s="163">
        <f>IF(BN$13="","",IF($B215="","",IFERROR(AW215*$E215/100,"")))</f>
        <v/>
      </c>
      <c r="BO215" s="163">
        <f>IF(BO$13="","",IF($B215="","",IFERROR(AX215*$E215/100,"")))</f>
        <v/>
      </c>
      <c r="BP215" s="163">
        <f>IF(BP$13="","",IF($B215="","",IFERROR(AY215*$E215/100,"")))</f>
        <v/>
      </c>
      <c r="BQ215" s="163">
        <f>IF(BQ$13="","",IF($B215="","",IFERROR(AZ215*$E215/100,"")))</f>
        <v/>
      </c>
      <c r="BR215" s="163">
        <f>IF(BR$13="","",IF($B215="","",IFERROR(BA215*$E215/100,"")))</f>
        <v/>
      </c>
      <c r="BS215" s="163">
        <f>IF(BS$13="","",IF($B215="","",IFERROR(BB215*$E215/100,"")))</f>
        <v/>
      </c>
      <c r="BT215" s="163">
        <f>IF(BT$13="","",IF($B215="","",IFERROR(BC215*$E215/100,"")))</f>
        <v/>
      </c>
      <c r="BU215" s="163">
        <f>IF(BU$13="","",IF($B215="","",IFERROR(BD215*$E215/100,"")))</f>
        <v/>
      </c>
      <c r="BV215" s="163">
        <f>IF(BV$13="","",IF($B215="","",IFERROR(BE215*$E215/100,"")))</f>
        <v/>
      </c>
      <c r="BW215" s="163">
        <f>IF(BW$13="","",IF($B215="","",IFERROR(BF215*$E215/100,"")))</f>
        <v/>
      </c>
    </row>
    <row r="216">
      <c r="B216" s="126">
        <f>IF('AS51'!$C$206="","",'AS51'!$C$206)</f>
        <v/>
      </c>
      <c r="C216" s="74">
        <f>IF('AS51'!$B$206="","",'AS51'!$B$206)</f>
        <v/>
      </c>
      <c r="D216" s="75">
        <f>IFERROR('AS51'!$Q$206,1)</f>
        <v/>
      </c>
      <c r="E216" s="76">
        <f>IF($B216="","",IF(ISNUMBER('AS51'!$I$206),'AS51'!$I$206,'Index Summary'!$C$7))</f>
        <v/>
      </c>
      <c r="F216" s="77">
        <f>IF(F$13="","",IF($B216="","",IFERROR($C216*$D216*IF((Override!$C$4="ON")*(COUNTIFS(Override!$B$11:$B$40,$B216,Override!$D$11:$D$40,1,Override!$E$11:$E$40,"&gt;=0")-COUNTIFS(Override!$B$11:$B$40,$B216,Override!$D$11:$D$40,1,Override!$E$11:$E$40,"&gt;=0",Override!$C$11:$C$40,"MXAU"))&gt;0,SUMIFS(Override!$E$11:$E$40,Override!$B$11:$B$40,$B216,Override!$D$11:$D$40,1)-SUMIFS(Override!$E$11:$E$40,Override!$B$11:$B$40,$B216,Override!$D$11:$D$40,1,Override!$C$11:$C$40,"MXAU"),Override!$C$251)/'AS51'!$B$3,"")))</f>
        <v/>
      </c>
      <c r="G216" s="77">
        <f>IF(G$13="","",IF($B216="","",IFERROR($C216*$D216*IF((Override!$C$4="ON")*(COUNTIFS(Override!$B$11:$B$40,$B216,Override!$D$11:$D$40,2,Override!$E$11:$E$40,"&gt;=0")-COUNTIFS(Override!$B$11:$B$40,$B216,Override!$D$11:$D$40,2,Override!$E$11:$E$40,"&gt;=0",Override!$C$11:$C$40,"MXAU"))&gt;0,SUMIFS(Override!$E$11:$E$40,Override!$B$11:$B$40,$B216,Override!$D$11:$D$40,2)-SUMIFS(Override!$E$11:$E$40,Override!$B$11:$B$40,$B216,Override!$D$11:$D$40,2,Override!$C$11:$C$40,"MXAU"),Override!$D$251)/'AS51'!$B$3,"")))</f>
        <v/>
      </c>
      <c r="H216" s="77">
        <f>IF(H$13="","",IF($B216="","",IFERROR($C216*$D216*IF((Override!$C$4="ON")*(COUNTIFS(Override!$B$11:$B$40,$B216,Override!$D$11:$D$40,3,Override!$E$11:$E$40,"&gt;=0")-COUNTIFS(Override!$B$11:$B$40,$B216,Override!$D$11:$D$40,3,Override!$E$11:$E$40,"&gt;=0",Override!$C$11:$C$40,"MXAU"))&gt;0,SUMIFS(Override!$E$11:$E$40,Override!$B$11:$B$40,$B216,Override!$D$11:$D$40,3)-SUMIFS(Override!$E$11:$E$40,Override!$B$11:$B$40,$B216,Override!$D$11:$D$40,3,Override!$C$11:$C$40,"MXAU"),Override!$E$251)/'AS51'!$B$3,"")))</f>
        <v/>
      </c>
      <c r="I216" s="77">
        <f>IF(I$13="","",IF($B216="","",IFERROR($C216*$D216*IF((Override!$C$4="ON")*(COUNTIFS(Override!$B$11:$B$40,$B216,Override!$D$11:$D$40,4,Override!$E$11:$E$40,"&gt;=0")-COUNTIFS(Override!$B$11:$B$40,$B216,Override!$D$11:$D$40,4,Override!$E$11:$E$40,"&gt;=0",Override!$C$11:$C$40,"MXAU"))&gt;0,SUMIFS(Override!$E$11:$E$40,Override!$B$11:$B$40,$B216,Override!$D$11:$D$40,4)-SUMIFS(Override!$E$11:$E$40,Override!$B$11:$B$40,$B216,Override!$D$11:$D$40,4,Override!$C$11:$C$40,"MXAU"),Override!$F$251)/'AS51'!$B$3,"")))</f>
        <v/>
      </c>
      <c r="J216" s="77">
        <f>IF(J$13="","",IF($B216="","",IFERROR($C216*$D216*IF((Override!$C$4="ON")*(COUNTIFS(Override!$B$11:$B$40,$B216,Override!$D$11:$D$40,5,Override!$E$11:$E$40,"&gt;=0")-COUNTIFS(Override!$B$11:$B$40,$B216,Override!$D$11:$D$40,5,Override!$E$11:$E$40,"&gt;=0",Override!$C$11:$C$40,"MXAU"))&gt;0,SUMIFS(Override!$E$11:$E$40,Override!$B$11:$B$40,$B216,Override!$D$11:$D$40,5)-SUMIFS(Override!$E$11:$E$40,Override!$B$11:$B$40,$B216,Override!$D$11:$D$40,5,Override!$C$11:$C$40,"MXAU"),Override!$G$251)/'AS51'!$B$3,"")))</f>
        <v/>
      </c>
      <c r="K216" s="77">
        <f>IF(K$13="","",IF($B216="","",IFERROR($C216*$D216*IF((Override!$C$4="ON")*(COUNTIFS(Override!$B$11:$B$40,$B216,Override!$D$11:$D$40,6,Override!$E$11:$E$40,"&gt;=0")-COUNTIFS(Override!$B$11:$B$40,$B216,Override!$D$11:$D$40,6,Override!$E$11:$E$40,"&gt;=0",Override!$C$11:$C$40,"MXAU"))&gt;0,SUMIFS(Override!$E$11:$E$40,Override!$B$11:$B$40,$B216,Override!$D$11:$D$40,6)-SUMIFS(Override!$E$11:$E$40,Override!$B$11:$B$40,$B216,Override!$D$11:$D$40,6,Override!$C$11:$C$40,"MXAU"),Override!$H$251)/'AS51'!$B$3,"")))</f>
        <v/>
      </c>
      <c r="L216" s="77">
        <f>IF(L$13="","",IF($B216="","",IFERROR($C216*$D216*IF((Override!$C$4="ON")*(COUNTIFS(Override!$B$11:$B$40,$B216,Override!$D$11:$D$40,7,Override!$E$11:$E$40,"&gt;=0")-COUNTIFS(Override!$B$11:$B$40,$B216,Override!$D$11:$D$40,7,Override!$E$11:$E$40,"&gt;=0",Override!$C$11:$C$40,"MXAU"))&gt;0,SUMIFS(Override!$E$11:$E$40,Override!$B$11:$B$40,$B216,Override!$D$11:$D$40,7)-SUMIFS(Override!$E$11:$E$40,Override!$B$11:$B$40,$B216,Override!$D$11:$D$40,7,Override!$C$11:$C$40,"MXAU"),Override!$I$251)/'AS51'!$B$3,"")))</f>
        <v/>
      </c>
      <c r="M216" s="77">
        <f>IF(M$13="","",IF($B216="","",IFERROR($C216*$D216*IF((Override!$C$4="ON")*(COUNTIFS(Override!$B$11:$B$40,$B216,Override!$D$11:$D$40,8,Override!$E$11:$E$40,"&gt;=0")-COUNTIFS(Override!$B$11:$B$40,$B216,Override!$D$11:$D$40,8,Override!$E$11:$E$40,"&gt;=0",Override!$C$11:$C$40,"MXAU"))&gt;0,SUMIFS(Override!$E$11:$E$40,Override!$B$11:$B$40,$B216,Override!$D$11:$D$40,8)-SUMIFS(Override!$E$11:$E$40,Override!$B$11:$B$40,$B216,Override!$D$11:$D$40,8,Override!$C$11:$C$40,"MXAU"),Override!$J$251)/'AS51'!$B$3,"")))</f>
        <v/>
      </c>
      <c r="N216" s="77">
        <f>IF(N$13="","",IF($B216="","",IFERROR($C216*$D216*IF((Override!$C$4="ON")*(COUNTIFS(Override!$B$11:$B$40,$B216,Override!$D$11:$D$40,9,Override!$E$11:$E$40,"&gt;=0")-COUNTIFS(Override!$B$11:$B$40,$B216,Override!$D$11:$D$40,9,Override!$E$11:$E$40,"&gt;=0",Override!$C$11:$C$40,"MXAU"))&gt;0,SUMIFS(Override!$E$11:$E$40,Override!$B$11:$B$40,$B216,Override!$D$11:$D$40,9)-SUMIFS(Override!$E$11:$E$40,Override!$B$11:$B$40,$B216,Override!$D$11:$D$40,9,Override!$C$11:$C$40,"MXAU"),Override!$K$251)/'AS51'!$B$3,"")))</f>
        <v/>
      </c>
      <c r="O216" s="77">
        <f>IF(O$13="","",IF($B216="","",IFERROR($C216*$D216*IF((Override!$C$4="ON")*(COUNTIFS(Override!$B$11:$B$40,$B216,Override!$D$11:$D$40,10,Override!$E$11:$E$40,"&gt;=0")-COUNTIFS(Override!$B$11:$B$40,$B216,Override!$D$11:$D$40,10,Override!$E$11:$E$40,"&gt;=0",Override!$C$11:$C$40,"MXAU"))&gt;0,SUMIFS(Override!$E$11:$E$40,Override!$B$11:$B$40,$B216,Override!$D$11:$D$40,10)-SUMIFS(Override!$E$11:$E$40,Override!$B$11:$B$40,$B216,Override!$D$11:$D$40,10,Override!$C$11:$C$40,"MXAU"),Override!$L$251)/'AS51'!$B$3,"")))</f>
        <v/>
      </c>
      <c r="P216" s="77">
        <f>IF(P$13="","",IF($B216="","",IFERROR($C216*$D216*IF((Override!$C$4="ON")*(COUNTIFS(Override!$B$11:$B$40,$B216,Override!$D$11:$D$40,11,Override!$E$11:$E$40,"&gt;=0")-COUNTIFS(Override!$B$11:$B$40,$B216,Override!$D$11:$D$40,11,Override!$E$11:$E$40,"&gt;=0",Override!$C$11:$C$40,"MXAU"))&gt;0,SUMIFS(Override!$E$11:$E$40,Override!$B$11:$B$40,$B216,Override!$D$11:$D$40,11)-SUMIFS(Override!$E$11:$E$40,Override!$B$11:$B$40,$B216,Override!$D$11:$D$40,11,Override!$C$11:$C$40,"MXAU"),Override!$M$251)/'AS51'!$B$3,"")))</f>
        <v/>
      </c>
      <c r="Q216" s="77">
        <f>IF(Q$13="","",IF($B216="","",IFERROR($C216*$D216*IF((Override!$C$4="ON")*(COUNTIFS(Override!$B$11:$B$40,$B216,Override!$D$11:$D$40,12,Override!$E$11:$E$40,"&gt;=0")-COUNTIFS(Override!$B$11:$B$40,$B216,Override!$D$11:$D$40,12,Override!$E$11:$E$40,"&gt;=0",Override!$C$11:$C$40,"MXAU"))&gt;0,SUMIFS(Override!$E$11:$E$40,Override!$B$11:$B$40,$B216,Override!$D$11:$D$40,12)-SUMIFS(Override!$E$11:$E$40,Override!$B$11:$B$40,$B216,Override!$D$11:$D$40,12,Override!$C$11:$C$40,"MXAU"),Override!$N$251)/'AS51'!$B$3,"")))</f>
        <v/>
      </c>
      <c r="R216" s="77">
        <f>IF(R$13="","",IF($B216="","",IFERROR($C216*$D216*IF((Override!$C$4="ON")*(COUNTIFS(Override!$B$11:$B$40,$B216,Override!$D$11:$D$40,13,Override!$E$11:$E$40,"&gt;=0")-COUNTIFS(Override!$B$11:$B$40,$B216,Override!$D$11:$D$40,13,Override!$E$11:$E$40,"&gt;=0",Override!$C$11:$C$40,"MXAU"))&gt;0,SUMIFS(Override!$E$11:$E$40,Override!$B$11:$B$40,$B216,Override!$D$11:$D$40,13)-SUMIFS(Override!$E$11:$E$40,Override!$B$11:$B$40,$B216,Override!$D$11:$D$40,13,Override!$C$11:$C$40,"MXAU"),Override!$O$251)/'AS51'!$B$3,"")))</f>
        <v/>
      </c>
      <c r="S216" s="77">
        <f>IF(S$13="","",IF($B216="","",IFERROR($C216*$D216*IF((Override!$C$4="ON")*(COUNTIFS(Override!$B$11:$B$40,$B216,Override!$D$11:$D$40,14,Override!$E$11:$E$40,"&gt;=0")-COUNTIFS(Override!$B$11:$B$40,$B216,Override!$D$11:$D$40,14,Override!$E$11:$E$40,"&gt;=0",Override!$C$11:$C$40,"MXAU"))&gt;0,SUMIFS(Override!$E$11:$E$40,Override!$B$11:$B$40,$B216,Override!$D$11:$D$40,14)-SUMIFS(Override!$E$11:$E$40,Override!$B$11:$B$40,$B216,Override!$D$11:$D$40,14,Override!$C$11:$C$40,"MXAU"),Override!$P$251)/'AS51'!$B$3,"")))</f>
        <v/>
      </c>
      <c r="T216" s="77">
        <f>IF(T$13="","",IF($B216="","",IFERROR($C216*$D216*IF((Override!$C$4="ON")*(COUNTIFS(Override!$B$11:$B$40,$B216,Override!$D$11:$D$40,15,Override!$E$11:$E$40,"&gt;=0")-COUNTIFS(Override!$B$11:$B$40,$B216,Override!$D$11:$D$40,15,Override!$E$11:$E$40,"&gt;=0",Override!$C$11:$C$40,"MXAU"))&gt;0,SUMIFS(Override!$E$11:$E$40,Override!$B$11:$B$40,$B216,Override!$D$11:$D$40,15)-SUMIFS(Override!$E$11:$E$40,Override!$B$11:$B$40,$B216,Override!$D$11:$D$40,15,Override!$C$11:$C$40,"MXAU"),Override!$Q$251)/'AS51'!$B$3,"")))</f>
        <v/>
      </c>
      <c r="U216" s="77">
        <f>IF(U$13="","",IF($B216="","",IFERROR($C216*$D216*IF((Override!$C$4="ON")*(COUNTIFS(Override!$B$11:$B$40,$B216,Override!$D$11:$D$40,16,Override!$E$11:$E$40,"&gt;=0")-COUNTIFS(Override!$B$11:$B$40,$B216,Override!$D$11:$D$40,16,Override!$E$11:$E$40,"&gt;=0",Override!$C$11:$C$40,"MXAU"))&gt;0,SUMIFS(Override!$E$11:$E$40,Override!$B$11:$B$40,$B216,Override!$D$11:$D$40,16)-SUMIFS(Override!$E$11:$E$40,Override!$B$11:$B$40,$B216,Override!$D$11:$D$40,16,Override!$C$11:$C$40,"MXAU"),Override!$R$251)/'AS51'!$B$3,"")))</f>
        <v/>
      </c>
      <c r="W216" s="77">
        <f>IF(W$13="","",IF($B216="","",IFERROR(F216*$E216/100,"")))</f>
        <v/>
      </c>
      <c r="X216" s="77">
        <f>IF(X$13="","",IF($B216="","",IFERROR(G216*$E216/100,"")))</f>
        <v/>
      </c>
      <c r="Y216" s="77">
        <f>IF(Y$13="","",IF($B216="","",IFERROR(H216*$E216/100,"")))</f>
        <v/>
      </c>
      <c r="Z216" s="77">
        <f>IF(Z$13="","",IF($B216="","",IFERROR(I216*$E216/100,"")))</f>
        <v/>
      </c>
      <c r="AA216" s="77">
        <f>IF(AA$13="","",IF($B216="","",IFERROR(J216*$E216/100,"")))</f>
        <v/>
      </c>
      <c r="AB216" s="77">
        <f>IF(AB$13="","",IF($B216="","",IFERROR(K216*$E216/100,"")))</f>
        <v/>
      </c>
      <c r="AC216" s="77">
        <f>IF(AC$13="","",IF($B216="","",IFERROR(L216*$E216/100,"")))</f>
        <v/>
      </c>
      <c r="AD216" s="77">
        <f>IF(AD$13="","",IF($B216="","",IFERROR(M216*$E216/100,"")))</f>
        <v/>
      </c>
      <c r="AE216" s="77">
        <f>IF(AE$13="","",IF($B216="","",IFERROR(N216*$E216/100,"")))</f>
        <v/>
      </c>
      <c r="AF216" s="77">
        <f>IF(AF$13="","",IF($B216="","",IFERROR(O216*$E216/100,"")))</f>
        <v/>
      </c>
      <c r="AG216" s="77">
        <f>IF(AG$13="","",IF($B216="","",IFERROR(P216*$E216/100,"")))</f>
        <v/>
      </c>
      <c r="AH216" s="77">
        <f>IF(AH$13="","",IF($B216="","",IFERROR(Q216*$E216/100,"")))</f>
        <v/>
      </c>
      <c r="AI216" s="77">
        <f>IF(AI$13="","",IF($B216="","",IFERROR(R216*$E216/100,"")))</f>
        <v/>
      </c>
      <c r="AJ216" s="77">
        <f>IF(AJ$13="","",IF($B216="","",IFERROR(S216*$E216/100,"")))</f>
        <v/>
      </c>
      <c r="AK216" s="77">
        <f>IF(AK$13="","",IF($B216="","",IFERROR(T216*$E216/100,"")))</f>
        <v/>
      </c>
      <c r="AL216" s="77">
        <f>IF(AL$13="","",IF($B216="","",IFERROR(U216*$E216/100,"")))</f>
        <v/>
      </c>
      <c r="AN216" s="77">
        <f>IF($B216="","",SUMIF($F$13:$U$13,"&lt;="&amp;Sector!$D$51,$F216:$U216))</f>
        <v/>
      </c>
      <c r="AO216" s="77">
        <f>IF($B216="","",SUMIF($W$13:$AL$13,"&lt;="&amp;Sector!$D$51,$W216:$AL216))</f>
        <v/>
      </c>
      <c r="AQ216" s="163">
        <f>IF(AQ$13="","",IF($B216="","",IFERROR($C216*$D216*SUMPRODUCT(('Dvd Calendar'!$E$2208:$CZ$2208&gt;AQ$12)*('Dvd Calendar'!$E$2208:$CZ$2208&lt;=AQ$13)*'Dvd Calendar'!$E$2211:$CZ$2211*(('Dvd Calendar'!$E$2213:$CZ$2213='Field Check'!$C$56)*('Field Check'!$C$56&lt;&gt;"")+('Dvd Calendar'!$E$2213:$CZ$2213='Field Check'!$C$57)*('Field Check'!$C$57&lt;&gt;"")))/'AS51'!$B$3,"")))</f>
        <v/>
      </c>
      <c r="AR216" s="163">
        <f>IF(AR$13="","",IF($B216="","",IFERROR($C216*$D216*SUMPRODUCT(('Dvd Calendar'!$E$2208:$CZ$2208&gt;AR$12)*('Dvd Calendar'!$E$2208:$CZ$2208&lt;=AR$13)*'Dvd Calendar'!$E$2211:$CZ$2211*(('Dvd Calendar'!$E$2213:$CZ$2213='Field Check'!$C$56)*('Field Check'!$C$56&lt;&gt;"")+('Dvd Calendar'!$E$2213:$CZ$2213='Field Check'!$C$57)*('Field Check'!$C$57&lt;&gt;"")))/'AS51'!$B$3,"")))</f>
        <v/>
      </c>
      <c r="AS216" s="163">
        <f>IF(AS$13="","",IF($B216="","",IFERROR($C216*$D216*SUMPRODUCT(('Dvd Calendar'!$E$2208:$CZ$2208&gt;AS$12)*('Dvd Calendar'!$E$2208:$CZ$2208&lt;=AS$13)*'Dvd Calendar'!$E$2211:$CZ$2211*(('Dvd Calendar'!$E$2213:$CZ$2213='Field Check'!$C$56)*('Field Check'!$C$56&lt;&gt;"")+('Dvd Calendar'!$E$2213:$CZ$2213='Field Check'!$C$57)*('Field Check'!$C$57&lt;&gt;"")))/'AS51'!$B$3,"")))</f>
        <v/>
      </c>
      <c r="AT216" s="163">
        <f>IF(AT$13="","",IF($B216="","",IFERROR($C216*$D216*SUMPRODUCT(('Dvd Calendar'!$E$2208:$CZ$2208&gt;AT$12)*('Dvd Calendar'!$E$2208:$CZ$2208&lt;=AT$13)*'Dvd Calendar'!$E$2211:$CZ$2211*(('Dvd Calendar'!$E$2213:$CZ$2213='Field Check'!$C$56)*('Field Check'!$C$56&lt;&gt;"")+('Dvd Calendar'!$E$2213:$CZ$2213='Field Check'!$C$57)*('Field Check'!$C$57&lt;&gt;"")))/'AS51'!$B$3,"")))</f>
        <v/>
      </c>
      <c r="AU216" s="163">
        <f>IF(AU$13="","",IF($B216="","",IFERROR($C216*$D216*SUMPRODUCT(('Dvd Calendar'!$E$2208:$CZ$2208&gt;AU$12)*('Dvd Calendar'!$E$2208:$CZ$2208&lt;=AU$13)*'Dvd Calendar'!$E$2211:$CZ$2211*(('Dvd Calendar'!$E$2213:$CZ$2213='Field Check'!$C$56)*('Field Check'!$C$56&lt;&gt;"")+('Dvd Calendar'!$E$2213:$CZ$2213='Field Check'!$C$57)*('Field Check'!$C$57&lt;&gt;"")))/'AS51'!$B$3,"")))</f>
        <v/>
      </c>
      <c r="AV216" s="163">
        <f>IF(AV$13="","",IF($B216="","",IFERROR($C216*$D216*SUMPRODUCT(('Dvd Calendar'!$E$2208:$CZ$2208&gt;AV$12)*('Dvd Calendar'!$E$2208:$CZ$2208&lt;=AV$13)*'Dvd Calendar'!$E$2211:$CZ$2211*(('Dvd Calendar'!$E$2213:$CZ$2213='Field Check'!$C$56)*('Field Check'!$C$56&lt;&gt;"")+('Dvd Calendar'!$E$2213:$CZ$2213='Field Check'!$C$57)*('Field Check'!$C$57&lt;&gt;"")))/'AS51'!$B$3,"")))</f>
        <v/>
      </c>
      <c r="AW216" s="163">
        <f>IF(AW$13="","",IF($B216="","",IFERROR($C216*$D216*SUMPRODUCT(('Dvd Calendar'!$E$2208:$CZ$2208&gt;AW$12)*('Dvd Calendar'!$E$2208:$CZ$2208&lt;=AW$13)*'Dvd Calendar'!$E$2211:$CZ$2211*(('Dvd Calendar'!$E$2213:$CZ$2213='Field Check'!$C$56)*('Field Check'!$C$56&lt;&gt;"")+('Dvd Calendar'!$E$2213:$CZ$2213='Field Check'!$C$57)*('Field Check'!$C$57&lt;&gt;"")))/'AS51'!$B$3,"")))</f>
        <v/>
      </c>
      <c r="AX216" s="163">
        <f>IF(AX$13="","",IF($B216="","",IFERROR($C216*$D216*SUMPRODUCT(('Dvd Calendar'!$E$2208:$CZ$2208&gt;AX$12)*('Dvd Calendar'!$E$2208:$CZ$2208&lt;=AX$13)*'Dvd Calendar'!$E$2211:$CZ$2211*(('Dvd Calendar'!$E$2213:$CZ$2213='Field Check'!$C$56)*('Field Check'!$C$56&lt;&gt;"")+('Dvd Calendar'!$E$2213:$CZ$2213='Field Check'!$C$57)*('Field Check'!$C$57&lt;&gt;"")))/'AS51'!$B$3,"")))</f>
        <v/>
      </c>
      <c r="AY216" s="163">
        <f>IF(AY$13="","",IF($B216="","",IFERROR($C216*$D216*SUMPRODUCT(('Dvd Calendar'!$E$2208:$CZ$2208&gt;AY$12)*('Dvd Calendar'!$E$2208:$CZ$2208&lt;=AY$13)*'Dvd Calendar'!$E$2211:$CZ$2211*(('Dvd Calendar'!$E$2213:$CZ$2213='Field Check'!$C$56)*('Field Check'!$C$56&lt;&gt;"")+('Dvd Calendar'!$E$2213:$CZ$2213='Field Check'!$C$57)*('Field Check'!$C$57&lt;&gt;"")))/'AS51'!$B$3,"")))</f>
        <v/>
      </c>
      <c r="AZ216" s="163">
        <f>IF(AZ$13="","",IF($B216="","",IFERROR($C216*$D216*SUMPRODUCT(('Dvd Calendar'!$E$2208:$CZ$2208&gt;AZ$12)*('Dvd Calendar'!$E$2208:$CZ$2208&lt;=AZ$13)*'Dvd Calendar'!$E$2211:$CZ$2211*(('Dvd Calendar'!$E$2213:$CZ$2213='Field Check'!$C$56)*('Field Check'!$C$56&lt;&gt;"")+('Dvd Calendar'!$E$2213:$CZ$2213='Field Check'!$C$57)*('Field Check'!$C$57&lt;&gt;"")))/'AS51'!$B$3,"")))</f>
        <v/>
      </c>
      <c r="BA216" s="163">
        <f>IF(BA$13="","",IF($B216="","",IFERROR($C216*$D216*SUMPRODUCT(('Dvd Calendar'!$E$2208:$CZ$2208&gt;BA$12)*('Dvd Calendar'!$E$2208:$CZ$2208&lt;=BA$13)*'Dvd Calendar'!$E$2211:$CZ$2211*(('Dvd Calendar'!$E$2213:$CZ$2213='Field Check'!$C$56)*('Field Check'!$C$56&lt;&gt;"")+('Dvd Calendar'!$E$2213:$CZ$2213='Field Check'!$C$57)*('Field Check'!$C$57&lt;&gt;"")))/'AS51'!$B$3,"")))</f>
        <v/>
      </c>
      <c r="BB216" s="163">
        <f>IF(BB$13="","",IF($B216="","",IFERROR($C216*$D216*SUMPRODUCT(('Dvd Calendar'!$E$2208:$CZ$2208&gt;BB$12)*('Dvd Calendar'!$E$2208:$CZ$2208&lt;=BB$13)*'Dvd Calendar'!$E$2211:$CZ$2211*(('Dvd Calendar'!$E$2213:$CZ$2213='Field Check'!$C$56)*('Field Check'!$C$56&lt;&gt;"")+('Dvd Calendar'!$E$2213:$CZ$2213='Field Check'!$C$57)*('Field Check'!$C$57&lt;&gt;"")))/'AS51'!$B$3,"")))</f>
        <v/>
      </c>
      <c r="BC216" s="163">
        <f>IF(BC$13="","",IF($B216="","",IFERROR($C216*$D216*SUMPRODUCT(('Dvd Calendar'!$E$2208:$CZ$2208&gt;BC$12)*('Dvd Calendar'!$E$2208:$CZ$2208&lt;=BC$13)*'Dvd Calendar'!$E$2211:$CZ$2211*(('Dvd Calendar'!$E$2213:$CZ$2213='Field Check'!$C$56)*('Field Check'!$C$56&lt;&gt;"")+('Dvd Calendar'!$E$2213:$CZ$2213='Field Check'!$C$57)*('Field Check'!$C$57&lt;&gt;"")))/'AS51'!$B$3,"")))</f>
        <v/>
      </c>
      <c r="BD216" s="163">
        <f>IF(BD$13="","",IF($B216="","",IFERROR($C216*$D216*SUMPRODUCT(('Dvd Calendar'!$E$2208:$CZ$2208&gt;BD$12)*('Dvd Calendar'!$E$2208:$CZ$2208&lt;=BD$13)*'Dvd Calendar'!$E$2211:$CZ$2211*(('Dvd Calendar'!$E$2213:$CZ$2213='Field Check'!$C$56)*('Field Check'!$C$56&lt;&gt;"")+('Dvd Calendar'!$E$2213:$CZ$2213='Field Check'!$C$57)*('Field Check'!$C$57&lt;&gt;"")))/'AS51'!$B$3,"")))</f>
        <v/>
      </c>
      <c r="BE216" s="163">
        <f>IF(BE$13="","",IF($B216="","",IFERROR($C216*$D216*SUMPRODUCT(('Dvd Calendar'!$E$2208:$CZ$2208&gt;BE$12)*('Dvd Calendar'!$E$2208:$CZ$2208&lt;=BE$13)*'Dvd Calendar'!$E$2211:$CZ$2211*(('Dvd Calendar'!$E$2213:$CZ$2213='Field Check'!$C$56)*('Field Check'!$C$56&lt;&gt;"")+('Dvd Calendar'!$E$2213:$CZ$2213='Field Check'!$C$57)*('Field Check'!$C$57&lt;&gt;"")))/'AS51'!$B$3,"")))</f>
        <v/>
      </c>
      <c r="BF216" s="163">
        <f>IF(BF$13="","",IF($B216="","",IFERROR($C216*$D216*SUMPRODUCT(('Dvd Calendar'!$E$2208:$CZ$2208&gt;BF$12)*('Dvd Calendar'!$E$2208:$CZ$2208&lt;=BF$13)*'Dvd Calendar'!$E$2211:$CZ$2211*(('Dvd Calendar'!$E$2213:$CZ$2213='Field Check'!$C$56)*('Field Check'!$C$56&lt;&gt;"")+('Dvd Calendar'!$E$2213:$CZ$2213='Field Check'!$C$57)*('Field Check'!$C$57&lt;&gt;"")))/'AS51'!$B$3,"")))</f>
        <v/>
      </c>
      <c r="BH216" s="163">
        <f>IF(BH$13="","",IF($B216="","",IFERROR(AQ216*$E216/100,"")))</f>
        <v/>
      </c>
      <c r="BI216" s="163">
        <f>IF(BI$13="","",IF($B216="","",IFERROR(AR216*$E216/100,"")))</f>
        <v/>
      </c>
      <c r="BJ216" s="163">
        <f>IF(BJ$13="","",IF($B216="","",IFERROR(AS216*$E216/100,"")))</f>
        <v/>
      </c>
      <c r="BK216" s="163">
        <f>IF(BK$13="","",IF($B216="","",IFERROR(AT216*$E216/100,"")))</f>
        <v/>
      </c>
      <c r="BL216" s="163">
        <f>IF(BL$13="","",IF($B216="","",IFERROR(AU216*$E216/100,"")))</f>
        <v/>
      </c>
      <c r="BM216" s="163">
        <f>IF(BM$13="","",IF($B216="","",IFERROR(AV216*$E216/100,"")))</f>
        <v/>
      </c>
      <c r="BN216" s="163">
        <f>IF(BN$13="","",IF($B216="","",IFERROR(AW216*$E216/100,"")))</f>
        <v/>
      </c>
      <c r="BO216" s="163">
        <f>IF(BO$13="","",IF($B216="","",IFERROR(AX216*$E216/100,"")))</f>
        <v/>
      </c>
      <c r="BP216" s="163">
        <f>IF(BP$13="","",IF($B216="","",IFERROR(AY216*$E216/100,"")))</f>
        <v/>
      </c>
      <c r="BQ216" s="163">
        <f>IF(BQ$13="","",IF($B216="","",IFERROR(AZ216*$E216/100,"")))</f>
        <v/>
      </c>
      <c r="BR216" s="163">
        <f>IF(BR$13="","",IF($B216="","",IFERROR(BA216*$E216/100,"")))</f>
        <v/>
      </c>
      <c r="BS216" s="163">
        <f>IF(BS$13="","",IF($B216="","",IFERROR(BB216*$E216/100,"")))</f>
        <v/>
      </c>
      <c r="BT216" s="163">
        <f>IF(BT$13="","",IF($B216="","",IFERROR(BC216*$E216/100,"")))</f>
        <v/>
      </c>
      <c r="BU216" s="163">
        <f>IF(BU$13="","",IF($B216="","",IFERROR(BD216*$E216/100,"")))</f>
        <v/>
      </c>
      <c r="BV216" s="163">
        <f>IF(BV$13="","",IF($B216="","",IFERROR(BE216*$E216/100,"")))</f>
        <v/>
      </c>
      <c r="BW216" s="163">
        <f>IF(BW$13="","",IF($B216="","",IFERROR(BF216*$E216/100,"")))</f>
        <v/>
      </c>
    </row>
    <row r="217">
      <c r="B217" s="126">
        <f>IF('AS51'!$C$207="","",'AS51'!$C$207)</f>
        <v/>
      </c>
      <c r="C217" s="74">
        <f>IF('AS51'!$B$207="","",'AS51'!$B$207)</f>
        <v/>
      </c>
      <c r="D217" s="75">
        <f>IFERROR('AS51'!$Q$207,1)</f>
        <v/>
      </c>
      <c r="E217" s="76">
        <f>IF($B217="","",IF(ISNUMBER('AS51'!$I$207),'AS51'!$I$207,'Index Summary'!$C$7))</f>
        <v/>
      </c>
      <c r="F217" s="77">
        <f>IF(F$13="","",IF($B217="","",IFERROR($C217*$D217*IF((Override!$C$4="ON")*(COUNTIFS(Override!$B$11:$B$40,$B217,Override!$D$11:$D$40,1,Override!$E$11:$E$40,"&gt;=0")-COUNTIFS(Override!$B$11:$B$40,$B217,Override!$D$11:$D$40,1,Override!$E$11:$E$40,"&gt;=0",Override!$C$11:$C$40,"MXAU"))&gt;0,SUMIFS(Override!$E$11:$E$40,Override!$B$11:$B$40,$B217,Override!$D$11:$D$40,1)-SUMIFS(Override!$E$11:$E$40,Override!$B$11:$B$40,$B217,Override!$D$11:$D$40,1,Override!$C$11:$C$40,"MXAU"),Override!$C$252)/'AS51'!$B$3,"")))</f>
        <v/>
      </c>
      <c r="G217" s="77">
        <f>IF(G$13="","",IF($B217="","",IFERROR($C217*$D217*IF((Override!$C$4="ON")*(COUNTIFS(Override!$B$11:$B$40,$B217,Override!$D$11:$D$40,2,Override!$E$11:$E$40,"&gt;=0")-COUNTIFS(Override!$B$11:$B$40,$B217,Override!$D$11:$D$40,2,Override!$E$11:$E$40,"&gt;=0",Override!$C$11:$C$40,"MXAU"))&gt;0,SUMIFS(Override!$E$11:$E$40,Override!$B$11:$B$40,$B217,Override!$D$11:$D$40,2)-SUMIFS(Override!$E$11:$E$40,Override!$B$11:$B$40,$B217,Override!$D$11:$D$40,2,Override!$C$11:$C$40,"MXAU"),Override!$D$252)/'AS51'!$B$3,"")))</f>
        <v/>
      </c>
      <c r="H217" s="77">
        <f>IF(H$13="","",IF($B217="","",IFERROR($C217*$D217*IF((Override!$C$4="ON")*(COUNTIFS(Override!$B$11:$B$40,$B217,Override!$D$11:$D$40,3,Override!$E$11:$E$40,"&gt;=0")-COUNTIFS(Override!$B$11:$B$40,$B217,Override!$D$11:$D$40,3,Override!$E$11:$E$40,"&gt;=0",Override!$C$11:$C$40,"MXAU"))&gt;0,SUMIFS(Override!$E$11:$E$40,Override!$B$11:$B$40,$B217,Override!$D$11:$D$40,3)-SUMIFS(Override!$E$11:$E$40,Override!$B$11:$B$40,$B217,Override!$D$11:$D$40,3,Override!$C$11:$C$40,"MXAU"),Override!$E$252)/'AS51'!$B$3,"")))</f>
        <v/>
      </c>
      <c r="I217" s="77">
        <f>IF(I$13="","",IF($B217="","",IFERROR($C217*$D217*IF((Override!$C$4="ON")*(COUNTIFS(Override!$B$11:$B$40,$B217,Override!$D$11:$D$40,4,Override!$E$11:$E$40,"&gt;=0")-COUNTIFS(Override!$B$11:$B$40,$B217,Override!$D$11:$D$40,4,Override!$E$11:$E$40,"&gt;=0",Override!$C$11:$C$40,"MXAU"))&gt;0,SUMIFS(Override!$E$11:$E$40,Override!$B$11:$B$40,$B217,Override!$D$11:$D$40,4)-SUMIFS(Override!$E$11:$E$40,Override!$B$11:$B$40,$B217,Override!$D$11:$D$40,4,Override!$C$11:$C$40,"MXAU"),Override!$F$252)/'AS51'!$B$3,"")))</f>
        <v/>
      </c>
      <c r="J217" s="77">
        <f>IF(J$13="","",IF($B217="","",IFERROR($C217*$D217*IF((Override!$C$4="ON")*(COUNTIFS(Override!$B$11:$B$40,$B217,Override!$D$11:$D$40,5,Override!$E$11:$E$40,"&gt;=0")-COUNTIFS(Override!$B$11:$B$40,$B217,Override!$D$11:$D$40,5,Override!$E$11:$E$40,"&gt;=0",Override!$C$11:$C$40,"MXAU"))&gt;0,SUMIFS(Override!$E$11:$E$40,Override!$B$11:$B$40,$B217,Override!$D$11:$D$40,5)-SUMIFS(Override!$E$11:$E$40,Override!$B$11:$B$40,$B217,Override!$D$11:$D$40,5,Override!$C$11:$C$40,"MXAU"),Override!$G$252)/'AS51'!$B$3,"")))</f>
        <v/>
      </c>
      <c r="K217" s="77">
        <f>IF(K$13="","",IF($B217="","",IFERROR($C217*$D217*IF((Override!$C$4="ON")*(COUNTIFS(Override!$B$11:$B$40,$B217,Override!$D$11:$D$40,6,Override!$E$11:$E$40,"&gt;=0")-COUNTIFS(Override!$B$11:$B$40,$B217,Override!$D$11:$D$40,6,Override!$E$11:$E$40,"&gt;=0",Override!$C$11:$C$40,"MXAU"))&gt;0,SUMIFS(Override!$E$11:$E$40,Override!$B$11:$B$40,$B217,Override!$D$11:$D$40,6)-SUMIFS(Override!$E$11:$E$40,Override!$B$11:$B$40,$B217,Override!$D$11:$D$40,6,Override!$C$11:$C$40,"MXAU"),Override!$H$252)/'AS51'!$B$3,"")))</f>
        <v/>
      </c>
      <c r="L217" s="77">
        <f>IF(L$13="","",IF($B217="","",IFERROR($C217*$D217*IF((Override!$C$4="ON")*(COUNTIFS(Override!$B$11:$B$40,$B217,Override!$D$11:$D$40,7,Override!$E$11:$E$40,"&gt;=0")-COUNTIFS(Override!$B$11:$B$40,$B217,Override!$D$11:$D$40,7,Override!$E$11:$E$40,"&gt;=0",Override!$C$11:$C$40,"MXAU"))&gt;0,SUMIFS(Override!$E$11:$E$40,Override!$B$11:$B$40,$B217,Override!$D$11:$D$40,7)-SUMIFS(Override!$E$11:$E$40,Override!$B$11:$B$40,$B217,Override!$D$11:$D$40,7,Override!$C$11:$C$40,"MXAU"),Override!$I$252)/'AS51'!$B$3,"")))</f>
        <v/>
      </c>
      <c r="M217" s="77">
        <f>IF(M$13="","",IF($B217="","",IFERROR($C217*$D217*IF((Override!$C$4="ON")*(COUNTIFS(Override!$B$11:$B$40,$B217,Override!$D$11:$D$40,8,Override!$E$11:$E$40,"&gt;=0")-COUNTIFS(Override!$B$11:$B$40,$B217,Override!$D$11:$D$40,8,Override!$E$11:$E$40,"&gt;=0",Override!$C$11:$C$40,"MXAU"))&gt;0,SUMIFS(Override!$E$11:$E$40,Override!$B$11:$B$40,$B217,Override!$D$11:$D$40,8)-SUMIFS(Override!$E$11:$E$40,Override!$B$11:$B$40,$B217,Override!$D$11:$D$40,8,Override!$C$11:$C$40,"MXAU"),Override!$J$252)/'AS51'!$B$3,"")))</f>
        <v/>
      </c>
      <c r="N217" s="77">
        <f>IF(N$13="","",IF($B217="","",IFERROR($C217*$D217*IF((Override!$C$4="ON")*(COUNTIFS(Override!$B$11:$B$40,$B217,Override!$D$11:$D$40,9,Override!$E$11:$E$40,"&gt;=0")-COUNTIFS(Override!$B$11:$B$40,$B217,Override!$D$11:$D$40,9,Override!$E$11:$E$40,"&gt;=0",Override!$C$11:$C$40,"MXAU"))&gt;0,SUMIFS(Override!$E$11:$E$40,Override!$B$11:$B$40,$B217,Override!$D$11:$D$40,9)-SUMIFS(Override!$E$11:$E$40,Override!$B$11:$B$40,$B217,Override!$D$11:$D$40,9,Override!$C$11:$C$40,"MXAU"),Override!$K$252)/'AS51'!$B$3,"")))</f>
        <v/>
      </c>
      <c r="O217" s="77">
        <f>IF(O$13="","",IF($B217="","",IFERROR($C217*$D217*IF((Override!$C$4="ON")*(COUNTIFS(Override!$B$11:$B$40,$B217,Override!$D$11:$D$40,10,Override!$E$11:$E$40,"&gt;=0")-COUNTIFS(Override!$B$11:$B$40,$B217,Override!$D$11:$D$40,10,Override!$E$11:$E$40,"&gt;=0",Override!$C$11:$C$40,"MXAU"))&gt;0,SUMIFS(Override!$E$11:$E$40,Override!$B$11:$B$40,$B217,Override!$D$11:$D$40,10)-SUMIFS(Override!$E$11:$E$40,Override!$B$11:$B$40,$B217,Override!$D$11:$D$40,10,Override!$C$11:$C$40,"MXAU"),Override!$L$252)/'AS51'!$B$3,"")))</f>
        <v/>
      </c>
      <c r="P217" s="77">
        <f>IF(P$13="","",IF($B217="","",IFERROR($C217*$D217*IF((Override!$C$4="ON")*(COUNTIFS(Override!$B$11:$B$40,$B217,Override!$D$11:$D$40,11,Override!$E$11:$E$40,"&gt;=0")-COUNTIFS(Override!$B$11:$B$40,$B217,Override!$D$11:$D$40,11,Override!$E$11:$E$40,"&gt;=0",Override!$C$11:$C$40,"MXAU"))&gt;0,SUMIFS(Override!$E$11:$E$40,Override!$B$11:$B$40,$B217,Override!$D$11:$D$40,11)-SUMIFS(Override!$E$11:$E$40,Override!$B$11:$B$40,$B217,Override!$D$11:$D$40,11,Override!$C$11:$C$40,"MXAU"),Override!$M$252)/'AS51'!$B$3,"")))</f>
        <v/>
      </c>
      <c r="Q217" s="77">
        <f>IF(Q$13="","",IF($B217="","",IFERROR($C217*$D217*IF((Override!$C$4="ON")*(COUNTIFS(Override!$B$11:$B$40,$B217,Override!$D$11:$D$40,12,Override!$E$11:$E$40,"&gt;=0")-COUNTIFS(Override!$B$11:$B$40,$B217,Override!$D$11:$D$40,12,Override!$E$11:$E$40,"&gt;=0",Override!$C$11:$C$40,"MXAU"))&gt;0,SUMIFS(Override!$E$11:$E$40,Override!$B$11:$B$40,$B217,Override!$D$11:$D$40,12)-SUMIFS(Override!$E$11:$E$40,Override!$B$11:$B$40,$B217,Override!$D$11:$D$40,12,Override!$C$11:$C$40,"MXAU"),Override!$N$252)/'AS51'!$B$3,"")))</f>
        <v/>
      </c>
      <c r="R217" s="77">
        <f>IF(R$13="","",IF($B217="","",IFERROR($C217*$D217*IF((Override!$C$4="ON")*(COUNTIFS(Override!$B$11:$B$40,$B217,Override!$D$11:$D$40,13,Override!$E$11:$E$40,"&gt;=0")-COUNTIFS(Override!$B$11:$B$40,$B217,Override!$D$11:$D$40,13,Override!$E$11:$E$40,"&gt;=0",Override!$C$11:$C$40,"MXAU"))&gt;0,SUMIFS(Override!$E$11:$E$40,Override!$B$11:$B$40,$B217,Override!$D$11:$D$40,13)-SUMIFS(Override!$E$11:$E$40,Override!$B$11:$B$40,$B217,Override!$D$11:$D$40,13,Override!$C$11:$C$40,"MXAU"),Override!$O$252)/'AS51'!$B$3,"")))</f>
        <v/>
      </c>
      <c r="S217" s="77">
        <f>IF(S$13="","",IF($B217="","",IFERROR($C217*$D217*IF((Override!$C$4="ON")*(COUNTIFS(Override!$B$11:$B$40,$B217,Override!$D$11:$D$40,14,Override!$E$11:$E$40,"&gt;=0")-COUNTIFS(Override!$B$11:$B$40,$B217,Override!$D$11:$D$40,14,Override!$E$11:$E$40,"&gt;=0",Override!$C$11:$C$40,"MXAU"))&gt;0,SUMIFS(Override!$E$11:$E$40,Override!$B$11:$B$40,$B217,Override!$D$11:$D$40,14)-SUMIFS(Override!$E$11:$E$40,Override!$B$11:$B$40,$B217,Override!$D$11:$D$40,14,Override!$C$11:$C$40,"MXAU"),Override!$P$252)/'AS51'!$B$3,"")))</f>
        <v/>
      </c>
      <c r="T217" s="77">
        <f>IF(T$13="","",IF($B217="","",IFERROR($C217*$D217*IF((Override!$C$4="ON")*(COUNTIFS(Override!$B$11:$B$40,$B217,Override!$D$11:$D$40,15,Override!$E$11:$E$40,"&gt;=0")-COUNTIFS(Override!$B$11:$B$40,$B217,Override!$D$11:$D$40,15,Override!$E$11:$E$40,"&gt;=0",Override!$C$11:$C$40,"MXAU"))&gt;0,SUMIFS(Override!$E$11:$E$40,Override!$B$11:$B$40,$B217,Override!$D$11:$D$40,15)-SUMIFS(Override!$E$11:$E$40,Override!$B$11:$B$40,$B217,Override!$D$11:$D$40,15,Override!$C$11:$C$40,"MXAU"),Override!$Q$252)/'AS51'!$B$3,"")))</f>
        <v/>
      </c>
      <c r="U217" s="77">
        <f>IF(U$13="","",IF($B217="","",IFERROR($C217*$D217*IF((Override!$C$4="ON")*(COUNTIFS(Override!$B$11:$B$40,$B217,Override!$D$11:$D$40,16,Override!$E$11:$E$40,"&gt;=0")-COUNTIFS(Override!$B$11:$B$40,$B217,Override!$D$11:$D$40,16,Override!$E$11:$E$40,"&gt;=0",Override!$C$11:$C$40,"MXAU"))&gt;0,SUMIFS(Override!$E$11:$E$40,Override!$B$11:$B$40,$B217,Override!$D$11:$D$40,16)-SUMIFS(Override!$E$11:$E$40,Override!$B$11:$B$40,$B217,Override!$D$11:$D$40,16,Override!$C$11:$C$40,"MXAU"),Override!$R$252)/'AS51'!$B$3,"")))</f>
        <v/>
      </c>
      <c r="W217" s="77">
        <f>IF(W$13="","",IF($B217="","",IFERROR(F217*$E217/100,"")))</f>
        <v/>
      </c>
      <c r="X217" s="77">
        <f>IF(X$13="","",IF($B217="","",IFERROR(G217*$E217/100,"")))</f>
        <v/>
      </c>
      <c r="Y217" s="77">
        <f>IF(Y$13="","",IF($B217="","",IFERROR(H217*$E217/100,"")))</f>
        <v/>
      </c>
      <c r="Z217" s="77">
        <f>IF(Z$13="","",IF($B217="","",IFERROR(I217*$E217/100,"")))</f>
        <v/>
      </c>
      <c r="AA217" s="77">
        <f>IF(AA$13="","",IF($B217="","",IFERROR(J217*$E217/100,"")))</f>
        <v/>
      </c>
      <c r="AB217" s="77">
        <f>IF(AB$13="","",IF($B217="","",IFERROR(K217*$E217/100,"")))</f>
        <v/>
      </c>
      <c r="AC217" s="77">
        <f>IF(AC$13="","",IF($B217="","",IFERROR(L217*$E217/100,"")))</f>
        <v/>
      </c>
      <c r="AD217" s="77">
        <f>IF(AD$13="","",IF($B217="","",IFERROR(M217*$E217/100,"")))</f>
        <v/>
      </c>
      <c r="AE217" s="77">
        <f>IF(AE$13="","",IF($B217="","",IFERROR(N217*$E217/100,"")))</f>
        <v/>
      </c>
      <c r="AF217" s="77">
        <f>IF(AF$13="","",IF($B217="","",IFERROR(O217*$E217/100,"")))</f>
        <v/>
      </c>
      <c r="AG217" s="77">
        <f>IF(AG$13="","",IF($B217="","",IFERROR(P217*$E217/100,"")))</f>
        <v/>
      </c>
      <c r="AH217" s="77">
        <f>IF(AH$13="","",IF($B217="","",IFERROR(Q217*$E217/100,"")))</f>
        <v/>
      </c>
      <c r="AI217" s="77">
        <f>IF(AI$13="","",IF($B217="","",IFERROR(R217*$E217/100,"")))</f>
        <v/>
      </c>
      <c r="AJ217" s="77">
        <f>IF(AJ$13="","",IF($B217="","",IFERROR(S217*$E217/100,"")))</f>
        <v/>
      </c>
      <c r="AK217" s="77">
        <f>IF(AK$13="","",IF($B217="","",IFERROR(T217*$E217/100,"")))</f>
        <v/>
      </c>
      <c r="AL217" s="77">
        <f>IF(AL$13="","",IF($B217="","",IFERROR(U217*$E217/100,"")))</f>
        <v/>
      </c>
      <c r="AN217" s="77">
        <f>IF($B217="","",SUMIF($F$13:$U$13,"&lt;="&amp;Sector!$D$51,$F217:$U217))</f>
        <v/>
      </c>
      <c r="AO217" s="77">
        <f>IF($B217="","",SUMIF($W$13:$AL$13,"&lt;="&amp;Sector!$D$51,$W217:$AL217))</f>
        <v/>
      </c>
      <c r="AQ217" s="163">
        <f>IF(AQ$13="","",IF($B217="","",IFERROR($C217*$D217*SUMPRODUCT(('Dvd Calendar'!$E$2219:$CZ$2219&gt;AQ$12)*('Dvd Calendar'!$E$2219:$CZ$2219&lt;=AQ$13)*'Dvd Calendar'!$E$2222:$CZ$2222*(('Dvd Calendar'!$E$2224:$CZ$2224='Field Check'!$C$56)*('Field Check'!$C$56&lt;&gt;"")+('Dvd Calendar'!$E$2224:$CZ$2224='Field Check'!$C$57)*('Field Check'!$C$57&lt;&gt;"")))/'AS51'!$B$3,"")))</f>
        <v/>
      </c>
      <c r="AR217" s="163">
        <f>IF(AR$13="","",IF($B217="","",IFERROR($C217*$D217*SUMPRODUCT(('Dvd Calendar'!$E$2219:$CZ$2219&gt;AR$12)*('Dvd Calendar'!$E$2219:$CZ$2219&lt;=AR$13)*'Dvd Calendar'!$E$2222:$CZ$2222*(('Dvd Calendar'!$E$2224:$CZ$2224='Field Check'!$C$56)*('Field Check'!$C$56&lt;&gt;"")+('Dvd Calendar'!$E$2224:$CZ$2224='Field Check'!$C$57)*('Field Check'!$C$57&lt;&gt;"")))/'AS51'!$B$3,"")))</f>
        <v/>
      </c>
      <c r="AS217" s="163">
        <f>IF(AS$13="","",IF($B217="","",IFERROR($C217*$D217*SUMPRODUCT(('Dvd Calendar'!$E$2219:$CZ$2219&gt;AS$12)*('Dvd Calendar'!$E$2219:$CZ$2219&lt;=AS$13)*'Dvd Calendar'!$E$2222:$CZ$2222*(('Dvd Calendar'!$E$2224:$CZ$2224='Field Check'!$C$56)*('Field Check'!$C$56&lt;&gt;"")+('Dvd Calendar'!$E$2224:$CZ$2224='Field Check'!$C$57)*('Field Check'!$C$57&lt;&gt;"")))/'AS51'!$B$3,"")))</f>
        <v/>
      </c>
      <c r="AT217" s="163">
        <f>IF(AT$13="","",IF($B217="","",IFERROR($C217*$D217*SUMPRODUCT(('Dvd Calendar'!$E$2219:$CZ$2219&gt;AT$12)*('Dvd Calendar'!$E$2219:$CZ$2219&lt;=AT$13)*'Dvd Calendar'!$E$2222:$CZ$2222*(('Dvd Calendar'!$E$2224:$CZ$2224='Field Check'!$C$56)*('Field Check'!$C$56&lt;&gt;"")+('Dvd Calendar'!$E$2224:$CZ$2224='Field Check'!$C$57)*('Field Check'!$C$57&lt;&gt;"")))/'AS51'!$B$3,"")))</f>
        <v/>
      </c>
      <c r="AU217" s="163">
        <f>IF(AU$13="","",IF($B217="","",IFERROR($C217*$D217*SUMPRODUCT(('Dvd Calendar'!$E$2219:$CZ$2219&gt;AU$12)*('Dvd Calendar'!$E$2219:$CZ$2219&lt;=AU$13)*'Dvd Calendar'!$E$2222:$CZ$2222*(('Dvd Calendar'!$E$2224:$CZ$2224='Field Check'!$C$56)*('Field Check'!$C$56&lt;&gt;"")+('Dvd Calendar'!$E$2224:$CZ$2224='Field Check'!$C$57)*('Field Check'!$C$57&lt;&gt;"")))/'AS51'!$B$3,"")))</f>
        <v/>
      </c>
      <c r="AV217" s="163">
        <f>IF(AV$13="","",IF($B217="","",IFERROR($C217*$D217*SUMPRODUCT(('Dvd Calendar'!$E$2219:$CZ$2219&gt;AV$12)*('Dvd Calendar'!$E$2219:$CZ$2219&lt;=AV$13)*'Dvd Calendar'!$E$2222:$CZ$2222*(('Dvd Calendar'!$E$2224:$CZ$2224='Field Check'!$C$56)*('Field Check'!$C$56&lt;&gt;"")+('Dvd Calendar'!$E$2224:$CZ$2224='Field Check'!$C$57)*('Field Check'!$C$57&lt;&gt;"")))/'AS51'!$B$3,"")))</f>
        <v/>
      </c>
      <c r="AW217" s="163">
        <f>IF(AW$13="","",IF($B217="","",IFERROR($C217*$D217*SUMPRODUCT(('Dvd Calendar'!$E$2219:$CZ$2219&gt;AW$12)*('Dvd Calendar'!$E$2219:$CZ$2219&lt;=AW$13)*'Dvd Calendar'!$E$2222:$CZ$2222*(('Dvd Calendar'!$E$2224:$CZ$2224='Field Check'!$C$56)*('Field Check'!$C$56&lt;&gt;"")+('Dvd Calendar'!$E$2224:$CZ$2224='Field Check'!$C$57)*('Field Check'!$C$57&lt;&gt;"")))/'AS51'!$B$3,"")))</f>
        <v/>
      </c>
      <c r="AX217" s="163">
        <f>IF(AX$13="","",IF($B217="","",IFERROR($C217*$D217*SUMPRODUCT(('Dvd Calendar'!$E$2219:$CZ$2219&gt;AX$12)*('Dvd Calendar'!$E$2219:$CZ$2219&lt;=AX$13)*'Dvd Calendar'!$E$2222:$CZ$2222*(('Dvd Calendar'!$E$2224:$CZ$2224='Field Check'!$C$56)*('Field Check'!$C$56&lt;&gt;"")+('Dvd Calendar'!$E$2224:$CZ$2224='Field Check'!$C$57)*('Field Check'!$C$57&lt;&gt;"")))/'AS51'!$B$3,"")))</f>
        <v/>
      </c>
      <c r="AY217" s="163">
        <f>IF(AY$13="","",IF($B217="","",IFERROR($C217*$D217*SUMPRODUCT(('Dvd Calendar'!$E$2219:$CZ$2219&gt;AY$12)*('Dvd Calendar'!$E$2219:$CZ$2219&lt;=AY$13)*'Dvd Calendar'!$E$2222:$CZ$2222*(('Dvd Calendar'!$E$2224:$CZ$2224='Field Check'!$C$56)*('Field Check'!$C$56&lt;&gt;"")+('Dvd Calendar'!$E$2224:$CZ$2224='Field Check'!$C$57)*('Field Check'!$C$57&lt;&gt;"")))/'AS51'!$B$3,"")))</f>
        <v/>
      </c>
      <c r="AZ217" s="163">
        <f>IF(AZ$13="","",IF($B217="","",IFERROR($C217*$D217*SUMPRODUCT(('Dvd Calendar'!$E$2219:$CZ$2219&gt;AZ$12)*('Dvd Calendar'!$E$2219:$CZ$2219&lt;=AZ$13)*'Dvd Calendar'!$E$2222:$CZ$2222*(('Dvd Calendar'!$E$2224:$CZ$2224='Field Check'!$C$56)*('Field Check'!$C$56&lt;&gt;"")+('Dvd Calendar'!$E$2224:$CZ$2224='Field Check'!$C$57)*('Field Check'!$C$57&lt;&gt;"")))/'AS51'!$B$3,"")))</f>
        <v/>
      </c>
      <c r="BA217" s="163">
        <f>IF(BA$13="","",IF($B217="","",IFERROR($C217*$D217*SUMPRODUCT(('Dvd Calendar'!$E$2219:$CZ$2219&gt;BA$12)*('Dvd Calendar'!$E$2219:$CZ$2219&lt;=BA$13)*'Dvd Calendar'!$E$2222:$CZ$2222*(('Dvd Calendar'!$E$2224:$CZ$2224='Field Check'!$C$56)*('Field Check'!$C$56&lt;&gt;"")+('Dvd Calendar'!$E$2224:$CZ$2224='Field Check'!$C$57)*('Field Check'!$C$57&lt;&gt;"")))/'AS51'!$B$3,"")))</f>
        <v/>
      </c>
      <c r="BB217" s="163">
        <f>IF(BB$13="","",IF($B217="","",IFERROR($C217*$D217*SUMPRODUCT(('Dvd Calendar'!$E$2219:$CZ$2219&gt;BB$12)*('Dvd Calendar'!$E$2219:$CZ$2219&lt;=BB$13)*'Dvd Calendar'!$E$2222:$CZ$2222*(('Dvd Calendar'!$E$2224:$CZ$2224='Field Check'!$C$56)*('Field Check'!$C$56&lt;&gt;"")+('Dvd Calendar'!$E$2224:$CZ$2224='Field Check'!$C$57)*('Field Check'!$C$57&lt;&gt;"")))/'AS51'!$B$3,"")))</f>
        <v/>
      </c>
      <c r="BC217" s="163">
        <f>IF(BC$13="","",IF($B217="","",IFERROR($C217*$D217*SUMPRODUCT(('Dvd Calendar'!$E$2219:$CZ$2219&gt;BC$12)*('Dvd Calendar'!$E$2219:$CZ$2219&lt;=BC$13)*'Dvd Calendar'!$E$2222:$CZ$2222*(('Dvd Calendar'!$E$2224:$CZ$2224='Field Check'!$C$56)*('Field Check'!$C$56&lt;&gt;"")+('Dvd Calendar'!$E$2224:$CZ$2224='Field Check'!$C$57)*('Field Check'!$C$57&lt;&gt;"")))/'AS51'!$B$3,"")))</f>
        <v/>
      </c>
      <c r="BD217" s="163">
        <f>IF(BD$13="","",IF($B217="","",IFERROR($C217*$D217*SUMPRODUCT(('Dvd Calendar'!$E$2219:$CZ$2219&gt;BD$12)*('Dvd Calendar'!$E$2219:$CZ$2219&lt;=BD$13)*'Dvd Calendar'!$E$2222:$CZ$2222*(('Dvd Calendar'!$E$2224:$CZ$2224='Field Check'!$C$56)*('Field Check'!$C$56&lt;&gt;"")+('Dvd Calendar'!$E$2224:$CZ$2224='Field Check'!$C$57)*('Field Check'!$C$57&lt;&gt;"")))/'AS51'!$B$3,"")))</f>
        <v/>
      </c>
      <c r="BE217" s="163">
        <f>IF(BE$13="","",IF($B217="","",IFERROR($C217*$D217*SUMPRODUCT(('Dvd Calendar'!$E$2219:$CZ$2219&gt;BE$12)*('Dvd Calendar'!$E$2219:$CZ$2219&lt;=BE$13)*'Dvd Calendar'!$E$2222:$CZ$2222*(('Dvd Calendar'!$E$2224:$CZ$2224='Field Check'!$C$56)*('Field Check'!$C$56&lt;&gt;"")+('Dvd Calendar'!$E$2224:$CZ$2224='Field Check'!$C$57)*('Field Check'!$C$57&lt;&gt;"")))/'AS51'!$B$3,"")))</f>
        <v/>
      </c>
      <c r="BF217" s="163">
        <f>IF(BF$13="","",IF($B217="","",IFERROR($C217*$D217*SUMPRODUCT(('Dvd Calendar'!$E$2219:$CZ$2219&gt;BF$12)*('Dvd Calendar'!$E$2219:$CZ$2219&lt;=BF$13)*'Dvd Calendar'!$E$2222:$CZ$2222*(('Dvd Calendar'!$E$2224:$CZ$2224='Field Check'!$C$56)*('Field Check'!$C$56&lt;&gt;"")+('Dvd Calendar'!$E$2224:$CZ$2224='Field Check'!$C$57)*('Field Check'!$C$57&lt;&gt;"")))/'AS51'!$B$3,"")))</f>
        <v/>
      </c>
      <c r="BH217" s="163">
        <f>IF(BH$13="","",IF($B217="","",IFERROR(AQ217*$E217/100,"")))</f>
        <v/>
      </c>
      <c r="BI217" s="163">
        <f>IF(BI$13="","",IF($B217="","",IFERROR(AR217*$E217/100,"")))</f>
        <v/>
      </c>
      <c r="BJ217" s="163">
        <f>IF(BJ$13="","",IF($B217="","",IFERROR(AS217*$E217/100,"")))</f>
        <v/>
      </c>
      <c r="BK217" s="163">
        <f>IF(BK$13="","",IF($B217="","",IFERROR(AT217*$E217/100,"")))</f>
        <v/>
      </c>
      <c r="BL217" s="163">
        <f>IF(BL$13="","",IF($B217="","",IFERROR(AU217*$E217/100,"")))</f>
        <v/>
      </c>
      <c r="BM217" s="163">
        <f>IF(BM$13="","",IF($B217="","",IFERROR(AV217*$E217/100,"")))</f>
        <v/>
      </c>
      <c r="BN217" s="163">
        <f>IF(BN$13="","",IF($B217="","",IFERROR(AW217*$E217/100,"")))</f>
        <v/>
      </c>
      <c r="BO217" s="163">
        <f>IF(BO$13="","",IF($B217="","",IFERROR(AX217*$E217/100,"")))</f>
        <v/>
      </c>
      <c r="BP217" s="163">
        <f>IF(BP$13="","",IF($B217="","",IFERROR(AY217*$E217/100,"")))</f>
        <v/>
      </c>
      <c r="BQ217" s="163">
        <f>IF(BQ$13="","",IF($B217="","",IFERROR(AZ217*$E217/100,"")))</f>
        <v/>
      </c>
      <c r="BR217" s="163">
        <f>IF(BR$13="","",IF($B217="","",IFERROR(BA217*$E217/100,"")))</f>
        <v/>
      </c>
      <c r="BS217" s="163">
        <f>IF(BS$13="","",IF($B217="","",IFERROR(BB217*$E217/100,"")))</f>
        <v/>
      </c>
      <c r="BT217" s="163">
        <f>IF(BT$13="","",IF($B217="","",IFERROR(BC217*$E217/100,"")))</f>
        <v/>
      </c>
      <c r="BU217" s="163">
        <f>IF(BU$13="","",IF($B217="","",IFERROR(BD217*$E217/100,"")))</f>
        <v/>
      </c>
      <c r="BV217" s="163">
        <f>IF(BV$13="","",IF($B217="","",IFERROR(BE217*$E217/100,"")))</f>
        <v/>
      </c>
      <c r="BW217" s="163">
        <f>IF(BW$13="","",IF($B217="","",IFERROR(BF217*$E217/100,"")))</f>
        <v/>
      </c>
    </row>
    <row r="218">
      <c r="B218" s="126">
        <f>IF('AS51'!$C$208="","",'AS51'!$C$208)</f>
        <v/>
      </c>
      <c r="C218" s="74">
        <f>IF('AS51'!$B$208="","",'AS51'!$B$208)</f>
        <v/>
      </c>
      <c r="D218" s="75">
        <f>IFERROR('AS51'!$Q$208,1)</f>
        <v/>
      </c>
      <c r="E218" s="76">
        <f>IF($B218="","",IF(ISNUMBER('AS51'!$I$208),'AS51'!$I$208,'Index Summary'!$C$7))</f>
        <v/>
      </c>
      <c r="F218" s="77">
        <f>IF(F$13="","",IF($B218="","",IFERROR($C218*$D218*IF((Override!$C$4="ON")*(COUNTIFS(Override!$B$11:$B$40,$B218,Override!$D$11:$D$40,1,Override!$E$11:$E$40,"&gt;=0")-COUNTIFS(Override!$B$11:$B$40,$B218,Override!$D$11:$D$40,1,Override!$E$11:$E$40,"&gt;=0",Override!$C$11:$C$40,"MXAU"))&gt;0,SUMIFS(Override!$E$11:$E$40,Override!$B$11:$B$40,$B218,Override!$D$11:$D$40,1)-SUMIFS(Override!$E$11:$E$40,Override!$B$11:$B$40,$B218,Override!$D$11:$D$40,1,Override!$C$11:$C$40,"MXAU"),Override!$C$253)/'AS51'!$B$3,"")))</f>
        <v/>
      </c>
      <c r="G218" s="77">
        <f>IF(G$13="","",IF($B218="","",IFERROR($C218*$D218*IF((Override!$C$4="ON")*(COUNTIFS(Override!$B$11:$B$40,$B218,Override!$D$11:$D$40,2,Override!$E$11:$E$40,"&gt;=0")-COUNTIFS(Override!$B$11:$B$40,$B218,Override!$D$11:$D$40,2,Override!$E$11:$E$40,"&gt;=0",Override!$C$11:$C$40,"MXAU"))&gt;0,SUMIFS(Override!$E$11:$E$40,Override!$B$11:$B$40,$B218,Override!$D$11:$D$40,2)-SUMIFS(Override!$E$11:$E$40,Override!$B$11:$B$40,$B218,Override!$D$11:$D$40,2,Override!$C$11:$C$40,"MXAU"),Override!$D$253)/'AS51'!$B$3,"")))</f>
        <v/>
      </c>
      <c r="H218" s="77">
        <f>IF(H$13="","",IF($B218="","",IFERROR($C218*$D218*IF((Override!$C$4="ON")*(COUNTIFS(Override!$B$11:$B$40,$B218,Override!$D$11:$D$40,3,Override!$E$11:$E$40,"&gt;=0")-COUNTIFS(Override!$B$11:$B$40,$B218,Override!$D$11:$D$40,3,Override!$E$11:$E$40,"&gt;=0",Override!$C$11:$C$40,"MXAU"))&gt;0,SUMIFS(Override!$E$11:$E$40,Override!$B$11:$B$40,$B218,Override!$D$11:$D$40,3)-SUMIFS(Override!$E$11:$E$40,Override!$B$11:$B$40,$B218,Override!$D$11:$D$40,3,Override!$C$11:$C$40,"MXAU"),Override!$E$253)/'AS51'!$B$3,"")))</f>
        <v/>
      </c>
      <c r="I218" s="77">
        <f>IF(I$13="","",IF($B218="","",IFERROR($C218*$D218*IF((Override!$C$4="ON")*(COUNTIFS(Override!$B$11:$B$40,$B218,Override!$D$11:$D$40,4,Override!$E$11:$E$40,"&gt;=0")-COUNTIFS(Override!$B$11:$B$40,$B218,Override!$D$11:$D$40,4,Override!$E$11:$E$40,"&gt;=0",Override!$C$11:$C$40,"MXAU"))&gt;0,SUMIFS(Override!$E$11:$E$40,Override!$B$11:$B$40,$B218,Override!$D$11:$D$40,4)-SUMIFS(Override!$E$11:$E$40,Override!$B$11:$B$40,$B218,Override!$D$11:$D$40,4,Override!$C$11:$C$40,"MXAU"),Override!$F$253)/'AS51'!$B$3,"")))</f>
        <v/>
      </c>
      <c r="J218" s="77">
        <f>IF(J$13="","",IF($B218="","",IFERROR($C218*$D218*IF((Override!$C$4="ON")*(COUNTIFS(Override!$B$11:$B$40,$B218,Override!$D$11:$D$40,5,Override!$E$11:$E$40,"&gt;=0")-COUNTIFS(Override!$B$11:$B$40,$B218,Override!$D$11:$D$40,5,Override!$E$11:$E$40,"&gt;=0",Override!$C$11:$C$40,"MXAU"))&gt;0,SUMIFS(Override!$E$11:$E$40,Override!$B$11:$B$40,$B218,Override!$D$11:$D$40,5)-SUMIFS(Override!$E$11:$E$40,Override!$B$11:$B$40,$B218,Override!$D$11:$D$40,5,Override!$C$11:$C$40,"MXAU"),Override!$G$253)/'AS51'!$B$3,"")))</f>
        <v/>
      </c>
      <c r="K218" s="77">
        <f>IF(K$13="","",IF($B218="","",IFERROR($C218*$D218*IF((Override!$C$4="ON")*(COUNTIFS(Override!$B$11:$B$40,$B218,Override!$D$11:$D$40,6,Override!$E$11:$E$40,"&gt;=0")-COUNTIFS(Override!$B$11:$B$40,$B218,Override!$D$11:$D$40,6,Override!$E$11:$E$40,"&gt;=0",Override!$C$11:$C$40,"MXAU"))&gt;0,SUMIFS(Override!$E$11:$E$40,Override!$B$11:$B$40,$B218,Override!$D$11:$D$40,6)-SUMIFS(Override!$E$11:$E$40,Override!$B$11:$B$40,$B218,Override!$D$11:$D$40,6,Override!$C$11:$C$40,"MXAU"),Override!$H$253)/'AS51'!$B$3,"")))</f>
        <v/>
      </c>
      <c r="L218" s="77">
        <f>IF(L$13="","",IF($B218="","",IFERROR($C218*$D218*IF((Override!$C$4="ON")*(COUNTIFS(Override!$B$11:$B$40,$B218,Override!$D$11:$D$40,7,Override!$E$11:$E$40,"&gt;=0")-COUNTIFS(Override!$B$11:$B$40,$B218,Override!$D$11:$D$40,7,Override!$E$11:$E$40,"&gt;=0",Override!$C$11:$C$40,"MXAU"))&gt;0,SUMIFS(Override!$E$11:$E$40,Override!$B$11:$B$40,$B218,Override!$D$11:$D$40,7)-SUMIFS(Override!$E$11:$E$40,Override!$B$11:$B$40,$B218,Override!$D$11:$D$40,7,Override!$C$11:$C$40,"MXAU"),Override!$I$253)/'AS51'!$B$3,"")))</f>
        <v/>
      </c>
      <c r="M218" s="77">
        <f>IF(M$13="","",IF($B218="","",IFERROR($C218*$D218*IF((Override!$C$4="ON")*(COUNTIFS(Override!$B$11:$B$40,$B218,Override!$D$11:$D$40,8,Override!$E$11:$E$40,"&gt;=0")-COUNTIFS(Override!$B$11:$B$40,$B218,Override!$D$11:$D$40,8,Override!$E$11:$E$40,"&gt;=0",Override!$C$11:$C$40,"MXAU"))&gt;0,SUMIFS(Override!$E$11:$E$40,Override!$B$11:$B$40,$B218,Override!$D$11:$D$40,8)-SUMIFS(Override!$E$11:$E$40,Override!$B$11:$B$40,$B218,Override!$D$11:$D$40,8,Override!$C$11:$C$40,"MXAU"),Override!$J$253)/'AS51'!$B$3,"")))</f>
        <v/>
      </c>
      <c r="N218" s="77">
        <f>IF(N$13="","",IF($B218="","",IFERROR($C218*$D218*IF((Override!$C$4="ON")*(COUNTIFS(Override!$B$11:$B$40,$B218,Override!$D$11:$D$40,9,Override!$E$11:$E$40,"&gt;=0")-COUNTIFS(Override!$B$11:$B$40,$B218,Override!$D$11:$D$40,9,Override!$E$11:$E$40,"&gt;=0",Override!$C$11:$C$40,"MXAU"))&gt;0,SUMIFS(Override!$E$11:$E$40,Override!$B$11:$B$40,$B218,Override!$D$11:$D$40,9)-SUMIFS(Override!$E$11:$E$40,Override!$B$11:$B$40,$B218,Override!$D$11:$D$40,9,Override!$C$11:$C$40,"MXAU"),Override!$K$253)/'AS51'!$B$3,"")))</f>
        <v/>
      </c>
      <c r="O218" s="77">
        <f>IF(O$13="","",IF($B218="","",IFERROR($C218*$D218*IF((Override!$C$4="ON")*(COUNTIFS(Override!$B$11:$B$40,$B218,Override!$D$11:$D$40,10,Override!$E$11:$E$40,"&gt;=0")-COUNTIFS(Override!$B$11:$B$40,$B218,Override!$D$11:$D$40,10,Override!$E$11:$E$40,"&gt;=0",Override!$C$11:$C$40,"MXAU"))&gt;0,SUMIFS(Override!$E$11:$E$40,Override!$B$11:$B$40,$B218,Override!$D$11:$D$40,10)-SUMIFS(Override!$E$11:$E$40,Override!$B$11:$B$40,$B218,Override!$D$11:$D$40,10,Override!$C$11:$C$40,"MXAU"),Override!$L$253)/'AS51'!$B$3,"")))</f>
        <v/>
      </c>
      <c r="P218" s="77">
        <f>IF(P$13="","",IF($B218="","",IFERROR($C218*$D218*IF((Override!$C$4="ON")*(COUNTIFS(Override!$B$11:$B$40,$B218,Override!$D$11:$D$40,11,Override!$E$11:$E$40,"&gt;=0")-COUNTIFS(Override!$B$11:$B$40,$B218,Override!$D$11:$D$40,11,Override!$E$11:$E$40,"&gt;=0",Override!$C$11:$C$40,"MXAU"))&gt;0,SUMIFS(Override!$E$11:$E$40,Override!$B$11:$B$40,$B218,Override!$D$11:$D$40,11)-SUMIFS(Override!$E$11:$E$40,Override!$B$11:$B$40,$B218,Override!$D$11:$D$40,11,Override!$C$11:$C$40,"MXAU"),Override!$M$253)/'AS51'!$B$3,"")))</f>
        <v/>
      </c>
      <c r="Q218" s="77">
        <f>IF(Q$13="","",IF($B218="","",IFERROR($C218*$D218*IF((Override!$C$4="ON")*(COUNTIFS(Override!$B$11:$B$40,$B218,Override!$D$11:$D$40,12,Override!$E$11:$E$40,"&gt;=0")-COUNTIFS(Override!$B$11:$B$40,$B218,Override!$D$11:$D$40,12,Override!$E$11:$E$40,"&gt;=0",Override!$C$11:$C$40,"MXAU"))&gt;0,SUMIFS(Override!$E$11:$E$40,Override!$B$11:$B$40,$B218,Override!$D$11:$D$40,12)-SUMIFS(Override!$E$11:$E$40,Override!$B$11:$B$40,$B218,Override!$D$11:$D$40,12,Override!$C$11:$C$40,"MXAU"),Override!$N$253)/'AS51'!$B$3,"")))</f>
        <v/>
      </c>
      <c r="R218" s="77">
        <f>IF(R$13="","",IF($B218="","",IFERROR($C218*$D218*IF((Override!$C$4="ON")*(COUNTIFS(Override!$B$11:$B$40,$B218,Override!$D$11:$D$40,13,Override!$E$11:$E$40,"&gt;=0")-COUNTIFS(Override!$B$11:$B$40,$B218,Override!$D$11:$D$40,13,Override!$E$11:$E$40,"&gt;=0",Override!$C$11:$C$40,"MXAU"))&gt;0,SUMIFS(Override!$E$11:$E$40,Override!$B$11:$B$40,$B218,Override!$D$11:$D$40,13)-SUMIFS(Override!$E$11:$E$40,Override!$B$11:$B$40,$B218,Override!$D$11:$D$40,13,Override!$C$11:$C$40,"MXAU"),Override!$O$253)/'AS51'!$B$3,"")))</f>
        <v/>
      </c>
      <c r="S218" s="77">
        <f>IF(S$13="","",IF($B218="","",IFERROR($C218*$D218*IF((Override!$C$4="ON")*(COUNTIFS(Override!$B$11:$B$40,$B218,Override!$D$11:$D$40,14,Override!$E$11:$E$40,"&gt;=0")-COUNTIFS(Override!$B$11:$B$40,$B218,Override!$D$11:$D$40,14,Override!$E$11:$E$40,"&gt;=0",Override!$C$11:$C$40,"MXAU"))&gt;0,SUMIFS(Override!$E$11:$E$40,Override!$B$11:$B$40,$B218,Override!$D$11:$D$40,14)-SUMIFS(Override!$E$11:$E$40,Override!$B$11:$B$40,$B218,Override!$D$11:$D$40,14,Override!$C$11:$C$40,"MXAU"),Override!$P$253)/'AS51'!$B$3,"")))</f>
        <v/>
      </c>
      <c r="T218" s="77">
        <f>IF(T$13="","",IF($B218="","",IFERROR($C218*$D218*IF((Override!$C$4="ON")*(COUNTIFS(Override!$B$11:$B$40,$B218,Override!$D$11:$D$40,15,Override!$E$11:$E$40,"&gt;=0")-COUNTIFS(Override!$B$11:$B$40,$B218,Override!$D$11:$D$40,15,Override!$E$11:$E$40,"&gt;=0",Override!$C$11:$C$40,"MXAU"))&gt;0,SUMIFS(Override!$E$11:$E$40,Override!$B$11:$B$40,$B218,Override!$D$11:$D$40,15)-SUMIFS(Override!$E$11:$E$40,Override!$B$11:$B$40,$B218,Override!$D$11:$D$40,15,Override!$C$11:$C$40,"MXAU"),Override!$Q$253)/'AS51'!$B$3,"")))</f>
        <v/>
      </c>
      <c r="U218" s="77">
        <f>IF(U$13="","",IF($B218="","",IFERROR($C218*$D218*IF((Override!$C$4="ON")*(COUNTIFS(Override!$B$11:$B$40,$B218,Override!$D$11:$D$40,16,Override!$E$11:$E$40,"&gt;=0")-COUNTIFS(Override!$B$11:$B$40,$B218,Override!$D$11:$D$40,16,Override!$E$11:$E$40,"&gt;=0",Override!$C$11:$C$40,"MXAU"))&gt;0,SUMIFS(Override!$E$11:$E$40,Override!$B$11:$B$40,$B218,Override!$D$11:$D$40,16)-SUMIFS(Override!$E$11:$E$40,Override!$B$11:$B$40,$B218,Override!$D$11:$D$40,16,Override!$C$11:$C$40,"MXAU"),Override!$R$253)/'AS51'!$B$3,"")))</f>
        <v/>
      </c>
      <c r="W218" s="77">
        <f>IF(W$13="","",IF($B218="","",IFERROR(F218*$E218/100,"")))</f>
        <v/>
      </c>
      <c r="X218" s="77">
        <f>IF(X$13="","",IF($B218="","",IFERROR(G218*$E218/100,"")))</f>
        <v/>
      </c>
      <c r="Y218" s="77">
        <f>IF(Y$13="","",IF($B218="","",IFERROR(H218*$E218/100,"")))</f>
        <v/>
      </c>
      <c r="Z218" s="77">
        <f>IF(Z$13="","",IF($B218="","",IFERROR(I218*$E218/100,"")))</f>
        <v/>
      </c>
      <c r="AA218" s="77">
        <f>IF(AA$13="","",IF($B218="","",IFERROR(J218*$E218/100,"")))</f>
        <v/>
      </c>
      <c r="AB218" s="77">
        <f>IF(AB$13="","",IF($B218="","",IFERROR(K218*$E218/100,"")))</f>
        <v/>
      </c>
      <c r="AC218" s="77">
        <f>IF(AC$13="","",IF($B218="","",IFERROR(L218*$E218/100,"")))</f>
        <v/>
      </c>
      <c r="AD218" s="77">
        <f>IF(AD$13="","",IF($B218="","",IFERROR(M218*$E218/100,"")))</f>
        <v/>
      </c>
      <c r="AE218" s="77">
        <f>IF(AE$13="","",IF($B218="","",IFERROR(N218*$E218/100,"")))</f>
        <v/>
      </c>
      <c r="AF218" s="77">
        <f>IF(AF$13="","",IF($B218="","",IFERROR(O218*$E218/100,"")))</f>
        <v/>
      </c>
      <c r="AG218" s="77">
        <f>IF(AG$13="","",IF($B218="","",IFERROR(P218*$E218/100,"")))</f>
        <v/>
      </c>
      <c r="AH218" s="77">
        <f>IF(AH$13="","",IF($B218="","",IFERROR(Q218*$E218/100,"")))</f>
        <v/>
      </c>
      <c r="AI218" s="77">
        <f>IF(AI$13="","",IF($B218="","",IFERROR(R218*$E218/100,"")))</f>
        <v/>
      </c>
      <c r="AJ218" s="77">
        <f>IF(AJ$13="","",IF($B218="","",IFERROR(S218*$E218/100,"")))</f>
        <v/>
      </c>
      <c r="AK218" s="77">
        <f>IF(AK$13="","",IF($B218="","",IFERROR(T218*$E218/100,"")))</f>
        <v/>
      </c>
      <c r="AL218" s="77">
        <f>IF(AL$13="","",IF($B218="","",IFERROR(U218*$E218/100,"")))</f>
        <v/>
      </c>
      <c r="AN218" s="77">
        <f>IF($B218="","",SUMIF($F$13:$U$13,"&lt;="&amp;Sector!$D$51,$F218:$U218))</f>
        <v/>
      </c>
      <c r="AO218" s="77">
        <f>IF($B218="","",SUMIF($W$13:$AL$13,"&lt;="&amp;Sector!$D$51,$W218:$AL218))</f>
        <v/>
      </c>
      <c r="AQ218" s="163">
        <f>IF(AQ$13="","",IF($B218="","",IFERROR($C218*$D218*SUMPRODUCT(('Dvd Calendar'!$E$2230:$CZ$2230&gt;AQ$12)*('Dvd Calendar'!$E$2230:$CZ$2230&lt;=AQ$13)*'Dvd Calendar'!$E$2233:$CZ$2233*(('Dvd Calendar'!$E$2235:$CZ$2235='Field Check'!$C$56)*('Field Check'!$C$56&lt;&gt;"")+('Dvd Calendar'!$E$2235:$CZ$2235='Field Check'!$C$57)*('Field Check'!$C$57&lt;&gt;"")))/'AS51'!$B$3,"")))</f>
        <v/>
      </c>
      <c r="AR218" s="163">
        <f>IF(AR$13="","",IF($B218="","",IFERROR($C218*$D218*SUMPRODUCT(('Dvd Calendar'!$E$2230:$CZ$2230&gt;AR$12)*('Dvd Calendar'!$E$2230:$CZ$2230&lt;=AR$13)*'Dvd Calendar'!$E$2233:$CZ$2233*(('Dvd Calendar'!$E$2235:$CZ$2235='Field Check'!$C$56)*('Field Check'!$C$56&lt;&gt;"")+('Dvd Calendar'!$E$2235:$CZ$2235='Field Check'!$C$57)*('Field Check'!$C$57&lt;&gt;"")))/'AS51'!$B$3,"")))</f>
        <v/>
      </c>
      <c r="AS218" s="163">
        <f>IF(AS$13="","",IF($B218="","",IFERROR($C218*$D218*SUMPRODUCT(('Dvd Calendar'!$E$2230:$CZ$2230&gt;AS$12)*('Dvd Calendar'!$E$2230:$CZ$2230&lt;=AS$13)*'Dvd Calendar'!$E$2233:$CZ$2233*(('Dvd Calendar'!$E$2235:$CZ$2235='Field Check'!$C$56)*('Field Check'!$C$56&lt;&gt;"")+('Dvd Calendar'!$E$2235:$CZ$2235='Field Check'!$C$57)*('Field Check'!$C$57&lt;&gt;"")))/'AS51'!$B$3,"")))</f>
        <v/>
      </c>
      <c r="AT218" s="163">
        <f>IF(AT$13="","",IF($B218="","",IFERROR($C218*$D218*SUMPRODUCT(('Dvd Calendar'!$E$2230:$CZ$2230&gt;AT$12)*('Dvd Calendar'!$E$2230:$CZ$2230&lt;=AT$13)*'Dvd Calendar'!$E$2233:$CZ$2233*(('Dvd Calendar'!$E$2235:$CZ$2235='Field Check'!$C$56)*('Field Check'!$C$56&lt;&gt;"")+('Dvd Calendar'!$E$2235:$CZ$2235='Field Check'!$C$57)*('Field Check'!$C$57&lt;&gt;"")))/'AS51'!$B$3,"")))</f>
        <v/>
      </c>
      <c r="AU218" s="163">
        <f>IF(AU$13="","",IF($B218="","",IFERROR($C218*$D218*SUMPRODUCT(('Dvd Calendar'!$E$2230:$CZ$2230&gt;AU$12)*('Dvd Calendar'!$E$2230:$CZ$2230&lt;=AU$13)*'Dvd Calendar'!$E$2233:$CZ$2233*(('Dvd Calendar'!$E$2235:$CZ$2235='Field Check'!$C$56)*('Field Check'!$C$56&lt;&gt;"")+('Dvd Calendar'!$E$2235:$CZ$2235='Field Check'!$C$57)*('Field Check'!$C$57&lt;&gt;"")))/'AS51'!$B$3,"")))</f>
        <v/>
      </c>
      <c r="AV218" s="163">
        <f>IF(AV$13="","",IF($B218="","",IFERROR($C218*$D218*SUMPRODUCT(('Dvd Calendar'!$E$2230:$CZ$2230&gt;AV$12)*('Dvd Calendar'!$E$2230:$CZ$2230&lt;=AV$13)*'Dvd Calendar'!$E$2233:$CZ$2233*(('Dvd Calendar'!$E$2235:$CZ$2235='Field Check'!$C$56)*('Field Check'!$C$56&lt;&gt;"")+('Dvd Calendar'!$E$2235:$CZ$2235='Field Check'!$C$57)*('Field Check'!$C$57&lt;&gt;"")))/'AS51'!$B$3,"")))</f>
        <v/>
      </c>
      <c r="AW218" s="163">
        <f>IF(AW$13="","",IF($B218="","",IFERROR($C218*$D218*SUMPRODUCT(('Dvd Calendar'!$E$2230:$CZ$2230&gt;AW$12)*('Dvd Calendar'!$E$2230:$CZ$2230&lt;=AW$13)*'Dvd Calendar'!$E$2233:$CZ$2233*(('Dvd Calendar'!$E$2235:$CZ$2235='Field Check'!$C$56)*('Field Check'!$C$56&lt;&gt;"")+('Dvd Calendar'!$E$2235:$CZ$2235='Field Check'!$C$57)*('Field Check'!$C$57&lt;&gt;"")))/'AS51'!$B$3,"")))</f>
        <v/>
      </c>
      <c r="AX218" s="163">
        <f>IF(AX$13="","",IF($B218="","",IFERROR($C218*$D218*SUMPRODUCT(('Dvd Calendar'!$E$2230:$CZ$2230&gt;AX$12)*('Dvd Calendar'!$E$2230:$CZ$2230&lt;=AX$13)*'Dvd Calendar'!$E$2233:$CZ$2233*(('Dvd Calendar'!$E$2235:$CZ$2235='Field Check'!$C$56)*('Field Check'!$C$56&lt;&gt;"")+('Dvd Calendar'!$E$2235:$CZ$2235='Field Check'!$C$57)*('Field Check'!$C$57&lt;&gt;"")))/'AS51'!$B$3,"")))</f>
        <v/>
      </c>
      <c r="AY218" s="163">
        <f>IF(AY$13="","",IF($B218="","",IFERROR($C218*$D218*SUMPRODUCT(('Dvd Calendar'!$E$2230:$CZ$2230&gt;AY$12)*('Dvd Calendar'!$E$2230:$CZ$2230&lt;=AY$13)*'Dvd Calendar'!$E$2233:$CZ$2233*(('Dvd Calendar'!$E$2235:$CZ$2235='Field Check'!$C$56)*('Field Check'!$C$56&lt;&gt;"")+('Dvd Calendar'!$E$2235:$CZ$2235='Field Check'!$C$57)*('Field Check'!$C$57&lt;&gt;"")))/'AS51'!$B$3,"")))</f>
        <v/>
      </c>
      <c r="AZ218" s="163">
        <f>IF(AZ$13="","",IF($B218="","",IFERROR($C218*$D218*SUMPRODUCT(('Dvd Calendar'!$E$2230:$CZ$2230&gt;AZ$12)*('Dvd Calendar'!$E$2230:$CZ$2230&lt;=AZ$13)*'Dvd Calendar'!$E$2233:$CZ$2233*(('Dvd Calendar'!$E$2235:$CZ$2235='Field Check'!$C$56)*('Field Check'!$C$56&lt;&gt;"")+('Dvd Calendar'!$E$2235:$CZ$2235='Field Check'!$C$57)*('Field Check'!$C$57&lt;&gt;"")))/'AS51'!$B$3,"")))</f>
        <v/>
      </c>
      <c r="BA218" s="163">
        <f>IF(BA$13="","",IF($B218="","",IFERROR($C218*$D218*SUMPRODUCT(('Dvd Calendar'!$E$2230:$CZ$2230&gt;BA$12)*('Dvd Calendar'!$E$2230:$CZ$2230&lt;=BA$13)*'Dvd Calendar'!$E$2233:$CZ$2233*(('Dvd Calendar'!$E$2235:$CZ$2235='Field Check'!$C$56)*('Field Check'!$C$56&lt;&gt;"")+('Dvd Calendar'!$E$2235:$CZ$2235='Field Check'!$C$57)*('Field Check'!$C$57&lt;&gt;"")))/'AS51'!$B$3,"")))</f>
        <v/>
      </c>
      <c r="BB218" s="163">
        <f>IF(BB$13="","",IF($B218="","",IFERROR($C218*$D218*SUMPRODUCT(('Dvd Calendar'!$E$2230:$CZ$2230&gt;BB$12)*('Dvd Calendar'!$E$2230:$CZ$2230&lt;=BB$13)*'Dvd Calendar'!$E$2233:$CZ$2233*(('Dvd Calendar'!$E$2235:$CZ$2235='Field Check'!$C$56)*('Field Check'!$C$56&lt;&gt;"")+('Dvd Calendar'!$E$2235:$CZ$2235='Field Check'!$C$57)*('Field Check'!$C$57&lt;&gt;"")))/'AS51'!$B$3,"")))</f>
        <v/>
      </c>
      <c r="BC218" s="163">
        <f>IF(BC$13="","",IF($B218="","",IFERROR($C218*$D218*SUMPRODUCT(('Dvd Calendar'!$E$2230:$CZ$2230&gt;BC$12)*('Dvd Calendar'!$E$2230:$CZ$2230&lt;=BC$13)*'Dvd Calendar'!$E$2233:$CZ$2233*(('Dvd Calendar'!$E$2235:$CZ$2235='Field Check'!$C$56)*('Field Check'!$C$56&lt;&gt;"")+('Dvd Calendar'!$E$2235:$CZ$2235='Field Check'!$C$57)*('Field Check'!$C$57&lt;&gt;"")))/'AS51'!$B$3,"")))</f>
        <v/>
      </c>
      <c r="BD218" s="163">
        <f>IF(BD$13="","",IF($B218="","",IFERROR($C218*$D218*SUMPRODUCT(('Dvd Calendar'!$E$2230:$CZ$2230&gt;BD$12)*('Dvd Calendar'!$E$2230:$CZ$2230&lt;=BD$13)*'Dvd Calendar'!$E$2233:$CZ$2233*(('Dvd Calendar'!$E$2235:$CZ$2235='Field Check'!$C$56)*('Field Check'!$C$56&lt;&gt;"")+('Dvd Calendar'!$E$2235:$CZ$2235='Field Check'!$C$57)*('Field Check'!$C$57&lt;&gt;"")))/'AS51'!$B$3,"")))</f>
        <v/>
      </c>
      <c r="BE218" s="163">
        <f>IF(BE$13="","",IF($B218="","",IFERROR($C218*$D218*SUMPRODUCT(('Dvd Calendar'!$E$2230:$CZ$2230&gt;BE$12)*('Dvd Calendar'!$E$2230:$CZ$2230&lt;=BE$13)*'Dvd Calendar'!$E$2233:$CZ$2233*(('Dvd Calendar'!$E$2235:$CZ$2235='Field Check'!$C$56)*('Field Check'!$C$56&lt;&gt;"")+('Dvd Calendar'!$E$2235:$CZ$2235='Field Check'!$C$57)*('Field Check'!$C$57&lt;&gt;"")))/'AS51'!$B$3,"")))</f>
        <v/>
      </c>
      <c r="BF218" s="163">
        <f>IF(BF$13="","",IF($B218="","",IFERROR($C218*$D218*SUMPRODUCT(('Dvd Calendar'!$E$2230:$CZ$2230&gt;BF$12)*('Dvd Calendar'!$E$2230:$CZ$2230&lt;=BF$13)*'Dvd Calendar'!$E$2233:$CZ$2233*(('Dvd Calendar'!$E$2235:$CZ$2235='Field Check'!$C$56)*('Field Check'!$C$56&lt;&gt;"")+('Dvd Calendar'!$E$2235:$CZ$2235='Field Check'!$C$57)*('Field Check'!$C$57&lt;&gt;"")))/'AS51'!$B$3,"")))</f>
        <v/>
      </c>
      <c r="BH218" s="163">
        <f>IF(BH$13="","",IF($B218="","",IFERROR(AQ218*$E218/100,"")))</f>
        <v/>
      </c>
      <c r="BI218" s="163">
        <f>IF(BI$13="","",IF($B218="","",IFERROR(AR218*$E218/100,"")))</f>
        <v/>
      </c>
      <c r="BJ218" s="163">
        <f>IF(BJ$13="","",IF($B218="","",IFERROR(AS218*$E218/100,"")))</f>
        <v/>
      </c>
      <c r="BK218" s="163">
        <f>IF(BK$13="","",IF($B218="","",IFERROR(AT218*$E218/100,"")))</f>
        <v/>
      </c>
      <c r="BL218" s="163">
        <f>IF(BL$13="","",IF($B218="","",IFERROR(AU218*$E218/100,"")))</f>
        <v/>
      </c>
      <c r="BM218" s="163">
        <f>IF(BM$13="","",IF($B218="","",IFERROR(AV218*$E218/100,"")))</f>
        <v/>
      </c>
      <c r="BN218" s="163">
        <f>IF(BN$13="","",IF($B218="","",IFERROR(AW218*$E218/100,"")))</f>
        <v/>
      </c>
      <c r="BO218" s="163">
        <f>IF(BO$13="","",IF($B218="","",IFERROR(AX218*$E218/100,"")))</f>
        <v/>
      </c>
      <c r="BP218" s="163">
        <f>IF(BP$13="","",IF($B218="","",IFERROR(AY218*$E218/100,"")))</f>
        <v/>
      </c>
      <c r="BQ218" s="163">
        <f>IF(BQ$13="","",IF($B218="","",IFERROR(AZ218*$E218/100,"")))</f>
        <v/>
      </c>
      <c r="BR218" s="163">
        <f>IF(BR$13="","",IF($B218="","",IFERROR(BA218*$E218/100,"")))</f>
        <v/>
      </c>
      <c r="BS218" s="163">
        <f>IF(BS$13="","",IF($B218="","",IFERROR(BB218*$E218/100,"")))</f>
        <v/>
      </c>
      <c r="BT218" s="163">
        <f>IF(BT$13="","",IF($B218="","",IFERROR(BC218*$E218/100,"")))</f>
        <v/>
      </c>
      <c r="BU218" s="163">
        <f>IF(BU$13="","",IF($B218="","",IFERROR(BD218*$E218/100,"")))</f>
        <v/>
      </c>
      <c r="BV218" s="163">
        <f>IF(BV$13="","",IF($B218="","",IFERROR(BE218*$E218/100,"")))</f>
        <v/>
      </c>
      <c r="BW218" s="163">
        <f>IF(BW$13="","",IF($B218="","",IFERROR(BF218*$E218/100,"")))</f>
        <v/>
      </c>
    </row>
    <row r="219">
      <c r="B219" s="126">
        <f>IF('AS51'!$C$209="","",'AS51'!$C$209)</f>
        <v/>
      </c>
      <c r="C219" s="74">
        <f>IF('AS51'!$B$209="","",'AS51'!$B$209)</f>
        <v/>
      </c>
      <c r="D219" s="75">
        <f>IFERROR('AS51'!$Q$209,1)</f>
        <v/>
      </c>
      <c r="E219" s="76">
        <f>IF($B219="","",IF(ISNUMBER('AS51'!$I$209),'AS51'!$I$209,'Index Summary'!$C$7))</f>
        <v/>
      </c>
      <c r="F219" s="77">
        <f>IF(F$13="","",IF($B219="","",IFERROR($C219*$D219*IF((Override!$C$4="ON")*(COUNTIFS(Override!$B$11:$B$40,$B219,Override!$D$11:$D$40,1,Override!$E$11:$E$40,"&gt;=0")-COUNTIFS(Override!$B$11:$B$40,$B219,Override!$D$11:$D$40,1,Override!$E$11:$E$40,"&gt;=0",Override!$C$11:$C$40,"MXAU"))&gt;0,SUMIFS(Override!$E$11:$E$40,Override!$B$11:$B$40,$B219,Override!$D$11:$D$40,1)-SUMIFS(Override!$E$11:$E$40,Override!$B$11:$B$40,$B219,Override!$D$11:$D$40,1,Override!$C$11:$C$40,"MXAU"),Override!$C$254)/'AS51'!$B$3,"")))</f>
        <v/>
      </c>
      <c r="G219" s="77">
        <f>IF(G$13="","",IF($B219="","",IFERROR($C219*$D219*IF((Override!$C$4="ON")*(COUNTIFS(Override!$B$11:$B$40,$B219,Override!$D$11:$D$40,2,Override!$E$11:$E$40,"&gt;=0")-COUNTIFS(Override!$B$11:$B$40,$B219,Override!$D$11:$D$40,2,Override!$E$11:$E$40,"&gt;=0",Override!$C$11:$C$40,"MXAU"))&gt;0,SUMIFS(Override!$E$11:$E$40,Override!$B$11:$B$40,$B219,Override!$D$11:$D$40,2)-SUMIFS(Override!$E$11:$E$40,Override!$B$11:$B$40,$B219,Override!$D$11:$D$40,2,Override!$C$11:$C$40,"MXAU"),Override!$D$254)/'AS51'!$B$3,"")))</f>
        <v/>
      </c>
      <c r="H219" s="77">
        <f>IF(H$13="","",IF($B219="","",IFERROR($C219*$D219*IF((Override!$C$4="ON")*(COUNTIFS(Override!$B$11:$B$40,$B219,Override!$D$11:$D$40,3,Override!$E$11:$E$40,"&gt;=0")-COUNTIFS(Override!$B$11:$B$40,$B219,Override!$D$11:$D$40,3,Override!$E$11:$E$40,"&gt;=0",Override!$C$11:$C$40,"MXAU"))&gt;0,SUMIFS(Override!$E$11:$E$40,Override!$B$11:$B$40,$B219,Override!$D$11:$D$40,3)-SUMIFS(Override!$E$11:$E$40,Override!$B$11:$B$40,$B219,Override!$D$11:$D$40,3,Override!$C$11:$C$40,"MXAU"),Override!$E$254)/'AS51'!$B$3,"")))</f>
        <v/>
      </c>
      <c r="I219" s="77">
        <f>IF(I$13="","",IF($B219="","",IFERROR($C219*$D219*IF((Override!$C$4="ON")*(COUNTIFS(Override!$B$11:$B$40,$B219,Override!$D$11:$D$40,4,Override!$E$11:$E$40,"&gt;=0")-COUNTIFS(Override!$B$11:$B$40,$B219,Override!$D$11:$D$40,4,Override!$E$11:$E$40,"&gt;=0",Override!$C$11:$C$40,"MXAU"))&gt;0,SUMIFS(Override!$E$11:$E$40,Override!$B$11:$B$40,$B219,Override!$D$11:$D$40,4)-SUMIFS(Override!$E$11:$E$40,Override!$B$11:$B$40,$B219,Override!$D$11:$D$40,4,Override!$C$11:$C$40,"MXAU"),Override!$F$254)/'AS51'!$B$3,"")))</f>
        <v/>
      </c>
      <c r="J219" s="77">
        <f>IF(J$13="","",IF($B219="","",IFERROR($C219*$D219*IF((Override!$C$4="ON")*(COUNTIFS(Override!$B$11:$B$40,$B219,Override!$D$11:$D$40,5,Override!$E$11:$E$40,"&gt;=0")-COUNTIFS(Override!$B$11:$B$40,$B219,Override!$D$11:$D$40,5,Override!$E$11:$E$40,"&gt;=0",Override!$C$11:$C$40,"MXAU"))&gt;0,SUMIFS(Override!$E$11:$E$40,Override!$B$11:$B$40,$B219,Override!$D$11:$D$40,5)-SUMIFS(Override!$E$11:$E$40,Override!$B$11:$B$40,$B219,Override!$D$11:$D$40,5,Override!$C$11:$C$40,"MXAU"),Override!$G$254)/'AS51'!$B$3,"")))</f>
        <v/>
      </c>
      <c r="K219" s="77">
        <f>IF(K$13="","",IF($B219="","",IFERROR($C219*$D219*IF((Override!$C$4="ON")*(COUNTIFS(Override!$B$11:$B$40,$B219,Override!$D$11:$D$40,6,Override!$E$11:$E$40,"&gt;=0")-COUNTIFS(Override!$B$11:$B$40,$B219,Override!$D$11:$D$40,6,Override!$E$11:$E$40,"&gt;=0",Override!$C$11:$C$40,"MXAU"))&gt;0,SUMIFS(Override!$E$11:$E$40,Override!$B$11:$B$40,$B219,Override!$D$11:$D$40,6)-SUMIFS(Override!$E$11:$E$40,Override!$B$11:$B$40,$B219,Override!$D$11:$D$40,6,Override!$C$11:$C$40,"MXAU"),Override!$H$254)/'AS51'!$B$3,"")))</f>
        <v/>
      </c>
      <c r="L219" s="77">
        <f>IF(L$13="","",IF($B219="","",IFERROR($C219*$D219*IF((Override!$C$4="ON")*(COUNTIFS(Override!$B$11:$B$40,$B219,Override!$D$11:$D$40,7,Override!$E$11:$E$40,"&gt;=0")-COUNTIFS(Override!$B$11:$B$40,$B219,Override!$D$11:$D$40,7,Override!$E$11:$E$40,"&gt;=0",Override!$C$11:$C$40,"MXAU"))&gt;0,SUMIFS(Override!$E$11:$E$40,Override!$B$11:$B$40,$B219,Override!$D$11:$D$40,7)-SUMIFS(Override!$E$11:$E$40,Override!$B$11:$B$40,$B219,Override!$D$11:$D$40,7,Override!$C$11:$C$40,"MXAU"),Override!$I$254)/'AS51'!$B$3,"")))</f>
        <v/>
      </c>
      <c r="M219" s="77">
        <f>IF(M$13="","",IF($B219="","",IFERROR($C219*$D219*IF((Override!$C$4="ON")*(COUNTIFS(Override!$B$11:$B$40,$B219,Override!$D$11:$D$40,8,Override!$E$11:$E$40,"&gt;=0")-COUNTIFS(Override!$B$11:$B$40,$B219,Override!$D$11:$D$40,8,Override!$E$11:$E$40,"&gt;=0",Override!$C$11:$C$40,"MXAU"))&gt;0,SUMIFS(Override!$E$11:$E$40,Override!$B$11:$B$40,$B219,Override!$D$11:$D$40,8)-SUMIFS(Override!$E$11:$E$40,Override!$B$11:$B$40,$B219,Override!$D$11:$D$40,8,Override!$C$11:$C$40,"MXAU"),Override!$J$254)/'AS51'!$B$3,"")))</f>
        <v/>
      </c>
      <c r="N219" s="77">
        <f>IF(N$13="","",IF($B219="","",IFERROR($C219*$D219*IF((Override!$C$4="ON")*(COUNTIFS(Override!$B$11:$B$40,$B219,Override!$D$11:$D$40,9,Override!$E$11:$E$40,"&gt;=0")-COUNTIFS(Override!$B$11:$B$40,$B219,Override!$D$11:$D$40,9,Override!$E$11:$E$40,"&gt;=0",Override!$C$11:$C$40,"MXAU"))&gt;0,SUMIFS(Override!$E$11:$E$40,Override!$B$11:$B$40,$B219,Override!$D$11:$D$40,9)-SUMIFS(Override!$E$11:$E$40,Override!$B$11:$B$40,$B219,Override!$D$11:$D$40,9,Override!$C$11:$C$40,"MXAU"),Override!$K$254)/'AS51'!$B$3,"")))</f>
        <v/>
      </c>
      <c r="O219" s="77">
        <f>IF(O$13="","",IF($B219="","",IFERROR($C219*$D219*IF((Override!$C$4="ON")*(COUNTIFS(Override!$B$11:$B$40,$B219,Override!$D$11:$D$40,10,Override!$E$11:$E$40,"&gt;=0")-COUNTIFS(Override!$B$11:$B$40,$B219,Override!$D$11:$D$40,10,Override!$E$11:$E$40,"&gt;=0",Override!$C$11:$C$40,"MXAU"))&gt;0,SUMIFS(Override!$E$11:$E$40,Override!$B$11:$B$40,$B219,Override!$D$11:$D$40,10)-SUMIFS(Override!$E$11:$E$40,Override!$B$11:$B$40,$B219,Override!$D$11:$D$40,10,Override!$C$11:$C$40,"MXAU"),Override!$L$254)/'AS51'!$B$3,"")))</f>
        <v/>
      </c>
      <c r="P219" s="77">
        <f>IF(P$13="","",IF($B219="","",IFERROR($C219*$D219*IF((Override!$C$4="ON")*(COUNTIFS(Override!$B$11:$B$40,$B219,Override!$D$11:$D$40,11,Override!$E$11:$E$40,"&gt;=0")-COUNTIFS(Override!$B$11:$B$40,$B219,Override!$D$11:$D$40,11,Override!$E$11:$E$40,"&gt;=0",Override!$C$11:$C$40,"MXAU"))&gt;0,SUMIFS(Override!$E$11:$E$40,Override!$B$11:$B$40,$B219,Override!$D$11:$D$40,11)-SUMIFS(Override!$E$11:$E$40,Override!$B$11:$B$40,$B219,Override!$D$11:$D$40,11,Override!$C$11:$C$40,"MXAU"),Override!$M$254)/'AS51'!$B$3,"")))</f>
        <v/>
      </c>
      <c r="Q219" s="77">
        <f>IF(Q$13="","",IF($B219="","",IFERROR($C219*$D219*IF((Override!$C$4="ON")*(COUNTIFS(Override!$B$11:$B$40,$B219,Override!$D$11:$D$40,12,Override!$E$11:$E$40,"&gt;=0")-COUNTIFS(Override!$B$11:$B$40,$B219,Override!$D$11:$D$40,12,Override!$E$11:$E$40,"&gt;=0",Override!$C$11:$C$40,"MXAU"))&gt;0,SUMIFS(Override!$E$11:$E$40,Override!$B$11:$B$40,$B219,Override!$D$11:$D$40,12)-SUMIFS(Override!$E$11:$E$40,Override!$B$11:$B$40,$B219,Override!$D$11:$D$40,12,Override!$C$11:$C$40,"MXAU"),Override!$N$254)/'AS51'!$B$3,"")))</f>
        <v/>
      </c>
      <c r="R219" s="77">
        <f>IF(R$13="","",IF($B219="","",IFERROR($C219*$D219*IF((Override!$C$4="ON")*(COUNTIFS(Override!$B$11:$B$40,$B219,Override!$D$11:$D$40,13,Override!$E$11:$E$40,"&gt;=0")-COUNTIFS(Override!$B$11:$B$40,$B219,Override!$D$11:$D$40,13,Override!$E$11:$E$40,"&gt;=0",Override!$C$11:$C$40,"MXAU"))&gt;0,SUMIFS(Override!$E$11:$E$40,Override!$B$11:$B$40,$B219,Override!$D$11:$D$40,13)-SUMIFS(Override!$E$11:$E$40,Override!$B$11:$B$40,$B219,Override!$D$11:$D$40,13,Override!$C$11:$C$40,"MXAU"),Override!$O$254)/'AS51'!$B$3,"")))</f>
        <v/>
      </c>
      <c r="S219" s="77">
        <f>IF(S$13="","",IF($B219="","",IFERROR($C219*$D219*IF((Override!$C$4="ON")*(COUNTIFS(Override!$B$11:$B$40,$B219,Override!$D$11:$D$40,14,Override!$E$11:$E$40,"&gt;=0")-COUNTIFS(Override!$B$11:$B$40,$B219,Override!$D$11:$D$40,14,Override!$E$11:$E$40,"&gt;=0",Override!$C$11:$C$40,"MXAU"))&gt;0,SUMIFS(Override!$E$11:$E$40,Override!$B$11:$B$40,$B219,Override!$D$11:$D$40,14)-SUMIFS(Override!$E$11:$E$40,Override!$B$11:$B$40,$B219,Override!$D$11:$D$40,14,Override!$C$11:$C$40,"MXAU"),Override!$P$254)/'AS51'!$B$3,"")))</f>
        <v/>
      </c>
      <c r="T219" s="77">
        <f>IF(T$13="","",IF($B219="","",IFERROR($C219*$D219*IF((Override!$C$4="ON")*(COUNTIFS(Override!$B$11:$B$40,$B219,Override!$D$11:$D$40,15,Override!$E$11:$E$40,"&gt;=0")-COUNTIFS(Override!$B$11:$B$40,$B219,Override!$D$11:$D$40,15,Override!$E$11:$E$40,"&gt;=0",Override!$C$11:$C$40,"MXAU"))&gt;0,SUMIFS(Override!$E$11:$E$40,Override!$B$11:$B$40,$B219,Override!$D$11:$D$40,15)-SUMIFS(Override!$E$11:$E$40,Override!$B$11:$B$40,$B219,Override!$D$11:$D$40,15,Override!$C$11:$C$40,"MXAU"),Override!$Q$254)/'AS51'!$B$3,"")))</f>
        <v/>
      </c>
      <c r="U219" s="77">
        <f>IF(U$13="","",IF($B219="","",IFERROR($C219*$D219*IF((Override!$C$4="ON")*(COUNTIFS(Override!$B$11:$B$40,$B219,Override!$D$11:$D$40,16,Override!$E$11:$E$40,"&gt;=0")-COUNTIFS(Override!$B$11:$B$40,$B219,Override!$D$11:$D$40,16,Override!$E$11:$E$40,"&gt;=0",Override!$C$11:$C$40,"MXAU"))&gt;0,SUMIFS(Override!$E$11:$E$40,Override!$B$11:$B$40,$B219,Override!$D$11:$D$40,16)-SUMIFS(Override!$E$11:$E$40,Override!$B$11:$B$40,$B219,Override!$D$11:$D$40,16,Override!$C$11:$C$40,"MXAU"),Override!$R$254)/'AS51'!$B$3,"")))</f>
        <v/>
      </c>
      <c r="W219" s="77">
        <f>IF(W$13="","",IF($B219="","",IFERROR(F219*$E219/100,"")))</f>
        <v/>
      </c>
      <c r="X219" s="77">
        <f>IF(X$13="","",IF($B219="","",IFERROR(G219*$E219/100,"")))</f>
        <v/>
      </c>
      <c r="Y219" s="77">
        <f>IF(Y$13="","",IF($B219="","",IFERROR(H219*$E219/100,"")))</f>
        <v/>
      </c>
      <c r="Z219" s="77">
        <f>IF(Z$13="","",IF($B219="","",IFERROR(I219*$E219/100,"")))</f>
        <v/>
      </c>
      <c r="AA219" s="77">
        <f>IF(AA$13="","",IF($B219="","",IFERROR(J219*$E219/100,"")))</f>
        <v/>
      </c>
      <c r="AB219" s="77">
        <f>IF(AB$13="","",IF($B219="","",IFERROR(K219*$E219/100,"")))</f>
        <v/>
      </c>
      <c r="AC219" s="77">
        <f>IF(AC$13="","",IF($B219="","",IFERROR(L219*$E219/100,"")))</f>
        <v/>
      </c>
      <c r="AD219" s="77">
        <f>IF(AD$13="","",IF($B219="","",IFERROR(M219*$E219/100,"")))</f>
        <v/>
      </c>
      <c r="AE219" s="77">
        <f>IF(AE$13="","",IF($B219="","",IFERROR(N219*$E219/100,"")))</f>
        <v/>
      </c>
      <c r="AF219" s="77">
        <f>IF(AF$13="","",IF($B219="","",IFERROR(O219*$E219/100,"")))</f>
        <v/>
      </c>
      <c r="AG219" s="77">
        <f>IF(AG$13="","",IF($B219="","",IFERROR(P219*$E219/100,"")))</f>
        <v/>
      </c>
      <c r="AH219" s="77">
        <f>IF(AH$13="","",IF($B219="","",IFERROR(Q219*$E219/100,"")))</f>
        <v/>
      </c>
      <c r="AI219" s="77">
        <f>IF(AI$13="","",IF($B219="","",IFERROR(R219*$E219/100,"")))</f>
        <v/>
      </c>
      <c r="AJ219" s="77">
        <f>IF(AJ$13="","",IF($B219="","",IFERROR(S219*$E219/100,"")))</f>
        <v/>
      </c>
      <c r="AK219" s="77">
        <f>IF(AK$13="","",IF($B219="","",IFERROR(T219*$E219/100,"")))</f>
        <v/>
      </c>
      <c r="AL219" s="77">
        <f>IF(AL$13="","",IF($B219="","",IFERROR(U219*$E219/100,"")))</f>
        <v/>
      </c>
      <c r="AN219" s="77">
        <f>IF($B219="","",SUMIF($F$13:$U$13,"&lt;="&amp;Sector!$D$51,$F219:$U219))</f>
        <v/>
      </c>
      <c r="AO219" s="77">
        <f>IF($B219="","",SUMIF($W$13:$AL$13,"&lt;="&amp;Sector!$D$51,$W219:$AL219))</f>
        <v/>
      </c>
      <c r="AQ219" s="163">
        <f>IF(AQ$13="","",IF($B219="","",IFERROR($C219*$D219*SUMPRODUCT(('Dvd Calendar'!$E$2241:$CZ$2241&gt;AQ$12)*('Dvd Calendar'!$E$2241:$CZ$2241&lt;=AQ$13)*'Dvd Calendar'!$E$2244:$CZ$2244*(('Dvd Calendar'!$E$2246:$CZ$2246='Field Check'!$C$56)*('Field Check'!$C$56&lt;&gt;"")+('Dvd Calendar'!$E$2246:$CZ$2246='Field Check'!$C$57)*('Field Check'!$C$57&lt;&gt;"")))/'AS51'!$B$3,"")))</f>
        <v/>
      </c>
      <c r="AR219" s="163">
        <f>IF(AR$13="","",IF($B219="","",IFERROR($C219*$D219*SUMPRODUCT(('Dvd Calendar'!$E$2241:$CZ$2241&gt;AR$12)*('Dvd Calendar'!$E$2241:$CZ$2241&lt;=AR$13)*'Dvd Calendar'!$E$2244:$CZ$2244*(('Dvd Calendar'!$E$2246:$CZ$2246='Field Check'!$C$56)*('Field Check'!$C$56&lt;&gt;"")+('Dvd Calendar'!$E$2246:$CZ$2246='Field Check'!$C$57)*('Field Check'!$C$57&lt;&gt;"")))/'AS51'!$B$3,"")))</f>
        <v/>
      </c>
      <c r="AS219" s="163">
        <f>IF(AS$13="","",IF($B219="","",IFERROR($C219*$D219*SUMPRODUCT(('Dvd Calendar'!$E$2241:$CZ$2241&gt;AS$12)*('Dvd Calendar'!$E$2241:$CZ$2241&lt;=AS$13)*'Dvd Calendar'!$E$2244:$CZ$2244*(('Dvd Calendar'!$E$2246:$CZ$2246='Field Check'!$C$56)*('Field Check'!$C$56&lt;&gt;"")+('Dvd Calendar'!$E$2246:$CZ$2246='Field Check'!$C$57)*('Field Check'!$C$57&lt;&gt;"")))/'AS51'!$B$3,"")))</f>
        <v/>
      </c>
      <c r="AT219" s="163">
        <f>IF(AT$13="","",IF($B219="","",IFERROR($C219*$D219*SUMPRODUCT(('Dvd Calendar'!$E$2241:$CZ$2241&gt;AT$12)*('Dvd Calendar'!$E$2241:$CZ$2241&lt;=AT$13)*'Dvd Calendar'!$E$2244:$CZ$2244*(('Dvd Calendar'!$E$2246:$CZ$2246='Field Check'!$C$56)*('Field Check'!$C$56&lt;&gt;"")+('Dvd Calendar'!$E$2246:$CZ$2246='Field Check'!$C$57)*('Field Check'!$C$57&lt;&gt;"")))/'AS51'!$B$3,"")))</f>
        <v/>
      </c>
      <c r="AU219" s="163">
        <f>IF(AU$13="","",IF($B219="","",IFERROR($C219*$D219*SUMPRODUCT(('Dvd Calendar'!$E$2241:$CZ$2241&gt;AU$12)*('Dvd Calendar'!$E$2241:$CZ$2241&lt;=AU$13)*'Dvd Calendar'!$E$2244:$CZ$2244*(('Dvd Calendar'!$E$2246:$CZ$2246='Field Check'!$C$56)*('Field Check'!$C$56&lt;&gt;"")+('Dvd Calendar'!$E$2246:$CZ$2246='Field Check'!$C$57)*('Field Check'!$C$57&lt;&gt;"")))/'AS51'!$B$3,"")))</f>
        <v/>
      </c>
      <c r="AV219" s="163">
        <f>IF(AV$13="","",IF($B219="","",IFERROR($C219*$D219*SUMPRODUCT(('Dvd Calendar'!$E$2241:$CZ$2241&gt;AV$12)*('Dvd Calendar'!$E$2241:$CZ$2241&lt;=AV$13)*'Dvd Calendar'!$E$2244:$CZ$2244*(('Dvd Calendar'!$E$2246:$CZ$2246='Field Check'!$C$56)*('Field Check'!$C$56&lt;&gt;"")+('Dvd Calendar'!$E$2246:$CZ$2246='Field Check'!$C$57)*('Field Check'!$C$57&lt;&gt;"")))/'AS51'!$B$3,"")))</f>
        <v/>
      </c>
      <c r="AW219" s="163">
        <f>IF(AW$13="","",IF($B219="","",IFERROR($C219*$D219*SUMPRODUCT(('Dvd Calendar'!$E$2241:$CZ$2241&gt;AW$12)*('Dvd Calendar'!$E$2241:$CZ$2241&lt;=AW$13)*'Dvd Calendar'!$E$2244:$CZ$2244*(('Dvd Calendar'!$E$2246:$CZ$2246='Field Check'!$C$56)*('Field Check'!$C$56&lt;&gt;"")+('Dvd Calendar'!$E$2246:$CZ$2246='Field Check'!$C$57)*('Field Check'!$C$57&lt;&gt;"")))/'AS51'!$B$3,"")))</f>
        <v/>
      </c>
      <c r="AX219" s="163">
        <f>IF(AX$13="","",IF($B219="","",IFERROR($C219*$D219*SUMPRODUCT(('Dvd Calendar'!$E$2241:$CZ$2241&gt;AX$12)*('Dvd Calendar'!$E$2241:$CZ$2241&lt;=AX$13)*'Dvd Calendar'!$E$2244:$CZ$2244*(('Dvd Calendar'!$E$2246:$CZ$2246='Field Check'!$C$56)*('Field Check'!$C$56&lt;&gt;"")+('Dvd Calendar'!$E$2246:$CZ$2246='Field Check'!$C$57)*('Field Check'!$C$57&lt;&gt;"")))/'AS51'!$B$3,"")))</f>
        <v/>
      </c>
      <c r="AY219" s="163">
        <f>IF(AY$13="","",IF($B219="","",IFERROR($C219*$D219*SUMPRODUCT(('Dvd Calendar'!$E$2241:$CZ$2241&gt;AY$12)*('Dvd Calendar'!$E$2241:$CZ$2241&lt;=AY$13)*'Dvd Calendar'!$E$2244:$CZ$2244*(('Dvd Calendar'!$E$2246:$CZ$2246='Field Check'!$C$56)*('Field Check'!$C$56&lt;&gt;"")+('Dvd Calendar'!$E$2246:$CZ$2246='Field Check'!$C$57)*('Field Check'!$C$57&lt;&gt;"")))/'AS51'!$B$3,"")))</f>
        <v/>
      </c>
      <c r="AZ219" s="163">
        <f>IF(AZ$13="","",IF($B219="","",IFERROR($C219*$D219*SUMPRODUCT(('Dvd Calendar'!$E$2241:$CZ$2241&gt;AZ$12)*('Dvd Calendar'!$E$2241:$CZ$2241&lt;=AZ$13)*'Dvd Calendar'!$E$2244:$CZ$2244*(('Dvd Calendar'!$E$2246:$CZ$2246='Field Check'!$C$56)*('Field Check'!$C$56&lt;&gt;"")+('Dvd Calendar'!$E$2246:$CZ$2246='Field Check'!$C$57)*('Field Check'!$C$57&lt;&gt;"")))/'AS51'!$B$3,"")))</f>
        <v/>
      </c>
      <c r="BA219" s="163">
        <f>IF(BA$13="","",IF($B219="","",IFERROR($C219*$D219*SUMPRODUCT(('Dvd Calendar'!$E$2241:$CZ$2241&gt;BA$12)*('Dvd Calendar'!$E$2241:$CZ$2241&lt;=BA$13)*'Dvd Calendar'!$E$2244:$CZ$2244*(('Dvd Calendar'!$E$2246:$CZ$2246='Field Check'!$C$56)*('Field Check'!$C$56&lt;&gt;"")+('Dvd Calendar'!$E$2246:$CZ$2246='Field Check'!$C$57)*('Field Check'!$C$57&lt;&gt;"")))/'AS51'!$B$3,"")))</f>
        <v/>
      </c>
      <c r="BB219" s="163">
        <f>IF(BB$13="","",IF($B219="","",IFERROR($C219*$D219*SUMPRODUCT(('Dvd Calendar'!$E$2241:$CZ$2241&gt;BB$12)*('Dvd Calendar'!$E$2241:$CZ$2241&lt;=BB$13)*'Dvd Calendar'!$E$2244:$CZ$2244*(('Dvd Calendar'!$E$2246:$CZ$2246='Field Check'!$C$56)*('Field Check'!$C$56&lt;&gt;"")+('Dvd Calendar'!$E$2246:$CZ$2246='Field Check'!$C$57)*('Field Check'!$C$57&lt;&gt;"")))/'AS51'!$B$3,"")))</f>
        <v/>
      </c>
      <c r="BC219" s="163">
        <f>IF(BC$13="","",IF($B219="","",IFERROR($C219*$D219*SUMPRODUCT(('Dvd Calendar'!$E$2241:$CZ$2241&gt;BC$12)*('Dvd Calendar'!$E$2241:$CZ$2241&lt;=BC$13)*'Dvd Calendar'!$E$2244:$CZ$2244*(('Dvd Calendar'!$E$2246:$CZ$2246='Field Check'!$C$56)*('Field Check'!$C$56&lt;&gt;"")+('Dvd Calendar'!$E$2246:$CZ$2246='Field Check'!$C$57)*('Field Check'!$C$57&lt;&gt;"")))/'AS51'!$B$3,"")))</f>
        <v/>
      </c>
      <c r="BD219" s="163">
        <f>IF(BD$13="","",IF($B219="","",IFERROR($C219*$D219*SUMPRODUCT(('Dvd Calendar'!$E$2241:$CZ$2241&gt;BD$12)*('Dvd Calendar'!$E$2241:$CZ$2241&lt;=BD$13)*'Dvd Calendar'!$E$2244:$CZ$2244*(('Dvd Calendar'!$E$2246:$CZ$2246='Field Check'!$C$56)*('Field Check'!$C$56&lt;&gt;"")+('Dvd Calendar'!$E$2246:$CZ$2246='Field Check'!$C$57)*('Field Check'!$C$57&lt;&gt;"")))/'AS51'!$B$3,"")))</f>
        <v/>
      </c>
      <c r="BE219" s="163">
        <f>IF(BE$13="","",IF($B219="","",IFERROR($C219*$D219*SUMPRODUCT(('Dvd Calendar'!$E$2241:$CZ$2241&gt;BE$12)*('Dvd Calendar'!$E$2241:$CZ$2241&lt;=BE$13)*'Dvd Calendar'!$E$2244:$CZ$2244*(('Dvd Calendar'!$E$2246:$CZ$2246='Field Check'!$C$56)*('Field Check'!$C$56&lt;&gt;"")+('Dvd Calendar'!$E$2246:$CZ$2246='Field Check'!$C$57)*('Field Check'!$C$57&lt;&gt;"")))/'AS51'!$B$3,"")))</f>
        <v/>
      </c>
      <c r="BF219" s="163">
        <f>IF(BF$13="","",IF($B219="","",IFERROR($C219*$D219*SUMPRODUCT(('Dvd Calendar'!$E$2241:$CZ$2241&gt;BF$12)*('Dvd Calendar'!$E$2241:$CZ$2241&lt;=BF$13)*'Dvd Calendar'!$E$2244:$CZ$2244*(('Dvd Calendar'!$E$2246:$CZ$2246='Field Check'!$C$56)*('Field Check'!$C$56&lt;&gt;"")+('Dvd Calendar'!$E$2246:$CZ$2246='Field Check'!$C$57)*('Field Check'!$C$57&lt;&gt;"")))/'AS51'!$B$3,"")))</f>
        <v/>
      </c>
      <c r="BH219" s="163">
        <f>IF(BH$13="","",IF($B219="","",IFERROR(AQ219*$E219/100,"")))</f>
        <v/>
      </c>
      <c r="BI219" s="163">
        <f>IF(BI$13="","",IF($B219="","",IFERROR(AR219*$E219/100,"")))</f>
        <v/>
      </c>
      <c r="BJ219" s="163">
        <f>IF(BJ$13="","",IF($B219="","",IFERROR(AS219*$E219/100,"")))</f>
        <v/>
      </c>
      <c r="BK219" s="163">
        <f>IF(BK$13="","",IF($B219="","",IFERROR(AT219*$E219/100,"")))</f>
        <v/>
      </c>
      <c r="BL219" s="163">
        <f>IF(BL$13="","",IF($B219="","",IFERROR(AU219*$E219/100,"")))</f>
        <v/>
      </c>
      <c r="BM219" s="163">
        <f>IF(BM$13="","",IF($B219="","",IFERROR(AV219*$E219/100,"")))</f>
        <v/>
      </c>
      <c r="BN219" s="163">
        <f>IF(BN$13="","",IF($B219="","",IFERROR(AW219*$E219/100,"")))</f>
        <v/>
      </c>
      <c r="BO219" s="163">
        <f>IF(BO$13="","",IF($B219="","",IFERROR(AX219*$E219/100,"")))</f>
        <v/>
      </c>
      <c r="BP219" s="163">
        <f>IF(BP$13="","",IF($B219="","",IFERROR(AY219*$E219/100,"")))</f>
        <v/>
      </c>
      <c r="BQ219" s="163">
        <f>IF(BQ$13="","",IF($B219="","",IFERROR(AZ219*$E219/100,"")))</f>
        <v/>
      </c>
      <c r="BR219" s="163">
        <f>IF(BR$13="","",IF($B219="","",IFERROR(BA219*$E219/100,"")))</f>
        <v/>
      </c>
      <c r="BS219" s="163">
        <f>IF(BS$13="","",IF($B219="","",IFERROR(BB219*$E219/100,"")))</f>
        <v/>
      </c>
      <c r="BT219" s="163">
        <f>IF(BT$13="","",IF($B219="","",IFERROR(BC219*$E219/100,"")))</f>
        <v/>
      </c>
      <c r="BU219" s="163">
        <f>IF(BU$13="","",IF($B219="","",IFERROR(BD219*$E219/100,"")))</f>
        <v/>
      </c>
      <c r="BV219" s="163">
        <f>IF(BV$13="","",IF($B219="","",IFERROR(BE219*$E219/100,"")))</f>
        <v/>
      </c>
      <c r="BW219" s="163">
        <f>IF(BW$13="","",IF($B219="","",IFERROR(BF219*$E219/100,"")))</f>
        <v/>
      </c>
    </row>
    <row r="220">
      <c r="B220" s="126">
        <f>IF('AS51'!$C$210="","",'AS51'!$C$210)</f>
        <v/>
      </c>
      <c r="C220" s="74">
        <f>IF('AS51'!$B$210="","",'AS51'!$B$210)</f>
        <v/>
      </c>
      <c r="D220" s="75">
        <f>IFERROR('AS51'!$Q$210,1)</f>
        <v/>
      </c>
      <c r="E220" s="76">
        <f>IF($B220="","",IF(ISNUMBER('AS51'!$I$210),'AS51'!$I$210,'Index Summary'!$C$7))</f>
        <v/>
      </c>
      <c r="F220" s="77">
        <f>IF(F$13="","",IF($B220="","",IFERROR($C220*$D220*IF((Override!$C$4="ON")*(COUNTIFS(Override!$B$11:$B$40,$B220,Override!$D$11:$D$40,1,Override!$E$11:$E$40,"&gt;=0")-COUNTIFS(Override!$B$11:$B$40,$B220,Override!$D$11:$D$40,1,Override!$E$11:$E$40,"&gt;=0",Override!$C$11:$C$40,"MXAU"))&gt;0,SUMIFS(Override!$E$11:$E$40,Override!$B$11:$B$40,$B220,Override!$D$11:$D$40,1)-SUMIFS(Override!$E$11:$E$40,Override!$B$11:$B$40,$B220,Override!$D$11:$D$40,1,Override!$C$11:$C$40,"MXAU"),Override!$C$255)/'AS51'!$B$3,"")))</f>
        <v/>
      </c>
      <c r="G220" s="77">
        <f>IF(G$13="","",IF($B220="","",IFERROR($C220*$D220*IF((Override!$C$4="ON")*(COUNTIFS(Override!$B$11:$B$40,$B220,Override!$D$11:$D$40,2,Override!$E$11:$E$40,"&gt;=0")-COUNTIFS(Override!$B$11:$B$40,$B220,Override!$D$11:$D$40,2,Override!$E$11:$E$40,"&gt;=0",Override!$C$11:$C$40,"MXAU"))&gt;0,SUMIFS(Override!$E$11:$E$40,Override!$B$11:$B$40,$B220,Override!$D$11:$D$40,2)-SUMIFS(Override!$E$11:$E$40,Override!$B$11:$B$40,$B220,Override!$D$11:$D$40,2,Override!$C$11:$C$40,"MXAU"),Override!$D$255)/'AS51'!$B$3,"")))</f>
        <v/>
      </c>
      <c r="H220" s="77">
        <f>IF(H$13="","",IF($B220="","",IFERROR($C220*$D220*IF((Override!$C$4="ON")*(COUNTIFS(Override!$B$11:$B$40,$B220,Override!$D$11:$D$40,3,Override!$E$11:$E$40,"&gt;=0")-COUNTIFS(Override!$B$11:$B$40,$B220,Override!$D$11:$D$40,3,Override!$E$11:$E$40,"&gt;=0",Override!$C$11:$C$40,"MXAU"))&gt;0,SUMIFS(Override!$E$11:$E$40,Override!$B$11:$B$40,$B220,Override!$D$11:$D$40,3)-SUMIFS(Override!$E$11:$E$40,Override!$B$11:$B$40,$B220,Override!$D$11:$D$40,3,Override!$C$11:$C$40,"MXAU"),Override!$E$255)/'AS51'!$B$3,"")))</f>
        <v/>
      </c>
      <c r="I220" s="77">
        <f>IF(I$13="","",IF($B220="","",IFERROR($C220*$D220*IF((Override!$C$4="ON")*(COUNTIFS(Override!$B$11:$B$40,$B220,Override!$D$11:$D$40,4,Override!$E$11:$E$40,"&gt;=0")-COUNTIFS(Override!$B$11:$B$40,$B220,Override!$D$11:$D$40,4,Override!$E$11:$E$40,"&gt;=0",Override!$C$11:$C$40,"MXAU"))&gt;0,SUMIFS(Override!$E$11:$E$40,Override!$B$11:$B$40,$B220,Override!$D$11:$D$40,4)-SUMIFS(Override!$E$11:$E$40,Override!$B$11:$B$40,$B220,Override!$D$11:$D$40,4,Override!$C$11:$C$40,"MXAU"),Override!$F$255)/'AS51'!$B$3,"")))</f>
        <v/>
      </c>
      <c r="J220" s="77">
        <f>IF(J$13="","",IF($B220="","",IFERROR($C220*$D220*IF((Override!$C$4="ON")*(COUNTIFS(Override!$B$11:$B$40,$B220,Override!$D$11:$D$40,5,Override!$E$11:$E$40,"&gt;=0")-COUNTIFS(Override!$B$11:$B$40,$B220,Override!$D$11:$D$40,5,Override!$E$11:$E$40,"&gt;=0",Override!$C$11:$C$40,"MXAU"))&gt;0,SUMIFS(Override!$E$11:$E$40,Override!$B$11:$B$40,$B220,Override!$D$11:$D$40,5)-SUMIFS(Override!$E$11:$E$40,Override!$B$11:$B$40,$B220,Override!$D$11:$D$40,5,Override!$C$11:$C$40,"MXAU"),Override!$G$255)/'AS51'!$B$3,"")))</f>
        <v/>
      </c>
      <c r="K220" s="77">
        <f>IF(K$13="","",IF($B220="","",IFERROR($C220*$D220*IF((Override!$C$4="ON")*(COUNTIFS(Override!$B$11:$B$40,$B220,Override!$D$11:$D$40,6,Override!$E$11:$E$40,"&gt;=0")-COUNTIFS(Override!$B$11:$B$40,$B220,Override!$D$11:$D$40,6,Override!$E$11:$E$40,"&gt;=0",Override!$C$11:$C$40,"MXAU"))&gt;0,SUMIFS(Override!$E$11:$E$40,Override!$B$11:$B$40,$B220,Override!$D$11:$D$40,6)-SUMIFS(Override!$E$11:$E$40,Override!$B$11:$B$40,$B220,Override!$D$11:$D$40,6,Override!$C$11:$C$40,"MXAU"),Override!$H$255)/'AS51'!$B$3,"")))</f>
        <v/>
      </c>
      <c r="L220" s="77">
        <f>IF(L$13="","",IF($B220="","",IFERROR($C220*$D220*IF((Override!$C$4="ON")*(COUNTIFS(Override!$B$11:$B$40,$B220,Override!$D$11:$D$40,7,Override!$E$11:$E$40,"&gt;=0")-COUNTIFS(Override!$B$11:$B$40,$B220,Override!$D$11:$D$40,7,Override!$E$11:$E$40,"&gt;=0",Override!$C$11:$C$40,"MXAU"))&gt;0,SUMIFS(Override!$E$11:$E$40,Override!$B$11:$B$40,$B220,Override!$D$11:$D$40,7)-SUMIFS(Override!$E$11:$E$40,Override!$B$11:$B$40,$B220,Override!$D$11:$D$40,7,Override!$C$11:$C$40,"MXAU"),Override!$I$255)/'AS51'!$B$3,"")))</f>
        <v/>
      </c>
      <c r="M220" s="77">
        <f>IF(M$13="","",IF($B220="","",IFERROR($C220*$D220*IF((Override!$C$4="ON")*(COUNTIFS(Override!$B$11:$B$40,$B220,Override!$D$11:$D$40,8,Override!$E$11:$E$40,"&gt;=0")-COUNTIFS(Override!$B$11:$B$40,$B220,Override!$D$11:$D$40,8,Override!$E$11:$E$40,"&gt;=0",Override!$C$11:$C$40,"MXAU"))&gt;0,SUMIFS(Override!$E$11:$E$40,Override!$B$11:$B$40,$B220,Override!$D$11:$D$40,8)-SUMIFS(Override!$E$11:$E$40,Override!$B$11:$B$40,$B220,Override!$D$11:$D$40,8,Override!$C$11:$C$40,"MXAU"),Override!$J$255)/'AS51'!$B$3,"")))</f>
        <v/>
      </c>
      <c r="N220" s="77">
        <f>IF(N$13="","",IF($B220="","",IFERROR($C220*$D220*IF((Override!$C$4="ON")*(COUNTIFS(Override!$B$11:$B$40,$B220,Override!$D$11:$D$40,9,Override!$E$11:$E$40,"&gt;=0")-COUNTIFS(Override!$B$11:$B$40,$B220,Override!$D$11:$D$40,9,Override!$E$11:$E$40,"&gt;=0",Override!$C$11:$C$40,"MXAU"))&gt;0,SUMIFS(Override!$E$11:$E$40,Override!$B$11:$B$40,$B220,Override!$D$11:$D$40,9)-SUMIFS(Override!$E$11:$E$40,Override!$B$11:$B$40,$B220,Override!$D$11:$D$40,9,Override!$C$11:$C$40,"MXAU"),Override!$K$255)/'AS51'!$B$3,"")))</f>
        <v/>
      </c>
      <c r="O220" s="77">
        <f>IF(O$13="","",IF($B220="","",IFERROR($C220*$D220*IF((Override!$C$4="ON")*(COUNTIFS(Override!$B$11:$B$40,$B220,Override!$D$11:$D$40,10,Override!$E$11:$E$40,"&gt;=0")-COUNTIFS(Override!$B$11:$B$40,$B220,Override!$D$11:$D$40,10,Override!$E$11:$E$40,"&gt;=0",Override!$C$11:$C$40,"MXAU"))&gt;0,SUMIFS(Override!$E$11:$E$40,Override!$B$11:$B$40,$B220,Override!$D$11:$D$40,10)-SUMIFS(Override!$E$11:$E$40,Override!$B$11:$B$40,$B220,Override!$D$11:$D$40,10,Override!$C$11:$C$40,"MXAU"),Override!$L$255)/'AS51'!$B$3,"")))</f>
        <v/>
      </c>
      <c r="P220" s="77">
        <f>IF(P$13="","",IF($B220="","",IFERROR($C220*$D220*IF((Override!$C$4="ON")*(COUNTIFS(Override!$B$11:$B$40,$B220,Override!$D$11:$D$40,11,Override!$E$11:$E$40,"&gt;=0")-COUNTIFS(Override!$B$11:$B$40,$B220,Override!$D$11:$D$40,11,Override!$E$11:$E$40,"&gt;=0",Override!$C$11:$C$40,"MXAU"))&gt;0,SUMIFS(Override!$E$11:$E$40,Override!$B$11:$B$40,$B220,Override!$D$11:$D$40,11)-SUMIFS(Override!$E$11:$E$40,Override!$B$11:$B$40,$B220,Override!$D$11:$D$40,11,Override!$C$11:$C$40,"MXAU"),Override!$M$255)/'AS51'!$B$3,"")))</f>
        <v/>
      </c>
      <c r="Q220" s="77">
        <f>IF(Q$13="","",IF($B220="","",IFERROR($C220*$D220*IF((Override!$C$4="ON")*(COUNTIFS(Override!$B$11:$B$40,$B220,Override!$D$11:$D$40,12,Override!$E$11:$E$40,"&gt;=0")-COUNTIFS(Override!$B$11:$B$40,$B220,Override!$D$11:$D$40,12,Override!$E$11:$E$40,"&gt;=0",Override!$C$11:$C$40,"MXAU"))&gt;0,SUMIFS(Override!$E$11:$E$40,Override!$B$11:$B$40,$B220,Override!$D$11:$D$40,12)-SUMIFS(Override!$E$11:$E$40,Override!$B$11:$B$40,$B220,Override!$D$11:$D$40,12,Override!$C$11:$C$40,"MXAU"),Override!$N$255)/'AS51'!$B$3,"")))</f>
        <v/>
      </c>
      <c r="R220" s="77">
        <f>IF(R$13="","",IF($B220="","",IFERROR($C220*$D220*IF((Override!$C$4="ON")*(COUNTIFS(Override!$B$11:$B$40,$B220,Override!$D$11:$D$40,13,Override!$E$11:$E$40,"&gt;=0")-COUNTIFS(Override!$B$11:$B$40,$B220,Override!$D$11:$D$40,13,Override!$E$11:$E$40,"&gt;=0",Override!$C$11:$C$40,"MXAU"))&gt;0,SUMIFS(Override!$E$11:$E$40,Override!$B$11:$B$40,$B220,Override!$D$11:$D$40,13)-SUMIFS(Override!$E$11:$E$40,Override!$B$11:$B$40,$B220,Override!$D$11:$D$40,13,Override!$C$11:$C$40,"MXAU"),Override!$O$255)/'AS51'!$B$3,"")))</f>
        <v/>
      </c>
      <c r="S220" s="77">
        <f>IF(S$13="","",IF($B220="","",IFERROR($C220*$D220*IF((Override!$C$4="ON")*(COUNTIFS(Override!$B$11:$B$40,$B220,Override!$D$11:$D$40,14,Override!$E$11:$E$40,"&gt;=0")-COUNTIFS(Override!$B$11:$B$40,$B220,Override!$D$11:$D$40,14,Override!$E$11:$E$40,"&gt;=0",Override!$C$11:$C$40,"MXAU"))&gt;0,SUMIFS(Override!$E$11:$E$40,Override!$B$11:$B$40,$B220,Override!$D$11:$D$40,14)-SUMIFS(Override!$E$11:$E$40,Override!$B$11:$B$40,$B220,Override!$D$11:$D$40,14,Override!$C$11:$C$40,"MXAU"),Override!$P$255)/'AS51'!$B$3,"")))</f>
        <v/>
      </c>
      <c r="T220" s="77">
        <f>IF(T$13="","",IF($B220="","",IFERROR($C220*$D220*IF((Override!$C$4="ON")*(COUNTIFS(Override!$B$11:$B$40,$B220,Override!$D$11:$D$40,15,Override!$E$11:$E$40,"&gt;=0")-COUNTIFS(Override!$B$11:$B$40,$B220,Override!$D$11:$D$40,15,Override!$E$11:$E$40,"&gt;=0",Override!$C$11:$C$40,"MXAU"))&gt;0,SUMIFS(Override!$E$11:$E$40,Override!$B$11:$B$40,$B220,Override!$D$11:$D$40,15)-SUMIFS(Override!$E$11:$E$40,Override!$B$11:$B$40,$B220,Override!$D$11:$D$40,15,Override!$C$11:$C$40,"MXAU"),Override!$Q$255)/'AS51'!$B$3,"")))</f>
        <v/>
      </c>
      <c r="U220" s="77">
        <f>IF(U$13="","",IF($B220="","",IFERROR($C220*$D220*IF((Override!$C$4="ON")*(COUNTIFS(Override!$B$11:$B$40,$B220,Override!$D$11:$D$40,16,Override!$E$11:$E$40,"&gt;=0")-COUNTIFS(Override!$B$11:$B$40,$B220,Override!$D$11:$D$40,16,Override!$E$11:$E$40,"&gt;=0",Override!$C$11:$C$40,"MXAU"))&gt;0,SUMIFS(Override!$E$11:$E$40,Override!$B$11:$B$40,$B220,Override!$D$11:$D$40,16)-SUMIFS(Override!$E$11:$E$40,Override!$B$11:$B$40,$B220,Override!$D$11:$D$40,16,Override!$C$11:$C$40,"MXAU"),Override!$R$255)/'AS51'!$B$3,"")))</f>
        <v/>
      </c>
      <c r="W220" s="77">
        <f>IF(W$13="","",IF($B220="","",IFERROR(F220*$E220/100,"")))</f>
        <v/>
      </c>
      <c r="X220" s="77">
        <f>IF(X$13="","",IF($B220="","",IFERROR(G220*$E220/100,"")))</f>
        <v/>
      </c>
      <c r="Y220" s="77">
        <f>IF(Y$13="","",IF($B220="","",IFERROR(H220*$E220/100,"")))</f>
        <v/>
      </c>
      <c r="Z220" s="77">
        <f>IF(Z$13="","",IF($B220="","",IFERROR(I220*$E220/100,"")))</f>
        <v/>
      </c>
      <c r="AA220" s="77">
        <f>IF(AA$13="","",IF($B220="","",IFERROR(J220*$E220/100,"")))</f>
        <v/>
      </c>
      <c r="AB220" s="77">
        <f>IF(AB$13="","",IF($B220="","",IFERROR(K220*$E220/100,"")))</f>
        <v/>
      </c>
      <c r="AC220" s="77">
        <f>IF(AC$13="","",IF($B220="","",IFERROR(L220*$E220/100,"")))</f>
        <v/>
      </c>
      <c r="AD220" s="77">
        <f>IF(AD$13="","",IF($B220="","",IFERROR(M220*$E220/100,"")))</f>
        <v/>
      </c>
      <c r="AE220" s="77">
        <f>IF(AE$13="","",IF($B220="","",IFERROR(N220*$E220/100,"")))</f>
        <v/>
      </c>
      <c r="AF220" s="77">
        <f>IF(AF$13="","",IF($B220="","",IFERROR(O220*$E220/100,"")))</f>
        <v/>
      </c>
      <c r="AG220" s="77">
        <f>IF(AG$13="","",IF($B220="","",IFERROR(P220*$E220/100,"")))</f>
        <v/>
      </c>
      <c r="AH220" s="77">
        <f>IF(AH$13="","",IF($B220="","",IFERROR(Q220*$E220/100,"")))</f>
        <v/>
      </c>
      <c r="AI220" s="77">
        <f>IF(AI$13="","",IF($B220="","",IFERROR(R220*$E220/100,"")))</f>
        <v/>
      </c>
      <c r="AJ220" s="77">
        <f>IF(AJ$13="","",IF($B220="","",IFERROR(S220*$E220/100,"")))</f>
        <v/>
      </c>
      <c r="AK220" s="77">
        <f>IF(AK$13="","",IF($B220="","",IFERROR(T220*$E220/100,"")))</f>
        <v/>
      </c>
      <c r="AL220" s="77">
        <f>IF(AL$13="","",IF($B220="","",IFERROR(U220*$E220/100,"")))</f>
        <v/>
      </c>
      <c r="AN220" s="77">
        <f>IF($B220="","",SUMIF($F$13:$U$13,"&lt;="&amp;Sector!$D$51,$F220:$U220))</f>
        <v/>
      </c>
      <c r="AO220" s="77">
        <f>IF($B220="","",SUMIF($W$13:$AL$13,"&lt;="&amp;Sector!$D$51,$W220:$AL220))</f>
        <v/>
      </c>
      <c r="AQ220" s="163">
        <f>IF(AQ$13="","",IF($B220="","",IFERROR($C220*$D220*SUMPRODUCT(('Dvd Calendar'!$E$2252:$CZ$2252&gt;AQ$12)*('Dvd Calendar'!$E$2252:$CZ$2252&lt;=AQ$13)*'Dvd Calendar'!$E$2255:$CZ$2255*(('Dvd Calendar'!$E$2257:$CZ$2257='Field Check'!$C$56)*('Field Check'!$C$56&lt;&gt;"")+('Dvd Calendar'!$E$2257:$CZ$2257='Field Check'!$C$57)*('Field Check'!$C$57&lt;&gt;"")))/'AS51'!$B$3,"")))</f>
        <v/>
      </c>
      <c r="AR220" s="163">
        <f>IF(AR$13="","",IF($B220="","",IFERROR($C220*$D220*SUMPRODUCT(('Dvd Calendar'!$E$2252:$CZ$2252&gt;AR$12)*('Dvd Calendar'!$E$2252:$CZ$2252&lt;=AR$13)*'Dvd Calendar'!$E$2255:$CZ$2255*(('Dvd Calendar'!$E$2257:$CZ$2257='Field Check'!$C$56)*('Field Check'!$C$56&lt;&gt;"")+('Dvd Calendar'!$E$2257:$CZ$2257='Field Check'!$C$57)*('Field Check'!$C$57&lt;&gt;"")))/'AS51'!$B$3,"")))</f>
        <v/>
      </c>
      <c r="AS220" s="163">
        <f>IF(AS$13="","",IF($B220="","",IFERROR($C220*$D220*SUMPRODUCT(('Dvd Calendar'!$E$2252:$CZ$2252&gt;AS$12)*('Dvd Calendar'!$E$2252:$CZ$2252&lt;=AS$13)*'Dvd Calendar'!$E$2255:$CZ$2255*(('Dvd Calendar'!$E$2257:$CZ$2257='Field Check'!$C$56)*('Field Check'!$C$56&lt;&gt;"")+('Dvd Calendar'!$E$2257:$CZ$2257='Field Check'!$C$57)*('Field Check'!$C$57&lt;&gt;"")))/'AS51'!$B$3,"")))</f>
        <v/>
      </c>
      <c r="AT220" s="163">
        <f>IF(AT$13="","",IF($B220="","",IFERROR($C220*$D220*SUMPRODUCT(('Dvd Calendar'!$E$2252:$CZ$2252&gt;AT$12)*('Dvd Calendar'!$E$2252:$CZ$2252&lt;=AT$13)*'Dvd Calendar'!$E$2255:$CZ$2255*(('Dvd Calendar'!$E$2257:$CZ$2257='Field Check'!$C$56)*('Field Check'!$C$56&lt;&gt;"")+('Dvd Calendar'!$E$2257:$CZ$2257='Field Check'!$C$57)*('Field Check'!$C$57&lt;&gt;"")))/'AS51'!$B$3,"")))</f>
        <v/>
      </c>
      <c r="AU220" s="163">
        <f>IF(AU$13="","",IF($B220="","",IFERROR($C220*$D220*SUMPRODUCT(('Dvd Calendar'!$E$2252:$CZ$2252&gt;AU$12)*('Dvd Calendar'!$E$2252:$CZ$2252&lt;=AU$13)*'Dvd Calendar'!$E$2255:$CZ$2255*(('Dvd Calendar'!$E$2257:$CZ$2257='Field Check'!$C$56)*('Field Check'!$C$56&lt;&gt;"")+('Dvd Calendar'!$E$2257:$CZ$2257='Field Check'!$C$57)*('Field Check'!$C$57&lt;&gt;"")))/'AS51'!$B$3,"")))</f>
        <v/>
      </c>
      <c r="AV220" s="163">
        <f>IF(AV$13="","",IF($B220="","",IFERROR($C220*$D220*SUMPRODUCT(('Dvd Calendar'!$E$2252:$CZ$2252&gt;AV$12)*('Dvd Calendar'!$E$2252:$CZ$2252&lt;=AV$13)*'Dvd Calendar'!$E$2255:$CZ$2255*(('Dvd Calendar'!$E$2257:$CZ$2257='Field Check'!$C$56)*('Field Check'!$C$56&lt;&gt;"")+('Dvd Calendar'!$E$2257:$CZ$2257='Field Check'!$C$57)*('Field Check'!$C$57&lt;&gt;"")))/'AS51'!$B$3,"")))</f>
        <v/>
      </c>
      <c r="AW220" s="163">
        <f>IF(AW$13="","",IF($B220="","",IFERROR($C220*$D220*SUMPRODUCT(('Dvd Calendar'!$E$2252:$CZ$2252&gt;AW$12)*('Dvd Calendar'!$E$2252:$CZ$2252&lt;=AW$13)*'Dvd Calendar'!$E$2255:$CZ$2255*(('Dvd Calendar'!$E$2257:$CZ$2257='Field Check'!$C$56)*('Field Check'!$C$56&lt;&gt;"")+('Dvd Calendar'!$E$2257:$CZ$2257='Field Check'!$C$57)*('Field Check'!$C$57&lt;&gt;"")))/'AS51'!$B$3,"")))</f>
        <v/>
      </c>
      <c r="AX220" s="163">
        <f>IF(AX$13="","",IF($B220="","",IFERROR($C220*$D220*SUMPRODUCT(('Dvd Calendar'!$E$2252:$CZ$2252&gt;AX$12)*('Dvd Calendar'!$E$2252:$CZ$2252&lt;=AX$13)*'Dvd Calendar'!$E$2255:$CZ$2255*(('Dvd Calendar'!$E$2257:$CZ$2257='Field Check'!$C$56)*('Field Check'!$C$56&lt;&gt;"")+('Dvd Calendar'!$E$2257:$CZ$2257='Field Check'!$C$57)*('Field Check'!$C$57&lt;&gt;"")))/'AS51'!$B$3,"")))</f>
        <v/>
      </c>
      <c r="AY220" s="163">
        <f>IF(AY$13="","",IF($B220="","",IFERROR($C220*$D220*SUMPRODUCT(('Dvd Calendar'!$E$2252:$CZ$2252&gt;AY$12)*('Dvd Calendar'!$E$2252:$CZ$2252&lt;=AY$13)*'Dvd Calendar'!$E$2255:$CZ$2255*(('Dvd Calendar'!$E$2257:$CZ$2257='Field Check'!$C$56)*('Field Check'!$C$56&lt;&gt;"")+('Dvd Calendar'!$E$2257:$CZ$2257='Field Check'!$C$57)*('Field Check'!$C$57&lt;&gt;"")))/'AS51'!$B$3,"")))</f>
        <v/>
      </c>
      <c r="AZ220" s="163">
        <f>IF(AZ$13="","",IF($B220="","",IFERROR($C220*$D220*SUMPRODUCT(('Dvd Calendar'!$E$2252:$CZ$2252&gt;AZ$12)*('Dvd Calendar'!$E$2252:$CZ$2252&lt;=AZ$13)*'Dvd Calendar'!$E$2255:$CZ$2255*(('Dvd Calendar'!$E$2257:$CZ$2257='Field Check'!$C$56)*('Field Check'!$C$56&lt;&gt;"")+('Dvd Calendar'!$E$2257:$CZ$2257='Field Check'!$C$57)*('Field Check'!$C$57&lt;&gt;"")))/'AS51'!$B$3,"")))</f>
        <v/>
      </c>
      <c r="BA220" s="163">
        <f>IF(BA$13="","",IF($B220="","",IFERROR($C220*$D220*SUMPRODUCT(('Dvd Calendar'!$E$2252:$CZ$2252&gt;BA$12)*('Dvd Calendar'!$E$2252:$CZ$2252&lt;=BA$13)*'Dvd Calendar'!$E$2255:$CZ$2255*(('Dvd Calendar'!$E$2257:$CZ$2257='Field Check'!$C$56)*('Field Check'!$C$56&lt;&gt;"")+('Dvd Calendar'!$E$2257:$CZ$2257='Field Check'!$C$57)*('Field Check'!$C$57&lt;&gt;"")))/'AS51'!$B$3,"")))</f>
        <v/>
      </c>
      <c r="BB220" s="163">
        <f>IF(BB$13="","",IF($B220="","",IFERROR($C220*$D220*SUMPRODUCT(('Dvd Calendar'!$E$2252:$CZ$2252&gt;BB$12)*('Dvd Calendar'!$E$2252:$CZ$2252&lt;=BB$13)*'Dvd Calendar'!$E$2255:$CZ$2255*(('Dvd Calendar'!$E$2257:$CZ$2257='Field Check'!$C$56)*('Field Check'!$C$56&lt;&gt;"")+('Dvd Calendar'!$E$2257:$CZ$2257='Field Check'!$C$57)*('Field Check'!$C$57&lt;&gt;"")))/'AS51'!$B$3,"")))</f>
        <v/>
      </c>
      <c r="BC220" s="163">
        <f>IF(BC$13="","",IF($B220="","",IFERROR($C220*$D220*SUMPRODUCT(('Dvd Calendar'!$E$2252:$CZ$2252&gt;BC$12)*('Dvd Calendar'!$E$2252:$CZ$2252&lt;=BC$13)*'Dvd Calendar'!$E$2255:$CZ$2255*(('Dvd Calendar'!$E$2257:$CZ$2257='Field Check'!$C$56)*('Field Check'!$C$56&lt;&gt;"")+('Dvd Calendar'!$E$2257:$CZ$2257='Field Check'!$C$57)*('Field Check'!$C$57&lt;&gt;"")))/'AS51'!$B$3,"")))</f>
        <v/>
      </c>
      <c r="BD220" s="163">
        <f>IF(BD$13="","",IF($B220="","",IFERROR($C220*$D220*SUMPRODUCT(('Dvd Calendar'!$E$2252:$CZ$2252&gt;BD$12)*('Dvd Calendar'!$E$2252:$CZ$2252&lt;=BD$13)*'Dvd Calendar'!$E$2255:$CZ$2255*(('Dvd Calendar'!$E$2257:$CZ$2257='Field Check'!$C$56)*('Field Check'!$C$56&lt;&gt;"")+('Dvd Calendar'!$E$2257:$CZ$2257='Field Check'!$C$57)*('Field Check'!$C$57&lt;&gt;"")))/'AS51'!$B$3,"")))</f>
        <v/>
      </c>
      <c r="BE220" s="163">
        <f>IF(BE$13="","",IF($B220="","",IFERROR($C220*$D220*SUMPRODUCT(('Dvd Calendar'!$E$2252:$CZ$2252&gt;BE$12)*('Dvd Calendar'!$E$2252:$CZ$2252&lt;=BE$13)*'Dvd Calendar'!$E$2255:$CZ$2255*(('Dvd Calendar'!$E$2257:$CZ$2257='Field Check'!$C$56)*('Field Check'!$C$56&lt;&gt;"")+('Dvd Calendar'!$E$2257:$CZ$2257='Field Check'!$C$57)*('Field Check'!$C$57&lt;&gt;"")))/'AS51'!$B$3,"")))</f>
        <v/>
      </c>
      <c r="BF220" s="163">
        <f>IF(BF$13="","",IF($B220="","",IFERROR($C220*$D220*SUMPRODUCT(('Dvd Calendar'!$E$2252:$CZ$2252&gt;BF$12)*('Dvd Calendar'!$E$2252:$CZ$2252&lt;=BF$13)*'Dvd Calendar'!$E$2255:$CZ$2255*(('Dvd Calendar'!$E$2257:$CZ$2257='Field Check'!$C$56)*('Field Check'!$C$56&lt;&gt;"")+('Dvd Calendar'!$E$2257:$CZ$2257='Field Check'!$C$57)*('Field Check'!$C$57&lt;&gt;"")))/'AS51'!$B$3,"")))</f>
        <v/>
      </c>
      <c r="BH220" s="163">
        <f>IF(BH$13="","",IF($B220="","",IFERROR(AQ220*$E220/100,"")))</f>
        <v/>
      </c>
      <c r="BI220" s="163">
        <f>IF(BI$13="","",IF($B220="","",IFERROR(AR220*$E220/100,"")))</f>
        <v/>
      </c>
      <c r="BJ220" s="163">
        <f>IF(BJ$13="","",IF($B220="","",IFERROR(AS220*$E220/100,"")))</f>
        <v/>
      </c>
      <c r="BK220" s="163">
        <f>IF(BK$13="","",IF($B220="","",IFERROR(AT220*$E220/100,"")))</f>
        <v/>
      </c>
      <c r="BL220" s="163">
        <f>IF(BL$13="","",IF($B220="","",IFERROR(AU220*$E220/100,"")))</f>
        <v/>
      </c>
      <c r="BM220" s="163">
        <f>IF(BM$13="","",IF($B220="","",IFERROR(AV220*$E220/100,"")))</f>
        <v/>
      </c>
      <c r="BN220" s="163">
        <f>IF(BN$13="","",IF($B220="","",IFERROR(AW220*$E220/100,"")))</f>
        <v/>
      </c>
      <c r="BO220" s="163">
        <f>IF(BO$13="","",IF($B220="","",IFERROR(AX220*$E220/100,"")))</f>
        <v/>
      </c>
      <c r="BP220" s="163">
        <f>IF(BP$13="","",IF($B220="","",IFERROR(AY220*$E220/100,"")))</f>
        <v/>
      </c>
      <c r="BQ220" s="163">
        <f>IF(BQ$13="","",IF($B220="","",IFERROR(AZ220*$E220/100,"")))</f>
        <v/>
      </c>
      <c r="BR220" s="163">
        <f>IF(BR$13="","",IF($B220="","",IFERROR(BA220*$E220/100,"")))</f>
        <v/>
      </c>
      <c r="BS220" s="163">
        <f>IF(BS$13="","",IF($B220="","",IFERROR(BB220*$E220/100,"")))</f>
        <v/>
      </c>
      <c r="BT220" s="163">
        <f>IF(BT$13="","",IF($B220="","",IFERROR(BC220*$E220/100,"")))</f>
        <v/>
      </c>
      <c r="BU220" s="163">
        <f>IF(BU$13="","",IF($B220="","",IFERROR(BD220*$E220/100,"")))</f>
        <v/>
      </c>
      <c r="BV220" s="163">
        <f>IF(BV$13="","",IF($B220="","",IFERROR(BE220*$E220/100,"")))</f>
        <v/>
      </c>
      <c r="BW220" s="163">
        <f>IF(BW$13="","",IF($B220="","",IFERROR(BF220*$E220/100,"")))</f>
        <v/>
      </c>
    </row>
    <row r="221">
      <c r="B221" s="3" t="inlineStr">
        <is>
          <t>TOTAL (index pts)</t>
        </is>
      </c>
      <c r="F221" s="78">
        <f>IFERROR(SUM(F16:F220),"")</f>
        <v/>
      </c>
      <c r="G221" s="78">
        <f>IFERROR(SUM(G16:G220),"")</f>
        <v/>
      </c>
      <c r="H221" s="78">
        <f>IFERROR(SUM(H16:H220),"")</f>
        <v/>
      </c>
      <c r="I221" s="78">
        <f>IFERROR(SUM(I16:I220),"")</f>
        <v/>
      </c>
      <c r="J221" s="78">
        <f>IFERROR(SUM(J16:J220),"")</f>
        <v/>
      </c>
      <c r="K221" s="78">
        <f>IFERROR(SUM(K16:K220),"")</f>
        <v/>
      </c>
      <c r="L221" s="78">
        <f>IFERROR(SUM(L16:L220),"")</f>
        <v/>
      </c>
      <c r="M221" s="78">
        <f>IFERROR(SUM(M16:M220),"")</f>
        <v/>
      </c>
      <c r="N221" s="78">
        <f>IFERROR(SUM(N16:N220),"")</f>
        <v/>
      </c>
      <c r="O221" s="78">
        <f>IFERROR(SUM(O16:O220),"")</f>
        <v/>
      </c>
      <c r="P221" s="78">
        <f>IFERROR(SUM(P16:P220),"")</f>
        <v/>
      </c>
      <c r="Q221" s="78">
        <f>IFERROR(SUM(Q16:Q220),"")</f>
        <v/>
      </c>
      <c r="R221" s="78">
        <f>IFERROR(SUM(R16:R220),"")</f>
        <v/>
      </c>
      <c r="S221" s="78">
        <f>IFERROR(SUM(S16:S220),"")</f>
        <v/>
      </c>
      <c r="T221" s="78">
        <f>IFERROR(SUM(T16:T220),"")</f>
        <v/>
      </c>
      <c r="U221" s="78">
        <f>IFERROR(SUM(U16:U220),"")</f>
        <v/>
      </c>
      <c r="W221" s="78">
        <f>IFERROR(SUM(W16:W220),"")</f>
        <v/>
      </c>
      <c r="X221" s="78">
        <f>IFERROR(SUM(X16:X220),"")</f>
        <v/>
      </c>
      <c r="Y221" s="78">
        <f>IFERROR(SUM(Y16:Y220),"")</f>
        <v/>
      </c>
      <c r="Z221" s="78">
        <f>IFERROR(SUM(Z16:Z220),"")</f>
        <v/>
      </c>
      <c r="AA221" s="78">
        <f>IFERROR(SUM(AA16:AA220),"")</f>
        <v/>
      </c>
      <c r="AB221" s="78">
        <f>IFERROR(SUM(AB16:AB220),"")</f>
        <v/>
      </c>
      <c r="AC221" s="78">
        <f>IFERROR(SUM(AC16:AC220),"")</f>
        <v/>
      </c>
      <c r="AD221" s="78">
        <f>IFERROR(SUM(AD16:AD220),"")</f>
        <v/>
      </c>
      <c r="AE221" s="78">
        <f>IFERROR(SUM(AE16:AE220),"")</f>
        <v/>
      </c>
      <c r="AF221" s="78">
        <f>IFERROR(SUM(AF16:AF220),"")</f>
        <v/>
      </c>
      <c r="AG221" s="78">
        <f>IFERROR(SUM(AG16:AG220),"")</f>
        <v/>
      </c>
      <c r="AH221" s="78">
        <f>IFERROR(SUM(AH16:AH220),"")</f>
        <v/>
      </c>
      <c r="AI221" s="78">
        <f>IFERROR(SUM(AI16:AI220),"")</f>
        <v/>
      </c>
      <c r="AJ221" s="78">
        <f>IFERROR(SUM(AJ16:AJ220),"")</f>
        <v/>
      </c>
      <c r="AK221" s="78">
        <f>IFERROR(SUM(AK16:AK220),"")</f>
        <v/>
      </c>
      <c r="AL221" s="78">
        <f>IFERROR(SUM(AL16:AL220),"")</f>
        <v/>
      </c>
      <c r="AN221" s="78">
        <f>IFERROR(SUM(AN16:AN220),"")</f>
        <v/>
      </c>
      <c r="AO221" s="78">
        <f>IFERROR(SUM(AO16:AO220),"")</f>
        <v/>
      </c>
      <c r="AQ221" s="156">
        <f>IFERROR(SUM(AQ16:AQ220),"")</f>
        <v/>
      </c>
      <c r="AR221" s="156">
        <f>IFERROR(SUM(AR16:AR220),"")</f>
        <v/>
      </c>
      <c r="AS221" s="156">
        <f>IFERROR(SUM(AS16:AS220),"")</f>
        <v/>
      </c>
      <c r="AT221" s="156">
        <f>IFERROR(SUM(AT16:AT220),"")</f>
        <v/>
      </c>
      <c r="AU221" s="156">
        <f>IFERROR(SUM(AU16:AU220),"")</f>
        <v/>
      </c>
      <c r="AV221" s="156">
        <f>IFERROR(SUM(AV16:AV220),"")</f>
        <v/>
      </c>
      <c r="AW221" s="156">
        <f>IFERROR(SUM(AW16:AW220),"")</f>
        <v/>
      </c>
      <c r="AX221" s="156">
        <f>IFERROR(SUM(AX16:AX220),"")</f>
        <v/>
      </c>
      <c r="AY221" s="156">
        <f>IFERROR(SUM(AY16:AY220),"")</f>
        <v/>
      </c>
      <c r="AZ221" s="156">
        <f>IFERROR(SUM(AZ16:AZ220),"")</f>
        <v/>
      </c>
      <c r="BA221" s="156">
        <f>IFERROR(SUM(BA16:BA220),"")</f>
        <v/>
      </c>
      <c r="BB221" s="156">
        <f>IFERROR(SUM(BB16:BB220),"")</f>
        <v/>
      </c>
      <c r="BC221" s="156">
        <f>IFERROR(SUM(BC16:BC220),"")</f>
        <v/>
      </c>
      <c r="BD221" s="156">
        <f>IFERROR(SUM(BD16:BD220),"")</f>
        <v/>
      </c>
      <c r="BE221" s="156">
        <f>IFERROR(SUM(BE16:BE220),"")</f>
        <v/>
      </c>
      <c r="BF221" s="156">
        <f>IFERROR(SUM(BF16:BF220),"")</f>
        <v/>
      </c>
      <c r="BH221" s="156">
        <f>IFERROR(SUM(BH16:BH220),"")</f>
        <v/>
      </c>
      <c r="BI221" s="156">
        <f>IFERROR(SUM(BI16:BI220),"")</f>
        <v/>
      </c>
      <c r="BJ221" s="156">
        <f>IFERROR(SUM(BJ16:BJ220),"")</f>
        <v/>
      </c>
      <c r="BK221" s="156">
        <f>IFERROR(SUM(BK16:BK220),"")</f>
        <v/>
      </c>
      <c r="BL221" s="156">
        <f>IFERROR(SUM(BL16:BL220),"")</f>
        <v/>
      </c>
      <c r="BM221" s="156">
        <f>IFERROR(SUM(BM16:BM220),"")</f>
        <v/>
      </c>
      <c r="BN221" s="156">
        <f>IFERROR(SUM(BN16:BN220),"")</f>
        <v/>
      </c>
      <c r="BO221" s="156">
        <f>IFERROR(SUM(BO16:BO220),"")</f>
        <v/>
      </c>
      <c r="BP221" s="156">
        <f>IFERROR(SUM(BP16:BP220),"")</f>
        <v/>
      </c>
      <c r="BQ221" s="156">
        <f>IFERROR(SUM(BQ16:BQ220),"")</f>
        <v/>
      </c>
      <c r="BR221" s="156">
        <f>IFERROR(SUM(BR16:BR220),"")</f>
        <v/>
      </c>
      <c r="BS221" s="156">
        <f>IFERROR(SUM(BS16:BS220),"")</f>
        <v/>
      </c>
      <c r="BT221" s="156">
        <f>IFERROR(SUM(BT16:BT220),"")</f>
        <v/>
      </c>
      <c r="BU221" s="156">
        <f>IFERROR(SUM(BU16:BU220),"")</f>
        <v/>
      </c>
      <c r="BV221" s="156">
        <f>IFERROR(SUM(BV16:BV220),"")</f>
        <v/>
      </c>
      <c r="BW221" s="156">
        <f>IFERROR(SUM(BW16:BW220),"")</f>
        <v/>
      </c>
    </row>
    <row r="224">
      <c r="B224" s="3" t="inlineStr">
        <is>
          <t>MSCI Australia (MXAU)</t>
        </is>
      </c>
      <c r="F224" s="3" t="inlineStr">
        <is>
          <t>GROSS DIVIDEND (index pts)</t>
        </is>
      </c>
      <c r="W224" s="4" t="inlineStr">
        <is>
          <t>FRANKED PORTION (index pts)</t>
        </is>
      </c>
      <c r="AN224" s="3" t="inlineStr">
        <is>
          <t>SECTOR PICK</t>
        </is>
      </c>
      <c r="AQ224" s="127" t="inlineStr">
        <is>
          <t>o/w SPECIAL + RETURN OF CAPITAL (index pts) - Bloomberg history only, no override interaction; futures FV excludes these by default</t>
        </is>
      </c>
      <c r="BH224" s="127" t="inlineStr">
        <is>
          <t>FRANKED PORTION of specials (index pts)</t>
        </is>
      </c>
    </row>
    <row r="225">
      <c r="B225" s="2" t="inlineStr">
        <is>
          <t>window start</t>
        </is>
      </c>
      <c r="F225" s="71">
        <f>IF(Expiries!$B16="","",Expiries!$K16)</f>
        <v/>
      </c>
      <c r="G225" s="71">
        <f>IF(Expiries!$B17="","",Expiries!$K17)</f>
        <v/>
      </c>
      <c r="H225" s="71">
        <f>IF(Expiries!$B18="","",Expiries!$K18)</f>
        <v/>
      </c>
      <c r="I225" s="71">
        <f>IF(Expiries!$B19="","",Expiries!$K19)</f>
        <v/>
      </c>
      <c r="J225" s="71">
        <f>IF(Expiries!$B20="","",Expiries!$K20)</f>
        <v/>
      </c>
      <c r="K225" s="71">
        <f>IF(Expiries!$B21="","",Expiries!$K21)</f>
        <v/>
      </c>
      <c r="L225" s="71">
        <f>IF(Expiries!$B22="","",Expiries!$K22)</f>
        <v/>
      </c>
      <c r="M225" s="71">
        <f>IF(Expiries!$B23="","",Expiries!$K23)</f>
        <v/>
      </c>
      <c r="N225" s="71">
        <f>IF(Expiries!$B24="","",Expiries!$K24)</f>
        <v/>
      </c>
      <c r="O225" s="71">
        <f>IF(Expiries!$B25="","",Expiries!$K25)</f>
        <v/>
      </c>
      <c r="P225" s="71">
        <f>IF(Expiries!$B26="","",Expiries!$K26)</f>
        <v/>
      </c>
      <c r="Q225" s="71">
        <f>IF(Expiries!$B27="","",Expiries!$K27)</f>
        <v/>
      </c>
      <c r="R225" s="71">
        <f>IF(Expiries!$B28="","",Expiries!$K28)</f>
        <v/>
      </c>
      <c r="S225" s="71">
        <f>IF(Expiries!$B29="","",Expiries!$K29)</f>
        <v/>
      </c>
      <c r="T225" s="71">
        <f>IF(Expiries!$B30="","",Expiries!$K30)</f>
        <v/>
      </c>
      <c r="U225" s="71">
        <f>IF(Expiries!$B31="","",Expiries!$K31)</f>
        <v/>
      </c>
      <c r="W225" s="71">
        <f>IF(Expiries!$B16="","",Expiries!$K16)</f>
        <v/>
      </c>
      <c r="X225" s="71">
        <f>IF(Expiries!$B17="","",Expiries!$K17)</f>
        <v/>
      </c>
      <c r="Y225" s="71">
        <f>IF(Expiries!$B18="","",Expiries!$K18)</f>
        <v/>
      </c>
      <c r="Z225" s="71">
        <f>IF(Expiries!$B19="","",Expiries!$K19)</f>
        <v/>
      </c>
      <c r="AA225" s="71">
        <f>IF(Expiries!$B20="","",Expiries!$K20)</f>
        <v/>
      </c>
      <c r="AB225" s="71">
        <f>IF(Expiries!$B21="","",Expiries!$K21)</f>
        <v/>
      </c>
      <c r="AC225" s="71">
        <f>IF(Expiries!$B22="","",Expiries!$K22)</f>
        <v/>
      </c>
      <c r="AD225" s="71">
        <f>IF(Expiries!$B23="","",Expiries!$K23)</f>
        <v/>
      </c>
      <c r="AE225" s="71">
        <f>IF(Expiries!$B24="","",Expiries!$K24)</f>
        <v/>
      </c>
      <c r="AF225" s="71">
        <f>IF(Expiries!$B25="","",Expiries!$K25)</f>
        <v/>
      </c>
      <c r="AG225" s="71">
        <f>IF(Expiries!$B26="","",Expiries!$K26)</f>
        <v/>
      </c>
      <c r="AH225" s="71">
        <f>IF(Expiries!$B27="","",Expiries!$K27)</f>
        <v/>
      </c>
      <c r="AI225" s="71">
        <f>IF(Expiries!$B28="","",Expiries!$K28)</f>
        <v/>
      </c>
      <c r="AJ225" s="71">
        <f>IF(Expiries!$B29="","",Expiries!$K29)</f>
        <v/>
      </c>
      <c r="AK225" s="71">
        <f>IF(Expiries!$B30="","",Expiries!$K30)</f>
        <v/>
      </c>
      <c r="AL225" s="71">
        <f>IF(Expiries!$B31="","",Expiries!$K31)</f>
        <v/>
      </c>
      <c r="AQ225" s="162">
        <f>IF(Expiries!$B16="","",Expiries!$K16)</f>
        <v/>
      </c>
      <c r="AR225" s="162">
        <f>IF(Expiries!$B17="","",Expiries!$K17)</f>
        <v/>
      </c>
      <c r="AS225" s="162">
        <f>IF(Expiries!$B18="","",Expiries!$K18)</f>
        <v/>
      </c>
      <c r="AT225" s="162">
        <f>IF(Expiries!$B19="","",Expiries!$K19)</f>
        <v/>
      </c>
      <c r="AU225" s="162">
        <f>IF(Expiries!$B20="","",Expiries!$K20)</f>
        <v/>
      </c>
      <c r="AV225" s="162">
        <f>IF(Expiries!$B21="","",Expiries!$K21)</f>
        <v/>
      </c>
      <c r="AW225" s="162">
        <f>IF(Expiries!$B22="","",Expiries!$K22)</f>
        <v/>
      </c>
      <c r="AX225" s="162">
        <f>IF(Expiries!$B23="","",Expiries!$K23)</f>
        <v/>
      </c>
      <c r="AY225" s="162">
        <f>IF(Expiries!$B24="","",Expiries!$K24)</f>
        <v/>
      </c>
      <c r="AZ225" s="162">
        <f>IF(Expiries!$B25="","",Expiries!$K25)</f>
        <v/>
      </c>
      <c r="BA225" s="162">
        <f>IF(Expiries!$B26="","",Expiries!$K26)</f>
        <v/>
      </c>
      <c r="BB225" s="162">
        <f>IF(Expiries!$B27="","",Expiries!$K27)</f>
        <v/>
      </c>
      <c r="BC225" s="162">
        <f>IF(Expiries!$B28="","",Expiries!$K28)</f>
        <v/>
      </c>
      <c r="BD225" s="162">
        <f>IF(Expiries!$B29="","",Expiries!$K29)</f>
        <v/>
      </c>
      <c r="BE225" s="162">
        <f>IF(Expiries!$B30="","",Expiries!$K30)</f>
        <v/>
      </c>
      <c r="BF225" s="162">
        <f>IF(Expiries!$B31="","",Expiries!$K31)</f>
        <v/>
      </c>
      <c r="BH225" s="162">
        <f>IF(Expiries!$B16="","",Expiries!$K16)</f>
        <v/>
      </c>
      <c r="BI225" s="162">
        <f>IF(Expiries!$B17="","",Expiries!$K17)</f>
        <v/>
      </c>
      <c r="BJ225" s="162">
        <f>IF(Expiries!$B18="","",Expiries!$K18)</f>
        <v/>
      </c>
      <c r="BK225" s="162">
        <f>IF(Expiries!$B19="","",Expiries!$K19)</f>
        <v/>
      </c>
      <c r="BL225" s="162">
        <f>IF(Expiries!$B20="","",Expiries!$K20)</f>
        <v/>
      </c>
      <c r="BM225" s="162">
        <f>IF(Expiries!$B21="","",Expiries!$K21)</f>
        <v/>
      </c>
      <c r="BN225" s="162">
        <f>IF(Expiries!$B22="","",Expiries!$K22)</f>
        <v/>
      </c>
      <c r="BO225" s="162">
        <f>IF(Expiries!$B23="","",Expiries!$K23)</f>
        <v/>
      </c>
      <c r="BP225" s="162">
        <f>IF(Expiries!$B24="","",Expiries!$K24)</f>
        <v/>
      </c>
      <c r="BQ225" s="162">
        <f>IF(Expiries!$B25="","",Expiries!$K25)</f>
        <v/>
      </c>
      <c r="BR225" s="162">
        <f>IF(Expiries!$B26="","",Expiries!$K26)</f>
        <v/>
      </c>
      <c r="BS225" s="162">
        <f>IF(Expiries!$B27="","",Expiries!$K27)</f>
        <v/>
      </c>
      <c r="BT225" s="162">
        <f>IF(Expiries!$B28="","",Expiries!$K28)</f>
        <v/>
      </c>
      <c r="BU225" s="162">
        <f>IF(Expiries!$B29="","",Expiries!$K29)</f>
        <v/>
      </c>
      <c r="BV225" s="162">
        <f>IF(Expiries!$B30="","",Expiries!$K30)</f>
        <v/>
      </c>
      <c r="BW225" s="162">
        <f>IF(Expiries!$B31="","",Expiries!$K31)</f>
        <v/>
      </c>
    </row>
    <row r="226">
      <c r="B226" s="3" t="inlineStr">
        <is>
          <t>expiry</t>
        </is>
      </c>
      <c r="F226" s="72">
        <f>IF(Expiries!$B16="","",Expiries!$I16)</f>
        <v/>
      </c>
      <c r="G226" s="72">
        <f>IF(Expiries!$B17="","",Expiries!$I17)</f>
        <v/>
      </c>
      <c r="H226" s="72">
        <f>IF(Expiries!$B18="","",Expiries!$I18)</f>
        <v/>
      </c>
      <c r="I226" s="72">
        <f>IF(Expiries!$B19="","",Expiries!$I19)</f>
        <v/>
      </c>
      <c r="J226" s="72">
        <f>IF(Expiries!$B20="","",Expiries!$I20)</f>
        <v/>
      </c>
      <c r="K226" s="72">
        <f>IF(Expiries!$B21="","",Expiries!$I21)</f>
        <v/>
      </c>
      <c r="L226" s="72">
        <f>IF(Expiries!$B22="","",Expiries!$I22)</f>
        <v/>
      </c>
      <c r="M226" s="72">
        <f>IF(Expiries!$B23="","",Expiries!$I23)</f>
        <v/>
      </c>
      <c r="N226" s="72">
        <f>IF(Expiries!$B24="","",Expiries!$I24)</f>
        <v/>
      </c>
      <c r="O226" s="72">
        <f>IF(Expiries!$B25="","",Expiries!$I25)</f>
        <v/>
      </c>
      <c r="P226" s="72">
        <f>IF(Expiries!$B26="","",Expiries!$I26)</f>
        <v/>
      </c>
      <c r="Q226" s="72">
        <f>IF(Expiries!$B27="","",Expiries!$I27)</f>
        <v/>
      </c>
      <c r="R226" s="72">
        <f>IF(Expiries!$B28="","",Expiries!$I28)</f>
        <v/>
      </c>
      <c r="S226" s="72">
        <f>IF(Expiries!$B29="","",Expiries!$I29)</f>
        <v/>
      </c>
      <c r="T226" s="72">
        <f>IF(Expiries!$B30="","",Expiries!$I30)</f>
        <v/>
      </c>
      <c r="U226" s="72">
        <f>IF(Expiries!$B31="","",Expiries!$I31)</f>
        <v/>
      </c>
      <c r="W226" s="72">
        <f>IF(Expiries!$B16="","",Expiries!$I16)</f>
        <v/>
      </c>
      <c r="X226" s="72">
        <f>IF(Expiries!$B17="","",Expiries!$I17)</f>
        <v/>
      </c>
      <c r="Y226" s="72">
        <f>IF(Expiries!$B18="","",Expiries!$I18)</f>
        <v/>
      </c>
      <c r="Z226" s="72">
        <f>IF(Expiries!$B19="","",Expiries!$I19)</f>
        <v/>
      </c>
      <c r="AA226" s="72">
        <f>IF(Expiries!$B20="","",Expiries!$I20)</f>
        <v/>
      </c>
      <c r="AB226" s="72">
        <f>IF(Expiries!$B21="","",Expiries!$I21)</f>
        <v/>
      </c>
      <c r="AC226" s="72">
        <f>IF(Expiries!$B22="","",Expiries!$I22)</f>
        <v/>
      </c>
      <c r="AD226" s="72">
        <f>IF(Expiries!$B23="","",Expiries!$I23)</f>
        <v/>
      </c>
      <c r="AE226" s="72">
        <f>IF(Expiries!$B24="","",Expiries!$I24)</f>
        <v/>
      </c>
      <c r="AF226" s="72">
        <f>IF(Expiries!$B25="","",Expiries!$I25)</f>
        <v/>
      </c>
      <c r="AG226" s="72">
        <f>IF(Expiries!$B26="","",Expiries!$I26)</f>
        <v/>
      </c>
      <c r="AH226" s="72">
        <f>IF(Expiries!$B27="","",Expiries!$I27)</f>
        <v/>
      </c>
      <c r="AI226" s="72">
        <f>IF(Expiries!$B28="","",Expiries!$I28)</f>
        <v/>
      </c>
      <c r="AJ226" s="72">
        <f>IF(Expiries!$B29="","",Expiries!$I29)</f>
        <v/>
      </c>
      <c r="AK226" s="72">
        <f>IF(Expiries!$B30="","",Expiries!$I30)</f>
        <v/>
      </c>
      <c r="AL226" s="72">
        <f>IF(Expiries!$B31="","",Expiries!$I31)</f>
        <v/>
      </c>
      <c r="AQ226" s="162">
        <f>IF(Expiries!$B16="","",Expiries!$I16)</f>
        <v/>
      </c>
      <c r="AR226" s="162">
        <f>IF(Expiries!$B17="","",Expiries!$I17)</f>
        <v/>
      </c>
      <c r="AS226" s="162">
        <f>IF(Expiries!$B18="","",Expiries!$I18)</f>
        <v/>
      </c>
      <c r="AT226" s="162">
        <f>IF(Expiries!$B19="","",Expiries!$I19)</f>
        <v/>
      </c>
      <c r="AU226" s="162">
        <f>IF(Expiries!$B20="","",Expiries!$I20)</f>
        <v/>
      </c>
      <c r="AV226" s="162">
        <f>IF(Expiries!$B21="","",Expiries!$I21)</f>
        <v/>
      </c>
      <c r="AW226" s="162">
        <f>IF(Expiries!$B22="","",Expiries!$I22)</f>
        <v/>
      </c>
      <c r="AX226" s="162">
        <f>IF(Expiries!$B23="","",Expiries!$I23)</f>
        <v/>
      </c>
      <c r="AY226" s="162">
        <f>IF(Expiries!$B24="","",Expiries!$I24)</f>
        <v/>
      </c>
      <c r="AZ226" s="162">
        <f>IF(Expiries!$B25="","",Expiries!$I25)</f>
        <v/>
      </c>
      <c r="BA226" s="162">
        <f>IF(Expiries!$B26="","",Expiries!$I26)</f>
        <v/>
      </c>
      <c r="BB226" s="162">
        <f>IF(Expiries!$B27="","",Expiries!$I27)</f>
        <v/>
      </c>
      <c r="BC226" s="162">
        <f>IF(Expiries!$B28="","",Expiries!$I28)</f>
        <v/>
      </c>
      <c r="BD226" s="162">
        <f>IF(Expiries!$B29="","",Expiries!$I29)</f>
        <v/>
      </c>
      <c r="BE226" s="162">
        <f>IF(Expiries!$B30="","",Expiries!$I30)</f>
        <v/>
      </c>
      <c r="BF226" s="162">
        <f>IF(Expiries!$B31="","",Expiries!$I31)</f>
        <v/>
      </c>
      <c r="BH226" s="162">
        <f>IF(Expiries!$B16="","",Expiries!$I16)</f>
        <v/>
      </c>
      <c r="BI226" s="162">
        <f>IF(Expiries!$B17="","",Expiries!$I17)</f>
        <v/>
      </c>
      <c r="BJ226" s="162">
        <f>IF(Expiries!$B18="","",Expiries!$I18)</f>
        <v/>
      </c>
      <c r="BK226" s="162">
        <f>IF(Expiries!$B19="","",Expiries!$I19)</f>
        <v/>
      </c>
      <c r="BL226" s="162">
        <f>IF(Expiries!$B20="","",Expiries!$I20)</f>
        <v/>
      </c>
      <c r="BM226" s="162">
        <f>IF(Expiries!$B21="","",Expiries!$I21)</f>
        <v/>
      </c>
      <c r="BN226" s="162">
        <f>IF(Expiries!$B22="","",Expiries!$I22)</f>
        <v/>
      </c>
      <c r="BO226" s="162">
        <f>IF(Expiries!$B23="","",Expiries!$I23)</f>
        <v/>
      </c>
      <c r="BP226" s="162">
        <f>IF(Expiries!$B24="","",Expiries!$I24)</f>
        <v/>
      </c>
      <c r="BQ226" s="162">
        <f>IF(Expiries!$B25="","",Expiries!$I25)</f>
        <v/>
      </c>
      <c r="BR226" s="162">
        <f>IF(Expiries!$B26="","",Expiries!$I26)</f>
        <v/>
      </c>
      <c r="BS226" s="162">
        <f>IF(Expiries!$B27="","",Expiries!$I27)</f>
        <v/>
      </c>
      <c r="BT226" s="162">
        <f>IF(Expiries!$B28="","",Expiries!$I28)</f>
        <v/>
      </c>
      <c r="BU226" s="162">
        <f>IF(Expiries!$B29="","",Expiries!$I29)</f>
        <v/>
      </c>
      <c r="BV226" s="162">
        <f>IF(Expiries!$B30="","",Expiries!$I30)</f>
        <v/>
      </c>
      <c r="BW226" s="162">
        <f>IF(Expiries!$B31="","",Expiries!$I31)</f>
        <v/>
      </c>
    </row>
    <row r="227">
      <c r="B227" s="2" t="inlineStr">
        <is>
          <t>covered?</t>
        </is>
      </c>
      <c r="F227" s="73">
        <f>IF(Expiries!$B16="","",Expiries!$L16)</f>
        <v/>
      </c>
      <c r="G227" s="73">
        <f>IF(Expiries!$B17="","",Expiries!$L17)</f>
        <v/>
      </c>
      <c r="H227" s="73">
        <f>IF(Expiries!$B18="","",Expiries!$L18)</f>
        <v/>
      </c>
      <c r="I227" s="73">
        <f>IF(Expiries!$B19="","",Expiries!$L19)</f>
        <v/>
      </c>
      <c r="J227" s="73">
        <f>IF(Expiries!$B20="","",Expiries!$L20)</f>
        <v/>
      </c>
      <c r="K227" s="73">
        <f>IF(Expiries!$B21="","",Expiries!$L21)</f>
        <v/>
      </c>
      <c r="L227" s="73">
        <f>IF(Expiries!$B22="","",Expiries!$L22)</f>
        <v/>
      </c>
      <c r="M227" s="73">
        <f>IF(Expiries!$B23="","",Expiries!$L23)</f>
        <v/>
      </c>
      <c r="N227" s="73">
        <f>IF(Expiries!$B24="","",Expiries!$L24)</f>
        <v/>
      </c>
      <c r="O227" s="73">
        <f>IF(Expiries!$B25="","",Expiries!$L25)</f>
        <v/>
      </c>
      <c r="P227" s="73">
        <f>IF(Expiries!$B26="","",Expiries!$L26)</f>
        <v/>
      </c>
      <c r="Q227" s="73">
        <f>IF(Expiries!$B27="","",Expiries!$L27)</f>
        <v/>
      </c>
      <c r="R227" s="73">
        <f>IF(Expiries!$B28="","",Expiries!$L28)</f>
        <v/>
      </c>
      <c r="S227" s="73">
        <f>IF(Expiries!$B29="","",Expiries!$L29)</f>
        <v/>
      </c>
      <c r="T227" s="73">
        <f>IF(Expiries!$B30="","",Expiries!$L30)</f>
        <v/>
      </c>
      <c r="U227" s="73">
        <f>IF(Expiries!$B31="","",Expiries!$L31)</f>
        <v/>
      </c>
      <c r="W227" s="73">
        <f>IF(Expiries!$B16="","",Expiries!$L16)</f>
        <v/>
      </c>
      <c r="X227" s="73">
        <f>IF(Expiries!$B17="","",Expiries!$L17)</f>
        <v/>
      </c>
      <c r="Y227" s="73">
        <f>IF(Expiries!$B18="","",Expiries!$L18)</f>
        <v/>
      </c>
      <c r="Z227" s="73">
        <f>IF(Expiries!$B19="","",Expiries!$L19)</f>
        <v/>
      </c>
      <c r="AA227" s="73">
        <f>IF(Expiries!$B20="","",Expiries!$L20)</f>
        <v/>
      </c>
      <c r="AB227" s="73">
        <f>IF(Expiries!$B21="","",Expiries!$L21)</f>
        <v/>
      </c>
      <c r="AC227" s="73">
        <f>IF(Expiries!$B22="","",Expiries!$L22)</f>
        <v/>
      </c>
      <c r="AD227" s="73">
        <f>IF(Expiries!$B23="","",Expiries!$L23)</f>
        <v/>
      </c>
      <c r="AE227" s="73">
        <f>IF(Expiries!$B24="","",Expiries!$L24)</f>
        <v/>
      </c>
      <c r="AF227" s="73">
        <f>IF(Expiries!$B25="","",Expiries!$L25)</f>
        <v/>
      </c>
      <c r="AG227" s="73">
        <f>IF(Expiries!$B26="","",Expiries!$L26)</f>
        <v/>
      </c>
      <c r="AH227" s="73">
        <f>IF(Expiries!$B27="","",Expiries!$L27)</f>
        <v/>
      </c>
      <c r="AI227" s="73">
        <f>IF(Expiries!$B28="","",Expiries!$L28)</f>
        <v/>
      </c>
      <c r="AJ227" s="73">
        <f>IF(Expiries!$B29="","",Expiries!$L29)</f>
        <v/>
      </c>
      <c r="AK227" s="73">
        <f>IF(Expiries!$B30="","",Expiries!$L30)</f>
        <v/>
      </c>
      <c r="AL227" s="73">
        <f>IF(Expiries!$B31="","",Expiries!$L31)</f>
        <v/>
      </c>
    </row>
    <row r="228" ht="38.25" customHeight="1" s="124">
      <c r="B228" s="39" t="inlineStr">
        <is>
          <t>Bloomberg Ticker</t>
        </is>
      </c>
      <c r="C228" s="39" t="inlineStr">
        <is>
          <t>Index
Shares</t>
        </is>
      </c>
      <c r="D228" s="39" t="inlineStr">
        <is>
          <t>Dvd FX</t>
        </is>
      </c>
      <c r="E228" s="39" t="inlineStr">
        <is>
          <t>Frank %</t>
        </is>
      </c>
      <c r="F228" s="39">
        <f>IF(Expiries!$B16="","",Expiries!$C16)</f>
        <v/>
      </c>
      <c r="G228" s="39">
        <f>IF(Expiries!$B17="","",Expiries!$C17)</f>
        <v/>
      </c>
      <c r="H228" s="39">
        <f>IF(Expiries!$B18="","",Expiries!$C18)</f>
        <v/>
      </c>
      <c r="I228" s="39">
        <f>IF(Expiries!$B19="","",Expiries!$C19)</f>
        <v/>
      </c>
      <c r="J228" s="39">
        <f>IF(Expiries!$B20="","",Expiries!$C20)</f>
        <v/>
      </c>
      <c r="K228" s="39">
        <f>IF(Expiries!$B21="","",Expiries!$C21)</f>
        <v/>
      </c>
      <c r="L228" s="39">
        <f>IF(Expiries!$B22="","",Expiries!$C22)</f>
        <v/>
      </c>
      <c r="M228" s="39">
        <f>IF(Expiries!$B23="","",Expiries!$C23)</f>
        <v/>
      </c>
      <c r="N228" s="39">
        <f>IF(Expiries!$B24="","",Expiries!$C24)</f>
        <v/>
      </c>
      <c r="O228" s="39">
        <f>IF(Expiries!$B25="","",Expiries!$C25)</f>
        <v/>
      </c>
      <c r="P228" s="39">
        <f>IF(Expiries!$B26="","",Expiries!$C26)</f>
        <v/>
      </c>
      <c r="Q228" s="39">
        <f>IF(Expiries!$B27="","",Expiries!$C27)</f>
        <v/>
      </c>
      <c r="R228" s="39">
        <f>IF(Expiries!$B28="","",Expiries!$C28)</f>
        <v/>
      </c>
      <c r="S228" s="39">
        <f>IF(Expiries!$B29="","",Expiries!$C29)</f>
        <v/>
      </c>
      <c r="T228" s="39">
        <f>IF(Expiries!$B30="","",Expiries!$C30)</f>
        <v/>
      </c>
      <c r="U228" s="39">
        <f>IF(Expiries!$B31="","",Expiries!$C31)</f>
        <v/>
      </c>
      <c r="W228" s="55">
        <f>IF(Expiries!$B16="","",Expiries!$C16)</f>
        <v/>
      </c>
      <c r="X228" s="55">
        <f>IF(Expiries!$B17="","",Expiries!$C17)</f>
        <v/>
      </c>
      <c r="Y228" s="55">
        <f>IF(Expiries!$B18="","",Expiries!$C18)</f>
        <v/>
      </c>
      <c r="Z228" s="55">
        <f>IF(Expiries!$B19="","",Expiries!$C19)</f>
        <v/>
      </c>
      <c r="AA228" s="55">
        <f>IF(Expiries!$B20="","",Expiries!$C20)</f>
        <v/>
      </c>
      <c r="AB228" s="55">
        <f>IF(Expiries!$B21="","",Expiries!$C21)</f>
        <v/>
      </c>
      <c r="AC228" s="55">
        <f>IF(Expiries!$B22="","",Expiries!$C22)</f>
        <v/>
      </c>
      <c r="AD228" s="55">
        <f>IF(Expiries!$B23="","",Expiries!$C23)</f>
        <v/>
      </c>
      <c r="AE228" s="55">
        <f>IF(Expiries!$B24="","",Expiries!$C24)</f>
        <v/>
      </c>
      <c r="AF228" s="55">
        <f>IF(Expiries!$B25="","",Expiries!$C25)</f>
        <v/>
      </c>
      <c r="AG228" s="55">
        <f>IF(Expiries!$B26="","",Expiries!$C26)</f>
        <v/>
      </c>
      <c r="AH228" s="55">
        <f>IF(Expiries!$B27="","",Expiries!$C27)</f>
        <v/>
      </c>
      <c r="AI228" s="55">
        <f>IF(Expiries!$B28="","",Expiries!$C28)</f>
        <v/>
      </c>
      <c r="AJ228" s="55">
        <f>IF(Expiries!$B29="","",Expiries!$C29)</f>
        <v/>
      </c>
      <c r="AK228" s="55">
        <f>IF(Expiries!$B30="","",Expiries!$C30)</f>
        <v/>
      </c>
      <c r="AL228" s="55">
        <f>IF(Expiries!$B31="","",Expiries!$C31)</f>
        <v/>
      </c>
      <c r="AN228" s="39" t="inlineStr">
        <is>
          <t>Cum gross
(pts)</t>
        </is>
      </c>
      <c r="AO228" s="55" t="inlineStr">
        <is>
          <t>Cum franked
(pts)</t>
        </is>
      </c>
    </row>
    <row r="229">
      <c r="B229" s="126">
        <f>IF(MXAU!$C$6="","",MXAU!$C$6)</f>
        <v/>
      </c>
      <c r="C229" s="74">
        <f>IF(MXAU!$B$6="","",MXAU!$B$6)</f>
        <v/>
      </c>
      <c r="D229" s="75">
        <f>IFERROR(MXAU!$Q$6,1)</f>
        <v/>
      </c>
      <c r="E229" s="76">
        <f>IF($B229="","",IF(ISNUMBER(MXAU!$I$6),MXAU!$I$6,'Index Summary'!$C$7))</f>
        <v/>
      </c>
      <c r="F229" s="77">
        <f>IF(F$226="","",IF($B229="","",IFERROR($C229*$D229*IF((Override!$C$4="ON")*(COUNTIFS(Override!$B$11:$B$40,$B229,Override!$D$11:$D$40,1,Override!$E$11:$E$40,"&gt;=0")-COUNTIFS(Override!$B$11:$B$40,$B229,Override!$D$11:$D$40,1,Override!$E$11:$E$40,"&gt;=0",Override!$C$11:$C$40,"AS51"))&gt;0,SUMIFS(Override!$E$11:$E$40,Override!$B$11:$B$40,$B229,Override!$D$11:$D$40,1)-SUMIFS(Override!$E$11:$E$40,Override!$B$11:$B$40,$B229,Override!$D$11:$D$40,1,Override!$C$11:$C$40,"AS51"),Override!$C$261)/MXAU!$B$3,"")))</f>
        <v/>
      </c>
      <c r="G229" s="77">
        <f>IF(G$226="","",IF($B229="","",IFERROR($C229*$D229*IF((Override!$C$4="ON")*(COUNTIFS(Override!$B$11:$B$40,$B229,Override!$D$11:$D$40,2,Override!$E$11:$E$40,"&gt;=0")-COUNTIFS(Override!$B$11:$B$40,$B229,Override!$D$11:$D$40,2,Override!$E$11:$E$40,"&gt;=0",Override!$C$11:$C$40,"AS51"))&gt;0,SUMIFS(Override!$E$11:$E$40,Override!$B$11:$B$40,$B229,Override!$D$11:$D$40,2)-SUMIFS(Override!$E$11:$E$40,Override!$B$11:$B$40,$B229,Override!$D$11:$D$40,2,Override!$C$11:$C$40,"AS51"),Override!$D$261)/MXAU!$B$3,"")))</f>
        <v/>
      </c>
      <c r="H229" s="77">
        <f>IF(H$226="","",IF($B229="","",IFERROR($C229*$D229*IF((Override!$C$4="ON")*(COUNTIFS(Override!$B$11:$B$40,$B229,Override!$D$11:$D$40,3,Override!$E$11:$E$40,"&gt;=0")-COUNTIFS(Override!$B$11:$B$40,$B229,Override!$D$11:$D$40,3,Override!$E$11:$E$40,"&gt;=0",Override!$C$11:$C$40,"AS51"))&gt;0,SUMIFS(Override!$E$11:$E$40,Override!$B$11:$B$40,$B229,Override!$D$11:$D$40,3)-SUMIFS(Override!$E$11:$E$40,Override!$B$11:$B$40,$B229,Override!$D$11:$D$40,3,Override!$C$11:$C$40,"AS51"),Override!$E$261)/MXAU!$B$3,"")))</f>
        <v/>
      </c>
      <c r="I229" s="77">
        <f>IF(I$226="","",IF($B229="","",IFERROR($C229*$D229*IF((Override!$C$4="ON")*(COUNTIFS(Override!$B$11:$B$40,$B229,Override!$D$11:$D$40,4,Override!$E$11:$E$40,"&gt;=0")-COUNTIFS(Override!$B$11:$B$40,$B229,Override!$D$11:$D$40,4,Override!$E$11:$E$40,"&gt;=0",Override!$C$11:$C$40,"AS51"))&gt;0,SUMIFS(Override!$E$11:$E$40,Override!$B$11:$B$40,$B229,Override!$D$11:$D$40,4)-SUMIFS(Override!$E$11:$E$40,Override!$B$11:$B$40,$B229,Override!$D$11:$D$40,4,Override!$C$11:$C$40,"AS51"),Override!$F$261)/MXAU!$B$3,"")))</f>
        <v/>
      </c>
      <c r="J229" s="77">
        <f>IF(J$226="","",IF($B229="","",IFERROR($C229*$D229*IF((Override!$C$4="ON")*(COUNTIFS(Override!$B$11:$B$40,$B229,Override!$D$11:$D$40,5,Override!$E$11:$E$40,"&gt;=0")-COUNTIFS(Override!$B$11:$B$40,$B229,Override!$D$11:$D$40,5,Override!$E$11:$E$40,"&gt;=0",Override!$C$11:$C$40,"AS51"))&gt;0,SUMIFS(Override!$E$11:$E$40,Override!$B$11:$B$40,$B229,Override!$D$11:$D$40,5)-SUMIFS(Override!$E$11:$E$40,Override!$B$11:$B$40,$B229,Override!$D$11:$D$40,5,Override!$C$11:$C$40,"AS51"),Override!$G$261)/MXAU!$B$3,"")))</f>
        <v/>
      </c>
      <c r="K229" s="77">
        <f>IF(K$226="","",IF($B229="","",IFERROR($C229*$D229*IF((Override!$C$4="ON")*(COUNTIFS(Override!$B$11:$B$40,$B229,Override!$D$11:$D$40,6,Override!$E$11:$E$40,"&gt;=0")-COUNTIFS(Override!$B$11:$B$40,$B229,Override!$D$11:$D$40,6,Override!$E$11:$E$40,"&gt;=0",Override!$C$11:$C$40,"AS51"))&gt;0,SUMIFS(Override!$E$11:$E$40,Override!$B$11:$B$40,$B229,Override!$D$11:$D$40,6)-SUMIFS(Override!$E$11:$E$40,Override!$B$11:$B$40,$B229,Override!$D$11:$D$40,6,Override!$C$11:$C$40,"AS51"),Override!$H$261)/MXAU!$B$3,"")))</f>
        <v/>
      </c>
      <c r="L229" s="77">
        <f>IF(L$226="","",IF($B229="","",IFERROR($C229*$D229*IF((Override!$C$4="ON")*(COUNTIFS(Override!$B$11:$B$40,$B229,Override!$D$11:$D$40,7,Override!$E$11:$E$40,"&gt;=0")-COUNTIFS(Override!$B$11:$B$40,$B229,Override!$D$11:$D$40,7,Override!$E$11:$E$40,"&gt;=0",Override!$C$11:$C$40,"AS51"))&gt;0,SUMIFS(Override!$E$11:$E$40,Override!$B$11:$B$40,$B229,Override!$D$11:$D$40,7)-SUMIFS(Override!$E$11:$E$40,Override!$B$11:$B$40,$B229,Override!$D$11:$D$40,7,Override!$C$11:$C$40,"AS51"),Override!$I$261)/MXAU!$B$3,"")))</f>
        <v/>
      </c>
      <c r="M229" s="77">
        <f>IF(M$226="","",IF($B229="","",IFERROR($C229*$D229*IF((Override!$C$4="ON")*(COUNTIFS(Override!$B$11:$B$40,$B229,Override!$D$11:$D$40,8,Override!$E$11:$E$40,"&gt;=0")-COUNTIFS(Override!$B$11:$B$40,$B229,Override!$D$11:$D$40,8,Override!$E$11:$E$40,"&gt;=0",Override!$C$11:$C$40,"AS51"))&gt;0,SUMIFS(Override!$E$11:$E$40,Override!$B$11:$B$40,$B229,Override!$D$11:$D$40,8)-SUMIFS(Override!$E$11:$E$40,Override!$B$11:$B$40,$B229,Override!$D$11:$D$40,8,Override!$C$11:$C$40,"AS51"),Override!$J$261)/MXAU!$B$3,"")))</f>
        <v/>
      </c>
      <c r="N229" s="77">
        <f>IF(N$226="","",IF($B229="","",IFERROR($C229*$D229*IF((Override!$C$4="ON")*(COUNTIFS(Override!$B$11:$B$40,$B229,Override!$D$11:$D$40,9,Override!$E$11:$E$40,"&gt;=0")-COUNTIFS(Override!$B$11:$B$40,$B229,Override!$D$11:$D$40,9,Override!$E$11:$E$40,"&gt;=0",Override!$C$11:$C$40,"AS51"))&gt;0,SUMIFS(Override!$E$11:$E$40,Override!$B$11:$B$40,$B229,Override!$D$11:$D$40,9)-SUMIFS(Override!$E$11:$E$40,Override!$B$11:$B$40,$B229,Override!$D$11:$D$40,9,Override!$C$11:$C$40,"AS51"),Override!$K$261)/MXAU!$B$3,"")))</f>
        <v/>
      </c>
      <c r="O229" s="77">
        <f>IF(O$226="","",IF($B229="","",IFERROR($C229*$D229*IF((Override!$C$4="ON")*(COUNTIFS(Override!$B$11:$B$40,$B229,Override!$D$11:$D$40,10,Override!$E$11:$E$40,"&gt;=0")-COUNTIFS(Override!$B$11:$B$40,$B229,Override!$D$11:$D$40,10,Override!$E$11:$E$40,"&gt;=0",Override!$C$11:$C$40,"AS51"))&gt;0,SUMIFS(Override!$E$11:$E$40,Override!$B$11:$B$40,$B229,Override!$D$11:$D$40,10)-SUMIFS(Override!$E$11:$E$40,Override!$B$11:$B$40,$B229,Override!$D$11:$D$40,10,Override!$C$11:$C$40,"AS51"),Override!$L$261)/MXAU!$B$3,"")))</f>
        <v/>
      </c>
      <c r="P229" s="77">
        <f>IF(P$226="","",IF($B229="","",IFERROR($C229*$D229*IF((Override!$C$4="ON")*(COUNTIFS(Override!$B$11:$B$40,$B229,Override!$D$11:$D$40,11,Override!$E$11:$E$40,"&gt;=0")-COUNTIFS(Override!$B$11:$B$40,$B229,Override!$D$11:$D$40,11,Override!$E$11:$E$40,"&gt;=0",Override!$C$11:$C$40,"AS51"))&gt;0,SUMIFS(Override!$E$11:$E$40,Override!$B$11:$B$40,$B229,Override!$D$11:$D$40,11)-SUMIFS(Override!$E$11:$E$40,Override!$B$11:$B$40,$B229,Override!$D$11:$D$40,11,Override!$C$11:$C$40,"AS51"),Override!$M$261)/MXAU!$B$3,"")))</f>
        <v/>
      </c>
      <c r="Q229" s="77">
        <f>IF(Q$226="","",IF($B229="","",IFERROR($C229*$D229*IF((Override!$C$4="ON")*(COUNTIFS(Override!$B$11:$B$40,$B229,Override!$D$11:$D$40,12,Override!$E$11:$E$40,"&gt;=0")-COUNTIFS(Override!$B$11:$B$40,$B229,Override!$D$11:$D$40,12,Override!$E$11:$E$40,"&gt;=0",Override!$C$11:$C$40,"AS51"))&gt;0,SUMIFS(Override!$E$11:$E$40,Override!$B$11:$B$40,$B229,Override!$D$11:$D$40,12)-SUMIFS(Override!$E$11:$E$40,Override!$B$11:$B$40,$B229,Override!$D$11:$D$40,12,Override!$C$11:$C$40,"AS51"),Override!$N$261)/MXAU!$B$3,"")))</f>
        <v/>
      </c>
      <c r="R229" s="77">
        <f>IF(R$226="","",IF($B229="","",IFERROR($C229*$D229*IF((Override!$C$4="ON")*(COUNTIFS(Override!$B$11:$B$40,$B229,Override!$D$11:$D$40,13,Override!$E$11:$E$40,"&gt;=0")-COUNTIFS(Override!$B$11:$B$40,$B229,Override!$D$11:$D$40,13,Override!$E$11:$E$40,"&gt;=0",Override!$C$11:$C$40,"AS51"))&gt;0,SUMIFS(Override!$E$11:$E$40,Override!$B$11:$B$40,$B229,Override!$D$11:$D$40,13)-SUMIFS(Override!$E$11:$E$40,Override!$B$11:$B$40,$B229,Override!$D$11:$D$40,13,Override!$C$11:$C$40,"AS51"),Override!$O$261)/MXAU!$B$3,"")))</f>
        <v/>
      </c>
      <c r="S229" s="77">
        <f>IF(S$226="","",IF($B229="","",IFERROR($C229*$D229*IF((Override!$C$4="ON")*(COUNTIFS(Override!$B$11:$B$40,$B229,Override!$D$11:$D$40,14,Override!$E$11:$E$40,"&gt;=0")-COUNTIFS(Override!$B$11:$B$40,$B229,Override!$D$11:$D$40,14,Override!$E$11:$E$40,"&gt;=0",Override!$C$11:$C$40,"AS51"))&gt;0,SUMIFS(Override!$E$11:$E$40,Override!$B$11:$B$40,$B229,Override!$D$11:$D$40,14)-SUMIFS(Override!$E$11:$E$40,Override!$B$11:$B$40,$B229,Override!$D$11:$D$40,14,Override!$C$11:$C$40,"AS51"),Override!$P$261)/MXAU!$B$3,"")))</f>
        <v/>
      </c>
      <c r="T229" s="77">
        <f>IF(T$226="","",IF($B229="","",IFERROR($C229*$D229*IF((Override!$C$4="ON")*(COUNTIFS(Override!$B$11:$B$40,$B229,Override!$D$11:$D$40,15,Override!$E$11:$E$40,"&gt;=0")-COUNTIFS(Override!$B$11:$B$40,$B229,Override!$D$11:$D$40,15,Override!$E$11:$E$40,"&gt;=0",Override!$C$11:$C$40,"AS51"))&gt;0,SUMIFS(Override!$E$11:$E$40,Override!$B$11:$B$40,$B229,Override!$D$11:$D$40,15)-SUMIFS(Override!$E$11:$E$40,Override!$B$11:$B$40,$B229,Override!$D$11:$D$40,15,Override!$C$11:$C$40,"AS51"),Override!$Q$261)/MXAU!$B$3,"")))</f>
        <v/>
      </c>
      <c r="U229" s="77">
        <f>IF(U$226="","",IF($B229="","",IFERROR($C229*$D229*IF((Override!$C$4="ON")*(COUNTIFS(Override!$B$11:$B$40,$B229,Override!$D$11:$D$40,16,Override!$E$11:$E$40,"&gt;=0")-COUNTIFS(Override!$B$11:$B$40,$B229,Override!$D$11:$D$40,16,Override!$E$11:$E$40,"&gt;=0",Override!$C$11:$C$40,"AS51"))&gt;0,SUMIFS(Override!$E$11:$E$40,Override!$B$11:$B$40,$B229,Override!$D$11:$D$40,16)-SUMIFS(Override!$E$11:$E$40,Override!$B$11:$B$40,$B229,Override!$D$11:$D$40,16,Override!$C$11:$C$40,"AS51"),Override!$R$261)/MXAU!$B$3,"")))</f>
        <v/>
      </c>
      <c r="W229" s="77">
        <f>IF(W$226="","",IF($B229="","",IFERROR(F229*$E229/100,"")))</f>
        <v/>
      </c>
      <c r="X229" s="77">
        <f>IF(X$226="","",IF($B229="","",IFERROR(G229*$E229/100,"")))</f>
        <v/>
      </c>
      <c r="Y229" s="77">
        <f>IF(Y$226="","",IF($B229="","",IFERROR(H229*$E229/100,"")))</f>
        <v/>
      </c>
      <c r="Z229" s="77">
        <f>IF(Z$226="","",IF($B229="","",IFERROR(I229*$E229/100,"")))</f>
        <v/>
      </c>
      <c r="AA229" s="77">
        <f>IF(AA$226="","",IF($B229="","",IFERROR(J229*$E229/100,"")))</f>
        <v/>
      </c>
      <c r="AB229" s="77">
        <f>IF(AB$226="","",IF($B229="","",IFERROR(K229*$E229/100,"")))</f>
        <v/>
      </c>
      <c r="AC229" s="77">
        <f>IF(AC$226="","",IF($B229="","",IFERROR(L229*$E229/100,"")))</f>
        <v/>
      </c>
      <c r="AD229" s="77">
        <f>IF(AD$226="","",IF($B229="","",IFERROR(M229*$E229/100,"")))</f>
        <v/>
      </c>
      <c r="AE229" s="77">
        <f>IF(AE$226="","",IF($B229="","",IFERROR(N229*$E229/100,"")))</f>
        <v/>
      </c>
      <c r="AF229" s="77">
        <f>IF(AF$226="","",IF($B229="","",IFERROR(O229*$E229/100,"")))</f>
        <v/>
      </c>
      <c r="AG229" s="77">
        <f>IF(AG$226="","",IF($B229="","",IFERROR(P229*$E229/100,"")))</f>
        <v/>
      </c>
      <c r="AH229" s="77">
        <f>IF(AH$226="","",IF($B229="","",IFERROR(Q229*$E229/100,"")))</f>
        <v/>
      </c>
      <c r="AI229" s="77">
        <f>IF(AI$226="","",IF($B229="","",IFERROR(R229*$E229/100,"")))</f>
        <v/>
      </c>
      <c r="AJ229" s="77">
        <f>IF(AJ$226="","",IF($B229="","",IFERROR(S229*$E229/100,"")))</f>
        <v/>
      </c>
      <c r="AK229" s="77">
        <f>IF(AK$226="","",IF($B229="","",IFERROR(T229*$E229/100,"")))</f>
        <v/>
      </c>
      <c r="AL229" s="77">
        <f>IF(AL$226="","",IF($B229="","",IFERROR(U229*$E229/100,"")))</f>
        <v/>
      </c>
      <c r="AN229" s="77">
        <f>IF($B229="","",SUMIF($F$226:$U$226,"&lt;="&amp;Sector!$E$51,$F229:$U229))</f>
        <v/>
      </c>
      <c r="AO229" s="77">
        <f>IF($B229="","",SUMIF($W$226:$AL$226,"&lt;="&amp;Sector!$E$51,$W229:$AL229))</f>
        <v/>
      </c>
      <c r="AQ229" s="163">
        <f>IF(AQ$226="","",IF($B229="","",IFERROR($C229*$D229*SUMPRODUCT(('Dvd Calendar'!$E$2266:$CZ$2266&gt;AQ$225)*('Dvd Calendar'!$E$2266:$CZ$2266&lt;=AQ$226)*'Dvd Calendar'!$E$2269:$CZ$2269*(('Dvd Calendar'!$E$2271:$CZ$2271='Field Check'!$C$56)*('Field Check'!$C$56&lt;&gt;"")+('Dvd Calendar'!$E$2271:$CZ$2271='Field Check'!$C$57)*('Field Check'!$C$57&lt;&gt;"")))/MXAU!$B$3,"")))</f>
        <v/>
      </c>
      <c r="AR229" s="163">
        <f>IF(AR$226="","",IF($B229="","",IFERROR($C229*$D229*SUMPRODUCT(('Dvd Calendar'!$E$2266:$CZ$2266&gt;AR$225)*('Dvd Calendar'!$E$2266:$CZ$2266&lt;=AR$226)*'Dvd Calendar'!$E$2269:$CZ$2269*(('Dvd Calendar'!$E$2271:$CZ$2271='Field Check'!$C$56)*('Field Check'!$C$56&lt;&gt;"")+('Dvd Calendar'!$E$2271:$CZ$2271='Field Check'!$C$57)*('Field Check'!$C$57&lt;&gt;"")))/MXAU!$B$3,"")))</f>
        <v/>
      </c>
      <c r="AS229" s="163">
        <f>IF(AS$226="","",IF($B229="","",IFERROR($C229*$D229*SUMPRODUCT(('Dvd Calendar'!$E$2266:$CZ$2266&gt;AS$225)*('Dvd Calendar'!$E$2266:$CZ$2266&lt;=AS$226)*'Dvd Calendar'!$E$2269:$CZ$2269*(('Dvd Calendar'!$E$2271:$CZ$2271='Field Check'!$C$56)*('Field Check'!$C$56&lt;&gt;"")+('Dvd Calendar'!$E$2271:$CZ$2271='Field Check'!$C$57)*('Field Check'!$C$57&lt;&gt;"")))/MXAU!$B$3,"")))</f>
        <v/>
      </c>
      <c r="AT229" s="163">
        <f>IF(AT$226="","",IF($B229="","",IFERROR($C229*$D229*SUMPRODUCT(('Dvd Calendar'!$E$2266:$CZ$2266&gt;AT$225)*('Dvd Calendar'!$E$2266:$CZ$2266&lt;=AT$226)*'Dvd Calendar'!$E$2269:$CZ$2269*(('Dvd Calendar'!$E$2271:$CZ$2271='Field Check'!$C$56)*('Field Check'!$C$56&lt;&gt;"")+('Dvd Calendar'!$E$2271:$CZ$2271='Field Check'!$C$57)*('Field Check'!$C$57&lt;&gt;"")))/MXAU!$B$3,"")))</f>
        <v/>
      </c>
      <c r="AU229" s="163">
        <f>IF(AU$226="","",IF($B229="","",IFERROR($C229*$D229*SUMPRODUCT(('Dvd Calendar'!$E$2266:$CZ$2266&gt;AU$225)*('Dvd Calendar'!$E$2266:$CZ$2266&lt;=AU$226)*'Dvd Calendar'!$E$2269:$CZ$2269*(('Dvd Calendar'!$E$2271:$CZ$2271='Field Check'!$C$56)*('Field Check'!$C$56&lt;&gt;"")+('Dvd Calendar'!$E$2271:$CZ$2271='Field Check'!$C$57)*('Field Check'!$C$57&lt;&gt;"")))/MXAU!$B$3,"")))</f>
        <v/>
      </c>
      <c r="AV229" s="163">
        <f>IF(AV$226="","",IF($B229="","",IFERROR($C229*$D229*SUMPRODUCT(('Dvd Calendar'!$E$2266:$CZ$2266&gt;AV$225)*('Dvd Calendar'!$E$2266:$CZ$2266&lt;=AV$226)*'Dvd Calendar'!$E$2269:$CZ$2269*(('Dvd Calendar'!$E$2271:$CZ$2271='Field Check'!$C$56)*('Field Check'!$C$56&lt;&gt;"")+('Dvd Calendar'!$E$2271:$CZ$2271='Field Check'!$C$57)*('Field Check'!$C$57&lt;&gt;"")))/MXAU!$B$3,"")))</f>
        <v/>
      </c>
      <c r="AW229" s="163">
        <f>IF(AW$226="","",IF($B229="","",IFERROR($C229*$D229*SUMPRODUCT(('Dvd Calendar'!$E$2266:$CZ$2266&gt;AW$225)*('Dvd Calendar'!$E$2266:$CZ$2266&lt;=AW$226)*'Dvd Calendar'!$E$2269:$CZ$2269*(('Dvd Calendar'!$E$2271:$CZ$2271='Field Check'!$C$56)*('Field Check'!$C$56&lt;&gt;"")+('Dvd Calendar'!$E$2271:$CZ$2271='Field Check'!$C$57)*('Field Check'!$C$57&lt;&gt;"")))/MXAU!$B$3,"")))</f>
        <v/>
      </c>
      <c r="AX229" s="163">
        <f>IF(AX$226="","",IF($B229="","",IFERROR($C229*$D229*SUMPRODUCT(('Dvd Calendar'!$E$2266:$CZ$2266&gt;AX$225)*('Dvd Calendar'!$E$2266:$CZ$2266&lt;=AX$226)*'Dvd Calendar'!$E$2269:$CZ$2269*(('Dvd Calendar'!$E$2271:$CZ$2271='Field Check'!$C$56)*('Field Check'!$C$56&lt;&gt;"")+('Dvd Calendar'!$E$2271:$CZ$2271='Field Check'!$C$57)*('Field Check'!$C$57&lt;&gt;"")))/MXAU!$B$3,"")))</f>
        <v/>
      </c>
      <c r="AY229" s="163">
        <f>IF(AY$226="","",IF($B229="","",IFERROR($C229*$D229*SUMPRODUCT(('Dvd Calendar'!$E$2266:$CZ$2266&gt;AY$225)*('Dvd Calendar'!$E$2266:$CZ$2266&lt;=AY$226)*'Dvd Calendar'!$E$2269:$CZ$2269*(('Dvd Calendar'!$E$2271:$CZ$2271='Field Check'!$C$56)*('Field Check'!$C$56&lt;&gt;"")+('Dvd Calendar'!$E$2271:$CZ$2271='Field Check'!$C$57)*('Field Check'!$C$57&lt;&gt;"")))/MXAU!$B$3,"")))</f>
        <v/>
      </c>
      <c r="AZ229" s="163">
        <f>IF(AZ$226="","",IF($B229="","",IFERROR($C229*$D229*SUMPRODUCT(('Dvd Calendar'!$E$2266:$CZ$2266&gt;AZ$225)*('Dvd Calendar'!$E$2266:$CZ$2266&lt;=AZ$226)*'Dvd Calendar'!$E$2269:$CZ$2269*(('Dvd Calendar'!$E$2271:$CZ$2271='Field Check'!$C$56)*('Field Check'!$C$56&lt;&gt;"")+('Dvd Calendar'!$E$2271:$CZ$2271='Field Check'!$C$57)*('Field Check'!$C$57&lt;&gt;"")))/MXAU!$B$3,"")))</f>
        <v/>
      </c>
      <c r="BA229" s="163">
        <f>IF(BA$226="","",IF($B229="","",IFERROR($C229*$D229*SUMPRODUCT(('Dvd Calendar'!$E$2266:$CZ$2266&gt;BA$225)*('Dvd Calendar'!$E$2266:$CZ$2266&lt;=BA$226)*'Dvd Calendar'!$E$2269:$CZ$2269*(('Dvd Calendar'!$E$2271:$CZ$2271='Field Check'!$C$56)*('Field Check'!$C$56&lt;&gt;"")+('Dvd Calendar'!$E$2271:$CZ$2271='Field Check'!$C$57)*('Field Check'!$C$57&lt;&gt;"")))/MXAU!$B$3,"")))</f>
        <v/>
      </c>
      <c r="BB229" s="163">
        <f>IF(BB$226="","",IF($B229="","",IFERROR($C229*$D229*SUMPRODUCT(('Dvd Calendar'!$E$2266:$CZ$2266&gt;BB$225)*('Dvd Calendar'!$E$2266:$CZ$2266&lt;=BB$226)*'Dvd Calendar'!$E$2269:$CZ$2269*(('Dvd Calendar'!$E$2271:$CZ$2271='Field Check'!$C$56)*('Field Check'!$C$56&lt;&gt;"")+('Dvd Calendar'!$E$2271:$CZ$2271='Field Check'!$C$57)*('Field Check'!$C$57&lt;&gt;"")))/MXAU!$B$3,"")))</f>
        <v/>
      </c>
      <c r="BC229" s="163">
        <f>IF(BC$226="","",IF($B229="","",IFERROR($C229*$D229*SUMPRODUCT(('Dvd Calendar'!$E$2266:$CZ$2266&gt;BC$225)*('Dvd Calendar'!$E$2266:$CZ$2266&lt;=BC$226)*'Dvd Calendar'!$E$2269:$CZ$2269*(('Dvd Calendar'!$E$2271:$CZ$2271='Field Check'!$C$56)*('Field Check'!$C$56&lt;&gt;"")+('Dvd Calendar'!$E$2271:$CZ$2271='Field Check'!$C$57)*('Field Check'!$C$57&lt;&gt;"")))/MXAU!$B$3,"")))</f>
        <v/>
      </c>
      <c r="BD229" s="163">
        <f>IF(BD$226="","",IF($B229="","",IFERROR($C229*$D229*SUMPRODUCT(('Dvd Calendar'!$E$2266:$CZ$2266&gt;BD$225)*('Dvd Calendar'!$E$2266:$CZ$2266&lt;=BD$226)*'Dvd Calendar'!$E$2269:$CZ$2269*(('Dvd Calendar'!$E$2271:$CZ$2271='Field Check'!$C$56)*('Field Check'!$C$56&lt;&gt;"")+('Dvd Calendar'!$E$2271:$CZ$2271='Field Check'!$C$57)*('Field Check'!$C$57&lt;&gt;"")))/MXAU!$B$3,"")))</f>
        <v/>
      </c>
      <c r="BE229" s="163">
        <f>IF(BE$226="","",IF($B229="","",IFERROR($C229*$D229*SUMPRODUCT(('Dvd Calendar'!$E$2266:$CZ$2266&gt;BE$225)*('Dvd Calendar'!$E$2266:$CZ$2266&lt;=BE$226)*'Dvd Calendar'!$E$2269:$CZ$2269*(('Dvd Calendar'!$E$2271:$CZ$2271='Field Check'!$C$56)*('Field Check'!$C$56&lt;&gt;"")+('Dvd Calendar'!$E$2271:$CZ$2271='Field Check'!$C$57)*('Field Check'!$C$57&lt;&gt;"")))/MXAU!$B$3,"")))</f>
        <v/>
      </c>
      <c r="BF229" s="163">
        <f>IF(BF$226="","",IF($B229="","",IFERROR($C229*$D229*SUMPRODUCT(('Dvd Calendar'!$E$2266:$CZ$2266&gt;BF$225)*('Dvd Calendar'!$E$2266:$CZ$2266&lt;=BF$226)*'Dvd Calendar'!$E$2269:$CZ$2269*(('Dvd Calendar'!$E$2271:$CZ$2271='Field Check'!$C$56)*('Field Check'!$C$56&lt;&gt;"")+('Dvd Calendar'!$E$2271:$CZ$2271='Field Check'!$C$57)*('Field Check'!$C$57&lt;&gt;"")))/MXAU!$B$3,"")))</f>
        <v/>
      </c>
      <c r="BH229" s="163">
        <f>IF(BH$226="","",IF($B229="","",IFERROR(AQ229*$E229/100,"")))</f>
        <v/>
      </c>
      <c r="BI229" s="163">
        <f>IF(BI$226="","",IF($B229="","",IFERROR(AR229*$E229/100,"")))</f>
        <v/>
      </c>
      <c r="BJ229" s="163">
        <f>IF(BJ$226="","",IF($B229="","",IFERROR(AS229*$E229/100,"")))</f>
        <v/>
      </c>
      <c r="BK229" s="163">
        <f>IF(BK$226="","",IF($B229="","",IFERROR(AT229*$E229/100,"")))</f>
        <v/>
      </c>
      <c r="BL229" s="163">
        <f>IF(BL$226="","",IF($B229="","",IFERROR(AU229*$E229/100,"")))</f>
        <v/>
      </c>
      <c r="BM229" s="163">
        <f>IF(BM$226="","",IF($B229="","",IFERROR(AV229*$E229/100,"")))</f>
        <v/>
      </c>
      <c r="BN229" s="163">
        <f>IF(BN$226="","",IF($B229="","",IFERROR(AW229*$E229/100,"")))</f>
        <v/>
      </c>
      <c r="BO229" s="163">
        <f>IF(BO$226="","",IF($B229="","",IFERROR(AX229*$E229/100,"")))</f>
        <v/>
      </c>
      <c r="BP229" s="163">
        <f>IF(BP$226="","",IF($B229="","",IFERROR(AY229*$E229/100,"")))</f>
        <v/>
      </c>
      <c r="BQ229" s="163">
        <f>IF(BQ$226="","",IF($B229="","",IFERROR(AZ229*$E229/100,"")))</f>
        <v/>
      </c>
      <c r="BR229" s="163">
        <f>IF(BR$226="","",IF($B229="","",IFERROR(BA229*$E229/100,"")))</f>
        <v/>
      </c>
      <c r="BS229" s="163">
        <f>IF(BS$226="","",IF($B229="","",IFERROR(BB229*$E229/100,"")))</f>
        <v/>
      </c>
      <c r="BT229" s="163">
        <f>IF(BT$226="","",IF($B229="","",IFERROR(BC229*$E229/100,"")))</f>
        <v/>
      </c>
      <c r="BU229" s="163">
        <f>IF(BU$226="","",IF($B229="","",IFERROR(BD229*$E229/100,"")))</f>
        <v/>
      </c>
      <c r="BV229" s="163">
        <f>IF(BV$226="","",IF($B229="","",IFERROR(BE229*$E229/100,"")))</f>
        <v/>
      </c>
      <c r="BW229" s="163">
        <f>IF(BW$226="","",IF($B229="","",IFERROR(BF229*$E229/100,"")))</f>
        <v/>
      </c>
    </row>
    <row r="230">
      <c r="B230" s="126">
        <f>IF(MXAU!$C$7="","",MXAU!$C$7)</f>
        <v/>
      </c>
      <c r="C230" s="74">
        <f>IF(MXAU!$B$7="","",MXAU!$B$7)</f>
        <v/>
      </c>
      <c r="D230" s="75">
        <f>IFERROR(MXAU!$Q$7,1)</f>
        <v/>
      </c>
      <c r="E230" s="76">
        <f>IF($B230="","",IF(ISNUMBER(MXAU!$I$7),MXAU!$I$7,'Index Summary'!$C$7))</f>
        <v/>
      </c>
      <c r="F230" s="77">
        <f>IF(F$226="","",IF($B230="","",IFERROR($C230*$D230*IF((Override!$C$4="ON")*(COUNTIFS(Override!$B$11:$B$40,$B230,Override!$D$11:$D$40,1,Override!$E$11:$E$40,"&gt;=0")-COUNTIFS(Override!$B$11:$B$40,$B230,Override!$D$11:$D$40,1,Override!$E$11:$E$40,"&gt;=0",Override!$C$11:$C$40,"AS51"))&gt;0,SUMIFS(Override!$E$11:$E$40,Override!$B$11:$B$40,$B230,Override!$D$11:$D$40,1)-SUMIFS(Override!$E$11:$E$40,Override!$B$11:$B$40,$B230,Override!$D$11:$D$40,1,Override!$C$11:$C$40,"AS51"),Override!$C$262)/MXAU!$B$3,"")))</f>
        <v/>
      </c>
      <c r="G230" s="77">
        <f>IF(G$226="","",IF($B230="","",IFERROR($C230*$D230*IF((Override!$C$4="ON")*(COUNTIFS(Override!$B$11:$B$40,$B230,Override!$D$11:$D$40,2,Override!$E$11:$E$40,"&gt;=0")-COUNTIFS(Override!$B$11:$B$40,$B230,Override!$D$11:$D$40,2,Override!$E$11:$E$40,"&gt;=0",Override!$C$11:$C$40,"AS51"))&gt;0,SUMIFS(Override!$E$11:$E$40,Override!$B$11:$B$40,$B230,Override!$D$11:$D$40,2)-SUMIFS(Override!$E$11:$E$40,Override!$B$11:$B$40,$B230,Override!$D$11:$D$40,2,Override!$C$11:$C$40,"AS51"),Override!$D$262)/MXAU!$B$3,"")))</f>
        <v/>
      </c>
      <c r="H230" s="77">
        <f>IF(H$226="","",IF($B230="","",IFERROR($C230*$D230*IF((Override!$C$4="ON")*(COUNTIFS(Override!$B$11:$B$40,$B230,Override!$D$11:$D$40,3,Override!$E$11:$E$40,"&gt;=0")-COUNTIFS(Override!$B$11:$B$40,$B230,Override!$D$11:$D$40,3,Override!$E$11:$E$40,"&gt;=0",Override!$C$11:$C$40,"AS51"))&gt;0,SUMIFS(Override!$E$11:$E$40,Override!$B$11:$B$40,$B230,Override!$D$11:$D$40,3)-SUMIFS(Override!$E$11:$E$40,Override!$B$11:$B$40,$B230,Override!$D$11:$D$40,3,Override!$C$11:$C$40,"AS51"),Override!$E$262)/MXAU!$B$3,"")))</f>
        <v/>
      </c>
      <c r="I230" s="77">
        <f>IF(I$226="","",IF($B230="","",IFERROR($C230*$D230*IF((Override!$C$4="ON")*(COUNTIFS(Override!$B$11:$B$40,$B230,Override!$D$11:$D$40,4,Override!$E$11:$E$40,"&gt;=0")-COUNTIFS(Override!$B$11:$B$40,$B230,Override!$D$11:$D$40,4,Override!$E$11:$E$40,"&gt;=0",Override!$C$11:$C$40,"AS51"))&gt;0,SUMIFS(Override!$E$11:$E$40,Override!$B$11:$B$40,$B230,Override!$D$11:$D$40,4)-SUMIFS(Override!$E$11:$E$40,Override!$B$11:$B$40,$B230,Override!$D$11:$D$40,4,Override!$C$11:$C$40,"AS51"),Override!$F$262)/MXAU!$B$3,"")))</f>
        <v/>
      </c>
      <c r="J230" s="77">
        <f>IF(J$226="","",IF($B230="","",IFERROR($C230*$D230*IF((Override!$C$4="ON")*(COUNTIFS(Override!$B$11:$B$40,$B230,Override!$D$11:$D$40,5,Override!$E$11:$E$40,"&gt;=0")-COUNTIFS(Override!$B$11:$B$40,$B230,Override!$D$11:$D$40,5,Override!$E$11:$E$40,"&gt;=0",Override!$C$11:$C$40,"AS51"))&gt;0,SUMIFS(Override!$E$11:$E$40,Override!$B$11:$B$40,$B230,Override!$D$11:$D$40,5)-SUMIFS(Override!$E$11:$E$40,Override!$B$11:$B$40,$B230,Override!$D$11:$D$40,5,Override!$C$11:$C$40,"AS51"),Override!$G$262)/MXAU!$B$3,"")))</f>
        <v/>
      </c>
      <c r="K230" s="77">
        <f>IF(K$226="","",IF($B230="","",IFERROR($C230*$D230*IF((Override!$C$4="ON")*(COUNTIFS(Override!$B$11:$B$40,$B230,Override!$D$11:$D$40,6,Override!$E$11:$E$40,"&gt;=0")-COUNTIFS(Override!$B$11:$B$40,$B230,Override!$D$11:$D$40,6,Override!$E$11:$E$40,"&gt;=0",Override!$C$11:$C$40,"AS51"))&gt;0,SUMIFS(Override!$E$11:$E$40,Override!$B$11:$B$40,$B230,Override!$D$11:$D$40,6)-SUMIFS(Override!$E$11:$E$40,Override!$B$11:$B$40,$B230,Override!$D$11:$D$40,6,Override!$C$11:$C$40,"AS51"),Override!$H$262)/MXAU!$B$3,"")))</f>
        <v/>
      </c>
      <c r="L230" s="77">
        <f>IF(L$226="","",IF($B230="","",IFERROR($C230*$D230*IF((Override!$C$4="ON")*(COUNTIFS(Override!$B$11:$B$40,$B230,Override!$D$11:$D$40,7,Override!$E$11:$E$40,"&gt;=0")-COUNTIFS(Override!$B$11:$B$40,$B230,Override!$D$11:$D$40,7,Override!$E$11:$E$40,"&gt;=0",Override!$C$11:$C$40,"AS51"))&gt;0,SUMIFS(Override!$E$11:$E$40,Override!$B$11:$B$40,$B230,Override!$D$11:$D$40,7)-SUMIFS(Override!$E$11:$E$40,Override!$B$11:$B$40,$B230,Override!$D$11:$D$40,7,Override!$C$11:$C$40,"AS51"),Override!$I$262)/MXAU!$B$3,"")))</f>
        <v/>
      </c>
      <c r="M230" s="77">
        <f>IF(M$226="","",IF($B230="","",IFERROR($C230*$D230*IF((Override!$C$4="ON")*(COUNTIFS(Override!$B$11:$B$40,$B230,Override!$D$11:$D$40,8,Override!$E$11:$E$40,"&gt;=0")-COUNTIFS(Override!$B$11:$B$40,$B230,Override!$D$11:$D$40,8,Override!$E$11:$E$40,"&gt;=0",Override!$C$11:$C$40,"AS51"))&gt;0,SUMIFS(Override!$E$11:$E$40,Override!$B$11:$B$40,$B230,Override!$D$11:$D$40,8)-SUMIFS(Override!$E$11:$E$40,Override!$B$11:$B$40,$B230,Override!$D$11:$D$40,8,Override!$C$11:$C$40,"AS51"),Override!$J$262)/MXAU!$B$3,"")))</f>
        <v/>
      </c>
      <c r="N230" s="77">
        <f>IF(N$226="","",IF($B230="","",IFERROR($C230*$D230*IF((Override!$C$4="ON")*(COUNTIFS(Override!$B$11:$B$40,$B230,Override!$D$11:$D$40,9,Override!$E$11:$E$40,"&gt;=0")-COUNTIFS(Override!$B$11:$B$40,$B230,Override!$D$11:$D$40,9,Override!$E$11:$E$40,"&gt;=0",Override!$C$11:$C$40,"AS51"))&gt;0,SUMIFS(Override!$E$11:$E$40,Override!$B$11:$B$40,$B230,Override!$D$11:$D$40,9)-SUMIFS(Override!$E$11:$E$40,Override!$B$11:$B$40,$B230,Override!$D$11:$D$40,9,Override!$C$11:$C$40,"AS51"),Override!$K$262)/MXAU!$B$3,"")))</f>
        <v/>
      </c>
      <c r="O230" s="77">
        <f>IF(O$226="","",IF($B230="","",IFERROR($C230*$D230*IF((Override!$C$4="ON")*(COUNTIFS(Override!$B$11:$B$40,$B230,Override!$D$11:$D$40,10,Override!$E$11:$E$40,"&gt;=0")-COUNTIFS(Override!$B$11:$B$40,$B230,Override!$D$11:$D$40,10,Override!$E$11:$E$40,"&gt;=0",Override!$C$11:$C$40,"AS51"))&gt;0,SUMIFS(Override!$E$11:$E$40,Override!$B$11:$B$40,$B230,Override!$D$11:$D$40,10)-SUMIFS(Override!$E$11:$E$40,Override!$B$11:$B$40,$B230,Override!$D$11:$D$40,10,Override!$C$11:$C$40,"AS51"),Override!$L$262)/MXAU!$B$3,"")))</f>
        <v/>
      </c>
      <c r="P230" s="77">
        <f>IF(P$226="","",IF($B230="","",IFERROR($C230*$D230*IF((Override!$C$4="ON")*(COUNTIFS(Override!$B$11:$B$40,$B230,Override!$D$11:$D$40,11,Override!$E$11:$E$40,"&gt;=0")-COUNTIFS(Override!$B$11:$B$40,$B230,Override!$D$11:$D$40,11,Override!$E$11:$E$40,"&gt;=0",Override!$C$11:$C$40,"AS51"))&gt;0,SUMIFS(Override!$E$11:$E$40,Override!$B$11:$B$40,$B230,Override!$D$11:$D$40,11)-SUMIFS(Override!$E$11:$E$40,Override!$B$11:$B$40,$B230,Override!$D$11:$D$40,11,Override!$C$11:$C$40,"AS51"),Override!$M$262)/MXAU!$B$3,"")))</f>
        <v/>
      </c>
      <c r="Q230" s="77">
        <f>IF(Q$226="","",IF($B230="","",IFERROR($C230*$D230*IF((Override!$C$4="ON")*(COUNTIFS(Override!$B$11:$B$40,$B230,Override!$D$11:$D$40,12,Override!$E$11:$E$40,"&gt;=0")-COUNTIFS(Override!$B$11:$B$40,$B230,Override!$D$11:$D$40,12,Override!$E$11:$E$40,"&gt;=0",Override!$C$11:$C$40,"AS51"))&gt;0,SUMIFS(Override!$E$11:$E$40,Override!$B$11:$B$40,$B230,Override!$D$11:$D$40,12)-SUMIFS(Override!$E$11:$E$40,Override!$B$11:$B$40,$B230,Override!$D$11:$D$40,12,Override!$C$11:$C$40,"AS51"),Override!$N$262)/MXAU!$B$3,"")))</f>
        <v/>
      </c>
      <c r="R230" s="77">
        <f>IF(R$226="","",IF($B230="","",IFERROR($C230*$D230*IF((Override!$C$4="ON")*(COUNTIFS(Override!$B$11:$B$40,$B230,Override!$D$11:$D$40,13,Override!$E$11:$E$40,"&gt;=0")-COUNTIFS(Override!$B$11:$B$40,$B230,Override!$D$11:$D$40,13,Override!$E$11:$E$40,"&gt;=0",Override!$C$11:$C$40,"AS51"))&gt;0,SUMIFS(Override!$E$11:$E$40,Override!$B$11:$B$40,$B230,Override!$D$11:$D$40,13)-SUMIFS(Override!$E$11:$E$40,Override!$B$11:$B$40,$B230,Override!$D$11:$D$40,13,Override!$C$11:$C$40,"AS51"),Override!$O$262)/MXAU!$B$3,"")))</f>
        <v/>
      </c>
      <c r="S230" s="77">
        <f>IF(S$226="","",IF($B230="","",IFERROR($C230*$D230*IF((Override!$C$4="ON")*(COUNTIFS(Override!$B$11:$B$40,$B230,Override!$D$11:$D$40,14,Override!$E$11:$E$40,"&gt;=0")-COUNTIFS(Override!$B$11:$B$40,$B230,Override!$D$11:$D$40,14,Override!$E$11:$E$40,"&gt;=0",Override!$C$11:$C$40,"AS51"))&gt;0,SUMIFS(Override!$E$11:$E$40,Override!$B$11:$B$40,$B230,Override!$D$11:$D$40,14)-SUMIFS(Override!$E$11:$E$40,Override!$B$11:$B$40,$B230,Override!$D$11:$D$40,14,Override!$C$11:$C$40,"AS51"),Override!$P$262)/MXAU!$B$3,"")))</f>
        <v/>
      </c>
      <c r="T230" s="77">
        <f>IF(T$226="","",IF($B230="","",IFERROR($C230*$D230*IF((Override!$C$4="ON")*(COUNTIFS(Override!$B$11:$B$40,$B230,Override!$D$11:$D$40,15,Override!$E$11:$E$40,"&gt;=0")-COUNTIFS(Override!$B$11:$B$40,$B230,Override!$D$11:$D$40,15,Override!$E$11:$E$40,"&gt;=0",Override!$C$11:$C$40,"AS51"))&gt;0,SUMIFS(Override!$E$11:$E$40,Override!$B$11:$B$40,$B230,Override!$D$11:$D$40,15)-SUMIFS(Override!$E$11:$E$40,Override!$B$11:$B$40,$B230,Override!$D$11:$D$40,15,Override!$C$11:$C$40,"AS51"),Override!$Q$262)/MXAU!$B$3,"")))</f>
        <v/>
      </c>
      <c r="U230" s="77">
        <f>IF(U$226="","",IF($B230="","",IFERROR($C230*$D230*IF((Override!$C$4="ON")*(COUNTIFS(Override!$B$11:$B$40,$B230,Override!$D$11:$D$40,16,Override!$E$11:$E$40,"&gt;=0")-COUNTIFS(Override!$B$11:$B$40,$B230,Override!$D$11:$D$40,16,Override!$E$11:$E$40,"&gt;=0",Override!$C$11:$C$40,"AS51"))&gt;0,SUMIFS(Override!$E$11:$E$40,Override!$B$11:$B$40,$B230,Override!$D$11:$D$40,16)-SUMIFS(Override!$E$11:$E$40,Override!$B$11:$B$40,$B230,Override!$D$11:$D$40,16,Override!$C$11:$C$40,"AS51"),Override!$R$262)/MXAU!$B$3,"")))</f>
        <v/>
      </c>
      <c r="W230" s="77">
        <f>IF(W$226="","",IF($B230="","",IFERROR(F230*$E230/100,"")))</f>
        <v/>
      </c>
      <c r="X230" s="77">
        <f>IF(X$226="","",IF($B230="","",IFERROR(G230*$E230/100,"")))</f>
        <v/>
      </c>
      <c r="Y230" s="77">
        <f>IF(Y$226="","",IF($B230="","",IFERROR(H230*$E230/100,"")))</f>
        <v/>
      </c>
      <c r="Z230" s="77">
        <f>IF(Z$226="","",IF($B230="","",IFERROR(I230*$E230/100,"")))</f>
        <v/>
      </c>
      <c r="AA230" s="77">
        <f>IF(AA$226="","",IF($B230="","",IFERROR(J230*$E230/100,"")))</f>
        <v/>
      </c>
      <c r="AB230" s="77">
        <f>IF(AB$226="","",IF($B230="","",IFERROR(K230*$E230/100,"")))</f>
        <v/>
      </c>
      <c r="AC230" s="77">
        <f>IF(AC$226="","",IF($B230="","",IFERROR(L230*$E230/100,"")))</f>
        <v/>
      </c>
      <c r="AD230" s="77">
        <f>IF(AD$226="","",IF($B230="","",IFERROR(M230*$E230/100,"")))</f>
        <v/>
      </c>
      <c r="AE230" s="77">
        <f>IF(AE$226="","",IF($B230="","",IFERROR(N230*$E230/100,"")))</f>
        <v/>
      </c>
      <c r="AF230" s="77">
        <f>IF(AF$226="","",IF($B230="","",IFERROR(O230*$E230/100,"")))</f>
        <v/>
      </c>
      <c r="AG230" s="77">
        <f>IF(AG$226="","",IF($B230="","",IFERROR(P230*$E230/100,"")))</f>
        <v/>
      </c>
      <c r="AH230" s="77">
        <f>IF(AH$226="","",IF($B230="","",IFERROR(Q230*$E230/100,"")))</f>
        <v/>
      </c>
      <c r="AI230" s="77">
        <f>IF(AI$226="","",IF($B230="","",IFERROR(R230*$E230/100,"")))</f>
        <v/>
      </c>
      <c r="AJ230" s="77">
        <f>IF(AJ$226="","",IF($B230="","",IFERROR(S230*$E230/100,"")))</f>
        <v/>
      </c>
      <c r="AK230" s="77">
        <f>IF(AK$226="","",IF($B230="","",IFERROR(T230*$E230/100,"")))</f>
        <v/>
      </c>
      <c r="AL230" s="77">
        <f>IF(AL$226="","",IF($B230="","",IFERROR(U230*$E230/100,"")))</f>
        <v/>
      </c>
      <c r="AN230" s="77">
        <f>IF($B230="","",SUMIF($F$226:$U$226,"&lt;="&amp;Sector!$E$51,$F230:$U230))</f>
        <v/>
      </c>
      <c r="AO230" s="77">
        <f>IF($B230="","",SUMIF($W$226:$AL$226,"&lt;="&amp;Sector!$E$51,$W230:$AL230))</f>
        <v/>
      </c>
      <c r="AQ230" s="163">
        <f>IF(AQ$226="","",IF($B230="","",IFERROR($C230*$D230*SUMPRODUCT(('Dvd Calendar'!$E$2277:$CZ$2277&gt;AQ$225)*('Dvd Calendar'!$E$2277:$CZ$2277&lt;=AQ$226)*'Dvd Calendar'!$E$2280:$CZ$2280*(('Dvd Calendar'!$E$2282:$CZ$2282='Field Check'!$C$56)*('Field Check'!$C$56&lt;&gt;"")+('Dvd Calendar'!$E$2282:$CZ$2282='Field Check'!$C$57)*('Field Check'!$C$57&lt;&gt;"")))/MXAU!$B$3,"")))</f>
        <v/>
      </c>
      <c r="AR230" s="163">
        <f>IF(AR$226="","",IF($B230="","",IFERROR($C230*$D230*SUMPRODUCT(('Dvd Calendar'!$E$2277:$CZ$2277&gt;AR$225)*('Dvd Calendar'!$E$2277:$CZ$2277&lt;=AR$226)*'Dvd Calendar'!$E$2280:$CZ$2280*(('Dvd Calendar'!$E$2282:$CZ$2282='Field Check'!$C$56)*('Field Check'!$C$56&lt;&gt;"")+('Dvd Calendar'!$E$2282:$CZ$2282='Field Check'!$C$57)*('Field Check'!$C$57&lt;&gt;"")))/MXAU!$B$3,"")))</f>
        <v/>
      </c>
      <c r="AS230" s="163">
        <f>IF(AS$226="","",IF($B230="","",IFERROR($C230*$D230*SUMPRODUCT(('Dvd Calendar'!$E$2277:$CZ$2277&gt;AS$225)*('Dvd Calendar'!$E$2277:$CZ$2277&lt;=AS$226)*'Dvd Calendar'!$E$2280:$CZ$2280*(('Dvd Calendar'!$E$2282:$CZ$2282='Field Check'!$C$56)*('Field Check'!$C$56&lt;&gt;"")+('Dvd Calendar'!$E$2282:$CZ$2282='Field Check'!$C$57)*('Field Check'!$C$57&lt;&gt;"")))/MXAU!$B$3,"")))</f>
        <v/>
      </c>
      <c r="AT230" s="163">
        <f>IF(AT$226="","",IF($B230="","",IFERROR($C230*$D230*SUMPRODUCT(('Dvd Calendar'!$E$2277:$CZ$2277&gt;AT$225)*('Dvd Calendar'!$E$2277:$CZ$2277&lt;=AT$226)*'Dvd Calendar'!$E$2280:$CZ$2280*(('Dvd Calendar'!$E$2282:$CZ$2282='Field Check'!$C$56)*('Field Check'!$C$56&lt;&gt;"")+('Dvd Calendar'!$E$2282:$CZ$2282='Field Check'!$C$57)*('Field Check'!$C$57&lt;&gt;"")))/MXAU!$B$3,"")))</f>
        <v/>
      </c>
      <c r="AU230" s="163">
        <f>IF(AU$226="","",IF($B230="","",IFERROR($C230*$D230*SUMPRODUCT(('Dvd Calendar'!$E$2277:$CZ$2277&gt;AU$225)*('Dvd Calendar'!$E$2277:$CZ$2277&lt;=AU$226)*'Dvd Calendar'!$E$2280:$CZ$2280*(('Dvd Calendar'!$E$2282:$CZ$2282='Field Check'!$C$56)*('Field Check'!$C$56&lt;&gt;"")+('Dvd Calendar'!$E$2282:$CZ$2282='Field Check'!$C$57)*('Field Check'!$C$57&lt;&gt;"")))/MXAU!$B$3,"")))</f>
        <v/>
      </c>
      <c r="AV230" s="163">
        <f>IF(AV$226="","",IF($B230="","",IFERROR($C230*$D230*SUMPRODUCT(('Dvd Calendar'!$E$2277:$CZ$2277&gt;AV$225)*('Dvd Calendar'!$E$2277:$CZ$2277&lt;=AV$226)*'Dvd Calendar'!$E$2280:$CZ$2280*(('Dvd Calendar'!$E$2282:$CZ$2282='Field Check'!$C$56)*('Field Check'!$C$56&lt;&gt;"")+('Dvd Calendar'!$E$2282:$CZ$2282='Field Check'!$C$57)*('Field Check'!$C$57&lt;&gt;"")))/MXAU!$B$3,"")))</f>
        <v/>
      </c>
      <c r="AW230" s="163">
        <f>IF(AW$226="","",IF($B230="","",IFERROR($C230*$D230*SUMPRODUCT(('Dvd Calendar'!$E$2277:$CZ$2277&gt;AW$225)*('Dvd Calendar'!$E$2277:$CZ$2277&lt;=AW$226)*'Dvd Calendar'!$E$2280:$CZ$2280*(('Dvd Calendar'!$E$2282:$CZ$2282='Field Check'!$C$56)*('Field Check'!$C$56&lt;&gt;"")+('Dvd Calendar'!$E$2282:$CZ$2282='Field Check'!$C$57)*('Field Check'!$C$57&lt;&gt;"")))/MXAU!$B$3,"")))</f>
        <v/>
      </c>
      <c r="AX230" s="163">
        <f>IF(AX$226="","",IF($B230="","",IFERROR($C230*$D230*SUMPRODUCT(('Dvd Calendar'!$E$2277:$CZ$2277&gt;AX$225)*('Dvd Calendar'!$E$2277:$CZ$2277&lt;=AX$226)*'Dvd Calendar'!$E$2280:$CZ$2280*(('Dvd Calendar'!$E$2282:$CZ$2282='Field Check'!$C$56)*('Field Check'!$C$56&lt;&gt;"")+('Dvd Calendar'!$E$2282:$CZ$2282='Field Check'!$C$57)*('Field Check'!$C$57&lt;&gt;"")))/MXAU!$B$3,"")))</f>
        <v/>
      </c>
      <c r="AY230" s="163">
        <f>IF(AY$226="","",IF($B230="","",IFERROR($C230*$D230*SUMPRODUCT(('Dvd Calendar'!$E$2277:$CZ$2277&gt;AY$225)*('Dvd Calendar'!$E$2277:$CZ$2277&lt;=AY$226)*'Dvd Calendar'!$E$2280:$CZ$2280*(('Dvd Calendar'!$E$2282:$CZ$2282='Field Check'!$C$56)*('Field Check'!$C$56&lt;&gt;"")+('Dvd Calendar'!$E$2282:$CZ$2282='Field Check'!$C$57)*('Field Check'!$C$57&lt;&gt;"")))/MXAU!$B$3,"")))</f>
        <v/>
      </c>
      <c r="AZ230" s="163">
        <f>IF(AZ$226="","",IF($B230="","",IFERROR($C230*$D230*SUMPRODUCT(('Dvd Calendar'!$E$2277:$CZ$2277&gt;AZ$225)*('Dvd Calendar'!$E$2277:$CZ$2277&lt;=AZ$226)*'Dvd Calendar'!$E$2280:$CZ$2280*(('Dvd Calendar'!$E$2282:$CZ$2282='Field Check'!$C$56)*('Field Check'!$C$56&lt;&gt;"")+('Dvd Calendar'!$E$2282:$CZ$2282='Field Check'!$C$57)*('Field Check'!$C$57&lt;&gt;"")))/MXAU!$B$3,"")))</f>
        <v/>
      </c>
      <c r="BA230" s="163">
        <f>IF(BA$226="","",IF($B230="","",IFERROR($C230*$D230*SUMPRODUCT(('Dvd Calendar'!$E$2277:$CZ$2277&gt;BA$225)*('Dvd Calendar'!$E$2277:$CZ$2277&lt;=BA$226)*'Dvd Calendar'!$E$2280:$CZ$2280*(('Dvd Calendar'!$E$2282:$CZ$2282='Field Check'!$C$56)*('Field Check'!$C$56&lt;&gt;"")+('Dvd Calendar'!$E$2282:$CZ$2282='Field Check'!$C$57)*('Field Check'!$C$57&lt;&gt;"")))/MXAU!$B$3,"")))</f>
        <v/>
      </c>
      <c r="BB230" s="163">
        <f>IF(BB$226="","",IF($B230="","",IFERROR($C230*$D230*SUMPRODUCT(('Dvd Calendar'!$E$2277:$CZ$2277&gt;BB$225)*('Dvd Calendar'!$E$2277:$CZ$2277&lt;=BB$226)*'Dvd Calendar'!$E$2280:$CZ$2280*(('Dvd Calendar'!$E$2282:$CZ$2282='Field Check'!$C$56)*('Field Check'!$C$56&lt;&gt;"")+('Dvd Calendar'!$E$2282:$CZ$2282='Field Check'!$C$57)*('Field Check'!$C$57&lt;&gt;"")))/MXAU!$B$3,"")))</f>
        <v/>
      </c>
      <c r="BC230" s="163">
        <f>IF(BC$226="","",IF($B230="","",IFERROR($C230*$D230*SUMPRODUCT(('Dvd Calendar'!$E$2277:$CZ$2277&gt;BC$225)*('Dvd Calendar'!$E$2277:$CZ$2277&lt;=BC$226)*'Dvd Calendar'!$E$2280:$CZ$2280*(('Dvd Calendar'!$E$2282:$CZ$2282='Field Check'!$C$56)*('Field Check'!$C$56&lt;&gt;"")+('Dvd Calendar'!$E$2282:$CZ$2282='Field Check'!$C$57)*('Field Check'!$C$57&lt;&gt;"")))/MXAU!$B$3,"")))</f>
        <v/>
      </c>
      <c r="BD230" s="163">
        <f>IF(BD$226="","",IF($B230="","",IFERROR($C230*$D230*SUMPRODUCT(('Dvd Calendar'!$E$2277:$CZ$2277&gt;BD$225)*('Dvd Calendar'!$E$2277:$CZ$2277&lt;=BD$226)*'Dvd Calendar'!$E$2280:$CZ$2280*(('Dvd Calendar'!$E$2282:$CZ$2282='Field Check'!$C$56)*('Field Check'!$C$56&lt;&gt;"")+('Dvd Calendar'!$E$2282:$CZ$2282='Field Check'!$C$57)*('Field Check'!$C$57&lt;&gt;"")))/MXAU!$B$3,"")))</f>
        <v/>
      </c>
      <c r="BE230" s="163">
        <f>IF(BE$226="","",IF($B230="","",IFERROR($C230*$D230*SUMPRODUCT(('Dvd Calendar'!$E$2277:$CZ$2277&gt;BE$225)*('Dvd Calendar'!$E$2277:$CZ$2277&lt;=BE$226)*'Dvd Calendar'!$E$2280:$CZ$2280*(('Dvd Calendar'!$E$2282:$CZ$2282='Field Check'!$C$56)*('Field Check'!$C$56&lt;&gt;"")+('Dvd Calendar'!$E$2282:$CZ$2282='Field Check'!$C$57)*('Field Check'!$C$57&lt;&gt;"")))/MXAU!$B$3,"")))</f>
        <v/>
      </c>
      <c r="BF230" s="163">
        <f>IF(BF$226="","",IF($B230="","",IFERROR($C230*$D230*SUMPRODUCT(('Dvd Calendar'!$E$2277:$CZ$2277&gt;BF$225)*('Dvd Calendar'!$E$2277:$CZ$2277&lt;=BF$226)*'Dvd Calendar'!$E$2280:$CZ$2280*(('Dvd Calendar'!$E$2282:$CZ$2282='Field Check'!$C$56)*('Field Check'!$C$56&lt;&gt;"")+('Dvd Calendar'!$E$2282:$CZ$2282='Field Check'!$C$57)*('Field Check'!$C$57&lt;&gt;"")))/MXAU!$B$3,"")))</f>
        <v/>
      </c>
      <c r="BH230" s="163">
        <f>IF(BH$226="","",IF($B230="","",IFERROR(AQ230*$E230/100,"")))</f>
        <v/>
      </c>
      <c r="BI230" s="163">
        <f>IF(BI$226="","",IF($B230="","",IFERROR(AR230*$E230/100,"")))</f>
        <v/>
      </c>
      <c r="BJ230" s="163">
        <f>IF(BJ$226="","",IF($B230="","",IFERROR(AS230*$E230/100,"")))</f>
        <v/>
      </c>
      <c r="BK230" s="163">
        <f>IF(BK$226="","",IF($B230="","",IFERROR(AT230*$E230/100,"")))</f>
        <v/>
      </c>
      <c r="BL230" s="163">
        <f>IF(BL$226="","",IF($B230="","",IFERROR(AU230*$E230/100,"")))</f>
        <v/>
      </c>
      <c r="BM230" s="163">
        <f>IF(BM$226="","",IF($B230="","",IFERROR(AV230*$E230/100,"")))</f>
        <v/>
      </c>
      <c r="BN230" s="163">
        <f>IF(BN$226="","",IF($B230="","",IFERROR(AW230*$E230/100,"")))</f>
        <v/>
      </c>
      <c r="BO230" s="163">
        <f>IF(BO$226="","",IF($B230="","",IFERROR(AX230*$E230/100,"")))</f>
        <v/>
      </c>
      <c r="BP230" s="163">
        <f>IF(BP$226="","",IF($B230="","",IFERROR(AY230*$E230/100,"")))</f>
        <v/>
      </c>
      <c r="BQ230" s="163">
        <f>IF(BQ$226="","",IF($B230="","",IFERROR(AZ230*$E230/100,"")))</f>
        <v/>
      </c>
      <c r="BR230" s="163">
        <f>IF(BR$226="","",IF($B230="","",IFERROR(BA230*$E230/100,"")))</f>
        <v/>
      </c>
      <c r="BS230" s="163">
        <f>IF(BS$226="","",IF($B230="","",IFERROR(BB230*$E230/100,"")))</f>
        <v/>
      </c>
      <c r="BT230" s="163">
        <f>IF(BT$226="","",IF($B230="","",IFERROR(BC230*$E230/100,"")))</f>
        <v/>
      </c>
      <c r="BU230" s="163">
        <f>IF(BU$226="","",IF($B230="","",IFERROR(BD230*$E230/100,"")))</f>
        <v/>
      </c>
      <c r="BV230" s="163">
        <f>IF(BV$226="","",IF($B230="","",IFERROR(BE230*$E230/100,"")))</f>
        <v/>
      </c>
      <c r="BW230" s="163">
        <f>IF(BW$226="","",IF($B230="","",IFERROR(BF230*$E230/100,"")))</f>
        <v/>
      </c>
    </row>
    <row r="231">
      <c r="B231" s="126">
        <f>IF(MXAU!$C$8="","",MXAU!$C$8)</f>
        <v/>
      </c>
      <c r="C231" s="74">
        <f>IF(MXAU!$B$8="","",MXAU!$B$8)</f>
        <v/>
      </c>
      <c r="D231" s="75">
        <f>IFERROR(MXAU!$Q$8,1)</f>
        <v/>
      </c>
      <c r="E231" s="76">
        <f>IF($B231="","",IF(ISNUMBER(MXAU!$I$8),MXAU!$I$8,'Index Summary'!$C$7))</f>
        <v/>
      </c>
      <c r="F231" s="77">
        <f>IF(F$226="","",IF($B231="","",IFERROR($C231*$D231*IF((Override!$C$4="ON")*(COUNTIFS(Override!$B$11:$B$40,$B231,Override!$D$11:$D$40,1,Override!$E$11:$E$40,"&gt;=0")-COUNTIFS(Override!$B$11:$B$40,$B231,Override!$D$11:$D$40,1,Override!$E$11:$E$40,"&gt;=0",Override!$C$11:$C$40,"AS51"))&gt;0,SUMIFS(Override!$E$11:$E$40,Override!$B$11:$B$40,$B231,Override!$D$11:$D$40,1)-SUMIFS(Override!$E$11:$E$40,Override!$B$11:$B$40,$B231,Override!$D$11:$D$40,1,Override!$C$11:$C$40,"AS51"),Override!$C$263)/MXAU!$B$3,"")))</f>
        <v/>
      </c>
      <c r="G231" s="77">
        <f>IF(G$226="","",IF($B231="","",IFERROR($C231*$D231*IF((Override!$C$4="ON")*(COUNTIFS(Override!$B$11:$B$40,$B231,Override!$D$11:$D$40,2,Override!$E$11:$E$40,"&gt;=0")-COUNTIFS(Override!$B$11:$B$40,$B231,Override!$D$11:$D$40,2,Override!$E$11:$E$40,"&gt;=0",Override!$C$11:$C$40,"AS51"))&gt;0,SUMIFS(Override!$E$11:$E$40,Override!$B$11:$B$40,$B231,Override!$D$11:$D$40,2)-SUMIFS(Override!$E$11:$E$40,Override!$B$11:$B$40,$B231,Override!$D$11:$D$40,2,Override!$C$11:$C$40,"AS51"),Override!$D$263)/MXAU!$B$3,"")))</f>
        <v/>
      </c>
      <c r="H231" s="77">
        <f>IF(H$226="","",IF($B231="","",IFERROR($C231*$D231*IF((Override!$C$4="ON")*(COUNTIFS(Override!$B$11:$B$40,$B231,Override!$D$11:$D$40,3,Override!$E$11:$E$40,"&gt;=0")-COUNTIFS(Override!$B$11:$B$40,$B231,Override!$D$11:$D$40,3,Override!$E$11:$E$40,"&gt;=0",Override!$C$11:$C$40,"AS51"))&gt;0,SUMIFS(Override!$E$11:$E$40,Override!$B$11:$B$40,$B231,Override!$D$11:$D$40,3)-SUMIFS(Override!$E$11:$E$40,Override!$B$11:$B$40,$B231,Override!$D$11:$D$40,3,Override!$C$11:$C$40,"AS51"),Override!$E$263)/MXAU!$B$3,"")))</f>
        <v/>
      </c>
      <c r="I231" s="77">
        <f>IF(I$226="","",IF($B231="","",IFERROR($C231*$D231*IF((Override!$C$4="ON")*(COUNTIFS(Override!$B$11:$B$40,$B231,Override!$D$11:$D$40,4,Override!$E$11:$E$40,"&gt;=0")-COUNTIFS(Override!$B$11:$B$40,$B231,Override!$D$11:$D$40,4,Override!$E$11:$E$40,"&gt;=0",Override!$C$11:$C$40,"AS51"))&gt;0,SUMIFS(Override!$E$11:$E$40,Override!$B$11:$B$40,$B231,Override!$D$11:$D$40,4)-SUMIFS(Override!$E$11:$E$40,Override!$B$11:$B$40,$B231,Override!$D$11:$D$40,4,Override!$C$11:$C$40,"AS51"),Override!$F$263)/MXAU!$B$3,"")))</f>
        <v/>
      </c>
      <c r="J231" s="77">
        <f>IF(J$226="","",IF($B231="","",IFERROR($C231*$D231*IF((Override!$C$4="ON")*(COUNTIFS(Override!$B$11:$B$40,$B231,Override!$D$11:$D$40,5,Override!$E$11:$E$40,"&gt;=0")-COUNTIFS(Override!$B$11:$B$40,$B231,Override!$D$11:$D$40,5,Override!$E$11:$E$40,"&gt;=0",Override!$C$11:$C$40,"AS51"))&gt;0,SUMIFS(Override!$E$11:$E$40,Override!$B$11:$B$40,$B231,Override!$D$11:$D$40,5)-SUMIFS(Override!$E$11:$E$40,Override!$B$11:$B$40,$B231,Override!$D$11:$D$40,5,Override!$C$11:$C$40,"AS51"),Override!$G$263)/MXAU!$B$3,"")))</f>
        <v/>
      </c>
      <c r="K231" s="77">
        <f>IF(K$226="","",IF($B231="","",IFERROR($C231*$D231*IF((Override!$C$4="ON")*(COUNTIFS(Override!$B$11:$B$40,$B231,Override!$D$11:$D$40,6,Override!$E$11:$E$40,"&gt;=0")-COUNTIFS(Override!$B$11:$B$40,$B231,Override!$D$11:$D$40,6,Override!$E$11:$E$40,"&gt;=0",Override!$C$11:$C$40,"AS51"))&gt;0,SUMIFS(Override!$E$11:$E$40,Override!$B$11:$B$40,$B231,Override!$D$11:$D$40,6)-SUMIFS(Override!$E$11:$E$40,Override!$B$11:$B$40,$B231,Override!$D$11:$D$40,6,Override!$C$11:$C$40,"AS51"),Override!$H$263)/MXAU!$B$3,"")))</f>
        <v/>
      </c>
      <c r="L231" s="77">
        <f>IF(L$226="","",IF($B231="","",IFERROR($C231*$D231*IF((Override!$C$4="ON")*(COUNTIFS(Override!$B$11:$B$40,$B231,Override!$D$11:$D$40,7,Override!$E$11:$E$40,"&gt;=0")-COUNTIFS(Override!$B$11:$B$40,$B231,Override!$D$11:$D$40,7,Override!$E$11:$E$40,"&gt;=0",Override!$C$11:$C$40,"AS51"))&gt;0,SUMIFS(Override!$E$11:$E$40,Override!$B$11:$B$40,$B231,Override!$D$11:$D$40,7)-SUMIFS(Override!$E$11:$E$40,Override!$B$11:$B$40,$B231,Override!$D$11:$D$40,7,Override!$C$11:$C$40,"AS51"),Override!$I$263)/MXAU!$B$3,"")))</f>
        <v/>
      </c>
      <c r="M231" s="77">
        <f>IF(M$226="","",IF($B231="","",IFERROR($C231*$D231*IF((Override!$C$4="ON")*(COUNTIFS(Override!$B$11:$B$40,$B231,Override!$D$11:$D$40,8,Override!$E$11:$E$40,"&gt;=0")-COUNTIFS(Override!$B$11:$B$40,$B231,Override!$D$11:$D$40,8,Override!$E$11:$E$40,"&gt;=0",Override!$C$11:$C$40,"AS51"))&gt;0,SUMIFS(Override!$E$11:$E$40,Override!$B$11:$B$40,$B231,Override!$D$11:$D$40,8)-SUMIFS(Override!$E$11:$E$40,Override!$B$11:$B$40,$B231,Override!$D$11:$D$40,8,Override!$C$11:$C$40,"AS51"),Override!$J$263)/MXAU!$B$3,"")))</f>
        <v/>
      </c>
      <c r="N231" s="77">
        <f>IF(N$226="","",IF($B231="","",IFERROR($C231*$D231*IF((Override!$C$4="ON")*(COUNTIFS(Override!$B$11:$B$40,$B231,Override!$D$11:$D$40,9,Override!$E$11:$E$40,"&gt;=0")-COUNTIFS(Override!$B$11:$B$40,$B231,Override!$D$11:$D$40,9,Override!$E$11:$E$40,"&gt;=0",Override!$C$11:$C$40,"AS51"))&gt;0,SUMIFS(Override!$E$11:$E$40,Override!$B$11:$B$40,$B231,Override!$D$11:$D$40,9)-SUMIFS(Override!$E$11:$E$40,Override!$B$11:$B$40,$B231,Override!$D$11:$D$40,9,Override!$C$11:$C$40,"AS51"),Override!$K$263)/MXAU!$B$3,"")))</f>
        <v/>
      </c>
      <c r="O231" s="77">
        <f>IF(O$226="","",IF($B231="","",IFERROR($C231*$D231*IF((Override!$C$4="ON")*(COUNTIFS(Override!$B$11:$B$40,$B231,Override!$D$11:$D$40,10,Override!$E$11:$E$40,"&gt;=0")-COUNTIFS(Override!$B$11:$B$40,$B231,Override!$D$11:$D$40,10,Override!$E$11:$E$40,"&gt;=0",Override!$C$11:$C$40,"AS51"))&gt;0,SUMIFS(Override!$E$11:$E$40,Override!$B$11:$B$40,$B231,Override!$D$11:$D$40,10)-SUMIFS(Override!$E$11:$E$40,Override!$B$11:$B$40,$B231,Override!$D$11:$D$40,10,Override!$C$11:$C$40,"AS51"),Override!$L$263)/MXAU!$B$3,"")))</f>
        <v/>
      </c>
      <c r="P231" s="77">
        <f>IF(P$226="","",IF($B231="","",IFERROR($C231*$D231*IF((Override!$C$4="ON")*(COUNTIFS(Override!$B$11:$B$40,$B231,Override!$D$11:$D$40,11,Override!$E$11:$E$40,"&gt;=0")-COUNTIFS(Override!$B$11:$B$40,$B231,Override!$D$11:$D$40,11,Override!$E$11:$E$40,"&gt;=0",Override!$C$11:$C$40,"AS51"))&gt;0,SUMIFS(Override!$E$11:$E$40,Override!$B$11:$B$40,$B231,Override!$D$11:$D$40,11)-SUMIFS(Override!$E$11:$E$40,Override!$B$11:$B$40,$B231,Override!$D$11:$D$40,11,Override!$C$11:$C$40,"AS51"),Override!$M$263)/MXAU!$B$3,"")))</f>
        <v/>
      </c>
      <c r="Q231" s="77">
        <f>IF(Q$226="","",IF($B231="","",IFERROR($C231*$D231*IF((Override!$C$4="ON")*(COUNTIFS(Override!$B$11:$B$40,$B231,Override!$D$11:$D$40,12,Override!$E$11:$E$40,"&gt;=0")-COUNTIFS(Override!$B$11:$B$40,$B231,Override!$D$11:$D$40,12,Override!$E$11:$E$40,"&gt;=0",Override!$C$11:$C$40,"AS51"))&gt;0,SUMIFS(Override!$E$11:$E$40,Override!$B$11:$B$40,$B231,Override!$D$11:$D$40,12)-SUMIFS(Override!$E$11:$E$40,Override!$B$11:$B$40,$B231,Override!$D$11:$D$40,12,Override!$C$11:$C$40,"AS51"),Override!$N$263)/MXAU!$B$3,"")))</f>
        <v/>
      </c>
      <c r="R231" s="77">
        <f>IF(R$226="","",IF($B231="","",IFERROR($C231*$D231*IF((Override!$C$4="ON")*(COUNTIFS(Override!$B$11:$B$40,$B231,Override!$D$11:$D$40,13,Override!$E$11:$E$40,"&gt;=0")-COUNTIFS(Override!$B$11:$B$40,$B231,Override!$D$11:$D$40,13,Override!$E$11:$E$40,"&gt;=0",Override!$C$11:$C$40,"AS51"))&gt;0,SUMIFS(Override!$E$11:$E$40,Override!$B$11:$B$40,$B231,Override!$D$11:$D$40,13)-SUMIFS(Override!$E$11:$E$40,Override!$B$11:$B$40,$B231,Override!$D$11:$D$40,13,Override!$C$11:$C$40,"AS51"),Override!$O$263)/MXAU!$B$3,"")))</f>
        <v/>
      </c>
      <c r="S231" s="77">
        <f>IF(S$226="","",IF($B231="","",IFERROR($C231*$D231*IF((Override!$C$4="ON")*(COUNTIFS(Override!$B$11:$B$40,$B231,Override!$D$11:$D$40,14,Override!$E$11:$E$40,"&gt;=0")-COUNTIFS(Override!$B$11:$B$40,$B231,Override!$D$11:$D$40,14,Override!$E$11:$E$40,"&gt;=0",Override!$C$11:$C$40,"AS51"))&gt;0,SUMIFS(Override!$E$11:$E$40,Override!$B$11:$B$40,$B231,Override!$D$11:$D$40,14)-SUMIFS(Override!$E$11:$E$40,Override!$B$11:$B$40,$B231,Override!$D$11:$D$40,14,Override!$C$11:$C$40,"AS51"),Override!$P$263)/MXAU!$B$3,"")))</f>
        <v/>
      </c>
      <c r="T231" s="77">
        <f>IF(T$226="","",IF($B231="","",IFERROR($C231*$D231*IF((Override!$C$4="ON")*(COUNTIFS(Override!$B$11:$B$40,$B231,Override!$D$11:$D$40,15,Override!$E$11:$E$40,"&gt;=0")-COUNTIFS(Override!$B$11:$B$40,$B231,Override!$D$11:$D$40,15,Override!$E$11:$E$40,"&gt;=0",Override!$C$11:$C$40,"AS51"))&gt;0,SUMIFS(Override!$E$11:$E$40,Override!$B$11:$B$40,$B231,Override!$D$11:$D$40,15)-SUMIFS(Override!$E$11:$E$40,Override!$B$11:$B$40,$B231,Override!$D$11:$D$40,15,Override!$C$11:$C$40,"AS51"),Override!$Q$263)/MXAU!$B$3,"")))</f>
        <v/>
      </c>
      <c r="U231" s="77">
        <f>IF(U$226="","",IF($B231="","",IFERROR($C231*$D231*IF((Override!$C$4="ON")*(COUNTIFS(Override!$B$11:$B$40,$B231,Override!$D$11:$D$40,16,Override!$E$11:$E$40,"&gt;=0")-COUNTIFS(Override!$B$11:$B$40,$B231,Override!$D$11:$D$40,16,Override!$E$11:$E$40,"&gt;=0",Override!$C$11:$C$40,"AS51"))&gt;0,SUMIFS(Override!$E$11:$E$40,Override!$B$11:$B$40,$B231,Override!$D$11:$D$40,16)-SUMIFS(Override!$E$11:$E$40,Override!$B$11:$B$40,$B231,Override!$D$11:$D$40,16,Override!$C$11:$C$40,"AS51"),Override!$R$263)/MXAU!$B$3,"")))</f>
        <v/>
      </c>
      <c r="W231" s="77">
        <f>IF(W$226="","",IF($B231="","",IFERROR(F231*$E231/100,"")))</f>
        <v/>
      </c>
      <c r="X231" s="77">
        <f>IF(X$226="","",IF($B231="","",IFERROR(G231*$E231/100,"")))</f>
        <v/>
      </c>
      <c r="Y231" s="77">
        <f>IF(Y$226="","",IF($B231="","",IFERROR(H231*$E231/100,"")))</f>
        <v/>
      </c>
      <c r="Z231" s="77">
        <f>IF(Z$226="","",IF($B231="","",IFERROR(I231*$E231/100,"")))</f>
        <v/>
      </c>
      <c r="AA231" s="77">
        <f>IF(AA$226="","",IF($B231="","",IFERROR(J231*$E231/100,"")))</f>
        <v/>
      </c>
      <c r="AB231" s="77">
        <f>IF(AB$226="","",IF($B231="","",IFERROR(K231*$E231/100,"")))</f>
        <v/>
      </c>
      <c r="AC231" s="77">
        <f>IF(AC$226="","",IF($B231="","",IFERROR(L231*$E231/100,"")))</f>
        <v/>
      </c>
      <c r="AD231" s="77">
        <f>IF(AD$226="","",IF($B231="","",IFERROR(M231*$E231/100,"")))</f>
        <v/>
      </c>
      <c r="AE231" s="77">
        <f>IF(AE$226="","",IF($B231="","",IFERROR(N231*$E231/100,"")))</f>
        <v/>
      </c>
      <c r="AF231" s="77">
        <f>IF(AF$226="","",IF($B231="","",IFERROR(O231*$E231/100,"")))</f>
        <v/>
      </c>
      <c r="AG231" s="77">
        <f>IF(AG$226="","",IF($B231="","",IFERROR(P231*$E231/100,"")))</f>
        <v/>
      </c>
      <c r="AH231" s="77">
        <f>IF(AH$226="","",IF($B231="","",IFERROR(Q231*$E231/100,"")))</f>
        <v/>
      </c>
      <c r="AI231" s="77">
        <f>IF(AI$226="","",IF($B231="","",IFERROR(R231*$E231/100,"")))</f>
        <v/>
      </c>
      <c r="AJ231" s="77">
        <f>IF(AJ$226="","",IF($B231="","",IFERROR(S231*$E231/100,"")))</f>
        <v/>
      </c>
      <c r="AK231" s="77">
        <f>IF(AK$226="","",IF($B231="","",IFERROR(T231*$E231/100,"")))</f>
        <v/>
      </c>
      <c r="AL231" s="77">
        <f>IF(AL$226="","",IF($B231="","",IFERROR(U231*$E231/100,"")))</f>
        <v/>
      </c>
      <c r="AN231" s="77">
        <f>IF($B231="","",SUMIF($F$226:$U$226,"&lt;="&amp;Sector!$E$51,$F231:$U231))</f>
        <v/>
      </c>
      <c r="AO231" s="77">
        <f>IF($B231="","",SUMIF($W$226:$AL$226,"&lt;="&amp;Sector!$E$51,$W231:$AL231))</f>
        <v/>
      </c>
      <c r="AQ231" s="163">
        <f>IF(AQ$226="","",IF($B231="","",IFERROR($C231*$D231*SUMPRODUCT(('Dvd Calendar'!$E$2288:$CZ$2288&gt;AQ$225)*('Dvd Calendar'!$E$2288:$CZ$2288&lt;=AQ$226)*'Dvd Calendar'!$E$2291:$CZ$2291*(('Dvd Calendar'!$E$2293:$CZ$2293='Field Check'!$C$56)*('Field Check'!$C$56&lt;&gt;"")+('Dvd Calendar'!$E$2293:$CZ$2293='Field Check'!$C$57)*('Field Check'!$C$57&lt;&gt;"")))/MXAU!$B$3,"")))</f>
        <v/>
      </c>
      <c r="AR231" s="163">
        <f>IF(AR$226="","",IF($B231="","",IFERROR($C231*$D231*SUMPRODUCT(('Dvd Calendar'!$E$2288:$CZ$2288&gt;AR$225)*('Dvd Calendar'!$E$2288:$CZ$2288&lt;=AR$226)*'Dvd Calendar'!$E$2291:$CZ$2291*(('Dvd Calendar'!$E$2293:$CZ$2293='Field Check'!$C$56)*('Field Check'!$C$56&lt;&gt;"")+('Dvd Calendar'!$E$2293:$CZ$2293='Field Check'!$C$57)*('Field Check'!$C$57&lt;&gt;"")))/MXAU!$B$3,"")))</f>
        <v/>
      </c>
      <c r="AS231" s="163">
        <f>IF(AS$226="","",IF($B231="","",IFERROR($C231*$D231*SUMPRODUCT(('Dvd Calendar'!$E$2288:$CZ$2288&gt;AS$225)*('Dvd Calendar'!$E$2288:$CZ$2288&lt;=AS$226)*'Dvd Calendar'!$E$2291:$CZ$2291*(('Dvd Calendar'!$E$2293:$CZ$2293='Field Check'!$C$56)*('Field Check'!$C$56&lt;&gt;"")+('Dvd Calendar'!$E$2293:$CZ$2293='Field Check'!$C$57)*('Field Check'!$C$57&lt;&gt;"")))/MXAU!$B$3,"")))</f>
        <v/>
      </c>
      <c r="AT231" s="163">
        <f>IF(AT$226="","",IF($B231="","",IFERROR($C231*$D231*SUMPRODUCT(('Dvd Calendar'!$E$2288:$CZ$2288&gt;AT$225)*('Dvd Calendar'!$E$2288:$CZ$2288&lt;=AT$226)*'Dvd Calendar'!$E$2291:$CZ$2291*(('Dvd Calendar'!$E$2293:$CZ$2293='Field Check'!$C$56)*('Field Check'!$C$56&lt;&gt;"")+('Dvd Calendar'!$E$2293:$CZ$2293='Field Check'!$C$57)*('Field Check'!$C$57&lt;&gt;"")))/MXAU!$B$3,"")))</f>
        <v/>
      </c>
      <c r="AU231" s="163">
        <f>IF(AU$226="","",IF($B231="","",IFERROR($C231*$D231*SUMPRODUCT(('Dvd Calendar'!$E$2288:$CZ$2288&gt;AU$225)*('Dvd Calendar'!$E$2288:$CZ$2288&lt;=AU$226)*'Dvd Calendar'!$E$2291:$CZ$2291*(('Dvd Calendar'!$E$2293:$CZ$2293='Field Check'!$C$56)*('Field Check'!$C$56&lt;&gt;"")+('Dvd Calendar'!$E$2293:$CZ$2293='Field Check'!$C$57)*('Field Check'!$C$57&lt;&gt;"")))/MXAU!$B$3,"")))</f>
        <v/>
      </c>
      <c r="AV231" s="163">
        <f>IF(AV$226="","",IF($B231="","",IFERROR($C231*$D231*SUMPRODUCT(('Dvd Calendar'!$E$2288:$CZ$2288&gt;AV$225)*('Dvd Calendar'!$E$2288:$CZ$2288&lt;=AV$226)*'Dvd Calendar'!$E$2291:$CZ$2291*(('Dvd Calendar'!$E$2293:$CZ$2293='Field Check'!$C$56)*('Field Check'!$C$56&lt;&gt;"")+('Dvd Calendar'!$E$2293:$CZ$2293='Field Check'!$C$57)*('Field Check'!$C$57&lt;&gt;"")))/MXAU!$B$3,"")))</f>
        <v/>
      </c>
      <c r="AW231" s="163">
        <f>IF(AW$226="","",IF($B231="","",IFERROR($C231*$D231*SUMPRODUCT(('Dvd Calendar'!$E$2288:$CZ$2288&gt;AW$225)*('Dvd Calendar'!$E$2288:$CZ$2288&lt;=AW$226)*'Dvd Calendar'!$E$2291:$CZ$2291*(('Dvd Calendar'!$E$2293:$CZ$2293='Field Check'!$C$56)*('Field Check'!$C$56&lt;&gt;"")+('Dvd Calendar'!$E$2293:$CZ$2293='Field Check'!$C$57)*('Field Check'!$C$57&lt;&gt;"")))/MXAU!$B$3,"")))</f>
        <v/>
      </c>
      <c r="AX231" s="163">
        <f>IF(AX$226="","",IF($B231="","",IFERROR($C231*$D231*SUMPRODUCT(('Dvd Calendar'!$E$2288:$CZ$2288&gt;AX$225)*('Dvd Calendar'!$E$2288:$CZ$2288&lt;=AX$226)*'Dvd Calendar'!$E$2291:$CZ$2291*(('Dvd Calendar'!$E$2293:$CZ$2293='Field Check'!$C$56)*('Field Check'!$C$56&lt;&gt;"")+('Dvd Calendar'!$E$2293:$CZ$2293='Field Check'!$C$57)*('Field Check'!$C$57&lt;&gt;"")))/MXAU!$B$3,"")))</f>
        <v/>
      </c>
      <c r="AY231" s="163">
        <f>IF(AY$226="","",IF($B231="","",IFERROR($C231*$D231*SUMPRODUCT(('Dvd Calendar'!$E$2288:$CZ$2288&gt;AY$225)*('Dvd Calendar'!$E$2288:$CZ$2288&lt;=AY$226)*'Dvd Calendar'!$E$2291:$CZ$2291*(('Dvd Calendar'!$E$2293:$CZ$2293='Field Check'!$C$56)*('Field Check'!$C$56&lt;&gt;"")+('Dvd Calendar'!$E$2293:$CZ$2293='Field Check'!$C$57)*('Field Check'!$C$57&lt;&gt;"")))/MXAU!$B$3,"")))</f>
        <v/>
      </c>
      <c r="AZ231" s="163">
        <f>IF(AZ$226="","",IF($B231="","",IFERROR($C231*$D231*SUMPRODUCT(('Dvd Calendar'!$E$2288:$CZ$2288&gt;AZ$225)*('Dvd Calendar'!$E$2288:$CZ$2288&lt;=AZ$226)*'Dvd Calendar'!$E$2291:$CZ$2291*(('Dvd Calendar'!$E$2293:$CZ$2293='Field Check'!$C$56)*('Field Check'!$C$56&lt;&gt;"")+('Dvd Calendar'!$E$2293:$CZ$2293='Field Check'!$C$57)*('Field Check'!$C$57&lt;&gt;"")))/MXAU!$B$3,"")))</f>
        <v/>
      </c>
      <c r="BA231" s="163">
        <f>IF(BA$226="","",IF($B231="","",IFERROR($C231*$D231*SUMPRODUCT(('Dvd Calendar'!$E$2288:$CZ$2288&gt;BA$225)*('Dvd Calendar'!$E$2288:$CZ$2288&lt;=BA$226)*'Dvd Calendar'!$E$2291:$CZ$2291*(('Dvd Calendar'!$E$2293:$CZ$2293='Field Check'!$C$56)*('Field Check'!$C$56&lt;&gt;"")+('Dvd Calendar'!$E$2293:$CZ$2293='Field Check'!$C$57)*('Field Check'!$C$57&lt;&gt;"")))/MXAU!$B$3,"")))</f>
        <v/>
      </c>
      <c r="BB231" s="163">
        <f>IF(BB$226="","",IF($B231="","",IFERROR($C231*$D231*SUMPRODUCT(('Dvd Calendar'!$E$2288:$CZ$2288&gt;BB$225)*('Dvd Calendar'!$E$2288:$CZ$2288&lt;=BB$226)*'Dvd Calendar'!$E$2291:$CZ$2291*(('Dvd Calendar'!$E$2293:$CZ$2293='Field Check'!$C$56)*('Field Check'!$C$56&lt;&gt;"")+('Dvd Calendar'!$E$2293:$CZ$2293='Field Check'!$C$57)*('Field Check'!$C$57&lt;&gt;"")))/MXAU!$B$3,"")))</f>
        <v/>
      </c>
      <c r="BC231" s="163">
        <f>IF(BC$226="","",IF($B231="","",IFERROR($C231*$D231*SUMPRODUCT(('Dvd Calendar'!$E$2288:$CZ$2288&gt;BC$225)*('Dvd Calendar'!$E$2288:$CZ$2288&lt;=BC$226)*'Dvd Calendar'!$E$2291:$CZ$2291*(('Dvd Calendar'!$E$2293:$CZ$2293='Field Check'!$C$56)*('Field Check'!$C$56&lt;&gt;"")+('Dvd Calendar'!$E$2293:$CZ$2293='Field Check'!$C$57)*('Field Check'!$C$57&lt;&gt;"")))/MXAU!$B$3,"")))</f>
        <v/>
      </c>
      <c r="BD231" s="163">
        <f>IF(BD$226="","",IF($B231="","",IFERROR($C231*$D231*SUMPRODUCT(('Dvd Calendar'!$E$2288:$CZ$2288&gt;BD$225)*('Dvd Calendar'!$E$2288:$CZ$2288&lt;=BD$226)*'Dvd Calendar'!$E$2291:$CZ$2291*(('Dvd Calendar'!$E$2293:$CZ$2293='Field Check'!$C$56)*('Field Check'!$C$56&lt;&gt;"")+('Dvd Calendar'!$E$2293:$CZ$2293='Field Check'!$C$57)*('Field Check'!$C$57&lt;&gt;"")))/MXAU!$B$3,"")))</f>
        <v/>
      </c>
      <c r="BE231" s="163">
        <f>IF(BE$226="","",IF($B231="","",IFERROR($C231*$D231*SUMPRODUCT(('Dvd Calendar'!$E$2288:$CZ$2288&gt;BE$225)*('Dvd Calendar'!$E$2288:$CZ$2288&lt;=BE$226)*'Dvd Calendar'!$E$2291:$CZ$2291*(('Dvd Calendar'!$E$2293:$CZ$2293='Field Check'!$C$56)*('Field Check'!$C$56&lt;&gt;"")+('Dvd Calendar'!$E$2293:$CZ$2293='Field Check'!$C$57)*('Field Check'!$C$57&lt;&gt;"")))/MXAU!$B$3,"")))</f>
        <v/>
      </c>
      <c r="BF231" s="163">
        <f>IF(BF$226="","",IF($B231="","",IFERROR($C231*$D231*SUMPRODUCT(('Dvd Calendar'!$E$2288:$CZ$2288&gt;BF$225)*('Dvd Calendar'!$E$2288:$CZ$2288&lt;=BF$226)*'Dvd Calendar'!$E$2291:$CZ$2291*(('Dvd Calendar'!$E$2293:$CZ$2293='Field Check'!$C$56)*('Field Check'!$C$56&lt;&gt;"")+('Dvd Calendar'!$E$2293:$CZ$2293='Field Check'!$C$57)*('Field Check'!$C$57&lt;&gt;"")))/MXAU!$B$3,"")))</f>
        <v/>
      </c>
      <c r="BH231" s="163">
        <f>IF(BH$226="","",IF($B231="","",IFERROR(AQ231*$E231/100,"")))</f>
        <v/>
      </c>
      <c r="BI231" s="163">
        <f>IF(BI$226="","",IF($B231="","",IFERROR(AR231*$E231/100,"")))</f>
        <v/>
      </c>
      <c r="BJ231" s="163">
        <f>IF(BJ$226="","",IF($B231="","",IFERROR(AS231*$E231/100,"")))</f>
        <v/>
      </c>
      <c r="BK231" s="163">
        <f>IF(BK$226="","",IF($B231="","",IFERROR(AT231*$E231/100,"")))</f>
        <v/>
      </c>
      <c r="BL231" s="163">
        <f>IF(BL$226="","",IF($B231="","",IFERROR(AU231*$E231/100,"")))</f>
        <v/>
      </c>
      <c r="BM231" s="163">
        <f>IF(BM$226="","",IF($B231="","",IFERROR(AV231*$E231/100,"")))</f>
        <v/>
      </c>
      <c r="BN231" s="163">
        <f>IF(BN$226="","",IF($B231="","",IFERROR(AW231*$E231/100,"")))</f>
        <v/>
      </c>
      <c r="BO231" s="163">
        <f>IF(BO$226="","",IF($B231="","",IFERROR(AX231*$E231/100,"")))</f>
        <v/>
      </c>
      <c r="BP231" s="163">
        <f>IF(BP$226="","",IF($B231="","",IFERROR(AY231*$E231/100,"")))</f>
        <v/>
      </c>
      <c r="BQ231" s="163">
        <f>IF(BQ$226="","",IF($B231="","",IFERROR(AZ231*$E231/100,"")))</f>
        <v/>
      </c>
      <c r="BR231" s="163">
        <f>IF(BR$226="","",IF($B231="","",IFERROR(BA231*$E231/100,"")))</f>
        <v/>
      </c>
      <c r="BS231" s="163">
        <f>IF(BS$226="","",IF($B231="","",IFERROR(BB231*$E231/100,"")))</f>
        <v/>
      </c>
      <c r="BT231" s="163">
        <f>IF(BT$226="","",IF($B231="","",IFERROR(BC231*$E231/100,"")))</f>
        <v/>
      </c>
      <c r="BU231" s="163">
        <f>IF(BU$226="","",IF($B231="","",IFERROR(BD231*$E231/100,"")))</f>
        <v/>
      </c>
      <c r="BV231" s="163">
        <f>IF(BV$226="","",IF($B231="","",IFERROR(BE231*$E231/100,"")))</f>
        <v/>
      </c>
      <c r="BW231" s="163">
        <f>IF(BW$226="","",IF($B231="","",IFERROR(BF231*$E231/100,"")))</f>
        <v/>
      </c>
    </row>
    <row r="232">
      <c r="B232" s="126">
        <f>IF(MXAU!$C$9="","",MXAU!$C$9)</f>
        <v/>
      </c>
      <c r="C232" s="74">
        <f>IF(MXAU!$B$9="","",MXAU!$B$9)</f>
        <v/>
      </c>
      <c r="D232" s="75">
        <f>IFERROR(MXAU!$Q$9,1)</f>
        <v/>
      </c>
      <c r="E232" s="76">
        <f>IF($B232="","",IF(ISNUMBER(MXAU!$I$9),MXAU!$I$9,'Index Summary'!$C$7))</f>
        <v/>
      </c>
      <c r="F232" s="77">
        <f>IF(F$226="","",IF($B232="","",IFERROR($C232*$D232*IF((Override!$C$4="ON")*(COUNTIFS(Override!$B$11:$B$40,$B232,Override!$D$11:$D$40,1,Override!$E$11:$E$40,"&gt;=0")-COUNTIFS(Override!$B$11:$B$40,$B232,Override!$D$11:$D$40,1,Override!$E$11:$E$40,"&gt;=0",Override!$C$11:$C$40,"AS51"))&gt;0,SUMIFS(Override!$E$11:$E$40,Override!$B$11:$B$40,$B232,Override!$D$11:$D$40,1)-SUMIFS(Override!$E$11:$E$40,Override!$B$11:$B$40,$B232,Override!$D$11:$D$40,1,Override!$C$11:$C$40,"AS51"),Override!$C$264)/MXAU!$B$3,"")))</f>
        <v/>
      </c>
      <c r="G232" s="77">
        <f>IF(G$226="","",IF($B232="","",IFERROR($C232*$D232*IF((Override!$C$4="ON")*(COUNTIFS(Override!$B$11:$B$40,$B232,Override!$D$11:$D$40,2,Override!$E$11:$E$40,"&gt;=0")-COUNTIFS(Override!$B$11:$B$40,$B232,Override!$D$11:$D$40,2,Override!$E$11:$E$40,"&gt;=0",Override!$C$11:$C$40,"AS51"))&gt;0,SUMIFS(Override!$E$11:$E$40,Override!$B$11:$B$40,$B232,Override!$D$11:$D$40,2)-SUMIFS(Override!$E$11:$E$40,Override!$B$11:$B$40,$B232,Override!$D$11:$D$40,2,Override!$C$11:$C$40,"AS51"),Override!$D$264)/MXAU!$B$3,"")))</f>
        <v/>
      </c>
      <c r="H232" s="77">
        <f>IF(H$226="","",IF($B232="","",IFERROR($C232*$D232*IF((Override!$C$4="ON")*(COUNTIFS(Override!$B$11:$B$40,$B232,Override!$D$11:$D$40,3,Override!$E$11:$E$40,"&gt;=0")-COUNTIFS(Override!$B$11:$B$40,$B232,Override!$D$11:$D$40,3,Override!$E$11:$E$40,"&gt;=0",Override!$C$11:$C$40,"AS51"))&gt;0,SUMIFS(Override!$E$11:$E$40,Override!$B$11:$B$40,$B232,Override!$D$11:$D$40,3)-SUMIFS(Override!$E$11:$E$40,Override!$B$11:$B$40,$B232,Override!$D$11:$D$40,3,Override!$C$11:$C$40,"AS51"),Override!$E$264)/MXAU!$B$3,"")))</f>
        <v/>
      </c>
      <c r="I232" s="77">
        <f>IF(I$226="","",IF($B232="","",IFERROR($C232*$D232*IF((Override!$C$4="ON")*(COUNTIFS(Override!$B$11:$B$40,$B232,Override!$D$11:$D$40,4,Override!$E$11:$E$40,"&gt;=0")-COUNTIFS(Override!$B$11:$B$40,$B232,Override!$D$11:$D$40,4,Override!$E$11:$E$40,"&gt;=0",Override!$C$11:$C$40,"AS51"))&gt;0,SUMIFS(Override!$E$11:$E$40,Override!$B$11:$B$40,$B232,Override!$D$11:$D$40,4)-SUMIFS(Override!$E$11:$E$40,Override!$B$11:$B$40,$B232,Override!$D$11:$D$40,4,Override!$C$11:$C$40,"AS51"),Override!$F$264)/MXAU!$B$3,"")))</f>
        <v/>
      </c>
      <c r="J232" s="77">
        <f>IF(J$226="","",IF($B232="","",IFERROR($C232*$D232*IF((Override!$C$4="ON")*(COUNTIFS(Override!$B$11:$B$40,$B232,Override!$D$11:$D$40,5,Override!$E$11:$E$40,"&gt;=0")-COUNTIFS(Override!$B$11:$B$40,$B232,Override!$D$11:$D$40,5,Override!$E$11:$E$40,"&gt;=0",Override!$C$11:$C$40,"AS51"))&gt;0,SUMIFS(Override!$E$11:$E$40,Override!$B$11:$B$40,$B232,Override!$D$11:$D$40,5)-SUMIFS(Override!$E$11:$E$40,Override!$B$11:$B$40,$B232,Override!$D$11:$D$40,5,Override!$C$11:$C$40,"AS51"),Override!$G$264)/MXAU!$B$3,"")))</f>
        <v/>
      </c>
      <c r="K232" s="77">
        <f>IF(K$226="","",IF($B232="","",IFERROR($C232*$D232*IF((Override!$C$4="ON")*(COUNTIFS(Override!$B$11:$B$40,$B232,Override!$D$11:$D$40,6,Override!$E$11:$E$40,"&gt;=0")-COUNTIFS(Override!$B$11:$B$40,$B232,Override!$D$11:$D$40,6,Override!$E$11:$E$40,"&gt;=0",Override!$C$11:$C$40,"AS51"))&gt;0,SUMIFS(Override!$E$11:$E$40,Override!$B$11:$B$40,$B232,Override!$D$11:$D$40,6)-SUMIFS(Override!$E$11:$E$40,Override!$B$11:$B$40,$B232,Override!$D$11:$D$40,6,Override!$C$11:$C$40,"AS51"),Override!$H$264)/MXAU!$B$3,"")))</f>
        <v/>
      </c>
      <c r="L232" s="77">
        <f>IF(L$226="","",IF($B232="","",IFERROR($C232*$D232*IF((Override!$C$4="ON")*(COUNTIFS(Override!$B$11:$B$40,$B232,Override!$D$11:$D$40,7,Override!$E$11:$E$40,"&gt;=0")-COUNTIFS(Override!$B$11:$B$40,$B232,Override!$D$11:$D$40,7,Override!$E$11:$E$40,"&gt;=0",Override!$C$11:$C$40,"AS51"))&gt;0,SUMIFS(Override!$E$11:$E$40,Override!$B$11:$B$40,$B232,Override!$D$11:$D$40,7)-SUMIFS(Override!$E$11:$E$40,Override!$B$11:$B$40,$B232,Override!$D$11:$D$40,7,Override!$C$11:$C$40,"AS51"),Override!$I$264)/MXAU!$B$3,"")))</f>
        <v/>
      </c>
      <c r="M232" s="77">
        <f>IF(M$226="","",IF($B232="","",IFERROR($C232*$D232*IF((Override!$C$4="ON")*(COUNTIFS(Override!$B$11:$B$40,$B232,Override!$D$11:$D$40,8,Override!$E$11:$E$40,"&gt;=0")-COUNTIFS(Override!$B$11:$B$40,$B232,Override!$D$11:$D$40,8,Override!$E$11:$E$40,"&gt;=0",Override!$C$11:$C$40,"AS51"))&gt;0,SUMIFS(Override!$E$11:$E$40,Override!$B$11:$B$40,$B232,Override!$D$11:$D$40,8)-SUMIFS(Override!$E$11:$E$40,Override!$B$11:$B$40,$B232,Override!$D$11:$D$40,8,Override!$C$11:$C$40,"AS51"),Override!$J$264)/MXAU!$B$3,"")))</f>
        <v/>
      </c>
      <c r="N232" s="77">
        <f>IF(N$226="","",IF($B232="","",IFERROR($C232*$D232*IF((Override!$C$4="ON")*(COUNTIFS(Override!$B$11:$B$40,$B232,Override!$D$11:$D$40,9,Override!$E$11:$E$40,"&gt;=0")-COUNTIFS(Override!$B$11:$B$40,$B232,Override!$D$11:$D$40,9,Override!$E$11:$E$40,"&gt;=0",Override!$C$11:$C$40,"AS51"))&gt;0,SUMIFS(Override!$E$11:$E$40,Override!$B$11:$B$40,$B232,Override!$D$11:$D$40,9)-SUMIFS(Override!$E$11:$E$40,Override!$B$11:$B$40,$B232,Override!$D$11:$D$40,9,Override!$C$11:$C$40,"AS51"),Override!$K$264)/MXAU!$B$3,"")))</f>
        <v/>
      </c>
      <c r="O232" s="77">
        <f>IF(O$226="","",IF($B232="","",IFERROR($C232*$D232*IF((Override!$C$4="ON")*(COUNTIFS(Override!$B$11:$B$40,$B232,Override!$D$11:$D$40,10,Override!$E$11:$E$40,"&gt;=0")-COUNTIFS(Override!$B$11:$B$40,$B232,Override!$D$11:$D$40,10,Override!$E$11:$E$40,"&gt;=0",Override!$C$11:$C$40,"AS51"))&gt;0,SUMIFS(Override!$E$11:$E$40,Override!$B$11:$B$40,$B232,Override!$D$11:$D$40,10)-SUMIFS(Override!$E$11:$E$40,Override!$B$11:$B$40,$B232,Override!$D$11:$D$40,10,Override!$C$11:$C$40,"AS51"),Override!$L$264)/MXAU!$B$3,"")))</f>
        <v/>
      </c>
      <c r="P232" s="77">
        <f>IF(P$226="","",IF($B232="","",IFERROR($C232*$D232*IF((Override!$C$4="ON")*(COUNTIFS(Override!$B$11:$B$40,$B232,Override!$D$11:$D$40,11,Override!$E$11:$E$40,"&gt;=0")-COUNTIFS(Override!$B$11:$B$40,$B232,Override!$D$11:$D$40,11,Override!$E$11:$E$40,"&gt;=0",Override!$C$11:$C$40,"AS51"))&gt;0,SUMIFS(Override!$E$11:$E$40,Override!$B$11:$B$40,$B232,Override!$D$11:$D$40,11)-SUMIFS(Override!$E$11:$E$40,Override!$B$11:$B$40,$B232,Override!$D$11:$D$40,11,Override!$C$11:$C$40,"AS51"),Override!$M$264)/MXAU!$B$3,"")))</f>
        <v/>
      </c>
      <c r="Q232" s="77">
        <f>IF(Q$226="","",IF($B232="","",IFERROR($C232*$D232*IF((Override!$C$4="ON")*(COUNTIFS(Override!$B$11:$B$40,$B232,Override!$D$11:$D$40,12,Override!$E$11:$E$40,"&gt;=0")-COUNTIFS(Override!$B$11:$B$40,$B232,Override!$D$11:$D$40,12,Override!$E$11:$E$40,"&gt;=0",Override!$C$11:$C$40,"AS51"))&gt;0,SUMIFS(Override!$E$11:$E$40,Override!$B$11:$B$40,$B232,Override!$D$11:$D$40,12)-SUMIFS(Override!$E$11:$E$40,Override!$B$11:$B$40,$B232,Override!$D$11:$D$40,12,Override!$C$11:$C$40,"AS51"),Override!$N$264)/MXAU!$B$3,"")))</f>
        <v/>
      </c>
      <c r="R232" s="77">
        <f>IF(R$226="","",IF($B232="","",IFERROR($C232*$D232*IF((Override!$C$4="ON")*(COUNTIFS(Override!$B$11:$B$40,$B232,Override!$D$11:$D$40,13,Override!$E$11:$E$40,"&gt;=0")-COUNTIFS(Override!$B$11:$B$40,$B232,Override!$D$11:$D$40,13,Override!$E$11:$E$40,"&gt;=0",Override!$C$11:$C$40,"AS51"))&gt;0,SUMIFS(Override!$E$11:$E$40,Override!$B$11:$B$40,$B232,Override!$D$11:$D$40,13)-SUMIFS(Override!$E$11:$E$40,Override!$B$11:$B$40,$B232,Override!$D$11:$D$40,13,Override!$C$11:$C$40,"AS51"),Override!$O$264)/MXAU!$B$3,"")))</f>
        <v/>
      </c>
      <c r="S232" s="77">
        <f>IF(S$226="","",IF($B232="","",IFERROR($C232*$D232*IF((Override!$C$4="ON")*(COUNTIFS(Override!$B$11:$B$40,$B232,Override!$D$11:$D$40,14,Override!$E$11:$E$40,"&gt;=0")-COUNTIFS(Override!$B$11:$B$40,$B232,Override!$D$11:$D$40,14,Override!$E$11:$E$40,"&gt;=0",Override!$C$11:$C$40,"AS51"))&gt;0,SUMIFS(Override!$E$11:$E$40,Override!$B$11:$B$40,$B232,Override!$D$11:$D$40,14)-SUMIFS(Override!$E$11:$E$40,Override!$B$11:$B$40,$B232,Override!$D$11:$D$40,14,Override!$C$11:$C$40,"AS51"),Override!$P$264)/MXAU!$B$3,"")))</f>
        <v/>
      </c>
      <c r="T232" s="77">
        <f>IF(T$226="","",IF($B232="","",IFERROR($C232*$D232*IF((Override!$C$4="ON")*(COUNTIFS(Override!$B$11:$B$40,$B232,Override!$D$11:$D$40,15,Override!$E$11:$E$40,"&gt;=0")-COUNTIFS(Override!$B$11:$B$40,$B232,Override!$D$11:$D$40,15,Override!$E$11:$E$40,"&gt;=0",Override!$C$11:$C$40,"AS51"))&gt;0,SUMIFS(Override!$E$11:$E$40,Override!$B$11:$B$40,$B232,Override!$D$11:$D$40,15)-SUMIFS(Override!$E$11:$E$40,Override!$B$11:$B$40,$B232,Override!$D$11:$D$40,15,Override!$C$11:$C$40,"AS51"),Override!$Q$264)/MXAU!$B$3,"")))</f>
        <v/>
      </c>
      <c r="U232" s="77">
        <f>IF(U$226="","",IF($B232="","",IFERROR($C232*$D232*IF((Override!$C$4="ON")*(COUNTIFS(Override!$B$11:$B$40,$B232,Override!$D$11:$D$40,16,Override!$E$11:$E$40,"&gt;=0")-COUNTIFS(Override!$B$11:$B$40,$B232,Override!$D$11:$D$40,16,Override!$E$11:$E$40,"&gt;=0",Override!$C$11:$C$40,"AS51"))&gt;0,SUMIFS(Override!$E$11:$E$40,Override!$B$11:$B$40,$B232,Override!$D$11:$D$40,16)-SUMIFS(Override!$E$11:$E$40,Override!$B$11:$B$40,$B232,Override!$D$11:$D$40,16,Override!$C$11:$C$40,"AS51"),Override!$R$264)/MXAU!$B$3,"")))</f>
        <v/>
      </c>
      <c r="W232" s="77">
        <f>IF(W$226="","",IF($B232="","",IFERROR(F232*$E232/100,"")))</f>
        <v/>
      </c>
      <c r="X232" s="77">
        <f>IF(X$226="","",IF($B232="","",IFERROR(G232*$E232/100,"")))</f>
        <v/>
      </c>
      <c r="Y232" s="77">
        <f>IF(Y$226="","",IF($B232="","",IFERROR(H232*$E232/100,"")))</f>
        <v/>
      </c>
      <c r="Z232" s="77">
        <f>IF(Z$226="","",IF($B232="","",IFERROR(I232*$E232/100,"")))</f>
        <v/>
      </c>
      <c r="AA232" s="77">
        <f>IF(AA$226="","",IF($B232="","",IFERROR(J232*$E232/100,"")))</f>
        <v/>
      </c>
      <c r="AB232" s="77">
        <f>IF(AB$226="","",IF($B232="","",IFERROR(K232*$E232/100,"")))</f>
        <v/>
      </c>
      <c r="AC232" s="77">
        <f>IF(AC$226="","",IF($B232="","",IFERROR(L232*$E232/100,"")))</f>
        <v/>
      </c>
      <c r="AD232" s="77">
        <f>IF(AD$226="","",IF($B232="","",IFERROR(M232*$E232/100,"")))</f>
        <v/>
      </c>
      <c r="AE232" s="77">
        <f>IF(AE$226="","",IF($B232="","",IFERROR(N232*$E232/100,"")))</f>
        <v/>
      </c>
      <c r="AF232" s="77">
        <f>IF(AF$226="","",IF($B232="","",IFERROR(O232*$E232/100,"")))</f>
        <v/>
      </c>
      <c r="AG232" s="77">
        <f>IF(AG$226="","",IF($B232="","",IFERROR(P232*$E232/100,"")))</f>
        <v/>
      </c>
      <c r="AH232" s="77">
        <f>IF(AH$226="","",IF($B232="","",IFERROR(Q232*$E232/100,"")))</f>
        <v/>
      </c>
      <c r="AI232" s="77">
        <f>IF(AI$226="","",IF($B232="","",IFERROR(R232*$E232/100,"")))</f>
        <v/>
      </c>
      <c r="AJ232" s="77">
        <f>IF(AJ$226="","",IF($B232="","",IFERROR(S232*$E232/100,"")))</f>
        <v/>
      </c>
      <c r="AK232" s="77">
        <f>IF(AK$226="","",IF($B232="","",IFERROR(T232*$E232/100,"")))</f>
        <v/>
      </c>
      <c r="AL232" s="77">
        <f>IF(AL$226="","",IF($B232="","",IFERROR(U232*$E232/100,"")))</f>
        <v/>
      </c>
      <c r="AN232" s="77">
        <f>IF($B232="","",SUMIF($F$226:$U$226,"&lt;="&amp;Sector!$E$51,$F232:$U232))</f>
        <v/>
      </c>
      <c r="AO232" s="77">
        <f>IF($B232="","",SUMIF($W$226:$AL$226,"&lt;="&amp;Sector!$E$51,$W232:$AL232))</f>
        <v/>
      </c>
      <c r="AQ232" s="163">
        <f>IF(AQ$226="","",IF($B232="","",IFERROR($C232*$D232*SUMPRODUCT(('Dvd Calendar'!$E$2299:$CZ$2299&gt;AQ$225)*('Dvd Calendar'!$E$2299:$CZ$2299&lt;=AQ$226)*'Dvd Calendar'!$E$2302:$CZ$2302*(('Dvd Calendar'!$E$2304:$CZ$2304='Field Check'!$C$56)*('Field Check'!$C$56&lt;&gt;"")+('Dvd Calendar'!$E$2304:$CZ$2304='Field Check'!$C$57)*('Field Check'!$C$57&lt;&gt;"")))/MXAU!$B$3,"")))</f>
        <v/>
      </c>
      <c r="AR232" s="163">
        <f>IF(AR$226="","",IF($B232="","",IFERROR($C232*$D232*SUMPRODUCT(('Dvd Calendar'!$E$2299:$CZ$2299&gt;AR$225)*('Dvd Calendar'!$E$2299:$CZ$2299&lt;=AR$226)*'Dvd Calendar'!$E$2302:$CZ$2302*(('Dvd Calendar'!$E$2304:$CZ$2304='Field Check'!$C$56)*('Field Check'!$C$56&lt;&gt;"")+('Dvd Calendar'!$E$2304:$CZ$2304='Field Check'!$C$57)*('Field Check'!$C$57&lt;&gt;"")))/MXAU!$B$3,"")))</f>
        <v/>
      </c>
      <c r="AS232" s="163">
        <f>IF(AS$226="","",IF($B232="","",IFERROR($C232*$D232*SUMPRODUCT(('Dvd Calendar'!$E$2299:$CZ$2299&gt;AS$225)*('Dvd Calendar'!$E$2299:$CZ$2299&lt;=AS$226)*'Dvd Calendar'!$E$2302:$CZ$2302*(('Dvd Calendar'!$E$2304:$CZ$2304='Field Check'!$C$56)*('Field Check'!$C$56&lt;&gt;"")+('Dvd Calendar'!$E$2304:$CZ$2304='Field Check'!$C$57)*('Field Check'!$C$57&lt;&gt;"")))/MXAU!$B$3,"")))</f>
        <v/>
      </c>
      <c r="AT232" s="163">
        <f>IF(AT$226="","",IF($B232="","",IFERROR($C232*$D232*SUMPRODUCT(('Dvd Calendar'!$E$2299:$CZ$2299&gt;AT$225)*('Dvd Calendar'!$E$2299:$CZ$2299&lt;=AT$226)*'Dvd Calendar'!$E$2302:$CZ$2302*(('Dvd Calendar'!$E$2304:$CZ$2304='Field Check'!$C$56)*('Field Check'!$C$56&lt;&gt;"")+('Dvd Calendar'!$E$2304:$CZ$2304='Field Check'!$C$57)*('Field Check'!$C$57&lt;&gt;"")))/MXAU!$B$3,"")))</f>
        <v/>
      </c>
      <c r="AU232" s="163">
        <f>IF(AU$226="","",IF($B232="","",IFERROR($C232*$D232*SUMPRODUCT(('Dvd Calendar'!$E$2299:$CZ$2299&gt;AU$225)*('Dvd Calendar'!$E$2299:$CZ$2299&lt;=AU$226)*'Dvd Calendar'!$E$2302:$CZ$2302*(('Dvd Calendar'!$E$2304:$CZ$2304='Field Check'!$C$56)*('Field Check'!$C$56&lt;&gt;"")+('Dvd Calendar'!$E$2304:$CZ$2304='Field Check'!$C$57)*('Field Check'!$C$57&lt;&gt;"")))/MXAU!$B$3,"")))</f>
        <v/>
      </c>
      <c r="AV232" s="163">
        <f>IF(AV$226="","",IF($B232="","",IFERROR($C232*$D232*SUMPRODUCT(('Dvd Calendar'!$E$2299:$CZ$2299&gt;AV$225)*('Dvd Calendar'!$E$2299:$CZ$2299&lt;=AV$226)*'Dvd Calendar'!$E$2302:$CZ$2302*(('Dvd Calendar'!$E$2304:$CZ$2304='Field Check'!$C$56)*('Field Check'!$C$56&lt;&gt;"")+('Dvd Calendar'!$E$2304:$CZ$2304='Field Check'!$C$57)*('Field Check'!$C$57&lt;&gt;"")))/MXAU!$B$3,"")))</f>
        <v/>
      </c>
      <c r="AW232" s="163">
        <f>IF(AW$226="","",IF($B232="","",IFERROR($C232*$D232*SUMPRODUCT(('Dvd Calendar'!$E$2299:$CZ$2299&gt;AW$225)*('Dvd Calendar'!$E$2299:$CZ$2299&lt;=AW$226)*'Dvd Calendar'!$E$2302:$CZ$2302*(('Dvd Calendar'!$E$2304:$CZ$2304='Field Check'!$C$56)*('Field Check'!$C$56&lt;&gt;"")+('Dvd Calendar'!$E$2304:$CZ$2304='Field Check'!$C$57)*('Field Check'!$C$57&lt;&gt;"")))/MXAU!$B$3,"")))</f>
        <v/>
      </c>
      <c r="AX232" s="163">
        <f>IF(AX$226="","",IF($B232="","",IFERROR($C232*$D232*SUMPRODUCT(('Dvd Calendar'!$E$2299:$CZ$2299&gt;AX$225)*('Dvd Calendar'!$E$2299:$CZ$2299&lt;=AX$226)*'Dvd Calendar'!$E$2302:$CZ$2302*(('Dvd Calendar'!$E$2304:$CZ$2304='Field Check'!$C$56)*('Field Check'!$C$56&lt;&gt;"")+('Dvd Calendar'!$E$2304:$CZ$2304='Field Check'!$C$57)*('Field Check'!$C$57&lt;&gt;"")))/MXAU!$B$3,"")))</f>
        <v/>
      </c>
      <c r="AY232" s="163">
        <f>IF(AY$226="","",IF($B232="","",IFERROR($C232*$D232*SUMPRODUCT(('Dvd Calendar'!$E$2299:$CZ$2299&gt;AY$225)*('Dvd Calendar'!$E$2299:$CZ$2299&lt;=AY$226)*'Dvd Calendar'!$E$2302:$CZ$2302*(('Dvd Calendar'!$E$2304:$CZ$2304='Field Check'!$C$56)*('Field Check'!$C$56&lt;&gt;"")+('Dvd Calendar'!$E$2304:$CZ$2304='Field Check'!$C$57)*('Field Check'!$C$57&lt;&gt;"")))/MXAU!$B$3,"")))</f>
        <v/>
      </c>
      <c r="AZ232" s="163">
        <f>IF(AZ$226="","",IF($B232="","",IFERROR($C232*$D232*SUMPRODUCT(('Dvd Calendar'!$E$2299:$CZ$2299&gt;AZ$225)*('Dvd Calendar'!$E$2299:$CZ$2299&lt;=AZ$226)*'Dvd Calendar'!$E$2302:$CZ$2302*(('Dvd Calendar'!$E$2304:$CZ$2304='Field Check'!$C$56)*('Field Check'!$C$56&lt;&gt;"")+('Dvd Calendar'!$E$2304:$CZ$2304='Field Check'!$C$57)*('Field Check'!$C$57&lt;&gt;"")))/MXAU!$B$3,"")))</f>
        <v/>
      </c>
      <c r="BA232" s="163">
        <f>IF(BA$226="","",IF($B232="","",IFERROR($C232*$D232*SUMPRODUCT(('Dvd Calendar'!$E$2299:$CZ$2299&gt;BA$225)*('Dvd Calendar'!$E$2299:$CZ$2299&lt;=BA$226)*'Dvd Calendar'!$E$2302:$CZ$2302*(('Dvd Calendar'!$E$2304:$CZ$2304='Field Check'!$C$56)*('Field Check'!$C$56&lt;&gt;"")+('Dvd Calendar'!$E$2304:$CZ$2304='Field Check'!$C$57)*('Field Check'!$C$57&lt;&gt;"")))/MXAU!$B$3,"")))</f>
        <v/>
      </c>
      <c r="BB232" s="163">
        <f>IF(BB$226="","",IF($B232="","",IFERROR($C232*$D232*SUMPRODUCT(('Dvd Calendar'!$E$2299:$CZ$2299&gt;BB$225)*('Dvd Calendar'!$E$2299:$CZ$2299&lt;=BB$226)*'Dvd Calendar'!$E$2302:$CZ$2302*(('Dvd Calendar'!$E$2304:$CZ$2304='Field Check'!$C$56)*('Field Check'!$C$56&lt;&gt;"")+('Dvd Calendar'!$E$2304:$CZ$2304='Field Check'!$C$57)*('Field Check'!$C$57&lt;&gt;"")))/MXAU!$B$3,"")))</f>
        <v/>
      </c>
      <c r="BC232" s="163">
        <f>IF(BC$226="","",IF($B232="","",IFERROR($C232*$D232*SUMPRODUCT(('Dvd Calendar'!$E$2299:$CZ$2299&gt;BC$225)*('Dvd Calendar'!$E$2299:$CZ$2299&lt;=BC$226)*'Dvd Calendar'!$E$2302:$CZ$2302*(('Dvd Calendar'!$E$2304:$CZ$2304='Field Check'!$C$56)*('Field Check'!$C$56&lt;&gt;"")+('Dvd Calendar'!$E$2304:$CZ$2304='Field Check'!$C$57)*('Field Check'!$C$57&lt;&gt;"")))/MXAU!$B$3,"")))</f>
        <v/>
      </c>
      <c r="BD232" s="163">
        <f>IF(BD$226="","",IF($B232="","",IFERROR($C232*$D232*SUMPRODUCT(('Dvd Calendar'!$E$2299:$CZ$2299&gt;BD$225)*('Dvd Calendar'!$E$2299:$CZ$2299&lt;=BD$226)*'Dvd Calendar'!$E$2302:$CZ$2302*(('Dvd Calendar'!$E$2304:$CZ$2304='Field Check'!$C$56)*('Field Check'!$C$56&lt;&gt;"")+('Dvd Calendar'!$E$2304:$CZ$2304='Field Check'!$C$57)*('Field Check'!$C$57&lt;&gt;"")))/MXAU!$B$3,"")))</f>
        <v/>
      </c>
      <c r="BE232" s="163">
        <f>IF(BE$226="","",IF($B232="","",IFERROR($C232*$D232*SUMPRODUCT(('Dvd Calendar'!$E$2299:$CZ$2299&gt;BE$225)*('Dvd Calendar'!$E$2299:$CZ$2299&lt;=BE$226)*'Dvd Calendar'!$E$2302:$CZ$2302*(('Dvd Calendar'!$E$2304:$CZ$2304='Field Check'!$C$56)*('Field Check'!$C$56&lt;&gt;"")+('Dvd Calendar'!$E$2304:$CZ$2304='Field Check'!$C$57)*('Field Check'!$C$57&lt;&gt;"")))/MXAU!$B$3,"")))</f>
        <v/>
      </c>
      <c r="BF232" s="163">
        <f>IF(BF$226="","",IF($B232="","",IFERROR($C232*$D232*SUMPRODUCT(('Dvd Calendar'!$E$2299:$CZ$2299&gt;BF$225)*('Dvd Calendar'!$E$2299:$CZ$2299&lt;=BF$226)*'Dvd Calendar'!$E$2302:$CZ$2302*(('Dvd Calendar'!$E$2304:$CZ$2304='Field Check'!$C$56)*('Field Check'!$C$56&lt;&gt;"")+('Dvd Calendar'!$E$2304:$CZ$2304='Field Check'!$C$57)*('Field Check'!$C$57&lt;&gt;"")))/MXAU!$B$3,"")))</f>
        <v/>
      </c>
      <c r="BH232" s="163">
        <f>IF(BH$226="","",IF($B232="","",IFERROR(AQ232*$E232/100,"")))</f>
        <v/>
      </c>
      <c r="BI232" s="163">
        <f>IF(BI$226="","",IF($B232="","",IFERROR(AR232*$E232/100,"")))</f>
        <v/>
      </c>
      <c r="BJ232" s="163">
        <f>IF(BJ$226="","",IF($B232="","",IFERROR(AS232*$E232/100,"")))</f>
        <v/>
      </c>
      <c r="BK232" s="163">
        <f>IF(BK$226="","",IF($B232="","",IFERROR(AT232*$E232/100,"")))</f>
        <v/>
      </c>
      <c r="BL232" s="163">
        <f>IF(BL$226="","",IF($B232="","",IFERROR(AU232*$E232/100,"")))</f>
        <v/>
      </c>
      <c r="BM232" s="163">
        <f>IF(BM$226="","",IF($B232="","",IFERROR(AV232*$E232/100,"")))</f>
        <v/>
      </c>
      <c r="BN232" s="163">
        <f>IF(BN$226="","",IF($B232="","",IFERROR(AW232*$E232/100,"")))</f>
        <v/>
      </c>
      <c r="BO232" s="163">
        <f>IF(BO$226="","",IF($B232="","",IFERROR(AX232*$E232/100,"")))</f>
        <v/>
      </c>
      <c r="BP232" s="163">
        <f>IF(BP$226="","",IF($B232="","",IFERROR(AY232*$E232/100,"")))</f>
        <v/>
      </c>
      <c r="BQ232" s="163">
        <f>IF(BQ$226="","",IF($B232="","",IFERROR(AZ232*$E232/100,"")))</f>
        <v/>
      </c>
      <c r="BR232" s="163">
        <f>IF(BR$226="","",IF($B232="","",IFERROR(BA232*$E232/100,"")))</f>
        <v/>
      </c>
      <c r="BS232" s="163">
        <f>IF(BS$226="","",IF($B232="","",IFERROR(BB232*$E232/100,"")))</f>
        <v/>
      </c>
      <c r="BT232" s="163">
        <f>IF(BT$226="","",IF($B232="","",IFERROR(BC232*$E232/100,"")))</f>
        <v/>
      </c>
      <c r="BU232" s="163">
        <f>IF(BU$226="","",IF($B232="","",IFERROR(BD232*$E232/100,"")))</f>
        <v/>
      </c>
      <c r="BV232" s="163">
        <f>IF(BV$226="","",IF($B232="","",IFERROR(BE232*$E232/100,"")))</f>
        <v/>
      </c>
      <c r="BW232" s="163">
        <f>IF(BW$226="","",IF($B232="","",IFERROR(BF232*$E232/100,"")))</f>
        <v/>
      </c>
    </row>
    <row r="233">
      <c r="B233" s="126">
        <f>IF(MXAU!$C$10="","",MXAU!$C$10)</f>
        <v/>
      </c>
      <c r="C233" s="74">
        <f>IF(MXAU!$B$10="","",MXAU!$B$10)</f>
        <v/>
      </c>
      <c r="D233" s="75">
        <f>IFERROR(MXAU!$Q$10,1)</f>
        <v/>
      </c>
      <c r="E233" s="76">
        <f>IF($B233="","",IF(ISNUMBER(MXAU!$I$10),MXAU!$I$10,'Index Summary'!$C$7))</f>
        <v/>
      </c>
      <c r="F233" s="77">
        <f>IF(F$226="","",IF($B233="","",IFERROR($C233*$D233*IF((Override!$C$4="ON")*(COUNTIFS(Override!$B$11:$B$40,$B233,Override!$D$11:$D$40,1,Override!$E$11:$E$40,"&gt;=0")-COUNTIFS(Override!$B$11:$B$40,$B233,Override!$D$11:$D$40,1,Override!$E$11:$E$40,"&gt;=0",Override!$C$11:$C$40,"AS51"))&gt;0,SUMIFS(Override!$E$11:$E$40,Override!$B$11:$B$40,$B233,Override!$D$11:$D$40,1)-SUMIFS(Override!$E$11:$E$40,Override!$B$11:$B$40,$B233,Override!$D$11:$D$40,1,Override!$C$11:$C$40,"AS51"),Override!$C$265)/MXAU!$B$3,"")))</f>
        <v/>
      </c>
      <c r="G233" s="77">
        <f>IF(G$226="","",IF($B233="","",IFERROR($C233*$D233*IF((Override!$C$4="ON")*(COUNTIFS(Override!$B$11:$B$40,$B233,Override!$D$11:$D$40,2,Override!$E$11:$E$40,"&gt;=0")-COUNTIFS(Override!$B$11:$B$40,$B233,Override!$D$11:$D$40,2,Override!$E$11:$E$40,"&gt;=0",Override!$C$11:$C$40,"AS51"))&gt;0,SUMIFS(Override!$E$11:$E$40,Override!$B$11:$B$40,$B233,Override!$D$11:$D$40,2)-SUMIFS(Override!$E$11:$E$40,Override!$B$11:$B$40,$B233,Override!$D$11:$D$40,2,Override!$C$11:$C$40,"AS51"),Override!$D$265)/MXAU!$B$3,"")))</f>
        <v/>
      </c>
      <c r="H233" s="77">
        <f>IF(H$226="","",IF($B233="","",IFERROR($C233*$D233*IF((Override!$C$4="ON")*(COUNTIFS(Override!$B$11:$B$40,$B233,Override!$D$11:$D$40,3,Override!$E$11:$E$40,"&gt;=0")-COUNTIFS(Override!$B$11:$B$40,$B233,Override!$D$11:$D$40,3,Override!$E$11:$E$40,"&gt;=0",Override!$C$11:$C$40,"AS51"))&gt;0,SUMIFS(Override!$E$11:$E$40,Override!$B$11:$B$40,$B233,Override!$D$11:$D$40,3)-SUMIFS(Override!$E$11:$E$40,Override!$B$11:$B$40,$B233,Override!$D$11:$D$40,3,Override!$C$11:$C$40,"AS51"),Override!$E$265)/MXAU!$B$3,"")))</f>
        <v/>
      </c>
      <c r="I233" s="77">
        <f>IF(I$226="","",IF($B233="","",IFERROR($C233*$D233*IF((Override!$C$4="ON")*(COUNTIFS(Override!$B$11:$B$40,$B233,Override!$D$11:$D$40,4,Override!$E$11:$E$40,"&gt;=0")-COUNTIFS(Override!$B$11:$B$40,$B233,Override!$D$11:$D$40,4,Override!$E$11:$E$40,"&gt;=0",Override!$C$11:$C$40,"AS51"))&gt;0,SUMIFS(Override!$E$11:$E$40,Override!$B$11:$B$40,$B233,Override!$D$11:$D$40,4)-SUMIFS(Override!$E$11:$E$40,Override!$B$11:$B$40,$B233,Override!$D$11:$D$40,4,Override!$C$11:$C$40,"AS51"),Override!$F$265)/MXAU!$B$3,"")))</f>
        <v/>
      </c>
      <c r="J233" s="77">
        <f>IF(J$226="","",IF($B233="","",IFERROR($C233*$D233*IF((Override!$C$4="ON")*(COUNTIFS(Override!$B$11:$B$40,$B233,Override!$D$11:$D$40,5,Override!$E$11:$E$40,"&gt;=0")-COUNTIFS(Override!$B$11:$B$40,$B233,Override!$D$11:$D$40,5,Override!$E$11:$E$40,"&gt;=0",Override!$C$11:$C$40,"AS51"))&gt;0,SUMIFS(Override!$E$11:$E$40,Override!$B$11:$B$40,$B233,Override!$D$11:$D$40,5)-SUMIFS(Override!$E$11:$E$40,Override!$B$11:$B$40,$B233,Override!$D$11:$D$40,5,Override!$C$11:$C$40,"AS51"),Override!$G$265)/MXAU!$B$3,"")))</f>
        <v/>
      </c>
      <c r="K233" s="77">
        <f>IF(K$226="","",IF($B233="","",IFERROR($C233*$D233*IF((Override!$C$4="ON")*(COUNTIFS(Override!$B$11:$B$40,$B233,Override!$D$11:$D$40,6,Override!$E$11:$E$40,"&gt;=0")-COUNTIFS(Override!$B$11:$B$40,$B233,Override!$D$11:$D$40,6,Override!$E$11:$E$40,"&gt;=0",Override!$C$11:$C$40,"AS51"))&gt;0,SUMIFS(Override!$E$11:$E$40,Override!$B$11:$B$40,$B233,Override!$D$11:$D$40,6)-SUMIFS(Override!$E$11:$E$40,Override!$B$11:$B$40,$B233,Override!$D$11:$D$40,6,Override!$C$11:$C$40,"AS51"),Override!$H$265)/MXAU!$B$3,"")))</f>
        <v/>
      </c>
      <c r="L233" s="77">
        <f>IF(L$226="","",IF($B233="","",IFERROR($C233*$D233*IF((Override!$C$4="ON")*(COUNTIFS(Override!$B$11:$B$40,$B233,Override!$D$11:$D$40,7,Override!$E$11:$E$40,"&gt;=0")-COUNTIFS(Override!$B$11:$B$40,$B233,Override!$D$11:$D$40,7,Override!$E$11:$E$40,"&gt;=0",Override!$C$11:$C$40,"AS51"))&gt;0,SUMIFS(Override!$E$11:$E$40,Override!$B$11:$B$40,$B233,Override!$D$11:$D$40,7)-SUMIFS(Override!$E$11:$E$40,Override!$B$11:$B$40,$B233,Override!$D$11:$D$40,7,Override!$C$11:$C$40,"AS51"),Override!$I$265)/MXAU!$B$3,"")))</f>
        <v/>
      </c>
      <c r="M233" s="77">
        <f>IF(M$226="","",IF($B233="","",IFERROR($C233*$D233*IF((Override!$C$4="ON")*(COUNTIFS(Override!$B$11:$B$40,$B233,Override!$D$11:$D$40,8,Override!$E$11:$E$40,"&gt;=0")-COUNTIFS(Override!$B$11:$B$40,$B233,Override!$D$11:$D$40,8,Override!$E$11:$E$40,"&gt;=0",Override!$C$11:$C$40,"AS51"))&gt;0,SUMIFS(Override!$E$11:$E$40,Override!$B$11:$B$40,$B233,Override!$D$11:$D$40,8)-SUMIFS(Override!$E$11:$E$40,Override!$B$11:$B$40,$B233,Override!$D$11:$D$40,8,Override!$C$11:$C$40,"AS51"),Override!$J$265)/MXAU!$B$3,"")))</f>
        <v/>
      </c>
      <c r="N233" s="77">
        <f>IF(N$226="","",IF($B233="","",IFERROR($C233*$D233*IF((Override!$C$4="ON")*(COUNTIFS(Override!$B$11:$B$40,$B233,Override!$D$11:$D$40,9,Override!$E$11:$E$40,"&gt;=0")-COUNTIFS(Override!$B$11:$B$40,$B233,Override!$D$11:$D$40,9,Override!$E$11:$E$40,"&gt;=0",Override!$C$11:$C$40,"AS51"))&gt;0,SUMIFS(Override!$E$11:$E$40,Override!$B$11:$B$40,$B233,Override!$D$11:$D$40,9)-SUMIFS(Override!$E$11:$E$40,Override!$B$11:$B$40,$B233,Override!$D$11:$D$40,9,Override!$C$11:$C$40,"AS51"),Override!$K$265)/MXAU!$B$3,"")))</f>
        <v/>
      </c>
      <c r="O233" s="77">
        <f>IF(O$226="","",IF($B233="","",IFERROR($C233*$D233*IF((Override!$C$4="ON")*(COUNTIFS(Override!$B$11:$B$40,$B233,Override!$D$11:$D$40,10,Override!$E$11:$E$40,"&gt;=0")-COUNTIFS(Override!$B$11:$B$40,$B233,Override!$D$11:$D$40,10,Override!$E$11:$E$40,"&gt;=0",Override!$C$11:$C$40,"AS51"))&gt;0,SUMIFS(Override!$E$11:$E$40,Override!$B$11:$B$40,$B233,Override!$D$11:$D$40,10)-SUMIFS(Override!$E$11:$E$40,Override!$B$11:$B$40,$B233,Override!$D$11:$D$40,10,Override!$C$11:$C$40,"AS51"),Override!$L$265)/MXAU!$B$3,"")))</f>
        <v/>
      </c>
      <c r="P233" s="77">
        <f>IF(P$226="","",IF($B233="","",IFERROR($C233*$D233*IF((Override!$C$4="ON")*(COUNTIFS(Override!$B$11:$B$40,$B233,Override!$D$11:$D$40,11,Override!$E$11:$E$40,"&gt;=0")-COUNTIFS(Override!$B$11:$B$40,$B233,Override!$D$11:$D$40,11,Override!$E$11:$E$40,"&gt;=0",Override!$C$11:$C$40,"AS51"))&gt;0,SUMIFS(Override!$E$11:$E$40,Override!$B$11:$B$40,$B233,Override!$D$11:$D$40,11)-SUMIFS(Override!$E$11:$E$40,Override!$B$11:$B$40,$B233,Override!$D$11:$D$40,11,Override!$C$11:$C$40,"AS51"),Override!$M$265)/MXAU!$B$3,"")))</f>
        <v/>
      </c>
      <c r="Q233" s="77">
        <f>IF(Q$226="","",IF($B233="","",IFERROR($C233*$D233*IF((Override!$C$4="ON")*(COUNTIFS(Override!$B$11:$B$40,$B233,Override!$D$11:$D$40,12,Override!$E$11:$E$40,"&gt;=0")-COUNTIFS(Override!$B$11:$B$40,$B233,Override!$D$11:$D$40,12,Override!$E$11:$E$40,"&gt;=0",Override!$C$11:$C$40,"AS51"))&gt;0,SUMIFS(Override!$E$11:$E$40,Override!$B$11:$B$40,$B233,Override!$D$11:$D$40,12)-SUMIFS(Override!$E$11:$E$40,Override!$B$11:$B$40,$B233,Override!$D$11:$D$40,12,Override!$C$11:$C$40,"AS51"),Override!$N$265)/MXAU!$B$3,"")))</f>
        <v/>
      </c>
      <c r="R233" s="77">
        <f>IF(R$226="","",IF($B233="","",IFERROR($C233*$D233*IF((Override!$C$4="ON")*(COUNTIFS(Override!$B$11:$B$40,$B233,Override!$D$11:$D$40,13,Override!$E$11:$E$40,"&gt;=0")-COUNTIFS(Override!$B$11:$B$40,$B233,Override!$D$11:$D$40,13,Override!$E$11:$E$40,"&gt;=0",Override!$C$11:$C$40,"AS51"))&gt;0,SUMIFS(Override!$E$11:$E$40,Override!$B$11:$B$40,$B233,Override!$D$11:$D$40,13)-SUMIFS(Override!$E$11:$E$40,Override!$B$11:$B$40,$B233,Override!$D$11:$D$40,13,Override!$C$11:$C$40,"AS51"),Override!$O$265)/MXAU!$B$3,"")))</f>
        <v/>
      </c>
      <c r="S233" s="77">
        <f>IF(S$226="","",IF($B233="","",IFERROR($C233*$D233*IF((Override!$C$4="ON")*(COUNTIFS(Override!$B$11:$B$40,$B233,Override!$D$11:$D$40,14,Override!$E$11:$E$40,"&gt;=0")-COUNTIFS(Override!$B$11:$B$40,$B233,Override!$D$11:$D$40,14,Override!$E$11:$E$40,"&gt;=0",Override!$C$11:$C$40,"AS51"))&gt;0,SUMIFS(Override!$E$11:$E$40,Override!$B$11:$B$40,$B233,Override!$D$11:$D$40,14)-SUMIFS(Override!$E$11:$E$40,Override!$B$11:$B$40,$B233,Override!$D$11:$D$40,14,Override!$C$11:$C$40,"AS51"),Override!$P$265)/MXAU!$B$3,"")))</f>
        <v/>
      </c>
      <c r="T233" s="77">
        <f>IF(T$226="","",IF($B233="","",IFERROR($C233*$D233*IF((Override!$C$4="ON")*(COUNTIFS(Override!$B$11:$B$40,$B233,Override!$D$11:$D$40,15,Override!$E$11:$E$40,"&gt;=0")-COUNTIFS(Override!$B$11:$B$40,$B233,Override!$D$11:$D$40,15,Override!$E$11:$E$40,"&gt;=0",Override!$C$11:$C$40,"AS51"))&gt;0,SUMIFS(Override!$E$11:$E$40,Override!$B$11:$B$40,$B233,Override!$D$11:$D$40,15)-SUMIFS(Override!$E$11:$E$40,Override!$B$11:$B$40,$B233,Override!$D$11:$D$40,15,Override!$C$11:$C$40,"AS51"),Override!$Q$265)/MXAU!$B$3,"")))</f>
        <v/>
      </c>
      <c r="U233" s="77">
        <f>IF(U$226="","",IF($B233="","",IFERROR($C233*$D233*IF((Override!$C$4="ON")*(COUNTIFS(Override!$B$11:$B$40,$B233,Override!$D$11:$D$40,16,Override!$E$11:$E$40,"&gt;=0")-COUNTIFS(Override!$B$11:$B$40,$B233,Override!$D$11:$D$40,16,Override!$E$11:$E$40,"&gt;=0",Override!$C$11:$C$40,"AS51"))&gt;0,SUMIFS(Override!$E$11:$E$40,Override!$B$11:$B$40,$B233,Override!$D$11:$D$40,16)-SUMIFS(Override!$E$11:$E$40,Override!$B$11:$B$40,$B233,Override!$D$11:$D$40,16,Override!$C$11:$C$40,"AS51"),Override!$R$265)/MXAU!$B$3,"")))</f>
        <v/>
      </c>
      <c r="W233" s="77">
        <f>IF(W$226="","",IF($B233="","",IFERROR(F233*$E233/100,"")))</f>
        <v/>
      </c>
      <c r="X233" s="77">
        <f>IF(X$226="","",IF($B233="","",IFERROR(G233*$E233/100,"")))</f>
        <v/>
      </c>
      <c r="Y233" s="77">
        <f>IF(Y$226="","",IF($B233="","",IFERROR(H233*$E233/100,"")))</f>
        <v/>
      </c>
      <c r="Z233" s="77">
        <f>IF(Z$226="","",IF($B233="","",IFERROR(I233*$E233/100,"")))</f>
        <v/>
      </c>
      <c r="AA233" s="77">
        <f>IF(AA$226="","",IF($B233="","",IFERROR(J233*$E233/100,"")))</f>
        <v/>
      </c>
      <c r="AB233" s="77">
        <f>IF(AB$226="","",IF($B233="","",IFERROR(K233*$E233/100,"")))</f>
        <v/>
      </c>
      <c r="AC233" s="77">
        <f>IF(AC$226="","",IF($B233="","",IFERROR(L233*$E233/100,"")))</f>
        <v/>
      </c>
      <c r="AD233" s="77">
        <f>IF(AD$226="","",IF($B233="","",IFERROR(M233*$E233/100,"")))</f>
        <v/>
      </c>
      <c r="AE233" s="77">
        <f>IF(AE$226="","",IF($B233="","",IFERROR(N233*$E233/100,"")))</f>
        <v/>
      </c>
      <c r="AF233" s="77">
        <f>IF(AF$226="","",IF($B233="","",IFERROR(O233*$E233/100,"")))</f>
        <v/>
      </c>
      <c r="AG233" s="77">
        <f>IF(AG$226="","",IF($B233="","",IFERROR(P233*$E233/100,"")))</f>
        <v/>
      </c>
      <c r="AH233" s="77">
        <f>IF(AH$226="","",IF($B233="","",IFERROR(Q233*$E233/100,"")))</f>
        <v/>
      </c>
      <c r="AI233" s="77">
        <f>IF(AI$226="","",IF($B233="","",IFERROR(R233*$E233/100,"")))</f>
        <v/>
      </c>
      <c r="AJ233" s="77">
        <f>IF(AJ$226="","",IF($B233="","",IFERROR(S233*$E233/100,"")))</f>
        <v/>
      </c>
      <c r="AK233" s="77">
        <f>IF(AK$226="","",IF($B233="","",IFERROR(T233*$E233/100,"")))</f>
        <v/>
      </c>
      <c r="AL233" s="77">
        <f>IF(AL$226="","",IF($B233="","",IFERROR(U233*$E233/100,"")))</f>
        <v/>
      </c>
      <c r="AN233" s="77">
        <f>IF($B233="","",SUMIF($F$226:$U$226,"&lt;="&amp;Sector!$E$51,$F233:$U233))</f>
        <v/>
      </c>
      <c r="AO233" s="77">
        <f>IF($B233="","",SUMIF($W$226:$AL$226,"&lt;="&amp;Sector!$E$51,$W233:$AL233))</f>
        <v/>
      </c>
      <c r="AQ233" s="163">
        <f>IF(AQ$226="","",IF($B233="","",IFERROR($C233*$D233*SUMPRODUCT(('Dvd Calendar'!$E$2310:$CZ$2310&gt;AQ$225)*('Dvd Calendar'!$E$2310:$CZ$2310&lt;=AQ$226)*'Dvd Calendar'!$E$2313:$CZ$2313*(('Dvd Calendar'!$E$2315:$CZ$2315='Field Check'!$C$56)*('Field Check'!$C$56&lt;&gt;"")+('Dvd Calendar'!$E$2315:$CZ$2315='Field Check'!$C$57)*('Field Check'!$C$57&lt;&gt;"")))/MXAU!$B$3,"")))</f>
        <v/>
      </c>
      <c r="AR233" s="163">
        <f>IF(AR$226="","",IF($B233="","",IFERROR($C233*$D233*SUMPRODUCT(('Dvd Calendar'!$E$2310:$CZ$2310&gt;AR$225)*('Dvd Calendar'!$E$2310:$CZ$2310&lt;=AR$226)*'Dvd Calendar'!$E$2313:$CZ$2313*(('Dvd Calendar'!$E$2315:$CZ$2315='Field Check'!$C$56)*('Field Check'!$C$56&lt;&gt;"")+('Dvd Calendar'!$E$2315:$CZ$2315='Field Check'!$C$57)*('Field Check'!$C$57&lt;&gt;"")))/MXAU!$B$3,"")))</f>
        <v/>
      </c>
      <c r="AS233" s="163">
        <f>IF(AS$226="","",IF($B233="","",IFERROR($C233*$D233*SUMPRODUCT(('Dvd Calendar'!$E$2310:$CZ$2310&gt;AS$225)*('Dvd Calendar'!$E$2310:$CZ$2310&lt;=AS$226)*'Dvd Calendar'!$E$2313:$CZ$2313*(('Dvd Calendar'!$E$2315:$CZ$2315='Field Check'!$C$56)*('Field Check'!$C$56&lt;&gt;"")+('Dvd Calendar'!$E$2315:$CZ$2315='Field Check'!$C$57)*('Field Check'!$C$57&lt;&gt;"")))/MXAU!$B$3,"")))</f>
        <v/>
      </c>
      <c r="AT233" s="163">
        <f>IF(AT$226="","",IF($B233="","",IFERROR($C233*$D233*SUMPRODUCT(('Dvd Calendar'!$E$2310:$CZ$2310&gt;AT$225)*('Dvd Calendar'!$E$2310:$CZ$2310&lt;=AT$226)*'Dvd Calendar'!$E$2313:$CZ$2313*(('Dvd Calendar'!$E$2315:$CZ$2315='Field Check'!$C$56)*('Field Check'!$C$56&lt;&gt;"")+('Dvd Calendar'!$E$2315:$CZ$2315='Field Check'!$C$57)*('Field Check'!$C$57&lt;&gt;"")))/MXAU!$B$3,"")))</f>
        <v/>
      </c>
      <c r="AU233" s="163">
        <f>IF(AU$226="","",IF($B233="","",IFERROR($C233*$D233*SUMPRODUCT(('Dvd Calendar'!$E$2310:$CZ$2310&gt;AU$225)*('Dvd Calendar'!$E$2310:$CZ$2310&lt;=AU$226)*'Dvd Calendar'!$E$2313:$CZ$2313*(('Dvd Calendar'!$E$2315:$CZ$2315='Field Check'!$C$56)*('Field Check'!$C$56&lt;&gt;"")+('Dvd Calendar'!$E$2315:$CZ$2315='Field Check'!$C$57)*('Field Check'!$C$57&lt;&gt;"")))/MXAU!$B$3,"")))</f>
        <v/>
      </c>
      <c r="AV233" s="163">
        <f>IF(AV$226="","",IF($B233="","",IFERROR($C233*$D233*SUMPRODUCT(('Dvd Calendar'!$E$2310:$CZ$2310&gt;AV$225)*('Dvd Calendar'!$E$2310:$CZ$2310&lt;=AV$226)*'Dvd Calendar'!$E$2313:$CZ$2313*(('Dvd Calendar'!$E$2315:$CZ$2315='Field Check'!$C$56)*('Field Check'!$C$56&lt;&gt;"")+('Dvd Calendar'!$E$2315:$CZ$2315='Field Check'!$C$57)*('Field Check'!$C$57&lt;&gt;"")))/MXAU!$B$3,"")))</f>
        <v/>
      </c>
      <c r="AW233" s="163">
        <f>IF(AW$226="","",IF($B233="","",IFERROR($C233*$D233*SUMPRODUCT(('Dvd Calendar'!$E$2310:$CZ$2310&gt;AW$225)*('Dvd Calendar'!$E$2310:$CZ$2310&lt;=AW$226)*'Dvd Calendar'!$E$2313:$CZ$2313*(('Dvd Calendar'!$E$2315:$CZ$2315='Field Check'!$C$56)*('Field Check'!$C$56&lt;&gt;"")+('Dvd Calendar'!$E$2315:$CZ$2315='Field Check'!$C$57)*('Field Check'!$C$57&lt;&gt;"")))/MXAU!$B$3,"")))</f>
        <v/>
      </c>
      <c r="AX233" s="163">
        <f>IF(AX$226="","",IF($B233="","",IFERROR($C233*$D233*SUMPRODUCT(('Dvd Calendar'!$E$2310:$CZ$2310&gt;AX$225)*('Dvd Calendar'!$E$2310:$CZ$2310&lt;=AX$226)*'Dvd Calendar'!$E$2313:$CZ$2313*(('Dvd Calendar'!$E$2315:$CZ$2315='Field Check'!$C$56)*('Field Check'!$C$56&lt;&gt;"")+('Dvd Calendar'!$E$2315:$CZ$2315='Field Check'!$C$57)*('Field Check'!$C$57&lt;&gt;"")))/MXAU!$B$3,"")))</f>
        <v/>
      </c>
      <c r="AY233" s="163">
        <f>IF(AY$226="","",IF($B233="","",IFERROR($C233*$D233*SUMPRODUCT(('Dvd Calendar'!$E$2310:$CZ$2310&gt;AY$225)*('Dvd Calendar'!$E$2310:$CZ$2310&lt;=AY$226)*'Dvd Calendar'!$E$2313:$CZ$2313*(('Dvd Calendar'!$E$2315:$CZ$2315='Field Check'!$C$56)*('Field Check'!$C$56&lt;&gt;"")+('Dvd Calendar'!$E$2315:$CZ$2315='Field Check'!$C$57)*('Field Check'!$C$57&lt;&gt;"")))/MXAU!$B$3,"")))</f>
        <v/>
      </c>
      <c r="AZ233" s="163">
        <f>IF(AZ$226="","",IF($B233="","",IFERROR($C233*$D233*SUMPRODUCT(('Dvd Calendar'!$E$2310:$CZ$2310&gt;AZ$225)*('Dvd Calendar'!$E$2310:$CZ$2310&lt;=AZ$226)*'Dvd Calendar'!$E$2313:$CZ$2313*(('Dvd Calendar'!$E$2315:$CZ$2315='Field Check'!$C$56)*('Field Check'!$C$56&lt;&gt;"")+('Dvd Calendar'!$E$2315:$CZ$2315='Field Check'!$C$57)*('Field Check'!$C$57&lt;&gt;"")))/MXAU!$B$3,"")))</f>
        <v/>
      </c>
      <c r="BA233" s="163">
        <f>IF(BA$226="","",IF($B233="","",IFERROR($C233*$D233*SUMPRODUCT(('Dvd Calendar'!$E$2310:$CZ$2310&gt;BA$225)*('Dvd Calendar'!$E$2310:$CZ$2310&lt;=BA$226)*'Dvd Calendar'!$E$2313:$CZ$2313*(('Dvd Calendar'!$E$2315:$CZ$2315='Field Check'!$C$56)*('Field Check'!$C$56&lt;&gt;"")+('Dvd Calendar'!$E$2315:$CZ$2315='Field Check'!$C$57)*('Field Check'!$C$57&lt;&gt;"")))/MXAU!$B$3,"")))</f>
        <v/>
      </c>
      <c r="BB233" s="163">
        <f>IF(BB$226="","",IF($B233="","",IFERROR($C233*$D233*SUMPRODUCT(('Dvd Calendar'!$E$2310:$CZ$2310&gt;BB$225)*('Dvd Calendar'!$E$2310:$CZ$2310&lt;=BB$226)*'Dvd Calendar'!$E$2313:$CZ$2313*(('Dvd Calendar'!$E$2315:$CZ$2315='Field Check'!$C$56)*('Field Check'!$C$56&lt;&gt;"")+('Dvd Calendar'!$E$2315:$CZ$2315='Field Check'!$C$57)*('Field Check'!$C$57&lt;&gt;"")))/MXAU!$B$3,"")))</f>
        <v/>
      </c>
      <c r="BC233" s="163">
        <f>IF(BC$226="","",IF($B233="","",IFERROR($C233*$D233*SUMPRODUCT(('Dvd Calendar'!$E$2310:$CZ$2310&gt;BC$225)*('Dvd Calendar'!$E$2310:$CZ$2310&lt;=BC$226)*'Dvd Calendar'!$E$2313:$CZ$2313*(('Dvd Calendar'!$E$2315:$CZ$2315='Field Check'!$C$56)*('Field Check'!$C$56&lt;&gt;"")+('Dvd Calendar'!$E$2315:$CZ$2315='Field Check'!$C$57)*('Field Check'!$C$57&lt;&gt;"")))/MXAU!$B$3,"")))</f>
        <v/>
      </c>
      <c r="BD233" s="163">
        <f>IF(BD$226="","",IF($B233="","",IFERROR($C233*$D233*SUMPRODUCT(('Dvd Calendar'!$E$2310:$CZ$2310&gt;BD$225)*('Dvd Calendar'!$E$2310:$CZ$2310&lt;=BD$226)*'Dvd Calendar'!$E$2313:$CZ$2313*(('Dvd Calendar'!$E$2315:$CZ$2315='Field Check'!$C$56)*('Field Check'!$C$56&lt;&gt;"")+('Dvd Calendar'!$E$2315:$CZ$2315='Field Check'!$C$57)*('Field Check'!$C$57&lt;&gt;"")))/MXAU!$B$3,"")))</f>
        <v/>
      </c>
      <c r="BE233" s="163">
        <f>IF(BE$226="","",IF($B233="","",IFERROR($C233*$D233*SUMPRODUCT(('Dvd Calendar'!$E$2310:$CZ$2310&gt;BE$225)*('Dvd Calendar'!$E$2310:$CZ$2310&lt;=BE$226)*'Dvd Calendar'!$E$2313:$CZ$2313*(('Dvd Calendar'!$E$2315:$CZ$2315='Field Check'!$C$56)*('Field Check'!$C$56&lt;&gt;"")+('Dvd Calendar'!$E$2315:$CZ$2315='Field Check'!$C$57)*('Field Check'!$C$57&lt;&gt;"")))/MXAU!$B$3,"")))</f>
        <v/>
      </c>
      <c r="BF233" s="163">
        <f>IF(BF$226="","",IF($B233="","",IFERROR($C233*$D233*SUMPRODUCT(('Dvd Calendar'!$E$2310:$CZ$2310&gt;BF$225)*('Dvd Calendar'!$E$2310:$CZ$2310&lt;=BF$226)*'Dvd Calendar'!$E$2313:$CZ$2313*(('Dvd Calendar'!$E$2315:$CZ$2315='Field Check'!$C$56)*('Field Check'!$C$56&lt;&gt;"")+('Dvd Calendar'!$E$2315:$CZ$2315='Field Check'!$C$57)*('Field Check'!$C$57&lt;&gt;"")))/MXAU!$B$3,"")))</f>
        <v/>
      </c>
      <c r="BH233" s="163">
        <f>IF(BH$226="","",IF($B233="","",IFERROR(AQ233*$E233/100,"")))</f>
        <v/>
      </c>
      <c r="BI233" s="163">
        <f>IF(BI$226="","",IF($B233="","",IFERROR(AR233*$E233/100,"")))</f>
        <v/>
      </c>
      <c r="BJ233" s="163">
        <f>IF(BJ$226="","",IF($B233="","",IFERROR(AS233*$E233/100,"")))</f>
        <v/>
      </c>
      <c r="BK233" s="163">
        <f>IF(BK$226="","",IF($B233="","",IFERROR(AT233*$E233/100,"")))</f>
        <v/>
      </c>
      <c r="BL233" s="163">
        <f>IF(BL$226="","",IF($B233="","",IFERROR(AU233*$E233/100,"")))</f>
        <v/>
      </c>
      <c r="BM233" s="163">
        <f>IF(BM$226="","",IF($B233="","",IFERROR(AV233*$E233/100,"")))</f>
        <v/>
      </c>
      <c r="BN233" s="163">
        <f>IF(BN$226="","",IF($B233="","",IFERROR(AW233*$E233/100,"")))</f>
        <v/>
      </c>
      <c r="BO233" s="163">
        <f>IF(BO$226="","",IF($B233="","",IFERROR(AX233*$E233/100,"")))</f>
        <v/>
      </c>
      <c r="BP233" s="163">
        <f>IF(BP$226="","",IF($B233="","",IFERROR(AY233*$E233/100,"")))</f>
        <v/>
      </c>
      <c r="BQ233" s="163">
        <f>IF(BQ$226="","",IF($B233="","",IFERROR(AZ233*$E233/100,"")))</f>
        <v/>
      </c>
      <c r="BR233" s="163">
        <f>IF(BR$226="","",IF($B233="","",IFERROR(BA233*$E233/100,"")))</f>
        <v/>
      </c>
      <c r="BS233" s="163">
        <f>IF(BS$226="","",IF($B233="","",IFERROR(BB233*$E233/100,"")))</f>
        <v/>
      </c>
      <c r="BT233" s="163">
        <f>IF(BT$226="","",IF($B233="","",IFERROR(BC233*$E233/100,"")))</f>
        <v/>
      </c>
      <c r="BU233" s="163">
        <f>IF(BU$226="","",IF($B233="","",IFERROR(BD233*$E233/100,"")))</f>
        <v/>
      </c>
      <c r="BV233" s="163">
        <f>IF(BV$226="","",IF($B233="","",IFERROR(BE233*$E233/100,"")))</f>
        <v/>
      </c>
      <c r="BW233" s="163">
        <f>IF(BW$226="","",IF($B233="","",IFERROR(BF233*$E233/100,"")))</f>
        <v/>
      </c>
    </row>
    <row r="234">
      <c r="B234" s="126">
        <f>IF(MXAU!$C$11="","",MXAU!$C$11)</f>
        <v/>
      </c>
      <c r="C234" s="74">
        <f>IF(MXAU!$B$11="","",MXAU!$B$11)</f>
        <v/>
      </c>
      <c r="D234" s="75">
        <f>IFERROR(MXAU!$Q$11,1)</f>
        <v/>
      </c>
      <c r="E234" s="76">
        <f>IF($B234="","",IF(ISNUMBER(MXAU!$I$11),MXAU!$I$11,'Index Summary'!$C$7))</f>
        <v/>
      </c>
      <c r="F234" s="77">
        <f>IF(F$226="","",IF($B234="","",IFERROR($C234*$D234*IF((Override!$C$4="ON")*(COUNTIFS(Override!$B$11:$B$40,$B234,Override!$D$11:$D$40,1,Override!$E$11:$E$40,"&gt;=0")-COUNTIFS(Override!$B$11:$B$40,$B234,Override!$D$11:$D$40,1,Override!$E$11:$E$40,"&gt;=0",Override!$C$11:$C$40,"AS51"))&gt;0,SUMIFS(Override!$E$11:$E$40,Override!$B$11:$B$40,$B234,Override!$D$11:$D$40,1)-SUMIFS(Override!$E$11:$E$40,Override!$B$11:$B$40,$B234,Override!$D$11:$D$40,1,Override!$C$11:$C$40,"AS51"),Override!$C$266)/MXAU!$B$3,"")))</f>
        <v/>
      </c>
      <c r="G234" s="77">
        <f>IF(G$226="","",IF($B234="","",IFERROR($C234*$D234*IF((Override!$C$4="ON")*(COUNTIFS(Override!$B$11:$B$40,$B234,Override!$D$11:$D$40,2,Override!$E$11:$E$40,"&gt;=0")-COUNTIFS(Override!$B$11:$B$40,$B234,Override!$D$11:$D$40,2,Override!$E$11:$E$40,"&gt;=0",Override!$C$11:$C$40,"AS51"))&gt;0,SUMIFS(Override!$E$11:$E$40,Override!$B$11:$B$40,$B234,Override!$D$11:$D$40,2)-SUMIFS(Override!$E$11:$E$40,Override!$B$11:$B$40,$B234,Override!$D$11:$D$40,2,Override!$C$11:$C$40,"AS51"),Override!$D$266)/MXAU!$B$3,"")))</f>
        <v/>
      </c>
      <c r="H234" s="77">
        <f>IF(H$226="","",IF($B234="","",IFERROR($C234*$D234*IF((Override!$C$4="ON")*(COUNTIFS(Override!$B$11:$B$40,$B234,Override!$D$11:$D$40,3,Override!$E$11:$E$40,"&gt;=0")-COUNTIFS(Override!$B$11:$B$40,$B234,Override!$D$11:$D$40,3,Override!$E$11:$E$40,"&gt;=0",Override!$C$11:$C$40,"AS51"))&gt;0,SUMIFS(Override!$E$11:$E$40,Override!$B$11:$B$40,$B234,Override!$D$11:$D$40,3)-SUMIFS(Override!$E$11:$E$40,Override!$B$11:$B$40,$B234,Override!$D$11:$D$40,3,Override!$C$11:$C$40,"AS51"),Override!$E$266)/MXAU!$B$3,"")))</f>
        <v/>
      </c>
      <c r="I234" s="77">
        <f>IF(I$226="","",IF($B234="","",IFERROR($C234*$D234*IF((Override!$C$4="ON")*(COUNTIFS(Override!$B$11:$B$40,$B234,Override!$D$11:$D$40,4,Override!$E$11:$E$40,"&gt;=0")-COUNTIFS(Override!$B$11:$B$40,$B234,Override!$D$11:$D$40,4,Override!$E$11:$E$40,"&gt;=0",Override!$C$11:$C$40,"AS51"))&gt;0,SUMIFS(Override!$E$11:$E$40,Override!$B$11:$B$40,$B234,Override!$D$11:$D$40,4)-SUMIFS(Override!$E$11:$E$40,Override!$B$11:$B$40,$B234,Override!$D$11:$D$40,4,Override!$C$11:$C$40,"AS51"),Override!$F$266)/MXAU!$B$3,"")))</f>
        <v/>
      </c>
      <c r="J234" s="77">
        <f>IF(J$226="","",IF($B234="","",IFERROR($C234*$D234*IF((Override!$C$4="ON")*(COUNTIFS(Override!$B$11:$B$40,$B234,Override!$D$11:$D$40,5,Override!$E$11:$E$40,"&gt;=0")-COUNTIFS(Override!$B$11:$B$40,$B234,Override!$D$11:$D$40,5,Override!$E$11:$E$40,"&gt;=0",Override!$C$11:$C$40,"AS51"))&gt;0,SUMIFS(Override!$E$11:$E$40,Override!$B$11:$B$40,$B234,Override!$D$11:$D$40,5)-SUMIFS(Override!$E$11:$E$40,Override!$B$11:$B$40,$B234,Override!$D$11:$D$40,5,Override!$C$11:$C$40,"AS51"),Override!$G$266)/MXAU!$B$3,"")))</f>
        <v/>
      </c>
      <c r="K234" s="77">
        <f>IF(K$226="","",IF($B234="","",IFERROR($C234*$D234*IF((Override!$C$4="ON")*(COUNTIFS(Override!$B$11:$B$40,$B234,Override!$D$11:$D$40,6,Override!$E$11:$E$40,"&gt;=0")-COUNTIFS(Override!$B$11:$B$40,$B234,Override!$D$11:$D$40,6,Override!$E$11:$E$40,"&gt;=0",Override!$C$11:$C$40,"AS51"))&gt;0,SUMIFS(Override!$E$11:$E$40,Override!$B$11:$B$40,$B234,Override!$D$11:$D$40,6)-SUMIFS(Override!$E$11:$E$40,Override!$B$11:$B$40,$B234,Override!$D$11:$D$40,6,Override!$C$11:$C$40,"AS51"),Override!$H$266)/MXAU!$B$3,"")))</f>
        <v/>
      </c>
      <c r="L234" s="77">
        <f>IF(L$226="","",IF($B234="","",IFERROR($C234*$D234*IF((Override!$C$4="ON")*(COUNTIFS(Override!$B$11:$B$40,$B234,Override!$D$11:$D$40,7,Override!$E$11:$E$40,"&gt;=0")-COUNTIFS(Override!$B$11:$B$40,$B234,Override!$D$11:$D$40,7,Override!$E$11:$E$40,"&gt;=0",Override!$C$11:$C$40,"AS51"))&gt;0,SUMIFS(Override!$E$11:$E$40,Override!$B$11:$B$40,$B234,Override!$D$11:$D$40,7)-SUMIFS(Override!$E$11:$E$40,Override!$B$11:$B$40,$B234,Override!$D$11:$D$40,7,Override!$C$11:$C$40,"AS51"),Override!$I$266)/MXAU!$B$3,"")))</f>
        <v/>
      </c>
      <c r="M234" s="77">
        <f>IF(M$226="","",IF($B234="","",IFERROR($C234*$D234*IF((Override!$C$4="ON")*(COUNTIFS(Override!$B$11:$B$40,$B234,Override!$D$11:$D$40,8,Override!$E$11:$E$40,"&gt;=0")-COUNTIFS(Override!$B$11:$B$40,$B234,Override!$D$11:$D$40,8,Override!$E$11:$E$40,"&gt;=0",Override!$C$11:$C$40,"AS51"))&gt;0,SUMIFS(Override!$E$11:$E$40,Override!$B$11:$B$40,$B234,Override!$D$11:$D$40,8)-SUMIFS(Override!$E$11:$E$40,Override!$B$11:$B$40,$B234,Override!$D$11:$D$40,8,Override!$C$11:$C$40,"AS51"),Override!$J$266)/MXAU!$B$3,"")))</f>
        <v/>
      </c>
      <c r="N234" s="77">
        <f>IF(N$226="","",IF($B234="","",IFERROR($C234*$D234*IF((Override!$C$4="ON")*(COUNTIFS(Override!$B$11:$B$40,$B234,Override!$D$11:$D$40,9,Override!$E$11:$E$40,"&gt;=0")-COUNTIFS(Override!$B$11:$B$40,$B234,Override!$D$11:$D$40,9,Override!$E$11:$E$40,"&gt;=0",Override!$C$11:$C$40,"AS51"))&gt;0,SUMIFS(Override!$E$11:$E$40,Override!$B$11:$B$40,$B234,Override!$D$11:$D$40,9)-SUMIFS(Override!$E$11:$E$40,Override!$B$11:$B$40,$B234,Override!$D$11:$D$40,9,Override!$C$11:$C$40,"AS51"),Override!$K$266)/MXAU!$B$3,"")))</f>
        <v/>
      </c>
      <c r="O234" s="77">
        <f>IF(O$226="","",IF($B234="","",IFERROR($C234*$D234*IF((Override!$C$4="ON")*(COUNTIFS(Override!$B$11:$B$40,$B234,Override!$D$11:$D$40,10,Override!$E$11:$E$40,"&gt;=0")-COUNTIFS(Override!$B$11:$B$40,$B234,Override!$D$11:$D$40,10,Override!$E$11:$E$40,"&gt;=0",Override!$C$11:$C$40,"AS51"))&gt;0,SUMIFS(Override!$E$11:$E$40,Override!$B$11:$B$40,$B234,Override!$D$11:$D$40,10)-SUMIFS(Override!$E$11:$E$40,Override!$B$11:$B$40,$B234,Override!$D$11:$D$40,10,Override!$C$11:$C$40,"AS51"),Override!$L$266)/MXAU!$B$3,"")))</f>
        <v/>
      </c>
      <c r="P234" s="77">
        <f>IF(P$226="","",IF($B234="","",IFERROR($C234*$D234*IF((Override!$C$4="ON")*(COUNTIFS(Override!$B$11:$B$40,$B234,Override!$D$11:$D$40,11,Override!$E$11:$E$40,"&gt;=0")-COUNTIFS(Override!$B$11:$B$40,$B234,Override!$D$11:$D$40,11,Override!$E$11:$E$40,"&gt;=0",Override!$C$11:$C$40,"AS51"))&gt;0,SUMIFS(Override!$E$11:$E$40,Override!$B$11:$B$40,$B234,Override!$D$11:$D$40,11)-SUMIFS(Override!$E$11:$E$40,Override!$B$11:$B$40,$B234,Override!$D$11:$D$40,11,Override!$C$11:$C$40,"AS51"),Override!$M$266)/MXAU!$B$3,"")))</f>
        <v/>
      </c>
      <c r="Q234" s="77">
        <f>IF(Q$226="","",IF($B234="","",IFERROR($C234*$D234*IF((Override!$C$4="ON")*(COUNTIFS(Override!$B$11:$B$40,$B234,Override!$D$11:$D$40,12,Override!$E$11:$E$40,"&gt;=0")-COUNTIFS(Override!$B$11:$B$40,$B234,Override!$D$11:$D$40,12,Override!$E$11:$E$40,"&gt;=0",Override!$C$11:$C$40,"AS51"))&gt;0,SUMIFS(Override!$E$11:$E$40,Override!$B$11:$B$40,$B234,Override!$D$11:$D$40,12)-SUMIFS(Override!$E$11:$E$40,Override!$B$11:$B$40,$B234,Override!$D$11:$D$40,12,Override!$C$11:$C$40,"AS51"),Override!$N$266)/MXAU!$B$3,"")))</f>
        <v/>
      </c>
      <c r="R234" s="77">
        <f>IF(R$226="","",IF($B234="","",IFERROR($C234*$D234*IF((Override!$C$4="ON")*(COUNTIFS(Override!$B$11:$B$40,$B234,Override!$D$11:$D$40,13,Override!$E$11:$E$40,"&gt;=0")-COUNTIFS(Override!$B$11:$B$40,$B234,Override!$D$11:$D$40,13,Override!$E$11:$E$40,"&gt;=0",Override!$C$11:$C$40,"AS51"))&gt;0,SUMIFS(Override!$E$11:$E$40,Override!$B$11:$B$40,$B234,Override!$D$11:$D$40,13)-SUMIFS(Override!$E$11:$E$40,Override!$B$11:$B$40,$B234,Override!$D$11:$D$40,13,Override!$C$11:$C$40,"AS51"),Override!$O$266)/MXAU!$B$3,"")))</f>
        <v/>
      </c>
      <c r="S234" s="77">
        <f>IF(S$226="","",IF($B234="","",IFERROR($C234*$D234*IF((Override!$C$4="ON")*(COUNTIFS(Override!$B$11:$B$40,$B234,Override!$D$11:$D$40,14,Override!$E$11:$E$40,"&gt;=0")-COUNTIFS(Override!$B$11:$B$40,$B234,Override!$D$11:$D$40,14,Override!$E$11:$E$40,"&gt;=0",Override!$C$11:$C$40,"AS51"))&gt;0,SUMIFS(Override!$E$11:$E$40,Override!$B$11:$B$40,$B234,Override!$D$11:$D$40,14)-SUMIFS(Override!$E$11:$E$40,Override!$B$11:$B$40,$B234,Override!$D$11:$D$40,14,Override!$C$11:$C$40,"AS51"),Override!$P$266)/MXAU!$B$3,"")))</f>
        <v/>
      </c>
      <c r="T234" s="77">
        <f>IF(T$226="","",IF($B234="","",IFERROR($C234*$D234*IF((Override!$C$4="ON")*(COUNTIFS(Override!$B$11:$B$40,$B234,Override!$D$11:$D$40,15,Override!$E$11:$E$40,"&gt;=0")-COUNTIFS(Override!$B$11:$B$40,$B234,Override!$D$11:$D$40,15,Override!$E$11:$E$40,"&gt;=0",Override!$C$11:$C$40,"AS51"))&gt;0,SUMIFS(Override!$E$11:$E$40,Override!$B$11:$B$40,$B234,Override!$D$11:$D$40,15)-SUMIFS(Override!$E$11:$E$40,Override!$B$11:$B$40,$B234,Override!$D$11:$D$40,15,Override!$C$11:$C$40,"AS51"),Override!$Q$266)/MXAU!$B$3,"")))</f>
        <v/>
      </c>
      <c r="U234" s="77">
        <f>IF(U$226="","",IF($B234="","",IFERROR($C234*$D234*IF((Override!$C$4="ON")*(COUNTIFS(Override!$B$11:$B$40,$B234,Override!$D$11:$D$40,16,Override!$E$11:$E$40,"&gt;=0")-COUNTIFS(Override!$B$11:$B$40,$B234,Override!$D$11:$D$40,16,Override!$E$11:$E$40,"&gt;=0",Override!$C$11:$C$40,"AS51"))&gt;0,SUMIFS(Override!$E$11:$E$40,Override!$B$11:$B$40,$B234,Override!$D$11:$D$40,16)-SUMIFS(Override!$E$11:$E$40,Override!$B$11:$B$40,$B234,Override!$D$11:$D$40,16,Override!$C$11:$C$40,"AS51"),Override!$R$266)/MXAU!$B$3,"")))</f>
        <v/>
      </c>
      <c r="W234" s="77">
        <f>IF(W$226="","",IF($B234="","",IFERROR(F234*$E234/100,"")))</f>
        <v/>
      </c>
      <c r="X234" s="77">
        <f>IF(X$226="","",IF($B234="","",IFERROR(G234*$E234/100,"")))</f>
        <v/>
      </c>
      <c r="Y234" s="77">
        <f>IF(Y$226="","",IF($B234="","",IFERROR(H234*$E234/100,"")))</f>
        <v/>
      </c>
      <c r="Z234" s="77">
        <f>IF(Z$226="","",IF($B234="","",IFERROR(I234*$E234/100,"")))</f>
        <v/>
      </c>
      <c r="AA234" s="77">
        <f>IF(AA$226="","",IF($B234="","",IFERROR(J234*$E234/100,"")))</f>
        <v/>
      </c>
      <c r="AB234" s="77">
        <f>IF(AB$226="","",IF($B234="","",IFERROR(K234*$E234/100,"")))</f>
        <v/>
      </c>
      <c r="AC234" s="77">
        <f>IF(AC$226="","",IF($B234="","",IFERROR(L234*$E234/100,"")))</f>
        <v/>
      </c>
      <c r="AD234" s="77">
        <f>IF(AD$226="","",IF($B234="","",IFERROR(M234*$E234/100,"")))</f>
        <v/>
      </c>
      <c r="AE234" s="77">
        <f>IF(AE$226="","",IF($B234="","",IFERROR(N234*$E234/100,"")))</f>
        <v/>
      </c>
      <c r="AF234" s="77">
        <f>IF(AF$226="","",IF($B234="","",IFERROR(O234*$E234/100,"")))</f>
        <v/>
      </c>
      <c r="AG234" s="77">
        <f>IF(AG$226="","",IF($B234="","",IFERROR(P234*$E234/100,"")))</f>
        <v/>
      </c>
      <c r="AH234" s="77">
        <f>IF(AH$226="","",IF($B234="","",IFERROR(Q234*$E234/100,"")))</f>
        <v/>
      </c>
      <c r="AI234" s="77">
        <f>IF(AI$226="","",IF($B234="","",IFERROR(R234*$E234/100,"")))</f>
        <v/>
      </c>
      <c r="AJ234" s="77">
        <f>IF(AJ$226="","",IF($B234="","",IFERROR(S234*$E234/100,"")))</f>
        <v/>
      </c>
      <c r="AK234" s="77">
        <f>IF(AK$226="","",IF($B234="","",IFERROR(T234*$E234/100,"")))</f>
        <v/>
      </c>
      <c r="AL234" s="77">
        <f>IF(AL$226="","",IF($B234="","",IFERROR(U234*$E234/100,"")))</f>
        <v/>
      </c>
      <c r="AN234" s="77">
        <f>IF($B234="","",SUMIF($F$226:$U$226,"&lt;="&amp;Sector!$E$51,$F234:$U234))</f>
        <v/>
      </c>
      <c r="AO234" s="77">
        <f>IF($B234="","",SUMIF($W$226:$AL$226,"&lt;="&amp;Sector!$E$51,$W234:$AL234))</f>
        <v/>
      </c>
      <c r="AQ234" s="163">
        <f>IF(AQ$226="","",IF($B234="","",IFERROR($C234*$D234*SUMPRODUCT(('Dvd Calendar'!$E$2321:$CZ$2321&gt;AQ$225)*('Dvd Calendar'!$E$2321:$CZ$2321&lt;=AQ$226)*'Dvd Calendar'!$E$2324:$CZ$2324*(('Dvd Calendar'!$E$2326:$CZ$2326='Field Check'!$C$56)*('Field Check'!$C$56&lt;&gt;"")+('Dvd Calendar'!$E$2326:$CZ$2326='Field Check'!$C$57)*('Field Check'!$C$57&lt;&gt;"")))/MXAU!$B$3,"")))</f>
        <v/>
      </c>
      <c r="AR234" s="163">
        <f>IF(AR$226="","",IF($B234="","",IFERROR($C234*$D234*SUMPRODUCT(('Dvd Calendar'!$E$2321:$CZ$2321&gt;AR$225)*('Dvd Calendar'!$E$2321:$CZ$2321&lt;=AR$226)*'Dvd Calendar'!$E$2324:$CZ$2324*(('Dvd Calendar'!$E$2326:$CZ$2326='Field Check'!$C$56)*('Field Check'!$C$56&lt;&gt;"")+('Dvd Calendar'!$E$2326:$CZ$2326='Field Check'!$C$57)*('Field Check'!$C$57&lt;&gt;"")))/MXAU!$B$3,"")))</f>
        <v/>
      </c>
      <c r="AS234" s="163">
        <f>IF(AS$226="","",IF($B234="","",IFERROR($C234*$D234*SUMPRODUCT(('Dvd Calendar'!$E$2321:$CZ$2321&gt;AS$225)*('Dvd Calendar'!$E$2321:$CZ$2321&lt;=AS$226)*'Dvd Calendar'!$E$2324:$CZ$2324*(('Dvd Calendar'!$E$2326:$CZ$2326='Field Check'!$C$56)*('Field Check'!$C$56&lt;&gt;"")+('Dvd Calendar'!$E$2326:$CZ$2326='Field Check'!$C$57)*('Field Check'!$C$57&lt;&gt;"")))/MXAU!$B$3,"")))</f>
        <v/>
      </c>
      <c r="AT234" s="163">
        <f>IF(AT$226="","",IF($B234="","",IFERROR($C234*$D234*SUMPRODUCT(('Dvd Calendar'!$E$2321:$CZ$2321&gt;AT$225)*('Dvd Calendar'!$E$2321:$CZ$2321&lt;=AT$226)*'Dvd Calendar'!$E$2324:$CZ$2324*(('Dvd Calendar'!$E$2326:$CZ$2326='Field Check'!$C$56)*('Field Check'!$C$56&lt;&gt;"")+('Dvd Calendar'!$E$2326:$CZ$2326='Field Check'!$C$57)*('Field Check'!$C$57&lt;&gt;"")))/MXAU!$B$3,"")))</f>
        <v/>
      </c>
      <c r="AU234" s="163">
        <f>IF(AU$226="","",IF($B234="","",IFERROR($C234*$D234*SUMPRODUCT(('Dvd Calendar'!$E$2321:$CZ$2321&gt;AU$225)*('Dvd Calendar'!$E$2321:$CZ$2321&lt;=AU$226)*'Dvd Calendar'!$E$2324:$CZ$2324*(('Dvd Calendar'!$E$2326:$CZ$2326='Field Check'!$C$56)*('Field Check'!$C$56&lt;&gt;"")+('Dvd Calendar'!$E$2326:$CZ$2326='Field Check'!$C$57)*('Field Check'!$C$57&lt;&gt;"")))/MXAU!$B$3,"")))</f>
        <v/>
      </c>
      <c r="AV234" s="163">
        <f>IF(AV$226="","",IF($B234="","",IFERROR($C234*$D234*SUMPRODUCT(('Dvd Calendar'!$E$2321:$CZ$2321&gt;AV$225)*('Dvd Calendar'!$E$2321:$CZ$2321&lt;=AV$226)*'Dvd Calendar'!$E$2324:$CZ$2324*(('Dvd Calendar'!$E$2326:$CZ$2326='Field Check'!$C$56)*('Field Check'!$C$56&lt;&gt;"")+('Dvd Calendar'!$E$2326:$CZ$2326='Field Check'!$C$57)*('Field Check'!$C$57&lt;&gt;"")))/MXAU!$B$3,"")))</f>
        <v/>
      </c>
      <c r="AW234" s="163">
        <f>IF(AW$226="","",IF($B234="","",IFERROR($C234*$D234*SUMPRODUCT(('Dvd Calendar'!$E$2321:$CZ$2321&gt;AW$225)*('Dvd Calendar'!$E$2321:$CZ$2321&lt;=AW$226)*'Dvd Calendar'!$E$2324:$CZ$2324*(('Dvd Calendar'!$E$2326:$CZ$2326='Field Check'!$C$56)*('Field Check'!$C$56&lt;&gt;"")+('Dvd Calendar'!$E$2326:$CZ$2326='Field Check'!$C$57)*('Field Check'!$C$57&lt;&gt;"")))/MXAU!$B$3,"")))</f>
        <v/>
      </c>
      <c r="AX234" s="163">
        <f>IF(AX$226="","",IF($B234="","",IFERROR($C234*$D234*SUMPRODUCT(('Dvd Calendar'!$E$2321:$CZ$2321&gt;AX$225)*('Dvd Calendar'!$E$2321:$CZ$2321&lt;=AX$226)*'Dvd Calendar'!$E$2324:$CZ$2324*(('Dvd Calendar'!$E$2326:$CZ$2326='Field Check'!$C$56)*('Field Check'!$C$56&lt;&gt;"")+('Dvd Calendar'!$E$2326:$CZ$2326='Field Check'!$C$57)*('Field Check'!$C$57&lt;&gt;"")))/MXAU!$B$3,"")))</f>
        <v/>
      </c>
      <c r="AY234" s="163">
        <f>IF(AY$226="","",IF($B234="","",IFERROR($C234*$D234*SUMPRODUCT(('Dvd Calendar'!$E$2321:$CZ$2321&gt;AY$225)*('Dvd Calendar'!$E$2321:$CZ$2321&lt;=AY$226)*'Dvd Calendar'!$E$2324:$CZ$2324*(('Dvd Calendar'!$E$2326:$CZ$2326='Field Check'!$C$56)*('Field Check'!$C$56&lt;&gt;"")+('Dvd Calendar'!$E$2326:$CZ$2326='Field Check'!$C$57)*('Field Check'!$C$57&lt;&gt;"")))/MXAU!$B$3,"")))</f>
        <v/>
      </c>
      <c r="AZ234" s="163">
        <f>IF(AZ$226="","",IF($B234="","",IFERROR($C234*$D234*SUMPRODUCT(('Dvd Calendar'!$E$2321:$CZ$2321&gt;AZ$225)*('Dvd Calendar'!$E$2321:$CZ$2321&lt;=AZ$226)*'Dvd Calendar'!$E$2324:$CZ$2324*(('Dvd Calendar'!$E$2326:$CZ$2326='Field Check'!$C$56)*('Field Check'!$C$56&lt;&gt;"")+('Dvd Calendar'!$E$2326:$CZ$2326='Field Check'!$C$57)*('Field Check'!$C$57&lt;&gt;"")))/MXAU!$B$3,"")))</f>
        <v/>
      </c>
      <c r="BA234" s="163">
        <f>IF(BA$226="","",IF($B234="","",IFERROR($C234*$D234*SUMPRODUCT(('Dvd Calendar'!$E$2321:$CZ$2321&gt;BA$225)*('Dvd Calendar'!$E$2321:$CZ$2321&lt;=BA$226)*'Dvd Calendar'!$E$2324:$CZ$2324*(('Dvd Calendar'!$E$2326:$CZ$2326='Field Check'!$C$56)*('Field Check'!$C$56&lt;&gt;"")+('Dvd Calendar'!$E$2326:$CZ$2326='Field Check'!$C$57)*('Field Check'!$C$57&lt;&gt;"")))/MXAU!$B$3,"")))</f>
        <v/>
      </c>
      <c r="BB234" s="163">
        <f>IF(BB$226="","",IF($B234="","",IFERROR($C234*$D234*SUMPRODUCT(('Dvd Calendar'!$E$2321:$CZ$2321&gt;BB$225)*('Dvd Calendar'!$E$2321:$CZ$2321&lt;=BB$226)*'Dvd Calendar'!$E$2324:$CZ$2324*(('Dvd Calendar'!$E$2326:$CZ$2326='Field Check'!$C$56)*('Field Check'!$C$56&lt;&gt;"")+('Dvd Calendar'!$E$2326:$CZ$2326='Field Check'!$C$57)*('Field Check'!$C$57&lt;&gt;"")))/MXAU!$B$3,"")))</f>
        <v/>
      </c>
      <c r="BC234" s="163">
        <f>IF(BC$226="","",IF($B234="","",IFERROR($C234*$D234*SUMPRODUCT(('Dvd Calendar'!$E$2321:$CZ$2321&gt;BC$225)*('Dvd Calendar'!$E$2321:$CZ$2321&lt;=BC$226)*'Dvd Calendar'!$E$2324:$CZ$2324*(('Dvd Calendar'!$E$2326:$CZ$2326='Field Check'!$C$56)*('Field Check'!$C$56&lt;&gt;"")+('Dvd Calendar'!$E$2326:$CZ$2326='Field Check'!$C$57)*('Field Check'!$C$57&lt;&gt;"")))/MXAU!$B$3,"")))</f>
        <v/>
      </c>
      <c r="BD234" s="163">
        <f>IF(BD$226="","",IF($B234="","",IFERROR($C234*$D234*SUMPRODUCT(('Dvd Calendar'!$E$2321:$CZ$2321&gt;BD$225)*('Dvd Calendar'!$E$2321:$CZ$2321&lt;=BD$226)*'Dvd Calendar'!$E$2324:$CZ$2324*(('Dvd Calendar'!$E$2326:$CZ$2326='Field Check'!$C$56)*('Field Check'!$C$56&lt;&gt;"")+('Dvd Calendar'!$E$2326:$CZ$2326='Field Check'!$C$57)*('Field Check'!$C$57&lt;&gt;"")))/MXAU!$B$3,"")))</f>
        <v/>
      </c>
      <c r="BE234" s="163">
        <f>IF(BE$226="","",IF($B234="","",IFERROR($C234*$D234*SUMPRODUCT(('Dvd Calendar'!$E$2321:$CZ$2321&gt;BE$225)*('Dvd Calendar'!$E$2321:$CZ$2321&lt;=BE$226)*'Dvd Calendar'!$E$2324:$CZ$2324*(('Dvd Calendar'!$E$2326:$CZ$2326='Field Check'!$C$56)*('Field Check'!$C$56&lt;&gt;"")+('Dvd Calendar'!$E$2326:$CZ$2326='Field Check'!$C$57)*('Field Check'!$C$57&lt;&gt;"")))/MXAU!$B$3,"")))</f>
        <v/>
      </c>
      <c r="BF234" s="163">
        <f>IF(BF$226="","",IF($B234="","",IFERROR($C234*$D234*SUMPRODUCT(('Dvd Calendar'!$E$2321:$CZ$2321&gt;BF$225)*('Dvd Calendar'!$E$2321:$CZ$2321&lt;=BF$226)*'Dvd Calendar'!$E$2324:$CZ$2324*(('Dvd Calendar'!$E$2326:$CZ$2326='Field Check'!$C$56)*('Field Check'!$C$56&lt;&gt;"")+('Dvd Calendar'!$E$2326:$CZ$2326='Field Check'!$C$57)*('Field Check'!$C$57&lt;&gt;"")))/MXAU!$B$3,"")))</f>
        <v/>
      </c>
      <c r="BH234" s="163">
        <f>IF(BH$226="","",IF($B234="","",IFERROR(AQ234*$E234/100,"")))</f>
        <v/>
      </c>
      <c r="BI234" s="163">
        <f>IF(BI$226="","",IF($B234="","",IFERROR(AR234*$E234/100,"")))</f>
        <v/>
      </c>
      <c r="BJ234" s="163">
        <f>IF(BJ$226="","",IF($B234="","",IFERROR(AS234*$E234/100,"")))</f>
        <v/>
      </c>
      <c r="BK234" s="163">
        <f>IF(BK$226="","",IF($B234="","",IFERROR(AT234*$E234/100,"")))</f>
        <v/>
      </c>
      <c r="BL234" s="163">
        <f>IF(BL$226="","",IF($B234="","",IFERROR(AU234*$E234/100,"")))</f>
        <v/>
      </c>
      <c r="BM234" s="163">
        <f>IF(BM$226="","",IF($B234="","",IFERROR(AV234*$E234/100,"")))</f>
        <v/>
      </c>
      <c r="BN234" s="163">
        <f>IF(BN$226="","",IF($B234="","",IFERROR(AW234*$E234/100,"")))</f>
        <v/>
      </c>
      <c r="BO234" s="163">
        <f>IF(BO$226="","",IF($B234="","",IFERROR(AX234*$E234/100,"")))</f>
        <v/>
      </c>
      <c r="BP234" s="163">
        <f>IF(BP$226="","",IF($B234="","",IFERROR(AY234*$E234/100,"")))</f>
        <v/>
      </c>
      <c r="BQ234" s="163">
        <f>IF(BQ$226="","",IF($B234="","",IFERROR(AZ234*$E234/100,"")))</f>
        <v/>
      </c>
      <c r="BR234" s="163">
        <f>IF(BR$226="","",IF($B234="","",IFERROR(BA234*$E234/100,"")))</f>
        <v/>
      </c>
      <c r="BS234" s="163">
        <f>IF(BS$226="","",IF($B234="","",IFERROR(BB234*$E234/100,"")))</f>
        <v/>
      </c>
      <c r="BT234" s="163">
        <f>IF(BT$226="","",IF($B234="","",IFERROR(BC234*$E234/100,"")))</f>
        <v/>
      </c>
      <c r="BU234" s="163">
        <f>IF(BU$226="","",IF($B234="","",IFERROR(BD234*$E234/100,"")))</f>
        <v/>
      </c>
      <c r="BV234" s="163">
        <f>IF(BV$226="","",IF($B234="","",IFERROR(BE234*$E234/100,"")))</f>
        <v/>
      </c>
      <c r="BW234" s="163">
        <f>IF(BW$226="","",IF($B234="","",IFERROR(BF234*$E234/100,"")))</f>
        <v/>
      </c>
    </row>
    <row r="235">
      <c r="B235" s="126">
        <f>IF(MXAU!$C$12="","",MXAU!$C$12)</f>
        <v/>
      </c>
      <c r="C235" s="74">
        <f>IF(MXAU!$B$12="","",MXAU!$B$12)</f>
        <v/>
      </c>
      <c r="D235" s="75">
        <f>IFERROR(MXAU!$Q$12,1)</f>
        <v/>
      </c>
      <c r="E235" s="76">
        <f>IF($B235="","",IF(ISNUMBER(MXAU!$I$12),MXAU!$I$12,'Index Summary'!$C$7))</f>
        <v/>
      </c>
      <c r="F235" s="77">
        <f>IF(F$226="","",IF($B235="","",IFERROR($C235*$D235*IF((Override!$C$4="ON")*(COUNTIFS(Override!$B$11:$B$40,$B235,Override!$D$11:$D$40,1,Override!$E$11:$E$40,"&gt;=0")-COUNTIFS(Override!$B$11:$B$40,$B235,Override!$D$11:$D$40,1,Override!$E$11:$E$40,"&gt;=0",Override!$C$11:$C$40,"AS51"))&gt;0,SUMIFS(Override!$E$11:$E$40,Override!$B$11:$B$40,$B235,Override!$D$11:$D$40,1)-SUMIFS(Override!$E$11:$E$40,Override!$B$11:$B$40,$B235,Override!$D$11:$D$40,1,Override!$C$11:$C$40,"AS51"),Override!$C$267)/MXAU!$B$3,"")))</f>
        <v/>
      </c>
      <c r="G235" s="77">
        <f>IF(G$226="","",IF($B235="","",IFERROR($C235*$D235*IF((Override!$C$4="ON")*(COUNTIFS(Override!$B$11:$B$40,$B235,Override!$D$11:$D$40,2,Override!$E$11:$E$40,"&gt;=0")-COUNTIFS(Override!$B$11:$B$40,$B235,Override!$D$11:$D$40,2,Override!$E$11:$E$40,"&gt;=0",Override!$C$11:$C$40,"AS51"))&gt;0,SUMIFS(Override!$E$11:$E$40,Override!$B$11:$B$40,$B235,Override!$D$11:$D$40,2)-SUMIFS(Override!$E$11:$E$40,Override!$B$11:$B$40,$B235,Override!$D$11:$D$40,2,Override!$C$11:$C$40,"AS51"),Override!$D$267)/MXAU!$B$3,"")))</f>
        <v/>
      </c>
      <c r="H235" s="77">
        <f>IF(H$226="","",IF($B235="","",IFERROR($C235*$D235*IF((Override!$C$4="ON")*(COUNTIFS(Override!$B$11:$B$40,$B235,Override!$D$11:$D$40,3,Override!$E$11:$E$40,"&gt;=0")-COUNTIFS(Override!$B$11:$B$40,$B235,Override!$D$11:$D$40,3,Override!$E$11:$E$40,"&gt;=0",Override!$C$11:$C$40,"AS51"))&gt;0,SUMIFS(Override!$E$11:$E$40,Override!$B$11:$B$40,$B235,Override!$D$11:$D$40,3)-SUMIFS(Override!$E$11:$E$40,Override!$B$11:$B$40,$B235,Override!$D$11:$D$40,3,Override!$C$11:$C$40,"AS51"),Override!$E$267)/MXAU!$B$3,"")))</f>
        <v/>
      </c>
      <c r="I235" s="77">
        <f>IF(I$226="","",IF($B235="","",IFERROR($C235*$D235*IF((Override!$C$4="ON")*(COUNTIFS(Override!$B$11:$B$40,$B235,Override!$D$11:$D$40,4,Override!$E$11:$E$40,"&gt;=0")-COUNTIFS(Override!$B$11:$B$40,$B235,Override!$D$11:$D$40,4,Override!$E$11:$E$40,"&gt;=0",Override!$C$11:$C$40,"AS51"))&gt;0,SUMIFS(Override!$E$11:$E$40,Override!$B$11:$B$40,$B235,Override!$D$11:$D$40,4)-SUMIFS(Override!$E$11:$E$40,Override!$B$11:$B$40,$B235,Override!$D$11:$D$40,4,Override!$C$11:$C$40,"AS51"),Override!$F$267)/MXAU!$B$3,"")))</f>
        <v/>
      </c>
      <c r="J235" s="77">
        <f>IF(J$226="","",IF($B235="","",IFERROR($C235*$D235*IF((Override!$C$4="ON")*(COUNTIFS(Override!$B$11:$B$40,$B235,Override!$D$11:$D$40,5,Override!$E$11:$E$40,"&gt;=0")-COUNTIFS(Override!$B$11:$B$40,$B235,Override!$D$11:$D$40,5,Override!$E$11:$E$40,"&gt;=0",Override!$C$11:$C$40,"AS51"))&gt;0,SUMIFS(Override!$E$11:$E$40,Override!$B$11:$B$40,$B235,Override!$D$11:$D$40,5)-SUMIFS(Override!$E$11:$E$40,Override!$B$11:$B$40,$B235,Override!$D$11:$D$40,5,Override!$C$11:$C$40,"AS51"),Override!$G$267)/MXAU!$B$3,"")))</f>
        <v/>
      </c>
      <c r="K235" s="77">
        <f>IF(K$226="","",IF($B235="","",IFERROR($C235*$D235*IF((Override!$C$4="ON")*(COUNTIFS(Override!$B$11:$B$40,$B235,Override!$D$11:$D$40,6,Override!$E$11:$E$40,"&gt;=0")-COUNTIFS(Override!$B$11:$B$40,$B235,Override!$D$11:$D$40,6,Override!$E$11:$E$40,"&gt;=0",Override!$C$11:$C$40,"AS51"))&gt;0,SUMIFS(Override!$E$11:$E$40,Override!$B$11:$B$40,$B235,Override!$D$11:$D$40,6)-SUMIFS(Override!$E$11:$E$40,Override!$B$11:$B$40,$B235,Override!$D$11:$D$40,6,Override!$C$11:$C$40,"AS51"),Override!$H$267)/MXAU!$B$3,"")))</f>
        <v/>
      </c>
      <c r="L235" s="77">
        <f>IF(L$226="","",IF($B235="","",IFERROR($C235*$D235*IF((Override!$C$4="ON")*(COUNTIFS(Override!$B$11:$B$40,$B235,Override!$D$11:$D$40,7,Override!$E$11:$E$40,"&gt;=0")-COUNTIFS(Override!$B$11:$B$40,$B235,Override!$D$11:$D$40,7,Override!$E$11:$E$40,"&gt;=0",Override!$C$11:$C$40,"AS51"))&gt;0,SUMIFS(Override!$E$11:$E$40,Override!$B$11:$B$40,$B235,Override!$D$11:$D$40,7)-SUMIFS(Override!$E$11:$E$40,Override!$B$11:$B$40,$B235,Override!$D$11:$D$40,7,Override!$C$11:$C$40,"AS51"),Override!$I$267)/MXAU!$B$3,"")))</f>
        <v/>
      </c>
      <c r="M235" s="77">
        <f>IF(M$226="","",IF($B235="","",IFERROR($C235*$D235*IF((Override!$C$4="ON")*(COUNTIFS(Override!$B$11:$B$40,$B235,Override!$D$11:$D$40,8,Override!$E$11:$E$40,"&gt;=0")-COUNTIFS(Override!$B$11:$B$40,$B235,Override!$D$11:$D$40,8,Override!$E$11:$E$40,"&gt;=0",Override!$C$11:$C$40,"AS51"))&gt;0,SUMIFS(Override!$E$11:$E$40,Override!$B$11:$B$40,$B235,Override!$D$11:$D$40,8)-SUMIFS(Override!$E$11:$E$40,Override!$B$11:$B$40,$B235,Override!$D$11:$D$40,8,Override!$C$11:$C$40,"AS51"),Override!$J$267)/MXAU!$B$3,"")))</f>
        <v/>
      </c>
      <c r="N235" s="77">
        <f>IF(N$226="","",IF($B235="","",IFERROR($C235*$D235*IF((Override!$C$4="ON")*(COUNTIFS(Override!$B$11:$B$40,$B235,Override!$D$11:$D$40,9,Override!$E$11:$E$40,"&gt;=0")-COUNTIFS(Override!$B$11:$B$40,$B235,Override!$D$11:$D$40,9,Override!$E$11:$E$40,"&gt;=0",Override!$C$11:$C$40,"AS51"))&gt;0,SUMIFS(Override!$E$11:$E$40,Override!$B$11:$B$40,$B235,Override!$D$11:$D$40,9)-SUMIFS(Override!$E$11:$E$40,Override!$B$11:$B$40,$B235,Override!$D$11:$D$40,9,Override!$C$11:$C$40,"AS51"),Override!$K$267)/MXAU!$B$3,"")))</f>
        <v/>
      </c>
      <c r="O235" s="77">
        <f>IF(O$226="","",IF($B235="","",IFERROR($C235*$D235*IF((Override!$C$4="ON")*(COUNTIFS(Override!$B$11:$B$40,$B235,Override!$D$11:$D$40,10,Override!$E$11:$E$40,"&gt;=0")-COUNTIFS(Override!$B$11:$B$40,$B235,Override!$D$11:$D$40,10,Override!$E$11:$E$40,"&gt;=0",Override!$C$11:$C$40,"AS51"))&gt;0,SUMIFS(Override!$E$11:$E$40,Override!$B$11:$B$40,$B235,Override!$D$11:$D$40,10)-SUMIFS(Override!$E$11:$E$40,Override!$B$11:$B$40,$B235,Override!$D$11:$D$40,10,Override!$C$11:$C$40,"AS51"),Override!$L$267)/MXAU!$B$3,"")))</f>
        <v/>
      </c>
      <c r="P235" s="77">
        <f>IF(P$226="","",IF($B235="","",IFERROR($C235*$D235*IF((Override!$C$4="ON")*(COUNTIFS(Override!$B$11:$B$40,$B235,Override!$D$11:$D$40,11,Override!$E$11:$E$40,"&gt;=0")-COUNTIFS(Override!$B$11:$B$40,$B235,Override!$D$11:$D$40,11,Override!$E$11:$E$40,"&gt;=0",Override!$C$11:$C$40,"AS51"))&gt;0,SUMIFS(Override!$E$11:$E$40,Override!$B$11:$B$40,$B235,Override!$D$11:$D$40,11)-SUMIFS(Override!$E$11:$E$40,Override!$B$11:$B$40,$B235,Override!$D$11:$D$40,11,Override!$C$11:$C$40,"AS51"),Override!$M$267)/MXAU!$B$3,"")))</f>
        <v/>
      </c>
      <c r="Q235" s="77">
        <f>IF(Q$226="","",IF($B235="","",IFERROR($C235*$D235*IF((Override!$C$4="ON")*(COUNTIFS(Override!$B$11:$B$40,$B235,Override!$D$11:$D$40,12,Override!$E$11:$E$40,"&gt;=0")-COUNTIFS(Override!$B$11:$B$40,$B235,Override!$D$11:$D$40,12,Override!$E$11:$E$40,"&gt;=0",Override!$C$11:$C$40,"AS51"))&gt;0,SUMIFS(Override!$E$11:$E$40,Override!$B$11:$B$40,$B235,Override!$D$11:$D$40,12)-SUMIFS(Override!$E$11:$E$40,Override!$B$11:$B$40,$B235,Override!$D$11:$D$40,12,Override!$C$11:$C$40,"AS51"),Override!$N$267)/MXAU!$B$3,"")))</f>
        <v/>
      </c>
      <c r="R235" s="77">
        <f>IF(R$226="","",IF($B235="","",IFERROR($C235*$D235*IF((Override!$C$4="ON")*(COUNTIFS(Override!$B$11:$B$40,$B235,Override!$D$11:$D$40,13,Override!$E$11:$E$40,"&gt;=0")-COUNTIFS(Override!$B$11:$B$40,$B235,Override!$D$11:$D$40,13,Override!$E$11:$E$40,"&gt;=0",Override!$C$11:$C$40,"AS51"))&gt;0,SUMIFS(Override!$E$11:$E$40,Override!$B$11:$B$40,$B235,Override!$D$11:$D$40,13)-SUMIFS(Override!$E$11:$E$40,Override!$B$11:$B$40,$B235,Override!$D$11:$D$40,13,Override!$C$11:$C$40,"AS51"),Override!$O$267)/MXAU!$B$3,"")))</f>
        <v/>
      </c>
      <c r="S235" s="77">
        <f>IF(S$226="","",IF($B235="","",IFERROR($C235*$D235*IF((Override!$C$4="ON")*(COUNTIFS(Override!$B$11:$B$40,$B235,Override!$D$11:$D$40,14,Override!$E$11:$E$40,"&gt;=0")-COUNTIFS(Override!$B$11:$B$40,$B235,Override!$D$11:$D$40,14,Override!$E$11:$E$40,"&gt;=0",Override!$C$11:$C$40,"AS51"))&gt;0,SUMIFS(Override!$E$11:$E$40,Override!$B$11:$B$40,$B235,Override!$D$11:$D$40,14)-SUMIFS(Override!$E$11:$E$40,Override!$B$11:$B$40,$B235,Override!$D$11:$D$40,14,Override!$C$11:$C$40,"AS51"),Override!$P$267)/MXAU!$B$3,"")))</f>
        <v/>
      </c>
      <c r="T235" s="77">
        <f>IF(T$226="","",IF($B235="","",IFERROR($C235*$D235*IF((Override!$C$4="ON")*(COUNTIFS(Override!$B$11:$B$40,$B235,Override!$D$11:$D$40,15,Override!$E$11:$E$40,"&gt;=0")-COUNTIFS(Override!$B$11:$B$40,$B235,Override!$D$11:$D$40,15,Override!$E$11:$E$40,"&gt;=0",Override!$C$11:$C$40,"AS51"))&gt;0,SUMIFS(Override!$E$11:$E$40,Override!$B$11:$B$40,$B235,Override!$D$11:$D$40,15)-SUMIFS(Override!$E$11:$E$40,Override!$B$11:$B$40,$B235,Override!$D$11:$D$40,15,Override!$C$11:$C$40,"AS51"),Override!$Q$267)/MXAU!$B$3,"")))</f>
        <v/>
      </c>
      <c r="U235" s="77">
        <f>IF(U$226="","",IF($B235="","",IFERROR($C235*$D235*IF((Override!$C$4="ON")*(COUNTIFS(Override!$B$11:$B$40,$B235,Override!$D$11:$D$40,16,Override!$E$11:$E$40,"&gt;=0")-COUNTIFS(Override!$B$11:$B$40,$B235,Override!$D$11:$D$40,16,Override!$E$11:$E$40,"&gt;=0",Override!$C$11:$C$40,"AS51"))&gt;0,SUMIFS(Override!$E$11:$E$40,Override!$B$11:$B$40,$B235,Override!$D$11:$D$40,16)-SUMIFS(Override!$E$11:$E$40,Override!$B$11:$B$40,$B235,Override!$D$11:$D$40,16,Override!$C$11:$C$40,"AS51"),Override!$R$267)/MXAU!$B$3,"")))</f>
        <v/>
      </c>
      <c r="W235" s="77">
        <f>IF(W$226="","",IF($B235="","",IFERROR(F235*$E235/100,"")))</f>
        <v/>
      </c>
      <c r="X235" s="77">
        <f>IF(X$226="","",IF($B235="","",IFERROR(G235*$E235/100,"")))</f>
        <v/>
      </c>
      <c r="Y235" s="77">
        <f>IF(Y$226="","",IF($B235="","",IFERROR(H235*$E235/100,"")))</f>
        <v/>
      </c>
      <c r="Z235" s="77">
        <f>IF(Z$226="","",IF($B235="","",IFERROR(I235*$E235/100,"")))</f>
        <v/>
      </c>
      <c r="AA235" s="77">
        <f>IF(AA$226="","",IF($B235="","",IFERROR(J235*$E235/100,"")))</f>
        <v/>
      </c>
      <c r="AB235" s="77">
        <f>IF(AB$226="","",IF($B235="","",IFERROR(K235*$E235/100,"")))</f>
        <v/>
      </c>
      <c r="AC235" s="77">
        <f>IF(AC$226="","",IF($B235="","",IFERROR(L235*$E235/100,"")))</f>
        <v/>
      </c>
      <c r="AD235" s="77">
        <f>IF(AD$226="","",IF($B235="","",IFERROR(M235*$E235/100,"")))</f>
        <v/>
      </c>
      <c r="AE235" s="77">
        <f>IF(AE$226="","",IF($B235="","",IFERROR(N235*$E235/100,"")))</f>
        <v/>
      </c>
      <c r="AF235" s="77">
        <f>IF(AF$226="","",IF($B235="","",IFERROR(O235*$E235/100,"")))</f>
        <v/>
      </c>
      <c r="AG235" s="77">
        <f>IF(AG$226="","",IF($B235="","",IFERROR(P235*$E235/100,"")))</f>
        <v/>
      </c>
      <c r="AH235" s="77">
        <f>IF(AH$226="","",IF($B235="","",IFERROR(Q235*$E235/100,"")))</f>
        <v/>
      </c>
      <c r="AI235" s="77">
        <f>IF(AI$226="","",IF($B235="","",IFERROR(R235*$E235/100,"")))</f>
        <v/>
      </c>
      <c r="AJ235" s="77">
        <f>IF(AJ$226="","",IF($B235="","",IFERROR(S235*$E235/100,"")))</f>
        <v/>
      </c>
      <c r="AK235" s="77">
        <f>IF(AK$226="","",IF($B235="","",IFERROR(T235*$E235/100,"")))</f>
        <v/>
      </c>
      <c r="AL235" s="77">
        <f>IF(AL$226="","",IF($B235="","",IFERROR(U235*$E235/100,"")))</f>
        <v/>
      </c>
      <c r="AN235" s="77">
        <f>IF($B235="","",SUMIF($F$226:$U$226,"&lt;="&amp;Sector!$E$51,$F235:$U235))</f>
        <v/>
      </c>
      <c r="AO235" s="77">
        <f>IF($B235="","",SUMIF($W$226:$AL$226,"&lt;="&amp;Sector!$E$51,$W235:$AL235))</f>
        <v/>
      </c>
      <c r="AQ235" s="163">
        <f>IF(AQ$226="","",IF($B235="","",IFERROR($C235*$D235*SUMPRODUCT(('Dvd Calendar'!$E$2332:$CZ$2332&gt;AQ$225)*('Dvd Calendar'!$E$2332:$CZ$2332&lt;=AQ$226)*'Dvd Calendar'!$E$2335:$CZ$2335*(('Dvd Calendar'!$E$2337:$CZ$2337='Field Check'!$C$56)*('Field Check'!$C$56&lt;&gt;"")+('Dvd Calendar'!$E$2337:$CZ$2337='Field Check'!$C$57)*('Field Check'!$C$57&lt;&gt;"")))/MXAU!$B$3,"")))</f>
        <v/>
      </c>
      <c r="AR235" s="163">
        <f>IF(AR$226="","",IF($B235="","",IFERROR($C235*$D235*SUMPRODUCT(('Dvd Calendar'!$E$2332:$CZ$2332&gt;AR$225)*('Dvd Calendar'!$E$2332:$CZ$2332&lt;=AR$226)*'Dvd Calendar'!$E$2335:$CZ$2335*(('Dvd Calendar'!$E$2337:$CZ$2337='Field Check'!$C$56)*('Field Check'!$C$56&lt;&gt;"")+('Dvd Calendar'!$E$2337:$CZ$2337='Field Check'!$C$57)*('Field Check'!$C$57&lt;&gt;"")))/MXAU!$B$3,"")))</f>
        <v/>
      </c>
      <c r="AS235" s="163">
        <f>IF(AS$226="","",IF($B235="","",IFERROR($C235*$D235*SUMPRODUCT(('Dvd Calendar'!$E$2332:$CZ$2332&gt;AS$225)*('Dvd Calendar'!$E$2332:$CZ$2332&lt;=AS$226)*'Dvd Calendar'!$E$2335:$CZ$2335*(('Dvd Calendar'!$E$2337:$CZ$2337='Field Check'!$C$56)*('Field Check'!$C$56&lt;&gt;"")+('Dvd Calendar'!$E$2337:$CZ$2337='Field Check'!$C$57)*('Field Check'!$C$57&lt;&gt;"")))/MXAU!$B$3,"")))</f>
        <v/>
      </c>
      <c r="AT235" s="163">
        <f>IF(AT$226="","",IF($B235="","",IFERROR($C235*$D235*SUMPRODUCT(('Dvd Calendar'!$E$2332:$CZ$2332&gt;AT$225)*('Dvd Calendar'!$E$2332:$CZ$2332&lt;=AT$226)*'Dvd Calendar'!$E$2335:$CZ$2335*(('Dvd Calendar'!$E$2337:$CZ$2337='Field Check'!$C$56)*('Field Check'!$C$56&lt;&gt;"")+('Dvd Calendar'!$E$2337:$CZ$2337='Field Check'!$C$57)*('Field Check'!$C$57&lt;&gt;"")))/MXAU!$B$3,"")))</f>
        <v/>
      </c>
      <c r="AU235" s="163">
        <f>IF(AU$226="","",IF($B235="","",IFERROR($C235*$D235*SUMPRODUCT(('Dvd Calendar'!$E$2332:$CZ$2332&gt;AU$225)*('Dvd Calendar'!$E$2332:$CZ$2332&lt;=AU$226)*'Dvd Calendar'!$E$2335:$CZ$2335*(('Dvd Calendar'!$E$2337:$CZ$2337='Field Check'!$C$56)*('Field Check'!$C$56&lt;&gt;"")+('Dvd Calendar'!$E$2337:$CZ$2337='Field Check'!$C$57)*('Field Check'!$C$57&lt;&gt;"")))/MXAU!$B$3,"")))</f>
        <v/>
      </c>
      <c r="AV235" s="163">
        <f>IF(AV$226="","",IF($B235="","",IFERROR($C235*$D235*SUMPRODUCT(('Dvd Calendar'!$E$2332:$CZ$2332&gt;AV$225)*('Dvd Calendar'!$E$2332:$CZ$2332&lt;=AV$226)*'Dvd Calendar'!$E$2335:$CZ$2335*(('Dvd Calendar'!$E$2337:$CZ$2337='Field Check'!$C$56)*('Field Check'!$C$56&lt;&gt;"")+('Dvd Calendar'!$E$2337:$CZ$2337='Field Check'!$C$57)*('Field Check'!$C$57&lt;&gt;"")))/MXAU!$B$3,"")))</f>
        <v/>
      </c>
      <c r="AW235" s="163">
        <f>IF(AW$226="","",IF($B235="","",IFERROR($C235*$D235*SUMPRODUCT(('Dvd Calendar'!$E$2332:$CZ$2332&gt;AW$225)*('Dvd Calendar'!$E$2332:$CZ$2332&lt;=AW$226)*'Dvd Calendar'!$E$2335:$CZ$2335*(('Dvd Calendar'!$E$2337:$CZ$2337='Field Check'!$C$56)*('Field Check'!$C$56&lt;&gt;"")+('Dvd Calendar'!$E$2337:$CZ$2337='Field Check'!$C$57)*('Field Check'!$C$57&lt;&gt;"")))/MXAU!$B$3,"")))</f>
        <v/>
      </c>
      <c r="AX235" s="163">
        <f>IF(AX$226="","",IF($B235="","",IFERROR($C235*$D235*SUMPRODUCT(('Dvd Calendar'!$E$2332:$CZ$2332&gt;AX$225)*('Dvd Calendar'!$E$2332:$CZ$2332&lt;=AX$226)*'Dvd Calendar'!$E$2335:$CZ$2335*(('Dvd Calendar'!$E$2337:$CZ$2337='Field Check'!$C$56)*('Field Check'!$C$56&lt;&gt;"")+('Dvd Calendar'!$E$2337:$CZ$2337='Field Check'!$C$57)*('Field Check'!$C$57&lt;&gt;"")))/MXAU!$B$3,"")))</f>
        <v/>
      </c>
      <c r="AY235" s="163">
        <f>IF(AY$226="","",IF($B235="","",IFERROR($C235*$D235*SUMPRODUCT(('Dvd Calendar'!$E$2332:$CZ$2332&gt;AY$225)*('Dvd Calendar'!$E$2332:$CZ$2332&lt;=AY$226)*'Dvd Calendar'!$E$2335:$CZ$2335*(('Dvd Calendar'!$E$2337:$CZ$2337='Field Check'!$C$56)*('Field Check'!$C$56&lt;&gt;"")+('Dvd Calendar'!$E$2337:$CZ$2337='Field Check'!$C$57)*('Field Check'!$C$57&lt;&gt;"")))/MXAU!$B$3,"")))</f>
        <v/>
      </c>
      <c r="AZ235" s="163">
        <f>IF(AZ$226="","",IF($B235="","",IFERROR($C235*$D235*SUMPRODUCT(('Dvd Calendar'!$E$2332:$CZ$2332&gt;AZ$225)*('Dvd Calendar'!$E$2332:$CZ$2332&lt;=AZ$226)*'Dvd Calendar'!$E$2335:$CZ$2335*(('Dvd Calendar'!$E$2337:$CZ$2337='Field Check'!$C$56)*('Field Check'!$C$56&lt;&gt;"")+('Dvd Calendar'!$E$2337:$CZ$2337='Field Check'!$C$57)*('Field Check'!$C$57&lt;&gt;"")))/MXAU!$B$3,"")))</f>
        <v/>
      </c>
      <c r="BA235" s="163">
        <f>IF(BA$226="","",IF($B235="","",IFERROR($C235*$D235*SUMPRODUCT(('Dvd Calendar'!$E$2332:$CZ$2332&gt;BA$225)*('Dvd Calendar'!$E$2332:$CZ$2332&lt;=BA$226)*'Dvd Calendar'!$E$2335:$CZ$2335*(('Dvd Calendar'!$E$2337:$CZ$2337='Field Check'!$C$56)*('Field Check'!$C$56&lt;&gt;"")+('Dvd Calendar'!$E$2337:$CZ$2337='Field Check'!$C$57)*('Field Check'!$C$57&lt;&gt;"")))/MXAU!$B$3,"")))</f>
        <v/>
      </c>
      <c r="BB235" s="163">
        <f>IF(BB$226="","",IF($B235="","",IFERROR($C235*$D235*SUMPRODUCT(('Dvd Calendar'!$E$2332:$CZ$2332&gt;BB$225)*('Dvd Calendar'!$E$2332:$CZ$2332&lt;=BB$226)*'Dvd Calendar'!$E$2335:$CZ$2335*(('Dvd Calendar'!$E$2337:$CZ$2337='Field Check'!$C$56)*('Field Check'!$C$56&lt;&gt;"")+('Dvd Calendar'!$E$2337:$CZ$2337='Field Check'!$C$57)*('Field Check'!$C$57&lt;&gt;"")))/MXAU!$B$3,"")))</f>
        <v/>
      </c>
      <c r="BC235" s="163">
        <f>IF(BC$226="","",IF($B235="","",IFERROR($C235*$D235*SUMPRODUCT(('Dvd Calendar'!$E$2332:$CZ$2332&gt;BC$225)*('Dvd Calendar'!$E$2332:$CZ$2332&lt;=BC$226)*'Dvd Calendar'!$E$2335:$CZ$2335*(('Dvd Calendar'!$E$2337:$CZ$2337='Field Check'!$C$56)*('Field Check'!$C$56&lt;&gt;"")+('Dvd Calendar'!$E$2337:$CZ$2337='Field Check'!$C$57)*('Field Check'!$C$57&lt;&gt;"")))/MXAU!$B$3,"")))</f>
        <v/>
      </c>
      <c r="BD235" s="163">
        <f>IF(BD$226="","",IF($B235="","",IFERROR($C235*$D235*SUMPRODUCT(('Dvd Calendar'!$E$2332:$CZ$2332&gt;BD$225)*('Dvd Calendar'!$E$2332:$CZ$2332&lt;=BD$226)*'Dvd Calendar'!$E$2335:$CZ$2335*(('Dvd Calendar'!$E$2337:$CZ$2337='Field Check'!$C$56)*('Field Check'!$C$56&lt;&gt;"")+('Dvd Calendar'!$E$2337:$CZ$2337='Field Check'!$C$57)*('Field Check'!$C$57&lt;&gt;"")))/MXAU!$B$3,"")))</f>
        <v/>
      </c>
      <c r="BE235" s="163">
        <f>IF(BE$226="","",IF($B235="","",IFERROR($C235*$D235*SUMPRODUCT(('Dvd Calendar'!$E$2332:$CZ$2332&gt;BE$225)*('Dvd Calendar'!$E$2332:$CZ$2332&lt;=BE$226)*'Dvd Calendar'!$E$2335:$CZ$2335*(('Dvd Calendar'!$E$2337:$CZ$2337='Field Check'!$C$56)*('Field Check'!$C$56&lt;&gt;"")+('Dvd Calendar'!$E$2337:$CZ$2337='Field Check'!$C$57)*('Field Check'!$C$57&lt;&gt;"")))/MXAU!$B$3,"")))</f>
        <v/>
      </c>
      <c r="BF235" s="163">
        <f>IF(BF$226="","",IF($B235="","",IFERROR($C235*$D235*SUMPRODUCT(('Dvd Calendar'!$E$2332:$CZ$2332&gt;BF$225)*('Dvd Calendar'!$E$2332:$CZ$2332&lt;=BF$226)*'Dvd Calendar'!$E$2335:$CZ$2335*(('Dvd Calendar'!$E$2337:$CZ$2337='Field Check'!$C$56)*('Field Check'!$C$56&lt;&gt;"")+('Dvd Calendar'!$E$2337:$CZ$2337='Field Check'!$C$57)*('Field Check'!$C$57&lt;&gt;"")))/MXAU!$B$3,"")))</f>
        <v/>
      </c>
      <c r="BH235" s="163">
        <f>IF(BH$226="","",IF($B235="","",IFERROR(AQ235*$E235/100,"")))</f>
        <v/>
      </c>
      <c r="BI235" s="163">
        <f>IF(BI$226="","",IF($B235="","",IFERROR(AR235*$E235/100,"")))</f>
        <v/>
      </c>
      <c r="BJ235" s="163">
        <f>IF(BJ$226="","",IF($B235="","",IFERROR(AS235*$E235/100,"")))</f>
        <v/>
      </c>
      <c r="BK235" s="163">
        <f>IF(BK$226="","",IF($B235="","",IFERROR(AT235*$E235/100,"")))</f>
        <v/>
      </c>
      <c r="BL235" s="163">
        <f>IF(BL$226="","",IF($B235="","",IFERROR(AU235*$E235/100,"")))</f>
        <v/>
      </c>
      <c r="BM235" s="163">
        <f>IF(BM$226="","",IF($B235="","",IFERROR(AV235*$E235/100,"")))</f>
        <v/>
      </c>
      <c r="BN235" s="163">
        <f>IF(BN$226="","",IF($B235="","",IFERROR(AW235*$E235/100,"")))</f>
        <v/>
      </c>
      <c r="BO235" s="163">
        <f>IF(BO$226="","",IF($B235="","",IFERROR(AX235*$E235/100,"")))</f>
        <v/>
      </c>
      <c r="BP235" s="163">
        <f>IF(BP$226="","",IF($B235="","",IFERROR(AY235*$E235/100,"")))</f>
        <v/>
      </c>
      <c r="BQ235" s="163">
        <f>IF(BQ$226="","",IF($B235="","",IFERROR(AZ235*$E235/100,"")))</f>
        <v/>
      </c>
      <c r="BR235" s="163">
        <f>IF(BR$226="","",IF($B235="","",IFERROR(BA235*$E235/100,"")))</f>
        <v/>
      </c>
      <c r="BS235" s="163">
        <f>IF(BS$226="","",IF($B235="","",IFERROR(BB235*$E235/100,"")))</f>
        <v/>
      </c>
      <c r="BT235" s="163">
        <f>IF(BT$226="","",IF($B235="","",IFERROR(BC235*$E235/100,"")))</f>
        <v/>
      </c>
      <c r="BU235" s="163">
        <f>IF(BU$226="","",IF($B235="","",IFERROR(BD235*$E235/100,"")))</f>
        <v/>
      </c>
      <c r="BV235" s="163">
        <f>IF(BV$226="","",IF($B235="","",IFERROR(BE235*$E235/100,"")))</f>
        <v/>
      </c>
      <c r="BW235" s="163">
        <f>IF(BW$226="","",IF($B235="","",IFERROR(BF235*$E235/100,"")))</f>
        <v/>
      </c>
    </row>
    <row r="236">
      <c r="B236" s="126">
        <f>IF(MXAU!$C$13="","",MXAU!$C$13)</f>
        <v/>
      </c>
      <c r="C236" s="74">
        <f>IF(MXAU!$B$13="","",MXAU!$B$13)</f>
        <v/>
      </c>
      <c r="D236" s="75">
        <f>IFERROR(MXAU!$Q$13,1)</f>
        <v/>
      </c>
      <c r="E236" s="76">
        <f>IF($B236="","",IF(ISNUMBER(MXAU!$I$13),MXAU!$I$13,'Index Summary'!$C$7))</f>
        <v/>
      </c>
      <c r="F236" s="77">
        <f>IF(F$226="","",IF($B236="","",IFERROR($C236*$D236*IF((Override!$C$4="ON")*(COUNTIFS(Override!$B$11:$B$40,$B236,Override!$D$11:$D$40,1,Override!$E$11:$E$40,"&gt;=0")-COUNTIFS(Override!$B$11:$B$40,$B236,Override!$D$11:$D$40,1,Override!$E$11:$E$40,"&gt;=0",Override!$C$11:$C$40,"AS51"))&gt;0,SUMIFS(Override!$E$11:$E$40,Override!$B$11:$B$40,$B236,Override!$D$11:$D$40,1)-SUMIFS(Override!$E$11:$E$40,Override!$B$11:$B$40,$B236,Override!$D$11:$D$40,1,Override!$C$11:$C$40,"AS51"),Override!$C$268)/MXAU!$B$3,"")))</f>
        <v/>
      </c>
      <c r="G236" s="77">
        <f>IF(G$226="","",IF($B236="","",IFERROR($C236*$D236*IF((Override!$C$4="ON")*(COUNTIFS(Override!$B$11:$B$40,$B236,Override!$D$11:$D$40,2,Override!$E$11:$E$40,"&gt;=0")-COUNTIFS(Override!$B$11:$B$40,$B236,Override!$D$11:$D$40,2,Override!$E$11:$E$40,"&gt;=0",Override!$C$11:$C$40,"AS51"))&gt;0,SUMIFS(Override!$E$11:$E$40,Override!$B$11:$B$40,$B236,Override!$D$11:$D$40,2)-SUMIFS(Override!$E$11:$E$40,Override!$B$11:$B$40,$B236,Override!$D$11:$D$40,2,Override!$C$11:$C$40,"AS51"),Override!$D$268)/MXAU!$B$3,"")))</f>
        <v/>
      </c>
      <c r="H236" s="77">
        <f>IF(H$226="","",IF($B236="","",IFERROR($C236*$D236*IF((Override!$C$4="ON")*(COUNTIFS(Override!$B$11:$B$40,$B236,Override!$D$11:$D$40,3,Override!$E$11:$E$40,"&gt;=0")-COUNTIFS(Override!$B$11:$B$40,$B236,Override!$D$11:$D$40,3,Override!$E$11:$E$40,"&gt;=0",Override!$C$11:$C$40,"AS51"))&gt;0,SUMIFS(Override!$E$11:$E$40,Override!$B$11:$B$40,$B236,Override!$D$11:$D$40,3)-SUMIFS(Override!$E$11:$E$40,Override!$B$11:$B$40,$B236,Override!$D$11:$D$40,3,Override!$C$11:$C$40,"AS51"),Override!$E$268)/MXAU!$B$3,"")))</f>
        <v/>
      </c>
      <c r="I236" s="77">
        <f>IF(I$226="","",IF($B236="","",IFERROR($C236*$D236*IF((Override!$C$4="ON")*(COUNTIFS(Override!$B$11:$B$40,$B236,Override!$D$11:$D$40,4,Override!$E$11:$E$40,"&gt;=0")-COUNTIFS(Override!$B$11:$B$40,$B236,Override!$D$11:$D$40,4,Override!$E$11:$E$40,"&gt;=0",Override!$C$11:$C$40,"AS51"))&gt;0,SUMIFS(Override!$E$11:$E$40,Override!$B$11:$B$40,$B236,Override!$D$11:$D$40,4)-SUMIFS(Override!$E$11:$E$40,Override!$B$11:$B$40,$B236,Override!$D$11:$D$40,4,Override!$C$11:$C$40,"AS51"),Override!$F$268)/MXAU!$B$3,"")))</f>
        <v/>
      </c>
      <c r="J236" s="77">
        <f>IF(J$226="","",IF($B236="","",IFERROR($C236*$D236*IF((Override!$C$4="ON")*(COUNTIFS(Override!$B$11:$B$40,$B236,Override!$D$11:$D$40,5,Override!$E$11:$E$40,"&gt;=0")-COUNTIFS(Override!$B$11:$B$40,$B236,Override!$D$11:$D$40,5,Override!$E$11:$E$40,"&gt;=0",Override!$C$11:$C$40,"AS51"))&gt;0,SUMIFS(Override!$E$11:$E$40,Override!$B$11:$B$40,$B236,Override!$D$11:$D$40,5)-SUMIFS(Override!$E$11:$E$40,Override!$B$11:$B$40,$B236,Override!$D$11:$D$40,5,Override!$C$11:$C$40,"AS51"),Override!$G$268)/MXAU!$B$3,"")))</f>
        <v/>
      </c>
      <c r="K236" s="77">
        <f>IF(K$226="","",IF($B236="","",IFERROR($C236*$D236*IF((Override!$C$4="ON")*(COUNTIFS(Override!$B$11:$B$40,$B236,Override!$D$11:$D$40,6,Override!$E$11:$E$40,"&gt;=0")-COUNTIFS(Override!$B$11:$B$40,$B236,Override!$D$11:$D$40,6,Override!$E$11:$E$40,"&gt;=0",Override!$C$11:$C$40,"AS51"))&gt;0,SUMIFS(Override!$E$11:$E$40,Override!$B$11:$B$40,$B236,Override!$D$11:$D$40,6)-SUMIFS(Override!$E$11:$E$40,Override!$B$11:$B$40,$B236,Override!$D$11:$D$40,6,Override!$C$11:$C$40,"AS51"),Override!$H$268)/MXAU!$B$3,"")))</f>
        <v/>
      </c>
      <c r="L236" s="77">
        <f>IF(L$226="","",IF($B236="","",IFERROR($C236*$D236*IF((Override!$C$4="ON")*(COUNTIFS(Override!$B$11:$B$40,$B236,Override!$D$11:$D$40,7,Override!$E$11:$E$40,"&gt;=0")-COUNTIFS(Override!$B$11:$B$40,$B236,Override!$D$11:$D$40,7,Override!$E$11:$E$40,"&gt;=0",Override!$C$11:$C$40,"AS51"))&gt;0,SUMIFS(Override!$E$11:$E$40,Override!$B$11:$B$40,$B236,Override!$D$11:$D$40,7)-SUMIFS(Override!$E$11:$E$40,Override!$B$11:$B$40,$B236,Override!$D$11:$D$40,7,Override!$C$11:$C$40,"AS51"),Override!$I$268)/MXAU!$B$3,"")))</f>
        <v/>
      </c>
      <c r="M236" s="77">
        <f>IF(M$226="","",IF($B236="","",IFERROR($C236*$D236*IF((Override!$C$4="ON")*(COUNTIFS(Override!$B$11:$B$40,$B236,Override!$D$11:$D$40,8,Override!$E$11:$E$40,"&gt;=0")-COUNTIFS(Override!$B$11:$B$40,$B236,Override!$D$11:$D$40,8,Override!$E$11:$E$40,"&gt;=0",Override!$C$11:$C$40,"AS51"))&gt;0,SUMIFS(Override!$E$11:$E$40,Override!$B$11:$B$40,$B236,Override!$D$11:$D$40,8)-SUMIFS(Override!$E$11:$E$40,Override!$B$11:$B$40,$B236,Override!$D$11:$D$40,8,Override!$C$11:$C$40,"AS51"),Override!$J$268)/MXAU!$B$3,"")))</f>
        <v/>
      </c>
      <c r="N236" s="77">
        <f>IF(N$226="","",IF($B236="","",IFERROR($C236*$D236*IF((Override!$C$4="ON")*(COUNTIFS(Override!$B$11:$B$40,$B236,Override!$D$11:$D$40,9,Override!$E$11:$E$40,"&gt;=0")-COUNTIFS(Override!$B$11:$B$40,$B236,Override!$D$11:$D$40,9,Override!$E$11:$E$40,"&gt;=0",Override!$C$11:$C$40,"AS51"))&gt;0,SUMIFS(Override!$E$11:$E$40,Override!$B$11:$B$40,$B236,Override!$D$11:$D$40,9)-SUMIFS(Override!$E$11:$E$40,Override!$B$11:$B$40,$B236,Override!$D$11:$D$40,9,Override!$C$11:$C$40,"AS51"),Override!$K$268)/MXAU!$B$3,"")))</f>
        <v/>
      </c>
      <c r="O236" s="77">
        <f>IF(O$226="","",IF($B236="","",IFERROR($C236*$D236*IF((Override!$C$4="ON")*(COUNTIFS(Override!$B$11:$B$40,$B236,Override!$D$11:$D$40,10,Override!$E$11:$E$40,"&gt;=0")-COUNTIFS(Override!$B$11:$B$40,$B236,Override!$D$11:$D$40,10,Override!$E$11:$E$40,"&gt;=0",Override!$C$11:$C$40,"AS51"))&gt;0,SUMIFS(Override!$E$11:$E$40,Override!$B$11:$B$40,$B236,Override!$D$11:$D$40,10)-SUMIFS(Override!$E$11:$E$40,Override!$B$11:$B$40,$B236,Override!$D$11:$D$40,10,Override!$C$11:$C$40,"AS51"),Override!$L$268)/MXAU!$B$3,"")))</f>
        <v/>
      </c>
      <c r="P236" s="77">
        <f>IF(P$226="","",IF($B236="","",IFERROR($C236*$D236*IF((Override!$C$4="ON")*(COUNTIFS(Override!$B$11:$B$40,$B236,Override!$D$11:$D$40,11,Override!$E$11:$E$40,"&gt;=0")-COUNTIFS(Override!$B$11:$B$40,$B236,Override!$D$11:$D$40,11,Override!$E$11:$E$40,"&gt;=0",Override!$C$11:$C$40,"AS51"))&gt;0,SUMIFS(Override!$E$11:$E$40,Override!$B$11:$B$40,$B236,Override!$D$11:$D$40,11)-SUMIFS(Override!$E$11:$E$40,Override!$B$11:$B$40,$B236,Override!$D$11:$D$40,11,Override!$C$11:$C$40,"AS51"),Override!$M$268)/MXAU!$B$3,"")))</f>
        <v/>
      </c>
      <c r="Q236" s="77">
        <f>IF(Q$226="","",IF($B236="","",IFERROR($C236*$D236*IF((Override!$C$4="ON")*(COUNTIFS(Override!$B$11:$B$40,$B236,Override!$D$11:$D$40,12,Override!$E$11:$E$40,"&gt;=0")-COUNTIFS(Override!$B$11:$B$40,$B236,Override!$D$11:$D$40,12,Override!$E$11:$E$40,"&gt;=0",Override!$C$11:$C$40,"AS51"))&gt;0,SUMIFS(Override!$E$11:$E$40,Override!$B$11:$B$40,$B236,Override!$D$11:$D$40,12)-SUMIFS(Override!$E$11:$E$40,Override!$B$11:$B$40,$B236,Override!$D$11:$D$40,12,Override!$C$11:$C$40,"AS51"),Override!$N$268)/MXAU!$B$3,"")))</f>
        <v/>
      </c>
      <c r="R236" s="77">
        <f>IF(R$226="","",IF($B236="","",IFERROR($C236*$D236*IF((Override!$C$4="ON")*(COUNTIFS(Override!$B$11:$B$40,$B236,Override!$D$11:$D$40,13,Override!$E$11:$E$40,"&gt;=0")-COUNTIFS(Override!$B$11:$B$40,$B236,Override!$D$11:$D$40,13,Override!$E$11:$E$40,"&gt;=0",Override!$C$11:$C$40,"AS51"))&gt;0,SUMIFS(Override!$E$11:$E$40,Override!$B$11:$B$40,$B236,Override!$D$11:$D$40,13)-SUMIFS(Override!$E$11:$E$40,Override!$B$11:$B$40,$B236,Override!$D$11:$D$40,13,Override!$C$11:$C$40,"AS51"),Override!$O$268)/MXAU!$B$3,"")))</f>
        <v/>
      </c>
      <c r="S236" s="77">
        <f>IF(S$226="","",IF($B236="","",IFERROR($C236*$D236*IF((Override!$C$4="ON")*(COUNTIFS(Override!$B$11:$B$40,$B236,Override!$D$11:$D$40,14,Override!$E$11:$E$40,"&gt;=0")-COUNTIFS(Override!$B$11:$B$40,$B236,Override!$D$11:$D$40,14,Override!$E$11:$E$40,"&gt;=0",Override!$C$11:$C$40,"AS51"))&gt;0,SUMIFS(Override!$E$11:$E$40,Override!$B$11:$B$40,$B236,Override!$D$11:$D$40,14)-SUMIFS(Override!$E$11:$E$40,Override!$B$11:$B$40,$B236,Override!$D$11:$D$40,14,Override!$C$11:$C$40,"AS51"),Override!$P$268)/MXAU!$B$3,"")))</f>
        <v/>
      </c>
      <c r="T236" s="77">
        <f>IF(T$226="","",IF($B236="","",IFERROR($C236*$D236*IF((Override!$C$4="ON")*(COUNTIFS(Override!$B$11:$B$40,$B236,Override!$D$11:$D$40,15,Override!$E$11:$E$40,"&gt;=0")-COUNTIFS(Override!$B$11:$B$40,$B236,Override!$D$11:$D$40,15,Override!$E$11:$E$40,"&gt;=0",Override!$C$11:$C$40,"AS51"))&gt;0,SUMIFS(Override!$E$11:$E$40,Override!$B$11:$B$40,$B236,Override!$D$11:$D$40,15)-SUMIFS(Override!$E$11:$E$40,Override!$B$11:$B$40,$B236,Override!$D$11:$D$40,15,Override!$C$11:$C$40,"AS51"),Override!$Q$268)/MXAU!$B$3,"")))</f>
        <v/>
      </c>
      <c r="U236" s="77">
        <f>IF(U$226="","",IF($B236="","",IFERROR($C236*$D236*IF((Override!$C$4="ON")*(COUNTIFS(Override!$B$11:$B$40,$B236,Override!$D$11:$D$40,16,Override!$E$11:$E$40,"&gt;=0")-COUNTIFS(Override!$B$11:$B$40,$B236,Override!$D$11:$D$40,16,Override!$E$11:$E$40,"&gt;=0",Override!$C$11:$C$40,"AS51"))&gt;0,SUMIFS(Override!$E$11:$E$40,Override!$B$11:$B$40,$B236,Override!$D$11:$D$40,16)-SUMIFS(Override!$E$11:$E$40,Override!$B$11:$B$40,$B236,Override!$D$11:$D$40,16,Override!$C$11:$C$40,"AS51"),Override!$R$268)/MXAU!$B$3,"")))</f>
        <v/>
      </c>
      <c r="W236" s="77">
        <f>IF(W$226="","",IF($B236="","",IFERROR(F236*$E236/100,"")))</f>
        <v/>
      </c>
      <c r="X236" s="77">
        <f>IF(X$226="","",IF($B236="","",IFERROR(G236*$E236/100,"")))</f>
        <v/>
      </c>
      <c r="Y236" s="77">
        <f>IF(Y$226="","",IF($B236="","",IFERROR(H236*$E236/100,"")))</f>
        <v/>
      </c>
      <c r="Z236" s="77">
        <f>IF(Z$226="","",IF($B236="","",IFERROR(I236*$E236/100,"")))</f>
        <v/>
      </c>
      <c r="AA236" s="77">
        <f>IF(AA$226="","",IF($B236="","",IFERROR(J236*$E236/100,"")))</f>
        <v/>
      </c>
      <c r="AB236" s="77">
        <f>IF(AB$226="","",IF($B236="","",IFERROR(K236*$E236/100,"")))</f>
        <v/>
      </c>
      <c r="AC236" s="77">
        <f>IF(AC$226="","",IF($B236="","",IFERROR(L236*$E236/100,"")))</f>
        <v/>
      </c>
      <c r="AD236" s="77">
        <f>IF(AD$226="","",IF($B236="","",IFERROR(M236*$E236/100,"")))</f>
        <v/>
      </c>
      <c r="AE236" s="77">
        <f>IF(AE$226="","",IF($B236="","",IFERROR(N236*$E236/100,"")))</f>
        <v/>
      </c>
      <c r="AF236" s="77">
        <f>IF(AF$226="","",IF($B236="","",IFERROR(O236*$E236/100,"")))</f>
        <v/>
      </c>
      <c r="AG236" s="77">
        <f>IF(AG$226="","",IF($B236="","",IFERROR(P236*$E236/100,"")))</f>
        <v/>
      </c>
      <c r="AH236" s="77">
        <f>IF(AH$226="","",IF($B236="","",IFERROR(Q236*$E236/100,"")))</f>
        <v/>
      </c>
      <c r="AI236" s="77">
        <f>IF(AI$226="","",IF($B236="","",IFERROR(R236*$E236/100,"")))</f>
        <v/>
      </c>
      <c r="AJ236" s="77">
        <f>IF(AJ$226="","",IF($B236="","",IFERROR(S236*$E236/100,"")))</f>
        <v/>
      </c>
      <c r="AK236" s="77">
        <f>IF(AK$226="","",IF($B236="","",IFERROR(T236*$E236/100,"")))</f>
        <v/>
      </c>
      <c r="AL236" s="77">
        <f>IF(AL$226="","",IF($B236="","",IFERROR(U236*$E236/100,"")))</f>
        <v/>
      </c>
      <c r="AN236" s="77">
        <f>IF($B236="","",SUMIF($F$226:$U$226,"&lt;="&amp;Sector!$E$51,$F236:$U236))</f>
        <v/>
      </c>
      <c r="AO236" s="77">
        <f>IF($B236="","",SUMIF($W$226:$AL$226,"&lt;="&amp;Sector!$E$51,$W236:$AL236))</f>
        <v/>
      </c>
      <c r="AQ236" s="163">
        <f>IF(AQ$226="","",IF($B236="","",IFERROR($C236*$D236*SUMPRODUCT(('Dvd Calendar'!$E$2343:$CZ$2343&gt;AQ$225)*('Dvd Calendar'!$E$2343:$CZ$2343&lt;=AQ$226)*'Dvd Calendar'!$E$2346:$CZ$2346*(('Dvd Calendar'!$E$2348:$CZ$2348='Field Check'!$C$56)*('Field Check'!$C$56&lt;&gt;"")+('Dvd Calendar'!$E$2348:$CZ$2348='Field Check'!$C$57)*('Field Check'!$C$57&lt;&gt;"")))/MXAU!$B$3,"")))</f>
        <v/>
      </c>
      <c r="AR236" s="163">
        <f>IF(AR$226="","",IF($B236="","",IFERROR($C236*$D236*SUMPRODUCT(('Dvd Calendar'!$E$2343:$CZ$2343&gt;AR$225)*('Dvd Calendar'!$E$2343:$CZ$2343&lt;=AR$226)*'Dvd Calendar'!$E$2346:$CZ$2346*(('Dvd Calendar'!$E$2348:$CZ$2348='Field Check'!$C$56)*('Field Check'!$C$56&lt;&gt;"")+('Dvd Calendar'!$E$2348:$CZ$2348='Field Check'!$C$57)*('Field Check'!$C$57&lt;&gt;"")))/MXAU!$B$3,"")))</f>
        <v/>
      </c>
      <c r="AS236" s="163">
        <f>IF(AS$226="","",IF($B236="","",IFERROR($C236*$D236*SUMPRODUCT(('Dvd Calendar'!$E$2343:$CZ$2343&gt;AS$225)*('Dvd Calendar'!$E$2343:$CZ$2343&lt;=AS$226)*'Dvd Calendar'!$E$2346:$CZ$2346*(('Dvd Calendar'!$E$2348:$CZ$2348='Field Check'!$C$56)*('Field Check'!$C$56&lt;&gt;"")+('Dvd Calendar'!$E$2348:$CZ$2348='Field Check'!$C$57)*('Field Check'!$C$57&lt;&gt;"")))/MXAU!$B$3,"")))</f>
        <v/>
      </c>
      <c r="AT236" s="163">
        <f>IF(AT$226="","",IF($B236="","",IFERROR($C236*$D236*SUMPRODUCT(('Dvd Calendar'!$E$2343:$CZ$2343&gt;AT$225)*('Dvd Calendar'!$E$2343:$CZ$2343&lt;=AT$226)*'Dvd Calendar'!$E$2346:$CZ$2346*(('Dvd Calendar'!$E$2348:$CZ$2348='Field Check'!$C$56)*('Field Check'!$C$56&lt;&gt;"")+('Dvd Calendar'!$E$2348:$CZ$2348='Field Check'!$C$57)*('Field Check'!$C$57&lt;&gt;"")))/MXAU!$B$3,"")))</f>
        <v/>
      </c>
      <c r="AU236" s="163">
        <f>IF(AU$226="","",IF($B236="","",IFERROR($C236*$D236*SUMPRODUCT(('Dvd Calendar'!$E$2343:$CZ$2343&gt;AU$225)*('Dvd Calendar'!$E$2343:$CZ$2343&lt;=AU$226)*'Dvd Calendar'!$E$2346:$CZ$2346*(('Dvd Calendar'!$E$2348:$CZ$2348='Field Check'!$C$56)*('Field Check'!$C$56&lt;&gt;"")+('Dvd Calendar'!$E$2348:$CZ$2348='Field Check'!$C$57)*('Field Check'!$C$57&lt;&gt;"")))/MXAU!$B$3,"")))</f>
        <v/>
      </c>
      <c r="AV236" s="163">
        <f>IF(AV$226="","",IF($B236="","",IFERROR($C236*$D236*SUMPRODUCT(('Dvd Calendar'!$E$2343:$CZ$2343&gt;AV$225)*('Dvd Calendar'!$E$2343:$CZ$2343&lt;=AV$226)*'Dvd Calendar'!$E$2346:$CZ$2346*(('Dvd Calendar'!$E$2348:$CZ$2348='Field Check'!$C$56)*('Field Check'!$C$56&lt;&gt;"")+('Dvd Calendar'!$E$2348:$CZ$2348='Field Check'!$C$57)*('Field Check'!$C$57&lt;&gt;"")))/MXAU!$B$3,"")))</f>
        <v/>
      </c>
      <c r="AW236" s="163">
        <f>IF(AW$226="","",IF($B236="","",IFERROR($C236*$D236*SUMPRODUCT(('Dvd Calendar'!$E$2343:$CZ$2343&gt;AW$225)*('Dvd Calendar'!$E$2343:$CZ$2343&lt;=AW$226)*'Dvd Calendar'!$E$2346:$CZ$2346*(('Dvd Calendar'!$E$2348:$CZ$2348='Field Check'!$C$56)*('Field Check'!$C$56&lt;&gt;"")+('Dvd Calendar'!$E$2348:$CZ$2348='Field Check'!$C$57)*('Field Check'!$C$57&lt;&gt;"")))/MXAU!$B$3,"")))</f>
        <v/>
      </c>
      <c r="AX236" s="163">
        <f>IF(AX$226="","",IF($B236="","",IFERROR($C236*$D236*SUMPRODUCT(('Dvd Calendar'!$E$2343:$CZ$2343&gt;AX$225)*('Dvd Calendar'!$E$2343:$CZ$2343&lt;=AX$226)*'Dvd Calendar'!$E$2346:$CZ$2346*(('Dvd Calendar'!$E$2348:$CZ$2348='Field Check'!$C$56)*('Field Check'!$C$56&lt;&gt;"")+('Dvd Calendar'!$E$2348:$CZ$2348='Field Check'!$C$57)*('Field Check'!$C$57&lt;&gt;"")))/MXAU!$B$3,"")))</f>
        <v/>
      </c>
      <c r="AY236" s="163">
        <f>IF(AY$226="","",IF($B236="","",IFERROR($C236*$D236*SUMPRODUCT(('Dvd Calendar'!$E$2343:$CZ$2343&gt;AY$225)*('Dvd Calendar'!$E$2343:$CZ$2343&lt;=AY$226)*'Dvd Calendar'!$E$2346:$CZ$2346*(('Dvd Calendar'!$E$2348:$CZ$2348='Field Check'!$C$56)*('Field Check'!$C$56&lt;&gt;"")+('Dvd Calendar'!$E$2348:$CZ$2348='Field Check'!$C$57)*('Field Check'!$C$57&lt;&gt;"")))/MXAU!$B$3,"")))</f>
        <v/>
      </c>
      <c r="AZ236" s="163">
        <f>IF(AZ$226="","",IF($B236="","",IFERROR($C236*$D236*SUMPRODUCT(('Dvd Calendar'!$E$2343:$CZ$2343&gt;AZ$225)*('Dvd Calendar'!$E$2343:$CZ$2343&lt;=AZ$226)*'Dvd Calendar'!$E$2346:$CZ$2346*(('Dvd Calendar'!$E$2348:$CZ$2348='Field Check'!$C$56)*('Field Check'!$C$56&lt;&gt;"")+('Dvd Calendar'!$E$2348:$CZ$2348='Field Check'!$C$57)*('Field Check'!$C$57&lt;&gt;"")))/MXAU!$B$3,"")))</f>
        <v/>
      </c>
      <c r="BA236" s="163">
        <f>IF(BA$226="","",IF($B236="","",IFERROR($C236*$D236*SUMPRODUCT(('Dvd Calendar'!$E$2343:$CZ$2343&gt;BA$225)*('Dvd Calendar'!$E$2343:$CZ$2343&lt;=BA$226)*'Dvd Calendar'!$E$2346:$CZ$2346*(('Dvd Calendar'!$E$2348:$CZ$2348='Field Check'!$C$56)*('Field Check'!$C$56&lt;&gt;"")+('Dvd Calendar'!$E$2348:$CZ$2348='Field Check'!$C$57)*('Field Check'!$C$57&lt;&gt;"")))/MXAU!$B$3,"")))</f>
        <v/>
      </c>
      <c r="BB236" s="163">
        <f>IF(BB$226="","",IF($B236="","",IFERROR($C236*$D236*SUMPRODUCT(('Dvd Calendar'!$E$2343:$CZ$2343&gt;BB$225)*('Dvd Calendar'!$E$2343:$CZ$2343&lt;=BB$226)*'Dvd Calendar'!$E$2346:$CZ$2346*(('Dvd Calendar'!$E$2348:$CZ$2348='Field Check'!$C$56)*('Field Check'!$C$56&lt;&gt;"")+('Dvd Calendar'!$E$2348:$CZ$2348='Field Check'!$C$57)*('Field Check'!$C$57&lt;&gt;"")))/MXAU!$B$3,"")))</f>
        <v/>
      </c>
      <c r="BC236" s="163">
        <f>IF(BC$226="","",IF($B236="","",IFERROR($C236*$D236*SUMPRODUCT(('Dvd Calendar'!$E$2343:$CZ$2343&gt;BC$225)*('Dvd Calendar'!$E$2343:$CZ$2343&lt;=BC$226)*'Dvd Calendar'!$E$2346:$CZ$2346*(('Dvd Calendar'!$E$2348:$CZ$2348='Field Check'!$C$56)*('Field Check'!$C$56&lt;&gt;"")+('Dvd Calendar'!$E$2348:$CZ$2348='Field Check'!$C$57)*('Field Check'!$C$57&lt;&gt;"")))/MXAU!$B$3,"")))</f>
        <v/>
      </c>
      <c r="BD236" s="163">
        <f>IF(BD$226="","",IF($B236="","",IFERROR($C236*$D236*SUMPRODUCT(('Dvd Calendar'!$E$2343:$CZ$2343&gt;BD$225)*('Dvd Calendar'!$E$2343:$CZ$2343&lt;=BD$226)*'Dvd Calendar'!$E$2346:$CZ$2346*(('Dvd Calendar'!$E$2348:$CZ$2348='Field Check'!$C$56)*('Field Check'!$C$56&lt;&gt;"")+('Dvd Calendar'!$E$2348:$CZ$2348='Field Check'!$C$57)*('Field Check'!$C$57&lt;&gt;"")))/MXAU!$B$3,"")))</f>
        <v/>
      </c>
      <c r="BE236" s="163">
        <f>IF(BE$226="","",IF($B236="","",IFERROR($C236*$D236*SUMPRODUCT(('Dvd Calendar'!$E$2343:$CZ$2343&gt;BE$225)*('Dvd Calendar'!$E$2343:$CZ$2343&lt;=BE$226)*'Dvd Calendar'!$E$2346:$CZ$2346*(('Dvd Calendar'!$E$2348:$CZ$2348='Field Check'!$C$56)*('Field Check'!$C$56&lt;&gt;"")+('Dvd Calendar'!$E$2348:$CZ$2348='Field Check'!$C$57)*('Field Check'!$C$57&lt;&gt;"")))/MXAU!$B$3,"")))</f>
        <v/>
      </c>
      <c r="BF236" s="163">
        <f>IF(BF$226="","",IF($B236="","",IFERROR($C236*$D236*SUMPRODUCT(('Dvd Calendar'!$E$2343:$CZ$2343&gt;BF$225)*('Dvd Calendar'!$E$2343:$CZ$2343&lt;=BF$226)*'Dvd Calendar'!$E$2346:$CZ$2346*(('Dvd Calendar'!$E$2348:$CZ$2348='Field Check'!$C$56)*('Field Check'!$C$56&lt;&gt;"")+('Dvd Calendar'!$E$2348:$CZ$2348='Field Check'!$C$57)*('Field Check'!$C$57&lt;&gt;"")))/MXAU!$B$3,"")))</f>
        <v/>
      </c>
      <c r="BH236" s="163">
        <f>IF(BH$226="","",IF($B236="","",IFERROR(AQ236*$E236/100,"")))</f>
        <v/>
      </c>
      <c r="BI236" s="163">
        <f>IF(BI$226="","",IF($B236="","",IFERROR(AR236*$E236/100,"")))</f>
        <v/>
      </c>
      <c r="BJ236" s="163">
        <f>IF(BJ$226="","",IF($B236="","",IFERROR(AS236*$E236/100,"")))</f>
        <v/>
      </c>
      <c r="BK236" s="163">
        <f>IF(BK$226="","",IF($B236="","",IFERROR(AT236*$E236/100,"")))</f>
        <v/>
      </c>
      <c r="BL236" s="163">
        <f>IF(BL$226="","",IF($B236="","",IFERROR(AU236*$E236/100,"")))</f>
        <v/>
      </c>
      <c r="BM236" s="163">
        <f>IF(BM$226="","",IF($B236="","",IFERROR(AV236*$E236/100,"")))</f>
        <v/>
      </c>
      <c r="BN236" s="163">
        <f>IF(BN$226="","",IF($B236="","",IFERROR(AW236*$E236/100,"")))</f>
        <v/>
      </c>
      <c r="BO236" s="163">
        <f>IF(BO$226="","",IF($B236="","",IFERROR(AX236*$E236/100,"")))</f>
        <v/>
      </c>
      <c r="BP236" s="163">
        <f>IF(BP$226="","",IF($B236="","",IFERROR(AY236*$E236/100,"")))</f>
        <v/>
      </c>
      <c r="BQ236" s="163">
        <f>IF(BQ$226="","",IF($B236="","",IFERROR(AZ236*$E236/100,"")))</f>
        <v/>
      </c>
      <c r="BR236" s="163">
        <f>IF(BR$226="","",IF($B236="","",IFERROR(BA236*$E236/100,"")))</f>
        <v/>
      </c>
      <c r="BS236" s="163">
        <f>IF(BS$226="","",IF($B236="","",IFERROR(BB236*$E236/100,"")))</f>
        <v/>
      </c>
      <c r="BT236" s="163">
        <f>IF(BT$226="","",IF($B236="","",IFERROR(BC236*$E236/100,"")))</f>
        <v/>
      </c>
      <c r="BU236" s="163">
        <f>IF(BU$226="","",IF($B236="","",IFERROR(BD236*$E236/100,"")))</f>
        <v/>
      </c>
      <c r="BV236" s="163">
        <f>IF(BV$226="","",IF($B236="","",IFERROR(BE236*$E236/100,"")))</f>
        <v/>
      </c>
      <c r="BW236" s="163">
        <f>IF(BW$226="","",IF($B236="","",IFERROR(BF236*$E236/100,"")))</f>
        <v/>
      </c>
    </row>
    <row r="237">
      <c r="B237" s="126">
        <f>IF(MXAU!$C$14="","",MXAU!$C$14)</f>
        <v/>
      </c>
      <c r="C237" s="74">
        <f>IF(MXAU!$B$14="","",MXAU!$B$14)</f>
        <v/>
      </c>
      <c r="D237" s="75">
        <f>IFERROR(MXAU!$Q$14,1)</f>
        <v/>
      </c>
      <c r="E237" s="76">
        <f>IF($B237="","",IF(ISNUMBER(MXAU!$I$14),MXAU!$I$14,'Index Summary'!$C$7))</f>
        <v/>
      </c>
      <c r="F237" s="77">
        <f>IF(F$226="","",IF($B237="","",IFERROR($C237*$D237*IF((Override!$C$4="ON")*(COUNTIFS(Override!$B$11:$B$40,$B237,Override!$D$11:$D$40,1,Override!$E$11:$E$40,"&gt;=0")-COUNTIFS(Override!$B$11:$B$40,$B237,Override!$D$11:$D$40,1,Override!$E$11:$E$40,"&gt;=0",Override!$C$11:$C$40,"AS51"))&gt;0,SUMIFS(Override!$E$11:$E$40,Override!$B$11:$B$40,$B237,Override!$D$11:$D$40,1)-SUMIFS(Override!$E$11:$E$40,Override!$B$11:$B$40,$B237,Override!$D$11:$D$40,1,Override!$C$11:$C$40,"AS51"),Override!$C$269)/MXAU!$B$3,"")))</f>
        <v/>
      </c>
      <c r="G237" s="77">
        <f>IF(G$226="","",IF($B237="","",IFERROR($C237*$D237*IF((Override!$C$4="ON")*(COUNTIFS(Override!$B$11:$B$40,$B237,Override!$D$11:$D$40,2,Override!$E$11:$E$40,"&gt;=0")-COUNTIFS(Override!$B$11:$B$40,$B237,Override!$D$11:$D$40,2,Override!$E$11:$E$40,"&gt;=0",Override!$C$11:$C$40,"AS51"))&gt;0,SUMIFS(Override!$E$11:$E$40,Override!$B$11:$B$40,$B237,Override!$D$11:$D$40,2)-SUMIFS(Override!$E$11:$E$40,Override!$B$11:$B$40,$B237,Override!$D$11:$D$40,2,Override!$C$11:$C$40,"AS51"),Override!$D$269)/MXAU!$B$3,"")))</f>
        <v/>
      </c>
      <c r="H237" s="77">
        <f>IF(H$226="","",IF($B237="","",IFERROR($C237*$D237*IF((Override!$C$4="ON")*(COUNTIFS(Override!$B$11:$B$40,$B237,Override!$D$11:$D$40,3,Override!$E$11:$E$40,"&gt;=0")-COUNTIFS(Override!$B$11:$B$40,$B237,Override!$D$11:$D$40,3,Override!$E$11:$E$40,"&gt;=0",Override!$C$11:$C$40,"AS51"))&gt;0,SUMIFS(Override!$E$11:$E$40,Override!$B$11:$B$40,$B237,Override!$D$11:$D$40,3)-SUMIFS(Override!$E$11:$E$40,Override!$B$11:$B$40,$B237,Override!$D$11:$D$40,3,Override!$C$11:$C$40,"AS51"),Override!$E$269)/MXAU!$B$3,"")))</f>
        <v/>
      </c>
      <c r="I237" s="77">
        <f>IF(I$226="","",IF($B237="","",IFERROR($C237*$D237*IF((Override!$C$4="ON")*(COUNTIFS(Override!$B$11:$B$40,$B237,Override!$D$11:$D$40,4,Override!$E$11:$E$40,"&gt;=0")-COUNTIFS(Override!$B$11:$B$40,$B237,Override!$D$11:$D$40,4,Override!$E$11:$E$40,"&gt;=0",Override!$C$11:$C$40,"AS51"))&gt;0,SUMIFS(Override!$E$11:$E$40,Override!$B$11:$B$40,$B237,Override!$D$11:$D$40,4)-SUMIFS(Override!$E$11:$E$40,Override!$B$11:$B$40,$B237,Override!$D$11:$D$40,4,Override!$C$11:$C$40,"AS51"),Override!$F$269)/MXAU!$B$3,"")))</f>
        <v/>
      </c>
      <c r="J237" s="77">
        <f>IF(J$226="","",IF($B237="","",IFERROR($C237*$D237*IF((Override!$C$4="ON")*(COUNTIFS(Override!$B$11:$B$40,$B237,Override!$D$11:$D$40,5,Override!$E$11:$E$40,"&gt;=0")-COUNTIFS(Override!$B$11:$B$40,$B237,Override!$D$11:$D$40,5,Override!$E$11:$E$40,"&gt;=0",Override!$C$11:$C$40,"AS51"))&gt;0,SUMIFS(Override!$E$11:$E$40,Override!$B$11:$B$40,$B237,Override!$D$11:$D$40,5)-SUMIFS(Override!$E$11:$E$40,Override!$B$11:$B$40,$B237,Override!$D$11:$D$40,5,Override!$C$11:$C$40,"AS51"),Override!$G$269)/MXAU!$B$3,"")))</f>
        <v/>
      </c>
      <c r="K237" s="77">
        <f>IF(K$226="","",IF($B237="","",IFERROR($C237*$D237*IF((Override!$C$4="ON")*(COUNTIFS(Override!$B$11:$B$40,$B237,Override!$D$11:$D$40,6,Override!$E$11:$E$40,"&gt;=0")-COUNTIFS(Override!$B$11:$B$40,$B237,Override!$D$11:$D$40,6,Override!$E$11:$E$40,"&gt;=0",Override!$C$11:$C$40,"AS51"))&gt;0,SUMIFS(Override!$E$11:$E$40,Override!$B$11:$B$40,$B237,Override!$D$11:$D$40,6)-SUMIFS(Override!$E$11:$E$40,Override!$B$11:$B$40,$B237,Override!$D$11:$D$40,6,Override!$C$11:$C$40,"AS51"),Override!$H$269)/MXAU!$B$3,"")))</f>
        <v/>
      </c>
      <c r="L237" s="77">
        <f>IF(L$226="","",IF($B237="","",IFERROR($C237*$D237*IF((Override!$C$4="ON")*(COUNTIFS(Override!$B$11:$B$40,$B237,Override!$D$11:$D$40,7,Override!$E$11:$E$40,"&gt;=0")-COUNTIFS(Override!$B$11:$B$40,$B237,Override!$D$11:$D$40,7,Override!$E$11:$E$40,"&gt;=0",Override!$C$11:$C$40,"AS51"))&gt;0,SUMIFS(Override!$E$11:$E$40,Override!$B$11:$B$40,$B237,Override!$D$11:$D$40,7)-SUMIFS(Override!$E$11:$E$40,Override!$B$11:$B$40,$B237,Override!$D$11:$D$40,7,Override!$C$11:$C$40,"AS51"),Override!$I$269)/MXAU!$B$3,"")))</f>
        <v/>
      </c>
      <c r="M237" s="77">
        <f>IF(M$226="","",IF($B237="","",IFERROR($C237*$D237*IF((Override!$C$4="ON")*(COUNTIFS(Override!$B$11:$B$40,$B237,Override!$D$11:$D$40,8,Override!$E$11:$E$40,"&gt;=0")-COUNTIFS(Override!$B$11:$B$40,$B237,Override!$D$11:$D$40,8,Override!$E$11:$E$40,"&gt;=0",Override!$C$11:$C$40,"AS51"))&gt;0,SUMIFS(Override!$E$11:$E$40,Override!$B$11:$B$40,$B237,Override!$D$11:$D$40,8)-SUMIFS(Override!$E$11:$E$40,Override!$B$11:$B$40,$B237,Override!$D$11:$D$40,8,Override!$C$11:$C$40,"AS51"),Override!$J$269)/MXAU!$B$3,"")))</f>
        <v/>
      </c>
      <c r="N237" s="77">
        <f>IF(N$226="","",IF($B237="","",IFERROR($C237*$D237*IF((Override!$C$4="ON")*(COUNTIFS(Override!$B$11:$B$40,$B237,Override!$D$11:$D$40,9,Override!$E$11:$E$40,"&gt;=0")-COUNTIFS(Override!$B$11:$B$40,$B237,Override!$D$11:$D$40,9,Override!$E$11:$E$40,"&gt;=0",Override!$C$11:$C$40,"AS51"))&gt;0,SUMIFS(Override!$E$11:$E$40,Override!$B$11:$B$40,$B237,Override!$D$11:$D$40,9)-SUMIFS(Override!$E$11:$E$40,Override!$B$11:$B$40,$B237,Override!$D$11:$D$40,9,Override!$C$11:$C$40,"AS51"),Override!$K$269)/MXAU!$B$3,"")))</f>
        <v/>
      </c>
      <c r="O237" s="77">
        <f>IF(O$226="","",IF($B237="","",IFERROR($C237*$D237*IF((Override!$C$4="ON")*(COUNTIFS(Override!$B$11:$B$40,$B237,Override!$D$11:$D$40,10,Override!$E$11:$E$40,"&gt;=0")-COUNTIFS(Override!$B$11:$B$40,$B237,Override!$D$11:$D$40,10,Override!$E$11:$E$40,"&gt;=0",Override!$C$11:$C$40,"AS51"))&gt;0,SUMIFS(Override!$E$11:$E$40,Override!$B$11:$B$40,$B237,Override!$D$11:$D$40,10)-SUMIFS(Override!$E$11:$E$40,Override!$B$11:$B$40,$B237,Override!$D$11:$D$40,10,Override!$C$11:$C$40,"AS51"),Override!$L$269)/MXAU!$B$3,"")))</f>
        <v/>
      </c>
      <c r="P237" s="77">
        <f>IF(P$226="","",IF($B237="","",IFERROR($C237*$D237*IF((Override!$C$4="ON")*(COUNTIFS(Override!$B$11:$B$40,$B237,Override!$D$11:$D$40,11,Override!$E$11:$E$40,"&gt;=0")-COUNTIFS(Override!$B$11:$B$40,$B237,Override!$D$11:$D$40,11,Override!$E$11:$E$40,"&gt;=0",Override!$C$11:$C$40,"AS51"))&gt;0,SUMIFS(Override!$E$11:$E$40,Override!$B$11:$B$40,$B237,Override!$D$11:$D$40,11)-SUMIFS(Override!$E$11:$E$40,Override!$B$11:$B$40,$B237,Override!$D$11:$D$40,11,Override!$C$11:$C$40,"AS51"),Override!$M$269)/MXAU!$B$3,"")))</f>
        <v/>
      </c>
      <c r="Q237" s="77">
        <f>IF(Q$226="","",IF($B237="","",IFERROR($C237*$D237*IF((Override!$C$4="ON")*(COUNTIFS(Override!$B$11:$B$40,$B237,Override!$D$11:$D$40,12,Override!$E$11:$E$40,"&gt;=0")-COUNTIFS(Override!$B$11:$B$40,$B237,Override!$D$11:$D$40,12,Override!$E$11:$E$40,"&gt;=0",Override!$C$11:$C$40,"AS51"))&gt;0,SUMIFS(Override!$E$11:$E$40,Override!$B$11:$B$40,$B237,Override!$D$11:$D$40,12)-SUMIFS(Override!$E$11:$E$40,Override!$B$11:$B$40,$B237,Override!$D$11:$D$40,12,Override!$C$11:$C$40,"AS51"),Override!$N$269)/MXAU!$B$3,"")))</f>
        <v/>
      </c>
      <c r="R237" s="77">
        <f>IF(R$226="","",IF($B237="","",IFERROR($C237*$D237*IF((Override!$C$4="ON")*(COUNTIFS(Override!$B$11:$B$40,$B237,Override!$D$11:$D$40,13,Override!$E$11:$E$40,"&gt;=0")-COUNTIFS(Override!$B$11:$B$40,$B237,Override!$D$11:$D$40,13,Override!$E$11:$E$40,"&gt;=0",Override!$C$11:$C$40,"AS51"))&gt;0,SUMIFS(Override!$E$11:$E$40,Override!$B$11:$B$40,$B237,Override!$D$11:$D$40,13)-SUMIFS(Override!$E$11:$E$40,Override!$B$11:$B$40,$B237,Override!$D$11:$D$40,13,Override!$C$11:$C$40,"AS51"),Override!$O$269)/MXAU!$B$3,"")))</f>
        <v/>
      </c>
      <c r="S237" s="77">
        <f>IF(S$226="","",IF($B237="","",IFERROR($C237*$D237*IF((Override!$C$4="ON")*(COUNTIFS(Override!$B$11:$B$40,$B237,Override!$D$11:$D$40,14,Override!$E$11:$E$40,"&gt;=0")-COUNTIFS(Override!$B$11:$B$40,$B237,Override!$D$11:$D$40,14,Override!$E$11:$E$40,"&gt;=0",Override!$C$11:$C$40,"AS51"))&gt;0,SUMIFS(Override!$E$11:$E$40,Override!$B$11:$B$40,$B237,Override!$D$11:$D$40,14)-SUMIFS(Override!$E$11:$E$40,Override!$B$11:$B$40,$B237,Override!$D$11:$D$40,14,Override!$C$11:$C$40,"AS51"),Override!$P$269)/MXAU!$B$3,"")))</f>
        <v/>
      </c>
      <c r="T237" s="77">
        <f>IF(T$226="","",IF($B237="","",IFERROR($C237*$D237*IF((Override!$C$4="ON")*(COUNTIFS(Override!$B$11:$B$40,$B237,Override!$D$11:$D$40,15,Override!$E$11:$E$40,"&gt;=0")-COUNTIFS(Override!$B$11:$B$40,$B237,Override!$D$11:$D$40,15,Override!$E$11:$E$40,"&gt;=0",Override!$C$11:$C$40,"AS51"))&gt;0,SUMIFS(Override!$E$11:$E$40,Override!$B$11:$B$40,$B237,Override!$D$11:$D$40,15)-SUMIFS(Override!$E$11:$E$40,Override!$B$11:$B$40,$B237,Override!$D$11:$D$40,15,Override!$C$11:$C$40,"AS51"),Override!$Q$269)/MXAU!$B$3,"")))</f>
        <v/>
      </c>
      <c r="U237" s="77">
        <f>IF(U$226="","",IF($B237="","",IFERROR($C237*$D237*IF((Override!$C$4="ON")*(COUNTIFS(Override!$B$11:$B$40,$B237,Override!$D$11:$D$40,16,Override!$E$11:$E$40,"&gt;=0")-COUNTIFS(Override!$B$11:$B$40,$B237,Override!$D$11:$D$40,16,Override!$E$11:$E$40,"&gt;=0",Override!$C$11:$C$40,"AS51"))&gt;0,SUMIFS(Override!$E$11:$E$40,Override!$B$11:$B$40,$B237,Override!$D$11:$D$40,16)-SUMIFS(Override!$E$11:$E$40,Override!$B$11:$B$40,$B237,Override!$D$11:$D$40,16,Override!$C$11:$C$40,"AS51"),Override!$R$269)/MXAU!$B$3,"")))</f>
        <v/>
      </c>
      <c r="W237" s="77">
        <f>IF(W$226="","",IF($B237="","",IFERROR(F237*$E237/100,"")))</f>
        <v/>
      </c>
      <c r="X237" s="77">
        <f>IF(X$226="","",IF($B237="","",IFERROR(G237*$E237/100,"")))</f>
        <v/>
      </c>
      <c r="Y237" s="77">
        <f>IF(Y$226="","",IF($B237="","",IFERROR(H237*$E237/100,"")))</f>
        <v/>
      </c>
      <c r="Z237" s="77">
        <f>IF(Z$226="","",IF($B237="","",IFERROR(I237*$E237/100,"")))</f>
        <v/>
      </c>
      <c r="AA237" s="77">
        <f>IF(AA$226="","",IF($B237="","",IFERROR(J237*$E237/100,"")))</f>
        <v/>
      </c>
      <c r="AB237" s="77">
        <f>IF(AB$226="","",IF($B237="","",IFERROR(K237*$E237/100,"")))</f>
        <v/>
      </c>
      <c r="AC237" s="77">
        <f>IF(AC$226="","",IF($B237="","",IFERROR(L237*$E237/100,"")))</f>
        <v/>
      </c>
      <c r="AD237" s="77">
        <f>IF(AD$226="","",IF($B237="","",IFERROR(M237*$E237/100,"")))</f>
        <v/>
      </c>
      <c r="AE237" s="77">
        <f>IF(AE$226="","",IF($B237="","",IFERROR(N237*$E237/100,"")))</f>
        <v/>
      </c>
      <c r="AF237" s="77">
        <f>IF(AF$226="","",IF($B237="","",IFERROR(O237*$E237/100,"")))</f>
        <v/>
      </c>
      <c r="AG237" s="77">
        <f>IF(AG$226="","",IF($B237="","",IFERROR(P237*$E237/100,"")))</f>
        <v/>
      </c>
      <c r="AH237" s="77">
        <f>IF(AH$226="","",IF($B237="","",IFERROR(Q237*$E237/100,"")))</f>
        <v/>
      </c>
      <c r="AI237" s="77">
        <f>IF(AI$226="","",IF($B237="","",IFERROR(R237*$E237/100,"")))</f>
        <v/>
      </c>
      <c r="AJ237" s="77">
        <f>IF(AJ$226="","",IF($B237="","",IFERROR(S237*$E237/100,"")))</f>
        <v/>
      </c>
      <c r="AK237" s="77">
        <f>IF(AK$226="","",IF($B237="","",IFERROR(T237*$E237/100,"")))</f>
        <v/>
      </c>
      <c r="AL237" s="77">
        <f>IF(AL$226="","",IF($B237="","",IFERROR(U237*$E237/100,"")))</f>
        <v/>
      </c>
      <c r="AN237" s="77">
        <f>IF($B237="","",SUMIF($F$226:$U$226,"&lt;="&amp;Sector!$E$51,$F237:$U237))</f>
        <v/>
      </c>
      <c r="AO237" s="77">
        <f>IF($B237="","",SUMIF($W$226:$AL$226,"&lt;="&amp;Sector!$E$51,$W237:$AL237))</f>
        <v/>
      </c>
      <c r="AQ237" s="163">
        <f>IF(AQ$226="","",IF($B237="","",IFERROR($C237*$D237*SUMPRODUCT(('Dvd Calendar'!$E$2354:$CZ$2354&gt;AQ$225)*('Dvd Calendar'!$E$2354:$CZ$2354&lt;=AQ$226)*'Dvd Calendar'!$E$2357:$CZ$2357*(('Dvd Calendar'!$E$2359:$CZ$2359='Field Check'!$C$56)*('Field Check'!$C$56&lt;&gt;"")+('Dvd Calendar'!$E$2359:$CZ$2359='Field Check'!$C$57)*('Field Check'!$C$57&lt;&gt;"")))/MXAU!$B$3,"")))</f>
        <v/>
      </c>
      <c r="AR237" s="163">
        <f>IF(AR$226="","",IF($B237="","",IFERROR($C237*$D237*SUMPRODUCT(('Dvd Calendar'!$E$2354:$CZ$2354&gt;AR$225)*('Dvd Calendar'!$E$2354:$CZ$2354&lt;=AR$226)*'Dvd Calendar'!$E$2357:$CZ$2357*(('Dvd Calendar'!$E$2359:$CZ$2359='Field Check'!$C$56)*('Field Check'!$C$56&lt;&gt;"")+('Dvd Calendar'!$E$2359:$CZ$2359='Field Check'!$C$57)*('Field Check'!$C$57&lt;&gt;"")))/MXAU!$B$3,"")))</f>
        <v/>
      </c>
      <c r="AS237" s="163">
        <f>IF(AS$226="","",IF($B237="","",IFERROR($C237*$D237*SUMPRODUCT(('Dvd Calendar'!$E$2354:$CZ$2354&gt;AS$225)*('Dvd Calendar'!$E$2354:$CZ$2354&lt;=AS$226)*'Dvd Calendar'!$E$2357:$CZ$2357*(('Dvd Calendar'!$E$2359:$CZ$2359='Field Check'!$C$56)*('Field Check'!$C$56&lt;&gt;"")+('Dvd Calendar'!$E$2359:$CZ$2359='Field Check'!$C$57)*('Field Check'!$C$57&lt;&gt;"")))/MXAU!$B$3,"")))</f>
        <v/>
      </c>
      <c r="AT237" s="163">
        <f>IF(AT$226="","",IF($B237="","",IFERROR($C237*$D237*SUMPRODUCT(('Dvd Calendar'!$E$2354:$CZ$2354&gt;AT$225)*('Dvd Calendar'!$E$2354:$CZ$2354&lt;=AT$226)*'Dvd Calendar'!$E$2357:$CZ$2357*(('Dvd Calendar'!$E$2359:$CZ$2359='Field Check'!$C$56)*('Field Check'!$C$56&lt;&gt;"")+('Dvd Calendar'!$E$2359:$CZ$2359='Field Check'!$C$57)*('Field Check'!$C$57&lt;&gt;"")))/MXAU!$B$3,"")))</f>
        <v/>
      </c>
      <c r="AU237" s="163">
        <f>IF(AU$226="","",IF($B237="","",IFERROR($C237*$D237*SUMPRODUCT(('Dvd Calendar'!$E$2354:$CZ$2354&gt;AU$225)*('Dvd Calendar'!$E$2354:$CZ$2354&lt;=AU$226)*'Dvd Calendar'!$E$2357:$CZ$2357*(('Dvd Calendar'!$E$2359:$CZ$2359='Field Check'!$C$56)*('Field Check'!$C$56&lt;&gt;"")+('Dvd Calendar'!$E$2359:$CZ$2359='Field Check'!$C$57)*('Field Check'!$C$57&lt;&gt;"")))/MXAU!$B$3,"")))</f>
        <v/>
      </c>
      <c r="AV237" s="163">
        <f>IF(AV$226="","",IF($B237="","",IFERROR($C237*$D237*SUMPRODUCT(('Dvd Calendar'!$E$2354:$CZ$2354&gt;AV$225)*('Dvd Calendar'!$E$2354:$CZ$2354&lt;=AV$226)*'Dvd Calendar'!$E$2357:$CZ$2357*(('Dvd Calendar'!$E$2359:$CZ$2359='Field Check'!$C$56)*('Field Check'!$C$56&lt;&gt;"")+('Dvd Calendar'!$E$2359:$CZ$2359='Field Check'!$C$57)*('Field Check'!$C$57&lt;&gt;"")))/MXAU!$B$3,"")))</f>
        <v/>
      </c>
      <c r="AW237" s="163">
        <f>IF(AW$226="","",IF($B237="","",IFERROR($C237*$D237*SUMPRODUCT(('Dvd Calendar'!$E$2354:$CZ$2354&gt;AW$225)*('Dvd Calendar'!$E$2354:$CZ$2354&lt;=AW$226)*'Dvd Calendar'!$E$2357:$CZ$2357*(('Dvd Calendar'!$E$2359:$CZ$2359='Field Check'!$C$56)*('Field Check'!$C$56&lt;&gt;"")+('Dvd Calendar'!$E$2359:$CZ$2359='Field Check'!$C$57)*('Field Check'!$C$57&lt;&gt;"")))/MXAU!$B$3,"")))</f>
        <v/>
      </c>
      <c r="AX237" s="163">
        <f>IF(AX$226="","",IF($B237="","",IFERROR($C237*$D237*SUMPRODUCT(('Dvd Calendar'!$E$2354:$CZ$2354&gt;AX$225)*('Dvd Calendar'!$E$2354:$CZ$2354&lt;=AX$226)*'Dvd Calendar'!$E$2357:$CZ$2357*(('Dvd Calendar'!$E$2359:$CZ$2359='Field Check'!$C$56)*('Field Check'!$C$56&lt;&gt;"")+('Dvd Calendar'!$E$2359:$CZ$2359='Field Check'!$C$57)*('Field Check'!$C$57&lt;&gt;"")))/MXAU!$B$3,"")))</f>
        <v/>
      </c>
      <c r="AY237" s="163">
        <f>IF(AY$226="","",IF($B237="","",IFERROR($C237*$D237*SUMPRODUCT(('Dvd Calendar'!$E$2354:$CZ$2354&gt;AY$225)*('Dvd Calendar'!$E$2354:$CZ$2354&lt;=AY$226)*'Dvd Calendar'!$E$2357:$CZ$2357*(('Dvd Calendar'!$E$2359:$CZ$2359='Field Check'!$C$56)*('Field Check'!$C$56&lt;&gt;"")+('Dvd Calendar'!$E$2359:$CZ$2359='Field Check'!$C$57)*('Field Check'!$C$57&lt;&gt;"")))/MXAU!$B$3,"")))</f>
        <v/>
      </c>
      <c r="AZ237" s="163">
        <f>IF(AZ$226="","",IF($B237="","",IFERROR($C237*$D237*SUMPRODUCT(('Dvd Calendar'!$E$2354:$CZ$2354&gt;AZ$225)*('Dvd Calendar'!$E$2354:$CZ$2354&lt;=AZ$226)*'Dvd Calendar'!$E$2357:$CZ$2357*(('Dvd Calendar'!$E$2359:$CZ$2359='Field Check'!$C$56)*('Field Check'!$C$56&lt;&gt;"")+('Dvd Calendar'!$E$2359:$CZ$2359='Field Check'!$C$57)*('Field Check'!$C$57&lt;&gt;"")))/MXAU!$B$3,"")))</f>
        <v/>
      </c>
      <c r="BA237" s="163">
        <f>IF(BA$226="","",IF($B237="","",IFERROR($C237*$D237*SUMPRODUCT(('Dvd Calendar'!$E$2354:$CZ$2354&gt;BA$225)*('Dvd Calendar'!$E$2354:$CZ$2354&lt;=BA$226)*'Dvd Calendar'!$E$2357:$CZ$2357*(('Dvd Calendar'!$E$2359:$CZ$2359='Field Check'!$C$56)*('Field Check'!$C$56&lt;&gt;"")+('Dvd Calendar'!$E$2359:$CZ$2359='Field Check'!$C$57)*('Field Check'!$C$57&lt;&gt;"")))/MXAU!$B$3,"")))</f>
        <v/>
      </c>
      <c r="BB237" s="163">
        <f>IF(BB$226="","",IF($B237="","",IFERROR($C237*$D237*SUMPRODUCT(('Dvd Calendar'!$E$2354:$CZ$2354&gt;BB$225)*('Dvd Calendar'!$E$2354:$CZ$2354&lt;=BB$226)*'Dvd Calendar'!$E$2357:$CZ$2357*(('Dvd Calendar'!$E$2359:$CZ$2359='Field Check'!$C$56)*('Field Check'!$C$56&lt;&gt;"")+('Dvd Calendar'!$E$2359:$CZ$2359='Field Check'!$C$57)*('Field Check'!$C$57&lt;&gt;"")))/MXAU!$B$3,"")))</f>
        <v/>
      </c>
      <c r="BC237" s="163">
        <f>IF(BC$226="","",IF($B237="","",IFERROR($C237*$D237*SUMPRODUCT(('Dvd Calendar'!$E$2354:$CZ$2354&gt;BC$225)*('Dvd Calendar'!$E$2354:$CZ$2354&lt;=BC$226)*'Dvd Calendar'!$E$2357:$CZ$2357*(('Dvd Calendar'!$E$2359:$CZ$2359='Field Check'!$C$56)*('Field Check'!$C$56&lt;&gt;"")+('Dvd Calendar'!$E$2359:$CZ$2359='Field Check'!$C$57)*('Field Check'!$C$57&lt;&gt;"")))/MXAU!$B$3,"")))</f>
        <v/>
      </c>
      <c r="BD237" s="163">
        <f>IF(BD$226="","",IF($B237="","",IFERROR($C237*$D237*SUMPRODUCT(('Dvd Calendar'!$E$2354:$CZ$2354&gt;BD$225)*('Dvd Calendar'!$E$2354:$CZ$2354&lt;=BD$226)*'Dvd Calendar'!$E$2357:$CZ$2357*(('Dvd Calendar'!$E$2359:$CZ$2359='Field Check'!$C$56)*('Field Check'!$C$56&lt;&gt;"")+('Dvd Calendar'!$E$2359:$CZ$2359='Field Check'!$C$57)*('Field Check'!$C$57&lt;&gt;"")))/MXAU!$B$3,"")))</f>
        <v/>
      </c>
      <c r="BE237" s="163">
        <f>IF(BE$226="","",IF($B237="","",IFERROR($C237*$D237*SUMPRODUCT(('Dvd Calendar'!$E$2354:$CZ$2354&gt;BE$225)*('Dvd Calendar'!$E$2354:$CZ$2354&lt;=BE$226)*'Dvd Calendar'!$E$2357:$CZ$2357*(('Dvd Calendar'!$E$2359:$CZ$2359='Field Check'!$C$56)*('Field Check'!$C$56&lt;&gt;"")+('Dvd Calendar'!$E$2359:$CZ$2359='Field Check'!$C$57)*('Field Check'!$C$57&lt;&gt;"")))/MXAU!$B$3,"")))</f>
        <v/>
      </c>
      <c r="BF237" s="163">
        <f>IF(BF$226="","",IF($B237="","",IFERROR($C237*$D237*SUMPRODUCT(('Dvd Calendar'!$E$2354:$CZ$2354&gt;BF$225)*('Dvd Calendar'!$E$2354:$CZ$2354&lt;=BF$226)*'Dvd Calendar'!$E$2357:$CZ$2357*(('Dvd Calendar'!$E$2359:$CZ$2359='Field Check'!$C$56)*('Field Check'!$C$56&lt;&gt;"")+('Dvd Calendar'!$E$2359:$CZ$2359='Field Check'!$C$57)*('Field Check'!$C$57&lt;&gt;"")))/MXAU!$B$3,"")))</f>
        <v/>
      </c>
      <c r="BH237" s="163">
        <f>IF(BH$226="","",IF($B237="","",IFERROR(AQ237*$E237/100,"")))</f>
        <v/>
      </c>
      <c r="BI237" s="163">
        <f>IF(BI$226="","",IF($B237="","",IFERROR(AR237*$E237/100,"")))</f>
        <v/>
      </c>
      <c r="BJ237" s="163">
        <f>IF(BJ$226="","",IF($B237="","",IFERROR(AS237*$E237/100,"")))</f>
        <v/>
      </c>
      <c r="BK237" s="163">
        <f>IF(BK$226="","",IF($B237="","",IFERROR(AT237*$E237/100,"")))</f>
        <v/>
      </c>
      <c r="BL237" s="163">
        <f>IF(BL$226="","",IF($B237="","",IFERROR(AU237*$E237/100,"")))</f>
        <v/>
      </c>
      <c r="BM237" s="163">
        <f>IF(BM$226="","",IF($B237="","",IFERROR(AV237*$E237/100,"")))</f>
        <v/>
      </c>
      <c r="BN237" s="163">
        <f>IF(BN$226="","",IF($B237="","",IFERROR(AW237*$E237/100,"")))</f>
        <v/>
      </c>
      <c r="BO237" s="163">
        <f>IF(BO$226="","",IF($B237="","",IFERROR(AX237*$E237/100,"")))</f>
        <v/>
      </c>
      <c r="BP237" s="163">
        <f>IF(BP$226="","",IF($B237="","",IFERROR(AY237*$E237/100,"")))</f>
        <v/>
      </c>
      <c r="BQ237" s="163">
        <f>IF(BQ$226="","",IF($B237="","",IFERROR(AZ237*$E237/100,"")))</f>
        <v/>
      </c>
      <c r="BR237" s="163">
        <f>IF(BR$226="","",IF($B237="","",IFERROR(BA237*$E237/100,"")))</f>
        <v/>
      </c>
      <c r="BS237" s="163">
        <f>IF(BS$226="","",IF($B237="","",IFERROR(BB237*$E237/100,"")))</f>
        <v/>
      </c>
      <c r="BT237" s="163">
        <f>IF(BT$226="","",IF($B237="","",IFERROR(BC237*$E237/100,"")))</f>
        <v/>
      </c>
      <c r="BU237" s="163">
        <f>IF(BU$226="","",IF($B237="","",IFERROR(BD237*$E237/100,"")))</f>
        <v/>
      </c>
      <c r="BV237" s="163">
        <f>IF(BV$226="","",IF($B237="","",IFERROR(BE237*$E237/100,"")))</f>
        <v/>
      </c>
      <c r="BW237" s="163">
        <f>IF(BW$226="","",IF($B237="","",IFERROR(BF237*$E237/100,"")))</f>
        <v/>
      </c>
    </row>
    <row r="238">
      <c r="B238" s="126">
        <f>IF(MXAU!$C$15="","",MXAU!$C$15)</f>
        <v/>
      </c>
      <c r="C238" s="74">
        <f>IF(MXAU!$B$15="","",MXAU!$B$15)</f>
        <v/>
      </c>
      <c r="D238" s="75">
        <f>IFERROR(MXAU!$Q$15,1)</f>
        <v/>
      </c>
      <c r="E238" s="76">
        <f>IF($B238="","",IF(ISNUMBER(MXAU!$I$15),MXAU!$I$15,'Index Summary'!$C$7))</f>
        <v/>
      </c>
      <c r="F238" s="77">
        <f>IF(F$226="","",IF($B238="","",IFERROR($C238*$D238*IF((Override!$C$4="ON")*(COUNTIFS(Override!$B$11:$B$40,$B238,Override!$D$11:$D$40,1,Override!$E$11:$E$40,"&gt;=0")-COUNTIFS(Override!$B$11:$B$40,$B238,Override!$D$11:$D$40,1,Override!$E$11:$E$40,"&gt;=0",Override!$C$11:$C$40,"AS51"))&gt;0,SUMIFS(Override!$E$11:$E$40,Override!$B$11:$B$40,$B238,Override!$D$11:$D$40,1)-SUMIFS(Override!$E$11:$E$40,Override!$B$11:$B$40,$B238,Override!$D$11:$D$40,1,Override!$C$11:$C$40,"AS51"),Override!$C$270)/MXAU!$B$3,"")))</f>
        <v/>
      </c>
      <c r="G238" s="77">
        <f>IF(G$226="","",IF($B238="","",IFERROR($C238*$D238*IF((Override!$C$4="ON")*(COUNTIFS(Override!$B$11:$B$40,$B238,Override!$D$11:$D$40,2,Override!$E$11:$E$40,"&gt;=0")-COUNTIFS(Override!$B$11:$B$40,$B238,Override!$D$11:$D$40,2,Override!$E$11:$E$40,"&gt;=0",Override!$C$11:$C$40,"AS51"))&gt;0,SUMIFS(Override!$E$11:$E$40,Override!$B$11:$B$40,$B238,Override!$D$11:$D$40,2)-SUMIFS(Override!$E$11:$E$40,Override!$B$11:$B$40,$B238,Override!$D$11:$D$40,2,Override!$C$11:$C$40,"AS51"),Override!$D$270)/MXAU!$B$3,"")))</f>
        <v/>
      </c>
      <c r="H238" s="77">
        <f>IF(H$226="","",IF($B238="","",IFERROR($C238*$D238*IF((Override!$C$4="ON")*(COUNTIFS(Override!$B$11:$B$40,$B238,Override!$D$11:$D$40,3,Override!$E$11:$E$40,"&gt;=0")-COUNTIFS(Override!$B$11:$B$40,$B238,Override!$D$11:$D$40,3,Override!$E$11:$E$40,"&gt;=0",Override!$C$11:$C$40,"AS51"))&gt;0,SUMIFS(Override!$E$11:$E$40,Override!$B$11:$B$40,$B238,Override!$D$11:$D$40,3)-SUMIFS(Override!$E$11:$E$40,Override!$B$11:$B$40,$B238,Override!$D$11:$D$40,3,Override!$C$11:$C$40,"AS51"),Override!$E$270)/MXAU!$B$3,"")))</f>
        <v/>
      </c>
      <c r="I238" s="77">
        <f>IF(I$226="","",IF($B238="","",IFERROR($C238*$D238*IF((Override!$C$4="ON")*(COUNTIFS(Override!$B$11:$B$40,$B238,Override!$D$11:$D$40,4,Override!$E$11:$E$40,"&gt;=0")-COUNTIFS(Override!$B$11:$B$40,$B238,Override!$D$11:$D$40,4,Override!$E$11:$E$40,"&gt;=0",Override!$C$11:$C$40,"AS51"))&gt;0,SUMIFS(Override!$E$11:$E$40,Override!$B$11:$B$40,$B238,Override!$D$11:$D$40,4)-SUMIFS(Override!$E$11:$E$40,Override!$B$11:$B$40,$B238,Override!$D$11:$D$40,4,Override!$C$11:$C$40,"AS51"),Override!$F$270)/MXAU!$B$3,"")))</f>
        <v/>
      </c>
      <c r="J238" s="77">
        <f>IF(J$226="","",IF($B238="","",IFERROR($C238*$D238*IF((Override!$C$4="ON")*(COUNTIFS(Override!$B$11:$B$40,$B238,Override!$D$11:$D$40,5,Override!$E$11:$E$40,"&gt;=0")-COUNTIFS(Override!$B$11:$B$40,$B238,Override!$D$11:$D$40,5,Override!$E$11:$E$40,"&gt;=0",Override!$C$11:$C$40,"AS51"))&gt;0,SUMIFS(Override!$E$11:$E$40,Override!$B$11:$B$40,$B238,Override!$D$11:$D$40,5)-SUMIFS(Override!$E$11:$E$40,Override!$B$11:$B$40,$B238,Override!$D$11:$D$40,5,Override!$C$11:$C$40,"AS51"),Override!$G$270)/MXAU!$B$3,"")))</f>
        <v/>
      </c>
      <c r="K238" s="77">
        <f>IF(K$226="","",IF($B238="","",IFERROR($C238*$D238*IF((Override!$C$4="ON")*(COUNTIFS(Override!$B$11:$B$40,$B238,Override!$D$11:$D$40,6,Override!$E$11:$E$40,"&gt;=0")-COUNTIFS(Override!$B$11:$B$40,$B238,Override!$D$11:$D$40,6,Override!$E$11:$E$40,"&gt;=0",Override!$C$11:$C$40,"AS51"))&gt;0,SUMIFS(Override!$E$11:$E$40,Override!$B$11:$B$40,$B238,Override!$D$11:$D$40,6)-SUMIFS(Override!$E$11:$E$40,Override!$B$11:$B$40,$B238,Override!$D$11:$D$40,6,Override!$C$11:$C$40,"AS51"),Override!$H$270)/MXAU!$B$3,"")))</f>
        <v/>
      </c>
      <c r="L238" s="77">
        <f>IF(L$226="","",IF($B238="","",IFERROR($C238*$D238*IF((Override!$C$4="ON")*(COUNTIFS(Override!$B$11:$B$40,$B238,Override!$D$11:$D$40,7,Override!$E$11:$E$40,"&gt;=0")-COUNTIFS(Override!$B$11:$B$40,$B238,Override!$D$11:$D$40,7,Override!$E$11:$E$40,"&gt;=0",Override!$C$11:$C$40,"AS51"))&gt;0,SUMIFS(Override!$E$11:$E$40,Override!$B$11:$B$40,$B238,Override!$D$11:$D$40,7)-SUMIFS(Override!$E$11:$E$40,Override!$B$11:$B$40,$B238,Override!$D$11:$D$40,7,Override!$C$11:$C$40,"AS51"),Override!$I$270)/MXAU!$B$3,"")))</f>
        <v/>
      </c>
      <c r="M238" s="77">
        <f>IF(M$226="","",IF($B238="","",IFERROR($C238*$D238*IF((Override!$C$4="ON")*(COUNTIFS(Override!$B$11:$B$40,$B238,Override!$D$11:$D$40,8,Override!$E$11:$E$40,"&gt;=0")-COUNTIFS(Override!$B$11:$B$40,$B238,Override!$D$11:$D$40,8,Override!$E$11:$E$40,"&gt;=0",Override!$C$11:$C$40,"AS51"))&gt;0,SUMIFS(Override!$E$11:$E$40,Override!$B$11:$B$40,$B238,Override!$D$11:$D$40,8)-SUMIFS(Override!$E$11:$E$40,Override!$B$11:$B$40,$B238,Override!$D$11:$D$40,8,Override!$C$11:$C$40,"AS51"),Override!$J$270)/MXAU!$B$3,"")))</f>
        <v/>
      </c>
      <c r="N238" s="77">
        <f>IF(N$226="","",IF($B238="","",IFERROR($C238*$D238*IF((Override!$C$4="ON")*(COUNTIFS(Override!$B$11:$B$40,$B238,Override!$D$11:$D$40,9,Override!$E$11:$E$40,"&gt;=0")-COUNTIFS(Override!$B$11:$B$40,$B238,Override!$D$11:$D$40,9,Override!$E$11:$E$40,"&gt;=0",Override!$C$11:$C$40,"AS51"))&gt;0,SUMIFS(Override!$E$11:$E$40,Override!$B$11:$B$40,$B238,Override!$D$11:$D$40,9)-SUMIFS(Override!$E$11:$E$40,Override!$B$11:$B$40,$B238,Override!$D$11:$D$40,9,Override!$C$11:$C$40,"AS51"),Override!$K$270)/MXAU!$B$3,"")))</f>
        <v/>
      </c>
      <c r="O238" s="77">
        <f>IF(O$226="","",IF($B238="","",IFERROR($C238*$D238*IF((Override!$C$4="ON")*(COUNTIFS(Override!$B$11:$B$40,$B238,Override!$D$11:$D$40,10,Override!$E$11:$E$40,"&gt;=0")-COUNTIFS(Override!$B$11:$B$40,$B238,Override!$D$11:$D$40,10,Override!$E$11:$E$40,"&gt;=0",Override!$C$11:$C$40,"AS51"))&gt;0,SUMIFS(Override!$E$11:$E$40,Override!$B$11:$B$40,$B238,Override!$D$11:$D$40,10)-SUMIFS(Override!$E$11:$E$40,Override!$B$11:$B$40,$B238,Override!$D$11:$D$40,10,Override!$C$11:$C$40,"AS51"),Override!$L$270)/MXAU!$B$3,"")))</f>
        <v/>
      </c>
      <c r="P238" s="77">
        <f>IF(P$226="","",IF($B238="","",IFERROR($C238*$D238*IF((Override!$C$4="ON")*(COUNTIFS(Override!$B$11:$B$40,$B238,Override!$D$11:$D$40,11,Override!$E$11:$E$40,"&gt;=0")-COUNTIFS(Override!$B$11:$B$40,$B238,Override!$D$11:$D$40,11,Override!$E$11:$E$40,"&gt;=0",Override!$C$11:$C$40,"AS51"))&gt;0,SUMIFS(Override!$E$11:$E$40,Override!$B$11:$B$40,$B238,Override!$D$11:$D$40,11)-SUMIFS(Override!$E$11:$E$40,Override!$B$11:$B$40,$B238,Override!$D$11:$D$40,11,Override!$C$11:$C$40,"AS51"),Override!$M$270)/MXAU!$B$3,"")))</f>
        <v/>
      </c>
      <c r="Q238" s="77">
        <f>IF(Q$226="","",IF($B238="","",IFERROR($C238*$D238*IF((Override!$C$4="ON")*(COUNTIFS(Override!$B$11:$B$40,$B238,Override!$D$11:$D$40,12,Override!$E$11:$E$40,"&gt;=0")-COUNTIFS(Override!$B$11:$B$40,$B238,Override!$D$11:$D$40,12,Override!$E$11:$E$40,"&gt;=0",Override!$C$11:$C$40,"AS51"))&gt;0,SUMIFS(Override!$E$11:$E$40,Override!$B$11:$B$40,$B238,Override!$D$11:$D$40,12)-SUMIFS(Override!$E$11:$E$40,Override!$B$11:$B$40,$B238,Override!$D$11:$D$40,12,Override!$C$11:$C$40,"AS51"),Override!$N$270)/MXAU!$B$3,"")))</f>
        <v/>
      </c>
      <c r="R238" s="77">
        <f>IF(R$226="","",IF($B238="","",IFERROR($C238*$D238*IF((Override!$C$4="ON")*(COUNTIFS(Override!$B$11:$B$40,$B238,Override!$D$11:$D$40,13,Override!$E$11:$E$40,"&gt;=0")-COUNTIFS(Override!$B$11:$B$40,$B238,Override!$D$11:$D$40,13,Override!$E$11:$E$40,"&gt;=0",Override!$C$11:$C$40,"AS51"))&gt;0,SUMIFS(Override!$E$11:$E$40,Override!$B$11:$B$40,$B238,Override!$D$11:$D$40,13)-SUMIFS(Override!$E$11:$E$40,Override!$B$11:$B$40,$B238,Override!$D$11:$D$40,13,Override!$C$11:$C$40,"AS51"),Override!$O$270)/MXAU!$B$3,"")))</f>
        <v/>
      </c>
      <c r="S238" s="77">
        <f>IF(S$226="","",IF($B238="","",IFERROR($C238*$D238*IF((Override!$C$4="ON")*(COUNTIFS(Override!$B$11:$B$40,$B238,Override!$D$11:$D$40,14,Override!$E$11:$E$40,"&gt;=0")-COUNTIFS(Override!$B$11:$B$40,$B238,Override!$D$11:$D$40,14,Override!$E$11:$E$40,"&gt;=0",Override!$C$11:$C$40,"AS51"))&gt;0,SUMIFS(Override!$E$11:$E$40,Override!$B$11:$B$40,$B238,Override!$D$11:$D$40,14)-SUMIFS(Override!$E$11:$E$40,Override!$B$11:$B$40,$B238,Override!$D$11:$D$40,14,Override!$C$11:$C$40,"AS51"),Override!$P$270)/MXAU!$B$3,"")))</f>
        <v/>
      </c>
      <c r="T238" s="77">
        <f>IF(T$226="","",IF($B238="","",IFERROR($C238*$D238*IF((Override!$C$4="ON")*(COUNTIFS(Override!$B$11:$B$40,$B238,Override!$D$11:$D$40,15,Override!$E$11:$E$40,"&gt;=0")-COUNTIFS(Override!$B$11:$B$40,$B238,Override!$D$11:$D$40,15,Override!$E$11:$E$40,"&gt;=0",Override!$C$11:$C$40,"AS51"))&gt;0,SUMIFS(Override!$E$11:$E$40,Override!$B$11:$B$40,$B238,Override!$D$11:$D$40,15)-SUMIFS(Override!$E$11:$E$40,Override!$B$11:$B$40,$B238,Override!$D$11:$D$40,15,Override!$C$11:$C$40,"AS51"),Override!$Q$270)/MXAU!$B$3,"")))</f>
        <v/>
      </c>
      <c r="U238" s="77">
        <f>IF(U$226="","",IF($B238="","",IFERROR($C238*$D238*IF((Override!$C$4="ON")*(COUNTIFS(Override!$B$11:$B$40,$B238,Override!$D$11:$D$40,16,Override!$E$11:$E$40,"&gt;=0")-COUNTIFS(Override!$B$11:$B$40,$B238,Override!$D$11:$D$40,16,Override!$E$11:$E$40,"&gt;=0",Override!$C$11:$C$40,"AS51"))&gt;0,SUMIFS(Override!$E$11:$E$40,Override!$B$11:$B$40,$B238,Override!$D$11:$D$40,16)-SUMIFS(Override!$E$11:$E$40,Override!$B$11:$B$40,$B238,Override!$D$11:$D$40,16,Override!$C$11:$C$40,"AS51"),Override!$R$270)/MXAU!$B$3,"")))</f>
        <v/>
      </c>
      <c r="W238" s="77">
        <f>IF(W$226="","",IF($B238="","",IFERROR(F238*$E238/100,"")))</f>
        <v/>
      </c>
      <c r="X238" s="77">
        <f>IF(X$226="","",IF($B238="","",IFERROR(G238*$E238/100,"")))</f>
        <v/>
      </c>
      <c r="Y238" s="77">
        <f>IF(Y$226="","",IF($B238="","",IFERROR(H238*$E238/100,"")))</f>
        <v/>
      </c>
      <c r="Z238" s="77">
        <f>IF(Z$226="","",IF($B238="","",IFERROR(I238*$E238/100,"")))</f>
        <v/>
      </c>
      <c r="AA238" s="77">
        <f>IF(AA$226="","",IF($B238="","",IFERROR(J238*$E238/100,"")))</f>
        <v/>
      </c>
      <c r="AB238" s="77">
        <f>IF(AB$226="","",IF($B238="","",IFERROR(K238*$E238/100,"")))</f>
        <v/>
      </c>
      <c r="AC238" s="77">
        <f>IF(AC$226="","",IF($B238="","",IFERROR(L238*$E238/100,"")))</f>
        <v/>
      </c>
      <c r="AD238" s="77">
        <f>IF(AD$226="","",IF($B238="","",IFERROR(M238*$E238/100,"")))</f>
        <v/>
      </c>
      <c r="AE238" s="77">
        <f>IF(AE$226="","",IF($B238="","",IFERROR(N238*$E238/100,"")))</f>
        <v/>
      </c>
      <c r="AF238" s="77">
        <f>IF(AF$226="","",IF($B238="","",IFERROR(O238*$E238/100,"")))</f>
        <v/>
      </c>
      <c r="AG238" s="77">
        <f>IF(AG$226="","",IF($B238="","",IFERROR(P238*$E238/100,"")))</f>
        <v/>
      </c>
      <c r="AH238" s="77">
        <f>IF(AH$226="","",IF($B238="","",IFERROR(Q238*$E238/100,"")))</f>
        <v/>
      </c>
      <c r="AI238" s="77">
        <f>IF(AI$226="","",IF($B238="","",IFERROR(R238*$E238/100,"")))</f>
        <v/>
      </c>
      <c r="AJ238" s="77">
        <f>IF(AJ$226="","",IF($B238="","",IFERROR(S238*$E238/100,"")))</f>
        <v/>
      </c>
      <c r="AK238" s="77">
        <f>IF(AK$226="","",IF($B238="","",IFERROR(T238*$E238/100,"")))</f>
        <v/>
      </c>
      <c r="AL238" s="77">
        <f>IF(AL$226="","",IF($B238="","",IFERROR(U238*$E238/100,"")))</f>
        <v/>
      </c>
      <c r="AN238" s="77">
        <f>IF($B238="","",SUMIF($F$226:$U$226,"&lt;="&amp;Sector!$E$51,$F238:$U238))</f>
        <v/>
      </c>
      <c r="AO238" s="77">
        <f>IF($B238="","",SUMIF($W$226:$AL$226,"&lt;="&amp;Sector!$E$51,$W238:$AL238))</f>
        <v/>
      </c>
      <c r="AQ238" s="163">
        <f>IF(AQ$226="","",IF($B238="","",IFERROR($C238*$D238*SUMPRODUCT(('Dvd Calendar'!$E$2365:$CZ$2365&gt;AQ$225)*('Dvd Calendar'!$E$2365:$CZ$2365&lt;=AQ$226)*'Dvd Calendar'!$E$2368:$CZ$2368*(('Dvd Calendar'!$E$2370:$CZ$2370='Field Check'!$C$56)*('Field Check'!$C$56&lt;&gt;"")+('Dvd Calendar'!$E$2370:$CZ$2370='Field Check'!$C$57)*('Field Check'!$C$57&lt;&gt;"")))/MXAU!$B$3,"")))</f>
        <v/>
      </c>
      <c r="AR238" s="163">
        <f>IF(AR$226="","",IF($B238="","",IFERROR($C238*$D238*SUMPRODUCT(('Dvd Calendar'!$E$2365:$CZ$2365&gt;AR$225)*('Dvd Calendar'!$E$2365:$CZ$2365&lt;=AR$226)*'Dvd Calendar'!$E$2368:$CZ$2368*(('Dvd Calendar'!$E$2370:$CZ$2370='Field Check'!$C$56)*('Field Check'!$C$56&lt;&gt;"")+('Dvd Calendar'!$E$2370:$CZ$2370='Field Check'!$C$57)*('Field Check'!$C$57&lt;&gt;"")))/MXAU!$B$3,"")))</f>
        <v/>
      </c>
      <c r="AS238" s="163">
        <f>IF(AS$226="","",IF($B238="","",IFERROR($C238*$D238*SUMPRODUCT(('Dvd Calendar'!$E$2365:$CZ$2365&gt;AS$225)*('Dvd Calendar'!$E$2365:$CZ$2365&lt;=AS$226)*'Dvd Calendar'!$E$2368:$CZ$2368*(('Dvd Calendar'!$E$2370:$CZ$2370='Field Check'!$C$56)*('Field Check'!$C$56&lt;&gt;"")+('Dvd Calendar'!$E$2370:$CZ$2370='Field Check'!$C$57)*('Field Check'!$C$57&lt;&gt;"")))/MXAU!$B$3,"")))</f>
        <v/>
      </c>
      <c r="AT238" s="163">
        <f>IF(AT$226="","",IF($B238="","",IFERROR($C238*$D238*SUMPRODUCT(('Dvd Calendar'!$E$2365:$CZ$2365&gt;AT$225)*('Dvd Calendar'!$E$2365:$CZ$2365&lt;=AT$226)*'Dvd Calendar'!$E$2368:$CZ$2368*(('Dvd Calendar'!$E$2370:$CZ$2370='Field Check'!$C$56)*('Field Check'!$C$56&lt;&gt;"")+('Dvd Calendar'!$E$2370:$CZ$2370='Field Check'!$C$57)*('Field Check'!$C$57&lt;&gt;"")))/MXAU!$B$3,"")))</f>
        <v/>
      </c>
      <c r="AU238" s="163">
        <f>IF(AU$226="","",IF($B238="","",IFERROR($C238*$D238*SUMPRODUCT(('Dvd Calendar'!$E$2365:$CZ$2365&gt;AU$225)*('Dvd Calendar'!$E$2365:$CZ$2365&lt;=AU$226)*'Dvd Calendar'!$E$2368:$CZ$2368*(('Dvd Calendar'!$E$2370:$CZ$2370='Field Check'!$C$56)*('Field Check'!$C$56&lt;&gt;"")+('Dvd Calendar'!$E$2370:$CZ$2370='Field Check'!$C$57)*('Field Check'!$C$57&lt;&gt;"")))/MXAU!$B$3,"")))</f>
        <v/>
      </c>
      <c r="AV238" s="163">
        <f>IF(AV$226="","",IF($B238="","",IFERROR($C238*$D238*SUMPRODUCT(('Dvd Calendar'!$E$2365:$CZ$2365&gt;AV$225)*('Dvd Calendar'!$E$2365:$CZ$2365&lt;=AV$226)*'Dvd Calendar'!$E$2368:$CZ$2368*(('Dvd Calendar'!$E$2370:$CZ$2370='Field Check'!$C$56)*('Field Check'!$C$56&lt;&gt;"")+('Dvd Calendar'!$E$2370:$CZ$2370='Field Check'!$C$57)*('Field Check'!$C$57&lt;&gt;"")))/MXAU!$B$3,"")))</f>
        <v/>
      </c>
      <c r="AW238" s="163">
        <f>IF(AW$226="","",IF($B238="","",IFERROR($C238*$D238*SUMPRODUCT(('Dvd Calendar'!$E$2365:$CZ$2365&gt;AW$225)*('Dvd Calendar'!$E$2365:$CZ$2365&lt;=AW$226)*'Dvd Calendar'!$E$2368:$CZ$2368*(('Dvd Calendar'!$E$2370:$CZ$2370='Field Check'!$C$56)*('Field Check'!$C$56&lt;&gt;"")+('Dvd Calendar'!$E$2370:$CZ$2370='Field Check'!$C$57)*('Field Check'!$C$57&lt;&gt;"")))/MXAU!$B$3,"")))</f>
        <v/>
      </c>
      <c r="AX238" s="163">
        <f>IF(AX$226="","",IF($B238="","",IFERROR($C238*$D238*SUMPRODUCT(('Dvd Calendar'!$E$2365:$CZ$2365&gt;AX$225)*('Dvd Calendar'!$E$2365:$CZ$2365&lt;=AX$226)*'Dvd Calendar'!$E$2368:$CZ$2368*(('Dvd Calendar'!$E$2370:$CZ$2370='Field Check'!$C$56)*('Field Check'!$C$56&lt;&gt;"")+('Dvd Calendar'!$E$2370:$CZ$2370='Field Check'!$C$57)*('Field Check'!$C$57&lt;&gt;"")))/MXAU!$B$3,"")))</f>
        <v/>
      </c>
      <c r="AY238" s="163">
        <f>IF(AY$226="","",IF($B238="","",IFERROR($C238*$D238*SUMPRODUCT(('Dvd Calendar'!$E$2365:$CZ$2365&gt;AY$225)*('Dvd Calendar'!$E$2365:$CZ$2365&lt;=AY$226)*'Dvd Calendar'!$E$2368:$CZ$2368*(('Dvd Calendar'!$E$2370:$CZ$2370='Field Check'!$C$56)*('Field Check'!$C$56&lt;&gt;"")+('Dvd Calendar'!$E$2370:$CZ$2370='Field Check'!$C$57)*('Field Check'!$C$57&lt;&gt;"")))/MXAU!$B$3,"")))</f>
        <v/>
      </c>
      <c r="AZ238" s="163">
        <f>IF(AZ$226="","",IF($B238="","",IFERROR($C238*$D238*SUMPRODUCT(('Dvd Calendar'!$E$2365:$CZ$2365&gt;AZ$225)*('Dvd Calendar'!$E$2365:$CZ$2365&lt;=AZ$226)*'Dvd Calendar'!$E$2368:$CZ$2368*(('Dvd Calendar'!$E$2370:$CZ$2370='Field Check'!$C$56)*('Field Check'!$C$56&lt;&gt;"")+('Dvd Calendar'!$E$2370:$CZ$2370='Field Check'!$C$57)*('Field Check'!$C$57&lt;&gt;"")))/MXAU!$B$3,"")))</f>
        <v/>
      </c>
      <c r="BA238" s="163">
        <f>IF(BA$226="","",IF($B238="","",IFERROR($C238*$D238*SUMPRODUCT(('Dvd Calendar'!$E$2365:$CZ$2365&gt;BA$225)*('Dvd Calendar'!$E$2365:$CZ$2365&lt;=BA$226)*'Dvd Calendar'!$E$2368:$CZ$2368*(('Dvd Calendar'!$E$2370:$CZ$2370='Field Check'!$C$56)*('Field Check'!$C$56&lt;&gt;"")+('Dvd Calendar'!$E$2370:$CZ$2370='Field Check'!$C$57)*('Field Check'!$C$57&lt;&gt;"")))/MXAU!$B$3,"")))</f>
        <v/>
      </c>
      <c r="BB238" s="163">
        <f>IF(BB$226="","",IF($B238="","",IFERROR($C238*$D238*SUMPRODUCT(('Dvd Calendar'!$E$2365:$CZ$2365&gt;BB$225)*('Dvd Calendar'!$E$2365:$CZ$2365&lt;=BB$226)*'Dvd Calendar'!$E$2368:$CZ$2368*(('Dvd Calendar'!$E$2370:$CZ$2370='Field Check'!$C$56)*('Field Check'!$C$56&lt;&gt;"")+('Dvd Calendar'!$E$2370:$CZ$2370='Field Check'!$C$57)*('Field Check'!$C$57&lt;&gt;"")))/MXAU!$B$3,"")))</f>
        <v/>
      </c>
      <c r="BC238" s="163">
        <f>IF(BC$226="","",IF($B238="","",IFERROR($C238*$D238*SUMPRODUCT(('Dvd Calendar'!$E$2365:$CZ$2365&gt;BC$225)*('Dvd Calendar'!$E$2365:$CZ$2365&lt;=BC$226)*'Dvd Calendar'!$E$2368:$CZ$2368*(('Dvd Calendar'!$E$2370:$CZ$2370='Field Check'!$C$56)*('Field Check'!$C$56&lt;&gt;"")+('Dvd Calendar'!$E$2370:$CZ$2370='Field Check'!$C$57)*('Field Check'!$C$57&lt;&gt;"")))/MXAU!$B$3,"")))</f>
        <v/>
      </c>
      <c r="BD238" s="163">
        <f>IF(BD$226="","",IF($B238="","",IFERROR($C238*$D238*SUMPRODUCT(('Dvd Calendar'!$E$2365:$CZ$2365&gt;BD$225)*('Dvd Calendar'!$E$2365:$CZ$2365&lt;=BD$226)*'Dvd Calendar'!$E$2368:$CZ$2368*(('Dvd Calendar'!$E$2370:$CZ$2370='Field Check'!$C$56)*('Field Check'!$C$56&lt;&gt;"")+('Dvd Calendar'!$E$2370:$CZ$2370='Field Check'!$C$57)*('Field Check'!$C$57&lt;&gt;"")))/MXAU!$B$3,"")))</f>
        <v/>
      </c>
      <c r="BE238" s="163">
        <f>IF(BE$226="","",IF($B238="","",IFERROR($C238*$D238*SUMPRODUCT(('Dvd Calendar'!$E$2365:$CZ$2365&gt;BE$225)*('Dvd Calendar'!$E$2365:$CZ$2365&lt;=BE$226)*'Dvd Calendar'!$E$2368:$CZ$2368*(('Dvd Calendar'!$E$2370:$CZ$2370='Field Check'!$C$56)*('Field Check'!$C$56&lt;&gt;"")+('Dvd Calendar'!$E$2370:$CZ$2370='Field Check'!$C$57)*('Field Check'!$C$57&lt;&gt;"")))/MXAU!$B$3,"")))</f>
        <v/>
      </c>
      <c r="BF238" s="163">
        <f>IF(BF$226="","",IF($B238="","",IFERROR($C238*$D238*SUMPRODUCT(('Dvd Calendar'!$E$2365:$CZ$2365&gt;BF$225)*('Dvd Calendar'!$E$2365:$CZ$2365&lt;=BF$226)*'Dvd Calendar'!$E$2368:$CZ$2368*(('Dvd Calendar'!$E$2370:$CZ$2370='Field Check'!$C$56)*('Field Check'!$C$56&lt;&gt;"")+('Dvd Calendar'!$E$2370:$CZ$2370='Field Check'!$C$57)*('Field Check'!$C$57&lt;&gt;"")))/MXAU!$B$3,"")))</f>
        <v/>
      </c>
      <c r="BH238" s="163">
        <f>IF(BH$226="","",IF($B238="","",IFERROR(AQ238*$E238/100,"")))</f>
        <v/>
      </c>
      <c r="BI238" s="163">
        <f>IF(BI$226="","",IF($B238="","",IFERROR(AR238*$E238/100,"")))</f>
        <v/>
      </c>
      <c r="BJ238" s="163">
        <f>IF(BJ$226="","",IF($B238="","",IFERROR(AS238*$E238/100,"")))</f>
        <v/>
      </c>
      <c r="BK238" s="163">
        <f>IF(BK$226="","",IF($B238="","",IFERROR(AT238*$E238/100,"")))</f>
        <v/>
      </c>
      <c r="BL238" s="163">
        <f>IF(BL$226="","",IF($B238="","",IFERROR(AU238*$E238/100,"")))</f>
        <v/>
      </c>
      <c r="BM238" s="163">
        <f>IF(BM$226="","",IF($B238="","",IFERROR(AV238*$E238/100,"")))</f>
        <v/>
      </c>
      <c r="BN238" s="163">
        <f>IF(BN$226="","",IF($B238="","",IFERROR(AW238*$E238/100,"")))</f>
        <v/>
      </c>
      <c r="BO238" s="163">
        <f>IF(BO$226="","",IF($B238="","",IFERROR(AX238*$E238/100,"")))</f>
        <v/>
      </c>
      <c r="BP238" s="163">
        <f>IF(BP$226="","",IF($B238="","",IFERROR(AY238*$E238/100,"")))</f>
        <v/>
      </c>
      <c r="BQ238" s="163">
        <f>IF(BQ$226="","",IF($B238="","",IFERROR(AZ238*$E238/100,"")))</f>
        <v/>
      </c>
      <c r="BR238" s="163">
        <f>IF(BR$226="","",IF($B238="","",IFERROR(BA238*$E238/100,"")))</f>
        <v/>
      </c>
      <c r="BS238" s="163">
        <f>IF(BS$226="","",IF($B238="","",IFERROR(BB238*$E238/100,"")))</f>
        <v/>
      </c>
      <c r="BT238" s="163">
        <f>IF(BT$226="","",IF($B238="","",IFERROR(BC238*$E238/100,"")))</f>
        <v/>
      </c>
      <c r="BU238" s="163">
        <f>IF(BU$226="","",IF($B238="","",IFERROR(BD238*$E238/100,"")))</f>
        <v/>
      </c>
      <c r="BV238" s="163">
        <f>IF(BV$226="","",IF($B238="","",IFERROR(BE238*$E238/100,"")))</f>
        <v/>
      </c>
      <c r="BW238" s="163">
        <f>IF(BW$226="","",IF($B238="","",IFERROR(BF238*$E238/100,"")))</f>
        <v/>
      </c>
    </row>
    <row r="239">
      <c r="B239" s="126">
        <f>IF(MXAU!$C$16="","",MXAU!$C$16)</f>
        <v/>
      </c>
      <c r="C239" s="74">
        <f>IF(MXAU!$B$16="","",MXAU!$B$16)</f>
        <v/>
      </c>
      <c r="D239" s="75">
        <f>IFERROR(MXAU!$Q$16,1)</f>
        <v/>
      </c>
      <c r="E239" s="76">
        <f>IF($B239="","",IF(ISNUMBER(MXAU!$I$16),MXAU!$I$16,'Index Summary'!$C$7))</f>
        <v/>
      </c>
      <c r="F239" s="77">
        <f>IF(F$226="","",IF($B239="","",IFERROR($C239*$D239*IF((Override!$C$4="ON")*(COUNTIFS(Override!$B$11:$B$40,$B239,Override!$D$11:$D$40,1,Override!$E$11:$E$40,"&gt;=0")-COUNTIFS(Override!$B$11:$B$40,$B239,Override!$D$11:$D$40,1,Override!$E$11:$E$40,"&gt;=0",Override!$C$11:$C$40,"AS51"))&gt;0,SUMIFS(Override!$E$11:$E$40,Override!$B$11:$B$40,$B239,Override!$D$11:$D$40,1)-SUMIFS(Override!$E$11:$E$40,Override!$B$11:$B$40,$B239,Override!$D$11:$D$40,1,Override!$C$11:$C$40,"AS51"),Override!$C$271)/MXAU!$B$3,"")))</f>
        <v/>
      </c>
      <c r="G239" s="77">
        <f>IF(G$226="","",IF($B239="","",IFERROR($C239*$D239*IF((Override!$C$4="ON")*(COUNTIFS(Override!$B$11:$B$40,$B239,Override!$D$11:$D$40,2,Override!$E$11:$E$40,"&gt;=0")-COUNTIFS(Override!$B$11:$B$40,$B239,Override!$D$11:$D$40,2,Override!$E$11:$E$40,"&gt;=0",Override!$C$11:$C$40,"AS51"))&gt;0,SUMIFS(Override!$E$11:$E$40,Override!$B$11:$B$40,$B239,Override!$D$11:$D$40,2)-SUMIFS(Override!$E$11:$E$40,Override!$B$11:$B$40,$B239,Override!$D$11:$D$40,2,Override!$C$11:$C$40,"AS51"),Override!$D$271)/MXAU!$B$3,"")))</f>
        <v/>
      </c>
      <c r="H239" s="77">
        <f>IF(H$226="","",IF($B239="","",IFERROR($C239*$D239*IF((Override!$C$4="ON")*(COUNTIFS(Override!$B$11:$B$40,$B239,Override!$D$11:$D$40,3,Override!$E$11:$E$40,"&gt;=0")-COUNTIFS(Override!$B$11:$B$40,$B239,Override!$D$11:$D$40,3,Override!$E$11:$E$40,"&gt;=0",Override!$C$11:$C$40,"AS51"))&gt;0,SUMIFS(Override!$E$11:$E$40,Override!$B$11:$B$40,$B239,Override!$D$11:$D$40,3)-SUMIFS(Override!$E$11:$E$40,Override!$B$11:$B$40,$B239,Override!$D$11:$D$40,3,Override!$C$11:$C$40,"AS51"),Override!$E$271)/MXAU!$B$3,"")))</f>
        <v/>
      </c>
      <c r="I239" s="77">
        <f>IF(I$226="","",IF($B239="","",IFERROR($C239*$D239*IF((Override!$C$4="ON")*(COUNTIFS(Override!$B$11:$B$40,$B239,Override!$D$11:$D$40,4,Override!$E$11:$E$40,"&gt;=0")-COUNTIFS(Override!$B$11:$B$40,$B239,Override!$D$11:$D$40,4,Override!$E$11:$E$40,"&gt;=0",Override!$C$11:$C$40,"AS51"))&gt;0,SUMIFS(Override!$E$11:$E$40,Override!$B$11:$B$40,$B239,Override!$D$11:$D$40,4)-SUMIFS(Override!$E$11:$E$40,Override!$B$11:$B$40,$B239,Override!$D$11:$D$40,4,Override!$C$11:$C$40,"AS51"),Override!$F$271)/MXAU!$B$3,"")))</f>
        <v/>
      </c>
      <c r="J239" s="77">
        <f>IF(J$226="","",IF($B239="","",IFERROR($C239*$D239*IF((Override!$C$4="ON")*(COUNTIFS(Override!$B$11:$B$40,$B239,Override!$D$11:$D$40,5,Override!$E$11:$E$40,"&gt;=0")-COUNTIFS(Override!$B$11:$B$40,$B239,Override!$D$11:$D$40,5,Override!$E$11:$E$40,"&gt;=0",Override!$C$11:$C$40,"AS51"))&gt;0,SUMIFS(Override!$E$11:$E$40,Override!$B$11:$B$40,$B239,Override!$D$11:$D$40,5)-SUMIFS(Override!$E$11:$E$40,Override!$B$11:$B$40,$B239,Override!$D$11:$D$40,5,Override!$C$11:$C$40,"AS51"),Override!$G$271)/MXAU!$B$3,"")))</f>
        <v/>
      </c>
      <c r="K239" s="77">
        <f>IF(K$226="","",IF($B239="","",IFERROR($C239*$D239*IF((Override!$C$4="ON")*(COUNTIFS(Override!$B$11:$B$40,$B239,Override!$D$11:$D$40,6,Override!$E$11:$E$40,"&gt;=0")-COUNTIFS(Override!$B$11:$B$40,$B239,Override!$D$11:$D$40,6,Override!$E$11:$E$40,"&gt;=0",Override!$C$11:$C$40,"AS51"))&gt;0,SUMIFS(Override!$E$11:$E$40,Override!$B$11:$B$40,$B239,Override!$D$11:$D$40,6)-SUMIFS(Override!$E$11:$E$40,Override!$B$11:$B$40,$B239,Override!$D$11:$D$40,6,Override!$C$11:$C$40,"AS51"),Override!$H$271)/MXAU!$B$3,"")))</f>
        <v/>
      </c>
      <c r="L239" s="77">
        <f>IF(L$226="","",IF($B239="","",IFERROR($C239*$D239*IF((Override!$C$4="ON")*(COUNTIFS(Override!$B$11:$B$40,$B239,Override!$D$11:$D$40,7,Override!$E$11:$E$40,"&gt;=0")-COUNTIFS(Override!$B$11:$B$40,$B239,Override!$D$11:$D$40,7,Override!$E$11:$E$40,"&gt;=0",Override!$C$11:$C$40,"AS51"))&gt;0,SUMIFS(Override!$E$11:$E$40,Override!$B$11:$B$40,$B239,Override!$D$11:$D$40,7)-SUMIFS(Override!$E$11:$E$40,Override!$B$11:$B$40,$B239,Override!$D$11:$D$40,7,Override!$C$11:$C$40,"AS51"),Override!$I$271)/MXAU!$B$3,"")))</f>
        <v/>
      </c>
      <c r="M239" s="77">
        <f>IF(M$226="","",IF($B239="","",IFERROR($C239*$D239*IF((Override!$C$4="ON")*(COUNTIFS(Override!$B$11:$B$40,$B239,Override!$D$11:$D$40,8,Override!$E$11:$E$40,"&gt;=0")-COUNTIFS(Override!$B$11:$B$40,$B239,Override!$D$11:$D$40,8,Override!$E$11:$E$40,"&gt;=0",Override!$C$11:$C$40,"AS51"))&gt;0,SUMIFS(Override!$E$11:$E$40,Override!$B$11:$B$40,$B239,Override!$D$11:$D$40,8)-SUMIFS(Override!$E$11:$E$40,Override!$B$11:$B$40,$B239,Override!$D$11:$D$40,8,Override!$C$11:$C$40,"AS51"),Override!$J$271)/MXAU!$B$3,"")))</f>
        <v/>
      </c>
      <c r="N239" s="77">
        <f>IF(N$226="","",IF($B239="","",IFERROR($C239*$D239*IF((Override!$C$4="ON")*(COUNTIFS(Override!$B$11:$B$40,$B239,Override!$D$11:$D$40,9,Override!$E$11:$E$40,"&gt;=0")-COUNTIFS(Override!$B$11:$B$40,$B239,Override!$D$11:$D$40,9,Override!$E$11:$E$40,"&gt;=0",Override!$C$11:$C$40,"AS51"))&gt;0,SUMIFS(Override!$E$11:$E$40,Override!$B$11:$B$40,$B239,Override!$D$11:$D$40,9)-SUMIFS(Override!$E$11:$E$40,Override!$B$11:$B$40,$B239,Override!$D$11:$D$40,9,Override!$C$11:$C$40,"AS51"),Override!$K$271)/MXAU!$B$3,"")))</f>
        <v/>
      </c>
      <c r="O239" s="77">
        <f>IF(O$226="","",IF($B239="","",IFERROR($C239*$D239*IF((Override!$C$4="ON")*(COUNTIFS(Override!$B$11:$B$40,$B239,Override!$D$11:$D$40,10,Override!$E$11:$E$40,"&gt;=0")-COUNTIFS(Override!$B$11:$B$40,$B239,Override!$D$11:$D$40,10,Override!$E$11:$E$40,"&gt;=0",Override!$C$11:$C$40,"AS51"))&gt;0,SUMIFS(Override!$E$11:$E$40,Override!$B$11:$B$40,$B239,Override!$D$11:$D$40,10)-SUMIFS(Override!$E$11:$E$40,Override!$B$11:$B$40,$B239,Override!$D$11:$D$40,10,Override!$C$11:$C$40,"AS51"),Override!$L$271)/MXAU!$B$3,"")))</f>
        <v/>
      </c>
      <c r="P239" s="77">
        <f>IF(P$226="","",IF($B239="","",IFERROR($C239*$D239*IF((Override!$C$4="ON")*(COUNTIFS(Override!$B$11:$B$40,$B239,Override!$D$11:$D$40,11,Override!$E$11:$E$40,"&gt;=0")-COUNTIFS(Override!$B$11:$B$40,$B239,Override!$D$11:$D$40,11,Override!$E$11:$E$40,"&gt;=0",Override!$C$11:$C$40,"AS51"))&gt;0,SUMIFS(Override!$E$11:$E$40,Override!$B$11:$B$40,$B239,Override!$D$11:$D$40,11)-SUMIFS(Override!$E$11:$E$40,Override!$B$11:$B$40,$B239,Override!$D$11:$D$40,11,Override!$C$11:$C$40,"AS51"),Override!$M$271)/MXAU!$B$3,"")))</f>
        <v/>
      </c>
      <c r="Q239" s="77">
        <f>IF(Q$226="","",IF($B239="","",IFERROR($C239*$D239*IF((Override!$C$4="ON")*(COUNTIFS(Override!$B$11:$B$40,$B239,Override!$D$11:$D$40,12,Override!$E$11:$E$40,"&gt;=0")-COUNTIFS(Override!$B$11:$B$40,$B239,Override!$D$11:$D$40,12,Override!$E$11:$E$40,"&gt;=0",Override!$C$11:$C$40,"AS51"))&gt;0,SUMIFS(Override!$E$11:$E$40,Override!$B$11:$B$40,$B239,Override!$D$11:$D$40,12)-SUMIFS(Override!$E$11:$E$40,Override!$B$11:$B$40,$B239,Override!$D$11:$D$40,12,Override!$C$11:$C$40,"AS51"),Override!$N$271)/MXAU!$B$3,"")))</f>
        <v/>
      </c>
      <c r="R239" s="77">
        <f>IF(R$226="","",IF($B239="","",IFERROR($C239*$D239*IF((Override!$C$4="ON")*(COUNTIFS(Override!$B$11:$B$40,$B239,Override!$D$11:$D$40,13,Override!$E$11:$E$40,"&gt;=0")-COUNTIFS(Override!$B$11:$B$40,$B239,Override!$D$11:$D$40,13,Override!$E$11:$E$40,"&gt;=0",Override!$C$11:$C$40,"AS51"))&gt;0,SUMIFS(Override!$E$11:$E$40,Override!$B$11:$B$40,$B239,Override!$D$11:$D$40,13)-SUMIFS(Override!$E$11:$E$40,Override!$B$11:$B$40,$B239,Override!$D$11:$D$40,13,Override!$C$11:$C$40,"AS51"),Override!$O$271)/MXAU!$B$3,"")))</f>
        <v/>
      </c>
      <c r="S239" s="77">
        <f>IF(S$226="","",IF($B239="","",IFERROR($C239*$D239*IF((Override!$C$4="ON")*(COUNTIFS(Override!$B$11:$B$40,$B239,Override!$D$11:$D$40,14,Override!$E$11:$E$40,"&gt;=0")-COUNTIFS(Override!$B$11:$B$40,$B239,Override!$D$11:$D$40,14,Override!$E$11:$E$40,"&gt;=0",Override!$C$11:$C$40,"AS51"))&gt;0,SUMIFS(Override!$E$11:$E$40,Override!$B$11:$B$40,$B239,Override!$D$11:$D$40,14)-SUMIFS(Override!$E$11:$E$40,Override!$B$11:$B$40,$B239,Override!$D$11:$D$40,14,Override!$C$11:$C$40,"AS51"),Override!$P$271)/MXAU!$B$3,"")))</f>
        <v/>
      </c>
      <c r="T239" s="77">
        <f>IF(T$226="","",IF($B239="","",IFERROR($C239*$D239*IF((Override!$C$4="ON")*(COUNTIFS(Override!$B$11:$B$40,$B239,Override!$D$11:$D$40,15,Override!$E$11:$E$40,"&gt;=0")-COUNTIFS(Override!$B$11:$B$40,$B239,Override!$D$11:$D$40,15,Override!$E$11:$E$40,"&gt;=0",Override!$C$11:$C$40,"AS51"))&gt;0,SUMIFS(Override!$E$11:$E$40,Override!$B$11:$B$40,$B239,Override!$D$11:$D$40,15)-SUMIFS(Override!$E$11:$E$40,Override!$B$11:$B$40,$B239,Override!$D$11:$D$40,15,Override!$C$11:$C$40,"AS51"),Override!$Q$271)/MXAU!$B$3,"")))</f>
        <v/>
      </c>
      <c r="U239" s="77">
        <f>IF(U$226="","",IF($B239="","",IFERROR($C239*$D239*IF((Override!$C$4="ON")*(COUNTIFS(Override!$B$11:$B$40,$B239,Override!$D$11:$D$40,16,Override!$E$11:$E$40,"&gt;=0")-COUNTIFS(Override!$B$11:$B$40,$B239,Override!$D$11:$D$40,16,Override!$E$11:$E$40,"&gt;=0",Override!$C$11:$C$40,"AS51"))&gt;0,SUMIFS(Override!$E$11:$E$40,Override!$B$11:$B$40,$B239,Override!$D$11:$D$40,16)-SUMIFS(Override!$E$11:$E$40,Override!$B$11:$B$40,$B239,Override!$D$11:$D$40,16,Override!$C$11:$C$40,"AS51"),Override!$R$271)/MXAU!$B$3,"")))</f>
        <v/>
      </c>
      <c r="W239" s="77">
        <f>IF(W$226="","",IF($B239="","",IFERROR(F239*$E239/100,"")))</f>
        <v/>
      </c>
      <c r="X239" s="77">
        <f>IF(X$226="","",IF($B239="","",IFERROR(G239*$E239/100,"")))</f>
        <v/>
      </c>
      <c r="Y239" s="77">
        <f>IF(Y$226="","",IF($B239="","",IFERROR(H239*$E239/100,"")))</f>
        <v/>
      </c>
      <c r="Z239" s="77">
        <f>IF(Z$226="","",IF($B239="","",IFERROR(I239*$E239/100,"")))</f>
        <v/>
      </c>
      <c r="AA239" s="77">
        <f>IF(AA$226="","",IF($B239="","",IFERROR(J239*$E239/100,"")))</f>
        <v/>
      </c>
      <c r="AB239" s="77">
        <f>IF(AB$226="","",IF($B239="","",IFERROR(K239*$E239/100,"")))</f>
        <v/>
      </c>
      <c r="AC239" s="77">
        <f>IF(AC$226="","",IF($B239="","",IFERROR(L239*$E239/100,"")))</f>
        <v/>
      </c>
      <c r="AD239" s="77">
        <f>IF(AD$226="","",IF($B239="","",IFERROR(M239*$E239/100,"")))</f>
        <v/>
      </c>
      <c r="AE239" s="77">
        <f>IF(AE$226="","",IF($B239="","",IFERROR(N239*$E239/100,"")))</f>
        <v/>
      </c>
      <c r="AF239" s="77">
        <f>IF(AF$226="","",IF($B239="","",IFERROR(O239*$E239/100,"")))</f>
        <v/>
      </c>
      <c r="AG239" s="77">
        <f>IF(AG$226="","",IF($B239="","",IFERROR(P239*$E239/100,"")))</f>
        <v/>
      </c>
      <c r="AH239" s="77">
        <f>IF(AH$226="","",IF($B239="","",IFERROR(Q239*$E239/100,"")))</f>
        <v/>
      </c>
      <c r="AI239" s="77">
        <f>IF(AI$226="","",IF($B239="","",IFERROR(R239*$E239/100,"")))</f>
        <v/>
      </c>
      <c r="AJ239" s="77">
        <f>IF(AJ$226="","",IF($B239="","",IFERROR(S239*$E239/100,"")))</f>
        <v/>
      </c>
      <c r="AK239" s="77">
        <f>IF(AK$226="","",IF($B239="","",IFERROR(T239*$E239/100,"")))</f>
        <v/>
      </c>
      <c r="AL239" s="77">
        <f>IF(AL$226="","",IF($B239="","",IFERROR(U239*$E239/100,"")))</f>
        <v/>
      </c>
      <c r="AN239" s="77">
        <f>IF($B239="","",SUMIF($F$226:$U$226,"&lt;="&amp;Sector!$E$51,$F239:$U239))</f>
        <v/>
      </c>
      <c r="AO239" s="77">
        <f>IF($B239="","",SUMIF($W$226:$AL$226,"&lt;="&amp;Sector!$E$51,$W239:$AL239))</f>
        <v/>
      </c>
      <c r="AQ239" s="163">
        <f>IF(AQ$226="","",IF($B239="","",IFERROR($C239*$D239*SUMPRODUCT(('Dvd Calendar'!$E$2376:$CZ$2376&gt;AQ$225)*('Dvd Calendar'!$E$2376:$CZ$2376&lt;=AQ$226)*'Dvd Calendar'!$E$2379:$CZ$2379*(('Dvd Calendar'!$E$2381:$CZ$2381='Field Check'!$C$56)*('Field Check'!$C$56&lt;&gt;"")+('Dvd Calendar'!$E$2381:$CZ$2381='Field Check'!$C$57)*('Field Check'!$C$57&lt;&gt;"")))/MXAU!$B$3,"")))</f>
        <v/>
      </c>
      <c r="AR239" s="163">
        <f>IF(AR$226="","",IF($B239="","",IFERROR($C239*$D239*SUMPRODUCT(('Dvd Calendar'!$E$2376:$CZ$2376&gt;AR$225)*('Dvd Calendar'!$E$2376:$CZ$2376&lt;=AR$226)*'Dvd Calendar'!$E$2379:$CZ$2379*(('Dvd Calendar'!$E$2381:$CZ$2381='Field Check'!$C$56)*('Field Check'!$C$56&lt;&gt;"")+('Dvd Calendar'!$E$2381:$CZ$2381='Field Check'!$C$57)*('Field Check'!$C$57&lt;&gt;"")))/MXAU!$B$3,"")))</f>
        <v/>
      </c>
      <c r="AS239" s="163">
        <f>IF(AS$226="","",IF($B239="","",IFERROR($C239*$D239*SUMPRODUCT(('Dvd Calendar'!$E$2376:$CZ$2376&gt;AS$225)*('Dvd Calendar'!$E$2376:$CZ$2376&lt;=AS$226)*'Dvd Calendar'!$E$2379:$CZ$2379*(('Dvd Calendar'!$E$2381:$CZ$2381='Field Check'!$C$56)*('Field Check'!$C$56&lt;&gt;"")+('Dvd Calendar'!$E$2381:$CZ$2381='Field Check'!$C$57)*('Field Check'!$C$57&lt;&gt;"")))/MXAU!$B$3,"")))</f>
        <v/>
      </c>
      <c r="AT239" s="163">
        <f>IF(AT$226="","",IF($B239="","",IFERROR($C239*$D239*SUMPRODUCT(('Dvd Calendar'!$E$2376:$CZ$2376&gt;AT$225)*('Dvd Calendar'!$E$2376:$CZ$2376&lt;=AT$226)*'Dvd Calendar'!$E$2379:$CZ$2379*(('Dvd Calendar'!$E$2381:$CZ$2381='Field Check'!$C$56)*('Field Check'!$C$56&lt;&gt;"")+('Dvd Calendar'!$E$2381:$CZ$2381='Field Check'!$C$57)*('Field Check'!$C$57&lt;&gt;"")))/MXAU!$B$3,"")))</f>
        <v/>
      </c>
      <c r="AU239" s="163">
        <f>IF(AU$226="","",IF($B239="","",IFERROR($C239*$D239*SUMPRODUCT(('Dvd Calendar'!$E$2376:$CZ$2376&gt;AU$225)*('Dvd Calendar'!$E$2376:$CZ$2376&lt;=AU$226)*'Dvd Calendar'!$E$2379:$CZ$2379*(('Dvd Calendar'!$E$2381:$CZ$2381='Field Check'!$C$56)*('Field Check'!$C$56&lt;&gt;"")+('Dvd Calendar'!$E$2381:$CZ$2381='Field Check'!$C$57)*('Field Check'!$C$57&lt;&gt;"")))/MXAU!$B$3,"")))</f>
        <v/>
      </c>
      <c r="AV239" s="163">
        <f>IF(AV$226="","",IF($B239="","",IFERROR($C239*$D239*SUMPRODUCT(('Dvd Calendar'!$E$2376:$CZ$2376&gt;AV$225)*('Dvd Calendar'!$E$2376:$CZ$2376&lt;=AV$226)*'Dvd Calendar'!$E$2379:$CZ$2379*(('Dvd Calendar'!$E$2381:$CZ$2381='Field Check'!$C$56)*('Field Check'!$C$56&lt;&gt;"")+('Dvd Calendar'!$E$2381:$CZ$2381='Field Check'!$C$57)*('Field Check'!$C$57&lt;&gt;"")))/MXAU!$B$3,"")))</f>
        <v/>
      </c>
      <c r="AW239" s="163">
        <f>IF(AW$226="","",IF($B239="","",IFERROR($C239*$D239*SUMPRODUCT(('Dvd Calendar'!$E$2376:$CZ$2376&gt;AW$225)*('Dvd Calendar'!$E$2376:$CZ$2376&lt;=AW$226)*'Dvd Calendar'!$E$2379:$CZ$2379*(('Dvd Calendar'!$E$2381:$CZ$2381='Field Check'!$C$56)*('Field Check'!$C$56&lt;&gt;"")+('Dvd Calendar'!$E$2381:$CZ$2381='Field Check'!$C$57)*('Field Check'!$C$57&lt;&gt;"")))/MXAU!$B$3,"")))</f>
        <v/>
      </c>
      <c r="AX239" s="163">
        <f>IF(AX$226="","",IF($B239="","",IFERROR($C239*$D239*SUMPRODUCT(('Dvd Calendar'!$E$2376:$CZ$2376&gt;AX$225)*('Dvd Calendar'!$E$2376:$CZ$2376&lt;=AX$226)*'Dvd Calendar'!$E$2379:$CZ$2379*(('Dvd Calendar'!$E$2381:$CZ$2381='Field Check'!$C$56)*('Field Check'!$C$56&lt;&gt;"")+('Dvd Calendar'!$E$2381:$CZ$2381='Field Check'!$C$57)*('Field Check'!$C$57&lt;&gt;"")))/MXAU!$B$3,"")))</f>
        <v/>
      </c>
      <c r="AY239" s="163">
        <f>IF(AY$226="","",IF($B239="","",IFERROR($C239*$D239*SUMPRODUCT(('Dvd Calendar'!$E$2376:$CZ$2376&gt;AY$225)*('Dvd Calendar'!$E$2376:$CZ$2376&lt;=AY$226)*'Dvd Calendar'!$E$2379:$CZ$2379*(('Dvd Calendar'!$E$2381:$CZ$2381='Field Check'!$C$56)*('Field Check'!$C$56&lt;&gt;"")+('Dvd Calendar'!$E$2381:$CZ$2381='Field Check'!$C$57)*('Field Check'!$C$57&lt;&gt;"")))/MXAU!$B$3,"")))</f>
        <v/>
      </c>
      <c r="AZ239" s="163">
        <f>IF(AZ$226="","",IF($B239="","",IFERROR($C239*$D239*SUMPRODUCT(('Dvd Calendar'!$E$2376:$CZ$2376&gt;AZ$225)*('Dvd Calendar'!$E$2376:$CZ$2376&lt;=AZ$226)*'Dvd Calendar'!$E$2379:$CZ$2379*(('Dvd Calendar'!$E$2381:$CZ$2381='Field Check'!$C$56)*('Field Check'!$C$56&lt;&gt;"")+('Dvd Calendar'!$E$2381:$CZ$2381='Field Check'!$C$57)*('Field Check'!$C$57&lt;&gt;"")))/MXAU!$B$3,"")))</f>
        <v/>
      </c>
      <c r="BA239" s="163">
        <f>IF(BA$226="","",IF($B239="","",IFERROR($C239*$D239*SUMPRODUCT(('Dvd Calendar'!$E$2376:$CZ$2376&gt;BA$225)*('Dvd Calendar'!$E$2376:$CZ$2376&lt;=BA$226)*'Dvd Calendar'!$E$2379:$CZ$2379*(('Dvd Calendar'!$E$2381:$CZ$2381='Field Check'!$C$56)*('Field Check'!$C$56&lt;&gt;"")+('Dvd Calendar'!$E$2381:$CZ$2381='Field Check'!$C$57)*('Field Check'!$C$57&lt;&gt;"")))/MXAU!$B$3,"")))</f>
        <v/>
      </c>
      <c r="BB239" s="163">
        <f>IF(BB$226="","",IF($B239="","",IFERROR($C239*$D239*SUMPRODUCT(('Dvd Calendar'!$E$2376:$CZ$2376&gt;BB$225)*('Dvd Calendar'!$E$2376:$CZ$2376&lt;=BB$226)*'Dvd Calendar'!$E$2379:$CZ$2379*(('Dvd Calendar'!$E$2381:$CZ$2381='Field Check'!$C$56)*('Field Check'!$C$56&lt;&gt;"")+('Dvd Calendar'!$E$2381:$CZ$2381='Field Check'!$C$57)*('Field Check'!$C$57&lt;&gt;"")))/MXAU!$B$3,"")))</f>
        <v/>
      </c>
      <c r="BC239" s="163">
        <f>IF(BC$226="","",IF($B239="","",IFERROR($C239*$D239*SUMPRODUCT(('Dvd Calendar'!$E$2376:$CZ$2376&gt;BC$225)*('Dvd Calendar'!$E$2376:$CZ$2376&lt;=BC$226)*'Dvd Calendar'!$E$2379:$CZ$2379*(('Dvd Calendar'!$E$2381:$CZ$2381='Field Check'!$C$56)*('Field Check'!$C$56&lt;&gt;"")+('Dvd Calendar'!$E$2381:$CZ$2381='Field Check'!$C$57)*('Field Check'!$C$57&lt;&gt;"")))/MXAU!$B$3,"")))</f>
        <v/>
      </c>
      <c r="BD239" s="163">
        <f>IF(BD$226="","",IF($B239="","",IFERROR($C239*$D239*SUMPRODUCT(('Dvd Calendar'!$E$2376:$CZ$2376&gt;BD$225)*('Dvd Calendar'!$E$2376:$CZ$2376&lt;=BD$226)*'Dvd Calendar'!$E$2379:$CZ$2379*(('Dvd Calendar'!$E$2381:$CZ$2381='Field Check'!$C$56)*('Field Check'!$C$56&lt;&gt;"")+('Dvd Calendar'!$E$2381:$CZ$2381='Field Check'!$C$57)*('Field Check'!$C$57&lt;&gt;"")))/MXAU!$B$3,"")))</f>
        <v/>
      </c>
      <c r="BE239" s="163">
        <f>IF(BE$226="","",IF($B239="","",IFERROR($C239*$D239*SUMPRODUCT(('Dvd Calendar'!$E$2376:$CZ$2376&gt;BE$225)*('Dvd Calendar'!$E$2376:$CZ$2376&lt;=BE$226)*'Dvd Calendar'!$E$2379:$CZ$2379*(('Dvd Calendar'!$E$2381:$CZ$2381='Field Check'!$C$56)*('Field Check'!$C$56&lt;&gt;"")+('Dvd Calendar'!$E$2381:$CZ$2381='Field Check'!$C$57)*('Field Check'!$C$57&lt;&gt;"")))/MXAU!$B$3,"")))</f>
        <v/>
      </c>
      <c r="BF239" s="163">
        <f>IF(BF$226="","",IF($B239="","",IFERROR($C239*$D239*SUMPRODUCT(('Dvd Calendar'!$E$2376:$CZ$2376&gt;BF$225)*('Dvd Calendar'!$E$2376:$CZ$2376&lt;=BF$226)*'Dvd Calendar'!$E$2379:$CZ$2379*(('Dvd Calendar'!$E$2381:$CZ$2381='Field Check'!$C$56)*('Field Check'!$C$56&lt;&gt;"")+('Dvd Calendar'!$E$2381:$CZ$2381='Field Check'!$C$57)*('Field Check'!$C$57&lt;&gt;"")))/MXAU!$B$3,"")))</f>
        <v/>
      </c>
      <c r="BH239" s="163">
        <f>IF(BH$226="","",IF($B239="","",IFERROR(AQ239*$E239/100,"")))</f>
        <v/>
      </c>
      <c r="BI239" s="163">
        <f>IF(BI$226="","",IF($B239="","",IFERROR(AR239*$E239/100,"")))</f>
        <v/>
      </c>
      <c r="BJ239" s="163">
        <f>IF(BJ$226="","",IF($B239="","",IFERROR(AS239*$E239/100,"")))</f>
        <v/>
      </c>
      <c r="BK239" s="163">
        <f>IF(BK$226="","",IF($B239="","",IFERROR(AT239*$E239/100,"")))</f>
        <v/>
      </c>
      <c r="BL239" s="163">
        <f>IF(BL$226="","",IF($B239="","",IFERROR(AU239*$E239/100,"")))</f>
        <v/>
      </c>
      <c r="BM239" s="163">
        <f>IF(BM$226="","",IF($B239="","",IFERROR(AV239*$E239/100,"")))</f>
        <v/>
      </c>
      <c r="BN239" s="163">
        <f>IF(BN$226="","",IF($B239="","",IFERROR(AW239*$E239/100,"")))</f>
        <v/>
      </c>
      <c r="BO239" s="163">
        <f>IF(BO$226="","",IF($B239="","",IFERROR(AX239*$E239/100,"")))</f>
        <v/>
      </c>
      <c r="BP239" s="163">
        <f>IF(BP$226="","",IF($B239="","",IFERROR(AY239*$E239/100,"")))</f>
        <v/>
      </c>
      <c r="BQ239" s="163">
        <f>IF(BQ$226="","",IF($B239="","",IFERROR(AZ239*$E239/100,"")))</f>
        <v/>
      </c>
      <c r="BR239" s="163">
        <f>IF(BR$226="","",IF($B239="","",IFERROR(BA239*$E239/100,"")))</f>
        <v/>
      </c>
      <c r="BS239" s="163">
        <f>IF(BS$226="","",IF($B239="","",IFERROR(BB239*$E239/100,"")))</f>
        <v/>
      </c>
      <c r="BT239" s="163">
        <f>IF(BT$226="","",IF($B239="","",IFERROR(BC239*$E239/100,"")))</f>
        <v/>
      </c>
      <c r="BU239" s="163">
        <f>IF(BU$226="","",IF($B239="","",IFERROR(BD239*$E239/100,"")))</f>
        <v/>
      </c>
      <c r="BV239" s="163">
        <f>IF(BV$226="","",IF($B239="","",IFERROR(BE239*$E239/100,"")))</f>
        <v/>
      </c>
      <c r="BW239" s="163">
        <f>IF(BW$226="","",IF($B239="","",IFERROR(BF239*$E239/100,"")))</f>
        <v/>
      </c>
    </row>
    <row r="240">
      <c r="B240" s="126">
        <f>IF(MXAU!$C$17="","",MXAU!$C$17)</f>
        <v/>
      </c>
      <c r="C240" s="74">
        <f>IF(MXAU!$B$17="","",MXAU!$B$17)</f>
        <v/>
      </c>
      <c r="D240" s="75">
        <f>IFERROR(MXAU!$Q$17,1)</f>
        <v/>
      </c>
      <c r="E240" s="76">
        <f>IF($B240="","",IF(ISNUMBER(MXAU!$I$17),MXAU!$I$17,'Index Summary'!$C$7))</f>
        <v/>
      </c>
      <c r="F240" s="77">
        <f>IF(F$226="","",IF($B240="","",IFERROR($C240*$D240*IF((Override!$C$4="ON")*(COUNTIFS(Override!$B$11:$B$40,$B240,Override!$D$11:$D$40,1,Override!$E$11:$E$40,"&gt;=0")-COUNTIFS(Override!$B$11:$B$40,$B240,Override!$D$11:$D$40,1,Override!$E$11:$E$40,"&gt;=0",Override!$C$11:$C$40,"AS51"))&gt;0,SUMIFS(Override!$E$11:$E$40,Override!$B$11:$B$40,$B240,Override!$D$11:$D$40,1)-SUMIFS(Override!$E$11:$E$40,Override!$B$11:$B$40,$B240,Override!$D$11:$D$40,1,Override!$C$11:$C$40,"AS51"),Override!$C$272)/MXAU!$B$3,"")))</f>
        <v/>
      </c>
      <c r="G240" s="77">
        <f>IF(G$226="","",IF($B240="","",IFERROR($C240*$D240*IF((Override!$C$4="ON")*(COUNTIFS(Override!$B$11:$B$40,$B240,Override!$D$11:$D$40,2,Override!$E$11:$E$40,"&gt;=0")-COUNTIFS(Override!$B$11:$B$40,$B240,Override!$D$11:$D$40,2,Override!$E$11:$E$40,"&gt;=0",Override!$C$11:$C$40,"AS51"))&gt;0,SUMIFS(Override!$E$11:$E$40,Override!$B$11:$B$40,$B240,Override!$D$11:$D$40,2)-SUMIFS(Override!$E$11:$E$40,Override!$B$11:$B$40,$B240,Override!$D$11:$D$40,2,Override!$C$11:$C$40,"AS51"),Override!$D$272)/MXAU!$B$3,"")))</f>
        <v/>
      </c>
      <c r="H240" s="77">
        <f>IF(H$226="","",IF($B240="","",IFERROR($C240*$D240*IF((Override!$C$4="ON")*(COUNTIFS(Override!$B$11:$B$40,$B240,Override!$D$11:$D$40,3,Override!$E$11:$E$40,"&gt;=0")-COUNTIFS(Override!$B$11:$B$40,$B240,Override!$D$11:$D$40,3,Override!$E$11:$E$40,"&gt;=0",Override!$C$11:$C$40,"AS51"))&gt;0,SUMIFS(Override!$E$11:$E$40,Override!$B$11:$B$40,$B240,Override!$D$11:$D$40,3)-SUMIFS(Override!$E$11:$E$40,Override!$B$11:$B$40,$B240,Override!$D$11:$D$40,3,Override!$C$11:$C$40,"AS51"),Override!$E$272)/MXAU!$B$3,"")))</f>
        <v/>
      </c>
      <c r="I240" s="77">
        <f>IF(I$226="","",IF($B240="","",IFERROR($C240*$D240*IF((Override!$C$4="ON")*(COUNTIFS(Override!$B$11:$B$40,$B240,Override!$D$11:$D$40,4,Override!$E$11:$E$40,"&gt;=0")-COUNTIFS(Override!$B$11:$B$40,$B240,Override!$D$11:$D$40,4,Override!$E$11:$E$40,"&gt;=0",Override!$C$11:$C$40,"AS51"))&gt;0,SUMIFS(Override!$E$11:$E$40,Override!$B$11:$B$40,$B240,Override!$D$11:$D$40,4)-SUMIFS(Override!$E$11:$E$40,Override!$B$11:$B$40,$B240,Override!$D$11:$D$40,4,Override!$C$11:$C$40,"AS51"),Override!$F$272)/MXAU!$B$3,"")))</f>
        <v/>
      </c>
      <c r="J240" s="77">
        <f>IF(J$226="","",IF($B240="","",IFERROR($C240*$D240*IF((Override!$C$4="ON")*(COUNTIFS(Override!$B$11:$B$40,$B240,Override!$D$11:$D$40,5,Override!$E$11:$E$40,"&gt;=0")-COUNTIFS(Override!$B$11:$B$40,$B240,Override!$D$11:$D$40,5,Override!$E$11:$E$40,"&gt;=0",Override!$C$11:$C$40,"AS51"))&gt;0,SUMIFS(Override!$E$11:$E$40,Override!$B$11:$B$40,$B240,Override!$D$11:$D$40,5)-SUMIFS(Override!$E$11:$E$40,Override!$B$11:$B$40,$B240,Override!$D$11:$D$40,5,Override!$C$11:$C$40,"AS51"),Override!$G$272)/MXAU!$B$3,"")))</f>
        <v/>
      </c>
      <c r="K240" s="77">
        <f>IF(K$226="","",IF($B240="","",IFERROR($C240*$D240*IF((Override!$C$4="ON")*(COUNTIFS(Override!$B$11:$B$40,$B240,Override!$D$11:$D$40,6,Override!$E$11:$E$40,"&gt;=0")-COUNTIFS(Override!$B$11:$B$40,$B240,Override!$D$11:$D$40,6,Override!$E$11:$E$40,"&gt;=0",Override!$C$11:$C$40,"AS51"))&gt;0,SUMIFS(Override!$E$11:$E$40,Override!$B$11:$B$40,$B240,Override!$D$11:$D$40,6)-SUMIFS(Override!$E$11:$E$40,Override!$B$11:$B$40,$B240,Override!$D$11:$D$40,6,Override!$C$11:$C$40,"AS51"),Override!$H$272)/MXAU!$B$3,"")))</f>
        <v/>
      </c>
      <c r="L240" s="77">
        <f>IF(L$226="","",IF($B240="","",IFERROR($C240*$D240*IF((Override!$C$4="ON")*(COUNTIFS(Override!$B$11:$B$40,$B240,Override!$D$11:$D$40,7,Override!$E$11:$E$40,"&gt;=0")-COUNTIFS(Override!$B$11:$B$40,$B240,Override!$D$11:$D$40,7,Override!$E$11:$E$40,"&gt;=0",Override!$C$11:$C$40,"AS51"))&gt;0,SUMIFS(Override!$E$11:$E$40,Override!$B$11:$B$40,$B240,Override!$D$11:$D$40,7)-SUMIFS(Override!$E$11:$E$40,Override!$B$11:$B$40,$B240,Override!$D$11:$D$40,7,Override!$C$11:$C$40,"AS51"),Override!$I$272)/MXAU!$B$3,"")))</f>
        <v/>
      </c>
      <c r="M240" s="77">
        <f>IF(M$226="","",IF($B240="","",IFERROR($C240*$D240*IF((Override!$C$4="ON")*(COUNTIFS(Override!$B$11:$B$40,$B240,Override!$D$11:$D$40,8,Override!$E$11:$E$40,"&gt;=0")-COUNTIFS(Override!$B$11:$B$40,$B240,Override!$D$11:$D$40,8,Override!$E$11:$E$40,"&gt;=0",Override!$C$11:$C$40,"AS51"))&gt;0,SUMIFS(Override!$E$11:$E$40,Override!$B$11:$B$40,$B240,Override!$D$11:$D$40,8)-SUMIFS(Override!$E$11:$E$40,Override!$B$11:$B$40,$B240,Override!$D$11:$D$40,8,Override!$C$11:$C$40,"AS51"),Override!$J$272)/MXAU!$B$3,"")))</f>
        <v/>
      </c>
      <c r="N240" s="77">
        <f>IF(N$226="","",IF($B240="","",IFERROR($C240*$D240*IF((Override!$C$4="ON")*(COUNTIFS(Override!$B$11:$B$40,$B240,Override!$D$11:$D$40,9,Override!$E$11:$E$40,"&gt;=0")-COUNTIFS(Override!$B$11:$B$40,$B240,Override!$D$11:$D$40,9,Override!$E$11:$E$40,"&gt;=0",Override!$C$11:$C$40,"AS51"))&gt;0,SUMIFS(Override!$E$11:$E$40,Override!$B$11:$B$40,$B240,Override!$D$11:$D$40,9)-SUMIFS(Override!$E$11:$E$40,Override!$B$11:$B$40,$B240,Override!$D$11:$D$40,9,Override!$C$11:$C$40,"AS51"),Override!$K$272)/MXAU!$B$3,"")))</f>
        <v/>
      </c>
      <c r="O240" s="77">
        <f>IF(O$226="","",IF($B240="","",IFERROR($C240*$D240*IF((Override!$C$4="ON")*(COUNTIFS(Override!$B$11:$B$40,$B240,Override!$D$11:$D$40,10,Override!$E$11:$E$40,"&gt;=0")-COUNTIFS(Override!$B$11:$B$40,$B240,Override!$D$11:$D$40,10,Override!$E$11:$E$40,"&gt;=0",Override!$C$11:$C$40,"AS51"))&gt;0,SUMIFS(Override!$E$11:$E$40,Override!$B$11:$B$40,$B240,Override!$D$11:$D$40,10)-SUMIFS(Override!$E$11:$E$40,Override!$B$11:$B$40,$B240,Override!$D$11:$D$40,10,Override!$C$11:$C$40,"AS51"),Override!$L$272)/MXAU!$B$3,"")))</f>
        <v/>
      </c>
      <c r="P240" s="77">
        <f>IF(P$226="","",IF($B240="","",IFERROR($C240*$D240*IF((Override!$C$4="ON")*(COUNTIFS(Override!$B$11:$B$40,$B240,Override!$D$11:$D$40,11,Override!$E$11:$E$40,"&gt;=0")-COUNTIFS(Override!$B$11:$B$40,$B240,Override!$D$11:$D$40,11,Override!$E$11:$E$40,"&gt;=0",Override!$C$11:$C$40,"AS51"))&gt;0,SUMIFS(Override!$E$11:$E$40,Override!$B$11:$B$40,$B240,Override!$D$11:$D$40,11)-SUMIFS(Override!$E$11:$E$40,Override!$B$11:$B$40,$B240,Override!$D$11:$D$40,11,Override!$C$11:$C$40,"AS51"),Override!$M$272)/MXAU!$B$3,"")))</f>
        <v/>
      </c>
      <c r="Q240" s="77">
        <f>IF(Q$226="","",IF($B240="","",IFERROR($C240*$D240*IF((Override!$C$4="ON")*(COUNTIFS(Override!$B$11:$B$40,$B240,Override!$D$11:$D$40,12,Override!$E$11:$E$40,"&gt;=0")-COUNTIFS(Override!$B$11:$B$40,$B240,Override!$D$11:$D$40,12,Override!$E$11:$E$40,"&gt;=0",Override!$C$11:$C$40,"AS51"))&gt;0,SUMIFS(Override!$E$11:$E$40,Override!$B$11:$B$40,$B240,Override!$D$11:$D$40,12)-SUMIFS(Override!$E$11:$E$40,Override!$B$11:$B$40,$B240,Override!$D$11:$D$40,12,Override!$C$11:$C$40,"AS51"),Override!$N$272)/MXAU!$B$3,"")))</f>
        <v/>
      </c>
      <c r="R240" s="77">
        <f>IF(R$226="","",IF($B240="","",IFERROR($C240*$D240*IF((Override!$C$4="ON")*(COUNTIFS(Override!$B$11:$B$40,$B240,Override!$D$11:$D$40,13,Override!$E$11:$E$40,"&gt;=0")-COUNTIFS(Override!$B$11:$B$40,$B240,Override!$D$11:$D$40,13,Override!$E$11:$E$40,"&gt;=0",Override!$C$11:$C$40,"AS51"))&gt;0,SUMIFS(Override!$E$11:$E$40,Override!$B$11:$B$40,$B240,Override!$D$11:$D$40,13)-SUMIFS(Override!$E$11:$E$40,Override!$B$11:$B$40,$B240,Override!$D$11:$D$40,13,Override!$C$11:$C$40,"AS51"),Override!$O$272)/MXAU!$B$3,"")))</f>
        <v/>
      </c>
      <c r="S240" s="77">
        <f>IF(S$226="","",IF($B240="","",IFERROR($C240*$D240*IF((Override!$C$4="ON")*(COUNTIFS(Override!$B$11:$B$40,$B240,Override!$D$11:$D$40,14,Override!$E$11:$E$40,"&gt;=0")-COUNTIFS(Override!$B$11:$B$40,$B240,Override!$D$11:$D$40,14,Override!$E$11:$E$40,"&gt;=0",Override!$C$11:$C$40,"AS51"))&gt;0,SUMIFS(Override!$E$11:$E$40,Override!$B$11:$B$40,$B240,Override!$D$11:$D$40,14)-SUMIFS(Override!$E$11:$E$40,Override!$B$11:$B$40,$B240,Override!$D$11:$D$40,14,Override!$C$11:$C$40,"AS51"),Override!$P$272)/MXAU!$B$3,"")))</f>
        <v/>
      </c>
      <c r="T240" s="77">
        <f>IF(T$226="","",IF($B240="","",IFERROR($C240*$D240*IF((Override!$C$4="ON")*(COUNTIFS(Override!$B$11:$B$40,$B240,Override!$D$11:$D$40,15,Override!$E$11:$E$40,"&gt;=0")-COUNTIFS(Override!$B$11:$B$40,$B240,Override!$D$11:$D$40,15,Override!$E$11:$E$40,"&gt;=0",Override!$C$11:$C$40,"AS51"))&gt;0,SUMIFS(Override!$E$11:$E$40,Override!$B$11:$B$40,$B240,Override!$D$11:$D$40,15)-SUMIFS(Override!$E$11:$E$40,Override!$B$11:$B$40,$B240,Override!$D$11:$D$40,15,Override!$C$11:$C$40,"AS51"),Override!$Q$272)/MXAU!$B$3,"")))</f>
        <v/>
      </c>
      <c r="U240" s="77">
        <f>IF(U$226="","",IF($B240="","",IFERROR($C240*$D240*IF((Override!$C$4="ON")*(COUNTIFS(Override!$B$11:$B$40,$B240,Override!$D$11:$D$40,16,Override!$E$11:$E$40,"&gt;=0")-COUNTIFS(Override!$B$11:$B$40,$B240,Override!$D$11:$D$40,16,Override!$E$11:$E$40,"&gt;=0",Override!$C$11:$C$40,"AS51"))&gt;0,SUMIFS(Override!$E$11:$E$40,Override!$B$11:$B$40,$B240,Override!$D$11:$D$40,16)-SUMIFS(Override!$E$11:$E$40,Override!$B$11:$B$40,$B240,Override!$D$11:$D$40,16,Override!$C$11:$C$40,"AS51"),Override!$R$272)/MXAU!$B$3,"")))</f>
        <v/>
      </c>
      <c r="W240" s="77">
        <f>IF(W$226="","",IF($B240="","",IFERROR(F240*$E240/100,"")))</f>
        <v/>
      </c>
      <c r="X240" s="77">
        <f>IF(X$226="","",IF($B240="","",IFERROR(G240*$E240/100,"")))</f>
        <v/>
      </c>
      <c r="Y240" s="77">
        <f>IF(Y$226="","",IF($B240="","",IFERROR(H240*$E240/100,"")))</f>
        <v/>
      </c>
      <c r="Z240" s="77">
        <f>IF(Z$226="","",IF($B240="","",IFERROR(I240*$E240/100,"")))</f>
        <v/>
      </c>
      <c r="AA240" s="77">
        <f>IF(AA$226="","",IF($B240="","",IFERROR(J240*$E240/100,"")))</f>
        <v/>
      </c>
      <c r="AB240" s="77">
        <f>IF(AB$226="","",IF($B240="","",IFERROR(K240*$E240/100,"")))</f>
        <v/>
      </c>
      <c r="AC240" s="77">
        <f>IF(AC$226="","",IF($B240="","",IFERROR(L240*$E240/100,"")))</f>
        <v/>
      </c>
      <c r="AD240" s="77">
        <f>IF(AD$226="","",IF($B240="","",IFERROR(M240*$E240/100,"")))</f>
        <v/>
      </c>
      <c r="AE240" s="77">
        <f>IF(AE$226="","",IF($B240="","",IFERROR(N240*$E240/100,"")))</f>
        <v/>
      </c>
      <c r="AF240" s="77">
        <f>IF(AF$226="","",IF($B240="","",IFERROR(O240*$E240/100,"")))</f>
        <v/>
      </c>
      <c r="AG240" s="77">
        <f>IF(AG$226="","",IF($B240="","",IFERROR(P240*$E240/100,"")))</f>
        <v/>
      </c>
      <c r="AH240" s="77">
        <f>IF(AH$226="","",IF($B240="","",IFERROR(Q240*$E240/100,"")))</f>
        <v/>
      </c>
      <c r="AI240" s="77">
        <f>IF(AI$226="","",IF($B240="","",IFERROR(R240*$E240/100,"")))</f>
        <v/>
      </c>
      <c r="AJ240" s="77">
        <f>IF(AJ$226="","",IF($B240="","",IFERROR(S240*$E240/100,"")))</f>
        <v/>
      </c>
      <c r="AK240" s="77">
        <f>IF(AK$226="","",IF($B240="","",IFERROR(T240*$E240/100,"")))</f>
        <v/>
      </c>
      <c r="AL240" s="77">
        <f>IF(AL$226="","",IF($B240="","",IFERROR(U240*$E240/100,"")))</f>
        <v/>
      </c>
      <c r="AN240" s="77">
        <f>IF($B240="","",SUMIF($F$226:$U$226,"&lt;="&amp;Sector!$E$51,$F240:$U240))</f>
        <v/>
      </c>
      <c r="AO240" s="77">
        <f>IF($B240="","",SUMIF($W$226:$AL$226,"&lt;="&amp;Sector!$E$51,$W240:$AL240))</f>
        <v/>
      </c>
      <c r="AQ240" s="163">
        <f>IF(AQ$226="","",IF($B240="","",IFERROR($C240*$D240*SUMPRODUCT(('Dvd Calendar'!$E$2387:$CZ$2387&gt;AQ$225)*('Dvd Calendar'!$E$2387:$CZ$2387&lt;=AQ$226)*'Dvd Calendar'!$E$2390:$CZ$2390*(('Dvd Calendar'!$E$2392:$CZ$2392='Field Check'!$C$56)*('Field Check'!$C$56&lt;&gt;"")+('Dvd Calendar'!$E$2392:$CZ$2392='Field Check'!$C$57)*('Field Check'!$C$57&lt;&gt;"")))/MXAU!$B$3,"")))</f>
        <v/>
      </c>
      <c r="AR240" s="163">
        <f>IF(AR$226="","",IF($B240="","",IFERROR($C240*$D240*SUMPRODUCT(('Dvd Calendar'!$E$2387:$CZ$2387&gt;AR$225)*('Dvd Calendar'!$E$2387:$CZ$2387&lt;=AR$226)*'Dvd Calendar'!$E$2390:$CZ$2390*(('Dvd Calendar'!$E$2392:$CZ$2392='Field Check'!$C$56)*('Field Check'!$C$56&lt;&gt;"")+('Dvd Calendar'!$E$2392:$CZ$2392='Field Check'!$C$57)*('Field Check'!$C$57&lt;&gt;"")))/MXAU!$B$3,"")))</f>
        <v/>
      </c>
      <c r="AS240" s="163">
        <f>IF(AS$226="","",IF($B240="","",IFERROR($C240*$D240*SUMPRODUCT(('Dvd Calendar'!$E$2387:$CZ$2387&gt;AS$225)*('Dvd Calendar'!$E$2387:$CZ$2387&lt;=AS$226)*'Dvd Calendar'!$E$2390:$CZ$2390*(('Dvd Calendar'!$E$2392:$CZ$2392='Field Check'!$C$56)*('Field Check'!$C$56&lt;&gt;"")+('Dvd Calendar'!$E$2392:$CZ$2392='Field Check'!$C$57)*('Field Check'!$C$57&lt;&gt;"")))/MXAU!$B$3,"")))</f>
        <v/>
      </c>
      <c r="AT240" s="163">
        <f>IF(AT$226="","",IF($B240="","",IFERROR($C240*$D240*SUMPRODUCT(('Dvd Calendar'!$E$2387:$CZ$2387&gt;AT$225)*('Dvd Calendar'!$E$2387:$CZ$2387&lt;=AT$226)*'Dvd Calendar'!$E$2390:$CZ$2390*(('Dvd Calendar'!$E$2392:$CZ$2392='Field Check'!$C$56)*('Field Check'!$C$56&lt;&gt;"")+('Dvd Calendar'!$E$2392:$CZ$2392='Field Check'!$C$57)*('Field Check'!$C$57&lt;&gt;"")))/MXAU!$B$3,"")))</f>
        <v/>
      </c>
      <c r="AU240" s="163">
        <f>IF(AU$226="","",IF($B240="","",IFERROR($C240*$D240*SUMPRODUCT(('Dvd Calendar'!$E$2387:$CZ$2387&gt;AU$225)*('Dvd Calendar'!$E$2387:$CZ$2387&lt;=AU$226)*'Dvd Calendar'!$E$2390:$CZ$2390*(('Dvd Calendar'!$E$2392:$CZ$2392='Field Check'!$C$56)*('Field Check'!$C$56&lt;&gt;"")+('Dvd Calendar'!$E$2392:$CZ$2392='Field Check'!$C$57)*('Field Check'!$C$57&lt;&gt;"")))/MXAU!$B$3,"")))</f>
        <v/>
      </c>
      <c r="AV240" s="163">
        <f>IF(AV$226="","",IF($B240="","",IFERROR($C240*$D240*SUMPRODUCT(('Dvd Calendar'!$E$2387:$CZ$2387&gt;AV$225)*('Dvd Calendar'!$E$2387:$CZ$2387&lt;=AV$226)*'Dvd Calendar'!$E$2390:$CZ$2390*(('Dvd Calendar'!$E$2392:$CZ$2392='Field Check'!$C$56)*('Field Check'!$C$56&lt;&gt;"")+('Dvd Calendar'!$E$2392:$CZ$2392='Field Check'!$C$57)*('Field Check'!$C$57&lt;&gt;"")))/MXAU!$B$3,"")))</f>
        <v/>
      </c>
      <c r="AW240" s="163">
        <f>IF(AW$226="","",IF($B240="","",IFERROR($C240*$D240*SUMPRODUCT(('Dvd Calendar'!$E$2387:$CZ$2387&gt;AW$225)*('Dvd Calendar'!$E$2387:$CZ$2387&lt;=AW$226)*'Dvd Calendar'!$E$2390:$CZ$2390*(('Dvd Calendar'!$E$2392:$CZ$2392='Field Check'!$C$56)*('Field Check'!$C$56&lt;&gt;"")+('Dvd Calendar'!$E$2392:$CZ$2392='Field Check'!$C$57)*('Field Check'!$C$57&lt;&gt;"")))/MXAU!$B$3,"")))</f>
        <v/>
      </c>
      <c r="AX240" s="163">
        <f>IF(AX$226="","",IF($B240="","",IFERROR($C240*$D240*SUMPRODUCT(('Dvd Calendar'!$E$2387:$CZ$2387&gt;AX$225)*('Dvd Calendar'!$E$2387:$CZ$2387&lt;=AX$226)*'Dvd Calendar'!$E$2390:$CZ$2390*(('Dvd Calendar'!$E$2392:$CZ$2392='Field Check'!$C$56)*('Field Check'!$C$56&lt;&gt;"")+('Dvd Calendar'!$E$2392:$CZ$2392='Field Check'!$C$57)*('Field Check'!$C$57&lt;&gt;"")))/MXAU!$B$3,"")))</f>
        <v/>
      </c>
      <c r="AY240" s="163">
        <f>IF(AY$226="","",IF($B240="","",IFERROR($C240*$D240*SUMPRODUCT(('Dvd Calendar'!$E$2387:$CZ$2387&gt;AY$225)*('Dvd Calendar'!$E$2387:$CZ$2387&lt;=AY$226)*'Dvd Calendar'!$E$2390:$CZ$2390*(('Dvd Calendar'!$E$2392:$CZ$2392='Field Check'!$C$56)*('Field Check'!$C$56&lt;&gt;"")+('Dvd Calendar'!$E$2392:$CZ$2392='Field Check'!$C$57)*('Field Check'!$C$57&lt;&gt;"")))/MXAU!$B$3,"")))</f>
        <v/>
      </c>
      <c r="AZ240" s="163">
        <f>IF(AZ$226="","",IF($B240="","",IFERROR($C240*$D240*SUMPRODUCT(('Dvd Calendar'!$E$2387:$CZ$2387&gt;AZ$225)*('Dvd Calendar'!$E$2387:$CZ$2387&lt;=AZ$226)*'Dvd Calendar'!$E$2390:$CZ$2390*(('Dvd Calendar'!$E$2392:$CZ$2392='Field Check'!$C$56)*('Field Check'!$C$56&lt;&gt;"")+('Dvd Calendar'!$E$2392:$CZ$2392='Field Check'!$C$57)*('Field Check'!$C$57&lt;&gt;"")))/MXAU!$B$3,"")))</f>
        <v/>
      </c>
      <c r="BA240" s="163">
        <f>IF(BA$226="","",IF($B240="","",IFERROR($C240*$D240*SUMPRODUCT(('Dvd Calendar'!$E$2387:$CZ$2387&gt;BA$225)*('Dvd Calendar'!$E$2387:$CZ$2387&lt;=BA$226)*'Dvd Calendar'!$E$2390:$CZ$2390*(('Dvd Calendar'!$E$2392:$CZ$2392='Field Check'!$C$56)*('Field Check'!$C$56&lt;&gt;"")+('Dvd Calendar'!$E$2392:$CZ$2392='Field Check'!$C$57)*('Field Check'!$C$57&lt;&gt;"")))/MXAU!$B$3,"")))</f>
        <v/>
      </c>
      <c r="BB240" s="163">
        <f>IF(BB$226="","",IF($B240="","",IFERROR($C240*$D240*SUMPRODUCT(('Dvd Calendar'!$E$2387:$CZ$2387&gt;BB$225)*('Dvd Calendar'!$E$2387:$CZ$2387&lt;=BB$226)*'Dvd Calendar'!$E$2390:$CZ$2390*(('Dvd Calendar'!$E$2392:$CZ$2392='Field Check'!$C$56)*('Field Check'!$C$56&lt;&gt;"")+('Dvd Calendar'!$E$2392:$CZ$2392='Field Check'!$C$57)*('Field Check'!$C$57&lt;&gt;"")))/MXAU!$B$3,"")))</f>
        <v/>
      </c>
      <c r="BC240" s="163">
        <f>IF(BC$226="","",IF($B240="","",IFERROR($C240*$D240*SUMPRODUCT(('Dvd Calendar'!$E$2387:$CZ$2387&gt;BC$225)*('Dvd Calendar'!$E$2387:$CZ$2387&lt;=BC$226)*'Dvd Calendar'!$E$2390:$CZ$2390*(('Dvd Calendar'!$E$2392:$CZ$2392='Field Check'!$C$56)*('Field Check'!$C$56&lt;&gt;"")+('Dvd Calendar'!$E$2392:$CZ$2392='Field Check'!$C$57)*('Field Check'!$C$57&lt;&gt;"")))/MXAU!$B$3,"")))</f>
        <v/>
      </c>
      <c r="BD240" s="163">
        <f>IF(BD$226="","",IF($B240="","",IFERROR($C240*$D240*SUMPRODUCT(('Dvd Calendar'!$E$2387:$CZ$2387&gt;BD$225)*('Dvd Calendar'!$E$2387:$CZ$2387&lt;=BD$226)*'Dvd Calendar'!$E$2390:$CZ$2390*(('Dvd Calendar'!$E$2392:$CZ$2392='Field Check'!$C$56)*('Field Check'!$C$56&lt;&gt;"")+('Dvd Calendar'!$E$2392:$CZ$2392='Field Check'!$C$57)*('Field Check'!$C$57&lt;&gt;"")))/MXAU!$B$3,"")))</f>
        <v/>
      </c>
      <c r="BE240" s="163">
        <f>IF(BE$226="","",IF($B240="","",IFERROR($C240*$D240*SUMPRODUCT(('Dvd Calendar'!$E$2387:$CZ$2387&gt;BE$225)*('Dvd Calendar'!$E$2387:$CZ$2387&lt;=BE$226)*'Dvd Calendar'!$E$2390:$CZ$2390*(('Dvd Calendar'!$E$2392:$CZ$2392='Field Check'!$C$56)*('Field Check'!$C$56&lt;&gt;"")+('Dvd Calendar'!$E$2392:$CZ$2392='Field Check'!$C$57)*('Field Check'!$C$57&lt;&gt;"")))/MXAU!$B$3,"")))</f>
        <v/>
      </c>
      <c r="BF240" s="163">
        <f>IF(BF$226="","",IF($B240="","",IFERROR($C240*$D240*SUMPRODUCT(('Dvd Calendar'!$E$2387:$CZ$2387&gt;BF$225)*('Dvd Calendar'!$E$2387:$CZ$2387&lt;=BF$226)*'Dvd Calendar'!$E$2390:$CZ$2390*(('Dvd Calendar'!$E$2392:$CZ$2392='Field Check'!$C$56)*('Field Check'!$C$56&lt;&gt;"")+('Dvd Calendar'!$E$2392:$CZ$2392='Field Check'!$C$57)*('Field Check'!$C$57&lt;&gt;"")))/MXAU!$B$3,"")))</f>
        <v/>
      </c>
      <c r="BH240" s="163">
        <f>IF(BH$226="","",IF($B240="","",IFERROR(AQ240*$E240/100,"")))</f>
        <v/>
      </c>
      <c r="BI240" s="163">
        <f>IF(BI$226="","",IF($B240="","",IFERROR(AR240*$E240/100,"")))</f>
        <v/>
      </c>
      <c r="BJ240" s="163">
        <f>IF(BJ$226="","",IF($B240="","",IFERROR(AS240*$E240/100,"")))</f>
        <v/>
      </c>
      <c r="BK240" s="163">
        <f>IF(BK$226="","",IF($B240="","",IFERROR(AT240*$E240/100,"")))</f>
        <v/>
      </c>
      <c r="BL240" s="163">
        <f>IF(BL$226="","",IF($B240="","",IFERROR(AU240*$E240/100,"")))</f>
        <v/>
      </c>
      <c r="BM240" s="163">
        <f>IF(BM$226="","",IF($B240="","",IFERROR(AV240*$E240/100,"")))</f>
        <v/>
      </c>
      <c r="BN240" s="163">
        <f>IF(BN$226="","",IF($B240="","",IFERROR(AW240*$E240/100,"")))</f>
        <v/>
      </c>
      <c r="BO240" s="163">
        <f>IF(BO$226="","",IF($B240="","",IFERROR(AX240*$E240/100,"")))</f>
        <v/>
      </c>
      <c r="BP240" s="163">
        <f>IF(BP$226="","",IF($B240="","",IFERROR(AY240*$E240/100,"")))</f>
        <v/>
      </c>
      <c r="BQ240" s="163">
        <f>IF(BQ$226="","",IF($B240="","",IFERROR(AZ240*$E240/100,"")))</f>
        <v/>
      </c>
      <c r="BR240" s="163">
        <f>IF(BR$226="","",IF($B240="","",IFERROR(BA240*$E240/100,"")))</f>
        <v/>
      </c>
      <c r="BS240" s="163">
        <f>IF(BS$226="","",IF($B240="","",IFERROR(BB240*$E240/100,"")))</f>
        <v/>
      </c>
      <c r="BT240" s="163">
        <f>IF(BT$226="","",IF($B240="","",IFERROR(BC240*$E240/100,"")))</f>
        <v/>
      </c>
      <c r="BU240" s="163">
        <f>IF(BU$226="","",IF($B240="","",IFERROR(BD240*$E240/100,"")))</f>
        <v/>
      </c>
      <c r="BV240" s="163">
        <f>IF(BV$226="","",IF($B240="","",IFERROR(BE240*$E240/100,"")))</f>
        <v/>
      </c>
      <c r="BW240" s="163">
        <f>IF(BW$226="","",IF($B240="","",IFERROR(BF240*$E240/100,"")))</f>
        <v/>
      </c>
    </row>
    <row r="241">
      <c r="B241" s="126">
        <f>IF(MXAU!$C$18="","",MXAU!$C$18)</f>
        <v/>
      </c>
      <c r="C241" s="74">
        <f>IF(MXAU!$B$18="","",MXAU!$B$18)</f>
        <v/>
      </c>
      <c r="D241" s="75">
        <f>IFERROR(MXAU!$Q$18,1)</f>
        <v/>
      </c>
      <c r="E241" s="76">
        <f>IF($B241="","",IF(ISNUMBER(MXAU!$I$18),MXAU!$I$18,'Index Summary'!$C$7))</f>
        <v/>
      </c>
      <c r="F241" s="77">
        <f>IF(F$226="","",IF($B241="","",IFERROR($C241*$D241*IF((Override!$C$4="ON")*(COUNTIFS(Override!$B$11:$B$40,$B241,Override!$D$11:$D$40,1,Override!$E$11:$E$40,"&gt;=0")-COUNTIFS(Override!$B$11:$B$40,$B241,Override!$D$11:$D$40,1,Override!$E$11:$E$40,"&gt;=0",Override!$C$11:$C$40,"AS51"))&gt;0,SUMIFS(Override!$E$11:$E$40,Override!$B$11:$B$40,$B241,Override!$D$11:$D$40,1)-SUMIFS(Override!$E$11:$E$40,Override!$B$11:$B$40,$B241,Override!$D$11:$D$40,1,Override!$C$11:$C$40,"AS51"),Override!$C$273)/MXAU!$B$3,"")))</f>
        <v/>
      </c>
      <c r="G241" s="77">
        <f>IF(G$226="","",IF($B241="","",IFERROR($C241*$D241*IF((Override!$C$4="ON")*(COUNTIFS(Override!$B$11:$B$40,$B241,Override!$D$11:$D$40,2,Override!$E$11:$E$40,"&gt;=0")-COUNTIFS(Override!$B$11:$B$40,$B241,Override!$D$11:$D$40,2,Override!$E$11:$E$40,"&gt;=0",Override!$C$11:$C$40,"AS51"))&gt;0,SUMIFS(Override!$E$11:$E$40,Override!$B$11:$B$40,$B241,Override!$D$11:$D$40,2)-SUMIFS(Override!$E$11:$E$40,Override!$B$11:$B$40,$B241,Override!$D$11:$D$40,2,Override!$C$11:$C$40,"AS51"),Override!$D$273)/MXAU!$B$3,"")))</f>
        <v/>
      </c>
      <c r="H241" s="77">
        <f>IF(H$226="","",IF($B241="","",IFERROR($C241*$D241*IF((Override!$C$4="ON")*(COUNTIFS(Override!$B$11:$B$40,$B241,Override!$D$11:$D$40,3,Override!$E$11:$E$40,"&gt;=0")-COUNTIFS(Override!$B$11:$B$40,$B241,Override!$D$11:$D$40,3,Override!$E$11:$E$40,"&gt;=0",Override!$C$11:$C$40,"AS51"))&gt;0,SUMIFS(Override!$E$11:$E$40,Override!$B$11:$B$40,$B241,Override!$D$11:$D$40,3)-SUMIFS(Override!$E$11:$E$40,Override!$B$11:$B$40,$B241,Override!$D$11:$D$40,3,Override!$C$11:$C$40,"AS51"),Override!$E$273)/MXAU!$B$3,"")))</f>
        <v/>
      </c>
      <c r="I241" s="77">
        <f>IF(I$226="","",IF($B241="","",IFERROR($C241*$D241*IF((Override!$C$4="ON")*(COUNTIFS(Override!$B$11:$B$40,$B241,Override!$D$11:$D$40,4,Override!$E$11:$E$40,"&gt;=0")-COUNTIFS(Override!$B$11:$B$40,$B241,Override!$D$11:$D$40,4,Override!$E$11:$E$40,"&gt;=0",Override!$C$11:$C$40,"AS51"))&gt;0,SUMIFS(Override!$E$11:$E$40,Override!$B$11:$B$40,$B241,Override!$D$11:$D$40,4)-SUMIFS(Override!$E$11:$E$40,Override!$B$11:$B$40,$B241,Override!$D$11:$D$40,4,Override!$C$11:$C$40,"AS51"),Override!$F$273)/MXAU!$B$3,"")))</f>
        <v/>
      </c>
      <c r="J241" s="77">
        <f>IF(J$226="","",IF($B241="","",IFERROR($C241*$D241*IF((Override!$C$4="ON")*(COUNTIFS(Override!$B$11:$B$40,$B241,Override!$D$11:$D$40,5,Override!$E$11:$E$40,"&gt;=0")-COUNTIFS(Override!$B$11:$B$40,$B241,Override!$D$11:$D$40,5,Override!$E$11:$E$40,"&gt;=0",Override!$C$11:$C$40,"AS51"))&gt;0,SUMIFS(Override!$E$11:$E$40,Override!$B$11:$B$40,$B241,Override!$D$11:$D$40,5)-SUMIFS(Override!$E$11:$E$40,Override!$B$11:$B$40,$B241,Override!$D$11:$D$40,5,Override!$C$11:$C$40,"AS51"),Override!$G$273)/MXAU!$B$3,"")))</f>
        <v/>
      </c>
      <c r="K241" s="77">
        <f>IF(K$226="","",IF($B241="","",IFERROR($C241*$D241*IF((Override!$C$4="ON")*(COUNTIFS(Override!$B$11:$B$40,$B241,Override!$D$11:$D$40,6,Override!$E$11:$E$40,"&gt;=0")-COUNTIFS(Override!$B$11:$B$40,$B241,Override!$D$11:$D$40,6,Override!$E$11:$E$40,"&gt;=0",Override!$C$11:$C$40,"AS51"))&gt;0,SUMIFS(Override!$E$11:$E$40,Override!$B$11:$B$40,$B241,Override!$D$11:$D$40,6)-SUMIFS(Override!$E$11:$E$40,Override!$B$11:$B$40,$B241,Override!$D$11:$D$40,6,Override!$C$11:$C$40,"AS51"),Override!$H$273)/MXAU!$B$3,"")))</f>
        <v/>
      </c>
      <c r="L241" s="77">
        <f>IF(L$226="","",IF($B241="","",IFERROR($C241*$D241*IF((Override!$C$4="ON")*(COUNTIFS(Override!$B$11:$B$40,$B241,Override!$D$11:$D$40,7,Override!$E$11:$E$40,"&gt;=0")-COUNTIFS(Override!$B$11:$B$40,$B241,Override!$D$11:$D$40,7,Override!$E$11:$E$40,"&gt;=0",Override!$C$11:$C$40,"AS51"))&gt;0,SUMIFS(Override!$E$11:$E$40,Override!$B$11:$B$40,$B241,Override!$D$11:$D$40,7)-SUMIFS(Override!$E$11:$E$40,Override!$B$11:$B$40,$B241,Override!$D$11:$D$40,7,Override!$C$11:$C$40,"AS51"),Override!$I$273)/MXAU!$B$3,"")))</f>
        <v/>
      </c>
      <c r="M241" s="77">
        <f>IF(M$226="","",IF($B241="","",IFERROR($C241*$D241*IF((Override!$C$4="ON")*(COUNTIFS(Override!$B$11:$B$40,$B241,Override!$D$11:$D$40,8,Override!$E$11:$E$40,"&gt;=0")-COUNTIFS(Override!$B$11:$B$40,$B241,Override!$D$11:$D$40,8,Override!$E$11:$E$40,"&gt;=0",Override!$C$11:$C$40,"AS51"))&gt;0,SUMIFS(Override!$E$11:$E$40,Override!$B$11:$B$40,$B241,Override!$D$11:$D$40,8)-SUMIFS(Override!$E$11:$E$40,Override!$B$11:$B$40,$B241,Override!$D$11:$D$40,8,Override!$C$11:$C$40,"AS51"),Override!$J$273)/MXAU!$B$3,"")))</f>
        <v/>
      </c>
      <c r="N241" s="77">
        <f>IF(N$226="","",IF($B241="","",IFERROR($C241*$D241*IF((Override!$C$4="ON")*(COUNTIFS(Override!$B$11:$B$40,$B241,Override!$D$11:$D$40,9,Override!$E$11:$E$40,"&gt;=0")-COUNTIFS(Override!$B$11:$B$40,$B241,Override!$D$11:$D$40,9,Override!$E$11:$E$40,"&gt;=0",Override!$C$11:$C$40,"AS51"))&gt;0,SUMIFS(Override!$E$11:$E$40,Override!$B$11:$B$40,$B241,Override!$D$11:$D$40,9)-SUMIFS(Override!$E$11:$E$40,Override!$B$11:$B$40,$B241,Override!$D$11:$D$40,9,Override!$C$11:$C$40,"AS51"),Override!$K$273)/MXAU!$B$3,"")))</f>
        <v/>
      </c>
      <c r="O241" s="77">
        <f>IF(O$226="","",IF($B241="","",IFERROR($C241*$D241*IF((Override!$C$4="ON")*(COUNTIFS(Override!$B$11:$B$40,$B241,Override!$D$11:$D$40,10,Override!$E$11:$E$40,"&gt;=0")-COUNTIFS(Override!$B$11:$B$40,$B241,Override!$D$11:$D$40,10,Override!$E$11:$E$40,"&gt;=0",Override!$C$11:$C$40,"AS51"))&gt;0,SUMIFS(Override!$E$11:$E$40,Override!$B$11:$B$40,$B241,Override!$D$11:$D$40,10)-SUMIFS(Override!$E$11:$E$40,Override!$B$11:$B$40,$B241,Override!$D$11:$D$40,10,Override!$C$11:$C$40,"AS51"),Override!$L$273)/MXAU!$B$3,"")))</f>
        <v/>
      </c>
      <c r="P241" s="77">
        <f>IF(P$226="","",IF($B241="","",IFERROR($C241*$D241*IF((Override!$C$4="ON")*(COUNTIFS(Override!$B$11:$B$40,$B241,Override!$D$11:$D$40,11,Override!$E$11:$E$40,"&gt;=0")-COUNTIFS(Override!$B$11:$B$40,$B241,Override!$D$11:$D$40,11,Override!$E$11:$E$40,"&gt;=0",Override!$C$11:$C$40,"AS51"))&gt;0,SUMIFS(Override!$E$11:$E$40,Override!$B$11:$B$40,$B241,Override!$D$11:$D$40,11)-SUMIFS(Override!$E$11:$E$40,Override!$B$11:$B$40,$B241,Override!$D$11:$D$40,11,Override!$C$11:$C$40,"AS51"),Override!$M$273)/MXAU!$B$3,"")))</f>
        <v/>
      </c>
      <c r="Q241" s="77">
        <f>IF(Q$226="","",IF($B241="","",IFERROR($C241*$D241*IF((Override!$C$4="ON")*(COUNTIFS(Override!$B$11:$B$40,$B241,Override!$D$11:$D$40,12,Override!$E$11:$E$40,"&gt;=0")-COUNTIFS(Override!$B$11:$B$40,$B241,Override!$D$11:$D$40,12,Override!$E$11:$E$40,"&gt;=0",Override!$C$11:$C$40,"AS51"))&gt;0,SUMIFS(Override!$E$11:$E$40,Override!$B$11:$B$40,$B241,Override!$D$11:$D$40,12)-SUMIFS(Override!$E$11:$E$40,Override!$B$11:$B$40,$B241,Override!$D$11:$D$40,12,Override!$C$11:$C$40,"AS51"),Override!$N$273)/MXAU!$B$3,"")))</f>
        <v/>
      </c>
      <c r="R241" s="77">
        <f>IF(R$226="","",IF($B241="","",IFERROR($C241*$D241*IF((Override!$C$4="ON")*(COUNTIFS(Override!$B$11:$B$40,$B241,Override!$D$11:$D$40,13,Override!$E$11:$E$40,"&gt;=0")-COUNTIFS(Override!$B$11:$B$40,$B241,Override!$D$11:$D$40,13,Override!$E$11:$E$40,"&gt;=0",Override!$C$11:$C$40,"AS51"))&gt;0,SUMIFS(Override!$E$11:$E$40,Override!$B$11:$B$40,$B241,Override!$D$11:$D$40,13)-SUMIFS(Override!$E$11:$E$40,Override!$B$11:$B$40,$B241,Override!$D$11:$D$40,13,Override!$C$11:$C$40,"AS51"),Override!$O$273)/MXAU!$B$3,"")))</f>
        <v/>
      </c>
      <c r="S241" s="77">
        <f>IF(S$226="","",IF($B241="","",IFERROR($C241*$D241*IF((Override!$C$4="ON")*(COUNTIFS(Override!$B$11:$B$40,$B241,Override!$D$11:$D$40,14,Override!$E$11:$E$40,"&gt;=0")-COUNTIFS(Override!$B$11:$B$40,$B241,Override!$D$11:$D$40,14,Override!$E$11:$E$40,"&gt;=0",Override!$C$11:$C$40,"AS51"))&gt;0,SUMIFS(Override!$E$11:$E$40,Override!$B$11:$B$40,$B241,Override!$D$11:$D$40,14)-SUMIFS(Override!$E$11:$E$40,Override!$B$11:$B$40,$B241,Override!$D$11:$D$40,14,Override!$C$11:$C$40,"AS51"),Override!$P$273)/MXAU!$B$3,"")))</f>
        <v/>
      </c>
      <c r="T241" s="77">
        <f>IF(T$226="","",IF($B241="","",IFERROR($C241*$D241*IF((Override!$C$4="ON")*(COUNTIFS(Override!$B$11:$B$40,$B241,Override!$D$11:$D$40,15,Override!$E$11:$E$40,"&gt;=0")-COUNTIFS(Override!$B$11:$B$40,$B241,Override!$D$11:$D$40,15,Override!$E$11:$E$40,"&gt;=0",Override!$C$11:$C$40,"AS51"))&gt;0,SUMIFS(Override!$E$11:$E$40,Override!$B$11:$B$40,$B241,Override!$D$11:$D$40,15)-SUMIFS(Override!$E$11:$E$40,Override!$B$11:$B$40,$B241,Override!$D$11:$D$40,15,Override!$C$11:$C$40,"AS51"),Override!$Q$273)/MXAU!$B$3,"")))</f>
        <v/>
      </c>
      <c r="U241" s="77">
        <f>IF(U$226="","",IF($B241="","",IFERROR($C241*$D241*IF((Override!$C$4="ON")*(COUNTIFS(Override!$B$11:$B$40,$B241,Override!$D$11:$D$40,16,Override!$E$11:$E$40,"&gt;=0")-COUNTIFS(Override!$B$11:$B$40,$B241,Override!$D$11:$D$40,16,Override!$E$11:$E$40,"&gt;=0",Override!$C$11:$C$40,"AS51"))&gt;0,SUMIFS(Override!$E$11:$E$40,Override!$B$11:$B$40,$B241,Override!$D$11:$D$40,16)-SUMIFS(Override!$E$11:$E$40,Override!$B$11:$B$40,$B241,Override!$D$11:$D$40,16,Override!$C$11:$C$40,"AS51"),Override!$R$273)/MXAU!$B$3,"")))</f>
        <v/>
      </c>
      <c r="W241" s="77">
        <f>IF(W$226="","",IF($B241="","",IFERROR(F241*$E241/100,"")))</f>
        <v/>
      </c>
      <c r="X241" s="77">
        <f>IF(X$226="","",IF($B241="","",IFERROR(G241*$E241/100,"")))</f>
        <v/>
      </c>
      <c r="Y241" s="77">
        <f>IF(Y$226="","",IF($B241="","",IFERROR(H241*$E241/100,"")))</f>
        <v/>
      </c>
      <c r="Z241" s="77">
        <f>IF(Z$226="","",IF($B241="","",IFERROR(I241*$E241/100,"")))</f>
        <v/>
      </c>
      <c r="AA241" s="77">
        <f>IF(AA$226="","",IF($B241="","",IFERROR(J241*$E241/100,"")))</f>
        <v/>
      </c>
      <c r="AB241" s="77">
        <f>IF(AB$226="","",IF($B241="","",IFERROR(K241*$E241/100,"")))</f>
        <v/>
      </c>
      <c r="AC241" s="77">
        <f>IF(AC$226="","",IF($B241="","",IFERROR(L241*$E241/100,"")))</f>
        <v/>
      </c>
      <c r="AD241" s="77">
        <f>IF(AD$226="","",IF($B241="","",IFERROR(M241*$E241/100,"")))</f>
        <v/>
      </c>
      <c r="AE241" s="77">
        <f>IF(AE$226="","",IF($B241="","",IFERROR(N241*$E241/100,"")))</f>
        <v/>
      </c>
      <c r="AF241" s="77">
        <f>IF(AF$226="","",IF($B241="","",IFERROR(O241*$E241/100,"")))</f>
        <v/>
      </c>
      <c r="AG241" s="77">
        <f>IF(AG$226="","",IF($B241="","",IFERROR(P241*$E241/100,"")))</f>
        <v/>
      </c>
      <c r="AH241" s="77">
        <f>IF(AH$226="","",IF($B241="","",IFERROR(Q241*$E241/100,"")))</f>
        <v/>
      </c>
      <c r="AI241" s="77">
        <f>IF(AI$226="","",IF($B241="","",IFERROR(R241*$E241/100,"")))</f>
        <v/>
      </c>
      <c r="AJ241" s="77">
        <f>IF(AJ$226="","",IF($B241="","",IFERROR(S241*$E241/100,"")))</f>
        <v/>
      </c>
      <c r="AK241" s="77">
        <f>IF(AK$226="","",IF($B241="","",IFERROR(T241*$E241/100,"")))</f>
        <v/>
      </c>
      <c r="AL241" s="77">
        <f>IF(AL$226="","",IF($B241="","",IFERROR(U241*$E241/100,"")))</f>
        <v/>
      </c>
      <c r="AN241" s="77">
        <f>IF($B241="","",SUMIF($F$226:$U$226,"&lt;="&amp;Sector!$E$51,$F241:$U241))</f>
        <v/>
      </c>
      <c r="AO241" s="77">
        <f>IF($B241="","",SUMIF($W$226:$AL$226,"&lt;="&amp;Sector!$E$51,$W241:$AL241))</f>
        <v/>
      </c>
      <c r="AQ241" s="163">
        <f>IF(AQ$226="","",IF($B241="","",IFERROR($C241*$D241*SUMPRODUCT(('Dvd Calendar'!$E$2398:$CZ$2398&gt;AQ$225)*('Dvd Calendar'!$E$2398:$CZ$2398&lt;=AQ$226)*'Dvd Calendar'!$E$2401:$CZ$2401*(('Dvd Calendar'!$E$2403:$CZ$2403='Field Check'!$C$56)*('Field Check'!$C$56&lt;&gt;"")+('Dvd Calendar'!$E$2403:$CZ$2403='Field Check'!$C$57)*('Field Check'!$C$57&lt;&gt;"")))/MXAU!$B$3,"")))</f>
        <v/>
      </c>
      <c r="AR241" s="163">
        <f>IF(AR$226="","",IF($B241="","",IFERROR($C241*$D241*SUMPRODUCT(('Dvd Calendar'!$E$2398:$CZ$2398&gt;AR$225)*('Dvd Calendar'!$E$2398:$CZ$2398&lt;=AR$226)*'Dvd Calendar'!$E$2401:$CZ$2401*(('Dvd Calendar'!$E$2403:$CZ$2403='Field Check'!$C$56)*('Field Check'!$C$56&lt;&gt;"")+('Dvd Calendar'!$E$2403:$CZ$2403='Field Check'!$C$57)*('Field Check'!$C$57&lt;&gt;"")))/MXAU!$B$3,"")))</f>
        <v/>
      </c>
      <c r="AS241" s="163">
        <f>IF(AS$226="","",IF($B241="","",IFERROR($C241*$D241*SUMPRODUCT(('Dvd Calendar'!$E$2398:$CZ$2398&gt;AS$225)*('Dvd Calendar'!$E$2398:$CZ$2398&lt;=AS$226)*'Dvd Calendar'!$E$2401:$CZ$2401*(('Dvd Calendar'!$E$2403:$CZ$2403='Field Check'!$C$56)*('Field Check'!$C$56&lt;&gt;"")+('Dvd Calendar'!$E$2403:$CZ$2403='Field Check'!$C$57)*('Field Check'!$C$57&lt;&gt;"")))/MXAU!$B$3,"")))</f>
        <v/>
      </c>
      <c r="AT241" s="163">
        <f>IF(AT$226="","",IF($B241="","",IFERROR($C241*$D241*SUMPRODUCT(('Dvd Calendar'!$E$2398:$CZ$2398&gt;AT$225)*('Dvd Calendar'!$E$2398:$CZ$2398&lt;=AT$226)*'Dvd Calendar'!$E$2401:$CZ$2401*(('Dvd Calendar'!$E$2403:$CZ$2403='Field Check'!$C$56)*('Field Check'!$C$56&lt;&gt;"")+('Dvd Calendar'!$E$2403:$CZ$2403='Field Check'!$C$57)*('Field Check'!$C$57&lt;&gt;"")))/MXAU!$B$3,"")))</f>
        <v/>
      </c>
      <c r="AU241" s="163">
        <f>IF(AU$226="","",IF($B241="","",IFERROR($C241*$D241*SUMPRODUCT(('Dvd Calendar'!$E$2398:$CZ$2398&gt;AU$225)*('Dvd Calendar'!$E$2398:$CZ$2398&lt;=AU$226)*'Dvd Calendar'!$E$2401:$CZ$2401*(('Dvd Calendar'!$E$2403:$CZ$2403='Field Check'!$C$56)*('Field Check'!$C$56&lt;&gt;"")+('Dvd Calendar'!$E$2403:$CZ$2403='Field Check'!$C$57)*('Field Check'!$C$57&lt;&gt;"")))/MXAU!$B$3,"")))</f>
        <v/>
      </c>
      <c r="AV241" s="163">
        <f>IF(AV$226="","",IF($B241="","",IFERROR($C241*$D241*SUMPRODUCT(('Dvd Calendar'!$E$2398:$CZ$2398&gt;AV$225)*('Dvd Calendar'!$E$2398:$CZ$2398&lt;=AV$226)*'Dvd Calendar'!$E$2401:$CZ$2401*(('Dvd Calendar'!$E$2403:$CZ$2403='Field Check'!$C$56)*('Field Check'!$C$56&lt;&gt;"")+('Dvd Calendar'!$E$2403:$CZ$2403='Field Check'!$C$57)*('Field Check'!$C$57&lt;&gt;"")))/MXAU!$B$3,"")))</f>
        <v/>
      </c>
      <c r="AW241" s="163">
        <f>IF(AW$226="","",IF($B241="","",IFERROR($C241*$D241*SUMPRODUCT(('Dvd Calendar'!$E$2398:$CZ$2398&gt;AW$225)*('Dvd Calendar'!$E$2398:$CZ$2398&lt;=AW$226)*'Dvd Calendar'!$E$2401:$CZ$2401*(('Dvd Calendar'!$E$2403:$CZ$2403='Field Check'!$C$56)*('Field Check'!$C$56&lt;&gt;"")+('Dvd Calendar'!$E$2403:$CZ$2403='Field Check'!$C$57)*('Field Check'!$C$57&lt;&gt;"")))/MXAU!$B$3,"")))</f>
        <v/>
      </c>
      <c r="AX241" s="163">
        <f>IF(AX$226="","",IF($B241="","",IFERROR($C241*$D241*SUMPRODUCT(('Dvd Calendar'!$E$2398:$CZ$2398&gt;AX$225)*('Dvd Calendar'!$E$2398:$CZ$2398&lt;=AX$226)*'Dvd Calendar'!$E$2401:$CZ$2401*(('Dvd Calendar'!$E$2403:$CZ$2403='Field Check'!$C$56)*('Field Check'!$C$56&lt;&gt;"")+('Dvd Calendar'!$E$2403:$CZ$2403='Field Check'!$C$57)*('Field Check'!$C$57&lt;&gt;"")))/MXAU!$B$3,"")))</f>
        <v/>
      </c>
      <c r="AY241" s="163">
        <f>IF(AY$226="","",IF($B241="","",IFERROR($C241*$D241*SUMPRODUCT(('Dvd Calendar'!$E$2398:$CZ$2398&gt;AY$225)*('Dvd Calendar'!$E$2398:$CZ$2398&lt;=AY$226)*'Dvd Calendar'!$E$2401:$CZ$2401*(('Dvd Calendar'!$E$2403:$CZ$2403='Field Check'!$C$56)*('Field Check'!$C$56&lt;&gt;"")+('Dvd Calendar'!$E$2403:$CZ$2403='Field Check'!$C$57)*('Field Check'!$C$57&lt;&gt;"")))/MXAU!$B$3,"")))</f>
        <v/>
      </c>
      <c r="AZ241" s="163">
        <f>IF(AZ$226="","",IF($B241="","",IFERROR($C241*$D241*SUMPRODUCT(('Dvd Calendar'!$E$2398:$CZ$2398&gt;AZ$225)*('Dvd Calendar'!$E$2398:$CZ$2398&lt;=AZ$226)*'Dvd Calendar'!$E$2401:$CZ$2401*(('Dvd Calendar'!$E$2403:$CZ$2403='Field Check'!$C$56)*('Field Check'!$C$56&lt;&gt;"")+('Dvd Calendar'!$E$2403:$CZ$2403='Field Check'!$C$57)*('Field Check'!$C$57&lt;&gt;"")))/MXAU!$B$3,"")))</f>
        <v/>
      </c>
      <c r="BA241" s="163">
        <f>IF(BA$226="","",IF($B241="","",IFERROR($C241*$D241*SUMPRODUCT(('Dvd Calendar'!$E$2398:$CZ$2398&gt;BA$225)*('Dvd Calendar'!$E$2398:$CZ$2398&lt;=BA$226)*'Dvd Calendar'!$E$2401:$CZ$2401*(('Dvd Calendar'!$E$2403:$CZ$2403='Field Check'!$C$56)*('Field Check'!$C$56&lt;&gt;"")+('Dvd Calendar'!$E$2403:$CZ$2403='Field Check'!$C$57)*('Field Check'!$C$57&lt;&gt;"")))/MXAU!$B$3,"")))</f>
        <v/>
      </c>
      <c r="BB241" s="163">
        <f>IF(BB$226="","",IF($B241="","",IFERROR($C241*$D241*SUMPRODUCT(('Dvd Calendar'!$E$2398:$CZ$2398&gt;BB$225)*('Dvd Calendar'!$E$2398:$CZ$2398&lt;=BB$226)*'Dvd Calendar'!$E$2401:$CZ$2401*(('Dvd Calendar'!$E$2403:$CZ$2403='Field Check'!$C$56)*('Field Check'!$C$56&lt;&gt;"")+('Dvd Calendar'!$E$2403:$CZ$2403='Field Check'!$C$57)*('Field Check'!$C$57&lt;&gt;"")))/MXAU!$B$3,"")))</f>
        <v/>
      </c>
      <c r="BC241" s="163">
        <f>IF(BC$226="","",IF($B241="","",IFERROR($C241*$D241*SUMPRODUCT(('Dvd Calendar'!$E$2398:$CZ$2398&gt;BC$225)*('Dvd Calendar'!$E$2398:$CZ$2398&lt;=BC$226)*'Dvd Calendar'!$E$2401:$CZ$2401*(('Dvd Calendar'!$E$2403:$CZ$2403='Field Check'!$C$56)*('Field Check'!$C$56&lt;&gt;"")+('Dvd Calendar'!$E$2403:$CZ$2403='Field Check'!$C$57)*('Field Check'!$C$57&lt;&gt;"")))/MXAU!$B$3,"")))</f>
        <v/>
      </c>
      <c r="BD241" s="163">
        <f>IF(BD$226="","",IF($B241="","",IFERROR($C241*$D241*SUMPRODUCT(('Dvd Calendar'!$E$2398:$CZ$2398&gt;BD$225)*('Dvd Calendar'!$E$2398:$CZ$2398&lt;=BD$226)*'Dvd Calendar'!$E$2401:$CZ$2401*(('Dvd Calendar'!$E$2403:$CZ$2403='Field Check'!$C$56)*('Field Check'!$C$56&lt;&gt;"")+('Dvd Calendar'!$E$2403:$CZ$2403='Field Check'!$C$57)*('Field Check'!$C$57&lt;&gt;"")))/MXAU!$B$3,"")))</f>
        <v/>
      </c>
      <c r="BE241" s="163">
        <f>IF(BE$226="","",IF($B241="","",IFERROR($C241*$D241*SUMPRODUCT(('Dvd Calendar'!$E$2398:$CZ$2398&gt;BE$225)*('Dvd Calendar'!$E$2398:$CZ$2398&lt;=BE$226)*'Dvd Calendar'!$E$2401:$CZ$2401*(('Dvd Calendar'!$E$2403:$CZ$2403='Field Check'!$C$56)*('Field Check'!$C$56&lt;&gt;"")+('Dvd Calendar'!$E$2403:$CZ$2403='Field Check'!$C$57)*('Field Check'!$C$57&lt;&gt;"")))/MXAU!$B$3,"")))</f>
        <v/>
      </c>
      <c r="BF241" s="163">
        <f>IF(BF$226="","",IF($B241="","",IFERROR($C241*$D241*SUMPRODUCT(('Dvd Calendar'!$E$2398:$CZ$2398&gt;BF$225)*('Dvd Calendar'!$E$2398:$CZ$2398&lt;=BF$226)*'Dvd Calendar'!$E$2401:$CZ$2401*(('Dvd Calendar'!$E$2403:$CZ$2403='Field Check'!$C$56)*('Field Check'!$C$56&lt;&gt;"")+('Dvd Calendar'!$E$2403:$CZ$2403='Field Check'!$C$57)*('Field Check'!$C$57&lt;&gt;"")))/MXAU!$B$3,"")))</f>
        <v/>
      </c>
      <c r="BH241" s="163">
        <f>IF(BH$226="","",IF($B241="","",IFERROR(AQ241*$E241/100,"")))</f>
        <v/>
      </c>
      <c r="BI241" s="163">
        <f>IF(BI$226="","",IF($B241="","",IFERROR(AR241*$E241/100,"")))</f>
        <v/>
      </c>
      <c r="BJ241" s="163">
        <f>IF(BJ$226="","",IF($B241="","",IFERROR(AS241*$E241/100,"")))</f>
        <v/>
      </c>
      <c r="BK241" s="163">
        <f>IF(BK$226="","",IF($B241="","",IFERROR(AT241*$E241/100,"")))</f>
        <v/>
      </c>
      <c r="BL241" s="163">
        <f>IF(BL$226="","",IF($B241="","",IFERROR(AU241*$E241/100,"")))</f>
        <v/>
      </c>
      <c r="BM241" s="163">
        <f>IF(BM$226="","",IF($B241="","",IFERROR(AV241*$E241/100,"")))</f>
        <v/>
      </c>
      <c r="BN241" s="163">
        <f>IF(BN$226="","",IF($B241="","",IFERROR(AW241*$E241/100,"")))</f>
        <v/>
      </c>
      <c r="BO241" s="163">
        <f>IF(BO$226="","",IF($B241="","",IFERROR(AX241*$E241/100,"")))</f>
        <v/>
      </c>
      <c r="BP241" s="163">
        <f>IF(BP$226="","",IF($B241="","",IFERROR(AY241*$E241/100,"")))</f>
        <v/>
      </c>
      <c r="BQ241" s="163">
        <f>IF(BQ$226="","",IF($B241="","",IFERROR(AZ241*$E241/100,"")))</f>
        <v/>
      </c>
      <c r="BR241" s="163">
        <f>IF(BR$226="","",IF($B241="","",IFERROR(BA241*$E241/100,"")))</f>
        <v/>
      </c>
      <c r="BS241" s="163">
        <f>IF(BS$226="","",IF($B241="","",IFERROR(BB241*$E241/100,"")))</f>
        <v/>
      </c>
      <c r="BT241" s="163">
        <f>IF(BT$226="","",IF($B241="","",IFERROR(BC241*$E241/100,"")))</f>
        <v/>
      </c>
      <c r="BU241" s="163">
        <f>IF(BU$226="","",IF($B241="","",IFERROR(BD241*$E241/100,"")))</f>
        <v/>
      </c>
      <c r="BV241" s="163">
        <f>IF(BV$226="","",IF($B241="","",IFERROR(BE241*$E241/100,"")))</f>
        <v/>
      </c>
      <c r="BW241" s="163">
        <f>IF(BW$226="","",IF($B241="","",IFERROR(BF241*$E241/100,"")))</f>
        <v/>
      </c>
    </row>
    <row r="242">
      <c r="B242" s="126">
        <f>IF(MXAU!$C$19="","",MXAU!$C$19)</f>
        <v/>
      </c>
      <c r="C242" s="74">
        <f>IF(MXAU!$B$19="","",MXAU!$B$19)</f>
        <v/>
      </c>
      <c r="D242" s="75">
        <f>IFERROR(MXAU!$Q$19,1)</f>
        <v/>
      </c>
      <c r="E242" s="76">
        <f>IF($B242="","",IF(ISNUMBER(MXAU!$I$19),MXAU!$I$19,'Index Summary'!$C$7))</f>
        <v/>
      </c>
      <c r="F242" s="77">
        <f>IF(F$226="","",IF($B242="","",IFERROR($C242*$D242*IF((Override!$C$4="ON")*(COUNTIFS(Override!$B$11:$B$40,$B242,Override!$D$11:$D$40,1,Override!$E$11:$E$40,"&gt;=0")-COUNTIFS(Override!$B$11:$B$40,$B242,Override!$D$11:$D$40,1,Override!$E$11:$E$40,"&gt;=0",Override!$C$11:$C$40,"AS51"))&gt;0,SUMIFS(Override!$E$11:$E$40,Override!$B$11:$B$40,$B242,Override!$D$11:$D$40,1)-SUMIFS(Override!$E$11:$E$40,Override!$B$11:$B$40,$B242,Override!$D$11:$D$40,1,Override!$C$11:$C$40,"AS51"),Override!$C$274)/MXAU!$B$3,"")))</f>
        <v/>
      </c>
      <c r="G242" s="77">
        <f>IF(G$226="","",IF($B242="","",IFERROR($C242*$D242*IF((Override!$C$4="ON")*(COUNTIFS(Override!$B$11:$B$40,$B242,Override!$D$11:$D$40,2,Override!$E$11:$E$40,"&gt;=0")-COUNTIFS(Override!$B$11:$B$40,$B242,Override!$D$11:$D$40,2,Override!$E$11:$E$40,"&gt;=0",Override!$C$11:$C$40,"AS51"))&gt;0,SUMIFS(Override!$E$11:$E$40,Override!$B$11:$B$40,$B242,Override!$D$11:$D$40,2)-SUMIFS(Override!$E$11:$E$40,Override!$B$11:$B$40,$B242,Override!$D$11:$D$40,2,Override!$C$11:$C$40,"AS51"),Override!$D$274)/MXAU!$B$3,"")))</f>
        <v/>
      </c>
      <c r="H242" s="77">
        <f>IF(H$226="","",IF($B242="","",IFERROR($C242*$D242*IF((Override!$C$4="ON")*(COUNTIFS(Override!$B$11:$B$40,$B242,Override!$D$11:$D$40,3,Override!$E$11:$E$40,"&gt;=0")-COUNTIFS(Override!$B$11:$B$40,$B242,Override!$D$11:$D$40,3,Override!$E$11:$E$40,"&gt;=0",Override!$C$11:$C$40,"AS51"))&gt;0,SUMIFS(Override!$E$11:$E$40,Override!$B$11:$B$40,$B242,Override!$D$11:$D$40,3)-SUMIFS(Override!$E$11:$E$40,Override!$B$11:$B$40,$B242,Override!$D$11:$D$40,3,Override!$C$11:$C$40,"AS51"),Override!$E$274)/MXAU!$B$3,"")))</f>
        <v/>
      </c>
      <c r="I242" s="77">
        <f>IF(I$226="","",IF($B242="","",IFERROR($C242*$D242*IF((Override!$C$4="ON")*(COUNTIFS(Override!$B$11:$B$40,$B242,Override!$D$11:$D$40,4,Override!$E$11:$E$40,"&gt;=0")-COUNTIFS(Override!$B$11:$B$40,$B242,Override!$D$11:$D$40,4,Override!$E$11:$E$40,"&gt;=0",Override!$C$11:$C$40,"AS51"))&gt;0,SUMIFS(Override!$E$11:$E$40,Override!$B$11:$B$40,$B242,Override!$D$11:$D$40,4)-SUMIFS(Override!$E$11:$E$40,Override!$B$11:$B$40,$B242,Override!$D$11:$D$40,4,Override!$C$11:$C$40,"AS51"),Override!$F$274)/MXAU!$B$3,"")))</f>
        <v/>
      </c>
      <c r="J242" s="77">
        <f>IF(J$226="","",IF($B242="","",IFERROR($C242*$D242*IF((Override!$C$4="ON")*(COUNTIFS(Override!$B$11:$B$40,$B242,Override!$D$11:$D$40,5,Override!$E$11:$E$40,"&gt;=0")-COUNTIFS(Override!$B$11:$B$40,$B242,Override!$D$11:$D$40,5,Override!$E$11:$E$40,"&gt;=0",Override!$C$11:$C$40,"AS51"))&gt;0,SUMIFS(Override!$E$11:$E$40,Override!$B$11:$B$40,$B242,Override!$D$11:$D$40,5)-SUMIFS(Override!$E$11:$E$40,Override!$B$11:$B$40,$B242,Override!$D$11:$D$40,5,Override!$C$11:$C$40,"AS51"),Override!$G$274)/MXAU!$B$3,"")))</f>
        <v/>
      </c>
      <c r="K242" s="77">
        <f>IF(K$226="","",IF($B242="","",IFERROR($C242*$D242*IF((Override!$C$4="ON")*(COUNTIFS(Override!$B$11:$B$40,$B242,Override!$D$11:$D$40,6,Override!$E$11:$E$40,"&gt;=0")-COUNTIFS(Override!$B$11:$B$40,$B242,Override!$D$11:$D$40,6,Override!$E$11:$E$40,"&gt;=0",Override!$C$11:$C$40,"AS51"))&gt;0,SUMIFS(Override!$E$11:$E$40,Override!$B$11:$B$40,$B242,Override!$D$11:$D$40,6)-SUMIFS(Override!$E$11:$E$40,Override!$B$11:$B$40,$B242,Override!$D$11:$D$40,6,Override!$C$11:$C$40,"AS51"),Override!$H$274)/MXAU!$B$3,"")))</f>
        <v/>
      </c>
      <c r="L242" s="77">
        <f>IF(L$226="","",IF($B242="","",IFERROR($C242*$D242*IF((Override!$C$4="ON")*(COUNTIFS(Override!$B$11:$B$40,$B242,Override!$D$11:$D$40,7,Override!$E$11:$E$40,"&gt;=0")-COUNTIFS(Override!$B$11:$B$40,$B242,Override!$D$11:$D$40,7,Override!$E$11:$E$40,"&gt;=0",Override!$C$11:$C$40,"AS51"))&gt;0,SUMIFS(Override!$E$11:$E$40,Override!$B$11:$B$40,$B242,Override!$D$11:$D$40,7)-SUMIFS(Override!$E$11:$E$40,Override!$B$11:$B$40,$B242,Override!$D$11:$D$40,7,Override!$C$11:$C$40,"AS51"),Override!$I$274)/MXAU!$B$3,"")))</f>
        <v/>
      </c>
      <c r="M242" s="77">
        <f>IF(M$226="","",IF($B242="","",IFERROR($C242*$D242*IF((Override!$C$4="ON")*(COUNTIFS(Override!$B$11:$B$40,$B242,Override!$D$11:$D$40,8,Override!$E$11:$E$40,"&gt;=0")-COUNTIFS(Override!$B$11:$B$40,$B242,Override!$D$11:$D$40,8,Override!$E$11:$E$40,"&gt;=0",Override!$C$11:$C$40,"AS51"))&gt;0,SUMIFS(Override!$E$11:$E$40,Override!$B$11:$B$40,$B242,Override!$D$11:$D$40,8)-SUMIFS(Override!$E$11:$E$40,Override!$B$11:$B$40,$B242,Override!$D$11:$D$40,8,Override!$C$11:$C$40,"AS51"),Override!$J$274)/MXAU!$B$3,"")))</f>
        <v/>
      </c>
      <c r="N242" s="77">
        <f>IF(N$226="","",IF($B242="","",IFERROR($C242*$D242*IF((Override!$C$4="ON")*(COUNTIFS(Override!$B$11:$B$40,$B242,Override!$D$11:$D$40,9,Override!$E$11:$E$40,"&gt;=0")-COUNTIFS(Override!$B$11:$B$40,$B242,Override!$D$11:$D$40,9,Override!$E$11:$E$40,"&gt;=0",Override!$C$11:$C$40,"AS51"))&gt;0,SUMIFS(Override!$E$11:$E$40,Override!$B$11:$B$40,$B242,Override!$D$11:$D$40,9)-SUMIFS(Override!$E$11:$E$40,Override!$B$11:$B$40,$B242,Override!$D$11:$D$40,9,Override!$C$11:$C$40,"AS51"),Override!$K$274)/MXAU!$B$3,"")))</f>
        <v/>
      </c>
      <c r="O242" s="77">
        <f>IF(O$226="","",IF($B242="","",IFERROR($C242*$D242*IF((Override!$C$4="ON")*(COUNTIFS(Override!$B$11:$B$40,$B242,Override!$D$11:$D$40,10,Override!$E$11:$E$40,"&gt;=0")-COUNTIFS(Override!$B$11:$B$40,$B242,Override!$D$11:$D$40,10,Override!$E$11:$E$40,"&gt;=0",Override!$C$11:$C$40,"AS51"))&gt;0,SUMIFS(Override!$E$11:$E$40,Override!$B$11:$B$40,$B242,Override!$D$11:$D$40,10)-SUMIFS(Override!$E$11:$E$40,Override!$B$11:$B$40,$B242,Override!$D$11:$D$40,10,Override!$C$11:$C$40,"AS51"),Override!$L$274)/MXAU!$B$3,"")))</f>
        <v/>
      </c>
      <c r="P242" s="77">
        <f>IF(P$226="","",IF($B242="","",IFERROR($C242*$D242*IF((Override!$C$4="ON")*(COUNTIFS(Override!$B$11:$B$40,$B242,Override!$D$11:$D$40,11,Override!$E$11:$E$40,"&gt;=0")-COUNTIFS(Override!$B$11:$B$40,$B242,Override!$D$11:$D$40,11,Override!$E$11:$E$40,"&gt;=0",Override!$C$11:$C$40,"AS51"))&gt;0,SUMIFS(Override!$E$11:$E$40,Override!$B$11:$B$40,$B242,Override!$D$11:$D$40,11)-SUMIFS(Override!$E$11:$E$40,Override!$B$11:$B$40,$B242,Override!$D$11:$D$40,11,Override!$C$11:$C$40,"AS51"),Override!$M$274)/MXAU!$B$3,"")))</f>
        <v/>
      </c>
      <c r="Q242" s="77">
        <f>IF(Q$226="","",IF($B242="","",IFERROR($C242*$D242*IF((Override!$C$4="ON")*(COUNTIFS(Override!$B$11:$B$40,$B242,Override!$D$11:$D$40,12,Override!$E$11:$E$40,"&gt;=0")-COUNTIFS(Override!$B$11:$B$40,$B242,Override!$D$11:$D$40,12,Override!$E$11:$E$40,"&gt;=0",Override!$C$11:$C$40,"AS51"))&gt;0,SUMIFS(Override!$E$11:$E$40,Override!$B$11:$B$40,$B242,Override!$D$11:$D$40,12)-SUMIFS(Override!$E$11:$E$40,Override!$B$11:$B$40,$B242,Override!$D$11:$D$40,12,Override!$C$11:$C$40,"AS51"),Override!$N$274)/MXAU!$B$3,"")))</f>
        <v/>
      </c>
      <c r="R242" s="77">
        <f>IF(R$226="","",IF($B242="","",IFERROR($C242*$D242*IF((Override!$C$4="ON")*(COUNTIFS(Override!$B$11:$B$40,$B242,Override!$D$11:$D$40,13,Override!$E$11:$E$40,"&gt;=0")-COUNTIFS(Override!$B$11:$B$40,$B242,Override!$D$11:$D$40,13,Override!$E$11:$E$40,"&gt;=0",Override!$C$11:$C$40,"AS51"))&gt;0,SUMIFS(Override!$E$11:$E$40,Override!$B$11:$B$40,$B242,Override!$D$11:$D$40,13)-SUMIFS(Override!$E$11:$E$40,Override!$B$11:$B$40,$B242,Override!$D$11:$D$40,13,Override!$C$11:$C$40,"AS51"),Override!$O$274)/MXAU!$B$3,"")))</f>
        <v/>
      </c>
      <c r="S242" s="77">
        <f>IF(S$226="","",IF($B242="","",IFERROR($C242*$D242*IF((Override!$C$4="ON")*(COUNTIFS(Override!$B$11:$B$40,$B242,Override!$D$11:$D$40,14,Override!$E$11:$E$40,"&gt;=0")-COUNTIFS(Override!$B$11:$B$40,$B242,Override!$D$11:$D$40,14,Override!$E$11:$E$40,"&gt;=0",Override!$C$11:$C$40,"AS51"))&gt;0,SUMIFS(Override!$E$11:$E$40,Override!$B$11:$B$40,$B242,Override!$D$11:$D$40,14)-SUMIFS(Override!$E$11:$E$40,Override!$B$11:$B$40,$B242,Override!$D$11:$D$40,14,Override!$C$11:$C$40,"AS51"),Override!$P$274)/MXAU!$B$3,"")))</f>
        <v/>
      </c>
      <c r="T242" s="77">
        <f>IF(T$226="","",IF($B242="","",IFERROR($C242*$D242*IF((Override!$C$4="ON")*(COUNTIFS(Override!$B$11:$B$40,$B242,Override!$D$11:$D$40,15,Override!$E$11:$E$40,"&gt;=0")-COUNTIFS(Override!$B$11:$B$40,$B242,Override!$D$11:$D$40,15,Override!$E$11:$E$40,"&gt;=0",Override!$C$11:$C$40,"AS51"))&gt;0,SUMIFS(Override!$E$11:$E$40,Override!$B$11:$B$40,$B242,Override!$D$11:$D$40,15)-SUMIFS(Override!$E$11:$E$40,Override!$B$11:$B$40,$B242,Override!$D$11:$D$40,15,Override!$C$11:$C$40,"AS51"),Override!$Q$274)/MXAU!$B$3,"")))</f>
        <v/>
      </c>
      <c r="U242" s="77">
        <f>IF(U$226="","",IF($B242="","",IFERROR($C242*$D242*IF((Override!$C$4="ON")*(COUNTIFS(Override!$B$11:$B$40,$B242,Override!$D$11:$D$40,16,Override!$E$11:$E$40,"&gt;=0")-COUNTIFS(Override!$B$11:$B$40,$B242,Override!$D$11:$D$40,16,Override!$E$11:$E$40,"&gt;=0",Override!$C$11:$C$40,"AS51"))&gt;0,SUMIFS(Override!$E$11:$E$40,Override!$B$11:$B$40,$B242,Override!$D$11:$D$40,16)-SUMIFS(Override!$E$11:$E$40,Override!$B$11:$B$40,$B242,Override!$D$11:$D$40,16,Override!$C$11:$C$40,"AS51"),Override!$R$274)/MXAU!$B$3,"")))</f>
        <v/>
      </c>
      <c r="W242" s="77">
        <f>IF(W$226="","",IF($B242="","",IFERROR(F242*$E242/100,"")))</f>
        <v/>
      </c>
      <c r="X242" s="77">
        <f>IF(X$226="","",IF($B242="","",IFERROR(G242*$E242/100,"")))</f>
        <v/>
      </c>
      <c r="Y242" s="77">
        <f>IF(Y$226="","",IF($B242="","",IFERROR(H242*$E242/100,"")))</f>
        <v/>
      </c>
      <c r="Z242" s="77">
        <f>IF(Z$226="","",IF($B242="","",IFERROR(I242*$E242/100,"")))</f>
        <v/>
      </c>
      <c r="AA242" s="77">
        <f>IF(AA$226="","",IF($B242="","",IFERROR(J242*$E242/100,"")))</f>
        <v/>
      </c>
      <c r="AB242" s="77">
        <f>IF(AB$226="","",IF($B242="","",IFERROR(K242*$E242/100,"")))</f>
        <v/>
      </c>
      <c r="AC242" s="77">
        <f>IF(AC$226="","",IF($B242="","",IFERROR(L242*$E242/100,"")))</f>
        <v/>
      </c>
      <c r="AD242" s="77">
        <f>IF(AD$226="","",IF($B242="","",IFERROR(M242*$E242/100,"")))</f>
        <v/>
      </c>
      <c r="AE242" s="77">
        <f>IF(AE$226="","",IF($B242="","",IFERROR(N242*$E242/100,"")))</f>
        <v/>
      </c>
      <c r="AF242" s="77">
        <f>IF(AF$226="","",IF($B242="","",IFERROR(O242*$E242/100,"")))</f>
        <v/>
      </c>
      <c r="AG242" s="77">
        <f>IF(AG$226="","",IF($B242="","",IFERROR(P242*$E242/100,"")))</f>
        <v/>
      </c>
      <c r="AH242" s="77">
        <f>IF(AH$226="","",IF($B242="","",IFERROR(Q242*$E242/100,"")))</f>
        <v/>
      </c>
      <c r="AI242" s="77">
        <f>IF(AI$226="","",IF($B242="","",IFERROR(R242*$E242/100,"")))</f>
        <v/>
      </c>
      <c r="AJ242" s="77">
        <f>IF(AJ$226="","",IF($B242="","",IFERROR(S242*$E242/100,"")))</f>
        <v/>
      </c>
      <c r="AK242" s="77">
        <f>IF(AK$226="","",IF($B242="","",IFERROR(T242*$E242/100,"")))</f>
        <v/>
      </c>
      <c r="AL242" s="77">
        <f>IF(AL$226="","",IF($B242="","",IFERROR(U242*$E242/100,"")))</f>
        <v/>
      </c>
      <c r="AN242" s="77">
        <f>IF($B242="","",SUMIF($F$226:$U$226,"&lt;="&amp;Sector!$E$51,$F242:$U242))</f>
        <v/>
      </c>
      <c r="AO242" s="77">
        <f>IF($B242="","",SUMIF($W$226:$AL$226,"&lt;="&amp;Sector!$E$51,$W242:$AL242))</f>
        <v/>
      </c>
      <c r="AQ242" s="163">
        <f>IF(AQ$226="","",IF($B242="","",IFERROR($C242*$D242*SUMPRODUCT(('Dvd Calendar'!$E$2409:$CZ$2409&gt;AQ$225)*('Dvd Calendar'!$E$2409:$CZ$2409&lt;=AQ$226)*'Dvd Calendar'!$E$2412:$CZ$2412*(('Dvd Calendar'!$E$2414:$CZ$2414='Field Check'!$C$56)*('Field Check'!$C$56&lt;&gt;"")+('Dvd Calendar'!$E$2414:$CZ$2414='Field Check'!$C$57)*('Field Check'!$C$57&lt;&gt;"")))/MXAU!$B$3,"")))</f>
        <v/>
      </c>
      <c r="AR242" s="163">
        <f>IF(AR$226="","",IF($B242="","",IFERROR($C242*$D242*SUMPRODUCT(('Dvd Calendar'!$E$2409:$CZ$2409&gt;AR$225)*('Dvd Calendar'!$E$2409:$CZ$2409&lt;=AR$226)*'Dvd Calendar'!$E$2412:$CZ$2412*(('Dvd Calendar'!$E$2414:$CZ$2414='Field Check'!$C$56)*('Field Check'!$C$56&lt;&gt;"")+('Dvd Calendar'!$E$2414:$CZ$2414='Field Check'!$C$57)*('Field Check'!$C$57&lt;&gt;"")))/MXAU!$B$3,"")))</f>
        <v/>
      </c>
      <c r="AS242" s="163">
        <f>IF(AS$226="","",IF($B242="","",IFERROR($C242*$D242*SUMPRODUCT(('Dvd Calendar'!$E$2409:$CZ$2409&gt;AS$225)*('Dvd Calendar'!$E$2409:$CZ$2409&lt;=AS$226)*'Dvd Calendar'!$E$2412:$CZ$2412*(('Dvd Calendar'!$E$2414:$CZ$2414='Field Check'!$C$56)*('Field Check'!$C$56&lt;&gt;"")+('Dvd Calendar'!$E$2414:$CZ$2414='Field Check'!$C$57)*('Field Check'!$C$57&lt;&gt;"")))/MXAU!$B$3,"")))</f>
        <v/>
      </c>
      <c r="AT242" s="163">
        <f>IF(AT$226="","",IF($B242="","",IFERROR($C242*$D242*SUMPRODUCT(('Dvd Calendar'!$E$2409:$CZ$2409&gt;AT$225)*('Dvd Calendar'!$E$2409:$CZ$2409&lt;=AT$226)*'Dvd Calendar'!$E$2412:$CZ$2412*(('Dvd Calendar'!$E$2414:$CZ$2414='Field Check'!$C$56)*('Field Check'!$C$56&lt;&gt;"")+('Dvd Calendar'!$E$2414:$CZ$2414='Field Check'!$C$57)*('Field Check'!$C$57&lt;&gt;"")))/MXAU!$B$3,"")))</f>
        <v/>
      </c>
      <c r="AU242" s="163">
        <f>IF(AU$226="","",IF($B242="","",IFERROR($C242*$D242*SUMPRODUCT(('Dvd Calendar'!$E$2409:$CZ$2409&gt;AU$225)*('Dvd Calendar'!$E$2409:$CZ$2409&lt;=AU$226)*'Dvd Calendar'!$E$2412:$CZ$2412*(('Dvd Calendar'!$E$2414:$CZ$2414='Field Check'!$C$56)*('Field Check'!$C$56&lt;&gt;"")+('Dvd Calendar'!$E$2414:$CZ$2414='Field Check'!$C$57)*('Field Check'!$C$57&lt;&gt;"")))/MXAU!$B$3,"")))</f>
        <v/>
      </c>
      <c r="AV242" s="163">
        <f>IF(AV$226="","",IF($B242="","",IFERROR($C242*$D242*SUMPRODUCT(('Dvd Calendar'!$E$2409:$CZ$2409&gt;AV$225)*('Dvd Calendar'!$E$2409:$CZ$2409&lt;=AV$226)*'Dvd Calendar'!$E$2412:$CZ$2412*(('Dvd Calendar'!$E$2414:$CZ$2414='Field Check'!$C$56)*('Field Check'!$C$56&lt;&gt;"")+('Dvd Calendar'!$E$2414:$CZ$2414='Field Check'!$C$57)*('Field Check'!$C$57&lt;&gt;"")))/MXAU!$B$3,"")))</f>
        <v/>
      </c>
      <c r="AW242" s="163">
        <f>IF(AW$226="","",IF($B242="","",IFERROR($C242*$D242*SUMPRODUCT(('Dvd Calendar'!$E$2409:$CZ$2409&gt;AW$225)*('Dvd Calendar'!$E$2409:$CZ$2409&lt;=AW$226)*'Dvd Calendar'!$E$2412:$CZ$2412*(('Dvd Calendar'!$E$2414:$CZ$2414='Field Check'!$C$56)*('Field Check'!$C$56&lt;&gt;"")+('Dvd Calendar'!$E$2414:$CZ$2414='Field Check'!$C$57)*('Field Check'!$C$57&lt;&gt;"")))/MXAU!$B$3,"")))</f>
        <v/>
      </c>
      <c r="AX242" s="163">
        <f>IF(AX$226="","",IF($B242="","",IFERROR($C242*$D242*SUMPRODUCT(('Dvd Calendar'!$E$2409:$CZ$2409&gt;AX$225)*('Dvd Calendar'!$E$2409:$CZ$2409&lt;=AX$226)*'Dvd Calendar'!$E$2412:$CZ$2412*(('Dvd Calendar'!$E$2414:$CZ$2414='Field Check'!$C$56)*('Field Check'!$C$56&lt;&gt;"")+('Dvd Calendar'!$E$2414:$CZ$2414='Field Check'!$C$57)*('Field Check'!$C$57&lt;&gt;"")))/MXAU!$B$3,"")))</f>
        <v/>
      </c>
      <c r="AY242" s="163">
        <f>IF(AY$226="","",IF($B242="","",IFERROR($C242*$D242*SUMPRODUCT(('Dvd Calendar'!$E$2409:$CZ$2409&gt;AY$225)*('Dvd Calendar'!$E$2409:$CZ$2409&lt;=AY$226)*'Dvd Calendar'!$E$2412:$CZ$2412*(('Dvd Calendar'!$E$2414:$CZ$2414='Field Check'!$C$56)*('Field Check'!$C$56&lt;&gt;"")+('Dvd Calendar'!$E$2414:$CZ$2414='Field Check'!$C$57)*('Field Check'!$C$57&lt;&gt;"")))/MXAU!$B$3,"")))</f>
        <v/>
      </c>
      <c r="AZ242" s="163">
        <f>IF(AZ$226="","",IF($B242="","",IFERROR($C242*$D242*SUMPRODUCT(('Dvd Calendar'!$E$2409:$CZ$2409&gt;AZ$225)*('Dvd Calendar'!$E$2409:$CZ$2409&lt;=AZ$226)*'Dvd Calendar'!$E$2412:$CZ$2412*(('Dvd Calendar'!$E$2414:$CZ$2414='Field Check'!$C$56)*('Field Check'!$C$56&lt;&gt;"")+('Dvd Calendar'!$E$2414:$CZ$2414='Field Check'!$C$57)*('Field Check'!$C$57&lt;&gt;"")))/MXAU!$B$3,"")))</f>
        <v/>
      </c>
      <c r="BA242" s="163">
        <f>IF(BA$226="","",IF($B242="","",IFERROR($C242*$D242*SUMPRODUCT(('Dvd Calendar'!$E$2409:$CZ$2409&gt;BA$225)*('Dvd Calendar'!$E$2409:$CZ$2409&lt;=BA$226)*'Dvd Calendar'!$E$2412:$CZ$2412*(('Dvd Calendar'!$E$2414:$CZ$2414='Field Check'!$C$56)*('Field Check'!$C$56&lt;&gt;"")+('Dvd Calendar'!$E$2414:$CZ$2414='Field Check'!$C$57)*('Field Check'!$C$57&lt;&gt;"")))/MXAU!$B$3,"")))</f>
        <v/>
      </c>
      <c r="BB242" s="163">
        <f>IF(BB$226="","",IF($B242="","",IFERROR($C242*$D242*SUMPRODUCT(('Dvd Calendar'!$E$2409:$CZ$2409&gt;BB$225)*('Dvd Calendar'!$E$2409:$CZ$2409&lt;=BB$226)*'Dvd Calendar'!$E$2412:$CZ$2412*(('Dvd Calendar'!$E$2414:$CZ$2414='Field Check'!$C$56)*('Field Check'!$C$56&lt;&gt;"")+('Dvd Calendar'!$E$2414:$CZ$2414='Field Check'!$C$57)*('Field Check'!$C$57&lt;&gt;"")))/MXAU!$B$3,"")))</f>
        <v/>
      </c>
      <c r="BC242" s="163">
        <f>IF(BC$226="","",IF($B242="","",IFERROR($C242*$D242*SUMPRODUCT(('Dvd Calendar'!$E$2409:$CZ$2409&gt;BC$225)*('Dvd Calendar'!$E$2409:$CZ$2409&lt;=BC$226)*'Dvd Calendar'!$E$2412:$CZ$2412*(('Dvd Calendar'!$E$2414:$CZ$2414='Field Check'!$C$56)*('Field Check'!$C$56&lt;&gt;"")+('Dvd Calendar'!$E$2414:$CZ$2414='Field Check'!$C$57)*('Field Check'!$C$57&lt;&gt;"")))/MXAU!$B$3,"")))</f>
        <v/>
      </c>
      <c r="BD242" s="163">
        <f>IF(BD$226="","",IF($B242="","",IFERROR($C242*$D242*SUMPRODUCT(('Dvd Calendar'!$E$2409:$CZ$2409&gt;BD$225)*('Dvd Calendar'!$E$2409:$CZ$2409&lt;=BD$226)*'Dvd Calendar'!$E$2412:$CZ$2412*(('Dvd Calendar'!$E$2414:$CZ$2414='Field Check'!$C$56)*('Field Check'!$C$56&lt;&gt;"")+('Dvd Calendar'!$E$2414:$CZ$2414='Field Check'!$C$57)*('Field Check'!$C$57&lt;&gt;"")))/MXAU!$B$3,"")))</f>
        <v/>
      </c>
      <c r="BE242" s="163">
        <f>IF(BE$226="","",IF($B242="","",IFERROR($C242*$D242*SUMPRODUCT(('Dvd Calendar'!$E$2409:$CZ$2409&gt;BE$225)*('Dvd Calendar'!$E$2409:$CZ$2409&lt;=BE$226)*'Dvd Calendar'!$E$2412:$CZ$2412*(('Dvd Calendar'!$E$2414:$CZ$2414='Field Check'!$C$56)*('Field Check'!$C$56&lt;&gt;"")+('Dvd Calendar'!$E$2414:$CZ$2414='Field Check'!$C$57)*('Field Check'!$C$57&lt;&gt;"")))/MXAU!$B$3,"")))</f>
        <v/>
      </c>
      <c r="BF242" s="163">
        <f>IF(BF$226="","",IF($B242="","",IFERROR($C242*$D242*SUMPRODUCT(('Dvd Calendar'!$E$2409:$CZ$2409&gt;BF$225)*('Dvd Calendar'!$E$2409:$CZ$2409&lt;=BF$226)*'Dvd Calendar'!$E$2412:$CZ$2412*(('Dvd Calendar'!$E$2414:$CZ$2414='Field Check'!$C$56)*('Field Check'!$C$56&lt;&gt;"")+('Dvd Calendar'!$E$2414:$CZ$2414='Field Check'!$C$57)*('Field Check'!$C$57&lt;&gt;"")))/MXAU!$B$3,"")))</f>
        <v/>
      </c>
      <c r="BH242" s="163">
        <f>IF(BH$226="","",IF($B242="","",IFERROR(AQ242*$E242/100,"")))</f>
        <v/>
      </c>
      <c r="BI242" s="163">
        <f>IF(BI$226="","",IF($B242="","",IFERROR(AR242*$E242/100,"")))</f>
        <v/>
      </c>
      <c r="BJ242" s="163">
        <f>IF(BJ$226="","",IF($B242="","",IFERROR(AS242*$E242/100,"")))</f>
        <v/>
      </c>
      <c r="BK242" s="163">
        <f>IF(BK$226="","",IF($B242="","",IFERROR(AT242*$E242/100,"")))</f>
        <v/>
      </c>
      <c r="BL242" s="163">
        <f>IF(BL$226="","",IF($B242="","",IFERROR(AU242*$E242/100,"")))</f>
        <v/>
      </c>
      <c r="BM242" s="163">
        <f>IF(BM$226="","",IF($B242="","",IFERROR(AV242*$E242/100,"")))</f>
        <v/>
      </c>
      <c r="BN242" s="163">
        <f>IF(BN$226="","",IF($B242="","",IFERROR(AW242*$E242/100,"")))</f>
        <v/>
      </c>
      <c r="BO242" s="163">
        <f>IF(BO$226="","",IF($B242="","",IFERROR(AX242*$E242/100,"")))</f>
        <v/>
      </c>
      <c r="BP242" s="163">
        <f>IF(BP$226="","",IF($B242="","",IFERROR(AY242*$E242/100,"")))</f>
        <v/>
      </c>
      <c r="BQ242" s="163">
        <f>IF(BQ$226="","",IF($B242="","",IFERROR(AZ242*$E242/100,"")))</f>
        <v/>
      </c>
      <c r="BR242" s="163">
        <f>IF(BR$226="","",IF($B242="","",IFERROR(BA242*$E242/100,"")))</f>
        <v/>
      </c>
      <c r="BS242" s="163">
        <f>IF(BS$226="","",IF($B242="","",IFERROR(BB242*$E242/100,"")))</f>
        <v/>
      </c>
      <c r="BT242" s="163">
        <f>IF(BT$226="","",IF($B242="","",IFERROR(BC242*$E242/100,"")))</f>
        <v/>
      </c>
      <c r="BU242" s="163">
        <f>IF(BU$226="","",IF($B242="","",IFERROR(BD242*$E242/100,"")))</f>
        <v/>
      </c>
      <c r="BV242" s="163">
        <f>IF(BV$226="","",IF($B242="","",IFERROR(BE242*$E242/100,"")))</f>
        <v/>
      </c>
      <c r="BW242" s="163">
        <f>IF(BW$226="","",IF($B242="","",IFERROR(BF242*$E242/100,"")))</f>
        <v/>
      </c>
    </row>
    <row r="243">
      <c r="B243" s="126">
        <f>IF(MXAU!$C$20="","",MXAU!$C$20)</f>
        <v/>
      </c>
      <c r="C243" s="74">
        <f>IF(MXAU!$B$20="","",MXAU!$B$20)</f>
        <v/>
      </c>
      <c r="D243" s="75">
        <f>IFERROR(MXAU!$Q$20,1)</f>
        <v/>
      </c>
      <c r="E243" s="76">
        <f>IF($B243="","",IF(ISNUMBER(MXAU!$I$20),MXAU!$I$20,'Index Summary'!$C$7))</f>
        <v/>
      </c>
      <c r="F243" s="77">
        <f>IF(F$226="","",IF($B243="","",IFERROR($C243*$D243*IF((Override!$C$4="ON")*(COUNTIFS(Override!$B$11:$B$40,$B243,Override!$D$11:$D$40,1,Override!$E$11:$E$40,"&gt;=0")-COUNTIFS(Override!$B$11:$B$40,$B243,Override!$D$11:$D$40,1,Override!$E$11:$E$40,"&gt;=0",Override!$C$11:$C$40,"AS51"))&gt;0,SUMIFS(Override!$E$11:$E$40,Override!$B$11:$B$40,$B243,Override!$D$11:$D$40,1)-SUMIFS(Override!$E$11:$E$40,Override!$B$11:$B$40,$B243,Override!$D$11:$D$40,1,Override!$C$11:$C$40,"AS51"),Override!$C$275)/MXAU!$B$3,"")))</f>
        <v/>
      </c>
      <c r="G243" s="77">
        <f>IF(G$226="","",IF($B243="","",IFERROR($C243*$D243*IF((Override!$C$4="ON")*(COUNTIFS(Override!$B$11:$B$40,$B243,Override!$D$11:$D$40,2,Override!$E$11:$E$40,"&gt;=0")-COUNTIFS(Override!$B$11:$B$40,$B243,Override!$D$11:$D$40,2,Override!$E$11:$E$40,"&gt;=0",Override!$C$11:$C$40,"AS51"))&gt;0,SUMIFS(Override!$E$11:$E$40,Override!$B$11:$B$40,$B243,Override!$D$11:$D$40,2)-SUMIFS(Override!$E$11:$E$40,Override!$B$11:$B$40,$B243,Override!$D$11:$D$40,2,Override!$C$11:$C$40,"AS51"),Override!$D$275)/MXAU!$B$3,"")))</f>
        <v/>
      </c>
      <c r="H243" s="77">
        <f>IF(H$226="","",IF($B243="","",IFERROR($C243*$D243*IF((Override!$C$4="ON")*(COUNTIFS(Override!$B$11:$B$40,$B243,Override!$D$11:$D$40,3,Override!$E$11:$E$40,"&gt;=0")-COUNTIFS(Override!$B$11:$B$40,$B243,Override!$D$11:$D$40,3,Override!$E$11:$E$40,"&gt;=0",Override!$C$11:$C$40,"AS51"))&gt;0,SUMIFS(Override!$E$11:$E$40,Override!$B$11:$B$40,$B243,Override!$D$11:$D$40,3)-SUMIFS(Override!$E$11:$E$40,Override!$B$11:$B$40,$B243,Override!$D$11:$D$40,3,Override!$C$11:$C$40,"AS51"),Override!$E$275)/MXAU!$B$3,"")))</f>
        <v/>
      </c>
      <c r="I243" s="77">
        <f>IF(I$226="","",IF($B243="","",IFERROR($C243*$D243*IF((Override!$C$4="ON")*(COUNTIFS(Override!$B$11:$B$40,$B243,Override!$D$11:$D$40,4,Override!$E$11:$E$40,"&gt;=0")-COUNTIFS(Override!$B$11:$B$40,$B243,Override!$D$11:$D$40,4,Override!$E$11:$E$40,"&gt;=0",Override!$C$11:$C$40,"AS51"))&gt;0,SUMIFS(Override!$E$11:$E$40,Override!$B$11:$B$40,$B243,Override!$D$11:$D$40,4)-SUMIFS(Override!$E$11:$E$40,Override!$B$11:$B$40,$B243,Override!$D$11:$D$40,4,Override!$C$11:$C$40,"AS51"),Override!$F$275)/MXAU!$B$3,"")))</f>
        <v/>
      </c>
      <c r="J243" s="77">
        <f>IF(J$226="","",IF($B243="","",IFERROR($C243*$D243*IF((Override!$C$4="ON")*(COUNTIFS(Override!$B$11:$B$40,$B243,Override!$D$11:$D$40,5,Override!$E$11:$E$40,"&gt;=0")-COUNTIFS(Override!$B$11:$B$40,$B243,Override!$D$11:$D$40,5,Override!$E$11:$E$40,"&gt;=0",Override!$C$11:$C$40,"AS51"))&gt;0,SUMIFS(Override!$E$11:$E$40,Override!$B$11:$B$40,$B243,Override!$D$11:$D$40,5)-SUMIFS(Override!$E$11:$E$40,Override!$B$11:$B$40,$B243,Override!$D$11:$D$40,5,Override!$C$11:$C$40,"AS51"),Override!$G$275)/MXAU!$B$3,"")))</f>
        <v/>
      </c>
      <c r="K243" s="77">
        <f>IF(K$226="","",IF($B243="","",IFERROR($C243*$D243*IF((Override!$C$4="ON")*(COUNTIFS(Override!$B$11:$B$40,$B243,Override!$D$11:$D$40,6,Override!$E$11:$E$40,"&gt;=0")-COUNTIFS(Override!$B$11:$B$40,$B243,Override!$D$11:$D$40,6,Override!$E$11:$E$40,"&gt;=0",Override!$C$11:$C$40,"AS51"))&gt;0,SUMIFS(Override!$E$11:$E$40,Override!$B$11:$B$40,$B243,Override!$D$11:$D$40,6)-SUMIFS(Override!$E$11:$E$40,Override!$B$11:$B$40,$B243,Override!$D$11:$D$40,6,Override!$C$11:$C$40,"AS51"),Override!$H$275)/MXAU!$B$3,"")))</f>
        <v/>
      </c>
      <c r="L243" s="77">
        <f>IF(L$226="","",IF($B243="","",IFERROR($C243*$D243*IF((Override!$C$4="ON")*(COUNTIFS(Override!$B$11:$B$40,$B243,Override!$D$11:$D$40,7,Override!$E$11:$E$40,"&gt;=0")-COUNTIFS(Override!$B$11:$B$40,$B243,Override!$D$11:$D$40,7,Override!$E$11:$E$40,"&gt;=0",Override!$C$11:$C$40,"AS51"))&gt;0,SUMIFS(Override!$E$11:$E$40,Override!$B$11:$B$40,$B243,Override!$D$11:$D$40,7)-SUMIFS(Override!$E$11:$E$40,Override!$B$11:$B$40,$B243,Override!$D$11:$D$40,7,Override!$C$11:$C$40,"AS51"),Override!$I$275)/MXAU!$B$3,"")))</f>
        <v/>
      </c>
      <c r="M243" s="77">
        <f>IF(M$226="","",IF($B243="","",IFERROR($C243*$D243*IF((Override!$C$4="ON")*(COUNTIFS(Override!$B$11:$B$40,$B243,Override!$D$11:$D$40,8,Override!$E$11:$E$40,"&gt;=0")-COUNTIFS(Override!$B$11:$B$40,$B243,Override!$D$11:$D$40,8,Override!$E$11:$E$40,"&gt;=0",Override!$C$11:$C$40,"AS51"))&gt;0,SUMIFS(Override!$E$11:$E$40,Override!$B$11:$B$40,$B243,Override!$D$11:$D$40,8)-SUMIFS(Override!$E$11:$E$40,Override!$B$11:$B$40,$B243,Override!$D$11:$D$40,8,Override!$C$11:$C$40,"AS51"),Override!$J$275)/MXAU!$B$3,"")))</f>
        <v/>
      </c>
      <c r="N243" s="77">
        <f>IF(N$226="","",IF($B243="","",IFERROR($C243*$D243*IF((Override!$C$4="ON")*(COUNTIFS(Override!$B$11:$B$40,$B243,Override!$D$11:$D$40,9,Override!$E$11:$E$40,"&gt;=0")-COUNTIFS(Override!$B$11:$B$40,$B243,Override!$D$11:$D$40,9,Override!$E$11:$E$40,"&gt;=0",Override!$C$11:$C$40,"AS51"))&gt;0,SUMIFS(Override!$E$11:$E$40,Override!$B$11:$B$40,$B243,Override!$D$11:$D$40,9)-SUMIFS(Override!$E$11:$E$40,Override!$B$11:$B$40,$B243,Override!$D$11:$D$40,9,Override!$C$11:$C$40,"AS51"),Override!$K$275)/MXAU!$B$3,"")))</f>
        <v/>
      </c>
      <c r="O243" s="77">
        <f>IF(O$226="","",IF($B243="","",IFERROR($C243*$D243*IF((Override!$C$4="ON")*(COUNTIFS(Override!$B$11:$B$40,$B243,Override!$D$11:$D$40,10,Override!$E$11:$E$40,"&gt;=0")-COUNTIFS(Override!$B$11:$B$40,$B243,Override!$D$11:$D$40,10,Override!$E$11:$E$40,"&gt;=0",Override!$C$11:$C$40,"AS51"))&gt;0,SUMIFS(Override!$E$11:$E$40,Override!$B$11:$B$40,$B243,Override!$D$11:$D$40,10)-SUMIFS(Override!$E$11:$E$40,Override!$B$11:$B$40,$B243,Override!$D$11:$D$40,10,Override!$C$11:$C$40,"AS51"),Override!$L$275)/MXAU!$B$3,"")))</f>
        <v/>
      </c>
      <c r="P243" s="77">
        <f>IF(P$226="","",IF($B243="","",IFERROR($C243*$D243*IF((Override!$C$4="ON")*(COUNTIFS(Override!$B$11:$B$40,$B243,Override!$D$11:$D$40,11,Override!$E$11:$E$40,"&gt;=0")-COUNTIFS(Override!$B$11:$B$40,$B243,Override!$D$11:$D$40,11,Override!$E$11:$E$40,"&gt;=0",Override!$C$11:$C$40,"AS51"))&gt;0,SUMIFS(Override!$E$11:$E$40,Override!$B$11:$B$40,$B243,Override!$D$11:$D$40,11)-SUMIFS(Override!$E$11:$E$40,Override!$B$11:$B$40,$B243,Override!$D$11:$D$40,11,Override!$C$11:$C$40,"AS51"),Override!$M$275)/MXAU!$B$3,"")))</f>
        <v/>
      </c>
      <c r="Q243" s="77">
        <f>IF(Q$226="","",IF($B243="","",IFERROR($C243*$D243*IF((Override!$C$4="ON")*(COUNTIFS(Override!$B$11:$B$40,$B243,Override!$D$11:$D$40,12,Override!$E$11:$E$40,"&gt;=0")-COUNTIFS(Override!$B$11:$B$40,$B243,Override!$D$11:$D$40,12,Override!$E$11:$E$40,"&gt;=0",Override!$C$11:$C$40,"AS51"))&gt;0,SUMIFS(Override!$E$11:$E$40,Override!$B$11:$B$40,$B243,Override!$D$11:$D$40,12)-SUMIFS(Override!$E$11:$E$40,Override!$B$11:$B$40,$B243,Override!$D$11:$D$40,12,Override!$C$11:$C$40,"AS51"),Override!$N$275)/MXAU!$B$3,"")))</f>
        <v/>
      </c>
      <c r="R243" s="77">
        <f>IF(R$226="","",IF($B243="","",IFERROR($C243*$D243*IF((Override!$C$4="ON")*(COUNTIFS(Override!$B$11:$B$40,$B243,Override!$D$11:$D$40,13,Override!$E$11:$E$40,"&gt;=0")-COUNTIFS(Override!$B$11:$B$40,$B243,Override!$D$11:$D$40,13,Override!$E$11:$E$40,"&gt;=0",Override!$C$11:$C$40,"AS51"))&gt;0,SUMIFS(Override!$E$11:$E$40,Override!$B$11:$B$40,$B243,Override!$D$11:$D$40,13)-SUMIFS(Override!$E$11:$E$40,Override!$B$11:$B$40,$B243,Override!$D$11:$D$40,13,Override!$C$11:$C$40,"AS51"),Override!$O$275)/MXAU!$B$3,"")))</f>
        <v/>
      </c>
      <c r="S243" s="77">
        <f>IF(S$226="","",IF($B243="","",IFERROR($C243*$D243*IF((Override!$C$4="ON")*(COUNTIFS(Override!$B$11:$B$40,$B243,Override!$D$11:$D$40,14,Override!$E$11:$E$40,"&gt;=0")-COUNTIFS(Override!$B$11:$B$40,$B243,Override!$D$11:$D$40,14,Override!$E$11:$E$40,"&gt;=0",Override!$C$11:$C$40,"AS51"))&gt;0,SUMIFS(Override!$E$11:$E$40,Override!$B$11:$B$40,$B243,Override!$D$11:$D$40,14)-SUMIFS(Override!$E$11:$E$40,Override!$B$11:$B$40,$B243,Override!$D$11:$D$40,14,Override!$C$11:$C$40,"AS51"),Override!$P$275)/MXAU!$B$3,"")))</f>
        <v/>
      </c>
      <c r="T243" s="77">
        <f>IF(T$226="","",IF($B243="","",IFERROR($C243*$D243*IF((Override!$C$4="ON")*(COUNTIFS(Override!$B$11:$B$40,$B243,Override!$D$11:$D$40,15,Override!$E$11:$E$40,"&gt;=0")-COUNTIFS(Override!$B$11:$B$40,$B243,Override!$D$11:$D$40,15,Override!$E$11:$E$40,"&gt;=0",Override!$C$11:$C$40,"AS51"))&gt;0,SUMIFS(Override!$E$11:$E$40,Override!$B$11:$B$40,$B243,Override!$D$11:$D$40,15)-SUMIFS(Override!$E$11:$E$40,Override!$B$11:$B$40,$B243,Override!$D$11:$D$40,15,Override!$C$11:$C$40,"AS51"),Override!$Q$275)/MXAU!$B$3,"")))</f>
        <v/>
      </c>
      <c r="U243" s="77">
        <f>IF(U$226="","",IF($B243="","",IFERROR($C243*$D243*IF((Override!$C$4="ON")*(COUNTIFS(Override!$B$11:$B$40,$B243,Override!$D$11:$D$40,16,Override!$E$11:$E$40,"&gt;=0")-COUNTIFS(Override!$B$11:$B$40,$B243,Override!$D$11:$D$40,16,Override!$E$11:$E$40,"&gt;=0",Override!$C$11:$C$40,"AS51"))&gt;0,SUMIFS(Override!$E$11:$E$40,Override!$B$11:$B$40,$B243,Override!$D$11:$D$40,16)-SUMIFS(Override!$E$11:$E$40,Override!$B$11:$B$40,$B243,Override!$D$11:$D$40,16,Override!$C$11:$C$40,"AS51"),Override!$R$275)/MXAU!$B$3,"")))</f>
        <v/>
      </c>
      <c r="W243" s="77">
        <f>IF(W$226="","",IF($B243="","",IFERROR(F243*$E243/100,"")))</f>
        <v/>
      </c>
      <c r="X243" s="77">
        <f>IF(X$226="","",IF($B243="","",IFERROR(G243*$E243/100,"")))</f>
        <v/>
      </c>
      <c r="Y243" s="77">
        <f>IF(Y$226="","",IF($B243="","",IFERROR(H243*$E243/100,"")))</f>
        <v/>
      </c>
      <c r="Z243" s="77">
        <f>IF(Z$226="","",IF($B243="","",IFERROR(I243*$E243/100,"")))</f>
        <v/>
      </c>
      <c r="AA243" s="77">
        <f>IF(AA$226="","",IF($B243="","",IFERROR(J243*$E243/100,"")))</f>
        <v/>
      </c>
      <c r="AB243" s="77">
        <f>IF(AB$226="","",IF($B243="","",IFERROR(K243*$E243/100,"")))</f>
        <v/>
      </c>
      <c r="AC243" s="77">
        <f>IF(AC$226="","",IF($B243="","",IFERROR(L243*$E243/100,"")))</f>
        <v/>
      </c>
      <c r="AD243" s="77">
        <f>IF(AD$226="","",IF($B243="","",IFERROR(M243*$E243/100,"")))</f>
        <v/>
      </c>
      <c r="AE243" s="77">
        <f>IF(AE$226="","",IF($B243="","",IFERROR(N243*$E243/100,"")))</f>
        <v/>
      </c>
      <c r="AF243" s="77">
        <f>IF(AF$226="","",IF($B243="","",IFERROR(O243*$E243/100,"")))</f>
        <v/>
      </c>
      <c r="AG243" s="77">
        <f>IF(AG$226="","",IF($B243="","",IFERROR(P243*$E243/100,"")))</f>
        <v/>
      </c>
      <c r="AH243" s="77">
        <f>IF(AH$226="","",IF($B243="","",IFERROR(Q243*$E243/100,"")))</f>
        <v/>
      </c>
      <c r="AI243" s="77">
        <f>IF(AI$226="","",IF($B243="","",IFERROR(R243*$E243/100,"")))</f>
        <v/>
      </c>
      <c r="AJ243" s="77">
        <f>IF(AJ$226="","",IF($B243="","",IFERROR(S243*$E243/100,"")))</f>
        <v/>
      </c>
      <c r="AK243" s="77">
        <f>IF(AK$226="","",IF($B243="","",IFERROR(T243*$E243/100,"")))</f>
        <v/>
      </c>
      <c r="AL243" s="77">
        <f>IF(AL$226="","",IF($B243="","",IFERROR(U243*$E243/100,"")))</f>
        <v/>
      </c>
      <c r="AN243" s="77">
        <f>IF($B243="","",SUMIF($F$226:$U$226,"&lt;="&amp;Sector!$E$51,$F243:$U243))</f>
        <v/>
      </c>
      <c r="AO243" s="77">
        <f>IF($B243="","",SUMIF($W$226:$AL$226,"&lt;="&amp;Sector!$E$51,$W243:$AL243))</f>
        <v/>
      </c>
      <c r="AQ243" s="163">
        <f>IF(AQ$226="","",IF($B243="","",IFERROR($C243*$D243*SUMPRODUCT(('Dvd Calendar'!$E$2420:$CZ$2420&gt;AQ$225)*('Dvd Calendar'!$E$2420:$CZ$2420&lt;=AQ$226)*'Dvd Calendar'!$E$2423:$CZ$2423*(('Dvd Calendar'!$E$2425:$CZ$2425='Field Check'!$C$56)*('Field Check'!$C$56&lt;&gt;"")+('Dvd Calendar'!$E$2425:$CZ$2425='Field Check'!$C$57)*('Field Check'!$C$57&lt;&gt;"")))/MXAU!$B$3,"")))</f>
        <v/>
      </c>
      <c r="AR243" s="163">
        <f>IF(AR$226="","",IF($B243="","",IFERROR($C243*$D243*SUMPRODUCT(('Dvd Calendar'!$E$2420:$CZ$2420&gt;AR$225)*('Dvd Calendar'!$E$2420:$CZ$2420&lt;=AR$226)*'Dvd Calendar'!$E$2423:$CZ$2423*(('Dvd Calendar'!$E$2425:$CZ$2425='Field Check'!$C$56)*('Field Check'!$C$56&lt;&gt;"")+('Dvd Calendar'!$E$2425:$CZ$2425='Field Check'!$C$57)*('Field Check'!$C$57&lt;&gt;"")))/MXAU!$B$3,"")))</f>
        <v/>
      </c>
      <c r="AS243" s="163">
        <f>IF(AS$226="","",IF($B243="","",IFERROR($C243*$D243*SUMPRODUCT(('Dvd Calendar'!$E$2420:$CZ$2420&gt;AS$225)*('Dvd Calendar'!$E$2420:$CZ$2420&lt;=AS$226)*'Dvd Calendar'!$E$2423:$CZ$2423*(('Dvd Calendar'!$E$2425:$CZ$2425='Field Check'!$C$56)*('Field Check'!$C$56&lt;&gt;"")+('Dvd Calendar'!$E$2425:$CZ$2425='Field Check'!$C$57)*('Field Check'!$C$57&lt;&gt;"")))/MXAU!$B$3,"")))</f>
        <v/>
      </c>
      <c r="AT243" s="163">
        <f>IF(AT$226="","",IF($B243="","",IFERROR($C243*$D243*SUMPRODUCT(('Dvd Calendar'!$E$2420:$CZ$2420&gt;AT$225)*('Dvd Calendar'!$E$2420:$CZ$2420&lt;=AT$226)*'Dvd Calendar'!$E$2423:$CZ$2423*(('Dvd Calendar'!$E$2425:$CZ$2425='Field Check'!$C$56)*('Field Check'!$C$56&lt;&gt;"")+('Dvd Calendar'!$E$2425:$CZ$2425='Field Check'!$C$57)*('Field Check'!$C$57&lt;&gt;"")))/MXAU!$B$3,"")))</f>
        <v/>
      </c>
      <c r="AU243" s="163">
        <f>IF(AU$226="","",IF($B243="","",IFERROR($C243*$D243*SUMPRODUCT(('Dvd Calendar'!$E$2420:$CZ$2420&gt;AU$225)*('Dvd Calendar'!$E$2420:$CZ$2420&lt;=AU$226)*'Dvd Calendar'!$E$2423:$CZ$2423*(('Dvd Calendar'!$E$2425:$CZ$2425='Field Check'!$C$56)*('Field Check'!$C$56&lt;&gt;"")+('Dvd Calendar'!$E$2425:$CZ$2425='Field Check'!$C$57)*('Field Check'!$C$57&lt;&gt;"")))/MXAU!$B$3,"")))</f>
        <v/>
      </c>
      <c r="AV243" s="163">
        <f>IF(AV$226="","",IF($B243="","",IFERROR($C243*$D243*SUMPRODUCT(('Dvd Calendar'!$E$2420:$CZ$2420&gt;AV$225)*('Dvd Calendar'!$E$2420:$CZ$2420&lt;=AV$226)*'Dvd Calendar'!$E$2423:$CZ$2423*(('Dvd Calendar'!$E$2425:$CZ$2425='Field Check'!$C$56)*('Field Check'!$C$56&lt;&gt;"")+('Dvd Calendar'!$E$2425:$CZ$2425='Field Check'!$C$57)*('Field Check'!$C$57&lt;&gt;"")))/MXAU!$B$3,"")))</f>
        <v/>
      </c>
      <c r="AW243" s="163">
        <f>IF(AW$226="","",IF($B243="","",IFERROR($C243*$D243*SUMPRODUCT(('Dvd Calendar'!$E$2420:$CZ$2420&gt;AW$225)*('Dvd Calendar'!$E$2420:$CZ$2420&lt;=AW$226)*'Dvd Calendar'!$E$2423:$CZ$2423*(('Dvd Calendar'!$E$2425:$CZ$2425='Field Check'!$C$56)*('Field Check'!$C$56&lt;&gt;"")+('Dvd Calendar'!$E$2425:$CZ$2425='Field Check'!$C$57)*('Field Check'!$C$57&lt;&gt;"")))/MXAU!$B$3,"")))</f>
        <v/>
      </c>
      <c r="AX243" s="163">
        <f>IF(AX$226="","",IF($B243="","",IFERROR($C243*$D243*SUMPRODUCT(('Dvd Calendar'!$E$2420:$CZ$2420&gt;AX$225)*('Dvd Calendar'!$E$2420:$CZ$2420&lt;=AX$226)*'Dvd Calendar'!$E$2423:$CZ$2423*(('Dvd Calendar'!$E$2425:$CZ$2425='Field Check'!$C$56)*('Field Check'!$C$56&lt;&gt;"")+('Dvd Calendar'!$E$2425:$CZ$2425='Field Check'!$C$57)*('Field Check'!$C$57&lt;&gt;"")))/MXAU!$B$3,"")))</f>
        <v/>
      </c>
      <c r="AY243" s="163">
        <f>IF(AY$226="","",IF($B243="","",IFERROR($C243*$D243*SUMPRODUCT(('Dvd Calendar'!$E$2420:$CZ$2420&gt;AY$225)*('Dvd Calendar'!$E$2420:$CZ$2420&lt;=AY$226)*'Dvd Calendar'!$E$2423:$CZ$2423*(('Dvd Calendar'!$E$2425:$CZ$2425='Field Check'!$C$56)*('Field Check'!$C$56&lt;&gt;"")+('Dvd Calendar'!$E$2425:$CZ$2425='Field Check'!$C$57)*('Field Check'!$C$57&lt;&gt;"")))/MXAU!$B$3,"")))</f>
        <v/>
      </c>
      <c r="AZ243" s="163">
        <f>IF(AZ$226="","",IF($B243="","",IFERROR($C243*$D243*SUMPRODUCT(('Dvd Calendar'!$E$2420:$CZ$2420&gt;AZ$225)*('Dvd Calendar'!$E$2420:$CZ$2420&lt;=AZ$226)*'Dvd Calendar'!$E$2423:$CZ$2423*(('Dvd Calendar'!$E$2425:$CZ$2425='Field Check'!$C$56)*('Field Check'!$C$56&lt;&gt;"")+('Dvd Calendar'!$E$2425:$CZ$2425='Field Check'!$C$57)*('Field Check'!$C$57&lt;&gt;"")))/MXAU!$B$3,"")))</f>
        <v/>
      </c>
      <c r="BA243" s="163">
        <f>IF(BA$226="","",IF($B243="","",IFERROR($C243*$D243*SUMPRODUCT(('Dvd Calendar'!$E$2420:$CZ$2420&gt;BA$225)*('Dvd Calendar'!$E$2420:$CZ$2420&lt;=BA$226)*'Dvd Calendar'!$E$2423:$CZ$2423*(('Dvd Calendar'!$E$2425:$CZ$2425='Field Check'!$C$56)*('Field Check'!$C$56&lt;&gt;"")+('Dvd Calendar'!$E$2425:$CZ$2425='Field Check'!$C$57)*('Field Check'!$C$57&lt;&gt;"")))/MXAU!$B$3,"")))</f>
        <v/>
      </c>
      <c r="BB243" s="163">
        <f>IF(BB$226="","",IF($B243="","",IFERROR($C243*$D243*SUMPRODUCT(('Dvd Calendar'!$E$2420:$CZ$2420&gt;BB$225)*('Dvd Calendar'!$E$2420:$CZ$2420&lt;=BB$226)*'Dvd Calendar'!$E$2423:$CZ$2423*(('Dvd Calendar'!$E$2425:$CZ$2425='Field Check'!$C$56)*('Field Check'!$C$56&lt;&gt;"")+('Dvd Calendar'!$E$2425:$CZ$2425='Field Check'!$C$57)*('Field Check'!$C$57&lt;&gt;"")))/MXAU!$B$3,"")))</f>
        <v/>
      </c>
      <c r="BC243" s="163">
        <f>IF(BC$226="","",IF($B243="","",IFERROR($C243*$D243*SUMPRODUCT(('Dvd Calendar'!$E$2420:$CZ$2420&gt;BC$225)*('Dvd Calendar'!$E$2420:$CZ$2420&lt;=BC$226)*'Dvd Calendar'!$E$2423:$CZ$2423*(('Dvd Calendar'!$E$2425:$CZ$2425='Field Check'!$C$56)*('Field Check'!$C$56&lt;&gt;"")+('Dvd Calendar'!$E$2425:$CZ$2425='Field Check'!$C$57)*('Field Check'!$C$57&lt;&gt;"")))/MXAU!$B$3,"")))</f>
        <v/>
      </c>
      <c r="BD243" s="163">
        <f>IF(BD$226="","",IF($B243="","",IFERROR($C243*$D243*SUMPRODUCT(('Dvd Calendar'!$E$2420:$CZ$2420&gt;BD$225)*('Dvd Calendar'!$E$2420:$CZ$2420&lt;=BD$226)*'Dvd Calendar'!$E$2423:$CZ$2423*(('Dvd Calendar'!$E$2425:$CZ$2425='Field Check'!$C$56)*('Field Check'!$C$56&lt;&gt;"")+('Dvd Calendar'!$E$2425:$CZ$2425='Field Check'!$C$57)*('Field Check'!$C$57&lt;&gt;"")))/MXAU!$B$3,"")))</f>
        <v/>
      </c>
      <c r="BE243" s="163">
        <f>IF(BE$226="","",IF($B243="","",IFERROR($C243*$D243*SUMPRODUCT(('Dvd Calendar'!$E$2420:$CZ$2420&gt;BE$225)*('Dvd Calendar'!$E$2420:$CZ$2420&lt;=BE$226)*'Dvd Calendar'!$E$2423:$CZ$2423*(('Dvd Calendar'!$E$2425:$CZ$2425='Field Check'!$C$56)*('Field Check'!$C$56&lt;&gt;"")+('Dvd Calendar'!$E$2425:$CZ$2425='Field Check'!$C$57)*('Field Check'!$C$57&lt;&gt;"")))/MXAU!$B$3,"")))</f>
        <v/>
      </c>
      <c r="BF243" s="163">
        <f>IF(BF$226="","",IF($B243="","",IFERROR($C243*$D243*SUMPRODUCT(('Dvd Calendar'!$E$2420:$CZ$2420&gt;BF$225)*('Dvd Calendar'!$E$2420:$CZ$2420&lt;=BF$226)*'Dvd Calendar'!$E$2423:$CZ$2423*(('Dvd Calendar'!$E$2425:$CZ$2425='Field Check'!$C$56)*('Field Check'!$C$56&lt;&gt;"")+('Dvd Calendar'!$E$2425:$CZ$2425='Field Check'!$C$57)*('Field Check'!$C$57&lt;&gt;"")))/MXAU!$B$3,"")))</f>
        <v/>
      </c>
      <c r="BH243" s="163">
        <f>IF(BH$226="","",IF($B243="","",IFERROR(AQ243*$E243/100,"")))</f>
        <v/>
      </c>
      <c r="BI243" s="163">
        <f>IF(BI$226="","",IF($B243="","",IFERROR(AR243*$E243/100,"")))</f>
        <v/>
      </c>
      <c r="BJ243" s="163">
        <f>IF(BJ$226="","",IF($B243="","",IFERROR(AS243*$E243/100,"")))</f>
        <v/>
      </c>
      <c r="BK243" s="163">
        <f>IF(BK$226="","",IF($B243="","",IFERROR(AT243*$E243/100,"")))</f>
        <v/>
      </c>
      <c r="BL243" s="163">
        <f>IF(BL$226="","",IF($B243="","",IFERROR(AU243*$E243/100,"")))</f>
        <v/>
      </c>
      <c r="BM243" s="163">
        <f>IF(BM$226="","",IF($B243="","",IFERROR(AV243*$E243/100,"")))</f>
        <v/>
      </c>
      <c r="BN243" s="163">
        <f>IF(BN$226="","",IF($B243="","",IFERROR(AW243*$E243/100,"")))</f>
        <v/>
      </c>
      <c r="BO243" s="163">
        <f>IF(BO$226="","",IF($B243="","",IFERROR(AX243*$E243/100,"")))</f>
        <v/>
      </c>
      <c r="BP243" s="163">
        <f>IF(BP$226="","",IF($B243="","",IFERROR(AY243*$E243/100,"")))</f>
        <v/>
      </c>
      <c r="BQ243" s="163">
        <f>IF(BQ$226="","",IF($B243="","",IFERROR(AZ243*$E243/100,"")))</f>
        <v/>
      </c>
      <c r="BR243" s="163">
        <f>IF(BR$226="","",IF($B243="","",IFERROR(BA243*$E243/100,"")))</f>
        <v/>
      </c>
      <c r="BS243" s="163">
        <f>IF(BS$226="","",IF($B243="","",IFERROR(BB243*$E243/100,"")))</f>
        <v/>
      </c>
      <c r="BT243" s="163">
        <f>IF(BT$226="","",IF($B243="","",IFERROR(BC243*$E243/100,"")))</f>
        <v/>
      </c>
      <c r="BU243" s="163">
        <f>IF(BU$226="","",IF($B243="","",IFERROR(BD243*$E243/100,"")))</f>
        <v/>
      </c>
      <c r="BV243" s="163">
        <f>IF(BV$226="","",IF($B243="","",IFERROR(BE243*$E243/100,"")))</f>
        <v/>
      </c>
      <c r="BW243" s="163">
        <f>IF(BW$226="","",IF($B243="","",IFERROR(BF243*$E243/100,"")))</f>
        <v/>
      </c>
    </row>
    <row r="244">
      <c r="B244" s="126">
        <f>IF(MXAU!$C$21="","",MXAU!$C$21)</f>
        <v/>
      </c>
      <c r="C244" s="74">
        <f>IF(MXAU!$B$21="","",MXAU!$B$21)</f>
        <v/>
      </c>
      <c r="D244" s="75">
        <f>IFERROR(MXAU!$Q$21,1)</f>
        <v/>
      </c>
      <c r="E244" s="76">
        <f>IF($B244="","",IF(ISNUMBER(MXAU!$I$21),MXAU!$I$21,'Index Summary'!$C$7))</f>
        <v/>
      </c>
      <c r="F244" s="77">
        <f>IF(F$226="","",IF($B244="","",IFERROR($C244*$D244*IF((Override!$C$4="ON")*(COUNTIFS(Override!$B$11:$B$40,$B244,Override!$D$11:$D$40,1,Override!$E$11:$E$40,"&gt;=0")-COUNTIFS(Override!$B$11:$B$40,$B244,Override!$D$11:$D$40,1,Override!$E$11:$E$40,"&gt;=0",Override!$C$11:$C$40,"AS51"))&gt;0,SUMIFS(Override!$E$11:$E$40,Override!$B$11:$B$40,$B244,Override!$D$11:$D$40,1)-SUMIFS(Override!$E$11:$E$40,Override!$B$11:$B$40,$B244,Override!$D$11:$D$40,1,Override!$C$11:$C$40,"AS51"),Override!$C$276)/MXAU!$B$3,"")))</f>
        <v/>
      </c>
      <c r="G244" s="77">
        <f>IF(G$226="","",IF($B244="","",IFERROR($C244*$D244*IF((Override!$C$4="ON")*(COUNTIFS(Override!$B$11:$B$40,$B244,Override!$D$11:$D$40,2,Override!$E$11:$E$40,"&gt;=0")-COUNTIFS(Override!$B$11:$B$40,$B244,Override!$D$11:$D$40,2,Override!$E$11:$E$40,"&gt;=0",Override!$C$11:$C$40,"AS51"))&gt;0,SUMIFS(Override!$E$11:$E$40,Override!$B$11:$B$40,$B244,Override!$D$11:$D$40,2)-SUMIFS(Override!$E$11:$E$40,Override!$B$11:$B$40,$B244,Override!$D$11:$D$40,2,Override!$C$11:$C$40,"AS51"),Override!$D$276)/MXAU!$B$3,"")))</f>
        <v/>
      </c>
      <c r="H244" s="77">
        <f>IF(H$226="","",IF($B244="","",IFERROR($C244*$D244*IF((Override!$C$4="ON")*(COUNTIFS(Override!$B$11:$B$40,$B244,Override!$D$11:$D$40,3,Override!$E$11:$E$40,"&gt;=0")-COUNTIFS(Override!$B$11:$B$40,$B244,Override!$D$11:$D$40,3,Override!$E$11:$E$40,"&gt;=0",Override!$C$11:$C$40,"AS51"))&gt;0,SUMIFS(Override!$E$11:$E$40,Override!$B$11:$B$40,$B244,Override!$D$11:$D$40,3)-SUMIFS(Override!$E$11:$E$40,Override!$B$11:$B$40,$B244,Override!$D$11:$D$40,3,Override!$C$11:$C$40,"AS51"),Override!$E$276)/MXAU!$B$3,"")))</f>
        <v/>
      </c>
      <c r="I244" s="77">
        <f>IF(I$226="","",IF($B244="","",IFERROR($C244*$D244*IF((Override!$C$4="ON")*(COUNTIFS(Override!$B$11:$B$40,$B244,Override!$D$11:$D$40,4,Override!$E$11:$E$40,"&gt;=0")-COUNTIFS(Override!$B$11:$B$40,$B244,Override!$D$11:$D$40,4,Override!$E$11:$E$40,"&gt;=0",Override!$C$11:$C$40,"AS51"))&gt;0,SUMIFS(Override!$E$11:$E$40,Override!$B$11:$B$40,$B244,Override!$D$11:$D$40,4)-SUMIFS(Override!$E$11:$E$40,Override!$B$11:$B$40,$B244,Override!$D$11:$D$40,4,Override!$C$11:$C$40,"AS51"),Override!$F$276)/MXAU!$B$3,"")))</f>
        <v/>
      </c>
      <c r="J244" s="77">
        <f>IF(J$226="","",IF($B244="","",IFERROR($C244*$D244*IF((Override!$C$4="ON")*(COUNTIFS(Override!$B$11:$B$40,$B244,Override!$D$11:$D$40,5,Override!$E$11:$E$40,"&gt;=0")-COUNTIFS(Override!$B$11:$B$40,$B244,Override!$D$11:$D$40,5,Override!$E$11:$E$40,"&gt;=0",Override!$C$11:$C$40,"AS51"))&gt;0,SUMIFS(Override!$E$11:$E$40,Override!$B$11:$B$40,$B244,Override!$D$11:$D$40,5)-SUMIFS(Override!$E$11:$E$40,Override!$B$11:$B$40,$B244,Override!$D$11:$D$40,5,Override!$C$11:$C$40,"AS51"),Override!$G$276)/MXAU!$B$3,"")))</f>
        <v/>
      </c>
      <c r="K244" s="77">
        <f>IF(K$226="","",IF($B244="","",IFERROR($C244*$D244*IF((Override!$C$4="ON")*(COUNTIFS(Override!$B$11:$B$40,$B244,Override!$D$11:$D$40,6,Override!$E$11:$E$40,"&gt;=0")-COUNTIFS(Override!$B$11:$B$40,$B244,Override!$D$11:$D$40,6,Override!$E$11:$E$40,"&gt;=0",Override!$C$11:$C$40,"AS51"))&gt;0,SUMIFS(Override!$E$11:$E$40,Override!$B$11:$B$40,$B244,Override!$D$11:$D$40,6)-SUMIFS(Override!$E$11:$E$40,Override!$B$11:$B$40,$B244,Override!$D$11:$D$40,6,Override!$C$11:$C$40,"AS51"),Override!$H$276)/MXAU!$B$3,"")))</f>
        <v/>
      </c>
      <c r="L244" s="77">
        <f>IF(L$226="","",IF($B244="","",IFERROR($C244*$D244*IF((Override!$C$4="ON")*(COUNTIFS(Override!$B$11:$B$40,$B244,Override!$D$11:$D$40,7,Override!$E$11:$E$40,"&gt;=0")-COUNTIFS(Override!$B$11:$B$40,$B244,Override!$D$11:$D$40,7,Override!$E$11:$E$40,"&gt;=0",Override!$C$11:$C$40,"AS51"))&gt;0,SUMIFS(Override!$E$11:$E$40,Override!$B$11:$B$40,$B244,Override!$D$11:$D$40,7)-SUMIFS(Override!$E$11:$E$40,Override!$B$11:$B$40,$B244,Override!$D$11:$D$40,7,Override!$C$11:$C$40,"AS51"),Override!$I$276)/MXAU!$B$3,"")))</f>
        <v/>
      </c>
      <c r="M244" s="77">
        <f>IF(M$226="","",IF($B244="","",IFERROR($C244*$D244*IF((Override!$C$4="ON")*(COUNTIFS(Override!$B$11:$B$40,$B244,Override!$D$11:$D$40,8,Override!$E$11:$E$40,"&gt;=0")-COUNTIFS(Override!$B$11:$B$40,$B244,Override!$D$11:$D$40,8,Override!$E$11:$E$40,"&gt;=0",Override!$C$11:$C$40,"AS51"))&gt;0,SUMIFS(Override!$E$11:$E$40,Override!$B$11:$B$40,$B244,Override!$D$11:$D$40,8)-SUMIFS(Override!$E$11:$E$40,Override!$B$11:$B$40,$B244,Override!$D$11:$D$40,8,Override!$C$11:$C$40,"AS51"),Override!$J$276)/MXAU!$B$3,"")))</f>
        <v/>
      </c>
      <c r="N244" s="77">
        <f>IF(N$226="","",IF($B244="","",IFERROR($C244*$D244*IF((Override!$C$4="ON")*(COUNTIFS(Override!$B$11:$B$40,$B244,Override!$D$11:$D$40,9,Override!$E$11:$E$40,"&gt;=0")-COUNTIFS(Override!$B$11:$B$40,$B244,Override!$D$11:$D$40,9,Override!$E$11:$E$40,"&gt;=0",Override!$C$11:$C$40,"AS51"))&gt;0,SUMIFS(Override!$E$11:$E$40,Override!$B$11:$B$40,$B244,Override!$D$11:$D$40,9)-SUMIFS(Override!$E$11:$E$40,Override!$B$11:$B$40,$B244,Override!$D$11:$D$40,9,Override!$C$11:$C$40,"AS51"),Override!$K$276)/MXAU!$B$3,"")))</f>
        <v/>
      </c>
      <c r="O244" s="77">
        <f>IF(O$226="","",IF($B244="","",IFERROR($C244*$D244*IF((Override!$C$4="ON")*(COUNTIFS(Override!$B$11:$B$40,$B244,Override!$D$11:$D$40,10,Override!$E$11:$E$40,"&gt;=0")-COUNTIFS(Override!$B$11:$B$40,$B244,Override!$D$11:$D$40,10,Override!$E$11:$E$40,"&gt;=0",Override!$C$11:$C$40,"AS51"))&gt;0,SUMIFS(Override!$E$11:$E$40,Override!$B$11:$B$40,$B244,Override!$D$11:$D$40,10)-SUMIFS(Override!$E$11:$E$40,Override!$B$11:$B$40,$B244,Override!$D$11:$D$40,10,Override!$C$11:$C$40,"AS51"),Override!$L$276)/MXAU!$B$3,"")))</f>
        <v/>
      </c>
      <c r="P244" s="77">
        <f>IF(P$226="","",IF($B244="","",IFERROR($C244*$D244*IF((Override!$C$4="ON")*(COUNTIFS(Override!$B$11:$B$40,$B244,Override!$D$11:$D$40,11,Override!$E$11:$E$40,"&gt;=0")-COUNTIFS(Override!$B$11:$B$40,$B244,Override!$D$11:$D$40,11,Override!$E$11:$E$40,"&gt;=0",Override!$C$11:$C$40,"AS51"))&gt;0,SUMIFS(Override!$E$11:$E$40,Override!$B$11:$B$40,$B244,Override!$D$11:$D$40,11)-SUMIFS(Override!$E$11:$E$40,Override!$B$11:$B$40,$B244,Override!$D$11:$D$40,11,Override!$C$11:$C$40,"AS51"),Override!$M$276)/MXAU!$B$3,"")))</f>
        <v/>
      </c>
      <c r="Q244" s="77">
        <f>IF(Q$226="","",IF($B244="","",IFERROR($C244*$D244*IF((Override!$C$4="ON")*(COUNTIFS(Override!$B$11:$B$40,$B244,Override!$D$11:$D$40,12,Override!$E$11:$E$40,"&gt;=0")-COUNTIFS(Override!$B$11:$B$40,$B244,Override!$D$11:$D$40,12,Override!$E$11:$E$40,"&gt;=0",Override!$C$11:$C$40,"AS51"))&gt;0,SUMIFS(Override!$E$11:$E$40,Override!$B$11:$B$40,$B244,Override!$D$11:$D$40,12)-SUMIFS(Override!$E$11:$E$40,Override!$B$11:$B$40,$B244,Override!$D$11:$D$40,12,Override!$C$11:$C$40,"AS51"),Override!$N$276)/MXAU!$B$3,"")))</f>
        <v/>
      </c>
      <c r="R244" s="77">
        <f>IF(R$226="","",IF($B244="","",IFERROR($C244*$D244*IF((Override!$C$4="ON")*(COUNTIFS(Override!$B$11:$B$40,$B244,Override!$D$11:$D$40,13,Override!$E$11:$E$40,"&gt;=0")-COUNTIFS(Override!$B$11:$B$40,$B244,Override!$D$11:$D$40,13,Override!$E$11:$E$40,"&gt;=0",Override!$C$11:$C$40,"AS51"))&gt;0,SUMIFS(Override!$E$11:$E$40,Override!$B$11:$B$40,$B244,Override!$D$11:$D$40,13)-SUMIFS(Override!$E$11:$E$40,Override!$B$11:$B$40,$B244,Override!$D$11:$D$40,13,Override!$C$11:$C$40,"AS51"),Override!$O$276)/MXAU!$B$3,"")))</f>
        <v/>
      </c>
      <c r="S244" s="77">
        <f>IF(S$226="","",IF($B244="","",IFERROR($C244*$D244*IF((Override!$C$4="ON")*(COUNTIFS(Override!$B$11:$B$40,$B244,Override!$D$11:$D$40,14,Override!$E$11:$E$40,"&gt;=0")-COUNTIFS(Override!$B$11:$B$40,$B244,Override!$D$11:$D$40,14,Override!$E$11:$E$40,"&gt;=0",Override!$C$11:$C$40,"AS51"))&gt;0,SUMIFS(Override!$E$11:$E$40,Override!$B$11:$B$40,$B244,Override!$D$11:$D$40,14)-SUMIFS(Override!$E$11:$E$40,Override!$B$11:$B$40,$B244,Override!$D$11:$D$40,14,Override!$C$11:$C$40,"AS51"),Override!$P$276)/MXAU!$B$3,"")))</f>
        <v/>
      </c>
      <c r="T244" s="77">
        <f>IF(T$226="","",IF($B244="","",IFERROR($C244*$D244*IF((Override!$C$4="ON")*(COUNTIFS(Override!$B$11:$B$40,$B244,Override!$D$11:$D$40,15,Override!$E$11:$E$40,"&gt;=0")-COUNTIFS(Override!$B$11:$B$40,$B244,Override!$D$11:$D$40,15,Override!$E$11:$E$40,"&gt;=0",Override!$C$11:$C$40,"AS51"))&gt;0,SUMIFS(Override!$E$11:$E$40,Override!$B$11:$B$40,$B244,Override!$D$11:$D$40,15)-SUMIFS(Override!$E$11:$E$40,Override!$B$11:$B$40,$B244,Override!$D$11:$D$40,15,Override!$C$11:$C$40,"AS51"),Override!$Q$276)/MXAU!$B$3,"")))</f>
        <v/>
      </c>
      <c r="U244" s="77">
        <f>IF(U$226="","",IF($B244="","",IFERROR($C244*$D244*IF((Override!$C$4="ON")*(COUNTIFS(Override!$B$11:$B$40,$B244,Override!$D$11:$D$40,16,Override!$E$11:$E$40,"&gt;=0")-COUNTIFS(Override!$B$11:$B$40,$B244,Override!$D$11:$D$40,16,Override!$E$11:$E$40,"&gt;=0",Override!$C$11:$C$40,"AS51"))&gt;0,SUMIFS(Override!$E$11:$E$40,Override!$B$11:$B$40,$B244,Override!$D$11:$D$40,16)-SUMIFS(Override!$E$11:$E$40,Override!$B$11:$B$40,$B244,Override!$D$11:$D$40,16,Override!$C$11:$C$40,"AS51"),Override!$R$276)/MXAU!$B$3,"")))</f>
        <v/>
      </c>
      <c r="W244" s="77">
        <f>IF(W$226="","",IF($B244="","",IFERROR(F244*$E244/100,"")))</f>
        <v/>
      </c>
      <c r="X244" s="77">
        <f>IF(X$226="","",IF($B244="","",IFERROR(G244*$E244/100,"")))</f>
        <v/>
      </c>
      <c r="Y244" s="77">
        <f>IF(Y$226="","",IF($B244="","",IFERROR(H244*$E244/100,"")))</f>
        <v/>
      </c>
      <c r="Z244" s="77">
        <f>IF(Z$226="","",IF($B244="","",IFERROR(I244*$E244/100,"")))</f>
        <v/>
      </c>
      <c r="AA244" s="77">
        <f>IF(AA$226="","",IF($B244="","",IFERROR(J244*$E244/100,"")))</f>
        <v/>
      </c>
      <c r="AB244" s="77">
        <f>IF(AB$226="","",IF($B244="","",IFERROR(K244*$E244/100,"")))</f>
        <v/>
      </c>
      <c r="AC244" s="77">
        <f>IF(AC$226="","",IF($B244="","",IFERROR(L244*$E244/100,"")))</f>
        <v/>
      </c>
      <c r="AD244" s="77">
        <f>IF(AD$226="","",IF($B244="","",IFERROR(M244*$E244/100,"")))</f>
        <v/>
      </c>
      <c r="AE244" s="77">
        <f>IF(AE$226="","",IF($B244="","",IFERROR(N244*$E244/100,"")))</f>
        <v/>
      </c>
      <c r="AF244" s="77">
        <f>IF(AF$226="","",IF($B244="","",IFERROR(O244*$E244/100,"")))</f>
        <v/>
      </c>
      <c r="AG244" s="77">
        <f>IF(AG$226="","",IF($B244="","",IFERROR(P244*$E244/100,"")))</f>
        <v/>
      </c>
      <c r="AH244" s="77">
        <f>IF(AH$226="","",IF($B244="","",IFERROR(Q244*$E244/100,"")))</f>
        <v/>
      </c>
      <c r="AI244" s="77">
        <f>IF(AI$226="","",IF($B244="","",IFERROR(R244*$E244/100,"")))</f>
        <v/>
      </c>
      <c r="AJ244" s="77">
        <f>IF(AJ$226="","",IF($B244="","",IFERROR(S244*$E244/100,"")))</f>
        <v/>
      </c>
      <c r="AK244" s="77">
        <f>IF(AK$226="","",IF($B244="","",IFERROR(T244*$E244/100,"")))</f>
        <v/>
      </c>
      <c r="AL244" s="77">
        <f>IF(AL$226="","",IF($B244="","",IFERROR(U244*$E244/100,"")))</f>
        <v/>
      </c>
      <c r="AN244" s="77">
        <f>IF($B244="","",SUMIF($F$226:$U$226,"&lt;="&amp;Sector!$E$51,$F244:$U244))</f>
        <v/>
      </c>
      <c r="AO244" s="77">
        <f>IF($B244="","",SUMIF($W$226:$AL$226,"&lt;="&amp;Sector!$E$51,$W244:$AL244))</f>
        <v/>
      </c>
      <c r="AQ244" s="163">
        <f>IF(AQ$226="","",IF($B244="","",IFERROR($C244*$D244*SUMPRODUCT(('Dvd Calendar'!$E$2431:$CZ$2431&gt;AQ$225)*('Dvd Calendar'!$E$2431:$CZ$2431&lt;=AQ$226)*'Dvd Calendar'!$E$2434:$CZ$2434*(('Dvd Calendar'!$E$2436:$CZ$2436='Field Check'!$C$56)*('Field Check'!$C$56&lt;&gt;"")+('Dvd Calendar'!$E$2436:$CZ$2436='Field Check'!$C$57)*('Field Check'!$C$57&lt;&gt;"")))/MXAU!$B$3,"")))</f>
        <v/>
      </c>
      <c r="AR244" s="163">
        <f>IF(AR$226="","",IF($B244="","",IFERROR($C244*$D244*SUMPRODUCT(('Dvd Calendar'!$E$2431:$CZ$2431&gt;AR$225)*('Dvd Calendar'!$E$2431:$CZ$2431&lt;=AR$226)*'Dvd Calendar'!$E$2434:$CZ$2434*(('Dvd Calendar'!$E$2436:$CZ$2436='Field Check'!$C$56)*('Field Check'!$C$56&lt;&gt;"")+('Dvd Calendar'!$E$2436:$CZ$2436='Field Check'!$C$57)*('Field Check'!$C$57&lt;&gt;"")))/MXAU!$B$3,"")))</f>
        <v/>
      </c>
      <c r="AS244" s="163">
        <f>IF(AS$226="","",IF($B244="","",IFERROR($C244*$D244*SUMPRODUCT(('Dvd Calendar'!$E$2431:$CZ$2431&gt;AS$225)*('Dvd Calendar'!$E$2431:$CZ$2431&lt;=AS$226)*'Dvd Calendar'!$E$2434:$CZ$2434*(('Dvd Calendar'!$E$2436:$CZ$2436='Field Check'!$C$56)*('Field Check'!$C$56&lt;&gt;"")+('Dvd Calendar'!$E$2436:$CZ$2436='Field Check'!$C$57)*('Field Check'!$C$57&lt;&gt;"")))/MXAU!$B$3,"")))</f>
        <v/>
      </c>
      <c r="AT244" s="163">
        <f>IF(AT$226="","",IF($B244="","",IFERROR($C244*$D244*SUMPRODUCT(('Dvd Calendar'!$E$2431:$CZ$2431&gt;AT$225)*('Dvd Calendar'!$E$2431:$CZ$2431&lt;=AT$226)*'Dvd Calendar'!$E$2434:$CZ$2434*(('Dvd Calendar'!$E$2436:$CZ$2436='Field Check'!$C$56)*('Field Check'!$C$56&lt;&gt;"")+('Dvd Calendar'!$E$2436:$CZ$2436='Field Check'!$C$57)*('Field Check'!$C$57&lt;&gt;"")))/MXAU!$B$3,"")))</f>
        <v/>
      </c>
      <c r="AU244" s="163">
        <f>IF(AU$226="","",IF($B244="","",IFERROR($C244*$D244*SUMPRODUCT(('Dvd Calendar'!$E$2431:$CZ$2431&gt;AU$225)*('Dvd Calendar'!$E$2431:$CZ$2431&lt;=AU$226)*'Dvd Calendar'!$E$2434:$CZ$2434*(('Dvd Calendar'!$E$2436:$CZ$2436='Field Check'!$C$56)*('Field Check'!$C$56&lt;&gt;"")+('Dvd Calendar'!$E$2436:$CZ$2436='Field Check'!$C$57)*('Field Check'!$C$57&lt;&gt;"")))/MXAU!$B$3,"")))</f>
        <v/>
      </c>
      <c r="AV244" s="163">
        <f>IF(AV$226="","",IF($B244="","",IFERROR($C244*$D244*SUMPRODUCT(('Dvd Calendar'!$E$2431:$CZ$2431&gt;AV$225)*('Dvd Calendar'!$E$2431:$CZ$2431&lt;=AV$226)*'Dvd Calendar'!$E$2434:$CZ$2434*(('Dvd Calendar'!$E$2436:$CZ$2436='Field Check'!$C$56)*('Field Check'!$C$56&lt;&gt;"")+('Dvd Calendar'!$E$2436:$CZ$2436='Field Check'!$C$57)*('Field Check'!$C$57&lt;&gt;"")))/MXAU!$B$3,"")))</f>
        <v/>
      </c>
      <c r="AW244" s="163">
        <f>IF(AW$226="","",IF($B244="","",IFERROR($C244*$D244*SUMPRODUCT(('Dvd Calendar'!$E$2431:$CZ$2431&gt;AW$225)*('Dvd Calendar'!$E$2431:$CZ$2431&lt;=AW$226)*'Dvd Calendar'!$E$2434:$CZ$2434*(('Dvd Calendar'!$E$2436:$CZ$2436='Field Check'!$C$56)*('Field Check'!$C$56&lt;&gt;"")+('Dvd Calendar'!$E$2436:$CZ$2436='Field Check'!$C$57)*('Field Check'!$C$57&lt;&gt;"")))/MXAU!$B$3,"")))</f>
        <v/>
      </c>
      <c r="AX244" s="163">
        <f>IF(AX$226="","",IF($B244="","",IFERROR($C244*$D244*SUMPRODUCT(('Dvd Calendar'!$E$2431:$CZ$2431&gt;AX$225)*('Dvd Calendar'!$E$2431:$CZ$2431&lt;=AX$226)*'Dvd Calendar'!$E$2434:$CZ$2434*(('Dvd Calendar'!$E$2436:$CZ$2436='Field Check'!$C$56)*('Field Check'!$C$56&lt;&gt;"")+('Dvd Calendar'!$E$2436:$CZ$2436='Field Check'!$C$57)*('Field Check'!$C$57&lt;&gt;"")))/MXAU!$B$3,"")))</f>
        <v/>
      </c>
      <c r="AY244" s="163">
        <f>IF(AY$226="","",IF($B244="","",IFERROR($C244*$D244*SUMPRODUCT(('Dvd Calendar'!$E$2431:$CZ$2431&gt;AY$225)*('Dvd Calendar'!$E$2431:$CZ$2431&lt;=AY$226)*'Dvd Calendar'!$E$2434:$CZ$2434*(('Dvd Calendar'!$E$2436:$CZ$2436='Field Check'!$C$56)*('Field Check'!$C$56&lt;&gt;"")+('Dvd Calendar'!$E$2436:$CZ$2436='Field Check'!$C$57)*('Field Check'!$C$57&lt;&gt;"")))/MXAU!$B$3,"")))</f>
        <v/>
      </c>
      <c r="AZ244" s="163">
        <f>IF(AZ$226="","",IF($B244="","",IFERROR($C244*$D244*SUMPRODUCT(('Dvd Calendar'!$E$2431:$CZ$2431&gt;AZ$225)*('Dvd Calendar'!$E$2431:$CZ$2431&lt;=AZ$226)*'Dvd Calendar'!$E$2434:$CZ$2434*(('Dvd Calendar'!$E$2436:$CZ$2436='Field Check'!$C$56)*('Field Check'!$C$56&lt;&gt;"")+('Dvd Calendar'!$E$2436:$CZ$2436='Field Check'!$C$57)*('Field Check'!$C$57&lt;&gt;"")))/MXAU!$B$3,"")))</f>
        <v/>
      </c>
      <c r="BA244" s="163">
        <f>IF(BA$226="","",IF($B244="","",IFERROR($C244*$D244*SUMPRODUCT(('Dvd Calendar'!$E$2431:$CZ$2431&gt;BA$225)*('Dvd Calendar'!$E$2431:$CZ$2431&lt;=BA$226)*'Dvd Calendar'!$E$2434:$CZ$2434*(('Dvd Calendar'!$E$2436:$CZ$2436='Field Check'!$C$56)*('Field Check'!$C$56&lt;&gt;"")+('Dvd Calendar'!$E$2436:$CZ$2436='Field Check'!$C$57)*('Field Check'!$C$57&lt;&gt;"")))/MXAU!$B$3,"")))</f>
        <v/>
      </c>
      <c r="BB244" s="163">
        <f>IF(BB$226="","",IF($B244="","",IFERROR($C244*$D244*SUMPRODUCT(('Dvd Calendar'!$E$2431:$CZ$2431&gt;BB$225)*('Dvd Calendar'!$E$2431:$CZ$2431&lt;=BB$226)*'Dvd Calendar'!$E$2434:$CZ$2434*(('Dvd Calendar'!$E$2436:$CZ$2436='Field Check'!$C$56)*('Field Check'!$C$56&lt;&gt;"")+('Dvd Calendar'!$E$2436:$CZ$2436='Field Check'!$C$57)*('Field Check'!$C$57&lt;&gt;"")))/MXAU!$B$3,"")))</f>
        <v/>
      </c>
      <c r="BC244" s="163">
        <f>IF(BC$226="","",IF($B244="","",IFERROR($C244*$D244*SUMPRODUCT(('Dvd Calendar'!$E$2431:$CZ$2431&gt;BC$225)*('Dvd Calendar'!$E$2431:$CZ$2431&lt;=BC$226)*'Dvd Calendar'!$E$2434:$CZ$2434*(('Dvd Calendar'!$E$2436:$CZ$2436='Field Check'!$C$56)*('Field Check'!$C$56&lt;&gt;"")+('Dvd Calendar'!$E$2436:$CZ$2436='Field Check'!$C$57)*('Field Check'!$C$57&lt;&gt;"")))/MXAU!$B$3,"")))</f>
        <v/>
      </c>
      <c r="BD244" s="163">
        <f>IF(BD$226="","",IF($B244="","",IFERROR($C244*$D244*SUMPRODUCT(('Dvd Calendar'!$E$2431:$CZ$2431&gt;BD$225)*('Dvd Calendar'!$E$2431:$CZ$2431&lt;=BD$226)*'Dvd Calendar'!$E$2434:$CZ$2434*(('Dvd Calendar'!$E$2436:$CZ$2436='Field Check'!$C$56)*('Field Check'!$C$56&lt;&gt;"")+('Dvd Calendar'!$E$2436:$CZ$2436='Field Check'!$C$57)*('Field Check'!$C$57&lt;&gt;"")))/MXAU!$B$3,"")))</f>
        <v/>
      </c>
      <c r="BE244" s="163">
        <f>IF(BE$226="","",IF($B244="","",IFERROR($C244*$D244*SUMPRODUCT(('Dvd Calendar'!$E$2431:$CZ$2431&gt;BE$225)*('Dvd Calendar'!$E$2431:$CZ$2431&lt;=BE$226)*'Dvd Calendar'!$E$2434:$CZ$2434*(('Dvd Calendar'!$E$2436:$CZ$2436='Field Check'!$C$56)*('Field Check'!$C$56&lt;&gt;"")+('Dvd Calendar'!$E$2436:$CZ$2436='Field Check'!$C$57)*('Field Check'!$C$57&lt;&gt;"")))/MXAU!$B$3,"")))</f>
        <v/>
      </c>
      <c r="BF244" s="163">
        <f>IF(BF$226="","",IF($B244="","",IFERROR($C244*$D244*SUMPRODUCT(('Dvd Calendar'!$E$2431:$CZ$2431&gt;BF$225)*('Dvd Calendar'!$E$2431:$CZ$2431&lt;=BF$226)*'Dvd Calendar'!$E$2434:$CZ$2434*(('Dvd Calendar'!$E$2436:$CZ$2436='Field Check'!$C$56)*('Field Check'!$C$56&lt;&gt;"")+('Dvd Calendar'!$E$2436:$CZ$2436='Field Check'!$C$57)*('Field Check'!$C$57&lt;&gt;"")))/MXAU!$B$3,"")))</f>
        <v/>
      </c>
      <c r="BH244" s="163">
        <f>IF(BH$226="","",IF($B244="","",IFERROR(AQ244*$E244/100,"")))</f>
        <v/>
      </c>
      <c r="BI244" s="163">
        <f>IF(BI$226="","",IF($B244="","",IFERROR(AR244*$E244/100,"")))</f>
        <v/>
      </c>
      <c r="BJ244" s="163">
        <f>IF(BJ$226="","",IF($B244="","",IFERROR(AS244*$E244/100,"")))</f>
        <v/>
      </c>
      <c r="BK244" s="163">
        <f>IF(BK$226="","",IF($B244="","",IFERROR(AT244*$E244/100,"")))</f>
        <v/>
      </c>
      <c r="BL244" s="163">
        <f>IF(BL$226="","",IF($B244="","",IFERROR(AU244*$E244/100,"")))</f>
        <v/>
      </c>
      <c r="BM244" s="163">
        <f>IF(BM$226="","",IF($B244="","",IFERROR(AV244*$E244/100,"")))</f>
        <v/>
      </c>
      <c r="BN244" s="163">
        <f>IF(BN$226="","",IF($B244="","",IFERROR(AW244*$E244/100,"")))</f>
        <v/>
      </c>
      <c r="BO244" s="163">
        <f>IF(BO$226="","",IF($B244="","",IFERROR(AX244*$E244/100,"")))</f>
        <v/>
      </c>
      <c r="BP244" s="163">
        <f>IF(BP$226="","",IF($B244="","",IFERROR(AY244*$E244/100,"")))</f>
        <v/>
      </c>
      <c r="BQ244" s="163">
        <f>IF(BQ$226="","",IF($B244="","",IFERROR(AZ244*$E244/100,"")))</f>
        <v/>
      </c>
      <c r="BR244" s="163">
        <f>IF(BR$226="","",IF($B244="","",IFERROR(BA244*$E244/100,"")))</f>
        <v/>
      </c>
      <c r="BS244" s="163">
        <f>IF(BS$226="","",IF($B244="","",IFERROR(BB244*$E244/100,"")))</f>
        <v/>
      </c>
      <c r="BT244" s="163">
        <f>IF(BT$226="","",IF($B244="","",IFERROR(BC244*$E244/100,"")))</f>
        <v/>
      </c>
      <c r="BU244" s="163">
        <f>IF(BU$226="","",IF($B244="","",IFERROR(BD244*$E244/100,"")))</f>
        <v/>
      </c>
      <c r="BV244" s="163">
        <f>IF(BV$226="","",IF($B244="","",IFERROR(BE244*$E244/100,"")))</f>
        <v/>
      </c>
      <c r="BW244" s="163">
        <f>IF(BW$226="","",IF($B244="","",IFERROR(BF244*$E244/100,"")))</f>
        <v/>
      </c>
    </row>
    <row r="245">
      <c r="B245" s="126">
        <f>IF(MXAU!$C$22="","",MXAU!$C$22)</f>
        <v/>
      </c>
      <c r="C245" s="74">
        <f>IF(MXAU!$B$22="","",MXAU!$B$22)</f>
        <v/>
      </c>
      <c r="D245" s="75">
        <f>IFERROR(MXAU!$Q$22,1)</f>
        <v/>
      </c>
      <c r="E245" s="76">
        <f>IF($B245="","",IF(ISNUMBER(MXAU!$I$22),MXAU!$I$22,'Index Summary'!$C$7))</f>
        <v/>
      </c>
      <c r="F245" s="77">
        <f>IF(F$226="","",IF($B245="","",IFERROR($C245*$D245*IF((Override!$C$4="ON")*(COUNTIFS(Override!$B$11:$B$40,$B245,Override!$D$11:$D$40,1,Override!$E$11:$E$40,"&gt;=0")-COUNTIFS(Override!$B$11:$B$40,$B245,Override!$D$11:$D$40,1,Override!$E$11:$E$40,"&gt;=0",Override!$C$11:$C$40,"AS51"))&gt;0,SUMIFS(Override!$E$11:$E$40,Override!$B$11:$B$40,$B245,Override!$D$11:$D$40,1)-SUMIFS(Override!$E$11:$E$40,Override!$B$11:$B$40,$B245,Override!$D$11:$D$40,1,Override!$C$11:$C$40,"AS51"),Override!$C$277)/MXAU!$B$3,"")))</f>
        <v/>
      </c>
      <c r="G245" s="77">
        <f>IF(G$226="","",IF($B245="","",IFERROR($C245*$D245*IF((Override!$C$4="ON")*(COUNTIFS(Override!$B$11:$B$40,$B245,Override!$D$11:$D$40,2,Override!$E$11:$E$40,"&gt;=0")-COUNTIFS(Override!$B$11:$B$40,$B245,Override!$D$11:$D$40,2,Override!$E$11:$E$40,"&gt;=0",Override!$C$11:$C$40,"AS51"))&gt;0,SUMIFS(Override!$E$11:$E$40,Override!$B$11:$B$40,$B245,Override!$D$11:$D$40,2)-SUMIFS(Override!$E$11:$E$40,Override!$B$11:$B$40,$B245,Override!$D$11:$D$40,2,Override!$C$11:$C$40,"AS51"),Override!$D$277)/MXAU!$B$3,"")))</f>
        <v/>
      </c>
      <c r="H245" s="77">
        <f>IF(H$226="","",IF($B245="","",IFERROR($C245*$D245*IF((Override!$C$4="ON")*(COUNTIFS(Override!$B$11:$B$40,$B245,Override!$D$11:$D$40,3,Override!$E$11:$E$40,"&gt;=0")-COUNTIFS(Override!$B$11:$B$40,$B245,Override!$D$11:$D$40,3,Override!$E$11:$E$40,"&gt;=0",Override!$C$11:$C$40,"AS51"))&gt;0,SUMIFS(Override!$E$11:$E$40,Override!$B$11:$B$40,$B245,Override!$D$11:$D$40,3)-SUMIFS(Override!$E$11:$E$40,Override!$B$11:$B$40,$B245,Override!$D$11:$D$40,3,Override!$C$11:$C$40,"AS51"),Override!$E$277)/MXAU!$B$3,"")))</f>
        <v/>
      </c>
      <c r="I245" s="77">
        <f>IF(I$226="","",IF($B245="","",IFERROR($C245*$D245*IF((Override!$C$4="ON")*(COUNTIFS(Override!$B$11:$B$40,$B245,Override!$D$11:$D$40,4,Override!$E$11:$E$40,"&gt;=0")-COUNTIFS(Override!$B$11:$B$40,$B245,Override!$D$11:$D$40,4,Override!$E$11:$E$40,"&gt;=0",Override!$C$11:$C$40,"AS51"))&gt;0,SUMIFS(Override!$E$11:$E$40,Override!$B$11:$B$40,$B245,Override!$D$11:$D$40,4)-SUMIFS(Override!$E$11:$E$40,Override!$B$11:$B$40,$B245,Override!$D$11:$D$40,4,Override!$C$11:$C$40,"AS51"),Override!$F$277)/MXAU!$B$3,"")))</f>
        <v/>
      </c>
      <c r="J245" s="77">
        <f>IF(J$226="","",IF($B245="","",IFERROR($C245*$D245*IF((Override!$C$4="ON")*(COUNTIFS(Override!$B$11:$B$40,$B245,Override!$D$11:$D$40,5,Override!$E$11:$E$40,"&gt;=0")-COUNTIFS(Override!$B$11:$B$40,$B245,Override!$D$11:$D$40,5,Override!$E$11:$E$40,"&gt;=0",Override!$C$11:$C$40,"AS51"))&gt;0,SUMIFS(Override!$E$11:$E$40,Override!$B$11:$B$40,$B245,Override!$D$11:$D$40,5)-SUMIFS(Override!$E$11:$E$40,Override!$B$11:$B$40,$B245,Override!$D$11:$D$40,5,Override!$C$11:$C$40,"AS51"),Override!$G$277)/MXAU!$B$3,"")))</f>
        <v/>
      </c>
      <c r="K245" s="77">
        <f>IF(K$226="","",IF($B245="","",IFERROR($C245*$D245*IF((Override!$C$4="ON")*(COUNTIFS(Override!$B$11:$B$40,$B245,Override!$D$11:$D$40,6,Override!$E$11:$E$40,"&gt;=0")-COUNTIFS(Override!$B$11:$B$40,$B245,Override!$D$11:$D$40,6,Override!$E$11:$E$40,"&gt;=0",Override!$C$11:$C$40,"AS51"))&gt;0,SUMIFS(Override!$E$11:$E$40,Override!$B$11:$B$40,$B245,Override!$D$11:$D$40,6)-SUMIFS(Override!$E$11:$E$40,Override!$B$11:$B$40,$B245,Override!$D$11:$D$40,6,Override!$C$11:$C$40,"AS51"),Override!$H$277)/MXAU!$B$3,"")))</f>
        <v/>
      </c>
      <c r="L245" s="77">
        <f>IF(L$226="","",IF($B245="","",IFERROR($C245*$D245*IF((Override!$C$4="ON")*(COUNTIFS(Override!$B$11:$B$40,$B245,Override!$D$11:$D$40,7,Override!$E$11:$E$40,"&gt;=0")-COUNTIFS(Override!$B$11:$B$40,$B245,Override!$D$11:$D$40,7,Override!$E$11:$E$40,"&gt;=0",Override!$C$11:$C$40,"AS51"))&gt;0,SUMIFS(Override!$E$11:$E$40,Override!$B$11:$B$40,$B245,Override!$D$11:$D$40,7)-SUMIFS(Override!$E$11:$E$40,Override!$B$11:$B$40,$B245,Override!$D$11:$D$40,7,Override!$C$11:$C$40,"AS51"),Override!$I$277)/MXAU!$B$3,"")))</f>
        <v/>
      </c>
      <c r="M245" s="77">
        <f>IF(M$226="","",IF($B245="","",IFERROR($C245*$D245*IF((Override!$C$4="ON")*(COUNTIFS(Override!$B$11:$B$40,$B245,Override!$D$11:$D$40,8,Override!$E$11:$E$40,"&gt;=0")-COUNTIFS(Override!$B$11:$B$40,$B245,Override!$D$11:$D$40,8,Override!$E$11:$E$40,"&gt;=0",Override!$C$11:$C$40,"AS51"))&gt;0,SUMIFS(Override!$E$11:$E$40,Override!$B$11:$B$40,$B245,Override!$D$11:$D$40,8)-SUMIFS(Override!$E$11:$E$40,Override!$B$11:$B$40,$B245,Override!$D$11:$D$40,8,Override!$C$11:$C$40,"AS51"),Override!$J$277)/MXAU!$B$3,"")))</f>
        <v/>
      </c>
      <c r="N245" s="77">
        <f>IF(N$226="","",IF($B245="","",IFERROR($C245*$D245*IF((Override!$C$4="ON")*(COUNTIFS(Override!$B$11:$B$40,$B245,Override!$D$11:$D$40,9,Override!$E$11:$E$40,"&gt;=0")-COUNTIFS(Override!$B$11:$B$40,$B245,Override!$D$11:$D$40,9,Override!$E$11:$E$40,"&gt;=0",Override!$C$11:$C$40,"AS51"))&gt;0,SUMIFS(Override!$E$11:$E$40,Override!$B$11:$B$40,$B245,Override!$D$11:$D$40,9)-SUMIFS(Override!$E$11:$E$40,Override!$B$11:$B$40,$B245,Override!$D$11:$D$40,9,Override!$C$11:$C$40,"AS51"),Override!$K$277)/MXAU!$B$3,"")))</f>
        <v/>
      </c>
      <c r="O245" s="77">
        <f>IF(O$226="","",IF($B245="","",IFERROR($C245*$D245*IF((Override!$C$4="ON")*(COUNTIFS(Override!$B$11:$B$40,$B245,Override!$D$11:$D$40,10,Override!$E$11:$E$40,"&gt;=0")-COUNTIFS(Override!$B$11:$B$40,$B245,Override!$D$11:$D$40,10,Override!$E$11:$E$40,"&gt;=0",Override!$C$11:$C$40,"AS51"))&gt;0,SUMIFS(Override!$E$11:$E$40,Override!$B$11:$B$40,$B245,Override!$D$11:$D$40,10)-SUMIFS(Override!$E$11:$E$40,Override!$B$11:$B$40,$B245,Override!$D$11:$D$40,10,Override!$C$11:$C$40,"AS51"),Override!$L$277)/MXAU!$B$3,"")))</f>
        <v/>
      </c>
      <c r="P245" s="77">
        <f>IF(P$226="","",IF($B245="","",IFERROR($C245*$D245*IF((Override!$C$4="ON")*(COUNTIFS(Override!$B$11:$B$40,$B245,Override!$D$11:$D$40,11,Override!$E$11:$E$40,"&gt;=0")-COUNTIFS(Override!$B$11:$B$40,$B245,Override!$D$11:$D$40,11,Override!$E$11:$E$40,"&gt;=0",Override!$C$11:$C$40,"AS51"))&gt;0,SUMIFS(Override!$E$11:$E$40,Override!$B$11:$B$40,$B245,Override!$D$11:$D$40,11)-SUMIFS(Override!$E$11:$E$40,Override!$B$11:$B$40,$B245,Override!$D$11:$D$40,11,Override!$C$11:$C$40,"AS51"),Override!$M$277)/MXAU!$B$3,"")))</f>
        <v/>
      </c>
      <c r="Q245" s="77">
        <f>IF(Q$226="","",IF($B245="","",IFERROR($C245*$D245*IF((Override!$C$4="ON")*(COUNTIFS(Override!$B$11:$B$40,$B245,Override!$D$11:$D$40,12,Override!$E$11:$E$40,"&gt;=0")-COUNTIFS(Override!$B$11:$B$40,$B245,Override!$D$11:$D$40,12,Override!$E$11:$E$40,"&gt;=0",Override!$C$11:$C$40,"AS51"))&gt;0,SUMIFS(Override!$E$11:$E$40,Override!$B$11:$B$40,$B245,Override!$D$11:$D$40,12)-SUMIFS(Override!$E$11:$E$40,Override!$B$11:$B$40,$B245,Override!$D$11:$D$40,12,Override!$C$11:$C$40,"AS51"),Override!$N$277)/MXAU!$B$3,"")))</f>
        <v/>
      </c>
      <c r="R245" s="77">
        <f>IF(R$226="","",IF($B245="","",IFERROR($C245*$D245*IF((Override!$C$4="ON")*(COUNTIFS(Override!$B$11:$B$40,$B245,Override!$D$11:$D$40,13,Override!$E$11:$E$40,"&gt;=0")-COUNTIFS(Override!$B$11:$B$40,$B245,Override!$D$11:$D$40,13,Override!$E$11:$E$40,"&gt;=0",Override!$C$11:$C$40,"AS51"))&gt;0,SUMIFS(Override!$E$11:$E$40,Override!$B$11:$B$40,$B245,Override!$D$11:$D$40,13)-SUMIFS(Override!$E$11:$E$40,Override!$B$11:$B$40,$B245,Override!$D$11:$D$40,13,Override!$C$11:$C$40,"AS51"),Override!$O$277)/MXAU!$B$3,"")))</f>
        <v/>
      </c>
      <c r="S245" s="77">
        <f>IF(S$226="","",IF($B245="","",IFERROR($C245*$D245*IF((Override!$C$4="ON")*(COUNTIFS(Override!$B$11:$B$40,$B245,Override!$D$11:$D$40,14,Override!$E$11:$E$40,"&gt;=0")-COUNTIFS(Override!$B$11:$B$40,$B245,Override!$D$11:$D$40,14,Override!$E$11:$E$40,"&gt;=0",Override!$C$11:$C$40,"AS51"))&gt;0,SUMIFS(Override!$E$11:$E$40,Override!$B$11:$B$40,$B245,Override!$D$11:$D$40,14)-SUMIFS(Override!$E$11:$E$40,Override!$B$11:$B$40,$B245,Override!$D$11:$D$40,14,Override!$C$11:$C$40,"AS51"),Override!$P$277)/MXAU!$B$3,"")))</f>
        <v/>
      </c>
      <c r="T245" s="77">
        <f>IF(T$226="","",IF($B245="","",IFERROR($C245*$D245*IF((Override!$C$4="ON")*(COUNTIFS(Override!$B$11:$B$40,$B245,Override!$D$11:$D$40,15,Override!$E$11:$E$40,"&gt;=0")-COUNTIFS(Override!$B$11:$B$40,$B245,Override!$D$11:$D$40,15,Override!$E$11:$E$40,"&gt;=0",Override!$C$11:$C$40,"AS51"))&gt;0,SUMIFS(Override!$E$11:$E$40,Override!$B$11:$B$40,$B245,Override!$D$11:$D$40,15)-SUMIFS(Override!$E$11:$E$40,Override!$B$11:$B$40,$B245,Override!$D$11:$D$40,15,Override!$C$11:$C$40,"AS51"),Override!$Q$277)/MXAU!$B$3,"")))</f>
        <v/>
      </c>
      <c r="U245" s="77">
        <f>IF(U$226="","",IF($B245="","",IFERROR($C245*$D245*IF((Override!$C$4="ON")*(COUNTIFS(Override!$B$11:$B$40,$B245,Override!$D$11:$D$40,16,Override!$E$11:$E$40,"&gt;=0")-COUNTIFS(Override!$B$11:$B$40,$B245,Override!$D$11:$D$40,16,Override!$E$11:$E$40,"&gt;=0",Override!$C$11:$C$40,"AS51"))&gt;0,SUMIFS(Override!$E$11:$E$40,Override!$B$11:$B$40,$B245,Override!$D$11:$D$40,16)-SUMIFS(Override!$E$11:$E$40,Override!$B$11:$B$40,$B245,Override!$D$11:$D$40,16,Override!$C$11:$C$40,"AS51"),Override!$R$277)/MXAU!$B$3,"")))</f>
        <v/>
      </c>
      <c r="W245" s="77">
        <f>IF(W$226="","",IF($B245="","",IFERROR(F245*$E245/100,"")))</f>
        <v/>
      </c>
      <c r="X245" s="77">
        <f>IF(X$226="","",IF($B245="","",IFERROR(G245*$E245/100,"")))</f>
        <v/>
      </c>
      <c r="Y245" s="77">
        <f>IF(Y$226="","",IF($B245="","",IFERROR(H245*$E245/100,"")))</f>
        <v/>
      </c>
      <c r="Z245" s="77">
        <f>IF(Z$226="","",IF($B245="","",IFERROR(I245*$E245/100,"")))</f>
        <v/>
      </c>
      <c r="AA245" s="77">
        <f>IF(AA$226="","",IF($B245="","",IFERROR(J245*$E245/100,"")))</f>
        <v/>
      </c>
      <c r="AB245" s="77">
        <f>IF(AB$226="","",IF($B245="","",IFERROR(K245*$E245/100,"")))</f>
        <v/>
      </c>
      <c r="AC245" s="77">
        <f>IF(AC$226="","",IF($B245="","",IFERROR(L245*$E245/100,"")))</f>
        <v/>
      </c>
      <c r="AD245" s="77">
        <f>IF(AD$226="","",IF($B245="","",IFERROR(M245*$E245/100,"")))</f>
        <v/>
      </c>
      <c r="AE245" s="77">
        <f>IF(AE$226="","",IF($B245="","",IFERROR(N245*$E245/100,"")))</f>
        <v/>
      </c>
      <c r="AF245" s="77">
        <f>IF(AF$226="","",IF($B245="","",IFERROR(O245*$E245/100,"")))</f>
        <v/>
      </c>
      <c r="AG245" s="77">
        <f>IF(AG$226="","",IF($B245="","",IFERROR(P245*$E245/100,"")))</f>
        <v/>
      </c>
      <c r="AH245" s="77">
        <f>IF(AH$226="","",IF($B245="","",IFERROR(Q245*$E245/100,"")))</f>
        <v/>
      </c>
      <c r="AI245" s="77">
        <f>IF(AI$226="","",IF($B245="","",IFERROR(R245*$E245/100,"")))</f>
        <v/>
      </c>
      <c r="AJ245" s="77">
        <f>IF(AJ$226="","",IF($B245="","",IFERROR(S245*$E245/100,"")))</f>
        <v/>
      </c>
      <c r="AK245" s="77">
        <f>IF(AK$226="","",IF($B245="","",IFERROR(T245*$E245/100,"")))</f>
        <v/>
      </c>
      <c r="AL245" s="77">
        <f>IF(AL$226="","",IF($B245="","",IFERROR(U245*$E245/100,"")))</f>
        <v/>
      </c>
      <c r="AN245" s="77">
        <f>IF($B245="","",SUMIF($F$226:$U$226,"&lt;="&amp;Sector!$E$51,$F245:$U245))</f>
        <v/>
      </c>
      <c r="AO245" s="77">
        <f>IF($B245="","",SUMIF($W$226:$AL$226,"&lt;="&amp;Sector!$E$51,$W245:$AL245))</f>
        <v/>
      </c>
      <c r="AQ245" s="163">
        <f>IF(AQ$226="","",IF($B245="","",IFERROR($C245*$D245*SUMPRODUCT(('Dvd Calendar'!$E$2442:$CZ$2442&gt;AQ$225)*('Dvd Calendar'!$E$2442:$CZ$2442&lt;=AQ$226)*'Dvd Calendar'!$E$2445:$CZ$2445*(('Dvd Calendar'!$E$2447:$CZ$2447='Field Check'!$C$56)*('Field Check'!$C$56&lt;&gt;"")+('Dvd Calendar'!$E$2447:$CZ$2447='Field Check'!$C$57)*('Field Check'!$C$57&lt;&gt;"")))/MXAU!$B$3,"")))</f>
        <v/>
      </c>
      <c r="AR245" s="163">
        <f>IF(AR$226="","",IF($B245="","",IFERROR($C245*$D245*SUMPRODUCT(('Dvd Calendar'!$E$2442:$CZ$2442&gt;AR$225)*('Dvd Calendar'!$E$2442:$CZ$2442&lt;=AR$226)*'Dvd Calendar'!$E$2445:$CZ$2445*(('Dvd Calendar'!$E$2447:$CZ$2447='Field Check'!$C$56)*('Field Check'!$C$56&lt;&gt;"")+('Dvd Calendar'!$E$2447:$CZ$2447='Field Check'!$C$57)*('Field Check'!$C$57&lt;&gt;"")))/MXAU!$B$3,"")))</f>
        <v/>
      </c>
      <c r="AS245" s="163">
        <f>IF(AS$226="","",IF($B245="","",IFERROR($C245*$D245*SUMPRODUCT(('Dvd Calendar'!$E$2442:$CZ$2442&gt;AS$225)*('Dvd Calendar'!$E$2442:$CZ$2442&lt;=AS$226)*'Dvd Calendar'!$E$2445:$CZ$2445*(('Dvd Calendar'!$E$2447:$CZ$2447='Field Check'!$C$56)*('Field Check'!$C$56&lt;&gt;"")+('Dvd Calendar'!$E$2447:$CZ$2447='Field Check'!$C$57)*('Field Check'!$C$57&lt;&gt;"")))/MXAU!$B$3,"")))</f>
        <v/>
      </c>
      <c r="AT245" s="163">
        <f>IF(AT$226="","",IF($B245="","",IFERROR($C245*$D245*SUMPRODUCT(('Dvd Calendar'!$E$2442:$CZ$2442&gt;AT$225)*('Dvd Calendar'!$E$2442:$CZ$2442&lt;=AT$226)*'Dvd Calendar'!$E$2445:$CZ$2445*(('Dvd Calendar'!$E$2447:$CZ$2447='Field Check'!$C$56)*('Field Check'!$C$56&lt;&gt;"")+('Dvd Calendar'!$E$2447:$CZ$2447='Field Check'!$C$57)*('Field Check'!$C$57&lt;&gt;"")))/MXAU!$B$3,"")))</f>
        <v/>
      </c>
      <c r="AU245" s="163">
        <f>IF(AU$226="","",IF($B245="","",IFERROR($C245*$D245*SUMPRODUCT(('Dvd Calendar'!$E$2442:$CZ$2442&gt;AU$225)*('Dvd Calendar'!$E$2442:$CZ$2442&lt;=AU$226)*'Dvd Calendar'!$E$2445:$CZ$2445*(('Dvd Calendar'!$E$2447:$CZ$2447='Field Check'!$C$56)*('Field Check'!$C$56&lt;&gt;"")+('Dvd Calendar'!$E$2447:$CZ$2447='Field Check'!$C$57)*('Field Check'!$C$57&lt;&gt;"")))/MXAU!$B$3,"")))</f>
        <v/>
      </c>
      <c r="AV245" s="163">
        <f>IF(AV$226="","",IF($B245="","",IFERROR($C245*$D245*SUMPRODUCT(('Dvd Calendar'!$E$2442:$CZ$2442&gt;AV$225)*('Dvd Calendar'!$E$2442:$CZ$2442&lt;=AV$226)*'Dvd Calendar'!$E$2445:$CZ$2445*(('Dvd Calendar'!$E$2447:$CZ$2447='Field Check'!$C$56)*('Field Check'!$C$56&lt;&gt;"")+('Dvd Calendar'!$E$2447:$CZ$2447='Field Check'!$C$57)*('Field Check'!$C$57&lt;&gt;"")))/MXAU!$B$3,"")))</f>
        <v/>
      </c>
      <c r="AW245" s="163">
        <f>IF(AW$226="","",IF($B245="","",IFERROR($C245*$D245*SUMPRODUCT(('Dvd Calendar'!$E$2442:$CZ$2442&gt;AW$225)*('Dvd Calendar'!$E$2442:$CZ$2442&lt;=AW$226)*'Dvd Calendar'!$E$2445:$CZ$2445*(('Dvd Calendar'!$E$2447:$CZ$2447='Field Check'!$C$56)*('Field Check'!$C$56&lt;&gt;"")+('Dvd Calendar'!$E$2447:$CZ$2447='Field Check'!$C$57)*('Field Check'!$C$57&lt;&gt;"")))/MXAU!$B$3,"")))</f>
        <v/>
      </c>
      <c r="AX245" s="163">
        <f>IF(AX$226="","",IF($B245="","",IFERROR($C245*$D245*SUMPRODUCT(('Dvd Calendar'!$E$2442:$CZ$2442&gt;AX$225)*('Dvd Calendar'!$E$2442:$CZ$2442&lt;=AX$226)*'Dvd Calendar'!$E$2445:$CZ$2445*(('Dvd Calendar'!$E$2447:$CZ$2447='Field Check'!$C$56)*('Field Check'!$C$56&lt;&gt;"")+('Dvd Calendar'!$E$2447:$CZ$2447='Field Check'!$C$57)*('Field Check'!$C$57&lt;&gt;"")))/MXAU!$B$3,"")))</f>
        <v/>
      </c>
      <c r="AY245" s="163">
        <f>IF(AY$226="","",IF($B245="","",IFERROR($C245*$D245*SUMPRODUCT(('Dvd Calendar'!$E$2442:$CZ$2442&gt;AY$225)*('Dvd Calendar'!$E$2442:$CZ$2442&lt;=AY$226)*'Dvd Calendar'!$E$2445:$CZ$2445*(('Dvd Calendar'!$E$2447:$CZ$2447='Field Check'!$C$56)*('Field Check'!$C$56&lt;&gt;"")+('Dvd Calendar'!$E$2447:$CZ$2447='Field Check'!$C$57)*('Field Check'!$C$57&lt;&gt;"")))/MXAU!$B$3,"")))</f>
        <v/>
      </c>
      <c r="AZ245" s="163">
        <f>IF(AZ$226="","",IF($B245="","",IFERROR($C245*$D245*SUMPRODUCT(('Dvd Calendar'!$E$2442:$CZ$2442&gt;AZ$225)*('Dvd Calendar'!$E$2442:$CZ$2442&lt;=AZ$226)*'Dvd Calendar'!$E$2445:$CZ$2445*(('Dvd Calendar'!$E$2447:$CZ$2447='Field Check'!$C$56)*('Field Check'!$C$56&lt;&gt;"")+('Dvd Calendar'!$E$2447:$CZ$2447='Field Check'!$C$57)*('Field Check'!$C$57&lt;&gt;"")))/MXAU!$B$3,"")))</f>
        <v/>
      </c>
      <c r="BA245" s="163">
        <f>IF(BA$226="","",IF($B245="","",IFERROR($C245*$D245*SUMPRODUCT(('Dvd Calendar'!$E$2442:$CZ$2442&gt;BA$225)*('Dvd Calendar'!$E$2442:$CZ$2442&lt;=BA$226)*'Dvd Calendar'!$E$2445:$CZ$2445*(('Dvd Calendar'!$E$2447:$CZ$2447='Field Check'!$C$56)*('Field Check'!$C$56&lt;&gt;"")+('Dvd Calendar'!$E$2447:$CZ$2447='Field Check'!$C$57)*('Field Check'!$C$57&lt;&gt;"")))/MXAU!$B$3,"")))</f>
        <v/>
      </c>
      <c r="BB245" s="163">
        <f>IF(BB$226="","",IF($B245="","",IFERROR($C245*$D245*SUMPRODUCT(('Dvd Calendar'!$E$2442:$CZ$2442&gt;BB$225)*('Dvd Calendar'!$E$2442:$CZ$2442&lt;=BB$226)*'Dvd Calendar'!$E$2445:$CZ$2445*(('Dvd Calendar'!$E$2447:$CZ$2447='Field Check'!$C$56)*('Field Check'!$C$56&lt;&gt;"")+('Dvd Calendar'!$E$2447:$CZ$2447='Field Check'!$C$57)*('Field Check'!$C$57&lt;&gt;"")))/MXAU!$B$3,"")))</f>
        <v/>
      </c>
      <c r="BC245" s="163">
        <f>IF(BC$226="","",IF($B245="","",IFERROR($C245*$D245*SUMPRODUCT(('Dvd Calendar'!$E$2442:$CZ$2442&gt;BC$225)*('Dvd Calendar'!$E$2442:$CZ$2442&lt;=BC$226)*'Dvd Calendar'!$E$2445:$CZ$2445*(('Dvd Calendar'!$E$2447:$CZ$2447='Field Check'!$C$56)*('Field Check'!$C$56&lt;&gt;"")+('Dvd Calendar'!$E$2447:$CZ$2447='Field Check'!$C$57)*('Field Check'!$C$57&lt;&gt;"")))/MXAU!$B$3,"")))</f>
        <v/>
      </c>
      <c r="BD245" s="163">
        <f>IF(BD$226="","",IF($B245="","",IFERROR($C245*$D245*SUMPRODUCT(('Dvd Calendar'!$E$2442:$CZ$2442&gt;BD$225)*('Dvd Calendar'!$E$2442:$CZ$2442&lt;=BD$226)*'Dvd Calendar'!$E$2445:$CZ$2445*(('Dvd Calendar'!$E$2447:$CZ$2447='Field Check'!$C$56)*('Field Check'!$C$56&lt;&gt;"")+('Dvd Calendar'!$E$2447:$CZ$2447='Field Check'!$C$57)*('Field Check'!$C$57&lt;&gt;"")))/MXAU!$B$3,"")))</f>
        <v/>
      </c>
      <c r="BE245" s="163">
        <f>IF(BE$226="","",IF($B245="","",IFERROR($C245*$D245*SUMPRODUCT(('Dvd Calendar'!$E$2442:$CZ$2442&gt;BE$225)*('Dvd Calendar'!$E$2442:$CZ$2442&lt;=BE$226)*'Dvd Calendar'!$E$2445:$CZ$2445*(('Dvd Calendar'!$E$2447:$CZ$2447='Field Check'!$C$56)*('Field Check'!$C$56&lt;&gt;"")+('Dvd Calendar'!$E$2447:$CZ$2447='Field Check'!$C$57)*('Field Check'!$C$57&lt;&gt;"")))/MXAU!$B$3,"")))</f>
        <v/>
      </c>
      <c r="BF245" s="163">
        <f>IF(BF$226="","",IF($B245="","",IFERROR($C245*$D245*SUMPRODUCT(('Dvd Calendar'!$E$2442:$CZ$2442&gt;BF$225)*('Dvd Calendar'!$E$2442:$CZ$2442&lt;=BF$226)*'Dvd Calendar'!$E$2445:$CZ$2445*(('Dvd Calendar'!$E$2447:$CZ$2447='Field Check'!$C$56)*('Field Check'!$C$56&lt;&gt;"")+('Dvd Calendar'!$E$2447:$CZ$2447='Field Check'!$C$57)*('Field Check'!$C$57&lt;&gt;"")))/MXAU!$B$3,"")))</f>
        <v/>
      </c>
      <c r="BH245" s="163">
        <f>IF(BH$226="","",IF($B245="","",IFERROR(AQ245*$E245/100,"")))</f>
        <v/>
      </c>
      <c r="BI245" s="163">
        <f>IF(BI$226="","",IF($B245="","",IFERROR(AR245*$E245/100,"")))</f>
        <v/>
      </c>
      <c r="BJ245" s="163">
        <f>IF(BJ$226="","",IF($B245="","",IFERROR(AS245*$E245/100,"")))</f>
        <v/>
      </c>
      <c r="BK245" s="163">
        <f>IF(BK$226="","",IF($B245="","",IFERROR(AT245*$E245/100,"")))</f>
        <v/>
      </c>
      <c r="BL245" s="163">
        <f>IF(BL$226="","",IF($B245="","",IFERROR(AU245*$E245/100,"")))</f>
        <v/>
      </c>
      <c r="BM245" s="163">
        <f>IF(BM$226="","",IF($B245="","",IFERROR(AV245*$E245/100,"")))</f>
        <v/>
      </c>
      <c r="BN245" s="163">
        <f>IF(BN$226="","",IF($B245="","",IFERROR(AW245*$E245/100,"")))</f>
        <v/>
      </c>
      <c r="BO245" s="163">
        <f>IF(BO$226="","",IF($B245="","",IFERROR(AX245*$E245/100,"")))</f>
        <v/>
      </c>
      <c r="BP245" s="163">
        <f>IF(BP$226="","",IF($B245="","",IFERROR(AY245*$E245/100,"")))</f>
        <v/>
      </c>
      <c r="BQ245" s="163">
        <f>IF(BQ$226="","",IF($B245="","",IFERROR(AZ245*$E245/100,"")))</f>
        <v/>
      </c>
      <c r="BR245" s="163">
        <f>IF(BR$226="","",IF($B245="","",IFERROR(BA245*$E245/100,"")))</f>
        <v/>
      </c>
      <c r="BS245" s="163">
        <f>IF(BS$226="","",IF($B245="","",IFERROR(BB245*$E245/100,"")))</f>
        <v/>
      </c>
      <c r="BT245" s="163">
        <f>IF(BT$226="","",IF($B245="","",IFERROR(BC245*$E245/100,"")))</f>
        <v/>
      </c>
      <c r="BU245" s="163">
        <f>IF(BU$226="","",IF($B245="","",IFERROR(BD245*$E245/100,"")))</f>
        <v/>
      </c>
      <c r="BV245" s="163">
        <f>IF(BV$226="","",IF($B245="","",IFERROR(BE245*$E245/100,"")))</f>
        <v/>
      </c>
      <c r="BW245" s="163">
        <f>IF(BW$226="","",IF($B245="","",IFERROR(BF245*$E245/100,"")))</f>
        <v/>
      </c>
    </row>
    <row r="246">
      <c r="B246" s="126">
        <f>IF(MXAU!$C$23="","",MXAU!$C$23)</f>
        <v/>
      </c>
      <c r="C246" s="74">
        <f>IF(MXAU!$B$23="","",MXAU!$B$23)</f>
        <v/>
      </c>
      <c r="D246" s="75">
        <f>IFERROR(MXAU!$Q$23,1)</f>
        <v/>
      </c>
      <c r="E246" s="76">
        <f>IF($B246="","",IF(ISNUMBER(MXAU!$I$23),MXAU!$I$23,'Index Summary'!$C$7))</f>
        <v/>
      </c>
      <c r="F246" s="77">
        <f>IF(F$226="","",IF($B246="","",IFERROR($C246*$D246*IF((Override!$C$4="ON")*(COUNTIFS(Override!$B$11:$B$40,$B246,Override!$D$11:$D$40,1,Override!$E$11:$E$40,"&gt;=0")-COUNTIFS(Override!$B$11:$B$40,$B246,Override!$D$11:$D$40,1,Override!$E$11:$E$40,"&gt;=0",Override!$C$11:$C$40,"AS51"))&gt;0,SUMIFS(Override!$E$11:$E$40,Override!$B$11:$B$40,$B246,Override!$D$11:$D$40,1)-SUMIFS(Override!$E$11:$E$40,Override!$B$11:$B$40,$B246,Override!$D$11:$D$40,1,Override!$C$11:$C$40,"AS51"),Override!$C$278)/MXAU!$B$3,"")))</f>
        <v/>
      </c>
      <c r="G246" s="77">
        <f>IF(G$226="","",IF($B246="","",IFERROR($C246*$D246*IF((Override!$C$4="ON")*(COUNTIFS(Override!$B$11:$B$40,$B246,Override!$D$11:$D$40,2,Override!$E$11:$E$40,"&gt;=0")-COUNTIFS(Override!$B$11:$B$40,$B246,Override!$D$11:$D$40,2,Override!$E$11:$E$40,"&gt;=0",Override!$C$11:$C$40,"AS51"))&gt;0,SUMIFS(Override!$E$11:$E$40,Override!$B$11:$B$40,$B246,Override!$D$11:$D$40,2)-SUMIFS(Override!$E$11:$E$40,Override!$B$11:$B$40,$B246,Override!$D$11:$D$40,2,Override!$C$11:$C$40,"AS51"),Override!$D$278)/MXAU!$B$3,"")))</f>
        <v/>
      </c>
      <c r="H246" s="77">
        <f>IF(H$226="","",IF($B246="","",IFERROR($C246*$D246*IF((Override!$C$4="ON")*(COUNTIFS(Override!$B$11:$B$40,$B246,Override!$D$11:$D$40,3,Override!$E$11:$E$40,"&gt;=0")-COUNTIFS(Override!$B$11:$B$40,$B246,Override!$D$11:$D$40,3,Override!$E$11:$E$40,"&gt;=0",Override!$C$11:$C$40,"AS51"))&gt;0,SUMIFS(Override!$E$11:$E$40,Override!$B$11:$B$40,$B246,Override!$D$11:$D$40,3)-SUMIFS(Override!$E$11:$E$40,Override!$B$11:$B$40,$B246,Override!$D$11:$D$40,3,Override!$C$11:$C$40,"AS51"),Override!$E$278)/MXAU!$B$3,"")))</f>
        <v/>
      </c>
      <c r="I246" s="77">
        <f>IF(I$226="","",IF($B246="","",IFERROR($C246*$D246*IF((Override!$C$4="ON")*(COUNTIFS(Override!$B$11:$B$40,$B246,Override!$D$11:$D$40,4,Override!$E$11:$E$40,"&gt;=0")-COUNTIFS(Override!$B$11:$B$40,$B246,Override!$D$11:$D$40,4,Override!$E$11:$E$40,"&gt;=0",Override!$C$11:$C$40,"AS51"))&gt;0,SUMIFS(Override!$E$11:$E$40,Override!$B$11:$B$40,$B246,Override!$D$11:$D$40,4)-SUMIFS(Override!$E$11:$E$40,Override!$B$11:$B$40,$B246,Override!$D$11:$D$40,4,Override!$C$11:$C$40,"AS51"),Override!$F$278)/MXAU!$B$3,"")))</f>
        <v/>
      </c>
      <c r="J246" s="77">
        <f>IF(J$226="","",IF($B246="","",IFERROR($C246*$D246*IF((Override!$C$4="ON")*(COUNTIFS(Override!$B$11:$B$40,$B246,Override!$D$11:$D$40,5,Override!$E$11:$E$40,"&gt;=0")-COUNTIFS(Override!$B$11:$B$40,$B246,Override!$D$11:$D$40,5,Override!$E$11:$E$40,"&gt;=0",Override!$C$11:$C$40,"AS51"))&gt;0,SUMIFS(Override!$E$11:$E$40,Override!$B$11:$B$40,$B246,Override!$D$11:$D$40,5)-SUMIFS(Override!$E$11:$E$40,Override!$B$11:$B$40,$B246,Override!$D$11:$D$40,5,Override!$C$11:$C$40,"AS51"),Override!$G$278)/MXAU!$B$3,"")))</f>
        <v/>
      </c>
      <c r="K246" s="77">
        <f>IF(K$226="","",IF($B246="","",IFERROR($C246*$D246*IF((Override!$C$4="ON")*(COUNTIFS(Override!$B$11:$B$40,$B246,Override!$D$11:$D$40,6,Override!$E$11:$E$40,"&gt;=0")-COUNTIFS(Override!$B$11:$B$40,$B246,Override!$D$11:$D$40,6,Override!$E$11:$E$40,"&gt;=0",Override!$C$11:$C$40,"AS51"))&gt;0,SUMIFS(Override!$E$11:$E$40,Override!$B$11:$B$40,$B246,Override!$D$11:$D$40,6)-SUMIFS(Override!$E$11:$E$40,Override!$B$11:$B$40,$B246,Override!$D$11:$D$40,6,Override!$C$11:$C$40,"AS51"),Override!$H$278)/MXAU!$B$3,"")))</f>
        <v/>
      </c>
      <c r="L246" s="77">
        <f>IF(L$226="","",IF($B246="","",IFERROR($C246*$D246*IF((Override!$C$4="ON")*(COUNTIFS(Override!$B$11:$B$40,$B246,Override!$D$11:$D$40,7,Override!$E$11:$E$40,"&gt;=0")-COUNTIFS(Override!$B$11:$B$40,$B246,Override!$D$11:$D$40,7,Override!$E$11:$E$40,"&gt;=0",Override!$C$11:$C$40,"AS51"))&gt;0,SUMIFS(Override!$E$11:$E$40,Override!$B$11:$B$40,$B246,Override!$D$11:$D$40,7)-SUMIFS(Override!$E$11:$E$40,Override!$B$11:$B$40,$B246,Override!$D$11:$D$40,7,Override!$C$11:$C$40,"AS51"),Override!$I$278)/MXAU!$B$3,"")))</f>
        <v/>
      </c>
      <c r="M246" s="77">
        <f>IF(M$226="","",IF($B246="","",IFERROR($C246*$D246*IF((Override!$C$4="ON")*(COUNTIFS(Override!$B$11:$B$40,$B246,Override!$D$11:$D$40,8,Override!$E$11:$E$40,"&gt;=0")-COUNTIFS(Override!$B$11:$B$40,$B246,Override!$D$11:$D$40,8,Override!$E$11:$E$40,"&gt;=0",Override!$C$11:$C$40,"AS51"))&gt;0,SUMIFS(Override!$E$11:$E$40,Override!$B$11:$B$40,$B246,Override!$D$11:$D$40,8)-SUMIFS(Override!$E$11:$E$40,Override!$B$11:$B$40,$B246,Override!$D$11:$D$40,8,Override!$C$11:$C$40,"AS51"),Override!$J$278)/MXAU!$B$3,"")))</f>
        <v/>
      </c>
      <c r="N246" s="77">
        <f>IF(N$226="","",IF($B246="","",IFERROR($C246*$D246*IF((Override!$C$4="ON")*(COUNTIFS(Override!$B$11:$B$40,$B246,Override!$D$11:$D$40,9,Override!$E$11:$E$40,"&gt;=0")-COUNTIFS(Override!$B$11:$B$40,$B246,Override!$D$11:$D$40,9,Override!$E$11:$E$40,"&gt;=0",Override!$C$11:$C$40,"AS51"))&gt;0,SUMIFS(Override!$E$11:$E$40,Override!$B$11:$B$40,$B246,Override!$D$11:$D$40,9)-SUMIFS(Override!$E$11:$E$40,Override!$B$11:$B$40,$B246,Override!$D$11:$D$40,9,Override!$C$11:$C$40,"AS51"),Override!$K$278)/MXAU!$B$3,"")))</f>
        <v/>
      </c>
      <c r="O246" s="77">
        <f>IF(O$226="","",IF($B246="","",IFERROR($C246*$D246*IF((Override!$C$4="ON")*(COUNTIFS(Override!$B$11:$B$40,$B246,Override!$D$11:$D$40,10,Override!$E$11:$E$40,"&gt;=0")-COUNTIFS(Override!$B$11:$B$40,$B246,Override!$D$11:$D$40,10,Override!$E$11:$E$40,"&gt;=0",Override!$C$11:$C$40,"AS51"))&gt;0,SUMIFS(Override!$E$11:$E$40,Override!$B$11:$B$40,$B246,Override!$D$11:$D$40,10)-SUMIFS(Override!$E$11:$E$40,Override!$B$11:$B$40,$B246,Override!$D$11:$D$40,10,Override!$C$11:$C$40,"AS51"),Override!$L$278)/MXAU!$B$3,"")))</f>
        <v/>
      </c>
      <c r="P246" s="77">
        <f>IF(P$226="","",IF($B246="","",IFERROR($C246*$D246*IF((Override!$C$4="ON")*(COUNTIFS(Override!$B$11:$B$40,$B246,Override!$D$11:$D$40,11,Override!$E$11:$E$40,"&gt;=0")-COUNTIFS(Override!$B$11:$B$40,$B246,Override!$D$11:$D$40,11,Override!$E$11:$E$40,"&gt;=0",Override!$C$11:$C$40,"AS51"))&gt;0,SUMIFS(Override!$E$11:$E$40,Override!$B$11:$B$40,$B246,Override!$D$11:$D$40,11)-SUMIFS(Override!$E$11:$E$40,Override!$B$11:$B$40,$B246,Override!$D$11:$D$40,11,Override!$C$11:$C$40,"AS51"),Override!$M$278)/MXAU!$B$3,"")))</f>
        <v/>
      </c>
      <c r="Q246" s="77">
        <f>IF(Q$226="","",IF($B246="","",IFERROR($C246*$D246*IF((Override!$C$4="ON")*(COUNTIFS(Override!$B$11:$B$40,$B246,Override!$D$11:$D$40,12,Override!$E$11:$E$40,"&gt;=0")-COUNTIFS(Override!$B$11:$B$40,$B246,Override!$D$11:$D$40,12,Override!$E$11:$E$40,"&gt;=0",Override!$C$11:$C$40,"AS51"))&gt;0,SUMIFS(Override!$E$11:$E$40,Override!$B$11:$B$40,$B246,Override!$D$11:$D$40,12)-SUMIFS(Override!$E$11:$E$40,Override!$B$11:$B$40,$B246,Override!$D$11:$D$40,12,Override!$C$11:$C$40,"AS51"),Override!$N$278)/MXAU!$B$3,"")))</f>
        <v/>
      </c>
      <c r="R246" s="77">
        <f>IF(R$226="","",IF($B246="","",IFERROR($C246*$D246*IF((Override!$C$4="ON")*(COUNTIFS(Override!$B$11:$B$40,$B246,Override!$D$11:$D$40,13,Override!$E$11:$E$40,"&gt;=0")-COUNTIFS(Override!$B$11:$B$40,$B246,Override!$D$11:$D$40,13,Override!$E$11:$E$40,"&gt;=0",Override!$C$11:$C$40,"AS51"))&gt;0,SUMIFS(Override!$E$11:$E$40,Override!$B$11:$B$40,$B246,Override!$D$11:$D$40,13)-SUMIFS(Override!$E$11:$E$40,Override!$B$11:$B$40,$B246,Override!$D$11:$D$40,13,Override!$C$11:$C$40,"AS51"),Override!$O$278)/MXAU!$B$3,"")))</f>
        <v/>
      </c>
      <c r="S246" s="77">
        <f>IF(S$226="","",IF($B246="","",IFERROR($C246*$D246*IF((Override!$C$4="ON")*(COUNTIFS(Override!$B$11:$B$40,$B246,Override!$D$11:$D$40,14,Override!$E$11:$E$40,"&gt;=0")-COUNTIFS(Override!$B$11:$B$40,$B246,Override!$D$11:$D$40,14,Override!$E$11:$E$40,"&gt;=0",Override!$C$11:$C$40,"AS51"))&gt;0,SUMIFS(Override!$E$11:$E$40,Override!$B$11:$B$40,$B246,Override!$D$11:$D$40,14)-SUMIFS(Override!$E$11:$E$40,Override!$B$11:$B$40,$B246,Override!$D$11:$D$40,14,Override!$C$11:$C$40,"AS51"),Override!$P$278)/MXAU!$B$3,"")))</f>
        <v/>
      </c>
      <c r="T246" s="77">
        <f>IF(T$226="","",IF($B246="","",IFERROR($C246*$D246*IF((Override!$C$4="ON")*(COUNTIFS(Override!$B$11:$B$40,$B246,Override!$D$11:$D$40,15,Override!$E$11:$E$40,"&gt;=0")-COUNTIFS(Override!$B$11:$B$40,$B246,Override!$D$11:$D$40,15,Override!$E$11:$E$40,"&gt;=0",Override!$C$11:$C$40,"AS51"))&gt;0,SUMIFS(Override!$E$11:$E$40,Override!$B$11:$B$40,$B246,Override!$D$11:$D$40,15)-SUMIFS(Override!$E$11:$E$40,Override!$B$11:$B$40,$B246,Override!$D$11:$D$40,15,Override!$C$11:$C$40,"AS51"),Override!$Q$278)/MXAU!$B$3,"")))</f>
        <v/>
      </c>
      <c r="U246" s="77">
        <f>IF(U$226="","",IF($B246="","",IFERROR($C246*$D246*IF((Override!$C$4="ON")*(COUNTIFS(Override!$B$11:$B$40,$B246,Override!$D$11:$D$40,16,Override!$E$11:$E$40,"&gt;=0")-COUNTIFS(Override!$B$11:$B$40,$B246,Override!$D$11:$D$40,16,Override!$E$11:$E$40,"&gt;=0",Override!$C$11:$C$40,"AS51"))&gt;0,SUMIFS(Override!$E$11:$E$40,Override!$B$11:$B$40,$B246,Override!$D$11:$D$40,16)-SUMIFS(Override!$E$11:$E$40,Override!$B$11:$B$40,$B246,Override!$D$11:$D$40,16,Override!$C$11:$C$40,"AS51"),Override!$R$278)/MXAU!$B$3,"")))</f>
        <v/>
      </c>
      <c r="W246" s="77">
        <f>IF(W$226="","",IF($B246="","",IFERROR(F246*$E246/100,"")))</f>
        <v/>
      </c>
      <c r="X246" s="77">
        <f>IF(X$226="","",IF($B246="","",IFERROR(G246*$E246/100,"")))</f>
        <v/>
      </c>
      <c r="Y246" s="77">
        <f>IF(Y$226="","",IF($B246="","",IFERROR(H246*$E246/100,"")))</f>
        <v/>
      </c>
      <c r="Z246" s="77">
        <f>IF(Z$226="","",IF($B246="","",IFERROR(I246*$E246/100,"")))</f>
        <v/>
      </c>
      <c r="AA246" s="77">
        <f>IF(AA$226="","",IF($B246="","",IFERROR(J246*$E246/100,"")))</f>
        <v/>
      </c>
      <c r="AB246" s="77">
        <f>IF(AB$226="","",IF($B246="","",IFERROR(K246*$E246/100,"")))</f>
        <v/>
      </c>
      <c r="AC246" s="77">
        <f>IF(AC$226="","",IF($B246="","",IFERROR(L246*$E246/100,"")))</f>
        <v/>
      </c>
      <c r="AD246" s="77">
        <f>IF(AD$226="","",IF($B246="","",IFERROR(M246*$E246/100,"")))</f>
        <v/>
      </c>
      <c r="AE246" s="77">
        <f>IF(AE$226="","",IF($B246="","",IFERROR(N246*$E246/100,"")))</f>
        <v/>
      </c>
      <c r="AF246" s="77">
        <f>IF(AF$226="","",IF($B246="","",IFERROR(O246*$E246/100,"")))</f>
        <v/>
      </c>
      <c r="AG246" s="77">
        <f>IF(AG$226="","",IF($B246="","",IFERROR(P246*$E246/100,"")))</f>
        <v/>
      </c>
      <c r="AH246" s="77">
        <f>IF(AH$226="","",IF($B246="","",IFERROR(Q246*$E246/100,"")))</f>
        <v/>
      </c>
      <c r="AI246" s="77">
        <f>IF(AI$226="","",IF($B246="","",IFERROR(R246*$E246/100,"")))</f>
        <v/>
      </c>
      <c r="AJ246" s="77">
        <f>IF(AJ$226="","",IF($B246="","",IFERROR(S246*$E246/100,"")))</f>
        <v/>
      </c>
      <c r="AK246" s="77">
        <f>IF(AK$226="","",IF($B246="","",IFERROR(T246*$E246/100,"")))</f>
        <v/>
      </c>
      <c r="AL246" s="77">
        <f>IF(AL$226="","",IF($B246="","",IFERROR(U246*$E246/100,"")))</f>
        <v/>
      </c>
      <c r="AN246" s="77">
        <f>IF($B246="","",SUMIF($F$226:$U$226,"&lt;="&amp;Sector!$E$51,$F246:$U246))</f>
        <v/>
      </c>
      <c r="AO246" s="77">
        <f>IF($B246="","",SUMIF($W$226:$AL$226,"&lt;="&amp;Sector!$E$51,$W246:$AL246))</f>
        <v/>
      </c>
      <c r="AQ246" s="163">
        <f>IF(AQ$226="","",IF($B246="","",IFERROR($C246*$D246*SUMPRODUCT(('Dvd Calendar'!$E$2453:$CZ$2453&gt;AQ$225)*('Dvd Calendar'!$E$2453:$CZ$2453&lt;=AQ$226)*'Dvd Calendar'!$E$2456:$CZ$2456*(('Dvd Calendar'!$E$2458:$CZ$2458='Field Check'!$C$56)*('Field Check'!$C$56&lt;&gt;"")+('Dvd Calendar'!$E$2458:$CZ$2458='Field Check'!$C$57)*('Field Check'!$C$57&lt;&gt;"")))/MXAU!$B$3,"")))</f>
        <v/>
      </c>
      <c r="AR246" s="163">
        <f>IF(AR$226="","",IF($B246="","",IFERROR($C246*$D246*SUMPRODUCT(('Dvd Calendar'!$E$2453:$CZ$2453&gt;AR$225)*('Dvd Calendar'!$E$2453:$CZ$2453&lt;=AR$226)*'Dvd Calendar'!$E$2456:$CZ$2456*(('Dvd Calendar'!$E$2458:$CZ$2458='Field Check'!$C$56)*('Field Check'!$C$56&lt;&gt;"")+('Dvd Calendar'!$E$2458:$CZ$2458='Field Check'!$C$57)*('Field Check'!$C$57&lt;&gt;"")))/MXAU!$B$3,"")))</f>
        <v/>
      </c>
      <c r="AS246" s="163">
        <f>IF(AS$226="","",IF($B246="","",IFERROR($C246*$D246*SUMPRODUCT(('Dvd Calendar'!$E$2453:$CZ$2453&gt;AS$225)*('Dvd Calendar'!$E$2453:$CZ$2453&lt;=AS$226)*'Dvd Calendar'!$E$2456:$CZ$2456*(('Dvd Calendar'!$E$2458:$CZ$2458='Field Check'!$C$56)*('Field Check'!$C$56&lt;&gt;"")+('Dvd Calendar'!$E$2458:$CZ$2458='Field Check'!$C$57)*('Field Check'!$C$57&lt;&gt;"")))/MXAU!$B$3,"")))</f>
        <v/>
      </c>
      <c r="AT246" s="163">
        <f>IF(AT$226="","",IF($B246="","",IFERROR($C246*$D246*SUMPRODUCT(('Dvd Calendar'!$E$2453:$CZ$2453&gt;AT$225)*('Dvd Calendar'!$E$2453:$CZ$2453&lt;=AT$226)*'Dvd Calendar'!$E$2456:$CZ$2456*(('Dvd Calendar'!$E$2458:$CZ$2458='Field Check'!$C$56)*('Field Check'!$C$56&lt;&gt;"")+('Dvd Calendar'!$E$2458:$CZ$2458='Field Check'!$C$57)*('Field Check'!$C$57&lt;&gt;"")))/MXAU!$B$3,"")))</f>
        <v/>
      </c>
      <c r="AU246" s="163">
        <f>IF(AU$226="","",IF($B246="","",IFERROR($C246*$D246*SUMPRODUCT(('Dvd Calendar'!$E$2453:$CZ$2453&gt;AU$225)*('Dvd Calendar'!$E$2453:$CZ$2453&lt;=AU$226)*'Dvd Calendar'!$E$2456:$CZ$2456*(('Dvd Calendar'!$E$2458:$CZ$2458='Field Check'!$C$56)*('Field Check'!$C$56&lt;&gt;"")+('Dvd Calendar'!$E$2458:$CZ$2458='Field Check'!$C$57)*('Field Check'!$C$57&lt;&gt;"")))/MXAU!$B$3,"")))</f>
        <v/>
      </c>
      <c r="AV246" s="163">
        <f>IF(AV$226="","",IF($B246="","",IFERROR($C246*$D246*SUMPRODUCT(('Dvd Calendar'!$E$2453:$CZ$2453&gt;AV$225)*('Dvd Calendar'!$E$2453:$CZ$2453&lt;=AV$226)*'Dvd Calendar'!$E$2456:$CZ$2456*(('Dvd Calendar'!$E$2458:$CZ$2458='Field Check'!$C$56)*('Field Check'!$C$56&lt;&gt;"")+('Dvd Calendar'!$E$2458:$CZ$2458='Field Check'!$C$57)*('Field Check'!$C$57&lt;&gt;"")))/MXAU!$B$3,"")))</f>
        <v/>
      </c>
      <c r="AW246" s="163">
        <f>IF(AW$226="","",IF($B246="","",IFERROR($C246*$D246*SUMPRODUCT(('Dvd Calendar'!$E$2453:$CZ$2453&gt;AW$225)*('Dvd Calendar'!$E$2453:$CZ$2453&lt;=AW$226)*'Dvd Calendar'!$E$2456:$CZ$2456*(('Dvd Calendar'!$E$2458:$CZ$2458='Field Check'!$C$56)*('Field Check'!$C$56&lt;&gt;"")+('Dvd Calendar'!$E$2458:$CZ$2458='Field Check'!$C$57)*('Field Check'!$C$57&lt;&gt;"")))/MXAU!$B$3,"")))</f>
        <v/>
      </c>
      <c r="AX246" s="163">
        <f>IF(AX$226="","",IF($B246="","",IFERROR($C246*$D246*SUMPRODUCT(('Dvd Calendar'!$E$2453:$CZ$2453&gt;AX$225)*('Dvd Calendar'!$E$2453:$CZ$2453&lt;=AX$226)*'Dvd Calendar'!$E$2456:$CZ$2456*(('Dvd Calendar'!$E$2458:$CZ$2458='Field Check'!$C$56)*('Field Check'!$C$56&lt;&gt;"")+('Dvd Calendar'!$E$2458:$CZ$2458='Field Check'!$C$57)*('Field Check'!$C$57&lt;&gt;"")))/MXAU!$B$3,"")))</f>
        <v/>
      </c>
      <c r="AY246" s="163">
        <f>IF(AY$226="","",IF($B246="","",IFERROR($C246*$D246*SUMPRODUCT(('Dvd Calendar'!$E$2453:$CZ$2453&gt;AY$225)*('Dvd Calendar'!$E$2453:$CZ$2453&lt;=AY$226)*'Dvd Calendar'!$E$2456:$CZ$2456*(('Dvd Calendar'!$E$2458:$CZ$2458='Field Check'!$C$56)*('Field Check'!$C$56&lt;&gt;"")+('Dvd Calendar'!$E$2458:$CZ$2458='Field Check'!$C$57)*('Field Check'!$C$57&lt;&gt;"")))/MXAU!$B$3,"")))</f>
        <v/>
      </c>
      <c r="AZ246" s="163">
        <f>IF(AZ$226="","",IF($B246="","",IFERROR($C246*$D246*SUMPRODUCT(('Dvd Calendar'!$E$2453:$CZ$2453&gt;AZ$225)*('Dvd Calendar'!$E$2453:$CZ$2453&lt;=AZ$226)*'Dvd Calendar'!$E$2456:$CZ$2456*(('Dvd Calendar'!$E$2458:$CZ$2458='Field Check'!$C$56)*('Field Check'!$C$56&lt;&gt;"")+('Dvd Calendar'!$E$2458:$CZ$2458='Field Check'!$C$57)*('Field Check'!$C$57&lt;&gt;"")))/MXAU!$B$3,"")))</f>
        <v/>
      </c>
      <c r="BA246" s="163">
        <f>IF(BA$226="","",IF($B246="","",IFERROR($C246*$D246*SUMPRODUCT(('Dvd Calendar'!$E$2453:$CZ$2453&gt;BA$225)*('Dvd Calendar'!$E$2453:$CZ$2453&lt;=BA$226)*'Dvd Calendar'!$E$2456:$CZ$2456*(('Dvd Calendar'!$E$2458:$CZ$2458='Field Check'!$C$56)*('Field Check'!$C$56&lt;&gt;"")+('Dvd Calendar'!$E$2458:$CZ$2458='Field Check'!$C$57)*('Field Check'!$C$57&lt;&gt;"")))/MXAU!$B$3,"")))</f>
        <v/>
      </c>
      <c r="BB246" s="163">
        <f>IF(BB$226="","",IF($B246="","",IFERROR($C246*$D246*SUMPRODUCT(('Dvd Calendar'!$E$2453:$CZ$2453&gt;BB$225)*('Dvd Calendar'!$E$2453:$CZ$2453&lt;=BB$226)*'Dvd Calendar'!$E$2456:$CZ$2456*(('Dvd Calendar'!$E$2458:$CZ$2458='Field Check'!$C$56)*('Field Check'!$C$56&lt;&gt;"")+('Dvd Calendar'!$E$2458:$CZ$2458='Field Check'!$C$57)*('Field Check'!$C$57&lt;&gt;"")))/MXAU!$B$3,"")))</f>
        <v/>
      </c>
      <c r="BC246" s="163">
        <f>IF(BC$226="","",IF($B246="","",IFERROR($C246*$D246*SUMPRODUCT(('Dvd Calendar'!$E$2453:$CZ$2453&gt;BC$225)*('Dvd Calendar'!$E$2453:$CZ$2453&lt;=BC$226)*'Dvd Calendar'!$E$2456:$CZ$2456*(('Dvd Calendar'!$E$2458:$CZ$2458='Field Check'!$C$56)*('Field Check'!$C$56&lt;&gt;"")+('Dvd Calendar'!$E$2458:$CZ$2458='Field Check'!$C$57)*('Field Check'!$C$57&lt;&gt;"")))/MXAU!$B$3,"")))</f>
        <v/>
      </c>
      <c r="BD246" s="163">
        <f>IF(BD$226="","",IF($B246="","",IFERROR($C246*$D246*SUMPRODUCT(('Dvd Calendar'!$E$2453:$CZ$2453&gt;BD$225)*('Dvd Calendar'!$E$2453:$CZ$2453&lt;=BD$226)*'Dvd Calendar'!$E$2456:$CZ$2456*(('Dvd Calendar'!$E$2458:$CZ$2458='Field Check'!$C$56)*('Field Check'!$C$56&lt;&gt;"")+('Dvd Calendar'!$E$2458:$CZ$2458='Field Check'!$C$57)*('Field Check'!$C$57&lt;&gt;"")))/MXAU!$B$3,"")))</f>
        <v/>
      </c>
      <c r="BE246" s="163">
        <f>IF(BE$226="","",IF($B246="","",IFERROR($C246*$D246*SUMPRODUCT(('Dvd Calendar'!$E$2453:$CZ$2453&gt;BE$225)*('Dvd Calendar'!$E$2453:$CZ$2453&lt;=BE$226)*'Dvd Calendar'!$E$2456:$CZ$2456*(('Dvd Calendar'!$E$2458:$CZ$2458='Field Check'!$C$56)*('Field Check'!$C$56&lt;&gt;"")+('Dvd Calendar'!$E$2458:$CZ$2458='Field Check'!$C$57)*('Field Check'!$C$57&lt;&gt;"")))/MXAU!$B$3,"")))</f>
        <v/>
      </c>
      <c r="BF246" s="163">
        <f>IF(BF$226="","",IF($B246="","",IFERROR($C246*$D246*SUMPRODUCT(('Dvd Calendar'!$E$2453:$CZ$2453&gt;BF$225)*('Dvd Calendar'!$E$2453:$CZ$2453&lt;=BF$226)*'Dvd Calendar'!$E$2456:$CZ$2456*(('Dvd Calendar'!$E$2458:$CZ$2458='Field Check'!$C$56)*('Field Check'!$C$56&lt;&gt;"")+('Dvd Calendar'!$E$2458:$CZ$2458='Field Check'!$C$57)*('Field Check'!$C$57&lt;&gt;"")))/MXAU!$B$3,"")))</f>
        <v/>
      </c>
      <c r="BH246" s="163">
        <f>IF(BH$226="","",IF($B246="","",IFERROR(AQ246*$E246/100,"")))</f>
        <v/>
      </c>
      <c r="BI246" s="163">
        <f>IF(BI$226="","",IF($B246="","",IFERROR(AR246*$E246/100,"")))</f>
        <v/>
      </c>
      <c r="BJ246" s="163">
        <f>IF(BJ$226="","",IF($B246="","",IFERROR(AS246*$E246/100,"")))</f>
        <v/>
      </c>
      <c r="BK246" s="163">
        <f>IF(BK$226="","",IF($B246="","",IFERROR(AT246*$E246/100,"")))</f>
        <v/>
      </c>
      <c r="BL246" s="163">
        <f>IF(BL$226="","",IF($B246="","",IFERROR(AU246*$E246/100,"")))</f>
        <v/>
      </c>
      <c r="BM246" s="163">
        <f>IF(BM$226="","",IF($B246="","",IFERROR(AV246*$E246/100,"")))</f>
        <v/>
      </c>
      <c r="BN246" s="163">
        <f>IF(BN$226="","",IF($B246="","",IFERROR(AW246*$E246/100,"")))</f>
        <v/>
      </c>
      <c r="BO246" s="163">
        <f>IF(BO$226="","",IF($B246="","",IFERROR(AX246*$E246/100,"")))</f>
        <v/>
      </c>
      <c r="BP246" s="163">
        <f>IF(BP$226="","",IF($B246="","",IFERROR(AY246*$E246/100,"")))</f>
        <v/>
      </c>
      <c r="BQ246" s="163">
        <f>IF(BQ$226="","",IF($B246="","",IFERROR(AZ246*$E246/100,"")))</f>
        <v/>
      </c>
      <c r="BR246" s="163">
        <f>IF(BR$226="","",IF($B246="","",IFERROR(BA246*$E246/100,"")))</f>
        <v/>
      </c>
      <c r="BS246" s="163">
        <f>IF(BS$226="","",IF($B246="","",IFERROR(BB246*$E246/100,"")))</f>
        <v/>
      </c>
      <c r="BT246" s="163">
        <f>IF(BT$226="","",IF($B246="","",IFERROR(BC246*$E246/100,"")))</f>
        <v/>
      </c>
      <c r="BU246" s="163">
        <f>IF(BU$226="","",IF($B246="","",IFERROR(BD246*$E246/100,"")))</f>
        <v/>
      </c>
      <c r="BV246" s="163">
        <f>IF(BV$226="","",IF($B246="","",IFERROR(BE246*$E246/100,"")))</f>
        <v/>
      </c>
      <c r="BW246" s="163">
        <f>IF(BW$226="","",IF($B246="","",IFERROR(BF246*$E246/100,"")))</f>
        <v/>
      </c>
    </row>
    <row r="247">
      <c r="B247" s="126">
        <f>IF(MXAU!$C$24="","",MXAU!$C$24)</f>
        <v/>
      </c>
      <c r="C247" s="74">
        <f>IF(MXAU!$B$24="","",MXAU!$B$24)</f>
        <v/>
      </c>
      <c r="D247" s="75">
        <f>IFERROR(MXAU!$Q$24,1)</f>
        <v/>
      </c>
      <c r="E247" s="76">
        <f>IF($B247="","",IF(ISNUMBER(MXAU!$I$24),MXAU!$I$24,'Index Summary'!$C$7))</f>
        <v/>
      </c>
      <c r="F247" s="77">
        <f>IF(F$226="","",IF($B247="","",IFERROR($C247*$D247*IF((Override!$C$4="ON")*(COUNTIFS(Override!$B$11:$B$40,$B247,Override!$D$11:$D$40,1,Override!$E$11:$E$40,"&gt;=0")-COUNTIFS(Override!$B$11:$B$40,$B247,Override!$D$11:$D$40,1,Override!$E$11:$E$40,"&gt;=0",Override!$C$11:$C$40,"AS51"))&gt;0,SUMIFS(Override!$E$11:$E$40,Override!$B$11:$B$40,$B247,Override!$D$11:$D$40,1)-SUMIFS(Override!$E$11:$E$40,Override!$B$11:$B$40,$B247,Override!$D$11:$D$40,1,Override!$C$11:$C$40,"AS51"),Override!$C$279)/MXAU!$B$3,"")))</f>
        <v/>
      </c>
      <c r="G247" s="77">
        <f>IF(G$226="","",IF($B247="","",IFERROR($C247*$D247*IF((Override!$C$4="ON")*(COUNTIFS(Override!$B$11:$B$40,$B247,Override!$D$11:$D$40,2,Override!$E$11:$E$40,"&gt;=0")-COUNTIFS(Override!$B$11:$B$40,$B247,Override!$D$11:$D$40,2,Override!$E$11:$E$40,"&gt;=0",Override!$C$11:$C$40,"AS51"))&gt;0,SUMIFS(Override!$E$11:$E$40,Override!$B$11:$B$40,$B247,Override!$D$11:$D$40,2)-SUMIFS(Override!$E$11:$E$40,Override!$B$11:$B$40,$B247,Override!$D$11:$D$40,2,Override!$C$11:$C$40,"AS51"),Override!$D$279)/MXAU!$B$3,"")))</f>
        <v/>
      </c>
      <c r="H247" s="77">
        <f>IF(H$226="","",IF($B247="","",IFERROR($C247*$D247*IF((Override!$C$4="ON")*(COUNTIFS(Override!$B$11:$B$40,$B247,Override!$D$11:$D$40,3,Override!$E$11:$E$40,"&gt;=0")-COUNTIFS(Override!$B$11:$B$40,$B247,Override!$D$11:$D$40,3,Override!$E$11:$E$40,"&gt;=0",Override!$C$11:$C$40,"AS51"))&gt;0,SUMIFS(Override!$E$11:$E$40,Override!$B$11:$B$40,$B247,Override!$D$11:$D$40,3)-SUMIFS(Override!$E$11:$E$40,Override!$B$11:$B$40,$B247,Override!$D$11:$D$40,3,Override!$C$11:$C$40,"AS51"),Override!$E$279)/MXAU!$B$3,"")))</f>
        <v/>
      </c>
      <c r="I247" s="77">
        <f>IF(I$226="","",IF($B247="","",IFERROR($C247*$D247*IF((Override!$C$4="ON")*(COUNTIFS(Override!$B$11:$B$40,$B247,Override!$D$11:$D$40,4,Override!$E$11:$E$40,"&gt;=0")-COUNTIFS(Override!$B$11:$B$40,$B247,Override!$D$11:$D$40,4,Override!$E$11:$E$40,"&gt;=0",Override!$C$11:$C$40,"AS51"))&gt;0,SUMIFS(Override!$E$11:$E$40,Override!$B$11:$B$40,$B247,Override!$D$11:$D$40,4)-SUMIFS(Override!$E$11:$E$40,Override!$B$11:$B$40,$B247,Override!$D$11:$D$40,4,Override!$C$11:$C$40,"AS51"),Override!$F$279)/MXAU!$B$3,"")))</f>
        <v/>
      </c>
      <c r="J247" s="77">
        <f>IF(J$226="","",IF($B247="","",IFERROR($C247*$D247*IF((Override!$C$4="ON")*(COUNTIFS(Override!$B$11:$B$40,$B247,Override!$D$11:$D$40,5,Override!$E$11:$E$40,"&gt;=0")-COUNTIFS(Override!$B$11:$B$40,$B247,Override!$D$11:$D$40,5,Override!$E$11:$E$40,"&gt;=0",Override!$C$11:$C$40,"AS51"))&gt;0,SUMIFS(Override!$E$11:$E$40,Override!$B$11:$B$40,$B247,Override!$D$11:$D$40,5)-SUMIFS(Override!$E$11:$E$40,Override!$B$11:$B$40,$B247,Override!$D$11:$D$40,5,Override!$C$11:$C$40,"AS51"),Override!$G$279)/MXAU!$B$3,"")))</f>
        <v/>
      </c>
      <c r="K247" s="77">
        <f>IF(K$226="","",IF($B247="","",IFERROR($C247*$D247*IF((Override!$C$4="ON")*(COUNTIFS(Override!$B$11:$B$40,$B247,Override!$D$11:$D$40,6,Override!$E$11:$E$40,"&gt;=0")-COUNTIFS(Override!$B$11:$B$40,$B247,Override!$D$11:$D$40,6,Override!$E$11:$E$40,"&gt;=0",Override!$C$11:$C$40,"AS51"))&gt;0,SUMIFS(Override!$E$11:$E$40,Override!$B$11:$B$40,$B247,Override!$D$11:$D$40,6)-SUMIFS(Override!$E$11:$E$40,Override!$B$11:$B$40,$B247,Override!$D$11:$D$40,6,Override!$C$11:$C$40,"AS51"),Override!$H$279)/MXAU!$B$3,"")))</f>
        <v/>
      </c>
      <c r="L247" s="77">
        <f>IF(L$226="","",IF($B247="","",IFERROR($C247*$D247*IF((Override!$C$4="ON")*(COUNTIFS(Override!$B$11:$B$40,$B247,Override!$D$11:$D$40,7,Override!$E$11:$E$40,"&gt;=0")-COUNTIFS(Override!$B$11:$B$40,$B247,Override!$D$11:$D$40,7,Override!$E$11:$E$40,"&gt;=0",Override!$C$11:$C$40,"AS51"))&gt;0,SUMIFS(Override!$E$11:$E$40,Override!$B$11:$B$40,$B247,Override!$D$11:$D$40,7)-SUMIFS(Override!$E$11:$E$40,Override!$B$11:$B$40,$B247,Override!$D$11:$D$40,7,Override!$C$11:$C$40,"AS51"),Override!$I$279)/MXAU!$B$3,"")))</f>
        <v/>
      </c>
      <c r="M247" s="77">
        <f>IF(M$226="","",IF($B247="","",IFERROR($C247*$D247*IF((Override!$C$4="ON")*(COUNTIFS(Override!$B$11:$B$40,$B247,Override!$D$11:$D$40,8,Override!$E$11:$E$40,"&gt;=0")-COUNTIFS(Override!$B$11:$B$40,$B247,Override!$D$11:$D$40,8,Override!$E$11:$E$40,"&gt;=0",Override!$C$11:$C$40,"AS51"))&gt;0,SUMIFS(Override!$E$11:$E$40,Override!$B$11:$B$40,$B247,Override!$D$11:$D$40,8)-SUMIFS(Override!$E$11:$E$40,Override!$B$11:$B$40,$B247,Override!$D$11:$D$40,8,Override!$C$11:$C$40,"AS51"),Override!$J$279)/MXAU!$B$3,"")))</f>
        <v/>
      </c>
      <c r="N247" s="77">
        <f>IF(N$226="","",IF($B247="","",IFERROR($C247*$D247*IF((Override!$C$4="ON")*(COUNTIFS(Override!$B$11:$B$40,$B247,Override!$D$11:$D$40,9,Override!$E$11:$E$40,"&gt;=0")-COUNTIFS(Override!$B$11:$B$40,$B247,Override!$D$11:$D$40,9,Override!$E$11:$E$40,"&gt;=0",Override!$C$11:$C$40,"AS51"))&gt;0,SUMIFS(Override!$E$11:$E$40,Override!$B$11:$B$40,$B247,Override!$D$11:$D$40,9)-SUMIFS(Override!$E$11:$E$40,Override!$B$11:$B$40,$B247,Override!$D$11:$D$40,9,Override!$C$11:$C$40,"AS51"),Override!$K$279)/MXAU!$B$3,"")))</f>
        <v/>
      </c>
      <c r="O247" s="77">
        <f>IF(O$226="","",IF($B247="","",IFERROR($C247*$D247*IF((Override!$C$4="ON")*(COUNTIFS(Override!$B$11:$B$40,$B247,Override!$D$11:$D$40,10,Override!$E$11:$E$40,"&gt;=0")-COUNTIFS(Override!$B$11:$B$40,$B247,Override!$D$11:$D$40,10,Override!$E$11:$E$40,"&gt;=0",Override!$C$11:$C$40,"AS51"))&gt;0,SUMIFS(Override!$E$11:$E$40,Override!$B$11:$B$40,$B247,Override!$D$11:$D$40,10)-SUMIFS(Override!$E$11:$E$40,Override!$B$11:$B$40,$B247,Override!$D$11:$D$40,10,Override!$C$11:$C$40,"AS51"),Override!$L$279)/MXAU!$B$3,"")))</f>
        <v/>
      </c>
      <c r="P247" s="77">
        <f>IF(P$226="","",IF($B247="","",IFERROR($C247*$D247*IF((Override!$C$4="ON")*(COUNTIFS(Override!$B$11:$B$40,$B247,Override!$D$11:$D$40,11,Override!$E$11:$E$40,"&gt;=0")-COUNTIFS(Override!$B$11:$B$40,$B247,Override!$D$11:$D$40,11,Override!$E$11:$E$40,"&gt;=0",Override!$C$11:$C$40,"AS51"))&gt;0,SUMIFS(Override!$E$11:$E$40,Override!$B$11:$B$40,$B247,Override!$D$11:$D$40,11)-SUMIFS(Override!$E$11:$E$40,Override!$B$11:$B$40,$B247,Override!$D$11:$D$40,11,Override!$C$11:$C$40,"AS51"),Override!$M$279)/MXAU!$B$3,"")))</f>
        <v/>
      </c>
      <c r="Q247" s="77">
        <f>IF(Q$226="","",IF($B247="","",IFERROR($C247*$D247*IF((Override!$C$4="ON")*(COUNTIFS(Override!$B$11:$B$40,$B247,Override!$D$11:$D$40,12,Override!$E$11:$E$40,"&gt;=0")-COUNTIFS(Override!$B$11:$B$40,$B247,Override!$D$11:$D$40,12,Override!$E$11:$E$40,"&gt;=0",Override!$C$11:$C$40,"AS51"))&gt;0,SUMIFS(Override!$E$11:$E$40,Override!$B$11:$B$40,$B247,Override!$D$11:$D$40,12)-SUMIFS(Override!$E$11:$E$40,Override!$B$11:$B$40,$B247,Override!$D$11:$D$40,12,Override!$C$11:$C$40,"AS51"),Override!$N$279)/MXAU!$B$3,"")))</f>
        <v/>
      </c>
      <c r="R247" s="77">
        <f>IF(R$226="","",IF($B247="","",IFERROR($C247*$D247*IF((Override!$C$4="ON")*(COUNTIFS(Override!$B$11:$B$40,$B247,Override!$D$11:$D$40,13,Override!$E$11:$E$40,"&gt;=0")-COUNTIFS(Override!$B$11:$B$40,$B247,Override!$D$11:$D$40,13,Override!$E$11:$E$40,"&gt;=0",Override!$C$11:$C$40,"AS51"))&gt;0,SUMIFS(Override!$E$11:$E$40,Override!$B$11:$B$40,$B247,Override!$D$11:$D$40,13)-SUMIFS(Override!$E$11:$E$40,Override!$B$11:$B$40,$B247,Override!$D$11:$D$40,13,Override!$C$11:$C$40,"AS51"),Override!$O$279)/MXAU!$B$3,"")))</f>
        <v/>
      </c>
      <c r="S247" s="77">
        <f>IF(S$226="","",IF($B247="","",IFERROR($C247*$D247*IF((Override!$C$4="ON")*(COUNTIFS(Override!$B$11:$B$40,$B247,Override!$D$11:$D$40,14,Override!$E$11:$E$40,"&gt;=0")-COUNTIFS(Override!$B$11:$B$40,$B247,Override!$D$11:$D$40,14,Override!$E$11:$E$40,"&gt;=0",Override!$C$11:$C$40,"AS51"))&gt;0,SUMIFS(Override!$E$11:$E$40,Override!$B$11:$B$40,$B247,Override!$D$11:$D$40,14)-SUMIFS(Override!$E$11:$E$40,Override!$B$11:$B$40,$B247,Override!$D$11:$D$40,14,Override!$C$11:$C$40,"AS51"),Override!$P$279)/MXAU!$B$3,"")))</f>
        <v/>
      </c>
      <c r="T247" s="77">
        <f>IF(T$226="","",IF($B247="","",IFERROR($C247*$D247*IF((Override!$C$4="ON")*(COUNTIFS(Override!$B$11:$B$40,$B247,Override!$D$11:$D$40,15,Override!$E$11:$E$40,"&gt;=0")-COUNTIFS(Override!$B$11:$B$40,$B247,Override!$D$11:$D$40,15,Override!$E$11:$E$40,"&gt;=0",Override!$C$11:$C$40,"AS51"))&gt;0,SUMIFS(Override!$E$11:$E$40,Override!$B$11:$B$40,$B247,Override!$D$11:$D$40,15)-SUMIFS(Override!$E$11:$E$40,Override!$B$11:$B$40,$B247,Override!$D$11:$D$40,15,Override!$C$11:$C$40,"AS51"),Override!$Q$279)/MXAU!$B$3,"")))</f>
        <v/>
      </c>
      <c r="U247" s="77">
        <f>IF(U$226="","",IF($B247="","",IFERROR($C247*$D247*IF((Override!$C$4="ON")*(COUNTIFS(Override!$B$11:$B$40,$B247,Override!$D$11:$D$40,16,Override!$E$11:$E$40,"&gt;=0")-COUNTIFS(Override!$B$11:$B$40,$B247,Override!$D$11:$D$40,16,Override!$E$11:$E$40,"&gt;=0",Override!$C$11:$C$40,"AS51"))&gt;0,SUMIFS(Override!$E$11:$E$40,Override!$B$11:$B$40,$B247,Override!$D$11:$D$40,16)-SUMIFS(Override!$E$11:$E$40,Override!$B$11:$B$40,$B247,Override!$D$11:$D$40,16,Override!$C$11:$C$40,"AS51"),Override!$R$279)/MXAU!$B$3,"")))</f>
        <v/>
      </c>
      <c r="W247" s="77">
        <f>IF(W$226="","",IF($B247="","",IFERROR(F247*$E247/100,"")))</f>
        <v/>
      </c>
      <c r="X247" s="77">
        <f>IF(X$226="","",IF($B247="","",IFERROR(G247*$E247/100,"")))</f>
        <v/>
      </c>
      <c r="Y247" s="77">
        <f>IF(Y$226="","",IF($B247="","",IFERROR(H247*$E247/100,"")))</f>
        <v/>
      </c>
      <c r="Z247" s="77">
        <f>IF(Z$226="","",IF($B247="","",IFERROR(I247*$E247/100,"")))</f>
        <v/>
      </c>
      <c r="AA247" s="77">
        <f>IF(AA$226="","",IF($B247="","",IFERROR(J247*$E247/100,"")))</f>
        <v/>
      </c>
      <c r="AB247" s="77">
        <f>IF(AB$226="","",IF($B247="","",IFERROR(K247*$E247/100,"")))</f>
        <v/>
      </c>
      <c r="AC247" s="77">
        <f>IF(AC$226="","",IF($B247="","",IFERROR(L247*$E247/100,"")))</f>
        <v/>
      </c>
      <c r="AD247" s="77">
        <f>IF(AD$226="","",IF($B247="","",IFERROR(M247*$E247/100,"")))</f>
        <v/>
      </c>
      <c r="AE247" s="77">
        <f>IF(AE$226="","",IF($B247="","",IFERROR(N247*$E247/100,"")))</f>
        <v/>
      </c>
      <c r="AF247" s="77">
        <f>IF(AF$226="","",IF($B247="","",IFERROR(O247*$E247/100,"")))</f>
        <v/>
      </c>
      <c r="AG247" s="77">
        <f>IF(AG$226="","",IF($B247="","",IFERROR(P247*$E247/100,"")))</f>
        <v/>
      </c>
      <c r="AH247" s="77">
        <f>IF(AH$226="","",IF($B247="","",IFERROR(Q247*$E247/100,"")))</f>
        <v/>
      </c>
      <c r="AI247" s="77">
        <f>IF(AI$226="","",IF($B247="","",IFERROR(R247*$E247/100,"")))</f>
        <v/>
      </c>
      <c r="AJ247" s="77">
        <f>IF(AJ$226="","",IF($B247="","",IFERROR(S247*$E247/100,"")))</f>
        <v/>
      </c>
      <c r="AK247" s="77">
        <f>IF(AK$226="","",IF($B247="","",IFERROR(T247*$E247/100,"")))</f>
        <v/>
      </c>
      <c r="AL247" s="77">
        <f>IF(AL$226="","",IF($B247="","",IFERROR(U247*$E247/100,"")))</f>
        <v/>
      </c>
      <c r="AN247" s="77">
        <f>IF($B247="","",SUMIF($F$226:$U$226,"&lt;="&amp;Sector!$E$51,$F247:$U247))</f>
        <v/>
      </c>
      <c r="AO247" s="77">
        <f>IF($B247="","",SUMIF($W$226:$AL$226,"&lt;="&amp;Sector!$E$51,$W247:$AL247))</f>
        <v/>
      </c>
      <c r="AQ247" s="163">
        <f>IF(AQ$226="","",IF($B247="","",IFERROR($C247*$D247*SUMPRODUCT(('Dvd Calendar'!$E$2464:$CZ$2464&gt;AQ$225)*('Dvd Calendar'!$E$2464:$CZ$2464&lt;=AQ$226)*'Dvd Calendar'!$E$2467:$CZ$2467*(('Dvd Calendar'!$E$2469:$CZ$2469='Field Check'!$C$56)*('Field Check'!$C$56&lt;&gt;"")+('Dvd Calendar'!$E$2469:$CZ$2469='Field Check'!$C$57)*('Field Check'!$C$57&lt;&gt;"")))/MXAU!$B$3,"")))</f>
        <v/>
      </c>
      <c r="AR247" s="163">
        <f>IF(AR$226="","",IF($B247="","",IFERROR($C247*$D247*SUMPRODUCT(('Dvd Calendar'!$E$2464:$CZ$2464&gt;AR$225)*('Dvd Calendar'!$E$2464:$CZ$2464&lt;=AR$226)*'Dvd Calendar'!$E$2467:$CZ$2467*(('Dvd Calendar'!$E$2469:$CZ$2469='Field Check'!$C$56)*('Field Check'!$C$56&lt;&gt;"")+('Dvd Calendar'!$E$2469:$CZ$2469='Field Check'!$C$57)*('Field Check'!$C$57&lt;&gt;"")))/MXAU!$B$3,"")))</f>
        <v/>
      </c>
      <c r="AS247" s="163">
        <f>IF(AS$226="","",IF($B247="","",IFERROR($C247*$D247*SUMPRODUCT(('Dvd Calendar'!$E$2464:$CZ$2464&gt;AS$225)*('Dvd Calendar'!$E$2464:$CZ$2464&lt;=AS$226)*'Dvd Calendar'!$E$2467:$CZ$2467*(('Dvd Calendar'!$E$2469:$CZ$2469='Field Check'!$C$56)*('Field Check'!$C$56&lt;&gt;"")+('Dvd Calendar'!$E$2469:$CZ$2469='Field Check'!$C$57)*('Field Check'!$C$57&lt;&gt;"")))/MXAU!$B$3,"")))</f>
        <v/>
      </c>
      <c r="AT247" s="163">
        <f>IF(AT$226="","",IF($B247="","",IFERROR($C247*$D247*SUMPRODUCT(('Dvd Calendar'!$E$2464:$CZ$2464&gt;AT$225)*('Dvd Calendar'!$E$2464:$CZ$2464&lt;=AT$226)*'Dvd Calendar'!$E$2467:$CZ$2467*(('Dvd Calendar'!$E$2469:$CZ$2469='Field Check'!$C$56)*('Field Check'!$C$56&lt;&gt;"")+('Dvd Calendar'!$E$2469:$CZ$2469='Field Check'!$C$57)*('Field Check'!$C$57&lt;&gt;"")))/MXAU!$B$3,"")))</f>
        <v/>
      </c>
      <c r="AU247" s="163">
        <f>IF(AU$226="","",IF($B247="","",IFERROR($C247*$D247*SUMPRODUCT(('Dvd Calendar'!$E$2464:$CZ$2464&gt;AU$225)*('Dvd Calendar'!$E$2464:$CZ$2464&lt;=AU$226)*'Dvd Calendar'!$E$2467:$CZ$2467*(('Dvd Calendar'!$E$2469:$CZ$2469='Field Check'!$C$56)*('Field Check'!$C$56&lt;&gt;"")+('Dvd Calendar'!$E$2469:$CZ$2469='Field Check'!$C$57)*('Field Check'!$C$57&lt;&gt;"")))/MXAU!$B$3,"")))</f>
        <v/>
      </c>
      <c r="AV247" s="163">
        <f>IF(AV$226="","",IF($B247="","",IFERROR($C247*$D247*SUMPRODUCT(('Dvd Calendar'!$E$2464:$CZ$2464&gt;AV$225)*('Dvd Calendar'!$E$2464:$CZ$2464&lt;=AV$226)*'Dvd Calendar'!$E$2467:$CZ$2467*(('Dvd Calendar'!$E$2469:$CZ$2469='Field Check'!$C$56)*('Field Check'!$C$56&lt;&gt;"")+('Dvd Calendar'!$E$2469:$CZ$2469='Field Check'!$C$57)*('Field Check'!$C$57&lt;&gt;"")))/MXAU!$B$3,"")))</f>
        <v/>
      </c>
      <c r="AW247" s="163">
        <f>IF(AW$226="","",IF($B247="","",IFERROR($C247*$D247*SUMPRODUCT(('Dvd Calendar'!$E$2464:$CZ$2464&gt;AW$225)*('Dvd Calendar'!$E$2464:$CZ$2464&lt;=AW$226)*'Dvd Calendar'!$E$2467:$CZ$2467*(('Dvd Calendar'!$E$2469:$CZ$2469='Field Check'!$C$56)*('Field Check'!$C$56&lt;&gt;"")+('Dvd Calendar'!$E$2469:$CZ$2469='Field Check'!$C$57)*('Field Check'!$C$57&lt;&gt;"")))/MXAU!$B$3,"")))</f>
        <v/>
      </c>
      <c r="AX247" s="163">
        <f>IF(AX$226="","",IF($B247="","",IFERROR($C247*$D247*SUMPRODUCT(('Dvd Calendar'!$E$2464:$CZ$2464&gt;AX$225)*('Dvd Calendar'!$E$2464:$CZ$2464&lt;=AX$226)*'Dvd Calendar'!$E$2467:$CZ$2467*(('Dvd Calendar'!$E$2469:$CZ$2469='Field Check'!$C$56)*('Field Check'!$C$56&lt;&gt;"")+('Dvd Calendar'!$E$2469:$CZ$2469='Field Check'!$C$57)*('Field Check'!$C$57&lt;&gt;"")))/MXAU!$B$3,"")))</f>
        <v/>
      </c>
      <c r="AY247" s="163">
        <f>IF(AY$226="","",IF($B247="","",IFERROR($C247*$D247*SUMPRODUCT(('Dvd Calendar'!$E$2464:$CZ$2464&gt;AY$225)*('Dvd Calendar'!$E$2464:$CZ$2464&lt;=AY$226)*'Dvd Calendar'!$E$2467:$CZ$2467*(('Dvd Calendar'!$E$2469:$CZ$2469='Field Check'!$C$56)*('Field Check'!$C$56&lt;&gt;"")+('Dvd Calendar'!$E$2469:$CZ$2469='Field Check'!$C$57)*('Field Check'!$C$57&lt;&gt;"")))/MXAU!$B$3,"")))</f>
        <v/>
      </c>
      <c r="AZ247" s="163">
        <f>IF(AZ$226="","",IF($B247="","",IFERROR($C247*$D247*SUMPRODUCT(('Dvd Calendar'!$E$2464:$CZ$2464&gt;AZ$225)*('Dvd Calendar'!$E$2464:$CZ$2464&lt;=AZ$226)*'Dvd Calendar'!$E$2467:$CZ$2467*(('Dvd Calendar'!$E$2469:$CZ$2469='Field Check'!$C$56)*('Field Check'!$C$56&lt;&gt;"")+('Dvd Calendar'!$E$2469:$CZ$2469='Field Check'!$C$57)*('Field Check'!$C$57&lt;&gt;"")))/MXAU!$B$3,"")))</f>
        <v/>
      </c>
      <c r="BA247" s="163">
        <f>IF(BA$226="","",IF($B247="","",IFERROR($C247*$D247*SUMPRODUCT(('Dvd Calendar'!$E$2464:$CZ$2464&gt;BA$225)*('Dvd Calendar'!$E$2464:$CZ$2464&lt;=BA$226)*'Dvd Calendar'!$E$2467:$CZ$2467*(('Dvd Calendar'!$E$2469:$CZ$2469='Field Check'!$C$56)*('Field Check'!$C$56&lt;&gt;"")+('Dvd Calendar'!$E$2469:$CZ$2469='Field Check'!$C$57)*('Field Check'!$C$57&lt;&gt;"")))/MXAU!$B$3,"")))</f>
        <v/>
      </c>
      <c r="BB247" s="163">
        <f>IF(BB$226="","",IF($B247="","",IFERROR($C247*$D247*SUMPRODUCT(('Dvd Calendar'!$E$2464:$CZ$2464&gt;BB$225)*('Dvd Calendar'!$E$2464:$CZ$2464&lt;=BB$226)*'Dvd Calendar'!$E$2467:$CZ$2467*(('Dvd Calendar'!$E$2469:$CZ$2469='Field Check'!$C$56)*('Field Check'!$C$56&lt;&gt;"")+('Dvd Calendar'!$E$2469:$CZ$2469='Field Check'!$C$57)*('Field Check'!$C$57&lt;&gt;"")))/MXAU!$B$3,"")))</f>
        <v/>
      </c>
      <c r="BC247" s="163">
        <f>IF(BC$226="","",IF($B247="","",IFERROR($C247*$D247*SUMPRODUCT(('Dvd Calendar'!$E$2464:$CZ$2464&gt;BC$225)*('Dvd Calendar'!$E$2464:$CZ$2464&lt;=BC$226)*'Dvd Calendar'!$E$2467:$CZ$2467*(('Dvd Calendar'!$E$2469:$CZ$2469='Field Check'!$C$56)*('Field Check'!$C$56&lt;&gt;"")+('Dvd Calendar'!$E$2469:$CZ$2469='Field Check'!$C$57)*('Field Check'!$C$57&lt;&gt;"")))/MXAU!$B$3,"")))</f>
        <v/>
      </c>
      <c r="BD247" s="163">
        <f>IF(BD$226="","",IF($B247="","",IFERROR($C247*$D247*SUMPRODUCT(('Dvd Calendar'!$E$2464:$CZ$2464&gt;BD$225)*('Dvd Calendar'!$E$2464:$CZ$2464&lt;=BD$226)*'Dvd Calendar'!$E$2467:$CZ$2467*(('Dvd Calendar'!$E$2469:$CZ$2469='Field Check'!$C$56)*('Field Check'!$C$56&lt;&gt;"")+('Dvd Calendar'!$E$2469:$CZ$2469='Field Check'!$C$57)*('Field Check'!$C$57&lt;&gt;"")))/MXAU!$B$3,"")))</f>
        <v/>
      </c>
      <c r="BE247" s="163">
        <f>IF(BE$226="","",IF($B247="","",IFERROR($C247*$D247*SUMPRODUCT(('Dvd Calendar'!$E$2464:$CZ$2464&gt;BE$225)*('Dvd Calendar'!$E$2464:$CZ$2464&lt;=BE$226)*'Dvd Calendar'!$E$2467:$CZ$2467*(('Dvd Calendar'!$E$2469:$CZ$2469='Field Check'!$C$56)*('Field Check'!$C$56&lt;&gt;"")+('Dvd Calendar'!$E$2469:$CZ$2469='Field Check'!$C$57)*('Field Check'!$C$57&lt;&gt;"")))/MXAU!$B$3,"")))</f>
        <v/>
      </c>
      <c r="BF247" s="163">
        <f>IF(BF$226="","",IF($B247="","",IFERROR($C247*$D247*SUMPRODUCT(('Dvd Calendar'!$E$2464:$CZ$2464&gt;BF$225)*('Dvd Calendar'!$E$2464:$CZ$2464&lt;=BF$226)*'Dvd Calendar'!$E$2467:$CZ$2467*(('Dvd Calendar'!$E$2469:$CZ$2469='Field Check'!$C$56)*('Field Check'!$C$56&lt;&gt;"")+('Dvd Calendar'!$E$2469:$CZ$2469='Field Check'!$C$57)*('Field Check'!$C$57&lt;&gt;"")))/MXAU!$B$3,"")))</f>
        <v/>
      </c>
      <c r="BH247" s="163">
        <f>IF(BH$226="","",IF($B247="","",IFERROR(AQ247*$E247/100,"")))</f>
        <v/>
      </c>
      <c r="BI247" s="163">
        <f>IF(BI$226="","",IF($B247="","",IFERROR(AR247*$E247/100,"")))</f>
        <v/>
      </c>
      <c r="BJ247" s="163">
        <f>IF(BJ$226="","",IF($B247="","",IFERROR(AS247*$E247/100,"")))</f>
        <v/>
      </c>
      <c r="BK247" s="163">
        <f>IF(BK$226="","",IF($B247="","",IFERROR(AT247*$E247/100,"")))</f>
        <v/>
      </c>
      <c r="BL247" s="163">
        <f>IF(BL$226="","",IF($B247="","",IFERROR(AU247*$E247/100,"")))</f>
        <v/>
      </c>
      <c r="BM247" s="163">
        <f>IF(BM$226="","",IF($B247="","",IFERROR(AV247*$E247/100,"")))</f>
        <v/>
      </c>
      <c r="BN247" s="163">
        <f>IF(BN$226="","",IF($B247="","",IFERROR(AW247*$E247/100,"")))</f>
        <v/>
      </c>
      <c r="BO247" s="163">
        <f>IF(BO$226="","",IF($B247="","",IFERROR(AX247*$E247/100,"")))</f>
        <v/>
      </c>
      <c r="BP247" s="163">
        <f>IF(BP$226="","",IF($B247="","",IFERROR(AY247*$E247/100,"")))</f>
        <v/>
      </c>
      <c r="BQ247" s="163">
        <f>IF(BQ$226="","",IF($B247="","",IFERROR(AZ247*$E247/100,"")))</f>
        <v/>
      </c>
      <c r="BR247" s="163">
        <f>IF(BR$226="","",IF($B247="","",IFERROR(BA247*$E247/100,"")))</f>
        <v/>
      </c>
      <c r="BS247" s="163">
        <f>IF(BS$226="","",IF($B247="","",IFERROR(BB247*$E247/100,"")))</f>
        <v/>
      </c>
      <c r="BT247" s="163">
        <f>IF(BT$226="","",IF($B247="","",IFERROR(BC247*$E247/100,"")))</f>
        <v/>
      </c>
      <c r="BU247" s="163">
        <f>IF(BU$226="","",IF($B247="","",IFERROR(BD247*$E247/100,"")))</f>
        <v/>
      </c>
      <c r="BV247" s="163">
        <f>IF(BV$226="","",IF($B247="","",IFERROR(BE247*$E247/100,"")))</f>
        <v/>
      </c>
      <c r="BW247" s="163">
        <f>IF(BW$226="","",IF($B247="","",IFERROR(BF247*$E247/100,"")))</f>
        <v/>
      </c>
    </row>
    <row r="248">
      <c r="B248" s="126">
        <f>IF(MXAU!$C$25="","",MXAU!$C$25)</f>
        <v/>
      </c>
      <c r="C248" s="74">
        <f>IF(MXAU!$B$25="","",MXAU!$B$25)</f>
        <v/>
      </c>
      <c r="D248" s="75">
        <f>IFERROR(MXAU!$Q$25,1)</f>
        <v/>
      </c>
      <c r="E248" s="76">
        <f>IF($B248="","",IF(ISNUMBER(MXAU!$I$25),MXAU!$I$25,'Index Summary'!$C$7))</f>
        <v/>
      </c>
      <c r="F248" s="77">
        <f>IF(F$226="","",IF($B248="","",IFERROR($C248*$D248*IF((Override!$C$4="ON")*(COUNTIFS(Override!$B$11:$B$40,$B248,Override!$D$11:$D$40,1,Override!$E$11:$E$40,"&gt;=0")-COUNTIFS(Override!$B$11:$B$40,$B248,Override!$D$11:$D$40,1,Override!$E$11:$E$40,"&gt;=0",Override!$C$11:$C$40,"AS51"))&gt;0,SUMIFS(Override!$E$11:$E$40,Override!$B$11:$B$40,$B248,Override!$D$11:$D$40,1)-SUMIFS(Override!$E$11:$E$40,Override!$B$11:$B$40,$B248,Override!$D$11:$D$40,1,Override!$C$11:$C$40,"AS51"),Override!$C$280)/MXAU!$B$3,"")))</f>
        <v/>
      </c>
      <c r="G248" s="77">
        <f>IF(G$226="","",IF($B248="","",IFERROR($C248*$D248*IF((Override!$C$4="ON")*(COUNTIFS(Override!$B$11:$B$40,$B248,Override!$D$11:$D$40,2,Override!$E$11:$E$40,"&gt;=0")-COUNTIFS(Override!$B$11:$B$40,$B248,Override!$D$11:$D$40,2,Override!$E$11:$E$40,"&gt;=0",Override!$C$11:$C$40,"AS51"))&gt;0,SUMIFS(Override!$E$11:$E$40,Override!$B$11:$B$40,$B248,Override!$D$11:$D$40,2)-SUMIFS(Override!$E$11:$E$40,Override!$B$11:$B$40,$B248,Override!$D$11:$D$40,2,Override!$C$11:$C$40,"AS51"),Override!$D$280)/MXAU!$B$3,"")))</f>
        <v/>
      </c>
      <c r="H248" s="77">
        <f>IF(H$226="","",IF($B248="","",IFERROR($C248*$D248*IF((Override!$C$4="ON")*(COUNTIFS(Override!$B$11:$B$40,$B248,Override!$D$11:$D$40,3,Override!$E$11:$E$40,"&gt;=0")-COUNTIFS(Override!$B$11:$B$40,$B248,Override!$D$11:$D$40,3,Override!$E$11:$E$40,"&gt;=0",Override!$C$11:$C$40,"AS51"))&gt;0,SUMIFS(Override!$E$11:$E$40,Override!$B$11:$B$40,$B248,Override!$D$11:$D$40,3)-SUMIFS(Override!$E$11:$E$40,Override!$B$11:$B$40,$B248,Override!$D$11:$D$40,3,Override!$C$11:$C$40,"AS51"),Override!$E$280)/MXAU!$B$3,"")))</f>
        <v/>
      </c>
      <c r="I248" s="77">
        <f>IF(I$226="","",IF($B248="","",IFERROR($C248*$D248*IF((Override!$C$4="ON")*(COUNTIFS(Override!$B$11:$B$40,$B248,Override!$D$11:$D$40,4,Override!$E$11:$E$40,"&gt;=0")-COUNTIFS(Override!$B$11:$B$40,$B248,Override!$D$11:$D$40,4,Override!$E$11:$E$40,"&gt;=0",Override!$C$11:$C$40,"AS51"))&gt;0,SUMIFS(Override!$E$11:$E$40,Override!$B$11:$B$40,$B248,Override!$D$11:$D$40,4)-SUMIFS(Override!$E$11:$E$40,Override!$B$11:$B$40,$B248,Override!$D$11:$D$40,4,Override!$C$11:$C$40,"AS51"),Override!$F$280)/MXAU!$B$3,"")))</f>
        <v/>
      </c>
      <c r="J248" s="77">
        <f>IF(J$226="","",IF($B248="","",IFERROR($C248*$D248*IF((Override!$C$4="ON")*(COUNTIFS(Override!$B$11:$B$40,$B248,Override!$D$11:$D$40,5,Override!$E$11:$E$40,"&gt;=0")-COUNTIFS(Override!$B$11:$B$40,$B248,Override!$D$11:$D$40,5,Override!$E$11:$E$40,"&gt;=0",Override!$C$11:$C$40,"AS51"))&gt;0,SUMIFS(Override!$E$11:$E$40,Override!$B$11:$B$40,$B248,Override!$D$11:$D$40,5)-SUMIFS(Override!$E$11:$E$40,Override!$B$11:$B$40,$B248,Override!$D$11:$D$40,5,Override!$C$11:$C$40,"AS51"),Override!$G$280)/MXAU!$B$3,"")))</f>
        <v/>
      </c>
      <c r="K248" s="77">
        <f>IF(K$226="","",IF($B248="","",IFERROR($C248*$D248*IF((Override!$C$4="ON")*(COUNTIFS(Override!$B$11:$B$40,$B248,Override!$D$11:$D$40,6,Override!$E$11:$E$40,"&gt;=0")-COUNTIFS(Override!$B$11:$B$40,$B248,Override!$D$11:$D$40,6,Override!$E$11:$E$40,"&gt;=0",Override!$C$11:$C$40,"AS51"))&gt;0,SUMIFS(Override!$E$11:$E$40,Override!$B$11:$B$40,$B248,Override!$D$11:$D$40,6)-SUMIFS(Override!$E$11:$E$40,Override!$B$11:$B$40,$B248,Override!$D$11:$D$40,6,Override!$C$11:$C$40,"AS51"),Override!$H$280)/MXAU!$B$3,"")))</f>
        <v/>
      </c>
      <c r="L248" s="77">
        <f>IF(L$226="","",IF($B248="","",IFERROR($C248*$D248*IF((Override!$C$4="ON")*(COUNTIFS(Override!$B$11:$B$40,$B248,Override!$D$11:$D$40,7,Override!$E$11:$E$40,"&gt;=0")-COUNTIFS(Override!$B$11:$B$40,$B248,Override!$D$11:$D$40,7,Override!$E$11:$E$40,"&gt;=0",Override!$C$11:$C$40,"AS51"))&gt;0,SUMIFS(Override!$E$11:$E$40,Override!$B$11:$B$40,$B248,Override!$D$11:$D$40,7)-SUMIFS(Override!$E$11:$E$40,Override!$B$11:$B$40,$B248,Override!$D$11:$D$40,7,Override!$C$11:$C$40,"AS51"),Override!$I$280)/MXAU!$B$3,"")))</f>
        <v/>
      </c>
      <c r="M248" s="77">
        <f>IF(M$226="","",IF($B248="","",IFERROR($C248*$D248*IF((Override!$C$4="ON")*(COUNTIFS(Override!$B$11:$B$40,$B248,Override!$D$11:$D$40,8,Override!$E$11:$E$40,"&gt;=0")-COUNTIFS(Override!$B$11:$B$40,$B248,Override!$D$11:$D$40,8,Override!$E$11:$E$40,"&gt;=0",Override!$C$11:$C$40,"AS51"))&gt;0,SUMIFS(Override!$E$11:$E$40,Override!$B$11:$B$40,$B248,Override!$D$11:$D$40,8)-SUMIFS(Override!$E$11:$E$40,Override!$B$11:$B$40,$B248,Override!$D$11:$D$40,8,Override!$C$11:$C$40,"AS51"),Override!$J$280)/MXAU!$B$3,"")))</f>
        <v/>
      </c>
      <c r="N248" s="77">
        <f>IF(N$226="","",IF($B248="","",IFERROR($C248*$D248*IF((Override!$C$4="ON")*(COUNTIFS(Override!$B$11:$B$40,$B248,Override!$D$11:$D$40,9,Override!$E$11:$E$40,"&gt;=0")-COUNTIFS(Override!$B$11:$B$40,$B248,Override!$D$11:$D$40,9,Override!$E$11:$E$40,"&gt;=0",Override!$C$11:$C$40,"AS51"))&gt;0,SUMIFS(Override!$E$11:$E$40,Override!$B$11:$B$40,$B248,Override!$D$11:$D$40,9)-SUMIFS(Override!$E$11:$E$40,Override!$B$11:$B$40,$B248,Override!$D$11:$D$40,9,Override!$C$11:$C$40,"AS51"),Override!$K$280)/MXAU!$B$3,"")))</f>
        <v/>
      </c>
      <c r="O248" s="77">
        <f>IF(O$226="","",IF($B248="","",IFERROR($C248*$D248*IF((Override!$C$4="ON")*(COUNTIFS(Override!$B$11:$B$40,$B248,Override!$D$11:$D$40,10,Override!$E$11:$E$40,"&gt;=0")-COUNTIFS(Override!$B$11:$B$40,$B248,Override!$D$11:$D$40,10,Override!$E$11:$E$40,"&gt;=0",Override!$C$11:$C$40,"AS51"))&gt;0,SUMIFS(Override!$E$11:$E$40,Override!$B$11:$B$40,$B248,Override!$D$11:$D$40,10)-SUMIFS(Override!$E$11:$E$40,Override!$B$11:$B$40,$B248,Override!$D$11:$D$40,10,Override!$C$11:$C$40,"AS51"),Override!$L$280)/MXAU!$B$3,"")))</f>
        <v/>
      </c>
      <c r="P248" s="77">
        <f>IF(P$226="","",IF($B248="","",IFERROR($C248*$D248*IF((Override!$C$4="ON")*(COUNTIFS(Override!$B$11:$B$40,$B248,Override!$D$11:$D$40,11,Override!$E$11:$E$40,"&gt;=0")-COUNTIFS(Override!$B$11:$B$40,$B248,Override!$D$11:$D$40,11,Override!$E$11:$E$40,"&gt;=0",Override!$C$11:$C$40,"AS51"))&gt;0,SUMIFS(Override!$E$11:$E$40,Override!$B$11:$B$40,$B248,Override!$D$11:$D$40,11)-SUMIFS(Override!$E$11:$E$40,Override!$B$11:$B$40,$B248,Override!$D$11:$D$40,11,Override!$C$11:$C$40,"AS51"),Override!$M$280)/MXAU!$B$3,"")))</f>
        <v/>
      </c>
      <c r="Q248" s="77">
        <f>IF(Q$226="","",IF($B248="","",IFERROR($C248*$D248*IF((Override!$C$4="ON")*(COUNTIFS(Override!$B$11:$B$40,$B248,Override!$D$11:$D$40,12,Override!$E$11:$E$40,"&gt;=0")-COUNTIFS(Override!$B$11:$B$40,$B248,Override!$D$11:$D$40,12,Override!$E$11:$E$40,"&gt;=0",Override!$C$11:$C$40,"AS51"))&gt;0,SUMIFS(Override!$E$11:$E$40,Override!$B$11:$B$40,$B248,Override!$D$11:$D$40,12)-SUMIFS(Override!$E$11:$E$40,Override!$B$11:$B$40,$B248,Override!$D$11:$D$40,12,Override!$C$11:$C$40,"AS51"),Override!$N$280)/MXAU!$B$3,"")))</f>
        <v/>
      </c>
      <c r="R248" s="77">
        <f>IF(R$226="","",IF($B248="","",IFERROR($C248*$D248*IF((Override!$C$4="ON")*(COUNTIFS(Override!$B$11:$B$40,$B248,Override!$D$11:$D$40,13,Override!$E$11:$E$40,"&gt;=0")-COUNTIFS(Override!$B$11:$B$40,$B248,Override!$D$11:$D$40,13,Override!$E$11:$E$40,"&gt;=0",Override!$C$11:$C$40,"AS51"))&gt;0,SUMIFS(Override!$E$11:$E$40,Override!$B$11:$B$40,$B248,Override!$D$11:$D$40,13)-SUMIFS(Override!$E$11:$E$40,Override!$B$11:$B$40,$B248,Override!$D$11:$D$40,13,Override!$C$11:$C$40,"AS51"),Override!$O$280)/MXAU!$B$3,"")))</f>
        <v/>
      </c>
      <c r="S248" s="77">
        <f>IF(S$226="","",IF($B248="","",IFERROR($C248*$D248*IF((Override!$C$4="ON")*(COUNTIFS(Override!$B$11:$B$40,$B248,Override!$D$11:$D$40,14,Override!$E$11:$E$40,"&gt;=0")-COUNTIFS(Override!$B$11:$B$40,$B248,Override!$D$11:$D$40,14,Override!$E$11:$E$40,"&gt;=0",Override!$C$11:$C$40,"AS51"))&gt;0,SUMIFS(Override!$E$11:$E$40,Override!$B$11:$B$40,$B248,Override!$D$11:$D$40,14)-SUMIFS(Override!$E$11:$E$40,Override!$B$11:$B$40,$B248,Override!$D$11:$D$40,14,Override!$C$11:$C$40,"AS51"),Override!$P$280)/MXAU!$B$3,"")))</f>
        <v/>
      </c>
      <c r="T248" s="77">
        <f>IF(T$226="","",IF($B248="","",IFERROR($C248*$D248*IF((Override!$C$4="ON")*(COUNTIFS(Override!$B$11:$B$40,$B248,Override!$D$11:$D$40,15,Override!$E$11:$E$40,"&gt;=0")-COUNTIFS(Override!$B$11:$B$40,$B248,Override!$D$11:$D$40,15,Override!$E$11:$E$40,"&gt;=0",Override!$C$11:$C$40,"AS51"))&gt;0,SUMIFS(Override!$E$11:$E$40,Override!$B$11:$B$40,$B248,Override!$D$11:$D$40,15)-SUMIFS(Override!$E$11:$E$40,Override!$B$11:$B$40,$B248,Override!$D$11:$D$40,15,Override!$C$11:$C$40,"AS51"),Override!$Q$280)/MXAU!$B$3,"")))</f>
        <v/>
      </c>
      <c r="U248" s="77">
        <f>IF(U$226="","",IF($B248="","",IFERROR($C248*$D248*IF((Override!$C$4="ON")*(COUNTIFS(Override!$B$11:$B$40,$B248,Override!$D$11:$D$40,16,Override!$E$11:$E$40,"&gt;=0")-COUNTIFS(Override!$B$11:$B$40,$B248,Override!$D$11:$D$40,16,Override!$E$11:$E$40,"&gt;=0",Override!$C$11:$C$40,"AS51"))&gt;0,SUMIFS(Override!$E$11:$E$40,Override!$B$11:$B$40,$B248,Override!$D$11:$D$40,16)-SUMIFS(Override!$E$11:$E$40,Override!$B$11:$B$40,$B248,Override!$D$11:$D$40,16,Override!$C$11:$C$40,"AS51"),Override!$R$280)/MXAU!$B$3,"")))</f>
        <v/>
      </c>
      <c r="W248" s="77">
        <f>IF(W$226="","",IF($B248="","",IFERROR(F248*$E248/100,"")))</f>
        <v/>
      </c>
      <c r="X248" s="77">
        <f>IF(X$226="","",IF($B248="","",IFERROR(G248*$E248/100,"")))</f>
        <v/>
      </c>
      <c r="Y248" s="77">
        <f>IF(Y$226="","",IF($B248="","",IFERROR(H248*$E248/100,"")))</f>
        <v/>
      </c>
      <c r="Z248" s="77">
        <f>IF(Z$226="","",IF($B248="","",IFERROR(I248*$E248/100,"")))</f>
        <v/>
      </c>
      <c r="AA248" s="77">
        <f>IF(AA$226="","",IF($B248="","",IFERROR(J248*$E248/100,"")))</f>
        <v/>
      </c>
      <c r="AB248" s="77">
        <f>IF(AB$226="","",IF($B248="","",IFERROR(K248*$E248/100,"")))</f>
        <v/>
      </c>
      <c r="AC248" s="77">
        <f>IF(AC$226="","",IF($B248="","",IFERROR(L248*$E248/100,"")))</f>
        <v/>
      </c>
      <c r="AD248" s="77">
        <f>IF(AD$226="","",IF($B248="","",IFERROR(M248*$E248/100,"")))</f>
        <v/>
      </c>
      <c r="AE248" s="77">
        <f>IF(AE$226="","",IF($B248="","",IFERROR(N248*$E248/100,"")))</f>
        <v/>
      </c>
      <c r="AF248" s="77">
        <f>IF(AF$226="","",IF($B248="","",IFERROR(O248*$E248/100,"")))</f>
        <v/>
      </c>
      <c r="AG248" s="77">
        <f>IF(AG$226="","",IF($B248="","",IFERROR(P248*$E248/100,"")))</f>
        <v/>
      </c>
      <c r="AH248" s="77">
        <f>IF(AH$226="","",IF($B248="","",IFERROR(Q248*$E248/100,"")))</f>
        <v/>
      </c>
      <c r="AI248" s="77">
        <f>IF(AI$226="","",IF($B248="","",IFERROR(R248*$E248/100,"")))</f>
        <v/>
      </c>
      <c r="AJ248" s="77">
        <f>IF(AJ$226="","",IF($B248="","",IFERROR(S248*$E248/100,"")))</f>
        <v/>
      </c>
      <c r="AK248" s="77">
        <f>IF(AK$226="","",IF($B248="","",IFERROR(T248*$E248/100,"")))</f>
        <v/>
      </c>
      <c r="AL248" s="77">
        <f>IF(AL$226="","",IF($B248="","",IFERROR(U248*$E248/100,"")))</f>
        <v/>
      </c>
      <c r="AN248" s="77">
        <f>IF($B248="","",SUMIF($F$226:$U$226,"&lt;="&amp;Sector!$E$51,$F248:$U248))</f>
        <v/>
      </c>
      <c r="AO248" s="77">
        <f>IF($B248="","",SUMIF($W$226:$AL$226,"&lt;="&amp;Sector!$E$51,$W248:$AL248))</f>
        <v/>
      </c>
      <c r="AQ248" s="163">
        <f>IF(AQ$226="","",IF($B248="","",IFERROR($C248*$D248*SUMPRODUCT(('Dvd Calendar'!$E$2475:$CZ$2475&gt;AQ$225)*('Dvd Calendar'!$E$2475:$CZ$2475&lt;=AQ$226)*'Dvd Calendar'!$E$2478:$CZ$2478*(('Dvd Calendar'!$E$2480:$CZ$2480='Field Check'!$C$56)*('Field Check'!$C$56&lt;&gt;"")+('Dvd Calendar'!$E$2480:$CZ$2480='Field Check'!$C$57)*('Field Check'!$C$57&lt;&gt;"")))/MXAU!$B$3,"")))</f>
        <v/>
      </c>
      <c r="AR248" s="163">
        <f>IF(AR$226="","",IF($B248="","",IFERROR($C248*$D248*SUMPRODUCT(('Dvd Calendar'!$E$2475:$CZ$2475&gt;AR$225)*('Dvd Calendar'!$E$2475:$CZ$2475&lt;=AR$226)*'Dvd Calendar'!$E$2478:$CZ$2478*(('Dvd Calendar'!$E$2480:$CZ$2480='Field Check'!$C$56)*('Field Check'!$C$56&lt;&gt;"")+('Dvd Calendar'!$E$2480:$CZ$2480='Field Check'!$C$57)*('Field Check'!$C$57&lt;&gt;"")))/MXAU!$B$3,"")))</f>
        <v/>
      </c>
      <c r="AS248" s="163">
        <f>IF(AS$226="","",IF($B248="","",IFERROR($C248*$D248*SUMPRODUCT(('Dvd Calendar'!$E$2475:$CZ$2475&gt;AS$225)*('Dvd Calendar'!$E$2475:$CZ$2475&lt;=AS$226)*'Dvd Calendar'!$E$2478:$CZ$2478*(('Dvd Calendar'!$E$2480:$CZ$2480='Field Check'!$C$56)*('Field Check'!$C$56&lt;&gt;"")+('Dvd Calendar'!$E$2480:$CZ$2480='Field Check'!$C$57)*('Field Check'!$C$57&lt;&gt;"")))/MXAU!$B$3,"")))</f>
        <v/>
      </c>
      <c r="AT248" s="163">
        <f>IF(AT$226="","",IF($B248="","",IFERROR($C248*$D248*SUMPRODUCT(('Dvd Calendar'!$E$2475:$CZ$2475&gt;AT$225)*('Dvd Calendar'!$E$2475:$CZ$2475&lt;=AT$226)*'Dvd Calendar'!$E$2478:$CZ$2478*(('Dvd Calendar'!$E$2480:$CZ$2480='Field Check'!$C$56)*('Field Check'!$C$56&lt;&gt;"")+('Dvd Calendar'!$E$2480:$CZ$2480='Field Check'!$C$57)*('Field Check'!$C$57&lt;&gt;"")))/MXAU!$B$3,"")))</f>
        <v/>
      </c>
      <c r="AU248" s="163">
        <f>IF(AU$226="","",IF($B248="","",IFERROR($C248*$D248*SUMPRODUCT(('Dvd Calendar'!$E$2475:$CZ$2475&gt;AU$225)*('Dvd Calendar'!$E$2475:$CZ$2475&lt;=AU$226)*'Dvd Calendar'!$E$2478:$CZ$2478*(('Dvd Calendar'!$E$2480:$CZ$2480='Field Check'!$C$56)*('Field Check'!$C$56&lt;&gt;"")+('Dvd Calendar'!$E$2480:$CZ$2480='Field Check'!$C$57)*('Field Check'!$C$57&lt;&gt;"")))/MXAU!$B$3,"")))</f>
        <v/>
      </c>
      <c r="AV248" s="163">
        <f>IF(AV$226="","",IF($B248="","",IFERROR($C248*$D248*SUMPRODUCT(('Dvd Calendar'!$E$2475:$CZ$2475&gt;AV$225)*('Dvd Calendar'!$E$2475:$CZ$2475&lt;=AV$226)*'Dvd Calendar'!$E$2478:$CZ$2478*(('Dvd Calendar'!$E$2480:$CZ$2480='Field Check'!$C$56)*('Field Check'!$C$56&lt;&gt;"")+('Dvd Calendar'!$E$2480:$CZ$2480='Field Check'!$C$57)*('Field Check'!$C$57&lt;&gt;"")))/MXAU!$B$3,"")))</f>
        <v/>
      </c>
      <c r="AW248" s="163">
        <f>IF(AW$226="","",IF($B248="","",IFERROR($C248*$D248*SUMPRODUCT(('Dvd Calendar'!$E$2475:$CZ$2475&gt;AW$225)*('Dvd Calendar'!$E$2475:$CZ$2475&lt;=AW$226)*'Dvd Calendar'!$E$2478:$CZ$2478*(('Dvd Calendar'!$E$2480:$CZ$2480='Field Check'!$C$56)*('Field Check'!$C$56&lt;&gt;"")+('Dvd Calendar'!$E$2480:$CZ$2480='Field Check'!$C$57)*('Field Check'!$C$57&lt;&gt;"")))/MXAU!$B$3,"")))</f>
        <v/>
      </c>
      <c r="AX248" s="163">
        <f>IF(AX$226="","",IF($B248="","",IFERROR($C248*$D248*SUMPRODUCT(('Dvd Calendar'!$E$2475:$CZ$2475&gt;AX$225)*('Dvd Calendar'!$E$2475:$CZ$2475&lt;=AX$226)*'Dvd Calendar'!$E$2478:$CZ$2478*(('Dvd Calendar'!$E$2480:$CZ$2480='Field Check'!$C$56)*('Field Check'!$C$56&lt;&gt;"")+('Dvd Calendar'!$E$2480:$CZ$2480='Field Check'!$C$57)*('Field Check'!$C$57&lt;&gt;"")))/MXAU!$B$3,"")))</f>
        <v/>
      </c>
      <c r="AY248" s="163">
        <f>IF(AY$226="","",IF($B248="","",IFERROR($C248*$D248*SUMPRODUCT(('Dvd Calendar'!$E$2475:$CZ$2475&gt;AY$225)*('Dvd Calendar'!$E$2475:$CZ$2475&lt;=AY$226)*'Dvd Calendar'!$E$2478:$CZ$2478*(('Dvd Calendar'!$E$2480:$CZ$2480='Field Check'!$C$56)*('Field Check'!$C$56&lt;&gt;"")+('Dvd Calendar'!$E$2480:$CZ$2480='Field Check'!$C$57)*('Field Check'!$C$57&lt;&gt;"")))/MXAU!$B$3,"")))</f>
        <v/>
      </c>
      <c r="AZ248" s="163">
        <f>IF(AZ$226="","",IF($B248="","",IFERROR($C248*$D248*SUMPRODUCT(('Dvd Calendar'!$E$2475:$CZ$2475&gt;AZ$225)*('Dvd Calendar'!$E$2475:$CZ$2475&lt;=AZ$226)*'Dvd Calendar'!$E$2478:$CZ$2478*(('Dvd Calendar'!$E$2480:$CZ$2480='Field Check'!$C$56)*('Field Check'!$C$56&lt;&gt;"")+('Dvd Calendar'!$E$2480:$CZ$2480='Field Check'!$C$57)*('Field Check'!$C$57&lt;&gt;"")))/MXAU!$B$3,"")))</f>
        <v/>
      </c>
      <c r="BA248" s="163">
        <f>IF(BA$226="","",IF($B248="","",IFERROR($C248*$D248*SUMPRODUCT(('Dvd Calendar'!$E$2475:$CZ$2475&gt;BA$225)*('Dvd Calendar'!$E$2475:$CZ$2475&lt;=BA$226)*'Dvd Calendar'!$E$2478:$CZ$2478*(('Dvd Calendar'!$E$2480:$CZ$2480='Field Check'!$C$56)*('Field Check'!$C$56&lt;&gt;"")+('Dvd Calendar'!$E$2480:$CZ$2480='Field Check'!$C$57)*('Field Check'!$C$57&lt;&gt;"")))/MXAU!$B$3,"")))</f>
        <v/>
      </c>
      <c r="BB248" s="163">
        <f>IF(BB$226="","",IF($B248="","",IFERROR($C248*$D248*SUMPRODUCT(('Dvd Calendar'!$E$2475:$CZ$2475&gt;BB$225)*('Dvd Calendar'!$E$2475:$CZ$2475&lt;=BB$226)*'Dvd Calendar'!$E$2478:$CZ$2478*(('Dvd Calendar'!$E$2480:$CZ$2480='Field Check'!$C$56)*('Field Check'!$C$56&lt;&gt;"")+('Dvd Calendar'!$E$2480:$CZ$2480='Field Check'!$C$57)*('Field Check'!$C$57&lt;&gt;"")))/MXAU!$B$3,"")))</f>
        <v/>
      </c>
      <c r="BC248" s="163">
        <f>IF(BC$226="","",IF($B248="","",IFERROR($C248*$D248*SUMPRODUCT(('Dvd Calendar'!$E$2475:$CZ$2475&gt;BC$225)*('Dvd Calendar'!$E$2475:$CZ$2475&lt;=BC$226)*'Dvd Calendar'!$E$2478:$CZ$2478*(('Dvd Calendar'!$E$2480:$CZ$2480='Field Check'!$C$56)*('Field Check'!$C$56&lt;&gt;"")+('Dvd Calendar'!$E$2480:$CZ$2480='Field Check'!$C$57)*('Field Check'!$C$57&lt;&gt;"")))/MXAU!$B$3,"")))</f>
        <v/>
      </c>
      <c r="BD248" s="163">
        <f>IF(BD$226="","",IF($B248="","",IFERROR($C248*$D248*SUMPRODUCT(('Dvd Calendar'!$E$2475:$CZ$2475&gt;BD$225)*('Dvd Calendar'!$E$2475:$CZ$2475&lt;=BD$226)*'Dvd Calendar'!$E$2478:$CZ$2478*(('Dvd Calendar'!$E$2480:$CZ$2480='Field Check'!$C$56)*('Field Check'!$C$56&lt;&gt;"")+('Dvd Calendar'!$E$2480:$CZ$2480='Field Check'!$C$57)*('Field Check'!$C$57&lt;&gt;"")))/MXAU!$B$3,"")))</f>
        <v/>
      </c>
      <c r="BE248" s="163">
        <f>IF(BE$226="","",IF($B248="","",IFERROR($C248*$D248*SUMPRODUCT(('Dvd Calendar'!$E$2475:$CZ$2475&gt;BE$225)*('Dvd Calendar'!$E$2475:$CZ$2475&lt;=BE$226)*'Dvd Calendar'!$E$2478:$CZ$2478*(('Dvd Calendar'!$E$2480:$CZ$2480='Field Check'!$C$56)*('Field Check'!$C$56&lt;&gt;"")+('Dvd Calendar'!$E$2480:$CZ$2480='Field Check'!$C$57)*('Field Check'!$C$57&lt;&gt;"")))/MXAU!$B$3,"")))</f>
        <v/>
      </c>
      <c r="BF248" s="163">
        <f>IF(BF$226="","",IF($B248="","",IFERROR($C248*$D248*SUMPRODUCT(('Dvd Calendar'!$E$2475:$CZ$2475&gt;BF$225)*('Dvd Calendar'!$E$2475:$CZ$2475&lt;=BF$226)*'Dvd Calendar'!$E$2478:$CZ$2478*(('Dvd Calendar'!$E$2480:$CZ$2480='Field Check'!$C$56)*('Field Check'!$C$56&lt;&gt;"")+('Dvd Calendar'!$E$2480:$CZ$2480='Field Check'!$C$57)*('Field Check'!$C$57&lt;&gt;"")))/MXAU!$B$3,"")))</f>
        <v/>
      </c>
      <c r="BH248" s="163">
        <f>IF(BH$226="","",IF($B248="","",IFERROR(AQ248*$E248/100,"")))</f>
        <v/>
      </c>
      <c r="BI248" s="163">
        <f>IF(BI$226="","",IF($B248="","",IFERROR(AR248*$E248/100,"")))</f>
        <v/>
      </c>
      <c r="BJ248" s="163">
        <f>IF(BJ$226="","",IF($B248="","",IFERROR(AS248*$E248/100,"")))</f>
        <v/>
      </c>
      <c r="BK248" s="163">
        <f>IF(BK$226="","",IF($B248="","",IFERROR(AT248*$E248/100,"")))</f>
        <v/>
      </c>
      <c r="BL248" s="163">
        <f>IF(BL$226="","",IF($B248="","",IFERROR(AU248*$E248/100,"")))</f>
        <v/>
      </c>
      <c r="BM248" s="163">
        <f>IF(BM$226="","",IF($B248="","",IFERROR(AV248*$E248/100,"")))</f>
        <v/>
      </c>
      <c r="BN248" s="163">
        <f>IF(BN$226="","",IF($B248="","",IFERROR(AW248*$E248/100,"")))</f>
        <v/>
      </c>
      <c r="BO248" s="163">
        <f>IF(BO$226="","",IF($B248="","",IFERROR(AX248*$E248/100,"")))</f>
        <v/>
      </c>
      <c r="BP248" s="163">
        <f>IF(BP$226="","",IF($B248="","",IFERROR(AY248*$E248/100,"")))</f>
        <v/>
      </c>
      <c r="BQ248" s="163">
        <f>IF(BQ$226="","",IF($B248="","",IFERROR(AZ248*$E248/100,"")))</f>
        <v/>
      </c>
      <c r="BR248" s="163">
        <f>IF(BR$226="","",IF($B248="","",IFERROR(BA248*$E248/100,"")))</f>
        <v/>
      </c>
      <c r="BS248" s="163">
        <f>IF(BS$226="","",IF($B248="","",IFERROR(BB248*$E248/100,"")))</f>
        <v/>
      </c>
      <c r="BT248" s="163">
        <f>IF(BT$226="","",IF($B248="","",IFERROR(BC248*$E248/100,"")))</f>
        <v/>
      </c>
      <c r="BU248" s="163">
        <f>IF(BU$226="","",IF($B248="","",IFERROR(BD248*$E248/100,"")))</f>
        <v/>
      </c>
      <c r="BV248" s="163">
        <f>IF(BV$226="","",IF($B248="","",IFERROR(BE248*$E248/100,"")))</f>
        <v/>
      </c>
      <c r="BW248" s="163">
        <f>IF(BW$226="","",IF($B248="","",IFERROR(BF248*$E248/100,"")))</f>
        <v/>
      </c>
    </row>
    <row r="249">
      <c r="B249" s="126">
        <f>IF(MXAU!$C$26="","",MXAU!$C$26)</f>
        <v/>
      </c>
      <c r="C249" s="74">
        <f>IF(MXAU!$B$26="","",MXAU!$B$26)</f>
        <v/>
      </c>
      <c r="D249" s="75">
        <f>IFERROR(MXAU!$Q$26,1)</f>
        <v/>
      </c>
      <c r="E249" s="76">
        <f>IF($B249="","",IF(ISNUMBER(MXAU!$I$26),MXAU!$I$26,'Index Summary'!$C$7))</f>
        <v/>
      </c>
      <c r="F249" s="77">
        <f>IF(F$226="","",IF($B249="","",IFERROR($C249*$D249*IF((Override!$C$4="ON")*(COUNTIFS(Override!$B$11:$B$40,$B249,Override!$D$11:$D$40,1,Override!$E$11:$E$40,"&gt;=0")-COUNTIFS(Override!$B$11:$B$40,$B249,Override!$D$11:$D$40,1,Override!$E$11:$E$40,"&gt;=0",Override!$C$11:$C$40,"AS51"))&gt;0,SUMIFS(Override!$E$11:$E$40,Override!$B$11:$B$40,$B249,Override!$D$11:$D$40,1)-SUMIFS(Override!$E$11:$E$40,Override!$B$11:$B$40,$B249,Override!$D$11:$D$40,1,Override!$C$11:$C$40,"AS51"),Override!$C$281)/MXAU!$B$3,"")))</f>
        <v/>
      </c>
      <c r="G249" s="77">
        <f>IF(G$226="","",IF($B249="","",IFERROR($C249*$D249*IF((Override!$C$4="ON")*(COUNTIFS(Override!$B$11:$B$40,$B249,Override!$D$11:$D$40,2,Override!$E$11:$E$40,"&gt;=0")-COUNTIFS(Override!$B$11:$B$40,$B249,Override!$D$11:$D$40,2,Override!$E$11:$E$40,"&gt;=0",Override!$C$11:$C$40,"AS51"))&gt;0,SUMIFS(Override!$E$11:$E$40,Override!$B$11:$B$40,$B249,Override!$D$11:$D$40,2)-SUMIFS(Override!$E$11:$E$40,Override!$B$11:$B$40,$B249,Override!$D$11:$D$40,2,Override!$C$11:$C$40,"AS51"),Override!$D$281)/MXAU!$B$3,"")))</f>
        <v/>
      </c>
      <c r="H249" s="77">
        <f>IF(H$226="","",IF($B249="","",IFERROR($C249*$D249*IF((Override!$C$4="ON")*(COUNTIFS(Override!$B$11:$B$40,$B249,Override!$D$11:$D$40,3,Override!$E$11:$E$40,"&gt;=0")-COUNTIFS(Override!$B$11:$B$40,$B249,Override!$D$11:$D$40,3,Override!$E$11:$E$40,"&gt;=0",Override!$C$11:$C$40,"AS51"))&gt;0,SUMIFS(Override!$E$11:$E$40,Override!$B$11:$B$40,$B249,Override!$D$11:$D$40,3)-SUMIFS(Override!$E$11:$E$40,Override!$B$11:$B$40,$B249,Override!$D$11:$D$40,3,Override!$C$11:$C$40,"AS51"),Override!$E$281)/MXAU!$B$3,"")))</f>
        <v/>
      </c>
      <c r="I249" s="77">
        <f>IF(I$226="","",IF($B249="","",IFERROR($C249*$D249*IF((Override!$C$4="ON")*(COUNTIFS(Override!$B$11:$B$40,$B249,Override!$D$11:$D$40,4,Override!$E$11:$E$40,"&gt;=0")-COUNTIFS(Override!$B$11:$B$40,$B249,Override!$D$11:$D$40,4,Override!$E$11:$E$40,"&gt;=0",Override!$C$11:$C$40,"AS51"))&gt;0,SUMIFS(Override!$E$11:$E$40,Override!$B$11:$B$40,$B249,Override!$D$11:$D$40,4)-SUMIFS(Override!$E$11:$E$40,Override!$B$11:$B$40,$B249,Override!$D$11:$D$40,4,Override!$C$11:$C$40,"AS51"),Override!$F$281)/MXAU!$B$3,"")))</f>
        <v/>
      </c>
      <c r="J249" s="77">
        <f>IF(J$226="","",IF($B249="","",IFERROR($C249*$D249*IF((Override!$C$4="ON")*(COUNTIFS(Override!$B$11:$B$40,$B249,Override!$D$11:$D$40,5,Override!$E$11:$E$40,"&gt;=0")-COUNTIFS(Override!$B$11:$B$40,$B249,Override!$D$11:$D$40,5,Override!$E$11:$E$40,"&gt;=0",Override!$C$11:$C$40,"AS51"))&gt;0,SUMIFS(Override!$E$11:$E$40,Override!$B$11:$B$40,$B249,Override!$D$11:$D$40,5)-SUMIFS(Override!$E$11:$E$40,Override!$B$11:$B$40,$B249,Override!$D$11:$D$40,5,Override!$C$11:$C$40,"AS51"),Override!$G$281)/MXAU!$B$3,"")))</f>
        <v/>
      </c>
      <c r="K249" s="77">
        <f>IF(K$226="","",IF($B249="","",IFERROR($C249*$D249*IF((Override!$C$4="ON")*(COUNTIFS(Override!$B$11:$B$40,$B249,Override!$D$11:$D$40,6,Override!$E$11:$E$40,"&gt;=0")-COUNTIFS(Override!$B$11:$B$40,$B249,Override!$D$11:$D$40,6,Override!$E$11:$E$40,"&gt;=0",Override!$C$11:$C$40,"AS51"))&gt;0,SUMIFS(Override!$E$11:$E$40,Override!$B$11:$B$40,$B249,Override!$D$11:$D$40,6)-SUMIFS(Override!$E$11:$E$40,Override!$B$11:$B$40,$B249,Override!$D$11:$D$40,6,Override!$C$11:$C$40,"AS51"),Override!$H$281)/MXAU!$B$3,"")))</f>
        <v/>
      </c>
      <c r="L249" s="77">
        <f>IF(L$226="","",IF($B249="","",IFERROR($C249*$D249*IF((Override!$C$4="ON")*(COUNTIFS(Override!$B$11:$B$40,$B249,Override!$D$11:$D$40,7,Override!$E$11:$E$40,"&gt;=0")-COUNTIFS(Override!$B$11:$B$40,$B249,Override!$D$11:$D$40,7,Override!$E$11:$E$40,"&gt;=0",Override!$C$11:$C$40,"AS51"))&gt;0,SUMIFS(Override!$E$11:$E$40,Override!$B$11:$B$40,$B249,Override!$D$11:$D$40,7)-SUMIFS(Override!$E$11:$E$40,Override!$B$11:$B$40,$B249,Override!$D$11:$D$40,7,Override!$C$11:$C$40,"AS51"),Override!$I$281)/MXAU!$B$3,"")))</f>
        <v/>
      </c>
      <c r="M249" s="77">
        <f>IF(M$226="","",IF($B249="","",IFERROR($C249*$D249*IF((Override!$C$4="ON")*(COUNTIFS(Override!$B$11:$B$40,$B249,Override!$D$11:$D$40,8,Override!$E$11:$E$40,"&gt;=0")-COUNTIFS(Override!$B$11:$B$40,$B249,Override!$D$11:$D$40,8,Override!$E$11:$E$40,"&gt;=0",Override!$C$11:$C$40,"AS51"))&gt;0,SUMIFS(Override!$E$11:$E$40,Override!$B$11:$B$40,$B249,Override!$D$11:$D$40,8)-SUMIFS(Override!$E$11:$E$40,Override!$B$11:$B$40,$B249,Override!$D$11:$D$40,8,Override!$C$11:$C$40,"AS51"),Override!$J$281)/MXAU!$B$3,"")))</f>
        <v/>
      </c>
      <c r="N249" s="77">
        <f>IF(N$226="","",IF($B249="","",IFERROR($C249*$D249*IF((Override!$C$4="ON")*(COUNTIFS(Override!$B$11:$B$40,$B249,Override!$D$11:$D$40,9,Override!$E$11:$E$40,"&gt;=0")-COUNTIFS(Override!$B$11:$B$40,$B249,Override!$D$11:$D$40,9,Override!$E$11:$E$40,"&gt;=0",Override!$C$11:$C$40,"AS51"))&gt;0,SUMIFS(Override!$E$11:$E$40,Override!$B$11:$B$40,$B249,Override!$D$11:$D$40,9)-SUMIFS(Override!$E$11:$E$40,Override!$B$11:$B$40,$B249,Override!$D$11:$D$40,9,Override!$C$11:$C$40,"AS51"),Override!$K$281)/MXAU!$B$3,"")))</f>
        <v/>
      </c>
      <c r="O249" s="77">
        <f>IF(O$226="","",IF($B249="","",IFERROR($C249*$D249*IF((Override!$C$4="ON")*(COUNTIFS(Override!$B$11:$B$40,$B249,Override!$D$11:$D$40,10,Override!$E$11:$E$40,"&gt;=0")-COUNTIFS(Override!$B$11:$B$40,$B249,Override!$D$11:$D$40,10,Override!$E$11:$E$40,"&gt;=0",Override!$C$11:$C$40,"AS51"))&gt;0,SUMIFS(Override!$E$11:$E$40,Override!$B$11:$B$40,$B249,Override!$D$11:$D$40,10)-SUMIFS(Override!$E$11:$E$40,Override!$B$11:$B$40,$B249,Override!$D$11:$D$40,10,Override!$C$11:$C$40,"AS51"),Override!$L$281)/MXAU!$B$3,"")))</f>
        <v/>
      </c>
      <c r="P249" s="77">
        <f>IF(P$226="","",IF($B249="","",IFERROR($C249*$D249*IF((Override!$C$4="ON")*(COUNTIFS(Override!$B$11:$B$40,$B249,Override!$D$11:$D$40,11,Override!$E$11:$E$40,"&gt;=0")-COUNTIFS(Override!$B$11:$B$40,$B249,Override!$D$11:$D$40,11,Override!$E$11:$E$40,"&gt;=0",Override!$C$11:$C$40,"AS51"))&gt;0,SUMIFS(Override!$E$11:$E$40,Override!$B$11:$B$40,$B249,Override!$D$11:$D$40,11)-SUMIFS(Override!$E$11:$E$40,Override!$B$11:$B$40,$B249,Override!$D$11:$D$40,11,Override!$C$11:$C$40,"AS51"),Override!$M$281)/MXAU!$B$3,"")))</f>
        <v/>
      </c>
      <c r="Q249" s="77">
        <f>IF(Q$226="","",IF($B249="","",IFERROR($C249*$D249*IF((Override!$C$4="ON")*(COUNTIFS(Override!$B$11:$B$40,$B249,Override!$D$11:$D$40,12,Override!$E$11:$E$40,"&gt;=0")-COUNTIFS(Override!$B$11:$B$40,$B249,Override!$D$11:$D$40,12,Override!$E$11:$E$40,"&gt;=0",Override!$C$11:$C$40,"AS51"))&gt;0,SUMIFS(Override!$E$11:$E$40,Override!$B$11:$B$40,$B249,Override!$D$11:$D$40,12)-SUMIFS(Override!$E$11:$E$40,Override!$B$11:$B$40,$B249,Override!$D$11:$D$40,12,Override!$C$11:$C$40,"AS51"),Override!$N$281)/MXAU!$B$3,"")))</f>
        <v/>
      </c>
      <c r="R249" s="77">
        <f>IF(R$226="","",IF($B249="","",IFERROR($C249*$D249*IF((Override!$C$4="ON")*(COUNTIFS(Override!$B$11:$B$40,$B249,Override!$D$11:$D$40,13,Override!$E$11:$E$40,"&gt;=0")-COUNTIFS(Override!$B$11:$B$40,$B249,Override!$D$11:$D$40,13,Override!$E$11:$E$40,"&gt;=0",Override!$C$11:$C$40,"AS51"))&gt;0,SUMIFS(Override!$E$11:$E$40,Override!$B$11:$B$40,$B249,Override!$D$11:$D$40,13)-SUMIFS(Override!$E$11:$E$40,Override!$B$11:$B$40,$B249,Override!$D$11:$D$40,13,Override!$C$11:$C$40,"AS51"),Override!$O$281)/MXAU!$B$3,"")))</f>
        <v/>
      </c>
      <c r="S249" s="77">
        <f>IF(S$226="","",IF($B249="","",IFERROR($C249*$D249*IF((Override!$C$4="ON")*(COUNTIFS(Override!$B$11:$B$40,$B249,Override!$D$11:$D$40,14,Override!$E$11:$E$40,"&gt;=0")-COUNTIFS(Override!$B$11:$B$40,$B249,Override!$D$11:$D$40,14,Override!$E$11:$E$40,"&gt;=0",Override!$C$11:$C$40,"AS51"))&gt;0,SUMIFS(Override!$E$11:$E$40,Override!$B$11:$B$40,$B249,Override!$D$11:$D$40,14)-SUMIFS(Override!$E$11:$E$40,Override!$B$11:$B$40,$B249,Override!$D$11:$D$40,14,Override!$C$11:$C$40,"AS51"),Override!$P$281)/MXAU!$B$3,"")))</f>
        <v/>
      </c>
      <c r="T249" s="77">
        <f>IF(T$226="","",IF($B249="","",IFERROR($C249*$D249*IF((Override!$C$4="ON")*(COUNTIFS(Override!$B$11:$B$40,$B249,Override!$D$11:$D$40,15,Override!$E$11:$E$40,"&gt;=0")-COUNTIFS(Override!$B$11:$B$40,$B249,Override!$D$11:$D$40,15,Override!$E$11:$E$40,"&gt;=0",Override!$C$11:$C$40,"AS51"))&gt;0,SUMIFS(Override!$E$11:$E$40,Override!$B$11:$B$40,$B249,Override!$D$11:$D$40,15)-SUMIFS(Override!$E$11:$E$40,Override!$B$11:$B$40,$B249,Override!$D$11:$D$40,15,Override!$C$11:$C$40,"AS51"),Override!$Q$281)/MXAU!$B$3,"")))</f>
        <v/>
      </c>
      <c r="U249" s="77">
        <f>IF(U$226="","",IF($B249="","",IFERROR($C249*$D249*IF((Override!$C$4="ON")*(COUNTIFS(Override!$B$11:$B$40,$B249,Override!$D$11:$D$40,16,Override!$E$11:$E$40,"&gt;=0")-COUNTIFS(Override!$B$11:$B$40,$B249,Override!$D$11:$D$40,16,Override!$E$11:$E$40,"&gt;=0",Override!$C$11:$C$40,"AS51"))&gt;0,SUMIFS(Override!$E$11:$E$40,Override!$B$11:$B$40,$B249,Override!$D$11:$D$40,16)-SUMIFS(Override!$E$11:$E$40,Override!$B$11:$B$40,$B249,Override!$D$11:$D$40,16,Override!$C$11:$C$40,"AS51"),Override!$R$281)/MXAU!$B$3,"")))</f>
        <v/>
      </c>
      <c r="W249" s="77">
        <f>IF(W$226="","",IF($B249="","",IFERROR(F249*$E249/100,"")))</f>
        <v/>
      </c>
      <c r="X249" s="77">
        <f>IF(X$226="","",IF($B249="","",IFERROR(G249*$E249/100,"")))</f>
        <v/>
      </c>
      <c r="Y249" s="77">
        <f>IF(Y$226="","",IF($B249="","",IFERROR(H249*$E249/100,"")))</f>
        <v/>
      </c>
      <c r="Z249" s="77">
        <f>IF(Z$226="","",IF($B249="","",IFERROR(I249*$E249/100,"")))</f>
        <v/>
      </c>
      <c r="AA249" s="77">
        <f>IF(AA$226="","",IF($B249="","",IFERROR(J249*$E249/100,"")))</f>
        <v/>
      </c>
      <c r="AB249" s="77">
        <f>IF(AB$226="","",IF($B249="","",IFERROR(K249*$E249/100,"")))</f>
        <v/>
      </c>
      <c r="AC249" s="77">
        <f>IF(AC$226="","",IF($B249="","",IFERROR(L249*$E249/100,"")))</f>
        <v/>
      </c>
      <c r="AD249" s="77">
        <f>IF(AD$226="","",IF($B249="","",IFERROR(M249*$E249/100,"")))</f>
        <v/>
      </c>
      <c r="AE249" s="77">
        <f>IF(AE$226="","",IF($B249="","",IFERROR(N249*$E249/100,"")))</f>
        <v/>
      </c>
      <c r="AF249" s="77">
        <f>IF(AF$226="","",IF($B249="","",IFERROR(O249*$E249/100,"")))</f>
        <v/>
      </c>
      <c r="AG249" s="77">
        <f>IF(AG$226="","",IF($B249="","",IFERROR(P249*$E249/100,"")))</f>
        <v/>
      </c>
      <c r="AH249" s="77">
        <f>IF(AH$226="","",IF($B249="","",IFERROR(Q249*$E249/100,"")))</f>
        <v/>
      </c>
      <c r="AI249" s="77">
        <f>IF(AI$226="","",IF($B249="","",IFERROR(R249*$E249/100,"")))</f>
        <v/>
      </c>
      <c r="AJ249" s="77">
        <f>IF(AJ$226="","",IF($B249="","",IFERROR(S249*$E249/100,"")))</f>
        <v/>
      </c>
      <c r="AK249" s="77">
        <f>IF(AK$226="","",IF($B249="","",IFERROR(T249*$E249/100,"")))</f>
        <v/>
      </c>
      <c r="AL249" s="77">
        <f>IF(AL$226="","",IF($B249="","",IFERROR(U249*$E249/100,"")))</f>
        <v/>
      </c>
      <c r="AN249" s="77">
        <f>IF($B249="","",SUMIF($F$226:$U$226,"&lt;="&amp;Sector!$E$51,$F249:$U249))</f>
        <v/>
      </c>
      <c r="AO249" s="77">
        <f>IF($B249="","",SUMIF($W$226:$AL$226,"&lt;="&amp;Sector!$E$51,$W249:$AL249))</f>
        <v/>
      </c>
      <c r="AQ249" s="163">
        <f>IF(AQ$226="","",IF($B249="","",IFERROR($C249*$D249*SUMPRODUCT(('Dvd Calendar'!$E$2486:$CZ$2486&gt;AQ$225)*('Dvd Calendar'!$E$2486:$CZ$2486&lt;=AQ$226)*'Dvd Calendar'!$E$2489:$CZ$2489*(('Dvd Calendar'!$E$2491:$CZ$2491='Field Check'!$C$56)*('Field Check'!$C$56&lt;&gt;"")+('Dvd Calendar'!$E$2491:$CZ$2491='Field Check'!$C$57)*('Field Check'!$C$57&lt;&gt;"")))/MXAU!$B$3,"")))</f>
        <v/>
      </c>
      <c r="AR249" s="163">
        <f>IF(AR$226="","",IF($B249="","",IFERROR($C249*$D249*SUMPRODUCT(('Dvd Calendar'!$E$2486:$CZ$2486&gt;AR$225)*('Dvd Calendar'!$E$2486:$CZ$2486&lt;=AR$226)*'Dvd Calendar'!$E$2489:$CZ$2489*(('Dvd Calendar'!$E$2491:$CZ$2491='Field Check'!$C$56)*('Field Check'!$C$56&lt;&gt;"")+('Dvd Calendar'!$E$2491:$CZ$2491='Field Check'!$C$57)*('Field Check'!$C$57&lt;&gt;"")))/MXAU!$B$3,"")))</f>
        <v/>
      </c>
      <c r="AS249" s="163">
        <f>IF(AS$226="","",IF($B249="","",IFERROR($C249*$D249*SUMPRODUCT(('Dvd Calendar'!$E$2486:$CZ$2486&gt;AS$225)*('Dvd Calendar'!$E$2486:$CZ$2486&lt;=AS$226)*'Dvd Calendar'!$E$2489:$CZ$2489*(('Dvd Calendar'!$E$2491:$CZ$2491='Field Check'!$C$56)*('Field Check'!$C$56&lt;&gt;"")+('Dvd Calendar'!$E$2491:$CZ$2491='Field Check'!$C$57)*('Field Check'!$C$57&lt;&gt;"")))/MXAU!$B$3,"")))</f>
        <v/>
      </c>
      <c r="AT249" s="163">
        <f>IF(AT$226="","",IF($B249="","",IFERROR($C249*$D249*SUMPRODUCT(('Dvd Calendar'!$E$2486:$CZ$2486&gt;AT$225)*('Dvd Calendar'!$E$2486:$CZ$2486&lt;=AT$226)*'Dvd Calendar'!$E$2489:$CZ$2489*(('Dvd Calendar'!$E$2491:$CZ$2491='Field Check'!$C$56)*('Field Check'!$C$56&lt;&gt;"")+('Dvd Calendar'!$E$2491:$CZ$2491='Field Check'!$C$57)*('Field Check'!$C$57&lt;&gt;"")))/MXAU!$B$3,"")))</f>
        <v/>
      </c>
      <c r="AU249" s="163">
        <f>IF(AU$226="","",IF($B249="","",IFERROR($C249*$D249*SUMPRODUCT(('Dvd Calendar'!$E$2486:$CZ$2486&gt;AU$225)*('Dvd Calendar'!$E$2486:$CZ$2486&lt;=AU$226)*'Dvd Calendar'!$E$2489:$CZ$2489*(('Dvd Calendar'!$E$2491:$CZ$2491='Field Check'!$C$56)*('Field Check'!$C$56&lt;&gt;"")+('Dvd Calendar'!$E$2491:$CZ$2491='Field Check'!$C$57)*('Field Check'!$C$57&lt;&gt;"")))/MXAU!$B$3,"")))</f>
        <v/>
      </c>
      <c r="AV249" s="163">
        <f>IF(AV$226="","",IF($B249="","",IFERROR($C249*$D249*SUMPRODUCT(('Dvd Calendar'!$E$2486:$CZ$2486&gt;AV$225)*('Dvd Calendar'!$E$2486:$CZ$2486&lt;=AV$226)*'Dvd Calendar'!$E$2489:$CZ$2489*(('Dvd Calendar'!$E$2491:$CZ$2491='Field Check'!$C$56)*('Field Check'!$C$56&lt;&gt;"")+('Dvd Calendar'!$E$2491:$CZ$2491='Field Check'!$C$57)*('Field Check'!$C$57&lt;&gt;"")))/MXAU!$B$3,"")))</f>
        <v/>
      </c>
      <c r="AW249" s="163">
        <f>IF(AW$226="","",IF($B249="","",IFERROR($C249*$D249*SUMPRODUCT(('Dvd Calendar'!$E$2486:$CZ$2486&gt;AW$225)*('Dvd Calendar'!$E$2486:$CZ$2486&lt;=AW$226)*'Dvd Calendar'!$E$2489:$CZ$2489*(('Dvd Calendar'!$E$2491:$CZ$2491='Field Check'!$C$56)*('Field Check'!$C$56&lt;&gt;"")+('Dvd Calendar'!$E$2491:$CZ$2491='Field Check'!$C$57)*('Field Check'!$C$57&lt;&gt;"")))/MXAU!$B$3,"")))</f>
        <v/>
      </c>
      <c r="AX249" s="163">
        <f>IF(AX$226="","",IF($B249="","",IFERROR($C249*$D249*SUMPRODUCT(('Dvd Calendar'!$E$2486:$CZ$2486&gt;AX$225)*('Dvd Calendar'!$E$2486:$CZ$2486&lt;=AX$226)*'Dvd Calendar'!$E$2489:$CZ$2489*(('Dvd Calendar'!$E$2491:$CZ$2491='Field Check'!$C$56)*('Field Check'!$C$56&lt;&gt;"")+('Dvd Calendar'!$E$2491:$CZ$2491='Field Check'!$C$57)*('Field Check'!$C$57&lt;&gt;"")))/MXAU!$B$3,"")))</f>
        <v/>
      </c>
      <c r="AY249" s="163">
        <f>IF(AY$226="","",IF($B249="","",IFERROR($C249*$D249*SUMPRODUCT(('Dvd Calendar'!$E$2486:$CZ$2486&gt;AY$225)*('Dvd Calendar'!$E$2486:$CZ$2486&lt;=AY$226)*'Dvd Calendar'!$E$2489:$CZ$2489*(('Dvd Calendar'!$E$2491:$CZ$2491='Field Check'!$C$56)*('Field Check'!$C$56&lt;&gt;"")+('Dvd Calendar'!$E$2491:$CZ$2491='Field Check'!$C$57)*('Field Check'!$C$57&lt;&gt;"")))/MXAU!$B$3,"")))</f>
        <v/>
      </c>
      <c r="AZ249" s="163">
        <f>IF(AZ$226="","",IF($B249="","",IFERROR($C249*$D249*SUMPRODUCT(('Dvd Calendar'!$E$2486:$CZ$2486&gt;AZ$225)*('Dvd Calendar'!$E$2486:$CZ$2486&lt;=AZ$226)*'Dvd Calendar'!$E$2489:$CZ$2489*(('Dvd Calendar'!$E$2491:$CZ$2491='Field Check'!$C$56)*('Field Check'!$C$56&lt;&gt;"")+('Dvd Calendar'!$E$2491:$CZ$2491='Field Check'!$C$57)*('Field Check'!$C$57&lt;&gt;"")))/MXAU!$B$3,"")))</f>
        <v/>
      </c>
      <c r="BA249" s="163">
        <f>IF(BA$226="","",IF($B249="","",IFERROR($C249*$D249*SUMPRODUCT(('Dvd Calendar'!$E$2486:$CZ$2486&gt;BA$225)*('Dvd Calendar'!$E$2486:$CZ$2486&lt;=BA$226)*'Dvd Calendar'!$E$2489:$CZ$2489*(('Dvd Calendar'!$E$2491:$CZ$2491='Field Check'!$C$56)*('Field Check'!$C$56&lt;&gt;"")+('Dvd Calendar'!$E$2491:$CZ$2491='Field Check'!$C$57)*('Field Check'!$C$57&lt;&gt;"")))/MXAU!$B$3,"")))</f>
        <v/>
      </c>
      <c r="BB249" s="163">
        <f>IF(BB$226="","",IF($B249="","",IFERROR($C249*$D249*SUMPRODUCT(('Dvd Calendar'!$E$2486:$CZ$2486&gt;BB$225)*('Dvd Calendar'!$E$2486:$CZ$2486&lt;=BB$226)*'Dvd Calendar'!$E$2489:$CZ$2489*(('Dvd Calendar'!$E$2491:$CZ$2491='Field Check'!$C$56)*('Field Check'!$C$56&lt;&gt;"")+('Dvd Calendar'!$E$2491:$CZ$2491='Field Check'!$C$57)*('Field Check'!$C$57&lt;&gt;"")))/MXAU!$B$3,"")))</f>
        <v/>
      </c>
      <c r="BC249" s="163">
        <f>IF(BC$226="","",IF($B249="","",IFERROR($C249*$D249*SUMPRODUCT(('Dvd Calendar'!$E$2486:$CZ$2486&gt;BC$225)*('Dvd Calendar'!$E$2486:$CZ$2486&lt;=BC$226)*'Dvd Calendar'!$E$2489:$CZ$2489*(('Dvd Calendar'!$E$2491:$CZ$2491='Field Check'!$C$56)*('Field Check'!$C$56&lt;&gt;"")+('Dvd Calendar'!$E$2491:$CZ$2491='Field Check'!$C$57)*('Field Check'!$C$57&lt;&gt;"")))/MXAU!$B$3,"")))</f>
        <v/>
      </c>
      <c r="BD249" s="163">
        <f>IF(BD$226="","",IF($B249="","",IFERROR($C249*$D249*SUMPRODUCT(('Dvd Calendar'!$E$2486:$CZ$2486&gt;BD$225)*('Dvd Calendar'!$E$2486:$CZ$2486&lt;=BD$226)*'Dvd Calendar'!$E$2489:$CZ$2489*(('Dvd Calendar'!$E$2491:$CZ$2491='Field Check'!$C$56)*('Field Check'!$C$56&lt;&gt;"")+('Dvd Calendar'!$E$2491:$CZ$2491='Field Check'!$C$57)*('Field Check'!$C$57&lt;&gt;"")))/MXAU!$B$3,"")))</f>
        <v/>
      </c>
      <c r="BE249" s="163">
        <f>IF(BE$226="","",IF($B249="","",IFERROR($C249*$D249*SUMPRODUCT(('Dvd Calendar'!$E$2486:$CZ$2486&gt;BE$225)*('Dvd Calendar'!$E$2486:$CZ$2486&lt;=BE$226)*'Dvd Calendar'!$E$2489:$CZ$2489*(('Dvd Calendar'!$E$2491:$CZ$2491='Field Check'!$C$56)*('Field Check'!$C$56&lt;&gt;"")+('Dvd Calendar'!$E$2491:$CZ$2491='Field Check'!$C$57)*('Field Check'!$C$57&lt;&gt;"")))/MXAU!$B$3,"")))</f>
        <v/>
      </c>
      <c r="BF249" s="163">
        <f>IF(BF$226="","",IF($B249="","",IFERROR($C249*$D249*SUMPRODUCT(('Dvd Calendar'!$E$2486:$CZ$2486&gt;BF$225)*('Dvd Calendar'!$E$2486:$CZ$2486&lt;=BF$226)*'Dvd Calendar'!$E$2489:$CZ$2489*(('Dvd Calendar'!$E$2491:$CZ$2491='Field Check'!$C$56)*('Field Check'!$C$56&lt;&gt;"")+('Dvd Calendar'!$E$2491:$CZ$2491='Field Check'!$C$57)*('Field Check'!$C$57&lt;&gt;"")))/MXAU!$B$3,"")))</f>
        <v/>
      </c>
      <c r="BH249" s="163">
        <f>IF(BH$226="","",IF($B249="","",IFERROR(AQ249*$E249/100,"")))</f>
        <v/>
      </c>
      <c r="BI249" s="163">
        <f>IF(BI$226="","",IF($B249="","",IFERROR(AR249*$E249/100,"")))</f>
        <v/>
      </c>
      <c r="BJ249" s="163">
        <f>IF(BJ$226="","",IF($B249="","",IFERROR(AS249*$E249/100,"")))</f>
        <v/>
      </c>
      <c r="BK249" s="163">
        <f>IF(BK$226="","",IF($B249="","",IFERROR(AT249*$E249/100,"")))</f>
        <v/>
      </c>
      <c r="BL249" s="163">
        <f>IF(BL$226="","",IF($B249="","",IFERROR(AU249*$E249/100,"")))</f>
        <v/>
      </c>
      <c r="BM249" s="163">
        <f>IF(BM$226="","",IF($B249="","",IFERROR(AV249*$E249/100,"")))</f>
        <v/>
      </c>
      <c r="BN249" s="163">
        <f>IF(BN$226="","",IF($B249="","",IFERROR(AW249*$E249/100,"")))</f>
        <v/>
      </c>
      <c r="BO249" s="163">
        <f>IF(BO$226="","",IF($B249="","",IFERROR(AX249*$E249/100,"")))</f>
        <v/>
      </c>
      <c r="BP249" s="163">
        <f>IF(BP$226="","",IF($B249="","",IFERROR(AY249*$E249/100,"")))</f>
        <v/>
      </c>
      <c r="BQ249" s="163">
        <f>IF(BQ$226="","",IF($B249="","",IFERROR(AZ249*$E249/100,"")))</f>
        <v/>
      </c>
      <c r="BR249" s="163">
        <f>IF(BR$226="","",IF($B249="","",IFERROR(BA249*$E249/100,"")))</f>
        <v/>
      </c>
      <c r="BS249" s="163">
        <f>IF(BS$226="","",IF($B249="","",IFERROR(BB249*$E249/100,"")))</f>
        <v/>
      </c>
      <c r="BT249" s="163">
        <f>IF(BT$226="","",IF($B249="","",IFERROR(BC249*$E249/100,"")))</f>
        <v/>
      </c>
      <c r="BU249" s="163">
        <f>IF(BU$226="","",IF($B249="","",IFERROR(BD249*$E249/100,"")))</f>
        <v/>
      </c>
      <c r="BV249" s="163">
        <f>IF(BV$226="","",IF($B249="","",IFERROR(BE249*$E249/100,"")))</f>
        <v/>
      </c>
      <c r="BW249" s="163">
        <f>IF(BW$226="","",IF($B249="","",IFERROR(BF249*$E249/100,"")))</f>
        <v/>
      </c>
    </row>
    <row r="250">
      <c r="B250" s="126">
        <f>IF(MXAU!$C$27="","",MXAU!$C$27)</f>
        <v/>
      </c>
      <c r="C250" s="74">
        <f>IF(MXAU!$B$27="","",MXAU!$B$27)</f>
        <v/>
      </c>
      <c r="D250" s="75">
        <f>IFERROR(MXAU!$Q$27,1)</f>
        <v/>
      </c>
      <c r="E250" s="76">
        <f>IF($B250="","",IF(ISNUMBER(MXAU!$I$27),MXAU!$I$27,'Index Summary'!$C$7))</f>
        <v/>
      </c>
      <c r="F250" s="77">
        <f>IF(F$226="","",IF($B250="","",IFERROR($C250*$D250*IF((Override!$C$4="ON")*(COUNTIFS(Override!$B$11:$B$40,$B250,Override!$D$11:$D$40,1,Override!$E$11:$E$40,"&gt;=0")-COUNTIFS(Override!$B$11:$B$40,$B250,Override!$D$11:$D$40,1,Override!$E$11:$E$40,"&gt;=0",Override!$C$11:$C$40,"AS51"))&gt;0,SUMIFS(Override!$E$11:$E$40,Override!$B$11:$B$40,$B250,Override!$D$11:$D$40,1)-SUMIFS(Override!$E$11:$E$40,Override!$B$11:$B$40,$B250,Override!$D$11:$D$40,1,Override!$C$11:$C$40,"AS51"),Override!$C$282)/MXAU!$B$3,"")))</f>
        <v/>
      </c>
      <c r="G250" s="77">
        <f>IF(G$226="","",IF($B250="","",IFERROR($C250*$D250*IF((Override!$C$4="ON")*(COUNTIFS(Override!$B$11:$B$40,$B250,Override!$D$11:$D$40,2,Override!$E$11:$E$40,"&gt;=0")-COUNTIFS(Override!$B$11:$B$40,$B250,Override!$D$11:$D$40,2,Override!$E$11:$E$40,"&gt;=0",Override!$C$11:$C$40,"AS51"))&gt;0,SUMIFS(Override!$E$11:$E$40,Override!$B$11:$B$40,$B250,Override!$D$11:$D$40,2)-SUMIFS(Override!$E$11:$E$40,Override!$B$11:$B$40,$B250,Override!$D$11:$D$40,2,Override!$C$11:$C$40,"AS51"),Override!$D$282)/MXAU!$B$3,"")))</f>
        <v/>
      </c>
      <c r="H250" s="77">
        <f>IF(H$226="","",IF($B250="","",IFERROR($C250*$D250*IF((Override!$C$4="ON")*(COUNTIFS(Override!$B$11:$B$40,$B250,Override!$D$11:$D$40,3,Override!$E$11:$E$40,"&gt;=0")-COUNTIFS(Override!$B$11:$B$40,$B250,Override!$D$11:$D$40,3,Override!$E$11:$E$40,"&gt;=0",Override!$C$11:$C$40,"AS51"))&gt;0,SUMIFS(Override!$E$11:$E$40,Override!$B$11:$B$40,$B250,Override!$D$11:$D$40,3)-SUMIFS(Override!$E$11:$E$40,Override!$B$11:$B$40,$B250,Override!$D$11:$D$40,3,Override!$C$11:$C$40,"AS51"),Override!$E$282)/MXAU!$B$3,"")))</f>
        <v/>
      </c>
      <c r="I250" s="77">
        <f>IF(I$226="","",IF($B250="","",IFERROR($C250*$D250*IF((Override!$C$4="ON")*(COUNTIFS(Override!$B$11:$B$40,$B250,Override!$D$11:$D$40,4,Override!$E$11:$E$40,"&gt;=0")-COUNTIFS(Override!$B$11:$B$40,$B250,Override!$D$11:$D$40,4,Override!$E$11:$E$40,"&gt;=0",Override!$C$11:$C$40,"AS51"))&gt;0,SUMIFS(Override!$E$11:$E$40,Override!$B$11:$B$40,$B250,Override!$D$11:$D$40,4)-SUMIFS(Override!$E$11:$E$40,Override!$B$11:$B$40,$B250,Override!$D$11:$D$40,4,Override!$C$11:$C$40,"AS51"),Override!$F$282)/MXAU!$B$3,"")))</f>
        <v/>
      </c>
      <c r="J250" s="77">
        <f>IF(J$226="","",IF($B250="","",IFERROR($C250*$D250*IF((Override!$C$4="ON")*(COUNTIFS(Override!$B$11:$B$40,$B250,Override!$D$11:$D$40,5,Override!$E$11:$E$40,"&gt;=0")-COUNTIFS(Override!$B$11:$B$40,$B250,Override!$D$11:$D$40,5,Override!$E$11:$E$40,"&gt;=0",Override!$C$11:$C$40,"AS51"))&gt;0,SUMIFS(Override!$E$11:$E$40,Override!$B$11:$B$40,$B250,Override!$D$11:$D$40,5)-SUMIFS(Override!$E$11:$E$40,Override!$B$11:$B$40,$B250,Override!$D$11:$D$40,5,Override!$C$11:$C$40,"AS51"),Override!$G$282)/MXAU!$B$3,"")))</f>
        <v/>
      </c>
      <c r="K250" s="77">
        <f>IF(K$226="","",IF($B250="","",IFERROR($C250*$D250*IF((Override!$C$4="ON")*(COUNTIFS(Override!$B$11:$B$40,$B250,Override!$D$11:$D$40,6,Override!$E$11:$E$40,"&gt;=0")-COUNTIFS(Override!$B$11:$B$40,$B250,Override!$D$11:$D$40,6,Override!$E$11:$E$40,"&gt;=0",Override!$C$11:$C$40,"AS51"))&gt;0,SUMIFS(Override!$E$11:$E$40,Override!$B$11:$B$40,$B250,Override!$D$11:$D$40,6)-SUMIFS(Override!$E$11:$E$40,Override!$B$11:$B$40,$B250,Override!$D$11:$D$40,6,Override!$C$11:$C$40,"AS51"),Override!$H$282)/MXAU!$B$3,"")))</f>
        <v/>
      </c>
      <c r="L250" s="77">
        <f>IF(L$226="","",IF($B250="","",IFERROR($C250*$D250*IF((Override!$C$4="ON")*(COUNTIFS(Override!$B$11:$B$40,$B250,Override!$D$11:$D$40,7,Override!$E$11:$E$40,"&gt;=0")-COUNTIFS(Override!$B$11:$B$40,$B250,Override!$D$11:$D$40,7,Override!$E$11:$E$40,"&gt;=0",Override!$C$11:$C$40,"AS51"))&gt;0,SUMIFS(Override!$E$11:$E$40,Override!$B$11:$B$40,$B250,Override!$D$11:$D$40,7)-SUMIFS(Override!$E$11:$E$40,Override!$B$11:$B$40,$B250,Override!$D$11:$D$40,7,Override!$C$11:$C$40,"AS51"),Override!$I$282)/MXAU!$B$3,"")))</f>
        <v/>
      </c>
      <c r="M250" s="77">
        <f>IF(M$226="","",IF($B250="","",IFERROR($C250*$D250*IF((Override!$C$4="ON")*(COUNTIFS(Override!$B$11:$B$40,$B250,Override!$D$11:$D$40,8,Override!$E$11:$E$40,"&gt;=0")-COUNTIFS(Override!$B$11:$B$40,$B250,Override!$D$11:$D$40,8,Override!$E$11:$E$40,"&gt;=0",Override!$C$11:$C$40,"AS51"))&gt;0,SUMIFS(Override!$E$11:$E$40,Override!$B$11:$B$40,$B250,Override!$D$11:$D$40,8)-SUMIFS(Override!$E$11:$E$40,Override!$B$11:$B$40,$B250,Override!$D$11:$D$40,8,Override!$C$11:$C$40,"AS51"),Override!$J$282)/MXAU!$B$3,"")))</f>
        <v/>
      </c>
      <c r="N250" s="77">
        <f>IF(N$226="","",IF($B250="","",IFERROR($C250*$D250*IF((Override!$C$4="ON")*(COUNTIFS(Override!$B$11:$B$40,$B250,Override!$D$11:$D$40,9,Override!$E$11:$E$40,"&gt;=0")-COUNTIFS(Override!$B$11:$B$40,$B250,Override!$D$11:$D$40,9,Override!$E$11:$E$40,"&gt;=0",Override!$C$11:$C$40,"AS51"))&gt;0,SUMIFS(Override!$E$11:$E$40,Override!$B$11:$B$40,$B250,Override!$D$11:$D$40,9)-SUMIFS(Override!$E$11:$E$40,Override!$B$11:$B$40,$B250,Override!$D$11:$D$40,9,Override!$C$11:$C$40,"AS51"),Override!$K$282)/MXAU!$B$3,"")))</f>
        <v/>
      </c>
      <c r="O250" s="77">
        <f>IF(O$226="","",IF($B250="","",IFERROR($C250*$D250*IF((Override!$C$4="ON")*(COUNTIFS(Override!$B$11:$B$40,$B250,Override!$D$11:$D$40,10,Override!$E$11:$E$40,"&gt;=0")-COUNTIFS(Override!$B$11:$B$40,$B250,Override!$D$11:$D$40,10,Override!$E$11:$E$40,"&gt;=0",Override!$C$11:$C$40,"AS51"))&gt;0,SUMIFS(Override!$E$11:$E$40,Override!$B$11:$B$40,$B250,Override!$D$11:$D$40,10)-SUMIFS(Override!$E$11:$E$40,Override!$B$11:$B$40,$B250,Override!$D$11:$D$40,10,Override!$C$11:$C$40,"AS51"),Override!$L$282)/MXAU!$B$3,"")))</f>
        <v/>
      </c>
      <c r="P250" s="77">
        <f>IF(P$226="","",IF($B250="","",IFERROR($C250*$D250*IF((Override!$C$4="ON")*(COUNTIFS(Override!$B$11:$B$40,$B250,Override!$D$11:$D$40,11,Override!$E$11:$E$40,"&gt;=0")-COUNTIFS(Override!$B$11:$B$40,$B250,Override!$D$11:$D$40,11,Override!$E$11:$E$40,"&gt;=0",Override!$C$11:$C$40,"AS51"))&gt;0,SUMIFS(Override!$E$11:$E$40,Override!$B$11:$B$40,$B250,Override!$D$11:$D$40,11)-SUMIFS(Override!$E$11:$E$40,Override!$B$11:$B$40,$B250,Override!$D$11:$D$40,11,Override!$C$11:$C$40,"AS51"),Override!$M$282)/MXAU!$B$3,"")))</f>
        <v/>
      </c>
      <c r="Q250" s="77">
        <f>IF(Q$226="","",IF($B250="","",IFERROR($C250*$D250*IF((Override!$C$4="ON")*(COUNTIFS(Override!$B$11:$B$40,$B250,Override!$D$11:$D$40,12,Override!$E$11:$E$40,"&gt;=0")-COUNTIFS(Override!$B$11:$B$40,$B250,Override!$D$11:$D$40,12,Override!$E$11:$E$40,"&gt;=0",Override!$C$11:$C$40,"AS51"))&gt;0,SUMIFS(Override!$E$11:$E$40,Override!$B$11:$B$40,$B250,Override!$D$11:$D$40,12)-SUMIFS(Override!$E$11:$E$40,Override!$B$11:$B$40,$B250,Override!$D$11:$D$40,12,Override!$C$11:$C$40,"AS51"),Override!$N$282)/MXAU!$B$3,"")))</f>
        <v/>
      </c>
      <c r="R250" s="77">
        <f>IF(R$226="","",IF($B250="","",IFERROR($C250*$D250*IF((Override!$C$4="ON")*(COUNTIFS(Override!$B$11:$B$40,$B250,Override!$D$11:$D$40,13,Override!$E$11:$E$40,"&gt;=0")-COUNTIFS(Override!$B$11:$B$40,$B250,Override!$D$11:$D$40,13,Override!$E$11:$E$40,"&gt;=0",Override!$C$11:$C$40,"AS51"))&gt;0,SUMIFS(Override!$E$11:$E$40,Override!$B$11:$B$40,$B250,Override!$D$11:$D$40,13)-SUMIFS(Override!$E$11:$E$40,Override!$B$11:$B$40,$B250,Override!$D$11:$D$40,13,Override!$C$11:$C$40,"AS51"),Override!$O$282)/MXAU!$B$3,"")))</f>
        <v/>
      </c>
      <c r="S250" s="77">
        <f>IF(S$226="","",IF($B250="","",IFERROR($C250*$D250*IF((Override!$C$4="ON")*(COUNTIFS(Override!$B$11:$B$40,$B250,Override!$D$11:$D$40,14,Override!$E$11:$E$40,"&gt;=0")-COUNTIFS(Override!$B$11:$B$40,$B250,Override!$D$11:$D$40,14,Override!$E$11:$E$40,"&gt;=0",Override!$C$11:$C$40,"AS51"))&gt;0,SUMIFS(Override!$E$11:$E$40,Override!$B$11:$B$40,$B250,Override!$D$11:$D$40,14)-SUMIFS(Override!$E$11:$E$40,Override!$B$11:$B$40,$B250,Override!$D$11:$D$40,14,Override!$C$11:$C$40,"AS51"),Override!$P$282)/MXAU!$B$3,"")))</f>
        <v/>
      </c>
      <c r="T250" s="77">
        <f>IF(T$226="","",IF($B250="","",IFERROR($C250*$D250*IF((Override!$C$4="ON")*(COUNTIFS(Override!$B$11:$B$40,$B250,Override!$D$11:$D$40,15,Override!$E$11:$E$40,"&gt;=0")-COUNTIFS(Override!$B$11:$B$40,$B250,Override!$D$11:$D$40,15,Override!$E$11:$E$40,"&gt;=0",Override!$C$11:$C$40,"AS51"))&gt;0,SUMIFS(Override!$E$11:$E$40,Override!$B$11:$B$40,$B250,Override!$D$11:$D$40,15)-SUMIFS(Override!$E$11:$E$40,Override!$B$11:$B$40,$B250,Override!$D$11:$D$40,15,Override!$C$11:$C$40,"AS51"),Override!$Q$282)/MXAU!$B$3,"")))</f>
        <v/>
      </c>
      <c r="U250" s="77">
        <f>IF(U$226="","",IF($B250="","",IFERROR($C250*$D250*IF((Override!$C$4="ON")*(COUNTIFS(Override!$B$11:$B$40,$B250,Override!$D$11:$D$40,16,Override!$E$11:$E$40,"&gt;=0")-COUNTIFS(Override!$B$11:$B$40,$B250,Override!$D$11:$D$40,16,Override!$E$11:$E$40,"&gt;=0",Override!$C$11:$C$40,"AS51"))&gt;0,SUMIFS(Override!$E$11:$E$40,Override!$B$11:$B$40,$B250,Override!$D$11:$D$40,16)-SUMIFS(Override!$E$11:$E$40,Override!$B$11:$B$40,$B250,Override!$D$11:$D$40,16,Override!$C$11:$C$40,"AS51"),Override!$R$282)/MXAU!$B$3,"")))</f>
        <v/>
      </c>
      <c r="W250" s="77">
        <f>IF(W$226="","",IF($B250="","",IFERROR(F250*$E250/100,"")))</f>
        <v/>
      </c>
      <c r="X250" s="77">
        <f>IF(X$226="","",IF($B250="","",IFERROR(G250*$E250/100,"")))</f>
        <v/>
      </c>
      <c r="Y250" s="77">
        <f>IF(Y$226="","",IF($B250="","",IFERROR(H250*$E250/100,"")))</f>
        <v/>
      </c>
      <c r="Z250" s="77">
        <f>IF(Z$226="","",IF($B250="","",IFERROR(I250*$E250/100,"")))</f>
        <v/>
      </c>
      <c r="AA250" s="77">
        <f>IF(AA$226="","",IF($B250="","",IFERROR(J250*$E250/100,"")))</f>
        <v/>
      </c>
      <c r="AB250" s="77">
        <f>IF(AB$226="","",IF($B250="","",IFERROR(K250*$E250/100,"")))</f>
        <v/>
      </c>
      <c r="AC250" s="77">
        <f>IF(AC$226="","",IF($B250="","",IFERROR(L250*$E250/100,"")))</f>
        <v/>
      </c>
      <c r="AD250" s="77">
        <f>IF(AD$226="","",IF($B250="","",IFERROR(M250*$E250/100,"")))</f>
        <v/>
      </c>
      <c r="AE250" s="77">
        <f>IF(AE$226="","",IF($B250="","",IFERROR(N250*$E250/100,"")))</f>
        <v/>
      </c>
      <c r="AF250" s="77">
        <f>IF(AF$226="","",IF($B250="","",IFERROR(O250*$E250/100,"")))</f>
        <v/>
      </c>
      <c r="AG250" s="77">
        <f>IF(AG$226="","",IF($B250="","",IFERROR(P250*$E250/100,"")))</f>
        <v/>
      </c>
      <c r="AH250" s="77">
        <f>IF(AH$226="","",IF($B250="","",IFERROR(Q250*$E250/100,"")))</f>
        <v/>
      </c>
      <c r="AI250" s="77">
        <f>IF(AI$226="","",IF($B250="","",IFERROR(R250*$E250/100,"")))</f>
        <v/>
      </c>
      <c r="AJ250" s="77">
        <f>IF(AJ$226="","",IF($B250="","",IFERROR(S250*$E250/100,"")))</f>
        <v/>
      </c>
      <c r="AK250" s="77">
        <f>IF(AK$226="","",IF($B250="","",IFERROR(T250*$E250/100,"")))</f>
        <v/>
      </c>
      <c r="AL250" s="77">
        <f>IF(AL$226="","",IF($B250="","",IFERROR(U250*$E250/100,"")))</f>
        <v/>
      </c>
      <c r="AN250" s="77">
        <f>IF($B250="","",SUMIF($F$226:$U$226,"&lt;="&amp;Sector!$E$51,$F250:$U250))</f>
        <v/>
      </c>
      <c r="AO250" s="77">
        <f>IF($B250="","",SUMIF($W$226:$AL$226,"&lt;="&amp;Sector!$E$51,$W250:$AL250))</f>
        <v/>
      </c>
      <c r="AQ250" s="163">
        <f>IF(AQ$226="","",IF($B250="","",IFERROR($C250*$D250*SUMPRODUCT(('Dvd Calendar'!$E$2497:$CZ$2497&gt;AQ$225)*('Dvd Calendar'!$E$2497:$CZ$2497&lt;=AQ$226)*'Dvd Calendar'!$E$2500:$CZ$2500*(('Dvd Calendar'!$E$2502:$CZ$2502='Field Check'!$C$56)*('Field Check'!$C$56&lt;&gt;"")+('Dvd Calendar'!$E$2502:$CZ$2502='Field Check'!$C$57)*('Field Check'!$C$57&lt;&gt;"")))/MXAU!$B$3,"")))</f>
        <v/>
      </c>
      <c r="AR250" s="163">
        <f>IF(AR$226="","",IF($B250="","",IFERROR($C250*$D250*SUMPRODUCT(('Dvd Calendar'!$E$2497:$CZ$2497&gt;AR$225)*('Dvd Calendar'!$E$2497:$CZ$2497&lt;=AR$226)*'Dvd Calendar'!$E$2500:$CZ$2500*(('Dvd Calendar'!$E$2502:$CZ$2502='Field Check'!$C$56)*('Field Check'!$C$56&lt;&gt;"")+('Dvd Calendar'!$E$2502:$CZ$2502='Field Check'!$C$57)*('Field Check'!$C$57&lt;&gt;"")))/MXAU!$B$3,"")))</f>
        <v/>
      </c>
      <c r="AS250" s="163">
        <f>IF(AS$226="","",IF($B250="","",IFERROR($C250*$D250*SUMPRODUCT(('Dvd Calendar'!$E$2497:$CZ$2497&gt;AS$225)*('Dvd Calendar'!$E$2497:$CZ$2497&lt;=AS$226)*'Dvd Calendar'!$E$2500:$CZ$2500*(('Dvd Calendar'!$E$2502:$CZ$2502='Field Check'!$C$56)*('Field Check'!$C$56&lt;&gt;"")+('Dvd Calendar'!$E$2502:$CZ$2502='Field Check'!$C$57)*('Field Check'!$C$57&lt;&gt;"")))/MXAU!$B$3,"")))</f>
        <v/>
      </c>
      <c r="AT250" s="163">
        <f>IF(AT$226="","",IF($B250="","",IFERROR($C250*$D250*SUMPRODUCT(('Dvd Calendar'!$E$2497:$CZ$2497&gt;AT$225)*('Dvd Calendar'!$E$2497:$CZ$2497&lt;=AT$226)*'Dvd Calendar'!$E$2500:$CZ$2500*(('Dvd Calendar'!$E$2502:$CZ$2502='Field Check'!$C$56)*('Field Check'!$C$56&lt;&gt;"")+('Dvd Calendar'!$E$2502:$CZ$2502='Field Check'!$C$57)*('Field Check'!$C$57&lt;&gt;"")))/MXAU!$B$3,"")))</f>
        <v/>
      </c>
      <c r="AU250" s="163">
        <f>IF(AU$226="","",IF($B250="","",IFERROR($C250*$D250*SUMPRODUCT(('Dvd Calendar'!$E$2497:$CZ$2497&gt;AU$225)*('Dvd Calendar'!$E$2497:$CZ$2497&lt;=AU$226)*'Dvd Calendar'!$E$2500:$CZ$2500*(('Dvd Calendar'!$E$2502:$CZ$2502='Field Check'!$C$56)*('Field Check'!$C$56&lt;&gt;"")+('Dvd Calendar'!$E$2502:$CZ$2502='Field Check'!$C$57)*('Field Check'!$C$57&lt;&gt;"")))/MXAU!$B$3,"")))</f>
        <v/>
      </c>
      <c r="AV250" s="163">
        <f>IF(AV$226="","",IF($B250="","",IFERROR($C250*$D250*SUMPRODUCT(('Dvd Calendar'!$E$2497:$CZ$2497&gt;AV$225)*('Dvd Calendar'!$E$2497:$CZ$2497&lt;=AV$226)*'Dvd Calendar'!$E$2500:$CZ$2500*(('Dvd Calendar'!$E$2502:$CZ$2502='Field Check'!$C$56)*('Field Check'!$C$56&lt;&gt;"")+('Dvd Calendar'!$E$2502:$CZ$2502='Field Check'!$C$57)*('Field Check'!$C$57&lt;&gt;"")))/MXAU!$B$3,"")))</f>
        <v/>
      </c>
      <c r="AW250" s="163">
        <f>IF(AW$226="","",IF($B250="","",IFERROR($C250*$D250*SUMPRODUCT(('Dvd Calendar'!$E$2497:$CZ$2497&gt;AW$225)*('Dvd Calendar'!$E$2497:$CZ$2497&lt;=AW$226)*'Dvd Calendar'!$E$2500:$CZ$2500*(('Dvd Calendar'!$E$2502:$CZ$2502='Field Check'!$C$56)*('Field Check'!$C$56&lt;&gt;"")+('Dvd Calendar'!$E$2502:$CZ$2502='Field Check'!$C$57)*('Field Check'!$C$57&lt;&gt;"")))/MXAU!$B$3,"")))</f>
        <v/>
      </c>
      <c r="AX250" s="163">
        <f>IF(AX$226="","",IF($B250="","",IFERROR($C250*$D250*SUMPRODUCT(('Dvd Calendar'!$E$2497:$CZ$2497&gt;AX$225)*('Dvd Calendar'!$E$2497:$CZ$2497&lt;=AX$226)*'Dvd Calendar'!$E$2500:$CZ$2500*(('Dvd Calendar'!$E$2502:$CZ$2502='Field Check'!$C$56)*('Field Check'!$C$56&lt;&gt;"")+('Dvd Calendar'!$E$2502:$CZ$2502='Field Check'!$C$57)*('Field Check'!$C$57&lt;&gt;"")))/MXAU!$B$3,"")))</f>
        <v/>
      </c>
      <c r="AY250" s="163">
        <f>IF(AY$226="","",IF($B250="","",IFERROR($C250*$D250*SUMPRODUCT(('Dvd Calendar'!$E$2497:$CZ$2497&gt;AY$225)*('Dvd Calendar'!$E$2497:$CZ$2497&lt;=AY$226)*'Dvd Calendar'!$E$2500:$CZ$2500*(('Dvd Calendar'!$E$2502:$CZ$2502='Field Check'!$C$56)*('Field Check'!$C$56&lt;&gt;"")+('Dvd Calendar'!$E$2502:$CZ$2502='Field Check'!$C$57)*('Field Check'!$C$57&lt;&gt;"")))/MXAU!$B$3,"")))</f>
        <v/>
      </c>
      <c r="AZ250" s="163">
        <f>IF(AZ$226="","",IF($B250="","",IFERROR($C250*$D250*SUMPRODUCT(('Dvd Calendar'!$E$2497:$CZ$2497&gt;AZ$225)*('Dvd Calendar'!$E$2497:$CZ$2497&lt;=AZ$226)*'Dvd Calendar'!$E$2500:$CZ$2500*(('Dvd Calendar'!$E$2502:$CZ$2502='Field Check'!$C$56)*('Field Check'!$C$56&lt;&gt;"")+('Dvd Calendar'!$E$2502:$CZ$2502='Field Check'!$C$57)*('Field Check'!$C$57&lt;&gt;"")))/MXAU!$B$3,"")))</f>
        <v/>
      </c>
      <c r="BA250" s="163">
        <f>IF(BA$226="","",IF($B250="","",IFERROR($C250*$D250*SUMPRODUCT(('Dvd Calendar'!$E$2497:$CZ$2497&gt;BA$225)*('Dvd Calendar'!$E$2497:$CZ$2497&lt;=BA$226)*'Dvd Calendar'!$E$2500:$CZ$2500*(('Dvd Calendar'!$E$2502:$CZ$2502='Field Check'!$C$56)*('Field Check'!$C$56&lt;&gt;"")+('Dvd Calendar'!$E$2502:$CZ$2502='Field Check'!$C$57)*('Field Check'!$C$57&lt;&gt;"")))/MXAU!$B$3,"")))</f>
        <v/>
      </c>
      <c r="BB250" s="163">
        <f>IF(BB$226="","",IF($B250="","",IFERROR($C250*$D250*SUMPRODUCT(('Dvd Calendar'!$E$2497:$CZ$2497&gt;BB$225)*('Dvd Calendar'!$E$2497:$CZ$2497&lt;=BB$226)*'Dvd Calendar'!$E$2500:$CZ$2500*(('Dvd Calendar'!$E$2502:$CZ$2502='Field Check'!$C$56)*('Field Check'!$C$56&lt;&gt;"")+('Dvd Calendar'!$E$2502:$CZ$2502='Field Check'!$C$57)*('Field Check'!$C$57&lt;&gt;"")))/MXAU!$B$3,"")))</f>
        <v/>
      </c>
      <c r="BC250" s="163">
        <f>IF(BC$226="","",IF($B250="","",IFERROR($C250*$D250*SUMPRODUCT(('Dvd Calendar'!$E$2497:$CZ$2497&gt;BC$225)*('Dvd Calendar'!$E$2497:$CZ$2497&lt;=BC$226)*'Dvd Calendar'!$E$2500:$CZ$2500*(('Dvd Calendar'!$E$2502:$CZ$2502='Field Check'!$C$56)*('Field Check'!$C$56&lt;&gt;"")+('Dvd Calendar'!$E$2502:$CZ$2502='Field Check'!$C$57)*('Field Check'!$C$57&lt;&gt;"")))/MXAU!$B$3,"")))</f>
        <v/>
      </c>
      <c r="BD250" s="163">
        <f>IF(BD$226="","",IF($B250="","",IFERROR($C250*$D250*SUMPRODUCT(('Dvd Calendar'!$E$2497:$CZ$2497&gt;BD$225)*('Dvd Calendar'!$E$2497:$CZ$2497&lt;=BD$226)*'Dvd Calendar'!$E$2500:$CZ$2500*(('Dvd Calendar'!$E$2502:$CZ$2502='Field Check'!$C$56)*('Field Check'!$C$56&lt;&gt;"")+('Dvd Calendar'!$E$2502:$CZ$2502='Field Check'!$C$57)*('Field Check'!$C$57&lt;&gt;"")))/MXAU!$B$3,"")))</f>
        <v/>
      </c>
      <c r="BE250" s="163">
        <f>IF(BE$226="","",IF($B250="","",IFERROR($C250*$D250*SUMPRODUCT(('Dvd Calendar'!$E$2497:$CZ$2497&gt;BE$225)*('Dvd Calendar'!$E$2497:$CZ$2497&lt;=BE$226)*'Dvd Calendar'!$E$2500:$CZ$2500*(('Dvd Calendar'!$E$2502:$CZ$2502='Field Check'!$C$56)*('Field Check'!$C$56&lt;&gt;"")+('Dvd Calendar'!$E$2502:$CZ$2502='Field Check'!$C$57)*('Field Check'!$C$57&lt;&gt;"")))/MXAU!$B$3,"")))</f>
        <v/>
      </c>
      <c r="BF250" s="163">
        <f>IF(BF$226="","",IF($B250="","",IFERROR($C250*$D250*SUMPRODUCT(('Dvd Calendar'!$E$2497:$CZ$2497&gt;BF$225)*('Dvd Calendar'!$E$2497:$CZ$2497&lt;=BF$226)*'Dvd Calendar'!$E$2500:$CZ$2500*(('Dvd Calendar'!$E$2502:$CZ$2502='Field Check'!$C$56)*('Field Check'!$C$56&lt;&gt;"")+('Dvd Calendar'!$E$2502:$CZ$2502='Field Check'!$C$57)*('Field Check'!$C$57&lt;&gt;"")))/MXAU!$B$3,"")))</f>
        <v/>
      </c>
      <c r="BH250" s="163">
        <f>IF(BH$226="","",IF($B250="","",IFERROR(AQ250*$E250/100,"")))</f>
        <v/>
      </c>
      <c r="BI250" s="163">
        <f>IF(BI$226="","",IF($B250="","",IFERROR(AR250*$E250/100,"")))</f>
        <v/>
      </c>
      <c r="BJ250" s="163">
        <f>IF(BJ$226="","",IF($B250="","",IFERROR(AS250*$E250/100,"")))</f>
        <v/>
      </c>
      <c r="BK250" s="163">
        <f>IF(BK$226="","",IF($B250="","",IFERROR(AT250*$E250/100,"")))</f>
        <v/>
      </c>
      <c r="BL250" s="163">
        <f>IF(BL$226="","",IF($B250="","",IFERROR(AU250*$E250/100,"")))</f>
        <v/>
      </c>
      <c r="BM250" s="163">
        <f>IF(BM$226="","",IF($B250="","",IFERROR(AV250*$E250/100,"")))</f>
        <v/>
      </c>
      <c r="BN250" s="163">
        <f>IF(BN$226="","",IF($B250="","",IFERROR(AW250*$E250/100,"")))</f>
        <v/>
      </c>
      <c r="BO250" s="163">
        <f>IF(BO$226="","",IF($B250="","",IFERROR(AX250*$E250/100,"")))</f>
        <v/>
      </c>
      <c r="BP250" s="163">
        <f>IF(BP$226="","",IF($B250="","",IFERROR(AY250*$E250/100,"")))</f>
        <v/>
      </c>
      <c r="BQ250" s="163">
        <f>IF(BQ$226="","",IF($B250="","",IFERROR(AZ250*$E250/100,"")))</f>
        <v/>
      </c>
      <c r="BR250" s="163">
        <f>IF(BR$226="","",IF($B250="","",IFERROR(BA250*$E250/100,"")))</f>
        <v/>
      </c>
      <c r="BS250" s="163">
        <f>IF(BS$226="","",IF($B250="","",IFERROR(BB250*$E250/100,"")))</f>
        <v/>
      </c>
      <c r="BT250" s="163">
        <f>IF(BT$226="","",IF($B250="","",IFERROR(BC250*$E250/100,"")))</f>
        <v/>
      </c>
      <c r="BU250" s="163">
        <f>IF(BU$226="","",IF($B250="","",IFERROR(BD250*$E250/100,"")))</f>
        <v/>
      </c>
      <c r="BV250" s="163">
        <f>IF(BV$226="","",IF($B250="","",IFERROR(BE250*$E250/100,"")))</f>
        <v/>
      </c>
      <c r="BW250" s="163">
        <f>IF(BW$226="","",IF($B250="","",IFERROR(BF250*$E250/100,"")))</f>
        <v/>
      </c>
    </row>
    <row r="251">
      <c r="B251" s="126">
        <f>IF(MXAU!$C$28="","",MXAU!$C$28)</f>
        <v/>
      </c>
      <c r="C251" s="74">
        <f>IF(MXAU!$B$28="","",MXAU!$B$28)</f>
        <v/>
      </c>
      <c r="D251" s="75">
        <f>IFERROR(MXAU!$Q$28,1)</f>
        <v/>
      </c>
      <c r="E251" s="76">
        <f>IF($B251="","",IF(ISNUMBER(MXAU!$I$28),MXAU!$I$28,'Index Summary'!$C$7))</f>
        <v/>
      </c>
      <c r="F251" s="77">
        <f>IF(F$226="","",IF($B251="","",IFERROR($C251*$D251*IF((Override!$C$4="ON")*(COUNTIFS(Override!$B$11:$B$40,$B251,Override!$D$11:$D$40,1,Override!$E$11:$E$40,"&gt;=0")-COUNTIFS(Override!$B$11:$B$40,$B251,Override!$D$11:$D$40,1,Override!$E$11:$E$40,"&gt;=0",Override!$C$11:$C$40,"AS51"))&gt;0,SUMIFS(Override!$E$11:$E$40,Override!$B$11:$B$40,$B251,Override!$D$11:$D$40,1)-SUMIFS(Override!$E$11:$E$40,Override!$B$11:$B$40,$B251,Override!$D$11:$D$40,1,Override!$C$11:$C$40,"AS51"),Override!$C$283)/MXAU!$B$3,"")))</f>
        <v/>
      </c>
      <c r="G251" s="77">
        <f>IF(G$226="","",IF($B251="","",IFERROR($C251*$D251*IF((Override!$C$4="ON")*(COUNTIFS(Override!$B$11:$B$40,$B251,Override!$D$11:$D$40,2,Override!$E$11:$E$40,"&gt;=0")-COUNTIFS(Override!$B$11:$B$40,$B251,Override!$D$11:$D$40,2,Override!$E$11:$E$40,"&gt;=0",Override!$C$11:$C$40,"AS51"))&gt;0,SUMIFS(Override!$E$11:$E$40,Override!$B$11:$B$40,$B251,Override!$D$11:$D$40,2)-SUMIFS(Override!$E$11:$E$40,Override!$B$11:$B$40,$B251,Override!$D$11:$D$40,2,Override!$C$11:$C$40,"AS51"),Override!$D$283)/MXAU!$B$3,"")))</f>
        <v/>
      </c>
      <c r="H251" s="77">
        <f>IF(H$226="","",IF($B251="","",IFERROR($C251*$D251*IF((Override!$C$4="ON")*(COUNTIFS(Override!$B$11:$B$40,$B251,Override!$D$11:$D$40,3,Override!$E$11:$E$40,"&gt;=0")-COUNTIFS(Override!$B$11:$B$40,$B251,Override!$D$11:$D$40,3,Override!$E$11:$E$40,"&gt;=0",Override!$C$11:$C$40,"AS51"))&gt;0,SUMIFS(Override!$E$11:$E$40,Override!$B$11:$B$40,$B251,Override!$D$11:$D$40,3)-SUMIFS(Override!$E$11:$E$40,Override!$B$11:$B$40,$B251,Override!$D$11:$D$40,3,Override!$C$11:$C$40,"AS51"),Override!$E$283)/MXAU!$B$3,"")))</f>
        <v/>
      </c>
      <c r="I251" s="77">
        <f>IF(I$226="","",IF($B251="","",IFERROR($C251*$D251*IF((Override!$C$4="ON")*(COUNTIFS(Override!$B$11:$B$40,$B251,Override!$D$11:$D$40,4,Override!$E$11:$E$40,"&gt;=0")-COUNTIFS(Override!$B$11:$B$40,$B251,Override!$D$11:$D$40,4,Override!$E$11:$E$40,"&gt;=0",Override!$C$11:$C$40,"AS51"))&gt;0,SUMIFS(Override!$E$11:$E$40,Override!$B$11:$B$40,$B251,Override!$D$11:$D$40,4)-SUMIFS(Override!$E$11:$E$40,Override!$B$11:$B$40,$B251,Override!$D$11:$D$40,4,Override!$C$11:$C$40,"AS51"),Override!$F$283)/MXAU!$B$3,"")))</f>
        <v/>
      </c>
      <c r="J251" s="77">
        <f>IF(J$226="","",IF($B251="","",IFERROR($C251*$D251*IF((Override!$C$4="ON")*(COUNTIFS(Override!$B$11:$B$40,$B251,Override!$D$11:$D$40,5,Override!$E$11:$E$40,"&gt;=0")-COUNTIFS(Override!$B$11:$B$40,$B251,Override!$D$11:$D$40,5,Override!$E$11:$E$40,"&gt;=0",Override!$C$11:$C$40,"AS51"))&gt;0,SUMIFS(Override!$E$11:$E$40,Override!$B$11:$B$40,$B251,Override!$D$11:$D$40,5)-SUMIFS(Override!$E$11:$E$40,Override!$B$11:$B$40,$B251,Override!$D$11:$D$40,5,Override!$C$11:$C$40,"AS51"),Override!$G$283)/MXAU!$B$3,"")))</f>
        <v/>
      </c>
      <c r="K251" s="77">
        <f>IF(K$226="","",IF($B251="","",IFERROR($C251*$D251*IF((Override!$C$4="ON")*(COUNTIFS(Override!$B$11:$B$40,$B251,Override!$D$11:$D$40,6,Override!$E$11:$E$40,"&gt;=0")-COUNTIFS(Override!$B$11:$B$40,$B251,Override!$D$11:$D$40,6,Override!$E$11:$E$40,"&gt;=0",Override!$C$11:$C$40,"AS51"))&gt;0,SUMIFS(Override!$E$11:$E$40,Override!$B$11:$B$40,$B251,Override!$D$11:$D$40,6)-SUMIFS(Override!$E$11:$E$40,Override!$B$11:$B$40,$B251,Override!$D$11:$D$40,6,Override!$C$11:$C$40,"AS51"),Override!$H$283)/MXAU!$B$3,"")))</f>
        <v/>
      </c>
      <c r="L251" s="77">
        <f>IF(L$226="","",IF($B251="","",IFERROR($C251*$D251*IF((Override!$C$4="ON")*(COUNTIFS(Override!$B$11:$B$40,$B251,Override!$D$11:$D$40,7,Override!$E$11:$E$40,"&gt;=0")-COUNTIFS(Override!$B$11:$B$40,$B251,Override!$D$11:$D$40,7,Override!$E$11:$E$40,"&gt;=0",Override!$C$11:$C$40,"AS51"))&gt;0,SUMIFS(Override!$E$11:$E$40,Override!$B$11:$B$40,$B251,Override!$D$11:$D$40,7)-SUMIFS(Override!$E$11:$E$40,Override!$B$11:$B$40,$B251,Override!$D$11:$D$40,7,Override!$C$11:$C$40,"AS51"),Override!$I$283)/MXAU!$B$3,"")))</f>
        <v/>
      </c>
      <c r="M251" s="77">
        <f>IF(M$226="","",IF($B251="","",IFERROR($C251*$D251*IF((Override!$C$4="ON")*(COUNTIFS(Override!$B$11:$B$40,$B251,Override!$D$11:$D$40,8,Override!$E$11:$E$40,"&gt;=0")-COUNTIFS(Override!$B$11:$B$40,$B251,Override!$D$11:$D$40,8,Override!$E$11:$E$40,"&gt;=0",Override!$C$11:$C$40,"AS51"))&gt;0,SUMIFS(Override!$E$11:$E$40,Override!$B$11:$B$40,$B251,Override!$D$11:$D$40,8)-SUMIFS(Override!$E$11:$E$40,Override!$B$11:$B$40,$B251,Override!$D$11:$D$40,8,Override!$C$11:$C$40,"AS51"),Override!$J$283)/MXAU!$B$3,"")))</f>
        <v/>
      </c>
      <c r="N251" s="77">
        <f>IF(N$226="","",IF($B251="","",IFERROR($C251*$D251*IF((Override!$C$4="ON")*(COUNTIFS(Override!$B$11:$B$40,$B251,Override!$D$11:$D$40,9,Override!$E$11:$E$40,"&gt;=0")-COUNTIFS(Override!$B$11:$B$40,$B251,Override!$D$11:$D$40,9,Override!$E$11:$E$40,"&gt;=0",Override!$C$11:$C$40,"AS51"))&gt;0,SUMIFS(Override!$E$11:$E$40,Override!$B$11:$B$40,$B251,Override!$D$11:$D$40,9)-SUMIFS(Override!$E$11:$E$40,Override!$B$11:$B$40,$B251,Override!$D$11:$D$40,9,Override!$C$11:$C$40,"AS51"),Override!$K$283)/MXAU!$B$3,"")))</f>
        <v/>
      </c>
      <c r="O251" s="77">
        <f>IF(O$226="","",IF($B251="","",IFERROR($C251*$D251*IF((Override!$C$4="ON")*(COUNTIFS(Override!$B$11:$B$40,$B251,Override!$D$11:$D$40,10,Override!$E$11:$E$40,"&gt;=0")-COUNTIFS(Override!$B$11:$B$40,$B251,Override!$D$11:$D$40,10,Override!$E$11:$E$40,"&gt;=0",Override!$C$11:$C$40,"AS51"))&gt;0,SUMIFS(Override!$E$11:$E$40,Override!$B$11:$B$40,$B251,Override!$D$11:$D$40,10)-SUMIFS(Override!$E$11:$E$40,Override!$B$11:$B$40,$B251,Override!$D$11:$D$40,10,Override!$C$11:$C$40,"AS51"),Override!$L$283)/MXAU!$B$3,"")))</f>
        <v/>
      </c>
      <c r="P251" s="77">
        <f>IF(P$226="","",IF($B251="","",IFERROR($C251*$D251*IF((Override!$C$4="ON")*(COUNTIFS(Override!$B$11:$B$40,$B251,Override!$D$11:$D$40,11,Override!$E$11:$E$40,"&gt;=0")-COUNTIFS(Override!$B$11:$B$40,$B251,Override!$D$11:$D$40,11,Override!$E$11:$E$40,"&gt;=0",Override!$C$11:$C$40,"AS51"))&gt;0,SUMIFS(Override!$E$11:$E$40,Override!$B$11:$B$40,$B251,Override!$D$11:$D$40,11)-SUMIFS(Override!$E$11:$E$40,Override!$B$11:$B$40,$B251,Override!$D$11:$D$40,11,Override!$C$11:$C$40,"AS51"),Override!$M$283)/MXAU!$B$3,"")))</f>
        <v/>
      </c>
      <c r="Q251" s="77">
        <f>IF(Q$226="","",IF($B251="","",IFERROR($C251*$D251*IF((Override!$C$4="ON")*(COUNTIFS(Override!$B$11:$B$40,$B251,Override!$D$11:$D$40,12,Override!$E$11:$E$40,"&gt;=0")-COUNTIFS(Override!$B$11:$B$40,$B251,Override!$D$11:$D$40,12,Override!$E$11:$E$40,"&gt;=0",Override!$C$11:$C$40,"AS51"))&gt;0,SUMIFS(Override!$E$11:$E$40,Override!$B$11:$B$40,$B251,Override!$D$11:$D$40,12)-SUMIFS(Override!$E$11:$E$40,Override!$B$11:$B$40,$B251,Override!$D$11:$D$40,12,Override!$C$11:$C$40,"AS51"),Override!$N$283)/MXAU!$B$3,"")))</f>
        <v/>
      </c>
      <c r="R251" s="77">
        <f>IF(R$226="","",IF($B251="","",IFERROR($C251*$D251*IF((Override!$C$4="ON")*(COUNTIFS(Override!$B$11:$B$40,$B251,Override!$D$11:$D$40,13,Override!$E$11:$E$40,"&gt;=0")-COUNTIFS(Override!$B$11:$B$40,$B251,Override!$D$11:$D$40,13,Override!$E$11:$E$40,"&gt;=0",Override!$C$11:$C$40,"AS51"))&gt;0,SUMIFS(Override!$E$11:$E$40,Override!$B$11:$B$40,$B251,Override!$D$11:$D$40,13)-SUMIFS(Override!$E$11:$E$40,Override!$B$11:$B$40,$B251,Override!$D$11:$D$40,13,Override!$C$11:$C$40,"AS51"),Override!$O$283)/MXAU!$B$3,"")))</f>
        <v/>
      </c>
      <c r="S251" s="77">
        <f>IF(S$226="","",IF($B251="","",IFERROR($C251*$D251*IF((Override!$C$4="ON")*(COUNTIFS(Override!$B$11:$B$40,$B251,Override!$D$11:$D$40,14,Override!$E$11:$E$40,"&gt;=0")-COUNTIFS(Override!$B$11:$B$40,$B251,Override!$D$11:$D$40,14,Override!$E$11:$E$40,"&gt;=0",Override!$C$11:$C$40,"AS51"))&gt;0,SUMIFS(Override!$E$11:$E$40,Override!$B$11:$B$40,$B251,Override!$D$11:$D$40,14)-SUMIFS(Override!$E$11:$E$40,Override!$B$11:$B$40,$B251,Override!$D$11:$D$40,14,Override!$C$11:$C$40,"AS51"),Override!$P$283)/MXAU!$B$3,"")))</f>
        <v/>
      </c>
      <c r="T251" s="77">
        <f>IF(T$226="","",IF($B251="","",IFERROR($C251*$D251*IF((Override!$C$4="ON")*(COUNTIFS(Override!$B$11:$B$40,$B251,Override!$D$11:$D$40,15,Override!$E$11:$E$40,"&gt;=0")-COUNTIFS(Override!$B$11:$B$40,$B251,Override!$D$11:$D$40,15,Override!$E$11:$E$40,"&gt;=0",Override!$C$11:$C$40,"AS51"))&gt;0,SUMIFS(Override!$E$11:$E$40,Override!$B$11:$B$40,$B251,Override!$D$11:$D$40,15)-SUMIFS(Override!$E$11:$E$40,Override!$B$11:$B$40,$B251,Override!$D$11:$D$40,15,Override!$C$11:$C$40,"AS51"),Override!$Q$283)/MXAU!$B$3,"")))</f>
        <v/>
      </c>
      <c r="U251" s="77">
        <f>IF(U$226="","",IF($B251="","",IFERROR($C251*$D251*IF((Override!$C$4="ON")*(COUNTIFS(Override!$B$11:$B$40,$B251,Override!$D$11:$D$40,16,Override!$E$11:$E$40,"&gt;=0")-COUNTIFS(Override!$B$11:$B$40,$B251,Override!$D$11:$D$40,16,Override!$E$11:$E$40,"&gt;=0",Override!$C$11:$C$40,"AS51"))&gt;0,SUMIFS(Override!$E$11:$E$40,Override!$B$11:$B$40,$B251,Override!$D$11:$D$40,16)-SUMIFS(Override!$E$11:$E$40,Override!$B$11:$B$40,$B251,Override!$D$11:$D$40,16,Override!$C$11:$C$40,"AS51"),Override!$R$283)/MXAU!$B$3,"")))</f>
        <v/>
      </c>
      <c r="W251" s="77">
        <f>IF(W$226="","",IF($B251="","",IFERROR(F251*$E251/100,"")))</f>
        <v/>
      </c>
      <c r="X251" s="77">
        <f>IF(X$226="","",IF($B251="","",IFERROR(G251*$E251/100,"")))</f>
        <v/>
      </c>
      <c r="Y251" s="77">
        <f>IF(Y$226="","",IF($B251="","",IFERROR(H251*$E251/100,"")))</f>
        <v/>
      </c>
      <c r="Z251" s="77">
        <f>IF(Z$226="","",IF($B251="","",IFERROR(I251*$E251/100,"")))</f>
        <v/>
      </c>
      <c r="AA251" s="77">
        <f>IF(AA$226="","",IF($B251="","",IFERROR(J251*$E251/100,"")))</f>
        <v/>
      </c>
      <c r="AB251" s="77">
        <f>IF(AB$226="","",IF($B251="","",IFERROR(K251*$E251/100,"")))</f>
        <v/>
      </c>
      <c r="AC251" s="77">
        <f>IF(AC$226="","",IF($B251="","",IFERROR(L251*$E251/100,"")))</f>
        <v/>
      </c>
      <c r="AD251" s="77">
        <f>IF(AD$226="","",IF($B251="","",IFERROR(M251*$E251/100,"")))</f>
        <v/>
      </c>
      <c r="AE251" s="77">
        <f>IF(AE$226="","",IF($B251="","",IFERROR(N251*$E251/100,"")))</f>
        <v/>
      </c>
      <c r="AF251" s="77">
        <f>IF(AF$226="","",IF($B251="","",IFERROR(O251*$E251/100,"")))</f>
        <v/>
      </c>
      <c r="AG251" s="77">
        <f>IF(AG$226="","",IF($B251="","",IFERROR(P251*$E251/100,"")))</f>
        <v/>
      </c>
      <c r="AH251" s="77">
        <f>IF(AH$226="","",IF($B251="","",IFERROR(Q251*$E251/100,"")))</f>
        <v/>
      </c>
      <c r="AI251" s="77">
        <f>IF(AI$226="","",IF($B251="","",IFERROR(R251*$E251/100,"")))</f>
        <v/>
      </c>
      <c r="AJ251" s="77">
        <f>IF(AJ$226="","",IF($B251="","",IFERROR(S251*$E251/100,"")))</f>
        <v/>
      </c>
      <c r="AK251" s="77">
        <f>IF(AK$226="","",IF($B251="","",IFERROR(T251*$E251/100,"")))</f>
        <v/>
      </c>
      <c r="AL251" s="77">
        <f>IF(AL$226="","",IF($B251="","",IFERROR(U251*$E251/100,"")))</f>
        <v/>
      </c>
      <c r="AN251" s="77">
        <f>IF($B251="","",SUMIF($F$226:$U$226,"&lt;="&amp;Sector!$E$51,$F251:$U251))</f>
        <v/>
      </c>
      <c r="AO251" s="77">
        <f>IF($B251="","",SUMIF($W$226:$AL$226,"&lt;="&amp;Sector!$E$51,$W251:$AL251))</f>
        <v/>
      </c>
      <c r="AQ251" s="163">
        <f>IF(AQ$226="","",IF($B251="","",IFERROR($C251*$D251*SUMPRODUCT(('Dvd Calendar'!$E$2508:$CZ$2508&gt;AQ$225)*('Dvd Calendar'!$E$2508:$CZ$2508&lt;=AQ$226)*'Dvd Calendar'!$E$2511:$CZ$2511*(('Dvd Calendar'!$E$2513:$CZ$2513='Field Check'!$C$56)*('Field Check'!$C$56&lt;&gt;"")+('Dvd Calendar'!$E$2513:$CZ$2513='Field Check'!$C$57)*('Field Check'!$C$57&lt;&gt;"")))/MXAU!$B$3,"")))</f>
        <v/>
      </c>
      <c r="AR251" s="163">
        <f>IF(AR$226="","",IF($B251="","",IFERROR($C251*$D251*SUMPRODUCT(('Dvd Calendar'!$E$2508:$CZ$2508&gt;AR$225)*('Dvd Calendar'!$E$2508:$CZ$2508&lt;=AR$226)*'Dvd Calendar'!$E$2511:$CZ$2511*(('Dvd Calendar'!$E$2513:$CZ$2513='Field Check'!$C$56)*('Field Check'!$C$56&lt;&gt;"")+('Dvd Calendar'!$E$2513:$CZ$2513='Field Check'!$C$57)*('Field Check'!$C$57&lt;&gt;"")))/MXAU!$B$3,"")))</f>
        <v/>
      </c>
      <c r="AS251" s="163">
        <f>IF(AS$226="","",IF($B251="","",IFERROR($C251*$D251*SUMPRODUCT(('Dvd Calendar'!$E$2508:$CZ$2508&gt;AS$225)*('Dvd Calendar'!$E$2508:$CZ$2508&lt;=AS$226)*'Dvd Calendar'!$E$2511:$CZ$2511*(('Dvd Calendar'!$E$2513:$CZ$2513='Field Check'!$C$56)*('Field Check'!$C$56&lt;&gt;"")+('Dvd Calendar'!$E$2513:$CZ$2513='Field Check'!$C$57)*('Field Check'!$C$57&lt;&gt;"")))/MXAU!$B$3,"")))</f>
        <v/>
      </c>
      <c r="AT251" s="163">
        <f>IF(AT$226="","",IF($B251="","",IFERROR($C251*$D251*SUMPRODUCT(('Dvd Calendar'!$E$2508:$CZ$2508&gt;AT$225)*('Dvd Calendar'!$E$2508:$CZ$2508&lt;=AT$226)*'Dvd Calendar'!$E$2511:$CZ$2511*(('Dvd Calendar'!$E$2513:$CZ$2513='Field Check'!$C$56)*('Field Check'!$C$56&lt;&gt;"")+('Dvd Calendar'!$E$2513:$CZ$2513='Field Check'!$C$57)*('Field Check'!$C$57&lt;&gt;"")))/MXAU!$B$3,"")))</f>
        <v/>
      </c>
      <c r="AU251" s="163">
        <f>IF(AU$226="","",IF($B251="","",IFERROR($C251*$D251*SUMPRODUCT(('Dvd Calendar'!$E$2508:$CZ$2508&gt;AU$225)*('Dvd Calendar'!$E$2508:$CZ$2508&lt;=AU$226)*'Dvd Calendar'!$E$2511:$CZ$2511*(('Dvd Calendar'!$E$2513:$CZ$2513='Field Check'!$C$56)*('Field Check'!$C$56&lt;&gt;"")+('Dvd Calendar'!$E$2513:$CZ$2513='Field Check'!$C$57)*('Field Check'!$C$57&lt;&gt;"")))/MXAU!$B$3,"")))</f>
        <v/>
      </c>
      <c r="AV251" s="163">
        <f>IF(AV$226="","",IF($B251="","",IFERROR($C251*$D251*SUMPRODUCT(('Dvd Calendar'!$E$2508:$CZ$2508&gt;AV$225)*('Dvd Calendar'!$E$2508:$CZ$2508&lt;=AV$226)*'Dvd Calendar'!$E$2511:$CZ$2511*(('Dvd Calendar'!$E$2513:$CZ$2513='Field Check'!$C$56)*('Field Check'!$C$56&lt;&gt;"")+('Dvd Calendar'!$E$2513:$CZ$2513='Field Check'!$C$57)*('Field Check'!$C$57&lt;&gt;"")))/MXAU!$B$3,"")))</f>
        <v/>
      </c>
      <c r="AW251" s="163">
        <f>IF(AW$226="","",IF($B251="","",IFERROR($C251*$D251*SUMPRODUCT(('Dvd Calendar'!$E$2508:$CZ$2508&gt;AW$225)*('Dvd Calendar'!$E$2508:$CZ$2508&lt;=AW$226)*'Dvd Calendar'!$E$2511:$CZ$2511*(('Dvd Calendar'!$E$2513:$CZ$2513='Field Check'!$C$56)*('Field Check'!$C$56&lt;&gt;"")+('Dvd Calendar'!$E$2513:$CZ$2513='Field Check'!$C$57)*('Field Check'!$C$57&lt;&gt;"")))/MXAU!$B$3,"")))</f>
        <v/>
      </c>
      <c r="AX251" s="163">
        <f>IF(AX$226="","",IF($B251="","",IFERROR($C251*$D251*SUMPRODUCT(('Dvd Calendar'!$E$2508:$CZ$2508&gt;AX$225)*('Dvd Calendar'!$E$2508:$CZ$2508&lt;=AX$226)*'Dvd Calendar'!$E$2511:$CZ$2511*(('Dvd Calendar'!$E$2513:$CZ$2513='Field Check'!$C$56)*('Field Check'!$C$56&lt;&gt;"")+('Dvd Calendar'!$E$2513:$CZ$2513='Field Check'!$C$57)*('Field Check'!$C$57&lt;&gt;"")))/MXAU!$B$3,"")))</f>
        <v/>
      </c>
      <c r="AY251" s="163">
        <f>IF(AY$226="","",IF($B251="","",IFERROR($C251*$D251*SUMPRODUCT(('Dvd Calendar'!$E$2508:$CZ$2508&gt;AY$225)*('Dvd Calendar'!$E$2508:$CZ$2508&lt;=AY$226)*'Dvd Calendar'!$E$2511:$CZ$2511*(('Dvd Calendar'!$E$2513:$CZ$2513='Field Check'!$C$56)*('Field Check'!$C$56&lt;&gt;"")+('Dvd Calendar'!$E$2513:$CZ$2513='Field Check'!$C$57)*('Field Check'!$C$57&lt;&gt;"")))/MXAU!$B$3,"")))</f>
        <v/>
      </c>
      <c r="AZ251" s="163">
        <f>IF(AZ$226="","",IF($B251="","",IFERROR($C251*$D251*SUMPRODUCT(('Dvd Calendar'!$E$2508:$CZ$2508&gt;AZ$225)*('Dvd Calendar'!$E$2508:$CZ$2508&lt;=AZ$226)*'Dvd Calendar'!$E$2511:$CZ$2511*(('Dvd Calendar'!$E$2513:$CZ$2513='Field Check'!$C$56)*('Field Check'!$C$56&lt;&gt;"")+('Dvd Calendar'!$E$2513:$CZ$2513='Field Check'!$C$57)*('Field Check'!$C$57&lt;&gt;"")))/MXAU!$B$3,"")))</f>
        <v/>
      </c>
      <c r="BA251" s="163">
        <f>IF(BA$226="","",IF($B251="","",IFERROR($C251*$D251*SUMPRODUCT(('Dvd Calendar'!$E$2508:$CZ$2508&gt;BA$225)*('Dvd Calendar'!$E$2508:$CZ$2508&lt;=BA$226)*'Dvd Calendar'!$E$2511:$CZ$2511*(('Dvd Calendar'!$E$2513:$CZ$2513='Field Check'!$C$56)*('Field Check'!$C$56&lt;&gt;"")+('Dvd Calendar'!$E$2513:$CZ$2513='Field Check'!$C$57)*('Field Check'!$C$57&lt;&gt;"")))/MXAU!$B$3,"")))</f>
        <v/>
      </c>
      <c r="BB251" s="163">
        <f>IF(BB$226="","",IF($B251="","",IFERROR($C251*$D251*SUMPRODUCT(('Dvd Calendar'!$E$2508:$CZ$2508&gt;BB$225)*('Dvd Calendar'!$E$2508:$CZ$2508&lt;=BB$226)*'Dvd Calendar'!$E$2511:$CZ$2511*(('Dvd Calendar'!$E$2513:$CZ$2513='Field Check'!$C$56)*('Field Check'!$C$56&lt;&gt;"")+('Dvd Calendar'!$E$2513:$CZ$2513='Field Check'!$C$57)*('Field Check'!$C$57&lt;&gt;"")))/MXAU!$B$3,"")))</f>
        <v/>
      </c>
      <c r="BC251" s="163">
        <f>IF(BC$226="","",IF($B251="","",IFERROR($C251*$D251*SUMPRODUCT(('Dvd Calendar'!$E$2508:$CZ$2508&gt;BC$225)*('Dvd Calendar'!$E$2508:$CZ$2508&lt;=BC$226)*'Dvd Calendar'!$E$2511:$CZ$2511*(('Dvd Calendar'!$E$2513:$CZ$2513='Field Check'!$C$56)*('Field Check'!$C$56&lt;&gt;"")+('Dvd Calendar'!$E$2513:$CZ$2513='Field Check'!$C$57)*('Field Check'!$C$57&lt;&gt;"")))/MXAU!$B$3,"")))</f>
        <v/>
      </c>
      <c r="BD251" s="163">
        <f>IF(BD$226="","",IF($B251="","",IFERROR($C251*$D251*SUMPRODUCT(('Dvd Calendar'!$E$2508:$CZ$2508&gt;BD$225)*('Dvd Calendar'!$E$2508:$CZ$2508&lt;=BD$226)*'Dvd Calendar'!$E$2511:$CZ$2511*(('Dvd Calendar'!$E$2513:$CZ$2513='Field Check'!$C$56)*('Field Check'!$C$56&lt;&gt;"")+('Dvd Calendar'!$E$2513:$CZ$2513='Field Check'!$C$57)*('Field Check'!$C$57&lt;&gt;"")))/MXAU!$B$3,"")))</f>
        <v/>
      </c>
      <c r="BE251" s="163">
        <f>IF(BE$226="","",IF($B251="","",IFERROR($C251*$D251*SUMPRODUCT(('Dvd Calendar'!$E$2508:$CZ$2508&gt;BE$225)*('Dvd Calendar'!$E$2508:$CZ$2508&lt;=BE$226)*'Dvd Calendar'!$E$2511:$CZ$2511*(('Dvd Calendar'!$E$2513:$CZ$2513='Field Check'!$C$56)*('Field Check'!$C$56&lt;&gt;"")+('Dvd Calendar'!$E$2513:$CZ$2513='Field Check'!$C$57)*('Field Check'!$C$57&lt;&gt;"")))/MXAU!$B$3,"")))</f>
        <v/>
      </c>
      <c r="BF251" s="163">
        <f>IF(BF$226="","",IF($B251="","",IFERROR($C251*$D251*SUMPRODUCT(('Dvd Calendar'!$E$2508:$CZ$2508&gt;BF$225)*('Dvd Calendar'!$E$2508:$CZ$2508&lt;=BF$226)*'Dvd Calendar'!$E$2511:$CZ$2511*(('Dvd Calendar'!$E$2513:$CZ$2513='Field Check'!$C$56)*('Field Check'!$C$56&lt;&gt;"")+('Dvd Calendar'!$E$2513:$CZ$2513='Field Check'!$C$57)*('Field Check'!$C$57&lt;&gt;"")))/MXAU!$B$3,"")))</f>
        <v/>
      </c>
      <c r="BH251" s="163">
        <f>IF(BH$226="","",IF($B251="","",IFERROR(AQ251*$E251/100,"")))</f>
        <v/>
      </c>
      <c r="BI251" s="163">
        <f>IF(BI$226="","",IF($B251="","",IFERROR(AR251*$E251/100,"")))</f>
        <v/>
      </c>
      <c r="BJ251" s="163">
        <f>IF(BJ$226="","",IF($B251="","",IFERROR(AS251*$E251/100,"")))</f>
        <v/>
      </c>
      <c r="BK251" s="163">
        <f>IF(BK$226="","",IF($B251="","",IFERROR(AT251*$E251/100,"")))</f>
        <v/>
      </c>
      <c r="BL251" s="163">
        <f>IF(BL$226="","",IF($B251="","",IFERROR(AU251*$E251/100,"")))</f>
        <v/>
      </c>
      <c r="BM251" s="163">
        <f>IF(BM$226="","",IF($B251="","",IFERROR(AV251*$E251/100,"")))</f>
        <v/>
      </c>
      <c r="BN251" s="163">
        <f>IF(BN$226="","",IF($B251="","",IFERROR(AW251*$E251/100,"")))</f>
        <v/>
      </c>
      <c r="BO251" s="163">
        <f>IF(BO$226="","",IF($B251="","",IFERROR(AX251*$E251/100,"")))</f>
        <v/>
      </c>
      <c r="BP251" s="163">
        <f>IF(BP$226="","",IF($B251="","",IFERROR(AY251*$E251/100,"")))</f>
        <v/>
      </c>
      <c r="BQ251" s="163">
        <f>IF(BQ$226="","",IF($B251="","",IFERROR(AZ251*$E251/100,"")))</f>
        <v/>
      </c>
      <c r="BR251" s="163">
        <f>IF(BR$226="","",IF($B251="","",IFERROR(BA251*$E251/100,"")))</f>
        <v/>
      </c>
      <c r="BS251" s="163">
        <f>IF(BS$226="","",IF($B251="","",IFERROR(BB251*$E251/100,"")))</f>
        <v/>
      </c>
      <c r="BT251" s="163">
        <f>IF(BT$226="","",IF($B251="","",IFERROR(BC251*$E251/100,"")))</f>
        <v/>
      </c>
      <c r="BU251" s="163">
        <f>IF(BU$226="","",IF($B251="","",IFERROR(BD251*$E251/100,"")))</f>
        <v/>
      </c>
      <c r="BV251" s="163">
        <f>IF(BV$226="","",IF($B251="","",IFERROR(BE251*$E251/100,"")))</f>
        <v/>
      </c>
      <c r="BW251" s="163">
        <f>IF(BW$226="","",IF($B251="","",IFERROR(BF251*$E251/100,"")))</f>
        <v/>
      </c>
    </row>
    <row r="252">
      <c r="B252" s="126">
        <f>IF(MXAU!$C$29="","",MXAU!$C$29)</f>
        <v/>
      </c>
      <c r="C252" s="74">
        <f>IF(MXAU!$B$29="","",MXAU!$B$29)</f>
        <v/>
      </c>
      <c r="D252" s="75">
        <f>IFERROR(MXAU!$Q$29,1)</f>
        <v/>
      </c>
      <c r="E252" s="76">
        <f>IF($B252="","",IF(ISNUMBER(MXAU!$I$29),MXAU!$I$29,'Index Summary'!$C$7))</f>
        <v/>
      </c>
      <c r="F252" s="77">
        <f>IF(F$226="","",IF($B252="","",IFERROR($C252*$D252*IF((Override!$C$4="ON")*(COUNTIFS(Override!$B$11:$B$40,$B252,Override!$D$11:$D$40,1,Override!$E$11:$E$40,"&gt;=0")-COUNTIFS(Override!$B$11:$B$40,$B252,Override!$D$11:$D$40,1,Override!$E$11:$E$40,"&gt;=0",Override!$C$11:$C$40,"AS51"))&gt;0,SUMIFS(Override!$E$11:$E$40,Override!$B$11:$B$40,$B252,Override!$D$11:$D$40,1)-SUMIFS(Override!$E$11:$E$40,Override!$B$11:$B$40,$B252,Override!$D$11:$D$40,1,Override!$C$11:$C$40,"AS51"),Override!$C$284)/MXAU!$B$3,"")))</f>
        <v/>
      </c>
      <c r="G252" s="77">
        <f>IF(G$226="","",IF($B252="","",IFERROR($C252*$D252*IF((Override!$C$4="ON")*(COUNTIFS(Override!$B$11:$B$40,$B252,Override!$D$11:$D$40,2,Override!$E$11:$E$40,"&gt;=0")-COUNTIFS(Override!$B$11:$B$40,$B252,Override!$D$11:$D$40,2,Override!$E$11:$E$40,"&gt;=0",Override!$C$11:$C$40,"AS51"))&gt;0,SUMIFS(Override!$E$11:$E$40,Override!$B$11:$B$40,$B252,Override!$D$11:$D$40,2)-SUMIFS(Override!$E$11:$E$40,Override!$B$11:$B$40,$B252,Override!$D$11:$D$40,2,Override!$C$11:$C$40,"AS51"),Override!$D$284)/MXAU!$B$3,"")))</f>
        <v/>
      </c>
      <c r="H252" s="77">
        <f>IF(H$226="","",IF($B252="","",IFERROR($C252*$D252*IF((Override!$C$4="ON")*(COUNTIFS(Override!$B$11:$B$40,$B252,Override!$D$11:$D$40,3,Override!$E$11:$E$40,"&gt;=0")-COUNTIFS(Override!$B$11:$B$40,$B252,Override!$D$11:$D$40,3,Override!$E$11:$E$40,"&gt;=0",Override!$C$11:$C$40,"AS51"))&gt;0,SUMIFS(Override!$E$11:$E$40,Override!$B$11:$B$40,$B252,Override!$D$11:$D$40,3)-SUMIFS(Override!$E$11:$E$40,Override!$B$11:$B$40,$B252,Override!$D$11:$D$40,3,Override!$C$11:$C$40,"AS51"),Override!$E$284)/MXAU!$B$3,"")))</f>
        <v/>
      </c>
      <c r="I252" s="77">
        <f>IF(I$226="","",IF($B252="","",IFERROR($C252*$D252*IF((Override!$C$4="ON")*(COUNTIFS(Override!$B$11:$B$40,$B252,Override!$D$11:$D$40,4,Override!$E$11:$E$40,"&gt;=0")-COUNTIFS(Override!$B$11:$B$40,$B252,Override!$D$11:$D$40,4,Override!$E$11:$E$40,"&gt;=0",Override!$C$11:$C$40,"AS51"))&gt;0,SUMIFS(Override!$E$11:$E$40,Override!$B$11:$B$40,$B252,Override!$D$11:$D$40,4)-SUMIFS(Override!$E$11:$E$40,Override!$B$11:$B$40,$B252,Override!$D$11:$D$40,4,Override!$C$11:$C$40,"AS51"),Override!$F$284)/MXAU!$B$3,"")))</f>
        <v/>
      </c>
      <c r="J252" s="77">
        <f>IF(J$226="","",IF($B252="","",IFERROR($C252*$D252*IF((Override!$C$4="ON")*(COUNTIFS(Override!$B$11:$B$40,$B252,Override!$D$11:$D$40,5,Override!$E$11:$E$40,"&gt;=0")-COUNTIFS(Override!$B$11:$B$40,$B252,Override!$D$11:$D$40,5,Override!$E$11:$E$40,"&gt;=0",Override!$C$11:$C$40,"AS51"))&gt;0,SUMIFS(Override!$E$11:$E$40,Override!$B$11:$B$40,$B252,Override!$D$11:$D$40,5)-SUMIFS(Override!$E$11:$E$40,Override!$B$11:$B$40,$B252,Override!$D$11:$D$40,5,Override!$C$11:$C$40,"AS51"),Override!$G$284)/MXAU!$B$3,"")))</f>
        <v/>
      </c>
      <c r="K252" s="77">
        <f>IF(K$226="","",IF($B252="","",IFERROR($C252*$D252*IF((Override!$C$4="ON")*(COUNTIFS(Override!$B$11:$B$40,$B252,Override!$D$11:$D$40,6,Override!$E$11:$E$40,"&gt;=0")-COUNTIFS(Override!$B$11:$B$40,$B252,Override!$D$11:$D$40,6,Override!$E$11:$E$40,"&gt;=0",Override!$C$11:$C$40,"AS51"))&gt;0,SUMIFS(Override!$E$11:$E$40,Override!$B$11:$B$40,$B252,Override!$D$11:$D$40,6)-SUMIFS(Override!$E$11:$E$40,Override!$B$11:$B$40,$B252,Override!$D$11:$D$40,6,Override!$C$11:$C$40,"AS51"),Override!$H$284)/MXAU!$B$3,"")))</f>
        <v/>
      </c>
      <c r="L252" s="77">
        <f>IF(L$226="","",IF($B252="","",IFERROR($C252*$D252*IF((Override!$C$4="ON")*(COUNTIFS(Override!$B$11:$B$40,$B252,Override!$D$11:$D$40,7,Override!$E$11:$E$40,"&gt;=0")-COUNTIFS(Override!$B$11:$B$40,$B252,Override!$D$11:$D$40,7,Override!$E$11:$E$40,"&gt;=0",Override!$C$11:$C$40,"AS51"))&gt;0,SUMIFS(Override!$E$11:$E$40,Override!$B$11:$B$40,$B252,Override!$D$11:$D$40,7)-SUMIFS(Override!$E$11:$E$40,Override!$B$11:$B$40,$B252,Override!$D$11:$D$40,7,Override!$C$11:$C$40,"AS51"),Override!$I$284)/MXAU!$B$3,"")))</f>
        <v/>
      </c>
      <c r="M252" s="77">
        <f>IF(M$226="","",IF($B252="","",IFERROR($C252*$D252*IF((Override!$C$4="ON")*(COUNTIFS(Override!$B$11:$B$40,$B252,Override!$D$11:$D$40,8,Override!$E$11:$E$40,"&gt;=0")-COUNTIFS(Override!$B$11:$B$40,$B252,Override!$D$11:$D$40,8,Override!$E$11:$E$40,"&gt;=0",Override!$C$11:$C$40,"AS51"))&gt;0,SUMIFS(Override!$E$11:$E$40,Override!$B$11:$B$40,$B252,Override!$D$11:$D$40,8)-SUMIFS(Override!$E$11:$E$40,Override!$B$11:$B$40,$B252,Override!$D$11:$D$40,8,Override!$C$11:$C$40,"AS51"),Override!$J$284)/MXAU!$B$3,"")))</f>
        <v/>
      </c>
      <c r="N252" s="77">
        <f>IF(N$226="","",IF($B252="","",IFERROR($C252*$D252*IF((Override!$C$4="ON")*(COUNTIFS(Override!$B$11:$B$40,$B252,Override!$D$11:$D$40,9,Override!$E$11:$E$40,"&gt;=0")-COUNTIFS(Override!$B$11:$B$40,$B252,Override!$D$11:$D$40,9,Override!$E$11:$E$40,"&gt;=0",Override!$C$11:$C$40,"AS51"))&gt;0,SUMIFS(Override!$E$11:$E$40,Override!$B$11:$B$40,$B252,Override!$D$11:$D$40,9)-SUMIFS(Override!$E$11:$E$40,Override!$B$11:$B$40,$B252,Override!$D$11:$D$40,9,Override!$C$11:$C$40,"AS51"),Override!$K$284)/MXAU!$B$3,"")))</f>
        <v/>
      </c>
      <c r="O252" s="77">
        <f>IF(O$226="","",IF($B252="","",IFERROR($C252*$D252*IF((Override!$C$4="ON")*(COUNTIFS(Override!$B$11:$B$40,$B252,Override!$D$11:$D$40,10,Override!$E$11:$E$40,"&gt;=0")-COUNTIFS(Override!$B$11:$B$40,$B252,Override!$D$11:$D$40,10,Override!$E$11:$E$40,"&gt;=0",Override!$C$11:$C$40,"AS51"))&gt;0,SUMIFS(Override!$E$11:$E$40,Override!$B$11:$B$40,$B252,Override!$D$11:$D$40,10)-SUMIFS(Override!$E$11:$E$40,Override!$B$11:$B$40,$B252,Override!$D$11:$D$40,10,Override!$C$11:$C$40,"AS51"),Override!$L$284)/MXAU!$B$3,"")))</f>
        <v/>
      </c>
      <c r="P252" s="77">
        <f>IF(P$226="","",IF($B252="","",IFERROR($C252*$D252*IF((Override!$C$4="ON")*(COUNTIFS(Override!$B$11:$B$40,$B252,Override!$D$11:$D$40,11,Override!$E$11:$E$40,"&gt;=0")-COUNTIFS(Override!$B$11:$B$40,$B252,Override!$D$11:$D$40,11,Override!$E$11:$E$40,"&gt;=0",Override!$C$11:$C$40,"AS51"))&gt;0,SUMIFS(Override!$E$11:$E$40,Override!$B$11:$B$40,$B252,Override!$D$11:$D$40,11)-SUMIFS(Override!$E$11:$E$40,Override!$B$11:$B$40,$B252,Override!$D$11:$D$40,11,Override!$C$11:$C$40,"AS51"),Override!$M$284)/MXAU!$B$3,"")))</f>
        <v/>
      </c>
      <c r="Q252" s="77">
        <f>IF(Q$226="","",IF($B252="","",IFERROR($C252*$D252*IF((Override!$C$4="ON")*(COUNTIFS(Override!$B$11:$B$40,$B252,Override!$D$11:$D$40,12,Override!$E$11:$E$40,"&gt;=0")-COUNTIFS(Override!$B$11:$B$40,$B252,Override!$D$11:$D$40,12,Override!$E$11:$E$40,"&gt;=0",Override!$C$11:$C$40,"AS51"))&gt;0,SUMIFS(Override!$E$11:$E$40,Override!$B$11:$B$40,$B252,Override!$D$11:$D$40,12)-SUMIFS(Override!$E$11:$E$40,Override!$B$11:$B$40,$B252,Override!$D$11:$D$40,12,Override!$C$11:$C$40,"AS51"),Override!$N$284)/MXAU!$B$3,"")))</f>
        <v/>
      </c>
      <c r="R252" s="77">
        <f>IF(R$226="","",IF($B252="","",IFERROR($C252*$D252*IF((Override!$C$4="ON")*(COUNTIFS(Override!$B$11:$B$40,$B252,Override!$D$11:$D$40,13,Override!$E$11:$E$40,"&gt;=0")-COUNTIFS(Override!$B$11:$B$40,$B252,Override!$D$11:$D$40,13,Override!$E$11:$E$40,"&gt;=0",Override!$C$11:$C$40,"AS51"))&gt;0,SUMIFS(Override!$E$11:$E$40,Override!$B$11:$B$40,$B252,Override!$D$11:$D$40,13)-SUMIFS(Override!$E$11:$E$40,Override!$B$11:$B$40,$B252,Override!$D$11:$D$40,13,Override!$C$11:$C$40,"AS51"),Override!$O$284)/MXAU!$B$3,"")))</f>
        <v/>
      </c>
      <c r="S252" s="77">
        <f>IF(S$226="","",IF($B252="","",IFERROR($C252*$D252*IF((Override!$C$4="ON")*(COUNTIFS(Override!$B$11:$B$40,$B252,Override!$D$11:$D$40,14,Override!$E$11:$E$40,"&gt;=0")-COUNTIFS(Override!$B$11:$B$40,$B252,Override!$D$11:$D$40,14,Override!$E$11:$E$40,"&gt;=0",Override!$C$11:$C$40,"AS51"))&gt;0,SUMIFS(Override!$E$11:$E$40,Override!$B$11:$B$40,$B252,Override!$D$11:$D$40,14)-SUMIFS(Override!$E$11:$E$40,Override!$B$11:$B$40,$B252,Override!$D$11:$D$40,14,Override!$C$11:$C$40,"AS51"),Override!$P$284)/MXAU!$B$3,"")))</f>
        <v/>
      </c>
      <c r="T252" s="77">
        <f>IF(T$226="","",IF($B252="","",IFERROR($C252*$D252*IF((Override!$C$4="ON")*(COUNTIFS(Override!$B$11:$B$40,$B252,Override!$D$11:$D$40,15,Override!$E$11:$E$40,"&gt;=0")-COUNTIFS(Override!$B$11:$B$40,$B252,Override!$D$11:$D$40,15,Override!$E$11:$E$40,"&gt;=0",Override!$C$11:$C$40,"AS51"))&gt;0,SUMIFS(Override!$E$11:$E$40,Override!$B$11:$B$40,$B252,Override!$D$11:$D$40,15)-SUMIFS(Override!$E$11:$E$40,Override!$B$11:$B$40,$B252,Override!$D$11:$D$40,15,Override!$C$11:$C$40,"AS51"),Override!$Q$284)/MXAU!$B$3,"")))</f>
        <v/>
      </c>
      <c r="U252" s="77">
        <f>IF(U$226="","",IF($B252="","",IFERROR($C252*$D252*IF((Override!$C$4="ON")*(COUNTIFS(Override!$B$11:$B$40,$B252,Override!$D$11:$D$40,16,Override!$E$11:$E$40,"&gt;=0")-COUNTIFS(Override!$B$11:$B$40,$B252,Override!$D$11:$D$40,16,Override!$E$11:$E$40,"&gt;=0",Override!$C$11:$C$40,"AS51"))&gt;0,SUMIFS(Override!$E$11:$E$40,Override!$B$11:$B$40,$B252,Override!$D$11:$D$40,16)-SUMIFS(Override!$E$11:$E$40,Override!$B$11:$B$40,$B252,Override!$D$11:$D$40,16,Override!$C$11:$C$40,"AS51"),Override!$R$284)/MXAU!$B$3,"")))</f>
        <v/>
      </c>
      <c r="W252" s="77">
        <f>IF(W$226="","",IF($B252="","",IFERROR(F252*$E252/100,"")))</f>
        <v/>
      </c>
      <c r="X252" s="77">
        <f>IF(X$226="","",IF($B252="","",IFERROR(G252*$E252/100,"")))</f>
        <v/>
      </c>
      <c r="Y252" s="77">
        <f>IF(Y$226="","",IF($B252="","",IFERROR(H252*$E252/100,"")))</f>
        <v/>
      </c>
      <c r="Z252" s="77">
        <f>IF(Z$226="","",IF($B252="","",IFERROR(I252*$E252/100,"")))</f>
        <v/>
      </c>
      <c r="AA252" s="77">
        <f>IF(AA$226="","",IF($B252="","",IFERROR(J252*$E252/100,"")))</f>
        <v/>
      </c>
      <c r="AB252" s="77">
        <f>IF(AB$226="","",IF($B252="","",IFERROR(K252*$E252/100,"")))</f>
        <v/>
      </c>
      <c r="AC252" s="77">
        <f>IF(AC$226="","",IF($B252="","",IFERROR(L252*$E252/100,"")))</f>
        <v/>
      </c>
      <c r="AD252" s="77">
        <f>IF(AD$226="","",IF($B252="","",IFERROR(M252*$E252/100,"")))</f>
        <v/>
      </c>
      <c r="AE252" s="77">
        <f>IF(AE$226="","",IF($B252="","",IFERROR(N252*$E252/100,"")))</f>
        <v/>
      </c>
      <c r="AF252" s="77">
        <f>IF(AF$226="","",IF($B252="","",IFERROR(O252*$E252/100,"")))</f>
        <v/>
      </c>
      <c r="AG252" s="77">
        <f>IF(AG$226="","",IF($B252="","",IFERROR(P252*$E252/100,"")))</f>
        <v/>
      </c>
      <c r="AH252" s="77">
        <f>IF(AH$226="","",IF($B252="","",IFERROR(Q252*$E252/100,"")))</f>
        <v/>
      </c>
      <c r="AI252" s="77">
        <f>IF(AI$226="","",IF($B252="","",IFERROR(R252*$E252/100,"")))</f>
        <v/>
      </c>
      <c r="AJ252" s="77">
        <f>IF(AJ$226="","",IF($B252="","",IFERROR(S252*$E252/100,"")))</f>
        <v/>
      </c>
      <c r="AK252" s="77">
        <f>IF(AK$226="","",IF($B252="","",IFERROR(T252*$E252/100,"")))</f>
        <v/>
      </c>
      <c r="AL252" s="77">
        <f>IF(AL$226="","",IF($B252="","",IFERROR(U252*$E252/100,"")))</f>
        <v/>
      </c>
      <c r="AN252" s="77">
        <f>IF($B252="","",SUMIF($F$226:$U$226,"&lt;="&amp;Sector!$E$51,$F252:$U252))</f>
        <v/>
      </c>
      <c r="AO252" s="77">
        <f>IF($B252="","",SUMIF($W$226:$AL$226,"&lt;="&amp;Sector!$E$51,$W252:$AL252))</f>
        <v/>
      </c>
      <c r="AQ252" s="163">
        <f>IF(AQ$226="","",IF($B252="","",IFERROR($C252*$D252*SUMPRODUCT(('Dvd Calendar'!$E$2519:$CZ$2519&gt;AQ$225)*('Dvd Calendar'!$E$2519:$CZ$2519&lt;=AQ$226)*'Dvd Calendar'!$E$2522:$CZ$2522*(('Dvd Calendar'!$E$2524:$CZ$2524='Field Check'!$C$56)*('Field Check'!$C$56&lt;&gt;"")+('Dvd Calendar'!$E$2524:$CZ$2524='Field Check'!$C$57)*('Field Check'!$C$57&lt;&gt;"")))/MXAU!$B$3,"")))</f>
        <v/>
      </c>
      <c r="AR252" s="163">
        <f>IF(AR$226="","",IF($B252="","",IFERROR($C252*$D252*SUMPRODUCT(('Dvd Calendar'!$E$2519:$CZ$2519&gt;AR$225)*('Dvd Calendar'!$E$2519:$CZ$2519&lt;=AR$226)*'Dvd Calendar'!$E$2522:$CZ$2522*(('Dvd Calendar'!$E$2524:$CZ$2524='Field Check'!$C$56)*('Field Check'!$C$56&lt;&gt;"")+('Dvd Calendar'!$E$2524:$CZ$2524='Field Check'!$C$57)*('Field Check'!$C$57&lt;&gt;"")))/MXAU!$B$3,"")))</f>
        <v/>
      </c>
      <c r="AS252" s="163">
        <f>IF(AS$226="","",IF($B252="","",IFERROR($C252*$D252*SUMPRODUCT(('Dvd Calendar'!$E$2519:$CZ$2519&gt;AS$225)*('Dvd Calendar'!$E$2519:$CZ$2519&lt;=AS$226)*'Dvd Calendar'!$E$2522:$CZ$2522*(('Dvd Calendar'!$E$2524:$CZ$2524='Field Check'!$C$56)*('Field Check'!$C$56&lt;&gt;"")+('Dvd Calendar'!$E$2524:$CZ$2524='Field Check'!$C$57)*('Field Check'!$C$57&lt;&gt;"")))/MXAU!$B$3,"")))</f>
        <v/>
      </c>
      <c r="AT252" s="163">
        <f>IF(AT$226="","",IF($B252="","",IFERROR($C252*$D252*SUMPRODUCT(('Dvd Calendar'!$E$2519:$CZ$2519&gt;AT$225)*('Dvd Calendar'!$E$2519:$CZ$2519&lt;=AT$226)*'Dvd Calendar'!$E$2522:$CZ$2522*(('Dvd Calendar'!$E$2524:$CZ$2524='Field Check'!$C$56)*('Field Check'!$C$56&lt;&gt;"")+('Dvd Calendar'!$E$2524:$CZ$2524='Field Check'!$C$57)*('Field Check'!$C$57&lt;&gt;"")))/MXAU!$B$3,"")))</f>
        <v/>
      </c>
      <c r="AU252" s="163">
        <f>IF(AU$226="","",IF($B252="","",IFERROR($C252*$D252*SUMPRODUCT(('Dvd Calendar'!$E$2519:$CZ$2519&gt;AU$225)*('Dvd Calendar'!$E$2519:$CZ$2519&lt;=AU$226)*'Dvd Calendar'!$E$2522:$CZ$2522*(('Dvd Calendar'!$E$2524:$CZ$2524='Field Check'!$C$56)*('Field Check'!$C$56&lt;&gt;"")+('Dvd Calendar'!$E$2524:$CZ$2524='Field Check'!$C$57)*('Field Check'!$C$57&lt;&gt;"")))/MXAU!$B$3,"")))</f>
        <v/>
      </c>
      <c r="AV252" s="163">
        <f>IF(AV$226="","",IF($B252="","",IFERROR($C252*$D252*SUMPRODUCT(('Dvd Calendar'!$E$2519:$CZ$2519&gt;AV$225)*('Dvd Calendar'!$E$2519:$CZ$2519&lt;=AV$226)*'Dvd Calendar'!$E$2522:$CZ$2522*(('Dvd Calendar'!$E$2524:$CZ$2524='Field Check'!$C$56)*('Field Check'!$C$56&lt;&gt;"")+('Dvd Calendar'!$E$2524:$CZ$2524='Field Check'!$C$57)*('Field Check'!$C$57&lt;&gt;"")))/MXAU!$B$3,"")))</f>
        <v/>
      </c>
      <c r="AW252" s="163">
        <f>IF(AW$226="","",IF($B252="","",IFERROR($C252*$D252*SUMPRODUCT(('Dvd Calendar'!$E$2519:$CZ$2519&gt;AW$225)*('Dvd Calendar'!$E$2519:$CZ$2519&lt;=AW$226)*'Dvd Calendar'!$E$2522:$CZ$2522*(('Dvd Calendar'!$E$2524:$CZ$2524='Field Check'!$C$56)*('Field Check'!$C$56&lt;&gt;"")+('Dvd Calendar'!$E$2524:$CZ$2524='Field Check'!$C$57)*('Field Check'!$C$57&lt;&gt;"")))/MXAU!$B$3,"")))</f>
        <v/>
      </c>
      <c r="AX252" s="163">
        <f>IF(AX$226="","",IF($B252="","",IFERROR($C252*$D252*SUMPRODUCT(('Dvd Calendar'!$E$2519:$CZ$2519&gt;AX$225)*('Dvd Calendar'!$E$2519:$CZ$2519&lt;=AX$226)*'Dvd Calendar'!$E$2522:$CZ$2522*(('Dvd Calendar'!$E$2524:$CZ$2524='Field Check'!$C$56)*('Field Check'!$C$56&lt;&gt;"")+('Dvd Calendar'!$E$2524:$CZ$2524='Field Check'!$C$57)*('Field Check'!$C$57&lt;&gt;"")))/MXAU!$B$3,"")))</f>
        <v/>
      </c>
      <c r="AY252" s="163">
        <f>IF(AY$226="","",IF($B252="","",IFERROR($C252*$D252*SUMPRODUCT(('Dvd Calendar'!$E$2519:$CZ$2519&gt;AY$225)*('Dvd Calendar'!$E$2519:$CZ$2519&lt;=AY$226)*'Dvd Calendar'!$E$2522:$CZ$2522*(('Dvd Calendar'!$E$2524:$CZ$2524='Field Check'!$C$56)*('Field Check'!$C$56&lt;&gt;"")+('Dvd Calendar'!$E$2524:$CZ$2524='Field Check'!$C$57)*('Field Check'!$C$57&lt;&gt;"")))/MXAU!$B$3,"")))</f>
        <v/>
      </c>
      <c r="AZ252" s="163">
        <f>IF(AZ$226="","",IF($B252="","",IFERROR($C252*$D252*SUMPRODUCT(('Dvd Calendar'!$E$2519:$CZ$2519&gt;AZ$225)*('Dvd Calendar'!$E$2519:$CZ$2519&lt;=AZ$226)*'Dvd Calendar'!$E$2522:$CZ$2522*(('Dvd Calendar'!$E$2524:$CZ$2524='Field Check'!$C$56)*('Field Check'!$C$56&lt;&gt;"")+('Dvd Calendar'!$E$2524:$CZ$2524='Field Check'!$C$57)*('Field Check'!$C$57&lt;&gt;"")))/MXAU!$B$3,"")))</f>
        <v/>
      </c>
      <c r="BA252" s="163">
        <f>IF(BA$226="","",IF($B252="","",IFERROR($C252*$D252*SUMPRODUCT(('Dvd Calendar'!$E$2519:$CZ$2519&gt;BA$225)*('Dvd Calendar'!$E$2519:$CZ$2519&lt;=BA$226)*'Dvd Calendar'!$E$2522:$CZ$2522*(('Dvd Calendar'!$E$2524:$CZ$2524='Field Check'!$C$56)*('Field Check'!$C$56&lt;&gt;"")+('Dvd Calendar'!$E$2524:$CZ$2524='Field Check'!$C$57)*('Field Check'!$C$57&lt;&gt;"")))/MXAU!$B$3,"")))</f>
        <v/>
      </c>
      <c r="BB252" s="163">
        <f>IF(BB$226="","",IF($B252="","",IFERROR($C252*$D252*SUMPRODUCT(('Dvd Calendar'!$E$2519:$CZ$2519&gt;BB$225)*('Dvd Calendar'!$E$2519:$CZ$2519&lt;=BB$226)*'Dvd Calendar'!$E$2522:$CZ$2522*(('Dvd Calendar'!$E$2524:$CZ$2524='Field Check'!$C$56)*('Field Check'!$C$56&lt;&gt;"")+('Dvd Calendar'!$E$2524:$CZ$2524='Field Check'!$C$57)*('Field Check'!$C$57&lt;&gt;"")))/MXAU!$B$3,"")))</f>
        <v/>
      </c>
      <c r="BC252" s="163">
        <f>IF(BC$226="","",IF($B252="","",IFERROR($C252*$D252*SUMPRODUCT(('Dvd Calendar'!$E$2519:$CZ$2519&gt;BC$225)*('Dvd Calendar'!$E$2519:$CZ$2519&lt;=BC$226)*'Dvd Calendar'!$E$2522:$CZ$2522*(('Dvd Calendar'!$E$2524:$CZ$2524='Field Check'!$C$56)*('Field Check'!$C$56&lt;&gt;"")+('Dvd Calendar'!$E$2524:$CZ$2524='Field Check'!$C$57)*('Field Check'!$C$57&lt;&gt;"")))/MXAU!$B$3,"")))</f>
        <v/>
      </c>
      <c r="BD252" s="163">
        <f>IF(BD$226="","",IF($B252="","",IFERROR($C252*$D252*SUMPRODUCT(('Dvd Calendar'!$E$2519:$CZ$2519&gt;BD$225)*('Dvd Calendar'!$E$2519:$CZ$2519&lt;=BD$226)*'Dvd Calendar'!$E$2522:$CZ$2522*(('Dvd Calendar'!$E$2524:$CZ$2524='Field Check'!$C$56)*('Field Check'!$C$56&lt;&gt;"")+('Dvd Calendar'!$E$2524:$CZ$2524='Field Check'!$C$57)*('Field Check'!$C$57&lt;&gt;"")))/MXAU!$B$3,"")))</f>
        <v/>
      </c>
      <c r="BE252" s="163">
        <f>IF(BE$226="","",IF($B252="","",IFERROR($C252*$D252*SUMPRODUCT(('Dvd Calendar'!$E$2519:$CZ$2519&gt;BE$225)*('Dvd Calendar'!$E$2519:$CZ$2519&lt;=BE$226)*'Dvd Calendar'!$E$2522:$CZ$2522*(('Dvd Calendar'!$E$2524:$CZ$2524='Field Check'!$C$56)*('Field Check'!$C$56&lt;&gt;"")+('Dvd Calendar'!$E$2524:$CZ$2524='Field Check'!$C$57)*('Field Check'!$C$57&lt;&gt;"")))/MXAU!$B$3,"")))</f>
        <v/>
      </c>
      <c r="BF252" s="163">
        <f>IF(BF$226="","",IF($B252="","",IFERROR($C252*$D252*SUMPRODUCT(('Dvd Calendar'!$E$2519:$CZ$2519&gt;BF$225)*('Dvd Calendar'!$E$2519:$CZ$2519&lt;=BF$226)*'Dvd Calendar'!$E$2522:$CZ$2522*(('Dvd Calendar'!$E$2524:$CZ$2524='Field Check'!$C$56)*('Field Check'!$C$56&lt;&gt;"")+('Dvd Calendar'!$E$2524:$CZ$2524='Field Check'!$C$57)*('Field Check'!$C$57&lt;&gt;"")))/MXAU!$B$3,"")))</f>
        <v/>
      </c>
      <c r="BH252" s="163">
        <f>IF(BH$226="","",IF($B252="","",IFERROR(AQ252*$E252/100,"")))</f>
        <v/>
      </c>
      <c r="BI252" s="163">
        <f>IF(BI$226="","",IF($B252="","",IFERROR(AR252*$E252/100,"")))</f>
        <v/>
      </c>
      <c r="BJ252" s="163">
        <f>IF(BJ$226="","",IF($B252="","",IFERROR(AS252*$E252/100,"")))</f>
        <v/>
      </c>
      <c r="BK252" s="163">
        <f>IF(BK$226="","",IF($B252="","",IFERROR(AT252*$E252/100,"")))</f>
        <v/>
      </c>
      <c r="BL252" s="163">
        <f>IF(BL$226="","",IF($B252="","",IFERROR(AU252*$E252/100,"")))</f>
        <v/>
      </c>
      <c r="BM252" s="163">
        <f>IF(BM$226="","",IF($B252="","",IFERROR(AV252*$E252/100,"")))</f>
        <v/>
      </c>
      <c r="BN252" s="163">
        <f>IF(BN$226="","",IF($B252="","",IFERROR(AW252*$E252/100,"")))</f>
        <v/>
      </c>
      <c r="BO252" s="163">
        <f>IF(BO$226="","",IF($B252="","",IFERROR(AX252*$E252/100,"")))</f>
        <v/>
      </c>
      <c r="BP252" s="163">
        <f>IF(BP$226="","",IF($B252="","",IFERROR(AY252*$E252/100,"")))</f>
        <v/>
      </c>
      <c r="BQ252" s="163">
        <f>IF(BQ$226="","",IF($B252="","",IFERROR(AZ252*$E252/100,"")))</f>
        <v/>
      </c>
      <c r="BR252" s="163">
        <f>IF(BR$226="","",IF($B252="","",IFERROR(BA252*$E252/100,"")))</f>
        <v/>
      </c>
      <c r="BS252" s="163">
        <f>IF(BS$226="","",IF($B252="","",IFERROR(BB252*$E252/100,"")))</f>
        <v/>
      </c>
      <c r="BT252" s="163">
        <f>IF(BT$226="","",IF($B252="","",IFERROR(BC252*$E252/100,"")))</f>
        <v/>
      </c>
      <c r="BU252" s="163">
        <f>IF(BU$226="","",IF($B252="","",IFERROR(BD252*$E252/100,"")))</f>
        <v/>
      </c>
      <c r="BV252" s="163">
        <f>IF(BV$226="","",IF($B252="","",IFERROR(BE252*$E252/100,"")))</f>
        <v/>
      </c>
      <c r="BW252" s="163">
        <f>IF(BW$226="","",IF($B252="","",IFERROR(BF252*$E252/100,"")))</f>
        <v/>
      </c>
    </row>
    <row r="253">
      <c r="B253" s="126">
        <f>IF(MXAU!$C$30="","",MXAU!$C$30)</f>
        <v/>
      </c>
      <c r="C253" s="74">
        <f>IF(MXAU!$B$30="","",MXAU!$B$30)</f>
        <v/>
      </c>
      <c r="D253" s="75">
        <f>IFERROR(MXAU!$Q$30,1)</f>
        <v/>
      </c>
      <c r="E253" s="76">
        <f>IF($B253="","",IF(ISNUMBER(MXAU!$I$30),MXAU!$I$30,'Index Summary'!$C$7))</f>
        <v/>
      </c>
      <c r="F253" s="77">
        <f>IF(F$226="","",IF($B253="","",IFERROR($C253*$D253*IF((Override!$C$4="ON")*(COUNTIFS(Override!$B$11:$B$40,$B253,Override!$D$11:$D$40,1,Override!$E$11:$E$40,"&gt;=0")-COUNTIFS(Override!$B$11:$B$40,$B253,Override!$D$11:$D$40,1,Override!$E$11:$E$40,"&gt;=0",Override!$C$11:$C$40,"AS51"))&gt;0,SUMIFS(Override!$E$11:$E$40,Override!$B$11:$B$40,$B253,Override!$D$11:$D$40,1)-SUMIFS(Override!$E$11:$E$40,Override!$B$11:$B$40,$B253,Override!$D$11:$D$40,1,Override!$C$11:$C$40,"AS51"),Override!$C$285)/MXAU!$B$3,"")))</f>
        <v/>
      </c>
      <c r="G253" s="77">
        <f>IF(G$226="","",IF($B253="","",IFERROR($C253*$D253*IF((Override!$C$4="ON")*(COUNTIFS(Override!$B$11:$B$40,$B253,Override!$D$11:$D$40,2,Override!$E$11:$E$40,"&gt;=0")-COUNTIFS(Override!$B$11:$B$40,$B253,Override!$D$11:$D$40,2,Override!$E$11:$E$40,"&gt;=0",Override!$C$11:$C$40,"AS51"))&gt;0,SUMIFS(Override!$E$11:$E$40,Override!$B$11:$B$40,$B253,Override!$D$11:$D$40,2)-SUMIFS(Override!$E$11:$E$40,Override!$B$11:$B$40,$B253,Override!$D$11:$D$40,2,Override!$C$11:$C$40,"AS51"),Override!$D$285)/MXAU!$B$3,"")))</f>
        <v/>
      </c>
      <c r="H253" s="77">
        <f>IF(H$226="","",IF($B253="","",IFERROR($C253*$D253*IF((Override!$C$4="ON")*(COUNTIFS(Override!$B$11:$B$40,$B253,Override!$D$11:$D$40,3,Override!$E$11:$E$40,"&gt;=0")-COUNTIFS(Override!$B$11:$B$40,$B253,Override!$D$11:$D$40,3,Override!$E$11:$E$40,"&gt;=0",Override!$C$11:$C$40,"AS51"))&gt;0,SUMIFS(Override!$E$11:$E$40,Override!$B$11:$B$40,$B253,Override!$D$11:$D$40,3)-SUMIFS(Override!$E$11:$E$40,Override!$B$11:$B$40,$B253,Override!$D$11:$D$40,3,Override!$C$11:$C$40,"AS51"),Override!$E$285)/MXAU!$B$3,"")))</f>
        <v/>
      </c>
      <c r="I253" s="77">
        <f>IF(I$226="","",IF($B253="","",IFERROR($C253*$D253*IF((Override!$C$4="ON")*(COUNTIFS(Override!$B$11:$B$40,$B253,Override!$D$11:$D$40,4,Override!$E$11:$E$40,"&gt;=0")-COUNTIFS(Override!$B$11:$B$40,$B253,Override!$D$11:$D$40,4,Override!$E$11:$E$40,"&gt;=0",Override!$C$11:$C$40,"AS51"))&gt;0,SUMIFS(Override!$E$11:$E$40,Override!$B$11:$B$40,$B253,Override!$D$11:$D$40,4)-SUMIFS(Override!$E$11:$E$40,Override!$B$11:$B$40,$B253,Override!$D$11:$D$40,4,Override!$C$11:$C$40,"AS51"),Override!$F$285)/MXAU!$B$3,"")))</f>
        <v/>
      </c>
      <c r="J253" s="77">
        <f>IF(J$226="","",IF($B253="","",IFERROR($C253*$D253*IF((Override!$C$4="ON")*(COUNTIFS(Override!$B$11:$B$40,$B253,Override!$D$11:$D$40,5,Override!$E$11:$E$40,"&gt;=0")-COUNTIFS(Override!$B$11:$B$40,$B253,Override!$D$11:$D$40,5,Override!$E$11:$E$40,"&gt;=0",Override!$C$11:$C$40,"AS51"))&gt;0,SUMIFS(Override!$E$11:$E$40,Override!$B$11:$B$40,$B253,Override!$D$11:$D$40,5)-SUMIFS(Override!$E$11:$E$40,Override!$B$11:$B$40,$B253,Override!$D$11:$D$40,5,Override!$C$11:$C$40,"AS51"),Override!$G$285)/MXAU!$B$3,"")))</f>
        <v/>
      </c>
      <c r="K253" s="77">
        <f>IF(K$226="","",IF($B253="","",IFERROR($C253*$D253*IF((Override!$C$4="ON")*(COUNTIFS(Override!$B$11:$B$40,$B253,Override!$D$11:$D$40,6,Override!$E$11:$E$40,"&gt;=0")-COUNTIFS(Override!$B$11:$B$40,$B253,Override!$D$11:$D$40,6,Override!$E$11:$E$40,"&gt;=0",Override!$C$11:$C$40,"AS51"))&gt;0,SUMIFS(Override!$E$11:$E$40,Override!$B$11:$B$40,$B253,Override!$D$11:$D$40,6)-SUMIFS(Override!$E$11:$E$40,Override!$B$11:$B$40,$B253,Override!$D$11:$D$40,6,Override!$C$11:$C$40,"AS51"),Override!$H$285)/MXAU!$B$3,"")))</f>
        <v/>
      </c>
      <c r="L253" s="77">
        <f>IF(L$226="","",IF($B253="","",IFERROR($C253*$D253*IF((Override!$C$4="ON")*(COUNTIFS(Override!$B$11:$B$40,$B253,Override!$D$11:$D$40,7,Override!$E$11:$E$40,"&gt;=0")-COUNTIFS(Override!$B$11:$B$40,$B253,Override!$D$11:$D$40,7,Override!$E$11:$E$40,"&gt;=0",Override!$C$11:$C$40,"AS51"))&gt;0,SUMIFS(Override!$E$11:$E$40,Override!$B$11:$B$40,$B253,Override!$D$11:$D$40,7)-SUMIFS(Override!$E$11:$E$40,Override!$B$11:$B$40,$B253,Override!$D$11:$D$40,7,Override!$C$11:$C$40,"AS51"),Override!$I$285)/MXAU!$B$3,"")))</f>
        <v/>
      </c>
      <c r="M253" s="77">
        <f>IF(M$226="","",IF($B253="","",IFERROR($C253*$D253*IF((Override!$C$4="ON")*(COUNTIFS(Override!$B$11:$B$40,$B253,Override!$D$11:$D$40,8,Override!$E$11:$E$40,"&gt;=0")-COUNTIFS(Override!$B$11:$B$40,$B253,Override!$D$11:$D$40,8,Override!$E$11:$E$40,"&gt;=0",Override!$C$11:$C$40,"AS51"))&gt;0,SUMIFS(Override!$E$11:$E$40,Override!$B$11:$B$40,$B253,Override!$D$11:$D$40,8)-SUMIFS(Override!$E$11:$E$40,Override!$B$11:$B$40,$B253,Override!$D$11:$D$40,8,Override!$C$11:$C$40,"AS51"),Override!$J$285)/MXAU!$B$3,"")))</f>
        <v/>
      </c>
      <c r="N253" s="77">
        <f>IF(N$226="","",IF($B253="","",IFERROR($C253*$D253*IF((Override!$C$4="ON")*(COUNTIFS(Override!$B$11:$B$40,$B253,Override!$D$11:$D$40,9,Override!$E$11:$E$40,"&gt;=0")-COUNTIFS(Override!$B$11:$B$40,$B253,Override!$D$11:$D$40,9,Override!$E$11:$E$40,"&gt;=0",Override!$C$11:$C$40,"AS51"))&gt;0,SUMIFS(Override!$E$11:$E$40,Override!$B$11:$B$40,$B253,Override!$D$11:$D$40,9)-SUMIFS(Override!$E$11:$E$40,Override!$B$11:$B$40,$B253,Override!$D$11:$D$40,9,Override!$C$11:$C$40,"AS51"),Override!$K$285)/MXAU!$B$3,"")))</f>
        <v/>
      </c>
      <c r="O253" s="77">
        <f>IF(O$226="","",IF($B253="","",IFERROR($C253*$D253*IF((Override!$C$4="ON")*(COUNTIFS(Override!$B$11:$B$40,$B253,Override!$D$11:$D$40,10,Override!$E$11:$E$40,"&gt;=0")-COUNTIFS(Override!$B$11:$B$40,$B253,Override!$D$11:$D$40,10,Override!$E$11:$E$40,"&gt;=0",Override!$C$11:$C$40,"AS51"))&gt;0,SUMIFS(Override!$E$11:$E$40,Override!$B$11:$B$40,$B253,Override!$D$11:$D$40,10)-SUMIFS(Override!$E$11:$E$40,Override!$B$11:$B$40,$B253,Override!$D$11:$D$40,10,Override!$C$11:$C$40,"AS51"),Override!$L$285)/MXAU!$B$3,"")))</f>
        <v/>
      </c>
      <c r="P253" s="77">
        <f>IF(P$226="","",IF($B253="","",IFERROR($C253*$D253*IF((Override!$C$4="ON")*(COUNTIFS(Override!$B$11:$B$40,$B253,Override!$D$11:$D$40,11,Override!$E$11:$E$40,"&gt;=0")-COUNTIFS(Override!$B$11:$B$40,$B253,Override!$D$11:$D$40,11,Override!$E$11:$E$40,"&gt;=0",Override!$C$11:$C$40,"AS51"))&gt;0,SUMIFS(Override!$E$11:$E$40,Override!$B$11:$B$40,$B253,Override!$D$11:$D$40,11)-SUMIFS(Override!$E$11:$E$40,Override!$B$11:$B$40,$B253,Override!$D$11:$D$40,11,Override!$C$11:$C$40,"AS51"),Override!$M$285)/MXAU!$B$3,"")))</f>
        <v/>
      </c>
      <c r="Q253" s="77">
        <f>IF(Q$226="","",IF($B253="","",IFERROR($C253*$D253*IF((Override!$C$4="ON")*(COUNTIFS(Override!$B$11:$B$40,$B253,Override!$D$11:$D$40,12,Override!$E$11:$E$40,"&gt;=0")-COUNTIFS(Override!$B$11:$B$40,$B253,Override!$D$11:$D$40,12,Override!$E$11:$E$40,"&gt;=0",Override!$C$11:$C$40,"AS51"))&gt;0,SUMIFS(Override!$E$11:$E$40,Override!$B$11:$B$40,$B253,Override!$D$11:$D$40,12)-SUMIFS(Override!$E$11:$E$40,Override!$B$11:$B$40,$B253,Override!$D$11:$D$40,12,Override!$C$11:$C$40,"AS51"),Override!$N$285)/MXAU!$B$3,"")))</f>
        <v/>
      </c>
      <c r="R253" s="77">
        <f>IF(R$226="","",IF($B253="","",IFERROR($C253*$D253*IF((Override!$C$4="ON")*(COUNTIFS(Override!$B$11:$B$40,$B253,Override!$D$11:$D$40,13,Override!$E$11:$E$40,"&gt;=0")-COUNTIFS(Override!$B$11:$B$40,$B253,Override!$D$11:$D$40,13,Override!$E$11:$E$40,"&gt;=0",Override!$C$11:$C$40,"AS51"))&gt;0,SUMIFS(Override!$E$11:$E$40,Override!$B$11:$B$40,$B253,Override!$D$11:$D$40,13)-SUMIFS(Override!$E$11:$E$40,Override!$B$11:$B$40,$B253,Override!$D$11:$D$40,13,Override!$C$11:$C$40,"AS51"),Override!$O$285)/MXAU!$B$3,"")))</f>
        <v/>
      </c>
      <c r="S253" s="77">
        <f>IF(S$226="","",IF($B253="","",IFERROR($C253*$D253*IF((Override!$C$4="ON")*(COUNTIFS(Override!$B$11:$B$40,$B253,Override!$D$11:$D$40,14,Override!$E$11:$E$40,"&gt;=0")-COUNTIFS(Override!$B$11:$B$40,$B253,Override!$D$11:$D$40,14,Override!$E$11:$E$40,"&gt;=0",Override!$C$11:$C$40,"AS51"))&gt;0,SUMIFS(Override!$E$11:$E$40,Override!$B$11:$B$40,$B253,Override!$D$11:$D$40,14)-SUMIFS(Override!$E$11:$E$40,Override!$B$11:$B$40,$B253,Override!$D$11:$D$40,14,Override!$C$11:$C$40,"AS51"),Override!$P$285)/MXAU!$B$3,"")))</f>
        <v/>
      </c>
      <c r="T253" s="77">
        <f>IF(T$226="","",IF($B253="","",IFERROR($C253*$D253*IF((Override!$C$4="ON")*(COUNTIFS(Override!$B$11:$B$40,$B253,Override!$D$11:$D$40,15,Override!$E$11:$E$40,"&gt;=0")-COUNTIFS(Override!$B$11:$B$40,$B253,Override!$D$11:$D$40,15,Override!$E$11:$E$40,"&gt;=0",Override!$C$11:$C$40,"AS51"))&gt;0,SUMIFS(Override!$E$11:$E$40,Override!$B$11:$B$40,$B253,Override!$D$11:$D$40,15)-SUMIFS(Override!$E$11:$E$40,Override!$B$11:$B$40,$B253,Override!$D$11:$D$40,15,Override!$C$11:$C$40,"AS51"),Override!$Q$285)/MXAU!$B$3,"")))</f>
        <v/>
      </c>
      <c r="U253" s="77">
        <f>IF(U$226="","",IF($B253="","",IFERROR($C253*$D253*IF((Override!$C$4="ON")*(COUNTIFS(Override!$B$11:$B$40,$B253,Override!$D$11:$D$40,16,Override!$E$11:$E$40,"&gt;=0")-COUNTIFS(Override!$B$11:$B$40,$B253,Override!$D$11:$D$40,16,Override!$E$11:$E$40,"&gt;=0",Override!$C$11:$C$40,"AS51"))&gt;0,SUMIFS(Override!$E$11:$E$40,Override!$B$11:$B$40,$B253,Override!$D$11:$D$40,16)-SUMIFS(Override!$E$11:$E$40,Override!$B$11:$B$40,$B253,Override!$D$11:$D$40,16,Override!$C$11:$C$40,"AS51"),Override!$R$285)/MXAU!$B$3,"")))</f>
        <v/>
      </c>
      <c r="W253" s="77">
        <f>IF(W$226="","",IF($B253="","",IFERROR(F253*$E253/100,"")))</f>
        <v/>
      </c>
      <c r="X253" s="77">
        <f>IF(X$226="","",IF($B253="","",IFERROR(G253*$E253/100,"")))</f>
        <v/>
      </c>
      <c r="Y253" s="77">
        <f>IF(Y$226="","",IF($B253="","",IFERROR(H253*$E253/100,"")))</f>
        <v/>
      </c>
      <c r="Z253" s="77">
        <f>IF(Z$226="","",IF($B253="","",IFERROR(I253*$E253/100,"")))</f>
        <v/>
      </c>
      <c r="AA253" s="77">
        <f>IF(AA$226="","",IF($B253="","",IFERROR(J253*$E253/100,"")))</f>
        <v/>
      </c>
      <c r="AB253" s="77">
        <f>IF(AB$226="","",IF($B253="","",IFERROR(K253*$E253/100,"")))</f>
        <v/>
      </c>
      <c r="AC253" s="77">
        <f>IF(AC$226="","",IF($B253="","",IFERROR(L253*$E253/100,"")))</f>
        <v/>
      </c>
      <c r="AD253" s="77">
        <f>IF(AD$226="","",IF($B253="","",IFERROR(M253*$E253/100,"")))</f>
        <v/>
      </c>
      <c r="AE253" s="77">
        <f>IF(AE$226="","",IF($B253="","",IFERROR(N253*$E253/100,"")))</f>
        <v/>
      </c>
      <c r="AF253" s="77">
        <f>IF(AF$226="","",IF($B253="","",IFERROR(O253*$E253/100,"")))</f>
        <v/>
      </c>
      <c r="AG253" s="77">
        <f>IF(AG$226="","",IF($B253="","",IFERROR(P253*$E253/100,"")))</f>
        <v/>
      </c>
      <c r="AH253" s="77">
        <f>IF(AH$226="","",IF($B253="","",IFERROR(Q253*$E253/100,"")))</f>
        <v/>
      </c>
      <c r="AI253" s="77">
        <f>IF(AI$226="","",IF($B253="","",IFERROR(R253*$E253/100,"")))</f>
        <v/>
      </c>
      <c r="AJ253" s="77">
        <f>IF(AJ$226="","",IF($B253="","",IFERROR(S253*$E253/100,"")))</f>
        <v/>
      </c>
      <c r="AK253" s="77">
        <f>IF(AK$226="","",IF($B253="","",IFERROR(T253*$E253/100,"")))</f>
        <v/>
      </c>
      <c r="AL253" s="77">
        <f>IF(AL$226="","",IF($B253="","",IFERROR(U253*$E253/100,"")))</f>
        <v/>
      </c>
      <c r="AN253" s="77">
        <f>IF($B253="","",SUMIF($F$226:$U$226,"&lt;="&amp;Sector!$E$51,$F253:$U253))</f>
        <v/>
      </c>
      <c r="AO253" s="77">
        <f>IF($B253="","",SUMIF($W$226:$AL$226,"&lt;="&amp;Sector!$E$51,$W253:$AL253))</f>
        <v/>
      </c>
      <c r="AQ253" s="163">
        <f>IF(AQ$226="","",IF($B253="","",IFERROR($C253*$D253*SUMPRODUCT(('Dvd Calendar'!$E$2530:$CZ$2530&gt;AQ$225)*('Dvd Calendar'!$E$2530:$CZ$2530&lt;=AQ$226)*'Dvd Calendar'!$E$2533:$CZ$2533*(('Dvd Calendar'!$E$2535:$CZ$2535='Field Check'!$C$56)*('Field Check'!$C$56&lt;&gt;"")+('Dvd Calendar'!$E$2535:$CZ$2535='Field Check'!$C$57)*('Field Check'!$C$57&lt;&gt;"")))/MXAU!$B$3,"")))</f>
        <v/>
      </c>
      <c r="AR253" s="163">
        <f>IF(AR$226="","",IF($B253="","",IFERROR($C253*$D253*SUMPRODUCT(('Dvd Calendar'!$E$2530:$CZ$2530&gt;AR$225)*('Dvd Calendar'!$E$2530:$CZ$2530&lt;=AR$226)*'Dvd Calendar'!$E$2533:$CZ$2533*(('Dvd Calendar'!$E$2535:$CZ$2535='Field Check'!$C$56)*('Field Check'!$C$56&lt;&gt;"")+('Dvd Calendar'!$E$2535:$CZ$2535='Field Check'!$C$57)*('Field Check'!$C$57&lt;&gt;"")))/MXAU!$B$3,"")))</f>
        <v/>
      </c>
      <c r="AS253" s="163">
        <f>IF(AS$226="","",IF($B253="","",IFERROR($C253*$D253*SUMPRODUCT(('Dvd Calendar'!$E$2530:$CZ$2530&gt;AS$225)*('Dvd Calendar'!$E$2530:$CZ$2530&lt;=AS$226)*'Dvd Calendar'!$E$2533:$CZ$2533*(('Dvd Calendar'!$E$2535:$CZ$2535='Field Check'!$C$56)*('Field Check'!$C$56&lt;&gt;"")+('Dvd Calendar'!$E$2535:$CZ$2535='Field Check'!$C$57)*('Field Check'!$C$57&lt;&gt;"")))/MXAU!$B$3,"")))</f>
        <v/>
      </c>
      <c r="AT253" s="163">
        <f>IF(AT$226="","",IF($B253="","",IFERROR($C253*$D253*SUMPRODUCT(('Dvd Calendar'!$E$2530:$CZ$2530&gt;AT$225)*('Dvd Calendar'!$E$2530:$CZ$2530&lt;=AT$226)*'Dvd Calendar'!$E$2533:$CZ$2533*(('Dvd Calendar'!$E$2535:$CZ$2535='Field Check'!$C$56)*('Field Check'!$C$56&lt;&gt;"")+('Dvd Calendar'!$E$2535:$CZ$2535='Field Check'!$C$57)*('Field Check'!$C$57&lt;&gt;"")))/MXAU!$B$3,"")))</f>
        <v/>
      </c>
      <c r="AU253" s="163">
        <f>IF(AU$226="","",IF($B253="","",IFERROR($C253*$D253*SUMPRODUCT(('Dvd Calendar'!$E$2530:$CZ$2530&gt;AU$225)*('Dvd Calendar'!$E$2530:$CZ$2530&lt;=AU$226)*'Dvd Calendar'!$E$2533:$CZ$2533*(('Dvd Calendar'!$E$2535:$CZ$2535='Field Check'!$C$56)*('Field Check'!$C$56&lt;&gt;"")+('Dvd Calendar'!$E$2535:$CZ$2535='Field Check'!$C$57)*('Field Check'!$C$57&lt;&gt;"")))/MXAU!$B$3,"")))</f>
        <v/>
      </c>
      <c r="AV253" s="163">
        <f>IF(AV$226="","",IF($B253="","",IFERROR($C253*$D253*SUMPRODUCT(('Dvd Calendar'!$E$2530:$CZ$2530&gt;AV$225)*('Dvd Calendar'!$E$2530:$CZ$2530&lt;=AV$226)*'Dvd Calendar'!$E$2533:$CZ$2533*(('Dvd Calendar'!$E$2535:$CZ$2535='Field Check'!$C$56)*('Field Check'!$C$56&lt;&gt;"")+('Dvd Calendar'!$E$2535:$CZ$2535='Field Check'!$C$57)*('Field Check'!$C$57&lt;&gt;"")))/MXAU!$B$3,"")))</f>
        <v/>
      </c>
      <c r="AW253" s="163">
        <f>IF(AW$226="","",IF($B253="","",IFERROR($C253*$D253*SUMPRODUCT(('Dvd Calendar'!$E$2530:$CZ$2530&gt;AW$225)*('Dvd Calendar'!$E$2530:$CZ$2530&lt;=AW$226)*'Dvd Calendar'!$E$2533:$CZ$2533*(('Dvd Calendar'!$E$2535:$CZ$2535='Field Check'!$C$56)*('Field Check'!$C$56&lt;&gt;"")+('Dvd Calendar'!$E$2535:$CZ$2535='Field Check'!$C$57)*('Field Check'!$C$57&lt;&gt;"")))/MXAU!$B$3,"")))</f>
        <v/>
      </c>
      <c r="AX253" s="163">
        <f>IF(AX$226="","",IF($B253="","",IFERROR($C253*$D253*SUMPRODUCT(('Dvd Calendar'!$E$2530:$CZ$2530&gt;AX$225)*('Dvd Calendar'!$E$2530:$CZ$2530&lt;=AX$226)*'Dvd Calendar'!$E$2533:$CZ$2533*(('Dvd Calendar'!$E$2535:$CZ$2535='Field Check'!$C$56)*('Field Check'!$C$56&lt;&gt;"")+('Dvd Calendar'!$E$2535:$CZ$2535='Field Check'!$C$57)*('Field Check'!$C$57&lt;&gt;"")))/MXAU!$B$3,"")))</f>
        <v/>
      </c>
      <c r="AY253" s="163">
        <f>IF(AY$226="","",IF($B253="","",IFERROR($C253*$D253*SUMPRODUCT(('Dvd Calendar'!$E$2530:$CZ$2530&gt;AY$225)*('Dvd Calendar'!$E$2530:$CZ$2530&lt;=AY$226)*'Dvd Calendar'!$E$2533:$CZ$2533*(('Dvd Calendar'!$E$2535:$CZ$2535='Field Check'!$C$56)*('Field Check'!$C$56&lt;&gt;"")+('Dvd Calendar'!$E$2535:$CZ$2535='Field Check'!$C$57)*('Field Check'!$C$57&lt;&gt;"")))/MXAU!$B$3,"")))</f>
        <v/>
      </c>
      <c r="AZ253" s="163">
        <f>IF(AZ$226="","",IF($B253="","",IFERROR($C253*$D253*SUMPRODUCT(('Dvd Calendar'!$E$2530:$CZ$2530&gt;AZ$225)*('Dvd Calendar'!$E$2530:$CZ$2530&lt;=AZ$226)*'Dvd Calendar'!$E$2533:$CZ$2533*(('Dvd Calendar'!$E$2535:$CZ$2535='Field Check'!$C$56)*('Field Check'!$C$56&lt;&gt;"")+('Dvd Calendar'!$E$2535:$CZ$2535='Field Check'!$C$57)*('Field Check'!$C$57&lt;&gt;"")))/MXAU!$B$3,"")))</f>
        <v/>
      </c>
      <c r="BA253" s="163">
        <f>IF(BA$226="","",IF($B253="","",IFERROR($C253*$D253*SUMPRODUCT(('Dvd Calendar'!$E$2530:$CZ$2530&gt;BA$225)*('Dvd Calendar'!$E$2530:$CZ$2530&lt;=BA$226)*'Dvd Calendar'!$E$2533:$CZ$2533*(('Dvd Calendar'!$E$2535:$CZ$2535='Field Check'!$C$56)*('Field Check'!$C$56&lt;&gt;"")+('Dvd Calendar'!$E$2535:$CZ$2535='Field Check'!$C$57)*('Field Check'!$C$57&lt;&gt;"")))/MXAU!$B$3,"")))</f>
        <v/>
      </c>
      <c r="BB253" s="163">
        <f>IF(BB$226="","",IF($B253="","",IFERROR($C253*$D253*SUMPRODUCT(('Dvd Calendar'!$E$2530:$CZ$2530&gt;BB$225)*('Dvd Calendar'!$E$2530:$CZ$2530&lt;=BB$226)*'Dvd Calendar'!$E$2533:$CZ$2533*(('Dvd Calendar'!$E$2535:$CZ$2535='Field Check'!$C$56)*('Field Check'!$C$56&lt;&gt;"")+('Dvd Calendar'!$E$2535:$CZ$2535='Field Check'!$C$57)*('Field Check'!$C$57&lt;&gt;"")))/MXAU!$B$3,"")))</f>
        <v/>
      </c>
      <c r="BC253" s="163">
        <f>IF(BC$226="","",IF($B253="","",IFERROR($C253*$D253*SUMPRODUCT(('Dvd Calendar'!$E$2530:$CZ$2530&gt;BC$225)*('Dvd Calendar'!$E$2530:$CZ$2530&lt;=BC$226)*'Dvd Calendar'!$E$2533:$CZ$2533*(('Dvd Calendar'!$E$2535:$CZ$2535='Field Check'!$C$56)*('Field Check'!$C$56&lt;&gt;"")+('Dvd Calendar'!$E$2535:$CZ$2535='Field Check'!$C$57)*('Field Check'!$C$57&lt;&gt;"")))/MXAU!$B$3,"")))</f>
        <v/>
      </c>
      <c r="BD253" s="163">
        <f>IF(BD$226="","",IF($B253="","",IFERROR($C253*$D253*SUMPRODUCT(('Dvd Calendar'!$E$2530:$CZ$2530&gt;BD$225)*('Dvd Calendar'!$E$2530:$CZ$2530&lt;=BD$226)*'Dvd Calendar'!$E$2533:$CZ$2533*(('Dvd Calendar'!$E$2535:$CZ$2535='Field Check'!$C$56)*('Field Check'!$C$56&lt;&gt;"")+('Dvd Calendar'!$E$2535:$CZ$2535='Field Check'!$C$57)*('Field Check'!$C$57&lt;&gt;"")))/MXAU!$B$3,"")))</f>
        <v/>
      </c>
      <c r="BE253" s="163">
        <f>IF(BE$226="","",IF($B253="","",IFERROR($C253*$D253*SUMPRODUCT(('Dvd Calendar'!$E$2530:$CZ$2530&gt;BE$225)*('Dvd Calendar'!$E$2530:$CZ$2530&lt;=BE$226)*'Dvd Calendar'!$E$2533:$CZ$2533*(('Dvd Calendar'!$E$2535:$CZ$2535='Field Check'!$C$56)*('Field Check'!$C$56&lt;&gt;"")+('Dvd Calendar'!$E$2535:$CZ$2535='Field Check'!$C$57)*('Field Check'!$C$57&lt;&gt;"")))/MXAU!$B$3,"")))</f>
        <v/>
      </c>
      <c r="BF253" s="163">
        <f>IF(BF$226="","",IF($B253="","",IFERROR($C253*$D253*SUMPRODUCT(('Dvd Calendar'!$E$2530:$CZ$2530&gt;BF$225)*('Dvd Calendar'!$E$2530:$CZ$2530&lt;=BF$226)*'Dvd Calendar'!$E$2533:$CZ$2533*(('Dvd Calendar'!$E$2535:$CZ$2535='Field Check'!$C$56)*('Field Check'!$C$56&lt;&gt;"")+('Dvd Calendar'!$E$2535:$CZ$2535='Field Check'!$C$57)*('Field Check'!$C$57&lt;&gt;"")))/MXAU!$B$3,"")))</f>
        <v/>
      </c>
      <c r="BH253" s="163">
        <f>IF(BH$226="","",IF($B253="","",IFERROR(AQ253*$E253/100,"")))</f>
        <v/>
      </c>
      <c r="BI253" s="163">
        <f>IF(BI$226="","",IF($B253="","",IFERROR(AR253*$E253/100,"")))</f>
        <v/>
      </c>
      <c r="BJ253" s="163">
        <f>IF(BJ$226="","",IF($B253="","",IFERROR(AS253*$E253/100,"")))</f>
        <v/>
      </c>
      <c r="BK253" s="163">
        <f>IF(BK$226="","",IF($B253="","",IFERROR(AT253*$E253/100,"")))</f>
        <v/>
      </c>
      <c r="BL253" s="163">
        <f>IF(BL$226="","",IF($B253="","",IFERROR(AU253*$E253/100,"")))</f>
        <v/>
      </c>
      <c r="BM253" s="163">
        <f>IF(BM$226="","",IF($B253="","",IFERROR(AV253*$E253/100,"")))</f>
        <v/>
      </c>
      <c r="BN253" s="163">
        <f>IF(BN$226="","",IF($B253="","",IFERROR(AW253*$E253/100,"")))</f>
        <v/>
      </c>
      <c r="BO253" s="163">
        <f>IF(BO$226="","",IF($B253="","",IFERROR(AX253*$E253/100,"")))</f>
        <v/>
      </c>
      <c r="BP253" s="163">
        <f>IF(BP$226="","",IF($B253="","",IFERROR(AY253*$E253/100,"")))</f>
        <v/>
      </c>
      <c r="BQ253" s="163">
        <f>IF(BQ$226="","",IF($B253="","",IFERROR(AZ253*$E253/100,"")))</f>
        <v/>
      </c>
      <c r="BR253" s="163">
        <f>IF(BR$226="","",IF($B253="","",IFERROR(BA253*$E253/100,"")))</f>
        <v/>
      </c>
      <c r="BS253" s="163">
        <f>IF(BS$226="","",IF($B253="","",IFERROR(BB253*$E253/100,"")))</f>
        <v/>
      </c>
      <c r="BT253" s="163">
        <f>IF(BT$226="","",IF($B253="","",IFERROR(BC253*$E253/100,"")))</f>
        <v/>
      </c>
      <c r="BU253" s="163">
        <f>IF(BU$226="","",IF($B253="","",IFERROR(BD253*$E253/100,"")))</f>
        <v/>
      </c>
      <c r="BV253" s="163">
        <f>IF(BV$226="","",IF($B253="","",IFERROR(BE253*$E253/100,"")))</f>
        <v/>
      </c>
      <c r="BW253" s="163">
        <f>IF(BW$226="","",IF($B253="","",IFERROR(BF253*$E253/100,"")))</f>
        <v/>
      </c>
    </row>
    <row r="254">
      <c r="B254" s="126">
        <f>IF(MXAU!$C$31="","",MXAU!$C$31)</f>
        <v/>
      </c>
      <c r="C254" s="74">
        <f>IF(MXAU!$B$31="","",MXAU!$B$31)</f>
        <v/>
      </c>
      <c r="D254" s="75">
        <f>IFERROR(MXAU!$Q$31,1)</f>
        <v/>
      </c>
      <c r="E254" s="76">
        <f>IF($B254="","",IF(ISNUMBER(MXAU!$I$31),MXAU!$I$31,'Index Summary'!$C$7))</f>
        <v/>
      </c>
      <c r="F254" s="77">
        <f>IF(F$226="","",IF($B254="","",IFERROR($C254*$D254*IF((Override!$C$4="ON")*(COUNTIFS(Override!$B$11:$B$40,$B254,Override!$D$11:$D$40,1,Override!$E$11:$E$40,"&gt;=0")-COUNTIFS(Override!$B$11:$B$40,$B254,Override!$D$11:$D$40,1,Override!$E$11:$E$40,"&gt;=0",Override!$C$11:$C$40,"AS51"))&gt;0,SUMIFS(Override!$E$11:$E$40,Override!$B$11:$B$40,$B254,Override!$D$11:$D$40,1)-SUMIFS(Override!$E$11:$E$40,Override!$B$11:$B$40,$B254,Override!$D$11:$D$40,1,Override!$C$11:$C$40,"AS51"),Override!$C$286)/MXAU!$B$3,"")))</f>
        <v/>
      </c>
      <c r="G254" s="77">
        <f>IF(G$226="","",IF($B254="","",IFERROR($C254*$D254*IF((Override!$C$4="ON")*(COUNTIFS(Override!$B$11:$B$40,$B254,Override!$D$11:$D$40,2,Override!$E$11:$E$40,"&gt;=0")-COUNTIFS(Override!$B$11:$B$40,$B254,Override!$D$11:$D$40,2,Override!$E$11:$E$40,"&gt;=0",Override!$C$11:$C$40,"AS51"))&gt;0,SUMIFS(Override!$E$11:$E$40,Override!$B$11:$B$40,$B254,Override!$D$11:$D$40,2)-SUMIFS(Override!$E$11:$E$40,Override!$B$11:$B$40,$B254,Override!$D$11:$D$40,2,Override!$C$11:$C$40,"AS51"),Override!$D$286)/MXAU!$B$3,"")))</f>
        <v/>
      </c>
      <c r="H254" s="77">
        <f>IF(H$226="","",IF($B254="","",IFERROR($C254*$D254*IF((Override!$C$4="ON")*(COUNTIFS(Override!$B$11:$B$40,$B254,Override!$D$11:$D$40,3,Override!$E$11:$E$40,"&gt;=0")-COUNTIFS(Override!$B$11:$B$40,$B254,Override!$D$11:$D$40,3,Override!$E$11:$E$40,"&gt;=0",Override!$C$11:$C$40,"AS51"))&gt;0,SUMIFS(Override!$E$11:$E$40,Override!$B$11:$B$40,$B254,Override!$D$11:$D$40,3)-SUMIFS(Override!$E$11:$E$40,Override!$B$11:$B$40,$B254,Override!$D$11:$D$40,3,Override!$C$11:$C$40,"AS51"),Override!$E$286)/MXAU!$B$3,"")))</f>
        <v/>
      </c>
      <c r="I254" s="77">
        <f>IF(I$226="","",IF($B254="","",IFERROR($C254*$D254*IF((Override!$C$4="ON")*(COUNTIFS(Override!$B$11:$B$40,$B254,Override!$D$11:$D$40,4,Override!$E$11:$E$40,"&gt;=0")-COUNTIFS(Override!$B$11:$B$40,$B254,Override!$D$11:$D$40,4,Override!$E$11:$E$40,"&gt;=0",Override!$C$11:$C$40,"AS51"))&gt;0,SUMIFS(Override!$E$11:$E$40,Override!$B$11:$B$40,$B254,Override!$D$11:$D$40,4)-SUMIFS(Override!$E$11:$E$40,Override!$B$11:$B$40,$B254,Override!$D$11:$D$40,4,Override!$C$11:$C$40,"AS51"),Override!$F$286)/MXAU!$B$3,"")))</f>
        <v/>
      </c>
      <c r="J254" s="77">
        <f>IF(J$226="","",IF($B254="","",IFERROR($C254*$D254*IF((Override!$C$4="ON")*(COUNTIFS(Override!$B$11:$B$40,$B254,Override!$D$11:$D$40,5,Override!$E$11:$E$40,"&gt;=0")-COUNTIFS(Override!$B$11:$B$40,$B254,Override!$D$11:$D$40,5,Override!$E$11:$E$40,"&gt;=0",Override!$C$11:$C$40,"AS51"))&gt;0,SUMIFS(Override!$E$11:$E$40,Override!$B$11:$B$40,$B254,Override!$D$11:$D$40,5)-SUMIFS(Override!$E$11:$E$40,Override!$B$11:$B$40,$B254,Override!$D$11:$D$40,5,Override!$C$11:$C$40,"AS51"),Override!$G$286)/MXAU!$B$3,"")))</f>
        <v/>
      </c>
      <c r="K254" s="77">
        <f>IF(K$226="","",IF($B254="","",IFERROR($C254*$D254*IF((Override!$C$4="ON")*(COUNTIFS(Override!$B$11:$B$40,$B254,Override!$D$11:$D$40,6,Override!$E$11:$E$40,"&gt;=0")-COUNTIFS(Override!$B$11:$B$40,$B254,Override!$D$11:$D$40,6,Override!$E$11:$E$40,"&gt;=0",Override!$C$11:$C$40,"AS51"))&gt;0,SUMIFS(Override!$E$11:$E$40,Override!$B$11:$B$40,$B254,Override!$D$11:$D$40,6)-SUMIFS(Override!$E$11:$E$40,Override!$B$11:$B$40,$B254,Override!$D$11:$D$40,6,Override!$C$11:$C$40,"AS51"),Override!$H$286)/MXAU!$B$3,"")))</f>
        <v/>
      </c>
      <c r="L254" s="77">
        <f>IF(L$226="","",IF($B254="","",IFERROR($C254*$D254*IF((Override!$C$4="ON")*(COUNTIFS(Override!$B$11:$B$40,$B254,Override!$D$11:$D$40,7,Override!$E$11:$E$40,"&gt;=0")-COUNTIFS(Override!$B$11:$B$40,$B254,Override!$D$11:$D$40,7,Override!$E$11:$E$40,"&gt;=0",Override!$C$11:$C$40,"AS51"))&gt;0,SUMIFS(Override!$E$11:$E$40,Override!$B$11:$B$40,$B254,Override!$D$11:$D$40,7)-SUMIFS(Override!$E$11:$E$40,Override!$B$11:$B$40,$B254,Override!$D$11:$D$40,7,Override!$C$11:$C$40,"AS51"),Override!$I$286)/MXAU!$B$3,"")))</f>
        <v/>
      </c>
      <c r="M254" s="77">
        <f>IF(M$226="","",IF($B254="","",IFERROR($C254*$D254*IF((Override!$C$4="ON")*(COUNTIFS(Override!$B$11:$B$40,$B254,Override!$D$11:$D$40,8,Override!$E$11:$E$40,"&gt;=0")-COUNTIFS(Override!$B$11:$B$40,$B254,Override!$D$11:$D$40,8,Override!$E$11:$E$40,"&gt;=0",Override!$C$11:$C$40,"AS51"))&gt;0,SUMIFS(Override!$E$11:$E$40,Override!$B$11:$B$40,$B254,Override!$D$11:$D$40,8)-SUMIFS(Override!$E$11:$E$40,Override!$B$11:$B$40,$B254,Override!$D$11:$D$40,8,Override!$C$11:$C$40,"AS51"),Override!$J$286)/MXAU!$B$3,"")))</f>
        <v/>
      </c>
      <c r="N254" s="77">
        <f>IF(N$226="","",IF($B254="","",IFERROR($C254*$D254*IF((Override!$C$4="ON")*(COUNTIFS(Override!$B$11:$B$40,$B254,Override!$D$11:$D$40,9,Override!$E$11:$E$40,"&gt;=0")-COUNTIFS(Override!$B$11:$B$40,$B254,Override!$D$11:$D$40,9,Override!$E$11:$E$40,"&gt;=0",Override!$C$11:$C$40,"AS51"))&gt;0,SUMIFS(Override!$E$11:$E$40,Override!$B$11:$B$40,$B254,Override!$D$11:$D$40,9)-SUMIFS(Override!$E$11:$E$40,Override!$B$11:$B$40,$B254,Override!$D$11:$D$40,9,Override!$C$11:$C$40,"AS51"),Override!$K$286)/MXAU!$B$3,"")))</f>
        <v/>
      </c>
      <c r="O254" s="77">
        <f>IF(O$226="","",IF($B254="","",IFERROR($C254*$D254*IF((Override!$C$4="ON")*(COUNTIFS(Override!$B$11:$B$40,$B254,Override!$D$11:$D$40,10,Override!$E$11:$E$40,"&gt;=0")-COUNTIFS(Override!$B$11:$B$40,$B254,Override!$D$11:$D$40,10,Override!$E$11:$E$40,"&gt;=0",Override!$C$11:$C$40,"AS51"))&gt;0,SUMIFS(Override!$E$11:$E$40,Override!$B$11:$B$40,$B254,Override!$D$11:$D$40,10)-SUMIFS(Override!$E$11:$E$40,Override!$B$11:$B$40,$B254,Override!$D$11:$D$40,10,Override!$C$11:$C$40,"AS51"),Override!$L$286)/MXAU!$B$3,"")))</f>
        <v/>
      </c>
      <c r="P254" s="77">
        <f>IF(P$226="","",IF($B254="","",IFERROR($C254*$D254*IF((Override!$C$4="ON")*(COUNTIFS(Override!$B$11:$B$40,$B254,Override!$D$11:$D$40,11,Override!$E$11:$E$40,"&gt;=0")-COUNTIFS(Override!$B$11:$B$40,$B254,Override!$D$11:$D$40,11,Override!$E$11:$E$40,"&gt;=0",Override!$C$11:$C$40,"AS51"))&gt;0,SUMIFS(Override!$E$11:$E$40,Override!$B$11:$B$40,$B254,Override!$D$11:$D$40,11)-SUMIFS(Override!$E$11:$E$40,Override!$B$11:$B$40,$B254,Override!$D$11:$D$40,11,Override!$C$11:$C$40,"AS51"),Override!$M$286)/MXAU!$B$3,"")))</f>
        <v/>
      </c>
      <c r="Q254" s="77">
        <f>IF(Q$226="","",IF($B254="","",IFERROR($C254*$D254*IF((Override!$C$4="ON")*(COUNTIFS(Override!$B$11:$B$40,$B254,Override!$D$11:$D$40,12,Override!$E$11:$E$40,"&gt;=0")-COUNTIFS(Override!$B$11:$B$40,$B254,Override!$D$11:$D$40,12,Override!$E$11:$E$40,"&gt;=0",Override!$C$11:$C$40,"AS51"))&gt;0,SUMIFS(Override!$E$11:$E$40,Override!$B$11:$B$40,$B254,Override!$D$11:$D$40,12)-SUMIFS(Override!$E$11:$E$40,Override!$B$11:$B$40,$B254,Override!$D$11:$D$40,12,Override!$C$11:$C$40,"AS51"),Override!$N$286)/MXAU!$B$3,"")))</f>
        <v/>
      </c>
      <c r="R254" s="77">
        <f>IF(R$226="","",IF($B254="","",IFERROR($C254*$D254*IF((Override!$C$4="ON")*(COUNTIFS(Override!$B$11:$B$40,$B254,Override!$D$11:$D$40,13,Override!$E$11:$E$40,"&gt;=0")-COUNTIFS(Override!$B$11:$B$40,$B254,Override!$D$11:$D$40,13,Override!$E$11:$E$40,"&gt;=0",Override!$C$11:$C$40,"AS51"))&gt;0,SUMIFS(Override!$E$11:$E$40,Override!$B$11:$B$40,$B254,Override!$D$11:$D$40,13)-SUMIFS(Override!$E$11:$E$40,Override!$B$11:$B$40,$B254,Override!$D$11:$D$40,13,Override!$C$11:$C$40,"AS51"),Override!$O$286)/MXAU!$B$3,"")))</f>
        <v/>
      </c>
      <c r="S254" s="77">
        <f>IF(S$226="","",IF($B254="","",IFERROR($C254*$D254*IF((Override!$C$4="ON")*(COUNTIFS(Override!$B$11:$B$40,$B254,Override!$D$11:$D$40,14,Override!$E$11:$E$40,"&gt;=0")-COUNTIFS(Override!$B$11:$B$40,$B254,Override!$D$11:$D$40,14,Override!$E$11:$E$40,"&gt;=0",Override!$C$11:$C$40,"AS51"))&gt;0,SUMIFS(Override!$E$11:$E$40,Override!$B$11:$B$40,$B254,Override!$D$11:$D$40,14)-SUMIFS(Override!$E$11:$E$40,Override!$B$11:$B$40,$B254,Override!$D$11:$D$40,14,Override!$C$11:$C$40,"AS51"),Override!$P$286)/MXAU!$B$3,"")))</f>
        <v/>
      </c>
      <c r="T254" s="77">
        <f>IF(T$226="","",IF($B254="","",IFERROR($C254*$D254*IF((Override!$C$4="ON")*(COUNTIFS(Override!$B$11:$B$40,$B254,Override!$D$11:$D$40,15,Override!$E$11:$E$40,"&gt;=0")-COUNTIFS(Override!$B$11:$B$40,$B254,Override!$D$11:$D$40,15,Override!$E$11:$E$40,"&gt;=0",Override!$C$11:$C$40,"AS51"))&gt;0,SUMIFS(Override!$E$11:$E$40,Override!$B$11:$B$40,$B254,Override!$D$11:$D$40,15)-SUMIFS(Override!$E$11:$E$40,Override!$B$11:$B$40,$B254,Override!$D$11:$D$40,15,Override!$C$11:$C$40,"AS51"),Override!$Q$286)/MXAU!$B$3,"")))</f>
        <v/>
      </c>
      <c r="U254" s="77">
        <f>IF(U$226="","",IF($B254="","",IFERROR($C254*$D254*IF((Override!$C$4="ON")*(COUNTIFS(Override!$B$11:$B$40,$B254,Override!$D$11:$D$40,16,Override!$E$11:$E$40,"&gt;=0")-COUNTIFS(Override!$B$11:$B$40,$B254,Override!$D$11:$D$40,16,Override!$E$11:$E$40,"&gt;=0",Override!$C$11:$C$40,"AS51"))&gt;0,SUMIFS(Override!$E$11:$E$40,Override!$B$11:$B$40,$B254,Override!$D$11:$D$40,16)-SUMIFS(Override!$E$11:$E$40,Override!$B$11:$B$40,$B254,Override!$D$11:$D$40,16,Override!$C$11:$C$40,"AS51"),Override!$R$286)/MXAU!$B$3,"")))</f>
        <v/>
      </c>
      <c r="W254" s="77">
        <f>IF(W$226="","",IF($B254="","",IFERROR(F254*$E254/100,"")))</f>
        <v/>
      </c>
      <c r="X254" s="77">
        <f>IF(X$226="","",IF($B254="","",IFERROR(G254*$E254/100,"")))</f>
        <v/>
      </c>
      <c r="Y254" s="77">
        <f>IF(Y$226="","",IF($B254="","",IFERROR(H254*$E254/100,"")))</f>
        <v/>
      </c>
      <c r="Z254" s="77">
        <f>IF(Z$226="","",IF($B254="","",IFERROR(I254*$E254/100,"")))</f>
        <v/>
      </c>
      <c r="AA254" s="77">
        <f>IF(AA$226="","",IF($B254="","",IFERROR(J254*$E254/100,"")))</f>
        <v/>
      </c>
      <c r="AB254" s="77">
        <f>IF(AB$226="","",IF($B254="","",IFERROR(K254*$E254/100,"")))</f>
        <v/>
      </c>
      <c r="AC254" s="77">
        <f>IF(AC$226="","",IF($B254="","",IFERROR(L254*$E254/100,"")))</f>
        <v/>
      </c>
      <c r="AD254" s="77">
        <f>IF(AD$226="","",IF($B254="","",IFERROR(M254*$E254/100,"")))</f>
        <v/>
      </c>
      <c r="AE254" s="77">
        <f>IF(AE$226="","",IF($B254="","",IFERROR(N254*$E254/100,"")))</f>
        <v/>
      </c>
      <c r="AF254" s="77">
        <f>IF(AF$226="","",IF($B254="","",IFERROR(O254*$E254/100,"")))</f>
        <v/>
      </c>
      <c r="AG254" s="77">
        <f>IF(AG$226="","",IF($B254="","",IFERROR(P254*$E254/100,"")))</f>
        <v/>
      </c>
      <c r="AH254" s="77">
        <f>IF(AH$226="","",IF($B254="","",IFERROR(Q254*$E254/100,"")))</f>
        <v/>
      </c>
      <c r="AI254" s="77">
        <f>IF(AI$226="","",IF($B254="","",IFERROR(R254*$E254/100,"")))</f>
        <v/>
      </c>
      <c r="AJ254" s="77">
        <f>IF(AJ$226="","",IF($B254="","",IFERROR(S254*$E254/100,"")))</f>
        <v/>
      </c>
      <c r="AK254" s="77">
        <f>IF(AK$226="","",IF($B254="","",IFERROR(T254*$E254/100,"")))</f>
        <v/>
      </c>
      <c r="AL254" s="77">
        <f>IF(AL$226="","",IF($B254="","",IFERROR(U254*$E254/100,"")))</f>
        <v/>
      </c>
      <c r="AN254" s="77">
        <f>IF($B254="","",SUMIF($F$226:$U$226,"&lt;="&amp;Sector!$E$51,$F254:$U254))</f>
        <v/>
      </c>
      <c r="AO254" s="77">
        <f>IF($B254="","",SUMIF($W$226:$AL$226,"&lt;="&amp;Sector!$E$51,$W254:$AL254))</f>
        <v/>
      </c>
      <c r="AQ254" s="163">
        <f>IF(AQ$226="","",IF($B254="","",IFERROR($C254*$D254*SUMPRODUCT(('Dvd Calendar'!$E$2541:$CZ$2541&gt;AQ$225)*('Dvd Calendar'!$E$2541:$CZ$2541&lt;=AQ$226)*'Dvd Calendar'!$E$2544:$CZ$2544*(('Dvd Calendar'!$E$2546:$CZ$2546='Field Check'!$C$56)*('Field Check'!$C$56&lt;&gt;"")+('Dvd Calendar'!$E$2546:$CZ$2546='Field Check'!$C$57)*('Field Check'!$C$57&lt;&gt;"")))/MXAU!$B$3,"")))</f>
        <v/>
      </c>
      <c r="AR254" s="163">
        <f>IF(AR$226="","",IF($B254="","",IFERROR($C254*$D254*SUMPRODUCT(('Dvd Calendar'!$E$2541:$CZ$2541&gt;AR$225)*('Dvd Calendar'!$E$2541:$CZ$2541&lt;=AR$226)*'Dvd Calendar'!$E$2544:$CZ$2544*(('Dvd Calendar'!$E$2546:$CZ$2546='Field Check'!$C$56)*('Field Check'!$C$56&lt;&gt;"")+('Dvd Calendar'!$E$2546:$CZ$2546='Field Check'!$C$57)*('Field Check'!$C$57&lt;&gt;"")))/MXAU!$B$3,"")))</f>
        <v/>
      </c>
      <c r="AS254" s="163">
        <f>IF(AS$226="","",IF($B254="","",IFERROR($C254*$D254*SUMPRODUCT(('Dvd Calendar'!$E$2541:$CZ$2541&gt;AS$225)*('Dvd Calendar'!$E$2541:$CZ$2541&lt;=AS$226)*'Dvd Calendar'!$E$2544:$CZ$2544*(('Dvd Calendar'!$E$2546:$CZ$2546='Field Check'!$C$56)*('Field Check'!$C$56&lt;&gt;"")+('Dvd Calendar'!$E$2546:$CZ$2546='Field Check'!$C$57)*('Field Check'!$C$57&lt;&gt;"")))/MXAU!$B$3,"")))</f>
        <v/>
      </c>
      <c r="AT254" s="163">
        <f>IF(AT$226="","",IF($B254="","",IFERROR($C254*$D254*SUMPRODUCT(('Dvd Calendar'!$E$2541:$CZ$2541&gt;AT$225)*('Dvd Calendar'!$E$2541:$CZ$2541&lt;=AT$226)*'Dvd Calendar'!$E$2544:$CZ$2544*(('Dvd Calendar'!$E$2546:$CZ$2546='Field Check'!$C$56)*('Field Check'!$C$56&lt;&gt;"")+('Dvd Calendar'!$E$2546:$CZ$2546='Field Check'!$C$57)*('Field Check'!$C$57&lt;&gt;"")))/MXAU!$B$3,"")))</f>
        <v/>
      </c>
      <c r="AU254" s="163">
        <f>IF(AU$226="","",IF($B254="","",IFERROR($C254*$D254*SUMPRODUCT(('Dvd Calendar'!$E$2541:$CZ$2541&gt;AU$225)*('Dvd Calendar'!$E$2541:$CZ$2541&lt;=AU$226)*'Dvd Calendar'!$E$2544:$CZ$2544*(('Dvd Calendar'!$E$2546:$CZ$2546='Field Check'!$C$56)*('Field Check'!$C$56&lt;&gt;"")+('Dvd Calendar'!$E$2546:$CZ$2546='Field Check'!$C$57)*('Field Check'!$C$57&lt;&gt;"")))/MXAU!$B$3,"")))</f>
        <v/>
      </c>
      <c r="AV254" s="163">
        <f>IF(AV$226="","",IF($B254="","",IFERROR($C254*$D254*SUMPRODUCT(('Dvd Calendar'!$E$2541:$CZ$2541&gt;AV$225)*('Dvd Calendar'!$E$2541:$CZ$2541&lt;=AV$226)*'Dvd Calendar'!$E$2544:$CZ$2544*(('Dvd Calendar'!$E$2546:$CZ$2546='Field Check'!$C$56)*('Field Check'!$C$56&lt;&gt;"")+('Dvd Calendar'!$E$2546:$CZ$2546='Field Check'!$C$57)*('Field Check'!$C$57&lt;&gt;"")))/MXAU!$B$3,"")))</f>
        <v/>
      </c>
      <c r="AW254" s="163">
        <f>IF(AW$226="","",IF($B254="","",IFERROR($C254*$D254*SUMPRODUCT(('Dvd Calendar'!$E$2541:$CZ$2541&gt;AW$225)*('Dvd Calendar'!$E$2541:$CZ$2541&lt;=AW$226)*'Dvd Calendar'!$E$2544:$CZ$2544*(('Dvd Calendar'!$E$2546:$CZ$2546='Field Check'!$C$56)*('Field Check'!$C$56&lt;&gt;"")+('Dvd Calendar'!$E$2546:$CZ$2546='Field Check'!$C$57)*('Field Check'!$C$57&lt;&gt;"")))/MXAU!$B$3,"")))</f>
        <v/>
      </c>
      <c r="AX254" s="163">
        <f>IF(AX$226="","",IF($B254="","",IFERROR($C254*$D254*SUMPRODUCT(('Dvd Calendar'!$E$2541:$CZ$2541&gt;AX$225)*('Dvd Calendar'!$E$2541:$CZ$2541&lt;=AX$226)*'Dvd Calendar'!$E$2544:$CZ$2544*(('Dvd Calendar'!$E$2546:$CZ$2546='Field Check'!$C$56)*('Field Check'!$C$56&lt;&gt;"")+('Dvd Calendar'!$E$2546:$CZ$2546='Field Check'!$C$57)*('Field Check'!$C$57&lt;&gt;"")))/MXAU!$B$3,"")))</f>
        <v/>
      </c>
      <c r="AY254" s="163">
        <f>IF(AY$226="","",IF($B254="","",IFERROR($C254*$D254*SUMPRODUCT(('Dvd Calendar'!$E$2541:$CZ$2541&gt;AY$225)*('Dvd Calendar'!$E$2541:$CZ$2541&lt;=AY$226)*'Dvd Calendar'!$E$2544:$CZ$2544*(('Dvd Calendar'!$E$2546:$CZ$2546='Field Check'!$C$56)*('Field Check'!$C$56&lt;&gt;"")+('Dvd Calendar'!$E$2546:$CZ$2546='Field Check'!$C$57)*('Field Check'!$C$57&lt;&gt;"")))/MXAU!$B$3,"")))</f>
        <v/>
      </c>
      <c r="AZ254" s="163">
        <f>IF(AZ$226="","",IF($B254="","",IFERROR($C254*$D254*SUMPRODUCT(('Dvd Calendar'!$E$2541:$CZ$2541&gt;AZ$225)*('Dvd Calendar'!$E$2541:$CZ$2541&lt;=AZ$226)*'Dvd Calendar'!$E$2544:$CZ$2544*(('Dvd Calendar'!$E$2546:$CZ$2546='Field Check'!$C$56)*('Field Check'!$C$56&lt;&gt;"")+('Dvd Calendar'!$E$2546:$CZ$2546='Field Check'!$C$57)*('Field Check'!$C$57&lt;&gt;"")))/MXAU!$B$3,"")))</f>
        <v/>
      </c>
      <c r="BA254" s="163">
        <f>IF(BA$226="","",IF($B254="","",IFERROR($C254*$D254*SUMPRODUCT(('Dvd Calendar'!$E$2541:$CZ$2541&gt;BA$225)*('Dvd Calendar'!$E$2541:$CZ$2541&lt;=BA$226)*'Dvd Calendar'!$E$2544:$CZ$2544*(('Dvd Calendar'!$E$2546:$CZ$2546='Field Check'!$C$56)*('Field Check'!$C$56&lt;&gt;"")+('Dvd Calendar'!$E$2546:$CZ$2546='Field Check'!$C$57)*('Field Check'!$C$57&lt;&gt;"")))/MXAU!$B$3,"")))</f>
        <v/>
      </c>
      <c r="BB254" s="163">
        <f>IF(BB$226="","",IF($B254="","",IFERROR($C254*$D254*SUMPRODUCT(('Dvd Calendar'!$E$2541:$CZ$2541&gt;BB$225)*('Dvd Calendar'!$E$2541:$CZ$2541&lt;=BB$226)*'Dvd Calendar'!$E$2544:$CZ$2544*(('Dvd Calendar'!$E$2546:$CZ$2546='Field Check'!$C$56)*('Field Check'!$C$56&lt;&gt;"")+('Dvd Calendar'!$E$2546:$CZ$2546='Field Check'!$C$57)*('Field Check'!$C$57&lt;&gt;"")))/MXAU!$B$3,"")))</f>
        <v/>
      </c>
      <c r="BC254" s="163">
        <f>IF(BC$226="","",IF($B254="","",IFERROR($C254*$D254*SUMPRODUCT(('Dvd Calendar'!$E$2541:$CZ$2541&gt;BC$225)*('Dvd Calendar'!$E$2541:$CZ$2541&lt;=BC$226)*'Dvd Calendar'!$E$2544:$CZ$2544*(('Dvd Calendar'!$E$2546:$CZ$2546='Field Check'!$C$56)*('Field Check'!$C$56&lt;&gt;"")+('Dvd Calendar'!$E$2546:$CZ$2546='Field Check'!$C$57)*('Field Check'!$C$57&lt;&gt;"")))/MXAU!$B$3,"")))</f>
        <v/>
      </c>
      <c r="BD254" s="163">
        <f>IF(BD$226="","",IF($B254="","",IFERROR($C254*$D254*SUMPRODUCT(('Dvd Calendar'!$E$2541:$CZ$2541&gt;BD$225)*('Dvd Calendar'!$E$2541:$CZ$2541&lt;=BD$226)*'Dvd Calendar'!$E$2544:$CZ$2544*(('Dvd Calendar'!$E$2546:$CZ$2546='Field Check'!$C$56)*('Field Check'!$C$56&lt;&gt;"")+('Dvd Calendar'!$E$2546:$CZ$2546='Field Check'!$C$57)*('Field Check'!$C$57&lt;&gt;"")))/MXAU!$B$3,"")))</f>
        <v/>
      </c>
      <c r="BE254" s="163">
        <f>IF(BE$226="","",IF($B254="","",IFERROR($C254*$D254*SUMPRODUCT(('Dvd Calendar'!$E$2541:$CZ$2541&gt;BE$225)*('Dvd Calendar'!$E$2541:$CZ$2541&lt;=BE$226)*'Dvd Calendar'!$E$2544:$CZ$2544*(('Dvd Calendar'!$E$2546:$CZ$2546='Field Check'!$C$56)*('Field Check'!$C$56&lt;&gt;"")+('Dvd Calendar'!$E$2546:$CZ$2546='Field Check'!$C$57)*('Field Check'!$C$57&lt;&gt;"")))/MXAU!$B$3,"")))</f>
        <v/>
      </c>
      <c r="BF254" s="163">
        <f>IF(BF$226="","",IF($B254="","",IFERROR($C254*$D254*SUMPRODUCT(('Dvd Calendar'!$E$2541:$CZ$2541&gt;BF$225)*('Dvd Calendar'!$E$2541:$CZ$2541&lt;=BF$226)*'Dvd Calendar'!$E$2544:$CZ$2544*(('Dvd Calendar'!$E$2546:$CZ$2546='Field Check'!$C$56)*('Field Check'!$C$56&lt;&gt;"")+('Dvd Calendar'!$E$2546:$CZ$2546='Field Check'!$C$57)*('Field Check'!$C$57&lt;&gt;"")))/MXAU!$B$3,"")))</f>
        <v/>
      </c>
      <c r="BH254" s="163">
        <f>IF(BH$226="","",IF($B254="","",IFERROR(AQ254*$E254/100,"")))</f>
        <v/>
      </c>
      <c r="BI254" s="163">
        <f>IF(BI$226="","",IF($B254="","",IFERROR(AR254*$E254/100,"")))</f>
        <v/>
      </c>
      <c r="BJ254" s="163">
        <f>IF(BJ$226="","",IF($B254="","",IFERROR(AS254*$E254/100,"")))</f>
        <v/>
      </c>
      <c r="BK254" s="163">
        <f>IF(BK$226="","",IF($B254="","",IFERROR(AT254*$E254/100,"")))</f>
        <v/>
      </c>
      <c r="BL254" s="163">
        <f>IF(BL$226="","",IF($B254="","",IFERROR(AU254*$E254/100,"")))</f>
        <v/>
      </c>
      <c r="BM254" s="163">
        <f>IF(BM$226="","",IF($B254="","",IFERROR(AV254*$E254/100,"")))</f>
        <v/>
      </c>
      <c r="BN254" s="163">
        <f>IF(BN$226="","",IF($B254="","",IFERROR(AW254*$E254/100,"")))</f>
        <v/>
      </c>
      <c r="BO254" s="163">
        <f>IF(BO$226="","",IF($B254="","",IFERROR(AX254*$E254/100,"")))</f>
        <v/>
      </c>
      <c r="BP254" s="163">
        <f>IF(BP$226="","",IF($B254="","",IFERROR(AY254*$E254/100,"")))</f>
        <v/>
      </c>
      <c r="BQ254" s="163">
        <f>IF(BQ$226="","",IF($B254="","",IFERROR(AZ254*$E254/100,"")))</f>
        <v/>
      </c>
      <c r="BR254" s="163">
        <f>IF(BR$226="","",IF($B254="","",IFERROR(BA254*$E254/100,"")))</f>
        <v/>
      </c>
      <c r="BS254" s="163">
        <f>IF(BS$226="","",IF($B254="","",IFERROR(BB254*$E254/100,"")))</f>
        <v/>
      </c>
      <c r="BT254" s="163">
        <f>IF(BT$226="","",IF($B254="","",IFERROR(BC254*$E254/100,"")))</f>
        <v/>
      </c>
      <c r="BU254" s="163">
        <f>IF(BU$226="","",IF($B254="","",IFERROR(BD254*$E254/100,"")))</f>
        <v/>
      </c>
      <c r="BV254" s="163">
        <f>IF(BV$226="","",IF($B254="","",IFERROR(BE254*$E254/100,"")))</f>
        <v/>
      </c>
      <c r="BW254" s="163">
        <f>IF(BW$226="","",IF($B254="","",IFERROR(BF254*$E254/100,"")))</f>
        <v/>
      </c>
    </row>
    <row r="255">
      <c r="B255" s="126">
        <f>IF(MXAU!$C$32="","",MXAU!$C$32)</f>
        <v/>
      </c>
      <c r="C255" s="74">
        <f>IF(MXAU!$B$32="","",MXAU!$B$32)</f>
        <v/>
      </c>
      <c r="D255" s="75">
        <f>IFERROR(MXAU!$Q$32,1)</f>
        <v/>
      </c>
      <c r="E255" s="76">
        <f>IF($B255="","",IF(ISNUMBER(MXAU!$I$32),MXAU!$I$32,'Index Summary'!$C$7))</f>
        <v/>
      </c>
      <c r="F255" s="77">
        <f>IF(F$226="","",IF($B255="","",IFERROR($C255*$D255*IF((Override!$C$4="ON")*(COUNTIFS(Override!$B$11:$B$40,$B255,Override!$D$11:$D$40,1,Override!$E$11:$E$40,"&gt;=0")-COUNTIFS(Override!$B$11:$B$40,$B255,Override!$D$11:$D$40,1,Override!$E$11:$E$40,"&gt;=0",Override!$C$11:$C$40,"AS51"))&gt;0,SUMIFS(Override!$E$11:$E$40,Override!$B$11:$B$40,$B255,Override!$D$11:$D$40,1)-SUMIFS(Override!$E$11:$E$40,Override!$B$11:$B$40,$B255,Override!$D$11:$D$40,1,Override!$C$11:$C$40,"AS51"),Override!$C$287)/MXAU!$B$3,"")))</f>
        <v/>
      </c>
      <c r="G255" s="77">
        <f>IF(G$226="","",IF($B255="","",IFERROR($C255*$D255*IF((Override!$C$4="ON")*(COUNTIFS(Override!$B$11:$B$40,$B255,Override!$D$11:$D$40,2,Override!$E$11:$E$40,"&gt;=0")-COUNTIFS(Override!$B$11:$B$40,$B255,Override!$D$11:$D$40,2,Override!$E$11:$E$40,"&gt;=0",Override!$C$11:$C$40,"AS51"))&gt;0,SUMIFS(Override!$E$11:$E$40,Override!$B$11:$B$40,$B255,Override!$D$11:$D$40,2)-SUMIFS(Override!$E$11:$E$40,Override!$B$11:$B$40,$B255,Override!$D$11:$D$40,2,Override!$C$11:$C$40,"AS51"),Override!$D$287)/MXAU!$B$3,"")))</f>
        <v/>
      </c>
      <c r="H255" s="77">
        <f>IF(H$226="","",IF($B255="","",IFERROR($C255*$D255*IF((Override!$C$4="ON")*(COUNTIFS(Override!$B$11:$B$40,$B255,Override!$D$11:$D$40,3,Override!$E$11:$E$40,"&gt;=0")-COUNTIFS(Override!$B$11:$B$40,$B255,Override!$D$11:$D$40,3,Override!$E$11:$E$40,"&gt;=0",Override!$C$11:$C$40,"AS51"))&gt;0,SUMIFS(Override!$E$11:$E$40,Override!$B$11:$B$40,$B255,Override!$D$11:$D$40,3)-SUMIFS(Override!$E$11:$E$40,Override!$B$11:$B$40,$B255,Override!$D$11:$D$40,3,Override!$C$11:$C$40,"AS51"),Override!$E$287)/MXAU!$B$3,"")))</f>
        <v/>
      </c>
      <c r="I255" s="77">
        <f>IF(I$226="","",IF($B255="","",IFERROR($C255*$D255*IF((Override!$C$4="ON")*(COUNTIFS(Override!$B$11:$B$40,$B255,Override!$D$11:$D$40,4,Override!$E$11:$E$40,"&gt;=0")-COUNTIFS(Override!$B$11:$B$40,$B255,Override!$D$11:$D$40,4,Override!$E$11:$E$40,"&gt;=0",Override!$C$11:$C$40,"AS51"))&gt;0,SUMIFS(Override!$E$11:$E$40,Override!$B$11:$B$40,$B255,Override!$D$11:$D$40,4)-SUMIFS(Override!$E$11:$E$40,Override!$B$11:$B$40,$B255,Override!$D$11:$D$40,4,Override!$C$11:$C$40,"AS51"),Override!$F$287)/MXAU!$B$3,"")))</f>
        <v/>
      </c>
      <c r="J255" s="77">
        <f>IF(J$226="","",IF($B255="","",IFERROR($C255*$D255*IF((Override!$C$4="ON")*(COUNTIFS(Override!$B$11:$B$40,$B255,Override!$D$11:$D$40,5,Override!$E$11:$E$40,"&gt;=0")-COUNTIFS(Override!$B$11:$B$40,$B255,Override!$D$11:$D$40,5,Override!$E$11:$E$40,"&gt;=0",Override!$C$11:$C$40,"AS51"))&gt;0,SUMIFS(Override!$E$11:$E$40,Override!$B$11:$B$40,$B255,Override!$D$11:$D$40,5)-SUMIFS(Override!$E$11:$E$40,Override!$B$11:$B$40,$B255,Override!$D$11:$D$40,5,Override!$C$11:$C$40,"AS51"),Override!$G$287)/MXAU!$B$3,"")))</f>
        <v/>
      </c>
      <c r="K255" s="77">
        <f>IF(K$226="","",IF($B255="","",IFERROR($C255*$D255*IF((Override!$C$4="ON")*(COUNTIFS(Override!$B$11:$B$40,$B255,Override!$D$11:$D$40,6,Override!$E$11:$E$40,"&gt;=0")-COUNTIFS(Override!$B$11:$B$40,$B255,Override!$D$11:$D$40,6,Override!$E$11:$E$40,"&gt;=0",Override!$C$11:$C$40,"AS51"))&gt;0,SUMIFS(Override!$E$11:$E$40,Override!$B$11:$B$40,$B255,Override!$D$11:$D$40,6)-SUMIFS(Override!$E$11:$E$40,Override!$B$11:$B$40,$B255,Override!$D$11:$D$40,6,Override!$C$11:$C$40,"AS51"),Override!$H$287)/MXAU!$B$3,"")))</f>
        <v/>
      </c>
      <c r="L255" s="77">
        <f>IF(L$226="","",IF($B255="","",IFERROR($C255*$D255*IF((Override!$C$4="ON")*(COUNTIFS(Override!$B$11:$B$40,$B255,Override!$D$11:$D$40,7,Override!$E$11:$E$40,"&gt;=0")-COUNTIFS(Override!$B$11:$B$40,$B255,Override!$D$11:$D$40,7,Override!$E$11:$E$40,"&gt;=0",Override!$C$11:$C$40,"AS51"))&gt;0,SUMIFS(Override!$E$11:$E$40,Override!$B$11:$B$40,$B255,Override!$D$11:$D$40,7)-SUMIFS(Override!$E$11:$E$40,Override!$B$11:$B$40,$B255,Override!$D$11:$D$40,7,Override!$C$11:$C$40,"AS51"),Override!$I$287)/MXAU!$B$3,"")))</f>
        <v/>
      </c>
      <c r="M255" s="77">
        <f>IF(M$226="","",IF($B255="","",IFERROR($C255*$D255*IF((Override!$C$4="ON")*(COUNTIFS(Override!$B$11:$B$40,$B255,Override!$D$11:$D$40,8,Override!$E$11:$E$40,"&gt;=0")-COUNTIFS(Override!$B$11:$B$40,$B255,Override!$D$11:$D$40,8,Override!$E$11:$E$40,"&gt;=0",Override!$C$11:$C$40,"AS51"))&gt;0,SUMIFS(Override!$E$11:$E$40,Override!$B$11:$B$40,$B255,Override!$D$11:$D$40,8)-SUMIFS(Override!$E$11:$E$40,Override!$B$11:$B$40,$B255,Override!$D$11:$D$40,8,Override!$C$11:$C$40,"AS51"),Override!$J$287)/MXAU!$B$3,"")))</f>
        <v/>
      </c>
      <c r="N255" s="77">
        <f>IF(N$226="","",IF($B255="","",IFERROR($C255*$D255*IF((Override!$C$4="ON")*(COUNTIFS(Override!$B$11:$B$40,$B255,Override!$D$11:$D$40,9,Override!$E$11:$E$40,"&gt;=0")-COUNTIFS(Override!$B$11:$B$40,$B255,Override!$D$11:$D$40,9,Override!$E$11:$E$40,"&gt;=0",Override!$C$11:$C$40,"AS51"))&gt;0,SUMIFS(Override!$E$11:$E$40,Override!$B$11:$B$40,$B255,Override!$D$11:$D$40,9)-SUMIFS(Override!$E$11:$E$40,Override!$B$11:$B$40,$B255,Override!$D$11:$D$40,9,Override!$C$11:$C$40,"AS51"),Override!$K$287)/MXAU!$B$3,"")))</f>
        <v/>
      </c>
      <c r="O255" s="77">
        <f>IF(O$226="","",IF($B255="","",IFERROR($C255*$D255*IF((Override!$C$4="ON")*(COUNTIFS(Override!$B$11:$B$40,$B255,Override!$D$11:$D$40,10,Override!$E$11:$E$40,"&gt;=0")-COUNTIFS(Override!$B$11:$B$40,$B255,Override!$D$11:$D$40,10,Override!$E$11:$E$40,"&gt;=0",Override!$C$11:$C$40,"AS51"))&gt;0,SUMIFS(Override!$E$11:$E$40,Override!$B$11:$B$40,$B255,Override!$D$11:$D$40,10)-SUMIFS(Override!$E$11:$E$40,Override!$B$11:$B$40,$B255,Override!$D$11:$D$40,10,Override!$C$11:$C$40,"AS51"),Override!$L$287)/MXAU!$B$3,"")))</f>
        <v/>
      </c>
      <c r="P255" s="77">
        <f>IF(P$226="","",IF($B255="","",IFERROR($C255*$D255*IF((Override!$C$4="ON")*(COUNTIFS(Override!$B$11:$B$40,$B255,Override!$D$11:$D$40,11,Override!$E$11:$E$40,"&gt;=0")-COUNTIFS(Override!$B$11:$B$40,$B255,Override!$D$11:$D$40,11,Override!$E$11:$E$40,"&gt;=0",Override!$C$11:$C$40,"AS51"))&gt;0,SUMIFS(Override!$E$11:$E$40,Override!$B$11:$B$40,$B255,Override!$D$11:$D$40,11)-SUMIFS(Override!$E$11:$E$40,Override!$B$11:$B$40,$B255,Override!$D$11:$D$40,11,Override!$C$11:$C$40,"AS51"),Override!$M$287)/MXAU!$B$3,"")))</f>
        <v/>
      </c>
      <c r="Q255" s="77">
        <f>IF(Q$226="","",IF($B255="","",IFERROR($C255*$D255*IF((Override!$C$4="ON")*(COUNTIFS(Override!$B$11:$B$40,$B255,Override!$D$11:$D$40,12,Override!$E$11:$E$40,"&gt;=0")-COUNTIFS(Override!$B$11:$B$40,$B255,Override!$D$11:$D$40,12,Override!$E$11:$E$40,"&gt;=0",Override!$C$11:$C$40,"AS51"))&gt;0,SUMIFS(Override!$E$11:$E$40,Override!$B$11:$B$40,$B255,Override!$D$11:$D$40,12)-SUMIFS(Override!$E$11:$E$40,Override!$B$11:$B$40,$B255,Override!$D$11:$D$40,12,Override!$C$11:$C$40,"AS51"),Override!$N$287)/MXAU!$B$3,"")))</f>
        <v/>
      </c>
      <c r="R255" s="77">
        <f>IF(R$226="","",IF($B255="","",IFERROR($C255*$D255*IF((Override!$C$4="ON")*(COUNTIFS(Override!$B$11:$B$40,$B255,Override!$D$11:$D$40,13,Override!$E$11:$E$40,"&gt;=0")-COUNTIFS(Override!$B$11:$B$40,$B255,Override!$D$11:$D$40,13,Override!$E$11:$E$40,"&gt;=0",Override!$C$11:$C$40,"AS51"))&gt;0,SUMIFS(Override!$E$11:$E$40,Override!$B$11:$B$40,$B255,Override!$D$11:$D$40,13)-SUMIFS(Override!$E$11:$E$40,Override!$B$11:$B$40,$B255,Override!$D$11:$D$40,13,Override!$C$11:$C$40,"AS51"),Override!$O$287)/MXAU!$B$3,"")))</f>
        <v/>
      </c>
      <c r="S255" s="77">
        <f>IF(S$226="","",IF($B255="","",IFERROR($C255*$D255*IF((Override!$C$4="ON")*(COUNTIFS(Override!$B$11:$B$40,$B255,Override!$D$11:$D$40,14,Override!$E$11:$E$40,"&gt;=0")-COUNTIFS(Override!$B$11:$B$40,$B255,Override!$D$11:$D$40,14,Override!$E$11:$E$40,"&gt;=0",Override!$C$11:$C$40,"AS51"))&gt;0,SUMIFS(Override!$E$11:$E$40,Override!$B$11:$B$40,$B255,Override!$D$11:$D$40,14)-SUMIFS(Override!$E$11:$E$40,Override!$B$11:$B$40,$B255,Override!$D$11:$D$40,14,Override!$C$11:$C$40,"AS51"),Override!$P$287)/MXAU!$B$3,"")))</f>
        <v/>
      </c>
      <c r="T255" s="77">
        <f>IF(T$226="","",IF($B255="","",IFERROR($C255*$D255*IF((Override!$C$4="ON")*(COUNTIFS(Override!$B$11:$B$40,$B255,Override!$D$11:$D$40,15,Override!$E$11:$E$40,"&gt;=0")-COUNTIFS(Override!$B$11:$B$40,$B255,Override!$D$11:$D$40,15,Override!$E$11:$E$40,"&gt;=0",Override!$C$11:$C$40,"AS51"))&gt;0,SUMIFS(Override!$E$11:$E$40,Override!$B$11:$B$40,$B255,Override!$D$11:$D$40,15)-SUMIFS(Override!$E$11:$E$40,Override!$B$11:$B$40,$B255,Override!$D$11:$D$40,15,Override!$C$11:$C$40,"AS51"),Override!$Q$287)/MXAU!$B$3,"")))</f>
        <v/>
      </c>
      <c r="U255" s="77">
        <f>IF(U$226="","",IF($B255="","",IFERROR($C255*$D255*IF((Override!$C$4="ON")*(COUNTIFS(Override!$B$11:$B$40,$B255,Override!$D$11:$D$40,16,Override!$E$11:$E$40,"&gt;=0")-COUNTIFS(Override!$B$11:$B$40,$B255,Override!$D$11:$D$40,16,Override!$E$11:$E$40,"&gt;=0",Override!$C$11:$C$40,"AS51"))&gt;0,SUMIFS(Override!$E$11:$E$40,Override!$B$11:$B$40,$B255,Override!$D$11:$D$40,16)-SUMIFS(Override!$E$11:$E$40,Override!$B$11:$B$40,$B255,Override!$D$11:$D$40,16,Override!$C$11:$C$40,"AS51"),Override!$R$287)/MXAU!$B$3,"")))</f>
        <v/>
      </c>
      <c r="W255" s="77">
        <f>IF(W$226="","",IF($B255="","",IFERROR(F255*$E255/100,"")))</f>
        <v/>
      </c>
      <c r="X255" s="77">
        <f>IF(X$226="","",IF($B255="","",IFERROR(G255*$E255/100,"")))</f>
        <v/>
      </c>
      <c r="Y255" s="77">
        <f>IF(Y$226="","",IF($B255="","",IFERROR(H255*$E255/100,"")))</f>
        <v/>
      </c>
      <c r="Z255" s="77">
        <f>IF(Z$226="","",IF($B255="","",IFERROR(I255*$E255/100,"")))</f>
        <v/>
      </c>
      <c r="AA255" s="77">
        <f>IF(AA$226="","",IF($B255="","",IFERROR(J255*$E255/100,"")))</f>
        <v/>
      </c>
      <c r="AB255" s="77">
        <f>IF(AB$226="","",IF($B255="","",IFERROR(K255*$E255/100,"")))</f>
        <v/>
      </c>
      <c r="AC255" s="77">
        <f>IF(AC$226="","",IF($B255="","",IFERROR(L255*$E255/100,"")))</f>
        <v/>
      </c>
      <c r="AD255" s="77">
        <f>IF(AD$226="","",IF($B255="","",IFERROR(M255*$E255/100,"")))</f>
        <v/>
      </c>
      <c r="AE255" s="77">
        <f>IF(AE$226="","",IF($B255="","",IFERROR(N255*$E255/100,"")))</f>
        <v/>
      </c>
      <c r="AF255" s="77">
        <f>IF(AF$226="","",IF($B255="","",IFERROR(O255*$E255/100,"")))</f>
        <v/>
      </c>
      <c r="AG255" s="77">
        <f>IF(AG$226="","",IF($B255="","",IFERROR(P255*$E255/100,"")))</f>
        <v/>
      </c>
      <c r="AH255" s="77">
        <f>IF(AH$226="","",IF($B255="","",IFERROR(Q255*$E255/100,"")))</f>
        <v/>
      </c>
      <c r="AI255" s="77">
        <f>IF(AI$226="","",IF($B255="","",IFERROR(R255*$E255/100,"")))</f>
        <v/>
      </c>
      <c r="AJ255" s="77">
        <f>IF(AJ$226="","",IF($B255="","",IFERROR(S255*$E255/100,"")))</f>
        <v/>
      </c>
      <c r="AK255" s="77">
        <f>IF(AK$226="","",IF($B255="","",IFERROR(T255*$E255/100,"")))</f>
        <v/>
      </c>
      <c r="AL255" s="77">
        <f>IF(AL$226="","",IF($B255="","",IFERROR(U255*$E255/100,"")))</f>
        <v/>
      </c>
      <c r="AN255" s="77">
        <f>IF($B255="","",SUMIF($F$226:$U$226,"&lt;="&amp;Sector!$E$51,$F255:$U255))</f>
        <v/>
      </c>
      <c r="AO255" s="77">
        <f>IF($B255="","",SUMIF($W$226:$AL$226,"&lt;="&amp;Sector!$E$51,$W255:$AL255))</f>
        <v/>
      </c>
      <c r="AQ255" s="163">
        <f>IF(AQ$226="","",IF($B255="","",IFERROR($C255*$D255*SUMPRODUCT(('Dvd Calendar'!$E$2552:$CZ$2552&gt;AQ$225)*('Dvd Calendar'!$E$2552:$CZ$2552&lt;=AQ$226)*'Dvd Calendar'!$E$2555:$CZ$2555*(('Dvd Calendar'!$E$2557:$CZ$2557='Field Check'!$C$56)*('Field Check'!$C$56&lt;&gt;"")+('Dvd Calendar'!$E$2557:$CZ$2557='Field Check'!$C$57)*('Field Check'!$C$57&lt;&gt;"")))/MXAU!$B$3,"")))</f>
        <v/>
      </c>
      <c r="AR255" s="163">
        <f>IF(AR$226="","",IF($B255="","",IFERROR($C255*$D255*SUMPRODUCT(('Dvd Calendar'!$E$2552:$CZ$2552&gt;AR$225)*('Dvd Calendar'!$E$2552:$CZ$2552&lt;=AR$226)*'Dvd Calendar'!$E$2555:$CZ$2555*(('Dvd Calendar'!$E$2557:$CZ$2557='Field Check'!$C$56)*('Field Check'!$C$56&lt;&gt;"")+('Dvd Calendar'!$E$2557:$CZ$2557='Field Check'!$C$57)*('Field Check'!$C$57&lt;&gt;"")))/MXAU!$B$3,"")))</f>
        <v/>
      </c>
      <c r="AS255" s="163">
        <f>IF(AS$226="","",IF($B255="","",IFERROR($C255*$D255*SUMPRODUCT(('Dvd Calendar'!$E$2552:$CZ$2552&gt;AS$225)*('Dvd Calendar'!$E$2552:$CZ$2552&lt;=AS$226)*'Dvd Calendar'!$E$2555:$CZ$2555*(('Dvd Calendar'!$E$2557:$CZ$2557='Field Check'!$C$56)*('Field Check'!$C$56&lt;&gt;"")+('Dvd Calendar'!$E$2557:$CZ$2557='Field Check'!$C$57)*('Field Check'!$C$57&lt;&gt;"")))/MXAU!$B$3,"")))</f>
        <v/>
      </c>
      <c r="AT255" s="163">
        <f>IF(AT$226="","",IF($B255="","",IFERROR($C255*$D255*SUMPRODUCT(('Dvd Calendar'!$E$2552:$CZ$2552&gt;AT$225)*('Dvd Calendar'!$E$2552:$CZ$2552&lt;=AT$226)*'Dvd Calendar'!$E$2555:$CZ$2555*(('Dvd Calendar'!$E$2557:$CZ$2557='Field Check'!$C$56)*('Field Check'!$C$56&lt;&gt;"")+('Dvd Calendar'!$E$2557:$CZ$2557='Field Check'!$C$57)*('Field Check'!$C$57&lt;&gt;"")))/MXAU!$B$3,"")))</f>
        <v/>
      </c>
      <c r="AU255" s="163">
        <f>IF(AU$226="","",IF($B255="","",IFERROR($C255*$D255*SUMPRODUCT(('Dvd Calendar'!$E$2552:$CZ$2552&gt;AU$225)*('Dvd Calendar'!$E$2552:$CZ$2552&lt;=AU$226)*'Dvd Calendar'!$E$2555:$CZ$2555*(('Dvd Calendar'!$E$2557:$CZ$2557='Field Check'!$C$56)*('Field Check'!$C$56&lt;&gt;"")+('Dvd Calendar'!$E$2557:$CZ$2557='Field Check'!$C$57)*('Field Check'!$C$57&lt;&gt;"")))/MXAU!$B$3,"")))</f>
        <v/>
      </c>
      <c r="AV255" s="163">
        <f>IF(AV$226="","",IF($B255="","",IFERROR($C255*$D255*SUMPRODUCT(('Dvd Calendar'!$E$2552:$CZ$2552&gt;AV$225)*('Dvd Calendar'!$E$2552:$CZ$2552&lt;=AV$226)*'Dvd Calendar'!$E$2555:$CZ$2555*(('Dvd Calendar'!$E$2557:$CZ$2557='Field Check'!$C$56)*('Field Check'!$C$56&lt;&gt;"")+('Dvd Calendar'!$E$2557:$CZ$2557='Field Check'!$C$57)*('Field Check'!$C$57&lt;&gt;"")))/MXAU!$B$3,"")))</f>
        <v/>
      </c>
      <c r="AW255" s="163">
        <f>IF(AW$226="","",IF($B255="","",IFERROR($C255*$D255*SUMPRODUCT(('Dvd Calendar'!$E$2552:$CZ$2552&gt;AW$225)*('Dvd Calendar'!$E$2552:$CZ$2552&lt;=AW$226)*'Dvd Calendar'!$E$2555:$CZ$2555*(('Dvd Calendar'!$E$2557:$CZ$2557='Field Check'!$C$56)*('Field Check'!$C$56&lt;&gt;"")+('Dvd Calendar'!$E$2557:$CZ$2557='Field Check'!$C$57)*('Field Check'!$C$57&lt;&gt;"")))/MXAU!$B$3,"")))</f>
        <v/>
      </c>
      <c r="AX255" s="163">
        <f>IF(AX$226="","",IF($B255="","",IFERROR($C255*$D255*SUMPRODUCT(('Dvd Calendar'!$E$2552:$CZ$2552&gt;AX$225)*('Dvd Calendar'!$E$2552:$CZ$2552&lt;=AX$226)*'Dvd Calendar'!$E$2555:$CZ$2555*(('Dvd Calendar'!$E$2557:$CZ$2557='Field Check'!$C$56)*('Field Check'!$C$56&lt;&gt;"")+('Dvd Calendar'!$E$2557:$CZ$2557='Field Check'!$C$57)*('Field Check'!$C$57&lt;&gt;"")))/MXAU!$B$3,"")))</f>
        <v/>
      </c>
      <c r="AY255" s="163">
        <f>IF(AY$226="","",IF($B255="","",IFERROR($C255*$D255*SUMPRODUCT(('Dvd Calendar'!$E$2552:$CZ$2552&gt;AY$225)*('Dvd Calendar'!$E$2552:$CZ$2552&lt;=AY$226)*'Dvd Calendar'!$E$2555:$CZ$2555*(('Dvd Calendar'!$E$2557:$CZ$2557='Field Check'!$C$56)*('Field Check'!$C$56&lt;&gt;"")+('Dvd Calendar'!$E$2557:$CZ$2557='Field Check'!$C$57)*('Field Check'!$C$57&lt;&gt;"")))/MXAU!$B$3,"")))</f>
        <v/>
      </c>
      <c r="AZ255" s="163">
        <f>IF(AZ$226="","",IF($B255="","",IFERROR($C255*$D255*SUMPRODUCT(('Dvd Calendar'!$E$2552:$CZ$2552&gt;AZ$225)*('Dvd Calendar'!$E$2552:$CZ$2552&lt;=AZ$226)*'Dvd Calendar'!$E$2555:$CZ$2555*(('Dvd Calendar'!$E$2557:$CZ$2557='Field Check'!$C$56)*('Field Check'!$C$56&lt;&gt;"")+('Dvd Calendar'!$E$2557:$CZ$2557='Field Check'!$C$57)*('Field Check'!$C$57&lt;&gt;"")))/MXAU!$B$3,"")))</f>
        <v/>
      </c>
      <c r="BA255" s="163">
        <f>IF(BA$226="","",IF($B255="","",IFERROR($C255*$D255*SUMPRODUCT(('Dvd Calendar'!$E$2552:$CZ$2552&gt;BA$225)*('Dvd Calendar'!$E$2552:$CZ$2552&lt;=BA$226)*'Dvd Calendar'!$E$2555:$CZ$2555*(('Dvd Calendar'!$E$2557:$CZ$2557='Field Check'!$C$56)*('Field Check'!$C$56&lt;&gt;"")+('Dvd Calendar'!$E$2557:$CZ$2557='Field Check'!$C$57)*('Field Check'!$C$57&lt;&gt;"")))/MXAU!$B$3,"")))</f>
        <v/>
      </c>
      <c r="BB255" s="163">
        <f>IF(BB$226="","",IF($B255="","",IFERROR($C255*$D255*SUMPRODUCT(('Dvd Calendar'!$E$2552:$CZ$2552&gt;BB$225)*('Dvd Calendar'!$E$2552:$CZ$2552&lt;=BB$226)*'Dvd Calendar'!$E$2555:$CZ$2555*(('Dvd Calendar'!$E$2557:$CZ$2557='Field Check'!$C$56)*('Field Check'!$C$56&lt;&gt;"")+('Dvd Calendar'!$E$2557:$CZ$2557='Field Check'!$C$57)*('Field Check'!$C$57&lt;&gt;"")))/MXAU!$B$3,"")))</f>
        <v/>
      </c>
      <c r="BC255" s="163">
        <f>IF(BC$226="","",IF($B255="","",IFERROR($C255*$D255*SUMPRODUCT(('Dvd Calendar'!$E$2552:$CZ$2552&gt;BC$225)*('Dvd Calendar'!$E$2552:$CZ$2552&lt;=BC$226)*'Dvd Calendar'!$E$2555:$CZ$2555*(('Dvd Calendar'!$E$2557:$CZ$2557='Field Check'!$C$56)*('Field Check'!$C$56&lt;&gt;"")+('Dvd Calendar'!$E$2557:$CZ$2557='Field Check'!$C$57)*('Field Check'!$C$57&lt;&gt;"")))/MXAU!$B$3,"")))</f>
        <v/>
      </c>
      <c r="BD255" s="163">
        <f>IF(BD$226="","",IF($B255="","",IFERROR($C255*$D255*SUMPRODUCT(('Dvd Calendar'!$E$2552:$CZ$2552&gt;BD$225)*('Dvd Calendar'!$E$2552:$CZ$2552&lt;=BD$226)*'Dvd Calendar'!$E$2555:$CZ$2555*(('Dvd Calendar'!$E$2557:$CZ$2557='Field Check'!$C$56)*('Field Check'!$C$56&lt;&gt;"")+('Dvd Calendar'!$E$2557:$CZ$2557='Field Check'!$C$57)*('Field Check'!$C$57&lt;&gt;"")))/MXAU!$B$3,"")))</f>
        <v/>
      </c>
      <c r="BE255" s="163">
        <f>IF(BE$226="","",IF($B255="","",IFERROR($C255*$D255*SUMPRODUCT(('Dvd Calendar'!$E$2552:$CZ$2552&gt;BE$225)*('Dvd Calendar'!$E$2552:$CZ$2552&lt;=BE$226)*'Dvd Calendar'!$E$2555:$CZ$2555*(('Dvd Calendar'!$E$2557:$CZ$2557='Field Check'!$C$56)*('Field Check'!$C$56&lt;&gt;"")+('Dvd Calendar'!$E$2557:$CZ$2557='Field Check'!$C$57)*('Field Check'!$C$57&lt;&gt;"")))/MXAU!$B$3,"")))</f>
        <v/>
      </c>
      <c r="BF255" s="163">
        <f>IF(BF$226="","",IF($B255="","",IFERROR($C255*$D255*SUMPRODUCT(('Dvd Calendar'!$E$2552:$CZ$2552&gt;BF$225)*('Dvd Calendar'!$E$2552:$CZ$2552&lt;=BF$226)*'Dvd Calendar'!$E$2555:$CZ$2555*(('Dvd Calendar'!$E$2557:$CZ$2557='Field Check'!$C$56)*('Field Check'!$C$56&lt;&gt;"")+('Dvd Calendar'!$E$2557:$CZ$2557='Field Check'!$C$57)*('Field Check'!$C$57&lt;&gt;"")))/MXAU!$B$3,"")))</f>
        <v/>
      </c>
      <c r="BH255" s="163">
        <f>IF(BH$226="","",IF($B255="","",IFERROR(AQ255*$E255/100,"")))</f>
        <v/>
      </c>
      <c r="BI255" s="163">
        <f>IF(BI$226="","",IF($B255="","",IFERROR(AR255*$E255/100,"")))</f>
        <v/>
      </c>
      <c r="BJ255" s="163">
        <f>IF(BJ$226="","",IF($B255="","",IFERROR(AS255*$E255/100,"")))</f>
        <v/>
      </c>
      <c r="BK255" s="163">
        <f>IF(BK$226="","",IF($B255="","",IFERROR(AT255*$E255/100,"")))</f>
        <v/>
      </c>
      <c r="BL255" s="163">
        <f>IF(BL$226="","",IF($B255="","",IFERROR(AU255*$E255/100,"")))</f>
        <v/>
      </c>
      <c r="BM255" s="163">
        <f>IF(BM$226="","",IF($B255="","",IFERROR(AV255*$E255/100,"")))</f>
        <v/>
      </c>
      <c r="BN255" s="163">
        <f>IF(BN$226="","",IF($B255="","",IFERROR(AW255*$E255/100,"")))</f>
        <v/>
      </c>
      <c r="BO255" s="163">
        <f>IF(BO$226="","",IF($B255="","",IFERROR(AX255*$E255/100,"")))</f>
        <v/>
      </c>
      <c r="BP255" s="163">
        <f>IF(BP$226="","",IF($B255="","",IFERROR(AY255*$E255/100,"")))</f>
        <v/>
      </c>
      <c r="BQ255" s="163">
        <f>IF(BQ$226="","",IF($B255="","",IFERROR(AZ255*$E255/100,"")))</f>
        <v/>
      </c>
      <c r="BR255" s="163">
        <f>IF(BR$226="","",IF($B255="","",IFERROR(BA255*$E255/100,"")))</f>
        <v/>
      </c>
      <c r="BS255" s="163">
        <f>IF(BS$226="","",IF($B255="","",IFERROR(BB255*$E255/100,"")))</f>
        <v/>
      </c>
      <c r="BT255" s="163">
        <f>IF(BT$226="","",IF($B255="","",IFERROR(BC255*$E255/100,"")))</f>
        <v/>
      </c>
      <c r="BU255" s="163">
        <f>IF(BU$226="","",IF($B255="","",IFERROR(BD255*$E255/100,"")))</f>
        <v/>
      </c>
      <c r="BV255" s="163">
        <f>IF(BV$226="","",IF($B255="","",IFERROR(BE255*$E255/100,"")))</f>
        <v/>
      </c>
      <c r="BW255" s="163">
        <f>IF(BW$226="","",IF($B255="","",IFERROR(BF255*$E255/100,"")))</f>
        <v/>
      </c>
    </row>
    <row r="256">
      <c r="B256" s="126">
        <f>IF(MXAU!$C$33="","",MXAU!$C$33)</f>
        <v/>
      </c>
      <c r="C256" s="74">
        <f>IF(MXAU!$B$33="","",MXAU!$B$33)</f>
        <v/>
      </c>
      <c r="D256" s="75">
        <f>IFERROR(MXAU!$Q$33,1)</f>
        <v/>
      </c>
      <c r="E256" s="76">
        <f>IF($B256="","",IF(ISNUMBER(MXAU!$I$33),MXAU!$I$33,'Index Summary'!$C$7))</f>
        <v/>
      </c>
      <c r="F256" s="77">
        <f>IF(F$226="","",IF($B256="","",IFERROR($C256*$D256*IF((Override!$C$4="ON")*(COUNTIFS(Override!$B$11:$B$40,$B256,Override!$D$11:$D$40,1,Override!$E$11:$E$40,"&gt;=0")-COUNTIFS(Override!$B$11:$B$40,$B256,Override!$D$11:$D$40,1,Override!$E$11:$E$40,"&gt;=0",Override!$C$11:$C$40,"AS51"))&gt;0,SUMIFS(Override!$E$11:$E$40,Override!$B$11:$B$40,$B256,Override!$D$11:$D$40,1)-SUMIFS(Override!$E$11:$E$40,Override!$B$11:$B$40,$B256,Override!$D$11:$D$40,1,Override!$C$11:$C$40,"AS51"),Override!$C$288)/MXAU!$B$3,"")))</f>
        <v/>
      </c>
      <c r="G256" s="77">
        <f>IF(G$226="","",IF($B256="","",IFERROR($C256*$D256*IF((Override!$C$4="ON")*(COUNTIFS(Override!$B$11:$B$40,$B256,Override!$D$11:$D$40,2,Override!$E$11:$E$40,"&gt;=0")-COUNTIFS(Override!$B$11:$B$40,$B256,Override!$D$11:$D$40,2,Override!$E$11:$E$40,"&gt;=0",Override!$C$11:$C$40,"AS51"))&gt;0,SUMIFS(Override!$E$11:$E$40,Override!$B$11:$B$40,$B256,Override!$D$11:$D$40,2)-SUMIFS(Override!$E$11:$E$40,Override!$B$11:$B$40,$B256,Override!$D$11:$D$40,2,Override!$C$11:$C$40,"AS51"),Override!$D$288)/MXAU!$B$3,"")))</f>
        <v/>
      </c>
      <c r="H256" s="77">
        <f>IF(H$226="","",IF($B256="","",IFERROR($C256*$D256*IF((Override!$C$4="ON")*(COUNTIFS(Override!$B$11:$B$40,$B256,Override!$D$11:$D$40,3,Override!$E$11:$E$40,"&gt;=0")-COUNTIFS(Override!$B$11:$B$40,$B256,Override!$D$11:$D$40,3,Override!$E$11:$E$40,"&gt;=0",Override!$C$11:$C$40,"AS51"))&gt;0,SUMIFS(Override!$E$11:$E$40,Override!$B$11:$B$40,$B256,Override!$D$11:$D$40,3)-SUMIFS(Override!$E$11:$E$40,Override!$B$11:$B$40,$B256,Override!$D$11:$D$40,3,Override!$C$11:$C$40,"AS51"),Override!$E$288)/MXAU!$B$3,"")))</f>
        <v/>
      </c>
      <c r="I256" s="77">
        <f>IF(I$226="","",IF($B256="","",IFERROR($C256*$D256*IF((Override!$C$4="ON")*(COUNTIFS(Override!$B$11:$B$40,$B256,Override!$D$11:$D$40,4,Override!$E$11:$E$40,"&gt;=0")-COUNTIFS(Override!$B$11:$B$40,$B256,Override!$D$11:$D$40,4,Override!$E$11:$E$40,"&gt;=0",Override!$C$11:$C$40,"AS51"))&gt;0,SUMIFS(Override!$E$11:$E$40,Override!$B$11:$B$40,$B256,Override!$D$11:$D$40,4)-SUMIFS(Override!$E$11:$E$40,Override!$B$11:$B$40,$B256,Override!$D$11:$D$40,4,Override!$C$11:$C$40,"AS51"),Override!$F$288)/MXAU!$B$3,"")))</f>
        <v/>
      </c>
      <c r="J256" s="77">
        <f>IF(J$226="","",IF($B256="","",IFERROR($C256*$D256*IF((Override!$C$4="ON")*(COUNTIFS(Override!$B$11:$B$40,$B256,Override!$D$11:$D$40,5,Override!$E$11:$E$40,"&gt;=0")-COUNTIFS(Override!$B$11:$B$40,$B256,Override!$D$11:$D$40,5,Override!$E$11:$E$40,"&gt;=0",Override!$C$11:$C$40,"AS51"))&gt;0,SUMIFS(Override!$E$11:$E$40,Override!$B$11:$B$40,$B256,Override!$D$11:$D$40,5)-SUMIFS(Override!$E$11:$E$40,Override!$B$11:$B$40,$B256,Override!$D$11:$D$40,5,Override!$C$11:$C$40,"AS51"),Override!$G$288)/MXAU!$B$3,"")))</f>
        <v/>
      </c>
      <c r="K256" s="77">
        <f>IF(K$226="","",IF($B256="","",IFERROR($C256*$D256*IF((Override!$C$4="ON")*(COUNTIFS(Override!$B$11:$B$40,$B256,Override!$D$11:$D$40,6,Override!$E$11:$E$40,"&gt;=0")-COUNTIFS(Override!$B$11:$B$40,$B256,Override!$D$11:$D$40,6,Override!$E$11:$E$40,"&gt;=0",Override!$C$11:$C$40,"AS51"))&gt;0,SUMIFS(Override!$E$11:$E$40,Override!$B$11:$B$40,$B256,Override!$D$11:$D$40,6)-SUMIFS(Override!$E$11:$E$40,Override!$B$11:$B$40,$B256,Override!$D$11:$D$40,6,Override!$C$11:$C$40,"AS51"),Override!$H$288)/MXAU!$B$3,"")))</f>
        <v/>
      </c>
      <c r="L256" s="77">
        <f>IF(L$226="","",IF($B256="","",IFERROR($C256*$D256*IF((Override!$C$4="ON")*(COUNTIFS(Override!$B$11:$B$40,$B256,Override!$D$11:$D$40,7,Override!$E$11:$E$40,"&gt;=0")-COUNTIFS(Override!$B$11:$B$40,$B256,Override!$D$11:$D$40,7,Override!$E$11:$E$40,"&gt;=0",Override!$C$11:$C$40,"AS51"))&gt;0,SUMIFS(Override!$E$11:$E$40,Override!$B$11:$B$40,$B256,Override!$D$11:$D$40,7)-SUMIFS(Override!$E$11:$E$40,Override!$B$11:$B$40,$B256,Override!$D$11:$D$40,7,Override!$C$11:$C$40,"AS51"),Override!$I$288)/MXAU!$B$3,"")))</f>
        <v/>
      </c>
      <c r="M256" s="77">
        <f>IF(M$226="","",IF($B256="","",IFERROR($C256*$D256*IF((Override!$C$4="ON")*(COUNTIFS(Override!$B$11:$B$40,$B256,Override!$D$11:$D$40,8,Override!$E$11:$E$40,"&gt;=0")-COUNTIFS(Override!$B$11:$B$40,$B256,Override!$D$11:$D$40,8,Override!$E$11:$E$40,"&gt;=0",Override!$C$11:$C$40,"AS51"))&gt;0,SUMIFS(Override!$E$11:$E$40,Override!$B$11:$B$40,$B256,Override!$D$11:$D$40,8)-SUMIFS(Override!$E$11:$E$40,Override!$B$11:$B$40,$B256,Override!$D$11:$D$40,8,Override!$C$11:$C$40,"AS51"),Override!$J$288)/MXAU!$B$3,"")))</f>
        <v/>
      </c>
      <c r="N256" s="77">
        <f>IF(N$226="","",IF($B256="","",IFERROR($C256*$D256*IF((Override!$C$4="ON")*(COUNTIFS(Override!$B$11:$B$40,$B256,Override!$D$11:$D$40,9,Override!$E$11:$E$40,"&gt;=0")-COUNTIFS(Override!$B$11:$B$40,$B256,Override!$D$11:$D$40,9,Override!$E$11:$E$40,"&gt;=0",Override!$C$11:$C$40,"AS51"))&gt;0,SUMIFS(Override!$E$11:$E$40,Override!$B$11:$B$40,$B256,Override!$D$11:$D$40,9)-SUMIFS(Override!$E$11:$E$40,Override!$B$11:$B$40,$B256,Override!$D$11:$D$40,9,Override!$C$11:$C$40,"AS51"),Override!$K$288)/MXAU!$B$3,"")))</f>
        <v/>
      </c>
      <c r="O256" s="77">
        <f>IF(O$226="","",IF($B256="","",IFERROR($C256*$D256*IF((Override!$C$4="ON")*(COUNTIFS(Override!$B$11:$B$40,$B256,Override!$D$11:$D$40,10,Override!$E$11:$E$40,"&gt;=0")-COUNTIFS(Override!$B$11:$B$40,$B256,Override!$D$11:$D$40,10,Override!$E$11:$E$40,"&gt;=0",Override!$C$11:$C$40,"AS51"))&gt;0,SUMIFS(Override!$E$11:$E$40,Override!$B$11:$B$40,$B256,Override!$D$11:$D$40,10)-SUMIFS(Override!$E$11:$E$40,Override!$B$11:$B$40,$B256,Override!$D$11:$D$40,10,Override!$C$11:$C$40,"AS51"),Override!$L$288)/MXAU!$B$3,"")))</f>
        <v/>
      </c>
      <c r="P256" s="77">
        <f>IF(P$226="","",IF($B256="","",IFERROR($C256*$D256*IF((Override!$C$4="ON")*(COUNTIFS(Override!$B$11:$B$40,$B256,Override!$D$11:$D$40,11,Override!$E$11:$E$40,"&gt;=0")-COUNTIFS(Override!$B$11:$B$40,$B256,Override!$D$11:$D$40,11,Override!$E$11:$E$40,"&gt;=0",Override!$C$11:$C$40,"AS51"))&gt;0,SUMIFS(Override!$E$11:$E$40,Override!$B$11:$B$40,$B256,Override!$D$11:$D$40,11)-SUMIFS(Override!$E$11:$E$40,Override!$B$11:$B$40,$B256,Override!$D$11:$D$40,11,Override!$C$11:$C$40,"AS51"),Override!$M$288)/MXAU!$B$3,"")))</f>
        <v/>
      </c>
      <c r="Q256" s="77">
        <f>IF(Q$226="","",IF($B256="","",IFERROR($C256*$D256*IF((Override!$C$4="ON")*(COUNTIFS(Override!$B$11:$B$40,$B256,Override!$D$11:$D$40,12,Override!$E$11:$E$40,"&gt;=0")-COUNTIFS(Override!$B$11:$B$40,$B256,Override!$D$11:$D$40,12,Override!$E$11:$E$40,"&gt;=0",Override!$C$11:$C$40,"AS51"))&gt;0,SUMIFS(Override!$E$11:$E$40,Override!$B$11:$B$40,$B256,Override!$D$11:$D$40,12)-SUMIFS(Override!$E$11:$E$40,Override!$B$11:$B$40,$B256,Override!$D$11:$D$40,12,Override!$C$11:$C$40,"AS51"),Override!$N$288)/MXAU!$B$3,"")))</f>
        <v/>
      </c>
      <c r="R256" s="77">
        <f>IF(R$226="","",IF($B256="","",IFERROR($C256*$D256*IF((Override!$C$4="ON")*(COUNTIFS(Override!$B$11:$B$40,$B256,Override!$D$11:$D$40,13,Override!$E$11:$E$40,"&gt;=0")-COUNTIFS(Override!$B$11:$B$40,$B256,Override!$D$11:$D$40,13,Override!$E$11:$E$40,"&gt;=0",Override!$C$11:$C$40,"AS51"))&gt;0,SUMIFS(Override!$E$11:$E$40,Override!$B$11:$B$40,$B256,Override!$D$11:$D$40,13)-SUMIFS(Override!$E$11:$E$40,Override!$B$11:$B$40,$B256,Override!$D$11:$D$40,13,Override!$C$11:$C$40,"AS51"),Override!$O$288)/MXAU!$B$3,"")))</f>
        <v/>
      </c>
      <c r="S256" s="77">
        <f>IF(S$226="","",IF($B256="","",IFERROR($C256*$D256*IF((Override!$C$4="ON")*(COUNTIFS(Override!$B$11:$B$40,$B256,Override!$D$11:$D$40,14,Override!$E$11:$E$40,"&gt;=0")-COUNTIFS(Override!$B$11:$B$40,$B256,Override!$D$11:$D$40,14,Override!$E$11:$E$40,"&gt;=0",Override!$C$11:$C$40,"AS51"))&gt;0,SUMIFS(Override!$E$11:$E$40,Override!$B$11:$B$40,$B256,Override!$D$11:$D$40,14)-SUMIFS(Override!$E$11:$E$40,Override!$B$11:$B$40,$B256,Override!$D$11:$D$40,14,Override!$C$11:$C$40,"AS51"),Override!$P$288)/MXAU!$B$3,"")))</f>
        <v/>
      </c>
      <c r="T256" s="77">
        <f>IF(T$226="","",IF($B256="","",IFERROR($C256*$D256*IF((Override!$C$4="ON")*(COUNTIFS(Override!$B$11:$B$40,$B256,Override!$D$11:$D$40,15,Override!$E$11:$E$40,"&gt;=0")-COUNTIFS(Override!$B$11:$B$40,$B256,Override!$D$11:$D$40,15,Override!$E$11:$E$40,"&gt;=0",Override!$C$11:$C$40,"AS51"))&gt;0,SUMIFS(Override!$E$11:$E$40,Override!$B$11:$B$40,$B256,Override!$D$11:$D$40,15)-SUMIFS(Override!$E$11:$E$40,Override!$B$11:$B$40,$B256,Override!$D$11:$D$40,15,Override!$C$11:$C$40,"AS51"),Override!$Q$288)/MXAU!$B$3,"")))</f>
        <v/>
      </c>
      <c r="U256" s="77">
        <f>IF(U$226="","",IF($B256="","",IFERROR($C256*$D256*IF((Override!$C$4="ON")*(COUNTIFS(Override!$B$11:$B$40,$B256,Override!$D$11:$D$40,16,Override!$E$11:$E$40,"&gt;=0")-COUNTIFS(Override!$B$11:$B$40,$B256,Override!$D$11:$D$40,16,Override!$E$11:$E$40,"&gt;=0",Override!$C$11:$C$40,"AS51"))&gt;0,SUMIFS(Override!$E$11:$E$40,Override!$B$11:$B$40,$B256,Override!$D$11:$D$40,16)-SUMIFS(Override!$E$11:$E$40,Override!$B$11:$B$40,$B256,Override!$D$11:$D$40,16,Override!$C$11:$C$40,"AS51"),Override!$R$288)/MXAU!$B$3,"")))</f>
        <v/>
      </c>
      <c r="W256" s="77">
        <f>IF(W$226="","",IF($B256="","",IFERROR(F256*$E256/100,"")))</f>
        <v/>
      </c>
      <c r="X256" s="77">
        <f>IF(X$226="","",IF($B256="","",IFERROR(G256*$E256/100,"")))</f>
        <v/>
      </c>
      <c r="Y256" s="77">
        <f>IF(Y$226="","",IF($B256="","",IFERROR(H256*$E256/100,"")))</f>
        <v/>
      </c>
      <c r="Z256" s="77">
        <f>IF(Z$226="","",IF($B256="","",IFERROR(I256*$E256/100,"")))</f>
        <v/>
      </c>
      <c r="AA256" s="77">
        <f>IF(AA$226="","",IF($B256="","",IFERROR(J256*$E256/100,"")))</f>
        <v/>
      </c>
      <c r="AB256" s="77">
        <f>IF(AB$226="","",IF($B256="","",IFERROR(K256*$E256/100,"")))</f>
        <v/>
      </c>
      <c r="AC256" s="77">
        <f>IF(AC$226="","",IF($B256="","",IFERROR(L256*$E256/100,"")))</f>
        <v/>
      </c>
      <c r="AD256" s="77">
        <f>IF(AD$226="","",IF($B256="","",IFERROR(M256*$E256/100,"")))</f>
        <v/>
      </c>
      <c r="AE256" s="77">
        <f>IF(AE$226="","",IF($B256="","",IFERROR(N256*$E256/100,"")))</f>
        <v/>
      </c>
      <c r="AF256" s="77">
        <f>IF(AF$226="","",IF($B256="","",IFERROR(O256*$E256/100,"")))</f>
        <v/>
      </c>
      <c r="AG256" s="77">
        <f>IF(AG$226="","",IF($B256="","",IFERROR(P256*$E256/100,"")))</f>
        <v/>
      </c>
      <c r="AH256" s="77">
        <f>IF(AH$226="","",IF($B256="","",IFERROR(Q256*$E256/100,"")))</f>
        <v/>
      </c>
      <c r="AI256" s="77">
        <f>IF(AI$226="","",IF($B256="","",IFERROR(R256*$E256/100,"")))</f>
        <v/>
      </c>
      <c r="AJ256" s="77">
        <f>IF(AJ$226="","",IF($B256="","",IFERROR(S256*$E256/100,"")))</f>
        <v/>
      </c>
      <c r="AK256" s="77">
        <f>IF(AK$226="","",IF($B256="","",IFERROR(T256*$E256/100,"")))</f>
        <v/>
      </c>
      <c r="AL256" s="77">
        <f>IF(AL$226="","",IF($B256="","",IFERROR(U256*$E256/100,"")))</f>
        <v/>
      </c>
      <c r="AN256" s="77">
        <f>IF($B256="","",SUMIF($F$226:$U$226,"&lt;="&amp;Sector!$E$51,$F256:$U256))</f>
        <v/>
      </c>
      <c r="AO256" s="77">
        <f>IF($B256="","",SUMIF($W$226:$AL$226,"&lt;="&amp;Sector!$E$51,$W256:$AL256))</f>
        <v/>
      </c>
      <c r="AQ256" s="163">
        <f>IF(AQ$226="","",IF($B256="","",IFERROR($C256*$D256*SUMPRODUCT(('Dvd Calendar'!$E$2563:$CZ$2563&gt;AQ$225)*('Dvd Calendar'!$E$2563:$CZ$2563&lt;=AQ$226)*'Dvd Calendar'!$E$2566:$CZ$2566*(('Dvd Calendar'!$E$2568:$CZ$2568='Field Check'!$C$56)*('Field Check'!$C$56&lt;&gt;"")+('Dvd Calendar'!$E$2568:$CZ$2568='Field Check'!$C$57)*('Field Check'!$C$57&lt;&gt;"")))/MXAU!$B$3,"")))</f>
        <v/>
      </c>
      <c r="AR256" s="163">
        <f>IF(AR$226="","",IF($B256="","",IFERROR($C256*$D256*SUMPRODUCT(('Dvd Calendar'!$E$2563:$CZ$2563&gt;AR$225)*('Dvd Calendar'!$E$2563:$CZ$2563&lt;=AR$226)*'Dvd Calendar'!$E$2566:$CZ$2566*(('Dvd Calendar'!$E$2568:$CZ$2568='Field Check'!$C$56)*('Field Check'!$C$56&lt;&gt;"")+('Dvd Calendar'!$E$2568:$CZ$2568='Field Check'!$C$57)*('Field Check'!$C$57&lt;&gt;"")))/MXAU!$B$3,"")))</f>
        <v/>
      </c>
      <c r="AS256" s="163">
        <f>IF(AS$226="","",IF($B256="","",IFERROR($C256*$D256*SUMPRODUCT(('Dvd Calendar'!$E$2563:$CZ$2563&gt;AS$225)*('Dvd Calendar'!$E$2563:$CZ$2563&lt;=AS$226)*'Dvd Calendar'!$E$2566:$CZ$2566*(('Dvd Calendar'!$E$2568:$CZ$2568='Field Check'!$C$56)*('Field Check'!$C$56&lt;&gt;"")+('Dvd Calendar'!$E$2568:$CZ$2568='Field Check'!$C$57)*('Field Check'!$C$57&lt;&gt;"")))/MXAU!$B$3,"")))</f>
        <v/>
      </c>
      <c r="AT256" s="163">
        <f>IF(AT$226="","",IF($B256="","",IFERROR($C256*$D256*SUMPRODUCT(('Dvd Calendar'!$E$2563:$CZ$2563&gt;AT$225)*('Dvd Calendar'!$E$2563:$CZ$2563&lt;=AT$226)*'Dvd Calendar'!$E$2566:$CZ$2566*(('Dvd Calendar'!$E$2568:$CZ$2568='Field Check'!$C$56)*('Field Check'!$C$56&lt;&gt;"")+('Dvd Calendar'!$E$2568:$CZ$2568='Field Check'!$C$57)*('Field Check'!$C$57&lt;&gt;"")))/MXAU!$B$3,"")))</f>
        <v/>
      </c>
      <c r="AU256" s="163">
        <f>IF(AU$226="","",IF($B256="","",IFERROR($C256*$D256*SUMPRODUCT(('Dvd Calendar'!$E$2563:$CZ$2563&gt;AU$225)*('Dvd Calendar'!$E$2563:$CZ$2563&lt;=AU$226)*'Dvd Calendar'!$E$2566:$CZ$2566*(('Dvd Calendar'!$E$2568:$CZ$2568='Field Check'!$C$56)*('Field Check'!$C$56&lt;&gt;"")+('Dvd Calendar'!$E$2568:$CZ$2568='Field Check'!$C$57)*('Field Check'!$C$57&lt;&gt;"")))/MXAU!$B$3,"")))</f>
        <v/>
      </c>
      <c r="AV256" s="163">
        <f>IF(AV$226="","",IF($B256="","",IFERROR($C256*$D256*SUMPRODUCT(('Dvd Calendar'!$E$2563:$CZ$2563&gt;AV$225)*('Dvd Calendar'!$E$2563:$CZ$2563&lt;=AV$226)*'Dvd Calendar'!$E$2566:$CZ$2566*(('Dvd Calendar'!$E$2568:$CZ$2568='Field Check'!$C$56)*('Field Check'!$C$56&lt;&gt;"")+('Dvd Calendar'!$E$2568:$CZ$2568='Field Check'!$C$57)*('Field Check'!$C$57&lt;&gt;"")))/MXAU!$B$3,"")))</f>
        <v/>
      </c>
      <c r="AW256" s="163">
        <f>IF(AW$226="","",IF($B256="","",IFERROR($C256*$D256*SUMPRODUCT(('Dvd Calendar'!$E$2563:$CZ$2563&gt;AW$225)*('Dvd Calendar'!$E$2563:$CZ$2563&lt;=AW$226)*'Dvd Calendar'!$E$2566:$CZ$2566*(('Dvd Calendar'!$E$2568:$CZ$2568='Field Check'!$C$56)*('Field Check'!$C$56&lt;&gt;"")+('Dvd Calendar'!$E$2568:$CZ$2568='Field Check'!$C$57)*('Field Check'!$C$57&lt;&gt;"")))/MXAU!$B$3,"")))</f>
        <v/>
      </c>
      <c r="AX256" s="163">
        <f>IF(AX$226="","",IF($B256="","",IFERROR($C256*$D256*SUMPRODUCT(('Dvd Calendar'!$E$2563:$CZ$2563&gt;AX$225)*('Dvd Calendar'!$E$2563:$CZ$2563&lt;=AX$226)*'Dvd Calendar'!$E$2566:$CZ$2566*(('Dvd Calendar'!$E$2568:$CZ$2568='Field Check'!$C$56)*('Field Check'!$C$56&lt;&gt;"")+('Dvd Calendar'!$E$2568:$CZ$2568='Field Check'!$C$57)*('Field Check'!$C$57&lt;&gt;"")))/MXAU!$B$3,"")))</f>
        <v/>
      </c>
      <c r="AY256" s="163">
        <f>IF(AY$226="","",IF($B256="","",IFERROR($C256*$D256*SUMPRODUCT(('Dvd Calendar'!$E$2563:$CZ$2563&gt;AY$225)*('Dvd Calendar'!$E$2563:$CZ$2563&lt;=AY$226)*'Dvd Calendar'!$E$2566:$CZ$2566*(('Dvd Calendar'!$E$2568:$CZ$2568='Field Check'!$C$56)*('Field Check'!$C$56&lt;&gt;"")+('Dvd Calendar'!$E$2568:$CZ$2568='Field Check'!$C$57)*('Field Check'!$C$57&lt;&gt;"")))/MXAU!$B$3,"")))</f>
        <v/>
      </c>
      <c r="AZ256" s="163">
        <f>IF(AZ$226="","",IF($B256="","",IFERROR($C256*$D256*SUMPRODUCT(('Dvd Calendar'!$E$2563:$CZ$2563&gt;AZ$225)*('Dvd Calendar'!$E$2563:$CZ$2563&lt;=AZ$226)*'Dvd Calendar'!$E$2566:$CZ$2566*(('Dvd Calendar'!$E$2568:$CZ$2568='Field Check'!$C$56)*('Field Check'!$C$56&lt;&gt;"")+('Dvd Calendar'!$E$2568:$CZ$2568='Field Check'!$C$57)*('Field Check'!$C$57&lt;&gt;"")))/MXAU!$B$3,"")))</f>
        <v/>
      </c>
      <c r="BA256" s="163">
        <f>IF(BA$226="","",IF($B256="","",IFERROR($C256*$D256*SUMPRODUCT(('Dvd Calendar'!$E$2563:$CZ$2563&gt;BA$225)*('Dvd Calendar'!$E$2563:$CZ$2563&lt;=BA$226)*'Dvd Calendar'!$E$2566:$CZ$2566*(('Dvd Calendar'!$E$2568:$CZ$2568='Field Check'!$C$56)*('Field Check'!$C$56&lt;&gt;"")+('Dvd Calendar'!$E$2568:$CZ$2568='Field Check'!$C$57)*('Field Check'!$C$57&lt;&gt;"")))/MXAU!$B$3,"")))</f>
        <v/>
      </c>
      <c r="BB256" s="163">
        <f>IF(BB$226="","",IF($B256="","",IFERROR($C256*$D256*SUMPRODUCT(('Dvd Calendar'!$E$2563:$CZ$2563&gt;BB$225)*('Dvd Calendar'!$E$2563:$CZ$2563&lt;=BB$226)*'Dvd Calendar'!$E$2566:$CZ$2566*(('Dvd Calendar'!$E$2568:$CZ$2568='Field Check'!$C$56)*('Field Check'!$C$56&lt;&gt;"")+('Dvd Calendar'!$E$2568:$CZ$2568='Field Check'!$C$57)*('Field Check'!$C$57&lt;&gt;"")))/MXAU!$B$3,"")))</f>
        <v/>
      </c>
      <c r="BC256" s="163">
        <f>IF(BC$226="","",IF($B256="","",IFERROR($C256*$D256*SUMPRODUCT(('Dvd Calendar'!$E$2563:$CZ$2563&gt;BC$225)*('Dvd Calendar'!$E$2563:$CZ$2563&lt;=BC$226)*'Dvd Calendar'!$E$2566:$CZ$2566*(('Dvd Calendar'!$E$2568:$CZ$2568='Field Check'!$C$56)*('Field Check'!$C$56&lt;&gt;"")+('Dvd Calendar'!$E$2568:$CZ$2568='Field Check'!$C$57)*('Field Check'!$C$57&lt;&gt;"")))/MXAU!$B$3,"")))</f>
        <v/>
      </c>
      <c r="BD256" s="163">
        <f>IF(BD$226="","",IF($B256="","",IFERROR($C256*$D256*SUMPRODUCT(('Dvd Calendar'!$E$2563:$CZ$2563&gt;BD$225)*('Dvd Calendar'!$E$2563:$CZ$2563&lt;=BD$226)*'Dvd Calendar'!$E$2566:$CZ$2566*(('Dvd Calendar'!$E$2568:$CZ$2568='Field Check'!$C$56)*('Field Check'!$C$56&lt;&gt;"")+('Dvd Calendar'!$E$2568:$CZ$2568='Field Check'!$C$57)*('Field Check'!$C$57&lt;&gt;"")))/MXAU!$B$3,"")))</f>
        <v/>
      </c>
      <c r="BE256" s="163">
        <f>IF(BE$226="","",IF($B256="","",IFERROR($C256*$D256*SUMPRODUCT(('Dvd Calendar'!$E$2563:$CZ$2563&gt;BE$225)*('Dvd Calendar'!$E$2563:$CZ$2563&lt;=BE$226)*'Dvd Calendar'!$E$2566:$CZ$2566*(('Dvd Calendar'!$E$2568:$CZ$2568='Field Check'!$C$56)*('Field Check'!$C$56&lt;&gt;"")+('Dvd Calendar'!$E$2568:$CZ$2568='Field Check'!$C$57)*('Field Check'!$C$57&lt;&gt;"")))/MXAU!$B$3,"")))</f>
        <v/>
      </c>
      <c r="BF256" s="163">
        <f>IF(BF$226="","",IF($B256="","",IFERROR($C256*$D256*SUMPRODUCT(('Dvd Calendar'!$E$2563:$CZ$2563&gt;BF$225)*('Dvd Calendar'!$E$2563:$CZ$2563&lt;=BF$226)*'Dvd Calendar'!$E$2566:$CZ$2566*(('Dvd Calendar'!$E$2568:$CZ$2568='Field Check'!$C$56)*('Field Check'!$C$56&lt;&gt;"")+('Dvd Calendar'!$E$2568:$CZ$2568='Field Check'!$C$57)*('Field Check'!$C$57&lt;&gt;"")))/MXAU!$B$3,"")))</f>
        <v/>
      </c>
      <c r="BH256" s="163">
        <f>IF(BH$226="","",IF($B256="","",IFERROR(AQ256*$E256/100,"")))</f>
        <v/>
      </c>
      <c r="BI256" s="163">
        <f>IF(BI$226="","",IF($B256="","",IFERROR(AR256*$E256/100,"")))</f>
        <v/>
      </c>
      <c r="BJ256" s="163">
        <f>IF(BJ$226="","",IF($B256="","",IFERROR(AS256*$E256/100,"")))</f>
        <v/>
      </c>
      <c r="BK256" s="163">
        <f>IF(BK$226="","",IF($B256="","",IFERROR(AT256*$E256/100,"")))</f>
        <v/>
      </c>
      <c r="BL256" s="163">
        <f>IF(BL$226="","",IF($B256="","",IFERROR(AU256*$E256/100,"")))</f>
        <v/>
      </c>
      <c r="BM256" s="163">
        <f>IF(BM$226="","",IF($B256="","",IFERROR(AV256*$E256/100,"")))</f>
        <v/>
      </c>
      <c r="BN256" s="163">
        <f>IF(BN$226="","",IF($B256="","",IFERROR(AW256*$E256/100,"")))</f>
        <v/>
      </c>
      <c r="BO256" s="163">
        <f>IF(BO$226="","",IF($B256="","",IFERROR(AX256*$E256/100,"")))</f>
        <v/>
      </c>
      <c r="BP256" s="163">
        <f>IF(BP$226="","",IF($B256="","",IFERROR(AY256*$E256/100,"")))</f>
        <v/>
      </c>
      <c r="BQ256" s="163">
        <f>IF(BQ$226="","",IF($B256="","",IFERROR(AZ256*$E256/100,"")))</f>
        <v/>
      </c>
      <c r="BR256" s="163">
        <f>IF(BR$226="","",IF($B256="","",IFERROR(BA256*$E256/100,"")))</f>
        <v/>
      </c>
      <c r="BS256" s="163">
        <f>IF(BS$226="","",IF($B256="","",IFERROR(BB256*$E256/100,"")))</f>
        <v/>
      </c>
      <c r="BT256" s="163">
        <f>IF(BT$226="","",IF($B256="","",IFERROR(BC256*$E256/100,"")))</f>
        <v/>
      </c>
      <c r="BU256" s="163">
        <f>IF(BU$226="","",IF($B256="","",IFERROR(BD256*$E256/100,"")))</f>
        <v/>
      </c>
      <c r="BV256" s="163">
        <f>IF(BV$226="","",IF($B256="","",IFERROR(BE256*$E256/100,"")))</f>
        <v/>
      </c>
      <c r="BW256" s="163">
        <f>IF(BW$226="","",IF($B256="","",IFERROR(BF256*$E256/100,"")))</f>
        <v/>
      </c>
    </row>
    <row r="257">
      <c r="B257" s="126">
        <f>IF(MXAU!$C$34="","",MXAU!$C$34)</f>
        <v/>
      </c>
      <c r="C257" s="74">
        <f>IF(MXAU!$B$34="","",MXAU!$B$34)</f>
        <v/>
      </c>
      <c r="D257" s="75">
        <f>IFERROR(MXAU!$Q$34,1)</f>
        <v/>
      </c>
      <c r="E257" s="76">
        <f>IF($B257="","",IF(ISNUMBER(MXAU!$I$34),MXAU!$I$34,'Index Summary'!$C$7))</f>
        <v/>
      </c>
      <c r="F257" s="77">
        <f>IF(F$226="","",IF($B257="","",IFERROR($C257*$D257*IF((Override!$C$4="ON")*(COUNTIFS(Override!$B$11:$B$40,$B257,Override!$D$11:$D$40,1,Override!$E$11:$E$40,"&gt;=0")-COUNTIFS(Override!$B$11:$B$40,$B257,Override!$D$11:$D$40,1,Override!$E$11:$E$40,"&gt;=0",Override!$C$11:$C$40,"AS51"))&gt;0,SUMIFS(Override!$E$11:$E$40,Override!$B$11:$B$40,$B257,Override!$D$11:$D$40,1)-SUMIFS(Override!$E$11:$E$40,Override!$B$11:$B$40,$B257,Override!$D$11:$D$40,1,Override!$C$11:$C$40,"AS51"),Override!$C$289)/MXAU!$B$3,"")))</f>
        <v/>
      </c>
      <c r="G257" s="77">
        <f>IF(G$226="","",IF($B257="","",IFERROR($C257*$D257*IF((Override!$C$4="ON")*(COUNTIFS(Override!$B$11:$B$40,$B257,Override!$D$11:$D$40,2,Override!$E$11:$E$40,"&gt;=0")-COUNTIFS(Override!$B$11:$B$40,$B257,Override!$D$11:$D$40,2,Override!$E$11:$E$40,"&gt;=0",Override!$C$11:$C$40,"AS51"))&gt;0,SUMIFS(Override!$E$11:$E$40,Override!$B$11:$B$40,$B257,Override!$D$11:$D$40,2)-SUMIFS(Override!$E$11:$E$40,Override!$B$11:$B$40,$B257,Override!$D$11:$D$40,2,Override!$C$11:$C$40,"AS51"),Override!$D$289)/MXAU!$B$3,"")))</f>
        <v/>
      </c>
      <c r="H257" s="77">
        <f>IF(H$226="","",IF($B257="","",IFERROR($C257*$D257*IF((Override!$C$4="ON")*(COUNTIFS(Override!$B$11:$B$40,$B257,Override!$D$11:$D$40,3,Override!$E$11:$E$40,"&gt;=0")-COUNTIFS(Override!$B$11:$B$40,$B257,Override!$D$11:$D$40,3,Override!$E$11:$E$40,"&gt;=0",Override!$C$11:$C$40,"AS51"))&gt;0,SUMIFS(Override!$E$11:$E$40,Override!$B$11:$B$40,$B257,Override!$D$11:$D$40,3)-SUMIFS(Override!$E$11:$E$40,Override!$B$11:$B$40,$B257,Override!$D$11:$D$40,3,Override!$C$11:$C$40,"AS51"),Override!$E$289)/MXAU!$B$3,"")))</f>
        <v/>
      </c>
      <c r="I257" s="77">
        <f>IF(I$226="","",IF($B257="","",IFERROR($C257*$D257*IF((Override!$C$4="ON")*(COUNTIFS(Override!$B$11:$B$40,$B257,Override!$D$11:$D$40,4,Override!$E$11:$E$40,"&gt;=0")-COUNTIFS(Override!$B$11:$B$40,$B257,Override!$D$11:$D$40,4,Override!$E$11:$E$40,"&gt;=0",Override!$C$11:$C$40,"AS51"))&gt;0,SUMIFS(Override!$E$11:$E$40,Override!$B$11:$B$40,$B257,Override!$D$11:$D$40,4)-SUMIFS(Override!$E$11:$E$40,Override!$B$11:$B$40,$B257,Override!$D$11:$D$40,4,Override!$C$11:$C$40,"AS51"),Override!$F$289)/MXAU!$B$3,"")))</f>
        <v/>
      </c>
      <c r="J257" s="77">
        <f>IF(J$226="","",IF($B257="","",IFERROR($C257*$D257*IF((Override!$C$4="ON")*(COUNTIFS(Override!$B$11:$B$40,$B257,Override!$D$11:$D$40,5,Override!$E$11:$E$40,"&gt;=0")-COUNTIFS(Override!$B$11:$B$40,$B257,Override!$D$11:$D$40,5,Override!$E$11:$E$40,"&gt;=0",Override!$C$11:$C$40,"AS51"))&gt;0,SUMIFS(Override!$E$11:$E$40,Override!$B$11:$B$40,$B257,Override!$D$11:$D$40,5)-SUMIFS(Override!$E$11:$E$40,Override!$B$11:$B$40,$B257,Override!$D$11:$D$40,5,Override!$C$11:$C$40,"AS51"),Override!$G$289)/MXAU!$B$3,"")))</f>
        <v/>
      </c>
      <c r="K257" s="77">
        <f>IF(K$226="","",IF($B257="","",IFERROR($C257*$D257*IF((Override!$C$4="ON")*(COUNTIFS(Override!$B$11:$B$40,$B257,Override!$D$11:$D$40,6,Override!$E$11:$E$40,"&gt;=0")-COUNTIFS(Override!$B$11:$B$40,$B257,Override!$D$11:$D$40,6,Override!$E$11:$E$40,"&gt;=0",Override!$C$11:$C$40,"AS51"))&gt;0,SUMIFS(Override!$E$11:$E$40,Override!$B$11:$B$40,$B257,Override!$D$11:$D$40,6)-SUMIFS(Override!$E$11:$E$40,Override!$B$11:$B$40,$B257,Override!$D$11:$D$40,6,Override!$C$11:$C$40,"AS51"),Override!$H$289)/MXAU!$B$3,"")))</f>
        <v/>
      </c>
      <c r="L257" s="77">
        <f>IF(L$226="","",IF($B257="","",IFERROR($C257*$D257*IF((Override!$C$4="ON")*(COUNTIFS(Override!$B$11:$B$40,$B257,Override!$D$11:$D$40,7,Override!$E$11:$E$40,"&gt;=0")-COUNTIFS(Override!$B$11:$B$40,$B257,Override!$D$11:$D$40,7,Override!$E$11:$E$40,"&gt;=0",Override!$C$11:$C$40,"AS51"))&gt;0,SUMIFS(Override!$E$11:$E$40,Override!$B$11:$B$40,$B257,Override!$D$11:$D$40,7)-SUMIFS(Override!$E$11:$E$40,Override!$B$11:$B$40,$B257,Override!$D$11:$D$40,7,Override!$C$11:$C$40,"AS51"),Override!$I$289)/MXAU!$B$3,"")))</f>
        <v/>
      </c>
      <c r="M257" s="77">
        <f>IF(M$226="","",IF($B257="","",IFERROR($C257*$D257*IF((Override!$C$4="ON")*(COUNTIFS(Override!$B$11:$B$40,$B257,Override!$D$11:$D$40,8,Override!$E$11:$E$40,"&gt;=0")-COUNTIFS(Override!$B$11:$B$40,$B257,Override!$D$11:$D$40,8,Override!$E$11:$E$40,"&gt;=0",Override!$C$11:$C$40,"AS51"))&gt;0,SUMIFS(Override!$E$11:$E$40,Override!$B$11:$B$40,$B257,Override!$D$11:$D$40,8)-SUMIFS(Override!$E$11:$E$40,Override!$B$11:$B$40,$B257,Override!$D$11:$D$40,8,Override!$C$11:$C$40,"AS51"),Override!$J$289)/MXAU!$B$3,"")))</f>
        <v/>
      </c>
      <c r="N257" s="77">
        <f>IF(N$226="","",IF($B257="","",IFERROR($C257*$D257*IF((Override!$C$4="ON")*(COUNTIFS(Override!$B$11:$B$40,$B257,Override!$D$11:$D$40,9,Override!$E$11:$E$40,"&gt;=0")-COUNTIFS(Override!$B$11:$B$40,$B257,Override!$D$11:$D$40,9,Override!$E$11:$E$40,"&gt;=0",Override!$C$11:$C$40,"AS51"))&gt;0,SUMIFS(Override!$E$11:$E$40,Override!$B$11:$B$40,$B257,Override!$D$11:$D$40,9)-SUMIFS(Override!$E$11:$E$40,Override!$B$11:$B$40,$B257,Override!$D$11:$D$40,9,Override!$C$11:$C$40,"AS51"),Override!$K$289)/MXAU!$B$3,"")))</f>
        <v/>
      </c>
      <c r="O257" s="77">
        <f>IF(O$226="","",IF($B257="","",IFERROR($C257*$D257*IF((Override!$C$4="ON")*(COUNTIFS(Override!$B$11:$B$40,$B257,Override!$D$11:$D$40,10,Override!$E$11:$E$40,"&gt;=0")-COUNTIFS(Override!$B$11:$B$40,$B257,Override!$D$11:$D$40,10,Override!$E$11:$E$40,"&gt;=0",Override!$C$11:$C$40,"AS51"))&gt;0,SUMIFS(Override!$E$11:$E$40,Override!$B$11:$B$40,$B257,Override!$D$11:$D$40,10)-SUMIFS(Override!$E$11:$E$40,Override!$B$11:$B$40,$B257,Override!$D$11:$D$40,10,Override!$C$11:$C$40,"AS51"),Override!$L$289)/MXAU!$B$3,"")))</f>
        <v/>
      </c>
      <c r="P257" s="77">
        <f>IF(P$226="","",IF($B257="","",IFERROR($C257*$D257*IF((Override!$C$4="ON")*(COUNTIFS(Override!$B$11:$B$40,$B257,Override!$D$11:$D$40,11,Override!$E$11:$E$40,"&gt;=0")-COUNTIFS(Override!$B$11:$B$40,$B257,Override!$D$11:$D$40,11,Override!$E$11:$E$40,"&gt;=0",Override!$C$11:$C$40,"AS51"))&gt;0,SUMIFS(Override!$E$11:$E$40,Override!$B$11:$B$40,$B257,Override!$D$11:$D$40,11)-SUMIFS(Override!$E$11:$E$40,Override!$B$11:$B$40,$B257,Override!$D$11:$D$40,11,Override!$C$11:$C$40,"AS51"),Override!$M$289)/MXAU!$B$3,"")))</f>
        <v/>
      </c>
      <c r="Q257" s="77">
        <f>IF(Q$226="","",IF($B257="","",IFERROR($C257*$D257*IF((Override!$C$4="ON")*(COUNTIFS(Override!$B$11:$B$40,$B257,Override!$D$11:$D$40,12,Override!$E$11:$E$40,"&gt;=0")-COUNTIFS(Override!$B$11:$B$40,$B257,Override!$D$11:$D$40,12,Override!$E$11:$E$40,"&gt;=0",Override!$C$11:$C$40,"AS51"))&gt;0,SUMIFS(Override!$E$11:$E$40,Override!$B$11:$B$40,$B257,Override!$D$11:$D$40,12)-SUMIFS(Override!$E$11:$E$40,Override!$B$11:$B$40,$B257,Override!$D$11:$D$40,12,Override!$C$11:$C$40,"AS51"),Override!$N$289)/MXAU!$B$3,"")))</f>
        <v/>
      </c>
      <c r="R257" s="77">
        <f>IF(R$226="","",IF($B257="","",IFERROR($C257*$D257*IF((Override!$C$4="ON")*(COUNTIFS(Override!$B$11:$B$40,$B257,Override!$D$11:$D$40,13,Override!$E$11:$E$40,"&gt;=0")-COUNTIFS(Override!$B$11:$B$40,$B257,Override!$D$11:$D$40,13,Override!$E$11:$E$40,"&gt;=0",Override!$C$11:$C$40,"AS51"))&gt;0,SUMIFS(Override!$E$11:$E$40,Override!$B$11:$B$40,$B257,Override!$D$11:$D$40,13)-SUMIFS(Override!$E$11:$E$40,Override!$B$11:$B$40,$B257,Override!$D$11:$D$40,13,Override!$C$11:$C$40,"AS51"),Override!$O$289)/MXAU!$B$3,"")))</f>
        <v/>
      </c>
      <c r="S257" s="77">
        <f>IF(S$226="","",IF($B257="","",IFERROR($C257*$D257*IF((Override!$C$4="ON")*(COUNTIFS(Override!$B$11:$B$40,$B257,Override!$D$11:$D$40,14,Override!$E$11:$E$40,"&gt;=0")-COUNTIFS(Override!$B$11:$B$40,$B257,Override!$D$11:$D$40,14,Override!$E$11:$E$40,"&gt;=0",Override!$C$11:$C$40,"AS51"))&gt;0,SUMIFS(Override!$E$11:$E$40,Override!$B$11:$B$40,$B257,Override!$D$11:$D$40,14)-SUMIFS(Override!$E$11:$E$40,Override!$B$11:$B$40,$B257,Override!$D$11:$D$40,14,Override!$C$11:$C$40,"AS51"),Override!$P$289)/MXAU!$B$3,"")))</f>
        <v/>
      </c>
      <c r="T257" s="77">
        <f>IF(T$226="","",IF($B257="","",IFERROR($C257*$D257*IF((Override!$C$4="ON")*(COUNTIFS(Override!$B$11:$B$40,$B257,Override!$D$11:$D$40,15,Override!$E$11:$E$40,"&gt;=0")-COUNTIFS(Override!$B$11:$B$40,$B257,Override!$D$11:$D$40,15,Override!$E$11:$E$40,"&gt;=0",Override!$C$11:$C$40,"AS51"))&gt;0,SUMIFS(Override!$E$11:$E$40,Override!$B$11:$B$40,$B257,Override!$D$11:$D$40,15)-SUMIFS(Override!$E$11:$E$40,Override!$B$11:$B$40,$B257,Override!$D$11:$D$40,15,Override!$C$11:$C$40,"AS51"),Override!$Q$289)/MXAU!$B$3,"")))</f>
        <v/>
      </c>
      <c r="U257" s="77">
        <f>IF(U$226="","",IF($B257="","",IFERROR($C257*$D257*IF((Override!$C$4="ON")*(COUNTIFS(Override!$B$11:$B$40,$B257,Override!$D$11:$D$40,16,Override!$E$11:$E$40,"&gt;=0")-COUNTIFS(Override!$B$11:$B$40,$B257,Override!$D$11:$D$40,16,Override!$E$11:$E$40,"&gt;=0",Override!$C$11:$C$40,"AS51"))&gt;0,SUMIFS(Override!$E$11:$E$40,Override!$B$11:$B$40,$B257,Override!$D$11:$D$40,16)-SUMIFS(Override!$E$11:$E$40,Override!$B$11:$B$40,$B257,Override!$D$11:$D$40,16,Override!$C$11:$C$40,"AS51"),Override!$R$289)/MXAU!$B$3,"")))</f>
        <v/>
      </c>
      <c r="W257" s="77">
        <f>IF(W$226="","",IF($B257="","",IFERROR(F257*$E257/100,"")))</f>
        <v/>
      </c>
      <c r="X257" s="77">
        <f>IF(X$226="","",IF($B257="","",IFERROR(G257*$E257/100,"")))</f>
        <v/>
      </c>
      <c r="Y257" s="77">
        <f>IF(Y$226="","",IF($B257="","",IFERROR(H257*$E257/100,"")))</f>
        <v/>
      </c>
      <c r="Z257" s="77">
        <f>IF(Z$226="","",IF($B257="","",IFERROR(I257*$E257/100,"")))</f>
        <v/>
      </c>
      <c r="AA257" s="77">
        <f>IF(AA$226="","",IF($B257="","",IFERROR(J257*$E257/100,"")))</f>
        <v/>
      </c>
      <c r="AB257" s="77">
        <f>IF(AB$226="","",IF($B257="","",IFERROR(K257*$E257/100,"")))</f>
        <v/>
      </c>
      <c r="AC257" s="77">
        <f>IF(AC$226="","",IF($B257="","",IFERROR(L257*$E257/100,"")))</f>
        <v/>
      </c>
      <c r="AD257" s="77">
        <f>IF(AD$226="","",IF($B257="","",IFERROR(M257*$E257/100,"")))</f>
        <v/>
      </c>
      <c r="AE257" s="77">
        <f>IF(AE$226="","",IF($B257="","",IFERROR(N257*$E257/100,"")))</f>
        <v/>
      </c>
      <c r="AF257" s="77">
        <f>IF(AF$226="","",IF($B257="","",IFERROR(O257*$E257/100,"")))</f>
        <v/>
      </c>
      <c r="AG257" s="77">
        <f>IF(AG$226="","",IF($B257="","",IFERROR(P257*$E257/100,"")))</f>
        <v/>
      </c>
      <c r="AH257" s="77">
        <f>IF(AH$226="","",IF($B257="","",IFERROR(Q257*$E257/100,"")))</f>
        <v/>
      </c>
      <c r="AI257" s="77">
        <f>IF(AI$226="","",IF($B257="","",IFERROR(R257*$E257/100,"")))</f>
        <v/>
      </c>
      <c r="AJ257" s="77">
        <f>IF(AJ$226="","",IF($B257="","",IFERROR(S257*$E257/100,"")))</f>
        <v/>
      </c>
      <c r="AK257" s="77">
        <f>IF(AK$226="","",IF($B257="","",IFERROR(T257*$E257/100,"")))</f>
        <v/>
      </c>
      <c r="AL257" s="77">
        <f>IF(AL$226="","",IF($B257="","",IFERROR(U257*$E257/100,"")))</f>
        <v/>
      </c>
      <c r="AN257" s="77">
        <f>IF($B257="","",SUMIF($F$226:$U$226,"&lt;="&amp;Sector!$E$51,$F257:$U257))</f>
        <v/>
      </c>
      <c r="AO257" s="77">
        <f>IF($B257="","",SUMIF($W$226:$AL$226,"&lt;="&amp;Sector!$E$51,$W257:$AL257))</f>
        <v/>
      </c>
      <c r="AQ257" s="163">
        <f>IF(AQ$226="","",IF($B257="","",IFERROR($C257*$D257*SUMPRODUCT(('Dvd Calendar'!$E$2574:$CZ$2574&gt;AQ$225)*('Dvd Calendar'!$E$2574:$CZ$2574&lt;=AQ$226)*'Dvd Calendar'!$E$2577:$CZ$2577*(('Dvd Calendar'!$E$2579:$CZ$2579='Field Check'!$C$56)*('Field Check'!$C$56&lt;&gt;"")+('Dvd Calendar'!$E$2579:$CZ$2579='Field Check'!$C$57)*('Field Check'!$C$57&lt;&gt;"")))/MXAU!$B$3,"")))</f>
        <v/>
      </c>
      <c r="AR257" s="163">
        <f>IF(AR$226="","",IF($B257="","",IFERROR($C257*$D257*SUMPRODUCT(('Dvd Calendar'!$E$2574:$CZ$2574&gt;AR$225)*('Dvd Calendar'!$E$2574:$CZ$2574&lt;=AR$226)*'Dvd Calendar'!$E$2577:$CZ$2577*(('Dvd Calendar'!$E$2579:$CZ$2579='Field Check'!$C$56)*('Field Check'!$C$56&lt;&gt;"")+('Dvd Calendar'!$E$2579:$CZ$2579='Field Check'!$C$57)*('Field Check'!$C$57&lt;&gt;"")))/MXAU!$B$3,"")))</f>
        <v/>
      </c>
      <c r="AS257" s="163">
        <f>IF(AS$226="","",IF($B257="","",IFERROR($C257*$D257*SUMPRODUCT(('Dvd Calendar'!$E$2574:$CZ$2574&gt;AS$225)*('Dvd Calendar'!$E$2574:$CZ$2574&lt;=AS$226)*'Dvd Calendar'!$E$2577:$CZ$2577*(('Dvd Calendar'!$E$2579:$CZ$2579='Field Check'!$C$56)*('Field Check'!$C$56&lt;&gt;"")+('Dvd Calendar'!$E$2579:$CZ$2579='Field Check'!$C$57)*('Field Check'!$C$57&lt;&gt;"")))/MXAU!$B$3,"")))</f>
        <v/>
      </c>
      <c r="AT257" s="163">
        <f>IF(AT$226="","",IF($B257="","",IFERROR($C257*$D257*SUMPRODUCT(('Dvd Calendar'!$E$2574:$CZ$2574&gt;AT$225)*('Dvd Calendar'!$E$2574:$CZ$2574&lt;=AT$226)*'Dvd Calendar'!$E$2577:$CZ$2577*(('Dvd Calendar'!$E$2579:$CZ$2579='Field Check'!$C$56)*('Field Check'!$C$56&lt;&gt;"")+('Dvd Calendar'!$E$2579:$CZ$2579='Field Check'!$C$57)*('Field Check'!$C$57&lt;&gt;"")))/MXAU!$B$3,"")))</f>
        <v/>
      </c>
      <c r="AU257" s="163">
        <f>IF(AU$226="","",IF($B257="","",IFERROR($C257*$D257*SUMPRODUCT(('Dvd Calendar'!$E$2574:$CZ$2574&gt;AU$225)*('Dvd Calendar'!$E$2574:$CZ$2574&lt;=AU$226)*'Dvd Calendar'!$E$2577:$CZ$2577*(('Dvd Calendar'!$E$2579:$CZ$2579='Field Check'!$C$56)*('Field Check'!$C$56&lt;&gt;"")+('Dvd Calendar'!$E$2579:$CZ$2579='Field Check'!$C$57)*('Field Check'!$C$57&lt;&gt;"")))/MXAU!$B$3,"")))</f>
        <v/>
      </c>
      <c r="AV257" s="163">
        <f>IF(AV$226="","",IF($B257="","",IFERROR($C257*$D257*SUMPRODUCT(('Dvd Calendar'!$E$2574:$CZ$2574&gt;AV$225)*('Dvd Calendar'!$E$2574:$CZ$2574&lt;=AV$226)*'Dvd Calendar'!$E$2577:$CZ$2577*(('Dvd Calendar'!$E$2579:$CZ$2579='Field Check'!$C$56)*('Field Check'!$C$56&lt;&gt;"")+('Dvd Calendar'!$E$2579:$CZ$2579='Field Check'!$C$57)*('Field Check'!$C$57&lt;&gt;"")))/MXAU!$B$3,"")))</f>
        <v/>
      </c>
      <c r="AW257" s="163">
        <f>IF(AW$226="","",IF($B257="","",IFERROR($C257*$D257*SUMPRODUCT(('Dvd Calendar'!$E$2574:$CZ$2574&gt;AW$225)*('Dvd Calendar'!$E$2574:$CZ$2574&lt;=AW$226)*'Dvd Calendar'!$E$2577:$CZ$2577*(('Dvd Calendar'!$E$2579:$CZ$2579='Field Check'!$C$56)*('Field Check'!$C$56&lt;&gt;"")+('Dvd Calendar'!$E$2579:$CZ$2579='Field Check'!$C$57)*('Field Check'!$C$57&lt;&gt;"")))/MXAU!$B$3,"")))</f>
        <v/>
      </c>
      <c r="AX257" s="163">
        <f>IF(AX$226="","",IF($B257="","",IFERROR($C257*$D257*SUMPRODUCT(('Dvd Calendar'!$E$2574:$CZ$2574&gt;AX$225)*('Dvd Calendar'!$E$2574:$CZ$2574&lt;=AX$226)*'Dvd Calendar'!$E$2577:$CZ$2577*(('Dvd Calendar'!$E$2579:$CZ$2579='Field Check'!$C$56)*('Field Check'!$C$56&lt;&gt;"")+('Dvd Calendar'!$E$2579:$CZ$2579='Field Check'!$C$57)*('Field Check'!$C$57&lt;&gt;"")))/MXAU!$B$3,"")))</f>
        <v/>
      </c>
      <c r="AY257" s="163">
        <f>IF(AY$226="","",IF($B257="","",IFERROR($C257*$D257*SUMPRODUCT(('Dvd Calendar'!$E$2574:$CZ$2574&gt;AY$225)*('Dvd Calendar'!$E$2574:$CZ$2574&lt;=AY$226)*'Dvd Calendar'!$E$2577:$CZ$2577*(('Dvd Calendar'!$E$2579:$CZ$2579='Field Check'!$C$56)*('Field Check'!$C$56&lt;&gt;"")+('Dvd Calendar'!$E$2579:$CZ$2579='Field Check'!$C$57)*('Field Check'!$C$57&lt;&gt;"")))/MXAU!$B$3,"")))</f>
        <v/>
      </c>
      <c r="AZ257" s="163">
        <f>IF(AZ$226="","",IF($B257="","",IFERROR($C257*$D257*SUMPRODUCT(('Dvd Calendar'!$E$2574:$CZ$2574&gt;AZ$225)*('Dvd Calendar'!$E$2574:$CZ$2574&lt;=AZ$226)*'Dvd Calendar'!$E$2577:$CZ$2577*(('Dvd Calendar'!$E$2579:$CZ$2579='Field Check'!$C$56)*('Field Check'!$C$56&lt;&gt;"")+('Dvd Calendar'!$E$2579:$CZ$2579='Field Check'!$C$57)*('Field Check'!$C$57&lt;&gt;"")))/MXAU!$B$3,"")))</f>
        <v/>
      </c>
      <c r="BA257" s="163">
        <f>IF(BA$226="","",IF($B257="","",IFERROR($C257*$D257*SUMPRODUCT(('Dvd Calendar'!$E$2574:$CZ$2574&gt;BA$225)*('Dvd Calendar'!$E$2574:$CZ$2574&lt;=BA$226)*'Dvd Calendar'!$E$2577:$CZ$2577*(('Dvd Calendar'!$E$2579:$CZ$2579='Field Check'!$C$56)*('Field Check'!$C$56&lt;&gt;"")+('Dvd Calendar'!$E$2579:$CZ$2579='Field Check'!$C$57)*('Field Check'!$C$57&lt;&gt;"")))/MXAU!$B$3,"")))</f>
        <v/>
      </c>
      <c r="BB257" s="163">
        <f>IF(BB$226="","",IF($B257="","",IFERROR($C257*$D257*SUMPRODUCT(('Dvd Calendar'!$E$2574:$CZ$2574&gt;BB$225)*('Dvd Calendar'!$E$2574:$CZ$2574&lt;=BB$226)*'Dvd Calendar'!$E$2577:$CZ$2577*(('Dvd Calendar'!$E$2579:$CZ$2579='Field Check'!$C$56)*('Field Check'!$C$56&lt;&gt;"")+('Dvd Calendar'!$E$2579:$CZ$2579='Field Check'!$C$57)*('Field Check'!$C$57&lt;&gt;"")))/MXAU!$B$3,"")))</f>
        <v/>
      </c>
      <c r="BC257" s="163">
        <f>IF(BC$226="","",IF($B257="","",IFERROR($C257*$D257*SUMPRODUCT(('Dvd Calendar'!$E$2574:$CZ$2574&gt;BC$225)*('Dvd Calendar'!$E$2574:$CZ$2574&lt;=BC$226)*'Dvd Calendar'!$E$2577:$CZ$2577*(('Dvd Calendar'!$E$2579:$CZ$2579='Field Check'!$C$56)*('Field Check'!$C$56&lt;&gt;"")+('Dvd Calendar'!$E$2579:$CZ$2579='Field Check'!$C$57)*('Field Check'!$C$57&lt;&gt;"")))/MXAU!$B$3,"")))</f>
        <v/>
      </c>
      <c r="BD257" s="163">
        <f>IF(BD$226="","",IF($B257="","",IFERROR($C257*$D257*SUMPRODUCT(('Dvd Calendar'!$E$2574:$CZ$2574&gt;BD$225)*('Dvd Calendar'!$E$2574:$CZ$2574&lt;=BD$226)*'Dvd Calendar'!$E$2577:$CZ$2577*(('Dvd Calendar'!$E$2579:$CZ$2579='Field Check'!$C$56)*('Field Check'!$C$56&lt;&gt;"")+('Dvd Calendar'!$E$2579:$CZ$2579='Field Check'!$C$57)*('Field Check'!$C$57&lt;&gt;"")))/MXAU!$B$3,"")))</f>
        <v/>
      </c>
      <c r="BE257" s="163">
        <f>IF(BE$226="","",IF($B257="","",IFERROR($C257*$D257*SUMPRODUCT(('Dvd Calendar'!$E$2574:$CZ$2574&gt;BE$225)*('Dvd Calendar'!$E$2574:$CZ$2574&lt;=BE$226)*'Dvd Calendar'!$E$2577:$CZ$2577*(('Dvd Calendar'!$E$2579:$CZ$2579='Field Check'!$C$56)*('Field Check'!$C$56&lt;&gt;"")+('Dvd Calendar'!$E$2579:$CZ$2579='Field Check'!$C$57)*('Field Check'!$C$57&lt;&gt;"")))/MXAU!$B$3,"")))</f>
        <v/>
      </c>
      <c r="BF257" s="163">
        <f>IF(BF$226="","",IF($B257="","",IFERROR($C257*$D257*SUMPRODUCT(('Dvd Calendar'!$E$2574:$CZ$2574&gt;BF$225)*('Dvd Calendar'!$E$2574:$CZ$2574&lt;=BF$226)*'Dvd Calendar'!$E$2577:$CZ$2577*(('Dvd Calendar'!$E$2579:$CZ$2579='Field Check'!$C$56)*('Field Check'!$C$56&lt;&gt;"")+('Dvd Calendar'!$E$2579:$CZ$2579='Field Check'!$C$57)*('Field Check'!$C$57&lt;&gt;"")))/MXAU!$B$3,"")))</f>
        <v/>
      </c>
      <c r="BH257" s="163">
        <f>IF(BH$226="","",IF($B257="","",IFERROR(AQ257*$E257/100,"")))</f>
        <v/>
      </c>
      <c r="BI257" s="163">
        <f>IF(BI$226="","",IF($B257="","",IFERROR(AR257*$E257/100,"")))</f>
        <v/>
      </c>
      <c r="BJ257" s="163">
        <f>IF(BJ$226="","",IF($B257="","",IFERROR(AS257*$E257/100,"")))</f>
        <v/>
      </c>
      <c r="BK257" s="163">
        <f>IF(BK$226="","",IF($B257="","",IFERROR(AT257*$E257/100,"")))</f>
        <v/>
      </c>
      <c r="BL257" s="163">
        <f>IF(BL$226="","",IF($B257="","",IFERROR(AU257*$E257/100,"")))</f>
        <v/>
      </c>
      <c r="BM257" s="163">
        <f>IF(BM$226="","",IF($B257="","",IFERROR(AV257*$E257/100,"")))</f>
        <v/>
      </c>
      <c r="BN257" s="163">
        <f>IF(BN$226="","",IF($B257="","",IFERROR(AW257*$E257/100,"")))</f>
        <v/>
      </c>
      <c r="BO257" s="163">
        <f>IF(BO$226="","",IF($B257="","",IFERROR(AX257*$E257/100,"")))</f>
        <v/>
      </c>
      <c r="BP257" s="163">
        <f>IF(BP$226="","",IF($B257="","",IFERROR(AY257*$E257/100,"")))</f>
        <v/>
      </c>
      <c r="BQ257" s="163">
        <f>IF(BQ$226="","",IF($B257="","",IFERROR(AZ257*$E257/100,"")))</f>
        <v/>
      </c>
      <c r="BR257" s="163">
        <f>IF(BR$226="","",IF($B257="","",IFERROR(BA257*$E257/100,"")))</f>
        <v/>
      </c>
      <c r="BS257" s="163">
        <f>IF(BS$226="","",IF($B257="","",IFERROR(BB257*$E257/100,"")))</f>
        <v/>
      </c>
      <c r="BT257" s="163">
        <f>IF(BT$226="","",IF($B257="","",IFERROR(BC257*$E257/100,"")))</f>
        <v/>
      </c>
      <c r="BU257" s="163">
        <f>IF(BU$226="","",IF($B257="","",IFERROR(BD257*$E257/100,"")))</f>
        <v/>
      </c>
      <c r="BV257" s="163">
        <f>IF(BV$226="","",IF($B257="","",IFERROR(BE257*$E257/100,"")))</f>
        <v/>
      </c>
      <c r="BW257" s="163">
        <f>IF(BW$226="","",IF($B257="","",IFERROR(BF257*$E257/100,"")))</f>
        <v/>
      </c>
    </row>
    <row r="258">
      <c r="B258" s="126">
        <f>IF(MXAU!$C$35="","",MXAU!$C$35)</f>
        <v/>
      </c>
      <c r="C258" s="74">
        <f>IF(MXAU!$B$35="","",MXAU!$B$35)</f>
        <v/>
      </c>
      <c r="D258" s="75">
        <f>IFERROR(MXAU!$Q$35,1)</f>
        <v/>
      </c>
      <c r="E258" s="76">
        <f>IF($B258="","",IF(ISNUMBER(MXAU!$I$35),MXAU!$I$35,'Index Summary'!$C$7))</f>
        <v/>
      </c>
      <c r="F258" s="77">
        <f>IF(F$226="","",IF($B258="","",IFERROR($C258*$D258*IF((Override!$C$4="ON")*(COUNTIFS(Override!$B$11:$B$40,$B258,Override!$D$11:$D$40,1,Override!$E$11:$E$40,"&gt;=0")-COUNTIFS(Override!$B$11:$B$40,$B258,Override!$D$11:$D$40,1,Override!$E$11:$E$40,"&gt;=0",Override!$C$11:$C$40,"AS51"))&gt;0,SUMIFS(Override!$E$11:$E$40,Override!$B$11:$B$40,$B258,Override!$D$11:$D$40,1)-SUMIFS(Override!$E$11:$E$40,Override!$B$11:$B$40,$B258,Override!$D$11:$D$40,1,Override!$C$11:$C$40,"AS51"),Override!$C$290)/MXAU!$B$3,"")))</f>
        <v/>
      </c>
      <c r="G258" s="77">
        <f>IF(G$226="","",IF($B258="","",IFERROR($C258*$D258*IF((Override!$C$4="ON")*(COUNTIFS(Override!$B$11:$B$40,$B258,Override!$D$11:$D$40,2,Override!$E$11:$E$40,"&gt;=0")-COUNTIFS(Override!$B$11:$B$40,$B258,Override!$D$11:$D$40,2,Override!$E$11:$E$40,"&gt;=0",Override!$C$11:$C$40,"AS51"))&gt;0,SUMIFS(Override!$E$11:$E$40,Override!$B$11:$B$40,$B258,Override!$D$11:$D$40,2)-SUMIFS(Override!$E$11:$E$40,Override!$B$11:$B$40,$B258,Override!$D$11:$D$40,2,Override!$C$11:$C$40,"AS51"),Override!$D$290)/MXAU!$B$3,"")))</f>
        <v/>
      </c>
      <c r="H258" s="77">
        <f>IF(H$226="","",IF($B258="","",IFERROR($C258*$D258*IF((Override!$C$4="ON")*(COUNTIFS(Override!$B$11:$B$40,$B258,Override!$D$11:$D$40,3,Override!$E$11:$E$40,"&gt;=0")-COUNTIFS(Override!$B$11:$B$40,$B258,Override!$D$11:$D$40,3,Override!$E$11:$E$40,"&gt;=0",Override!$C$11:$C$40,"AS51"))&gt;0,SUMIFS(Override!$E$11:$E$40,Override!$B$11:$B$40,$B258,Override!$D$11:$D$40,3)-SUMIFS(Override!$E$11:$E$40,Override!$B$11:$B$40,$B258,Override!$D$11:$D$40,3,Override!$C$11:$C$40,"AS51"),Override!$E$290)/MXAU!$B$3,"")))</f>
        <v/>
      </c>
      <c r="I258" s="77">
        <f>IF(I$226="","",IF($B258="","",IFERROR($C258*$D258*IF((Override!$C$4="ON")*(COUNTIFS(Override!$B$11:$B$40,$B258,Override!$D$11:$D$40,4,Override!$E$11:$E$40,"&gt;=0")-COUNTIFS(Override!$B$11:$B$40,$B258,Override!$D$11:$D$40,4,Override!$E$11:$E$40,"&gt;=0",Override!$C$11:$C$40,"AS51"))&gt;0,SUMIFS(Override!$E$11:$E$40,Override!$B$11:$B$40,$B258,Override!$D$11:$D$40,4)-SUMIFS(Override!$E$11:$E$40,Override!$B$11:$B$40,$B258,Override!$D$11:$D$40,4,Override!$C$11:$C$40,"AS51"),Override!$F$290)/MXAU!$B$3,"")))</f>
        <v/>
      </c>
      <c r="J258" s="77">
        <f>IF(J$226="","",IF($B258="","",IFERROR($C258*$D258*IF((Override!$C$4="ON")*(COUNTIFS(Override!$B$11:$B$40,$B258,Override!$D$11:$D$40,5,Override!$E$11:$E$40,"&gt;=0")-COUNTIFS(Override!$B$11:$B$40,$B258,Override!$D$11:$D$40,5,Override!$E$11:$E$40,"&gt;=0",Override!$C$11:$C$40,"AS51"))&gt;0,SUMIFS(Override!$E$11:$E$40,Override!$B$11:$B$40,$B258,Override!$D$11:$D$40,5)-SUMIFS(Override!$E$11:$E$40,Override!$B$11:$B$40,$B258,Override!$D$11:$D$40,5,Override!$C$11:$C$40,"AS51"),Override!$G$290)/MXAU!$B$3,"")))</f>
        <v/>
      </c>
      <c r="K258" s="77">
        <f>IF(K$226="","",IF($B258="","",IFERROR($C258*$D258*IF((Override!$C$4="ON")*(COUNTIFS(Override!$B$11:$B$40,$B258,Override!$D$11:$D$40,6,Override!$E$11:$E$40,"&gt;=0")-COUNTIFS(Override!$B$11:$B$40,$B258,Override!$D$11:$D$40,6,Override!$E$11:$E$40,"&gt;=0",Override!$C$11:$C$40,"AS51"))&gt;0,SUMIFS(Override!$E$11:$E$40,Override!$B$11:$B$40,$B258,Override!$D$11:$D$40,6)-SUMIFS(Override!$E$11:$E$40,Override!$B$11:$B$40,$B258,Override!$D$11:$D$40,6,Override!$C$11:$C$40,"AS51"),Override!$H$290)/MXAU!$B$3,"")))</f>
        <v/>
      </c>
      <c r="L258" s="77">
        <f>IF(L$226="","",IF($B258="","",IFERROR($C258*$D258*IF((Override!$C$4="ON")*(COUNTIFS(Override!$B$11:$B$40,$B258,Override!$D$11:$D$40,7,Override!$E$11:$E$40,"&gt;=0")-COUNTIFS(Override!$B$11:$B$40,$B258,Override!$D$11:$D$40,7,Override!$E$11:$E$40,"&gt;=0",Override!$C$11:$C$40,"AS51"))&gt;0,SUMIFS(Override!$E$11:$E$40,Override!$B$11:$B$40,$B258,Override!$D$11:$D$40,7)-SUMIFS(Override!$E$11:$E$40,Override!$B$11:$B$40,$B258,Override!$D$11:$D$40,7,Override!$C$11:$C$40,"AS51"),Override!$I$290)/MXAU!$B$3,"")))</f>
        <v/>
      </c>
      <c r="M258" s="77">
        <f>IF(M$226="","",IF($B258="","",IFERROR($C258*$D258*IF((Override!$C$4="ON")*(COUNTIFS(Override!$B$11:$B$40,$B258,Override!$D$11:$D$40,8,Override!$E$11:$E$40,"&gt;=0")-COUNTIFS(Override!$B$11:$B$40,$B258,Override!$D$11:$D$40,8,Override!$E$11:$E$40,"&gt;=0",Override!$C$11:$C$40,"AS51"))&gt;0,SUMIFS(Override!$E$11:$E$40,Override!$B$11:$B$40,$B258,Override!$D$11:$D$40,8)-SUMIFS(Override!$E$11:$E$40,Override!$B$11:$B$40,$B258,Override!$D$11:$D$40,8,Override!$C$11:$C$40,"AS51"),Override!$J$290)/MXAU!$B$3,"")))</f>
        <v/>
      </c>
      <c r="N258" s="77">
        <f>IF(N$226="","",IF($B258="","",IFERROR($C258*$D258*IF((Override!$C$4="ON")*(COUNTIFS(Override!$B$11:$B$40,$B258,Override!$D$11:$D$40,9,Override!$E$11:$E$40,"&gt;=0")-COUNTIFS(Override!$B$11:$B$40,$B258,Override!$D$11:$D$40,9,Override!$E$11:$E$40,"&gt;=0",Override!$C$11:$C$40,"AS51"))&gt;0,SUMIFS(Override!$E$11:$E$40,Override!$B$11:$B$40,$B258,Override!$D$11:$D$40,9)-SUMIFS(Override!$E$11:$E$40,Override!$B$11:$B$40,$B258,Override!$D$11:$D$40,9,Override!$C$11:$C$40,"AS51"),Override!$K$290)/MXAU!$B$3,"")))</f>
        <v/>
      </c>
      <c r="O258" s="77">
        <f>IF(O$226="","",IF($B258="","",IFERROR($C258*$D258*IF((Override!$C$4="ON")*(COUNTIFS(Override!$B$11:$B$40,$B258,Override!$D$11:$D$40,10,Override!$E$11:$E$40,"&gt;=0")-COUNTIFS(Override!$B$11:$B$40,$B258,Override!$D$11:$D$40,10,Override!$E$11:$E$40,"&gt;=0",Override!$C$11:$C$40,"AS51"))&gt;0,SUMIFS(Override!$E$11:$E$40,Override!$B$11:$B$40,$B258,Override!$D$11:$D$40,10)-SUMIFS(Override!$E$11:$E$40,Override!$B$11:$B$40,$B258,Override!$D$11:$D$40,10,Override!$C$11:$C$40,"AS51"),Override!$L$290)/MXAU!$B$3,"")))</f>
        <v/>
      </c>
      <c r="P258" s="77">
        <f>IF(P$226="","",IF($B258="","",IFERROR($C258*$D258*IF((Override!$C$4="ON")*(COUNTIFS(Override!$B$11:$B$40,$B258,Override!$D$11:$D$40,11,Override!$E$11:$E$40,"&gt;=0")-COUNTIFS(Override!$B$11:$B$40,$B258,Override!$D$11:$D$40,11,Override!$E$11:$E$40,"&gt;=0",Override!$C$11:$C$40,"AS51"))&gt;0,SUMIFS(Override!$E$11:$E$40,Override!$B$11:$B$40,$B258,Override!$D$11:$D$40,11)-SUMIFS(Override!$E$11:$E$40,Override!$B$11:$B$40,$B258,Override!$D$11:$D$40,11,Override!$C$11:$C$40,"AS51"),Override!$M$290)/MXAU!$B$3,"")))</f>
        <v/>
      </c>
      <c r="Q258" s="77">
        <f>IF(Q$226="","",IF($B258="","",IFERROR($C258*$D258*IF((Override!$C$4="ON")*(COUNTIFS(Override!$B$11:$B$40,$B258,Override!$D$11:$D$40,12,Override!$E$11:$E$40,"&gt;=0")-COUNTIFS(Override!$B$11:$B$40,$B258,Override!$D$11:$D$40,12,Override!$E$11:$E$40,"&gt;=0",Override!$C$11:$C$40,"AS51"))&gt;0,SUMIFS(Override!$E$11:$E$40,Override!$B$11:$B$40,$B258,Override!$D$11:$D$40,12)-SUMIFS(Override!$E$11:$E$40,Override!$B$11:$B$40,$B258,Override!$D$11:$D$40,12,Override!$C$11:$C$40,"AS51"),Override!$N$290)/MXAU!$B$3,"")))</f>
        <v/>
      </c>
      <c r="R258" s="77">
        <f>IF(R$226="","",IF($B258="","",IFERROR($C258*$D258*IF((Override!$C$4="ON")*(COUNTIFS(Override!$B$11:$B$40,$B258,Override!$D$11:$D$40,13,Override!$E$11:$E$40,"&gt;=0")-COUNTIFS(Override!$B$11:$B$40,$B258,Override!$D$11:$D$40,13,Override!$E$11:$E$40,"&gt;=0",Override!$C$11:$C$40,"AS51"))&gt;0,SUMIFS(Override!$E$11:$E$40,Override!$B$11:$B$40,$B258,Override!$D$11:$D$40,13)-SUMIFS(Override!$E$11:$E$40,Override!$B$11:$B$40,$B258,Override!$D$11:$D$40,13,Override!$C$11:$C$40,"AS51"),Override!$O$290)/MXAU!$B$3,"")))</f>
        <v/>
      </c>
      <c r="S258" s="77">
        <f>IF(S$226="","",IF($B258="","",IFERROR($C258*$D258*IF((Override!$C$4="ON")*(COUNTIFS(Override!$B$11:$B$40,$B258,Override!$D$11:$D$40,14,Override!$E$11:$E$40,"&gt;=0")-COUNTIFS(Override!$B$11:$B$40,$B258,Override!$D$11:$D$40,14,Override!$E$11:$E$40,"&gt;=0",Override!$C$11:$C$40,"AS51"))&gt;0,SUMIFS(Override!$E$11:$E$40,Override!$B$11:$B$40,$B258,Override!$D$11:$D$40,14)-SUMIFS(Override!$E$11:$E$40,Override!$B$11:$B$40,$B258,Override!$D$11:$D$40,14,Override!$C$11:$C$40,"AS51"),Override!$P$290)/MXAU!$B$3,"")))</f>
        <v/>
      </c>
      <c r="T258" s="77">
        <f>IF(T$226="","",IF($B258="","",IFERROR($C258*$D258*IF((Override!$C$4="ON")*(COUNTIFS(Override!$B$11:$B$40,$B258,Override!$D$11:$D$40,15,Override!$E$11:$E$40,"&gt;=0")-COUNTIFS(Override!$B$11:$B$40,$B258,Override!$D$11:$D$40,15,Override!$E$11:$E$40,"&gt;=0",Override!$C$11:$C$40,"AS51"))&gt;0,SUMIFS(Override!$E$11:$E$40,Override!$B$11:$B$40,$B258,Override!$D$11:$D$40,15)-SUMIFS(Override!$E$11:$E$40,Override!$B$11:$B$40,$B258,Override!$D$11:$D$40,15,Override!$C$11:$C$40,"AS51"),Override!$Q$290)/MXAU!$B$3,"")))</f>
        <v/>
      </c>
      <c r="U258" s="77">
        <f>IF(U$226="","",IF($B258="","",IFERROR($C258*$D258*IF((Override!$C$4="ON")*(COUNTIFS(Override!$B$11:$B$40,$B258,Override!$D$11:$D$40,16,Override!$E$11:$E$40,"&gt;=0")-COUNTIFS(Override!$B$11:$B$40,$B258,Override!$D$11:$D$40,16,Override!$E$11:$E$40,"&gt;=0",Override!$C$11:$C$40,"AS51"))&gt;0,SUMIFS(Override!$E$11:$E$40,Override!$B$11:$B$40,$B258,Override!$D$11:$D$40,16)-SUMIFS(Override!$E$11:$E$40,Override!$B$11:$B$40,$B258,Override!$D$11:$D$40,16,Override!$C$11:$C$40,"AS51"),Override!$R$290)/MXAU!$B$3,"")))</f>
        <v/>
      </c>
      <c r="W258" s="77">
        <f>IF(W$226="","",IF($B258="","",IFERROR(F258*$E258/100,"")))</f>
        <v/>
      </c>
      <c r="X258" s="77">
        <f>IF(X$226="","",IF($B258="","",IFERROR(G258*$E258/100,"")))</f>
        <v/>
      </c>
      <c r="Y258" s="77">
        <f>IF(Y$226="","",IF($B258="","",IFERROR(H258*$E258/100,"")))</f>
        <v/>
      </c>
      <c r="Z258" s="77">
        <f>IF(Z$226="","",IF($B258="","",IFERROR(I258*$E258/100,"")))</f>
        <v/>
      </c>
      <c r="AA258" s="77">
        <f>IF(AA$226="","",IF($B258="","",IFERROR(J258*$E258/100,"")))</f>
        <v/>
      </c>
      <c r="AB258" s="77">
        <f>IF(AB$226="","",IF($B258="","",IFERROR(K258*$E258/100,"")))</f>
        <v/>
      </c>
      <c r="AC258" s="77">
        <f>IF(AC$226="","",IF($B258="","",IFERROR(L258*$E258/100,"")))</f>
        <v/>
      </c>
      <c r="AD258" s="77">
        <f>IF(AD$226="","",IF($B258="","",IFERROR(M258*$E258/100,"")))</f>
        <v/>
      </c>
      <c r="AE258" s="77">
        <f>IF(AE$226="","",IF($B258="","",IFERROR(N258*$E258/100,"")))</f>
        <v/>
      </c>
      <c r="AF258" s="77">
        <f>IF(AF$226="","",IF($B258="","",IFERROR(O258*$E258/100,"")))</f>
        <v/>
      </c>
      <c r="AG258" s="77">
        <f>IF(AG$226="","",IF($B258="","",IFERROR(P258*$E258/100,"")))</f>
        <v/>
      </c>
      <c r="AH258" s="77">
        <f>IF(AH$226="","",IF($B258="","",IFERROR(Q258*$E258/100,"")))</f>
        <v/>
      </c>
      <c r="AI258" s="77">
        <f>IF(AI$226="","",IF($B258="","",IFERROR(R258*$E258/100,"")))</f>
        <v/>
      </c>
      <c r="AJ258" s="77">
        <f>IF(AJ$226="","",IF($B258="","",IFERROR(S258*$E258/100,"")))</f>
        <v/>
      </c>
      <c r="AK258" s="77">
        <f>IF(AK$226="","",IF($B258="","",IFERROR(T258*$E258/100,"")))</f>
        <v/>
      </c>
      <c r="AL258" s="77">
        <f>IF(AL$226="","",IF($B258="","",IFERROR(U258*$E258/100,"")))</f>
        <v/>
      </c>
      <c r="AN258" s="77">
        <f>IF($B258="","",SUMIF($F$226:$U$226,"&lt;="&amp;Sector!$E$51,$F258:$U258))</f>
        <v/>
      </c>
      <c r="AO258" s="77">
        <f>IF($B258="","",SUMIF($W$226:$AL$226,"&lt;="&amp;Sector!$E$51,$W258:$AL258))</f>
        <v/>
      </c>
      <c r="AQ258" s="163">
        <f>IF(AQ$226="","",IF($B258="","",IFERROR($C258*$D258*SUMPRODUCT(('Dvd Calendar'!$E$2585:$CZ$2585&gt;AQ$225)*('Dvd Calendar'!$E$2585:$CZ$2585&lt;=AQ$226)*'Dvd Calendar'!$E$2588:$CZ$2588*(('Dvd Calendar'!$E$2590:$CZ$2590='Field Check'!$C$56)*('Field Check'!$C$56&lt;&gt;"")+('Dvd Calendar'!$E$2590:$CZ$2590='Field Check'!$C$57)*('Field Check'!$C$57&lt;&gt;"")))/MXAU!$B$3,"")))</f>
        <v/>
      </c>
      <c r="AR258" s="163">
        <f>IF(AR$226="","",IF($B258="","",IFERROR($C258*$D258*SUMPRODUCT(('Dvd Calendar'!$E$2585:$CZ$2585&gt;AR$225)*('Dvd Calendar'!$E$2585:$CZ$2585&lt;=AR$226)*'Dvd Calendar'!$E$2588:$CZ$2588*(('Dvd Calendar'!$E$2590:$CZ$2590='Field Check'!$C$56)*('Field Check'!$C$56&lt;&gt;"")+('Dvd Calendar'!$E$2590:$CZ$2590='Field Check'!$C$57)*('Field Check'!$C$57&lt;&gt;"")))/MXAU!$B$3,"")))</f>
        <v/>
      </c>
      <c r="AS258" s="163">
        <f>IF(AS$226="","",IF($B258="","",IFERROR($C258*$D258*SUMPRODUCT(('Dvd Calendar'!$E$2585:$CZ$2585&gt;AS$225)*('Dvd Calendar'!$E$2585:$CZ$2585&lt;=AS$226)*'Dvd Calendar'!$E$2588:$CZ$2588*(('Dvd Calendar'!$E$2590:$CZ$2590='Field Check'!$C$56)*('Field Check'!$C$56&lt;&gt;"")+('Dvd Calendar'!$E$2590:$CZ$2590='Field Check'!$C$57)*('Field Check'!$C$57&lt;&gt;"")))/MXAU!$B$3,"")))</f>
        <v/>
      </c>
      <c r="AT258" s="163">
        <f>IF(AT$226="","",IF($B258="","",IFERROR($C258*$D258*SUMPRODUCT(('Dvd Calendar'!$E$2585:$CZ$2585&gt;AT$225)*('Dvd Calendar'!$E$2585:$CZ$2585&lt;=AT$226)*'Dvd Calendar'!$E$2588:$CZ$2588*(('Dvd Calendar'!$E$2590:$CZ$2590='Field Check'!$C$56)*('Field Check'!$C$56&lt;&gt;"")+('Dvd Calendar'!$E$2590:$CZ$2590='Field Check'!$C$57)*('Field Check'!$C$57&lt;&gt;"")))/MXAU!$B$3,"")))</f>
        <v/>
      </c>
      <c r="AU258" s="163">
        <f>IF(AU$226="","",IF($B258="","",IFERROR($C258*$D258*SUMPRODUCT(('Dvd Calendar'!$E$2585:$CZ$2585&gt;AU$225)*('Dvd Calendar'!$E$2585:$CZ$2585&lt;=AU$226)*'Dvd Calendar'!$E$2588:$CZ$2588*(('Dvd Calendar'!$E$2590:$CZ$2590='Field Check'!$C$56)*('Field Check'!$C$56&lt;&gt;"")+('Dvd Calendar'!$E$2590:$CZ$2590='Field Check'!$C$57)*('Field Check'!$C$57&lt;&gt;"")))/MXAU!$B$3,"")))</f>
        <v/>
      </c>
      <c r="AV258" s="163">
        <f>IF(AV$226="","",IF($B258="","",IFERROR($C258*$D258*SUMPRODUCT(('Dvd Calendar'!$E$2585:$CZ$2585&gt;AV$225)*('Dvd Calendar'!$E$2585:$CZ$2585&lt;=AV$226)*'Dvd Calendar'!$E$2588:$CZ$2588*(('Dvd Calendar'!$E$2590:$CZ$2590='Field Check'!$C$56)*('Field Check'!$C$56&lt;&gt;"")+('Dvd Calendar'!$E$2590:$CZ$2590='Field Check'!$C$57)*('Field Check'!$C$57&lt;&gt;"")))/MXAU!$B$3,"")))</f>
        <v/>
      </c>
      <c r="AW258" s="163">
        <f>IF(AW$226="","",IF($B258="","",IFERROR($C258*$D258*SUMPRODUCT(('Dvd Calendar'!$E$2585:$CZ$2585&gt;AW$225)*('Dvd Calendar'!$E$2585:$CZ$2585&lt;=AW$226)*'Dvd Calendar'!$E$2588:$CZ$2588*(('Dvd Calendar'!$E$2590:$CZ$2590='Field Check'!$C$56)*('Field Check'!$C$56&lt;&gt;"")+('Dvd Calendar'!$E$2590:$CZ$2590='Field Check'!$C$57)*('Field Check'!$C$57&lt;&gt;"")))/MXAU!$B$3,"")))</f>
        <v/>
      </c>
      <c r="AX258" s="163">
        <f>IF(AX$226="","",IF($B258="","",IFERROR($C258*$D258*SUMPRODUCT(('Dvd Calendar'!$E$2585:$CZ$2585&gt;AX$225)*('Dvd Calendar'!$E$2585:$CZ$2585&lt;=AX$226)*'Dvd Calendar'!$E$2588:$CZ$2588*(('Dvd Calendar'!$E$2590:$CZ$2590='Field Check'!$C$56)*('Field Check'!$C$56&lt;&gt;"")+('Dvd Calendar'!$E$2590:$CZ$2590='Field Check'!$C$57)*('Field Check'!$C$57&lt;&gt;"")))/MXAU!$B$3,"")))</f>
        <v/>
      </c>
      <c r="AY258" s="163">
        <f>IF(AY$226="","",IF($B258="","",IFERROR($C258*$D258*SUMPRODUCT(('Dvd Calendar'!$E$2585:$CZ$2585&gt;AY$225)*('Dvd Calendar'!$E$2585:$CZ$2585&lt;=AY$226)*'Dvd Calendar'!$E$2588:$CZ$2588*(('Dvd Calendar'!$E$2590:$CZ$2590='Field Check'!$C$56)*('Field Check'!$C$56&lt;&gt;"")+('Dvd Calendar'!$E$2590:$CZ$2590='Field Check'!$C$57)*('Field Check'!$C$57&lt;&gt;"")))/MXAU!$B$3,"")))</f>
        <v/>
      </c>
      <c r="AZ258" s="163">
        <f>IF(AZ$226="","",IF($B258="","",IFERROR($C258*$D258*SUMPRODUCT(('Dvd Calendar'!$E$2585:$CZ$2585&gt;AZ$225)*('Dvd Calendar'!$E$2585:$CZ$2585&lt;=AZ$226)*'Dvd Calendar'!$E$2588:$CZ$2588*(('Dvd Calendar'!$E$2590:$CZ$2590='Field Check'!$C$56)*('Field Check'!$C$56&lt;&gt;"")+('Dvd Calendar'!$E$2590:$CZ$2590='Field Check'!$C$57)*('Field Check'!$C$57&lt;&gt;"")))/MXAU!$B$3,"")))</f>
        <v/>
      </c>
      <c r="BA258" s="163">
        <f>IF(BA$226="","",IF($B258="","",IFERROR($C258*$D258*SUMPRODUCT(('Dvd Calendar'!$E$2585:$CZ$2585&gt;BA$225)*('Dvd Calendar'!$E$2585:$CZ$2585&lt;=BA$226)*'Dvd Calendar'!$E$2588:$CZ$2588*(('Dvd Calendar'!$E$2590:$CZ$2590='Field Check'!$C$56)*('Field Check'!$C$56&lt;&gt;"")+('Dvd Calendar'!$E$2590:$CZ$2590='Field Check'!$C$57)*('Field Check'!$C$57&lt;&gt;"")))/MXAU!$B$3,"")))</f>
        <v/>
      </c>
      <c r="BB258" s="163">
        <f>IF(BB$226="","",IF($B258="","",IFERROR($C258*$D258*SUMPRODUCT(('Dvd Calendar'!$E$2585:$CZ$2585&gt;BB$225)*('Dvd Calendar'!$E$2585:$CZ$2585&lt;=BB$226)*'Dvd Calendar'!$E$2588:$CZ$2588*(('Dvd Calendar'!$E$2590:$CZ$2590='Field Check'!$C$56)*('Field Check'!$C$56&lt;&gt;"")+('Dvd Calendar'!$E$2590:$CZ$2590='Field Check'!$C$57)*('Field Check'!$C$57&lt;&gt;"")))/MXAU!$B$3,"")))</f>
        <v/>
      </c>
      <c r="BC258" s="163">
        <f>IF(BC$226="","",IF($B258="","",IFERROR($C258*$D258*SUMPRODUCT(('Dvd Calendar'!$E$2585:$CZ$2585&gt;BC$225)*('Dvd Calendar'!$E$2585:$CZ$2585&lt;=BC$226)*'Dvd Calendar'!$E$2588:$CZ$2588*(('Dvd Calendar'!$E$2590:$CZ$2590='Field Check'!$C$56)*('Field Check'!$C$56&lt;&gt;"")+('Dvd Calendar'!$E$2590:$CZ$2590='Field Check'!$C$57)*('Field Check'!$C$57&lt;&gt;"")))/MXAU!$B$3,"")))</f>
        <v/>
      </c>
      <c r="BD258" s="163">
        <f>IF(BD$226="","",IF($B258="","",IFERROR($C258*$D258*SUMPRODUCT(('Dvd Calendar'!$E$2585:$CZ$2585&gt;BD$225)*('Dvd Calendar'!$E$2585:$CZ$2585&lt;=BD$226)*'Dvd Calendar'!$E$2588:$CZ$2588*(('Dvd Calendar'!$E$2590:$CZ$2590='Field Check'!$C$56)*('Field Check'!$C$56&lt;&gt;"")+('Dvd Calendar'!$E$2590:$CZ$2590='Field Check'!$C$57)*('Field Check'!$C$57&lt;&gt;"")))/MXAU!$B$3,"")))</f>
        <v/>
      </c>
      <c r="BE258" s="163">
        <f>IF(BE$226="","",IF($B258="","",IFERROR($C258*$D258*SUMPRODUCT(('Dvd Calendar'!$E$2585:$CZ$2585&gt;BE$225)*('Dvd Calendar'!$E$2585:$CZ$2585&lt;=BE$226)*'Dvd Calendar'!$E$2588:$CZ$2588*(('Dvd Calendar'!$E$2590:$CZ$2590='Field Check'!$C$56)*('Field Check'!$C$56&lt;&gt;"")+('Dvd Calendar'!$E$2590:$CZ$2590='Field Check'!$C$57)*('Field Check'!$C$57&lt;&gt;"")))/MXAU!$B$3,"")))</f>
        <v/>
      </c>
      <c r="BF258" s="163">
        <f>IF(BF$226="","",IF($B258="","",IFERROR($C258*$D258*SUMPRODUCT(('Dvd Calendar'!$E$2585:$CZ$2585&gt;BF$225)*('Dvd Calendar'!$E$2585:$CZ$2585&lt;=BF$226)*'Dvd Calendar'!$E$2588:$CZ$2588*(('Dvd Calendar'!$E$2590:$CZ$2590='Field Check'!$C$56)*('Field Check'!$C$56&lt;&gt;"")+('Dvd Calendar'!$E$2590:$CZ$2590='Field Check'!$C$57)*('Field Check'!$C$57&lt;&gt;"")))/MXAU!$B$3,"")))</f>
        <v/>
      </c>
      <c r="BH258" s="163">
        <f>IF(BH$226="","",IF($B258="","",IFERROR(AQ258*$E258/100,"")))</f>
        <v/>
      </c>
      <c r="BI258" s="163">
        <f>IF(BI$226="","",IF($B258="","",IFERROR(AR258*$E258/100,"")))</f>
        <v/>
      </c>
      <c r="BJ258" s="163">
        <f>IF(BJ$226="","",IF($B258="","",IFERROR(AS258*$E258/100,"")))</f>
        <v/>
      </c>
      <c r="BK258" s="163">
        <f>IF(BK$226="","",IF($B258="","",IFERROR(AT258*$E258/100,"")))</f>
        <v/>
      </c>
      <c r="BL258" s="163">
        <f>IF(BL$226="","",IF($B258="","",IFERROR(AU258*$E258/100,"")))</f>
        <v/>
      </c>
      <c r="BM258" s="163">
        <f>IF(BM$226="","",IF($B258="","",IFERROR(AV258*$E258/100,"")))</f>
        <v/>
      </c>
      <c r="BN258" s="163">
        <f>IF(BN$226="","",IF($B258="","",IFERROR(AW258*$E258/100,"")))</f>
        <v/>
      </c>
      <c r="BO258" s="163">
        <f>IF(BO$226="","",IF($B258="","",IFERROR(AX258*$E258/100,"")))</f>
        <v/>
      </c>
      <c r="BP258" s="163">
        <f>IF(BP$226="","",IF($B258="","",IFERROR(AY258*$E258/100,"")))</f>
        <v/>
      </c>
      <c r="BQ258" s="163">
        <f>IF(BQ$226="","",IF($B258="","",IFERROR(AZ258*$E258/100,"")))</f>
        <v/>
      </c>
      <c r="BR258" s="163">
        <f>IF(BR$226="","",IF($B258="","",IFERROR(BA258*$E258/100,"")))</f>
        <v/>
      </c>
      <c r="BS258" s="163">
        <f>IF(BS$226="","",IF($B258="","",IFERROR(BB258*$E258/100,"")))</f>
        <v/>
      </c>
      <c r="BT258" s="163">
        <f>IF(BT$226="","",IF($B258="","",IFERROR(BC258*$E258/100,"")))</f>
        <v/>
      </c>
      <c r="BU258" s="163">
        <f>IF(BU$226="","",IF($B258="","",IFERROR(BD258*$E258/100,"")))</f>
        <v/>
      </c>
      <c r="BV258" s="163">
        <f>IF(BV$226="","",IF($B258="","",IFERROR(BE258*$E258/100,"")))</f>
        <v/>
      </c>
      <c r="BW258" s="163">
        <f>IF(BW$226="","",IF($B258="","",IFERROR(BF258*$E258/100,"")))</f>
        <v/>
      </c>
    </row>
    <row r="259">
      <c r="B259" s="126">
        <f>IF(MXAU!$C$36="","",MXAU!$C$36)</f>
        <v/>
      </c>
      <c r="C259" s="74">
        <f>IF(MXAU!$B$36="","",MXAU!$B$36)</f>
        <v/>
      </c>
      <c r="D259" s="75">
        <f>IFERROR(MXAU!$Q$36,1)</f>
        <v/>
      </c>
      <c r="E259" s="76">
        <f>IF($B259="","",IF(ISNUMBER(MXAU!$I$36),MXAU!$I$36,'Index Summary'!$C$7))</f>
        <v/>
      </c>
      <c r="F259" s="77">
        <f>IF(F$226="","",IF($B259="","",IFERROR($C259*$D259*IF((Override!$C$4="ON")*(COUNTIFS(Override!$B$11:$B$40,$B259,Override!$D$11:$D$40,1,Override!$E$11:$E$40,"&gt;=0")-COUNTIFS(Override!$B$11:$B$40,$B259,Override!$D$11:$D$40,1,Override!$E$11:$E$40,"&gt;=0",Override!$C$11:$C$40,"AS51"))&gt;0,SUMIFS(Override!$E$11:$E$40,Override!$B$11:$B$40,$B259,Override!$D$11:$D$40,1)-SUMIFS(Override!$E$11:$E$40,Override!$B$11:$B$40,$B259,Override!$D$11:$D$40,1,Override!$C$11:$C$40,"AS51"),Override!$C$291)/MXAU!$B$3,"")))</f>
        <v/>
      </c>
      <c r="G259" s="77">
        <f>IF(G$226="","",IF($B259="","",IFERROR($C259*$D259*IF((Override!$C$4="ON")*(COUNTIFS(Override!$B$11:$B$40,$B259,Override!$D$11:$D$40,2,Override!$E$11:$E$40,"&gt;=0")-COUNTIFS(Override!$B$11:$B$40,$B259,Override!$D$11:$D$40,2,Override!$E$11:$E$40,"&gt;=0",Override!$C$11:$C$40,"AS51"))&gt;0,SUMIFS(Override!$E$11:$E$40,Override!$B$11:$B$40,$B259,Override!$D$11:$D$40,2)-SUMIFS(Override!$E$11:$E$40,Override!$B$11:$B$40,$B259,Override!$D$11:$D$40,2,Override!$C$11:$C$40,"AS51"),Override!$D$291)/MXAU!$B$3,"")))</f>
        <v/>
      </c>
      <c r="H259" s="77">
        <f>IF(H$226="","",IF($B259="","",IFERROR($C259*$D259*IF((Override!$C$4="ON")*(COUNTIFS(Override!$B$11:$B$40,$B259,Override!$D$11:$D$40,3,Override!$E$11:$E$40,"&gt;=0")-COUNTIFS(Override!$B$11:$B$40,$B259,Override!$D$11:$D$40,3,Override!$E$11:$E$40,"&gt;=0",Override!$C$11:$C$40,"AS51"))&gt;0,SUMIFS(Override!$E$11:$E$40,Override!$B$11:$B$40,$B259,Override!$D$11:$D$40,3)-SUMIFS(Override!$E$11:$E$40,Override!$B$11:$B$40,$B259,Override!$D$11:$D$40,3,Override!$C$11:$C$40,"AS51"),Override!$E$291)/MXAU!$B$3,"")))</f>
        <v/>
      </c>
      <c r="I259" s="77">
        <f>IF(I$226="","",IF($B259="","",IFERROR($C259*$D259*IF((Override!$C$4="ON")*(COUNTIFS(Override!$B$11:$B$40,$B259,Override!$D$11:$D$40,4,Override!$E$11:$E$40,"&gt;=0")-COUNTIFS(Override!$B$11:$B$40,$B259,Override!$D$11:$D$40,4,Override!$E$11:$E$40,"&gt;=0",Override!$C$11:$C$40,"AS51"))&gt;0,SUMIFS(Override!$E$11:$E$40,Override!$B$11:$B$40,$B259,Override!$D$11:$D$40,4)-SUMIFS(Override!$E$11:$E$40,Override!$B$11:$B$40,$B259,Override!$D$11:$D$40,4,Override!$C$11:$C$40,"AS51"),Override!$F$291)/MXAU!$B$3,"")))</f>
        <v/>
      </c>
      <c r="J259" s="77">
        <f>IF(J$226="","",IF($B259="","",IFERROR($C259*$D259*IF((Override!$C$4="ON")*(COUNTIFS(Override!$B$11:$B$40,$B259,Override!$D$11:$D$40,5,Override!$E$11:$E$40,"&gt;=0")-COUNTIFS(Override!$B$11:$B$40,$B259,Override!$D$11:$D$40,5,Override!$E$11:$E$40,"&gt;=0",Override!$C$11:$C$40,"AS51"))&gt;0,SUMIFS(Override!$E$11:$E$40,Override!$B$11:$B$40,$B259,Override!$D$11:$D$40,5)-SUMIFS(Override!$E$11:$E$40,Override!$B$11:$B$40,$B259,Override!$D$11:$D$40,5,Override!$C$11:$C$40,"AS51"),Override!$G$291)/MXAU!$B$3,"")))</f>
        <v/>
      </c>
      <c r="K259" s="77">
        <f>IF(K$226="","",IF($B259="","",IFERROR($C259*$D259*IF((Override!$C$4="ON")*(COUNTIFS(Override!$B$11:$B$40,$B259,Override!$D$11:$D$40,6,Override!$E$11:$E$40,"&gt;=0")-COUNTIFS(Override!$B$11:$B$40,$B259,Override!$D$11:$D$40,6,Override!$E$11:$E$40,"&gt;=0",Override!$C$11:$C$40,"AS51"))&gt;0,SUMIFS(Override!$E$11:$E$40,Override!$B$11:$B$40,$B259,Override!$D$11:$D$40,6)-SUMIFS(Override!$E$11:$E$40,Override!$B$11:$B$40,$B259,Override!$D$11:$D$40,6,Override!$C$11:$C$40,"AS51"),Override!$H$291)/MXAU!$B$3,"")))</f>
        <v/>
      </c>
      <c r="L259" s="77">
        <f>IF(L$226="","",IF($B259="","",IFERROR($C259*$D259*IF((Override!$C$4="ON")*(COUNTIFS(Override!$B$11:$B$40,$B259,Override!$D$11:$D$40,7,Override!$E$11:$E$40,"&gt;=0")-COUNTIFS(Override!$B$11:$B$40,$B259,Override!$D$11:$D$40,7,Override!$E$11:$E$40,"&gt;=0",Override!$C$11:$C$40,"AS51"))&gt;0,SUMIFS(Override!$E$11:$E$40,Override!$B$11:$B$40,$B259,Override!$D$11:$D$40,7)-SUMIFS(Override!$E$11:$E$40,Override!$B$11:$B$40,$B259,Override!$D$11:$D$40,7,Override!$C$11:$C$40,"AS51"),Override!$I$291)/MXAU!$B$3,"")))</f>
        <v/>
      </c>
      <c r="M259" s="77">
        <f>IF(M$226="","",IF($B259="","",IFERROR($C259*$D259*IF((Override!$C$4="ON")*(COUNTIFS(Override!$B$11:$B$40,$B259,Override!$D$11:$D$40,8,Override!$E$11:$E$40,"&gt;=0")-COUNTIFS(Override!$B$11:$B$40,$B259,Override!$D$11:$D$40,8,Override!$E$11:$E$40,"&gt;=0",Override!$C$11:$C$40,"AS51"))&gt;0,SUMIFS(Override!$E$11:$E$40,Override!$B$11:$B$40,$B259,Override!$D$11:$D$40,8)-SUMIFS(Override!$E$11:$E$40,Override!$B$11:$B$40,$B259,Override!$D$11:$D$40,8,Override!$C$11:$C$40,"AS51"),Override!$J$291)/MXAU!$B$3,"")))</f>
        <v/>
      </c>
      <c r="N259" s="77">
        <f>IF(N$226="","",IF($B259="","",IFERROR($C259*$D259*IF((Override!$C$4="ON")*(COUNTIFS(Override!$B$11:$B$40,$B259,Override!$D$11:$D$40,9,Override!$E$11:$E$40,"&gt;=0")-COUNTIFS(Override!$B$11:$B$40,$B259,Override!$D$11:$D$40,9,Override!$E$11:$E$40,"&gt;=0",Override!$C$11:$C$40,"AS51"))&gt;0,SUMIFS(Override!$E$11:$E$40,Override!$B$11:$B$40,$B259,Override!$D$11:$D$40,9)-SUMIFS(Override!$E$11:$E$40,Override!$B$11:$B$40,$B259,Override!$D$11:$D$40,9,Override!$C$11:$C$40,"AS51"),Override!$K$291)/MXAU!$B$3,"")))</f>
        <v/>
      </c>
      <c r="O259" s="77">
        <f>IF(O$226="","",IF($B259="","",IFERROR($C259*$D259*IF((Override!$C$4="ON")*(COUNTIFS(Override!$B$11:$B$40,$B259,Override!$D$11:$D$40,10,Override!$E$11:$E$40,"&gt;=0")-COUNTIFS(Override!$B$11:$B$40,$B259,Override!$D$11:$D$40,10,Override!$E$11:$E$40,"&gt;=0",Override!$C$11:$C$40,"AS51"))&gt;0,SUMIFS(Override!$E$11:$E$40,Override!$B$11:$B$40,$B259,Override!$D$11:$D$40,10)-SUMIFS(Override!$E$11:$E$40,Override!$B$11:$B$40,$B259,Override!$D$11:$D$40,10,Override!$C$11:$C$40,"AS51"),Override!$L$291)/MXAU!$B$3,"")))</f>
        <v/>
      </c>
      <c r="P259" s="77">
        <f>IF(P$226="","",IF($B259="","",IFERROR($C259*$D259*IF((Override!$C$4="ON")*(COUNTIFS(Override!$B$11:$B$40,$B259,Override!$D$11:$D$40,11,Override!$E$11:$E$40,"&gt;=0")-COUNTIFS(Override!$B$11:$B$40,$B259,Override!$D$11:$D$40,11,Override!$E$11:$E$40,"&gt;=0",Override!$C$11:$C$40,"AS51"))&gt;0,SUMIFS(Override!$E$11:$E$40,Override!$B$11:$B$40,$B259,Override!$D$11:$D$40,11)-SUMIFS(Override!$E$11:$E$40,Override!$B$11:$B$40,$B259,Override!$D$11:$D$40,11,Override!$C$11:$C$40,"AS51"),Override!$M$291)/MXAU!$B$3,"")))</f>
        <v/>
      </c>
      <c r="Q259" s="77">
        <f>IF(Q$226="","",IF($B259="","",IFERROR($C259*$D259*IF((Override!$C$4="ON")*(COUNTIFS(Override!$B$11:$B$40,$B259,Override!$D$11:$D$40,12,Override!$E$11:$E$40,"&gt;=0")-COUNTIFS(Override!$B$11:$B$40,$B259,Override!$D$11:$D$40,12,Override!$E$11:$E$40,"&gt;=0",Override!$C$11:$C$40,"AS51"))&gt;0,SUMIFS(Override!$E$11:$E$40,Override!$B$11:$B$40,$B259,Override!$D$11:$D$40,12)-SUMIFS(Override!$E$11:$E$40,Override!$B$11:$B$40,$B259,Override!$D$11:$D$40,12,Override!$C$11:$C$40,"AS51"),Override!$N$291)/MXAU!$B$3,"")))</f>
        <v/>
      </c>
      <c r="R259" s="77">
        <f>IF(R$226="","",IF($B259="","",IFERROR($C259*$D259*IF((Override!$C$4="ON")*(COUNTIFS(Override!$B$11:$B$40,$B259,Override!$D$11:$D$40,13,Override!$E$11:$E$40,"&gt;=0")-COUNTIFS(Override!$B$11:$B$40,$B259,Override!$D$11:$D$40,13,Override!$E$11:$E$40,"&gt;=0",Override!$C$11:$C$40,"AS51"))&gt;0,SUMIFS(Override!$E$11:$E$40,Override!$B$11:$B$40,$B259,Override!$D$11:$D$40,13)-SUMIFS(Override!$E$11:$E$40,Override!$B$11:$B$40,$B259,Override!$D$11:$D$40,13,Override!$C$11:$C$40,"AS51"),Override!$O$291)/MXAU!$B$3,"")))</f>
        <v/>
      </c>
      <c r="S259" s="77">
        <f>IF(S$226="","",IF($B259="","",IFERROR($C259*$D259*IF((Override!$C$4="ON")*(COUNTIFS(Override!$B$11:$B$40,$B259,Override!$D$11:$D$40,14,Override!$E$11:$E$40,"&gt;=0")-COUNTIFS(Override!$B$11:$B$40,$B259,Override!$D$11:$D$40,14,Override!$E$11:$E$40,"&gt;=0",Override!$C$11:$C$40,"AS51"))&gt;0,SUMIFS(Override!$E$11:$E$40,Override!$B$11:$B$40,$B259,Override!$D$11:$D$40,14)-SUMIFS(Override!$E$11:$E$40,Override!$B$11:$B$40,$B259,Override!$D$11:$D$40,14,Override!$C$11:$C$40,"AS51"),Override!$P$291)/MXAU!$B$3,"")))</f>
        <v/>
      </c>
      <c r="T259" s="77">
        <f>IF(T$226="","",IF($B259="","",IFERROR($C259*$D259*IF((Override!$C$4="ON")*(COUNTIFS(Override!$B$11:$B$40,$B259,Override!$D$11:$D$40,15,Override!$E$11:$E$40,"&gt;=0")-COUNTIFS(Override!$B$11:$B$40,$B259,Override!$D$11:$D$40,15,Override!$E$11:$E$40,"&gt;=0",Override!$C$11:$C$40,"AS51"))&gt;0,SUMIFS(Override!$E$11:$E$40,Override!$B$11:$B$40,$B259,Override!$D$11:$D$40,15)-SUMIFS(Override!$E$11:$E$40,Override!$B$11:$B$40,$B259,Override!$D$11:$D$40,15,Override!$C$11:$C$40,"AS51"),Override!$Q$291)/MXAU!$B$3,"")))</f>
        <v/>
      </c>
      <c r="U259" s="77">
        <f>IF(U$226="","",IF($B259="","",IFERROR($C259*$D259*IF((Override!$C$4="ON")*(COUNTIFS(Override!$B$11:$B$40,$B259,Override!$D$11:$D$40,16,Override!$E$11:$E$40,"&gt;=0")-COUNTIFS(Override!$B$11:$B$40,$B259,Override!$D$11:$D$40,16,Override!$E$11:$E$40,"&gt;=0",Override!$C$11:$C$40,"AS51"))&gt;0,SUMIFS(Override!$E$11:$E$40,Override!$B$11:$B$40,$B259,Override!$D$11:$D$40,16)-SUMIFS(Override!$E$11:$E$40,Override!$B$11:$B$40,$B259,Override!$D$11:$D$40,16,Override!$C$11:$C$40,"AS51"),Override!$R$291)/MXAU!$B$3,"")))</f>
        <v/>
      </c>
      <c r="W259" s="77">
        <f>IF(W$226="","",IF($B259="","",IFERROR(F259*$E259/100,"")))</f>
        <v/>
      </c>
      <c r="X259" s="77">
        <f>IF(X$226="","",IF($B259="","",IFERROR(G259*$E259/100,"")))</f>
        <v/>
      </c>
      <c r="Y259" s="77">
        <f>IF(Y$226="","",IF($B259="","",IFERROR(H259*$E259/100,"")))</f>
        <v/>
      </c>
      <c r="Z259" s="77">
        <f>IF(Z$226="","",IF($B259="","",IFERROR(I259*$E259/100,"")))</f>
        <v/>
      </c>
      <c r="AA259" s="77">
        <f>IF(AA$226="","",IF($B259="","",IFERROR(J259*$E259/100,"")))</f>
        <v/>
      </c>
      <c r="AB259" s="77">
        <f>IF(AB$226="","",IF($B259="","",IFERROR(K259*$E259/100,"")))</f>
        <v/>
      </c>
      <c r="AC259" s="77">
        <f>IF(AC$226="","",IF($B259="","",IFERROR(L259*$E259/100,"")))</f>
        <v/>
      </c>
      <c r="AD259" s="77">
        <f>IF(AD$226="","",IF($B259="","",IFERROR(M259*$E259/100,"")))</f>
        <v/>
      </c>
      <c r="AE259" s="77">
        <f>IF(AE$226="","",IF($B259="","",IFERROR(N259*$E259/100,"")))</f>
        <v/>
      </c>
      <c r="AF259" s="77">
        <f>IF(AF$226="","",IF($B259="","",IFERROR(O259*$E259/100,"")))</f>
        <v/>
      </c>
      <c r="AG259" s="77">
        <f>IF(AG$226="","",IF($B259="","",IFERROR(P259*$E259/100,"")))</f>
        <v/>
      </c>
      <c r="AH259" s="77">
        <f>IF(AH$226="","",IF($B259="","",IFERROR(Q259*$E259/100,"")))</f>
        <v/>
      </c>
      <c r="AI259" s="77">
        <f>IF(AI$226="","",IF($B259="","",IFERROR(R259*$E259/100,"")))</f>
        <v/>
      </c>
      <c r="AJ259" s="77">
        <f>IF(AJ$226="","",IF($B259="","",IFERROR(S259*$E259/100,"")))</f>
        <v/>
      </c>
      <c r="AK259" s="77">
        <f>IF(AK$226="","",IF($B259="","",IFERROR(T259*$E259/100,"")))</f>
        <v/>
      </c>
      <c r="AL259" s="77">
        <f>IF(AL$226="","",IF($B259="","",IFERROR(U259*$E259/100,"")))</f>
        <v/>
      </c>
      <c r="AN259" s="77">
        <f>IF($B259="","",SUMIF($F$226:$U$226,"&lt;="&amp;Sector!$E$51,$F259:$U259))</f>
        <v/>
      </c>
      <c r="AO259" s="77">
        <f>IF($B259="","",SUMIF($W$226:$AL$226,"&lt;="&amp;Sector!$E$51,$W259:$AL259))</f>
        <v/>
      </c>
      <c r="AQ259" s="163">
        <f>IF(AQ$226="","",IF($B259="","",IFERROR($C259*$D259*SUMPRODUCT(('Dvd Calendar'!$E$2596:$CZ$2596&gt;AQ$225)*('Dvd Calendar'!$E$2596:$CZ$2596&lt;=AQ$226)*'Dvd Calendar'!$E$2599:$CZ$2599*(('Dvd Calendar'!$E$2601:$CZ$2601='Field Check'!$C$56)*('Field Check'!$C$56&lt;&gt;"")+('Dvd Calendar'!$E$2601:$CZ$2601='Field Check'!$C$57)*('Field Check'!$C$57&lt;&gt;"")))/MXAU!$B$3,"")))</f>
        <v/>
      </c>
      <c r="AR259" s="163">
        <f>IF(AR$226="","",IF($B259="","",IFERROR($C259*$D259*SUMPRODUCT(('Dvd Calendar'!$E$2596:$CZ$2596&gt;AR$225)*('Dvd Calendar'!$E$2596:$CZ$2596&lt;=AR$226)*'Dvd Calendar'!$E$2599:$CZ$2599*(('Dvd Calendar'!$E$2601:$CZ$2601='Field Check'!$C$56)*('Field Check'!$C$56&lt;&gt;"")+('Dvd Calendar'!$E$2601:$CZ$2601='Field Check'!$C$57)*('Field Check'!$C$57&lt;&gt;"")))/MXAU!$B$3,"")))</f>
        <v/>
      </c>
      <c r="AS259" s="163">
        <f>IF(AS$226="","",IF($B259="","",IFERROR($C259*$D259*SUMPRODUCT(('Dvd Calendar'!$E$2596:$CZ$2596&gt;AS$225)*('Dvd Calendar'!$E$2596:$CZ$2596&lt;=AS$226)*'Dvd Calendar'!$E$2599:$CZ$2599*(('Dvd Calendar'!$E$2601:$CZ$2601='Field Check'!$C$56)*('Field Check'!$C$56&lt;&gt;"")+('Dvd Calendar'!$E$2601:$CZ$2601='Field Check'!$C$57)*('Field Check'!$C$57&lt;&gt;"")))/MXAU!$B$3,"")))</f>
        <v/>
      </c>
      <c r="AT259" s="163">
        <f>IF(AT$226="","",IF($B259="","",IFERROR($C259*$D259*SUMPRODUCT(('Dvd Calendar'!$E$2596:$CZ$2596&gt;AT$225)*('Dvd Calendar'!$E$2596:$CZ$2596&lt;=AT$226)*'Dvd Calendar'!$E$2599:$CZ$2599*(('Dvd Calendar'!$E$2601:$CZ$2601='Field Check'!$C$56)*('Field Check'!$C$56&lt;&gt;"")+('Dvd Calendar'!$E$2601:$CZ$2601='Field Check'!$C$57)*('Field Check'!$C$57&lt;&gt;"")))/MXAU!$B$3,"")))</f>
        <v/>
      </c>
      <c r="AU259" s="163">
        <f>IF(AU$226="","",IF($B259="","",IFERROR($C259*$D259*SUMPRODUCT(('Dvd Calendar'!$E$2596:$CZ$2596&gt;AU$225)*('Dvd Calendar'!$E$2596:$CZ$2596&lt;=AU$226)*'Dvd Calendar'!$E$2599:$CZ$2599*(('Dvd Calendar'!$E$2601:$CZ$2601='Field Check'!$C$56)*('Field Check'!$C$56&lt;&gt;"")+('Dvd Calendar'!$E$2601:$CZ$2601='Field Check'!$C$57)*('Field Check'!$C$57&lt;&gt;"")))/MXAU!$B$3,"")))</f>
        <v/>
      </c>
      <c r="AV259" s="163">
        <f>IF(AV$226="","",IF($B259="","",IFERROR($C259*$D259*SUMPRODUCT(('Dvd Calendar'!$E$2596:$CZ$2596&gt;AV$225)*('Dvd Calendar'!$E$2596:$CZ$2596&lt;=AV$226)*'Dvd Calendar'!$E$2599:$CZ$2599*(('Dvd Calendar'!$E$2601:$CZ$2601='Field Check'!$C$56)*('Field Check'!$C$56&lt;&gt;"")+('Dvd Calendar'!$E$2601:$CZ$2601='Field Check'!$C$57)*('Field Check'!$C$57&lt;&gt;"")))/MXAU!$B$3,"")))</f>
        <v/>
      </c>
      <c r="AW259" s="163">
        <f>IF(AW$226="","",IF($B259="","",IFERROR($C259*$D259*SUMPRODUCT(('Dvd Calendar'!$E$2596:$CZ$2596&gt;AW$225)*('Dvd Calendar'!$E$2596:$CZ$2596&lt;=AW$226)*'Dvd Calendar'!$E$2599:$CZ$2599*(('Dvd Calendar'!$E$2601:$CZ$2601='Field Check'!$C$56)*('Field Check'!$C$56&lt;&gt;"")+('Dvd Calendar'!$E$2601:$CZ$2601='Field Check'!$C$57)*('Field Check'!$C$57&lt;&gt;"")))/MXAU!$B$3,"")))</f>
        <v/>
      </c>
      <c r="AX259" s="163">
        <f>IF(AX$226="","",IF($B259="","",IFERROR($C259*$D259*SUMPRODUCT(('Dvd Calendar'!$E$2596:$CZ$2596&gt;AX$225)*('Dvd Calendar'!$E$2596:$CZ$2596&lt;=AX$226)*'Dvd Calendar'!$E$2599:$CZ$2599*(('Dvd Calendar'!$E$2601:$CZ$2601='Field Check'!$C$56)*('Field Check'!$C$56&lt;&gt;"")+('Dvd Calendar'!$E$2601:$CZ$2601='Field Check'!$C$57)*('Field Check'!$C$57&lt;&gt;"")))/MXAU!$B$3,"")))</f>
        <v/>
      </c>
      <c r="AY259" s="163">
        <f>IF(AY$226="","",IF($B259="","",IFERROR($C259*$D259*SUMPRODUCT(('Dvd Calendar'!$E$2596:$CZ$2596&gt;AY$225)*('Dvd Calendar'!$E$2596:$CZ$2596&lt;=AY$226)*'Dvd Calendar'!$E$2599:$CZ$2599*(('Dvd Calendar'!$E$2601:$CZ$2601='Field Check'!$C$56)*('Field Check'!$C$56&lt;&gt;"")+('Dvd Calendar'!$E$2601:$CZ$2601='Field Check'!$C$57)*('Field Check'!$C$57&lt;&gt;"")))/MXAU!$B$3,"")))</f>
        <v/>
      </c>
      <c r="AZ259" s="163">
        <f>IF(AZ$226="","",IF($B259="","",IFERROR($C259*$D259*SUMPRODUCT(('Dvd Calendar'!$E$2596:$CZ$2596&gt;AZ$225)*('Dvd Calendar'!$E$2596:$CZ$2596&lt;=AZ$226)*'Dvd Calendar'!$E$2599:$CZ$2599*(('Dvd Calendar'!$E$2601:$CZ$2601='Field Check'!$C$56)*('Field Check'!$C$56&lt;&gt;"")+('Dvd Calendar'!$E$2601:$CZ$2601='Field Check'!$C$57)*('Field Check'!$C$57&lt;&gt;"")))/MXAU!$B$3,"")))</f>
        <v/>
      </c>
      <c r="BA259" s="163">
        <f>IF(BA$226="","",IF($B259="","",IFERROR($C259*$D259*SUMPRODUCT(('Dvd Calendar'!$E$2596:$CZ$2596&gt;BA$225)*('Dvd Calendar'!$E$2596:$CZ$2596&lt;=BA$226)*'Dvd Calendar'!$E$2599:$CZ$2599*(('Dvd Calendar'!$E$2601:$CZ$2601='Field Check'!$C$56)*('Field Check'!$C$56&lt;&gt;"")+('Dvd Calendar'!$E$2601:$CZ$2601='Field Check'!$C$57)*('Field Check'!$C$57&lt;&gt;"")))/MXAU!$B$3,"")))</f>
        <v/>
      </c>
      <c r="BB259" s="163">
        <f>IF(BB$226="","",IF($B259="","",IFERROR($C259*$D259*SUMPRODUCT(('Dvd Calendar'!$E$2596:$CZ$2596&gt;BB$225)*('Dvd Calendar'!$E$2596:$CZ$2596&lt;=BB$226)*'Dvd Calendar'!$E$2599:$CZ$2599*(('Dvd Calendar'!$E$2601:$CZ$2601='Field Check'!$C$56)*('Field Check'!$C$56&lt;&gt;"")+('Dvd Calendar'!$E$2601:$CZ$2601='Field Check'!$C$57)*('Field Check'!$C$57&lt;&gt;"")))/MXAU!$B$3,"")))</f>
        <v/>
      </c>
      <c r="BC259" s="163">
        <f>IF(BC$226="","",IF($B259="","",IFERROR($C259*$D259*SUMPRODUCT(('Dvd Calendar'!$E$2596:$CZ$2596&gt;BC$225)*('Dvd Calendar'!$E$2596:$CZ$2596&lt;=BC$226)*'Dvd Calendar'!$E$2599:$CZ$2599*(('Dvd Calendar'!$E$2601:$CZ$2601='Field Check'!$C$56)*('Field Check'!$C$56&lt;&gt;"")+('Dvd Calendar'!$E$2601:$CZ$2601='Field Check'!$C$57)*('Field Check'!$C$57&lt;&gt;"")))/MXAU!$B$3,"")))</f>
        <v/>
      </c>
      <c r="BD259" s="163">
        <f>IF(BD$226="","",IF($B259="","",IFERROR($C259*$D259*SUMPRODUCT(('Dvd Calendar'!$E$2596:$CZ$2596&gt;BD$225)*('Dvd Calendar'!$E$2596:$CZ$2596&lt;=BD$226)*'Dvd Calendar'!$E$2599:$CZ$2599*(('Dvd Calendar'!$E$2601:$CZ$2601='Field Check'!$C$56)*('Field Check'!$C$56&lt;&gt;"")+('Dvd Calendar'!$E$2601:$CZ$2601='Field Check'!$C$57)*('Field Check'!$C$57&lt;&gt;"")))/MXAU!$B$3,"")))</f>
        <v/>
      </c>
      <c r="BE259" s="163">
        <f>IF(BE$226="","",IF($B259="","",IFERROR($C259*$D259*SUMPRODUCT(('Dvd Calendar'!$E$2596:$CZ$2596&gt;BE$225)*('Dvd Calendar'!$E$2596:$CZ$2596&lt;=BE$226)*'Dvd Calendar'!$E$2599:$CZ$2599*(('Dvd Calendar'!$E$2601:$CZ$2601='Field Check'!$C$56)*('Field Check'!$C$56&lt;&gt;"")+('Dvd Calendar'!$E$2601:$CZ$2601='Field Check'!$C$57)*('Field Check'!$C$57&lt;&gt;"")))/MXAU!$B$3,"")))</f>
        <v/>
      </c>
      <c r="BF259" s="163">
        <f>IF(BF$226="","",IF($B259="","",IFERROR($C259*$D259*SUMPRODUCT(('Dvd Calendar'!$E$2596:$CZ$2596&gt;BF$225)*('Dvd Calendar'!$E$2596:$CZ$2596&lt;=BF$226)*'Dvd Calendar'!$E$2599:$CZ$2599*(('Dvd Calendar'!$E$2601:$CZ$2601='Field Check'!$C$56)*('Field Check'!$C$56&lt;&gt;"")+('Dvd Calendar'!$E$2601:$CZ$2601='Field Check'!$C$57)*('Field Check'!$C$57&lt;&gt;"")))/MXAU!$B$3,"")))</f>
        <v/>
      </c>
      <c r="BH259" s="163">
        <f>IF(BH$226="","",IF($B259="","",IFERROR(AQ259*$E259/100,"")))</f>
        <v/>
      </c>
      <c r="BI259" s="163">
        <f>IF(BI$226="","",IF($B259="","",IFERROR(AR259*$E259/100,"")))</f>
        <v/>
      </c>
      <c r="BJ259" s="163">
        <f>IF(BJ$226="","",IF($B259="","",IFERROR(AS259*$E259/100,"")))</f>
        <v/>
      </c>
      <c r="BK259" s="163">
        <f>IF(BK$226="","",IF($B259="","",IFERROR(AT259*$E259/100,"")))</f>
        <v/>
      </c>
      <c r="BL259" s="163">
        <f>IF(BL$226="","",IF($B259="","",IFERROR(AU259*$E259/100,"")))</f>
        <v/>
      </c>
      <c r="BM259" s="163">
        <f>IF(BM$226="","",IF($B259="","",IFERROR(AV259*$E259/100,"")))</f>
        <v/>
      </c>
      <c r="BN259" s="163">
        <f>IF(BN$226="","",IF($B259="","",IFERROR(AW259*$E259/100,"")))</f>
        <v/>
      </c>
      <c r="BO259" s="163">
        <f>IF(BO$226="","",IF($B259="","",IFERROR(AX259*$E259/100,"")))</f>
        <v/>
      </c>
      <c r="BP259" s="163">
        <f>IF(BP$226="","",IF($B259="","",IFERROR(AY259*$E259/100,"")))</f>
        <v/>
      </c>
      <c r="BQ259" s="163">
        <f>IF(BQ$226="","",IF($B259="","",IFERROR(AZ259*$E259/100,"")))</f>
        <v/>
      </c>
      <c r="BR259" s="163">
        <f>IF(BR$226="","",IF($B259="","",IFERROR(BA259*$E259/100,"")))</f>
        <v/>
      </c>
      <c r="BS259" s="163">
        <f>IF(BS$226="","",IF($B259="","",IFERROR(BB259*$E259/100,"")))</f>
        <v/>
      </c>
      <c r="BT259" s="163">
        <f>IF(BT$226="","",IF($B259="","",IFERROR(BC259*$E259/100,"")))</f>
        <v/>
      </c>
      <c r="BU259" s="163">
        <f>IF(BU$226="","",IF($B259="","",IFERROR(BD259*$E259/100,"")))</f>
        <v/>
      </c>
      <c r="BV259" s="163">
        <f>IF(BV$226="","",IF($B259="","",IFERROR(BE259*$E259/100,"")))</f>
        <v/>
      </c>
      <c r="BW259" s="163">
        <f>IF(BW$226="","",IF($B259="","",IFERROR(BF259*$E259/100,"")))</f>
        <v/>
      </c>
    </row>
    <row r="260">
      <c r="B260" s="126">
        <f>IF(MXAU!$C$37="","",MXAU!$C$37)</f>
        <v/>
      </c>
      <c r="C260" s="74">
        <f>IF(MXAU!$B$37="","",MXAU!$B$37)</f>
        <v/>
      </c>
      <c r="D260" s="75">
        <f>IFERROR(MXAU!$Q$37,1)</f>
        <v/>
      </c>
      <c r="E260" s="76">
        <f>IF($B260="","",IF(ISNUMBER(MXAU!$I$37),MXAU!$I$37,'Index Summary'!$C$7))</f>
        <v/>
      </c>
      <c r="F260" s="77">
        <f>IF(F$226="","",IF($B260="","",IFERROR($C260*$D260*IF((Override!$C$4="ON")*(COUNTIFS(Override!$B$11:$B$40,$B260,Override!$D$11:$D$40,1,Override!$E$11:$E$40,"&gt;=0")-COUNTIFS(Override!$B$11:$B$40,$B260,Override!$D$11:$D$40,1,Override!$E$11:$E$40,"&gt;=0",Override!$C$11:$C$40,"AS51"))&gt;0,SUMIFS(Override!$E$11:$E$40,Override!$B$11:$B$40,$B260,Override!$D$11:$D$40,1)-SUMIFS(Override!$E$11:$E$40,Override!$B$11:$B$40,$B260,Override!$D$11:$D$40,1,Override!$C$11:$C$40,"AS51"),Override!$C$292)/MXAU!$B$3,"")))</f>
        <v/>
      </c>
      <c r="G260" s="77">
        <f>IF(G$226="","",IF($B260="","",IFERROR($C260*$D260*IF((Override!$C$4="ON")*(COUNTIFS(Override!$B$11:$B$40,$B260,Override!$D$11:$D$40,2,Override!$E$11:$E$40,"&gt;=0")-COUNTIFS(Override!$B$11:$B$40,$B260,Override!$D$11:$D$40,2,Override!$E$11:$E$40,"&gt;=0",Override!$C$11:$C$40,"AS51"))&gt;0,SUMIFS(Override!$E$11:$E$40,Override!$B$11:$B$40,$B260,Override!$D$11:$D$40,2)-SUMIFS(Override!$E$11:$E$40,Override!$B$11:$B$40,$B260,Override!$D$11:$D$40,2,Override!$C$11:$C$40,"AS51"),Override!$D$292)/MXAU!$B$3,"")))</f>
        <v/>
      </c>
      <c r="H260" s="77">
        <f>IF(H$226="","",IF($B260="","",IFERROR($C260*$D260*IF((Override!$C$4="ON")*(COUNTIFS(Override!$B$11:$B$40,$B260,Override!$D$11:$D$40,3,Override!$E$11:$E$40,"&gt;=0")-COUNTIFS(Override!$B$11:$B$40,$B260,Override!$D$11:$D$40,3,Override!$E$11:$E$40,"&gt;=0",Override!$C$11:$C$40,"AS51"))&gt;0,SUMIFS(Override!$E$11:$E$40,Override!$B$11:$B$40,$B260,Override!$D$11:$D$40,3)-SUMIFS(Override!$E$11:$E$40,Override!$B$11:$B$40,$B260,Override!$D$11:$D$40,3,Override!$C$11:$C$40,"AS51"),Override!$E$292)/MXAU!$B$3,"")))</f>
        <v/>
      </c>
      <c r="I260" s="77">
        <f>IF(I$226="","",IF($B260="","",IFERROR($C260*$D260*IF((Override!$C$4="ON")*(COUNTIFS(Override!$B$11:$B$40,$B260,Override!$D$11:$D$40,4,Override!$E$11:$E$40,"&gt;=0")-COUNTIFS(Override!$B$11:$B$40,$B260,Override!$D$11:$D$40,4,Override!$E$11:$E$40,"&gt;=0",Override!$C$11:$C$40,"AS51"))&gt;0,SUMIFS(Override!$E$11:$E$40,Override!$B$11:$B$40,$B260,Override!$D$11:$D$40,4)-SUMIFS(Override!$E$11:$E$40,Override!$B$11:$B$40,$B260,Override!$D$11:$D$40,4,Override!$C$11:$C$40,"AS51"),Override!$F$292)/MXAU!$B$3,"")))</f>
        <v/>
      </c>
      <c r="J260" s="77">
        <f>IF(J$226="","",IF($B260="","",IFERROR($C260*$D260*IF((Override!$C$4="ON")*(COUNTIFS(Override!$B$11:$B$40,$B260,Override!$D$11:$D$40,5,Override!$E$11:$E$40,"&gt;=0")-COUNTIFS(Override!$B$11:$B$40,$B260,Override!$D$11:$D$40,5,Override!$E$11:$E$40,"&gt;=0",Override!$C$11:$C$40,"AS51"))&gt;0,SUMIFS(Override!$E$11:$E$40,Override!$B$11:$B$40,$B260,Override!$D$11:$D$40,5)-SUMIFS(Override!$E$11:$E$40,Override!$B$11:$B$40,$B260,Override!$D$11:$D$40,5,Override!$C$11:$C$40,"AS51"),Override!$G$292)/MXAU!$B$3,"")))</f>
        <v/>
      </c>
      <c r="K260" s="77">
        <f>IF(K$226="","",IF($B260="","",IFERROR($C260*$D260*IF((Override!$C$4="ON")*(COUNTIFS(Override!$B$11:$B$40,$B260,Override!$D$11:$D$40,6,Override!$E$11:$E$40,"&gt;=0")-COUNTIFS(Override!$B$11:$B$40,$B260,Override!$D$11:$D$40,6,Override!$E$11:$E$40,"&gt;=0",Override!$C$11:$C$40,"AS51"))&gt;0,SUMIFS(Override!$E$11:$E$40,Override!$B$11:$B$40,$B260,Override!$D$11:$D$40,6)-SUMIFS(Override!$E$11:$E$40,Override!$B$11:$B$40,$B260,Override!$D$11:$D$40,6,Override!$C$11:$C$40,"AS51"),Override!$H$292)/MXAU!$B$3,"")))</f>
        <v/>
      </c>
      <c r="L260" s="77">
        <f>IF(L$226="","",IF($B260="","",IFERROR($C260*$D260*IF((Override!$C$4="ON")*(COUNTIFS(Override!$B$11:$B$40,$B260,Override!$D$11:$D$40,7,Override!$E$11:$E$40,"&gt;=0")-COUNTIFS(Override!$B$11:$B$40,$B260,Override!$D$11:$D$40,7,Override!$E$11:$E$40,"&gt;=0",Override!$C$11:$C$40,"AS51"))&gt;0,SUMIFS(Override!$E$11:$E$40,Override!$B$11:$B$40,$B260,Override!$D$11:$D$40,7)-SUMIFS(Override!$E$11:$E$40,Override!$B$11:$B$40,$B260,Override!$D$11:$D$40,7,Override!$C$11:$C$40,"AS51"),Override!$I$292)/MXAU!$B$3,"")))</f>
        <v/>
      </c>
      <c r="M260" s="77">
        <f>IF(M$226="","",IF($B260="","",IFERROR($C260*$D260*IF((Override!$C$4="ON")*(COUNTIFS(Override!$B$11:$B$40,$B260,Override!$D$11:$D$40,8,Override!$E$11:$E$40,"&gt;=0")-COUNTIFS(Override!$B$11:$B$40,$B260,Override!$D$11:$D$40,8,Override!$E$11:$E$40,"&gt;=0",Override!$C$11:$C$40,"AS51"))&gt;0,SUMIFS(Override!$E$11:$E$40,Override!$B$11:$B$40,$B260,Override!$D$11:$D$40,8)-SUMIFS(Override!$E$11:$E$40,Override!$B$11:$B$40,$B260,Override!$D$11:$D$40,8,Override!$C$11:$C$40,"AS51"),Override!$J$292)/MXAU!$B$3,"")))</f>
        <v/>
      </c>
      <c r="N260" s="77">
        <f>IF(N$226="","",IF($B260="","",IFERROR($C260*$D260*IF((Override!$C$4="ON")*(COUNTIFS(Override!$B$11:$B$40,$B260,Override!$D$11:$D$40,9,Override!$E$11:$E$40,"&gt;=0")-COUNTIFS(Override!$B$11:$B$40,$B260,Override!$D$11:$D$40,9,Override!$E$11:$E$40,"&gt;=0",Override!$C$11:$C$40,"AS51"))&gt;0,SUMIFS(Override!$E$11:$E$40,Override!$B$11:$B$40,$B260,Override!$D$11:$D$40,9)-SUMIFS(Override!$E$11:$E$40,Override!$B$11:$B$40,$B260,Override!$D$11:$D$40,9,Override!$C$11:$C$40,"AS51"),Override!$K$292)/MXAU!$B$3,"")))</f>
        <v/>
      </c>
      <c r="O260" s="77">
        <f>IF(O$226="","",IF($B260="","",IFERROR($C260*$D260*IF((Override!$C$4="ON")*(COUNTIFS(Override!$B$11:$B$40,$B260,Override!$D$11:$D$40,10,Override!$E$11:$E$40,"&gt;=0")-COUNTIFS(Override!$B$11:$B$40,$B260,Override!$D$11:$D$40,10,Override!$E$11:$E$40,"&gt;=0",Override!$C$11:$C$40,"AS51"))&gt;0,SUMIFS(Override!$E$11:$E$40,Override!$B$11:$B$40,$B260,Override!$D$11:$D$40,10)-SUMIFS(Override!$E$11:$E$40,Override!$B$11:$B$40,$B260,Override!$D$11:$D$40,10,Override!$C$11:$C$40,"AS51"),Override!$L$292)/MXAU!$B$3,"")))</f>
        <v/>
      </c>
      <c r="P260" s="77">
        <f>IF(P$226="","",IF($B260="","",IFERROR($C260*$D260*IF((Override!$C$4="ON")*(COUNTIFS(Override!$B$11:$B$40,$B260,Override!$D$11:$D$40,11,Override!$E$11:$E$40,"&gt;=0")-COUNTIFS(Override!$B$11:$B$40,$B260,Override!$D$11:$D$40,11,Override!$E$11:$E$40,"&gt;=0",Override!$C$11:$C$40,"AS51"))&gt;0,SUMIFS(Override!$E$11:$E$40,Override!$B$11:$B$40,$B260,Override!$D$11:$D$40,11)-SUMIFS(Override!$E$11:$E$40,Override!$B$11:$B$40,$B260,Override!$D$11:$D$40,11,Override!$C$11:$C$40,"AS51"),Override!$M$292)/MXAU!$B$3,"")))</f>
        <v/>
      </c>
      <c r="Q260" s="77">
        <f>IF(Q$226="","",IF($B260="","",IFERROR($C260*$D260*IF((Override!$C$4="ON")*(COUNTIFS(Override!$B$11:$B$40,$B260,Override!$D$11:$D$40,12,Override!$E$11:$E$40,"&gt;=0")-COUNTIFS(Override!$B$11:$B$40,$B260,Override!$D$11:$D$40,12,Override!$E$11:$E$40,"&gt;=0",Override!$C$11:$C$40,"AS51"))&gt;0,SUMIFS(Override!$E$11:$E$40,Override!$B$11:$B$40,$B260,Override!$D$11:$D$40,12)-SUMIFS(Override!$E$11:$E$40,Override!$B$11:$B$40,$B260,Override!$D$11:$D$40,12,Override!$C$11:$C$40,"AS51"),Override!$N$292)/MXAU!$B$3,"")))</f>
        <v/>
      </c>
      <c r="R260" s="77">
        <f>IF(R$226="","",IF($B260="","",IFERROR($C260*$D260*IF((Override!$C$4="ON")*(COUNTIFS(Override!$B$11:$B$40,$B260,Override!$D$11:$D$40,13,Override!$E$11:$E$40,"&gt;=0")-COUNTIFS(Override!$B$11:$B$40,$B260,Override!$D$11:$D$40,13,Override!$E$11:$E$40,"&gt;=0",Override!$C$11:$C$40,"AS51"))&gt;0,SUMIFS(Override!$E$11:$E$40,Override!$B$11:$B$40,$B260,Override!$D$11:$D$40,13)-SUMIFS(Override!$E$11:$E$40,Override!$B$11:$B$40,$B260,Override!$D$11:$D$40,13,Override!$C$11:$C$40,"AS51"),Override!$O$292)/MXAU!$B$3,"")))</f>
        <v/>
      </c>
      <c r="S260" s="77">
        <f>IF(S$226="","",IF($B260="","",IFERROR($C260*$D260*IF((Override!$C$4="ON")*(COUNTIFS(Override!$B$11:$B$40,$B260,Override!$D$11:$D$40,14,Override!$E$11:$E$40,"&gt;=0")-COUNTIFS(Override!$B$11:$B$40,$B260,Override!$D$11:$D$40,14,Override!$E$11:$E$40,"&gt;=0",Override!$C$11:$C$40,"AS51"))&gt;0,SUMIFS(Override!$E$11:$E$40,Override!$B$11:$B$40,$B260,Override!$D$11:$D$40,14)-SUMIFS(Override!$E$11:$E$40,Override!$B$11:$B$40,$B260,Override!$D$11:$D$40,14,Override!$C$11:$C$40,"AS51"),Override!$P$292)/MXAU!$B$3,"")))</f>
        <v/>
      </c>
      <c r="T260" s="77">
        <f>IF(T$226="","",IF($B260="","",IFERROR($C260*$D260*IF((Override!$C$4="ON")*(COUNTIFS(Override!$B$11:$B$40,$B260,Override!$D$11:$D$40,15,Override!$E$11:$E$40,"&gt;=0")-COUNTIFS(Override!$B$11:$B$40,$B260,Override!$D$11:$D$40,15,Override!$E$11:$E$40,"&gt;=0",Override!$C$11:$C$40,"AS51"))&gt;0,SUMIFS(Override!$E$11:$E$40,Override!$B$11:$B$40,$B260,Override!$D$11:$D$40,15)-SUMIFS(Override!$E$11:$E$40,Override!$B$11:$B$40,$B260,Override!$D$11:$D$40,15,Override!$C$11:$C$40,"AS51"),Override!$Q$292)/MXAU!$B$3,"")))</f>
        <v/>
      </c>
      <c r="U260" s="77">
        <f>IF(U$226="","",IF($B260="","",IFERROR($C260*$D260*IF((Override!$C$4="ON")*(COUNTIFS(Override!$B$11:$B$40,$B260,Override!$D$11:$D$40,16,Override!$E$11:$E$40,"&gt;=0")-COUNTIFS(Override!$B$11:$B$40,$B260,Override!$D$11:$D$40,16,Override!$E$11:$E$40,"&gt;=0",Override!$C$11:$C$40,"AS51"))&gt;0,SUMIFS(Override!$E$11:$E$40,Override!$B$11:$B$40,$B260,Override!$D$11:$D$40,16)-SUMIFS(Override!$E$11:$E$40,Override!$B$11:$B$40,$B260,Override!$D$11:$D$40,16,Override!$C$11:$C$40,"AS51"),Override!$R$292)/MXAU!$B$3,"")))</f>
        <v/>
      </c>
      <c r="W260" s="77">
        <f>IF(W$226="","",IF($B260="","",IFERROR(F260*$E260/100,"")))</f>
        <v/>
      </c>
      <c r="X260" s="77">
        <f>IF(X$226="","",IF($B260="","",IFERROR(G260*$E260/100,"")))</f>
        <v/>
      </c>
      <c r="Y260" s="77">
        <f>IF(Y$226="","",IF($B260="","",IFERROR(H260*$E260/100,"")))</f>
        <v/>
      </c>
      <c r="Z260" s="77">
        <f>IF(Z$226="","",IF($B260="","",IFERROR(I260*$E260/100,"")))</f>
        <v/>
      </c>
      <c r="AA260" s="77">
        <f>IF(AA$226="","",IF($B260="","",IFERROR(J260*$E260/100,"")))</f>
        <v/>
      </c>
      <c r="AB260" s="77">
        <f>IF(AB$226="","",IF($B260="","",IFERROR(K260*$E260/100,"")))</f>
        <v/>
      </c>
      <c r="AC260" s="77">
        <f>IF(AC$226="","",IF($B260="","",IFERROR(L260*$E260/100,"")))</f>
        <v/>
      </c>
      <c r="AD260" s="77">
        <f>IF(AD$226="","",IF($B260="","",IFERROR(M260*$E260/100,"")))</f>
        <v/>
      </c>
      <c r="AE260" s="77">
        <f>IF(AE$226="","",IF($B260="","",IFERROR(N260*$E260/100,"")))</f>
        <v/>
      </c>
      <c r="AF260" s="77">
        <f>IF(AF$226="","",IF($B260="","",IFERROR(O260*$E260/100,"")))</f>
        <v/>
      </c>
      <c r="AG260" s="77">
        <f>IF(AG$226="","",IF($B260="","",IFERROR(P260*$E260/100,"")))</f>
        <v/>
      </c>
      <c r="AH260" s="77">
        <f>IF(AH$226="","",IF($B260="","",IFERROR(Q260*$E260/100,"")))</f>
        <v/>
      </c>
      <c r="AI260" s="77">
        <f>IF(AI$226="","",IF($B260="","",IFERROR(R260*$E260/100,"")))</f>
        <v/>
      </c>
      <c r="AJ260" s="77">
        <f>IF(AJ$226="","",IF($B260="","",IFERROR(S260*$E260/100,"")))</f>
        <v/>
      </c>
      <c r="AK260" s="77">
        <f>IF(AK$226="","",IF($B260="","",IFERROR(T260*$E260/100,"")))</f>
        <v/>
      </c>
      <c r="AL260" s="77">
        <f>IF(AL$226="","",IF($B260="","",IFERROR(U260*$E260/100,"")))</f>
        <v/>
      </c>
      <c r="AN260" s="77">
        <f>IF($B260="","",SUMIF($F$226:$U$226,"&lt;="&amp;Sector!$E$51,$F260:$U260))</f>
        <v/>
      </c>
      <c r="AO260" s="77">
        <f>IF($B260="","",SUMIF($W$226:$AL$226,"&lt;="&amp;Sector!$E$51,$W260:$AL260))</f>
        <v/>
      </c>
      <c r="AQ260" s="163">
        <f>IF(AQ$226="","",IF($B260="","",IFERROR($C260*$D260*SUMPRODUCT(('Dvd Calendar'!$E$2607:$CZ$2607&gt;AQ$225)*('Dvd Calendar'!$E$2607:$CZ$2607&lt;=AQ$226)*'Dvd Calendar'!$E$2610:$CZ$2610*(('Dvd Calendar'!$E$2612:$CZ$2612='Field Check'!$C$56)*('Field Check'!$C$56&lt;&gt;"")+('Dvd Calendar'!$E$2612:$CZ$2612='Field Check'!$C$57)*('Field Check'!$C$57&lt;&gt;"")))/MXAU!$B$3,"")))</f>
        <v/>
      </c>
      <c r="AR260" s="163">
        <f>IF(AR$226="","",IF($B260="","",IFERROR($C260*$D260*SUMPRODUCT(('Dvd Calendar'!$E$2607:$CZ$2607&gt;AR$225)*('Dvd Calendar'!$E$2607:$CZ$2607&lt;=AR$226)*'Dvd Calendar'!$E$2610:$CZ$2610*(('Dvd Calendar'!$E$2612:$CZ$2612='Field Check'!$C$56)*('Field Check'!$C$56&lt;&gt;"")+('Dvd Calendar'!$E$2612:$CZ$2612='Field Check'!$C$57)*('Field Check'!$C$57&lt;&gt;"")))/MXAU!$B$3,"")))</f>
        <v/>
      </c>
      <c r="AS260" s="163">
        <f>IF(AS$226="","",IF($B260="","",IFERROR($C260*$D260*SUMPRODUCT(('Dvd Calendar'!$E$2607:$CZ$2607&gt;AS$225)*('Dvd Calendar'!$E$2607:$CZ$2607&lt;=AS$226)*'Dvd Calendar'!$E$2610:$CZ$2610*(('Dvd Calendar'!$E$2612:$CZ$2612='Field Check'!$C$56)*('Field Check'!$C$56&lt;&gt;"")+('Dvd Calendar'!$E$2612:$CZ$2612='Field Check'!$C$57)*('Field Check'!$C$57&lt;&gt;"")))/MXAU!$B$3,"")))</f>
        <v/>
      </c>
      <c r="AT260" s="163">
        <f>IF(AT$226="","",IF($B260="","",IFERROR($C260*$D260*SUMPRODUCT(('Dvd Calendar'!$E$2607:$CZ$2607&gt;AT$225)*('Dvd Calendar'!$E$2607:$CZ$2607&lt;=AT$226)*'Dvd Calendar'!$E$2610:$CZ$2610*(('Dvd Calendar'!$E$2612:$CZ$2612='Field Check'!$C$56)*('Field Check'!$C$56&lt;&gt;"")+('Dvd Calendar'!$E$2612:$CZ$2612='Field Check'!$C$57)*('Field Check'!$C$57&lt;&gt;"")))/MXAU!$B$3,"")))</f>
        <v/>
      </c>
      <c r="AU260" s="163">
        <f>IF(AU$226="","",IF($B260="","",IFERROR($C260*$D260*SUMPRODUCT(('Dvd Calendar'!$E$2607:$CZ$2607&gt;AU$225)*('Dvd Calendar'!$E$2607:$CZ$2607&lt;=AU$226)*'Dvd Calendar'!$E$2610:$CZ$2610*(('Dvd Calendar'!$E$2612:$CZ$2612='Field Check'!$C$56)*('Field Check'!$C$56&lt;&gt;"")+('Dvd Calendar'!$E$2612:$CZ$2612='Field Check'!$C$57)*('Field Check'!$C$57&lt;&gt;"")))/MXAU!$B$3,"")))</f>
        <v/>
      </c>
      <c r="AV260" s="163">
        <f>IF(AV$226="","",IF($B260="","",IFERROR($C260*$D260*SUMPRODUCT(('Dvd Calendar'!$E$2607:$CZ$2607&gt;AV$225)*('Dvd Calendar'!$E$2607:$CZ$2607&lt;=AV$226)*'Dvd Calendar'!$E$2610:$CZ$2610*(('Dvd Calendar'!$E$2612:$CZ$2612='Field Check'!$C$56)*('Field Check'!$C$56&lt;&gt;"")+('Dvd Calendar'!$E$2612:$CZ$2612='Field Check'!$C$57)*('Field Check'!$C$57&lt;&gt;"")))/MXAU!$B$3,"")))</f>
        <v/>
      </c>
      <c r="AW260" s="163">
        <f>IF(AW$226="","",IF($B260="","",IFERROR($C260*$D260*SUMPRODUCT(('Dvd Calendar'!$E$2607:$CZ$2607&gt;AW$225)*('Dvd Calendar'!$E$2607:$CZ$2607&lt;=AW$226)*'Dvd Calendar'!$E$2610:$CZ$2610*(('Dvd Calendar'!$E$2612:$CZ$2612='Field Check'!$C$56)*('Field Check'!$C$56&lt;&gt;"")+('Dvd Calendar'!$E$2612:$CZ$2612='Field Check'!$C$57)*('Field Check'!$C$57&lt;&gt;"")))/MXAU!$B$3,"")))</f>
        <v/>
      </c>
      <c r="AX260" s="163">
        <f>IF(AX$226="","",IF($B260="","",IFERROR($C260*$D260*SUMPRODUCT(('Dvd Calendar'!$E$2607:$CZ$2607&gt;AX$225)*('Dvd Calendar'!$E$2607:$CZ$2607&lt;=AX$226)*'Dvd Calendar'!$E$2610:$CZ$2610*(('Dvd Calendar'!$E$2612:$CZ$2612='Field Check'!$C$56)*('Field Check'!$C$56&lt;&gt;"")+('Dvd Calendar'!$E$2612:$CZ$2612='Field Check'!$C$57)*('Field Check'!$C$57&lt;&gt;"")))/MXAU!$B$3,"")))</f>
        <v/>
      </c>
      <c r="AY260" s="163">
        <f>IF(AY$226="","",IF($B260="","",IFERROR($C260*$D260*SUMPRODUCT(('Dvd Calendar'!$E$2607:$CZ$2607&gt;AY$225)*('Dvd Calendar'!$E$2607:$CZ$2607&lt;=AY$226)*'Dvd Calendar'!$E$2610:$CZ$2610*(('Dvd Calendar'!$E$2612:$CZ$2612='Field Check'!$C$56)*('Field Check'!$C$56&lt;&gt;"")+('Dvd Calendar'!$E$2612:$CZ$2612='Field Check'!$C$57)*('Field Check'!$C$57&lt;&gt;"")))/MXAU!$B$3,"")))</f>
        <v/>
      </c>
      <c r="AZ260" s="163">
        <f>IF(AZ$226="","",IF($B260="","",IFERROR($C260*$D260*SUMPRODUCT(('Dvd Calendar'!$E$2607:$CZ$2607&gt;AZ$225)*('Dvd Calendar'!$E$2607:$CZ$2607&lt;=AZ$226)*'Dvd Calendar'!$E$2610:$CZ$2610*(('Dvd Calendar'!$E$2612:$CZ$2612='Field Check'!$C$56)*('Field Check'!$C$56&lt;&gt;"")+('Dvd Calendar'!$E$2612:$CZ$2612='Field Check'!$C$57)*('Field Check'!$C$57&lt;&gt;"")))/MXAU!$B$3,"")))</f>
        <v/>
      </c>
      <c r="BA260" s="163">
        <f>IF(BA$226="","",IF($B260="","",IFERROR($C260*$D260*SUMPRODUCT(('Dvd Calendar'!$E$2607:$CZ$2607&gt;BA$225)*('Dvd Calendar'!$E$2607:$CZ$2607&lt;=BA$226)*'Dvd Calendar'!$E$2610:$CZ$2610*(('Dvd Calendar'!$E$2612:$CZ$2612='Field Check'!$C$56)*('Field Check'!$C$56&lt;&gt;"")+('Dvd Calendar'!$E$2612:$CZ$2612='Field Check'!$C$57)*('Field Check'!$C$57&lt;&gt;"")))/MXAU!$B$3,"")))</f>
        <v/>
      </c>
      <c r="BB260" s="163">
        <f>IF(BB$226="","",IF($B260="","",IFERROR($C260*$D260*SUMPRODUCT(('Dvd Calendar'!$E$2607:$CZ$2607&gt;BB$225)*('Dvd Calendar'!$E$2607:$CZ$2607&lt;=BB$226)*'Dvd Calendar'!$E$2610:$CZ$2610*(('Dvd Calendar'!$E$2612:$CZ$2612='Field Check'!$C$56)*('Field Check'!$C$56&lt;&gt;"")+('Dvd Calendar'!$E$2612:$CZ$2612='Field Check'!$C$57)*('Field Check'!$C$57&lt;&gt;"")))/MXAU!$B$3,"")))</f>
        <v/>
      </c>
      <c r="BC260" s="163">
        <f>IF(BC$226="","",IF($B260="","",IFERROR($C260*$D260*SUMPRODUCT(('Dvd Calendar'!$E$2607:$CZ$2607&gt;BC$225)*('Dvd Calendar'!$E$2607:$CZ$2607&lt;=BC$226)*'Dvd Calendar'!$E$2610:$CZ$2610*(('Dvd Calendar'!$E$2612:$CZ$2612='Field Check'!$C$56)*('Field Check'!$C$56&lt;&gt;"")+('Dvd Calendar'!$E$2612:$CZ$2612='Field Check'!$C$57)*('Field Check'!$C$57&lt;&gt;"")))/MXAU!$B$3,"")))</f>
        <v/>
      </c>
      <c r="BD260" s="163">
        <f>IF(BD$226="","",IF($B260="","",IFERROR($C260*$D260*SUMPRODUCT(('Dvd Calendar'!$E$2607:$CZ$2607&gt;BD$225)*('Dvd Calendar'!$E$2607:$CZ$2607&lt;=BD$226)*'Dvd Calendar'!$E$2610:$CZ$2610*(('Dvd Calendar'!$E$2612:$CZ$2612='Field Check'!$C$56)*('Field Check'!$C$56&lt;&gt;"")+('Dvd Calendar'!$E$2612:$CZ$2612='Field Check'!$C$57)*('Field Check'!$C$57&lt;&gt;"")))/MXAU!$B$3,"")))</f>
        <v/>
      </c>
      <c r="BE260" s="163">
        <f>IF(BE$226="","",IF($B260="","",IFERROR($C260*$D260*SUMPRODUCT(('Dvd Calendar'!$E$2607:$CZ$2607&gt;BE$225)*('Dvd Calendar'!$E$2607:$CZ$2607&lt;=BE$226)*'Dvd Calendar'!$E$2610:$CZ$2610*(('Dvd Calendar'!$E$2612:$CZ$2612='Field Check'!$C$56)*('Field Check'!$C$56&lt;&gt;"")+('Dvd Calendar'!$E$2612:$CZ$2612='Field Check'!$C$57)*('Field Check'!$C$57&lt;&gt;"")))/MXAU!$B$3,"")))</f>
        <v/>
      </c>
      <c r="BF260" s="163">
        <f>IF(BF$226="","",IF($B260="","",IFERROR($C260*$D260*SUMPRODUCT(('Dvd Calendar'!$E$2607:$CZ$2607&gt;BF$225)*('Dvd Calendar'!$E$2607:$CZ$2607&lt;=BF$226)*'Dvd Calendar'!$E$2610:$CZ$2610*(('Dvd Calendar'!$E$2612:$CZ$2612='Field Check'!$C$56)*('Field Check'!$C$56&lt;&gt;"")+('Dvd Calendar'!$E$2612:$CZ$2612='Field Check'!$C$57)*('Field Check'!$C$57&lt;&gt;"")))/MXAU!$B$3,"")))</f>
        <v/>
      </c>
      <c r="BH260" s="163">
        <f>IF(BH$226="","",IF($B260="","",IFERROR(AQ260*$E260/100,"")))</f>
        <v/>
      </c>
      <c r="BI260" s="163">
        <f>IF(BI$226="","",IF($B260="","",IFERROR(AR260*$E260/100,"")))</f>
        <v/>
      </c>
      <c r="BJ260" s="163">
        <f>IF(BJ$226="","",IF($B260="","",IFERROR(AS260*$E260/100,"")))</f>
        <v/>
      </c>
      <c r="BK260" s="163">
        <f>IF(BK$226="","",IF($B260="","",IFERROR(AT260*$E260/100,"")))</f>
        <v/>
      </c>
      <c r="BL260" s="163">
        <f>IF(BL$226="","",IF($B260="","",IFERROR(AU260*$E260/100,"")))</f>
        <v/>
      </c>
      <c r="BM260" s="163">
        <f>IF(BM$226="","",IF($B260="","",IFERROR(AV260*$E260/100,"")))</f>
        <v/>
      </c>
      <c r="BN260" s="163">
        <f>IF(BN$226="","",IF($B260="","",IFERROR(AW260*$E260/100,"")))</f>
        <v/>
      </c>
      <c r="BO260" s="163">
        <f>IF(BO$226="","",IF($B260="","",IFERROR(AX260*$E260/100,"")))</f>
        <v/>
      </c>
      <c r="BP260" s="163">
        <f>IF(BP$226="","",IF($B260="","",IFERROR(AY260*$E260/100,"")))</f>
        <v/>
      </c>
      <c r="BQ260" s="163">
        <f>IF(BQ$226="","",IF($B260="","",IFERROR(AZ260*$E260/100,"")))</f>
        <v/>
      </c>
      <c r="BR260" s="163">
        <f>IF(BR$226="","",IF($B260="","",IFERROR(BA260*$E260/100,"")))</f>
        <v/>
      </c>
      <c r="BS260" s="163">
        <f>IF(BS$226="","",IF($B260="","",IFERROR(BB260*$E260/100,"")))</f>
        <v/>
      </c>
      <c r="BT260" s="163">
        <f>IF(BT$226="","",IF($B260="","",IFERROR(BC260*$E260/100,"")))</f>
        <v/>
      </c>
      <c r="BU260" s="163">
        <f>IF(BU$226="","",IF($B260="","",IFERROR(BD260*$E260/100,"")))</f>
        <v/>
      </c>
      <c r="BV260" s="163">
        <f>IF(BV$226="","",IF($B260="","",IFERROR(BE260*$E260/100,"")))</f>
        <v/>
      </c>
      <c r="BW260" s="163">
        <f>IF(BW$226="","",IF($B260="","",IFERROR(BF260*$E260/100,"")))</f>
        <v/>
      </c>
    </row>
    <row r="261">
      <c r="B261" s="126">
        <f>IF(MXAU!$C$38="","",MXAU!$C$38)</f>
        <v/>
      </c>
      <c r="C261" s="74">
        <f>IF(MXAU!$B$38="","",MXAU!$B$38)</f>
        <v/>
      </c>
      <c r="D261" s="75">
        <f>IFERROR(MXAU!$Q$38,1)</f>
        <v/>
      </c>
      <c r="E261" s="76">
        <f>IF($B261="","",IF(ISNUMBER(MXAU!$I$38),MXAU!$I$38,'Index Summary'!$C$7))</f>
        <v/>
      </c>
      <c r="F261" s="77">
        <f>IF(F$226="","",IF($B261="","",IFERROR($C261*$D261*IF((Override!$C$4="ON")*(COUNTIFS(Override!$B$11:$B$40,$B261,Override!$D$11:$D$40,1,Override!$E$11:$E$40,"&gt;=0")-COUNTIFS(Override!$B$11:$B$40,$B261,Override!$D$11:$D$40,1,Override!$E$11:$E$40,"&gt;=0",Override!$C$11:$C$40,"AS51"))&gt;0,SUMIFS(Override!$E$11:$E$40,Override!$B$11:$B$40,$B261,Override!$D$11:$D$40,1)-SUMIFS(Override!$E$11:$E$40,Override!$B$11:$B$40,$B261,Override!$D$11:$D$40,1,Override!$C$11:$C$40,"AS51"),Override!$C$293)/MXAU!$B$3,"")))</f>
        <v/>
      </c>
      <c r="G261" s="77">
        <f>IF(G$226="","",IF($B261="","",IFERROR($C261*$D261*IF((Override!$C$4="ON")*(COUNTIFS(Override!$B$11:$B$40,$B261,Override!$D$11:$D$40,2,Override!$E$11:$E$40,"&gt;=0")-COUNTIFS(Override!$B$11:$B$40,$B261,Override!$D$11:$D$40,2,Override!$E$11:$E$40,"&gt;=0",Override!$C$11:$C$40,"AS51"))&gt;0,SUMIFS(Override!$E$11:$E$40,Override!$B$11:$B$40,$B261,Override!$D$11:$D$40,2)-SUMIFS(Override!$E$11:$E$40,Override!$B$11:$B$40,$B261,Override!$D$11:$D$40,2,Override!$C$11:$C$40,"AS51"),Override!$D$293)/MXAU!$B$3,"")))</f>
        <v/>
      </c>
      <c r="H261" s="77">
        <f>IF(H$226="","",IF($B261="","",IFERROR($C261*$D261*IF((Override!$C$4="ON")*(COUNTIFS(Override!$B$11:$B$40,$B261,Override!$D$11:$D$40,3,Override!$E$11:$E$40,"&gt;=0")-COUNTIFS(Override!$B$11:$B$40,$B261,Override!$D$11:$D$40,3,Override!$E$11:$E$40,"&gt;=0",Override!$C$11:$C$40,"AS51"))&gt;0,SUMIFS(Override!$E$11:$E$40,Override!$B$11:$B$40,$B261,Override!$D$11:$D$40,3)-SUMIFS(Override!$E$11:$E$40,Override!$B$11:$B$40,$B261,Override!$D$11:$D$40,3,Override!$C$11:$C$40,"AS51"),Override!$E$293)/MXAU!$B$3,"")))</f>
        <v/>
      </c>
      <c r="I261" s="77">
        <f>IF(I$226="","",IF($B261="","",IFERROR($C261*$D261*IF((Override!$C$4="ON")*(COUNTIFS(Override!$B$11:$B$40,$B261,Override!$D$11:$D$40,4,Override!$E$11:$E$40,"&gt;=0")-COUNTIFS(Override!$B$11:$B$40,$B261,Override!$D$11:$D$40,4,Override!$E$11:$E$40,"&gt;=0",Override!$C$11:$C$40,"AS51"))&gt;0,SUMIFS(Override!$E$11:$E$40,Override!$B$11:$B$40,$B261,Override!$D$11:$D$40,4)-SUMIFS(Override!$E$11:$E$40,Override!$B$11:$B$40,$B261,Override!$D$11:$D$40,4,Override!$C$11:$C$40,"AS51"),Override!$F$293)/MXAU!$B$3,"")))</f>
        <v/>
      </c>
      <c r="J261" s="77">
        <f>IF(J$226="","",IF($B261="","",IFERROR($C261*$D261*IF((Override!$C$4="ON")*(COUNTIFS(Override!$B$11:$B$40,$B261,Override!$D$11:$D$40,5,Override!$E$11:$E$40,"&gt;=0")-COUNTIFS(Override!$B$11:$B$40,$B261,Override!$D$11:$D$40,5,Override!$E$11:$E$40,"&gt;=0",Override!$C$11:$C$40,"AS51"))&gt;0,SUMIFS(Override!$E$11:$E$40,Override!$B$11:$B$40,$B261,Override!$D$11:$D$40,5)-SUMIFS(Override!$E$11:$E$40,Override!$B$11:$B$40,$B261,Override!$D$11:$D$40,5,Override!$C$11:$C$40,"AS51"),Override!$G$293)/MXAU!$B$3,"")))</f>
        <v/>
      </c>
      <c r="K261" s="77">
        <f>IF(K$226="","",IF($B261="","",IFERROR($C261*$D261*IF((Override!$C$4="ON")*(COUNTIFS(Override!$B$11:$B$40,$B261,Override!$D$11:$D$40,6,Override!$E$11:$E$40,"&gt;=0")-COUNTIFS(Override!$B$11:$B$40,$B261,Override!$D$11:$D$40,6,Override!$E$11:$E$40,"&gt;=0",Override!$C$11:$C$40,"AS51"))&gt;0,SUMIFS(Override!$E$11:$E$40,Override!$B$11:$B$40,$B261,Override!$D$11:$D$40,6)-SUMIFS(Override!$E$11:$E$40,Override!$B$11:$B$40,$B261,Override!$D$11:$D$40,6,Override!$C$11:$C$40,"AS51"),Override!$H$293)/MXAU!$B$3,"")))</f>
        <v/>
      </c>
      <c r="L261" s="77">
        <f>IF(L$226="","",IF($B261="","",IFERROR($C261*$D261*IF((Override!$C$4="ON")*(COUNTIFS(Override!$B$11:$B$40,$B261,Override!$D$11:$D$40,7,Override!$E$11:$E$40,"&gt;=0")-COUNTIFS(Override!$B$11:$B$40,$B261,Override!$D$11:$D$40,7,Override!$E$11:$E$40,"&gt;=0",Override!$C$11:$C$40,"AS51"))&gt;0,SUMIFS(Override!$E$11:$E$40,Override!$B$11:$B$40,$B261,Override!$D$11:$D$40,7)-SUMIFS(Override!$E$11:$E$40,Override!$B$11:$B$40,$B261,Override!$D$11:$D$40,7,Override!$C$11:$C$40,"AS51"),Override!$I$293)/MXAU!$B$3,"")))</f>
        <v/>
      </c>
      <c r="M261" s="77">
        <f>IF(M$226="","",IF($B261="","",IFERROR($C261*$D261*IF((Override!$C$4="ON")*(COUNTIFS(Override!$B$11:$B$40,$B261,Override!$D$11:$D$40,8,Override!$E$11:$E$40,"&gt;=0")-COUNTIFS(Override!$B$11:$B$40,$B261,Override!$D$11:$D$40,8,Override!$E$11:$E$40,"&gt;=0",Override!$C$11:$C$40,"AS51"))&gt;0,SUMIFS(Override!$E$11:$E$40,Override!$B$11:$B$40,$B261,Override!$D$11:$D$40,8)-SUMIFS(Override!$E$11:$E$40,Override!$B$11:$B$40,$B261,Override!$D$11:$D$40,8,Override!$C$11:$C$40,"AS51"),Override!$J$293)/MXAU!$B$3,"")))</f>
        <v/>
      </c>
      <c r="N261" s="77">
        <f>IF(N$226="","",IF($B261="","",IFERROR($C261*$D261*IF((Override!$C$4="ON")*(COUNTIFS(Override!$B$11:$B$40,$B261,Override!$D$11:$D$40,9,Override!$E$11:$E$40,"&gt;=0")-COUNTIFS(Override!$B$11:$B$40,$B261,Override!$D$11:$D$40,9,Override!$E$11:$E$40,"&gt;=0",Override!$C$11:$C$40,"AS51"))&gt;0,SUMIFS(Override!$E$11:$E$40,Override!$B$11:$B$40,$B261,Override!$D$11:$D$40,9)-SUMIFS(Override!$E$11:$E$40,Override!$B$11:$B$40,$B261,Override!$D$11:$D$40,9,Override!$C$11:$C$40,"AS51"),Override!$K$293)/MXAU!$B$3,"")))</f>
        <v/>
      </c>
      <c r="O261" s="77">
        <f>IF(O$226="","",IF($B261="","",IFERROR($C261*$D261*IF((Override!$C$4="ON")*(COUNTIFS(Override!$B$11:$B$40,$B261,Override!$D$11:$D$40,10,Override!$E$11:$E$40,"&gt;=0")-COUNTIFS(Override!$B$11:$B$40,$B261,Override!$D$11:$D$40,10,Override!$E$11:$E$40,"&gt;=0",Override!$C$11:$C$40,"AS51"))&gt;0,SUMIFS(Override!$E$11:$E$40,Override!$B$11:$B$40,$B261,Override!$D$11:$D$40,10)-SUMIFS(Override!$E$11:$E$40,Override!$B$11:$B$40,$B261,Override!$D$11:$D$40,10,Override!$C$11:$C$40,"AS51"),Override!$L$293)/MXAU!$B$3,"")))</f>
        <v/>
      </c>
      <c r="P261" s="77">
        <f>IF(P$226="","",IF($B261="","",IFERROR($C261*$D261*IF((Override!$C$4="ON")*(COUNTIFS(Override!$B$11:$B$40,$B261,Override!$D$11:$D$40,11,Override!$E$11:$E$40,"&gt;=0")-COUNTIFS(Override!$B$11:$B$40,$B261,Override!$D$11:$D$40,11,Override!$E$11:$E$40,"&gt;=0",Override!$C$11:$C$40,"AS51"))&gt;0,SUMIFS(Override!$E$11:$E$40,Override!$B$11:$B$40,$B261,Override!$D$11:$D$40,11)-SUMIFS(Override!$E$11:$E$40,Override!$B$11:$B$40,$B261,Override!$D$11:$D$40,11,Override!$C$11:$C$40,"AS51"),Override!$M$293)/MXAU!$B$3,"")))</f>
        <v/>
      </c>
      <c r="Q261" s="77">
        <f>IF(Q$226="","",IF($B261="","",IFERROR($C261*$D261*IF((Override!$C$4="ON")*(COUNTIFS(Override!$B$11:$B$40,$B261,Override!$D$11:$D$40,12,Override!$E$11:$E$40,"&gt;=0")-COUNTIFS(Override!$B$11:$B$40,$B261,Override!$D$11:$D$40,12,Override!$E$11:$E$40,"&gt;=0",Override!$C$11:$C$40,"AS51"))&gt;0,SUMIFS(Override!$E$11:$E$40,Override!$B$11:$B$40,$B261,Override!$D$11:$D$40,12)-SUMIFS(Override!$E$11:$E$40,Override!$B$11:$B$40,$B261,Override!$D$11:$D$40,12,Override!$C$11:$C$40,"AS51"),Override!$N$293)/MXAU!$B$3,"")))</f>
        <v/>
      </c>
      <c r="R261" s="77">
        <f>IF(R$226="","",IF($B261="","",IFERROR($C261*$D261*IF((Override!$C$4="ON")*(COUNTIFS(Override!$B$11:$B$40,$B261,Override!$D$11:$D$40,13,Override!$E$11:$E$40,"&gt;=0")-COUNTIFS(Override!$B$11:$B$40,$B261,Override!$D$11:$D$40,13,Override!$E$11:$E$40,"&gt;=0",Override!$C$11:$C$40,"AS51"))&gt;0,SUMIFS(Override!$E$11:$E$40,Override!$B$11:$B$40,$B261,Override!$D$11:$D$40,13)-SUMIFS(Override!$E$11:$E$40,Override!$B$11:$B$40,$B261,Override!$D$11:$D$40,13,Override!$C$11:$C$40,"AS51"),Override!$O$293)/MXAU!$B$3,"")))</f>
        <v/>
      </c>
      <c r="S261" s="77">
        <f>IF(S$226="","",IF($B261="","",IFERROR($C261*$D261*IF((Override!$C$4="ON")*(COUNTIFS(Override!$B$11:$B$40,$B261,Override!$D$11:$D$40,14,Override!$E$11:$E$40,"&gt;=0")-COUNTIFS(Override!$B$11:$B$40,$B261,Override!$D$11:$D$40,14,Override!$E$11:$E$40,"&gt;=0",Override!$C$11:$C$40,"AS51"))&gt;0,SUMIFS(Override!$E$11:$E$40,Override!$B$11:$B$40,$B261,Override!$D$11:$D$40,14)-SUMIFS(Override!$E$11:$E$40,Override!$B$11:$B$40,$B261,Override!$D$11:$D$40,14,Override!$C$11:$C$40,"AS51"),Override!$P$293)/MXAU!$B$3,"")))</f>
        <v/>
      </c>
      <c r="T261" s="77">
        <f>IF(T$226="","",IF($B261="","",IFERROR($C261*$D261*IF((Override!$C$4="ON")*(COUNTIFS(Override!$B$11:$B$40,$B261,Override!$D$11:$D$40,15,Override!$E$11:$E$40,"&gt;=0")-COUNTIFS(Override!$B$11:$B$40,$B261,Override!$D$11:$D$40,15,Override!$E$11:$E$40,"&gt;=0",Override!$C$11:$C$40,"AS51"))&gt;0,SUMIFS(Override!$E$11:$E$40,Override!$B$11:$B$40,$B261,Override!$D$11:$D$40,15)-SUMIFS(Override!$E$11:$E$40,Override!$B$11:$B$40,$B261,Override!$D$11:$D$40,15,Override!$C$11:$C$40,"AS51"),Override!$Q$293)/MXAU!$B$3,"")))</f>
        <v/>
      </c>
      <c r="U261" s="77">
        <f>IF(U$226="","",IF($B261="","",IFERROR($C261*$D261*IF((Override!$C$4="ON")*(COUNTIFS(Override!$B$11:$B$40,$B261,Override!$D$11:$D$40,16,Override!$E$11:$E$40,"&gt;=0")-COUNTIFS(Override!$B$11:$B$40,$B261,Override!$D$11:$D$40,16,Override!$E$11:$E$40,"&gt;=0",Override!$C$11:$C$40,"AS51"))&gt;0,SUMIFS(Override!$E$11:$E$40,Override!$B$11:$B$40,$B261,Override!$D$11:$D$40,16)-SUMIFS(Override!$E$11:$E$40,Override!$B$11:$B$40,$B261,Override!$D$11:$D$40,16,Override!$C$11:$C$40,"AS51"),Override!$R$293)/MXAU!$B$3,"")))</f>
        <v/>
      </c>
      <c r="W261" s="77">
        <f>IF(W$226="","",IF($B261="","",IFERROR(F261*$E261/100,"")))</f>
        <v/>
      </c>
      <c r="X261" s="77">
        <f>IF(X$226="","",IF($B261="","",IFERROR(G261*$E261/100,"")))</f>
        <v/>
      </c>
      <c r="Y261" s="77">
        <f>IF(Y$226="","",IF($B261="","",IFERROR(H261*$E261/100,"")))</f>
        <v/>
      </c>
      <c r="Z261" s="77">
        <f>IF(Z$226="","",IF($B261="","",IFERROR(I261*$E261/100,"")))</f>
        <v/>
      </c>
      <c r="AA261" s="77">
        <f>IF(AA$226="","",IF($B261="","",IFERROR(J261*$E261/100,"")))</f>
        <v/>
      </c>
      <c r="AB261" s="77">
        <f>IF(AB$226="","",IF($B261="","",IFERROR(K261*$E261/100,"")))</f>
        <v/>
      </c>
      <c r="AC261" s="77">
        <f>IF(AC$226="","",IF($B261="","",IFERROR(L261*$E261/100,"")))</f>
        <v/>
      </c>
      <c r="AD261" s="77">
        <f>IF(AD$226="","",IF($B261="","",IFERROR(M261*$E261/100,"")))</f>
        <v/>
      </c>
      <c r="AE261" s="77">
        <f>IF(AE$226="","",IF($B261="","",IFERROR(N261*$E261/100,"")))</f>
        <v/>
      </c>
      <c r="AF261" s="77">
        <f>IF(AF$226="","",IF($B261="","",IFERROR(O261*$E261/100,"")))</f>
        <v/>
      </c>
      <c r="AG261" s="77">
        <f>IF(AG$226="","",IF($B261="","",IFERROR(P261*$E261/100,"")))</f>
        <v/>
      </c>
      <c r="AH261" s="77">
        <f>IF(AH$226="","",IF($B261="","",IFERROR(Q261*$E261/100,"")))</f>
        <v/>
      </c>
      <c r="AI261" s="77">
        <f>IF(AI$226="","",IF($B261="","",IFERROR(R261*$E261/100,"")))</f>
        <v/>
      </c>
      <c r="AJ261" s="77">
        <f>IF(AJ$226="","",IF($B261="","",IFERROR(S261*$E261/100,"")))</f>
        <v/>
      </c>
      <c r="AK261" s="77">
        <f>IF(AK$226="","",IF($B261="","",IFERROR(T261*$E261/100,"")))</f>
        <v/>
      </c>
      <c r="AL261" s="77">
        <f>IF(AL$226="","",IF($B261="","",IFERROR(U261*$E261/100,"")))</f>
        <v/>
      </c>
      <c r="AN261" s="77">
        <f>IF($B261="","",SUMIF($F$226:$U$226,"&lt;="&amp;Sector!$E$51,$F261:$U261))</f>
        <v/>
      </c>
      <c r="AO261" s="77">
        <f>IF($B261="","",SUMIF($W$226:$AL$226,"&lt;="&amp;Sector!$E$51,$W261:$AL261))</f>
        <v/>
      </c>
      <c r="AQ261" s="163">
        <f>IF(AQ$226="","",IF($B261="","",IFERROR($C261*$D261*SUMPRODUCT(('Dvd Calendar'!$E$2618:$CZ$2618&gt;AQ$225)*('Dvd Calendar'!$E$2618:$CZ$2618&lt;=AQ$226)*'Dvd Calendar'!$E$2621:$CZ$2621*(('Dvd Calendar'!$E$2623:$CZ$2623='Field Check'!$C$56)*('Field Check'!$C$56&lt;&gt;"")+('Dvd Calendar'!$E$2623:$CZ$2623='Field Check'!$C$57)*('Field Check'!$C$57&lt;&gt;"")))/MXAU!$B$3,"")))</f>
        <v/>
      </c>
      <c r="AR261" s="163">
        <f>IF(AR$226="","",IF($B261="","",IFERROR($C261*$D261*SUMPRODUCT(('Dvd Calendar'!$E$2618:$CZ$2618&gt;AR$225)*('Dvd Calendar'!$E$2618:$CZ$2618&lt;=AR$226)*'Dvd Calendar'!$E$2621:$CZ$2621*(('Dvd Calendar'!$E$2623:$CZ$2623='Field Check'!$C$56)*('Field Check'!$C$56&lt;&gt;"")+('Dvd Calendar'!$E$2623:$CZ$2623='Field Check'!$C$57)*('Field Check'!$C$57&lt;&gt;"")))/MXAU!$B$3,"")))</f>
        <v/>
      </c>
      <c r="AS261" s="163">
        <f>IF(AS$226="","",IF($B261="","",IFERROR($C261*$D261*SUMPRODUCT(('Dvd Calendar'!$E$2618:$CZ$2618&gt;AS$225)*('Dvd Calendar'!$E$2618:$CZ$2618&lt;=AS$226)*'Dvd Calendar'!$E$2621:$CZ$2621*(('Dvd Calendar'!$E$2623:$CZ$2623='Field Check'!$C$56)*('Field Check'!$C$56&lt;&gt;"")+('Dvd Calendar'!$E$2623:$CZ$2623='Field Check'!$C$57)*('Field Check'!$C$57&lt;&gt;"")))/MXAU!$B$3,"")))</f>
        <v/>
      </c>
      <c r="AT261" s="163">
        <f>IF(AT$226="","",IF($B261="","",IFERROR($C261*$D261*SUMPRODUCT(('Dvd Calendar'!$E$2618:$CZ$2618&gt;AT$225)*('Dvd Calendar'!$E$2618:$CZ$2618&lt;=AT$226)*'Dvd Calendar'!$E$2621:$CZ$2621*(('Dvd Calendar'!$E$2623:$CZ$2623='Field Check'!$C$56)*('Field Check'!$C$56&lt;&gt;"")+('Dvd Calendar'!$E$2623:$CZ$2623='Field Check'!$C$57)*('Field Check'!$C$57&lt;&gt;"")))/MXAU!$B$3,"")))</f>
        <v/>
      </c>
      <c r="AU261" s="163">
        <f>IF(AU$226="","",IF($B261="","",IFERROR($C261*$D261*SUMPRODUCT(('Dvd Calendar'!$E$2618:$CZ$2618&gt;AU$225)*('Dvd Calendar'!$E$2618:$CZ$2618&lt;=AU$226)*'Dvd Calendar'!$E$2621:$CZ$2621*(('Dvd Calendar'!$E$2623:$CZ$2623='Field Check'!$C$56)*('Field Check'!$C$56&lt;&gt;"")+('Dvd Calendar'!$E$2623:$CZ$2623='Field Check'!$C$57)*('Field Check'!$C$57&lt;&gt;"")))/MXAU!$B$3,"")))</f>
        <v/>
      </c>
      <c r="AV261" s="163">
        <f>IF(AV$226="","",IF($B261="","",IFERROR($C261*$D261*SUMPRODUCT(('Dvd Calendar'!$E$2618:$CZ$2618&gt;AV$225)*('Dvd Calendar'!$E$2618:$CZ$2618&lt;=AV$226)*'Dvd Calendar'!$E$2621:$CZ$2621*(('Dvd Calendar'!$E$2623:$CZ$2623='Field Check'!$C$56)*('Field Check'!$C$56&lt;&gt;"")+('Dvd Calendar'!$E$2623:$CZ$2623='Field Check'!$C$57)*('Field Check'!$C$57&lt;&gt;"")))/MXAU!$B$3,"")))</f>
        <v/>
      </c>
      <c r="AW261" s="163">
        <f>IF(AW$226="","",IF($B261="","",IFERROR($C261*$D261*SUMPRODUCT(('Dvd Calendar'!$E$2618:$CZ$2618&gt;AW$225)*('Dvd Calendar'!$E$2618:$CZ$2618&lt;=AW$226)*'Dvd Calendar'!$E$2621:$CZ$2621*(('Dvd Calendar'!$E$2623:$CZ$2623='Field Check'!$C$56)*('Field Check'!$C$56&lt;&gt;"")+('Dvd Calendar'!$E$2623:$CZ$2623='Field Check'!$C$57)*('Field Check'!$C$57&lt;&gt;"")))/MXAU!$B$3,"")))</f>
        <v/>
      </c>
      <c r="AX261" s="163">
        <f>IF(AX$226="","",IF($B261="","",IFERROR($C261*$D261*SUMPRODUCT(('Dvd Calendar'!$E$2618:$CZ$2618&gt;AX$225)*('Dvd Calendar'!$E$2618:$CZ$2618&lt;=AX$226)*'Dvd Calendar'!$E$2621:$CZ$2621*(('Dvd Calendar'!$E$2623:$CZ$2623='Field Check'!$C$56)*('Field Check'!$C$56&lt;&gt;"")+('Dvd Calendar'!$E$2623:$CZ$2623='Field Check'!$C$57)*('Field Check'!$C$57&lt;&gt;"")))/MXAU!$B$3,"")))</f>
        <v/>
      </c>
      <c r="AY261" s="163">
        <f>IF(AY$226="","",IF($B261="","",IFERROR($C261*$D261*SUMPRODUCT(('Dvd Calendar'!$E$2618:$CZ$2618&gt;AY$225)*('Dvd Calendar'!$E$2618:$CZ$2618&lt;=AY$226)*'Dvd Calendar'!$E$2621:$CZ$2621*(('Dvd Calendar'!$E$2623:$CZ$2623='Field Check'!$C$56)*('Field Check'!$C$56&lt;&gt;"")+('Dvd Calendar'!$E$2623:$CZ$2623='Field Check'!$C$57)*('Field Check'!$C$57&lt;&gt;"")))/MXAU!$B$3,"")))</f>
        <v/>
      </c>
      <c r="AZ261" s="163">
        <f>IF(AZ$226="","",IF($B261="","",IFERROR($C261*$D261*SUMPRODUCT(('Dvd Calendar'!$E$2618:$CZ$2618&gt;AZ$225)*('Dvd Calendar'!$E$2618:$CZ$2618&lt;=AZ$226)*'Dvd Calendar'!$E$2621:$CZ$2621*(('Dvd Calendar'!$E$2623:$CZ$2623='Field Check'!$C$56)*('Field Check'!$C$56&lt;&gt;"")+('Dvd Calendar'!$E$2623:$CZ$2623='Field Check'!$C$57)*('Field Check'!$C$57&lt;&gt;"")))/MXAU!$B$3,"")))</f>
        <v/>
      </c>
      <c r="BA261" s="163">
        <f>IF(BA$226="","",IF($B261="","",IFERROR($C261*$D261*SUMPRODUCT(('Dvd Calendar'!$E$2618:$CZ$2618&gt;BA$225)*('Dvd Calendar'!$E$2618:$CZ$2618&lt;=BA$226)*'Dvd Calendar'!$E$2621:$CZ$2621*(('Dvd Calendar'!$E$2623:$CZ$2623='Field Check'!$C$56)*('Field Check'!$C$56&lt;&gt;"")+('Dvd Calendar'!$E$2623:$CZ$2623='Field Check'!$C$57)*('Field Check'!$C$57&lt;&gt;"")))/MXAU!$B$3,"")))</f>
        <v/>
      </c>
      <c r="BB261" s="163">
        <f>IF(BB$226="","",IF($B261="","",IFERROR($C261*$D261*SUMPRODUCT(('Dvd Calendar'!$E$2618:$CZ$2618&gt;BB$225)*('Dvd Calendar'!$E$2618:$CZ$2618&lt;=BB$226)*'Dvd Calendar'!$E$2621:$CZ$2621*(('Dvd Calendar'!$E$2623:$CZ$2623='Field Check'!$C$56)*('Field Check'!$C$56&lt;&gt;"")+('Dvd Calendar'!$E$2623:$CZ$2623='Field Check'!$C$57)*('Field Check'!$C$57&lt;&gt;"")))/MXAU!$B$3,"")))</f>
        <v/>
      </c>
      <c r="BC261" s="163">
        <f>IF(BC$226="","",IF($B261="","",IFERROR($C261*$D261*SUMPRODUCT(('Dvd Calendar'!$E$2618:$CZ$2618&gt;BC$225)*('Dvd Calendar'!$E$2618:$CZ$2618&lt;=BC$226)*'Dvd Calendar'!$E$2621:$CZ$2621*(('Dvd Calendar'!$E$2623:$CZ$2623='Field Check'!$C$56)*('Field Check'!$C$56&lt;&gt;"")+('Dvd Calendar'!$E$2623:$CZ$2623='Field Check'!$C$57)*('Field Check'!$C$57&lt;&gt;"")))/MXAU!$B$3,"")))</f>
        <v/>
      </c>
      <c r="BD261" s="163">
        <f>IF(BD$226="","",IF($B261="","",IFERROR($C261*$D261*SUMPRODUCT(('Dvd Calendar'!$E$2618:$CZ$2618&gt;BD$225)*('Dvd Calendar'!$E$2618:$CZ$2618&lt;=BD$226)*'Dvd Calendar'!$E$2621:$CZ$2621*(('Dvd Calendar'!$E$2623:$CZ$2623='Field Check'!$C$56)*('Field Check'!$C$56&lt;&gt;"")+('Dvd Calendar'!$E$2623:$CZ$2623='Field Check'!$C$57)*('Field Check'!$C$57&lt;&gt;"")))/MXAU!$B$3,"")))</f>
        <v/>
      </c>
      <c r="BE261" s="163">
        <f>IF(BE$226="","",IF($B261="","",IFERROR($C261*$D261*SUMPRODUCT(('Dvd Calendar'!$E$2618:$CZ$2618&gt;BE$225)*('Dvd Calendar'!$E$2618:$CZ$2618&lt;=BE$226)*'Dvd Calendar'!$E$2621:$CZ$2621*(('Dvd Calendar'!$E$2623:$CZ$2623='Field Check'!$C$56)*('Field Check'!$C$56&lt;&gt;"")+('Dvd Calendar'!$E$2623:$CZ$2623='Field Check'!$C$57)*('Field Check'!$C$57&lt;&gt;"")))/MXAU!$B$3,"")))</f>
        <v/>
      </c>
      <c r="BF261" s="163">
        <f>IF(BF$226="","",IF($B261="","",IFERROR($C261*$D261*SUMPRODUCT(('Dvd Calendar'!$E$2618:$CZ$2618&gt;BF$225)*('Dvd Calendar'!$E$2618:$CZ$2618&lt;=BF$226)*'Dvd Calendar'!$E$2621:$CZ$2621*(('Dvd Calendar'!$E$2623:$CZ$2623='Field Check'!$C$56)*('Field Check'!$C$56&lt;&gt;"")+('Dvd Calendar'!$E$2623:$CZ$2623='Field Check'!$C$57)*('Field Check'!$C$57&lt;&gt;"")))/MXAU!$B$3,"")))</f>
        <v/>
      </c>
      <c r="BH261" s="163">
        <f>IF(BH$226="","",IF($B261="","",IFERROR(AQ261*$E261/100,"")))</f>
        <v/>
      </c>
      <c r="BI261" s="163">
        <f>IF(BI$226="","",IF($B261="","",IFERROR(AR261*$E261/100,"")))</f>
        <v/>
      </c>
      <c r="BJ261" s="163">
        <f>IF(BJ$226="","",IF($B261="","",IFERROR(AS261*$E261/100,"")))</f>
        <v/>
      </c>
      <c r="BK261" s="163">
        <f>IF(BK$226="","",IF($B261="","",IFERROR(AT261*$E261/100,"")))</f>
        <v/>
      </c>
      <c r="BL261" s="163">
        <f>IF(BL$226="","",IF($B261="","",IFERROR(AU261*$E261/100,"")))</f>
        <v/>
      </c>
      <c r="BM261" s="163">
        <f>IF(BM$226="","",IF($B261="","",IFERROR(AV261*$E261/100,"")))</f>
        <v/>
      </c>
      <c r="BN261" s="163">
        <f>IF(BN$226="","",IF($B261="","",IFERROR(AW261*$E261/100,"")))</f>
        <v/>
      </c>
      <c r="BO261" s="163">
        <f>IF(BO$226="","",IF($B261="","",IFERROR(AX261*$E261/100,"")))</f>
        <v/>
      </c>
      <c r="BP261" s="163">
        <f>IF(BP$226="","",IF($B261="","",IFERROR(AY261*$E261/100,"")))</f>
        <v/>
      </c>
      <c r="BQ261" s="163">
        <f>IF(BQ$226="","",IF($B261="","",IFERROR(AZ261*$E261/100,"")))</f>
        <v/>
      </c>
      <c r="BR261" s="163">
        <f>IF(BR$226="","",IF($B261="","",IFERROR(BA261*$E261/100,"")))</f>
        <v/>
      </c>
      <c r="BS261" s="163">
        <f>IF(BS$226="","",IF($B261="","",IFERROR(BB261*$E261/100,"")))</f>
        <v/>
      </c>
      <c r="BT261" s="163">
        <f>IF(BT$226="","",IF($B261="","",IFERROR(BC261*$E261/100,"")))</f>
        <v/>
      </c>
      <c r="BU261" s="163">
        <f>IF(BU$226="","",IF($B261="","",IFERROR(BD261*$E261/100,"")))</f>
        <v/>
      </c>
      <c r="BV261" s="163">
        <f>IF(BV$226="","",IF($B261="","",IFERROR(BE261*$E261/100,"")))</f>
        <v/>
      </c>
      <c r="BW261" s="163">
        <f>IF(BW$226="","",IF($B261="","",IFERROR(BF261*$E261/100,"")))</f>
        <v/>
      </c>
    </row>
    <row r="262">
      <c r="B262" s="126">
        <f>IF(MXAU!$C$39="","",MXAU!$C$39)</f>
        <v/>
      </c>
      <c r="C262" s="74">
        <f>IF(MXAU!$B$39="","",MXAU!$B$39)</f>
        <v/>
      </c>
      <c r="D262" s="75">
        <f>IFERROR(MXAU!$Q$39,1)</f>
        <v/>
      </c>
      <c r="E262" s="76">
        <f>IF($B262="","",IF(ISNUMBER(MXAU!$I$39),MXAU!$I$39,'Index Summary'!$C$7))</f>
        <v/>
      </c>
      <c r="F262" s="77">
        <f>IF(F$226="","",IF($B262="","",IFERROR($C262*$D262*IF((Override!$C$4="ON")*(COUNTIFS(Override!$B$11:$B$40,$B262,Override!$D$11:$D$40,1,Override!$E$11:$E$40,"&gt;=0")-COUNTIFS(Override!$B$11:$B$40,$B262,Override!$D$11:$D$40,1,Override!$E$11:$E$40,"&gt;=0",Override!$C$11:$C$40,"AS51"))&gt;0,SUMIFS(Override!$E$11:$E$40,Override!$B$11:$B$40,$B262,Override!$D$11:$D$40,1)-SUMIFS(Override!$E$11:$E$40,Override!$B$11:$B$40,$B262,Override!$D$11:$D$40,1,Override!$C$11:$C$40,"AS51"),Override!$C$294)/MXAU!$B$3,"")))</f>
        <v/>
      </c>
      <c r="G262" s="77">
        <f>IF(G$226="","",IF($B262="","",IFERROR($C262*$D262*IF((Override!$C$4="ON")*(COUNTIFS(Override!$B$11:$B$40,$B262,Override!$D$11:$D$40,2,Override!$E$11:$E$40,"&gt;=0")-COUNTIFS(Override!$B$11:$B$40,$B262,Override!$D$11:$D$40,2,Override!$E$11:$E$40,"&gt;=0",Override!$C$11:$C$40,"AS51"))&gt;0,SUMIFS(Override!$E$11:$E$40,Override!$B$11:$B$40,$B262,Override!$D$11:$D$40,2)-SUMIFS(Override!$E$11:$E$40,Override!$B$11:$B$40,$B262,Override!$D$11:$D$40,2,Override!$C$11:$C$40,"AS51"),Override!$D$294)/MXAU!$B$3,"")))</f>
        <v/>
      </c>
      <c r="H262" s="77">
        <f>IF(H$226="","",IF($B262="","",IFERROR($C262*$D262*IF((Override!$C$4="ON")*(COUNTIFS(Override!$B$11:$B$40,$B262,Override!$D$11:$D$40,3,Override!$E$11:$E$40,"&gt;=0")-COUNTIFS(Override!$B$11:$B$40,$B262,Override!$D$11:$D$40,3,Override!$E$11:$E$40,"&gt;=0",Override!$C$11:$C$40,"AS51"))&gt;0,SUMIFS(Override!$E$11:$E$40,Override!$B$11:$B$40,$B262,Override!$D$11:$D$40,3)-SUMIFS(Override!$E$11:$E$40,Override!$B$11:$B$40,$B262,Override!$D$11:$D$40,3,Override!$C$11:$C$40,"AS51"),Override!$E$294)/MXAU!$B$3,"")))</f>
        <v/>
      </c>
      <c r="I262" s="77">
        <f>IF(I$226="","",IF($B262="","",IFERROR($C262*$D262*IF((Override!$C$4="ON")*(COUNTIFS(Override!$B$11:$B$40,$B262,Override!$D$11:$D$40,4,Override!$E$11:$E$40,"&gt;=0")-COUNTIFS(Override!$B$11:$B$40,$B262,Override!$D$11:$D$40,4,Override!$E$11:$E$40,"&gt;=0",Override!$C$11:$C$40,"AS51"))&gt;0,SUMIFS(Override!$E$11:$E$40,Override!$B$11:$B$40,$B262,Override!$D$11:$D$40,4)-SUMIFS(Override!$E$11:$E$40,Override!$B$11:$B$40,$B262,Override!$D$11:$D$40,4,Override!$C$11:$C$40,"AS51"),Override!$F$294)/MXAU!$B$3,"")))</f>
        <v/>
      </c>
      <c r="J262" s="77">
        <f>IF(J$226="","",IF($B262="","",IFERROR($C262*$D262*IF((Override!$C$4="ON")*(COUNTIFS(Override!$B$11:$B$40,$B262,Override!$D$11:$D$40,5,Override!$E$11:$E$40,"&gt;=0")-COUNTIFS(Override!$B$11:$B$40,$B262,Override!$D$11:$D$40,5,Override!$E$11:$E$40,"&gt;=0",Override!$C$11:$C$40,"AS51"))&gt;0,SUMIFS(Override!$E$11:$E$40,Override!$B$11:$B$40,$B262,Override!$D$11:$D$40,5)-SUMIFS(Override!$E$11:$E$40,Override!$B$11:$B$40,$B262,Override!$D$11:$D$40,5,Override!$C$11:$C$40,"AS51"),Override!$G$294)/MXAU!$B$3,"")))</f>
        <v/>
      </c>
      <c r="K262" s="77">
        <f>IF(K$226="","",IF($B262="","",IFERROR($C262*$D262*IF((Override!$C$4="ON")*(COUNTIFS(Override!$B$11:$B$40,$B262,Override!$D$11:$D$40,6,Override!$E$11:$E$40,"&gt;=0")-COUNTIFS(Override!$B$11:$B$40,$B262,Override!$D$11:$D$40,6,Override!$E$11:$E$40,"&gt;=0",Override!$C$11:$C$40,"AS51"))&gt;0,SUMIFS(Override!$E$11:$E$40,Override!$B$11:$B$40,$B262,Override!$D$11:$D$40,6)-SUMIFS(Override!$E$11:$E$40,Override!$B$11:$B$40,$B262,Override!$D$11:$D$40,6,Override!$C$11:$C$40,"AS51"),Override!$H$294)/MXAU!$B$3,"")))</f>
        <v/>
      </c>
      <c r="L262" s="77">
        <f>IF(L$226="","",IF($B262="","",IFERROR($C262*$D262*IF((Override!$C$4="ON")*(COUNTIFS(Override!$B$11:$B$40,$B262,Override!$D$11:$D$40,7,Override!$E$11:$E$40,"&gt;=0")-COUNTIFS(Override!$B$11:$B$40,$B262,Override!$D$11:$D$40,7,Override!$E$11:$E$40,"&gt;=0",Override!$C$11:$C$40,"AS51"))&gt;0,SUMIFS(Override!$E$11:$E$40,Override!$B$11:$B$40,$B262,Override!$D$11:$D$40,7)-SUMIFS(Override!$E$11:$E$40,Override!$B$11:$B$40,$B262,Override!$D$11:$D$40,7,Override!$C$11:$C$40,"AS51"),Override!$I$294)/MXAU!$B$3,"")))</f>
        <v/>
      </c>
      <c r="M262" s="77">
        <f>IF(M$226="","",IF($B262="","",IFERROR($C262*$D262*IF((Override!$C$4="ON")*(COUNTIFS(Override!$B$11:$B$40,$B262,Override!$D$11:$D$40,8,Override!$E$11:$E$40,"&gt;=0")-COUNTIFS(Override!$B$11:$B$40,$B262,Override!$D$11:$D$40,8,Override!$E$11:$E$40,"&gt;=0",Override!$C$11:$C$40,"AS51"))&gt;0,SUMIFS(Override!$E$11:$E$40,Override!$B$11:$B$40,$B262,Override!$D$11:$D$40,8)-SUMIFS(Override!$E$11:$E$40,Override!$B$11:$B$40,$B262,Override!$D$11:$D$40,8,Override!$C$11:$C$40,"AS51"),Override!$J$294)/MXAU!$B$3,"")))</f>
        <v/>
      </c>
      <c r="N262" s="77">
        <f>IF(N$226="","",IF($B262="","",IFERROR($C262*$D262*IF((Override!$C$4="ON")*(COUNTIFS(Override!$B$11:$B$40,$B262,Override!$D$11:$D$40,9,Override!$E$11:$E$40,"&gt;=0")-COUNTIFS(Override!$B$11:$B$40,$B262,Override!$D$11:$D$40,9,Override!$E$11:$E$40,"&gt;=0",Override!$C$11:$C$40,"AS51"))&gt;0,SUMIFS(Override!$E$11:$E$40,Override!$B$11:$B$40,$B262,Override!$D$11:$D$40,9)-SUMIFS(Override!$E$11:$E$40,Override!$B$11:$B$40,$B262,Override!$D$11:$D$40,9,Override!$C$11:$C$40,"AS51"),Override!$K$294)/MXAU!$B$3,"")))</f>
        <v/>
      </c>
      <c r="O262" s="77">
        <f>IF(O$226="","",IF($B262="","",IFERROR($C262*$D262*IF((Override!$C$4="ON")*(COUNTIFS(Override!$B$11:$B$40,$B262,Override!$D$11:$D$40,10,Override!$E$11:$E$40,"&gt;=0")-COUNTIFS(Override!$B$11:$B$40,$B262,Override!$D$11:$D$40,10,Override!$E$11:$E$40,"&gt;=0",Override!$C$11:$C$40,"AS51"))&gt;0,SUMIFS(Override!$E$11:$E$40,Override!$B$11:$B$40,$B262,Override!$D$11:$D$40,10)-SUMIFS(Override!$E$11:$E$40,Override!$B$11:$B$40,$B262,Override!$D$11:$D$40,10,Override!$C$11:$C$40,"AS51"),Override!$L$294)/MXAU!$B$3,"")))</f>
        <v/>
      </c>
      <c r="P262" s="77">
        <f>IF(P$226="","",IF($B262="","",IFERROR($C262*$D262*IF((Override!$C$4="ON")*(COUNTIFS(Override!$B$11:$B$40,$B262,Override!$D$11:$D$40,11,Override!$E$11:$E$40,"&gt;=0")-COUNTIFS(Override!$B$11:$B$40,$B262,Override!$D$11:$D$40,11,Override!$E$11:$E$40,"&gt;=0",Override!$C$11:$C$40,"AS51"))&gt;0,SUMIFS(Override!$E$11:$E$40,Override!$B$11:$B$40,$B262,Override!$D$11:$D$40,11)-SUMIFS(Override!$E$11:$E$40,Override!$B$11:$B$40,$B262,Override!$D$11:$D$40,11,Override!$C$11:$C$40,"AS51"),Override!$M$294)/MXAU!$B$3,"")))</f>
        <v/>
      </c>
      <c r="Q262" s="77">
        <f>IF(Q$226="","",IF($B262="","",IFERROR($C262*$D262*IF((Override!$C$4="ON")*(COUNTIFS(Override!$B$11:$B$40,$B262,Override!$D$11:$D$40,12,Override!$E$11:$E$40,"&gt;=0")-COUNTIFS(Override!$B$11:$B$40,$B262,Override!$D$11:$D$40,12,Override!$E$11:$E$40,"&gt;=0",Override!$C$11:$C$40,"AS51"))&gt;0,SUMIFS(Override!$E$11:$E$40,Override!$B$11:$B$40,$B262,Override!$D$11:$D$40,12)-SUMIFS(Override!$E$11:$E$40,Override!$B$11:$B$40,$B262,Override!$D$11:$D$40,12,Override!$C$11:$C$40,"AS51"),Override!$N$294)/MXAU!$B$3,"")))</f>
        <v/>
      </c>
      <c r="R262" s="77">
        <f>IF(R$226="","",IF($B262="","",IFERROR($C262*$D262*IF((Override!$C$4="ON")*(COUNTIFS(Override!$B$11:$B$40,$B262,Override!$D$11:$D$40,13,Override!$E$11:$E$40,"&gt;=0")-COUNTIFS(Override!$B$11:$B$40,$B262,Override!$D$11:$D$40,13,Override!$E$11:$E$40,"&gt;=0",Override!$C$11:$C$40,"AS51"))&gt;0,SUMIFS(Override!$E$11:$E$40,Override!$B$11:$B$40,$B262,Override!$D$11:$D$40,13)-SUMIFS(Override!$E$11:$E$40,Override!$B$11:$B$40,$B262,Override!$D$11:$D$40,13,Override!$C$11:$C$40,"AS51"),Override!$O$294)/MXAU!$B$3,"")))</f>
        <v/>
      </c>
      <c r="S262" s="77">
        <f>IF(S$226="","",IF($B262="","",IFERROR($C262*$D262*IF((Override!$C$4="ON")*(COUNTIFS(Override!$B$11:$B$40,$B262,Override!$D$11:$D$40,14,Override!$E$11:$E$40,"&gt;=0")-COUNTIFS(Override!$B$11:$B$40,$B262,Override!$D$11:$D$40,14,Override!$E$11:$E$40,"&gt;=0",Override!$C$11:$C$40,"AS51"))&gt;0,SUMIFS(Override!$E$11:$E$40,Override!$B$11:$B$40,$B262,Override!$D$11:$D$40,14)-SUMIFS(Override!$E$11:$E$40,Override!$B$11:$B$40,$B262,Override!$D$11:$D$40,14,Override!$C$11:$C$40,"AS51"),Override!$P$294)/MXAU!$B$3,"")))</f>
        <v/>
      </c>
      <c r="T262" s="77">
        <f>IF(T$226="","",IF($B262="","",IFERROR($C262*$D262*IF((Override!$C$4="ON")*(COUNTIFS(Override!$B$11:$B$40,$B262,Override!$D$11:$D$40,15,Override!$E$11:$E$40,"&gt;=0")-COUNTIFS(Override!$B$11:$B$40,$B262,Override!$D$11:$D$40,15,Override!$E$11:$E$40,"&gt;=0",Override!$C$11:$C$40,"AS51"))&gt;0,SUMIFS(Override!$E$11:$E$40,Override!$B$11:$B$40,$B262,Override!$D$11:$D$40,15)-SUMIFS(Override!$E$11:$E$40,Override!$B$11:$B$40,$B262,Override!$D$11:$D$40,15,Override!$C$11:$C$40,"AS51"),Override!$Q$294)/MXAU!$B$3,"")))</f>
        <v/>
      </c>
      <c r="U262" s="77">
        <f>IF(U$226="","",IF($B262="","",IFERROR($C262*$D262*IF((Override!$C$4="ON")*(COUNTIFS(Override!$B$11:$B$40,$B262,Override!$D$11:$D$40,16,Override!$E$11:$E$40,"&gt;=0")-COUNTIFS(Override!$B$11:$B$40,$B262,Override!$D$11:$D$40,16,Override!$E$11:$E$40,"&gt;=0",Override!$C$11:$C$40,"AS51"))&gt;0,SUMIFS(Override!$E$11:$E$40,Override!$B$11:$B$40,$B262,Override!$D$11:$D$40,16)-SUMIFS(Override!$E$11:$E$40,Override!$B$11:$B$40,$B262,Override!$D$11:$D$40,16,Override!$C$11:$C$40,"AS51"),Override!$R$294)/MXAU!$B$3,"")))</f>
        <v/>
      </c>
      <c r="W262" s="77">
        <f>IF(W$226="","",IF($B262="","",IFERROR(F262*$E262/100,"")))</f>
        <v/>
      </c>
      <c r="X262" s="77">
        <f>IF(X$226="","",IF($B262="","",IFERROR(G262*$E262/100,"")))</f>
        <v/>
      </c>
      <c r="Y262" s="77">
        <f>IF(Y$226="","",IF($B262="","",IFERROR(H262*$E262/100,"")))</f>
        <v/>
      </c>
      <c r="Z262" s="77">
        <f>IF(Z$226="","",IF($B262="","",IFERROR(I262*$E262/100,"")))</f>
        <v/>
      </c>
      <c r="AA262" s="77">
        <f>IF(AA$226="","",IF($B262="","",IFERROR(J262*$E262/100,"")))</f>
        <v/>
      </c>
      <c r="AB262" s="77">
        <f>IF(AB$226="","",IF($B262="","",IFERROR(K262*$E262/100,"")))</f>
        <v/>
      </c>
      <c r="AC262" s="77">
        <f>IF(AC$226="","",IF($B262="","",IFERROR(L262*$E262/100,"")))</f>
        <v/>
      </c>
      <c r="AD262" s="77">
        <f>IF(AD$226="","",IF($B262="","",IFERROR(M262*$E262/100,"")))</f>
        <v/>
      </c>
      <c r="AE262" s="77">
        <f>IF(AE$226="","",IF($B262="","",IFERROR(N262*$E262/100,"")))</f>
        <v/>
      </c>
      <c r="AF262" s="77">
        <f>IF(AF$226="","",IF($B262="","",IFERROR(O262*$E262/100,"")))</f>
        <v/>
      </c>
      <c r="AG262" s="77">
        <f>IF(AG$226="","",IF($B262="","",IFERROR(P262*$E262/100,"")))</f>
        <v/>
      </c>
      <c r="AH262" s="77">
        <f>IF(AH$226="","",IF($B262="","",IFERROR(Q262*$E262/100,"")))</f>
        <v/>
      </c>
      <c r="AI262" s="77">
        <f>IF(AI$226="","",IF($B262="","",IFERROR(R262*$E262/100,"")))</f>
        <v/>
      </c>
      <c r="AJ262" s="77">
        <f>IF(AJ$226="","",IF($B262="","",IFERROR(S262*$E262/100,"")))</f>
        <v/>
      </c>
      <c r="AK262" s="77">
        <f>IF(AK$226="","",IF($B262="","",IFERROR(T262*$E262/100,"")))</f>
        <v/>
      </c>
      <c r="AL262" s="77">
        <f>IF(AL$226="","",IF($B262="","",IFERROR(U262*$E262/100,"")))</f>
        <v/>
      </c>
      <c r="AN262" s="77">
        <f>IF($B262="","",SUMIF($F$226:$U$226,"&lt;="&amp;Sector!$E$51,$F262:$U262))</f>
        <v/>
      </c>
      <c r="AO262" s="77">
        <f>IF($B262="","",SUMIF($W$226:$AL$226,"&lt;="&amp;Sector!$E$51,$W262:$AL262))</f>
        <v/>
      </c>
      <c r="AQ262" s="163">
        <f>IF(AQ$226="","",IF($B262="","",IFERROR($C262*$D262*SUMPRODUCT(('Dvd Calendar'!$E$2629:$CZ$2629&gt;AQ$225)*('Dvd Calendar'!$E$2629:$CZ$2629&lt;=AQ$226)*'Dvd Calendar'!$E$2632:$CZ$2632*(('Dvd Calendar'!$E$2634:$CZ$2634='Field Check'!$C$56)*('Field Check'!$C$56&lt;&gt;"")+('Dvd Calendar'!$E$2634:$CZ$2634='Field Check'!$C$57)*('Field Check'!$C$57&lt;&gt;"")))/MXAU!$B$3,"")))</f>
        <v/>
      </c>
      <c r="AR262" s="163">
        <f>IF(AR$226="","",IF($B262="","",IFERROR($C262*$D262*SUMPRODUCT(('Dvd Calendar'!$E$2629:$CZ$2629&gt;AR$225)*('Dvd Calendar'!$E$2629:$CZ$2629&lt;=AR$226)*'Dvd Calendar'!$E$2632:$CZ$2632*(('Dvd Calendar'!$E$2634:$CZ$2634='Field Check'!$C$56)*('Field Check'!$C$56&lt;&gt;"")+('Dvd Calendar'!$E$2634:$CZ$2634='Field Check'!$C$57)*('Field Check'!$C$57&lt;&gt;"")))/MXAU!$B$3,"")))</f>
        <v/>
      </c>
      <c r="AS262" s="163">
        <f>IF(AS$226="","",IF($B262="","",IFERROR($C262*$D262*SUMPRODUCT(('Dvd Calendar'!$E$2629:$CZ$2629&gt;AS$225)*('Dvd Calendar'!$E$2629:$CZ$2629&lt;=AS$226)*'Dvd Calendar'!$E$2632:$CZ$2632*(('Dvd Calendar'!$E$2634:$CZ$2634='Field Check'!$C$56)*('Field Check'!$C$56&lt;&gt;"")+('Dvd Calendar'!$E$2634:$CZ$2634='Field Check'!$C$57)*('Field Check'!$C$57&lt;&gt;"")))/MXAU!$B$3,"")))</f>
        <v/>
      </c>
      <c r="AT262" s="163">
        <f>IF(AT$226="","",IF($B262="","",IFERROR($C262*$D262*SUMPRODUCT(('Dvd Calendar'!$E$2629:$CZ$2629&gt;AT$225)*('Dvd Calendar'!$E$2629:$CZ$2629&lt;=AT$226)*'Dvd Calendar'!$E$2632:$CZ$2632*(('Dvd Calendar'!$E$2634:$CZ$2634='Field Check'!$C$56)*('Field Check'!$C$56&lt;&gt;"")+('Dvd Calendar'!$E$2634:$CZ$2634='Field Check'!$C$57)*('Field Check'!$C$57&lt;&gt;"")))/MXAU!$B$3,"")))</f>
        <v/>
      </c>
      <c r="AU262" s="163">
        <f>IF(AU$226="","",IF($B262="","",IFERROR($C262*$D262*SUMPRODUCT(('Dvd Calendar'!$E$2629:$CZ$2629&gt;AU$225)*('Dvd Calendar'!$E$2629:$CZ$2629&lt;=AU$226)*'Dvd Calendar'!$E$2632:$CZ$2632*(('Dvd Calendar'!$E$2634:$CZ$2634='Field Check'!$C$56)*('Field Check'!$C$56&lt;&gt;"")+('Dvd Calendar'!$E$2634:$CZ$2634='Field Check'!$C$57)*('Field Check'!$C$57&lt;&gt;"")))/MXAU!$B$3,"")))</f>
        <v/>
      </c>
      <c r="AV262" s="163">
        <f>IF(AV$226="","",IF($B262="","",IFERROR($C262*$D262*SUMPRODUCT(('Dvd Calendar'!$E$2629:$CZ$2629&gt;AV$225)*('Dvd Calendar'!$E$2629:$CZ$2629&lt;=AV$226)*'Dvd Calendar'!$E$2632:$CZ$2632*(('Dvd Calendar'!$E$2634:$CZ$2634='Field Check'!$C$56)*('Field Check'!$C$56&lt;&gt;"")+('Dvd Calendar'!$E$2634:$CZ$2634='Field Check'!$C$57)*('Field Check'!$C$57&lt;&gt;"")))/MXAU!$B$3,"")))</f>
        <v/>
      </c>
      <c r="AW262" s="163">
        <f>IF(AW$226="","",IF($B262="","",IFERROR($C262*$D262*SUMPRODUCT(('Dvd Calendar'!$E$2629:$CZ$2629&gt;AW$225)*('Dvd Calendar'!$E$2629:$CZ$2629&lt;=AW$226)*'Dvd Calendar'!$E$2632:$CZ$2632*(('Dvd Calendar'!$E$2634:$CZ$2634='Field Check'!$C$56)*('Field Check'!$C$56&lt;&gt;"")+('Dvd Calendar'!$E$2634:$CZ$2634='Field Check'!$C$57)*('Field Check'!$C$57&lt;&gt;"")))/MXAU!$B$3,"")))</f>
        <v/>
      </c>
      <c r="AX262" s="163">
        <f>IF(AX$226="","",IF($B262="","",IFERROR($C262*$D262*SUMPRODUCT(('Dvd Calendar'!$E$2629:$CZ$2629&gt;AX$225)*('Dvd Calendar'!$E$2629:$CZ$2629&lt;=AX$226)*'Dvd Calendar'!$E$2632:$CZ$2632*(('Dvd Calendar'!$E$2634:$CZ$2634='Field Check'!$C$56)*('Field Check'!$C$56&lt;&gt;"")+('Dvd Calendar'!$E$2634:$CZ$2634='Field Check'!$C$57)*('Field Check'!$C$57&lt;&gt;"")))/MXAU!$B$3,"")))</f>
        <v/>
      </c>
      <c r="AY262" s="163">
        <f>IF(AY$226="","",IF($B262="","",IFERROR($C262*$D262*SUMPRODUCT(('Dvd Calendar'!$E$2629:$CZ$2629&gt;AY$225)*('Dvd Calendar'!$E$2629:$CZ$2629&lt;=AY$226)*'Dvd Calendar'!$E$2632:$CZ$2632*(('Dvd Calendar'!$E$2634:$CZ$2634='Field Check'!$C$56)*('Field Check'!$C$56&lt;&gt;"")+('Dvd Calendar'!$E$2634:$CZ$2634='Field Check'!$C$57)*('Field Check'!$C$57&lt;&gt;"")))/MXAU!$B$3,"")))</f>
        <v/>
      </c>
      <c r="AZ262" s="163">
        <f>IF(AZ$226="","",IF($B262="","",IFERROR($C262*$D262*SUMPRODUCT(('Dvd Calendar'!$E$2629:$CZ$2629&gt;AZ$225)*('Dvd Calendar'!$E$2629:$CZ$2629&lt;=AZ$226)*'Dvd Calendar'!$E$2632:$CZ$2632*(('Dvd Calendar'!$E$2634:$CZ$2634='Field Check'!$C$56)*('Field Check'!$C$56&lt;&gt;"")+('Dvd Calendar'!$E$2634:$CZ$2634='Field Check'!$C$57)*('Field Check'!$C$57&lt;&gt;"")))/MXAU!$B$3,"")))</f>
        <v/>
      </c>
      <c r="BA262" s="163">
        <f>IF(BA$226="","",IF($B262="","",IFERROR($C262*$D262*SUMPRODUCT(('Dvd Calendar'!$E$2629:$CZ$2629&gt;BA$225)*('Dvd Calendar'!$E$2629:$CZ$2629&lt;=BA$226)*'Dvd Calendar'!$E$2632:$CZ$2632*(('Dvd Calendar'!$E$2634:$CZ$2634='Field Check'!$C$56)*('Field Check'!$C$56&lt;&gt;"")+('Dvd Calendar'!$E$2634:$CZ$2634='Field Check'!$C$57)*('Field Check'!$C$57&lt;&gt;"")))/MXAU!$B$3,"")))</f>
        <v/>
      </c>
      <c r="BB262" s="163">
        <f>IF(BB$226="","",IF($B262="","",IFERROR($C262*$D262*SUMPRODUCT(('Dvd Calendar'!$E$2629:$CZ$2629&gt;BB$225)*('Dvd Calendar'!$E$2629:$CZ$2629&lt;=BB$226)*'Dvd Calendar'!$E$2632:$CZ$2632*(('Dvd Calendar'!$E$2634:$CZ$2634='Field Check'!$C$56)*('Field Check'!$C$56&lt;&gt;"")+('Dvd Calendar'!$E$2634:$CZ$2634='Field Check'!$C$57)*('Field Check'!$C$57&lt;&gt;"")))/MXAU!$B$3,"")))</f>
        <v/>
      </c>
      <c r="BC262" s="163">
        <f>IF(BC$226="","",IF($B262="","",IFERROR($C262*$D262*SUMPRODUCT(('Dvd Calendar'!$E$2629:$CZ$2629&gt;BC$225)*('Dvd Calendar'!$E$2629:$CZ$2629&lt;=BC$226)*'Dvd Calendar'!$E$2632:$CZ$2632*(('Dvd Calendar'!$E$2634:$CZ$2634='Field Check'!$C$56)*('Field Check'!$C$56&lt;&gt;"")+('Dvd Calendar'!$E$2634:$CZ$2634='Field Check'!$C$57)*('Field Check'!$C$57&lt;&gt;"")))/MXAU!$B$3,"")))</f>
        <v/>
      </c>
      <c r="BD262" s="163">
        <f>IF(BD$226="","",IF($B262="","",IFERROR($C262*$D262*SUMPRODUCT(('Dvd Calendar'!$E$2629:$CZ$2629&gt;BD$225)*('Dvd Calendar'!$E$2629:$CZ$2629&lt;=BD$226)*'Dvd Calendar'!$E$2632:$CZ$2632*(('Dvd Calendar'!$E$2634:$CZ$2634='Field Check'!$C$56)*('Field Check'!$C$56&lt;&gt;"")+('Dvd Calendar'!$E$2634:$CZ$2634='Field Check'!$C$57)*('Field Check'!$C$57&lt;&gt;"")))/MXAU!$B$3,"")))</f>
        <v/>
      </c>
      <c r="BE262" s="163">
        <f>IF(BE$226="","",IF($B262="","",IFERROR($C262*$D262*SUMPRODUCT(('Dvd Calendar'!$E$2629:$CZ$2629&gt;BE$225)*('Dvd Calendar'!$E$2629:$CZ$2629&lt;=BE$226)*'Dvd Calendar'!$E$2632:$CZ$2632*(('Dvd Calendar'!$E$2634:$CZ$2634='Field Check'!$C$56)*('Field Check'!$C$56&lt;&gt;"")+('Dvd Calendar'!$E$2634:$CZ$2634='Field Check'!$C$57)*('Field Check'!$C$57&lt;&gt;"")))/MXAU!$B$3,"")))</f>
        <v/>
      </c>
      <c r="BF262" s="163">
        <f>IF(BF$226="","",IF($B262="","",IFERROR($C262*$D262*SUMPRODUCT(('Dvd Calendar'!$E$2629:$CZ$2629&gt;BF$225)*('Dvd Calendar'!$E$2629:$CZ$2629&lt;=BF$226)*'Dvd Calendar'!$E$2632:$CZ$2632*(('Dvd Calendar'!$E$2634:$CZ$2634='Field Check'!$C$56)*('Field Check'!$C$56&lt;&gt;"")+('Dvd Calendar'!$E$2634:$CZ$2634='Field Check'!$C$57)*('Field Check'!$C$57&lt;&gt;"")))/MXAU!$B$3,"")))</f>
        <v/>
      </c>
      <c r="BH262" s="163">
        <f>IF(BH$226="","",IF($B262="","",IFERROR(AQ262*$E262/100,"")))</f>
        <v/>
      </c>
      <c r="BI262" s="163">
        <f>IF(BI$226="","",IF($B262="","",IFERROR(AR262*$E262/100,"")))</f>
        <v/>
      </c>
      <c r="BJ262" s="163">
        <f>IF(BJ$226="","",IF($B262="","",IFERROR(AS262*$E262/100,"")))</f>
        <v/>
      </c>
      <c r="BK262" s="163">
        <f>IF(BK$226="","",IF($B262="","",IFERROR(AT262*$E262/100,"")))</f>
        <v/>
      </c>
      <c r="BL262" s="163">
        <f>IF(BL$226="","",IF($B262="","",IFERROR(AU262*$E262/100,"")))</f>
        <v/>
      </c>
      <c r="BM262" s="163">
        <f>IF(BM$226="","",IF($B262="","",IFERROR(AV262*$E262/100,"")))</f>
        <v/>
      </c>
      <c r="BN262" s="163">
        <f>IF(BN$226="","",IF($B262="","",IFERROR(AW262*$E262/100,"")))</f>
        <v/>
      </c>
      <c r="BO262" s="163">
        <f>IF(BO$226="","",IF($B262="","",IFERROR(AX262*$E262/100,"")))</f>
        <v/>
      </c>
      <c r="BP262" s="163">
        <f>IF(BP$226="","",IF($B262="","",IFERROR(AY262*$E262/100,"")))</f>
        <v/>
      </c>
      <c r="BQ262" s="163">
        <f>IF(BQ$226="","",IF($B262="","",IFERROR(AZ262*$E262/100,"")))</f>
        <v/>
      </c>
      <c r="BR262" s="163">
        <f>IF(BR$226="","",IF($B262="","",IFERROR(BA262*$E262/100,"")))</f>
        <v/>
      </c>
      <c r="BS262" s="163">
        <f>IF(BS$226="","",IF($B262="","",IFERROR(BB262*$E262/100,"")))</f>
        <v/>
      </c>
      <c r="BT262" s="163">
        <f>IF(BT$226="","",IF($B262="","",IFERROR(BC262*$E262/100,"")))</f>
        <v/>
      </c>
      <c r="BU262" s="163">
        <f>IF(BU$226="","",IF($B262="","",IFERROR(BD262*$E262/100,"")))</f>
        <v/>
      </c>
      <c r="BV262" s="163">
        <f>IF(BV$226="","",IF($B262="","",IFERROR(BE262*$E262/100,"")))</f>
        <v/>
      </c>
      <c r="BW262" s="163">
        <f>IF(BW$226="","",IF($B262="","",IFERROR(BF262*$E262/100,"")))</f>
        <v/>
      </c>
    </row>
    <row r="263">
      <c r="B263" s="126">
        <f>IF(MXAU!$C$40="","",MXAU!$C$40)</f>
        <v/>
      </c>
      <c r="C263" s="74">
        <f>IF(MXAU!$B$40="","",MXAU!$B$40)</f>
        <v/>
      </c>
      <c r="D263" s="75">
        <f>IFERROR(MXAU!$Q$40,1)</f>
        <v/>
      </c>
      <c r="E263" s="76">
        <f>IF($B263="","",IF(ISNUMBER(MXAU!$I$40),MXAU!$I$40,'Index Summary'!$C$7))</f>
        <v/>
      </c>
      <c r="F263" s="77">
        <f>IF(F$226="","",IF($B263="","",IFERROR($C263*$D263*IF((Override!$C$4="ON")*(COUNTIFS(Override!$B$11:$B$40,$B263,Override!$D$11:$D$40,1,Override!$E$11:$E$40,"&gt;=0")-COUNTIFS(Override!$B$11:$B$40,$B263,Override!$D$11:$D$40,1,Override!$E$11:$E$40,"&gt;=0",Override!$C$11:$C$40,"AS51"))&gt;0,SUMIFS(Override!$E$11:$E$40,Override!$B$11:$B$40,$B263,Override!$D$11:$D$40,1)-SUMIFS(Override!$E$11:$E$40,Override!$B$11:$B$40,$B263,Override!$D$11:$D$40,1,Override!$C$11:$C$40,"AS51"),Override!$C$295)/MXAU!$B$3,"")))</f>
        <v/>
      </c>
      <c r="G263" s="77">
        <f>IF(G$226="","",IF($B263="","",IFERROR($C263*$D263*IF((Override!$C$4="ON")*(COUNTIFS(Override!$B$11:$B$40,$B263,Override!$D$11:$D$40,2,Override!$E$11:$E$40,"&gt;=0")-COUNTIFS(Override!$B$11:$B$40,$B263,Override!$D$11:$D$40,2,Override!$E$11:$E$40,"&gt;=0",Override!$C$11:$C$40,"AS51"))&gt;0,SUMIFS(Override!$E$11:$E$40,Override!$B$11:$B$40,$B263,Override!$D$11:$D$40,2)-SUMIFS(Override!$E$11:$E$40,Override!$B$11:$B$40,$B263,Override!$D$11:$D$40,2,Override!$C$11:$C$40,"AS51"),Override!$D$295)/MXAU!$B$3,"")))</f>
        <v/>
      </c>
      <c r="H263" s="77">
        <f>IF(H$226="","",IF($B263="","",IFERROR($C263*$D263*IF((Override!$C$4="ON")*(COUNTIFS(Override!$B$11:$B$40,$B263,Override!$D$11:$D$40,3,Override!$E$11:$E$40,"&gt;=0")-COUNTIFS(Override!$B$11:$B$40,$B263,Override!$D$11:$D$40,3,Override!$E$11:$E$40,"&gt;=0",Override!$C$11:$C$40,"AS51"))&gt;0,SUMIFS(Override!$E$11:$E$40,Override!$B$11:$B$40,$B263,Override!$D$11:$D$40,3)-SUMIFS(Override!$E$11:$E$40,Override!$B$11:$B$40,$B263,Override!$D$11:$D$40,3,Override!$C$11:$C$40,"AS51"),Override!$E$295)/MXAU!$B$3,"")))</f>
        <v/>
      </c>
      <c r="I263" s="77">
        <f>IF(I$226="","",IF($B263="","",IFERROR($C263*$D263*IF((Override!$C$4="ON")*(COUNTIFS(Override!$B$11:$B$40,$B263,Override!$D$11:$D$40,4,Override!$E$11:$E$40,"&gt;=0")-COUNTIFS(Override!$B$11:$B$40,$B263,Override!$D$11:$D$40,4,Override!$E$11:$E$40,"&gt;=0",Override!$C$11:$C$40,"AS51"))&gt;0,SUMIFS(Override!$E$11:$E$40,Override!$B$11:$B$40,$B263,Override!$D$11:$D$40,4)-SUMIFS(Override!$E$11:$E$40,Override!$B$11:$B$40,$B263,Override!$D$11:$D$40,4,Override!$C$11:$C$40,"AS51"),Override!$F$295)/MXAU!$B$3,"")))</f>
        <v/>
      </c>
      <c r="J263" s="77">
        <f>IF(J$226="","",IF($B263="","",IFERROR($C263*$D263*IF((Override!$C$4="ON")*(COUNTIFS(Override!$B$11:$B$40,$B263,Override!$D$11:$D$40,5,Override!$E$11:$E$40,"&gt;=0")-COUNTIFS(Override!$B$11:$B$40,$B263,Override!$D$11:$D$40,5,Override!$E$11:$E$40,"&gt;=0",Override!$C$11:$C$40,"AS51"))&gt;0,SUMIFS(Override!$E$11:$E$40,Override!$B$11:$B$40,$B263,Override!$D$11:$D$40,5)-SUMIFS(Override!$E$11:$E$40,Override!$B$11:$B$40,$B263,Override!$D$11:$D$40,5,Override!$C$11:$C$40,"AS51"),Override!$G$295)/MXAU!$B$3,"")))</f>
        <v/>
      </c>
      <c r="K263" s="77">
        <f>IF(K$226="","",IF($B263="","",IFERROR($C263*$D263*IF((Override!$C$4="ON")*(COUNTIFS(Override!$B$11:$B$40,$B263,Override!$D$11:$D$40,6,Override!$E$11:$E$40,"&gt;=0")-COUNTIFS(Override!$B$11:$B$40,$B263,Override!$D$11:$D$40,6,Override!$E$11:$E$40,"&gt;=0",Override!$C$11:$C$40,"AS51"))&gt;0,SUMIFS(Override!$E$11:$E$40,Override!$B$11:$B$40,$B263,Override!$D$11:$D$40,6)-SUMIFS(Override!$E$11:$E$40,Override!$B$11:$B$40,$B263,Override!$D$11:$D$40,6,Override!$C$11:$C$40,"AS51"),Override!$H$295)/MXAU!$B$3,"")))</f>
        <v/>
      </c>
      <c r="L263" s="77">
        <f>IF(L$226="","",IF($B263="","",IFERROR($C263*$D263*IF((Override!$C$4="ON")*(COUNTIFS(Override!$B$11:$B$40,$B263,Override!$D$11:$D$40,7,Override!$E$11:$E$40,"&gt;=0")-COUNTIFS(Override!$B$11:$B$40,$B263,Override!$D$11:$D$40,7,Override!$E$11:$E$40,"&gt;=0",Override!$C$11:$C$40,"AS51"))&gt;0,SUMIFS(Override!$E$11:$E$40,Override!$B$11:$B$40,$B263,Override!$D$11:$D$40,7)-SUMIFS(Override!$E$11:$E$40,Override!$B$11:$B$40,$B263,Override!$D$11:$D$40,7,Override!$C$11:$C$40,"AS51"),Override!$I$295)/MXAU!$B$3,"")))</f>
        <v/>
      </c>
      <c r="M263" s="77">
        <f>IF(M$226="","",IF($B263="","",IFERROR($C263*$D263*IF((Override!$C$4="ON")*(COUNTIFS(Override!$B$11:$B$40,$B263,Override!$D$11:$D$40,8,Override!$E$11:$E$40,"&gt;=0")-COUNTIFS(Override!$B$11:$B$40,$B263,Override!$D$11:$D$40,8,Override!$E$11:$E$40,"&gt;=0",Override!$C$11:$C$40,"AS51"))&gt;0,SUMIFS(Override!$E$11:$E$40,Override!$B$11:$B$40,$B263,Override!$D$11:$D$40,8)-SUMIFS(Override!$E$11:$E$40,Override!$B$11:$B$40,$B263,Override!$D$11:$D$40,8,Override!$C$11:$C$40,"AS51"),Override!$J$295)/MXAU!$B$3,"")))</f>
        <v/>
      </c>
      <c r="N263" s="77">
        <f>IF(N$226="","",IF($B263="","",IFERROR($C263*$D263*IF((Override!$C$4="ON")*(COUNTIFS(Override!$B$11:$B$40,$B263,Override!$D$11:$D$40,9,Override!$E$11:$E$40,"&gt;=0")-COUNTIFS(Override!$B$11:$B$40,$B263,Override!$D$11:$D$40,9,Override!$E$11:$E$40,"&gt;=0",Override!$C$11:$C$40,"AS51"))&gt;0,SUMIFS(Override!$E$11:$E$40,Override!$B$11:$B$40,$B263,Override!$D$11:$D$40,9)-SUMIFS(Override!$E$11:$E$40,Override!$B$11:$B$40,$B263,Override!$D$11:$D$40,9,Override!$C$11:$C$40,"AS51"),Override!$K$295)/MXAU!$B$3,"")))</f>
        <v/>
      </c>
      <c r="O263" s="77">
        <f>IF(O$226="","",IF($B263="","",IFERROR($C263*$D263*IF((Override!$C$4="ON")*(COUNTIFS(Override!$B$11:$B$40,$B263,Override!$D$11:$D$40,10,Override!$E$11:$E$40,"&gt;=0")-COUNTIFS(Override!$B$11:$B$40,$B263,Override!$D$11:$D$40,10,Override!$E$11:$E$40,"&gt;=0",Override!$C$11:$C$40,"AS51"))&gt;0,SUMIFS(Override!$E$11:$E$40,Override!$B$11:$B$40,$B263,Override!$D$11:$D$40,10)-SUMIFS(Override!$E$11:$E$40,Override!$B$11:$B$40,$B263,Override!$D$11:$D$40,10,Override!$C$11:$C$40,"AS51"),Override!$L$295)/MXAU!$B$3,"")))</f>
        <v/>
      </c>
      <c r="P263" s="77">
        <f>IF(P$226="","",IF($B263="","",IFERROR($C263*$D263*IF((Override!$C$4="ON")*(COUNTIFS(Override!$B$11:$B$40,$B263,Override!$D$11:$D$40,11,Override!$E$11:$E$40,"&gt;=0")-COUNTIFS(Override!$B$11:$B$40,$B263,Override!$D$11:$D$40,11,Override!$E$11:$E$40,"&gt;=0",Override!$C$11:$C$40,"AS51"))&gt;0,SUMIFS(Override!$E$11:$E$40,Override!$B$11:$B$40,$B263,Override!$D$11:$D$40,11)-SUMIFS(Override!$E$11:$E$40,Override!$B$11:$B$40,$B263,Override!$D$11:$D$40,11,Override!$C$11:$C$40,"AS51"),Override!$M$295)/MXAU!$B$3,"")))</f>
        <v/>
      </c>
      <c r="Q263" s="77">
        <f>IF(Q$226="","",IF($B263="","",IFERROR($C263*$D263*IF((Override!$C$4="ON")*(COUNTIFS(Override!$B$11:$B$40,$B263,Override!$D$11:$D$40,12,Override!$E$11:$E$40,"&gt;=0")-COUNTIFS(Override!$B$11:$B$40,$B263,Override!$D$11:$D$40,12,Override!$E$11:$E$40,"&gt;=0",Override!$C$11:$C$40,"AS51"))&gt;0,SUMIFS(Override!$E$11:$E$40,Override!$B$11:$B$40,$B263,Override!$D$11:$D$40,12)-SUMIFS(Override!$E$11:$E$40,Override!$B$11:$B$40,$B263,Override!$D$11:$D$40,12,Override!$C$11:$C$40,"AS51"),Override!$N$295)/MXAU!$B$3,"")))</f>
        <v/>
      </c>
      <c r="R263" s="77">
        <f>IF(R$226="","",IF($B263="","",IFERROR($C263*$D263*IF((Override!$C$4="ON")*(COUNTIFS(Override!$B$11:$B$40,$B263,Override!$D$11:$D$40,13,Override!$E$11:$E$40,"&gt;=0")-COUNTIFS(Override!$B$11:$B$40,$B263,Override!$D$11:$D$40,13,Override!$E$11:$E$40,"&gt;=0",Override!$C$11:$C$40,"AS51"))&gt;0,SUMIFS(Override!$E$11:$E$40,Override!$B$11:$B$40,$B263,Override!$D$11:$D$40,13)-SUMIFS(Override!$E$11:$E$40,Override!$B$11:$B$40,$B263,Override!$D$11:$D$40,13,Override!$C$11:$C$40,"AS51"),Override!$O$295)/MXAU!$B$3,"")))</f>
        <v/>
      </c>
      <c r="S263" s="77">
        <f>IF(S$226="","",IF($B263="","",IFERROR($C263*$D263*IF((Override!$C$4="ON")*(COUNTIFS(Override!$B$11:$B$40,$B263,Override!$D$11:$D$40,14,Override!$E$11:$E$40,"&gt;=0")-COUNTIFS(Override!$B$11:$B$40,$B263,Override!$D$11:$D$40,14,Override!$E$11:$E$40,"&gt;=0",Override!$C$11:$C$40,"AS51"))&gt;0,SUMIFS(Override!$E$11:$E$40,Override!$B$11:$B$40,$B263,Override!$D$11:$D$40,14)-SUMIFS(Override!$E$11:$E$40,Override!$B$11:$B$40,$B263,Override!$D$11:$D$40,14,Override!$C$11:$C$40,"AS51"),Override!$P$295)/MXAU!$B$3,"")))</f>
        <v/>
      </c>
      <c r="T263" s="77">
        <f>IF(T$226="","",IF($B263="","",IFERROR($C263*$D263*IF((Override!$C$4="ON")*(COUNTIFS(Override!$B$11:$B$40,$B263,Override!$D$11:$D$40,15,Override!$E$11:$E$40,"&gt;=0")-COUNTIFS(Override!$B$11:$B$40,$B263,Override!$D$11:$D$40,15,Override!$E$11:$E$40,"&gt;=0",Override!$C$11:$C$40,"AS51"))&gt;0,SUMIFS(Override!$E$11:$E$40,Override!$B$11:$B$40,$B263,Override!$D$11:$D$40,15)-SUMIFS(Override!$E$11:$E$40,Override!$B$11:$B$40,$B263,Override!$D$11:$D$40,15,Override!$C$11:$C$40,"AS51"),Override!$Q$295)/MXAU!$B$3,"")))</f>
        <v/>
      </c>
      <c r="U263" s="77">
        <f>IF(U$226="","",IF($B263="","",IFERROR($C263*$D263*IF((Override!$C$4="ON")*(COUNTIFS(Override!$B$11:$B$40,$B263,Override!$D$11:$D$40,16,Override!$E$11:$E$40,"&gt;=0")-COUNTIFS(Override!$B$11:$B$40,$B263,Override!$D$11:$D$40,16,Override!$E$11:$E$40,"&gt;=0",Override!$C$11:$C$40,"AS51"))&gt;0,SUMIFS(Override!$E$11:$E$40,Override!$B$11:$B$40,$B263,Override!$D$11:$D$40,16)-SUMIFS(Override!$E$11:$E$40,Override!$B$11:$B$40,$B263,Override!$D$11:$D$40,16,Override!$C$11:$C$40,"AS51"),Override!$R$295)/MXAU!$B$3,"")))</f>
        <v/>
      </c>
      <c r="W263" s="77">
        <f>IF(W$226="","",IF($B263="","",IFERROR(F263*$E263/100,"")))</f>
        <v/>
      </c>
      <c r="X263" s="77">
        <f>IF(X$226="","",IF($B263="","",IFERROR(G263*$E263/100,"")))</f>
        <v/>
      </c>
      <c r="Y263" s="77">
        <f>IF(Y$226="","",IF($B263="","",IFERROR(H263*$E263/100,"")))</f>
        <v/>
      </c>
      <c r="Z263" s="77">
        <f>IF(Z$226="","",IF($B263="","",IFERROR(I263*$E263/100,"")))</f>
        <v/>
      </c>
      <c r="AA263" s="77">
        <f>IF(AA$226="","",IF($B263="","",IFERROR(J263*$E263/100,"")))</f>
        <v/>
      </c>
      <c r="AB263" s="77">
        <f>IF(AB$226="","",IF($B263="","",IFERROR(K263*$E263/100,"")))</f>
        <v/>
      </c>
      <c r="AC263" s="77">
        <f>IF(AC$226="","",IF($B263="","",IFERROR(L263*$E263/100,"")))</f>
        <v/>
      </c>
      <c r="AD263" s="77">
        <f>IF(AD$226="","",IF($B263="","",IFERROR(M263*$E263/100,"")))</f>
        <v/>
      </c>
      <c r="AE263" s="77">
        <f>IF(AE$226="","",IF($B263="","",IFERROR(N263*$E263/100,"")))</f>
        <v/>
      </c>
      <c r="AF263" s="77">
        <f>IF(AF$226="","",IF($B263="","",IFERROR(O263*$E263/100,"")))</f>
        <v/>
      </c>
      <c r="AG263" s="77">
        <f>IF(AG$226="","",IF($B263="","",IFERROR(P263*$E263/100,"")))</f>
        <v/>
      </c>
      <c r="AH263" s="77">
        <f>IF(AH$226="","",IF($B263="","",IFERROR(Q263*$E263/100,"")))</f>
        <v/>
      </c>
      <c r="AI263" s="77">
        <f>IF(AI$226="","",IF($B263="","",IFERROR(R263*$E263/100,"")))</f>
        <v/>
      </c>
      <c r="AJ263" s="77">
        <f>IF(AJ$226="","",IF($B263="","",IFERROR(S263*$E263/100,"")))</f>
        <v/>
      </c>
      <c r="AK263" s="77">
        <f>IF(AK$226="","",IF($B263="","",IFERROR(T263*$E263/100,"")))</f>
        <v/>
      </c>
      <c r="AL263" s="77">
        <f>IF(AL$226="","",IF($B263="","",IFERROR(U263*$E263/100,"")))</f>
        <v/>
      </c>
      <c r="AN263" s="77">
        <f>IF($B263="","",SUMIF($F$226:$U$226,"&lt;="&amp;Sector!$E$51,$F263:$U263))</f>
        <v/>
      </c>
      <c r="AO263" s="77">
        <f>IF($B263="","",SUMIF($W$226:$AL$226,"&lt;="&amp;Sector!$E$51,$W263:$AL263))</f>
        <v/>
      </c>
      <c r="AQ263" s="163">
        <f>IF(AQ$226="","",IF($B263="","",IFERROR($C263*$D263*SUMPRODUCT(('Dvd Calendar'!$E$2640:$CZ$2640&gt;AQ$225)*('Dvd Calendar'!$E$2640:$CZ$2640&lt;=AQ$226)*'Dvd Calendar'!$E$2643:$CZ$2643*(('Dvd Calendar'!$E$2645:$CZ$2645='Field Check'!$C$56)*('Field Check'!$C$56&lt;&gt;"")+('Dvd Calendar'!$E$2645:$CZ$2645='Field Check'!$C$57)*('Field Check'!$C$57&lt;&gt;"")))/MXAU!$B$3,"")))</f>
        <v/>
      </c>
      <c r="AR263" s="163">
        <f>IF(AR$226="","",IF($B263="","",IFERROR($C263*$D263*SUMPRODUCT(('Dvd Calendar'!$E$2640:$CZ$2640&gt;AR$225)*('Dvd Calendar'!$E$2640:$CZ$2640&lt;=AR$226)*'Dvd Calendar'!$E$2643:$CZ$2643*(('Dvd Calendar'!$E$2645:$CZ$2645='Field Check'!$C$56)*('Field Check'!$C$56&lt;&gt;"")+('Dvd Calendar'!$E$2645:$CZ$2645='Field Check'!$C$57)*('Field Check'!$C$57&lt;&gt;"")))/MXAU!$B$3,"")))</f>
        <v/>
      </c>
      <c r="AS263" s="163">
        <f>IF(AS$226="","",IF($B263="","",IFERROR($C263*$D263*SUMPRODUCT(('Dvd Calendar'!$E$2640:$CZ$2640&gt;AS$225)*('Dvd Calendar'!$E$2640:$CZ$2640&lt;=AS$226)*'Dvd Calendar'!$E$2643:$CZ$2643*(('Dvd Calendar'!$E$2645:$CZ$2645='Field Check'!$C$56)*('Field Check'!$C$56&lt;&gt;"")+('Dvd Calendar'!$E$2645:$CZ$2645='Field Check'!$C$57)*('Field Check'!$C$57&lt;&gt;"")))/MXAU!$B$3,"")))</f>
        <v/>
      </c>
      <c r="AT263" s="163">
        <f>IF(AT$226="","",IF($B263="","",IFERROR($C263*$D263*SUMPRODUCT(('Dvd Calendar'!$E$2640:$CZ$2640&gt;AT$225)*('Dvd Calendar'!$E$2640:$CZ$2640&lt;=AT$226)*'Dvd Calendar'!$E$2643:$CZ$2643*(('Dvd Calendar'!$E$2645:$CZ$2645='Field Check'!$C$56)*('Field Check'!$C$56&lt;&gt;"")+('Dvd Calendar'!$E$2645:$CZ$2645='Field Check'!$C$57)*('Field Check'!$C$57&lt;&gt;"")))/MXAU!$B$3,"")))</f>
        <v/>
      </c>
      <c r="AU263" s="163">
        <f>IF(AU$226="","",IF($B263="","",IFERROR($C263*$D263*SUMPRODUCT(('Dvd Calendar'!$E$2640:$CZ$2640&gt;AU$225)*('Dvd Calendar'!$E$2640:$CZ$2640&lt;=AU$226)*'Dvd Calendar'!$E$2643:$CZ$2643*(('Dvd Calendar'!$E$2645:$CZ$2645='Field Check'!$C$56)*('Field Check'!$C$56&lt;&gt;"")+('Dvd Calendar'!$E$2645:$CZ$2645='Field Check'!$C$57)*('Field Check'!$C$57&lt;&gt;"")))/MXAU!$B$3,"")))</f>
        <v/>
      </c>
      <c r="AV263" s="163">
        <f>IF(AV$226="","",IF($B263="","",IFERROR($C263*$D263*SUMPRODUCT(('Dvd Calendar'!$E$2640:$CZ$2640&gt;AV$225)*('Dvd Calendar'!$E$2640:$CZ$2640&lt;=AV$226)*'Dvd Calendar'!$E$2643:$CZ$2643*(('Dvd Calendar'!$E$2645:$CZ$2645='Field Check'!$C$56)*('Field Check'!$C$56&lt;&gt;"")+('Dvd Calendar'!$E$2645:$CZ$2645='Field Check'!$C$57)*('Field Check'!$C$57&lt;&gt;"")))/MXAU!$B$3,"")))</f>
        <v/>
      </c>
      <c r="AW263" s="163">
        <f>IF(AW$226="","",IF($B263="","",IFERROR($C263*$D263*SUMPRODUCT(('Dvd Calendar'!$E$2640:$CZ$2640&gt;AW$225)*('Dvd Calendar'!$E$2640:$CZ$2640&lt;=AW$226)*'Dvd Calendar'!$E$2643:$CZ$2643*(('Dvd Calendar'!$E$2645:$CZ$2645='Field Check'!$C$56)*('Field Check'!$C$56&lt;&gt;"")+('Dvd Calendar'!$E$2645:$CZ$2645='Field Check'!$C$57)*('Field Check'!$C$57&lt;&gt;"")))/MXAU!$B$3,"")))</f>
        <v/>
      </c>
      <c r="AX263" s="163">
        <f>IF(AX$226="","",IF($B263="","",IFERROR($C263*$D263*SUMPRODUCT(('Dvd Calendar'!$E$2640:$CZ$2640&gt;AX$225)*('Dvd Calendar'!$E$2640:$CZ$2640&lt;=AX$226)*'Dvd Calendar'!$E$2643:$CZ$2643*(('Dvd Calendar'!$E$2645:$CZ$2645='Field Check'!$C$56)*('Field Check'!$C$56&lt;&gt;"")+('Dvd Calendar'!$E$2645:$CZ$2645='Field Check'!$C$57)*('Field Check'!$C$57&lt;&gt;"")))/MXAU!$B$3,"")))</f>
        <v/>
      </c>
      <c r="AY263" s="163">
        <f>IF(AY$226="","",IF($B263="","",IFERROR($C263*$D263*SUMPRODUCT(('Dvd Calendar'!$E$2640:$CZ$2640&gt;AY$225)*('Dvd Calendar'!$E$2640:$CZ$2640&lt;=AY$226)*'Dvd Calendar'!$E$2643:$CZ$2643*(('Dvd Calendar'!$E$2645:$CZ$2645='Field Check'!$C$56)*('Field Check'!$C$56&lt;&gt;"")+('Dvd Calendar'!$E$2645:$CZ$2645='Field Check'!$C$57)*('Field Check'!$C$57&lt;&gt;"")))/MXAU!$B$3,"")))</f>
        <v/>
      </c>
      <c r="AZ263" s="163">
        <f>IF(AZ$226="","",IF($B263="","",IFERROR($C263*$D263*SUMPRODUCT(('Dvd Calendar'!$E$2640:$CZ$2640&gt;AZ$225)*('Dvd Calendar'!$E$2640:$CZ$2640&lt;=AZ$226)*'Dvd Calendar'!$E$2643:$CZ$2643*(('Dvd Calendar'!$E$2645:$CZ$2645='Field Check'!$C$56)*('Field Check'!$C$56&lt;&gt;"")+('Dvd Calendar'!$E$2645:$CZ$2645='Field Check'!$C$57)*('Field Check'!$C$57&lt;&gt;"")))/MXAU!$B$3,"")))</f>
        <v/>
      </c>
      <c r="BA263" s="163">
        <f>IF(BA$226="","",IF($B263="","",IFERROR($C263*$D263*SUMPRODUCT(('Dvd Calendar'!$E$2640:$CZ$2640&gt;BA$225)*('Dvd Calendar'!$E$2640:$CZ$2640&lt;=BA$226)*'Dvd Calendar'!$E$2643:$CZ$2643*(('Dvd Calendar'!$E$2645:$CZ$2645='Field Check'!$C$56)*('Field Check'!$C$56&lt;&gt;"")+('Dvd Calendar'!$E$2645:$CZ$2645='Field Check'!$C$57)*('Field Check'!$C$57&lt;&gt;"")))/MXAU!$B$3,"")))</f>
        <v/>
      </c>
      <c r="BB263" s="163">
        <f>IF(BB$226="","",IF($B263="","",IFERROR($C263*$D263*SUMPRODUCT(('Dvd Calendar'!$E$2640:$CZ$2640&gt;BB$225)*('Dvd Calendar'!$E$2640:$CZ$2640&lt;=BB$226)*'Dvd Calendar'!$E$2643:$CZ$2643*(('Dvd Calendar'!$E$2645:$CZ$2645='Field Check'!$C$56)*('Field Check'!$C$56&lt;&gt;"")+('Dvd Calendar'!$E$2645:$CZ$2645='Field Check'!$C$57)*('Field Check'!$C$57&lt;&gt;"")))/MXAU!$B$3,"")))</f>
        <v/>
      </c>
      <c r="BC263" s="163">
        <f>IF(BC$226="","",IF($B263="","",IFERROR($C263*$D263*SUMPRODUCT(('Dvd Calendar'!$E$2640:$CZ$2640&gt;BC$225)*('Dvd Calendar'!$E$2640:$CZ$2640&lt;=BC$226)*'Dvd Calendar'!$E$2643:$CZ$2643*(('Dvd Calendar'!$E$2645:$CZ$2645='Field Check'!$C$56)*('Field Check'!$C$56&lt;&gt;"")+('Dvd Calendar'!$E$2645:$CZ$2645='Field Check'!$C$57)*('Field Check'!$C$57&lt;&gt;"")))/MXAU!$B$3,"")))</f>
        <v/>
      </c>
      <c r="BD263" s="163">
        <f>IF(BD$226="","",IF($B263="","",IFERROR($C263*$D263*SUMPRODUCT(('Dvd Calendar'!$E$2640:$CZ$2640&gt;BD$225)*('Dvd Calendar'!$E$2640:$CZ$2640&lt;=BD$226)*'Dvd Calendar'!$E$2643:$CZ$2643*(('Dvd Calendar'!$E$2645:$CZ$2645='Field Check'!$C$56)*('Field Check'!$C$56&lt;&gt;"")+('Dvd Calendar'!$E$2645:$CZ$2645='Field Check'!$C$57)*('Field Check'!$C$57&lt;&gt;"")))/MXAU!$B$3,"")))</f>
        <v/>
      </c>
      <c r="BE263" s="163">
        <f>IF(BE$226="","",IF($B263="","",IFERROR($C263*$D263*SUMPRODUCT(('Dvd Calendar'!$E$2640:$CZ$2640&gt;BE$225)*('Dvd Calendar'!$E$2640:$CZ$2640&lt;=BE$226)*'Dvd Calendar'!$E$2643:$CZ$2643*(('Dvd Calendar'!$E$2645:$CZ$2645='Field Check'!$C$56)*('Field Check'!$C$56&lt;&gt;"")+('Dvd Calendar'!$E$2645:$CZ$2645='Field Check'!$C$57)*('Field Check'!$C$57&lt;&gt;"")))/MXAU!$B$3,"")))</f>
        <v/>
      </c>
      <c r="BF263" s="163">
        <f>IF(BF$226="","",IF($B263="","",IFERROR($C263*$D263*SUMPRODUCT(('Dvd Calendar'!$E$2640:$CZ$2640&gt;BF$225)*('Dvd Calendar'!$E$2640:$CZ$2640&lt;=BF$226)*'Dvd Calendar'!$E$2643:$CZ$2643*(('Dvd Calendar'!$E$2645:$CZ$2645='Field Check'!$C$56)*('Field Check'!$C$56&lt;&gt;"")+('Dvd Calendar'!$E$2645:$CZ$2645='Field Check'!$C$57)*('Field Check'!$C$57&lt;&gt;"")))/MXAU!$B$3,"")))</f>
        <v/>
      </c>
      <c r="BH263" s="163">
        <f>IF(BH$226="","",IF($B263="","",IFERROR(AQ263*$E263/100,"")))</f>
        <v/>
      </c>
      <c r="BI263" s="163">
        <f>IF(BI$226="","",IF($B263="","",IFERROR(AR263*$E263/100,"")))</f>
        <v/>
      </c>
      <c r="BJ263" s="163">
        <f>IF(BJ$226="","",IF($B263="","",IFERROR(AS263*$E263/100,"")))</f>
        <v/>
      </c>
      <c r="BK263" s="163">
        <f>IF(BK$226="","",IF($B263="","",IFERROR(AT263*$E263/100,"")))</f>
        <v/>
      </c>
      <c r="BL263" s="163">
        <f>IF(BL$226="","",IF($B263="","",IFERROR(AU263*$E263/100,"")))</f>
        <v/>
      </c>
      <c r="BM263" s="163">
        <f>IF(BM$226="","",IF($B263="","",IFERROR(AV263*$E263/100,"")))</f>
        <v/>
      </c>
      <c r="BN263" s="163">
        <f>IF(BN$226="","",IF($B263="","",IFERROR(AW263*$E263/100,"")))</f>
        <v/>
      </c>
      <c r="BO263" s="163">
        <f>IF(BO$226="","",IF($B263="","",IFERROR(AX263*$E263/100,"")))</f>
        <v/>
      </c>
      <c r="BP263" s="163">
        <f>IF(BP$226="","",IF($B263="","",IFERROR(AY263*$E263/100,"")))</f>
        <v/>
      </c>
      <c r="BQ263" s="163">
        <f>IF(BQ$226="","",IF($B263="","",IFERROR(AZ263*$E263/100,"")))</f>
        <v/>
      </c>
      <c r="BR263" s="163">
        <f>IF(BR$226="","",IF($B263="","",IFERROR(BA263*$E263/100,"")))</f>
        <v/>
      </c>
      <c r="BS263" s="163">
        <f>IF(BS$226="","",IF($B263="","",IFERROR(BB263*$E263/100,"")))</f>
        <v/>
      </c>
      <c r="BT263" s="163">
        <f>IF(BT$226="","",IF($B263="","",IFERROR(BC263*$E263/100,"")))</f>
        <v/>
      </c>
      <c r="BU263" s="163">
        <f>IF(BU$226="","",IF($B263="","",IFERROR(BD263*$E263/100,"")))</f>
        <v/>
      </c>
      <c r="BV263" s="163">
        <f>IF(BV$226="","",IF($B263="","",IFERROR(BE263*$E263/100,"")))</f>
        <v/>
      </c>
      <c r="BW263" s="163">
        <f>IF(BW$226="","",IF($B263="","",IFERROR(BF263*$E263/100,"")))</f>
        <v/>
      </c>
    </row>
    <row r="264">
      <c r="B264" s="126">
        <f>IF(MXAU!$C$41="","",MXAU!$C$41)</f>
        <v/>
      </c>
      <c r="C264" s="74">
        <f>IF(MXAU!$B$41="","",MXAU!$B$41)</f>
        <v/>
      </c>
      <c r="D264" s="75">
        <f>IFERROR(MXAU!$Q$41,1)</f>
        <v/>
      </c>
      <c r="E264" s="76">
        <f>IF($B264="","",IF(ISNUMBER(MXAU!$I$41),MXAU!$I$41,'Index Summary'!$C$7))</f>
        <v/>
      </c>
      <c r="F264" s="77">
        <f>IF(F$226="","",IF($B264="","",IFERROR($C264*$D264*IF((Override!$C$4="ON")*(COUNTIFS(Override!$B$11:$B$40,$B264,Override!$D$11:$D$40,1,Override!$E$11:$E$40,"&gt;=0")-COUNTIFS(Override!$B$11:$B$40,$B264,Override!$D$11:$D$40,1,Override!$E$11:$E$40,"&gt;=0",Override!$C$11:$C$40,"AS51"))&gt;0,SUMIFS(Override!$E$11:$E$40,Override!$B$11:$B$40,$B264,Override!$D$11:$D$40,1)-SUMIFS(Override!$E$11:$E$40,Override!$B$11:$B$40,$B264,Override!$D$11:$D$40,1,Override!$C$11:$C$40,"AS51"),Override!$C$296)/MXAU!$B$3,"")))</f>
        <v/>
      </c>
      <c r="G264" s="77">
        <f>IF(G$226="","",IF($B264="","",IFERROR($C264*$D264*IF((Override!$C$4="ON")*(COUNTIFS(Override!$B$11:$B$40,$B264,Override!$D$11:$D$40,2,Override!$E$11:$E$40,"&gt;=0")-COUNTIFS(Override!$B$11:$B$40,$B264,Override!$D$11:$D$40,2,Override!$E$11:$E$40,"&gt;=0",Override!$C$11:$C$40,"AS51"))&gt;0,SUMIFS(Override!$E$11:$E$40,Override!$B$11:$B$40,$B264,Override!$D$11:$D$40,2)-SUMIFS(Override!$E$11:$E$40,Override!$B$11:$B$40,$B264,Override!$D$11:$D$40,2,Override!$C$11:$C$40,"AS51"),Override!$D$296)/MXAU!$B$3,"")))</f>
        <v/>
      </c>
      <c r="H264" s="77">
        <f>IF(H$226="","",IF($B264="","",IFERROR($C264*$D264*IF((Override!$C$4="ON")*(COUNTIFS(Override!$B$11:$B$40,$B264,Override!$D$11:$D$40,3,Override!$E$11:$E$40,"&gt;=0")-COUNTIFS(Override!$B$11:$B$40,$B264,Override!$D$11:$D$40,3,Override!$E$11:$E$40,"&gt;=0",Override!$C$11:$C$40,"AS51"))&gt;0,SUMIFS(Override!$E$11:$E$40,Override!$B$11:$B$40,$B264,Override!$D$11:$D$40,3)-SUMIFS(Override!$E$11:$E$40,Override!$B$11:$B$40,$B264,Override!$D$11:$D$40,3,Override!$C$11:$C$40,"AS51"),Override!$E$296)/MXAU!$B$3,"")))</f>
        <v/>
      </c>
      <c r="I264" s="77">
        <f>IF(I$226="","",IF($B264="","",IFERROR($C264*$D264*IF((Override!$C$4="ON")*(COUNTIFS(Override!$B$11:$B$40,$B264,Override!$D$11:$D$40,4,Override!$E$11:$E$40,"&gt;=0")-COUNTIFS(Override!$B$11:$B$40,$B264,Override!$D$11:$D$40,4,Override!$E$11:$E$40,"&gt;=0",Override!$C$11:$C$40,"AS51"))&gt;0,SUMIFS(Override!$E$11:$E$40,Override!$B$11:$B$40,$B264,Override!$D$11:$D$40,4)-SUMIFS(Override!$E$11:$E$40,Override!$B$11:$B$40,$B264,Override!$D$11:$D$40,4,Override!$C$11:$C$40,"AS51"),Override!$F$296)/MXAU!$B$3,"")))</f>
        <v/>
      </c>
      <c r="J264" s="77">
        <f>IF(J$226="","",IF($B264="","",IFERROR($C264*$D264*IF((Override!$C$4="ON")*(COUNTIFS(Override!$B$11:$B$40,$B264,Override!$D$11:$D$40,5,Override!$E$11:$E$40,"&gt;=0")-COUNTIFS(Override!$B$11:$B$40,$B264,Override!$D$11:$D$40,5,Override!$E$11:$E$40,"&gt;=0",Override!$C$11:$C$40,"AS51"))&gt;0,SUMIFS(Override!$E$11:$E$40,Override!$B$11:$B$40,$B264,Override!$D$11:$D$40,5)-SUMIFS(Override!$E$11:$E$40,Override!$B$11:$B$40,$B264,Override!$D$11:$D$40,5,Override!$C$11:$C$40,"AS51"),Override!$G$296)/MXAU!$B$3,"")))</f>
        <v/>
      </c>
      <c r="K264" s="77">
        <f>IF(K$226="","",IF($B264="","",IFERROR($C264*$D264*IF((Override!$C$4="ON")*(COUNTIFS(Override!$B$11:$B$40,$B264,Override!$D$11:$D$40,6,Override!$E$11:$E$40,"&gt;=0")-COUNTIFS(Override!$B$11:$B$40,$B264,Override!$D$11:$D$40,6,Override!$E$11:$E$40,"&gt;=0",Override!$C$11:$C$40,"AS51"))&gt;0,SUMIFS(Override!$E$11:$E$40,Override!$B$11:$B$40,$B264,Override!$D$11:$D$40,6)-SUMIFS(Override!$E$11:$E$40,Override!$B$11:$B$40,$B264,Override!$D$11:$D$40,6,Override!$C$11:$C$40,"AS51"),Override!$H$296)/MXAU!$B$3,"")))</f>
        <v/>
      </c>
      <c r="L264" s="77">
        <f>IF(L$226="","",IF($B264="","",IFERROR($C264*$D264*IF((Override!$C$4="ON")*(COUNTIFS(Override!$B$11:$B$40,$B264,Override!$D$11:$D$40,7,Override!$E$11:$E$40,"&gt;=0")-COUNTIFS(Override!$B$11:$B$40,$B264,Override!$D$11:$D$40,7,Override!$E$11:$E$40,"&gt;=0",Override!$C$11:$C$40,"AS51"))&gt;0,SUMIFS(Override!$E$11:$E$40,Override!$B$11:$B$40,$B264,Override!$D$11:$D$40,7)-SUMIFS(Override!$E$11:$E$40,Override!$B$11:$B$40,$B264,Override!$D$11:$D$40,7,Override!$C$11:$C$40,"AS51"),Override!$I$296)/MXAU!$B$3,"")))</f>
        <v/>
      </c>
      <c r="M264" s="77">
        <f>IF(M$226="","",IF($B264="","",IFERROR($C264*$D264*IF((Override!$C$4="ON")*(COUNTIFS(Override!$B$11:$B$40,$B264,Override!$D$11:$D$40,8,Override!$E$11:$E$40,"&gt;=0")-COUNTIFS(Override!$B$11:$B$40,$B264,Override!$D$11:$D$40,8,Override!$E$11:$E$40,"&gt;=0",Override!$C$11:$C$40,"AS51"))&gt;0,SUMIFS(Override!$E$11:$E$40,Override!$B$11:$B$40,$B264,Override!$D$11:$D$40,8)-SUMIFS(Override!$E$11:$E$40,Override!$B$11:$B$40,$B264,Override!$D$11:$D$40,8,Override!$C$11:$C$40,"AS51"),Override!$J$296)/MXAU!$B$3,"")))</f>
        <v/>
      </c>
      <c r="N264" s="77">
        <f>IF(N$226="","",IF($B264="","",IFERROR($C264*$D264*IF((Override!$C$4="ON")*(COUNTIFS(Override!$B$11:$B$40,$B264,Override!$D$11:$D$40,9,Override!$E$11:$E$40,"&gt;=0")-COUNTIFS(Override!$B$11:$B$40,$B264,Override!$D$11:$D$40,9,Override!$E$11:$E$40,"&gt;=0",Override!$C$11:$C$40,"AS51"))&gt;0,SUMIFS(Override!$E$11:$E$40,Override!$B$11:$B$40,$B264,Override!$D$11:$D$40,9)-SUMIFS(Override!$E$11:$E$40,Override!$B$11:$B$40,$B264,Override!$D$11:$D$40,9,Override!$C$11:$C$40,"AS51"),Override!$K$296)/MXAU!$B$3,"")))</f>
        <v/>
      </c>
      <c r="O264" s="77">
        <f>IF(O$226="","",IF($B264="","",IFERROR($C264*$D264*IF((Override!$C$4="ON")*(COUNTIFS(Override!$B$11:$B$40,$B264,Override!$D$11:$D$40,10,Override!$E$11:$E$40,"&gt;=0")-COUNTIFS(Override!$B$11:$B$40,$B264,Override!$D$11:$D$40,10,Override!$E$11:$E$40,"&gt;=0",Override!$C$11:$C$40,"AS51"))&gt;0,SUMIFS(Override!$E$11:$E$40,Override!$B$11:$B$40,$B264,Override!$D$11:$D$40,10)-SUMIFS(Override!$E$11:$E$40,Override!$B$11:$B$40,$B264,Override!$D$11:$D$40,10,Override!$C$11:$C$40,"AS51"),Override!$L$296)/MXAU!$B$3,"")))</f>
        <v/>
      </c>
      <c r="P264" s="77">
        <f>IF(P$226="","",IF($B264="","",IFERROR($C264*$D264*IF((Override!$C$4="ON")*(COUNTIFS(Override!$B$11:$B$40,$B264,Override!$D$11:$D$40,11,Override!$E$11:$E$40,"&gt;=0")-COUNTIFS(Override!$B$11:$B$40,$B264,Override!$D$11:$D$40,11,Override!$E$11:$E$40,"&gt;=0",Override!$C$11:$C$40,"AS51"))&gt;0,SUMIFS(Override!$E$11:$E$40,Override!$B$11:$B$40,$B264,Override!$D$11:$D$40,11)-SUMIFS(Override!$E$11:$E$40,Override!$B$11:$B$40,$B264,Override!$D$11:$D$40,11,Override!$C$11:$C$40,"AS51"),Override!$M$296)/MXAU!$B$3,"")))</f>
        <v/>
      </c>
      <c r="Q264" s="77">
        <f>IF(Q$226="","",IF($B264="","",IFERROR($C264*$D264*IF((Override!$C$4="ON")*(COUNTIFS(Override!$B$11:$B$40,$B264,Override!$D$11:$D$40,12,Override!$E$11:$E$40,"&gt;=0")-COUNTIFS(Override!$B$11:$B$40,$B264,Override!$D$11:$D$40,12,Override!$E$11:$E$40,"&gt;=0",Override!$C$11:$C$40,"AS51"))&gt;0,SUMIFS(Override!$E$11:$E$40,Override!$B$11:$B$40,$B264,Override!$D$11:$D$40,12)-SUMIFS(Override!$E$11:$E$40,Override!$B$11:$B$40,$B264,Override!$D$11:$D$40,12,Override!$C$11:$C$40,"AS51"),Override!$N$296)/MXAU!$B$3,"")))</f>
        <v/>
      </c>
      <c r="R264" s="77">
        <f>IF(R$226="","",IF($B264="","",IFERROR($C264*$D264*IF((Override!$C$4="ON")*(COUNTIFS(Override!$B$11:$B$40,$B264,Override!$D$11:$D$40,13,Override!$E$11:$E$40,"&gt;=0")-COUNTIFS(Override!$B$11:$B$40,$B264,Override!$D$11:$D$40,13,Override!$E$11:$E$40,"&gt;=0",Override!$C$11:$C$40,"AS51"))&gt;0,SUMIFS(Override!$E$11:$E$40,Override!$B$11:$B$40,$B264,Override!$D$11:$D$40,13)-SUMIFS(Override!$E$11:$E$40,Override!$B$11:$B$40,$B264,Override!$D$11:$D$40,13,Override!$C$11:$C$40,"AS51"),Override!$O$296)/MXAU!$B$3,"")))</f>
        <v/>
      </c>
      <c r="S264" s="77">
        <f>IF(S$226="","",IF($B264="","",IFERROR($C264*$D264*IF((Override!$C$4="ON")*(COUNTIFS(Override!$B$11:$B$40,$B264,Override!$D$11:$D$40,14,Override!$E$11:$E$40,"&gt;=0")-COUNTIFS(Override!$B$11:$B$40,$B264,Override!$D$11:$D$40,14,Override!$E$11:$E$40,"&gt;=0",Override!$C$11:$C$40,"AS51"))&gt;0,SUMIFS(Override!$E$11:$E$40,Override!$B$11:$B$40,$B264,Override!$D$11:$D$40,14)-SUMIFS(Override!$E$11:$E$40,Override!$B$11:$B$40,$B264,Override!$D$11:$D$40,14,Override!$C$11:$C$40,"AS51"),Override!$P$296)/MXAU!$B$3,"")))</f>
        <v/>
      </c>
      <c r="T264" s="77">
        <f>IF(T$226="","",IF($B264="","",IFERROR($C264*$D264*IF((Override!$C$4="ON")*(COUNTIFS(Override!$B$11:$B$40,$B264,Override!$D$11:$D$40,15,Override!$E$11:$E$40,"&gt;=0")-COUNTIFS(Override!$B$11:$B$40,$B264,Override!$D$11:$D$40,15,Override!$E$11:$E$40,"&gt;=0",Override!$C$11:$C$40,"AS51"))&gt;0,SUMIFS(Override!$E$11:$E$40,Override!$B$11:$B$40,$B264,Override!$D$11:$D$40,15)-SUMIFS(Override!$E$11:$E$40,Override!$B$11:$B$40,$B264,Override!$D$11:$D$40,15,Override!$C$11:$C$40,"AS51"),Override!$Q$296)/MXAU!$B$3,"")))</f>
        <v/>
      </c>
      <c r="U264" s="77">
        <f>IF(U$226="","",IF($B264="","",IFERROR($C264*$D264*IF((Override!$C$4="ON")*(COUNTIFS(Override!$B$11:$B$40,$B264,Override!$D$11:$D$40,16,Override!$E$11:$E$40,"&gt;=0")-COUNTIFS(Override!$B$11:$B$40,$B264,Override!$D$11:$D$40,16,Override!$E$11:$E$40,"&gt;=0",Override!$C$11:$C$40,"AS51"))&gt;0,SUMIFS(Override!$E$11:$E$40,Override!$B$11:$B$40,$B264,Override!$D$11:$D$40,16)-SUMIFS(Override!$E$11:$E$40,Override!$B$11:$B$40,$B264,Override!$D$11:$D$40,16,Override!$C$11:$C$40,"AS51"),Override!$R$296)/MXAU!$B$3,"")))</f>
        <v/>
      </c>
      <c r="W264" s="77">
        <f>IF(W$226="","",IF($B264="","",IFERROR(F264*$E264/100,"")))</f>
        <v/>
      </c>
      <c r="X264" s="77">
        <f>IF(X$226="","",IF($B264="","",IFERROR(G264*$E264/100,"")))</f>
        <v/>
      </c>
      <c r="Y264" s="77">
        <f>IF(Y$226="","",IF($B264="","",IFERROR(H264*$E264/100,"")))</f>
        <v/>
      </c>
      <c r="Z264" s="77">
        <f>IF(Z$226="","",IF($B264="","",IFERROR(I264*$E264/100,"")))</f>
        <v/>
      </c>
      <c r="AA264" s="77">
        <f>IF(AA$226="","",IF($B264="","",IFERROR(J264*$E264/100,"")))</f>
        <v/>
      </c>
      <c r="AB264" s="77">
        <f>IF(AB$226="","",IF($B264="","",IFERROR(K264*$E264/100,"")))</f>
        <v/>
      </c>
      <c r="AC264" s="77">
        <f>IF(AC$226="","",IF($B264="","",IFERROR(L264*$E264/100,"")))</f>
        <v/>
      </c>
      <c r="AD264" s="77">
        <f>IF(AD$226="","",IF($B264="","",IFERROR(M264*$E264/100,"")))</f>
        <v/>
      </c>
      <c r="AE264" s="77">
        <f>IF(AE$226="","",IF($B264="","",IFERROR(N264*$E264/100,"")))</f>
        <v/>
      </c>
      <c r="AF264" s="77">
        <f>IF(AF$226="","",IF($B264="","",IFERROR(O264*$E264/100,"")))</f>
        <v/>
      </c>
      <c r="AG264" s="77">
        <f>IF(AG$226="","",IF($B264="","",IFERROR(P264*$E264/100,"")))</f>
        <v/>
      </c>
      <c r="AH264" s="77">
        <f>IF(AH$226="","",IF($B264="","",IFERROR(Q264*$E264/100,"")))</f>
        <v/>
      </c>
      <c r="AI264" s="77">
        <f>IF(AI$226="","",IF($B264="","",IFERROR(R264*$E264/100,"")))</f>
        <v/>
      </c>
      <c r="AJ264" s="77">
        <f>IF(AJ$226="","",IF($B264="","",IFERROR(S264*$E264/100,"")))</f>
        <v/>
      </c>
      <c r="AK264" s="77">
        <f>IF(AK$226="","",IF($B264="","",IFERROR(T264*$E264/100,"")))</f>
        <v/>
      </c>
      <c r="AL264" s="77">
        <f>IF(AL$226="","",IF($B264="","",IFERROR(U264*$E264/100,"")))</f>
        <v/>
      </c>
      <c r="AN264" s="77">
        <f>IF($B264="","",SUMIF($F$226:$U$226,"&lt;="&amp;Sector!$E$51,$F264:$U264))</f>
        <v/>
      </c>
      <c r="AO264" s="77">
        <f>IF($B264="","",SUMIF($W$226:$AL$226,"&lt;="&amp;Sector!$E$51,$W264:$AL264))</f>
        <v/>
      </c>
      <c r="AQ264" s="163">
        <f>IF(AQ$226="","",IF($B264="","",IFERROR($C264*$D264*SUMPRODUCT(('Dvd Calendar'!$E$2651:$CZ$2651&gt;AQ$225)*('Dvd Calendar'!$E$2651:$CZ$2651&lt;=AQ$226)*'Dvd Calendar'!$E$2654:$CZ$2654*(('Dvd Calendar'!$E$2656:$CZ$2656='Field Check'!$C$56)*('Field Check'!$C$56&lt;&gt;"")+('Dvd Calendar'!$E$2656:$CZ$2656='Field Check'!$C$57)*('Field Check'!$C$57&lt;&gt;"")))/MXAU!$B$3,"")))</f>
        <v/>
      </c>
      <c r="AR264" s="163">
        <f>IF(AR$226="","",IF($B264="","",IFERROR($C264*$D264*SUMPRODUCT(('Dvd Calendar'!$E$2651:$CZ$2651&gt;AR$225)*('Dvd Calendar'!$E$2651:$CZ$2651&lt;=AR$226)*'Dvd Calendar'!$E$2654:$CZ$2654*(('Dvd Calendar'!$E$2656:$CZ$2656='Field Check'!$C$56)*('Field Check'!$C$56&lt;&gt;"")+('Dvd Calendar'!$E$2656:$CZ$2656='Field Check'!$C$57)*('Field Check'!$C$57&lt;&gt;"")))/MXAU!$B$3,"")))</f>
        <v/>
      </c>
      <c r="AS264" s="163">
        <f>IF(AS$226="","",IF($B264="","",IFERROR($C264*$D264*SUMPRODUCT(('Dvd Calendar'!$E$2651:$CZ$2651&gt;AS$225)*('Dvd Calendar'!$E$2651:$CZ$2651&lt;=AS$226)*'Dvd Calendar'!$E$2654:$CZ$2654*(('Dvd Calendar'!$E$2656:$CZ$2656='Field Check'!$C$56)*('Field Check'!$C$56&lt;&gt;"")+('Dvd Calendar'!$E$2656:$CZ$2656='Field Check'!$C$57)*('Field Check'!$C$57&lt;&gt;"")))/MXAU!$B$3,"")))</f>
        <v/>
      </c>
      <c r="AT264" s="163">
        <f>IF(AT$226="","",IF($B264="","",IFERROR($C264*$D264*SUMPRODUCT(('Dvd Calendar'!$E$2651:$CZ$2651&gt;AT$225)*('Dvd Calendar'!$E$2651:$CZ$2651&lt;=AT$226)*'Dvd Calendar'!$E$2654:$CZ$2654*(('Dvd Calendar'!$E$2656:$CZ$2656='Field Check'!$C$56)*('Field Check'!$C$56&lt;&gt;"")+('Dvd Calendar'!$E$2656:$CZ$2656='Field Check'!$C$57)*('Field Check'!$C$57&lt;&gt;"")))/MXAU!$B$3,"")))</f>
        <v/>
      </c>
      <c r="AU264" s="163">
        <f>IF(AU$226="","",IF($B264="","",IFERROR($C264*$D264*SUMPRODUCT(('Dvd Calendar'!$E$2651:$CZ$2651&gt;AU$225)*('Dvd Calendar'!$E$2651:$CZ$2651&lt;=AU$226)*'Dvd Calendar'!$E$2654:$CZ$2654*(('Dvd Calendar'!$E$2656:$CZ$2656='Field Check'!$C$56)*('Field Check'!$C$56&lt;&gt;"")+('Dvd Calendar'!$E$2656:$CZ$2656='Field Check'!$C$57)*('Field Check'!$C$57&lt;&gt;"")))/MXAU!$B$3,"")))</f>
        <v/>
      </c>
      <c r="AV264" s="163">
        <f>IF(AV$226="","",IF($B264="","",IFERROR($C264*$D264*SUMPRODUCT(('Dvd Calendar'!$E$2651:$CZ$2651&gt;AV$225)*('Dvd Calendar'!$E$2651:$CZ$2651&lt;=AV$226)*'Dvd Calendar'!$E$2654:$CZ$2654*(('Dvd Calendar'!$E$2656:$CZ$2656='Field Check'!$C$56)*('Field Check'!$C$56&lt;&gt;"")+('Dvd Calendar'!$E$2656:$CZ$2656='Field Check'!$C$57)*('Field Check'!$C$57&lt;&gt;"")))/MXAU!$B$3,"")))</f>
        <v/>
      </c>
      <c r="AW264" s="163">
        <f>IF(AW$226="","",IF($B264="","",IFERROR($C264*$D264*SUMPRODUCT(('Dvd Calendar'!$E$2651:$CZ$2651&gt;AW$225)*('Dvd Calendar'!$E$2651:$CZ$2651&lt;=AW$226)*'Dvd Calendar'!$E$2654:$CZ$2654*(('Dvd Calendar'!$E$2656:$CZ$2656='Field Check'!$C$56)*('Field Check'!$C$56&lt;&gt;"")+('Dvd Calendar'!$E$2656:$CZ$2656='Field Check'!$C$57)*('Field Check'!$C$57&lt;&gt;"")))/MXAU!$B$3,"")))</f>
        <v/>
      </c>
      <c r="AX264" s="163">
        <f>IF(AX$226="","",IF($B264="","",IFERROR($C264*$D264*SUMPRODUCT(('Dvd Calendar'!$E$2651:$CZ$2651&gt;AX$225)*('Dvd Calendar'!$E$2651:$CZ$2651&lt;=AX$226)*'Dvd Calendar'!$E$2654:$CZ$2654*(('Dvd Calendar'!$E$2656:$CZ$2656='Field Check'!$C$56)*('Field Check'!$C$56&lt;&gt;"")+('Dvd Calendar'!$E$2656:$CZ$2656='Field Check'!$C$57)*('Field Check'!$C$57&lt;&gt;"")))/MXAU!$B$3,"")))</f>
        <v/>
      </c>
      <c r="AY264" s="163">
        <f>IF(AY$226="","",IF($B264="","",IFERROR($C264*$D264*SUMPRODUCT(('Dvd Calendar'!$E$2651:$CZ$2651&gt;AY$225)*('Dvd Calendar'!$E$2651:$CZ$2651&lt;=AY$226)*'Dvd Calendar'!$E$2654:$CZ$2654*(('Dvd Calendar'!$E$2656:$CZ$2656='Field Check'!$C$56)*('Field Check'!$C$56&lt;&gt;"")+('Dvd Calendar'!$E$2656:$CZ$2656='Field Check'!$C$57)*('Field Check'!$C$57&lt;&gt;"")))/MXAU!$B$3,"")))</f>
        <v/>
      </c>
      <c r="AZ264" s="163">
        <f>IF(AZ$226="","",IF($B264="","",IFERROR($C264*$D264*SUMPRODUCT(('Dvd Calendar'!$E$2651:$CZ$2651&gt;AZ$225)*('Dvd Calendar'!$E$2651:$CZ$2651&lt;=AZ$226)*'Dvd Calendar'!$E$2654:$CZ$2654*(('Dvd Calendar'!$E$2656:$CZ$2656='Field Check'!$C$56)*('Field Check'!$C$56&lt;&gt;"")+('Dvd Calendar'!$E$2656:$CZ$2656='Field Check'!$C$57)*('Field Check'!$C$57&lt;&gt;"")))/MXAU!$B$3,"")))</f>
        <v/>
      </c>
      <c r="BA264" s="163">
        <f>IF(BA$226="","",IF($B264="","",IFERROR($C264*$D264*SUMPRODUCT(('Dvd Calendar'!$E$2651:$CZ$2651&gt;BA$225)*('Dvd Calendar'!$E$2651:$CZ$2651&lt;=BA$226)*'Dvd Calendar'!$E$2654:$CZ$2654*(('Dvd Calendar'!$E$2656:$CZ$2656='Field Check'!$C$56)*('Field Check'!$C$56&lt;&gt;"")+('Dvd Calendar'!$E$2656:$CZ$2656='Field Check'!$C$57)*('Field Check'!$C$57&lt;&gt;"")))/MXAU!$B$3,"")))</f>
        <v/>
      </c>
      <c r="BB264" s="163">
        <f>IF(BB$226="","",IF($B264="","",IFERROR($C264*$D264*SUMPRODUCT(('Dvd Calendar'!$E$2651:$CZ$2651&gt;BB$225)*('Dvd Calendar'!$E$2651:$CZ$2651&lt;=BB$226)*'Dvd Calendar'!$E$2654:$CZ$2654*(('Dvd Calendar'!$E$2656:$CZ$2656='Field Check'!$C$56)*('Field Check'!$C$56&lt;&gt;"")+('Dvd Calendar'!$E$2656:$CZ$2656='Field Check'!$C$57)*('Field Check'!$C$57&lt;&gt;"")))/MXAU!$B$3,"")))</f>
        <v/>
      </c>
      <c r="BC264" s="163">
        <f>IF(BC$226="","",IF($B264="","",IFERROR($C264*$D264*SUMPRODUCT(('Dvd Calendar'!$E$2651:$CZ$2651&gt;BC$225)*('Dvd Calendar'!$E$2651:$CZ$2651&lt;=BC$226)*'Dvd Calendar'!$E$2654:$CZ$2654*(('Dvd Calendar'!$E$2656:$CZ$2656='Field Check'!$C$56)*('Field Check'!$C$56&lt;&gt;"")+('Dvd Calendar'!$E$2656:$CZ$2656='Field Check'!$C$57)*('Field Check'!$C$57&lt;&gt;"")))/MXAU!$B$3,"")))</f>
        <v/>
      </c>
      <c r="BD264" s="163">
        <f>IF(BD$226="","",IF($B264="","",IFERROR($C264*$D264*SUMPRODUCT(('Dvd Calendar'!$E$2651:$CZ$2651&gt;BD$225)*('Dvd Calendar'!$E$2651:$CZ$2651&lt;=BD$226)*'Dvd Calendar'!$E$2654:$CZ$2654*(('Dvd Calendar'!$E$2656:$CZ$2656='Field Check'!$C$56)*('Field Check'!$C$56&lt;&gt;"")+('Dvd Calendar'!$E$2656:$CZ$2656='Field Check'!$C$57)*('Field Check'!$C$57&lt;&gt;"")))/MXAU!$B$3,"")))</f>
        <v/>
      </c>
      <c r="BE264" s="163">
        <f>IF(BE$226="","",IF($B264="","",IFERROR($C264*$D264*SUMPRODUCT(('Dvd Calendar'!$E$2651:$CZ$2651&gt;BE$225)*('Dvd Calendar'!$E$2651:$CZ$2651&lt;=BE$226)*'Dvd Calendar'!$E$2654:$CZ$2654*(('Dvd Calendar'!$E$2656:$CZ$2656='Field Check'!$C$56)*('Field Check'!$C$56&lt;&gt;"")+('Dvd Calendar'!$E$2656:$CZ$2656='Field Check'!$C$57)*('Field Check'!$C$57&lt;&gt;"")))/MXAU!$B$3,"")))</f>
        <v/>
      </c>
      <c r="BF264" s="163">
        <f>IF(BF$226="","",IF($B264="","",IFERROR($C264*$D264*SUMPRODUCT(('Dvd Calendar'!$E$2651:$CZ$2651&gt;BF$225)*('Dvd Calendar'!$E$2651:$CZ$2651&lt;=BF$226)*'Dvd Calendar'!$E$2654:$CZ$2654*(('Dvd Calendar'!$E$2656:$CZ$2656='Field Check'!$C$56)*('Field Check'!$C$56&lt;&gt;"")+('Dvd Calendar'!$E$2656:$CZ$2656='Field Check'!$C$57)*('Field Check'!$C$57&lt;&gt;"")))/MXAU!$B$3,"")))</f>
        <v/>
      </c>
      <c r="BH264" s="163">
        <f>IF(BH$226="","",IF($B264="","",IFERROR(AQ264*$E264/100,"")))</f>
        <v/>
      </c>
      <c r="BI264" s="163">
        <f>IF(BI$226="","",IF($B264="","",IFERROR(AR264*$E264/100,"")))</f>
        <v/>
      </c>
      <c r="BJ264" s="163">
        <f>IF(BJ$226="","",IF($B264="","",IFERROR(AS264*$E264/100,"")))</f>
        <v/>
      </c>
      <c r="BK264" s="163">
        <f>IF(BK$226="","",IF($B264="","",IFERROR(AT264*$E264/100,"")))</f>
        <v/>
      </c>
      <c r="BL264" s="163">
        <f>IF(BL$226="","",IF($B264="","",IFERROR(AU264*$E264/100,"")))</f>
        <v/>
      </c>
      <c r="BM264" s="163">
        <f>IF(BM$226="","",IF($B264="","",IFERROR(AV264*$E264/100,"")))</f>
        <v/>
      </c>
      <c r="BN264" s="163">
        <f>IF(BN$226="","",IF($B264="","",IFERROR(AW264*$E264/100,"")))</f>
        <v/>
      </c>
      <c r="BO264" s="163">
        <f>IF(BO$226="","",IF($B264="","",IFERROR(AX264*$E264/100,"")))</f>
        <v/>
      </c>
      <c r="BP264" s="163">
        <f>IF(BP$226="","",IF($B264="","",IFERROR(AY264*$E264/100,"")))</f>
        <v/>
      </c>
      <c r="BQ264" s="163">
        <f>IF(BQ$226="","",IF($B264="","",IFERROR(AZ264*$E264/100,"")))</f>
        <v/>
      </c>
      <c r="BR264" s="163">
        <f>IF(BR$226="","",IF($B264="","",IFERROR(BA264*$E264/100,"")))</f>
        <v/>
      </c>
      <c r="BS264" s="163">
        <f>IF(BS$226="","",IF($B264="","",IFERROR(BB264*$E264/100,"")))</f>
        <v/>
      </c>
      <c r="BT264" s="163">
        <f>IF(BT$226="","",IF($B264="","",IFERROR(BC264*$E264/100,"")))</f>
        <v/>
      </c>
      <c r="BU264" s="163">
        <f>IF(BU$226="","",IF($B264="","",IFERROR(BD264*$E264/100,"")))</f>
        <v/>
      </c>
      <c r="BV264" s="163">
        <f>IF(BV$226="","",IF($B264="","",IFERROR(BE264*$E264/100,"")))</f>
        <v/>
      </c>
      <c r="BW264" s="163">
        <f>IF(BW$226="","",IF($B264="","",IFERROR(BF264*$E264/100,"")))</f>
        <v/>
      </c>
    </row>
    <row r="265">
      <c r="B265" s="126">
        <f>IF(MXAU!$C$42="","",MXAU!$C$42)</f>
        <v/>
      </c>
      <c r="C265" s="74">
        <f>IF(MXAU!$B$42="","",MXAU!$B$42)</f>
        <v/>
      </c>
      <c r="D265" s="75">
        <f>IFERROR(MXAU!$Q$42,1)</f>
        <v/>
      </c>
      <c r="E265" s="76">
        <f>IF($B265="","",IF(ISNUMBER(MXAU!$I$42),MXAU!$I$42,'Index Summary'!$C$7))</f>
        <v/>
      </c>
      <c r="F265" s="77">
        <f>IF(F$226="","",IF($B265="","",IFERROR($C265*$D265*IF((Override!$C$4="ON")*(COUNTIFS(Override!$B$11:$B$40,$B265,Override!$D$11:$D$40,1,Override!$E$11:$E$40,"&gt;=0")-COUNTIFS(Override!$B$11:$B$40,$B265,Override!$D$11:$D$40,1,Override!$E$11:$E$40,"&gt;=0",Override!$C$11:$C$40,"AS51"))&gt;0,SUMIFS(Override!$E$11:$E$40,Override!$B$11:$B$40,$B265,Override!$D$11:$D$40,1)-SUMIFS(Override!$E$11:$E$40,Override!$B$11:$B$40,$B265,Override!$D$11:$D$40,1,Override!$C$11:$C$40,"AS51"),Override!$C$297)/MXAU!$B$3,"")))</f>
        <v/>
      </c>
      <c r="G265" s="77">
        <f>IF(G$226="","",IF($B265="","",IFERROR($C265*$D265*IF((Override!$C$4="ON")*(COUNTIFS(Override!$B$11:$B$40,$B265,Override!$D$11:$D$40,2,Override!$E$11:$E$40,"&gt;=0")-COUNTIFS(Override!$B$11:$B$40,$B265,Override!$D$11:$D$40,2,Override!$E$11:$E$40,"&gt;=0",Override!$C$11:$C$40,"AS51"))&gt;0,SUMIFS(Override!$E$11:$E$40,Override!$B$11:$B$40,$B265,Override!$D$11:$D$40,2)-SUMIFS(Override!$E$11:$E$40,Override!$B$11:$B$40,$B265,Override!$D$11:$D$40,2,Override!$C$11:$C$40,"AS51"),Override!$D$297)/MXAU!$B$3,"")))</f>
        <v/>
      </c>
      <c r="H265" s="77">
        <f>IF(H$226="","",IF($B265="","",IFERROR($C265*$D265*IF((Override!$C$4="ON")*(COUNTIFS(Override!$B$11:$B$40,$B265,Override!$D$11:$D$40,3,Override!$E$11:$E$40,"&gt;=0")-COUNTIFS(Override!$B$11:$B$40,$B265,Override!$D$11:$D$40,3,Override!$E$11:$E$40,"&gt;=0",Override!$C$11:$C$40,"AS51"))&gt;0,SUMIFS(Override!$E$11:$E$40,Override!$B$11:$B$40,$B265,Override!$D$11:$D$40,3)-SUMIFS(Override!$E$11:$E$40,Override!$B$11:$B$40,$B265,Override!$D$11:$D$40,3,Override!$C$11:$C$40,"AS51"),Override!$E$297)/MXAU!$B$3,"")))</f>
        <v/>
      </c>
      <c r="I265" s="77">
        <f>IF(I$226="","",IF($B265="","",IFERROR($C265*$D265*IF((Override!$C$4="ON")*(COUNTIFS(Override!$B$11:$B$40,$B265,Override!$D$11:$D$40,4,Override!$E$11:$E$40,"&gt;=0")-COUNTIFS(Override!$B$11:$B$40,$B265,Override!$D$11:$D$40,4,Override!$E$11:$E$40,"&gt;=0",Override!$C$11:$C$40,"AS51"))&gt;0,SUMIFS(Override!$E$11:$E$40,Override!$B$11:$B$40,$B265,Override!$D$11:$D$40,4)-SUMIFS(Override!$E$11:$E$40,Override!$B$11:$B$40,$B265,Override!$D$11:$D$40,4,Override!$C$11:$C$40,"AS51"),Override!$F$297)/MXAU!$B$3,"")))</f>
        <v/>
      </c>
      <c r="J265" s="77">
        <f>IF(J$226="","",IF($B265="","",IFERROR($C265*$D265*IF((Override!$C$4="ON")*(COUNTIFS(Override!$B$11:$B$40,$B265,Override!$D$11:$D$40,5,Override!$E$11:$E$40,"&gt;=0")-COUNTIFS(Override!$B$11:$B$40,$B265,Override!$D$11:$D$40,5,Override!$E$11:$E$40,"&gt;=0",Override!$C$11:$C$40,"AS51"))&gt;0,SUMIFS(Override!$E$11:$E$40,Override!$B$11:$B$40,$B265,Override!$D$11:$D$40,5)-SUMIFS(Override!$E$11:$E$40,Override!$B$11:$B$40,$B265,Override!$D$11:$D$40,5,Override!$C$11:$C$40,"AS51"),Override!$G$297)/MXAU!$B$3,"")))</f>
        <v/>
      </c>
      <c r="K265" s="77">
        <f>IF(K$226="","",IF($B265="","",IFERROR($C265*$D265*IF((Override!$C$4="ON")*(COUNTIFS(Override!$B$11:$B$40,$B265,Override!$D$11:$D$40,6,Override!$E$11:$E$40,"&gt;=0")-COUNTIFS(Override!$B$11:$B$40,$B265,Override!$D$11:$D$40,6,Override!$E$11:$E$40,"&gt;=0",Override!$C$11:$C$40,"AS51"))&gt;0,SUMIFS(Override!$E$11:$E$40,Override!$B$11:$B$40,$B265,Override!$D$11:$D$40,6)-SUMIFS(Override!$E$11:$E$40,Override!$B$11:$B$40,$B265,Override!$D$11:$D$40,6,Override!$C$11:$C$40,"AS51"),Override!$H$297)/MXAU!$B$3,"")))</f>
        <v/>
      </c>
      <c r="L265" s="77">
        <f>IF(L$226="","",IF($B265="","",IFERROR($C265*$D265*IF((Override!$C$4="ON")*(COUNTIFS(Override!$B$11:$B$40,$B265,Override!$D$11:$D$40,7,Override!$E$11:$E$40,"&gt;=0")-COUNTIFS(Override!$B$11:$B$40,$B265,Override!$D$11:$D$40,7,Override!$E$11:$E$40,"&gt;=0",Override!$C$11:$C$40,"AS51"))&gt;0,SUMIFS(Override!$E$11:$E$40,Override!$B$11:$B$40,$B265,Override!$D$11:$D$40,7)-SUMIFS(Override!$E$11:$E$40,Override!$B$11:$B$40,$B265,Override!$D$11:$D$40,7,Override!$C$11:$C$40,"AS51"),Override!$I$297)/MXAU!$B$3,"")))</f>
        <v/>
      </c>
      <c r="M265" s="77">
        <f>IF(M$226="","",IF($B265="","",IFERROR($C265*$D265*IF((Override!$C$4="ON")*(COUNTIFS(Override!$B$11:$B$40,$B265,Override!$D$11:$D$40,8,Override!$E$11:$E$40,"&gt;=0")-COUNTIFS(Override!$B$11:$B$40,$B265,Override!$D$11:$D$40,8,Override!$E$11:$E$40,"&gt;=0",Override!$C$11:$C$40,"AS51"))&gt;0,SUMIFS(Override!$E$11:$E$40,Override!$B$11:$B$40,$B265,Override!$D$11:$D$40,8)-SUMIFS(Override!$E$11:$E$40,Override!$B$11:$B$40,$B265,Override!$D$11:$D$40,8,Override!$C$11:$C$40,"AS51"),Override!$J$297)/MXAU!$B$3,"")))</f>
        <v/>
      </c>
      <c r="N265" s="77">
        <f>IF(N$226="","",IF($B265="","",IFERROR($C265*$D265*IF((Override!$C$4="ON")*(COUNTIFS(Override!$B$11:$B$40,$B265,Override!$D$11:$D$40,9,Override!$E$11:$E$40,"&gt;=0")-COUNTIFS(Override!$B$11:$B$40,$B265,Override!$D$11:$D$40,9,Override!$E$11:$E$40,"&gt;=0",Override!$C$11:$C$40,"AS51"))&gt;0,SUMIFS(Override!$E$11:$E$40,Override!$B$11:$B$40,$B265,Override!$D$11:$D$40,9)-SUMIFS(Override!$E$11:$E$40,Override!$B$11:$B$40,$B265,Override!$D$11:$D$40,9,Override!$C$11:$C$40,"AS51"),Override!$K$297)/MXAU!$B$3,"")))</f>
        <v/>
      </c>
      <c r="O265" s="77">
        <f>IF(O$226="","",IF($B265="","",IFERROR($C265*$D265*IF((Override!$C$4="ON")*(COUNTIFS(Override!$B$11:$B$40,$B265,Override!$D$11:$D$40,10,Override!$E$11:$E$40,"&gt;=0")-COUNTIFS(Override!$B$11:$B$40,$B265,Override!$D$11:$D$40,10,Override!$E$11:$E$40,"&gt;=0",Override!$C$11:$C$40,"AS51"))&gt;0,SUMIFS(Override!$E$11:$E$40,Override!$B$11:$B$40,$B265,Override!$D$11:$D$40,10)-SUMIFS(Override!$E$11:$E$40,Override!$B$11:$B$40,$B265,Override!$D$11:$D$40,10,Override!$C$11:$C$40,"AS51"),Override!$L$297)/MXAU!$B$3,"")))</f>
        <v/>
      </c>
      <c r="P265" s="77">
        <f>IF(P$226="","",IF($B265="","",IFERROR($C265*$D265*IF((Override!$C$4="ON")*(COUNTIFS(Override!$B$11:$B$40,$B265,Override!$D$11:$D$40,11,Override!$E$11:$E$40,"&gt;=0")-COUNTIFS(Override!$B$11:$B$40,$B265,Override!$D$11:$D$40,11,Override!$E$11:$E$40,"&gt;=0",Override!$C$11:$C$40,"AS51"))&gt;0,SUMIFS(Override!$E$11:$E$40,Override!$B$11:$B$40,$B265,Override!$D$11:$D$40,11)-SUMIFS(Override!$E$11:$E$40,Override!$B$11:$B$40,$B265,Override!$D$11:$D$40,11,Override!$C$11:$C$40,"AS51"),Override!$M$297)/MXAU!$B$3,"")))</f>
        <v/>
      </c>
      <c r="Q265" s="77">
        <f>IF(Q$226="","",IF($B265="","",IFERROR($C265*$D265*IF((Override!$C$4="ON")*(COUNTIFS(Override!$B$11:$B$40,$B265,Override!$D$11:$D$40,12,Override!$E$11:$E$40,"&gt;=0")-COUNTIFS(Override!$B$11:$B$40,$B265,Override!$D$11:$D$40,12,Override!$E$11:$E$40,"&gt;=0",Override!$C$11:$C$40,"AS51"))&gt;0,SUMIFS(Override!$E$11:$E$40,Override!$B$11:$B$40,$B265,Override!$D$11:$D$40,12)-SUMIFS(Override!$E$11:$E$40,Override!$B$11:$B$40,$B265,Override!$D$11:$D$40,12,Override!$C$11:$C$40,"AS51"),Override!$N$297)/MXAU!$B$3,"")))</f>
        <v/>
      </c>
      <c r="R265" s="77">
        <f>IF(R$226="","",IF($B265="","",IFERROR($C265*$D265*IF((Override!$C$4="ON")*(COUNTIFS(Override!$B$11:$B$40,$B265,Override!$D$11:$D$40,13,Override!$E$11:$E$40,"&gt;=0")-COUNTIFS(Override!$B$11:$B$40,$B265,Override!$D$11:$D$40,13,Override!$E$11:$E$40,"&gt;=0",Override!$C$11:$C$40,"AS51"))&gt;0,SUMIFS(Override!$E$11:$E$40,Override!$B$11:$B$40,$B265,Override!$D$11:$D$40,13)-SUMIFS(Override!$E$11:$E$40,Override!$B$11:$B$40,$B265,Override!$D$11:$D$40,13,Override!$C$11:$C$40,"AS51"),Override!$O$297)/MXAU!$B$3,"")))</f>
        <v/>
      </c>
      <c r="S265" s="77">
        <f>IF(S$226="","",IF($B265="","",IFERROR($C265*$D265*IF((Override!$C$4="ON")*(COUNTIFS(Override!$B$11:$B$40,$B265,Override!$D$11:$D$40,14,Override!$E$11:$E$40,"&gt;=0")-COUNTIFS(Override!$B$11:$B$40,$B265,Override!$D$11:$D$40,14,Override!$E$11:$E$40,"&gt;=0",Override!$C$11:$C$40,"AS51"))&gt;0,SUMIFS(Override!$E$11:$E$40,Override!$B$11:$B$40,$B265,Override!$D$11:$D$40,14)-SUMIFS(Override!$E$11:$E$40,Override!$B$11:$B$40,$B265,Override!$D$11:$D$40,14,Override!$C$11:$C$40,"AS51"),Override!$P$297)/MXAU!$B$3,"")))</f>
        <v/>
      </c>
      <c r="T265" s="77">
        <f>IF(T$226="","",IF($B265="","",IFERROR($C265*$D265*IF((Override!$C$4="ON")*(COUNTIFS(Override!$B$11:$B$40,$B265,Override!$D$11:$D$40,15,Override!$E$11:$E$40,"&gt;=0")-COUNTIFS(Override!$B$11:$B$40,$B265,Override!$D$11:$D$40,15,Override!$E$11:$E$40,"&gt;=0",Override!$C$11:$C$40,"AS51"))&gt;0,SUMIFS(Override!$E$11:$E$40,Override!$B$11:$B$40,$B265,Override!$D$11:$D$40,15)-SUMIFS(Override!$E$11:$E$40,Override!$B$11:$B$40,$B265,Override!$D$11:$D$40,15,Override!$C$11:$C$40,"AS51"),Override!$Q$297)/MXAU!$B$3,"")))</f>
        <v/>
      </c>
      <c r="U265" s="77">
        <f>IF(U$226="","",IF($B265="","",IFERROR($C265*$D265*IF((Override!$C$4="ON")*(COUNTIFS(Override!$B$11:$B$40,$B265,Override!$D$11:$D$40,16,Override!$E$11:$E$40,"&gt;=0")-COUNTIFS(Override!$B$11:$B$40,$B265,Override!$D$11:$D$40,16,Override!$E$11:$E$40,"&gt;=0",Override!$C$11:$C$40,"AS51"))&gt;0,SUMIFS(Override!$E$11:$E$40,Override!$B$11:$B$40,$B265,Override!$D$11:$D$40,16)-SUMIFS(Override!$E$11:$E$40,Override!$B$11:$B$40,$B265,Override!$D$11:$D$40,16,Override!$C$11:$C$40,"AS51"),Override!$R$297)/MXAU!$B$3,"")))</f>
        <v/>
      </c>
      <c r="W265" s="77">
        <f>IF(W$226="","",IF($B265="","",IFERROR(F265*$E265/100,"")))</f>
        <v/>
      </c>
      <c r="X265" s="77">
        <f>IF(X$226="","",IF($B265="","",IFERROR(G265*$E265/100,"")))</f>
        <v/>
      </c>
      <c r="Y265" s="77">
        <f>IF(Y$226="","",IF($B265="","",IFERROR(H265*$E265/100,"")))</f>
        <v/>
      </c>
      <c r="Z265" s="77">
        <f>IF(Z$226="","",IF($B265="","",IFERROR(I265*$E265/100,"")))</f>
        <v/>
      </c>
      <c r="AA265" s="77">
        <f>IF(AA$226="","",IF($B265="","",IFERROR(J265*$E265/100,"")))</f>
        <v/>
      </c>
      <c r="AB265" s="77">
        <f>IF(AB$226="","",IF($B265="","",IFERROR(K265*$E265/100,"")))</f>
        <v/>
      </c>
      <c r="AC265" s="77">
        <f>IF(AC$226="","",IF($B265="","",IFERROR(L265*$E265/100,"")))</f>
        <v/>
      </c>
      <c r="AD265" s="77">
        <f>IF(AD$226="","",IF($B265="","",IFERROR(M265*$E265/100,"")))</f>
        <v/>
      </c>
      <c r="AE265" s="77">
        <f>IF(AE$226="","",IF($B265="","",IFERROR(N265*$E265/100,"")))</f>
        <v/>
      </c>
      <c r="AF265" s="77">
        <f>IF(AF$226="","",IF($B265="","",IFERROR(O265*$E265/100,"")))</f>
        <v/>
      </c>
      <c r="AG265" s="77">
        <f>IF(AG$226="","",IF($B265="","",IFERROR(P265*$E265/100,"")))</f>
        <v/>
      </c>
      <c r="AH265" s="77">
        <f>IF(AH$226="","",IF($B265="","",IFERROR(Q265*$E265/100,"")))</f>
        <v/>
      </c>
      <c r="AI265" s="77">
        <f>IF(AI$226="","",IF($B265="","",IFERROR(R265*$E265/100,"")))</f>
        <v/>
      </c>
      <c r="AJ265" s="77">
        <f>IF(AJ$226="","",IF($B265="","",IFERROR(S265*$E265/100,"")))</f>
        <v/>
      </c>
      <c r="AK265" s="77">
        <f>IF(AK$226="","",IF($B265="","",IFERROR(T265*$E265/100,"")))</f>
        <v/>
      </c>
      <c r="AL265" s="77">
        <f>IF(AL$226="","",IF($B265="","",IFERROR(U265*$E265/100,"")))</f>
        <v/>
      </c>
      <c r="AN265" s="77">
        <f>IF($B265="","",SUMIF($F$226:$U$226,"&lt;="&amp;Sector!$E$51,$F265:$U265))</f>
        <v/>
      </c>
      <c r="AO265" s="77">
        <f>IF($B265="","",SUMIF($W$226:$AL$226,"&lt;="&amp;Sector!$E$51,$W265:$AL265))</f>
        <v/>
      </c>
      <c r="AQ265" s="163">
        <f>IF(AQ$226="","",IF($B265="","",IFERROR($C265*$D265*SUMPRODUCT(('Dvd Calendar'!$E$2662:$CZ$2662&gt;AQ$225)*('Dvd Calendar'!$E$2662:$CZ$2662&lt;=AQ$226)*'Dvd Calendar'!$E$2665:$CZ$2665*(('Dvd Calendar'!$E$2667:$CZ$2667='Field Check'!$C$56)*('Field Check'!$C$56&lt;&gt;"")+('Dvd Calendar'!$E$2667:$CZ$2667='Field Check'!$C$57)*('Field Check'!$C$57&lt;&gt;"")))/MXAU!$B$3,"")))</f>
        <v/>
      </c>
      <c r="AR265" s="163">
        <f>IF(AR$226="","",IF($B265="","",IFERROR($C265*$D265*SUMPRODUCT(('Dvd Calendar'!$E$2662:$CZ$2662&gt;AR$225)*('Dvd Calendar'!$E$2662:$CZ$2662&lt;=AR$226)*'Dvd Calendar'!$E$2665:$CZ$2665*(('Dvd Calendar'!$E$2667:$CZ$2667='Field Check'!$C$56)*('Field Check'!$C$56&lt;&gt;"")+('Dvd Calendar'!$E$2667:$CZ$2667='Field Check'!$C$57)*('Field Check'!$C$57&lt;&gt;"")))/MXAU!$B$3,"")))</f>
        <v/>
      </c>
      <c r="AS265" s="163">
        <f>IF(AS$226="","",IF($B265="","",IFERROR($C265*$D265*SUMPRODUCT(('Dvd Calendar'!$E$2662:$CZ$2662&gt;AS$225)*('Dvd Calendar'!$E$2662:$CZ$2662&lt;=AS$226)*'Dvd Calendar'!$E$2665:$CZ$2665*(('Dvd Calendar'!$E$2667:$CZ$2667='Field Check'!$C$56)*('Field Check'!$C$56&lt;&gt;"")+('Dvd Calendar'!$E$2667:$CZ$2667='Field Check'!$C$57)*('Field Check'!$C$57&lt;&gt;"")))/MXAU!$B$3,"")))</f>
        <v/>
      </c>
      <c r="AT265" s="163">
        <f>IF(AT$226="","",IF($B265="","",IFERROR($C265*$D265*SUMPRODUCT(('Dvd Calendar'!$E$2662:$CZ$2662&gt;AT$225)*('Dvd Calendar'!$E$2662:$CZ$2662&lt;=AT$226)*'Dvd Calendar'!$E$2665:$CZ$2665*(('Dvd Calendar'!$E$2667:$CZ$2667='Field Check'!$C$56)*('Field Check'!$C$56&lt;&gt;"")+('Dvd Calendar'!$E$2667:$CZ$2667='Field Check'!$C$57)*('Field Check'!$C$57&lt;&gt;"")))/MXAU!$B$3,"")))</f>
        <v/>
      </c>
      <c r="AU265" s="163">
        <f>IF(AU$226="","",IF($B265="","",IFERROR($C265*$D265*SUMPRODUCT(('Dvd Calendar'!$E$2662:$CZ$2662&gt;AU$225)*('Dvd Calendar'!$E$2662:$CZ$2662&lt;=AU$226)*'Dvd Calendar'!$E$2665:$CZ$2665*(('Dvd Calendar'!$E$2667:$CZ$2667='Field Check'!$C$56)*('Field Check'!$C$56&lt;&gt;"")+('Dvd Calendar'!$E$2667:$CZ$2667='Field Check'!$C$57)*('Field Check'!$C$57&lt;&gt;"")))/MXAU!$B$3,"")))</f>
        <v/>
      </c>
      <c r="AV265" s="163">
        <f>IF(AV$226="","",IF($B265="","",IFERROR($C265*$D265*SUMPRODUCT(('Dvd Calendar'!$E$2662:$CZ$2662&gt;AV$225)*('Dvd Calendar'!$E$2662:$CZ$2662&lt;=AV$226)*'Dvd Calendar'!$E$2665:$CZ$2665*(('Dvd Calendar'!$E$2667:$CZ$2667='Field Check'!$C$56)*('Field Check'!$C$56&lt;&gt;"")+('Dvd Calendar'!$E$2667:$CZ$2667='Field Check'!$C$57)*('Field Check'!$C$57&lt;&gt;"")))/MXAU!$B$3,"")))</f>
        <v/>
      </c>
      <c r="AW265" s="163">
        <f>IF(AW$226="","",IF($B265="","",IFERROR($C265*$D265*SUMPRODUCT(('Dvd Calendar'!$E$2662:$CZ$2662&gt;AW$225)*('Dvd Calendar'!$E$2662:$CZ$2662&lt;=AW$226)*'Dvd Calendar'!$E$2665:$CZ$2665*(('Dvd Calendar'!$E$2667:$CZ$2667='Field Check'!$C$56)*('Field Check'!$C$56&lt;&gt;"")+('Dvd Calendar'!$E$2667:$CZ$2667='Field Check'!$C$57)*('Field Check'!$C$57&lt;&gt;"")))/MXAU!$B$3,"")))</f>
        <v/>
      </c>
      <c r="AX265" s="163">
        <f>IF(AX$226="","",IF($B265="","",IFERROR($C265*$D265*SUMPRODUCT(('Dvd Calendar'!$E$2662:$CZ$2662&gt;AX$225)*('Dvd Calendar'!$E$2662:$CZ$2662&lt;=AX$226)*'Dvd Calendar'!$E$2665:$CZ$2665*(('Dvd Calendar'!$E$2667:$CZ$2667='Field Check'!$C$56)*('Field Check'!$C$56&lt;&gt;"")+('Dvd Calendar'!$E$2667:$CZ$2667='Field Check'!$C$57)*('Field Check'!$C$57&lt;&gt;"")))/MXAU!$B$3,"")))</f>
        <v/>
      </c>
      <c r="AY265" s="163">
        <f>IF(AY$226="","",IF($B265="","",IFERROR($C265*$D265*SUMPRODUCT(('Dvd Calendar'!$E$2662:$CZ$2662&gt;AY$225)*('Dvd Calendar'!$E$2662:$CZ$2662&lt;=AY$226)*'Dvd Calendar'!$E$2665:$CZ$2665*(('Dvd Calendar'!$E$2667:$CZ$2667='Field Check'!$C$56)*('Field Check'!$C$56&lt;&gt;"")+('Dvd Calendar'!$E$2667:$CZ$2667='Field Check'!$C$57)*('Field Check'!$C$57&lt;&gt;"")))/MXAU!$B$3,"")))</f>
        <v/>
      </c>
      <c r="AZ265" s="163">
        <f>IF(AZ$226="","",IF($B265="","",IFERROR($C265*$D265*SUMPRODUCT(('Dvd Calendar'!$E$2662:$CZ$2662&gt;AZ$225)*('Dvd Calendar'!$E$2662:$CZ$2662&lt;=AZ$226)*'Dvd Calendar'!$E$2665:$CZ$2665*(('Dvd Calendar'!$E$2667:$CZ$2667='Field Check'!$C$56)*('Field Check'!$C$56&lt;&gt;"")+('Dvd Calendar'!$E$2667:$CZ$2667='Field Check'!$C$57)*('Field Check'!$C$57&lt;&gt;"")))/MXAU!$B$3,"")))</f>
        <v/>
      </c>
      <c r="BA265" s="163">
        <f>IF(BA$226="","",IF($B265="","",IFERROR($C265*$D265*SUMPRODUCT(('Dvd Calendar'!$E$2662:$CZ$2662&gt;BA$225)*('Dvd Calendar'!$E$2662:$CZ$2662&lt;=BA$226)*'Dvd Calendar'!$E$2665:$CZ$2665*(('Dvd Calendar'!$E$2667:$CZ$2667='Field Check'!$C$56)*('Field Check'!$C$56&lt;&gt;"")+('Dvd Calendar'!$E$2667:$CZ$2667='Field Check'!$C$57)*('Field Check'!$C$57&lt;&gt;"")))/MXAU!$B$3,"")))</f>
        <v/>
      </c>
      <c r="BB265" s="163">
        <f>IF(BB$226="","",IF($B265="","",IFERROR($C265*$D265*SUMPRODUCT(('Dvd Calendar'!$E$2662:$CZ$2662&gt;BB$225)*('Dvd Calendar'!$E$2662:$CZ$2662&lt;=BB$226)*'Dvd Calendar'!$E$2665:$CZ$2665*(('Dvd Calendar'!$E$2667:$CZ$2667='Field Check'!$C$56)*('Field Check'!$C$56&lt;&gt;"")+('Dvd Calendar'!$E$2667:$CZ$2667='Field Check'!$C$57)*('Field Check'!$C$57&lt;&gt;"")))/MXAU!$B$3,"")))</f>
        <v/>
      </c>
      <c r="BC265" s="163">
        <f>IF(BC$226="","",IF($B265="","",IFERROR($C265*$D265*SUMPRODUCT(('Dvd Calendar'!$E$2662:$CZ$2662&gt;BC$225)*('Dvd Calendar'!$E$2662:$CZ$2662&lt;=BC$226)*'Dvd Calendar'!$E$2665:$CZ$2665*(('Dvd Calendar'!$E$2667:$CZ$2667='Field Check'!$C$56)*('Field Check'!$C$56&lt;&gt;"")+('Dvd Calendar'!$E$2667:$CZ$2667='Field Check'!$C$57)*('Field Check'!$C$57&lt;&gt;"")))/MXAU!$B$3,"")))</f>
        <v/>
      </c>
      <c r="BD265" s="163">
        <f>IF(BD$226="","",IF($B265="","",IFERROR($C265*$D265*SUMPRODUCT(('Dvd Calendar'!$E$2662:$CZ$2662&gt;BD$225)*('Dvd Calendar'!$E$2662:$CZ$2662&lt;=BD$226)*'Dvd Calendar'!$E$2665:$CZ$2665*(('Dvd Calendar'!$E$2667:$CZ$2667='Field Check'!$C$56)*('Field Check'!$C$56&lt;&gt;"")+('Dvd Calendar'!$E$2667:$CZ$2667='Field Check'!$C$57)*('Field Check'!$C$57&lt;&gt;"")))/MXAU!$B$3,"")))</f>
        <v/>
      </c>
      <c r="BE265" s="163">
        <f>IF(BE$226="","",IF($B265="","",IFERROR($C265*$D265*SUMPRODUCT(('Dvd Calendar'!$E$2662:$CZ$2662&gt;BE$225)*('Dvd Calendar'!$E$2662:$CZ$2662&lt;=BE$226)*'Dvd Calendar'!$E$2665:$CZ$2665*(('Dvd Calendar'!$E$2667:$CZ$2667='Field Check'!$C$56)*('Field Check'!$C$56&lt;&gt;"")+('Dvd Calendar'!$E$2667:$CZ$2667='Field Check'!$C$57)*('Field Check'!$C$57&lt;&gt;"")))/MXAU!$B$3,"")))</f>
        <v/>
      </c>
      <c r="BF265" s="163">
        <f>IF(BF$226="","",IF($B265="","",IFERROR($C265*$D265*SUMPRODUCT(('Dvd Calendar'!$E$2662:$CZ$2662&gt;BF$225)*('Dvd Calendar'!$E$2662:$CZ$2662&lt;=BF$226)*'Dvd Calendar'!$E$2665:$CZ$2665*(('Dvd Calendar'!$E$2667:$CZ$2667='Field Check'!$C$56)*('Field Check'!$C$56&lt;&gt;"")+('Dvd Calendar'!$E$2667:$CZ$2667='Field Check'!$C$57)*('Field Check'!$C$57&lt;&gt;"")))/MXAU!$B$3,"")))</f>
        <v/>
      </c>
      <c r="BH265" s="163">
        <f>IF(BH$226="","",IF($B265="","",IFERROR(AQ265*$E265/100,"")))</f>
        <v/>
      </c>
      <c r="BI265" s="163">
        <f>IF(BI$226="","",IF($B265="","",IFERROR(AR265*$E265/100,"")))</f>
        <v/>
      </c>
      <c r="BJ265" s="163">
        <f>IF(BJ$226="","",IF($B265="","",IFERROR(AS265*$E265/100,"")))</f>
        <v/>
      </c>
      <c r="BK265" s="163">
        <f>IF(BK$226="","",IF($B265="","",IFERROR(AT265*$E265/100,"")))</f>
        <v/>
      </c>
      <c r="BL265" s="163">
        <f>IF(BL$226="","",IF($B265="","",IFERROR(AU265*$E265/100,"")))</f>
        <v/>
      </c>
      <c r="BM265" s="163">
        <f>IF(BM$226="","",IF($B265="","",IFERROR(AV265*$E265/100,"")))</f>
        <v/>
      </c>
      <c r="BN265" s="163">
        <f>IF(BN$226="","",IF($B265="","",IFERROR(AW265*$E265/100,"")))</f>
        <v/>
      </c>
      <c r="BO265" s="163">
        <f>IF(BO$226="","",IF($B265="","",IFERROR(AX265*$E265/100,"")))</f>
        <v/>
      </c>
      <c r="BP265" s="163">
        <f>IF(BP$226="","",IF($B265="","",IFERROR(AY265*$E265/100,"")))</f>
        <v/>
      </c>
      <c r="BQ265" s="163">
        <f>IF(BQ$226="","",IF($B265="","",IFERROR(AZ265*$E265/100,"")))</f>
        <v/>
      </c>
      <c r="BR265" s="163">
        <f>IF(BR$226="","",IF($B265="","",IFERROR(BA265*$E265/100,"")))</f>
        <v/>
      </c>
      <c r="BS265" s="163">
        <f>IF(BS$226="","",IF($B265="","",IFERROR(BB265*$E265/100,"")))</f>
        <v/>
      </c>
      <c r="BT265" s="163">
        <f>IF(BT$226="","",IF($B265="","",IFERROR(BC265*$E265/100,"")))</f>
        <v/>
      </c>
      <c r="BU265" s="163">
        <f>IF(BU$226="","",IF($B265="","",IFERROR(BD265*$E265/100,"")))</f>
        <v/>
      </c>
      <c r="BV265" s="163">
        <f>IF(BV$226="","",IF($B265="","",IFERROR(BE265*$E265/100,"")))</f>
        <v/>
      </c>
      <c r="BW265" s="163">
        <f>IF(BW$226="","",IF($B265="","",IFERROR(BF265*$E265/100,"")))</f>
        <v/>
      </c>
    </row>
    <row r="266">
      <c r="B266" s="126">
        <f>IF(MXAU!$C$43="","",MXAU!$C$43)</f>
        <v/>
      </c>
      <c r="C266" s="74">
        <f>IF(MXAU!$B$43="","",MXAU!$B$43)</f>
        <v/>
      </c>
      <c r="D266" s="75">
        <f>IFERROR(MXAU!$Q$43,1)</f>
        <v/>
      </c>
      <c r="E266" s="76">
        <f>IF($B266="","",IF(ISNUMBER(MXAU!$I$43),MXAU!$I$43,'Index Summary'!$C$7))</f>
        <v/>
      </c>
      <c r="F266" s="77">
        <f>IF(F$226="","",IF($B266="","",IFERROR($C266*$D266*IF((Override!$C$4="ON")*(COUNTIFS(Override!$B$11:$B$40,$B266,Override!$D$11:$D$40,1,Override!$E$11:$E$40,"&gt;=0")-COUNTIFS(Override!$B$11:$B$40,$B266,Override!$D$11:$D$40,1,Override!$E$11:$E$40,"&gt;=0",Override!$C$11:$C$40,"AS51"))&gt;0,SUMIFS(Override!$E$11:$E$40,Override!$B$11:$B$40,$B266,Override!$D$11:$D$40,1)-SUMIFS(Override!$E$11:$E$40,Override!$B$11:$B$40,$B266,Override!$D$11:$D$40,1,Override!$C$11:$C$40,"AS51"),Override!$C$298)/MXAU!$B$3,"")))</f>
        <v/>
      </c>
      <c r="G266" s="77">
        <f>IF(G$226="","",IF($B266="","",IFERROR($C266*$D266*IF((Override!$C$4="ON")*(COUNTIFS(Override!$B$11:$B$40,$B266,Override!$D$11:$D$40,2,Override!$E$11:$E$40,"&gt;=0")-COUNTIFS(Override!$B$11:$B$40,$B266,Override!$D$11:$D$40,2,Override!$E$11:$E$40,"&gt;=0",Override!$C$11:$C$40,"AS51"))&gt;0,SUMIFS(Override!$E$11:$E$40,Override!$B$11:$B$40,$B266,Override!$D$11:$D$40,2)-SUMIFS(Override!$E$11:$E$40,Override!$B$11:$B$40,$B266,Override!$D$11:$D$40,2,Override!$C$11:$C$40,"AS51"),Override!$D$298)/MXAU!$B$3,"")))</f>
        <v/>
      </c>
      <c r="H266" s="77">
        <f>IF(H$226="","",IF($B266="","",IFERROR($C266*$D266*IF((Override!$C$4="ON")*(COUNTIFS(Override!$B$11:$B$40,$B266,Override!$D$11:$D$40,3,Override!$E$11:$E$40,"&gt;=0")-COUNTIFS(Override!$B$11:$B$40,$B266,Override!$D$11:$D$40,3,Override!$E$11:$E$40,"&gt;=0",Override!$C$11:$C$40,"AS51"))&gt;0,SUMIFS(Override!$E$11:$E$40,Override!$B$11:$B$40,$B266,Override!$D$11:$D$40,3)-SUMIFS(Override!$E$11:$E$40,Override!$B$11:$B$40,$B266,Override!$D$11:$D$40,3,Override!$C$11:$C$40,"AS51"),Override!$E$298)/MXAU!$B$3,"")))</f>
        <v/>
      </c>
      <c r="I266" s="77">
        <f>IF(I$226="","",IF($B266="","",IFERROR($C266*$D266*IF((Override!$C$4="ON")*(COUNTIFS(Override!$B$11:$B$40,$B266,Override!$D$11:$D$40,4,Override!$E$11:$E$40,"&gt;=0")-COUNTIFS(Override!$B$11:$B$40,$B266,Override!$D$11:$D$40,4,Override!$E$11:$E$40,"&gt;=0",Override!$C$11:$C$40,"AS51"))&gt;0,SUMIFS(Override!$E$11:$E$40,Override!$B$11:$B$40,$B266,Override!$D$11:$D$40,4)-SUMIFS(Override!$E$11:$E$40,Override!$B$11:$B$40,$B266,Override!$D$11:$D$40,4,Override!$C$11:$C$40,"AS51"),Override!$F$298)/MXAU!$B$3,"")))</f>
        <v/>
      </c>
      <c r="J266" s="77">
        <f>IF(J$226="","",IF($B266="","",IFERROR($C266*$D266*IF((Override!$C$4="ON")*(COUNTIFS(Override!$B$11:$B$40,$B266,Override!$D$11:$D$40,5,Override!$E$11:$E$40,"&gt;=0")-COUNTIFS(Override!$B$11:$B$40,$B266,Override!$D$11:$D$40,5,Override!$E$11:$E$40,"&gt;=0",Override!$C$11:$C$40,"AS51"))&gt;0,SUMIFS(Override!$E$11:$E$40,Override!$B$11:$B$40,$B266,Override!$D$11:$D$40,5)-SUMIFS(Override!$E$11:$E$40,Override!$B$11:$B$40,$B266,Override!$D$11:$D$40,5,Override!$C$11:$C$40,"AS51"),Override!$G$298)/MXAU!$B$3,"")))</f>
        <v/>
      </c>
      <c r="K266" s="77">
        <f>IF(K$226="","",IF($B266="","",IFERROR($C266*$D266*IF((Override!$C$4="ON")*(COUNTIFS(Override!$B$11:$B$40,$B266,Override!$D$11:$D$40,6,Override!$E$11:$E$40,"&gt;=0")-COUNTIFS(Override!$B$11:$B$40,$B266,Override!$D$11:$D$40,6,Override!$E$11:$E$40,"&gt;=0",Override!$C$11:$C$40,"AS51"))&gt;0,SUMIFS(Override!$E$11:$E$40,Override!$B$11:$B$40,$B266,Override!$D$11:$D$40,6)-SUMIFS(Override!$E$11:$E$40,Override!$B$11:$B$40,$B266,Override!$D$11:$D$40,6,Override!$C$11:$C$40,"AS51"),Override!$H$298)/MXAU!$B$3,"")))</f>
        <v/>
      </c>
      <c r="L266" s="77">
        <f>IF(L$226="","",IF($B266="","",IFERROR($C266*$D266*IF((Override!$C$4="ON")*(COUNTIFS(Override!$B$11:$B$40,$B266,Override!$D$11:$D$40,7,Override!$E$11:$E$40,"&gt;=0")-COUNTIFS(Override!$B$11:$B$40,$B266,Override!$D$11:$D$40,7,Override!$E$11:$E$40,"&gt;=0",Override!$C$11:$C$40,"AS51"))&gt;0,SUMIFS(Override!$E$11:$E$40,Override!$B$11:$B$40,$B266,Override!$D$11:$D$40,7)-SUMIFS(Override!$E$11:$E$40,Override!$B$11:$B$40,$B266,Override!$D$11:$D$40,7,Override!$C$11:$C$40,"AS51"),Override!$I$298)/MXAU!$B$3,"")))</f>
        <v/>
      </c>
      <c r="M266" s="77">
        <f>IF(M$226="","",IF($B266="","",IFERROR($C266*$D266*IF((Override!$C$4="ON")*(COUNTIFS(Override!$B$11:$B$40,$B266,Override!$D$11:$D$40,8,Override!$E$11:$E$40,"&gt;=0")-COUNTIFS(Override!$B$11:$B$40,$B266,Override!$D$11:$D$40,8,Override!$E$11:$E$40,"&gt;=0",Override!$C$11:$C$40,"AS51"))&gt;0,SUMIFS(Override!$E$11:$E$40,Override!$B$11:$B$40,$B266,Override!$D$11:$D$40,8)-SUMIFS(Override!$E$11:$E$40,Override!$B$11:$B$40,$B266,Override!$D$11:$D$40,8,Override!$C$11:$C$40,"AS51"),Override!$J$298)/MXAU!$B$3,"")))</f>
        <v/>
      </c>
      <c r="N266" s="77">
        <f>IF(N$226="","",IF($B266="","",IFERROR($C266*$D266*IF((Override!$C$4="ON")*(COUNTIFS(Override!$B$11:$B$40,$B266,Override!$D$11:$D$40,9,Override!$E$11:$E$40,"&gt;=0")-COUNTIFS(Override!$B$11:$B$40,$B266,Override!$D$11:$D$40,9,Override!$E$11:$E$40,"&gt;=0",Override!$C$11:$C$40,"AS51"))&gt;0,SUMIFS(Override!$E$11:$E$40,Override!$B$11:$B$40,$B266,Override!$D$11:$D$40,9)-SUMIFS(Override!$E$11:$E$40,Override!$B$11:$B$40,$B266,Override!$D$11:$D$40,9,Override!$C$11:$C$40,"AS51"),Override!$K$298)/MXAU!$B$3,"")))</f>
        <v/>
      </c>
      <c r="O266" s="77">
        <f>IF(O$226="","",IF($B266="","",IFERROR($C266*$D266*IF((Override!$C$4="ON")*(COUNTIFS(Override!$B$11:$B$40,$B266,Override!$D$11:$D$40,10,Override!$E$11:$E$40,"&gt;=0")-COUNTIFS(Override!$B$11:$B$40,$B266,Override!$D$11:$D$40,10,Override!$E$11:$E$40,"&gt;=0",Override!$C$11:$C$40,"AS51"))&gt;0,SUMIFS(Override!$E$11:$E$40,Override!$B$11:$B$40,$B266,Override!$D$11:$D$40,10)-SUMIFS(Override!$E$11:$E$40,Override!$B$11:$B$40,$B266,Override!$D$11:$D$40,10,Override!$C$11:$C$40,"AS51"),Override!$L$298)/MXAU!$B$3,"")))</f>
        <v/>
      </c>
      <c r="P266" s="77">
        <f>IF(P$226="","",IF($B266="","",IFERROR($C266*$D266*IF((Override!$C$4="ON")*(COUNTIFS(Override!$B$11:$B$40,$B266,Override!$D$11:$D$40,11,Override!$E$11:$E$40,"&gt;=0")-COUNTIFS(Override!$B$11:$B$40,$B266,Override!$D$11:$D$40,11,Override!$E$11:$E$40,"&gt;=0",Override!$C$11:$C$40,"AS51"))&gt;0,SUMIFS(Override!$E$11:$E$40,Override!$B$11:$B$40,$B266,Override!$D$11:$D$40,11)-SUMIFS(Override!$E$11:$E$40,Override!$B$11:$B$40,$B266,Override!$D$11:$D$40,11,Override!$C$11:$C$40,"AS51"),Override!$M$298)/MXAU!$B$3,"")))</f>
        <v/>
      </c>
      <c r="Q266" s="77">
        <f>IF(Q$226="","",IF($B266="","",IFERROR($C266*$D266*IF((Override!$C$4="ON")*(COUNTIFS(Override!$B$11:$B$40,$B266,Override!$D$11:$D$40,12,Override!$E$11:$E$40,"&gt;=0")-COUNTIFS(Override!$B$11:$B$40,$B266,Override!$D$11:$D$40,12,Override!$E$11:$E$40,"&gt;=0",Override!$C$11:$C$40,"AS51"))&gt;0,SUMIFS(Override!$E$11:$E$40,Override!$B$11:$B$40,$B266,Override!$D$11:$D$40,12)-SUMIFS(Override!$E$11:$E$40,Override!$B$11:$B$40,$B266,Override!$D$11:$D$40,12,Override!$C$11:$C$40,"AS51"),Override!$N$298)/MXAU!$B$3,"")))</f>
        <v/>
      </c>
      <c r="R266" s="77">
        <f>IF(R$226="","",IF($B266="","",IFERROR($C266*$D266*IF((Override!$C$4="ON")*(COUNTIFS(Override!$B$11:$B$40,$B266,Override!$D$11:$D$40,13,Override!$E$11:$E$40,"&gt;=0")-COUNTIFS(Override!$B$11:$B$40,$B266,Override!$D$11:$D$40,13,Override!$E$11:$E$40,"&gt;=0",Override!$C$11:$C$40,"AS51"))&gt;0,SUMIFS(Override!$E$11:$E$40,Override!$B$11:$B$40,$B266,Override!$D$11:$D$40,13)-SUMIFS(Override!$E$11:$E$40,Override!$B$11:$B$40,$B266,Override!$D$11:$D$40,13,Override!$C$11:$C$40,"AS51"),Override!$O$298)/MXAU!$B$3,"")))</f>
        <v/>
      </c>
      <c r="S266" s="77">
        <f>IF(S$226="","",IF($B266="","",IFERROR($C266*$D266*IF((Override!$C$4="ON")*(COUNTIFS(Override!$B$11:$B$40,$B266,Override!$D$11:$D$40,14,Override!$E$11:$E$40,"&gt;=0")-COUNTIFS(Override!$B$11:$B$40,$B266,Override!$D$11:$D$40,14,Override!$E$11:$E$40,"&gt;=0",Override!$C$11:$C$40,"AS51"))&gt;0,SUMIFS(Override!$E$11:$E$40,Override!$B$11:$B$40,$B266,Override!$D$11:$D$40,14)-SUMIFS(Override!$E$11:$E$40,Override!$B$11:$B$40,$B266,Override!$D$11:$D$40,14,Override!$C$11:$C$40,"AS51"),Override!$P$298)/MXAU!$B$3,"")))</f>
        <v/>
      </c>
      <c r="T266" s="77">
        <f>IF(T$226="","",IF($B266="","",IFERROR($C266*$D266*IF((Override!$C$4="ON")*(COUNTIFS(Override!$B$11:$B$40,$B266,Override!$D$11:$D$40,15,Override!$E$11:$E$40,"&gt;=0")-COUNTIFS(Override!$B$11:$B$40,$B266,Override!$D$11:$D$40,15,Override!$E$11:$E$40,"&gt;=0",Override!$C$11:$C$40,"AS51"))&gt;0,SUMIFS(Override!$E$11:$E$40,Override!$B$11:$B$40,$B266,Override!$D$11:$D$40,15)-SUMIFS(Override!$E$11:$E$40,Override!$B$11:$B$40,$B266,Override!$D$11:$D$40,15,Override!$C$11:$C$40,"AS51"),Override!$Q$298)/MXAU!$B$3,"")))</f>
        <v/>
      </c>
      <c r="U266" s="77">
        <f>IF(U$226="","",IF($B266="","",IFERROR($C266*$D266*IF((Override!$C$4="ON")*(COUNTIFS(Override!$B$11:$B$40,$B266,Override!$D$11:$D$40,16,Override!$E$11:$E$40,"&gt;=0")-COUNTIFS(Override!$B$11:$B$40,$B266,Override!$D$11:$D$40,16,Override!$E$11:$E$40,"&gt;=0",Override!$C$11:$C$40,"AS51"))&gt;0,SUMIFS(Override!$E$11:$E$40,Override!$B$11:$B$40,$B266,Override!$D$11:$D$40,16)-SUMIFS(Override!$E$11:$E$40,Override!$B$11:$B$40,$B266,Override!$D$11:$D$40,16,Override!$C$11:$C$40,"AS51"),Override!$R$298)/MXAU!$B$3,"")))</f>
        <v/>
      </c>
      <c r="W266" s="77">
        <f>IF(W$226="","",IF($B266="","",IFERROR(F266*$E266/100,"")))</f>
        <v/>
      </c>
      <c r="X266" s="77">
        <f>IF(X$226="","",IF($B266="","",IFERROR(G266*$E266/100,"")))</f>
        <v/>
      </c>
      <c r="Y266" s="77">
        <f>IF(Y$226="","",IF($B266="","",IFERROR(H266*$E266/100,"")))</f>
        <v/>
      </c>
      <c r="Z266" s="77">
        <f>IF(Z$226="","",IF($B266="","",IFERROR(I266*$E266/100,"")))</f>
        <v/>
      </c>
      <c r="AA266" s="77">
        <f>IF(AA$226="","",IF($B266="","",IFERROR(J266*$E266/100,"")))</f>
        <v/>
      </c>
      <c r="AB266" s="77">
        <f>IF(AB$226="","",IF($B266="","",IFERROR(K266*$E266/100,"")))</f>
        <v/>
      </c>
      <c r="AC266" s="77">
        <f>IF(AC$226="","",IF($B266="","",IFERROR(L266*$E266/100,"")))</f>
        <v/>
      </c>
      <c r="AD266" s="77">
        <f>IF(AD$226="","",IF($B266="","",IFERROR(M266*$E266/100,"")))</f>
        <v/>
      </c>
      <c r="AE266" s="77">
        <f>IF(AE$226="","",IF($B266="","",IFERROR(N266*$E266/100,"")))</f>
        <v/>
      </c>
      <c r="AF266" s="77">
        <f>IF(AF$226="","",IF($B266="","",IFERROR(O266*$E266/100,"")))</f>
        <v/>
      </c>
      <c r="AG266" s="77">
        <f>IF(AG$226="","",IF($B266="","",IFERROR(P266*$E266/100,"")))</f>
        <v/>
      </c>
      <c r="AH266" s="77">
        <f>IF(AH$226="","",IF($B266="","",IFERROR(Q266*$E266/100,"")))</f>
        <v/>
      </c>
      <c r="AI266" s="77">
        <f>IF(AI$226="","",IF($B266="","",IFERROR(R266*$E266/100,"")))</f>
        <v/>
      </c>
      <c r="AJ266" s="77">
        <f>IF(AJ$226="","",IF($B266="","",IFERROR(S266*$E266/100,"")))</f>
        <v/>
      </c>
      <c r="AK266" s="77">
        <f>IF(AK$226="","",IF($B266="","",IFERROR(T266*$E266/100,"")))</f>
        <v/>
      </c>
      <c r="AL266" s="77">
        <f>IF(AL$226="","",IF($B266="","",IFERROR(U266*$E266/100,"")))</f>
        <v/>
      </c>
      <c r="AN266" s="77">
        <f>IF($B266="","",SUMIF($F$226:$U$226,"&lt;="&amp;Sector!$E$51,$F266:$U266))</f>
        <v/>
      </c>
      <c r="AO266" s="77">
        <f>IF($B266="","",SUMIF($W$226:$AL$226,"&lt;="&amp;Sector!$E$51,$W266:$AL266))</f>
        <v/>
      </c>
      <c r="AQ266" s="163">
        <f>IF(AQ$226="","",IF($B266="","",IFERROR($C266*$D266*SUMPRODUCT(('Dvd Calendar'!$E$2673:$CZ$2673&gt;AQ$225)*('Dvd Calendar'!$E$2673:$CZ$2673&lt;=AQ$226)*'Dvd Calendar'!$E$2676:$CZ$2676*(('Dvd Calendar'!$E$2678:$CZ$2678='Field Check'!$C$56)*('Field Check'!$C$56&lt;&gt;"")+('Dvd Calendar'!$E$2678:$CZ$2678='Field Check'!$C$57)*('Field Check'!$C$57&lt;&gt;"")))/MXAU!$B$3,"")))</f>
        <v/>
      </c>
      <c r="AR266" s="163">
        <f>IF(AR$226="","",IF($B266="","",IFERROR($C266*$D266*SUMPRODUCT(('Dvd Calendar'!$E$2673:$CZ$2673&gt;AR$225)*('Dvd Calendar'!$E$2673:$CZ$2673&lt;=AR$226)*'Dvd Calendar'!$E$2676:$CZ$2676*(('Dvd Calendar'!$E$2678:$CZ$2678='Field Check'!$C$56)*('Field Check'!$C$56&lt;&gt;"")+('Dvd Calendar'!$E$2678:$CZ$2678='Field Check'!$C$57)*('Field Check'!$C$57&lt;&gt;"")))/MXAU!$B$3,"")))</f>
        <v/>
      </c>
      <c r="AS266" s="163">
        <f>IF(AS$226="","",IF($B266="","",IFERROR($C266*$D266*SUMPRODUCT(('Dvd Calendar'!$E$2673:$CZ$2673&gt;AS$225)*('Dvd Calendar'!$E$2673:$CZ$2673&lt;=AS$226)*'Dvd Calendar'!$E$2676:$CZ$2676*(('Dvd Calendar'!$E$2678:$CZ$2678='Field Check'!$C$56)*('Field Check'!$C$56&lt;&gt;"")+('Dvd Calendar'!$E$2678:$CZ$2678='Field Check'!$C$57)*('Field Check'!$C$57&lt;&gt;"")))/MXAU!$B$3,"")))</f>
        <v/>
      </c>
      <c r="AT266" s="163">
        <f>IF(AT$226="","",IF($B266="","",IFERROR($C266*$D266*SUMPRODUCT(('Dvd Calendar'!$E$2673:$CZ$2673&gt;AT$225)*('Dvd Calendar'!$E$2673:$CZ$2673&lt;=AT$226)*'Dvd Calendar'!$E$2676:$CZ$2676*(('Dvd Calendar'!$E$2678:$CZ$2678='Field Check'!$C$56)*('Field Check'!$C$56&lt;&gt;"")+('Dvd Calendar'!$E$2678:$CZ$2678='Field Check'!$C$57)*('Field Check'!$C$57&lt;&gt;"")))/MXAU!$B$3,"")))</f>
        <v/>
      </c>
      <c r="AU266" s="163">
        <f>IF(AU$226="","",IF($B266="","",IFERROR($C266*$D266*SUMPRODUCT(('Dvd Calendar'!$E$2673:$CZ$2673&gt;AU$225)*('Dvd Calendar'!$E$2673:$CZ$2673&lt;=AU$226)*'Dvd Calendar'!$E$2676:$CZ$2676*(('Dvd Calendar'!$E$2678:$CZ$2678='Field Check'!$C$56)*('Field Check'!$C$56&lt;&gt;"")+('Dvd Calendar'!$E$2678:$CZ$2678='Field Check'!$C$57)*('Field Check'!$C$57&lt;&gt;"")))/MXAU!$B$3,"")))</f>
        <v/>
      </c>
      <c r="AV266" s="163">
        <f>IF(AV$226="","",IF($B266="","",IFERROR($C266*$D266*SUMPRODUCT(('Dvd Calendar'!$E$2673:$CZ$2673&gt;AV$225)*('Dvd Calendar'!$E$2673:$CZ$2673&lt;=AV$226)*'Dvd Calendar'!$E$2676:$CZ$2676*(('Dvd Calendar'!$E$2678:$CZ$2678='Field Check'!$C$56)*('Field Check'!$C$56&lt;&gt;"")+('Dvd Calendar'!$E$2678:$CZ$2678='Field Check'!$C$57)*('Field Check'!$C$57&lt;&gt;"")))/MXAU!$B$3,"")))</f>
        <v/>
      </c>
      <c r="AW266" s="163">
        <f>IF(AW$226="","",IF($B266="","",IFERROR($C266*$D266*SUMPRODUCT(('Dvd Calendar'!$E$2673:$CZ$2673&gt;AW$225)*('Dvd Calendar'!$E$2673:$CZ$2673&lt;=AW$226)*'Dvd Calendar'!$E$2676:$CZ$2676*(('Dvd Calendar'!$E$2678:$CZ$2678='Field Check'!$C$56)*('Field Check'!$C$56&lt;&gt;"")+('Dvd Calendar'!$E$2678:$CZ$2678='Field Check'!$C$57)*('Field Check'!$C$57&lt;&gt;"")))/MXAU!$B$3,"")))</f>
        <v/>
      </c>
      <c r="AX266" s="163">
        <f>IF(AX$226="","",IF($B266="","",IFERROR($C266*$D266*SUMPRODUCT(('Dvd Calendar'!$E$2673:$CZ$2673&gt;AX$225)*('Dvd Calendar'!$E$2673:$CZ$2673&lt;=AX$226)*'Dvd Calendar'!$E$2676:$CZ$2676*(('Dvd Calendar'!$E$2678:$CZ$2678='Field Check'!$C$56)*('Field Check'!$C$56&lt;&gt;"")+('Dvd Calendar'!$E$2678:$CZ$2678='Field Check'!$C$57)*('Field Check'!$C$57&lt;&gt;"")))/MXAU!$B$3,"")))</f>
        <v/>
      </c>
      <c r="AY266" s="163">
        <f>IF(AY$226="","",IF($B266="","",IFERROR($C266*$D266*SUMPRODUCT(('Dvd Calendar'!$E$2673:$CZ$2673&gt;AY$225)*('Dvd Calendar'!$E$2673:$CZ$2673&lt;=AY$226)*'Dvd Calendar'!$E$2676:$CZ$2676*(('Dvd Calendar'!$E$2678:$CZ$2678='Field Check'!$C$56)*('Field Check'!$C$56&lt;&gt;"")+('Dvd Calendar'!$E$2678:$CZ$2678='Field Check'!$C$57)*('Field Check'!$C$57&lt;&gt;"")))/MXAU!$B$3,"")))</f>
        <v/>
      </c>
      <c r="AZ266" s="163">
        <f>IF(AZ$226="","",IF($B266="","",IFERROR($C266*$D266*SUMPRODUCT(('Dvd Calendar'!$E$2673:$CZ$2673&gt;AZ$225)*('Dvd Calendar'!$E$2673:$CZ$2673&lt;=AZ$226)*'Dvd Calendar'!$E$2676:$CZ$2676*(('Dvd Calendar'!$E$2678:$CZ$2678='Field Check'!$C$56)*('Field Check'!$C$56&lt;&gt;"")+('Dvd Calendar'!$E$2678:$CZ$2678='Field Check'!$C$57)*('Field Check'!$C$57&lt;&gt;"")))/MXAU!$B$3,"")))</f>
        <v/>
      </c>
      <c r="BA266" s="163">
        <f>IF(BA$226="","",IF($B266="","",IFERROR($C266*$D266*SUMPRODUCT(('Dvd Calendar'!$E$2673:$CZ$2673&gt;BA$225)*('Dvd Calendar'!$E$2673:$CZ$2673&lt;=BA$226)*'Dvd Calendar'!$E$2676:$CZ$2676*(('Dvd Calendar'!$E$2678:$CZ$2678='Field Check'!$C$56)*('Field Check'!$C$56&lt;&gt;"")+('Dvd Calendar'!$E$2678:$CZ$2678='Field Check'!$C$57)*('Field Check'!$C$57&lt;&gt;"")))/MXAU!$B$3,"")))</f>
        <v/>
      </c>
      <c r="BB266" s="163">
        <f>IF(BB$226="","",IF($B266="","",IFERROR($C266*$D266*SUMPRODUCT(('Dvd Calendar'!$E$2673:$CZ$2673&gt;BB$225)*('Dvd Calendar'!$E$2673:$CZ$2673&lt;=BB$226)*'Dvd Calendar'!$E$2676:$CZ$2676*(('Dvd Calendar'!$E$2678:$CZ$2678='Field Check'!$C$56)*('Field Check'!$C$56&lt;&gt;"")+('Dvd Calendar'!$E$2678:$CZ$2678='Field Check'!$C$57)*('Field Check'!$C$57&lt;&gt;"")))/MXAU!$B$3,"")))</f>
        <v/>
      </c>
      <c r="BC266" s="163">
        <f>IF(BC$226="","",IF($B266="","",IFERROR($C266*$D266*SUMPRODUCT(('Dvd Calendar'!$E$2673:$CZ$2673&gt;BC$225)*('Dvd Calendar'!$E$2673:$CZ$2673&lt;=BC$226)*'Dvd Calendar'!$E$2676:$CZ$2676*(('Dvd Calendar'!$E$2678:$CZ$2678='Field Check'!$C$56)*('Field Check'!$C$56&lt;&gt;"")+('Dvd Calendar'!$E$2678:$CZ$2678='Field Check'!$C$57)*('Field Check'!$C$57&lt;&gt;"")))/MXAU!$B$3,"")))</f>
        <v/>
      </c>
      <c r="BD266" s="163">
        <f>IF(BD$226="","",IF($B266="","",IFERROR($C266*$D266*SUMPRODUCT(('Dvd Calendar'!$E$2673:$CZ$2673&gt;BD$225)*('Dvd Calendar'!$E$2673:$CZ$2673&lt;=BD$226)*'Dvd Calendar'!$E$2676:$CZ$2676*(('Dvd Calendar'!$E$2678:$CZ$2678='Field Check'!$C$56)*('Field Check'!$C$56&lt;&gt;"")+('Dvd Calendar'!$E$2678:$CZ$2678='Field Check'!$C$57)*('Field Check'!$C$57&lt;&gt;"")))/MXAU!$B$3,"")))</f>
        <v/>
      </c>
      <c r="BE266" s="163">
        <f>IF(BE$226="","",IF($B266="","",IFERROR($C266*$D266*SUMPRODUCT(('Dvd Calendar'!$E$2673:$CZ$2673&gt;BE$225)*('Dvd Calendar'!$E$2673:$CZ$2673&lt;=BE$226)*'Dvd Calendar'!$E$2676:$CZ$2676*(('Dvd Calendar'!$E$2678:$CZ$2678='Field Check'!$C$56)*('Field Check'!$C$56&lt;&gt;"")+('Dvd Calendar'!$E$2678:$CZ$2678='Field Check'!$C$57)*('Field Check'!$C$57&lt;&gt;"")))/MXAU!$B$3,"")))</f>
        <v/>
      </c>
      <c r="BF266" s="163">
        <f>IF(BF$226="","",IF($B266="","",IFERROR($C266*$D266*SUMPRODUCT(('Dvd Calendar'!$E$2673:$CZ$2673&gt;BF$225)*('Dvd Calendar'!$E$2673:$CZ$2673&lt;=BF$226)*'Dvd Calendar'!$E$2676:$CZ$2676*(('Dvd Calendar'!$E$2678:$CZ$2678='Field Check'!$C$56)*('Field Check'!$C$56&lt;&gt;"")+('Dvd Calendar'!$E$2678:$CZ$2678='Field Check'!$C$57)*('Field Check'!$C$57&lt;&gt;"")))/MXAU!$B$3,"")))</f>
        <v/>
      </c>
      <c r="BH266" s="163">
        <f>IF(BH$226="","",IF($B266="","",IFERROR(AQ266*$E266/100,"")))</f>
        <v/>
      </c>
      <c r="BI266" s="163">
        <f>IF(BI$226="","",IF($B266="","",IFERROR(AR266*$E266/100,"")))</f>
        <v/>
      </c>
      <c r="BJ266" s="163">
        <f>IF(BJ$226="","",IF($B266="","",IFERROR(AS266*$E266/100,"")))</f>
        <v/>
      </c>
      <c r="BK266" s="163">
        <f>IF(BK$226="","",IF($B266="","",IFERROR(AT266*$E266/100,"")))</f>
        <v/>
      </c>
      <c r="BL266" s="163">
        <f>IF(BL$226="","",IF($B266="","",IFERROR(AU266*$E266/100,"")))</f>
        <v/>
      </c>
      <c r="BM266" s="163">
        <f>IF(BM$226="","",IF($B266="","",IFERROR(AV266*$E266/100,"")))</f>
        <v/>
      </c>
      <c r="BN266" s="163">
        <f>IF(BN$226="","",IF($B266="","",IFERROR(AW266*$E266/100,"")))</f>
        <v/>
      </c>
      <c r="BO266" s="163">
        <f>IF(BO$226="","",IF($B266="","",IFERROR(AX266*$E266/100,"")))</f>
        <v/>
      </c>
      <c r="BP266" s="163">
        <f>IF(BP$226="","",IF($B266="","",IFERROR(AY266*$E266/100,"")))</f>
        <v/>
      </c>
      <c r="BQ266" s="163">
        <f>IF(BQ$226="","",IF($B266="","",IFERROR(AZ266*$E266/100,"")))</f>
        <v/>
      </c>
      <c r="BR266" s="163">
        <f>IF(BR$226="","",IF($B266="","",IFERROR(BA266*$E266/100,"")))</f>
        <v/>
      </c>
      <c r="BS266" s="163">
        <f>IF(BS$226="","",IF($B266="","",IFERROR(BB266*$E266/100,"")))</f>
        <v/>
      </c>
      <c r="BT266" s="163">
        <f>IF(BT$226="","",IF($B266="","",IFERROR(BC266*$E266/100,"")))</f>
        <v/>
      </c>
      <c r="BU266" s="163">
        <f>IF(BU$226="","",IF($B266="","",IFERROR(BD266*$E266/100,"")))</f>
        <v/>
      </c>
      <c r="BV266" s="163">
        <f>IF(BV$226="","",IF($B266="","",IFERROR(BE266*$E266/100,"")))</f>
        <v/>
      </c>
      <c r="BW266" s="163">
        <f>IF(BW$226="","",IF($B266="","",IFERROR(BF266*$E266/100,"")))</f>
        <v/>
      </c>
    </row>
    <row r="267">
      <c r="B267" s="126">
        <f>IF(MXAU!$C$44="","",MXAU!$C$44)</f>
        <v/>
      </c>
      <c r="C267" s="74">
        <f>IF(MXAU!$B$44="","",MXAU!$B$44)</f>
        <v/>
      </c>
      <c r="D267" s="75">
        <f>IFERROR(MXAU!$Q$44,1)</f>
        <v/>
      </c>
      <c r="E267" s="76">
        <f>IF($B267="","",IF(ISNUMBER(MXAU!$I$44),MXAU!$I$44,'Index Summary'!$C$7))</f>
        <v/>
      </c>
      <c r="F267" s="77">
        <f>IF(F$226="","",IF($B267="","",IFERROR($C267*$D267*IF((Override!$C$4="ON")*(COUNTIFS(Override!$B$11:$B$40,$B267,Override!$D$11:$D$40,1,Override!$E$11:$E$40,"&gt;=0")-COUNTIFS(Override!$B$11:$B$40,$B267,Override!$D$11:$D$40,1,Override!$E$11:$E$40,"&gt;=0",Override!$C$11:$C$40,"AS51"))&gt;0,SUMIFS(Override!$E$11:$E$40,Override!$B$11:$B$40,$B267,Override!$D$11:$D$40,1)-SUMIFS(Override!$E$11:$E$40,Override!$B$11:$B$40,$B267,Override!$D$11:$D$40,1,Override!$C$11:$C$40,"AS51"),Override!$C$299)/MXAU!$B$3,"")))</f>
        <v/>
      </c>
      <c r="G267" s="77">
        <f>IF(G$226="","",IF($B267="","",IFERROR($C267*$D267*IF((Override!$C$4="ON")*(COUNTIFS(Override!$B$11:$B$40,$B267,Override!$D$11:$D$40,2,Override!$E$11:$E$40,"&gt;=0")-COUNTIFS(Override!$B$11:$B$40,$B267,Override!$D$11:$D$40,2,Override!$E$11:$E$40,"&gt;=0",Override!$C$11:$C$40,"AS51"))&gt;0,SUMIFS(Override!$E$11:$E$40,Override!$B$11:$B$40,$B267,Override!$D$11:$D$40,2)-SUMIFS(Override!$E$11:$E$40,Override!$B$11:$B$40,$B267,Override!$D$11:$D$40,2,Override!$C$11:$C$40,"AS51"),Override!$D$299)/MXAU!$B$3,"")))</f>
        <v/>
      </c>
      <c r="H267" s="77">
        <f>IF(H$226="","",IF($B267="","",IFERROR($C267*$D267*IF((Override!$C$4="ON")*(COUNTIFS(Override!$B$11:$B$40,$B267,Override!$D$11:$D$40,3,Override!$E$11:$E$40,"&gt;=0")-COUNTIFS(Override!$B$11:$B$40,$B267,Override!$D$11:$D$40,3,Override!$E$11:$E$40,"&gt;=0",Override!$C$11:$C$40,"AS51"))&gt;0,SUMIFS(Override!$E$11:$E$40,Override!$B$11:$B$40,$B267,Override!$D$11:$D$40,3)-SUMIFS(Override!$E$11:$E$40,Override!$B$11:$B$40,$B267,Override!$D$11:$D$40,3,Override!$C$11:$C$40,"AS51"),Override!$E$299)/MXAU!$B$3,"")))</f>
        <v/>
      </c>
      <c r="I267" s="77">
        <f>IF(I$226="","",IF($B267="","",IFERROR($C267*$D267*IF((Override!$C$4="ON")*(COUNTIFS(Override!$B$11:$B$40,$B267,Override!$D$11:$D$40,4,Override!$E$11:$E$40,"&gt;=0")-COUNTIFS(Override!$B$11:$B$40,$B267,Override!$D$11:$D$40,4,Override!$E$11:$E$40,"&gt;=0",Override!$C$11:$C$40,"AS51"))&gt;0,SUMIFS(Override!$E$11:$E$40,Override!$B$11:$B$40,$B267,Override!$D$11:$D$40,4)-SUMIFS(Override!$E$11:$E$40,Override!$B$11:$B$40,$B267,Override!$D$11:$D$40,4,Override!$C$11:$C$40,"AS51"),Override!$F$299)/MXAU!$B$3,"")))</f>
        <v/>
      </c>
      <c r="J267" s="77">
        <f>IF(J$226="","",IF($B267="","",IFERROR($C267*$D267*IF((Override!$C$4="ON")*(COUNTIFS(Override!$B$11:$B$40,$B267,Override!$D$11:$D$40,5,Override!$E$11:$E$40,"&gt;=0")-COUNTIFS(Override!$B$11:$B$40,$B267,Override!$D$11:$D$40,5,Override!$E$11:$E$40,"&gt;=0",Override!$C$11:$C$40,"AS51"))&gt;0,SUMIFS(Override!$E$11:$E$40,Override!$B$11:$B$40,$B267,Override!$D$11:$D$40,5)-SUMIFS(Override!$E$11:$E$40,Override!$B$11:$B$40,$B267,Override!$D$11:$D$40,5,Override!$C$11:$C$40,"AS51"),Override!$G$299)/MXAU!$B$3,"")))</f>
        <v/>
      </c>
      <c r="K267" s="77">
        <f>IF(K$226="","",IF($B267="","",IFERROR($C267*$D267*IF((Override!$C$4="ON")*(COUNTIFS(Override!$B$11:$B$40,$B267,Override!$D$11:$D$40,6,Override!$E$11:$E$40,"&gt;=0")-COUNTIFS(Override!$B$11:$B$40,$B267,Override!$D$11:$D$40,6,Override!$E$11:$E$40,"&gt;=0",Override!$C$11:$C$40,"AS51"))&gt;0,SUMIFS(Override!$E$11:$E$40,Override!$B$11:$B$40,$B267,Override!$D$11:$D$40,6)-SUMIFS(Override!$E$11:$E$40,Override!$B$11:$B$40,$B267,Override!$D$11:$D$40,6,Override!$C$11:$C$40,"AS51"),Override!$H$299)/MXAU!$B$3,"")))</f>
        <v/>
      </c>
      <c r="L267" s="77">
        <f>IF(L$226="","",IF($B267="","",IFERROR($C267*$D267*IF((Override!$C$4="ON")*(COUNTIFS(Override!$B$11:$B$40,$B267,Override!$D$11:$D$40,7,Override!$E$11:$E$40,"&gt;=0")-COUNTIFS(Override!$B$11:$B$40,$B267,Override!$D$11:$D$40,7,Override!$E$11:$E$40,"&gt;=0",Override!$C$11:$C$40,"AS51"))&gt;0,SUMIFS(Override!$E$11:$E$40,Override!$B$11:$B$40,$B267,Override!$D$11:$D$40,7)-SUMIFS(Override!$E$11:$E$40,Override!$B$11:$B$40,$B267,Override!$D$11:$D$40,7,Override!$C$11:$C$40,"AS51"),Override!$I$299)/MXAU!$B$3,"")))</f>
        <v/>
      </c>
      <c r="M267" s="77">
        <f>IF(M$226="","",IF($B267="","",IFERROR($C267*$D267*IF((Override!$C$4="ON")*(COUNTIFS(Override!$B$11:$B$40,$B267,Override!$D$11:$D$40,8,Override!$E$11:$E$40,"&gt;=0")-COUNTIFS(Override!$B$11:$B$40,$B267,Override!$D$11:$D$40,8,Override!$E$11:$E$40,"&gt;=0",Override!$C$11:$C$40,"AS51"))&gt;0,SUMIFS(Override!$E$11:$E$40,Override!$B$11:$B$40,$B267,Override!$D$11:$D$40,8)-SUMIFS(Override!$E$11:$E$40,Override!$B$11:$B$40,$B267,Override!$D$11:$D$40,8,Override!$C$11:$C$40,"AS51"),Override!$J$299)/MXAU!$B$3,"")))</f>
        <v/>
      </c>
      <c r="N267" s="77">
        <f>IF(N$226="","",IF($B267="","",IFERROR($C267*$D267*IF((Override!$C$4="ON")*(COUNTIFS(Override!$B$11:$B$40,$B267,Override!$D$11:$D$40,9,Override!$E$11:$E$40,"&gt;=0")-COUNTIFS(Override!$B$11:$B$40,$B267,Override!$D$11:$D$40,9,Override!$E$11:$E$40,"&gt;=0",Override!$C$11:$C$40,"AS51"))&gt;0,SUMIFS(Override!$E$11:$E$40,Override!$B$11:$B$40,$B267,Override!$D$11:$D$40,9)-SUMIFS(Override!$E$11:$E$40,Override!$B$11:$B$40,$B267,Override!$D$11:$D$40,9,Override!$C$11:$C$40,"AS51"),Override!$K$299)/MXAU!$B$3,"")))</f>
        <v/>
      </c>
      <c r="O267" s="77">
        <f>IF(O$226="","",IF($B267="","",IFERROR($C267*$D267*IF((Override!$C$4="ON")*(COUNTIFS(Override!$B$11:$B$40,$B267,Override!$D$11:$D$40,10,Override!$E$11:$E$40,"&gt;=0")-COUNTIFS(Override!$B$11:$B$40,$B267,Override!$D$11:$D$40,10,Override!$E$11:$E$40,"&gt;=0",Override!$C$11:$C$40,"AS51"))&gt;0,SUMIFS(Override!$E$11:$E$40,Override!$B$11:$B$40,$B267,Override!$D$11:$D$40,10)-SUMIFS(Override!$E$11:$E$40,Override!$B$11:$B$40,$B267,Override!$D$11:$D$40,10,Override!$C$11:$C$40,"AS51"),Override!$L$299)/MXAU!$B$3,"")))</f>
        <v/>
      </c>
      <c r="P267" s="77">
        <f>IF(P$226="","",IF($B267="","",IFERROR($C267*$D267*IF((Override!$C$4="ON")*(COUNTIFS(Override!$B$11:$B$40,$B267,Override!$D$11:$D$40,11,Override!$E$11:$E$40,"&gt;=0")-COUNTIFS(Override!$B$11:$B$40,$B267,Override!$D$11:$D$40,11,Override!$E$11:$E$40,"&gt;=0",Override!$C$11:$C$40,"AS51"))&gt;0,SUMIFS(Override!$E$11:$E$40,Override!$B$11:$B$40,$B267,Override!$D$11:$D$40,11)-SUMIFS(Override!$E$11:$E$40,Override!$B$11:$B$40,$B267,Override!$D$11:$D$40,11,Override!$C$11:$C$40,"AS51"),Override!$M$299)/MXAU!$B$3,"")))</f>
        <v/>
      </c>
      <c r="Q267" s="77">
        <f>IF(Q$226="","",IF($B267="","",IFERROR($C267*$D267*IF((Override!$C$4="ON")*(COUNTIFS(Override!$B$11:$B$40,$B267,Override!$D$11:$D$40,12,Override!$E$11:$E$40,"&gt;=0")-COUNTIFS(Override!$B$11:$B$40,$B267,Override!$D$11:$D$40,12,Override!$E$11:$E$40,"&gt;=0",Override!$C$11:$C$40,"AS51"))&gt;0,SUMIFS(Override!$E$11:$E$40,Override!$B$11:$B$40,$B267,Override!$D$11:$D$40,12)-SUMIFS(Override!$E$11:$E$40,Override!$B$11:$B$40,$B267,Override!$D$11:$D$40,12,Override!$C$11:$C$40,"AS51"),Override!$N$299)/MXAU!$B$3,"")))</f>
        <v/>
      </c>
      <c r="R267" s="77">
        <f>IF(R$226="","",IF($B267="","",IFERROR($C267*$D267*IF((Override!$C$4="ON")*(COUNTIFS(Override!$B$11:$B$40,$B267,Override!$D$11:$D$40,13,Override!$E$11:$E$40,"&gt;=0")-COUNTIFS(Override!$B$11:$B$40,$B267,Override!$D$11:$D$40,13,Override!$E$11:$E$40,"&gt;=0",Override!$C$11:$C$40,"AS51"))&gt;0,SUMIFS(Override!$E$11:$E$40,Override!$B$11:$B$40,$B267,Override!$D$11:$D$40,13)-SUMIFS(Override!$E$11:$E$40,Override!$B$11:$B$40,$B267,Override!$D$11:$D$40,13,Override!$C$11:$C$40,"AS51"),Override!$O$299)/MXAU!$B$3,"")))</f>
        <v/>
      </c>
      <c r="S267" s="77">
        <f>IF(S$226="","",IF($B267="","",IFERROR($C267*$D267*IF((Override!$C$4="ON")*(COUNTIFS(Override!$B$11:$B$40,$B267,Override!$D$11:$D$40,14,Override!$E$11:$E$40,"&gt;=0")-COUNTIFS(Override!$B$11:$B$40,$B267,Override!$D$11:$D$40,14,Override!$E$11:$E$40,"&gt;=0",Override!$C$11:$C$40,"AS51"))&gt;0,SUMIFS(Override!$E$11:$E$40,Override!$B$11:$B$40,$B267,Override!$D$11:$D$40,14)-SUMIFS(Override!$E$11:$E$40,Override!$B$11:$B$40,$B267,Override!$D$11:$D$40,14,Override!$C$11:$C$40,"AS51"),Override!$P$299)/MXAU!$B$3,"")))</f>
        <v/>
      </c>
      <c r="T267" s="77">
        <f>IF(T$226="","",IF($B267="","",IFERROR($C267*$D267*IF((Override!$C$4="ON")*(COUNTIFS(Override!$B$11:$B$40,$B267,Override!$D$11:$D$40,15,Override!$E$11:$E$40,"&gt;=0")-COUNTIFS(Override!$B$11:$B$40,$B267,Override!$D$11:$D$40,15,Override!$E$11:$E$40,"&gt;=0",Override!$C$11:$C$40,"AS51"))&gt;0,SUMIFS(Override!$E$11:$E$40,Override!$B$11:$B$40,$B267,Override!$D$11:$D$40,15)-SUMIFS(Override!$E$11:$E$40,Override!$B$11:$B$40,$B267,Override!$D$11:$D$40,15,Override!$C$11:$C$40,"AS51"),Override!$Q$299)/MXAU!$B$3,"")))</f>
        <v/>
      </c>
      <c r="U267" s="77">
        <f>IF(U$226="","",IF($B267="","",IFERROR($C267*$D267*IF((Override!$C$4="ON")*(COUNTIFS(Override!$B$11:$B$40,$B267,Override!$D$11:$D$40,16,Override!$E$11:$E$40,"&gt;=0")-COUNTIFS(Override!$B$11:$B$40,$B267,Override!$D$11:$D$40,16,Override!$E$11:$E$40,"&gt;=0",Override!$C$11:$C$40,"AS51"))&gt;0,SUMIFS(Override!$E$11:$E$40,Override!$B$11:$B$40,$B267,Override!$D$11:$D$40,16)-SUMIFS(Override!$E$11:$E$40,Override!$B$11:$B$40,$B267,Override!$D$11:$D$40,16,Override!$C$11:$C$40,"AS51"),Override!$R$299)/MXAU!$B$3,"")))</f>
        <v/>
      </c>
      <c r="W267" s="77">
        <f>IF(W$226="","",IF($B267="","",IFERROR(F267*$E267/100,"")))</f>
        <v/>
      </c>
      <c r="X267" s="77">
        <f>IF(X$226="","",IF($B267="","",IFERROR(G267*$E267/100,"")))</f>
        <v/>
      </c>
      <c r="Y267" s="77">
        <f>IF(Y$226="","",IF($B267="","",IFERROR(H267*$E267/100,"")))</f>
        <v/>
      </c>
      <c r="Z267" s="77">
        <f>IF(Z$226="","",IF($B267="","",IFERROR(I267*$E267/100,"")))</f>
        <v/>
      </c>
      <c r="AA267" s="77">
        <f>IF(AA$226="","",IF($B267="","",IFERROR(J267*$E267/100,"")))</f>
        <v/>
      </c>
      <c r="AB267" s="77">
        <f>IF(AB$226="","",IF($B267="","",IFERROR(K267*$E267/100,"")))</f>
        <v/>
      </c>
      <c r="AC267" s="77">
        <f>IF(AC$226="","",IF($B267="","",IFERROR(L267*$E267/100,"")))</f>
        <v/>
      </c>
      <c r="AD267" s="77">
        <f>IF(AD$226="","",IF($B267="","",IFERROR(M267*$E267/100,"")))</f>
        <v/>
      </c>
      <c r="AE267" s="77">
        <f>IF(AE$226="","",IF($B267="","",IFERROR(N267*$E267/100,"")))</f>
        <v/>
      </c>
      <c r="AF267" s="77">
        <f>IF(AF$226="","",IF($B267="","",IFERROR(O267*$E267/100,"")))</f>
        <v/>
      </c>
      <c r="AG267" s="77">
        <f>IF(AG$226="","",IF($B267="","",IFERROR(P267*$E267/100,"")))</f>
        <v/>
      </c>
      <c r="AH267" s="77">
        <f>IF(AH$226="","",IF($B267="","",IFERROR(Q267*$E267/100,"")))</f>
        <v/>
      </c>
      <c r="AI267" s="77">
        <f>IF(AI$226="","",IF($B267="","",IFERROR(R267*$E267/100,"")))</f>
        <v/>
      </c>
      <c r="AJ267" s="77">
        <f>IF(AJ$226="","",IF($B267="","",IFERROR(S267*$E267/100,"")))</f>
        <v/>
      </c>
      <c r="AK267" s="77">
        <f>IF(AK$226="","",IF($B267="","",IFERROR(T267*$E267/100,"")))</f>
        <v/>
      </c>
      <c r="AL267" s="77">
        <f>IF(AL$226="","",IF($B267="","",IFERROR(U267*$E267/100,"")))</f>
        <v/>
      </c>
      <c r="AN267" s="77">
        <f>IF($B267="","",SUMIF($F$226:$U$226,"&lt;="&amp;Sector!$E$51,$F267:$U267))</f>
        <v/>
      </c>
      <c r="AO267" s="77">
        <f>IF($B267="","",SUMIF($W$226:$AL$226,"&lt;="&amp;Sector!$E$51,$W267:$AL267))</f>
        <v/>
      </c>
      <c r="AQ267" s="163">
        <f>IF(AQ$226="","",IF($B267="","",IFERROR($C267*$D267*SUMPRODUCT(('Dvd Calendar'!$E$2684:$CZ$2684&gt;AQ$225)*('Dvd Calendar'!$E$2684:$CZ$2684&lt;=AQ$226)*'Dvd Calendar'!$E$2687:$CZ$2687*(('Dvd Calendar'!$E$2689:$CZ$2689='Field Check'!$C$56)*('Field Check'!$C$56&lt;&gt;"")+('Dvd Calendar'!$E$2689:$CZ$2689='Field Check'!$C$57)*('Field Check'!$C$57&lt;&gt;"")))/MXAU!$B$3,"")))</f>
        <v/>
      </c>
      <c r="AR267" s="163">
        <f>IF(AR$226="","",IF($B267="","",IFERROR($C267*$D267*SUMPRODUCT(('Dvd Calendar'!$E$2684:$CZ$2684&gt;AR$225)*('Dvd Calendar'!$E$2684:$CZ$2684&lt;=AR$226)*'Dvd Calendar'!$E$2687:$CZ$2687*(('Dvd Calendar'!$E$2689:$CZ$2689='Field Check'!$C$56)*('Field Check'!$C$56&lt;&gt;"")+('Dvd Calendar'!$E$2689:$CZ$2689='Field Check'!$C$57)*('Field Check'!$C$57&lt;&gt;"")))/MXAU!$B$3,"")))</f>
        <v/>
      </c>
      <c r="AS267" s="163">
        <f>IF(AS$226="","",IF($B267="","",IFERROR($C267*$D267*SUMPRODUCT(('Dvd Calendar'!$E$2684:$CZ$2684&gt;AS$225)*('Dvd Calendar'!$E$2684:$CZ$2684&lt;=AS$226)*'Dvd Calendar'!$E$2687:$CZ$2687*(('Dvd Calendar'!$E$2689:$CZ$2689='Field Check'!$C$56)*('Field Check'!$C$56&lt;&gt;"")+('Dvd Calendar'!$E$2689:$CZ$2689='Field Check'!$C$57)*('Field Check'!$C$57&lt;&gt;"")))/MXAU!$B$3,"")))</f>
        <v/>
      </c>
      <c r="AT267" s="163">
        <f>IF(AT$226="","",IF($B267="","",IFERROR($C267*$D267*SUMPRODUCT(('Dvd Calendar'!$E$2684:$CZ$2684&gt;AT$225)*('Dvd Calendar'!$E$2684:$CZ$2684&lt;=AT$226)*'Dvd Calendar'!$E$2687:$CZ$2687*(('Dvd Calendar'!$E$2689:$CZ$2689='Field Check'!$C$56)*('Field Check'!$C$56&lt;&gt;"")+('Dvd Calendar'!$E$2689:$CZ$2689='Field Check'!$C$57)*('Field Check'!$C$57&lt;&gt;"")))/MXAU!$B$3,"")))</f>
        <v/>
      </c>
      <c r="AU267" s="163">
        <f>IF(AU$226="","",IF($B267="","",IFERROR($C267*$D267*SUMPRODUCT(('Dvd Calendar'!$E$2684:$CZ$2684&gt;AU$225)*('Dvd Calendar'!$E$2684:$CZ$2684&lt;=AU$226)*'Dvd Calendar'!$E$2687:$CZ$2687*(('Dvd Calendar'!$E$2689:$CZ$2689='Field Check'!$C$56)*('Field Check'!$C$56&lt;&gt;"")+('Dvd Calendar'!$E$2689:$CZ$2689='Field Check'!$C$57)*('Field Check'!$C$57&lt;&gt;"")))/MXAU!$B$3,"")))</f>
        <v/>
      </c>
      <c r="AV267" s="163">
        <f>IF(AV$226="","",IF($B267="","",IFERROR($C267*$D267*SUMPRODUCT(('Dvd Calendar'!$E$2684:$CZ$2684&gt;AV$225)*('Dvd Calendar'!$E$2684:$CZ$2684&lt;=AV$226)*'Dvd Calendar'!$E$2687:$CZ$2687*(('Dvd Calendar'!$E$2689:$CZ$2689='Field Check'!$C$56)*('Field Check'!$C$56&lt;&gt;"")+('Dvd Calendar'!$E$2689:$CZ$2689='Field Check'!$C$57)*('Field Check'!$C$57&lt;&gt;"")))/MXAU!$B$3,"")))</f>
        <v/>
      </c>
      <c r="AW267" s="163">
        <f>IF(AW$226="","",IF($B267="","",IFERROR($C267*$D267*SUMPRODUCT(('Dvd Calendar'!$E$2684:$CZ$2684&gt;AW$225)*('Dvd Calendar'!$E$2684:$CZ$2684&lt;=AW$226)*'Dvd Calendar'!$E$2687:$CZ$2687*(('Dvd Calendar'!$E$2689:$CZ$2689='Field Check'!$C$56)*('Field Check'!$C$56&lt;&gt;"")+('Dvd Calendar'!$E$2689:$CZ$2689='Field Check'!$C$57)*('Field Check'!$C$57&lt;&gt;"")))/MXAU!$B$3,"")))</f>
        <v/>
      </c>
      <c r="AX267" s="163">
        <f>IF(AX$226="","",IF($B267="","",IFERROR($C267*$D267*SUMPRODUCT(('Dvd Calendar'!$E$2684:$CZ$2684&gt;AX$225)*('Dvd Calendar'!$E$2684:$CZ$2684&lt;=AX$226)*'Dvd Calendar'!$E$2687:$CZ$2687*(('Dvd Calendar'!$E$2689:$CZ$2689='Field Check'!$C$56)*('Field Check'!$C$56&lt;&gt;"")+('Dvd Calendar'!$E$2689:$CZ$2689='Field Check'!$C$57)*('Field Check'!$C$57&lt;&gt;"")))/MXAU!$B$3,"")))</f>
        <v/>
      </c>
      <c r="AY267" s="163">
        <f>IF(AY$226="","",IF($B267="","",IFERROR($C267*$D267*SUMPRODUCT(('Dvd Calendar'!$E$2684:$CZ$2684&gt;AY$225)*('Dvd Calendar'!$E$2684:$CZ$2684&lt;=AY$226)*'Dvd Calendar'!$E$2687:$CZ$2687*(('Dvd Calendar'!$E$2689:$CZ$2689='Field Check'!$C$56)*('Field Check'!$C$56&lt;&gt;"")+('Dvd Calendar'!$E$2689:$CZ$2689='Field Check'!$C$57)*('Field Check'!$C$57&lt;&gt;"")))/MXAU!$B$3,"")))</f>
        <v/>
      </c>
      <c r="AZ267" s="163">
        <f>IF(AZ$226="","",IF($B267="","",IFERROR($C267*$D267*SUMPRODUCT(('Dvd Calendar'!$E$2684:$CZ$2684&gt;AZ$225)*('Dvd Calendar'!$E$2684:$CZ$2684&lt;=AZ$226)*'Dvd Calendar'!$E$2687:$CZ$2687*(('Dvd Calendar'!$E$2689:$CZ$2689='Field Check'!$C$56)*('Field Check'!$C$56&lt;&gt;"")+('Dvd Calendar'!$E$2689:$CZ$2689='Field Check'!$C$57)*('Field Check'!$C$57&lt;&gt;"")))/MXAU!$B$3,"")))</f>
        <v/>
      </c>
      <c r="BA267" s="163">
        <f>IF(BA$226="","",IF($B267="","",IFERROR($C267*$D267*SUMPRODUCT(('Dvd Calendar'!$E$2684:$CZ$2684&gt;BA$225)*('Dvd Calendar'!$E$2684:$CZ$2684&lt;=BA$226)*'Dvd Calendar'!$E$2687:$CZ$2687*(('Dvd Calendar'!$E$2689:$CZ$2689='Field Check'!$C$56)*('Field Check'!$C$56&lt;&gt;"")+('Dvd Calendar'!$E$2689:$CZ$2689='Field Check'!$C$57)*('Field Check'!$C$57&lt;&gt;"")))/MXAU!$B$3,"")))</f>
        <v/>
      </c>
      <c r="BB267" s="163">
        <f>IF(BB$226="","",IF($B267="","",IFERROR($C267*$D267*SUMPRODUCT(('Dvd Calendar'!$E$2684:$CZ$2684&gt;BB$225)*('Dvd Calendar'!$E$2684:$CZ$2684&lt;=BB$226)*'Dvd Calendar'!$E$2687:$CZ$2687*(('Dvd Calendar'!$E$2689:$CZ$2689='Field Check'!$C$56)*('Field Check'!$C$56&lt;&gt;"")+('Dvd Calendar'!$E$2689:$CZ$2689='Field Check'!$C$57)*('Field Check'!$C$57&lt;&gt;"")))/MXAU!$B$3,"")))</f>
        <v/>
      </c>
      <c r="BC267" s="163">
        <f>IF(BC$226="","",IF($B267="","",IFERROR($C267*$D267*SUMPRODUCT(('Dvd Calendar'!$E$2684:$CZ$2684&gt;BC$225)*('Dvd Calendar'!$E$2684:$CZ$2684&lt;=BC$226)*'Dvd Calendar'!$E$2687:$CZ$2687*(('Dvd Calendar'!$E$2689:$CZ$2689='Field Check'!$C$56)*('Field Check'!$C$56&lt;&gt;"")+('Dvd Calendar'!$E$2689:$CZ$2689='Field Check'!$C$57)*('Field Check'!$C$57&lt;&gt;"")))/MXAU!$B$3,"")))</f>
        <v/>
      </c>
      <c r="BD267" s="163">
        <f>IF(BD$226="","",IF($B267="","",IFERROR($C267*$D267*SUMPRODUCT(('Dvd Calendar'!$E$2684:$CZ$2684&gt;BD$225)*('Dvd Calendar'!$E$2684:$CZ$2684&lt;=BD$226)*'Dvd Calendar'!$E$2687:$CZ$2687*(('Dvd Calendar'!$E$2689:$CZ$2689='Field Check'!$C$56)*('Field Check'!$C$56&lt;&gt;"")+('Dvd Calendar'!$E$2689:$CZ$2689='Field Check'!$C$57)*('Field Check'!$C$57&lt;&gt;"")))/MXAU!$B$3,"")))</f>
        <v/>
      </c>
      <c r="BE267" s="163">
        <f>IF(BE$226="","",IF($B267="","",IFERROR($C267*$D267*SUMPRODUCT(('Dvd Calendar'!$E$2684:$CZ$2684&gt;BE$225)*('Dvd Calendar'!$E$2684:$CZ$2684&lt;=BE$226)*'Dvd Calendar'!$E$2687:$CZ$2687*(('Dvd Calendar'!$E$2689:$CZ$2689='Field Check'!$C$56)*('Field Check'!$C$56&lt;&gt;"")+('Dvd Calendar'!$E$2689:$CZ$2689='Field Check'!$C$57)*('Field Check'!$C$57&lt;&gt;"")))/MXAU!$B$3,"")))</f>
        <v/>
      </c>
      <c r="BF267" s="163">
        <f>IF(BF$226="","",IF($B267="","",IFERROR($C267*$D267*SUMPRODUCT(('Dvd Calendar'!$E$2684:$CZ$2684&gt;BF$225)*('Dvd Calendar'!$E$2684:$CZ$2684&lt;=BF$226)*'Dvd Calendar'!$E$2687:$CZ$2687*(('Dvd Calendar'!$E$2689:$CZ$2689='Field Check'!$C$56)*('Field Check'!$C$56&lt;&gt;"")+('Dvd Calendar'!$E$2689:$CZ$2689='Field Check'!$C$57)*('Field Check'!$C$57&lt;&gt;"")))/MXAU!$B$3,"")))</f>
        <v/>
      </c>
      <c r="BH267" s="163">
        <f>IF(BH$226="","",IF($B267="","",IFERROR(AQ267*$E267/100,"")))</f>
        <v/>
      </c>
      <c r="BI267" s="163">
        <f>IF(BI$226="","",IF($B267="","",IFERROR(AR267*$E267/100,"")))</f>
        <v/>
      </c>
      <c r="BJ267" s="163">
        <f>IF(BJ$226="","",IF($B267="","",IFERROR(AS267*$E267/100,"")))</f>
        <v/>
      </c>
      <c r="BK267" s="163">
        <f>IF(BK$226="","",IF($B267="","",IFERROR(AT267*$E267/100,"")))</f>
        <v/>
      </c>
      <c r="BL267" s="163">
        <f>IF(BL$226="","",IF($B267="","",IFERROR(AU267*$E267/100,"")))</f>
        <v/>
      </c>
      <c r="BM267" s="163">
        <f>IF(BM$226="","",IF($B267="","",IFERROR(AV267*$E267/100,"")))</f>
        <v/>
      </c>
      <c r="BN267" s="163">
        <f>IF(BN$226="","",IF($B267="","",IFERROR(AW267*$E267/100,"")))</f>
        <v/>
      </c>
      <c r="BO267" s="163">
        <f>IF(BO$226="","",IF($B267="","",IFERROR(AX267*$E267/100,"")))</f>
        <v/>
      </c>
      <c r="BP267" s="163">
        <f>IF(BP$226="","",IF($B267="","",IFERROR(AY267*$E267/100,"")))</f>
        <v/>
      </c>
      <c r="BQ267" s="163">
        <f>IF(BQ$226="","",IF($B267="","",IFERROR(AZ267*$E267/100,"")))</f>
        <v/>
      </c>
      <c r="BR267" s="163">
        <f>IF(BR$226="","",IF($B267="","",IFERROR(BA267*$E267/100,"")))</f>
        <v/>
      </c>
      <c r="BS267" s="163">
        <f>IF(BS$226="","",IF($B267="","",IFERROR(BB267*$E267/100,"")))</f>
        <v/>
      </c>
      <c r="BT267" s="163">
        <f>IF(BT$226="","",IF($B267="","",IFERROR(BC267*$E267/100,"")))</f>
        <v/>
      </c>
      <c r="BU267" s="163">
        <f>IF(BU$226="","",IF($B267="","",IFERROR(BD267*$E267/100,"")))</f>
        <v/>
      </c>
      <c r="BV267" s="163">
        <f>IF(BV$226="","",IF($B267="","",IFERROR(BE267*$E267/100,"")))</f>
        <v/>
      </c>
      <c r="BW267" s="163">
        <f>IF(BW$226="","",IF($B267="","",IFERROR(BF267*$E267/100,"")))</f>
        <v/>
      </c>
    </row>
    <row r="268">
      <c r="B268" s="126">
        <f>IF(MXAU!$C$45="","",MXAU!$C$45)</f>
        <v/>
      </c>
      <c r="C268" s="74">
        <f>IF(MXAU!$B$45="","",MXAU!$B$45)</f>
        <v/>
      </c>
      <c r="D268" s="75">
        <f>IFERROR(MXAU!$Q$45,1)</f>
        <v/>
      </c>
      <c r="E268" s="76">
        <f>IF($B268="","",IF(ISNUMBER(MXAU!$I$45),MXAU!$I$45,'Index Summary'!$C$7))</f>
        <v/>
      </c>
      <c r="F268" s="77">
        <f>IF(F$226="","",IF($B268="","",IFERROR($C268*$D268*IF((Override!$C$4="ON")*(COUNTIFS(Override!$B$11:$B$40,$B268,Override!$D$11:$D$40,1,Override!$E$11:$E$40,"&gt;=0")-COUNTIFS(Override!$B$11:$B$40,$B268,Override!$D$11:$D$40,1,Override!$E$11:$E$40,"&gt;=0",Override!$C$11:$C$40,"AS51"))&gt;0,SUMIFS(Override!$E$11:$E$40,Override!$B$11:$B$40,$B268,Override!$D$11:$D$40,1)-SUMIFS(Override!$E$11:$E$40,Override!$B$11:$B$40,$B268,Override!$D$11:$D$40,1,Override!$C$11:$C$40,"AS51"),Override!$C$300)/MXAU!$B$3,"")))</f>
        <v/>
      </c>
      <c r="G268" s="77">
        <f>IF(G$226="","",IF($B268="","",IFERROR($C268*$D268*IF((Override!$C$4="ON")*(COUNTIFS(Override!$B$11:$B$40,$B268,Override!$D$11:$D$40,2,Override!$E$11:$E$40,"&gt;=0")-COUNTIFS(Override!$B$11:$B$40,$B268,Override!$D$11:$D$40,2,Override!$E$11:$E$40,"&gt;=0",Override!$C$11:$C$40,"AS51"))&gt;0,SUMIFS(Override!$E$11:$E$40,Override!$B$11:$B$40,$B268,Override!$D$11:$D$40,2)-SUMIFS(Override!$E$11:$E$40,Override!$B$11:$B$40,$B268,Override!$D$11:$D$40,2,Override!$C$11:$C$40,"AS51"),Override!$D$300)/MXAU!$B$3,"")))</f>
        <v/>
      </c>
      <c r="H268" s="77">
        <f>IF(H$226="","",IF($B268="","",IFERROR($C268*$D268*IF((Override!$C$4="ON")*(COUNTIFS(Override!$B$11:$B$40,$B268,Override!$D$11:$D$40,3,Override!$E$11:$E$40,"&gt;=0")-COUNTIFS(Override!$B$11:$B$40,$B268,Override!$D$11:$D$40,3,Override!$E$11:$E$40,"&gt;=0",Override!$C$11:$C$40,"AS51"))&gt;0,SUMIFS(Override!$E$11:$E$40,Override!$B$11:$B$40,$B268,Override!$D$11:$D$40,3)-SUMIFS(Override!$E$11:$E$40,Override!$B$11:$B$40,$B268,Override!$D$11:$D$40,3,Override!$C$11:$C$40,"AS51"),Override!$E$300)/MXAU!$B$3,"")))</f>
        <v/>
      </c>
      <c r="I268" s="77">
        <f>IF(I$226="","",IF($B268="","",IFERROR($C268*$D268*IF((Override!$C$4="ON")*(COUNTIFS(Override!$B$11:$B$40,$B268,Override!$D$11:$D$40,4,Override!$E$11:$E$40,"&gt;=0")-COUNTIFS(Override!$B$11:$B$40,$B268,Override!$D$11:$D$40,4,Override!$E$11:$E$40,"&gt;=0",Override!$C$11:$C$40,"AS51"))&gt;0,SUMIFS(Override!$E$11:$E$40,Override!$B$11:$B$40,$B268,Override!$D$11:$D$40,4)-SUMIFS(Override!$E$11:$E$40,Override!$B$11:$B$40,$B268,Override!$D$11:$D$40,4,Override!$C$11:$C$40,"AS51"),Override!$F$300)/MXAU!$B$3,"")))</f>
        <v/>
      </c>
      <c r="J268" s="77">
        <f>IF(J$226="","",IF($B268="","",IFERROR($C268*$D268*IF((Override!$C$4="ON")*(COUNTIFS(Override!$B$11:$B$40,$B268,Override!$D$11:$D$40,5,Override!$E$11:$E$40,"&gt;=0")-COUNTIFS(Override!$B$11:$B$40,$B268,Override!$D$11:$D$40,5,Override!$E$11:$E$40,"&gt;=0",Override!$C$11:$C$40,"AS51"))&gt;0,SUMIFS(Override!$E$11:$E$40,Override!$B$11:$B$40,$B268,Override!$D$11:$D$40,5)-SUMIFS(Override!$E$11:$E$40,Override!$B$11:$B$40,$B268,Override!$D$11:$D$40,5,Override!$C$11:$C$40,"AS51"),Override!$G$300)/MXAU!$B$3,"")))</f>
        <v/>
      </c>
      <c r="K268" s="77">
        <f>IF(K$226="","",IF($B268="","",IFERROR($C268*$D268*IF((Override!$C$4="ON")*(COUNTIFS(Override!$B$11:$B$40,$B268,Override!$D$11:$D$40,6,Override!$E$11:$E$40,"&gt;=0")-COUNTIFS(Override!$B$11:$B$40,$B268,Override!$D$11:$D$40,6,Override!$E$11:$E$40,"&gt;=0",Override!$C$11:$C$40,"AS51"))&gt;0,SUMIFS(Override!$E$11:$E$40,Override!$B$11:$B$40,$B268,Override!$D$11:$D$40,6)-SUMIFS(Override!$E$11:$E$40,Override!$B$11:$B$40,$B268,Override!$D$11:$D$40,6,Override!$C$11:$C$40,"AS51"),Override!$H$300)/MXAU!$B$3,"")))</f>
        <v/>
      </c>
      <c r="L268" s="77">
        <f>IF(L$226="","",IF($B268="","",IFERROR($C268*$D268*IF((Override!$C$4="ON")*(COUNTIFS(Override!$B$11:$B$40,$B268,Override!$D$11:$D$40,7,Override!$E$11:$E$40,"&gt;=0")-COUNTIFS(Override!$B$11:$B$40,$B268,Override!$D$11:$D$40,7,Override!$E$11:$E$40,"&gt;=0",Override!$C$11:$C$40,"AS51"))&gt;0,SUMIFS(Override!$E$11:$E$40,Override!$B$11:$B$40,$B268,Override!$D$11:$D$40,7)-SUMIFS(Override!$E$11:$E$40,Override!$B$11:$B$40,$B268,Override!$D$11:$D$40,7,Override!$C$11:$C$40,"AS51"),Override!$I$300)/MXAU!$B$3,"")))</f>
        <v/>
      </c>
      <c r="M268" s="77">
        <f>IF(M$226="","",IF($B268="","",IFERROR($C268*$D268*IF((Override!$C$4="ON")*(COUNTIFS(Override!$B$11:$B$40,$B268,Override!$D$11:$D$40,8,Override!$E$11:$E$40,"&gt;=0")-COUNTIFS(Override!$B$11:$B$40,$B268,Override!$D$11:$D$40,8,Override!$E$11:$E$40,"&gt;=0",Override!$C$11:$C$40,"AS51"))&gt;0,SUMIFS(Override!$E$11:$E$40,Override!$B$11:$B$40,$B268,Override!$D$11:$D$40,8)-SUMIFS(Override!$E$11:$E$40,Override!$B$11:$B$40,$B268,Override!$D$11:$D$40,8,Override!$C$11:$C$40,"AS51"),Override!$J$300)/MXAU!$B$3,"")))</f>
        <v/>
      </c>
      <c r="N268" s="77">
        <f>IF(N$226="","",IF($B268="","",IFERROR($C268*$D268*IF((Override!$C$4="ON")*(COUNTIFS(Override!$B$11:$B$40,$B268,Override!$D$11:$D$40,9,Override!$E$11:$E$40,"&gt;=0")-COUNTIFS(Override!$B$11:$B$40,$B268,Override!$D$11:$D$40,9,Override!$E$11:$E$40,"&gt;=0",Override!$C$11:$C$40,"AS51"))&gt;0,SUMIFS(Override!$E$11:$E$40,Override!$B$11:$B$40,$B268,Override!$D$11:$D$40,9)-SUMIFS(Override!$E$11:$E$40,Override!$B$11:$B$40,$B268,Override!$D$11:$D$40,9,Override!$C$11:$C$40,"AS51"),Override!$K$300)/MXAU!$B$3,"")))</f>
        <v/>
      </c>
      <c r="O268" s="77">
        <f>IF(O$226="","",IF($B268="","",IFERROR($C268*$D268*IF((Override!$C$4="ON")*(COUNTIFS(Override!$B$11:$B$40,$B268,Override!$D$11:$D$40,10,Override!$E$11:$E$40,"&gt;=0")-COUNTIFS(Override!$B$11:$B$40,$B268,Override!$D$11:$D$40,10,Override!$E$11:$E$40,"&gt;=0",Override!$C$11:$C$40,"AS51"))&gt;0,SUMIFS(Override!$E$11:$E$40,Override!$B$11:$B$40,$B268,Override!$D$11:$D$40,10)-SUMIFS(Override!$E$11:$E$40,Override!$B$11:$B$40,$B268,Override!$D$11:$D$40,10,Override!$C$11:$C$40,"AS51"),Override!$L$300)/MXAU!$B$3,"")))</f>
        <v/>
      </c>
      <c r="P268" s="77">
        <f>IF(P$226="","",IF($B268="","",IFERROR($C268*$D268*IF((Override!$C$4="ON")*(COUNTIFS(Override!$B$11:$B$40,$B268,Override!$D$11:$D$40,11,Override!$E$11:$E$40,"&gt;=0")-COUNTIFS(Override!$B$11:$B$40,$B268,Override!$D$11:$D$40,11,Override!$E$11:$E$40,"&gt;=0",Override!$C$11:$C$40,"AS51"))&gt;0,SUMIFS(Override!$E$11:$E$40,Override!$B$11:$B$40,$B268,Override!$D$11:$D$40,11)-SUMIFS(Override!$E$11:$E$40,Override!$B$11:$B$40,$B268,Override!$D$11:$D$40,11,Override!$C$11:$C$40,"AS51"),Override!$M$300)/MXAU!$B$3,"")))</f>
        <v/>
      </c>
      <c r="Q268" s="77">
        <f>IF(Q$226="","",IF($B268="","",IFERROR($C268*$D268*IF((Override!$C$4="ON")*(COUNTIFS(Override!$B$11:$B$40,$B268,Override!$D$11:$D$40,12,Override!$E$11:$E$40,"&gt;=0")-COUNTIFS(Override!$B$11:$B$40,$B268,Override!$D$11:$D$40,12,Override!$E$11:$E$40,"&gt;=0",Override!$C$11:$C$40,"AS51"))&gt;0,SUMIFS(Override!$E$11:$E$40,Override!$B$11:$B$40,$B268,Override!$D$11:$D$40,12)-SUMIFS(Override!$E$11:$E$40,Override!$B$11:$B$40,$B268,Override!$D$11:$D$40,12,Override!$C$11:$C$40,"AS51"),Override!$N$300)/MXAU!$B$3,"")))</f>
        <v/>
      </c>
      <c r="R268" s="77">
        <f>IF(R$226="","",IF($B268="","",IFERROR($C268*$D268*IF((Override!$C$4="ON")*(COUNTIFS(Override!$B$11:$B$40,$B268,Override!$D$11:$D$40,13,Override!$E$11:$E$40,"&gt;=0")-COUNTIFS(Override!$B$11:$B$40,$B268,Override!$D$11:$D$40,13,Override!$E$11:$E$40,"&gt;=0",Override!$C$11:$C$40,"AS51"))&gt;0,SUMIFS(Override!$E$11:$E$40,Override!$B$11:$B$40,$B268,Override!$D$11:$D$40,13)-SUMIFS(Override!$E$11:$E$40,Override!$B$11:$B$40,$B268,Override!$D$11:$D$40,13,Override!$C$11:$C$40,"AS51"),Override!$O$300)/MXAU!$B$3,"")))</f>
        <v/>
      </c>
      <c r="S268" s="77">
        <f>IF(S$226="","",IF($B268="","",IFERROR($C268*$D268*IF((Override!$C$4="ON")*(COUNTIFS(Override!$B$11:$B$40,$B268,Override!$D$11:$D$40,14,Override!$E$11:$E$40,"&gt;=0")-COUNTIFS(Override!$B$11:$B$40,$B268,Override!$D$11:$D$40,14,Override!$E$11:$E$40,"&gt;=0",Override!$C$11:$C$40,"AS51"))&gt;0,SUMIFS(Override!$E$11:$E$40,Override!$B$11:$B$40,$B268,Override!$D$11:$D$40,14)-SUMIFS(Override!$E$11:$E$40,Override!$B$11:$B$40,$B268,Override!$D$11:$D$40,14,Override!$C$11:$C$40,"AS51"),Override!$P$300)/MXAU!$B$3,"")))</f>
        <v/>
      </c>
      <c r="T268" s="77">
        <f>IF(T$226="","",IF($B268="","",IFERROR($C268*$D268*IF((Override!$C$4="ON")*(COUNTIFS(Override!$B$11:$B$40,$B268,Override!$D$11:$D$40,15,Override!$E$11:$E$40,"&gt;=0")-COUNTIFS(Override!$B$11:$B$40,$B268,Override!$D$11:$D$40,15,Override!$E$11:$E$40,"&gt;=0",Override!$C$11:$C$40,"AS51"))&gt;0,SUMIFS(Override!$E$11:$E$40,Override!$B$11:$B$40,$B268,Override!$D$11:$D$40,15)-SUMIFS(Override!$E$11:$E$40,Override!$B$11:$B$40,$B268,Override!$D$11:$D$40,15,Override!$C$11:$C$40,"AS51"),Override!$Q$300)/MXAU!$B$3,"")))</f>
        <v/>
      </c>
      <c r="U268" s="77">
        <f>IF(U$226="","",IF($B268="","",IFERROR($C268*$D268*IF((Override!$C$4="ON")*(COUNTIFS(Override!$B$11:$B$40,$B268,Override!$D$11:$D$40,16,Override!$E$11:$E$40,"&gt;=0")-COUNTIFS(Override!$B$11:$B$40,$B268,Override!$D$11:$D$40,16,Override!$E$11:$E$40,"&gt;=0",Override!$C$11:$C$40,"AS51"))&gt;0,SUMIFS(Override!$E$11:$E$40,Override!$B$11:$B$40,$B268,Override!$D$11:$D$40,16)-SUMIFS(Override!$E$11:$E$40,Override!$B$11:$B$40,$B268,Override!$D$11:$D$40,16,Override!$C$11:$C$40,"AS51"),Override!$R$300)/MXAU!$B$3,"")))</f>
        <v/>
      </c>
      <c r="W268" s="77">
        <f>IF(W$226="","",IF($B268="","",IFERROR(F268*$E268/100,"")))</f>
        <v/>
      </c>
      <c r="X268" s="77">
        <f>IF(X$226="","",IF($B268="","",IFERROR(G268*$E268/100,"")))</f>
        <v/>
      </c>
      <c r="Y268" s="77">
        <f>IF(Y$226="","",IF($B268="","",IFERROR(H268*$E268/100,"")))</f>
        <v/>
      </c>
      <c r="Z268" s="77">
        <f>IF(Z$226="","",IF($B268="","",IFERROR(I268*$E268/100,"")))</f>
        <v/>
      </c>
      <c r="AA268" s="77">
        <f>IF(AA$226="","",IF($B268="","",IFERROR(J268*$E268/100,"")))</f>
        <v/>
      </c>
      <c r="AB268" s="77">
        <f>IF(AB$226="","",IF($B268="","",IFERROR(K268*$E268/100,"")))</f>
        <v/>
      </c>
      <c r="AC268" s="77">
        <f>IF(AC$226="","",IF($B268="","",IFERROR(L268*$E268/100,"")))</f>
        <v/>
      </c>
      <c r="AD268" s="77">
        <f>IF(AD$226="","",IF($B268="","",IFERROR(M268*$E268/100,"")))</f>
        <v/>
      </c>
      <c r="AE268" s="77">
        <f>IF(AE$226="","",IF($B268="","",IFERROR(N268*$E268/100,"")))</f>
        <v/>
      </c>
      <c r="AF268" s="77">
        <f>IF(AF$226="","",IF($B268="","",IFERROR(O268*$E268/100,"")))</f>
        <v/>
      </c>
      <c r="AG268" s="77">
        <f>IF(AG$226="","",IF($B268="","",IFERROR(P268*$E268/100,"")))</f>
        <v/>
      </c>
      <c r="AH268" s="77">
        <f>IF(AH$226="","",IF($B268="","",IFERROR(Q268*$E268/100,"")))</f>
        <v/>
      </c>
      <c r="AI268" s="77">
        <f>IF(AI$226="","",IF($B268="","",IFERROR(R268*$E268/100,"")))</f>
        <v/>
      </c>
      <c r="AJ268" s="77">
        <f>IF(AJ$226="","",IF($B268="","",IFERROR(S268*$E268/100,"")))</f>
        <v/>
      </c>
      <c r="AK268" s="77">
        <f>IF(AK$226="","",IF($B268="","",IFERROR(T268*$E268/100,"")))</f>
        <v/>
      </c>
      <c r="AL268" s="77">
        <f>IF(AL$226="","",IF($B268="","",IFERROR(U268*$E268/100,"")))</f>
        <v/>
      </c>
      <c r="AN268" s="77">
        <f>IF($B268="","",SUMIF($F$226:$U$226,"&lt;="&amp;Sector!$E$51,$F268:$U268))</f>
        <v/>
      </c>
      <c r="AO268" s="77">
        <f>IF($B268="","",SUMIF($W$226:$AL$226,"&lt;="&amp;Sector!$E$51,$W268:$AL268))</f>
        <v/>
      </c>
      <c r="AQ268" s="163">
        <f>IF(AQ$226="","",IF($B268="","",IFERROR($C268*$D268*SUMPRODUCT(('Dvd Calendar'!$E$2695:$CZ$2695&gt;AQ$225)*('Dvd Calendar'!$E$2695:$CZ$2695&lt;=AQ$226)*'Dvd Calendar'!$E$2698:$CZ$2698*(('Dvd Calendar'!$E$2700:$CZ$2700='Field Check'!$C$56)*('Field Check'!$C$56&lt;&gt;"")+('Dvd Calendar'!$E$2700:$CZ$2700='Field Check'!$C$57)*('Field Check'!$C$57&lt;&gt;"")))/MXAU!$B$3,"")))</f>
        <v/>
      </c>
      <c r="AR268" s="163">
        <f>IF(AR$226="","",IF($B268="","",IFERROR($C268*$D268*SUMPRODUCT(('Dvd Calendar'!$E$2695:$CZ$2695&gt;AR$225)*('Dvd Calendar'!$E$2695:$CZ$2695&lt;=AR$226)*'Dvd Calendar'!$E$2698:$CZ$2698*(('Dvd Calendar'!$E$2700:$CZ$2700='Field Check'!$C$56)*('Field Check'!$C$56&lt;&gt;"")+('Dvd Calendar'!$E$2700:$CZ$2700='Field Check'!$C$57)*('Field Check'!$C$57&lt;&gt;"")))/MXAU!$B$3,"")))</f>
        <v/>
      </c>
      <c r="AS268" s="163">
        <f>IF(AS$226="","",IF($B268="","",IFERROR($C268*$D268*SUMPRODUCT(('Dvd Calendar'!$E$2695:$CZ$2695&gt;AS$225)*('Dvd Calendar'!$E$2695:$CZ$2695&lt;=AS$226)*'Dvd Calendar'!$E$2698:$CZ$2698*(('Dvd Calendar'!$E$2700:$CZ$2700='Field Check'!$C$56)*('Field Check'!$C$56&lt;&gt;"")+('Dvd Calendar'!$E$2700:$CZ$2700='Field Check'!$C$57)*('Field Check'!$C$57&lt;&gt;"")))/MXAU!$B$3,"")))</f>
        <v/>
      </c>
      <c r="AT268" s="163">
        <f>IF(AT$226="","",IF($B268="","",IFERROR($C268*$D268*SUMPRODUCT(('Dvd Calendar'!$E$2695:$CZ$2695&gt;AT$225)*('Dvd Calendar'!$E$2695:$CZ$2695&lt;=AT$226)*'Dvd Calendar'!$E$2698:$CZ$2698*(('Dvd Calendar'!$E$2700:$CZ$2700='Field Check'!$C$56)*('Field Check'!$C$56&lt;&gt;"")+('Dvd Calendar'!$E$2700:$CZ$2700='Field Check'!$C$57)*('Field Check'!$C$57&lt;&gt;"")))/MXAU!$B$3,"")))</f>
        <v/>
      </c>
      <c r="AU268" s="163">
        <f>IF(AU$226="","",IF($B268="","",IFERROR($C268*$D268*SUMPRODUCT(('Dvd Calendar'!$E$2695:$CZ$2695&gt;AU$225)*('Dvd Calendar'!$E$2695:$CZ$2695&lt;=AU$226)*'Dvd Calendar'!$E$2698:$CZ$2698*(('Dvd Calendar'!$E$2700:$CZ$2700='Field Check'!$C$56)*('Field Check'!$C$56&lt;&gt;"")+('Dvd Calendar'!$E$2700:$CZ$2700='Field Check'!$C$57)*('Field Check'!$C$57&lt;&gt;"")))/MXAU!$B$3,"")))</f>
        <v/>
      </c>
      <c r="AV268" s="163">
        <f>IF(AV$226="","",IF($B268="","",IFERROR($C268*$D268*SUMPRODUCT(('Dvd Calendar'!$E$2695:$CZ$2695&gt;AV$225)*('Dvd Calendar'!$E$2695:$CZ$2695&lt;=AV$226)*'Dvd Calendar'!$E$2698:$CZ$2698*(('Dvd Calendar'!$E$2700:$CZ$2700='Field Check'!$C$56)*('Field Check'!$C$56&lt;&gt;"")+('Dvd Calendar'!$E$2700:$CZ$2700='Field Check'!$C$57)*('Field Check'!$C$57&lt;&gt;"")))/MXAU!$B$3,"")))</f>
        <v/>
      </c>
      <c r="AW268" s="163">
        <f>IF(AW$226="","",IF($B268="","",IFERROR($C268*$D268*SUMPRODUCT(('Dvd Calendar'!$E$2695:$CZ$2695&gt;AW$225)*('Dvd Calendar'!$E$2695:$CZ$2695&lt;=AW$226)*'Dvd Calendar'!$E$2698:$CZ$2698*(('Dvd Calendar'!$E$2700:$CZ$2700='Field Check'!$C$56)*('Field Check'!$C$56&lt;&gt;"")+('Dvd Calendar'!$E$2700:$CZ$2700='Field Check'!$C$57)*('Field Check'!$C$57&lt;&gt;"")))/MXAU!$B$3,"")))</f>
        <v/>
      </c>
      <c r="AX268" s="163">
        <f>IF(AX$226="","",IF($B268="","",IFERROR($C268*$D268*SUMPRODUCT(('Dvd Calendar'!$E$2695:$CZ$2695&gt;AX$225)*('Dvd Calendar'!$E$2695:$CZ$2695&lt;=AX$226)*'Dvd Calendar'!$E$2698:$CZ$2698*(('Dvd Calendar'!$E$2700:$CZ$2700='Field Check'!$C$56)*('Field Check'!$C$56&lt;&gt;"")+('Dvd Calendar'!$E$2700:$CZ$2700='Field Check'!$C$57)*('Field Check'!$C$57&lt;&gt;"")))/MXAU!$B$3,"")))</f>
        <v/>
      </c>
      <c r="AY268" s="163">
        <f>IF(AY$226="","",IF($B268="","",IFERROR($C268*$D268*SUMPRODUCT(('Dvd Calendar'!$E$2695:$CZ$2695&gt;AY$225)*('Dvd Calendar'!$E$2695:$CZ$2695&lt;=AY$226)*'Dvd Calendar'!$E$2698:$CZ$2698*(('Dvd Calendar'!$E$2700:$CZ$2700='Field Check'!$C$56)*('Field Check'!$C$56&lt;&gt;"")+('Dvd Calendar'!$E$2700:$CZ$2700='Field Check'!$C$57)*('Field Check'!$C$57&lt;&gt;"")))/MXAU!$B$3,"")))</f>
        <v/>
      </c>
      <c r="AZ268" s="163">
        <f>IF(AZ$226="","",IF($B268="","",IFERROR($C268*$D268*SUMPRODUCT(('Dvd Calendar'!$E$2695:$CZ$2695&gt;AZ$225)*('Dvd Calendar'!$E$2695:$CZ$2695&lt;=AZ$226)*'Dvd Calendar'!$E$2698:$CZ$2698*(('Dvd Calendar'!$E$2700:$CZ$2700='Field Check'!$C$56)*('Field Check'!$C$56&lt;&gt;"")+('Dvd Calendar'!$E$2700:$CZ$2700='Field Check'!$C$57)*('Field Check'!$C$57&lt;&gt;"")))/MXAU!$B$3,"")))</f>
        <v/>
      </c>
      <c r="BA268" s="163">
        <f>IF(BA$226="","",IF($B268="","",IFERROR($C268*$D268*SUMPRODUCT(('Dvd Calendar'!$E$2695:$CZ$2695&gt;BA$225)*('Dvd Calendar'!$E$2695:$CZ$2695&lt;=BA$226)*'Dvd Calendar'!$E$2698:$CZ$2698*(('Dvd Calendar'!$E$2700:$CZ$2700='Field Check'!$C$56)*('Field Check'!$C$56&lt;&gt;"")+('Dvd Calendar'!$E$2700:$CZ$2700='Field Check'!$C$57)*('Field Check'!$C$57&lt;&gt;"")))/MXAU!$B$3,"")))</f>
        <v/>
      </c>
      <c r="BB268" s="163">
        <f>IF(BB$226="","",IF($B268="","",IFERROR($C268*$D268*SUMPRODUCT(('Dvd Calendar'!$E$2695:$CZ$2695&gt;BB$225)*('Dvd Calendar'!$E$2695:$CZ$2695&lt;=BB$226)*'Dvd Calendar'!$E$2698:$CZ$2698*(('Dvd Calendar'!$E$2700:$CZ$2700='Field Check'!$C$56)*('Field Check'!$C$56&lt;&gt;"")+('Dvd Calendar'!$E$2700:$CZ$2700='Field Check'!$C$57)*('Field Check'!$C$57&lt;&gt;"")))/MXAU!$B$3,"")))</f>
        <v/>
      </c>
      <c r="BC268" s="163">
        <f>IF(BC$226="","",IF($B268="","",IFERROR($C268*$D268*SUMPRODUCT(('Dvd Calendar'!$E$2695:$CZ$2695&gt;BC$225)*('Dvd Calendar'!$E$2695:$CZ$2695&lt;=BC$226)*'Dvd Calendar'!$E$2698:$CZ$2698*(('Dvd Calendar'!$E$2700:$CZ$2700='Field Check'!$C$56)*('Field Check'!$C$56&lt;&gt;"")+('Dvd Calendar'!$E$2700:$CZ$2700='Field Check'!$C$57)*('Field Check'!$C$57&lt;&gt;"")))/MXAU!$B$3,"")))</f>
        <v/>
      </c>
      <c r="BD268" s="163">
        <f>IF(BD$226="","",IF($B268="","",IFERROR($C268*$D268*SUMPRODUCT(('Dvd Calendar'!$E$2695:$CZ$2695&gt;BD$225)*('Dvd Calendar'!$E$2695:$CZ$2695&lt;=BD$226)*'Dvd Calendar'!$E$2698:$CZ$2698*(('Dvd Calendar'!$E$2700:$CZ$2700='Field Check'!$C$56)*('Field Check'!$C$56&lt;&gt;"")+('Dvd Calendar'!$E$2700:$CZ$2700='Field Check'!$C$57)*('Field Check'!$C$57&lt;&gt;"")))/MXAU!$B$3,"")))</f>
        <v/>
      </c>
      <c r="BE268" s="163">
        <f>IF(BE$226="","",IF($B268="","",IFERROR($C268*$D268*SUMPRODUCT(('Dvd Calendar'!$E$2695:$CZ$2695&gt;BE$225)*('Dvd Calendar'!$E$2695:$CZ$2695&lt;=BE$226)*'Dvd Calendar'!$E$2698:$CZ$2698*(('Dvd Calendar'!$E$2700:$CZ$2700='Field Check'!$C$56)*('Field Check'!$C$56&lt;&gt;"")+('Dvd Calendar'!$E$2700:$CZ$2700='Field Check'!$C$57)*('Field Check'!$C$57&lt;&gt;"")))/MXAU!$B$3,"")))</f>
        <v/>
      </c>
      <c r="BF268" s="163">
        <f>IF(BF$226="","",IF($B268="","",IFERROR($C268*$D268*SUMPRODUCT(('Dvd Calendar'!$E$2695:$CZ$2695&gt;BF$225)*('Dvd Calendar'!$E$2695:$CZ$2695&lt;=BF$226)*'Dvd Calendar'!$E$2698:$CZ$2698*(('Dvd Calendar'!$E$2700:$CZ$2700='Field Check'!$C$56)*('Field Check'!$C$56&lt;&gt;"")+('Dvd Calendar'!$E$2700:$CZ$2700='Field Check'!$C$57)*('Field Check'!$C$57&lt;&gt;"")))/MXAU!$B$3,"")))</f>
        <v/>
      </c>
      <c r="BH268" s="163">
        <f>IF(BH$226="","",IF($B268="","",IFERROR(AQ268*$E268/100,"")))</f>
        <v/>
      </c>
      <c r="BI268" s="163">
        <f>IF(BI$226="","",IF($B268="","",IFERROR(AR268*$E268/100,"")))</f>
        <v/>
      </c>
      <c r="BJ268" s="163">
        <f>IF(BJ$226="","",IF($B268="","",IFERROR(AS268*$E268/100,"")))</f>
        <v/>
      </c>
      <c r="BK268" s="163">
        <f>IF(BK$226="","",IF($B268="","",IFERROR(AT268*$E268/100,"")))</f>
        <v/>
      </c>
      <c r="BL268" s="163">
        <f>IF(BL$226="","",IF($B268="","",IFERROR(AU268*$E268/100,"")))</f>
        <v/>
      </c>
      <c r="BM268" s="163">
        <f>IF(BM$226="","",IF($B268="","",IFERROR(AV268*$E268/100,"")))</f>
        <v/>
      </c>
      <c r="BN268" s="163">
        <f>IF(BN$226="","",IF($B268="","",IFERROR(AW268*$E268/100,"")))</f>
        <v/>
      </c>
      <c r="BO268" s="163">
        <f>IF(BO$226="","",IF($B268="","",IFERROR(AX268*$E268/100,"")))</f>
        <v/>
      </c>
      <c r="BP268" s="163">
        <f>IF(BP$226="","",IF($B268="","",IFERROR(AY268*$E268/100,"")))</f>
        <v/>
      </c>
      <c r="BQ268" s="163">
        <f>IF(BQ$226="","",IF($B268="","",IFERROR(AZ268*$E268/100,"")))</f>
        <v/>
      </c>
      <c r="BR268" s="163">
        <f>IF(BR$226="","",IF($B268="","",IFERROR(BA268*$E268/100,"")))</f>
        <v/>
      </c>
      <c r="BS268" s="163">
        <f>IF(BS$226="","",IF($B268="","",IFERROR(BB268*$E268/100,"")))</f>
        <v/>
      </c>
      <c r="BT268" s="163">
        <f>IF(BT$226="","",IF($B268="","",IFERROR(BC268*$E268/100,"")))</f>
        <v/>
      </c>
      <c r="BU268" s="163">
        <f>IF(BU$226="","",IF($B268="","",IFERROR(BD268*$E268/100,"")))</f>
        <v/>
      </c>
      <c r="BV268" s="163">
        <f>IF(BV$226="","",IF($B268="","",IFERROR(BE268*$E268/100,"")))</f>
        <v/>
      </c>
      <c r="BW268" s="163">
        <f>IF(BW$226="","",IF($B268="","",IFERROR(BF268*$E268/100,"")))</f>
        <v/>
      </c>
    </row>
    <row r="269">
      <c r="B269" s="126">
        <f>IF(MXAU!$C$46="","",MXAU!$C$46)</f>
        <v/>
      </c>
      <c r="C269" s="74">
        <f>IF(MXAU!$B$46="","",MXAU!$B$46)</f>
        <v/>
      </c>
      <c r="D269" s="75">
        <f>IFERROR(MXAU!$Q$46,1)</f>
        <v/>
      </c>
      <c r="E269" s="76">
        <f>IF($B269="","",IF(ISNUMBER(MXAU!$I$46),MXAU!$I$46,'Index Summary'!$C$7))</f>
        <v/>
      </c>
      <c r="F269" s="77">
        <f>IF(F$226="","",IF($B269="","",IFERROR($C269*$D269*IF((Override!$C$4="ON")*(COUNTIFS(Override!$B$11:$B$40,$B269,Override!$D$11:$D$40,1,Override!$E$11:$E$40,"&gt;=0")-COUNTIFS(Override!$B$11:$B$40,$B269,Override!$D$11:$D$40,1,Override!$E$11:$E$40,"&gt;=0",Override!$C$11:$C$40,"AS51"))&gt;0,SUMIFS(Override!$E$11:$E$40,Override!$B$11:$B$40,$B269,Override!$D$11:$D$40,1)-SUMIFS(Override!$E$11:$E$40,Override!$B$11:$B$40,$B269,Override!$D$11:$D$40,1,Override!$C$11:$C$40,"AS51"),Override!$C$301)/MXAU!$B$3,"")))</f>
        <v/>
      </c>
      <c r="G269" s="77">
        <f>IF(G$226="","",IF($B269="","",IFERROR($C269*$D269*IF((Override!$C$4="ON")*(COUNTIFS(Override!$B$11:$B$40,$B269,Override!$D$11:$D$40,2,Override!$E$11:$E$40,"&gt;=0")-COUNTIFS(Override!$B$11:$B$40,$B269,Override!$D$11:$D$40,2,Override!$E$11:$E$40,"&gt;=0",Override!$C$11:$C$40,"AS51"))&gt;0,SUMIFS(Override!$E$11:$E$40,Override!$B$11:$B$40,$B269,Override!$D$11:$D$40,2)-SUMIFS(Override!$E$11:$E$40,Override!$B$11:$B$40,$B269,Override!$D$11:$D$40,2,Override!$C$11:$C$40,"AS51"),Override!$D$301)/MXAU!$B$3,"")))</f>
        <v/>
      </c>
      <c r="H269" s="77">
        <f>IF(H$226="","",IF($B269="","",IFERROR($C269*$D269*IF((Override!$C$4="ON")*(COUNTIFS(Override!$B$11:$B$40,$B269,Override!$D$11:$D$40,3,Override!$E$11:$E$40,"&gt;=0")-COUNTIFS(Override!$B$11:$B$40,$B269,Override!$D$11:$D$40,3,Override!$E$11:$E$40,"&gt;=0",Override!$C$11:$C$40,"AS51"))&gt;0,SUMIFS(Override!$E$11:$E$40,Override!$B$11:$B$40,$B269,Override!$D$11:$D$40,3)-SUMIFS(Override!$E$11:$E$40,Override!$B$11:$B$40,$B269,Override!$D$11:$D$40,3,Override!$C$11:$C$40,"AS51"),Override!$E$301)/MXAU!$B$3,"")))</f>
        <v/>
      </c>
      <c r="I269" s="77">
        <f>IF(I$226="","",IF($B269="","",IFERROR($C269*$D269*IF((Override!$C$4="ON")*(COUNTIFS(Override!$B$11:$B$40,$B269,Override!$D$11:$D$40,4,Override!$E$11:$E$40,"&gt;=0")-COUNTIFS(Override!$B$11:$B$40,$B269,Override!$D$11:$D$40,4,Override!$E$11:$E$40,"&gt;=0",Override!$C$11:$C$40,"AS51"))&gt;0,SUMIFS(Override!$E$11:$E$40,Override!$B$11:$B$40,$B269,Override!$D$11:$D$40,4)-SUMIFS(Override!$E$11:$E$40,Override!$B$11:$B$40,$B269,Override!$D$11:$D$40,4,Override!$C$11:$C$40,"AS51"),Override!$F$301)/MXAU!$B$3,"")))</f>
        <v/>
      </c>
      <c r="J269" s="77">
        <f>IF(J$226="","",IF($B269="","",IFERROR($C269*$D269*IF((Override!$C$4="ON")*(COUNTIFS(Override!$B$11:$B$40,$B269,Override!$D$11:$D$40,5,Override!$E$11:$E$40,"&gt;=0")-COUNTIFS(Override!$B$11:$B$40,$B269,Override!$D$11:$D$40,5,Override!$E$11:$E$40,"&gt;=0",Override!$C$11:$C$40,"AS51"))&gt;0,SUMIFS(Override!$E$11:$E$40,Override!$B$11:$B$40,$B269,Override!$D$11:$D$40,5)-SUMIFS(Override!$E$11:$E$40,Override!$B$11:$B$40,$B269,Override!$D$11:$D$40,5,Override!$C$11:$C$40,"AS51"),Override!$G$301)/MXAU!$B$3,"")))</f>
        <v/>
      </c>
      <c r="K269" s="77">
        <f>IF(K$226="","",IF($B269="","",IFERROR($C269*$D269*IF((Override!$C$4="ON")*(COUNTIFS(Override!$B$11:$B$40,$B269,Override!$D$11:$D$40,6,Override!$E$11:$E$40,"&gt;=0")-COUNTIFS(Override!$B$11:$B$40,$B269,Override!$D$11:$D$40,6,Override!$E$11:$E$40,"&gt;=0",Override!$C$11:$C$40,"AS51"))&gt;0,SUMIFS(Override!$E$11:$E$40,Override!$B$11:$B$40,$B269,Override!$D$11:$D$40,6)-SUMIFS(Override!$E$11:$E$40,Override!$B$11:$B$40,$B269,Override!$D$11:$D$40,6,Override!$C$11:$C$40,"AS51"),Override!$H$301)/MXAU!$B$3,"")))</f>
        <v/>
      </c>
      <c r="L269" s="77">
        <f>IF(L$226="","",IF($B269="","",IFERROR($C269*$D269*IF((Override!$C$4="ON")*(COUNTIFS(Override!$B$11:$B$40,$B269,Override!$D$11:$D$40,7,Override!$E$11:$E$40,"&gt;=0")-COUNTIFS(Override!$B$11:$B$40,$B269,Override!$D$11:$D$40,7,Override!$E$11:$E$40,"&gt;=0",Override!$C$11:$C$40,"AS51"))&gt;0,SUMIFS(Override!$E$11:$E$40,Override!$B$11:$B$40,$B269,Override!$D$11:$D$40,7)-SUMIFS(Override!$E$11:$E$40,Override!$B$11:$B$40,$B269,Override!$D$11:$D$40,7,Override!$C$11:$C$40,"AS51"),Override!$I$301)/MXAU!$B$3,"")))</f>
        <v/>
      </c>
      <c r="M269" s="77">
        <f>IF(M$226="","",IF($B269="","",IFERROR($C269*$D269*IF((Override!$C$4="ON")*(COUNTIFS(Override!$B$11:$B$40,$B269,Override!$D$11:$D$40,8,Override!$E$11:$E$40,"&gt;=0")-COUNTIFS(Override!$B$11:$B$40,$B269,Override!$D$11:$D$40,8,Override!$E$11:$E$40,"&gt;=0",Override!$C$11:$C$40,"AS51"))&gt;0,SUMIFS(Override!$E$11:$E$40,Override!$B$11:$B$40,$B269,Override!$D$11:$D$40,8)-SUMIFS(Override!$E$11:$E$40,Override!$B$11:$B$40,$B269,Override!$D$11:$D$40,8,Override!$C$11:$C$40,"AS51"),Override!$J$301)/MXAU!$B$3,"")))</f>
        <v/>
      </c>
      <c r="N269" s="77">
        <f>IF(N$226="","",IF($B269="","",IFERROR($C269*$D269*IF((Override!$C$4="ON")*(COUNTIFS(Override!$B$11:$B$40,$B269,Override!$D$11:$D$40,9,Override!$E$11:$E$40,"&gt;=0")-COUNTIFS(Override!$B$11:$B$40,$B269,Override!$D$11:$D$40,9,Override!$E$11:$E$40,"&gt;=0",Override!$C$11:$C$40,"AS51"))&gt;0,SUMIFS(Override!$E$11:$E$40,Override!$B$11:$B$40,$B269,Override!$D$11:$D$40,9)-SUMIFS(Override!$E$11:$E$40,Override!$B$11:$B$40,$B269,Override!$D$11:$D$40,9,Override!$C$11:$C$40,"AS51"),Override!$K$301)/MXAU!$B$3,"")))</f>
        <v/>
      </c>
      <c r="O269" s="77">
        <f>IF(O$226="","",IF($B269="","",IFERROR($C269*$D269*IF((Override!$C$4="ON")*(COUNTIFS(Override!$B$11:$B$40,$B269,Override!$D$11:$D$40,10,Override!$E$11:$E$40,"&gt;=0")-COUNTIFS(Override!$B$11:$B$40,$B269,Override!$D$11:$D$40,10,Override!$E$11:$E$40,"&gt;=0",Override!$C$11:$C$40,"AS51"))&gt;0,SUMIFS(Override!$E$11:$E$40,Override!$B$11:$B$40,$B269,Override!$D$11:$D$40,10)-SUMIFS(Override!$E$11:$E$40,Override!$B$11:$B$40,$B269,Override!$D$11:$D$40,10,Override!$C$11:$C$40,"AS51"),Override!$L$301)/MXAU!$B$3,"")))</f>
        <v/>
      </c>
      <c r="P269" s="77">
        <f>IF(P$226="","",IF($B269="","",IFERROR($C269*$D269*IF((Override!$C$4="ON")*(COUNTIFS(Override!$B$11:$B$40,$B269,Override!$D$11:$D$40,11,Override!$E$11:$E$40,"&gt;=0")-COUNTIFS(Override!$B$11:$B$40,$B269,Override!$D$11:$D$40,11,Override!$E$11:$E$40,"&gt;=0",Override!$C$11:$C$40,"AS51"))&gt;0,SUMIFS(Override!$E$11:$E$40,Override!$B$11:$B$40,$B269,Override!$D$11:$D$40,11)-SUMIFS(Override!$E$11:$E$40,Override!$B$11:$B$40,$B269,Override!$D$11:$D$40,11,Override!$C$11:$C$40,"AS51"),Override!$M$301)/MXAU!$B$3,"")))</f>
        <v/>
      </c>
      <c r="Q269" s="77">
        <f>IF(Q$226="","",IF($B269="","",IFERROR($C269*$D269*IF((Override!$C$4="ON")*(COUNTIFS(Override!$B$11:$B$40,$B269,Override!$D$11:$D$40,12,Override!$E$11:$E$40,"&gt;=0")-COUNTIFS(Override!$B$11:$B$40,$B269,Override!$D$11:$D$40,12,Override!$E$11:$E$40,"&gt;=0",Override!$C$11:$C$40,"AS51"))&gt;0,SUMIFS(Override!$E$11:$E$40,Override!$B$11:$B$40,$B269,Override!$D$11:$D$40,12)-SUMIFS(Override!$E$11:$E$40,Override!$B$11:$B$40,$B269,Override!$D$11:$D$40,12,Override!$C$11:$C$40,"AS51"),Override!$N$301)/MXAU!$B$3,"")))</f>
        <v/>
      </c>
      <c r="R269" s="77">
        <f>IF(R$226="","",IF($B269="","",IFERROR($C269*$D269*IF((Override!$C$4="ON")*(COUNTIFS(Override!$B$11:$B$40,$B269,Override!$D$11:$D$40,13,Override!$E$11:$E$40,"&gt;=0")-COUNTIFS(Override!$B$11:$B$40,$B269,Override!$D$11:$D$40,13,Override!$E$11:$E$40,"&gt;=0",Override!$C$11:$C$40,"AS51"))&gt;0,SUMIFS(Override!$E$11:$E$40,Override!$B$11:$B$40,$B269,Override!$D$11:$D$40,13)-SUMIFS(Override!$E$11:$E$40,Override!$B$11:$B$40,$B269,Override!$D$11:$D$40,13,Override!$C$11:$C$40,"AS51"),Override!$O$301)/MXAU!$B$3,"")))</f>
        <v/>
      </c>
      <c r="S269" s="77">
        <f>IF(S$226="","",IF($B269="","",IFERROR($C269*$D269*IF((Override!$C$4="ON")*(COUNTIFS(Override!$B$11:$B$40,$B269,Override!$D$11:$D$40,14,Override!$E$11:$E$40,"&gt;=0")-COUNTIFS(Override!$B$11:$B$40,$B269,Override!$D$11:$D$40,14,Override!$E$11:$E$40,"&gt;=0",Override!$C$11:$C$40,"AS51"))&gt;0,SUMIFS(Override!$E$11:$E$40,Override!$B$11:$B$40,$B269,Override!$D$11:$D$40,14)-SUMIFS(Override!$E$11:$E$40,Override!$B$11:$B$40,$B269,Override!$D$11:$D$40,14,Override!$C$11:$C$40,"AS51"),Override!$P$301)/MXAU!$B$3,"")))</f>
        <v/>
      </c>
      <c r="T269" s="77">
        <f>IF(T$226="","",IF($B269="","",IFERROR($C269*$D269*IF((Override!$C$4="ON")*(COUNTIFS(Override!$B$11:$B$40,$B269,Override!$D$11:$D$40,15,Override!$E$11:$E$40,"&gt;=0")-COUNTIFS(Override!$B$11:$B$40,$B269,Override!$D$11:$D$40,15,Override!$E$11:$E$40,"&gt;=0",Override!$C$11:$C$40,"AS51"))&gt;0,SUMIFS(Override!$E$11:$E$40,Override!$B$11:$B$40,$B269,Override!$D$11:$D$40,15)-SUMIFS(Override!$E$11:$E$40,Override!$B$11:$B$40,$B269,Override!$D$11:$D$40,15,Override!$C$11:$C$40,"AS51"),Override!$Q$301)/MXAU!$B$3,"")))</f>
        <v/>
      </c>
      <c r="U269" s="77">
        <f>IF(U$226="","",IF($B269="","",IFERROR($C269*$D269*IF((Override!$C$4="ON")*(COUNTIFS(Override!$B$11:$B$40,$B269,Override!$D$11:$D$40,16,Override!$E$11:$E$40,"&gt;=0")-COUNTIFS(Override!$B$11:$B$40,$B269,Override!$D$11:$D$40,16,Override!$E$11:$E$40,"&gt;=0",Override!$C$11:$C$40,"AS51"))&gt;0,SUMIFS(Override!$E$11:$E$40,Override!$B$11:$B$40,$B269,Override!$D$11:$D$40,16)-SUMIFS(Override!$E$11:$E$40,Override!$B$11:$B$40,$B269,Override!$D$11:$D$40,16,Override!$C$11:$C$40,"AS51"),Override!$R$301)/MXAU!$B$3,"")))</f>
        <v/>
      </c>
      <c r="W269" s="77">
        <f>IF(W$226="","",IF($B269="","",IFERROR(F269*$E269/100,"")))</f>
        <v/>
      </c>
      <c r="X269" s="77">
        <f>IF(X$226="","",IF($B269="","",IFERROR(G269*$E269/100,"")))</f>
        <v/>
      </c>
      <c r="Y269" s="77">
        <f>IF(Y$226="","",IF($B269="","",IFERROR(H269*$E269/100,"")))</f>
        <v/>
      </c>
      <c r="Z269" s="77">
        <f>IF(Z$226="","",IF($B269="","",IFERROR(I269*$E269/100,"")))</f>
        <v/>
      </c>
      <c r="AA269" s="77">
        <f>IF(AA$226="","",IF($B269="","",IFERROR(J269*$E269/100,"")))</f>
        <v/>
      </c>
      <c r="AB269" s="77">
        <f>IF(AB$226="","",IF($B269="","",IFERROR(K269*$E269/100,"")))</f>
        <v/>
      </c>
      <c r="AC269" s="77">
        <f>IF(AC$226="","",IF($B269="","",IFERROR(L269*$E269/100,"")))</f>
        <v/>
      </c>
      <c r="AD269" s="77">
        <f>IF(AD$226="","",IF($B269="","",IFERROR(M269*$E269/100,"")))</f>
        <v/>
      </c>
      <c r="AE269" s="77">
        <f>IF(AE$226="","",IF($B269="","",IFERROR(N269*$E269/100,"")))</f>
        <v/>
      </c>
      <c r="AF269" s="77">
        <f>IF(AF$226="","",IF($B269="","",IFERROR(O269*$E269/100,"")))</f>
        <v/>
      </c>
      <c r="AG269" s="77">
        <f>IF(AG$226="","",IF($B269="","",IFERROR(P269*$E269/100,"")))</f>
        <v/>
      </c>
      <c r="AH269" s="77">
        <f>IF(AH$226="","",IF($B269="","",IFERROR(Q269*$E269/100,"")))</f>
        <v/>
      </c>
      <c r="AI269" s="77">
        <f>IF(AI$226="","",IF($B269="","",IFERROR(R269*$E269/100,"")))</f>
        <v/>
      </c>
      <c r="AJ269" s="77">
        <f>IF(AJ$226="","",IF($B269="","",IFERROR(S269*$E269/100,"")))</f>
        <v/>
      </c>
      <c r="AK269" s="77">
        <f>IF(AK$226="","",IF($B269="","",IFERROR(T269*$E269/100,"")))</f>
        <v/>
      </c>
      <c r="AL269" s="77">
        <f>IF(AL$226="","",IF($B269="","",IFERROR(U269*$E269/100,"")))</f>
        <v/>
      </c>
      <c r="AN269" s="77">
        <f>IF($B269="","",SUMIF($F$226:$U$226,"&lt;="&amp;Sector!$E$51,$F269:$U269))</f>
        <v/>
      </c>
      <c r="AO269" s="77">
        <f>IF($B269="","",SUMIF($W$226:$AL$226,"&lt;="&amp;Sector!$E$51,$W269:$AL269))</f>
        <v/>
      </c>
      <c r="AQ269" s="163">
        <f>IF(AQ$226="","",IF($B269="","",IFERROR($C269*$D269*SUMPRODUCT(('Dvd Calendar'!$E$2706:$CZ$2706&gt;AQ$225)*('Dvd Calendar'!$E$2706:$CZ$2706&lt;=AQ$226)*'Dvd Calendar'!$E$2709:$CZ$2709*(('Dvd Calendar'!$E$2711:$CZ$2711='Field Check'!$C$56)*('Field Check'!$C$56&lt;&gt;"")+('Dvd Calendar'!$E$2711:$CZ$2711='Field Check'!$C$57)*('Field Check'!$C$57&lt;&gt;"")))/MXAU!$B$3,"")))</f>
        <v/>
      </c>
      <c r="AR269" s="163">
        <f>IF(AR$226="","",IF($B269="","",IFERROR($C269*$D269*SUMPRODUCT(('Dvd Calendar'!$E$2706:$CZ$2706&gt;AR$225)*('Dvd Calendar'!$E$2706:$CZ$2706&lt;=AR$226)*'Dvd Calendar'!$E$2709:$CZ$2709*(('Dvd Calendar'!$E$2711:$CZ$2711='Field Check'!$C$56)*('Field Check'!$C$56&lt;&gt;"")+('Dvd Calendar'!$E$2711:$CZ$2711='Field Check'!$C$57)*('Field Check'!$C$57&lt;&gt;"")))/MXAU!$B$3,"")))</f>
        <v/>
      </c>
      <c r="AS269" s="163">
        <f>IF(AS$226="","",IF($B269="","",IFERROR($C269*$D269*SUMPRODUCT(('Dvd Calendar'!$E$2706:$CZ$2706&gt;AS$225)*('Dvd Calendar'!$E$2706:$CZ$2706&lt;=AS$226)*'Dvd Calendar'!$E$2709:$CZ$2709*(('Dvd Calendar'!$E$2711:$CZ$2711='Field Check'!$C$56)*('Field Check'!$C$56&lt;&gt;"")+('Dvd Calendar'!$E$2711:$CZ$2711='Field Check'!$C$57)*('Field Check'!$C$57&lt;&gt;"")))/MXAU!$B$3,"")))</f>
        <v/>
      </c>
      <c r="AT269" s="163">
        <f>IF(AT$226="","",IF($B269="","",IFERROR($C269*$D269*SUMPRODUCT(('Dvd Calendar'!$E$2706:$CZ$2706&gt;AT$225)*('Dvd Calendar'!$E$2706:$CZ$2706&lt;=AT$226)*'Dvd Calendar'!$E$2709:$CZ$2709*(('Dvd Calendar'!$E$2711:$CZ$2711='Field Check'!$C$56)*('Field Check'!$C$56&lt;&gt;"")+('Dvd Calendar'!$E$2711:$CZ$2711='Field Check'!$C$57)*('Field Check'!$C$57&lt;&gt;"")))/MXAU!$B$3,"")))</f>
        <v/>
      </c>
      <c r="AU269" s="163">
        <f>IF(AU$226="","",IF($B269="","",IFERROR($C269*$D269*SUMPRODUCT(('Dvd Calendar'!$E$2706:$CZ$2706&gt;AU$225)*('Dvd Calendar'!$E$2706:$CZ$2706&lt;=AU$226)*'Dvd Calendar'!$E$2709:$CZ$2709*(('Dvd Calendar'!$E$2711:$CZ$2711='Field Check'!$C$56)*('Field Check'!$C$56&lt;&gt;"")+('Dvd Calendar'!$E$2711:$CZ$2711='Field Check'!$C$57)*('Field Check'!$C$57&lt;&gt;"")))/MXAU!$B$3,"")))</f>
        <v/>
      </c>
      <c r="AV269" s="163">
        <f>IF(AV$226="","",IF($B269="","",IFERROR($C269*$D269*SUMPRODUCT(('Dvd Calendar'!$E$2706:$CZ$2706&gt;AV$225)*('Dvd Calendar'!$E$2706:$CZ$2706&lt;=AV$226)*'Dvd Calendar'!$E$2709:$CZ$2709*(('Dvd Calendar'!$E$2711:$CZ$2711='Field Check'!$C$56)*('Field Check'!$C$56&lt;&gt;"")+('Dvd Calendar'!$E$2711:$CZ$2711='Field Check'!$C$57)*('Field Check'!$C$57&lt;&gt;"")))/MXAU!$B$3,"")))</f>
        <v/>
      </c>
      <c r="AW269" s="163">
        <f>IF(AW$226="","",IF($B269="","",IFERROR($C269*$D269*SUMPRODUCT(('Dvd Calendar'!$E$2706:$CZ$2706&gt;AW$225)*('Dvd Calendar'!$E$2706:$CZ$2706&lt;=AW$226)*'Dvd Calendar'!$E$2709:$CZ$2709*(('Dvd Calendar'!$E$2711:$CZ$2711='Field Check'!$C$56)*('Field Check'!$C$56&lt;&gt;"")+('Dvd Calendar'!$E$2711:$CZ$2711='Field Check'!$C$57)*('Field Check'!$C$57&lt;&gt;"")))/MXAU!$B$3,"")))</f>
        <v/>
      </c>
      <c r="AX269" s="163">
        <f>IF(AX$226="","",IF($B269="","",IFERROR($C269*$D269*SUMPRODUCT(('Dvd Calendar'!$E$2706:$CZ$2706&gt;AX$225)*('Dvd Calendar'!$E$2706:$CZ$2706&lt;=AX$226)*'Dvd Calendar'!$E$2709:$CZ$2709*(('Dvd Calendar'!$E$2711:$CZ$2711='Field Check'!$C$56)*('Field Check'!$C$56&lt;&gt;"")+('Dvd Calendar'!$E$2711:$CZ$2711='Field Check'!$C$57)*('Field Check'!$C$57&lt;&gt;"")))/MXAU!$B$3,"")))</f>
        <v/>
      </c>
      <c r="AY269" s="163">
        <f>IF(AY$226="","",IF($B269="","",IFERROR($C269*$D269*SUMPRODUCT(('Dvd Calendar'!$E$2706:$CZ$2706&gt;AY$225)*('Dvd Calendar'!$E$2706:$CZ$2706&lt;=AY$226)*'Dvd Calendar'!$E$2709:$CZ$2709*(('Dvd Calendar'!$E$2711:$CZ$2711='Field Check'!$C$56)*('Field Check'!$C$56&lt;&gt;"")+('Dvd Calendar'!$E$2711:$CZ$2711='Field Check'!$C$57)*('Field Check'!$C$57&lt;&gt;"")))/MXAU!$B$3,"")))</f>
        <v/>
      </c>
      <c r="AZ269" s="163">
        <f>IF(AZ$226="","",IF($B269="","",IFERROR($C269*$D269*SUMPRODUCT(('Dvd Calendar'!$E$2706:$CZ$2706&gt;AZ$225)*('Dvd Calendar'!$E$2706:$CZ$2706&lt;=AZ$226)*'Dvd Calendar'!$E$2709:$CZ$2709*(('Dvd Calendar'!$E$2711:$CZ$2711='Field Check'!$C$56)*('Field Check'!$C$56&lt;&gt;"")+('Dvd Calendar'!$E$2711:$CZ$2711='Field Check'!$C$57)*('Field Check'!$C$57&lt;&gt;"")))/MXAU!$B$3,"")))</f>
        <v/>
      </c>
      <c r="BA269" s="163">
        <f>IF(BA$226="","",IF($B269="","",IFERROR($C269*$D269*SUMPRODUCT(('Dvd Calendar'!$E$2706:$CZ$2706&gt;BA$225)*('Dvd Calendar'!$E$2706:$CZ$2706&lt;=BA$226)*'Dvd Calendar'!$E$2709:$CZ$2709*(('Dvd Calendar'!$E$2711:$CZ$2711='Field Check'!$C$56)*('Field Check'!$C$56&lt;&gt;"")+('Dvd Calendar'!$E$2711:$CZ$2711='Field Check'!$C$57)*('Field Check'!$C$57&lt;&gt;"")))/MXAU!$B$3,"")))</f>
        <v/>
      </c>
      <c r="BB269" s="163">
        <f>IF(BB$226="","",IF($B269="","",IFERROR($C269*$D269*SUMPRODUCT(('Dvd Calendar'!$E$2706:$CZ$2706&gt;BB$225)*('Dvd Calendar'!$E$2706:$CZ$2706&lt;=BB$226)*'Dvd Calendar'!$E$2709:$CZ$2709*(('Dvd Calendar'!$E$2711:$CZ$2711='Field Check'!$C$56)*('Field Check'!$C$56&lt;&gt;"")+('Dvd Calendar'!$E$2711:$CZ$2711='Field Check'!$C$57)*('Field Check'!$C$57&lt;&gt;"")))/MXAU!$B$3,"")))</f>
        <v/>
      </c>
      <c r="BC269" s="163">
        <f>IF(BC$226="","",IF($B269="","",IFERROR($C269*$D269*SUMPRODUCT(('Dvd Calendar'!$E$2706:$CZ$2706&gt;BC$225)*('Dvd Calendar'!$E$2706:$CZ$2706&lt;=BC$226)*'Dvd Calendar'!$E$2709:$CZ$2709*(('Dvd Calendar'!$E$2711:$CZ$2711='Field Check'!$C$56)*('Field Check'!$C$56&lt;&gt;"")+('Dvd Calendar'!$E$2711:$CZ$2711='Field Check'!$C$57)*('Field Check'!$C$57&lt;&gt;"")))/MXAU!$B$3,"")))</f>
        <v/>
      </c>
      <c r="BD269" s="163">
        <f>IF(BD$226="","",IF($B269="","",IFERROR($C269*$D269*SUMPRODUCT(('Dvd Calendar'!$E$2706:$CZ$2706&gt;BD$225)*('Dvd Calendar'!$E$2706:$CZ$2706&lt;=BD$226)*'Dvd Calendar'!$E$2709:$CZ$2709*(('Dvd Calendar'!$E$2711:$CZ$2711='Field Check'!$C$56)*('Field Check'!$C$56&lt;&gt;"")+('Dvd Calendar'!$E$2711:$CZ$2711='Field Check'!$C$57)*('Field Check'!$C$57&lt;&gt;"")))/MXAU!$B$3,"")))</f>
        <v/>
      </c>
      <c r="BE269" s="163">
        <f>IF(BE$226="","",IF($B269="","",IFERROR($C269*$D269*SUMPRODUCT(('Dvd Calendar'!$E$2706:$CZ$2706&gt;BE$225)*('Dvd Calendar'!$E$2706:$CZ$2706&lt;=BE$226)*'Dvd Calendar'!$E$2709:$CZ$2709*(('Dvd Calendar'!$E$2711:$CZ$2711='Field Check'!$C$56)*('Field Check'!$C$56&lt;&gt;"")+('Dvd Calendar'!$E$2711:$CZ$2711='Field Check'!$C$57)*('Field Check'!$C$57&lt;&gt;"")))/MXAU!$B$3,"")))</f>
        <v/>
      </c>
      <c r="BF269" s="163">
        <f>IF(BF$226="","",IF($B269="","",IFERROR($C269*$D269*SUMPRODUCT(('Dvd Calendar'!$E$2706:$CZ$2706&gt;BF$225)*('Dvd Calendar'!$E$2706:$CZ$2706&lt;=BF$226)*'Dvd Calendar'!$E$2709:$CZ$2709*(('Dvd Calendar'!$E$2711:$CZ$2711='Field Check'!$C$56)*('Field Check'!$C$56&lt;&gt;"")+('Dvd Calendar'!$E$2711:$CZ$2711='Field Check'!$C$57)*('Field Check'!$C$57&lt;&gt;"")))/MXAU!$B$3,"")))</f>
        <v/>
      </c>
      <c r="BH269" s="163">
        <f>IF(BH$226="","",IF($B269="","",IFERROR(AQ269*$E269/100,"")))</f>
        <v/>
      </c>
      <c r="BI269" s="163">
        <f>IF(BI$226="","",IF($B269="","",IFERROR(AR269*$E269/100,"")))</f>
        <v/>
      </c>
      <c r="BJ269" s="163">
        <f>IF(BJ$226="","",IF($B269="","",IFERROR(AS269*$E269/100,"")))</f>
        <v/>
      </c>
      <c r="BK269" s="163">
        <f>IF(BK$226="","",IF($B269="","",IFERROR(AT269*$E269/100,"")))</f>
        <v/>
      </c>
      <c r="BL269" s="163">
        <f>IF(BL$226="","",IF($B269="","",IFERROR(AU269*$E269/100,"")))</f>
        <v/>
      </c>
      <c r="BM269" s="163">
        <f>IF(BM$226="","",IF($B269="","",IFERROR(AV269*$E269/100,"")))</f>
        <v/>
      </c>
      <c r="BN269" s="163">
        <f>IF(BN$226="","",IF($B269="","",IFERROR(AW269*$E269/100,"")))</f>
        <v/>
      </c>
      <c r="BO269" s="163">
        <f>IF(BO$226="","",IF($B269="","",IFERROR(AX269*$E269/100,"")))</f>
        <v/>
      </c>
      <c r="BP269" s="163">
        <f>IF(BP$226="","",IF($B269="","",IFERROR(AY269*$E269/100,"")))</f>
        <v/>
      </c>
      <c r="BQ269" s="163">
        <f>IF(BQ$226="","",IF($B269="","",IFERROR(AZ269*$E269/100,"")))</f>
        <v/>
      </c>
      <c r="BR269" s="163">
        <f>IF(BR$226="","",IF($B269="","",IFERROR(BA269*$E269/100,"")))</f>
        <v/>
      </c>
      <c r="BS269" s="163">
        <f>IF(BS$226="","",IF($B269="","",IFERROR(BB269*$E269/100,"")))</f>
        <v/>
      </c>
      <c r="BT269" s="163">
        <f>IF(BT$226="","",IF($B269="","",IFERROR(BC269*$E269/100,"")))</f>
        <v/>
      </c>
      <c r="BU269" s="163">
        <f>IF(BU$226="","",IF($B269="","",IFERROR(BD269*$E269/100,"")))</f>
        <v/>
      </c>
      <c r="BV269" s="163">
        <f>IF(BV$226="","",IF($B269="","",IFERROR(BE269*$E269/100,"")))</f>
        <v/>
      </c>
      <c r="BW269" s="163">
        <f>IF(BW$226="","",IF($B269="","",IFERROR(BF269*$E269/100,"")))</f>
        <v/>
      </c>
    </row>
    <row r="270">
      <c r="B270" s="126">
        <f>IF(MXAU!$C$47="","",MXAU!$C$47)</f>
        <v/>
      </c>
      <c r="C270" s="74">
        <f>IF(MXAU!$B$47="","",MXAU!$B$47)</f>
        <v/>
      </c>
      <c r="D270" s="75">
        <f>IFERROR(MXAU!$Q$47,1)</f>
        <v/>
      </c>
      <c r="E270" s="76">
        <f>IF($B270="","",IF(ISNUMBER(MXAU!$I$47),MXAU!$I$47,'Index Summary'!$C$7))</f>
        <v/>
      </c>
      <c r="F270" s="77">
        <f>IF(F$226="","",IF($B270="","",IFERROR($C270*$D270*IF((Override!$C$4="ON")*(COUNTIFS(Override!$B$11:$B$40,$B270,Override!$D$11:$D$40,1,Override!$E$11:$E$40,"&gt;=0")-COUNTIFS(Override!$B$11:$B$40,$B270,Override!$D$11:$D$40,1,Override!$E$11:$E$40,"&gt;=0",Override!$C$11:$C$40,"AS51"))&gt;0,SUMIFS(Override!$E$11:$E$40,Override!$B$11:$B$40,$B270,Override!$D$11:$D$40,1)-SUMIFS(Override!$E$11:$E$40,Override!$B$11:$B$40,$B270,Override!$D$11:$D$40,1,Override!$C$11:$C$40,"AS51"),Override!$C$302)/MXAU!$B$3,"")))</f>
        <v/>
      </c>
      <c r="G270" s="77">
        <f>IF(G$226="","",IF($B270="","",IFERROR($C270*$D270*IF((Override!$C$4="ON")*(COUNTIFS(Override!$B$11:$B$40,$B270,Override!$D$11:$D$40,2,Override!$E$11:$E$40,"&gt;=0")-COUNTIFS(Override!$B$11:$B$40,$B270,Override!$D$11:$D$40,2,Override!$E$11:$E$40,"&gt;=0",Override!$C$11:$C$40,"AS51"))&gt;0,SUMIFS(Override!$E$11:$E$40,Override!$B$11:$B$40,$B270,Override!$D$11:$D$40,2)-SUMIFS(Override!$E$11:$E$40,Override!$B$11:$B$40,$B270,Override!$D$11:$D$40,2,Override!$C$11:$C$40,"AS51"),Override!$D$302)/MXAU!$B$3,"")))</f>
        <v/>
      </c>
      <c r="H270" s="77">
        <f>IF(H$226="","",IF($B270="","",IFERROR($C270*$D270*IF((Override!$C$4="ON")*(COUNTIFS(Override!$B$11:$B$40,$B270,Override!$D$11:$D$40,3,Override!$E$11:$E$40,"&gt;=0")-COUNTIFS(Override!$B$11:$B$40,$B270,Override!$D$11:$D$40,3,Override!$E$11:$E$40,"&gt;=0",Override!$C$11:$C$40,"AS51"))&gt;0,SUMIFS(Override!$E$11:$E$40,Override!$B$11:$B$40,$B270,Override!$D$11:$D$40,3)-SUMIFS(Override!$E$11:$E$40,Override!$B$11:$B$40,$B270,Override!$D$11:$D$40,3,Override!$C$11:$C$40,"AS51"),Override!$E$302)/MXAU!$B$3,"")))</f>
        <v/>
      </c>
      <c r="I270" s="77">
        <f>IF(I$226="","",IF($B270="","",IFERROR($C270*$D270*IF((Override!$C$4="ON")*(COUNTIFS(Override!$B$11:$B$40,$B270,Override!$D$11:$D$40,4,Override!$E$11:$E$40,"&gt;=0")-COUNTIFS(Override!$B$11:$B$40,$B270,Override!$D$11:$D$40,4,Override!$E$11:$E$40,"&gt;=0",Override!$C$11:$C$40,"AS51"))&gt;0,SUMIFS(Override!$E$11:$E$40,Override!$B$11:$B$40,$B270,Override!$D$11:$D$40,4)-SUMIFS(Override!$E$11:$E$40,Override!$B$11:$B$40,$B270,Override!$D$11:$D$40,4,Override!$C$11:$C$40,"AS51"),Override!$F$302)/MXAU!$B$3,"")))</f>
        <v/>
      </c>
      <c r="J270" s="77">
        <f>IF(J$226="","",IF($B270="","",IFERROR($C270*$D270*IF((Override!$C$4="ON")*(COUNTIFS(Override!$B$11:$B$40,$B270,Override!$D$11:$D$40,5,Override!$E$11:$E$40,"&gt;=0")-COUNTIFS(Override!$B$11:$B$40,$B270,Override!$D$11:$D$40,5,Override!$E$11:$E$40,"&gt;=0",Override!$C$11:$C$40,"AS51"))&gt;0,SUMIFS(Override!$E$11:$E$40,Override!$B$11:$B$40,$B270,Override!$D$11:$D$40,5)-SUMIFS(Override!$E$11:$E$40,Override!$B$11:$B$40,$B270,Override!$D$11:$D$40,5,Override!$C$11:$C$40,"AS51"),Override!$G$302)/MXAU!$B$3,"")))</f>
        <v/>
      </c>
      <c r="K270" s="77">
        <f>IF(K$226="","",IF($B270="","",IFERROR($C270*$D270*IF((Override!$C$4="ON")*(COUNTIFS(Override!$B$11:$B$40,$B270,Override!$D$11:$D$40,6,Override!$E$11:$E$40,"&gt;=0")-COUNTIFS(Override!$B$11:$B$40,$B270,Override!$D$11:$D$40,6,Override!$E$11:$E$40,"&gt;=0",Override!$C$11:$C$40,"AS51"))&gt;0,SUMIFS(Override!$E$11:$E$40,Override!$B$11:$B$40,$B270,Override!$D$11:$D$40,6)-SUMIFS(Override!$E$11:$E$40,Override!$B$11:$B$40,$B270,Override!$D$11:$D$40,6,Override!$C$11:$C$40,"AS51"),Override!$H$302)/MXAU!$B$3,"")))</f>
        <v/>
      </c>
      <c r="L270" s="77">
        <f>IF(L$226="","",IF($B270="","",IFERROR($C270*$D270*IF((Override!$C$4="ON")*(COUNTIFS(Override!$B$11:$B$40,$B270,Override!$D$11:$D$40,7,Override!$E$11:$E$40,"&gt;=0")-COUNTIFS(Override!$B$11:$B$40,$B270,Override!$D$11:$D$40,7,Override!$E$11:$E$40,"&gt;=0",Override!$C$11:$C$40,"AS51"))&gt;0,SUMIFS(Override!$E$11:$E$40,Override!$B$11:$B$40,$B270,Override!$D$11:$D$40,7)-SUMIFS(Override!$E$11:$E$40,Override!$B$11:$B$40,$B270,Override!$D$11:$D$40,7,Override!$C$11:$C$40,"AS51"),Override!$I$302)/MXAU!$B$3,"")))</f>
        <v/>
      </c>
      <c r="M270" s="77">
        <f>IF(M$226="","",IF($B270="","",IFERROR($C270*$D270*IF((Override!$C$4="ON")*(COUNTIFS(Override!$B$11:$B$40,$B270,Override!$D$11:$D$40,8,Override!$E$11:$E$40,"&gt;=0")-COUNTIFS(Override!$B$11:$B$40,$B270,Override!$D$11:$D$40,8,Override!$E$11:$E$40,"&gt;=0",Override!$C$11:$C$40,"AS51"))&gt;0,SUMIFS(Override!$E$11:$E$40,Override!$B$11:$B$40,$B270,Override!$D$11:$D$40,8)-SUMIFS(Override!$E$11:$E$40,Override!$B$11:$B$40,$B270,Override!$D$11:$D$40,8,Override!$C$11:$C$40,"AS51"),Override!$J$302)/MXAU!$B$3,"")))</f>
        <v/>
      </c>
      <c r="N270" s="77">
        <f>IF(N$226="","",IF($B270="","",IFERROR($C270*$D270*IF((Override!$C$4="ON")*(COUNTIFS(Override!$B$11:$B$40,$B270,Override!$D$11:$D$40,9,Override!$E$11:$E$40,"&gt;=0")-COUNTIFS(Override!$B$11:$B$40,$B270,Override!$D$11:$D$40,9,Override!$E$11:$E$40,"&gt;=0",Override!$C$11:$C$40,"AS51"))&gt;0,SUMIFS(Override!$E$11:$E$40,Override!$B$11:$B$40,$B270,Override!$D$11:$D$40,9)-SUMIFS(Override!$E$11:$E$40,Override!$B$11:$B$40,$B270,Override!$D$11:$D$40,9,Override!$C$11:$C$40,"AS51"),Override!$K$302)/MXAU!$B$3,"")))</f>
        <v/>
      </c>
      <c r="O270" s="77">
        <f>IF(O$226="","",IF($B270="","",IFERROR($C270*$D270*IF((Override!$C$4="ON")*(COUNTIFS(Override!$B$11:$B$40,$B270,Override!$D$11:$D$40,10,Override!$E$11:$E$40,"&gt;=0")-COUNTIFS(Override!$B$11:$B$40,$B270,Override!$D$11:$D$40,10,Override!$E$11:$E$40,"&gt;=0",Override!$C$11:$C$40,"AS51"))&gt;0,SUMIFS(Override!$E$11:$E$40,Override!$B$11:$B$40,$B270,Override!$D$11:$D$40,10)-SUMIFS(Override!$E$11:$E$40,Override!$B$11:$B$40,$B270,Override!$D$11:$D$40,10,Override!$C$11:$C$40,"AS51"),Override!$L$302)/MXAU!$B$3,"")))</f>
        <v/>
      </c>
      <c r="P270" s="77">
        <f>IF(P$226="","",IF($B270="","",IFERROR($C270*$D270*IF((Override!$C$4="ON")*(COUNTIFS(Override!$B$11:$B$40,$B270,Override!$D$11:$D$40,11,Override!$E$11:$E$40,"&gt;=0")-COUNTIFS(Override!$B$11:$B$40,$B270,Override!$D$11:$D$40,11,Override!$E$11:$E$40,"&gt;=0",Override!$C$11:$C$40,"AS51"))&gt;0,SUMIFS(Override!$E$11:$E$40,Override!$B$11:$B$40,$B270,Override!$D$11:$D$40,11)-SUMIFS(Override!$E$11:$E$40,Override!$B$11:$B$40,$B270,Override!$D$11:$D$40,11,Override!$C$11:$C$40,"AS51"),Override!$M$302)/MXAU!$B$3,"")))</f>
        <v/>
      </c>
      <c r="Q270" s="77">
        <f>IF(Q$226="","",IF($B270="","",IFERROR($C270*$D270*IF((Override!$C$4="ON")*(COUNTIFS(Override!$B$11:$B$40,$B270,Override!$D$11:$D$40,12,Override!$E$11:$E$40,"&gt;=0")-COUNTIFS(Override!$B$11:$B$40,$B270,Override!$D$11:$D$40,12,Override!$E$11:$E$40,"&gt;=0",Override!$C$11:$C$40,"AS51"))&gt;0,SUMIFS(Override!$E$11:$E$40,Override!$B$11:$B$40,$B270,Override!$D$11:$D$40,12)-SUMIFS(Override!$E$11:$E$40,Override!$B$11:$B$40,$B270,Override!$D$11:$D$40,12,Override!$C$11:$C$40,"AS51"),Override!$N$302)/MXAU!$B$3,"")))</f>
        <v/>
      </c>
      <c r="R270" s="77">
        <f>IF(R$226="","",IF($B270="","",IFERROR($C270*$D270*IF((Override!$C$4="ON")*(COUNTIFS(Override!$B$11:$B$40,$B270,Override!$D$11:$D$40,13,Override!$E$11:$E$40,"&gt;=0")-COUNTIFS(Override!$B$11:$B$40,$B270,Override!$D$11:$D$40,13,Override!$E$11:$E$40,"&gt;=0",Override!$C$11:$C$40,"AS51"))&gt;0,SUMIFS(Override!$E$11:$E$40,Override!$B$11:$B$40,$B270,Override!$D$11:$D$40,13)-SUMIFS(Override!$E$11:$E$40,Override!$B$11:$B$40,$B270,Override!$D$11:$D$40,13,Override!$C$11:$C$40,"AS51"),Override!$O$302)/MXAU!$B$3,"")))</f>
        <v/>
      </c>
      <c r="S270" s="77">
        <f>IF(S$226="","",IF($B270="","",IFERROR($C270*$D270*IF((Override!$C$4="ON")*(COUNTIFS(Override!$B$11:$B$40,$B270,Override!$D$11:$D$40,14,Override!$E$11:$E$40,"&gt;=0")-COUNTIFS(Override!$B$11:$B$40,$B270,Override!$D$11:$D$40,14,Override!$E$11:$E$40,"&gt;=0",Override!$C$11:$C$40,"AS51"))&gt;0,SUMIFS(Override!$E$11:$E$40,Override!$B$11:$B$40,$B270,Override!$D$11:$D$40,14)-SUMIFS(Override!$E$11:$E$40,Override!$B$11:$B$40,$B270,Override!$D$11:$D$40,14,Override!$C$11:$C$40,"AS51"),Override!$P$302)/MXAU!$B$3,"")))</f>
        <v/>
      </c>
      <c r="T270" s="77">
        <f>IF(T$226="","",IF($B270="","",IFERROR($C270*$D270*IF((Override!$C$4="ON")*(COUNTIFS(Override!$B$11:$B$40,$B270,Override!$D$11:$D$40,15,Override!$E$11:$E$40,"&gt;=0")-COUNTIFS(Override!$B$11:$B$40,$B270,Override!$D$11:$D$40,15,Override!$E$11:$E$40,"&gt;=0",Override!$C$11:$C$40,"AS51"))&gt;0,SUMIFS(Override!$E$11:$E$40,Override!$B$11:$B$40,$B270,Override!$D$11:$D$40,15)-SUMIFS(Override!$E$11:$E$40,Override!$B$11:$B$40,$B270,Override!$D$11:$D$40,15,Override!$C$11:$C$40,"AS51"),Override!$Q$302)/MXAU!$B$3,"")))</f>
        <v/>
      </c>
      <c r="U270" s="77">
        <f>IF(U$226="","",IF($B270="","",IFERROR($C270*$D270*IF((Override!$C$4="ON")*(COUNTIFS(Override!$B$11:$B$40,$B270,Override!$D$11:$D$40,16,Override!$E$11:$E$40,"&gt;=0")-COUNTIFS(Override!$B$11:$B$40,$B270,Override!$D$11:$D$40,16,Override!$E$11:$E$40,"&gt;=0",Override!$C$11:$C$40,"AS51"))&gt;0,SUMIFS(Override!$E$11:$E$40,Override!$B$11:$B$40,$B270,Override!$D$11:$D$40,16)-SUMIFS(Override!$E$11:$E$40,Override!$B$11:$B$40,$B270,Override!$D$11:$D$40,16,Override!$C$11:$C$40,"AS51"),Override!$R$302)/MXAU!$B$3,"")))</f>
        <v/>
      </c>
      <c r="W270" s="77">
        <f>IF(W$226="","",IF($B270="","",IFERROR(F270*$E270/100,"")))</f>
        <v/>
      </c>
      <c r="X270" s="77">
        <f>IF(X$226="","",IF($B270="","",IFERROR(G270*$E270/100,"")))</f>
        <v/>
      </c>
      <c r="Y270" s="77">
        <f>IF(Y$226="","",IF($B270="","",IFERROR(H270*$E270/100,"")))</f>
        <v/>
      </c>
      <c r="Z270" s="77">
        <f>IF(Z$226="","",IF($B270="","",IFERROR(I270*$E270/100,"")))</f>
        <v/>
      </c>
      <c r="AA270" s="77">
        <f>IF(AA$226="","",IF($B270="","",IFERROR(J270*$E270/100,"")))</f>
        <v/>
      </c>
      <c r="AB270" s="77">
        <f>IF(AB$226="","",IF($B270="","",IFERROR(K270*$E270/100,"")))</f>
        <v/>
      </c>
      <c r="AC270" s="77">
        <f>IF(AC$226="","",IF($B270="","",IFERROR(L270*$E270/100,"")))</f>
        <v/>
      </c>
      <c r="AD270" s="77">
        <f>IF(AD$226="","",IF($B270="","",IFERROR(M270*$E270/100,"")))</f>
        <v/>
      </c>
      <c r="AE270" s="77">
        <f>IF(AE$226="","",IF($B270="","",IFERROR(N270*$E270/100,"")))</f>
        <v/>
      </c>
      <c r="AF270" s="77">
        <f>IF(AF$226="","",IF($B270="","",IFERROR(O270*$E270/100,"")))</f>
        <v/>
      </c>
      <c r="AG270" s="77">
        <f>IF(AG$226="","",IF($B270="","",IFERROR(P270*$E270/100,"")))</f>
        <v/>
      </c>
      <c r="AH270" s="77">
        <f>IF(AH$226="","",IF($B270="","",IFERROR(Q270*$E270/100,"")))</f>
        <v/>
      </c>
      <c r="AI270" s="77">
        <f>IF(AI$226="","",IF($B270="","",IFERROR(R270*$E270/100,"")))</f>
        <v/>
      </c>
      <c r="AJ270" s="77">
        <f>IF(AJ$226="","",IF($B270="","",IFERROR(S270*$E270/100,"")))</f>
        <v/>
      </c>
      <c r="AK270" s="77">
        <f>IF(AK$226="","",IF($B270="","",IFERROR(T270*$E270/100,"")))</f>
        <v/>
      </c>
      <c r="AL270" s="77">
        <f>IF(AL$226="","",IF($B270="","",IFERROR(U270*$E270/100,"")))</f>
        <v/>
      </c>
      <c r="AN270" s="77">
        <f>IF($B270="","",SUMIF($F$226:$U$226,"&lt;="&amp;Sector!$E$51,$F270:$U270))</f>
        <v/>
      </c>
      <c r="AO270" s="77">
        <f>IF($B270="","",SUMIF($W$226:$AL$226,"&lt;="&amp;Sector!$E$51,$W270:$AL270))</f>
        <v/>
      </c>
      <c r="AQ270" s="163">
        <f>IF(AQ$226="","",IF($B270="","",IFERROR($C270*$D270*SUMPRODUCT(('Dvd Calendar'!$E$2717:$CZ$2717&gt;AQ$225)*('Dvd Calendar'!$E$2717:$CZ$2717&lt;=AQ$226)*'Dvd Calendar'!$E$2720:$CZ$2720*(('Dvd Calendar'!$E$2722:$CZ$2722='Field Check'!$C$56)*('Field Check'!$C$56&lt;&gt;"")+('Dvd Calendar'!$E$2722:$CZ$2722='Field Check'!$C$57)*('Field Check'!$C$57&lt;&gt;"")))/MXAU!$B$3,"")))</f>
        <v/>
      </c>
      <c r="AR270" s="163">
        <f>IF(AR$226="","",IF($B270="","",IFERROR($C270*$D270*SUMPRODUCT(('Dvd Calendar'!$E$2717:$CZ$2717&gt;AR$225)*('Dvd Calendar'!$E$2717:$CZ$2717&lt;=AR$226)*'Dvd Calendar'!$E$2720:$CZ$2720*(('Dvd Calendar'!$E$2722:$CZ$2722='Field Check'!$C$56)*('Field Check'!$C$56&lt;&gt;"")+('Dvd Calendar'!$E$2722:$CZ$2722='Field Check'!$C$57)*('Field Check'!$C$57&lt;&gt;"")))/MXAU!$B$3,"")))</f>
        <v/>
      </c>
      <c r="AS270" s="163">
        <f>IF(AS$226="","",IF($B270="","",IFERROR($C270*$D270*SUMPRODUCT(('Dvd Calendar'!$E$2717:$CZ$2717&gt;AS$225)*('Dvd Calendar'!$E$2717:$CZ$2717&lt;=AS$226)*'Dvd Calendar'!$E$2720:$CZ$2720*(('Dvd Calendar'!$E$2722:$CZ$2722='Field Check'!$C$56)*('Field Check'!$C$56&lt;&gt;"")+('Dvd Calendar'!$E$2722:$CZ$2722='Field Check'!$C$57)*('Field Check'!$C$57&lt;&gt;"")))/MXAU!$B$3,"")))</f>
        <v/>
      </c>
      <c r="AT270" s="163">
        <f>IF(AT$226="","",IF($B270="","",IFERROR($C270*$D270*SUMPRODUCT(('Dvd Calendar'!$E$2717:$CZ$2717&gt;AT$225)*('Dvd Calendar'!$E$2717:$CZ$2717&lt;=AT$226)*'Dvd Calendar'!$E$2720:$CZ$2720*(('Dvd Calendar'!$E$2722:$CZ$2722='Field Check'!$C$56)*('Field Check'!$C$56&lt;&gt;"")+('Dvd Calendar'!$E$2722:$CZ$2722='Field Check'!$C$57)*('Field Check'!$C$57&lt;&gt;"")))/MXAU!$B$3,"")))</f>
        <v/>
      </c>
      <c r="AU270" s="163">
        <f>IF(AU$226="","",IF($B270="","",IFERROR($C270*$D270*SUMPRODUCT(('Dvd Calendar'!$E$2717:$CZ$2717&gt;AU$225)*('Dvd Calendar'!$E$2717:$CZ$2717&lt;=AU$226)*'Dvd Calendar'!$E$2720:$CZ$2720*(('Dvd Calendar'!$E$2722:$CZ$2722='Field Check'!$C$56)*('Field Check'!$C$56&lt;&gt;"")+('Dvd Calendar'!$E$2722:$CZ$2722='Field Check'!$C$57)*('Field Check'!$C$57&lt;&gt;"")))/MXAU!$B$3,"")))</f>
        <v/>
      </c>
      <c r="AV270" s="163">
        <f>IF(AV$226="","",IF($B270="","",IFERROR($C270*$D270*SUMPRODUCT(('Dvd Calendar'!$E$2717:$CZ$2717&gt;AV$225)*('Dvd Calendar'!$E$2717:$CZ$2717&lt;=AV$226)*'Dvd Calendar'!$E$2720:$CZ$2720*(('Dvd Calendar'!$E$2722:$CZ$2722='Field Check'!$C$56)*('Field Check'!$C$56&lt;&gt;"")+('Dvd Calendar'!$E$2722:$CZ$2722='Field Check'!$C$57)*('Field Check'!$C$57&lt;&gt;"")))/MXAU!$B$3,"")))</f>
        <v/>
      </c>
      <c r="AW270" s="163">
        <f>IF(AW$226="","",IF($B270="","",IFERROR($C270*$D270*SUMPRODUCT(('Dvd Calendar'!$E$2717:$CZ$2717&gt;AW$225)*('Dvd Calendar'!$E$2717:$CZ$2717&lt;=AW$226)*'Dvd Calendar'!$E$2720:$CZ$2720*(('Dvd Calendar'!$E$2722:$CZ$2722='Field Check'!$C$56)*('Field Check'!$C$56&lt;&gt;"")+('Dvd Calendar'!$E$2722:$CZ$2722='Field Check'!$C$57)*('Field Check'!$C$57&lt;&gt;"")))/MXAU!$B$3,"")))</f>
        <v/>
      </c>
      <c r="AX270" s="163">
        <f>IF(AX$226="","",IF($B270="","",IFERROR($C270*$D270*SUMPRODUCT(('Dvd Calendar'!$E$2717:$CZ$2717&gt;AX$225)*('Dvd Calendar'!$E$2717:$CZ$2717&lt;=AX$226)*'Dvd Calendar'!$E$2720:$CZ$2720*(('Dvd Calendar'!$E$2722:$CZ$2722='Field Check'!$C$56)*('Field Check'!$C$56&lt;&gt;"")+('Dvd Calendar'!$E$2722:$CZ$2722='Field Check'!$C$57)*('Field Check'!$C$57&lt;&gt;"")))/MXAU!$B$3,"")))</f>
        <v/>
      </c>
      <c r="AY270" s="163">
        <f>IF(AY$226="","",IF($B270="","",IFERROR($C270*$D270*SUMPRODUCT(('Dvd Calendar'!$E$2717:$CZ$2717&gt;AY$225)*('Dvd Calendar'!$E$2717:$CZ$2717&lt;=AY$226)*'Dvd Calendar'!$E$2720:$CZ$2720*(('Dvd Calendar'!$E$2722:$CZ$2722='Field Check'!$C$56)*('Field Check'!$C$56&lt;&gt;"")+('Dvd Calendar'!$E$2722:$CZ$2722='Field Check'!$C$57)*('Field Check'!$C$57&lt;&gt;"")))/MXAU!$B$3,"")))</f>
        <v/>
      </c>
      <c r="AZ270" s="163">
        <f>IF(AZ$226="","",IF($B270="","",IFERROR($C270*$D270*SUMPRODUCT(('Dvd Calendar'!$E$2717:$CZ$2717&gt;AZ$225)*('Dvd Calendar'!$E$2717:$CZ$2717&lt;=AZ$226)*'Dvd Calendar'!$E$2720:$CZ$2720*(('Dvd Calendar'!$E$2722:$CZ$2722='Field Check'!$C$56)*('Field Check'!$C$56&lt;&gt;"")+('Dvd Calendar'!$E$2722:$CZ$2722='Field Check'!$C$57)*('Field Check'!$C$57&lt;&gt;"")))/MXAU!$B$3,"")))</f>
        <v/>
      </c>
      <c r="BA270" s="163">
        <f>IF(BA$226="","",IF($B270="","",IFERROR($C270*$D270*SUMPRODUCT(('Dvd Calendar'!$E$2717:$CZ$2717&gt;BA$225)*('Dvd Calendar'!$E$2717:$CZ$2717&lt;=BA$226)*'Dvd Calendar'!$E$2720:$CZ$2720*(('Dvd Calendar'!$E$2722:$CZ$2722='Field Check'!$C$56)*('Field Check'!$C$56&lt;&gt;"")+('Dvd Calendar'!$E$2722:$CZ$2722='Field Check'!$C$57)*('Field Check'!$C$57&lt;&gt;"")))/MXAU!$B$3,"")))</f>
        <v/>
      </c>
      <c r="BB270" s="163">
        <f>IF(BB$226="","",IF($B270="","",IFERROR($C270*$D270*SUMPRODUCT(('Dvd Calendar'!$E$2717:$CZ$2717&gt;BB$225)*('Dvd Calendar'!$E$2717:$CZ$2717&lt;=BB$226)*'Dvd Calendar'!$E$2720:$CZ$2720*(('Dvd Calendar'!$E$2722:$CZ$2722='Field Check'!$C$56)*('Field Check'!$C$56&lt;&gt;"")+('Dvd Calendar'!$E$2722:$CZ$2722='Field Check'!$C$57)*('Field Check'!$C$57&lt;&gt;"")))/MXAU!$B$3,"")))</f>
        <v/>
      </c>
      <c r="BC270" s="163">
        <f>IF(BC$226="","",IF($B270="","",IFERROR($C270*$D270*SUMPRODUCT(('Dvd Calendar'!$E$2717:$CZ$2717&gt;BC$225)*('Dvd Calendar'!$E$2717:$CZ$2717&lt;=BC$226)*'Dvd Calendar'!$E$2720:$CZ$2720*(('Dvd Calendar'!$E$2722:$CZ$2722='Field Check'!$C$56)*('Field Check'!$C$56&lt;&gt;"")+('Dvd Calendar'!$E$2722:$CZ$2722='Field Check'!$C$57)*('Field Check'!$C$57&lt;&gt;"")))/MXAU!$B$3,"")))</f>
        <v/>
      </c>
      <c r="BD270" s="163">
        <f>IF(BD$226="","",IF($B270="","",IFERROR($C270*$D270*SUMPRODUCT(('Dvd Calendar'!$E$2717:$CZ$2717&gt;BD$225)*('Dvd Calendar'!$E$2717:$CZ$2717&lt;=BD$226)*'Dvd Calendar'!$E$2720:$CZ$2720*(('Dvd Calendar'!$E$2722:$CZ$2722='Field Check'!$C$56)*('Field Check'!$C$56&lt;&gt;"")+('Dvd Calendar'!$E$2722:$CZ$2722='Field Check'!$C$57)*('Field Check'!$C$57&lt;&gt;"")))/MXAU!$B$3,"")))</f>
        <v/>
      </c>
      <c r="BE270" s="163">
        <f>IF(BE$226="","",IF($B270="","",IFERROR($C270*$D270*SUMPRODUCT(('Dvd Calendar'!$E$2717:$CZ$2717&gt;BE$225)*('Dvd Calendar'!$E$2717:$CZ$2717&lt;=BE$226)*'Dvd Calendar'!$E$2720:$CZ$2720*(('Dvd Calendar'!$E$2722:$CZ$2722='Field Check'!$C$56)*('Field Check'!$C$56&lt;&gt;"")+('Dvd Calendar'!$E$2722:$CZ$2722='Field Check'!$C$57)*('Field Check'!$C$57&lt;&gt;"")))/MXAU!$B$3,"")))</f>
        <v/>
      </c>
      <c r="BF270" s="163">
        <f>IF(BF$226="","",IF($B270="","",IFERROR($C270*$D270*SUMPRODUCT(('Dvd Calendar'!$E$2717:$CZ$2717&gt;BF$225)*('Dvd Calendar'!$E$2717:$CZ$2717&lt;=BF$226)*'Dvd Calendar'!$E$2720:$CZ$2720*(('Dvd Calendar'!$E$2722:$CZ$2722='Field Check'!$C$56)*('Field Check'!$C$56&lt;&gt;"")+('Dvd Calendar'!$E$2722:$CZ$2722='Field Check'!$C$57)*('Field Check'!$C$57&lt;&gt;"")))/MXAU!$B$3,"")))</f>
        <v/>
      </c>
      <c r="BH270" s="163">
        <f>IF(BH$226="","",IF($B270="","",IFERROR(AQ270*$E270/100,"")))</f>
        <v/>
      </c>
      <c r="BI270" s="163">
        <f>IF(BI$226="","",IF($B270="","",IFERROR(AR270*$E270/100,"")))</f>
        <v/>
      </c>
      <c r="BJ270" s="163">
        <f>IF(BJ$226="","",IF($B270="","",IFERROR(AS270*$E270/100,"")))</f>
        <v/>
      </c>
      <c r="BK270" s="163">
        <f>IF(BK$226="","",IF($B270="","",IFERROR(AT270*$E270/100,"")))</f>
        <v/>
      </c>
      <c r="BL270" s="163">
        <f>IF(BL$226="","",IF($B270="","",IFERROR(AU270*$E270/100,"")))</f>
        <v/>
      </c>
      <c r="BM270" s="163">
        <f>IF(BM$226="","",IF($B270="","",IFERROR(AV270*$E270/100,"")))</f>
        <v/>
      </c>
      <c r="BN270" s="163">
        <f>IF(BN$226="","",IF($B270="","",IFERROR(AW270*$E270/100,"")))</f>
        <v/>
      </c>
      <c r="BO270" s="163">
        <f>IF(BO$226="","",IF($B270="","",IFERROR(AX270*$E270/100,"")))</f>
        <v/>
      </c>
      <c r="BP270" s="163">
        <f>IF(BP$226="","",IF($B270="","",IFERROR(AY270*$E270/100,"")))</f>
        <v/>
      </c>
      <c r="BQ270" s="163">
        <f>IF(BQ$226="","",IF($B270="","",IFERROR(AZ270*$E270/100,"")))</f>
        <v/>
      </c>
      <c r="BR270" s="163">
        <f>IF(BR$226="","",IF($B270="","",IFERROR(BA270*$E270/100,"")))</f>
        <v/>
      </c>
      <c r="BS270" s="163">
        <f>IF(BS$226="","",IF($B270="","",IFERROR(BB270*$E270/100,"")))</f>
        <v/>
      </c>
      <c r="BT270" s="163">
        <f>IF(BT$226="","",IF($B270="","",IFERROR(BC270*$E270/100,"")))</f>
        <v/>
      </c>
      <c r="BU270" s="163">
        <f>IF(BU$226="","",IF($B270="","",IFERROR(BD270*$E270/100,"")))</f>
        <v/>
      </c>
      <c r="BV270" s="163">
        <f>IF(BV$226="","",IF($B270="","",IFERROR(BE270*$E270/100,"")))</f>
        <v/>
      </c>
      <c r="BW270" s="163">
        <f>IF(BW$226="","",IF($B270="","",IFERROR(BF270*$E270/100,"")))</f>
        <v/>
      </c>
    </row>
    <row r="271">
      <c r="B271" s="126">
        <f>IF(MXAU!$C$48="","",MXAU!$C$48)</f>
        <v/>
      </c>
      <c r="C271" s="74">
        <f>IF(MXAU!$B$48="","",MXAU!$B$48)</f>
        <v/>
      </c>
      <c r="D271" s="75">
        <f>IFERROR(MXAU!$Q$48,1)</f>
        <v/>
      </c>
      <c r="E271" s="76">
        <f>IF($B271="","",IF(ISNUMBER(MXAU!$I$48),MXAU!$I$48,'Index Summary'!$C$7))</f>
        <v/>
      </c>
      <c r="F271" s="77">
        <f>IF(F$226="","",IF($B271="","",IFERROR($C271*$D271*IF((Override!$C$4="ON")*(COUNTIFS(Override!$B$11:$B$40,$B271,Override!$D$11:$D$40,1,Override!$E$11:$E$40,"&gt;=0")-COUNTIFS(Override!$B$11:$B$40,$B271,Override!$D$11:$D$40,1,Override!$E$11:$E$40,"&gt;=0",Override!$C$11:$C$40,"AS51"))&gt;0,SUMIFS(Override!$E$11:$E$40,Override!$B$11:$B$40,$B271,Override!$D$11:$D$40,1)-SUMIFS(Override!$E$11:$E$40,Override!$B$11:$B$40,$B271,Override!$D$11:$D$40,1,Override!$C$11:$C$40,"AS51"),Override!$C$303)/MXAU!$B$3,"")))</f>
        <v/>
      </c>
      <c r="G271" s="77">
        <f>IF(G$226="","",IF($B271="","",IFERROR($C271*$D271*IF((Override!$C$4="ON")*(COUNTIFS(Override!$B$11:$B$40,$B271,Override!$D$11:$D$40,2,Override!$E$11:$E$40,"&gt;=0")-COUNTIFS(Override!$B$11:$B$40,$B271,Override!$D$11:$D$40,2,Override!$E$11:$E$40,"&gt;=0",Override!$C$11:$C$40,"AS51"))&gt;0,SUMIFS(Override!$E$11:$E$40,Override!$B$11:$B$40,$B271,Override!$D$11:$D$40,2)-SUMIFS(Override!$E$11:$E$40,Override!$B$11:$B$40,$B271,Override!$D$11:$D$40,2,Override!$C$11:$C$40,"AS51"),Override!$D$303)/MXAU!$B$3,"")))</f>
        <v/>
      </c>
      <c r="H271" s="77">
        <f>IF(H$226="","",IF($B271="","",IFERROR($C271*$D271*IF((Override!$C$4="ON")*(COUNTIFS(Override!$B$11:$B$40,$B271,Override!$D$11:$D$40,3,Override!$E$11:$E$40,"&gt;=0")-COUNTIFS(Override!$B$11:$B$40,$B271,Override!$D$11:$D$40,3,Override!$E$11:$E$40,"&gt;=0",Override!$C$11:$C$40,"AS51"))&gt;0,SUMIFS(Override!$E$11:$E$40,Override!$B$11:$B$40,$B271,Override!$D$11:$D$40,3)-SUMIFS(Override!$E$11:$E$40,Override!$B$11:$B$40,$B271,Override!$D$11:$D$40,3,Override!$C$11:$C$40,"AS51"),Override!$E$303)/MXAU!$B$3,"")))</f>
        <v/>
      </c>
      <c r="I271" s="77">
        <f>IF(I$226="","",IF($B271="","",IFERROR($C271*$D271*IF((Override!$C$4="ON")*(COUNTIFS(Override!$B$11:$B$40,$B271,Override!$D$11:$D$40,4,Override!$E$11:$E$40,"&gt;=0")-COUNTIFS(Override!$B$11:$B$40,$B271,Override!$D$11:$D$40,4,Override!$E$11:$E$40,"&gt;=0",Override!$C$11:$C$40,"AS51"))&gt;0,SUMIFS(Override!$E$11:$E$40,Override!$B$11:$B$40,$B271,Override!$D$11:$D$40,4)-SUMIFS(Override!$E$11:$E$40,Override!$B$11:$B$40,$B271,Override!$D$11:$D$40,4,Override!$C$11:$C$40,"AS51"),Override!$F$303)/MXAU!$B$3,"")))</f>
        <v/>
      </c>
      <c r="J271" s="77">
        <f>IF(J$226="","",IF($B271="","",IFERROR($C271*$D271*IF((Override!$C$4="ON")*(COUNTIFS(Override!$B$11:$B$40,$B271,Override!$D$11:$D$40,5,Override!$E$11:$E$40,"&gt;=0")-COUNTIFS(Override!$B$11:$B$40,$B271,Override!$D$11:$D$40,5,Override!$E$11:$E$40,"&gt;=0",Override!$C$11:$C$40,"AS51"))&gt;0,SUMIFS(Override!$E$11:$E$40,Override!$B$11:$B$40,$B271,Override!$D$11:$D$40,5)-SUMIFS(Override!$E$11:$E$40,Override!$B$11:$B$40,$B271,Override!$D$11:$D$40,5,Override!$C$11:$C$40,"AS51"),Override!$G$303)/MXAU!$B$3,"")))</f>
        <v/>
      </c>
      <c r="K271" s="77">
        <f>IF(K$226="","",IF($B271="","",IFERROR($C271*$D271*IF((Override!$C$4="ON")*(COUNTIFS(Override!$B$11:$B$40,$B271,Override!$D$11:$D$40,6,Override!$E$11:$E$40,"&gt;=0")-COUNTIFS(Override!$B$11:$B$40,$B271,Override!$D$11:$D$40,6,Override!$E$11:$E$40,"&gt;=0",Override!$C$11:$C$40,"AS51"))&gt;0,SUMIFS(Override!$E$11:$E$40,Override!$B$11:$B$40,$B271,Override!$D$11:$D$40,6)-SUMIFS(Override!$E$11:$E$40,Override!$B$11:$B$40,$B271,Override!$D$11:$D$40,6,Override!$C$11:$C$40,"AS51"),Override!$H$303)/MXAU!$B$3,"")))</f>
        <v/>
      </c>
      <c r="L271" s="77">
        <f>IF(L$226="","",IF($B271="","",IFERROR($C271*$D271*IF((Override!$C$4="ON")*(COUNTIFS(Override!$B$11:$B$40,$B271,Override!$D$11:$D$40,7,Override!$E$11:$E$40,"&gt;=0")-COUNTIFS(Override!$B$11:$B$40,$B271,Override!$D$11:$D$40,7,Override!$E$11:$E$40,"&gt;=0",Override!$C$11:$C$40,"AS51"))&gt;0,SUMIFS(Override!$E$11:$E$40,Override!$B$11:$B$40,$B271,Override!$D$11:$D$40,7)-SUMIFS(Override!$E$11:$E$40,Override!$B$11:$B$40,$B271,Override!$D$11:$D$40,7,Override!$C$11:$C$40,"AS51"),Override!$I$303)/MXAU!$B$3,"")))</f>
        <v/>
      </c>
      <c r="M271" s="77">
        <f>IF(M$226="","",IF($B271="","",IFERROR($C271*$D271*IF((Override!$C$4="ON")*(COUNTIFS(Override!$B$11:$B$40,$B271,Override!$D$11:$D$40,8,Override!$E$11:$E$40,"&gt;=0")-COUNTIFS(Override!$B$11:$B$40,$B271,Override!$D$11:$D$40,8,Override!$E$11:$E$40,"&gt;=0",Override!$C$11:$C$40,"AS51"))&gt;0,SUMIFS(Override!$E$11:$E$40,Override!$B$11:$B$40,$B271,Override!$D$11:$D$40,8)-SUMIFS(Override!$E$11:$E$40,Override!$B$11:$B$40,$B271,Override!$D$11:$D$40,8,Override!$C$11:$C$40,"AS51"),Override!$J$303)/MXAU!$B$3,"")))</f>
        <v/>
      </c>
      <c r="N271" s="77">
        <f>IF(N$226="","",IF($B271="","",IFERROR($C271*$D271*IF((Override!$C$4="ON")*(COUNTIFS(Override!$B$11:$B$40,$B271,Override!$D$11:$D$40,9,Override!$E$11:$E$40,"&gt;=0")-COUNTIFS(Override!$B$11:$B$40,$B271,Override!$D$11:$D$40,9,Override!$E$11:$E$40,"&gt;=0",Override!$C$11:$C$40,"AS51"))&gt;0,SUMIFS(Override!$E$11:$E$40,Override!$B$11:$B$40,$B271,Override!$D$11:$D$40,9)-SUMIFS(Override!$E$11:$E$40,Override!$B$11:$B$40,$B271,Override!$D$11:$D$40,9,Override!$C$11:$C$40,"AS51"),Override!$K$303)/MXAU!$B$3,"")))</f>
        <v/>
      </c>
      <c r="O271" s="77">
        <f>IF(O$226="","",IF($B271="","",IFERROR($C271*$D271*IF((Override!$C$4="ON")*(COUNTIFS(Override!$B$11:$B$40,$B271,Override!$D$11:$D$40,10,Override!$E$11:$E$40,"&gt;=0")-COUNTIFS(Override!$B$11:$B$40,$B271,Override!$D$11:$D$40,10,Override!$E$11:$E$40,"&gt;=0",Override!$C$11:$C$40,"AS51"))&gt;0,SUMIFS(Override!$E$11:$E$40,Override!$B$11:$B$40,$B271,Override!$D$11:$D$40,10)-SUMIFS(Override!$E$11:$E$40,Override!$B$11:$B$40,$B271,Override!$D$11:$D$40,10,Override!$C$11:$C$40,"AS51"),Override!$L$303)/MXAU!$B$3,"")))</f>
        <v/>
      </c>
      <c r="P271" s="77">
        <f>IF(P$226="","",IF($B271="","",IFERROR($C271*$D271*IF((Override!$C$4="ON")*(COUNTIFS(Override!$B$11:$B$40,$B271,Override!$D$11:$D$40,11,Override!$E$11:$E$40,"&gt;=0")-COUNTIFS(Override!$B$11:$B$40,$B271,Override!$D$11:$D$40,11,Override!$E$11:$E$40,"&gt;=0",Override!$C$11:$C$40,"AS51"))&gt;0,SUMIFS(Override!$E$11:$E$40,Override!$B$11:$B$40,$B271,Override!$D$11:$D$40,11)-SUMIFS(Override!$E$11:$E$40,Override!$B$11:$B$40,$B271,Override!$D$11:$D$40,11,Override!$C$11:$C$40,"AS51"),Override!$M$303)/MXAU!$B$3,"")))</f>
        <v/>
      </c>
      <c r="Q271" s="77">
        <f>IF(Q$226="","",IF($B271="","",IFERROR($C271*$D271*IF((Override!$C$4="ON")*(COUNTIFS(Override!$B$11:$B$40,$B271,Override!$D$11:$D$40,12,Override!$E$11:$E$40,"&gt;=0")-COUNTIFS(Override!$B$11:$B$40,$B271,Override!$D$11:$D$40,12,Override!$E$11:$E$40,"&gt;=0",Override!$C$11:$C$40,"AS51"))&gt;0,SUMIFS(Override!$E$11:$E$40,Override!$B$11:$B$40,$B271,Override!$D$11:$D$40,12)-SUMIFS(Override!$E$11:$E$40,Override!$B$11:$B$40,$B271,Override!$D$11:$D$40,12,Override!$C$11:$C$40,"AS51"),Override!$N$303)/MXAU!$B$3,"")))</f>
        <v/>
      </c>
      <c r="R271" s="77">
        <f>IF(R$226="","",IF($B271="","",IFERROR($C271*$D271*IF((Override!$C$4="ON")*(COUNTIFS(Override!$B$11:$B$40,$B271,Override!$D$11:$D$40,13,Override!$E$11:$E$40,"&gt;=0")-COUNTIFS(Override!$B$11:$B$40,$B271,Override!$D$11:$D$40,13,Override!$E$11:$E$40,"&gt;=0",Override!$C$11:$C$40,"AS51"))&gt;0,SUMIFS(Override!$E$11:$E$40,Override!$B$11:$B$40,$B271,Override!$D$11:$D$40,13)-SUMIFS(Override!$E$11:$E$40,Override!$B$11:$B$40,$B271,Override!$D$11:$D$40,13,Override!$C$11:$C$40,"AS51"),Override!$O$303)/MXAU!$B$3,"")))</f>
        <v/>
      </c>
      <c r="S271" s="77">
        <f>IF(S$226="","",IF($B271="","",IFERROR($C271*$D271*IF((Override!$C$4="ON")*(COUNTIFS(Override!$B$11:$B$40,$B271,Override!$D$11:$D$40,14,Override!$E$11:$E$40,"&gt;=0")-COUNTIFS(Override!$B$11:$B$40,$B271,Override!$D$11:$D$40,14,Override!$E$11:$E$40,"&gt;=0",Override!$C$11:$C$40,"AS51"))&gt;0,SUMIFS(Override!$E$11:$E$40,Override!$B$11:$B$40,$B271,Override!$D$11:$D$40,14)-SUMIFS(Override!$E$11:$E$40,Override!$B$11:$B$40,$B271,Override!$D$11:$D$40,14,Override!$C$11:$C$40,"AS51"),Override!$P$303)/MXAU!$B$3,"")))</f>
        <v/>
      </c>
      <c r="T271" s="77">
        <f>IF(T$226="","",IF($B271="","",IFERROR($C271*$D271*IF((Override!$C$4="ON")*(COUNTIFS(Override!$B$11:$B$40,$B271,Override!$D$11:$D$40,15,Override!$E$11:$E$40,"&gt;=0")-COUNTIFS(Override!$B$11:$B$40,$B271,Override!$D$11:$D$40,15,Override!$E$11:$E$40,"&gt;=0",Override!$C$11:$C$40,"AS51"))&gt;0,SUMIFS(Override!$E$11:$E$40,Override!$B$11:$B$40,$B271,Override!$D$11:$D$40,15)-SUMIFS(Override!$E$11:$E$40,Override!$B$11:$B$40,$B271,Override!$D$11:$D$40,15,Override!$C$11:$C$40,"AS51"),Override!$Q$303)/MXAU!$B$3,"")))</f>
        <v/>
      </c>
      <c r="U271" s="77">
        <f>IF(U$226="","",IF($B271="","",IFERROR($C271*$D271*IF((Override!$C$4="ON")*(COUNTIFS(Override!$B$11:$B$40,$B271,Override!$D$11:$D$40,16,Override!$E$11:$E$40,"&gt;=0")-COUNTIFS(Override!$B$11:$B$40,$B271,Override!$D$11:$D$40,16,Override!$E$11:$E$40,"&gt;=0",Override!$C$11:$C$40,"AS51"))&gt;0,SUMIFS(Override!$E$11:$E$40,Override!$B$11:$B$40,$B271,Override!$D$11:$D$40,16)-SUMIFS(Override!$E$11:$E$40,Override!$B$11:$B$40,$B271,Override!$D$11:$D$40,16,Override!$C$11:$C$40,"AS51"),Override!$R$303)/MXAU!$B$3,"")))</f>
        <v/>
      </c>
      <c r="W271" s="77">
        <f>IF(W$226="","",IF($B271="","",IFERROR(F271*$E271/100,"")))</f>
        <v/>
      </c>
      <c r="X271" s="77">
        <f>IF(X$226="","",IF($B271="","",IFERROR(G271*$E271/100,"")))</f>
        <v/>
      </c>
      <c r="Y271" s="77">
        <f>IF(Y$226="","",IF($B271="","",IFERROR(H271*$E271/100,"")))</f>
        <v/>
      </c>
      <c r="Z271" s="77">
        <f>IF(Z$226="","",IF($B271="","",IFERROR(I271*$E271/100,"")))</f>
        <v/>
      </c>
      <c r="AA271" s="77">
        <f>IF(AA$226="","",IF($B271="","",IFERROR(J271*$E271/100,"")))</f>
        <v/>
      </c>
      <c r="AB271" s="77">
        <f>IF(AB$226="","",IF($B271="","",IFERROR(K271*$E271/100,"")))</f>
        <v/>
      </c>
      <c r="AC271" s="77">
        <f>IF(AC$226="","",IF($B271="","",IFERROR(L271*$E271/100,"")))</f>
        <v/>
      </c>
      <c r="AD271" s="77">
        <f>IF(AD$226="","",IF($B271="","",IFERROR(M271*$E271/100,"")))</f>
        <v/>
      </c>
      <c r="AE271" s="77">
        <f>IF(AE$226="","",IF($B271="","",IFERROR(N271*$E271/100,"")))</f>
        <v/>
      </c>
      <c r="AF271" s="77">
        <f>IF(AF$226="","",IF($B271="","",IFERROR(O271*$E271/100,"")))</f>
        <v/>
      </c>
      <c r="AG271" s="77">
        <f>IF(AG$226="","",IF($B271="","",IFERROR(P271*$E271/100,"")))</f>
        <v/>
      </c>
      <c r="AH271" s="77">
        <f>IF(AH$226="","",IF($B271="","",IFERROR(Q271*$E271/100,"")))</f>
        <v/>
      </c>
      <c r="AI271" s="77">
        <f>IF(AI$226="","",IF($B271="","",IFERROR(R271*$E271/100,"")))</f>
        <v/>
      </c>
      <c r="AJ271" s="77">
        <f>IF(AJ$226="","",IF($B271="","",IFERROR(S271*$E271/100,"")))</f>
        <v/>
      </c>
      <c r="AK271" s="77">
        <f>IF(AK$226="","",IF($B271="","",IFERROR(T271*$E271/100,"")))</f>
        <v/>
      </c>
      <c r="AL271" s="77">
        <f>IF(AL$226="","",IF($B271="","",IFERROR(U271*$E271/100,"")))</f>
        <v/>
      </c>
      <c r="AN271" s="77">
        <f>IF($B271="","",SUMIF($F$226:$U$226,"&lt;="&amp;Sector!$E$51,$F271:$U271))</f>
        <v/>
      </c>
      <c r="AO271" s="77">
        <f>IF($B271="","",SUMIF($W$226:$AL$226,"&lt;="&amp;Sector!$E$51,$W271:$AL271))</f>
        <v/>
      </c>
      <c r="AQ271" s="163">
        <f>IF(AQ$226="","",IF($B271="","",IFERROR($C271*$D271*SUMPRODUCT(('Dvd Calendar'!$E$2728:$CZ$2728&gt;AQ$225)*('Dvd Calendar'!$E$2728:$CZ$2728&lt;=AQ$226)*'Dvd Calendar'!$E$2731:$CZ$2731*(('Dvd Calendar'!$E$2733:$CZ$2733='Field Check'!$C$56)*('Field Check'!$C$56&lt;&gt;"")+('Dvd Calendar'!$E$2733:$CZ$2733='Field Check'!$C$57)*('Field Check'!$C$57&lt;&gt;"")))/MXAU!$B$3,"")))</f>
        <v/>
      </c>
      <c r="AR271" s="163">
        <f>IF(AR$226="","",IF($B271="","",IFERROR($C271*$D271*SUMPRODUCT(('Dvd Calendar'!$E$2728:$CZ$2728&gt;AR$225)*('Dvd Calendar'!$E$2728:$CZ$2728&lt;=AR$226)*'Dvd Calendar'!$E$2731:$CZ$2731*(('Dvd Calendar'!$E$2733:$CZ$2733='Field Check'!$C$56)*('Field Check'!$C$56&lt;&gt;"")+('Dvd Calendar'!$E$2733:$CZ$2733='Field Check'!$C$57)*('Field Check'!$C$57&lt;&gt;"")))/MXAU!$B$3,"")))</f>
        <v/>
      </c>
      <c r="AS271" s="163">
        <f>IF(AS$226="","",IF($B271="","",IFERROR($C271*$D271*SUMPRODUCT(('Dvd Calendar'!$E$2728:$CZ$2728&gt;AS$225)*('Dvd Calendar'!$E$2728:$CZ$2728&lt;=AS$226)*'Dvd Calendar'!$E$2731:$CZ$2731*(('Dvd Calendar'!$E$2733:$CZ$2733='Field Check'!$C$56)*('Field Check'!$C$56&lt;&gt;"")+('Dvd Calendar'!$E$2733:$CZ$2733='Field Check'!$C$57)*('Field Check'!$C$57&lt;&gt;"")))/MXAU!$B$3,"")))</f>
        <v/>
      </c>
      <c r="AT271" s="163">
        <f>IF(AT$226="","",IF($B271="","",IFERROR($C271*$D271*SUMPRODUCT(('Dvd Calendar'!$E$2728:$CZ$2728&gt;AT$225)*('Dvd Calendar'!$E$2728:$CZ$2728&lt;=AT$226)*'Dvd Calendar'!$E$2731:$CZ$2731*(('Dvd Calendar'!$E$2733:$CZ$2733='Field Check'!$C$56)*('Field Check'!$C$56&lt;&gt;"")+('Dvd Calendar'!$E$2733:$CZ$2733='Field Check'!$C$57)*('Field Check'!$C$57&lt;&gt;"")))/MXAU!$B$3,"")))</f>
        <v/>
      </c>
      <c r="AU271" s="163">
        <f>IF(AU$226="","",IF($B271="","",IFERROR($C271*$D271*SUMPRODUCT(('Dvd Calendar'!$E$2728:$CZ$2728&gt;AU$225)*('Dvd Calendar'!$E$2728:$CZ$2728&lt;=AU$226)*'Dvd Calendar'!$E$2731:$CZ$2731*(('Dvd Calendar'!$E$2733:$CZ$2733='Field Check'!$C$56)*('Field Check'!$C$56&lt;&gt;"")+('Dvd Calendar'!$E$2733:$CZ$2733='Field Check'!$C$57)*('Field Check'!$C$57&lt;&gt;"")))/MXAU!$B$3,"")))</f>
        <v/>
      </c>
      <c r="AV271" s="163">
        <f>IF(AV$226="","",IF($B271="","",IFERROR($C271*$D271*SUMPRODUCT(('Dvd Calendar'!$E$2728:$CZ$2728&gt;AV$225)*('Dvd Calendar'!$E$2728:$CZ$2728&lt;=AV$226)*'Dvd Calendar'!$E$2731:$CZ$2731*(('Dvd Calendar'!$E$2733:$CZ$2733='Field Check'!$C$56)*('Field Check'!$C$56&lt;&gt;"")+('Dvd Calendar'!$E$2733:$CZ$2733='Field Check'!$C$57)*('Field Check'!$C$57&lt;&gt;"")))/MXAU!$B$3,"")))</f>
        <v/>
      </c>
      <c r="AW271" s="163">
        <f>IF(AW$226="","",IF($B271="","",IFERROR($C271*$D271*SUMPRODUCT(('Dvd Calendar'!$E$2728:$CZ$2728&gt;AW$225)*('Dvd Calendar'!$E$2728:$CZ$2728&lt;=AW$226)*'Dvd Calendar'!$E$2731:$CZ$2731*(('Dvd Calendar'!$E$2733:$CZ$2733='Field Check'!$C$56)*('Field Check'!$C$56&lt;&gt;"")+('Dvd Calendar'!$E$2733:$CZ$2733='Field Check'!$C$57)*('Field Check'!$C$57&lt;&gt;"")))/MXAU!$B$3,"")))</f>
        <v/>
      </c>
      <c r="AX271" s="163">
        <f>IF(AX$226="","",IF($B271="","",IFERROR($C271*$D271*SUMPRODUCT(('Dvd Calendar'!$E$2728:$CZ$2728&gt;AX$225)*('Dvd Calendar'!$E$2728:$CZ$2728&lt;=AX$226)*'Dvd Calendar'!$E$2731:$CZ$2731*(('Dvd Calendar'!$E$2733:$CZ$2733='Field Check'!$C$56)*('Field Check'!$C$56&lt;&gt;"")+('Dvd Calendar'!$E$2733:$CZ$2733='Field Check'!$C$57)*('Field Check'!$C$57&lt;&gt;"")))/MXAU!$B$3,"")))</f>
        <v/>
      </c>
      <c r="AY271" s="163">
        <f>IF(AY$226="","",IF($B271="","",IFERROR($C271*$D271*SUMPRODUCT(('Dvd Calendar'!$E$2728:$CZ$2728&gt;AY$225)*('Dvd Calendar'!$E$2728:$CZ$2728&lt;=AY$226)*'Dvd Calendar'!$E$2731:$CZ$2731*(('Dvd Calendar'!$E$2733:$CZ$2733='Field Check'!$C$56)*('Field Check'!$C$56&lt;&gt;"")+('Dvd Calendar'!$E$2733:$CZ$2733='Field Check'!$C$57)*('Field Check'!$C$57&lt;&gt;"")))/MXAU!$B$3,"")))</f>
        <v/>
      </c>
      <c r="AZ271" s="163">
        <f>IF(AZ$226="","",IF($B271="","",IFERROR($C271*$D271*SUMPRODUCT(('Dvd Calendar'!$E$2728:$CZ$2728&gt;AZ$225)*('Dvd Calendar'!$E$2728:$CZ$2728&lt;=AZ$226)*'Dvd Calendar'!$E$2731:$CZ$2731*(('Dvd Calendar'!$E$2733:$CZ$2733='Field Check'!$C$56)*('Field Check'!$C$56&lt;&gt;"")+('Dvd Calendar'!$E$2733:$CZ$2733='Field Check'!$C$57)*('Field Check'!$C$57&lt;&gt;"")))/MXAU!$B$3,"")))</f>
        <v/>
      </c>
      <c r="BA271" s="163">
        <f>IF(BA$226="","",IF($B271="","",IFERROR($C271*$D271*SUMPRODUCT(('Dvd Calendar'!$E$2728:$CZ$2728&gt;BA$225)*('Dvd Calendar'!$E$2728:$CZ$2728&lt;=BA$226)*'Dvd Calendar'!$E$2731:$CZ$2731*(('Dvd Calendar'!$E$2733:$CZ$2733='Field Check'!$C$56)*('Field Check'!$C$56&lt;&gt;"")+('Dvd Calendar'!$E$2733:$CZ$2733='Field Check'!$C$57)*('Field Check'!$C$57&lt;&gt;"")))/MXAU!$B$3,"")))</f>
        <v/>
      </c>
      <c r="BB271" s="163">
        <f>IF(BB$226="","",IF($B271="","",IFERROR($C271*$D271*SUMPRODUCT(('Dvd Calendar'!$E$2728:$CZ$2728&gt;BB$225)*('Dvd Calendar'!$E$2728:$CZ$2728&lt;=BB$226)*'Dvd Calendar'!$E$2731:$CZ$2731*(('Dvd Calendar'!$E$2733:$CZ$2733='Field Check'!$C$56)*('Field Check'!$C$56&lt;&gt;"")+('Dvd Calendar'!$E$2733:$CZ$2733='Field Check'!$C$57)*('Field Check'!$C$57&lt;&gt;"")))/MXAU!$B$3,"")))</f>
        <v/>
      </c>
      <c r="BC271" s="163">
        <f>IF(BC$226="","",IF($B271="","",IFERROR($C271*$D271*SUMPRODUCT(('Dvd Calendar'!$E$2728:$CZ$2728&gt;BC$225)*('Dvd Calendar'!$E$2728:$CZ$2728&lt;=BC$226)*'Dvd Calendar'!$E$2731:$CZ$2731*(('Dvd Calendar'!$E$2733:$CZ$2733='Field Check'!$C$56)*('Field Check'!$C$56&lt;&gt;"")+('Dvd Calendar'!$E$2733:$CZ$2733='Field Check'!$C$57)*('Field Check'!$C$57&lt;&gt;"")))/MXAU!$B$3,"")))</f>
        <v/>
      </c>
      <c r="BD271" s="163">
        <f>IF(BD$226="","",IF($B271="","",IFERROR($C271*$D271*SUMPRODUCT(('Dvd Calendar'!$E$2728:$CZ$2728&gt;BD$225)*('Dvd Calendar'!$E$2728:$CZ$2728&lt;=BD$226)*'Dvd Calendar'!$E$2731:$CZ$2731*(('Dvd Calendar'!$E$2733:$CZ$2733='Field Check'!$C$56)*('Field Check'!$C$56&lt;&gt;"")+('Dvd Calendar'!$E$2733:$CZ$2733='Field Check'!$C$57)*('Field Check'!$C$57&lt;&gt;"")))/MXAU!$B$3,"")))</f>
        <v/>
      </c>
      <c r="BE271" s="163">
        <f>IF(BE$226="","",IF($B271="","",IFERROR($C271*$D271*SUMPRODUCT(('Dvd Calendar'!$E$2728:$CZ$2728&gt;BE$225)*('Dvd Calendar'!$E$2728:$CZ$2728&lt;=BE$226)*'Dvd Calendar'!$E$2731:$CZ$2731*(('Dvd Calendar'!$E$2733:$CZ$2733='Field Check'!$C$56)*('Field Check'!$C$56&lt;&gt;"")+('Dvd Calendar'!$E$2733:$CZ$2733='Field Check'!$C$57)*('Field Check'!$C$57&lt;&gt;"")))/MXAU!$B$3,"")))</f>
        <v/>
      </c>
      <c r="BF271" s="163">
        <f>IF(BF$226="","",IF($B271="","",IFERROR($C271*$D271*SUMPRODUCT(('Dvd Calendar'!$E$2728:$CZ$2728&gt;BF$225)*('Dvd Calendar'!$E$2728:$CZ$2728&lt;=BF$226)*'Dvd Calendar'!$E$2731:$CZ$2731*(('Dvd Calendar'!$E$2733:$CZ$2733='Field Check'!$C$56)*('Field Check'!$C$56&lt;&gt;"")+('Dvd Calendar'!$E$2733:$CZ$2733='Field Check'!$C$57)*('Field Check'!$C$57&lt;&gt;"")))/MXAU!$B$3,"")))</f>
        <v/>
      </c>
      <c r="BH271" s="163">
        <f>IF(BH$226="","",IF($B271="","",IFERROR(AQ271*$E271/100,"")))</f>
        <v/>
      </c>
      <c r="BI271" s="163">
        <f>IF(BI$226="","",IF($B271="","",IFERROR(AR271*$E271/100,"")))</f>
        <v/>
      </c>
      <c r="BJ271" s="163">
        <f>IF(BJ$226="","",IF($B271="","",IFERROR(AS271*$E271/100,"")))</f>
        <v/>
      </c>
      <c r="BK271" s="163">
        <f>IF(BK$226="","",IF($B271="","",IFERROR(AT271*$E271/100,"")))</f>
        <v/>
      </c>
      <c r="BL271" s="163">
        <f>IF(BL$226="","",IF($B271="","",IFERROR(AU271*$E271/100,"")))</f>
        <v/>
      </c>
      <c r="BM271" s="163">
        <f>IF(BM$226="","",IF($B271="","",IFERROR(AV271*$E271/100,"")))</f>
        <v/>
      </c>
      <c r="BN271" s="163">
        <f>IF(BN$226="","",IF($B271="","",IFERROR(AW271*$E271/100,"")))</f>
        <v/>
      </c>
      <c r="BO271" s="163">
        <f>IF(BO$226="","",IF($B271="","",IFERROR(AX271*$E271/100,"")))</f>
        <v/>
      </c>
      <c r="BP271" s="163">
        <f>IF(BP$226="","",IF($B271="","",IFERROR(AY271*$E271/100,"")))</f>
        <v/>
      </c>
      <c r="BQ271" s="163">
        <f>IF(BQ$226="","",IF($B271="","",IFERROR(AZ271*$E271/100,"")))</f>
        <v/>
      </c>
      <c r="BR271" s="163">
        <f>IF(BR$226="","",IF($B271="","",IFERROR(BA271*$E271/100,"")))</f>
        <v/>
      </c>
      <c r="BS271" s="163">
        <f>IF(BS$226="","",IF($B271="","",IFERROR(BB271*$E271/100,"")))</f>
        <v/>
      </c>
      <c r="BT271" s="163">
        <f>IF(BT$226="","",IF($B271="","",IFERROR(BC271*$E271/100,"")))</f>
        <v/>
      </c>
      <c r="BU271" s="163">
        <f>IF(BU$226="","",IF($B271="","",IFERROR(BD271*$E271/100,"")))</f>
        <v/>
      </c>
      <c r="BV271" s="163">
        <f>IF(BV$226="","",IF($B271="","",IFERROR(BE271*$E271/100,"")))</f>
        <v/>
      </c>
      <c r="BW271" s="163">
        <f>IF(BW$226="","",IF($B271="","",IFERROR(BF271*$E271/100,"")))</f>
        <v/>
      </c>
    </row>
    <row r="272">
      <c r="B272" s="126">
        <f>IF(MXAU!$C$49="","",MXAU!$C$49)</f>
        <v/>
      </c>
      <c r="C272" s="74">
        <f>IF(MXAU!$B$49="","",MXAU!$B$49)</f>
        <v/>
      </c>
      <c r="D272" s="75">
        <f>IFERROR(MXAU!$Q$49,1)</f>
        <v/>
      </c>
      <c r="E272" s="76">
        <f>IF($B272="","",IF(ISNUMBER(MXAU!$I$49),MXAU!$I$49,'Index Summary'!$C$7))</f>
        <v/>
      </c>
      <c r="F272" s="77">
        <f>IF(F$226="","",IF($B272="","",IFERROR($C272*$D272*IF((Override!$C$4="ON")*(COUNTIFS(Override!$B$11:$B$40,$B272,Override!$D$11:$D$40,1,Override!$E$11:$E$40,"&gt;=0")-COUNTIFS(Override!$B$11:$B$40,$B272,Override!$D$11:$D$40,1,Override!$E$11:$E$40,"&gt;=0",Override!$C$11:$C$40,"AS51"))&gt;0,SUMIFS(Override!$E$11:$E$40,Override!$B$11:$B$40,$B272,Override!$D$11:$D$40,1)-SUMIFS(Override!$E$11:$E$40,Override!$B$11:$B$40,$B272,Override!$D$11:$D$40,1,Override!$C$11:$C$40,"AS51"),Override!$C$304)/MXAU!$B$3,"")))</f>
        <v/>
      </c>
      <c r="G272" s="77">
        <f>IF(G$226="","",IF($B272="","",IFERROR($C272*$D272*IF((Override!$C$4="ON")*(COUNTIFS(Override!$B$11:$B$40,$B272,Override!$D$11:$D$40,2,Override!$E$11:$E$40,"&gt;=0")-COUNTIFS(Override!$B$11:$B$40,$B272,Override!$D$11:$D$40,2,Override!$E$11:$E$40,"&gt;=0",Override!$C$11:$C$40,"AS51"))&gt;0,SUMIFS(Override!$E$11:$E$40,Override!$B$11:$B$40,$B272,Override!$D$11:$D$40,2)-SUMIFS(Override!$E$11:$E$40,Override!$B$11:$B$40,$B272,Override!$D$11:$D$40,2,Override!$C$11:$C$40,"AS51"),Override!$D$304)/MXAU!$B$3,"")))</f>
        <v/>
      </c>
      <c r="H272" s="77">
        <f>IF(H$226="","",IF($B272="","",IFERROR($C272*$D272*IF((Override!$C$4="ON")*(COUNTIFS(Override!$B$11:$B$40,$B272,Override!$D$11:$D$40,3,Override!$E$11:$E$40,"&gt;=0")-COUNTIFS(Override!$B$11:$B$40,$B272,Override!$D$11:$D$40,3,Override!$E$11:$E$40,"&gt;=0",Override!$C$11:$C$40,"AS51"))&gt;0,SUMIFS(Override!$E$11:$E$40,Override!$B$11:$B$40,$B272,Override!$D$11:$D$40,3)-SUMIFS(Override!$E$11:$E$40,Override!$B$11:$B$40,$B272,Override!$D$11:$D$40,3,Override!$C$11:$C$40,"AS51"),Override!$E$304)/MXAU!$B$3,"")))</f>
        <v/>
      </c>
      <c r="I272" s="77">
        <f>IF(I$226="","",IF($B272="","",IFERROR($C272*$D272*IF((Override!$C$4="ON")*(COUNTIFS(Override!$B$11:$B$40,$B272,Override!$D$11:$D$40,4,Override!$E$11:$E$40,"&gt;=0")-COUNTIFS(Override!$B$11:$B$40,$B272,Override!$D$11:$D$40,4,Override!$E$11:$E$40,"&gt;=0",Override!$C$11:$C$40,"AS51"))&gt;0,SUMIFS(Override!$E$11:$E$40,Override!$B$11:$B$40,$B272,Override!$D$11:$D$40,4)-SUMIFS(Override!$E$11:$E$40,Override!$B$11:$B$40,$B272,Override!$D$11:$D$40,4,Override!$C$11:$C$40,"AS51"),Override!$F$304)/MXAU!$B$3,"")))</f>
        <v/>
      </c>
      <c r="J272" s="77">
        <f>IF(J$226="","",IF($B272="","",IFERROR($C272*$D272*IF((Override!$C$4="ON")*(COUNTIFS(Override!$B$11:$B$40,$B272,Override!$D$11:$D$40,5,Override!$E$11:$E$40,"&gt;=0")-COUNTIFS(Override!$B$11:$B$40,$B272,Override!$D$11:$D$40,5,Override!$E$11:$E$40,"&gt;=0",Override!$C$11:$C$40,"AS51"))&gt;0,SUMIFS(Override!$E$11:$E$40,Override!$B$11:$B$40,$B272,Override!$D$11:$D$40,5)-SUMIFS(Override!$E$11:$E$40,Override!$B$11:$B$40,$B272,Override!$D$11:$D$40,5,Override!$C$11:$C$40,"AS51"),Override!$G$304)/MXAU!$B$3,"")))</f>
        <v/>
      </c>
      <c r="K272" s="77">
        <f>IF(K$226="","",IF($B272="","",IFERROR($C272*$D272*IF((Override!$C$4="ON")*(COUNTIFS(Override!$B$11:$B$40,$B272,Override!$D$11:$D$40,6,Override!$E$11:$E$40,"&gt;=0")-COUNTIFS(Override!$B$11:$B$40,$B272,Override!$D$11:$D$40,6,Override!$E$11:$E$40,"&gt;=0",Override!$C$11:$C$40,"AS51"))&gt;0,SUMIFS(Override!$E$11:$E$40,Override!$B$11:$B$40,$B272,Override!$D$11:$D$40,6)-SUMIFS(Override!$E$11:$E$40,Override!$B$11:$B$40,$B272,Override!$D$11:$D$40,6,Override!$C$11:$C$40,"AS51"),Override!$H$304)/MXAU!$B$3,"")))</f>
        <v/>
      </c>
      <c r="L272" s="77">
        <f>IF(L$226="","",IF($B272="","",IFERROR($C272*$D272*IF((Override!$C$4="ON")*(COUNTIFS(Override!$B$11:$B$40,$B272,Override!$D$11:$D$40,7,Override!$E$11:$E$40,"&gt;=0")-COUNTIFS(Override!$B$11:$B$40,$B272,Override!$D$11:$D$40,7,Override!$E$11:$E$40,"&gt;=0",Override!$C$11:$C$40,"AS51"))&gt;0,SUMIFS(Override!$E$11:$E$40,Override!$B$11:$B$40,$B272,Override!$D$11:$D$40,7)-SUMIFS(Override!$E$11:$E$40,Override!$B$11:$B$40,$B272,Override!$D$11:$D$40,7,Override!$C$11:$C$40,"AS51"),Override!$I$304)/MXAU!$B$3,"")))</f>
        <v/>
      </c>
      <c r="M272" s="77">
        <f>IF(M$226="","",IF($B272="","",IFERROR($C272*$D272*IF((Override!$C$4="ON")*(COUNTIFS(Override!$B$11:$B$40,$B272,Override!$D$11:$D$40,8,Override!$E$11:$E$40,"&gt;=0")-COUNTIFS(Override!$B$11:$B$40,$B272,Override!$D$11:$D$40,8,Override!$E$11:$E$40,"&gt;=0",Override!$C$11:$C$40,"AS51"))&gt;0,SUMIFS(Override!$E$11:$E$40,Override!$B$11:$B$40,$B272,Override!$D$11:$D$40,8)-SUMIFS(Override!$E$11:$E$40,Override!$B$11:$B$40,$B272,Override!$D$11:$D$40,8,Override!$C$11:$C$40,"AS51"),Override!$J$304)/MXAU!$B$3,"")))</f>
        <v/>
      </c>
      <c r="N272" s="77">
        <f>IF(N$226="","",IF($B272="","",IFERROR($C272*$D272*IF((Override!$C$4="ON")*(COUNTIFS(Override!$B$11:$B$40,$B272,Override!$D$11:$D$40,9,Override!$E$11:$E$40,"&gt;=0")-COUNTIFS(Override!$B$11:$B$40,$B272,Override!$D$11:$D$40,9,Override!$E$11:$E$40,"&gt;=0",Override!$C$11:$C$40,"AS51"))&gt;0,SUMIFS(Override!$E$11:$E$40,Override!$B$11:$B$40,$B272,Override!$D$11:$D$40,9)-SUMIFS(Override!$E$11:$E$40,Override!$B$11:$B$40,$B272,Override!$D$11:$D$40,9,Override!$C$11:$C$40,"AS51"),Override!$K$304)/MXAU!$B$3,"")))</f>
        <v/>
      </c>
      <c r="O272" s="77">
        <f>IF(O$226="","",IF($B272="","",IFERROR($C272*$D272*IF((Override!$C$4="ON")*(COUNTIFS(Override!$B$11:$B$40,$B272,Override!$D$11:$D$40,10,Override!$E$11:$E$40,"&gt;=0")-COUNTIFS(Override!$B$11:$B$40,$B272,Override!$D$11:$D$40,10,Override!$E$11:$E$40,"&gt;=0",Override!$C$11:$C$40,"AS51"))&gt;0,SUMIFS(Override!$E$11:$E$40,Override!$B$11:$B$40,$B272,Override!$D$11:$D$40,10)-SUMIFS(Override!$E$11:$E$40,Override!$B$11:$B$40,$B272,Override!$D$11:$D$40,10,Override!$C$11:$C$40,"AS51"),Override!$L$304)/MXAU!$B$3,"")))</f>
        <v/>
      </c>
      <c r="P272" s="77">
        <f>IF(P$226="","",IF($B272="","",IFERROR($C272*$D272*IF((Override!$C$4="ON")*(COUNTIFS(Override!$B$11:$B$40,$B272,Override!$D$11:$D$40,11,Override!$E$11:$E$40,"&gt;=0")-COUNTIFS(Override!$B$11:$B$40,$B272,Override!$D$11:$D$40,11,Override!$E$11:$E$40,"&gt;=0",Override!$C$11:$C$40,"AS51"))&gt;0,SUMIFS(Override!$E$11:$E$40,Override!$B$11:$B$40,$B272,Override!$D$11:$D$40,11)-SUMIFS(Override!$E$11:$E$40,Override!$B$11:$B$40,$B272,Override!$D$11:$D$40,11,Override!$C$11:$C$40,"AS51"),Override!$M$304)/MXAU!$B$3,"")))</f>
        <v/>
      </c>
      <c r="Q272" s="77">
        <f>IF(Q$226="","",IF($B272="","",IFERROR($C272*$D272*IF((Override!$C$4="ON")*(COUNTIFS(Override!$B$11:$B$40,$B272,Override!$D$11:$D$40,12,Override!$E$11:$E$40,"&gt;=0")-COUNTIFS(Override!$B$11:$B$40,$B272,Override!$D$11:$D$40,12,Override!$E$11:$E$40,"&gt;=0",Override!$C$11:$C$40,"AS51"))&gt;0,SUMIFS(Override!$E$11:$E$40,Override!$B$11:$B$40,$B272,Override!$D$11:$D$40,12)-SUMIFS(Override!$E$11:$E$40,Override!$B$11:$B$40,$B272,Override!$D$11:$D$40,12,Override!$C$11:$C$40,"AS51"),Override!$N$304)/MXAU!$B$3,"")))</f>
        <v/>
      </c>
      <c r="R272" s="77">
        <f>IF(R$226="","",IF($B272="","",IFERROR($C272*$D272*IF((Override!$C$4="ON")*(COUNTIFS(Override!$B$11:$B$40,$B272,Override!$D$11:$D$40,13,Override!$E$11:$E$40,"&gt;=0")-COUNTIFS(Override!$B$11:$B$40,$B272,Override!$D$11:$D$40,13,Override!$E$11:$E$40,"&gt;=0",Override!$C$11:$C$40,"AS51"))&gt;0,SUMIFS(Override!$E$11:$E$40,Override!$B$11:$B$40,$B272,Override!$D$11:$D$40,13)-SUMIFS(Override!$E$11:$E$40,Override!$B$11:$B$40,$B272,Override!$D$11:$D$40,13,Override!$C$11:$C$40,"AS51"),Override!$O$304)/MXAU!$B$3,"")))</f>
        <v/>
      </c>
      <c r="S272" s="77">
        <f>IF(S$226="","",IF($B272="","",IFERROR($C272*$D272*IF((Override!$C$4="ON")*(COUNTIFS(Override!$B$11:$B$40,$B272,Override!$D$11:$D$40,14,Override!$E$11:$E$40,"&gt;=0")-COUNTIFS(Override!$B$11:$B$40,$B272,Override!$D$11:$D$40,14,Override!$E$11:$E$40,"&gt;=0",Override!$C$11:$C$40,"AS51"))&gt;0,SUMIFS(Override!$E$11:$E$40,Override!$B$11:$B$40,$B272,Override!$D$11:$D$40,14)-SUMIFS(Override!$E$11:$E$40,Override!$B$11:$B$40,$B272,Override!$D$11:$D$40,14,Override!$C$11:$C$40,"AS51"),Override!$P$304)/MXAU!$B$3,"")))</f>
        <v/>
      </c>
      <c r="T272" s="77">
        <f>IF(T$226="","",IF($B272="","",IFERROR($C272*$D272*IF((Override!$C$4="ON")*(COUNTIFS(Override!$B$11:$B$40,$B272,Override!$D$11:$D$40,15,Override!$E$11:$E$40,"&gt;=0")-COUNTIFS(Override!$B$11:$B$40,$B272,Override!$D$11:$D$40,15,Override!$E$11:$E$40,"&gt;=0",Override!$C$11:$C$40,"AS51"))&gt;0,SUMIFS(Override!$E$11:$E$40,Override!$B$11:$B$40,$B272,Override!$D$11:$D$40,15)-SUMIFS(Override!$E$11:$E$40,Override!$B$11:$B$40,$B272,Override!$D$11:$D$40,15,Override!$C$11:$C$40,"AS51"),Override!$Q$304)/MXAU!$B$3,"")))</f>
        <v/>
      </c>
      <c r="U272" s="77">
        <f>IF(U$226="","",IF($B272="","",IFERROR($C272*$D272*IF((Override!$C$4="ON")*(COUNTIFS(Override!$B$11:$B$40,$B272,Override!$D$11:$D$40,16,Override!$E$11:$E$40,"&gt;=0")-COUNTIFS(Override!$B$11:$B$40,$B272,Override!$D$11:$D$40,16,Override!$E$11:$E$40,"&gt;=0",Override!$C$11:$C$40,"AS51"))&gt;0,SUMIFS(Override!$E$11:$E$40,Override!$B$11:$B$40,$B272,Override!$D$11:$D$40,16)-SUMIFS(Override!$E$11:$E$40,Override!$B$11:$B$40,$B272,Override!$D$11:$D$40,16,Override!$C$11:$C$40,"AS51"),Override!$R$304)/MXAU!$B$3,"")))</f>
        <v/>
      </c>
      <c r="W272" s="77">
        <f>IF(W$226="","",IF($B272="","",IFERROR(F272*$E272/100,"")))</f>
        <v/>
      </c>
      <c r="X272" s="77">
        <f>IF(X$226="","",IF($B272="","",IFERROR(G272*$E272/100,"")))</f>
        <v/>
      </c>
      <c r="Y272" s="77">
        <f>IF(Y$226="","",IF($B272="","",IFERROR(H272*$E272/100,"")))</f>
        <v/>
      </c>
      <c r="Z272" s="77">
        <f>IF(Z$226="","",IF($B272="","",IFERROR(I272*$E272/100,"")))</f>
        <v/>
      </c>
      <c r="AA272" s="77">
        <f>IF(AA$226="","",IF($B272="","",IFERROR(J272*$E272/100,"")))</f>
        <v/>
      </c>
      <c r="AB272" s="77">
        <f>IF(AB$226="","",IF($B272="","",IFERROR(K272*$E272/100,"")))</f>
        <v/>
      </c>
      <c r="AC272" s="77">
        <f>IF(AC$226="","",IF($B272="","",IFERROR(L272*$E272/100,"")))</f>
        <v/>
      </c>
      <c r="AD272" s="77">
        <f>IF(AD$226="","",IF($B272="","",IFERROR(M272*$E272/100,"")))</f>
        <v/>
      </c>
      <c r="AE272" s="77">
        <f>IF(AE$226="","",IF($B272="","",IFERROR(N272*$E272/100,"")))</f>
        <v/>
      </c>
      <c r="AF272" s="77">
        <f>IF(AF$226="","",IF($B272="","",IFERROR(O272*$E272/100,"")))</f>
        <v/>
      </c>
      <c r="AG272" s="77">
        <f>IF(AG$226="","",IF($B272="","",IFERROR(P272*$E272/100,"")))</f>
        <v/>
      </c>
      <c r="AH272" s="77">
        <f>IF(AH$226="","",IF($B272="","",IFERROR(Q272*$E272/100,"")))</f>
        <v/>
      </c>
      <c r="AI272" s="77">
        <f>IF(AI$226="","",IF($B272="","",IFERROR(R272*$E272/100,"")))</f>
        <v/>
      </c>
      <c r="AJ272" s="77">
        <f>IF(AJ$226="","",IF($B272="","",IFERROR(S272*$E272/100,"")))</f>
        <v/>
      </c>
      <c r="AK272" s="77">
        <f>IF(AK$226="","",IF($B272="","",IFERROR(T272*$E272/100,"")))</f>
        <v/>
      </c>
      <c r="AL272" s="77">
        <f>IF(AL$226="","",IF($B272="","",IFERROR(U272*$E272/100,"")))</f>
        <v/>
      </c>
      <c r="AN272" s="77">
        <f>IF($B272="","",SUMIF($F$226:$U$226,"&lt;="&amp;Sector!$E$51,$F272:$U272))</f>
        <v/>
      </c>
      <c r="AO272" s="77">
        <f>IF($B272="","",SUMIF($W$226:$AL$226,"&lt;="&amp;Sector!$E$51,$W272:$AL272))</f>
        <v/>
      </c>
      <c r="AQ272" s="163">
        <f>IF(AQ$226="","",IF($B272="","",IFERROR($C272*$D272*SUMPRODUCT(('Dvd Calendar'!$E$2739:$CZ$2739&gt;AQ$225)*('Dvd Calendar'!$E$2739:$CZ$2739&lt;=AQ$226)*'Dvd Calendar'!$E$2742:$CZ$2742*(('Dvd Calendar'!$E$2744:$CZ$2744='Field Check'!$C$56)*('Field Check'!$C$56&lt;&gt;"")+('Dvd Calendar'!$E$2744:$CZ$2744='Field Check'!$C$57)*('Field Check'!$C$57&lt;&gt;"")))/MXAU!$B$3,"")))</f>
        <v/>
      </c>
      <c r="AR272" s="163">
        <f>IF(AR$226="","",IF($B272="","",IFERROR($C272*$D272*SUMPRODUCT(('Dvd Calendar'!$E$2739:$CZ$2739&gt;AR$225)*('Dvd Calendar'!$E$2739:$CZ$2739&lt;=AR$226)*'Dvd Calendar'!$E$2742:$CZ$2742*(('Dvd Calendar'!$E$2744:$CZ$2744='Field Check'!$C$56)*('Field Check'!$C$56&lt;&gt;"")+('Dvd Calendar'!$E$2744:$CZ$2744='Field Check'!$C$57)*('Field Check'!$C$57&lt;&gt;"")))/MXAU!$B$3,"")))</f>
        <v/>
      </c>
      <c r="AS272" s="163">
        <f>IF(AS$226="","",IF($B272="","",IFERROR($C272*$D272*SUMPRODUCT(('Dvd Calendar'!$E$2739:$CZ$2739&gt;AS$225)*('Dvd Calendar'!$E$2739:$CZ$2739&lt;=AS$226)*'Dvd Calendar'!$E$2742:$CZ$2742*(('Dvd Calendar'!$E$2744:$CZ$2744='Field Check'!$C$56)*('Field Check'!$C$56&lt;&gt;"")+('Dvd Calendar'!$E$2744:$CZ$2744='Field Check'!$C$57)*('Field Check'!$C$57&lt;&gt;"")))/MXAU!$B$3,"")))</f>
        <v/>
      </c>
      <c r="AT272" s="163">
        <f>IF(AT$226="","",IF($B272="","",IFERROR($C272*$D272*SUMPRODUCT(('Dvd Calendar'!$E$2739:$CZ$2739&gt;AT$225)*('Dvd Calendar'!$E$2739:$CZ$2739&lt;=AT$226)*'Dvd Calendar'!$E$2742:$CZ$2742*(('Dvd Calendar'!$E$2744:$CZ$2744='Field Check'!$C$56)*('Field Check'!$C$56&lt;&gt;"")+('Dvd Calendar'!$E$2744:$CZ$2744='Field Check'!$C$57)*('Field Check'!$C$57&lt;&gt;"")))/MXAU!$B$3,"")))</f>
        <v/>
      </c>
      <c r="AU272" s="163">
        <f>IF(AU$226="","",IF($B272="","",IFERROR($C272*$D272*SUMPRODUCT(('Dvd Calendar'!$E$2739:$CZ$2739&gt;AU$225)*('Dvd Calendar'!$E$2739:$CZ$2739&lt;=AU$226)*'Dvd Calendar'!$E$2742:$CZ$2742*(('Dvd Calendar'!$E$2744:$CZ$2744='Field Check'!$C$56)*('Field Check'!$C$56&lt;&gt;"")+('Dvd Calendar'!$E$2744:$CZ$2744='Field Check'!$C$57)*('Field Check'!$C$57&lt;&gt;"")))/MXAU!$B$3,"")))</f>
        <v/>
      </c>
      <c r="AV272" s="163">
        <f>IF(AV$226="","",IF($B272="","",IFERROR($C272*$D272*SUMPRODUCT(('Dvd Calendar'!$E$2739:$CZ$2739&gt;AV$225)*('Dvd Calendar'!$E$2739:$CZ$2739&lt;=AV$226)*'Dvd Calendar'!$E$2742:$CZ$2742*(('Dvd Calendar'!$E$2744:$CZ$2744='Field Check'!$C$56)*('Field Check'!$C$56&lt;&gt;"")+('Dvd Calendar'!$E$2744:$CZ$2744='Field Check'!$C$57)*('Field Check'!$C$57&lt;&gt;"")))/MXAU!$B$3,"")))</f>
        <v/>
      </c>
      <c r="AW272" s="163">
        <f>IF(AW$226="","",IF($B272="","",IFERROR($C272*$D272*SUMPRODUCT(('Dvd Calendar'!$E$2739:$CZ$2739&gt;AW$225)*('Dvd Calendar'!$E$2739:$CZ$2739&lt;=AW$226)*'Dvd Calendar'!$E$2742:$CZ$2742*(('Dvd Calendar'!$E$2744:$CZ$2744='Field Check'!$C$56)*('Field Check'!$C$56&lt;&gt;"")+('Dvd Calendar'!$E$2744:$CZ$2744='Field Check'!$C$57)*('Field Check'!$C$57&lt;&gt;"")))/MXAU!$B$3,"")))</f>
        <v/>
      </c>
      <c r="AX272" s="163">
        <f>IF(AX$226="","",IF($B272="","",IFERROR($C272*$D272*SUMPRODUCT(('Dvd Calendar'!$E$2739:$CZ$2739&gt;AX$225)*('Dvd Calendar'!$E$2739:$CZ$2739&lt;=AX$226)*'Dvd Calendar'!$E$2742:$CZ$2742*(('Dvd Calendar'!$E$2744:$CZ$2744='Field Check'!$C$56)*('Field Check'!$C$56&lt;&gt;"")+('Dvd Calendar'!$E$2744:$CZ$2744='Field Check'!$C$57)*('Field Check'!$C$57&lt;&gt;"")))/MXAU!$B$3,"")))</f>
        <v/>
      </c>
      <c r="AY272" s="163">
        <f>IF(AY$226="","",IF($B272="","",IFERROR($C272*$D272*SUMPRODUCT(('Dvd Calendar'!$E$2739:$CZ$2739&gt;AY$225)*('Dvd Calendar'!$E$2739:$CZ$2739&lt;=AY$226)*'Dvd Calendar'!$E$2742:$CZ$2742*(('Dvd Calendar'!$E$2744:$CZ$2744='Field Check'!$C$56)*('Field Check'!$C$56&lt;&gt;"")+('Dvd Calendar'!$E$2744:$CZ$2744='Field Check'!$C$57)*('Field Check'!$C$57&lt;&gt;"")))/MXAU!$B$3,"")))</f>
        <v/>
      </c>
      <c r="AZ272" s="163">
        <f>IF(AZ$226="","",IF($B272="","",IFERROR($C272*$D272*SUMPRODUCT(('Dvd Calendar'!$E$2739:$CZ$2739&gt;AZ$225)*('Dvd Calendar'!$E$2739:$CZ$2739&lt;=AZ$226)*'Dvd Calendar'!$E$2742:$CZ$2742*(('Dvd Calendar'!$E$2744:$CZ$2744='Field Check'!$C$56)*('Field Check'!$C$56&lt;&gt;"")+('Dvd Calendar'!$E$2744:$CZ$2744='Field Check'!$C$57)*('Field Check'!$C$57&lt;&gt;"")))/MXAU!$B$3,"")))</f>
        <v/>
      </c>
      <c r="BA272" s="163">
        <f>IF(BA$226="","",IF($B272="","",IFERROR($C272*$D272*SUMPRODUCT(('Dvd Calendar'!$E$2739:$CZ$2739&gt;BA$225)*('Dvd Calendar'!$E$2739:$CZ$2739&lt;=BA$226)*'Dvd Calendar'!$E$2742:$CZ$2742*(('Dvd Calendar'!$E$2744:$CZ$2744='Field Check'!$C$56)*('Field Check'!$C$56&lt;&gt;"")+('Dvd Calendar'!$E$2744:$CZ$2744='Field Check'!$C$57)*('Field Check'!$C$57&lt;&gt;"")))/MXAU!$B$3,"")))</f>
        <v/>
      </c>
      <c r="BB272" s="163">
        <f>IF(BB$226="","",IF($B272="","",IFERROR($C272*$D272*SUMPRODUCT(('Dvd Calendar'!$E$2739:$CZ$2739&gt;BB$225)*('Dvd Calendar'!$E$2739:$CZ$2739&lt;=BB$226)*'Dvd Calendar'!$E$2742:$CZ$2742*(('Dvd Calendar'!$E$2744:$CZ$2744='Field Check'!$C$56)*('Field Check'!$C$56&lt;&gt;"")+('Dvd Calendar'!$E$2744:$CZ$2744='Field Check'!$C$57)*('Field Check'!$C$57&lt;&gt;"")))/MXAU!$B$3,"")))</f>
        <v/>
      </c>
      <c r="BC272" s="163">
        <f>IF(BC$226="","",IF($B272="","",IFERROR($C272*$D272*SUMPRODUCT(('Dvd Calendar'!$E$2739:$CZ$2739&gt;BC$225)*('Dvd Calendar'!$E$2739:$CZ$2739&lt;=BC$226)*'Dvd Calendar'!$E$2742:$CZ$2742*(('Dvd Calendar'!$E$2744:$CZ$2744='Field Check'!$C$56)*('Field Check'!$C$56&lt;&gt;"")+('Dvd Calendar'!$E$2744:$CZ$2744='Field Check'!$C$57)*('Field Check'!$C$57&lt;&gt;"")))/MXAU!$B$3,"")))</f>
        <v/>
      </c>
      <c r="BD272" s="163">
        <f>IF(BD$226="","",IF($B272="","",IFERROR($C272*$D272*SUMPRODUCT(('Dvd Calendar'!$E$2739:$CZ$2739&gt;BD$225)*('Dvd Calendar'!$E$2739:$CZ$2739&lt;=BD$226)*'Dvd Calendar'!$E$2742:$CZ$2742*(('Dvd Calendar'!$E$2744:$CZ$2744='Field Check'!$C$56)*('Field Check'!$C$56&lt;&gt;"")+('Dvd Calendar'!$E$2744:$CZ$2744='Field Check'!$C$57)*('Field Check'!$C$57&lt;&gt;"")))/MXAU!$B$3,"")))</f>
        <v/>
      </c>
      <c r="BE272" s="163">
        <f>IF(BE$226="","",IF($B272="","",IFERROR($C272*$D272*SUMPRODUCT(('Dvd Calendar'!$E$2739:$CZ$2739&gt;BE$225)*('Dvd Calendar'!$E$2739:$CZ$2739&lt;=BE$226)*'Dvd Calendar'!$E$2742:$CZ$2742*(('Dvd Calendar'!$E$2744:$CZ$2744='Field Check'!$C$56)*('Field Check'!$C$56&lt;&gt;"")+('Dvd Calendar'!$E$2744:$CZ$2744='Field Check'!$C$57)*('Field Check'!$C$57&lt;&gt;"")))/MXAU!$B$3,"")))</f>
        <v/>
      </c>
      <c r="BF272" s="163">
        <f>IF(BF$226="","",IF($B272="","",IFERROR($C272*$D272*SUMPRODUCT(('Dvd Calendar'!$E$2739:$CZ$2739&gt;BF$225)*('Dvd Calendar'!$E$2739:$CZ$2739&lt;=BF$226)*'Dvd Calendar'!$E$2742:$CZ$2742*(('Dvd Calendar'!$E$2744:$CZ$2744='Field Check'!$C$56)*('Field Check'!$C$56&lt;&gt;"")+('Dvd Calendar'!$E$2744:$CZ$2744='Field Check'!$C$57)*('Field Check'!$C$57&lt;&gt;"")))/MXAU!$B$3,"")))</f>
        <v/>
      </c>
      <c r="BH272" s="163">
        <f>IF(BH$226="","",IF($B272="","",IFERROR(AQ272*$E272/100,"")))</f>
        <v/>
      </c>
      <c r="BI272" s="163">
        <f>IF(BI$226="","",IF($B272="","",IFERROR(AR272*$E272/100,"")))</f>
        <v/>
      </c>
      <c r="BJ272" s="163">
        <f>IF(BJ$226="","",IF($B272="","",IFERROR(AS272*$E272/100,"")))</f>
        <v/>
      </c>
      <c r="BK272" s="163">
        <f>IF(BK$226="","",IF($B272="","",IFERROR(AT272*$E272/100,"")))</f>
        <v/>
      </c>
      <c r="BL272" s="163">
        <f>IF(BL$226="","",IF($B272="","",IFERROR(AU272*$E272/100,"")))</f>
        <v/>
      </c>
      <c r="BM272" s="163">
        <f>IF(BM$226="","",IF($B272="","",IFERROR(AV272*$E272/100,"")))</f>
        <v/>
      </c>
      <c r="BN272" s="163">
        <f>IF(BN$226="","",IF($B272="","",IFERROR(AW272*$E272/100,"")))</f>
        <v/>
      </c>
      <c r="BO272" s="163">
        <f>IF(BO$226="","",IF($B272="","",IFERROR(AX272*$E272/100,"")))</f>
        <v/>
      </c>
      <c r="BP272" s="163">
        <f>IF(BP$226="","",IF($B272="","",IFERROR(AY272*$E272/100,"")))</f>
        <v/>
      </c>
      <c r="BQ272" s="163">
        <f>IF(BQ$226="","",IF($B272="","",IFERROR(AZ272*$E272/100,"")))</f>
        <v/>
      </c>
      <c r="BR272" s="163">
        <f>IF(BR$226="","",IF($B272="","",IFERROR(BA272*$E272/100,"")))</f>
        <v/>
      </c>
      <c r="BS272" s="163">
        <f>IF(BS$226="","",IF($B272="","",IFERROR(BB272*$E272/100,"")))</f>
        <v/>
      </c>
      <c r="BT272" s="163">
        <f>IF(BT$226="","",IF($B272="","",IFERROR(BC272*$E272/100,"")))</f>
        <v/>
      </c>
      <c r="BU272" s="163">
        <f>IF(BU$226="","",IF($B272="","",IFERROR(BD272*$E272/100,"")))</f>
        <v/>
      </c>
      <c r="BV272" s="163">
        <f>IF(BV$226="","",IF($B272="","",IFERROR(BE272*$E272/100,"")))</f>
        <v/>
      </c>
      <c r="BW272" s="163">
        <f>IF(BW$226="","",IF($B272="","",IFERROR(BF272*$E272/100,"")))</f>
        <v/>
      </c>
    </row>
    <row r="273">
      <c r="B273" s="126">
        <f>IF(MXAU!$C$50="","",MXAU!$C$50)</f>
        <v/>
      </c>
      <c r="C273" s="74">
        <f>IF(MXAU!$B$50="","",MXAU!$B$50)</f>
        <v/>
      </c>
      <c r="D273" s="75">
        <f>IFERROR(MXAU!$Q$50,1)</f>
        <v/>
      </c>
      <c r="E273" s="76">
        <f>IF($B273="","",IF(ISNUMBER(MXAU!$I$50),MXAU!$I$50,'Index Summary'!$C$7))</f>
        <v/>
      </c>
      <c r="F273" s="77">
        <f>IF(F$226="","",IF($B273="","",IFERROR($C273*$D273*IF((Override!$C$4="ON")*(COUNTIFS(Override!$B$11:$B$40,$B273,Override!$D$11:$D$40,1,Override!$E$11:$E$40,"&gt;=0")-COUNTIFS(Override!$B$11:$B$40,$B273,Override!$D$11:$D$40,1,Override!$E$11:$E$40,"&gt;=0",Override!$C$11:$C$40,"AS51"))&gt;0,SUMIFS(Override!$E$11:$E$40,Override!$B$11:$B$40,$B273,Override!$D$11:$D$40,1)-SUMIFS(Override!$E$11:$E$40,Override!$B$11:$B$40,$B273,Override!$D$11:$D$40,1,Override!$C$11:$C$40,"AS51"),Override!$C$305)/MXAU!$B$3,"")))</f>
        <v/>
      </c>
      <c r="G273" s="77">
        <f>IF(G$226="","",IF($B273="","",IFERROR($C273*$D273*IF((Override!$C$4="ON")*(COUNTIFS(Override!$B$11:$B$40,$B273,Override!$D$11:$D$40,2,Override!$E$11:$E$40,"&gt;=0")-COUNTIFS(Override!$B$11:$B$40,$B273,Override!$D$11:$D$40,2,Override!$E$11:$E$40,"&gt;=0",Override!$C$11:$C$40,"AS51"))&gt;0,SUMIFS(Override!$E$11:$E$40,Override!$B$11:$B$40,$B273,Override!$D$11:$D$40,2)-SUMIFS(Override!$E$11:$E$40,Override!$B$11:$B$40,$B273,Override!$D$11:$D$40,2,Override!$C$11:$C$40,"AS51"),Override!$D$305)/MXAU!$B$3,"")))</f>
        <v/>
      </c>
      <c r="H273" s="77">
        <f>IF(H$226="","",IF($B273="","",IFERROR($C273*$D273*IF((Override!$C$4="ON")*(COUNTIFS(Override!$B$11:$B$40,$B273,Override!$D$11:$D$40,3,Override!$E$11:$E$40,"&gt;=0")-COUNTIFS(Override!$B$11:$B$40,$B273,Override!$D$11:$D$40,3,Override!$E$11:$E$40,"&gt;=0",Override!$C$11:$C$40,"AS51"))&gt;0,SUMIFS(Override!$E$11:$E$40,Override!$B$11:$B$40,$B273,Override!$D$11:$D$40,3)-SUMIFS(Override!$E$11:$E$40,Override!$B$11:$B$40,$B273,Override!$D$11:$D$40,3,Override!$C$11:$C$40,"AS51"),Override!$E$305)/MXAU!$B$3,"")))</f>
        <v/>
      </c>
      <c r="I273" s="77">
        <f>IF(I$226="","",IF($B273="","",IFERROR($C273*$D273*IF((Override!$C$4="ON")*(COUNTIFS(Override!$B$11:$B$40,$B273,Override!$D$11:$D$40,4,Override!$E$11:$E$40,"&gt;=0")-COUNTIFS(Override!$B$11:$B$40,$B273,Override!$D$11:$D$40,4,Override!$E$11:$E$40,"&gt;=0",Override!$C$11:$C$40,"AS51"))&gt;0,SUMIFS(Override!$E$11:$E$40,Override!$B$11:$B$40,$B273,Override!$D$11:$D$40,4)-SUMIFS(Override!$E$11:$E$40,Override!$B$11:$B$40,$B273,Override!$D$11:$D$40,4,Override!$C$11:$C$40,"AS51"),Override!$F$305)/MXAU!$B$3,"")))</f>
        <v/>
      </c>
      <c r="J273" s="77">
        <f>IF(J$226="","",IF($B273="","",IFERROR($C273*$D273*IF((Override!$C$4="ON")*(COUNTIFS(Override!$B$11:$B$40,$B273,Override!$D$11:$D$40,5,Override!$E$11:$E$40,"&gt;=0")-COUNTIFS(Override!$B$11:$B$40,$B273,Override!$D$11:$D$40,5,Override!$E$11:$E$40,"&gt;=0",Override!$C$11:$C$40,"AS51"))&gt;0,SUMIFS(Override!$E$11:$E$40,Override!$B$11:$B$40,$B273,Override!$D$11:$D$40,5)-SUMIFS(Override!$E$11:$E$40,Override!$B$11:$B$40,$B273,Override!$D$11:$D$40,5,Override!$C$11:$C$40,"AS51"),Override!$G$305)/MXAU!$B$3,"")))</f>
        <v/>
      </c>
      <c r="K273" s="77">
        <f>IF(K$226="","",IF($B273="","",IFERROR($C273*$D273*IF((Override!$C$4="ON")*(COUNTIFS(Override!$B$11:$B$40,$B273,Override!$D$11:$D$40,6,Override!$E$11:$E$40,"&gt;=0")-COUNTIFS(Override!$B$11:$B$40,$B273,Override!$D$11:$D$40,6,Override!$E$11:$E$40,"&gt;=0",Override!$C$11:$C$40,"AS51"))&gt;0,SUMIFS(Override!$E$11:$E$40,Override!$B$11:$B$40,$B273,Override!$D$11:$D$40,6)-SUMIFS(Override!$E$11:$E$40,Override!$B$11:$B$40,$B273,Override!$D$11:$D$40,6,Override!$C$11:$C$40,"AS51"),Override!$H$305)/MXAU!$B$3,"")))</f>
        <v/>
      </c>
      <c r="L273" s="77">
        <f>IF(L$226="","",IF($B273="","",IFERROR($C273*$D273*IF((Override!$C$4="ON")*(COUNTIFS(Override!$B$11:$B$40,$B273,Override!$D$11:$D$40,7,Override!$E$11:$E$40,"&gt;=0")-COUNTIFS(Override!$B$11:$B$40,$B273,Override!$D$11:$D$40,7,Override!$E$11:$E$40,"&gt;=0",Override!$C$11:$C$40,"AS51"))&gt;0,SUMIFS(Override!$E$11:$E$40,Override!$B$11:$B$40,$B273,Override!$D$11:$D$40,7)-SUMIFS(Override!$E$11:$E$40,Override!$B$11:$B$40,$B273,Override!$D$11:$D$40,7,Override!$C$11:$C$40,"AS51"),Override!$I$305)/MXAU!$B$3,"")))</f>
        <v/>
      </c>
      <c r="M273" s="77">
        <f>IF(M$226="","",IF($B273="","",IFERROR($C273*$D273*IF((Override!$C$4="ON")*(COUNTIFS(Override!$B$11:$B$40,$B273,Override!$D$11:$D$40,8,Override!$E$11:$E$40,"&gt;=0")-COUNTIFS(Override!$B$11:$B$40,$B273,Override!$D$11:$D$40,8,Override!$E$11:$E$40,"&gt;=0",Override!$C$11:$C$40,"AS51"))&gt;0,SUMIFS(Override!$E$11:$E$40,Override!$B$11:$B$40,$B273,Override!$D$11:$D$40,8)-SUMIFS(Override!$E$11:$E$40,Override!$B$11:$B$40,$B273,Override!$D$11:$D$40,8,Override!$C$11:$C$40,"AS51"),Override!$J$305)/MXAU!$B$3,"")))</f>
        <v/>
      </c>
      <c r="N273" s="77">
        <f>IF(N$226="","",IF($B273="","",IFERROR($C273*$D273*IF((Override!$C$4="ON")*(COUNTIFS(Override!$B$11:$B$40,$B273,Override!$D$11:$D$40,9,Override!$E$11:$E$40,"&gt;=0")-COUNTIFS(Override!$B$11:$B$40,$B273,Override!$D$11:$D$40,9,Override!$E$11:$E$40,"&gt;=0",Override!$C$11:$C$40,"AS51"))&gt;0,SUMIFS(Override!$E$11:$E$40,Override!$B$11:$B$40,$B273,Override!$D$11:$D$40,9)-SUMIFS(Override!$E$11:$E$40,Override!$B$11:$B$40,$B273,Override!$D$11:$D$40,9,Override!$C$11:$C$40,"AS51"),Override!$K$305)/MXAU!$B$3,"")))</f>
        <v/>
      </c>
      <c r="O273" s="77">
        <f>IF(O$226="","",IF($B273="","",IFERROR($C273*$D273*IF((Override!$C$4="ON")*(COUNTIFS(Override!$B$11:$B$40,$B273,Override!$D$11:$D$40,10,Override!$E$11:$E$40,"&gt;=0")-COUNTIFS(Override!$B$11:$B$40,$B273,Override!$D$11:$D$40,10,Override!$E$11:$E$40,"&gt;=0",Override!$C$11:$C$40,"AS51"))&gt;0,SUMIFS(Override!$E$11:$E$40,Override!$B$11:$B$40,$B273,Override!$D$11:$D$40,10)-SUMIFS(Override!$E$11:$E$40,Override!$B$11:$B$40,$B273,Override!$D$11:$D$40,10,Override!$C$11:$C$40,"AS51"),Override!$L$305)/MXAU!$B$3,"")))</f>
        <v/>
      </c>
      <c r="P273" s="77">
        <f>IF(P$226="","",IF($B273="","",IFERROR($C273*$D273*IF((Override!$C$4="ON")*(COUNTIFS(Override!$B$11:$B$40,$B273,Override!$D$11:$D$40,11,Override!$E$11:$E$40,"&gt;=0")-COUNTIFS(Override!$B$11:$B$40,$B273,Override!$D$11:$D$40,11,Override!$E$11:$E$40,"&gt;=0",Override!$C$11:$C$40,"AS51"))&gt;0,SUMIFS(Override!$E$11:$E$40,Override!$B$11:$B$40,$B273,Override!$D$11:$D$40,11)-SUMIFS(Override!$E$11:$E$40,Override!$B$11:$B$40,$B273,Override!$D$11:$D$40,11,Override!$C$11:$C$40,"AS51"),Override!$M$305)/MXAU!$B$3,"")))</f>
        <v/>
      </c>
      <c r="Q273" s="77">
        <f>IF(Q$226="","",IF($B273="","",IFERROR($C273*$D273*IF((Override!$C$4="ON")*(COUNTIFS(Override!$B$11:$B$40,$B273,Override!$D$11:$D$40,12,Override!$E$11:$E$40,"&gt;=0")-COUNTIFS(Override!$B$11:$B$40,$B273,Override!$D$11:$D$40,12,Override!$E$11:$E$40,"&gt;=0",Override!$C$11:$C$40,"AS51"))&gt;0,SUMIFS(Override!$E$11:$E$40,Override!$B$11:$B$40,$B273,Override!$D$11:$D$40,12)-SUMIFS(Override!$E$11:$E$40,Override!$B$11:$B$40,$B273,Override!$D$11:$D$40,12,Override!$C$11:$C$40,"AS51"),Override!$N$305)/MXAU!$B$3,"")))</f>
        <v/>
      </c>
      <c r="R273" s="77">
        <f>IF(R$226="","",IF($B273="","",IFERROR($C273*$D273*IF((Override!$C$4="ON")*(COUNTIFS(Override!$B$11:$B$40,$B273,Override!$D$11:$D$40,13,Override!$E$11:$E$40,"&gt;=0")-COUNTIFS(Override!$B$11:$B$40,$B273,Override!$D$11:$D$40,13,Override!$E$11:$E$40,"&gt;=0",Override!$C$11:$C$40,"AS51"))&gt;0,SUMIFS(Override!$E$11:$E$40,Override!$B$11:$B$40,$B273,Override!$D$11:$D$40,13)-SUMIFS(Override!$E$11:$E$40,Override!$B$11:$B$40,$B273,Override!$D$11:$D$40,13,Override!$C$11:$C$40,"AS51"),Override!$O$305)/MXAU!$B$3,"")))</f>
        <v/>
      </c>
      <c r="S273" s="77">
        <f>IF(S$226="","",IF($B273="","",IFERROR($C273*$D273*IF((Override!$C$4="ON")*(COUNTIFS(Override!$B$11:$B$40,$B273,Override!$D$11:$D$40,14,Override!$E$11:$E$40,"&gt;=0")-COUNTIFS(Override!$B$11:$B$40,$B273,Override!$D$11:$D$40,14,Override!$E$11:$E$40,"&gt;=0",Override!$C$11:$C$40,"AS51"))&gt;0,SUMIFS(Override!$E$11:$E$40,Override!$B$11:$B$40,$B273,Override!$D$11:$D$40,14)-SUMIFS(Override!$E$11:$E$40,Override!$B$11:$B$40,$B273,Override!$D$11:$D$40,14,Override!$C$11:$C$40,"AS51"),Override!$P$305)/MXAU!$B$3,"")))</f>
        <v/>
      </c>
      <c r="T273" s="77">
        <f>IF(T$226="","",IF($B273="","",IFERROR($C273*$D273*IF((Override!$C$4="ON")*(COUNTIFS(Override!$B$11:$B$40,$B273,Override!$D$11:$D$40,15,Override!$E$11:$E$40,"&gt;=0")-COUNTIFS(Override!$B$11:$B$40,$B273,Override!$D$11:$D$40,15,Override!$E$11:$E$40,"&gt;=0",Override!$C$11:$C$40,"AS51"))&gt;0,SUMIFS(Override!$E$11:$E$40,Override!$B$11:$B$40,$B273,Override!$D$11:$D$40,15)-SUMIFS(Override!$E$11:$E$40,Override!$B$11:$B$40,$B273,Override!$D$11:$D$40,15,Override!$C$11:$C$40,"AS51"),Override!$Q$305)/MXAU!$B$3,"")))</f>
        <v/>
      </c>
      <c r="U273" s="77">
        <f>IF(U$226="","",IF($B273="","",IFERROR($C273*$D273*IF((Override!$C$4="ON")*(COUNTIFS(Override!$B$11:$B$40,$B273,Override!$D$11:$D$40,16,Override!$E$11:$E$40,"&gt;=0")-COUNTIFS(Override!$B$11:$B$40,$B273,Override!$D$11:$D$40,16,Override!$E$11:$E$40,"&gt;=0",Override!$C$11:$C$40,"AS51"))&gt;0,SUMIFS(Override!$E$11:$E$40,Override!$B$11:$B$40,$B273,Override!$D$11:$D$40,16)-SUMIFS(Override!$E$11:$E$40,Override!$B$11:$B$40,$B273,Override!$D$11:$D$40,16,Override!$C$11:$C$40,"AS51"),Override!$R$305)/MXAU!$B$3,"")))</f>
        <v/>
      </c>
      <c r="W273" s="77">
        <f>IF(W$226="","",IF($B273="","",IFERROR(F273*$E273/100,"")))</f>
        <v/>
      </c>
      <c r="X273" s="77">
        <f>IF(X$226="","",IF($B273="","",IFERROR(G273*$E273/100,"")))</f>
        <v/>
      </c>
      <c r="Y273" s="77">
        <f>IF(Y$226="","",IF($B273="","",IFERROR(H273*$E273/100,"")))</f>
        <v/>
      </c>
      <c r="Z273" s="77">
        <f>IF(Z$226="","",IF($B273="","",IFERROR(I273*$E273/100,"")))</f>
        <v/>
      </c>
      <c r="AA273" s="77">
        <f>IF(AA$226="","",IF($B273="","",IFERROR(J273*$E273/100,"")))</f>
        <v/>
      </c>
      <c r="AB273" s="77">
        <f>IF(AB$226="","",IF($B273="","",IFERROR(K273*$E273/100,"")))</f>
        <v/>
      </c>
      <c r="AC273" s="77">
        <f>IF(AC$226="","",IF($B273="","",IFERROR(L273*$E273/100,"")))</f>
        <v/>
      </c>
      <c r="AD273" s="77">
        <f>IF(AD$226="","",IF($B273="","",IFERROR(M273*$E273/100,"")))</f>
        <v/>
      </c>
      <c r="AE273" s="77">
        <f>IF(AE$226="","",IF($B273="","",IFERROR(N273*$E273/100,"")))</f>
        <v/>
      </c>
      <c r="AF273" s="77">
        <f>IF(AF$226="","",IF($B273="","",IFERROR(O273*$E273/100,"")))</f>
        <v/>
      </c>
      <c r="AG273" s="77">
        <f>IF(AG$226="","",IF($B273="","",IFERROR(P273*$E273/100,"")))</f>
        <v/>
      </c>
      <c r="AH273" s="77">
        <f>IF(AH$226="","",IF($B273="","",IFERROR(Q273*$E273/100,"")))</f>
        <v/>
      </c>
      <c r="AI273" s="77">
        <f>IF(AI$226="","",IF($B273="","",IFERROR(R273*$E273/100,"")))</f>
        <v/>
      </c>
      <c r="AJ273" s="77">
        <f>IF(AJ$226="","",IF($B273="","",IFERROR(S273*$E273/100,"")))</f>
        <v/>
      </c>
      <c r="AK273" s="77">
        <f>IF(AK$226="","",IF($B273="","",IFERROR(T273*$E273/100,"")))</f>
        <v/>
      </c>
      <c r="AL273" s="77">
        <f>IF(AL$226="","",IF($B273="","",IFERROR(U273*$E273/100,"")))</f>
        <v/>
      </c>
      <c r="AN273" s="77">
        <f>IF($B273="","",SUMIF($F$226:$U$226,"&lt;="&amp;Sector!$E$51,$F273:$U273))</f>
        <v/>
      </c>
      <c r="AO273" s="77">
        <f>IF($B273="","",SUMIF($W$226:$AL$226,"&lt;="&amp;Sector!$E$51,$W273:$AL273))</f>
        <v/>
      </c>
      <c r="AQ273" s="163">
        <f>IF(AQ$226="","",IF($B273="","",IFERROR($C273*$D273*SUMPRODUCT(('Dvd Calendar'!$E$2750:$CZ$2750&gt;AQ$225)*('Dvd Calendar'!$E$2750:$CZ$2750&lt;=AQ$226)*'Dvd Calendar'!$E$2753:$CZ$2753*(('Dvd Calendar'!$E$2755:$CZ$2755='Field Check'!$C$56)*('Field Check'!$C$56&lt;&gt;"")+('Dvd Calendar'!$E$2755:$CZ$2755='Field Check'!$C$57)*('Field Check'!$C$57&lt;&gt;"")))/MXAU!$B$3,"")))</f>
        <v/>
      </c>
      <c r="AR273" s="163">
        <f>IF(AR$226="","",IF($B273="","",IFERROR($C273*$D273*SUMPRODUCT(('Dvd Calendar'!$E$2750:$CZ$2750&gt;AR$225)*('Dvd Calendar'!$E$2750:$CZ$2750&lt;=AR$226)*'Dvd Calendar'!$E$2753:$CZ$2753*(('Dvd Calendar'!$E$2755:$CZ$2755='Field Check'!$C$56)*('Field Check'!$C$56&lt;&gt;"")+('Dvd Calendar'!$E$2755:$CZ$2755='Field Check'!$C$57)*('Field Check'!$C$57&lt;&gt;"")))/MXAU!$B$3,"")))</f>
        <v/>
      </c>
      <c r="AS273" s="163">
        <f>IF(AS$226="","",IF($B273="","",IFERROR($C273*$D273*SUMPRODUCT(('Dvd Calendar'!$E$2750:$CZ$2750&gt;AS$225)*('Dvd Calendar'!$E$2750:$CZ$2750&lt;=AS$226)*'Dvd Calendar'!$E$2753:$CZ$2753*(('Dvd Calendar'!$E$2755:$CZ$2755='Field Check'!$C$56)*('Field Check'!$C$56&lt;&gt;"")+('Dvd Calendar'!$E$2755:$CZ$2755='Field Check'!$C$57)*('Field Check'!$C$57&lt;&gt;"")))/MXAU!$B$3,"")))</f>
        <v/>
      </c>
      <c r="AT273" s="163">
        <f>IF(AT$226="","",IF($B273="","",IFERROR($C273*$D273*SUMPRODUCT(('Dvd Calendar'!$E$2750:$CZ$2750&gt;AT$225)*('Dvd Calendar'!$E$2750:$CZ$2750&lt;=AT$226)*'Dvd Calendar'!$E$2753:$CZ$2753*(('Dvd Calendar'!$E$2755:$CZ$2755='Field Check'!$C$56)*('Field Check'!$C$56&lt;&gt;"")+('Dvd Calendar'!$E$2755:$CZ$2755='Field Check'!$C$57)*('Field Check'!$C$57&lt;&gt;"")))/MXAU!$B$3,"")))</f>
        <v/>
      </c>
      <c r="AU273" s="163">
        <f>IF(AU$226="","",IF($B273="","",IFERROR($C273*$D273*SUMPRODUCT(('Dvd Calendar'!$E$2750:$CZ$2750&gt;AU$225)*('Dvd Calendar'!$E$2750:$CZ$2750&lt;=AU$226)*'Dvd Calendar'!$E$2753:$CZ$2753*(('Dvd Calendar'!$E$2755:$CZ$2755='Field Check'!$C$56)*('Field Check'!$C$56&lt;&gt;"")+('Dvd Calendar'!$E$2755:$CZ$2755='Field Check'!$C$57)*('Field Check'!$C$57&lt;&gt;"")))/MXAU!$B$3,"")))</f>
        <v/>
      </c>
      <c r="AV273" s="163">
        <f>IF(AV$226="","",IF($B273="","",IFERROR($C273*$D273*SUMPRODUCT(('Dvd Calendar'!$E$2750:$CZ$2750&gt;AV$225)*('Dvd Calendar'!$E$2750:$CZ$2750&lt;=AV$226)*'Dvd Calendar'!$E$2753:$CZ$2753*(('Dvd Calendar'!$E$2755:$CZ$2755='Field Check'!$C$56)*('Field Check'!$C$56&lt;&gt;"")+('Dvd Calendar'!$E$2755:$CZ$2755='Field Check'!$C$57)*('Field Check'!$C$57&lt;&gt;"")))/MXAU!$B$3,"")))</f>
        <v/>
      </c>
      <c r="AW273" s="163">
        <f>IF(AW$226="","",IF($B273="","",IFERROR($C273*$D273*SUMPRODUCT(('Dvd Calendar'!$E$2750:$CZ$2750&gt;AW$225)*('Dvd Calendar'!$E$2750:$CZ$2750&lt;=AW$226)*'Dvd Calendar'!$E$2753:$CZ$2753*(('Dvd Calendar'!$E$2755:$CZ$2755='Field Check'!$C$56)*('Field Check'!$C$56&lt;&gt;"")+('Dvd Calendar'!$E$2755:$CZ$2755='Field Check'!$C$57)*('Field Check'!$C$57&lt;&gt;"")))/MXAU!$B$3,"")))</f>
        <v/>
      </c>
      <c r="AX273" s="163">
        <f>IF(AX$226="","",IF($B273="","",IFERROR($C273*$D273*SUMPRODUCT(('Dvd Calendar'!$E$2750:$CZ$2750&gt;AX$225)*('Dvd Calendar'!$E$2750:$CZ$2750&lt;=AX$226)*'Dvd Calendar'!$E$2753:$CZ$2753*(('Dvd Calendar'!$E$2755:$CZ$2755='Field Check'!$C$56)*('Field Check'!$C$56&lt;&gt;"")+('Dvd Calendar'!$E$2755:$CZ$2755='Field Check'!$C$57)*('Field Check'!$C$57&lt;&gt;"")))/MXAU!$B$3,"")))</f>
        <v/>
      </c>
      <c r="AY273" s="163">
        <f>IF(AY$226="","",IF($B273="","",IFERROR($C273*$D273*SUMPRODUCT(('Dvd Calendar'!$E$2750:$CZ$2750&gt;AY$225)*('Dvd Calendar'!$E$2750:$CZ$2750&lt;=AY$226)*'Dvd Calendar'!$E$2753:$CZ$2753*(('Dvd Calendar'!$E$2755:$CZ$2755='Field Check'!$C$56)*('Field Check'!$C$56&lt;&gt;"")+('Dvd Calendar'!$E$2755:$CZ$2755='Field Check'!$C$57)*('Field Check'!$C$57&lt;&gt;"")))/MXAU!$B$3,"")))</f>
        <v/>
      </c>
      <c r="AZ273" s="163">
        <f>IF(AZ$226="","",IF($B273="","",IFERROR($C273*$D273*SUMPRODUCT(('Dvd Calendar'!$E$2750:$CZ$2750&gt;AZ$225)*('Dvd Calendar'!$E$2750:$CZ$2750&lt;=AZ$226)*'Dvd Calendar'!$E$2753:$CZ$2753*(('Dvd Calendar'!$E$2755:$CZ$2755='Field Check'!$C$56)*('Field Check'!$C$56&lt;&gt;"")+('Dvd Calendar'!$E$2755:$CZ$2755='Field Check'!$C$57)*('Field Check'!$C$57&lt;&gt;"")))/MXAU!$B$3,"")))</f>
        <v/>
      </c>
      <c r="BA273" s="163">
        <f>IF(BA$226="","",IF($B273="","",IFERROR($C273*$D273*SUMPRODUCT(('Dvd Calendar'!$E$2750:$CZ$2750&gt;BA$225)*('Dvd Calendar'!$E$2750:$CZ$2750&lt;=BA$226)*'Dvd Calendar'!$E$2753:$CZ$2753*(('Dvd Calendar'!$E$2755:$CZ$2755='Field Check'!$C$56)*('Field Check'!$C$56&lt;&gt;"")+('Dvd Calendar'!$E$2755:$CZ$2755='Field Check'!$C$57)*('Field Check'!$C$57&lt;&gt;"")))/MXAU!$B$3,"")))</f>
        <v/>
      </c>
      <c r="BB273" s="163">
        <f>IF(BB$226="","",IF($B273="","",IFERROR($C273*$D273*SUMPRODUCT(('Dvd Calendar'!$E$2750:$CZ$2750&gt;BB$225)*('Dvd Calendar'!$E$2750:$CZ$2750&lt;=BB$226)*'Dvd Calendar'!$E$2753:$CZ$2753*(('Dvd Calendar'!$E$2755:$CZ$2755='Field Check'!$C$56)*('Field Check'!$C$56&lt;&gt;"")+('Dvd Calendar'!$E$2755:$CZ$2755='Field Check'!$C$57)*('Field Check'!$C$57&lt;&gt;"")))/MXAU!$B$3,"")))</f>
        <v/>
      </c>
      <c r="BC273" s="163">
        <f>IF(BC$226="","",IF($B273="","",IFERROR($C273*$D273*SUMPRODUCT(('Dvd Calendar'!$E$2750:$CZ$2750&gt;BC$225)*('Dvd Calendar'!$E$2750:$CZ$2750&lt;=BC$226)*'Dvd Calendar'!$E$2753:$CZ$2753*(('Dvd Calendar'!$E$2755:$CZ$2755='Field Check'!$C$56)*('Field Check'!$C$56&lt;&gt;"")+('Dvd Calendar'!$E$2755:$CZ$2755='Field Check'!$C$57)*('Field Check'!$C$57&lt;&gt;"")))/MXAU!$B$3,"")))</f>
        <v/>
      </c>
      <c r="BD273" s="163">
        <f>IF(BD$226="","",IF($B273="","",IFERROR($C273*$D273*SUMPRODUCT(('Dvd Calendar'!$E$2750:$CZ$2750&gt;BD$225)*('Dvd Calendar'!$E$2750:$CZ$2750&lt;=BD$226)*'Dvd Calendar'!$E$2753:$CZ$2753*(('Dvd Calendar'!$E$2755:$CZ$2755='Field Check'!$C$56)*('Field Check'!$C$56&lt;&gt;"")+('Dvd Calendar'!$E$2755:$CZ$2755='Field Check'!$C$57)*('Field Check'!$C$57&lt;&gt;"")))/MXAU!$B$3,"")))</f>
        <v/>
      </c>
      <c r="BE273" s="163">
        <f>IF(BE$226="","",IF($B273="","",IFERROR($C273*$D273*SUMPRODUCT(('Dvd Calendar'!$E$2750:$CZ$2750&gt;BE$225)*('Dvd Calendar'!$E$2750:$CZ$2750&lt;=BE$226)*'Dvd Calendar'!$E$2753:$CZ$2753*(('Dvd Calendar'!$E$2755:$CZ$2755='Field Check'!$C$56)*('Field Check'!$C$56&lt;&gt;"")+('Dvd Calendar'!$E$2755:$CZ$2755='Field Check'!$C$57)*('Field Check'!$C$57&lt;&gt;"")))/MXAU!$B$3,"")))</f>
        <v/>
      </c>
      <c r="BF273" s="163">
        <f>IF(BF$226="","",IF($B273="","",IFERROR($C273*$D273*SUMPRODUCT(('Dvd Calendar'!$E$2750:$CZ$2750&gt;BF$225)*('Dvd Calendar'!$E$2750:$CZ$2750&lt;=BF$226)*'Dvd Calendar'!$E$2753:$CZ$2753*(('Dvd Calendar'!$E$2755:$CZ$2755='Field Check'!$C$56)*('Field Check'!$C$56&lt;&gt;"")+('Dvd Calendar'!$E$2755:$CZ$2755='Field Check'!$C$57)*('Field Check'!$C$57&lt;&gt;"")))/MXAU!$B$3,"")))</f>
        <v/>
      </c>
      <c r="BH273" s="163">
        <f>IF(BH$226="","",IF($B273="","",IFERROR(AQ273*$E273/100,"")))</f>
        <v/>
      </c>
      <c r="BI273" s="163">
        <f>IF(BI$226="","",IF($B273="","",IFERROR(AR273*$E273/100,"")))</f>
        <v/>
      </c>
      <c r="BJ273" s="163">
        <f>IF(BJ$226="","",IF($B273="","",IFERROR(AS273*$E273/100,"")))</f>
        <v/>
      </c>
      <c r="BK273" s="163">
        <f>IF(BK$226="","",IF($B273="","",IFERROR(AT273*$E273/100,"")))</f>
        <v/>
      </c>
      <c r="BL273" s="163">
        <f>IF(BL$226="","",IF($B273="","",IFERROR(AU273*$E273/100,"")))</f>
        <v/>
      </c>
      <c r="BM273" s="163">
        <f>IF(BM$226="","",IF($B273="","",IFERROR(AV273*$E273/100,"")))</f>
        <v/>
      </c>
      <c r="BN273" s="163">
        <f>IF(BN$226="","",IF($B273="","",IFERROR(AW273*$E273/100,"")))</f>
        <v/>
      </c>
      <c r="BO273" s="163">
        <f>IF(BO$226="","",IF($B273="","",IFERROR(AX273*$E273/100,"")))</f>
        <v/>
      </c>
      <c r="BP273" s="163">
        <f>IF(BP$226="","",IF($B273="","",IFERROR(AY273*$E273/100,"")))</f>
        <v/>
      </c>
      <c r="BQ273" s="163">
        <f>IF(BQ$226="","",IF($B273="","",IFERROR(AZ273*$E273/100,"")))</f>
        <v/>
      </c>
      <c r="BR273" s="163">
        <f>IF(BR$226="","",IF($B273="","",IFERROR(BA273*$E273/100,"")))</f>
        <v/>
      </c>
      <c r="BS273" s="163">
        <f>IF(BS$226="","",IF($B273="","",IFERROR(BB273*$E273/100,"")))</f>
        <v/>
      </c>
      <c r="BT273" s="163">
        <f>IF(BT$226="","",IF($B273="","",IFERROR(BC273*$E273/100,"")))</f>
        <v/>
      </c>
      <c r="BU273" s="163">
        <f>IF(BU$226="","",IF($B273="","",IFERROR(BD273*$E273/100,"")))</f>
        <v/>
      </c>
      <c r="BV273" s="163">
        <f>IF(BV$226="","",IF($B273="","",IFERROR(BE273*$E273/100,"")))</f>
        <v/>
      </c>
      <c r="BW273" s="163">
        <f>IF(BW$226="","",IF($B273="","",IFERROR(BF273*$E273/100,"")))</f>
        <v/>
      </c>
    </row>
    <row r="274">
      <c r="B274" s="126">
        <f>IF(MXAU!$C$51="","",MXAU!$C$51)</f>
        <v/>
      </c>
      <c r="C274" s="74">
        <f>IF(MXAU!$B$51="","",MXAU!$B$51)</f>
        <v/>
      </c>
      <c r="D274" s="75">
        <f>IFERROR(MXAU!$Q$51,1)</f>
        <v/>
      </c>
      <c r="E274" s="76">
        <f>IF($B274="","",IF(ISNUMBER(MXAU!$I$51),MXAU!$I$51,'Index Summary'!$C$7))</f>
        <v/>
      </c>
      <c r="F274" s="77">
        <f>IF(F$226="","",IF($B274="","",IFERROR($C274*$D274*IF((Override!$C$4="ON")*(COUNTIFS(Override!$B$11:$B$40,$B274,Override!$D$11:$D$40,1,Override!$E$11:$E$40,"&gt;=0")-COUNTIFS(Override!$B$11:$B$40,$B274,Override!$D$11:$D$40,1,Override!$E$11:$E$40,"&gt;=0",Override!$C$11:$C$40,"AS51"))&gt;0,SUMIFS(Override!$E$11:$E$40,Override!$B$11:$B$40,$B274,Override!$D$11:$D$40,1)-SUMIFS(Override!$E$11:$E$40,Override!$B$11:$B$40,$B274,Override!$D$11:$D$40,1,Override!$C$11:$C$40,"AS51"),Override!$C$306)/MXAU!$B$3,"")))</f>
        <v/>
      </c>
      <c r="G274" s="77">
        <f>IF(G$226="","",IF($B274="","",IFERROR($C274*$D274*IF((Override!$C$4="ON")*(COUNTIFS(Override!$B$11:$B$40,$B274,Override!$D$11:$D$40,2,Override!$E$11:$E$40,"&gt;=0")-COUNTIFS(Override!$B$11:$B$40,$B274,Override!$D$11:$D$40,2,Override!$E$11:$E$40,"&gt;=0",Override!$C$11:$C$40,"AS51"))&gt;0,SUMIFS(Override!$E$11:$E$40,Override!$B$11:$B$40,$B274,Override!$D$11:$D$40,2)-SUMIFS(Override!$E$11:$E$40,Override!$B$11:$B$40,$B274,Override!$D$11:$D$40,2,Override!$C$11:$C$40,"AS51"),Override!$D$306)/MXAU!$B$3,"")))</f>
        <v/>
      </c>
      <c r="H274" s="77">
        <f>IF(H$226="","",IF($B274="","",IFERROR($C274*$D274*IF((Override!$C$4="ON")*(COUNTIFS(Override!$B$11:$B$40,$B274,Override!$D$11:$D$40,3,Override!$E$11:$E$40,"&gt;=0")-COUNTIFS(Override!$B$11:$B$40,$B274,Override!$D$11:$D$40,3,Override!$E$11:$E$40,"&gt;=0",Override!$C$11:$C$40,"AS51"))&gt;0,SUMIFS(Override!$E$11:$E$40,Override!$B$11:$B$40,$B274,Override!$D$11:$D$40,3)-SUMIFS(Override!$E$11:$E$40,Override!$B$11:$B$40,$B274,Override!$D$11:$D$40,3,Override!$C$11:$C$40,"AS51"),Override!$E$306)/MXAU!$B$3,"")))</f>
        <v/>
      </c>
      <c r="I274" s="77">
        <f>IF(I$226="","",IF($B274="","",IFERROR($C274*$D274*IF((Override!$C$4="ON")*(COUNTIFS(Override!$B$11:$B$40,$B274,Override!$D$11:$D$40,4,Override!$E$11:$E$40,"&gt;=0")-COUNTIFS(Override!$B$11:$B$40,$B274,Override!$D$11:$D$40,4,Override!$E$11:$E$40,"&gt;=0",Override!$C$11:$C$40,"AS51"))&gt;0,SUMIFS(Override!$E$11:$E$40,Override!$B$11:$B$40,$B274,Override!$D$11:$D$40,4)-SUMIFS(Override!$E$11:$E$40,Override!$B$11:$B$40,$B274,Override!$D$11:$D$40,4,Override!$C$11:$C$40,"AS51"),Override!$F$306)/MXAU!$B$3,"")))</f>
        <v/>
      </c>
      <c r="J274" s="77">
        <f>IF(J$226="","",IF($B274="","",IFERROR($C274*$D274*IF((Override!$C$4="ON")*(COUNTIFS(Override!$B$11:$B$40,$B274,Override!$D$11:$D$40,5,Override!$E$11:$E$40,"&gt;=0")-COUNTIFS(Override!$B$11:$B$40,$B274,Override!$D$11:$D$40,5,Override!$E$11:$E$40,"&gt;=0",Override!$C$11:$C$40,"AS51"))&gt;0,SUMIFS(Override!$E$11:$E$40,Override!$B$11:$B$40,$B274,Override!$D$11:$D$40,5)-SUMIFS(Override!$E$11:$E$40,Override!$B$11:$B$40,$B274,Override!$D$11:$D$40,5,Override!$C$11:$C$40,"AS51"),Override!$G$306)/MXAU!$B$3,"")))</f>
        <v/>
      </c>
      <c r="K274" s="77">
        <f>IF(K$226="","",IF($B274="","",IFERROR($C274*$D274*IF((Override!$C$4="ON")*(COUNTIFS(Override!$B$11:$B$40,$B274,Override!$D$11:$D$40,6,Override!$E$11:$E$40,"&gt;=0")-COUNTIFS(Override!$B$11:$B$40,$B274,Override!$D$11:$D$40,6,Override!$E$11:$E$40,"&gt;=0",Override!$C$11:$C$40,"AS51"))&gt;0,SUMIFS(Override!$E$11:$E$40,Override!$B$11:$B$40,$B274,Override!$D$11:$D$40,6)-SUMIFS(Override!$E$11:$E$40,Override!$B$11:$B$40,$B274,Override!$D$11:$D$40,6,Override!$C$11:$C$40,"AS51"),Override!$H$306)/MXAU!$B$3,"")))</f>
        <v/>
      </c>
      <c r="L274" s="77">
        <f>IF(L$226="","",IF($B274="","",IFERROR($C274*$D274*IF((Override!$C$4="ON")*(COUNTIFS(Override!$B$11:$B$40,$B274,Override!$D$11:$D$40,7,Override!$E$11:$E$40,"&gt;=0")-COUNTIFS(Override!$B$11:$B$40,$B274,Override!$D$11:$D$40,7,Override!$E$11:$E$40,"&gt;=0",Override!$C$11:$C$40,"AS51"))&gt;0,SUMIFS(Override!$E$11:$E$40,Override!$B$11:$B$40,$B274,Override!$D$11:$D$40,7)-SUMIFS(Override!$E$11:$E$40,Override!$B$11:$B$40,$B274,Override!$D$11:$D$40,7,Override!$C$11:$C$40,"AS51"),Override!$I$306)/MXAU!$B$3,"")))</f>
        <v/>
      </c>
      <c r="M274" s="77">
        <f>IF(M$226="","",IF($B274="","",IFERROR($C274*$D274*IF((Override!$C$4="ON")*(COUNTIFS(Override!$B$11:$B$40,$B274,Override!$D$11:$D$40,8,Override!$E$11:$E$40,"&gt;=0")-COUNTIFS(Override!$B$11:$B$40,$B274,Override!$D$11:$D$40,8,Override!$E$11:$E$40,"&gt;=0",Override!$C$11:$C$40,"AS51"))&gt;0,SUMIFS(Override!$E$11:$E$40,Override!$B$11:$B$40,$B274,Override!$D$11:$D$40,8)-SUMIFS(Override!$E$11:$E$40,Override!$B$11:$B$40,$B274,Override!$D$11:$D$40,8,Override!$C$11:$C$40,"AS51"),Override!$J$306)/MXAU!$B$3,"")))</f>
        <v/>
      </c>
      <c r="N274" s="77">
        <f>IF(N$226="","",IF($B274="","",IFERROR($C274*$D274*IF((Override!$C$4="ON")*(COUNTIFS(Override!$B$11:$B$40,$B274,Override!$D$11:$D$40,9,Override!$E$11:$E$40,"&gt;=0")-COUNTIFS(Override!$B$11:$B$40,$B274,Override!$D$11:$D$40,9,Override!$E$11:$E$40,"&gt;=0",Override!$C$11:$C$40,"AS51"))&gt;0,SUMIFS(Override!$E$11:$E$40,Override!$B$11:$B$40,$B274,Override!$D$11:$D$40,9)-SUMIFS(Override!$E$11:$E$40,Override!$B$11:$B$40,$B274,Override!$D$11:$D$40,9,Override!$C$11:$C$40,"AS51"),Override!$K$306)/MXAU!$B$3,"")))</f>
        <v/>
      </c>
      <c r="O274" s="77">
        <f>IF(O$226="","",IF($B274="","",IFERROR($C274*$D274*IF((Override!$C$4="ON")*(COUNTIFS(Override!$B$11:$B$40,$B274,Override!$D$11:$D$40,10,Override!$E$11:$E$40,"&gt;=0")-COUNTIFS(Override!$B$11:$B$40,$B274,Override!$D$11:$D$40,10,Override!$E$11:$E$40,"&gt;=0",Override!$C$11:$C$40,"AS51"))&gt;0,SUMIFS(Override!$E$11:$E$40,Override!$B$11:$B$40,$B274,Override!$D$11:$D$40,10)-SUMIFS(Override!$E$11:$E$40,Override!$B$11:$B$40,$B274,Override!$D$11:$D$40,10,Override!$C$11:$C$40,"AS51"),Override!$L$306)/MXAU!$B$3,"")))</f>
        <v/>
      </c>
      <c r="P274" s="77">
        <f>IF(P$226="","",IF($B274="","",IFERROR($C274*$D274*IF((Override!$C$4="ON")*(COUNTIFS(Override!$B$11:$B$40,$B274,Override!$D$11:$D$40,11,Override!$E$11:$E$40,"&gt;=0")-COUNTIFS(Override!$B$11:$B$40,$B274,Override!$D$11:$D$40,11,Override!$E$11:$E$40,"&gt;=0",Override!$C$11:$C$40,"AS51"))&gt;0,SUMIFS(Override!$E$11:$E$40,Override!$B$11:$B$40,$B274,Override!$D$11:$D$40,11)-SUMIFS(Override!$E$11:$E$40,Override!$B$11:$B$40,$B274,Override!$D$11:$D$40,11,Override!$C$11:$C$40,"AS51"),Override!$M$306)/MXAU!$B$3,"")))</f>
        <v/>
      </c>
      <c r="Q274" s="77">
        <f>IF(Q$226="","",IF($B274="","",IFERROR($C274*$D274*IF((Override!$C$4="ON")*(COUNTIFS(Override!$B$11:$B$40,$B274,Override!$D$11:$D$40,12,Override!$E$11:$E$40,"&gt;=0")-COUNTIFS(Override!$B$11:$B$40,$B274,Override!$D$11:$D$40,12,Override!$E$11:$E$40,"&gt;=0",Override!$C$11:$C$40,"AS51"))&gt;0,SUMIFS(Override!$E$11:$E$40,Override!$B$11:$B$40,$B274,Override!$D$11:$D$40,12)-SUMIFS(Override!$E$11:$E$40,Override!$B$11:$B$40,$B274,Override!$D$11:$D$40,12,Override!$C$11:$C$40,"AS51"),Override!$N$306)/MXAU!$B$3,"")))</f>
        <v/>
      </c>
      <c r="R274" s="77">
        <f>IF(R$226="","",IF($B274="","",IFERROR($C274*$D274*IF((Override!$C$4="ON")*(COUNTIFS(Override!$B$11:$B$40,$B274,Override!$D$11:$D$40,13,Override!$E$11:$E$40,"&gt;=0")-COUNTIFS(Override!$B$11:$B$40,$B274,Override!$D$11:$D$40,13,Override!$E$11:$E$40,"&gt;=0",Override!$C$11:$C$40,"AS51"))&gt;0,SUMIFS(Override!$E$11:$E$40,Override!$B$11:$B$40,$B274,Override!$D$11:$D$40,13)-SUMIFS(Override!$E$11:$E$40,Override!$B$11:$B$40,$B274,Override!$D$11:$D$40,13,Override!$C$11:$C$40,"AS51"),Override!$O$306)/MXAU!$B$3,"")))</f>
        <v/>
      </c>
      <c r="S274" s="77">
        <f>IF(S$226="","",IF($B274="","",IFERROR($C274*$D274*IF((Override!$C$4="ON")*(COUNTIFS(Override!$B$11:$B$40,$B274,Override!$D$11:$D$40,14,Override!$E$11:$E$40,"&gt;=0")-COUNTIFS(Override!$B$11:$B$40,$B274,Override!$D$11:$D$40,14,Override!$E$11:$E$40,"&gt;=0",Override!$C$11:$C$40,"AS51"))&gt;0,SUMIFS(Override!$E$11:$E$40,Override!$B$11:$B$40,$B274,Override!$D$11:$D$40,14)-SUMIFS(Override!$E$11:$E$40,Override!$B$11:$B$40,$B274,Override!$D$11:$D$40,14,Override!$C$11:$C$40,"AS51"),Override!$P$306)/MXAU!$B$3,"")))</f>
        <v/>
      </c>
      <c r="T274" s="77">
        <f>IF(T$226="","",IF($B274="","",IFERROR($C274*$D274*IF((Override!$C$4="ON")*(COUNTIFS(Override!$B$11:$B$40,$B274,Override!$D$11:$D$40,15,Override!$E$11:$E$40,"&gt;=0")-COUNTIFS(Override!$B$11:$B$40,$B274,Override!$D$11:$D$40,15,Override!$E$11:$E$40,"&gt;=0",Override!$C$11:$C$40,"AS51"))&gt;0,SUMIFS(Override!$E$11:$E$40,Override!$B$11:$B$40,$B274,Override!$D$11:$D$40,15)-SUMIFS(Override!$E$11:$E$40,Override!$B$11:$B$40,$B274,Override!$D$11:$D$40,15,Override!$C$11:$C$40,"AS51"),Override!$Q$306)/MXAU!$B$3,"")))</f>
        <v/>
      </c>
      <c r="U274" s="77">
        <f>IF(U$226="","",IF($B274="","",IFERROR($C274*$D274*IF((Override!$C$4="ON")*(COUNTIFS(Override!$B$11:$B$40,$B274,Override!$D$11:$D$40,16,Override!$E$11:$E$40,"&gt;=0")-COUNTIFS(Override!$B$11:$B$40,$B274,Override!$D$11:$D$40,16,Override!$E$11:$E$40,"&gt;=0",Override!$C$11:$C$40,"AS51"))&gt;0,SUMIFS(Override!$E$11:$E$40,Override!$B$11:$B$40,$B274,Override!$D$11:$D$40,16)-SUMIFS(Override!$E$11:$E$40,Override!$B$11:$B$40,$B274,Override!$D$11:$D$40,16,Override!$C$11:$C$40,"AS51"),Override!$R$306)/MXAU!$B$3,"")))</f>
        <v/>
      </c>
      <c r="W274" s="77">
        <f>IF(W$226="","",IF($B274="","",IFERROR(F274*$E274/100,"")))</f>
        <v/>
      </c>
      <c r="X274" s="77">
        <f>IF(X$226="","",IF($B274="","",IFERROR(G274*$E274/100,"")))</f>
        <v/>
      </c>
      <c r="Y274" s="77">
        <f>IF(Y$226="","",IF($B274="","",IFERROR(H274*$E274/100,"")))</f>
        <v/>
      </c>
      <c r="Z274" s="77">
        <f>IF(Z$226="","",IF($B274="","",IFERROR(I274*$E274/100,"")))</f>
        <v/>
      </c>
      <c r="AA274" s="77">
        <f>IF(AA$226="","",IF($B274="","",IFERROR(J274*$E274/100,"")))</f>
        <v/>
      </c>
      <c r="AB274" s="77">
        <f>IF(AB$226="","",IF($B274="","",IFERROR(K274*$E274/100,"")))</f>
        <v/>
      </c>
      <c r="AC274" s="77">
        <f>IF(AC$226="","",IF($B274="","",IFERROR(L274*$E274/100,"")))</f>
        <v/>
      </c>
      <c r="AD274" s="77">
        <f>IF(AD$226="","",IF($B274="","",IFERROR(M274*$E274/100,"")))</f>
        <v/>
      </c>
      <c r="AE274" s="77">
        <f>IF(AE$226="","",IF($B274="","",IFERROR(N274*$E274/100,"")))</f>
        <v/>
      </c>
      <c r="AF274" s="77">
        <f>IF(AF$226="","",IF($B274="","",IFERROR(O274*$E274/100,"")))</f>
        <v/>
      </c>
      <c r="AG274" s="77">
        <f>IF(AG$226="","",IF($B274="","",IFERROR(P274*$E274/100,"")))</f>
        <v/>
      </c>
      <c r="AH274" s="77">
        <f>IF(AH$226="","",IF($B274="","",IFERROR(Q274*$E274/100,"")))</f>
        <v/>
      </c>
      <c r="AI274" s="77">
        <f>IF(AI$226="","",IF($B274="","",IFERROR(R274*$E274/100,"")))</f>
        <v/>
      </c>
      <c r="AJ274" s="77">
        <f>IF(AJ$226="","",IF($B274="","",IFERROR(S274*$E274/100,"")))</f>
        <v/>
      </c>
      <c r="AK274" s="77">
        <f>IF(AK$226="","",IF($B274="","",IFERROR(T274*$E274/100,"")))</f>
        <v/>
      </c>
      <c r="AL274" s="77">
        <f>IF(AL$226="","",IF($B274="","",IFERROR(U274*$E274/100,"")))</f>
        <v/>
      </c>
      <c r="AN274" s="77">
        <f>IF($B274="","",SUMIF($F$226:$U$226,"&lt;="&amp;Sector!$E$51,$F274:$U274))</f>
        <v/>
      </c>
      <c r="AO274" s="77">
        <f>IF($B274="","",SUMIF($W$226:$AL$226,"&lt;="&amp;Sector!$E$51,$W274:$AL274))</f>
        <v/>
      </c>
      <c r="AQ274" s="163">
        <f>IF(AQ$226="","",IF($B274="","",IFERROR($C274*$D274*SUMPRODUCT(('Dvd Calendar'!$E$2761:$CZ$2761&gt;AQ$225)*('Dvd Calendar'!$E$2761:$CZ$2761&lt;=AQ$226)*'Dvd Calendar'!$E$2764:$CZ$2764*(('Dvd Calendar'!$E$2766:$CZ$2766='Field Check'!$C$56)*('Field Check'!$C$56&lt;&gt;"")+('Dvd Calendar'!$E$2766:$CZ$2766='Field Check'!$C$57)*('Field Check'!$C$57&lt;&gt;"")))/MXAU!$B$3,"")))</f>
        <v/>
      </c>
      <c r="AR274" s="163">
        <f>IF(AR$226="","",IF($B274="","",IFERROR($C274*$D274*SUMPRODUCT(('Dvd Calendar'!$E$2761:$CZ$2761&gt;AR$225)*('Dvd Calendar'!$E$2761:$CZ$2761&lt;=AR$226)*'Dvd Calendar'!$E$2764:$CZ$2764*(('Dvd Calendar'!$E$2766:$CZ$2766='Field Check'!$C$56)*('Field Check'!$C$56&lt;&gt;"")+('Dvd Calendar'!$E$2766:$CZ$2766='Field Check'!$C$57)*('Field Check'!$C$57&lt;&gt;"")))/MXAU!$B$3,"")))</f>
        <v/>
      </c>
      <c r="AS274" s="163">
        <f>IF(AS$226="","",IF($B274="","",IFERROR($C274*$D274*SUMPRODUCT(('Dvd Calendar'!$E$2761:$CZ$2761&gt;AS$225)*('Dvd Calendar'!$E$2761:$CZ$2761&lt;=AS$226)*'Dvd Calendar'!$E$2764:$CZ$2764*(('Dvd Calendar'!$E$2766:$CZ$2766='Field Check'!$C$56)*('Field Check'!$C$56&lt;&gt;"")+('Dvd Calendar'!$E$2766:$CZ$2766='Field Check'!$C$57)*('Field Check'!$C$57&lt;&gt;"")))/MXAU!$B$3,"")))</f>
        <v/>
      </c>
      <c r="AT274" s="163">
        <f>IF(AT$226="","",IF($B274="","",IFERROR($C274*$D274*SUMPRODUCT(('Dvd Calendar'!$E$2761:$CZ$2761&gt;AT$225)*('Dvd Calendar'!$E$2761:$CZ$2761&lt;=AT$226)*'Dvd Calendar'!$E$2764:$CZ$2764*(('Dvd Calendar'!$E$2766:$CZ$2766='Field Check'!$C$56)*('Field Check'!$C$56&lt;&gt;"")+('Dvd Calendar'!$E$2766:$CZ$2766='Field Check'!$C$57)*('Field Check'!$C$57&lt;&gt;"")))/MXAU!$B$3,"")))</f>
        <v/>
      </c>
      <c r="AU274" s="163">
        <f>IF(AU$226="","",IF($B274="","",IFERROR($C274*$D274*SUMPRODUCT(('Dvd Calendar'!$E$2761:$CZ$2761&gt;AU$225)*('Dvd Calendar'!$E$2761:$CZ$2761&lt;=AU$226)*'Dvd Calendar'!$E$2764:$CZ$2764*(('Dvd Calendar'!$E$2766:$CZ$2766='Field Check'!$C$56)*('Field Check'!$C$56&lt;&gt;"")+('Dvd Calendar'!$E$2766:$CZ$2766='Field Check'!$C$57)*('Field Check'!$C$57&lt;&gt;"")))/MXAU!$B$3,"")))</f>
        <v/>
      </c>
      <c r="AV274" s="163">
        <f>IF(AV$226="","",IF($B274="","",IFERROR($C274*$D274*SUMPRODUCT(('Dvd Calendar'!$E$2761:$CZ$2761&gt;AV$225)*('Dvd Calendar'!$E$2761:$CZ$2761&lt;=AV$226)*'Dvd Calendar'!$E$2764:$CZ$2764*(('Dvd Calendar'!$E$2766:$CZ$2766='Field Check'!$C$56)*('Field Check'!$C$56&lt;&gt;"")+('Dvd Calendar'!$E$2766:$CZ$2766='Field Check'!$C$57)*('Field Check'!$C$57&lt;&gt;"")))/MXAU!$B$3,"")))</f>
        <v/>
      </c>
      <c r="AW274" s="163">
        <f>IF(AW$226="","",IF($B274="","",IFERROR($C274*$D274*SUMPRODUCT(('Dvd Calendar'!$E$2761:$CZ$2761&gt;AW$225)*('Dvd Calendar'!$E$2761:$CZ$2761&lt;=AW$226)*'Dvd Calendar'!$E$2764:$CZ$2764*(('Dvd Calendar'!$E$2766:$CZ$2766='Field Check'!$C$56)*('Field Check'!$C$56&lt;&gt;"")+('Dvd Calendar'!$E$2766:$CZ$2766='Field Check'!$C$57)*('Field Check'!$C$57&lt;&gt;"")))/MXAU!$B$3,"")))</f>
        <v/>
      </c>
      <c r="AX274" s="163">
        <f>IF(AX$226="","",IF($B274="","",IFERROR($C274*$D274*SUMPRODUCT(('Dvd Calendar'!$E$2761:$CZ$2761&gt;AX$225)*('Dvd Calendar'!$E$2761:$CZ$2761&lt;=AX$226)*'Dvd Calendar'!$E$2764:$CZ$2764*(('Dvd Calendar'!$E$2766:$CZ$2766='Field Check'!$C$56)*('Field Check'!$C$56&lt;&gt;"")+('Dvd Calendar'!$E$2766:$CZ$2766='Field Check'!$C$57)*('Field Check'!$C$57&lt;&gt;"")))/MXAU!$B$3,"")))</f>
        <v/>
      </c>
      <c r="AY274" s="163">
        <f>IF(AY$226="","",IF($B274="","",IFERROR($C274*$D274*SUMPRODUCT(('Dvd Calendar'!$E$2761:$CZ$2761&gt;AY$225)*('Dvd Calendar'!$E$2761:$CZ$2761&lt;=AY$226)*'Dvd Calendar'!$E$2764:$CZ$2764*(('Dvd Calendar'!$E$2766:$CZ$2766='Field Check'!$C$56)*('Field Check'!$C$56&lt;&gt;"")+('Dvd Calendar'!$E$2766:$CZ$2766='Field Check'!$C$57)*('Field Check'!$C$57&lt;&gt;"")))/MXAU!$B$3,"")))</f>
        <v/>
      </c>
      <c r="AZ274" s="163">
        <f>IF(AZ$226="","",IF($B274="","",IFERROR($C274*$D274*SUMPRODUCT(('Dvd Calendar'!$E$2761:$CZ$2761&gt;AZ$225)*('Dvd Calendar'!$E$2761:$CZ$2761&lt;=AZ$226)*'Dvd Calendar'!$E$2764:$CZ$2764*(('Dvd Calendar'!$E$2766:$CZ$2766='Field Check'!$C$56)*('Field Check'!$C$56&lt;&gt;"")+('Dvd Calendar'!$E$2766:$CZ$2766='Field Check'!$C$57)*('Field Check'!$C$57&lt;&gt;"")))/MXAU!$B$3,"")))</f>
        <v/>
      </c>
      <c r="BA274" s="163">
        <f>IF(BA$226="","",IF($B274="","",IFERROR($C274*$D274*SUMPRODUCT(('Dvd Calendar'!$E$2761:$CZ$2761&gt;BA$225)*('Dvd Calendar'!$E$2761:$CZ$2761&lt;=BA$226)*'Dvd Calendar'!$E$2764:$CZ$2764*(('Dvd Calendar'!$E$2766:$CZ$2766='Field Check'!$C$56)*('Field Check'!$C$56&lt;&gt;"")+('Dvd Calendar'!$E$2766:$CZ$2766='Field Check'!$C$57)*('Field Check'!$C$57&lt;&gt;"")))/MXAU!$B$3,"")))</f>
        <v/>
      </c>
      <c r="BB274" s="163">
        <f>IF(BB$226="","",IF($B274="","",IFERROR($C274*$D274*SUMPRODUCT(('Dvd Calendar'!$E$2761:$CZ$2761&gt;BB$225)*('Dvd Calendar'!$E$2761:$CZ$2761&lt;=BB$226)*'Dvd Calendar'!$E$2764:$CZ$2764*(('Dvd Calendar'!$E$2766:$CZ$2766='Field Check'!$C$56)*('Field Check'!$C$56&lt;&gt;"")+('Dvd Calendar'!$E$2766:$CZ$2766='Field Check'!$C$57)*('Field Check'!$C$57&lt;&gt;"")))/MXAU!$B$3,"")))</f>
        <v/>
      </c>
      <c r="BC274" s="163">
        <f>IF(BC$226="","",IF($B274="","",IFERROR($C274*$D274*SUMPRODUCT(('Dvd Calendar'!$E$2761:$CZ$2761&gt;BC$225)*('Dvd Calendar'!$E$2761:$CZ$2761&lt;=BC$226)*'Dvd Calendar'!$E$2764:$CZ$2764*(('Dvd Calendar'!$E$2766:$CZ$2766='Field Check'!$C$56)*('Field Check'!$C$56&lt;&gt;"")+('Dvd Calendar'!$E$2766:$CZ$2766='Field Check'!$C$57)*('Field Check'!$C$57&lt;&gt;"")))/MXAU!$B$3,"")))</f>
        <v/>
      </c>
      <c r="BD274" s="163">
        <f>IF(BD$226="","",IF($B274="","",IFERROR($C274*$D274*SUMPRODUCT(('Dvd Calendar'!$E$2761:$CZ$2761&gt;BD$225)*('Dvd Calendar'!$E$2761:$CZ$2761&lt;=BD$226)*'Dvd Calendar'!$E$2764:$CZ$2764*(('Dvd Calendar'!$E$2766:$CZ$2766='Field Check'!$C$56)*('Field Check'!$C$56&lt;&gt;"")+('Dvd Calendar'!$E$2766:$CZ$2766='Field Check'!$C$57)*('Field Check'!$C$57&lt;&gt;"")))/MXAU!$B$3,"")))</f>
        <v/>
      </c>
      <c r="BE274" s="163">
        <f>IF(BE$226="","",IF($B274="","",IFERROR($C274*$D274*SUMPRODUCT(('Dvd Calendar'!$E$2761:$CZ$2761&gt;BE$225)*('Dvd Calendar'!$E$2761:$CZ$2761&lt;=BE$226)*'Dvd Calendar'!$E$2764:$CZ$2764*(('Dvd Calendar'!$E$2766:$CZ$2766='Field Check'!$C$56)*('Field Check'!$C$56&lt;&gt;"")+('Dvd Calendar'!$E$2766:$CZ$2766='Field Check'!$C$57)*('Field Check'!$C$57&lt;&gt;"")))/MXAU!$B$3,"")))</f>
        <v/>
      </c>
      <c r="BF274" s="163">
        <f>IF(BF$226="","",IF($B274="","",IFERROR($C274*$D274*SUMPRODUCT(('Dvd Calendar'!$E$2761:$CZ$2761&gt;BF$225)*('Dvd Calendar'!$E$2761:$CZ$2761&lt;=BF$226)*'Dvd Calendar'!$E$2764:$CZ$2764*(('Dvd Calendar'!$E$2766:$CZ$2766='Field Check'!$C$56)*('Field Check'!$C$56&lt;&gt;"")+('Dvd Calendar'!$E$2766:$CZ$2766='Field Check'!$C$57)*('Field Check'!$C$57&lt;&gt;"")))/MXAU!$B$3,"")))</f>
        <v/>
      </c>
      <c r="BH274" s="163">
        <f>IF(BH$226="","",IF($B274="","",IFERROR(AQ274*$E274/100,"")))</f>
        <v/>
      </c>
      <c r="BI274" s="163">
        <f>IF(BI$226="","",IF($B274="","",IFERROR(AR274*$E274/100,"")))</f>
        <v/>
      </c>
      <c r="BJ274" s="163">
        <f>IF(BJ$226="","",IF($B274="","",IFERROR(AS274*$E274/100,"")))</f>
        <v/>
      </c>
      <c r="BK274" s="163">
        <f>IF(BK$226="","",IF($B274="","",IFERROR(AT274*$E274/100,"")))</f>
        <v/>
      </c>
      <c r="BL274" s="163">
        <f>IF(BL$226="","",IF($B274="","",IFERROR(AU274*$E274/100,"")))</f>
        <v/>
      </c>
      <c r="BM274" s="163">
        <f>IF(BM$226="","",IF($B274="","",IFERROR(AV274*$E274/100,"")))</f>
        <v/>
      </c>
      <c r="BN274" s="163">
        <f>IF(BN$226="","",IF($B274="","",IFERROR(AW274*$E274/100,"")))</f>
        <v/>
      </c>
      <c r="BO274" s="163">
        <f>IF(BO$226="","",IF($B274="","",IFERROR(AX274*$E274/100,"")))</f>
        <v/>
      </c>
      <c r="BP274" s="163">
        <f>IF(BP$226="","",IF($B274="","",IFERROR(AY274*$E274/100,"")))</f>
        <v/>
      </c>
      <c r="BQ274" s="163">
        <f>IF(BQ$226="","",IF($B274="","",IFERROR(AZ274*$E274/100,"")))</f>
        <v/>
      </c>
      <c r="BR274" s="163">
        <f>IF(BR$226="","",IF($B274="","",IFERROR(BA274*$E274/100,"")))</f>
        <v/>
      </c>
      <c r="BS274" s="163">
        <f>IF(BS$226="","",IF($B274="","",IFERROR(BB274*$E274/100,"")))</f>
        <v/>
      </c>
      <c r="BT274" s="163">
        <f>IF(BT$226="","",IF($B274="","",IFERROR(BC274*$E274/100,"")))</f>
        <v/>
      </c>
      <c r="BU274" s="163">
        <f>IF(BU$226="","",IF($B274="","",IFERROR(BD274*$E274/100,"")))</f>
        <v/>
      </c>
      <c r="BV274" s="163">
        <f>IF(BV$226="","",IF($B274="","",IFERROR(BE274*$E274/100,"")))</f>
        <v/>
      </c>
      <c r="BW274" s="163">
        <f>IF(BW$226="","",IF($B274="","",IFERROR(BF274*$E274/100,"")))</f>
        <v/>
      </c>
    </row>
    <row r="275">
      <c r="B275" s="126">
        <f>IF(MXAU!$C$52="","",MXAU!$C$52)</f>
        <v/>
      </c>
      <c r="C275" s="74">
        <f>IF(MXAU!$B$52="","",MXAU!$B$52)</f>
        <v/>
      </c>
      <c r="D275" s="75">
        <f>IFERROR(MXAU!$Q$52,1)</f>
        <v/>
      </c>
      <c r="E275" s="76">
        <f>IF($B275="","",IF(ISNUMBER(MXAU!$I$52),MXAU!$I$52,'Index Summary'!$C$7))</f>
        <v/>
      </c>
      <c r="F275" s="77">
        <f>IF(F$226="","",IF($B275="","",IFERROR($C275*$D275*IF((Override!$C$4="ON")*(COUNTIFS(Override!$B$11:$B$40,$B275,Override!$D$11:$D$40,1,Override!$E$11:$E$40,"&gt;=0")-COUNTIFS(Override!$B$11:$B$40,$B275,Override!$D$11:$D$40,1,Override!$E$11:$E$40,"&gt;=0",Override!$C$11:$C$40,"AS51"))&gt;0,SUMIFS(Override!$E$11:$E$40,Override!$B$11:$B$40,$B275,Override!$D$11:$D$40,1)-SUMIFS(Override!$E$11:$E$40,Override!$B$11:$B$40,$B275,Override!$D$11:$D$40,1,Override!$C$11:$C$40,"AS51"),Override!$C$307)/MXAU!$B$3,"")))</f>
        <v/>
      </c>
      <c r="G275" s="77">
        <f>IF(G$226="","",IF($B275="","",IFERROR($C275*$D275*IF((Override!$C$4="ON")*(COUNTIFS(Override!$B$11:$B$40,$B275,Override!$D$11:$D$40,2,Override!$E$11:$E$40,"&gt;=0")-COUNTIFS(Override!$B$11:$B$40,$B275,Override!$D$11:$D$40,2,Override!$E$11:$E$40,"&gt;=0",Override!$C$11:$C$40,"AS51"))&gt;0,SUMIFS(Override!$E$11:$E$40,Override!$B$11:$B$40,$B275,Override!$D$11:$D$40,2)-SUMIFS(Override!$E$11:$E$40,Override!$B$11:$B$40,$B275,Override!$D$11:$D$40,2,Override!$C$11:$C$40,"AS51"),Override!$D$307)/MXAU!$B$3,"")))</f>
        <v/>
      </c>
      <c r="H275" s="77">
        <f>IF(H$226="","",IF($B275="","",IFERROR($C275*$D275*IF((Override!$C$4="ON")*(COUNTIFS(Override!$B$11:$B$40,$B275,Override!$D$11:$D$40,3,Override!$E$11:$E$40,"&gt;=0")-COUNTIFS(Override!$B$11:$B$40,$B275,Override!$D$11:$D$40,3,Override!$E$11:$E$40,"&gt;=0",Override!$C$11:$C$40,"AS51"))&gt;0,SUMIFS(Override!$E$11:$E$40,Override!$B$11:$B$40,$B275,Override!$D$11:$D$40,3)-SUMIFS(Override!$E$11:$E$40,Override!$B$11:$B$40,$B275,Override!$D$11:$D$40,3,Override!$C$11:$C$40,"AS51"),Override!$E$307)/MXAU!$B$3,"")))</f>
        <v/>
      </c>
      <c r="I275" s="77">
        <f>IF(I$226="","",IF($B275="","",IFERROR($C275*$D275*IF((Override!$C$4="ON")*(COUNTIFS(Override!$B$11:$B$40,$B275,Override!$D$11:$D$40,4,Override!$E$11:$E$40,"&gt;=0")-COUNTIFS(Override!$B$11:$B$40,$B275,Override!$D$11:$D$40,4,Override!$E$11:$E$40,"&gt;=0",Override!$C$11:$C$40,"AS51"))&gt;0,SUMIFS(Override!$E$11:$E$40,Override!$B$11:$B$40,$B275,Override!$D$11:$D$40,4)-SUMIFS(Override!$E$11:$E$40,Override!$B$11:$B$40,$B275,Override!$D$11:$D$40,4,Override!$C$11:$C$40,"AS51"),Override!$F$307)/MXAU!$B$3,"")))</f>
        <v/>
      </c>
      <c r="J275" s="77">
        <f>IF(J$226="","",IF($B275="","",IFERROR($C275*$D275*IF((Override!$C$4="ON")*(COUNTIFS(Override!$B$11:$B$40,$B275,Override!$D$11:$D$40,5,Override!$E$11:$E$40,"&gt;=0")-COUNTIFS(Override!$B$11:$B$40,$B275,Override!$D$11:$D$40,5,Override!$E$11:$E$40,"&gt;=0",Override!$C$11:$C$40,"AS51"))&gt;0,SUMIFS(Override!$E$11:$E$40,Override!$B$11:$B$40,$B275,Override!$D$11:$D$40,5)-SUMIFS(Override!$E$11:$E$40,Override!$B$11:$B$40,$B275,Override!$D$11:$D$40,5,Override!$C$11:$C$40,"AS51"),Override!$G$307)/MXAU!$B$3,"")))</f>
        <v/>
      </c>
      <c r="K275" s="77">
        <f>IF(K$226="","",IF($B275="","",IFERROR($C275*$D275*IF((Override!$C$4="ON")*(COUNTIFS(Override!$B$11:$B$40,$B275,Override!$D$11:$D$40,6,Override!$E$11:$E$40,"&gt;=0")-COUNTIFS(Override!$B$11:$B$40,$B275,Override!$D$11:$D$40,6,Override!$E$11:$E$40,"&gt;=0",Override!$C$11:$C$40,"AS51"))&gt;0,SUMIFS(Override!$E$11:$E$40,Override!$B$11:$B$40,$B275,Override!$D$11:$D$40,6)-SUMIFS(Override!$E$11:$E$40,Override!$B$11:$B$40,$B275,Override!$D$11:$D$40,6,Override!$C$11:$C$40,"AS51"),Override!$H$307)/MXAU!$B$3,"")))</f>
        <v/>
      </c>
      <c r="L275" s="77">
        <f>IF(L$226="","",IF($B275="","",IFERROR($C275*$D275*IF((Override!$C$4="ON")*(COUNTIFS(Override!$B$11:$B$40,$B275,Override!$D$11:$D$40,7,Override!$E$11:$E$40,"&gt;=0")-COUNTIFS(Override!$B$11:$B$40,$B275,Override!$D$11:$D$40,7,Override!$E$11:$E$40,"&gt;=0",Override!$C$11:$C$40,"AS51"))&gt;0,SUMIFS(Override!$E$11:$E$40,Override!$B$11:$B$40,$B275,Override!$D$11:$D$40,7)-SUMIFS(Override!$E$11:$E$40,Override!$B$11:$B$40,$B275,Override!$D$11:$D$40,7,Override!$C$11:$C$40,"AS51"),Override!$I$307)/MXAU!$B$3,"")))</f>
        <v/>
      </c>
      <c r="M275" s="77">
        <f>IF(M$226="","",IF($B275="","",IFERROR($C275*$D275*IF((Override!$C$4="ON")*(COUNTIFS(Override!$B$11:$B$40,$B275,Override!$D$11:$D$40,8,Override!$E$11:$E$40,"&gt;=0")-COUNTIFS(Override!$B$11:$B$40,$B275,Override!$D$11:$D$40,8,Override!$E$11:$E$40,"&gt;=0",Override!$C$11:$C$40,"AS51"))&gt;0,SUMIFS(Override!$E$11:$E$40,Override!$B$11:$B$40,$B275,Override!$D$11:$D$40,8)-SUMIFS(Override!$E$11:$E$40,Override!$B$11:$B$40,$B275,Override!$D$11:$D$40,8,Override!$C$11:$C$40,"AS51"),Override!$J$307)/MXAU!$B$3,"")))</f>
        <v/>
      </c>
      <c r="N275" s="77">
        <f>IF(N$226="","",IF($B275="","",IFERROR($C275*$D275*IF((Override!$C$4="ON")*(COUNTIFS(Override!$B$11:$B$40,$B275,Override!$D$11:$D$40,9,Override!$E$11:$E$40,"&gt;=0")-COUNTIFS(Override!$B$11:$B$40,$B275,Override!$D$11:$D$40,9,Override!$E$11:$E$40,"&gt;=0",Override!$C$11:$C$40,"AS51"))&gt;0,SUMIFS(Override!$E$11:$E$40,Override!$B$11:$B$40,$B275,Override!$D$11:$D$40,9)-SUMIFS(Override!$E$11:$E$40,Override!$B$11:$B$40,$B275,Override!$D$11:$D$40,9,Override!$C$11:$C$40,"AS51"),Override!$K$307)/MXAU!$B$3,"")))</f>
        <v/>
      </c>
      <c r="O275" s="77">
        <f>IF(O$226="","",IF($B275="","",IFERROR($C275*$D275*IF((Override!$C$4="ON")*(COUNTIFS(Override!$B$11:$B$40,$B275,Override!$D$11:$D$40,10,Override!$E$11:$E$40,"&gt;=0")-COUNTIFS(Override!$B$11:$B$40,$B275,Override!$D$11:$D$40,10,Override!$E$11:$E$40,"&gt;=0",Override!$C$11:$C$40,"AS51"))&gt;0,SUMIFS(Override!$E$11:$E$40,Override!$B$11:$B$40,$B275,Override!$D$11:$D$40,10)-SUMIFS(Override!$E$11:$E$40,Override!$B$11:$B$40,$B275,Override!$D$11:$D$40,10,Override!$C$11:$C$40,"AS51"),Override!$L$307)/MXAU!$B$3,"")))</f>
        <v/>
      </c>
      <c r="P275" s="77">
        <f>IF(P$226="","",IF($B275="","",IFERROR($C275*$D275*IF((Override!$C$4="ON")*(COUNTIFS(Override!$B$11:$B$40,$B275,Override!$D$11:$D$40,11,Override!$E$11:$E$40,"&gt;=0")-COUNTIFS(Override!$B$11:$B$40,$B275,Override!$D$11:$D$40,11,Override!$E$11:$E$40,"&gt;=0",Override!$C$11:$C$40,"AS51"))&gt;0,SUMIFS(Override!$E$11:$E$40,Override!$B$11:$B$40,$B275,Override!$D$11:$D$40,11)-SUMIFS(Override!$E$11:$E$40,Override!$B$11:$B$40,$B275,Override!$D$11:$D$40,11,Override!$C$11:$C$40,"AS51"),Override!$M$307)/MXAU!$B$3,"")))</f>
        <v/>
      </c>
      <c r="Q275" s="77">
        <f>IF(Q$226="","",IF($B275="","",IFERROR($C275*$D275*IF((Override!$C$4="ON")*(COUNTIFS(Override!$B$11:$B$40,$B275,Override!$D$11:$D$40,12,Override!$E$11:$E$40,"&gt;=0")-COUNTIFS(Override!$B$11:$B$40,$B275,Override!$D$11:$D$40,12,Override!$E$11:$E$40,"&gt;=0",Override!$C$11:$C$40,"AS51"))&gt;0,SUMIFS(Override!$E$11:$E$40,Override!$B$11:$B$40,$B275,Override!$D$11:$D$40,12)-SUMIFS(Override!$E$11:$E$40,Override!$B$11:$B$40,$B275,Override!$D$11:$D$40,12,Override!$C$11:$C$40,"AS51"),Override!$N$307)/MXAU!$B$3,"")))</f>
        <v/>
      </c>
      <c r="R275" s="77">
        <f>IF(R$226="","",IF($B275="","",IFERROR($C275*$D275*IF((Override!$C$4="ON")*(COUNTIFS(Override!$B$11:$B$40,$B275,Override!$D$11:$D$40,13,Override!$E$11:$E$40,"&gt;=0")-COUNTIFS(Override!$B$11:$B$40,$B275,Override!$D$11:$D$40,13,Override!$E$11:$E$40,"&gt;=0",Override!$C$11:$C$40,"AS51"))&gt;0,SUMIFS(Override!$E$11:$E$40,Override!$B$11:$B$40,$B275,Override!$D$11:$D$40,13)-SUMIFS(Override!$E$11:$E$40,Override!$B$11:$B$40,$B275,Override!$D$11:$D$40,13,Override!$C$11:$C$40,"AS51"),Override!$O$307)/MXAU!$B$3,"")))</f>
        <v/>
      </c>
      <c r="S275" s="77">
        <f>IF(S$226="","",IF($B275="","",IFERROR($C275*$D275*IF((Override!$C$4="ON")*(COUNTIFS(Override!$B$11:$B$40,$B275,Override!$D$11:$D$40,14,Override!$E$11:$E$40,"&gt;=0")-COUNTIFS(Override!$B$11:$B$40,$B275,Override!$D$11:$D$40,14,Override!$E$11:$E$40,"&gt;=0",Override!$C$11:$C$40,"AS51"))&gt;0,SUMIFS(Override!$E$11:$E$40,Override!$B$11:$B$40,$B275,Override!$D$11:$D$40,14)-SUMIFS(Override!$E$11:$E$40,Override!$B$11:$B$40,$B275,Override!$D$11:$D$40,14,Override!$C$11:$C$40,"AS51"),Override!$P$307)/MXAU!$B$3,"")))</f>
        <v/>
      </c>
      <c r="T275" s="77">
        <f>IF(T$226="","",IF($B275="","",IFERROR($C275*$D275*IF((Override!$C$4="ON")*(COUNTIFS(Override!$B$11:$B$40,$B275,Override!$D$11:$D$40,15,Override!$E$11:$E$40,"&gt;=0")-COUNTIFS(Override!$B$11:$B$40,$B275,Override!$D$11:$D$40,15,Override!$E$11:$E$40,"&gt;=0",Override!$C$11:$C$40,"AS51"))&gt;0,SUMIFS(Override!$E$11:$E$40,Override!$B$11:$B$40,$B275,Override!$D$11:$D$40,15)-SUMIFS(Override!$E$11:$E$40,Override!$B$11:$B$40,$B275,Override!$D$11:$D$40,15,Override!$C$11:$C$40,"AS51"),Override!$Q$307)/MXAU!$B$3,"")))</f>
        <v/>
      </c>
      <c r="U275" s="77">
        <f>IF(U$226="","",IF($B275="","",IFERROR($C275*$D275*IF((Override!$C$4="ON")*(COUNTIFS(Override!$B$11:$B$40,$B275,Override!$D$11:$D$40,16,Override!$E$11:$E$40,"&gt;=0")-COUNTIFS(Override!$B$11:$B$40,$B275,Override!$D$11:$D$40,16,Override!$E$11:$E$40,"&gt;=0",Override!$C$11:$C$40,"AS51"))&gt;0,SUMIFS(Override!$E$11:$E$40,Override!$B$11:$B$40,$B275,Override!$D$11:$D$40,16)-SUMIFS(Override!$E$11:$E$40,Override!$B$11:$B$40,$B275,Override!$D$11:$D$40,16,Override!$C$11:$C$40,"AS51"),Override!$R$307)/MXAU!$B$3,"")))</f>
        <v/>
      </c>
      <c r="W275" s="77">
        <f>IF(W$226="","",IF($B275="","",IFERROR(F275*$E275/100,"")))</f>
        <v/>
      </c>
      <c r="X275" s="77">
        <f>IF(X$226="","",IF($B275="","",IFERROR(G275*$E275/100,"")))</f>
        <v/>
      </c>
      <c r="Y275" s="77">
        <f>IF(Y$226="","",IF($B275="","",IFERROR(H275*$E275/100,"")))</f>
        <v/>
      </c>
      <c r="Z275" s="77">
        <f>IF(Z$226="","",IF($B275="","",IFERROR(I275*$E275/100,"")))</f>
        <v/>
      </c>
      <c r="AA275" s="77">
        <f>IF(AA$226="","",IF($B275="","",IFERROR(J275*$E275/100,"")))</f>
        <v/>
      </c>
      <c r="AB275" s="77">
        <f>IF(AB$226="","",IF($B275="","",IFERROR(K275*$E275/100,"")))</f>
        <v/>
      </c>
      <c r="AC275" s="77">
        <f>IF(AC$226="","",IF($B275="","",IFERROR(L275*$E275/100,"")))</f>
        <v/>
      </c>
      <c r="AD275" s="77">
        <f>IF(AD$226="","",IF($B275="","",IFERROR(M275*$E275/100,"")))</f>
        <v/>
      </c>
      <c r="AE275" s="77">
        <f>IF(AE$226="","",IF($B275="","",IFERROR(N275*$E275/100,"")))</f>
        <v/>
      </c>
      <c r="AF275" s="77">
        <f>IF(AF$226="","",IF($B275="","",IFERROR(O275*$E275/100,"")))</f>
        <v/>
      </c>
      <c r="AG275" s="77">
        <f>IF(AG$226="","",IF($B275="","",IFERROR(P275*$E275/100,"")))</f>
        <v/>
      </c>
      <c r="AH275" s="77">
        <f>IF(AH$226="","",IF($B275="","",IFERROR(Q275*$E275/100,"")))</f>
        <v/>
      </c>
      <c r="AI275" s="77">
        <f>IF(AI$226="","",IF($B275="","",IFERROR(R275*$E275/100,"")))</f>
        <v/>
      </c>
      <c r="AJ275" s="77">
        <f>IF(AJ$226="","",IF($B275="","",IFERROR(S275*$E275/100,"")))</f>
        <v/>
      </c>
      <c r="AK275" s="77">
        <f>IF(AK$226="","",IF($B275="","",IFERROR(T275*$E275/100,"")))</f>
        <v/>
      </c>
      <c r="AL275" s="77">
        <f>IF(AL$226="","",IF($B275="","",IFERROR(U275*$E275/100,"")))</f>
        <v/>
      </c>
      <c r="AN275" s="77">
        <f>IF($B275="","",SUMIF($F$226:$U$226,"&lt;="&amp;Sector!$E$51,$F275:$U275))</f>
        <v/>
      </c>
      <c r="AO275" s="77">
        <f>IF($B275="","",SUMIF($W$226:$AL$226,"&lt;="&amp;Sector!$E$51,$W275:$AL275))</f>
        <v/>
      </c>
      <c r="AQ275" s="163">
        <f>IF(AQ$226="","",IF($B275="","",IFERROR($C275*$D275*SUMPRODUCT(('Dvd Calendar'!$E$2772:$CZ$2772&gt;AQ$225)*('Dvd Calendar'!$E$2772:$CZ$2772&lt;=AQ$226)*'Dvd Calendar'!$E$2775:$CZ$2775*(('Dvd Calendar'!$E$2777:$CZ$2777='Field Check'!$C$56)*('Field Check'!$C$56&lt;&gt;"")+('Dvd Calendar'!$E$2777:$CZ$2777='Field Check'!$C$57)*('Field Check'!$C$57&lt;&gt;"")))/MXAU!$B$3,"")))</f>
        <v/>
      </c>
      <c r="AR275" s="163">
        <f>IF(AR$226="","",IF($B275="","",IFERROR($C275*$D275*SUMPRODUCT(('Dvd Calendar'!$E$2772:$CZ$2772&gt;AR$225)*('Dvd Calendar'!$E$2772:$CZ$2772&lt;=AR$226)*'Dvd Calendar'!$E$2775:$CZ$2775*(('Dvd Calendar'!$E$2777:$CZ$2777='Field Check'!$C$56)*('Field Check'!$C$56&lt;&gt;"")+('Dvd Calendar'!$E$2777:$CZ$2777='Field Check'!$C$57)*('Field Check'!$C$57&lt;&gt;"")))/MXAU!$B$3,"")))</f>
        <v/>
      </c>
      <c r="AS275" s="163">
        <f>IF(AS$226="","",IF($B275="","",IFERROR($C275*$D275*SUMPRODUCT(('Dvd Calendar'!$E$2772:$CZ$2772&gt;AS$225)*('Dvd Calendar'!$E$2772:$CZ$2772&lt;=AS$226)*'Dvd Calendar'!$E$2775:$CZ$2775*(('Dvd Calendar'!$E$2777:$CZ$2777='Field Check'!$C$56)*('Field Check'!$C$56&lt;&gt;"")+('Dvd Calendar'!$E$2777:$CZ$2777='Field Check'!$C$57)*('Field Check'!$C$57&lt;&gt;"")))/MXAU!$B$3,"")))</f>
        <v/>
      </c>
      <c r="AT275" s="163">
        <f>IF(AT$226="","",IF($B275="","",IFERROR($C275*$D275*SUMPRODUCT(('Dvd Calendar'!$E$2772:$CZ$2772&gt;AT$225)*('Dvd Calendar'!$E$2772:$CZ$2772&lt;=AT$226)*'Dvd Calendar'!$E$2775:$CZ$2775*(('Dvd Calendar'!$E$2777:$CZ$2777='Field Check'!$C$56)*('Field Check'!$C$56&lt;&gt;"")+('Dvd Calendar'!$E$2777:$CZ$2777='Field Check'!$C$57)*('Field Check'!$C$57&lt;&gt;"")))/MXAU!$B$3,"")))</f>
        <v/>
      </c>
      <c r="AU275" s="163">
        <f>IF(AU$226="","",IF($B275="","",IFERROR($C275*$D275*SUMPRODUCT(('Dvd Calendar'!$E$2772:$CZ$2772&gt;AU$225)*('Dvd Calendar'!$E$2772:$CZ$2772&lt;=AU$226)*'Dvd Calendar'!$E$2775:$CZ$2775*(('Dvd Calendar'!$E$2777:$CZ$2777='Field Check'!$C$56)*('Field Check'!$C$56&lt;&gt;"")+('Dvd Calendar'!$E$2777:$CZ$2777='Field Check'!$C$57)*('Field Check'!$C$57&lt;&gt;"")))/MXAU!$B$3,"")))</f>
        <v/>
      </c>
      <c r="AV275" s="163">
        <f>IF(AV$226="","",IF($B275="","",IFERROR($C275*$D275*SUMPRODUCT(('Dvd Calendar'!$E$2772:$CZ$2772&gt;AV$225)*('Dvd Calendar'!$E$2772:$CZ$2772&lt;=AV$226)*'Dvd Calendar'!$E$2775:$CZ$2775*(('Dvd Calendar'!$E$2777:$CZ$2777='Field Check'!$C$56)*('Field Check'!$C$56&lt;&gt;"")+('Dvd Calendar'!$E$2777:$CZ$2777='Field Check'!$C$57)*('Field Check'!$C$57&lt;&gt;"")))/MXAU!$B$3,"")))</f>
        <v/>
      </c>
      <c r="AW275" s="163">
        <f>IF(AW$226="","",IF($B275="","",IFERROR($C275*$D275*SUMPRODUCT(('Dvd Calendar'!$E$2772:$CZ$2772&gt;AW$225)*('Dvd Calendar'!$E$2772:$CZ$2772&lt;=AW$226)*'Dvd Calendar'!$E$2775:$CZ$2775*(('Dvd Calendar'!$E$2777:$CZ$2777='Field Check'!$C$56)*('Field Check'!$C$56&lt;&gt;"")+('Dvd Calendar'!$E$2777:$CZ$2777='Field Check'!$C$57)*('Field Check'!$C$57&lt;&gt;"")))/MXAU!$B$3,"")))</f>
        <v/>
      </c>
      <c r="AX275" s="163">
        <f>IF(AX$226="","",IF($B275="","",IFERROR($C275*$D275*SUMPRODUCT(('Dvd Calendar'!$E$2772:$CZ$2772&gt;AX$225)*('Dvd Calendar'!$E$2772:$CZ$2772&lt;=AX$226)*'Dvd Calendar'!$E$2775:$CZ$2775*(('Dvd Calendar'!$E$2777:$CZ$2777='Field Check'!$C$56)*('Field Check'!$C$56&lt;&gt;"")+('Dvd Calendar'!$E$2777:$CZ$2777='Field Check'!$C$57)*('Field Check'!$C$57&lt;&gt;"")))/MXAU!$B$3,"")))</f>
        <v/>
      </c>
      <c r="AY275" s="163">
        <f>IF(AY$226="","",IF($B275="","",IFERROR($C275*$D275*SUMPRODUCT(('Dvd Calendar'!$E$2772:$CZ$2772&gt;AY$225)*('Dvd Calendar'!$E$2772:$CZ$2772&lt;=AY$226)*'Dvd Calendar'!$E$2775:$CZ$2775*(('Dvd Calendar'!$E$2777:$CZ$2777='Field Check'!$C$56)*('Field Check'!$C$56&lt;&gt;"")+('Dvd Calendar'!$E$2777:$CZ$2777='Field Check'!$C$57)*('Field Check'!$C$57&lt;&gt;"")))/MXAU!$B$3,"")))</f>
        <v/>
      </c>
      <c r="AZ275" s="163">
        <f>IF(AZ$226="","",IF($B275="","",IFERROR($C275*$D275*SUMPRODUCT(('Dvd Calendar'!$E$2772:$CZ$2772&gt;AZ$225)*('Dvd Calendar'!$E$2772:$CZ$2772&lt;=AZ$226)*'Dvd Calendar'!$E$2775:$CZ$2775*(('Dvd Calendar'!$E$2777:$CZ$2777='Field Check'!$C$56)*('Field Check'!$C$56&lt;&gt;"")+('Dvd Calendar'!$E$2777:$CZ$2777='Field Check'!$C$57)*('Field Check'!$C$57&lt;&gt;"")))/MXAU!$B$3,"")))</f>
        <v/>
      </c>
      <c r="BA275" s="163">
        <f>IF(BA$226="","",IF($B275="","",IFERROR($C275*$D275*SUMPRODUCT(('Dvd Calendar'!$E$2772:$CZ$2772&gt;BA$225)*('Dvd Calendar'!$E$2772:$CZ$2772&lt;=BA$226)*'Dvd Calendar'!$E$2775:$CZ$2775*(('Dvd Calendar'!$E$2777:$CZ$2777='Field Check'!$C$56)*('Field Check'!$C$56&lt;&gt;"")+('Dvd Calendar'!$E$2777:$CZ$2777='Field Check'!$C$57)*('Field Check'!$C$57&lt;&gt;"")))/MXAU!$B$3,"")))</f>
        <v/>
      </c>
      <c r="BB275" s="163">
        <f>IF(BB$226="","",IF($B275="","",IFERROR($C275*$D275*SUMPRODUCT(('Dvd Calendar'!$E$2772:$CZ$2772&gt;BB$225)*('Dvd Calendar'!$E$2772:$CZ$2772&lt;=BB$226)*'Dvd Calendar'!$E$2775:$CZ$2775*(('Dvd Calendar'!$E$2777:$CZ$2777='Field Check'!$C$56)*('Field Check'!$C$56&lt;&gt;"")+('Dvd Calendar'!$E$2777:$CZ$2777='Field Check'!$C$57)*('Field Check'!$C$57&lt;&gt;"")))/MXAU!$B$3,"")))</f>
        <v/>
      </c>
      <c r="BC275" s="163">
        <f>IF(BC$226="","",IF($B275="","",IFERROR($C275*$D275*SUMPRODUCT(('Dvd Calendar'!$E$2772:$CZ$2772&gt;BC$225)*('Dvd Calendar'!$E$2772:$CZ$2772&lt;=BC$226)*'Dvd Calendar'!$E$2775:$CZ$2775*(('Dvd Calendar'!$E$2777:$CZ$2777='Field Check'!$C$56)*('Field Check'!$C$56&lt;&gt;"")+('Dvd Calendar'!$E$2777:$CZ$2777='Field Check'!$C$57)*('Field Check'!$C$57&lt;&gt;"")))/MXAU!$B$3,"")))</f>
        <v/>
      </c>
      <c r="BD275" s="163">
        <f>IF(BD$226="","",IF($B275="","",IFERROR($C275*$D275*SUMPRODUCT(('Dvd Calendar'!$E$2772:$CZ$2772&gt;BD$225)*('Dvd Calendar'!$E$2772:$CZ$2772&lt;=BD$226)*'Dvd Calendar'!$E$2775:$CZ$2775*(('Dvd Calendar'!$E$2777:$CZ$2777='Field Check'!$C$56)*('Field Check'!$C$56&lt;&gt;"")+('Dvd Calendar'!$E$2777:$CZ$2777='Field Check'!$C$57)*('Field Check'!$C$57&lt;&gt;"")))/MXAU!$B$3,"")))</f>
        <v/>
      </c>
      <c r="BE275" s="163">
        <f>IF(BE$226="","",IF($B275="","",IFERROR($C275*$D275*SUMPRODUCT(('Dvd Calendar'!$E$2772:$CZ$2772&gt;BE$225)*('Dvd Calendar'!$E$2772:$CZ$2772&lt;=BE$226)*'Dvd Calendar'!$E$2775:$CZ$2775*(('Dvd Calendar'!$E$2777:$CZ$2777='Field Check'!$C$56)*('Field Check'!$C$56&lt;&gt;"")+('Dvd Calendar'!$E$2777:$CZ$2777='Field Check'!$C$57)*('Field Check'!$C$57&lt;&gt;"")))/MXAU!$B$3,"")))</f>
        <v/>
      </c>
      <c r="BF275" s="163">
        <f>IF(BF$226="","",IF($B275="","",IFERROR($C275*$D275*SUMPRODUCT(('Dvd Calendar'!$E$2772:$CZ$2772&gt;BF$225)*('Dvd Calendar'!$E$2772:$CZ$2772&lt;=BF$226)*'Dvd Calendar'!$E$2775:$CZ$2775*(('Dvd Calendar'!$E$2777:$CZ$2777='Field Check'!$C$56)*('Field Check'!$C$56&lt;&gt;"")+('Dvd Calendar'!$E$2777:$CZ$2777='Field Check'!$C$57)*('Field Check'!$C$57&lt;&gt;"")))/MXAU!$B$3,"")))</f>
        <v/>
      </c>
      <c r="BH275" s="163">
        <f>IF(BH$226="","",IF($B275="","",IFERROR(AQ275*$E275/100,"")))</f>
        <v/>
      </c>
      <c r="BI275" s="163">
        <f>IF(BI$226="","",IF($B275="","",IFERROR(AR275*$E275/100,"")))</f>
        <v/>
      </c>
      <c r="BJ275" s="163">
        <f>IF(BJ$226="","",IF($B275="","",IFERROR(AS275*$E275/100,"")))</f>
        <v/>
      </c>
      <c r="BK275" s="163">
        <f>IF(BK$226="","",IF($B275="","",IFERROR(AT275*$E275/100,"")))</f>
        <v/>
      </c>
      <c r="BL275" s="163">
        <f>IF(BL$226="","",IF($B275="","",IFERROR(AU275*$E275/100,"")))</f>
        <v/>
      </c>
      <c r="BM275" s="163">
        <f>IF(BM$226="","",IF($B275="","",IFERROR(AV275*$E275/100,"")))</f>
        <v/>
      </c>
      <c r="BN275" s="163">
        <f>IF(BN$226="","",IF($B275="","",IFERROR(AW275*$E275/100,"")))</f>
        <v/>
      </c>
      <c r="BO275" s="163">
        <f>IF(BO$226="","",IF($B275="","",IFERROR(AX275*$E275/100,"")))</f>
        <v/>
      </c>
      <c r="BP275" s="163">
        <f>IF(BP$226="","",IF($B275="","",IFERROR(AY275*$E275/100,"")))</f>
        <v/>
      </c>
      <c r="BQ275" s="163">
        <f>IF(BQ$226="","",IF($B275="","",IFERROR(AZ275*$E275/100,"")))</f>
        <v/>
      </c>
      <c r="BR275" s="163">
        <f>IF(BR$226="","",IF($B275="","",IFERROR(BA275*$E275/100,"")))</f>
        <v/>
      </c>
      <c r="BS275" s="163">
        <f>IF(BS$226="","",IF($B275="","",IFERROR(BB275*$E275/100,"")))</f>
        <v/>
      </c>
      <c r="BT275" s="163">
        <f>IF(BT$226="","",IF($B275="","",IFERROR(BC275*$E275/100,"")))</f>
        <v/>
      </c>
      <c r="BU275" s="163">
        <f>IF(BU$226="","",IF($B275="","",IFERROR(BD275*$E275/100,"")))</f>
        <v/>
      </c>
      <c r="BV275" s="163">
        <f>IF(BV$226="","",IF($B275="","",IFERROR(BE275*$E275/100,"")))</f>
        <v/>
      </c>
      <c r="BW275" s="163">
        <f>IF(BW$226="","",IF($B275="","",IFERROR(BF275*$E275/100,"")))</f>
        <v/>
      </c>
    </row>
    <row r="276">
      <c r="B276" s="126">
        <f>IF(MXAU!$C$53="","",MXAU!$C$53)</f>
        <v/>
      </c>
      <c r="C276" s="74">
        <f>IF(MXAU!$B$53="","",MXAU!$B$53)</f>
        <v/>
      </c>
      <c r="D276" s="75">
        <f>IFERROR(MXAU!$Q$53,1)</f>
        <v/>
      </c>
      <c r="E276" s="76">
        <f>IF($B276="","",IF(ISNUMBER(MXAU!$I$53),MXAU!$I$53,'Index Summary'!$C$7))</f>
        <v/>
      </c>
      <c r="F276" s="77">
        <f>IF(F$226="","",IF($B276="","",IFERROR($C276*$D276*IF((Override!$C$4="ON")*(COUNTIFS(Override!$B$11:$B$40,$B276,Override!$D$11:$D$40,1,Override!$E$11:$E$40,"&gt;=0")-COUNTIFS(Override!$B$11:$B$40,$B276,Override!$D$11:$D$40,1,Override!$E$11:$E$40,"&gt;=0",Override!$C$11:$C$40,"AS51"))&gt;0,SUMIFS(Override!$E$11:$E$40,Override!$B$11:$B$40,$B276,Override!$D$11:$D$40,1)-SUMIFS(Override!$E$11:$E$40,Override!$B$11:$B$40,$B276,Override!$D$11:$D$40,1,Override!$C$11:$C$40,"AS51"),Override!$C$308)/MXAU!$B$3,"")))</f>
        <v/>
      </c>
      <c r="G276" s="77">
        <f>IF(G$226="","",IF($B276="","",IFERROR($C276*$D276*IF((Override!$C$4="ON")*(COUNTIFS(Override!$B$11:$B$40,$B276,Override!$D$11:$D$40,2,Override!$E$11:$E$40,"&gt;=0")-COUNTIFS(Override!$B$11:$B$40,$B276,Override!$D$11:$D$40,2,Override!$E$11:$E$40,"&gt;=0",Override!$C$11:$C$40,"AS51"))&gt;0,SUMIFS(Override!$E$11:$E$40,Override!$B$11:$B$40,$B276,Override!$D$11:$D$40,2)-SUMIFS(Override!$E$11:$E$40,Override!$B$11:$B$40,$B276,Override!$D$11:$D$40,2,Override!$C$11:$C$40,"AS51"),Override!$D$308)/MXAU!$B$3,"")))</f>
        <v/>
      </c>
      <c r="H276" s="77">
        <f>IF(H$226="","",IF($B276="","",IFERROR($C276*$D276*IF((Override!$C$4="ON")*(COUNTIFS(Override!$B$11:$B$40,$B276,Override!$D$11:$D$40,3,Override!$E$11:$E$40,"&gt;=0")-COUNTIFS(Override!$B$11:$B$40,$B276,Override!$D$11:$D$40,3,Override!$E$11:$E$40,"&gt;=0",Override!$C$11:$C$40,"AS51"))&gt;0,SUMIFS(Override!$E$11:$E$40,Override!$B$11:$B$40,$B276,Override!$D$11:$D$40,3)-SUMIFS(Override!$E$11:$E$40,Override!$B$11:$B$40,$B276,Override!$D$11:$D$40,3,Override!$C$11:$C$40,"AS51"),Override!$E$308)/MXAU!$B$3,"")))</f>
        <v/>
      </c>
      <c r="I276" s="77">
        <f>IF(I$226="","",IF($B276="","",IFERROR($C276*$D276*IF((Override!$C$4="ON")*(COUNTIFS(Override!$B$11:$B$40,$B276,Override!$D$11:$D$40,4,Override!$E$11:$E$40,"&gt;=0")-COUNTIFS(Override!$B$11:$B$40,$B276,Override!$D$11:$D$40,4,Override!$E$11:$E$40,"&gt;=0",Override!$C$11:$C$40,"AS51"))&gt;0,SUMIFS(Override!$E$11:$E$40,Override!$B$11:$B$40,$B276,Override!$D$11:$D$40,4)-SUMIFS(Override!$E$11:$E$40,Override!$B$11:$B$40,$B276,Override!$D$11:$D$40,4,Override!$C$11:$C$40,"AS51"),Override!$F$308)/MXAU!$B$3,"")))</f>
        <v/>
      </c>
      <c r="J276" s="77">
        <f>IF(J$226="","",IF($B276="","",IFERROR($C276*$D276*IF((Override!$C$4="ON")*(COUNTIFS(Override!$B$11:$B$40,$B276,Override!$D$11:$D$40,5,Override!$E$11:$E$40,"&gt;=0")-COUNTIFS(Override!$B$11:$B$40,$B276,Override!$D$11:$D$40,5,Override!$E$11:$E$40,"&gt;=0",Override!$C$11:$C$40,"AS51"))&gt;0,SUMIFS(Override!$E$11:$E$40,Override!$B$11:$B$40,$B276,Override!$D$11:$D$40,5)-SUMIFS(Override!$E$11:$E$40,Override!$B$11:$B$40,$B276,Override!$D$11:$D$40,5,Override!$C$11:$C$40,"AS51"),Override!$G$308)/MXAU!$B$3,"")))</f>
        <v/>
      </c>
      <c r="K276" s="77">
        <f>IF(K$226="","",IF($B276="","",IFERROR($C276*$D276*IF((Override!$C$4="ON")*(COUNTIFS(Override!$B$11:$B$40,$B276,Override!$D$11:$D$40,6,Override!$E$11:$E$40,"&gt;=0")-COUNTIFS(Override!$B$11:$B$40,$B276,Override!$D$11:$D$40,6,Override!$E$11:$E$40,"&gt;=0",Override!$C$11:$C$40,"AS51"))&gt;0,SUMIFS(Override!$E$11:$E$40,Override!$B$11:$B$40,$B276,Override!$D$11:$D$40,6)-SUMIFS(Override!$E$11:$E$40,Override!$B$11:$B$40,$B276,Override!$D$11:$D$40,6,Override!$C$11:$C$40,"AS51"),Override!$H$308)/MXAU!$B$3,"")))</f>
        <v/>
      </c>
      <c r="L276" s="77">
        <f>IF(L$226="","",IF($B276="","",IFERROR($C276*$D276*IF((Override!$C$4="ON")*(COUNTIFS(Override!$B$11:$B$40,$B276,Override!$D$11:$D$40,7,Override!$E$11:$E$40,"&gt;=0")-COUNTIFS(Override!$B$11:$B$40,$B276,Override!$D$11:$D$40,7,Override!$E$11:$E$40,"&gt;=0",Override!$C$11:$C$40,"AS51"))&gt;0,SUMIFS(Override!$E$11:$E$40,Override!$B$11:$B$40,$B276,Override!$D$11:$D$40,7)-SUMIFS(Override!$E$11:$E$40,Override!$B$11:$B$40,$B276,Override!$D$11:$D$40,7,Override!$C$11:$C$40,"AS51"),Override!$I$308)/MXAU!$B$3,"")))</f>
        <v/>
      </c>
      <c r="M276" s="77">
        <f>IF(M$226="","",IF($B276="","",IFERROR($C276*$D276*IF((Override!$C$4="ON")*(COUNTIFS(Override!$B$11:$B$40,$B276,Override!$D$11:$D$40,8,Override!$E$11:$E$40,"&gt;=0")-COUNTIFS(Override!$B$11:$B$40,$B276,Override!$D$11:$D$40,8,Override!$E$11:$E$40,"&gt;=0",Override!$C$11:$C$40,"AS51"))&gt;0,SUMIFS(Override!$E$11:$E$40,Override!$B$11:$B$40,$B276,Override!$D$11:$D$40,8)-SUMIFS(Override!$E$11:$E$40,Override!$B$11:$B$40,$B276,Override!$D$11:$D$40,8,Override!$C$11:$C$40,"AS51"),Override!$J$308)/MXAU!$B$3,"")))</f>
        <v/>
      </c>
      <c r="N276" s="77">
        <f>IF(N$226="","",IF($B276="","",IFERROR($C276*$D276*IF((Override!$C$4="ON")*(COUNTIFS(Override!$B$11:$B$40,$B276,Override!$D$11:$D$40,9,Override!$E$11:$E$40,"&gt;=0")-COUNTIFS(Override!$B$11:$B$40,$B276,Override!$D$11:$D$40,9,Override!$E$11:$E$40,"&gt;=0",Override!$C$11:$C$40,"AS51"))&gt;0,SUMIFS(Override!$E$11:$E$40,Override!$B$11:$B$40,$B276,Override!$D$11:$D$40,9)-SUMIFS(Override!$E$11:$E$40,Override!$B$11:$B$40,$B276,Override!$D$11:$D$40,9,Override!$C$11:$C$40,"AS51"),Override!$K$308)/MXAU!$B$3,"")))</f>
        <v/>
      </c>
      <c r="O276" s="77">
        <f>IF(O$226="","",IF($B276="","",IFERROR($C276*$D276*IF((Override!$C$4="ON")*(COUNTIFS(Override!$B$11:$B$40,$B276,Override!$D$11:$D$40,10,Override!$E$11:$E$40,"&gt;=0")-COUNTIFS(Override!$B$11:$B$40,$B276,Override!$D$11:$D$40,10,Override!$E$11:$E$40,"&gt;=0",Override!$C$11:$C$40,"AS51"))&gt;0,SUMIFS(Override!$E$11:$E$40,Override!$B$11:$B$40,$B276,Override!$D$11:$D$40,10)-SUMIFS(Override!$E$11:$E$40,Override!$B$11:$B$40,$B276,Override!$D$11:$D$40,10,Override!$C$11:$C$40,"AS51"),Override!$L$308)/MXAU!$B$3,"")))</f>
        <v/>
      </c>
      <c r="P276" s="77">
        <f>IF(P$226="","",IF($B276="","",IFERROR($C276*$D276*IF((Override!$C$4="ON")*(COUNTIFS(Override!$B$11:$B$40,$B276,Override!$D$11:$D$40,11,Override!$E$11:$E$40,"&gt;=0")-COUNTIFS(Override!$B$11:$B$40,$B276,Override!$D$11:$D$40,11,Override!$E$11:$E$40,"&gt;=0",Override!$C$11:$C$40,"AS51"))&gt;0,SUMIFS(Override!$E$11:$E$40,Override!$B$11:$B$40,$B276,Override!$D$11:$D$40,11)-SUMIFS(Override!$E$11:$E$40,Override!$B$11:$B$40,$B276,Override!$D$11:$D$40,11,Override!$C$11:$C$40,"AS51"),Override!$M$308)/MXAU!$B$3,"")))</f>
        <v/>
      </c>
      <c r="Q276" s="77">
        <f>IF(Q$226="","",IF($B276="","",IFERROR($C276*$D276*IF((Override!$C$4="ON")*(COUNTIFS(Override!$B$11:$B$40,$B276,Override!$D$11:$D$40,12,Override!$E$11:$E$40,"&gt;=0")-COUNTIFS(Override!$B$11:$B$40,$B276,Override!$D$11:$D$40,12,Override!$E$11:$E$40,"&gt;=0",Override!$C$11:$C$40,"AS51"))&gt;0,SUMIFS(Override!$E$11:$E$40,Override!$B$11:$B$40,$B276,Override!$D$11:$D$40,12)-SUMIFS(Override!$E$11:$E$40,Override!$B$11:$B$40,$B276,Override!$D$11:$D$40,12,Override!$C$11:$C$40,"AS51"),Override!$N$308)/MXAU!$B$3,"")))</f>
        <v/>
      </c>
      <c r="R276" s="77">
        <f>IF(R$226="","",IF($B276="","",IFERROR($C276*$D276*IF((Override!$C$4="ON")*(COUNTIFS(Override!$B$11:$B$40,$B276,Override!$D$11:$D$40,13,Override!$E$11:$E$40,"&gt;=0")-COUNTIFS(Override!$B$11:$B$40,$B276,Override!$D$11:$D$40,13,Override!$E$11:$E$40,"&gt;=0",Override!$C$11:$C$40,"AS51"))&gt;0,SUMIFS(Override!$E$11:$E$40,Override!$B$11:$B$40,$B276,Override!$D$11:$D$40,13)-SUMIFS(Override!$E$11:$E$40,Override!$B$11:$B$40,$B276,Override!$D$11:$D$40,13,Override!$C$11:$C$40,"AS51"),Override!$O$308)/MXAU!$B$3,"")))</f>
        <v/>
      </c>
      <c r="S276" s="77">
        <f>IF(S$226="","",IF($B276="","",IFERROR($C276*$D276*IF((Override!$C$4="ON")*(COUNTIFS(Override!$B$11:$B$40,$B276,Override!$D$11:$D$40,14,Override!$E$11:$E$40,"&gt;=0")-COUNTIFS(Override!$B$11:$B$40,$B276,Override!$D$11:$D$40,14,Override!$E$11:$E$40,"&gt;=0",Override!$C$11:$C$40,"AS51"))&gt;0,SUMIFS(Override!$E$11:$E$40,Override!$B$11:$B$40,$B276,Override!$D$11:$D$40,14)-SUMIFS(Override!$E$11:$E$40,Override!$B$11:$B$40,$B276,Override!$D$11:$D$40,14,Override!$C$11:$C$40,"AS51"),Override!$P$308)/MXAU!$B$3,"")))</f>
        <v/>
      </c>
      <c r="T276" s="77">
        <f>IF(T$226="","",IF($B276="","",IFERROR($C276*$D276*IF((Override!$C$4="ON")*(COUNTIFS(Override!$B$11:$B$40,$B276,Override!$D$11:$D$40,15,Override!$E$11:$E$40,"&gt;=0")-COUNTIFS(Override!$B$11:$B$40,$B276,Override!$D$11:$D$40,15,Override!$E$11:$E$40,"&gt;=0",Override!$C$11:$C$40,"AS51"))&gt;0,SUMIFS(Override!$E$11:$E$40,Override!$B$11:$B$40,$B276,Override!$D$11:$D$40,15)-SUMIFS(Override!$E$11:$E$40,Override!$B$11:$B$40,$B276,Override!$D$11:$D$40,15,Override!$C$11:$C$40,"AS51"),Override!$Q$308)/MXAU!$B$3,"")))</f>
        <v/>
      </c>
      <c r="U276" s="77">
        <f>IF(U$226="","",IF($B276="","",IFERROR($C276*$D276*IF((Override!$C$4="ON")*(COUNTIFS(Override!$B$11:$B$40,$B276,Override!$D$11:$D$40,16,Override!$E$11:$E$40,"&gt;=0")-COUNTIFS(Override!$B$11:$B$40,$B276,Override!$D$11:$D$40,16,Override!$E$11:$E$40,"&gt;=0",Override!$C$11:$C$40,"AS51"))&gt;0,SUMIFS(Override!$E$11:$E$40,Override!$B$11:$B$40,$B276,Override!$D$11:$D$40,16)-SUMIFS(Override!$E$11:$E$40,Override!$B$11:$B$40,$B276,Override!$D$11:$D$40,16,Override!$C$11:$C$40,"AS51"),Override!$R$308)/MXAU!$B$3,"")))</f>
        <v/>
      </c>
      <c r="W276" s="77">
        <f>IF(W$226="","",IF($B276="","",IFERROR(F276*$E276/100,"")))</f>
        <v/>
      </c>
      <c r="X276" s="77">
        <f>IF(X$226="","",IF($B276="","",IFERROR(G276*$E276/100,"")))</f>
        <v/>
      </c>
      <c r="Y276" s="77">
        <f>IF(Y$226="","",IF($B276="","",IFERROR(H276*$E276/100,"")))</f>
        <v/>
      </c>
      <c r="Z276" s="77">
        <f>IF(Z$226="","",IF($B276="","",IFERROR(I276*$E276/100,"")))</f>
        <v/>
      </c>
      <c r="AA276" s="77">
        <f>IF(AA$226="","",IF($B276="","",IFERROR(J276*$E276/100,"")))</f>
        <v/>
      </c>
      <c r="AB276" s="77">
        <f>IF(AB$226="","",IF($B276="","",IFERROR(K276*$E276/100,"")))</f>
        <v/>
      </c>
      <c r="AC276" s="77">
        <f>IF(AC$226="","",IF($B276="","",IFERROR(L276*$E276/100,"")))</f>
        <v/>
      </c>
      <c r="AD276" s="77">
        <f>IF(AD$226="","",IF($B276="","",IFERROR(M276*$E276/100,"")))</f>
        <v/>
      </c>
      <c r="AE276" s="77">
        <f>IF(AE$226="","",IF($B276="","",IFERROR(N276*$E276/100,"")))</f>
        <v/>
      </c>
      <c r="AF276" s="77">
        <f>IF(AF$226="","",IF($B276="","",IFERROR(O276*$E276/100,"")))</f>
        <v/>
      </c>
      <c r="AG276" s="77">
        <f>IF(AG$226="","",IF($B276="","",IFERROR(P276*$E276/100,"")))</f>
        <v/>
      </c>
      <c r="AH276" s="77">
        <f>IF(AH$226="","",IF($B276="","",IFERROR(Q276*$E276/100,"")))</f>
        <v/>
      </c>
      <c r="AI276" s="77">
        <f>IF(AI$226="","",IF($B276="","",IFERROR(R276*$E276/100,"")))</f>
        <v/>
      </c>
      <c r="AJ276" s="77">
        <f>IF(AJ$226="","",IF($B276="","",IFERROR(S276*$E276/100,"")))</f>
        <v/>
      </c>
      <c r="AK276" s="77">
        <f>IF(AK$226="","",IF($B276="","",IFERROR(T276*$E276/100,"")))</f>
        <v/>
      </c>
      <c r="AL276" s="77">
        <f>IF(AL$226="","",IF($B276="","",IFERROR(U276*$E276/100,"")))</f>
        <v/>
      </c>
      <c r="AN276" s="77">
        <f>IF($B276="","",SUMIF($F$226:$U$226,"&lt;="&amp;Sector!$E$51,$F276:$U276))</f>
        <v/>
      </c>
      <c r="AO276" s="77">
        <f>IF($B276="","",SUMIF($W$226:$AL$226,"&lt;="&amp;Sector!$E$51,$W276:$AL276))</f>
        <v/>
      </c>
      <c r="AQ276" s="163">
        <f>IF(AQ$226="","",IF($B276="","",IFERROR($C276*$D276*SUMPRODUCT(('Dvd Calendar'!$E$2783:$CZ$2783&gt;AQ$225)*('Dvd Calendar'!$E$2783:$CZ$2783&lt;=AQ$226)*'Dvd Calendar'!$E$2786:$CZ$2786*(('Dvd Calendar'!$E$2788:$CZ$2788='Field Check'!$C$56)*('Field Check'!$C$56&lt;&gt;"")+('Dvd Calendar'!$E$2788:$CZ$2788='Field Check'!$C$57)*('Field Check'!$C$57&lt;&gt;"")))/MXAU!$B$3,"")))</f>
        <v/>
      </c>
      <c r="AR276" s="163">
        <f>IF(AR$226="","",IF($B276="","",IFERROR($C276*$D276*SUMPRODUCT(('Dvd Calendar'!$E$2783:$CZ$2783&gt;AR$225)*('Dvd Calendar'!$E$2783:$CZ$2783&lt;=AR$226)*'Dvd Calendar'!$E$2786:$CZ$2786*(('Dvd Calendar'!$E$2788:$CZ$2788='Field Check'!$C$56)*('Field Check'!$C$56&lt;&gt;"")+('Dvd Calendar'!$E$2788:$CZ$2788='Field Check'!$C$57)*('Field Check'!$C$57&lt;&gt;"")))/MXAU!$B$3,"")))</f>
        <v/>
      </c>
      <c r="AS276" s="163">
        <f>IF(AS$226="","",IF($B276="","",IFERROR($C276*$D276*SUMPRODUCT(('Dvd Calendar'!$E$2783:$CZ$2783&gt;AS$225)*('Dvd Calendar'!$E$2783:$CZ$2783&lt;=AS$226)*'Dvd Calendar'!$E$2786:$CZ$2786*(('Dvd Calendar'!$E$2788:$CZ$2788='Field Check'!$C$56)*('Field Check'!$C$56&lt;&gt;"")+('Dvd Calendar'!$E$2788:$CZ$2788='Field Check'!$C$57)*('Field Check'!$C$57&lt;&gt;"")))/MXAU!$B$3,"")))</f>
        <v/>
      </c>
      <c r="AT276" s="163">
        <f>IF(AT$226="","",IF($B276="","",IFERROR($C276*$D276*SUMPRODUCT(('Dvd Calendar'!$E$2783:$CZ$2783&gt;AT$225)*('Dvd Calendar'!$E$2783:$CZ$2783&lt;=AT$226)*'Dvd Calendar'!$E$2786:$CZ$2786*(('Dvd Calendar'!$E$2788:$CZ$2788='Field Check'!$C$56)*('Field Check'!$C$56&lt;&gt;"")+('Dvd Calendar'!$E$2788:$CZ$2788='Field Check'!$C$57)*('Field Check'!$C$57&lt;&gt;"")))/MXAU!$B$3,"")))</f>
        <v/>
      </c>
      <c r="AU276" s="163">
        <f>IF(AU$226="","",IF($B276="","",IFERROR($C276*$D276*SUMPRODUCT(('Dvd Calendar'!$E$2783:$CZ$2783&gt;AU$225)*('Dvd Calendar'!$E$2783:$CZ$2783&lt;=AU$226)*'Dvd Calendar'!$E$2786:$CZ$2786*(('Dvd Calendar'!$E$2788:$CZ$2788='Field Check'!$C$56)*('Field Check'!$C$56&lt;&gt;"")+('Dvd Calendar'!$E$2788:$CZ$2788='Field Check'!$C$57)*('Field Check'!$C$57&lt;&gt;"")))/MXAU!$B$3,"")))</f>
        <v/>
      </c>
      <c r="AV276" s="163">
        <f>IF(AV$226="","",IF($B276="","",IFERROR($C276*$D276*SUMPRODUCT(('Dvd Calendar'!$E$2783:$CZ$2783&gt;AV$225)*('Dvd Calendar'!$E$2783:$CZ$2783&lt;=AV$226)*'Dvd Calendar'!$E$2786:$CZ$2786*(('Dvd Calendar'!$E$2788:$CZ$2788='Field Check'!$C$56)*('Field Check'!$C$56&lt;&gt;"")+('Dvd Calendar'!$E$2788:$CZ$2788='Field Check'!$C$57)*('Field Check'!$C$57&lt;&gt;"")))/MXAU!$B$3,"")))</f>
        <v/>
      </c>
      <c r="AW276" s="163">
        <f>IF(AW$226="","",IF($B276="","",IFERROR($C276*$D276*SUMPRODUCT(('Dvd Calendar'!$E$2783:$CZ$2783&gt;AW$225)*('Dvd Calendar'!$E$2783:$CZ$2783&lt;=AW$226)*'Dvd Calendar'!$E$2786:$CZ$2786*(('Dvd Calendar'!$E$2788:$CZ$2788='Field Check'!$C$56)*('Field Check'!$C$56&lt;&gt;"")+('Dvd Calendar'!$E$2788:$CZ$2788='Field Check'!$C$57)*('Field Check'!$C$57&lt;&gt;"")))/MXAU!$B$3,"")))</f>
        <v/>
      </c>
      <c r="AX276" s="163">
        <f>IF(AX$226="","",IF($B276="","",IFERROR($C276*$D276*SUMPRODUCT(('Dvd Calendar'!$E$2783:$CZ$2783&gt;AX$225)*('Dvd Calendar'!$E$2783:$CZ$2783&lt;=AX$226)*'Dvd Calendar'!$E$2786:$CZ$2786*(('Dvd Calendar'!$E$2788:$CZ$2788='Field Check'!$C$56)*('Field Check'!$C$56&lt;&gt;"")+('Dvd Calendar'!$E$2788:$CZ$2788='Field Check'!$C$57)*('Field Check'!$C$57&lt;&gt;"")))/MXAU!$B$3,"")))</f>
        <v/>
      </c>
      <c r="AY276" s="163">
        <f>IF(AY$226="","",IF($B276="","",IFERROR($C276*$D276*SUMPRODUCT(('Dvd Calendar'!$E$2783:$CZ$2783&gt;AY$225)*('Dvd Calendar'!$E$2783:$CZ$2783&lt;=AY$226)*'Dvd Calendar'!$E$2786:$CZ$2786*(('Dvd Calendar'!$E$2788:$CZ$2788='Field Check'!$C$56)*('Field Check'!$C$56&lt;&gt;"")+('Dvd Calendar'!$E$2788:$CZ$2788='Field Check'!$C$57)*('Field Check'!$C$57&lt;&gt;"")))/MXAU!$B$3,"")))</f>
        <v/>
      </c>
      <c r="AZ276" s="163">
        <f>IF(AZ$226="","",IF($B276="","",IFERROR($C276*$D276*SUMPRODUCT(('Dvd Calendar'!$E$2783:$CZ$2783&gt;AZ$225)*('Dvd Calendar'!$E$2783:$CZ$2783&lt;=AZ$226)*'Dvd Calendar'!$E$2786:$CZ$2786*(('Dvd Calendar'!$E$2788:$CZ$2788='Field Check'!$C$56)*('Field Check'!$C$56&lt;&gt;"")+('Dvd Calendar'!$E$2788:$CZ$2788='Field Check'!$C$57)*('Field Check'!$C$57&lt;&gt;"")))/MXAU!$B$3,"")))</f>
        <v/>
      </c>
      <c r="BA276" s="163">
        <f>IF(BA$226="","",IF($B276="","",IFERROR($C276*$D276*SUMPRODUCT(('Dvd Calendar'!$E$2783:$CZ$2783&gt;BA$225)*('Dvd Calendar'!$E$2783:$CZ$2783&lt;=BA$226)*'Dvd Calendar'!$E$2786:$CZ$2786*(('Dvd Calendar'!$E$2788:$CZ$2788='Field Check'!$C$56)*('Field Check'!$C$56&lt;&gt;"")+('Dvd Calendar'!$E$2788:$CZ$2788='Field Check'!$C$57)*('Field Check'!$C$57&lt;&gt;"")))/MXAU!$B$3,"")))</f>
        <v/>
      </c>
      <c r="BB276" s="163">
        <f>IF(BB$226="","",IF($B276="","",IFERROR($C276*$D276*SUMPRODUCT(('Dvd Calendar'!$E$2783:$CZ$2783&gt;BB$225)*('Dvd Calendar'!$E$2783:$CZ$2783&lt;=BB$226)*'Dvd Calendar'!$E$2786:$CZ$2786*(('Dvd Calendar'!$E$2788:$CZ$2788='Field Check'!$C$56)*('Field Check'!$C$56&lt;&gt;"")+('Dvd Calendar'!$E$2788:$CZ$2788='Field Check'!$C$57)*('Field Check'!$C$57&lt;&gt;"")))/MXAU!$B$3,"")))</f>
        <v/>
      </c>
      <c r="BC276" s="163">
        <f>IF(BC$226="","",IF($B276="","",IFERROR($C276*$D276*SUMPRODUCT(('Dvd Calendar'!$E$2783:$CZ$2783&gt;BC$225)*('Dvd Calendar'!$E$2783:$CZ$2783&lt;=BC$226)*'Dvd Calendar'!$E$2786:$CZ$2786*(('Dvd Calendar'!$E$2788:$CZ$2788='Field Check'!$C$56)*('Field Check'!$C$56&lt;&gt;"")+('Dvd Calendar'!$E$2788:$CZ$2788='Field Check'!$C$57)*('Field Check'!$C$57&lt;&gt;"")))/MXAU!$B$3,"")))</f>
        <v/>
      </c>
      <c r="BD276" s="163">
        <f>IF(BD$226="","",IF($B276="","",IFERROR($C276*$D276*SUMPRODUCT(('Dvd Calendar'!$E$2783:$CZ$2783&gt;BD$225)*('Dvd Calendar'!$E$2783:$CZ$2783&lt;=BD$226)*'Dvd Calendar'!$E$2786:$CZ$2786*(('Dvd Calendar'!$E$2788:$CZ$2788='Field Check'!$C$56)*('Field Check'!$C$56&lt;&gt;"")+('Dvd Calendar'!$E$2788:$CZ$2788='Field Check'!$C$57)*('Field Check'!$C$57&lt;&gt;"")))/MXAU!$B$3,"")))</f>
        <v/>
      </c>
      <c r="BE276" s="163">
        <f>IF(BE$226="","",IF($B276="","",IFERROR($C276*$D276*SUMPRODUCT(('Dvd Calendar'!$E$2783:$CZ$2783&gt;BE$225)*('Dvd Calendar'!$E$2783:$CZ$2783&lt;=BE$226)*'Dvd Calendar'!$E$2786:$CZ$2786*(('Dvd Calendar'!$E$2788:$CZ$2788='Field Check'!$C$56)*('Field Check'!$C$56&lt;&gt;"")+('Dvd Calendar'!$E$2788:$CZ$2788='Field Check'!$C$57)*('Field Check'!$C$57&lt;&gt;"")))/MXAU!$B$3,"")))</f>
        <v/>
      </c>
      <c r="BF276" s="163">
        <f>IF(BF$226="","",IF($B276="","",IFERROR($C276*$D276*SUMPRODUCT(('Dvd Calendar'!$E$2783:$CZ$2783&gt;BF$225)*('Dvd Calendar'!$E$2783:$CZ$2783&lt;=BF$226)*'Dvd Calendar'!$E$2786:$CZ$2786*(('Dvd Calendar'!$E$2788:$CZ$2788='Field Check'!$C$56)*('Field Check'!$C$56&lt;&gt;"")+('Dvd Calendar'!$E$2788:$CZ$2788='Field Check'!$C$57)*('Field Check'!$C$57&lt;&gt;"")))/MXAU!$B$3,"")))</f>
        <v/>
      </c>
      <c r="BH276" s="163">
        <f>IF(BH$226="","",IF($B276="","",IFERROR(AQ276*$E276/100,"")))</f>
        <v/>
      </c>
      <c r="BI276" s="163">
        <f>IF(BI$226="","",IF($B276="","",IFERROR(AR276*$E276/100,"")))</f>
        <v/>
      </c>
      <c r="BJ276" s="163">
        <f>IF(BJ$226="","",IF($B276="","",IFERROR(AS276*$E276/100,"")))</f>
        <v/>
      </c>
      <c r="BK276" s="163">
        <f>IF(BK$226="","",IF($B276="","",IFERROR(AT276*$E276/100,"")))</f>
        <v/>
      </c>
      <c r="BL276" s="163">
        <f>IF(BL$226="","",IF($B276="","",IFERROR(AU276*$E276/100,"")))</f>
        <v/>
      </c>
      <c r="BM276" s="163">
        <f>IF(BM$226="","",IF($B276="","",IFERROR(AV276*$E276/100,"")))</f>
        <v/>
      </c>
      <c r="BN276" s="163">
        <f>IF(BN$226="","",IF($B276="","",IFERROR(AW276*$E276/100,"")))</f>
        <v/>
      </c>
      <c r="BO276" s="163">
        <f>IF(BO$226="","",IF($B276="","",IFERROR(AX276*$E276/100,"")))</f>
        <v/>
      </c>
      <c r="BP276" s="163">
        <f>IF(BP$226="","",IF($B276="","",IFERROR(AY276*$E276/100,"")))</f>
        <v/>
      </c>
      <c r="BQ276" s="163">
        <f>IF(BQ$226="","",IF($B276="","",IFERROR(AZ276*$E276/100,"")))</f>
        <v/>
      </c>
      <c r="BR276" s="163">
        <f>IF(BR$226="","",IF($B276="","",IFERROR(BA276*$E276/100,"")))</f>
        <v/>
      </c>
      <c r="BS276" s="163">
        <f>IF(BS$226="","",IF($B276="","",IFERROR(BB276*$E276/100,"")))</f>
        <v/>
      </c>
      <c r="BT276" s="163">
        <f>IF(BT$226="","",IF($B276="","",IFERROR(BC276*$E276/100,"")))</f>
        <v/>
      </c>
      <c r="BU276" s="163">
        <f>IF(BU$226="","",IF($B276="","",IFERROR(BD276*$E276/100,"")))</f>
        <v/>
      </c>
      <c r="BV276" s="163">
        <f>IF(BV$226="","",IF($B276="","",IFERROR(BE276*$E276/100,"")))</f>
        <v/>
      </c>
      <c r="BW276" s="163">
        <f>IF(BW$226="","",IF($B276="","",IFERROR(BF276*$E276/100,"")))</f>
        <v/>
      </c>
    </row>
    <row r="277">
      <c r="B277" s="126">
        <f>IF(MXAU!$C$54="","",MXAU!$C$54)</f>
        <v/>
      </c>
      <c r="C277" s="74">
        <f>IF(MXAU!$B$54="","",MXAU!$B$54)</f>
        <v/>
      </c>
      <c r="D277" s="75">
        <f>IFERROR(MXAU!$Q$54,1)</f>
        <v/>
      </c>
      <c r="E277" s="76">
        <f>IF($B277="","",IF(ISNUMBER(MXAU!$I$54),MXAU!$I$54,'Index Summary'!$C$7))</f>
        <v/>
      </c>
      <c r="F277" s="77">
        <f>IF(F$226="","",IF($B277="","",IFERROR($C277*$D277*IF((Override!$C$4="ON")*(COUNTIFS(Override!$B$11:$B$40,$B277,Override!$D$11:$D$40,1,Override!$E$11:$E$40,"&gt;=0")-COUNTIFS(Override!$B$11:$B$40,$B277,Override!$D$11:$D$40,1,Override!$E$11:$E$40,"&gt;=0",Override!$C$11:$C$40,"AS51"))&gt;0,SUMIFS(Override!$E$11:$E$40,Override!$B$11:$B$40,$B277,Override!$D$11:$D$40,1)-SUMIFS(Override!$E$11:$E$40,Override!$B$11:$B$40,$B277,Override!$D$11:$D$40,1,Override!$C$11:$C$40,"AS51"),Override!$C$309)/MXAU!$B$3,"")))</f>
        <v/>
      </c>
      <c r="G277" s="77">
        <f>IF(G$226="","",IF($B277="","",IFERROR($C277*$D277*IF((Override!$C$4="ON")*(COUNTIFS(Override!$B$11:$B$40,$B277,Override!$D$11:$D$40,2,Override!$E$11:$E$40,"&gt;=0")-COUNTIFS(Override!$B$11:$B$40,$B277,Override!$D$11:$D$40,2,Override!$E$11:$E$40,"&gt;=0",Override!$C$11:$C$40,"AS51"))&gt;0,SUMIFS(Override!$E$11:$E$40,Override!$B$11:$B$40,$B277,Override!$D$11:$D$40,2)-SUMIFS(Override!$E$11:$E$40,Override!$B$11:$B$40,$B277,Override!$D$11:$D$40,2,Override!$C$11:$C$40,"AS51"),Override!$D$309)/MXAU!$B$3,"")))</f>
        <v/>
      </c>
      <c r="H277" s="77">
        <f>IF(H$226="","",IF($B277="","",IFERROR($C277*$D277*IF((Override!$C$4="ON")*(COUNTIFS(Override!$B$11:$B$40,$B277,Override!$D$11:$D$40,3,Override!$E$11:$E$40,"&gt;=0")-COUNTIFS(Override!$B$11:$B$40,$B277,Override!$D$11:$D$40,3,Override!$E$11:$E$40,"&gt;=0",Override!$C$11:$C$40,"AS51"))&gt;0,SUMIFS(Override!$E$11:$E$40,Override!$B$11:$B$40,$B277,Override!$D$11:$D$40,3)-SUMIFS(Override!$E$11:$E$40,Override!$B$11:$B$40,$B277,Override!$D$11:$D$40,3,Override!$C$11:$C$40,"AS51"),Override!$E$309)/MXAU!$B$3,"")))</f>
        <v/>
      </c>
      <c r="I277" s="77">
        <f>IF(I$226="","",IF($B277="","",IFERROR($C277*$D277*IF((Override!$C$4="ON")*(COUNTIFS(Override!$B$11:$B$40,$B277,Override!$D$11:$D$40,4,Override!$E$11:$E$40,"&gt;=0")-COUNTIFS(Override!$B$11:$B$40,$B277,Override!$D$11:$D$40,4,Override!$E$11:$E$40,"&gt;=0",Override!$C$11:$C$40,"AS51"))&gt;0,SUMIFS(Override!$E$11:$E$40,Override!$B$11:$B$40,$B277,Override!$D$11:$D$40,4)-SUMIFS(Override!$E$11:$E$40,Override!$B$11:$B$40,$B277,Override!$D$11:$D$40,4,Override!$C$11:$C$40,"AS51"),Override!$F$309)/MXAU!$B$3,"")))</f>
        <v/>
      </c>
      <c r="J277" s="77">
        <f>IF(J$226="","",IF($B277="","",IFERROR($C277*$D277*IF((Override!$C$4="ON")*(COUNTIFS(Override!$B$11:$B$40,$B277,Override!$D$11:$D$40,5,Override!$E$11:$E$40,"&gt;=0")-COUNTIFS(Override!$B$11:$B$40,$B277,Override!$D$11:$D$40,5,Override!$E$11:$E$40,"&gt;=0",Override!$C$11:$C$40,"AS51"))&gt;0,SUMIFS(Override!$E$11:$E$40,Override!$B$11:$B$40,$B277,Override!$D$11:$D$40,5)-SUMIFS(Override!$E$11:$E$40,Override!$B$11:$B$40,$B277,Override!$D$11:$D$40,5,Override!$C$11:$C$40,"AS51"),Override!$G$309)/MXAU!$B$3,"")))</f>
        <v/>
      </c>
      <c r="K277" s="77">
        <f>IF(K$226="","",IF($B277="","",IFERROR($C277*$D277*IF((Override!$C$4="ON")*(COUNTIFS(Override!$B$11:$B$40,$B277,Override!$D$11:$D$40,6,Override!$E$11:$E$40,"&gt;=0")-COUNTIFS(Override!$B$11:$B$40,$B277,Override!$D$11:$D$40,6,Override!$E$11:$E$40,"&gt;=0",Override!$C$11:$C$40,"AS51"))&gt;0,SUMIFS(Override!$E$11:$E$40,Override!$B$11:$B$40,$B277,Override!$D$11:$D$40,6)-SUMIFS(Override!$E$11:$E$40,Override!$B$11:$B$40,$B277,Override!$D$11:$D$40,6,Override!$C$11:$C$40,"AS51"),Override!$H$309)/MXAU!$B$3,"")))</f>
        <v/>
      </c>
      <c r="L277" s="77">
        <f>IF(L$226="","",IF($B277="","",IFERROR($C277*$D277*IF((Override!$C$4="ON")*(COUNTIFS(Override!$B$11:$B$40,$B277,Override!$D$11:$D$40,7,Override!$E$11:$E$40,"&gt;=0")-COUNTIFS(Override!$B$11:$B$40,$B277,Override!$D$11:$D$40,7,Override!$E$11:$E$40,"&gt;=0",Override!$C$11:$C$40,"AS51"))&gt;0,SUMIFS(Override!$E$11:$E$40,Override!$B$11:$B$40,$B277,Override!$D$11:$D$40,7)-SUMIFS(Override!$E$11:$E$40,Override!$B$11:$B$40,$B277,Override!$D$11:$D$40,7,Override!$C$11:$C$40,"AS51"),Override!$I$309)/MXAU!$B$3,"")))</f>
        <v/>
      </c>
      <c r="M277" s="77">
        <f>IF(M$226="","",IF($B277="","",IFERROR($C277*$D277*IF((Override!$C$4="ON")*(COUNTIFS(Override!$B$11:$B$40,$B277,Override!$D$11:$D$40,8,Override!$E$11:$E$40,"&gt;=0")-COUNTIFS(Override!$B$11:$B$40,$B277,Override!$D$11:$D$40,8,Override!$E$11:$E$40,"&gt;=0",Override!$C$11:$C$40,"AS51"))&gt;0,SUMIFS(Override!$E$11:$E$40,Override!$B$11:$B$40,$B277,Override!$D$11:$D$40,8)-SUMIFS(Override!$E$11:$E$40,Override!$B$11:$B$40,$B277,Override!$D$11:$D$40,8,Override!$C$11:$C$40,"AS51"),Override!$J$309)/MXAU!$B$3,"")))</f>
        <v/>
      </c>
      <c r="N277" s="77">
        <f>IF(N$226="","",IF($B277="","",IFERROR($C277*$D277*IF((Override!$C$4="ON")*(COUNTIFS(Override!$B$11:$B$40,$B277,Override!$D$11:$D$40,9,Override!$E$11:$E$40,"&gt;=0")-COUNTIFS(Override!$B$11:$B$40,$B277,Override!$D$11:$D$40,9,Override!$E$11:$E$40,"&gt;=0",Override!$C$11:$C$40,"AS51"))&gt;0,SUMIFS(Override!$E$11:$E$40,Override!$B$11:$B$40,$B277,Override!$D$11:$D$40,9)-SUMIFS(Override!$E$11:$E$40,Override!$B$11:$B$40,$B277,Override!$D$11:$D$40,9,Override!$C$11:$C$40,"AS51"),Override!$K$309)/MXAU!$B$3,"")))</f>
        <v/>
      </c>
      <c r="O277" s="77">
        <f>IF(O$226="","",IF($B277="","",IFERROR($C277*$D277*IF((Override!$C$4="ON")*(COUNTIFS(Override!$B$11:$B$40,$B277,Override!$D$11:$D$40,10,Override!$E$11:$E$40,"&gt;=0")-COUNTIFS(Override!$B$11:$B$40,$B277,Override!$D$11:$D$40,10,Override!$E$11:$E$40,"&gt;=0",Override!$C$11:$C$40,"AS51"))&gt;0,SUMIFS(Override!$E$11:$E$40,Override!$B$11:$B$40,$B277,Override!$D$11:$D$40,10)-SUMIFS(Override!$E$11:$E$40,Override!$B$11:$B$40,$B277,Override!$D$11:$D$40,10,Override!$C$11:$C$40,"AS51"),Override!$L$309)/MXAU!$B$3,"")))</f>
        <v/>
      </c>
      <c r="P277" s="77">
        <f>IF(P$226="","",IF($B277="","",IFERROR($C277*$D277*IF((Override!$C$4="ON")*(COUNTIFS(Override!$B$11:$B$40,$B277,Override!$D$11:$D$40,11,Override!$E$11:$E$40,"&gt;=0")-COUNTIFS(Override!$B$11:$B$40,$B277,Override!$D$11:$D$40,11,Override!$E$11:$E$40,"&gt;=0",Override!$C$11:$C$40,"AS51"))&gt;0,SUMIFS(Override!$E$11:$E$40,Override!$B$11:$B$40,$B277,Override!$D$11:$D$40,11)-SUMIFS(Override!$E$11:$E$40,Override!$B$11:$B$40,$B277,Override!$D$11:$D$40,11,Override!$C$11:$C$40,"AS51"),Override!$M$309)/MXAU!$B$3,"")))</f>
        <v/>
      </c>
      <c r="Q277" s="77">
        <f>IF(Q$226="","",IF($B277="","",IFERROR($C277*$D277*IF((Override!$C$4="ON")*(COUNTIFS(Override!$B$11:$B$40,$B277,Override!$D$11:$D$40,12,Override!$E$11:$E$40,"&gt;=0")-COUNTIFS(Override!$B$11:$B$40,$B277,Override!$D$11:$D$40,12,Override!$E$11:$E$40,"&gt;=0",Override!$C$11:$C$40,"AS51"))&gt;0,SUMIFS(Override!$E$11:$E$40,Override!$B$11:$B$40,$B277,Override!$D$11:$D$40,12)-SUMIFS(Override!$E$11:$E$40,Override!$B$11:$B$40,$B277,Override!$D$11:$D$40,12,Override!$C$11:$C$40,"AS51"),Override!$N$309)/MXAU!$B$3,"")))</f>
        <v/>
      </c>
      <c r="R277" s="77">
        <f>IF(R$226="","",IF($B277="","",IFERROR($C277*$D277*IF((Override!$C$4="ON")*(COUNTIFS(Override!$B$11:$B$40,$B277,Override!$D$11:$D$40,13,Override!$E$11:$E$40,"&gt;=0")-COUNTIFS(Override!$B$11:$B$40,$B277,Override!$D$11:$D$40,13,Override!$E$11:$E$40,"&gt;=0",Override!$C$11:$C$40,"AS51"))&gt;0,SUMIFS(Override!$E$11:$E$40,Override!$B$11:$B$40,$B277,Override!$D$11:$D$40,13)-SUMIFS(Override!$E$11:$E$40,Override!$B$11:$B$40,$B277,Override!$D$11:$D$40,13,Override!$C$11:$C$40,"AS51"),Override!$O$309)/MXAU!$B$3,"")))</f>
        <v/>
      </c>
      <c r="S277" s="77">
        <f>IF(S$226="","",IF($B277="","",IFERROR($C277*$D277*IF((Override!$C$4="ON")*(COUNTIFS(Override!$B$11:$B$40,$B277,Override!$D$11:$D$40,14,Override!$E$11:$E$40,"&gt;=0")-COUNTIFS(Override!$B$11:$B$40,$B277,Override!$D$11:$D$40,14,Override!$E$11:$E$40,"&gt;=0",Override!$C$11:$C$40,"AS51"))&gt;0,SUMIFS(Override!$E$11:$E$40,Override!$B$11:$B$40,$B277,Override!$D$11:$D$40,14)-SUMIFS(Override!$E$11:$E$40,Override!$B$11:$B$40,$B277,Override!$D$11:$D$40,14,Override!$C$11:$C$40,"AS51"),Override!$P$309)/MXAU!$B$3,"")))</f>
        <v/>
      </c>
      <c r="T277" s="77">
        <f>IF(T$226="","",IF($B277="","",IFERROR($C277*$D277*IF((Override!$C$4="ON")*(COUNTIFS(Override!$B$11:$B$40,$B277,Override!$D$11:$D$40,15,Override!$E$11:$E$40,"&gt;=0")-COUNTIFS(Override!$B$11:$B$40,$B277,Override!$D$11:$D$40,15,Override!$E$11:$E$40,"&gt;=0",Override!$C$11:$C$40,"AS51"))&gt;0,SUMIFS(Override!$E$11:$E$40,Override!$B$11:$B$40,$B277,Override!$D$11:$D$40,15)-SUMIFS(Override!$E$11:$E$40,Override!$B$11:$B$40,$B277,Override!$D$11:$D$40,15,Override!$C$11:$C$40,"AS51"),Override!$Q$309)/MXAU!$B$3,"")))</f>
        <v/>
      </c>
      <c r="U277" s="77">
        <f>IF(U$226="","",IF($B277="","",IFERROR($C277*$D277*IF((Override!$C$4="ON")*(COUNTIFS(Override!$B$11:$B$40,$B277,Override!$D$11:$D$40,16,Override!$E$11:$E$40,"&gt;=0")-COUNTIFS(Override!$B$11:$B$40,$B277,Override!$D$11:$D$40,16,Override!$E$11:$E$40,"&gt;=0",Override!$C$11:$C$40,"AS51"))&gt;0,SUMIFS(Override!$E$11:$E$40,Override!$B$11:$B$40,$B277,Override!$D$11:$D$40,16)-SUMIFS(Override!$E$11:$E$40,Override!$B$11:$B$40,$B277,Override!$D$11:$D$40,16,Override!$C$11:$C$40,"AS51"),Override!$R$309)/MXAU!$B$3,"")))</f>
        <v/>
      </c>
      <c r="W277" s="77">
        <f>IF(W$226="","",IF($B277="","",IFERROR(F277*$E277/100,"")))</f>
        <v/>
      </c>
      <c r="X277" s="77">
        <f>IF(X$226="","",IF($B277="","",IFERROR(G277*$E277/100,"")))</f>
        <v/>
      </c>
      <c r="Y277" s="77">
        <f>IF(Y$226="","",IF($B277="","",IFERROR(H277*$E277/100,"")))</f>
        <v/>
      </c>
      <c r="Z277" s="77">
        <f>IF(Z$226="","",IF($B277="","",IFERROR(I277*$E277/100,"")))</f>
        <v/>
      </c>
      <c r="AA277" s="77">
        <f>IF(AA$226="","",IF($B277="","",IFERROR(J277*$E277/100,"")))</f>
        <v/>
      </c>
      <c r="AB277" s="77">
        <f>IF(AB$226="","",IF($B277="","",IFERROR(K277*$E277/100,"")))</f>
        <v/>
      </c>
      <c r="AC277" s="77">
        <f>IF(AC$226="","",IF($B277="","",IFERROR(L277*$E277/100,"")))</f>
        <v/>
      </c>
      <c r="AD277" s="77">
        <f>IF(AD$226="","",IF($B277="","",IFERROR(M277*$E277/100,"")))</f>
        <v/>
      </c>
      <c r="AE277" s="77">
        <f>IF(AE$226="","",IF($B277="","",IFERROR(N277*$E277/100,"")))</f>
        <v/>
      </c>
      <c r="AF277" s="77">
        <f>IF(AF$226="","",IF($B277="","",IFERROR(O277*$E277/100,"")))</f>
        <v/>
      </c>
      <c r="AG277" s="77">
        <f>IF(AG$226="","",IF($B277="","",IFERROR(P277*$E277/100,"")))</f>
        <v/>
      </c>
      <c r="AH277" s="77">
        <f>IF(AH$226="","",IF($B277="","",IFERROR(Q277*$E277/100,"")))</f>
        <v/>
      </c>
      <c r="AI277" s="77">
        <f>IF(AI$226="","",IF($B277="","",IFERROR(R277*$E277/100,"")))</f>
        <v/>
      </c>
      <c r="AJ277" s="77">
        <f>IF(AJ$226="","",IF($B277="","",IFERROR(S277*$E277/100,"")))</f>
        <v/>
      </c>
      <c r="AK277" s="77">
        <f>IF(AK$226="","",IF($B277="","",IFERROR(T277*$E277/100,"")))</f>
        <v/>
      </c>
      <c r="AL277" s="77">
        <f>IF(AL$226="","",IF($B277="","",IFERROR(U277*$E277/100,"")))</f>
        <v/>
      </c>
      <c r="AN277" s="77">
        <f>IF($B277="","",SUMIF($F$226:$U$226,"&lt;="&amp;Sector!$E$51,$F277:$U277))</f>
        <v/>
      </c>
      <c r="AO277" s="77">
        <f>IF($B277="","",SUMIF($W$226:$AL$226,"&lt;="&amp;Sector!$E$51,$W277:$AL277))</f>
        <v/>
      </c>
      <c r="AQ277" s="163">
        <f>IF(AQ$226="","",IF($B277="","",IFERROR($C277*$D277*SUMPRODUCT(('Dvd Calendar'!$E$2794:$CZ$2794&gt;AQ$225)*('Dvd Calendar'!$E$2794:$CZ$2794&lt;=AQ$226)*'Dvd Calendar'!$E$2797:$CZ$2797*(('Dvd Calendar'!$E$2799:$CZ$2799='Field Check'!$C$56)*('Field Check'!$C$56&lt;&gt;"")+('Dvd Calendar'!$E$2799:$CZ$2799='Field Check'!$C$57)*('Field Check'!$C$57&lt;&gt;"")))/MXAU!$B$3,"")))</f>
        <v/>
      </c>
      <c r="AR277" s="163">
        <f>IF(AR$226="","",IF($B277="","",IFERROR($C277*$D277*SUMPRODUCT(('Dvd Calendar'!$E$2794:$CZ$2794&gt;AR$225)*('Dvd Calendar'!$E$2794:$CZ$2794&lt;=AR$226)*'Dvd Calendar'!$E$2797:$CZ$2797*(('Dvd Calendar'!$E$2799:$CZ$2799='Field Check'!$C$56)*('Field Check'!$C$56&lt;&gt;"")+('Dvd Calendar'!$E$2799:$CZ$2799='Field Check'!$C$57)*('Field Check'!$C$57&lt;&gt;"")))/MXAU!$B$3,"")))</f>
        <v/>
      </c>
      <c r="AS277" s="163">
        <f>IF(AS$226="","",IF($B277="","",IFERROR($C277*$D277*SUMPRODUCT(('Dvd Calendar'!$E$2794:$CZ$2794&gt;AS$225)*('Dvd Calendar'!$E$2794:$CZ$2794&lt;=AS$226)*'Dvd Calendar'!$E$2797:$CZ$2797*(('Dvd Calendar'!$E$2799:$CZ$2799='Field Check'!$C$56)*('Field Check'!$C$56&lt;&gt;"")+('Dvd Calendar'!$E$2799:$CZ$2799='Field Check'!$C$57)*('Field Check'!$C$57&lt;&gt;"")))/MXAU!$B$3,"")))</f>
        <v/>
      </c>
      <c r="AT277" s="163">
        <f>IF(AT$226="","",IF($B277="","",IFERROR($C277*$D277*SUMPRODUCT(('Dvd Calendar'!$E$2794:$CZ$2794&gt;AT$225)*('Dvd Calendar'!$E$2794:$CZ$2794&lt;=AT$226)*'Dvd Calendar'!$E$2797:$CZ$2797*(('Dvd Calendar'!$E$2799:$CZ$2799='Field Check'!$C$56)*('Field Check'!$C$56&lt;&gt;"")+('Dvd Calendar'!$E$2799:$CZ$2799='Field Check'!$C$57)*('Field Check'!$C$57&lt;&gt;"")))/MXAU!$B$3,"")))</f>
        <v/>
      </c>
      <c r="AU277" s="163">
        <f>IF(AU$226="","",IF($B277="","",IFERROR($C277*$D277*SUMPRODUCT(('Dvd Calendar'!$E$2794:$CZ$2794&gt;AU$225)*('Dvd Calendar'!$E$2794:$CZ$2794&lt;=AU$226)*'Dvd Calendar'!$E$2797:$CZ$2797*(('Dvd Calendar'!$E$2799:$CZ$2799='Field Check'!$C$56)*('Field Check'!$C$56&lt;&gt;"")+('Dvd Calendar'!$E$2799:$CZ$2799='Field Check'!$C$57)*('Field Check'!$C$57&lt;&gt;"")))/MXAU!$B$3,"")))</f>
        <v/>
      </c>
      <c r="AV277" s="163">
        <f>IF(AV$226="","",IF($B277="","",IFERROR($C277*$D277*SUMPRODUCT(('Dvd Calendar'!$E$2794:$CZ$2794&gt;AV$225)*('Dvd Calendar'!$E$2794:$CZ$2794&lt;=AV$226)*'Dvd Calendar'!$E$2797:$CZ$2797*(('Dvd Calendar'!$E$2799:$CZ$2799='Field Check'!$C$56)*('Field Check'!$C$56&lt;&gt;"")+('Dvd Calendar'!$E$2799:$CZ$2799='Field Check'!$C$57)*('Field Check'!$C$57&lt;&gt;"")))/MXAU!$B$3,"")))</f>
        <v/>
      </c>
      <c r="AW277" s="163">
        <f>IF(AW$226="","",IF($B277="","",IFERROR($C277*$D277*SUMPRODUCT(('Dvd Calendar'!$E$2794:$CZ$2794&gt;AW$225)*('Dvd Calendar'!$E$2794:$CZ$2794&lt;=AW$226)*'Dvd Calendar'!$E$2797:$CZ$2797*(('Dvd Calendar'!$E$2799:$CZ$2799='Field Check'!$C$56)*('Field Check'!$C$56&lt;&gt;"")+('Dvd Calendar'!$E$2799:$CZ$2799='Field Check'!$C$57)*('Field Check'!$C$57&lt;&gt;"")))/MXAU!$B$3,"")))</f>
        <v/>
      </c>
      <c r="AX277" s="163">
        <f>IF(AX$226="","",IF($B277="","",IFERROR($C277*$D277*SUMPRODUCT(('Dvd Calendar'!$E$2794:$CZ$2794&gt;AX$225)*('Dvd Calendar'!$E$2794:$CZ$2794&lt;=AX$226)*'Dvd Calendar'!$E$2797:$CZ$2797*(('Dvd Calendar'!$E$2799:$CZ$2799='Field Check'!$C$56)*('Field Check'!$C$56&lt;&gt;"")+('Dvd Calendar'!$E$2799:$CZ$2799='Field Check'!$C$57)*('Field Check'!$C$57&lt;&gt;"")))/MXAU!$B$3,"")))</f>
        <v/>
      </c>
      <c r="AY277" s="163">
        <f>IF(AY$226="","",IF($B277="","",IFERROR($C277*$D277*SUMPRODUCT(('Dvd Calendar'!$E$2794:$CZ$2794&gt;AY$225)*('Dvd Calendar'!$E$2794:$CZ$2794&lt;=AY$226)*'Dvd Calendar'!$E$2797:$CZ$2797*(('Dvd Calendar'!$E$2799:$CZ$2799='Field Check'!$C$56)*('Field Check'!$C$56&lt;&gt;"")+('Dvd Calendar'!$E$2799:$CZ$2799='Field Check'!$C$57)*('Field Check'!$C$57&lt;&gt;"")))/MXAU!$B$3,"")))</f>
        <v/>
      </c>
      <c r="AZ277" s="163">
        <f>IF(AZ$226="","",IF($B277="","",IFERROR($C277*$D277*SUMPRODUCT(('Dvd Calendar'!$E$2794:$CZ$2794&gt;AZ$225)*('Dvd Calendar'!$E$2794:$CZ$2794&lt;=AZ$226)*'Dvd Calendar'!$E$2797:$CZ$2797*(('Dvd Calendar'!$E$2799:$CZ$2799='Field Check'!$C$56)*('Field Check'!$C$56&lt;&gt;"")+('Dvd Calendar'!$E$2799:$CZ$2799='Field Check'!$C$57)*('Field Check'!$C$57&lt;&gt;"")))/MXAU!$B$3,"")))</f>
        <v/>
      </c>
      <c r="BA277" s="163">
        <f>IF(BA$226="","",IF($B277="","",IFERROR($C277*$D277*SUMPRODUCT(('Dvd Calendar'!$E$2794:$CZ$2794&gt;BA$225)*('Dvd Calendar'!$E$2794:$CZ$2794&lt;=BA$226)*'Dvd Calendar'!$E$2797:$CZ$2797*(('Dvd Calendar'!$E$2799:$CZ$2799='Field Check'!$C$56)*('Field Check'!$C$56&lt;&gt;"")+('Dvd Calendar'!$E$2799:$CZ$2799='Field Check'!$C$57)*('Field Check'!$C$57&lt;&gt;"")))/MXAU!$B$3,"")))</f>
        <v/>
      </c>
      <c r="BB277" s="163">
        <f>IF(BB$226="","",IF($B277="","",IFERROR($C277*$D277*SUMPRODUCT(('Dvd Calendar'!$E$2794:$CZ$2794&gt;BB$225)*('Dvd Calendar'!$E$2794:$CZ$2794&lt;=BB$226)*'Dvd Calendar'!$E$2797:$CZ$2797*(('Dvd Calendar'!$E$2799:$CZ$2799='Field Check'!$C$56)*('Field Check'!$C$56&lt;&gt;"")+('Dvd Calendar'!$E$2799:$CZ$2799='Field Check'!$C$57)*('Field Check'!$C$57&lt;&gt;"")))/MXAU!$B$3,"")))</f>
        <v/>
      </c>
      <c r="BC277" s="163">
        <f>IF(BC$226="","",IF($B277="","",IFERROR($C277*$D277*SUMPRODUCT(('Dvd Calendar'!$E$2794:$CZ$2794&gt;BC$225)*('Dvd Calendar'!$E$2794:$CZ$2794&lt;=BC$226)*'Dvd Calendar'!$E$2797:$CZ$2797*(('Dvd Calendar'!$E$2799:$CZ$2799='Field Check'!$C$56)*('Field Check'!$C$56&lt;&gt;"")+('Dvd Calendar'!$E$2799:$CZ$2799='Field Check'!$C$57)*('Field Check'!$C$57&lt;&gt;"")))/MXAU!$B$3,"")))</f>
        <v/>
      </c>
      <c r="BD277" s="163">
        <f>IF(BD$226="","",IF($B277="","",IFERROR($C277*$D277*SUMPRODUCT(('Dvd Calendar'!$E$2794:$CZ$2794&gt;BD$225)*('Dvd Calendar'!$E$2794:$CZ$2794&lt;=BD$226)*'Dvd Calendar'!$E$2797:$CZ$2797*(('Dvd Calendar'!$E$2799:$CZ$2799='Field Check'!$C$56)*('Field Check'!$C$56&lt;&gt;"")+('Dvd Calendar'!$E$2799:$CZ$2799='Field Check'!$C$57)*('Field Check'!$C$57&lt;&gt;"")))/MXAU!$B$3,"")))</f>
        <v/>
      </c>
      <c r="BE277" s="163">
        <f>IF(BE$226="","",IF($B277="","",IFERROR($C277*$D277*SUMPRODUCT(('Dvd Calendar'!$E$2794:$CZ$2794&gt;BE$225)*('Dvd Calendar'!$E$2794:$CZ$2794&lt;=BE$226)*'Dvd Calendar'!$E$2797:$CZ$2797*(('Dvd Calendar'!$E$2799:$CZ$2799='Field Check'!$C$56)*('Field Check'!$C$56&lt;&gt;"")+('Dvd Calendar'!$E$2799:$CZ$2799='Field Check'!$C$57)*('Field Check'!$C$57&lt;&gt;"")))/MXAU!$B$3,"")))</f>
        <v/>
      </c>
      <c r="BF277" s="163">
        <f>IF(BF$226="","",IF($B277="","",IFERROR($C277*$D277*SUMPRODUCT(('Dvd Calendar'!$E$2794:$CZ$2794&gt;BF$225)*('Dvd Calendar'!$E$2794:$CZ$2794&lt;=BF$226)*'Dvd Calendar'!$E$2797:$CZ$2797*(('Dvd Calendar'!$E$2799:$CZ$2799='Field Check'!$C$56)*('Field Check'!$C$56&lt;&gt;"")+('Dvd Calendar'!$E$2799:$CZ$2799='Field Check'!$C$57)*('Field Check'!$C$57&lt;&gt;"")))/MXAU!$B$3,"")))</f>
        <v/>
      </c>
      <c r="BH277" s="163">
        <f>IF(BH$226="","",IF($B277="","",IFERROR(AQ277*$E277/100,"")))</f>
        <v/>
      </c>
      <c r="BI277" s="163">
        <f>IF(BI$226="","",IF($B277="","",IFERROR(AR277*$E277/100,"")))</f>
        <v/>
      </c>
      <c r="BJ277" s="163">
        <f>IF(BJ$226="","",IF($B277="","",IFERROR(AS277*$E277/100,"")))</f>
        <v/>
      </c>
      <c r="BK277" s="163">
        <f>IF(BK$226="","",IF($B277="","",IFERROR(AT277*$E277/100,"")))</f>
        <v/>
      </c>
      <c r="BL277" s="163">
        <f>IF(BL$226="","",IF($B277="","",IFERROR(AU277*$E277/100,"")))</f>
        <v/>
      </c>
      <c r="BM277" s="163">
        <f>IF(BM$226="","",IF($B277="","",IFERROR(AV277*$E277/100,"")))</f>
        <v/>
      </c>
      <c r="BN277" s="163">
        <f>IF(BN$226="","",IF($B277="","",IFERROR(AW277*$E277/100,"")))</f>
        <v/>
      </c>
      <c r="BO277" s="163">
        <f>IF(BO$226="","",IF($B277="","",IFERROR(AX277*$E277/100,"")))</f>
        <v/>
      </c>
      <c r="BP277" s="163">
        <f>IF(BP$226="","",IF($B277="","",IFERROR(AY277*$E277/100,"")))</f>
        <v/>
      </c>
      <c r="BQ277" s="163">
        <f>IF(BQ$226="","",IF($B277="","",IFERROR(AZ277*$E277/100,"")))</f>
        <v/>
      </c>
      <c r="BR277" s="163">
        <f>IF(BR$226="","",IF($B277="","",IFERROR(BA277*$E277/100,"")))</f>
        <v/>
      </c>
      <c r="BS277" s="163">
        <f>IF(BS$226="","",IF($B277="","",IFERROR(BB277*$E277/100,"")))</f>
        <v/>
      </c>
      <c r="BT277" s="163">
        <f>IF(BT$226="","",IF($B277="","",IFERROR(BC277*$E277/100,"")))</f>
        <v/>
      </c>
      <c r="BU277" s="163">
        <f>IF(BU$226="","",IF($B277="","",IFERROR(BD277*$E277/100,"")))</f>
        <v/>
      </c>
      <c r="BV277" s="163">
        <f>IF(BV$226="","",IF($B277="","",IFERROR(BE277*$E277/100,"")))</f>
        <v/>
      </c>
      <c r="BW277" s="163">
        <f>IF(BW$226="","",IF($B277="","",IFERROR(BF277*$E277/100,"")))</f>
        <v/>
      </c>
    </row>
    <row r="278">
      <c r="B278" s="126">
        <f>IF(MXAU!$C$55="","",MXAU!$C$55)</f>
        <v/>
      </c>
      <c r="C278" s="74">
        <f>IF(MXAU!$B$55="","",MXAU!$B$55)</f>
        <v/>
      </c>
      <c r="D278" s="75">
        <f>IFERROR(MXAU!$Q$55,1)</f>
        <v/>
      </c>
      <c r="E278" s="76">
        <f>IF($B278="","",IF(ISNUMBER(MXAU!$I$55),MXAU!$I$55,'Index Summary'!$C$7))</f>
        <v/>
      </c>
      <c r="F278" s="77">
        <f>IF(F$226="","",IF($B278="","",IFERROR($C278*$D278*IF((Override!$C$4="ON")*(COUNTIFS(Override!$B$11:$B$40,$B278,Override!$D$11:$D$40,1,Override!$E$11:$E$40,"&gt;=0")-COUNTIFS(Override!$B$11:$B$40,$B278,Override!$D$11:$D$40,1,Override!$E$11:$E$40,"&gt;=0",Override!$C$11:$C$40,"AS51"))&gt;0,SUMIFS(Override!$E$11:$E$40,Override!$B$11:$B$40,$B278,Override!$D$11:$D$40,1)-SUMIFS(Override!$E$11:$E$40,Override!$B$11:$B$40,$B278,Override!$D$11:$D$40,1,Override!$C$11:$C$40,"AS51"),Override!$C$310)/MXAU!$B$3,"")))</f>
        <v/>
      </c>
      <c r="G278" s="77">
        <f>IF(G$226="","",IF($B278="","",IFERROR($C278*$D278*IF((Override!$C$4="ON")*(COUNTIFS(Override!$B$11:$B$40,$B278,Override!$D$11:$D$40,2,Override!$E$11:$E$40,"&gt;=0")-COUNTIFS(Override!$B$11:$B$40,$B278,Override!$D$11:$D$40,2,Override!$E$11:$E$40,"&gt;=0",Override!$C$11:$C$40,"AS51"))&gt;0,SUMIFS(Override!$E$11:$E$40,Override!$B$11:$B$40,$B278,Override!$D$11:$D$40,2)-SUMIFS(Override!$E$11:$E$40,Override!$B$11:$B$40,$B278,Override!$D$11:$D$40,2,Override!$C$11:$C$40,"AS51"),Override!$D$310)/MXAU!$B$3,"")))</f>
        <v/>
      </c>
      <c r="H278" s="77">
        <f>IF(H$226="","",IF($B278="","",IFERROR($C278*$D278*IF((Override!$C$4="ON")*(COUNTIFS(Override!$B$11:$B$40,$B278,Override!$D$11:$D$40,3,Override!$E$11:$E$40,"&gt;=0")-COUNTIFS(Override!$B$11:$B$40,$B278,Override!$D$11:$D$40,3,Override!$E$11:$E$40,"&gt;=0",Override!$C$11:$C$40,"AS51"))&gt;0,SUMIFS(Override!$E$11:$E$40,Override!$B$11:$B$40,$B278,Override!$D$11:$D$40,3)-SUMIFS(Override!$E$11:$E$40,Override!$B$11:$B$40,$B278,Override!$D$11:$D$40,3,Override!$C$11:$C$40,"AS51"),Override!$E$310)/MXAU!$B$3,"")))</f>
        <v/>
      </c>
      <c r="I278" s="77">
        <f>IF(I$226="","",IF($B278="","",IFERROR($C278*$D278*IF((Override!$C$4="ON")*(COUNTIFS(Override!$B$11:$B$40,$B278,Override!$D$11:$D$40,4,Override!$E$11:$E$40,"&gt;=0")-COUNTIFS(Override!$B$11:$B$40,$B278,Override!$D$11:$D$40,4,Override!$E$11:$E$40,"&gt;=0",Override!$C$11:$C$40,"AS51"))&gt;0,SUMIFS(Override!$E$11:$E$40,Override!$B$11:$B$40,$B278,Override!$D$11:$D$40,4)-SUMIFS(Override!$E$11:$E$40,Override!$B$11:$B$40,$B278,Override!$D$11:$D$40,4,Override!$C$11:$C$40,"AS51"),Override!$F$310)/MXAU!$B$3,"")))</f>
        <v/>
      </c>
      <c r="J278" s="77">
        <f>IF(J$226="","",IF($B278="","",IFERROR($C278*$D278*IF((Override!$C$4="ON")*(COUNTIFS(Override!$B$11:$B$40,$B278,Override!$D$11:$D$40,5,Override!$E$11:$E$40,"&gt;=0")-COUNTIFS(Override!$B$11:$B$40,$B278,Override!$D$11:$D$40,5,Override!$E$11:$E$40,"&gt;=0",Override!$C$11:$C$40,"AS51"))&gt;0,SUMIFS(Override!$E$11:$E$40,Override!$B$11:$B$40,$B278,Override!$D$11:$D$40,5)-SUMIFS(Override!$E$11:$E$40,Override!$B$11:$B$40,$B278,Override!$D$11:$D$40,5,Override!$C$11:$C$40,"AS51"),Override!$G$310)/MXAU!$B$3,"")))</f>
        <v/>
      </c>
      <c r="K278" s="77">
        <f>IF(K$226="","",IF($B278="","",IFERROR($C278*$D278*IF((Override!$C$4="ON")*(COUNTIFS(Override!$B$11:$B$40,$B278,Override!$D$11:$D$40,6,Override!$E$11:$E$40,"&gt;=0")-COUNTIFS(Override!$B$11:$B$40,$B278,Override!$D$11:$D$40,6,Override!$E$11:$E$40,"&gt;=0",Override!$C$11:$C$40,"AS51"))&gt;0,SUMIFS(Override!$E$11:$E$40,Override!$B$11:$B$40,$B278,Override!$D$11:$D$40,6)-SUMIFS(Override!$E$11:$E$40,Override!$B$11:$B$40,$B278,Override!$D$11:$D$40,6,Override!$C$11:$C$40,"AS51"),Override!$H$310)/MXAU!$B$3,"")))</f>
        <v/>
      </c>
      <c r="L278" s="77">
        <f>IF(L$226="","",IF($B278="","",IFERROR($C278*$D278*IF((Override!$C$4="ON")*(COUNTIFS(Override!$B$11:$B$40,$B278,Override!$D$11:$D$40,7,Override!$E$11:$E$40,"&gt;=0")-COUNTIFS(Override!$B$11:$B$40,$B278,Override!$D$11:$D$40,7,Override!$E$11:$E$40,"&gt;=0",Override!$C$11:$C$40,"AS51"))&gt;0,SUMIFS(Override!$E$11:$E$40,Override!$B$11:$B$40,$B278,Override!$D$11:$D$40,7)-SUMIFS(Override!$E$11:$E$40,Override!$B$11:$B$40,$B278,Override!$D$11:$D$40,7,Override!$C$11:$C$40,"AS51"),Override!$I$310)/MXAU!$B$3,"")))</f>
        <v/>
      </c>
      <c r="M278" s="77">
        <f>IF(M$226="","",IF($B278="","",IFERROR($C278*$D278*IF((Override!$C$4="ON")*(COUNTIFS(Override!$B$11:$B$40,$B278,Override!$D$11:$D$40,8,Override!$E$11:$E$40,"&gt;=0")-COUNTIFS(Override!$B$11:$B$40,$B278,Override!$D$11:$D$40,8,Override!$E$11:$E$40,"&gt;=0",Override!$C$11:$C$40,"AS51"))&gt;0,SUMIFS(Override!$E$11:$E$40,Override!$B$11:$B$40,$B278,Override!$D$11:$D$40,8)-SUMIFS(Override!$E$11:$E$40,Override!$B$11:$B$40,$B278,Override!$D$11:$D$40,8,Override!$C$11:$C$40,"AS51"),Override!$J$310)/MXAU!$B$3,"")))</f>
        <v/>
      </c>
      <c r="N278" s="77">
        <f>IF(N$226="","",IF($B278="","",IFERROR($C278*$D278*IF((Override!$C$4="ON")*(COUNTIFS(Override!$B$11:$B$40,$B278,Override!$D$11:$D$40,9,Override!$E$11:$E$40,"&gt;=0")-COUNTIFS(Override!$B$11:$B$40,$B278,Override!$D$11:$D$40,9,Override!$E$11:$E$40,"&gt;=0",Override!$C$11:$C$40,"AS51"))&gt;0,SUMIFS(Override!$E$11:$E$40,Override!$B$11:$B$40,$B278,Override!$D$11:$D$40,9)-SUMIFS(Override!$E$11:$E$40,Override!$B$11:$B$40,$B278,Override!$D$11:$D$40,9,Override!$C$11:$C$40,"AS51"),Override!$K$310)/MXAU!$B$3,"")))</f>
        <v/>
      </c>
      <c r="O278" s="77">
        <f>IF(O$226="","",IF($B278="","",IFERROR($C278*$D278*IF((Override!$C$4="ON")*(COUNTIFS(Override!$B$11:$B$40,$B278,Override!$D$11:$D$40,10,Override!$E$11:$E$40,"&gt;=0")-COUNTIFS(Override!$B$11:$B$40,$B278,Override!$D$11:$D$40,10,Override!$E$11:$E$40,"&gt;=0",Override!$C$11:$C$40,"AS51"))&gt;0,SUMIFS(Override!$E$11:$E$40,Override!$B$11:$B$40,$B278,Override!$D$11:$D$40,10)-SUMIFS(Override!$E$11:$E$40,Override!$B$11:$B$40,$B278,Override!$D$11:$D$40,10,Override!$C$11:$C$40,"AS51"),Override!$L$310)/MXAU!$B$3,"")))</f>
        <v/>
      </c>
      <c r="P278" s="77">
        <f>IF(P$226="","",IF($B278="","",IFERROR($C278*$D278*IF((Override!$C$4="ON")*(COUNTIFS(Override!$B$11:$B$40,$B278,Override!$D$11:$D$40,11,Override!$E$11:$E$40,"&gt;=0")-COUNTIFS(Override!$B$11:$B$40,$B278,Override!$D$11:$D$40,11,Override!$E$11:$E$40,"&gt;=0",Override!$C$11:$C$40,"AS51"))&gt;0,SUMIFS(Override!$E$11:$E$40,Override!$B$11:$B$40,$B278,Override!$D$11:$D$40,11)-SUMIFS(Override!$E$11:$E$40,Override!$B$11:$B$40,$B278,Override!$D$11:$D$40,11,Override!$C$11:$C$40,"AS51"),Override!$M$310)/MXAU!$B$3,"")))</f>
        <v/>
      </c>
      <c r="Q278" s="77">
        <f>IF(Q$226="","",IF($B278="","",IFERROR($C278*$D278*IF((Override!$C$4="ON")*(COUNTIFS(Override!$B$11:$B$40,$B278,Override!$D$11:$D$40,12,Override!$E$11:$E$40,"&gt;=0")-COUNTIFS(Override!$B$11:$B$40,$B278,Override!$D$11:$D$40,12,Override!$E$11:$E$40,"&gt;=0",Override!$C$11:$C$40,"AS51"))&gt;0,SUMIFS(Override!$E$11:$E$40,Override!$B$11:$B$40,$B278,Override!$D$11:$D$40,12)-SUMIFS(Override!$E$11:$E$40,Override!$B$11:$B$40,$B278,Override!$D$11:$D$40,12,Override!$C$11:$C$40,"AS51"),Override!$N$310)/MXAU!$B$3,"")))</f>
        <v/>
      </c>
      <c r="R278" s="77">
        <f>IF(R$226="","",IF($B278="","",IFERROR($C278*$D278*IF((Override!$C$4="ON")*(COUNTIFS(Override!$B$11:$B$40,$B278,Override!$D$11:$D$40,13,Override!$E$11:$E$40,"&gt;=0")-COUNTIFS(Override!$B$11:$B$40,$B278,Override!$D$11:$D$40,13,Override!$E$11:$E$40,"&gt;=0",Override!$C$11:$C$40,"AS51"))&gt;0,SUMIFS(Override!$E$11:$E$40,Override!$B$11:$B$40,$B278,Override!$D$11:$D$40,13)-SUMIFS(Override!$E$11:$E$40,Override!$B$11:$B$40,$B278,Override!$D$11:$D$40,13,Override!$C$11:$C$40,"AS51"),Override!$O$310)/MXAU!$B$3,"")))</f>
        <v/>
      </c>
      <c r="S278" s="77">
        <f>IF(S$226="","",IF($B278="","",IFERROR($C278*$D278*IF((Override!$C$4="ON")*(COUNTIFS(Override!$B$11:$B$40,$B278,Override!$D$11:$D$40,14,Override!$E$11:$E$40,"&gt;=0")-COUNTIFS(Override!$B$11:$B$40,$B278,Override!$D$11:$D$40,14,Override!$E$11:$E$40,"&gt;=0",Override!$C$11:$C$40,"AS51"))&gt;0,SUMIFS(Override!$E$11:$E$40,Override!$B$11:$B$40,$B278,Override!$D$11:$D$40,14)-SUMIFS(Override!$E$11:$E$40,Override!$B$11:$B$40,$B278,Override!$D$11:$D$40,14,Override!$C$11:$C$40,"AS51"),Override!$P$310)/MXAU!$B$3,"")))</f>
        <v/>
      </c>
      <c r="T278" s="77">
        <f>IF(T$226="","",IF($B278="","",IFERROR($C278*$D278*IF((Override!$C$4="ON")*(COUNTIFS(Override!$B$11:$B$40,$B278,Override!$D$11:$D$40,15,Override!$E$11:$E$40,"&gt;=0")-COUNTIFS(Override!$B$11:$B$40,$B278,Override!$D$11:$D$40,15,Override!$E$11:$E$40,"&gt;=0",Override!$C$11:$C$40,"AS51"))&gt;0,SUMIFS(Override!$E$11:$E$40,Override!$B$11:$B$40,$B278,Override!$D$11:$D$40,15)-SUMIFS(Override!$E$11:$E$40,Override!$B$11:$B$40,$B278,Override!$D$11:$D$40,15,Override!$C$11:$C$40,"AS51"),Override!$Q$310)/MXAU!$B$3,"")))</f>
        <v/>
      </c>
      <c r="U278" s="77">
        <f>IF(U$226="","",IF($B278="","",IFERROR($C278*$D278*IF((Override!$C$4="ON")*(COUNTIFS(Override!$B$11:$B$40,$B278,Override!$D$11:$D$40,16,Override!$E$11:$E$40,"&gt;=0")-COUNTIFS(Override!$B$11:$B$40,$B278,Override!$D$11:$D$40,16,Override!$E$11:$E$40,"&gt;=0",Override!$C$11:$C$40,"AS51"))&gt;0,SUMIFS(Override!$E$11:$E$40,Override!$B$11:$B$40,$B278,Override!$D$11:$D$40,16)-SUMIFS(Override!$E$11:$E$40,Override!$B$11:$B$40,$B278,Override!$D$11:$D$40,16,Override!$C$11:$C$40,"AS51"),Override!$R$310)/MXAU!$B$3,"")))</f>
        <v/>
      </c>
      <c r="W278" s="77">
        <f>IF(W$226="","",IF($B278="","",IFERROR(F278*$E278/100,"")))</f>
        <v/>
      </c>
      <c r="X278" s="77">
        <f>IF(X$226="","",IF($B278="","",IFERROR(G278*$E278/100,"")))</f>
        <v/>
      </c>
      <c r="Y278" s="77">
        <f>IF(Y$226="","",IF($B278="","",IFERROR(H278*$E278/100,"")))</f>
        <v/>
      </c>
      <c r="Z278" s="77">
        <f>IF(Z$226="","",IF($B278="","",IFERROR(I278*$E278/100,"")))</f>
        <v/>
      </c>
      <c r="AA278" s="77">
        <f>IF(AA$226="","",IF($B278="","",IFERROR(J278*$E278/100,"")))</f>
        <v/>
      </c>
      <c r="AB278" s="77">
        <f>IF(AB$226="","",IF($B278="","",IFERROR(K278*$E278/100,"")))</f>
        <v/>
      </c>
      <c r="AC278" s="77">
        <f>IF(AC$226="","",IF($B278="","",IFERROR(L278*$E278/100,"")))</f>
        <v/>
      </c>
      <c r="AD278" s="77">
        <f>IF(AD$226="","",IF($B278="","",IFERROR(M278*$E278/100,"")))</f>
        <v/>
      </c>
      <c r="AE278" s="77">
        <f>IF(AE$226="","",IF($B278="","",IFERROR(N278*$E278/100,"")))</f>
        <v/>
      </c>
      <c r="AF278" s="77">
        <f>IF(AF$226="","",IF($B278="","",IFERROR(O278*$E278/100,"")))</f>
        <v/>
      </c>
      <c r="AG278" s="77">
        <f>IF(AG$226="","",IF($B278="","",IFERROR(P278*$E278/100,"")))</f>
        <v/>
      </c>
      <c r="AH278" s="77">
        <f>IF(AH$226="","",IF($B278="","",IFERROR(Q278*$E278/100,"")))</f>
        <v/>
      </c>
      <c r="AI278" s="77">
        <f>IF(AI$226="","",IF($B278="","",IFERROR(R278*$E278/100,"")))</f>
        <v/>
      </c>
      <c r="AJ278" s="77">
        <f>IF(AJ$226="","",IF($B278="","",IFERROR(S278*$E278/100,"")))</f>
        <v/>
      </c>
      <c r="AK278" s="77">
        <f>IF(AK$226="","",IF($B278="","",IFERROR(T278*$E278/100,"")))</f>
        <v/>
      </c>
      <c r="AL278" s="77">
        <f>IF(AL$226="","",IF($B278="","",IFERROR(U278*$E278/100,"")))</f>
        <v/>
      </c>
      <c r="AN278" s="77">
        <f>IF($B278="","",SUMIF($F$226:$U$226,"&lt;="&amp;Sector!$E$51,$F278:$U278))</f>
        <v/>
      </c>
      <c r="AO278" s="77">
        <f>IF($B278="","",SUMIF($W$226:$AL$226,"&lt;="&amp;Sector!$E$51,$W278:$AL278))</f>
        <v/>
      </c>
      <c r="AQ278" s="163">
        <f>IF(AQ$226="","",IF($B278="","",IFERROR($C278*$D278*SUMPRODUCT(('Dvd Calendar'!$E$2805:$CZ$2805&gt;AQ$225)*('Dvd Calendar'!$E$2805:$CZ$2805&lt;=AQ$226)*'Dvd Calendar'!$E$2808:$CZ$2808*(('Dvd Calendar'!$E$2810:$CZ$2810='Field Check'!$C$56)*('Field Check'!$C$56&lt;&gt;"")+('Dvd Calendar'!$E$2810:$CZ$2810='Field Check'!$C$57)*('Field Check'!$C$57&lt;&gt;"")))/MXAU!$B$3,"")))</f>
        <v/>
      </c>
      <c r="AR278" s="163">
        <f>IF(AR$226="","",IF($B278="","",IFERROR($C278*$D278*SUMPRODUCT(('Dvd Calendar'!$E$2805:$CZ$2805&gt;AR$225)*('Dvd Calendar'!$E$2805:$CZ$2805&lt;=AR$226)*'Dvd Calendar'!$E$2808:$CZ$2808*(('Dvd Calendar'!$E$2810:$CZ$2810='Field Check'!$C$56)*('Field Check'!$C$56&lt;&gt;"")+('Dvd Calendar'!$E$2810:$CZ$2810='Field Check'!$C$57)*('Field Check'!$C$57&lt;&gt;"")))/MXAU!$B$3,"")))</f>
        <v/>
      </c>
      <c r="AS278" s="163">
        <f>IF(AS$226="","",IF($B278="","",IFERROR($C278*$D278*SUMPRODUCT(('Dvd Calendar'!$E$2805:$CZ$2805&gt;AS$225)*('Dvd Calendar'!$E$2805:$CZ$2805&lt;=AS$226)*'Dvd Calendar'!$E$2808:$CZ$2808*(('Dvd Calendar'!$E$2810:$CZ$2810='Field Check'!$C$56)*('Field Check'!$C$56&lt;&gt;"")+('Dvd Calendar'!$E$2810:$CZ$2810='Field Check'!$C$57)*('Field Check'!$C$57&lt;&gt;"")))/MXAU!$B$3,"")))</f>
        <v/>
      </c>
      <c r="AT278" s="163">
        <f>IF(AT$226="","",IF($B278="","",IFERROR($C278*$D278*SUMPRODUCT(('Dvd Calendar'!$E$2805:$CZ$2805&gt;AT$225)*('Dvd Calendar'!$E$2805:$CZ$2805&lt;=AT$226)*'Dvd Calendar'!$E$2808:$CZ$2808*(('Dvd Calendar'!$E$2810:$CZ$2810='Field Check'!$C$56)*('Field Check'!$C$56&lt;&gt;"")+('Dvd Calendar'!$E$2810:$CZ$2810='Field Check'!$C$57)*('Field Check'!$C$57&lt;&gt;"")))/MXAU!$B$3,"")))</f>
        <v/>
      </c>
      <c r="AU278" s="163">
        <f>IF(AU$226="","",IF($B278="","",IFERROR($C278*$D278*SUMPRODUCT(('Dvd Calendar'!$E$2805:$CZ$2805&gt;AU$225)*('Dvd Calendar'!$E$2805:$CZ$2805&lt;=AU$226)*'Dvd Calendar'!$E$2808:$CZ$2808*(('Dvd Calendar'!$E$2810:$CZ$2810='Field Check'!$C$56)*('Field Check'!$C$56&lt;&gt;"")+('Dvd Calendar'!$E$2810:$CZ$2810='Field Check'!$C$57)*('Field Check'!$C$57&lt;&gt;"")))/MXAU!$B$3,"")))</f>
        <v/>
      </c>
      <c r="AV278" s="163">
        <f>IF(AV$226="","",IF($B278="","",IFERROR($C278*$D278*SUMPRODUCT(('Dvd Calendar'!$E$2805:$CZ$2805&gt;AV$225)*('Dvd Calendar'!$E$2805:$CZ$2805&lt;=AV$226)*'Dvd Calendar'!$E$2808:$CZ$2808*(('Dvd Calendar'!$E$2810:$CZ$2810='Field Check'!$C$56)*('Field Check'!$C$56&lt;&gt;"")+('Dvd Calendar'!$E$2810:$CZ$2810='Field Check'!$C$57)*('Field Check'!$C$57&lt;&gt;"")))/MXAU!$B$3,"")))</f>
        <v/>
      </c>
      <c r="AW278" s="163">
        <f>IF(AW$226="","",IF($B278="","",IFERROR($C278*$D278*SUMPRODUCT(('Dvd Calendar'!$E$2805:$CZ$2805&gt;AW$225)*('Dvd Calendar'!$E$2805:$CZ$2805&lt;=AW$226)*'Dvd Calendar'!$E$2808:$CZ$2808*(('Dvd Calendar'!$E$2810:$CZ$2810='Field Check'!$C$56)*('Field Check'!$C$56&lt;&gt;"")+('Dvd Calendar'!$E$2810:$CZ$2810='Field Check'!$C$57)*('Field Check'!$C$57&lt;&gt;"")))/MXAU!$B$3,"")))</f>
        <v/>
      </c>
      <c r="AX278" s="163">
        <f>IF(AX$226="","",IF($B278="","",IFERROR($C278*$D278*SUMPRODUCT(('Dvd Calendar'!$E$2805:$CZ$2805&gt;AX$225)*('Dvd Calendar'!$E$2805:$CZ$2805&lt;=AX$226)*'Dvd Calendar'!$E$2808:$CZ$2808*(('Dvd Calendar'!$E$2810:$CZ$2810='Field Check'!$C$56)*('Field Check'!$C$56&lt;&gt;"")+('Dvd Calendar'!$E$2810:$CZ$2810='Field Check'!$C$57)*('Field Check'!$C$57&lt;&gt;"")))/MXAU!$B$3,"")))</f>
        <v/>
      </c>
      <c r="AY278" s="163">
        <f>IF(AY$226="","",IF($B278="","",IFERROR($C278*$D278*SUMPRODUCT(('Dvd Calendar'!$E$2805:$CZ$2805&gt;AY$225)*('Dvd Calendar'!$E$2805:$CZ$2805&lt;=AY$226)*'Dvd Calendar'!$E$2808:$CZ$2808*(('Dvd Calendar'!$E$2810:$CZ$2810='Field Check'!$C$56)*('Field Check'!$C$56&lt;&gt;"")+('Dvd Calendar'!$E$2810:$CZ$2810='Field Check'!$C$57)*('Field Check'!$C$57&lt;&gt;"")))/MXAU!$B$3,"")))</f>
        <v/>
      </c>
      <c r="AZ278" s="163">
        <f>IF(AZ$226="","",IF($B278="","",IFERROR($C278*$D278*SUMPRODUCT(('Dvd Calendar'!$E$2805:$CZ$2805&gt;AZ$225)*('Dvd Calendar'!$E$2805:$CZ$2805&lt;=AZ$226)*'Dvd Calendar'!$E$2808:$CZ$2808*(('Dvd Calendar'!$E$2810:$CZ$2810='Field Check'!$C$56)*('Field Check'!$C$56&lt;&gt;"")+('Dvd Calendar'!$E$2810:$CZ$2810='Field Check'!$C$57)*('Field Check'!$C$57&lt;&gt;"")))/MXAU!$B$3,"")))</f>
        <v/>
      </c>
      <c r="BA278" s="163">
        <f>IF(BA$226="","",IF($B278="","",IFERROR($C278*$D278*SUMPRODUCT(('Dvd Calendar'!$E$2805:$CZ$2805&gt;BA$225)*('Dvd Calendar'!$E$2805:$CZ$2805&lt;=BA$226)*'Dvd Calendar'!$E$2808:$CZ$2808*(('Dvd Calendar'!$E$2810:$CZ$2810='Field Check'!$C$56)*('Field Check'!$C$56&lt;&gt;"")+('Dvd Calendar'!$E$2810:$CZ$2810='Field Check'!$C$57)*('Field Check'!$C$57&lt;&gt;"")))/MXAU!$B$3,"")))</f>
        <v/>
      </c>
      <c r="BB278" s="163">
        <f>IF(BB$226="","",IF($B278="","",IFERROR($C278*$D278*SUMPRODUCT(('Dvd Calendar'!$E$2805:$CZ$2805&gt;BB$225)*('Dvd Calendar'!$E$2805:$CZ$2805&lt;=BB$226)*'Dvd Calendar'!$E$2808:$CZ$2808*(('Dvd Calendar'!$E$2810:$CZ$2810='Field Check'!$C$56)*('Field Check'!$C$56&lt;&gt;"")+('Dvd Calendar'!$E$2810:$CZ$2810='Field Check'!$C$57)*('Field Check'!$C$57&lt;&gt;"")))/MXAU!$B$3,"")))</f>
        <v/>
      </c>
      <c r="BC278" s="163">
        <f>IF(BC$226="","",IF($B278="","",IFERROR($C278*$D278*SUMPRODUCT(('Dvd Calendar'!$E$2805:$CZ$2805&gt;BC$225)*('Dvd Calendar'!$E$2805:$CZ$2805&lt;=BC$226)*'Dvd Calendar'!$E$2808:$CZ$2808*(('Dvd Calendar'!$E$2810:$CZ$2810='Field Check'!$C$56)*('Field Check'!$C$56&lt;&gt;"")+('Dvd Calendar'!$E$2810:$CZ$2810='Field Check'!$C$57)*('Field Check'!$C$57&lt;&gt;"")))/MXAU!$B$3,"")))</f>
        <v/>
      </c>
      <c r="BD278" s="163">
        <f>IF(BD$226="","",IF($B278="","",IFERROR($C278*$D278*SUMPRODUCT(('Dvd Calendar'!$E$2805:$CZ$2805&gt;BD$225)*('Dvd Calendar'!$E$2805:$CZ$2805&lt;=BD$226)*'Dvd Calendar'!$E$2808:$CZ$2808*(('Dvd Calendar'!$E$2810:$CZ$2810='Field Check'!$C$56)*('Field Check'!$C$56&lt;&gt;"")+('Dvd Calendar'!$E$2810:$CZ$2810='Field Check'!$C$57)*('Field Check'!$C$57&lt;&gt;"")))/MXAU!$B$3,"")))</f>
        <v/>
      </c>
      <c r="BE278" s="163">
        <f>IF(BE$226="","",IF($B278="","",IFERROR($C278*$D278*SUMPRODUCT(('Dvd Calendar'!$E$2805:$CZ$2805&gt;BE$225)*('Dvd Calendar'!$E$2805:$CZ$2805&lt;=BE$226)*'Dvd Calendar'!$E$2808:$CZ$2808*(('Dvd Calendar'!$E$2810:$CZ$2810='Field Check'!$C$56)*('Field Check'!$C$56&lt;&gt;"")+('Dvd Calendar'!$E$2810:$CZ$2810='Field Check'!$C$57)*('Field Check'!$C$57&lt;&gt;"")))/MXAU!$B$3,"")))</f>
        <v/>
      </c>
      <c r="BF278" s="163">
        <f>IF(BF$226="","",IF($B278="","",IFERROR($C278*$D278*SUMPRODUCT(('Dvd Calendar'!$E$2805:$CZ$2805&gt;BF$225)*('Dvd Calendar'!$E$2805:$CZ$2805&lt;=BF$226)*'Dvd Calendar'!$E$2808:$CZ$2808*(('Dvd Calendar'!$E$2810:$CZ$2810='Field Check'!$C$56)*('Field Check'!$C$56&lt;&gt;"")+('Dvd Calendar'!$E$2810:$CZ$2810='Field Check'!$C$57)*('Field Check'!$C$57&lt;&gt;"")))/MXAU!$B$3,"")))</f>
        <v/>
      </c>
      <c r="BH278" s="163">
        <f>IF(BH$226="","",IF($B278="","",IFERROR(AQ278*$E278/100,"")))</f>
        <v/>
      </c>
      <c r="BI278" s="163">
        <f>IF(BI$226="","",IF($B278="","",IFERROR(AR278*$E278/100,"")))</f>
        <v/>
      </c>
      <c r="BJ278" s="163">
        <f>IF(BJ$226="","",IF($B278="","",IFERROR(AS278*$E278/100,"")))</f>
        <v/>
      </c>
      <c r="BK278" s="163">
        <f>IF(BK$226="","",IF($B278="","",IFERROR(AT278*$E278/100,"")))</f>
        <v/>
      </c>
      <c r="BL278" s="163">
        <f>IF(BL$226="","",IF($B278="","",IFERROR(AU278*$E278/100,"")))</f>
        <v/>
      </c>
      <c r="BM278" s="163">
        <f>IF(BM$226="","",IF($B278="","",IFERROR(AV278*$E278/100,"")))</f>
        <v/>
      </c>
      <c r="BN278" s="163">
        <f>IF(BN$226="","",IF($B278="","",IFERROR(AW278*$E278/100,"")))</f>
        <v/>
      </c>
      <c r="BO278" s="163">
        <f>IF(BO$226="","",IF($B278="","",IFERROR(AX278*$E278/100,"")))</f>
        <v/>
      </c>
      <c r="BP278" s="163">
        <f>IF(BP$226="","",IF($B278="","",IFERROR(AY278*$E278/100,"")))</f>
        <v/>
      </c>
      <c r="BQ278" s="163">
        <f>IF(BQ$226="","",IF($B278="","",IFERROR(AZ278*$E278/100,"")))</f>
        <v/>
      </c>
      <c r="BR278" s="163">
        <f>IF(BR$226="","",IF($B278="","",IFERROR(BA278*$E278/100,"")))</f>
        <v/>
      </c>
      <c r="BS278" s="163">
        <f>IF(BS$226="","",IF($B278="","",IFERROR(BB278*$E278/100,"")))</f>
        <v/>
      </c>
      <c r="BT278" s="163">
        <f>IF(BT$226="","",IF($B278="","",IFERROR(BC278*$E278/100,"")))</f>
        <v/>
      </c>
      <c r="BU278" s="163">
        <f>IF(BU$226="","",IF($B278="","",IFERROR(BD278*$E278/100,"")))</f>
        <v/>
      </c>
      <c r="BV278" s="163">
        <f>IF(BV$226="","",IF($B278="","",IFERROR(BE278*$E278/100,"")))</f>
        <v/>
      </c>
      <c r="BW278" s="163">
        <f>IF(BW$226="","",IF($B278="","",IFERROR(BF278*$E278/100,"")))</f>
        <v/>
      </c>
    </row>
    <row r="279">
      <c r="B279" s="126">
        <f>IF(MXAU!$C$56="","",MXAU!$C$56)</f>
        <v/>
      </c>
      <c r="C279" s="74">
        <f>IF(MXAU!$B$56="","",MXAU!$B$56)</f>
        <v/>
      </c>
      <c r="D279" s="75">
        <f>IFERROR(MXAU!$Q$56,1)</f>
        <v/>
      </c>
      <c r="E279" s="76">
        <f>IF($B279="","",IF(ISNUMBER(MXAU!$I$56),MXAU!$I$56,'Index Summary'!$C$7))</f>
        <v/>
      </c>
      <c r="F279" s="77">
        <f>IF(F$226="","",IF($B279="","",IFERROR($C279*$D279*IF((Override!$C$4="ON")*(COUNTIFS(Override!$B$11:$B$40,$B279,Override!$D$11:$D$40,1,Override!$E$11:$E$40,"&gt;=0")-COUNTIFS(Override!$B$11:$B$40,$B279,Override!$D$11:$D$40,1,Override!$E$11:$E$40,"&gt;=0",Override!$C$11:$C$40,"AS51"))&gt;0,SUMIFS(Override!$E$11:$E$40,Override!$B$11:$B$40,$B279,Override!$D$11:$D$40,1)-SUMIFS(Override!$E$11:$E$40,Override!$B$11:$B$40,$B279,Override!$D$11:$D$40,1,Override!$C$11:$C$40,"AS51"),Override!$C$311)/MXAU!$B$3,"")))</f>
        <v/>
      </c>
      <c r="G279" s="77">
        <f>IF(G$226="","",IF($B279="","",IFERROR($C279*$D279*IF((Override!$C$4="ON")*(COUNTIFS(Override!$B$11:$B$40,$B279,Override!$D$11:$D$40,2,Override!$E$11:$E$40,"&gt;=0")-COUNTIFS(Override!$B$11:$B$40,$B279,Override!$D$11:$D$40,2,Override!$E$11:$E$40,"&gt;=0",Override!$C$11:$C$40,"AS51"))&gt;0,SUMIFS(Override!$E$11:$E$40,Override!$B$11:$B$40,$B279,Override!$D$11:$D$40,2)-SUMIFS(Override!$E$11:$E$40,Override!$B$11:$B$40,$B279,Override!$D$11:$D$40,2,Override!$C$11:$C$40,"AS51"),Override!$D$311)/MXAU!$B$3,"")))</f>
        <v/>
      </c>
      <c r="H279" s="77">
        <f>IF(H$226="","",IF($B279="","",IFERROR($C279*$D279*IF((Override!$C$4="ON")*(COUNTIFS(Override!$B$11:$B$40,$B279,Override!$D$11:$D$40,3,Override!$E$11:$E$40,"&gt;=0")-COUNTIFS(Override!$B$11:$B$40,$B279,Override!$D$11:$D$40,3,Override!$E$11:$E$40,"&gt;=0",Override!$C$11:$C$40,"AS51"))&gt;0,SUMIFS(Override!$E$11:$E$40,Override!$B$11:$B$40,$B279,Override!$D$11:$D$40,3)-SUMIFS(Override!$E$11:$E$40,Override!$B$11:$B$40,$B279,Override!$D$11:$D$40,3,Override!$C$11:$C$40,"AS51"),Override!$E$311)/MXAU!$B$3,"")))</f>
        <v/>
      </c>
      <c r="I279" s="77">
        <f>IF(I$226="","",IF($B279="","",IFERROR($C279*$D279*IF((Override!$C$4="ON")*(COUNTIFS(Override!$B$11:$B$40,$B279,Override!$D$11:$D$40,4,Override!$E$11:$E$40,"&gt;=0")-COUNTIFS(Override!$B$11:$B$40,$B279,Override!$D$11:$D$40,4,Override!$E$11:$E$40,"&gt;=0",Override!$C$11:$C$40,"AS51"))&gt;0,SUMIFS(Override!$E$11:$E$40,Override!$B$11:$B$40,$B279,Override!$D$11:$D$40,4)-SUMIFS(Override!$E$11:$E$40,Override!$B$11:$B$40,$B279,Override!$D$11:$D$40,4,Override!$C$11:$C$40,"AS51"),Override!$F$311)/MXAU!$B$3,"")))</f>
        <v/>
      </c>
      <c r="J279" s="77">
        <f>IF(J$226="","",IF($B279="","",IFERROR($C279*$D279*IF((Override!$C$4="ON")*(COUNTIFS(Override!$B$11:$B$40,$B279,Override!$D$11:$D$40,5,Override!$E$11:$E$40,"&gt;=0")-COUNTIFS(Override!$B$11:$B$40,$B279,Override!$D$11:$D$40,5,Override!$E$11:$E$40,"&gt;=0",Override!$C$11:$C$40,"AS51"))&gt;0,SUMIFS(Override!$E$11:$E$40,Override!$B$11:$B$40,$B279,Override!$D$11:$D$40,5)-SUMIFS(Override!$E$11:$E$40,Override!$B$11:$B$40,$B279,Override!$D$11:$D$40,5,Override!$C$11:$C$40,"AS51"),Override!$G$311)/MXAU!$B$3,"")))</f>
        <v/>
      </c>
      <c r="K279" s="77">
        <f>IF(K$226="","",IF($B279="","",IFERROR($C279*$D279*IF((Override!$C$4="ON")*(COUNTIFS(Override!$B$11:$B$40,$B279,Override!$D$11:$D$40,6,Override!$E$11:$E$40,"&gt;=0")-COUNTIFS(Override!$B$11:$B$40,$B279,Override!$D$11:$D$40,6,Override!$E$11:$E$40,"&gt;=0",Override!$C$11:$C$40,"AS51"))&gt;0,SUMIFS(Override!$E$11:$E$40,Override!$B$11:$B$40,$B279,Override!$D$11:$D$40,6)-SUMIFS(Override!$E$11:$E$40,Override!$B$11:$B$40,$B279,Override!$D$11:$D$40,6,Override!$C$11:$C$40,"AS51"),Override!$H$311)/MXAU!$B$3,"")))</f>
        <v/>
      </c>
      <c r="L279" s="77">
        <f>IF(L$226="","",IF($B279="","",IFERROR($C279*$D279*IF((Override!$C$4="ON")*(COUNTIFS(Override!$B$11:$B$40,$B279,Override!$D$11:$D$40,7,Override!$E$11:$E$40,"&gt;=0")-COUNTIFS(Override!$B$11:$B$40,$B279,Override!$D$11:$D$40,7,Override!$E$11:$E$40,"&gt;=0",Override!$C$11:$C$40,"AS51"))&gt;0,SUMIFS(Override!$E$11:$E$40,Override!$B$11:$B$40,$B279,Override!$D$11:$D$40,7)-SUMIFS(Override!$E$11:$E$40,Override!$B$11:$B$40,$B279,Override!$D$11:$D$40,7,Override!$C$11:$C$40,"AS51"),Override!$I$311)/MXAU!$B$3,"")))</f>
        <v/>
      </c>
      <c r="M279" s="77">
        <f>IF(M$226="","",IF($B279="","",IFERROR($C279*$D279*IF((Override!$C$4="ON")*(COUNTIFS(Override!$B$11:$B$40,$B279,Override!$D$11:$D$40,8,Override!$E$11:$E$40,"&gt;=0")-COUNTIFS(Override!$B$11:$B$40,$B279,Override!$D$11:$D$40,8,Override!$E$11:$E$40,"&gt;=0",Override!$C$11:$C$40,"AS51"))&gt;0,SUMIFS(Override!$E$11:$E$40,Override!$B$11:$B$40,$B279,Override!$D$11:$D$40,8)-SUMIFS(Override!$E$11:$E$40,Override!$B$11:$B$40,$B279,Override!$D$11:$D$40,8,Override!$C$11:$C$40,"AS51"),Override!$J$311)/MXAU!$B$3,"")))</f>
        <v/>
      </c>
      <c r="N279" s="77">
        <f>IF(N$226="","",IF($B279="","",IFERROR($C279*$D279*IF((Override!$C$4="ON")*(COUNTIFS(Override!$B$11:$B$40,$B279,Override!$D$11:$D$40,9,Override!$E$11:$E$40,"&gt;=0")-COUNTIFS(Override!$B$11:$B$40,$B279,Override!$D$11:$D$40,9,Override!$E$11:$E$40,"&gt;=0",Override!$C$11:$C$40,"AS51"))&gt;0,SUMIFS(Override!$E$11:$E$40,Override!$B$11:$B$40,$B279,Override!$D$11:$D$40,9)-SUMIFS(Override!$E$11:$E$40,Override!$B$11:$B$40,$B279,Override!$D$11:$D$40,9,Override!$C$11:$C$40,"AS51"),Override!$K$311)/MXAU!$B$3,"")))</f>
        <v/>
      </c>
      <c r="O279" s="77">
        <f>IF(O$226="","",IF($B279="","",IFERROR($C279*$D279*IF((Override!$C$4="ON")*(COUNTIFS(Override!$B$11:$B$40,$B279,Override!$D$11:$D$40,10,Override!$E$11:$E$40,"&gt;=0")-COUNTIFS(Override!$B$11:$B$40,$B279,Override!$D$11:$D$40,10,Override!$E$11:$E$40,"&gt;=0",Override!$C$11:$C$40,"AS51"))&gt;0,SUMIFS(Override!$E$11:$E$40,Override!$B$11:$B$40,$B279,Override!$D$11:$D$40,10)-SUMIFS(Override!$E$11:$E$40,Override!$B$11:$B$40,$B279,Override!$D$11:$D$40,10,Override!$C$11:$C$40,"AS51"),Override!$L$311)/MXAU!$B$3,"")))</f>
        <v/>
      </c>
      <c r="P279" s="77">
        <f>IF(P$226="","",IF($B279="","",IFERROR($C279*$D279*IF((Override!$C$4="ON")*(COUNTIFS(Override!$B$11:$B$40,$B279,Override!$D$11:$D$40,11,Override!$E$11:$E$40,"&gt;=0")-COUNTIFS(Override!$B$11:$B$40,$B279,Override!$D$11:$D$40,11,Override!$E$11:$E$40,"&gt;=0",Override!$C$11:$C$40,"AS51"))&gt;0,SUMIFS(Override!$E$11:$E$40,Override!$B$11:$B$40,$B279,Override!$D$11:$D$40,11)-SUMIFS(Override!$E$11:$E$40,Override!$B$11:$B$40,$B279,Override!$D$11:$D$40,11,Override!$C$11:$C$40,"AS51"),Override!$M$311)/MXAU!$B$3,"")))</f>
        <v/>
      </c>
      <c r="Q279" s="77">
        <f>IF(Q$226="","",IF($B279="","",IFERROR($C279*$D279*IF((Override!$C$4="ON")*(COUNTIFS(Override!$B$11:$B$40,$B279,Override!$D$11:$D$40,12,Override!$E$11:$E$40,"&gt;=0")-COUNTIFS(Override!$B$11:$B$40,$B279,Override!$D$11:$D$40,12,Override!$E$11:$E$40,"&gt;=0",Override!$C$11:$C$40,"AS51"))&gt;0,SUMIFS(Override!$E$11:$E$40,Override!$B$11:$B$40,$B279,Override!$D$11:$D$40,12)-SUMIFS(Override!$E$11:$E$40,Override!$B$11:$B$40,$B279,Override!$D$11:$D$40,12,Override!$C$11:$C$40,"AS51"),Override!$N$311)/MXAU!$B$3,"")))</f>
        <v/>
      </c>
      <c r="R279" s="77">
        <f>IF(R$226="","",IF($B279="","",IFERROR($C279*$D279*IF((Override!$C$4="ON")*(COUNTIFS(Override!$B$11:$B$40,$B279,Override!$D$11:$D$40,13,Override!$E$11:$E$40,"&gt;=0")-COUNTIFS(Override!$B$11:$B$40,$B279,Override!$D$11:$D$40,13,Override!$E$11:$E$40,"&gt;=0",Override!$C$11:$C$40,"AS51"))&gt;0,SUMIFS(Override!$E$11:$E$40,Override!$B$11:$B$40,$B279,Override!$D$11:$D$40,13)-SUMIFS(Override!$E$11:$E$40,Override!$B$11:$B$40,$B279,Override!$D$11:$D$40,13,Override!$C$11:$C$40,"AS51"),Override!$O$311)/MXAU!$B$3,"")))</f>
        <v/>
      </c>
      <c r="S279" s="77">
        <f>IF(S$226="","",IF($B279="","",IFERROR($C279*$D279*IF((Override!$C$4="ON")*(COUNTIFS(Override!$B$11:$B$40,$B279,Override!$D$11:$D$40,14,Override!$E$11:$E$40,"&gt;=0")-COUNTIFS(Override!$B$11:$B$40,$B279,Override!$D$11:$D$40,14,Override!$E$11:$E$40,"&gt;=0",Override!$C$11:$C$40,"AS51"))&gt;0,SUMIFS(Override!$E$11:$E$40,Override!$B$11:$B$40,$B279,Override!$D$11:$D$40,14)-SUMIFS(Override!$E$11:$E$40,Override!$B$11:$B$40,$B279,Override!$D$11:$D$40,14,Override!$C$11:$C$40,"AS51"),Override!$P$311)/MXAU!$B$3,"")))</f>
        <v/>
      </c>
      <c r="T279" s="77">
        <f>IF(T$226="","",IF($B279="","",IFERROR($C279*$D279*IF((Override!$C$4="ON")*(COUNTIFS(Override!$B$11:$B$40,$B279,Override!$D$11:$D$40,15,Override!$E$11:$E$40,"&gt;=0")-COUNTIFS(Override!$B$11:$B$40,$B279,Override!$D$11:$D$40,15,Override!$E$11:$E$40,"&gt;=0",Override!$C$11:$C$40,"AS51"))&gt;0,SUMIFS(Override!$E$11:$E$40,Override!$B$11:$B$40,$B279,Override!$D$11:$D$40,15)-SUMIFS(Override!$E$11:$E$40,Override!$B$11:$B$40,$B279,Override!$D$11:$D$40,15,Override!$C$11:$C$40,"AS51"),Override!$Q$311)/MXAU!$B$3,"")))</f>
        <v/>
      </c>
      <c r="U279" s="77">
        <f>IF(U$226="","",IF($B279="","",IFERROR($C279*$D279*IF((Override!$C$4="ON")*(COUNTIFS(Override!$B$11:$B$40,$B279,Override!$D$11:$D$40,16,Override!$E$11:$E$40,"&gt;=0")-COUNTIFS(Override!$B$11:$B$40,$B279,Override!$D$11:$D$40,16,Override!$E$11:$E$40,"&gt;=0",Override!$C$11:$C$40,"AS51"))&gt;0,SUMIFS(Override!$E$11:$E$40,Override!$B$11:$B$40,$B279,Override!$D$11:$D$40,16)-SUMIFS(Override!$E$11:$E$40,Override!$B$11:$B$40,$B279,Override!$D$11:$D$40,16,Override!$C$11:$C$40,"AS51"),Override!$R$311)/MXAU!$B$3,"")))</f>
        <v/>
      </c>
      <c r="W279" s="77">
        <f>IF(W$226="","",IF($B279="","",IFERROR(F279*$E279/100,"")))</f>
        <v/>
      </c>
      <c r="X279" s="77">
        <f>IF(X$226="","",IF($B279="","",IFERROR(G279*$E279/100,"")))</f>
        <v/>
      </c>
      <c r="Y279" s="77">
        <f>IF(Y$226="","",IF($B279="","",IFERROR(H279*$E279/100,"")))</f>
        <v/>
      </c>
      <c r="Z279" s="77">
        <f>IF(Z$226="","",IF($B279="","",IFERROR(I279*$E279/100,"")))</f>
        <v/>
      </c>
      <c r="AA279" s="77">
        <f>IF(AA$226="","",IF($B279="","",IFERROR(J279*$E279/100,"")))</f>
        <v/>
      </c>
      <c r="AB279" s="77">
        <f>IF(AB$226="","",IF($B279="","",IFERROR(K279*$E279/100,"")))</f>
        <v/>
      </c>
      <c r="AC279" s="77">
        <f>IF(AC$226="","",IF($B279="","",IFERROR(L279*$E279/100,"")))</f>
        <v/>
      </c>
      <c r="AD279" s="77">
        <f>IF(AD$226="","",IF($B279="","",IFERROR(M279*$E279/100,"")))</f>
        <v/>
      </c>
      <c r="AE279" s="77">
        <f>IF(AE$226="","",IF($B279="","",IFERROR(N279*$E279/100,"")))</f>
        <v/>
      </c>
      <c r="AF279" s="77">
        <f>IF(AF$226="","",IF($B279="","",IFERROR(O279*$E279/100,"")))</f>
        <v/>
      </c>
      <c r="AG279" s="77">
        <f>IF(AG$226="","",IF($B279="","",IFERROR(P279*$E279/100,"")))</f>
        <v/>
      </c>
      <c r="AH279" s="77">
        <f>IF(AH$226="","",IF($B279="","",IFERROR(Q279*$E279/100,"")))</f>
        <v/>
      </c>
      <c r="AI279" s="77">
        <f>IF(AI$226="","",IF($B279="","",IFERROR(R279*$E279/100,"")))</f>
        <v/>
      </c>
      <c r="AJ279" s="77">
        <f>IF(AJ$226="","",IF($B279="","",IFERROR(S279*$E279/100,"")))</f>
        <v/>
      </c>
      <c r="AK279" s="77">
        <f>IF(AK$226="","",IF($B279="","",IFERROR(T279*$E279/100,"")))</f>
        <v/>
      </c>
      <c r="AL279" s="77">
        <f>IF(AL$226="","",IF($B279="","",IFERROR(U279*$E279/100,"")))</f>
        <v/>
      </c>
      <c r="AN279" s="77">
        <f>IF($B279="","",SUMIF($F$226:$U$226,"&lt;="&amp;Sector!$E$51,$F279:$U279))</f>
        <v/>
      </c>
      <c r="AO279" s="77">
        <f>IF($B279="","",SUMIF($W$226:$AL$226,"&lt;="&amp;Sector!$E$51,$W279:$AL279))</f>
        <v/>
      </c>
      <c r="AQ279" s="163">
        <f>IF(AQ$226="","",IF($B279="","",IFERROR($C279*$D279*SUMPRODUCT(('Dvd Calendar'!$E$2816:$CZ$2816&gt;AQ$225)*('Dvd Calendar'!$E$2816:$CZ$2816&lt;=AQ$226)*'Dvd Calendar'!$E$2819:$CZ$2819*(('Dvd Calendar'!$E$2821:$CZ$2821='Field Check'!$C$56)*('Field Check'!$C$56&lt;&gt;"")+('Dvd Calendar'!$E$2821:$CZ$2821='Field Check'!$C$57)*('Field Check'!$C$57&lt;&gt;"")))/MXAU!$B$3,"")))</f>
        <v/>
      </c>
      <c r="AR279" s="163">
        <f>IF(AR$226="","",IF($B279="","",IFERROR($C279*$D279*SUMPRODUCT(('Dvd Calendar'!$E$2816:$CZ$2816&gt;AR$225)*('Dvd Calendar'!$E$2816:$CZ$2816&lt;=AR$226)*'Dvd Calendar'!$E$2819:$CZ$2819*(('Dvd Calendar'!$E$2821:$CZ$2821='Field Check'!$C$56)*('Field Check'!$C$56&lt;&gt;"")+('Dvd Calendar'!$E$2821:$CZ$2821='Field Check'!$C$57)*('Field Check'!$C$57&lt;&gt;"")))/MXAU!$B$3,"")))</f>
        <v/>
      </c>
      <c r="AS279" s="163">
        <f>IF(AS$226="","",IF($B279="","",IFERROR($C279*$D279*SUMPRODUCT(('Dvd Calendar'!$E$2816:$CZ$2816&gt;AS$225)*('Dvd Calendar'!$E$2816:$CZ$2816&lt;=AS$226)*'Dvd Calendar'!$E$2819:$CZ$2819*(('Dvd Calendar'!$E$2821:$CZ$2821='Field Check'!$C$56)*('Field Check'!$C$56&lt;&gt;"")+('Dvd Calendar'!$E$2821:$CZ$2821='Field Check'!$C$57)*('Field Check'!$C$57&lt;&gt;"")))/MXAU!$B$3,"")))</f>
        <v/>
      </c>
      <c r="AT279" s="163">
        <f>IF(AT$226="","",IF($B279="","",IFERROR($C279*$D279*SUMPRODUCT(('Dvd Calendar'!$E$2816:$CZ$2816&gt;AT$225)*('Dvd Calendar'!$E$2816:$CZ$2816&lt;=AT$226)*'Dvd Calendar'!$E$2819:$CZ$2819*(('Dvd Calendar'!$E$2821:$CZ$2821='Field Check'!$C$56)*('Field Check'!$C$56&lt;&gt;"")+('Dvd Calendar'!$E$2821:$CZ$2821='Field Check'!$C$57)*('Field Check'!$C$57&lt;&gt;"")))/MXAU!$B$3,"")))</f>
        <v/>
      </c>
      <c r="AU279" s="163">
        <f>IF(AU$226="","",IF($B279="","",IFERROR($C279*$D279*SUMPRODUCT(('Dvd Calendar'!$E$2816:$CZ$2816&gt;AU$225)*('Dvd Calendar'!$E$2816:$CZ$2816&lt;=AU$226)*'Dvd Calendar'!$E$2819:$CZ$2819*(('Dvd Calendar'!$E$2821:$CZ$2821='Field Check'!$C$56)*('Field Check'!$C$56&lt;&gt;"")+('Dvd Calendar'!$E$2821:$CZ$2821='Field Check'!$C$57)*('Field Check'!$C$57&lt;&gt;"")))/MXAU!$B$3,"")))</f>
        <v/>
      </c>
      <c r="AV279" s="163">
        <f>IF(AV$226="","",IF($B279="","",IFERROR($C279*$D279*SUMPRODUCT(('Dvd Calendar'!$E$2816:$CZ$2816&gt;AV$225)*('Dvd Calendar'!$E$2816:$CZ$2816&lt;=AV$226)*'Dvd Calendar'!$E$2819:$CZ$2819*(('Dvd Calendar'!$E$2821:$CZ$2821='Field Check'!$C$56)*('Field Check'!$C$56&lt;&gt;"")+('Dvd Calendar'!$E$2821:$CZ$2821='Field Check'!$C$57)*('Field Check'!$C$57&lt;&gt;"")))/MXAU!$B$3,"")))</f>
        <v/>
      </c>
      <c r="AW279" s="163">
        <f>IF(AW$226="","",IF($B279="","",IFERROR($C279*$D279*SUMPRODUCT(('Dvd Calendar'!$E$2816:$CZ$2816&gt;AW$225)*('Dvd Calendar'!$E$2816:$CZ$2816&lt;=AW$226)*'Dvd Calendar'!$E$2819:$CZ$2819*(('Dvd Calendar'!$E$2821:$CZ$2821='Field Check'!$C$56)*('Field Check'!$C$56&lt;&gt;"")+('Dvd Calendar'!$E$2821:$CZ$2821='Field Check'!$C$57)*('Field Check'!$C$57&lt;&gt;"")))/MXAU!$B$3,"")))</f>
        <v/>
      </c>
      <c r="AX279" s="163">
        <f>IF(AX$226="","",IF($B279="","",IFERROR($C279*$D279*SUMPRODUCT(('Dvd Calendar'!$E$2816:$CZ$2816&gt;AX$225)*('Dvd Calendar'!$E$2816:$CZ$2816&lt;=AX$226)*'Dvd Calendar'!$E$2819:$CZ$2819*(('Dvd Calendar'!$E$2821:$CZ$2821='Field Check'!$C$56)*('Field Check'!$C$56&lt;&gt;"")+('Dvd Calendar'!$E$2821:$CZ$2821='Field Check'!$C$57)*('Field Check'!$C$57&lt;&gt;"")))/MXAU!$B$3,"")))</f>
        <v/>
      </c>
      <c r="AY279" s="163">
        <f>IF(AY$226="","",IF($B279="","",IFERROR($C279*$D279*SUMPRODUCT(('Dvd Calendar'!$E$2816:$CZ$2816&gt;AY$225)*('Dvd Calendar'!$E$2816:$CZ$2816&lt;=AY$226)*'Dvd Calendar'!$E$2819:$CZ$2819*(('Dvd Calendar'!$E$2821:$CZ$2821='Field Check'!$C$56)*('Field Check'!$C$56&lt;&gt;"")+('Dvd Calendar'!$E$2821:$CZ$2821='Field Check'!$C$57)*('Field Check'!$C$57&lt;&gt;"")))/MXAU!$B$3,"")))</f>
        <v/>
      </c>
      <c r="AZ279" s="163">
        <f>IF(AZ$226="","",IF($B279="","",IFERROR($C279*$D279*SUMPRODUCT(('Dvd Calendar'!$E$2816:$CZ$2816&gt;AZ$225)*('Dvd Calendar'!$E$2816:$CZ$2816&lt;=AZ$226)*'Dvd Calendar'!$E$2819:$CZ$2819*(('Dvd Calendar'!$E$2821:$CZ$2821='Field Check'!$C$56)*('Field Check'!$C$56&lt;&gt;"")+('Dvd Calendar'!$E$2821:$CZ$2821='Field Check'!$C$57)*('Field Check'!$C$57&lt;&gt;"")))/MXAU!$B$3,"")))</f>
        <v/>
      </c>
      <c r="BA279" s="163">
        <f>IF(BA$226="","",IF($B279="","",IFERROR($C279*$D279*SUMPRODUCT(('Dvd Calendar'!$E$2816:$CZ$2816&gt;BA$225)*('Dvd Calendar'!$E$2816:$CZ$2816&lt;=BA$226)*'Dvd Calendar'!$E$2819:$CZ$2819*(('Dvd Calendar'!$E$2821:$CZ$2821='Field Check'!$C$56)*('Field Check'!$C$56&lt;&gt;"")+('Dvd Calendar'!$E$2821:$CZ$2821='Field Check'!$C$57)*('Field Check'!$C$57&lt;&gt;"")))/MXAU!$B$3,"")))</f>
        <v/>
      </c>
      <c r="BB279" s="163">
        <f>IF(BB$226="","",IF($B279="","",IFERROR($C279*$D279*SUMPRODUCT(('Dvd Calendar'!$E$2816:$CZ$2816&gt;BB$225)*('Dvd Calendar'!$E$2816:$CZ$2816&lt;=BB$226)*'Dvd Calendar'!$E$2819:$CZ$2819*(('Dvd Calendar'!$E$2821:$CZ$2821='Field Check'!$C$56)*('Field Check'!$C$56&lt;&gt;"")+('Dvd Calendar'!$E$2821:$CZ$2821='Field Check'!$C$57)*('Field Check'!$C$57&lt;&gt;"")))/MXAU!$B$3,"")))</f>
        <v/>
      </c>
      <c r="BC279" s="163">
        <f>IF(BC$226="","",IF($B279="","",IFERROR($C279*$D279*SUMPRODUCT(('Dvd Calendar'!$E$2816:$CZ$2816&gt;BC$225)*('Dvd Calendar'!$E$2816:$CZ$2816&lt;=BC$226)*'Dvd Calendar'!$E$2819:$CZ$2819*(('Dvd Calendar'!$E$2821:$CZ$2821='Field Check'!$C$56)*('Field Check'!$C$56&lt;&gt;"")+('Dvd Calendar'!$E$2821:$CZ$2821='Field Check'!$C$57)*('Field Check'!$C$57&lt;&gt;"")))/MXAU!$B$3,"")))</f>
        <v/>
      </c>
      <c r="BD279" s="163">
        <f>IF(BD$226="","",IF($B279="","",IFERROR($C279*$D279*SUMPRODUCT(('Dvd Calendar'!$E$2816:$CZ$2816&gt;BD$225)*('Dvd Calendar'!$E$2816:$CZ$2816&lt;=BD$226)*'Dvd Calendar'!$E$2819:$CZ$2819*(('Dvd Calendar'!$E$2821:$CZ$2821='Field Check'!$C$56)*('Field Check'!$C$56&lt;&gt;"")+('Dvd Calendar'!$E$2821:$CZ$2821='Field Check'!$C$57)*('Field Check'!$C$57&lt;&gt;"")))/MXAU!$B$3,"")))</f>
        <v/>
      </c>
      <c r="BE279" s="163">
        <f>IF(BE$226="","",IF($B279="","",IFERROR($C279*$D279*SUMPRODUCT(('Dvd Calendar'!$E$2816:$CZ$2816&gt;BE$225)*('Dvd Calendar'!$E$2816:$CZ$2816&lt;=BE$226)*'Dvd Calendar'!$E$2819:$CZ$2819*(('Dvd Calendar'!$E$2821:$CZ$2821='Field Check'!$C$56)*('Field Check'!$C$56&lt;&gt;"")+('Dvd Calendar'!$E$2821:$CZ$2821='Field Check'!$C$57)*('Field Check'!$C$57&lt;&gt;"")))/MXAU!$B$3,"")))</f>
        <v/>
      </c>
      <c r="BF279" s="163">
        <f>IF(BF$226="","",IF($B279="","",IFERROR($C279*$D279*SUMPRODUCT(('Dvd Calendar'!$E$2816:$CZ$2816&gt;BF$225)*('Dvd Calendar'!$E$2816:$CZ$2816&lt;=BF$226)*'Dvd Calendar'!$E$2819:$CZ$2819*(('Dvd Calendar'!$E$2821:$CZ$2821='Field Check'!$C$56)*('Field Check'!$C$56&lt;&gt;"")+('Dvd Calendar'!$E$2821:$CZ$2821='Field Check'!$C$57)*('Field Check'!$C$57&lt;&gt;"")))/MXAU!$B$3,"")))</f>
        <v/>
      </c>
      <c r="BH279" s="163">
        <f>IF(BH$226="","",IF($B279="","",IFERROR(AQ279*$E279/100,"")))</f>
        <v/>
      </c>
      <c r="BI279" s="163">
        <f>IF(BI$226="","",IF($B279="","",IFERROR(AR279*$E279/100,"")))</f>
        <v/>
      </c>
      <c r="BJ279" s="163">
        <f>IF(BJ$226="","",IF($B279="","",IFERROR(AS279*$E279/100,"")))</f>
        <v/>
      </c>
      <c r="BK279" s="163">
        <f>IF(BK$226="","",IF($B279="","",IFERROR(AT279*$E279/100,"")))</f>
        <v/>
      </c>
      <c r="BL279" s="163">
        <f>IF(BL$226="","",IF($B279="","",IFERROR(AU279*$E279/100,"")))</f>
        <v/>
      </c>
      <c r="BM279" s="163">
        <f>IF(BM$226="","",IF($B279="","",IFERROR(AV279*$E279/100,"")))</f>
        <v/>
      </c>
      <c r="BN279" s="163">
        <f>IF(BN$226="","",IF($B279="","",IFERROR(AW279*$E279/100,"")))</f>
        <v/>
      </c>
      <c r="BO279" s="163">
        <f>IF(BO$226="","",IF($B279="","",IFERROR(AX279*$E279/100,"")))</f>
        <v/>
      </c>
      <c r="BP279" s="163">
        <f>IF(BP$226="","",IF($B279="","",IFERROR(AY279*$E279/100,"")))</f>
        <v/>
      </c>
      <c r="BQ279" s="163">
        <f>IF(BQ$226="","",IF($B279="","",IFERROR(AZ279*$E279/100,"")))</f>
        <v/>
      </c>
      <c r="BR279" s="163">
        <f>IF(BR$226="","",IF($B279="","",IFERROR(BA279*$E279/100,"")))</f>
        <v/>
      </c>
      <c r="BS279" s="163">
        <f>IF(BS$226="","",IF($B279="","",IFERROR(BB279*$E279/100,"")))</f>
        <v/>
      </c>
      <c r="BT279" s="163">
        <f>IF(BT$226="","",IF($B279="","",IFERROR(BC279*$E279/100,"")))</f>
        <v/>
      </c>
      <c r="BU279" s="163">
        <f>IF(BU$226="","",IF($B279="","",IFERROR(BD279*$E279/100,"")))</f>
        <v/>
      </c>
      <c r="BV279" s="163">
        <f>IF(BV$226="","",IF($B279="","",IFERROR(BE279*$E279/100,"")))</f>
        <v/>
      </c>
      <c r="BW279" s="163">
        <f>IF(BW$226="","",IF($B279="","",IFERROR(BF279*$E279/100,"")))</f>
        <v/>
      </c>
    </row>
    <row r="280">
      <c r="B280" s="126">
        <f>IF(MXAU!$C$57="","",MXAU!$C$57)</f>
        <v/>
      </c>
      <c r="C280" s="74">
        <f>IF(MXAU!$B$57="","",MXAU!$B$57)</f>
        <v/>
      </c>
      <c r="D280" s="75">
        <f>IFERROR(MXAU!$Q$57,1)</f>
        <v/>
      </c>
      <c r="E280" s="76">
        <f>IF($B280="","",IF(ISNUMBER(MXAU!$I$57),MXAU!$I$57,'Index Summary'!$C$7))</f>
        <v/>
      </c>
      <c r="F280" s="77">
        <f>IF(F$226="","",IF($B280="","",IFERROR($C280*$D280*IF((Override!$C$4="ON")*(COUNTIFS(Override!$B$11:$B$40,$B280,Override!$D$11:$D$40,1,Override!$E$11:$E$40,"&gt;=0")-COUNTIFS(Override!$B$11:$B$40,$B280,Override!$D$11:$D$40,1,Override!$E$11:$E$40,"&gt;=0",Override!$C$11:$C$40,"AS51"))&gt;0,SUMIFS(Override!$E$11:$E$40,Override!$B$11:$B$40,$B280,Override!$D$11:$D$40,1)-SUMIFS(Override!$E$11:$E$40,Override!$B$11:$B$40,$B280,Override!$D$11:$D$40,1,Override!$C$11:$C$40,"AS51"),Override!$C$312)/MXAU!$B$3,"")))</f>
        <v/>
      </c>
      <c r="G280" s="77">
        <f>IF(G$226="","",IF($B280="","",IFERROR($C280*$D280*IF((Override!$C$4="ON")*(COUNTIFS(Override!$B$11:$B$40,$B280,Override!$D$11:$D$40,2,Override!$E$11:$E$40,"&gt;=0")-COUNTIFS(Override!$B$11:$B$40,$B280,Override!$D$11:$D$40,2,Override!$E$11:$E$40,"&gt;=0",Override!$C$11:$C$40,"AS51"))&gt;0,SUMIFS(Override!$E$11:$E$40,Override!$B$11:$B$40,$B280,Override!$D$11:$D$40,2)-SUMIFS(Override!$E$11:$E$40,Override!$B$11:$B$40,$B280,Override!$D$11:$D$40,2,Override!$C$11:$C$40,"AS51"),Override!$D$312)/MXAU!$B$3,"")))</f>
        <v/>
      </c>
      <c r="H280" s="77">
        <f>IF(H$226="","",IF($B280="","",IFERROR($C280*$D280*IF((Override!$C$4="ON")*(COUNTIFS(Override!$B$11:$B$40,$B280,Override!$D$11:$D$40,3,Override!$E$11:$E$40,"&gt;=0")-COUNTIFS(Override!$B$11:$B$40,$B280,Override!$D$11:$D$40,3,Override!$E$11:$E$40,"&gt;=0",Override!$C$11:$C$40,"AS51"))&gt;0,SUMIFS(Override!$E$11:$E$40,Override!$B$11:$B$40,$B280,Override!$D$11:$D$40,3)-SUMIFS(Override!$E$11:$E$40,Override!$B$11:$B$40,$B280,Override!$D$11:$D$40,3,Override!$C$11:$C$40,"AS51"),Override!$E$312)/MXAU!$B$3,"")))</f>
        <v/>
      </c>
      <c r="I280" s="77">
        <f>IF(I$226="","",IF($B280="","",IFERROR($C280*$D280*IF((Override!$C$4="ON")*(COUNTIFS(Override!$B$11:$B$40,$B280,Override!$D$11:$D$40,4,Override!$E$11:$E$40,"&gt;=0")-COUNTIFS(Override!$B$11:$B$40,$B280,Override!$D$11:$D$40,4,Override!$E$11:$E$40,"&gt;=0",Override!$C$11:$C$40,"AS51"))&gt;0,SUMIFS(Override!$E$11:$E$40,Override!$B$11:$B$40,$B280,Override!$D$11:$D$40,4)-SUMIFS(Override!$E$11:$E$40,Override!$B$11:$B$40,$B280,Override!$D$11:$D$40,4,Override!$C$11:$C$40,"AS51"),Override!$F$312)/MXAU!$B$3,"")))</f>
        <v/>
      </c>
      <c r="J280" s="77">
        <f>IF(J$226="","",IF($B280="","",IFERROR($C280*$D280*IF((Override!$C$4="ON")*(COUNTIFS(Override!$B$11:$B$40,$B280,Override!$D$11:$D$40,5,Override!$E$11:$E$40,"&gt;=0")-COUNTIFS(Override!$B$11:$B$40,$B280,Override!$D$11:$D$40,5,Override!$E$11:$E$40,"&gt;=0",Override!$C$11:$C$40,"AS51"))&gt;0,SUMIFS(Override!$E$11:$E$40,Override!$B$11:$B$40,$B280,Override!$D$11:$D$40,5)-SUMIFS(Override!$E$11:$E$40,Override!$B$11:$B$40,$B280,Override!$D$11:$D$40,5,Override!$C$11:$C$40,"AS51"),Override!$G$312)/MXAU!$B$3,"")))</f>
        <v/>
      </c>
      <c r="K280" s="77">
        <f>IF(K$226="","",IF($B280="","",IFERROR($C280*$D280*IF((Override!$C$4="ON")*(COUNTIFS(Override!$B$11:$B$40,$B280,Override!$D$11:$D$40,6,Override!$E$11:$E$40,"&gt;=0")-COUNTIFS(Override!$B$11:$B$40,$B280,Override!$D$11:$D$40,6,Override!$E$11:$E$40,"&gt;=0",Override!$C$11:$C$40,"AS51"))&gt;0,SUMIFS(Override!$E$11:$E$40,Override!$B$11:$B$40,$B280,Override!$D$11:$D$40,6)-SUMIFS(Override!$E$11:$E$40,Override!$B$11:$B$40,$B280,Override!$D$11:$D$40,6,Override!$C$11:$C$40,"AS51"),Override!$H$312)/MXAU!$B$3,"")))</f>
        <v/>
      </c>
      <c r="L280" s="77">
        <f>IF(L$226="","",IF($B280="","",IFERROR($C280*$D280*IF((Override!$C$4="ON")*(COUNTIFS(Override!$B$11:$B$40,$B280,Override!$D$11:$D$40,7,Override!$E$11:$E$40,"&gt;=0")-COUNTIFS(Override!$B$11:$B$40,$B280,Override!$D$11:$D$40,7,Override!$E$11:$E$40,"&gt;=0",Override!$C$11:$C$40,"AS51"))&gt;0,SUMIFS(Override!$E$11:$E$40,Override!$B$11:$B$40,$B280,Override!$D$11:$D$40,7)-SUMIFS(Override!$E$11:$E$40,Override!$B$11:$B$40,$B280,Override!$D$11:$D$40,7,Override!$C$11:$C$40,"AS51"),Override!$I$312)/MXAU!$B$3,"")))</f>
        <v/>
      </c>
      <c r="M280" s="77">
        <f>IF(M$226="","",IF($B280="","",IFERROR($C280*$D280*IF((Override!$C$4="ON")*(COUNTIFS(Override!$B$11:$B$40,$B280,Override!$D$11:$D$40,8,Override!$E$11:$E$40,"&gt;=0")-COUNTIFS(Override!$B$11:$B$40,$B280,Override!$D$11:$D$40,8,Override!$E$11:$E$40,"&gt;=0",Override!$C$11:$C$40,"AS51"))&gt;0,SUMIFS(Override!$E$11:$E$40,Override!$B$11:$B$40,$B280,Override!$D$11:$D$40,8)-SUMIFS(Override!$E$11:$E$40,Override!$B$11:$B$40,$B280,Override!$D$11:$D$40,8,Override!$C$11:$C$40,"AS51"),Override!$J$312)/MXAU!$B$3,"")))</f>
        <v/>
      </c>
      <c r="N280" s="77">
        <f>IF(N$226="","",IF($B280="","",IFERROR($C280*$D280*IF((Override!$C$4="ON")*(COUNTIFS(Override!$B$11:$B$40,$B280,Override!$D$11:$D$40,9,Override!$E$11:$E$40,"&gt;=0")-COUNTIFS(Override!$B$11:$B$40,$B280,Override!$D$11:$D$40,9,Override!$E$11:$E$40,"&gt;=0",Override!$C$11:$C$40,"AS51"))&gt;0,SUMIFS(Override!$E$11:$E$40,Override!$B$11:$B$40,$B280,Override!$D$11:$D$40,9)-SUMIFS(Override!$E$11:$E$40,Override!$B$11:$B$40,$B280,Override!$D$11:$D$40,9,Override!$C$11:$C$40,"AS51"),Override!$K$312)/MXAU!$B$3,"")))</f>
        <v/>
      </c>
      <c r="O280" s="77">
        <f>IF(O$226="","",IF($B280="","",IFERROR($C280*$D280*IF((Override!$C$4="ON")*(COUNTIFS(Override!$B$11:$B$40,$B280,Override!$D$11:$D$40,10,Override!$E$11:$E$40,"&gt;=0")-COUNTIFS(Override!$B$11:$B$40,$B280,Override!$D$11:$D$40,10,Override!$E$11:$E$40,"&gt;=0",Override!$C$11:$C$40,"AS51"))&gt;0,SUMIFS(Override!$E$11:$E$40,Override!$B$11:$B$40,$B280,Override!$D$11:$D$40,10)-SUMIFS(Override!$E$11:$E$40,Override!$B$11:$B$40,$B280,Override!$D$11:$D$40,10,Override!$C$11:$C$40,"AS51"),Override!$L$312)/MXAU!$B$3,"")))</f>
        <v/>
      </c>
      <c r="P280" s="77">
        <f>IF(P$226="","",IF($B280="","",IFERROR($C280*$D280*IF((Override!$C$4="ON")*(COUNTIFS(Override!$B$11:$B$40,$B280,Override!$D$11:$D$40,11,Override!$E$11:$E$40,"&gt;=0")-COUNTIFS(Override!$B$11:$B$40,$B280,Override!$D$11:$D$40,11,Override!$E$11:$E$40,"&gt;=0",Override!$C$11:$C$40,"AS51"))&gt;0,SUMIFS(Override!$E$11:$E$40,Override!$B$11:$B$40,$B280,Override!$D$11:$D$40,11)-SUMIFS(Override!$E$11:$E$40,Override!$B$11:$B$40,$B280,Override!$D$11:$D$40,11,Override!$C$11:$C$40,"AS51"),Override!$M$312)/MXAU!$B$3,"")))</f>
        <v/>
      </c>
      <c r="Q280" s="77">
        <f>IF(Q$226="","",IF($B280="","",IFERROR($C280*$D280*IF((Override!$C$4="ON")*(COUNTIFS(Override!$B$11:$B$40,$B280,Override!$D$11:$D$40,12,Override!$E$11:$E$40,"&gt;=0")-COUNTIFS(Override!$B$11:$B$40,$B280,Override!$D$11:$D$40,12,Override!$E$11:$E$40,"&gt;=0",Override!$C$11:$C$40,"AS51"))&gt;0,SUMIFS(Override!$E$11:$E$40,Override!$B$11:$B$40,$B280,Override!$D$11:$D$40,12)-SUMIFS(Override!$E$11:$E$40,Override!$B$11:$B$40,$B280,Override!$D$11:$D$40,12,Override!$C$11:$C$40,"AS51"),Override!$N$312)/MXAU!$B$3,"")))</f>
        <v/>
      </c>
      <c r="R280" s="77">
        <f>IF(R$226="","",IF($B280="","",IFERROR($C280*$D280*IF((Override!$C$4="ON")*(COUNTIFS(Override!$B$11:$B$40,$B280,Override!$D$11:$D$40,13,Override!$E$11:$E$40,"&gt;=0")-COUNTIFS(Override!$B$11:$B$40,$B280,Override!$D$11:$D$40,13,Override!$E$11:$E$40,"&gt;=0",Override!$C$11:$C$40,"AS51"))&gt;0,SUMIFS(Override!$E$11:$E$40,Override!$B$11:$B$40,$B280,Override!$D$11:$D$40,13)-SUMIFS(Override!$E$11:$E$40,Override!$B$11:$B$40,$B280,Override!$D$11:$D$40,13,Override!$C$11:$C$40,"AS51"),Override!$O$312)/MXAU!$B$3,"")))</f>
        <v/>
      </c>
      <c r="S280" s="77">
        <f>IF(S$226="","",IF($B280="","",IFERROR($C280*$D280*IF((Override!$C$4="ON")*(COUNTIFS(Override!$B$11:$B$40,$B280,Override!$D$11:$D$40,14,Override!$E$11:$E$40,"&gt;=0")-COUNTIFS(Override!$B$11:$B$40,$B280,Override!$D$11:$D$40,14,Override!$E$11:$E$40,"&gt;=0",Override!$C$11:$C$40,"AS51"))&gt;0,SUMIFS(Override!$E$11:$E$40,Override!$B$11:$B$40,$B280,Override!$D$11:$D$40,14)-SUMIFS(Override!$E$11:$E$40,Override!$B$11:$B$40,$B280,Override!$D$11:$D$40,14,Override!$C$11:$C$40,"AS51"),Override!$P$312)/MXAU!$B$3,"")))</f>
        <v/>
      </c>
      <c r="T280" s="77">
        <f>IF(T$226="","",IF($B280="","",IFERROR($C280*$D280*IF((Override!$C$4="ON")*(COUNTIFS(Override!$B$11:$B$40,$B280,Override!$D$11:$D$40,15,Override!$E$11:$E$40,"&gt;=0")-COUNTIFS(Override!$B$11:$B$40,$B280,Override!$D$11:$D$40,15,Override!$E$11:$E$40,"&gt;=0",Override!$C$11:$C$40,"AS51"))&gt;0,SUMIFS(Override!$E$11:$E$40,Override!$B$11:$B$40,$B280,Override!$D$11:$D$40,15)-SUMIFS(Override!$E$11:$E$40,Override!$B$11:$B$40,$B280,Override!$D$11:$D$40,15,Override!$C$11:$C$40,"AS51"),Override!$Q$312)/MXAU!$B$3,"")))</f>
        <v/>
      </c>
      <c r="U280" s="77">
        <f>IF(U$226="","",IF($B280="","",IFERROR($C280*$D280*IF((Override!$C$4="ON")*(COUNTIFS(Override!$B$11:$B$40,$B280,Override!$D$11:$D$40,16,Override!$E$11:$E$40,"&gt;=0")-COUNTIFS(Override!$B$11:$B$40,$B280,Override!$D$11:$D$40,16,Override!$E$11:$E$40,"&gt;=0",Override!$C$11:$C$40,"AS51"))&gt;0,SUMIFS(Override!$E$11:$E$40,Override!$B$11:$B$40,$B280,Override!$D$11:$D$40,16)-SUMIFS(Override!$E$11:$E$40,Override!$B$11:$B$40,$B280,Override!$D$11:$D$40,16,Override!$C$11:$C$40,"AS51"),Override!$R$312)/MXAU!$B$3,"")))</f>
        <v/>
      </c>
      <c r="W280" s="77">
        <f>IF(W$226="","",IF($B280="","",IFERROR(F280*$E280/100,"")))</f>
        <v/>
      </c>
      <c r="X280" s="77">
        <f>IF(X$226="","",IF($B280="","",IFERROR(G280*$E280/100,"")))</f>
        <v/>
      </c>
      <c r="Y280" s="77">
        <f>IF(Y$226="","",IF($B280="","",IFERROR(H280*$E280/100,"")))</f>
        <v/>
      </c>
      <c r="Z280" s="77">
        <f>IF(Z$226="","",IF($B280="","",IFERROR(I280*$E280/100,"")))</f>
        <v/>
      </c>
      <c r="AA280" s="77">
        <f>IF(AA$226="","",IF($B280="","",IFERROR(J280*$E280/100,"")))</f>
        <v/>
      </c>
      <c r="AB280" s="77">
        <f>IF(AB$226="","",IF($B280="","",IFERROR(K280*$E280/100,"")))</f>
        <v/>
      </c>
      <c r="AC280" s="77">
        <f>IF(AC$226="","",IF($B280="","",IFERROR(L280*$E280/100,"")))</f>
        <v/>
      </c>
      <c r="AD280" s="77">
        <f>IF(AD$226="","",IF($B280="","",IFERROR(M280*$E280/100,"")))</f>
        <v/>
      </c>
      <c r="AE280" s="77">
        <f>IF(AE$226="","",IF($B280="","",IFERROR(N280*$E280/100,"")))</f>
        <v/>
      </c>
      <c r="AF280" s="77">
        <f>IF(AF$226="","",IF($B280="","",IFERROR(O280*$E280/100,"")))</f>
        <v/>
      </c>
      <c r="AG280" s="77">
        <f>IF(AG$226="","",IF($B280="","",IFERROR(P280*$E280/100,"")))</f>
        <v/>
      </c>
      <c r="AH280" s="77">
        <f>IF(AH$226="","",IF($B280="","",IFERROR(Q280*$E280/100,"")))</f>
        <v/>
      </c>
      <c r="AI280" s="77">
        <f>IF(AI$226="","",IF($B280="","",IFERROR(R280*$E280/100,"")))</f>
        <v/>
      </c>
      <c r="AJ280" s="77">
        <f>IF(AJ$226="","",IF($B280="","",IFERROR(S280*$E280/100,"")))</f>
        <v/>
      </c>
      <c r="AK280" s="77">
        <f>IF(AK$226="","",IF($B280="","",IFERROR(T280*$E280/100,"")))</f>
        <v/>
      </c>
      <c r="AL280" s="77">
        <f>IF(AL$226="","",IF($B280="","",IFERROR(U280*$E280/100,"")))</f>
        <v/>
      </c>
      <c r="AN280" s="77">
        <f>IF($B280="","",SUMIF($F$226:$U$226,"&lt;="&amp;Sector!$E$51,$F280:$U280))</f>
        <v/>
      </c>
      <c r="AO280" s="77">
        <f>IF($B280="","",SUMIF($W$226:$AL$226,"&lt;="&amp;Sector!$E$51,$W280:$AL280))</f>
        <v/>
      </c>
      <c r="AQ280" s="163">
        <f>IF(AQ$226="","",IF($B280="","",IFERROR($C280*$D280*SUMPRODUCT(('Dvd Calendar'!$E$2827:$CZ$2827&gt;AQ$225)*('Dvd Calendar'!$E$2827:$CZ$2827&lt;=AQ$226)*'Dvd Calendar'!$E$2830:$CZ$2830*(('Dvd Calendar'!$E$2832:$CZ$2832='Field Check'!$C$56)*('Field Check'!$C$56&lt;&gt;"")+('Dvd Calendar'!$E$2832:$CZ$2832='Field Check'!$C$57)*('Field Check'!$C$57&lt;&gt;"")))/MXAU!$B$3,"")))</f>
        <v/>
      </c>
      <c r="AR280" s="163">
        <f>IF(AR$226="","",IF($B280="","",IFERROR($C280*$D280*SUMPRODUCT(('Dvd Calendar'!$E$2827:$CZ$2827&gt;AR$225)*('Dvd Calendar'!$E$2827:$CZ$2827&lt;=AR$226)*'Dvd Calendar'!$E$2830:$CZ$2830*(('Dvd Calendar'!$E$2832:$CZ$2832='Field Check'!$C$56)*('Field Check'!$C$56&lt;&gt;"")+('Dvd Calendar'!$E$2832:$CZ$2832='Field Check'!$C$57)*('Field Check'!$C$57&lt;&gt;"")))/MXAU!$B$3,"")))</f>
        <v/>
      </c>
      <c r="AS280" s="163">
        <f>IF(AS$226="","",IF($B280="","",IFERROR($C280*$D280*SUMPRODUCT(('Dvd Calendar'!$E$2827:$CZ$2827&gt;AS$225)*('Dvd Calendar'!$E$2827:$CZ$2827&lt;=AS$226)*'Dvd Calendar'!$E$2830:$CZ$2830*(('Dvd Calendar'!$E$2832:$CZ$2832='Field Check'!$C$56)*('Field Check'!$C$56&lt;&gt;"")+('Dvd Calendar'!$E$2832:$CZ$2832='Field Check'!$C$57)*('Field Check'!$C$57&lt;&gt;"")))/MXAU!$B$3,"")))</f>
        <v/>
      </c>
      <c r="AT280" s="163">
        <f>IF(AT$226="","",IF($B280="","",IFERROR($C280*$D280*SUMPRODUCT(('Dvd Calendar'!$E$2827:$CZ$2827&gt;AT$225)*('Dvd Calendar'!$E$2827:$CZ$2827&lt;=AT$226)*'Dvd Calendar'!$E$2830:$CZ$2830*(('Dvd Calendar'!$E$2832:$CZ$2832='Field Check'!$C$56)*('Field Check'!$C$56&lt;&gt;"")+('Dvd Calendar'!$E$2832:$CZ$2832='Field Check'!$C$57)*('Field Check'!$C$57&lt;&gt;"")))/MXAU!$B$3,"")))</f>
        <v/>
      </c>
      <c r="AU280" s="163">
        <f>IF(AU$226="","",IF($B280="","",IFERROR($C280*$D280*SUMPRODUCT(('Dvd Calendar'!$E$2827:$CZ$2827&gt;AU$225)*('Dvd Calendar'!$E$2827:$CZ$2827&lt;=AU$226)*'Dvd Calendar'!$E$2830:$CZ$2830*(('Dvd Calendar'!$E$2832:$CZ$2832='Field Check'!$C$56)*('Field Check'!$C$56&lt;&gt;"")+('Dvd Calendar'!$E$2832:$CZ$2832='Field Check'!$C$57)*('Field Check'!$C$57&lt;&gt;"")))/MXAU!$B$3,"")))</f>
        <v/>
      </c>
      <c r="AV280" s="163">
        <f>IF(AV$226="","",IF($B280="","",IFERROR($C280*$D280*SUMPRODUCT(('Dvd Calendar'!$E$2827:$CZ$2827&gt;AV$225)*('Dvd Calendar'!$E$2827:$CZ$2827&lt;=AV$226)*'Dvd Calendar'!$E$2830:$CZ$2830*(('Dvd Calendar'!$E$2832:$CZ$2832='Field Check'!$C$56)*('Field Check'!$C$56&lt;&gt;"")+('Dvd Calendar'!$E$2832:$CZ$2832='Field Check'!$C$57)*('Field Check'!$C$57&lt;&gt;"")))/MXAU!$B$3,"")))</f>
        <v/>
      </c>
      <c r="AW280" s="163">
        <f>IF(AW$226="","",IF($B280="","",IFERROR($C280*$D280*SUMPRODUCT(('Dvd Calendar'!$E$2827:$CZ$2827&gt;AW$225)*('Dvd Calendar'!$E$2827:$CZ$2827&lt;=AW$226)*'Dvd Calendar'!$E$2830:$CZ$2830*(('Dvd Calendar'!$E$2832:$CZ$2832='Field Check'!$C$56)*('Field Check'!$C$56&lt;&gt;"")+('Dvd Calendar'!$E$2832:$CZ$2832='Field Check'!$C$57)*('Field Check'!$C$57&lt;&gt;"")))/MXAU!$B$3,"")))</f>
        <v/>
      </c>
      <c r="AX280" s="163">
        <f>IF(AX$226="","",IF($B280="","",IFERROR($C280*$D280*SUMPRODUCT(('Dvd Calendar'!$E$2827:$CZ$2827&gt;AX$225)*('Dvd Calendar'!$E$2827:$CZ$2827&lt;=AX$226)*'Dvd Calendar'!$E$2830:$CZ$2830*(('Dvd Calendar'!$E$2832:$CZ$2832='Field Check'!$C$56)*('Field Check'!$C$56&lt;&gt;"")+('Dvd Calendar'!$E$2832:$CZ$2832='Field Check'!$C$57)*('Field Check'!$C$57&lt;&gt;"")))/MXAU!$B$3,"")))</f>
        <v/>
      </c>
      <c r="AY280" s="163">
        <f>IF(AY$226="","",IF($B280="","",IFERROR($C280*$D280*SUMPRODUCT(('Dvd Calendar'!$E$2827:$CZ$2827&gt;AY$225)*('Dvd Calendar'!$E$2827:$CZ$2827&lt;=AY$226)*'Dvd Calendar'!$E$2830:$CZ$2830*(('Dvd Calendar'!$E$2832:$CZ$2832='Field Check'!$C$56)*('Field Check'!$C$56&lt;&gt;"")+('Dvd Calendar'!$E$2832:$CZ$2832='Field Check'!$C$57)*('Field Check'!$C$57&lt;&gt;"")))/MXAU!$B$3,"")))</f>
        <v/>
      </c>
      <c r="AZ280" s="163">
        <f>IF(AZ$226="","",IF($B280="","",IFERROR($C280*$D280*SUMPRODUCT(('Dvd Calendar'!$E$2827:$CZ$2827&gt;AZ$225)*('Dvd Calendar'!$E$2827:$CZ$2827&lt;=AZ$226)*'Dvd Calendar'!$E$2830:$CZ$2830*(('Dvd Calendar'!$E$2832:$CZ$2832='Field Check'!$C$56)*('Field Check'!$C$56&lt;&gt;"")+('Dvd Calendar'!$E$2832:$CZ$2832='Field Check'!$C$57)*('Field Check'!$C$57&lt;&gt;"")))/MXAU!$B$3,"")))</f>
        <v/>
      </c>
      <c r="BA280" s="163">
        <f>IF(BA$226="","",IF($B280="","",IFERROR($C280*$D280*SUMPRODUCT(('Dvd Calendar'!$E$2827:$CZ$2827&gt;BA$225)*('Dvd Calendar'!$E$2827:$CZ$2827&lt;=BA$226)*'Dvd Calendar'!$E$2830:$CZ$2830*(('Dvd Calendar'!$E$2832:$CZ$2832='Field Check'!$C$56)*('Field Check'!$C$56&lt;&gt;"")+('Dvd Calendar'!$E$2832:$CZ$2832='Field Check'!$C$57)*('Field Check'!$C$57&lt;&gt;"")))/MXAU!$B$3,"")))</f>
        <v/>
      </c>
      <c r="BB280" s="163">
        <f>IF(BB$226="","",IF($B280="","",IFERROR($C280*$D280*SUMPRODUCT(('Dvd Calendar'!$E$2827:$CZ$2827&gt;BB$225)*('Dvd Calendar'!$E$2827:$CZ$2827&lt;=BB$226)*'Dvd Calendar'!$E$2830:$CZ$2830*(('Dvd Calendar'!$E$2832:$CZ$2832='Field Check'!$C$56)*('Field Check'!$C$56&lt;&gt;"")+('Dvd Calendar'!$E$2832:$CZ$2832='Field Check'!$C$57)*('Field Check'!$C$57&lt;&gt;"")))/MXAU!$B$3,"")))</f>
        <v/>
      </c>
      <c r="BC280" s="163">
        <f>IF(BC$226="","",IF($B280="","",IFERROR($C280*$D280*SUMPRODUCT(('Dvd Calendar'!$E$2827:$CZ$2827&gt;BC$225)*('Dvd Calendar'!$E$2827:$CZ$2827&lt;=BC$226)*'Dvd Calendar'!$E$2830:$CZ$2830*(('Dvd Calendar'!$E$2832:$CZ$2832='Field Check'!$C$56)*('Field Check'!$C$56&lt;&gt;"")+('Dvd Calendar'!$E$2832:$CZ$2832='Field Check'!$C$57)*('Field Check'!$C$57&lt;&gt;"")))/MXAU!$B$3,"")))</f>
        <v/>
      </c>
      <c r="BD280" s="163">
        <f>IF(BD$226="","",IF($B280="","",IFERROR($C280*$D280*SUMPRODUCT(('Dvd Calendar'!$E$2827:$CZ$2827&gt;BD$225)*('Dvd Calendar'!$E$2827:$CZ$2827&lt;=BD$226)*'Dvd Calendar'!$E$2830:$CZ$2830*(('Dvd Calendar'!$E$2832:$CZ$2832='Field Check'!$C$56)*('Field Check'!$C$56&lt;&gt;"")+('Dvd Calendar'!$E$2832:$CZ$2832='Field Check'!$C$57)*('Field Check'!$C$57&lt;&gt;"")))/MXAU!$B$3,"")))</f>
        <v/>
      </c>
      <c r="BE280" s="163">
        <f>IF(BE$226="","",IF($B280="","",IFERROR($C280*$D280*SUMPRODUCT(('Dvd Calendar'!$E$2827:$CZ$2827&gt;BE$225)*('Dvd Calendar'!$E$2827:$CZ$2827&lt;=BE$226)*'Dvd Calendar'!$E$2830:$CZ$2830*(('Dvd Calendar'!$E$2832:$CZ$2832='Field Check'!$C$56)*('Field Check'!$C$56&lt;&gt;"")+('Dvd Calendar'!$E$2832:$CZ$2832='Field Check'!$C$57)*('Field Check'!$C$57&lt;&gt;"")))/MXAU!$B$3,"")))</f>
        <v/>
      </c>
      <c r="BF280" s="163">
        <f>IF(BF$226="","",IF($B280="","",IFERROR($C280*$D280*SUMPRODUCT(('Dvd Calendar'!$E$2827:$CZ$2827&gt;BF$225)*('Dvd Calendar'!$E$2827:$CZ$2827&lt;=BF$226)*'Dvd Calendar'!$E$2830:$CZ$2830*(('Dvd Calendar'!$E$2832:$CZ$2832='Field Check'!$C$56)*('Field Check'!$C$56&lt;&gt;"")+('Dvd Calendar'!$E$2832:$CZ$2832='Field Check'!$C$57)*('Field Check'!$C$57&lt;&gt;"")))/MXAU!$B$3,"")))</f>
        <v/>
      </c>
      <c r="BH280" s="163">
        <f>IF(BH$226="","",IF($B280="","",IFERROR(AQ280*$E280/100,"")))</f>
        <v/>
      </c>
      <c r="BI280" s="163">
        <f>IF(BI$226="","",IF($B280="","",IFERROR(AR280*$E280/100,"")))</f>
        <v/>
      </c>
      <c r="BJ280" s="163">
        <f>IF(BJ$226="","",IF($B280="","",IFERROR(AS280*$E280/100,"")))</f>
        <v/>
      </c>
      <c r="BK280" s="163">
        <f>IF(BK$226="","",IF($B280="","",IFERROR(AT280*$E280/100,"")))</f>
        <v/>
      </c>
      <c r="BL280" s="163">
        <f>IF(BL$226="","",IF($B280="","",IFERROR(AU280*$E280/100,"")))</f>
        <v/>
      </c>
      <c r="BM280" s="163">
        <f>IF(BM$226="","",IF($B280="","",IFERROR(AV280*$E280/100,"")))</f>
        <v/>
      </c>
      <c r="BN280" s="163">
        <f>IF(BN$226="","",IF($B280="","",IFERROR(AW280*$E280/100,"")))</f>
        <v/>
      </c>
      <c r="BO280" s="163">
        <f>IF(BO$226="","",IF($B280="","",IFERROR(AX280*$E280/100,"")))</f>
        <v/>
      </c>
      <c r="BP280" s="163">
        <f>IF(BP$226="","",IF($B280="","",IFERROR(AY280*$E280/100,"")))</f>
        <v/>
      </c>
      <c r="BQ280" s="163">
        <f>IF(BQ$226="","",IF($B280="","",IFERROR(AZ280*$E280/100,"")))</f>
        <v/>
      </c>
      <c r="BR280" s="163">
        <f>IF(BR$226="","",IF($B280="","",IFERROR(BA280*$E280/100,"")))</f>
        <v/>
      </c>
      <c r="BS280" s="163">
        <f>IF(BS$226="","",IF($B280="","",IFERROR(BB280*$E280/100,"")))</f>
        <v/>
      </c>
      <c r="BT280" s="163">
        <f>IF(BT$226="","",IF($B280="","",IFERROR(BC280*$E280/100,"")))</f>
        <v/>
      </c>
      <c r="BU280" s="163">
        <f>IF(BU$226="","",IF($B280="","",IFERROR(BD280*$E280/100,"")))</f>
        <v/>
      </c>
      <c r="BV280" s="163">
        <f>IF(BV$226="","",IF($B280="","",IFERROR(BE280*$E280/100,"")))</f>
        <v/>
      </c>
      <c r="BW280" s="163">
        <f>IF(BW$226="","",IF($B280="","",IFERROR(BF280*$E280/100,"")))</f>
        <v/>
      </c>
    </row>
    <row r="281">
      <c r="B281" s="126">
        <f>IF(MXAU!$C$58="","",MXAU!$C$58)</f>
        <v/>
      </c>
      <c r="C281" s="74">
        <f>IF(MXAU!$B$58="","",MXAU!$B$58)</f>
        <v/>
      </c>
      <c r="D281" s="75">
        <f>IFERROR(MXAU!$Q$58,1)</f>
        <v/>
      </c>
      <c r="E281" s="76">
        <f>IF($B281="","",IF(ISNUMBER(MXAU!$I$58),MXAU!$I$58,'Index Summary'!$C$7))</f>
        <v/>
      </c>
      <c r="F281" s="77">
        <f>IF(F$226="","",IF($B281="","",IFERROR($C281*$D281*IF((Override!$C$4="ON")*(COUNTIFS(Override!$B$11:$B$40,$B281,Override!$D$11:$D$40,1,Override!$E$11:$E$40,"&gt;=0")-COUNTIFS(Override!$B$11:$B$40,$B281,Override!$D$11:$D$40,1,Override!$E$11:$E$40,"&gt;=0",Override!$C$11:$C$40,"AS51"))&gt;0,SUMIFS(Override!$E$11:$E$40,Override!$B$11:$B$40,$B281,Override!$D$11:$D$40,1)-SUMIFS(Override!$E$11:$E$40,Override!$B$11:$B$40,$B281,Override!$D$11:$D$40,1,Override!$C$11:$C$40,"AS51"),Override!$C$313)/MXAU!$B$3,"")))</f>
        <v/>
      </c>
      <c r="G281" s="77">
        <f>IF(G$226="","",IF($B281="","",IFERROR($C281*$D281*IF((Override!$C$4="ON")*(COUNTIFS(Override!$B$11:$B$40,$B281,Override!$D$11:$D$40,2,Override!$E$11:$E$40,"&gt;=0")-COUNTIFS(Override!$B$11:$B$40,$B281,Override!$D$11:$D$40,2,Override!$E$11:$E$40,"&gt;=0",Override!$C$11:$C$40,"AS51"))&gt;0,SUMIFS(Override!$E$11:$E$40,Override!$B$11:$B$40,$B281,Override!$D$11:$D$40,2)-SUMIFS(Override!$E$11:$E$40,Override!$B$11:$B$40,$B281,Override!$D$11:$D$40,2,Override!$C$11:$C$40,"AS51"),Override!$D$313)/MXAU!$B$3,"")))</f>
        <v/>
      </c>
      <c r="H281" s="77">
        <f>IF(H$226="","",IF($B281="","",IFERROR($C281*$D281*IF((Override!$C$4="ON")*(COUNTIFS(Override!$B$11:$B$40,$B281,Override!$D$11:$D$40,3,Override!$E$11:$E$40,"&gt;=0")-COUNTIFS(Override!$B$11:$B$40,$B281,Override!$D$11:$D$40,3,Override!$E$11:$E$40,"&gt;=0",Override!$C$11:$C$40,"AS51"))&gt;0,SUMIFS(Override!$E$11:$E$40,Override!$B$11:$B$40,$B281,Override!$D$11:$D$40,3)-SUMIFS(Override!$E$11:$E$40,Override!$B$11:$B$40,$B281,Override!$D$11:$D$40,3,Override!$C$11:$C$40,"AS51"),Override!$E$313)/MXAU!$B$3,"")))</f>
        <v/>
      </c>
      <c r="I281" s="77">
        <f>IF(I$226="","",IF($B281="","",IFERROR($C281*$D281*IF((Override!$C$4="ON")*(COUNTIFS(Override!$B$11:$B$40,$B281,Override!$D$11:$D$40,4,Override!$E$11:$E$40,"&gt;=0")-COUNTIFS(Override!$B$11:$B$40,$B281,Override!$D$11:$D$40,4,Override!$E$11:$E$40,"&gt;=0",Override!$C$11:$C$40,"AS51"))&gt;0,SUMIFS(Override!$E$11:$E$40,Override!$B$11:$B$40,$B281,Override!$D$11:$D$40,4)-SUMIFS(Override!$E$11:$E$40,Override!$B$11:$B$40,$B281,Override!$D$11:$D$40,4,Override!$C$11:$C$40,"AS51"),Override!$F$313)/MXAU!$B$3,"")))</f>
        <v/>
      </c>
      <c r="J281" s="77">
        <f>IF(J$226="","",IF($B281="","",IFERROR($C281*$D281*IF((Override!$C$4="ON")*(COUNTIFS(Override!$B$11:$B$40,$B281,Override!$D$11:$D$40,5,Override!$E$11:$E$40,"&gt;=0")-COUNTIFS(Override!$B$11:$B$40,$B281,Override!$D$11:$D$40,5,Override!$E$11:$E$40,"&gt;=0",Override!$C$11:$C$40,"AS51"))&gt;0,SUMIFS(Override!$E$11:$E$40,Override!$B$11:$B$40,$B281,Override!$D$11:$D$40,5)-SUMIFS(Override!$E$11:$E$40,Override!$B$11:$B$40,$B281,Override!$D$11:$D$40,5,Override!$C$11:$C$40,"AS51"),Override!$G$313)/MXAU!$B$3,"")))</f>
        <v/>
      </c>
      <c r="K281" s="77">
        <f>IF(K$226="","",IF($B281="","",IFERROR($C281*$D281*IF((Override!$C$4="ON")*(COUNTIFS(Override!$B$11:$B$40,$B281,Override!$D$11:$D$40,6,Override!$E$11:$E$40,"&gt;=0")-COUNTIFS(Override!$B$11:$B$40,$B281,Override!$D$11:$D$40,6,Override!$E$11:$E$40,"&gt;=0",Override!$C$11:$C$40,"AS51"))&gt;0,SUMIFS(Override!$E$11:$E$40,Override!$B$11:$B$40,$B281,Override!$D$11:$D$40,6)-SUMIFS(Override!$E$11:$E$40,Override!$B$11:$B$40,$B281,Override!$D$11:$D$40,6,Override!$C$11:$C$40,"AS51"),Override!$H$313)/MXAU!$B$3,"")))</f>
        <v/>
      </c>
      <c r="L281" s="77">
        <f>IF(L$226="","",IF($B281="","",IFERROR($C281*$D281*IF((Override!$C$4="ON")*(COUNTIFS(Override!$B$11:$B$40,$B281,Override!$D$11:$D$40,7,Override!$E$11:$E$40,"&gt;=0")-COUNTIFS(Override!$B$11:$B$40,$B281,Override!$D$11:$D$40,7,Override!$E$11:$E$40,"&gt;=0",Override!$C$11:$C$40,"AS51"))&gt;0,SUMIFS(Override!$E$11:$E$40,Override!$B$11:$B$40,$B281,Override!$D$11:$D$40,7)-SUMIFS(Override!$E$11:$E$40,Override!$B$11:$B$40,$B281,Override!$D$11:$D$40,7,Override!$C$11:$C$40,"AS51"),Override!$I$313)/MXAU!$B$3,"")))</f>
        <v/>
      </c>
      <c r="M281" s="77">
        <f>IF(M$226="","",IF($B281="","",IFERROR($C281*$D281*IF((Override!$C$4="ON")*(COUNTIFS(Override!$B$11:$B$40,$B281,Override!$D$11:$D$40,8,Override!$E$11:$E$40,"&gt;=0")-COUNTIFS(Override!$B$11:$B$40,$B281,Override!$D$11:$D$40,8,Override!$E$11:$E$40,"&gt;=0",Override!$C$11:$C$40,"AS51"))&gt;0,SUMIFS(Override!$E$11:$E$40,Override!$B$11:$B$40,$B281,Override!$D$11:$D$40,8)-SUMIFS(Override!$E$11:$E$40,Override!$B$11:$B$40,$B281,Override!$D$11:$D$40,8,Override!$C$11:$C$40,"AS51"),Override!$J$313)/MXAU!$B$3,"")))</f>
        <v/>
      </c>
      <c r="N281" s="77">
        <f>IF(N$226="","",IF($B281="","",IFERROR($C281*$D281*IF((Override!$C$4="ON")*(COUNTIFS(Override!$B$11:$B$40,$B281,Override!$D$11:$D$40,9,Override!$E$11:$E$40,"&gt;=0")-COUNTIFS(Override!$B$11:$B$40,$B281,Override!$D$11:$D$40,9,Override!$E$11:$E$40,"&gt;=0",Override!$C$11:$C$40,"AS51"))&gt;0,SUMIFS(Override!$E$11:$E$40,Override!$B$11:$B$40,$B281,Override!$D$11:$D$40,9)-SUMIFS(Override!$E$11:$E$40,Override!$B$11:$B$40,$B281,Override!$D$11:$D$40,9,Override!$C$11:$C$40,"AS51"),Override!$K$313)/MXAU!$B$3,"")))</f>
        <v/>
      </c>
      <c r="O281" s="77">
        <f>IF(O$226="","",IF($B281="","",IFERROR($C281*$D281*IF((Override!$C$4="ON")*(COUNTIFS(Override!$B$11:$B$40,$B281,Override!$D$11:$D$40,10,Override!$E$11:$E$40,"&gt;=0")-COUNTIFS(Override!$B$11:$B$40,$B281,Override!$D$11:$D$40,10,Override!$E$11:$E$40,"&gt;=0",Override!$C$11:$C$40,"AS51"))&gt;0,SUMIFS(Override!$E$11:$E$40,Override!$B$11:$B$40,$B281,Override!$D$11:$D$40,10)-SUMIFS(Override!$E$11:$E$40,Override!$B$11:$B$40,$B281,Override!$D$11:$D$40,10,Override!$C$11:$C$40,"AS51"),Override!$L$313)/MXAU!$B$3,"")))</f>
        <v/>
      </c>
      <c r="P281" s="77">
        <f>IF(P$226="","",IF($B281="","",IFERROR($C281*$D281*IF((Override!$C$4="ON")*(COUNTIFS(Override!$B$11:$B$40,$B281,Override!$D$11:$D$40,11,Override!$E$11:$E$40,"&gt;=0")-COUNTIFS(Override!$B$11:$B$40,$B281,Override!$D$11:$D$40,11,Override!$E$11:$E$40,"&gt;=0",Override!$C$11:$C$40,"AS51"))&gt;0,SUMIFS(Override!$E$11:$E$40,Override!$B$11:$B$40,$B281,Override!$D$11:$D$40,11)-SUMIFS(Override!$E$11:$E$40,Override!$B$11:$B$40,$B281,Override!$D$11:$D$40,11,Override!$C$11:$C$40,"AS51"),Override!$M$313)/MXAU!$B$3,"")))</f>
        <v/>
      </c>
      <c r="Q281" s="77">
        <f>IF(Q$226="","",IF($B281="","",IFERROR($C281*$D281*IF((Override!$C$4="ON")*(COUNTIFS(Override!$B$11:$B$40,$B281,Override!$D$11:$D$40,12,Override!$E$11:$E$40,"&gt;=0")-COUNTIFS(Override!$B$11:$B$40,$B281,Override!$D$11:$D$40,12,Override!$E$11:$E$40,"&gt;=0",Override!$C$11:$C$40,"AS51"))&gt;0,SUMIFS(Override!$E$11:$E$40,Override!$B$11:$B$40,$B281,Override!$D$11:$D$40,12)-SUMIFS(Override!$E$11:$E$40,Override!$B$11:$B$40,$B281,Override!$D$11:$D$40,12,Override!$C$11:$C$40,"AS51"),Override!$N$313)/MXAU!$B$3,"")))</f>
        <v/>
      </c>
      <c r="R281" s="77">
        <f>IF(R$226="","",IF($B281="","",IFERROR($C281*$D281*IF((Override!$C$4="ON")*(COUNTIFS(Override!$B$11:$B$40,$B281,Override!$D$11:$D$40,13,Override!$E$11:$E$40,"&gt;=0")-COUNTIFS(Override!$B$11:$B$40,$B281,Override!$D$11:$D$40,13,Override!$E$11:$E$40,"&gt;=0",Override!$C$11:$C$40,"AS51"))&gt;0,SUMIFS(Override!$E$11:$E$40,Override!$B$11:$B$40,$B281,Override!$D$11:$D$40,13)-SUMIFS(Override!$E$11:$E$40,Override!$B$11:$B$40,$B281,Override!$D$11:$D$40,13,Override!$C$11:$C$40,"AS51"),Override!$O$313)/MXAU!$B$3,"")))</f>
        <v/>
      </c>
      <c r="S281" s="77">
        <f>IF(S$226="","",IF($B281="","",IFERROR($C281*$D281*IF((Override!$C$4="ON")*(COUNTIFS(Override!$B$11:$B$40,$B281,Override!$D$11:$D$40,14,Override!$E$11:$E$40,"&gt;=0")-COUNTIFS(Override!$B$11:$B$40,$B281,Override!$D$11:$D$40,14,Override!$E$11:$E$40,"&gt;=0",Override!$C$11:$C$40,"AS51"))&gt;0,SUMIFS(Override!$E$11:$E$40,Override!$B$11:$B$40,$B281,Override!$D$11:$D$40,14)-SUMIFS(Override!$E$11:$E$40,Override!$B$11:$B$40,$B281,Override!$D$11:$D$40,14,Override!$C$11:$C$40,"AS51"),Override!$P$313)/MXAU!$B$3,"")))</f>
        <v/>
      </c>
      <c r="T281" s="77">
        <f>IF(T$226="","",IF($B281="","",IFERROR($C281*$D281*IF((Override!$C$4="ON")*(COUNTIFS(Override!$B$11:$B$40,$B281,Override!$D$11:$D$40,15,Override!$E$11:$E$40,"&gt;=0")-COUNTIFS(Override!$B$11:$B$40,$B281,Override!$D$11:$D$40,15,Override!$E$11:$E$40,"&gt;=0",Override!$C$11:$C$40,"AS51"))&gt;0,SUMIFS(Override!$E$11:$E$40,Override!$B$11:$B$40,$B281,Override!$D$11:$D$40,15)-SUMIFS(Override!$E$11:$E$40,Override!$B$11:$B$40,$B281,Override!$D$11:$D$40,15,Override!$C$11:$C$40,"AS51"),Override!$Q$313)/MXAU!$B$3,"")))</f>
        <v/>
      </c>
      <c r="U281" s="77">
        <f>IF(U$226="","",IF($B281="","",IFERROR($C281*$D281*IF((Override!$C$4="ON")*(COUNTIFS(Override!$B$11:$B$40,$B281,Override!$D$11:$D$40,16,Override!$E$11:$E$40,"&gt;=0")-COUNTIFS(Override!$B$11:$B$40,$B281,Override!$D$11:$D$40,16,Override!$E$11:$E$40,"&gt;=0",Override!$C$11:$C$40,"AS51"))&gt;0,SUMIFS(Override!$E$11:$E$40,Override!$B$11:$B$40,$B281,Override!$D$11:$D$40,16)-SUMIFS(Override!$E$11:$E$40,Override!$B$11:$B$40,$B281,Override!$D$11:$D$40,16,Override!$C$11:$C$40,"AS51"),Override!$R$313)/MXAU!$B$3,"")))</f>
        <v/>
      </c>
      <c r="W281" s="77">
        <f>IF(W$226="","",IF($B281="","",IFERROR(F281*$E281/100,"")))</f>
        <v/>
      </c>
      <c r="X281" s="77">
        <f>IF(X$226="","",IF($B281="","",IFERROR(G281*$E281/100,"")))</f>
        <v/>
      </c>
      <c r="Y281" s="77">
        <f>IF(Y$226="","",IF($B281="","",IFERROR(H281*$E281/100,"")))</f>
        <v/>
      </c>
      <c r="Z281" s="77">
        <f>IF(Z$226="","",IF($B281="","",IFERROR(I281*$E281/100,"")))</f>
        <v/>
      </c>
      <c r="AA281" s="77">
        <f>IF(AA$226="","",IF($B281="","",IFERROR(J281*$E281/100,"")))</f>
        <v/>
      </c>
      <c r="AB281" s="77">
        <f>IF(AB$226="","",IF($B281="","",IFERROR(K281*$E281/100,"")))</f>
        <v/>
      </c>
      <c r="AC281" s="77">
        <f>IF(AC$226="","",IF($B281="","",IFERROR(L281*$E281/100,"")))</f>
        <v/>
      </c>
      <c r="AD281" s="77">
        <f>IF(AD$226="","",IF($B281="","",IFERROR(M281*$E281/100,"")))</f>
        <v/>
      </c>
      <c r="AE281" s="77">
        <f>IF(AE$226="","",IF($B281="","",IFERROR(N281*$E281/100,"")))</f>
        <v/>
      </c>
      <c r="AF281" s="77">
        <f>IF(AF$226="","",IF($B281="","",IFERROR(O281*$E281/100,"")))</f>
        <v/>
      </c>
      <c r="AG281" s="77">
        <f>IF(AG$226="","",IF($B281="","",IFERROR(P281*$E281/100,"")))</f>
        <v/>
      </c>
      <c r="AH281" s="77">
        <f>IF(AH$226="","",IF($B281="","",IFERROR(Q281*$E281/100,"")))</f>
        <v/>
      </c>
      <c r="AI281" s="77">
        <f>IF(AI$226="","",IF($B281="","",IFERROR(R281*$E281/100,"")))</f>
        <v/>
      </c>
      <c r="AJ281" s="77">
        <f>IF(AJ$226="","",IF($B281="","",IFERROR(S281*$E281/100,"")))</f>
        <v/>
      </c>
      <c r="AK281" s="77">
        <f>IF(AK$226="","",IF($B281="","",IFERROR(T281*$E281/100,"")))</f>
        <v/>
      </c>
      <c r="AL281" s="77">
        <f>IF(AL$226="","",IF($B281="","",IFERROR(U281*$E281/100,"")))</f>
        <v/>
      </c>
      <c r="AN281" s="77">
        <f>IF($B281="","",SUMIF($F$226:$U$226,"&lt;="&amp;Sector!$E$51,$F281:$U281))</f>
        <v/>
      </c>
      <c r="AO281" s="77">
        <f>IF($B281="","",SUMIF($W$226:$AL$226,"&lt;="&amp;Sector!$E$51,$W281:$AL281))</f>
        <v/>
      </c>
      <c r="AQ281" s="163">
        <f>IF(AQ$226="","",IF($B281="","",IFERROR($C281*$D281*SUMPRODUCT(('Dvd Calendar'!$E$2838:$CZ$2838&gt;AQ$225)*('Dvd Calendar'!$E$2838:$CZ$2838&lt;=AQ$226)*'Dvd Calendar'!$E$2841:$CZ$2841*(('Dvd Calendar'!$E$2843:$CZ$2843='Field Check'!$C$56)*('Field Check'!$C$56&lt;&gt;"")+('Dvd Calendar'!$E$2843:$CZ$2843='Field Check'!$C$57)*('Field Check'!$C$57&lt;&gt;"")))/MXAU!$B$3,"")))</f>
        <v/>
      </c>
      <c r="AR281" s="163">
        <f>IF(AR$226="","",IF($B281="","",IFERROR($C281*$D281*SUMPRODUCT(('Dvd Calendar'!$E$2838:$CZ$2838&gt;AR$225)*('Dvd Calendar'!$E$2838:$CZ$2838&lt;=AR$226)*'Dvd Calendar'!$E$2841:$CZ$2841*(('Dvd Calendar'!$E$2843:$CZ$2843='Field Check'!$C$56)*('Field Check'!$C$56&lt;&gt;"")+('Dvd Calendar'!$E$2843:$CZ$2843='Field Check'!$C$57)*('Field Check'!$C$57&lt;&gt;"")))/MXAU!$B$3,"")))</f>
        <v/>
      </c>
      <c r="AS281" s="163">
        <f>IF(AS$226="","",IF($B281="","",IFERROR($C281*$D281*SUMPRODUCT(('Dvd Calendar'!$E$2838:$CZ$2838&gt;AS$225)*('Dvd Calendar'!$E$2838:$CZ$2838&lt;=AS$226)*'Dvd Calendar'!$E$2841:$CZ$2841*(('Dvd Calendar'!$E$2843:$CZ$2843='Field Check'!$C$56)*('Field Check'!$C$56&lt;&gt;"")+('Dvd Calendar'!$E$2843:$CZ$2843='Field Check'!$C$57)*('Field Check'!$C$57&lt;&gt;"")))/MXAU!$B$3,"")))</f>
        <v/>
      </c>
      <c r="AT281" s="163">
        <f>IF(AT$226="","",IF($B281="","",IFERROR($C281*$D281*SUMPRODUCT(('Dvd Calendar'!$E$2838:$CZ$2838&gt;AT$225)*('Dvd Calendar'!$E$2838:$CZ$2838&lt;=AT$226)*'Dvd Calendar'!$E$2841:$CZ$2841*(('Dvd Calendar'!$E$2843:$CZ$2843='Field Check'!$C$56)*('Field Check'!$C$56&lt;&gt;"")+('Dvd Calendar'!$E$2843:$CZ$2843='Field Check'!$C$57)*('Field Check'!$C$57&lt;&gt;"")))/MXAU!$B$3,"")))</f>
        <v/>
      </c>
      <c r="AU281" s="163">
        <f>IF(AU$226="","",IF($B281="","",IFERROR($C281*$D281*SUMPRODUCT(('Dvd Calendar'!$E$2838:$CZ$2838&gt;AU$225)*('Dvd Calendar'!$E$2838:$CZ$2838&lt;=AU$226)*'Dvd Calendar'!$E$2841:$CZ$2841*(('Dvd Calendar'!$E$2843:$CZ$2843='Field Check'!$C$56)*('Field Check'!$C$56&lt;&gt;"")+('Dvd Calendar'!$E$2843:$CZ$2843='Field Check'!$C$57)*('Field Check'!$C$57&lt;&gt;"")))/MXAU!$B$3,"")))</f>
        <v/>
      </c>
      <c r="AV281" s="163">
        <f>IF(AV$226="","",IF($B281="","",IFERROR($C281*$D281*SUMPRODUCT(('Dvd Calendar'!$E$2838:$CZ$2838&gt;AV$225)*('Dvd Calendar'!$E$2838:$CZ$2838&lt;=AV$226)*'Dvd Calendar'!$E$2841:$CZ$2841*(('Dvd Calendar'!$E$2843:$CZ$2843='Field Check'!$C$56)*('Field Check'!$C$56&lt;&gt;"")+('Dvd Calendar'!$E$2843:$CZ$2843='Field Check'!$C$57)*('Field Check'!$C$57&lt;&gt;"")))/MXAU!$B$3,"")))</f>
        <v/>
      </c>
      <c r="AW281" s="163">
        <f>IF(AW$226="","",IF($B281="","",IFERROR($C281*$D281*SUMPRODUCT(('Dvd Calendar'!$E$2838:$CZ$2838&gt;AW$225)*('Dvd Calendar'!$E$2838:$CZ$2838&lt;=AW$226)*'Dvd Calendar'!$E$2841:$CZ$2841*(('Dvd Calendar'!$E$2843:$CZ$2843='Field Check'!$C$56)*('Field Check'!$C$56&lt;&gt;"")+('Dvd Calendar'!$E$2843:$CZ$2843='Field Check'!$C$57)*('Field Check'!$C$57&lt;&gt;"")))/MXAU!$B$3,"")))</f>
        <v/>
      </c>
      <c r="AX281" s="163">
        <f>IF(AX$226="","",IF($B281="","",IFERROR($C281*$D281*SUMPRODUCT(('Dvd Calendar'!$E$2838:$CZ$2838&gt;AX$225)*('Dvd Calendar'!$E$2838:$CZ$2838&lt;=AX$226)*'Dvd Calendar'!$E$2841:$CZ$2841*(('Dvd Calendar'!$E$2843:$CZ$2843='Field Check'!$C$56)*('Field Check'!$C$56&lt;&gt;"")+('Dvd Calendar'!$E$2843:$CZ$2843='Field Check'!$C$57)*('Field Check'!$C$57&lt;&gt;"")))/MXAU!$B$3,"")))</f>
        <v/>
      </c>
      <c r="AY281" s="163">
        <f>IF(AY$226="","",IF($B281="","",IFERROR($C281*$D281*SUMPRODUCT(('Dvd Calendar'!$E$2838:$CZ$2838&gt;AY$225)*('Dvd Calendar'!$E$2838:$CZ$2838&lt;=AY$226)*'Dvd Calendar'!$E$2841:$CZ$2841*(('Dvd Calendar'!$E$2843:$CZ$2843='Field Check'!$C$56)*('Field Check'!$C$56&lt;&gt;"")+('Dvd Calendar'!$E$2843:$CZ$2843='Field Check'!$C$57)*('Field Check'!$C$57&lt;&gt;"")))/MXAU!$B$3,"")))</f>
        <v/>
      </c>
      <c r="AZ281" s="163">
        <f>IF(AZ$226="","",IF($B281="","",IFERROR($C281*$D281*SUMPRODUCT(('Dvd Calendar'!$E$2838:$CZ$2838&gt;AZ$225)*('Dvd Calendar'!$E$2838:$CZ$2838&lt;=AZ$226)*'Dvd Calendar'!$E$2841:$CZ$2841*(('Dvd Calendar'!$E$2843:$CZ$2843='Field Check'!$C$56)*('Field Check'!$C$56&lt;&gt;"")+('Dvd Calendar'!$E$2843:$CZ$2843='Field Check'!$C$57)*('Field Check'!$C$57&lt;&gt;"")))/MXAU!$B$3,"")))</f>
        <v/>
      </c>
      <c r="BA281" s="163">
        <f>IF(BA$226="","",IF($B281="","",IFERROR($C281*$D281*SUMPRODUCT(('Dvd Calendar'!$E$2838:$CZ$2838&gt;BA$225)*('Dvd Calendar'!$E$2838:$CZ$2838&lt;=BA$226)*'Dvd Calendar'!$E$2841:$CZ$2841*(('Dvd Calendar'!$E$2843:$CZ$2843='Field Check'!$C$56)*('Field Check'!$C$56&lt;&gt;"")+('Dvd Calendar'!$E$2843:$CZ$2843='Field Check'!$C$57)*('Field Check'!$C$57&lt;&gt;"")))/MXAU!$B$3,"")))</f>
        <v/>
      </c>
      <c r="BB281" s="163">
        <f>IF(BB$226="","",IF($B281="","",IFERROR($C281*$D281*SUMPRODUCT(('Dvd Calendar'!$E$2838:$CZ$2838&gt;BB$225)*('Dvd Calendar'!$E$2838:$CZ$2838&lt;=BB$226)*'Dvd Calendar'!$E$2841:$CZ$2841*(('Dvd Calendar'!$E$2843:$CZ$2843='Field Check'!$C$56)*('Field Check'!$C$56&lt;&gt;"")+('Dvd Calendar'!$E$2843:$CZ$2843='Field Check'!$C$57)*('Field Check'!$C$57&lt;&gt;"")))/MXAU!$B$3,"")))</f>
        <v/>
      </c>
      <c r="BC281" s="163">
        <f>IF(BC$226="","",IF($B281="","",IFERROR($C281*$D281*SUMPRODUCT(('Dvd Calendar'!$E$2838:$CZ$2838&gt;BC$225)*('Dvd Calendar'!$E$2838:$CZ$2838&lt;=BC$226)*'Dvd Calendar'!$E$2841:$CZ$2841*(('Dvd Calendar'!$E$2843:$CZ$2843='Field Check'!$C$56)*('Field Check'!$C$56&lt;&gt;"")+('Dvd Calendar'!$E$2843:$CZ$2843='Field Check'!$C$57)*('Field Check'!$C$57&lt;&gt;"")))/MXAU!$B$3,"")))</f>
        <v/>
      </c>
      <c r="BD281" s="163">
        <f>IF(BD$226="","",IF($B281="","",IFERROR($C281*$D281*SUMPRODUCT(('Dvd Calendar'!$E$2838:$CZ$2838&gt;BD$225)*('Dvd Calendar'!$E$2838:$CZ$2838&lt;=BD$226)*'Dvd Calendar'!$E$2841:$CZ$2841*(('Dvd Calendar'!$E$2843:$CZ$2843='Field Check'!$C$56)*('Field Check'!$C$56&lt;&gt;"")+('Dvd Calendar'!$E$2843:$CZ$2843='Field Check'!$C$57)*('Field Check'!$C$57&lt;&gt;"")))/MXAU!$B$3,"")))</f>
        <v/>
      </c>
      <c r="BE281" s="163">
        <f>IF(BE$226="","",IF($B281="","",IFERROR($C281*$D281*SUMPRODUCT(('Dvd Calendar'!$E$2838:$CZ$2838&gt;BE$225)*('Dvd Calendar'!$E$2838:$CZ$2838&lt;=BE$226)*'Dvd Calendar'!$E$2841:$CZ$2841*(('Dvd Calendar'!$E$2843:$CZ$2843='Field Check'!$C$56)*('Field Check'!$C$56&lt;&gt;"")+('Dvd Calendar'!$E$2843:$CZ$2843='Field Check'!$C$57)*('Field Check'!$C$57&lt;&gt;"")))/MXAU!$B$3,"")))</f>
        <v/>
      </c>
      <c r="BF281" s="163">
        <f>IF(BF$226="","",IF($B281="","",IFERROR($C281*$D281*SUMPRODUCT(('Dvd Calendar'!$E$2838:$CZ$2838&gt;BF$225)*('Dvd Calendar'!$E$2838:$CZ$2838&lt;=BF$226)*'Dvd Calendar'!$E$2841:$CZ$2841*(('Dvd Calendar'!$E$2843:$CZ$2843='Field Check'!$C$56)*('Field Check'!$C$56&lt;&gt;"")+('Dvd Calendar'!$E$2843:$CZ$2843='Field Check'!$C$57)*('Field Check'!$C$57&lt;&gt;"")))/MXAU!$B$3,"")))</f>
        <v/>
      </c>
      <c r="BH281" s="163">
        <f>IF(BH$226="","",IF($B281="","",IFERROR(AQ281*$E281/100,"")))</f>
        <v/>
      </c>
      <c r="BI281" s="163">
        <f>IF(BI$226="","",IF($B281="","",IFERROR(AR281*$E281/100,"")))</f>
        <v/>
      </c>
      <c r="BJ281" s="163">
        <f>IF(BJ$226="","",IF($B281="","",IFERROR(AS281*$E281/100,"")))</f>
        <v/>
      </c>
      <c r="BK281" s="163">
        <f>IF(BK$226="","",IF($B281="","",IFERROR(AT281*$E281/100,"")))</f>
        <v/>
      </c>
      <c r="BL281" s="163">
        <f>IF(BL$226="","",IF($B281="","",IFERROR(AU281*$E281/100,"")))</f>
        <v/>
      </c>
      <c r="BM281" s="163">
        <f>IF(BM$226="","",IF($B281="","",IFERROR(AV281*$E281/100,"")))</f>
        <v/>
      </c>
      <c r="BN281" s="163">
        <f>IF(BN$226="","",IF($B281="","",IFERROR(AW281*$E281/100,"")))</f>
        <v/>
      </c>
      <c r="BO281" s="163">
        <f>IF(BO$226="","",IF($B281="","",IFERROR(AX281*$E281/100,"")))</f>
        <v/>
      </c>
      <c r="BP281" s="163">
        <f>IF(BP$226="","",IF($B281="","",IFERROR(AY281*$E281/100,"")))</f>
        <v/>
      </c>
      <c r="BQ281" s="163">
        <f>IF(BQ$226="","",IF($B281="","",IFERROR(AZ281*$E281/100,"")))</f>
        <v/>
      </c>
      <c r="BR281" s="163">
        <f>IF(BR$226="","",IF($B281="","",IFERROR(BA281*$E281/100,"")))</f>
        <v/>
      </c>
      <c r="BS281" s="163">
        <f>IF(BS$226="","",IF($B281="","",IFERROR(BB281*$E281/100,"")))</f>
        <v/>
      </c>
      <c r="BT281" s="163">
        <f>IF(BT$226="","",IF($B281="","",IFERROR(BC281*$E281/100,"")))</f>
        <v/>
      </c>
      <c r="BU281" s="163">
        <f>IF(BU$226="","",IF($B281="","",IFERROR(BD281*$E281/100,"")))</f>
        <v/>
      </c>
      <c r="BV281" s="163">
        <f>IF(BV$226="","",IF($B281="","",IFERROR(BE281*$E281/100,"")))</f>
        <v/>
      </c>
      <c r="BW281" s="163">
        <f>IF(BW$226="","",IF($B281="","",IFERROR(BF281*$E281/100,"")))</f>
        <v/>
      </c>
    </row>
    <row r="282">
      <c r="B282" s="126">
        <f>IF(MXAU!$C$59="","",MXAU!$C$59)</f>
        <v/>
      </c>
      <c r="C282" s="74">
        <f>IF(MXAU!$B$59="","",MXAU!$B$59)</f>
        <v/>
      </c>
      <c r="D282" s="75">
        <f>IFERROR(MXAU!$Q$59,1)</f>
        <v/>
      </c>
      <c r="E282" s="76">
        <f>IF($B282="","",IF(ISNUMBER(MXAU!$I$59),MXAU!$I$59,'Index Summary'!$C$7))</f>
        <v/>
      </c>
      <c r="F282" s="77">
        <f>IF(F$226="","",IF($B282="","",IFERROR($C282*$D282*IF((Override!$C$4="ON")*(COUNTIFS(Override!$B$11:$B$40,$B282,Override!$D$11:$D$40,1,Override!$E$11:$E$40,"&gt;=0")-COUNTIFS(Override!$B$11:$B$40,$B282,Override!$D$11:$D$40,1,Override!$E$11:$E$40,"&gt;=0",Override!$C$11:$C$40,"AS51"))&gt;0,SUMIFS(Override!$E$11:$E$40,Override!$B$11:$B$40,$B282,Override!$D$11:$D$40,1)-SUMIFS(Override!$E$11:$E$40,Override!$B$11:$B$40,$B282,Override!$D$11:$D$40,1,Override!$C$11:$C$40,"AS51"),Override!$C$314)/MXAU!$B$3,"")))</f>
        <v/>
      </c>
      <c r="G282" s="77">
        <f>IF(G$226="","",IF($B282="","",IFERROR($C282*$D282*IF((Override!$C$4="ON")*(COUNTIFS(Override!$B$11:$B$40,$B282,Override!$D$11:$D$40,2,Override!$E$11:$E$40,"&gt;=0")-COUNTIFS(Override!$B$11:$B$40,$B282,Override!$D$11:$D$40,2,Override!$E$11:$E$40,"&gt;=0",Override!$C$11:$C$40,"AS51"))&gt;0,SUMIFS(Override!$E$11:$E$40,Override!$B$11:$B$40,$B282,Override!$D$11:$D$40,2)-SUMIFS(Override!$E$11:$E$40,Override!$B$11:$B$40,$B282,Override!$D$11:$D$40,2,Override!$C$11:$C$40,"AS51"),Override!$D$314)/MXAU!$B$3,"")))</f>
        <v/>
      </c>
      <c r="H282" s="77">
        <f>IF(H$226="","",IF($B282="","",IFERROR($C282*$D282*IF((Override!$C$4="ON")*(COUNTIFS(Override!$B$11:$B$40,$B282,Override!$D$11:$D$40,3,Override!$E$11:$E$40,"&gt;=0")-COUNTIFS(Override!$B$11:$B$40,$B282,Override!$D$11:$D$40,3,Override!$E$11:$E$40,"&gt;=0",Override!$C$11:$C$40,"AS51"))&gt;0,SUMIFS(Override!$E$11:$E$40,Override!$B$11:$B$40,$B282,Override!$D$11:$D$40,3)-SUMIFS(Override!$E$11:$E$40,Override!$B$11:$B$40,$B282,Override!$D$11:$D$40,3,Override!$C$11:$C$40,"AS51"),Override!$E$314)/MXAU!$B$3,"")))</f>
        <v/>
      </c>
      <c r="I282" s="77">
        <f>IF(I$226="","",IF($B282="","",IFERROR($C282*$D282*IF((Override!$C$4="ON")*(COUNTIFS(Override!$B$11:$B$40,$B282,Override!$D$11:$D$40,4,Override!$E$11:$E$40,"&gt;=0")-COUNTIFS(Override!$B$11:$B$40,$B282,Override!$D$11:$D$40,4,Override!$E$11:$E$40,"&gt;=0",Override!$C$11:$C$40,"AS51"))&gt;0,SUMIFS(Override!$E$11:$E$40,Override!$B$11:$B$40,$B282,Override!$D$11:$D$40,4)-SUMIFS(Override!$E$11:$E$40,Override!$B$11:$B$40,$B282,Override!$D$11:$D$40,4,Override!$C$11:$C$40,"AS51"),Override!$F$314)/MXAU!$B$3,"")))</f>
        <v/>
      </c>
      <c r="J282" s="77">
        <f>IF(J$226="","",IF($B282="","",IFERROR($C282*$D282*IF((Override!$C$4="ON")*(COUNTIFS(Override!$B$11:$B$40,$B282,Override!$D$11:$D$40,5,Override!$E$11:$E$40,"&gt;=0")-COUNTIFS(Override!$B$11:$B$40,$B282,Override!$D$11:$D$40,5,Override!$E$11:$E$40,"&gt;=0",Override!$C$11:$C$40,"AS51"))&gt;0,SUMIFS(Override!$E$11:$E$40,Override!$B$11:$B$40,$B282,Override!$D$11:$D$40,5)-SUMIFS(Override!$E$11:$E$40,Override!$B$11:$B$40,$B282,Override!$D$11:$D$40,5,Override!$C$11:$C$40,"AS51"),Override!$G$314)/MXAU!$B$3,"")))</f>
        <v/>
      </c>
      <c r="K282" s="77">
        <f>IF(K$226="","",IF($B282="","",IFERROR($C282*$D282*IF((Override!$C$4="ON")*(COUNTIFS(Override!$B$11:$B$40,$B282,Override!$D$11:$D$40,6,Override!$E$11:$E$40,"&gt;=0")-COUNTIFS(Override!$B$11:$B$40,$B282,Override!$D$11:$D$40,6,Override!$E$11:$E$40,"&gt;=0",Override!$C$11:$C$40,"AS51"))&gt;0,SUMIFS(Override!$E$11:$E$40,Override!$B$11:$B$40,$B282,Override!$D$11:$D$40,6)-SUMIFS(Override!$E$11:$E$40,Override!$B$11:$B$40,$B282,Override!$D$11:$D$40,6,Override!$C$11:$C$40,"AS51"),Override!$H$314)/MXAU!$B$3,"")))</f>
        <v/>
      </c>
      <c r="L282" s="77">
        <f>IF(L$226="","",IF($B282="","",IFERROR($C282*$D282*IF((Override!$C$4="ON")*(COUNTIFS(Override!$B$11:$B$40,$B282,Override!$D$11:$D$40,7,Override!$E$11:$E$40,"&gt;=0")-COUNTIFS(Override!$B$11:$B$40,$B282,Override!$D$11:$D$40,7,Override!$E$11:$E$40,"&gt;=0",Override!$C$11:$C$40,"AS51"))&gt;0,SUMIFS(Override!$E$11:$E$40,Override!$B$11:$B$40,$B282,Override!$D$11:$D$40,7)-SUMIFS(Override!$E$11:$E$40,Override!$B$11:$B$40,$B282,Override!$D$11:$D$40,7,Override!$C$11:$C$40,"AS51"),Override!$I$314)/MXAU!$B$3,"")))</f>
        <v/>
      </c>
      <c r="M282" s="77">
        <f>IF(M$226="","",IF($B282="","",IFERROR($C282*$D282*IF((Override!$C$4="ON")*(COUNTIFS(Override!$B$11:$B$40,$B282,Override!$D$11:$D$40,8,Override!$E$11:$E$40,"&gt;=0")-COUNTIFS(Override!$B$11:$B$40,$B282,Override!$D$11:$D$40,8,Override!$E$11:$E$40,"&gt;=0",Override!$C$11:$C$40,"AS51"))&gt;0,SUMIFS(Override!$E$11:$E$40,Override!$B$11:$B$40,$B282,Override!$D$11:$D$40,8)-SUMIFS(Override!$E$11:$E$40,Override!$B$11:$B$40,$B282,Override!$D$11:$D$40,8,Override!$C$11:$C$40,"AS51"),Override!$J$314)/MXAU!$B$3,"")))</f>
        <v/>
      </c>
      <c r="N282" s="77">
        <f>IF(N$226="","",IF($B282="","",IFERROR($C282*$D282*IF((Override!$C$4="ON")*(COUNTIFS(Override!$B$11:$B$40,$B282,Override!$D$11:$D$40,9,Override!$E$11:$E$40,"&gt;=0")-COUNTIFS(Override!$B$11:$B$40,$B282,Override!$D$11:$D$40,9,Override!$E$11:$E$40,"&gt;=0",Override!$C$11:$C$40,"AS51"))&gt;0,SUMIFS(Override!$E$11:$E$40,Override!$B$11:$B$40,$B282,Override!$D$11:$D$40,9)-SUMIFS(Override!$E$11:$E$40,Override!$B$11:$B$40,$B282,Override!$D$11:$D$40,9,Override!$C$11:$C$40,"AS51"),Override!$K$314)/MXAU!$B$3,"")))</f>
        <v/>
      </c>
      <c r="O282" s="77">
        <f>IF(O$226="","",IF($B282="","",IFERROR($C282*$D282*IF((Override!$C$4="ON")*(COUNTIFS(Override!$B$11:$B$40,$B282,Override!$D$11:$D$40,10,Override!$E$11:$E$40,"&gt;=0")-COUNTIFS(Override!$B$11:$B$40,$B282,Override!$D$11:$D$40,10,Override!$E$11:$E$40,"&gt;=0",Override!$C$11:$C$40,"AS51"))&gt;0,SUMIFS(Override!$E$11:$E$40,Override!$B$11:$B$40,$B282,Override!$D$11:$D$40,10)-SUMIFS(Override!$E$11:$E$40,Override!$B$11:$B$40,$B282,Override!$D$11:$D$40,10,Override!$C$11:$C$40,"AS51"),Override!$L$314)/MXAU!$B$3,"")))</f>
        <v/>
      </c>
      <c r="P282" s="77">
        <f>IF(P$226="","",IF($B282="","",IFERROR($C282*$D282*IF((Override!$C$4="ON")*(COUNTIFS(Override!$B$11:$B$40,$B282,Override!$D$11:$D$40,11,Override!$E$11:$E$40,"&gt;=0")-COUNTIFS(Override!$B$11:$B$40,$B282,Override!$D$11:$D$40,11,Override!$E$11:$E$40,"&gt;=0",Override!$C$11:$C$40,"AS51"))&gt;0,SUMIFS(Override!$E$11:$E$40,Override!$B$11:$B$40,$B282,Override!$D$11:$D$40,11)-SUMIFS(Override!$E$11:$E$40,Override!$B$11:$B$40,$B282,Override!$D$11:$D$40,11,Override!$C$11:$C$40,"AS51"),Override!$M$314)/MXAU!$B$3,"")))</f>
        <v/>
      </c>
      <c r="Q282" s="77">
        <f>IF(Q$226="","",IF($B282="","",IFERROR($C282*$D282*IF((Override!$C$4="ON")*(COUNTIFS(Override!$B$11:$B$40,$B282,Override!$D$11:$D$40,12,Override!$E$11:$E$40,"&gt;=0")-COUNTIFS(Override!$B$11:$B$40,$B282,Override!$D$11:$D$40,12,Override!$E$11:$E$40,"&gt;=0",Override!$C$11:$C$40,"AS51"))&gt;0,SUMIFS(Override!$E$11:$E$40,Override!$B$11:$B$40,$B282,Override!$D$11:$D$40,12)-SUMIFS(Override!$E$11:$E$40,Override!$B$11:$B$40,$B282,Override!$D$11:$D$40,12,Override!$C$11:$C$40,"AS51"),Override!$N$314)/MXAU!$B$3,"")))</f>
        <v/>
      </c>
      <c r="R282" s="77">
        <f>IF(R$226="","",IF($B282="","",IFERROR($C282*$D282*IF((Override!$C$4="ON")*(COUNTIFS(Override!$B$11:$B$40,$B282,Override!$D$11:$D$40,13,Override!$E$11:$E$40,"&gt;=0")-COUNTIFS(Override!$B$11:$B$40,$B282,Override!$D$11:$D$40,13,Override!$E$11:$E$40,"&gt;=0",Override!$C$11:$C$40,"AS51"))&gt;0,SUMIFS(Override!$E$11:$E$40,Override!$B$11:$B$40,$B282,Override!$D$11:$D$40,13)-SUMIFS(Override!$E$11:$E$40,Override!$B$11:$B$40,$B282,Override!$D$11:$D$40,13,Override!$C$11:$C$40,"AS51"),Override!$O$314)/MXAU!$B$3,"")))</f>
        <v/>
      </c>
      <c r="S282" s="77">
        <f>IF(S$226="","",IF($B282="","",IFERROR($C282*$D282*IF((Override!$C$4="ON")*(COUNTIFS(Override!$B$11:$B$40,$B282,Override!$D$11:$D$40,14,Override!$E$11:$E$40,"&gt;=0")-COUNTIFS(Override!$B$11:$B$40,$B282,Override!$D$11:$D$40,14,Override!$E$11:$E$40,"&gt;=0",Override!$C$11:$C$40,"AS51"))&gt;0,SUMIFS(Override!$E$11:$E$40,Override!$B$11:$B$40,$B282,Override!$D$11:$D$40,14)-SUMIFS(Override!$E$11:$E$40,Override!$B$11:$B$40,$B282,Override!$D$11:$D$40,14,Override!$C$11:$C$40,"AS51"),Override!$P$314)/MXAU!$B$3,"")))</f>
        <v/>
      </c>
      <c r="T282" s="77">
        <f>IF(T$226="","",IF($B282="","",IFERROR($C282*$D282*IF((Override!$C$4="ON")*(COUNTIFS(Override!$B$11:$B$40,$B282,Override!$D$11:$D$40,15,Override!$E$11:$E$40,"&gt;=0")-COUNTIFS(Override!$B$11:$B$40,$B282,Override!$D$11:$D$40,15,Override!$E$11:$E$40,"&gt;=0",Override!$C$11:$C$40,"AS51"))&gt;0,SUMIFS(Override!$E$11:$E$40,Override!$B$11:$B$40,$B282,Override!$D$11:$D$40,15)-SUMIFS(Override!$E$11:$E$40,Override!$B$11:$B$40,$B282,Override!$D$11:$D$40,15,Override!$C$11:$C$40,"AS51"),Override!$Q$314)/MXAU!$B$3,"")))</f>
        <v/>
      </c>
      <c r="U282" s="77">
        <f>IF(U$226="","",IF($B282="","",IFERROR($C282*$D282*IF((Override!$C$4="ON")*(COUNTIFS(Override!$B$11:$B$40,$B282,Override!$D$11:$D$40,16,Override!$E$11:$E$40,"&gt;=0")-COUNTIFS(Override!$B$11:$B$40,$B282,Override!$D$11:$D$40,16,Override!$E$11:$E$40,"&gt;=0",Override!$C$11:$C$40,"AS51"))&gt;0,SUMIFS(Override!$E$11:$E$40,Override!$B$11:$B$40,$B282,Override!$D$11:$D$40,16)-SUMIFS(Override!$E$11:$E$40,Override!$B$11:$B$40,$B282,Override!$D$11:$D$40,16,Override!$C$11:$C$40,"AS51"),Override!$R$314)/MXAU!$B$3,"")))</f>
        <v/>
      </c>
      <c r="W282" s="77">
        <f>IF(W$226="","",IF($B282="","",IFERROR(F282*$E282/100,"")))</f>
        <v/>
      </c>
      <c r="X282" s="77">
        <f>IF(X$226="","",IF($B282="","",IFERROR(G282*$E282/100,"")))</f>
        <v/>
      </c>
      <c r="Y282" s="77">
        <f>IF(Y$226="","",IF($B282="","",IFERROR(H282*$E282/100,"")))</f>
        <v/>
      </c>
      <c r="Z282" s="77">
        <f>IF(Z$226="","",IF($B282="","",IFERROR(I282*$E282/100,"")))</f>
        <v/>
      </c>
      <c r="AA282" s="77">
        <f>IF(AA$226="","",IF($B282="","",IFERROR(J282*$E282/100,"")))</f>
        <v/>
      </c>
      <c r="AB282" s="77">
        <f>IF(AB$226="","",IF($B282="","",IFERROR(K282*$E282/100,"")))</f>
        <v/>
      </c>
      <c r="AC282" s="77">
        <f>IF(AC$226="","",IF($B282="","",IFERROR(L282*$E282/100,"")))</f>
        <v/>
      </c>
      <c r="AD282" s="77">
        <f>IF(AD$226="","",IF($B282="","",IFERROR(M282*$E282/100,"")))</f>
        <v/>
      </c>
      <c r="AE282" s="77">
        <f>IF(AE$226="","",IF($B282="","",IFERROR(N282*$E282/100,"")))</f>
        <v/>
      </c>
      <c r="AF282" s="77">
        <f>IF(AF$226="","",IF($B282="","",IFERROR(O282*$E282/100,"")))</f>
        <v/>
      </c>
      <c r="AG282" s="77">
        <f>IF(AG$226="","",IF($B282="","",IFERROR(P282*$E282/100,"")))</f>
        <v/>
      </c>
      <c r="AH282" s="77">
        <f>IF(AH$226="","",IF($B282="","",IFERROR(Q282*$E282/100,"")))</f>
        <v/>
      </c>
      <c r="AI282" s="77">
        <f>IF(AI$226="","",IF($B282="","",IFERROR(R282*$E282/100,"")))</f>
        <v/>
      </c>
      <c r="AJ282" s="77">
        <f>IF(AJ$226="","",IF($B282="","",IFERROR(S282*$E282/100,"")))</f>
        <v/>
      </c>
      <c r="AK282" s="77">
        <f>IF(AK$226="","",IF($B282="","",IFERROR(T282*$E282/100,"")))</f>
        <v/>
      </c>
      <c r="AL282" s="77">
        <f>IF(AL$226="","",IF($B282="","",IFERROR(U282*$E282/100,"")))</f>
        <v/>
      </c>
      <c r="AN282" s="77">
        <f>IF($B282="","",SUMIF($F$226:$U$226,"&lt;="&amp;Sector!$E$51,$F282:$U282))</f>
        <v/>
      </c>
      <c r="AO282" s="77">
        <f>IF($B282="","",SUMIF($W$226:$AL$226,"&lt;="&amp;Sector!$E$51,$W282:$AL282))</f>
        <v/>
      </c>
      <c r="AQ282" s="163">
        <f>IF(AQ$226="","",IF($B282="","",IFERROR($C282*$D282*SUMPRODUCT(('Dvd Calendar'!$E$2849:$CZ$2849&gt;AQ$225)*('Dvd Calendar'!$E$2849:$CZ$2849&lt;=AQ$226)*'Dvd Calendar'!$E$2852:$CZ$2852*(('Dvd Calendar'!$E$2854:$CZ$2854='Field Check'!$C$56)*('Field Check'!$C$56&lt;&gt;"")+('Dvd Calendar'!$E$2854:$CZ$2854='Field Check'!$C$57)*('Field Check'!$C$57&lt;&gt;"")))/MXAU!$B$3,"")))</f>
        <v/>
      </c>
      <c r="AR282" s="163">
        <f>IF(AR$226="","",IF($B282="","",IFERROR($C282*$D282*SUMPRODUCT(('Dvd Calendar'!$E$2849:$CZ$2849&gt;AR$225)*('Dvd Calendar'!$E$2849:$CZ$2849&lt;=AR$226)*'Dvd Calendar'!$E$2852:$CZ$2852*(('Dvd Calendar'!$E$2854:$CZ$2854='Field Check'!$C$56)*('Field Check'!$C$56&lt;&gt;"")+('Dvd Calendar'!$E$2854:$CZ$2854='Field Check'!$C$57)*('Field Check'!$C$57&lt;&gt;"")))/MXAU!$B$3,"")))</f>
        <v/>
      </c>
      <c r="AS282" s="163">
        <f>IF(AS$226="","",IF($B282="","",IFERROR($C282*$D282*SUMPRODUCT(('Dvd Calendar'!$E$2849:$CZ$2849&gt;AS$225)*('Dvd Calendar'!$E$2849:$CZ$2849&lt;=AS$226)*'Dvd Calendar'!$E$2852:$CZ$2852*(('Dvd Calendar'!$E$2854:$CZ$2854='Field Check'!$C$56)*('Field Check'!$C$56&lt;&gt;"")+('Dvd Calendar'!$E$2854:$CZ$2854='Field Check'!$C$57)*('Field Check'!$C$57&lt;&gt;"")))/MXAU!$B$3,"")))</f>
        <v/>
      </c>
      <c r="AT282" s="163">
        <f>IF(AT$226="","",IF($B282="","",IFERROR($C282*$D282*SUMPRODUCT(('Dvd Calendar'!$E$2849:$CZ$2849&gt;AT$225)*('Dvd Calendar'!$E$2849:$CZ$2849&lt;=AT$226)*'Dvd Calendar'!$E$2852:$CZ$2852*(('Dvd Calendar'!$E$2854:$CZ$2854='Field Check'!$C$56)*('Field Check'!$C$56&lt;&gt;"")+('Dvd Calendar'!$E$2854:$CZ$2854='Field Check'!$C$57)*('Field Check'!$C$57&lt;&gt;"")))/MXAU!$B$3,"")))</f>
        <v/>
      </c>
      <c r="AU282" s="163">
        <f>IF(AU$226="","",IF($B282="","",IFERROR($C282*$D282*SUMPRODUCT(('Dvd Calendar'!$E$2849:$CZ$2849&gt;AU$225)*('Dvd Calendar'!$E$2849:$CZ$2849&lt;=AU$226)*'Dvd Calendar'!$E$2852:$CZ$2852*(('Dvd Calendar'!$E$2854:$CZ$2854='Field Check'!$C$56)*('Field Check'!$C$56&lt;&gt;"")+('Dvd Calendar'!$E$2854:$CZ$2854='Field Check'!$C$57)*('Field Check'!$C$57&lt;&gt;"")))/MXAU!$B$3,"")))</f>
        <v/>
      </c>
      <c r="AV282" s="163">
        <f>IF(AV$226="","",IF($B282="","",IFERROR($C282*$D282*SUMPRODUCT(('Dvd Calendar'!$E$2849:$CZ$2849&gt;AV$225)*('Dvd Calendar'!$E$2849:$CZ$2849&lt;=AV$226)*'Dvd Calendar'!$E$2852:$CZ$2852*(('Dvd Calendar'!$E$2854:$CZ$2854='Field Check'!$C$56)*('Field Check'!$C$56&lt;&gt;"")+('Dvd Calendar'!$E$2854:$CZ$2854='Field Check'!$C$57)*('Field Check'!$C$57&lt;&gt;"")))/MXAU!$B$3,"")))</f>
        <v/>
      </c>
      <c r="AW282" s="163">
        <f>IF(AW$226="","",IF($B282="","",IFERROR($C282*$D282*SUMPRODUCT(('Dvd Calendar'!$E$2849:$CZ$2849&gt;AW$225)*('Dvd Calendar'!$E$2849:$CZ$2849&lt;=AW$226)*'Dvd Calendar'!$E$2852:$CZ$2852*(('Dvd Calendar'!$E$2854:$CZ$2854='Field Check'!$C$56)*('Field Check'!$C$56&lt;&gt;"")+('Dvd Calendar'!$E$2854:$CZ$2854='Field Check'!$C$57)*('Field Check'!$C$57&lt;&gt;"")))/MXAU!$B$3,"")))</f>
        <v/>
      </c>
      <c r="AX282" s="163">
        <f>IF(AX$226="","",IF($B282="","",IFERROR($C282*$D282*SUMPRODUCT(('Dvd Calendar'!$E$2849:$CZ$2849&gt;AX$225)*('Dvd Calendar'!$E$2849:$CZ$2849&lt;=AX$226)*'Dvd Calendar'!$E$2852:$CZ$2852*(('Dvd Calendar'!$E$2854:$CZ$2854='Field Check'!$C$56)*('Field Check'!$C$56&lt;&gt;"")+('Dvd Calendar'!$E$2854:$CZ$2854='Field Check'!$C$57)*('Field Check'!$C$57&lt;&gt;"")))/MXAU!$B$3,"")))</f>
        <v/>
      </c>
      <c r="AY282" s="163">
        <f>IF(AY$226="","",IF($B282="","",IFERROR($C282*$D282*SUMPRODUCT(('Dvd Calendar'!$E$2849:$CZ$2849&gt;AY$225)*('Dvd Calendar'!$E$2849:$CZ$2849&lt;=AY$226)*'Dvd Calendar'!$E$2852:$CZ$2852*(('Dvd Calendar'!$E$2854:$CZ$2854='Field Check'!$C$56)*('Field Check'!$C$56&lt;&gt;"")+('Dvd Calendar'!$E$2854:$CZ$2854='Field Check'!$C$57)*('Field Check'!$C$57&lt;&gt;"")))/MXAU!$B$3,"")))</f>
        <v/>
      </c>
      <c r="AZ282" s="163">
        <f>IF(AZ$226="","",IF($B282="","",IFERROR($C282*$D282*SUMPRODUCT(('Dvd Calendar'!$E$2849:$CZ$2849&gt;AZ$225)*('Dvd Calendar'!$E$2849:$CZ$2849&lt;=AZ$226)*'Dvd Calendar'!$E$2852:$CZ$2852*(('Dvd Calendar'!$E$2854:$CZ$2854='Field Check'!$C$56)*('Field Check'!$C$56&lt;&gt;"")+('Dvd Calendar'!$E$2854:$CZ$2854='Field Check'!$C$57)*('Field Check'!$C$57&lt;&gt;"")))/MXAU!$B$3,"")))</f>
        <v/>
      </c>
      <c r="BA282" s="163">
        <f>IF(BA$226="","",IF($B282="","",IFERROR($C282*$D282*SUMPRODUCT(('Dvd Calendar'!$E$2849:$CZ$2849&gt;BA$225)*('Dvd Calendar'!$E$2849:$CZ$2849&lt;=BA$226)*'Dvd Calendar'!$E$2852:$CZ$2852*(('Dvd Calendar'!$E$2854:$CZ$2854='Field Check'!$C$56)*('Field Check'!$C$56&lt;&gt;"")+('Dvd Calendar'!$E$2854:$CZ$2854='Field Check'!$C$57)*('Field Check'!$C$57&lt;&gt;"")))/MXAU!$B$3,"")))</f>
        <v/>
      </c>
      <c r="BB282" s="163">
        <f>IF(BB$226="","",IF($B282="","",IFERROR($C282*$D282*SUMPRODUCT(('Dvd Calendar'!$E$2849:$CZ$2849&gt;BB$225)*('Dvd Calendar'!$E$2849:$CZ$2849&lt;=BB$226)*'Dvd Calendar'!$E$2852:$CZ$2852*(('Dvd Calendar'!$E$2854:$CZ$2854='Field Check'!$C$56)*('Field Check'!$C$56&lt;&gt;"")+('Dvd Calendar'!$E$2854:$CZ$2854='Field Check'!$C$57)*('Field Check'!$C$57&lt;&gt;"")))/MXAU!$B$3,"")))</f>
        <v/>
      </c>
      <c r="BC282" s="163">
        <f>IF(BC$226="","",IF($B282="","",IFERROR($C282*$D282*SUMPRODUCT(('Dvd Calendar'!$E$2849:$CZ$2849&gt;BC$225)*('Dvd Calendar'!$E$2849:$CZ$2849&lt;=BC$226)*'Dvd Calendar'!$E$2852:$CZ$2852*(('Dvd Calendar'!$E$2854:$CZ$2854='Field Check'!$C$56)*('Field Check'!$C$56&lt;&gt;"")+('Dvd Calendar'!$E$2854:$CZ$2854='Field Check'!$C$57)*('Field Check'!$C$57&lt;&gt;"")))/MXAU!$B$3,"")))</f>
        <v/>
      </c>
      <c r="BD282" s="163">
        <f>IF(BD$226="","",IF($B282="","",IFERROR($C282*$D282*SUMPRODUCT(('Dvd Calendar'!$E$2849:$CZ$2849&gt;BD$225)*('Dvd Calendar'!$E$2849:$CZ$2849&lt;=BD$226)*'Dvd Calendar'!$E$2852:$CZ$2852*(('Dvd Calendar'!$E$2854:$CZ$2854='Field Check'!$C$56)*('Field Check'!$C$56&lt;&gt;"")+('Dvd Calendar'!$E$2854:$CZ$2854='Field Check'!$C$57)*('Field Check'!$C$57&lt;&gt;"")))/MXAU!$B$3,"")))</f>
        <v/>
      </c>
      <c r="BE282" s="163">
        <f>IF(BE$226="","",IF($B282="","",IFERROR($C282*$D282*SUMPRODUCT(('Dvd Calendar'!$E$2849:$CZ$2849&gt;BE$225)*('Dvd Calendar'!$E$2849:$CZ$2849&lt;=BE$226)*'Dvd Calendar'!$E$2852:$CZ$2852*(('Dvd Calendar'!$E$2854:$CZ$2854='Field Check'!$C$56)*('Field Check'!$C$56&lt;&gt;"")+('Dvd Calendar'!$E$2854:$CZ$2854='Field Check'!$C$57)*('Field Check'!$C$57&lt;&gt;"")))/MXAU!$B$3,"")))</f>
        <v/>
      </c>
      <c r="BF282" s="163">
        <f>IF(BF$226="","",IF($B282="","",IFERROR($C282*$D282*SUMPRODUCT(('Dvd Calendar'!$E$2849:$CZ$2849&gt;BF$225)*('Dvd Calendar'!$E$2849:$CZ$2849&lt;=BF$226)*'Dvd Calendar'!$E$2852:$CZ$2852*(('Dvd Calendar'!$E$2854:$CZ$2854='Field Check'!$C$56)*('Field Check'!$C$56&lt;&gt;"")+('Dvd Calendar'!$E$2854:$CZ$2854='Field Check'!$C$57)*('Field Check'!$C$57&lt;&gt;"")))/MXAU!$B$3,"")))</f>
        <v/>
      </c>
      <c r="BH282" s="163">
        <f>IF(BH$226="","",IF($B282="","",IFERROR(AQ282*$E282/100,"")))</f>
        <v/>
      </c>
      <c r="BI282" s="163">
        <f>IF(BI$226="","",IF($B282="","",IFERROR(AR282*$E282/100,"")))</f>
        <v/>
      </c>
      <c r="BJ282" s="163">
        <f>IF(BJ$226="","",IF($B282="","",IFERROR(AS282*$E282/100,"")))</f>
        <v/>
      </c>
      <c r="BK282" s="163">
        <f>IF(BK$226="","",IF($B282="","",IFERROR(AT282*$E282/100,"")))</f>
        <v/>
      </c>
      <c r="BL282" s="163">
        <f>IF(BL$226="","",IF($B282="","",IFERROR(AU282*$E282/100,"")))</f>
        <v/>
      </c>
      <c r="BM282" s="163">
        <f>IF(BM$226="","",IF($B282="","",IFERROR(AV282*$E282/100,"")))</f>
        <v/>
      </c>
      <c r="BN282" s="163">
        <f>IF(BN$226="","",IF($B282="","",IFERROR(AW282*$E282/100,"")))</f>
        <v/>
      </c>
      <c r="BO282" s="163">
        <f>IF(BO$226="","",IF($B282="","",IFERROR(AX282*$E282/100,"")))</f>
        <v/>
      </c>
      <c r="BP282" s="163">
        <f>IF(BP$226="","",IF($B282="","",IFERROR(AY282*$E282/100,"")))</f>
        <v/>
      </c>
      <c r="BQ282" s="163">
        <f>IF(BQ$226="","",IF($B282="","",IFERROR(AZ282*$E282/100,"")))</f>
        <v/>
      </c>
      <c r="BR282" s="163">
        <f>IF(BR$226="","",IF($B282="","",IFERROR(BA282*$E282/100,"")))</f>
        <v/>
      </c>
      <c r="BS282" s="163">
        <f>IF(BS$226="","",IF($B282="","",IFERROR(BB282*$E282/100,"")))</f>
        <v/>
      </c>
      <c r="BT282" s="163">
        <f>IF(BT$226="","",IF($B282="","",IFERROR(BC282*$E282/100,"")))</f>
        <v/>
      </c>
      <c r="BU282" s="163">
        <f>IF(BU$226="","",IF($B282="","",IFERROR(BD282*$E282/100,"")))</f>
        <v/>
      </c>
      <c r="BV282" s="163">
        <f>IF(BV$226="","",IF($B282="","",IFERROR(BE282*$E282/100,"")))</f>
        <v/>
      </c>
      <c r="BW282" s="163">
        <f>IF(BW$226="","",IF($B282="","",IFERROR(BF282*$E282/100,"")))</f>
        <v/>
      </c>
    </row>
    <row r="283">
      <c r="B283" s="126">
        <f>IF(MXAU!$C$60="","",MXAU!$C$60)</f>
        <v/>
      </c>
      <c r="C283" s="74">
        <f>IF(MXAU!$B$60="","",MXAU!$B$60)</f>
        <v/>
      </c>
      <c r="D283" s="75">
        <f>IFERROR(MXAU!$Q$60,1)</f>
        <v/>
      </c>
      <c r="E283" s="76">
        <f>IF($B283="","",IF(ISNUMBER(MXAU!$I$60),MXAU!$I$60,'Index Summary'!$C$7))</f>
        <v/>
      </c>
      <c r="F283" s="77">
        <f>IF(F$226="","",IF($B283="","",IFERROR($C283*$D283*IF((Override!$C$4="ON")*(COUNTIFS(Override!$B$11:$B$40,$B283,Override!$D$11:$D$40,1,Override!$E$11:$E$40,"&gt;=0")-COUNTIFS(Override!$B$11:$B$40,$B283,Override!$D$11:$D$40,1,Override!$E$11:$E$40,"&gt;=0",Override!$C$11:$C$40,"AS51"))&gt;0,SUMIFS(Override!$E$11:$E$40,Override!$B$11:$B$40,$B283,Override!$D$11:$D$40,1)-SUMIFS(Override!$E$11:$E$40,Override!$B$11:$B$40,$B283,Override!$D$11:$D$40,1,Override!$C$11:$C$40,"AS51"),Override!$C$315)/MXAU!$B$3,"")))</f>
        <v/>
      </c>
      <c r="G283" s="77">
        <f>IF(G$226="","",IF($B283="","",IFERROR($C283*$D283*IF((Override!$C$4="ON")*(COUNTIFS(Override!$B$11:$B$40,$B283,Override!$D$11:$D$40,2,Override!$E$11:$E$40,"&gt;=0")-COUNTIFS(Override!$B$11:$B$40,$B283,Override!$D$11:$D$40,2,Override!$E$11:$E$40,"&gt;=0",Override!$C$11:$C$40,"AS51"))&gt;0,SUMIFS(Override!$E$11:$E$40,Override!$B$11:$B$40,$B283,Override!$D$11:$D$40,2)-SUMIFS(Override!$E$11:$E$40,Override!$B$11:$B$40,$B283,Override!$D$11:$D$40,2,Override!$C$11:$C$40,"AS51"),Override!$D$315)/MXAU!$B$3,"")))</f>
        <v/>
      </c>
      <c r="H283" s="77">
        <f>IF(H$226="","",IF($B283="","",IFERROR($C283*$D283*IF((Override!$C$4="ON")*(COUNTIFS(Override!$B$11:$B$40,$B283,Override!$D$11:$D$40,3,Override!$E$11:$E$40,"&gt;=0")-COUNTIFS(Override!$B$11:$B$40,$B283,Override!$D$11:$D$40,3,Override!$E$11:$E$40,"&gt;=0",Override!$C$11:$C$40,"AS51"))&gt;0,SUMIFS(Override!$E$11:$E$40,Override!$B$11:$B$40,$B283,Override!$D$11:$D$40,3)-SUMIFS(Override!$E$11:$E$40,Override!$B$11:$B$40,$B283,Override!$D$11:$D$40,3,Override!$C$11:$C$40,"AS51"),Override!$E$315)/MXAU!$B$3,"")))</f>
        <v/>
      </c>
      <c r="I283" s="77">
        <f>IF(I$226="","",IF($B283="","",IFERROR($C283*$D283*IF((Override!$C$4="ON")*(COUNTIFS(Override!$B$11:$B$40,$B283,Override!$D$11:$D$40,4,Override!$E$11:$E$40,"&gt;=0")-COUNTIFS(Override!$B$11:$B$40,$B283,Override!$D$11:$D$40,4,Override!$E$11:$E$40,"&gt;=0",Override!$C$11:$C$40,"AS51"))&gt;0,SUMIFS(Override!$E$11:$E$40,Override!$B$11:$B$40,$B283,Override!$D$11:$D$40,4)-SUMIFS(Override!$E$11:$E$40,Override!$B$11:$B$40,$B283,Override!$D$11:$D$40,4,Override!$C$11:$C$40,"AS51"),Override!$F$315)/MXAU!$B$3,"")))</f>
        <v/>
      </c>
      <c r="J283" s="77">
        <f>IF(J$226="","",IF($B283="","",IFERROR($C283*$D283*IF((Override!$C$4="ON")*(COUNTIFS(Override!$B$11:$B$40,$B283,Override!$D$11:$D$40,5,Override!$E$11:$E$40,"&gt;=0")-COUNTIFS(Override!$B$11:$B$40,$B283,Override!$D$11:$D$40,5,Override!$E$11:$E$40,"&gt;=0",Override!$C$11:$C$40,"AS51"))&gt;0,SUMIFS(Override!$E$11:$E$40,Override!$B$11:$B$40,$B283,Override!$D$11:$D$40,5)-SUMIFS(Override!$E$11:$E$40,Override!$B$11:$B$40,$B283,Override!$D$11:$D$40,5,Override!$C$11:$C$40,"AS51"),Override!$G$315)/MXAU!$B$3,"")))</f>
        <v/>
      </c>
      <c r="K283" s="77">
        <f>IF(K$226="","",IF($B283="","",IFERROR($C283*$D283*IF((Override!$C$4="ON")*(COUNTIFS(Override!$B$11:$B$40,$B283,Override!$D$11:$D$40,6,Override!$E$11:$E$40,"&gt;=0")-COUNTIFS(Override!$B$11:$B$40,$B283,Override!$D$11:$D$40,6,Override!$E$11:$E$40,"&gt;=0",Override!$C$11:$C$40,"AS51"))&gt;0,SUMIFS(Override!$E$11:$E$40,Override!$B$11:$B$40,$B283,Override!$D$11:$D$40,6)-SUMIFS(Override!$E$11:$E$40,Override!$B$11:$B$40,$B283,Override!$D$11:$D$40,6,Override!$C$11:$C$40,"AS51"),Override!$H$315)/MXAU!$B$3,"")))</f>
        <v/>
      </c>
      <c r="L283" s="77">
        <f>IF(L$226="","",IF($B283="","",IFERROR($C283*$D283*IF((Override!$C$4="ON")*(COUNTIFS(Override!$B$11:$B$40,$B283,Override!$D$11:$D$40,7,Override!$E$11:$E$40,"&gt;=0")-COUNTIFS(Override!$B$11:$B$40,$B283,Override!$D$11:$D$40,7,Override!$E$11:$E$40,"&gt;=0",Override!$C$11:$C$40,"AS51"))&gt;0,SUMIFS(Override!$E$11:$E$40,Override!$B$11:$B$40,$B283,Override!$D$11:$D$40,7)-SUMIFS(Override!$E$11:$E$40,Override!$B$11:$B$40,$B283,Override!$D$11:$D$40,7,Override!$C$11:$C$40,"AS51"),Override!$I$315)/MXAU!$B$3,"")))</f>
        <v/>
      </c>
      <c r="M283" s="77">
        <f>IF(M$226="","",IF($B283="","",IFERROR($C283*$D283*IF((Override!$C$4="ON")*(COUNTIFS(Override!$B$11:$B$40,$B283,Override!$D$11:$D$40,8,Override!$E$11:$E$40,"&gt;=0")-COUNTIFS(Override!$B$11:$B$40,$B283,Override!$D$11:$D$40,8,Override!$E$11:$E$40,"&gt;=0",Override!$C$11:$C$40,"AS51"))&gt;0,SUMIFS(Override!$E$11:$E$40,Override!$B$11:$B$40,$B283,Override!$D$11:$D$40,8)-SUMIFS(Override!$E$11:$E$40,Override!$B$11:$B$40,$B283,Override!$D$11:$D$40,8,Override!$C$11:$C$40,"AS51"),Override!$J$315)/MXAU!$B$3,"")))</f>
        <v/>
      </c>
      <c r="N283" s="77">
        <f>IF(N$226="","",IF($B283="","",IFERROR($C283*$D283*IF((Override!$C$4="ON")*(COUNTIFS(Override!$B$11:$B$40,$B283,Override!$D$11:$D$40,9,Override!$E$11:$E$40,"&gt;=0")-COUNTIFS(Override!$B$11:$B$40,$B283,Override!$D$11:$D$40,9,Override!$E$11:$E$40,"&gt;=0",Override!$C$11:$C$40,"AS51"))&gt;0,SUMIFS(Override!$E$11:$E$40,Override!$B$11:$B$40,$B283,Override!$D$11:$D$40,9)-SUMIFS(Override!$E$11:$E$40,Override!$B$11:$B$40,$B283,Override!$D$11:$D$40,9,Override!$C$11:$C$40,"AS51"),Override!$K$315)/MXAU!$B$3,"")))</f>
        <v/>
      </c>
      <c r="O283" s="77">
        <f>IF(O$226="","",IF($B283="","",IFERROR($C283*$D283*IF((Override!$C$4="ON")*(COUNTIFS(Override!$B$11:$B$40,$B283,Override!$D$11:$D$40,10,Override!$E$11:$E$40,"&gt;=0")-COUNTIFS(Override!$B$11:$B$40,$B283,Override!$D$11:$D$40,10,Override!$E$11:$E$40,"&gt;=0",Override!$C$11:$C$40,"AS51"))&gt;0,SUMIFS(Override!$E$11:$E$40,Override!$B$11:$B$40,$B283,Override!$D$11:$D$40,10)-SUMIFS(Override!$E$11:$E$40,Override!$B$11:$B$40,$B283,Override!$D$11:$D$40,10,Override!$C$11:$C$40,"AS51"),Override!$L$315)/MXAU!$B$3,"")))</f>
        <v/>
      </c>
      <c r="P283" s="77">
        <f>IF(P$226="","",IF($B283="","",IFERROR($C283*$D283*IF((Override!$C$4="ON")*(COUNTIFS(Override!$B$11:$B$40,$B283,Override!$D$11:$D$40,11,Override!$E$11:$E$40,"&gt;=0")-COUNTIFS(Override!$B$11:$B$40,$B283,Override!$D$11:$D$40,11,Override!$E$11:$E$40,"&gt;=0",Override!$C$11:$C$40,"AS51"))&gt;0,SUMIFS(Override!$E$11:$E$40,Override!$B$11:$B$40,$B283,Override!$D$11:$D$40,11)-SUMIFS(Override!$E$11:$E$40,Override!$B$11:$B$40,$B283,Override!$D$11:$D$40,11,Override!$C$11:$C$40,"AS51"),Override!$M$315)/MXAU!$B$3,"")))</f>
        <v/>
      </c>
      <c r="Q283" s="77">
        <f>IF(Q$226="","",IF($B283="","",IFERROR($C283*$D283*IF((Override!$C$4="ON")*(COUNTIFS(Override!$B$11:$B$40,$B283,Override!$D$11:$D$40,12,Override!$E$11:$E$40,"&gt;=0")-COUNTIFS(Override!$B$11:$B$40,$B283,Override!$D$11:$D$40,12,Override!$E$11:$E$40,"&gt;=0",Override!$C$11:$C$40,"AS51"))&gt;0,SUMIFS(Override!$E$11:$E$40,Override!$B$11:$B$40,$B283,Override!$D$11:$D$40,12)-SUMIFS(Override!$E$11:$E$40,Override!$B$11:$B$40,$B283,Override!$D$11:$D$40,12,Override!$C$11:$C$40,"AS51"),Override!$N$315)/MXAU!$B$3,"")))</f>
        <v/>
      </c>
      <c r="R283" s="77">
        <f>IF(R$226="","",IF($B283="","",IFERROR($C283*$D283*IF((Override!$C$4="ON")*(COUNTIFS(Override!$B$11:$B$40,$B283,Override!$D$11:$D$40,13,Override!$E$11:$E$40,"&gt;=0")-COUNTIFS(Override!$B$11:$B$40,$B283,Override!$D$11:$D$40,13,Override!$E$11:$E$40,"&gt;=0",Override!$C$11:$C$40,"AS51"))&gt;0,SUMIFS(Override!$E$11:$E$40,Override!$B$11:$B$40,$B283,Override!$D$11:$D$40,13)-SUMIFS(Override!$E$11:$E$40,Override!$B$11:$B$40,$B283,Override!$D$11:$D$40,13,Override!$C$11:$C$40,"AS51"),Override!$O$315)/MXAU!$B$3,"")))</f>
        <v/>
      </c>
      <c r="S283" s="77">
        <f>IF(S$226="","",IF($B283="","",IFERROR($C283*$D283*IF((Override!$C$4="ON")*(COUNTIFS(Override!$B$11:$B$40,$B283,Override!$D$11:$D$40,14,Override!$E$11:$E$40,"&gt;=0")-COUNTIFS(Override!$B$11:$B$40,$B283,Override!$D$11:$D$40,14,Override!$E$11:$E$40,"&gt;=0",Override!$C$11:$C$40,"AS51"))&gt;0,SUMIFS(Override!$E$11:$E$40,Override!$B$11:$B$40,$B283,Override!$D$11:$D$40,14)-SUMIFS(Override!$E$11:$E$40,Override!$B$11:$B$40,$B283,Override!$D$11:$D$40,14,Override!$C$11:$C$40,"AS51"),Override!$P$315)/MXAU!$B$3,"")))</f>
        <v/>
      </c>
      <c r="T283" s="77">
        <f>IF(T$226="","",IF($B283="","",IFERROR($C283*$D283*IF((Override!$C$4="ON")*(COUNTIFS(Override!$B$11:$B$40,$B283,Override!$D$11:$D$40,15,Override!$E$11:$E$40,"&gt;=0")-COUNTIFS(Override!$B$11:$B$40,$B283,Override!$D$11:$D$40,15,Override!$E$11:$E$40,"&gt;=0",Override!$C$11:$C$40,"AS51"))&gt;0,SUMIFS(Override!$E$11:$E$40,Override!$B$11:$B$40,$B283,Override!$D$11:$D$40,15)-SUMIFS(Override!$E$11:$E$40,Override!$B$11:$B$40,$B283,Override!$D$11:$D$40,15,Override!$C$11:$C$40,"AS51"),Override!$Q$315)/MXAU!$B$3,"")))</f>
        <v/>
      </c>
      <c r="U283" s="77">
        <f>IF(U$226="","",IF($B283="","",IFERROR($C283*$D283*IF((Override!$C$4="ON")*(COUNTIFS(Override!$B$11:$B$40,$B283,Override!$D$11:$D$40,16,Override!$E$11:$E$40,"&gt;=0")-COUNTIFS(Override!$B$11:$B$40,$B283,Override!$D$11:$D$40,16,Override!$E$11:$E$40,"&gt;=0",Override!$C$11:$C$40,"AS51"))&gt;0,SUMIFS(Override!$E$11:$E$40,Override!$B$11:$B$40,$B283,Override!$D$11:$D$40,16)-SUMIFS(Override!$E$11:$E$40,Override!$B$11:$B$40,$B283,Override!$D$11:$D$40,16,Override!$C$11:$C$40,"AS51"),Override!$R$315)/MXAU!$B$3,"")))</f>
        <v/>
      </c>
      <c r="W283" s="77">
        <f>IF(W$226="","",IF($B283="","",IFERROR(F283*$E283/100,"")))</f>
        <v/>
      </c>
      <c r="X283" s="77">
        <f>IF(X$226="","",IF($B283="","",IFERROR(G283*$E283/100,"")))</f>
        <v/>
      </c>
      <c r="Y283" s="77">
        <f>IF(Y$226="","",IF($B283="","",IFERROR(H283*$E283/100,"")))</f>
        <v/>
      </c>
      <c r="Z283" s="77">
        <f>IF(Z$226="","",IF($B283="","",IFERROR(I283*$E283/100,"")))</f>
        <v/>
      </c>
      <c r="AA283" s="77">
        <f>IF(AA$226="","",IF($B283="","",IFERROR(J283*$E283/100,"")))</f>
        <v/>
      </c>
      <c r="AB283" s="77">
        <f>IF(AB$226="","",IF($B283="","",IFERROR(K283*$E283/100,"")))</f>
        <v/>
      </c>
      <c r="AC283" s="77">
        <f>IF(AC$226="","",IF($B283="","",IFERROR(L283*$E283/100,"")))</f>
        <v/>
      </c>
      <c r="AD283" s="77">
        <f>IF(AD$226="","",IF($B283="","",IFERROR(M283*$E283/100,"")))</f>
        <v/>
      </c>
      <c r="AE283" s="77">
        <f>IF(AE$226="","",IF($B283="","",IFERROR(N283*$E283/100,"")))</f>
        <v/>
      </c>
      <c r="AF283" s="77">
        <f>IF(AF$226="","",IF($B283="","",IFERROR(O283*$E283/100,"")))</f>
        <v/>
      </c>
      <c r="AG283" s="77">
        <f>IF(AG$226="","",IF($B283="","",IFERROR(P283*$E283/100,"")))</f>
        <v/>
      </c>
      <c r="AH283" s="77">
        <f>IF(AH$226="","",IF($B283="","",IFERROR(Q283*$E283/100,"")))</f>
        <v/>
      </c>
      <c r="AI283" s="77">
        <f>IF(AI$226="","",IF($B283="","",IFERROR(R283*$E283/100,"")))</f>
        <v/>
      </c>
      <c r="AJ283" s="77">
        <f>IF(AJ$226="","",IF($B283="","",IFERROR(S283*$E283/100,"")))</f>
        <v/>
      </c>
      <c r="AK283" s="77">
        <f>IF(AK$226="","",IF($B283="","",IFERROR(T283*$E283/100,"")))</f>
        <v/>
      </c>
      <c r="AL283" s="77">
        <f>IF(AL$226="","",IF($B283="","",IFERROR(U283*$E283/100,"")))</f>
        <v/>
      </c>
      <c r="AN283" s="77">
        <f>IF($B283="","",SUMIF($F$226:$U$226,"&lt;="&amp;Sector!$E$51,$F283:$U283))</f>
        <v/>
      </c>
      <c r="AO283" s="77">
        <f>IF($B283="","",SUMIF($W$226:$AL$226,"&lt;="&amp;Sector!$E$51,$W283:$AL283))</f>
        <v/>
      </c>
      <c r="AQ283" s="163">
        <f>IF(AQ$226="","",IF($B283="","",IFERROR($C283*$D283*SUMPRODUCT(('Dvd Calendar'!$E$2860:$CZ$2860&gt;AQ$225)*('Dvd Calendar'!$E$2860:$CZ$2860&lt;=AQ$226)*'Dvd Calendar'!$E$2863:$CZ$2863*(('Dvd Calendar'!$E$2865:$CZ$2865='Field Check'!$C$56)*('Field Check'!$C$56&lt;&gt;"")+('Dvd Calendar'!$E$2865:$CZ$2865='Field Check'!$C$57)*('Field Check'!$C$57&lt;&gt;"")))/MXAU!$B$3,"")))</f>
        <v/>
      </c>
      <c r="AR283" s="163">
        <f>IF(AR$226="","",IF($B283="","",IFERROR($C283*$D283*SUMPRODUCT(('Dvd Calendar'!$E$2860:$CZ$2860&gt;AR$225)*('Dvd Calendar'!$E$2860:$CZ$2860&lt;=AR$226)*'Dvd Calendar'!$E$2863:$CZ$2863*(('Dvd Calendar'!$E$2865:$CZ$2865='Field Check'!$C$56)*('Field Check'!$C$56&lt;&gt;"")+('Dvd Calendar'!$E$2865:$CZ$2865='Field Check'!$C$57)*('Field Check'!$C$57&lt;&gt;"")))/MXAU!$B$3,"")))</f>
        <v/>
      </c>
      <c r="AS283" s="163">
        <f>IF(AS$226="","",IF($B283="","",IFERROR($C283*$D283*SUMPRODUCT(('Dvd Calendar'!$E$2860:$CZ$2860&gt;AS$225)*('Dvd Calendar'!$E$2860:$CZ$2860&lt;=AS$226)*'Dvd Calendar'!$E$2863:$CZ$2863*(('Dvd Calendar'!$E$2865:$CZ$2865='Field Check'!$C$56)*('Field Check'!$C$56&lt;&gt;"")+('Dvd Calendar'!$E$2865:$CZ$2865='Field Check'!$C$57)*('Field Check'!$C$57&lt;&gt;"")))/MXAU!$B$3,"")))</f>
        <v/>
      </c>
      <c r="AT283" s="163">
        <f>IF(AT$226="","",IF($B283="","",IFERROR($C283*$D283*SUMPRODUCT(('Dvd Calendar'!$E$2860:$CZ$2860&gt;AT$225)*('Dvd Calendar'!$E$2860:$CZ$2860&lt;=AT$226)*'Dvd Calendar'!$E$2863:$CZ$2863*(('Dvd Calendar'!$E$2865:$CZ$2865='Field Check'!$C$56)*('Field Check'!$C$56&lt;&gt;"")+('Dvd Calendar'!$E$2865:$CZ$2865='Field Check'!$C$57)*('Field Check'!$C$57&lt;&gt;"")))/MXAU!$B$3,"")))</f>
        <v/>
      </c>
      <c r="AU283" s="163">
        <f>IF(AU$226="","",IF($B283="","",IFERROR($C283*$D283*SUMPRODUCT(('Dvd Calendar'!$E$2860:$CZ$2860&gt;AU$225)*('Dvd Calendar'!$E$2860:$CZ$2860&lt;=AU$226)*'Dvd Calendar'!$E$2863:$CZ$2863*(('Dvd Calendar'!$E$2865:$CZ$2865='Field Check'!$C$56)*('Field Check'!$C$56&lt;&gt;"")+('Dvd Calendar'!$E$2865:$CZ$2865='Field Check'!$C$57)*('Field Check'!$C$57&lt;&gt;"")))/MXAU!$B$3,"")))</f>
        <v/>
      </c>
      <c r="AV283" s="163">
        <f>IF(AV$226="","",IF($B283="","",IFERROR($C283*$D283*SUMPRODUCT(('Dvd Calendar'!$E$2860:$CZ$2860&gt;AV$225)*('Dvd Calendar'!$E$2860:$CZ$2860&lt;=AV$226)*'Dvd Calendar'!$E$2863:$CZ$2863*(('Dvd Calendar'!$E$2865:$CZ$2865='Field Check'!$C$56)*('Field Check'!$C$56&lt;&gt;"")+('Dvd Calendar'!$E$2865:$CZ$2865='Field Check'!$C$57)*('Field Check'!$C$57&lt;&gt;"")))/MXAU!$B$3,"")))</f>
        <v/>
      </c>
      <c r="AW283" s="163">
        <f>IF(AW$226="","",IF($B283="","",IFERROR($C283*$D283*SUMPRODUCT(('Dvd Calendar'!$E$2860:$CZ$2860&gt;AW$225)*('Dvd Calendar'!$E$2860:$CZ$2860&lt;=AW$226)*'Dvd Calendar'!$E$2863:$CZ$2863*(('Dvd Calendar'!$E$2865:$CZ$2865='Field Check'!$C$56)*('Field Check'!$C$56&lt;&gt;"")+('Dvd Calendar'!$E$2865:$CZ$2865='Field Check'!$C$57)*('Field Check'!$C$57&lt;&gt;"")))/MXAU!$B$3,"")))</f>
        <v/>
      </c>
      <c r="AX283" s="163">
        <f>IF(AX$226="","",IF($B283="","",IFERROR($C283*$D283*SUMPRODUCT(('Dvd Calendar'!$E$2860:$CZ$2860&gt;AX$225)*('Dvd Calendar'!$E$2860:$CZ$2860&lt;=AX$226)*'Dvd Calendar'!$E$2863:$CZ$2863*(('Dvd Calendar'!$E$2865:$CZ$2865='Field Check'!$C$56)*('Field Check'!$C$56&lt;&gt;"")+('Dvd Calendar'!$E$2865:$CZ$2865='Field Check'!$C$57)*('Field Check'!$C$57&lt;&gt;"")))/MXAU!$B$3,"")))</f>
        <v/>
      </c>
      <c r="AY283" s="163">
        <f>IF(AY$226="","",IF($B283="","",IFERROR($C283*$D283*SUMPRODUCT(('Dvd Calendar'!$E$2860:$CZ$2860&gt;AY$225)*('Dvd Calendar'!$E$2860:$CZ$2860&lt;=AY$226)*'Dvd Calendar'!$E$2863:$CZ$2863*(('Dvd Calendar'!$E$2865:$CZ$2865='Field Check'!$C$56)*('Field Check'!$C$56&lt;&gt;"")+('Dvd Calendar'!$E$2865:$CZ$2865='Field Check'!$C$57)*('Field Check'!$C$57&lt;&gt;"")))/MXAU!$B$3,"")))</f>
        <v/>
      </c>
      <c r="AZ283" s="163">
        <f>IF(AZ$226="","",IF($B283="","",IFERROR($C283*$D283*SUMPRODUCT(('Dvd Calendar'!$E$2860:$CZ$2860&gt;AZ$225)*('Dvd Calendar'!$E$2860:$CZ$2860&lt;=AZ$226)*'Dvd Calendar'!$E$2863:$CZ$2863*(('Dvd Calendar'!$E$2865:$CZ$2865='Field Check'!$C$56)*('Field Check'!$C$56&lt;&gt;"")+('Dvd Calendar'!$E$2865:$CZ$2865='Field Check'!$C$57)*('Field Check'!$C$57&lt;&gt;"")))/MXAU!$B$3,"")))</f>
        <v/>
      </c>
      <c r="BA283" s="163">
        <f>IF(BA$226="","",IF($B283="","",IFERROR($C283*$D283*SUMPRODUCT(('Dvd Calendar'!$E$2860:$CZ$2860&gt;BA$225)*('Dvd Calendar'!$E$2860:$CZ$2860&lt;=BA$226)*'Dvd Calendar'!$E$2863:$CZ$2863*(('Dvd Calendar'!$E$2865:$CZ$2865='Field Check'!$C$56)*('Field Check'!$C$56&lt;&gt;"")+('Dvd Calendar'!$E$2865:$CZ$2865='Field Check'!$C$57)*('Field Check'!$C$57&lt;&gt;"")))/MXAU!$B$3,"")))</f>
        <v/>
      </c>
      <c r="BB283" s="163">
        <f>IF(BB$226="","",IF($B283="","",IFERROR($C283*$D283*SUMPRODUCT(('Dvd Calendar'!$E$2860:$CZ$2860&gt;BB$225)*('Dvd Calendar'!$E$2860:$CZ$2860&lt;=BB$226)*'Dvd Calendar'!$E$2863:$CZ$2863*(('Dvd Calendar'!$E$2865:$CZ$2865='Field Check'!$C$56)*('Field Check'!$C$56&lt;&gt;"")+('Dvd Calendar'!$E$2865:$CZ$2865='Field Check'!$C$57)*('Field Check'!$C$57&lt;&gt;"")))/MXAU!$B$3,"")))</f>
        <v/>
      </c>
      <c r="BC283" s="163">
        <f>IF(BC$226="","",IF($B283="","",IFERROR($C283*$D283*SUMPRODUCT(('Dvd Calendar'!$E$2860:$CZ$2860&gt;BC$225)*('Dvd Calendar'!$E$2860:$CZ$2860&lt;=BC$226)*'Dvd Calendar'!$E$2863:$CZ$2863*(('Dvd Calendar'!$E$2865:$CZ$2865='Field Check'!$C$56)*('Field Check'!$C$56&lt;&gt;"")+('Dvd Calendar'!$E$2865:$CZ$2865='Field Check'!$C$57)*('Field Check'!$C$57&lt;&gt;"")))/MXAU!$B$3,"")))</f>
        <v/>
      </c>
      <c r="BD283" s="163">
        <f>IF(BD$226="","",IF($B283="","",IFERROR($C283*$D283*SUMPRODUCT(('Dvd Calendar'!$E$2860:$CZ$2860&gt;BD$225)*('Dvd Calendar'!$E$2860:$CZ$2860&lt;=BD$226)*'Dvd Calendar'!$E$2863:$CZ$2863*(('Dvd Calendar'!$E$2865:$CZ$2865='Field Check'!$C$56)*('Field Check'!$C$56&lt;&gt;"")+('Dvd Calendar'!$E$2865:$CZ$2865='Field Check'!$C$57)*('Field Check'!$C$57&lt;&gt;"")))/MXAU!$B$3,"")))</f>
        <v/>
      </c>
      <c r="BE283" s="163">
        <f>IF(BE$226="","",IF($B283="","",IFERROR($C283*$D283*SUMPRODUCT(('Dvd Calendar'!$E$2860:$CZ$2860&gt;BE$225)*('Dvd Calendar'!$E$2860:$CZ$2860&lt;=BE$226)*'Dvd Calendar'!$E$2863:$CZ$2863*(('Dvd Calendar'!$E$2865:$CZ$2865='Field Check'!$C$56)*('Field Check'!$C$56&lt;&gt;"")+('Dvd Calendar'!$E$2865:$CZ$2865='Field Check'!$C$57)*('Field Check'!$C$57&lt;&gt;"")))/MXAU!$B$3,"")))</f>
        <v/>
      </c>
      <c r="BF283" s="163">
        <f>IF(BF$226="","",IF($B283="","",IFERROR($C283*$D283*SUMPRODUCT(('Dvd Calendar'!$E$2860:$CZ$2860&gt;BF$225)*('Dvd Calendar'!$E$2860:$CZ$2860&lt;=BF$226)*'Dvd Calendar'!$E$2863:$CZ$2863*(('Dvd Calendar'!$E$2865:$CZ$2865='Field Check'!$C$56)*('Field Check'!$C$56&lt;&gt;"")+('Dvd Calendar'!$E$2865:$CZ$2865='Field Check'!$C$57)*('Field Check'!$C$57&lt;&gt;"")))/MXAU!$B$3,"")))</f>
        <v/>
      </c>
      <c r="BH283" s="163">
        <f>IF(BH$226="","",IF($B283="","",IFERROR(AQ283*$E283/100,"")))</f>
        <v/>
      </c>
      <c r="BI283" s="163">
        <f>IF(BI$226="","",IF($B283="","",IFERROR(AR283*$E283/100,"")))</f>
        <v/>
      </c>
      <c r="BJ283" s="163">
        <f>IF(BJ$226="","",IF($B283="","",IFERROR(AS283*$E283/100,"")))</f>
        <v/>
      </c>
      <c r="BK283" s="163">
        <f>IF(BK$226="","",IF($B283="","",IFERROR(AT283*$E283/100,"")))</f>
        <v/>
      </c>
      <c r="BL283" s="163">
        <f>IF(BL$226="","",IF($B283="","",IFERROR(AU283*$E283/100,"")))</f>
        <v/>
      </c>
      <c r="BM283" s="163">
        <f>IF(BM$226="","",IF($B283="","",IFERROR(AV283*$E283/100,"")))</f>
        <v/>
      </c>
      <c r="BN283" s="163">
        <f>IF(BN$226="","",IF($B283="","",IFERROR(AW283*$E283/100,"")))</f>
        <v/>
      </c>
      <c r="BO283" s="163">
        <f>IF(BO$226="","",IF($B283="","",IFERROR(AX283*$E283/100,"")))</f>
        <v/>
      </c>
      <c r="BP283" s="163">
        <f>IF(BP$226="","",IF($B283="","",IFERROR(AY283*$E283/100,"")))</f>
        <v/>
      </c>
      <c r="BQ283" s="163">
        <f>IF(BQ$226="","",IF($B283="","",IFERROR(AZ283*$E283/100,"")))</f>
        <v/>
      </c>
      <c r="BR283" s="163">
        <f>IF(BR$226="","",IF($B283="","",IFERROR(BA283*$E283/100,"")))</f>
        <v/>
      </c>
      <c r="BS283" s="163">
        <f>IF(BS$226="","",IF($B283="","",IFERROR(BB283*$E283/100,"")))</f>
        <v/>
      </c>
      <c r="BT283" s="163">
        <f>IF(BT$226="","",IF($B283="","",IFERROR(BC283*$E283/100,"")))</f>
        <v/>
      </c>
      <c r="BU283" s="163">
        <f>IF(BU$226="","",IF($B283="","",IFERROR(BD283*$E283/100,"")))</f>
        <v/>
      </c>
      <c r="BV283" s="163">
        <f>IF(BV$226="","",IF($B283="","",IFERROR(BE283*$E283/100,"")))</f>
        <v/>
      </c>
      <c r="BW283" s="163">
        <f>IF(BW$226="","",IF($B283="","",IFERROR(BF283*$E283/100,"")))</f>
        <v/>
      </c>
    </row>
    <row r="284">
      <c r="B284" s="126">
        <f>IF(MXAU!$C$61="","",MXAU!$C$61)</f>
        <v/>
      </c>
      <c r="C284" s="74">
        <f>IF(MXAU!$B$61="","",MXAU!$B$61)</f>
        <v/>
      </c>
      <c r="D284" s="75">
        <f>IFERROR(MXAU!$Q$61,1)</f>
        <v/>
      </c>
      <c r="E284" s="76">
        <f>IF($B284="","",IF(ISNUMBER(MXAU!$I$61),MXAU!$I$61,'Index Summary'!$C$7))</f>
        <v/>
      </c>
      <c r="F284" s="77">
        <f>IF(F$226="","",IF($B284="","",IFERROR($C284*$D284*IF((Override!$C$4="ON")*(COUNTIFS(Override!$B$11:$B$40,$B284,Override!$D$11:$D$40,1,Override!$E$11:$E$40,"&gt;=0")-COUNTIFS(Override!$B$11:$B$40,$B284,Override!$D$11:$D$40,1,Override!$E$11:$E$40,"&gt;=0",Override!$C$11:$C$40,"AS51"))&gt;0,SUMIFS(Override!$E$11:$E$40,Override!$B$11:$B$40,$B284,Override!$D$11:$D$40,1)-SUMIFS(Override!$E$11:$E$40,Override!$B$11:$B$40,$B284,Override!$D$11:$D$40,1,Override!$C$11:$C$40,"AS51"),Override!$C$316)/MXAU!$B$3,"")))</f>
        <v/>
      </c>
      <c r="G284" s="77">
        <f>IF(G$226="","",IF($B284="","",IFERROR($C284*$D284*IF((Override!$C$4="ON")*(COUNTIFS(Override!$B$11:$B$40,$B284,Override!$D$11:$D$40,2,Override!$E$11:$E$40,"&gt;=0")-COUNTIFS(Override!$B$11:$B$40,$B284,Override!$D$11:$D$40,2,Override!$E$11:$E$40,"&gt;=0",Override!$C$11:$C$40,"AS51"))&gt;0,SUMIFS(Override!$E$11:$E$40,Override!$B$11:$B$40,$B284,Override!$D$11:$D$40,2)-SUMIFS(Override!$E$11:$E$40,Override!$B$11:$B$40,$B284,Override!$D$11:$D$40,2,Override!$C$11:$C$40,"AS51"),Override!$D$316)/MXAU!$B$3,"")))</f>
        <v/>
      </c>
      <c r="H284" s="77">
        <f>IF(H$226="","",IF($B284="","",IFERROR($C284*$D284*IF((Override!$C$4="ON")*(COUNTIFS(Override!$B$11:$B$40,$B284,Override!$D$11:$D$40,3,Override!$E$11:$E$40,"&gt;=0")-COUNTIFS(Override!$B$11:$B$40,$B284,Override!$D$11:$D$40,3,Override!$E$11:$E$40,"&gt;=0",Override!$C$11:$C$40,"AS51"))&gt;0,SUMIFS(Override!$E$11:$E$40,Override!$B$11:$B$40,$B284,Override!$D$11:$D$40,3)-SUMIFS(Override!$E$11:$E$40,Override!$B$11:$B$40,$B284,Override!$D$11:$D$40,3,Override!$C$11:$C$40,"AS51"),Override!$E$316)/MXAU!$B$3,"")))</f>
        <v/>
      </c>
      <c r="I284" s="77">
        <f>IF(I$226="","",IF($B284="","",IFERROR($C284*$D284*IF((Override!$C$4="ON")*(COUNTIFS(Override!$B$11:$B$40,$B284,Override!$D$11:$D$40,4,Override!$E$11:$E$40,"&gt;=0")-COUNTIFS(Override!$B$11:$B$40,$B284,Override!$D$11:$D$40,4,Override!$E$11:$E$40,"&gt;=0",Override!$C$11:$C$40,"AS51"))&gt;0,SUMIFS(Override!$E$11:$E$40,Override!$B$11:$B$40,$B284,Override!$D$11:$D$40,4)-SUMIFS(Override!$E$11:$E$40,Override!$B$11:$B$40,$B284,Override!$D$11:$D$40,4,Override!$C$11:$C$40,"AS51"),Override!$F$316)/MXAU!$B$3,"")))</f>
        <v/>
      </c>
      <c r="J284" s="77">
        <f>IF(J$226="","",IF($B284="","",IFERROR($C284*$D284*IF((Override!$C$4="ON")*(COUNTIFS(Override!$B$11:$B$40,$B284,Override!$D$11:$D$40,5,Override!$E$11:$E$40,"&gt;=0")-COUNTIFS(Override!$B$11:$B$40,$B284,Override!$D$11:$D$40,5,Override!$E$11:$E$40,"&gt;=0",Override!$C$11:$C$40,"AS51"))&gt;0,SUMIFS(Override!$E$11:$E$40,Override!$B$11:$B$40,$B284,Override!$D$11:$D$40,5)-SUMIFS(Override!$E$11:$E$40,Override!$B$11:$B$40,$B284,Override!$D$11:$D$40,5,Override!$C$11:$C$40,"AS51"),Override!$G$316)/MXAU!$B$3,"")))</f>
        <v/>
      </c>
      <c r="K284" s="77">
        <f>IF(K$226="","",IF($B284="","",IFERROR($C284*$D284*IF((Override!$C$4="ON")*(COUNTIFS(Override!$B$11:$B$40,$B284,Override!$D$11:$D$40,6,Override!$E$11:$E$40,"&gt;=0")-COUNTIFS(Override!$B$11:$B$40,$B284,Override!$D$11:$D$40,6,Override!$E$11:$E$40,"&gt;=0",Override!$C$11:$C$40,"AS51"))&gt;0,SUMIFS(Override!$E$11:$E$40,Override!$B$11:$B$40,$B284,Override!$D$11:$D$40,6)-SUMIFS(Override!$E$11:$E$40,Override!$B$11:$B$40,$B284,Override!$D$11:$D$40,6,Override!$C$11:$C$40,"AS51"),Override!$H$316)/MXAU!$B$3,"")))</f>
        <v/>
      </c>
      <c r="L284" s="77">
        <f>IF(L$226="","",IF($B284="","",IFERROR($C284*$D284*IF((Override!$C$4="ON")*(COUNTIFS(Override!$B$11:$B$40,$B284,Override!$D$11:$D$40,7,Override!$E$11:$E$40,"&gt;=0")-COUNTIFS(Override!$B$11:$B$40,$B284,Override!$D$11:$D$40,7,Override!$E$11:$E$40,"&gt;=0",Override!$C$11:$C$40,"AS51"))&gt;0,SUMIFS(Override!$E$11:$E$40,Override!$B$11:$B$40,$B284,Override!$D$11:$D$40,7)-SUMIFS(Override!$E$11:$E$40,Override!$B$11:$B$40,$B284,Override!$D$11:$D$40,7,Override!$C$11:$C$40,"AS51"),Override!$I$316)/MXAU!$B$3,"")))</f>
        <v/>
      </c>
      <c r="M284" s="77">
        <f>IF(M$226="","",IF($B284="","",IFERROR($C284*$D284*IF((Override!$C$4="ON")*(COUNTIFS(Override!$B$11:$B$40,$B284,Override!$D$11:$D$40,8,Override!$E$11:$E$40,"&gt;=0")-COUNTIFS(Override!$B$11:$B$40,$B284,Override!$D$11:$D$40,8,Override!$E$11:$E$40,"&gt;=0",Override!$C$11:$C$40,"AS51"))&gt;0,SUMIFS(Override!$E$11:$E$40,Override!$B$11:$B$40,$B284,Override!$D$11:$D$40,8)-SUMIFS(Override!$E$11:$E$40,Override!$B$11:$B$40,$B284,Override!$D$11:$D$40,8,Override!$C$11:$C$40,"AS51"),Override!$J$316)/MXAU!$B$3,"")))</f>
        <v/>
      </c>
      <c r="N284" s="77">
        <f>IF(N$226="","",IF($B284="","",IFERROR($C284*$D284*IF((Override!$C$4="ON")*(COUNTIFS(Override!$B$11:$B$40,$B284,Override!$D$11:$D$40,9,Override!$E$11:$E$40,"&gt;=0")-COUNTIFS(Override!$B$11:$B$40,$B284,Override!$D$11:$D$40,9,Override!$E$11:$E$40,"&gt;=0",Override!$C$11:$C$40,"AS51"))&gt;0,SUMIFS(Override!$E$11:$E$40,Override!$B$11:$B$40,$B284,Override!$D$11:$D$40,9)-SUMIFS(Override!$E$11:$E$40,Override!$B$11:$B$40,$B284,Override!$D$11:$D$40,9,Override!$C$11:$C$40,"AS51"),Override!$K$316)/MXAU!$B$3,"")))</f>
        <v/>
      </c>
      <c r="O284" s="77">
        <f>IF(O$226="","",IF($B284="","",IFERROR($C284*$D284*IF((Override!$C$4="ON")*(COUNTIFS(Override!$B$11:$B$40,$B284,Override!$D$11:$D$40,10,Override!$E$11:$E$40,"&gt;=0")-COUNTIFS(Override!$B$11:$B$40,$B284,Override!$D$11:$D$40,10,Override!$E$11:$E$40,"&gt;=0",Override!$C$11:$C$40,"AS51"))&gt;0,SUMIFS(Override!$E$11:$E$40,Override!$B$11:$B$40,$B284,Override!$D$11:$D$40,10)-SUMIFS(Override!$E$11:$E$40,Override!$B$11:$B$40,$B284,Override!$D$11:$D$40,10,Override!$C$11:$C$40,"AS51"),Override!$L$316)/MXAU!$B$3,"")))</f>
        <v/>
      </c>
      <c r="P284" s="77">
        <f>IF(P$226="","",IF($B284="","",IFERROR($C284*$D284*IF((Override!$C$4="ON")*(COUNTIFS(Override!$B$11:$B$40,$B284,Override!$D$11:$D$40,11,Override!$E$11:$E$40,"&gt;=0")-COUNTIFS(Override!$B$11:$B$40,$B284,Override!$D$11:$D$40,11,Override!$E$11:$E$40,"&gt;=0",Override!$C$11:$C$40,"AS51"))&gt;0,SUMIFS(Override!$E$11:$E$40,Override!$B$11:$B$40,$B284,Override!$D$11:$D$40,11)-SUMIFS(Override!$E$11:$E$40,Override!$B$11:$B$40,$B284,Override!$D$11:$D$40,11,Override!$C$11:$C$40,"AS51"),Override!$M$316)/MXAU!$B$3,"")))</f>
        <v/>
      </c>
      <c r="Q284" s="77">
        <f>IF(Q$226="","",IF($B284="","",IFERROR($C284*$D284*IF((Override!$C$4="ON")*(COUNTIFS(Override!$B$11:$B$40,$B284,Override!$D$11:$D$40,12,Override!$E$11:$E$40,"&gt;=0")-COUNTIFS(Override!$B$11:$B$40,$B284,Override!$D$11:$D$40,12,Override!$E$11:$E$40,"&gt;=0",Override!$C$11:$C$40,"AS51"))&gt;0,SUMIFS(Override!$E$11:$E$40,Override!$B$11:$B$40,$B284,Override!$D$11:$D$40,12)-SUMIFS(Override!$E$11:$E$40,Override!$B$11:$B$40,$B284,Override!$D$11:$D$40,12,Override!$C$11:$C$40,"AS51"),Override!$N$316)/MXAU!$B$3,"")))</f>
        <v/>
      </c>
      <c r="R284" s="77">
        <f>IF(R$226="","",IF($B284="","",IFERROR($C284*$D284*IF((Override!$C$4="ON")*(COUNTIFS(Override!$B$11:$B$40,$B284,Override!$D$11:$D$40,13,Override!$E$11:$E$40,"&gt;=0")-COUNTIFS(Override!$B$11:$B$40,$B284,Override!$D$11:$D$40,13,Override!$E$11:$E$40,"&gt;=0",Override!$C$11:$C$40,"AS51"))&gt;0,SUMIFS(Override!$E$11:$E$40,Override!$B$11:$B$40,$B284,Override!$D$11:$D$40,13)-SUMIFS(Override!$E$11:$E$40,Override!$B$11:$B$40,$B284,Override!$D$11:$D$40,13,Override!$C$11:$C$40,"AS51"),Override!$O$316)/MXAU!$B$3,"")))</f>
        <v/>
      </c>
      <c r="S284" s="77">
        <f>IF(S$226="","",IF($B284="","",IFERROR($C284*$D284*IF((Override!$C$4="ON")*(COUNTIFS(Override!$B$11:$B$40,$B284,Override!$D$11:$D$40,14,Override!$E$11:$E$40,"&gt;=0")-COUNTIFS(Override!$B$11:$B$40,$B284,Override!$D$11:$D$40,14,Override!$E$11:$E$40,"&gt;=0",Override!$C$11:$C$40,"AS51"))&gt;0,SUMIFS(Override!$E$11:$E$40,Override!$B$11:$B$40,$B284,Override!$D$11:$D$40,14)-SUMIFS(Override!$E$11:$E$40,Override!$B$11:$B$40,$B284,Override!$D$11:$D$40,14,Override!$C$11:$C$40,"AS51"),Override!$P$316)/MXAU!$B$3,"")))</f>
        <v/>
      </c>
      <c r="T284" s="77">
        <f>IF(T$226="","",IF($B284="","",IFERROR($C284*$D284*IF((Override!$C$4="ON")*(COUNTIFS(Override!$B$11:$B$40,$B284,Override!$D$11:$D$40,15,Override!$E$11:$E$40,"&gt;=0")-COUNTIFS(Override!$B$11:$B$40,$B284,Override!$D$11:$D$40,15,Override!$E$11:$E$40,"&gt;=0",Override!$C$11:$C$40,"AS51"))&gt;0,SUMIFS(Override!$E$11:$E$40,Override!$B$11:$B$40,$B284,Override!$D$11:$D$40,15)-SUMIFS(Override!$E$11:$E$40,Override!$B$11:$B$40,$B284,Override!$D$11:$D$40,15,Override!$C$11:$C$40,"AS51"),Override!$Q$316)/MXAU!$B$3,"")))</f>
        <v/>
      </c>
      <c r="U284" s="77">
        <f>IF(U$226="","",IF($B284="","",IFERROR($C284*$D284*IF((Override!$C$4="ON")*(COUNTIFS(Override!$B$11:$B$40,$B284,Override!$D$11:$D$40,16,Override!$E$11:$E$40,"&gt;=0")-COUNTIFS(Override!$B$11:$B$40,$B284,Override!$D$11:$D$40,16,Override!$E$11:$E$40,"&gt;=0",Override!$C$11:$C$40,"AS51"))&gt;0,SUMIFS(Override!$E$11:$E$40,Override!$B$11:$B$40,$B284,Override!$D$11:$D$40,16)-SUMIFS(Override!$E$11:$E$40,Override!$B$11:$B$40,$B284,Override!$D$11:$D$40,16,Override!$C$11:$C$40,"AS51"),Override!$R$316)/MXAU!$B$3,"")))</f>
        <v/>
      </c>
      <c r="W284" s="77">
        <f>IF(W$226="","",IF($B284="","",IFERROR(F284*$E284/100,"")))</f>
        <v/>
      </c>
      <c r="X284" s="77">
        <f>IF(X$226="","",IF($B284="","",IFERROR(G284*$E284/100,"")))</f>
        <v/>
      </c>
      <c r="Y284" s="77">
        <f>IF(Y$226="","",IF($B284="","",IFERROR(H284*$E284/100,"")))</f>
        <v/>
      </c>
      <c r="Z284" s="77">
        <f>IF(Z$226="","",IF($B284="","",IFERROR(I284*$E284/100,"")))</f>
        <v/>
      </c>
      <c r="AA284" s="77">
        <f>IF(AA$226="","",IF($B284="","",IFERROR(J284*$E284/100,"")))</f>
        <v/>
      </c>
      <c r="AB284" s="77">
        <f>IF(AB$226="","",IF($B284="","",IFERROR(K284*$E284/100,"")))</f>
        <v/>
      </c>
      <c r="AC284" s="77">
        <f>IF(AC$226="","",IF($B284="","",IFERROR(L284*$E284/100,"")))</f>
        <v/>
      </c>
      <c r="AD284" s="77">
        <f>IF(AD$226="","",IF($B284="","",IFERROR(M284*$E284/100,"")))</f>
        <v/>
      </c>
      <c r="AE284" s="77">
        <f>IF(AE$226="","",IF($B284="","",IFERROR(N284*$E284/100,"")))</f>
        <v/>
      </c>
      <c r="AF284" s="77">
        <f>IF(AF$226="","",IF($B284="","",IFERROR(O284*$E284/100,"")))</f>
        <v/>
      </c>
      <c r="AG284" s="77">
        <f>IF(AG$226="","",IF($B284="","",IFERROR(P284*$E284/100,"")))</f>
        <v/>
      </c>
      <c r="AH284" s="77">
        <f>IF(AH$226="","",IF($B284="","",IFERROR(Q284*$E284/100,"")))</f>
        <v/>
      </c>
      <c r="AI284" s="77">
        <f>IF(AI$226="","",IF($B284="","",IFERROR(R284*$E284/100,"")))</f>
        <v/>
      </c>
      <c r="AJ284" s="77">
        <f>IF(AJ$226="","",IF($B284="","",IFERROR(S284*$E284/100,"")))</f>
        <v/>
      </c>
      <c r="AK284" s="77">
        <f>IF(AK$226="","",IF($B284="","",IFERROR(T284*$E284/100,"")))</f>
        <v/>
      </c>
      <c r="AL284" s="77">
        <f>IF(AL$226="","",IF($B284="","",IFERROR(U284*$E284/100,"")))</f>
        <v/>
      </c>
      <c r="AN284" s="77">
        <f>IF($B284="","",SUMIF($F$226:$U$226,"&lt;="&amp;Sector!$E$51,$F284:$U284))</f>
        <v/>
      </c>
      <c r="AO284" s="77">
        <f>IF($B284="","",SUMIF($W$226:$AL$226,"&lt;="&amp;Sector!$E$51,$W284:$AL284))</f>
        <v/>
      </c>
      <c r="AQ284" s="163">
        <f>IF(AQ$226="","",IF($B284="","",IFERROR($C284*$D284*SUMPRODUCT(('Dvd Calendar'!$E$2871:$CZ$2871&gt;AQ$225)*('Dvd Calendar'!$E$2871:$CZ$2871&lt;=AQ$226)*'Dvd Calendar'!$E$2874:$CZ$2874*(('Dvd Calendar'!$E$2876:$CZ$2876='Field Check'!$C$56)*('Field Check'!$C$56&lt;&gt;"")+('Dvd Calendar'!$E$2876:$CZ$2876='Field Check'!$C$57)*('Field Check'!$C$57&lt;&gt;"")))/MXAU!$B$3,"")))</f>
        <v/>
      </c>
      <c r="AR284" s="163">
        <f>IF(AR$226="","",IF($B284="","",IFERROR($C284*$D284*SUMPRODUCT(('Dvd Calendar'!$E$2871:$CZ$2871&gt;AR$225)*('Dvd Calendar'!$E$2871:$CZ$2871&lt;=AR$226)*'Dvd Calendar'!$E$2874:$CZ$2874*(('Dvd Calendar'!$E$2876:$CZ$2876='Field Check'!$C$56)*('Field Check'!$C$56&lt;&gt;"")+('Dvd Calendar'!$E$2876:$CZ$2876='Field Check'!$C$57)*('Field Check'!$C$57&lt;&gt;"")))/MXAU!$B$3,"")))</f>
        <v/>
      </c>
      <c r="AS284" s="163">
        <f>IF(AS$226="","",IF($B284="","",IFERROR($C284*$D284*SUMPRODUCT(('Dvd Calendar'!$E$2871:$CZ$2871&gt;AS$225)*('Dvd Calendar'!$E$2871:$CZ$2871&lt;=AS$226)*'Dvd Calendar'!$E$2874:$CZ$2874*(('Dvd Calendar'!$E$2876:$CZ$2876='Field Check'!$C$56)*('Field Check'!$C$56&lt;&gt;"")+('Dvd Calendar'!$E$2876:$CZ$2876='Field Check'!$C$57)*('Field Check'!$C$57&lt;&gt;"")))/MXAU!$B$3,"")))</f>
        <v/>
      </c>
      <c r="AT284" s="163">
        <f>IF(AT$226="","",IF($B284="","",IFERROR($C284*$D284*SUMPRODUCT(('Dvd Calendar'!$E$2871:$CZ$2871&gt;AT$225)*('Dvd Calendar'!$E$2871:$CZ$2871&lt;=AT$226)*'Dvd Calendar'!$E$2874:$CZ$2874*(('Dvd Calendar'!$E$2876:$CZ$2876='Field Check'!$C$56)*('Field Check'!$C$56&lt;&gt;"")+('Dvd Calendar'!$E$2876:$CZ$2876='Field Check'!$C$57)*('Field Check'!$C$57&lt;&gt;"")))/MXAU!$B$3,"")))</f>
        <v/>
      </c>
      <c r="AU284" s="163">
        <f>IF(AU$226="","",IF($B284="","",IFERROR($C284*$D284*SUMPRODUCT(('Dvd Calendar'!$E$2871:$CZ$2871&gt;AU$225)*('Dvd Calendar'!$E$2871:$CZ$2871&lt;=AU$226)*'Dvd Calendar'!$E$2874:$CZ$2874*(('Dvd Calendar'!$E$2876:$CZ$2876='Field Check'!$C$56)*('Field Check'!$C$56&lt;&gt;"")+('Dvd Calendar'!$E$2876:$CZ$2876='Field Check'!$C$57)*('Field Check'!$C$57&lt;&gt;"")))/MXAU!$B$3,"")))</f>
        <v/>
      </c>
      <c r="AV284" s="163">
        <f>IF(AV$226="","",IF($B284="","",IFERROR($C284*$D284*SUMPRODUCT(('Dvd Calendar'!$E$2871:$CZ$2871&gt;AV$225)*('Dvd Calendar'!$E$2871:$CZ$2871&lt;=AV$226)*'Dvd Calendar'!$E$2874:$CZ$2874*(('Dvd Calendar'!$E$2876:$CZ$2876='Field Check'!$C$56)*('Field Check'!$C$56&lt;&gt;"")+('Dvd Calendar'!$E$2876:$CZ$2876='Field Check'!$C$57)*('Field Check'!$C$57&lt;&gt;"")))/MXAU!$B$3,"")))</f>
        <v/>
      </c>
      <c r="AW284" s="163">
        <f>IF(AW$226="","",IF($B284="","",IFERROR($C284*$D284*SUMPRODUCT(('Dvd Calendar'!$E$2871:$CZ$2871&gt;AW$225)*('Dvd Calendar'!$E$2871:$CZ$2871&lt;=AW$226)*'Dvd Calendar'!$E$2874:$CZ$2874*(('Dvd Calendar'!$E$2876:$CZ$2876='Field Check'!$C$56)*('Field Check'!$C$56&lt;&gt;"")+('Dvd Calendar'!$E$2876:$CZ$2876='Field Check'!$C$57)*('Field Check'!$C$57&lt;&gt;"")))/MXAU!$B$3,"")))</f>
        <v/>
      </c>
      <c r="AX284" s="163">
        <f>IF(AX$226="","",IF($B284="","",IFERROR($C284*$D284*SUMPRODUCT(('Dvd Calendar'!$E$2871:$CZ$2871&gt;AX$225)*('Dvd Calendar'!$E$2871:$CZ$2871&lt;=AX$226)*'Dvd Calendar'!$E$2874:$CZ$2874*(('Dvd Calendar'!$E$2876:$CZ$2876='Field Check'!$C$56)*('Field Check'!$C$56&lt;&gt;"")+('Dvd Calendar'!$E$2876:$CZ$2876='Field Check'!$C$57)*('Field Check'!$C$57&lt;&gt;"")))/MXAU!$B$3,"")))</f>
        <v/>
      </c>
      <c r="AY284" s="163">
        <f>IF(AY$226="","",IF($B284="","",IFERROR($C284*$D284*SUMPRODUCT(('Dvd Calendar'!$E$2871:$CZ$2871&gt;AY$225)*('Dvd Calendar'!$E$2871:$CZ$2871&lt;=AY$226)*'Dvd Calendar'!$E$2874:$CZ$2874*(('Dvd Calendar'!$E$2876:$CZ$2876='Field Check'!$C$56)*('Field Check'!$C$56&lt;&gt;"")+('Dvd Calendar'!$E$2876:$CZ$2876='Field Check'!$C$57)*('Field Check'!$C$57&lt;&gt;"")))/MXAU!$B$3,"")))</f>
        <v/>
      </c>
      <c r="AZ284" s="163">
        <f>IF(AZ$226="","",IF($B284="","",IFERROR($C284*$D284*SUMPRODUCT(('Dvd Calendar'!$E$2871:$CZ$2871&gt;AZ$225)*('Dvd Calendar'!$E$2871:$CZ$2871&lt;=AZ$226)*'Dvd Calendar'!$E$2874:$CZ$2874*(('Dvd Calendar'!$E$2876:$CZ$2876='Field Check'!$C$56)*('Field Check'!$C$56&lt;&gt;"")+('Dvd Calendar'!$E$2876:$CZ$2876='Field Check'!$C$57)*('Field Check'!$C$57&lt;&gt;"")))/MXAU!$B$3,"")))</f>
        <v/>
      </c>
      <c r="BA284" s="163">
        <f>IF(BA$226="","",IF($B284="","",IFERROR($C284*$D284*SUMPRODUCT(('Dvd Calendar'!$E$2871:$CZ$2871&gt;BA$225)*('Dvd Calendar'!$E$2871:$CZ$2871&lt;=BA$226)*'Dvd Calendar'!$E$2874:$CZ$2874*(('Dvd Calendar'!$E$2876:$CZ$2876='Field Check'!$C$56)*('Field Check'!$C$56&lt;&gt;"")+('Dvd Calendar'!$E$2876:$CZ$2876='Field Check'!$C$57)*('Field Check'!$C$57&lt;&gt;"")))/MXAU!$B$3,"")))</f>
        <v/>
      </c>
      <c r="BB284" s="163">
        <f>IF(BB$226="","",IF($B284="","",IFERROR($C284*$D284*SUMPRODUCT(('Dvd Calendar'!$E$2871:$CZ$2871&gt;BB$225)*('Dvd Calendar'!$E$2871:$CZ$2871&lt;=BB$226)*'Dvd Calendar'!$E$2874:$CZ$2874*(('Dvd Calendar'!$E$2876:$CZ$2876='Field Check'!$C$56)*('Field Check'!$C$56&lt;&gt;"")+('Dvd Calendar'!$E$2876:$CZ$2876='Field Check'!$C$57)*('Field Check'!$C$57&lt;&gt;"")))/MXAU!$B$3,"")))</f>
        <v/>
      </c>
      <c r="BC284" s="163">
        <f>IF(BC$226="","",IF($B284="","",IFERROR($C284*$D284*SUMPRODUCT(('Dvd Calendar'!$E$2871:$CZ$2871&gt;BC$225)*('Dvd Calendar'!$E$2871:$CZ$2871&lt;=BC$226)*'Dvd Calendar'!$E$2874:$CZ$2874*(('Dvd Calendar'!$E$2876:$CZ$2876='Field Check'!$C$56)*('Field Check'!$C$56&lt;&gt;"")+('Dvd Calendar'!$E$2876:$CZ$2876='Field Check'!$C$57)*('Field Check'!$C$57&lt;&gt;"")))/MXAU!$B$3,"")))</f>
        <v/>
      </c>
      <c r="BD284" s="163">
        <f>IF(BD$226="","",IF($B284="","",IFERROR($C284*$D284*SUMPRODUCT(('Dvd Calendar'!$E$2871:$CZ$2871&gt;BD$225)*('Dvd Calendar'!$E$2871:$CZ$2871&lt;=BD$226)*'Dvd Calendar'!$E$2874:$CZ$2874*(('Dvd Calendar'!$E$2876:$CZ$2876='Field Check'!$C$56)*('Field Check'!$C$56&lt;&gt;"")+('Dvd Calendar'!$E$2876:$CZ$2876='Field Check'!$C$57)*('Field Check'!$C$57&lt;&gt;"")))/MXAU!$B$3,"")))</f>
        <v/>
      </c>
      <c r="BE284" s="163">
        <f>IF(BE$226="","",IF($B284="","",IFERROR($C284*$D284*SUMPRODUCT(('Dvd Calendar'!$E$2871:$CZ$2871&gt;BE$225)*('Dvd Calendar'!$E$2871:$CZ$2871&lt;=BE$226)*'Dvd Calendar'!$E$2874:$CZ$2874*(('Dvd Calendar'!$E$2876:$CZ$2876='Field Check'!$C$56)*('Field Check'!$C$56&lt;&gt;"")+('Dvd Calendar'!$E$2876:$CZ$2876='Field Check'!$C$57)*('Field Check'!$C$57&lt;&gt;"")))/MXAU!$B$3,"")))</f>
        <v/>
      </c>
      <c r="BF284" s="163">
        <f>IF(BF$226="","",IF($B284="","",IFERROR($C284*$D284*SUMPRODUCT(('Dvd Calendar'!$E$2871:$CZ$2871&gt;BF$225)*('Dvd Calendar'!$E$2871:$CZ$2871&lt;=BF$226)*'Dvd Calendar'!$E$2874:$CZ$2874*(('Dvd Calendar'!$E$2876:$CZ$2876='Field Check'!$C$56)*('Field Check'!$C$56&lt;&gt;"")+('Dvd Calendar'!$E$2876:$CZ$2876='Field Check'!$C$57)*('Field Check'!$C$57&lt;&gt;"")))/MXAU!$B$3,"")))</f>
        <v/>
      </c>
      <c r="BH284" s="163">
        <f>IF(BH$226="","",IF($B284="","",IFERROR(AQ284*$E284/100,"")))</f>
        <v/>
      </c>
      <c r="BI284" s="163">
        <f>IF(BI$226="","",IF($B284="","",IFERROR(AR284*$E284/100,"")))</f>
        <v/>
      </c>
      <c r="BJ284" s="163">
        <f>IF(BJ$226="","",IF($B284="","",IFERROR(AS284*$E284/100,"")))</f>
        <v/>
      </c>
      <c r="BK284" s="163">
        <f>IF(BK$226="","",IF($B284="","",IFERROR(AT284*$E284/100,"")))</f>
        <v/>
      </c>
      <c r="BL284" s="163">
        <f>IF(BL$226="","",IF($B284="","",IFERROR(AU284*$E284/100,"")))</f>
        <v/>
      </c>
      <c r="BM284" s="163">
        <f>IF(BM$226="","",IF($B284="","",IFERROR(AV284*$E284/100,"")))</f>
        <v/>
      </c>
      <c r="BN284" s="163">
        <f>IF(BN$226="","",IF($B284="","",IFERROR(AW284*$E284/100,"")))</f>
        <v/>
      </c>
      <c r="BO284" s="163">
        <f>IF(BO$226="","",IF($B284="","",IFERROR(AX284*$E284/100,"")))</f>
        <v/>
      </c>
      <c r="BP284" s="163">
        <f>IF(BP$226="","",IF($B284="","",IFERROR(AY284*$E284/100,"")))</f>
        <v/>
      </c>
      <c r="BQ284" s="163">
        <f>IF(BQ$226="","",IF($B284="","",IFERROR(AZ284*$E284/100,"")))</f>
        <v/>
      </c>
      <c r="BR284" s="163">
        <f>IF(BR$226="","",IF($B284="","",IFERROR(BA284*$E284/100,"")))</f>
        <v/>
      </c>
      <c r="BS284" s="163">
        <f>IF(BS$226="","",IF($B284="","",IFERROR(BB284*$E284/100,"")))</f>
        <v/>
      </c>
      <c r="BT284" s="163">
        <f>IF(BT$226="","",IF($B284="","",IFERROR(BC284*$E284/100,"")))</f>
        <v/>
      </c>
      <c r="BU284" s="163">
        <f>IF(BU$226="","",IF($B284="","",IFERROR(BD284*$E284/100,"")))</f>
        <v/>
      </c>
      <c r="BV284" s="163">
        <f>IF(BV$226="","",IF($B284="","",IFERROR(BE284*$E284/100,"")))</f>
        <v/>
      </c>
      <c r="BW284" s="163">
        <f>IF(BW$226="","",IF($B284="","",IFERROR(BF284*$E284/100,"")))</f>
        <v/>
      </c>
    </row>
    <row r="285">
      <c r="B285" s="126">
        <f>IF(MXAU!$C$62="","",MXAU!$C$62)</f>
        <v/>
      </c>
      <c r="C285" s="74">
        <f>IF(MXAU!$B$62="","",MXAU!$B$62)</f>
        <v/>
      </c>
      <c r="D285" s="75">
        <f>IFERROR(MXAU!$Q$62,1)</f>
        <v/>
      </c>
      <c r="E285" s="76">
        <f>IF($B285="","",IF(ISNUMBER(MXAU!$I$62),MXAU!$I$62,'Index Summary'!$C$7))</f>
        <v/>
      </c>
      <c r="F285" s="77">
        <f>IF(F$226="","",IF($B285="","",IFERROR($C285*$D285*IF((Override!$C$4="ON")*(COUNTIFS(Override!$B$11:$B$40,$B285,Override!$D$11:$D$40,1,Override!$E$11:$E$40,"&gt;=0")-COUNTIFS(Override!$B$11:$B$40,$B285,Override!$D$11:$D$40,1,Override!$E$11:$E$40,"&gt;=0",Override!$C$11:$C$40,"AS51"))&gt;0,SUMIFS(Override!$E$11:$E$40,Override!$B$11:$B$40,$B285,Override!$D$11:$D$40,1)-SUMIFS(Override!$E$11:$E$40,Override!$B$11:$B$40,$B285,Override!$D$11:$D$40,1,Override!$C$11:$C$40,"AS51"),Override!$C$317)/MXAU!$B$3,"")))</f>
        <v/>
      </c>
      <c r="G285" s="77">
        <f>IF(G$226="","",IF($B285="","",IFERROR($C285*$D285*IF((Override!$C$4="ON")*(COUNTIFS(Override!$B$11:$B$40,$B285,Override!$D$11:$D$40,2,Override!$E$11:$E$40,"&gt;=0")-COUNTIFS(Override!$B$11:$B$40,$B285,Override!$D$11:$D$40,2,Override!$E$11:$E$40,"&gt;=0",Override!$C$11:$C$40,"AS51"))&gt;0,SUMIFS(Override!$E$11:$E$40,Override!$B$11:$B$40,$B285,Override!$D$11:$D$40,2)-SUMIFS(Override!$E$11:$E$40,Override!$B$11:$B$40,$B285,Override!$D$11:$D$40,2,Override!$C$11:$C$40,"AS51"),Override!$D$317)/MXAU!$B$3,"")))</f>
        <v/>
      </c>
      <c r="H285" s="77">
        <f>IF(H$226="","",IF($B285="","",IFERROR($C285*$D285*IF((Override!$C$4="ON")*(COUNTIFS(Override!$B$11:$B$40,$B285,Override!$D$11:$D$40,3,Override!$E$11:$E$40,"&gt;=0")-COUNTIFS(Override!$B$11:$B$40,$B285,Override!$D$11:$D$40,3,Override!$E$11:$E$40,"&gt;=0",Override!$C$11:$C$40,"AS51"))&gt;0,SUMIFS(Override!$E$11:$E$40,Override!$B$11:$B$40,$B285,Override!$D$11:$D$40,3)-SUMIFS(Override!$E$11:$E$40,Override!$B$11:$B$40,$B285,Override!$D$11:$D$40,3,Override!$C$11:$C$40,"AS51"),Override!$E$317)/MXAU!$B$3,"")))</f>
        <v/>
      </c>
      <c r="I285" s="77">
        <f>IF(I$226="","",IF($B285="","",IFERROR($C285*$D285*IF((Override!$C$4="ON")*(COUNTIFS(Override!$B$11:$B$40,$B285,Override!$D$11:$D$40,4,Override!$E$11:$E$40,"&gt;=0")-COUNTIFS(Override!$B$11:$B$40,$B285,Override!$D$11:$D$40,4,Override!$E$11:$E$40,"&gt;=0",Override!$C$11:$C$40,"AS51"))&gt;0,SUMIFS(Override!$E$11:$E$40,Override!$B$11:$B$40,$B285,Override!$D$11:$D$40,4)-SUMIFS(Override!$E$11:$E$40,Override!$B$11:$B$40,$B285,Override!$D$11:$D$40,4,Override!$C$11:$C$40,"AS51"),Override!$F$317)/MXAU!$B$3,"")))</f>
        <v/>
      </c>
      <c r="J285" s="77">
        <f>IF(J$226="","",IF($B285="","",IFERROR($C285*$D285*IF((Override!$C$4="ON")*(COUNTIFS(Override!$B$11:$B$40,$B285,Override!$D$11:$D$40,5,Override!$E$11:$E$40,"&gt;=0")-COUNTIFS(Override!$B$11:$B$40,$B285,Override!$D$11:$D$40,5,Override!$E$11:$E$40,"&gt;=0",Override!$C$11:$C$40,"AS51"))&gt;0,SUMIFS(Override!$E$11:$E$40,Override!$B$11:$B$40,$B285,Override!$D$11:$D$40,5)-SUMIFS(Override!$E$11:$E$40,Override!$B$11:$B$40,$B285,Override!$D$11:$D$40,5,Override!$C$11:$C$40,"AS51"),Override!$G$317)/MXAU!$B$3,"")))</f>
        <v/>
      </c>
      <c r="K285" s="77">
        <f>IF(K$226="","",IF($B285="","",IFERROR($C285*$D285*IF((Override!$C$4="ON")*(COUNTIFS(Override!$B$11:$B$40,$B285,Override!$D$11:$D$40,6,Override!$E$11:$E$40,"&gt;=0")-COUNTIFS(Override!$B$11:$B$40,$B285,Override!$D$11:$D$40,6,Override!$E$11:$E$40,"&gt;=0",Override!$C$11:$C$40,"AS51"))&gt;0,SUMIFS(Override!$E$11:$E$40,Override!$B$11:$B$40,$B285,Override!$D$11:$D$40,6)-SUMIFS(Override!$E$11:$E$40,Override!$B$11:$B$40,$B285,Override!$D$11:$D$40,6,Override!$C$11:$C$40,"AS51"),Override!$H$317)/MXAU!$B$3,"")))</f>
        <v/>
      </c>
      <c r="L285" s="77">
        <f>IF(L$226="","",IF($B285="","",IFERROR($C285*$D285*IF((Override!$C$4="ON")*(COUNTIFS(Override!$B$11:$B$40,$B285,Override!$D$11:$D$40,7,Override!$E$11:$E$40,"&gt;=0")-COUNTIFS(Override!$B$11:$B$40,$B285,Override!$D$11:$D$40,7,Override!$E$11:$E$40,"&gt;=0",Override!$C$11:$C$40,"AS51"))&gt;0,SUMIFS(Override!$E$11:$E$40,Override!$B$11:$B$40,$B285,Override!$D$11:$D$40,7)-SUMIFS(Override!$E$11:$E$40,Override!$B$11:$B$40,$B285,Override!$D$11:$D$40,7,Override!$C$11:$C$40,"AS51"),Override!$I$317)/MXAU!$B$3,"")))</f>
        <v/>
      </c>
      <c r="M285" s="77">
        <f>IF(M$226="","",IF($B285="","",IFERROR($C285*$D285*IF((Override!$C$4="ON")*(COUNTIFS(Override!$B$11:$B$40,$B285,Override!$D$11:$D$40,8,Override!$E$11:$E$40,"&gt;=0")-COUNTIFS(Override!$B$11:$B$40,$B285,Override!$D$11:$D$40,8,Override!$E$11:$E$40,"&gt;=0",Override!$C$11:$C$40,"AS51"))&gt;0,SUMIFS(Override!$E$11:$E$40,Override!$B$11:$B$40,$B285,Override!$D$11:$D$40,8)-SUMIFS(Override!$E$11:$E$40,Override!$B$11:$B$40,$B285,Override!$D$11:$D$40,8,Override!$C$11:$C$40,"AS51"),Override!$J$317)/MXAU!$B$3,"")))</f>
        <v/>
      </c>
      <c r="N285" s="77">
        <f>IF(N$226="","",IF($B285="","",IFERROR($C285*$D285*IF((Override!$C$4="ON")*(COUNTIFS(Override!$B$11:$B$40,$B285,Override!$D$11:$D$40,9,Override!$E$11:$E$40,"&gt;=0")-COUNTIFS(Override!$B$11:$B$40,$B285,Override!$D$11:$D$40,9,Override!$E$11:$E$40,"&gt;=0",Override!$C$11:$C$40,"AS51"))&gt;0,SUMIFS(Override!$E$11:$E$40,Override!$B$11:$B$40,$B285,Override!$D$11:$D$40,9)-SUMIFS(Override!$E$11:$E$40,Override!$B$11:$B$40,$B285,Override!$D$11:$D$40,9,Override!$C$11:$C$40,"AS51"),Override!$K$317)/MXAU!$B$3,"")))</f>
        <v/>
      </c>
      <c r="O285" s="77">
        <f>IF(O$226="","",IF($B285="","",IFERROR($C285*$D285*IF((Override!$C$4="ON")*(COUNTIFS(Override!$B$11:$B$40,$B285,Override!$D$11:$D$40,10,Override!$E$11:$E$40,"&gt;=0")-COUNTIFS(Override!$B$11:$B$40,$B285,Override!$D$11:$D$40,10,Override!$E$11:$E$40,"&gt;=0",Override!$C$11:$C$40,"AS51"))&gt;0,SUMIFS(Override!$E$11:$E$40,Override!$B$11:$B$40,$B285,Override!$D$11:$D$40,10)-SUMIFS(Override!$E$11:$E$40,Override!$B$11:$B$40,$B285,Override!$D$11:$D$40,10,Override!$C$11:$C$40,"AS51"),Override!$L$317)/MXAU!$B$3,"")))</f>
        <v/>
      </c>
      <c r="P285" s="77">
        <f>IF(P$226="","",IF($B285="","",IFERROR($C285*$D285*IF((Override!$C$4="ON")*(COUNTIFS(Override!$B$11:$B$40,$B285,Override!$D$11:$D$40,11,Override!$E$11:$E$40,"&gt;=0")-COUNTIFS(Override!$B$11:$B$40,$B285,Override!$D$11:$D$40,11,Override!$E$11:$E$40,"&gt;=0",Override!$C$11:$C$40,"AS51"))&gt;0,SUMIFS(Override!$E$11:$E$40,Override!$B$11:$B$40,$B285,Override!$D$11:$D$40,11)-SUMIFS(Override!$E$11:$E$40,Override!$B$11:$B$40,$B285,Override!$D$11:$D$40,11,Override!$C$11:$C$40,"AS51"),Override!$M$317)/MXAU!$B$3,"")))</f>
        <v/>
      </c>
      <c r="Q285" s="77">
        <f>IF(Q$226="","",IF($B285="","",IFERROR($C285*$D285*IF((Override!$C$4="ON")*(COUNTIFS(Override!$B$11:$B$40,$B285,Override!$D$11:$D$40,12,Override!$E$11:$E$40,"&gt;=0")-COUNTIFS(Override!$B$11:$B$40,$B285,Override!$D$11:$D$40,12,Override!$E$11:$E$40,"&gt;=0",Override!$C$11:$C$40,"AS51"))&gt;0,SUMIFS(Override!$E$11:$E$40,Override!$B$11:$B$40,$B285,Override!$D$11:$D$40,12)-SUMIFS(Override!$E$11:$E$40,Override!$B$11:$B$40,$B285,Override!$D$11:$D$40,12,Override!$C$11:$C$40,"AS51"),Override!$N$317)/MXAU!$B$3,"")))</f>
        <v/>
      </c>
      <c r="R285" s="77">
        <f>IF(R$226="","",IF($B285="","",IFERROR($C285*$D285*IF((Override!$C$4="ON")*(COUNTIFS(Override!$B$11:$B$40,$B285,Override!$D$11:$D$40,13,Override!$E$11:$E$40,"&gt;=0")-COUNTIFS(Override!$B$11:$B$40,$B285,Override!$D$11:$D$40,13,Override!$E$11:$E$40,"&gt;=0",Override!$C$11:$C$40,"AS51"))&gt;0,SUMIFS(Override!$E$11:$E$40,Override!$B$11:$B$40,$B285,Override!$D$11:$D$40,13)-SUMIFS(Override!$E$11:$E$40,Override!$B$11:$B$40,$B285,Override!$D$11:$D$40,13,Override!$C$11:$C$40,"AS51"),Override!$O$317)/MXAU!$B$3,"")))</f>
        <v/>
      </c>
      <c r="S285" s="77">
        <f>IF(S$226="","",IF($B285="","",IFERROR($C285*$D285*IF((Override!$C$4="ON")*(COUNTIFS(Override!$B$11:$B$40,$B285,Override!$D$11:$D$40,14,Override!$E$11:$E$40,"&gt;=0")-COUNTIFS(Override!$B$11:$B$40,$B285,Override!$D$11:$D$40,14,Override!$E$11:$E$40,"&gt;=0",Override!$C$11:$C$40,"AS51"))&gt;0,SUMIFS(Override!$E$11:$E$40,Override!$B$11:$B$40,$B285,Override!$D$11:$D$40,14)-SUMIFS(Override!$E$11:$E$40,Override!$B$11:$B$40,$B285,Override!$D$11:$D$40,14,Override!$C$11:$C$40,"AS51"),Override!$P$317)/MXAU!$B$3,"")))</f>
        <v/>
      </c>
      <c r="T285" s="77">
        <f>IF(T$226="","",IF($B285="","",IFERROR($C285*$D285*IF((Override!$C$4="ON")*(COUNTIFS(Override!$B$11:$B$40,$B285,Override!$D$11:$D$40,15,Override!$E$11:$E$40,"&gt;=0")-COUNTIFS(Override!$B$11:$B$40,$B285,Override!$D$11:$D$40,15,Override!$E$11:$E$40,"&gt;=0",Override!$C$11:$C$40,"AS51"))&gt;0,SUMIFS(Override!$E$11:$E$40,Override!$B$11:$B$40,$B285,Override!$D$11:$D$40,15)-SUMIFS(Override!$E$11:$E$40,Override!$B$11:$B$40,$B285,Override!$D$11:$D$40,15,Override!$C$11:$C$40,"AS51"),Override!$Q$317)/MXAU!$B$3,"")))</f>
        <v/>
      </c>
      <c r="U285" s="77">
        <f>IF(U$226="","",IF($B285="","",IFERROR($C285*$D285*IF((Override!$C$4="ON")*(COUNTIFS(Override!$B$11:$B$40,$B285,Override!$D$11:$D$40,16,Override!$E$11:$E$40,"&gt;=0")-COUNTIFS(Override!$B$11:$B$40,$B285,Override!$D$11:$D$40,16,Override!$E$11:$E$40,"&gt;=0",Override!$C$11:$C$40,"AS51"))&gt;0,SUMIFS(Override!$E$11:$E$40,Override!$B$11:$B$40,$B285,Override!$D$11:$D$40,16)-SUMIFS(Override!$E$11:$E$40,Override!$B$11:$B$40,$B285,Override!$D$11:$D$40,16,Override!$C$11:$C$40,"AS51"),Override!$R$317)/MXAU!$B$3,"")))</f>
        <v/>
      </c>
      <c r="W285" s="77">
        <f>IF(W$226="","",IF($B285="","",IFERROR(F285*$E285/100,"")))</f>
        <v/>
      </c>
      <c r="X285" s="77">
        <f>IF(X$226="","",IF($B285="","",IFERROR(G285*$E285/100,"")))</f>
        <v/>
      </c>
      <c r="Y285" s="77">
        <f>IF(Y$226="","",IF($B285="","",IFERROR(H285*$E285/100,"")))</f>
        <v/>
      </c>
      <c r="Z285" s="77">
        <f>IF(Z$226="","",IF($B285="","",IFERROR(I285*$E285/100,"")))</f>
        <v/>
      </c>
      <c r="AA285" s="77">
        <f>IF(AA$226="","",IF($B285="","",IFERROR(J285*$E285/100,"")))</f>
        <v/>
      </c>
      <c r="AB285" s="77">
        <f>IF(AB$226="","",IF($B285="","",IFERROR(K285*$E285/100,"")))</f>
        <v/>
      </c>
      <c r="AC285" s="77">
        <f>IF(AC$226="","",IF($B285="","",IFERROR(L285*$E285/100,"")))</f>
        <v/>
      </c>
      <c r="AD285" s="77">
        <f>IF(AD$226="","",IF($B285="","",IFERROR(M285*$E285/100,"")))</f>
        <v/>
      </c>
      <c r="AE285" s="77">
        <f>IF(AE$226="","",IF($B285="","",IFERROR(N285*$E285/100,"")))</f>
        <v/>
      </c>
      <c r="AF285" s="77">
        <f>IF(AF$226="","",IF($B285="","",IFERROR(O285*$E285/100,"")))</f>
        <v/>
      </c>
      <c r="AG285" s="77">
        <f>IF(AG$226="","",IF($B285="","",IFERROR(P285*$E285/100,"")))</f>
        <v/>
      </c>
      <c r="AH285" s="77">
        <f>IF(AH$226="","",IF($B285="","",IFERROR(Q285*$E285/100,"")))</f>
        <v/>
      </c>
      <c r="AI285" s="77">
        <f>IF(AI$226="","",IF($B285="","",IFERROR(R285*$E285/100,"")))</f>
        <v/>
      </c>
      <c r="AJ285" s="77">
        <f>IF(AJ$226="","",IF($B285="","",IFERROR(S285*$E285/100,"")))</f>
        <v/>
      </c>
      <c r="AK285" s="77">
        <f>IF(AK$226="","",IF($B285="","",IFERROR(T285*$E285/100,"")))</f>
        <v/>
      </c>
      <c r="AL285" s="77">
        <f>IF(AL$226="","",IF($B285="","",IFERROR(U285*$E285/100,"")))</f>
        <v/>
      </c>
      <c r="AN285" s="77">
        <f>IF($B285="","",SUMIF($F$226:$U$226,"&lt;="&amp;Sector!$E$51,$F285:$U285))</f>
        <v/>
      </c>
      <c r="AO285" s="77">
        <f>IF($B285="","",SUMIF($W$226:$AL$226,"&lt;="&amp;Sector!$E$51,$W285:$AL285))</f>
        <v/>
      </c>
      <c r="AQ285" s="163">
        <f>IF(AQ$226="","",IF($B285="","",IFERROR($C285*$D285*SUMPRODUCT(('Dvd Calendar'!$E$2882:$CZ$2882&gt;AQ$225)*('Dvd Calendar'!$E$2882:$CZ$2882&lt;=AQ$226)*'Dvd Calendar'!$E$2885:$CZ$2885*(('Dvd Calendar'!$E$2887:$CZ$2887='Field Check'!$C$56)*('Field Check'!$C$56&lt;&gt;"")+('Dvd Calendar'!$E$2887:$CZ$2887='Field Check'!$C$57)*('Field Check'!$C$57&lt;&gt;"")))/MXAU!$B$3,"")))</f>
        <v/>
      </c>
      <c r="AR285" s="163">
        <f>IF(AR$226="","",IF($B285="","",IFERROR($C285*$D285*SUMPRODUCT(('Dvd Calendar'!$E$2882:$CZ$2882&gt;AR$225)*('Dvd Calendar'!$E$2882:$CZ$2882&lt;=AR$226)*'Dvd Calendar'!$E$2885:$CZ$2885*(('Dvd Calendar'!$E$2887:$CZ$2887='Field Check'!$C$56)*('Field Check'!$C$56&lt;&gt;"")+('Dvd Calendar'!$E$2887:$CZ$2887='Field Check'!$C$57)*('Field Check'!$C$57&lt;&gt;"")))/MXAU!$B$3,"")))</f>
        <v/>
      </c>
      <c r="AS285" s="163">
        <f>IF(AS$226="","",IF($B285="","",IFERROR($C285*$D285*SUMPRODUCT(('Dvd Calendar'!$E$2882:$CZ$2882&gt;AS$225)*('Dvd Calendar'!$E$2882:$CZ$2882&lt;=AS$226)*'Dvd Calendar'!$E$2885:$CZ$2885*(('Dvd Calendar'!$E$2887:$CZ$2887='Field Check'!$C$56)*('Field Check'!$C$56&lt;&gt;"")+('Dvd Calendar'!$E$2887:$CZ$2887='Field Check'!$C$57)*('Field Check'!$C$57&lt;&gt;"")))/MXAU!$B$3,"")))</f>
        <v/>
      </c>
      <c r="AT285" s="163">
        <f>IF(AT$226="","",IF($B285="","",IFERROR($C285*$D285*SUMPRODUCT(('Dvd Calendar'!$E$2882:$CZ$2882&gt;AT$225)*('Dvd Calendar'!$E$2882:$CZ$2882&lt;=AT$226)*'Dvd Calendar'!$E$2885:$CZ$2885*(('Dvd Calendar'!$E$2887:$CZ$2887='Field Check'!$C$56)*('Field Check'!$C$56&lt;&gt;"")+('Dvd Calendar'!$E$2887:$CZ$2887='Field Check'!$C$57)*('Field Check'!$C$57&lt;&gt;"")))/MXAU!$B$3,"")))</f>
        <v/>
      </c>
      <c r="AU285" s="163">
        <f>IF(AU$226="","",IF($B285="","",IFERROR($C285*$D285*SUMPRODUCT(('Dvd Calendar'!$E$2882:$CZ$2882&gt;AU$225)*('Dvd Calendar'!$E$2882:$CZ$2882&lt;=AU$226)*'Dvd Calendar'!$E$2885:$CZ$2885*(('Dvd Calendar'!$E$2887:$CZ$2887='Field Check'!$C$56)*('Field Check'!$C$56&lt;&gt;"")+('Dvd Calendar'!$E$2887:$CZ$2887='Field Check'!$C$57)*('Field Check'!$C$57&lt;&gt;"")))/MXAU!$B$3,"")))</f>
        <v/>
      </c>
      <c r="AV285" s="163">
        <f>IF(AV$226="","",IF($B285="","",IFERROR($C285*$D285*SUMPRODUCT(('Dvd Calendar'!$E$2882:$CZ$2882&gt;AV$225)*('Dvd Calendar'!$E$2882:$CZ$2882&lt;=AV$226)*'Dvd Calendar'!$E$2885:$CZ$2885*(('Dvd Calendar'!$E$2887:$CZ$2887='Field Check'!$C$56)*('Field Check'!$C$56&lt;&gt;"")+('Dvd Calendar'!$E$2887:$CZ$2887='Field Check'!$C$57)*('Field Check'!$C$57&lt;&gt;"")))/MXAU!$B$3,"")))</f>
        <v/>
      </c>
      <c r="AW285" s="163">
        <f>IF(AW$226="","",IF($B285="","",IFERROR($C285*$D285*SUMPRODUCT(('Dvd Calendar'!$E$2882:$CZ$2882&gt;AW$225)*('Dvd Calendar'!$E$2882:$CZ$2882&lt;=AW$226)*'Dvd Calendar'!$E$2885:$CZ$2885*(('Dvd Calendar'!$E$2887:$CZ$2887='Field Check'!$C$56)*('Field Check'!$C$56&lt;&gt;"")+('Dvd Calendar'!$E$2887:$CZ$2887='Field Check'!$C$57)*('Field Check'!$C$57&lt;&gt;"")))/MXAU!$B$3,"")))</f>
        <v/>
      </c>
      <c r="AX285" s="163">
        <f>IF(AX$226="","",IF($B285="","",IFERROR($C285*$D285*SUMPRODUCT(('Dvd Calendar'!$E$2882:$CZ$2882&gt;AX$225)*('Dvd Calendar'!$E$2882:$CZ$2882&lt;=AX$226)*'Dvd Calendar'!$E$2885:$CZ$2885*(('Dvd Calendar'!$E$2887:$CZ$2887='Field Check'!$C$56)*('Field Check'!$C$56&lt;&gt;"")+('Dvd Calendar'!$E$2887:$CZ$2887='Field Check'!$C$57)*('Field Check'!$C$57&lt;&gt;"")))/MXAU!$B$3,"")))</f>
        <v/>
      </c>
      <c r="AY285" s="163">
        <f>IF(AY$226="","",IF($B285="","",IFERROR($C285*$D285*SUMPRODUCT(('Dvd Calendar'!$E$2882:$CZ$2882&gt;AY$225)*('Dvd Calendar'!$E$2882:$CZ$2882&lt;=AY$226)*'Dvd Calendar'!$E$2885:$CZ$2885*(('Dvd Calendar'!$E$2887:$CZ$2887='Field Check'!$C$56)*('Field Check'!$C$56&lt;&gt;"")+('Dvd Calendar'!$E$2887:$CZ$2887='Field Check'!$C$57)*('Field Check'!$C$57&lt;&gt;"")))/MXAU!$B$3,"")))</f>
        <v/>
      </c>
      <c r="AZ285" s="163">
        <f>IF(AZ$226="","",IF($B285="","",IFERROR($C285*$D285*SUMPRODUCT(('Dvd Calendar'!$E$2882:$CZ$2882&gt;AZ$225)*('Dvd Calendar'!$E$2882:$CZ$2882&lt;=AZ$226)*'Dvd Calendar'!$E$2885:$CZ$2885*(('Dvd Calendar'!$E$2887:$CZ$2887='Field Check'!$C$56)*('Field Check'!$C$56&lt;&gt;"")+('Dvd Calendar'!$E$2887:$CZ$2887='Field Check'!$C$57)*('Field Check'!$C$57&lt;&gt;"")))/MXAU!$B$3,"")))</f>
        <v/>
      </c>
      <c r="BA285" s="163">
        <f>IF(BA$226="","",IF($B285="","",IFERROR($C285*$D285*SUMPRODUCT(('Dvd Calendar'!$E$2882:$CZ$2882&gt;BA$225)*('Dvd Calendar'!$E$2882:$CZ$2882&lt;=BA$226)*'Dvd Calendar'!$E$2885:$CZ$2885*(('Dvd Calendar'!$E$2887:$CZ$2887='Field Check'!$C$56)*('Field Check'!$C$56&lt;&gt;"")+('Dvd Calendar'!$E$2887:$CZ$2887='Field Check'!$C$57)*('Field Check'!$C$57&lt;&gt;"")))/MXAU!$B$3,"")))</f>
        <v/>
      </c>
      <c r="BB285" s="163">
        <f>IF(BB$226="","",IF($B285="","",IFERROR($C285*$D285*SUMPRODUCT(('Dvd Calendar'!$E$2882:$CZ$2882&gt;BB$225)*('Dvd Calendar'!$E$2882:$CZ$2882&lt;=BB$226)*'Dvd Calendar'!$E$2885:$CZ$2885*(('Dvd Calendar'!$E$2887:$CZ$2887='Field Check'!$C$56)*('Field Check'!$C$56&lt;&gt;"")+('Dvd Calendar'!$E$2887:$CZ$2887='Field Check'!$C$57)*('Field Check'!$C$57&lt;&gt;"")))/MXAU!$B$3,"")))</f>
        <v/>
      </c>
      <c r="BC285" s="163">
        <f>IF(BC$226="","",IF($B285="","",IFERROR($C285*$D285*SUMPRODUCT(('Dvd Calendar'!$E$2882:$CZ$2882&gt;BC$225)*('Dvd Calendar'!$E$2882:$CZ$2882&lt;=BC$226)*'Dvd Calendar'!$E$2885:$CZ$2885*(('Dvd Calendar'!$E$2887:$CZ$2887='Field Check'!$C$56)*('Field Check'!$C$56&lt;&gt;"")+('Dvd Calendar'!$E$2887:$CZ$2887='Field Check'!$C$57)*('Field Check'!$C$57&lt;&gt;"")))/MXAU!$B$3,"")))</f>
        <v/>
      </c>
      <c r="BD285" s="163">
        <f>IF(BD$226="","",IF($B285="","",IFERROR($C285*$D285*SUMPRODUCT(('Dvd Calendar'!$E$2882:$CZ$2882&gt;BD$225)*('Dvd Calendar'!$E$2882:$CZ$2882&lt;=BD$226)*'Dvd Calendar'!$E$2885:$CZ$2885*(('Dvd Calendar'!$E$2887:$CZ$2887='Field Check'!$C$56)*('Field Check'!$C$56&lt;&gt;"")+('Dvd Calendar'!$E$2887:$CZ$2887='Field Check'!$C$57)*('Field Check'!$C$57&lt;&gt;"")))/MXAU!$B$3,"")))</f>
        <v/>
      </c>
      <c r="BE285" s="163">
        <f>IF(BE$226="","",IF($B285="","",IFERROR($C285*$D285*SUMPRODUCT(('Dvd Calendar'!$E$2882:$CZ$2882&gt;BE$225)*('Dvd Calendar'!$E$2882:$CZ$2882&lt;=BE$226)*'Dvd Calendar'!$E$2885:$CZ$2885*(('Dvd Calendar'!$E$2887:$CZ$2887='Field Check'!$C$56)*('Field Check'!$C$56&lt;&gt;"")+('Dvd Calendar'!$E$2887:$CZ$2887='Field Check'!$C$57)*('Field Check'!$C$57&lt;&gt;"")))/MXAU!$B$3,"")))</f>
        <v/>
      </c>
      <c r="BF285" s="163">
        <f>IF(BF$226="","",IF($B285="","",IFERROR($C285*$D285*SUMPRODUCT(('Dvd Calendar'!$E$2882:$CZ$2882&gt;BF$225)*('Dvd Calendar'!$E$2882:$CZ$2882&lt;=BF$226)*'Dvd Calendar'!$E$2885:$CZ$2885*(('Dvd Calendar'!$E$2887:$CZ$2887='Field Check'!$C$56)*('Field Check'!$C$56&lt;&gt;"")+('Dvd Calendar'!$E$2887:$CZ$2887='Field Check'!$C$57)*('Field Check'!$C$57&lt;&gt;"")))/MXAU!$B$3,"")))</f>
        <v/>
      </c>
      <c r="BH285" s="163">
        <f>IF(BH$226="","",IF($B285="","",IFERROR(AQ285*$E285/100,"")))</f>
        <v/>
      </c>
      <c r="BI285" s="163">
        <f>IF(BI$226="","",IF($B285="","",IFERROR(AR285*$E285/100,"")))</f>
        <v/>
      </c>
      <c r="BJ285" s="163">
        <f>IF(BJ$226="","",IF($B285="","",IFERROR(AS285*$E285/100,"")))</f>
        <v/>
      </c>
      <c r="BK285" s="163">
        <f>IF(BK$226="","",IF($B285="","",IFERROR(AT285*$E285/100,"")))</f>
        <v/>
      </c>
      <c r="BL285" s="163">
        <f>IF(BL$226="","",IF($B285="","",IFERROR(AU285*$E285/100,"")))</f>
        <v/>
      </c>
      <c r="BM285" s="163">
        <f>IF(BM$226="","",IF($B285="","",IFERROR(AV285*$E285/100,"")))</f>
        <v/>
      </c>
      <c r="BN285" s="163">
        <f>IF(BN$226="","",IF($B285="","",IFERROR(AW285*$E285/100,"")))</f>
        <v/>
      </c>
      <c r="BO285" s="163">
        <f>IF(BO$226="","",IF($B285="","",IFERROR(AX285*$E285/100,"")))</f>
        <v/>
      </c>
      <c r="BP285" s="163">
        <f>IF(BP$226="","",IF($B285="","",IFERROR(AY285*$E285/100,"")))</f>
        <v/>
      </c>
      <c r="BQ285" s="163">
        <f>IF(BQ$226="","",IF($B285="","",IFERROR(AZ285*$E285/100,"")))</f>
        <v/>
      </c>
      <c r="BR285" s="163">
        <f>IF(BR$226="","",IF($B285="","",IFERROR(BA285*$E285/100,"")))</f>
        <v/>
      </c>
      <c r="BS285" s="163">
        <f>IF(BS$226="","",IF($B285="","",IFERROR(BB285*$E285/100,"")))</f>
        <v/>
      </c>
      <c r="BT285" s="163">
        <f>IF(BT$226="","",IF($B285="","",IFERROR(BC285*$E285/100,"")))</f>
        <v/>
      </c>
      <c r="BU285" s="163">
        <f>IF(BU$226="","",IF($B285="","",IFERROR(BD285*$E285/100,"")))</f>
        <v/>
      </c>
      <c r="BV285" s="163">
        <f>IF(BV$226="","",IF($B285="","",IFERROR(BE285*$E285/100,"")))</f>
        <v/>
      </c>
      <c r="BW285" s="163">
        <f>IF(BW$226="","",IF($B285="","",IFERROR(BF285*$E285/100,"")))</f>
        <v/>
      </c>
    </row>
    <row r="286">
      <c r="B286" s="126">
        <f>IF(MXAU!$C$63="","",MXAU!$C$63)</f>
        <v/>
      </c>
      <c r="C286" s="74">
        <f>IF(MXAU!$B$63="","",MXAU!$B$63)</f>
        <v/>
      </c>
      <c r="D286" s="75">
        <f>IFERROR(MXAU!$Q$63,1)</f>
        <v/>
      </c>
      <c r="E286" s="76">
        <f>IF($B286="","",IF(ISNUMBER(MXAU!$I$63),MXAU!$I$63,'Index Summary'!$C$7))</f>
        <v/>
      </c>
      <c r="F286" s="77">
        <f>IF(F$226="","",IF($B286="","",IFERROR($C286*$D286*IF((Override!$C$4="ON")*(COUNTIFS(Override!$B$11:$B$40,$B286,Override!$D$11:$D$40,1,Override!$E$11:$E$40,"&gt;=0")-COUNTIFS(Override!$B$11:$B$40,$B286,Override!$D$11:$D$40,1,Override!$E$11:$E$40,"&gt;=0",Override!$C$11:$C$40,"AS51"))&gt;0,SUMIFS(Override!$E$11:$E$40,Override!$B$11:$B$40,$B286,Override!$D$11:$D$40,1)-SUMIFS(Override!$E$11:$E$40,Override!$B$11:$B$40,$B286,Override!$D$11:$D$40,1,Override!$C$11:$C$40,"AS51"),Override!$C$318)/MXAU!$B$3,"")))</f>
        <v/>
      </c>
      <c r="G286" s="77">
        <f>IF(G$226="","",IF($B286="","",IFERROR($C286*$D286*IF((Override!$C$4="ON")*(COUNTIFS(Override!$B$11:$B$40,$B286,Override!$D$11:$D$40,2,Override!$E$11:$E$40,"&gt;=0")-COUNTIFS(Override!$B$11:$B$40,$B286,Override!$D$11:$D$40,2,Override!$E$11:$E$40,"&gt;=0",Override!$C$11:$C$40,"AS51"))&gt;0,SUMIFS(Override!$E$11:$E$40,Override!$B$11:$B$40,$B286,Override!$D$11:$D$40,2)-SUMIFS(Override!$E$11:$E$40,Override!$B$11:$B$40,$B286,Override!$D$11:$D$40,2,Override!$C$11:$C$40,"AS51"),Override!$D$318)/MXAU!$B$3,"")))</f>
        <v/>
      </c>
      <c r="H286" s="77">
        <f>IF(H$226="","",IF($B286="","",IFERROR($C286*$D286*IF((Override!$C$4="ON")*(COUNTIFS(Override!$B$11:$B$40,$B286,Override!$D$11:$D$40,3,Override!$E$11:$E$40,"&gt;=0")-COUNTIFS(Override!$B$11:$B$40,$B286,Override!$D$11:$D$40,3,Override!$E$11:$E$40,"&gt;=0",Override!$C$11:$C$40,"AS51"))&gt;0,SUMIFS(Override!$E$11:$E$40,Override!$B$11:$B$40,$B286,Override!$D$11:$D$40,3)-SUMIFS(Override!$E$11:$E$40,Override!$B$11:$B$40,$B286,Override!$D$11:$D$40,3,Override!$C$11:$C$40,"AS51"),Override!$E$318)/MXAU!$B$3,"")))</f>
        <v/>
      </c>
      <c r="I286" s="77">
        <f>IF(I$226="","",IF($B286="","",IFERROR($C286*$D286*IF((Override!$C$4="ON")*(COUNTIFS(Override!$B$11:$B$40,$B286,Override!$D$11:$D$40,4,Override!$E$11:$E$40,"&gt;=0")-COUNTIFS(Override!$B$11:$B$40,$B286,Override!$D$11:$D$40,4,Override!$E$11:$E$40,"&gt;=0",Override!$C$11:$C$40,"AS51"))&gt;0,SUMIFS(Override!$E$11:$E$40,Override!$B$11:$B$40,$B286,Override!$D$11:$D$40,4)-SUMIFS(Override!$E$11:$E$40,Override!$B$11:$B$40,$B286,Override!$D$11:$D$40,4,Override!$C$11:$C$40,"AS51"),Override!$F$318)/MXAU!$B$3,"")))</f>
        <v/>
      </c>
      <c r="J286" s="77">
        <f>IF(J$226="","",IF($B286="","",IFERROR($C286*$D286*IF((Override!$C$4="ON")*(COUNTIFS(Override!$B$11:$B$40,$B286,Override!$D$11:$D$40,5,Override!$E$11:$E$40,"&gt;=0")-COUNTIFS(Override!$B$11:$B$40,$B286,Override!$D$11:$D$40,5,Override!$E$11:$E$40,"&gt;=0",Override!$C$11:$C$40,"AS51"))&gt;0,SUMIFS(Override!$E$11:$E$40,Override!$B$11:$B$40,$B286,Override!$D$11:$D$40,5)-SUMIFS(Override!$E$11:$E$40,Override!$B$11:$B$40,$B286,Override!$D$11:$D$40,5,Override!$C$11:$C$40,"AS51"),Override!$G$318)/MXAU!$B$3,"")))</f>
        <v/>
      </c>
      <c r="K286" s="77">
        <f>IF(K$226="","",IF($B286="","",IFERROR($C286*$D286*IF((Override!$C$4="ON")*(COUNTIFS(Override!$B$11:$B$40,$B286,Override!$D$11:$D$40,6,Override!$E$11:$E$40,"&gt;=0")-COUNTIFS(Override!$B$11:$B$40,$B286,Override!$D$11:$D$40,6,Override!$E$11:$E$40,"&gt;=0",Override!$C$11:$C$40,"AS51"))&gt;0,SUMIFS(Override!$E$11:$E$40,Override!$B$11:$B$40,$B286,Override!$D$11:$D$40,6)-SUMIFS(Override!$E$11:$E$40,Override!$B$11:$B$40,$B286,Override!$D$11:$D$40,6,Override!$C$11:$C$40,"AS51"),Override!$H$318)/MXAU!$B$3,"")))</f>
        <v/>
      </c>
      <c r="L286" s="77">
        <f>IF(L$226="","",IF($B286="","",IFERROR($C286*$D286*IF((Override!$C$4="ON")*(COUNTIFS(Override!$B$11:$B$40,$B286,Override!$D$11:$D$40,7,Override!$E$11:$E$40,"&gt;=0")-COUNTIFS(Override!$B$11:$B$40,$B286,Override!$D$11:$D$40,7,Override!$E$11:$E$40,"&gt;=0",Override!$C$11:$C$40,"AS51"))&gt;0,SUMIFS(Override!$E$11:$E$40,Override!$B$11:$B$40,$B286,Override!$D$11:$D$40,7)-SUMIFS(Override!$E$11:$E$40,Override!$B$11:$B$40,$B286,Override!$D$11:$D$40,7,Override!$C$11:$C$40,"AS51"),Override!$I$318)/MXAU!$B$3,"")))</f>
        <v/>
      </c>
      <c r="M286" s="77">
        <f>IF(M$226="","",IF($B286="","",IFERROR($C286*$D286*IF((Override!$C$4="ON")*(COUNTIFS(Override!$B$11:$B$40,$B286,Override!$D$11:$D$40,8,Override!$E$11:$E$40,"&gt;=0")-COUNTIFS(Override!$B$11:$B$40,$B286,Override!$D$11:$D$40,8,Override!$E$11:$E$40,"&gt;=0",Override!$C$11:$C$40,"AS51"))&gt;0,SUMIFS(Override!$E$11:$E$40,Override!$B$11:$B$40,$B286,Override!$D$11:$D$40,8)-SUMIFS(Override!$E$11:$E$40,Override!$B$11:$B$40,$B286,Override!$D$11:$D$40,8,Override!$C$11:$C$40,"AS51"),Override!$J$318)/MXAU!$B$3,"")))</f>
        <v/>
      </c>
      <c r="N286" s="77">
        <f>IF(N$226="","",IF($B286="","",IFERROR($C286*$D286*IF((Override!$C$4="ON")*(COUNTIFS(Override!$B$11:$B$40,$B286,Override!$D$11:$D$40,9,Override!$E$11:$E$40,"&gt;=0")-COUNTIFS(Override!$B$11:$B$40,$B286,Override!$D$11:$D$40,9,Override!$E$11:$E$40,"&gt;=0",Override!$C$11:$C$40,"AS51"))&gt;0,SUMIFS(Override!$E$11:$E$40,Override!$B$11:$B$40,$B286,Override!$D$11:$D$40,9)-SUMIFS(Override!$E$11:$E$40,Override!$B$11:$B$40,$B286,Override!$D$11:$D$40,9,Override!$C$11:$C$40,"AS51"),Override!$K$318)/MXAU!$B$3,"")))</f>
        <v/>
      </c>
      <c r="O286" s="77">
        <f>IF(O$226="","",IF($B286="","",IFERROR($C286*$D286*IF((Override!$C$4="ON")*(COUNTIFS(Override!$B$11:$B$40,$B286,Override!$D$11:$D$40,10,Override!$E$11:$E$40,"&gt;=0")-COUNTIFS(Override!$B$11:$B$40,$B286,Override!$D$11:$D$40,10,Override!$E$11:$E$40,"&gt;=0",Override!$C$11:$C$40,"AS51"))&gt;0,SUMIFS(Override!$E$11:$E$40,Override!$B$11:$B$40,$B286,Override!$D$11:$D$40,10)-SUMIFS(Override!$E$11:$E$40,Override!$B$11:$B$40,$B286,Override!$D$11:$D$40,10,Override!$C$11:$C$40,"AS51"),Override!$L$318)/MXAU!$B$3,"")))</f>
        <v/>
      </c>
      <c r="P286" s="77">
        <f>IF(P$226="","",IF($B286="","",IFERROR($C286*$D286*IF((Override!$C$4="ON")*(COUNTIFS(Override!$B$11:$B$40,$B286,Override!$D$11:$D$40,11,Override!$E$11:$E$40,"&gt;=0")-COUNTIFS(Override!$B$11:$B$40,$B286,Override!$D$11:$D$40,11,Override!$E$11:$E$40,"&gt;=0",Override!$C$11:$C$40,"AS51"))&gt;0,SUMIFS(Override!$E$11:$E$40,Override!$B$11:$B$40,$B286,Override!$D$11:$D$40,11)-SUMIFS(Override!$E$11:$E$40,Override!$B$11:$B$40,$B286,Override!$D$11:$D$40,11,Override!$C$11:$C$40,"AS51"),Override!$M$318)/MXAU!$B$3,"")))</f>
        <v/>
      </c>
      <c r="Q286" s="77">
        <f>IF(Q$226="","",IF($B286="","",IFERROR($C286*$D286*IF((Override!$C$4="ON")*(COUNTIFS(Override!$B$11:$B$40,$B286,Override!$D$11:$D$40,12,Override!$E$11:$E$40,"&gt;=0")-COUNTIFS(Override!$B$11:$B$40,$B286,Override!$D$11:$D$40,12,Override!$E$11:$E$40,"&gt;=0",Override!$C$11:$C$40,"AS51"))&gt;0,SUMIFS(Override!$E$11:$E$40,Override!$B$11:$B$40,$B286,Override!$D$11:$D$40,12)-SUMIFS(Override!$E$11:$E$40,Override!$B$11:$B$40,$B286,Override!$D$11:$D$40,12,Override!$C$11:$C$40,"AS51"),Override!$N$318)/MXAU!$B$3,"")))</f>
        <v/>
      </c>
      <c r="R286" s="77">
        <f>IF(R$226="","",IF($B286="","",IFERROR($C286*$D286*IF((Override!$C$4="ON")*(COUNTIFS(Override!$B$11:$B$40,$B286,Override!$D$11:$D$40,13,Override!$E$11:$E$40,"&gt;=0")-COUNTIFS(Override!$B$11:$B$40,$B286,Override!$D$11:$D$40,13,Override!$E$11:$E$40,"&gt;=0",Override!$C$11:$C$40,"AS51"))&gt;0,SUMIFS(Override!$E$11:$E$40,Override!$B$11:$B$40,$B286,Override!$D$11:$D$40,13)-SUMIFS(Override!$E$11:$E$40,Override!$B$11:$B$40,$B286,Override!$D$11:$D$40,13,Override!$C$11:$C$40,"AS51"),Override!$O$318)/MXAU!$B$3,"")))</f>
        <v/>
      </c>
      <c r="S286" s="77">
        <f>IF(S$226="","",IF($B286="","",IFERROR($C286*$D286*IF((Override!$C$4="ON")*(COUNTIFS(Override!$B$11:$B$40,$B286,Override!$D$11:$D$40,14,Override!$E$11:$E$40,"&gt;=0")-COUNTIFS(Override!$B$11:$B$40,$B286,Override!$D$11:$D$40,14,Override!$E$11:$E$40,"&gt;=0",Override!$C$11:$C$40,"AS51"))&gt;0,SUMIFS(Override!$E$11:$E$40,Override!$B$11:$B$40,$B286,Override!$D$11:$D$40,14)-SUMIFS(Override!$E$11:$E$40,Override!$B$11:$B$40,$B286,Override!$D$11:$D$40,14,Override!$C$11:$C$40,"AS51"),Override!$P$318)/MXAU!$B$3,"")))</f>
        <v/>
      </c>
      <c r="T286" s="77">
        <f>IF(T$226="","",IF($B286="","",IFERROR($C286*$D286*IF((Override!$C$4="ON")*(COUNTIFS(Override!$B$11:$B$40,$B286,Override!$D$11:$D$40,15,Override!$E$11:$E$40,"&gt;=0")-COUNTIFS(Override!$B$11:$B$40,$B286,Override!$D$11:$D$40,15,Override!$E$11:$E$40,"&gt;=0",Override!$C$11:$C$40,"AS51"))&gt;0,SUMIFS(Override!$E$11:$E$40,Override!$B$11:$B$40,$B286,Override!$D$11:$D$40,15)-SUMIFS(Override!$E$11:$E$40,Override!$B$11:$B$40,$B286,Override!$D$11:$D$40,15,Override!$C$11:$C$40,"AS51"),Override!$Q$318)/MXAU!$B$3,"")))</f>
        <v/>
      </c>
      <c r="U286" s="77">
        <f>IF(U$226="","",IF($B286="","",IFERROR($C286*$D286*IF((Override!$C$4="ON")*(COUNTIFS(Override!$B$11:$B$40,$B286,Override!$D$11:$D$40,16,Override!$E$11:$E$40,"&gt;=0")-COUNTIFS(Override!$B$11:$B$40,$B286,Override!$D$11:$D$40,16,Override!$E$11:$E$40,"&gt;=0",Override!$C$11:$C$40,"AS51"))&gt;0,SUMIFS(Override!$E$11:$E$40,Override!$B$11:$B$40,$B286,Override!$D$11:$D$40,16)-SUMIFS(Override!$E$11:$E$40,Override!$B$11:$B$40,$B286,Override!$D$11:$D$40,16,Override!$C$11:$C$40,"AS51"),Override!$R$318)/MXAU!$B$3,"")))</f>
        <v/>
      </c>
      <c r="W286" s="77">
        <f>IF(W$226="","",IF($B286="","",IFERROR(F286*$E286/100,"")))</f>
        <v/>
      </c>
      <c r="X286" s="77">
        <f>IF(X$226="","",IF($B286="","",IFERROR(G286*$E286/100,"")))</f>
        <v/>
      </c>
      <c r="Y286" s="77">
        <f>IF(Y$226="","",IF($B286="","",IFERROR(H286*$E286/100,"")))</f>
        <v/>
      </c>
      <c r="Z286" s="77">
        <f>IF(Z$226="","",IF($B286="","",IFERROR(I286*$E286/100,"")))</f>
        <v/>
      </c>
      <c r="AA286" s="77">
        <f>IF(AA$226="","",IF($B286="","",IFERROR(J286*$E286/100,"")))</f>
        <v/>
      </c>
      <c r="AB286" s="77">
        <f>IF(AB$226="","",IF($B286="","",IFERROR(K286*$E286/100,"")))</f>
        <v/>
      </c>
      <c r="AC286" s="77">
        <f>IF(AC$226="","",IF($B286="","",IFERROR(L286*$E286/100,"")))</f>
        <v/>
      </c>
      <c r="AD286" s="77">
        <f>IF(AD$226="","",IF($B286="","",IFERROR(M286*$E286/100,"")))</f>
        <v/>
      </c>
      <c r="AE286" s="77">
        <f>IF(AE$226="","",IF($B286="","",IFERROR(N286*$E286/100,"")))</f>
        <v/>
      </c>
      <c r="AF286" s="77">
        <f>IF(AF$226="","",IF($B286="","",IFERROR(O286*$E286/100,"")))</f>
        <v/>
      </c>
      <c r="AG286" s="77">
        <f>IF(AG$226="","",IF($B286="","",IFERROR(P286*$E286/100,"")))</f>
        <v/>
      </c>
      <c r="AH286" s="77">
        <f>IF(AH$226="","",IF($B286="","",IFERROR(Q286*$E286/100,"")))</f>
        <v/>
      </c>
      <c r="AI286" s="77">
        <f>IF(AI$226="","",IF($B286="","",IFERROR(R286*$E286/100,"")))</f>
        <v/>
      </c>
      <c r="AJ286" s="77">
        <f>IF(AJ$226="","",IF($B286="","",IFERROR(S286*$E286/100,"")))</f>
        <v/>
      </c>
      <c r="AK286" s="77">
        <f>IF(AK$226="","",IF($B286="","",IFERROR(T286*$E286/100,"")))</f>
        <v/>
      </c>
      <c r="AL286" s="77">
        <f>IF(AL$226="","",IF($B286="","",IFERROR(U286*$E286/100,"")))</f>
        <v/>
      </c>
      <c r="AN286" s="77">
        <f>IF($B286="","",SUMIF($F$226:$U$226,"&lt;="&amp;Sector!$E$51,$F286:$U286))</f>
        <v/>
      </c>
      <c r="AO286" s="77">
        <f>IF($B286="","",SUMIF($W$226:$AL$226,"&lt;="&amp;Sector!$E$51,$W286:$AL286))</f>
        <v/>
      </c>
      <c r="AQ286" s="163">
        <f>IF(AQ$226="","",IF($B286="","",IFERROR($C286*$D286*SUMPRODUCT(('Dvd Calendar'!$E$2893:$CZ$2893&gt;AQ$225)*('Dvd Calendar'!$E$2893:$CZ$2893&lt;=AQ$226)*'Dvd Calendar'!$E$2896:$CZ$2896*(('Dvd Calendar'!$E$2898:$CZ$2898='Field Check'!$C$56)*('Field Check'!$C$56&lt;&gt;"")+('Dvd Calendar'!$E$2898:$CZ$2898='Field Check'!$C$57)*('Field Check'!$C$57&lt;&gt;"")))/MXAU!$B$3,"")))</f>
        <v/>
      </c>
      <c r="AR286" s="163">
        <f>IF(AR$226="","",IF($B286="","",IFERROR($C286*$D286*SUMPRODUCT(('Dvd Calendar'!$E$2893:$CZ$2893&gt;AR$225)*('Dvd Calendar'!$E$2893:$CZ$2893&lt;=AR$226)*'Dvd Calendar'!$E$2896:$CZ$2896*(('Dvd Calendar'!$E$2898:$CZ$2898='Field Check'!$C$56)*('Field Check'!$C$56&lt;&gt;"")+('Dvd Calendar'!$E$2898:$CZ$2898='Field Check'!$C$57)*('Field Check'!$C$57&lt;&gt;"")))/MXAU!$B$3,"")))</f>
        <v/>
      </c>
      <c r="AS286" s="163">
        <f>IF(AS$226="","",IF($B286="","",IFERROR($C286*$D286*SUMPRODUCT(('Dvd Calendar'!$E$2893:$CZ$2893&gt;AS$225)*('Dvd Calendar'!$E$2893:$CZ$2893&lt;=AS$226)*'Dvd Calendar'!$E$2896:$CZ$2896*(('Dvd Calendar'!$E$2898:$CZ$2898='Field Check'!$C$56)*('Field Check'!$C$56&lt;&gt;"")+('Dvd Calendar'!$E$2898:$CZ$2898='Field Check'!$C$57)*('Field Check'!$C$57&lt;&gt;"")))/MXAU!$B$3,"")))</f>
        <v/>
      </c>
      <c r="AT286" s="163">
        <f>IF(AT$226="","",IF($B286="","",IFERROR($C286*$D286*SUMPRODUCT(('Dvd Calendar'!$E$2893:$CZ$2893&gt;AT$225)*('Dvd Calendar'!$E$2893:$CZ$2893&lt;=AT$226)*'Dvd Calendar'!$E$2896:$CZ$2896*(('Dvd Calendar'!$E$2898:$CZ$2898='Field Check'!$C$56)*('Field Check'!$C$56&lt;&gt;"")+('Dvd Calendar'!$E$2898:$CZ$2898='Field Check'!$C$57)*('Field Check'!$C$57&lt;&gt;"")))/MXAU!$B$3,"")))</f>
        <v/>
      </c>
      <c r="AU286" s="163">
        <f>IF(AU$226="","",IF($B286="","",IFERROR($C286*$D286*SUMPRODUCT(('Dvd Calendar'!$E$2893:$CZ$2893&gt;AU$225)*('Dvd Calendar'!$E$2893:$CZ$2893&lt;=AU$226)*'Dvd Calendar'!$E$2896:$CZ$2896*(('Dvd Calendar'!$E$2898:$CZ$2898='Field Check'!$C$56)*('Field Check'!$C$56&lt;&gt;"")+('Dvd Calendar'!$E$2898:$CZ$2898='Field Check'!$C$57)*('Field Check'!$C$57&lt;&gt;"")))/MXAU!$B$3,"")))</f>
        <v/>
      </c>
      <c r="AV286" s="163">
        <f>IF(AV$226="","",IF($B286="","",IFERROR($C286*$D286*SUMPRODUCT(('Dvd Calendar'!$E$2893:$CZ$2893&gt;AV$225)*('Dvd Calendar'!$E$2893:$CZ$2893&lt;=AV$226)*'Dvd Calendar'!$E$2896:$CZ$2896*(('Dvd Calendar'!$E$2898:$CZ$2898='Field Check'!$C$56)*('Field Check'!$C$56&lt;&gt;"")+('Dvd Calendar'!$E$2898:$CZ$2898='Field Check'!$C$57)*('Field Check'!$C$57&lt;&gt;"")))/MXAU!$B$3,"")))</f>
        <v/>
      </c>
      <c r="AW286" s="163">
        <f>IF(AW$226="","",IF($B286="","",IFERROR($C286*$D286*SUMPRODUCT(('Dvd Calendar'!$E$2893:$CZ$2893&gt;AW$225)*('Dvd Calendar'!$E$2893:$CZ$2893&lt;=AW$226)*'Dvd Calendar'!$E$2896:$CZ$2896*(('Dvd Calendar'!$E$2898:$CZ$2898='Field Check'!$C$56)*('Field Check'!$C$56&lt;&gt;"")+('Dvd Calendar'!$E$2898:$CZ$2898='Field Check'!$C$57)*('Field Check'!$C$57&lt;&gt;"")))/MXAU!$B$3,"")))</f>
        <v/>
      </c>
      <c r="AX286" s="163">
        <f>IF(AX$226="","",IF($B286="","",IFERROR($C286*$D286*SUMPRODUCT(('Dvd Calendar'!$E$2893:$CZ$2893&gt;AX$225)*('Dvd Calendar'!$E$2893:$CZ$2893&lt;=AX$226)*'Dvd Calendar'!$E$2896:$CZ$2896*(('Dvd Calendar'!$E$2898:$CZ$2898='Field Check'!$C$56)*('Field Check'!$C$56&lt;&gt;"")+('Dvd Calendar'!$E$2898:$CZ$2898='Field Check'!$C$57)*('Field Check'!$C$57&lt;&gt;"")))/MXAU!$B$3,"")))</f>
        <v/>
      </c>
      <c r="AY286" s="163">
        <f>IF(AY$226="","",IF($B286="","",IFERROR($C286*$D286*SUMPRODUCT(('Dvd Calendar'!$E$2893:$CZ$2893&gt;AY$225)*('Dvd Calendar'!$E$2893:$CZ$2893&lt;=AY$226)*'Dvd Calendar'!$E$2896:$CZ$2896*(('Dvd Calendar'!$E$2898:$CZ$2898='Field Check'!$C$56)*('Field Check'!$C$56&lt;&gt;"")+('Dvd Calendar'!$E$2898:$CZ$2898='Field Check'!$C$57)*('Field Check'!$C$57&lt;&gt;"")))/MXAU!$B$3,"")))</f>
        <v/>
      </c>
      <c r="AZ286" s="163">
        <f>IF(AZ$226="","",IF($B286="","",IFERROR($C286*$D286*SUMPRODUCT(('Dvd Calendar'!$E$2893:$CZ$2893&gt;AZ$225)*('Dvd Calendar'!$E$2893:$CZ$2893&lt;=AZ$226)*'Dvd Calendar'!$E$2896:$CZ$2896*(('Dvd Calendar'!$E$2898:$CZ$2898='Field Check'!$C$56)*('Field Check'!$C$56&lt;&gt;"")+('Dvd Calendar'!$E$2898:$CZ$2898='Field Check'!$C$57)*('Field Check'!$C$57&lt;&gt;"")))/MXAU!$B$3,"")))</f>
        <v/>
      </c>
      <c r="BA286" s="163">
        <f>IF(BA$226="","",IF($B286="","",IFERROR($C286*$D286*SUMPRODUCT(('Dvd Calendar'!$E$2893:$CZ$2893&gt;BA$225)*('Dvd Calendar'!$E$2893:$CZ$2893&lt;=BA$226)*'Dvd Calendar'!$E$2896:$CZ$2896*(('Dvd Calendar'!$E$2898:$CZ$2898='Field Check'!$C$56)*('Field Check'!$C$56&lt;&gt;"")+('Dvd Calendar'!$E$2898:$CZ$2898='Field Check'!$C$57)*('Field Check'!$C$57&lt;&gt;"")))/MXAU!$B$3,"")))</f>
        <v/>
      </c>
      <c r="BB286" s="163">
        <f>IF(BB$226="","",IF($B286="","",IFERROR($C286*$D286*SUMPRODUCT(('Dvd Calendar'!$E$2893:$CZ$2893&gt;BB$225)*('Dvd Calendar'!$E$2893:$CZ$2893&lt;=BB$226)*'Dvd Calendar'!$E$2896:$CZ$2896*(('Dvd Calendar'!$E$2898:$CZ$2898='Field Check'!$C$56)*('Field Check'!$C$56&lt;&gt;"")+('Dvd Calendar'!$E$2898:$CZ$2898='Field Check'!$C$57)*('Field Check'!$C$57&lt;&gt;"")))/MXAU!$B$3,"")))</f>
        <v/>
      </c>
      <c r="BC286" s="163">
        <f>IF(BC$226="","",IF($B286="","",IFERROR($C286*$D286*SUMPRODUCT(('Dvd Calendar'!$E$2893:$CZ$2893&gt;BC$225)*('Dvd Calendar'!$E$2893:$CZ$2893&lt;=BC$226)*'Dvd Calendar'!$E$2896:$CZ$2896*(('Dvd Calendar'!$E$2898:$CZ$2898='Field Check'!$C$56)*('Field Check'!$C$56&lt;&gt;"")+('Dvd Calendar'!$E$2898:$CZ$2898='Field Check'!$C$57)*('Field Check'!$C$57&lt;&gt;"")))/MXAU!$B$3,"")))</f>
        <v/>
      </c>
      <c r="BD286" s="163">
        <f>IF(BD$226="","",IF($B286="","",IFERROR($C286*$D286*SUMPRODUCT(('Dvd Calendar'!$E$2893:$CZ$2893&gt;BD$225)*('Dvd Calendar'!$E$2893:$CZ$2893&lt;=BD$226)*'Dvd Calendar'!$E$2896:$CZ$2896*(('Dvd Calendar'!$E$2898:$CZ$2898='Field Check'!$C$56)*('Field Check'!$C$56&lt;&gt;"")+('Dvd Calendar'!$E$2898:$CZ$2898='Field Check'!$C$57)*('Field Check'!$C$57&lt;&gt;"")))/MXAU!$B$3,"")))</f>
        <v/>
      </c>
      <c r="BE286" s="163">
        <f>IF(BE$226="","",IF($B286="","",IFERROR($C286*$D286*SUMPRODUCT(('Dvd Calendar'!$E$2893:$CZ$2893&gt;BE$225)*('Dvd Calendar'!$E$2893:$CZ$2893&lt;=BE$226)*'Dvd Calendar'!$E$2896:$CZ$2896*(('Dvd Calendar'!$E$2898:$CZ$2898='Field Check'!$C$56)*('Field Check'!$C$56&lt;&gt;"")+('Dvd Calendar'!$E$2898:$CZ$2898='Field Check'!$C$57)*('Field Check'!$C$57&lt;&gt;"")))/MXAU!$B$3,"")))</f>
        <v/>
      </c>
      <c r="BF286" s="163">
        <f>IF(BF$226="","",IF($B286="","",IFERROR($C286*$D286*SUMPRODUCT(('Dvd Calendar'!$E$2893:$CZ$2893&gt;BF$225)*('Dvd Calendar'!$E$2893:$CZ$2893&lt;=BF$226)*'Dvd Calendar'!$E$2896:$CZ$2896*(('Dvd Calendar'!$E$2898:$CZ$2898='Field Check'!$C$56)*('Field Check'!$C$56&lt;&gt;"")+('Dvd Calendar'!$E$2898:$CZ$2898='Field Check'!$C$57)*('Field Check'!$C$57&lt;&gt;"")))/MXAU!$B$3,"")))</f>
        <v/>
      </c>
      <c r="BH286" s="163">
        <f>IF(BH$226="","",IF($B286="","",IFERROR(AQ286*$E286/100,"")))</f>
        <v/>
      </c>
      <c r="BI286" s="163">
        <f>IF(BI$226="","",IF($B286="","",IFERROR(AR286*$E286/100,"")))</f>
        <v/>
      </c>
      <c r="BJ286" s="163">
        <f>IF(BJ$226="","",IF($B286="","",IFERROR(AS286*$E286/100,"")))</f>
        <v/>
      </c>
      <c r="BK286" s="163">
        <f>IF(BK$226="","",IF($B286="","",IFERROR(AT286*$E286/100,"")))</f>
        <v/>
      </c>
      <c r="BL286" s="163">
        <f>IF(BL$226="","",IF($B286="","",IFERROR(AU286*$E286/100,"")))</f>
        <v/>
      </c>
      <c r="BM286" s="163">
        <f>IF(BM$226="","",IF($B286="","",IFERROR(AV286*$E286/100,"")))</f>
        <v/>
      </c>
      <c r="BN286" s="163">
        <f>IF(BN$226="","",IF($B286="","",IFERROR(AW286*$E286/100,"")))</f>
        <v/>
      </c>
      <c r="BO286" s="163">
        <f>IF(BO$226="","",IF($B286="","",IFERROR(AX286*$E286/100,"")))</f>
        <v/>
      </c>
      <c r="BP286" s="163">
        <f>IF(BP$226="","",IF($B286="","",IFERROR(AY286*$E286/100,"")))</f>
        <v/>
      </c>
      <c r="BQ286" s="163">
        <f>IF(BQ$226="","",IF($B286="","",IFERROR(AZ286*$E286/100,"")))</f>
        <v/>
      </c>
      <c r="BR286" s="163">
        <f>IF(BR$226="","",IF($B286="","",IFERROR(BA286*$E286/100,"")))</f>
        <v/>
      </c>
      <c r="BS286" s="163">
        <f>IF(BS$226="","",IF($B286="","",IFERROR(BB286*$E286/100,"")))</f>
        <v/>
      </c>
      <c r="BT286" s="163">
        <f>IF(BT$226="","",IF($B286="","",IFERROR(BC286*$E286/100,"")))</f>
        <v/>
      </c>
      <c r="BU286" s="163">
        <f>IF(BU$226="","",IF($B286="","",IFERROR(BD286*$E286/100,"")))</f>
        <v/>
      </c>
      <c r="BV286" s="163">
        <f>IF(BV$226="","",IF($B286="","",IFERROR(BE286*$E286/100,"")))</f>
        <v/>
      </c>
      <c r="BW286" s="163">
        <f>IF(BW$226="","",IF($B286="","",IFERROR(BF286*$E286/100,"")))</f>
        <v/>
      </c>
    </row>
    <row r="287">
      <c r="B287" s="126">
        <f>IF(MXAU!$C$64="","",MXAU!$C$64)</f>
        <v/>
      </c>
      <c r="C287" s="74">
        <f>IF(MXAU!$B$64="","",MXAU!$B$64)</f>
        <v/>
      </c>
      <c r="D287" s="75">
        <f>IFERROR(MXAU!$Q$64,1)</f>
        <v/>
      </c>
      <c r="E287" s="76">
        <f>IF($B287="","",IF(ISNUMBER(MXAU!$I$64),MXAU!$I$64,'Index Summary'!$C$7))</f>
        <v/>
      </c>
      <c r="F287" s="77">
        <f>IF(F$226="","",IF($B287="","",IFERROR($C287*$D287*IF((Override!$C$4="ON")*(COUNTIFS(Override!$B$11:$B$40,$B287,Override!$D$11:$D$40,1,Override!$E$11:$E$40,"&gt;=0")-COUNTIFS(Override!$B$11:$B$40,$B287,Override!$D$11:$D$40,1,Override!$E$11:$E$40,"&gt;=0",Override!$C$11:$C$40,"AS51"))&gt;0,SUMIFS(Override!$E$11:$E$40,Override!$B$11:$B$40,$B287,Override!$D$11:$D$40,1)-SUMIFS(Override!$E$11:$E$40,Override!$B$11:$B$40,$B287,Override!$D$11:$D$40,1,Override!$C$11:$C$40,"AS51"),Override!$C$319)/MXAU!$B$3,"")))</f>
        <v/>
      </c>
      <c r="G287" s="77">
        <f>IF(G$226="","",IF($B287="","",IFERROR($C287*$D287*IF((Override!$C$4="ON")*(COUNTIFS(Override!$B$11:$B$40,$B287,Override!$D$11:$D$40,2,Override!$E$11:$E$40,"&gt;=0")-COUNTIFS(Override!$B$11:$B$40,$B287,Override!$D$11:$D$40,2,Override!$E$11:$E$40,"&gt;=0",Override!$C$11:$C$40,"AS51"))&gt;0,SUMIFS(Override!$E$11:$E$40,Override!$B$11:$B$40,$B287,Override!$D$11:$D$40,2)-SUMIFS(Override!$E$11:$E$40,Override!$B$11:$B$40,$B287,Override!$D$11:$D$40,2,Override!$C$11:$C$40,"AS51"),Override!$D$319)/MXAU!$B$3,"")))</f>
        <v/>
      </c>
      <c r="H287" s="77">
        <f>IF(H$226="","",IF($B287="","",IFERROR($C287*$D287*IF((Override!$C$4="ON")*(COUNTIFS(Override!$B$11:$B$40,$B287,Override!$D$11:$D$40,3,Override!$E$11:$E$40,"&gt;=0")-COUNTIFS(Override!$B$11:$B$40,$B287,Override!$D$11:$D$40,3,Override!$E$11:$E$40,"&gt;=0",Override!$C$11:$C$40,"AS51"))&gt;0,SUMIFS(Override!$E$11:$E$40,Override!$B$11:$B$40,$B287,Override!$D$11:$D$40,3)-SUMIFS(Override!$E$11:$E$40,Override!$B$11:$B$40,$B287,Override!$D$11:$D$40,3,Override!$C$11:$C$40,"AS51"),Override!$E$319)/MXAU!$B$3,"")))</f>
        <v/>
      </c>
      <c r="I287" s="77">
        <f>IF(I$226="","",IF($B287="","",IFERROR($C287*$D287*IF((Override!$C$4="ON")*(COUNTIFS(Override!$B$11:$B$40,$B287,Override!$D$11:$D$40,4,Override!$E$11:$E$40,"&gt;=0")-COUNTIFS(Override!$B$11:$B$40,$B287,Override!$D$11:$D$40,4,Override!$E$11:$E$40,"&gt;=0",Override!$C$11:$C$40,"AS51"))&gt;0,SUMIFS(Override!$E$11:$E$40,Override!$B$11:$B$40,$B287,Override!$D$11:$D$40,4)-SUMIFS(Override!$E$11:$E$40,Override!$B$11:$B$40,$B287,Override!$D$11:$D$40,4,Override!$C$11:$C$40,"AS51"),Override!$F$319)/MXAU!$B$3,"")))</f>
        <v/>
      </c>
      <c r="J287" s="77">
        <f>IF(J$226="","",IF($B287="","",IFERROR($C287*$D287*IF((Override!$C$4="ON")*(COUNTIFS(Override!$B$11:$B$40,$B287,Override!$D$11:$D$40,5,Override!$E$11:$E$40,"&gt;=0")-COUNTIFS(Override!$B$11:$B$40,$B287,Override!$D$11:$D$40,5,Override!$E$11:$E$40,"&gt;=0",Override!$C$11:$C$40,"AS51"))&gt;0,SUMIFS(Override!$E$11:$E$40,Override!$B$11:$B$40,$B287,Override!$D$11:$D$40,5)-SUMIFS(Override!$E$11:$E$40,Override!$B$11:$B$40,$B287,Override!$D$11:$D$40,5,Override!$C$11:$C$40,"AS51"),Override!$G$319)/MXAU!$B$3,"")))</f>
        <v/>
      </c>
      <c r="K287" s="77">
        <f>IF(K$226="","",IF($B287="","",IFERROR($C287*$D287*IF((Override!$C$4="ON")*(COUNTIFS(Override!$B$11:$B$40,$B287,Override!$D$11:$D$40,6,Override!$E$11:$E$40,"&gt;=0")-COUNTIFS(Override!$B$11:$B$40,$B287,Override!$D$11:$D$40,6,Override!$E$11:$E$40,"&gt;=0",Override!$C$11:$C$40,"AS51"))&gt;0,SUMIFS(Override!$E$11:$E$40,Override!$B$11:$B$40,$B287,Override!$D$11:$D$40,6)-SUMIFS(Override!$E$11:$E$40,Override!$B$11:$B$40,$B287,Override!$D$11:$D$40,6,Override!$C$11:$C$40,"AS51"),Override!$H$319)/MXAU!$B$3,"")))</f>
        <v/>
      </c>
      <c r="L287" s="77">
        <f>IF(L$226="","",IF($B287="","",IFERROR($C287*$D287*IF((Override!$C$4="ON")*(COUNTIFS(Override!$B$11:$B$40,$B287,Override!$D$11:$D$40,7,Override!$E$11:$E$40,"&gt;=0")-COUNTIFS(Override!$B$11:$B$40,$B287,Override!$D$11:$D$40,7,Override!$E$11:$E$40,"&gt;=0",Override!$C$11:$C$40,"AS51"))&gt;0,SUMIFS(Override!$E$11:$E$40,Override!$B$11:$B$40,$B287,Override!$D$11:$D$40,7)-SUMIFS(Override!$E$11:$E$40,Override!$B$11:$B$40,$B287,Override!$D$11:$D$40,7,Override!$C$11:$C$40,"AS51"),Override!$I$319)/MXAU!$B$3,"")))</f>
        <v/>
      </c>
      <c r="M287" s="77">
        <f>IF(M$226="","",IF($B287="","",IFERROR($C287*$D287*IF((Override!$C$4="ON")*(COUNTIFS(Override!$B$11:$B$40,$B287,Override!$D$11:$D$40,8,Override!$E$11:$E$40,"&gt;=0")-COUNTIFS(Override!$B$11:$B$40,$B287,Override!$D$11:$D$40,8,Override!$E$11:$E$40,"&gt;=0",Override!$C$11:$C$40,"AS51"))&gt;0,SUMIFS(Override!$E$11:$E$40,Override!$B$11:$B$40,$B287,Override!$D$11:$D$40,8)-SUMIFS(Override!$E$11:$E$40,Override!$B$11:$B$40,$B287,Override!$D$11:$D$40,8,Override!$C$11:$C$40,"AS51"),Override!$J$319)/MXAU!$B$3,"")))</f>
        <v/>
      </c>
      <c r="N287" s="77">
        <f>IF(N$226="","",IF($B287="","",IFERROR($C287*$D287*IF((Override!$C$4="ON")*(COUNTIFS(Override!$B$11:$B$40,$B287,Override!$D$11:$D$40,9,Override!$E$11:$E$40,"&gt;=0")-COUNTIFS(Override!$B$11:$B$40,$B287,Override!$D$11:$D$40,9,Override!$E$11:$E$40,"&gt;=0",Override!$C$11:$C$40,"AS51"))&gt;0,SUMIFS(Override!$E$11:$E$40,Override!$B$11:$B$40,$B287,Override!$D$11:$D$40,9)-SUMIFS(Override!$E$11:$E$40,Override!$B$11:$B$40,$B287,Override!$D$11:$D$40,9,Override!$C$11:$C$40,"AS51"),Override!$K$319)/MXAU!$B$3,"")))</f>
        <v/>
      </c>
      <c r="O287" s="77">
        <f>IF(O$226="","",IF($B287="","",IFERROR($C287*$D287*IF((Override!$C$4="ON")*(COUNTIFS(Override!$B$11:$B$40,$B287,Override!$D$11:$D$40,10,Override!$E$11:$E$40,"&gt;=0")-COUNTIFS(Override!$B$11:$B$40,$B287,Override!$D$11:$D$40,10,Override!$E$11:$E$40,"&gt;=0",Override!$C$11:$C$40,"AS51"))&gt;0,SUMIFS(Override!$E$11:$E$40,Override!$B$11:$B$40,$B287,Override!$D$11:$D$40,10)-SUMIFS(Override!$E$11:$E$40,Override!$B$11:$B$40,$B287,Override!$D$11:$D$40,10,Override!$C$11:$C$40,"AS51"),Override!$L$319)/MXAU!$B$3,"")))</f>
        <v/>
      </c>
      <c r="P287" s="77">
        <f>IF(P$226="","",IF($B287="","",IFERROR($C287*$D287*IF((Override!$C$4="ON")*(COUNTIFS(Override!$B$11:$B$40,$B287,Override!$D$11:$D$40,11,Override!$E$11:$E$40,"&gt;=0")-COUNTIFS(Override!$B$11:$B$40,$B287,Override!$D$11:$D$40,11,Override!$E$11:$E$40,"&gt;=0",Override!$C$11:$C$40,"AS51"))&gt;0,SUMIFS(Override!$E$11:$E$40,Override!$B$11:$B$40,$B287,Override!$D$11:$D$40,11)-SUMIFS(Override!$E$11:$E$40,Override!$B$11:$B$40,$B287,Override!$D$11:$D$40,11,Override!$C$11:$C$40,"AS51"),Override!$M$319)/MXAU!$B$3,"")))</f>
        <v/>
      </c>
      <c r="Q287" s="77">
        <f>IF(Q$226="","",IF($B287="","",IFERROR($C287*$D287*IF((Override!$C$4="ON")*(COUNTIFS(Override!$B$11:$B$40,$B287,Override!$D$11:$D$40,12,Override!$E$11:$E$40,"&gt;=0")-COUNTIFS(Override!$B$11:$B$40,$B287,Override!$D$11:$D$40,12,Override!$E$11:$E$40,"&gt;=0",Override!$C$11:$C$40,"AS51"))&gt;0,SUMIFS(Override!$E$11:$E$40,Override!$B$11:$B$40,$B287,Override!$D$11:$D$40,12)-SUMIFS(Override!$E$11:$E$40,Override!$B$11:$B$40,$B287,Override!$D$11:$D$40,12,Override!$C$11:$C$40,"AS51"),Override!$N$319)/MXAU!$B$3,"")))</f>
        <v/>
      </c>
      <c r="R287" s="77">
        <f>IF(R$226="","",IF($B287="","",IFERROR($C287*$D287*IF((Override!$C$4="ON")*(COUNTIFS(Override!$B$11:$B$40,$B287,Override!$D$11:$D$40,13,Override!$E$11:$E$40,"&gt;=0")-COUNTIFS(Override!$B$11:$B$40,$B287,Override!$D$11:$D$40,13,Override!$E$11:$E$40,"&gt;=0",Override!$C$11:$C$40,"AS51"))&gt;0,SUMIFS(Override!$E$11:$E$40,Override!$B$11:$B$40,$B287,Override!$D$11:$D$40,13)-SUMIFS(Override!$E$11:$E$40,Override!$B$11:$B$40,$B287,Override!$D$11:$D$40,13,Override!$C$11:$C$40,"AS51"),Override!$O$319)/MXAU!$B$3,"")))</f>
        <v/>
      </c>
      <c r="S287" s="77">
        <f>IF(S$226="","",IF($B287="","",IFERROR($C287*$D287*IF((Override!$C$4="ON")*(COUNTIFS(Override!$B$11:$B$40,$B287,Override!$D$11:$D$40,14,Override!$E$11:$E$40,"&gt;=0")-COUNTIFS(Override!$B$11:$B$40,$B287,Override!$D$11:$D$40,14,Override!$E$11:$E$40,"&gt;=0",Override!$C$11:$C$40,"AS51"))&gt;0,SUMIFS(Override!$E$11:$E$40,Override!$B$11:$B$40,$B287,Override!$D$11:$D$40,14)-SUMIFS(Override!$E$11:$E$40,Override!$B$11:$B$40,$B287,Override!$D$11:$D$40,14,Override!$C$11:$C$40,"AS51"),Override!$P$319)/MXAU!$B$3,"")))</f>
        <v/>
      </c>
      <c r="T287" s="77">
        <f>IF(T$226="","",IF($B287="","",IFERROR($C287*$D287*IF((Override!$C$4="ON")*(COUNTIFS(Override!$B$11:$B$40,$B287,Override!$D$11:$D$40,15,Override!$E$11:$E$40,"&gt;=0")-COUNTIFS(Override!$B$11:$B$40,$B287,Override!$D$11:$D$40,15,Override!$E$11:$E$40,"&gt;=0",Override!$C$11:$C$40,"AS51"))&gt;0,SUMIFS(Override!$E$11:$E$40,Override!$B$11:$B$40,$B287,Override!$D$11:$D$40,15)-SUMIFS(Override!$E$11:$E$40,Override!$B$11:$B$40,$B287,Override!$D$11:$D$40,15,Override!$C$11:$C$40,"AS51"),Override!$Q$319)/MXAU!$B$3,"")))</f>
        <v/>
      </c>
      <c r="U287" s="77">
        <f>IF(U$226="","",IF($B287="","",IFERROR($C287*$D287*IF((Override!$C$4="ON")*(COUNTIFS(Override!$B$11:$B$40,$B287,Override!$D$11:$D$40,16,Override!$E$11:$E$40,"&gt;=0")-COUNTIFS(Override!$B$11:$B$40,$B287,Override!$D$11:$D$40,16,Override!$E$11:$E$40,"&gt;=0",Override!$C$11:$C$40,"AS51"))&gt;0,SUMIFS(Override!$E$11:$E$40,Override!$B$11:$B$40,$B287,Override!$D$11:$D$40,16)-SUMIFS(Override!$E$11:$E$40,Override!$B$11:$B$40,$B287,Override!$D$11:$D$40,16,Override!$C$11:$C$40,"AS51"),Override!$R$319)/MXAU!$B$3,"")))</f>
        <v/>
      </c>
      <c r="W287" s="77">
        <f>IF(W$226="","",IF($B287="","",IFERROR(F287*$E287/100,"")))</f>
        <v/>
      </c>
      <c r="X287" s="77">
        <f>IF(X$226="","",IF($B287="","",IFERROR(G287*$E287/100,"")))</f>
        <v/>
      </c>
      <c r="Y287" s="77">
        <f>IF(Y$226="","",IF($B287="","",IFERROR(H287*$E287/100,"")))</f>
        <v/>
      </c>
      <c r="Z287" s="77">
        <f>IF(Z$226="","",IF($B287="","",IFERROR(I287*$E287/100,"")))</f>
        <v/>
      </c>
      <c r="AA287" s="77">
        <f>IF(AA$226="","",IF($B287="","",IFERROR(J287*$E287/100,"")))</f>
        <v/>
      </c>
      <c r="AB287" s="77">
        <f>IF(AB$226="","",IF($B287="","",IFERROR(K287*$E287/100,"")))</f>
        <v/>
      </c>
      <c r="AC287" s="77">
        <f>IF(AC$226="","",IF($B287="","",IFERROR(L287*$E287/100,"")))</f>
        <v/>
      </c>
      <c r="AD287" s="77">
        <f>IF(AD$226="","",IF($B287="","",IFERROR(M287*$E287/100,"")))</f>
        <v/>
      </c>
      <c r="AE287" s="77">
        <f>IF(AE$226="","",IF($B287="","",IFERROR(N287*$E287/100,"")))</f>
        <v/>
      </c>
      <c r="AF287" s="77">
        <f>IF(AF$226="","",IF($B287="","",IFERROR(O287*$E287/100,"")))</f>
        <v/>
      </c>
      <c r="AG287" s="77">
        <f>IF(AG$226="","",IF($B287="","",IFERROR(P287*$E287/100,"")))</f>
        <v/>
      </c>
      <c r="AH287" s="77">
        <f>IF(AH$226="","",IF($B287="","",IFERROR(Q287*$E287/100,"")))</f>
        <v/>
      </c>
      <c r="AI287" s="77">
        <f>IF(AI$226="","",IF($B287="","",IFERROR(R287*$E287/100,"")))</f>
        <v/>
      </c>
      <c r="AJ287" s="77">
        <f>IF(AJ$226="","",IF($B287="","",IFERROR(S287*$E287/100,"")))</f>
        <v/>
      </c>
      <c r="AK287" s="77">
        <f>IF(AK$226="","",IF($B287="","",IFERROR(T287*$E287/100,"")))</f>
        <v/>
      </c>
      <c r="AL287" s="77">
        <f>IF(AL$226="","",IF($B287="","",IFERROR(U287*$E287/100,"")))</f>
        <v/>
      </c>
      <c r="AN287" s="77">
        <f>IF($B287="","",SUMIF($F$226:$U$226,"&lt;="&amp;Sector!$E$51,$F287:$U287))</f>
        <v/>
      </c>
      <c r="AO287" s="77">
        <f>IF($B287="","",SUMIF($W$226:$AL$226,"&lt;="&amp;Sector!$E$51,$W287:$AL287))</f>
        <v/>
      </c>
      <c r="AQ287" s="163">
        <f>IF(AQ$226="","",IF($B287="","",IFERROR($C287*$D287*SUMPRODUCT(('Dvd Calendar'!$E$2904:$CZ$2904&gt;AQ$225)*('Dvd Calendar'!$E$2904:$CZ$2904&lt;=AQ$226)*'Dvd Calendar'!$E$2907:$CZ$2907*(('Dvd Calendar'!$E$2909:$CZ$2909='Field Check'!$C$56)*('Field Check'!$C$56&lt;&gt;"")+('Dvd Calendar'!$E$2909:$CZ$2909='Field Check'!$C$57)*('Field Check'!$C$57&lt;&gt;"")))/MXAU!$B$3,"")))</f>
        <v/>
      </c>
      <c r="AR287" s="163">
        <f>IF(AR$226="","",IF($B287="","",IFERROR($C287*$D287*SUMPRODUCT(('Dvd Calendar'!$E$2904:$CZ$2904&gt;AR$225)*('Dvd Calendar'!$E$2904:$CZ$2904&lt;=AR$226)*'Dvd Calendar'!$E$2907:$CZ$2907*(('Dvd Calendar'!$E$2909:$CZ$2909='Field Check'!$C$56)*('Field Check'!$C$56&lt;&gt;"")+('Dvd Calendar'!$E$2909:$CZ$2909='Field Check'!$C$57)*('Field Check'!$C$57&lt;&gt;"")))/MXAU!$B$3,"")))</f>
        <v/>
      </c>
      <c r="AS287" s="163">
        <f>IF(AS$226="","",IF($B287="","",IFERROR($C287*$D287*SUMPRODUCT(('Dvd Calendar'!$E$2904:$CZ$2904&gt;AS$225)*('Dvd Calendar'!$E$2904:$CZ$2904&lt;=AS$226)*'Dvd Calendar'!$E$2907:$CZ$2907*(('Dvd Calendar'!$E$2909:$CZ$2909='Field Check'!$C$56)*('Field Check'!$C$56&lt;&gt;"")+('Dvd Calendar'!$E$2909:$CZ$2909='Field Check'!$C$57)*('Field Check'!$C$57&lt;&gt;"")))/MXAU!$B$3,"")))</f>
        <v/>
      </c>
      <c r="AT287" s="163">
        <f>IF(AT$226="","",IF($B287="","",IFERROR($C287*$D287*SUMPRODUCT(('Dvd Calendar'!$E$2904:$CZ$2904&gt;AT$225)*('Dvd Calendar'!$E$2904:$CZ$2904&lt;=AT$226)*'Dvd Calendar'!$E$2907:$CZ$2907*(('Dvd Calendar'!$E$2909:$CZ$2909='Field Check'!$C$56)*('Field Check'!$C$56&lt;&gt;"")+('Dvd Calendar'!$E$2909:$CZ$2909='Field Check'!$C$57)*('Field Check'!$C$57&lt;&gt;"")))/MXAU!$B$3,"")))</f>
        <v/>
      </c>
      <c r="AU287" s="163">
        <f>IF(AU$226="","",IF($B287="","",IFERROR($C287*$D287*SUMPRODUCT(('Dvd Calendar'!$E$2904:$CZ$2904&gt;AU$225)*('Dvd Calendar'!$E$2904:$CZ$2904&lt;=AU$226)*'Dvd Calendar'!$E$2907:$CZ$2907*(('Dvd Calendar'!$E$2909:$CZ$2909='Field Check'!$C$56)*('Field Check'!$C$56&lt;&gt;"")+('Dvd Calendar'!$E$2909:$CZ$2909='Field Check'!$C$57)*('Field Check'!$C$57&lt;&gt;"")))/MXAU!$B$3,"")))</f>
        <v/>
      </c>
      <c r="AV287" s="163">
        <f>IF(AV$226="","",IF($B287="","",IFERROR($C287*$D287*SUMPRODUCT(('Dvd Calendar'!$E$2904:$CZ$2904&gt;AV$225)*('Dvd Calendar'!$E$2904:$CZ$2904&lt;=AV$226)*'Dvd Calendar'!$E$2907:$CZ$2907*(('Dvd Calendar'!$E$2909:$CZ$2909='Field Check'!$C$56)*('Field Check'!$C$56&lt;&gt;"")+('Dvd Calendar'!$E$2909:$CZ$2909='Field Check'!$C$57)*('Field Check'!$C$57&lt;&gt;"")))/MXAU!$B$3,"")))</f>
        <v/>
      </c>
      <c r="AW287" s="163">
        <f>IF(AW$226="","",IF($B287="","",IFERROR($C287*$D287*SUMPRODUCT(('Dvd Calendar'!$E$2904:$CZ$2904&gt;AW$225)*('Dvd Calendar'!$E$2904:$CZ$2904&lt;=AW$226)*'Dvd Calendar'!$E$2907:$CZ$2907*(('Dvd Calendar'!$E$2909:$CZ$2909='Field Check'!$C$56)*('Field Check'!$C$56&lt;&gt;"")+('Dvd Calendar'!$E$2909:$CZ$2909='Field Check'!$C$57)*('Field Check'!$C$57&lt;&gt;"")))/MXAU!$B$3,"")))</f>
        <v/>
      </c>
      <c r="AX287" s="163">
        <f>IF(AX$226="","",IF($B287="","",IFERROR($C287*$D287*SUMPRODUCT(('Dvd Calendar'!$E$2904:$CZ$2904&gt;AX$225)*('Dvd Calendar'!$E$2904:$CZ$2904&lt;=AX$226)*'Dvd Calendar'!$E$2907:$CZ$2907*(('Dvd Calendar'!$E$2909:$CZ$2909='Field Check'!$C$56)*('Field Check'!$C$56&lt;&gt;"")+('Dvd Calendar'!$E$2909:$CZ$2909='Field Check'!$C$57)*('Field Check'!$C$57&lt;&gt;"")))/MXAU!$B$3,"")))</f>
        <v/>
      </c>
      <c r="AY287" s="163">
        <f>IF(AY$226="","",IF($B287="","",IFERROR($C287*$D287*SUMPRODUCT(('Dvd Calendar'!$E$2904:$CZ$2904&gt;AY$225)*('Dvd Calendar'!$E$2904:$CZ$2904&lt;=AY$226)*'Dvd Calendar'!$E$2907:$CZ$2907*(('Dvd Calendar'!$E$2909:$CZ$2909='Field Check'!$C$56)*('Field Check'!$C$56&lt;&gt;"")+('Dvd Calendar'!$E$2909:$CZ$2909='Field Check'!$C$57)*('Field Check'!$C$57&lt;&gt;"")))/MXAU!$B$3,"")))</f>
        <v/>
      </c>
      <c r="AZ287" s="163">
        <f>IF(AZ$226="","",IF($B287="","",IFERROR($C287*$D287*SUMPRODUCT(('Dvd Calendar'!$E$2904:$CZ$2904&gt;AZ$225)*('Dvd Calendar'!$E$2904:$CZ$2904&lt;=AZ$226)*'Dvd Calendar'!$E$2907:$CZ$2907*(('Dvd Calendar'!$E$2909:$CZ$2909='Field Check'!$C$56)*('Field Check'!$C$56&lt;&gt;"")+('Dvd Calendar'!$E$2909:$CZ$2909='Field Check'!$C$57)*('Field Check'!$C$57&lt;&gt;"")))/MXAU!$B$3,"")))</f>
        <v/>
      </c>
      <c r="BA287" s="163">
        <f>IF(BA$226="","",IF($B287="","",IFERROR($C287*$D287*SUMPRODUCT(('Dvd Calendar'!$E$2904:$CZ$2904&gt;BA$225)*('Dvd Calendar'!$E$2904:$CZ$2904&lt;=BA$226)*'Dvd Calendar'!$E$2907:$CZ$2907*(('Dvd Calendar'!$E$2909:$CZ$2909='Field Check'!$C$56)*('Field Check'!$C$56&lt;&gt;"")+('Dvd Calendar'!$E$2909:$CZ$2909='Field Check'!$C$57)*('Field Check'!$C$57&lt;&gt;"")))/MXAU!$B$3,"")))</f>
        <v/>
      </c>
      <c r="BB287" s="163">
        <f>IF(BB$226="","",IF($B287="","",IFERROR($C287*$D287*SUMPRODUCT(('Dvd Calendar'!$E$2904:$CZ$2904&gt;BB$225)*('Dvd Calendar'!$E$2904:$CZ$2904&lt;=BB$226)*'Dvd Calendar'!$E$2907:$CZ$2907*(('Dvd Calendar'!$E$2909:$CZ$2909='Field Check'!$C$56)*('Field Check'!$C$56&lt;&gt;"")+('Dvd Calendar'!$E$2909:$CZ$2909='Field Check'!$C$57)*('Field Check'!$C$57&lt;&gt;"")))/MXAU!$B$3,"")))</f>
        <v/>
      </c>
      <c r="BC287" s="163">
        <f>IF(BC$226="","",IF($B287="","",IFERROR($C287*$D287*SUMPRODUCT(('Dvd Calendar'!$E$2904:$CZ$2904&gt;BC$225)*('Dvd Calendar'!$E$2904:$CZ$2904&lt;=BC$226)*'Dvd Calendar'!$E$2907:$CZ$2907*(('Dvd Calendar'!$E$2909:$CZ$2909='Field Check'!$C$56)*('Field Check'!$C$56&lt;&gt;"")+('Dvd Calendar'!$E$2909:$CZ$2909='Field Check'!$C$57)*('Field Check'!$C$57&lt;&gt;"")))/MXAU!$B$3,"")))</f>
        <v/>
      </c>
      <c r="BD287" s="163">
        <f>IF(BD$226="","",IF($B287="","",IFERROR($C287*$D287*SUMPRODUCT(('Dvd Calendar'!$E$2904:$CZ$2904&gt;BD$225)*('Dvd Calendar'!$E$2904:$CZ$2904&lt;=BD$226)*'Dvd Calendar'!$E$2907:$CZ$2907*(('Dvd Calendar'!$E$2909:$CZ$2909='Field Check'!$C$56)*('Field Check'!$C$56&lt;&gt;"")+('Dvd Calendar'!$E$2909:$CZ$2909='Field Check'!$C$57)*('Field Check'!$C$57&lt;&gt;"")))/MXAU!$B$3,"")))</f>
        <v/>
      </c>
      <c r="BE287" s="163">
        <f>IF(BE$226="","",IF($B287="","",IFERROR($C287*$D287*SUMPRODUCT(('Dvd Calendar'!$E$2904:$CZ$2904&gt;BE$225)*('Dvd Calendar'!$E$2904:$CZ$2904&lt;=BE$226)*'Dvd Calendar'!$E$2907:$CZ$2907*(('Dvd Calendar'!$E$2909:$CZ$2909='Field Check'!$C$56)*('Field Check'!$C$56&lt;&gt;"")+('Dvd Calendar'!$E$2909:$CZ$2909='Field Check'!$C$57)*('Field Check'!$C$57&lt;&gt;"")))/MXAU!$B$3,"")))</f>
        <v/>
      </c>
      <c r="BF287" s="163">
        <f>IF(BF$226="","",IF($B287="","",IFERROR($C287*$D287*SUMPRODUCT(('Dvd Calendar'!$E$2904:$CZ$2904&gt;BF$225)*('Dvd Calendar'!$E$2904:$CZ$2904&lt;=BF$226)*'Dvd Calendar'!$E$2907:$CZ$2907*(('Dvd Calendar'!$E$2909:$CZ$2909='Field Check'!$C$56)*('Field Check'!$C$56&lt;&gt;"")+('Dvd Calendar'!$E$2909:$CZ$2909='Field Check'!$C$57)*('Field Check'!$C$57&lt;&gt;"")))/MXAU!$B$3,"")))</f>
        <v/>
      </c>
      <c r="BH287" s="163">
        <f>IF(BH$226="","",IF($B287="","",IFERROR(AQ287*$E287/100,"")))</f>
        <v/>
      </c>
      <c r="BI287" s="163">
        <f>IF(BI$226="","",IF($B287="","",IFERROR(AR287*$E287/100,"")))</f>
        <v/>
      </c>
      <c r="BJ287" s="163">
        <f>IF(BJ$226="","",IF($B287="","",IFERROR(AS287*$E287/100,"")))</f>
        <v/>
      </c>
      <c r="BK287" s="163">
        <f>IF(BK$226="","",IF($B287="","",IFERROR(AT287*$E287/100,"")))</f>
        <v/>
      </c>
      <c r="BL287" s="163">
        <f>IF(BL$226="","",IF($B287="","",IFERROR(AU287*$E287/100,"")))</f>
        <v/>
      </c>
      <c r="BM287" s="163">
        <f>IF(BM$226="","",IF($B287="","",IFERROR(AV287*$E287/100,"")))</f>
        <v/>
      </c>
      <c r="BN287" s="163">
        <f>IF(BN$226="","",IF($B287="","",IFERROR(AW287*$E287/100,"")))</f>
        <v/>
      </c>
      <c r="BO287" s="163">
        <f>IF(BO$226="","",IF($B287="","",IFERROR(AX287*$E287/100,"")))</f>
        <v/>
      </c>
      <c r="BP287" s="163">
        <f>IF(BP$226="","",IF($B287="","",IFERROR(AY287*$E287/100,"")))</f>
        <v/>
      </c>
      <c r="BQ287" s="163">
        <f>IF(BQ$226="","",IF($B287="","",IFERROR(AZ287*$E287/100,"")))</f>
        <v/>
      </c>
      <c r="BR287" s="163">
        <f>IF(BR$226="","",IF($B287="","",IFERROR(BA287*$E287/100,"")))</f>
        <v/>
      </c>
      <c r="BS287" s="163">
        <f>IF(BS$226="","",IF($B287="","",IFERROR(BB287*$E287/100,"")))</f>
        <v/>
      </c>
      <c r="BT287" s="163">
        <f>IF(BT$226="","",IF($B287="","",IFERROR(BC287*$E287/100,"")))</f>
        <v/>
      </c>
      <c r="BU287" s="163">
        <f>IF(BU$226="","",IF($B287="","",IFERROR(BD287*$E287/100,"")))</f>
        <v/>
      </c>
      <c r="BV287" s="163">
        <f>IF(BV$226="","",IF($B287="","",IFERROR(BE287*$E287/100,"")))</f>
        <v/>
      </c>
      <c r="BW287" s="163">
        <f>IF(BW$226="","",IF($B287="","",IFERROR(BF287*$E287/100,"")))</f>
        <v/>
      </c>
    </row>
    <row r="288">
      <c r="B288" s="126">
        <f>IF(MXAU!$C$65="","",MXAU!$C$65)</f>
        <v/>
      </c>
      <c r="C288" s="74">
        <f>IF(MXAU!$B$65="","",MXAU!$B$65)</f>
        <v/>
      </c>
      <c r="D288" s="75">
        <f>IFERROR(MXAU!$Q$65,1)</f>
        <v/>
      </c>
      <c r="E288" s="76">
        <f>IF($B288="","",IF(ISNUMBER(MXAU!$I$65),MXAU!$I$65,'Index Summary'!$C$7))</f>
        <v/>
      </c>
      <c r="F288" s="77">
        <f>IF(F$226="","",IF($B288="","",IFERROR($C288*$D288*IF((Override!$C$4="ON")*(COUNTIFS(Override!$B$11:$B$40,$B288,Override!$D$11:$D$40,1,Override!$E$11:$E$40,"&gt;=0")-COUNTIFS(Override!$B$11:$B$40,$B288,Override!$D$11:$D$40,1,Override!$E$11:$E$40,"&gt;=0",Override!$C$11:$C$40,"AS51"))&gt;0,SUMIFS(Override!$E$11:$E$40,Override!$B$11:$B$40,$B288,Override!$D$11:$D$40,1)-SUMIFS(Override!$E$11:$E$40,Override!$B$11:$B$40,$B288,Override!$D$11:$D$40,1,Override!$C$11:$C$40,"AS51"),Override!$C$320)/MXAU!$B$3,"")))</f>
        <v/>
      </c>
      <c r="G288" s="77">
        <f>IF(G$226="","",IF($B288="","",IFERROR($C288*$D288*IF((Override!$C$4="ON")*(COUNTIFS(Override!$B$11:$B$40,$B288,Override!$D$11:$D$40,2,Override!$E$11:$E$40,"&gt;=0")-COUNTIFS(Override!$B$11:$B$40,$B288,Override!$D$11:$D$40,2,Override!$E$11:$E$40,"&gt;=0",Override!$C$11:$C$40,"AS51"))&gt;0,SUMIFS(Override!$E$11:$E$40,Override!$B$11:$B$40,$B288,Override!$D$11:$D$40,2)-SUMIFS(Override!$E$11:$E$40,Override!$B$11:$B$40,$B288,Override!$D$11:$D$40,2,Override!$C$11:$C$40,"AS51"),Override!$D$320)/MXAU!$B$3,"")))</f>
        <v/>
      </c>
      <c r="H288" s="77">
        <f>IF(H$226="","",IF($B288="","",IFERROR($C288*$D288*IF((Override!$C$4="ON")*(COUNTIFS(Override!$B$11:$B$40,$B288,Override!$D$11:$D$40,3,Override!$E$11:$E$40,"&gt;=0")-COUNTIFS(Override!$B$11:$B$40,$B288,Override!$D$11:$D$40,3,Override!$E$11:$E$40,"&gt;=0",Override!$C$11:$C$40,"AS51"))&gt;0,SUMIFS(Override!$E$11:$E$40,Override!$B$11:$B$40,$B288,Override!$D$11:$D$40,3)-SUMIFS(Override!$E$11:$E$40,Override!$B$11:$B$40,$B288,Override!$D$11:$D$40,3,Override!$C$11:$C$40,"AS51"),Override!$E$320)/MXAU!$B$3,"")))</f>
        <v/>
      </c>
      <c r="I288" s="77">
        <f>IF(I$226="","",IF($B288="","",IFERROR($C288*$D288*IF((Override!$C$4="ON")*(COUNTIFS(Override!$B$11:$B$40,$B288,Override!$D$11:$D$40,4,Override!$E$11:$E$40,"&gt;=0")-COUNTIFS(Override!$B$11:$B$40,$B288,Override!$D$11:$D$40,4,Override!$E$11:$E$40,"&gt;=0",Override!$C$11:$C$40,"AS51"))&gt;0,SUMIFS(Override!$E$11:$E$40,Override!$B$11:$B$40,$B288,Override!$D$11:$D$40,4)-SUMIFS(Override!$E$11:$E$40,Override!$B$11:$B$40,$B288,Override!$D$11:$D$40,4,Override!$C$11:$C$40,"AS51"),Override!$F$320)/MXAU!$B$3,"")))</f>
        <v/>
      </c>
      <c r="J288" s="77">
        <f>IF(J$226="","",IF($B288="","",IFERROR($C288*$D288*IF((Override!$C$4="ON")*(COUNTIFS(Override!$B$11:$B$40,$B288,Override!$D$11:$D$40,5,Override!$E$11:$E$40,"&gt;=0")-COUNTIFS(Override!$B$11:$B$40,$B288,Override!$D$11:$D$40,5,Override!$E$11:$E$40,"&gt;=0",Override!$C$11:$C$40,"AS51"))&gt;0,SUMIFS(Override!$E$11:$E$40,Override!$B$11:$B$40,$B288,Override!$D$11:$D$40,5)-SUMIFS(Override!$E$11:$E$40,Override!$B$11:$B$40,$B288,Override!$D$11:$D$40,5,Override!$C$11:$C$40,"AS51"),Override!$G$320)/MXAU!$B$3,"")))</f>
        <v/>
      </c>
      <c r="K288" s="77">
        <f>IF(K$226="","",IF($B288="","",IFERROR($C288*$D288*IF((Override!$C$4="ON")*(COUNTIFS(Override!$B$11:$B$40,$B288,Override!$D$11:$D$40,6,Override!$E$11:$E$40,"&gt;=0")-COUNTIFS(Override!$B$11:$B$40,$B288,Override!$D$11:$D$40,6,Override!$E$11:$E$40,"&gt;=0",Override!$C$11:$C$40,"AS51"))&gt;0,SUMIFS(Override!$E$11:$E$40,Override!$B$11:$B$40,$B288,Override!$D$11:$D$40,6)-SUMIFS(Override!$E$11:$E$40,Override!$B$11:$B$40,$B288,Override!$D$11:$D$40,6,Override!$C$11:$C$40,"AS51"),Override!$H$320)/MXAU!$B$3,"")))</f>
        <v/>
      </c>
      <c r="L288" s="77">
        <f>IF(L$226="","",IF($B288="","",IFERROR($C288*$D288*IF((Override!$C$4="ON")*(COUNTIFS(Override!$B$11:$B$40,$B288,Override!$D$11:$D$40,7,Override!$E$11:$E$40,"&gt;=0")-COUNTIFS(Override!$B$11:$B$40,$B288,Override!$D$11:$D$40,7,Override!$E$11:$E$40,"&gt;=0",Override!$C$11:$C$40,"AS51"))&gt;0,SUMIFS(Override!$E$11:$E$40,Override!$B$11:$B$40,$B288,Override!$D$11:$D$40,7)-SUMIFS(Override!$E$11:$E$40,Override!$B$11:$B$40,$B288,Override!$D$11:$D$40,7,Override!$C$11:$C$40,"AS51"),Override!$I$320)/MXAU!$B$3,"")))</f>
        <v/>
      </c>
      <c r="M288" s="77">
        <f>IF(M$226="","",IF($B288="","",IFERROR($C288*$D288*IF((Override!$C$4="ON")*(COUNTIFS(Override!$B$11:$B$40,$B288,Override!$D$11:$D$40,8,Override!$E$11:$E$40,"&gt;=0")-COUNTIFS(Override!$B$11:$B$40,$B288,Override!$D$11:$D$40,8,Override!$E$11:$E$40,"&gt;=0",Override!$C$11:$C$40,"AS51"))&gt;0,SUMIFS(Override!$E$11:$E$40,Override!$B$11:$B$40,$B288,Override!$D$11:$D$40,8)-SUMIFS(Override!$E$11:$E$40,Override!$B$11:$B$40,$B288,Override!$D$11:$D$40,8,Override!$C$11:$C$40,"AS51"),Override!$J$320)/MXAU!$B$3,"")))</f>
        <v/>
      </c>
      <c r="N288" s="77">
        <f>IF(N$226="","",IF($B288="","",IFERROR($C288*$D288*IF((Override!$C$4="ON")*(COUNTIFS(Override!$B$11:$B$40,$B288,Override!$D$11:$D$40,9,Override!$E$11:$E$40,"&gt;=0")-COUNTIFS(Override!$B$11:$B$40,$B288,Override!$D$11:$D$40,9,Override!$E$11:$E$40,"&gt;=0",Override!$C$11:$C$40,"AS51"))&gt;0,SUMIFS(Override!$E$11:$E$40,Override!$B$11:$B$40,$B288,Override!$D$11:$D$40,9)-SUMIFS(Override!$E$11:$E$40,Override!$B$11:$B$40,$B288,Override!$D$11:$D$40,9,Override!$C$11:$C$40,"AS51"),Override!$K$320)/MXAU!$B$3,"")))</f>
        <v/>
      </c>
      <c r="O288" s="77">
        <f>IF(O$226="","",IF($B288="","",IFERROR($C288*$D288*IF((Override!$C$4="ON")*(COUNTIFS(Override!$B$11:$B$40,$B288,Override!$D$11:$D$40,10,Override!$E$11:$E$40,"&gt;=0")-COUNTIFS(Override!$B$11:$B$40,$B288,Override!$D$11:$D$40,10,Override!$E$11:$E$40,"&gt;=0",Override!$C$11:$C$40,"AS51"))&gt;0,SUMIFS(Override!$E$11:$E$40,Override!$B$11:$B$40,$B288,Override!$D$11:$D$40,10)-SUMIFS(Override!$E$11:$E$40,Override!$B$11:$B$40,$B288,Override!$D$11:$D$40,10,Override!$C$11:$C$40,"AS51"),Override!$L$320)/MXAU!$B$3,"")))</f>
        <v/>
      </c>
      <c r="P288" s="77">
        <f>IF(P$226="","",IF($B288="","",IFERROR($C288*$D288*IF((Override!$C$4="ON")*(COUNTIFS(Override!$B$11:$B$40,$B288,Override!$D$11:$D$40,11,Override!$E$11:$E$40,"&gt;=0")-COUNTIFS(Override!$B$11:$B$40,$B288,Override!$D$11:$D$40,11,Override!$E$11:$E$40,"&gt;=0",Override!$C$11:$C$40,"AS51"))&gt;0,SUMIFS(Override!$E$11:$E$40,Override!$B$11:$B$40,$B288,Override!$D$11:$D$40,11)-SUMIFS(Override!$E$11:$E$40,Override!$B$11:$B$40,$B288,Override!$D$11:$D$40,11,Override!$C$11:$C$40,"AS51"),Override!$M$320)/MXAU!$B$3,"")))</f>
        <v/>
      </c>
      <c r="Q288" s="77">
        <f>IF(Q$226="","",IF($B288="","",IFERROR($C288*$D288*IF((Override!$C$4="ON")*(COUNTIFS(Override!$B$11:$B$40,$B288,Override!$D$11:$D$40,12,Override!$E$11:$E$40,"&gt;=0")-COUNTIFS(Override!$B$11:$B$40,$B288,Override!$D$11:$D$40,12,Override!$E$11:$E$40,"&gt;=0",Override!$C$11:$C$40,"AS51"))&gt;0,SUMIFS(Override!$E$11:$E$40,Override!$B$11:$B$40,$B288,Override!$D$11:$D$40,12)-SUMIFS(Override!$E$11:$E$40,Override!$B$11:$B$40,$B288,Override!$D$11:$D$40,12,Override!$C$11:$C$40,"AS51"),Override!$N$320)/MXAU!$B$3,"")))</f>
        <v/>
      </c>
      <c r="R288" s="77">
        <f>IF(R$226="","",IF($B288="","",IFERROR($C288*$D288*IF((Override!$C$4="ON")*(COUNTIFS(Override!$B$11:$B$40,$B288,Override!$D$11:$D$40,13,Override!$E$11:$E$40,"&gt;=0")-COUNTIFS(Override!$B$11:$B$40,$B288,Override!$D$11:$D$40,13,Override!$E$11:$E$40,"&gt;=0",Override!$C$11:$C$40,"AS51"))&gt;0,SUMIFS(Override!$E$11:$E$40,Override!$B$11:$B$40,$B288,Override!$D$11:$D$40,13)-SUMIFS(Override!$E$11:$E$40,Override!$B$11:$B$40,$B288,Override!$D$11:$D$40,13,Override!$C$11:$C$40,"AS51"),Override!$O$320)/MXAU!$B$3,"")))</f>
        <v/>
      </c>
      <c r="S288" s="77">
        <f>IF(S$226="","",IF($B288="","",IFERROR($C288*$D288*IF((Override!$C$4="ON")*(COUNTIFS(Override!$B$11:$B$40,$B288,Override!$D$11:$D$40,14,Override!$E$11:$E$40,"&gt;=0")-COUNTIFS(Override!$B$11:$B$40,$B288,Override!$D$11:$D$40,14,Override!$E$11:$E$40,"&gt;=0",Override!$C$11:$C$40,"AS51"))&gt;0,SUMIFS(Override!$E$11:$E$40,Override!$B$11:$B$40,$B288,Override!$D$11:$D$40,14)-SUMIFS(Override!$E$11:$E$40,Override!$B$11:$B$40,$B288,Override!$D$11:$D$40,14,Override!$C$11:$C$40,"AS51"),Override!$P$320)/MXAU!$B$3,"")))</f>
        <v/>
      </c>
      <c r="T288" s="77">
        <f>IF(T$226="","",IF($B288="","",IFERROR($C288*$D288*IF((Override!$C$4="ON")*(COUNTIFS(Override!$B$11:$B$40,$B288,Override!$D$11:$D$40,15,Override!$E$11:$E$40,"&gt;=0")-COUNTIFS(Override!$B$11:$B$40,$B288,Override!$D$11:$D$40,15,Override!$E$11:$E$40,"&gt;=0",Override!$C$11:$C$40,"AS51"))&gt;0,SUMIFS(Override!$E$11:$E$40,Override!$B$11:$B$40,$B288,Override!$D$11:$D$40,15)-SUMIFS(Override!$E$11:$E$40,Override!$B$11:$B$40,$B288,Override!$D$11:$D$40,15,Override!$C$11:$C$40,"AS51"),Override!$Q$320)/MXAU!$B$3,"")))</f>
        <v/>
      </c>
      <c r="U288" s="77">
        <f>IF(U$226="","",IF($B288="","",IFERROR($C288*$D288*IF((Override!$C$4="ON")*(COUNTIFS(Override!$B$11:$B$40,$B288,Override!$D$11:$D$40,16,Override!$E$11:$E$40,"&gt;=0")-COUNTIFS(Override!$B$11:$B$40,$B288,Override!$D$11:$D$40,16,Override!$E$11:$E$40,"&gt;=0",Override!$C$11:$C$40,"AS51"))&gt;0,SUMIFS(Override!$E$11:$E$40,Override!$B$11:$B$40,$B288,Override!$D$11:$D$40,16)-SUMIFS(Override!$E$11:$E$40,Override!$B$11:$B$40,$B288,Override!$D$11:$D$40,16,Override!$C$11:$C$40,"AS51"),Override!$R$320)/MXAU!$B$3,"")))</f>
        <v/>
      </c>
      <c r="W288" s="77">
        <f>IF(W$226="","",IF($B288="","",IFERROR(F288*$E288/100,"")))</f>
        <v/>
      </c>
      <c r="X288" s="77">
        <f>IF(X$226="","",IF($B288="","",IFERROR(G288*$E288/100,"")))</f>
        <v/>
      </c>
      <c r="Y288" s="77">
        <f>IF(Y$226="","",IF($B288="","",IFERROR(H288*$E288/100,"")))</f>
        <v/>
      </c>
      <c r="Z288" s="77">
        <f>IF(Z$226="","",IF($B288="","",IFERROR(I288*$E288/100,"")))</f>
        <v/>
      </c>
      <c r="AA288" s="77">
        <f>IF(AA$226="","",IF($B288="","",IFERROR(J288*$E288/100,"")))</f>
        <v/>
      </c>
      <c r="AB288" s="77">
        <f>IF(AB$226="","",IF($B288="","",IFERROR(K288*$E288/100,"")))</f>
        <v/>
      </c>
      <c r="AC288" s="77">
        <f>IF(AC$226="","",IF($B288="","",IFERROR(L288*$E288/100,"")))</f>
        <v/>
      </c>
      <c r="AD288" s="77">
        <f>IF(AD$226="","",IF($B288="","",IFERROR(M288*$E288/100,"")))</f>
        <v/>
      </c>
      <c r="AE288" s="77">
        <f>IF(AE$226="","",IF($B288="","",IFERROR(N288*$E288/100,"")))</f>
        <v/>
      </c>
      <c r="AF288" s="77">
        <f>IF(AF$226="","",IF($B288="","",IFERROR(O288*$E288/100,"")))</f>
        <v/>
      </c>
      <c r="AG288" s="77">
        <f>IF(AG$226="","",IF($B288="","",IFERROR(P288*$E288/100,"")))</f>
        <v/>
      </c>
      <c r="AH288" s="77">
        <f>IF(AH$226="","",IF($B288="","",IFERROR(Q288*$E288/100,"")))</f>
        <v/>
      </c>
      <c r="AI288" s="77">
        <f>IF(AI$226="","",IF($B288="","",IFERROR(R288*$E288/100,"")))</f>
        <v/>
      </c>
      <c r="AJ288" s="77">
        <f>IF(AJ$226="","",IF($B288="","",IFERROR(S288*$E288/100,"")))</f>
        <v/>
      </c>
      <c r="AK288" s="77">
        <f>IF(AK$226="","",IF($B288="","",IFERROR(T288*$E288/100,"")))</f>
        <v/>
      </c>
      <c r="AL288" s="77">
        <f>IF(AL$226="","",IF($B288="","",IFERROR(U288*$E288/100,"")))</f>
        <v/>
      </c>
      <c r="AN288" s="77">
        <f>IF($B288="","",SUMIF($F$226:$U$226,"&lt;="&amp;Sector!$E$51,$F288:$U288))</f>
        <v/>
      </c>
      <c r="AO288" s="77">
        <f>IF($B288="","",SUMIF($W$226:$AL$226,"&lt;="&amp;Sector!$E$51,$W288:$AL288))</f>
        <v/>
      </c>
      <c r="AQ288" s="163">
        <f>IF(AQ$226="","",IF($B288="","",IFERROR($C288*$D288*SUMPRODUCT(('Dvd Calendar'!$E$2915:$CZ$2915&gt;AQ$225)*('Dvd Calendar'!$E$2915:$CZ$2915&lt;=AQ$226)*'Dvd Calendar'!$E$2918:$CZ$2918*(('Dvd Calendar'!$E$2920:$CZ$2920='Field Check'!$C$56)*('Field Check'!$C$56&lt;&gt;"")+('Dvd Calendar'!$E$2920:$CZ$2920='Field Check'!$C$57)*('Field Check'!$C$57&lt;&gt;"")))/MXAU!$B$3,"")))</f>
        <v/>
      </c>
      <c r="AR288" s="163">
        <f>IF(AR$226="","",IF($B288="","",IFERROR($C288*$D288*SUMPRODUCT(('Dvd Calendar'!$E$2915:$CZ$2915&gt;AR$225)*('Dvd Calendar'!$E$2915:$CZ$2915&lt;=AR$226)*'Dvd Calendar'!$E$2918:$CZ$2918*(('Dvd Calendar'!$E$2920:$CZ$2920='Field Check'!$C$56)*('Field Check'!$C$56&lt;&gt;"")+('Dvd Calendar'!$E$2920:$CZ$2920='Field Check'!$C$57)*('Field Check'!$C$57&lt;&gt;"")))/MXAU!$B$3,"")))</f>
        <v/>
      </c>
      <c r="AS288" s="163">
        <f>IF(AS$226="","",IF($B288="","",IFERROR($C288*$D288*SUMPRODUCT(('Dvd Calendar'!$E$2915:$CZ$2915&gt;AS$225)*('Dvd Calendar'!$E$2915:$CZ$2915&lt;=AS$226)*'Dvd Calendar'!$E$2918:$CZ$2918*(('Dvd Calendar'!$E$2920:$CZ$2920='Field Check'!$C$56)*('Field Check'!$C$56&lt;&gt;"")+('Dvd Calendar'!$E$2920:$CZ$2920='Field Check'!$C$57)*('Field Check'!$C$57&lt;&gt;"")))/MXAU!$B$3,"")))</f>
        <v/>
      </c>
      <c r="AT288" s="163">
        <f>IF(AT$226="","",IF($B288="","",IFERROR($C288*$D288*SUMPRODUCT(('Dvd Calendar'!$E$2915:$CZ$2915&gt;AT$225)*('Dvd Calendar'!$E$2915:$CZ$2915&lt;=AT$226)*'Dvd Calendar'!$E$2918:$CZ$2918*(('Dvd Calendar'!$E$2920:$CZ$2920='Field Check'!$C$56)*('Field Check'!$C$56&lt;&gt;"")+('Dvd Calendar'!$E$2920:$CZ$2920='Field Check'!$C$57)*('Field Check'!$C$57&lt;&gt;"")))/MXAU!$B$3,"")))</f>
        <v/>
      </c>
      <c r="AU288" s="163">
        <f>IF(AU$226="","",IF($B288="","",IFERROR($C288*$D288*SUMPRODUCT(('Dvd Calendar'!$E$2915:$CZ$2915&gt;AU$225)*('Dvd Calendar'!$E$2915:$CZ$2915&lt;=AU$226)*'Dvd Calendar'!$E$2918:$CZ$2918*(('Dvd Calendar'!$E$2920:$CZ$2920='Field Check'!$C$56)*('Field Check'!$C$56&lt;&gt;"")+('Dvd Calendar'!$E$2920:$CZ$2920='Field Check'!$C$57)*('Field Check'!$C$57&lt;&gt;"")))/MXAU!$B$3,"")))</f>
        <v/>
      </c>
      <c r="AV288" s="163">
        <f>IF(AV$226="","",IF($B288="","",IFERROR($C288*$D288*SUMPRODUCT(('Dvd Calendar'!$E$2915:$CZ$2915&gt;AV$225)*('Dvd Calendar'!$E$2915:$CZ$2915&lt;=AV$226)*'Dvd Calendar'!$E$2918:$CZ$2918*(('Dvd Calendar'!$E$2920:$CZ$2920='Field Check'!$C$56)*('Field Check'!$C$56&lt;&gt;"")+('Dvd Calendar'!$E$2920:$CZ$2920='Field Check'!$C$57)*('Field Check'!$C$57&lt;&gt;"")))/MXAU!$B$3,"")))</f>
        <v/>
      </c>
      <c r="AW288" s="163">
        <f>IF(AW$226="","",IF($B288="","",IFERROR($C288*$D288*SUMPRODUCT(('Dvd Calendar'!$E$2915:$CZ$2915&gt;AW$225)*('Dvd Calendar'!$E$2915:$CZ$2915&lt;=AW$226)*'Dvd Calendar'!$E$2918:$CZ$2918*(('Dvd Calendar'!$E$2920:$CZ$2920='Field Check'!$C$56)*('Field Check'!$C$56&lt;&gt;"")+('Dvd Calendar'!$E$2920:$CZ$2920='Field Check'!$C$57)*('Field Check'!$C$57&lt;&gt;"")))/MXAU!$B$3,"")))</f>
        <v/>
      </c>
      <c r="AX288" s="163">
        <f>IF(AX$226="","",IF($B288="","",IFERROR($C288*$D288*SUMPRODUCT(('Dvd Calendar'!$E$2915:$CZ$2915&gt;AX$225)*('Dvd Calendar'!$E$2915:$CZ$2915&lt;=AX$226)*'Dvd Calendar'!$E$2918:$CZ$2918*(('Dvd Calendar'!$E$2920:$CZ$2920='Field Check'!$C$56)*('Field Check'!$C$56&lt;&gt;"")+('Dvd Calendar'!$E$2920:$CZ$2920='Field Check'!$C$57)*('Field Check'!$C$57&lt;&gt;"")))/MXAU!$B$3,"")))</f>
        <v/>
      </c>
      <c r="AY288" s="163">
        <f>IF(AY$226="","",IF($B288="","",IFERROR($C288*$D288*SUMPRODUCT(('Dvd Calendar'!$E$2915:$CZ$2915&gt;AY$225)*('Dvd Calendar'!$E$2915:$CZ$2915&lt;=AY$226)*'Dvd Calendar'!$E$2918:$CZ$2918*(('Dvd Calendar'!$E$2920:$CZ$2920='Field Check'!$C$56)*('Field Check'!$C$56&lt;&gt;"")+('Dvd Calendar'!$E$2920:$CZ$2920='Field Check'!$C$57)*('Field Check'!$C$57&lt;&gt;"")))/MXAU!$B$3,"")))</f>
        <v/>
      </c>
      <c r="AZ288" s="163">
        <f>IF(AZ$226="","",IF($B288="","",IFERROR($C288*$D288*SUMPRODUCT(('Dvd Calendar'!$E$2915:$CZ$2915&gt;AZ$225)*('Dvd Calendar'!$E$2915:$CZ$2915&lt;=AZ$226)*'Dvd Calendar'!$E$2918:$CZ$2918*(('Dvd Calendar'!$E$2920:$CZ$2920='Field Check'!$C$56)*('Field Check'!$C$56&lt;&gt;"")+('Dvd Calendar'!$E$2920:$CZ$2920='Field Check'!$C$57)*('Field Check'!$C$57&lt;&gt;"")))/MXAU!$B$3,"")))</f>
        <v/>
      </c>
      <c r="BA288" s="163">
        <f>IF(BA$226="","",IF($B288="","",IFERROR($C288*$D288*SUMPRODUCT(('Dvd Calendar'!$E$2915:$CZ$2915&gt;BA$225)*('Dvd Calendar'!$E$2915:$CZ$2915&lt;=BA$226)*'Dvd Calendar'!$E$2918:$CZ$2918*(('Dvd Calendar'!$E$2920:$CZ$2920='Field Check'!$C$56)*('Field Check'!$C$56&lt;&gt;"")+('Dvd Calendar'!$E$2920:$CZ$2920='Field Check'!$C$57)*('Field Check'!$C$57&lt;&gt;"")))/MXAU!$B$3,"")))</f>
        <v/>
      </c>
      <c r="BB288" s="163">
        <f>IF(BB$226="","",IF($B288="","",IFERROR($C288*$D288*SUMPRODUCT(('Dvd Calendar'!$E$2915:$CZ$2915&gt;BB$225)*('Dvd Calendar'!$E$2915:$CZ$2915&lt;=BB$226)*'Dvd Calendar'!$E$2918:$CZ$2918*(('Dvd Calendar'!$E$2920:$CZ$2920='Field Check'!$C$56)*('Field Check'!$C$56&lt;&gt;"")+('Dvd Calendar'!$E$2920:$CZ$2920='Field Check'!$C$57)*('Field Check'!$C$57&lt;&gt;"")))/MXAU!$B$3,"")))</f>
        <v/>
      </c>
      <c r="BC288" s="163">
        <f>IF(BC$226="","",IF($B288="","",IFERROR($C288*$D288*SUMPRODUCT(('Dvd Calendar'!$E$2915:$CZ$2915&gt;BC$225)*('Dvd Calendar'!$E$2915:$CZ$2915&lt;=BC$226)*'Dvd Calendar'!$E$2918:$CZ$2918*(('Dvd Calendar'!$E$2920:$CZ$2920='Field Check'!$C$56)*('Field Check'!$C$56&lt;&gt;"")+('Dvd Calendar'!$E$2920:$CZ$2920='Field Check'!$C$57)*('Field Check'!$C$57&lt;&gt;"")))/MXAU!$B$3,"")))</f>
        <v/>
      </c>
      <c r="BD288" s="163">
        <f>IF(BD$226="","",IF($B288="","",IFERROR($C288*$D288*SUMPRODUCT(('Dvd Calendar'!$E$2915:$CZ$2915&gt;BD$225)*('Dvd Calendar'!$E$2915:$CZ$2915&lt;=BD$226)*'Dvd Calendar'!$E$2918:$CZ$2918*(('Dvd Calendar'!$E$2920:$CZ$2920='Field Check'!$C$56)*('Field Check'!$C$56&lt;&gt;"")+('Dvd Calendar'!$E$2920:$CZ$2920='Field Check'!$C$57)*('Field Check'!$C$57&lt;&gt;"")))/MXAU!$B$3,"")))</f>
        <v/>
      </c>
      <c r="BE288" s="163">
        <f>IF(BE$226="","",IF($B288="","",IFERROR($C288*$D288*SUMPRODUCT(('Dvd Calendar'!$E$2915:$CZ$2915&gt;BE$225)*('Dvd Calendar'!$E$2915:$CZ$2915&lt;=BE$226)*'Dvd Calendar'!$E$2918:$CZ$2918*(('Dvd Calendar'!$E$2920:$CZ$2920='Field Check'!$C$56)*('Field Check'!$C$56&lt;&gt;"")+('Dvd Calendar'!$E$2920:$CZ$2920='Field Check'!$C$57)*('Field Check'!$C$57&lt;&gt;"")))/MXAU!$B$3,"")))</f>
        <v/>
      </c>
      <c r="BF288" s="163">
        <f>IF(BF$226="","",IF($B288="","",IFERROR($C288*$D288*SUMPRODUCT(('Dvd Calendar'!$E$2915:$CZ$2915&gt;BF$225)*('Dvd Calendar'!$E$2915:$CZ$2915&lt;=BF$226)*'Dvd Calendar'!$E$2918:$CZ$2918*(('Dvd Calendar'!$E$2920:$CZ$2920='Field Check'!$C$56)*('Field Check'!$C$56&lt;&gt;"")+('Dvd Calendar'!$E$2920:$CZ$2920='Field Check'!$C$57)*('Field Check'!$C$57&lt;&gt;"")))/MXAU!$B$3,"")))</f>
        <v/>
      </c>
      <c r="BH288" s="163">
        <f>IF(BH$226="","",IF($B288="","",IFERROR(AQ288*$E288/100,"")))</f>
        <v/>
      </c>
      <c r="BI288" s="163">
        <f>IF(BI$226="","",IF($B288="","",IFERROR(AR288*$E288/100,"")))</f>
        <v/>
      </c>
      <c r="BJ288" s="163">
        <f>IF(BJ$226="","",IF($B288="","",IFERROR(AS288*$E288/100,"")))</f>
        <v/>
      </c>
      <c r="BK288" s="163">
        <f>IF(BK$226="","",IF($B288="","",IFERROR(AT288*$E288/100,"")))</f>
        <v/>
      </c>
      <c r="BL288" s="163">
        <f>IF(BL$226="","",IF($B288="","",IFERROR(AU288*$E288/100,"")))</f>
        <v/>
      </c>
      <c r="BM288" s="163">
        <f>IF(BM$226="","",IF($B288="","",IFERROR(AV288*$E288/100,"")))</f>
        <v/>
      </c>
      <c r="BN288" s="163">
        <f>IF(BN$226="","",IF($B288="","",IFERROR(AW288*$E288/100,"")))</f>
        <v/>
      </c>
      <c r="BO288" s="163">
        <f>IF(BO$226="","",IF($B288="","",IFERROR(AX288*$E288/100,"")))</f>
        <v/>
      </c>
      <c r="BP288" s="163">
        <f>IF(BP$226="","",IF($B288="","",IFERROR(AY288*$E288/100,"")))</f>
        <v/>
      </c>
      <c r="BQ288" s="163">
        <f>IF(BQ$226="","",IF($B288="","",IFERROR(AZ288*$E288/100,"")))</f>
        <v/>
      </c>
      <c r="BR288" s="163">
        <f>IF(BR$226="","",IF($B288="","",IFERROR(BA288*$E288/100,"")))</f>
        <v/>
      </c>
      <c r="BS288" s="163">
        <f>IF(BS$226="","",IF($B288="","",IFERROR(BB288*$E288/100,"")))</f>
        <v/>
      </c>
      <c r="BT288" s="163">
        <f>IF(BT$226="","",IF($B288="","",IFERROR(BC288*$E288/100,"")))</f>
        <v/>
      </c>
      <c r="BU288" s="163">
        <f>IF(BU$226="","",IF($B288="","",IFERROR(BD288*$E288/100,"")))</f>
        <v/>
      </c>
      <c r="BV288" s="163">
        <f>IF(BV$226="","",IF($B288="","",IFERROR(BE288*$E288/100,"")))</f>
        <v/>
      </c>
      <c r="BW288" s="163">
        <f>IF(BW$226="","",IF($B288="","",IFERROR(BF288*$E288/100,"")))</f>
        <v/>
      </c>
    </row>
    <row r="289">
      <c r="B289" s="126">
        <f>IF(MXAU!$C$66="","",MXAU!$C$66)</f>
        <v/>
      </c>
      <c r="C289" s="74">
        <f>IF(MXAU!$B$66="","",MXAU!$B$66)</f>
        <v/>
      </c>
      <c r="D289" s="75">
        <f>IFERROR(MXAU!$Q$66,1)</f>
        <v/>
      </c>
      <c r="E289" s="76">
        <f>IF($B289="","",IF(ISNUMBER(MXAU!$I$66),MXAU!$I$66,'Index Summary'!$C$7))</f>
        <v/>
      </c>
      <c r="F289" s="77">
        <f>IF(F$226="","",IF($B289="","",IFERROR($C289*$D289*IF((Override!$C$4="ON")*(COUNTIFS(Override!$B$11:$B$40,$B289,Override!$D$11:$D$40,1,Override!$E$11:$E$40,"&gt;=0")-COUNTIFS(Override!$B$11:$B$40,$B289,Override!$D$11:$D$40,1,Override!$E$11:$E$40,"&gt;=0",Override!$C$11:$C$40,"AS51"))&gt;0,SUMIFS(Override!$E$11:$E$40,Override!$B$11:$B$40,$B289,Override!$D$11:$D$40,1)-SUMIFS(Override!$E$11:$E$40,Override!$B$11:$B$40,$B289,Override!$D$11:$D$40,1,Override!$C$11:$C$40,"AS51"),Override!$C$321)/MXAU!$B$3,"")))</f>
        <v/>
      </c>
      <c r="G289" s="77">
        <f>IF(G$226="","",IF($B289="","",IFERROR($C289*$D289*IF((Override!$C$4="ON")*(COUNTIFS(Override!$B$11:$B$40,$B289,Override!$D$11:$D$40,2,Override!$E$11:$E$40,"&gt;=0")-COUNTIFS(Override!$B$11:$B$40,$B289,Override!$D$11:$D$40,2,Override!$E$11:$E$40,"&gt;=0",Override!$C$11:$C$40,"AS51"))&gt;0,SUMIFS(Override!$E$11:$E$40,Override!$B$11:$B$40,$B289,Override!$D$11:$D$40,2)-SUMIFS(Override!$E$11:$E$40,Override!$B$11:$B$40,$B289,Override!$D$11:$D$40,2,Override!$C$11:$C$40,"AS51"),Override!$D$321)/MXAU!$B$3,"")))</f>
        <v/>
      </c>
      <c r="H289" s="77">
        <f>IF(H$226="","",IF($B289="","",IFERROR($C289*$D289*IF((Override!$C$4="ON")*(COUNTIFS(Override!$B$11:$B$40,$B289,Override!$D$11:$D$40,3,Override!$E$11:$E$40,"&gt;=0")-COUNTIFS(Override!$B$11:$B$40,$B289,Override!$D$11:$D$40,3,Override!$E$11:$E$40,"&gt;=0",Override!$C$11:$C$40,"AS51"))&gt;0,SUMIFS(Override!$E$11:$E$40,Override!$B$11:$B$40,$B289,Override!$D$11:$D$40,3)-SUMIFS(Override!$E$11:$E$40,Override!$B$11:$B$40,$B289,Override!$D$11:$D$40,3,Override!$C$11:$C$40,"AS51"),Override!$E$321)/MXAU!$B$3,"")))</f>
        <v/>
      </c>
      <c r="I289" s="77">
        <f>IF(I$226="","",IF($B289="","",IFERROR($C289*$D289*IF((Override!$C$4="ON")*(COUNTIFS(Override!$B$11:$B$40,$B289,Override!$D$11:$D$40,4,Override!$E$11:$E$40,"&gt;=0")-COUNTIFS(Override!$B$11:$B$40,$B289,Override!$D$11:$D$40,4,Override!$E$11:$E$40,"&gt;=0",Override!$C$11:$C$40,"AS51"))&gt;0,SUMIFS(Override!$E$11:$E$40,Override!$B$11:$B$40,$B289,Override!$D$11:$D$40,4)-SUMIFS(Override!$E$11:$E$40,Override!$B$11:$B$40,$B289,Override!$D$11:$D$40,4,Override!$C$11:$C$40,"AS51"),Override!$F$321)/MXAU!$B$3,"")))</f>
        <v/>
      </c>
      <c r="J289" s="77">
        <f>IF(J$226="","",IF($B289="","",IFERROR($C289*$D289*IF((Override!$C$4="ON")*(COUNTIFS(Override!$B$11:$B$40,$B289,Override!$D$11:$D$40,5,Override!$E$11:$E$40,"&gt;=0")-COUNTIFS(Override!$B$11:$B$40,$B289,Override!$D$11:$D$40,5,Override!$E$11:$E$40,"&gt;=0",Override!$C$11:$C$40,"AS51"))&gt;0,SUMIFS(Override!$E$11:$E$40,Override!$B$11:$B$40,$B289,Override!$D$11:$D$40,5)-SUMIFS(Override!$E$11:$E$40,Override!$B$11:$B$40,$B289,Override!$D$11:$D$40,5,Override!$C$11:$C$40,"AS51"),Override!$G$321)/MXAU!$B$3,"")))</f>
        <v/>
      </c>
      <c r="K289" s="77">
        <f>IF(K$226="","",IF($B289="","",IFERROR($C289*$D289*IF((Override!$C$4="ON")*(COUNTIFS(Override!$B$11:$B$40,$B289,Override!$D$11:$D$40,6,Override!$E$11:$E$40,"&gt;=0")-COUNTIFS(Override!$B$11:$B$40,$B289,Override!$D$11:$D$40,6,Override!$E$11:$E$40,"&gt;=0",Override!$C$11:$C$40,"AS51"))&gt;0,SUMIFS(Override!$E$11:$E$40,Override!$B$11:$B$40,$B289,Override!$D$11:$D$40,6)-SUMIFS(Override!$E$11:$E$40,Override!$B$11:$B$40,$B289,Override!$D$11:$D$40,6,Override!$C$11:$C$40,"AS51"),Override!$H$321)/MXAU!$B$3,"")))</f>
        <v/>
      </c>
      <c r="L289" s="77">
        <f>IF(L$226="","",IF($B289="","",IFERROR($C289*$D289*IF((Override!$C$4="ON")*(COUNTIFS(Override!$B$11:$B$40,$B289,Override!$D$11:$D$40,7,Override!$E$11:$E$40,"&gt;=0")-COUNTIFS(Override!$B$11:$B$40,$B289,Override!$D$11:$D$40,7,Override!$E$11:$E$40,"&gt;=0",Override!$C$11:$C$40,"AS51"))&gt;0,SUMIFS(Override!$E$11:$E$40,Override!$B$11:$B$40,$B289,Override!$D$11:$D$40,7)-SUMIFS(Override!$E$11:$E$40,Override!$B$11:$B$40,$B289,Override!$D$11:$D$40,7,Override!$C$11:$C$40,"AS51"),Override!$I$321)/MXAU!$B$3,"")))</f>
        <v/>
      </c>
      <c r="M289" s="77">
        <f>IF(M$226="","",IF($B289="","",IFERROR($C289*$D289*IF((Override!$C$4="ON")*(COUNTIFS(Override!$B$11:$B$40,$B289,Override!$D$11:$D$40,8,Override!$E$11:$E$40,"&gt;=0")-COUNTIFS(Override!$B$11:$B$40,$B289,Override!$D$11:$D$40,8,Override!$E$11:$E$40,"&gt;=0",Override!$C$11:$C$40,"AS51"))&gt;0,SUMIFS(Override!$E$11:$E$40,Override!$B$11:$B$40,$B289,Override!$D$11:$D$40,8)-SUMIFS(Override!$E$11:$E$40,Override!$B$11:$B$40,$B289,Override!$D$11:$D$40,8,Override!$C$11:$C$40,"AS51"),Override!$J$321)/MXAU!$B$3,"")))</f>
        <v/>
      </c>
      <c r="N289" s="77">
        <f>IF(N$226="","",IF($B289="","",IFERROR($C289*$D289*IF((Override!$C$4="ON")*(COUNTIFS(Override!$B$11:$B$40,$B289,Override!$D$11:$D$40,9,Override!$E$11:$E$40,"&gt;=0")-COUNTIFS(Override!$B$11:$B$40,$B289,Override!$D$11:$D$40,9,Override!$E$11:$E$40,"&gt;=0",Override!$C$11:$C$40,"AS51"))&gt;0,SUMIFS(Override!$E$11:$E$40,Override!$B$11:$B$40,$B289,Override!$D$11:$D$40,9)-SUMIFS(Override!$E$11:$E$40,Override!$B$11:$B$40,$B289,Override!$D$11:$D$40,9,Override!$C$11:$C$40,"AS51"),Override!$K$321)/MXAU!$B$3,"")))</f>
        <v/>
      </c>
      <c r="O289" s="77">
        <f>IF(O$226="","",IF($B289="","",IFERROR($C289*$D289*IF((Override!$C$4="ON")*(COUNTIFS(Override!$B$11:$B$40,$B289,Override!$D$11:$D$40,10,Override!$E$11:$E$40,"&gt;=0")-COUNTIFS(Override!$B$11:$B$40,$B289,Override!$D$11:$D$40,10,Override!$E$11:$E$40,"&gt;=0",Override!$C$11:$C$40,"AS51"))&gt;0,SUMIFS(Override!$E$11:$E$40,Override!$B$11:$B$40,$B289,Override!$D$11:$D$40,10)-SUMIFS(Override!$E$11:$E$40,Override!$B$11:$B$40,$B289,Override!$D$11:$D$40,10,Override!$C$11:$C$40,"AS51"),Override!$L$321)/MXAU!$B$3,"")))</f>
        <v/>
      </c>
      <c r="P289" s="77">
        <f>IF(P$226="","",IF($B289="","",IFERROR($C289*$D289*IF((Override!$C$4="ON")*(COUNTIFS(Override!$B$11:$B$40,$B289,Override!$D$11:$D$40,11,Override!$E$11:$E$40,"&gt;=0")-COUNTIFS(Override!$B$11:$B$40,$B289,Override!$D$11:$D$40,11,Override!$E$11:$E$40,"&gt;=0",Override!$C$11:$C$40,"AS51"))&gt;0,SUMIFS(Override!$E$11:$E$40,Override!$B$11:$B$40,$B289,Override!$D$11:$D$40,11)-SUMIFS(Override!$E$11:$E$40,Override!$B$11:$B$40,$B289,Override!$D$11:$D$40,11,Override!$C$11:$C$40,"AS51"),Override!$M$321)/MXAU!$B$3,"")))</f>
        <v/>
      </c>
      <c r="Q289" s="77">
        <f>IF(Q$226="","",IF($B289="","",IFERROR($C289*$D289*IF((Override!$C$4="ON")*(COUNTIFS(Override!$B$11:$B$40,$B289,Override!$D$11:$D$40,12,Override!$E$11:$E$40,"&gt;=0")-COUNTIFS(Override!$B$11:$B$40,$B289,Override!$D$11:$D$40,12,Override!$E$11:$E$40,"&gt;=0",Override!$C$11:$C$40,"AS51"))&gt;0,SUMIFS(Override!$E$11:$E$40,Override!$B$11:$B$40,$B289,Override!$D$11:$D$40,12)-SUMIFS(Override!$E$11:$E$40,Override!$B$11:$B$40,$B289,Override!$D$11:$D$40,12,Override!$C$11:$C$40,"AS51"),Override!$N$321)/MXAU!$B$3,"")))</f>
        <v/>
      </c>
      <c r="R289" s="77">
        <f>IF(R$226="","",IF($B289="","",IFERROR($C289*$D289*IF((Override!$C$4="ON")*(COUNTIFS(Override!$B$11:$B$40,$B289,Override!$D$11:$D$40,13,Override!$E$11:$E$40,"&gt;=0")-COUNTIFS(Override!$B$11:$B$40,$B289,Override!$D$11:$D$40,13,Override!$E$11:$E$40,"&gt;=0",Override!$C$11:$C$40,"AS51"))&gt;0,SUMIFS(Override!$E$11:$E$40,Override!$B$11:$B$40,$B289,Override!$D$11:$D$40,13)-SUMIFS(Override!$E$11:$E$40,Override!$B$11:$B$40,$B289,Override!$D$11:$D$40,13,Override!$C$11:$C$40,"AS51"),Override!$O$321)/MXAU!$B$3,"")))</f>
        <v/>
      </c>
      <c r="S289" s="77">
        <f>IF(S$226="","",IF($B289="","",IFERROR($C289*$D289*IF((Override!$C$4="ON")*(COUNTIFS(Override!$B$11:$B$40,$B289,Override!$D$11:$D$40,14,Override!$E$11:$E$40,"&gt;=0")-COUNTIFS(Override!$B$11:$B$40,$B289,Override!$D$11:$D$40,14,Override!$E$11:$E$40,"&gt;=0",Override!$C$11:$C$40,"AS51"))&gt;0,SUMIFS(Override!$E$11:$E$40,Override!$B$11:$B$40,$B289,Override!$D$11:$D$40,14)-SUMIFS(Override!$E$11:$E$40,Override!$B$11:$B$40,$B289,Override!$D$11:$D$40,14,Override!$C$11:$C$40,"AS51"),Override!$P$321)/MXAU!$B$3,"")))</f>
        <v/>
      </c>
      <c r="T289" s="77">
        <f>IF(T$226="","",IF($B289="","",IFERROR($C289*$D289*IF((Override!$C$4="ON")*(COUNTIFS(Override!$B$11:$B$40,$B289,Override!$D$11:$D$40,15,Override!$E$11:$E$40,"&gt;=0")-COUNTIFS(Override!$B$11:$B$40,$B289,Override!$D$11:$D$40,15,Override!$E$11:$E$40,"&gt;=0",Override!$C$11:$C$40,"AS51"))&gt;0,SUMIFS(Override!$E$11:$E$40,Override!$B$11:$B$40,$B289,Override!$D$11:$D$40,15)-SUMIFS(Override!$E$11:$E$40,Override!$B$11:$B$40,$B289,Override!$D$11:$D$40,15,Override!$C$11:$C$40,"AS51"),Override!$Q$321)/MXAU!$B$3,"")))</f>
        <v/>
      </c>
      <c r="U289" s="77">
        <f>IF(U$226="","",IF($B289="","",IFERROR($C289*$D289*IF((Override!$C$4="ON")*(COUNTIFS(Override!$B$11:$B$40,$B289,Override!$D$11:$D$40,16,Override!$E$11:$E$40,"&gt;=0")-COUNTIFS(Override!$B$11:$B$40,$B289,Override!$D$11:$D$40,16,Override!$E$11:$E$40,"&gt;=0",Override!$C$11:$C$40,"AS51"))&gt;0,SUMIFS(Override!$E$11:$E$40,Override!$B$11:$B$40,$B289,Override!$D$11:$D$40,16)-SUMIFS(Override!$E$11:$E$40,Override!$B$11:$B$40,$B289,Override!$D$11:$D$40,16,Override!$C$11:$C$40,"AS51"),Override!$R$321)/MXAU!$B$3,"")))</f>
        <v/>
      </c>
      <c r="W289" s="77">
        <f>IF(W$226="","",IF($B289="","",IFERROR(F289*$E289/100,"")))</f>
        <v/>
      </c>
      <c r="X289" s="77">
        <f>IF(X$226="","",IF($B289="","",IFERROR(G289*$E289/100,"")))</f>
        <v/>
      </c>
      <c r="Y289" s="77">
        <f>IF(Y$226="","",IF($B289="","",IFERROR(H289*$E289/100,"")))</f>
        <v/>
      </c>
      <c r="Z289" s="77">
        <f>IF(Z$226="","",IF($B289="","",IFERROR(I289*$E289/100,"")))</f>
        <v/>
      </c>
      <c r="AA289" s="77">
        <f>IF(AA$226="","",IF($B289="","",IFERROR(J289*$E289/100,"")))</f>
        <v/>
      </c>
      <c r="AB289" s="77">
        <f>IF(AB$226="","",IF($B289="","",IFERROR(K289*$E289/100,"")))</f>
        <v/>
      </c>
      <c r="AC289" s="77">
        <f>IF(AC$226="","",IF($B289="","",IFERROR(L289*$E289/100,"")))</f>
        <v/>
      </c>
      <c r="AD289" s="77">
        <f>IF(AD$226="","",IF($B289="","",IFERROR(M289*$E289/100,"")))</f>
        <v/>
      </c>
      <c r="AE289" s="77">
        <f>IF(AE$226="","",IF($B289="","",IFERROR(N289*$E289/100,"")))</f>
        <v/>
      </c>
      <c r="AF289" s="77">
        <f>IF(AF$226="","",IF($B289="","",IFERROR(O289*$E289/100,"")))</f>
        <v/>
      </c>
      <c r="AG289" s="77">
        <f>IF(AG$226="","",IF($B289="","",IFERROR(P289*$E289/100,"")))</f>
        <v/>
      </c>
      <c r="AH289" s="77">
        <f>IF(AH$226="","",IF($B289="","",IFERROR(Q289*$E289/100,"")))</f>
        <v/>
      </c>
      <c r="AI289" s="77">
        <f>IF(AI$226="","",IF($B289="","",IFERROR(R289*$E289/100,"")))</f>
        <v/>
      </c>
      <c r="AJ289" s="77">
        <f>IF(AJ$226="","",IF($B289="","",IFERROR(S289*$E289/100,"")))</f>
        <v/>
      </c>
      <c r="AK289" s="77">
        <f>IF(AK$226="","",IF($B289="","",IFERROR(T289*$E289/100,"")))</f>
        <v/>
      </c>
      <c r="AL289" s="77">
        <f>IF(AL$226="","",IF($B289="","",IFERROR(U289*$E289/100,"")))</f>
        <v/>
      </c>
      <c r="AN289" s="77">
        <f>IF($B289="","",SUMIF($F$226:$U$226,"&lt;="&amp;Sector!$E$51,$F289:$U289))</f>
        <v/>
      </c>
      <c r="AO289" s="77">
        <f>IF($B289="","",SUMIF($W$226:$AL$226,"&lt;="&amp;Sector!$E$51,$W289:$AL289))</f>
        <v/>
      </c>
      <c r="AQ289" s="163">
        <f>IF(AQ$226="","",IF($B289="","",IFERROR($C289*$D289*SUMPRODUCT(('Dvd Calendar'!$E$2926:$CZ$2926&gt;AQ$225)*('Dvd Calendar'!$E$2926:$CZ$2926&lt;=AQ$226)*'Dvd Calendar'!$E$2929:$CZ$2929*(('Dvd Calendar'!$E$2931:$CZ$2931='Field Check'!$C$56)*('Field Check'!$C$56&lt;&gt;"")+('Dvd Calendar'!$E$2931:$CZ$2931='Field Check'!$C$57)*('Field Check'!$C$57&lt;&gt;"")))/MXAU!$B$3,"")))</f>
        <v/>
      </c>
      <c r="AR289" s="163">
        <f>IF(AR$226="","",IF($B289="","",IFERROR($C289*$D289*SUMPRODUCT(('Dvd Calendar'!$E$2926:$CZ$2926&gt;AR$225)*('Dvd Calendar'!$E$2926:$CZ$2926&lt;=AR$226)*'Dvd Calendar'!$E$2929:$CZ$2929*(('Dvd Calendar'!$E$2931:$CZ$2931='Field Check'!$C$56)*('Field Check'!$C$56&lt;&gt;"")+('Dvd Calendar'!$E$2931:$CZ$2931='Field Check'!$C$57)*('Field Check'!$C$57&lt;&gt;"")))/MXAU!$B$3,"")))</f>
        <v/>
      </c>
      <c r="AS289" s="163">
        <f>IF(AS$226="","",IF($B289="","",IFERROR($C289*$D289*SUMPRODUCT(('Dvd Calendar'!$E$2926:$CZ$2926&gt;AS$225)*('Dvd Calendar'!$E$2926:$CZ$2926&lt;=AS$226)*'Dvd Calendar'!$E$2929:$CZ$2929*(('Dvd Calendar'!$E$2931:$CZ$2931='Field Check'!$C$56)*('Field Check'!$C$56&lt;&gt;"")+('Dvd Calendar'!$E$2931:$CZ$2931='Field Check'!$C$57)*('Field Check'!$C$57&lt;&gt;"")))/MXAU!$B$3,"")))</f>
        <v/>
      </c>
      <c r="AT289" s="163">
        <f>IF(AT$226="","",IF($B289="","",IFERROR($C289*$D289*SUMPRODUCT(('Dvd Calendar'!$E$2926:$CZ$2926&gt;AT$225)*('Dvd Calendar'!$E$2926:$CZ$2926&lt;=AT$226)*'Dvd Calendar'!$E$2929:$CZ$2929*(('Dvd Calendar'!$E$2931:$CZ$2931='Field Check'!$C$56)*('Field Check'!$C$56&lt;&gt;"")+('Dvd Calendar'!$E$2931:$CZ$2931='Field Check'!$C$57)*('Field Check'!$C$57&lt;&gt;"")))/MXAU!$B$3,"")))</f>
        <v/>
      </c>
      <c r="AU289" s="163">
        <f>IF(AU$226="","",IF($B289="","",IFERROR($C289*$D289*SUMPRODUCT(('Dvd Calendar'!$E$2926:$CZ$2926&gt;AU$225)*('Dvd Calendar'!$E$2926:$CZ$2926&lt;=AU$226)*'Dvd Calendar'!$E$2929:$CZ$2929*(('Dvd Calendar'!$E$2931:$CZ$2931='Field Check'!$C$56)*('Field Check'!$C$56&lt;&gt;"")+('Dvd Calendar'!$E$2931:$CZ$2931='Field Check'!$C$57)*('Field Check'!$C$57&lt;&gt;"")))/MXAU!$B$3,"")))</f>
        <v/>
      </c>
      <c r="AV289" s="163">
        <f>IF(AV$226="","",IF($B289="","",IFERROR($C289*$D289*SUMPRODUCT(('Dvd Calendar'!$E$2926:$CZ$2926&gt;AV$225)*('Dvd Calendar'!$E$2926:$CZ$2926&lt;=AV$226)*'Dvd Calendar'!$E$2929:$CZ$2929*(('Dvd Calendar'!$E$2931:$CZ$2931='Field Check'!$C$56)*('Field Check'!$C$56&lt;&gt;"")+('Dvd Calendar'!$E$2931:$CZ$2931='Field Check'!$C$57)*('Field Check'!$C$57&lt;&gt;"")))/MXAU!$B$3,"")))</f>
        <v/>
      </c>
      <c r="AW289" s="163">
        <f>IF(AW$226="","",IF($B289="","",IFERROR($C289*$D289*SUMPRODUCT(('Dvd Calendar'!$E$2926:$CZ$2926&gt;AW$225)*('Dvd Calendar'!$E$2926:$CZ$2926&lt;=AW$226)*'Dvd Calendar'!$E$2929:$CZ$2929*(('Dvd Calendar'!$E$2931:$CZ$2931='Field Check'!$C$56)*('Field Check'!$C$56&lt;&gt;"")+('Dvd Calendar'!$E$2931:$CZ$2931='Field Check'!$C$57)*('Field Check'!$C$57&lt;&gt;"")))/MXAU!$B$3,"")))</f>
        <v/>
      </c>
      <c r="AX289" s="163">
        <f>IF(AX$226="","",IF($B289="","",IFERROR($C289*$D289*SUMPRODUCT(('Dvd Calendar'!$E$2926:$CZ$2926&gt;AX$225)*('Dvd Calendar'!$E$2926:$CZ$2926&lt;=AX$226)*'Dvd Calendar'!$E$2929:$CZ$2929*(('Dvd Calendar'!$E$2931:$CZ$2931='Field Check'!$C$56)*('Field Check'!$C$56&lt;&gt;"")+('Dvd Calendar'!$E$2931:$CZ$2931='Field Check'!$C$57)*('Field Check'!$C$57&lt;&gt;"")))/MXAU!$B$3,"")))</f>
        <v/>
      </c>
      <c r="AY289" s="163">
        <f>IF(AY$226="","",IF($B289="","",IFERROR($C289*$D289*SUMPRODUCT(('Dvd Calendar'!$E$2926:$CZ$2926&gt;AY$225)*('Dvd Calendar'!$E$2926:$CZ$2926&lt;=AY$226)*'Dvd Calendar'!$E$2929:$CZ$2929*(('Dvd Calendar'!$E$2931:$CZ$2931='Field Check'!$C$56)*('Field Check'!$C$56&lt;&gt;"")+('Dvd Calendar'!$E$2931:$CZ$2931='Field Check'!$C$57)*('Field Check'!$C$57&lt;&gt;"")))/MXAU!$B$3,"")))</f>
        <v/>
      </c>
      <c r="AZ289" s="163">
        <f>IF(AZ$226="","",IF($B289="","",IFERROR($C289*$D289*SUMPRODUCT(('Dvd Calendar'!$E$2926:$CZ$2926&gt;AZ$225)*('Dvd Calendar'!$E$2926:$CZ$2926&lt;=AZ$226)*'Dvd Calendar'!$E$2929:$CZ$2929*(('Dvd Calendar'!$E$2931:$CZ$2931='Field Check'!$C$56)*('Field Check'!$C$56&lt;&gt;"")+('Dvd Calendar'!$E$2931:$CZ$2931='Field Check'!$C$57)*('Field Check'!$C$57&lt;&gt;"")))/MXAU!$B$3,"")))</f>
        <v/>
      </c>
      <c r="BA289" s="163">
        <f>IF(BA$226="","",IF($B289="","",IFERROR($C289*$D289*SUMPRODUCT(('Dvd Calendar'!$E$2926:$CZ$2926&gt;BA$225)*('Dvd Calendar'!$E$2926:$CZ$2926&lt;=BA$226)*'Dvd Calendar'!$E$2929:$CZ$2929*(('Dvd Calendar'!$E$2931:$CZ$2931='Field Check'!$C$56)*('Field Check'!$C$56&lt;&gt;"")+('Dvd Calendar'!$E$2931:$CZ$2931='Field Check'!$C$57)*('Field Check'!$C$57&lt;&gt;"")))/MXAU!$B$3,"")))</f>
        <v/>
      </c>
      <c r="BB289" s="163">
        <f>IF(BB$226="","",IF($B289="","",IFERROR($C289*$D289*SUMPRODUCT(('Dvd Calendar'!$E$2926:$CZ$2926&gt;BB$225)*('Dvd Calendar'!$E$2926:$CZ$2926&lt;=BB$226)*'Dvd Calendar'!$E$2929:$CZ$2929*(('Dvd Calendar'!$E$2931:$CZ$2931='Field Check'!$C$56)*('Field Check'!$C$56&lt;&gt;"")+('Dvd Calendar'!$E$2931:$CZ$2931='Field Check'!$C$57)*('Field Check'!$C$57&lt;&gt;"")))/MXAU!$B$3,"")))</f>
        <v/>
      </c>
      <c r="BC289" s="163">
        <f>IF(BC$226="","",IF($B289="","",IFERROR($C289*$D289*SUMPRODUCT(('Dvd Calendar'!$E$2926:$CZ$2926&gt;BC$225)*('Dvd Calendar'!$E$2926:$CZ$2926&lt;=BC$226)*'Dvd Calendar'!$E$2929:$CZ$2929*(('Dvd Calendar'!$E$2931:$CZ$2931='Field Check'!$C$56)*('Field Check'!$C$56&lt;&gt;"")+('Dvd Calendar'!$E$2931:$CZ$2931='Field Check'!$C$57)*('Field Check'!$C$57&lt;&gt;"")))/MXAU!$B$3,"")))</f>
        <v/>
      </c>
      <c r="BD289" s="163">
        <f>IF(BD$226="","",IF($B289="","",IFERROR($C289*$D289*SUMPRODUCT(('Dvd Calendar'!$E$2926:$CZ$2926&gt;BD$225)*('Dvd Calendar'!$E$2926:$CZ$2926&lt;=BD$226)*'Dvd Calendar'!$E$2929:$CZ$2929*(('Dvd Calendar'!$E$2931:$CZ$2931='Field Check'!$C$56)*('Field Check'!$C$56&lt;&gt;"")+('Dvd Calendar'!$E$2931:$CZ$2931='Field Check'!$C$57)*('Field Check'!$C$57&lt;&gt;"")))/MXAU!$B$3,"")))</f>
        <v/>
      </c>
      <c r="BE289" s="163">
        <f>IF(BE$226="","",IF($B289="","",IFERROR($C289*$D289*SUMPRODUCT(('Dvd Calendar'!$E$2926:$CZ$2926&gt;BE$225)*('Dvd Calendar'!$E$2926:$CZ$2926&lt;=BE$226)*'Dvd Calendar'!$E$2929:$CZ$2929*(('Dvd Calendar'!$E$2931:$CZ$2931='Field Check'!$C$56)*('Field Check'!$C$56&lt;&gt;"")+('Dvd Calendar'!$E$2931:$CZ$2931='Field Check'!$C$57)*('Field Check'!$C$57&lt;&gt;"")))/MXAU!$B$3,"")))</f>
        <v/>
      </c>
      <c r="BF289" s="163">
        <f>IF(BF$226="","",IF($B289="","",IFERROR($C289*$D289*SUMPRODUCT(('Dvd Calendar'!$E$2926:$CZ$2926&gt;BF$225)*('Dvd Calendar'!$E$2926:$CZ$2926&lt;=BF$226)*'Dvd Calendar'!$E$2929:$CZ$2929*(('Dvd Calendar'!$E$2931:$CZ$2931='Field Check'!$C$56)*('Field Check'!$C$56&lt;&gt;"")+('Dvd Calendar'!$E$2931:$CZ$2931='Field Check'!$C$57)*('Field Check'!$C$57&lt;&gt;"")))/MXAU!$B$3,"")))</f>
        <v/>
      </c>
      <c r="BH289" s="163">
        <f>IF(BH$226="","",IF($B289="","",IFERROR(AQ289*$E289/100,"")))</f>
        <v/>
      </c>
      <c r="BI289" s="163">
        <f>IF(BI$226="","",IF($B289="","",IFERROR(AR289*$E289/100,"")))</f>
        <v/>
      </c>
      <c r="BJ289" s="163">
        <f>IF(BJ$226="","",IF($B289="","",IFERROR(AS289*$E289/100,"")))</f>
        <v/>
      </c>
      <c r="BK289" s="163">
        <f>IF(BK$226="","",IF($B289="","",IFERROR(AT289*$E289/100,"")))</f>
        <v/>
      </c>
      <c r="BL289" s="163">
        <f>IF(BL$226="","",IF($B289="","",IFERROR(AU289*$E289/100,"")))</f>
        <v/>
      </c>
      <c r="BM289" s="163">
        <f>IF(BM$226="","",IF($B289="","",IFERROR(AV289*$E289/100,"")))</f>
        <v/>
      </c>
      <c r="BN289" s="163">
        <f>IF(BN$226="","",IF($B289="","",IFERROR(AW289*$E289/100,"")))</f>
        <v/>
      </c>
      <c r="BO289" s="163">
        <f>IF(BO$226="","",IF($B289="","",IFERROR(AX289*$E289/100,"")))</f>
        <v/>
      </c>
      <c r="BP289" s="163">
        <f>IF(BP$226="","",IF($B289="","",IFERROR(AY289*$E289/100,"")))</f>
        <v/>
      </c>
      <c r="BQ289" s="163">
        <f>IF(BQ$226="","",IF($B289="","",IFERROR(AZ289*$E289/100,"")))</f>
        <v/>
      </c>
      <c r="BR289" s="163">
        <f>IF(BR$226="","",IF($B289="","",IFERROR(BA289*$E289/100,"")))</f>
        <v/>
      </c>
      <c r="BS289" s="163">
        <f>IF(BS$226="","",IF($B289="","",IFERROR(BB289*$E289/100,"")))</f>
        <v/>
      </c>
      <c r="BT289" s="163">
        <f>IF(BT$226="","",IF($B289="","",IFERROR(BC289*$E289/100,"")))</f>
        <v/>
      </c>
      <c r="BU289" s="163">
        <f>IF(BU$226="","",IF($B289="","",IFERROR(BD289*$E289/100,"")))</f>
        <v/>
      </c>
      <c r="BV289" s="163">
        <f>IF(BV$226="","",IF($B289="","",IFERROR(BE289*$E289/100,"")))</f>
        <v/>
      </c>
      <c r="BW289" s="163">
        <f>IF(BW$226="","",IF($B289="","",IFERROR(BF289*$E289/100,"")))</f>
        <v/>
      </c>
    </row>
    <row r="290">
      <c r="B290" s="126">
        <f>IF(MXAU!$C$67="","",MXAU!$C$67)</f>
        <v/>
      </c>
      <c r="C290" s="74">
        <f>IF(MXAU!$B$67="","",MXAU!$B$67)</f>
        <v/>
      </c>
      <c r="D290" s="75">
        <f>IFERROR(MXAU!$Q$67,1)</f>
        <v/>
      </c>
      <c r="E290" s="76">
        <f>IF($B290="","",IF(ISNUMBER(MXAU!$I$67),MXAU!$I$67,'Index Summary'!$C$7))</f>
        <v/>
      </c>
      <c r="F290" s="77">
        <f>IF(F$226="","",IF($B290="","",IFERROR($C290*$D290*IF((Override!$C$4="ON")*(COUNTIFS(Override!$B$11:$B$40,$B290,Override!$D$11:$D$40,1,Override!$E$11:$E$40,"&gt;=0")-COUNTIFS(Override!$B$11:$B$40,$B290,Override!$D$11:$D$40,1,Override!$E$11:$E$40,"&gt;=0",Override!$C$11:$C$40,"AS51"))&gt;0,SUMIFS(Override!$E$11:$E$40,Override!$B$11:$B$40,$B290,Override!$D$11:$D$40,1)-SUMIFS(Override!$E$11:$E$40,Override!$B$11:$B$40,$B290,Override!$D$11:$D$40,1,Override!$C$11:$C$40,"AS51"),Override!$C$322)/MXAU!$B$3,"")))</f>
        <v/>
      </c>
      <c r="G290" s="77">
        <f>IF(G$226="","",IF($B290="","",IFERROR($C290*$D290*IF((Override!$C$4="ON")*(COUNTIFS(Override!$B$11:$B$40,$B290,Override!$D$11:$D$40,2,Override!$E$11:$E$40,"&gt;=0")-COUNTIFS(Override!$B$11:$B$40,$B290,Override!$D$11:$D$40,2,Override!$E$11:$E$40,"&gt;=0",Override!$C$11:$C$40,"AS51"))&gt;0,SUMIFS(Override!$E$11:$E$40,Override!$B$11:$B$40,$B290,Override!$D$11:$D$40,2)-SUMIFS(Override!$E$11:$E$40,Override!$B$11:$B$40,$B290,Override!$D$11:$D$40,2,Override!$C$11:$C$40,"AS51"),Override!$D$322)/MXAU!$B$3,"")))</f>
        <v/>
      </c>
      <c r="H290" s="77">
        <f>IF(H$226="","",IF($B290="","",IFERROR($C290*$D290*IF((Override!$C$4="ON")*(COUNTIFS(Override!$B$11:$B$40,$B290,Override!$D$11:$D$40,3,Override!$E$11:$E$40,"&gt;=0")-COUNTIFS(Override!$B$11:$B$40,$B290,Override!$D$11:$D$40,3,Override!$E$11:$E$40,"&gt;=0",Override!$C$11:$C$40,"AS51"))&gt;0,SUMIFS(Override!$E$11:$E$40,Override!$B$11:$B$40,$B290,Override!$D$11:$D$40,3)-SUMIFS(Override!$E$11:$E$40,Override!$B$11:$B$40,$B290,Override!$D$11:$D$40,3,Override!$C$11:$C$40,"AS51"),Override!$E$322)/MXAU!$B$3,"")))</f>
        <v/>
      </c>
      <c r="I290" s="77">
        <f>IF(I$226="","",IF($B290="","",IFERROR($C290*$D290*IF((Override!$C$4="ON")*(COUNTIFS(Override!$B$11:$B$40,$B290,Override!$D$11:$D$40,4,Override!$E$11:$E$40,"&gt;=0")-COUNTIFS(Override!$B$11:$B$40,$B290,Override!$D$11:$D$40,4,Override!$E$11:$E$40,"&gt;=0",Override!$C$11:$C$40,"AS51"))&gt;0,SUMIFS(Override!$E$11:$E$40,Override!$B$11:$B$40,$B290,Override!$D$11:$D$40,4)-SUMIFS(Override!$E$11:$E$40,Override!$B$11:$B$40,$B290,Override!$D$11:$D$40,4,Override!$C$11:$C$40,"AS51"),Override!$F$322)/MXAU!$B$3,"")))</f>
        <v/>
      </c>
      <c r="J290" s="77">
        <f>IF(J$226="","",IF($B290="","",IFERROR($C290*$D290*IF((Override!$C$4="ON")*(COUNTIFS(Override!$B$11:$B$40,$B290,Override!$D$11:$D$40,5,Override!$E$11:$E$40,"&gt;=0")-COUNTIFS(Override!$B$11:$B$40,$B290,Override!$D$11:$D$40,5,Override!$E$11:$E$40,"&gt;=0",Override!$C$11:$C$40,"AS51"))&gt;0,SUMIFS(Override!$E$11:$E$40,Override!$B$11:$B$40,$B290,Override!$D$11:$D$40,5)-SUMIFS(Override!$E$11:$E$40,Override!$B$11:$B$40,$B290,Override!$D$11:$D$40,5,Override!$C$11:$C$40,"AS51"),Override!$G$322)/MXAU!$B$3,"")))</f>
        <v/>
      </c>
      <c r="K290" s="77">
        <f>IF(K$226="","",IF($B290="","",IFERROR($C290*$D290*IF((Override!$C$4="ON")*(COUNTIFS(Override!$B$11:$B$40,$B290,Override!$D$11:$D$40,6,Override!$E$11:$E$40,"&gt;=0")-COUNTIFS(Override!$B$11:$B$40,$B290,Override!$D$11:$D$40,6,Override!$E$11:$E$40,"&gt;=0",Override!$C$11:$C$40,"AS51"))&gt;0,SUMIFS(Override!$E$11:$E$40,Override!$B$11:$B$40,$B290,Override!$D$11:$D$40,6)-SUMIFS(Override!$E$11:$E$40,Override!$B$11:$B$40,$B290,Override!$D$11:$D$40,6,Override!$C$11:$C$40,"AS51"),Override!$H$322)/MXAU!$B$3,"")))</f>
        <v/>
      </c>
      <c r="L290" s="77">
        <f>IF(L$226="","",IF($B290="","",IFERROR($C290*$D290*IF((Override!$C$4="ON")*(COUNTIFS(Override!$B$11:$B$40,$B290,Override!$D$11:$D$40,7,Override!$E$11:$E$40,"&gt;=0")-COUNTIFS(Override!$B$11:$B$40,$B290,Override!$D$11:$D$40,7,Override!$E$11:$E$40,"&gt;=0",Override!$C$11:$C$40,"AS51"))&gt;0,SUMIFS(Override!$E$11:$E$40,Override!$B$11:$B$40,$B290,Override!$D$11:$D$40,7)-SUMIFS(Override!$E$11:$E$40,Override!$B$11:$B$40,$B290,Override!$D$11:$D$40,7,Override!$C$11:$C$40,"AS51"),Override!$I$322)/MXAU!$B$3,"")))</f>
        <v/>
      </c>
      <c r="M290" s="77">
        <f>IF(M$226="","",IF($B290="","",IFERROR($C290*$D290*IF((Override!$C$4="ON")*(COUNTIFS(Override!$B$11:$B$40,$B290,Override!$D$11:$D$40,8,Override!$E$11:$E$40,"&gt;=0")-COUNTIFS(Override!$B$11:$B$40,$B290,Override!$D$11:$D$40,8,Override!$E$11:$E$40,"&gt;=0",Override!$C$11:$C$40,"AS51"))&gt;0,SUMIFS(Override!$E$11:$E$40,Override!$B$11:$B$40,$B290,Override!$D$11:$D$40,8)-SUMIFS(Override!$E$11:$E$40,Override!$B$11:$B$40,$B290,Override!$D$11:$D$40,8,Override!$C$11:$C$40,"AS51"),Override!$J$322)/MXAU!$B$3,"")))</f>
        <v/>
      </c>
      <c r="N290" s="77">
        <f>IF(N$226="","",IF($B290="","",IFERROR($C290*$D290*IF((Override!$C$4="ON")*(COUNTIFS(Override!$B$11:$B$40,$B290,Override!$D$11:$D$40,9,Override!$E$11:$E$40,"&gt;=0")-COUNTIFS(Override!$B$11:$B$40,$B290,Override!$D$11:$D$40,9,Override!$E$11:$E$40,"&gt;=0",Override!$C$11:$C$40,"AS51"))&gt;0,SUMIFS(Override!$E$11:$E$40,Override!$B$11:$B$40,$B290,Override!$D$11:$D$40,9)-SUMIFS(Override!$E$11:$E$40,Override!$B$11:$B$40,$B290,Override!$D$11:$D$40,9,Override!$C$11:$C$40,"AS51"),Override!$K$322)/MXAU!$B$3,"")))</f>
        <v/>
      </c>
      <c r="O290" s="77">
        <f>IF(O$226="","",IF($B290="","",IFERROR($C290*$D290*IF((Override!$C$4="ON")*(COUNTIFS(Override!$B$11:$B$40,$B290,Override!$D$11:$D$40,10,Override!$E$11:$E$40,"&gt;=0")-COUNTIFS(Override!$B$11:$B$40,$B290,Override!$D$11:$D$40,10,Override!$E$11:$E$40,"&gt;=0",Override!$C$11:$C$40,"AS51"))&gt;0,SUMIFS(Override!$E$11:$E$40,Override!$B$11:$B$40,$B290,Override!$D$11:$D$40,10)-SUMIFS(Override!$E$11:$E$40,Override!$B$11:$B$40,$B290,Override!$D$11:$D$40,10,Override!$C$11:$C$40,"AS51"),Override!$L$322)/MXAU!$B$3,"")))</f>
        <v/>
      </c>
      <c r="P290" s="77">
        <f>IF(P$226="","",IF($B290="","",IFERROR($C290*$D290*IF((Override!$C$4="ON")*(COUNTIFS(Override!$B$11:$B$40,$B290,Override!$D$11:$D$40,11,Override!$E$11:$E$40,"&gt;=0")-COUNTIFS(Override!$B$11:$B$40,$B290,Override!$D$11:$D$40,11,Override!$E$11:$E$40,"&gt;=0",Override!$C$11:$C$40,"AS51"))&gt;0,SUMIFS(Override!$E$11:$E$40,Override!$B$11:$B$40,$B290,Override!$D$11:$D$40,11)-SUMIFS(Override!$E$11:$E$40,Override!$B$11:$B$40,$B290,Override!$D$11:$D$40,11,Override!$C$11:$C$40,"AS51"),Override!$M$322)/MXAU!$B$3,"")))</f>
        <v/>
      </c>
      <c r="Q290" s="77">
        <f>IF(Q$226="","",IF($B290="","",IFERROR($C290*$D290*IF((Override!$C$4="ON")*(COUNTIFS(Override!$B$11:$B$40,$B290,Override!$D$11:$D$40,12,Override!$E$11:$E$40,"&gt;=0")-COUNTIFS(Override!$B$11:$B$40,$B290,Override!$D$11:$D$40,12,Override!$E$11:$E$40,"&gt;=0",Override!$C$11:$C$40,"AS51"))&gt;0,SUMIFS(Override!$E$11:$E$40,Override!$B$11:$B$40,$B290,Override!$D$11:$D$40,12)-SUMIFS(Override!$E$11:$E$40,Override!$B$11:$B$40,$B290,Override!$D$11:$D$40,12,Override!$C$11:$C$40,"AS51"),Override!$N$322)/MXAU!$B$3,"")))</f>
        <v/>
      </c>
      <c r="R290" s="77">
        <f>IF(R$226="","",IF($B290="","",IFERROR($C290*$D290*IF((Override!$C$4="ON")*(COUNTIFS(Override!$B$11:$B$40,$B290,Override!$D$11:$D$40,13,Override!$E$11:$E$40,"&gt;=0")-COUNTIFS(Override!$B$11:$B$40,$B290,Override!$D$11:$D$40,13,Override!$E$11:$E$40,"&gt;=0",Override!$C$11:$C$40,"AS51"))&gt;0,SUMIFS(Override!$E$11:$E$40,Override!$B$11:$B$40,$B290,Override!$D$11:$D$40,13)-SUMIFS(Override!$E$11:$E$40,Override!$B$11:$B$40,$B290,Override!$D$11:$D$40,13,Override!$C$11:$C$40,"AS51"),Override!$O$322)/MXAU!$B$3,"")))</f>
        <v/>
      </c>
      <c r="S290" s="77">
        <f>IF(S$226="","",IF($B290="","",IFERROR($C290*$D290*IF((Override!$C$4="ON")*(COUNTIFS(Override!$B$11:$B$40,$B290,Override!$D$11:$D$40,14,Override!$E$11:$E$40,"&gt;=0")-COUNTIFS(Override!$B$11:$B$40,$B290,Override!$D$11:$D$40,14,Override!$E$11:$E$40,"&gt;=0",Override!$C$11:$C$40,"AS51"))&gt;0,SUMIFS(Override!$E$11:$E$40,Override!$B$11:$B$40,$B290,Override!$D$11:$D$40,14)-SUMIFS(Override!$E$11:$E$40,Override!$B$11:$B$40,$B290,Override!$D$11:$D$40,14,Override!$C$11:$C$40,"AS51"),Override!$P$322)/MXAU!$B$3,"")))</f>
        <v/>
      </c>
      <c r="T290" s="77">
        <f>IF(T$226="","",IF($B290="","",IFERROR($C290*$D290*IF((Override!$C$4="ON")*(COUNTIFS(Override!$B$11:$B$40,$B290,Override!$D$11:$D$40,15,Override!$E$11:$E$40,"&gt;=0")-COUNTIFS(Override!$B$11:$B$40,$B290,Override!$D$11:$D$40,15,Override!$E$11:$E$40,"&gt;=0",Override!$C$11:$C$40,"AS51"))&gt;0,SUMIFS(Override!$E$11:$E$40,Override!$B$11:$B$40,$B290,Override!$D$11:$D$40,15)-SUMIFS(Override!$E$11:$E$40,Override!$B$11:$B$40,$B290,Override!$D$11:$D$40,15,Override!$C$11:$C$40,"AS51"),Override!$Q$322)/MXAU!$B$3,"")))</f>
        <v/>
      </c>
      <c r="U290" s="77">
        <f>IF(U$226="","",IF($B290="","",IFERROR($C290*$D290*IF((Override!$C$4="ON")*(COUNTIFS(Override!$B$11:$B$40,$B290,Override!$D$11:$D$40,16,Override!$E$11:$E$40,"&gt;=0")-COUNTIFS(Override!$B$11:$B$40,$B290,Override!$D$11:$D$40,16,Override!$E$11:$E$40,"&gt;=0",Override!$C$11:$C$40,"AS51"))&gt;0,SUMIFS(Override!$E$11:$E$40,Override!$B$11:$B$40,$B290,Override!$D$11:$D$40,16)-SUMIFS(Override!$E$11:$E$40,Override!$B$11:$B$40,$B290,Override!$D$11:$D$40,16,Override!$C$11:$C$40,"AS51"),Override!$R$322)/MXAU!$B$3,"")))</f>
        <v/>
      </c>
      <c r="W290" s="77">
        <f>IF(W$226="","",IF($B290="","",IFERROR(F290*$E290/100,"")))</f>
        <v/>
      </c>
      <c r="X290" s="77">
        <f>IF(X$226="","",IF($B290="","",IFERROR(G290*$E290/100,"")))</f>
        <v/>
      </c>
      <c r="Y290" s="77">
        <f>IF(Y$226="","",IF($B290="","",IFERROR(H290*$E290/100,"")))</f>
        <v/>
      </c>
      <c r="Z290" s="77">
        <f>IF(Z$226="","",IF($B290="","",IFERROR(I290*$E290/100,"")))</f>
        <v/>
      </c>
      <c r="AA290" s="77">
        <f>IF(AA$226="","",IF($B290="","",IFERROR(J290*$E290/100,"")))</f>
        <v/>
      </c>
      <c r="AB290" s="77">
        <f>IF(AB$226="","",IF($B290="","",IFERROR(K290*$E290/100,"")))</f>
        <v/>
      </c>
      <c r="AC290" s="77">
        <f>IF(AC$226="","",IF($B290="","",IFERROR(L290*$E290/100,"")))</f>
        <v/>
      </c>
      <c r="AD290" s="77">
        <f>IF(AD$226="","",IF($B290="","",IFERROR(M290*$E290/100,"")))</f>
        <v/>
      </c>
      <c r="AE290" s="77">
        <f>IF(AE$226="","",IF($B290="","",IFERROR(N290*$E290/100,"")))</f>
        <v/>
      </c>
      <c r="AF290" s="77">
        <f>IF(AF$226="","",IF($B290="","",IFERROR(O290*$E290/100,"")))</f>
        <v/>
      </c>
      <c r="AG290" s="77">
        <f>IF(AG$226="","",IF($B290="","",IFERROR(P290*$E290/100,"")))</f>
        <v/>
      </c>
      <c r="AH290" s="77">
        <f>IF(AH$226="","",IF($B290="","",IFERROR(Q290*$E290/100,"")))</f>
        <v/>
      </c>
      <c r="AI290" s="77">
        <f>IF(AI$226="","",IF($B290="","",IFERROR(R290*$E290/100,"")))</f>
        <v/>
      </c>
      <c r="AJ290" s="77">
        <f>IF(AJ$226="","",IF($B290="","",IFERROR(S290*$E290/100,"")))</f>
        <v/>
      </c>
      <c r="AK290" s="77">
        <f>IF(AK$226="","",IF($B290="","",IFERROR(T290*$E290/100,"")))</f>
        <v/>
      </c>
      <c r="AL290" s="77">
        <f>IF(AL$226="","",IF($B290="","",IFERROR(U290*$E290/100,"")))</f>
        <v/>
      </c>
      <c r="AN290" s="77">
        <f>IF($B290="","",SUMIF($F$226:$U$226,"&lt;="&amp;Sector!$E$51,$F290:$U290))</f>
        <v/>
      </c>
      <c r="AO290" s="77">
        <f>IF($B290="","",SUMIF($W$226:$AL$226,"&lt;="&amp;Sector!$E$51,$W290:$AL290))</f>
        <v/>
      </c>
      <c r="AQ290" s="163">
        <f>IF(AQ$226="","",IF($B290="","",IFERROR($C290*$D290*SUMPRODUCT(('Dvd Calendar'!$E$2937:$CZ$2937&gt;AQ$225)*('Dvd Calendar'!$E$2937:$CZ$2937&lt;=AQ$226)*'Dvd Calendar'!$E$2940:$CZ$2940*(('Dvd Calendar'!$E$2942:$CZ$2942='Field Check'!$C$56)*('Field Check'!$C$56&lt;&gt;"")+('Dvd Calendar'!$E$2942:$CZ$2942='Field Check'!$C$57)*('Field Check'!$C$57&lt;&gt;"")))/MXAU!$B$3,"")))</f>
        <v/>
      </c>
      <c r="AR290" s="163">
        <f>IF(AR$226="","",IF($B290="","",IFERROR($C290*$D290*SUMPRODUCT(('Dvd Calendar'!$E$2937:$CZ$2937&gt;AR$225)*('Dvd Calendar'!$E$2937:$CZ$2937&lt;=AR$226)*'Dvd Calendar'!$E$2940:$CZ$2940*(('Dvd Calendar'!$E$2942:$CZ$2942='Field Check'!$C$56)*('Field Check'!$C$56&lt;&gt;"")+('Dvd Calendar'!$E$2942:$CZ$2942='Field Check'!$C$57)*('Field Check'!$C$57&lt;&gt;"")))/MXAU!$B$3,"")))</f>
        <v/>
      </c>
      <c r="AS290" s="163">
        <f>IF(AS$226="","",IF($B290="","",IFERROR($C290*$D290*SUMPRODUCT(('Dvd Calendar'!$E$2937:$CZ$2937&gt;AS$225)*('Dvd Calendar'!$E$2937:$CZ$2937&lt;=AS$226)*'Dvd Calendar'!$E$2940:$CZ$2940*(('Dvd Calendar'!$E$2942:$CZ$2942='Field Check'!$C$56)*('Field Check'!$C$56&lt;&gt;"")+('Dvd Calendar'!$E$2942:$CZ$2942='Field Check'!$C$57)*('Field Check'!$C$57&lt;&gt;"")))/MXAU!$B$3,"")))</f>
        <v/>
      </c>
      <c r="AT290" s="163">
        <f>IF(AT$226="","",IF($B290="","",IFERROR($C290*$D290*SUMPRODUCT(('Dvd Calendar'!$E$2937:$CZ$2937&gt;AT$225)*('Dvd Calendar'!$E$2937:$CZ$2937&lt;=AT$226)*'Dvd Calendar'!$E$2940:$CZ$2940*(('Dvd Calendar'!$E$2942:$CZ$2942='Field Check'!$C$56)*('Field Check'!$C$56&lt;&gt;"")+('Dvd Calendar'!$E$2942:$CZ$2942='Field Check'!$C$57)*('Field Check'!$C$57&lt;&gt;"")))/MXAU!$B$3,"")))</f>
        <v/>
      </c>
      <c r="AU290" s="163">
        <f>IF(AU$226="","",IF($B290="","",IFERROR($C290*$D290*SUMPRODUCT(('Dvd Calendar'!$E$2937:$CZ$2937&gt;AU$225)*('Dvd Calendar'!$E$2937:$CZ$2937&lt;=AU$226)*'Dvd Calendar'!$E$2940:$CZ$2940*(('Dvd Calendar'!$E$2942:$CZ$2942='Field Check'!$C$56)*('Field Check'!$C$56&lt;&gt;"")+('Dvd Calendar'!$E$2942:$CZ$2942='Field Check'!$C$57)*('Field Check'!$C$57&lt;&gt;"")))/MXAU!$B$3,"")))</f>
        <v/>
      </c>
      <c r="AV290" s="163">
        <f>IF(AV$226="","",IF($B290="","",IFERROR($C290*$D290*SUMPRODUCT(('Dvd Calendar'!$E$2937:$CZ$2937&gt;AV$225)*('Dvd Calendar'!$E$2937:$CZ$2937&lt;=AV$226)*'Dvd Calendar'!$E$2940:$CZ$2940*(('Dvd Calendar'!$E$2942:$CZ$2942='Field Check'!$C$56)*('Field Check'!$C$56&lt;&gt;"")+('Dvd Calendar'!$E$2942:$CZ$2942='Field Check'!$C$57)*('Field Check'!$C$57&lt;&gt;"")))/MXAU!$B$3,"")))</f>
        <v/>
      </c>
      <c r="AW290" s="163">
        <f>IF(AW$226="","",IF($B290="","",IFERROR($C290*$D290*SUMPRODUCT(('Dvd Calendar'!$E$2937:$CZ$2937&gt;AW$225)*('Dvd Calendar'!$E$2937:$CZ$2937&lt;=AW$226)*'Dvd Calendar'!$E$2940:$CZ$2940*(('Dvd Calendar'!$E$2942:$CZ$2942='Field Check'!$C$56)*('Field Check'!$C$56&lt;&gt;"")+('Dvd Calendar'!$E$2942:$CZ$2942='Field Check'!$C$57)*('Field Check'!$C$57&lt;&gt;"")))/MXAU!$B$3,"")))</f>
        <v/>
      </c>
      <c r="AX290" s="163">
        <f>IF(AX$226="","",IF($B290="","",IFERROR($C290*$D290*SUMPRODUCT(('Dvd Calendar'!$E$2937:$CZ$2937&gt;AX$225)*('Dvd Calendar'!$E$2937:$CZ$2937&lt;=AX$226)*'Dvd Calendar'!$E$2940:$CZ$2940*(('Dvd Calendar'!$E$2942:$CZ$2942='Field Check'!$C$56)*('Field Check'!$C$56&lt;&gt;"")+('Dvd Calendar'!$E$2942:$CZ$2942='Field Check'!$C$57)*('Field Check'!$C$57&lt;&gt;"")))/MXAU!$B$3,"")))</f>
        <v/>
      </c>
      <c r="AY290" s="163">
        <f>IF(AY$226="","",IF($B290="","",IFERROR($C290*$D290*SUMPRODUCT(('Dvd Calendar'!$E$2937:$CZ$2937&gt;AY$225)*('Dvd Calendar'!$E$2937:$CZ$2937&lt;=AY$226)*'Dvd Calendar'!$E$2940:$CZ$2940*(('Dvd Calendar'!$E$2942:$CZ$2942='Field Check'!$C$56)*('Field Check'!$C$56&lt;&gt;"")+('Dvd Calendar'!$E$2942:$CZ$2942='Field Check'!$C$57)*('Field Check'!$C$57&lt;&gt;"")))/MXAU!$B$3,"")))</f>
        <v/>
      </c>
      <c r="AZ290" s="163">
        <f>IF(AZ$226="","",IF($B290="","",IFERROR($C290*$D290*SUMPRODUCT(('Dvd Calendar'!$E$2937:$CZ$2937&gt;AZ$225)*('Dvd Calendar'!$E$2937:$CZ$2937&lt;=AZ$226)*'Dvd Calendar'!$E$2940:$CZ$2940*(('Dvd Calendar'!$E$2942:$CZ$2942='Field Check'!$C$56)*('Field Check'!$C$56&lt;&gt;"")+('Dvd Calendar'!$E$2942:$CZ$2942='Field Check'!$C$57)*('Field Check'!$C$57&lt;&gt;"")))/MXAU!$B$3,"")))</f>
        <v/>
      </c>
      <c r="BA290" s="163">
        <f>IF(BA$226="","",IF($B290="","",IFERROR($C290*$D290*SUMPRODUCT(('Dvd Calendar'!$E$2937:$CZ$2937&gt;BA$225)*('Dvd Calendar'!$E$2937:$CZ$2937&lt;=BA$226)*'Dvd Calendar'!$E$2940:$CZ$2940*(('Dvd Calendar'!$E$2942:$CZ$2942='Field Check'!$C$56)*('Field Check'!$C$56&lt;&gt;"")+('Dvd Calendar'!$E$2942:$CZ$2942='Field Check'!$C$57)*('Field Check'!$C$57&lt;&gt;"")))/MXAU!$B$3,"")))</f>
        <v/>
      </c>
      <c r="BB290" s="163">
        <f>IF(BB$226="","",IF($B290="","",IFERROR($C290*$D290*SUMPRODUCT(('Dvd Calendar'!$E$2937:$CZ$2937&gt;BB$225)*('Dvd Calendar'!$E$2937:$CZ$2937&lt;=BB$226)*'Dvd Calendar'!$E$2940:$CZ$2940*(('Dvd Calendar'!$E$2942:$CZ$2942='Field Check'!$C$56)*('Field Check'!$C$56&lt;&gt;"")+('Dvd Calendar'!$E$2942:$CZ$2942='Field Check'!$C$57)*('Field Check'!$C$57&lt;&gt;"")))/MXAU!$B$3,"")))</f>
        <v/>
      </c>
      <c r="BC290" s="163">
        <f>IF(BC$226="","",IF($B290="","",IFERROR($C290*$D290*SUMPRODUCT(('Dvd Calendar'!$E$2937:$CZ$2937&gt;BC$225)*('Dvd Calendar'!$E$2937:$CZ$2937&lt;=BC$226)*'Dvd Calendar'!$E$2940:$CZ$2940*(('Dvd Calendar'!$E$2942:$CZ$2942='Field Check'!$C$56)*('Field Check'!$C$56&lt;&gt;"")+('Dvd Calendar'!$E$2942:$CZ$2942='Field Check'!$C$57)*('Field Check'!$C$57&lt;&gt;"")))/MXAU!$B$3,"")))</f>
        <v/>
      </c>
      <c r="BD290" s="163">
        <f>IF(BD$226="","",IF($B290="","",IFERROR($C290*$D290*SUMPRODUCT(('Dvd Calendar'!$E$2937:$CZ$2937&gt;BD$225)*('Dvd Calendar'!$E$2937:$CZ$2937&lt;=BD$226)*'Dvd Calendar'!$E$2940:$CZ$2940*(('Dvd Calendar'!$E$2942:$CZ$2942='Field Check'!$C$56)*('Field Check'!$C$56&lt;&gt;"")+('Dvd Calendar'!$E$2942:$CZ$2942='Field Check'!$C$57)*('Field Check'!$C$57&lt;&gt;"")))/MXAU!$B$3,"")))</f>
        <v/>
      </c>
      <c r="BE290" s="163">
        <f>IF(BE$226="","",IF($B290="","",IFERROR($C290*$D290*SUMPRODUCT(('Dvd Calendar'!$E$2937:$CZ$2937&gt;BE$225)*('Dvd Calendar'!$E$2937:$CZ$2937&lt;=BE$226)*'Dvd Calendar'!$E$2940:$CZ$2940*(('Dvd Calendar'!$E$2942:$CZ$2942='Field Check'!$C$56)*('Field Check'!$C$56&lt;&gt;"")+('Dvd Calendar'!$E$2942:$CZ$2942='Field Check'!$C$57)*('Field Check'!$C$57&lt;&gt;"")))/MXAU!$B$3,"")))</f>
        <v/>
      </c>
      <c r="BF290" s="163">
        <f>IF(BF$226="","",IF($B290="","",IFERROR($C290*$D290*SUMPRODUCT(('Dvd Calendar'!$E$2937:$CZ$2937&gt;BF$225)*('Dvd Calendar'!$E$2937:$CZ$2937&lt;=BF$226)*'Dvd Calendar'!$E$2940:$CZ$2940*(('Dvd Calendar'!$E$2942:$CZ$2942='Field Check'!$C$56)*('Field Check'!$C$56&lt;&gt;"")+('Dvd Calendar'!$E$2942:$CZ$2942='Field Check'!$C$57)*('Field Check'!$C$57&lt;&gt;"")))/MXAU!$B$3,"")))</f>
        <v/>
      </c>
      <c r="BH290" s="163">
        <f>IF(BH$226="","",IF($B290="","",IFERROR(AQ290*$E290/100,"")))</f>
        <v/>
      </c>
      <c r="BI290" s="163">
        <f>IF(BI$226="","",IF($B290="","",IFERROR(AR290*$E290/100,"")))</f>
        <v/>
      </c>
      <c r="BJ290" s="163">
        <f>IF(BJ$226="","",IF($B290="","",IFERROR(AS290*$E290/100,"")))</f>
        <v/>
      </c>
      <c r="BK290" s="163">
        <f>IF(BK$226="","",IF($B290="","",IFERROR(AT290*$E290/100,"")))</f>
        <v/>
      </c>
      <c r="BL290" s="163">
        <f>IF(BL$226="","",IF($B290="","",IFERROR(AU290*$E290/100,"")))</f>
        <v/>
      </c>
      <c r="BM290" s="163">
        <f>IF(BM$226="","",IF($B290="","",IFERROR(AV290*$E290/100,"")))</f>
        <v/>
      </c>
      <c r="BN290" s="163">
        <f>IF(BN$226="","",IF($B290="","",IFERROR(AW290*$E290/100,"")))</f>
        <v/>
      </c>
      <c r="BO290" s="163">
        <f>IF(BO$226="","",IF($B290="","",IFERROR(AX290*$E290/100,"")))</f>
        <v/>
      </c>
      <c r="BP290" s="163">
        <f>IF(BP$226="","",IF($B290="","",IFERROR(AY290*$E290/100,"")))</f>
        <v/>
      </c>
      <c r="BQ290" s="163">
        <f>IF(BQ$226="","",IF($B290="","",IFERROR(AZ290*$E290/100,"")))</f>
        <v/>
      </c>
      <c r="BR290" s="163">
        <f>IF(BR$226="","",IF($B290="","",IFERROR(BA290*$E290/100,"")))</f>
        <v/>
      </c>
      <c r="BS290" s="163">
        <f>IF(BS$226="","",IF($B290="","",IFERROR(BB290*$E290/100,"")))</f>
        <v/>
      </c>
      <c r="BT290" s="163">
        <f>IF(BT$226="","",IF($B290="","",IFERROR(BC290*$E290/100,"")))</f>
        <v/>
      </c>
      <c r="BU290" s="163">
        <f>IF(BU$226="","",IF($B290="","",IFERROR(BD290*$E290/100,"")))</f>
        <v/>
      </c>
      <c r="BV290" s="163">
        <f>IF(BV$226="","",IF($B290="","",IFERROR(BE290*$E290/100,"")))</f>
        <v/>
      </c>
      <c r="BW290" s="163">
        <f>IF(BW$226="","",IF($B290="","",IFERROR(BF290*$E290/100,"")))</f>
        <v/>
      </c>
    </row>
    <row r="291">
      <c r="B291" s="126">
        <f>IF(MXAU!$C$68="","",MXAU!$C$68)</f>
        <v/>
      </c>
      <c r="C291" s="74">
        <f>IF(MXAU!$B$68="","",MXAU!$B$68)</f>
        <v/>
      </c>
      <c r="D291" s="75">
        <f>IFERROR(MXAU!$Q$68,1)</f>
        <v/>
      </c>
      <c r="E291" s="76">
        <f>IF($B291="","",IF(ISNUMBER(MXAU!$I$68),MXAU!$I$68,'Index Summary'!$C$7))</f>
        <v/>
      </c>
      <c r="F291" s="77">
        <f>IF(F$226="","",IF($B291="","",IFERROR($C291*$D291*IF((Override!$C$4="ON")*(COUNTIFS(Override!$B$11:$B$40,$B291,Override!$D$11:$D$40,1,Override!$E$11:$E$40,"&gt;=0")-COUNTIFS(Override!$B$11:$B$40,$B291,Override!$D$11:$D$40,1,Override!$E$11:$E$40,"&gt;=0",Override!$C$11:$C$40,"AS51"))&gt;0,SUMIFS(Override!$E$11:$E$40,Override!$B$11:$B$40,$B291,Override!$D$11:$D$40,1)-SUMIFS(Override!$E$11:$E$40,Override!$B$11:$B$40,$B291,Override!$D$11:$D$40,1,Override!$C$11:$C$40,"AS51"),Override!$C$323)/MXAU!$B$3,"")))</f>
        <v/>
      </c>
      <c r="G291" s="77">
        <f>IF(G$226="","",IF($B291="","",IFERROR($C291*$D291*IF((Override!$C$4="ON")*(COUNTIFS(Override!$B$11:$B$40,$B291,Override!$D$11:$D$40,2,Override!$E$11:$E$40,"&gt;=0")-COUNTIFS(Override!$B$11:$B$40,$B291,Override!$D$11:$D$40,2,Override!$E$11:$E$40,"&gt;=0",Override!$C$11:$C$40,"AS51"))&gt;0,SUMIFS(Override!$E$11:$E$40,Override!$B$11:$B$40,$B291,Override!$D$11:$D$40,2)-SUMIFS(Override!$E$11:$E$40,Override!$B$11:$B$40,$B291,Override!$D$11:$D$40,2,Override!$C$11:$C$40,"AS51"),Override!$D$323)/MXAU!$B$3,"")))</f>
        <v/>
      </c>
      <c r="H291" s="77">
        <f>IF(H$226="","",IF($B291="","",IFERROR($C291*$D291*IF((Override!$C$4="ON")*(COUNTIFS(Override!$B$11:$B$40,$B291,Override!$D$11:$D$40,3,Override!$E$11:$E$40,"&gt;=0")-COUNTIFS(Override!$B$11:$B$40,$B291,Override!$D$11:$D$40,3,Override!$E$11:$E$40,"&gt;=0",Override!$C$11:$C$40,"AS51"))&gt;0,SUMIFS(Override!$E$11:$E$40,Override!$B$11:$B$40,$B291,Override!$D$11:$D$40,3)-SUMIFS(Override!$E$11:$E$40,Override!$B$11:$B$40,$B291,Override!$D$11:$D$40,3,Override!$C$11:$C$40,"AS51"),Override!$E$323)/MXAU!$B$3,"")))</f>
        <v/>
      </c>
      <c r="I291" s="77">
        <f>IF(I$226="","",IF($B291="","",IFERROR($C291*$D291*IF((Override!$C$4="ON")*(COUNTIFS(Override!$B$11:$B$40,$B291,Override!$D$11:$D$40,4,Override!$E$11:$E$40,"&gt;=0")-COUNTIFS(Override!$B$11:$B$40,$B291,Override!$D$11:$D$40,4,Override!$E$11:$E$40,"&gt;=0",Override!$C$11:$C$40,"AS51"))&gt;0,SUMIFS(Override!$E$11:$E$40,Override!$B$11:$B$40,$B291,Override!$D$11:$D$40,4)-SUMIFS(Override!$E$11:$E$40,Override!$B$11:$B$40,$B291,Override!$D$11:$D$40,4,Override!$C$11:$C$40,"AS51"),Override!$F$323)/MXAU!$B$3,"")))</f>
        <v/>
      </c>
      <c r="J291" s="77">
        <f>IF(J$226="","",IF($B291="","",IFERROR($C291*$D291*IF((Override!$C$4="ON")*(COUNTIFS(Override!$B$11:$B$40,$B291,Override!$D$11:$D$40,5,Override!$E$11:$E$40,"&gt;=0")-COUNTIFS(Override!$B$11:$B$40,$B291,Override!$D$11:$D$40,5,Override!$E$11:$E$40,"&gt;=0",Override!$C$11:$C$40,"AS51"))&gt;0,SUMIFS(Override!$E$11:$E$40,Override!$B$11:$B$40,$B291,Override!$D$11:$D$40,5)-SUMIFS(Override!$E$11:$E$40,Override!$B$11:$B$40,$B291,Override!$D$11:$D$40,5,Override!$C$11:$C$40,"AS51"),Override!$G$323)/MXAU!$B$3,"")))</f>
        <v/>
      </c>
      <c r="K291" s="77">
        <f>IF(K$226="","",IF($B291="","",IFERROR($C291*$D291*IF((Override!$C$4="ON")*(COUNTIFS(Override!$B$11:$B$40,$B291,Override!$D$11:$D$40,6,Override!$E$11:$E$40,"&gt;=0")-COUNTIFS(Override!$B$11:$B$40,$B291,Override!$D$11:$D$40,6,Override!$E$11:$E$40,"&gt;=0",Override!$C$11:$C$40,"AS51"))&gt;0,SUMIFS(Override!$E$11:$E$40,Override!$B$11:$B$40,$B291,Override!$D$11:$D$40,6)-SUMIFS(Override!$E$11:$E$40,Override!$B$11:$B$40,$B291,Override!$D$11:$D$40,6,Override!$C$11:$C$40,"AS51"),Override!$H$323)/MXAU!$B$3,"")))</f>
        <v/>
      </c>
      <c r="L291" s="77">
        <f>IF(L$226="","",IF($B291="","",IFERROR($C291*$D291*IF((Override!$C$4="ON")*(COUNTIFS(Override!$B$11:$B$40,$B291,Override!$D$11:$D$40,7,Override!$E$11:$E$40,"&gt;=0")-COUNTIFS(Override!$B$11:$B$40,$B291,Override!$D$11:$D$40,7,Override!$E$11:$E$40,"&gt;=0",Override!$C$11:$C$40,"AS51"))&gt;0,SUMIFS(Override!$E$11:$E$40,Override!$B$11:$B$40,$B291,Override!$D$11:$D$40,7)-SUMIFS(Override!$E$11:$E$40,Override!$B$11:$B$40,$B291,Override!$D$11:$D$40,7,Override!$C$11:$C$40,"AS51"),Override!$I$323)/MXAU!$B$3,"")))</f>
        <v/>
      </c>
      <c r="M291" s="77">
        <f>IF(M$226="","",IF($B291="","",IFERROR($C291*$D291*IF((Override!$C$4="ON")*(COUNTIFS(Override!$B$11:$B$40,$B291,Override!$D$11:$D$40,8,Override!$E$11:$E$40,"&gt;=0")-COUNTIFS(Override!$B$11:$B$40,$B291,Override!$D$11:$D$40,8,Override!$E$11:$E$40,"&gt;=0",Override!$C$11:$C$40,"AS51"))&gt;0,SUMIFS(Override!$E$11:$E$40,Override!$B$11:$B$40,$B291,Override!$D$11:$D$40,8)-SUMIFS(Override!$E$11:$E$40,Override!$B$11:$B$40,$B291,Override!$D$11:$D$40,8,Override!$C$11:$C$40,"AS51"),Override!$J$323)/MXAU!$B$3,"")))</f>
        <v/>
      </c>
      <c r="N291" s="77">
        <f>IF(N$226="","",IF($B291="","",IFERROR($C291*$D291*IF((Override!$C$4="ON")*(COUNTIFS(Override!$B$11:$B$40,$B291,Override!$D$11:$D$40,9,Override!$E$11:$E$40,"&gt;=0")-COUNTIFS(Override!$B$11:$B$40,$B291,Override!$D$11:$D$40,9,Override!$E$11:$E$40,"&gt;=0",Override!$C$11:$C$40,"AS51"))&gt;0,SUMIFS(Override!$E$11:$E$40,Override!$B$11:$B$40,$B291,Override!$D$11:$D$40,9)-SUMIFS(Override!$E$11:$E$40,Override!$B$11:$B$40,$B291,Override!$D$11:$D$40,9,Override!$C$11:$C$40,"AS51"),Override!$K$323)/MXAU!$B$3,"")))</f>
        <v/>
      </c>
      <c r="O291" s="77">
        <f>IF(O$226="","",IF($B291="","",IFERROR($C291*$D291*IF((Override!$C$4="ON")*(COUNTIFS(Override!$B$11:$B$40,$B291,Override!$D$11:$D$40,10,Override!$E$11:$E$40,"&gt;=0")-COUNTIFS(Override!$B$11:$B$40,$B291,Override!$D$11:$D$40,10,Override!$E$11:$E$40,"&gt;=0",Override!$C$11:$C$40,"AS51"))&gt;0,SUMIFS(Override!$E$11:$E$40,Override!$B$11:$B$40,$B291,Override!$D$11:$D$40,10)-SUMIFS(Override!$E$11:$E$40,Override!$B$11:$B$40,$B291,Override!$D$11:$D$40,10,Override!$C$11:$C$40,"AS51"),Override!$L$323)/MXAU!$B$3,"")))</f>
        <v/>
      </c>
      <c r="P291" s="77">
        <f>IF(P$226="","",IF($B291="","",IFERROR($C291*$D291*IF((Override!$C$4="ON")*(COUNTIFS(Override!$B$11:$B$40,$B291,Override!$D$11:$D$40,11,Override!$E$11:$E$40,"&gt;=0")-COUNTIFS(Override!$B$11:$B$40,$B291,Override!$D$11:$D$40,11,Override!$E$11:$E$40,"&gt;=0",Override!$C$11:$C$40,"AS51"))&gt;0,SUMIFS(Override!$E$11:$E$40,Override!$B$11:$B$40,$B291,Override!$D$11:$D$40,11)-SUMIFS(Override!$E$11:$E$40,Override!$B$11:$B$40,$B291,Override!$D$11:$D$40,11,Override!$C$11:$C$40,"AS51"),Override!$M$323)/MXAU!$B$3,"")))</f>
        <v/>
      </c>
      <c r="Q291" s="77">
        <f>IF(Q$226="","",IF($B291="","",IFERROR($C291*$D291*IF((Override!$C$4="ON")*(COUNTIFS(Override!$B$11:$B$40,$B291,Override!$D$11:$D$40,12,Override!$E$11:$E$40,"&gt;=0")-COUNTIFS(Override!$B$11:$B$40,$B291,Override!$D$11:$D$40,12,Override!$E$11:$E$40,"&gt;=0",Override!$C$11:$C$40,"AS51"))&gt;0,SUMIFS(Override!$E$11:$E$40,Override!$B$11:$B$40,$B291,Override!$D$11:$D$40,12)-SUMIFS(Override!$E$11:$E$40,Override!$B$11:$B$40,$B291,Override!$D$11:$D$40,12,Override!$C$11:$C$40,"AS51"),Override!$N$323)/MXAU!$B$3,"")))</f>
        <v/>
      </c>
      <c r="R291" s="77">
        <f>IF(R$226="","",IF($B291="","",IFERROR($C291*$D291*IF((Override!$C$4="ON")*(COUNTIFS(Override!$B$11:$B$40,$B291,Override!$D$11:$D$40,13,Override!$E$11:$E$40,"&gt;=0")-COUNTIFS(Override!$B$11:$B$40,$B291,Override!$D$11:$D$40,13,Override!$E$11:$E$40,"&gt;=0",Override!$C$11:$C$40,"AS51"))&gt;0,SUMIFS(Override!$E$11:$E$40,Override!$B$11:$B$40,$B291,Override!$D$11:$D$40,13)-SUMIFS(Override!$E$11:$E$40,Override!$B$11:$B$40,$B291,Override!$D$11:$D$40,13,Override!$C$11:$C$40,"AS51"),Override!$O$323)/MXAU!$B$3,"")))</f>
        <v/>
      </c>
      <c r="S291" s="77">
        <f>IF(S$226="","",IF($B291="","",IFERROR($C291*$D291*IF((Override!$C$4="ON")*(COUNTIFS(Override!$B$11:$B$40,$B291,Override!$D$11:$D$40,14,Override!$E$11:$E$40,"&gt;=0")-COUNTIFS(Override!$B$11:$B$40,$B291,Override!$D$11:$D$40,14,Override!$E$11:$E$40,"&gt;=0",Override!$C$11:$C$40,"AS51"))&gt;0,SUMIFS(Override!$E$11:$E$40,Override!$B$11:$B$40,$B291,Override!$D$11:$D$40,14)-SUMIFS(Override!$E$11:$E$40,Override!$B$11:$B$40,$B291,Override!$D$11:$D$40,14,Override!$C$11:$C$40,"AS51"),Override!$P$323)/MXAU!$B$3,"")))</f>
        <v/>
      </c>
      <c r="T291" s="77">
        <f>IF(T$226="","",IF($B291="","",IFERROR($C291*$D291*IF((Override!$C$4="ON")*(COUNTIFS(Override!$B$11:$B$40,$B291,Override!$D$11:$D$40,15,Override!$E$11:$E$40,"&gt;=0")-COUNTIFS(Override!$B$11:$B$40,$B291,Override!$D$11:$D$40,15,Override!$E$11:$E$40,"&gt;=0",Override!$C$11:$C$40,"AS51"))&gt;0,SUMIFS(Override!$E$11:$E$40,Override!$B$11:$B$40,$B291,Override!$D$11:$D$40,15)-SUMIFS(Override!$E$11:$E$40,Override!$B$11:$B$40,$B291,Override!$D$11:$D$40,15,Override!$C$11:$C$40,"AS51"),Override!$Q$323)/MXAU!$B$3,"")))</f>
        <v/>
      </c>
      <c r="U291" s="77">
        <f>IF(U$226="","",IF($B291="","",IFERROR($C291*$D291*IF((Override!$C$4="ON")*(COUNTIFS(Override!$B$11:$B$40,$B291,Override!$D$11:$D$40,16,Override!$E$11:$E$40,"&gt;=0")-COUNTIFS(Override!$B$11:$B$40,$B291,Override!$D$11:$D$40,16,Override!$E$11:$E$40,"&gt;=0",Override!$C$11:$C$40,"AS51"))&gt;0,SUMIFS(Override!$E$11:$E$40,Override!$B$11:$B$40,$B291,Override!$D$11:$D$40,16)-SUMIFS(Override!$E$11:$E$40,Override!$B$11:$B$40,$B291,Override!$D$11:$D$40,16,Override!$C$11:$C$40,"AS51"),Override!$R$323)/MXAU!$B$3,"")))</f>
        <v/>
      </c>
      <c r="W291" s="77">
        <f>IF(W$226="","",IF($B291="","",IFERROR(F291*$E291/100,"")))</f>
        <v/>
      </c>
      <c r="X291" s="77">
        <f>IF(X$226="","",IF($B291="","",IFERROR(G291*$E291/100,"")))</f>
        <v/>
      </c>
      <c r="Y291" s="77">
        <f>IF(Y$226="","",IF($B291="","",IFERROR(H291*$E291/100,"")))</f>
        <v/>
      </c>
      <c r="Z291" s="77">
        <f>IF(Z$226="","",IF($B291="","",IFERROR(I291*$E291/100,"")))</f>
        <v/>
      </c>
      <c r="AA291" s="77">
        <f>IF(AA$226="","",IF($B291="","",IFERROR(J291*$E291/100,"")))</f>
        <v/>
      </c>
      <c r="AB291" s="77">
        <f>IF(AB$226="","",IF($B291="","",IFERROR(K291*$E291/100,"")))</f>
        <v/>
      </c>
      <c r="AC291" s="77">
        <f>IF(AC$226="","",IF($B291="","",IFERROR(L291*$E291/100,"")))</f>
        <v/>
      </c>
      <c r="AD291" s="77">
        <f>IF(AD$226="","",IF($B291="","",IFERROR(M291*$E291/100,"")))</f>
        <v/>
      </c>
      <c r="AE291" s="77">
        <f>IF(AE$226="","",IF($B291="","",IFERROR(N291*$E291/100,"")))</f>
        <v/>
      </c>
      <c r="AF291" s="77">
        <f>IF(AF$226="","",IF($B291="","",IFERROR(O291*$E291/100,"")))</f>
        <v/>
      </c>
      <c r="AG291" s="77">
        <f>IF(AG$226="","",IF($B291="","",IFERROR(P291*$E291/100,"")))</f>
        <v/>
      </c>
      <c r="AH291" s="77">
        <f>IF(AH$226="","",IF($B291="","",IFERROR(Q291*$E291/100,"")))</f>
        <v/>
      </c>
      <c r="AI291" s="77">
        <f>IF(AI$226="","",IF($B291="","",IFERROR(R291*$E291/100,"")))</f>
        <v/>
      </c>
      <c r="AJ291" s="77">
        <f>IF(AJ$226="","",IF($B291="","",IFERROR(S291*$E291/100,"")))</f>
        <v/>
      </c>
      <c r="AK291" s="77">
        <f>IF(AK$226="","",IF($B291="","",IFERROR(T291*$E291/100,"")))</f>
        <v/>
      </c>
      <c r="AL291" s="77">
        <f>IF(AL$226="","",IF($B291="","",IFERROR(U291*$E291/100,"")))</f>
        <v/>
      </c>
      <c r="AN291" s="77">
        <f>IF($B291="","",SUMIF($F$226:$U$226,"&lt;="&amp;Sector!$E$51,$F291:$U291))</f>
        <v/>
      </c>
      <c r="AO291" s="77">
        <f>IF($B291="","",SUMIF($W$226:$AL$226,"&lt;="&amp;Sector!$E$51,$W291:$AL291))</f>
        <v/>
      </c>
      <c r="AQ291" s="163">
        <f>IF(AQ$226="","",IF($B291="","",IFERROR($C291*$D291*SUMPRODUCT(('Dvd Calendar'!$E$2948:$CZ$2948&gt;AQ$225)*('Dvd Calendar'!$E$2948:$CZ$2948&lt;=AQ$226)*'Dvd Calendar'!$E$2951:$CZ$2951*(('Dvd Calendar'!$E$2953:$CZ$2953='Field Check'!$C$56)*('Field Check'!$C$56&lt;&gt;"")+('Dvd Calendar'!$E$2953:$CZ$2953='Field Check'!$C$57)*('Field Check'!$C$57&lt;&gt;"")))/MXAU!$B$3,"")))</f>
        <v/>
      </c>
      <c r="AR291" s="163">
        <f>IF(AR$226="","",IF($B291="","",IFERROR($C291*$D291*SUMPRODUCT(('Dvd Calendar'!$E$2948:$CZ$2948&gt;AR$225)*('Dvd Calendar'!$E$2948:$CZ$2948&lt;=AR$226)*'Dvd Calendar'!$E$2951:$CZ$2951*(('Dvd Calendar'!$E$2953:$CZ$2953='Field Check'!$C$56)*('Field Check'!$C$56&lt;&gt;"")+('Dvd Calendar'!$E$2953:$CZ$2953='Field Check'!$C$57)*('Field Check'!$C$57&lt;&gt;"")))/MXAU!$B$3,"")))</f>
        <v/>
      </c>
      <c r="AS291" s="163">
        <f>IF(AS$226="","",IF($B291="","",IFERROR($C291*$D291*SUMPRODUCT(('Dvd Calendar'!$E$2948:$CZ$2948&gt;AS$225)*('Dvd Calendar'!$E$2948:$CZ$2948&lt;=AS$226)*'Dvd Calendar'!$E$2951:$CZ$2951*(('Dvd Calendar'!$E$2953:$CZ$2953='Field Check'!$C$56)*('Field Check'!$C$56&lt;&gt;"")+('Dvd Calendar'!$E$2953:$CZ$2953='Field Check'!$C$57)*('Field Check'!$C$57&lt;&gt;"")))/MXAU!$B$3,"")))</f>
        <v/>
      </c>
      <c r="AT291" s="163">
        <f>IF(AT$226="","",IF($B291="","",IFERROR($C291*$D291*SUMPRODUCT(('Dvd Calendar'!$E$2948:$CZ$2948&gt;AT$225)*('Dvd Calendar'!$E$2948:$CZ$2948&lt;=AT$226)*'Dvd Calendar'!$E$2951:$CZ$2951*(('Dvd Calendar'!$E$2953:$CZ$2953='Field Check'!$C$56)*('Field Check'!$C$56&lt;&gt;"")+('Dvd Calendar'!$E$2953:$CZ$2953='Field Check'!$C$57)*('Field Check'!$C$57&lt;&gt;"")))/MXAU!$B$3,"")))</f>
        <v/>
      </c>
      <c r="AU291" s="163">
        <f>IF(AU$226="","",IF($B291="","",IFERROR($C291*$D291*SUMPRODUCT(('Dvd Calendar'!$E$2948:$CZ$2948&gt;AU$225)*('Dvd Calendar'!$E$2948:$CZ$2948&lt;=AU$226)*'Dvd Calendar'!$E$2951:$CZ$2951*(('Dvd Calendar'!$E$2953:$CZ$2953='Field Check'!$C$56)*('Field Check'!$C$56&lt;&gt;"")+('Dvd Calendar'!$E$2953:$CZ$2953='Field Check'!$C$57)*('Field Check'!$C$57&lt;&gt;"")))/MXAU!$B$3,"")))</f>
        <v/>
      </c>
      <c r="AV291" s="163">
        <f>IF(AV$226="","",IF($B291="","",IFERROR($C291*$D291*SUMPRODUCT(('Dvd Calendar'!$E$2948:$CZ$2948&gt;AV$225)*('Dvd Calendar'!$E$2948:$CZ$2948&lt;=AV$226)*'Dvd Calendar'!$E$2951:$CZ$2951*(('Dvd Calendar'!$E$2953:$CZ$2953='Field Check'!$C$56)*('Field Check'!$C$56&lt;&gt;"")+('Dvd Calendar'!$E$2953:$CZ$2953='Field Check'!$C$57)*('Field Check'!$C$57&lt;&gt;"")))/MXAU!$B$3,"")))</f>
        <v/>
      </c>
      <c r="AW291" s="163">
        <f>IF(AW$226="","",IF($B291="","",IFERROR($C291*$D291*SUMPRODUCT(('Dvd Calendar'!$E$2948:$CZ$2948&gt;AW$225)*('Dvd Calendar'!$E$2948:$CZ$2948&lt;=AW$226)*'Dvd Calendar'!$E$2951:$CZ$2951*(('Dvd Calendar'!$E$2953:$CZ$2953='Field Check'!$C$56)*('Field Check'!$C$56&lt;&gt;"")+('Dvd Calendar'!$E$2953:$CZ$2953='Field Check'!$C$57)*('Field Check'!$C$57&lt;&gt;"")))/MXAU!$B$3,"")))</f>
        <v/>
      </c>
      <c r="AX291" s="163">
        <f>IF(AX$226="","",IF($B291="","",IFERROR($C291*$D291*SUMPRODUCT(('Dvd Calendar'!$E$2948:$CZ$2948&gt;AX$225)*('Dvd Calendar'!$E$2948:$CZ$2948&lt;=AX$226)*'Dvd Calendar'!$E$2951:$CZ$2951*(('Dvd Calendar'!$E$2953:$CZ$2953='Field Check'!$C$56)*('Field Check'!$C$56&lt;&gt;"")+('Dvd Calendar'!$E$2953:$CZ$2953='Field Check'!$C$57)*('Field Check'!$C$57&lt;&gt;"")))/MXAU!$B$3,"")))</f>
        <v/>
      </c>
      <c r="AY291" s="163">
        <f>IF(AY$226="","",IF($B291="","",IFERROR($C291*$D291*SUMPRODUCT(('Dvd Calendar'!$E$2948:$CZ$2948&gt;AY$225)*('Dvd Calendar'!$E$2948:$CZ$2948&lt;=AY$226)*'Dvd Calendar'!$E$2951:$CZ$2951*(('Dvd Calendar'!$E$2953:$CZ$2953='Field Check'!$C$56)*('Field Check'!$C$56&lt;&gt;"")+('Dvd Calendar'!$E$2953:$CZ$2953='Field Check'!$C$57)*('Field Check'!$C$57&lt;&gt;"")))/MXAU!$B$3,"")))</f>
        <v/>
      </c>
      <c r="AZ291" s="163">
        <f>IF(AZ$226="","",IF($B291="","",IFERROR($C291*$D291*SUMPRODUCT(('Dvd Calendar'!$E$2948:$CZ$2948&gt;AZ$225)*('Dvd Calendar'!$E$2948:$CZ$2948&lt;=AZ$226)*'Dvd Calendar'!$E$2951:$CZ$2951*(('Dvd Calendar'!$E$2953:$CZ$2953='Field Check'!$C$56)*('Field Check'!$C$56&lt;&gt;"")+('Dvd Calendar'!$E$2953:$CZ$2953='Field Check'!$C$57)*('Field Check'!$C$57&lt;&gt;"")))/MXAU!$B$3,"")))</f>
        <v/>
      </c>
      <c r="BA291" s="163">
        <f>IF(BA$226="","",IF($B291="","",IFERROR($C291*$D291*SUMPRODUCT(('Dvd Calendar'!$E$2948:$CZ$2948&gt;BA$225)*('Dvd Calendar'!$E$2948:$CZ$2948&lt;=BA$226)*'Dvd Calendar'!$E$2951:$CZ$2951*(('Dvd Calendar'!$E$2953:$CZ$2953='Field Check'!$C$56)*('Field Check'!$C$56&lt;&gt;"")+('Dvd Calendar'!$E$2953:$CZ$2953='Field Check'!$C$57)*('Field Check'!$C$57&lt;&gt;"")))/MXAU!$B$3,"")))</f>
        <v/>
      </c>
      <c r="BB291" s="163">
        <f>IF(BB$226="","",IF($B291="","",IFERROR($C291*$D291*SUMPRODUCT(('Dvd Calendar'!$E$2948:$CZ$2948&gt;BB$225)*('Dvd Calendar'!$E$2948:$CZ$2948&lt;=BB$226)*'Dvd Calendar'!$E$2951:$CZ$2951*(('Dvd Calendar'!$E$2953:$CZ$2953='Field Check'!$C$56)*('Field Check'!$C$56&lt;&gt;"")+('Dvd Calendar'!$E$2953:$CZ$2953='Field Check'!$C$57)*('Field Check'!$C$57&lt;&gt;"")))/MXAU!$B$3,"")))</f>
        <v/>
      </c>
      <c r="BC291" s="163">
        <f>IF(BC$226="","",IF($B291="","",IFERROR($C291*$D291*SUMPRODUCT(('Dvd Calendar'!$E$2948:$CZ$2948&gt;BC$225)*('Dvd Calendar'!$E$2948:$CZ$2948&lt;=BC$226)*'Dvd Calendar'!$E$2951:$CZ$2951*(('Dvd Calendar'!$E$2953:$CZ$2953='Field Check'!$C$56)*('Field Check'!$C$56&lt;&gt;"")+('Dvd Calendar'!$E$2953:$CZ$2953='Field Check'!$C$57)*('Field Check'!$C$57&lt;&gt;"")))/MXAU!$B$3,"")))</f>
        <v/>
      </c>
      <c r="BD291" s="163">
        <f>IF(BD$226="","",IF($B291="","",IFERROR($C291*$D291*SUMPRODUCT(('Dvd Calendar'!$E$2948:$CZ$2948&gt;BD$225)*('Dvd Calendar'!$E$2948:$CZ$2948&lt;=BD$226)*'Dvd Calendar'!$E$2951:$CZ$2951*(('Dvd Calendar'!$E$2953:$CZ$2953='Field Check'!$C$56)*('Field Check'!$C$56&lt;&gt;"")+('Dvd Calendar'!$E$2953:$CZ$2953='Field Check'!$C$57)*('Field Check'!$C$57&lt;&gt;"")))/MXAU!$B$3,"")))</f>
        <v/>
      </c>
      <c r="BE291" s="163">
        <f>IF(BE$226="","",IF($B291="","",IFERROR($C291*$D291*SUMPRODUCT(('Dvd Calendar'!$E$2948:$CZ$2948&gt;BE$225)*('Dvd Calendar'!$E$2948:$CZ$2948&lt;=BE$226)*'Dvd Calendar'!$E$2951:$CZ$2951*(('Dvd Calendar'!$E$2953:$CZ$2953='Field Check'!$C$56)*('Field Check'!$C$56&lt;&gt;"")+('Dvd Calendar'!$E$2953:$CZ$2953='Field Check'!$C$57)*('Field Check'!$C$57&lt;&gt;"")))/MXAU!$B$3,"")))</f>
        <v/>
      </c>
      <c r="BF291" s="163">
        <f>IF(BF$226="","",IF($B291="","",IFERROR($C291*$D291*SUMPRODUCT(('Dvd Calendar'!$E$2948:$CZ$2948&gt;BF$225)*('Dvd Calendar'!$E$2948:$CZ$2948&lt;=BF$226)*'Dvd Calendar'!$E$2951:$CZ$2951*(('Dvd Calendar'!$E$2953:$CZ$2953='Field Check'!$C$56)*('Field Check'!$C$56&lt;&gt;"")+('Dvd Calendar'!$E$2953:$CZ$2953='Field Check'!$C$57)*('Field Check'!$C$57&lt;&gt;"")))/MXAU!$B$3,"")))</f>
        <v/>
      </c>
      <c r="BH291" s="163">
        <f>IF(BH$226="","",IF($B291="","",IFERROR(AQ291*$E291/100,"")))</f>
        <v/>
      </c>
      <c r="BI291" s="163">
        <f>IF(BI$226="","",IF($B291="","",IFERROR(AR291*$E291/100,"")))</f>
        <v/>
      </c>
      <c r="BJ291" s="163">
        <f>IF(BJ$226="","",IF($B291="","",IFERROR(AS291*$E291/100,"")))</f>
        <v/>
      </c>
      <c r="BK291" s="163">
        <f>IF(BK$226="","",IF($B291="","",IFERROR(AT291*$E291/100,"")))</f>
        <v/>
      </c>
      <c r="BL291" s="163">
        <f>IF(BL$226="","",IF($B291="","",IFERROR(AU291*$E291/100,"")))</f>
        <v/>
      </c>
      <c r="BM291" s="163">
        <f>IF(BM$226="","",IF($B291="","",IFERROR(AV291*$E291/100,"")))</f>
        <v/>
      </c>
      <c r="BN291" s="163">
        <f>IF(BN$226="","",IF($B291="","",IFERROR(AW291*$E291/100,"")))</f>
        <v/>
      </c>
      <c r="BO291" s="163">
        <f>IF(BO$226="","",IF($B291="","",IFERROR(AX291*$E291/100,"")))</f>
        <v/>
      </c>
      <c r="BP291" s="163">
        <f>IF(BP$226="","",IF($B291="","",IFERROR(AY291*$E291/100,"")))</f>
        <v/>
      </c>
      <c r="BQ291" s="163">
        <f>IF(BQ$226="","",IF($B291="","",IFERROR(AZ291*$E291/100,"")))</f>
        <v/>
      </c>
      <c r="BR291" s="163">
        <f>IF(BR$226="","",IF($B291="","",IFERROR(BA291*$E291/100,"")))</f>
        <v/>
      </c>
      <c r="BS291" s="163">
        <f>IF(BS$226="","",IF($B291="","",IFERROR(BB291*$E291/100,"")))</f>
        <v/>
      </c>
      <c r="BT291" s="163">
        <f>IF(BT$226="","",IF($B291="","",IFERROR(BC291*$E291/100,"")))</f>
        <v/>
      </c>
      <c r="BU291" s="163">
        <f>IF(BU$226="","",IF($B291="","",IFERROR(BD291*$E291/100,"")))</f>
        <v/>
      </c>
      <c r="BV291" s="163">
        <f>IF(BV$226="","",IF($B291="","",IFERROR(BE291*$E291/100,"")))</f>
        <v/>
      </c>
      <c r="BW291" s="163">
        <f>IF(BW$226="","",IF($B291="","",IFERROR(BF291*$E291/100,"")))</f>
        <v/>
      </c>
    </row>
    <row r="292">
      <c r="B292" s="126">
        <f>IF(MXAU!$C$69="","",MXAU!$C$69)</f>
        <v/>
      </c>
      <c r="C292" s="74">
        <f>IF(MXAU!$B$69="","",MXAU!$B$69)</f>
        <v/>
      </c>
      <c r="D292" s="75">
        <f>IFERROR(MXAU!$Q$69,1)</f>
        <v/>
      </c>
      <c r="E292" s="76">
        <f>IF($B292="","",IF(ISNUMBER(MXAU!$I$69),MXAU!$I$69,'Index Summary'!$C$7))</f>
        <v/>
      </c>
      <c r="F292" s="77">
        <f>IF(F$226="","",IF($B292="","",IFERROR($C292*$D292*IF((Override!$C$4="ON")*(COUNTIFS(Override!$B$11:$B$40,$B292,Override!$D$11:$D$40,1,Override!$E$11:$E$40,"&gt;=0")-COUNTIFS(Override!$B$11:$B$40,$B292,Override!$D$11:$D$40,1,Override!$E$11:$E$40,"&gt;=0",Override!$C$11:$C$40,"AS51"))&gt;0,SUMIFS(Override!$E$11:$E$40,Override!$B$11:$B$40,$B292,Override!$D$11:$D$40,1)-SUMIFS(Override!$E$11:$E$40,Override!$B$11:$B$40,$B292,Override!$D$11:$D$40,1,Override!$C$11:$C$40,"AS51"),Override!$C$324)/MXAU!$B$3,"")))</f>
        <v/>
      </c>
      <c r="G292" s="77">
        <f>IF(G$226="","",IF($B292="","",IFERROR($C292*$D292*IF((Override!$C$4="ON")*(COUNTIFS(Override!$B$11:$B$40,$B292,Override!$D$11:$D$40,2,Override!$E$11:$E$40,"&gt;=0")-COUNTIFS(Override!$B$11:$B$40,$B292,Override!$D$11:$D$40,2,Override!$E$11:$E$40,"&gt;=0",Override!$C$11:$C$40,"AS51"))&gt;0,SUMIFS(Override!$E$11:$E$40,Override!$B$11:$B$40,$B292,Override!$D$11:$D$40,2)-SUMIFS(Override!$E$11:$E$40,Override!$B$11:$B$40,$B292,Override!$D$11:$D$40,2,Override!$C$11:$C$40,"AS51"),Override!$D$324)/MXAU!$B$3,"")))</f>
        <v/>
      </c>
      <c r="H292" s="77">
        <f>IF(H$226="","",IF($B292="","",IFERROR($C292*$D292*IF((Override!$C$4="ON")*(COUNTIFS(Override!$B$11:$B$40,$B292,Override!$D$11:$D$40,3,Override!$E$11:$E$40,"&gt;=0")-COUNTIFS(Override!$B$11:$B$40,$B292,Override!$D$11:$D$40,3,Override!$E$11:$E$40,"&gt;=0",Override!$C$11:$C$40,"AS51"))&gt;0,SUMIFS(Override!$E$11:$E$40,Override!$B$11:$B$40,$B292,Override!$D$11:$D$40,3)-SUMIFS(Override!$E$11:$E$40,Override!$B$11:$B$40,$B292,Override!$D$11:$D$40,3,Override!$C$11:$C$40,"AS51"),Override!$E$324)/MXAU!$B$3,"")))</f>
        <v/>
      </c>
      <c r="I292" s="77">
        <f>IF(I$226="","",IF($B292="","",IFERROR($C292*$D292*IF((Override!$C$4="ON")*(COUNTIFS(Override!$B$11:$B$40,$B292,Override!$D$11:$D$40,4,Override!$E$11:$E$40,"&gt;=0")-COUNTIFS(Override!$B$11:$B$40,$B292,Override!$D$11:$D$40,4,Override!$E$11:$E$40,"&gt;=0",Override!$C$11:$C$40,"AS51"))&gt;0,SUMIFS(Override!$E$11:$E$40,Override!$B$11:$B$40,$B292,Override!$D$11:$D$40,4)-SUMIFS(Override!$E$11:$E$40,Override!$B$11:$B$40,$B292,Override!$D$11:$D$40,4,Override!$C$11:$C$40,"AS51"),Override!$F$324)/MXAU!$B$3,"")))</f>
        <v/>
      </c>
      <c r="J292" s="77">
        <f>IF(J$226="","",IF($B292="","",IFERROR($C292*$D292*IF((Override!$C$4="ON")*(COUNTIFS(Override!$B$11:$B$40,$B292,Override!$D$11:$D$40,5,Override!$E$11:$E$40,"&gt;=0")-COUNTIFS(Override!$B$11:$B$40,$B292,Override!$D$11:$D$40,5,Override!$E$11:$E$40,"&gt;=0",Override!$C$11:$C$40,"AS51"))&gt;0,SUMIFS(Override!$E$11:$E$40,Override!$B$11:$B$40,$B292,Override!$D$11:$D$40,5)-SUMIFS(Override!$E$11:$E$40,Override!$B$11:$B$40,$B292,Override!$D$11:$D$40,5,Override!$C$11:$C$40,"AS51"),Override!$G$324)/MXAU!$B$3,"")))</f>
        <v/>
      </c>
      <c r="K292" s="77">
        <f>IF(K$226="","",IF($B292="","",IFERROR($C292*$D292*IF((Override!$C$4="ON")*(COUNTIFS(Override!$B$11:$B$40,$B292,Override!$D$11:$D$40,6,Override!$E$11:$E$40,"&gt;=0")-COUNTIFS(Override!$B$11:$B$40,$B292,Override!$D$11:$D$40,6,Override!$E$11:$E$40,"&gt;=0",Override!$C$11:$C$40,"AS51"))&gt;0,SUMIFS(Override!$E$11:$E$40,Override!$B$11:$B$40,$B292,Override!$D$11:$D$40,6)-SUMIFS(Override!$E$11:$E$40,Override!$B$11:$B$40,$B292,Override!$D$11:$D$40,6,Override!$C$11:$C$40,"AS51"),Override!$H$324)/MXAU!$B$3,"")))</f>
        <v/>
      </c>
      <c r="L292" s="77">
        <f>IF(L$226="","",IF($B292="","",IFERROR($C292*$D292*IF((Override!$C$4="ON")*(COUNTIFS(Override!$B$11:$B$40,$B292,Override!$D$11:$D$40,7,Override!$E$11:$E$40,"&gt;=0")-COUNTIFS(Override!$B$11:$B$40,$B292,Override!$D$11:$D$40,7,Override!$E$11:$E$40,"&gt;=0",Override!$C$11:$C$40,"AS51"))&gt;0,SUMIFS(Override!$E$11:$E$40,Override!$B$11:$B$40,$B292,Override!$D$11:$D$40,7)-SUMIFS(Override!$E$11:$E$40,Override!$B$11:$B$40,$B292,Override!$D$11:$D$40,7,Override!$C$11:$C$40,"AS51"),Override!$I$324)/MXAU!$B$3,"")))</f>
        <v/>
      </c>
      <c r="M292" s="77">
        <f>IF(M$226="","",IF($B292="","",IFERROR($C292*$D292*IF((Override!$C$4="ON")*(COUNTIFS(Override!$B$11:$B$40,$B292,Override!$D$11:$D$40,8,Override!$E$11:$E$40,"&gt;=0")-COUNTIFS(Override!$B$11:$B$40,$B292,Override!$D$11:$D$40,8,Override!$E$11:$E$40,"&gt;=0",Override!$C$11:$C$40,"AS51"))&gt;0,SUMIFS(Override!$E$11:$E$40,Override!$B$11:$B$40,$B292,Override!$D$11:$D$40,8)-SUMIFS(Override!$E$11:$E$40,Override!$B$11:$B$40,$B292,Override!$D$11:$D$40,8,Override!$C$11:$C$40,"AS51"),Override!$J$324)/MXAU!$B$3,"")))</f>
        <v/>
      </c>
      <c r="N292" s="77">
        <f>IF(N$226="","",IF($B292="","",IFERROR($C292*$D292*IF((Override!$C$4="ON")*(COUNTIFS(Override!$B$11:$B$40,$B292,Override!$D$11:$D$40,9,Override!$E$11:$E$40,"&gt;=0")-COUNTIFS(Override!$B$11:$B$40,$B292,Override!$D$11:$D$40,9,Override!$E$11:$E$40,"&gt;=0",Override!$C$11:$C$40,"AS51"))&gt;0,SUMIFS(Override!$E$11:$E$40,Override!$B$11:$B$40,$B292,Override!$D$11:$D$40,9)-SUMIFS(Override!$E$11:$E$40,Override!$B$11:$B$40,$B292,Override!$D$11:$D$40,9,Override!$C$11:$C$40,"AS51"),Override!$K$324)/MXAU!$B$3,"")))</f>
        <v/>
      </c>
      <c r="O292" s="77">
        <f>IF(O$226="","",IF($B292="","",IFERROR($C292*$D292*IF((Override!$C$4="ON")*(COUNTIFS(Override!$B$11:$B$40,$B292,Override!$D$11:$D$40,10,Override!$E$11:$E$40,"&gt;=0")-COUNTIFS(Override!$B$11:$B$40,$B292,Override!$D$11:$D$40,10,Override!$E$11:$E$40,"&gt;=0",Override!$C$11:$C$40,"AS51"))&gt;0,SUMIFS(Override!$E$11:$E$40,Override!$B$11:$B$40,$B292,Override!$D$11:$D$40,10)-SUMIFS(Override!$E$11:$E$40,Override!$B$11:$B$40,$B292,Override!$D$11:$D$40,10,Override!$C$11:$C$40,"AS51"),Override!$L$324)/MXAU!$B$3,"")))</f>
        <v/>
      </c>
      <c r="P292" s="77">
        <f>IF(P$226="","",IF($B292="","",IFERROR($C292*$D292*IF((Override!$C$4="ON")*(COUNTIFS(Override!$B$11:$B$40,$B292,Override!$D$11:$D$40,11,Override!$E$11:$E$40,"&gt;=0")-COUNTIFS(Override!$B$11:$B$40,$B292,Override!$D$11:$D$40,11,Override!$E$11:$E$40,"&gt;=0",Override!$C$11:$C$40,"AS51"))&gt;0,SUMIFS(Override!$E$11:$E$40,Override!$B$11:$B$40,$B292,Override!$D$11:$D$40,11)-SUMIFS(Override!$E$11:$E$40,Override!$B$11:$B$40,$B292,Override!$D$11:$D$40,11,Override!$C$11:$C$40,"AS51"),Override!$M$324)/MXAU!$B$3,"")))</f>
        <v/>
      </c>
      <c r="Q292" s="77">
        <f>IF(Q$226="","",IF($B292="","",IFERROR($C292*$D292*IF((Override!$C$4="ON")*(COUNTIFS(Override!$B$11:$B$40,$B292,Override!$D$11:$D$40,12,Override!$E$11:$E$40,"&gt;=0")-COUNTIFS(Override!$B$11:$B$40,$B292,Override!$D$11:$D$40,12,Override!$E$11:$E$40,"&gt;=0",Override!$C$11:$C$40,"AS51"))&gt;0,SUMIFS(Override!$E$11:$E$40,Override!$B$11:$B$40,$B292,Override!$D$11:$D$40,12)-SUMIFS(Override!$E$11:$E$40,Override!$B$11:$B$40,$B292,Override!$D$11:$D$40,12,Override!$C$11:$C$40,"AS51"),Override!$N$324)/MXAU!$B$3,"")))</f>
        <v/>
      </c>
      <c r="R292" s="77">
        <f>IF(R$226="","",IF($B292="","",IFERROR($C292*$D292*IF((Override!$C$4="ON")*(COUNTIFS(Override!$B$11:$B$40,$B292,Override!$D$11:$D$40,13,Override!$E$11:$E$40,"&gt;=0")-COUNTIFS(Override!$B$11:$B$40,$B292,Override!$D$11:$D$40,13,Override!$E$11:$E$40,"&gt;=0",Override!$C$11:$C$40,"AS51"))&gt;0,SUMIFS(Override!$E$11:$E$40,Override!$B$11:$B$40,$B292,Override!$D$11:$D$40,13)-SUMIFS(Override!$E$11:$E$40,Override!$B$11:$B$40,$B292,Override!$D$11:$D$40,13,Override!$C$11:$C$40,"AS51"),Override!$O$324)/MXAU!$B$3,"")))</f>
        <v/>
      </c>
      <c r="S292" s="77">
        <f>IF(S$226="","",IF($B292="","",IFERROR($C292*$D292*IF((Override!$C$4="ON")*(COUNTIFS(Override!$B$11:$B$40,$B292,Override!$D$11:$D$40,14,Override!$E$11:$E$40,"&gt;=0")-COUNTIFS(Override!$B$11:$B$40,$B292,Override!$D$11:$D$40,14,Override!$E$11:$E$40,"&gt;=0",Override!$C$11:$C$40,"AS51"))&gt;0,SUMIFS(Override!$E$11:$E$40,Override!$B$11:$B$40,$B292,Override!$D$11:$D$40,14)-SUMIFS(Override!$E$11:$E$40,Override!$B$11:$B$40,$B292,Override!$D$11:$D$40,14,Override!$C$11:$C$40,"AS51"),Override!$P$324)/MXAU!$B$3,"")))</f>
        <v/>
      </c>
      <c r="T292" s="77">
        <f>IF(T$226="","",IF($B292="","",IFERROR($C292*$D292*IF((Override!$C$4="ON")*(COUNTIFS(Override!$B$11:$B$40,$B292,Override!$D$11:$D$40,15,Override!$E$11:$E$40,"&gt;=0")-COUNTIFS(Override!$B$11:$B$40,$B292,Override!$D$11:$D$40,15,Override!$E$11:$E$40,"&gt;=0",Override!$C$11:$C$40,"AS51"))&gt;0,SUMIFS(Override!$E$11:$E$40,Override!$B$11:$B$40,$B292,Override!$D$11:$D$40,15)-SUMIFS(Override!$E$11:$E$40,Override!$B$11:$B$40,$B292,Override!$D$11:$D$40,15,Override!$C$11:$C$40,"AS51"),Override!$Q$324)/MXAU!$B$3,"")))</f>
        <v/>
      </c>
      <c r="U292" s="77">
        <f>IF(U$226="","",IF($B292="","",IFERROR($C292*$D292*IF((Override!$C$4="ON")*(COUNTIFS(Override!$B$11:$B$40,$B292,Override!$D$11:$D$40,16,Override!$E$11:$E$40,"&gt;=0")-COUNTIFS(Override!$B$11:$B$40,$B292,Override!$D$11:$D$40,16,Override!$E$11:$E$40,"&gt;=0",Override!$C$11:$C$40,"AS51"))&gt;0,SUMIFS(Override!$E$11:$E$40,Override!$B$11:$B$40,$B292,Override!$D$11:$D$40,16)-SUMIFS(Override!$E$11:$E$40,Override!$B$11:$B$40,$B292,Override!$D$11:$D$40,16,Override!$C$11:$C$40,"AS51"),Override!$R$324)/MXAU!$B$3,"")))</f>
        <v/>
      </c>
      <c r="W292" s="77">
        <f>IF(W$226="","",IF($B292="","",IFERROR(F292*$E292/100,"")))</f>
        <v/>
      </c>
      <c r="X292" s="77">
        <f>IF(X$226="","",IF($B292="","",IFERROR(G292*$E292/100,"")))</f>
        <v/>
      </c>
      <c r="Y292" s="77">
        <f>IF(Y$226="","",IF($B292="","",IFERROR(H292*$E292/100,"")))</f>
        <v/>
      </c>
      <c r="Z292" s="77">
        <f>IF(Z$226="","",IF($B292="","",IFERROR(I292*$E292/100,"")))</f>
        <v/>
      </c>
      <c r="AA292" s="77">
        <f>IF(AA$226="","",IF($B292="","",IFERROR(J292*$E292/100,"")))</f>
        <v/>
      </c>
      <c r="AB292" s="77">
        <f>IF(AB$226="","",IF($B292="","",IFERROR(K292*$E292/100,"")))</f>
        <v/>
      </c>
      <c r="AC292" s="77">
        <f>IF(AC$226="","",IF($B292="","",IFERROR(L292*$E292/100,"")))</f>
        <v/>
      </c>
      <c r="AD292" s="77">
        <f>IF(AD$226="","",IF($B292="","",IFERROR(M292*$E292/100,"")))</f>
        <v/>
      </c>
      <c r="AE292" s="77">
        <f>IF(AE$226="","",IF($B292="","",IFERROR(N292*$E292/100,"")))</f>
        <v/>
      </c>
      <c r="AF292" s="77">
        <f>IF(AF$226="","",IF($B292="","",IFERROR(O292*$E292/100,"")))</f>
        <v/>
      </c>
      <c r="AG292" s="77">
        <f>IF(AG$226="","",IF($B292="","",IFERROR(P292*$E292/100,"")))</f>
        <v/>
      </c>
      <c r="AH292" s="77">
        <f>IF(AH$226="","",IF($B292="","",IFERROR(Q292*$E292/100,"")))</f>
        <v/>
      </c>
      <c r="AI292" s="77">
        <f>IF(AI$226="","",IF($B292="","",IFERROR(R292*$E292/100,"")))</f>
        <v/>
      </c>
      <c r="AJ292" s="77">
        <f>IF(AJ$226="","",IF($B292="","",IFERROR(S292*$E292/100,"")))</f>
        <v/>
      </c>
      <c r="AK292" s="77">
        <f>IF(AK$226="","",IF($B292="","",IFERROR(T292*$E292/100,"")))</f>
        <v/>
      </c>
      <c r="AL292" s="77">
        <f>IF(AL$226="","",IF($B292="","",IFERROR(U292*$E292/100,"")))</f>
        <v/>
      </c>
      <c r="AN292" s="77">
        <f>IF($B292="","",SUMIF($F$226:$U$226,"&lt;="&amp;Sector!$E$51,$F292:$U292))</f>
        <v/>
      </c>
      <c r="AO292" s="77">
        <f>IF($B292="","",SUMIF($W$226:$AL$226,"&lt;="&amp;Sector!$E$51,$W292:$AL292))</f>
        <v/>
      </c>
      <c r="AQ292" s="163">
        <f>IF(AQ$226="","",IF($B292="","",IFERROR($C292*$D292*SUMPRODUCT(('Dvd Calendar'!$E$2959:$CZ$2959&gt;AQ$225)*('Dvd Calendar'!$E$2959:$CZ$2959&lt;=AQ$226)*'Dvd Calendar'!$E$2962:$CZ$2962*(('Dvd Calendar'!$E$2964:$CZ$2964='Field Check'!$C$56)*('Field Check'!$C$56&lt;&gt;"")+('Dvd Calendar'!$E$2964:$CZ$2964='Field Check'!$C$57)*('Field Check'!$C$57&lt;&gt;"")))/MXAU!$B$3,"")))</f>
        <v/>
      </c>
      <c r="AR292" s="163">
        <f>IF(AR$226="","",IF($B292="","",IFERROR($C292*$D292*SUMPRODUCT(('Dvd Calendar'!$E$2959:$CZ$2959&gt;AR$225)*('Dvd Calendar'!$E$2959:$CZ$2959&lt;=AR$226)*'Dvd Calendar'!$E$2962:$CZ$2962*(('Dvd Calendar'!$E$2964:$CZ$2964='Field Check'!$C$56)*('Field Check'!$C$56&lt;&gt;"")+('Dvd Calendar'!$E$2964:$CZ$2964='Field Check'!$C$57)*('Field Check'!$C$57&lt;&gt;"")))/MXAU!$B$3,"")))</f>
        <v/>
      </c>
      <c r="AS292" s="163">
        <f>IF(AS$226="","",IF($B292="","",IFERROR($C292*$D292*SUMPRODUCT(('Dvd Calendar'!$E$2959:$CZ$2959&gt;AS$225)*('Dvd Calendar'!$E$2959:$CZ$2959&lt;=AS$226)*'Dvd Calendar'!$E$2962:$CZ$2962*(('Dvd Calendar'!$E$2964:$CZ$2964='Field Check'!$C$56)*('Field Check'!$C$56&lt;&gt;"")+('Dvd Calendar'!$E$2964:$CZ$2964='Field Check'!$C$57)*('Field Check'!$C$57&lt;&gt;"")))/MXAU!$B$3,"")))</f>
        <v/>
      </c>
      <c r="AT292" s="163">
        <f>IF(AT$226="","",IF($B292="","",IFERROR($C292*$D292*SUMPRODUCT(('Dvd Calendar'!$E$2959:$CZ$2959&gt;AT$225)*('Dvd Calendar'!$E$2959:$CZ$2959&lt;=AT$226)*'Dvd Calendar'!$E$2962:$CZ$2962*(('Dvd Calendar'!$E$2964:$CZ$2964='Field Check'!$C$56)*('Field Check'!$C$56&lt;&gt;"")+('Dvd Calendar'!$E$2964:$CZ$2964='Field Check'!$C$57)*('Field Check'!$C$57&lt;&gt;"")))/MXAU!$B$3,"")))</f>
        <v/>
      </c>
      <c r="AU292" s="163">
        <f>IF(AU$226="","",IF($B292="","",IFERROR($C292*$D292*SUMPRODUCT(('Dvd Calendar'!$E$2959:$CZ$2959&gt;AU$225)*('Dvd Calendar'!$E$2959:$CZ$2959&lt;=AU$226)*'Dvd Calendar'!$E$2962:$CZ$2962*(('Dvd Calendar'!$E$2964:$CZ$2964='Field Check'!$C$56)*('Field Check'!$C$56&lt;&gt;"")+('Dvd Calendar'!$E$2964:$CZ$2964='Field Check'!$C$57)*('Field Check'!$C$57&lt;&gt;"")))/MXAU!$B$3,"")))</f>
        <v/>
      </c>
      <c r="AV292" s="163">
        <f>IF(AV$226="","",IF($B292="","",IFERROR($C292*$D292*SUMPRODUCT(('Dvd Calendar'!$E$2959:$CZ$2959&gt;AV$225)*('Dvd Calendar'!$E$2959:$CZ$2959&lt;=AV$226)*'Dvd Calendar'!$E$2962:$CZ$2962*(('Dvd Calendar'!$E$2964:$CZ$2964='Field Check'!$C$56)*('Field Check'!$C$56&lt;&gt;"")+('Dvd Calendar'!$E$2964:$CZ$2964='Field Check'!$C$57)*('Field Check'!$C$57&lt;&gt;"")))/MXAU!$B$3,"")))</f>
        <v/>
      </c>
      <c r="AW292" s="163">
        <f>IF(AW$226="","",IF($B292="","",IFERROR($C292*$D292*SUMPRODUCT(('Dvd Calendar'!$E$2959:$CZ$2959&gt;AW$225)*('Dvd Calendar'!$E$2959:$CZ$2959&lt;=AW$226)*'Dvd Calendar'!$E$2962:$CZ$2962*(('Dvd Calendar'!$E$2964:$CZ$2964='Field Check'!$C$56)*('Field Check'!$C$56&lt;&gt;"")+('Dvd Calendar'!$E$2964:$CZ$2964='Field Check'!$C$57)*('Field Check'!$C$57&lt;&gt;"")))/MXAU!$B$3,"")))</f>
        <v/>
      </c>
      <c r="AX292" s="163">
        <f>IF(AX$226="","",IF($B292="","",IFERROR($C292*$D292*SUMPRODUCT(('Dvd Calendar'!$E$2959:$CZ$2959&gt;AX$225)*('Dvd Calendar'!$E$2959:$CZ$2959&lt;=AX$226)*'Dvd Calendar'!$E$2962:$CZ$2962*(('Dvd Calendar'!$E$2964:$CZ$2964='Field Check'!$C$56)*('Field Check'!$C$56&lt;&gt;"")+('Dvd Calendar'!$E$2964:$CZ$2964='Field Check'!$C$57)*('Field Check'!$C$57&lt;&gt;"")))/MXAU!$B$3,"")))</f>
        <v/>
      </c>
      <c r="AY292" s="163">
        <f>IF(AY$226="","",IF($B292="","",IFERROR($C292*$D292*SUMPRODUCT(('Dvd Calendar'!$E$2959:$CZ$2959&gt;AY$225)*('Dvd Calendar'!$E$2959:$CZ$2959&lt;=AY$226)*'Dvd Calendar'!$E$2962:$CZ$2962*(('Dvd Calendar'!$E$2964:$CZ$2964='Field Check'!$C$56)*('Field Check'!$C$56&lt;&gt;"")+('Dvd Calendar'!$E$2964:$CZ$2964='Field Check'!$C$57)*('Field Check'!$C$57&lt;&gt;"")))/MXAU!$B$3,"")))</f>
        <v/>
      </c>
      <c r="AZ292" s="163">
        <f>IF(AZ$226="","",IF($B292="","",IFERROR($C292*$D292*SUMPRODUCT(('Dvd Calendar'!$E$2959:$CZ$2959&gt;AZ$225)*('Dvd Calendar'!$E$2959:$CZ$2959&lt;=AZ$226)*'Dvd Calendar'!$E$2962:$CZ$2962*(('Dvd Calendar'!$E$2964:$CZ$2964='Field Check'!$C$56)*('Field Check'!$C$56&lt;&gt;"")+('Dvd Calendar'!$E$2964:$CZ$2964='Field Check'!$C$57)*('Field Check'!$C$57&lt;&gt;"")))/MXAU!$B$3,"")))</f>
        <v/>
      </c>
      <c r="BA292" s="163">
        <f>IF(BA$226="","",IF($B292="","",IFERROR($C292*$D292*SUMPRODUCT(('Dvd Calendar'!$E$2959:$CZ$2959&gt;BA$225)*('Dvd Calendar'!$E$2959:$CZ$2959&lt;=BA$226)*'Dvd Calendar'!$E$2962:$CZ$2962*(('Dvd Calendar'!$E$2964:$CZ$2964='Field Check'!$C$56)*('Field Check'!$C$56&lt;&gt;"")+('Dvd Calendar'!$E$2964:$CZ$2964='Field Check'!$C$57)*('Field Check'!$C$57&lt;&gt;"")))/MXAU!$B$3,"")))</f>
        <v/>
      </c>
      <c r="BB292" s="163">
        <f>IF(BB$226="","",IF($B292="","",IFERROR($C292*$D292*SUMPRODUCT(('Dvd Calendar'!$E$2959:$CZ$2959&gt;BB$225)*('Dvd Calendar'!$E$2959:$CZ$2959&lt;=BB$226)*'Dvd Calendar'!$E$2962:$CZ$2962*(('Dvd Calendar'!$E$2964:$CZ$2964='Field Check'!$C$56)*('Field Check'!$C$56&lt;&gt;"")+('Dvd Calendar'!$E$2964:$CZ$2964='Field Check'!$C$57)*('Field Check'!$C$57&lt;&gt;"")))/MXAU!$B$3,"")))</f>
        <v/>
      </c>
      <c r="BC292" s="163">
        <f>IF(BC$226="","",IF($B292="","",IFERROR($C292*$D292*SUMPRODUCT(('Dvd Calendar'!$E$2959:$CZ$2959&gt;BC$225)*('Dvd Calendar'!$E$2959:$CZ$2959&lt;=BC$226)*'Dvd Calendar'!$E$2962:$CZ$2962*(('Dvd Calendar'!$E$2964:$CZ$2964='Field Check'!$C$56)*('Field Check'!$C$56&lt;&gt;"")+('Dvd Calendar'!$E$2964:$CZ$2964='Field Check'!$C$57)*('Field Check'!$C$57&lt;&gt;"")))/MXAU!$B$3,"")))</f>
        <v/>
      </c>
      <c r="BD292" s="163">
        <f>IF(BD$226="","",IF($B292="","",IFERROR($C292*$D292*SUMPRODUCT(('Dvd Calendar'!$E$2959:$CZ$2959&gt;BD$225)*('Dvd Calendar'!$E$2959:$CZ$2959&lt;=BD$226)*'Dvd Calendar'!$E$2962:$CZ$2962*(('Dvd Calendar'!$E$2964:$CZ$2964='Field Check'!$C$56)*('Field Check'!$C$56&lt;&gt;"")+('Dvd Calendar'!$E$2964:$CZ$2964='Field Check'!$C$57)*('Field Check'!$C$57&lt;&gt;"")))/MXAU!$B$3,"")))</f>
        <v/>
      </c>
      <c r="BE292" s="163">
        <f>IF(BE$226="","",IF($B292="","",IFERROR($C292*$D292*SUMPRODUCT(('Dvd Calendar'!$E$2959:$CZ$2959&gt;BE$225)*('Dvd Calendar'!$E$2959:$CZ$2959&lt;=BE$226)*'Dvd Calendar'!$E$2962:$CZ$2962*(('Dvd Calendar'!$E$2964:$CZ$2964='Field Check'!$C$56)*('Field Check'!$C$56&lt;&gt;"")+('Dvd Calendar'!$E$2964:$CZ$2964='Field Check'!$C$57)*('Field Check'!$C$57&lt;&gt;"")))/MXAU!$B$3,"")))</f>
        <v/>
      </c>
      <c r="BF292" s="163">
        <f>IF(BF$226="","",IF($B292="","",IFERROR($C292*$D292*SUMPRODUCT(('Dvd Calendar'!$E$2959:$CZ$2959&gt;BF$225)*('Dvd Calendar'!$E$2959:$CZ$2959&lt;=BF$226)*'Dvd Calendar'!$E$2962:$CZ$2962*(('Dvd Calendar'!$E$2964:$CZ$2964='Field Check'!$C$56)*('Field Check'!$C$56&lt;&gt;"")+('Dvd Calendar'!$E$2964:$CZ$2964='Field Check'!$C$57)*('Field Check'!$C$57&lt;&gt;"")))/MXAU!$B$3,"")))</f>
        <v/>
      </c>
      <c r="BH292" s="163">
        <f>IF(BH$226="","",IF($B292="","",IFERROR(AQ292*$E292/100,"")))</f>
        <v/>
      </c>
      <c r="BI292" s="163">
        <f>IF(BI$226="","",IF($B292="","",IFERROR(AR292*$E292/100,"")))</f>
        <v/>
      </c>
      <c r="BJ292" s="163">
        <f>IF(BJ$226="","",IF($B292="","",IFERROR(AS292*$E292/100,"")))</f>
        <v/>
      </c>
      <c r="BK292" s="163">
        <f>IF(BK$226="","",IF($B292="","",IFERROR(AT292*$E292/100,"")))</f>
        <v/>
      </c>
      <c r="BL292" s="163">
        <f>IF(BL$226="","",IF($B292="","",IFERROR(AU292*$E292/100,"")))</f>
        <v/>
      </c>
      <c r="BM292" s="163">
        <f>IF(BM$226="","",IF($B292="","",IFERROR(AV292*$E292/100,"")))</f>
        <v/>
      </c>
      <c r="BN292" s="163">
        <f>IF(BN$226="","",IF($B292="","",IFERROR(AW292*$E292/100,"")))</f>
        <v/>
      </c>
      <c r="BO292" s="163">
        <f>IF(BO$226="","",IF($B292="","",IFERROR(AX292*$E292/100,"")))</f>
        <v/>
      </c>
      <c r="BP292" s="163">
        <f>IF(BP$226="","",IF($B292="","",IFERROR(AY292*$E292/100,"")))</f>
        <v/>
      </c>
      <c r="BQ292" s="163">
        <f>IF(BQ$226="","",IF($B292="","",IFERROR(AZ292*$E292/100,"")))</f>
        <v/>
      </c>
      <c r="BR292" s="163">
        <f>IF(BR$226="","",IF($B292="","",IFERROR(BA292*$E292/100,"")))</f>
        <v/>
      </c>
      <c r="BS292" s="163">
        <f>IF(BS$226="","",IF($B292="","",IFERROR(BB292*$E292/100,"")))</f>
        <v/>
      </c>
      <c r="BT292" s="163">
        <f>IF(BT$226="","",IF($B292="","",IFERROR(BC292*$E292/100,"")))</f>
        <v/>
      </c>
      <c r="BU292" s="163">
        <f>IF(BU$226="","",IF($B292="","",IFERROR(BD292*$E292/100,"")))</f>
        <v/>
      </c>
      <c r="BV292" s="163">
        <f>IF(BV$226="","",IF($B292="","",IFERROR(BE292*$E292/100,"")))</f>
        <v/>
      </c>
      <c r="BW292" s="163">
        <f>IF(BW$226="","",IF($B292="","",IFERROR(BF292*$E292/100,"")))</f>
        <v/>
      </c>
    </row>
    <row r="293">
      <c r="B293" s="126">
        <f>IF(MXAU!$C$70="","",MXAU!$C$70)</f>
        <v/>
      </c>
      <c r="C293" s="74">
        <f>IF(MXAU!$B$70="","",MXAU!$B$70)</f>
        <v/>
      </c>
      <c r="D293" s="75">
        <f>IFERROR(MXAU!$Q$70,1)</f>
        <v/>
      </c>
      <c r="E293" s="76">
        <f>IF($B293="","",IF(ISNUMBER(MXAU!$I$70),MXAU!$I$70,'Index Summary'!$C$7))</f>
        <v/>
      </c>
      <c r="F293" s="77">
        <f>IF(F$226="","",IF($B293="","",IFERROR($C293*$D293*IF((Override!$C$4="ON")*(COUNTIFS(Override!$B$11:$B$40,$B293,Override!$D$11:$D$40,1,Override!$E$11:$E$40,"&gt;=0")-COUNTIFS(Override!$B$11:$B$40,$B293,Override!$D$11:$D$40,1,Override!$E$11:$E$40,"&gt;=0",Override!$C$11:$C$40,"AS51"))&gt;0,SUMIFS(Override!$E$11:$E$40,Override!$B$11:$B$40,$B293,Override!$D$11:$D$40,1)-SUMIFS(Override!$E$11:$E$40,Override!$B$11:$B$40,$B293,Override!$D$11:$D$40,1,Override!$C$11:$C$40,"AS51"),Override!$C$325)/MXAU!$B$3,"")))</f>
        <v/>
      </c>
      <c r="G293" s="77">
        <f>IF(G$226="","",IF($B293="","",IFERROR($C293*$D293*IF((Override!$C$4="ON")*(COUNTIFS(Override!$B$11:$B$40,$B293,Override!$D$11:$D$40,2,Override!$E$11:$E$40,"&gt;=0")-COUNTIFS(Override!$B$11:$B$40,$B293,Override!$D$11:$D$40,2,Override!$E$11:$E$40,"&gt;=0",Override!$C$11:$C$40,"AS51"))&gt;0,SUMIFS(Override!$E$11:$E$40,Override!$B$11:$B$40,$B293,Override!$D$11:$D$40,2)-SUMIFS(Override!$E$11:$E$40,Override!$B$11:$B$40,$B293,Override!$D$11:$D$40,2,Override!$C$11:$C$40,"AS51"),Override!$D$325)/MXAU!$B$3,"")))</f>
        <v/>
      </c>
      <c r="H293" s="77">
        <f>IF(H$226="","",IF($B293="","",IFERROR($C293*$D293*IF((Override!$C$4="ON")*(COUNTIFS(Override!$B$11:$B$40,$B293,Override!$D$11:$D$40,3,Override!$E$11:$E$40,"&gt;=0")-COUNTIFS(Override!$B$11:$B$40,$B293,Override!$D$11:$D$40,3,Override!$E$11:$E$40,"&gt;=0",Override!$C$11:$C$40,"AS51"))&gt;0,SUMIFS(Override!$E$11:$E$40,Override!$B$11:$B$40,$B293,Override!$D$11:$D$40,3)-SUMIFS(Override!$E$11:$E$40,Override!$B$11:$B$40,$B293,Override!$D$11:$D$40,3,Override!$C$11:$C$40,"AS51"),Override!$E$325)/MXAU!$B$3,"")))</f>
        <v/>
      </c>
      <c r="I293" s="77">
        <f>IF(I$226="","",IF($B293="","",IFERROR($C293*$D293*IF((Override!$C$4="ON")*(COUNTIFS(Override!$B$11:$B$40,$B293,Override!$D$11:$D$40,4,Override!$E$11:$E$40,"&gt;=0")-COUNTIFS(Override!$B$11:$B$40,$B293,Override!$D$11:$D$40,4,Override!$E$11:$E$40,"&gt;=0",Override!$C$11:$C$40,"AS51"))&gt;0,SUMIFS(Override!$E$11:$E$40,Override!$B$11:$B$40,$B293,Override!$D$11:$D$40,4)-SUMIFS(Override!$E$11:$E$40,Override!$B$11:$B$40,$B293,Override!$D$11:$D$40,4,Override!$C$11:$C$40,"AS51"),Override!$F$325)/MXAU!$B$3,"")))</f>
        <v/>
      </c>
      <c r="J293" s="77">
        <f>IF(J$226="","",IF($B293="","",IFERROR($C293*$D293*IF((Override!$C$4="ON")*(COUNTIFS(Override!$B$11:$B$40,$B293,Override!$D$11:$D$40,5,Override!$E$11:$E$40,"&gt;=0")-COUNTIFS(Override!$B$11:$B$40,$B293,Override!$D$11:$D$40,5,Override!$E$11:$E$40,"&gt;=0",Override!$C$11:$C$40,"AS51"))&gt;0,SUMIFS(Override!$E$11:$E$40,Override!$B$11:$B$40,$B293,Override!$D$11:$D$40,5)-SUMIFS(Override!$E$11:$E$40,Override!$B$11:$B$40,$B293,Override!$D$11:$D$40,5,Override!$C$11:$C$40,"AS51"),Override!$G$325)/MXAU!$B$3,"")))</f>
        <v/>
      </c>
      <c r="K293" s="77">
        <f>IF(K$226="","",IF($B293="","",IFERROR($C293*$D293*IF((Override!$C$4="ON")*(COUNTIFS(Override!$B$11:$B$40,$B293,Override!$D$11:$D$40,6,Override!$E$11:$E$40,"&gt;=0")-COUNTIFS(Override!$B$11:$B$40,$B293,Override!$D$11:$D$40,6,Override!$E$11:$E$40,"&gt;=0",Override!$C$11:$C$40,"AS51"))&gt;0,SUMIFS(Override!$E$11:$E$40,Override!$B$11:$B$40,$B293,Override!$D$11:$D$40,6)-SUMIFS(Override!$E$11:$E$40,Override!$B$11:$B$40,$B293,Override!$D$11:$D$40,6,Override!$C$11:$C$40,"AS51"),Override!$H$325)/MXAU!$B$3,"")))</f>
        <v/>
      </c>
      <c r="L293" s="77">
        <f>IF(L$226="","",IF($B293="","",IFERROR($C293*$D293*IF((Override!$C$4="ON")*(COUNTIFS(Override!$B$11:$B$40,$B293,Override!$D$11:$D$40,7,Override!$E$11:$E$40,"&gt;=0")-COUNTIFS(Override!$B$11:$B$40,$B293,Override!$D$11:$D$40,7,Override!$E$11:$E$40,"&gt;=0",Override!$C$11:$C$40,"AS51"))&gt;0,SUMIFS(Override!$E$11:$E$40,Override!$B$11:$B$40,$B293,Override!$D$11:$D$40,7)-SUMIFS(Override!$E$11:$E$40,Override!$B$11:$B$40,$B293,Override!$D$11:$D$40,7,Override!$C$11:$C$40,"AS51"),Override!$I$325)/MXAU!$B$3,"")))</f>
        <v/>
      </c>
      <c r="M293" s="77">
        <f>IF(M$226="","",IF($B293="","",IFERROR($C293*$D293*IF((Override!$C$4="ON")*(COUNTIFS(Override!$B$11:$B$40,$B293,Override!$D$11:$D$40,8,Override!$E$11:$E$40,"&gt;=0")-COUNTIFS(Override!$B$11:$B$40,$B293,Override!$D$11:$D$40,8,Override!$E$11:$E$40,"&gt;=0",Override!$C$11:$C$40,"AS51"))&gt;0,SUMIFS(Override!$E$11:$E$40,Override!$B$11:$B$40,$B293,Override!$D$11:$D$40,8)-SUMIFS(Override!$E$11:$E$40,Override!$B$11:$B$40,$B293,Override!$D$11:$D$40,8,Override!$C$11:$C$40,"AS51"),Override!$J$325)/MXAU!$B$3,"")))</f>
        <v/>
      </c>
      <c r="N293" s="77">
        <f>IF(N$226="","",IF($B293="","",IFERROR($C293*$D293*IF((Override!$C$4="ON")*(COUNTIFS(Override!$B$11:$B$40,$B293,Override!$D$11:$D$40,9,Override!$E$11:$E$40,"&gt;=0")-COUNTIFS(Override!$B$11:$B$40,$B293,Override!$D$11:$D$40,9,Override!$E$11:$E$40,"&gt;=0",Override!$C$11:$C$40,"AS51"))&gt;0,SUMIFS(Override!$E$11:$E$40,Override!$B$11:$B$40,$B293,Override!$D$11:$D$40,9)-SUMIFS(Override!$E$11:$E$40,Override!$B$11:$B$40,$B293,Override!$D$11:$D$40,9,Override!$C$11:$C$40,"AS51"),Override!$K$325)/MXAU!$B$3,"")))</f>
        <v/>
      </c>
      <c r="O293" s="77">
        <f>IF(O$226="","",IF($B293="","",IFERROR($C293*$D293*IF((Override!$C$4="ON")*(COUNTIFS(Override!$B$11:$B$40,$B293,Override!$D$11:$D$40,10,Override!$E$11:$E$40,"&gt;=0")-COUNTIFS(Override!$B$11:$B$40,$B293,Override!$D$11:$D$40,10,Override!$E$11:$E$40,"&gt;=0",Override!$C$11:$C$40,"AS51"))&gt;0,SUMIFS(Override!$E$11:$E$40,Override!$B$11:$B$40,$B293,Override!$D$11:$D$40,10)-SUMIFS(Override!$E$11:$E$40,Override!$B$11:$B$40,$B293,Override!$D$11:$D$40,10,Override!$C$11:$C$40,"AS51"),Override!$L$325)/MXAU!$B$3,"")))</f>
        <v/>
      </c>
      <c r="P293" s="77">
        <f>IF(P$226="","",IF($B293="","",IFERROR($C293*$D293*IF((Override!$C$4="ON")*(COUNTIFS(Override!$B$11:$B$40,$B293,Override!$D$11:$D$40,11,Override!$E$11:$E$40,"&gt;=0")-COUNTIFS(Override!$B$11:$B$40,$B293,Override!$D$11:$D$40,11,Override!$E$11:$E$40,"&gt;=0",Override!$C$11:$C$40,"AS51"))&gt;0,SUMIFS(Override!$E$11:$E$40,Override!$B$11:$B$40,$B293,Override!$D$11:$D$40,11)-SUMIFS(Override!$E$11:$E$40,Override!$B$11:$B$40,$B293,Override!$D$11:$D$40,11,Override!$C$11:$C$40,"AS51"),Override!$M$325)/MXAU!$B$3,"")))</f>
        <v/>
      </c>
      <c r="Q293" s="77">
        <f>IF(Q$226="","",IF($B293="","",IFERROR($C293*$D293*IF((Override!$C$4="ON")*(COUNTIFS(Override!$B$11:$B$40,$B293,Override!$D$11:$D$40,12,Override!$E$11:$E$40,"&gt;=0")-COUNTIFS(Override!$B$11:$B$40,$B293,Override!$D$11:$D$40,12,Override!$E$11:$E$40,"&gt;=0",Override!$C$11:$C$40,"AS51"))&gt;0,SUMIFS(Override!$E$11:$E$40,Override!$B$11:$B$40,$B293,Override!$D$11:$D$40,12)-SUMIFS(Override!$E$11:$E$40,Override!$B$11:$B$40,$B293,Override!$D$11:$D$40,12,Override!$C$11:$C$40,"AS51"),Override!$N$325)/MXAU!$B$3,"")))</f>
        <v/>
      </c>
      <c r="R293" s="77">
        <f>IF(R$226="","",IF($B293="","",IFERROR($C293*$D293*IF((Override!$C$4="ON")*(COUNTIFS(Override!$B$11:$B$40,$B293,Override!$D$11:$D$40,13,Override!$E$11:$E$40,"&gt;=0")-COUNTIFS(Override!$B$11:$B$40,$B293,Override!$D$11:$D$40,13,Override!$E$11:$E$40,"&gt;=0",Override!$C$11:$C$40,"AS51"))&gt;0,SUMIFS(Override!$E$11:$E$40,Override!$B$11:$B$40,$B293,Override!$D$11:$D$40,13)-SUMIFS(Override!$E$11:$E$40,Override!$B$11:$B$40,$B293,Override!$D$11:$D$40,13,Override!$C$11:$C$40,"AS51"),Override!$O$325)/MXAU!$B$3,"")))</f>
        <v/>
      </c>
      <c r="S293" s="77">
        <f>IF(S$226="","",IF($B293="","",IFERROR($C293*$D293*IF((Override!$C$4="ON")*(COUNTIFS(Override!$B$11:$B$40,$B293,Override!$D$11:$D$40,14,Override!$E$11:$E$40,"&gt;=0")-COUNTIFS(Override!$B$11:$B$40,$B293,Override!$D$11:$D$40,14,Override!$E$11:$E$40,"&gt;=0",Override!$C$11:$C$40,"AS51"))&gt;0,SUMIFS(Override!$E$11:$E$40,Override!$B$11:$B$40,$B293,Override!$D$11:$D$40,14)-SUMIFS(Override!$E$11:$E$40,Override!$B$11:$B$40,$B293,Override!$D$11:$D$40,14,Override!$C$11:$C$40,"AS51"),Override!$P$325)/MXAU!$B$3,"")))</f>
        <v/>
      </c>
      <c r="T293" s="77">
        <f>IF(T$226="","",IF($B293="","",IFERROR($C293*$D293*IF((Override!$C$4="ON")*(COUNTIFS(Override!$B$11:$B$40,$B293,Override!$D$11:$D$40,15,Override!$E$11:$E$40,"&gt;=0")-COUNTIFS(Override!$B$11:$B$40,$B293,Override!$D$11:$D$40,15,Override!$E$11:$E$40,"&gt;=0",Override!$C$11:$C$40,"AS51"))&gt;0,SUMIFS(Override!$E$11:$E$40,Override!$B$11:$B$40,$B293,Override!$D$11:$D$40,15)-SUMIFS(Override!$E$11:$E$40,Override!$B$11:$B$40,$B293,Override!$D$11:$D$40,15,Override!$C$11:$C$40,"AS51"),Override!$Q$325)/MXAU!$B$3,"")))</f>
        <v/>
      </c>
      <c r="U293" s="77">
        <f>IF(U$226="","",IF($B293="","",IFERROR($C293*$D293*IF((Override!$C$4="ON")*(COUNTIFS(Override!$B$11:$B$40,$B293,Override!$D$11:$D$40,16,Override!$E$11:$E$40,"&gt;=0")-COUNTIFS(Override!$B$11:$B$40,$B293,Override!$D$11:$D$40,16,Override!$E$11:$E$40,"&gt;=0",Override!$C$11:$C$40,"AS51"))&gt;0,SUMIFS(Override!$E$11:$E$40,Override!$B$11:$B$40,$B293,Override!$D$11:$D$40,16)-SUMIFS(Override!$E$11:$E$40,Override!$B$11:$B$40,$B293,Override!$D$11:$D$40,16,Override!$C$11:$C$40,"AS51"),Override!$R$325)/MXAU!$B$3,"")))</f>
        <v/>
      </c>
      <c r="W293" s="77">
        <f>IF(W$226="","",IF($B293="","",IFERROR(F293*$E293/100,"")))</f>
        <v/>
      </c>
      <c r="X293" s="77">
        <f>IF(X$226="","",IF($B293="","",IFERROR(G293*$E293/100,"")))</f>
        <v/>
      </c>
      <c r="Y293" s="77">
        <f>IF(Y$226="","",IF($B293="","",IFERROR(H293*$E293/100,"")))</f>
        <v/>
      </c>
      <c r="Z293" s="77">
        <f>IF(Z$226="","",IF($B293="","",IFERROR(I293*$E293/100,"")))</f>
        <v/>
      </c>
      <c r="AA293" s="77">
        <f>IF(AA$226="","",IF($B293="","",IFERROR(J293*$E293/100,"")))</f>
        <v/>
      </c>
      <c r="AB293" s="77">
        <f>IF(AB$226="","",IF($B293="","",IFERROR(K293*$E293/100,"")))</f>
        <v/>
      </c>
      <c r="AC293" s="77">
        <f>IF(AC$226="","",IF($B293="","",IFERROR(L293*$E293/100,"")))</f>
        <v/>
      </c>
      <c r="AD293" s="77">
        <f>IF(AD$226="","",IF($B293="","",IFERROR(M293*$E293/100,"")))</f>
        <v/>
      </c>
      <c r="AE293" s="77">
        <f>IF(AE$226="","",IF($B293="","",IFERROR(N293*$E293/100,"")))</f>
        <v/>
      </c>
      <c r="AF293" s="77">
        <f>IF(AF$226="","",IF($B293="","",IFERROR(O293*$E293/100,"")))</f>
        <v/>
      </c>
      <c r="AG293" s="77">
        <f>IF(AG$226="","",IF($B293="","",IFERROR(P293*$E293/100,"")))</f>
        <v/>
      </c>
      <c r="AH293" s="77">
        <f>IF(AH$226="","",IF($B293="","",IFERROR(Q293*$E293/100,"")))</f>
        <v/>
      </c>
      <c r="AI293" s="77">
        <f>IF(AI$226="","",IF($B293="","",IFERROR(R293*$E293/100,"")))</f>
        <v/>
      </c>
      <c r="AJ293" s="77">
        <f>IF(AJ$226="","",IF($B293="","",IFERROR(S293*$E293/100,"")))</f>
        <v/>
      </c>
      <c r="AK293" s="77">
        <f>IF(AK$226="","",IF($B293="","",IFERROR(T293*$E293/100,"")))</f>
        <v/>
      </c>
      <c r="AL293" s="77">
        <f>IF(AL$226="","",IF($B293="","",IFERROR(U293*$E293/100,"")))</f>
        <v/>
      </c>
      <c r="AN293" s="77">
        <f>IF($B293="","",SUMIF($F$226:$U$226,"&lt;="&amp;Sector!$E$51,$F293:$U293))</f>
        <v/>
      </c>
      <c r="AO293" s="77">
        <f>IF($B293="","",SUMIF($W$226:$AL$226,"&lt;="&amp;Sector!$E$51,$W293:$AL293))</f>
        <v/>
      </c>
      <c r="AQ293" s="163">
        <f>IF(AQ$226="","",IF($B293="","",IFERROR($C293*$D293*SUMPRODUCT(('Dvd Calendar'!$E$2970:$CZ$2970&gt;AQ$225)*('Dvd Calendar'!$E$2970:$CZ$2970&lt;=AQ$226)*'Dvd Calendar'!$E$2973:$CZ$2973*(('Dvd Calendar'!$E$2975:$CZ$2975='Field Check'!$C$56)*('Field Check'!$C$56&lt;&gt;"")+('Dvd Calendar'!$E$2975:$CZ$2975='Field Check'!$C$57)*('Field Check'!$C$57&lt;&gt;"")))/MXAU!$B$3,"")))</f>
        <v/>
      </c>
      <c r="AR293" s="163">
        <f>IF(AR$226="","",IF($B293="","",IFERROR($C293*$D293*SUMPRODUCT(('Dvd Calendar'!$E$2970:$CZ$2970&gt;AR$225)*('Dvd Calendar'!$E$2970:$CZ$2970&lt;=AR$226)*'Dvd Calendar'!$E$2973:$CZ$2973*(('Dvd Calendar'!$E$2975:$CZ$2975='Field Check'!$C$56)*('Field Check'!$C$56&lt;&gt;"")+('Dvd Calendar'!$E$2975:$CZ$2975='Field Check'!$C$57)*('Field Check'!$C$57&lt;&gt;"")))/MXAU!$B$3,"")))</f>
        <v/>
      </c>
      <c r="AS293" s="163">
        <f>IF(AS$226="","",IF($B293="","",IFERROR($C293*$D293*SUMPRODUCT(('Dvd Calendar'!$E$2970:$CZ$2970&gt;AS$225)*('Dvd Calendar'!$E$2970:$CZ$2970&lt;=AS$226)*'Dvd Calendar'!$E$2973:$CZ$2973*(('Dvd Calendar'!$E$2975:$CZ$2975='Field Check'!$C$56)*('Field Check'!$C$56&lt;&gt;"")+('Dvd Calendar'!$E$2975:$CZ$2975='Field Check'!$C$57)*('Field Check'!$C$57&lt;&gt;"")))/MXAU!$B$3,"")))</f>
        <v/>
      </c>
      <c r="AT293" s="163">
        <f>IF(AT$226="","",IF($B293="","",IFERROR($C293*$D293*SUMPRODUCT(('Dvd Calendar'!$E$2970:$CZ$2970&gt;AT$225)*('Dvd Calendar'!$E$2970:$CZ$2970&lt;=AT$226)*'Dvd Calendar'!$E$2973:$CZ$2973*(('Dvd Calendar'!$E$2975:$CZ$2975='Field Check'!$C$56)*('Field Check'!$C$56&lt;&gt;"")+('Dvd Calendar'!$E$2975:$CZ$2975='Field Check'!$C$57)*('Field Check'!$C$57&lt;&gt;"")))/MXAU!$B$3,"")))</f>
        <v/>
      </c>
      <c r="AU293" s="163">
        <f>IF(AU$226="","",IF($B293="","",IFERROR($C293*$D293*SUMPRODUCT(('Dvd Calendar'!$E$2970:$CZ$2970&gt;AU$225)*('Dvd Calendar'!$E$2970:$CZ$2970&lt;=AU$226)*'Dvd Calendar'!$E$2973:$CZ$2973*(('Dvd Calendar'!$E$2975:$CZ$2975='Field Check'!$C$56)*('Field Check'!$C$56&lt;&gt;"")+('Dvd Calendar'!$E$2975:$CZ$2975='Field Check'!$C$57)*('Field Check'!$C$57&lt;&gt;"")))/MXAU!$B$3,"")))</f>
        <v/>
      </c>
      <c r="AV293" s="163">
        <f>IF(AV$226="","",IF($B293="","",IFERROR($C293*$D293*SUMPRODUCT(('Dvd Calendar'!$E$2970:$CZ$2970&gt;AV$225)*('Dvd Calendar'!$E$2970:$CZ$2970&lt;=AV$226)*'Dvd Calendar'!$E$2973:$CZ$2973*(('Dvd Calendar'!$E$2975:$CZ$2975='Field Check'!$C$56)*('Field Check'!$C$56&lt;&gt;"")+('Dvd Calendar'!$E$2975:$CZ$2975='Field Check'!$C$57)*('Field Check'!$C$57&lt;&gt;"")))/MXAU!$B$3,"")))</f>
        <v/>
      </c>
      <c r="AW293" s="163">
        <f>IF(AW$226="","",IF($B293="","",IFERROR($C293*$D293*SUMPRODUCT(('Dvd Calendar'!$E$2970:$CZ$2970&gt;AW$225)*('Dvd Calendar'!$E$2970:$CZ$2970&lt;=AW$226)*'Dvd Calendar'!$E$2973:$CZ$2973*(('Dvd Calendar'!$E$2975:$CZ$2975='Field Check'!$C$56)*('Field Check'!$C$56&lt;&gt;"")+('Dvd Calendar'!$E$2975:$CZ$2975='Field Check'!$C$57)*('Field Check'!$C$57&lt;&gt;"")))/MXAU!$B$3,"")))</f>
        <v/>
      </c>
      <c r="AX293" s="163">
        <f>IF(AX$226="","",IF($B293="","",IFERROR($C293*$D293*SUMPRODUCT(('Dvd Calendar'!$E$2970:$CZ$2970&gt;AX$225)*('Dvd Calendar'!$E$2970:$CZ$2970&lt;=AX$226)*'Dvd Calendar'!$E$2973:$CZ$2973*(('Dvd Calendar'!$E$2975:$CZ$2975='Field Check'!$C$56)*('Field Check'!$C$56&lt;&gt;"")+('Dvd Calendar'!$E$2975:$CZ$2975='Field Check'!$C$57)*('Field Check'!$C$57&lt;&gt;"")))/MXAU!$B$3,"")))</f>
        <v/>
      </c>
      <c r="AY293" s="163">
        <f>IF(AY$226="","",IF($B293="","",IFERROR($C293*$D293*SUMPRODUCT(('Dvd Calendar'!$E$2970:$CZ$2970&gt;AY$225)*('Dvd Calendar'!$E$2970:$CZ$2970&lt;=AY$226)*'Dvd Calendar'!$E$2973:$CZ$2973*(('Dvd Calendar'!$E$2975:$CZ$2975='Field Check'!$C$56)*('Field Check'!$C$56&lt;&gt;"")+('Dvd Calendar'!$E$2975:$CZ$2975='Field Check'!$C$57)*('Field Check'!$C$57&lt;&gt;"")))/MXAU!$B$3,"")))</f>
        <v/>
      </c>
      <c r="AZ293" s="163">
        <f>IF(AZ$226="","",IF($B293="","",IFERROR($C293*$D293*SUMPRODUCT(('Dvd Calendar'!$E$2970:$CZ$2970&gt;AZ$225)*('Dvd Calendar'!$E$2970:$CZ$2970&lt;=AZ$226)*'Dvd Calendar'!$E$2973:$CZ$2973*(('Dvd Calendar'!$E$2975:$CZ$2975='Field Check'!$C$56)*('Field Check'!$C$56&lt;&gt;"")+('Dvd Calendar'!$E$2975:$CZ$2975='Field Check'!$C$57)*('Field Check'!$C$57&lt;&gt;"")))/MXAU!$B$3,"")))</f>
        <v/>
      </c>
      <c r="BA293" s="163">
        <f>IF(BA$226="","",IF($B293="","",IFERROR($C293*$D293*SUMPRODUCT(('Dvd Calendar'!$E$2970:$CZ$2970&gt;BA$225)*('Dvd Calendar'!$E$2970:$CZ$2970&lt;=BA$226)*'Dvd Calendar'!$E$2973:$CZ$2973*(('Dvd Calendar'!$E$2975:$CZ$2975='Field Check'!$C$56)*('Field Check'!$C$56&lt;&gt;"")+('Dvd Calendar'!$E$2975:$CZ$2975='Field Check'!$C$57)*('Field Check'!$C$57&lt;&gt;"")))/MXAU!$B$3,"")))</f>
        <v/>
      </c>
      <c r="BB293" s="163">
        <f>IF(BB$226="","",IF($B293="","",IFERROR($C293*$D293*SUMPRODUCT(('Dvd Calendar'!$E$2970:$CZ$2970&gt;BB$225)*('Dvd Calendar'!$E$2970:$CZ$2970&lt;=BB$226)*'Dvd Calendar'!$E$2973:$CZ$2973*(('Dvd Calendar'!$E$2975:$CZ$2975='Field Check'!$C$56)*('Field Check'!$C$56&lt;&gt;"")+('Dvd Calendar'!$E$2975:$CZ$2975='Field Check'!$C$57)*('Field Check'!$C$57&lt;&gt;"")))/MXAU!$B$3,"")))</f>
        <v/>
      </c>
      <c r="BC293" s="163">
        <f>IF(BC$226="","",IF($B293="","",IFERROR($C293*$D293*SUMPRODUCT(('Dvd Calendar'!$E$2970:$CZ$2970&gt;BC$225)*('Dvd Calendar'!$E$2970:$CZ$2970&lt;=BC$226)*'Dvd Calendar'!$E$2973:$CZ$2973*(('Dvd Calendar'!$E$2975:$CZ$2975='Field Check'!$C$56)*('Field Check'!$C$56&lt;&gt;"")+('Dvd Calendar'!$E$2975:$CZ$2975='Field Check'!$C$57)*('Field Check'!$C$57&lt;&gt;"")))/MXAU!$B$3,"")))</f>
        <v/>
      </c>
      <c r="BD293" s="163">
        <f>IF(BD$226="","",IF($B293="","",IFERROR($C293*$D293*SUMPRODUCT(('Dvd Calendar'!$E$2970:$CZ$2970&gt;BD$225)*('Dvd Calendar'!$E$2970:$CZ$2970&lt;=BD$226)*'Dvd Calendar'!$E$2973:$CZ$2973*(('Dvd Calendar'!$E$2975:$CZ$2975='Field Check'!$C$56)*('Field Check'!$C$56&lt;&gt;"")+('Dvd Calendar'!$E$2975:$CZ$2975='Field Check'!$C$57)*('Field Check'!$C$57&lt;&gt;"")))/MXAU!$B$3,"")))</f>
        <v/>
      </c>
      <c r="BE293" s="163">
        <f>IF(BE$226="","",IF($B293="","",IFERROR($C293*$D293*SUMPRODUCT(('Dvd Calendar'!$E$2970:$CZ$2970&gt;BE$225)*('Dvd Calendar'!$E$2970:$CZ$2970&lt;=BE$226)*'Dvd Calendar'!$E$2973:$CZ$2973*(('Dvd Calendar'!$E$2975:$CZ$2975='Field Check'!$C$56)*('Field Check'!$C$56&lt;&gt;"")+('Dvd Calendar'!$E$2975:$CZ$2975='Field Check'!$C$57)*('Field Check'!$C$57&lt;&gt;"")))/MXAU!$B$3,"")))</f>
        <v/>
      </c>
      <c r="BF293" s="163">
        <f>IF(BF$226="","",IF($B293="","",IFERROR($C293*$D293*SUMPRODUCT(('Dvd Calendar'!$E$2970:$CZ$2970&gt;BF$225)*('Dvd Calendar'!$E$2970:$CZ$2970&lt;=BF$226)*'Dvd Calendar'!$E$2973:$CZ$2973*(('Dvd Calendar'!$E$2975:$CZ$2975='Field Check'!$C$56)*('Field Check'!$C$56&lt;&gt;"")+('Dvd Calendar'!$E$2975:$CZ$2975='Field Check'!$C$57)*('Field Check'!$C$57&lt;&gt;"")))/MXAU!$B$3,"")))</f>
        <v/>
      </c>
      <c r="BH293" s="163">
        <f>IF(BH$226="","",IF($B293="","",IFERROR(AQ293*$E293/100,"")))</f>
        <v/>
      </c>
      <c r="BI293" s="163">
        <f>IF(BI$226="","",IF($B293="","",IFERROR(AR293*$E293/100,"")))</f>
        <v/>
      </c>
      <c r="BJ293" s="163">
        <f>IF(BJ$226="","",IF($B293="","",IFERROR(AS293*$E293/100,"")))</f>
        <v/>
      </c>
      <c r="BK293" s="163">
        <f>IF(BK$226="","",IF($B293="","",IFERROR(AT293*$E293/100,"")))</f>
        <v/>
      </c>
      <c r="BL293" s="163">
        <f>IF(BL$226="","",IF($B293="","",IFERROR(AU293*$E293/100,"")))</f>
        <v/>
      </c>
      <c r="BM293" s="163">
        <f>IF(BM$226="","",IF($B293="","",IFERROR(AV293*$E293/100,"")))</f>
        <v/>
      </c>
      <c r="BN293" s="163">
        <f>IF(BN$226="","",IF($B293="","",IFERROR(AW293*$E293/100,"")))</f>
        <v/>
      </c>
      <c r="BO293" s="163">
        <f>IF(BO$226="","",IF($B293="","",IFERROR(AX293*$E293/100,"")))</f>
        <v/>
      </c>
      <c r="BP293" s="163">
        <f>IF(BP$226="","",IF($B293="","",IFERROR(AY293*$E293/100,"")))</f>
        <v/>
      </c>
      <c r="BQ293" s="163">
        <f>IF(BQ$226="","",IF($B293="","",IFERROR(AZ293*$E293/100,"")))</f>
        <v/>
      </c>
      <c r="BR293" s="163">
        <f>IF(BR$226="","",IF($B293="","",IFERROR(BA293*$E293/100,"")))</f>
        <v/>
      </c>
      <c r="BS293" s="163">
        <f>IF(BS$226="","",IF($B293="","",IFERROR(BB293*$E293/100,"")))</f>
        <v/>
      </c>
      <c r="BT293" s="163">
        <f>IF(BT$226="","",IF($B293="","",IFERROR(BC293*$E293/100,"")))</f>
        <v/>
      </c>
      <c r="BU293" s="163">
        <f>IF(BU$226="","",IF($B293="","",IFERROR(BD293*$E293/100,"")))</f>
        <v/>
      </c>
      <c r="BV293" s="163">
        <f>IF(BV$226="","",IF($B293="","",IFERROR(BE293*$E293/100,"")))</f>
        <v/>
      </c>
      <c r="BW293" s="163">
        <f>IF(BW$226="","",IF($B293="","",IFERROR(BF293*$E293/100,"")))</f>
        <v/>
      </c>
    </row>
    <row r="294">
      <c r="B294" s="126">
        <f>IF(MXAU!$C$71="","",MXAU!$C$71)</f>
        <v/>
      </c>
      <c r="C294" s="74">
        <f>IF(MXAU!$B$71="","",MXAU!$B$71)</f>
        <v/>
      </c>
      <c r="D294" s="75">
        <f>IFERROR(MXAU!$Q$71,1)</f>
        <v/>
      </c>
      <c r="E294" s="76">
        <f>IF($B294="","",IF(ISNUMBER(MXAU!$I$71),MXAU!$I$71,'Index Summary'!$C$7))</f>
        <v/>
      </c>
      <c r="F294" s="77">
        <f>IF(F$226="","",IF($B294="","",IFERROR($C294*$D294*IF((Override!$C$4="ON")*(COUNTIFS(Override!$B$11:$B$40,$B294,Override!$D$11:$D$40,1,Override!$E$11:$E$40,"&gt;=0")-COUNTIFS(Override!$B$11:$B$40,$B294,Override!$D$11:$D$40,1,Override!$E$11:$E$40,"&gt;=0",Override!$C$11:$C$40,"AS51"))&gt;0,SUMIFS(Override!$E$11:$E$40,Override!$B$11:$B$40,$B294,Override!$D$11:$D$40,1)-SUMIFS(Override!$E$11:$E$40,Override!$B$11:$B$40,$B294,Override!$D$11:$D$40,1,Override!$C$11:$C$40,"AS51"),Override!$C$326)/MXAU!$B$3,"")))</f>
        <v/>
      </c>
      <c r="G294" s="77">
        <f>IF(G$226="","",IF($B294="","",IFERROR($C294*$D294*IF((Override!$C$4="ON")*(COUNTIFS(Override!$B$11:$B$40,$B294,Override!$D$11:$D$40,2,Override!$E$11:$E$40,"&gt;=0")-COUNTIFS(Override!$B$11:$B$40,$B294,Override!$D$11:$D$40,2,Override!$E$11:$E$40,"&gt;=0",Override!$C$11:$C$40,"AS51"))&gt;0,SUMIFS(Override!$E$11:$E$40,Override!$B$11:$B$40,$B294,Override!$D$11:$D$40,2)-SUMIFS(Override!$E$11:$E$40,Override!$B$11:$B$40,$B294,Override!$D$11:$D$40,2,Override!$C$11:$C$40,"AS51"),Override!$D$326)/MXAU!$B$3,"")))</f>
        <v/>
      </c>
      <c r="H294" s="77">
        <f>IF(H$226="","",IF($B294="","",IFERROR($C294*$D294*IF((Override!$C$4="ON")*(COUNTIFS(Override!$B$11:$B$40,$B294,Override!$D$11:$D$40,3,Override!$E$11:$E$40,"&gt;=0")-COUNTIFS(Override!$B$11:$B$40,$B294,Override!$D$11:$D$40,3,Override!$E$11:$E$40,"&gt;=0",Override!$C$11:$C$40,"AS51"))&gt;0,SUMIFS(Override!$E$11:$E$40,Override!$B$11:$B$40,$B294,Override!$D$11:$D$40,3)-SUMIFS(Override!$E$11:$E$40,Override!$B$11:$B$40,$B294,Override!$D$11:$D$40,3,Override!$C$11:$C$40,"AS51"),Override!$E$326)/MXAU!$B$3,"")))</f>
        <v/>
      </c>
      <c r="I294" s="77">
        <f>IF(I$226="","",IF($B294="","",IFERROR($C294*$D294*IF((Override!$C$4="ON")*(COUNTIFS(Override!$B$11:$B$40,$B294,Override!$D$11:$D$40,4,Override!$E$11:$E$40,"&gt;=0")-COUNTIFS(Override!$B$11:$B$40,$B294,Override!$D$11:$D$40,4,Override!$E$11:$E$40,"&gt;=0",Override!$C$11:$C$40,"AS51"))&gt;0,SUMIFS(Override!$E$11:$E$40,Override!$B$11:$B$40,$B294,Override!$D$11:$D$40,4)-SUMIFS(Override!$E$11:$E$40,Override!$B$11:$B$40,$B294,Override!$D$11:$D$40,4,Override!$C$11:$C$40,"AS51"),Override!$F$326)/MXAU!$B$3,"")))</f>
        <v/>
      </c>
      <c r="J294" s="77">
        <f>IF(J$226="","",IF($B294="","",IFERROR($C294*$D294*IF((Override!$C$4="ON")*(COUNTIFS(Override!$B$11:$B$40,$B294,Override!$D$11:$D$40,5,Override!$E$11:$E$40,"&gt;=0")-COUNTIFS(Override!$B$11:$B$40,$B294,Override!$D$11:$D$40,5,Override!$E$11:$E$40,"&gt;=0",Override!$C$11:$C$40,"AS51"))&gt;0,SUMIFS(Override!$E$11:$E$40,Override!$B$11:$B$40,$B294,Override!$D$11:$D$40,5)-SUMIFS(Override!$E$11:$E$40,Override!$B$11:$B$40,$B294,Override!$D$11:$D$40,5,Override!$C$11:$C$40,"AS51"),Override!$G$326)/MXAU!$B$3,"")))</f>
        <v/>
      </c>
      <c r="K294" s="77">
        <f>IF(K$226="","",IF($B294="","",IFERROR($C294*$D294*IF((Override!$C$4="ON")*(COUNTIFS(Override!$B$11:$B$40,$B294,Override!$D$11:$D$40,6,Override!$E$11:$E$40,"&gt;=0")-COUNTIFS(Override!$B$11:$B$40,$B294,Override!$D$11:$D$40,6,Override!$E$11:$E$40,"&gt;=0",Override!$C$11:$C$40,"AS51"))&gt;0,SUMIFS(Override!$E$11:$E$40,Override!$B$11:$B$40,$B294,Override!$D$11:$D$40,6)-SUMIFS(Override!$E$11:$E$40,Override!$B$11:$B$40,$B294,Override!$D$11:$D$40,6,Override!$C$11:$C$40,"AS51"),Override!$H$326)/MXAU!$B$3,"")))</f>
        <v/>
      </c>
      <c r="L294" s="77">
        <f>IF(L$226="","",IF($B294="","",IFERROR($C294*$D294*IF((Override!$C$4="ON")*(COUNTIFS(Override!$B$11:$B$40,$B294,Override!$D$11:$D$40,7,Override!$E$11:$E$40,"&gt;=0")-COUNTIFS(Override!$B$11:$B$40,$B294,Override!$D$11:$D$40,7,Override!$E$11:$E$40,"&gt;=0",Override!$C$11:$C$40,"AS51"))&gt;0,SUMIFS(Override!$E$11:$E$40,Override!$B$11:$B$40,$B294,Override!$D$11:$D$40,7)-SUMIFS(Override!$E$11:$E$40,Override!$B$11:$B$40,$B294,Override!$D$11:$D$40,7,Override!$C$11:$C$40,"AS51"),Override!$I$326)/MXAU!$B$3,"")))</f>
        <v/>
      </c>
      <c r="M294" s="77">
        <f>IF(M$226="","",IF($B294="","",IFERROR($C294*$D294*IF((Override!$C$4="ON")*(COUNTIFS(Override!$B$11:$B$40,$B294,Override!$D$11:$D$40,8,Override!$E$11:$E$40,"&gt;=0")-COUNTIFS(Override!$B$11:$B$40,$B294,Override!$D$11:$D$40,8,Override!$E$11:$E$40,"&gt;=0",Override!$C$11:$C$40,"AS51"))&gt;0,SUMIFS(Override!$E$11:$E$40,Override!$B$11:$B$40,$B294,Override!$D$11:$D$40,8)-SUMIFS(Override!$E$11:$E$40,Override!$B$11:$B$40,$B294,Override!$D$11:$D$40,8,Override!$C$11:$C$40,"AS51"),Override!$J$326)/MXAU!$B$3,"")))</f>
        <v/>
      </c>
      <c r="N294" s="77">
        <f>IF(N$226="","",IF($B294="","",IFERROR($C294*$D294*IF((Override!$C$4="ON")*(COUNTIFS(Override!$B$11:$B$40,$B294,Override!$D$11:$D$40,9,Override!$E$11:$E$40,"&gt;=0")-COUNTIFS(Override!$B$11:$B$40,$B294,Override!$D$11:$D$40,9,Override!$E$11:$E$40,"&gt;=0",Override!$C$11:$C$40,"AS51"))&gt;0,SUMIFS(Override!$E$11:$E$40,Override!$B$11:$B$40,$B294,Override!$D$11:$D$40,9)-SUMIFS(Override!$E$11:$E$40,Override!$B$11:$B$40,$B294,Override!$D$11:$D$40,9,Override!$C$11:$C$40,"AS51"),Override!$K$326)/MXAU!$B$3,"")))</f>
        <v/>
      </c>
      <c r="O294" s="77">
        <f>IF(O$226="","",IF($B294="","",IFERROR($C294*$D294*IF((Override!$C$4="ON")*(COUNTIFS(Override!$B$11:$B$40,$B294,Override!$D$11:$D$40,10,Override!$E$11:$E$40,"&gt;=0")-COUNTIFS(Override!$B$11:$B$40,$B294,Override!$D$11:$D$40,10,Override!$E$11:$E$40,"&gt;=0",Override!$C$11:$C$40,"AS51"))&gt;0,SUMIFS(Override!$E$11:$E$40,Override!$B$11:$B$40,$B294,Override!$D$11:$D$40,10)-SUMIFS(Override!$E$11:$E$40,Override!$B$11:$B$40,$B294,Override!$D$11:$D$40,10,Override!$C$11:$C$40,"AS51"),Override!$L$326)/MXAU!$B$3,"")))</f>
        <v/>
      </c>
      <c r="P294" s="77">
        <f>IF(P$226="","",IF($B294="","",IFERROR($C294*$D294*IF((Override!$C$4="ON")*(COUNTIFS(Override!$B$11:$B$40,$B294,Override!$D$11:$D$40,11,Override!$E$11:$E$40,"&gt;=0")-COUNTIFS(Override!$B$11:$B$40,$B294,Override!$D$11:$D$40,11,Override!$E$11:$E$40,"&gt;=0",Override!$C$11:$C$40,"AS51"))&gt;0,SUMIFS(Override!$E$11:$E$40,Override!$B$11:$B$40,$B294,Override!$D$11:$D$40,11)-SUMIFS(Override!$E$11:$E$40,Override!$B$11:$B$40,$B294,Override!$D$11:$D$40,11,Override!$C$11:$C$40,"AS51"),Override!$M$326)/MXAU!$B$3,"")))</f>
        <v/>
      </c>
      <c r="Q294" s="77">
        <f>IF(Q$226="","",IF($B294="","",IFERROR($C294*$D294*IF((Override!$C$4="ON")*(COUNTIFS(Override!$B$11:$B$40,$B294,Override!$D$11:$D$40,12,Override!$E$11:$E$40,"&gt;=0")-COUNTIFS(Override!$B$11:$B$40,$B294,Override!$D$11:$D$40,12,Override!$E$11:$E$40,"&gt;=0",Override!$C$11:$C$40,"AS51"))&gt;0,SUMIFS(Override!$E$11:$E$40,Override!$B$11:$B$40,$B294,Override!$D$11:$D$40,12)-SUMIFS(Override!$E$11:$E$40,Override!$B$11:$B$40,$B294,Override!$D$11:$D$40,12,Override!$C$11:$C$40,"AS51"),Override!$N$326)/MXAU!$B$3,"")))</f>
        <v/>
      </c>
      <c r="R294" s="77">
        <f>IF(R$226="","",IF($B294="","",IFERROR($C294*$D294*IF((Override!$C$4="ON")*(COUNTIFS(Override!$B$11:$B$40,$B294,Override!$D$11:$D$40,13,Override!$E$11:$E$40,"&gt;=0")-COUNTIFS(Override!$B$11:$B$40,$B294,Override!$D$11:$D$40,13,Override!$E$11:$E$40,"&gt;=0",Override!$C$11:$C$40,"AS51"))&gt;0,SUMIFS(Override!$E$11:$E$40,Override!$B$11:$B$40,$B294,Override!$D$11:$D$40,13)-SUMIFS(Override!$E$11:$E$40,Override!$B$11:$B$40,$B294,Override!$D$11:$D$40,13,Override!$C$11:$C$40,"AS51"),Override!$O$326)/MXAU!$B$3,"")))</f>
        <v/>
      </c>
      <c r="S294" s="77">
        <f>IF(S$226="","",IF($B294="","",IFERROR($C294*$D294*IF((Override!$C$4="ON")*(COUNTIFS(Override!$B$11:$B$40,$B294,Override!$D$11:$D$40,14,Override!$E$11:$E$40,"&gt;=0")-COUNTIFS(Override!$B$11:$B$40,$B294,Override!$D$11:$D$40,14,Override!$E$11:$E$40,"&gt;=0",Override!$C$11:$C$40,"AS51"))&gt;0,SUMIFS(Override!$E$11:$E$40,Override!$B$11:$B$40,$B294,Override!$D$11:$D$40,14)-SUMIFS(Override!$E$11:$E$40,Override!$B$11:$B$40,$B294,Override!$D$11:$D$40,14,Override!$C$11:$C$40,"AS51"),Override!$P$326)/MXAU!$B$3,"")))</f>
        <v/>
      </c>
      <c r="T294" s="77">
        <f>IF(T$226="","",IF($B294="","",IFERROR($C294*$D294*IF((Override!$C$4="ON")*(COUNTIFS(Override!$B$11:$B$40,$B294,Override!$D$11:$D$40,15,Override!$E$11:$E$40,"&gt;=0")-COUNTIFS(Override!$B$11:$B$40,$B294,Override!$D$11:$D$40,15,Override!$E$11:$E$40,"&gt;=0",Override!$C$11:$C$40,"AS51"))&gt;0,SUMIFS(Override!$E$11:$E$40,Override!$B$11:$B$40,$B294,Override!$D$11:$D$40,15)-SUMIFS(Override!$E$11:$E$40,Override!$B$11:$B$40,$B294,Override!$D$11:$D$40,15,Override!$C$11:$C$40,"AS51"),Override!$Q$326)/MXAU!$B$3,"")))</f>
        <v/>
      </c>
      <c r="U294" s="77">
        <f>IF(U$226="","",IF($B294="","",IFERROR($C294*$D294*IF((Override!$C$4="ON")*(COUNTIFS(Override!$B$11:$B$40,$B294,Override!$D$11:$D$40,16,Override!$E$11:$E$40,"&gt;=0")-COUNTIFS(Override!$B$11:$B$40,$B294,Override!$D$11:$D$40,16,Override!$E$11:$E$40,"&gt;=0",Override!$C$11:$C$40,"AS51"))&gt;0,SUMIFS(Override!$E$11:$E$40,Override!$B$11:$B$40,$B294,Override!$D$11:$D$40,16)-SUMIFS(Override!$E$11:$E$40,Override!$B$11:$B$40,$B294,Override!$D$11:$D$40,16,Override!$C$11:$C$40,"AS51"),Override!$R$326)/MXAU!$B$3,"")))</f>
        <v/>
      </c>
      <c r="W294" s="77">
        <f>IF(W$226="","",IF($B294="","",IFERROR(F294*$E294/100,"")))</f>
        <v/>
      </c>
      <c r="X294" s="77">
        <f>IF(X$226="","",IF($B294="","",IFERROR(G294*$E294/100,"")))</f>
        <v/>
      </c>
      <c r="Y294" s="77">
        <f>IF(Y$226="","",IF($B294="","",IFERROR(H294*$E294/100,"")))</f>
        <v/>
      </c>
      <c r="Z294" s="77">
        <f>IF(Z$226="","",IF($B294="","",IFERROR(I294*$E294/100,"")))</f>
        <v/>
      </c>
      <c r="AA294" s="77">
        <f>IF(AA$226="","",IF($B294="","",IFERROR(J294*$E294/100,"")))</f>
        <v/>
      </c>
      <c r="AB294" s="77">
        <f>IF(AB$226="","",IF($B294="","",IFERROR(K294*$E294/100,"")))</f>
        <v/>
      </c>
      <c r="AC294" s="77">
        <f>IF(AC$226="","",IF($B294="","",IFERROR(L294*$E294/100,"")))</f>
        <v/>
      </c>
      <c r="AD294" s="77">
        <f>IF(AD$226="","",IF($B294="","",IFERROR(M294*$E294/100,"")))</f>
        <v/>
      </c>
      <c r="AE294" s="77">
        <f>IF(AE$226="","",IF($B294="","",IFERROR(N294*$E294/100,"")))</f>
        <v/>
      </c>
      <c r="AF294" s="77">
        <f>IF(AF$226="","",IF($B294="","",IFERROR(O294*$E294/100,"")))</f>
        <v/>
      </c>
      <c r="AG294" s="77">
        <f>IF(AG$226="","",IF($B294="","",IFERROR(P294*$E294/100,"")))</f>
        <v/>
      </c>
      <c r="AH294" s="77">
        <f>IF(AH$226="","",IF($B294="","",IFERROR(Q294*$E294/100,"")))</f>
        <v/>
      </c>
      <c r="AI294" s="77">
        <f>IF(AI$226="","",IF($B294="","",IFERROR(R294*$E294/100,"")))</f>
        <v/>
      </c>
      <c r="AJ294" s="77">
        <f>IF(AJ$226="","",IF($B294="","",IFERROR(S294*$E294/100,"")))</f>
        <v/>
      </c>
      <c r="AK294" s="77">
        <f>IF(AK$226="","",IF($B294="","",IFERROR(T294*$E294/100,"")))</f>
        <v/>
      </c>
      <c r="AL294" s="77">
        <f>IF(AL$226="","",IF($B294="","",IFERROR(U294*$E294/100,"")))</f>
        <v/>
      </c>
      <c r="AN294" s="77">
        <f>IF($B294="","",SUMIF($F$226:$U$226,"&lt;="&amp;Sector!$E$51,$F294:$U294))</f>
        <v/>
      </c>
      <c r="AO294" s="77">
        <f>IF($B294="","",SUMIF($W$226:$AL$226,"&lt;="&amp;Sector!$E$51,$W294:$AL294))</f>
        <v/>
      </c>
      <c r="AQ294" s="163">
        <f>IF(AQ$226="","",IF($B294="","",IFERROR($C294*$D294*SUMPRODUCT(('Dvd Calendar'!$E$2981:$CZ$2981&gt;AQ$225)*('Dvd Calendar'!$E$2981:$CZ$2981&lt;=AQ$226)*'Dvd Calendar'!$E$2984:$CZ$2984*(('Dvd Calendar'!$E$2986:$CZ$2986='Field Check'!$C$56)*('Field Check'!$C$56&lt;&gt;"")+('Dvd Calendar'!$E$2986:$CZ$2986='Field Check'!$C$57)*('Field Check'!$C$57&lt;&gt;"")))/MXAU!$B$3,"")))</f>
        <v/>
      </c>
      <c r="AR294" s="163">
        <f>IF(AR$226="","",IF($B294="","",IFERROR($C294*$D294*SUMPRODUCT(('Dvd Calendar'!$E$2981:$CZ$2981&gt;AR$225)*('Dvd Calendar'!$E$2981:$CZ$2981&lt;=AR$226)*'Dvd Calendar'!$E$2984:$CZ$2984*(('Dvd Calendar'!$E$2986:$CZ$2986='Field Check'!$C$56)*('Field Check'!$C$56&lt;&gt;"")+('Dvd Calendar'!$E$2986:$CZ$2986='Field Check'!$C$57)*('Field Check'!$C$57&lt;&gt;"")))/MXAU!$B$3,"")))</f>
        <v/>
      </c>
      <c r="AS294" s="163">
        <f>IF(AS$226="","",IF($B294="","",IFERROR($C294*$D294*SUMPRODUCT(('Dvd Calendar'!$E$2981:$CZ$2981&gt;AS$225)*('Dvd Calendar'!$E$2981:$CZ$2981&lt;=AS$226)*'Dvd Calendar'!$E$2984:$CZ$2984*(('Dvd Calendar'!$E$2986:$CZ$2986='Field Check'!$C$56)*('Field Check'!$C$56&lt;&gt;"")+('Dvd Calendar'!$E$2986:$CZ$2986='Field Check'!$C$57)*('Field Check'!$C$57&lt;&gt;"")))/MXAU!$B$3,"")))</f>
        <v/>
      </c>
      <c r="AT294" s="163">
        <f>IF(AT$226="","",IF($B294="","",IFERROR($C294*$D294*SUMPRODUCT(('Dvd Calendar'!$E$2981:$CZ$2981&gt;AT$225)*('Dvd Calendar'!$E$2981:$CZ$2981&lt;=AT$226)*'Dvd Calendar'!$E$2984:$CZ$2984*(('Dvd Calendar'!$E$2986:$CZ$2986='Field Check'!$C$56)*('Field Check'!$C$56&lt;&gt;"")+('Dvd Calendar'!$E$2986:$CZ$2986='Field Check'!$C$57)*('Field Check'!$C$57&lt;&gt;"")))/MXAU!$B$3,"")))</f>
        <v/>
      </c>
      <c r="AU294" s="163">
        <f>IF(AU$226="","",IF($B294="","",IFERROR($C294*$D294*SUMPRODUCT(('Dvd Calendar'!$E$2981:$CZ$2981&gt;AU$225)*('Dvd Calendar'!$E$2981:$CZ$2981&lt;=AU$226)*'Dvd Calendar'!$E$2984:$CZ$2984*(('Dvd Calendar'!$E$2986:$CZ$2986='Field Check'!$C$56)*('Field Check'!$C$56&lt;&gt;"")+('Dvd Calendar'!$E$2986:$CZ$2986='Field Check'!$C$57)*('Field Check'!$C$57&lt;&gt;"")))/MXAU!$B$3,"")))</f>
        <v/>
      </c>
      <c r="AV294" s="163">
        <f>IF(AV$226="","",IF($B294="","",IFERROR($C294*$D294*SUMPRODUCT(('Dvd Calendar'!$E$2981:$CZ$2981&gt;AV$225)*('Dvd Calendar'!$E$2981:$CZ$2981&lt;=AV$226)*'Dvd Calendar'!$E$2984:$CZ$2984*(('Dvd Calendar'!$E$2986:$CZ$2986='Field Check'!$C$56)*('Field Check'!$C$56&lt;&gt;"")+('Dvd Calendar'!$E$2986:$CZ$2986='Field Check'!$C$57)*('Field Check'!$C$57&lt;&gt;"")))/MXAU!$B$3,"")))</f>
        <v/>
      </c>
      <c r="AW294" s="163">
        <f>IF(AW$226="","",IF($B294="","",IFERROR($C294*$D294*SUMPRODUCT(('Dvd Calendar'!$E$2981:$CZ$2981&gt;AW$225)*('Dvd Calendar'!$E$2981:$CZ$2981&lt;=AW$226)*'Dvd Calendar'!$E$2984:$CZ$2984*(('Dvd Calendar'!$E$2986:$CZ$2986='Field Check'!$C$56)*('Field Check'!$C$56&lt;&gt;"")+('Dvd Calendar'!$E$2986:$CZ$2986='Field Check'!$C$57)*('Field Check'!$C$57&lt;&gt;"")))/MXAU!$B$3,"")))</f>
        <v/>
      </c>
      <c r="AX294" s="163">
        <f>IF(AX$226="","",IF($B294="","",IFERROR($C294*$D294*SUMPRODUCT(('Dvd Calendar'!$E$2981:$CZ$2981&gt;AX$225)*('Dvd Calendar'!$E$2981:$CZ$2981&lt;=AX$226)*'Dvd Calendar'!$E$2984:$CZ$2984*(('Dvd Calendar'!$E$2986:$CZ$2986='Field Check'!$C$56)*('Field Check'!$C$56&lt;&gt;"")+('Dvd Calendar'!$E$2986:$CZ$2986='Field Check'!$C$57)*('Field Check'!$C$57&lt;&gt;"")))/MXAU!$B$3,"")))</f>
        <v/>
      </c>
      <c r="AY294" s="163">
        <f>IF(AY$226="","",IF($B294="","",IFERROR($C294*$D294*SUMPRODUCT(('Dvd Calendar'!$E$2981:$CZ$2981&gt;AY$225)*('Dvd Calendar'!$E$2981:$CZ$2981&lt;=AY$226)*'Dvd Calendar'!$E$2984:$CZ$2984*(('Dvd Calendar'!$E$2986:$CZ$2986='Field Check'!$C$56)*('Field Check'!$C$56&lt;&gt;"")+('Dvd Calendar'!$E$2986:$CZ$2986='Field Check'!$C$57)*('Field Check'!$C$57&lt;&gt;"")))/MXAU!$B$3,"")))</f>
        <v/>
      </c>
      <c r="AZ294" s="163">
        <f>IF(AZ$226="","",IF($B294="","",IFERROR($C294*$D294*SUMPRODUCT(('Dvd Calendar'!$E$2981:$CZ$2981&gt;AZ$225)*('Dvd Calendar'!$E$2981:$CZ$2981&lt;=AZ$226)*'Dvd Calendar'!$E$2984:$CZ$2984*(('Dvd Calendar'!$E$2986:$CZ$2986='Field Check'!$C$56)*('Field Check'!$C$56&lt;&gt;"")+('Dvd Calendar'!$E$2986:$CZ$2986='Field Check'!$C$57)*('Field Check'!$C$57&lt;&gt;"")))/MXAU!$B$3,"")))</f>
        <v/>
      </c>
      <c r="BA294" s="163">
        <f>IF(BA$226="","",IF($B294="","",IFERROR($C294*$D294*SUMPRODUCT(('Dvd Calendar'!$E$2981:$CZ$2981&gt;BA$225)*('Dvd Calendar'!$E$2981:$CZ$2981&lt;=BA$226)*'Dvd Calendar'!$E$2984:$CZ$2984*(('Dvd Calendar'!$E$2986:$CZ$2986='Field Check'!$C$56)*('Field Check'!$C$56&lt;&gt;"")+('Dvd Calendar'!$E$2986:$CZ$2986='Field Check'!$C$57)*('Field Check'!$C$57&lt;&gt;"")))/MXAU!$B$3,"")))</f>
        <v/>
      </c>
      <c r="BB294" s="163">
        <f>IF(BB$226="","",IF($B294="","",IFERROR($C294*$D294*SUMPRODUCT(('Dvd Calendar'!$E$2981:$CZ$2981&gt;BB$225)*('Dvd Calendar'!$E$2981:$CZ$2981&lt;=BB$226)*'Dvd Calendar'!$E$2984:$CZ$2984*(('Dvd Calendar'!$E$2986:$CZ$2986='Field Check'!$C$56)*('Field Check'!$C$56&lt;&gt;"")+('Dvd Calendar'!$E$2986:$CZ$2986='Field Check'!$C$57)*('Field Check'!$C$57&lt;&gt;"")))/MXAU!$B$3,"")))</f>
        <v/>
      </c>
      <c r="BC294" s="163">
        <f>IF(BC$226="","",IF($B294="","",IFERROR($C294*$D294*SUMPRODUCT(('Dvd Calendar'!$E$2981:$CZ$2981&gt;BC$225)*('Dvd Calendar'!$E$2981:$CZ$2981&lt;=BC$226)*'Dvd Calendar'!$E$2984:$CZ$2984*(('Dvd Calendar'!$E$2986:$CZ$2986='Field Check'!$C$56)*('Field Check'!$C$56&lt;&gt;"")+('Dvd Calendar'!$E$2986:$CZ$2986='Field Check'!$C$57)*('Field Check'!$C$57&lt;&gt;"")))/MXAU!$B$3,"")))</f>
        <v/>
      </c>
      <c r="BD294" s="163">
        <f>IF(BD$226="","",IF($B294="","",IFERROR($C294*$D294*SUMPRODUCT(('Dvd Calendar'!$E$2981:$CZ$2981&gt;BD$225)*('Dvd Calendar'!$E$2981:$CZ$2981&lt;=BD$226)*'Dvd Calendar'!$E$2984:$CZ$2984*(('Dvd Calendar'!$E$2986:$CZ$2986='Field Check'!$C$56)*('Field Check'!$C$56&lt;&gt;"")+('Dvd Calendar'!$E$2986:$CZ$2986='Field Check'!$C$57)*('Field Check'!$C$57&lt;&gt;"")))/MXAU!$B$3,"")))</f>
        <v/>
      </c>
      <c r="BE294" s="163">
        <f>IF(BE$226="","",IF($B294="","",IFERROR($C294*$D294*SUMPRODUCT(('Dvd Calendar'!$E$2981:$CZ$2981&gt;BE$225)*('Dvd Calendar'!$E$2981:$CZ$2981&lt;=BE$226)*'Dvd Calendar'!$E$2984:$CZ$2984*(('Dvd Calendar'!$E$2986:$CZ$2986='Field Check'!$C$56)*('Field Check'!$C$56&lt;&gt;"")+('Dvd Calendar'!$E$2986:$CZ$2986='Field Check'!$C$57)*('Field Check'!$C$57&lt;&gt;"")))/MXAU!$B$3,"")))</f>
        <v/>
      </c>
      <c r="BF294" s="163">
        <f>IF(BF$226="","",IF($B294="","",IFERROR($C294*$D294*SUMPRODUCT(('Dvd Calendar'!$E$2981:$CZ$2981&gt;BF$225)*('Dvd Calendar'!$E$2981:$CZ$2981&lt;=BF$226)*'Dvd Calendar'!$E$2984:$CZ$2984*(('Dvd Calendar'!$E$2986:$CZ$2986='Field Check'!$C$56)*('Field Check'!$C$56&lt;&gt;"")+('Dvd Calendar'!$E$2986:$CZ$2986='Field Check'!$C$57)*('Field Check'!$C$57&lt;&gt;"")))/MXAU!$B$3,"")))</f>
        <v/>
      </c>
      <c r="BH294" s="163">
        <f>IF(BH$226="","",IF($B294="","",IFERROR(AQ294*$E294/100,"")))</f>
        <v/>
      </c>
      <c r="BI294" s="163">
        <f>IF(BI$226="","",IF($B294="","",IFERROR(AR294*$E294/100,"")))</f>
        <v/>
      </c>
      <c r="BJ294" s="163">
        <f>IF(BJ$226="","",IF($B294="","",IFERROR(AS294*$E294/100,"")))</f>
        <v/>
      </c>
      <c r="BK294" s="163">
        <f>IF(BK$226="","",IF($B294="","",IFERROR(AT294*$E294/100,"")))</f>
        <v/>
      </c>
      <c r="BL294" s="163">
        <f>IF(BL$226="","",IF($B294="","",IFERROR(AU294*$E294/100,"")))</f>
        <v/>
      </c>
      <c r="BM294" s="163">
        <f>IF(BM$226="","",IF($B294="","",IFERROR(AV294*$E294/100,"")))</f>
        <v/>
      </c>
      <c r="BN294" s="163">
        <f>IF(BN$226="","",IF($B294="","",IFERROR(AW294*$E294/100,"")))</f>
        <v/>
      </c>
      <c r="BO294" s="163">
        <f>IF(BO$226="","",IF($B294="","",IFERROR(AX294*$E294/100,"")))</f>
        <v/>
      </c>
      <c r="BP294" s="163">
        <f>IF(BP$226="","",IF($B294="","",IFERROR(AY294*$E294/100,"")))</f>
        <v/>
      </c>
      <c r="BQ294" s="163">
        <f>IF(BQ$226="","",IF($B294="","",IFERROR(AZ294*$E294/100,"")))</f>
        <v/>
      </c>
      <c r="BR294" s="163">
        <f>IF(BR$226="","",IF($B294="","",IFERROR(BA294*$E294/100,"")))</f>
        <v/>
      </c>
      <c r="BS294" s="163">
        <f>IF(BS$226="","",IF($B294="","",IFERROR(BB294*$E294/100,"")))</f>
        <v/>
      </c>
      <c r="BT294" s="163">
        <f>IF(BT$226="","",IF($B294="","",IFERROR(BC294*$E294/100,"")))</f>
        <v/>
      </c>
      <c r="BU294" s="163">
        <f>IF(BU$226="","",IF($B294="","",IFERROR(BD294*$E294/100,"")))</f>
        <v/>
      </c>
      <c r="BV294" s="163">
        <f>IF(BV$226="","",IF($B294="","",IFERROR(BE294*$E294/100,"")))</f>
        <v/>
      </c>
      <c r="BW294" s="163">
        <f>IF(BW$226="","",IF($B294="","",IFERROR(BF294*$E294/100,"")))</f>
        <v/>
      </c>
    </row>
    <row r="295">
      <c r="B295" s="126">
        <f>IF(MXAU!$C$72="","",MXAU!$C$72)</f>
        <v/>
      </c>
      <c r="C295" s="74">
        <f>IF(MXAU!$B$72="","",MXAU!$B$72)</f>
        <v/>
      </c>
      <c r="D295" s="75">
        <f>IFERROR(MXAU!$Q$72,1)</f>
        <v/>
      </c>
      <c r="E295" s="76">
        <f>IF($B295="","",IF(ISNUMBER(MXAU!$I$72),MXAU!$I$72,'Index Summary'!$C$7))</f>
        <v/>
      </c>
      <c r="F295" s="77">
        <f>IF(F$226="","",IF($B295="","",IFERROR($C295*$D295*IF((Override!$C$4="ON")*(COUNTIFS(Override!$B$11:$B$40,$B295,Override!$D$11:$D$40,1,Override!$E$11:$E$40,"&gt;=0")-COUNTIFS(Override!$B$11:$B$40,$B295,Override!$D$11:$D$40,1,Override!$E$11:$E$40,"&gt;=0",Override!$C$11:$C$40,"AS51"))&gt;0,SUMIFS(Override!$E$11:$E$40,Override!$B$11:$B$40,$B295,Override!$D$11:$D$40,1)-SUMIFS(Override!$E$11:$E$40,Override!$B$11:$B$40,$B295,Override!$D$11:$D$40,1,Override!$C$11:$C$40,"AS51"),Override!$C$327)/MXAU!$B$3,"")))</f>
        <v/>
      </c>
      <c r="G295" s="77">
        <f>IF(G$226="","",IF($B295="","",IFERROR($C295*$D295*IF((Override!$C$4="ON")*(COUNTIFS(Override!$B$11:$B$40,$B295,Override!$D$11:$D$40,2,Override!$E$11:$E$40,"&gt;=0")-COUNTIFS(Override!$B$11:$B$40,$B295,Override!$D$11:$D$40,2,Override!$E$11:$E$40,"&gt;=0",Override!$C$11:$C$40,"AS51"))&gt;0,SUMIFS(Override!$E$11:$E$40,Override!$B$11:$B$40,$B295,Override!$D$11:$D$40,2)-SUMIFS(Override!$E$11:$E$40,Override!$B$11:$B$40,$B295,Override!$D$11:$D$40,2,Override!$C$11:$C$40,"AS51"),Override!$D$327)/MXAU!$B$3,"")))</f>
        <v/>
      </c>
      <c r="H295" s="77">
        <f>IF(H$226="","",IF($B295="","",IFERROR($C295*$D295*IF((Override!$C$4="ON")*(COUNTIFS(Override!$B$11:$B$40,$B295,Override!$D$11:$D$40,3,Override!$E$11:$E$40,"&gt;=0")-COUNTIFS(Override!$B$11:$B$40,$B295,Override!$D$11:$D$40,3,Override!$E$11:$E$40,"&gt;=0",Override!$C$11:$C$40,"AS51"))&gt;0,SUMIFS(Override!$E$11:$E$40,Override!$B$11:$B$40,$B295,Override!$D$11:$D$40,3)-SUMIFS(Override!$E$11:$E$40,Override!$B$11:$B$40,$B295,Override!$D$11:$D$40,3,Override!$C$11:$C$40,"AS51"),Override!$E$327)/MXAU!$B$3,"")))</f>
        <v/>
      </c>
      <c r="I295" s="77">
        <f>IF(I$226="","",IF($B295="","",IFERROR($C295*$D295*IF((Override!$C$4="ON")*(COUNTIFS(Override!$B$11:$B$40,$B295,Override!$D$11:$D$40,4,Override!$E$11:$E$40,"&gt;=0")-COUNTIFS(Override!$B$11:$B$40,$B295,Override!$D$11:$D$40,4,Override!$E$11:$E$40,"&gt;=0",Override!$C$11:$C$40,"AS51"))&gt;0,SUMIFS(Override!$E$11:$E$40,Override!$B$11:$B$40,$B295,Override!$D$11:$D$40,4)-SUMIFS(Override!$E$11:$E$40,Override!$B$11:$B$40,$B295,Override!$D$11:$D$40,4,Override!$C$11:$C$40,"AS51"),Override!$F$327)/MXAU!$B$3,"")))</f>
        <v/>
      </c>
      <c r="J295" s="77">
        <f>IF(J$226="","",IF($B295="","",IFERROR($C295*$D295*IF((Override!$C$4="ON")*(COUNTIFS(Override!$B$11:$B$40,$B295,Override!$D$11:$D$40,5,Override!$E$11:$E$40,"&gt;=0")-COUNTIFS(Override!$B$11:$B$40,$B295,Override!$D$11:$D$40,5,Override!$E$11:$E$40,"&gt;=0",Override!$C$11:$C$40,"AS51"))&gt;0,SUMIFS(Override!$E$11:$E$40,Override!$B$11:$B$40,$B295,Override!$D$11:$D$40,5)-SUMIFS(Override!$E$11:$E$40,Override!$B$11:$B$40,$B295,Override!$D$11:$D$40,5,Override!$C$11:$C$40,"AS51"),Override!$G$327)/MXAU!$B$3,"")))</f>
        <v/>
      </c>
      <c r="K295" s="77">
        <f>IF(K$226="","",IF($B295="","",IFERROR($C295*$D295*IF((Override!$C$4="ON")*(COUNTIFS(Override!$B$11:$B$40,$B295,Override!$D$11:$D$40,6,Override!$E$11:$E$40,"&gt;=0")-COUNTIFS(Override!$B$11:$B$40,$B295,Override!$D$11:$D$40,6,Override!$E$11:$E$40,"&gt;=0",Override!$C$11:$C$40,"AS51"))&gt;0,SUMIFS(Override!$E$11:$E$40,Override!$B$11:$B$40,$B295,Override!$D$11:$D$40,6)-SUMIFS(Override!$E$11:$E$40,Override!$B$11:$B$40,$B295,Override!$D$11:$D$40,6,Override!$C$11:$C$40,"AS51"),Override!$H$327)/MXAU!$B$3,"")))</f>
        <v/>
      </c>
      <c r="L295" s="77">
        <f>IF(L$226="","",IF($B295="","",IFERROR($C295*$D295*IF((Override!$C$4="ON")*(COUNTIFS(Override!$B$11:$B$40,$B295,Override!$D$11:$D$40,7,Override!$E$11:$E$40,"&gt;=0")-COUNTIFS(Override!$B$11:$B$40,$B295,Override!$D$11:$D$40,7,Override!$E$11:$E$40,"&gt;=0",Override!$C$11:$C$40,"AS51"))&gt;0,SUMIFS(Override!$E$11:$E$40,Override!$B$11:$B$40,$B295,Override!$D$11:$D$40,7)-SUMIFS(Override!$E$11:$E$40,Override!$B$11:$B$40,$B295,Override!$D$11:$D$40,7,Override!$C$11:$C$40,"AS51"),Override!$I$327)/MXAU!$B$3,"")))</f>
        <v/>
      </c>
      <c r="M295" s="77">
        <f>IF(M$226="","",IF($B295="","",IFERROR($C295*$D295*IF((Override!$C$4="ON")*(COUNTIFS(Override!$B$11:$B$40,$B295,Override!$D$11:$D$40,8,Override!$E$11:$E$40,"&gt;=0")-COUNTIFS(Override!$B$11:$B$40,$B295,Override!$D$11:$D$40,8,Override!$E$11:$E$40,"&gt;=0",Override!$C$11:$C$40,"AS51"))&gt;0,SUMIFS(Override!$E$11:$E$40,Override!$B$11:$B$40,$B295,Override!$D$11:$D$40,8)-SUMIFS(Override!$E$11:$E$40,Override!$B$11:$B$40,$B295,Override!$D$11:$D$40,8,Override!$C$11:$C$40,"AS51"),Override!$J$327)/MXAU!$B$3,"")))</f>
        <v/>
      </c>
      <c r="N295" s="77">
        <f>IF(N$226="","",IF($B295="","",IFERROR($C295*$D295*IF((Override!$C$4="ON")*(COUNTIFS(Override!$B$11:$B$40,$B295,Override!$D$11:$D$40,9,Override!$E$11:$E$40,"&gt;=0")-COUNTIFS(Override!$B$11:$B$40,$B295,Override!$D$11:$D$40,9,Override!$E$11:$E$40,"&gt;=0",Override!$C$11:$C$40,"AS51"))&gt;0,SUMIFS(Override!$E$11:$E$40,Override!$B$11:$B$40,$B295,Override!$D$11:$D$40,9)-SUMIFS(Override!$E$11:$E$40,Override!$B$11:$B$40,$B295,Override!$D$11:$D$40,9,Override!$C$11:$C$40,"AS51"),Override!$K$327)/MXAU!$B$3,"")))</f>
        <v/>
      </c>
      <c r="O295" s="77">
        <f>IF(O$226="","",IF($B295="","",IFERROR($C295*$D295*IF((Override!$C$4="ON")*(COUNTIFS(Override!$B$11:$B$40,$B295,Override!$D$11:$D$40,10,Override!$E$11:$E$40,"&gt;=0")-COUNTIFS(Override!$B$11:$B$40,$B295,Override!$D$11:$D$40,10,Override!$E$11:$E$40,"&gt;=0",Override!$C$11:$C$40,"AS51"))&gt;0,SUMIFS(Override!$E$11:$E$40,Override!$B$11:$B$40,$B295,Override!$D$11:$D$40,10)-SUMIFS(Override!$E$11:$E$40,Override!$B$11:$B$40,$B295,Override!$D$11:$D$40,10,Override!$C$11:$C$40,"AS51"),Override!$L$327)/MXAU!$B$3,"")))</f>
        <v/>
      </c>
      <c r="P295" s="77">
        <f>IF(P$226="","",IF($B295="","",IFERROR($C295*$D295*IF((Override!$C$4="ON")*(COUNTIFS(Override!$B$11:$B$40,$B295,Override!$D$11:$D$40,11,Override!$E$11:$E$40,"&gt;=0")-COUNTIFS(Override!$B$11:$B$40,$B295,Override!$D$11:$D$40,11,Override!$E$11:$E$40,"&gt;=0",Override!$C$11:$C$40,"AS51"))&gt;0,SUMIFS(Override!$E$11:$E$40,Override!$B$11:$B$40,$B295,Override!$D$11:$D$40,11)-SUMIFS(Override!$E$11:$E$40,Override!$B$11:$B$40,$B295,Override!$D$11:$D$40,11,Override!$C$11:$C$40,"AS51"),Override!$M$327)/MXAU!$B$3,"")))</f>
        <v/>
      </c>
      <c r="Q295" s="77">
        <f>IF(Q$226="","",IF($B295="","",IFERROR($C295*$D295*IF((Override!$C$4="ON")*(COUNTIFS(Override!$B$11:$B$40,$B295,Override!$D$11:$D$40,12,Override!$E$11:$E$40,"&gt;=0")-COUNTIFS(Override!$B$11:$B$40,$B295,Override!$D$11:$D$40,12,Override!$E$11:$E$40,"&gt;=0",Override!$C$11:$C$40,"AS51"))&gt;0,SUMIFS(Override!$E$11:$E$40,Override!$B$11:$B$40,$B295,Override!$D$11:$D$40,12)-SUMIFS(Override!$E$11:$E$40,Override!$B$11:$B$40,$B295,Override!$D$11:$D$40,12,Override!$C$11:$C$40,"AS51"),Override!$N$327)/MXAU!$B$3,"")))</f>
        <v/>
      </c>
      <c r="R295" s="77">
        <f>IF(R$226="","",IF($B295="","",IFERROR($C295*$D295*IF((Override!$C$4="ON")*(COUNTIFS(Override!$B$11:$B$40,$B295,Override!$D$11:$D$40,13,Override!$E$11:$E$40,"&gt;=0")-COUNTIFS(Override!$B$11:$B$40,$B295,Override!$D$11:$D$40,13,Override!$E$11:$E$40,"&gt;=0",Override!$C$11:$C$40,"AS51"))&gt;0,SUMIFS(Override!$E$11:$E$40,Override!$B$11:$B$40,$B295,Override!$D$11:$D$40,13)-SUMIFS(Override!$E$11:$E$40,Override!$B$11:$B$40,$B295,Override!$D$11:$D$40,13,Override!$C$11:$C$40,"AS51"),Override!$O$327)/MXAU!$B$3,"")))</f>
        <v/>
      </c>
      <c r="S295" s="77">
        <f>IF(S$226="","",IF($B295="","",IFERROR($C295*$D295*IF((Override!$C$4="ON")*(COUNTIFS(Override!$B$11:$B$40,$B295,Override!$D$11:$D$40,14,Override!$E$11:$E$40,"&gt;=0")-COUNTIFS(Override!$B$11:$B$40,$B295,Override!$D$11:$D$40,14,Override!$E$11:$E$40,"&gt;=0",Override!$C$11:$C$40,"AS51"))&gt;0,SUMIFS(Override!$E$11:$E$40,Override!$B$11:$B$40,$B295,Override!$D$11:$D$40,14)-SUMIFS(Override!$E$11:$E$40,Override!$B$11:$B$40,$B295,Override!$D$11:$D$40,14,Override!$C$11:$C$40,"AS51"),Override!$P$327)/MXAU!$B$3,"")))</f>
        <v/>
      </c>
      <c r="T295" s="77">
        <f>IF(T$226="","",IF($B295="","",IFERROR($C295*$D295*IF((Override!$C$4="ON")*(COUNTIFS(Override!$B$11:$B$40,$B295,Override!$D$11:$D$40,15,Override!$E$11:$E$40,"&gt;=0")-COUNTIFS(Override!$B$11:$B$40,$B295,Override!$D$11:$D$40,15,Override!$E$11:$E$40,"&gt;=0",Override!$C$11:$C$40,"AS51"))&gt;0,SUMIFS(Override!$E$11:$E$40,Override!$B$11:$B$40,$B295,Override!$D$11:$D$40,15)-SUMIFS(Override!$E$11:$E$40,Override!$B$11:$B$40,$B295,Override!$D$11:$D$40,15,Override!$C$11:$C$40,"AS51"),Override!$Q$327)/MXAU!$B$3,"")))</f>
        <v/>
      </c>
      <c r="U295" s="77">
        <f>IF(U$226="","",IF($B295="","",IFERROR($C295*$D295*IF((Override!$C$4="ON")*(COUNTIFS(Override!$B$11:$B$40,$B295,Override!$D$11:$D$40,16,Override!$E$11:$E$40,"&gt;=0")-COUNTIFS(Override!$B$11:$B$40,$B295,Override!$D$11:$D$40,16,Override!$E$11:$E$40,"&gt;=0",Override!$C$11:$C$40,"AS51"))&gt;0,SUMIFS(Override!$E$11:$E$40,Override!$B$11:$B$40,$B295,Override!$D$11:$D$40,16)-SUMIFS(Override!$E$11:$E$40,Override!$B$11:$B$40,$B295,Override!$D$11:$D$40,16,Override!$C$11:$C$40,"AS51"),Override!$R$327)/MXAU!$B$3,"")))</f>
        <v/>
      </c>
      <c r="W295" s="77">
        <f>IF(W$226="","",IF($B295="","",IFERROR(F295*$E295/100,"")))</f>
        <v/>
      </c>
      <c r="X295" s="77">
        <f>IF(X$226="","",IF($B295="","",IFERROR(G295*$E295/100,"")))</f>
        <v/>
      </c>
      <c r="Y295" s="77">
        <f>IF(Y$226="","",IF($B295="","",IFERROR(H295*$E295/100,"")))</f>
        <v/>
      </c>
      <c r="Z295" s="77">
        <f>IF(Z$226="","",IF($B295="","",IFERROR(I295*$E295/100,"")))</f>
        <v/>
      </c>
      <c r="AA295" s="77">
        <f>IF(AA$226="","",IF($B295="","",IFERROR(J295*$E295/100,"")))</f>
        <v/>
      </c>
      <c r="AB295" s="77">
        <f>IF(AB$226="","",IF($B295="","",IFERROR(K295*$E295/100,"")))</f>
        <v/>
      </c>
      <c r="AC295" s="77">
        <f>IF(AC$226="","",IF($B295="","",IFERROR(L295*$E295/100,"")))</f>
        <v/>
      </c>
      <c r="AD295" s="77">
        <f>IF(AD$226="","",IF($B295="","",IFERROR(M295*$E295/100,"")))</f>
        <v/>
      </c>
      <c r="AE295" s="77">
        <f>IF(AE$226="","",IF($B295="","",IFERROR(N295*$E295/100,"")))</f>
        <v/>
      </c>
      <c r="AF295" s="77">
        <f>IF(AF$226="","",IF($B295="","",IFERROR(O295*$E295/100,"")))</f>
        <v/>
      </c>
      <c r="AG295" s="77">
        <f>IF(AG$226="","",IF($B295="","",IFERROR(P295*$E295/100,"")))</f>
        <v/>
      </c>
      <c r="AH295" s="77">
        <f>IF(AH$226="","",IF($B295="","",IFERROR(Q295*$E295/100,"")))</f>
        <v/>
      </c>
      <c r="AI295" s="77">
        <f>IF(AI$226="","",IF($B295="","",IFERROR(R295*$E295/100,"")))</f>
        <v/>
      </c>
      <c r="AJ295" s="77">
        <f>IF(AJ$226="","",IF($B295="","",IFERROR(S295*$E295/100,"")))</f>
        <v/>
      </c>
      <c r="AK295" s="77">
        <f>IF(AK$226="","",IF($B295="","",IFERROR(T295*$E295/100,"")))</f>
        <v/>
      </c>
      <c r="AL295" s="77">
        <f>IF(AL$226="","",IF($B295="","",IFERROR(U295*$E295/100,"")))</f>
        <v/>
      </c>
      <c r="AN295" s="77">
        <f>IF($B295="","",SUMIF($F$226:$U$226,"&lt;="&amp;Sector!$E$51,$F295:$U295))</f>
        <v/>
      </c>
      <c r="AO295" s="77">
        <f>IF($B295="","",SUMIF($W$226:$AL$226,"&lt;="&amp;Sector!$E$51,$W295:$AL295))</f>
        <v/>
      </c>
      <c r="AQ295" s="163">
        <f>IF(AQ$226="","",IF($B295="","",IFERROR($C295*$D295*SUMPRODUCT(('Dvd Calendar'!$E$2992:$CZ$2992&gt;AQ$225)*('Dvd Calendar'!$E$2992:$CZ$2992&lt;=AQ$226)*'Dvd Calendar'!$E$2995:$CZ$2995*(('Dvd Calendar'!$E$2997:$CZ$2997='Field Check'!$C$56)*('Field Check'!$C$56&lt;&gt;"")+('Dvd Calendar'!$E$2997:$CZ$2997='Field Check'!$C$57)*('Field Check'!$C$57&lt;&gt;"")))/MXAU!$B$3,"")))</f>
        <v/>
      </c>
      <c r="AR295" s="163">
        <f>IF(AR$226="","",IF($B295="","",IFERROR($C295*$D295*SUMPRODUCT(('Dvd Calendar'!$E$2992:$CZ$2992&gt;AR$225)*('Dvd Calendar'!$E$2992:$CZ$2992&lt;=AR$226)*'Dvd Calendar'!$E$2995:$CZ$2995*(('Dvd Calendar'!$E$2997:$CZ$2997='Field Check'!$C$56)*('Field Check'!$C$56&lt;&gt;"")+('Dvd Calendar'!$E$2997:$CZ$2997='Field Check'!$C$57)*('Field Check'!$C$57&lt;&gt;"")))/MXAU!$B$3,"")))</f>
        <v/>
      </c>
      <c r="AS295" s="163">
        <f>IF(AS$226="","",IF($B295="","",IFERROR($C295*$D295*SUMPRODUCT(('Dvd Calendar'!$E$2992:$CZ$2992&gt;AS$225)*('Dvd Calendar'!$E$2992:$CZ$2992&lt;=AS$226)*'Dvd Calendar'!$E$2995:$CZ$2995*(('Dvd Calendar'!$E$2997:$CZ$2997='Field Check'!$C$56)*('Field Check'!$C$56&lt;&gt;"")+('Dvd Calendar'!$E$2997:$CZ$2997='Field Check'!$C$57)*('Field Check'!$C$57&lt;&gt;"")))/MXAU!$B$3,"")))</f>
        <v/>
      </c>
      <c r="AT295" s="163">
        <f>IF(AT$226="","",IF($B295="","",IFERROR($C295*$D295*SUMPRODUCT(('Dvd Calendar'!$E$2992:$CZ$2992&gt;AT$225)*('Dvd Calendar'!$E$2992:$CZ$2992&lt;=AT$226)*'Dvd Calendar'!$E$2995:$CZ$2995*(('Dvd Calendar'!$E$2997:$CZ$2997='Field Check'!$C$56)*('Field Check'!$C$56&lt;&gt;"")+('Dvd Calendar'!$E$2997:$CZ$2997='Field Check'!$C$57)*('Field Check'!$C$57&lt;&gt;"")))/MXAU!$B$3,"")))</f>
        <v/>
      </c>
      <c r="AU295" s="163">
        <f>IF(AU$226="","",IF($B295="","",IFERROR($C295*$D295*SUMPRODUCT(('Dvd Calendar'!$E$2992:$CZ$2992&gt;AU$225)*('Dvd Calendar'!$E$2992:$CZ$2992&lt;=AU$226)*'Dvd Calendar'!$E$2995:$CZ$2995*(('Dvd Calendar'!$E$2997:$CZ$2997='Field Check'!$C$56)*('Field Check'!$C$56&lt;&gt;"")+('Dvd Calendar'!$E$2997:$CZ$2997='Field Check'!$C$57)*('Field Check'!$C$57&lt;&gt;"")))/MXAU!$B$3,"")))</f>
        <v/>
      </c>
      <c r="AV295" s="163">
        <f>IF(AV$226="","",IF($B295="","",IFERROR($C295*$D295*SUMPRODUCT(('Dvd Calendar'!$E$2992:$CZ$2992&gt;AV$225)*('Dvd Calendar'!$E$2992:$CZ$2992&lt;=AV$226)*'Dvd Calendar'!$E$2995:$CZ$2995*(('Dvd Calendar'!$E$2997:$CZ$2997='Field Check'!$C$56)*('Field Check'!$C$56&lt;&gt;"")+('Dvd Calendar'!$E$2997:$CZ$2997='Field Check'!$C$57)*('Field Check'!$C$57&lt;&gt;"")))/MXAU!$B$3,"")))</f>
        <v/>
      </c>
      <c r="AW295" s="163">
        <f>IF(AW$226="","",IF($B295="","",IFERROR($C295*$D295*SUMPRODUCT(('Dvd Calendar'!$E$2992:$CZ$2992&gt;AW$225)*('Dvd Calendar'!$E$2992:$CZ$2992&lt;=AW$226)*'Dvd Calendar'!$E$2995:$CZ$2995*(('Dvd Calendar'!$E$2997:$CZ$2997='Field Check'!$C$56)*('Field Check'!$C$56&lt;&gt;"")+('Dvd Calendar'!$E$2997:$CZ$2997='Field Check'!$C$57)*('Field Check'!$C$57&lt;&gt;"")))/MXAU!$B$3,"")))</f>
        <v/>
      </c>
      <c r="AX295" s="163">
        <f>IF(AX$226="","",IF($B295="","",IFERROR($C295*$D295*SUMPRODUCT(('Dvd Calendar'!$E$2992:$CZ$2992&gt;AX$225)*('Dvd Calendar'!$E$2992:$CZ$2992&lt;=AX$226)*'Dvd Calendar'!$E$2995:$CZ$2995*(('Dvd Calendar'!$E$2997:$CZ$2997='Field Check'!$C$56)*('Field Check'!$C$56&lt;&gt;"")+('Dvd Calendar'!$E$2997:$CZ$2997='Field Check'!$C$57)*('Field Check'!$C$57&lt;&gt;"")))/MXAU!$B$3,"")))</f>
        <v/>
      </c>
      <c r="AY295" s="163">
        <f>IF(AY$226="","",IF($B295="","",IFERROR($C295*$D295*SUMPRODUCT(('Dvd Calendar'!$E$2992:$CZ$2992&gt;AY$225)*('Dvd Calendar'!$E$2992:$CZ$2992&lt;=AY$226)*'Dvd Calendar'!$E$2995:$CZ$2995*(('Dvd Calendar'!$E$2997:$CZ$2997='Field Check'!$C$56)*('Field Check'!$C$56&lt;&gt;"")+('Dvd Calendar'!$E$2997:$CZ$2997='Field Check'!$C$57)*('Field Check'!$C$57&lt;&gt;"")))/MXAU!$B$3,"")))</f>
        <v/>
      </c>
      <c r="AZ295" s="163">
        <f>IF(AZ$226="","",IF($B295="","",IFERROR($C295*$D295*SUMPRODUCT(('Dvd Calendar'!$E$2992:$CZ$2992&gt;AZ$225)*('Dvd Calendar'!$E$2992:$CZ$2992&lt;=AZ$226)*'Dvd Calendar'!$E$2995:$CZ$2995*(('Dvd Calendar'!$E$2997:$CZ$2997='Field Check'!$C$56)*('Field Check'!$C$56&lt;&gt;"")+('Dvd Calendar'!$E$2997:$CZ$2997='Field Check'!$C$57)*('Field Check'!$C$57&lt;&gt;"")))/MXAU!$B$3,"")))</f>
        <v/>
      </c>
      <c r="BA295" s="163">
        <f>IF(BA$226="","",IF($B295="","",IFERROR($C295*$D295*SUMPRODUCT(('Dvd Calendar'!$E$2992:$CZ$2992&gt;BA$225)*('Dvd Calendar'!$E$2992:$CZ$2992&lt;=BA$226)*'Dvd Calendar'!$E$2995:$CZ$2995*(('Dvd Calendar'!$E$2997:$CZ$2997='Field Check'!$C$56)*('Field Check'!$C$56&lt;&gt;"")+('Dvd Calendar'!$E$2997:$CZ$2997='Field Check'!$C$57)*('Field Check'!$C$57&lt;&gt;"")))/MXAU!$B$3,"")))</f>
        <v/>
      </c>
      <c r="BB295" s="163">
        <f>IF(BB$226="","",IF($B295="","",IFERROR($C295*$D295*SUMPRODUCT(('Dvd Calendar'!$E$2992:$CZ$2992&gt;BB$225)*('Dvd Calendar'!$E$2992:$CZ$2992&lt;=BB$226)*'Dvd Calendar'!$E$2995:$CZ$2995*(('Dvd Calendar'!$E$2997:$CZ$2997='Field Check'!$C$56)*('Field Check'!$C$56&lt;&gt;"")+('Dvd Calendar'!$E$2997:$CZ$2997='Field Check'!$C$57)*('Field Check'!$C$57&lt;&gt;"")))/MXAU!$B$3,"")))</f>
        <v/>
      </c>
      <c r="BC295" s="163">
        <f>IF(BC$226="","",IF($B295="","",IFERROR($C295*$D295*SUMPRODUCT(('Dvd Calendar'!$E$2992:$CZ$2992&gt;BC$225)*('Dvd Calendar'!$E$2992:$CZ$2992&lt;=BC$226)*'Dvd Calendar'!$E$2995:$CZ$2995*(('Dvd Calendar'!$E$2997:$CZ$2997='Field Check'!$C$56)*('Field Check'!$C$56&lt;&gt;"")+('Dvd Calendar'!$E$2997:$CZ$2997='Field Check'!$C$57)*('Field Check'!$C$57&lt;&gt;"")))/MXAU!$B$3,"")))</f>
        <v/>
      </c>
      <c r="BD295" s="163">
        <f>IF(BD$226="","",IF($B295="","",IFERROR($C295*$D295*SUMPRODUCT(('Dvd Calendar'!$E$2992:$CZ$2992&gt;BD$225)*('Dvd Calendar'!$E$2992:$CZ$2992&lt;=BD$226)*'Dvd Calendar'!$E$2995:$CZ$2995*(('Dvd Calendar'!$E$2997:$CZ$2997='Field Check'!$C$56)*('Field Check'!$C$56&lt;&gt;"")+('Dvd Calendar'!$E$2997:$CZ$2997='Field Check'!$C$57)*('Field Check'!$C$57&lt;&gt;"")))/MXAU!$B$3,"")))</f>
        <v/>
      </c>
      <c r="BE295" s="163">
        <f>IF(BE$226="","",IF($B295="","",IFERROR($C295*$D295*SUMPRODUCT(('Dvd Calendar'!$E$2992:$CZ$2992&gt;BE$225)*('Dvd Calendar'!$E$2992:$CZ$2992&lt;=BE$226)*'Dvd Calendar'!$E$2995:$CZ$2995*(('Dvd Calendar'!$E$2997:$CZ$2997='Field Check'!$C$56)*('Field Check'!$C$56&lt;&gt;"")+('Dvd Calendar'!$E$2997:$CZ$2997='Field Check'!$C$57)*('Field Check'!$C$57&lt;&gt;"")))/MXAU!$B$3,"")))</f>
        <v/>
      </c>
      <c r="BF295" s="163">
        <f>IF(BF$226="","",IF($B295="","",IFERROR($C295*$D295*SUMPRODUCT(('Dvd Calendar'!$E$2992:$CZ$2992&gt;BF$225)*('Dvd Calendar'!$E$2992:$CZ$2992&lt;=BF$226)*'Dvd Calendar'!$E$2995:$CZ$2995*(('Dvd Calendar'!$E$2997:$CZ$2997='Field Check'!$C$56)*('Field Check'!$C$56&lt;&gt;"")+('Dvd Calendar'!$E$2997:$CZ$2997='Field Check'!$C$57)*('Field Check'!$C$57&lt;&gt;"")))/MXAU!$B$3,"")))</f>
        <v/>
      </c>
      <c r="BH295" s="163">
        <f>IF(BH$226="","",IF($B295="","",IFERROR(AQ295*$E295/100,"")))</f>
        <v/>
      </c>
      <c r="BI295" s="163">
        <f>IF(BI$226="","",IF($B295="","",IFERROR(AR295*$E295/100,"")))</f>
        <v/>
      </c>
      <c r="BJ295" s="163">
        <f>IF(BJ$226="","",IF($B295="","",IFERROR(AS295*$E295/100,"")))</f>
        <v/>
      </c>
      <c r="BK295" s="163">
        <f>IF(BK$226="","",IF($B295="","",IFERROR(AT295*$E295/100,"")))</f>
        <v/>
      </c>
      <c r="BL295" s="163">
        <f>IF(BL$226="","",IF($B295="","",IFERROR(AU295*$E295/100,"")))</f>
        <v/>
      </c>
      <c r="BM295" s="163">
        <f>IF(BM$226="","",IF($B295="","",IFERROR(AV295*$E295/100,"")))</f>
        <v/>
      </c>
      <c r="BN295" s="163">
        <f>IF(BN$226="","",IF($B295="","",IFERROR(AW295*$E295/100,"")))</f>
        <v/>
      </c>
      <c r="BO295" s="163">
        <f>IF(BO$226="","",IF($B295="","",IFERROR(AX295*$E295/100,"")))</f>
        <v/>
      </c>
      <c r="BP295" s="163">
        <f>IF(BP$226="","",IF($B295="","",IFERROR(AY295*$E295/100,"")))</f>
        <v/>
      </c>
      <c r="BQ295" s="163">
        <f>IF(BQ$226="","",IF($B295="","",IFERROR(AZ295*$E295/100,"")))</f>
        <v/>
      </c>
      <c r="BR295" s="163">
        <f>IF(BR$226="","",IF($B295="","",IFERROR(BA295*$E295/100,"")))</f>
        <v/>
      </c>
      <c r="BS295" s="163">
        <f>IF(BS$226="","",IF($B295="","",IFERROR(BB295*$E295/100,"")))</f>
        <v/>
      </c>
      <c r="BT295" s="163">
        <f>IF(BT$226="","",IF($B295="","",IFERROR(BC295*$E295/100,"")))</f>
        <v/>
      </c>
      <c r="BU295" s="163">
        <f>IF(BU$226="","",IF($B295="","",IFERROR(BD295*$E295/100,"")))</f>
        <v/>
      </c>
      <c r="BV295" s="163">
        <f>IF(BV$226="","",IF($B295="","",IFERROR(BE295*$E295/100,"")))</f>
        <v/>
      </c>
      <c r="BW295" s="163">
        <f>IF(BW$226="","",IF($B295="","",IFERROR(BF295*$E295/100,"")))</f>
        <v/>
      </c>
    </row>
    <row r="296">
      <c r="B296" s="126">
        <f>IF(MXAU!$C$73="","",MXAU!$C$73)</f>
        <v/>
      </c>
      <c r="C296" s="74">
        <f>IF(MXAU!$B$73="","",MXAU!$B$73)</f>
        <v/>
      </c>
      <c r="D296" s="75">
        <f>IFERROR(MXAU!$Q$73,1)</f>
        <v/>
      </c>
      <c r="E296" s="76">
        <f>IF($B296="","",IF(ISNUMBER(MXAU!$I$73),MXAU!$I$73,'Index Summary'!$C$7))</f>
        <v/>
      </c>
      <c r="F296" s="77">
        <f>IF(F$226="","",IF($B296="","",IFERROR($C296*$D296*IF((Override!$C$4="ON")*(COUNTIFS(Override!$B$11:$B$40,$B296,Override!$D$11:$D$40,1,Override!$E$11:$E$40,"&gt;=0")-COUNTIFS(Override!$B$11:$B$40,$B296,Override!$D$11:$D$40,1,Override!$E$11:$E$40,"&gt;=0",Override!$C$11:$C$40,"AS51"))&gt;0,SUMIFS(Override!$E$11:$E$40,Override!$B$11:$B$40,$B296,Override!$D$11:$D$40,1)-SUMIFS(Override!$E$11:$E$40,Override!$B$11:$B$40,$B296,Override!$D$11:$D$40,1,Override!$C$11:$C$40,"AS51"),Override!$C$328)/MXAU!$B$3,"")))</f>
        <v/>
      </c>
      <c r="G296" s="77">
        <f>IF(G$226="","",IF($B296="","",IFERROR($C296*$D296*IF((Override!$C$4="ON")*(COUNTIFS(Override!$B$11:$B$40,$B296,Override!$D$11:$D$40,2,Override!$E$11:$E$40,"&gt;=0")-COUNTIFS(Override!$B$11:$B$40,$B296,Override!$D$11:$D$40,2,Override!$E$11:$E$40,"&gt;=0",Override!$C$11:$C$40,"AS51"))&gt;0,SUMIFS(Override!$E$11:$E$40,Override!$B$11:$B$40,$B296,Override!$D$11:$D$40,2)-SUMIFS(Override!$E$11:$E$40,Override!$B$11:$B$40,$B296,Override!$D$11:$D$40,2,Override!$C$11:$C$40,"AS51"),Override!$D$328)/MXAU!$B$3,"")))</f>
        <v/>
      </c>
      <c r="H296" s="77">
        <f>IF(H$226="","",IF($B296="","",IFERROR($C296*$D296*IF((Override!$C$4="ON")*(COUNTIFS(Override!$B$11:$B$40,$B296,Override!$D$11:$D$40,3,Override!$E$11:$E$40,"&gt;=0")-COUNTIFS(Override!$B$11:$B$40,$B296,Override!$D$11:$D$40,3,Override!$E$11:$E$40,"&gt;=0",Override!$C$11:$C$40,"AS51"))&gt;0,SUMIFS(Override!$E$11:$E$40,Override!$B$11:$B$40,$B296,Override!$D$11:$D$40,3)-SUMIFS(Override!$E$11:$E$40,Override!$B$11:$B$40,$B296,Override!$D$11:$D$40,3,Override!$C$11:$C$40,"AS51"),Override!$E$328)/MXAU!$B$3,"")))</f>
        <v/>
      </c>
      <c r="I296" s="77">
        <f>IF(I$226="","",IF($B296="","",IFERROR($C296*$D296*IF((Override!$C$4="ON")*(COUNTIFS(Override!$B$11:$B$40,$B296,Override!$D$11:$D$40,4,Override!$E$11:$E$40,"&gt;=0")-COUNTIFS(Override!$B$11:$B$40,$B296,Override!$D$11:$D$40,4,Override!$E$11:$E$40,"&gt;=0",Override!$C$11:$C$40,"AS51"))&gt;0,SUMIFS(Override!$E$11:$E$40,Override!$B$11:$B$40,$B296,Override!$D$11:$D$40,4)-SUMIFS(Override!$E$11:$E$40,Override!$B$11:$B$40,$B296,Override!$D$11:$D$40,4,Override!$C$11:$C$40,"AS51"),Override!$F$328)/MXAU!$B$3,"")))</f>
        <v/>
      </c>
      <c r="J296" s="77">
        <f>IF(J$226="","",IF($B296="","",IFERROR($C296*$D296*IF((Override!$C$4="ON")*(COUNTIFS(Override!$B$11:$B$40,$B296,Override!$D$11:$D$40,5,Override!$E$11:$E$40,"&gt;=0")-COUNTIFS(Override!$B$11:$B$40,$B296,Override!$D$11:$D$40,5,Override!$E$11:$E$40,"&gt;=0",Override!$C$11:$C$40,"AS51"))&gt;0,SUMIFS(Override!$E$11:$E$40,Override!$B$11:$B$40,$B296,Override!$D$11:$D$40,5)-SUMIFS(Override!$E$11:$E$40,Override!$B$11:$B$40,$B296,Override!$D$11:$D$40,5,Override!$C$11:$C$40,"AS51"),Override!$G$328)/MXAU!$B$3,"")))</f>
        <v/>
      </c>
      <c r="K296" s="77">
        <f>IF(K$226="","",IF($B296="","",IFERROR($C296*$D296*IF((Override!$C$4="ON")*(COUNTIFS(Override!$B$11:$B$40,$B296,Override!$D$11:$D$40,6,Override!$E$11:$E$40,"&gt;=0")-COUNTIFS(Override!$B$11:$B$40,$B296,Override!$D$11:$D$40,6,Override!$E$11:$E$40,"&gt;=0",Override!$C$11:$C$40,"AS51"))&gt;0,SUMIFS(Override!$E$11:$E$40,Override!$B$11:$B$40,$B296,Override!$D$11:$D$40,6)-SUMIFS(Override!$E$11:$E$40,Override!$B$11:$B$40,$B296,Override!$D$11:$D$40,6,Override!$C$11:$C$40,"AS51"),Override!$H$328)/MXAU!$B$3,"")))</f>
        <v/>
      </c>
      <c r="L296" s="77">
        <f>IF(L$226="","",IF($B296="","",IFERROR($C296*$D296*IF((Override!$C$4="ON")*(COUNTIFS(Override!$B$11:$B$40,$B296,Override!$D$11:$D$40,7,Override!$E$11:$E$40,"&gt;=0")-COUNTIFS(Override!$B$11:$B$40,$B296,Override!$D$11:$D$40,7,Override!$E$11:$E$40,"&gt;=0",Override!$C$11:$C$40,"AS51"))&gt;0,SUMIFS(Override!$E$11:$E$40,Override!$B$11:$B$40,$B296,Override!$D$11:$D$40,7)-SUMIFS(Override!$E$11:$E$40,Override!$B$11:$B$40,$B296,Override!$D$11:$D$40,7,Override!$C$11:$C$40,"AS51"),Override!$I$328)/MXAU!$B$3,"")))</f>
        <v/>
      </c>
      <c r="M296" s="77">
        <f>IF(M$226="","",IF($B296="","",IFERROR($C296*$D296*IF((Override!$C$4="ON")*(COUNTIFS(Override!$B$11:$B$40,$B296,Override!$D$11:$D$40,8,Override!$E$11:$E$40,"&gt;=0")-COUNTIFS(Override!$B$11:$B$40,$B296,Override!$D$11:$D$40,8,Override!$E$11:$E$40,"&gt;=0",Override!$C$11:$C$40,"AS51"))&gt;0,SUMIFS(Override!$E$11:$E$40,Override!$B$11:$B$40,$B296,Override!$D$11:$D$40,8)-SUMIFS(Override!$E$11:$E$40,Override!$B$11:$B$40,$B296,Override!$D$11:$D$40,8,Override!$C$11:$C$40,"AS51"),Override!$J$328)/MXAU!$B$3,"")))</f>
        <v/>
      </c>
      <c r="N296" s="77">
        <f>IF(N$226="","",IF($B296="","",IFERROR($C296*$D296*IF((Override!$C$4="ON")*(COUNTIFS(Override!$B$11:$B$40,$B296,Override!$D$11:$D$40,9,Override!$E$11:$E$40,"&gt;=0")-COUNTIFS(Override!$B$11:$B$40,$B296,Override!$D$11:$D$40,9,Override!$E$11:$E$40,"&gt;=0",Override!$C$11:$C$40,"AS51"))&gt;0,SUMIFS(Override!$E$11:$E$40,Override!$B$11:$B$40,$B296,Override!$D$11:$D$40,9)-SUMIFS(Override!$E$11:$E$40,Override!$B$11:$B$40,$B296,Override!$D$11:$D$40,9,Override!$C$11:$C$40,"AS51"),Override!$K$328)/MXAU!$B$3,"")))</f>
        <v/>
      </c>
      <c r="O296" s="77">
        <f>IF(O$226="","",IF($B296="","",IFERROR($C296*$D296*IF((Override!$C$4="ON")*(COUNTIFS(Override!$B$11:$B$40,$B296,Override!$D$11:$D$40,10,Override!$E$11:$E$40,"&gt;=0")-COUNTIFS(Override!$B$11:$B$40,$B296,Override!$D$11:$D$40,10,Override!$E$11:$E$40,"&gt;=0",Override!$C$11:$C$40,"AS51"))&gt;0,SUMIFS(Override!$E$11:$E$40,Override!$B$11:$B$40,$B296,Override!$D$11:$D$40,10)-SUMIFS(Override!$E$11:$E$40,Override!$B$11:$B$40,$B296,Override!$D$11:$D$40,10,Override!$C$11:$C$40,"AS51"),Override!$L$328)/MXAU!$B$3,"")))</f>
        <v/>
      </c>
      <c r="P296" s="77">
        <f>IF(P$226="","",IF($B296="","",IFERROR($C296*$D296*IF((Override!$C$4="ON")*(COUNTIFS(Override!$B$11:$B$40,$B296,Override!$D$11:$D$40,11,Override!$E$11:$E$40,"&gt;=0")-COUNTIFS(Override!$B$11:$B$40,$B296,Override!$D$11:$D$40,11,Override!$E$11:$E$40,"&gt;=0",Override!$C$11:$C$40,"AS51"))&gt;0,SUMIFS(Override!$E$11:$E$40,Override!$B$11:$B$40,$B296,Override!$D$11:$D$40,11)-SUMIFS(Override!$E$11:$E$40,Override!$B$11:$B$40,$B296,Override!$D$11:$D$40,11,Override!$C$11:$C$40,"AS51"),Override!$M$328)/MXAU!$B$3,"")))</f>
        <v/>
      </c>
      <c r="Q296" s="77">
        <f>IF(Q$226="","",IF($B296="","",IFERROR($C296*$D296*IF((Override!$C$4="ON")*(COUNTIFS(Override!$B$11:$B$40,$B296,Override!$D$11:$D$40,12,Override!$E$11:$E$40,"&gt;=0")-COUNTIFS(Override!$B$11:$B$40,$B296,Override!$D$11:$D$40,12,Override!$E$11:$E$40,"&gt;=0",Override!$C$11:$C$40,"AS51"))&gt;0,SUMIFS(Override!$E$11:$E$40,Override!$B$11:$B$40,$B296,Override!$D$11:$D$40,12)-SUMIFS(Override!$E$11:$E$40,Override!$B$11:$B$40,$B296,Override!$D$11:$D$40,12,Override!$C$11:$C$40,"AS51"),Override!$N$328)/MXAU!$B$3,"")))</f>
        <v/>
      </c>
      <c r="R296" s="77">
        <f>IF(R$226="","",IF($B296="","",IFERROR($C296*$D296*IF((Override!$C$4="ON")*(COUNTIFS(Override!$B$11:$B$40,$B296,Override!$D$11:$D$40,13,Override!$E$11:$E$40,"&gt;=0")-COUNTIFS(Override!$B$11:$B$40,$B296,Override!$D$11:$D$40,13,Override!$E$11:$E$40,"&gt;=0",Override!$C$11:$C$40,"AS51"))&gt;0,SUMIFS(Override!$E$11:$E$40,Override!$B$11:$B$40,$B296,Override!$D$11:$D$40,13)-SUMIFS(Override!$E$11:$E$40,Override!$B$11:$B$40,$B296,Override!$D$11:$D$40,13,Override!$C$11:$C$40,"AS51"),Override!$O$328)/MXAU!$B$3,"")))</f>
        <v/>
      </c>
      <c r="S296" s="77">
        <f>IF(S$226="","",IF($B296="","",IFERROR($C296*$D296*IF((Override!$C$4="ON")*(COUNTIFS(Override!$B$11:$B$40,$B296,Override!$D$11:$D$40,14,Override!$E$11:$E$40,"&gt;=0")-COUNTIFS(Override!$B$11:$B$40,$B296,Override!$D$11:$D$40,14,Override!$E$11:$E$40,"&gt;=0",Override!$C$11:$C$40,"AS51"))&gt;0,SUMIFS(Override!$E$11:$E$40,Override!$B$11:$B$40,$B296,Override!$D$11:$D$40,14)-SUMIFS(Override!$E$11:$E$40,Override!$B$11:$B$40,$B296,Override!$D$11:$D$40,14,Override!$C$11:$C$40,"AS51"),Override!$P$328)/MXAU!$B$3,"")))</f>
        <v/>
      </c>
      <c r="T296" s="77">
        <f>IF(T$226="","",IF($B296="","",IFERROR($C296*$D296*IF((Override!$C$4="ON")*(COUNTIFS(Override!$B$11:$B$40,$B296,Override!$D$11:$D$40,15,Override!$E$11:$E$40,"&gt;=0")-COUNTIFS(Override!$B$11:$B$40,$B296,Override!$D$11:$D$40,15,Override!$E$11:$E$40,"&gt;=0",Override!$C$11:$C$40,"AS51"))&gt;0,SUMIFS(Override!$E$11:$E$40,Override!$B$11:$B$40,$B296,Override!$D$11:$D$40,15)-SUMIFS(Override!$E$11:$E$40,Override!$B$11:$B$40,$B296,Override!$D$11:$D$40,15,Override!$C$11:$C$40,"AS51"),Override!$Q$328)/MXAU!$B$3,"")))</f>
        <v/>
      </c>
      <c r="U296" s="77">
        <f>IF(U$226="","",IF($B296="","",IFERROR($C296*$D296*IF((Override!$C$4="ON")*(COUNTIFS(Override!$B$11:$B$40,$B296,Override!$D$11:$D$40,16,Override!$E$11:$E$40,"&gt;=0")-COUNTIFS(Override!$B$11:$B$40,$B296,Override!$D$11:$D$40,16,Override!$E$11:$E$40,"&gt;=0",Override!$C$11:$C$40,"AS51"))&gt;0,SUMIFS(Override!$E$11:$E$40,Override!$B$11:$B$40,$B296,Override!$D$11:$D$40,16)-SUMIFS(Override!$E$11:$E$40,Override!$B$11:$B$40,$B296,Override!$D$11:$D$40,16,Override!$C$11:$C$40,"AS51"),Override!$R$328)/MXAU!$B$3,"")))</f>
        <v/>
      </c>
      <c r="W296" s="77">
        <f>IF(W$226="","",IF($B296="","",IFERROR(F296*$E296/100,"")))</f>
        <v/>
      </c>
      <c r="X296" s="77">
        <f>IF(X$226="","",IF($B296="","",IFERROR(G296*$E296/100,"")))</f>
        <v/>
      </c>
      <c r="Y296" s="77">
        <f>IF(Y$226="","",IF($B296="","",IFERROR(H296*$E296/100,"")))</f>
        <v/>
      </c>
      <c r="Z296" s="77">
        <f>IF(Z$226="","",IF($B296="","",IFERROR(I296*$E296/100,"")))</f>
        <v/>
      </c>
      <c r="AA296" s="77">
        <f>IF(AA$226="","",IF($B296="","",IFERROR(J296*$E296/100,"")))</f>
        <v/>
      </c>
      <c r="AB296" s="77">
        <f>IF(AB$226="","",IF($B296="","",IFERROR(K296*$E296/100,"")))</f>
        <v/>
      </c>
      <c r="AC296" s="77">
        <f>IF(AC$226="","",IF($B296="","",IFERROR(L296*$E296/100,"")))</f>
        <v/>
      </c>
      <c r="AD296" s="77">
        <f>IF(AD$226="","",IF($B296="","",IFERROR(M296*$E296/100,"")))</f>
        <v/>
      </c>
      <c r="AE296" s="77">
        <f>IF(AE$226="","",IF($B296="","",IFERROR(N296*$E296/100,"")))</f>
        <v/>
      </c>
      <c r="AF296" s="77">
        <f>IF(AF$226="","",IF($B296="","",IFERROR(O296*$E296/100,"")))</f>
        <v/>
      </c>
      <c r="AG296" s="77">
        <f>IF(AG$226="","",IF($B296="","",IFERROR(P296*$E296/100,"")))</f>
        <v/>
      </c>
      <c r="AH296" s="77">
        <f>IF(AH$226="","",IF($B296="","",IFERROR(Q296*$E296/100,"")))</f>
        <v/>
      </c>
      <c r="AI296" s="77">
        <f>IF(AI$226="","",IF($B296="","",IFERROR(R296*$E296/100,"")))</f>
        <v/>
      </c>
      <c r="AJ296" s="77">
        <f>IF(AJ$226="","",IF($B296="","",IFERROR(S296*$E296/100,"")))</f>
        <v/>
      </c>
      <c r="AK296" s="77">
        <f>IF(AK$226="","",IF($B296="","",IFERROR(T296*$E296/100,"")))</f>
        <v/>
      </c>
      <c r="AL296" s="77">
        <f>IF(AL$226="","",IF($B296="","",IFERROR(U296*$E296/100,"")))</f>
        <v/>
      </c>
      <c r="AN296" s="77">
        <f>IF($B296="","",SUMIF($F$226:$U$226,"&lt;="&amp;Sector!$E$51,$F296:$U296))</f>
        <v/>
      </c>
      <c r="AO296" s="77">
        <f>IF($B296="","",SUMIF($W$226:$AL$226,"&lt;="&amp;Sector!$E$51,$W296:$AL296))</f>
        <v/>
      </c>
      <c r="AQ296" s="163">
        <f>IF(AQ$226="","",IF($B296="","",IFERROR($C296*$D296*SUMPRODUCT(('Dvd Calendar'!$E$3003:$CZ$3003&gt;AQ$225)*('Dvd Calendar'!$E$3003:$CZ$3003&lt;=AQ$226)*'Dvd Calendar'!$E$3006:$CZ$3006*(('Dvd Calendar'!$E$3008:$CZ$3008='Field Check'!$C$56)*('Field Check'!$C$56&lt;&gt;"")+('Dvd Calendar'!$E$3008:$CZ$3008='Field Check'!$C$57)*('Field Check'!$C$57&lt;&gt;"")))/MXAU!$B$3,"")))</f>
        <v/>
      </c>
      <c r="AR296" s="163">
        <f>IF(AR$226="","",IF($B296="","",IFERROR($C296*$D296*SUMPRODUCT(('Dvd Calendar'!$E$3003:$CZ$3003&gt;AR$225)*('Dvd Calendar'!$E$3003:$CZ$3003&lt;=AR$226)*'Dvd Calendar'!$E$3006:$CZ$3006*(('Dvd Calendar'!$E$3008:$CZ$3008='Field Check'!$C$56)*('Field Check'!$C$56&lt;&gt;"")+('Dvd Calendar'!$E$3008:$CZ$3008='Field Check'!$C$57)*('Field Check'!$C$57&lt;&gt;"")))/MXAU!$B$3,"")))</f>
        <v/>
      </c>
      <c r="AS296" s="163">
        <f>IF(AS$226="","",IF($B296="","",IFERROR($C296*$D296*SUMPRODUCT(('Dvd Calendar'!$E$3003:$CZ$3003&gt;AS$225)*('Dvd Calendar'!$E$3003:$CZ$3003&lt;=AS$226)*'Dvd Calendar'!$E$3006:$CZ$3006*(('Dvd Calendar'!$E$3008:$CZ$3008='Field Check'!$C$56)*('Field Check'!$C$56&lt;&gt;"")+('Dvd Calendar'!$E$3008:$CZ$3008='Field Check'!$C$57)*('Field Check'!$C$57&lt;&gt;"")))/MXAU!$B$3,"")))</f>
        <v/>
      </c>
      <c r="AT296" s="163">
        <f>IF(AT$226="","",IF($B296="","",IFERROR($C296*$D296*SUMPRODUCT(('Dvd Calendar'!$E$3003:$CZ$3003&gt;AT$225)*('Dvd Calendar'!$E$3003:$CZ$3003&lt;=AT$226)*'Dvd Calendar'!$E$3006:$CZ$3006*(('Dvd Calendar'!$E$3008:$CZ$3008='Field Check'!$C$56)*('Field Check'!$C$56&lt;&gt;"")+('Dvd Calendar'!$E$3008:$CZ$3008='Field Check'!$C$57)*('Field Check'!$C$57&lt;&gt;"")))/MXAU!$B$3,"")))</f>
        <v/>
      </c>
      <c r="AU296" s="163">
        <f>IF(AU$226="","",IF($B296="","",IFERROR($C296*$D296*SUMPRODUCT(('Dvd Calendar'!$E$3003:$CZ$3003&gt;AU$225)*('Dvd Calendar'!$E$3003:$CZ$3003&lt;=AU$226)*'Dvd Calendar'!$E$3006:$CZ$3006*(('Dvd Calendar'!$E$3008:$CZ$3008='Field Check'!$C$56)*('Field Check'!$C$56&lt;&gt;"")+('Dvd Calendar'!$E$3008:$CZ$3008='Field Check'!$C$57)*('Field Check'!$C$57&lt;&gt;"")))/MXAU!$B$3,"")))</f>
        <v/>
      </c>
      <c r="AV296" s="163">
        <f>IF(AV$226="","",IF($B296="","",IFERROR($C296*$D296*SUMPRODUCT(('Dvd Calendar'!$E$3003:$CZ$3003&gt;AV$225)*('Dvd Calendar'!$E$3003:$CZ$3003&lt;=AV$226)*'Dvd Calendar'!$E$3006:$CZ$3006*(('Dvd Calendar'!$E$3008:$CZ$3008='Field Check'!$C$56)*('Field Check'!$C$56&lt;&gt;"")+('Dvd Calendar'!$E$3008:$CZ$3008='Field Check'!$C$57)*('Field Check'!$C$57&lt;&gt;"")))/MXAU!$B$3,"")))</f>
        <v/>
      </c>
      <c r="AW296" s="163">
        <f>IF(AW$226="","",IF($B296="","",IFERROR($C296*$D296*SUMPRODUCT(('Dvd Calendar'!$E$3003:$CZ$3003&gt;AW$225)*('Dvd Calendar'!$E$3003:$CZ$3003&lt;=AW$226)*'Dvd Calendar'!$E$3006:$CZ$3006*(('Dvd Calendar'!$E$3008:$CZ$3008='Field Check'!$C$56)*('Field Check'!$C$56&lt;&gt;"")+('Dvd Calendar'!$E$3008:$CZ$3008='Field Check'!$C$57)*('Field Check'!$C$57&lt;&gt;"")))/MXAU!$B$3,"")))</f>
        <v/>
      </c>
      <c r="AX296" s="163">
        <f>IF(AX$226="","",IF($B296="","",IFERROR($C296*$D296*SUMPRODUCT(('Dvd Calendar'!$E$3003:$CZ$3003&gt;AX$225)*('Dvd Calendar'!$E$3003:$CZ$3003&lt;=AX$226)*'Dvd Calendar'!$E$3006:$CZ$3006*(('Dvd Calendar'!$E$3008:$CZ$3008='Field Check'!$C$56)*('Field Check'!$C$56&lt;&gt;"")+('Dvd Calendar'!$E$3008:$CZ$3008='Field Check'!$C$57)*('Field Check'!$C$57&lt;&gt;"")))/MXAU!$B$3,"")))</f>
        <v/>
      </c>
      <c r="AY296" s="163">
        <f>IF(AY$226="","",IF($B296="","",IFERROR($C296*$D296*SUMPRODUCT(('Dvd Calendar'!$E$3003:$CZ$3003&gt;AY$225)*('Dvd Calendar'!$E$3003:$CZ$3003&lt;=AY$226)*'Dvd Calendar'!$E$3006:$CZ$3006*(('Dvd Calendar'!$E$3008:$CZ$3008='Field Check'!$C$56)*('Field Check'!$C$56&lt;&gt;"")+('Dvd Calendar'!$E$3008:$CZ$3008='Field Check'!$C$57)*('Field Check'!$C$57&lt;&gt;"")))/MXAU!$B$3,"")))</f>
        <v/>
      </c>
      <c r="AZ296" s="163">
        <f>IF(AZ$226="","",IF($B296="","",IFERROR($C296*$D296*SUMPRODUCT(('Dvd Calendar'!$E$3003:$CZ$3003&gt;AZ$225)*('Dvd Calendar'!$E$3003:$CZ$3003&lt;=AZ$226)*'Dvd Calendar'!$E$3006:$CZ$3006*(('Dvd Calendar'!$E$3008:$CZ$3008='Field Check'!$C$56)*('Field Check'!$C$56&lt;&gt;"")+('Dvd Calendar'!$E$3008:$CZ$3008='Field Check'!$C$57)*('Field Check'!$C$57&lt;&gt;"")))/MXAU!$B$3,"")))</f>
        <v/>
      </c>
      <c r="BA296" s="163">
        <f>IF(BA$226="","",IF($B296="","",IFERROR($C296*$D296*SUMPRODUCT(('Dvd Calendar'!$E$3003:$CZ$3003&gt;BA$225)*('Dvd Calendar'!$E$3003:$CZ$3003&lt;=BA$226)*'Dvd Calendar'!$E$3006:$CZ$3006*(('Dvd Calendar'!$E$3008:$CZ$3008='Field Check'!$C$56)*('Field Check'!$C$56&lt;&gt;"")+('Dvd Calendar'!$E$3008:$CZ$3008='Field Check'!$C$57)*('Field Check'!$C$57&lt;&gt;"")))/MXAU!$B$3,"")))</f>
        <v/>
      </c>
      <c r="BB296" s="163">
        <f>IF(BB$226="","",IF($B296="","",IFERROR($C296*$D296*SUMPRODUCT(('Dvd Calendar'!$E$3003:$CZ$3003&gt;BB$225)*('Dvd Calendar'!$E$3003:$CZ$3003&lt;=BB$226)*'Dvd Calendar'!$E$3006:$CZ$3006*(('Dvd Calendar'!$E$3008:$CZ$3008='Field Check'!$C$56)*('Field Check'!$C$56&lt;&gt;"")+('Dvd Calendar'!$E$3008:$CZ$3008='Field Check'!$C$57)*('Field Check'!$C$57&lt;&gt;"")))/MXAU!$B$3,"")))</f>
        <v/>
      </c>
      <c r="BC296" s="163">
        <f>IF(BC$226="","",IF($B296="","",IFERROR($C296*$D296*SUMPRODUCT(('Dvd Calendar'!$E$3003:$CZ$3003&gt;BC$225)*('Dvd Calendar'!$E$3003:$CZ$3003&lt;=BC$226)*'Dvd Calendar'!$E$3006:$CZ$3006*(('Dvd Calendar'!$E$3008:$CZ$3008='Field Check'!$C$56)*('Field Check'!$C$56&lt;&gt;"")+('Dvd Calendar'!$E$3008:$CZ$3008='Field Check'!$C$57)*('Field Check'!$C$57&lt;&gt;"")))/MXAU!$B$3,"")))</f>
        <v/>
      </c>
      <c r="BD296" s="163">
        <f>IF(BD$226="","",IF($B296="","",IFERROR($C296*$D296*SUMPRODUCT(('Dvd Calendar'!$E$3003:$CZ$3003&gt;BD$225)*('Dvd Calendar'!$E$3003:$CZ$3003&lt;=BD$226)*'Dvd Calendar'!$E$3006:$CZ$3006*(('Dvd Calendar'!$E$3008:$CZ$3008='Field Check'!$C$56)*('Field Check'!$C$56&lt;&gt;"")+('Dvd Calendar'!$E$3008:$CZ$3008='Field Check'!$C$57)*('Field Check'!$C$57&lt;&gt;"")))/MXAU!$B$3,"")))</f>
        <v/>
      </c>
      <c r="BE296" s="163">
        <f>IF(BE$226="","",IF($B296="","",IFERROR($C296*$D296*SUMPRODUCT(('Dvd Calendar'!$E$3003:$CZ$3003&gt;BE$225)*('Dvd Calendar'!$E$3003:$CZ$3003&lt;=BE$226)*'Dvd Calendar'!$E$3006:$CZ$3006*(('Dvd Calendar'!$E$3008:$CZ$3008='Field Check'!$C$56)*('Field Check'!$C$56&lt;&gt;"")+('Dvd Calendar'!$E$3008:$CZ$3008='Field Check'!$C$57)*('Field Check'!$C$57&lt;&gt;"")))/MXAU!$B$3,"")))</f>
        <v/>
      </c>
      <c r="BF296" s="163">
        <f>IF(BF$226="","",IF($B296="","",IFERROR($C296*$D296*SUMPRODUCT(('Dvd Calendar'!$E$3003:$CZ$3003&gt;BF$225)*('Dvd Calendar'!$E$3003:$CZ$3003&lt;=BF$226)*'Dvd Calendar'!$E$3006:$CZ$3006*(('Dvd Calendar'!$E$3008:$CZ$3008='Field Check'!$C$56)*('Field Check'!$C$56&lt;&gt;"")+('Dvd Calendar'!$E$3008:$CZ$3008='Field Check'!$C$57)*('Field Check'!$C$57&lt;&gt;"")))/MXAU!$B$3,"")))</f>
        <v/>
      </c>
      <c r="BH296" s="163">
        <f>IF(BH$226="","",IF($B296="","",IFERROR(AQ296*$E296/100,"")))</f>
        <v/>
      </c>
      <c r="BI296" s="163">
        <f>IF(BI$226="","",IF($B296="","",IFERROR(AR296*$E296/100,"")))</f>
        <v/>
      </c>
      <c r="BJ296" s="163">
        <f>IF(BJ$226="","",IF($B296="","",IFERROR(AS296*$E296/100,"")))</f>
        <v/>
      </c>
      <c r="BK296" s="163">
        <f>IF(BK$226="","",IF($B296="","",IFERROR(AT296*$E296/100,"")))</f>
        <v/>
      </c>
      <c r="BL296" s="163">
        <f>IF(BL$226="","",IF($B296="","",IFERROR(AU296*$E296/100,"")))</f>
        <v/>
      </c>
      <c r="BM296" s="163">
        <f>IF(BM$226="","",IF($B296="","",IFERROR(AV296*$E296/100,"")))</f>
        <v/>
      </c>
      <c r="BN296" s="163">
        <f>IF(BN$226="","",IF($B296="","",IFERROR(AW296*$E296/100,"")))</f>
        <v/>
      </c>
      <c r="BO296" s="163">
        <f>IF(BO$226="","",IF($B296="","",IFERROR(AX296*$E296/100,"")))</f>
        <v/>
      </c>
      <c r="BP296" s="163">
        <f>IF(BP$226="","",IF($B296="","",IFERROR(AY296*$E296/100,"")))</f>
        <v/>
      </c>
      <c r="BQ296" s="163">
        <f>IF(BQ$226="","",IF($B296="","",IFERROR(AZ296*$E296/100,"")))</f>
        <v/>
      </c>
      <c r="BR296" s="163">
        <f>IF(BR$226="","",IF($B296="","",IFERROR(BA296*$E296/100,"")))</f>
        <v/>
      </c>
      <c r="BS296" s="163">
        <f>IF(BS$226="","",IF($B296="","",IFERROR(BB296*$E296/100,"")))</f>
        <v/>
      </c>
      <c r="BT296" s="163">
        <f>IF(BT$226="","",IF($B296="","",IFERROR(BC296*$E296/100,"")))</f>
        <v/>
      </c>
      <c r="BU296" s="163">
        <f>IF(BU$226="","",IF($B296="","",IFERROR(BD296*$E296/100,"")))</f>
        <v/>
      </c>
      <c r="BV296" s="163">
        <f>IF(BV$226="","",IF($B296="","",IFERROR(BE296*$E296/100,"")))</f>
        <v/>
      </c>
      <c r="BW296" s="163">
        <f>IF(BW$226="","",IF($B296="","",IFERROR(BF296*$E296/100,"")))</f>
        <v/>
      </c>
    </row>
    <row r="297">
      <c r="B297" s="126">
        <f>IF(MXAU!$C$74="","",MXAU!$C$74)</f>
        <v/>
      </c>
      <c r="C297" s="74">
        <f>IF(MXAU!$B$74="","",MXAU!$B$74)</f>
        <v/>
      </c>
      <c r="D297" s="75">
        <f>IFERROR(MXAU!$Q$74,1)</f>
        <v/>
      </c>
      <c r="E297" s="76">
        <f>IF($B297="","",IF(ISNUMBER(MXAU!$I$74),MXAU!$I$74,'Index Summary'!$C$7))</f>
        <v/>
      </c>
      <c r="F297" s="77">
        <f>IF(F$226="","",IF($B297="","",IFERROR($C297*$D297*IF((Override!$C$4="ON")*(COUNTIFS(Override!$B$11:$B$40,$B297,Override!$D$11:$D$40,1,Override!$E$11:$E$40,"&gt;=0")-COUNTIFS(Override!$B$11:$B$40,$B297,Override!$D$11:$D$40,1,Override!$E$11:$E$40,"&gt;=0",Override!$C$11:$C$40,"AS51"))&gt;0,SUMIFS(Override!$E$11:$E$40,Override!$B$11:$B$40,$B297,Override!$D$11:$D$40,1)-SUMIFS(Override!$E$11:$E$40,Override!$B$11:$B$40,$B297,Override!$D$11:$D$40,1,Override!$C$11:$C$40,"AS51"),Override!$C$329)/MXAU!$B$3,"")))</f>
        <v/>
      </c>
      <c r="G297" s="77">
        <f>IF(G$226="","",IF($B297="","",IFERROR($C297*$D297*IF((Override!$C$4="ON")*(COUNTIFS(Override!$B$11:$B$40,$B297,Override!$D$11:$D$40,2,Override!$E$11:$E$40,"&gt;=0")-COUNTIFS(Override!$B$11:$B$40,$B297,Override!$D$11:$D$40,2,Override!$E$11:$E$40,"&gt;=0",Override!$C$11:$C$40,"AS51"))&gt;0,SUMIFS(Override!$E$11:$E$40,Override!$B$11:$B$40,$B297,Override!$D$11:$D$40,2)-SUMIFS(Override!$E$11:$E$40,Override!$B$11:$B$40,$B297,Override!$D$11:$D$40,2,Override!$C$11:$C$40,"AS51"),Override!$D$329)/MXAU!$B$3,"")))</f>
        <v/>
      </c>
      <c r="H297" s="77">
        <f>IF(H$226="","",IF($B297="","",IFERROR($C297*$D297*IF((Override!$C$4="ON")*(COUNTIFS(Override!$B$11:$B$40,$B297,Override!$D$11:$D$40,3,Override!$E$11:$E$40,"&gt;=0")-COUNTIFS(Override!$B$11:$B$40,$B297,Override!$D$11:$D$40,3,Override!$E$11:$E$40,"&gt;=0",Override!$C$11:$C$40,"AS51"))&gt;0,SUMIFS(Override!$E$11:$E$40,Override!$B$11:$B$40,$B297,Override!$D$11:$D$40,3)-SUMIFS(Override!$E$11:$E$40,Override!$B$11:$B$40,$B297,Override!$D$11:$D$40,3,Override!$C$11:$C$40,"AS51"),Override!$E$329)/MXAU!$B$3,"")))</f>
        <v/>
      </c>
      <c r="I297" s="77">
        <f>IF(I$226="","",IF($B297="","",IFERROR($C297*$D297*IF((Override!$C$4="ON")*(COUNTIFS(Override!$B$11:$B$40,$B297,Override!$D$11:$D$40,4,Override!$E$11:$E$40,"&gt;=0")-COUNTIFS(Override!$B$11:$B$40,$B297,Override!$D$11:$D$40,4,Override!$E$11:$E$40,"&gt;=0",Override!$C$11:$C$40,"AS51"))&gt;0,SUMIFS(Override!$E$11:$E$40,Override!$B$11:$B$40,$B297,Override!$D$11:$D$40,4)-SUMIFS(Override!$E$11:$E$40,Override!$B$11:$B$40,$B297,Override!$D$11:$D$40,4,Override!$C$11:$C$40,"AS51"),Override!$F$329)/MXAU!$B$3,"")))</f>
        <v/>
      </c>
      <c r="J297" s="77">
        <f>IF(J$226="","",IF($B297="","",IFERROR($C297*$D297*IF((Override!$C$4="ON")*(COUNTIFS(Override!$B$11:$B$40,$B297,Override!$D$11:$D$40,5,Override!$E$11:$E$40,"&gt;=0")-COUNTIFS(Override!$B$11:$B$40,$B297,Override!$D$11:$D$40,5,Override!$E$11:$E$40,"&gt;=0",Override!$C$11:$C$40,"AS51"))&gt;0,SUMIFS(Override!$E$11:$E$40,Override!$B$11:$B$40,$B297,Override!$D$11:$D$40,5)-SUMIFS(Override!$E$11:$E$40,Override!$B$11:$B$40,$B297,Override!$D$11:$D$40,5,Override!$C$11:$C$40,"AS51"),Override!$G$329)/MXAU!$B$3,"")))</f>
        <v/>
      </c>
      <c r="K297" s="77">
        <f>IF(K$226="","",IF($B297="","",IFERROR($C297*$D297*IF((Override!$C$4="ON")*(COUNTIFS(Override!$B$11:$B$40,$B297,Override!$D$11:$D$40,6,Override!$E$11:$E$40,"&gt;=0")-COUNTIFS(Override!$B$11:$B$40,$B297,Override!$D$11:$D$40,6,Override!$E$11:$E$40,"&gt;=0",Override!$C$11:$C$40,"AS51"))&gt;0,SUMIFS(Override!$E$11:$E$40,Override!$B$11:$B$40,$B297,Override!$D$11:$D$40,6)-SUMIFS(Override!$E$11:$E$40,Override!$B$11:$B$40,$B297,Override!$D$11:$D$40,6,Override!$C$11:$C$40,"AS51"),Override!$H$329)/MXAU!$B$3,"")))</f>
        <v/>
      </c>
      <c r="L297" s="77">
        <f>IF(L$226="","",IF($B297="","",IFERROR($C297*$D297*IF((Override!$C$4="ON")*(COUNTIFS(Override!$B$11:$B$40,$B297,Override!$D$11:$D$40,7,Override!$E$11:$E$40,"&gt;=0")-COUNTIFS(Override!$B$11:$B$40,$B297,Override!$D$11:$D$40,7,Override!$E$11:$E$40,"&gt;=0",Override!$C$11:$C$40,"AS51"))&gt;0,SUMIFS(Override!$E$11:$E$40,Override!$B$11:$B$40,$B297,Override!$D$11:$D$40,7)-SUMIFS(Override!$E$11:$E$40,Override!$B$11:$B$40,$B297,Override!$D$11:$D$40,7,Override!$C$11:$C$40,"AS51"),Override!$I$329)/MXAU!$B$3,"")))</f>
        <v/>
      </c>
      <c r="M297" s="77">
        <f>IF(M$226="","",IF($B297="","",IFERROR($C297*$D297*IF((Override!$C$4="ON")*(COUNTIFS(Override!$B$11:$B$40,$B297,Override!$D$11:$D$40,8,Override!$E$11:$E$40,"&gt;=0")-COUNTIFS(Override!$B$11:$B$40,$B297,Override!$D$11:$D$40,8,Override!$E$11:$E$40,"&gt;=0",Override!$C$11:$C$40,"AS51"))&gt;0,SUMIFS(Override!$E$11:$E$40,Override!$B$11:$B$40,$B297,Override!$D$11:$D$40,8)-SUMIFS(Override!$E$11:$E$40,Override!$B$11:$B$40,$B297,Override!$D$11:$D$40,8,Override!$C$11:$C$40,"AS51"),Override!$J$329)/MXAU!$B$3,"")))</f>
        <v/>
      </c>
      <c r="N297" s="77">
        <f>IF(N$226="","",IF($B297="","",IFERROR($C297*$D297*IF((Override!$C$4="ON")*(COUNTIFS(Override!$B$11:$B$40,$B297,Override!$D$11:$D$40,9,Override!$E$11:$E$40,"&gt;=0")-COUNTIFS(Override!$B$11:$B$40,$B297,Override!$D$11:$D$40,9,Override!$E$11:$E$40,"&gt;=0",Override!$C$11:$C$40,"AS51"))&gt;0,SUMIFS(Override!$E$11:$E$40,Override!$B$11:$B$40,$B297,Override!$D$11:$D$40,9)-SUMIFS(Override!$E$11:$E$40,Override!$B$11:$B$40,$B297,Override!$D$11:$D$40,9,Override!$C$11:$C$40,"AS51"),Override!$K$329)/MXAU!$B$3,"")))</f>
        <v/>
      </c>
      <c r="O297" s="77">
        <f>IF(O$226="","",IF($B297="","",IFERROR($C297*$D297*IF((Override!$C$4="ON")*(COUNTIFS(Override!$B$11:$B$40,$B297,Override!$D$11:$D$40,10,Override!$E$11:$E$40,"&gt;=0")-COUNTIFS(Override!$B$11:$B$40,$B297,Override!$D$11:$D$40,10,Override!$E$11:$E$40,"&gt;=0",Override!$C$11:$C$40,"AS51"))&gt;0,SUMIFS(Override!$E$11:$E$40,Override!$B$11:$B$40,$B297,Override!$D$11:$D$40,10)-SUMIFS(Override!$E$11:$E$40,Override!$B$11:$B$40,$B297,Override!$D$11:$D$40,10,Override!$C$11:$C$40,"AS51"),Override!$L$329)/MXAU!$B$3,"")))</f>
        <v/>
      </c>
      <c r="P297" s="77">
        <f>IF(P$226="","",IF($B297="","",IFERROR($C297*$D297*IF((Override!$C$4="ON")*(COUNTIFS(Override!$B$11:$B$40,$B297,Override!$D$11:$D$40,11,Override!$E$11:$E$40,"&gt;=0")-COUNTIFS(Override!$B$11:$B$40,$B297,Override!$D$11:$D$40,11,Override!$E$11:$E$40,"&gt;=0",Override!$C$11:$C$40,"AS51"))&gt;0,SUMIFS(Override!$E$11:$E$40,Override!$B$11:$B$40,$B297,Override!$D$11:$D$40,11)-SUMIFS(Override!$E$11:$E$40,Override!$B$11:$B$40,$B297,Override!$D$11:$D$40,11,Override!$C$11:$C$40,"AS51"),Override!$M$329)/MXAU!$B$3,"")))</f>
        <v/>
      </c>
      <c r="Q297" s="77">
        <f>IF(Q$226="","",IF($B297="","",IFERROR($C297*$D297*IF((Override!$C$4="ON")*(COUNTIFS(Override!$B$11:$B$40,$B297,Override!$D$11:$D$40,12,Override!$E$11:$E$40,"&gt;=0")-COUNTIFS(Override!$B$11:$B$40,$B297,Override!$D$11:$D$40,12,Override!$E$11:$E$40,"&gt;=0",Override!$C$11:$C$40,"AS51"))&gt;0,SUMIFS(Override!$E$11:$E$40,Override!$B$11:$B$40,$B297,Override!$D$11:$D$40,12)-SUMIFS(Override!$E$11:$E$40,Override!$B$11:$B$40,$B297,Override!$D$11:$D$40,12,Override!$C$11:$C$40,"AS51"),Override!$N$329)/MXAU!$B$3,"")))</f>
        <v/>
      </c>
      <c r="R297" s="77">
        <f>IF(R$226="","",IF($B297="","",IFERROR($C297*$D297*IF((Override!$C$4="ON")*(COUNTIFS(Override!$B$11:$B$40,$B297,Override!$D$11:$D$40,13,Override!$E$11:$E$40,"&gt;=0")-COUNTIFS(Override!$B$11:$B$40,$B297,Override!$D$11:$D$40,13,Override!$E$11:$E$40,"&gt;=0",Override!$C$11:$C$40,"AS51"))&gt;0,SUMIFS(Override!$E$11:$E$40,Override!$B$11:$B$40,$B297,Override!$D$11:$D$40,13)-SUMIFS(Override!$E$11:$E$40,Override!$B$11:$B$40,$B297,Override!$D$11:$D$40,13,Override!$C$11:$C$40,"AS51"),Override!$O$329)/MXAU!$B$3,"")))</f>
        <v/>
      </c>
      <c r="S297" s="77">
        <f>IF(S$226="","",IF($B297="","",IFERROR($C297*$D297*IF((Override!$C$4="ON")*(COUNTIFS(Override!$B$11:$B$40,$B297,Override!$D$11:$D$40,14,Override!$E$11:$E$40,"&gt;=0")-COUNTIFS(Override!$B$11:$B$40,$B297,Override!$D$11:$D$40,14,Override!$E$11:$E$40,"&gt;=0",Override!$C$11:$C$40,"AS51"))&gt;0,SUMIFS(Override!$E$11:$E$40,Override!$B$11:$B$40,$B297,Override!$D$11:$D$40,14)-SUMIFS(Override!$E$11:$E$40,Override!$B$11:$B$40,$B297,Override!$D$11:$D$40,14,Override!$C$11:$C$40,"AS51"),Override!$P$329)/MXAU!$B$3,"")))</f>
        <v/>
      </c>
      <c r="T297" s="77">
        <f>IF(T$226="","",IF($B297="","",IFERROR($C297*$D297*IF((Override!$C$4="ON")*(COUNTIFS(Override!$B$11:$B$40,$B297,Override!$D$11:$D$40,15,Override!$E$11:$E$40,"&gt;=0")-COUNTIFS(Override!$B$11:$B$40,$B297,Override!$D$11:$D$40,15,Override!$E$11:$E$40,"&gt;=0",Override!$C$11:$C$40,"AS51"))&gt;0,SUMIFS(Override!$E$11:$E$40,Override!$B$11:$B$40,$B297,Override!$D$11:$D$40,15)-SUMIFS(Override!$E$11:$E$40,Override!$B$11:$B$40,$B297,Override!$D$11:$D$40,15,Override!$C$11:$C$40,"AS51"),Override!$Q$329)/MXAU!$B$3,"")))</f>
        <v/>
      </c>
      <c r="U297" s="77">
        <f>IF(U$226="","",IF($B297="","",IFERROR($C297*$D297*IF((Override!$C$4="ON")*(COUNTIFS(Override!$B$11:$B$40,$B297,Override!$D$11:$D$40,16,Override!$E$11:$E$40,"&gt;=0")-COUNTIFS(Override!$B$11:$B$40,$B297,Override!$D$11:$D$40,16,Override!$E$11:$E$40,"&gt;=0",Override!$C$11:$C$40,"AS51"))&gt;0,SUMIFS(Override!$E$11:$E$40,Override!$B$11:$B$40,$B297,Override!$D$11:$D$40,16)-SUMIFS(Override!$E$11:$E$40,Override!$B$11:$B$40,$B297,Override!$D$11:$D$40,16,Override!$C$11:$C$40,"AS51"),Override!$R$329)/MXAU!$B$3,"")))</f>
        <v/>
      </c>
      <c r="W297" s="77">
        <f>IF(W$226="","",IF($B297="","",IFERROR(F297*$E297/100,"")))</f>
        <v/>
      </c>
      <c r="X297" s="77">
        <f>IF(X$226="","",IF($B297="","",IFERROR(G297*$E297/100,"")))</f>
        <v/>
      </c>
      <c r="Y297" s="77">
        <f>IF(Y$226="","",IF($B297="","",IFERROR(H297*$E297/100,"")))</f>
        <v/>
      </c>
      <c r="Z297" s="77">
        <f>IF(Z$226="","",IF($B297="","",IFERROR(I297*$E297/100,"")))</f>
        <v/>
      </c>
      <c r="AA297" s="77">
        <f>IF(AA$226="","",IF($B297="","",IFERROR(J297*$E297/100,"")))</f>
        <v/>
      </c>
      <c r="AB297" s="77">
        <f>IF(AB$226="","",IF($B297="","",IFERROR(K297*$E297/100,"")))</f>
        <v/>
      </c>
      <c r="AC297" s="77">
        <f>IF(AC$226="","",IF($B297="","",IFERROR(L297*$E297/100,"")))</f>
        <v/>
      </c>
      <c r="AD297" s="77">
        <f>IF(AD$226="","",IF($B297="","",IFERROR(M297*$E297/100,"")))</f>
        <v/>
      </c>
      <c r="AE297" s="77">
        <f>IF(AE$226="","",IF($B297="","",IFERROR(N297*$E297/100,"")))</f>
        <v/>
      </c>
      <c r="AF297" s="77">
        <f>IF(AF$226="","",IF($B297="","",IFERROR(O297*$E297/100,"")))</f>
        <v/>
      </c>
      <c r="AG297" s="77">
        <f>IF(AG$226="","",IF($B297="","",IFERROR(P297*$E297/100,"")))</f>
        <v/>
      </c>
      <c r="AH297" s="77">
        <f>IF(AH$226="","",IF($B297="","",IFERROR(Q297*$E297/100,"")))</f>
        <v/>
      </c>
      <c r="AI297" s="77">
        <f>IF(AI$226="","",IF($B297="","",IFERROR(R297*$E297/100,"")))</f>
        <v/>
      </c>
      <c r="AJ297" s="77">
        <f>IF(AJ$226="","",IF($B297="","",IFERROR(S297*$E297/100,"")))</f>
        <v/>
      </c>
      <c r="AK297" s="77">
        <f>IF(AK$226="","",IF($B297="","",IFERROR(T297*$E297/100,"")))</f>
        <v/>
      </c>
      <c r="AL297" s="77">
        <f>IF(AL$226="","",IF($B297="","",IFERROR(U297*$E297/100,"")))</f>
        <v/>
      </c>
      <c r="AN297" s="77">
        <f>IF($B297="","",SUMIF($F$226:$U$226,"&lt;="&amp;Sector!$E$51,$F297:$U297))</f>
        <v/>
      </c>
      <c r="AO297" s="77">
        <f>IF($B297="","",SUMIF($W$226:$AL$226,"&lt;="&amp;Sector!$E$51,$W297:$AL297))</f>
        <v/>
      </c>
      <c r="AQ297" s="163">
        <f>IF(AQ$226="","",IF($B297="","",IFERROR($C297*$D297*SUMPRODUCT(('Dvd Calendar'!$E$3014:$CZ$3014&gt;AQ$225)*('Dvd Calendar'!$E$3014:$CZ$3014&lt;=AQ$226)*'Dvd Calendar'!$E$3017:$CZ$3017*(('Dvd Calendar'!$E$3019:$CZ$3019='Field Check'!$C$56)*('Field Check'!$C$56&lt;&gt;"")+('Dvd Calendar'!$E$3019:$CZ$3019='Field Check'!$C$57)*('Field Check'!$C$57&lt;&gt;"")))/MXAU!$B$3,"")))</f>
        <v/>
      </c>
      <c r="AR297" s="163">
        <f>IF(AR$226="","",IF($B297="","",IFERROR($C297*$D297*SUMPRODUCT(('Dvd Calendar'!$E$3014:$CZ$3014&gt;AR$225)*('Dvd Calendar'!$E$3014:$CZ$3014&lt;=AR$226)*'Dvd Calendar'!$E$3017:$CZ$3017*(('Dvd Calendar'!$E$3019:$CZ$3019='Field Check'!$C$56)*('Field Check'!$C$56&lt;&gt;"")+('Dvd Calendar'!$E$3019:$CZ$3019='Field Check'!$C$57)*('Field Check'!$C$57&lt;&gt;"")))/MXAU!$B$3,"")))</f>
        <v/>
      </c>
      <c r="AS297" s="163">
        <f>IF(AS$226="","",IF($B297="","",IFERROR($C297*$D297*SUMPRODUCT(('Dvd Calendar'!$E$3014:$CZ$3014&gt;AS$225)*('Dvd Calendar'!$E$3014:$CZ$3014&lt;=AS$226)*'Dvd Calendar'!$E$3017:$CZ$3017*(('Dvd Calendar'!$E$3019:$CZ$3019='Field Check'!$C$56)*('Field Check'!$C$56&lt;&gt;"")+('Dvd Calendar'!$E$3019:$CZ$3019='Field Check'!$C$57)*('Field Check'!$C$57&lt;&gt;"")))/MXAU!$B$3,"")))</f>
        <v/>
      </c>
      <c r="AT297" s="163">
        <f>IF(AT$226="","",IF($B297="","",IFERROR($C297*$D297*SUMPRODUCT(('Dvd Calendar'!$E$3014:$CZ$3014&gt;AT$225)*('Dvd Calendar'!$E$3014:$CZ$3014&lt;=AT$226)*'Dvd Calendar'!$E$3017:$CZ$3017*(('Dvd Calendar'!$E$3019:$CZ$3019='Field Check'!$C$56)*('Field Check'!$C$56&lt;&gt;"")+('Dvd Calendar'!$E$3019:$CZ$3019='Field Check'!$C$57)*('Field Check'!$C$57&lt;&gt;"")))/MXAU!$B$3,"")))</f>
        <v/>
      </c>
      <c r="AU297" s="163">
        <f>IF(AU$226="","",IF($B297="","",IFERROR($C297*$D297*SUMPRODUCT(('Dvd Calendar'!$E$3014:$CZ$3014&gt;AU$225)*('Dvd Calendar'!$E$3014:$CZ$3014&lt;=AU$226)*'Dvd Calendar'!$E$3017:$CZ$3017*(('Dvd Calendar'!$E$3019:$CZ$3019='Field Check'!$C$56)*('Field Check'!$C$56&lt;&gt;"")+('Dvd Calendar'!$E$3019:$CZ$3019='Field Check'!$C$57)*('Field Check'!$C$57&lt;&gt;"")))/MXAU!$B$3,"")))</f>
        <v/>
      </c>
      <c r="AV297" s="163">
        <f>IF(AV$226="","",IF($B297="","",IFERROR($C297*$D297*SUMPRODUCT(('Dvd Calendar'!$E$3014:$CZ$3014&gt;AV$225)*('Dvd Calendar'!$E$3014:$CZ$3014&lt;=AV$226)*'Dvd Calendar'!$E$3017:$CZ$3017*(('Dvd Calendar'!$E$3019:$CZ$3019='Field Check'!$C$56)*('Field Check'!$C$56&lt;&gt;"")+('Dvd Calendar'!$E$3019:$CZ$3019='Field Check'!$C$57)*('Field Check'!$C$57&lt;&gt;"")))/MXAU!$B$3,"")))</f>
        <v/>
      </c>
      <c r="AW297" s="163">
        <f>IF(AW$226="","",IF($B297="","",IFERROR($C297*$D297*SUMPRODUCT(('Dvd Calendar'!$E$3014:$CZ$3014&gt;AW$225)*('Dvd Calendar'!$E$3014:$CZ$3014&lt;=AW$226)*'Dvd Calendar'!$E$3017:$CZ$3017*(('Dvd Calendar'!$E$3019:$CZ$3019='Field Check'!$C$56)*('Field Check'!$C$56&lt;&gt;"")+('Dvd Calendar'!$E$3019:$CZ$3019='Field Check'!$C$57)*('Field Check'!$C$57&lt;&gt;"")))/MXAU!$B$3,"")))</f>
        <v/>
      </c>
      <c r="AX297" s="163">
        <f>IF(AX$226="","",IF($B297="","",IFERROR($C297*$D297*SUMPRODUCT(('Dvd Calendar'!$E$3014:$CZ$3014&gt;AX$225)*('Dvd Calendar'!$E$3014:$CZ$3014&lt;=AX$226)*'Dvd Calendar'!$E$3017:$CZ$3017*(('Dvd Calendar'!$E$3019:$CZ$3019='Field Check'!$C$56)*('Field Check'!$C$56&lt;&gt;"")+('Dvd Calendar'!$E$3019:$CZ$3019='Field Check'!$C$57)*('Field Check'!$C$57&lt;&gt;"")))/MXAU!$B$3,"")))</f>
        <v/>
      </c>
      <c r="AY297" s="163">
        <f>IF(AY$226="","",IF($B297="","",IFERROR($C297*$D297*SUMPRODUCT(('Dvd Calendar'!$E$3014:$CZ$3014&gt;AY$225)*('Dvd Calendar'!$E$3014:$CZ$3014&lt;=AY$226)*'Dvd Calendar'!$E$3017:$CZ$3017*(('Dvd Calendar'!$E$3019:$CZ$3019='Field Check'!$C$56)*('Field Check'!$C$56&lt;&gt;"")+('Dvd Calendar'!$E$3019:$CZ$3019='Field Check'!$C$57)*('Field Check'!$C$57&lt;&gt;"")))/MXAU!$B$3,"")))</f>
        <v/>
      </c>
      <c r="AZ297" s="163">
        <f>IF(AZ$226="","",IF($B297="","",IFERROR($C297*$D297*SUMPRODUCT(('Dvd Calendar'!$E$3014:$CZ$3014&gt;AZ$225)*('Dvd Calendar'!$E$3014:$CZ$3014&lt;=AZ$226)*'Dvd Calendar'!$E$3017:$CZ$3017*(('Dvd Calendar'!$E$3019:$CZ$3019='Field Check'!$C$56)*('Field Check'!$C$56&lt;&gt;"")+('Dvd Calendar'!$E$3019:$CZ$3019='Field Check'!$C$57)*('Field Check'!$C$57&lt;&gt;"")))/MXAU!$B$3,"")))</f>
        <v/>
      </c>
      <c r="BA297" s="163">
        <f>IF(BA$226="","",IF($B297="","",IFERROR($C297*$D297*SUMPRODUCT(('Dvd Calendar'!$E$3014:$CZ$3014&gt;BA$225)*('Dvd Calendar'!$E$3014:$CZ$3014&lt;=BA$226)*'Dvd Calendar'!$E$3017:$CZ$3017*(('Dvd Calendar'!$E$3019:$CZ$3019='Field Check'!$C$56)*('Field Check'!$C$56&lt;&gt;"")+('Dvd Calendar'!$E$3019:$CZ$3019='Field Check'!$C$57)*('Field Check'!$C$57&lt;&gt;"")))/MXAU!$B$3,"")))</f>
        <v/>
      </c>
      <c r="BB297" s="163">
        <f>IF(BB$226="","",IF($B297="","",IFERROR($C297*$D297*SUMPRODUCT(('Dvd Calendar'!$E$3014:$CZ$3014&gt;BB$225)*('Dvd Calendar'!$E$3014:$CZ$3014&lt;=BB$226)*'Dvd Calendar'!$E$3017:$CZ$3017*(('Dvd Calendar'!$E$3019:$CZ$3019='Field Check'!$C$56)*('Field Check'!$C$56&lt;&gt;"")+('Dvd Calendar'!$E$3019:$CZ$3019='Field Check'!$C$57)*('Field Check'!$C$57&lt;&gt;"")))/MXAU!$B$3,"")))</f>
        <v/>
      </c>
      <c r="BC297" s="163">
        <f>IF(BC$226="","",IF($B297="","",IFERROR($C297*$D297*SUMPRODUCT(('Dvd Calendar'!$E$3014:$CZ$3014&gt;BC$225)*('Dvd Calendar'!$E$3014:$CZ$3014&lt;=BC$226)*'Dvd Calendar'!$E$3017:$CZ$3017*(('Dvd Calendar'!$E$3019:$CZ$3019='Field Check'!$C$56)*('Field Check'!$C$56&lt;&gt;"")+('Dvd Calendar'!$E$3019:$CZ$3019='Field Check'!$C$57)*('Field Check'!$C$57&lt;&gt;"")))/MXAU!$B$3,"")))</f>
        <v/>
      </c>
      <c r="BD297" s="163">
        <f>IF(BD$226="","",IF($B297="","",IFERROR($C297*$D297*SUMPRODUCT(('Dvd Calendar'!$E$3014:$CZ$3014&gt;BD$225)*('Dvd Calendar'!$E$3014:$CZ$3014&lt;=BD$226)*'Dvd Calendar'!$E$3017:$CZ$3017*(('Dvd Calendar'!$E$3019:$CZ$3019='Field Check'!$C$56)*('Field Check'!$C$56&lt;&gt;"")+('Dvd Calendar'!$E$3019:$CZ$3019='Field Check'!$C$57)*('Field Check'!$C$57&lt;&gt;"")))/MXAU!$B$3,"")))</f>
        <v/>
      </c>
      <c r="BE297" s="163">
        <f>IF(BE$226="","",IF($B297="","",IFERROR($C297*$D297*SUMPRODUCT(('Dvd Calendar'!$E$3014:$CZ$3014&gt;BE$225)*('Dvd Calendar'!$E$3014:$CZ$3014&lt;=BE$226)*'Dvd Calendar'!$E$3017:$CZ$3017*(('Dvd Calendar'!$E$3019:$CZ$3019='Field Check'!$C$56)*('Field Check'!$C$56&lt;&gt;"")+('Dvd Calendar'!$E$3019:$CZ$3019='Field Check'!$C$57)*('Field Check'!$C$57&lt;&gt;"")))/MXAU!$B$3,"")))</f>
        <v/>
      </c>
      <c r="BF297" s="163">
        <f>IF(BF$226="","",IF($B297="","",IFERROR($C297*$D297*SUMPRODUCT(('Dvd Calendar'!$E$3014:$CZ$3014&gt;BF$225)*('Dvd Calendar'!$E$3014:$CZ$3014&lt;=BF$226)*'Dvd Calendar'!$E$3017:$CZ$3017*(('Dvd Calendar'!$E$3019:$CZ$3019='Field Check'!$C$56)*('Field Check'!$C$56&lt;&gt;"")+('Dvd Calendar'!$E$3019:$CZ$3019='Field Check'!$C$57)*('Field Check'!$C$57&lt;&gt;"")))/MXAU!$B$3,"")))</f>
        <v/>
      </c>
      <c r="BH297" s="163">
        <f>IF(BH$226="","",IF($B297="","",IFERROR(AQ297*$E297/100,"")))</f>
        <v/>
      </c>
      <c r="BI297" s="163">
        <f>IF(BI$226="","",IF($B297="","",IFERROR(AR297*$E297/100,"")))</f>
        <v/>
      </c>
      <c r="BJ297" s="163">
        <f>IF(BJ$226="","",IF($B297="","",IFERROR(AS297*$E297/100,"")))</f>
        <v/>
      </c>
      <c r="BK297" s="163">
        <f>IF(BK$226="","",IF($B297="","",IFERROR(AT297*$E297/100,"")))</f>
        <v/>
      </c>
      <c r="BL297" s="163">
        <f>IF(BL$226="","",IF($B297="","",IFERROR(AU297*$E297/100,"")))</f>
        <v/>
      </c>
      <c r="BM297" s="163">
        <f>IF(BM$226="","",IF($B297="","",IFERROR(AV297*$E297/100,"")))</f>
        <v/>
      </c>
      <c r="BN297" s="163">
        <f>IF(BN$226="","",IF($B297="","",IFERROR(AW297*$E297/100,"")))</f>
        <v/>
      </c>
      <c r="BO297" s="163">
        <f>IF(BO$226="","",IF($B297="","",IFERROR(AX297*$E297/100,"")))</f>
        <v/>
      </c>
      <c r="BP297" s="163">
        <f>IF(BP$226="","",IF($B297="","",IFERROR(AY297*$E297/100,"")))</f>
        <v/>
      </c>
      <c r="BQ297" s="163">
        <f>IF(BQ$226="","",IF($B297="","",IFERROR(AZ297*$E297/100,"")))</f>
        <v/>
      </c>
      <c r="BR297" s="163">
        <f>IF(BR$226="","",IF($B297="","",IFERROR(BA297*$E297/100,"")))</f>
        <v/>
      </c>
      <c r="BS297" s="163">
        <f>IF(BS$226="","",IF($B297="","",IFERROR(BB297*$E297/100,"")))</f>
        <v/>
      </c>
      <c r="BT297" s="163">
        <f>IF(BT$226="","",IF($B297="","",IFERROR(BC297*$E297/100,"")))</f>
        <v/>
      </c>
      <c r="BU297" s="163">
        <f>IF(BU$226="","",IF($B297="","",IFERROR(BD297*$E297/100,"")))</f>
        <v/>
      </c>
      <c r="BV297" s="163">
        <f>IF(BV$226="","",IF($B297="","",IFERROR(BE297*$E297/100,"")))</f>
        <v/>
      </c>
      <c r="BW297" s="163">
        <f>IF(BW$226="","",IF($B297="","",IFERROR(BF297*$E297/100,"")))</f>
        <v/>
      </c>
    </row>
    <row r="298">
      <c r="B298" s="126">
        <f>IF(MXAU!$C$75="","",MXAU!$C$75)</f>
        <v/>
      </c>
      <c r="C298" s="74">
        <f>IF(MXAU!$B$75="","",MXAU!$B$75)</f>
        <v/>
      </c>
      <c r="D298" s="75">
        <f>IFERROR(MXAU!$Q$75,1)</f>
        <v/>
      </c>
      <c r="E298" s="76">
        <f>IF($B298="","",IF(ISNUMBER(MXAU!$I$75),MXAU!$I$75,'Index Summary'!$C$7))</f>
        <v/>
      </c>
      <c r="F298" s="77">
        <f>IF(F$226="","",IF($B298="","",IFERROR($C298*$D298*IF((Override!$C$4="ON")*(COUNTIFS(Override!$B$11:$B$40,$B298,Override!$D$11:$D$40,1,Override!$E$11:$E$40,"&gt;=0")-COUNTIFS(Override!$B$11:$B$40,$B298,Override!$D$11:$D$40,1,Override!$E$11:$E$40,"&gt;=0",Override!$C$11:$C$40,"AS51"))&gt;0,SUMIFS(Override!$E$11:$E$40,Override!$B$11:$B$40,$B298,Override!$D$11:$D$40,1)-SUMIFS(Override!$E$11:$E$40,Override!$B$11:$B$40,$B298,Override!$D$11:$D$40,1,Override!$C$11:$C$40,"AS51"),Override!$C$330)/MXAU!$B$3,"")))</f>
        <v/>
      </c>
      <c r="G298" s="77">
        <f>IF(G$226="","",IF($B298="","",IFERROR($C298*$D298*IF((Override!$C$4="ON")*(COUNTIFS(Override!$B$11:$B$40,$B298,Override!$D$11:$D$40,2,Override!$E$11:$E$40,"&gt;=0")-COUNTIFS(Override!$B$11:$B$40,$B298,Override!$D$11:$D$40,2,Override!$E$11:$E$40,"&gt;=0",Override!$C$11:$C$40,"AS51"))&gt;0,SUMIFS(Override!$E$11:$E$40,Override!$B$11:$B$40,$B298,Override!$D$11:$D$40,2)-SUMIFS(Override!$E$11:$E$40,Override!$B$11:$B$40,$B298,Override!$D$11:$D$40,2,Override!$C$11:$C$40,"AS51"),Override!$D$330)/MXAU!$B$3,"")))</f>
        <v/>
      </c>
      <c r="H298" s="77">
        <f>IF(H$226="","",IF($B298="","",IFERROR($C298*$D298*IF((Override!$C$4="ON")*(COUNTIFS(Override!$B$11:$B$40,$B298,Override!$D$11:$D$40,3,Override!$E$11:$E$40,"&gt;=0")-COUNTIFS(Override!$B$11:$B$40,$B298,Override!$D$11:$D$40,3,Override!$E$11:$E$40,"&gt;=0",Override!$C$11:$C$40,"AS51"))&gt;0,SUMIFS(Override!$E$11:$E$40,Override!$B$11:$B$40,$B298,Override!$D$11:$D$40,3)-SUMIFS(Override!$E$11:$E$40,Override!$B$11:$B$40,$B298,Override!$D$11:$D$40,3,Override!$C$11:$C$40,"AS51"),Override!$E$330)/MXAU!$B$3,"")))</f>
        <v/>
      </c>
      <c r="I298" s="77">
        <f>IF(I$226="","",IF($B298="","",IFERROR($C298*$D298*IF((Override!$C$4="ON")*(COUNTIFS(Override!$B$11:$B$40,$B298,Override!$D$11:$D$40,4,Override!$E$11:$E$40,"&gt;=0")-COUNTIFS(Override!$B$11:$B$40,$B298,Override!$D$11:$D$40,4,Override!$E$11:$E$40,"&gt;=0",Override!$C$11:$C$40,"AS51"))&gt;0,SUMIFS(Override!$E$11:$E$40,Override!$B$11:$B$40,$B298,Override!$D$11:$D$40,4)-SUMIFS(Override!$E$11:$E$40,Override!$B$11:$B$40,$B298,Override!$D$11:$D$40,4,Override!$C$11:$C$40,"AS51"),Override!$F$330)/MXAU!$B$3,"")))</f>
        <v/>
      </c>
      <c r="J298" s="77">
        <f>IF(J$226="","",IF($B298="","",IFERROR($C298*$D298*IF((Override!$C$4="ON")*(COUNTIFS(Override!$B$11:$B$40,$B298,Override!$D$11:$D$40,5,Override!$E$11:$E$40,"&gt;=0")-COUNTIFS(Override!$B$11:$B$40,$B298,Override!$D$11:$D$40,5,Override!$E$11:$E$40,"&gt;=0",Override!$C$11:$C$40,"AS51"))&gt;0,SUMIFS(Override!$E$11:$E$40,Override!$B$11:$B$40,$B298,Override!$D$11:$D$40,5)-SUMIFS(Override!$E$11:$E$40,Override!$B$11:$B$40,$B298,Override!$D$11:$D$40,5,Override!$C$11:$C$40,"AS51"),Override!$G$330)/MXAU!$B$3,"")))</f>
        <v/>
      </c>
      <c r="K298" s="77">
        <f>IF(K$226="","",IF($B298="","",IFERROR($C298*$D298*IF((Override!$C$4="ON")*(COUNTIFS(Override!$B$11:$B$40,$B298,Override!$D$11:$D$40,6,Override!$E$11:$E$40,"&gt;=0")-COUNTIFS(Override!$B$11:$B$40,$B298,Override!$D$11:$D$40,6,Override!$E$11:$E$40,"&gt;=0",Override!$C$11:$C$40,"AS51"))&gt;0,SUMIFS(Override!$E$11:$E$40,Override!$B$11:$B$40,$B298,Override!$D$11:$D$40,6)-SUMIFS(Override!$E$11:$E$40,Override!$B$11:$B$40,$B298,Override!$D$11:$D$40,6,Override!$C$11:$C$40,"AS51"),Override!$H$330)/MXAU!$B$3,"")))</f>
        <v/>
      </c>
      <c r="L298" s="77">
        <f>IF(L$226="","",IF($B298="","",IFERROR($C298*$D298*IF((Override!$C$4="ON")*(COUNTIFS(Override!$B$11:$B$40,$B298,Override!$D$11:$D$40,7,Override!$E$11:$E$40,"&gt;=0")-COUNTIFS(Override!$B$11:$B$40,$B298,Override!$D$11:$D$40,7,Override!$E$11:$E$40,"&gt;=0",Override!$C$11:$C$40,"AS51"))&gt;0,SUMIFS(Override!$E$11:$E$40,Override!$B$11:$B$40,$B298,Override!$D$11:$D$40,7)-SUMIFS(Override!$E$11:$E$40,Override!$B$11:$B$40,$B298,Override!$D$11:$D$40,7,Override!$C$11:$C$40,"AS51"),Override!$I$330)/MXAU!$B$3,"")))</f>
        <v/>
      </c>
      <c r="M298" s="77">
        <f>IF(M$226="","",IF($B298="","",IFERROR($C298*$D298*IF((Override!$C$4="ON")*(COUNTIFS(Override!$B$11:$B$40,$B298,Override!$D$11:$D$40,8,Override!$E$11:$E$40,"&gt;=0")-COUNTIFS(Override!$B$11:$B$40,$B298,Override!$D$11:$D$40,8,Override!$E$11:$E$40,"&gt;=0",Override!$C$11:$C$40,"AS51"))&gt;0,SUMIFS(Override!$E$11:$E$40,Override!$B$11:$B$40,$B298,Override!$D$11:$D$40,8)-SUMIFS(Override!$E$11:$E$40,Override!$B$11:$B$40,$B298,Override!$D$11:$D$40,8,Override!$C$11:$C$40,"AS51"),Override!$J$330)/MXAU!$B$3,"")))</f>
        <v/>
      </c>
      <c r="N298" s="77">
        <f>IF(N$226="","",IF($B298="","",IFERROR($C298*$D298*IF((Override!$C$4="ON")*(COUNTIFS(Override!$B$11:$B$40,$B298,Override!$D$11:$D$40,9,Override!$E$11:$E$40,"&gt;=0")-COUNTIFS(Override!$B$11:$B$40,$B298,Override!$D$11:$D$40,9,Override!$E$11:$E$40,"&gt;=0",Override!$C$11:$C$40,"AS51"))&gt;0,SUMIFS(Override!$E$11:$E$40,Override!$B$11:$B$40,$B298,Override!$D$11:$D$40,9)-SUMIFS(Override!$E$11:$E$40,Override!$B$11:$B$40,$B298,Override!$D$11:$D$40,9,Override!$C$11:$C$40,"AS51"),Override!$K$330)/MXAU!$B$3,"")))</f>
        <v/>
      </c>
      <c r="O298" s="77">
        <f>IF(O$226="","",IF($B298="","",IFERROR($C298*$D298*IF((Override!$C$4="ON")*(COUNTIFS(Override!$B$11:$B$40,$B298,Override!$D$11:$D$40,10,Override!$E$11:$E$40,"&gt;=0")-COUNTIFS(Override!$B$11:$B$40,$B298,Override!$D$11:$D$40,10,Override!$E$11:$E$40,"&gt;=0",Override!$C$11:$C$40,"AS51"))&gt;0,SUMIFS(Override!$E$11:$E$40,Override!$B$11:$B$40,$B298,Override!$D$11:$D$40,10)-SUMIFS(Override!$E$11:$E$40,Override!$B$11:$B$40,$B298,Override!$D$11:$D$40,10,Override!$C$11:$C$40,"AS51"),Override!$L$330)/MXAU!$B$3,"")))</f>
        <v/>
      </c>
      <c r="P298" s="77">
        <f>IF(P$226="","",IF($B298="","",IFERROR($C298*$D298*IF((Override!$C$4="ON")*(COUNTIFS(Override!$B$11:$B$40,$B298,Override!$D$11:$D$40,11,Override!$E$11:$E$40,"&gt;=0")-COUNTIFS(Override!$B$11:$B$40,$B298,Override!$D$11:$D$40,11,Override!$E$11:$E$40,"&gt;=0",Override!$C$11:$C$40,"AS51"))&gt;0,SUMIFS(Override!$E$11:$E$40,Override!$B$11:$B$40,$B298,Override!$D$11:$D$40,11)-SUMIFS(Override!$E$11:$E$40,Override!$B$11:$B$40,$B298,Override!$D$11:$D$40,11,Override!$C$11:$C$40,"AS51"),Override!$M$330)/MXAU!$B$3,"")))</f>
        <v/>
      </c>
      <c r="Q298" s="77">
        <f>IF(Q$226="","",IF($B298="","",IFERROR($C298*$D298*IF((Override!$C$4="ON")*(COUNTIFS(Override!$B$11:$B$40,$B298,Override!$D$11:$D$40,12,Override!$E$11:$E$40,"&gt;=0")-COUNTIFS(Override!$B$11:$B$40,$B298,Override!$D$11:$D$40,12,Override!$E$11:$E$40,"&gt;=0",Override!$C$11:$C$40,"AS51"))&gt;0,SUMIFS(Override!$E$11:$E$40,Override!$B$11:$B$40,$B298,Override!$D$11:$D$40,12)-SUMIFS(Override!$E$11:$E$40,Override!$B$11:$B$40,$B298,Override!$D$11:$D$40,12,Override!$C$11:$C$40,"AS51"),Override!$N$330)/MXAU!$B$3,"")))</f>
        <v/>
      </c>
      <c r="R298" s="77">
        <f>IF(R$226="","",IF($B298="","",IFERROR($C298*$D298*IF((Override!$C$4="ON")*(COUNTIFS(Override!$B$11:$B$40,$B298,Override!$D$11:$D$40,13,Override!$E$11:$E$40,"&gt;=0")-COUNTIFS(Override!$B$11:$B$40,$B298,Override!$D$11:$D$40,13,Override!$E$11:$E$40,"&gt;=0",Override!$C$11:$C$40,"AS51"))&gt;0,SUMIFS(Override!$E$11:$E$40,Override!$B$11:$B$40,$B298,Override!$D$11:$D$40,13)-SUMIFS(Override!$E$11:$E$40,Override!$B$11:$B$40,$B298,Override!$D$11:$D$40,13,Override!$C$11:$C$40,"AS51"),Override!$O$330)/MXAU!$B$3,"")))</f>
        <v/>
      </c>
      <c r="S298" s="77">
        <f>IF(S$226="","",IF($B298="","",IFERROR($C298*$D298*IF((Override!$C$4="ON")*(COUNTIFS(Override!$B$11:$B$40,$B298,Override!$D$11:$D$40,14,Override!$E$11:$E$40,"&gt;=0")-COUNTIFS(Override!$B$11:$B$40,$B298,Override!$D$11:$D$40,14,Override!$E$11:$E$40,"&gt;=0",Override!$C$11:$C$40,"AS51"))&gt;0,SUMIFS(Override!$E$11:$E$40,Override!$B$11:$B$40,$B298,Override!$D$11:$D$40,14)-SUMIFS(Override!$E$11:$E$40,Override!$B$11:$B$40,$B298,Override!$D$11:$D$40,14,Override!$C$11:$C$40,"AS51"),Override!$P$330)/MXAU!$B$3,"")))</f>
        <v/>
      </c>
      <c r="T298" s="77">
        <f>IF(T$226="","",IF($B298="","",IFERROR($C298*$D298*IF((Override!$C$4="ON")*(COUNTIFS(Override!$B$11:$B$40,$B298,Override!$D$11:$D$40,15,Override!$E$11:$E$40,"&gt;=0")-COUNTIFS(Override!$B$11:$B$40,$B298,Override!$D$11:$D$40,15,Override!$E$11:$E$40,"&gt;=0",Override!$C$11:$C$40,"AS51"))&gt;0,SUMIFS(Override!$E$11:$E$40,Override!$B$11:$B$40,$B298,Override!$D$11:$D$40,15)-SUMIFS(Override!$E$11:$E$40,Override!$B$11:$B$40,$B298,Override!$D$11:$D$40,15,Override!$C$11:$C$40,"AS51"),Override!$Q$330)/MXAU!$B$3,"")))</f>
        <v/>
      </c>
      <c r="U298" s="77">
        <f>IF(U$226="","",IF($B298="","",IFERROR($C298*$D298*IF((Override!$C$4="ON")*(COUNTIFS(Override!$B$11:$B$40,$B298,Override!$D$11:$D$40,16,Override!$E$11:$E$40,"&gt;=0")-COUNTIFS(Override!$B$11:$B$40,$B298,Override!$D$11:$D$40,16,Override!$E$11:$E$40,"&gt;=0",Override!$C$11:$C$40,"AS51"))&gt;0,SUMIFS(Override!$E$11:$E$40,Override!$B$11:$B$40,$B298,Override!$D$11:$D$40,16)-SUMIFS(Override!$E$11:$E$40,Override!$B$11:$B$40,$B298,Override!$D$11:$D$40,16,Override!$C$11:$C$40,"AS51"),Override!$R$330)/MXAU!$B$3,"")))</f>
        <v/>
      </c>
      <c r="W298" s="77">
        <f>IF(W$226="","",IF($B298="","",IFERROR(F298*$E298/100,"")))</f>
        <v/>
      </c>
      <c r="X298" s="77">
        <f>IF(X$226="","",IF($B298="","",IFERROR(G298*$E298/100,"")))</f>
        <v/>
      </c>
      <c r="Y298" s="77">
        <f>IF(Y$226="","",IF($B298="","",IFERROR(H298*$E298/100,"")))</f>
        <v/>
      </c>
      <c r="Z298" s="77">
        <f>IF(Z$226="","",IF($B298="","",IFERROR(I298*$E298/100,"")))</f>
        <v/>
      </c>
      <c r="AA298" s="77">
        <f>IF(AA$226="","",IF($B298="","",IFERROR(J298*$E298/100,"")))</f>
        <v/>
      </c>
      <c r="AB298" s="77">
        <f>IF(AB$226="","",IF($B298="","",IFERROR(K298*$E298/100,"")))</f>
        <v/>
      </c>
      <c r="AC298" s="77">
        <f>IF(AC$226="","",IF($B298="","",IFERROR(L298*$E298/100,"")))</f>
        <v/>
      </c>
      <c r="AD298" s="77">
        <f>IF(AD$226="","",IF($B298="","",IFERROR(M298*$E298/100,"")))</f>
        <v/>
      </c>
      <c r="AE298" s="77">
        <f>IF(AE$226="","",IF($B298="","",IFERROR(N298*$E298/100,"")))</f>
        <v/>
      </c>
      <c r="AF298" s="77">
        <f>IF(AF$226="","",IF($B298="","",IFERROR(O298*$E298/100,"")))</f>
        <v/>
      </c>
      <c r="AG298" s="77">
        <f>IF(AG$226="","",IF($B298="","",IFERROR(P298*$E298/100,"")))</f>
        <v/>
      </c>
      <c r="AH298" s="77">
        <f>IF(AH$226="","",IF($B298="","",IFERROR(Q298*$E298/100,"")))</f>
        <v/>
      </c>
      <c r="AI298" s="77">
        <f>IF(AI$226="","",IF($B298="","",IFERROR(R298*$E298/100,"")))</f>
        <v/>
      </c>
      <c r="AJ298" s="77">
        <f>IF(AJ$226="","",IF($B298="","",IFERROR(S298*$E298/100,"")))</f>
        <v/>
      </c>
      <c r="AK298" s="77">
        <f>IF(AK$226="","",IF($B298="","",IFERROR(T298*$E298/100,"")))</f>
        <v/>
      </c>
      <c r="AL298" s="77">
        <f>IF(AL$226="","",IF($B298="","",IFERROR(U298*$E298/100,"")))</f>
        <v/>
      </c>
      <c r="AN298" s="77">
        <f>IF($B298="","",SUMIF($F$226:$U$226,"&lt;="&amp;Sector!$E$51,$F298:$U298))</f>
        <v/>
      </c>
      <c r="AO298" s="77">
        <f>IF($B298="","",SUMIF($W$226:$AL$226,"&lt;="&amp;Sector!$E$51,$W298:$AL298))</f>
        <v/>
      </c>
      <c r="AQ298" s="163">
        <f>IF(AQ$226="","",IF($B298="","",IFERROR($C298*$D298*SUMPRODUCT(('Dvd Calendar'!$E$3025:$CZ$3025&gt;AQ$225)*('Dvd Calendar'!$E$3025:$CZ$3025&lt;=AQ$226)*'Dvd Calendar'!$E$3028:$CZ$3028*(('Dvd Calendar'!$E$3030:$CZ$3030='Field Check'!$C$56)*('Field Check'!$C$56&lt;&gt;"")+('Dvd Calendar'!$E$3030:$CZ$3030='Field Check'!$C$57)*('Field Check'!$C$57&lt;&gt;"")))/MXAU!$B$3,"")))</f>
        <v/>
      </c>
      <c r="AR298" s="163">
        <f>IF(AR$226="","",IF($B298="","",IFERROR($C298*$D298*SUMPRODUCT(('Dvd Calendar'!$E$3025:$CZ$3025&gt;AR$225)*('Dvd Calendar'!$E$3025:$CZ$3025&lt;=AR$226)*'Dvd Calendar'!$E$3028:$CZ$3028*(('Dvd Calendar'!$E$3030:$CZ$3030='Field Check'!$C$56)*('Field Check'!$C$56&lt;&gt;"")+('Dvd Calendar'!$E$3030:$CZ$3030='Field Check'!$C$57)*('Field Check'!$C$57&lt;&gt;"")))/MXAU!$B$3,"")))</f>
        <v/>
      </c>
      <c r="AS298" s="163">
        <f>IF(AS$226="","",IF($B298="","",IFERROR($C298*$D298*SUMPRODUCT(('Dvd Calendar'!$E$3025:$CZ$3025&gt;AS$225)*('Dvd Calendar'!$E$3025:$CZ$3025&lt;=AS$226)*'Dvd Calendar'!$E$3028:$CZ$3028*(('Dvd Calendar'!$E$3030:$CZ$3030='Field Check'!$C$56)*('Field Check'!$C$56&lt;&gt;"")+('Dvd Calendar'!$E$3030:$CZ$3030='Field Check'!$C$57)*('Field Check'!$C$57&lt;&gt;"")))/MXAU!$B$3,"")))</f>
        <v/>
      </c>
      <c r="AT298" s="163">
        <f>IF(AT$226="","",IF($B298="","",IFERROR($C298*$D298*SUMPRODUCT(('Dvd Calendar'!$E$3025:$CZ$3025&gt;AT$225)*('Dvd Calendar'!$E$3025:$CZ$3025&lt;=AT$226)*'Dvd Calendar'!$E$3028:$CZ$3028*(('Dvd Calendar'!$E$3030:$CZ$3030='Field Check'!$C$56)*('Field Check'!$C$56&lt;&gt;"")+('Dvd Calendar'!$E$3030:$CZ$3030='Field Check'!$C$57)*('Field Check'!$C$57&lt;&gt;"")))/MXAU!$B$3,"")))</f>
        <v/>
      </c>
      <c r="AU298" s="163">
        <f>IF(AU$226="","",IF($B298="","",IFERROR($C298*$D298*SUMPRODUCT(('Dvd Calendar'!$E$3025:$CZ$3025&gt;AU$225)*('Dvd Calendar'!$E$3025:$CZ$3025&lt;=AU$226)*'Dvd Calendar'!$E$3028:$CZ$3028*(('Dvd Calendar'!$E$3030:$CZ$3030='Field Check'!$C$56)*('Field Check'!$C$56&lt;&gt;"")+('Dvd Calendar'!$E$3030:$CZ$3030='Field Check'!$C$57)*('Field Check'!$C$57&lt;&gt;"")))/MXAU!$B$3,"")))</f>
        <v/>
      </c>
      <c r="AV298" s="163">
        <f>IF(AV$226="","",IF($B298="","",IFERROR($C298*$D298*SUMPRODUCT(('Dvd Calendar'!$E$3025:$CZ$3025&gt;AV$225)*('Dvd Calendar'!$E$3025:$CZ$3025&lt;=AV$226)*'Dvd Calendar'!$E$3028:$CZ$3028*(('Dvd Calendar'!$E$3030:$CZ$3030='Field Check'!$C$56)*('Field Check'!$C$56&lt;&gt;"")+('Dvd Calendar'!$E$3030:$CZ$3030='Field Check'!$C$57)*('Field Check'!$C$57&lt;&gt;"")))/MXAU!$B$3,"")))</f>
        <v/>
      </c>
      <c r="AW298" s="163">
        <f>IF(AW$226="","",IF($B298="","",IFERROR($C298*$D298*SUMPRODUCT(('Dvd Calendar'!$E$3025:$CZ$3025&gt;AW$225)*('Dvd Calendar'!$E$3025:$CZ$3025&lt;=AW$226)*'Dvd Calendar'!$E$3028:$CZ$3028*(('Dvd Calendar'!$E$3030:$CZ$3030='Field Check'!$C$56)*('Field Check'!$C$56&lt;&gt;"")+('Dvd Calendar'!$E$3030:$CZ$3030='Field Check'!$C$57)*('Field Check'!$C$57&lt;&gt;"")))/MXAU!$B$3,"")))</f>
        <v/>
      </c>
      <c r="AX298" s="163">
        <f>IF(AX$226="","",IF($B298="","",IFERROR($C298*$D298*SUMPRODUCT(('Dvd Calendar'!$E$3025:$CZ$3025&gt;AX$225)*('Dvd Calendar'!$E$3025:$CZ$3025&lt;=AX$226)*'Dvd Calendar'!$E$3028:$CZ$3028*(('Dvd Calendar'!$E$3030:$CZ$3030='Field Check'!$C$56)*('Field Check'!$C$56&lt;&gt;"")+('Dvd Calendar'!$E$3030:$CZ$3030='Field Check'!$C$57)*('Field Check'!$C$57&lt;&gt;"")))/MXAU!$B$3,"")))</f>
        <v/>
      </c>
      <c r="AY298" s="163">
        <f>IF(AY$226="","",IF($B298="","",IFERROR($C298*$D298*SUMPRODUCT(('Dvd Calendar'!$E$3025:$CZ$3025&gt;AY$225)*('Dvd Calendar'!$E$3025:$CZ$3025&lt;=AY$226)*'Dvd Calendar'!$E$3028:$CZ$3028*(('Dvd Calendar'!$E$3030:$CZ$3030='Field Check'!$C$56)*('Field Check'!$C$56&lt;&gt;"")+('Dvd Calendar'!$E$3030:$CZ$3030='Field Check'!$C$57)*('Field Check'!$C$57&lt;&gt;"")))/MXAU!$B$3,"")))</f>
        <v/>
      </c>
      <c r="AZ298" s="163">
        <f>IF(AZ$226="","",IF($B298="","",IFERROR($C298*$D298*SUMPRODUCT(('Dvd Calendar'!$E$3025:$CZ$3025&gt;AZ$225)*('Dvd Calendar'!$E$3025:$CZ$3025&lt;=AZ$226)*'Dvd Calendar'!$E$3028:$CZ$3028*(('Dvd Calendar'!$E$3030:$CZ$3030='Field Check'!$C$56)*('Field Check'!$C$56&lt;&gt;"")+('Dvd Calendar'!$E$3030:$CZ$3030='Field Check'!$C$57)*('Field Check'!$C$57&lt;&gt;"")))/MXAU!$B$3,"")))</f>
        <v/>
      </c>
      <c r="BA298" s="163">
        <f>IF(BA$226="","",IF($B298="","",IFERROR($C298*$D298*SUMPRODUCT(('Dvd Calendar'!$E$3025:$CZ$3025&gt;BA$225)*('Dvd Calendar'!$E$3025:$CZ$3025&lt;=BA$226)*'Dvd Calendar'!$E$3028:$CZ$3028*(('Dvd Calendar'!$E$3030:$CZ$3030='Field Check'!$C$56)*('Field Check'!$C$56&lt;&gt;"")+('Dvd Calendar'!$E$3030:$CZ$3030='Field Check'!$C$57)*('Field Check'!$C$57&lt;&gt;"")))/MXAU!$B$3,"")))</f>
        <v/>
      </c>
      <c r="BB298" s="163">
        <f>IF(BB$226="","",IF($B298="","",IFERROR($C298*$D298*SUMPRODUCT(('Dvd Calendar'!$E$3025:$CZ$3025&gt;BB$225)*('Dvd Calendar'!$E$3025:$CZ$3025&lt;=BB$226)*'Dvd Calendar'!$E$3028:$CZ$3028*(('Dvd Calendar'!$E$3030:$CZ$3030='Field Check'!$C$56)*('Field Check'!$C$56&lt;&gt;"")+('Dvd Calendar'!$E$3030:$CZ$3030='Field Check'!$C$57)*('Field Check'!$C$57&lt;&gt;"")))/MXAU!$B$3,"")))</f>
        <v/>
      </c>
      <c r="BC298" s="163">
        <f>IF(BC$226="","",IF($B298="","",IFERROR($C298*$D298*SUMPRODUCT(('Dvd Calendar'!$E$3025:$CZ$3025&gt;BC$225)*('Dvd Calendar'!$E$3025:$CZ$3025&lt;=BC$226)*'Dvd Calendar'!$E$3028:$CZ$3028*(('Dvd Calendar'!$E$3030:$CZ$3030='Field Check'!$C$56)*('Field Check'!$C$56&lt;&gt;"")+('Dvd Calendar'!$E$3030:$CZ$3030='Field Check'!$C$57)*('Field Check'!$C$57&lt;&gt;"")))/MXAU!$B$3,"")))</f>
        <v/>
      </c>
      <c r="BD298" s="163">
        <f>IF(BD$226="","",IF($B298="","",IFERROR($C298*$D298*SUMPRODUCT(('Dvd Calendar'!$E$3025:$CZ$3025&gt;BD$225)*('Dvd Calendar'!$E$3025:$CZ$3025&lt;=BD$226)*'Dvd Calendar'!$E$3028:$CZ$3028*(('Dvd Calendar'!$E$3030:$CZ$3030='Field Check'!$C$56)*('Field Check'!$C$56&lt;&gt;"")+('Dvd Calendar'!$E$3030:$CZ$3030='Field Check'!$C$57)*('Field Check'!$C$57&lt;&gt;"")))/MXAU!$B$3,"")))</f>
        <v/>
      </c>
      <c r="BE298" s="163">
        <f>IF(BE$226="","",IF($B298="","",IFERROR($C298*$D298*SUMPRODUCT(('Dvd Calendar'!$E$3025:$CZ$3025&gt;BE$225)*('Dvd Calendar'!$E$3025:$CZ$3025&lt;=BE$226)*'Dvd Calendar'!$E$3028:$CZ$3028*(('Dvd Calendar'!$E$3030:$CZ$3030='Field Check'!$C$56)*('Field Check'!$C$56&lt;&gt;"")+('Dvd Calendar'!$E$3030:$CZ$3030='Field Check'!$C$57)*('Field Check'!$C$57&lt;&gt;"")))/MXAU!$B$3,"")))</f>
        <v/>
      </c>
      <c r="BF298" s="163">
        <f>IF(BF$226="","",IF($B298="","",IFERROR($C298*$D298*SUMPRODUCT(('Dvd Calendar'!$E$3025:$CZ$3025&gt;BF$225)*('Dvd Calendar'!$E$3025:$CZ$3025&lt;=BF$226)*'Dvd Calendar'!$E$3028:$CZ$3028*(('Dvd Calendar'!$E$3030:$CZ$3030='Field Check'!$C$56)*('Field Check'!$C$56&lt;&gt;"")+('Dvd Calendar'!$E$3030:$CZ$3030='Field Check'!$C$57)*('Field Check'!$C$57&lt;&gt;"")))/MXAU!$B$3,"")))</f>
        <v/>
      </c>
      <c r="BH298" s="163">
        <f>IF(BH$226="","",IF($B298="","",IFERROR(AQ298*$E298/100,"")))</f>
        <v/>
      </c>
      <c r="BI298" s="163">
        <f>IF(BI$226="","",IF($B298="","",IFERROR(AR298*$E298/100,"")))</f>
        <v/>
      </c>
      <c r="BJ298" s="163">
        <f>IF(BJ$226="","",IF($B298="","",IFERROR(AS298*$E298/100,"")))</f>
        <v/>
      </c>
      <c r="BK298" s="163">
        <f>IF(BK$226="","",IF($B298="","",IFERROR(AT298*$E298/100,"")))</f>
        <v/>
      </c>
      <c r="BL298" s="163">
        <f>IF(BL$226="","",IF($B298="","",IFERROR(AU298*$E298/100,"")))</f>
        <v/>
      </c>
      <c r="BM298" s="163">
        <f>IF(BM$226="","",IF($B298="","",IFERROR(AV298*$E298/100,"")))</f>
        <v/>
      </c>
      <c r="BN298" s="163">
        <f>IF(BN$226="","",IF($B298="","",IFERROR(AW298*$E298/100,"")))</f>
        <v/>
      </c>
      <c r="BO298" s="163">
        <f>IF(BO$226="","",IF($B298="","",IFERROR(AX298*$E298/100,"")))</f>
        <v/>
      </c>
      <c r="BP298" s="163">
        <f>IF(BP$226="","",IF($B298="","",IFERROR(AY298*$E298/100,"")))</f>
        <v/>
      </c>
      <c r="BQ298" s="163">
        <f>IF(BQ$226="","",IF($B298="","",IFERROR(AZ298*$E298/100,"")))</f>
        <v/>
      </c>
      <c r="BR298" s="163">
        <f>IF(BR$226="","",IF($B298="","",IFERROR(BA298*$E298/100,"")))</f>
        <v/>
      </c>
      <c r="BS298" s="163">
        <f>IF(BS$226="","",IF($B298="","",IFERROR(BB298*$E298/100,"")))</f>
        <v/>
      </c>
      <c r="BT298" s="163">
        <f>IF(BT$226="","",IF($B298="","",IFERROR(BC298*$E298/100,"")))</f>
        <v/>
      </c>
      <c r="BU298" s="163">
        <f>IF(BU$226="","",IF($B298="","",IFERROR(BD298*$E298/100,"")))</f>
        <v/>
      </c>
      <c r="BV298" s="163">
        <f>IF(BV$226="","",IF($B298="","",IFERROR(BE298*$E298/100,"")))</f>
        <v/>
      </c>
      <c r="BW298" s="163">
        <f>IF(BW$226="","",IF($B298="","",IFERROR(BF298*$E298/100,"")))</f>
        <v/>
      </c>
    </row>
    <row r="299">
      <c r="B299" s="126">
        <f>IF(MXAU!$C$76="","",MXAU!$C$76)</f>
        <v/>
      </c>
      <c r="C299" s="74">
        <f>IF(MXAU!$B$76="","",MXAU!$B$76)</f>
        <v/>
      </c>
      <c r="D299" s="75">
        <f>IFERROR(MXAU!$Q$76,1)</f>
        <v/>
      </c>
      <c r="E299" s="76">
        <f>IF($B299="","",IF(ISNUMBER(MXAU!$I$76),MXAU!$I$76,'Index Summary'!$C$7))</f>
        <v/>
      </c>
      <c r="F299" s="77">
        <f>IF(F$226="","",IF($B299="","",IFERROR($C299*$D299*IF((Override!$C$4="ON")*(COUNTIFS(Override!$B$11:$B$40,$B299,Override!$D$11:$D$40,1,Override!$E$11:$E$40,"&gt;=0")-COUNTIFS(Override!$B$11:$B$40,$B299,Override!$D$11:$D$40,1,Override!$E$11:$E$40,"&gt;=0",Override!$C$11:$C$40,"AS51"))&gt;0,SUMIFS(Override!$E$11:$E$40,Override!$B$11:$B$40,$B299,Override!$D$11:$D$40,1)-SUMIFS(Override!$E$11:$E$40,Override!$B$11:$B$40,$B299,Override!$D$11:$D$40,1,Override!$C$11:$C$40,"AS51"),Override!$C$331)/MXAU!$B$3,"")))</f>
        <v/>
      </c>
      <c r="G299" s="77">
        <f>IF(G$226="","",IF($B299="","",IFERROR($C299*$D299*IF((Override!$C$4="ON")*(COUNTIFS(Override!$B$11:$B$40,$B299,Override!$D$11:$D$40,2,Override!$E$11:$E$40,"&gt;=0")-COUNTIFS(Override!$B$11:$B$40,$B299,Override!$D$11:$D$40,2,Override!$E$11:$E$40,"&gt;=0",Override!$C$11:$C$40,"AS51"))&gt;0,SUMIFS(Override!$E$11:$E$40,Override!$B$11:$B$40,$B299,Override!$D$11:$D$40,2)-SUMIFS(Override!$E$11:$E$40,Override!$B$11:$B$40,$B299,Override!$D$11:$D$40,2,Override!$C$11:$C$40,"AS51"),Override!$D$331)/MXAU!$B$3,"")))</f>
        <v/>
      </c>
      <c r="H299" s="77">
        <f>IF(H$226="","",IF($B299="","",IFERROR($C299*$D299*IF((Override!$C$4="ON")*(COUNTIFS(Override!$B$11:$B$40,$B299,Override!$D$11:$D$40,3,Override!$E$11:$E$40,"&gt;=0")-COUNTIFS(Override!$B$11:$B$40,$B299,Override!$D$11:$D$40,3,Override!$E$11:$E$40,"&gt;=0",Override!$C$11:$C$40,"AS51"))&gt;0,SUMIFS(Override!$E$11:$E$40,Override!$B$11:$B$40,$B299,Override!$D$11:$D$40,3)-SUMIFS(Override!$E$11:$E$40,Override!$B$11:$B$40,$B299,Override!$D$11:$D$40,3,Override!$C$11:$C$40,"AS51"),Override!$E$331)/MXAU!$B$3,"")))</f>
        <v/>
      </c>
      <c r="I299" s="77">
        <f>IF(I$226="","",IF($B299="","",IFERROR($C299*$D299*IF((Override!$C$4="ON")*(COUNTIFS(Override!$B$11:$B$40,$B299,Override!$D$11:$D$40,4,Override!$E$11:$E$40,"&gt;=0")-COUNTIFS(Override!$B$11:$B$40,$B299,Override!$D$11:$D$40,4,Override!$E$11:$E$40,"&gt;=0",Override!$C$11:$C$40,"AS51"))&gt;0,SUMIFS(Override!$E$11:$E$40,Override!$B$11:$B$40,$B299,Override!$D$11:$D$40,4)-SUMIFS(Override!$E$11:$E$40,Override!$B$11:$B$40,$B299,Override!$D$11:$D$40,4,Override!$C$11:$C$40,"AS51"),Override!$F$331)/MXAU!$B$3,"")))</f>
        <v/>
      </c>
      <c r="J299" s="77">
        <f>IF(J$226="","",IF($B299="","",IFERROR($C299*$D299*IF((Override!$C$4="ON")*(COUNTIFS(Override!$B$11:$B$40,$B299,Override!$D$11:$D$40,5,Override!$E$11:$E$40,"&gt;=0")-COUNTIFS(Override!$B$11:$B$40,$B299,Override!$D$11:$D$40,5,Override!$E$11:$E$40,"&gt;=0",Override!$C$11:$C$40,"AS51"))&gt;0,SUMIFS(Override!$E$11:$E$40,Override!$B$11:$B$40,$B299,Override!$D$11:$D$40,5)-SUMIFS(Override!$E$11:$E$40,Override!$B$11:$B$40,$B299,Override!$D$11:$D$40,5,Override!$C$11:$C$40,"AS51"),Override!$G$331)/MXAU!$B$3,"")))</f>
        <v/>
      </c>
      <c r="K299" s="77">
        <f>IF(K$226="","",IF($B299="","",IFERROR($C299*$D299*IF((Override!$C$4="ON")*(COUNTIFS(Override!$B$11:$B$40,$B299,Override!$D$11:$D$40,6,Override!$E$11:$E$40,"&gt;=0")-COUNTIFS(Override!$B$11:$B$40,$B299,Override!$D$11:$D$40,6,Override!$E$11:$E$40,"&gt;=0",Override!$C$11:$C$40,"AS51"))&gt;0,SUMIFS(Override!$E$11:$E$40,Override!$B$11:$B$40,$B299,Override!$D$11:$D$40,6)-SUMIFS(Override!$E$11:$E$40,Override!$B$11:$B$40,$B299,Override!$D$11:$D$40,6,Override!$C$11:$C$40,"AS51"),Override!$H$331)/MXAU!$B$3,"")))</f>
        <v/>
      </c>
      <c r="L299" s="77">
        <f>IF(L$226="","",IF($B299="","",IFERROR($C299*$D299*IF((Override!$C$4="ON")*(COUNTIFS(Override!$B$11:$B$40,$B299,Override!$D$11:$D$40,7,Override!$E$11:$E$40,"&gt;=0")-COUNTIFS(Override!$B$11:$B$40,$B299,Override!$D$11:$D$40,7,Override!$E$11:$E$40,"&gt;=0",Override!$C$11:$C$40,"AS51"))&gt;0,SUMIFS(Override!$E$11:$E$40,Override!$B$11:$B$40,$B299,Override!$D$11:$D$40,7)-SUMIFS(Override!$E$11:$E$40,Override!$B$11:$B$40,$B299,Override!$D$11:$D$40,7,Override!$C$11:$C$40,"AS51"),Override!$I$331)/MXAU!$B$3,"")))</f>
        <v/>
      </c>
      <c r="M299" s="77">
        <f>IF(M$226="","",IF($B299="","",IFERROR($C299*$D299*IF((Override!$C$4="ON")*(COUNTIFS(Override!$B$11:$B$40,$B299,Override!$D$11:$D$40,8,Override!$E$11:$E$40,"&gt;=0")-COUNTIFS(Override!$B$11:$B$40,$B299,Override!$D$11:$D$40,8,Override!$E$11:$E$40,"&gt;=0",Override!$C$11:$C$40,"AS51"))&gt;0,SUMIFS(Override!$E$11:$E$40,Override!$B$11:$B$40,$B299,Override!$D$11:$D$40,8)-SUMIFS(Override!$E$11:$E$40,Override!$B$11:$B$40,$B299,Override!$D$11:$D$40,8,Override!$C$11:$C$40,"AS51"),Override!$J$331)/MXAU!$B$3,"")))</f>
        <v/>
      </c>
      <c r="N299" s="77">
        <f>IF(N$226="","",IF($B299="","",IFERROR($C299*$D299*IF((Override!$C$4="ON")*(COUNTIFS(Override!$B$11:$B$40,$B299,Override!$D$11:$D$40,9,Override!$E$11:$E$40,"&gt;=0")-COUNTIFS(Override!$B$11:$B$40,$B299,Override!$D$11:$D$40,9,Override!$E$11:$E$40,"&gt;=0",Override!$C$11:$C$40,"AS51"))&gt;0,SUMIFS(Override!$E$11:$E$40,Override!$B$11:$B$40,$B299,Override!$D$11:$D$40,9)-SUMIFS(Override!$E$11:$E$40,Override!$B$11:$B$40,$B299,Override!$D$11:$D$40,9,Override!$C$11:$C$40,"AS51"),Override!$K$331)/MXAU!$B$3,"")))</f>
        <v/>
      </c>
      <c r="O299" s="77">
        <f>IF(O$226="","",IF($B299="","",IFERROR($C299*$D299*IF((Override!$C$4="ON")*(COUNTIFS(Override!$B$11:$B$40,$B299,Override!$D$11:$D$40,10,Override!$E$11:$E$40,"&gt;=0")-COUNTIFS(Override!$B$11:$B$40,$B299,Override!$D$11:$D$40,10,Override!$E$11:$E$40,"&gt;=0",Override!$C$11:$C$40,"AS51"))&gt;0,SUMIFS(Override!$E$11:$E$40,Override!$B$11:$B$40,$B299,Override!$D$11:$D$40,10)-SUMIFS(Override!$E$11:$E$40,Override!$B$11:$B$40,$B299,Override!$D$11:$D$40,10,Override!$C$11:$C$40,"AS51"),Override!$L$331)/MXAU!$B$3,"")))</f>
        <v/>
      </c>
      <c r="P299" s="77">
        <f>IF(P$226="","",IF($B299="","",IFERROR($C299*$D299*IF((Override!$C$4="ON")*(COUNTIFS(Override!$B$11:$B$40,$B299,Override!$D$11:$D$40,11,Override!$E$11:$E$40,"&gt;=0")-COUNTIFS(Override!$B$11:$B$40,$B299,Override!$D$11:$D$40,11,Override!$E$11:$E$40,"&gt;=0",Override!$C$11:$C$40,"AS51"))&gt;0,SUMIFS(Override!$E$11:$E$40,Override!$B$11:$B$40,$B299,Override!$D$11:$D$40,11)-SUMIFS(Override!$E$11:$E$40,Override!$B$11:$B$40,$B299,Override!$D$11:$D$40,11,Override!$C$11:$C$40,"AS51"),Override!$M$331)/MXAU!$B$3,"")))</f>
        <v/>
      </c>
      <c r="Q299" s="77">
        <f>IF(Q$226="","",IF($B299="","",IFERROR($C299*$D299*IF((Override!$C$4="ON")*(COUNTIFS(Override!$B$11:$B$40,$B299,Override!$D$11:$D$40,12,Override!$E$11:$E$40,"&gt;=0")-COUNTIFS(Override!$B$11:$B$40,$B299,Override!$D$11:$D$40,12,Override!$E$11:$E$40,"&gt;=0",Override!$C$11:$C$40,"AS51"))&gt;0,SUMIFS(Override!$E$11:$E$40,Override!$B$11:$B$40,$B299,Override!$D$11:$D$40,12)-SUMIFS(Override!$E$11:$E$40,Override!$B$11:$B$40,$B299,Override!$D$11:$D$40,12,Override!$C$11:$C$40,"AS51"),Override!$N$331)/MXAU!$B$3,"")))</f>
        <v/>
      </c>
      <c r="R299" s="77">
        <f>IF(R$226="","",IF($B299="","",IFERROR($C299*$D299*IF((Override!$C$4="ON")*(COUNTIFS(Override!$B$11:$B$40,$B299,Override!$D$11:$D$40,13,Override!$E$11:$E$40,"&gt;=0")-COUNTIFS(Override!$B$11:$B$40,$B299,Override!$D$11:$D$40,13,Override!$E$11:$E$40,"&gt;=0",Override!$C$11:$C$40,"AS51"))&gt;0,SUMIFS(Override!$E$11:$E$40,Override!$B$11:$B$40,$B299,Override!$D$11:$D$40,13)-SUMIFS(Override!$E$11:$E$40,Override!$B$11:$B$40,$B299,Override!$D$11:$D$40,13,Override!$C$11:$C$40,"AS51"),Override!$O$331)/MXAU!$B$3,"")))</f>
        <v/>
      </c>
      <c r="S299" s="77">
        <f>IF(S$226="","",IF($B299="","",IFERROR($C299*$D299*IF((Override!$C$4="ON")*(COUNTIFS(Override!$B$11:$B$40,$B299,Override!$D$11:$D$40,14,Override!$E$11:$E$40,"&gt;=0")-COUNTIFS(Override!$B$11:$B$40,$B299,Override!$D$11:$D$40,14,Override!$E$11:$E$40,"&gt;=0",Override!$C$11:$C$40,"AS51"))&gt;0,SUMIFS(Override!$E$11:$E$40,Override!$B$11:$B$40,$B299,Override!$D$11:$D$40,14)-SUMIFS(Override!$E$11:$E$40,Override!$B$11:$B$40,$B299,Override!$D$11:$D$40,14,Override!$C$11:$C$40,"AS51"),Override!$P$331)/MXAU!$B$3,"")))</f>
        <v/>
      </c>
      <c r="T299" s="77">
        <f>IF(T$226="","",IF($B299="","",IFERROR($C299*$D299*IF((Override!$C$4="ON")*(COUNTIFS(Override!$B$11:$B$40,$B299,Override!$D$11:$D$40,15,Override!$E$11:$E$40,"&gt;=0")-COUNTIFS(Override!$B$11:$B$40,$B299,Override!$D$11:$D$40,15,Override!$E$11:$E$40,"&gt;=0",Override!$C$11:$C$40,"AS51"))&gt;0,SUMIFS(Override!$E$11:$E$40,Override!$B$11:$B$40,$B299,Override!$D$11:$D$40,15)-SUMIFS(Override!$E$11:$E$40,Override!$B$11:$B$40,$B299,Override!$D$11:$D$40,15,Override!$C$11:$C$40,"AS51"),Override!$Q$331)/MXAU!$B$3,"")))</f>
        <v/>
      </c>
      <c r="U299" s="77">
        <f>IF(U$226="","",IF($B299="","",IFERROR($C299*$D299*IF((Override!$C$4="ON")*(COUNTIFS(Override!$B$11:$B$40,$B299,Override!$D$11:$D$40,16,Override!$E$11:$E$40,"&gt;=0")-COUNTIFS(Override!$B$11:$B$40,$B299,Override!$D$11:$D$40,16,Override!$E$11:$E$40,"&gt;=0",Override!$C$11:$C$40,"AS51"))&gt;0,SUMIFS(Override!$E$11:$E$40,Override!$B$11:$B$40,$B299,Override!$D$11:$D$40,16)-SUMIFS(Override!$E$11:$E$40,Override!$B$11:$B$40,$B299,Override!$D$11:$D$40,16,Override!$C$11:$C$40,"AS51"),Override!$R$331)/MXAU!$B$3,"")))</f>
        <v/>
      </c>
      <c r="W299" s="77">
        <f>IF(W$226="","",IF($B299="","",IFERROR(F299*$E299/100,"")))</f>
        <v/>
      </c>
      <c r="X299" s="77">
        <f>IF(X$226="","",IF($B299="","",IFERROR(G299*$E299/100,"")))</f>
        <v/>
      </c>
      <c r="Y299" s="77">
        <f>IF(Y$226="","",IF($B299="","",IFERROR(H299*$E299/100,"")))</f>
        <v/>
      </c>
      <c r="Z299" s="77">
        <f>IF(Z$226="","",IF($B299="","",IFERROR(I299*$E299/100,"")))</f>
        <v/>
      </c>
      <c r="AA299" s="77">
        <f>IF(AA$226="","",IF($B299="","",IFERROR(J299*$E299/100,"")))</f>
        <v/>
      </c>
      <c r="AB299" s="77">
        <f>IF(AB$226="","",IF($B299="","",IFERROR(K299*$E299/100,"")))</f>
        <v/>
      </c>
      <c r="AC299" s="77">
        <f>IF(AC$226="","",IF($B299="","",IFERROR(L299*$E299/100,"")))</f>
        <v/>
      </c>
      <c r="AD299" s="77">
        <f>IF(AD$226="","",IF($B299="","",IFERROR(M299*$E299/100,"")))</f>
        <v/>
      </c>
      <c r="AE299" s="77">
        <f>IF(AE$226="","",IF($B299="","",IFERROR(N299*$E299/100,"")))</f>
        <v/>
      </c>
      <c r="AF299" s="77">
        <f>IF(AF$226="","",IF($B299="","",IFERROR(O299*$E299/100,"")))</f>
        <v/>
      </c>
      <c r="AG299" s="77">
        <f>IF(AG$226="","",IF($B299="","",IFERROR(P299*$E299/100,"")))</f>
        <v/>
      </c>
      <c r="AH299" s="77">
        <f>IF(AH$226="","",IF($B299="","",IFERROR(Q299*$E299/100,"")))</f>
        <v/>
      </c>
      <c r="AI299" s="77">
        <f>IF(AI$226="","",IF($B299="","",IFERROR(R299*$E299/100,"")))</f>
        <v/>
      </c>
      <c r="AJ299" s="77">
        <f>IF(AJ$226="","",IF($B299="","",IFERROR(S299*$E299/100,"")))</f>
        <v/>
      </c>
      <c r="AK299" s="77">
        <f>IF(AK$226="","",IF($B299="","",IFERROR(T299*$E299/100,"")))</f>
        <v/>
      </c>
      <c r="AL299" s="77">
        <f>IF(AL$226="","",IF($B299="","",IFERROR(U299*$E299/100,"")))</f>
        <v/>
      </c>
      <c r="AN299" s="77">
        <f>IF($B299="","",SUMIF($F$226:$U$226,"&lt;="&amp;Sector!$E$51,$F299:$U299))</f>
        <v/>
      </c>
      <c r="AO299" s="77">
        <f>IF($B299="","",SUMIF($W$226:$AL$226,"&lt;="&amp;Sector!$E$51,$W299:$AL299))</f>
        <v/>
      </c>
      <c r="AQ299" s="163">
        <f>IF(AQ$226="","",IF($B299="","",IFERROR($C299*$D299*SUMPRODUCT(('Dvd Calendar'!$E$3036:$CZ$3036&gt;AQ$225)*('Dvd Calendar'!$E$3036:$CZ$3036&lt;=AQ$226)*'Dvd Calendar'!$E$3039:$CZ$3039*(('Dvd Calendar'!$E$3041:$CZ$3041='Field Check'!$C$56)*('Field Check'!$C$56&lt;&gt;"")+('Dvd Calendar'!$E$3041:$CZ$3041='Field Check'!$C$57)*('Field Check'!$C$57&lt;&gt;"")))/MXAU!$B$3,"")))</f>
        <v/>
      </c>
      <c r="AR299" s="163">
        <f>IF(AR$226="","",IF($B299="","",IFERROR($C299*$D299*SUMPRODUCT(('Dvd Calendar'!$E$3036:$CZ$3036&gt;AR$225)*('Dvd Calendar'!$E$3036:$CZ$3036&lt;=AR$226)*'Dvd Calendar'!$E$3039:$CZ$3039*(('Dvd Calendar'!$E$3041:$CZ$3041='Field Check'!$C$56)*('Field Check'!$C$56&lt;&gt;"")+('Dvd Calendar'!$E$3041:$CZ$3041='Field Check'!$C$57)*('Field Check'!$C$57&lt;&gt;"")))/MXAU!$B$3,"")))</f>
        <v/>
      </c>
      <c r="AS299" s="163">
        <f>IF(AS$226="","",IF($B299="","",IFERROR($C299*$D299*SUMPRODUCT(('Dvd Calendar'!$E$3036:$CZ$3036&gt;AS$225)*('Dvd Calendar'!$E$3036:$CZ$3036&lt;=AS$226)*'Dvd Calendar'!$E$3039:$CZ$3039*(('Dvd Calendar'!$E$3041:$CZ$3041='Field Check'!$C$56)*('Field Check'!$C$56&lt;&gt;"")+('Dvd Calendar'!$E$3041:$CZ$3041='Field Check'!$C$57)*('Field Check'!$C$57&lt;&gt;"")))/MXAU!$B$3,"")))</f>
        <v/>
      </c>
      <c r="AT299" s="163">
        <f>IF(AT$226="","",IF($B299="","",IFERROR($C299*$D299*SUMPRODUCT(('Dvd Calendar'!$E$3036:$CZ$3036&gt;AT$225)*('Dvd Calendar'!$E$3036:$CZ$3036&lt;=AT$226)*'Dvd Calendar'!$E$3039:$CZ$3039*(('Dvd Calendar'!$E$3041:$CZ$3041='Field Check'!$C$56)*('Field Check'!$C$56&lt;&gt;"")+('Dvd Calendar'!$E$3041:$CZ$3041='Field Check'!$C$57)*('Field Check'!$C$57&lt;&gt;"")))/MXAU!$B$3,"")))</f>
        <v/>
      </c>
      <c r="AU299" s="163">
        <f>IF(AU$226="","",IF($B299="","",IFERROR($C299*$D299*SUMPRODUCT(('Dvd Calendar'!$E$3036:$CZ$3036&gt;AU$225)*('Dvd Calendar'!$E$3036:$CZ$3036&lt;=AU$226)*'Dvd Calendar'!$E$3039:$CZ$3039*(('Dvd Calendar'!$E$3041:$CZ$3041='Field Check'!$C$56)*('Field Check'!$C$56&lt;&gt;"")+('Dvd Calendar'!$E$3041:$CZ$3041='Field Check'!$C$57)*('Field Check'!$C$57&lt;&gt;"")))/MXAU!$B$3,"")))</f>
        <v/>
      </c>
      <c r="AV299" s="163">
        <f>IF(AV$226="","",IF($B299="","",IFERROR($C299*$D299*SUMPRODUCT(('Dvd Calendar'!$E$3036:$CZ$3036&gt;AV$225)*('Dvd Calendar'!$E$3036:$CZ$3036&lt;=AV$226)*'Dvd Calendar'!$E$3039:$CZ$3039*(('Dvd Calendar'!$E$3041:$CZ$3041='Field Check'!$C$56)*('Field Check'!$C$56&lt;&gt;"")+('Dvd Calendar'!$E$3041:$CZ$3041='Field Check'!$C$57)*('Field Check'!$C$57&lt;&gt;"")))/MXAU!$B$3,"")))</f>
        <v/>
      </c>
      <c r="AW299" s="163">
        <f>IF(AW$226="","",IF($B299="","",IFERROR($C299*$D299*SUMPRODUCT(('Dvd Calendar'!$E$3036:$CZ$3036&gt;AW$225)*('Dvd Calendar'!$E$3036:$CZ$3036&lt;=AW$226)*'Dvd Calendar'!$E$3039:$CZ$3039*(('Dvd Calendar'!$E$3041:$CZ$3041='Field Check'!$C$56)*('Field Check'!$C$56&lt;&gt;"")+('Dvd Calendar'!$E$3041:$CZ$3041='Field Check'!$C$57)*('Field Check'!$C$57&lt;&gt;"")))/MXAU!$B$3,"")))</f>
        <v/>
      </c>
      <c r="AX299" s="163">
        <f>IF(AX$226="","",IF($B299="","",IFERROR($C299*$D299*SUMPRODUCT(('Dvd Calendar'!$E$3036:$CZ$3036&gt;AX$225)*('Dvd Calendar'!$E$3036:$CZ$3036&lt;=AX$226)*'Dvd Calendar'!$E$3039:$CZ$3039*(('Dvd Calendar'!$E$3041:$CZ$3041='Field Check'!$C$56)*('Field Check'!$C$56&lt;&gt;"")+('Dvd Calendar'!$E$3041:$CZ$3041='Field Check'!$C$57)*('Field Check'!$C$57&lt;&gt;"")))/MXAU!$B$3,"")))</f>
        <v/>
      </c>
      <c r="AY299" s="163">
        <f>IF(AY$226="","",IF($B299="","",IFERROR($C299*$D299*SUMPRODUCT(('Dvd Calendar'!$E$3036:$CZ$3036&gt;AY$225)*('Dvd Calendar'!$E$3036:$CZ$3036&lt;=AY$226)*'Dvd Calendar'!$E$3039:$CZ$3039*(('Dvd Calendar'!$E$3041:$CZ$3041='Field Check'!$C$56)*('Field Check'!$C$56&lt;&gt;"")+('Dvd Calendar'!$E$3041:$CZ$3041='Field Check'!$C$57)*('Field Check'!$C$57&lt;&gt;"")))/MXAU!$B$3,"")))</f>
        <v/>
      </c>
      <c r="AZ299" s="163">
        <f>IF(AZ$226="","",IF($B299="","",IFERROR($C299*$D299*SUMPRODUCT(('Dvd Calendar'!$E$3036:$CZ$3036&gt;AZ$225)*('Dvd Calendar'!$E$3036:$CZ$3036&lt;=AZ$226)*'Dvd Calendar'!$E$3039:$CZ$3039*(('Dvd Calendar'!$E$3041:$CZ$3041='Field Check'!$C$56)*('Field Check'!$C$56&lt;&gt;"")+('Dvd Calendar'!$E$3041:$CZ$3041='Field Check'!$C$57)*('Field Check'!$C$57&lt;&gt;"")))/MXAU!$B$3,"")))</f>
        <v/>
      </c>
      <c r="BA299" s="163">
        <f>IF(BA$226="","",IF($B299="","",IFERROR($C299*$D299*SUMPRODUCT(('Dvd Calendar'!$E$3036:$CZ$3036&gt;BA$225)*('Dvd Calendar'!$E$3036:$CZ$3036&lt;=BA$226)*'Dvd Calendar'!$E$3039:$CZ$3039*(('Dvd Calendar'!$E$3041:$CZ$3041='Field Check'!$C$56)*('Field Check'!$C$56&lt;&gt;"")+('Dvd Calendar'!$E$3041:$CZ$3041='Field Check'!$C$57)*('Field Check'!$C$57&lt;&gt;"")))/MXAU!$B$3,"")))</f>
        <v/>
      </c>
      <c r="BB299" s="163">
        <f>IF(BB$226="","",IF($B299="","",IFERROR($C299*$D299*SUMPRODUCT(('Dvd Calendar'!$E$3036:$CZ$3036&gt;BB$225)*('Dvd Calendar'!$E$3036:$CZ$3036&lt;=BB$226)*'Dvd Calendar'!$E$3039:$CZ$3039*(('Dvd Calendar'!$E$3041:$CZ$3041='Field Check'!$C$56)*('Field Check'!$C$56&lt;&gt;"")+('Dvd Calendar'!$E$3041:$CZ$3041='Field Check'!$C$57)*('Field Check'!$C$57&lt;&gt;"")))/MXAU!$B$3,"")))</f>
        <v/>
      </c>
      <c r="BC299" s="163">
        <f>IF(BC$226="","",IF($B299="","",IFERROR($C299*$D299*SUMPRODUCT(('Dvd Calendar'!$E$3036:$CZ$3036&gt;BC$225)*('Dvd Calendar'!$E$3036:$CZ$3036&lt;=BC$226)*'Dvd Calendar'!$E$3039:$CZ$3039*(('Dvd Calendar'!$E$3041:$CZ$3041='Field Check'!$C$56)*('Field Check'!$C$56&lt;&gt;"")+('Dvd Calendar'!$E$3041:$CZ$3041='Field Check'!$C$57)*('Field Check'!$C$57&lt;&gt;"")))/MXAU!$B$3,"")))</f>
        <v/>
      </c>
      <c r="BD299" s="163">
        <f>IF(BD$226="","",IF($B299="","",IFERROR($C299*$D299*SUMPRODUCT(('Dvd Calendar'!$E$3036:$CZ$3036&gt;BD$225)*('Dvd Calendar'!$E$3036:$CZ$3036&lt;=BD$226)*'Dvd Calendar'!$E$3039:$CZ$3039*(('Dvd Calendar'!$E$3041:$CZ$3041='Field Check'!$C$56)*('Field Check'!$C$56&lt;&gt;"")+('Dvd Calendar'!$E$3041:$CZ$3041='Field Check'!$C$57)*('Field Check'!$C$57&lt;&gt;"")))/MXAU!$B$3,"")))</f>
        <v/>
      </c>
      <c r="BE299" s="163">
        <f>IF(BE$226="","",IF($B299="","",IFERROR($C299*$D299*SUMPRODUCT(('Dvd Calendar'!$E$3036:$CZ$3036&gt;BE$225)*('Dvd Calendar'!$E$3036:$CZ$3036&lt;=BE$226)*'Dvd Calendar'!$E$3039:$CZ$3039*(('Dvd Calendar'!$E$3041:$CZ$3041='Field Check'!$C$56)*('Field Check'!$C$56&lt;&gt;"")+('Dvd Calendar'!$E$3041:$CZ$3041='Field Check'!$C$57)*('Field Check'!$C$57&lt;&gt;"")))/MXAU!$B$3,"")))</f>
        <v/>
      </c>
      <c r="BF299" s="163">
        <f>IF(BF$226="","",IF($B299="","",IFERROR($C299*$D299*SUMPRODUCT(('Dvd Calendar'!$E$3036:$CZ$3036&gt;BF$225)*('Dvd Calendar'!$E$3036:$CZ$3036&lt;=BF$226)*'Dvd Calendar'!$E$3039:$CZ$3039*(('Dvd Calendar'!$E$3041:$CZ$3041='Field Check'!$C$56)*('Field Check'!$C$56&lt;&gt;"")+('Dvd Calendar'!$E$3041:$CZ$3041='Field Check'!$C$57)*('Field Check'!$C$57&lt;&gt;"")))/MXAU!$B$3,"")))</f>
        <v/>
      </c>
      <c r="BH299" s="163">
        <f>IF(BH$226="","",IF($B299="","",IFERROR(AQ299*$E299/100,"")))</f>
        <v/>
      </c>
      <c r="BI299" s="163">
        <f>IF(BI$226="","",IF($B299="","",IFERROR(AR299*$E299/100,"")))</f>
        <v/>
      </c>
      <c r="BJ299" s="163">
        <f>IF(BJ$226="","",IF($B299="","",IFERROR(AS299*$E299/100,"")))</f>
        <v/>
      </c>
      <c r="BK299" s="163">
        <f>IF(BK$226="","",IF($B299="","",IFERROR(AT299*$E299/100,"")))</f>
        <v/>
      </c>
      <c r="BL299" s="163">
        <f>IF(BL$226="","",IF($B299="","",IFERROR(AU299*$E299/100,"")))</f>
        <v/>
      </c>
      <c r="BM299" s="163">
        <f>IF(BM$226="","",IF($B299="","",IFERROR(AV299*$E299/100,"")))</f>
        <v/>
      </c>
      <c r="BN299" s="163">
        <f>IF(BN$226="","",IF($B299="","",IFERROR(AW299*$E299/100,"")))</f>
        <v/>
      </c>
      <c r="BO299" s="163">
        <f>IF(BO$226="","",IF($B299="","",IFERROR(AX299*$E299/100,"")))</f>
        <v/>
      </c>
      <c r="BP299" s="163">
        <f>IF(BP$226="","",IF($B299="","",IFERROR(AY299*$E299/100,"")))</f>
        <v/>
      </c>
      <c r="BQ299" s="163">
        <f>IF(BQ$226="","",IF($B299="","",IFERROR(AZ299*$E299/100,"")))</f>
        <v/>
      </c>
      <c r="BR299" s="163">
        <f>IF(BR$226="","",IF($B299="","",IFERROR(BA299*$E299/100,"")))</f>
        <v/>
      </c>
      <c r="BS299" s="163">
        <f>IF(BS$226="","",IF($B299="","",IFERROR(BB299*$E299/100,"")))</f>
        <v/>
      </c>
      <c r="BT299" s="163">
        <f>IF(BT$226="","",IF($B299="","",IFERROR(BC299*$E299/100,"")))</f>
        <v/>
      </c>
      <c r="BU299" s="163">
        <f>IF(BU$226="","",IF($B299="","",IFERROR(BD299*$E299/100,"")))</f>
        <v/>
      </c>
      <c r="BV299" s="163">
        <f>IF(BV$226="","",IF($B299="","",IFERROR(BE299*$E299/100,"")))</f>
        <v/>
      </c>
      <c r="BW299" s="163">
        <f>IF(BW$226="","",IF($B299="","",IFERROR(BF299*$E299/100,"")))</f>
        <v/>
      </c>
    </row>
    <row r="300">
      <c r="B300" s="126">
        <f>IF(MXAU!$C$77="","",MXAU!$C$77)</f>
        <v/>
      </c>
      <c r="C300" s="74">
        <f>IF(MXAU!$B$77="","",MXAU!$B$77)</f>
        <v/>
      </c>
      <c r="D300" s="75">
        <f>IFERROR(MXAU!$Q$77,1)</f>
        <v/>
      </c>
      <c r="E300" s="76">
        <f>IF($B300="","",IF(ISNUMBER(MXAU!$I$77),MXAU!$I$77,'Index Summary'!$C$7))</f>
        <v/>
      </c>
      <c r="F300" s="77">
        <f>IF(F$226="","",IF($B300="","",IFERROR($C300*$D300*IF((Override!$C$4="ON")*(COUNTIFS(Override!$B$11:$B$40,$B300,Override!$D$11:$D$40,1,Override!$E$11:$E$40,"&gt;=0")-COUNTIFS(Override!$B$11:$B$40,$B300,Override!$D$11:$D$40,1,Override!$E$11:$E$40,"&gt;=0",Override!$C$11:$C$40,"AS51"))&gt;0,SUMIFS(Override!$E$11:$E$40,Override!$B$11:$B$40,$B300,Override!$D$11:$D$40,1)-SUMIFS(Override!$E$11:$E$40,Override!$B$11:$B$40,$B300,Override!$D$11:$D$40,1,Override!$C$11:$C$40,"AS51"),Override!$C$332)/MXAU!$B$3,"")))</f>
        <v/>
      </c>
      <c r="G300" s="77">
        <f>IF(G$226="","",IF($B300="","",IFERROR($C300*$D300*IF((Override!$C$4="ON")*(COUNTIFS(Override!$B$11:$B$40,$B300,Override!$D$11:$D$40,2,Override!$E$11:$E$40,"&gt;=0")-COUNTIFS(Override!$B$11:$B$40,$B300,Override!$D$11:$D$40,2,Override!$E$11:$E$40,"&gt;=0",Override!$C$11:$C$40,"AS51"))&gt;0,SUMIFS(Override!$E$11:$E$40,Override!$B$11:$B$40,$B300,Override!$D$11:$D$40,2)-SUMIFS(Override!$E$11:$E$40,Override!$B$11:$B$40,$B300,Override!$D$11:$D$40,2,Override!$C$11:$C$40,"AS51"),Override!$D$332)/MXAU!$B$3,"")))</f>
        <v/>
      </c>
      <c r="H300" s="77">
        <f>IF(H$226="","",IF($B300="","",IFERROR($C300*$D300*IF((Override!$C$4="ON")*(COUNTIFS(Override!$B$11:$B$40,$B300,Override!$D$11:$D$40,3,Override!$E$11:$E$40,"&gt;=0")-COUNTIFS(Override!$B$11:$B$40,$B300,Override!$D$11:$D$40,3,Override!$E$11:$E$40,"&gt;=0",Override!$C$11:$C$40,"AS51"))&gt;0,SUMIFS(Override!$E$11:$E$40,Override!$B$11:$B$40,$B300,Override!$D$11:$D$40,3)-SUMIFS(Override!$E$11:$E$40,Override!$B$11:$B$40,$B300,Override!$D$11:$D$40,3,Override!$C$11:$C$40,"AS51"),Override!$E$332)/MXAU!$B$3,"")))</f>
        <v/>
      </c>
      <c r="I300" s="77">
        <f>IF(I$226="","",IF($B300="","",IFERROR($C300*$D300*IF((Override!$C$4="ON")*(COUNTIFS(Override!$B$11:$B$40,$B300,Override!$D$11:$D$40,4,Override!$E$11:$E$40,"&gt;=0")-COUNTIFS(Override!$B$11:$B$40,$B300,Override!$D$11:$D$40,4,Override!$E$11:$E$40,"&gt;=0",Override!$C$11:$C$40,"AS51"))&gt;0,SUMIFS(Override!$E$11:$E$40,Override!$B$11:$B$40,$B300,Override!$D$11:$D$40,4)-SUMIFS(Override!$E$11:$E$40,Override!$B$11:$B$40,$B300,Override!$D$11:$D$40,4,Override!$C$11:$C$40,"AS51"),Override!$F$332)/MXAU!$B$3,"")))</f>
        <v/>
      </c>
      <c r="J300" s="77">
        <f>IF(J$226="","",IF($B300="","",IFERROR($C300*$D300*IF((Override!$C$4="ON")*(COUNTIFS(Override!$B$11:$B$40,$B300,Override!$D$11:$D$40,5,Override!$E$11:$E$40,"&gt;=0")-COUNTIFS(Override!$B$11:$B$40,$B300,Override!$D$11:$D$40,5,Override!$E$11:$E$40,"&gt;=0",Override!$C$11:$C$40,"AS51"))&gt;0,SUMIFS(Override!$E$11:$E$40,Override!$B$11:$B$40,$B300,Override!$D$11:$D$40,5)-SUMIFS(Override!$E$11:$E$40,Override!$B$11:$B$40,$B300,Override!$D$11:$D$40,5,Override!$C$11:$C$40,"AS51"),Override!$G$332)/MXAU!$B$3,"")))</f>
        <v/>
      </c>
      <c r="K300" s="77">
        <f>IF(K$226="","",IF($B300="","",IFERROR($C300*$D300*IF((Override!$C$4="ON")*(COUNTIFS(Override!$B$11:$B$40,$B300,Override!$D$11:$D$40,6,Override!$E$11:$E$40,"&gt;=0")-COUNTIFS(Override!$B$11:$B$40,$B300,Override!$D$11:$D$40,6,Override!$E$11:$E$40,"&gt;=0",Override!$C$11:$C$40,"AS51"))&gt;0,SUMIFS(Override!$E$11:$E$40,Override!$B$11:$B$40,$B300,Override!$D$11:$D$40,6)-SUMIFS(Override!$E$11:$E$40,Override!$B$11:$B$40,$B300,Override!$D$11:$D$40,6,Override!$C$11:$C$40,"AS51"),Override!$H$332)/MXAU!$B$3,"")))</f>
        <v/>
      </c>
      <c r="L300" s="77">
        <f>IF(L$226="","",IF($B300="","",IFERROR($C300*$D300*IF((Override!$C$4="ON")*(COUNTIFS(Override!$B$11:$B$40,$B300,Override!$D$11:$D$40,7,Override!$E$11:$E$40,"&gt;=0")-COUNTIFS(Override!$B$11:$B$40,$B300,Override!$D$11:$D$40,7,Override!$E$11:$E$40,"&gt;=0",Override!$C$11:$C$40,"AS51"))&gt;0,SUMIFS(Override!$E$11:$E$40,Override!$B$11:$B$40,$B300,Override!$D$11:$D$40,7)-SUMIFS(Override!$E$11:$E$40,Override!$B$11:$B$40,$B300,Override!$D$11:$D$40,7,Override!$C$11:$C$40,"AS51"),Override!$I$332)/MXAU!$B$3,"")))</f>
        <v/>
      </c>
      <c r="M300" s="77">
        <f>IF(M$226="","",IF($B300="","",IFERROR($C300*$D300*IF((Override!$C$4="ON")*(COUNTIFS(Override!$B$11:$B$40,$B300,Override!$D$11:$D$40,8,Override!$E$11:$E$40,"&gt;=0")-COUNTIFS(Override!$B$11:$B$40,$B300,Override!$D$11:$D$40,8,Override!$E$11:$E$40,"&gt;=0",Override!$C$11:$C$40,"AS51"))&gt;0,SUMIFS(Override!$E$11:$E$40,Override!$B$11:$B$40,$B300,Override!$D$11:$D$40,8)-SUMIFS(Override!$E$11:$E$40,Override!$B$11:$B$40,$B300,Override!$D$11:$D$40,8,Override!$C$11:$C$40,"AS51"),Override!$J$332)/MXAU!$B$3,"")))</f>
        <v/>
      </c>
      <c r="N300" s="77">
        <f>IF(N$226="","",IF($B300="","",IFERROR($C300*$D300*IF((Override!$C$4="ON")*(COUNTIFS(Override!$B$11:$B$40,$B300,Override!$D$11:$D$40,9,Override!$E$11:$E$40,"&gt;=0")-COUNTIFS(Override!$B$11:$B$40,$B300,Override!$D$11:$D$40,9,Override!$E$11:$E$40,"&gt;=0",Override!$C$11:$C$40,"AS51"))&gt;0,SUMIFS(Override!$E$11:$E$40,Override!$B$11:$B$40,$B300,Override!$D$11:$D$40,9)-SUMIFS(Override!$E$11:$E$40,Override!$B$11:$B$40,$B300,Override!$D$11:$D$40,9,Override!$C$11:$C$40,"AS51"),Override!$K$332)/MXAU!$B$3,"")))</f>
        <v/>
      </c>
      <c r="O300" s="77">
        <f>IF(O$226="","",IF($B300="","",IFERROR($C300*$D300*IF((Override!$C$4="ON")*(COUNTIFS(Override!$B$11:$B$40,$B300,Override!$D$11:$D$40,10,Override!$E$11:$E$40,"&gt;=0")-COUNTIFS(Override!$B$11:$B$40,$B300,Override!$D$11:$D$40,10,Override!$E$11:$E$40,"&gt;=0",Override!$C$11:$C$40,"AS51"))&gt;0,SUMIFS(Override!$E$11:$E$40,Override!$B$11:$B$40,$B300,Override!$D$11:$D$40,10)-SUMIFS(Override!$E$11:$E$40,Override!$B$11:$B$40,$B300,Override!$D$11:$D$40,10,Override!$C$11:$C$40,"AS51"),Override!$L$332)/MXAU!$B$3,"")))</f>
        <v/>
      </c>
      <c r="P300" s="77">
        <f>IF(P$226="","",IF($B300="","",IFERROR($C300*$D300*IF((Override!$C$4="ON")*(COUNTIFS(Override!$B$11:$B$40,$B300,Override!$D$11:$D$40,11,Override!$E$11:$E$40,"&gt;=0")-COUNTIFS(Override!$B$11:$B$40,$B300,Override!$D$11:$D$40,11,Override!$E$11:$E$40,"&gt;=0",Override!$C$11:$C$40,"AS51"))&gt;0,SUMIFS(Override!$E$11:$E$40,Override!$B$11:$B$40,$B300,Override!$D$11:$D$40,11)-SUMIFS(Override!$E$11:$E$40,Override!$B$11:$B$40,$B300,Override!$D$11:$D$40,11,Override!$C$11:$C$40,"AS51"),Override!$M$332)/MXAU!$B$3,"")))</f>
        <v/>
      </c>
      <c r="Q300" s="77">
        <f>IF(Q$226="","",IF($B300="","",IFERROR($C300*$D300*IF((Override!$C$4="ON")*(COUNTIFS(Override!$B$11:$B$40,$B300,Override!$D$11:$D$40,12,Override!$E$11:$E$40,"&gt;=0")-COUNTIFS(Override!$B$11:$B$40,$B300,Override!$D$11:$D$40,12,Override!$E$11:$E$40,"&gt;=0",Override!$C$11:$C$40,"AS51"))&gt;0,SUMIFS(Override!$E$11:$E$40,Override!$B$11:$B$40,$B300,Override!$D$11:$D$40,12)-SUMIFS(Override!$E$11:$E$40,Override!$B$11:$B$40,$B300,Override!$D$11:$D$40,12,Override!$C$11:$C$40,"AS51"),Override!$N$332)/MXAU!$B$3,"")))</f>
        <v/>
      </c>
      <c r="R300" s="77">
        <f>IF(R$226="","",IF($B300="","",IFERROR($C300*$D300*IF((Override!$C$4="ON")*(COUNTIFS(Override!$B$11:$B$40,$B300,Override!$D$11:$D$40,13,Override!$E$11:$E$40,"&gt;=0")-COUNTIFS(Override!$B$11:$B$40,$B300,Override!$D$11:$D$40,13,Override!$E$11:$E$40,"&gt;=0",Override!$C$11:$C$40,"AS51"))&gt;0,SUMIFS(Override!$E$11:$E$40,Override!$B$11:$B$40,$B300,Override!$D$11:$D$40,13)-SUMIFS(Override!$E$11:$E$40,Override!$B$11:$B$40,$B300,Override!$D$11:$D$40,13,Override!$C$11:$C$40,"AS51"),Override!$O$332)/MXAU!$B$3,"")))</f>
        <v/>
      </c>
      <c r="S300" s="77">
        <f>IF(S$226="","",IF($B300="","",IFERROR($C300*$D300*IF((Override!$C$4="ON")*(COUNTIFS(Override!$B$11:$B$40,$B300,Override!$D$11:$D$40,14,Override!$E$11:$E$40,"&gt;=0")-COUNTIFS(Override!$B$11:$B$40,$B300,Override!$D$11:$D$40,14,Override!$E$11:$E$40,"&gt;=0",Override!$C$11:$C$40,"AS51"))&gt;0,SUMIFS(Override!$E$11:$E$40,Override!$B$11:$B$40,$B300,Override!$D$11:$D$40,14)-SUMIFS(Override!$E$11:$E$40,Override!$B$11:$B$40,$B300,Override!$D$11:$D$40,14,Override!$C$11:$C$40,"AS51"),Override!$P$332)/MXAU!$B$3,"")))</f>
        <v/>
      </c>
      <c r="T300" s="77">
        <f>IF(T$226="","",IF($B300="","",IFERROR($C300*$D300*IF((Override!$C$4="ON")*(COUNTIFS(Override!$B$11:$B$40,$B300,Override!$D$11:$D$40,15,Override!$E$11:$E$40,"&gt;=0")-COUNTIFS(Override!$B$11:$B$40,$B300,Override!$D$11:$D$40,15,Override!$E$11:$E$40,"&gt;=0",Override!$C$11:$C$40,"AS51"))&gt;0,SUMIFS(Override!$E$11:$E$40,Override!$B$11:$B$40,$B300,Override!$D$11:$D$40,15)-SUMIFS(Override!$E$11:$E$40,Override!$B$11:$B$40,$B300,Override!$D$11:$D$40,15,Override!$C$11:$C$40,"AS51"),Override!$Q$332)/MXAU!$B$3,"")))</f>
        <v/>
      </c>
      <c r="U300" s="77">
        <f>IF(U$226="","",IF($B300="","",IFERROR($C300*$D300*IF((Override!$C$4="ON")*(COUNTIFS(Override!$B$11:$B$40,$B300,Override!$D$11:$D$40,16,Override!$E$11:$E$40,"&gt;=0")-COUNTIFS(Override!$B$11:$B$40,$B300,Override!$D$11:$D$40,16,Override!$E$11:$E$40,"&gt;=0",Override!$C$11:$C$40,"AS51"))&gt;0,SUMIFS(Override!$E$11:$E$40,Override!$B$11:$B$40,$B300,Override!$D$11:$D$40,16)-SUMIFS(Override!$E$11:$E$40,Override!$B$11:$B$40,$B300,Override!$D$11:$D$40,16,Override!$C$11:$C$40,"AS51"),Override!$R$332)/MXAU!$B$3,"")))</f>
        <v/>
      </c>
      <c r="W300" s="77">
        <f>IF(W$226="","",IF($B300="","",IFERROR(F300*$E300/100,"")))</f>
        <v/>
      </c>
      <c r="X300" s="77">
        <f>IF(X$226="","",IF($B300="","",IFERROR(G300*$E300/100,"")))</f>
        <v/>
      </c>
      <c r="Y300" s="77">
        <f>IF(Y$226="","",IF($B300="","",IFERROR(H300*$E300/100,"")))</f>
        <v/>
      </c>
      <c r="Z300" s="77">
        <f>IF(Z$226="","",IF($B300="","",IFERROR(I300*$E300/100,"")))</f>
        <v/>
      </c>
      <c r="AA300" s="77">
        <f>IF(AA$226="","",IF($B300="","",IFERROR(J300*$E300/100,"")))</f>
        <v/>
      </c>
      <c r="AB300" s="77">
        <f>IF(AB$226="","",IF($B300="","",IFERROR(K300*$E300/100,"")))</f>
        <v/>
      </c>
      <c r="AC300" s="77">
        <f>IF(AC$226="","",IF($B300="","",IFERROR(L300*$E300/100,"")))</f>
        <v/>
      </c>
      <c r="AD300" s="77">
        <f>IF(AD$226="","",IF($B300="","",IFERROR(M300*$E300/100,"")))</f>
        <v/>
      </c>
      <c r="AE300" s="77">
        <f>IF(AE$226="","",IF($B300="","",IFERROR(N300*$E300/100,"")))</f>
        <v/>
      </c>
      <c r="AF300" s="77">
        <f>IF(AF$226="","",IF($B300="","",IFERROR(O300*$E300/100,"")))</f>
        <v/>
      </c>
      <c r="AG300" s="77">
        <f>IF(AG$226="","",IF($B300="","",IFERROR(P300*$E300/100,"")))</f>
        <v/>
      </c>
      <c r="AH300" s="77">
        <f>IF(AH$226="","",IF($B300="","",IFERROR(Q300*$E300/100,"")))</f>
        <v/>
      </c>
      <c r="AI300" s="77">
        <f>IF(AI$226="","",IF($B300="","",IFERROR(R300*$E300/100,"")))</f>
        <v/>
      </c>
      <c r="AJ300" s="77">
        <f>IF(AJ$226="","",IF($B300="","",IFERROR(S300*$E300/100,"")))</f>
        <v/>
      </c>
      <c r="AK300" s="77">
        <f>IF(AK$226="","",IF($B300="","",IFERROR(T300*$E300/100,"")))</f>
        <v/>
      </c>
      <c r="AL300" s="77">
        <f>IF(AL$226="","",IF($B300="","",IFERROR(U300*$E300/100,"")))</f>
        <v/>
      </c>
      <c r="AN300" s="77">
        <f>IF($B300="","",SUMIF($F$226:$U$226,"&lt;="&amp;Sector!$E$51,$F300:$U300))</f>
        <v/>
      </c>
      <c r="AO300" s="77">
        <f>IF($B300="","",SUMIF($W$226:$AL$226,"&lt;="&amp;Sector!$E$51,$W300:$AL300))</f>
        <v/>
      </c>
      <c r="AQ300" s="163">
        <f>IF(AQ$226="","",IF($B300="","",IFERROR($C300*$D300*SUMPRODUCT(('Dvd Calendar'!$E$3047:$CZ$3047&gt;AQ$225)*('Dvd Calendar'!$E$3047:$CZ$3047&lt;=AQ$226)*'Dvd Calendar'!$E$3050:$CZ$3050*(('Dvd Calendar'!$E$3052:$CZ$3052='Field Check'!$C$56)*('Field Check'!$C$56&lt;&gt;"")+('Dvd Calendar'!$E$3052:$CZ$3052='Field Check'!$C$57)*('Field Check'!$C$57&lt;&gt;"")))/MXAU!$B$3,"")))</f>
        <v/>
      </c>
      <c r="AR300" s="163">
        <f>IF(AR$226="","",IF($B300="","",IFERROR($C300*$D300*SUMPRODUCT(('Dvd Calendar'!$E$3047:$CZ$3047&gt;AR$225)*('Dvd Calendar'!$E$3047:$CZ$3047&lt;=AR$226)*'Dvd Calendar'!$E$3050:$CZ$3050*(('Dvd Calendar'!$E$3052:$CZ$3052='Field Check'!$C$56)*('Field Check'!$C$56&lt;&gt;"")+('Dvd Calendar'!$E$3052:$CZ$3052='Field Check'!$C$57)*('Field Check'!$C$57&lt;&gt;"")))/MXAU!$B$3,"")))</f>
        <v/>
      </c>
      <c r="AS300" s="163">
        <f>IF(AS$226="","",IF($B300="","",IFERROR($C300*$D300*SUMPRODUCT(('Dvd Calendar'!$E$3047:$CZ$3047&gt;AS$225)*('Dvd Calendar'!$E$3047:$CZ$3047&lt;=AS$226)*'Dvd Calendar'!$E$3050:$CZ$3050*(('Dvd Calendar'!$E$3052:$CZ$3052='Field Check'!$C$56)*('Field Check'!$C$56&lt;&gt;"")+('Dvd Calendar'!$E$3052:$CZ$3052='Field Check'!$C$57)*('Field Check'!$C$57&lt;&gt;"")))/MXAU!$B$3,"")))</f>
        <v/>
      </c>
      <c r="AT300" s="163">
        <f>IF(AT$226="","",IF($B300="","",IFERROR($C300*$D300*SUMPRODUCT(('Dvd Calendar'!$E$3047:$CZ$3047&gt;AT$225)*('Dvd Calendar'!$E$3047:$CZ$3047&lt;=AT$226)*'Dvd Calendar'!$E$3050:$CZ$3050*(('Dvd Calendar'!$E$3052:$CZ$3052='Field Check'!$C$56)*('Field Check'!$C$56&lt;&gt;"")+('Dvd Calendar'!$E$3052:$CZ$3052='Field Check'!$C$57)*('Field Check'!$C$57&lt;&gt;"")))/MXAU!$B$3,"")))</f>
        <v/>
      </c>
      <c r="AU300" s="163">
        <f>IF(AU$226="","",IF($B300="","",IFERROR($C300*$D300*SUMPRODUCT(('Dvd Calendar'!$E$3047:$CZ$3047&gt;AU$225)*('Dvd Calendar'!$E$3047:$CZ$3047&lt;=AU$226)*'Dvd Calendar'!$E$3050:$CZ$3050*(('Dvd Calendar'!$E$3052:$CZ$3052='Field Check'!$C$56)*('Field Check'!$C$56&lt;&gt;"")+('Dvd Calendar'!$E$3052:$CZ$3052='Field Check'!$C$57)*('Field Check'!$C$57&lt;&gt;"")))/MXAU!$B$3,"")))</f>
        <v/>
      </c>
      <c r="AV300" s="163">
        <f>IF(AV$226="","",IF($B300="","",IFERROR($C300*$D300*SUMPRODUCT(('Dvd Calendar'!$E$3047:$CZ$3047&gt;AV$225)*('Dvd Calendar'!$E$3047:$CZ$3047&lt;=AV$226)*'Dvd Calendar'!$E$3050:$CZ$3050*(('Dvd Calendar'!$E$3052:$CZ$3052='Field Check'!$C$56)*('Field Check'!$C$56&lt;&gt;"")+('Dvd Calendar'!$E$3052:$CZ$3052='Field Check'!$C$57)*('Field Check'!$C$57&lt;&gt;"")))/MXAU!$B$3,"")))</f>
        <v/>
      </c>
      <c r="AW300" s="163">
        <f>IF(AW$226="","",IF($B300="","",IFERROR($C300*$D300*SUMPRODUCT(('Dvd Calendar'!$E$3047:$CZ$3047&gt;AW$225)*('Dvd Calendar'!$E$3047:$CZ$3047&lt;=AW$226)*'Dvd Calendar'!$E$3050:$CZ$3050*(('Dvd Calendar'!$E$3052:$CZ$3052='Field Check'!$C$56)*('Field Check'!$C$56&lt;&gt;"")+('Dvd Calendar'!$E$3052:$CZ$3052='Field Check'!$C$57)*('Field Check'!$C$57&lt;&gt;"")))/MXAU!$B$3,"")))</f>
        <v/>
      </c>
      <c r="AX300" s="163">
        <f>IF(AX$226="","",IF($B300="","",IFERROR($C300*$D300*SUMPRODUCT(('Dvd Calendar'!$E$3047:$CZ$3047&gt;AX$225)*('Dvd Calendar'!$E$3047:$CZ$3047&lt;=AX$226)*'Dvd Calendar'!$E$3050:$CZ$3050*(('Dvd Calendar'!$E$3052:$CZ$3052='Field Check'!$C$56)*('Field Check'!$C$56&lt;&gt;"")+('Dvd Calendar'!$E$3052:$CZ$3052='Field Check'!$C$57)*('Field Check'!$C$57&lt;&gt;"")))/MXAU!$B$3,"")))</f>
        <v/>
      </c>
      <c r="AY300" s="163">
        <f>IF(AY$226="","",IF($B300="","",IFERROR($C300*$D300*SUMPRODUCT(('Dvd Calendar'!$E$3047:$CZ$3047&gt;AY$225)*('Dvd Calendar'!$E$3047:$CZ$3047&lt;=AY$226)*'Dvd Calendar'!$E$3050:$CZ$3050*(('Dvd Calendar'!$E$3052:$CZ$3052='Field Check'!$C$56)*('Field Check'!$C$56&lt;&gt;"")+('Dvd Calendar'!$E$3052:$CZ$3052='Field Check'!$C$57)*('Field Check'!$C$57&lt;&gt;"")))/MXAU!$B$3,"")))</f>
        <v/>
      </c>
      <c r="AZ300" s="163">
        <f>IF(AZ$226="","",IF($B300="","",IFERROR($C300*$D300*SUMPRODUCT(('Dvd Calendar'!$E$3047:$CZ$3047&gt;AZ$225)*('Dvd Calendar'!$E$3047:$CZ$3047&lt;=AZ$226)*'Dvd Calendar'!$E$3050:$CZ$3050*(('Dvd Calendar'!$E$3052:$CZ$3052='Field Check'!$C$56)*('Field Check'!$C$56&lt;&gt;"")+('Dvd Calendar'!$E$3052:$CZ$3052='Field Check'!$C$57)*('Field Check'!$C$57&lt;&gt;"")))/MXAU!$B$3,"")))</f>
        <v/>
      </c>
      <c r="BA300" s="163">
        <f>IF(BA$226="","",IF($B300="","",IFERROR($C300*$D300*SUMPRODUCT(('Dvd Calendar'!$E$3047:$CZ$3047&gt;BA$225)*('Dvd Calendar'!$E$3047:$CZ$3047&lt;=BA$226)*'Dvd Calendar'!$E$3050:$CZ$3050*(('Dvd Calendar'!$E$3052:$CZ$3052='Field Check'!$C$56)*('Field Check'!$C$56&lt;&gt;"")+('Dvd Calendar'!$E$3052:$CZ$3052='Field Check'!$C$57)*('Field Check'!$C$57&lt;&gt;"")))/MXAU!$B$3,"")))</f>
        <v/>
      </c>
      <c r="BB300" s="163">
        <f>IF(BB$226="","",IF($B300="","",IFERROR($C300*$D300*SUMPRODUCT(('Dvd Calendar'!$E$3047:$CZ$3047&gt;BB$225)*('Dvd Calendar'!$E$3047:$CZ$3047&lt;=BB$226)*'Dvd Calendar'!$E$3050:$CZ$3050*(('Dvd Calendar'!$E$3052:$CZ$3052='Field Check'!$C$56)*('Field Check'!$C$56&lt;&gt;"")+('Dvd Calendar'!$E$3052:$CZ$3052='Field Check'!$C$57)*('Field Check'!$C$57&lt;&gt;"")))/MXAU!$B$3,"")))</f>
        <v/>
      </c>
      <c r="BC300" s="163">
        <f>IF(BC$226="","",IF($B300="","",IFERROR($C300*$D300*SUMPRODUCT(('Dvd Calendar'!$E$3047:$CZ$3047&gt;BC$225)*('Dvd Calendar'!$E$3047:$CZ$3047&lt;=BC$226)*'Dvd Calendar'!$E$3050:$CZ$3050*(('Dvd Calendar'!$E$3052:$CZ$3052='Field Check'!$C$56)*('Field Check'!$C$56&lt;&gt;"")+('Dvd Calendar'!$E$3052:$CZ$3052='Field Check'!$C$57)*('Field Check'!$C$57&lt;&gt;"")))/MXAU!$B$3,"")))</f>
        <v/>
      </c>
      <c r="BD300" s="163">
        <f>IF(BD$226="","",IF($B300="","",IFERROR($C300*$D300*SUMPRODUCT(('Dvd Calendar'!$E$3047:$CZ$3047&gt;BD$225)*('Dvd Calendar'!$E$3047:$CZ$3047&lt;=BD$226)*'Dvd Calendar'!$E$3050:$CZ$3050*(('Dvd Calendar'!$E$3052:$CZ$3052='Field Check'!$C$56)*('Field Check'!$C$56&lt;&gt;"")+('Dvd Calendar'!$E$3052:$CZ$3052='Field Check'!$C$57)*('Field Check'!$C$57&lt;&gt;"")))/MXAU!$B$3,"")))</f>
        <v/>
      </c>
      <c r="BE300" s="163">
        <f>IF(BE$226="","",IF($B300="","",IFERROR($C300*$D300*SUMPRODUCT(('Dvd Calendar'!$E$3047:$CZ$3047&gt;BE$225)*('Dvd Calendar'!$E$3047:$CZ$3047&lt;=BE$226)*'Dvd Calendar'!$E$3050:$CZ$3050*(('Dvd Calendar'!$E$3052:$CZ$3052='Field Check'!$C$56)*('Field Check'!$C$56&lt;&gt;"")+('Dvd Calendar'!$E$3052:$CZ$3052='Field Check'!$C$57)*('Field Check'!$C$57&lt;&gt;"")))/MXAU!$B$3,"")))</f>
        <v/>
      </c>
      <c r="BF300" s="163">
        <f>IF(BF$226="","",IF($B300="","",IFERROR($C300*$D300*SUMPRODUCT(('Dvd Calendar'!$E$3047:$CZ$3047&gt;BF$225)*('Dvd Calendar'!$E$3047:$CZ$3047&lt;=BF$226)*'Dvd Calendar'!$E$3050:$CZ$3050*(('Dvd Calendar'!$E$3052:$CZ$3052='Field Check'!$C$56)*('Field Check'!$C$56&lt;&gt;"")+('Dvd Calendar'!$E$3052:$CZ$3052='Field Check'!$C$57)*('Field Check'!$C$57&lt;&gt;"")))/MXAU!$B$3,"")))</f>
        <v/>
      </c>
      <c r="BH300" s="163">
        <f>IF(BH$226="","",IF($B300="","",IFERROR(AQ300*$E300/100,"")))</f>
        <v/>
      </c>
      <c r="BI300" s="163">
        <f>IF(BI$226="","",IF($B300="","",IFERROR(AR300*$E300/100,"")))</f>
        <v/>
      </c>
      <c r="BJ300" s="163">
        <f>IF(BJ$226="","",IF($B300="","",IFERROR(AS300*$E300/100,"")))</f>
        <v/>
      </c>
      <c r="BK300" s="163">
        <f>IF(BK$226="","",IF($B300="","",IFERROR(AT300*$E300/100,"")))</f>
        <v/>
      </c>
      <c r="BL300" s="163">
        <f>IF(BL$226="","",IF($B300="","",IFERROR(AU300*$E300/100,"")))</f>
        <v/>
      </c>
      <c r="BM300" s="163">
        <f>IF(BM$226="","",IF($B300="","",IFERROR(AV300*$E300/100,"")))</f>
        <v/>
      </c>
      <c r="BN300" s="163">
        <f>IF(BN$226="","",IF($B300="","",IFERROR(AW300*$E300/100,"")))</f>
        <v/>
      </c>
      <c r="BO300" s="163">
        <f>IF(BO$226="","",IF($B300="","",IFERROR(AX300*$E300/100,"")))</f>
        <v/>
      </c>
      <c r="BP300" s="163">
        <f>IF(BP$226="","",IF($B300="","",IFERROR(AY300*$E300/100,"")))</f>
        <v/>
      </c>
      <c r="BQ300" s="163">
        <f>IF(BQ$226="","",IF($B300="","",IFERROR(AZ300*$E300/100,"")))</f>
        <v/>
      </c>
      <c r="BR300" s="163">
        <f>IF(BR$226="","",IF($B300="","",IFERROR(BA300*$E300/100,"")))</f>
        <v/>
      </c>
      <c r="BS300" s="163">
        <f>IF(BS$226="","",IF($B300="","",IFERROR(BB300*$E300/100,"")))</f>
        <v/>
      </c>
      <c r="BT300" s="163">
        <f>IF(BT$226="","",IF($B300="","",IFERROR(BC300*$E300/100,"")))</f>
        <v/>
      </c>
      <c r="BU300" s="163">
        <f>IF(BU$226="","",IF($B300="","",IFERROR(BD300*$E300/100,"")))</f>
        <v/>
      </c>
      <c r="BV300" s="163">
        <f>IF(BV$226="","",IF($B300="","",IFERROR(BE300*$E300/100,"")))</f>
        <v/>
      </c>
      <c r="BW300" s="163">
        <f>IF(BW$226="","",IF($B300="","",IFERROR(BF300*$E300/100,"")))</f>
        <v/>
      </c>
    </row>
    <row r="301">
      <c r="B301" s="126">
        <f>IF(MXAU!$C$78="","",MXAU!$C$78)</f>
        <v/>
      </c>
      <c r="C301" s="74">
        <f>IF(MXAU!$B$78="","",MXAU!$B$78)</f>
        <v/>
      </c>
      <c r="D301" s="75">
        <f>IFERROR(MXAU!$Q$78,1)</f>
        <v/>
      </c>
      <c r="E301" s="76">
        <f>IF($B301="","",IF(ISNUMBER(MXAU!$I$78),MXAU!$I$78,'Index Summary'!$C$7))</f>
        <v/>
      </c>
      <c r="F301" s="77">
        <f>IF(F$226="","",IF($B301="","",IFERROR($C301*$D301*IF((Override!$C$4="ON")*(COUNTIFS(Override!$B$11:$B$40,$B301,Override!$D$11:$D$40,1,Override!$E$11:$E$40,"&gt;=0")-COUNTIFS(Override!$B$11:$B$40,$B301,Override!$D$11:$D$40,1,Override!$E$11:$E$40,"&gt;=0",Override!$C$11:$C$40,"AS51"))&gt;0,SUMIFS(Override!$E$11:$E$40,Override!$B$11:$B$40,$B301,Override!$D$11:$D$40,1)-SUMIFS(Override!$E$11:$E$40,Override!$B$11:$B$40,$B301,Override!$D$11:$D$40,1,Override!$C$11:$C$40,"AS51"),Override!$C$333)/MXAU!$B$3,"")))</f>
        <v/>
      </c>
      <c r="G301" s="77">
        <f>IF(G$226="","",IF($B301="","",IFERROR($C301*$D301*IF((Override!$C$4="ON")*(COUNTIFS(Override!$B$11:$B$40,$B301,Override!$D$11:$D$40,2,Override!$E$11:$E$40,"&gt;=0")-COUNTIFS(Override!$B$11:$B$40,$B301,Override!$D$11:$D$40,2,Override!$E$11:$E$40,"&gt;=0",Override!$C$11:$C$40,"AS51"))&gt;0,SUMIFS(Override!$E$11:$E$40,Override!$B$11:$B$40,$B301,Override!$D$11:$D$40,2)-SUMIFS(Override!$E$11:$E$40,Override!$B$11:$B$40,$B301,Override!$D$11:$D$40,2,Override!$C$11:$C$40,"AS51"),Override!$D$333)/MXAU!$B$3,"")))</f>
        <v/>
      </c>
      <c r="H301" s="77">
        <f>IF(H$226="","",IF($B301="","",IFERROR($C301*$D301*IF((Override!$C$4="ON")*(COUNTIFS(Override!$B$11:$B$40,$B301,Override!$D$11:$D$40,3,Override!$E$11:$E$40,"&gt;=0")-COUNTIFS(Override!$B$11:$B$40,$B301,Override!$D$11:$D$40,3,Override!$E$11:$E$40,"&gt;=0",Override!$C$11:$C$40,"AS51"))&gt;0,SUMIFS(Override!$E$11:$E$40,Override!$B$11:$B$40,$B301,Override!$D$11:$D$40,3)-SUMIFS(Override!$E$11:$E$40,Override!$B$11:$B$40,$B301,Override!$D$11:$D$40,3,Override!$C$11:$C$40,"AS51"),Override!$E$333)/MXAU!$B$3,"")))</f>
        <v/>
      </c>
      <c r="I301" s="77">
        <f>IF(I$226="","",IF($B301="","",IFERROR($C301*$D301*IF((Override!$C$4="ON")*(COUNTIFS(Override!$B$11:$B$40,$B301,Override!$D$11:$D$40,4,Override!$E$11:$E$40,"&gt;=0")-COUNTIFS(Override!$B$11:$B$40,$B301,Override!$D$11:$D$40,4,Override!$E$11:$E$40,"&gt;=0",Override!$C$11:$C$40,"AS51"))&gt;0,SUMIFS(Override!$E$11:$E$40,Override!$B$11:$B$40,$B301,Override!$D$11:$D$40,4)-SUMIFS(Override!$E$11:$E$40,Override!$B$11:$B$40,$B301,Override!$D$11:$D$40,4,Override!$C$11:$C$40,"AS51"),Override!$F$333)/MXAU!$B$3,"")))</f>
        <v/>
      </c>
      <c r="J301" s="77">
        <f>IF(J$226="","",IF($B301="","",IFERROR($C301*$D301*IF((Override!$C$4="ON")*(COUNTIFS(Override!$B$11:$B$40,$B301,Override!$D$11:$D$40,5,Override!$E$11:$E$40,"&gt;=0")-COUNTIFS(Override!$B$11:$B$40,$B301,Override!$D$11:$D$40,5,Override!$E$11:$E$40,"&gt;=0",Override!$C$11:$C$40,"AS51"))&gt;0,SUMIFS(Override!$E$11:$E$40,Override!$B$11:$B$40,$B301,Override!$D$11:$D$40,5)-SUMIFS(Override!$E$11:$E$40,Override!$B$11:$B$40,$B301,Override!$D$11:$D$40,5,Override!$C$11:$C$40,"AS51"),Override!$G$333)/MXAU!$B$3,"")))</f>
        <v/>
      </c>
      <c r="K301" s="77">
        <f>IF(K$226="","",IF($B301="","",IFERROR($C301*$D301*IF((Override!$C$4="ON")*(COUNTIFS(Override!$B$11:$B$40,$B301,Override!$D$11:$D$40,6,Override!$E$11:$E$40,"&gt;=0")-COUNTIFS(Override!$B$11:$B$40,$B301,Override!$D$11:$D$40,6,Override!$E$11:$E$40,"&gt;=0",Override!$C$11:$C$40,"AS51"))&gt;0,SUMIFS(Override!$E$11:$E$40,Override!$B$11:$B$40,$B301,Override!$D$11:$D$40,6)-SUMIFS(Override!$E$11:$E$40,Override!$B$11:$B$40,$B301,Override!$D$11:$D$40,6,Override!$C$11:$C$40,"AS51"),Override!$H$333)/MXAU!$B$3,"")))</f>
        <v/>
      </c>
      <c r="L301" s="77">
        <f>IF(L$226="","",IF($B301="","",IFERROR($C301*$D301*IF((Override!$C$4="ON")*(COUNTIFS(Override!$B$11:$B$40,$B301,Override!$D$11:$D$40,7,Override!$E$11:$E$40,"&gt;=0")-COUNTIFS(Override!$B$11:$B$40,$B301,Override!$D$11:$D$40,7,Override!$E$11:$E$40,"&gt;=0",Override!$C$11:$C$40,"AS51"))&gt;0,SUMIFS(Override!$E$11:$E$40,Override!$B$11:$B$40,$B301,Override!$D$11:$D$40,7)-SUMIFS(Override!$E$11:$E$40,Override!$B$11:$B$40,$B301,Override!$D$11:$D$40,7,Override!$C$11:$C$40,"AS51"),Override!$I$333)/MXAU!$B$3,"")))</f>
        <v/>
      </c>
      <c r="M301" s="77">
        <f>IF(M$226="","",IF($B301="","",IFERROR($C301*$D301*IF((Override!$C$4="ON")*(COUNTIFS(Override!$B$11:$B$40,$B301,Override!$D$11:$D$40,8,Override!$E$11:$E$40,"&gt;=0")-COUNTIFS(Override!$B$11:$B$40,$B301,Override!$D$11:$D$40,8,Override!$E$11:$E$40,"&gt;=0",Override!$C$11:$C$40,"AS51"))&gt;0,SUMIFS(Override!$E$11:$E$40,Override!$B$11:$B$40,$B301,Override!$D$11:$D$40,8)-SUMIFS(Override!$E$11:$E$40,Override!$B$11:$B$40,$B301,Override!$D$11:$D$40,8,Override!$C$11:$C$40,"AS51"),Override!$J$333)/MXAU!$B$3,"")))</f>
        <v/>
      </c>
      <c r="N301" s="77">
        <f>IF(N$226="","",IF($B301="","",IFERROR($C301*$D301*IF((Override!$C$4="ON")*(COUNTIFS(Override!$B$11:$B$40,$B301,Override!$D$11:$D$40,9,Override!$E$11:$E$40,"&gt;=0")-COUNTIFS(Override!$B$11:$B$40,$B301,Override!$D$11:$D$40,9,Override!$E$11:$E$40,"&gt;=0",Override!$C$11:$C$40,"AS51"))&gt;0,SUMIFS(Override!$E$11:$E$40,Override!$B$11:$B$40,$B301,Override!$D$11:$D$40,9)-SUMIFS(Override!$E$11:$E$40,Override!$B$11:$B$40,$B301,Override!$D$11:$D$40,9,Override!$C$11:$C$40,"AS51"),Override!$K$333)/MXAU!$B$3,"")))</f>
        <v/>
      </c>
      <c r="O301" s="77">
        <f>IF(O$226="","",IF($B301="","",IFERROR($C301*$D301*IF((Override!$C$4="ON")*(COUNTIFS(Override!$B$11:$B$40,$B301,Override!$D$11:$D$40,10,Override!$E$11:$E$40,"&gt;=0")-COUNTIFS(Override!$B$11:$B$40,$B301,Override!$D$11:$D$40,10,Override!$E$11:$E$40,"&gt;=0",Override!$C$11:$C$40,"AS51"))&gt;0,SUMIFS(Override!$E$11:$E$40,Override!$B$11:$B$40,$B301,Override!$D$11:$D$40,10)-SUMIFS(Override!$E$11:$E$40,Override!$B$11:$B$40,$B301,Override!$D$11:$D$40,10,Override!$C$11:$C$40,"AS51"),Override!$L$333)/MXAU!$B$3,"")))</f>
        <v/>
      </c>
      <c r="P301" s="77">
        <f>IF(P$226="","",IF($B301="","",IFERROR($C301*$D301*IF((Override!$C$4="ON")*(COUNTIFS(Override!$B$11:$B$40,$B301,Override!$D$11:$D$40,11,Override!$E$11:$E$40,"&gt;=0")-COUNTIFS(Override!$B$11:$B$40,$B301,Override!$D$11:$D$40,11,Override!$E$11:$E$40,"&gt;=0",Override!$C$11:$C$40,"AS51"))&gt;0,SUMIFS(Override!$E$11:$E$40,Override!$B$11:$B$40,$B301,Override!$D$11:$D$40,11)-SUMIFS(Override!$E$11:$E$40,Override!$B$11:$B$40,$B301,Override!$D$11:$D$40,11,Override!$C$11:$C$40,"AS51"),Override!$M$333)/MXAU!$B$3,"")))</f>
        <v/>
      </c>
      <c r="Q301" s="77">
        <f>IF(Q$226="","",IF($B301="","",IFERROR($C301*$D301*IF((Override!$C$4="ON")*(COUNTIFS(Override!$B$11:$B$40,$B301,Override!$D$11:$D$40,12,Override!$E$11:$E$40,"&gt;=0")-COUNTIFS(Override!$B$11:$B$40,$B301,Override!$D$11:$D$40,12,Override!$E$11:$E$40,"&gt;=0",Override!$C$11:$C$40,"AS51"))&gt;0,SUMIFS(Override!$E$11:$E$40,Override!$B$11:$B$40,$B301,Override!$D$11:$D$40,12)-SUMIFS(Override!$E$11:$E$40,Override!$B$11:$B$40,$B301,Override!$D$11:$D$40,12,Override!$C$11:$C$40,"AS51"),Override!$N$333)/MXAU!$B$3,"")))</f>
        <v/>
      </c>
      <c r="R301" s="77">
        <f>IF(R$226="","",IF($B301="","",IFERROR($C301*$D301*IF((Override!$C$4="ON")*(COUNTIFS(Override!$B$11:$B$40,$B301,Override!$D$11:$D$40,13,Override!$E$11:$E$40,"&gt;=0")-COUNTIFS(Override!$B$11:$B$40,$B301,Override!$D$11:$D$40,13,Override!$E$11:$E$40,"&gt;=0",Override!$C$11:$C$40,"AS51"))&gt;0,SUMIFS(Override!$E$11:$E$40,Override!$B$11:$B$40,$B301,Override!$D$11:$D$40,13)-SUMIFS(Override!$E$11:$E$40,Override!$B$11:$B$40,$B301,Override!$D$11:$D$40,13,Override!$C$11:$C$40,"AS51"),Override!$O$333)/MXAU!$B$3,"")))</f>
        <v/>
      </c>
      <c r="S301" s="77">
        <f>IF(S$226="","",IF($B301="","",IFERROR($C301*$D301*IF((Override!$C$4="ON")*(COUNTIFS(Override!$B$11:$B$40,$B301,Override!$D$11:$D$40,14,Override!$E$11:$E$40,"&gt;=0")-COUNTIFS(Override!$B$11:$B$40,$B301,Override!$D$11:$D$40,14,Override!$E$11:$E$40,"&gt;=0",Override!$C$11:$C$40,"AS51"))&gt;0,SUMIFS(Override!$E$11:$E$40,Override!$B$11:$B$40,$B301,Override!$D$11:$D$40,14)-SUMIFS(Override!$E$11:$E$40,Override!$B$11:$B$40,$B301,Override!$D$11:$D$40,14,Override!$C$11:$C$40,"AS51"),Override!$P$333)/MXAU!$B$3,"")))</f>
        <v/>
      </c>
      <c r="T301" s="77">
        <f>IF(T$226="","",IF($B301="","",IFERROR($C301*$D301*IF((Override!$C$4="ON")*(COUNTIFS(Override!$B$11:$B$40,$B301,Override!$D$11:$D$40,15,Override!$E$11:$E$40,"&gt;=0")-COUNTIFS(Override!$B$11:$B$40,$B301,Override!$D$11:$D$40,15,Override!$E$11:$E$40,"&gt;=0",Override!$C$11:$C$40,"AS51"))&gt;0,SUMIFS(Override!$E$11:$E$40,Override!$B$11:$B$40,$B301,Override!$D$11:$D$40,15)-SUMIFS(Override!$E$11:$E$40,Override!$B$11:$B$40,$B301,Override!$D$11:$D$40,15,Override!$C$11:$C$40,"AS51"),Override!$Q$333)/MXAU!$B$3,"")))</f>
        <v/>
      </c>
      <c r="U301" s="77">
        <f>IF(U$226="","",IF($B301="","",IFERROR($C301*$D301*IF((Override!$C$4="ON")*(COUNTIFS(Override!$B$11:$B$40,$B301,Override!$D$11:$D$40,16,Override!$E$11:$E$40,"&gt;=0")-COUNTIFS(Override!$B$11:$B$40,$B301,Override!$D$11:$D$40,16,Override!$E$11:$E$40,"&gt;=0",Override!$C$11:$C$40,"AS51"))&gt;0,SUMIFS(Override!$E$11:$E$40,Override!$B$11:$B$40,$B301,Override!$D$11:$D$40,16)-SUMIFS(Override!$E$11:$E$40,Override!$B$11:$B$40,$B301,Override!$D$11:$D$40,16,Override!$C$11:$C$40,"AS51"),Override!$R$333)/MXAU!$B$3,"")))</f>
        <v/>
      </c>
      <c r="W301" s="77">
        <f>IF(W$226="","",IF($B301="","",IFERROR(F301*$E301/100,"")))</f>
        <v/>
      </c>
      <c r="X301" s="77">
        <f>IF(X$226="","",IF($B301="","",IFERROR(G301*$E301/100,"")))</f>
        <v/>
      </c>
      <c r="Y301" s="77">
        <f>IF(Y$226="","",IF($B301="","",IFERROR(H301*$E301/100,"")))</f>
        <v/>
      </c>
      <c r="Z301" s="77">
        <f>IF(Z$226="","",IF($B301="","",IFERROR(I301*$E301/100,"")))</f>
        <v/>
      </c>
      <c r="AA301" s="77">
        <f>IF(AA$226="","",IF($B301="","",IFERROR(J301*$E301/100,"")))</f>
        <v/>
      </c>
      <c r="AB301" s="77">
        <f>IF(AB$226="","",IF($B301="","",IFERROR(K301*$E301/100,"")))</f>
        <v/>
      </c>
      <c r="AC301" s="77">
        <f>IF(AC$226="","",IF($B301="","",IFERROR(L301*$E301/100,"")))</f>
        <v/>
      </c>
      <c r="AD301" s="77">
        <f>IF(AD$226="","",IF($B301="","",IFERROR(M301*$E301/100,"")))</f>
        <v/>
      </c>
      <c r="AE301" s="77">
        <f>IF(AE$226="","",IF($B301="","",IFERROR(N301*$E301/100,"")))</f>
        <v/>
      </c>
      <c r="AF301" s="77">
        <f>IF(AF$226="","",IF($B301="","",IFERROR(O301*$E301/100,"")))</f>
        <v/>
      </c>
      <c r="AG301" s="77">
        <f>IF(AG$226="","",IF($B301="","",IFERROR(P301*$E301/100,"")))</f>
        <v/>
      </c>
      <c r="AH301" s="77">
        <f>IF(AH$226="","",IF($B301="","",IFERROR(Q301*$E301/100,"")))</f>
        <v/>
      </c>
      <c r="AI301" s="77">
        <f>IF(AI$226="","",IF($B301="","",IFERROR(R301*$E301/100,"")))</f>
        <v/>
      </c>
      <c r="AJ301" s="77">
        <f>IF(AJ$226="","",IF($B301="","",IFERROR(S301*$E301/100,"")))</f>
        <v/>
      </c>
      <c r="AK301" s="77">
        <f>IF(AK$226="","",IF($B301="","",IFERROR(T301*$E301/100,"")))</f>
        <v/>
      </c>
      <c r="AL301" s="77">
        <f>IF(AL$226="","",IF($B301="","",IFERROR(U301*$E301/100,"")))</f>
        <v/>
      </c>
      <c r="AN301" s="77">
        <f>IF($B301="","",SUMIF($F$226:$U$226,"&lt;="&amp;Sector!$E$51,$F301:$U301))</f>
        <v/>
      </c>
      <c r="AO301" s="77">
        <f>IF($B301="","",SUMIF($W$226:$AL$226,"&lt;="&amp;Sector!$E$51,$W301:$AL301))</f>
        <v/>
      </c>
      <c r="AQ301" s="163">
        <f>IF(AQ$226="","",IF($B301="","",IFERROR($C301*$D301*SUMPRODUCT(('Dvd Calendar'!$E$3058:$CZ$3058&gt;AQ$225)*('Dvd Calendar'!$E$3058:$CZ$3058&lt;=AQ$226)*'Dvd Calendar'!$E$3061:$CZ$3061*(('Dvd Calendar'!$E$3063:$CZ$3063='Field Check'!$C$56)*('Field Check'!$C$56&lt;&gt;"")+('Dvd Calendar'!$E$3063:$CZ$3063='Field Check'!$C$57)*('Field Check'!$C$57&lt;&gt;"")))/MXAU!$B$3,"")))</f>
        <v/>
      </c>
      <c r="AR301" s="163">
        <f>IF(AR$226="","",IF($B301="","",IFERROR($C301*$D301*SUMPRODUCT(('Dvd Calendar'!$E$3058:$CZ$3058&gt;AR$225)*('Dvd Calendar'!$E$3058:$CZ$3058&lt;=AR$226)*'Dvd Calendar'!$E$3061:$CZ$3061*(('Dvd Calendar'!$E$3063:$CZ$3063='Field Check'!$C$56)*('Field Check'!$C$56&lt;&gt;"")+('Dvd Calendar'!$E$3063:$CZ$3063='Field Check'!$C$57)*('Field Check'!$C$57&lt;&gt;"")))/MXAU!$B$3,"")))</f>
        <v/>
      </c>
      <c r="AS301" s="163">
        <f>IF(AS$226="","",IF($B301="","",IFERROR($C301*$D301*SUMPRODUCT(('Dvd Calendar'!$E$3058:$CZ$3058&gt;AS$225)*('Dvd Calendar'!$E$3058:$CZ$3058&lt;=AS$226)*'Dvd Calendar'!$E$3061:$CZ$3061*(('Dvd Calendar'!$E$3063:$CZ$3063='Field Check'!$C$56)*('Field Check'!$C$56&lt;&gt;"")+('Dvd Calendar'!$E$3063:$CZ$3063='Field Check'!$C$57)*('Field Check'!$C$57&lt;&gt;"")))/MXAU!$B$3,"")))</f>
        <v/>
      </c>
      <c r="AT301" s="163">
        <f>IF(AT$226="","",IF($B301="","",IFERROR($C301*$D301*SUMPRODUCT(('Dvd Calendar'!$E$3058:$CZ$3058&gt;AT$225)*('Dvd Calendar'!$E$3058:$CZ$3058&lt;=AT$226)*'Dvd Calendar'!$E$3061:$CZ$3061*(('Dvd Calendar'!$E$3063:$CZ$3063='Field Check'!$C$56)*('Field Check'!$C$56&lt;&gt;"")+('Dvd Calendar'!$E$3063:$CZ$3063='Field Check'!$C$57)*('Field Check'!$C$57&lt;&gt;"")))/MXAU!$B$3,"")))</f>
        <v/>
      </c>
      <c r="AU301" s="163">
        <f>IF(AU$226="","",IF($B301="","",IFERROR($C301*$D301*SUMPRODUCT(('Dvd Calendar'!$E$3058:$CZ$3058&gt;AU$225)*('Dvd Calendar'!$E$3058:$CZ$3058&lt;=AU$226)*'Dvd Calendar'!$E$3061:$CZ$3061*(('Dvd Calendar'!$E$3063:$CZ$3063='Field Check'!$C$56)*('Field Check'!$C$56&lt;&gt;"")+('Dvd Calendar'!$E$3063:$CZ$3063='Field Check'!$C$57)*('Field Check'!$C$57&lt;&gt;"")))/MXAU!$B$3,"")))</f>
        <v/>
      </c>
      <c r="AV301" s="163">
        <f>IF(AV$226="","",IF($B301="","",IFERROR($C301*$D301*SUMPRODUCT(('Dvd Calendar'!$E$3058:$CZ$3058&gt;AV$225)*('Dvd Calendar'!$E$3058:$CZ$3058&lt;=AV$226)*'Dvd Calendar'!$E$3061:$CZ$3061*(('Dvd Calendar'!$E$3063:$CZ$3063='Field Check'!$C$56)*('Field Check'!$C$56&lt;&gt;"")+('Dvd Calendar'!$E$3063:$CZ$3063='Field Check'!$C$57)*('Field Check'!$C$57&lt;&gt;"")))/MXAU!$B$3,"")))</f>
        <v/>
      </c>
      <c r="AW301" s="163">
        <f>IF(AW$226="","",IF($B301="","",IFERROR($C301*$D301*SUMPRODUCT(('Dvd Calendar'!$E$3058:$CZ$3058&gt;AW$225)*('Dvd Calendar'!$E$3058:$CZ$3058&lt;=AW$226)*'Dvd Calendar'!$E$3061:$CZ$3061*(('Dvd Calendar'!$E$3063:$CZ$3063='Field Check'!$C$56)*('Field Check'!$C$56&lt;&gt;"")+('Dvd Calendar'!$E$3063:$CZ$3063='Field Check'!$C$57)*('Field Check'!$C$57&lt;&gt;"")))/MXAU!$B$3,"")))</f>
        <v/>
      </c>
      <c r="AX301" s="163">
        <f>IF(AX$226="","",IF($B301="","",IFERROR($C301*$D301*SUMPRODUCT(('Dvd Calendar'!$E$3058:$CZ$3058&gt;AX$225)*('Dvd Calendar'!$E$3058:$CZ$3058&lt;=AX$226)*'Dvd Calendar'!$E$3061:$CZ$3061*(('Dvd Calendar'!$E$3063:$CZ$3063='Field Check'!$C$56)*('Field Check'!$C$56&lt;&gt;"")+('Dvd Calendar'!$E$3063:$CZ$3063='Field Check'!$C$57)*('Field Check'!$C$57&lt;&gt;"")))/MXAU!$B$3,"")))</f>
        <v/>
      </c>
      <c r="AY301" s="163">
        <f>IF(AY$226="","",IF($B301="","",IFERROR($C301*$D301*SUMPRODUCT(('Dvd Calendar'!$E$3058:$CZ$3058&gt;AY$225)*('Dvd Calendar'!$E$3058:$CZ$3058&lt;=AY$226)*'Dvd Calendar'!$E$3061:$CZ$3061*(('Dvd Calendar'!$E$3063:$CZ$3063='Field Check'!$C$56)*('Field Check'!$C$56&lt;&gt;"")+('Dvd Calendar'!$E$3063:$CZ$3063='Field Check'!$C$57)*('Field Check'!$C$57&lt;&gt;"")))/MXAU!$B$3,"")))</f>
        <v/>
      </c>
      <c r="AZ301" s="163">
        <f>IF(AZ$226="","",IF($B301="","",IFERROR($C301*$D301*SUMPRODUCT(('Dvd Calendar'!$E$3058:$CZ$3058&gt;AZ$225)*('Dvd Calendar'!$E$3058:$CZ$3058&lt;=AZ$226)*'Dvd Calendar'!$E$3061:$CZ$3061*(('Dvd Calendar'!$E$3063:$CZ$3063='Field Check'!$C$56)*('Field Check'!$C$56&lt;&gt;"")+('Dvd Calendar'!$E$3063:$CZ$3063='Field Check'!$C$57)*('Field Check'!$C$57&lt;&gt;"")))/MXAU!$B$3,"")))</f>
        <v/>
      </c>
      <c r="BA301" s="163">
        <f>IF(BA$226="","",IF($B301="","",IFERROR($C301*$D301*SUMPRODUCT(('Dvd Calendar'!$E$3058:$CZ$3058&gt;BA$225)*('Dvd Calendar'!$E$3058:$CZ$3058&lt;=BA$226)*'Dvd Calendar'!$E$3061:$CZ$3061*(('Dvd Calendar'!$E$3063:$CZ$3063='Field Check'!$C$56)*('Field Check'!$C$56&lt;&gt;"")+('Dvd Calendar'!$E$3063:$CZ$3063='Field Check'!$C$57)*('Field Check'!$C$57&lt;&gt;"")))/MXAU!$B$3,"")))</f>
        <v/>
      </c>
      <c r="BB301" s="163">
        <f>IF(BB$226="","",IF($B301="","",IFERROR($C301*$D301*SUMPRODUCT(('Dvd Calendar'!$E$3058:$CZ$3058&gt;BB$225)*('Dvd Calendar'!$E$3058:$CZ$3058&lt;=BB$226)*'Dvd Calendar'!$E$3061:$CZ$3061*(('Dvd Calendar'!$E$3063:$CZ$3063='Field Check'!$C$56)*('Field Check'!$C$56&lt;&gt;"")+('Dvd Calendar'!$E$3063:$CZ$3063='Field Check'!$C$57)*('Field Check'!$C$57&lt;&gt;"")))/MXAU!$B$3,"")))</f>
        <v/>
      </c>
      <c r="BC301" s="163">
        <f>IF(BC$226="","",IF($B301="","",IFERROR($C301*$D301*SUMPRODUCT(('Dvd Calendar'!$E$3058:$CZ$3058&gt;BC$225)*('Dvd Calendar'!$E$3058:$CZ$3058&lt;=BC$226)*'Dvd Calendar'!$E$3061:$CZ$3061*(('Dvd Calendar'!$E$3063:$CZ$3063='Field Check'!$C$56)*('Field Check'!$C$56&lt;&gt;"")+('Dvd Calendar'!$E$3063:$CZ$3063='Field Check'!$C$57)*('Field Check'!$C$57&lt;&gt;"")))/MXAU!$B$3,"")))</f>
        <v/>
      </c>
      <c r="BD301" s="163">
        <f>IF(BD$226="","",IF($B301="","",IFERROR($C301*$D301*SUMPRODUCT(('Dvd Calendar'!$E$3058:$CZ$3058&gt;BD$225)*('Dvd Calendar'!$E$3058:$CZ$3058&lt;=BD$226)*'Dvd Calendar'!$E$3061:$CZ$3061*(('Dvd Calendar'!$E$3063:$CZ$3063='Field Check'!$C$56)*('Field Check'!$C$56&lt;&gt;"")+('Dvd Calendar'!$E$3063:$CZ$3063='Field Check'!$C$57)*('Field Check'!$C$57&lt;&gt;"")))/MXAU!$B$3,"")))</f>
        <v/>
      </c>
      <c r="BE301" s="163">
        <f>IF(BE$226="","",IF($B301="","",IFERROR($C301*$D301*SUMPRODUCT(('Dvd Calendar'!$E$3058:$CZ$3058&gt;BE$225)*('Dvd Calendar'!$E$3058:$CZ$3058&lt;=BE$226)*'Dvd Calendar'!$E$3061:$CZ$3061*(('Dvd Calendar'!$E$3063:$CZ$3063='Field Check'!$C$56)*('Field Check'!$C$56&lt;&gt;"")+('Dvd Calendar'!$E$3063:$CZ$3063='Field Check'!$C$57)*('Field Check'!$C$57&lt;&gt;"")))/MXAU!$B$3,"")))</f>
        <v/>
      </c>
      <c r="BF301" s="163">
        <f>IF(BF$226="","",IF($B301="","",IFERROR($C301*$D301*SUMPRODUCT(('Dvd Calendar'!$E$3058:$CZ$3058&gt;BF$225)*('Dvd Calendar'!$E$3058:$CZ$3058&lt;=BF$226)*'Dvd Calendar'!$E$3061:$CZ$3061*(('Dvd Calendar'!$E$3063:$CZ$3063='Field Check'!$C$56)*('Field Check'!$C$56&lt;&gt;"")+('Dvd Calendar'!$E$3063:$CZ$3063='Field Check'!$C$57)*('Field Check'!$C$57&lt;&gt;"")))/MXAU!$B$3,"")))</f>
        <v/>
      </c>
      <c r="BH301" s="163">
        <f>IF(BH$226="","",IF($B301="","",IFERROR(AQ301*$E301/100,"")))</f>
        <v/>
      </c>
      <c r="BI301" s="163">
        <f>IF(BI$226="","",IF($B301="","",IFERROR(AR301*$E301/100,"")))</f>
        <v/>
      </c>
      <c r="BJ301" s="163">
        <f>IF(BJ$226="","",IF($B301="","",IFERROR(AS301*$E301/100,"")))</f>
        <v/>
      </c>
      <c r="BK301" s="163">
        <f>IF(BK$226="","",IF($B301="","",IFERROR(AT301*$E301/100,"")))</f>
        <v/>
      </c>
      <c r="BL301" s="163">
        <f>IF(BL$226="","",IF($B301="","",IFERROR(AU301*$E301/100,"")))</f>
        <v/>
      </c>
      <c r="BM301" s="163">
        <f>IF(BM$226="","",IF($B301="","",IFERROR(AV301*$E301/100,"")))</f>
        <v/>
      </c>
      <c r="BN301" s="163">
        <f>IF(BN$226="","",IF($B301="","",IFERROR(AW301*$E301/100,"")))</f>
        <v/>
      </c>
      <c r="BO301" s="163">
        <f>IF(BO$226="","",IF($B301="","",IFERROR(AX301*$E301/100,"")))</f>
        <v/>
      </c>
      <c r="BP301" s="163">
        <f>IF(BP$226="","",IF($B301="","",IFERROR(AY301*$E301/100,"")))</f>
        <v/>
      </c>
      <c r="BQ301" s="163">
        <f>IF(BQ$226="","",IF($B301="","",IFERROR(AZ301*$E301/100,"")))</f>
        <v/>
      </c>
      <c r="BR301" s="163">
        <f>IF(BR$226="","",IF($B301="","",IFERROR(BA301*$E301/100,"")))</f>
        <v/>
      </c>
      <c r="BS301" s="163">
        <f>IF(BS$226="","",IF($B301="","",IFERROR(BB301*$E301/100,"")))</f>
        <v/>
      </c>
      <c r="BT301" s="163">
        <f>IF(BT$226="","",IF($B301="","",IFERROR(BC301*$E301/100,"")))</f>
        <v/>
      </c>
      <c r="BU301" s="163">
        <f>IF(BU$226="","",IF($B301="","",IFERROR(BD301*$E301/100,"")))</f>
        <v/>
      </c>
      <c r="BV301" s="163">
        <f>IF(BV$226="","",IF($B301="","",IFERROR(BE301*$E301/100,"")))</f>
        <v/>
      </c>
      <c r="BW301" s="163">
        <f>IF(BW$226="","",IF($B301="","",IFERROR(BF301*$E301/100,"")))</f>
        <v/>
      </c>
    </row>
    <row r="302">
      <c r="B302" s="126">
        <f>IF(MXAU!$C$79="","",MXAU!$C$79)</f>
        <v/>
      </c>
      <c r="C302" s="74">
        <f>IF(MXAU!$B$79="","",MXAU!$B$79)</f>
        <v/>
      </c>
      <c r="D302" s="75">
        <f>IFERROR(MXAU!$Q$79,1)</f>
        <v/>
      </c>
      <c r="E302" s="76">
        <f>IF($B302="","",IF(ISNUMBER(MXAU!$I$79),MXAU!$I$79,'Index Summary'!$C$7))</f>
        <v/>
      </c>
      <c r="F302" s="77">
        <f>IF(F$226="","",IF($B302="","",IFERROR($C302*$D302*IF((Override!$C$4="ON")*(COUNTIFS(Override!$B$11:$B$40,$B302,Override!$D$11:$D$40,1,Override!$E$11:$E$40,"&gt;=0")-COUNTIFS(Override!$B$11:$B$40,$B302,Override!$D$11:$D$40,1,Override!$E$11:$E$40,"&gt;=0",Override!$C$11:$C$40,"AS51"))&gt;0,SUMIFS(Override!$E$11:$E$40,Override!$B$11:$B$40,$B302,Override!$D$11:$D$40,1)-SUMIFS(Override!$E$11:$E$40,Override!$B$11:$B$40,$B302,Override!$D$11:$D$40,1,Override!$C$11:$C$40,"AS51"),Override!$C$334)/MXAU!$B$3,"")))</f>
        <v/>
      </c>
      <c r="G302" s="77">
        <f>IF(G$226="","",IF($B302="","",IFERROR($C302*$D302*IF((Override!$C$4="ON")*(COUNTIFS(Override!$B$11:$B$40,$B302,Override!$D$11:$D$40,2,Override!$E$11:$E$40,"&gt;=0")-COUNTIFS(Override!$B$11:$B$40,$B302,Override!$D$11:$D$40,2,Override!$E$11:$E$40,"&gt;=0",Override!$C$11:$C$40,"AS51"))&gt;0,SUMIFS(Override!$E$11:$E$40,Override!$B$11:$B$40,$B302,Override!$D$11:$D$40,2)-SUMIFS(Override!$E$11:$E$40,Override!$B$11:$B$40,$B302,Override!$D$11:$D$40,2,Override!$C$11:$C$40,"AS51"),Override!$D$334)/MXAU!$B$3,"")))</f>
        <v/>
      </c>
      <c r="H302" s="77">
        <f>IF(H$226="","",IF($B302="","",IFERROR($C302*$D302*IF((Override!$C$4="ON")*(COUNTIFS(Override!$B$11:$B$40,$B302,Override!$D$11:$D$40,3,Override!$E$11:$E$40,"&gt;=0")-COUNTIFS(Override!$B$11:$B$40,$B302,Override!$D$11:$D$40,3,Override!$E$11:$E$40,"&gt;=0",Override!$C$11:$C$40,"AS51"))&gt;0,SUMIFS(Override!$E$11:$E$40,Override!$B$11:$B$40,$B302,Override!$D$11:$D$40,3)-SUMIFS(Override!$E$11:$E$40,Override!$B$11:$B$40,$B302,Override!$D$11:$D$40,3,Override!$C$11:$C$40,"AS51"),Override!$E$334)/MXAU!$B$3,"")))</f>
        <v/>
      </c>
      <c r="I302" s="77">
        <f>IF(I$226="","",IF($B302="","",IFERROR($C302*$D302*IF((Override!$C$4="ON")*(COUNTIFS(Override!$B$11:$B$40,$B302,Override!$D$11:$D$40,4,Override!$E$11:$E$40,"&gt;=0")-COUNTIFS(Override!$B$11:$B$40,$B302,Override!$D$11:$D$40,4,Override!$E$11:$E$40,"&gt;=0",Override!$C$11:$C$40,"AS51"))&gt;0,SUMIFS(Override!$E$11:$E$40,Override!$B$11:$B$40,$B302,Override!$D$11:$D$40,4)-SUMIFS(Override!$E$11:$E$40,Override!$B$11:$B$40,$B302,Override!$D$11:$D$40,4,Override!$C$11:$C$40,"AS51"),Override!$F$334)/MXAU!$B$3,"")))</f>
        <v/>
      </c>
      <c r="J302" s="77">
        <f>IF(J$226="","",IF($B302="","",IFERROR($C302*$D302*IF((Override!$C$4="ON")*(COUNTIFS(Override!$B$11:$B$40,$B302,Override!$D$11:$D$40,5,Override!$E$11:$E$40,"&gt;=0")-COUNTIFS(Override!$B$11:$B$40,$B302,Override!$D$11:$D$40,5,Override!$E$11:$E$40,"&gt;=0",Override!$C$11:$C$40,"AS51"))&gt;0,SUMIFS(Override!$E$11:$E$40,Override!$B$11:$B$40,$B302,Override!$D$11:$D$40,5)-SUMIFS(Override!$E$11:$E$40,Override!$B$11:$B$40,$B302,Override!$D$11:$D$40,5,Override!$C$11:$C$40,"AS51"),Override!$G$334)/MXAU!$B$3,"")))</f>
        <v/>
      </c>
      <c r="K302" s="77">
        <f>IF(K$226="","",IF($B302="","",IFERROR($C302*$D302*IF((Override!$C$4="ON")*(COUNTIFS(Override!$B$11:$B$40,$B302,Override!$D$11:$D$40,6,Override!$E$11:$E$40,"&gt;=0")-COUNTIFS(Override!$B$11:$B$40,$B302,Override!$D$11:$D$40,6,Override!$E$11:$E$40,"&gt;=0",Override!$C$11:$C$40,"AS51"))&gt;0,SUMIFS(Override!$E$11:$E$40,Override!$B$11:$B$40,$B302,Override!$D$11:$D$40,6)-SUMIFS(Override!$E$11:$E$40,Override!$B$11:$B$40,$B302,Override!$D$11:$D$40,6,Override!$C$11:$C$40,"AS51"),Override!$H$334)/MXAU!$B$3,"")))</f>
        <v/>
      </c>
      <c r="L302" s="77">
        <f>IF(L$226="","",IF($B302="","",IFERROR($C302*$D302*IF((Override!$C$4="ON")*(COUNTIFS(Override!$B$11:$B$40,$B302,Override!$D$11:$D$40,7,Override!$E$11:$E$40,"&gt;=0")-COUNTIFS(Override!$B$11:$B$40,$B302,Override!$D$11:$D$40,7,Override!$E$11:$E$40,"&gt;=0",Override!$C$11:$C$40,"AS51"))&gt;0,SUMIFS(Override!$E$11:$E$40,Override!$B$11:$B$40,$B302,Override!$D$11:$D$40,7)-SUMIFS(Override!$E$11:$E$40,Override!$B$11:$B$40,$B302,Override!$D$11:$D$40,7,Override!$C$11:$C$40,"AS51"),Override!$I$334)/MXAU!$B$3,"")))</f>
        <v/>
      </c>
      <c r="M302" s="77">
        <f>IF(M$226="","",IF($B302="","",IFERROR($C302*$D302*IF((Override!$C$4="ON")*(COUNTIFS(Override!$B$11:$B$40,$B302,Override!$D$11:$D$40,8,Override!$E$11:$E$40,"&gt;=0")-COUNTIFS(Override!$B$11:$B$40,$B302,Override!$D$11:$D$40,8,Override!$E$11:$E$40,"&gt;=0",Override!$C$11:$C$40,"AS51"))&gt;0,SUMIFS(Override!$E$11:$E$40,Override!$B$11:$B$40,$B302,Override!$D$11:$D$40,8)-SUMIFS(Override!$E$11:$E$40,Override!$B$11:$B$40,$B302,Override!$D$11:$D$40,8,Override!$C$11:$C$40,"AS51"),Override!$J$334)/MXAU!$B$3,"")))</f>
        <v/>
      </c>
      <c r="N302" s="77">
        <f>IF(N$226="","",IF($B302="","",IFERROR($C302*$D302*IF((Override!$C$4="ON")*(COUNTIFS(Override!$B$11:$B$40,$B302,Override!$D$11:$D$40,9,Override!$E$11:$E$40,"&gt;=0")-COUNTIFS(Override!$B$11:$B$40,$B302,Override!$D$11:$D$40,9,Override!$E$11:$E$40,"&gt;=0",Override!$C$11:$C$40,"AS51"))&gt;0,SUMIFS(Override!$E$11:$E$40,Override!$B$11:$B$40,$B302,Override!$D$11:$D$40,9)-SUMIFS(Override!$E$11:$E$40,Override!$B$11:$B$40,$B302,Override!$D$11:$D$40,9,Override!$C$11:$C$40,"AS51"),Override!$K$334)/MXAU!$B$3,"")))</f>
        <v/>
      </c>
      <c r="O302" s="77">
        <f>IF(O$226="","",IF($B302="","",IFERROR($C302*$D302*IF((Override!$C$4="ON")*(COUNTIFS(Override!$B$11:$B$40,$B302,Override!$D$11:$D$40,10,Override!$E$11:$E$40,"&gt;=0")-COUNTIFS(Override!$B$11:$B$40,$B302,Override!$D$11:$D$40,10,Override!$E$11:$E$40,"&gt;=0",Override!$C$11:$C$40,"AS51"))&gt;0,SUMIFS(Override!$E$11:$E$40,Override!$B$11:$B$40,$B302,Override!$D$11:$D$40,10)-SUMIFS(Override!$E$11:$E$40,Override!$B$11:$B$40,$B302,Override!$D$11:$D$40,10,Override!$C$11:$C$40,"AS51"),Override!$L$334)/MXAU!$B$3,"")))</f>
        <v/>
      </c>
      <c r="P302" s="77">
        <f>IF(P$226="","",IF($B302="","",IFERROR($C302*$D302*IF((Override!$C$4="ON")*(COUNTIFS(Override!$B$11:$B$40,$B302,Override!$D$11:$D$40,11,Override!$E$11:$E$40,"&gt;=0")-COUNTIFS(Override!$B$11:$B$40,$B302,Override!$D$11:$D$40,11,Override!$E$11:$E$40,"&gt;=0",Override!$C$11:$C$40,"AS51"))&gt;0,SUMIFS(Override!$E$11:$E$40,Override!$B$11:$B$40,$B302,Override!$D$11:$D$40,11)-SUMIFS(Override!$E$11:$E$40,Override!$B$11:$B$40,$B302,Override!$D$11:$D$40,11,Override!$C$11:$C$40,"AS51"),Override!$M$334)/MXAU!$B$3,"")))</f>
        <v/>
      </c>
      <c r="Q302" s="77">
        <f>IF(Q$226="","",IF($B302="","",IFERROR($C302*$D302*IF((Override!$C$4="ON")*(COUNTIFS(Override!$B$11:$B$40,$B302,Override!$D$11:$D$40,12,Override!$E$11:$E$40,"&gt;=0")-COUNTIFS(Override!$B$11:$B$40,$B302,Override!$D$11:$D$40,12,Override!$E$11:$E$40,"&gt;=0",Override!$C$11:$C$40,"AS51"))&gt;0,SUMIFS(Override!$E$11:$E$40,Override!$B$11:$B$40,$B302,Override!$D$11:$D$40,12)-SUMIFS(Override!$E$11:$E$40,Override!$B$11:$B$40,$B302,Override!$D$11:$D$40,12,Override!$C$11:$C$40,"AS51"),Override!$N$334)/MXAU!$B$3,"")))</f>
        <v/>
      </c>
      <c r="R302" s="77">
        <f>IF(R$226="","",IF($B302="","",IFERROR($C302*$D302*IF((Override!$C$4="ON")*(COUNTIFS(Override!$B$11:$B$40,$B302,Override!$D$11:$D$40,13,Override!$E$11:$E$40,"&gt;=0")-COUNTIFS(Override!$B$11:$B$40,$B302,Override!$D$11:$D$40,13,Override!$E$11:$E$40,"&gt;=0",Override!$C$11:$C$40,"AS51"))&gt;0,SUMIFS(Override!$E$11:$E$40,Override!$B$11:$B$40,$B302,Override!$D$11:$D$40,13)-SUMIFS(Override!$E$11:$E$40,Override!$B$11:$B$40,$B302,Override!$D$11:$D$40,13,Override!$C$11:$C$40,"AS51"),Override!$O$334)/MXAU!$B$3,"")))</f>
        <v/>
      </c>
      <c r="S302" s="77">
        <f>IF(S$226="","",IF($B302="","",IFERROR($C302*$D302*IF((Override!$C$4="ON")*(COUNTIFS(Override!$B$11:$B$40,$B302,Override!$D$11:$D$40,14,Override!$E$11:$E$40,"&gt;=0")-COUNTIFS(Override!$B$11:$B$40,$B302,Override!$D$11:$D$40,14,Override!$E$11:$E$40,"&gt;=0",Override!$C$11:$C$40,"AS51"))&gt;0,SUMIFS(Override!$E$11:$E$40,Override!$B$11:$B$40,$B302,Override!$D$11:$D$40,14)-SUMIFS(Override!$E$11:$E$40,Override!$B$11:$B$40,$B302,Override!$D$11:$D$40,14,Override!$C$11:$C$40,"AS51"),Override!$P$334)/MXAU!$B$3,"")))</f>
        <v/>
      </c>
      <c r="T302" s="77">
        <f>IF(T$226="","",IF($B302="","",IFERROR($C302*$D302*IF((Override!$C$4="ON")*(COUNTIFS(Override!$B$11:$B$40,$B302,Override!$D$11:$D$40,15,Override!$E$11:$E$40,"&gt;=0")-COUNTIFS(Override!$B$11:$B$40,$B302,Override!$D$11:$D$40,15,Override!$E$11:$E$40,"&gt;=0",Override!$C$11:$C$40,"AS51"))&gt;0,SUMIFS(Override!$E$11:$E$40,Override!$B$11:$B$40,$B302,Override!$D$11:$D$40,15)-SUMIFS(Override!$E$11:$E$40,Override!$B$11:$B$40,$B302,Override!$D$11:$D$40,15,Override!$C$11:$C$40,"AS51"),Override!$Q$334)/MXAU!$B$3,"")))</f>
        <v/>
      </c>
      <c r="U302" s="77">
        <f>IF(U$226="","",IF($B302="","",IFERROR($C302*$D302*IF((Override!$C$4="ON")*(COUNTIFS(Override!$B$11:$B$40,$B302,Override!$D$11:$D$40,16,Override!$E$11:$E$40,"&gt;=0")-COUNTIFS(Override!$B$11:$B$40,$B302,Override!$D$11:$D$40,16,Override!$E$11:$E$40,"&gt;=0",Override!$C$11:$C$40,"AS51"))&gt;0,SUMIFS(Override!$E$11:$E$40,Override!$B$11:$B$40,$B302,Override!$D$11:$D$40,16)-SUMIFS(Override!$E$11:$E$40,Override!$B$11:$B$40,$B302,Override!$D$11:$D$40,16,Override!$C$11:$C$40,"AS51"),Override!$R$334)/MXAU!$B$3,"")))</f>
        <v/>
      </c>
      <c r="W302" s="77">
        <f>IF(W$226="","",IF($B302="","",IFERROR(F302*$E302/100,"")))</f>
        <v/>
      </c>
      <c r="X302" s="77">
        <f>IF(X$226="","",IF($B302="","",IFERROR(G302*$E302/100,"")))</f>
        <v/>
      </c>
      <c r="Y302" s="77">
        <f>IF(Y$226="","",IF($B302="","",IFERROR(H302*$E302/100,"")))</f>
        <v/>
      </c>
      <c r="Z302" s="77">
        <f>IF(Z$226="","",IF($B302="","",IFERROR(I302*$E302/100,"")))</f>
        <v/>
      </c>
      <c r="AA302" s="77">
        <f>IF(AA$226="","",IF($B302="","",IFERROR(J302*$E302/100,"")))</f>
        <v/>
      </c>
      <c r="AB302" s="77">
        <f>IF(AB$226="","",IF($B302="","",IFERROR(K302*$E302/100,"")))</f>
        <v/>
      </c>
      <c r="AC302" s="77">
        <f>IF(AC$226="","",IF($B302="","",IFERROR(L302*$E302/100,"")))</f>
        <v/>
      </c>
      <c r="AD302" s="77">
        <f>IF(AD$226="","",IF($B302="","",IFERROR(M302*$E302/100,"")))</f>
        <v/>
      </c>
      <c r="AE302" s="77">
        <f>IF(AE$226="","",IF($B302="","",IFERROR(N302*$E302/100,"")))</f>
        <v/>
      </c>
      <c r="AF302" s="77">
        <f>IF(AF$226="","",IF($B302="","",IFERROR(O302*$E302/100,"")))</f>
        <v/>
      </c>
      <c r="AG302" s="77">
        <f>IF(AG$226="","",IF($B302="","",IFERROR(P302*$E302/100,"")))</f>
        <v/>
      </c>
      <c r="AH302" s="77">
        <f>IF(AH$226="","",IF($B302="","",IFERROR(Q302*$E302/100,"")))</f>
        <v/>
      </c>
      <c r="AI302" s="77">
        <f>IF(AI$226="","",IF($B302="","",IFERROR(R302*$E302/100,"")))</f>
        <v/>
      </c>
      <c r="AJ302" s="77">
        <f>IF(AJ$226="","",IF($B302="","",IFERROR(S302*$E302/100,"")))</f>
        <v/>
      </c>
      <c r="AK302" s="77">
        <f>IF(AK$226="","",IF($B302="","",IFERROR(T302*$E302/100,"")))</f>
        <v/>
      </c>
      <c r="AL302" s="77">
        <f>IF(AL$226="","",IF($B302="","",IFERROR(U302*$E302/100,"")))</f>
        <v/>
      </c>
      <c r="AN302" s="77">
        <f>IF($B302="","",SUMIF($F$226:$U$226,"&lt;="&amp;Sector!$E$51,$F302:$U302))</f>
        <v/>
      </c>
      <c r="AO302" s="77">
        <f>IF($B302="","",SUMIF($W$226:$AL$226,"&lt;="&amp;Sector!$E$51,$W302:$AL302))</f>
        <v/>
      </c>
      <c r="AQ302" s="163">
        <f>IF(AQ$226="","",IF($B302="","",IFERROR($C302*$D302*SUMPRODUCT(('Dvd Calendar'!$E$3069:$CZ$3069&gt;AQ$225)*('Dvd Calendar'!$E$3069:$CZ$3069&lt;=AQ$226)*'Dvd Calendar'!$E$3072:$CZ$3072*(('Dvd Calendar'!$E$3074:$CZ$3074='Field Check'!$C$56)*('Field Check'!$C$56&lt;&gt;"")+('Dvd Calendar'!$E$3074:$CZ$3074='Field Check'!$C$57)*('Field Check'!$C$57&lt;&gt;"")))/MXAU!$B$3,"")))</f>
        <v/>
      </c>
      <c r="AR302" s="163">
        <f>IF(AR$226="","",IF($B302="","",IFERROR($C302*$D302*SUMPRODUCT(('Dvd Calendar'!$E$3069:$CZ$3069&gt;AR$225)*('Dvd Calendar'!$E$3069:$CZ$3069&lt;=AR$226)*'Dvd Calendar'!$E$3072:$CZ$3072*(('Dvd Calendar'!$E$3074:$CZ$3074='Field Check'!$C$56)*('Field Check'!$C$56&lt;&gt;"")+('Dvd Calendar'!$E$3074:$CZ$3074='Field Check'!$C$57)*('Field Check'!$C$57&lt;&gt;"")))/MXAU!$B$3,"")))</f>
        <v/>
      </c>
      <c r="AS302" s="163">
        <f>IF(AS$226="","",IF($B302="","",IFERROR($C302*$D302*SUMPRODUCT(('Dvd Calendar'!$E$3069:$CZ$3069&gt;AS$225)*('Dvd Calendar'!$E$3069:$CZ$3069&lt;=AS$226)*'Dvd Calendar'!$E$3072:$CZ$3072*(('Dvd Calendar'!$E$3074:$CZ$3074='Field Check'!$C$56)*('Field Check'!$C$56&lt;&gt;"")+('Dvd Calendar'!$E$3074:$CZ$3074='Field Check'!$C$57)*('Field Check'!$C$57&lt;&gt;"")))/MXAU!$B$3,"")))</f>
        <v/>
      </c>
      <c r="AT302" s="163">
        <f>IF(AT$226="","",IF($B302="","",IFERROR($C302*$D302*SUMPRODUCT(('Dvd Calendar'!$E$3069:$CZ$3069&gt;AT$225)*('Dvd Calendar'!$E$3069:$CZ$3069&lt;=AT$226)*'Dvd Calendar'!$E$3072:$CZ$3072*(('Dvd Calendar'!$E$3074:$CZ$3074='Field Check'!$C$56)*('Field Check'!$C$56&lt;&gt;"")+('Dvd Calendar'!$E$3074:$CZ$3074='Field Check'!$C$57)*('Field Check'!$C$57&lt;&gt;"")))/MXAU!$B$3,"")))</f>
        <v/>
      </c>
      <c r="AU302" s="163">
        <f>IF(AU$226="","",IF($B302="","",IFERROR($C302*$D302*SUMPRODUCT(('Dvd Calendar'!$E$3069:$CZ$3069&gt;AU$225)*('Dvd Calendar'!$E$3069:$CZ$3069&lt;=AU$226)*'Dvd Calendar'!$E$3072:$CZ$3072*(('Dvd Calendar'!$E$3074:$CZ$3074='Field Check'!$C$56)*('Field Check'!$C$56&lt;&gt;"")+('Dvd Calendar'!$E$3074:$CZ$3074='Field Check'!$C$57)*('Field Check'!$C$57&lt;&gt;"")))/MXAU!$B$3,"")))</f>
        <v/>
      </c>
      <c r="AV302" s="163">
        <f>IF(AV$226="","",IF($B302="","",IFERROR($C302*$D302*SUMPRODUCT(('Dvd Calendar'!$E$3069:$CZ$3069&gt;AV$225)*('Dvd Calendar'!$E$3069:$CZ$3069&lt;=AV$226)*'Dvd Calendar'!$E$3072:$CZ$3072*(('Dvd Calendar'!$E$3074:$CZ$3074='Field Check'!$C$56)*('Field Check'!$C$56&lt;&gt;"")+('Dvd Calendar'!$E$3074:$CZ$3074='Field Check'!$C$57)*('Field Check'!$C$57&lt;&gt;"")))/MXAU!$B$3,"")))</f>
        <v/>
      </c>
      <c r="AW302" s="163">
        <f>IF(AW$226="","",IF($B302="","",IFERROR($C302*$D302*SUMPRODUCT(('Dvd Calendar'!$E$3069:$CZ$3069&gt;AW$225)*('Dvd Calendar'!$E$3069:$CZ$3069&lt;=AW$226)*'Dvd Calendar'!$E$3072:$CZ$3072*(('Dvd Calendar'!$E$3074:$CZ$3074='Field Check'!$C$56)*('Field Check'!$C$56&lt;&gt;"")+('Dvd Calendar'!$E$3074:$CZ$3074='Field Check'!$C$57)*('Field Check'!$C$57&lt;&gt;"")))/MXAU!$B$3,"")))</f>
        <v/>
      </c>
      <c r="AX302" s="163">
        <f>IF(AX$226="","",IF($B302="","",IFERROR($C302*$D302*SUMPRODUCT(('Dvd Calendar'!$E$3069:$CZ$3069&gt;AX$225)*('Dvd Calendar'!$E$3069:$CZ$3069&lt;=AX$226)*'Dvd Calendar'!$E$3072:$CZ$3072*(('Dvd Calendar'!$E$3074:$CZ$3074='Field Check'!$C$56)*('Field Check'!$C$56&lt;&gt;"")+('Dvd Calendar'!$E$3074:$CZ$3074='Field Check'!$C$57)*('Field Check'!$C$57&lt;&gt;"")))/MXAU!$B$3,"")))</f>
        <v/>
      </c>
      <c r="AY302" s="163">
        <f>IF(AY$226="","",IF($B302="","",IFERROR($C302*$D302*SUMPRODUCT(('Dvd Calendar'!$E$3069:$CZ$3069&gt;AY$225)*('Dvd Calendar'!$E$3069:$CZ$3069&lt;=AY$226)*'Dvd Calendar'!$E$3072:$CZ$3072*(('Dvd Calendar'!$E$3074:$CZ$3074='Field Check'!$C$56)*('Field Check'!$C$56&lt;&gt;"")+('Dvd Calendar'!$E$3074:$CZ$3074='Field Check'!$C$57)*('Field Check'!$C$57&lt;&gt;"")))/MXAU!$B$3,"")))</f>
        <v/>
      </c>
      <c r="AZ302" s="163">
        <f>IF(AZ$226="","",IF($B302="","",IFERROR($C302*$D302*SUMPRODUCT(('Dvd Calendar'!$E$3069:$CZ$3069&gt;AZ$225)*('Dvd Calendar'!$E$3069:$CZ$3069&lt;=AZ$226)*'Dvd Calendar'!$E$3072:$CZ$3072*(('Dvd Calendar'!$E$3074:$CZ$3074='Field Check'!$C$56)*('Field Check'!$C$56&lt;&gt;"")+('Dvd Calendar'!$E$3074:$CZ$3074='Field Check'!$C$57)*('Field Check'!$C$57&lt;&gt;"")))/MXAU!$B$3,"")))</f>
        <v/>
      </c>
      <c r="BA302" s="163">
        <f>IF(BA$226="","",IF($B302="","",IFERROR($C302*$D302*SUMPRODUCT(('Dvd Calendar'!$E$3069:$CZ$3069&gt;BA$225)*('Dvd Calendar'!$E$3069:$CZ$3069&lt;=BA$226)*'Dvd Calendar'!$E$3072:$CZ$3072*(('Dvd Calendar'!$E$3074:$CZ$3074='Field Check'!$C$56)*('Field Check'!$C$56&lt;&gt;"")+('Dvd Calendar'!$E$3074:$CZ$3074='Field Check'!$C$57)*('Field Check'!$C$57&lt;&gt;"")))/MXAU!$B$3,"")))</f>
        <v/>
      </c>
      <c r="BB302" s="163">
        <f>IF(BB$226="","",IF($B302="","",IFERROR($C302*$D302*SUMPRODUCT(('Dvd Calendar'!$E$3069:$CZ$3069&gt;BB$225)*('Dvd Calendar'!$E$3069:$CZ$3069&lt;=BB$226)*'Dvd Calendar'!$E$3072:$CZ$3072*(('Dvd Calendar'!$E$3074:$CZ$3074='Field Check'!$C$56)*('Field Check'!$C$56&lt;&gt;"")+('Dvd Calendar'!$E$3074:$CZ$3074='Field Check'!$C$57)*('Field Check'!$C$57&lt;&gt;"")))/MXAU!$B$3,"")))</f>
        <v/>
      </c>
      <c r="BC302" s="163">
        <f>IF(BC$226="","",IF($B302="","",IFERROR($C302*$D302*SUMPRODUCT(('Dvd Calendar'!$E$3069:$CZ$3069&gt;BC$225)*('Dvd Calendar'!$E$3069:$CZ$3069&lt;=BC$226)*'Dvd Calendar'!$E$3072:$CZ$3072*(('Dvd Calendar'!$E$3074:$CZ$3074='Field Check'!$C$56)*('Field Check'!$C$56&lt;&gt;"")+('Dvd Calendar'!$E$3074:$CZ$3074='Field Check'!$C$57)*('Field Check'!$C$57&lt;&gt;"")))/MXAU!$B$3,"")))</f>
        <v/>
      </c>
      <c r="BD302" s="163">
        <f>IF(BD$226="","",IF($B302="","",IFERROR($C302*$D302*SUMPRODUCT(('Dvd Calendar'!$E$3069:$CZ$3069&gt;BD$225)*('Dvd Calendar'!$E$3069:$CZ$3069&lt;=BD$226)*'Dvd Calendar'!$E$3072:$CZ$3072*(('Dvd Calendar'!$E$3074:$CZ$3074='Field Check'!$C$56)*('Field Check'!$C$56&lt;&gt;"")+('Dvd Calendar'!$E$3074:$CZ$3074='Field Check'!$C$57)*('Field Check'!$C$57&lt;&gt;"")))/MXAU!$B$3,"")))</f>
        <v/>
      </c>
      <c r="BE302" s="163">
        <f>IF(BE$226="","",IF($B302="","",IFERROR($C302*$D302*SUMPRODUCT(('Dvd Calendar'!$E$3069:$CZ$3069&gt;BE$225)*('Dvd Calendar'!$E$3069:$CZ$3069&lt;=BE$226)*'Dvd Calendar'!$E$3072:$CZ$3072*(('Dvd Calendar'!$E$3074:$CZ$3074='Field Check'!$C$56)*('Field Check'!$C$56&lt;&gt;"")+('Dvd Calendar'!$E$3074:$CZ$3074='Field Check'!$C$57)*('Field Check'!$C$57&lt;&gt;"")))/MXAU!$B$3,"")))</f>
        <v/>
      </c>
      <c r="BF302" s="163">
        <f>IF(BF$226="","",IF($B302="","",IFERROR($C302*$D302*SUMPRODUCT(('Dvd Calendar'!$E$3069:$CZ$3069&gt;BF$225)*('Dvd Calendar'!$E$3069:$CZ$3069&lt;=BF$226)*'Dvd Calendar'!$E$3072:$CZ$3072*(('Dvd Calendar'!$E$3074:$CZ$3074='Field Check'!$C$56)*('Field Check'!$C$56&lt;&gt;"")+('Dvd Calendar'!$E$3074:$CZ$3074='Field Check'!$C$57)*('Field Check'!$C$57&lt;&gt;"")))/MXAU!$B$3,"")))</f>
        <v/>
      </c>
      <c r="BH302" s="163">
        <f>IF(BH$226="","",IF($B302="","",IFERROR(AQ302*$E302/100,"")))</f>
        <v/>
      </c>
      <c r="BI302" s="163">
        <f>IF(BI$226="","",IF($B302="","",IFERROR(AR302*$E302/100,"")))</f>
        <v/>
      </c>
      <c r="BJ302" s="163">
        <f>IF(BJ$226="","",IF($B302="","",IFERROR(AS302*$E302/100,"")))</f>
        <v/>
      </c>
      <c r="BK302" s="163">
        <f>IF(BK$226="","",IF($B302="","",IFERROR(AT302*$E302/100,"")))</f>
        <v/>
      </c>
      <c r="BL302" s="163">
        <f>IF(BL$226="","",IF($B302="","",IFERROR(AU302*$E302/100,"")))</f>
        <v/>
      </c>
      <c r="BM302" s="163">
        <f>IF(BM$226="","",IF($B302="","",IFERROR(AV302*$E302/100,"")))</f>
        <v/>
      </c>
      <c r="BN302" s="163">
        <f>IF(BN$226="","",IF($B302="","",IFERROR(AW302*$E302/100,"")))</f>
        <v/>
      </c>
      <c r="BO302" s="163">
        <f>IF(BO$226="","",IF($B302="","",IFERROR(AX302*$E302/100,"")))</f>
        <v/>
      </c>
      <c r="BP302" s="163">
        <f>IF(BP$226="","",IF($B302="","",IFERROR(AY302*$E302/100,"")))</f>
        <v/>
      </c>
      <c r="BQ302" s="163">
        <f>IF(BQ$226="","",IF($B302="","",IFERROR(AZ302*$E302/100,"")))</f>
        <v/>
      </c>
      <c r="BR302" s="163">
        <f>IF(BR$226="","",IF($B302="","",IFERROR(BA302*$E302/100,"")))</f>
        <v/>
      </c>
      <c r="BS302" s="163">
        <f>IF(BS$226="","",IF($B302="","",IFERROR(BB302*$E302/100,"")))</f>
        <v/>
      </c>
      <c r="BT302" s="163">
        <f>IF(BT$226="","",IF($B302="","",IFERROR(BC302*$E302/100,"")))</f>
        <v/>
      </c>
      <c r="BU302" s="163">
        <f>IF(BU$226="","",IF($B302="","",IFERROR(BD302*$E302/100,"")))</f>
        <v/>
      </c>
      <c r="BV302" s="163">
        <f>IF(BV$226="","",IF($B302="","",IFERROR(BE302*$E302/100,"")))</f>
        <v/>
      </c>
      <c r="BW302" s="163">
        <f>IF(BW$226="","",IF($B302="","",IFERROR(BF302*$E302/100,"")))</f>
        <v/>
      </c>
    </row>
    <row r="303">
      <c r="B303" s="126">
        <f>IF(MXAU!$C$80="","",MXAU!$C$80)</f>
        <v/>
      </c>
      <c r="C303" s="74">
        <f>IF(MXAU!$B$80="","",MXAU!$B$80)</f>
        <v/>
      </c>
      <c r="D303" s="75">
        <f>IFERROR(MXAU!$Q$80,1)</f>
        <v/>
      </c>
      <c r="E303" s="76">
        <f>IF($B303="","",IF(ISNUMBER(MXAU!$I$80),MXAU!$I$80,'Index Summary'!$C$7))</f>
        <v/>
      </c>
      <c r="F303" s="77">
        <f>IF(F$226="","",IF($B303="","",IFERROR($C303*$D303*IF((Override!$C$4="ON")*(COUNTIFS(Override!$B$11:$B$40,$B303,Override!$D$11:$D$40,1,Override!$E$11:$E$40,"&gt;=0")-COUNTIFS(Override!$B$11:$B$40,$B303,Override!$D$11:$D$40,1,Override!$E$11:$E$40,"&gt;=0",Override!$C$11:$C$40,"AS51"))&gt;0,SUMIFS(Override!$E$11:$E$40,Override!$B$11:$B$40,$B303,Override!$D$11:$D$40,1)-SUMIFS(Override!$E$11:$E$40,Override!$B$11:$B$40,$B303,Override!$D$11:$D$40,1,Override!$C$11:$C$40,"AS51"),Override!$C$335)/MXAU!$B$3,"")))</f>
        <v/>
      </c>
      <c r="G303" s="77">
        <f>IF(G$226="","",IF($B303="","",IFERROR($C303*$D303*IF((Override!$C$4="ON")*(COUNTIFS(Override!$B$11:$B$40,$B303,Override!$D$11:$D$40,2,Override!$E$11:$E$40,"&gt;=0")-COUNTIFS(Override!$B$11:$B$40,$B303,Override!$D$11:$D$40,2,Override!$E$11:$E$40,"&gt;=0",Override!$C$11:$C$40,"AS51"))&gt;0,SUMIFS(Override!$E$11:$E$40,Override!$B$11:$B$40,$B303,Override!$D$11:$D$40,2)-SUMIFS(Override!$E$11:$E$40,Override!$B$11:$B$40,$B303,Override!$D$11:$D$40,2,Override!$C$11:$C$40,"AS51"),Override!$D$335)/MXAU!$B$3,"")))</f>
        <v/>
      </c>
      <c r="H303" s="77">
        <f>IF(H$226="","",IF($B303="","",IFERROR($C303*$D303*IF((Override!$C$4="ON")*(COUNTIFS(Override!$B$11:$B$40,$B303,Override!$D$11:$D$40,3,Override!$E$11:$E$40,"&gt;=0")-COUNTIFS(Override!$B$11:$B$40,$B303,Override!$D$11:$D$40,3,Override!$E$11:$E$40,"&gt;=0",Override!$C$11:$C$40,"AS51"))&gt;0,SUMIFS(Override!$E$11:$E$40,Override!$B$11:$B$40,$B303,Override!$D$11:$D$40,3)-SUMIFS(Override!$E$11:$E$40,Override!$B$11:$B$40,$B303,Override!$D$11:$D$40,3,Override!$C$11:$C$40,"AS51"),Override!$E$335)/MXAU!$B$3,"")))</f>
        <v/>
      </c>
      <c r="I303" s="77">
        <f>IF(I$226="","",IF($B303="","",IFERROR($C303*$D303*IF((Override!$C$4="ON")*(COUNTIFS(Override!$B$11:$B$40,$B303,Override!$D$11:$D$40,4,Override!$E$11:$E$40,"&gt;=0")-COUNTIFS(Override!$B$11:$B$40,$B303,Override!$D$11:$D$40,4,Override!$E$11:$E$40,"&gt;=0",Override!$C$11:$C$40,"AS51"))&gt;0,SUMIFS(Override!$E$11:$E$40,Override!$B$11:$B$40,$B303,Override!$D$11:$D$40,4)-SUMIFS(Override!$E$11:$E$40,Override!$B$11:$B$40,$B303,Override!$D$11:$D$40,4,Override!$C$11:$C$40,"AS51"),Override!$F$335)/MXAU!$B$3,"")))</f>
        <v/>
      </c>
      <c r="J303" s="77">
        <f>IF(J$226="","",IF($B303="","",IFERROR($C303*$D303*IF((Override!$C$4="ON")*(COUNTIFS(Override!$B$11:$B$40,$B303,Override!$D$11:$D$40,5,Override!$E$11:$E$40,"&gt;=0")-COUNTIFS(Override!$B$11:$B$40,$B303,Override!$D$11:$D$40,5,Override!$E$11:$E$40,"&gt;=0",Override!$C$11:$C$40,"AS51"))&gt;0,SUMIFS(Override!$E$11:$E$40,Override!$B$11:$B$40,$B303,Override!$D$11:$D$40,5)-SUMIFS(Override!$E$11:$E$40,Override!$B$11:$B$40,$B303,Override!$D$11:$D$40,5,Override!$C$11:$C$40,"AS51"),Override!$G$335)/MXAU!$B$3,"")))</f>
        <v/>
      </c>
      <c r="K303" s="77">
        <f>IF(K$226="","",IF($B303="","",IFERROR($C303*$D303*IF((Override!$C$4="ON")*(COUNTIFS(Override!$B$11:$B$40,$B303,Override!$D$11:$D$40,6,Override!$E$11:$E$40,"&gt;=0")-COUNTIFS(Override!$B$11:$B$40,$B303,Override!$D$11:$D$40,6,Override!$E$11:$E$40,"&gt;=0",Override!$C$11:$C$40,"AS51"))&gt;0,SUMIFS(Override!$E$11:$E$40,Override!$B$11:$B$40,$B303,Override!$D$11:$D$40,6)-SUMIFS(Override!$E$11:$E$40,Override!$B$11:$B$40,$B303,Override!$D$11:$D$40,6,Override!$C$11:$C$40,"AS51"),Override!$H$335)/MXAU!$B$3,"")))</f>
        <v/>
      </c>
      <c r="L303" s="77">
        <f>IF(L$226="","",IF($B303="","",IFERROR($C303*$D303*IF((Override!$C$4="ON")*(COUNTIFS(Override!$B$11:$B$40,$B303,Override!$D$11:$D$40,7,Override!$E$11:$E$40,"&gt;=0")-COUNTIFS(Override!$B$11:$B$40,$B303,Override!$D$11:$D$40,7,Override!$E$11:$E$40,"&gt;=0",Override!$C$11:$C$40,"AS51"))&gt;0,SUMIFS(Override!$E$11:$E$40,Override!$B$11:$B$40,$B303,Override!$D$11:$D$40,7)-SUMIFS(Override!$E$11:$E$40,Override!$B$11:$B$40,$B303,Override!$D$11:$D$40,7,Override!$C$11:$C$40,"AS51"),Override!$I$335)/MXAU!$B$3,"")))</f>
        <v/>
      </c>
      <c r="M303" s="77">
        <f>IF(M$226="","",IF($B303="","",IFERROR($C303*$D303*IF((Override!$C$4="ON")*(COUNTIFS(Override!$B$11:$B$40,$B303,Override!$D$11:$D$40,8,Override!$E$11:$E$40,"&gt;=0")-COUNTIFS(Override!$B$11:$B$40,$B303,Override!$D$11:$D$40,8,Override!$E$11:$E$40,"&gt;=0",Override!$C$11:$C$40,"AS51"))&gt;0,SUMIFS(Override!$E$11:$E$40,Override!$B$11:$B$40,$B303,Override!$D$11:$D$40,8)-SUMIFS(Override!$E$11:$E$40,Override!$B$11:$B$40,$B303,Override!$D$11:$D$40,8,Override!$C$11:$C$40,"AS51"),Override!$J$335)/MXAU!$B$3,"")))</f>
        <v/>
      </c>
      <c r="N303" s="77">
        <f>IF(N$226="","",IF($B303="","",IFERROR($C303*$D303*IF((Override!$C$4="ON")*(COUNTIFS(Override!$B$11:$B$40,$B303,Override!$D$11:$D$40,9,Override!$E$11:$E$40,"&gt;=0")-COUNTIFS(Override!$B$11:$B$40,$B303,Override!$D$11:$D$40,9,Override!$E$11:$E$40,"&gt;=0",Override!$C$11:$C$40,"AS51"))&gt;0,SUMIFS(Override!$E$11:$E$40,Override!$B$11:$B$40,$B303,Override!$D$11:$D$40,9)-SUMIFS(Override!$E$11:$E$40,Override!$B$11:$B$40,$B303,Override!$D$11:$D$40,9,Override!$C$11:$C$40,"AS51"),Override!$K$335)/MXAU!$B$3,"")))</f>
        <v/>
      </c>
      <c r="O303" s="77">
        <f>IF(O$226="","",IF($B303="","",IFERROR($C303*$D303*IF((Override!$C$4="ON")*(COUNTIFS(Override!$B$11:$B$40,$B303,Override!$D$11:$D$40,10,Override!$E$11:$E$40,"&gt;=0")-COUNTIFS(Override!$B$11:$B$40,$B303,Override!$D$11:$D$40,10,Override!$E$11:$E$40,"&gt;=0",Override!$C$11:$C$40,"AS51"))&gt;0,SUMIFS(Override!$E$11:$E$40,Override!$B$11:$B$40,$B303,Override!$D$11:$D$40,10)-SUMIFS(Override!$E$11:$E$40,Override!$B$11:$B$40,$B303,Override!$D$11:$D$40,10,Override!$C$11:$C$40,"AS51"),Override!$L$335)/MXAU!$B$3,"")))</f>
        <v/>
      </c>
      <c r="P303" s="77">
        <f>IF(P$226="","",IF($B303="","",IFERROR($C303*$D303*IF((Override!$C$4="ON")*(COUNTIFS(Override!$B$11:$B$40,$B303,Override!$D$11:$D$40,11,Override!$E$11:$E$40,"&gt;=0")-COUNTIFS(Override!$B$11:$B$40,$B303,Override!$D$11:$D$40,11,Override!$E$11:$E$40,"&gt;=0",Override!$C$11:$C$40,"AS51"))&gt;0,SUMIFS(Override!$E$11:$E$40,Override!$B$11:$B$40,$B303,Override!$D$11:$D$40,11)-SUMIFS(Override!$E$11:$E$40,Override!$B$11:$B$40,$B303,Override!$D$11:$D$40,11,Override!$C$11:$C$40,"AS51"),Override!$M$335)/MXAU!$B$3,"")))</f>
        <v/>
      </c>
      <c r="Q303" s="77">
        <f>IF(Q$226="","",IF($B303="","",IFERROR($C303*$D303*IF((Override!$C$4="ON")*(COUNTIFS(Override!$B$11:$B$40,$B303,Override!$D$11:$D$40,12,Override!$E$11:$E$40,"&gt;=0")-COUNTIFS(Override!$B$11:$B$40,$B303,Override!$D$11:$D$40,12,Override!$E$11:$E$40,"&gt;=0",Override!$C$11:$C$40,"AS51"))&gt;0,SUMIFS(Override!$E$11:$E$40,Override!$B$11:$B$40,$B303,Override!$D$11:$D$40,12)-SUMIFS(Override!$E$11:$E$40,Override!$B$11:$B$40,$B303,Override!$D$11:$D$40,12,Override!$C$11:$C$40,"AS51"),Override!$N$335)/MXAU!$B$3,"")))</f>
        <v/>
      </c>
      <c r="R303" s="77">
        <f>IF(R$226="","",IF($B303="","",IFERROR($C303*$D303*IF((Override!$C$4="ON")*(COUNTIFS(Override!$B$11:$B$40,$B303,Override!$D$11:$D$40,13,Override!$E$11:$E$40,"&gt;=0")-COUNTIFS(Override!$B$11:$B$40,$B303,Override!$D$11:$D$40,13,Override!$E$11:$E$40,"&gt;=0",Override!$C$11:$C$40,"AS51"))&gt;0,SUMIFS(Override!$E$11:$E$40,Override!$B$11:$B$40,$B303,Override!$D$11:$D$40,13)-SUMIFS(Override!$E$11:$E$40,Override!$B$11:$B$40,$B303,Override!$D$11:$D$40,13,Override!$C$11:$C$40,"AS51"),Override!$O$335)/MXAU!$B$3,"")))</f>
        <v/>
      </c>
      <c r="S303" s="77">
        <f>IF(S$226="","",IF($B303="","",IFERROR($C303*$D303*IF((Override!$C$4="ON")*(COUNTIFS(Override!$B$11:$B$40,$B303,Override!$D$11:$D$40,14,Override!$E$11:$E$40,"&gt;=0")-COUNTIFS(Override!$B$11:$B$40,$B303,Override!$D$11:$D$40,14,Override!$E$11:$E$40,"&gt;=0",Override!$C$11:$C$40,"AS51"))&gt;0,SUMIFS(Override!$E$11:$E$40,Override!$B$11:$B$40,$B303,Override!$D$11:$D$40,14)-SUMIFS(Override!$E$11:$E$40,Override!$B$11:$B$40,$B303,Override!$D$11:$D$40,14,Override!$C$11:$C$40,"AS51"),Override!$P$335)/MXAU!$B$3,"")))</f>
        <v/>
      </c>
      <c r="T303" s="77">
        <f>IF(T$226="","",IF($B303="","",IFERROR($C303*$D303*IF((Override!$C$4="ON")*(COUNTIFS(Override!$B$11:$B$40,$B303,Override!$D$11:$D$40,15,Override!$E$11:$E$40,"&gt;=0")-COUNTIFS(Override!$B$11:$B$40,$B303,Override!$D$11:$D$40,15,Override!$E$11:$E$40,"&gt;=0",Override!$C$11:$C$40,"AS51"))&gt;0,SUMIFS(Override!$E$11:$E$40,Override!$B$11:$B$40,$B303,Override!$D$11:$D$40,15)-SUMIFS(Override!$E$11:$E$40,Override!$B$11:$B$40,$B303,Override!$D$11:$D$40,15,Override!$C$11:$C$40,"AS51"),Override!$Q$335)/MXAU!$B$3,"")))</f>
        <v/>
      </c>
      <c r="U303" s="77">
        <f>IF(U$226="","",IF($B303="","",IFERROR($C303*$D303*IF((Override!$C$4="ON")*(COUNTIFS(Override!$B$11:$B$40,$B303,Override!$D$11:$D$40,16,Override!$E$11:$E$40,"&gt;=0")-COUNTIFS(Override!$B$11:$B$40,$B303,Override!$D$11:$D$40,16,Override!$E$11:$E$40,"&gt;=0",Override!$C$11:$C$40,"AS51"))&gt;0,SUMIFS(Override!$E$11:$E$40,Override!$B$11:$B$40,$B303,Override!$D$11:$D$40,16)-SUMIFS(Override!$E$11:$E$40,Override!$B$11:$B$40,$B303,Override!$D$11:$D$40,16,Override!$C$11:$C$40,"AS51"),Override!$R$335)/MXAU!$B$3,"")))</f>
        <v/>
      </c>
      <c r="W303" s="77">
        <f>IF(W$226="","",IF($B303="","",IFERROR(F303*$E303/100,"")))</f>
        <v/>
      </c>
      <c r="X303" s="77">
        <f>IF(X$226="","",IF($B303="","",IFERROR(G303*$E303/100,"")))</f>
        <v/>
      </c>
      <c r="Y303" s="77">
        <f>IF(Y$226="","",IF($B303="","",IFERROR(H303*$E303/100,"")))</f>
        <v/>
      </c>
      <c r="Z303" s="77">
        <f>IF(Z$226="","",IF($B303="","",IFERROR(I303*$E303/100,"")))</f>
        <v/>
      </c>
      <c r="AA303" s="77">
        <f>IF(AA$226="","",IF($B303="","",IFERROR(J303*$E303/100,"")))</f>
        <v/>
      </c>
      <c r="AB303" s="77">
        <f>IF(AB$226="","",IF($B303="","",IFERROR(K303*$E303/100,"")))</f>
        <v/>
      </c>
      <c r="AC303" s="77">
        <f>IF(AC$226="","",IF($B303="","",IFERROR(L303*$E303/100,"")))</f>
        <v/>
      </c>
      <c r="AD303" s="77">
        <f>IF(AD$226="","",IF($B303="","",IFERROR(M303*$E303/100,"")))</f>
        <v/>
      </c>
      <c r="AE303" s="77">
        <f>IF(AE$226="","",IF($B303="","",IFERROR(N303*$E303/100,"")))</f>
        <v/>
      </c>
      <c r="AF303" s="77">
        <f>IF(AF$226="","",IF($B303="","",IFERROR(O303*$E303/100,"")))</f>
        <v/>
      </c>
      <c r="AG303" s="77">
        <f>IF(AG$226="","",IF($B303="","",IFERROR(P303*$E303/100,"")))</f>
        <v/>
      </c>
      <c r="AH303" s="77">
        <f>IF(AH$226="","",IF($B303="","",IFERROR(Q303*$E303/100,"")))</f>
        <v/>
      </c>
      <c r="AI303" s="77">
        <f>IF(AI$226="","",IF($B303="","",IFERROR(R303*$E303/100,"")))</f>
        <v/>
      </c>
      <c r="AJ303" s="77">
        <f>IF(AJ$226="","",IF($B303="","",IFERROR(S303*$E303/100,"")))</f>
        <v/>
      </c>
      <c r="AK303" s="77">
        <f>IF(AK$226="","",IF($B303="","",IFERROR(T303*$E303/100,"")))</f>
        <v/>
      </c>
      <c r="AL303" s="77">
        <f>IF(AL$226="","",IF($B303="","",IFERROR(U303*$E303/100,"")))</f>
        <v/>
      </c>
      <c r="AN303" s="77">
        <f>IF($B303="","",SUMIF($F$226:$U$226,"&lt;="&amp;Sector!$E$51,$F303:$U303))</f>
        <v/>
      </c>
      <c r="AO303" s="77">
        <f>IF($B303="","",SUMIF($W$226:$AL$226,"&lt;="&amp;Sector!$E$51,$W303:$AL303))</f>
        <v/>
      </c>
      <c r="AQ303" s="163">
        <f>IF(AQ$226="","",IF($B303="","",IFERROR($C303*$D303*SUMPRODUCT(('Dvd Calendar'!$E$3080:$CZ$3080&gt;AQ$225)*('Dvd Calendar'!$E$3080:$CZ$3080&lt;=AQ$226)*'Dvd Calendar'!$E$3083:$CZ$3083*(('Dvd Calendar'!$E$3085:$CZ$3085='Field Check'!$C$56)*('Field Check'!$C$56&lt;&gt;"")+('Dvd Calendar'!$E$3085:$CZ$3085='Field Check'!$C$57)*('Field Check'!$C$57&lt;&gt;"")))/MXAU!$B$3,"")))</f>
        <v/>
      </c>
      <c r="AR303" s="163">
        <f>IF(AR$226="","",IF($B303="","",IFERROR($C303*$D303*SUMPRODUCT(('Dvd Calendar'!$E$3080:$CZ$3080&gt;AR$225)*('Dvd Calendar'!$E$3080:$CZ$3080&lt;=AR$226)*'Dvd Calendar'!$E$3083:$CZ$3083*(('Dvd Calendar'!$E$3085:$CZ$3085='Field Check'!$C$56)*('Field Check'!$C$56&lt;&gt;"")+('Dvd Calendar'!$E$3085:$CZ$3085='Field Check'!$C$57)*('Field Check'!$C$57&lt;&gt;"")))/MXAU!$B$3,"")))</f>
        <v/>
      </c>
      <c r="AS303" s="163">
        <f>IF(AS$226="","",IF($B303="","",IFERROR($C303*$D303*SUMPRODUCT(('Dvd Calendar'!$E$3080:$CZ$3080&gt;AS$225)*('Dvd Calendar'!$E$3080:$CZ$3080&lt;=AS$226)*'Dvd Calendar'!$E$3083:$CZ$3083*(('Dvd Calendar'!$E$3085:$CZ$3085='Field Check'!$C$56)*('Field Check'!$C$56&lt;&gt;"")+('Dvd Calendar'!$E$3085:$CZ$3085='Field Check'!$C$57)*('Field Check'!$C$57&lt;&gt;"")))/MXAU!$B$3,"")))</f>
        <v/>
      </c>
      <c r="AT303" s="163">
        <f>IF(AT$226="","",IF($B303="","",IFERROR($C303*$D303*SUMPRODUCT(('Dvd Calendar'!$E$3080:$CZ$3080&gt;AT$225)*('Dvd Calendar'!$E$3080:$CZ$3080&lt;=AT$226)*'Dvd Calendar'!$E$3083:$CZ$3083*(('Dvd Calendar'!$E$3085:$CZ$3085='Field Check'!$C$56)*('Field Check'!$C$56&lt;&gt;"")+('Dvd Calendar'!$E$3085:$CZ$3085='Field Check'!$C$57)*('Field Check'!$C$57&lt;&gt;"")))/MXAU!$B$3,"")))</f>
        <v/>
      </c>
      <c r="AU303" s="163">
        <f>IF(AU$226="","",IF($B303="","",IFERROR($C303*$D303*SUMPRODUCT(('Dvd Calendar'!$E$3080:$CZ$3080&gt;AU$225)*('Dvd Calendar'!$E$3080:$CZ$3080&lt;=AU$226)*'Dvd Calendar'!$E$3083:$CZ$3083*(('Dvd Calendar'!$E$3085:$CZ$3085='Field Check'!$C$56)*('Field Check'!$C$56&lt;&gt;"")+('Dvd Calendar'!$E$3085:$CZ$3085='Field Check'!$C$57)*('Field Check'!$C$57&lt;&gt;"")))/MXAU!$B$3,"")))</f>
        <v/>
      </c>
      <c r="AV303" s="163">
        <f>IF(AV$226="","",IF($B303="","",IFERROR($C303*$D303*SUMPRODUCT(('Dvd Calendar'!$E$3080:$CZ$3080&gt;AV$225)*('Dvd Calendar'!$E$3080:$CZ$3080&lt;=AV$226)*'Dvd Calendar'!$E$3083:$CZ$3083*(('Dvd Calendar'!$E$3085:$CZ$3085='Field Check'!$C$56)*('Field Check'!$C$56&lt;&gt;"")+('Dvd Calendar'!$E$3085:$CZ$3085='Field Check'!$C$57)*('Field Check'!$C$57&lt;&gt;"")))/MXAU!$B$3,"")))</f>
        <v/>
      </c>
      <c r="AW303" s="163">
        <f>IF(AW$226="","",IF($B303="","",IFERROR($C303*$D303*SUMPRODUCT(('Dvd Calendar'!$E$3080:$CZ$3080&gt;AW$225)*('Dvd Calendar'!$E$3080:$CZ$3080&lt;=AW$226)*'Dvd Calendar'!$E$3083:$CZ$3083*(('Dvd Calendar'!$E$3085:$CZ$3085='Field Check'!$C$56)*('Field Check'!$C$56&lt;&gt;"")+('Dvd Calendar'!$E$3085:$CZ$3085='Field Check'!$C$57)*('Field Check'!$C$57&lt;&gt;"")))/MXAU!$B$3,"")))</f>
        <v/>
      </c>
      <c r="AX303" s="163">
        <f>IF(AX$226="","",IF($B303="","",IFERROR($C303*$D303*SUMPRODUCT(('Dvd Calendar'!$E$3080:$CZ$3080&gt;AX$225)*('Dvd Calendar'!$E$3080:$CZ$3080&lt;=AX$226)*'Dvd Calendar'!$E$3083:$CZ$3083*(('Dvd Calendar'!$E$3085:$CZ$3085='Field Check'!$C$56)*('Field Check'!$C$56&lt;&gt;"")+('Dvd Calendar'!$E$3085:$CZ$3085='Field Check'!$C$57)*('Field Check'!$C$57&lt;&gt;"")))/MXAU!$B$3,"")))</f>
        <v/>
      </c>
      <c r="AY303" s="163">
        <f>IF(AY$226="","",IF($B303="","",IFERROR($C303*$D303*SUMPRODUCT(('Dvd Calendar'!$E$3080:$CZ$3080&gt;AY$225)*('Dvd Calendar'!$E$3080:$CZ$3080&lt;=AY$226)*'Dvd Calendar'!$E$3083:$CZ$3083*(('Dvd Calendar'!$E$3085:$CZ$3085='Field Check'!$C$56)*('Field Check'!$C$56&lt;&gt;"")+('Dvd Calendar'!$E$3085:$CZ$3085='Field Check'!$C$57)*('Field Check'!$C$57&lt;&gt;"")))/MXAU!$B$3,"")))</f>
        <v/>
      </c>
      <c r="AZ303" s="163">
        <f>IF(AZ$226="","",IF($B303="","",IFERROR($C303*$D303*SUMPRODUCT(('Dvd Calendar'!$E$3080:$CZ$3080&gt;AZ$225)*('Dvd Calendar'!$E$3080:$CZ$3080&lt;=AZ$226)*'Dvd Calendar'!$E$3083:$CZ$3083*(('Dvd Calendar'!$E$3085:$CZ$3085='Field Check'!$C$56)*('Field Check'!$C$56&lt;&gt;"")+('Dvd Calendar'!$E$3085:$CZ$3085='Field Check'!$C$57)*('Field Check'!$C$57&lt;&gt;"")))/MXAU!$B$3,"")))</f>
        <v/>
      </c>
      <c r="BA303" s="163">
        <f>IF(BA$226="","",IF($B303="","",IFERROR($C303*$D303*SUMPRODUCT(('Dvd Calendar'!$E$3080:$CZ$3080&gt;BA$225)*('Dvd Calendar'!$E$3080:$CZ$3080&lt;=BA$226)*'Dvd Calendar'!$E$3083:$CZ$3083*(('Dvd Calendar'!$E$3085:$CZ$3085='Field Check'!$C$56)*('Field Check'!$C$56&lt;&gt;"")+('Dvd Calendar'!$E$3085:$CZ$3085='Field Check'!$C$57)*('Field Check'!$C$57&lt;&gt;"")))/MXAU!$B$3,"")))</f>
        <v/>
      </c>
      <c r="BB303" s="163">
        <f>IF(BB$226="","",IF($B303="","",IFERROR($C303*$D303*SUMPRODUCT(('Dvd Calendar'!$E$3080:$CZ$3080&gt;BB$225)*('Dvd Calendar'!$E$3080:$CZ$3080&lt;=BB$226)*'Dvd Calendar'!$E$3083:$CZ$3083*(('Dvd Calendar'!$E$3085:$CZ$3085='Field Check'!$C$56)*('Field Check'!$C$56&lt;&gt;"")+('Dvd Calendar'!$E$3085:$CZ$3085='Field Check'!$C$57)*('Field Check'!$C$57&lt;&gt;"")))/MXAU!$B$3,"")))</f>
        <v/>
      </c>
      <c r="BC303" s="163">
        <f>IF(BC$226="","",IF($B303="","",IFERROR($C303*$D303*SUMPRODUCT(('Dvd Calendar'!$E$3080:$CZ$3080&gt;BC$225)*('Dvd Calendar'!$E$3080:$CZ$3080&lt;=BC$226)*'Dvd Calendar'!$E$3083:$CZ$3083*(('Dvd Calendar'!$E$3085:$CZ$3085='Field Check'!$C$56)*('Field Check'!$C$56&lt;&gt;"")+('Dvd Calendar'!$E$3085:$CZ$3085='Field Check'!$C$57)*('Field Check'!$C$57&lt;&gt;"")))/MXAU!$B$3,"")))</f>
        <v/>
      </c>
      <c r="BD303" s="163">
        <f>IF(BD$226="","",IF($B303="","",IFERROR($C303*$D303*SUMPRODUCT(('Dvd Calendar'!$E$3080:$CZ$3080&gt;BD$225)*('Dvd Calendar'!$E$3080:$CZ$3080&lt;=BD$226)*'Dvd Calendar'!$E$3083:$CZ$3083*(('Dvd Calendar'!$E$3085:$CZ$3085='Field Check'!$C$56)*('Field Check'!$C$56&lt;&gt;"")+('Dvd Calendar'!$E$3085:$CZ$3085='Field Check'!$C$57)*('Field Check'!$C$57&lt;&gt;"")))/MXAU!$B$3,"")))</f>
        <v/>
      </c>
      <c r="BE303" s="163">
        <f>IF(BE$226="","",IF($B303="","",IFERROR($C303*$D303*SUMPRODUCT(('Dvd Calendar'!$E$3080:$CZ$3080&gt;BE$225)*('Dvd Calendar'!$E$3080:$CZ$3080&lt;=BE$226)*'Dvd Calendar'!$E$3083:$CZ$3083*(('Dvd Calendar'!$E$3085:$CZ$3085='Field Check'!$C$56)*('Field Check'!$C$56&lt;&gt;"")+('Dvd Calendar'!$E$3085:$CZ$3085='Field Check'!$C$57)*('Field Check'!$C$57&lt;&gt;"")))/MXAU!$B$3,"")))</f>
        <v/>
      </c>
      <c r="BF303" s="163">
        <f>IF(BF$226="","",IF($B303="","",IFERROR($C303*$D303*SUMPRODUCT(('Dvd Calendar'!$E$3080:$CZ$3080&gt;BF$225)*('Dvd Calendar'!$E$3080:$CZ$3080&lt;=BF$226)*'Dvd Calendar'!$E$3083:$CZ$3083*(('Dvd Calendar'!$E$3085:$CZ$3085='Field Check'!$C$56)*('Field Check'!$C$56&lt;&gt;"")+('Dvd Calendar'!$E$3085:$CZ$3085='Field Check'!$C$57)*('Field Check'!$C$57&lt;&gt;"")))/MXAU!$B$3,"")))</f>
        <v/>
      </c>
      <c r="BH303" s="163">
        <f>IF(BH$226="","",IF($B303="","",IFERROR(AQ303*$E303/100,"")))</f>
        <v/>
      </c>
      <c r="BI303" s="163">
        <f>IF(BI$226="","",IF($B303="","",IFERROR(AR303*$E303/100,"")))</f>
        <v/>
      </c>
      <c r="BJ303" s="163">
        <f>IF(BJ$226="","",IF($B303="","",IFERROR(AS303*$E303/100,"")))</f>
        <v/>
      </c>
      <c r="BK303" s="163">
        <f>IF(BK$226="","",IF($B303="","",IFERROR(AT303*$E303/100,"")))</f>
        <v/>
      </c>
      <c r="BL303" s="163">
        <f>IF(BL$226="","",IF($B303="","",IFERROR(AU303*$E303/100,"")))</f>
        <v/>
      </c>
      <c r="BM303" s="163">
        <f>IF(BM$226="","",IF($B303="","",IFERROR(AV303*$E303/100,"")))</f>
        <v/>
      </c>
      <c r="BN303" s="163">
        <f>IF(BN$226="","",IF($B303="","",IFERROR(AW303*$E303/100,"")))</f>
        <v/>
      </c>
      <c r="BO303" s="163">
        <f>IF(BO$226="","",IF($B303="","",IFERROR(AX303*$E303/100,"")))</f>
        <v/>
      </c>
      <c r="BP303" s="163">
        <f>IF(BP$226="","",IF($B303="","",IFERROR(AY303*$E303/100,"")))</f>
        <v/>
      </c>
      <c r="BQ303" s="163">
        <f>IF(BQ$226="","",IF($B303="","",IFERROR(AZ303*$E303/100,"")))</f>
        <v/>
      </c>
      <c r="BR303" s="163">
        <f>IF(BR$226="","",IF($B303="","",IFERROR(BA303*$E303/100,"")))</f>
        <v/>
      </c>
      <c r="BS303" s="163">
        <f>IF(BS$226="","",IF($B303="","",IFERROR(BB303*$E303/100,"")))</f>
        <v/>
      </c>
      <c r="BT303" s="163">
        <f>IF(BT$226="","",IF($B303="","",IFERROR(BC303*$E303/100,"")))</f>
        <v/>
      </c>
      <c r="BU303" s="163">
        <f>IF(BU$226="","",IF($B303="","",IFERROR(BD303*$E303/100,"")))</f>
        <v/>
      </c>
      <c r="BV303" s="163">
        <f>IF(BV$226="","",IF($B303="","",IFERROR(BE303*$E303/100,"")))</f>
        <v/>
      </c>
      <c r="BW303" s="163">
        <f>IF(BW$226="","",IF($B303="","",IFERROR(BF303*$E303/100,"")))</f>
        <v/>
      </c>
    </row>
    <row r="304">
      <c r="B304" s="126">
        <f>IF(MXAU!$C$81="","",MXAU!$C$81)</f>
        <v/>
      </c>
      <c r="C304" s="74">
        <f>IF(MXAU!$B$81="","",MXAU!$B$81)</f>
        <v/>
      </c>
      <c r="D304" s="75">
        <f>IFERROR(MXAU!$Q$81,1)</f>
        <v/>
      </c>
      <c r="E304" s="76">
        <f>IF($B304="","",IF(ISNUMBER(MXAU!$I$81),MXAU!$I$81,'Index Summary'!$C$7))</f>
        <v/>
      </c>
      <c r="F304" s="77">
        <f>IF(F$226="","",IF($B304="","",IFERROR($C304*$D304*IF((Override!$C$4="ON")*(COUNTIFS(Override!$B$11:$B$40,$B304,Override!$D$11:$D$40,1,Override!$E$11:$E$40,"&gt;=0")-COUNTIFS(Override!$B$11:$B$40,$B304,Override!$D$11:$D$40,1,Override!$E$11:$E$40,"&gt;=0",Override!$C$11:$C$40,"AS51"))&gt;0,SUMIFS(Override!$E$11:$E$40,Override!$B$11:$B$40,$B304,Override!$D$11:$D$40,1)-SUMIFS(Override!$E$11:$E$40,Override!$B$11:$B$40,$B304,Override!$D$11:$D$40,1,Override!$C$11:$C$40,"AS51"),Override!$C$336)/MXAU!$B$3,"")))</f>
        <v/>
      </c>
      <c r="G304" s="77">
        <f>IF(G$226="","",IF($B304="","",IFERROR($C304*$D304*IF((Override!$C$4="ON")*(COUNTIFS(Override!$B$11:$B$40,$B304,Override!$D$11:$D$40,2,Override!$E$11:$E$40,"&gt;=0")-COUNTIFS(Override!$B$11:$B$40,$B304,Override!$D$11:$D$40,2,Override!$E$11:$E$40,"&gt;=0",Override!$C$11:$C$40,"AS51"))&gt;0,SUMIFS(Override!$E$11:$E$40,Override!$B$11:$B$40,$B304,Override!$D$11:$D$40,2)-SUMIFS(Override!$E$11:$E$40,Override!$B$11:$B$40,$B304,Override!$D$11:$D$40,2,Override!$C$11:$C$40,"AS51"),Override!$D$336)/MXAU!$B$3,"")))</f>
        <v/>
      </c>
      <c r="H304" s="77">
        <f>IF(H$226="","",IF($B304="","",IFERROR($C304*$D304*IF((Override!$C$4="ON")*(COUNTIFS(Override!$B$11:$B$40,$B304,Override!$D$11:$D$40,3,Override!$E$11:$E$40,"&gt;=0")-COUNTIFS(Override!$B$11:$B$40,$B304,Override!$D$11:$D$40,3,Override!$E$11:$E$40,"&gt;=0",Override!$C$11:$C$40,"AS51"))&gt;0,SUMIFS(Override!$E$11:$E$40,Override!$B$11:$B$40,$B304,Override!$D$11:$D$40,3)-SUMIFS(Override!$E$11:$E$40,Override!$B$11:$B$40,$B304,Override!$D$11:$D$40,3,Override!$C$11:$C$40,"AS51"),Override!$E$336)/MXAU!$B$3,"")))</f>
        <v/>
      </c>
      <c r="I304" s="77">
        <f>IF(I$226="","",IF($B304="","",IFERROR($C304*$D304*IF((Override!$C$4="ON")*(COUNTIFS(Override!$B$11:$B$40,$B304,Override!$D$11:$D$40,4,Override!$E$11:$E$40,"&gt;=0")-COUNTIFS(Override!$B$11:$B$40,$B304,Override!$D$11:$D$40,4,Override!$E$11:$E$40,"&gt;=0",Override!$C$11:$C$40,"AS51"))&gt;0,SUMIFS(Override!$E$11:$E$40,Override!$B$11:$B$40,$B304,Override!$D$11:$D$40,4)-SUMIFS(Override!$E$11:$E$40,Override!$B$11:$B$40,$B304,Override!$D$11:$D$40,4,Override!$C$11:$C$40,"AS51"),Override!$F$336)/MXAU!$B$3,"")))</f>
        <v/>
      </c>
      <c r="J304" s="77">
        <f>IF(J$226="","",IF($B304="","",IFERROR($C304*$D304*IF((Override!$C$4="ON")*(COUNTIFS(Override!$B$11:$B$40,$B304,Override!$D$11:$D$40,5,Override!$E$11:$E$40,"&gt;=0")-COUNTIFS(Override!$B$11:$B$40,$B304,Override!$D$11:$D$40,5,Override!$E$11:$E$40,"&gt;=0",Override!$C$11:$C$40,"AS51"))&gt;0,SUMIFS(Override!$E$11:$E$40,Override!$B$11:$B$40,$B304,Override!$D$11:$D$40,5)-SUMIFS(Override!$E$11:$E$40,Override!$B$11:$B$40,$B304,Override!$D$11:$D$40,5,Override!$C$11:$C$40,"AS51"),Override!$G$336)/MXAU!$B$3,"")))</f>
        <v/>
      </c>
      <c r="K304" s="77">
        <f>IF(K$226="","",IF($B304="","",IFERROR($C304*$D304*IF((Override!$C$4="ON")*(COUNTIFS(Override!$B$11:$B$40,$B304,Override!$D$11:$D$40,6,Override!$E$11:$E$40,"&gt;=0")-COUNTIFS(Override!$B$11:$B$40,$B304,Override!$D$11:$D$40,6,Override!$E$11:$E$40,"&gt;=0",Override!$C$11:$C$40,"AS51"))&gt;0,SUMIFS(Override!$E$11:$E$40,Override!$B$11:$B$40,$B304,Override!$D$11:$D$40,6)-SUMIFS(Override!$E$11:$E$40,Override!$B$11:$B$40,$B304,Override!$D$11:$D$40,6,Override!$C$11:$C$40,"AS51"),Override!$H$336)/MXAU!$B$3,"")))</f>
        <v/>
      </c>
      <c r="L304" s="77">
        <f>IF(L$226="","",IF($B304="","",IFERROR($C304*$D304*IF((Override!$C$4="ON")*(COUNTIFS(Override!$B$11:$B$40,$B304,Override!$D$11:$D$40,7,Override!$E$11:$E$40,"&gt;=0")-COUNTIFS(Override!$B$11:$B$40,$B304,Override!$D$11:$D$40,7,Override!$E$11:$E$40,"&gt;=0",Override!$C$11:$C$40,"AS51"))&gt;0,SUMIFS(Override!$E$11:$E$40,Override!$B$11:$B$40,$B304,Override!$D$11:$D$40,7)-SUMIFS(Override!$E$11:$E$40,Override!$B$11:$B$40,$B304,Override!$D$11:$D$40,7,Override!$C$11:$C$40,"AS51"),Override!$I$336)/MXAU!$B$3,"")))</f>
        <v/>
      </c>
      <c r="M304" s="77">
        <f>IF(M$226="","",IF($B304="","",IFERROR($C304*$D304*IF((Override!$C$4="ON")*(COUNTIFS(Override!$B$11:$B$40,$B304,Override!$D$11:$D$40,8,Override!$E$11:$E$40,"&gt;=0")-COUNTIFS(Override!$B$11:$B$40,$B304,Override!$D$11:$D$40,8,Override!$E$11:$E$40,"&gt;=0",Override!$C$11:$C$40,"AS51"))&gt;0,SUMIFS(Override!$E$11:$E$40,Override!$B$11:$B$40,$B304,Override!$D$11:$D$40,8)-SUMIFS(Override!$E$11:$E$40,Override!$B$11:$B$40,$B304,Override!$D$11:$D$40,8,Override!$C$11:$C$40,"AS51"),Override!$J$336)/MXAU!$B$3,"")))</f>
        <v/>
      </c>
      <c r="N304" s="77">
        <f>IF(N$226="","",IF($B304="","",IFERROR($C304*$D304*IF((Override!$C$4="ON")*(COUNTIFS(Override!$B$11:$B$40,$B304,Override!$D$11:$D$40,9,Override!$E$11:$E$40,"&gt;=0")-COUNTIFS(Override!$B$11:$B$40,$B304,Override!$D$11:$D$40,9,Override!$E$11:$E$40,"&gt;=0",Override!$C$11:$C$40,"AS51"))&gt;0,SUMIFS(Override!$E$11:$E$40,Override!$B$11:$B$40,$B304,Override!$D$11:$D$40,9)-SUMIFS(Override!$E$11:$E$40,Override!$B$11:$B$40,$B304,Override!$D$11:$D$40,9,Override!$C$11:$C$40,"AS51"),Override!$K$336)/MXAU!$B$3,"")))</f>
        <v/>
      </c>
      <c r="O304" s="77">
        <f>IF(O$226="","",IF($B304="","",IFERROR($C304*$D304*IF((Override!$C$4="ON")*(COUNTIFS(Override!$B$11:$B$40,$B304,Override!$D$11:$D$40,10,Override!$E$11:$E$40,"&gt;=0")-COUNTIFS(Override!$B$11:$B$40,$B304,Override!$D$11:$D$40,10,Override!$E$11:$E$40,"&gt;=0",Override!$C$11:$C$40,"AS51"))&gt;0,SUMIFS(Override!$E$11:$E$40,Override!$B$11:$B$40,$B304,Override!$D$11:$D$40,10)-SUMIFS(Override!$E$11:$E$40,Override!$B$11:$B$40,$B304,Override!$D$11:$D$40,10,Override!$C$11:$C$40,"AS51"),Override!$L$336)/MXAU!$B$3,"")))</f>
        <v/>
      </c>
      <c r="P304" s="77">
        <f>IF(P$226="","",IF($B304="","",IFERROR($C304*$D304*IF((Override!$C$4="ON")*(COUNTIFS(Override!$B$11:$B$40,$B304,Override!$D$11:$D$40,11,Override!$E$11:$E$40,"&gt;=0")-COUNTIFS(Override!$B$11:$B$40,$B304,Override!$D$11:$D$40,11,Override!$E$11:$E$40,"&gt;=0",Override!$C$11:$C$40,"AS51"))&gt;0,SUMIFS(Override!$E$11:$E$40,Override!$B$11:$B$40,$B304,Override!$D$11:$D$40,11)-SUMIFS(Override!$E$11:$E$40,Override!$B$11:$B$40,$B304,Override!$D$11:$D$40,11,Override!$C$11:$C$40,"AS51"),Override!$M$336)/MXAU!$B$3,"")))</f>
        <v/>
      </c>
      <c r="Q304" s="77">
        <f>IF(Q$226="","",IF($B304="","",IFERROR($C304*$D304*IF((Override!$C$4="ON")*(COUNTIFS(Override!$B$11:$B$40,$B304,Override!$D$11:$D$40,12,Override!$E$11:$E$40,"&gt;=0")-COUNTIFS(Override!$B$11:$B$40,$B304,Override!$D$11:$D$40,12,Override!$E$11:$E$40,"&gt;=0",Override!$C$11:$C$40,"AS51"))&gt;0,SUMIFS(Override!$E$11:$E$40,Override!$B$11:$B$40,$B304,Override!$D$11:$D$40,12)-SUMIFS(Override!$E$11:$E$40,Override!$B$11:$B$40,$B304,Override!$D$11:$D$40,12,Override!$C$11:$C$40,"AS51"),Override!$N$336)/MXAU!$B$3,"")))</f>
        <v/>
      </c>
      <c r="R304" s="77">
        <f>IF(R$226="","",IF($B304="","",IFERROR($C304*$D304*IF((Override!$C$4="ON")*(COUNTIFS(Override!$B$11:$B$40,$B304,Override!$D$11:$D$40,13,Override!$E$11:$E$40,"&gt;=0")-COUNTIFS(Override!$B$11:$B$40,$B304,Override!$D$11:$D$40,13,Override!$E$11:$E$40,"&gt;=0",Override!$C$11:$C$40,"AS51"))&gt;0,SUMIFS(Override!$E$11:$E$40,Override!$B$11:$B$40,$B304,Override!$D$11:$D$40,13)-SUMIFS(Override!$E$11:$E$40,Override!$B$11:$B$40,$B304,Override!$D$11:$D$40,13,Override!$C$11:$C$40,"AS51"),Override!$O$336)/MXAU!$B$3,"")))</f>
        <v/>
      </c>
      <c r="S304" s="77">
        <f>IF(S$226="","",IF($B304="","",IFERROR($C304*$D304*IF((Override!$C$4="ON")*(COUNTIFS(Override!$B$11:$B$40,$B304,Override!$D$11:$D$40,14,Override!$E$11:$E$40,"&gt;=0")-COUNTIFS(Override!$B$11:$B$40,$B304,Override!$D$11:$D$40,14,Override!$E$11:$E$40,"&gt;=0",Override!$C$11:$C$40,"AS51"))&gt;0,SUMIFS(Override!$E$11:$E$40,Override!$B$11:$B$40,$B304,Override!$D$11:$D$40,14)-SUMIFS(Override!$E$11:$E$40,Override!$B$11:$B$40,$B304,Override!$D$11:$D$40,14,Override!$C$11:$C$40,"AS51"),Override!$P$336)/MXAU!$B$3,"")))</f>
        <v/>
      </c>
      <c r="T304" s="77">
        <f>IF(T$226="","",IF($B304="","",IFERROR($C304*$D304*IF((Override!$C$4="ON")*(COUNTIFS(Override!$B$11:$B$40,$B304,Override!$D$11:$D$40,15,Override!$E$11:$E$40,"&gt;=0")-COUNTIFS(Override!$B$11:$B$40,$B304,Override!$D$11:$D$40,15,Override!$E$11:$E$40,"&gt;=0",Override!$C$11:$C$40,"AS51"))&gt;0,SUMIFS(Override!$E$11:$E$40,Override!$B$11:$B$40,$B304,Override!$D$11:$D$40,15)-SUMIFS(Override!$E$11:$E$40,Override!$B$11:$B$40,$B304,Override!$D$11:$D$40,15,Override!$C$11:$C$40,"AS51"),Override!$Q$336)/MXAU!$B$3,"")))</f>
        <v/>
      </c>
      <c r="U304" s="77">
        <f>IF(U$226="","",IF($B304="","",IFERROR($C304*$D304*IF((Override!$C$4="ON")*(COUNTIFS(Override!$B$11:$B$40,$B304,Override!$D$11:$D$40,16,Override!$E$11:$E$40,"&gt;=0")-COUNTIFS(Override!$B$11:$B$40,$B304,Override!$D$11:$D$40,16,Override!$E$11:$E$40,"&gt;=0",Override!$C$11:$C$40,"AS51"))&gt;0,SUMIFS(Override!$E$11:$E$40,Override!$B$11:$B$40,$B304,Override!$D$11:$D$40,16)-SUMIFS(Override!$E$11:$E$40,Override!$B$11:$B$40,$B304,Override!$D$11:$D$40,16,Override!$C$11:$C$40,"AS51"),Override!$R$336)/MXAU!$B$3,"")))</f>
        <v/>
      </c>
      <c r="W304" s="77">
        <f>IF(W$226="","",IF($B304="","",IFERROR(F304*$E304/100,"")))</f>
        <v/>
      </c>
      <c r="X304" s="77">
        <f>IF(X$226="","",IF($B304="","",IFERROR(G304*$E304/100,"")))</f>
        <v/>
      </c>
      <c r="Y304" s="77">
        <f>IF(Y$226="","",IF($B304="","",IFERROR(H304*$E304/100,"")))</f>
        <v/>
      </c>
      <c r="Z304" s="77">
        <f>IF(Z$226="","",IF($B304="","",IFERROR(I304*$E304/100,"")))</f>
        <v/>
      </c>
      <c r="AA304" s="77">
        <f>IF(AA$226="","",IF($B304="","",IFERROR(J304*$E304/100,"")))</f>
        <v/>
      </c>
      <c r="AB304" s="77">
        <f>IF(AB$226="","",IF($B304="","",IFERROR(K304*$E304/100,"")))</f>
        <v/>
      </c>
      <c r="AC304" s="77">
        <f>IF(AC$226="","",IF($B304="","",IFERROR(L304*$E304/100,"")))</f>
        <v/>
      </c>
      <c r="AD304" s="77">
        <f>IF(AD$226="","",IF($B304="","",IFERROR(M304*$E304/100,"")))</f>
        <v/>
      </c>
      <c r="AE304" s="77">
        <f>IF(AE$226="","",IF($B304="","",IFERROR(N304*$E304/100,"")))</f>
        <v/>
      </c>
      <c r="AF304" s="77">
        <f>IF(AF$226="","",IF($B304="","",IFERROR(O304*$E304/100,"")))</f>
        <v/>
      </c>
      <c r="AG304" s="77">
        <f>IF(AG$226="","",IF($B304="","",IFERROR(P304*$E304/100,"")))</f>
        <v/>
      </c>
      <c r="AH304" s="77">
        <f>IF(AH$226="","",IF($B304="","",IFERROR(Q304*$E304/100,"")))</f>
        <v/>
      </c>
      <c r="AI304" s="77">
        <f>IF(AI$226="","",IF($B304="","",IFERROR(R304*$E304/100,"")))</f>
        <v/>
      </c>
      <c r="AJ304" s="77">
        <f>IF(AJ$226="","",IF($B304="","",IFERROR(S304*$E304/100,"")))</f>
        <v/>
      </c>
      <c r="AK304" s="77">
        <f>IF(AK$226="","",IF($B304="","",IFERROR(T304*$E304/100,"")))</f>
        <v/>
      </c>
      <c r="AL304" s="77">
        <f>IF(AL$226="","",IF($B304="","",IFERROR(U304*$E304/100,"")))</f>
        <v/>
      </c>
      <c r="AN304" s="77">
        <f>IF($B304="","",SUMIF($F$226:$U$226,"&lt;="&amp;Sector!$E$51,$F304:$U304))</f>
        <v/>
      </c>
      <c r="AO304" s="77">
        <f>IF($B304="","",SUMIF($W$226:$AL$226,"&lt;="&amp;Sector!$E$51,$W304:$AL304))</f>
        <v/>
      </c>
      <c r="AQ304" s="163">
        <f>IF(AQ$226="","",IF($B304="","",IFERROR($C304*$D304*SUMPRODUCT(('Dvd Calendar'!$E$3091:$CZ$3091&gt;AQ$225)*('Dvd Calendar'!$E$3091:$CZ$3091&lt;=AQ$226)*'Dvd Calendar'!$E$3094:$CZ$3094*(('Dvd Calendar'!$E$3096:$CZ$3096='Field Check'!$C$56)*('Field Check'!$C$56&lt;&gt;"")+('Dvd Calendar'!$E$3096:$CZ$3096='Field Check'!$C$57)*('Field Check'!$C$57&lt;&gt;"")))/MXAU!$B$3,"")))</f>
        <v/>
      </c>
      <c r="AR304" s="163">
        <f>IF(AR$226="","",IF($B304="","",IFERROR($C304*$D304*SUMPRODUCT(('Dvd Calendar'!$E$3091:$CZ$3091&gt;AR$225)*('Dvd Calendar'!$E$3091:$CZ$3091&lt;=AR$226)*'Dvd Calendar'!$E$3094:$CZ$3094*(('Dvd Calendar'!$E$3096:$CZ$3096='Field Check'!$C$56)*('Field Check'!$C$56&lt;&gt;"")+('Dvd Calendar'!$E$3096:$CZ$3096='Field Check'!$C$57)*('Field Check'!$C$57&lt;&gt;"")))/MXAU!$B$3,"")))</f>
        <v/>
      </c>
      <c r="AS304" s="163">
        <f>IF(AS$226="","",IF($B304="","",IFERROR($C304*$D304*SUMPRODUCT(('Dvd Calendar'!$E$3091:$CZ$3091&gt;AS$225)*('Dvd Calendar'!$E$3091:$CZ$3091&lt;=AS$226)*'Dvd Calendar'!$E$3094:$CZ$3094*(('Dvd Calendar'!$E$3096:$CZ$3096='Field Check'!$C$56)*('Field Check'!$C$56&lt;&gt;"")+('Dvd Calendar'!$E$3096:$CZ$3096='Field Check'!$C$57)*('Field Check'!$C$57&lt;&gt;"")))/MXAU!$B$3,"")))</f>
        <v/>
      </c>
      <c r="AT304" s="163">
        <f>IF(AT$226="","",IF($B304="","",IFERROR($C304*$D304*SUMPRODUCT(('Dvd Calendar'!$E$3091:$CZ$3091&gt;AT$225)*('Dvd Calendar'!$E$3091:$CZ$3091&lt;=AT$226)*'Dvd Calendar'!$E$3094:$CZ$3094*(('Dvd Calendar'!$E$3096:$CZ$3096='Field Check'!$C$56)*('Field Check'!$C$56&lt;&gt;"")+('Dvd Calendar'!$E$3096:$CZ$3096='Field Check'!$C$57)*('Field Check'!$C$57&lt;&gt;"")))/MXAU!$B$3,"")))</f>
        <v/>
      </c>
      <c r="AU304" s="163">
        <f>IF(AU$226="","",IF($B304="","",IFERROR($C304*$D304*SUMPRODUCT(('Dvd Calendar'!$E$3091:$CZ$3091&gt;AU$225)*('Dvd Calendar'!$E$3091:$CZ$3091&lt;=AU$226)*'Dvd Calendar'!$E$3094:$CZ$3094*(('Dvd Calendar'!$E$3096:$CZ$3096='Field Check'!$C$56)*('Field Check'!$C$56&lt;&gt;"")+('Dvd Calendar'!$E$3096:$CZ$3096='Field Check'!$C$57)*('Field Check'!$C$57&lt;&gt;"")))/MXAU!$B$3,"")))</f>
        <v/>
      </c>
      <c r="AV304" s="163">
        <f>IF(AV$226="","",IF($B304="","",IFERROR($C304*$D304*SUMPRODUCT(('Dvd Calendar'!$E$3091:$CZ$3091&gt;AV$225)*('Dvd Calendar'!$E$3091:$CZ$3091&lt;=AV$226)*'Dvd Calendar'!$E$3094:$CZ$3094*(('Dvd Calendar'!$E$3096:$CZ$3096='Field Check'!$C$56)*('Field Check'!$C$56&lt;&gt;"")+('Dvd Calendar'!$E$3096:$CZ$3096='Field Check'!$C$57)*('Field Check'!$C$57&lt;&gt;"")))/MXAU!$B$3,"")))</f>
        <v/>
      </c>
      <c r="AW304" s="163">
        <f>IF(AW$226="","",IF($B304="","",IFERROR($C304*$D304*SUMPRODUCT(('Dvd Calendar'!$E$3091:$CZ$3091&gt;AW$225)*('Dvd Calendar'!$E$3091:$CZ$3091&lt;=AW$226)*'Dvd Calendar'!$E$3094:$CZ$3094*(('Dvd Calendar'!$E$3096:$CZ$3096='Field Check'!$C$56)*('Field Check'!$C$56&lt;&gt;"")+('Dvd Calendar'!$E$3096:$CZ$3096='Field Check'!$C$57)*('Field Check'!$C$57&lt;&gt;"")))/MXAU!$B$3,"")))</f>
        <v/>
      </c>
      <c r="AX304" s="163">
        <f>IF(AX$226="","",IF($B304="","",IFERROR($C304*$D304*SUMPRODUCT(('Dvd Calendar'!$E$3091:$CZ$3091&gt;AX$225)*('Dvd Calendar'!$E$3091:$CZ$3091&lt;=AX$226)*'Dvd Calendar'!$E$3094:$CZ$3094*(('Dvd Calendar'!$E$3096:$CZ$3096='Field Check'!$C$56)*('Field Check'!$C$56&lt;&gt;"")+('Dvd Calendar'!$E$3096:$CZ$3096='Field Check'!$C$57)*('Field Check'!$C$57&lt;&gt;"")))/MXAU!$B$3,"")))</f>
        <v/>
      </c>
      <c r="AY304" s="163">
        <f>IF(AY$226="","",IF($B304="","",IFERROR($C304*$D304*SUMPRODUCT(('Dvd Calendar'!$E$3091:$CZ$3091&gt;AY$225)*('Dvd Calendar'!$E$3091:$CZ$3091&lt;=AY$226)*'Dvd Calendar'!$E$3094:$CZ$3094*(('Dvd Calendar'!$E$3096:$CZ$3096='Field Check'!$C$56)*('Field Check'!$C$56&lt;&gt;"")+('Dvd Calendar'!$E$3096:$CZ$3096='Field Check'!$C$57)*('Field Check'!$C$57&lt;&gt;"")))/MXAU!$B$3,"")))</f>
        <v/>
      </c>
      <c r="AZ304" s="163">
        <f>IF(AZ$226="","",IF($B304="","",IFERROR($C304*$D304*SUMPRODUCT(('Dvd Calendar'!$E$3091:$CZ$3091&gt;AZ$225)*('Dvd Calendar'!$E$3091:$CZ$3091&lt;=AZ$226)*'Dvd Calendar'!$E$3094:$CZ$3094*(('Dvd Calendar'!$E$3096:$CZ$3096='Field Check'!$C$56)*('Field Check'!$C$56&lt;&gt;"")+('Dvd Calendar'!$E$3096:$CZ$3096='Field Check'!$C$57)*('Field Check'!$C$57&lt;&gt;"")))/MXAU!$B$3,"")))</f>
        <v/>
      </c>
      <c r="BA304" s="163">
        <f>IF(BA$226="","",IF($B304="","",IFERROR($C304*$D304*SUMPRODUCT(('Dvd Calendar'!$E$3091:$CZ$3091&gt;BA$225)*('Dvd Calendar'!$E$3091:$CZ$3091&lt;=BA$226)*'Dvd Calendar'!$E$3094:$CZ$3094*(('Dvd Calendar'!$E$3096:$CZ$3096='Field Check'!$C$56)*('Field Check'!$C$56&lt;&gt;"")+('Dvd Calendar'!$E$3096:$CZ$3096='Field Check'!$C$57)*('Field Check'!$C$57&lt;&gt;"")))/MXAU!$B$3,"")))</f>
        <v/>
      </c>
      <c r="BB304" s="163">
        <f>IF(BB$226="","",IF($B304="","",IFERROR($C304*$D304*SUMPRODUCT(('Dvd Calendar'!$E$3091:$CZ$3091&gt;BB$225)*('Dvd Calendar'!$E$3091:$CZ$3091&lt;=BB$226)*'Dvd Calendar'!$E$3094:$CZ$3094*(('Dvd Calendar'!$E$3096:$CZ$3096='Field Check'!$C$56)*('Field Check'!$C$56&lt;&gt;"")+('Dvd Calendar'!$E$3096:$CZ$3096='Field Check'!$C$57)*('Field Check'!$C$57&lt;&gt;"")))/MXAU!$B$3,"")))</f>
        <v/>
      </c>
      <c r="BC304" s="163">
        <f>IF(BC$226="","",IF($B304="","",IFERROR($C304*$D304*SUMPRODUCT(('Dvd Calendar'!$E$3091:$CZ$3091&gt;BC$225)*('Dvd Calendar'!$E$3091:$CZ$3091&lt;=BC$226)*'Dvd Calendar'!$E$3094:$CZ$3094*(('Dvd Calendar'!$E$3096:$CZ$3096='Field Check'!$C$56)*('Field Check'!$C$56&lt;&gt;"")+('Dvd Calendar'!$E$3096:$CZ$3096='Field Check'!$C$57)*('Field Check'!$C$57&lt;&gt;"")))/MXAU!$B$3,"")))</f>
        <v/>
      </c>
      <c r="BD304" s="163">
        <f>IF(BD$226="","",IF($B304="","",IFERROR($C304*$D304*SUMPRODUCT(('Dvd Calendar'!$E$3091:$CZ$3091&gt;BD$225)*('Dvd Calendar'!$E$3091:$CZ$3091&lt;=BD$226)*'Dvd Calendar'!$E$3094:$CZ$3094*(('Dvd Calendar'!$E$3096:$CZ$3096='Field Check'!$C$56)*('Field Check'!$C$56&lt;&gt;"")+('Dvd Calendar'!$E$3096:$CZ$3096='Field Check'!$C$57)*('Field Check'!$C$57&lt;&gt;"")))/MXAU!$B$3,"")))</f>
        <v/>
      </c>
      <c r="BE304" s="163">
        <f>IF(BE$226="","",IF($B304="","",IFERROR($C304*$D304*SUMPRODUCT(('Dvd Calendar'!$E$3091:$CZ$3091&gt;BE$225)*('Dvd Calendar'!$E$3091:$CZ$3091&lt;=BE$226)*'Dvd Calendar'!$E$3094:$CZ$3094*(('Dvd Calendar'!$E$3096:$CZ$3096='Field Check'!$C$56)*('Field Check'!$C$56&lt;&gt;"")+('Dvd Calendar'!$E$3096:$CZ$3096='Field Check'!$C$57)*('Field Check'!$C$57&lt;&gt;"")))/MXAU!$B$3,"")))</f>
        <v/>
      </c>
      <c r="BF304" s="163">
        <f>IF(BF$226="","",IF($B304="","",IFERROR($C304*$D304*SUMPRODUCT(('Dvd Calendar'!$E$3091:$CZ$3091&gt;BF$225)*('Dvd Calendar'!$E$3091:$CZ$3091&lt;=BF$226)*'Dvd Calendar'!$E$3094:$CZ$3094*(('Dvd Calendar'!$E$3096:$CZ$3096='Field Check'!$C$56)*('Field Check'!$C$56&lt;&gt;"")+('Dvd Calendar'!$E$3096:$CZ$3096='Field Check'!$C$57)*('Field Check'!$C$57&lt;&gt;"")))/MXAU!$B$3,"")))</f>
        <v/>
      </c>
      <c r="BH304" s="163">
        <f>IF(BH$226="","",IF($B304="","",IFERROR(AQ304*$E304/100,"")))</f>
        <v/>
      </c>
      <c r="BI304" s="163">
        <f>IF(BI$226="","",IF($B304="","",IFERROR(AR304*$E304/100,"")))</f>
        <v/>
      </c>
      <c r="BJ304" s="163">
        <f>IF(BJ$226="","",IF($B304="","",IFERROR(AS304*$E304/100,"")))</f>
        <v/>
      </c>
      <c r="BK304" s="163">
        <f>IF(BK$226="","",IF($B304="","",IFERROR(AT304*$E304/100,"")))</f>
        <v/>
      </c>
      <c r="BL304" s="163">
        <f>IF(BL$226="","",IF($B304="","",IFERROR(AU304*$E304/100,"")))</f>
        <v/>
      </c>
      <c r="BM304" s="163">
        <f>IF(BM$226="","",IF($B304="","",IFERROR(AV304*$E304/100,"")))</f>
        <v/>
      </c>
      <c r="BN304" s="163">
        <f>IF(BN$226="","",IF($B304="","",IFERROR(AW304*$E304/100,"")))</f>
        <v/>
      </c>
      <c r="BO304" s="163">
        <f>IF(BO$226="","",IF($B304="","",IFERROR(AX304*$E304/100,"")))</f>
        <v/>
      </c>
      <c r="BP304" s="163">
        <f>IF(BP$226="","",IF($B304="","",IFERROR(AY304*$E304/100,"")))</f>
        <v/>
      </c>
      <c r="BQ304" s="163">
        <f>IF(BQ$226="","",IF($B304="","",IFERROR(AZ304*$E304/100,"")))</f>
        <v/>
      </c>
      <c r="BR304" s="163">
        <f>IF(BR$226="","",IF($B304="","",IFERROR(BA304*$E304/100,"")))</f>
        <v/>
      </c>
      <c r="BS304" s="163">
        <f>IF(BS$226="","",IF($B304="","",IFERROR(BB304*$E304/100,"")))</f>
        <v/>
      </c>
      <c r="BT304" s="163">
        <f>IF(BT$226="","",IF($B304="","",IFERROR(BC304*$E304/100,"")))</f>
        <v/>
      </c>
      <c r="BU304" s="163">
        <f>IF(BU$226="","",IF($B304="","",IFERROR(BD304*$E304/100,"")))</f>
        <v/>
      </c>
      <c r="BV304" s="163">
        <f>IF(BV$226="","",IF($B304="","",IFERROR(BE304*$E304/100,"")))</f>
        <v/>
      </c>
      <c r="BW304" s="163">
        <f>IF(BW$226="","",IF($B304="","",IFERROR(BF304*$E304/100,"")))</f>
        <v/>
      </c>
    </row>
    <row r="305">
      <c r="B305" s="126">
        <f>IF(MXAU!$C$82="","",MXAU!$C$82)</f>
        <v/>
      </c>
      <c r="C305" s="74">
        <f>IF(MXAU!$B$82="","",MXAU!$B$82)</f>
        <v/>
      </c>
      <c r="D305" s="75">
        <f>IFERROR(MXAU!$Q$82,1)</f>
        <v/>
      </c>
      <c r="E305" s="76">
        <f>IF($B305="","",IF(ISNUMBER(MXAU!$I$82),MXAU!$I$82,'Index Summary'!$C$7))</f>
        <v/>
      </c>
      <c r="F305" s="77">
        <f>IF(F$226="","",IF($B305="","",IFERROR($C305*$D305*IF((Override!$C$4="ON")*(COUNTIFS(Override!$B$11:$B$40,$B305,Override!$D$11:$D$40,1,Override!$E$11:$E$40,"&gt;=0")-COUNTIFS(Override!$B$11:$B$40,$B305,Override!$D$11:$D$40,1,Override!$E$11:$E$40,"&gt;=0",Override!$C$11:$C$40,"AS51"))&gt;0,SUMIFS(Override!$E$11:$E$40,Override!$B$11:$B$40,$B305,Override!$D$11:$D$40,1)-SUMIFS(Override!$E$11:$E$40,Override!$B$11:$B$40,$B305,Override!$D$11:$D$40,1,Override!$C$11:$C$40,"AS51"),Override!$C$337)/MXAU!$B$3,"")))</f>
        <v/>
      </c>
      <c r="G305" s="77">
        <f>IF(G$226="","",IF($B305="","",IFERROR($C305*$D305*IF((Override!$C$4="ON")*(COUNTIFS(Override!$B$11:$B$40,$B305,Override!$D$11:$D$40,2,Override!$E$11:$E$40,"&gt;=0")-COUNTIFS(Override!$B$11:$B$40,$B305,Override!$D$11:$D$40,2,Override!$E$11:$E$40,"&gt;=0",Override!$C$11:$C$40,"AS51"))&gt;0,SUMIFS(Override!$E$11:$E$40,Override!$B$11:$B$40,$B305,Override!$D$11:$D$40,2)-SUMIFS(Override!$E$11:$E$40,Override!$B$11:$B$40,$B305,Override!$D$11:$D$40,2,Override!$C$11:$C$40,"AS51"),Override!$D$337)/MXAU!$B$3,"")))</f>
        <v/>
      </c>
      <c r="H305" s="77">
        <f>IF(H$226="","",IF($B305="","",IFERROR($C305*$D305*IF((Override!$C$4="ON")*(COUNTIFS(Override!$B$11:$B$40,$B305,Override!$D$11:$D$40,3,Override!$E$11:$E$40,"&gt;=0")-COUNTIFS(Override!$B$11:$B$40,$B305,Override!$D$11:$D$40,3,Override!$E$11:$E$40,"&gt;=0",Override!$C$11:$C$40,"AS51"))&gt;0,SUMIFS(Override!$E$11:$E$40,Override!$B$11:$B$40,$B305,Override!$D$11:$D$40,3)-SUMIFS(Override!$E$11:$E$40,Override!$B$11:$B$40,$B305,Override!$D$11:$D$40,3,Override!$C$11:$C$40,"AS51"),Override!$E$337)/MXAU!$B$3,"")))</f>
        <v/>
      </c>
      <c r="I305" s="77">
        <f>IF(I$226="","",IF($B305="","",IFERROR($C305*$D305*IF((Override!$C$4="ON")*(COUNTIFS(Override!$B$11:$B$40,$B305,Override!$D$11:$D$40,4,Override!$E$11:$E$40,"&gt;=0")-COUNTIFS(Override!$B$11:$B$40,$B305,Override!$D$11:$D$40,4,Override!$E$11:$E$40,"&gt;=0",Override!$C$11:$C$40,"AS51"))&gt;0,SUMIFS(Override!$E$11:$E$40,Override!$B$11:$B$40,$B305,Override!$D$11:$D$40,4)-SUMIFS(Override!$E$11:$E$40,Override!$B$11:$B$40,$B305,Override!$D$11:$D$40,4,Override!$C$11:$C$40,"AS51"),Override!$F$337)/MXAU!$B$3,"")))</f>
        <v/>
      </c>
      <c r="J305" s="77">
        <f>IF(J$226="","",IF($B305="","",IFERROR($C305*$D305*IF((Override!$C$4="ON")*(COUNTIFS(Override!$B$11:$B$40,$B305,Override!$D$11:$D$40,5,Override!$E$11:$E$40,"&gt;=0")-COUNTIFS(Override!$B$11:$B$40,$B305,Override!$D$11:$D$40,5,Override!$E$11:$E$40,"&gt;=0",Override!$C$11:$C$40,"AS51"))&gt;0,SUMIFS(Override!$E$11:$E$40,Override!$B$11:$B$40,$B305,Override!$D$11:$D$40,5)-SUMIFS(Override!$E$11:$E$40,Override!$B$11:$B$40,$B305,Override!$D$11:$D$40,5,Override!$C$11:$C$40,"AS51"),Override!$G$337)/MXAU!$B$3,"")))</f>
        <v/>
      </c>
      <c r="K305" s="77">
        <f>IF(K$226="","",IF($B305="","",IFERROR($C305*$D305*IF((Override!$C$4="ON")*(COUNTIFS(Override!$B$11:$B$40,$B305,Override!$D$11:$D$40,6,Override!$E$11:$E$40,"&gt;=0")-COUNTIFS(Override!$B$11:$B$40,$B305,Override!$D$11:$D$40,6,Override!$E$11:$E$40,"&gt;=0",Override!$C$11:$C$40,"AS51"))&gt;0,SUMIFS(Override!$E$11:$E$40,Override!$B$11:$B$40,$B305,Override!$D$11:$D$40,6)-SUMIFS(Override!$E$11:$E$40,Override!$B$11:$B$40,$B305,Override!$D$11:$D$40,6,Override!$C$11:$C$40,"AS51"),Override!$H$337)/MXAU!$B$3,"")))</f>
        <v/>
      </c>
      <c r="L305" s="77">
        <f>IF(L$226="","",IF($B305="","",IFERROR($C305*$D305*IF((Override!$C$4="ON")*(COUNTIFS(Override!$B$11:$B$40,$B305,Override!$D$11:$D$40,7,Override!$E$11:$E$40,"&gt;=0")-COUNTIFS(Override!$B$11:$B$40,$B305,Override!$D$11:$D$40,7,Override!$E$11:$E$40,"&gt;=0",Override!$C$11:$C$40,"AS51"))&gt;0,SUMIFS(Override!$E$11:$E$40,Override!$B$11:$B$40,$B305,Override!$D$11:$D$40,7)-SUMIFS(Override!$E$11:$E$40,Override!$B$11:$B$40,$B305,Override!$D$11:$D$40,7,Override!$C$11:$C$40,"AS51"),Override!$I$337)/MXAU!$B$3,"")))</f>
        <v/>
      </c>
      <c r="M305" s="77">
        <f>IF(M$226="","",IF($B305="","",IFERROR($C305*$D305*IF((Override!$C$4="ON")*(COUNTIFS(Override!$B$11:$B$40,$B305,Override!$D$11:$D$40,8,Override!$E$11:$E$40,"&gt;=0")-COUNTIFS(Override!$B$11:$B$40,$B305,Override!$D$11:$D$40,8,Override!$E$11:$E$40,"&gt;=0",Override!$C$11:$C$40,"AS51"))&gt;0,SUMIFS(Override!$E$11:$E$40,Override!$B$11:$B$40,$B305,Override!$D$11:$D$40,8)-SUMIFS(Override!$E$11:$E$40,Override!$B$11:$B$40,$B305,Override!$D$11:$D$40,8,Override!$C$11:$C$40,"AS51"),Override!$J$337)/MXAU!$B$3,"")))</f>
        <v/>
      </c>
      <c r="N305" s="77">
        <f>IF(N$226="","",IF($B305="","",IFERROR($C305*$D305*IF((Override!$C$4="ON")*(COUNTIFS(Override!$B$11:$B$40,$B305,Override!$D$11:$D$40,9,Override!$E$11:$E$40,"&gt;=0")-COUNTIFS(Override!$B$11:$B$40,$B305,Override!$D$11:$D$40,9,Override!$E$11:$E$40,"&gt;=0",Override!$C$11:$C$40,"AS51"))&gt;0,SUMIFS(Override!$E$11:$E$40,Override!$B$11:$B$40,$B305,Override!$D$11:$D$40,9)-SUMIFS(Override!$E$11:$E$40,Override!$B$11:$B$40,$B305,Override!$D$11:$D$40,9,Override!$C$11:$C$40,"AS51"),Override!$K$337)/MXAU!$B$3,"")))</f>
        <v/>
      </c>
      <c r="O305" s="77">
        <f>IF(O$226="","",IF($B305="","",IFERROR($C305*$D305*IF((Override!$C$4="ON")*(COUNTIFS(Override!$B$11:$B$40,$B305,Override!$D$11:$D$40,10,Override!$E$11:$E$40,"&gt;=0")-COUNTIFS(Override!$B$11:$B$40,$B305,Override!$D$11:$D$40,10,Override!$E$11:$E$40,"&gt;=0",Override!$C$11:$C$40,"AS51"))&gt;0,SUMIFS(Override!$E$11:$E$40,Override!$B$11:$B$40,$B305,Override!$D$11:$D$40,10)-SUMIFS(Override!$E$11:$E$40,Override!$B$11:$B$40,$B305,Override!$D$11:$D$40,10,Override!$C$11:$C$40,"AS51"),Override!$L$337)/MXAU!$B$3,"")))</f>
        <v/>
      </c>
      <c r="P305" s="77">
        <f>IF(P$226="","",IF($B305="","",IFERROR($C305*$D305*IF((Override!$C$4="ON")*(COUNTIFS(Override!$B$11:$B$40,$B305,Override!$D$11:$D$40,11,Override!$E$11:$E$40,"&gt;=0")-COUNTIFS(Override!$B$11:$B$40,$B305,Override!$D$11:$D$40,11,Override!$E$11:$E$40,"&gt;=0",Override!$C$11:$C$40,"AS51"))&gt;0,SUMIFS(Override!$E$11:$E$40,Override!$B$11:$B$40,$B305,Override!$D$11:$D$40,11)-SUMIFS(Override!$E$11:$E$40,Override!$B$11:$B$40,$B305,Override!$D$11:$D$40,11,Override!$C$11:$C$40,"AS51"),Override!$M$337)/MXAU!$B$3,"")))</f>
        <v/>
      </c>
      <c r="Q305" s="77">
        <f>IF(Q$226="","",IF($B305="","",IFERROR($C305*$D305*IF((Override!$C$4="ON")*(COUNTIFS(Override!$B$11:$B$40,$B305,Override!$D$11:$D$40,12,Override!$E$11:$E$40,"&gt;=0")-COUNTIFS(Override!$B$11:$B$40,$B305,Override!$D$11:$D$40,12,Override!$E$11:$E$40,"&gt;=0",Override!$C$11:$C$40,"AS51"))&gt;0,SUMIFS(Override!$E$11:$E$40,Override!$B$11:$B$40,$B305,Override!$D$11:$D$40,12)-SUMIFS(Override!$E$11:$E$40,Override!$B$11:$B$40,$B305,Override!$D$11:$D$40,12,Override!$C$11:$C$40,"AS51"),Override!$N$337)/MXAU!$B$3,"")))</f>
        <v/>
      </c>
      <c r="R305" s="77">
        <f>IF(R$226="","",IF($B305="","",IFERROR($C305*$D305*IF((Override!$C$4="ON")*(COUNTIFS(Override!$B$11:$B$40,$B305,Override!$D$11:$D$40,13,Override!$E$11:$E$40,"&gt;=0")-COUNTIFS(Override!$B$11:$B$40,$B305,Override!$D$11:$D$40,13,Override!$E$11:$E$40,"&gt;=0",Override!$C$11:$C$40,"AS51"))&gt;0,SUMIFS(Override!$E$11:$E$40,Override!$B$11:$B$40,$B305,Override!$D$11:$D$40,13)-SUMIFS(Override!$E$11:$E$40,Override!$B$11:$B$40,$B305,Override!$D$11:$D$40,13,Override!$C$11:$C$40,"AS51"),Override!$O$337)/MXAU!$B$3,"")))</f>
        <v/>
      </c>
      <c r="S305" s="77">
        <f>IF(S$226="","",IF($B305="","",IFERROR($C305*$D305*IF((Override!$C$4="ON")*(COUNTIFS(Override!$B$11:$B$40,$B305,Override!$D$11:$D$40,14,Override!$E$11:$E$40,"&gt;=0")-COUNTIFS(Override!$B$11:$B$40,$B305,Override!$D$11:$D$40,14,Override!$E$11:$E$40,"&gt;=0",Override!$C$11:$C$40,"AS51"))&gt;0,SUMIFS(Override!$E$11:$E$40,Override!$B$11:$B$40,$B305,Override!$D$11:$D$40,14)-SUMIFS(Override!$E$11:$E$40,Override!$B$11:$B$40,$B305,Override!$D$11:$D$40,14,Override!$C$11:$C$40,"AS51"),Override!$P$337)/MXAU!$B$3,"")))</f>
        <v/>
      </c>
      <c r="T305" s="77">
        <f>IF(T$226="","",IF($B305="","",IFERROR($C305*$D305*IF((Override!$C$4="ON")*(COUNTIFS(Override!$B$11:$B$40,$B305,Override!$D$11:$D$40,15,Override!$E$11:$E$40,"&gt;=0")-COUNTIFS(Override!$B$11:$B$40,$B305,Override!$D$11:$D$40,15,Override!$E$11:$E$40,"&gt;=0",Override!$C$11:$C$40,"AS51"))&gt;0,SUMIFS(Override!$E$11:$E$40,Override!$B$11:$B$40,$B305,Override!$D$11:$D$40,15)-SUMIFS(Override!$E$11:$E$40,Override!$B$11:$B$40,$B305,Override!$D$11:$D$40,15,Override!$C$11:$C$40,"AS51"),Override!$Q$337)/MXAU!$B$3,"")))</f>
        <v/>
      </c>
      <c r="U305" s="77">
        <f>IF(U$226="","",IF($B305="","",IFERROR($C305*$D305*IF((Override!$C$4="ON")*(COUNTIFS(Override!$B$11:$B$40,$B305,Override!$D$11:$D$40,16,Override!$E$11:$E$40,"&gt;=0")-COUNTIFS(Override!$B$11:$B$40,$B305,Override!$D$11:$D$40,16,Override!$E$11:$E$40,"&gt;=0",Override!$C$11:$C$40,"AS51"))&gt;0,SUMIFS(Override!$E$11:$E$40,Override!$B$11:$B$40,$B305,Override!$D$11:$D$40,16)-SUMIFS(Override!$E$11:$E$40,Override!$B$11:$B$40,$B305,Override!$D$11:$D$40,16,Override!$C$11:$C$40,"AS51"),Override!$R$337)/MXAU!$B$3,"")))</f>
        <v/>
      </c>
      <c r="W305" s="77">
        <f>IF(W$226="","",IF($B305="","",IFERROR(F305*$E305/100,"")))</f>
        <v/>
      </c>
      <c r="X305" s="77">
        <f>IF(X$226="","",IF($B305="","",IFERROR(G305*$E305/100,"")))</f>
        <v/>
      </c>
      <c r="Y305" s="77">
        <f>IF(Y$226="","",IF($B305="","",IFERROR(H305*$E305/100,"")))</f>
        <v/>
      </c>
      <c r="Z305" s="77">
        <f>IF(Z$226="","",IF($B305="","",IFERROR(I305*$E305/100,"")))</f>
        <v/>
      </c>
      <c r="AA305" s="77">
        <f>IF(AA$226="","",IF($B305="","",IFERROR(J305*$E305/100,"")))</f>
        <v/>
      </c>
      <c r="AB305" s="77">
        <f>IF(AB$226="","",IF($B305="","",IFERROR(K305*$E305/100,"")))</f>
        <v/>
      </c>
      <c r="AC305" s="77">
        <f>IF(AC$226="","",IF($B305="","",IFERROR(L305*$E305/100,"")))</f>
        <v/>
      </c>
      <c r="AD305" s="77">
        <f>IF(AD$226="","",IF($B305="","",IFERROR(M305*$E305/100,"")))</f>
        <v/>
      </c>
      <c r="AE305" s="77">
        <f>IF(AE$226="","",IF($B305="","",IFERROR(N305*$E305/100,"")))</f>
        <v/>
      </c>
      <c r="AF305" s="77">
        <f>IF(AF$226="","",IF($B305="","",IFERROR(O305*$E305/100,"")))</f>
        <v/>
      </c>
      <c r="AG305" s="77">
        <f>IF(AG$226="","",IF($B305="","",IFERROR(P305*$E305/100,"")))</f>
        <v/>
      </c>
      <c r="AH305" s="77">
        <f>IF(AH$226="","",IF($B305="","",IFERROR(Q305*$E305/100,"")))</f>
        <v/>
      </c>
      <c r="AI305" s="77">
        <f>IF(AI$226="","",IF($B305="","",IFERROR(R305*$E305/100,"")))</f>
        <v/>
      </c>
      <c r="AJ305" s="77">
        <f>IF(AJ$226="","",IF($B305="","",IFERROR(S305*$E305/100,"")))</f>
        <v/>
      </c>
      <c r="AK305" s="77">
        <f>IF(AK$226="","",IF($B305="","",IFERROR(T305*$E305/100,"")))</f>
        <v/>
      </c>
      <c r="AL305" s="77">
        <f>IF(AL$226="","",IF($B305="","",IFERROR(U305*$E305/100,"")))</f>
        <v/>
      </c>
      <c r="AN305" s="77">
        <f>IF($B305="","",SUMIF($F$226:$U$226,"&lt;="&amp;Sector!$E$51,$F305:$U305))</f>
        <v/>
      </c>
      <c r="AO305" s="77">
        <f>IF($B305="","",SUMIF($W$226:$AL$226,"&lt;="&amp;Sector!$E$51,$W305:$AL305))</f>
        <v/>
      </c>
      <c r="AQ305" s="163">
        <f>IF(AQ$226="","",IF($B305="","",IFERROR($C305*$D305*SUMPRODUCT(('Dvd Calendar'!$E$3102:$CZ$3102&gt;AQ$225)*('Dvd Calendar'!$E$3102:$CZ$3102&lt;=AQ$226)*'Dvd Calendar'!$E$3105:$CZ$3105*(('Dvd Calendar'!$E$3107:$CZ$3107='Field Check'!$C$56)*('Field Check'!$C$56&lt;&gt;"")+('Dvd Calendar'!$E$3107:$CZ$3107='Field Check'!$C$57)*('Field Check'!$C$57&lt;&gt;"")))/MXAU!$B$3,"")))</f>
        <v/>
      </c>
      <c r="AR305" s="163">
        <f>IF(AR$226="","",IF($B305="","",IFERROR($C305*$D305*SUMPRODUCT(('Dvd Calendar'!$E$3102:$CZ$3102&gt;AR$225)*('Dvd Calendar'!$E$3102:$CZ$3102&lt;=AR$226)*'Dvd Calendar'!$E$3105:$CZ$3105*(('Dvd Calendar'!$E$3107:$CZ$3107='Field Check'!$C$56)*('Field Check'!$C$56&lt;&gt;"")+('Dvd Calendar'!$E$3107:$CZ$3107='Field Check'!$C$57)*('Field Check'!$C$57&lt;&gt;"")))/MXAU!$B$3,"")))</f>
        <v/>
      </c>
      <c r="AS305" s="163">
        <f>IF(AS$226="","",IF($B305="","",IFERROR($C305*$D305*SUMPRODUCT(('Dvd Calendar'!$E$3102:$CZ$3102&gt;AS$225)*('Dvd Calendar'!$E$3102:$CZ$3102&lt;=AS$226)*'Dvd Calendar'!$E$3105:$CZ$3105*(('Dvd Calendar'!$E$3107:$CZ$3107='Field Check'!$C$56)*('Field Check'!$C$56&lt;&gt;"")+('Dvd Calendar'!$E$3107:$CZ$3107='Field Check'!$C$57)*('Field Check'!$C$57&lt;&gt;"")))/MXAU!$B$3,"")))</f>
        <v/>
      </c>
      <c r="AT305" s="163">
        <f>IF(AT$226="","",IF($B305="","",IFERROR($C305*$D305*SUMPRODUCT(('Dvd Calendar'!$E$3102:$CZ$3102&gt;AT$225)*('Dvd Calendar'!$E$3102:$CZ$3102&lt;=AT$226)*'Dvd Calendar'!$E$3105:$CZ$3105*(('Dvd Calendar'!$E$3107:$CZ$3107='Field Check'!$C$56)*('Field Check'!$C$56&lt;&gt;"")+('Dvd Calendar'!$E$3107:$CZ$3107='Field Check'!$C$57)*('Field Check'!$C$57&lt;&gt;"")))/MXAU!$B$3,"")))</f>
        <v/>
      </c>
      <c r="AU305" s="163">
        <f>IF(AU$226="","",IF($B305="","",IFERROR($C305*$D305*SUMPRODUCT(('Dvd Calendar'!$E$3102:$CZ$3102&gt;AU$225)*('Dvd Calendar'!$E$3102:$CZ$3102&lt;=AU$226)*'Dvd Calendar'!$E$3105:$CZ$3105*(('Dvd Calendar'!$E$3107:$CZ$3107='Field Check'!$C$56)*('Field Check'!$C$56&lt;&gt;"")+('Dvd Calendar'!$E$3107:$CZ$3107='Field Check'!$C$57)*('Field Check'!$C$57&lt;&gt;"")))/MXAU!$B$3,"")))</f>
        <v/>
      </c>
      <c r="AV305" s="163">
        <f>IF(AV$226="","",IF($B305="","",IFERROR($C305*$D305*SUMPRODUCT(('Dvd Calendar'!$E$3102:$CZ$3102&gt;AV$225)*('Dvd Calendar'!$E$3102:$CZ$3102&lt;=AV$226)*'Dvd Calendar'!$E$3105:$CZ$3105*(('Dvd Calendar'!$E$3107:$CZ$3107='Field Check'!$C$56)*('Field Check'!$C$56&lt;&gt;"")+('Dvd Calendar'!$E$3107:$CZ$3107='Field Check'!$C$57)*('Field Check'!$C$57&lt;&gt;"")))/MXAU!$B$3,"")))</f>
        <v/>
      </c>
      <c r="AW305" s="163">
        <f>IF(AW$226="","",IF($B305="","",IFERROR($C305*$D305*SUMPRODUCT(('Dvd Calendar'!$E$3102:$CZ$3102&gt;AW$225)*('Dvd Calendar'!$E$3102:$CZ$3102&lt;=AW$226)*'Dvd Calendar'!$E$3105:$CZ$3105*(('Dvd Calendar'!$E$3107:$CZ$3107='Field Check'!$C$56)*('Field Check'!$C$56&lt;&gt;"")+('Dvd Calendar'!$E$3107:$CZ$3107='Field Check'!$C$57)*('Field Check'!$C$57&lt;&gt;"")))/MXAU!$B$3,"")))</f>
        <v/>
      </c>
      <c r="AX305" s="163">
        <f>IF(AX$226="","",IF($B305="","",IFERROR($C305*$D305*SUMPRODUCT(('Dvd Calendar'!$E$3102:$CZ$3102&gt;AX$225)*('Dvd Calendar'!$E$3102:$CZ$3102&lt;=AX$226)*'Dvd Calendar'!$E$3105:$CZ$3105*(('Dvd Calendar'!$E$3107:$CZ$3107='Field Check'!$C$56)*('Field Check'!$C$56&lt;&gt;"")+('Dvd Calendar'!$E$3107:$CZ$3107='Field Check'!$C$57)*('Field Check'!$C$57&lt;&gt;"")))/MXAU!$B$3,"")))</f>
        <v/>
      </c>
      <c r="AY305" s="163">
        <f>IF(AY$226="","",IF($B305="","",IFERROR($C305*$D305*SUMPRODUCT(('Dvd Calendar'!$E$3102:$CZ$3102&gt;AY$225)*('Dvd Calendar'!$E$3102:$CZ$3102&lt;=AY$226)*'Dvd Calendar'!$E$3105:$CZ$3105*(('Dvd Calendar'!$E$3107:$CZ$3107='Field Check'!$C$56)*('Field Check'!$C$56&lt;&gt;"")+('Dvd Calendar'!$E$3107:$CZ$3107='Field Check'!$C$57)*('Field Check'!$C$57&lt;&gt;"")))/MXAU!$B$3,"")))</f>
        <v/>
      </c>
      <c r="AZ305" s="163">
        <f>IF(AZ$226="","",IF($B305="","",IFERROR($C305*$D305*SUMPRODUCT(('Dvd Calendar'!$E$3102:$CZ$3102&gt;AZ$225)*('Dvd Calendar'!$E$3102:$CZ$3102&lt;=AZ$226)*'Dvd Calendar'!$E$3105:$CZ$3105*(('Dvd Calendar'!$E$3107:$CZ$3107='Field Check'!$C$56)*('Field Check'!$C$56&lt;&gt;"")+('Dvd Calendar'!$E$3107:$CZ$3107='Field Check'!$C$57)*('Field Check'!$C$57&lt;&gt;"")))/MXAU!$B$3,"")))</f>
        <v/>
      </c>
      <c r="BA305" s="163">
        <f>IF(BA$226="","",IF($B305="","",IFERROR($C305*$D305*SUMPRODUCT(('Dvd Calendar'!$E$3102:$CZ$3102&gt;BA$225)*('Dvd Calendar'!$E$3102:$CZ$3102&lt;=BA$226)*'Dvd Calendar'!$E$3105:$CZ$3105*(('Dvd Calendar'!$E$3107:$CZ$3107='Field Check'!$C$56)*('Field Check'!$C$56&lt;&gt;"")+('Dvd Calendar'!$E$3107:$CZ$3107='Field Check'!$C$57)*('Field Check'!$C$57&lt;&gt;"")))/MXAU!$B$3,"")))</f>
        <v/>
      </c>
      <c r="BB305" s="163">
        <f>IF(BB$226="","",IF($B305="","",IFERROR($C305*$D305*SUMPRODUCT(('Dvd Calendar'!$E$3102:$CZ$3102&gt;BB$225)*('Dvd Calendar'!$E$3102:$CZ$3102&lt;=BB$226)*'Dvd Calendar'!$E$3105:$CZ$3105*(('Dvd Calendar'!$E$3107:$CZ$3107='Field Check'!$C$56)*('Field Check'!$C$56&lt;&gt;"")+('Dvd Calendar'!$E$3107:$CZ$3107='Field Check'!$C$57)*('Field Check'!$C$57&lt;&gt;"")))/MXAU!$B$3,"")))</f>
        <v/>
      </c>
      <c r="BC305" s="163">
        <f>IF(BC$226="","",IF($B305="","",IFERROR($C305*$D305*SUMPRODUCT(('Dvd Calendar'!$E$3102:$CZ$3102&gt;BC$225)*('Dvd Calendar'!$E$3102:$CZ$3102&lt;=BC$226)*'Dvd Calendar'!$E$3105:$CZ$3105*(('Dvd Calendar'!$E$3107:$CZ$3107='Field Check'!$C$56)*('Field Check'!$C$56&lt;&gt;"")+('Dvd Calendar'!$E$3107:$CZ$3107='Field Check'!$C$57)*('Field Check'!$C$57&lt;&gt;"")))/MXAU!$B$3,"")))</f>
        <v/>
      </c>
      <c r="BD305" s="163">
        <f>IF(BD$226="","",IF($B305="","",IFERROR($C305*$D305*SUMPRODUCT(('Dvd Calendar'!$E$3102:$CZ$3102&gt;BD$225)*('Dvd Calendar'!$E$3102:$CZ$3102&lt;=BD$226)*'Dvd Calendar'!$E$3105:$CZ$3105*(('Dvd Calendar'!$E$3107:$CZ$3107='Field Check'!$C$56)*('Field Check'!$C$56&lt;&gt;"")+('Dvd Calendar'!$E$3107:$CZ$3107='Field Check'!$C$57)*('Field Check'!$C$57&lt;&gt;"")))/MXAU!$B$3,"")))</f>
        <v/>
      </c>
      <c r="BE305" s="163">
        <f>IF(BE$226="","",IF($B305="","",IFERROR($C305*$D305*SUMPRODUCT(('Dvd Calendar'!$E$3102:$CZ$3102&gt;BE$225)*('Dvd Calendar'!$E$3102:$CZ$3102&lt;=BE$226)*'Dvd Calendar'!$E$3105:$CZ$3105*(('Dvd Calendar'!$E$3107:$CZ$3107='Field Check'!$C$56)*('Field Check'!$C$56&lt;&gt;"")+('Dvd Calendar'!$E$3107:$CZ$3107='Field Check'!$C$57)*('Field Check'!$C$57&lt;&gt;"")))/MXAU!$B$3,"")))</f>
        <v/>
      </c>
      <c r="BF305" s="163">
        <f>IF(BF$226="","",IF($B305="","",IFERROR($C305*$D305*SUMPRODUCT(('Dvd Calendar'!$E$3102:$CZ$3102&gt;BF$225)*('Dvd Calendar'!$E$3102:$CZ$3102&lt;=BF$226)*'Dvd Calendar'!$E$3105:$CZ$3105*(('Dvd Calendar'!$E$3107:$CZ$3107='Field Check'!$C$56)*('Field Check'!$C$56&lt;&gt;"")+('Dvd Calendar'!$E$3107:$CZ$3107='Field Check'!$C$57)*('Field Check'!$C$57&lt;&gt;"")))/MXAU!$B$3,"")))</f>
        <v/>
      </c>
      <c r="BH305" s="163">
        <f>IF(BH$226="","",IF($B305="","",IFERROR(AQ305*$E305/100,"")))</f>
        <v/>
      </c>
      <c r="BI305" s="163">
        <f>IF(BI$226="","",IF($B305="","",IFERROR(AR305*$E305/100,"")))</f>
        <v/>
      </c>
      <c r="BJ305" s="163">
        <f>IF(BJ$226="","",IF($B305="","",IFERROR(AS305*$E305/100,"")))</f>
        <v/>
      </c>
      <c r="BK305" s="163">
        <f>IF(BK$226="","",IF($B305="","",IFERROR(AT305*$E305/100,"")))</f>
        <v/>
      </c>
      <c r="BL305" s="163">
        <f>IF(BL$226="","",IF($B305="","",IFERROR(AU305*$E305/100,"")))</f>
        <v/>
      </c>
      <c r="BM305" s="163">
        <f>IF(BM$226="","",IF($B305="","",IFERROR(AV305*$E305/100,"")))</f>
        <v/>
      </c>
      <c r="BN305" s="163">
        <f>IF(BN$226="","",IF($B305="","",IFERROR(AW305*$E305/100,"")))</f>
        <v/>
      </c>
      <c r="BO305" s="163">
        <f>IF(BO$226="","",IF($B305="","",IFERROR(AX305*$E305/100,"")))</f>
        <v/>
      </c>
      <c r="BP305" s="163">
        <f>IF(BP$226="","",IF($B305="","",IFERROR(AY305*$E305/100,"")))</f>
        <v/>
      </c>
      <c r="BQ305" s="163">
        <f>IF(BQ$226="","",IF($B305="","",IFERROR(AZ305*$E305/100,"")))</f>
        <v/>
      </c>
      <c r="BR305" s="163">
        <f>IF(BR$226="","",IF($B305="","",IFERROR(BA305*$E305/100,"")))</f>
        <v/>
      </c>
      <c r="BS305" s="163">
        <f>IF(BS$226="","",IF($B305="","",IFERROR(BB305*$E305/100,"")))</f>
        <v/>
      </c>
      <c r="BT305" s="163">
        <f>IF(BT$226="","",IF($B305="","",IFERROR(BC305*$E305/100,"")))</f>
        <v/>
      </c>
      <c r="BU305" s="163">
        <f>IF(BU$226="","",IF($B305="","",IFERROR(BD305*$E305/100,"")))</f>
        <v/>
      </c>
      <c r="BV305" s="163">
        <f>IF(BV$226="","",IF($B305="","",IFERROR(BE305*$E305/100,"")))</f>
        <v/>
      </c>
      <c r="BW305" s="163">
        <f>IF(BW$226="","",IF($B305="","",IFERROR(BF305*$E305/100,"")))</f>
        <v/>
      </c>
    </row>
    <row r="306">
      <c r="B306" s="126">
        <f>IF(MXAU!$C$83="","",MXAU!$C$83)</f>
        <v/>
      </c>
      <c r="C306" s="74">
        <f>IF(MXAU!$B$83="","",MXAU!$B$83)</f>
        <v/>
      </c>
      <c r="D306" s="75">
        <f>IFERROR(MXAU!$Q$83,1)</f>
        <v/>
      </c>
      <c r="E306" s="76">
        <f>IF($B306="","",IF(ISNUMBER(MXAU!$I$83),MXAU!$I$83,'Index Summary'!$C$7))</f>
        <v/>
      </c>
      <c r="F306" s="77">
        <f>IF(F$226="","",IF($B306="","",IFERROR($C306*$D306*IF((Override!$C$4="ON")*(COUNTIFS(Override!$B$11:$B$40,$B306,Override!$D$11:$D$40,1,Override!$E$11:$E$40,"&gt;=0")-COUNTIFS(Override!$B$11:$B$40,$B306,Override!$D$11:$D$40,1,Override!$E$11:$E$40,"&gt;=0",Override!$C$11:$C$40,"AS51"))&gt;0,SUMIFS(Override!$E$11:$E$40,Override!$B$11:$B$40,$B306,Override!$D$11:$D$40,1)-SUMIFS(Override!$E$11:$E$40,Override!$B$11:$B$40,$B306,Override!$D$11:$D$40,1,Override!$C$11:$C$40,"AS51"),Override!$C$338)/MXAU!$B$3,"")))</f>
        <v/>
      </c>
      <c r="G306" s="77">
        <f>IF(G$226="","",IF($B306="","",IFERROR($C306*$D306*IF((Override!$C$4="ON")*(COUNTIFS(Override!$B$11:$B$40,$B306,Override!$D$11:$D$40,2,Override!$E$11:$E$40,"&gt;=0")-COUNTIFS(Override!$B$11:$B$40,$B306,Override!$D$11:$D$40,2,Override!$E$11:$E$40,"&gt;=0",Override!$C$11:$C$40,"AS51"))&gt;0,SUMIFS(Override!$E$11:$E$40,Override!$B$11:$B$40,$B306,Override!$D$11:$D$40,2)-SUMIFS(Override!$E$11:$E$40,Override!$B$11:$B$40,$B306,Override!$D$11:$D$40,2,Override!$C$11:$C$40,"AS51"),Override!$D$338)/MXAU!$B$3,"")))</f>
        <v/>
      </c>
      <c r="H306" s="77">
        <f>IF(H$226="","",IF($B306="","",IFERROR($C306*$D306*IF((Override!$C$4="ON")*(COUNTIFS(Override!$B$11:$B$40,$B306,Override!$D$11:$D$40,3,Override!$E$11:$E$40,"&gt;=0")-COUNTIFS(Override!$B$11:$B$40,$B306,Override!$D$11:$D$40,3,Override!$E$11:$E$40,"&gt;=0",Override!$C$11:$C$40,"AS51"))&gt;0,SUMIFS(Override!$E$11:$E$40,Override!$B$11:$B$40,$B306,Override!$D$11:$D$40,3)-SUMIFS(Override!$E$11:$E$40,Override!$B$11:$B$40,$B306,Override!$D$11:$D$40,3,Override!$C$11:$C$40,"AS51"),Override!$E$338)/MXAU!$B$3,"")))</f>
        <v/>
      </c>
      <c r="I306" s="77">
        <f>IF(I$226="","",IF($B306="","",IFERROR($C306*$D306*IF((Override!$C$4="ON")*(COUNTIFS(Override!$B$11:$B$40,$B306,Override!$D$11:$D$40,4,Override!$E$11:$E$40,"&gt;=0")-COUNTIFS(Override!$B$11:$B$40,$B306,Override!$D$11:$D$40,4,Override!$E$11:$E$40,"&gt;=0",Override!$C$11:$C$40,"AS51"))&gt;0,SUMIFS(Override!$E$11:$E$40,Override!$B$11:$B$40,$B306,Override!$D$11:$D$40,4)-SUMIFS(Override!$E$11:$E$40,Override!$B$11:$B$40,$B306,Override!$D$11:$D$40,4,Override!$C$11:$C$40,"AS51"),Override!$F$338)/MXAU!$B$3,"")))</f>
        <v/>
      </c>
      <c r="J306" s="77">
        <f>IF(J$226="","",IF($B306="","",IFERROR($C306*$D306*IF((Override!$C$4="ON")*(COUNTIFS(Override!$B$11:$B$40,$B306,Override!$D$11:$D$40,5,Override!$E$11:$E$40,"&gt;=0")-COUNTIFS(Override!$B$11:$B$40,$B306,Override!$D$11:$D$40,5,Override!$E$11:$E$40,"&gt;=0",Override!$C$11:$C$40,"AS51"))&gt;0,SUMIFS(Override!$E$11:$E$40,Override!$B$11:$B$40,$B306,Override!$D$11:$D$40,5)-SUMIFS(Override!$E$11:$E$40,Override!$B$11:$B$40,$B306,Override!$D$11:$D$40,5,Override!$C$11:$C$40,"AS51"),Override!$G$338)/MXAU!$B$3,"")))</f>
        <v/>
      </c>
      <c r="K306" s="77">
        <f>IF(K$226="","",IF($B306="","",IFERROR($C306*$D306*IF((Override!$C$4="ON")*(COUNTIFS(Override!$B$11:$B$40,$B306,Override!$D$11:$D$40,6,Override!$E$11:$E$40,"&gt;=0")-COUNTIFS(Override!$B$11:$B$40,$B306,Override!$D$11:$D$40,6,Override!$E$11:$E$40,"&gt;=0",Override!$C$11:$C$40,"AS51"))&gt;0,SUMIFS(Override!$E$11:$E$40,Override!$B$11:$B$40,$B306,Override!$D$11:$D$40,6)-SUMIFS(Override!$E$11:$E$40,Override!$B$11:$B$40,$B306,Override!$D$11:$D$40,6,Override!$C$11:$C$40,"AS51"),Override!$H$338)/MXAU!$B$3,"")))</f>
        <v/>
      </c>
      <c r="L306" s="77">
        <f>IF(L$226="","",IF($B306="","",IFERROR($C306*$D306*IF((Override!$C$4="ON")*(COUNTIFS(Override!$B$11:$B$40,$B306,Override!$D$11:$D$40,7,Override!$E$11:$E$40,"&gt;=0")-COUNTIFS(Override!$B$11:$B$40,$B306,Override!$D$11:$D$40,7,Override!$E$11:$E$40,"&gt;=0",Override!$C$11:$C$40,"AS51"))&gt;0,SUMIFS(Override!$E$11:$E$40,Override!$B$11:$B$40,$B306,Override!$D$11:$D$40,7)-SUMIFS(Override!$E$11:$E$40,Override!$B$11:$B$40,$B306,Override!$D$11:$D$40,7,Override!$C$11:$C$40,"AS51"),Override!$I$338)/MXAU!$B$3,"")))</f>
        <v/>
      </c>
      <c r="M306" s="77">
        <f>IF(M$226="","",IF($B306="","",IFERROR($C306*$D306*IF((Override!$C$4="ON")*(COUNTIFS(Override!$B$11:$B$40,$B306,Override!$D$11:$D$40,8,Override!$E$11:$E$40,"&gt;=0")-COUNTIFS(Override!$B$11:$B$40,$B306,Override!$D$11:$D$40,8,Override!$E$11:$E$40,"&gt;=0",Override!$C$11:$C$40,"AS51"))&gt;0,SUMIFS(Override!$E$11:$E$40,Override!$B$11:$B$40,$B306,Override!$D$11:$D$40,8)-SUMIFS(Override!$E$11:$E$40,Override!$B$11:$B$40,$B306,Override!$D$11:$D$40,8,Override!$C$11:$C$40,"AS51"),Override!$J$338)/MXAU!$B$3,"")))</f>
        <v/>
      </c>
      <c r="N306" s="77">
        <f>IF(N$226="","",IF($B306="","",IFERROR($C306*$D306*IF((Override!$C$4="ON")*(COUNTIFS(Override!$B$11:$B$40,$B306,Override!$D$11:$D$40,9,Override!$E$11:$E$40,"&gt;=0")-COUNTIFS(Override!$B$11:$B$40,$B306,Override!$D$11:$D$40,9,Override!$E$11:$E$40,"&gt;=0",Override!$C$11:$C$40,"AS51"))&gt;0,SUMIFS(Override!$E$11:$E$40,Override!$B$11:$B$40,$B306,Override!$D$11:$D$40,9)-SUMIFS(Override!$E$11:$E$40,Override!$B$11:$B$40,$B306,Override!$D$11:$D$40,9,Override!$C$11:$C$40,"AS51"),Override!$K$338)/MXAU!$B$3,"")))</f>
        <v/>
      </c>
      <c r="O306" s="77">
        <f>IF(O$226="","",IF($B306="","",IFERROR($C306*$D306*IF((Override!$C$4="ON")*(COUNTIFS(Override!$B$11:$B$40,$B306,Override!$D$11:$D$40,10,Override!$E$11:$E$40,"&gt;=0")-COUNTIFS(Override!$B$11:$B$40,$B306,Override!$D$11:$D$40,10,Override!$E$11:$E$40,"&gt;=0",Override!$C$11:$C$40,"AS51"))&gt;0,SUMIFS(Override!$E$11:$E$40,Override!$B$11:$B$40,$B306,Override!$D$11:$D$40,10)-SUMIFS(Override!$E$11:$E$40,Override!$B$11:$B$40,$B306,Override!$D$11:$D$40,10,Override!$C$11:$C$40,"AS51"),Override!$L$338)/MXAU!$B$3,"")))</f>
        <v/>
      </c>
      <c r="P306" s="77">
        <f>IF(P$226="","",IF($B306="","",IFERROR($C306*$D306*IF((Override!$C$4="ON")*(COUNTIFS(Override!$B$11:$B$40,$B306,Override!$D$11:$D$40,11,Override!$E$11:$E$40,"&gt;=0")-COUNTIFS(Override!$B$11:$B$40,$B306,Override!$D$11:$D$40,11,Override!$E$11:$E$40,"&gt;=0",Override!$C$11:$C$40,"AS51"))&gt;0,SUMIFS(Override!$E$11:$E$40,Override!$B$11:$B$40,$B306,Override!$D$11:$D$40,11)-SUMIFS(Override!$E$11:$E$40,Override!$B$11:$B$40,$B306,Override!$D$11:$D$40,11,Override!$C$11:$C$40,"AS51"),Override!$M$338)/MXAU!$B$3,"")))</f>
        <v/>
      </c>
      <c r="Q306" s="77">
        <f>IF(Q$226="","",IF($B306="","",IFERROR($C306*$D306*IF((Override!$C$4="ON")*(COUNTIFS(Override!$B$11:$B$40,$B306,Override!$D$11:$D$40,12,Override!$E$11:$E$40,"&gt;=0")-COUNTIFS(Override!$B$11:$B$40,$B306,Override!$D$11:$D$40,12,Override!$E$11:$E$40,"&gt;=0",Override!$C$11:$C$40,"AS51"))&gt;0,SUMIFS(Override!$E$11:$E$40,Override!$B$11:$B$40,$B306,Override!$D$11:$D$40,12)-SUMIFS(Override!$E$11:$E$40,Override!$B$11:$B$40,$B306,Override!$D$11:$D$40,12,Override!$C$11:$C$40,"AS51"),Override!$N$338)/MXAU!$B$3,"")))</f>
        <v/>
      </c>
      <c r="R306" s="77">
        <f>IF(R$226="","",IF($B306="","",IFERROR($C306*$D306*IF((Override!$C$4="ON")*(COUNTIFS(Override!$B$11:$B$40,$B306,Override!$D$11:$D$40,13,Override!$E$11:$E$40,"&gt;=0")-COUNTIFS(Override!$B$11:$B$40,$B306,Override!$D$11:$D$40,13,Override!$E$11:$E$40,"&gt;=0",Override!$C$11:$C$40,"AS51"))&gt;0,SUMIFS(Override!$E$11:$E$40,Override!$B$11:$B$40,$B306,Override!$D$11:$D$40,13)-SUMIFS(Override!$E$11:$E$40,Override!$B$11:$B$40,$B306,Override!$D$11:$D$40,13,Override!$C$11:$C$40,"AS51"),Override!$O$338)/MXAU!$B$3,"")))</f>
        <v/>
      </c>
      <c r="S306" s="77">
        <f>IF(S$226="","",IF($B306="","",IFERROR($C306*$D306*IF((Override!$C$4="ON")*(COUNTIFS(Override!$B$11:$B$40,$B306,Override!$D$11:$D$40,14,Override!$E$11:$E$40,"&gt;=0")-COUNTIFS(Override!$B$11:$B$40,$B306,Override!$D$11:$D$40,14,Override!$E$11:$E$40,"&gt;=0",Override!$C$11:$C$40,"AS51"))&gt;0,SUMIFS(Override!$E$11:$E$40,Override!$B$11:$B$40,$B306,Override!$D$11:$D$40,14)-SUMIFS(Override!$E$11:$E$40,Override!$B$11:$B$40,$B306,Override!$D$11:$D$40,14,Override!$C$11:$C$40,"AS51"),Override!$P$338)/MXAU!$B$3,"")))</f>
        <v/>
      </c>
      <c r="T306" s="77">
        <f>IF(T$226="","",IF($B306="","",IFERROR($C306*$D306*IF((Override!$C$4="ON")*(COUNTIFS(Override!$B$11:$B$40,$B306,Override!$D$11:$D$40,15,Override!$E$11:$E$40,"&gt;=0")-COUNTIFS(Override!$B$11:$B$40,$B306,Override!$D$11:$D$40,15,Override!$E$11:$E$40,"&gt;=0",Override!$C$11:$C$40,"AS51"))&gt;0,SUMIFS(Override!$E$11:$E$40,Override!$B$11:$B$40,$B306,Override!$D$11:$D$40,15)-SUMIFS(Override!$E$11:$E$40,Override!$B$11:$B$40,$B306,Override!$D$11:$D$40,15,Override!$C$11:$C$40,"AS51"),Override!$Q$338)/MXAU!$B$3,"")))</f>
        <v/>
      </c>
      <c r="U306" s="77">
        <f>IF(U$226="","",IF($B306="","",IFERROR($C306*$D306*IF((Override!$C$4="ON")*(COUNTIFS(Override!$B$11:$B$40,$B306,Override!$D$11:$D$40,16,Override!$E$11:$E$40,"&gt;=0")-COUNTIFS(Override!$B$11:$B$40,$B306,Override!$D$11:$D$40,16,Override!$E$11:$E$40,"&gt;=0",Override!$C$11:$C$40,"AS51"))&gt;0,SUMIFS(Override!$E$11:$E$40,Override!$B$11:$B$40,$B306,Override!$D$11:$D$40,16)-SUMIFS(Override!$E$11:$E$40,Override!$B$11:$B$40,$B306,Override!$D$11:$D$40,16,Override!$C$11:$C$40,"AS51"),Override!$R$338)/MXAU!$B$3,"")))</f>
        <v/>
      </c>
      <c r="W306" s="77">
        <f>IF(W$226="","",IF($B306="","",IFERROR(F306*$E306/100,"")))</f>
        <v/>
      </c>
      <c r="X306" s="77">
        <f>IF(X$226="","",IF($B306="","",IFERROR(G306*$E306/100,"")))</f>
        <v/>
      </c>
      <c r="Y306" s="77">
        <f>IF(Y$226="","",IF($B306="","",IFERROR(H306*$E306/100,"")))</f>
        <v/>
      </c>
      <c r="Z306" s="77">
        <f>IF(Z$226="","",IF($B306="","",IFERROR(I306*$E306/100,"")))</f>
        <v/>
      </c>
      <c r="AA306" s="77">
        <f>IF(AA$226="","",IF($B306="","",IFERROR(J306*$E306/100,"")))</f>
        <v/>
      </c>
      <c r="AB306" s="77">
        <f>IF(AB$226="","",IF($B306="","",IFERROR(K306*$E306/100,"")))</f>
        <v/>
      </c>
      <c r="AC306" s="77">
        <f>IF(AC$226="","",IF($B306="","",IFERROR(L306*$E306/100,"")))</f>
        <v/>
      </c>
      <c r="AD306" s="77">
        <f>IF(AD$226="","",IF($B306="","",IFERROR(M306*$E306/100,"")))</f>
        <v/>
      </c>
      <c r="AE306" s="77">
        <f>IF(AE$226="","",IF($B306="","",IFERROR(N306*$E306/100,"")))</f>
        <v/>
      </c>
      <c r="AF306" s="77">
        <f>IF(AF$226="","",IF($B306="","",IFERROR(O306*$E306/100,"")))</f>
        <v/>
      </c>
      <c r="AG306" s="77">
        <f>IF(AG$226="","",IF($B306="","",IFERROR(P306*$E306/100,"")))</f>
        <v/>
      </c>
      <c r="AH306" s="77">
        <f>IF(AH$226="","",IF($B306="","",IFERROR(Q306*$E306/100,"")))</f>
        <v/>
      </c>
      <c r="AI306" s="77">
        <f>IF(AI$226="","",IF($B306="","",IFERROR(R306*$E306/100,"")))</f>
        <v/>
      </c>
      <c r="AJ306" s="77">
        <f>IF(AJ$226="","",IF($B306="","",IFERROR(S306*$E306/100,"")))</f>
        <v/>
      </c>
      <c r="AK306" s="77">
        <f>IF(AK$226="","",IF($B306="","",IFERROR(T306*$E306/100,"")))</f>
        <v/>
      </c>
      <c r="AL306" s="77">
        <f>IF(AL$226="","",IF($B306="","",IFERROR(U306*$E306/100,"")))</f>
        <v/>
      </c>
      <c r="AN306" s="77">
        <f>IF($B306="","",SUMIF($F$226:$U$226,"&lt;="&amp;Sector!$E$51,$F306:$U306))</f>
        <v/>
      </c>
      <c r="AO306" s="77">
        <f>IF($B306="","",SUMIF($W$226:$AL$226,"&lt;="&amp;Sector!$E$51,$W306:$AL306))</f>
        <v/>
      </c>
      <c r="AQ306" s="163">
        <f>IF(AQ$226="","",IF($B306="","",IFERROR($C306*$D306*SUMPRODUCT(('Dvd Calendar'!$E$3113:$CZ$3113&gt;AQ$225)*('Dvd Calendar'!$E$3113:$CZ$3113&lt;=AQ$226)*'Dvd Calendar'!$E$3116:$CZ$3116*(('Dvd Calendar'!$E$3118:$CZ$3118='Field Check'!$C$56)*('Field Check'!$C$56&lt;&gt;"")+('Dvd Calendar'!$E$3118:$CZ$3118='Field Check'!$C$57)*('Field Check'!$C$57&lt;&gt;"")))/MXAU!$B$3,"")))</f>
        <v/>
      </c>
      <c r="AR306" s="163">
        <f>IF(AR$226="","",IF($B306="","",IFERROR($C306*$D306*SUMPRODUCT(('Dvd Calendar'!$E$3113:$CZ$3113&gt;AR$225)*('Dvd Calendar'!$E$3113:$CZ$3113&lt;=AR$226)*'Dvd Calendar'!$E$3116:$CZ$3116*(('Dvd Calendar'!$E$3118:$CZ$3118='Field Check'!$C$56)*('Field Check'!$C$56&lt;&gt;"")+('Dvd Calendar'!$E$3118:$CZ$3118='Field Check'!$C$57)*('Field Check'!$C$57&lt;&gt;"")))/MXAU!$B$3,"")))</f>
        <v/>
      </c>
      <c r="AS306" s="163">
        <f>IF(AS$226="","",IF($B306="","",IFERROR($C306*$D306*SUMPRODUCT(('Dvd Calendar'!$E$3113:$CZ$3113&gt;AS$225)*('Dvd Calendar'!$E$3113:$CZ$3113&lt;=AS$226)*'Dvd Calendar'!$E$3116:$CZ$3116*(('Dvd Calendar'!$E$3118:$CZ$3118='Field Check'!$C$56)*('Field Check'!$C$56&lt;&gt;"")+('Dvd Calendar'!$E$3118:$CZ$3118='Field Check'!$C$57)*('Field Check'!$C$57&lt;&gt;"")))/MXAU!$B$3,"")))</f>
        <v/>
      </c>
      <c r="AT306" s="163">
        <f>IF(AT$226="","",IF($B306="","",IFERROR($C306*$D306*SUMPRODUCT(('Dvd Calendar'!$E$3113:$CZ$3113&gt;AT$225)*('Dvd Calendar'!$E$3113:$CZ$3113&lt;=AT$226)*'Dvd Calendar'!$E$3116:$CZ$3116*(('Dvd Calendar'!$E$3118:$CZ$3118='Field Check'!$C$56)*('Field Check'!$C$56&lt;&gt;"")+('Dvd Calendar'!$E$3118:$CZ$3118='Field Check'!$C$57)*('Field Check'!$C$57&lt;&gt;"")))/MXAU!$B$3,"")))</f>
        <v/>
      </c>
      <c r="AU306" s="163">
        <f>IF(AU$226="","",IF($B306="","",IFERROR($C306*$D306*SUMPRODUCT(('Dvd Calendar'!$E$3113:$CZ$3113&gt;AU$225)*('Dvd Calendar'!$E$3113:$CZ$3113&lt;=AU$226)*'Dvd Calendar'!$E$3116:$CZ$3116*(('Dvd Calendar'!$E$3118:$CZ$3118='Field Check'!$C$56)*('Field Check'!$C$56&lt;&gt;"")+('Dvd Calendar'!$E$3118:$CZ$3118='Field Check'!$C$57)*('Field Check'!$C$57&lt;&gt;"")))/MXAU!$B$3,"")))</f>
        <v/>
      </c>
      <c r="AV306" s="163">
        <f>IF(AV$226="","",IF($B306="","",IFERROR($C306*$D306*SUMPRODUCT(('Dvd Calendar'!$E$3113:$CZ$3113&gt;AV$225)*('Dvd Calendar'!$E$3113:$CZ$3113&lt;=AV$226)*'Dvd Calendar'!$E$3116:$CZ$3116*(('Dvd Calendar'!$E$3118:$CZ$3118='Field Check'!$C$56)*('Field Check'!$C$56&lt;&gt;"")+('Dvd Calendar'!$E$3118:$CZ$3118='Field Check'!$C$57)*('Field Check'!$C$57&lt;&gt;"")))/MXAU!$B$3,"")))</f>
        <v/>
      </c>
      <c r="AW306" s="163">
        <f>IF(AW$226="","",IF($B306="","",IFERROR($C306*$D306*SUMPRODUCT(('Dvd Calendar'!$E$3113:$CZ$3113&gt;AW$225)*('Dvd Calendar'!$E$3113:$CZ$3113&lt;=AW$226)*'Dvd Calendar'!$E$3116:$CZ$3116*(('Dvd Calendar'!$E$3118:$CZ$3118='Field Check'!$C$56)*('Field Check'!$C$56&lt;&gt;"")+('Dvd Calendar'!$E$3118:$CZ$3118='Field Check'!$C$57)*('Field Check'!$C$57&lt;&gt;"")))/MXAU!$B$3,"")))</f>
        <v/>
      </c>
      <c r="AX306" s="163">
        <f>IF(AX$226="","",IF($B306="","",IFERROR($C306*$D306*SUMPRODUCT(('Dvd Calendar'!$E$3113:$CZ$3113&gt;AX$225)*('Dvd Calendar'!$E$3113:$CZ$3113&lt;=AX$226)*'Dvd Calendar'!$E$3116:$CZ$3116*(('Dvd Calendar'!$E$3118:$CZ$3118='Field Check'!$C$56)*('Field Check'!$C$56&lt;&gt;"")+('Dvd Calendar'!$E$3118:$CZ$3118='Field Check'!$C$57)*('Field Check'!$C$57&lt;&gt;"")))/MXAU!$B$3,"")))</f>
        <v/>
      </c>
      <c r="AY306" s="163">
        <f>IF(AY$226="","",IF($B306="","",IFERROR($C306*$D306*SUMPRODUCT(('Dvd Calendar'!$E$3113:$CZ$3113&gt;AY$225)*('Dvd Calendar'!$E$3113:$CZ$3113&lt;=AY$226)*'Dvd Calendar'!$E$3116:$CZ$3116*(('Dvd Calendar'!$E$3118:$CZ$3118='Field Check'!$C$56)*('Field Check'!$C$56&lt;&gt;"")+('Dvd Calendar'!$E$3118:$CZ$3118='Field Check'!$C$57)*('Field Check'!$C$57&lt;&gt;"")))/MXAU!$B$3,"")))</f>
        <v/>
      </c>
      <c r="AZ306" s="163">
        <f>IF(AZ$226="","",IF($B306="","",IFERROR($C306*$D306*SUMPRODUCT(('Dvd Calendar'!$E$3113:$CZ$3113&gt;AZ$225)*('Dvd Calendar'!$E$3113:$CZ$3113&lt;=AZ$226)*'Dvd Calendar'!$E$3116:$CZ$3116*(('Dvd Calendar'!$E$3118:$CZ$3118='Field Check'!$C$56)*('Field Check'!$C$56&lt;&gt;"")+('Dvd Calendar'!$E$3118:$CZ$3118='Field Check'!$C$57)*('Field Check'!$C$57&lt;&gt;"")))/MXAU!$B$3,"")))</f>
        <v/>
      </c>
      <c r="BA306" s="163">
        <f>IF(BA$226="","",IF($B306="","",IFERROR($C306*$D306*SUMPRODUCT(('Dvd Calendar'!$E$3113:$CZ$3113&gt;BA$225)*('Dvd Calendar'!$E$3113:$CZ$3113&lt;=BA$226)*'Dvd Calendar'!$E$3116:$CZ$3116*(('Dvd Calendar'!$E$3118:$CZ$3118='Field Check'!$C$56)*('Field Check'!$C$56&lt;&gt;"")+('Dvd Calendar'!$E$3118:$CZ$3118='Field Check'!$C$57)*('Field Check'!$C$57&lt;&gt;"")))/MXAU!$B$3,"")))</f>
        <v/>
      </c>
      <c r="BB306" s="163">
        <f>IF(BB$226="","",IF($B306="","",IFERROR($C306*$D306*SUMPRODUCT(('Dvd Calendar'!$E$3113:$CZ$3113&gt;BB$225)*('Dvd Calendar'!$E$3113:$CZ$3113&lt;=BB$226)*'Dvd Calendar'!$E$3116:$CZ$3116*(('Dvd Calendar'!$E$3118:$CZ$3118='Field Check'!$C$56)*('Field Check'!$C$56&lt;&gt;"")+('Dvd Calendar'!$E$3118:$CZ$3118='Field Check'!$C$57)*('Field Check'!$C$57&lt;&gt;"")))/MXAU!$B$3,"")))</f>
        <v/>
      </c>
      <c r="BC306" s="163">
        <f>IF(BC$226="","",IF($B306="","",IFERROR($C306*$D306*SUMPRODUCT(('Dvd Calendar'!$E$3113:$CZ$3113&gt;BC$225)*('Dvd Calendar'!$E$3113:$CZ$3113&lt;=BC$226)*'Dvd Calendar'!$E$3116:$CZ$3116*(('Dvd Calendar'!$E$3118:$CZ$3118='Field Check'!$C$56)*('Field Check'!$C$56&lt;&gt;"")+('Dvd Calendar'!$E$3118:$CZ$3118='Field Check'!$C$57)*('Field Check'!$C$57&lt;&gt;"")))/MXAU!$B$3,"")))</f>
        <v/>
      </c>
      <c r="BD306" s="163">
        <f>IF(BD$226="","",IF($B306="","",IFERROR($C306*$D306*SUMPRODUCT(('Dvd Calendar'!$E$3113:$CZ$3113&gt;BD$225)*('Dvd Calendar'!$E$3113:$CZ$3113&lt;=BD$226)*'Dvd Calendar'!$E$3116:$CZ$3116*(('Dvd Calendar'!$E$3118:$CZ$3118='Field Check'!$C$56)*('Field Check'!$C$56&lt;&gt;"")+('Dvd Calendar'!$E$3118:$CZ$3118='Field Check'!$C$57)*('Field Check'!$C$57&lt;&gt;"")))/MXAU!$B$3,"")))</f>
        <v/>
      </c>
      <c r="BE306" s="163">
        <f>IF(BE$226="","",IF($B306="","",IFERROR($C306*$D306*SUMPRODUCT(('Dvd Calendar'!$E$3113:$CZ$3113&gt;BE$225)*('Dvd Calendar'!$E$3113:$CZ$3113&lt;=BE$226)*'Dvd Calendar'!$E$3116:$CZ$3116*(('Dvd Calendar'!$E$3118:$CZ$3118='Field Check'!$C$56)*('Field Check'!$C$56&lt;&gt;"")+('Dvd Calendar'!$E$3118:$CZ$3118='Field Check'!$C$57)*('Field Check'!$C$57&lt;&gt;"")))/MXAU!$B$3,"")))</f>
        <v/>
      </c>
      <c r="BF306" s="163">
        <f>IF(BF$226="","",IF($B306="","",IFERROR($C306*$D306*SUMPRODUCT(('Dvd Calendar'!$E$3113:$CZ$3113&gt;BF$225)*('Dvd Calendar'!$E$3113:$CZ$3113&lt;=BF$226)*'Dvd Calendar'!$E$3116:$CZ$3116*(('Dvd Calendar'!$E$3118:$CZ$3118='Field Check'!$C$56)*('Field Check'!$C$56&lt;&gt;"")+('Dvd Calendar'!$E$3118:$CZ$3118='Field Check'!$C$57)*('Field Check'!$C$57&lt;&gt;"")))/MXAU!$B$3,"")))</f>
        <v/>
      </c>
      <c r="BH306" s="163">
        <f>IF(BH$226="","",IF($B306="","",IFERROR(AQ306*$E306/100,"")))</f>
        <v/>
      </c>
      <c r="BI306" s="163">
        <f>IF(BI$226="","",IF($B306="","",IFERROR(AR306*$E306/100,"")))</f>
        <v/>
      </c>
      <c r="BJ306" s="163">
        <f>IF(BJ$226="","",IF($B306="","",IFERROR(AS306*$E306/100,"")))</f>
        <v/>
      </c>
      <c r="BK306" s="163">
        <f>IF(BK$226="","",IF($B306="","",IFERROR(AT306*$E306/100,"")))</f>
        <v/>
      </c>
      <c r="BL306" s="163">
        <f>IF(BL$226="","",IF($B306="","",IFERROR(AU306*$E306/100,"")))</f>
        <v/>
      </c>
      <c r="BM306" s="163">
        <f>IF(BM$226="","",IF($B306="","",IFERROR(AV306*$E306/100,"")))</f>
        <v/>
      </c>
      <c r="BN306" s="163">
        <f>IF(BN$226="","",IF($B306="","",IFERROR(AW306*$E306/100,"")))</f>
        <v/>
      </c>
      <c r="BO306" s="163">
        <f>IF(BO$226="","",IF($B306="","",IFERROR(AX306*$E306/100,"")))</f>
        <v/>
      </c>
      <c r="BP306" s="163">
        <f>IF(BP$226="","",IF($B306="","",IFERROR(AY306*$E306/100,"")))</f>
        <v/>
      </c>
      <c r="BQ306" s="163">
        <f>IF(BQ$226="","",IF($B306="","",IFERROR(AZ306*$E306/100,"")))</f>
        <v/>
      </c>
      <c r="BR306" s="163">
        <f>IF(BR$226="","",IF($B306="","",IFERROR(BA306*$E306/100,"")))</f>
        <v/>
      </c>
      <c r="BS306" s="163">
        <f>IF(BS$226="","",IF($B306="","",IFERROR(BB306*$E306/100,"")))</f>
        <v/>
      </c>
      <c r="BT306" s="163">
        <f>IF(BT$226="","",IF($B306="","",IFERROR(BC306*$E306/100,"")))</f>
        <v/>
      </c>
      <c r="BU306" s="163">
        <f>IF(BU$226="","",IF($B306="","",IFERROR(BD306*$E306/100,"")))</f>
        <v/>
      </c>
      <c r="BV306" s="163">
        <f>IF(BV$226="","",IF($B306="","",IFERROR(BE306*$E306/100,"")))</f>
        <v/>
      </c>
      <c r="BW306" s="163">
        <f>IF(BW$226="","",IF($B306="","",IFERROR(BF306*$E306/100,"")))</f>
        <v/>
      </c>
    </row>
    <row r="307">
      <c r="B307" s="126">
        <f>IF(MXAU!$C$84="","",MXAU!$C$84)</f>
        <v/>
      </c>
      <c r="C307" s="74">
        <f>IF(MXAU!$B$84="","",MXAU!$B$84)</f>
        <v/>
      </c>
      <c r="D307" s="75">
        <f>IFERROR(MXAU!$Q$84,1)</f>
        <v/>
      </c>
      <c r="E307" s="76">
        <f>IF($B307="","",IF(ISNUMBER(MXAU!$I$84),MXAU!$I$84,'Index Summary'!$C$7))</f>
        <v/>
      </c>
      <c r="F307" s="77">
        <f>IF(F$226="","",IF($B307="","",IFERROR($C307*$D307*IF((Override!$C$4="ON")*(COUNTIFS(Override!$B$11:$B$40,$B307,Override!$D$11:$D$40,1,Override!$E$11:$E$40,"&gt;=0")-COUNTIFS(Override!$B$11:$B$40,$B307,Override!$D$11:$D$40,1,Override!$E$11:$E$40,"&gt;=0",Override!$C$11:$C$40,"AS51"))&gt;0,SUMIFS(Override!$E$11:$E$40,Override!$B$11:$B$40,$B307,Override!$D$11:$D$40,1)-SUMIFS(Override!$E$11:$E$40,Override!$B$11:$B$40,$B307,Override!$D$11:$D$40,1,Override!$C$11:$C$40,"AS51"),Override!$C$339)/MXAU!$B$3,"")))</f>
        <v/>
      </c>
      <c r="G307" s="77">
        <f>IF(G$226="","",IF($B307="","",IFERROR($C307*$D307*IF((Override!$C$4="ON")*(COUNTIFS(Override!$B$11:$B$40,$B307,Override!$D$11:$D$40,2,Override!$E$11:$E$40,"&gt;=0")-COUNTIFS(Override!$B$11:$B$40,$B307,Override!$D$11:$D$40,2,Override!$E$11:$E$40,"&gt;=0",Override!$C$11:$C$40,"AS51"))&gt;0,SUMIFS(Override!$E$11:$E$40,Override!$B$11:$B$40,$B307,Override!$D$11:$D$40,2)-SUMIFS(Override!$E$11:$E$40,Override!$B$11:$B$40,$B307,Override!$D$11:$D$40,2,Override!$C$11:$C$40,"AS51"),Override!$D$339)/MXAU!$B$3,"")))</f>
        <v/>
      </c>
      <c r="H307" s="77">
        <f>IF(H$226="","",IF($B307="","",IFERROR($C307*$D307*IF((Override!$C$4="ON")*(COUNTIFS(Override!$B$11:$B$40,$B307,Override!$D$11:$D$40,3,Override!$E$11:$E$40,"&gt;=0")-COUNTIFS(Override!$B$11:$B$40,$B307,Override!$D$11:$D$40,3,Override!$E$11:$E$40,"&gt;=0",Override!$C$11:$C$40,"AS51"))&gt;0,SUMIFS(Override!$E$11:$E$40,Override!$B$11:$B$40,$B307,Override!$D$11:$D$40,3)-SUMIFS(Override!$E$11:$E$40,Override!$B$11:$B$40,$B307,Override!$D$11:$D$40,3,Override!$C$11:$C$40,"AS51"),Override!$E$339)/MXAU!$B$3,"")))</f>
        <v/>
      </c>
      <c r="I307" s="77">
        <f>IF(I$226="","",IF($B307="","",IFERROR($C307*$D307*IF((Override!$C$4="ON")*(COUNTIFS(Override!$B$11:$B$40,$B307,Override!$D$11:$D$40,4,Override!$E$11:$E$40,"&gt;=0")-COUNTIFS(Override!$B$11:$B$40,$B307,Override!$D$11:$D$40,4,Override!$E$11:$E$40,"&gt;=0",Override!$C$11:$C$40,"AS51"))&gt;0,SUMIFS(Override!$E$11:$E$40,Override!$B$11:$B$40,$B307,Override!$D$11:$D$40,4)-SUMIFS(Override!$E$11:$E$40,Override!$B$11:$B$40,$B307,Override!$D$11:$D$40,4,Override!$C$11:$C$40,"AS51"),Override!$F$339)/MXAU!$B$3,"")))</f>
        <v/>
      </c>
      <c r="J307" s="77">
        <f>IF(J$226="","",IF($B307="","",IFERROR($C307*$D307*IF((Override!$C$4="ON")*(COUNTIFS(Override!$B$11:$B$40,$B307,Override!$D$11:$D$40,5,Override!$E$11:$E$40,"&gt;=0")-COUNTIFS(Override!$B$11:$B$40,$B307,Override!$D$11:$D$40,5,Override!$E$11:$E$40,"&gt;=0",Override!$C$11:$C$40,"AS51"))&gt;0,SUMIFS(Override!$E$11:$E$40,Override!$B$11:$B$40,$B307,Override!$D$11:$D$40,5)-SUMIFS(Override!$E$11:$E$40,Override!$B$11:$B$40,$B307,Override!$D$11:$D$40,5,Override!$C$11:$C$40,"AS51"),Override!$G$339)/MXAU!$B$3,"")))</f>
        <v/>
      </c>
      <c r="K307" s="77">
        <f>IF(K$226="","",IF($B307="","",IFERROR($C307*$D307*IF((Override!$C$4="ON")*(COUNTIFS(Override!$B$11:$B$40,$B307,Override!$D$11:$D$40,6,Override!$E$11:$E$40,"&gt;=0")-COUNTIFS(Override!$B$11:$B$40,$B307,Override!$D$11:$D$40,6,Override!$E$11:$E$40,"&gt;=0",Override!$C$11:$C$40,"AS51"))&gt;0,SUMIFS(Override!$E$11:$E$40,Override!$B$11:$B$40,$B307,Override!$D$11:$D$40,6)-SUMIFS(Override!$E$11:$E$40,Override!$B$11:$B$40,$B307,Override!$D$11:$D$40,6,Override!$C$11:$C$40,"AS51"),Override!$H$339)/MXAU!$B$3,"")))</f>
        <v/>
      </c>
      <c r="L307" s="77">
        <f>IF(L$226="","",IF($B307="","",IFERROR($C307*$D307*IF((Override!$C$4="ON")*(COUNTIFS(Override!$B$11:$B$40,$B307,Override!$D$11:$D$40,7,Override!$E$11:$E$40,"&gt;=0")-COUNTIFS(Override!$B$11:$B$40,$B307,Override!$D$11:$D$40,7,Override!$E$11:$E$40,"&gt;=0",Override!$C$11:$C$40,"AS51"))&gt;0,SUMIFS(Override!$E$11:$E$40,Override!$B$11:$B$40,$B307,Override!$D$11:$D$40,7)-SUMIFS(Override!$E$11:$E$40,Override!$B$11:$B$40,$B307,Override!$D$11:$D$40,7,Override!$C$11:$C$40,"AS51"),Override!$I$339)/MXAU!$B$3,"")))</f>
        <v/>
      </c>
      <c r="M307" s="77">
        <f>IF(M$226="","",IF($B307="","",IFERROR($C307*$D307*IF((Override!$C$4="ON")*(COUNTIFS(Override!$B$11:$B$40,$B307,Override!$D$11:$D$40,8,Override!$E$11:$E$40,"&gt;=0")-COUNTIFS(Override!$B$11:$B$40,$B307,Override!$D$11:$D$40,8,Override!$E$11:$E$40,"&gt;=0",Override!$C$11:$C$40,"AS51"))&gt;0,SUMIFS(Override!$E$11:$E$40,Override!$B$11:$B$40,$B307,Override!$D$11:$D$40,8)-SUMIFS(Override!$E$11:$E$40,Override!$B$11:$B$40,$B307,Override!$D$11:$D$40,8,Override!$C$11:$C$40,"AS51"),Override!$J$339)/MXAU!$B$3,"")))</f>
        <v/>
      </c>
      <c r="N307" s="77">
        <f>IF(N$226="","",IF($B307="","",IFERROR($C307*$D307*IF((Override!$C$4="ON")*(COUNTIFS(Override!$B$11:$B$40,$B307,Override!$D$11:$D$40,9,Override!$E$11:$E$40,"&gt;=0")-COUNTIFS(Override!$B$11:$B$40,$B307,Override!$D$11:$D$40,9,Override!$E$11:$E$40,"&gt;=0",Override!$C$11:$C$40,"AS51"))&gt;0,SUMIFS(Override!$E$11:$E$40,Override!$B$11:$B$40,$B307,Override!$D$11:$D$40,9)-SUMIFS(Override!$E$11:$E$40,Override!$B$11:$B$40,$B307,Override!$D$11:$D$40,9,Override!$C$11:$C$40,"AS51"),Override!$K$339)/MXAU!$B$3,"")))</f>
        <v/>
      </c>
      <c r="O307" s="77">
        <f>IF(O$226="","",IF($B307="","",IFERROR($C307*$D307*IF((Override!$C$4="ON")*(COUNTIFS(Override!$B$11:$B$40,$B307,Override!$D$11:$D$40,10,Override!$E$11:$E$40,"&gt;=0")-COUNTIFS(Override!$B$11:$B$40,$B307,Override!$D$11:$D$40,10,Override!$E$11:$E$40,"&gt;=0",Override!$C$11:$C$40,"AS51"))&gt;0,SUMIFS(Override!$E$11:$E$40,Override!$B$11:$B$40,$B307,Override!$D$11:$D$40,10)-SUMIFS(Override!$E$11:$E$40,Override!$B$11:$B$40,$B307,Override!$D$11:$D$40,10,Override!$C$11:$C$40,"AS51"),Override!$L$339)/MXAU!$B$3,"")))</f>
        <v/>
      </c>
      <c r="P307" s="77">
        <f>IF(P$226="","",IF($B307="","",IFERROR($C307*$D307*IF((Override!$C$4="ON")*(COUNTIFS(Override!$B$11:$B$40,$B307,Override!$D$11:$D$40,11,Override!$E$11:$E$40,"&gt;=0")-COUNTIFS(Override!$B$11:$B$40,$B307,Override!$D$11:$D$40,11,Override!$E$11:$E$40,"&gt;=0",Override!$C$11:$C$40,"AS51"))&gt;0,SUMIFS(Override!$E$11:$E$40,Override!$B$11:$B$40,$B307,Override!$D$11:$D$40,11)-SUMIFS(Override!$E$11:$E$40,Override!$B$11:$B$40,$B307,Override!$D$11:$D$40,11,Override!$C$11:$C$40,"AS51"),Override!$M$339)/MXAU!$B$3,"")))</f>
        <v/>
      </c>
      <c r="Q307" s="77">
        <f>IF(Q$226="","",IF($B307="","",IFERROR($C307*$D307*IF((Override!$C$4="ON")*(COUNTIFS(Override!$B$11:$B$40,$B307,Override!$D$11:$D$40,12,Override!$E$11:$E$40,"&gt;=0")-COUNTIFS(Override!$B$11:$B$40,$B307,Override!$D$11:$D$40,12,Override!$E$11:$E$40,"&gt;=0",Override!$C$11:$C$40,"AS51"))&gt;0,SUMIFS(Override!$E$11:$E$40,Override!$B$11:$B$40,$B307,Override!$D$11:$D$40,12)-SUMIFS(Override!$E$11:$E$40,Override!$B$11:$B$40,$B307,Override!$D$11:$D$40,12,Override!$C$11:$C$40,"AS51"),Override!$N$339)/MXAU!$B$3,"")))</f>
        <v/>
      </c>
      <c r="R307" s="77">
        <f>IF(R$226="","",IF($B307="","",IFERROR($C307*$D307*IF((Override!$C$4="ON")*(COUNTIFS(Override!$B$11:$B$40,$B307,Override!$D$11:$D$40,13,Override!$E$11:$E$40,"&gt;=0")-COUNTIFS(Override!$B$11:$B$40,$B307,Override!$D$11:$D$40,13,Override!$E$11:$E$40,"&gt;=0",Override!$C$11:$C$40,"AS51"))&gt;0,SUMIFS(Override!$E$11:$E$40,Override!$B$11:$B$40,$B307,Override!$D$11:$D$40,13)-SUMIFS(Override!$E$11:$E$40,Override!$B$11:$B$40,$B307,Override!$D$11:$D$40,13,Override!$C$11:$C$40,"AS51"),Override!$O$339)/MXAU!$B$3,"")))</f>
        <v/>
      </c>
      <c r="S307" s="77">
        <f>IF(S$226="","",IF($B307="","",IFERROR($C307*$D307*IF((Override!$C$4="ON")*(COUNTIFS(Override!$B$11:$B$40,$B307,Override!$D$11:$D$40,14,Override!$E$11:$E$40,"&gt;=0")-COUNTIFS(Override!$B$11:$B$40,$B307,Override!$D$11:$D$40,14,Override!$E$11:$E$40,"&gt;=0",Override!$C$11:$C$40,"AS51"))&gt;0,SUMIFS(Override!$E$11:$E$40,Override!$B$11:$B$40,$B307,Override!$D$11:$D$40,14)-SUMIFS(Override!$E$11:$E$40,Override!$B$11:$B$40,$B307,Override!$D$11:$D$40,14,Override!$C$11:$C$40,"AS51"),Override!$P$339)/MXAU!$B$3,"")))</f>
        <v/>
      </c>
      <c r="T307" s="77">
        <f>IF(T$226="","",IF($B307="","",IFERROR($C307*$D307*IF((Override!$C$4="ON")*(COUNTIFS(Override!$B$11:$B$40,$B307,Override!$D$11:$D$40,15,Override!$E$11:$E$40,"&gt;=0")-COUNTIFS(Override!$B$11:$B$40,$B307,Override!$D$11:$D$40,15,Override!$E$11:$E$40,"&gt;=0",Override!$C$11:$C$40,"AS51"))&gt;0,SUMIFS(Override!$E$11:$E$40,Override!$B$11:$B$40,$B307,Override!$D$11:$D$40,15)-SUMIFS(Override!$E$11:$E$40,Override!$B$11:$B$40,$B307,Override!$D$11:$D$40,15,Override!$C$11:$C$40,"AS51"),Override!$Q$339)/MXAU!$B$3,"")))</f>
        <v/>
      </c>
      <c r="U307" s="77">
        <f>IF(U$226="","",IF($B307="","",IFERROR($C307*$D307*IF((Override!$C$4="ON")*(COUNTIFS(Override!$B$11:$B$40,$B307,Override!$D$11:$D$40,16,Override!$E$11:$E$40,"&gt;=0")-COUNTIFS(Override!$B$11:$B$40,$B307,Override!$D$11:$D$40,16,Override!$E$11:$E$40,"&gt;=0",Override!$C$11:$C$40,"AS51"))&gt;0,SUMIFS(Override!$E$11:$E$40,Override!$B$11:$B$40,$B307,Override!$D$11:$D$40,16)-SUMIFS(Override!$E$11:$E$40,Override!$B$11:$B$40,$B307,Override!$D$11:$D$40,16,Override!$C$11:$C$40,"AS51"),Override!$R$339)/MXAU!$B$3,"")))</f>
        <v/>
      </c>
      <c r="W307" s="77">
        <f>IF(W$226="","",IF($B307="","",IFERROR(F307*$E307/100,"")))</f>
        <v/>
      </c>
      <c r="X307" s="77">
        <f>IF(X$226="","",IF($B307="","",IFERROR(G307*$E307/100,"")))</f>
        <v/>
      </c>
      <c r="Y307" s="77">
        <f>IF(Y$226="","",IF($B307="","",IFERROR(H307*$E307/100,"")))</f>
        <v/>
      </c>
      <c r="Z307" s="77">
        <f>IF(Z$226="","",IF($B307="","",IFERROR(I307*$E307/100,"")))</f>
        <v/>
      </c>
      <c r="AA307" s="77">
        <f>IF(AA$226="","",IF($B307="","",IFERROR(J307*$E307/100,"")))</f>
        <v/>
      </c>
      <c r="AB307" s="77">
        <f>IF(AB$226="","",IF($B307="","",IFERROR(K307*$E307/100,"")))</f>
        <v/>
      </c>
      <c r="AC307" s="77">
        <f>IF(AC$226="","",IF($B307="","",IFERROR(L307*$E307/100,"")))</f>
        <v/>
      </c>
      <c r="AD307" s="77">
        <f>IF(AD$226="","",IF($B307="","",IFERROR(M307*$E307/100,"")))</f>
        <v/>
      </c>
      <c r="AE307" s="77">
        <f>IF(AE$226="","",IF($B307="","",IFERROR(N307*$E307/100,"")))</f>
        <v/>
      </c>
      <c r="AF307" s="77">
        <f>IF(AF$226="","",IF($B307="","",IFERROR(O307*$E307/100,"")))</f>
        <v/>
      </c>
      <c r="AG307" s="77">
        <f>IF(AG$226="","",IF($B307="","",IFERROR(P307*$E307/100,"")))</f>
        <v/>
      </c>
      <c r="AH307" s="77">
        <f>IF(AH$226="","",IF($B307="","",IFERROR(Q307*$E307/100,"")))</f>
        <v/>
      </c>
      <c r="AI307" s="77">
        <f>IF(AI$226="","",IF($B307="","",IFERROR(R307*$E307/100,"")))</f>
        <v/>
      </c>
      <c r="AJ307" s="77">
        <f>IF(AJ$226="","",IF($B307="","",IFERROR(S307*$E307/100,"")))</f>
        <v/>
      </c>
      <c r="AK307" s="77">
        <f>IF(AK$226="","",IF($B307="","",IFERROR(T307*$E307/100,"")))</f>
        <v/>
      </c>
      <c r="AL307" s="77">
        <f>IF(AL$226="","",IF($B307="","",IFERROR(U307*$E307/100,"")))</f>
        <v/>
      </c>
      <c r="AN307" s="77">
        <f>IF($B307="","",SUMIF($F$226:$U$226,"&lt;="&amp;Sector!$E$51,$F307:$U307))</f>
        <v/>
      </c>
      <c r="AO307" s="77">
        <f>IF($B307="","",SUMIF($W$226:$AL$226,"&lt;="&amp;Sector!$E$51,$W307:$AL307))</f>
        <v/>
      </c>
      <c r="AQ307" s="163">
        <f>IF(AQ$226="","",IF($B307="","",IFERROR($C307*$D307*SUMPRODUCT(('Dvd Calendar'!$E$3124:$CZ$3124&gt;AQ$225)*('Dvd Calendar'!$E$3124:$CZ$3124&lt;=AQ$226)*'Dvd Calendar'!$E$3127:$CZ$3127*(('Dvd Calendar'!$E$3129:$CZ$3129='Field Check'!$C$56)*('Field Check'!$C$56&lt;&gt;"")+('Dvd Calendar'!$E$3129:$CZ$3129='Field Check'!$C$57)*('Field Check'!$C$57&lt;&gt;"")))/MXAU!$B$3,"")))</f>
        <v/>
      </c>
      <c r="AR307" s="163">
        <f>IF(AR$226="","",IF($B307="","",IFERROR($C307*$D307*SUMPRODUCT(('Dvd Calendar'!$E$3124:$CZ$3124&gt;AR$225)*('Dvd Calendar'!$E$3124:$CZ$3124&lt;=AR$226)*'Dvd Calendar'!$E$3127:$CZ$3127*(('Dvd Calendar'!$E$3129:$CZ$3129='Field Check'!$C$56)*('Field Check'!$C$56&lt;&gt;"")+('Dvd Calendar'!$E$3129:$CZ$3129='Field Check'!$C$57)*('Field Check'!$C$57&lt;&gt;"")))/MXAU!$B$3,"")))</f>
        <v/>
      </c>
      <c r="AS307" s="163">
        <f>IF(AS$226="","",IF($B307="","",IFERROR($C307*$D307*SUMPRODUCT(('Dvd Calendar'!$E$3124:$CZ$3124&gt;AS$225)*('Dvd Calendar'!$E$3124:$CZ$3124&lt;=AS$226)*'Dvd Calendar'!$E$3127:$CZ$3127*(('Dvd Calendar'!$E$3129:$CZ$3129='Field Check'!$C$56)*('Field Check'!$C$56&lt;&gt;"")+('Dvd Calendar'!$E$3129:$CZ$3129='Field Check'!$C$57)*('Field Check'!$C$57&lt;&gt;"")))/MXAU!$B$3,"")))</f>
        <v/>
      </c>
      <c r="AT307" s="163">
        <f>IF(AT$226="","",IF($B307="","",IFERROR($C307*$D307*SUMPRODUCT(('Dvd Calendar'!$E$3124:$CZ$3124&gt;AT$225)*('Dvd Calendar'!$E$3124:$CZ$3124&lt;=AT$226)*'Dvd Calendar'!$E$3127:$CZ$3127*(('Dvd Calendar'!$E$3129:$CZ$3129='Field Check'!$C$56)*('Field Check'!$C$56&lt;&gt;"")+('Dvd Calendar'!$E$3129:$CZ$3129='Field Check'!$C$57)*('Field Check'!$C$57&lt;&gt;"")))/MXAU!$B$3,"")))</f>
        <v/>
      </c>
      <c r="AU307" s="163">
        <f>IF(AU$226="","",IF($B307="","",IFERROR($C307*$D307*SUMPRODUCT(('Dvd Calendar'!$E$3124:$CZ$3124&gt;AU$225)*('Dvd Calendar'!$E$3124:$CZ$3124&lt;=AU$226)*'Dvd Calendar'!$E$3127:$CZ$3127*(('Dvd Calendar'!$E$3129:$CZ$3129='Field Check'!$C$56)*('Field Check'!$C$56&lt;&gt;"")+('Dvd Calendar'!$E$3129:$CZ$3129='Field Check'!$C$57)*('Field Check'!$C$57&lt;&gt;"")))/MXAU!$B$3,"")))</f>
        <v/>
      </c>
      <c r="AV307" s="163">
        <f>IF(AV$226="","",IF($B307="","",IFERROR($C307*$D307*SUMPRODUCT(('Dvd Calendar'!$E$3124:$CZ$3124&gt;AV$225)*('Dvd Calendar'!$E$3124:$CZ$3124&lt;=AV$226)*'Dvd Calendar'!$E$3127:$CZ$3127*(('Dvd Calendar'!$E$3129:$CZ$3129='Field Check'!$C$56)*('Field Check'!$C$56&lt;&gt;"")+('Dvd Calendar'!$E$3129:$CZ$3129='Field Check'!$C$57)*('Field Check'!$C$57&lt;&gt;"")))/MXAU!$B$3,"")))</f>
        <v/>
      </c>
      <c r="AW307" s="163">
        <f>IF(AW$226="","",IF($B307="","",IFERROR($C307*$D307*SUMPRODUCT(('Dvd Calendar'!$E$3124:$CZ$3124&gt;AW$225)*('Dvd Calendar'!$E$3124:$CZ$3124&lt;=AW$226)*'Dvd Calendar'!$E$3127:$CZ$3127*(('Dvd Calendar'!$E$3129:$CZ$3129='Field Check'!$C$56)*('Field Check'!$C$56&lt;&gt;"")+('Dvd Calendar'!$E$3129:$CZ$3129='Field Check'!$C$57)*('Field Check'!$C$57&lt;&gt;"")))/MXAU!$B$3,"")))</f>
        <v/>
      </c>
      <c r="AX307" s="163">
        <f>IF(AX$226="","",IF($B307="","",IFERROR($C307*$D307*SUMPRODUCT(('Dvd Calendar'!$E$3124:$CZ$3124&gt;AX$225)*('Dvd Calendar'!$E$3124:$CZ$3124&lt;=AX$226)*'Dvd Calendar'!$E$3127:$CZ$3127*(('Dvd Calendar'!$E$3129:$CZ$3129='Field Check'!$C$56)*('Field Check'!$C$56&lt;&gt;"")+('Dvd Calendar'!$E$3129:$CZ$3129='Field Check'!$C$57)*('Field Check'!$C$57&lt;&gt;"")))/MXAU!$B$3,"")))</f>
        <v/>
      </c>
      <c r="AY307" s="163">
        <f>IF(AY$226="","",IF($B307="","",IFERROR($C307*$D307*SUMPRODUCT(('Dvd Calendar'!$E$3124:$CZ$3124&gt;AY$225)*('Dvd Calendar'!$E$3124:$CZ$3124&lt;=AY$226)*'Dvd Calendar'!$E$3127:$CZ$3127*(('Dvd Calendar'!$E$3129:$CZ$3129='Field Check'!$C$56)*('Field Check'!$C$56&lt;&gt;"")+('Dvd Calendar'!$E$3129:$CZ$3129='Field Check'!$C$57)*('Field Check'!$C$57&lt;&gt;"")))/MXAU!$B$3,"")))</f>
        <v/>
      </c>
      <c r="AZ307" s="163">
        <f>IF(AZ$226="","",IF($B307="","",IFERROR($C307*$D307*SUMPRODUCT(('Dvd Calendar'!$E$3124:$CZ$3124&gt;AZ$225)*('Dvd Calendar'!$E$3124:$CZ$3124&lt;=AZ$226)*'Dvd Calendar'!$E$3127:$CZ$3127*(('Dvd Calendar'!$E$3129:$CZ$3129='Field Check'!$C$56)*('Field Check'!$C$56&lt;&gt;"")+('Dvd Calendar'!$E$3129:$CZ$3129='Field Check'!$C$57)*('Field Check'!$C$57&lt;&gt;"")))/MXAU!$B$3,"")))</f>
        <v/>
      </c>
      <c r="BA307" s="163">
        <f>IF(BA$226="","",IF($B307="","",IFERROR($C307*$D307*SUMPRODUCT(('Dvd Calendar'!$E$3124:$CZ$3124&gt;BA$225)*('Dvd Calendar'!$E$3124:$CZ$3124&lt;=BA$226)*'Dvd Calendar'!$E$3127:$CZ$3127*(('Dvd Calendar'!$E$3129:$CZ$3129='Field Check'!$C$56)*('Field Check'!$C$56&lt;&gt;"")+('Dvd Calendar'!$E$3129:$CZ$3129='Field Check'!$C$57)*('Field Check'!$C$57&lt;&gt;"")))/MXAU!$B$3,"")))</f>
        <v/>
      </c>
      <c r="BB307" s="163">
        <f>IF(BB$226="","",IF($B307="","",IFERROR($C307*$D307*SUMPRODUCT(('Dvd Calendar'!$E$3124:$CZ$3124&gt;BB$225)*('Dvd Calendar'!$E$3124:$CZ$3124&lt;=BB$226)*'Dvd Calendar'!$E$3127:$CZ$3127*(('Dvd Calendar'!$E$3129:$CZ$3129='Field Check'!$C$56)*('Field Check'!$C$56&lt;&gt;"")+('Dvd Calendar'!$E$3129:$CZ$3129='Field Check'!$C$57)*('Field Check'!$C$57&lt;&gt;"")))/MXAU!$B$3,"")))</f>
        <v/>
      </c>
      <c r="BC307" s="163">
        <f>IF(BC$226="","",IF($B307="","",IFERROR($C307*$D307*SUMPRODUCT(('Dvd Calendar'!$E$3124:$CZ$3124&gt;BC$225)*('Dvd Calendar'!$E$3124:$CZ$3124&lt;=BC$226)*'Dvd Calendar'!$E$3127:$CZ$3127*(('Dvd Calendar'!$E$3129:$CZ$3129='Field Check'!$C$56)*('Field Check'!$C$56&lt;&gt;"")+('Dvd Calendar'!$E$3129:$CZ$3129='Field Check'!$C$57)*('Field Check'!$C$57&lt;&gt;"")))/MXAU!$B$3,"")))</f>
        <v/>
      </c>
      <c r="BD307" s="163">
        <f>IF(BD$226="","",IF($B307="","",IFERROR($C307*$D307*SUMPRODUCT(('Dvd Calendar'!$E$3124:$CZ$3124&gt;BD$225)*('Dvd Calendar'!$E$3124:$CZ$3124&lt;=BD$226)*'Dvd Calendar'!$E$3127:$CZ$3127*(('Dvd Calendar'!$E$3129:$CZ$3129='Field Check'!$C$56)*('Field Check'!$C$56&lt;&gt;"")+('Dvd Calendar'!$E$3129:$CZ$3129='Field Check'!$C$57)*('Field Check'!$C$57&lt;&gt;"")))/MXAU!$B$3,"")))</f>
        <v/>
      </c>
      <c r="BE307" s="163">
        <f>IF(BE$226="","",IF($B307="","",IFERROR($C307*$D307*SUMPRODUCT(('Dvd Calendar'!$E$3124:$CZ$3124&gt;BE$225)*('Dvd Calendar'!$E$3124:$CZ$3124&lt;=BE$226)*'Dvd Calendar'!$E$3127:$CZ$3127*(('Dvd Calendar'!$E$3129:$CZ$3129='Field Check'!$C$56)*('Field Check'!$C$56&lt;&gt;"")+('Dvd Calendar'!$E$3129:$CZ$3129='Field Check'!$C$57)*('Field Check'!$C$57&lt;&gt;"")))/MXAU!$B$3,"")))</f>
        <v/>
      </c>
      <c r="BF307" s="163">
        <f>IF(BF$226="","",IF($B307="","",IFERROR($C307*$D307*SUMPRODUCT(('Dvd Calendar'!$E$3124:$CZ$3124&gt;BF$225)*('Dvd Calendar'!$E$3124:$CZ$3124&lt;=BF$226)*'Dvd Calendar'!$E$3127:$CZ$3127*(('Dvd Calendar'!$E$3129:$CZ$3129='Field Check'!$C$56)*('Field Check'!$C$56&lt;&gt;"")+('Dvd Calendar'!$E$3129:$CZ$3129='Field Check'!$C$57)*('Field Check'!$C$57&lt;&gt;"")))/MXAU!$B$3,"")))</f>
        <v/>
      </c>
      <c r="BH307" s="163">
        <f>IF(BH$226="","",IF($B307="","",IFERROR(AQ307*$E307/100,"")))</f>
        <v/>
      </c>
      <c r="BI307" s="163">
        <f>IF(BI$226="","",IF($B307="","",IFERROR(AR307*$E307/100,"")))</f>
        <v/>
      </c>
      <c r="BJ307" s="163">
        <f>IF(BJ$226="","",IF($B307="","",IFERROR(AS307*$E307/100,"")))</f>
        <v/>
      </c>
      <c r="BK307" s="163">
        <f>IF(BK$226="","",IF($B307="","",IFERROR(AT307*$E307/100,"")))</f>
        <v/>
      </c>
      <c r="BL307" s="163">
        <f>IF(BL$226="","",IF($B307="","",IFERROR(AU307*$E307/100,"")))</f>
        <v/>
      </c>
      <c r="BM307" s="163">
        <f>IF(BM$226="","",IF($B307="","",IFERROR(AV307*$E307/100,"")))</f>
        <v/>
      </c>
      <c r="BN307" s="163">
        <f>IF(BN$226="","",IF($B307="","",IFERROR(AW307*$E307/100,"")))</f>
        <v/>
      </c>
      <c r="BO307" s="163">
        <f>IF(BO$226="","",IF($B307="","",IFERROR(AX307*$E307/100,"")))</f>
        <v/>
      </c>
      <c r="BP307" s="163">
        <f>IF(BP$226="","",IF($B307="","",IFERROR(AY307*$E307/100,"")))</f>
        <v/>
      </c>
      <c r="BQ307" s="163">
        <f>IF(BQ$226="","",IF($B307="","",IFERROR(AZ307*$E307/100,"")))</f>
        <v/>
      </c>
      <c r="BR307" s="163">
        <f>IF(BR$226="","",IF($B307="","",IFERROR(BA307*$E307/100,"")))</f>
        <v/>
      </c>
      <c r="BS307" s="163">
        <f>IF(BS$226="","",IF($B307="","",IFERROR(BB307*$E307/100,"")))</f>
        <v/>
      </c>
      <c r="BT307" s="163">
        <f>IF(BT$226="","",IF($B307="","",IFERROR(BC307*$E307/100,"")))</f>
        <v/>
      </c>
      <c r="BU307" s="163">
        <f>IF(BU$226="","",IF($B307="","",IFERROR(BD307*$E307/100,"")))</f>
        <v/>
      </c>
      <c r="BV307" s="163">
        <f>IF(BV$226="","",IF($B307="","",IFERROR(BE307*$E307/100,"")))</f>
        <v/>
      </c>
      <c r="BW307" s="163">
        <f>IF(BW$226="","",IF($B307="","",IFERROR(BF307*$E307/100,"")))</f>
        <v/>
      </c>
    </row>
    <row r="308">
      <c r="B308" s="126">
        <f>IF(MXAU!$C$85="","",MXAU!$C$85)</f>
        <v/>
      </c>
      <c r="C308" s="74">
        <f>IF(MXAU!$B$85="","",MXAU!$B$85)</f>
        <v/>
      </c>
      <c r="D308" s="75">
        <f>IFERROR(MXAU!$Q$85,1)</f>
        <v/>
      </c>
      <c r="E308" s="76">
        <f>IF($B308="","",IF(ISNUMBER(MXAU!$I$85),MXAU!$I$85,'Index Summary'!$C$7))</f>
        <v/>
      </c>
      <c r="F308" s="77">
        <f>IF(F$226="","",IF($B308="","",IFERROR($C308*$D308*IF((Override!$C$4="ON")*(COUNTIFS(Override!$B$11:$B$40,$B308,Override!$D$11:$D$40,1,Override!$E$11:$E$40,"&gt;=0")-COUNTIFS(Override!$B$11:$B$40,$B308,Override!$D$11:$D$40,1,Override!$E$11:$E$40,"&gt;=0",Override!$C$11:$C$40,"AS51"))&gt;0,SUMIFS(Override!$E$11:$E$40,Override!$B$11:$B$40,$B308,Override!$D$11:$D$40,1)-SUMIFS(Override!$E$11:$E$40,Override!$B$11:$B$40,$B308,Override!$D$11:$D$40,1,Override!$C$11:$C$40,"AS51"),Override!$C$340)/MXAU!$B$3,"")))</f>
        <v/>
      </c>
      <c r="G308" s="77">
        <f>IF(G$226="","",IF($B308="","",IFERROR($C308*$D308*IF((Override!$C$4="ON")*(COUNTIFS(Override!$B$11:$B$40,$B308,Override!$D$11:$D$40,2,Override!$E$11:$E$40,"&gt;=0")-COUNTIFS(Override!$B$11:$B$40,$B308,Override!$D$11:$D$40,2,Override!$E$11:$E$40,"&gt;=0",Override!$C$11:$C$40,"AS51"))&gt;0,SUMIFS(Override!$E$11:$E$40,Override!$B$11:$B$40,$B308,Override!$D$11:$D$40,2)-SUMIFS(Override!$E$11:$E$40,Override!$B$11:$B$40,$B308,Override!$D$11:$D$40,2,Override!$C$11:$C$40,"AS51"),Override!$D$340)/MXAU!$B$3,"")))</f>
        <v/>
      </c>
      <c r="H308" s="77">
        <f>IF(H$226="","",IF($B308="","",IFERROR($C308*$D308*IF((Override!$C$4="ON")*(COUNTIFS(Override!$B$11:$B$40,$B308,Override!$D$11:$D$40,3,Override!$E$11:$E$40,"&gt;=0")-COUNTIFS(Override!$B$11:$B$40,$B308,Override!$D$11:$D$40,3,Override!$E$11:$E$40,"&gt;=0",Override!$C$11:$C$40,"AS51"))&gt;0,SUMIFS(Override!$E$11:$E$40,Override!$B$11:$B$40,$B308,Override!$D$11:$D$40,3)-SUMIFS(Override!$E$11:$E$40,Override!$B$11:$B$40,$B308,Override!$D$11:$D$40,3,Override!$C$11:$C$40,"AS51"),Override!$E$340)/MXAU!$B$3,"")))</f>
        <v/>
      </c>
      <c r="I308" s="77">
        <f>IF(I$226="","",IF($B308="","",IFERROR($C308*$D308*IF((Override!$C$4="ON")*(COUNTIFS(Override!$B$11:$B$40,$B308,Override!$D$11:$D$40,4,Override!$E$11:$E$40,"&gt;=0")-COUNTIFS(Override!$B$11:$B$40,$B308,Override!$D$11:$D$40,4,Override!$E$11:$E$40,"&gt;=0",Override!$C$11:$C$40,"AS51"))&gt;0,SUMIFS(Override!$E$11:$E$40,Override!$B$11:$B$40,$B308,Override!$D$11:$D$40,4)-SUMIFS(Override!$E$11:$E$40,Override!$B$11:$B$40,$B308,Override!$D$11:$D$40,4,Override!$C$11:$C$40,"AS51"),Override!$F$340)/MXAU!$B$3,"")))</f>
        <v/>
      </c>
      <c r="J308" s="77">
        <f>IF(J$226="","",IF($B308="","",IFERROR($C308*$D308*IF((Override!$C$4="ON")*(COUNTIFS(Override!$B$11:$B$40,$B308,Override!$D$11:$D$40,5,Override!$E$11:$E$40,"&gt;=0")-COUNTIFS(Override!$B$11:$B$40,$B308,Override!$D$11:$D$40,5,Override!$E$11:$E$40,"&gt;=0",Override!$C$11:$C$40,"AS51"))&gt;0,SUMIFS(Override!$E$11:$E$40,Override!$B$11:$B$40,$B308,Override!$D$11:$D$40,5)-SUMIFS(Override!$E$11:$E$40,Override!$B$11:$B$40,$B308,Override!$D$11:$D$40,5,Override!$C$11:$C$40,"AS51"),Override!$G$340)/MXAU!$B$3,"")))</f>
        <v/>
      </c>
      <c r="K308" s="77">
        <f>IF(K$226="","",IF($B308="","",IFERROR($C308*$D308*IF((Override!$C$4="ON")*(COUNTIFS(Override!$B$11:$B$40,$B308,Override!$D$11:$D$40,6,Override!$E$11:$E$40,"&gt;=0")-COUNTIFS(Override!$B$11:$B$40,$B308,Override!$D$11:$D$40,6,Override!$E$11:$E$40,"&gt;=0",Override!$C$11:$C$40,"AS51"))&gt;0,SUMIFS(Override!$E$11:$E$40,Override!$B$11:$B$40,$B308,Override!$D$11:$D$40,6)-SUMIFS(Override!$E$11:$E$40,Override!$B$11:$B$40,$B308,Override!$D$11:$D$40,6,Override!$C$11:$C$40,"AS51"),Override!$H$340)/MXAU!$B$3,"")))</f>
        <v/>
      </c>
      <c r="L308" s="77">
        <f>IF(L$226="","",IF($B308="","",IFERROR($C308*$D308*IF((Override!$C$4="ON")*(COUNTIFS(Override!$B$11:$B$40,$B308,Override!$D$11:$D$40,7,Override!$E$11:$E$40,"&gt;=0")-COUNTIFS(Override!$B$11:$B$40,$B308,Override!$D$11:$D$40,7,Override!$E$11:$E$40,"&gt;=0",Override!$C$11:$C$40,"AS51"))&gt;0,SUMIFS(Override!$E$11:$E$40,Override!$B$11:$B$40,$B308,Override!$D$11:$D$40,7)-SUMIFS(Override!$E$11:$E$40,Override!$B$11:$B$40,$B308,Override!$D$11:$D$40,7,Override!$C$11:$C$40,"AS51"),Override!$I$340)/MXAU!$B$3,"")))</f>
        <v/>
      </c>
      <c r="M308" s="77">
        <f>IF(M$226="","",IF($B308="","",IFERROR($C308*$D308*IF((Override!$C$4="ON")*(COUNTIFS(Override!$B$11:$B$40,$B308,Override!$D$11:$D$40,8,Override!$E$11:$E$40,"&gt;=0")-COUNTIFS(Override!$B$11:$B$40,$B308,Override!$D$11:$D$40,8,Override!$E$11:$E$40,"&gt;=0",Override!$C$11:$C$40,"AS51"))&gt;0,SUMIFS(Override!$E$11:$E$40,Override!$B$11:$B$40,$B308,Override!$D$11:$D$40,8)-SUMIFS(Override!$E$11:$E$40,Override!$B$11:$B$40,$B308,Override!$D$11:$D$40,8,Override!$C$11:$C$40,"AS51"),Override!$J$340)/MXAU!$B$3,"")))</f>
        <v/>
      </c>
      <c r="N308" s="77">
        <f>IF(N$226="","",IF($B308="","",IFERROR($C308*$D308*IF((Override!$C$4="ON")*(COUNTIFS(Override!$B$11:$B$40,$B308,Override!$D$11:$D$40,9,Override!$E$11:$E$40,"&gt;=0")-COUNTIFS(Override!$B$11:$B$40,$B308,Override!$D$11:$D$40,9,Override!$E$11:$E$40,"&gt;=0",Override!$C$11:$C$40,"AS51"))&gt;0,SUMIFS(Override!$E$11:$E$40,Override!$B$11:$B$40,$B308,Override!$D$11:$D$40,9)-SUMIFS(Override!$E$11:$E$40,Override!$B$11:$B$40,$B308,Override!$D$11:$D$40,9,Override!$C$11:$C$40,"AS51"),Override!$K$340)/MXAU!$B$3,"")))</f>
        <v/>
      </c>
      <c r="O308" s="77">
        <f>IF(O$226="","",IF($B308="","",IFERROR($C308*$D308*IF((Override!$C$4="ON")*(COUNTIFS(Override!$B$11:$B$40,$B308,Override!$D$11:$D$40,10,Override!$E$11:$E$40,"&gt;=0")-COUNTIFS(Override!$B$11:$B$40,$B308,Override!$D$11:$D$40,10,Override!$E$11:$E$40,"&gt;=0",Override!$C$11:$C$40,"AS51"))&gt;0,SUMIFS(Override!$E$11:$E$40,Override!$B$11:$B$40,$B308,Override!$D$11:$D$40,10)-SUMIFS(Override!$E$11:$E$40,Override!$B$11:$B$40,$B308,Override!$D$11:$D$40,10,Override!$C$11:$C$40,"AS51"),Override!$L$340)/MXAU!$B$3,"")))</f>
        <v/>
      </c>
      <c r="P308" s="77">
        <f>IF(P$226="","",IF($B308="","",IFERROR($C308*$D308*IF((Override!$C$4="ON")*(COUNTIFS(Override!$B$11:$B$40,$B308,Override!$D$11:$D$40,11,Override!$E$11:$E$40,"&gt;=0")-COUNTIFS(Override!$B$11:$B$40,$B308,Override!$D$11:$D$40,11,Override!$E$11:$E$40,"&gt;=0",Override!$C$11:$C$40,"AS51"))&gt;0,SUMIFS(Override!$E$11:$E$40,Override!$B$11:$B$40,$B308,Override!$D$11:$D$40,11)-SUMIFS(Override!$E$11:$E$40,Override!$B$11:$B$40,$B308,Override!$D$11:$D$40,11,Override!$C$11:$C$40,"AS51"),Override!$M$340)/MXAU!$B$3,"")))</f>
        <v/>
      </c>
      <c r="Q308" s="77">
        <f>IF(Q$226="","",IF($B308="","",IFERROR($C308*$D308*IF((Override!$C$4="ON")*(COUNTIFS(Override!$B$11:$B$40,$B308,Override!$D$11:$D$40,12,Override!$E$11:$E$40,"&gt;=0")-COUNTIFS(Override!$B$11:$B$40,$B308,Override!$D$11:$D$40,12,Override!$E$11:$E$40,"&gt;=0",Override!$C$11:$C$40,"AS51"))&gt;0,SUMIFS(Override!$E$11:$E$40,Override!$B$11:$B$40,$B308,Override!$D$11:$D$40,12)-SUMIFS(Override!$E$11:$E$40,Override!$B$11:$B$40,$B308,Override!$D$11:$D$40,12,Override!$C$11:$C$40,"AS51"),Override!$N$340)/MXAU!$B$3,"")))</f>
        <v/>
      </c>
      <c r="R308" s="77">
        <f>IF(R$226="","",IF($B308="","",IFERROR($C308*$D308*IF((Override!$C$4="ON")*(COUNTIFS(Override!$B$11:$B$40,$B308,Override!$D$11:$D$40,13,Override!$E$11:$E$40,"&gt;=0")-COUNTIFS(Override!$B$11:$B$40,$B308,Override!$D$11:$D$40,13,Override!$E$11:$E$40,"&gt;=0",Override!$C$11:$C$40,"AS51"))&gt;0,SUMIFS(Override!$E$11:$E$40,Override!$B$11:$B$40,$B308,Override!$D$11:$D$40,13)-SUMIFS(Override!$E$11:$E$40,Override!$B$11:$B$40,$B308,Override!$D$11:$D$40,13,Override!$C$11:$C$40,"AS51"),Override!$O$340)/MXAU!$B$3,"")))</f>
        <v/>
      </c>
      <c r="S308" s="77">
        <f>IF(S$226="","",IF($B308="","",IFERROR($C308*$D308*IF((Override!$C$4="ON")*(COUNTIFS(Override!$B$11:$B$40,$B308,Override!$D$11:$D$40,14,Override!$E$11:$E$40,"&gt;=0")-COUNTIFS(Override!$B$11:$B$40,$B308,Override!$D$11:$D$40,14,Override!$E$11:$E$40,"&gt;=0",Override!$C$11:$C$40,"AS51"))&gt;0,SUMIFS(Override!$E$11:$E$40,Override!$B$11:$B$40,$B308,Override!$D$11:$D$40,14)-SUMIFS(Override!$E$11:$E$40,Override!$B$11:$B$40,$B308,Override!$D$11:$D$40,14,Override!$C$11:$C$40,"AS51"),Override!$P$340)/MXAU!$B$3,"")))</f>
        <v/>
      </c>
      <c r="T308" s="77">
        <f>IF(T$226="","",IF($B308="","",IFERROR($C308*$D308*IF((Override!$C$4="ON")*(COUNTIFS(Override!$B$11:$B$40,$B308,Override!$D$11:$D$40,15,Override!$E$11:$E$40,"&gt;=0")-COUNTIFS(Override!$B$11:$B$40,$B308,Override!$D$11:$D$40,15,Override!$E$11:$E$40,"&gt;=0",Override!$C$11:$C$40,"AS51"))&gt;0,SUMIFS(Override!$E$11:$E$40,Override!$B$11:$B$40,$B308,Override!$D$11:$D$40,15)-SUMIFS(Override!$E$11:$E$40,Override!$B$11:$B$40,$B308,Override!$D$11:$D$40,15,Override!$C$11:$C$40,"AS51"),Override!$Q$340)/MXAU!$B$3,"")))</f>
        <v/>
      </c>
      <c r="U308" s="77">
        <f>IF(U$226="","",IF($B308="","",IFERROR($C308*$D308*IF((Override!$C$4="ON")*(COUNTIFS(Override!$B$11:$B$40,$B308,Override!$D$11:$D$40,16,Override!$E$11:$E$40,"&gt;=0")-COUNTIFS(Override!$B$11:$B$40,$B308,Override!$D$11:$D$40,16,Override!$E$11:$E$40,"&gt;=0",Override!$C$11:$C$40,"AS51"))&gt;0,SUMIFS(Override!$E$11:$E$40,Override!$B$11:$B$40,$B308,Override!$D$11:$D$40,16)-SUMIFS(Override!$E$11:$E$40,Override!$B$11:$B$40,$B308,Override!$D$11:$D$40,16,Override!$C$11:$C$40,"AS51"),Override!$R$340)/MXAU!$B$3,"")))</f>
        <v/>
      </c>
      <c r="W308" s="77">
        <f>IF(W$226="","",IF($B308="","",IFERROR(F308*$E308/100,"")))</f>
        <v/>
      </c>
      <c r="X308" s="77">
        <f>IF(X$226="","",IF($B308="","",IFERROR(G308*$E308/100,"")))</f>
        <v/>
      </c>
      <c r="Y308" s="77">
        <f>IF(Y$226="","",IF($B308="","",IFERROR(H308*$E308/100,"")))</f>
        <v/>
      </c>
      <c r="Z308" s="77">
        <f>IF(Z$226="","",IF($B308="","",IFERROR(I308*$E308/100,"")))</f>
        <v/>
      </c>
      <c r="AA308" s="77">
        <f>IF(AA$226="","",IF($B308="","",IFERROR(J308*$E308/100,"")))</f>
        <v/>
      </c>
      <c r="AB308" s="77">
        <f>IF(AB$226="","",IF($B308="","",IFERROR(K308*$E308/100,"")))</f>
        <v/>
      </c>
      <c r="AC308" s="77">
        <f>IF(AC$226="","",IF($B308="","",IFERROR(L308*$E308/100,"")))</f>
        <v/>
      </c>
      <c r="AD308" s="77">
        <f>IF(AD$226="","",IF($B308="","",IFERROR(M308*$E308/100,"")))</f>
        <v/>
      </c>
      <c r="AE308" s="77">
        <f>IF(AE$226="","",IF($B308="","",IFERROR(N308*$E308/100,"")))</f>
        <v/>
      </c>
      <c r="AF308" s="77">
        <f>IF(AF$226="","",IF($B308="","",IFERROR(O308*$E308/100,"")))</f>
        <v/>
      </c>
      <c r="AG308" s="77">
        <f>IF(AG$226="","",IF($B308="","",IFERROR(P308*$E308/100,"")))</f>
        <v/>
      </c>
      <c r="AH308" s="77">
        <f>IF(AH$226="","",IF($B308="","",IFERROR(Q308*$E308/100,"")))</f>
        <v/>
      </c>
      <c r="AI308" s="77">
        <f>IF(AI$226="","",IF($B308="","",IFERROR(R308*$E308/100,"")))</f>
        <v/>
      </c>
      <c r="AJ308" s="77">
        <f>IF(AJ$226="","",IF($B308="","",IFERROR(S308*$E308/100,"")))</f>
        <v/>
      </c>
      <c r="AK308" s="77">
        <f>IF(AK$226="","",IF($B308="","",IFERROR(T308*$E308/100,"")))</f>
        <v/>
      </c>
      <c r="AL308" s="77">
        <f>IF(AL$226="","",IF($B308="","",IFERROR(U308*$E308/100,"")))</f>
        <v/>
      </c>
      <c r="AN308" s="77">
        <f>IF($B308="","",SUMIF($F$226:$U$226,"&lt;="&amp;Sector!$E$51,$F308:$U308))</f>
        <v/>
      </c>
      <c r="AO308" s="77">
        <f>IF($B308="","",SUMIF($W$226:$AL$226,"&lt;="&amp;Sector!$E$51,$W308:$AL308))</f>
        <v/>
      </c>
      <c r="AQ308" s="163">
        <f>IF(AQ$226="","",IF($B308="","",IFERROR($C308*$D308*SUMPRODUCT(('Dvd Calendar'!$E$3135:$CZ$3135&gt;AQ$225)*('Dvd Calendar'!$E$3135:$CZ$3135&lt;=AQ$226)*'Dvd Calendar'!$E$3138:$CZ$3138*(('Dvd Calendar'!$E$3140:$CZ$3140='Field Check'!$C$56)*('Field Check'!$C$56&lt;&gt;"")+('Dvd Calendar'!$E$3140:$CZ$3140='Field Check'!$C$57)*('Field Check'!$C$57&lt;&gt;"")))/MXAU!$B$3,"")))</f>
        <v/>
      </c>
      <c r="AR308" s="163">
        <f>IF(AR$226="","",IF($B308="","",IFERROR($C308*$D308*SUMPRODUCT(('Dvd Calendar'!$E$3135:$CZ$3135&gt;AR$225)*('Dvd Calendar'!$E$3135:$CZ$3135&lt;=AR$226)*'Dvd Calendar'!$E$3138:$CZ$3138*(('Dvd Calendar'!$E$3140:$CZ$3140='Field Check'!$C$56)*('Field Check'!$C$56&lt;&gt;"")+('Dvd Calendar'!$E$3140:$CZ$3140='Field Check'!$C$57)*('Field Check'!$C$57&lt;&gt;"")))/MXAU!$B$3,"")))</f>
        <v/>
      </c>
      <c r="AS308" s="163">
        <f>IF(AS$226="","",IF($B308="","",IFERROR($C308*$D308*SUMPRODUCT(('Dvd Calendar'!$E$3135:$CZ$3135&gt;AS$225)*('Dvd Calendar'!$E$3135:$CZ$3135&lt;=AS$226)*'Dvd Calendar'!$E$3138:$CZ$3138*(('Dvd Calendar'!$E$3140:$CZ$3140='Field Check'!$C$56)*('Field Check'!$C$56&lt;&gt;"")+('Dvd Calendar'!$E$3140:$CZ$3140='Field Check'!$C$57)*('Field Check'!$C$57&lt;&gt;"")))/MXAU!$B$3,"")))</f>
        <v/>
      </c>
      <c r="AT308" s="163">
        <f>IF(AT$226="","",IF($B308="","",IFERROR($C308*$D308*SUMPRODUCT(('Dvd Calendar'!$E$3135:$CZ$3135&gt;AT$225)*('Dvd Calendar'!$E$3135:$CZ$3135&lt;=AT$226)*'Dvd Calendar'!$E$3138:$CZ$3138*(('Dvd Calendar'!$E$3140:$CZ$3140='Field Check'!$C$56)*('Field Check'!$C$56&lt;&gt;"")+('Dvd Calendar'!$E$3140:$CZ$3140='Field Check'!$C$57)*('Field Check'!$C$57&lt;&gt;"")))/MXAU!$B$3,"")))</f>
        <v/>
      </c>
      <c r="AU308" s="163">
        <f>IF(AU$226="","",IF($B308="","",IFERROR($C308*$D308*SUMPRODUCT(('Dvd Calendar'!$E$3135:$CZ$3135&gt;AU$225)*('Dvd Calendar'!$E$3135:$CZ$3135&lt;=AU$226)*'Dvd Calendar'!$E$3138:$CZ$3138*(('Dvd Calendar'!$E$3140:$CZ$3140='Field Check'!$C$56)*('Field Check'!$C$56&lt;&gt;"")+('Dvd Calendar'!$E$3140:$CZ$3140='Field Check'!$C$57)*('Field Check'!$C$57&lt;&gt;"")))/MXAU!$B$3,"")))</f>
        <v/>
      </c>
      <c r="AV308" s="163">
        <f>IF(AV$226="","",IF($B308="","",IFERROR($C308*$D308*SUMPRODUCT(('Dvd Calendar'!$E$3135:$CZ$3135&gt;AV$225)*('Dvd Calendar'!$E$3135:$CZ$3135&lt;=AV$226)*'Dvd Calendar'!$E$3138:$CZ$3138*(('Dvd Calendar'!$E$3140:$CZ$3140='Field Check'!$C$56)*('Field Check'!$C$56&lt;&gt;"")+('Dvd Calendar'!$E$3140:$CZ$3140='Field Check'!$C$57)*('Field Check'!$C$57&lt;&gt;"")))/MXAU!$B$3,"")))</f>
        <v/>
      </c>
      <c r="AW308" s="163">
        <f>IF(AW$226="","",IF($B308="","",IFERROR($C308*$D308*SUMPRODUCT(('Dvd Calendar'!$E$3135:$CZ$3135&gt;AW$225)*('Dvd Calendar'!$E$3135:$CZ$3135&lt;=AW$226)*'Dvd Calendar'!$E$3138:$CZ$3138*(('Dvd Calendar'!$E$3140:$CZ$3140='Field Check'!$C$56)*('Field Check'!$C$56&lt;&gt;"")+('Dvd Calendar'!$E$3140:$CZ$3140='Field Check'!$C$57)*('Field Check'!$C$57&lt;&gt;"")))/MXAU!$B$3,"")))</f>
        <v/>
      </c>
      <c r="AX308" s="163">
        <f>IF(AX$226="","",IF($B308="","",IFERROR($C308*$D308*SUMPRODUCT(('Dvd Calendar'!$E$3135:$CZ$3135&gt;AX$225)*('Dvd Calendar'!$E$3135:$CZ$3135&lt;=AX$226)*'Dvd Calendar'!$E$3138:$CZ$3138*(('Dvd Calendar'!$E$3140:$CZ$3140='Field Check'!$C$56)*('Field Check'!$C$56&lt;&gt;"")+('Dvd Calendar'!$E$3140:$CZ$3140='Field Check'!$C$57)*('Field Check'!$C$57&lt;&gt;"")))/MXAU!$B$3,"")))</f>
        <v/>
      </c>
      <c r="AY308" s="163">
        <f>IF(AY$226="","",IF($B308="","",IFERROR($C308*$D308*SUMPRODUCT(('Dvd Calendar'!$E$3135:$CZ$3135&gt;AY$225)*('Dvd Calendar'!$E$3135:$CZ$3135&lt;=AY$226)*'Dvd Calendar'!$E$3138:$CZ$3138*(('Dvd Calendar'!$E$3140:$CZ$3140='Field Check'!$C$56)*('Field Check'!$C$56&lt;&gt;"")+('Dvd Calendar'!$E$3140:$CZ$3140='Field Check'!$C$57)*('Field Check'!$C$57&lt;&gt;"")))/MXAU!$B$3,"")))</f>
        <v/>
      </c>
      <c r="AZ308" s="163">
        <f>IF(AZ$226="","",IF($B308="","",IFERROR($C308*$D308*SUMPRODUCT(('Dvd Calendar'!$E$3135:$CZ$3135&gt;AZ$225)*('Dvd Calendar'!$E$3135:$CZ$3135&lt;=AZ$226)*'Dvd Calendar'!$E$3138:$CZ$3138*(('Dvd Calendar'!$E$3140:$CZ$3140='Field Check'!$C$56)*('Field Check'!$C$56&lt;&gt;"")+('Dvd Calendar'!$E$3140:$CZ$3140='Field Check'!$C$57)*('Field Check'!$C$57&lt;&gt;"")))/MXAU!$B$3,"")))</f>
        <v/>
      </c>
      <c r="BA308" s="163">
        <f>IF(BA$226="","",IF($B308="","",IFERROR($C308*$D308*SUMPRODUCT(('Dvd Calendar'!$E$3135:$CZ$3135&gt;BA$225)*('Dvd Calendar'!$E$3135:$CZ$3135&lt;=BA$226)*'Dvd Calendar'!$E$3138:$CZ$3138*(('Dvd Calendar'!$E$3140:$CZ$3140='Field Check'!$C$56)*('Field Check'!$C$56&lt;&gt;"")+('Dvd Calendar'!$E$3140:$CZ$3140='Field Check'!$C$57)*('Field Check'!$C$57&lt;&gt;"")))/MXAU!$B$3,"")))</f>
        <v/>
      </c>
      <c r="BB308" s="163">
        <f>IF(BB$226="","",IF($B308="","",IFERROR($C308*$D308*SUMPRODUCT(('Dvd Calendar'!$E$3135:$CZ$3135&gt;BB$225)*('Dvd Calendar'!$E$3135:$CZ$3135&lt;=BB$226)*'Dvd Calendar'!$E$3138:$CZ$3138*(('Dvd Calendar'!$E$3140:$CZ$3140='Field Check'!$C$56)*('Field Check'!$C$56&lt;&gt;"")+('Dvd Calendar'!$E$3140:$CZ$3140='Field Check'!$C$57)*('Field Check'!$C$57&lt;&gt;"")))/MXAU!$B$3,"")))</f>
        <v/>
      </c>
      <c r="BC308" s="163">
        <f>IF(BC$226="","",IF($B308="","",IFERROR($C308*$D308*SUMPRODUCT(('Dvd Calendar'!$E$3135:$CZ$3135&gt;BC$225)*('Dvd Calendar'!$E$3135:$CZ$3135&lt;=BC$226)*'Dvd Calendar'!$E$3138:$CZ$3138*(('Dvd Calendar'!$E$3140:$CZ$3140='Field Check'!$C$56)*('Field Check'!$C$56&lt;&gt;"")+('Dvd Calendar'!$E$3140:$CZ$3140='Field Check'!$C$57)*('Field Check'!$C$57&lt;&gt;"")))/MXAU!$B$3,"")))</f>
        <v/>
      </c>
      <c r="BD308" s="163">
        <f>IF(BD$226="","",IF($B308="","",IFERROR($C308*$D308*SUMPRODUCT(('Dvd Calendar'!$E$3135:$CZ$3135&gt;BD$225)*('Dvd Calendar'!$E$3135:$CZ$3135&lt;=BD$226)*'Dvd Calendar'!$E$3138:$CZ$3138*(('Dvd Calendar'!$E$3140:$CZ$3140='Field Check'!$C$56)*('Field Check'!$C$56&lt;&gt;"")+('Dvd Calendar'!$E$3140:$CZ$3140='Field Check'!$C$57)*('Field Check'!$C$57&lt;&gt;"")))/MXAU!$B$3,"")))</f>
        <v/>
      </c>
      <c r="BE308" s="163">
        <f>IF(BE$226="","",IF($B308="","",IFERROR($C308*$D308*SUMPRODUCT(('Dvd Calendar'!$E$3135:$CZ$3135&gt;BE$225)*('Dvd Calendar'!$E$3135:$CZ$3135&lt;=BE$226)*'Dvd Calendar'!$E$3138:$CZ$3138*(('Dvd Calendar'!$E$3140:$CZ$3140='Field Check'!$C$56)*('Field Check'!$C$56&lt;&gt;"")+('Dvd Calendar'!$E$3140:$CZ$3140='Field Check'!$C$57)*('Field Check'!$C$57&lt;&gt;"")))/MXAU!$B$3,"")))</f>
        <v/>
      </c>
      <c r="BF308" s="163">
        <f>IF(BF$226="","",IF($B308="","",IFERROR($C308*$D308*SUMPRODUCT(('Dvd Calendar'!$E$3135:$CZ$3135&gt;BF$225)*('Dvd Calendar'!$E$3135:$CZ$3135&lt;=BF$226)*'Dvd Calendar'!$E$3138:$CZ$3138*(('Dvd Calendar'!$E$3140:$CZ$3140='Field Check'!$C$56)*('Field Check'!$C$56&lt;&gt;"")+('Dvd Calendar'!$E$3140:$CZ$3140='Field Check'!$C$57)*('Field Check'!$C$57&lt;&gt;"")))/MXAU!$B$3,"")))</f>
        <v/>
      </c>
      <c r="BH308" s="163">
        <f>IF(BH$226="","",IF($B308="","",IFERROR(AQ308*$E308/100,"")))</f>
        <v/>
      </c>
      <c r="BI308" s="163">
        <f>IF(BI$226="","",IF($B308="","",IFERROR(AR308*$E308/100,"")))</f>
        <v/>
      </c>
      <c r="BJ308" s="163">
        <f>IF(BJ$226="","",IF($B308="","",IFERROR(AS308*$E308/100,"")))</f>
        <v/>
      </c>
      <c r="BK308" s="163">
        <f>IF(BK$226="","",IF($B308="","",IFERROR(AT308*$E308/100,"")))</f>
        <v/>
      </c>
      <c r="BL308" s="163">
        <f>IF(BL$226="","",IF($B308="","",IFERROR(AU308*$E308/100,"")))</f>
        <v/>
      </c>
      <c r="BM308" s="163">
        <f>IF(BM$226="","",IF($B308="","",IFERROR(AV308*$E308/100,"")))</f>
        <v/>
      </c>
      <c r="BN308" s="163">
        <f>IF(BN$226="","",IF($B308="","",IFERROR(AW308*$E308/100,"")))</f>
        <v/>
      </c>
      <c r="BO308" s="163">
        <f>IF(BO$226="","",IF($B308="","",IFERROR(AX308*$E308/100,"")))</f>
        <v/>
      </c>
      <c r="BP308" s="163">
        <f>IF(BP$226="","",IF($B308="","",IFERROR(AY308*$E308/100,"")))</f>
        <v/>
      </c>
      <c r="BQ308" s="163">
        <f>IF(BQ$226="","",IF($B308="","",IFERROR(AZ308*$E308/100,"")))</f>
        <v/>
      </c>
      <c r="BR308" s="163">
        <f>IF(BR$226="","",IF($B308="","",IFERROR(BA308*$E308/100,"")))</f>
        <v/>
      </c>
      <c r="BS308" s="163">
        <f>IF(BS$226="","",IF($B308="","",IFERROR(BB308*$E308/100,"")))</f>
        <v/>
      </c>
      <c r="BT308" s="163">
        <f>IF(BT$226="","",IF($B308="","",IFERROR(BC308*$E308/100,"")))</f>
        <v/>
      </c>
      <c r="BU308" s="163">
        <f>IF(BU$226="","",IF($B308="","",IFERROR(BD308*$E308/100,"")))</f>
        <v/>
      </c>
      <c r="BV308" s="163">
        <f>IF(BV$226="","",IF($B308="","",IFERROR(BE308*$E308/100,"")))</f>
        <v/>
      </c>
      <c r="BW308" s="163">
        <f>IF(BW$226="","",IF($B308="","",IFERROR(BF308*$E308/100,"")))</f>
        <v/>
      </c>
    </row>
    <row r="309">
      <c r="B309" s="3" t="inlineStr">
        <is>
          <t>TOTAL (index pts)</t>
        </is>
      </c>
      <c r="F309" s="78">
        <f>IFERROR(SUM(F229:F308),"")</f>
        <v/>
      </c>
      <c r="G309" s="78">
        <f>IFERROR(SUM(G229:G308),"")</f>
        <v/>
      </c>
      <c r="H309" s="78">
        <f>IFERROR(SUM(H229:H308),"")</f>
        <v/>
      </c>
      <c r="I309" s="78">
        <f>IFERROR(SUM(I229:I308),"")</f>
        <v/>
      </c>
      <c r="J309" s="78">
        <f>IFERROR(SUM(J229:J308),"")</f>
        <v/>
      </c>
      <c r="K309" s="78">
        <f>IFERROR(SUM(K229:K308),"")</f>
        <v/>
      </c>
      <c r="L309" s="78">
        <f>IFERROR(SUM(L229:L308),"")</f>
        <v/>
      </c>
      <c r="M309" s="78">
        <f>IFERROR(SUM(M229:M308),"")</f>
        <v/>
      </c>
      <c r="N309" s="78">
        <f>IFERROR(SUM(N229:N308),"")</f>
        <v/>
      </c>
      <c r="O309" s="78">
        <f>IFERROR(SUM(O229:O308),"")</f>
        <v/>
      </c>
      <c r="P309" s="78">
        <f>IFERROR(SUM(P229:P308),"")</f>
        <v/>
      </c>
      <c r="Q309" s="78">
        <f>IFERROR(SUM(Q229:Q308),"")</f>
        <v/>
      </c>
      <c r="R309" s="78">
        <f>IFERROR(SUM(R229:R308),"")</f>
        <v/>
      </c>
      <c r="S309" s="78">
        <f>IFERROR(SUM(S229:S308),"")</f>
        <v/>
      </c>
      <c r="T309" s="78">
        <f>IFERROR(SUM(T229:T308),"")</f>
        <v/>
      </c>
      <c r="U309" s="78">
        <f>IFERROR(SUM(U229:U308),"")</f>
        <v/>
      </c>
      <c r="W309" s="78">
        <f>IFERROR(SUM(W229:W308),"")</f>
        <v/>
      </c>
      <c r="X309" s="78">
        <f>IFERROR(SUM(X229:X308),"")</f>
        <v/>
      </c>
      <c r="Y309" s="78">
        <f>IFERROR(SUM(Y229:Y308),"")</f>
        <v/>
      </c>
      <c r="Z309" s="78">
        <f>IFERROR(SUM(Z229:Z308),"")</f>
        <v/>
      </c>
      <c r="AA309" s="78">
        <f>IFERROR(SUM(AA229:AA308),"")</f>
        <v/>
      </c>
      <c r="AB309" s="78">
        <f>IFERROR(SUM(AB229:AB308),"")</f>
        <v/>
      </c>
      <c r="AC309" s="78">
        <f>IFERROR(SUM(AC229:AC308),"")</f>
        <v/>
      </c>
      <c r="AD309" s="78">
        <f>IFERROR(SUM(AD229:AD308),"")</f>
        <v/>
      </c>
      <c r="AE309" s="78">
        <f>IFERROR(SUM(AE229:AE308),"")</f>
        <v/>
      </c>
      <c r="AF309" s="78">
        <f>IFERROR(SUM(AF229:AF308),"")</f>
        <v/>
      </c>
      <c r="AG309" s="78">
        <f>IFERROR(SUM(AG229:AG308),"")</f>
        <v/>
      </c>
      <c r="AH309" s="78">
        <f>IFERROR(SUM(AH229:AH308),"")</f>
        <v/>
      </c>
      <c r="AI309" s="78">
        <f>IFERROR(SUM(AI229:AI308),"")</f>
        <v/>
      </c>
      <c r="AJ309" s="78">
        <f>IFERROR(SUM(AJ229:AJ308),"")</f>
        <v/>
      </c>
      <c r="AK309" s="78">
        <f>IFERROR(SUM(AK229:AK308),"")</f>
        <v/>
      </c>
      <c r="AL309" s="78">
        <f>IFERROR(SUM(AL229:AL308),"")</f>
        <v/>
      </c>
      <c r="AN309" s="78">
        <f>IFERROR(SUM(AN229:AN308),"")</f>
        <v/>
      </c>
      <c r="AO309" s="78">
        <f>IFERROR(SUM(AO229:AO308),"")</f>
        <v/>
      </c>
      <c r="AQ309" s="156">
        <f>IFERROR(SUM(AQ229:AQ308),"")</f>
        <v/>
      </c>
      <c r="AR309" s="156">
        <f>IFERROR(SUM(AR229:AR308),"")</f>
        <v/>
      </c>
      <c r="AS309" s="156">
        <f>IFERROR(SUM(AS229:AS308),"")</f>
        <v/>
      </c>
      <c r="AT309" s="156">
        <f>IFERROR(SUM(AT229:AT308),"")</f>
        <v/>
      </c>
      <c r="AU309" s="156">
        <f>IFERROR(SUM(AU229:AU308),"")</f>
        <v/>
      </c>
      <c r="AV309" s="156">
        <f>IFERROR(SUM(AV229:AV308),"")</f>
        <v/>
      </c>
      <c r="AW309" s="156">
        <f>IFERROR(SUM(AW229:AW308),"")</f>
        <v/>
      </c>
      <c r="AX309" s="156">
        <f>IFERROR(SUM(AX229:AX308),"")</f>
        <v/>
      </c>
      <c r="AY309" s="156">
        <f>IFERROR(SUM(AY229:AY308),"")</f>
        <v/>
      </c>
      <c r="AZ309" s="156">
        <f>IFERROR(SUM(AZ229:AZ308),"")</f>
        <v/>
      </c>
      <c r="BA309" s="156">
        <f>IFERROR(SUM(BA229:BA308),"")</f>
        <v/>
      </c>
      <c r="BB309" s="156">
        <f>IFERROR(SUM(BB229:BB308),"")</f>
        <v/>
      </c>
      <c r="BC309" s="156">
        <f>IFERROR(SUM(BC229:BC308),"")</f>
        <v/>
      </c>
      <c r="BD309" s="156">
        <f>IFERROR(SUM(BD229:BD308),"")</f>
        <v/>
      </c>
      <c r="BE309" s="156">
        <f>IFERROR(SUM(BE229:BE308),"")</f>
        <v/>
      </c>
      <c r="BF309" s="156">
        <f>IFERROR(SUM(BF229:BF308),"")</f>
        <v/>
      </c>
      <c r="BH309" s="156">
        <f>IFERROR(SUM(BH229:BH308),"")</f>
        <v/>
      </c>
      <c r="BI309" s="156">
        <f>IFERROR(SUM(BI229:BI308),"")</f>
        <v/>
      </c>
      <c r="BJ309" s="156">
        <f>IFERROR(SUM(BJ229:BJ308),"")</f>
        <v/>
      </c>
      <c r="BK309" s="156">
        <f>IFERROR(SUM(BK229:BK308),"")</f>
        <v/>
      </c>
      <c r="BL309" s="156">
        <f>IFERROR(SUM(BL229:BL308),"")</f>
        <v/>
      </c>
      <c r="BM309" s="156">
        <f>IFERROR(SUM(BM229:BM308),"")</f>
        <v/>
      </c>
      <c r="BN309" s="156">
        <f>IFERROR(SUM(BN229:BN308),"")</f>
        <v/>
      </c>
      <c r="BO309" s="156">
        <f>IFERROR(SUM(BO229:BO308),"")</f>
        <v/>
      </c>
      <c r="BP309" s="156">
        <f>IFERROR(SUM(BP229:BP308),"")</f>
        <v/>
      </c>
      <c r="BQ309" s="156">
        <f>IFERROR(SUM(BQ229:BQ308),"")</f>
        <v/>
      </c>
      <c r="BR309" s="156">
        <f>IFERROR(SUM(BR229:BR308),"")</f>
        <v/>
      </c>
      <c r="BS309" s="156">
        <f>IFERROR(SUM(BS229:BS308),"")</f>
        <v/>
      </c>
      <c r="BT309" s="156">
        <f>IFERROR(SUM(BT229:BT308),"")</f>
        <v/>
      </c>
      <c r="BU309" s="156">
        <f>IFERROR(SUM(BU229:BU308),"")</f>
        <v/>
      </c>
      <c r="BV309" s="156">
        <f>IFERROR(SUM(BV229:BV308),"")</f>
        <v/>
      </c>
      <c r="BW309" s="156">
        <f>IFERROR(SUM(BW229:BW308),"")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FFC000"/>
    <outlinePr summaryBelow="1" summaryRight="1"/>
    <pageSetUpPr/>
  </sheetPr>
  <dimension ref="B1:AJ340"/>
  <sheetViews>
    <sheetView workbookViewId="0">
      <pane xSplit="2" ySplit="10" topLeftCell="C11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style="124" min="1" max="1"/>
    <col width="20" customWidth="1" style="124" min="2" max="2"/>
    <col width="10" customWidth="1" style="124" min="3" max="18"/>
    <col width="12" customWidth="1" style="124" min="19" max="19"/>
    <col width="2" customWidth="1" style="124" min="20" max="20"/>
    <col width="14" customWidth="1" style="124" min="21" max="21"/>
    <col width="12" customWidth="1" style="124" min="22" max="27"/>
  </cols>
  <sheetData>
    <row r="1" ht="16.5" customHeight="1" s="124">
      <c r="B1" s="1" t="inlineStr">
        <is>
          <t>OVERRIDE - YOUR DIVIDEND JUDGMENT</t>
        </is>
      </c>
    </row>
    <row r="2">
      <c r="B2" s="2" t="inlineStr">
        <is>
          <t>Bloomberg's BDVD projections embed growth and assumptions. Put YOUR number here when you disagree. Dvd Calendar is never touched - flip the switch OFF and the whole book is pure Bloomberg again.</t>
        </is>
      </c>
    </row>
    <row r="4">
      <c r="B4" s="3" t="inlineStr">
        <is>
          <t>Use overrides?</t>
        </is>
      </c>
      <c r="C4" s="79" t="inlineStr">
        <is>
          <t>OFF</t>
        </is>
      </c>
      <c r="D4" s="2" t="inlineStr">
        <is>
          <t>Active rows:</t>
        </is>
      </c>
      <c r="E4" s="80">
        <f>SUMPRODUCT(($B$11:$B$40&lt;&gt;"")*($D$11:$D$40&lt;&gt;"")*ISNUMBER($E$11:$E$40))</f>
        <v/>
      </c>
      <c r="F4" s="2" t="inlineStr">
        <is>
          <t>ON = Accrual swaps in your DPS wherever a row below is filled. OFF = pure Bloomberg everywhere, instantly. Status shows on Div by Expiry, Accrual and Sector.</t>
        </is>
      </c>
    </row>
    <row r="6">
      <c r="B6" s="4" t="inlineStr">
        <is>
          <t>1.</t>
        </is>
      </c>
      <c r="C6" s="2" t="inlineStr">
        <is>
          <t>Ticker exactly as in column B of the matrix below (e.g. BHP AT Equity), contract # from Expiries, and YOUR total DPS for that stock in that window - per share, declared currency, same units as the matrix.</t>
        </is>
      </c>
    </row>
    <row r="7">
      <c r="B7" s="4" t="inlineStr">
        <is>
          <t>2.</t>
        </is>
      </c>
      <c r="C7" s="2" t="inlineStr">
        <is>
          <t>Your number replaces Bloomberg's WINDOW TOTAL for that stock + contract (it does not edit single events). Index blank or BOTH = hits both indices; AS51 / MXAU = that index only. 0 = you think the dividend will not happen.</t>
        </is>
      </c>
    </row>
    <row r="8">
      <c r="B8" s="4" t="inlineStr">
        <is>
          <t>3.</t>
        </is>
      </c>
      <c r="C8" s="2" t="inlineStr">
        <is>
          <t>Going back: switch OFF (everything reverts at once) or delete a row (that override reverts). Bloomberg's numbers stay visible in the BBG columns and the matrix - nothing is lost.</t>
        </is>
      </c>
    </row>
    <row r="10" ht="63.75" customHeight="1" s="124">
      <c r="B10" s="39" t="inlineStr">
        <is>
          <t>Ticker</t>
        </is>
      </c>
      <c r="C10" s="39" t="inlineStr">
        <is>
          <t>Index</t>
        </is>
      </c>
      <c r="D10" s="39" t="inlineStr">
        <is>
          <t>Ct #</t>
        </is>
      </c>
      <c r="E10" s="39" t="inlineStr">
        <is>
          <t>Your DPS
(window total,
declared ccy)</t>
        </is>
      </c>
      <c r="F10" s="39" t="inlineStr">
        <is>
          <t>Why (note to self)</t>
        </is>
      </c>
      <c r="G10" s="39" t="inlineStr">
        <is>
          <t>Contract</t>
        </is>
      </c>
      <c r="H10" s="39" t="inlineStr">
        <is>
          <t>Expiry
(AS51 / MXAU)</t>
        </is>
      </c>
      <c r="I10" s="39" t="inlineStr">
        <is>
          <t>BBG DPS
(AS51 win)</t>
        </is>
      </c>
      <c r="J10" s="39" t="inlineStr">
        <is>
          <t>BBG DPS
(MXAU win)</t>
        </is>
      </c>
      <c r="K10" s="39" t="inlineStr">
        <is>
          <t>Impact AS51
(pts)</t>
        </is>
      </c>
      <c r="L10" s="39" t="inlineStr">
        <is>
          <t>Impact MXAU
(pts)</t>
        </is>
      </c>
      <c r="M10" s="39" t="inlineStr">
        <is>
          <t>Status</t>
        </is>
      </c>
      <c r="O10" s="3" t="inlineStr">
        <is>
          <t>WORKBENCH - PICK A STOCK</t>
        </is>
      </c>
      <c r="U10" s="3" t="inlineStr">
        <is>
          <t>DIVIDEND HISTORY - the stock picked above</t>
        </is>
      </c>
    </row>
    <row r="11">
      <c r="B11" s="60" t="n"/>
      <c r="C11" s="60" t="n"/>
      <c r="D11" s="60" t="n"/>
      <c r="E11" s="81" t="n"/>
      <c r="F11" s="60" t="n"/>
      <c r="G11" s="40">
        <f>IF($D11="","",IFERROR(INDEX(Expiries!$C$16:$C$31,$D11),""))</f>
        <v/>
      </c>
      <c r="H11" s="40">
        <f>IF($D11="","",IFERROR(TEXT(INDEX(Expiries!$F$16:$F$31,$D11),"dd mmm")&amp;" / "&amp;TEXT(INDEX(Expiries!$I$16:$I$31,$D11),"dd mmm"),""))</f>
        <v/>
      </c>
      <c r="I11" s="82">
        <f>IF($B11="","",IF($D11="","",IFERROR(INDEX($C$51:$R$255,MATCH($B11,$B$51:$B$255,0),$D11),"not in AS51")))</f>
        <v/>
      </c>
      <c r="J11" s="82">
        <f>IF($B11="","",IF($D11="","",IFERROR(INDEX($C$261:$R$340,MATCH($B11,$B$261:$B$340,0),$D11),"not in MXAU")))</f>
        <v/>
      </c>
      <c r="K11" s="83">
        <f>IF($C11="MXAU","",IF(ISNUMBER($E11)*ISNUMBER($I11)=0,"",IFERROR(($E11-$I11)*INDEX(Accrual!$C$16:$C$220,MATCH($B11,$B$51:$B$255,0))*INDEX(Accrual!$D$16:$D$220,MATCH($B11,$B$51:$B$255,0))/'AS51'!$B$3,"")))</f>
        <v/>
      </c>
      <c r="L11" s="83">
        <f>IF($C11="AS51","",IF(ISNUMBER($E11)*ISNUMBER($J11)=0,"",IFERROR(($E11-$J11)*INDEX(Accrual!$C$229:$C$308,MATCH($B11,$B$261:$B$340,0))*INDEX(Accrual!$D$229:$D$308,MATCH($B11,$B$261:$B$340,0))/MXAU!$B$3,"")))</f>
        <v/>
      </c>
      <c r="M11" s="84">
        <f>IF($B11="","",IF(COUNTIF($B$51:$B$255,$B11)+COUNTIF($B$261:$B$340,$B11)=0,"ticker? paste from the matrix below",IF($D11="","no contract # - ignored",IF(ISNUMBER($E11),IF(COUNTIFS($B$11:$B$40,$B11,$D$11:$D$40,$D11)&gt;1,"2 rows same stock+contract - they ADD","OK"),"no DPS - ignored"))))</f>
        <v/>
      </c>
      <c r="O11" s="3" t="inlineStr">
        <is>
          <t>Ticker</t>
        </is>
      </c>
      <c r="P11" s="60" t="n"/>
      <c r="Q11" s="6">
        <f>IF($P$11="","",IF(COUNTIF($B$51:$B$255,$P$11)+COUNTIF($B$261:$B$340,$P$11)=0,"not found - paste from the matrix col B","OK"))</f>
        <v/>
      </c>
      <c r="U11" s="3" t="inlineStr">
        <is>
          <t>Years back</t>
        </is>
      </c>
      <c r="V11" s="35" t="n">
        <v>3</v>
      </c>
      <c r="W11" s="2" t="inlineStr">
        <is>
          <t>Actual paid dividends for the picked stock, further back than the calendar's own history window - for studying a payout record. Spills DOWN from U14. No franking in it.</t>
        </is>
      </c>
    </row>
    <row r="12">
      <c r="B12" s="60" t="n"/>
      <c r="C12" s="60" t="n"/>
      <c r="D12" s="60" t="n"/>
      <c r="E12" s="81" t="n"/>
      <c r="F12" s="60" t="n"/>
      <c r="G12" s="40">
        <f>IF($D12="","",IFERROR(INDEX(Expiries!$C$16:$C$31,$D12),""))</f>
        <v/>
      </c>
      <c r="H12" s="40">
        <f>IF($D12="","",IFERROR(TEXT(INDEX(Expiries!$F$16:$F$31,$D12),"dd mmm")&amp;" / "&amp;TEXT(INDEX(Expiries!$I$16:$I$31,$D12),"dd mmm"),""))</f>
        <v/>
      </c>
      <c r="I12" s="82">
        <f>IF($B12="","",IF($D12="","",IFERROR(INDEX($C$51:$R$255,MATCH($B12,$B$51:$B$255,0),$D12),"not in AS51")))</f>
        <v/>
      </c>
      <c r="J12" s="82">
        <f>IF($B12="","",IF($D12="","",IFERROR(INDEX($C$261:$R$340,MATCH($B12,$B$261:$B$340,0),$D12),"not in MXAU")))</f>
        <v/>
      </c>
      <c r="K12" s="83">
        <f>IF($C12="MXAU","",IF(ISNUMBER($E12)*ISNUMBER($I12)=0,"",IFERROR(($E12-$I12)*INDEX(Accrual!$C$16:$C$220,MATCH($B12,$B$51:$B$255,0))*INDEX(Accrual!$D$16:$D$220,MATCH($B12,$B$51:$B$255,0))/'AS51'!$B$3,"")))</f>
        <v/>
      </c>
      <c r="L12" s="83">
        <f>IF($C12="AS51","",IF(ISNUMBER($E12)*ISNUMBER($J12)=0,"",IFERROR(($E12-$J12)*INDEX(Accrual!$C$229:$C$308,MATCH($B12,$B$261:$B$340,0))*INDEX(Accrual!$D$229:$D$308,MATCH($B12,$B$261:$B$340,0))/MXAU!$B$3,"")))</f>
        <v/>
      </c>
      <c r="M12" s="84">
        <f>IF($B12="","",IF(COUNTIF($B$51:$B$255,$B12)+COUNTIF($B$261:$B$340,$B12)=0,"ticker? paste from the matrix below",IF($D12="","no contract # - ignored",IF(ISNUMBER($E12),IF(COUNTIFS($B$11:$B$40,$B12,$D$11:$D$40,$D12)&gt;1,"2 rows same stock+contract - they ADD","OK"),"no DPS - ignored"))))</f>
        <v/>
      </c>
      <c r="O12" s="2" t="inlineStr">
        <is>
          <t>GICS sector</t>
        </is>
      </c>
      <c r="P12" s="40">
        <f>IF($P$11="","",IFERROR(INDEX('AS51'!$E$6:$E$210,MATCH($P$11,'AS51'!$C$6:$C$210,0)),IFERROR(INDEX(MXAU!$E$6:$E$85,MATCH($P$11,MXAU!$C$6:$C$85,0)),"")))</f>
        <v/>
      </c>
      <c r="U12" s="2" t="inlineStr">
        <is>
          <t>From / to (auto)</t>
        </is>
      </c>
      <c r="V12" s="2">
        <f>TEXT(EDATE(Expiries!$C$6,-12*$V$11),"yyyymmdd")</f>
        <v/>
      </c>
      <c r="W12" s="2">
        <f>TEXT(Expiries!$C$6,"yyyymmdd")</f>
        <v/>
      </c>
    </row>
    <row r="13">
      <c r="B13" s="60" t="n"/>
      <c r="C13" s="60" t="n"/>
      <c r="D13" s="60" t="n"/>
      <c r="E13" s="81" t="n"/>
      <c r="F13" s="60" t="n"/>
      <c r="G13" s="40">
        <f>IF($D13="","",IFERROR(INDEX(Expiries!$C$16:$C$31,$D13),""))</f>
        <v/>
      </c>
      <c r="H13" s="40">
        <f>IF($D13="","",IFERROR(TEXT(INDEX(Expiries!$F$16:$F$31,$D13),"dd mmm")&amp;" / "&amp;TEXT(INDEX(Expiries!$I$16:$I$31,$D13),"dd mmm"),""))</f>
        <v/>
      </c>
      <c r="I13" s="82">
        <f>IF($B13="","",IF($D13="","",IFERROR(INDEX($C$51:$R$255,MATCH($B13,$B$51:$B$255,0),$D13),"not in AS51")))</f>
        <v/>
      </c>
      <c r="J13" s="82">
        <f>IF($B13="","",IF($D13="","",IFERROR(INDEX($C$261:$R$340,MATCH($B13,$B$261:$B$340,0),$D13),"not in MXAU")))</f>
        <v/>
      </c>
      <c r="K13" s="83">
        <f>IF($C13="MXAU","",IF(ISNUMBER($E13)*ISNUMBER($I13)=0,"",IFERROR(($E13-$I13)*INDEX(Accrual!$C$16:$C$220,MATCH($B13,$B$51:$B$255,0))*INDEX(Accrual!$D$16:$D$220,MATCH($B13,$B$51:$B$255,0))/'AS51'!$B$3,"")))</f>
        <v/>
      </c>
      <c r="L13" s="83">
        <f>IF($C13="AS51","",IF(ISNUMBER($E13)*ISNUMBER($J13)=0,"",IFERROR(($E13-$J13)*INDEX(Accrual!$C$229:$C$308,MATCH($B13,$B$261:$B$340,0))*INDEX(Accrual!$D$229:$D$308,MATCH($B13,$B$261:$B$340,0))/MXAU!$B$3,"")))</f>
        <v/>
      </c>
      <c r="M13" s="84">
        <f>IF($B13="","",IF(COUNTIF($B$51:$B$255,$B13)+COUNTIF($B$261:$B$340,$B13)=0,"ticker? paste from the matrix below",IF($D13="","no contract # - ignored",IF(ISNUMBER($E13),IF(COUNTIFS($B$11:$B$40,$B13,$D$11:$D$40,$D13)&gt;1,"2 rows same stock+contract - they ADD","OK"),"no DPS - ignored"))))</f>
        <v/>
      </c>
      <c r="O13" s="2" t="inlineStr">
        <is>
          <t>Shares (AS51 / MXAU)</t>
        </is>
      </c>
      <c r="P13" s="47">
        <f>IF($P$11="","",IFERROR(INDEX('AS51'!$B$6:$B$210,MATCH($P$11,'AS51'!$C$6:$C$210,0)),"-"))</f>
        <v/>
      </c>
      <c r="Q13" s="47">
        <f>IF($P$11="","",IFERROR(INDEX(MXAU!$B$6:$B$85,MATCH($P$11,MXAU!$C$6:$C$85,0)),"-"))</f>
        <v/>
      </c>
      <c r="U13" s="2" t="inlineStr">
        <is>
          <t>Think here - then put your number in the list on the left.</t>
        </is>
      </c>
    </row>
    <row r="14">
      <c r="B14" s="60" t="n"/>
      <c r="C14" s="60" t="n"/>
      <c r="D14" s="60" t="n"/>
      <c r="E14" s="81" t="n"/>
      <c r="F14" s="60" t="n"/>
      <c r="G14" s="40">
        <f>IF($D14="","",IFERROR(INDEX(Expiries!$C$16:$C$31,$D14),""))</f>
        <v/>
      </c>
      <c r="H14" s="40">
        <f>IF($D14="","",IFERROR(TEXT(INDEX(Expiries!$F$16:$F$31,$D14),"dd mmm")&amp;" / "&amp;TEXT(INDEX(Expiries!$I$16:$I$31,$D14),"dd mmm"),""))</f>
        <v/>
      </c>
      <c r="I14" s="82">
        <f>IF($B14="","",IF($D14="","",IFERROR(INDEX($C$51:$R$255,MATCH($B14,$B$51:$B$255,0),$D14),"not in AS51")))</f>
        <v/>
      </c>
      <c r="J14" s="82">
        <f>IF($B14="","",IF($D14="","",IFERROR(INDEX($C$261:$R$340,MATCH($B14,$B$261:$B$340,0),$D14),"not in MXAU")))</f>
        <v/>
      </c>
      <c r="K14" s="83">
        <f>IF($C14="MXAU","",IF(ISNUMBER($E14)*ISNUMBER($I14)=0,"",IFERROR(($E14-$I14)*INDEX(Accrual!$C$16:$C$220,MATCH($B14,$B$51:$B$255,0))*INDEX(Accrual!$D$16:$D$220,MATCH($B14,$B$51:$B$255,0))/'AS51'!$B$3,"")))</f>
        <v/>
      </c>
      <c r="L14" s="83">
        <f>IF($C14="AS51","",IF(ISNUMBER($E14)*ISNUMBER($J14)=0,"",IFERROR(($E14-$J14)*INDEX(Accrual!$C$229:$C$308,MATCH($B14,$B$261:$B$340,0))*INDEX(Accrual!$D$229:$D$308,MATCH($B14,$B$261:$B$340,0))/MXAU!$B$3,"")))</f>
        <v/>
      </c>
      <c r="M14" s="84">
        <f>IF($B14="","",IF(COUNTIF($B$51:$B$255,$B14)+COUNTIF($B$261:$B$340,$B14)=0,"ticker? paste from the matrix below",IF($D14="","no contract # - ignored",IF(ISNUMBER($E14),IF(COUNTIFS($B$11:$B$40,$B14,$D$11:$D$40,$D14)&gt;1,"2 rows same stock+contract - they ADD","OK"),"no DPS - ignored"))))</f>
        <v/>
      </c>
      <c r="O14" s="2" t="inlineStr">
        <is>
          <t>Franked % (blank=100)</t>
        </is>
      </c>
      <c r="P14" s="38">
        <f>IF($P$11="","",IFERROR(INDEX(Accrual!$E$16:$E$220,MATCH($P$11,$B$51:$B$255,0)),IFERROR(INDEX(Accrual!$E$229:$E$308,MATCH($P$11,$B$261:$B$340,0)),"")))</f>
        <v/>
      </c>
      <c r="U14" s="85">
        <f>_xll.BDS($P$11,"DVD_HIST_ALL","DVD_START_DT",$V$12,"DVD_END_DT",$W$12)</f>
        <v/>
      </c>
      <c r="V14" s="86" t="n"/>
      <c r="W14" s="86" t="n"/>
      <c r="X14" s="86" t="n"/>
      <c r="Y14" s="86" t="n"/>
      <c r="Z14" s="86" t="n"/>
      <c r="AA14" s="86" t="n"/>
      <c r="AB14" s="86" t="n"/>
      <c r="AC14" s="86" t="n"/>
      <c r="AD14" s="86" t="n"/>
      <c r="AE14" s="86" t="n"/>
      <c r="AF14" s="86" t="n"/>
      <c r="AG14" s="86" t="n"/>
      <c r="AH14" s="86" t="n"/>
      <c r="AI14" s="86" t="n"/>
      <c r="AJ14" s="86" t="n"/>
    </row>
    <row r="15">
      <c r="B15" s="60" t="n"/>
      <c r="C15" s="60" t="n"/>
      <c r="D15" s="60" t="n"/>
      <c r="E15" s="81" t="n"/>
      <c r="F15" s="60" t="n"/>
      <c r="G15" s="40">
        <f>IF($D15="","",IFERROR(INDEX(Expiries!$C$16:$C$31,$D15),""))</f>
        <v/>
      </c>
      <c r="H15" s="40">
        <f>IF($D15="","",IFERROR(TEXT(INDEX(Expiries!$F$16:$F$31,$D15),"dd mmm")&amp;" / "&amp;TEXT(INDEX(Expiries!$I$16:$I$31,$D15),"dd mmm"),""))</f>
        <v/>
      </c>
      <c r="I15" s="82">
        <f>IF($B15="","",IF($D15="","",IFERROR(INDEX($C$51:$R$255,MATCH($B15,$B$51:$B$255,0),$D15),"not in AS51")))</f>
        <v/>
      </c>
      <c r="J15" s="82">
        <f>IF($B15="","",IF($D15="","",IFERROR(INDEX($C$261:$R$340,MATCH($B15,$B$261:$B$340,0),$D15),"not in MXAU")))</f>
        <v/>
      </c>
      <c r="K15" s="83">
        <f>IF($C15="MXAU","",IF(ISNUMBER($E15)*ISNUMBER($I15)=0,"",IFERROR(($E15-$I15)*INDEX(Accrual!$C$16:$C$220,MATCH($B15,$B$51:$B$255,0))*INDEX(Accrual!$D$16:$D$220,MATCH($B15,$B$51:$B$255,0))/'AS51'!$B$3,"")))</f>
        <v/>
      </c>
      <c r="L15" s="83">
        <f>IF($C15="AS51","",IF(ISNUMBER($E15)*ISNUMBER($J15)=0,"",IFERROR(($E15-$J15)*INDEX(Accrual!$C$229:$C$308,MATCH($B15,$B$261:$B$340,0))*INDEX(Accrual!$D$229:$D$308,MATCH($B15,$B$261:$B$340,0))/MXAU!$B$3,"")))</f>
        <v/>
      </c>
      <c r="M15" s="84">
        <f>IF($B15="","",IF(COUNTIF($B$51:$B$255,$B15)+COUNTIF($B$261:$B$340,$B15)=0,"ticker? paste from the matrix below",IF($D15="","no contract # - ignored",IF(ISNUMBER($E15),IF(COUNTIFS($B$11:$B$40,$B15,$D$11:$D$40,$D15)&gt;1,"2 rows same stock+contract - they ADD","OK"),"no DPS - ignored"))))</f>
        <v/>
      </c>
      <c r="O15" s="2" t="inlineStr">
        <is>
          <t>DPS paid, last 12M</t>
        </is>
      </c>
      <c r="P15" s="62">
        <f>IF($P$11="","",IFERROR(INDEX('AS51'!$F$6:$F$210,MATCH($P$11,'AS51'!$C$6:$C$210,0)),IFERROR(INDEX(MXAU!$F$6:$F$85,MATCH($P$11,MXAU!$C$6:$C$85,0)),"")))</f>
        <v/>
      </c>
      <c r="U15" s="86" t="n"/>
      <c r="V15" s="86" t="n"/>
      <c r="W15" s="86" t="n"/>
      <c r="X15" s="86" t="n"/>
      <c r="Y15" s="86" t="n"/>
      <c r="Z15" s="86" t="n"/>
      <c r="AA15" s="86" t="n"/>
      <c r="AB15" s="86" t="n"/>
      <c r="AC15" s="86" t="n"/>
      <c r="AD15" s="86" t="n"/>
      <c r="AE15" s="86" t="n"/>
      <c r="AF15" s="86" t="n"/>
      <c r="AG15" s="86" t="n"/>
      <c r="AH15" s="86" t="n"/>
      <c r="AI15" s="86" t="n"/>
      <c r="AJ15" s="86" t="n"/>
    </row>
    <row r="16">
      <c r="B16" s="60" t="n"/>
      <c r="C16" s="60" t="n"/>
      <c r="D16" s="60" t="n"/>
      <c r="E16" s="81" t="n"/>
      <c r="F16" s="60" t="n"/>
      <c r="G16" s="40">
        <f>IF($D16="","",IFERROR(INDEX(Expiries!$C$16:$C$31,$D16),""))</f>
        <v/>
      </c>
      <c r="H16" s="40">
        <f>IF($D16="","",IFERROR(TEXT(INDEX(Expiries!$F$16:$F$31,$D16),"dd mmm")&amp;" / "&amp;TEXT(INDEX(Expiries!$I$16:$I$31,$D16),"dd mmm"),""))</f>
        <v/>
      </c>
      <c r="I16" s="82">
        <f>IF($B16="","",IF($D16="","",IFERROR(INDEX($C$51:$R$255,MATCH($B16,$B$51:$B$255,0),$D16),"not in AS51")))</f>
        <v/>
      </c>
      <c r="J16" s="82">
        <f>IF($B16="","",IF($D16="","",IFERROR(INDEX($C$261:$R$340,MATCH($B16,$B$261:$B$340,0),$D16),"not in MXAU")))</f>
        <v/>
      </c>
      <c r="K16" s="83">
        <f>IF($C16="MXAU","",IF(ISNUMBER($E16)*ISNUMBER($I16)=0,"",IFERROR(($E16-$I16)*INDEX(Accrual!$C$16:$C$220,MATCH($B16,$B$51:$B$255,0))*INDEX(Accrual!$D$16:$D$220,MATCH($B16,$B$51:$B$255,0))/'AS51'!$B$3,"")))</f>
        <v/>
      </c>
      <c r="L16" s="83">
        <f>IF($C16="AS51","",IF(ISNUMBER($E16)*ISNUMBER($J16)=0,"",IFERROR(($E16-$J16)*INDEX(Accrual!$C$229:$C$308,MATCH($B16,$B$261:$B$340,0))*INDEX(Accrual!$D$229:$D$308,MATCH($B16,$B$261:$B$340,0))/MXAU!$B$3,"")))</f>
        <v/>
      </c>
      <c r="M16" s="84">
        <f>IF($B16="","",IF(COUNTIF($B$51:$B$255,$B16)+COUNTIF($B$261:$B$340,$B16)=0,"ticker? paste from the matrix below",IF($D16="","no contract # - ignored",IF(ISNUMBER($E16),IF(COUNTIFS($B$11:$B$40,$B16,$D$11:$D$40,$D16)&gt;1,"2 rows same stock+contract - they ADD","OK"),"no DPS - ignored"))))</f>
        <v/>
      </c>
      <c r="O16" s="2" t="inlineStr">
        <is>
          <t>Declares in</t>
        </is>
      </c>
      <c r="P16" s="40">
        <f>IF($P$11="","",IFERROR(INDEX('AS51'!$P$6:$P$210,MATCH($P$11,'AS51'!$C$6:$C$210,0)),IFERROR(INDEX(MXAU!$P$6:$P$85,MATCH($P$11,MXAU!$C$6:$C$85,0)),"")))</f>
        <v/>
      </c>
      <c r="U16" s="86" t="n"/>
      <c r="V16" s="86" t="n"/>
      <c r="W16" s="86" t="n"/>
      <c r="X16" s="86" t="n"/>
      <c r="Y16" s="86" t="n"/>
      <c r="Z16" s="86" t="n"/>
      <c r="AA16" s="86" t="n"/>
      <c r="AB16" s="86" t="n"/>
      <c r="AC16" s="86" t="n"/>
      <c r="AD16" s="86" t="n"/>
      <c r="AE16" s="86" t="n"/>
      <c r="AF16" s="86" t="n"/>
      <c r="AG16" s="86" t="n"/>
      <c r="AH16" s="86" t="n"/>
      <c r="AI16" s="86" t="n"/>
      <c r="AJ16" s="86" t="n"/>
    </row>
    <row r="17">
      <c r="B17" s="60" t="n"/>
      <c r="C17" s="60" t="n"/>
      <c r="D17" s="60" t="n"/>
      <c r="E17" s="81" t="n"/>
      <c r="F17" s="60" t="n"/>
      <c r="G17" s="40">
        <f>IF($D17="","",IFERROR(INDEX(Expiries!$C$16:$C$31,$D17),""))</f>
        <v/>
      </c>
      <c r="H17" s="40">
        <f>IF($D17="","",IFERROR(TEXT(INDEX(Expiries!$F$16:$F$31,$D17),"dd mmm")&amp;" / "&amp;TEXT(INDEX(Expiries!$I$16:$I$31,$D17),"dd mmm"),""))</f>
        <v/>
      </c>
      <c r="I17" s="82">
        <f>IF($B17="","",IF($D17="","",IFERROR(INDEX($C$51:$R$255,MATCH($B17,$B$51:$B$255,0),$D17),"not in AS51")))</f>
        <v/>
      </c>
      <c r="J17" s="82">
        <f>IF($B17="","",IF($D17="","",IFERROR(INDEX($C$261:$R$340,MATCH($B17,$B$261:$B$340,0),$D17),"not in MXAU")))</f>
        <v/>
      </c>
      <c r="K17" s="83">
        <f>IF($C17="MXAU","",IF(ISNUMBER($E17)*ISNUMBER($I17)=0,"",IFERROR(($E17-$I17)*INDEX(Accrual!$C$16:$C$220,MATCH($B17,$B$51:$B$255,0))*INDEX(Accrual!$D$16:$D$220,MATCH($B17,$B$51:$B$255,0))/'AS51'!$B$3,"")))</f>
        <v/>
      </c>
      <c r="L17" s="83">
        <f>IF($C17="AS51","",IF(ISNUMBER($E17)*ISNUMBER($J17)=0,"",IFERROR(($E17-$J17)*INDEX(Accrual!$C$229:$C$308,MATCH($B17,$B$261:$B$340,0))*INDEX(Accrual!$D$229:$D$308,MATCH($B17,$B$261:$B$340,0))/MXAU!$B$3,"")))</f>
        <v/>
      </c>
      <c r="M17" s="84">
        <f>IF($B17="","",IF(COUNTIF($B$51:$B$255,$B17)+COUNTIF($B$261:$B$340,$B17)=0,"ticker? paste from the matrix below",IF($D17="","no contract # - ignored",IF(ISNUMBER($E17),IF(COUNTIFS($B$11:$B$40,$B17,$D$11:$D$40,$D17)&gt;1,"2 rows same stock+contract - they ADD","OK"),"no DPS - ignored"))))</f>
        <v/>
      </c>
      <c r="U17" s="86" t="n"/>
      <c r="V17" s="86" t="n"/>
      <c r="W17" s="86" t="n"/>
      <c r="X17" s="86" t="n"/>
      <c r="Y17" s="86" t="n"/>
      <c r="Z17" s="86" t="n"/>
      <c r="AA17" s="86" t="n"/>
      <c r="AB17" s="86" t="n"/>
      <c r="AC17" s="86" t="n"/>
      <c r="AD17" s="86" t="n"/>
      <c r="AE17" s="86" t="n"/>
      <c r="AF17" s="86" t="n"/>
      <c r="AG17" s="86" t="n"/>
      <c r="AH17" s="86" t="n"/>
      <c r="AI17" s="86" t="n"/>
      <c r="AJ17" s="86" t="n"/>
    </row>
    <row r="18" ht="38.25" customHeight="1" s="124">
      <c r="B18" s="60" t="n"/>
      <c r="C18" s="60" t="n"/>
      <c r="D18" s="60" t="n"/>
      <c r="E18" s="81" t="n"/>
      <c r="F18" s="60" t="n"/>
      <c r="G18" s="40">
        <f>IF($D18="","",IFERROR(INDEX(Expiries!$C$16:$C$31,$D18),""))</f>
        <v/>
      </c>
      <c r="H18" s="40">
        <f>IF($D18="","",IFERROR(TEXT(INDEX(Expiries!$F$16:$F$31,$D18),"dd mmm")&amp;" / "&amp;TEXT(INDEX(Expiries!$I$16:$I$31,$D18),"dd mmm"),""))</f>
        <v/>
      </c>
      <c r="I18" s="82">
        <f>IF($B18="","",IF($D18="","",IFERROR(INDEX($C$51:$R$255,MATCH($B18,$B$51:$B$255,0),$D18),"not in AS51")))</f>
        <v/>
      </c>
      <c r="J18" s="82">
        <f>IF($B18="","",IF($D18="","",IFERROR(INDEX($C$261:$R$340,MATCH($B18,$B$261:$B$340,0),$D18),"not in MXAU")))</f>
        <v/>
      </c>
      <c r="K18" s="83">
        <f>IF($C18="MXAU","",IF(ISNUMBER($E18)*ISNUMBER($I18)=0,"",IFERROR(($E18-$I18)*INDEX(Accrual!$C$16:$C$220,MATCH($B18,$B$51:$B$255,0))*INDEX(Accrual!$D$16:$D$220,MATCH($B18,$B$51:$B$255,0))/'AS51'!$B$3,"")))</f>
        <v/>
      </c>
      <c r="L18" s="83">
        <f>IF($C18="AS51","",IF(ISNUMBER($E18)*ISNUMBER($J18)=0,"",IFERROR(($E18-$J18)*INDEX(Accrual!$C$229:$C$308,MATCH($B18,$B$261:$B$340,0))*INDEX(Accrual!$D$229:$D$308,MATCH($B18,$B$261:$B$340,0))/MXAU!$B$3,"")))</f>
        <v/>
      </c>
      <c r="M18" s="84">
        <f>IF($B18="","",IF(COUNTIF($B$51:$B$255,$B18)+COUNTIF($B$261:$B$340,$B18)=0,"ticker? paste from the matrix below",IF($D18="","no contract # - ignored",IF(ISNUMBER($E18),IF(COUNTIFS($B$11:$B$40,$B18,$D$11:$D$40,$D18)&gt;1,"2 rows same stock+contract - they ADD","OK"),"no DPS - ignored"))))</f>
        <v/>
      </c>
      <c r="O18" s="39" t="inlineStr">
        <is>
          <t>#</t>
        </is>
      </c>
      <c r="P18" s="39" t="inlineStr">
        <is>
          <t>Contract</t>
        </is>
      </c>
      <c r="Q18" s="39" t="inlineStr">
        <is>
          <t>AS51 window
BBG DPS</t>
        </is>
      </c>
      <c r="R18" s="39" t="inlineStr">
        <is>
          <t>MXAU window
BBG DPS</t>
        </is>
      </c>
      <c r="S18" s="39" t="inlineStr">
        <is>
          <t>Your
override</t>
        </is>
      </c>
      <c r="U18" s="86" t="n"/>
      <c r="V18" s="86" t="n"/>
      <c r="W18" s="86" t="n"/>
      <c r="X18" s="86" t="n"/>
      <c r="Y18" s="86" t="n"/>
      <c r="Z18" s="86" t="n"/>
      <c r="AA18" s="86" t="n"/>
      <c r="AB18" s="86" t="n"/>
      <c r="AC18" s="86" t="n"/>
      <c r="AD18" s="86" t="n"/>
      <c r="AE18" s="86" t="n"/>
      <c r="AF18" s="86" t="n"/>
      <c r="AG18" s="86" t="n"/>
      <c r="AH18" s="86" t="n"/>
      <c r="AI18" s="86" t="n"/>
      <c r="AJ18" s="86" t="n"/>
    </row>
    <row r="19">
      <c r="B19" s="60" t="n"/>
      <c r="C19" s="60" t="n"/>
      <c r="D19" s="60" t="n"/>
      <c r="E19" s="81" t="n"/>
      <c r="F19" s="60" t="n"/>
      <c r="G19" s="40">
        <f>IF($D19="","",IFERROR(INDEX(Expiries!$C$16:$C$31,$D19),""))</f>
        <v/>
      </c>
      <c r="H19" s="40">
        <f>IF($D19="","",IFERROR(TEXT(INDEX(Expiries!$F$16:$F$31,$D19),"dd mmm")&amp;" / "&amp;TEXT(INDEX(Expiries!$I$16:$I$31,$D19),"dd mmm"),""))</f>
        <v/>
      </c>
      <c r="I19" s="82">
        <f>IF($B19="","",IF($D19="","",IFERROR(INDEX($C$51:$R$255,MATCH($B19,$B$51:$B$255,0),$D19),"not in AS51")))</f>
        <v/>
      </c>
      <c r="J19" s="82">
        <f>IF($B19="","",IF($D19="","",IFERROR(INDEX($C$261:$R$340,MATCH($B19,$B$261:$B$340,0),$D19),"not in MXAU")))</f>
        <v/>
      </c>
      <c r="K19" s="83">
        <f>IF($C19="MXAU","",IF(ISNUMBER($E19)*ISNUMBER($I19)=0,"",IFERROR(($E19-$I19)*INDEX(Accrual!$C$16:$C$220,MATCH($B19,$B$51:$B$255,0))*INDEX(Accrual!$D$16:$D$220,MATCH($B19,$B$51:$B$255,0))/'AS51'!$B$3,"")))</f>
        <v/>
      </c>
      <c r="L19" s="83">
        <f>IF($C19="AS51","",IF(ISNUMBER($E19)*ISNUMBER($J19)=0,"",IFERROR(($E19-$J19)*INDEX(Accrual!$C$229:$C$308,MATCH($B19,$B$261:$B$340,0))*INDEX(Accrual!$D$229:$D$308,MATCH($B19,$B$261:$B$340,0))/MXAU!$B$3,"")))</f>
        <v/>
      </c>
      <c r="M19" s="84">
        <f>IF($B19="","",IF(COUNTIF($B$51:$B$255,$B19)+COUNTIF($B$261:$B$340,$B19)=0,"ticker? paste from the matrix below",IF($D19="","no contract # - ignored",IF(ISNUMBER($E19),IF(COUNTIFS($B$11:$B$40,$B19,$D$11:$D$40,$D19)&gt;1,"2 rows same stock+contract - they ADD","OK"),"no DPS - ignored"))))</f>
        <v/>
      </c>
      <c r="O19" s="38">
        <f>IF(Expiries!$B16="","",Expiries!$B16)</f>
        <v/>
      </c>
      <c r="P19" s="40">
        <f>IF($O19="","",Expiries!$C16)</f>
        <v/>
      </c>
      <c r="Q19" s="87">
        <f>IF($O19="","",IF($P$11="","",IFERROR(INDEX($C$51:$R$255,MATCH($P$11,$B$51:$B$255,0),1),"-")))</f>
        <v/>
      </c>
      <c r="R19" s="87">
        <f>IF($O19="","",IF($P$11="","",IFERROR(INDEX($C$261:$R$340,MATCH($P$11,$B$261:$B$340,0),1),"-")))</f>
        <v/>
      </c>
      <c r="S19" s="88">
        <f>IF($O19="","",IF($P$11="","",IF(COUNTIFS($B$11:$B$40,$P$11,$D$11:$D$40,1,$E$11:$E$40,"&gt;=0")=0,"",SUMIFS($E$11:$E$40,$B$11:$B$40,$P$11,$D$11:$D$40,1))))</f>
        <v/>
      </c>
      <c r="U19" s="86" t="n"/>
      <c r="V19" s="86" t="n"/>
      <c r="W19" s="86" t="n"/>
      <c r="X19" s="86" t="n"/>
      <c r="Y19" s="86" t="n"/>
      <c r="Z19" s="86" t="n"/>
      <c r="AA19" s="86" t="n"/>
      <c r="AB19" s="86" t="n"/>
      <c r="AC19" s="86" t="n"/>
      <c r="AD19" s="86" t="n"/>
      <c r="AE19" s="86" t="n"/>
      <c r="AF19" s="86" t="n"/>
      <c r="AG19" s="86" t="n"/>
      <c r="AH19" s="86" t="n"/>
      <c r="AI19" s="86" t="n"/>
      <c r="AJ19" s="86" t="n"/>
    </row>
    <row r="20">
      <c r="B20" s="60" t="n"/>
      <c r="C20" s="60" t="n"/>
      <c r="D20" s="60" t="n"/>
      <c r="E20" s="81" t="n"/>
      <c r="F20" s="60" t="n"/>
      <c r="G20" s="40">
        <f>IF($D20="","",IFERROR(INDEX(Expiries!$C$16:$C$31,$D20),""))</f>
        <v/>
      </c>
      <c r="H20" s="40">
        <f>IF($D20="","",IFERROR(TEXT(INDEX(Expiries!$F$16:$F$31,$D20),"dd mmm")&amp;" / "&amp;TEXT(INDEX(Expiries!$I$16:$I$31,$D20),"dd mmm"),""))</f>
        <v/>
      </c>
      <c r="I20" s="82">
        <f>IF($B20="","",IF($D20="","",IFERROR(INDEX($C$51:$R$255,MATCH($B20,$B$51:$B$255,0),$D20),"not in AS51")))</f>
        <v/>
      </c>
      <c r="J20" s="82">
        <f>IF($B20="","",IF($D20="","",IFERROR(INDEX($C$261:$R$340,MATCH($B20,$B$261:$B$340,0),$D20),"not in MXAU")))</f>
        <v/>
      </c>
      <c r="K20" s="83">
        <f>IF($C20="MXAU","",IF(ISNUMBER($E20)*ISNUMBER($I20)=0,"",IFERROR(($E20-$I20)*INDEX(Accrual!$C$16:$C$220,MATCH($B20,$B$51:$B$255,0))*INDEX(Accrual!$D$16:$D$220,MATCH($B20,$B$51:$B$255,0))/'AS51'!$B$3,"")))</f>
        <v/>
      </c>
      <c r="L20" s="83">
        <f>IF($C20="AS51","",IF(ISNUMBER($E20)*ISNUMBER($J20)=0,"",IFERROR(($E20-$J20)*INDEX(Accrual!$C$229:$C$308,MATCH($B20,$B$261:$B$340,0))*INDEX(Accrual!$D$229:$D$308,MATCH($B20,$B$261:$B$340,0))/MXAU!$B$3,"")))</f>
        <v/>
      </c>
      <c r="M20" s="84">
        <f>IF($B20="","",IF(COUNTIF($B$51:$B$255,$B20)+COUNTIF($B$261:$B$340,$B20)=0,"ticker? paste from the matrix below",IF($D20="","no contract # - ignored",IF(ISNUMBER($E20),IF(COUNTIFS($B$11:$B$40,$B20,$D$11:$D$40,$D20)&gt;1,"2 rows same stock+contract - they ADD","OK"),"no DPS - ignored"))))</f>
        <v/>
      </c>
      <c r="O20" s="38">
        <f>IF(Expiries!$B17="","",Expiries!$B17)</f>
        <v/>
      </c>
      <c r="P20" s="40">
        <f>IF($O20="","",Expiries!$C17)</f>
        <v/>
      </c>
      <c r="Q20" s="87">
        <f>IF($O20="","",IF($P$11="","",IFERROR(INDEX($C$51:$R$255,MATCH($P$11,$B$51:$B$255,0),2),"-")))</f>
        <v/>
      </c>
      <c r="R20" s="87">
        <f>IF($O20="","",IF($P$11="","",IFERROR(INDEX($C$261:$R$340,MATCH($P$11,$B$261:$B$340,0),2),"-")))</f>
        <v/>
      </c>
      <c r="S20" s="88">
        <f>IF($O20="","",IF($P$11="","",IF(COUNTIFS($B$11:$B$40,$P$11,$D$11:$D$40,2,$E$11:$E$40,"&gt;=0")=0,"",SUMIFS($E$11:$E$40,$B$11:$B$40,$P$11,$D$11:$D$40,2))))</f>
        <v/>
      </c>
      <c r="U20" s="86" t="n"/>
      <c r="V20" s="86" t="n"/>
      <c r="W20" s="86" t="n"/>
      <c r="X20" s="86" t="n"/>
      <c r="Y20" s="86" t="n"/>
      <c r="Z20" s="86" t="n"/>
      <c r="AA20" s="86" t="n"/>
      <c r="AB20" s="86" t="n"/>
      <c r="AC20" s="86" t="n"/>
      <c r="AD20" s="86" t="n"/>
      <c r="AE20" s="86" t="n"/>
      <c r="AF20" s="86" t="n"/>
      <c r="AG20" s="86" t="n"/>
      <c r="AH20" s="86" t="n"/>
      <c r="AI20" s="86" t="n"/>
      <c r="AJ20" s="86" t="n"/>
    </row>
    <row r="21">
      <c r="B21" s="60" t="n"/>
      <c r="C21" s="60" t="n"/>
      <c r="D21" s="60" t="n"/>
      <c r="E21" s="81" t="n"/>
      <c r="F21" s="60" t="n"/>
      <c r="G21" s="40">
        <f>IF($D21="","",IFERROR(INDEX(Expiries!$C$16:$C$31,$D21),""))</f>
        <v/>
      </c>
      <c r="H21" s="40">
        <f>IF($D21="","",IFERROR(TEXT(INDEX(Expiries!$F$16:$F$31,$D21),"dd mmm")&amp;" / "&amp;TEXT(INDEX(Expiries!$I$16:$I$31,$D21),"dd mmm"),""))</f>
        <v/>
      </c>
      <c r="I21" s="82">
        <f>IF($B21="","",IF($D21="","",IFERROR(INDEX($C$51:$R$255,MATCH($B21,$B$51:$B$255,0),$D21),"not in AS51")))</f>
        <v/>
      </c>
      <c r="J21" s="82">
        <f>IF($B21="","",IF($D21="","",IFERROR(INDEX($C$261:$R$340,MATCH($B21,$B$261:$B$340,0),$D21),"not in MXAU")))</f>
        <v/>
      </c>
      <c r="K21" s="83">
        <f>IF($C21="MXAU","",IF(ISNUMBER($E21)*ISNUMBER($I21)=0,"",IFERROR(($E21-$I21)*INDEX(Accrual!$C$16:$C$220,MATCH($B21,$B$51:$B$255,0))*INDEX(Accrual!$D$16:$D$220,MATCH($B21,$B$51:$B$255,0))/'AS51'!$B$3,"")))</f>
        <v/>
      </c>
      <c r="L21" s="83">
        <f>IF($C21="AS51","",IF(ISNUMBER($E21)*ISNUMBER($J21)=0,"",IFERROR(($E21-$J21)*INDEX(Accrual!$C$229:$C$308,MATCH($B21,$B$261:$B$340,0))*INDEX(Accrual!$D$229:$D$308,MATCH($B21,$B$261:$B$340,0))/MXAU!$B$3,"")))</f>
        <v/>
      </c>
      <c r="M21" s="84">
        <f>IF($B21="","",IF(COUNTIF($B$51:$B$255,$B21)+COUNTIF($B$261:$B$340,$B21)=0,"ticker? paste from the matrix below",IF($D21="","no contract # - ignored",IF(ISNUMBER($E21),IF(COUNTIFS($B$11:$B$40,$B21,$D$11:$D$40,$D21)&gt;1,"2 rows same stock+contract - they ADD","OK"),"no DPS - ignored"))))</f>
        <v/>
      </c>
      <c r="O21" s="38">
        <f>IF(Expiries!$B18="","",Expiries!$B18)</f>
        <v/>
      </c>
      <c r="P21" s="40">
        <f>IF($O21="","",Expiries!$C18)</f>
        <v/>
      </c>
      <c r="Q21" s="87">
        <f>IF($O21="","",IF($P$11="","",IFERROR(INDEX($C$51:$R$255,MATCH($P$11,$B$51:$B$255,0),3),"-")))</f>
        <v/>
      </c>
      <c r="R21" s="87">
        <f>IF($O21="","",IF($P$11="","",IFERROR(INDEX($C$261:$R$340,MATCH($P$11,$B$261:$B$340,0),3),"-")))</f>
        <v/>
      </c>
      <c r="S21" s="88">
        <f>IF($O21="","",IF($P$11="","",IF(COUNTIFS($B$11:$B$40,$P$11,$D$11:$D$40,3,$E$11:$E$40,"&gt;=0")=0,"",SUMIFS($E$11:$E$40,$B$11:$B$40,$P$11,$D$11:$D$40,3))))</f>
        <v/>
      </c>
      <c r="U21" s="86" t="n"/>
      <c r="V21" s="86" t="n"/>
      <c r="W21" s="86" t="n"/>
      <c r="X21" s="86" t="n"/>
      <c r="Y21" s="86" t="n"/>
      <c r="Z21" s="86" t="n"/>
      <c r="AA21" s="86" t="n"/>
      <c r="AB21" s="86" t="n"/>
      <c r="AC21" s="86" t="n"/>
      <c r="AD21" s="86" t="n"/>
      <c r="AE21" s="86" t="n"/>
      <c r="AF21" s="86" t="n"/>
      <c r="AG21" s="86" t="n"/>
      <c r="AH21" s="86" t="n"/>
      <c r="AI21" s="86" t="n"/>
      <c r="AJ21" s="86" t="n"/>
    </row>
    <row r="22">
      <c r="B22" s="60" t="n"/>
      <c r="C22" s="60" t="n"/>
      <c r="D22" s="60" t="n"/>
      <c r="E22" s="81" t="n"/>
      <c r="F22" s="60" t="n"/>
      <c r="G22" s="40">
        <f>IF($D22="","",IFERROR(INDEX(Expiries!$C$16:$C$31,$D22),""))</f>
        <v/>
      </c>
      <c r="H22" s="40">
        <f>IF($D22="","",IFERROR(TEXT(INDEX(Expiries!$F$16:$F$31,$D22),"dd mmm")&amp;" / "&amp;TEXT(INDEX(Expiries!$I$16:$I$31,$D22),"dd mmm"),""))</f>
        <v/>
      </c>
      <c r="I22" s="82">
        <f>IF($B22="","",IF($D22="","",IFERROR(INDEX($C$51:$R$255,MATCH($B22,$B$51:$B$255,0),$D22),"not in AS51")))</f>
        <v/>
      </c>
      <c r="J22" s="82">
        <f>IF($B22="","",IF($D22="","",IFERROR(INDEX($C$261:$R$340,MATCH($B22,$B$261:$B$340,0),$D22),"not in MXAU")))</f>
        <v/>
      </c>
      <c r="K22" s="83">
        <f>IF($C22="MXAU","",IF(ISNUMBER($E22)*ISNUMBER($I22)=0,"",IFERROR(($E22-$I22)*INDEX(Accrual!$C$16:$C$220,MATCH($B22,$B$51:$B$255,0))*INDEX(Accrual!$D$16:$D$220,MATCH($B22,$B$51:$B$255,0))/'AS51'!$B$3,"")))</f>
        <v/>
      </c>
      <c r="L22" s="83">
        <f>IF($C22="AS51","",IF(ISNUMBER($E22)*ISNUMBER($J22)=0,"",IFERROR(($E22-$J22)*INDEX(Accrual!$C$229:$C$308,MATCH($B22,$B$261:$B$340,0))*INDEX(Accrual!$D$229:$D$308,MATCH($B22,$B$261:$B$340,0))/MXAU!$B$3,"")))</f>
        <v/>
      </c>
      <c r="M22" s="84">
        <f>IF($B22="","",IF(COUNTIF($B$51:$B$255,$B22)+COUNTIF($B$261:$B$340,$B22)=0,"ticker? paste from the matrix below",IF($D22="","no contract # - ignored",IF(ISNUMBER($E22),IF(COUNTIFS($B$11:$B$40,$B22,$D$11:$D$40,$D22)&gt;1,"2 rows same stock+contract - they ADD","OK"),"no DPS - ignored"))))</f>
        <v/>
      </c>
      <c r="O22" s="38">
        <f>IF(Expiries!$B19="","",Expiries!$B19)</f>
        <v/>
      </c>
      <c r="P22" s="40">
        <f>IF($O22="","",Expiries!$C19)</f>
        <v/>
      </c>
      <c r="Q22" s="87">
        <f>IF($O22="","",IF($P$11="","",IFERROR(INDEX($C$51:$R$255,MATCH($P$11,$B$51:$B$255,0),4),"-")))</f>
        <v/>
      </c>
      <c r="R22" s="87">
        <f>IF($O22="","",IF($P$11="","",IFERROR(INDEX($C$261:$R$340,MATCH($P$11,$B$261:$B$340,0),4),"-")))</f>
        <v/>
      </c>
      <c r="S22" s="88">
        <f>IF($O22="","",IF($P$11="","",IF(COUNTIFS($B$11:$B$40,$P$11,$D$11:$D$40,4,$E$11:$E$40,"&gt;=0")=0,"",SUMIFS($E$11:$E$40,$B$11:$B$40,$P$11,$D$11:$D$40,4))))</f>
        <v/>
      </c>
      <c r="U22" s="86" t="n"/>
      <c r="V22" s="86" t="n"/>
      <c r="W22" s="86" t="n"/>
      <c r="X22" s="86" t="n"/>
      <c r="Y22" s="86" t="n"/>
      <c r="Z22" s="86" t="n"/>
      <c r="AA22" s="86" t="n"/>
      <c r="AB22" s="86" t="n"/>
      <c r="AC22" s="86" t="n"/>
      <c r="AD22" s="86" t="n"/>
      <c r="AE22" s="86" t="n"/>
      <c r="AF22" s="86" t="n"/>
      <c r="AG22" s="86" t="n"/>
      <c r="AH22" s="86" t="n"/>
      <c r="AI22" s="86" t="n"/>
      <c r="AJ22" s="86" t="n"/>
    </row>
    <row r="23">
      <c r="B23" s="60" t="n"/>
      <c r="C23" s="60" t="n"/>
      <c r="D23" s="60" t="n"/>
      <c r="E23" s="81" t="n"/>
      <c r="F23" s="60" t="n"/>
      <c r="G23" s="40">
        <f>IF($D23="","",IFERROR(INDEX(Expiries!$C$16:$C$31,$D23),""))</f>
        <v/>
      </c>
      <c r="H23" s="40">
        <f>IF($D23="","",IFERROR(TEXT(INDEX(Expiries!$F$16:$F$31,$D23),"dd mmm")&amp;" / "&amp;TEXT(INDEX(Expiries!$I$16:$I$31,$D23),"dd mmm"),""))</f>
        <v/>
      </c>
      <c r="I23" s="82">
        <f>IF($B23="","",IF($D23="","",IFERROR(INDEX($C$51:$R$255,MATCH($B23,$B$51:$B$255,0),$D23),"not in AS51")))</f>
        <v/>
      </c>
      <c r="J23" s="82">
        <f>IF($B23="","",IF($D23="","",IFERROR(INDEX($C$261:$R$340,MATCH($B23,$B$261:$B$340,0),$D23),"not in MXAU")))</f>
        <v/>
      </c>
      <c r="K23" s="83">
        <f>IF($C23="MXAU","",IF(ISNUMBER($E23)*ISNUMBER($I23)=0,"",IFERROR(($E23-$I23)*INDEX(Accrual!$C$16:$C$220,MATCH($B23,$B$51:$B$255,0))*INDEX(Accrual!$D$16:$D$220,MATCH($B23,$B$51:$B$255,0))/'AS51'!$B$3,"")))</f>
        <v/>
      </c>
      <c r="L23" s="83">
        <f>IF($C23="AS51","",IF(ISNUMBER($E23)*ISNUMBER($J23)=0,"",IFERROR(($E23-$J23)*INDEX(Accrual!$C$229:$C$308,MATCH($B23,$B$261:$B$340,0))*INDEX(Accrual!$D$229:$D$308,MATCH($B23,$B$261:$B$340,0))/MXAU!$B$3,"")))</f>
        <v/>
      </c>
      <c r="M23" s="84">
        <f>IF($B23="","",IF(COUNTIF($B$51:$B$255,$B23)+COUNTIF($B$261:$B$340,$B23)=0,"ticker? paste from the matrix below",IF($D23="","no contract # - ignored",IF(ISNUMBER($E23),IF(COUNTIFS($B$11:$B$40,$B23,$D$11:$D$40,$D23)&gt;1,"2 rows same stock+contract - they ADD","OK"),"no DPS - ignored"))))</f>
        <v/>
      </c>
      <c r="O23" s="38">
        <f>IF(Expiries!$B20="","",Expiries!$B20)</f>
        <v/>
      </c>
      <c r="P23" s="40">
        <f>IF($O23="","",Expiries!$C20)</f>
        <v/>
      </c>
      <c r="Q23" s="87">
        <f>IF($O23="","",IF($P$11="","",IFERROR(INDEX($C$51:$R$255,MATCH($P$11,$B$51:$B$255,0),5),"-")))</f>
        <v/>
      </c>
      <c r="R23" s="87">
        <f>IF($O23="","",IF($P$11="","",IFERROR(INDEX($C$261:$R$340,MATCH($P$11,$B$261:$B$340,0),5),"-")))</f>
        <v/>
      </c>
      <c r="S23" s="88">
        <f>IF($O23="","",IF($P$11="","",IF(COUNTIFS($B$11:$B$40,$P$11,$D$11:$D$40,5,$E$11:$E$40,"&gt;=0")=0,"",SUMIFS($E$11:$E$40,$B$11:$B$40,$P$11,$D$11:$D$40,5))))</f>
        <v/>
      </c>
      <c r="U23" s="86" t="n"/>
      <c r="V23" s="86" t="n"/>
      <c r="W23" s="86" t="n"/>
      <c r="X23" s="86" t="n"/>
      <c r="Y23" s="86" t="n"/>
      <c r="Z23" s="86" t="n"/>
      <c r="AA23" s="86" t="n"/>
      <c r="AB23" s="86" t="n"/>
      <c r="AC23" s="86" t="n"/>
      <c r="AD23" s="86" t="n"/>
      <c r="AE23" s="86" t="n"/>
      <c r="AF23" s="86" t="n"/>
      <c r="AG23" s="86" t="n"/>
      <c r="AH23" s="86" t="n"/>
      <c r="AI23" s="86" t="n"/>
      <c r="AJ23" s="86" t="n"/>
    </row>
    <row r="24">
      <c r="B24" s="60" t="n"/>
      <c r="C24" s="60" t="n"/>
      <c r="D24" s="60" t="n"/>
      <c r="E24" s="81" t="n"/>
      <c r="F24" s="60" t="n"/>
      <c r="G24" s="40">
        <f>IF($D24="","",IFERROR(INDEX(Expiries!$C$16:$C$31,$D24),""))</f>
        <v/>
      </c>
      <c r="H24" s="40">
        <f>IF($D24="","",IFERROR(TEXT(INDEX(Expiries!$F$16:$F$31,$D24),"dd mmm")&amp;" / "&amp;TEXT(INDEX(Expiries!$I$16:$I$31,$D24),"dd mmm"),""))</f>
        <v/>
      </c>
      <c r="I24" s="82">
        <f>IF($B24="","",IF($D24="","",IFERROR(INDEX($C$51:$R$255,MATCH($B24,$B$51:$B$255,0),$D24),"not in AS51")))</f>
        <v/>
      </c>
      <c r="J24" s="82">
        <f>IF($B24="","",IF($D24="","",IFERROR(INDEX($C$261:$R$340,MATCH($B24,$B$261:$B$340,0),$D24),"not in MXAU")))</f>
        <v/>
      </c>
      <c r="K24" s="83">
        <f>IF($C24="MXAU","",IF(ISNUMBER($E24)*ISNUMBER($I24)=0,"",IFERROR(($E24-$I24)*INDEX(Accrual!$C$16:$C$220,MATCH($B24,$B$51:$B$255,0))*INDEX(Accrual!$D$16:$D$220,MATCH($B24,$B$51:$B$255,0))/'AS51'!$B$3,"")))</f>
        <v/>
      </c>
      <c r="L24" s="83">
        <f>IF($C24="AS51","",IF(ISNUMBER($E24)*ISNUMBER($J24)=0,"",IFERROR(($E24-$J24)*INDEX(Accrual!$C$229:$C$308,MATCH($B24,$B$261:$B$340,0))*INDEX(Accrual!$D$229:$D$308,MATCH($B24,$B$261:$B$340,0))/MXAU!$B$3,"")))</f>
        <v/>
      </c>
      <c r="M24" s="84">
        <f>IF($B24="","",IF(COUNTIF($B$51:$B$255,$B24)+COUNTIF($B$261:$B$340,$B24)=0,"ticker? paste from the matrix below",IF($D24="","no contract # - ignored",IF(ISNUMBER($E24),IF(COUNTIFS($B$11:$B$40,$B24,$D$11:$D$40,$D24)&gt;1,"2 rows same stock+contract - they ADD","OK"),"no DPS - ignored"))))</f>
        <v/>
      </c>
      <c r="O24" s="38">
        <f>IF(Expiries!$B21="","",Expiries!$B21)</f>
        <v/>
      </c>
      <c r="P24" s="40">
        <f>IF($O24="","",Expiries!$C21)</f>
        <v/>
      </c>
      <c r="Q24" s="87">
        <f>IF($O24="","",IF($P$11="","",IFERROR(INDEX($C$51:$R$255,MATCH($P$11,$B$51:$B$255,0),6),"-")))</f>
        <v/>
      </c>
      <c r="R24" s="87">
        <f>IF($O24="","",IF($P$11="","",IFERROR(INDEX($C$261:$R$340,MATCH($P$11,$B$261:$B$340,0),6),"-")))</f>
        <v/>
      </c>
      <c r="S24" s="88">
        <f>IF($O24="","",IF($P$11="","",IF(COUNTIFS($B$11:$B$40,$P$11,$D$11:$D$40,6,$E$11:$E$40,"&gt;=0")=0,"",SUMIFS($E$11:$E$40,$B$11:$B$40,$P$11,$D$11:$D$40,6))))</f>
        <v/>
      </c>
      <c r="U24" s="86" t="n"/>
      <c r="V24" s="86" t="n"/>
      <c r="W24" s="86" t="n"/>
      <c r="X24" s="86" t="n"/>
      <c r="Y24" s="86" t="n"/>
      <c r="Z24" s="86" t="n"/>
      <c r="AA24" s="86" t="n"/>
      <c r="AB24" s="86" t="n"/>
      <c r="AC24" s="86" t="n"/>
      <c r="AD24" s="86" t="n"/>
      <c r="AE24" s="86" t="n"/>
      <c r="AF24" s="86" t="n"/>
      <c r="AG24" s="86" t="n"/>
      <c r="AH24" s="86" t="n"/>
      <c r="AI24" s="86" t="n"/>
      <c r="AJ24" s="86" t="n"/>
    </row>
    <row r="25">
      <c r="B25" s="60" t="n"/>
      <c r="C25" s="60" t="n"/>
      <c r="D25" s="60" t="n"/>
      <c r="E25" s="81" t="n"/>
      <c r="F25" s="60" t="n"/>
      <c r="G25" s="40">
        <f>IF($D25="","",IFERROR(INDEX(Expiries!$C$16:$C$31,$D25),""))</f>
        <v/>
      </c>
      <c r="H25" s="40">
        <f>IF($D25="","",IFERROR(TEXT(INDEX(Expiries!$F$16:$F$31,$D25),"dd mmm")&amp;" / "&amp;TEXT(INDEX(Expiries!$I$16:$I$31,$D25),"dd mmm"),""))</f>
        <v/>
      </c>
      <c r="I25" s="82">
        <f>IF($B25="","",IF($D25="","",IFERROR(INDEX($C$51:$R$255,MATCH($B25,$B$51:$B$255,0),$D25),"not in AS51")))</f>
        <v/>
      </c>
      <c r="J25" s="82">
        <f>IF($B25="","",IF($D25="","",IFERROR(INDEX($C$261:$R$340,MATCH($B25,$B$261:$B$340,0),$D25),"not in MXAU")))</f>
        <v/>
      </c>
      <c r="K25" s="83">
        <f>IF($C25="MXAU","",IF(ISNUMBER($E25)*ISNUMBER($I25)=0,"",IFERROR(($E25-$I25)*INDEX(Accrual!$C$16:$C$220,MATCH($B25,$B$51:$B$255,0))*INDEX(Accrual!$D$16:$D$220,MATCH($B25,$B$51:$B$255,0))/'AS51'!$B$3,"")))</f>
        <v/>
      </c>
      <c r="L25" s="83">
        <f>IF($C25="AS51","",IF(ISNUMBER($E25)*ISNUMBER($J25)=0,"",IFERROR(($E25-$J25)*INDEX(Accrual!$C$229:$C$308,MATCH($B25,$B$261:$B$340,0))*INDEX(Accrual!$D$229:$D$308,MATCH($B25,$B$261:$B$340,0))/MXAU!$B$3,"")))</f>
        <v/>
      </c>
      <c r="M25" s="84">
        <f>IF($B25="","",IF(COUNTIF($B$51:$B$255,$B25)+COUNTIF($B$261:$B$340,$B25)=0,"ticker? paste from the matrix below",IF($D25="","no contract # - ignored",IF(ISNUMBER($E25),IF(COUNTIFS($B$11:$B$40,$B25,$D$11:$D$40,$D25)&gt;1,"2 rows same stock+contract - they ADD","OK"),"no DPS - ignored"))))</f>
        <v/>
      </c>
      <c r="O25" s="38">
        <f>IF(Expiries!$B22="","",Expiries!$B22)</f>
        <v/>
      </c>
      <c r="P25" s="40">
        <f>IF($O25="","",Expiries!$C22)</f>
        <v/>
      </c>
      <c r="Q25" s="87">
        <f>IF($O25="","",IF($P$11="","",IFERROR(INDEX($C$51:$R$255,MATCH($P$11,$B$51:$B$255,0),7),"-")))</f>
        <v/>
      </c>
      <c r="R25" s="87">
        <f>IF($O25="","",IF($P$11="","",IFERROR(INDEX($C$261:$R$340,MATCH($P$11,$B$261:$B$340,0),7),"-")))</f>
        <v/>
      </c>
      <c r="S25" s="88">
        <f>IF($O25="","",IF($P$11="","",IF(COUNTIFS($B$11:$B$40,$P$11,$D$11:$D$40,7,$E$11:$E$40,"&gt;=0")=0,"",SUMIFS($E$11:$E$40,$B$11:$B$40,$P$11,$D$11:$D$40,7))))</f>
        <v/>
      </c>
      <c r="U25" s="86" t="n"/>
      <c r="V25" s="86" t="n"/>
      <c r="W25" s="86" t="n"/>
      <c r="X25" s="86" t="n"/>
      <c r="Y25" s="86" t="n"/>
      <c r="Z25" s="86" t="n"/>
      <c r="AA25" s="86" t="n"/>
      <c r="AB25" s="86" t="n"/>
      <c r="AC25" s="86" t="n"/>
      <c r="AD25" s="86" t="n"/>
      <c r="AE25" s="86" t="n"/>
      <c r="AF25" s="86" t="n"/>
      <c r="AG25" s="86" t="n"/>
      <c r="AH25" s="86" t="n"/>
      <c r="AI25" s="86" t="n"/>
      <c r="AJ25" s="86" t="n"/>
    </row>
    <row r="26">
      <c r="B26" s="60" t="n"/>
      <c r="C26" s="60" t="n"/>
      <c r="D26" s="60" t="n"/>
      <c r="E26" s="81" t="n"/>
      <c r="F26" s="60" t="n"/>
      <c r="G26" s="40">
        <f>IF($D26="","",IFERROR(INDEX(Expiries!$C$16:$C$31,$D26),""))</f>
        <v/>
      </c>
      <c r="H26" s="40">
        <f>IF($D26="","",IFERROR(TEXT(INDEX(Expiries!$F$16:$F$31,$D26),"dd mmm")&amp;" / "&amp;TEXT(INDEX(Expiries!$I$16:$I$31,$D26),"dd mmm"),""))</f>
        <v/>
      </c>
      <c r="I26" s="82">
        <f>IF($B26="","",IF($D26="","",IFERROR(INDEX($C$51:$R$255,MATCH($B26,$B$51:$B$255,0),$D26),"not in AS51")))</f>
        <v/>
      </c>
      <c r="J26" s="82">
        <f>IF($B26="","",IF($D26="","",IFERROR(INDEX($C$261:$R$340,MATCH($B26,$B$261:$B$340,0),$D26),"not in MXAU")))</f>
        <v/>
      </c>
      <c r="K26" s="83">
        <f>IF($C26="MXAU","",IF(ISNUMBER($E26)*ISNUMBER($I26)=0,"",IFERROR(($E26-$I26)*INDEX(Accrual!$C$16:$C$220,MATCH($B26,$B$51:$B$255,0))*INDEX(Accrual!$D$16:$D$220,MATCH($B26,$B$51:$B$255,0))/'AS51'!$B$3,"")))</f>
        <v/>
      </c>
      <c r="L26" s="83">
        <f>IF($C26="AS51","",IF(ISNUMBER($E26)*ISNUMBER($J26)=0,"",IFERROR(($E26-$J26)*INDEX(Accrual!$C$229:$C$308,MATCH($B26,$B$261:$B$340,0))*INDEX(Accrual!$D$229:$D$308,MATCH($B26,$B$261:$B$340,0))/MXAU!$B$3,"")))</f>
        <v/>
      </c>
      <c r="M26" s="84">
        <f>IF($B26="","",IF(COUNTIF($B$51:$B$255,$B26)+COUNTIF($B$261:$B$340,$B26)=0,"ticker? paste from the matrix below",IF($D26="","no contract # - ignored",IF(ISNUMBER($E26),IF(COUNTIFS($B$11:$B$40,$B26,$D$11:$D$40,$D26)&gt;1,"2 rows same stock+contract - they ADD","OK"),"no DPS - ignored"))))</f>
        <v/>
      </c>
      <c r="O26" s="38">
        <f>IF(Expiries!$B23="","",Expiries!$B23)</f>
        <v/>
      </c>
      <c r="P26" s="40">
        <f>IF($O26="","",Expiries!$C23)</f>
        <v/>
      </c>
      <c r="Q26" s="87">
        <f>IF($O26="","",IF($P$11="","",IFERROR(INDEX($C$51:$R$255,MATCH($P$11,$B$51:$B$255,0),8),"-")))</f>
        <v/>
      </c>
      <c r="R26" s="87">
        <f>IF($O26="","",IF($P$11="","",IFERROR(INDEX($C$261:$R$340,MATCH($P$11,$B$261:$B$340,0),8),"-")))</f>
        <v/>
      </c>
      <c r="S26" s="88">
        <f>IF($O26="","",IF($P$11="","",IF(COUNTIFS($B$11:$B$40,$P$11,$D$11:$D$40,8,$E$11:$E$40,"&gt;=0")=0,"",SUMIFS($E$11:$E$40,$B$11:$B$40,$P$11,$D$11:$D$40,8))))</f>
        <v/>
      </c>
      <c r="U26" s="86" t="n"/>
      <c r="V26" s="86" t="n"/>
      <c r="W26" s="86" t="n"/>
      <c r="X26" s="86" t="n"/>
      <c r="Y26" s="86" t="n"/>
      <c r="Z26" s="86" t="n"/>
      <c r="AA26" s="86" t="n"/>
      <c r="AB26" s="86" t="n"/>
      <c r="AC26" s="86" t="n"/>
      <c r="AD26" s="86" t="n"/>
      <c r="AE26" s="86" t="n"/>
      <c r="AF26" s="86" t="n"/>
      <c r="AG26" s="86" t="n"/>
      <c r="AH26" s="86" t="n"/>
      <c r="AI26" s="86" t="n"/>
      <c r="AJ26" s="86" t="n"/>
    </row>
    <row r="27">
      <c r="B27" s="60" t="n"/>
      <c r="C27" s="60" t="n"/>
      <c r="D27" s="60" t="n"/>
      <c r="E27" s="81" t="n"/>
      <c r="F27" s="60" t="n"/>
      <c r="G27" s="40">
        <f>IF($D27="","",IFERROR(INDEX(Expiries!$C$16:$C$31,$D27),""))</f>
        <v/>
      </c>
      <c r="H27" s="40">
        <f>IF($D27="","",IFERROR(TEXT(INDEX(Expiries!$F$16:$F$31,$D27),"dd mmm")&amp;" / "&amp;TEXT(INDEX(Expiries!$I$16:$I$31,$D27),"dd mmm"),""))</f>
        <v/>
      </c>
      <c r="I27" s="82">
        <f>IF($B27="","",IF($D27="","",IFERROR(INDEX($C$51:$R$255,MATCH($B27,$B$51:$B$255,0),$D27),"not in AS51")))</f>
        <v/>
      </c>
      <c r="J27" s="82">
        <f>IF($B27="","",IF($D27="","",IFERROR(INDEX($C$261:$R$340,MATCH($B27,$B$261:$B$340,0),$D27),"not in MXAU")))</f>
        <v/>
      </c>
      <c r="K27" s="83">
        <f>IF($C27="MXAU","",IF(ISNUMBER($E27)*ISNUMBER($I27)=0,"",IFERROR(($E27-$I27)*INDEX(Accrual!$C$16:$C$220,MATCH($B27,$B$51:$B$255,0))*INDEX(Accrual!$D$16:$D$220,MATCH($B27,$B$51:$B$255,0))/'AS51'!$B$3,"")))</f>
        <v/>
      </c>
      <c r="L27" s="83">
        <f>IF($C27="AS51","",IF(ISNUMBER($E27)*ISNUMBER($J27)=0,"",IFERROR(($E27-$J27)*INDEX(Accrual!$C$229:$C$308,MATCH($B27,$B$261:$B$340,0))*INDEX(Accrual!$D$229:$D$308,MATCH($B27,$B$261:$B$340,0))/MXAU!$B$3,"")))</f>
        <v/>
      </c>
      <c r="M27" s="84">
        <f>IF($B27="","",IF(COUNTIF($B$51:$B$255,$B27)+COUNTIF($B$261:$B$340,$B27)=0,"ticker? paste from the matrix below",IF($D27="","no contract # - ignored",IF(ISNUMBER($E27),IF(COUNTIFS($B$11:$B$40,$B27,$D$11:$D$40,$D27)&gt;1,"2 rows same stock+contract - they ADD","OK"),"no DPS - ignored"))))</f>
        <v/>
      </c>
      <c r="O27" s="38">
        <f>IF(Expiries!$B24="","",Expiries!$B24)</f>
        <v/>
      </c>
      <c r="P27" s="40">
        <f>IF($O27="","",Expiries!$C24)</f>
        <v/>
      </c>
      <c r="Q27" s="87">
        <f>IF($O27="","",IF($P$11="","",IFERROR(INDEX($C$51:$R$255,MATCH($P$11,$B$51:$B$255,0),9),"-")))</f>
        <v/>
      </c>
      <c r="R27" s="87">
        <f>IF($O27="","",IF($P$11="","",IFERROR(INDEX($C$261:$R$340,MATCH($P$11,$B$261:$B$340,0),9),"-")))</f>
        <v/>
      </c>
      <c r="S27" s="88">
        <f>IF($O27="","",IF($P$11="","",IF(COUNTIFS($B$11:$B$40,$P$11,$D$11:$D$40,9,$E$11:$E$40,"&gt;=0")=0,"",SUMIFS($E$11:$E$40,$B$11:$B$40,$P$11,$D$11:$D$40,9))))</f>
        <v/>
      </c>
      <c r="U27" s="86" t="n"/>
      <c r="V27" s="86" t="n"/>
      <c r="W27" s="86" t="n"/>
      <c r="X27" s="86" t="n"/>
      <c r="Y27" s="86" t="n"/>
      <c r="Z27" s="86" t="n"/>
      <c r="AA27" s="86" t="n"/>
      <c r="AB27" s="86" t="n"/>
      <c r="AC27" s="86" t="n"/>
      <c r="AD27" s="86" t="n"/>
      <c r="AE27" s="86" t="n"/>
      <c r="AF27" s="86" t="n"/>
      <c r="AG27" s="86" t="n"/>
      <c r="AH27" s="86" t="n"/>
      <c r="AI27" s="86" t="n"/>
      <c r="AJ27" s="86" t="n"/>
    </row>
    <row r="28">
      <c r="B28" s="60" t="n"/>
      <c r="C28" s="60" t="n"/>
      <c r="D28" s="60" t="n"/>
      <c r="E28" s="81" t="n"/>
      <c r="F28" s="60" t="n"/>
      <c r="G28" s="40">
        <f>IF($D28="","",IFERROR(INDEX(Expiries!$C$16:$C$31,$D28),""))</f>
        <v/>
      </c>
      <c r="H28" s="40">
        <f>IF($D28="","",IFERROR(TEXT(INDEX(Expiries!$F$16:$F$31,$D28),"dd mmm")&amp;" / "&amp;TEXT(INDEX(Expiries!$I$16:$I$31,$D28),"dd mmm"),""))</f>
        <v/>
      </c>
      <c r="I28" s="82">
        <f>IF($B28="","",IF($D28="","",IFERROR(INDEX($C$51:$R$255,MATCH($B28,$B$51:$B$255,0),$D28),"not in AS51")))</f>
        <v/>
      </c>
      <c r="J28" s="82">
        <f>IF($B28="","",IF($D28="","",IFERROR(INDEX($C$261:$R$340,MATCH($B28,$B$261:$B$340,0),$D28),"not in MXAU")))</f>
        <v/>
      </c>
      <c r="K28" s="83">
        <f>IF($C28="MXAU","",IF(ISNUMBER($E28)*ISNUMBER($I28)=0,"",IFERROR(($E28-$I28)*INDEX(Accrual!$C$16:$C$220,MATCH($B28,$B$51:$B$255,0))*INDEX(Accrual!$D$16:$D$220,MATCH($B28,$B$51:$B$255,0))/'AS51'!$B$3,"")))</f>
        <v/>
      </c>
      <c r="L28" s="83">
        <f>IF($C28="AS51","",IF(ISNUMBER($E28)*ISNUMBER($J28)=0,"",IFERROR(($E28-$J28)*INDEX(Accrual!$C$229:$C$308,MATCH($B28,$B$261:$B$340,0))*INDEX(Accrual!$D$229:$D$308,MATCH($B28,$B$261:$B$340,0))/MXAU!$B$3,"")))</f>
        <v/>
      </c>
      <c r="M28" s="84">
        <f>IF($B28="","",IF(COUNTIF($B$51:$B$255,$B28)+COUNTIF($B$261:$B$340,$B28)=0,"ticker? paste from the matrix below",IF($D28="","no contract # - ignored",IF(ISNUMBER($E28),IF(COUNTIFS($B$11:$B$40,$B28,$D$11:$D$40,$D28)&gt;1,"2 rows same stock+contract - they ADD","OK"),"no DPS - ignored"))))</f>
        <v/>
      </c>
      <c r="O28" s="38">
        <f>IF(Expiries!$B25="","",Expiries!$B25)</f>
        <v/>
      </c>
      <c r="P28" s="40">
        <f>IF($O28="","",Expiries!$C25)</f>
        <v/>
      </c>
      <c r="Q28" s="87">
        <f>IF($O28="","",IF($P$11="","",IFERROR(INDEX($C$51:$R$255,MATCH($P$11,$B$51:$B$255,0),10),"-")))</f>
        <v/>
      </c>
      <c r="R28" s="87">
        <f>IF($O28="","",IF($P$11="","",IFERROR(INDEX($C$261:$R$340,MATCH($P$11,$B$261:$B$340,0),10),"-")))</f>
        <v/>
      </c>
      <c r="S28" s="88">
        <f>IF($O28="","",IF($P$11="","",IF(COUNTIFS($B$11:$B$40,$P$11,$D$11:$D$40,10,$E$11:$E$40,"&gt;=0")=0,"",SUMIFS($E$11:$E$40,$B$11:$B$40,$P$11,$D$11:$D$40,10))))</f>
        <v/>
      </c>
      <c r="U28" s="86" t="n"/>
      <c r="V28" s="86" t="n"/>
      <c r="W28" s="86" t="n"/>
      <c r="X28" s="86" t="n"/>
      <c r="Y28" s="86" t="n"/>
      <c r="Z28" s="86" t="n"/>
      <c r="AA28" s="86" t="n"/>
      <c r="AB28" s="86" t="n"/>
      <c r="AC28" s="86" t="n"/>
      <c r="AD28" s="86" t="n"/>
      <c r="AE28" s="86" t="n"/>
      <c r="AF28" s="86" t="n"/>
      <c r="AG28" s="86" t="n"/>
      <c r="AH28" s="86" t="n"/>
      <c r="AI28" s="86" t="n"/>
      <c r="AJ28" s="86" t="n"/>
    </row>
    <row r="29">
      <c r="B29" s="60" t="n"/>
      <c r="C29" s="60" t="n"/>
      <c r="D29" s="60" t="n"/>
      <c r="E29" s="81" t="n"/>
      <c r="F29" s="60" t="n"/>
      <c r="G29" s="40">
        <f>IF($D29="","",IFERROR(INDEX(Expiries!$C$16:$C$31,$D29),""))</f>
        <v/>
      </c>
      <c r="H29" s="40">
        <f>IF($D29="","",IFERROR(TEXT(INDEX(Expiries!$F$16:$F$31,$D29),"dd mmm")&amp;" / "&amp;TEXT(INDEX(Expiries!$I$16:$I$31,$D29),"dd mmm"),""))</f>
        <v/>
      </c>
      <c r="I29" s="82">
        <f>IF($B29="","",IF($D29="","",IFERROR(INDEX($C$51:$R$255,MATCH($B29,$B$51:$B$255,0),$D29),"not in AS51")))</f>
        <v/>
      </c>
      <c r="J29" s="82">
        <f>IF($B29="","",IF($D29="","",IFERROR(INDEX($C$261:$R$340,MATCH($B29,$B$261:$B$340,0),$D29),"not in MXAU")))</f>
        <v/>
      </c>
      <c r="K29" s="83">
        <f>IF($C29="MXAU","",IF(ISNUMBER($E29)*ISNUMBER($I29)=0,"",IFERROR(($E29-$I29)*INDEX(Accrual!$C$16:$C$220,MATCH($B29,$B$51:$B$255,0))*INDEX(Accrual!$D$16:$D$220,MATCH($B29,$B$51:$B$255,0))/'AS51'!$B$3,"")))</f>
        <v/>
      </c>
      <c r="L29" s="83">
        <f>IF($C29="AS51","",IF(ISNUMBER($E29)*ISNUMBER($J29)=0,"",IFERROR(($E29-$J29)*INDEX(Accrual!$C$229:$C$308,MATCH($B29,$B$261:$B$340,0))*INDEX(Accrual!$D$229:$D$308,MATCH($B29,$B$261:$B$340,0))/MXAU!$B$3,"")))</f>
        <v/>
      </c>
      <c r="M29" s="84">
        <f>IF($B29="","",IF(COUNTIF($B$51:$B$255,$B29)+COUNTIF($B$261:$B$340,$B29)=0,"ticker? paste from the matrix below",IF($D29="","no contract # - ignored",IF(ISNUMBER($E29),IF(COUNTIFS($B$11:$B$40,$B29,$D$11:$D$40,$D29)&gt;1,"2 rows same stock+contract - they ADD","OK"),"no DPS - ignored"))))</f>
        <v/>
      </c>
      <c r="O29" s="38">
        <f>IF(Expiries!$B26="","",Expiries!$B26)</f>
        <v/>
      </c>
      <c r="P29" s="40">
        <f>IF($O29="","",Expiries!$C26)</f>
        <v/>
      </c>
      <c r="Q29" s="87">
        <f>IF($O29="","",IF($P$11="","",IFERROR(INDEX($C$51:$R$255,MATCH($P$11,$B$51:$B$255,0),11),"-")))</f>
        <v/>
      </c>
      <c r="R29" s="87">
        <f>IF($O29="","",IF($P$11="","",IFERROR(INDEX($C$261:$R$340,MATCH($P$11,$B$261:$B$340,0),11),"-")))</f>
        <v/>
      </c>
      <c r="S29" s="88">
        <f>IF($O29="","",IF($P$11="","",IF(COUNTIFS($B$11:$B$40,$P$11,$D$11:$D$40,11,$E$11:$E$40,"&gt;=0")=0,"",SUMIFS($E$11:$E$40,$B$11:$B$40,$P$11,$D$11:$D$40,11))))</f>
        <v/>
      </c>
      <c r="U29" s="86" t="n"/>
      <c r="V29" s="86" t="n"/>
      <c r="W29" s="86" t="n"/>
      <c r="X29" s="86" t="n"/>
      <c r="Y29" s="86" t="n"/>
      <c r="Z29" s="86" t="n"/>
      <c r="AA29" s="86" t="n"/>
      <c r="AB29" s="86" t="n"/>
      <c r="AC29" s="86" t="n"/>
      <c r="AD29" s="86" t="n"/>
      <c r="AE29" s="86" t="n"/>
      <c r="AF29" s="86" t="n"/>
      <c r="AG29" s="86" t="n"/>
      <c r="AH29" s="86" t="n"/>
      <c r="AI29" s="86" t="n"/>
      <c r="AJ29" s="86" t="n"/>
    </row>
    <row r="30">
      <c r="B30" s="60" t="n"/>
      <c r="C30" s="60" t="n"/>
      <c r="D30" s="60" t="n"/>
      <c r="E30" s="81" t="n"/>
      <c r="F30" s="60" t="n"/>
      <c r="G30" s="40">
        <f>IF($D30="","",IFERROR(INDEX(Expiries!$C$16:$C$31,$D30),""))</f>
        <v/>
      </c>
      <c r="H30" s="40">
        <f>IF($D30="","",IFERROR(TEXT(INDEX(Expiries!$F$16:$F$31,$D30),"dd mmm")&amp;" / "&amp;TEXT(INDEX(Expiries!$I$16:$I$31,$D30),"dd mmm"),""))</f>
        <v/>
      </c>
      <c r="I30" s="82">
        <f>IF($B30="","",IF($D30="","",IFERROR(INDEX($C$51:$R$255,MATCH($B30,$B$51:$B$255,0),$D30),"not in AS51")))</f>
        <v/>
      </c>
      <c r="J30" s="82">
        <f>IF($B30="","",IF($D30="","",IFERROR(INDEX($C$261:$R$340,MATCH($B30,$B$261:$B$340,0),$D30),"not in MXAU")))</f>
        <v/>
      </c>
      <c r="K30" s="83">
        <f>IF($C30="MXAU","",IF(ISNUMBER($E30)*ISNUMBER($I30)=0,"",IFERROR(($E30-$I30)*INDEX(Accrual!$C$16:$C$220,MATCH($B30,$B$51:$B$255,0))*INDEX(Accrual!$D$16:$D$220,MATCH($B30,$B$51:$B$255,0))/'AS51'!$B$3,"")))</f>
        <v/>
      </c>
      <c r="L30" s="83">
        <f>IF($C30="AS51","",IF(ISNUMBER($E30)*ISNUMBER($J30)=0,"",IFERROR(($E30-$J30)*INDEX(Accrual!$C$229:$C$308,MATCH($B30,$B$261:$B$340,0))*INDEX(Accrual!$D$229:$D$308,MATCH($B30,$B$261:$B$340,0))/MXAU!$B$3,"")))</f>
        <v/>
      </c>
      <c r="M30" s="84">
        <f>IF($B30="","",IF(COUNTIF($B$51:$B$255,$B30)+COUNTIF($B$261:$B$340,$B30)=0,"ticker? paste from the matrix below",IF($D30="","no contract # - ignored",IF(ISNUMBER($E30),IF(COUNTIFS($B$11:$B$40,$B30,$D$11:$D$40,$D30)&gt;1,"2 rows same stock+contract - they ADD","OK"),"no DPS - ignored"))))</f>
        <v/>
      </c>
      <c r="O30" s="38">
        <f>IF(Expiries!$B27="","",Expiries!$B27)</f>
        <v/>
      </c>
      <c r="P30" s="40">
        <f>IF($O30="","",Expiries!$C27)</f>
        <v/>
      </c>
      <c r="Q30" s="87">
        <f>IF($O30="","",IF($P$11="","",IFERROR(INDEX($C$51:$R$255,MATCH($P$11,$B$51:$B$255,0),12),"-")))</f>
        <v/>
      </c>
      <c r="R30" s="87">
        <f>IF($O30="","",IF($P$11="","",IFERROR(INDEX($C$261:$R$340,MATCH($P$11,$B$261:$B$340,0),12),"-")))</f>
        <v/>
      </c>
      <c r="S30" s="88">
        <f>IF($O30="","",IF($P$11="","",IF(COUNTIFS($B$11:$B$40,$P$11,$D$11:$D$40,12,$E$11:$E$40,"&gt;=0")=0,"",SUMIFS($E$11:$E$40,$B$11:$B$40,$P$11,$D$11:$D$40,12))))</f>
        <v/>
      </c>
      <c r="U30" s="86" t="n"/>
      <c r="V30" s="86" t="n"/>
      <c r="W30" s="86" t="n"/>
      <c r="X30" s="86" t="n"/>
      <c r="Y30" s="86" t="n"/>
      <c r="Z30" s="86" t="n"/>
      <c r="AA30" s="86" t="n"/>
      <c r="AB30" s="86" t="n"/>
      <c r="AC30" s="86" t="n"/>
      <c r="AD30" s="86" t="n"/>
      <c r="AE30" s="86" t="n"/>
      <c r="AF30" s="86" t="n"/>
      <c r="AG30" s="86" t="n"/>
      <c r="AH30" s="86" t="n"/>
      <c r="AI30" s="86" t="n"/>
      <c r="AJ30" s="86" t="n"/>
    </row>
    <row r="31">
      <c r="B31" s="60" t="n"/>
      <c r="C31" s="60" t="n"/>
      <c r="D31" s="60" t="n"/>
      <c r="E31" s="81" t="n"/>
      <c r="F31" s="60" t="n"/>
      <c r="G31" s="40">
        <f>IF($D31="","",IFERROR(INDEX(Expiries!$C$16:$C$31,$D31),""))</f>
        <v/>
      </c>
      <c r="H31" s="40">
        <f>IF($D31="","",IFERROR(TEXT(INDEX(Expiries!$F$16:$F$31,$D31),"dd mmm")&amp;" / "&amp;TEXT(INDEX(Expiries!$I$16:$I$31,$D31),"dd mmm"),""))</f>
        <v/>
      </c>
      <c r="I31" s="82">
        <f>IF($B31="","",IF($D31="","",IFERROR(INDEX($C$51:$R$255,MATCH($B31,$B$51:$B$255,0),$D31),"not in AS51")))</f>
        <v/>
      </c>
      <c r="J31" s="82">
        <f>IF($B31="","",IF($D31="","",IFERROR(INDEX($C$261:$R$340,MATCH($B31,$B$261:$B$340,0),$D31),"not in MXAU")))</f>
        <v/>
      </c>
      <c r="K31" s="83">
        <f>IF($C31="MXAU","",IF(ISNUMBER($E31)*ISNUMBER($I31)=0,"",IFERROR(($E31-$I31)*INDEX(Accrual!$C$16:$C$220,MATCH($B31,$B$51:$B$255,0))*INDEX(Accrual!$D$16:$D$220,MATCH($B31,$B$51:$B$255,0))/'AS51'!$B$3,"")))</f>
        <v/>
      </c>
      <c r="L31" s="83">
        <f>IF($C31="AS51","",IF(ISNUMBER($E31)*ISNUMBER($J31)=0,"",IFERROR(($E31-$J31)*INDEX(Accrual!$C$229:$C$308,MATCH($B31,$B$261:$B$340,0))*INDEX(Accrual!$D$229:$D$308,MATCH($B31,$B$261:$B$340,0))/MXAU!$B$3,"")))</f>
        <v/>
      </c>
      <c r="M31" s="84">
        <f>IF($B31="","",IF(COUNTIF($B$51:$B$255,$B31)+COUNTIF($B$261:$B$340,$B31)=0,"ticker? paste from the matrix below",IF($D31="","no contract # - ignored",IF(ISNUMBER($E31),IF(COUNTIFS($B$11:$B$40,$B31,$D$11:$D$40,$D31)&gt;1,"2 rows same stock+contract - they ADD","OK"),"no DPS - ignored"))))</f>
        <v/>
      </c>
      <c r="O31" s="38">
        <f>IF(Expiries!$B28="","",Expiries!$B28)</f>
        <v/>
      </c>
      <c r="P31" s="40">
        <f>IF($O31="","",Expiries!$C28)</f>
        <v/>
      </c>
      <c r="Q31" s="87">
        <f>IF($O31="","",IF($P$11="","",IFERROR(INDEX($C$51:$R$255,MATCH($P$11,$B$51:$B$255,0),13),"-")))</f>
        <v/>
      </c>
      <c r="R31" s="87">
        <f>IF($O31="","",IF($P$11="","",IFERROR(INDEX($C$261:$R$340,MATCH($P$11,$B$261:$B$340,0),13),"-")))</f>
        <v/>
      </c>
      <c r="S31" s="88">
        <f>IF($O31="","",IF($P$11="","",IF(COUNTIFS($B$11:$B$40,$P$11,$D$11:$D$40,13,$E$11:$E$40,"&gt;=0")=0,"",SUMIFS($E$11:$E$40,$B$11:$B$40,$P$11,$D$11:$D$40,13))))</f>
        <v/>
      </c>
      <c r="U31" s="86" t="n"/>
      <c r="V31" s="86" t="n"/>
      <c r="W31" s="86" t="n"/>
      <c r="X31" s="86" t="n"/>
      <c r="Y31" s="86" t="n"/>
      <c r="Z31" s="86" t="n"/>
      <c r="AA31" s="86" t="n"/>
      <c r="AB31" s="86" t="n"/>
      <c r="AC31" s="86" t="n"/>
      <c r="AD31" s="86" t="n"/>
      <c r="AE31" s="86" t="n"/>
      <c r="AF31" s="86" t="n"/>
      <c r="AG31" s="86" t="n"/>
      <c r="AH31" s="86" t="n"/>
      <c r="AI31" s="86" t="n"/>
      <c r="AJ31" s="86" t="n"/>
    </row>
    <row r="32">
      <c r="B32" s="60" t="n"/>
      <c r="C32" s="60" t="n"/>
      <c r="D32" s="60" t="n"/>
      <c r="E32" s="81" t="n"/>
      <c r="F32" s="60" t="n"/>
      <c r="G32" s="40">
        <f>IF($D32="","",IFERROR(INDEX(Expiries!$C$16:$C$31,$D32),""))</f>
        <v/>
      </c>
      <c r="H32" s="40">
        <f>IF($D32="","",IFERROR(TEXT(INDEX(Expiries!$F$16:$F$31,$D32),"dd mmm")&amp;" / "&amp;TEXT(INDEX(Expiries!$I$16:$I$31,$D32),"dd mmm"),""))</f>
        <v/>
      </c>
      <c r="I32" s="82">
        <f>IF($B32="","",IF($D32="","",IFERROR(INDEX($C$51:$R$255,MATCH($B32,$B$51:$B$255,0),$D32),"not in AS51")))</f>
        <v/>
      </c>
      <c r="J32" s="82">
        <f>IF($B32="","",IF($D32="","",IFERROR(INDEX($C$261:$R$340,MATCH($B32,$B$261:$B$340,0),$D32),"not in MXAU")))</f>
        <v/>
      </c>
      <c r="K32" s="83">
        <f>IF($C32="MXAU","",IF(ISNUMBER($E32)*ISNUMBER($I32)=0,"",IFERROR(($E32-$I32)*INDEX(Accrual!$C$16:$C$220,MATCH($B32,$B$51:$B$255,0))*INDEX(Accrual!$D$16:$D$220,MATCH($B32,$B$51:$B$255,0))/'AS51'!$B$3,"")))</f>
        <v/>
      </c>
      <c r="L32" s="83">
        <f>IF($C32="AS51","",IF(ISNUMBER($E32)*ISNUMBER($J32)=0,"",IFERROR(($E32-$J32)*INDEX(Accrual!$C$229:$C$308,MATCH($B32,$B$261:$B$340,0))*INDEX(Accrual!$D$229:$D$308,MATCH($B32,$B$261:$B$340,0))/MXAU!$B$3,"")))</f>
        <v/>
      </c>
      <c r="M32" s="84">
        <f>IF($B32="","",IF(COUNTIF($B$51:$B$255,$B32)+COUNTIF($B$261:$B$340,$B32)=0,"ticker? paste from the matrix below",IF($D32="","no contract # - ignored",IF(ISNUMBER($E32),IF(COUNTIFS($B$11:$B$40,$B32,$D$11:$D$40,$D32)&gt;1,"2 rows same stock+contract - they ADD","OK"),"no DPS - ignored"))))</f>
        <v/>
      </c>
      <c r="O32" s="38">
        <f>IF(Expiries!$B29="","",Expiries!$B29)</f>
        <v/>
      </c>
      <c r="P32" s="40">
        <f>IF($O32="","",Expiries!$C29)</f>
        <v/>
      </c>
      <c r="Q32" s="87">
        <f>IF($O32="","",IF($P$11="","",IFERROR(INDEX($C$51:$R$255,MATCH($P$11,$B$51:$B$255,0),14),"-")))</f>
        <v/>
      </c>
      <c r="R32" s="87">
        <f>IF($O32="","",IF($P$11="","",IFERROR(INDEX($C$261:$R$340,MATCH($P$11,$B$261:$B$340,0),14),"-")))</f>
        <v/>
      </c>
      <c r="S32" s="88">
        <f>IF($O32="","",IF($P$11="","",IF(COUNTIFS($B$11:$B$40,$P$11,$D$11:$D$40,14,$E$11:$E$40,"&gt;=0")=0,"",SUMIFS($E$11:$E$40,$B$11:$B$40,$P$11,$D$11:$D$40,14))))</f>
        <v/>
      </c>
      <c r="U32" s="86" t="n"/>
      <c r="V32" s="86" t="n"/>
      <c r="W32" s="86" t="n"/>
      <c r="X32" s="86" t="n"/>
      <c r="Y32" s="86" t="n"/>
      <c r="Z32" s="86" t="n"/>
      <c r="AA32" s="86" t="n"/>
      <c r="AB32" s="86" t="n"/>
      <c r="AC32" s="86" t="n"/>
      <c r="AD32" s="86" t="n"/>
      <c r="AE32" s="86" t="n"/>
      <c r="AF32" s="86" t="n"/>
      <c r="AG32" s="86" t="n"/>
      <c r="AH32" s="86" t="n"/>
      <c r="AI32" s="86" t="n"/>
      <c r="AJ32" s="86" t="n"/>
    </row>
    <row r="33">
      <c r="B33" s="60" t="n"/>
      <c r="C33" s="60" t="n"/>
      <c r="D33" s="60" t="n"/>
      <c r="E33" s="81" t="n"/>
      <c r="F33" s="60" t="n"/>
      <c r="G33" s="40">
        <f>IF($D33="","",IFERROR(INDEX(Expiries!$C$16:$C$31,$D33),""))</f>
        <v/>
      </c>
      <c r="H33" s="40">
        <f>IF($D33="","",IFERROR(TEXT(INDEX(Expiries!$F$16:$F$31,$D33),"dd mmm")&amp;" / "&amp;TEXT(INDEX(Expiries!$I$16:$I$31,$D33),"dd mmm"),""))</f>
        <v/>
      </c>
      <c r="I33" s="82">
        <f>IF($B33="","",IF($D33="","",IFERROR(INDEX($C$51:$R$255,MATCH($B33,$B$51:$B$255,0),$D33),"not in AS51")))</f>
        <v/>
      </c>
      <c r="J33" s="82">
        <f>IF($B33="","",IF($D33="","",IFERROR(INDEX($C$261:$R$340,MATCH($B33,$B$261:$B$340,0),$D33),"not in MXAU")))</f>
        <v/>
      </c>
      <c r="K33" s="83">
        <f>IF($C33="MXAU","",IF(ISNUMBER($E33)*ISNUMBER($I33)=0,"",IFERROR(($E33-$I33)*INDEX(Accrual!$C$16:$C$220,MATCH($B33,$B$51:$B$255,0))*INDEX(Accrual!$D$16:$D$220,MATCH($B33,$B$51:$B$255,0))/'AS51'!$B$3,"")))</f>
        <v/>
      </c>
      <c r="L33" s="83">
        <f>IF($C33="AS51","",IF(ISNUMBER($E33)*ISNUMBER($J33)=0,"",IFERROR(($E33-$J33)*INDEX(Accrual!$C$229:$C$308,MATCH($B33,$B$261:$B$340,0))*INDEX(Accrual!$D$229:$D$308,MATCH($B33,$B$261:$B$340,0))/MXAU!$B$3,"")))</f>
        <v/>
      </c>
      <c r="M33" s="84">
        <f>IF($B33="","",IF(COUNTIF($B$51:$B$255,$B33)+COUNTIF($B$261:$B$340,$B33)=0,"ticker? paste from the matrix below",IF($D33="","no contract # - ignored",IF(ISNUMBER($E33),IF(COUNTIFS($B$11:$B$40,$B33,$D$11:$D$40,$D33)&gt;1,"2 rows same stock+contract - they ADD","OK"),"no DPS - ignored"))))</f>
        <v/>
      </c>
      <c r="O33" s="38">
        <f>IF(Expiries!$B30="","",Expiries!$B30)</f>
        <v/>
      </c>
      <c r="P33" s="40">
        <f>IF($O33="","",Expiries!$C30)</f>
        <v/>
      </c>
      <c r="Q33" s="87">
        <f>IF($O33="","",IF($P$11="","",IFERROR(INDEX($C$51:$R$255,MATCH($P$11,$B$51:$B$255,0),15),"-")))</f>
        <v/>
      </c>
      <c r="R33" s="87">
        <f>IF($O33="","",IF($P$11="","",IFERROR(INDEX($C$261:$R$340,MATCH($P$11,$B$261:$B$340,0),15),"-")))</f>
        <v/>
      </c>
      <c r="S33" s="88">
        <f>IF($O33="","",IF($P$11="","",IF(COUNTIFS($B$11:$B$40,$P$11,$D$11:$D$40,15,$E$11:$E$40,"&gt;=0")=0,"",SUMIFS($E$11:$E$40,$B$11:$B$40,$P$11,$D$11:$D$40,15))))</f>
        <v/>
      </c>
      <c r="U33" s="86" t="n"/>
      <c r="V33" s="86" t="n"/>
      <c r="W33" s="86" t="n"/>
      <c r="X33" s="86" t="n"/>
      <c r="Y33" s="86" t="n"/>
      <c r="Z33" s="86" t="n"/>
      <c r="AA33" s="86" t="n"/>
      <c r="AB33" s="86" t="n"/>
      <c r="AC33" s="86" t="n"/>
      <c r="AD33" s="86" t="n"/>
      <c r="AE33" s="86" t="n"/>
      <c r="AF33" s="86" t="n"/>
      <c r="AG33" s="86" t="n"/>
      <c r="AH33" s="86" t="n"/>
      <c r="AI33" s="86" t="n"/>
      <c r="AJ33" s="86" t="n"/>
    </row>
    <row r="34">
      <c r="B34" s="60" t="n"/>
      <c r="C34" s="60" t="n"/>
      <c r="D34" s="60" t="n"/>
      <c r="E34" s="81" t="n"/>
      <c r="F34" s="60" t="n"/>
      <c r="G34" s="40">
        <f>IF($D34="","",IFERROR(INDEX(Expiries!$C$16:$C$31,$D34),""))</f>
        <v/>
      </c>
      <c r="H34" s="40">
        <f>IF($D34="","",IFERROR(TEXT(INDEX(Expiries!$F$16:$F$31,$D34),"dd mmm")&amp;" / "&amp;TEXT(INDEX(Expiries!$I$16:$I$31,$D34),"dd mmm"),""))</f>
        <v/>
      </c>
      <c r="I34" s="82">
        <f>IF($B34="","",IF($D34="","",IFERROR(INDEX($C$51:$R$255,MATCH($B34,$B$51:$B$255,0),$D34),"not in AS51")))</f>
        <v/>
      </c>
      <c r="J34" s="82">
        <f>IF($B34="","",IF($D34="","",IFERROR(INDEX($C$261:$R$340,MATCH($B34,$B$261:$B$340,0),$D34),"not in MXAU")))</f>
        <v/>
      </c>
      <c r="K34" s="83">
        <f>IF($C34="MXAU","",IF(ISNUMBER($E34)*ISNUMBER($I34)=0,"",IFERROR(($E34-$I34)*INDEX(Accrual!$C$16:$C$220,MATCH($B34,$B$51:$B$255,0))*INDEX(Accrual!$D$16:$D$220,MATCH($B34,$B$51:$B$255,0))/'AS51'!$B$3,"")))</f>
        <v/>
      </c>
      <c r="L34" s="83">
        <f>IF($C34="AS51","",IF(ISNUMBER($E34)*ISNUMBER($J34)=0,"",IFERROR(($E34-$J34)*INDEX(Accrual!$C$229:$C$308,MATCH($B34,$B$261:$B$340,0))*INDEX(Accrual!$D$229:$D$308,MATCH($B34,$B$261:$B$340,0))/MXAU!$B$3,"")))</f>
        <v/>
      </c>
      <c r="M34" s="84">
        <f>IF($B34="","",IF(COUNTIF($B$51:$B$255,$B34)+COUNTIF($B$261:$B$340,$B34)=0,"ticker? paste from the matrix below",IF($D34="","no contract # - ignored",IF(ISNUMBER($E34),IF(COUNTIFS($B$11:$B$40,$B34,$D$11:$D$40,$D34)&gt;1,"2 rows same stock+contract - they ADD","OK"),"no DPS - ignored"))))</f>
        <v/>
      </c>
      <c r="O34" s="38">
        <f>IF(Expiries!$B31="","",Expiries!$B31)</f>
        <v/>
      </c>
      <c r="P34" s="40">
        <f>IF($O34="","",Expiries!$C31)</f>
        <v/>
      </c>
      <c r="Q34" s="87">
        <f>IF($O34="","",IF($P$11="","",IFERROR(INDEX($C$51:$R$255,MATCH($P$11,$B$51:$B$255,0),16),"-")))</f>
        <v/>
      </c>
      <c r="R34" s="87">
        <f>IF($O34="","",IF($P$11="","",IFERROR(INDEX($C$261:$R$340,MATCH($P$11,$B$261:$B$340,0),16),"-")))</f>
        <v/>
      </c>
      <c r="S34" s="88">
        <f>IF($O34="","",IF($P$11="","",IF(COUNTIFS($B$11:$B$40,$P$11,$D$11:$D$40,16,$E$11:$E$40,"&gt;=0")=0,"",SUMIFS($E$11:$E$40,$B$11:$B$40,$P$11,$D$11:$D$40,16))))</f>
        <v/>
      </c>
      <c r="U34" s="86" t="n"/>
      <c r="V34" s="86" t="n"/>
      <c r="W34" s="86" t="n"/>
      <c r="X34" s="86" t="n"/>
      <c r="Y34" s="86" t="n"/>
      <c r="Z34" s="86" t="n"/>
      <c r="AA34" s="86" t="n"/>
      <c r="AB34" s="86" t="n"/>
      <c r="AC34" s="86" t="n"/>
      <c r="AD34" s="86" t="n"/>
      <c r="AE34" s="86" t="n"/>
      <c r="AF34" s="86" t="n"/>
      <c r="AG34" s="86" t="n"/>
      <c r="AH34" s="86" t="n"/>
      <c r="AI34" s="86" t="n"/>
      <c r="AJ34" s="86" t="n"/>
    </row>
    <row r="35">
      <c r="B35" s="60" t="n"/>
      <c r="C35" s="60" t="n"/>
      <c r="D35" s="60" t="n"/>
      <c r="E35" s="81" t="n"/>
      <c r="F35" s="60" t="n"/>
      <c r="G35" s="40">
        <f>IF($D35="","",IFERROR(INDEX(Expiries!$C$16:$C$31,$D35),""))</f>
        <v/>
      </c>
      <c r="H35" s="40">
        <f>IF($D35="","",IFERROR(TEXT(INDEX(Expiries!$F$16:$F$31,$D35),"dd mmm")&amp;" / "&amp;TEXT(INDEX(Expiries!$I$16:$I$31,$D35),"dd mmm"),""))</f>
        <v/>
      </c>
      <c r="I35" s="82">
        <f>IF($B35="","",IF($D35="","",IFERROR(INDEX($C$51:$R$255,MATCH($B35,$B$51:$B$255,0),$D35),"not in AS51")))</f>
        <v/>
      </c>
      <c r="J35" s="82">
        <f>IF($B35="","",IF($D35="","",IFERROR(INDEX($C$261:$R$340,MATCH($B35,$B$261:$B$340,0),$D35),"not in MXAU")))</f>
        <v/>
      </c>
      <c r="K35" s="83">
        <f>IF($C35="MXAU","",IF(ISNUMBER($E35)*ISNUMBER($I35)=0,"",IFERROR(($E35-$I35)*INDEX(Accrual!$C$16:$C$220,MATCH($B35,$B$51:$B$255,0))*INDEX(Accrual!$D$16:$D$220,MATCH($B35,$B$51:$B$255,0))/'AS51'!$B$3,"")))</f>
        <v/>
      </c>
      <c r="L35" s="83">
        <f>IF($C35="AS51","",IF(ISNUMBER($E35)*ISNUMBER($J35)=0,"",IFERROR(($E35-$J35)*INDEX(Accrual!$C$229:$C$308,MATCH($B35,$B$261:$B$340,0))*INDEX(Accrual!$D$229:$D$308,MATCH($B35,$B$261:$B$340,0))/MXAU!$B$3,"")))</f>
        <v/>
      </c>
      <c r="M35" s="84">
        <f>IF($B35="","",IF(COUNTIF($B$51:$B$255,$B35)+COUNTIF($B$261:$B$340,$B35)=0,"ticker? paste from the matrix below",IF($D35="","no contract # - ignored",IF(ISNUMBER($E35),IF(COUNTIFS($B$11:$B$40,$B35,$D$11:$D$40,$D35)&gt;1,"2 rows same stock+contract - they ADD","OK"),"no DPS - ignored"))))</f>
        <v/>
      </c>
      <c r="U35" s="86" t="n"/>
      <c r="V35" s="86" t="n"/>
      <c r="W35" s="86" t="n"/>
      <c r="X35" s="86" t="n"/>
      <c r="Y35" s="86" t="n"/>
      <c r="Z35" s="86" t="n"/>
      <c r="AA35" s="86" t="n"/>
      <c r="AB35" s="86" t="n"/>
      <c r="AC35" s="86" t="n"/>
      <c r="AD35" s="86" t="n"/>
      <c r="AE35" s="86" t="n"/>
      <c r="AF35" s="86" t="n"/>
      <c r="AG35" s="86" t="n"/>
      <c r="AH35" s="86" t="n"/>
      <c r="AI35" s="86" t="n"/>
      <c r="AJ35" s="86" t="n"/>
    </row>
    <row r="36">
      <c r="B36" s="60" t="n"/>
      <c r="C36" s="60" t="n"/>
      <c r="D36" s="60" t="n"/>
      <c r="E36" s="81" t="n"/>
      <c r="F36" s="60" t="n"/>
      <c r="G36" s="40">
        <f>IF($D36="","",IFERROR(INDEX(Expiries!$C$16:$C$31,$D36),""))</f>
        <v/>
      </c>
      <c r="H36" s="40">
        <f>IF($D36="","",IFERROR(TEXT(INDEX(Expiries!$F$16:$F$31,$D36),"dd mmm")&amp;" / "&amp;TEXT(INDEX(Expiries!$I$16:$I$31,$D36),"dd mmm"),""))</f>
        <v/>
      </c>
      <c r="I36" s="82">
        <f>IF($B36="","",IF($D36="","",IFERROR(INDEX($C$51:$R$255,MATCH($B36,$B$51:$B$255,0),$D36),"not in AS51")))</f>
        <v/>
      </c>
      <c r="J36" s="82">
        <f>IF($B36="","",IF($D36="","",IFERROR(INDEX($C$261:$R$340,MATCH($B36,$B$261:$B$340,0),$D36),"not in MXAU")))</f>
        <v/>
      </c>
      <c r="K36" s="83">
        <f>IF($C36="MXAU","",IF(ISNUMBER($E36)*ISNUMBER($I36)=0,"",IFERROR(($E36-$I36)*INDEX(Accrual!$C$16:$C$220,MATCH($B36,$B$51:$B$255,0))*INDEX(Accrual!$D$16:$D$220,MATCH($B36,$B$51:$B$255,0))/'AS51'!$B$3,"")))</f>
        <v/>
      </c>
      <c r="L36" s="83">
        <f>IF($C36="AS51","",IF(ISNUMBER($E36)*ISNUMBER($J36)=0,"",IFERROR(($E36-$J36)*INDEX(Accrual!$C$229:$C$308,MATCH($B36,$B$261:$B$340,0))*INDEX(Accrual!$D$229:$D$308,MATCH($B36,$B$261:$B$340,0))/MXAU!$B$3,"")))</f>
        <v/>
      </c>
      <c r="M36" s="84">
        <f>IF($B36="","",IF(COUNTIF($B$51:$B$255,$B36)+COUNTIF($B$261:$B$340,$B36)=0,"ticker? paste from the matrix below",IF($D36="","no contract # - ignored",IF(ISNUMBER($E36),IF(COUNTIFS($B$11:$B$40,$B36,$D$11:$D$40,$D36)&gt;1,"2 rows same stock+contract - they ADD","OK"),"no DPS - ignored"))))</f>
        <v/>
      </c>
      <c r="U36" s="86" t="n"/>
      <c r="V36" s="86" t="n"/>
      <c r="W36" s="86" t="n"/>
      <c r="X36" s="86" t="n"/>
      <c r="Y36" s="86" t="n"/>
      <c r="Z36" s="86" t="n"/>
      <c r="AA36" s="86" t="n"/>
      <c r="AB36" s="86" t="n"/>
      <c r="AC36" s="86" t="n"/>
      <c r="AD36" s="86" t="n"/>
      <c r="AE36" s="86" t="n"/>
      <c r="AF36" s="86" t="n"/>
      <c r="AG36" s="86" t="n"/>
      <c r="AH36" s="86" t="n"/>
      <c r="AI36" s="86" t="n"/>
      <c r="AJ36" s="86" t="n"/>
    </row>
    <row r="37">
      <c r="B37" s="60" t="n"/>
      <c r="C37" s="60" t="n"/>
      <c r="D37" s="60" t="n"/>
      <c r="E37" s="81" t="n"/>
      <c r="F37" s="60" t="n"/>
      <c r="G37" s="40">
        <f>IF($D37="","",IFERROR(INDEX(Expiries!$C$16:$C$31,$D37),""))</f>
        <v/>
      </c>
      <c r="H37" s="40">
        <f>IF($D37="","",IFERROR(TEXT(INDEX(Expiries!$F$16:$F$31,$D37),"dd mmm")&amp;" / "&amp;TEXT(INDEX(Expiries!$I$16:$I$31,$D37),"dd mmm"),""))</f>
        <v/>
      </c>
      <c r="I37" s="82">
        <f>IF($B37="","",IF($D37="","",IFERROR(INDEX($C$51:$R$255,MATCH($B37,$B$51:$B$255,0),$D37),"not in AS51")))</f>
        <v/>
      </c>
      <c r="J37" s="82">
        <f>IF($B37="","",IF($D37="","",IFERROR(INDEX($C$261:$R$340,MATCH($B37,$B$261:$B$340,0),$D37),"not in MXAU")))</f>
        <v/>
      </c>
      <c r="K37" s="83">
        <f>IF($C37="MXAU","",IF(ISNUMBER($E37)*ISNUMBER($I37)=0,"",IFERROR(($E37-$I37)*INDEX(Accrual!$C$16:$C$220,MATCH($B37,$B$51:$B$255,0))*INDEX(Accrual!$D$16:$D$220,MATCH($B37,$B$51:$B$255,0))/'AS51'!$B$3,"")))</f>
        <v/>
      </c>
      <c r="L37" s="83">
        <f>IF($C37="AS51","",IF(ISNUMBER($E37)*ISNUMBER($J37)=0,"",IFERROR(($E37-$J37)*INDEX(Accrual!$C$229:$C$308,MATCH($B37,$B$261:$B$340,0))*INDEX(Accrual!$D$229:$D$308,MATCH($B37,$B$261:$B$340,0))/MXAU!$B$3,"")))</f>
        <v/>
      </c>
      <c r="M37" s="84">
        <f>IF($B37="","",IF(COUNTIF($B$51:$B$255,$B37)+COUNTIF($B$261:$B$340,$B37)=0,"ticker? paste from the matrix below",IF($D37="","no contract # - ignored",IF(ISNUMBER($E37),IF(COUNTIFS($B$11:$B$40,$B37,$D$11:$D$40,$D37)&gt;1,"2 rows same stock+contract - they ADD","OK"),"no DPS - ignored"))))</f>
        <v/>
      </c>
      <c r="U37" s="86" t="n"/>
      <c r="V37" s="86" t="n"/>
      <c r="W37" s="86" t="n"/>
      <c r="X37" s="86" t="n"/>
      <c r="Y37" s="86" t="n"/>
      <c r="Z37" s="86" t="n"/>
      <c r="AA37" s="86" t="n"/>
      <c r="AB37" s="86" t="n"/>
      <c r="AC37" s="86" t="n"/>
      <c r="AD37" s="86" t="n"/>
      <c r="AE37" s="86" t="n"/>
      <c r="AF37" s="86" t="n"/>
      <c r="AG37" s="86" t="n"/>
      <c r="AH37" s="86" t="n"/>
      <c r="AI37" s="86" t="n"/>
      <c r="AJ37" s="86" t="n"/>
    </row>
    <row r="38">
      <c r="B38" s="60" t="n"/>
      <c r="C38" s="60" t="n"/>
      <c r="D38" s="60" t="n"/>
      <c r="E38" s="81" t="n"/>
      <c r="F38" s="60" t="n"/>
      <c r="G38" s="40">
        <f>IF($D38="","",IFERROR(INDEX(Expiries!$C$16:$C$31,$D38),""))</f>
        <v/>
      </c>
      <c r="H38" s="40">
        <f>IF($D38="","",IFERROR(TEXT(INDEX(Expiries!$F$16:$F$31,$D38),"dd mmm")&amp;" / "&amp;TEXT(INDEX(Expiries!$I$16:$I$31,$D38),"dd mmm"),""))</f>
        <v/>
      </c>
      <c r="I38" s="82">
        <f>IF($B38="","",IF($D38="","",IFERROR(INDEX($C$51:$R$255,MATCH($B38,$B$51:$B$255,0),$D38),"not in AS51")))</f>
        <v/>
      </c>
      <c r="J38" s="82">
        <f>IF($B38="","",IF($D38="","",IFERROR(INDEX($C$261:$R$340,MATCH($B38,$B$261:$B$340,0),$D38),"not in MXAU")))</f>
        <v/>
      </c>
      <c r="K38" s="83">
        <f>IF($C38="MXAU","",IF(ISNUMBER($E38)*ISNUMBER($I38)=0,"",IFERROR(($E38-$I38)*INDEX(Accrual!$C$16:$C$220,MATCH($B38,$B$51:$B$255,0))*INDEX(Accrual!$D$16:$D$220,MATCH($B38,$B$51:$B$255,0))/'AS51'!$B$3,"")))</f>
        <v/>
      </c>
      <c r="L38" s="83">
        <f>IF($C38="AS51","",IF(ISNUMBER($E38)*ISNUMBER($J38)=0,"",IFERROR(($E38-$J38)*INDEX(Accrual!$C$229:$C$308,MATCH($B38,$B$261:$B$340,0))*INDEX(Accrual!$D$229:$D$308,MATCH($B38,$B$261:$B$340,0))/MXAU!$B$3,"")))</f>
        <v/>
      </c>
      <c r="M38" s="84">
        <f>IF($B38="","",IF(COUNTIF($B$51:$B$255,$B38)+COUNTIF($B$261:$B$340,$B38)=0,"ticker? paste from the matrix below",IF($D38="","no contract # - ignored",IF(ISNUMBER($E38),IF(COUNTIFS($B$11:$B$40,$B38,$D$11:$D$40,$D38)&gt;1,"2 rows same stock+contract - they ADD","OK"),"no DPS - ignored"))))</f>
        <v/>
      </c>
      <c r="U38" s="86" t="n"/>
      <c r="V38" s="86" t="n"/>
      <c r="W38" s="86" t="n"/>
      <c r="X38" s="86" t="n"/>
      <c r="Y38" s="86" t="n"/>
      <c r="Z38" s="86" t="n"/>
      <c r="AA38" s="86" t="n"/>
      <c r="AB38" s="86" t="n"/>
      <c r="AC38" s="86" t="n"/>
      <c r="AD38" s="86" t="n"/>
      <c r="AE38" s="86" t="n"/>
      <c r="AF38" s="86" t="n"/>
      <c r="AG38" s="86" t="n"/>
      <c r="AH38" s="86" t="n"/>
      <c r="AI38" s="86" t="n"/>
      <c r="AJ38" s="86" t="n"/>
    </row>
    <row r="39">
      <c r="B39" s="60" t="n"/>
      <c r="C39" s="60" t="n"/>
      <c r="D39" s="60" t="n"/>
      <c r="E39" s="81" t="n"/>
      <c r="F39" s="60" t="n"/>
      <c r="G39" s="40">
        <f>IF($D39="","",IFERROR(INDEX(Expiries!$C$16:$C$31,$D39),""))</f>
        <v/>
      </c>
      <c r="H39" s="40">
        <f>IF($D39="","",IFERROR(TEXT(INDEX(Expiries!$F$16:$F$31,$D39),"dd mmm")&amp;" / "&amp;TEXT(INDEX(Expiries!$I$16:$I$31,$D39),"dd mmm"),""))</f>
        <v/>
      </c>
      <c r="I39" s="82">
        <f>IF($B39="","",IF($D39="","",IFERROR(INDEX($C$51:$R$255,MATCH($B39,$B$51:$B$255,0),$D39),"not in AS51")))</f>
        <v/>
      </c>
      <c r="J39" s="82">
        <f>IF($B39="","",IF($D39="","",IFERROR(INDEX($C$261:$R$340,MATCH($B39,$B$261:$B$340,0),$D39),"not in MXAU")))</f>
        <v/>
      </c>
      <c r="K39" s="83">
        <f>IF($C39="MXAU","",IF(ISNUMBER($E39)*ISNUMBER($I39)=0,"",IFERROR(($E39-$I39)*INDEX(Accrual!$C$16:$C$220,MATCH($B39,$B$51:$B$255,0))*INDEX(Accrual!$D$16:$D$220,MATCH($B39,$B$51:$B$255,0))/'AS51'!$B$3,"")))</f>
        <v/>
      </c>
      <c r="L39" s="83">
        <f>IF($C39="AS51","",IF(ISNUMBER($E39)*ISNUMBER($J39)=0,"",IFERROR(($E39-$J39)*INDEX(Accrual!$C$229:$C$308,MATCH($B39,$B$261:$B$340,0))*INDEX(Accrual!$D$229:$D$308,MATCH($B39,$B$261:$B$340,0))/MXAU!$B$3,"")))</f>
        <v/>
      </c>
      <c r="M39" s="84">
        <f>IF($B39="","",IF(COUNTIF($B$51:$B$255,$B39)+COUNTIF($B$261:$B$340,$B39)=0,"ticker? paste from the matrix below",IF($D39="","no contract # - ignored",IF(ISNUMBER($E39),IF(COUNTIFS($B$11:$B$40,$B39,$D$11:$D$40,$D39)&gt;1,"2 rows same stock+contract - they ADD","OK"),"no DPS - ignored"))))</f>
        <v/>
      </c>
      <c r="U39" s="86" t="n"/>
      <c r="V39" s="86" t="n"/>
      <c r="W39" s="86" t="n"/>
      <c r="X39" s="86" t="n"/>
      <c r="Y39" s="86" t="n"/>
      <c r="Z39" s="86" t="n"/>
      <c r="AA39" s="86" t="n"/>
      <c r="AB39" s="86" t="n"/>
      <c r="AC39" s="86" t="n"/>
      <c r="AD39" s="86" t="n"/>
      <c r="AE39" s="86" t="n"/>
      <c r="AF39" s="86" t="n"/>
      <c r="AG39" s="86" t="n"/>
      <c r="AH39" s="86" t="n"/>
      <c r="AI39" s="86" t="n"/>
      <c r="AJ39" s="86" t="n"/>
    </row>
    <row r="40">
      <c r="B40" s="60" t="n"/>
      <c r="C40" s="60" t="n"/>
      <c r="D40" s="60" t="n"/>
      <c r="E40" s="81" t="n"/>
      <c r="F40" s="60" t="n"/>
      <c r="G40" s="40">
        <f>IF($D40="","",IFERROR(INDEX(Expiries!$C$16:$C$31,$D40),""))</f>
        <v/>
      </c>
      <c r="H40" s="40">
        <f>IF($D40="","",IFERROR(TEXT(INDEX(Expiries!$F$16:$F$31,$D40),"dd mmm")&amp;" / "&amp;TEXT(INDEX(Expiries!$I$16:$I$31,$D40),"dd mmm"),""))</f>
        <v/>
      </c>
      <c r="I40" s="82">
        <f>IF($B40="","",IF($D40="","",IFERROR(INDEX($C$51:$R$255,MATCH($B40,$B$51:$B$255,0),$D40),"not in AS51")))</f>
        <v/>
      </c>
      <c r="J40" s="82">
        <f>IF($B40="","",IF($D40="","",IFERROR(INDEX($C$261:$R$340,MATCH($B40,$B$261:$B$340,0),$D40),"not in MXAU")))</f>
        <v/>
      </c>
      <c r="K40" s="83">
        <f>IF($C40="MXAU","",IF(ISNUMBER($E40)*ISNUMBER($I40)=0,"",IFERROR(($E40-$I40)*INDEX(Accrual!$C$16:$C$220,MATCH($B40,$B$51:$B$255,0))*INDEX(Accrual!$D$16:$D$220,MATCH($B40,$B$51:$B$255,0))/'AS51'!$B$3,"")))</f>
        <v/>
      </c>
      <c r="L40" s="83">
        <f>IF($C40="AS51","",IF(ISNUMBER($E40)*ISNUMBER($J40)=0,"",IFERROR(($E40-$J40)*INDEX(Accrual!$C$229:$C$308,MATCH($B40,$B$261:$B$340,0))*INDEX(Accrual!$D$229:$D$308,MATCH($B40,$B$261:$B$340,0))/MXAU!$B$3,"")))</f>
        <v/>
      </c>
      <c r="M40" s="84">
        <f>IF($B40="","",IF(COUNTIF($B$51:$B$255,$B40)+COUNTIF($B$261:$B$340,$B40)=0,"ticker? paste from the matrix below",IF($D40="","no contract # - ignored",IF(ISNUMBER($E40),IF(COUNTIFS($B$11:$B$40,$B40,$D$11:$D$40,$D40)&gt;1,"2 rows same stock+contract - they ADD","OK"),"no DPS - ignored"))))</f>
        <v/>
      </c>
      <c r="U40" s="86" t="n"/>
      <c r="V40" s="86" t="n"/>
      <c r="W40" s="86" t="n"/>
      <c r="X40" s="86" t="n"/>
      <c r="Y40" s="86" t="n"/>
      <c r="Z40" s="86" t="n"/>
      <c r="AA40" s="86" t="n"/>
      <c r="AB40" s="86" t="n"/>
      <c r="AC40" s="86" t="n"/>
      <c r="AD40" s="86" t="n"/>
      <c r="AE40" s="86" t="n"/>
      <c r="AF40" s="86" t="n"/>
      <c r="AG40" s="86" t="n"/>
      <c r="AH40" s="86" t="n"/>
      <c r="AI40" s="86" t="n"/>
      <c r="AJ40" s="86" t="n"/>
    </row>
    <row r="41">
      <c r="U41" s="86" t="n"/>
      <c r="V41" s="86" t="n"/>
      <c r="W41" s="86" t="n"/>
      <c r="X41" s="86" t="n"/>
      <c r="Y41" s="86" t="n"/>
      <c r="Z41" s="86" t="n"/>
      <c r="AA41" s="86" t="n"/>
      <c r="AB41" s="86" t="n"/>
      <c r="AC41" s="86" t="n"/>
      <c r="AD41" s="86" t="n"/>
      <c r="AE41" s="86" t="n"/>
      <c r="AF41" s="86" t="n"/>
      <c r="AG41" s="86" t="n"/>
      <c r="AH41" s="86" t="n"/>
      <c r="AI41" s="86" t="n"/>
      <c r="AJ41" s="86" t="n"/>
    </row>
    <row r="42">
      <c r="U42" s="86" t="n"/>
      <c r="V42" s="86" t="n"/>
      <c r="W42" s="86" t="n"/>
      <c r="X42" s="86" t="n"/>
      <c r="Y42" s="86" t="n"/>
      <c r="Z42" s="86" t="n"/>
      <c r="AA42" s="86" t="n"/>
      <c r="AB42" s="86" t="n"/>
      <c r="AC42" s="86" t="n"/>
      <c r="AD42" s="86" t="n"/>
      <c r="AE42" s="86" t="n"/>
      <c r="AF42" s="86" t="n"/>
      <c r="AG42" s="86" t="n"/>
      <c r="AH42" s="86" t="n"/>
      <c r="AI42" s="86" t="n"/>
      <c r="AJ42" s="86" t="n"/>
    </row>
    <row r="43">
      <c r="U43" s="86" t="n"/>
      <c r="V43" s="86" t="n"/>
      <c r="W43" s="86" t="n"/>
      <c r="X43" s="86" t="n"/>
      <c r="Y43" s="86" t="n"/>
      <c r="Z43" s="86" t="n"/>
      <c r="AA43" s="86" t="n"/>
      <c r="AB43" s="86" t="n"/>
      <c r="AC43" s="86" t="n"/>
      <c r="AD43" s="86" t="n"/>
      <c r="AE43" s="86" t="n"/>
      <c r="AF43" s="86" t="n"/>
      <c r="AG43" s="86" t="n"/>
      <c r="AH43" s="86" t="n"/>
      <c r="AI43" s="86" t="n"/>
      <c r="AJ43" s="86" t="n"/>
    </row>
    <row r="44">
      <c r="B44" s="3" t="inlineStr">
        <is>
          <t>BLOOMBERG WINDOW DPS - the numbers you are overriding</t>
        </is>
      </c>
      <c r="U44" s="86" t="n"/>
      <c r="V44" s="86" t="n"/>
      <c r="W44" s="86" t="n"/>
      <c r="X44" s="86" t="n"/>
      <c r="Y44" s="86" t="n"/>
      <c r="Z44" s="86" t="n"/>
      <c r="AA44" s="86" t="n"/>
      <c r="AB44" s="86" t="n"/>
      <c r="AC44" s="86" t="n"/>
      <c r="AD44" s="86" t="n"/>
      <c r="AE44" s="86" t="n"/>
      <c r="AF44" s="86" t="n"/>
      <c r="AG44" s="86" t="n"/>
      <c r="AH44" s="86" t="n"/>
      <c r="AI44" s="86" t="n"/>
      <c r="AJ44" s="86" t="n"/>
    </row>
    <row r="45">
      <c r="B45" s="2" t="inlineStr">
        <is>
          <t>Per share, declared ccy. Read-only. Orange = overridden right now.</t>
        </is>
      </c>
      <c r="U45" s="86" t="n"/>
      <c r="V45" s="86" t="n"/>
      <c r="W45" s="86" t="n"/>
      <c r="X45" s="86" t="n"/>
      <c r="Y45" s="86" t="n"/>
      <c r="Z45" s="86" t="n"/>
      <c r="AA45" s="86" t="n"/>
      <c r="AB45" s="86" t="n"/>
      <c r="AC45" s="86" t="n"/>
      <c r="AD45" s="86" t="n"/>
      <c r="AE45" s="86" t="n"/>
      <c r="AF45" s="86" t="n"/>
      <c r="AG45" s="86" t="n"/>
      <c r="AH45" s="86" t="n"/>
      <c r="AI45" s="86" t="n"/>
      <c r="AJ45" s="86" t="n"/>
    </row>
    <row r="46">
      <c r="U46" s="86" t="n"/>
      <c r="V46" s="86" t="n"/>
      <c r="W46" s="86" t="n"/>
      <c r="X46" s="86" t="n"/>
      <c r="Y46" s="86" t="n"/>
      <c r="Z46" s="86" t="n"/>
      <c r="AA46" s="86" t="n"/>
      <c r="AB46" s="86" t="n"/>
      <c r="AC46" s="86" t="n"/>
      <c r="AD46" s="86" t="n"/>
      <c r="AE46" s="86" t="n"/>
      <c r="AF46" s="86" t="n"/>
      <c r="AG46" s="86" t="n"/>
      <c r="AH46" s="86" t="n"/>
      <c r="AI46" s="86" t="n"/>
      <c r="AJ46" s="86" t="n"/>
    </row>
    <row r="47">
      <c r="B47" s="3" t="inlineStr">
        <is>
          <t>S&amp;P/ASX 200 (AS51)</t>
        </is>
      </c>
      <c r="U47" s="86" t="n"/>
      <c r="V47" s="86" t="n"/>
      <c r="W47" s="86" t="n"/>
      <c r="X47" s="86" t="n"/>
      <c r="Y47" s="86" t="n"/>
      <c r="Z47" s="86" t="n"/>
      <c r="AA47" s="86" t="n"/>
      <c r="AB47" s="86" t="n"/>
      <c r="AC47" s="86" t="n"/>
      <c r="AD47" s="86" t="n"/>
      <c r="AE47" s="86" t="n"/>
      <c r="AF47" s="86" t="n"/>
      <c r="AG47" s="86" t="n"/>
      <c r="AH47" s="86" t="n"/>
      <c r="AI47" s="86" t="n"/>
      <c r="AJ47" s="86" t="n"/>
    </row>
    <row r="48">
      <c r="B48" s="2" t="inlineStr">
        <is>
          <t>window start</t>
        </is>
      </c>
      <c r="C48" s="71">
        <f>IF(Expiries!$B16="","",Expiries!$J16)</f>
        <v/>
      </c>
      <c r="D48" s="71">
        <f>IF(Expiries!$B17="","",Expiries!$J17)</f>
        <v/>
      </c>
      <c r="E48" s="71">
        <f>IF(Expiries!$B18="","",Expiries!$J18)</f>
        <v/>
      </c>
      <c r="F48" s="71">
        <f>IF(Expiries!$B19="","",Expiries!$J19)</f>
        <v/>
      </c>
      <c r="G48" s="71">
        <f>IF(Expiries!$B20="","",Expiries!$J20)</f>
        <v/>
      </c>
      <c r="H48" s="71">
        <f>IF(Expiries!$B21="","",Expiries!$J21)</f>
        <v/>
      </c>
      <c r="I48" s="71">
        <f>IF(Expiries!$B22="","",Expiries!$J22)</f>
        <v/>
      </c>
      <c r="J48" s="71">
        <f>IF(Expiries!$B23="","",Expiries!$J23)</f>
        <v/>
      </c>
      <c r="K48" s="71">
        <f>IF(Expiries!$B24="","",Expiries!$J24)</f>
        <v/>
      </c>
      <c r="L48" s="71">
        <f>IF(Expiries!$B25="","",Expiries!$J25)</f>
        <v/>
      </c>
      <c r="M48" s="71">
        <f>IF(Expiries!$B26="","",Expiries!$J26)</f>
        <v/>
      </c>
      <c r="N48" s="71">
        <f>IF(Expiries!$B27="","",Expiries!$J27)</f>
        <v/>
      </c>
      <c r="O48" s="71">
        <f>IF(Expiries!$B28="","",Expiries!$J28)</f>
        <v/>
      </c>
      <c r="P48" s="71">
        <f>IF(Expiries!$B29="","",Expiries!$J29)</f>
        <v/>
      </c>
      <c r="Q48" s="71">
        <f>IF(Expiries!$B30="","",Expiries!$J30)</f>
        <v/>
      </c>
      <c r="R48" s="71">
        <f>IF(Expiries!$B31="","",Expiries!$J31)</f>
        <v/>
      </c>
      <c r="U48" s="86" t="n"/>
      <c r="V48" s="86" t="n"/>
      <c r="W48" s="86" t="n"/>
      <c r="X48" s="86" t="n"/>
      <c r="Y48" s="86" t="n"/>
      <c r="Z48" s="86" t="n"/>
      <c r="AA48" s="86" t="n"/>
      <c r="AB48" s="86" t="n"/>
      <c r="AC48" s="86" t="n"/>
      <c r="AD48" s="86" t="n"/>
      <c r="AE48" s="86" t="n"/>
      <c r="AF48" s="86" t="n"/>
      <c r="AG48" s="86" t="n"/>
      <c r="AH48" s="86" t="n"/>
      <c r="AI48" s="86" t="n"/>
      <c r="AJ48" s="86" t="n"/>
    </row>
    <row r="49">
      <c r="B49" s="3" t="inlineStr">
        <is>
          <t>expiry</t>
        </is>
      </c>
      <c r="C49" s="72">
        <f>IF(Expiries!$B16="","",Expiries!$F16)</f>
        <v/>
      </c>
      <c r="D49" s="72">
        <f>IF(Expiries!$B17="","",Expiries!$F17)</f>
        <v/>
      </c>
      <c r="E49" s="72">
        <f>IF(Expiries!$B18="","",Expiries!$F18)</f>
        <v/>
      </c>
      <c r="F49" s="72">
        <f>IF(Expiries!$B19="","",Expiries!$F19)</f>
        <v/>
      </c>
      <c r="G49" s="72">
        <f>IF(Expiries!$B20="","",Expiries!$F20)</f>
        <v/>
      </c>
      <c r="H49" s="72">
        <f>IF(Expiries!$B21="","",Expiries!$F21)</f>
        <v/>
      </c>
      <c r="I49" s="72">
        <f>IF(Expiries!$B22="","",Expiries!$F22)</f>
        <v/>
      </c>
      <c r="J49" s="72">
        <f>IF(Expiries!$B23="","",Expiries!$F23)</f>
        <v/>
      </c>
      <c r="K49" s="72">
        <f>IF(Expiries!$B24="","",Expiries!$F24)</f>
        <v/>
      </c>
      <c r="L49" s="72">
        <f>IF(Expiries!$B25="","",Expiries!$F25)</f>
        <v/>
      </c>
      <c r="M49" s="72">
        <f>IF(Expiries!$B26="","",Expiries!$F26)</f>
        <v/>
      </c>
      <c r="N49" s="72">
        <f>IF(Expiries!$B27="","",Expiries!$F27)</f>
        <v/>
      </c>
      <c r="O49" s="72">
        <f>IF(Expiries!$B28="","",Expiries!$F28)</f>
        <v/>
      </c>
      <c r="P49" s="72">
        <f>IF(Expiries!$B29="","",Expiries!$F29)</f>
        <v/>
      </c>
      <c r="Q49" s="72">
        <f>IF(Expiries!$B30="","",Expiries!$F30)</f>
        <v/>
      </c>
      <c r="R49" s="72">
        <f>IF(Expiries!$B31="","",Expiries!$F31)</f>
        <v/>
      </c>
      <c r="U49" s="86" t="n"/>
      <c r="V49" s="86" t="n"/>
      <c r="W49" s="86" t="n"/>
      <c r="X49" s="86" t="n"/>
      <c r="Y49" s="86" t="n"/>
      <c r="Z49" s="86" t="n"/>
      <c r="AA49" s="86" t="n"/>
      <c r="AB49" s="86" t="n"/>
      <c r="AC49" s="86" t="n"/>
      <c r="AD49" s="86" t="n"/>
      <c r="AE49" s="86" t="n"/>
      <c r="AF49" s="86" t="n"/>
      <c r="AG49" s="86" t="n"/>
      <c r="AH49" s="86" t="n"/>
      <c r="AI49" s="86" t="n"/>
      <c r="AJ49" s="86" t="n"/>
    </row>
    <row r="50">
      <c r="B50" s="39" t="inlineStr">
        <is>
          <t>Ticker</t>
        </is>
      </c>
      <c r="C50" s="39">
        <f>IF(Expiries!$B16="","","#"&amp;Expiries!$B16&amp;" - "&amp;Expiries!$C16)</f>
        <v/>
      </c>
      <c r="D50" s="39">
        <f>IF(Expiries!$B17="","","#"&amp;Expiries!$B17&amp;" - "&amp;Expiries!$C17)</f>
        <v/>
      </c>
      <c r="E50" s="39">
        <f>IF(Expiries!$B18="","","#"&amp;Expiries!$B18&amp;" - "&amp;Expiries!$C18)</f>
        <v/>
      </c>
      <c r="F50" s="39">
        <f>IF(Expiries!$B19="","","#"&amp;Expiries!$B19&amp;" - "&amp;Expiries!$C19)</f>
        <v/>
      </c>
      <c r="G50" s="39">
        <f>IF(Expiries!$B20="","","#"&amp;Expiries!$B20&amp;" - "&amp;Expiries!$C20)</f>
        <v/>
      </c>
      <c r="H50" s="39">
        <f>IF(Expiries!$B21="","","#"&amp;Expiries!$B21&amp;" - "&amp;Expiries!$C21)</f>
        <v/>
      </c>
      <c r="I50" s="39">
        <f>IF(Expiries!$B22="","","#"&amp;Expiries!$B22&amp;" - "&amp;Expiries!$C22)</f>
        <v/>
      </c>
      <c r="J50" s="39">
        <f>IF(Expiries!$B23="","","#"&amp;Expiries!$B23&amp;" - "&amp;Expiries!$C23)</f>
        <v/>
      </c>
      <c r="K50" s="39">
        <f>IF(Expiries!$B24="","","#"&amp;Expiries!$B24&amp;" - "&amp;Expiries!$C24)</f>
        <v/>
      </c>
      <c r="L50" s="39">
        <f>IF(Expiries!$B25="","","#"&amp;Expiries!$B25&amp;" - "&amp;Expiries!$C25)</f>
        <v/>
      </c>
      <c r="M50" s="39">
        <f>IF(Expiries!$B26="","","#"&amp;Expiries!$B26&amp;" - "&amp;Expiries!$C26)</f>
        <v/>
      </c>
      <c r="N50" s="39">
        <f>IF(Expiries!$B27="","","#"&amp;Expiries!$B27&amp;" - "&amp;Expiries!$C27)</f>
        <v/>
      </c>
      <c r="O50" s="39">
        <f>IF(Expiries!$B28="","","#"&amp;Expiries!$B28&amp;" - "&amp;Expiries!$C28)</f>
        <v/>
      </c>
      <c r="P50" s="39">
        <f>IF(Expiries!$B29="","","#"&amp;Expiries!$B29&amp;" - "&amp;Expiries!$C29)</f>
        <v/>
      </c>
      <c r="Q50" s="39">
        <f>IF(Expiries!$B30="","","#"&amp;Expiries!$B30&amp;" - "&amp;Expiries!$C30)</f>
        <v/>
      </c>
      <c r="R50" s="39">
        <f>IF(Expiries!$B31="","","#"&amp;Expiries!$B31&amp;" - "&amp;Expiries!$C31)</f>
        <v/>
      </c>
      <c r="U50" s="86" t="n"/>
      <c r="V50" s="86" t="n"/>
      <c r="W50" s="86" t="n"/>
      <c r="X50" s="86" t="n"/>
      <c r="Y50" s="86" t="n"/>
      <c r="Z50" s="86" t="n"/>
      <c r="AA50" s="86" t="n"/>
      <c r="AB50" s="86" t="n"/>
      <c r="AC50" s="86" t="n"/>
      <c r="AD50" s="86" t="n"/>
      <c r="AE50" s="86" t="n"/>
      <c r="AF50" s="86" t="n"/>
      <c r="AG50" s="86" t="n"/>
      <c r="AH50" s="86" t="n"/>
      <c r="AI50" s="86" t="n"/>
      <c r="AJ50" s="86" t="n"/>
    </row>
    <row r="51">
      <c r="B51" s="126">
        <f>IF('AS51'!$C$6="","",'AS51'!$C$6)</f>
        <v/>
      </c>
      <c r="C51" s="77">
        <f>IF(C$49="","",IF($B51="","",IFERROR(SUMIFS('Dvd Calendar'!$E$16:$CZ$16,'Dvd Calendar'!$E$15:$CZ$15,"&gt;"&amp;C$48,'Dvd Calendar'!$E$15:$CZ$15,"&lt;="&amp;C$49)+SUMPRODUCT(('Dvd Calendar'!$E$8:$CZ$8&gt;C$48)*('Dvd Calendar'!$E$8:$CZ$8&lt;=C$49)*'Dvd Calendar'!$E$11:$CZ$11*(('Dvd Calendar'!$E$13:$CZ$13='Field Check'!$C$53)*('Field Check'!$C$53&lt;&gt;"")+('Dvd Calendar'!$E$13:$CZ$13='Field Check'!$C$54)*('Field Check'!$C$54&lt;&gt;"")+('Dvd Calendar'!$E$13:$CZ$13='Field Check'!$C$55)*('Field Check'!$C$55&lt;&gt;"")+('Dvd Calendar'!$E$13:$CZ$13='Field Check'!$C$56)*('Field Check'!$C$56&lt;&gt;"")+('Dvd Calendar'!$E$13:$CZ$13='Field Check'!$C$57)*('Field Check'!$C$57&lt;&gt;""))*(COUNTIF('Dvd Calendar'!$E$15:$CZ$15,'Dvd Calendar'!$E$8:$CZ$8)=0)),"")))</f>
        <v/>
      </c>
      <c r="D51" s="77">
        <f>IF(D$49="","",IF($B51="","",IFERROR(SUMIFS('Dvd Calendar'!$E$16:$CZ$16,'Dvd Calendar'!$E$15:$CZ$15,"&gt;"&amp;D$48,'Dvd Calendar'!$E$15:$CZ$15,"&lt;="&amp;D$49)+SUMPRODUCT(('Dvd Calendar'!$E$8:$CZ$8&gt;D$48)*('Dvd Calendar'!$E$8:$CZ$8&lt;=D$49)*'Dvd Calendar'!$E$11:$CZ$11*(('Dvd Calendar'!$E$13:$CZ$13='Field Check'!$C$53)*('Field Check'!$C$53&lt;&gt;"")+('Dvd Calendar'!$E$13:$CZ$13='Field Check'!$C$54)*('Field Check'!$C$54&lt;&gt;"")+('Dvd Calendar'!$E$13:$CZ$13='Field Check'!$C$55)*('Field Check'!$C$55&lt;&gt;"")+('Dvd Calendar'!$E$13:$CZ$13='Field Check'!$C$56)*('Field Check'!$C$56&lt;&gt;"")+('Dvd Calendar'!$E$13:$CZ$13='Field Check'!$C$57)*('Field Check'!$C$57&lt;&gt;""))*(COUNTIF('Dvd Calendar'!$E$15:$CZ$15,'Dvd Calendar'!$E$8:$CZ$8)=0)),"")))</f>
        <v/>
      </c>
      <c r="E51" s="77">
        <f>IF(E$49="","",IF($B51="","",IFERROR(SUMIFS('Dvd Calendar'!$E$16:$CZ$16,'Dvd Calendar'!$E$15:$CZ$15,"&gt;"&amp;E$48,'Dvd Calendar'!$E$15:$CZ$15,"&lt;="&amp;E$49)+SUMPRODUCT(('Dvd Calendar'!$E$8:$CZ$8&gt;E$48)*('Dvd Calendar'!$E$8:$CZ$8&lt;=E$49)*'Dvd Calendar'!$E$11:$CZ$11*(('Dvd Calendar'!$E$13:$CZ$13='Field Check'!$C$53)*('Field Check'!$C$53&lt;&gt;"")+('Dvd Calendar'!$E$13:$CZ$13='Field Check'!$C$54)*('Field Check'!$C$54&lt;&gt;"")+('Dvd Calendar'!$E$13:$CZ$13='Field Check'!$C$55)*('Field Check'!$C$55&lt;&gt;"")+('Dvd Calendar'!$E$13:$CZ$13='Field Check'!$C$56)*('Field Check'!$C$56&lt;&gt;"")+('Dvd Calendar'!$E$13:$CZ$13='Field Check'!$C$57)*('Field Check'!$C$57&lt;&gt;""))*(COUNTIF('Dvd Calendar'!$E$15:$CZ$15,'Dvd Calendar'!$E$8:$CZ$8)=0)),"")))</f>
        <v/>
      </c>
      <c r="F51" s="77">
        <f>IF(F$49="","",IF($B51="","",IFERROR(SUMIFS('Dvd Calendar'!$E$16:$CZ$16,'Dvd Calendar'!$E$15:$CZ$15,"&gt;"&amp;F$48,'Dvd Calendar'!$E$15:$CZ$15,"&lt;="&amp;F$49)+SUMPRODUCT(('Dvd Calendar'!$E$8:$CZ$8&gt;F$48)*('Dvd Calendar'!$E$8:$CZ$8&lt;=F$49)*'Dvd Calendar'!$E$11:$CZ$11*(('Dvd Calendar'!$E$13:$CZ$13='Field Check'!$C$53)*('Field Check'!$C$53&lt;&gt;"")+('Dvd Calendar'!$E$13:$CZ$13='Field Check'!$C$54)*('Field Check'!$C$54&lt;&gt;"")+('Dvd Calendar'!$E$13:$CZ$13='Field Check'!$C$55)*('Field Check'!$C$55&lt;&gt;"")+('Dvd Calendar'!$E$13:$CZ$13='Field Check'!$C$56)*('Field Check'!$C$56&lt;&gt;"")+('Dvd Calendar'!$E$13:$CZ$13='Field Check'!$C$57)*('Field Check'!$C$57&lt;&gt;""))*(COUNTIF('Dvd Calendar'!$E$15:$CZ$15,'Dvd Calendar'!$E$8:$CZ$8)=0)),"")))</f>
        <v/>
      </c>
      <c r="G51" s="77">
        <f>IF(G$49="","",IF($B51="","",IFERROR(SUMIFS('Dvd Calendar'!$E$16:$CZ$16,'Dvd Calendar'!$E$15:$CZ$15,"&gt;"&amp;G$48,'Dvd Calendar'!$E$15:$CZ$15,"&lt;="&amp;G$49)+SUMPRODUCT(('Dvd Calendar'!$E$8:$CZ$8&gt;G$48)*('Dvd Calendar'!$E$8:$CZ$8&lt;=G$49)*'Dvd Calendar'!$E$11:$CZ$11*(('Dvd Calendar'!$E$13:$CZ$13='Field Check'!$C$53)*('Field Check'!$C$53&lt;&gt;"")+('Dvd Calendar'!$E$13:$CZ$13='Field Check'!$C$54)*('Field Check'!$C$54&lt;&gt;"")+('Dvd Calendar'!$E$13:$CZ$13='Field Check'!$C$55)*('Field Check'!$C$55&lt;&gt;"")+('Dvd Calendar'!$E$13:$CZ$13='Field Check'!$C$56)*('Field Check'!$C$56&lt;&gt;"")+('Dvd Calendar'!$E$13:$CZ$13='Field Check'!$C$57)*('Field Check'!$C$57&lt;&gt;""))*(COUNTIF('Dvd Calendar'!$E$15:$CZ$15,'Dvd Calendar'!$E$8:$CZ$8)=0)),"")))</f>
        <v/>
      </c>
      <c r="H51" s="77">
        <f>IF(H$49="","",IF($B51="","",IFERROR(SUMIFS('Dvd Calendar'!$E$16:$CZ$16,'Dvd Calendar'!$E$15:$CZ$15,"&gt;"&amp;H$48,'Dvd Calendar'!$E$15:$CZ$15,"&lt;="&amp;H$49)+SUMPRODUCT(('Dvd Calendar'!$E$8:$CZ$8&gt;H$48)*('Dvd Calendar'!$E$8:$CZ$8&lt;=H$49)*'Dvd Calendar'!$E$11:$CZ$11*(('Dvd Calendar'!$E$13:$CZ$13='Field Check'!$C$53)*('Field Check'!$C$53&lt;&gt;"")+('Dvd Calendar'!$E$13:$CZ$13='Field Check'!$C$54)*('Field Check'!$C$54&lt;&gt;"")+('Dvd Calendar'!$E$13:$CZ$13='Field Check'!$C$55)*('Field Check'!$C$55&lt;&gt;"")+('Dvd Calendar'!$E$13:$CZ$13='Field Check'!$C$56)*('Field Check'!$C$56&lt;&gt;"")+('Dvd Calendar'!$E$13:$CZ$13='Field Check'!$C$57)*('Field Check'!$C$57&lt;&gt;""))*(COUNTIF('Dvd Calendar'!$E$15:$CZ$15,'Dvd Calendar'!$E$8:$CZ$8)=0)),"")))</f>
        <v/>
      </c>
      <c r="I51" s="77">
        <f>IF(I$49="","",IF($B51="","",IFERROR(SUMIFS('Dvd Calendar'!$E$16:$CZ$16,'Dvd Calendar'!$E$15:$CZ$15,"&gt;"&amp;I$48,'Dvd Calendar'!$E$15:$CZ$15,"&lt;="&amp;I$49)+SUMPRODUCT(('Dvd Calendar'!$E$8:$CZ$8&gt;I$48)*('Dvd Calendar'!$E$8:$CZ$8&lt;=I$49)*'Dvd Calendar'!$E$11:$CZ$11*(('Dvd Calendar'!$E$13:$CZ$13='Field Check'!$C$53)*('Field Check'!$C$53&lt;&gt;"")+('Dvd Calendar'!$E$13:$CZ$13='Field Check'!$C$54)*('Field Check'!$C$54&lt;&gt;"")+('Dvd Calendar'!$E$13:$CZ$13='Field Check'!$C$55)*('Field Check'!$C$55&lt;&gt;"")+('Dvd Calendar'!$E$13:$CZ$13='Field Check'!$C$56)*('Field Check'!$C$56&lt;&gt;"")+('Dvd Calendar'!$E$13:$CZ$13='Field Check'!$C$57)*('Field Check'!$C$57&lt;&gt;""))*(COUNTIF('Dvd Calendar'!$E$15:$CZ$15,'Dvd Calendar'!$E$8:$CZ$8)=0)),"")))</f>
        <v/>
      </c>
      <c r="J51" s="77">
        <f>IF(J$49="","",IF($B51="","",IFERROR(SUMIFS('Dvd Calendar'!$E$16:$CZ$16,'Dvd Calendar'!$E$15:$CZ$15,"&gt;"&amp;J$48,'Dvd Calendar'!$E$15:$CZ$15,"&lt;="&amp;J$49)+SUMPRODUCT(('Dvd Calendar'!$E$8:$CZ$8&gt;J$48)*('Dvd Calendar'!$E$8:$CZ$8&lt;=J$49)*'Dvd Calendar'!$E$11:$CZ$11*(('Dvd Calendar'!$E$13:$CZ$13='Field Check'!$C$53)*('Field Check'!$C$53&lt;&gt;"")+('Dvd Calendar'!$E$13:$CZ$13='Field Check'!$C$54)*('Field Check'!$C$54&lt;&gt;"")+('Dvd Calendar'!$E$13:$CZ$13='Field Check'!$C$55)*('Field Check'!$C$55&lt;&gt;"")+('Dvd Calendar'!$E$13:$CZ$13='Field Check'!$C$56)*('Field Check'!$C$56&lt;&gt;"")+('Dvd Calendar'!$E$13:$CZ$13='Field Check'!$C$57)*('Field Check'!$C$57&lt;&gt;""))*(COUNTIF('Dvd Calendar'!$E$15:$CZ$15,'Dvd Calendar'!$E$8:$CZ$8)=0)),"")))</f>
        <v/>
      </c>
      <c r="K51" s="77">
        <f>IF(K$49="","",IF($B51="","",IFERROR(SUMIFS('Dvd Calendar'!$E$16:$CZ$16,'Dvd Calendar'!$E$15:$CZ$15,"&gt;"&amp;K$48,'Dvd Calendar'!$E$15:$CZ$15,"&lt;="&amp;K$49)+SUMPRODUCT(('Dvd Calendar'!$E$8:$CZ$8&gt;K$48)*('Dvd Calendar'!$E$8:$CZ$8&lt;=K$49)*'Dvd Calendar'!$E$11:$CZ$11*(('Dvd Calendar'!$E$13:$CZ$13='Field Check'!$C$53)*('Field Check'!$C$53&lt;&gt;"")+('Dvd Calendar'!$E$13:$CZ$13='Field Check'!$C$54)*('Field Check'!$C$54&lt;&gt;"")+('Dvd Calendar'!$E$13:$CZ$13='Field Check'!$C$55)*('Field Check'!$C$55&lt;&gt;"")+('Dvd Calendar'!$E$13:$CZ$13='Field Check'!$C$56)*('Field Check'!$C$56&lt;&gt;"")+('Dvd Calendar'!$E$13:$CZ$13='Field Check'!$C$57)*('Field Check'!$C$57&lt;&gt;""))*(COUNTIF('Dvd Calendar'!$E$15:$CZ$15,'Dvd Calendar'!$E$8:$CZ$8)=0)),"")))</f>
        <v/>
      </c>
      <c r="L51" s="77">
        <f>IF(L$49="","",IF($B51="","",IFERROR(SUMIFS('Dvd Calendar'!$E$16:$CZ$16,'Dvd Calendar'!$E$15:$CZ$15,"&gt;"&amp;L$48,'Dvd Calendar'!$E$15:$CZ$15,"&lt;="&amp;L$49)+SUMPRODUCT(('Dvd Calendar'!$E$8:$CZ$8&gt;L$48)*('Dvd Calendar'!$E$8:$CZ$8&lt;=L$49)*'Dvd Calendar'!$E$11:$CZ$11*(('Dvd Calendar'!$E$13:$CZ$13='Field Check'!$C$53)*('Field Check'!$C$53&lt;&gt;"")+('Dvd Calendar'!$E$13:$CZ$13='Field Check'!$C$54)*('Field Check'!$C$54&lt;&gt;"")+('Dvd Calendar'!$E$13:$CZ$13='Field Check'!$C$55)*('Field Check'!$C$55&lt;&gt;"")+('Dvd Calendar'!$E$13:$CZ$13='Field Check'!$C$56)*('Field Check'!$C$56&lt;&gt;"")+('Dvd Calendar'!$E$13:$CZ$13='Field Check'!$C$57)*('Field Check'!$C$57&lt;&gt;""))*(COUNTIF('Dvd Calendar'!$E$15:$CZ$15,'Dvd Calendar'!$E$8:$CZ$8)=0)),"")))</f>
        <v/>
      </c>
      <c r="M51" s="77">
        <f>IF(M$49="","",IF($B51="","",IFERROR(SUMIFS('Dvd Calendar'!$E$16:$CZ$16,'Dvd Calendar'!$E$15:$CZ$15,"&gt;"&amp;M$48,'Dvd Calendar'!$E$15:$CZ$15,"&lt;="&amp;M$49)+SUMPRODUCT(('Dvd Calendar'!$E$8:$CZ$8&gt;M$48)*('Dvd Calendar'!$E$8:$CZ$8&lt;=M$49)*'Dvd Calendar'!$E$11:$CZ$11*(('Dvd Calendar'!$E$13:$CZ$13='Field Check'!$C$53)*('Field Check'!$C$53&lt;&gt;"")+('Dvd Calendar'!$E$13:$CZ$13='Field Check'!$C$54)*('Field Check'!$C$54&lt;&gt;"")+('Dvd Calendar'!$E$13:$CZ$13='Field Check'!$C$55)*('Field Check'!$C$55&lt;&gt;"")+('Dvd Calendar'!$E$13:$CZ$13='Field Check'!$C$56)*('Field Check'!$C$56&lt;&gt;"")+('Dvd Calendar'!$E$13:$CZ$13='Field Check'!$C$57)*('Field Check'!$C$57&lt;&gt;""))*(COUNTIF('Dvd Calendar'!$E$15:$CZ$15,'Dvd Calendar'!$E$8:$CZ$8)=0)),"")))</f>
        <v/>
      </c>
      <c r="N51" s="77">
        <f>IF(N$49="","",IF($B51="","",IFERROR(SUMIFS('Dvd Calendar'!$E$16:$CZ$16,'Dvd Calendar'!$E$15:$CZ$15,"&gt;"&amp;N$48,'Dvd Calendar'!$E$15:$CZ$15,"&lt;="&amp;N$49)+SUMPRODUCT(('Dvd Calendar'!$E$8:$CZ$8&gt;N$48)*('Dvd Calendar'!$E$8:$CZ$8&lt;=N$49)*'Dvd Calendar'!$E$11:$CZ$11*(('Dvd Calendar'!$E$13:$CZ$13='Field Check'!$C$53)*('Field Check'!$C$53&lt;&gt;"")+('Dvd Calendar'!$E$13:$CZ$13='Field Check'!$C$54)*('Field Check'!$C$54&lt;&gt;"")+('Dvd Calendar'!$E$13:$CZ$13='Field Check'!$C$55)*('Field Check'!$C$55&lt;&gt;"")+('Dvd Calendar'!$E$13:$CZ$13='Field Check'!$C$56)*('Field Check'!$C$56&lt;&gt;"")+('Dvd Calendar'!$E$13:$CZ$13='Field Check'!$C$57)*('Field Check'!$C$57&lt;&gt;""))*(COUNTIF('Dvd Calendar'!$E$15:$CZ$15,'Dvd Calendar'!$E$8:$CZ$8)=0)),"")))</f>
        <v/>
      </c>
      <c r="O51" s="77">
        <f>IF(O$49="","",IF($B51="","",IFERROR(SUMIFS('Dvd Calendar'!$E$16:$CZ$16,'Dvd Calendar'!$E$15:$CZ$15,"&gt;"&amp;O$48,'Dvd Calendar'!$E$15:$CZ$15,"&lt;="&amp;O$49)+SUMPRODUCT(('Dvd Calendar'!$E$8:$CZ$8&gt;O$48)*('Dvd Calendar'!$E$8:$CZ$8&lt;=O$49)*'Dvd Calendar'!$E$11:$CZ$11*(('Dvd Calendar'!$E$13:$CZ$13='Field Check'!$C$53)*('Field Check'!$C$53&lt;&gt;"")+('Dvd Calendar'!$E$13:$CZ$13='Field Check'!$C$54)*('Field Check'!$C$54&lt;&gt;"")+('Dvd Calendar'!$E$13:$CZ$13='Field Check'!$C$55)*('Field Check'!$C$55&lt;&gt;"")+('Dvd Calendar'!$E$13:$CZ$13='Field Check'!$C$56)*('Field Check'!$C$56&lt;&gt;"")+('Dvd Calendar'!$E$13:$CZ$13='Field Check'!$C$57)*('Field Check'!$C$57&lt;&gt;""))*(COUNTIF('Dvd Calendar'!$E$15:$CZ$15,'Dvd Calendar'!$E$8:$CZ$8)=0)),"")))</f>
        <v/>
      </c>
      <c r="P51" s="77">
        <f>IF(P$49="","",IF($B51="","",IFERROR(SUMIFS('Dvd Calendar'!$E$16:$CZ$16,'Dvd Calendar'!$E$15:$CZ$15,"&gt;"&amp;P$48,'Dvd Calendar'!$E$15:$CZ$15,"&lt;="&amp;P$49)+SUMPRODUCT(('Dvd Calendar'!$E$8:$CZ$8&gt;P$48)*('Dvd Calendar'!$E$8:$CZ$8&lt;=P$49)*'Dvd Calendar'!$E$11:$CZ$11*(('Dvd Calendar'!$E$13:$CZ$13='Field Check'!$C$53)*('Field Check'!$C$53&lt;&gt;"")+('Dvd Calendar'!$E$13:$CZ$13='Field Check'!$C$54)*('Field Check'!$C$54&lt;&gt;"")+('Dvd Calendar'!$E$13:$CZ$13='Field Check'!$C$55)*('Field Check'!$C$55&lt;&gt;"")+('Dvd Calendar'!$E$13:$CZ$13='Field Check'!$C$56)*('Field Check'!$C$56&lt;&gt;"")+('Dvd Calendar'!$E$13:$CZ$13='Field Check'!$C$57)*('Field Check'!$C$57&lt;&gt;""))*(COUNTIF('Dvd Calendar'!$E$15:$CZ$15,'Dvd Calendar'!$E$8:$CZ$8)=0)),"")))</f>
        <v/>
      </c>
      <c r="Q51" s="77">
        <f>IF(Q$49="","",IF($B51="","",IFERROR(SUMIFS('Dvd Calendar'!$E$16:$CZ$16,'Dvd Calendar'!$E$15:$CZ$15,"&gt;"&amp;Q$48,'Dvd Calendar'!$E$15:$CZ$15,"&lt;="&amp;Q$49)+SUMPRODUCT(('Dvd Calendar'!$E$8:$CZ$8&gt;Q$48)*('Dvd Calendar'!$E$8:$CZ$8&lt;=Q$49)*'Dvd Calendar'!$E$11:$CZ$11*(('Dvd Calendar'!$E$13:$CZ$13='Field Check'!$C$53)*('Field Check'!$C$53&lt;&gt;"")+('Dvd Calendar'!$E$13:$CZ$13='Field Check'!$C$54)*('Field Check'!$C$54&lt;&gt;"")+('Dvd Calendar'!$E$13:$CZ$13='Field Check'!$C$55)*('Field Check'!$C$55&lt;&gt;"")+('Dvd Calendar'!$E$13:$CZ$13='Field Check'!$C$56)*('Field Check'!$C$56&lt;&gt;"")+('Dvd Calendar'!$E$13:$CZ$13='Field Check'!$C$57)*('Field Check'!$C$57&lt;&gt;""))*(COUNTIF('Dvd Calendar'!$E$15:$CZ$15,'Dvd Calendar'!$E$8:$CZ$8)=0)),"")))</f>
        <v/>
      </c>
      <c r="R51" s="77">
        <f>IF(R$49="","",IF($B51="","",IFERROR(SUMIFS('Dvd Calendar'!$E$16:$CZ$16,'Dvd Calendar'!$E$15:$CZ$15,"&gt;"&amp;R$48,'Dvd Calendar'!$E$15:$CZ$15,"&lt;="&amp;R$49)+SUMPRODUCT(('Dvd Calendar'!$E$8:$CZ$8&gt;R$48)*('Dvd Calendar'!$E$8:$CZ$8&lt;=R$49)*'Dvd Calendar'!$E$11:$CZ$11*(('Dvd Calendar'!$E$13:$CZ$13='Field Check'!$C$53)*('Field Check'!$C$53&lt;&gt;"")+('Dvd Calendar'!$E$13:$CZ$13='Field Check'!$C$54)*('Field Check'!$C$54&lt;&gt;"")+('Dvd Calendar'!$E$13:$CZ$13='Field Check'!$C$55)*('Field Check'!$C$55&lt;&gt;"")+('Dvd Calendar'!$E$13:$CZ$13='Field Check'!$C$56)*('Field Check'!$C$56&lt;&gt;"")+('Dvd Calendar'!$E$13:$CZ$13='Field Check'!$C$57)*('Field Check'!$C$57&lt;&gt;""))*(COUNTIF('Dvd Calendar'!$E$15:$CZ$15,'Dvd Calendar'!$E$8:$CZ$8)=0)),"")))</f>
        <v/>
      </c>
      <c r="U51" s="86" t="n"/>
      <c r="V51" s="86" t="n"/>
      <c r="W51" s="86" t="n"/>
      <c r="X51" s="86" t="n"/>
      <c r="Y51" s="86" t="n"/>
      <c r="Z51" s="86" t="n"/>
      <c r="AA51" s="86" t="n"/>
      <c r="AB51" s="86" t="n"/>
      <c r="AC51" s="86" t="n"/>
      <c r="AD51" s="86" t="n"/>
      <c r="AE51" s="86" t="n"/>
      <c r="AF51" s="86" t="n"/>
      <c r="AG51" s="86" t="n"/>
      <c r="AH51" s="86" t="n"/>
      <c r="AI51" s="86" t="n"/>
      <c r="AJ51" s="86" t="n"/>
    </row>
    <row r="52">
      <c r="B52" s="126">
        <f>IF('AS51'!$C$7="","",'AS51'!$C$7)</f>
        <v/>
      </c>
      <c r="C52" s="77">
        <f>IF(C$49="","",IF($B52="","",IFERROR(SUMIFS('Dvd Calendar'!$E$27:$CZ$27,'Dvd Calendar'!$E$26:$CZ$26,"&gt;"&amp;C$48,'Dvd Calendar'!$E$26:$CZ$26,"&lt;="&amp;C$49)+SUMPRODUCT(('Dvd Calendar'!$E$19:$CZ$19&gt;C$48)*('Dvd Calendar'!$E$19:$CZ$19&lt;=C$49)*'Dvd Calendar'!$E$22:$CZ$22*(('Dvd Calendar'!$E$24:$CZ$24='Field Check'!$C$53)*('Field Check'!$C$53&lt;&gt;"")+('Dvd Calendar'!$E$24:$CZ$24='Field Check'!$C$54)*('Field Check'!$C$54&lt;&gt;"")+('Dvd Calendar'!$E$24:$CZ$24='Field Check'!$C$55)*('Field Check'!$C$55&lt;&gt;"")+('Dvd Calendar'!$E$24:$CZ$24='Field Check'!$C$56)*('Field Check'!$C$56&lt;&gt;"")+('Dvd Calendar'!$E$24:$CZ$24='Field Check'!$C$57)*('Field Check'!$C$57&lt;&gt;""))*(COUNTIF('Dvd Calendar'!$E$26:$CZ$26,'Dvd Calendar'!$E$19:$CZ$19)=0)),"")))</f>
        <v/>
      </c>
      <c r="D52" s="77">
        <f>IF(D$49="","",IF($B52="","",IFERROR(SUMIFS('Dvd Calendar'!$E$27:$CZ$27,'Dvd Calendar'!$E$26:$CZ$26,"&gt;"&amp;D$48,'Dvd Calendar'!$E$26:$CZ$26,"&lt;="&amp;D$49)+SUMPRODUCT(('Dvd Calendar'!$E$19:$CZ$19&gt;D$48)*('Dvd Calendar'!$E$19:$CZ$19&lt;=D$49)*'Dvd Calendar'!$E$22:$CZ$22*(('Dvd Calendar'!$E$24:$CZ$24='Field Check'!$C$53)*('Field Check'!$C$53&lt;&gt;"")+('Dvd Calendar'!$E$24:$CZ$24='Field Check'!$C$54)*('Field Check'!$C$54&lt;&gt;"")+('Dvd Calendar'!$E$24:$CZ$24='Field Check'!$C$55)*('Field Check'!$C$55&lt;&gt;"")+('Dvd Calendar'!$E$24:$CZ$24='Field Check'!$C$56)*('Field Check'!$C$56&lt;&gt;"")+('Dvd Calendar'!$E$24:$CZ$24='Field Check'!$C$57)*('Field Check'!$C$57&lt;&gt;""))*(COUNTIF('Dvd Calendar'!$E$26:$CZ$26,'Dvd Calendar'!$E$19:$CZ$19)=0)),"")))</f>
        <v/>
      </c>
      <c r="E52" s="77">
        <f>IF(E$49="","",IF($B52="","",IFERROR(SUMIFS('Dvd Calendar'!$E$27:$CZ$27,'Dvd Calendar'!$E$26:$CZ$26,"&gt;"&amp;E$48,'Dvd Calendar'!$E$26:$CZ$26,"&lt;="&amp;E$49)+SUMPRODUCT(('Dvd Calendar'!$E$19:$CZ$19&gt;E$48)*('Dvd Calendar'!$E$19:$CZ$19&lt;=E$49)*'Dvd Calendar'!$E$22:$CZ$22*(('Dvd Calendar'!$E$24:$CZ$24='Field Check'!$C$53)*('Field Check'!$C$53&lt;&gt;"")+('Dvd Calendar'!$E$24:$CZ$24='Field Check'!$C$54)*('Field Check'!$C$54&lt;&gt;"")+('Dvd Calendar'!$E$24:$CZ$24='Field Check'!$C$55)*('Field Check'!$C$55&lt;&gt;"")+('Dvd Calendar'!$E$24:$CZ$24='Field Check'!$C$56)*('Field Check'!$C$56&lt;&gt;"")+('Dvd Calendar'!$E$24:$CZ$24='Field Check'!$C$57)*('Field Check'!$C$57&lt;&gt;""))*(COUNTIF('Dvd Calendar'!$E$26:$CZ$26,'Dvd Calendar'!$E$19:$CZ$19)=0)),"")))</f>
        <v/>
      </c>
      <c r="F52" s="77">
        <f>IF(F$49="","",IF($B52="","",IFERROR(SUMIFS('Dvd Calendar'!$E$27:$CZ$27,'Dvd Calendar'!$E$26:$CZ$26,"&gt;"&amp;F$48,'Dvd Calendar'!$E$26:$CZ$26,"&lt;="&amp;F$49)+SUMPRODUCT(('Dvd Calendar'!$E$19:$CZ$19&gt;F$48)*('Dvd Calendar'!$E$19:$CZ$19&lt;=F$49)*'Dvd Calendar'!$E$22:$CZ$22*(('Dvd Calendar'!$E$24:$CZ$24='Field Check'!$C$53)*('Field Check'!$C$53&lt;&gt;"")+('Dvd Calendar'!$E$24:$CZ$24='Field Check'!$C$54)*('Field Check'!$C$54&lt;&gt;"")+('Dvd Calendar'!$E$24:$CZ$24='Field Check'!$C$55)*('Field Check'!$C$55&lt;&gt;"")+('Dvd Calendar'!$E$24:$CZ$24='Field Check'!$C$56)*('Field Check'!$C$56&lt;&gt;"")+('Dvd Calendar'!$E$24:$CZ$24='Field Check'!$C$57)*('Field Check'!$C$57&lt;&gt;""))*(COUNTIF('Dvd Calendar'!$E$26:$CZ$26,'Dvd Calendar'!$E$19:$CZ$19)=0)),"")))</f>
        <v/>
      </c>
      <c r="G52" s="77">
        <f>IF(G$49="","",IF($B52="","",IFERROR(SUMIFS('Dvd Calendar'!$E$27:$CZ$27,'Dvd Calendar'!$E$26:$CZ$26,"&gt;"&amp;G$48,'Dvd Calendar'!$E$26:$CZ$26,"&lt;="&amp;G$49)+SUMPRODUCT(('Dvd Calendar'!$E$19:$CZ$19&gt;G$48)*('Dvd Calendar'!$E$19:$CZ$19&lt;=G$49)*'Dvd Calendar'!$E$22:$CZ$22*(('Dvd Calendar'!$E$24:$CZ$24='Field Check'!$C$53)*('Field Check'!$C$53&lt;&gt;"")+('Dvd Calendar'!$E$24:$CZ$24='Field Check'!$C$54)*('Field Check'!$C$54&lt;&gt;"")+('Dvd Calendar'!$E$24:$CZ$24='Field Check'!$C$55)*('Field Check'!$C$55&lt;&gt;"")+('Dvd Calendar'!$E$24:$CZ$24='Field Check'!$C$56)*('Field Check'!$C$56&lt;&gt;"")+('Dvd Calendar'!$E$24:$CZ$24='Field Check'!$C$57)*('Field Check'!$C$57&lt;&gt;""))*(COUNTIF('Dvd Calendar'!$E$26:$CZ$26,'Dvd Calendar'!$E$19:$CZ$19)=0)),"")))</f>
        <v/>
      </c>
      <c r="H52" s="77">
        <f>IF(H$49="","",IF($B52="","",IFERROR(SUMIFS('Dvd Calendar'!$E$27:$CZ$27,'Dvd Calendar'!$E$26:$CZ$26,"&gt;"&amp;H$48,'Dvd Calendar'!$E$26:$CZ$26,"&lt;="&amp;H$49)+SUMPRODUCT(('Dvd Calendar'!$E$19:$CZ$19&gt;H$48)*('Dvd Calendar'!$E$19:$CZ$19&lt;=H$49)*'Dvd Calendar'!$E$22:$CZ$22*(('Dvd Calendar'!$E$24:$CZ$24='Field Check'!$C$53)*('Field Check'!$C$53&lt;&gt;"")+('Dvd Calendar'!$E$24:$CZ$24='Field Check'!$C$54)*('Field Check'!$C$54&lt;&gt;"")+('Dvd Calendar'!$E$24:$CZ$24='Field Check'!$C$55)*('Field Check'!$C$55&lt;&gt;"")+('Dvd Calendar'!$E$24:$CZ$24='Field Check'!$C$56)*('Field Check'!$C$56&lt;&gt;"")+('Dvd Calendar'!$E$24:$CZ$24='Field Check'!$C$57)*('Field Check'!$C$57&lt;&gt;""))*(COUNTIF('Dvd Calendar'!$E$26:$CZ$26,'Dvd Calendar'!$E$19:$CZ$19)=0)),"")))</f>
        <v/>
      </c>
      <c r="I52" s="77">
        <f>IF(I$49="","",IF($B52="","",IFERROR(SUMIFS('Dvd Calendar'!$E$27:$CZ$27,'Dvd Calendar'!$E$26:$CZ$26,"&gt;"&amp;I$48,'Dvd Calendar'!$E$26:$CZ$26,"&lt;="&amp;I$49)+SUMPRODUCT(('Dvd Calendar'!$E$19:$CZ$19&gt;I$48)*('Dvd Calendar'!$E$19:$CZ$19&lt;=I$49)*'Dvd Calendar'!$E$22:$CZ$22*(('Dvd Calendar'!$E$24:$CZ$24='Field Check'!$C$53)*('Field Check'!$C$53&lt;&gt;"")+('Dvd Calendar'!$E$24:$CZ$24='Field Check'!$C$54)*('Field Check'!$C$54&lt;&gt;"")+('Dvd Calendar'!$E$24:$CZ$24='Field Check'!$C$55)*('Field Check'!$C$55&lt;&gt;"")+('Dvd Calendar'!$E$24:$CZ$24='Field Check'!$C$56)*('Field Check'!$C$56&lt;&gt;"")+('Dvd Calendar'!$E$24:$CZ$24='Field Check'!$C$57)*('Field Check'!$C$57&lt;&gt;""))*(COUNTIF('Dvd Calendar'!$E$26:$CZ$26,'Dvd Calendar'!$E$19:$CZ$19)=0)),"")))</f>
        <v/>
      </c>
      <c r="J52" s="77">
        <f>IF(J$49="","",IF($B52="","",IFERROR(SUMIFS('Dvd Calendar'!$E$27:$CZ$27,'Dvd Calendar'!$E$26:$CZ$26,"&gt;"&amp;J$48,'Dvd Calendar'!$E$26:$CZ$26,"&lt;="&amp;J$49)+SUMPRODUCT(('Dvd Calendar'!$E$19:$CZ$19&gt;J$48)*('Dvd Calendar'!$E$19:$CZ$19&lt;=J$49)*'Dvd Calendar'!$E$22:$CZ$22*(('Dvd Calendar'!$E$24:$CZ$24='Field Check'!$C$53)*('Field Check'!$C$53&lt;&gt;"")+('Dvd Calendar'!$E$24:$CZ$24='Field Check'!$C$54)*('Field Check'!$C$54&lt;&gt;"")+('Dvd Calendar'!$E$24:$CZ$24='Field Check'!$C$55)*('Field Check'!$C$55&lt;&gt;"")+('Dvd Calendar'!$E$24:$CZ$24='Field Check'!$C$56)*('Field Check'!$C$56&lt;&gt;"")+('Dvd Calendar'!$E$24:$CZ$24='Field Check'!$C$57)*('Field Check'!$C$57&lt;&gt;""))*(COUNTIF('Dvd Calendar'!$E$26:$CZ$26,'Dvd Calendar'!$E$19:$CZ$19)=0)),"")))</f>
        <v/>
      </c>
      <c r="K52" s="77">
        <f>IF(K$49="","",IF($B52="","",IFERROR(SUMIFS('Dvd Calendar'!$E$27:$CZ$27,'Dvd Calendar'!$E$26:$CZ$26,"&gt;"&amp;K$48,'Dvd Calendar'!$E$26:$CZ$26,"&lt;="&amp;K$49)+SUMPRODUCT(('Dvd Calendar'!$E$19:$CZ$19&gt;K$48)*('Dvd Calendar'!$E$19:$CZ$19&lt;=K$49)*'Dvd Calendar'!$E$22:$CZ$22*(('Dvd Calendar'!$E$24:$CZ$24='Field Check'!$C$53)*('Field Check'!$C$53&lt;&gt;"")+('Dvd Calendar'!$E$24:$CZ$24='Field Check'!$C$54)*('Field Check'!$C$54&lt;&gt;"")+('Dvd Calendar'!$E$24:$CZ$24='Field Check'!$C$55)*('Field Check'!$C$55&lt;&gt;"")+('Dvd Calendar'!$E$24:$CZ$24='Field Check'!$C$56)*('Field Check'!$C$56&lt;&gt;"")+('Dvd Calendar'!$E$24:$CZ$24='Field Check'!$C$57)*('Field Check'!$C$57&lt;&gt;""))*(COUNTIF('Dvd Calendar'!$E$26:$CZ$26,'Dvd Calendar'!$E$19:$CZ$19)=0)),"")))</f>
        <v/>
      </c>
      <c r="L52" s="77">
        <f>IF(L$49="","",IF($B52="","",IFERROR(SUMIFS('Dvd Calendar'!$E$27:$CZ$27,'Dvd Calendar'!$E$26:$CZ$26,"&gt;"&amp;L$48,'Dvd Calendar'!$E$26:$CZ$26,"&lt;="&amp;L$49)+SUMPRODUCT(('Dvd Calendar'!$E$19:$CZ$19&gt;L$48)*('Dvd Calendar'!$E$19:$CZ$19&lt;=L$49)*'Dvd Calendar'!$E$22:$CZ$22*(('Dvd Calendar'!$E$24:$CZ$24='Field Check'!$C$53)*('Field Check'!$C$53&lt;&gt;"")+('Dvd Calendar'!$E$24:$CZ$24='Field Check'!$C$54)*('Field Check'!$C$54&lt;&gt;"")+('Dvd Calendar'!$E$24:$CZ$24='Field Check'!$C$55)*('Field Check'!$C$55&lt;&gt;"")+('Dvd Calendar'!$E$24:$CZ$24='Field Check'!$C$56)*('Field Check'!$C$56&lt;&gt;"")+('Dvd Calendar'!$E$24:$CZ$24='Field Check'!$C$57)*('Field Check'!$C$57&lt;&gt;""))*(COUNTIF('Dvd Calendar'!$E$26:$CZ$26,'Dvd Calendar'!$E$19:$CZ$19)=0)),"")))</f>
        <v/>
      </c>
      <c r="M52" s="77">
        <f>IF(M$49="","",IF($B52="","",IFERROR(SUMIFS('Dvd Calendar'!$E$27:$CZ$27,'Dvd Calendar'!$E$26:$CZ$26,"&gt;"&amp;M$48,'Dvd Calendar'!$E$26:$CZ$26,"&lt;="&amp;M$49)+SUMPRODUCT(('Dvd Calendar'!$E$19:$CZ$19&gt;M$48)*('Dvd Calendar'!$E$19:$CZ$19&lt;=M$49)*'Dvd Calendar'!$E$22:$CZ$22*(('Dvd Calendar'!$E$24:$CZ$24='Field Check'!$C$53)*('Field Check'!$C$53&lt;&gt;"")+('Dvd Calendar'!$E$24:$CZ$24='Field Check'!$C$54)*('Field Check'!$C$54&lt;&gt;"")+('Dvd Calendar'!$E$24:$CZ$24='Field Check'!$C$55)*('Field Check'!$C$55&lt;&gt;"")+('Dvd Calendar'!$E$24:$CZ$24='Field Check'!$C$56)*('Field Check'!$C$56&lt;&gt;"")+('Dvd Calendar'!$E$24:$CZ$24='Field Check'!$C$57)*('Field Check'!$C$57&lt;&gt;""))*(COUNTIF('Dvd Calendar'!$E$26:$CZ$26,'Dvd Calendar'!$E$19:$CZ$19)=0)),"")))</f>
        <v/>
      </c>
      <c r="N52" s="77">
        <f>IF(N$49="","",IF($B52="","",IFERROR(SUMIFS('Dvd Calendar'!$E$27:$CZ$27,'Dvd Calendar'!$E$26:$CZ$26,"&gt;"&amp;N$48,'Dvd Calendar'!$E$26:$CZ$26,"&lt;="&amp;N$49)+SUMPRODUCT(('Dvd Calendar'!$E$19:$CZ$19&gt;N$48)*('Dvd Calendar'!$E$19:$CZ$19&lt;=N$49)*'Dvd Calendar'!$E$22:$CZ$22*(('Dvd Calendar'!$E$24:$CZ$24='Field Check'!$C$53)*('Field Check'!$C$53&lt;&gt;"")+('Dvd Calendar'!$E$24:$CZ$24='Field Check'!$C$54)*('Field Check'!$C$54&lt;&gt;"")+('Dvd Calendar'!$E$24:$CZ$24='Field Check'!$C$55)*('Field Check'!$C$55&lt;&gt;"")+('Dvd Calendar'!$E$24:$CZ$24='Field Check'!$C$56)*('Field Check'!$C$56&lt;&gt;"")+('Dvd Calendar'!$E$24:$CZ$24='Field Check'!$C$57)*('Field Check'!$C$57&lt;&gt;""))*(COUNTIF('Dvd Calendar'!$E$26:$CZ$26,'Dvd Calendar'!$E$19:$CZ$19)=0)),"")))</f>
        <v/>
      </c>
      <c r="O52" s="77">
        <f>IF(O$49="","",IF($B52="","",IFERROR(SUMIFS('Dvd Calendar'!$E$27:$CZ$27,'Dvd Calendar'!$E$26:$CZ$26,"&gt;"&amp;O$48,'Dvd Calendar'!$E$26:$CZ$26,"&lt;="&amp;O$49)+SUMPRODUCT(('Dvd Calendar'!$E$19:$CZ$19&gt;O$48)*('Dvd Calendar'!$E$19:$CZ$19&lt;=O$49)*'Dvd Calendar'!$E$22:$CZ$22*(('Dvd Calendar'!$E$24:$CZ$24='Field Check'!$C$53)*('Field Check'!$C$53&lt;&gt;"")+('Dvd Calendar'!$E$24:$CZ$24='Field Check'!$C$54)*('Field Check'!$C$54&lt;&gt;"")+('Dvd Calendar'!$E$24:$CZ$24='Field Check'!$C$55)*('Field Check'!$C$55&lt;&gt;"")+('Dvd Calendar'!$E$24:$CZ$24='Field Check'!$C$56)*('Field Check'!$C$56&lt;&gt;"")+('Dvd Calendar'!$E$24:$CZ$24='Field Check'!$C$57)*('Field Check'!$C$57&lt;&gt;""))*(COUNTIF('Dvd Calendar'!$E$26:$CZ$26,'Dvd Calendar'!$E$19:$CZ$19)=0)),"")))</f>
        <v/>
      </c>
      <c r="P52" s="77">
        <f>IF(P$49="","",IF($B52="","",IFERROR(SUMIFS('Dvd Calendar'!$E$27:$CZ$27,'Dvd Calendar'!$E$26:$CZ$26,"&gt;"&amp;P$48,'Dvd Calendar'!$E$26:$CZ$26,"&lt;="&amp;P$49)+SUMPRODUCT(('Dvd Calendar'!$E$19:$CZ$19&gt;P$48)*('Dvd Calendar'!$E$19:$CZ$19&lt;=P$49)*'Dvd Calendar'!$E$22:$CZ$22*(('Dvd Calendar'!$E$24:$CZ$24='Field Check'!$C$53)*('Field Check'!$C$53&lt;&gt;"")+('Dvd Calendar'!$E$24:$CZ$24='Field Check'!$C$54)*('Field Check'!$C$54&lt;&gt;"")+('Dvd Calendar'!$E$24:$CZ$24='Field Check'!$C$55)*('Field Check'!$C$55&lt;&gt;"")+('Dvd Calendar'!$E$24:$CZ$24='Field Check'!$C$56)*('Field Check'!$C$56&lt;&gt;"")+('Dvd Calendar'!$E$24:$CZ$24='Field Check'!$C$57)*('Field Check'!$C$57&lt;&gt;""))*(COUNTIF('Dvd Calendar'!$E$26:$CZ$26,'Dvd Calendar'!$E$19:$CZ$19)=0)),"")))</f>
        <v/>
      </c>
      <c r="Q52" s="77">
        <f>IF(Q$49="","",IF($B52="","",IFERROR(SUMIFS('Dvd Calendar'!$E$27:$CZ$27,'Dvd Calendar'!$E$26:$CZ$26,"&gt;"&amp;Q$48,'Dvd Calendar'!$E$26:$CZ$26,"&lt;="&amp;Q$49)+SUMPRODUCT(('Dvd Calendar'!$E$19:$CZ$19&gt;Q$48)*('Dvd Calendar'!$E$19:$CZ$19&lt;=Q$49)*'Dvd Calendar'!$E$22:$CZ$22*(('Dvd Calendar'!$E$24:$CZ$24='Field Check'!$C$53)*('Field Check'!$C$53&lt;&gt;"")+('Dvd Calendar'!$E$24:$CZ$24='Field Check'!$C$54)*('Field Check'!$C$54&lt;&gt;"")+('Dvd Calendar'!$E$24:$CZ$24='Field Check'!$C$55)*('Field Check'!$C$55&lt;&gt;"")+('Dvd Calendar'!$E$24:$CZ$24='Field Check'!$C$56)*('Field Check'!$C$56&lt;&gt;"")+('Dvd Calendar'!$E$24:$CZ$24='Field Check'!$C$57)*('Field Check'!$C$57&lt;&gt;""))*(COUNTIF('Dvd Calendar'!$E$26:$CZ$26,'Dvd Calendar'!$E$19:$CZ$19)=0)),"")))</f>
        <v/>
      </c>
      <c r="R52" s="77">
        <f>IF(R$49="","",IF($B52="","",IFERROR(SUMIFS('Dvd Calendar'!$E$27:$CZ$27,'Dvd Calendar'!$E$26:$CZ$26,"&gt;"&amp;R$48,'Dvd Calendar'!$E$26:$CZ$26,"&lt;="&amp;R$49)+SUMPRODUCT(('Dvd Calendar'!$E$19:$CZ$19&gt;R$48)*('Dvd Calendar'!$E$19:$CZ$19&lt;=R$49)*'Dvd Calendar'!$E$22:$CZ$22*(('Dvd Calendar'!$E$24:$CZ$24='Field Check'!$C$53)*('Field Check'!$C$53&lt;&gt;"")+('Dvd Calendar'!$E$24:$CZ$24='Field Check'!$C$54)*('Field Check'!$C$54&lt;&gt;"")+('Dvd Calendar'!$E$24:$CZ$24='Field Check'!$C$55)*('Field Check'!$C$55&lt;&gt;"")+('Dvd Calendar'!$E$24:$CZ$24='Field Check'!$C$56)*('Field Check'!$C$56&lt;&gt;"")+('Dvd Calendar'!$E$24:$CZ$24='Field Check'!$C$57)*('Field Check'!$C$57&lt;&gt;""))*(COUNTIF('Dvd Calendar'!$E$26:$CZ$26,'Dvd Calendar'!$E$19:$CZ$19)=0)),"")))</f>
        <v/>
      </c>
      <c r="U52" s="86" t="n"/>
      <c r="V52" s="86" t="n"/>
      <c r="W52" s="86" t="n"/>
      <c r="X52" s="86" t="n"/>
      <c r="Y52" s="86" t="n"/>
      <c r="Z52" s="86" t="n"/>
      <c r="AA52" s="86" t="n"/>
      <c r="AB52" s="86" t="n"/>
      <c r="AC52" s="86" t="n"/>
      <c r="AD52" s="86" t="n"/>
      <c r="AE52" s="86" t="n"/>
      <c r="AF52" s="86" t="n"/>
      <c r="AG52" s="86" t="n"/>
      <c r="AH52" s="86" t="n"/>
      <c r="AI52" s="86" t="n"/>
      <c r="AJ52" s="86" t="n"/>
    </row>
    <row r="53">
      <c r="B53" s="126">
        <f>IF('AS51'!$C$8="","",'AS51'!$C$8)</f>
        <v/>
      </c>
      <c r="C53" s="77">
        <f>IF(C$49="","",IF($B53="","",IFERROR(SUMIFS('Dvd Calendar'!$E$38:$CZ$38,'Dvd Calendar'!$E$37:$CZ$37,"&gt;"&amp;C$48,'Dvd Calendar'!$E$37:$CZ$37,"&lt;="&amp;C$49)+SUMPRODUCT(('Dvd Calendar'!$E$30:$CZ$30&gt;C$48)*('Dvd Calendar'!$E$30:$CZ$30&lt;=C$49)*'Dvd Calendar'!$E$33:$CZ$33*(('Dvd Calendar'!$E$35:$CZ$35='Field Check'!$C$53)*('Field Check'!$C$53&lt;&gt;"")+('Dvd Calendar'!$E$35:$CZ$35='Field Check'!$C$54)*('Field Check'!$C$54&lt;&gt;"")+('Dvd Calendar'!$E$35:$CZ$35='Field Check'!$C$55)*('Field Check'!$C$55&lt;&gt;"")+('Dvd Calendar'!$E$35:$CZ$35='Field Check'!$C$56)*('Field Check'!$C$56&lt;&gt;"")+('Dvd Calendar'!$E$35:$CZ$35='Field Check'!$C$57)*('Field Check'!$C$57&lt;&gt;""))*(COUNTIF('Dvd Calendar'!$E$37:$CZ$37,'Dvd Calendar'!$E$30:$CZ$30)=0)),"")))</f>
        <v/>
      </c>
      <c r="D53" s="77">
        <f>IF(D$49="","",IF($B53="","",IFERROR(SUMIFS('Dvd Calendar'!$E$38:$CZ$38,'Dvd Calendar'!$E$37:$CZ$37,"&gt;"&amp;D$48,'Dvd Calendar'!$E$37:$CZ$37,"&lt;="&amp;D$49)+SUMPRODUCT(('Dvd Calendar'!$E$30:$CZ$30&gt;D$48)*('Dvd Calendar'!$E$30:$CZ$30&lt;=D$49)*'Dvd Calendar'!$E$33:$CZ$33*(('Dvd Calendar'!$E$35:$CZ$35='Field Check'!$C$53)*('Field Check'!$C$53&lt;&gt;"")+('Dvd Calendar'!$E$35:$CZ$35='Field Check'!$C$54)*('Field Check'!$C$54&lt;&gt;"")+('Dvd Calendar'!$E$35:$CZ$35='Field Check'!$C$55)*('Field Check'!$C$55&lt;&gt;"")+('Dvd Calendar'!$E$35:$CZ$35='Field Check'!$C$56)*('Field Check'!$C$56&lt;&gt;"")+('Dvd Calendar'!$E$35:$CZ$35='Field Check'!$C$57)*('Field Check'!$C$57&lt;&gt;""))*(COUNTIF('Dvd Calendar'!$E$37:$CZ$37,'Dvd Calendar'!$E$30:$CZ$30)=0)),"")))</f>
        <v/>
      </c>
      <c r="E53" s="77">
        <f>IF(E$49="","",IF($B53="","",IFERROR(SUMIFS('Dvd Calendar'!$E$38:$CZ$38,'Dvd Calendar'!$E$37:$CZ$37,"&gt;"&amp;E$48,'Dvd Calendar'!$E$37:$CZ$37,"&lt;="&amp;E$49)+SUMPRODUCT(('Dvd Calendar'!$E$30:$CZ$30&gt;E$48)*('Dvd Calendar'!$E$30:$CZ$30&lt;=E$49)*'Dvd Calendar'!$E$33:$CZ$33*(('Dvd Calendar'!$E$35:$CZ$35='Field Check'!$C$53)*('Field Check'!$C$53&lt;&gt;"")+('Dvd Calendar'!$E$35:$CZ$35='Field Check'!$C$54)*('Field Check'!$C$54&lt;&gt;"")+('Dvd Calendar'!$E$35:$CZ$35='Field Check'!$C$55)*('Field Check'!$C$55&lt;&gt;"")+('Dvd Calendar'!$E$35:$CZ$35='Field Check'!$C$56)*('Field Check'!$C$56&lt;&gt;"")+('Dvd Calendar'!$E$35:$CZ$35='Field Check'!$C$57)*('Field Check'!$C$57&lt;&gt;""))*(COUNTIF('Dvd Calendar'!$E$37:$CZ$37,'Dvd Calendar'!$E$30:$CZ$30)=0)),"")))</f>
        <v/>
      </c>
      <c r="F53" s="77">
        <f>IF(F$49="","",IF($B53="","",IFERROR(SUMIFS('Dvd Calendar'!$E$38:$CZ$38,'Dvd Calendar'!$E$37:$CZ$37,"&gt;"&amp;F$48,'Dvd Calendar'!$E$37:$CZ$37,"&lt;="&amp;F$49)+SUMPRODUCT(('Dvd Calendar'!$E$30:$CZ$30&gt;F$48)*('Dvd Calendar'!$E$30:$CZ$30&lt;=F$49)*'Dvd Calendar'!$E$33:$CZ$33*(('Dvd Calendar'!$E$35:$CZ$35='Field Check'!$C$53)*('Field Check'!$C$53&lt;&gt;"")+('Dvd Calendar'!$E$35:$CZ$35='Field Check'!$C$54)*('Field Check'!$C$54&lt;&gt;"")+('Dvd Calendar'!$E$35:$CZ$35='Field Check'!$C$55)*('Field Check'!$C$55&lt;&gt;"")+('Dvd Calendar'!$E$35:$CZ$35='Field Check'!$C$56)*('Field Check'!$C$56&lt;&gt;"")+('Dvd Calendar'!$E$35:$CZ$35='Field Check'!$C$57)*('Field Check'!$C$57&lt;&gt;""))*(COUNTIF('Dvd Calendar'!$E$37:$CZ$37,'Dvd Calendar'!$E$30:$CZ$30)=0)),"")))</f>
        <v/>
      </c>
      <c r="G53" s="77">
        <f>IF(G$49="","",IF($B53="","",IFERROR(SUMIFS('Dvd Calendar'!$E$38:$CZ$38,'Dvd Calendar'!$E$37:$CZ$37,"&gt;"&amp;G$48,'Dvd Calendar'!$E$37:$CZ$37,"&lt;="&amp;G$49)+SUMPRODUCT(('Dvd Calendar'!$E$30:$CZ$30&gt;G$48)*('Dvd Calendar'!$E$30:$CZ$30&lt;=G$49)*'Dvd Calendar'!$E$33:$CZ$33*(('Dvd Calendar'!$E$35:$CZ$35='Field Check'!$C$53)*('Field Check'!$C$53&lt;&gt;"")+('Dvd Calendar'!$E$35:$CZ$35='Field Check'!$C$54)*('Field Check'!$C$54&lt;&gt;"")+('Dvd Calendar'!$E$35:$CZ$35='Field Check'!$C$55)*('Field Check'!$C$55&lt;&gt;"")+('Dvd Calendar'!$E$35:$CZ$35='Field Check'!$C$56)*('Field Check'!$C$56&lt;&gt;"")+('Dvd Calendar'!$E$35:$CZ$35='Field Check'!$C$57)*('Field Check'!$C$57&lt;&gt;""))*(COUNTIF('Dvd Calendar'!$E$37:$CZ$37,'Dvd Calendar'!$E$30:$CZ$30)=0)),"")))</f>
        <v/>
      </c>
      <c r="H53" s="77">
        <f>IF(H$49="","",IF($B53="","",IFERROR(SUMIFS('Dvd Calendar'!$E$38:$CZ$38,'Dvd Calendar'!$E$37:$CZ$37,"&gt;"&amp;H$48,'Dvd Calendar'!$E$37:$CZ$37,"&lt;="&amp;H$49)+SUMPRODUCT(('Dvd Calendar'!$E$30:$CZ$30&gt;H$48)*('Dvd Calendar'!$E$30:$CZ$30&lt;=H$49)*'Dvd Calendar'!$E$33:$CZ$33*(('Dvd Calendar'!$E$35:$CZ$35='Field Check'!$C$53)*('Field Check'!$C$53&lt;&gt;"")+('Dvd Calendar'!$E$35:$CZ$35='Field Check'!$C$54)*('Field Check'!$C$54&lt;&gt;"")+('Dvd Calendar'!$E$35:$CZ$35='Field Check'!$C$55)*('Field Check'!$C$55&lt;&gt;"")+('Dvd Calendar'!$E$35:$CZ$35='Field Check'!$C$56)*('Field Check'!$C$56&lt;&gt;"")+('Dvd Calendar'!$E$35:$CZ$35='Field Check'!$C$57)*('Field Check'!$C$57&lt;&gt;""))*(COUNTIF('Dvd Calendar'!$E$37:$CZ$37,'Dvd Calendar'!$E$30:$CZ$30)=0)),"")))</f>
        <v/>
      </c>
      <c r="I53" s="77">
        <f>IF(I$49="","",IF($B53="","",IFERROR(SUMIFS('Dvd Calendar'!$E$38:$CZ$38,'Dvd Calendar'!$E$37:$CZ$37,"&gt;"&amp;I$48,'Dvd Calendar'!$E$37:$CZ$37,"&lt;="&amp;I$49)+SUMPRODUCT(('Dvd Calendar'!$E$30:$CZ$30&gt;I$48)*('Dvd Calendar'!$E$30:$CZ$30&lt;=I$49)*'Dvd Calendar'!$E$33:$CZ$33*(('Dvd Calendar'!$E$35:$CZ$35='Field Check'!$C$53)*('Field Check'!$C$53&lt;&gt;"")+('Dvd Calendar'!$E$35:$CZ$35='Field Check'!$C$54)*('Field Check'!$C$54&lt;&gt;"")+('Dvd Calendar'!$E$35:$CZ$35='Field Check'!$C$55)*('Field Check'!$C$55&lt;&gt;"")+('Dvd Calendar'!$E$35:$CZ$35='Field Check'!$C$56)*('Field Check'!$C$56&lt;&gt;"")+('Dvd Calendar'!$E$35:$CZ$35='Field Check'!$C$57)*('Field Check'!$C$57&lt;&gt;""))*(COUNTIF('Dvd Calendar'!$E$37:$CZ$37,'Dvd Calendar'!$E$30:$CZ$30)=0)),"")))</f>
        <v/>
      </c>
      <c r="J53" s="77">
        <f>IF(J$49="","",IF($B53="","",IFERROR(SUMIFS('Dvd Calendar'!$E$38:$CZ$38,'Dvd Calendar'!$E$37:$CZ$37,"&gt;"&amp;J$48,'Dvd Calendar'!$E$37:$CZ$37,"&lt;="&amp;J$49)+SUMPRODUCT(('Dvd Calendar'!$E$30:$CZ$30&gt;J$48)*('Dvd Calendar'!$E$30:$CZ$30&lt;=J$49)*'Dvd Calendar'!$E$33:$CZ$33*(('Dvd Calendar'!$E$35:$CZ$35='Field Check'!$C$53)*('Field Check'!$C$53&lt;&gt;"")+('Dvd Calendar'!$E$35:$CZ$35='Field Check'!$C$54)*('Field Check'!$C$54&lt;&gt;"")+('Dvd Calendar'!$E$35:$CZ$35='Field Check'!$C$55)*('Field Check'!$C$55&lt;&gt;"")+('Dvd Calendar'!$E$35:$CZ$35='Field Check'!$C$56)*('Field Check'!$C$56&lt;&gt;"")+('Dvd Calendar'!$E$35:$CZ$35='Field Check'!$C$57)*('Field Check'!$C$57&lt;&gt;""))*(COUNTIF('Dvd Calendar'!$E$37:$CZ$37,'Dvd Calendar'!$E$30:$CZ$30)=0)),"")))</f>
        <v/>
      </c>
      <c r="K53" s="77">
        <f>IF(K$49="","",IF($B53="","",IFERROR(SUMIFS('Dvd Calendar'!$E$38:$CZ$38,'Dvd Calendar'!$E$37:$CZ$37,"&gt;"&amp;K$48,'Dvd Calendar'!$E$37:$CZ$37,"&lt;="&amp;K$49)+SUMPRODUCT(('Dvd Calendar'!$E$30:$CZ$30&gt;K$48)*('Dvd Calendar'!$E$30:$CZ$30&lt;=K$49)*'Dvd Calendar'!$E$33:$CZ$33*(('Dvd Calendar'!$E$35:$CZ$35='Field Check'!$C$53)*('Field Check'!$C$53&lt;&gt;"")+('Dvd Calendar'!$E$35:$CZ$35='Field Check'!$C$54)*('Field Check'!$C$54&lt;&gt;"")+('Dvd Calendar'!$E$35:$CZ$35='Field Check'!$C$55)*('Field Check'!$C$55&lt;&gt;"")+('Dvd Calendar'!$E$35:$CZ$35='Field Check'!$C$56)*('Field Check'!$C$56&lt;&gt;"")+('Dvd Calendar'!$E$35:$CZ$35='Field Check'!$C$57)*('Field Check'!$C$57&lt;&gt;""))*(COUNTIF('Dvd Calendar'!$E$37:$CZ$37,'Dvd Calendar'!$E$30:$CZ$30)=0)),"")))</f>
        <v/>
      </c>
      <c r="L53" s="77">
        <f>IF(L$49="","",IF($B53="","",IFERROR(SUMIFS('Dvd Calendar'!$E$38:$CZ$38,'Dvd Calendar'!$E$37:$CZ$37,"&gt;"&amp;L$48,'Dvd Calendar'!$E$37:$CZ$37,"&lt;="&amp;L$49)+SUMPRODUCT(('Dvd Calendar'!$E$30:$CZ$30&gt;L$48)*('Dvd Calendar'!$E$30:$CZ$30&lt;=L$49)*'Dvd Calendar'!$E$33:$CZ$33*(('Dvd Calendar'!$E$35:$CZ$35='Field Check'!$C$53)*('Field Check'!$C$53&lt;&gt;"")+('Dvd Calendar'!$E$35:$CZ$35='Field Check'!$C$54)*('Field Check'!$C$54&lt;&gt;"")+('Dvd Calendar'!$E$35:$CZ$35='Field Check'!$C$55)*('Field Check'!$C$55&lt;&gt;"")+('Dvd Calendar'!$E$35:$CZ$35='Field Check'!$C$56)*('Field Check'!$C$56&lt;&gt;"")+('Dvd Calendar'!$E$35:$CZ$35='Field Check'!$C$57)*('Field Check'!$C$57&lt;&gt;""))*(COUNTIF('Dvd Calendar'!$E$37:$CZ$37,'Dvd Calendar'!$E$30:$CZ$30)=0)),"")))</f>
        <v/>
      </c>
      <c r="M53" s="77">
        <f>IF(M$49="","",IF($B53="","",IFERROR(SUMIFS('Dvd Calendar'!$E$38:$CZ$38,'Dvd Calendar'!$E$37:$CZ$37,"&gt;"&amp;M$48,'Dvd Calendar'!$E$37:$CZ$37,"&lt;="&amp;M$49)+SUMPRODUCT(('Dvd Calendar'!$E$30:$CZ$30&gt;M$48)*('Dvd Calendar'!$E$30:$CZ$30&lt;=M$49)*'Dvd Calendar'!$E$33:$CZ$33*(('Dvd Calendar'!$E$35:$CZ$35='Field Check'!$C$53)*('Field Check'!$C$53&lt;&gt;"")+('Dvd Calendar'!$E$35:$CZ$35='Field Check'!$C$54)*('Field Check'!$C$54&lt;&gt;"")+('Dvd Calendar'!$E$35:$CZ$35='Field Check'!$C$55)*('Field Check'!$C$55&lt;&gt;"")+('Dvd Calendar'!$E$35:$CZ$35='Field Check'!$C$56)*('Field Check'!$C$56&lt;&gt;"")+('Dvd Calendar'!$E$35:$CZ$35='Field Check'!$C$57)*('Field Check'!$C$57&lt;&gt;""))*(COUNTIF('Dvd Calendar'!$E$37:$CZ$37,'Dvd Calendar'!$E$30:$CZ$30)=0)),"")))</f>
        <v/>
      </c>
      <c r="N53" s="77">
        <f>IF(N$49="","",IF($B53="","",IFERROR(SUMIFS('Dvd Calendar'!$E$38:$CZ$38,'Dvd Calendar'!$E$37:$CZ$37,"&gt;"&amp;N$48,'Dvd Calendar'!$E$37:$CZ$37,"&lt;="&amp;N$49)+SUMPRODUCT(('Dvd Calendar'!$E$30:$CZ$30&gt;N$48)*('Dvd Calendar'!$E$30:$CZ$30&lt;=N$49)*'Dvd Calendar'!$E$33:$CZ$33*(('Dvd Calendar'!$E$35:$CZ$35='Field Check'!$C$53)*('Field Check'!$C$53&lt;&gt;"")+('Dvd Calendar'!$E$35:$CZ$35='Field Check'!$C$54)*('Field Check'!$C$54&lt;&gt;"")+('Dvd Calendar'!$E$35:$CZ$35='Field Check'!$C$55)*('Field Check'!$C$55&lt;&gt;"")+('Dvd Calendar'!$E$35:$CZ$35='Field Check'!$C$56)*('Field Check'!$C$56&lt;&gt;"")+('Dvd Calendar'!$E$35:$CZ$35='Field Check'!$C$57)*('Field Check'!$C$57&lt;&gt;""))*(COUNTIF('Dvd Calendar'!$E$37:$CZ$37,'Dvd Calendar'!$E$30:$CZ$30)=0)),"")))</f>
        <v/>
      </c>
      <c r="O53" s="77">
        <f>IF(O$49="","",IF($B53="","",IFERROR(SUMIFS('Dvd Calendar'!$E$38:$CZ$38,'Dvd Calendar'!$E$37:$CZ$37,"&gt;"&amp;O$48,'Dvd Calendar'!$E$37:$CZ$37,"&lt;="&amp;O$49)+SUMPRODUCT(('Dvd Calendar'!$E$30:$CZ$30&gt;O$48)*('Dvd Calendar'!$E$30:$CZ$30&lt;=O$49)*'Dvd Calendar'!$E$33:$CZ$33*(('Dvd Calendar'!$E$35:$CZ$35='Field Check'!$C$53)*('Field Check'!$C$53&lt;&gt;"")+('Dvd Calendar'!$E$35:$CZ$35='Field Check'!$C$54)*('Field Check'!$C$54&lt;&gt;"")+('Dvd Calendar'!$E$35:$CZ$35='Field Check'!$C$55)*('Field Check'!$C$55&lt;&gt;"")+('Dvd Calendar'!$E$35:$CZ$35='Field Check'!$C$56)*('Field Check'!$C$56&lt;&gt;"")+('Dvd Calendar'!$E$35:$CZ$35='Field Check'!$C$57)*('Field Check'!$C$57&lt;&gt;""))*(COUNTIF('Dvd Calendar'!$E$37:$CZ$37,'Dvd Calendar'!$E$30:$CZ$30)=0)),"")))</f>
        <v/>
      </c>
      <c r="P53" s="77">
        <f>IF(P$49="","",IF($B53="","",IFERROR(SUMIFS('Dvd Calendar'!$E$38:$CZ$38,'Dvd Calendar'!$E$37:$CZ$37,"&gt;"&amp;P$48,'Dvd Calendar'!$E$37:$CZ$37,"&lt;="&amp;P$49)+SUMPRODUCT(('Dvd Calendar'!$E$30:$CZ$30&gt;P$48)*('Dvd Calendar'!$E$30:$CZ$30&lt;=P$49)*'Dvd Calendar'!$E$33:$CZ$33*(('Dvd Calendar'!$E$35:$CZ$35='Field Check'!$C$53)*('Field Check'!$C$53&lt;&gt;"")+('Dvd Calendar'!$E$35:$CZ$35='Field Check'!$C$54)*('Field Check'!$C$54&lt;&gt;"")+('Dvd Calendar'!$E$35:$CZ$35='Field Check'!$C$55)*('Field Check'!$C$55&lt;&gt;"")+('Dvd Calendar'!$E$35:$CZ$35='Field Check'!$C$56)*('Field Check'!$C$56&lt;&gt;"")+('Dvd Calendar'!$E$35:$CZ$35='Field Check'!$C$57)*('Field Check'!$C$57&lt;&gt;""))*(COUNTIF('Dvd Calendar'!$E$37:$CZ$37,'Dvd Calendar'!$E$30:$CZ$30)=0)),"")))</f>
        <v/>
      </c>
      <c r="Q53" s="77">
        <f>IF(Q$49="","",IF($B53="","",IFERROR(SUMIFS('Dvd Calendar'!$E$38:$CZ$38,'Dvd Calendar'!$E$37:$CZ$37,"&gt;"&amp;Q$48,'Dvd Calendar'!$E$37:$CZ$37,"&lt;="&amp;Q$49)+SUMPRODUCT(('Dvd Calendar'!$E$30:$CZ$30&gt;Q$48)*('Dvd Calendar'!$E$30:$CZ$30&lt;=Q$49)*'Dvd Calendar'!$E$33:$CZ$33*(('Dvd Calendar'!$E$35:$CZ$35='Field Check'!$C$53)*('Field Check'!$C$53&lt;&gt;"")+('Dvd Calendar'!$E$35:$CZ$35='Field Check'!$C$54)*('Field Check'!$C$54&lt;&gt;"")+('Dvd Calendar'!$E$35:$CZ$35='Field Check'!$C$55)*('Field Check'!$C$55&lt;&gt;"")+('Dvd Calendar'!$E$35:$CZ$35='Field Check'!$C$56)*('Field Check'!$C$56&lt;&gt;"")+('Dvd Calendar'!$E$35:$CZ$35='Field Check'!$C$57)*('Field Check'!$C$57&lt;&gt;""))*(COUNTIF('Dvd Calendar'!$E$37:$CZ$37,'Dvd Calendar'!$E$30:$CZ$30)=0)),"")))</f>
        <v/>
      </c>
      <c r="R53" s="77">
        <f>IF(R$49="","",IF($B53="","",IFERROR(SUMIFS('Dvd Calendar'!$E$38:$CZ$38,'Dvd Calendar'!$E$37:$CZ$37,"&gt;"&amp;R$48,'Dvd Calendar'!$E$37:$CZ$37,"&lt;="&amp;R$49)+SUMPRODUCT(('Dvd Calendar'!$E$30:$CZ$30&gt;R$48)*('Dvd Calendar'!$E$30:$CZ$30&lt;=R$49)*'Dvd Calendar'!$E$33:$CZ$33*(('Dvd Calendar'!$E$35:$CZ$35='Field Check'!$C$53)*('Field Check'!$C$53&lt;&gt;"")+('Dvd Calendar'!$E$35:$CZ$35='Field Check'!$C$54)*('Field Check'!$C$54&lt;&gt;"")+('Dvd Calendar'!$E$35:$CZ$35='Field Check'!$C$55)*('Field Check'!$C$55&lt;&gt;"")+('Dvd Calendar'!$E$35:$CZ$35='Field Check'!$C$56)*('Field Check'!$C$56&lt;&gt;"")+('Dvd Calendar'!$E$35:$CZ$35='Field Check'!$C$57)*('Field Check'!$C$57&lt;&gt;""))*(COUNTIF('Dvd Calendar'!$E$37:$CZ$37,'Dvd Calendar'!$E$30:$CZ$30)=0)),"")))</f>
        <v/>
      </c>
      <c r="U53" s="86" t="n"/>
      <c r="V53" s="86" t="n"/>
      <c r="W53" s="86" t="n"/>
      <c r="X53" s="86" t="n"/>
      <c r="Y53" s="86" t="n"/>
      <c r="Z53" s="86" t="n"/>
      <c r="AA53" s="86" t="n"/>
      <c r="AB53" s="86" t="n"/>
      <c r="AC53" s="86" t="n"/>
      <c r="AD53" s="86" t="n"/>
      <c r="AE53" s="86" t="n"/>
      <c r="AF53" s="86" t="n"/>
      <c r="AG53" s="86" t="n"/>
      <c r="AH53" s="86" t="n"/>
      <c r="AI53" s="86" t="n"/>
      <c r="AJ53" s="86" t="n"/>
    </row>
    <row r="54">
      <c r="B54" s="126">
        <f>IF('AS51'!$C$9="","",'AS51'!$C$9)</f>
        <v/>
      </c>
      <c r="C54" s="77">
        <f>IF(C$49="","",IF($B54="","",IFERROR(SUMIFS('Dvd Calendar'!$E$49:$CZ$49,'Dvd Calendar'!$E$48:$CZ$48,"&gt;"&amp;C$48,'Dvd Calendar'!$E$48:$CZ$48,"&lt;="&amp;C$49)+SUMPRODUCT(('Dvd Calendar'!$E$41:$CZ$41&gt;C$48)*('Dvd Calendar'!$E$41:$CZ$41&lt;=C$49)*'Dvd Calendar'!$E$44:$CZ$44*(('Dvd Calendar'!$E$46:$CZ$46='Field Check'!$C$53)*('Field Check'!$C$53&lt;&gt;"")+('Dvd Calendar'!$E$46:$CZ$46='Field Check'!$C$54)*('Field Check'!$C$54&lt;&gt;"")+('Dvd Calendar'!$E$46:$CZ$46='Field Check'!$C$55)*('Field Check'!$C$55&lt;&gt;"")+('Dvd Calendar'!$E$46:$CZ$46='Field Check'!$C$56)*('Field Check'!$C$56&lt;&gt;"")+('Dvd Calendar'!$E$46:$CZ$46='Field Check'!$C$57)*('Field Check'!$C$57&lt;&gt;""))*(COUNTIF('Dvd Calendar'!$E$48:$CZ$48,'Dvd Calendar'!$E$41:$CZ$41)=0)),"")))</f>
        <v/>
      </c>
      <c r="D54" s="77">
        <f>IF(D$49="","",IF($B54="","",IFERROR(SUMIFS('Dvd Calendar'!$E$49:$CZ$49,'Dvd Calendar'!$E$48:$CZ$48,"&gt;"&amp;D$48,'Dvd Calendar'!$E$48:$CZ$48,"&lt;="&amp;D$49)+SUMPRODUCT(('Dvd Calendar'!$E$41:$CZ$41&gt;D$48)*('Dvd Calendar'!$E$41:$CZ$41&lt;=D$49)*'Dvd Calendar'!$E$44:$CZ$44*(('Dvd Calendar'!$E$46:$CZ$46='Field Check'!$C$53)*('Field Check'!$C$53&lt;&gt;"")+('Dvd Calendar'!$E$46:$CZ$46='Field Check'!$C$54)*('Field Check'!$C$54&lt;&gt;"")+('Dvd Calendar'!$E$46:$CZ$46='Field Check'!$C$55)*('Field Check'!$C$55&lt;&gt;"")+('Dvd Calendar'!$E$46:$CZ$46='Field Check'!$C$56)*('Field Check'!$C$56&lt;&gt;"")+('Dvd Calendar'!$E$46:$CZ$46='Field Check'!$C$57)*('Field Check'!$C$57&lt;&gt;""))*(COUNTIF('Dvd Calendar'!$E$48:$CZ$48,'Dvd Calendar'!$E$41:$CZ$41)=0)),"")))</f>
        <v/>
      </c>
      <c r="E54" s="77">
        <f>IF(E$49="","",IF($B54="","",IFERROR(SUMIFS('Dvd Calendar'!$E$49:$CZ$49,'Dvd Calendar'!$E$48:$CZ$48,"&gt;"&amp;E$48,'Dvd Calendar'!$E$48:$CZ$48,"&lt;="&amp;E$49)+SUMPRODUCT(('Dvd Calendar'!$E$41:$CZ$41&gt;E$48)*('Dvd Calendar'!$E$41:$CZ$41&lt;=E$49)*'Dvd Calendar'!$E$44:$CZ$44*(('Dvd Calendar'!$E$46:$CZ$46='Field Check'!$C$53)*('Field Check'!$C$53&lt;&gt;"")+('Dvd Calendar'!$E$46:$CZ$46='Field Check'!$C$54)*('Field Check'!$C$54&lt;&gt;"")+('Dvd Calendar'!$E$46:$CZ$46='Field Check'!$C$55)*('Field Check'!$C$55&lt;&gt;"")+('Dvd Calendar'!$E$46:$CZ$46='Field Check'!$C$56)*('Field Check'!$C$56&lt;&gt;"")+('Dvd Calendar'!$E$46:$CZ$46='Field Check'!$C$57)*('Field Check'!$C$57&lt;&gt;""))*(COUNTIF('Dvd Calendar'!$E$48:$CZ$48,'Dvd Calendar'!$E$41:$CZ$41)=0)),"")))</f>
        <v/>
      </c>
      <c r="F54" s="77">
        <f>IF(F$49="","",IF($B54="","",IFERROR(SUMIFS('Dvd Calendar'!$E$49:$CZ$49,'Dvd Calendar'!$E$48:$CZ$48,"&gt;"&amp;F$48,'Dvd Calendar'!$E$48:$CZ$48,"&lt;="&amp;F$49)+SUMPRODUCT(('Dvd Calendar'!$E$41:$CZ$41&gt;F$48)*('Dvd Calendar'!$E$41:$CZ$41&lt;=F$49)*'Dvd Calendar'!$E$44:$CZ$44*(('Dvd Calendar'!$E$46:$CZ$46='Field Check'!$C$53)*('Field Check'!$C$53&lt;&gt;"")+('Dvd Calendar'!$E$46:$CZ$46='Field Check'!$C$54)*('Field Check'!$C$54&lt;&gt;"")+('Dvd Calendar'!$E$46:$CZ$46='Field Check'!$C$55)*('Field Check'!$C$55&lt;&gt;"")+('Dvd Calendar'!$E$46:$CZ$46='Field Check'!$C$56)*('Field Check'!$C$56&lt;&gt;"")+('Dvd Calendar'!$E$46:$CZ$46='Field Check'!$C$57)*('Field Check'!$C$57&lt;&gt;""))*(COUNTIF('Dvd Calendar'!$E$48:$CZ$48,'Dvd Calendar'!$E$41:$CZ$41)=0)),"")))</f>
        <v/>
      </c>
      <c r="G54" s="77">
        <f>IF(G$49="","",IF($B54="","",IFERROR(SUMIFS('Dvd Calendar'!$E$49:$CZ$49,'Dvd Calendar'!$E$48:$CZ$48,"&gt;"&amp;G$48,'Dvd Calendar'!$E$48:$CZ$48,"&lt;="&amp;G$49)+SUMPRODUCT(('Dvd Calendar'!$E$41:$CZ$41&gt;G$48)*('Dvd Calendar'!$E$41:$CZ$41&lt;=G$49)*'Dvd Calendar'!$E$44:$CZ$44*(('Dvd Calendar'!$E$46:$CZ$46='Field Check'!$C$53)*('Field Check'!$C$53&lt;&gt;"")+('Dvd Calendar'!$E$46:$CZ$46='Field Check'!$C$54)*('Field Check'!$C$54&lt;&gt;"")+('Dvd Calendar'!$E$46:$CZ$46='Field Check'!$C$55)*('Field Check'!$C$55&lt;&gt;"")+('Dvd Calendar'!$E$46:$CZ$46='Field Check'!$C$56)*('Field Check'!$C$56&lt;&gt;"")+('Dvd Calendar'!$E$46:$CZ$46='Field Check'!$C$57)*('Field Check'!$C$57&lt;&gt;""))*(COUNTIF('Dvd Calendar'!$E$48:$CZ$48,'Dvd Calendar'!$E$41:$CZ$41)=0)),"")))</f>
        <v/>
      </c>
      <c r="H54" s="77">
        <f>IF(H$49="","",IF($B54="","",IFERROR(SUMIFS('Dvd Calendar'!$E$49:$CZ$49,'Dvd Calendar'!$E$48:$CZ$48,"&gt;"&amp;H$48,'Dvd Calendar'!$E$48:$CZ$48,"&lt;="&amp;H$49)+SUMPRODUCT(('Dvd Calendar'!$E$41:$CZ$41&gt;H$48)*('Dvd Calendar'!$E$41:$CZ$41&lt;=H$49)*'Dvd Calendar'!$E$44:$CZ$44*(('Dvd Calendar'!$E$46:$CZ$46='Field Check'!$C$53)*('Field Check'!$C$53&lt;&gt;"")+('Dvd Calendar'!$E$46:$CZ$46='Field Check'!$C$54)*('Field Check'!$C$54&lt;&gt;"")+('Dvd Calendar'!$E$46:$CZ$46='Field Check'!$C$55)*('Field Check'!$C$55&lt;&gt;"")+('Dvd Calendar'!$E$46:$CZ$46='Field Check'!$C$56)*('Field Check'!$C$56&lt;&gt;"")+('Dvd Calendar'!$E$46:$CZ$46='Field Check'!$C$57)*('Field Check'!$C$57&lt;&gt;""))*(COUNTIF('Dvd Calendar'!$E$48:$CZ$48,'Dvd Calendar'!$E$41:$CZ$41)=0)),"")))</f>
        <v/>
      </c>
      <c r="I54" s="77">
        <f>IF(I$49="","",IF($B54="","",IFERROR(SUMIFS('Dvd Calendar'!$E$49:$CZ$49,'Dvd Calendar'!$E$48:$CZ$48,"&gt;"&amp;I$48,'Dvd Calendar'!$E$48:$CZ$48,"&lt;="&amp;I$49)+SUMPRODUCT(('Dvd Calendar'!$E$41:$CZ$41&gt;I$48)*('Dvd Calendar'!$E$41:$CZ$41&lt;=I$49)*'Dvd Calendar'!$E$44:$CZ$44*(('Dvd Calendar'!$E$46:$CZ$46='Field Check'!$C$53)*('Field Check'!$C$53&lt;&gt;"")+('Dvd Calendar'!$E$46:$CZ$46='Field Check'!$C$54)*('Field Check'!$C$54&lt;&gt;"")+('Dvd Calendar'!$E$46:$CZ$46='Field Check'!$C$55)*('Field Check'!$C$55&lt;&gt;"")+('Dvd Calendar'!$E$46:$CZ$46='Field Check'!$C$56)*('Field Check'!$C$56&lt;&gt;"")+('Dvd Calendar'!$E$46:$CZ$46='Field Check'!$C$57)*('Field Check'!$C$57&lt;&gt;""))*(COUNTIF('Dvd Calendar'!$E$48:$CZ$48,'Dvd Calendar'!$E$41:$CZ$41)=0)),"")))</f>
        <v/>
      </c>
      <c r="J54" s="77">
        <f>IF(J$49="","",IF($B54="","",IFERROR(SUMIFS('Dvd Calendar'!$E$49:$CZ$49,'Dvd Calendar'!$E$48:$CZ$48,"&gt;"&amp;J$48,'Dvd Calendar'!$E$48:$CZ$48,"&lt;="&amp;J$49)+SUMPRODUCT(('Dvd Calendar'!$E$41:$CZ$41&gt;J$48)*('Dvd Calendar'!$E$41:$CZ$41&lt;=J$49)*'Dvd Calendar'!$E$44:$CZ$44*(('Dvd Calendar'!$E$46:$CZ$46='Field Check'!$C$53)*('Field Check'!$C$53&lt;&gt;"")+('Dvd Calendar'!$E$46:$CZ$46='Field Check'!$C$54)*('Field Check'!$C$54&lt;&gt;"")+('Dvd Calendar'!$E$46:$CZ$46='Field Check'!$C$55)*('Field Check'!$C$55&lt;&gt;"")+('Dvd Calendar'!$E$46:$CZ$46='Field Check'!$C$56)*('Field Check'!$C$56&lt;&gt;"")+('Dvd Calendar'!$E$46:$CZ$46='Field Check'!$C$57)*('Field Check'!$C$57&lt;&gt;""))*(COUNTIF('Dvd Calendar'!$E$48:$CZ$48,'Dvd Calendar'!$E$41:$CZ$41)=0)),"")))</f>
        <v/>
      </c>
      <c r="K54" s="77">
        <f>IF(K$49="","",IF($B54="","",IFERROR(SUMIFS('Dvd Calendar'!$E$49:$CZ$49,'Dvd Calendar'!$E$48:$CZ$48,"&gt;"&amp;K$48,'Dvd Calendar'!$E$48:$CZ$48,"&lt;="&amp;K$49)+SUMPRODUCT(('Dvd Calendar'!$E$41:$CZ$41&gt;K$48)*('Dvd Calendar'!$E$41:$CZ$41&lt;=K$49)*'Dvd Calendar'!$E$44:$CZ$44*(('Dvd Calendar'!$E$46:$CZ$46='Field Check'!$C$53)*('Field Check'!$C$53&lt;&gt;"")+('Dvd Calendar'!$E$46:$CZ$46='Field Check'!$C$54)*('Field Check'!$C$54&lt;&gt;"")+('Dvd Calendar'!$E$46:$CZ$46='Field Check'!$C$55)*('Field Check'!$C$55&lt;&gt;"")+('Dvd Calendar'!$E$46:$CZ$46='Field Check'!$C$56)*('Field Check'!$C$56&lt;&gt;"")+('Dvd Calendar'!$E$46:$CZ$46='Field Check'!$C$57)*('Field Check'!$C$57&lt;&gt;""))*(COUNTIF('Dvd Calendar'!$E$48:$CZ$48,'Dvd Calendar'!$E$41:$CZ$41)=0)),"")))</f>
        <v/>
      </c>
      <c r="L54" s="77">
        <f>IF(L$49="","",IF($B54="","",IFERROR(SUMIFS('Dvd Calendar'!$E$49:$CZ$49,'Dvd Calendar'!$E$48:$CZ$48,"&gt;"&amp;L$48,'Dvd Calendar'!$E$48:$CZ$48,"&lt;="&amp;L$49)+SUMPRODUCT(('Dvd Calendar'!$E$41:$CZ$41&gt;L$48)*('Dvd Calendar'!$E$41:$CZ$41&lt;=L$49)*'Dvd Calendar'!$E$44:$CZ$44*(('Dvd Calendar'!$E$46:$CZ$46='Field Check'!$C$53)*('Field Check'!$C$53&lt;&gt;"")+('Dvd Calendar'!$E$46:$CZ$46='Field Check'!$C$54)*('Field Check'!$C$54&lt;&gt;"")+('Dvd Calendar'!$E$46:$CZ$46='Field Check'!$C$55)*('Field Check'!$C$55&lt;&gt;"")+('Dvd Calendar'!$E$46:$CZ$46='Field Check'!$C$56)*('Field Check'!$C$56&lt;&gt;"")+('Dvd Calendar'!$E$46:$CZ$46='Field Check'!$C$57)*('Field Check'!$C$57&lt;&gt;""))*(COUNTIF('Dvd Calendar'!$E$48:$CZ$48,'Dvd Calendar'!$E$41:$CZ$41)=0)),"")))</f>
        <v/>
      </c>
      <c r="M54" s="77">
        <f>IF(M$49="","",IF($B54="","",IFERROR(SUMIFS('Dvd Calendar'!$E$49:$CZ$49,'Dvd Calendar'!$E$48:$CZ$48,"&gt;"&amp;M$48,'Dvd Calendar'!$E$48:$CZ$48,"&lt;="&amp;M$49)+SUMPRODUCT(('Dvd Calendar'!$E$41:$CZ$41&gt;M$48)*('Dvd Calendar'!$E$41:$CZ$41&lt;=M$49)*'Dvd Calendar'!$E$44:$CZ$44*(('Dvd Calendar'!$E$46:$CZ$46='Field Check'!$C$53)*('Field Check'!$C$53&lt;&gt;"")+('Dvd Calendar'!$E$46:$CZ$46='Field Check'!$C$54)*('Field Check'!$C$54&lt;&gt;"")+('Dvd Calendar'!$E$46:$CZ$46='Field Check'!$C$55)*('Field Check'!$C$55&lt;&gt;"")+('Dvd Calendar'!$E$46:$CZ$46='Field Check'!$C$56)*('Field Check'!$C$56&lt;&gt;"")+('Dvd Calendar'!$E$46:$CZ$46='Field Check'!$C$57)*('Field Check'!$C$57&lt;&gt;""))*(COUNTIF('Dvd Calendar'!$E$48:$CZ$48,'Dvd Calendar'!$E$41:$CZ$41)=0)),"")))</f>
        <v/>
      </c>
      <c r="N54" s="77">
        <f>IF(N$49="","",IF($B54="","",IFERROR(SUMIFS('Dvd Calendar'!$E$49:$CZ$49,'Dvd Calendar'!$E$48:$CZ$48,"&gt;"&amp;N$48,'Dvd Calendar'!$E$48:$CZ$48,"&lt;="&amp;N$49)+SUMPRODUCT(('Dvd Calendar'!$E$41:$CZ$41&gt;N$48)*('Dvd Calendar'!$E$41:$CZ$41&lt;=N$49)*'Dvd Calendar'!$E$44:$CZ$44*(('Dvd Calendar'!$E$46:$CZ$46='Field Check'!$C$53)*('Field Check'!$C$53&lt;&gt;"")+('Dvd Calendar'!$E$46:$CZ$46='Field Check'!$C$54)*('Field Check'!$C$54&lt;&gt;"")+('Dvd Calendar'!$E$46:$CZ$46='Field Check'!$C$55)*('Field Check'!$C$55&lt;&gt;"")+('Dvd Calendar'!$E$46:$CZ$46='Field Check'!$C$56)*('Field Check'!$C$56&lt;&gt;"")+('Dvd Calendar'!$E$46:$CZ$46='Field Check'!$C$57)*('Field Check'!$C$57&lt;&gt;""))*(COUNTIF('Dvd Calendar'!$E$48:$CZ$48,'Dvd Calendar'!$E$41:$CZ$41)=0)),"")))</f>
        <v/>
      </c>
      <c r="O54" s="77">
        <f>IF(O$49="","",IF($B54="","",IFERROR(SUMIFS('Dvd Calendar'!$E$49:$CZ$49,'Dvd Calendar'!$E$48:$CZ$48,"&gt;"&amp;O$48,'Dvd Calendar'!$E$48:$CZ$48,"&lt;="&amp;O$49)+SUMPRODUCT(('Dvd Calendar'!$E$41:$CZ$41&gt;O$48)*('Dvd Calendar'!$E$41:$CZ$41&lt;=O$49)*'Dvd Calendar'!$E$44:$CZ$44*(('Dvd Calendar'!$E$46:$CZ$46='Field Check'!$C$53)*('Field Check'!$C$53&lt;&gt;"")+('Dvd Calendar'!$E$46:$CZ$46='Field Check'!$C$54)*('Field Check'!$C$54&lt;&gt;"")+('Dvd Calendar'!$E$46:$CZ$46='Field Check'!$C$55)*('Field Check'!$C$55&lt;&gt;"")+('Dvd Calendar'!$E$46:$CZ$46='Field Check'!$C$56)*('Field Check'!$C$56&lt;&gt;"")+('Dvd Calendar'!$E$46:$CZ$46='Field Check'!$C$57)*('Field Check'!$C$57&lt;&gt;""))*(COUNTIF('Dvd Calendar'!$E$48:$CZ$48,'Dvd Calendar'!$E$41:$CZ$41)=0)),"")))</f>
        <v/>
      </c>
      <c r="P54" s="77">
        <f>IF(P$49="","",IF($B54="","",IFERROR(SUMIFS('Dvd Calendar'!$E$49:$CZ$49,'Dvd Calendar'!$E$48:$CZ$48,"&gt;"&amp;P$48,'Dvd Calendar'!$E$48:$CZ$48,"&lt;="&amp;P$49)+SUMPRODUCT(('Dvd Calendar'!$E$41:$CZ$41&gt;P$48)*('Dvd Calendar'!$E$41:$CZ$41&lt;=P$49)*'Dvd Calendar'!$E$44:$CZ$44*(('Dvd Calendar'!$E$46:$CZ$46='Field Check'!$C$53)*('Field Check'!$C$53&lt;&gt;"")+('Dvd Calendar'!$E$46:$CZ$46='Field Check'!$C$54)*('Field Check'!$C$54&lt;&gt;"")+('Dvd Calendar'!$E$46:$CZ$46='Field Check'!$C$55)*('Field Check'!$C$55&lt;&gt;"")+('Dvd Calendar'!$E$46:$CZ$46='Field Check'!$C$56)*('Field Check'!$C$56&lt;&gt;"")+('Dvd Calendar'!$E$46:$CZ$46='Field Check'!$C$57)*('Field Check'!$C$57&lt;&gt;""))*(COUNTIF('Dvd Calendar'!$E$48:$CZ$48,'Dvd Calendar'!$E$41:$CZ$41)=0)),"")))</f>
        <v/>
      </c>
      <c r="Q54" s="77">
        <f>IF(Q$49="","",IF($B54="","",IFERROR(SUMIFS('Dvd Calendar'!$E$49:$CZ$49,'Dvd Calendar'!$E$48:$CZ$48,"&gt;"&amp;Q$48,'Dvd Calendar'!$E$48:$CZ$48,"&lt;="&amp;Q$49)+SUMPRODUCT(('Dvd Calendar'!$E$41:$CZ$41&gt;Q$48)*('Dvd Calendar'!$E$41:$CZ$41&lt;=Q$49)*'Dvd Calendar'!$E$44:$CZ$44*(('Dvd Calendar'!$E$46:$CZ$46='Field Check'!$C$53)*('Field Check'!$C$53&lt;&gt;"")+('Dvd Calendar'!$E$46:$CZ$46='Field Check'!$C$54)*('Field Check'!$C$54&lt;&gt;"")+('Dvd Calendar'!$E$46:$CZ$46='Field Check'!$C$55)*('Field Check'!$C$55&lt;&gt;"")+('Dvd Calendar'!$E$46:$CZ$46='Field Check'!$C$56)*('Field Check'!$C$56&lt;&gt;"")+('Dvd Calendar'!$E$46:$CZ$46='Field Check'!$C$57)*('Field Check'!$C$57&lt;&gt;""))*(COUNTIF('Dvd Calendar'!$E$48:$CZ$48,'Dvd Calendar'!$E$41:$CZ$41)=0)),"")))</f>
        <v/>
      </c>
      <c r="R54" s="77">
        <f>IF(R$49="","",IF($B54="","",IFERROR(SUMIFS('Dvd Calendar'!$E$49:$CZ$49,'Dvd Calendar'!$E$48:$CZ$48,"&gt;"&amp;R$48,'Dvd Calendar'!$E$48:$CZ$48,"&lt;="&amp;R$49)+SUMPRODUCT(('Dvd Calendar'!$E$41:$CZ$41&gt;R$48)*('Dvd Calendar'!$E$41:$CZ$41&lt;=R$49)*'Dvd Calendar'!$E$44:$CZ$44*(('Dvd Calendar'!$E$46:$CZ$46='Field Check'!$C$53)*('Field Check'!$C$53&lt;&gt;"")+('Dvd Calendar'!$E$46:$CZ$46='Field Check'!$C$54)*('Field Check'!$C$54&lt;&gt;"")+('Dvd Calendar'!$E$46:$CZ$46='Field Check'!$C$55)*('Field Check'!$C$55&lt;&gt;"")+('Dvd Calendar'!$E$46:$CZ$46='Field Check'!$C$56)*('Field Check'!$C$56&lt;&gt;"")+('Dvd Calendar'!$E$46:$CZ$46='Field Check'!$C$57)*('Field Check'!$C$57&lt;&gt;""))*(COUNTIF('Dvd Calendar'!$E$48:$CZ$48,'Dvd Calendar'!$E$41:$CZ$41)=0)),"")))</f>
        <v/>
      </c>
      <c r="U54" s="86" t="n"/>
      <c r="V54" s="86" t="n"/>
      <c r="W54" s="86" t="n"/>
      <c r="X54" s="86" t="n"/>
      <c r="Y54" s="86" t="n"/>
      <c r="Z54" s="86" t="n"/>
      <c r="AA54" s="86" t="n"/>
      <c r="AB54" s="86" t="n"/>
      <c r="AC54" s="86" t="n"/>
      <c r="AD54" s="86" t="n"/>
      <c r="AE54" s="86" t="n"/>
      <c r="AF54" s="86" t="n"/>
      <c r="AG54" s="86" t="n"/>
      <c r="AH54" s="86" t="n"/>
      <c r="AI54" s="86" t="n"/>
      <c r="AJ54" s="86" t="n"/>
    </row>
    <row r="55">
      <c r="B55" s="126">
        <f>IF('AS51'!$C$10="","",'AS51'!$C$10)</f>
        <v/>
      </c>
      <c r="C55" s="77">
        <f>IF(C$49="","",IF($B55="","",IFERROR(SUMIFS('Dvd Calendar'!$E$60:$CZ$60,'Dvd Calendar'!$E$59:$CZ$59,"&gt;"&amp;C$48,'Dvd Calendar'!$E$59:$CZ$59,"&lt;="&amp;C$49)+SUMPRODUCT(('Dvd Calendar'!$E$52:$CZ$52&gt;C$48)*('Dvd Calendar'!$E$52:$CZ$52&lt;=C$49)*'Dvd Calendar'!$E$55:$CZ$55*(('Dvd Calendar'!$E$57:$CZ$57='Field Check'!$C$53)*('Field Check'!$C$53&lt;&gt;"")+('Dvd Calendar'!$E$57:$CZ$57='Field Check'!$C$54)*('Field Check'!$C$54&lt;&gt;"")+('Dvd Calendar'!$E$57:$CZ$57='Field Check'!$C$55)*('Field Check'!$C$55&lt;&gt;"")+('Dvd Calendar'!$E$57:$CZ$57='Field Check'!$C$56)*('Field Check'!$C$56&lt;&gt;"")+('Dvd Calendar'!$E$57:$CZ$57='Field Check'!$C$57)*('Field Check'!$C$57&lt;&gt;""))*(COUNTIF('Dvd Calendar'!$E$59:$CZ$59,'Dvd Calendar'!$E$52:$CZ$52)=0)),"")))</f>
        <v/>
      </c>
      <c r="D55" s="77">
        <f>IF(D$49="","",IF($B55="","",IFERROR(SUMIFS('Dvd Calendar'!$E$60:$CZ$60,'Dvd Calendar'!$E$59:$CZ$59,"&gt;"&amp;D$48,'Dvd Calendar'!$E$59:$CZ$59,"&lt;="&amp;D$49)+SUMPRODUCT(('Dvd Calendar'!$E$52:$CZ$52&gt;D$48)*('Dvd Calendar'!$E$52:$CZ$52&lt;=D$49)*'Dvd Calendar'!$E$55:$CZ$55*(('Dvd Calendar'!$E$57:$CZ$57='Field Check'!$C$53)*('Field Check'!$C$53&lt;&gt;"")+('Dvd Calendar'!$E$57:$CZ$57='Field Check'!$C$54)*('Field Check'!$C$54&lt;&gt;"")+('Dvd Calendar'!$E$57:$CZ$57='Field Check'!$C$55)*('Field Check'!$C$55&lt;&gt;"")+('Dvd Calendar'!$E$57:$CZ$57='Field Check'!$C$56)*('Field Check'!$C$56&lt;&gt;"")+('Dvd Calendar'!$E$57:$CZ$57='Field Check'!$C$57)*('Field Check'!$C$57&lt;&gt;""))*(COUNTIF('Dvd Calendar'!$E$59:$CZ$59,'Dvd Calendar'!$E$52:$CZ$52)=0)),"")))</f>
        <v/>
      </c>
      <c r="E55" s="77">
        <f>IF(E$49="","",IF($B55="","",IFERROR(SUMIFS('Dvd Calendar'!$E$60:$CZ$60,'Dvd Calendar'!$E$59:$CZ$59,"&gt;"&amp;E$48,'Dvd Calendar'!$E$59:$CZ$59,"&lt;="&amp;E$49)+SUMPRODUCT(('Dvd Calendar'!$E$52:$CZ$52&gt;E$48)*('Dvd Calendar'!$E$52:$CZ$52&lt;=E$49)*'Dvd Calendar'!$E$55:$CZ$55*(('Dvd Calendar'!$E$57:$CZ$57='Field Check'!$C$53)*('Field Check'!$C$53&lt;&gt;"")+('Dvd Calendar'!$E$57:$CZ$57='Field Check'!$C$54)*('Field Check'!$C$54&lt;&gt;"")+('Dvd Calendar'!$E$57:$CZ$57='Field Check'!$C$55)*('Field Check'!$C$55&lt;&gt;"")+('Dvd Calendar'!$E$57:$CZ$57='Field Check'!$C$56)*('Field Check'!$C$56&lt;&gt;"")+('Dvd Calendar'!$E$57:$CZ$57='Field Check'!$C$57)*('Field Check'!$C$57&lt;&gt;""))*(COUNTIF('Dvd Calendar'!$E$59:$CZ$59,'Dvd Calendar'!$E$52:$CZ$52)=0)),"")))</f>
        <v/>
      </c>
      <c r="F55" s="77">
        <f>IF(F$49="","",IF($B55="","",IFERROR(SUMIFS('Dvd Calendar'!$E$60:$CZ$60,'Dvd Calendar'!$E$59:$CZ$59,"&gt;"&amp;F$48,'Dvd Calendar'!$E$59:$CZ$59,"&lt;="&amp;F$49)+SUMPRODUCT(('Dvd Calendar'!$E$52:$CZ$52&gt;F$48)*('Dvd Calendar'!$E$52:$CZ$52&lt;=F$49)*'Dvd Calendar'!$E$55:$CZ$55*(('Dvd Calendar'!$E$57:$CZ$57='Field Check'!$C$53)*('Field Check'!$C$53&lt;&gt;"")+('Dvd Calendar'!$E$57:$CZ$57='Field Check'!$C$54)*('Field Check'!$C$54&lt;&gt;"")+('Dvd Calendar'!$E$57:$CZ$57='Field Check'!$C$55)*('Field Check'!$C$55&lt;&gt;"")+('Dvd Calendar'!$E$57:$CZ$57='Field Check'!$C$56)*('Field Check'!$C$56&lt;&gt;"")+('Dvd Calendar'!$E$57:$CZ$57='Field Check'!$C$57)*('Field Check'!$C$57&lt;&gt;""))*(COUNTIF('Dvd Calendar'!$E$59:$CZ$59,'Dvd Calendar'!$E$52:$CZ$52)=0)),"")))</f>
        <v/>
      </c>
      <c r="G55" s="77">
        <f>IF(G$49="","",IF($B55="","",IFERROR(SUMIFS('Dvd Calendar'!$E$60:$CZ$60,'Dvd Calendar'!$E$59:$CZ$59,"&gt;"&amp;G$48,'Dvd Calendar'!$E$59:$CZ$59,"&lt;="&amp;G$49)+SUMPRODUCT(('Dvd Calendar'!$E$52:$CZ$52&gt;G$48)*('Dvd Calendar'!$E$52:$CZ$52&lt;=G$49)*'Dvd Calendar'!$E$55:$CZ$55*(('Dvd Calendar'!$E$57:$CZ$57='Field Check'!$C$53)*('Field Check'!$C$53&lt;&gt;"")+('Dvd Calendar'!$E$57:$CZ$57='Field Check'!$C$54)*('Field Check'!$C$54&lt;&gt;"")+('Dvd Calendar'!$E$57:$CZ$57='Field Check'!$C$55)*('Field Check'!$C$55&lt;&gt;"")+('Dvd Calendar'!$E$57:$CZ$57='Field Check'!$C$56)*('Field Check'!$C$56&lt;&gt;"")+('Dvd Calendar'!$E$57:$CZ$57='Field Check'!$C$57)*('Field Check'!$C$57&lt;&gt;""))*(COUNTIF('Dvd Calendar'!$E$59:$CZ$59,'Dvd Calendar'!$E$52:$CZ$52)=0)),"")))</f>
        <v/>
      </c>
      <c r="H55" s="77">
        <f>IF(H$49="","",IF($B55="","",IFERROR(SUMIFS('Dvd Calendar'!$E$60:$CZ$60,'Dvd Calendar'!$E$59:$CZ$59,"&gt;"&amp;H$48,'Dvd Calendar'!$E$59:$CZ$59,"&lt;="&amp;H$49)+SUMPRODUCT(('Dvd Calendar'!$E$52:$CZ$52&gt;H$48)*('Dvd Calendar'!$E$52:$CZ$52&lt;=H$49)*'Dvd Calendar'!$E$55:$CZ$55*(('Dvd Calendar'!$E$57:$CZ$57='Field Check'!$C$53)*('Field Check'!$C$53&lt;&gt;"")+('Dvd Calendar'!$E$57:$CZ$57='Field Check'!$C$54)*('Field Check'!$C$54&lt;&gt;"")+('Dvd Calendar'!$E$57:$CZ$57='Field Check'!$C$55)*('Field Check'!$C$55&lt;&gt;"")+('Dvd Calendar'!$E$57:$CZ$57='Field Check'!$C$56)*('Field Check'!$C$56&lt;&gt;"")+('Dvd Calendar'!$E$57:$CZ$57='Field Check'!$C$57)*('Field Check'!$C$57&lt;&gt;""))*(COUNTIF('Dvd Calendar'!$E$59:$CZ$59,'Dvd Calendar'!$E$52:$CZ$52)=0)),"")))</f>
        <v/>
      </c>
      <c r="I55" s="77">
        <f>IF(I$49="","",IF($B55="","",IFERROR(SUMIFS('Dvd Calendar'!$E$60:$CZ$60,'Dvd Calendar'!$E$59:$CZ$59,"&gt;"&amp;I$48,'Dvd Calendar'!$E$59:$CZ$59,"&lt;="&amp;I$49)+SUMPRODUCT(('Dvd Calendar'!$E$52:$CZ$52&gt;I$48)*('Dvd Calendar'!$E$52:$CZ$52&lt;=I$49)*'Dvd Calendar'!$E$55:$CZ$55*(('Dvd Calendar'!$E$57:$CZ$57='Field Check'!$C$53)*('Field Check'!$C$53&lt;&gt;"")+('Dvd Calendar'!$E$57:$CZ$57='Field Check'!$C$54)*('Field Check'!$C$54&lt;&gt;"")+('Dvd Calendar'!$E$57:$CZ$57='Field Check'!$C$55)*('Field Check'!$C$55&lt;&gt;"")+('Dvd Calendar'!$E$57:$CZ$57='Field Check'!$C$56)*('Field Check'!$C$56&lt;&gt;"")+('Dvd Calendar'!$E$57:$CZ$57='Field Check'!$C$57)*('Field Check'!$C$57&lt;&gt;""))*(COUNTIF('Dvd Calendar'!$E$59:$CZ$59,'Dvd Calendar'!$E$52:$CZ$52)=0)),"")))</f>
        <v/>
      </c>
      <c r="J55" s="77">
        <f>IF(J$49="","",IF($B55="","",IFERROR(SUMIFS('Dvd Calendar'!$E$60:$CZ$60,'Dvd Calendar'!$E$59:$CZ$59,"&gt;"&amp;J$48,'Dvd Calendar'!$E$59:$CZ$59,"&lt;="&amp;J$49)+SUMPRODUCT(('Dvd Calendar'!$E$52:$CZ$52&gt;J$48)*('Dvd Calendar'!$E$52:$CZ$52&lt;=J$49)*'Dvd Calendar'!$E$55:$CZ$55*(('Dvd Calendar'!$E$57:$CZ$57='Field Check'!$C$53)*('Field Check'!$C$53&lt;&gt;"")+('Dvd Calendar'!$E$57:$CZ$57='Field Check'!$C$54)*('Field Check'!$C$54&lt;&gt;"")+('Dvd Calendar'!$E$57:$CZ$57='Field Check'!$C$55)*('Field Check'!$C$55&lt;&gt;"")+('Dvd Calendar'!$E$57:$CZ$57='Field Check'!$C$56)*('Field Check'!$C$56&lt;&gt;"")+('Dvd Calendar'!$E$57:$CZ$57='Field Check'!$C$57)*('Field Check'!$C$57&lt;&gt;""))*(COUNTIF('Dvd Calendar'!$E$59:$CZ$59,'Dvd Calendar'!$E$52:$CZ$52)=0)),"")))</f>
        <v/>
      </c>
      <c r="K55" s="77">
        <f>IF(K$49="","",IF($B55="","",IFERROR(SUMIFS('Dvd Calendar'!$E$60:$CZ$60,'Dvd Calendar'!$E$59:$CZ$59,"&gt;"&amp;K$48,'Dvd Calendar'!$E$59:$CZ$59,"&lt;="&amp;K$49)+SUMPRODUCT(('Dvd Calendar'!$E$52:$CZ$52&gt;K$48)*('Dvd Calendar'!$E$52:$CZ$52&lt;=K$49)*'Dvd Calendar'!$E$55:$CZ$55*(('Dvd Calendar'!$E$57:$CZ$57='Field Check'!$C$53)*('Field Check'!$C$53&lt;&gt;"")+('Dvd Calendar'!$E$57:$CZ$57='Field Check'!$C$54)*('Field Check'!$C$54&lt;&gt;"")+('Dvd Calendar'!$E$57:$CZ$57='Field Check'!$C$55)*('Field Check'!$C$55&lt;&gt;"")+('Dvd Calendar'!$E$57:$CZ$57='Field Check'!$C$56)*('Field Check'!$C$56&lt;&gt;"")+('Dvd Calendar'!$E$57:$CZ$57='Field Check'!$C$57)*('Field Check'!$C$57&lt;&gt;""))*(COUNTIF('Dvd Calendar'!$E$59:$CZ$59,'Dvd Calendar'!$E$52:$CZ$52)=0)),"")))</f>
        <v/>
      </c>
      <c r="L55" s="77">
        <f>IF(L$49="","",IF($B55="","",IFERROR(SUMIFS('Dvd Calendar'!$E$60:$CZ$60,'Dvd Calendar'!$E$59:$CZ$59,"&gt;"&amp;L$48,'Dvd Calendar'!$E$59:$CZ$59,"&lt;="&amp;L$49)+SUMPRODUCT(('Dvd Calendar'!$E$52:$CZ$52&gt;L$48)*('Dvd Calendar'!$E$52:$CZ$52&lt;=L$49)*'Dvd Calendar'!$E$55:$CZ$55*(('Dvd Calendar'!$E$57:$CZ$57='Field Check'!$C$53)*('Field Check'!$C$53&lt;&gt;"")+('Dvd Calendar'!$E$57:$CZ$57='Field Check'!$C$54)*('Field Check'!$C$54&lt;&gt;"")+('Dvd Calendar'!$E$57:$CZ$57='Field Check'!$C$55)*('Field Check'!$C$55&lt;&gt;"")+('Dvd Calendar'!$E$57:$CZ$57='Field Check'!$C$56)*('Field Check'!$C$56&lt;&gt;"")+('Dvd Calendar'!$E$57:$CZ$57='Field Check'!$C$57)*('Field Check'!$C$57&lt;&gt;""))*(COUNTIF('Dvd Calendar'!$E$59:$CZ$59,'Dvd Calendar'!$E$52:$CZ$52)=0)),"")))</f>
        <v/>
      </c>
      <c r="M55" s="77">
        <f>IF(M$49="","",IF($B55="","",IFERROR(SUMIFS('Dvd Calendar'!$E$60:$CZ$60,'Dvd Calendar'!$E$59:$CZ$59,"&gt;"&amp;M$48,'Dvd Calendar'!$E$59:$CZ$59,"&lt;="&amp;M$49)+SUMPRODUCT(('Dvd Calendar'!$E$52:$CZ$52&gt;M$48)*('Dvd Calendar'!$E$52:$CZ$52&lt;=M$49)*'Dvd Calendar'!$E$55:$CZ$55*(('Dvd Calendar'!$E$57:$CZ$57='Field Check'!$C$53)*('Field Check'!$C$53&lt;&gt;"")+('Dvd Calendar'!$E$57:$CZ$57='Field Check'!$C$54)*('Field Check'!$C$54&lt;&gt;"")+('Dvd Calendar'!$E$57:$CZ$57='Field Check'!$C$55)*('Field Check'!$C$55&lt;&gt;"")+('Dvd Calendar'!$E$57:$CZ$57='Field Check'!$C$56)*('Field Check'!$C$56&lt;&gt;"")+('Dvd Calendar'!$E$57:$CZ$57='Field Check'!$C$57)*('Field Check'!$C$57&lt;&gt;""))*(COUNTIF('Dvd Calendar'!$E$59:$CZ$59,'Dvd Calendar'!$E$52:$CZ$52)=0)),"")))</f>
        <v/>
      </c>
      <c r="N55" s="77">
        <f>IF(N$49="","",IF($B55="","",IFERROR(SUMIFS('Dvd Calendar'!$E$60:$CZ$60,'Dvd Calendar'!$E$59:$CZ$59,"&gt;"&amp;N$48,'Dvd Calendar'!$E$59:$CZ$59,"&lt;="&amp;N$49)+SUMPRODUCT(('Dvd Calendar'!$E$52:$CZ$52&gt;N$48)*('Dvd Calendar'!$E$52:$CZ$52&lt;=N$49)*'Dvd Calendar'!$E$55:$CZ$55*(('Dvd Calendar'!$E$57:$CZ$57='Field Check'!$C$53)*('Field Check'!$C$53&lt;&gt;"")+('Dvd Calendar'!$E$57:$CZ$57='Field Check'!$C$54)*('Field Check'!$C$54&lt;&gt;"")+('Dvd Calendar'!$E$57:$CZ$57='Field Check'!$C$55)*('Field Check'!$C$55&lt;&gt;"")+('Dvd Calendar'!$E$57:$CZ$57='Field Check'!$C$56)*('Field Check'!$C$56&lt;&gt;"")+('Dvd Calendar'!$E$57:$CZ$57='Field Check'!$C$57)*('Field Check'!$C$57&lt;&gt;""))*(COUNTIF('Dvd Calendar'!$E$59:$CZ$59,'Dvd Calendar'!$E$52:$CZ$52)=0)),"")))</f>
        <v/>
      </c>
      <c r="O55" s="77">
        <f>IF(O$49="","",IF($B55="","",IFERROR(SUMIFS('Dvd Calendar'!$E$60:$CZ$60,'Dvd Calendar'!$E$59:$CZ$59,"&gt;"&amp;O$48,'Dvd Calendar'!$E$59:$CZ$59,"&lt;="&amp;O$49)+SUMPRODUCT(('Dvd Calendar'!$E$52:$CZ$52&gt;O$48)*('Dvd Calendar'!$E$52:$CZ$52&lt;=O$49)*'Dvd Calendar'!$E$55:$CZ$55*(('Dvd Calendar'!$E$57:$CZ$57='Field Check'!$C$53)*('Field Check'!$C$53&lt;&gt;"")+('Dvd Calendar'!$E$57:$CZ$57='Field Check'!$C$54)*('Field Check'!$C$54&lt;&gt;"")+('Dvd Calendar'!$E$57:$CZ$57='Field Check'!$C$55)*('Field Check'!$C$55&lt;&gt;"")+('Dvd Calendar'!$E$57:$CZ$57='Field Check'!$C$56)*('Field Check'!$C$56&lt;&gt;"")+('Dvd Calendar'!$E$57:$CZ$57='Field Check'!$C$57)*('Field Check'!$C$57&lt;&gt;""))*(COUNTIF('Dvd Calendar'!$E$59:$CZ$59,'Dvd Calendar'!$E$52:$CZ$52)=0)),"")))</f>
        <v/>
      </c>
      <c r="P55" s="77">
        <f>IF(P$49="","",IF($B55="","",IFERROR(SUMIFS('Dvd Calendar'!$E$60:$CZ$60,'Dvd Calendar'!$E$59:$CZ$59,"&gt;"&amp;P$48,'Dvd Calendar'!$E$59:$CZ$59,"&lt;="&amp;P$49)+SUMPRODUCT(('Dvd Calendar'!$E$52:$CZ$52&gt;P$48)*('Dvd Calendar'!$E$52:$CZ$52&lt;=P$49)*'Dvd Calendar'!$E$55:$CZ$55*(('Dvd Calendar'!$E$57:$CZ$57='Field Check'!$C$53)*('Field Check'!$C$53&lt;&gt;"")+('Dvd Calendar'!$E$57:$CZ$57='Field Check'!$C$54)*('Field Check'!$C$54&lt;&gt;"")+('Dvd Calendar'!$E$57:$CZ$57='Field Check'!$C$55)*('Field Check'!$C$55&lt;&gt;"")+('Dvd Calendar'!$E$57:$CZ$57='Field Check'!$C$56)*('Field Check'!$C$56&lt;&gt;"")+('Dvd Calendar'!$E$57:$CZ$57='Field Check'!$C$57)*('Field Check'!$C$57&lt;&gt;""))*(COUNTIF('Dvd Calendar'!$E$59:$CZ$59,'Dvd Calendar'!$E$52:$CZ$52)=0)),"")))</f>
        <v/>
      </c>
      <c r="Q55" s="77">
        <f>IF(Q$49="","",IF($B55="","",IFERROR(SUMIFS('Dvd Calendar'!$E$60:$CZ$60,'Dvd Calendar'!$E$59:$CZ$59,"&gt;"&amp;Q$48,'Dvd Calendar'!$E$59:$CZ$59,"&lt;="&amp;Q$49)+SUMPRODUCT(('Dvd Calendar'!$E$52:$CZ$52&gt;Q$48)*('Dvd Calendar'!$E$52:$CZ$52&lt;=Q$49)*'Dvd Calendar'!$E$55:$CZ$55*(('Dvd Calendar'!$E$57:$CZ$57='Field Check'!$C$53)*('Field Check'!$C$53&lt;&gt;"")+('Dvd Calendar'!$E$57:$CZ$57='Field Check'!$C$54)*('Field Check'!$C$54&lt;&gt;"")+('Dvd Calendar'!$E$57:$CZ$57='Field Check'!$C$55)*('Field Check'!$C$55&lt;&gt;"")+('Dvd Calendar'!$E$57:$CZ$57='Field Check'!$C$56)*('Field Check'!$C$56&lt;&gt;"")+('Dvd Calendar'!$E$57:$CZ$57='Field Check'!$C$57)*('Field Check'!$C$57&lt;&gt;""))*(COUNTIF('Dvd Calendar'!$E$59:$CZ$59,'Dvd Calendar'!$E$52:$CZ$52)=0)),"")))</f>
        <v/>
      </c>
      <c r="R55" s="77">
        <f>IF(R$49="","",IF($B55="","",IFERROR(SUMIFS('Dvd Calendar'!$E$60:$CZ$60,'Dvd Calendar'!$E$59:$CZ$59,"&gt;"&amp;R$48,'Dvd Calendar'!$E$59:$CZ$59,"&lt;="&amp;R$49)+SUMPRODUCT(('Dvd Calendar'!$E$52:$CZ$52&gt;R$48)*('Dvd Calendar'!$E$52:$CZ$52&lt;=R$49)*'Dvd Calendar'!$E$55:$CZ$55*(('Dvd Calendar'!$E$57:$CZ$57='Field Check'!$C$53)*('Field Check'!$C$53&lt;&gt;"")+('Dvd Calendar'!$E$57:$CZ$57='Field Check'!$C$54)*('Field Check'!$C$54&lt;&gt;"")+('Dvd Calendar'!$E$57:$CZ$57='Field Check'!$C$55)*('Field Check'!$C$55&lt;&gt;"")+('Dvd Calendar'!$E$57:$CZ$57='Field Check'!$C$56)*('Field Check'!$C$56&lt;&gt;"")+('Dvd Calendar'!$E$57:$CZ$57='Field Check'!$C$57)*('Field Check'!$C$57&lt;&gt;""))*(COUNTIF('Dvd Calendar'!$E$59:$CZ$59,'Dvd Calendar'!$E$52:$CZ$52)=0)),"")))</f>
        <v/>
      </c>
      <c r="U55" s="86" t="n"/>
      <c r="V55" s="86" t="n"/>
      <c r="W55" s="86" t="n"/>
      <c r="X55" s="86" t="n"/>
      <c r="Y55" s="86" t="n"/>
      <c r="Z55" s="86" t="n"/>
      <c r="AA55" s="86" t="n"/>
      <c r="AB55" s="86" t="n"/>
      <c r="AC55" s="86" t="n"/>
      <c r="AD55" s="86" t="n"/>
      <c r="AE55" s="86" t="n"/>
      <c r="AF55" s="86" t="n"/>
      <c r="AG55" s="86" t="n"/>
      <c r="AH55" s="86" t="n"/>
      <c r="AI55" s="86" t="n"/>
      <c r="AJ55" s="86" t="n"/>
    </row>
    <row r="56">
      <c r="B56" s="126">
        <f>IF('AS51'!$C$11="","",'AS51'!$C$11)</f>
        <v/>
      </c>
      <c r="C56" s="77">
        <f>IF(C$49="","",IF($B56="","",IFERROR(SUMIFS('Dvd Calendar'!$E$71:$CZ$71,'Dvd Calendar'!$E$70:$CZ$70,"&gt;"&amp;C$48,'Dvd Calendar'!$E$70:$CZ$70,"&lt;="&amp;C$49)+SUMPRODUCT(('Dvd Calendar'!$E$63:$CZ$63&gt;C$48)*('Dvd Calendar'!$E$63:$CZ$63&lt;=C$49)*'Dvd Calendar'!$E$66:$CZ$66*(('Dvd Calendar'!$E$68:$CZ$68='Field Check'!$C$53)*('Field Check'!$C$53&lt;&gt;"")+('Dvd Calendar'!$E$68:$CZ$68='Field Check'!$C$54)*('Field Check'!$C$54&lt;&gt;"")+('Dvd Calendar'!$E$68:$CZ$68='Field Check'!$C$55)*('Field Check'!$C$55&lt;&gt;"")+('Dvd Calendar'!$E$68:$CZ$68='Field Check'!$C$56)*('Field Check'!$C$56&lt;&gt;"")+('Dvd Calendar'!$E$68:$CZ$68='Field Check'!$C$57)*('Field Check'!$C$57&lt;&gt;""))*(COUNTIF('Dvd Calendar'!$E$70:$CZ$70,'Dvd Calendar'!$E$63:$CZ$63)=0)),"")))</f>
        <v/>
      </c>
      <c r="D56" s="77">
        <f>IF(D$49="","",IF($B56="","",IFERROR(SUMIFS('Dvd Calendar'!$E$71:$CZ$71,'Dvd Calendar'!$E$70:$CZ$70,"&gt;"&amp;D$48,'Dvd Calendar'!$E$70:$CZ$70,"&lt;="&amp;D$49)+SUMPRODUCT(('Dvd Calendar'!$E$63:$CZ$63&gt;D$48)*('Dvd Calendar'!$E$63:$CZ$63&lt;=D$49)*'Dvd Calendar'!$E$66:$CZ$66*(('Dvd Calendar'!$E$68:$CZ$68='Field Check'!$C$53)*('Field Check'!$C$53&lt;&gt;"")+('Dvd Calendar'!$E$68:$CZ$68='Field Check'!$C$54)*('Field Check'!$C$54&lt;&gt;"")+('Dvd Calendar'!$E$68:$CZ$68='Field Check'!$C$55)*('Field Check'!$C$55&lt;&gt;"")+('Dvd Calendar'!$E$68:$CZ$68='Field Check'!$C$56)*('Field Check'!$C$56&lt;&gt;"")+('Dvd Calendar'!$E$68:$CZ$68='Field Check'!$C$57)*('Field Check'!$C$57&lt;&gt;""))*(COUNTIF('Dvd Calendar'!$E$70:$CZ$70,'Dvd Calendar'!$E$63:$CZ$63)=0)),"")))</f>
        <v/>
      </c>
      <c r="E56" s="77">
        <f>IF(E$49="","",IF($B56="","",IFERROR(SUMIFS('Dvd Calendar'!$E$71:$CZ$71,'Dvd Calendar'!$E$70:$CZ$70,"&gt;"&amp;E$48,'Dvd Calendar'!$E$70:$CZ$70,"&lt;="&amp;E$49)+SUMPRODUCT(('Dvd Calendar'!$E$63:$CZ$63&gt;E$48)*('Dvd Calendar'!$E$63:$CZ$63&lt;=E$49)*'Dvd Calendar'!$E$66:$CZ$66*(('Dvd Calendar'!$E$68:$CZ$68='Field Check'!$C$53)*('Field Check'!$C$53&lt;&gt;"")+('Dvd Calendar'!$E$68:$CZ$68='Field Check'!$C$54)*('Field Check'!$C$54&lt;&gt;"")+('Dvd Calendar'!$E$68:$CZ$68='Field Check'!$C$55)*('Field Check'!$C$55&lt;&gt;"")+('Dvd Calendar'!$E$68:$CZ$68='Field Check'!$C$56)*('Field Check'!$C$56&lt;&gt;"")+('Dvd Calendar'!$E$68:$CZ$68='Field Check'!$C$57)*('Field Check'!$C$57&lt;&gt;""))*(COUNTIF('Dvd Calendar'!$E$70:$CZ$70,'Dvd Calendar'!$E$63:$CZ$63)=0)),"")))</f>
        <v/>
      </c>
      <c r="F56" s="77">
        <f>IF(F$49="","",IF($B56="","",IFERROR(SUMIFS('Dvd Calendar'!$E$71:$CZ$71,'Dvd Calendar'!$E$70:$CZ$70,"&gt;"&amp;F$48,'Dvd Calendar'!$E$70:$CZ$70,"&lt;="&amp;F$49)+SUMPRODUCT(('Dvd Calendar'!$E$63:$CZ$63&gt;F$48)*('Dvd Calendar'!$E$63:$CZ$63&lt;=F$49)*'Dvd Calendar'!$E$66:$CZ$66*(('Dvd Calendar'!$E$68:$CZ$68='Field Check'!$C$53)*('Field Check'!$C$53&lt;&gt;"")+('Dvd Calendar'!$E$68:$CZ$68='Field Check'!$C$54)*('Field Check'!$C$54&lt;&gt;"")+('Dvd Calendar'!$E$68:$CZ$68='Field Check'!$C$55)*('Field Check'!$C$55&lt;&gt;"")+('Dvd Calendar'!$E$68:$CZ$68='Field Check'!$C$56)*('Field Check'!$C$56&lt;&gt;"")+('Dvd Calendar'!$E$68:$CZ$68='Field Check'!$C$57)*('Field Check'!$C$57&lt;&gt;""))*(COUNTIF('Dvd Calendar'!$E$70:$CZ$70,'Dvd Calendar'!$E$63:$CZ$63)=0)),"")))</f>
        <v/>
      </c>
      <c r="G56" s="77">
        <f>IF(G$49="","",IF($B56="","",IFERROR(SUMIFS('Dvd Calendar'!$E$71:$CZ$71,'Dvd Calendar'!$E$70:$CZ$70,"&gt;"&amp;G$48,'Dvd Calendar'!$E$70:$CZ$70,"&lt;="&amp;G$49)+SUMPRODUCT(('Dvd Calendar'!$E$63:$CZ$63&gt;G$48)*('Dvd Calendar'!$E$63:$CZ$63&lt;=G$49)*'Dvd Calendar'!$E$66:$CZ$66*(('Dvd Calendar'!$E$68:$CZ$68='Field Check'!$C$53)*('Field Check'!$C$53&lt;&gt;"")+('Dvd Calendar'!$E$68:$CZ$68='Field Check'!$C$54)*('Field Check'!$C$54&lt;&gt;"")+('Dvd Calendar'!$E$68:$CZ$68='Field Check'!$C$55)*('Field Check'!$C$55&lt;&gt;"")+('Dvd Calendar'!$E$68:$CZ$68='Field Check'!$C$56)*('Field Check'!$C$56&lt;&gt;"")+('Dvd Calendar'!$E$68:$CZ$68='Field Check'!$C$57)*('Field Check'!$C$57&lt;&gt;""))*(COUNTIF('Dvd Calendar'!$E$70:$CZ$70,'Dvd Calendar'!$E$63:$CZ$63)=0)),"")))</f>
        <v/>
      </c>
      <c r="H56" s="77">
        <f>IF(H$49="","",IF($B56="","",IFERROR(SUMIFS('Dvd Calendar'!$E$71:$CZ$71,'Dvd Calendar'!$E$70:$CZ$70,"&gt;"&amp;H$48,'Dvd Calendar'!$E$70:$CZ$70,"&lt;="&amp;H$49)+SUMPRODUCT(('Dvd Calendar'!$E$63:$CZ$63&gt;H$48)*('Dvd Calendar'!$E$63:$CZ$63&lt;=H$49)*'Dvd Calendar'!$E$66:$CZ$66*(('Dvd Calendar'!$E$68:$CZ$68='Field Check'!$C$53)*('Field Check'!$C$53&lt;&gt;"")+('Dvd Calendar'!$E$68:$CZ$68='Field Check'!$C$54)*('Field Check'!$C$54&lt;&gt;"")+('Dvd Calendar'!$E$68:$CZ$68='Field Check'!$C$55)*('Field Check'!$C$55&lt;&gt;"")+('Dvd Calendar'!$E$68:$CZ$68='Field Check'!$C$56)*('Field Check'!$C$56&lt;&gt;"")+('Dvd Calendar'!$E$68:$CZ$68='Field Check'!$C$57)*('Field Check'!$C$57&lt;&gt;""))*(COUNTIF('Dvd Calendar'!$E$70:$CZ$70,'Dvd Calendar'!$E$63:$CZ$63)=0)),"")))</f>
        <v/>
      </c>
      <c r="I56" s="77">
        <f>IF(I$49="","",IF($B56="","",IFERROR(SUMIFS('Dvd Calendar'!$E$71:$CZ$71,'Dvd Calendar'!$E$70:$CZ$70,"&gt;"&amp;I$48,'Dvd Calendar'!$E$70:$CZ$70,"&lt;="&amp;I$49)+SUMPRODUCT(('Dvd Calendar'!$E$63:$CZ$63&gt;I$48)*('Dvd Calendar'!$E$63:$CZ$63&lt;=I$49)*'Dvd Calendar'!$E$66:$CZ$66*(('Dvd Calendar'!$E$68:$CZ$68='Field Check'!$C$53)*('Field Check'!$C$53&lt;&gt;"")+('Dvd Calendar'!$E$68:$CZ$68='Field Check'!$C$54)*('Field Check'!$C$54&lt;&gt;"")+('Dvd Calendar'!$E$68:$CZ$68='Field Check'!$C$55)*('Field Check'!$C$55&lt;&gt;"")+('Dvd Calendar'!$E$68:$CZ$68='Field Check'!$C$56)*('Field Check'!$C$56&lt;&gt;"")+('Dvd Calendar'!$E$68:$CZ$68='Field Check'!$C$57)*('Field Check'!$C$57&lt;&gt;""))*(COUNTIF('Dvd Calendar'!$E$70:$CZ$70,'Dvd Calendar'!$E$63:$CZ$63)=0)),"")))</f>
        <v/>
      </c>
      <c r="J56" s="77">
        <f>IF(J$49="","",IF($B56="","",IFERROR(SUMIFS('Dvd Calendar'!$E$71:$CZ$71,'Dvd Calendar'!$E$70:$CZ$70,"&gt;"&amp;J$48,'Dvd Calendar'!$E$70:$CZ$70,"&lt;="&amp;J$49)+SUMPRODUCT(('Dvd Calendar'!$E$63:$CZ$63&gt;J$48)*('Dvd Calendar'!$E$63:$CZ$63&lt;=J$49)*'Dvd Calendar'!$E$66:$CZ$66*(('Dvd Calendar'!$E$68:$CZ$68='Field Check'!$C$53)*('Field Check'!$C$53&lt;&gt;"")+('Dvd Calendar'!$E$68:$CZ$68='Field Check'!$C$54)*('Field Check'!$C$54&lt;&gt;"")+('Dvd Calendar'!$E$68:$CZ$68='Field Check'!$C$55)*('Field Check'!$C$55&lt;&gt;"")+('Dvd Calendar'!$E$68:$CZ$68='Field Check'!$C$56)*('Field Check'!$C$56&lt;&gt;"")+('Dvd Calendar'!$E$68:$CZ$68='Field Check'!$C$57)*('Field Check'!$C$57&lt;&gt;""))*(COUNTIF('Dvd Calendar'!$E$70:$CZ$70,'Dvd Calendar'!$E$63:$CZ$63)=0)),"")))</f>
        <v/>
      </c>
      <c r="K56" s="77">
        <f>IF(K$49="","",IF($B56="","",IFERROR(SUMIFS('Dvd Calendar'!$E$71:$CZ$71,'Dvd Calendar'!$E$70:$CZ$70,"&gt;"&amp;K$48,'Dvd Calendar'!$E$70:$CZ$70,"&lt;="&amp;K$49)+SUMPRODUCT(('Dvd Calendar'!$E$63:$CZ$63&gt;K$48)*('Dvd Calendar'!$E$63:$CZ$63&lt;=K$49)*'Dvd Calendar'!$E$66:$CZ$66*(('Dvd Calendar'!$E$68:$CZ$68='Field Check'!$C$53)*('Field Check'!$C$53&lt;&gt;"")+('Dvd Calendar'!$E$68:$CZ$68='Field Check'!$C$54)*('Field Check'!$C$54&lt;&gt;"")+('Dvd Calendar'!$E$68:$CZ$68='Field Check'!$C$55)*('Field Check'!$C$55&lt;&gt;"")+('Dvd Calendar'!$E$68:$CZ$68='Field Check'!$C$56)*('Field Check'!$C$56&lt;&gt;"")+('Dvd Calendar'!$E$68:$CZ$68='Field Check'!$C$57)*('Field Check'!$C$57&lt;&gt;""))*(COUNTIF('Dvd Calendar'!$E$70:$CZ$70,'Dvd Calendar'!$E$63:$CZ$63)=0)),"")))</f>
        <v/>
      </c>
      <c r="L56" s="77">
        <f>IF(L$49="","",IF($B56="","",IFERROR(SUMIFS('Dvd Calendar'!$E$71:$CZ$71,'Dvd Calendar'!$E$70:$CZ$70,"&gt;"&amp;L$48,'Dvd Calendar'!$E$70:$CZ$70,"&lt;="&amp;L$49)+SUMPRODUCT(('Dvd Calendar'!$E$63:$CZ$63&gt;L$48)*('Dvd Calendar'!$E$63:$CZ$63&lt;=L$49)*'Dvd Calendar'!$E$66:$CZ$66*(('Dvd Calendar'!$E$68:$CZ$68='Field Check'!$C$53)*('Field Check'!$C$53&lt;&gt;"")+('Dvd Calendar'!$E$68:$CZ$68='Field Check'!$C$54)*('Field Check'!$C$54&lt;&gt;"")+('Dvd Calendar'!$E$68:$CZ$68='Field Check'!$C$55)*('Field Check'!$C$55&lt;&gt;"")+('Dvd Calendar'!$E$68:$CZ$68='Field Check'!$C$56)*('Field Check'!$C$56&lt;&gt;"")+('Dvd Calendar'!$E$68:$CZ$68='Field Check'!$C$57)*('Field Check'!$C$57&lt;&gt;""))*(COUNTIF('Dvd Calendar'!$E$70:$CZ$70,'Dvd Calendar'!$E$63:$CZ$63)=0)),"")))</f>
        <v/>
      </c>
      <c r="M56" s="77">
        <f>IF(M$49="","",IF($B56="","",IFERROR(SUMIFS('Dvd Calendar'!$E$71:$CZ$71,'Dvd Calendar'!$E$70:$CZ$70,"&gt;"&amp;M$48,'Dvd Calendar'!$E$70:$CZ$70,"&lt;="&amp;M$49)+SUMPRODUCT(('Dvd Calendar'!$E$63:$CZ$63&gt;M$48)*('Dvd Calendar'!$E$63:$CZ$63&lt;=M$49)*'Dvd Calendar'!$E$66:$CZ$66*(('Dvd Calendar'!$E$68:$CZ$68='Field Check'!$C$53)*('Field Check'!$C$53&lt;&gt;"")+('Dvd Calendar'!$E$68:$CZ$68='Field Check'!$C$54)*('Field Check'!$C$54&lt;&gt;"")+('Dvd Calendar'!$E$68:$CZ$68='Field Check'!$C$55)*('Field Check'!$C$55&lt;&gt;"")+('Dvd Calendar'!$E$68:$CZ$68='Field Check'!$C$56)*('Field Check'!$C$56&lt;&gt;"")+('Dvd Calendar'!$E$68:$CZ$68='Field Check'!$C$57)*('Field Check'!$C$57&lt;&gt;""))*(COUNTIF('Dvd Calendar'!$E$70:$CZ$70,'Dvd Calendar'!$E$63:$CZ$63)=0)),"")))</f>
        <v/>
      </c>
      <c r="N56" s="77">
        <f>IF(N$49="","",IF($B56="","",IFERROR(SUMIFS('Dvd Calendar'!$E$71:$CZ$71,'Dvd Calendar'!$E$70:$CZ$70,"&gt;"&amp;N$48,'Dvd Calendar'!$E$70:$CZ$70,"&lt;="&amp;N$49)+SUMPRODUCT(('Dvd Calendar'!$E$63:$CZ$63&gt;N$48)*('Dvd Calendar'!$E$63:$CZ$63&lt;=N$49)*'Dvd Calendar'!$E$66:$CZ$66*(('Dvd Calendar'!$E$68:$CZ$68='Field Check'!$C$53)*('Field Check'!$C$53&lt;&gt;"")+('Dvd Calendar'!$E$68:$CZ$68='Field Check'!$C$54)*('Field Check'!$C$54&lt;&gt;"")+('Dvd Calendar'!$E$68:$CZ$68='Field Check'!$C$55)*('Field Check'!$C$55&lt;&gt;"")+('Dvd Calendar'!$E$68:$CZ$68='Field Check'!$C$56)*('Field Check'!$C$56&lt;&gt;"")+('Dvd Calendar'!$E$68:$CZ$68='Field Check'!$C$57)*('Field Check'!$C$57&lt;&gt;""))*(COUNTIF('Dvd Calendar'!$E$70:$CZ$70,'Dvd Calendar'!$E$63:$CZ$63)=0)),"")))</f>
        <v/>
      </c>
      <c r="O56" s="77">
        <f>IF(O$49="","",IF($B56="","",IFERROR(SUMIFS('Dvd Calendar'!$E$71:$CZ$71,'Dvd Calendar'!$E$70:$CZ$70,"&gt;"&amp;O$48,'Dvd Calendar'!$E$70:$CZ$70,"&lt;="&amp;O$49)+SUMPRODUCT(('Dvd Calendar'!$E$63:$CZ$63&gt;O$48)*('Dvd Calendar'!$E$63:$CZ$63&lt;=O$49)*'Dvd Calendar'!$E$66:$CZ$66*(('Dvd Calendar'!$E$68:$CZ$68='Field Check'!$C$53)*('Field Check'!$C$53&lt;&gt;"")+('Dvd Calendar'!$E$68:$CZ$68='Field Check'!$C$54)*('Field Check'!$C$54&lt;&gt;"")+('Dvd Calendar'!$E$68:$CZ$68='Field Check'!$C$55)*('Field Check'!$C$55&lt;&gt;"")+('Dvd Calendar'!$E$68:$CZ$68='Field Check'!$C$56)*('Field Check'!$C$56&lt;&gt;"")+('Dvd Calendar'!$E$68:$CZ$68='Field Check'!$C$57)*('Field Check'!$C$57&lt;&gt;""))*(COUNTIF('Dvd Calendar'!$E$70:$CZ$70,'Dvd Calendar'!$E$63:$CZ$63)=0)),"")))</f>
        <v/>
      </c>
      <c r="P56" s="77">
        <f>IF(P$49="","",IF($B56="","",IFERROR(SUMIFS('Dvd Calendar'!$E$71:$CZ$71,'Dvd Calendar'!$E$70:$CZ$70,"&gt;"&amp;P$48,'Dvd Calendar'!$E$70:$CZ$70,"&lt;="&amp;P$49)+SUMPRODUCT(('Dvd Calendar'!$E$63:$CZ$63&gt;P$48)*('Dvd Calendar'!$E$63:$CZ$63&lt;=P$49)*'Dvd Calendar'!$E$66:$CZ$66*(('Dvd Calendar'!$E$68:$CZ$68='Field Check'!$C$53)*('Field Check'!$C$53&lt;&gt;"")+('Dvd Calendar'!$E$68:$CZ$68='Field Check'!$C$54)*('Field Check'!$C$54&lt;&gt;"")+('Dvd Calendar'!$E$68:$CZ$68='Field Check'!$C$55)*('Field Check'!$C$55&lt;&gt;"")+('Dvd Calendar'!$E$68:$CZ$68='Field Check'!$C$56)*('Field Check'!$C$56&lt;&gt;"")+('Dvd Calendar'!$E$68:$CZ$68='Field Check'!$C$57)*('Field Check'!$C$57&lt;&gt;""))*(COUNTIF('Dvd Calendar'!$E$70:$CZ$70,'Dvd Calendar'!$E$63:$CZ$63)=0)),"")))</f>
        <v/>
      </c>
      <c r="Q56" s="77">
        <f>IF(Q$49="","",IF($B56="","",IFERROR(SUMIFS('Dvd Calendar'!$E$71:$CZ$71,'Dvd Calendar'!$E$70:$CZ$70,"&gt;"&amp;Q$48,'Dvd Calendar'!$E$70:$CZ$70,"&lt;="&amp;Q$49)+SUMPRODUCT(('Dvd Calendar'!$E$63:$CZ$63&gt;Q$48)*('Dvd Calendar'!$E$63:$CZ$63&lt;=Q$49)*'Dvd Calendar'!$E$66:$CZ$66*(('Dvd Calendar'!$E$68:$CZ$68='Field Check'!$C$53)*('Field Check'!$C$53&lt;&gt;"")+('Dvd Calendar'!$E$68:$CZ$68='Field Check'!$C$54)*('Field Check'!$C$54&lt;&gt;"")+('Dvd Calendar'!$E$68:$CZ$68='Field Check'!$C$55)*('Field Check'!$C$55&lt;&gt;"")+('Dvd Calendar'!$E$68:$CZ$68='Field Check'!$C$56)*('Field Check'!$C$56&lt;&gt;"")+('Dvd Calendar'!$E$68:$CZ$68='Field Check'!$C$57)*('Field Check'!$C$57&lt;&gt;""))*(COUNTIF('Dvd Calendar'!$E$70:$CZ$70,'Dvd Calendar'!$E$63:$CZ$63)=0)),"")))</f>
        <v/>
      </c>
      <c r="R56" s="77">
        <f>IF(R$49="","",IF($B56="","",IFERROR(SUMIFS('Dvd Calendar'!$E$71:$CZ$71,'Dvd Calendar'!$E$70:$CZ$70,"&gt;"&amp;R$48,'Dvd Calendar'!$E$70:$CZ$70,"&lt;="&amp;R$49)+SUMPRODUCT(('Dvd Calendar'!$E$63:$CZ$63&gt;R$48)*('Dvd Calendar'!$E$63:$CZ$63&lt;=R$49)*'Dvd Calendar'!$E$66:$CZ$66*(('Dvd Calendar'!$E$68:$CZ$68='Field Check'!$C$53)*('Field Check'!$C$53&lt;&gt;"")+('Dvd Calendar'!$E$68:$CZ$68='Field Check'!$C$54)*('Field Check'!$C$54&lt;&gt;"")+('Dvd Calendar'!$E$68:$CZ$68='Field Check'!$C$55)*('Field Check'!$C$55&lt;&gt;"")+('Dvd Calendar'!$E$68:$CZ$68='Field Check'!$C$56)*('Field Check'!$C$56&lt;&gt;"")+('Dvd Calendar'!$E$68:$CZ$68='Field Check'!$C$57)*('Field Check'!$C$57&lt;&gt;""))*(COUNTIF('Dvd Calendar'!$E$70:$CZ$70,'Dvd Calendar'!$E$63:$CZ$63)=0)),"")))</f>
        <v/>
      </c>
      <c r="U56" s="86" t="n"/>
      <c r="V56" s="86" t="n"/>
      <c r="W56" s="86" t="n"/>
      <c r="X56" s="86" t="n"/>
      <c r="Y56" s="86" t="n"/>
      <c r="Z56" s="86" t="n"/>
      <c r="AA56" s="86" t="n"/>
      <c r="AB56" s="86" t="n"/>
      <c r="AC56" s="86" t="n"/>
      <c r="AD56" s="86" t="n"/>
      <c r="AE56" s="86" t="n"/>
      <c r="AF56" s="86" t="n"/>
      <c r="AG56" s="86" t="n"/>
      <c r="AH56" s="86" t="n"/>
      <c r="AI56" s="86" t="n"/>
      <c r="AJ56" s="86" t="n"/>
    </row>
    <row r="57">
      <c r="B57" s="126">
        <f>IF('AS51'!$C$12="","",'AS51'!$C$12)</f>
        <v/>
      </c>
      <c r="C57" s="77">
        <f>IF(C$49="","",IF($B57="","",IFERROR(SUMIFS('Dvd Calendar'!$E$82:$CZ$82,'Dvd Calendar'!$E$81:$CZ$81,"&gt;"&amp;C$48,'Dvd Calendar'!$E$81:$CZ$81,"&lt;="&amp;C$49)+SUMPRODUCT(('Dvd Calendar'!$E$74:$CZ$74&gt;C$48)*('Dvd Calendar'!$E$74:$CZ$74&lt;=C$49)*'Dvd Calendar'!$E$77:$CZ$77*(('Dvd Calendar'!$E$79:$CZ$79='Field Check'!$C$53)*('Field Check'!$C$53&lt;&gt;"")+('Dvd Calendar'!$E$79:$CZ$79='Field Check'!$C$54)*('Field Check'!$C$54&lt;&gt;"")+('Dvd Calendar'!$E$79:$CZ$79='Field Check'!$C$55)*('Field Check'!$C$55&lt;&gt;"")+('Dvd Calendar'!$E$79:$CZ$79='Field Check'!$C$56)*('Field Check'!$C$56&lt;&gt;"")+('Dvd Calendar'!$E$79:$CZ$79='Field Check'!$C$57)*('Field Check'!$C$57&lt;&gt;""))*(COUNTIF('Dvd Calendar'!$E$81:$CZ$81,'Dvd Calendar'!$E$74:$CZ$74)=0)),"")))</f>
        <v/>
      </c>
      <c r="D57" s="77">
        <f>IF(D$49="","",IF($B57="","",IFERROR(SUMIFS('Dvd Calendar'!$E$82:$CZ$82,'Dvd Calendar'!$E$81:$CZ$81,"&gt;"&amp;D$48,'Dvd Calendar'!$E$81:$CZ$81,"&lt;="&amp;D$49)+SUMPRODUCT(('Dvd Calendar'!$E$74:$CZ$74&gt;D$48)*('Dvd Calendar'!$E$74:$CZ$74&lt;=D$49)*'Dvd Calendar'!$E$77:$CZ$77*(('Dvd Calendar'!$E$79:$CZ$79='Field Check'!$C$53)*('Field Check'!$C$53&lt;&gt;"")+('Dvd Calendar'!$E$79:$CZ$79='Field Check'!$C$54)*('Field Check'!$C$54&lt;&gt;"")+('Dvd Calendar'!$E$79:$CZ$79='Field Check'!$C$55)*('Field Check'!$C$55&lt;&gt;"")+('Dvd Calendar'!$E$79:$CZ$79='Field Check'!$C$56)*('Field Check'!$C$56&lt;&gt;"")+('Dvd Calendar'!$E$79:$CZ$79='Field Check'!$C$57)*('Field Check'!$C$57&lt;&gt;""))*(COUNTIF('Dvd Calendar'!$E$81:$CZ$81,'Dvd Calendar'!$E$74:$CZ$74)=0)),"")))</f>
        <v/>
      </c>
      <c r="E57" s="77">
        <f>IF(E$49="","",IF($B57="","",IFERROR(SUMIFS('Dvd Calendar'!$E$82:$CZ$82,'Dvd Calendar'!$E$81:$CZ$81,"&gt;"&amp;E$48,'Dvd Calendar'!$E$81:$CZ$81,"&lt;="&amp;E$49)+SUMPRODUCT(('Dvd Calendar'!$E$74:$CZ$74&gt;E$48)*('Dvd Calendar'!$E$74:$CZ$74&lt;=E$49)*'Dvd Calendar'!$E$77:$CZ$77*(('Dvd Calendar'!$E$79:$CZ$79='Field Check'!$C$53)*('Field Check'!$C$53&lt;&gt;"")+('Dvd Calendar'!$E$79:$CZ$79='Field Check'!$C$54)*('Field Check'!$C$54&lt;&gt;"")+('Dvd Calendar'!$E$79:$CZ$79='Field Check'!$C$55)*('Field Check'!$C$55&lt;&gt;"")+('Dvd Calendar'!$E$79:$CZ$79='Field Check'!$C$56)*('Field Check'!$C$56&lt;&gt;"")+('Dvd Calendar'!$E$79:$CZ$79='Field Check'!$C$57)*('Field Check'!$C$57&lt;&gt;""))*(COUNTIF('Dvd Calendar'!$E$81:$CZ$81,'Dvd Calendar'!$E$74:$CZ$74)=0)),"")))</f>
        <v/>
      </c>
      <c r="F57" s="77">
        <f>IF(F$49="","",IF($B57="","",IFERROR(SUMIFS('Dvd Calendar'!$E$82:$CZ$82,'Dvd Calendar'!$E$81:$CZ$81,"&gt;"&amp;F$48,'Dvd Calendar'!$E$81:$CZ$81,"&lt;="&amp;F$49)+SUMPRODUCT(('Dvd Calendar'!$E$74:$CZ$74&gt;F$48)*('Dvd Calendar'!$E$74:$CZ$74&lt;=F$49)*'Dvd Calendar'!$E$77:$CZ$77*(('Dvd Calendar'!$E$79:$CZ$79='Field Check'!$C$53)*('Field Check'!$C$53&lt;&gt;"")+('Dvd Calendar'!$E$79:$CZ$79='Field Check'!$C$54)*('Field Check'!$C$54&lt;&gt;"")+('Dvd Calendar'!$E$79:$CZ$79='Field Check'!$C$55)*('Field Check'!$C$55&lt;&gt;"")+('Dvd Calendar'!$E$79:$CZ$79='Field Check'!$C$56)*('Field Check'!$C$56&lt;&gt;"")+('Dvd Calendar'!$E$79:$CZ$79='Field Check'!$C$57)*('Field Check'!$C$57&lt;&gt;""))*(COUNTIF('Dvd Calendar'!$E$81:$CZ$81,'Dvd Calendar'!$E$74:$CZ$74)=0)),"")))</f>
        <v/>
      </c>
      <c r="G57" s="77">
        <f>IF(G$49="","",IF($B57="","",IFERROR(SUMIFS('Dvd Calendar'!$E$82:$CZ$82,'Dvd Calendar'!$E$81:$CZ$81,"&gt;"&amp;G$48,'Dvd Calendar'!$E$81:$CZ$81,"&lt;="&amp;G$49)+SUMPRODUCT(('Dvd Calendar'!$E$74:$CZ$74&gt;G$48)*('Dvd Calendar'!$E$74:$CZ$74&lt;=G$49)*'Dvd Calendar'!$E$77:$CZ$77*(('Dvd Calendar'!$E$79:$CZ$79='Field Check'!$C$53)*('Field Check'!$C$53&lt;&gt;"")+('Dvd Calendar'!$E$79:$CZ$79='Field Check'!$C$54)*('Field Check'!$C$54&lt;&gt;"")+('Dvd Calendar'!$E$79:$CZ$79='Field Check'!$C$55)*('Field Check'!$C$55&lt;&gt;"")+('Dvd Calendar'!$E$79:$CZ$79='Field Check'!$C$56)*('Field Check'!$C$56&lt;&gt;"")+('Dvd Calendar'!$E$79:$CZ$79='Field Check'!$C$57)*('Field Check'!$C$57&lt;&gt;""))*(COUNTIF('Dvd Calendar'!$E$81:$CZ$81,'Dvd Calendar'!$E$74:$CZ$74)=0)),"")))</f>
        <v/>
      </c>
      <c r="H57" s="77">
        <f>IF(H$49="","",IF($B57="","",IFERROR(SUMIFS('Dvd Calendar'!$E$82:$CZ$82,'Dvd Calendar'!$E$81:$CZ$81,"&gt;"&amp;H$48,'Dvd Calendar'!$E$81:$CZ$81,"&lt;="&amp;H$49)+SUMPRODUCT(('Dvd Calendar'!$E$74:$CZ$74&gt;H$48)*('Dvd Calendar'!$E$74:$CZ$74&lt;=H$49)*'Dvd Calendar'!$E$77:$CZ$77*(('Dvd Calendar'!$E$79:$CZ$79='Field Check'!$C$53)*('Field Check'!$C$53&lt;&gt;"")+('Dvd Calendar'!$E$79:$CZ$79='Field Check'!$C$54)*('Field Check'!$C$54&lt;&gt;"")+('Dvd Calendar'!$E$79:$CZ$79='Field Check'!$C$55)*('Field Check'!$C$55&lt;&gt;"")+('Dvd Calendar'!$E$79:$CZ$79='Field Check'!$C$56)*('Field Check'!$C$56&lt;&gt;"")+('Dvd Calendar'!$E$79:$CZ$79='Field Check'!$C$57)*('Field Check'!$C$57&lt;&gt;""))*(COUNTIF('Dvd Calendar'!$E$81:$CZ$81,'Dvd Calendar'!$E$74:$CZ$74)=0)),"")))</f>
        <v/>
      </c>
      <c r="I57" s="77">
        <f>IF(I$49="","",IF($B57="","",IFERROR(SUMIFS('Dvd Calendar'!$E$82:$CZ$82,'Dvd Calendar'!$E$81:$CZ$81,"&gt;"&amp;I$48,'Dvd Calendar'!$E$81:$CZ$81,"&lt;="&amp;I$49)+SUMPRODUCT(('Dvd Calendar'!$E$74:$CZ$74&gt;I$48)*('Dvd Calendar'!$E$74:$CZ$74&lt;=I$49)*'Dvd Calendar'!$E$77:$CZ$77*(('Dvd Calendar'!$E$79:$CZ$79='Field Check'!$C$53)*('Field Check'!$C$53&lt;&gt;"")+('Dvd Calendar'!$E$79:$CZ$79='Field Check'!$C$54)*('Field Check'!$C$54&lt;&gt;"")+('Dvd Calendar'!$E$79:$CZ$79='Field Check'!$C$55)*('Field Check'!$C$55&lt;&gt;"")+('Dvd Calendar'!$E$79:$CZ$79='Field Check'!$C$56)*('Field Check'!$C$56&lt;&gt;"")+('Dvd Calendar'!$E$79:$CZ$79='Field Check'!$C$57)*('Field Check'!$C$57&lt;&gt;""))*(COUNTIF('Dvd Calendar'!$E$81:$CZ$81,'Dvd Calendar'!$E$74:$CZ$74)=0)),"")))</f>
        <v/>
      </c>
      <c r="J57" s="77">
        <f>IF(J$49="","",IF($B57="","",IFERROR(SUMIFS('Dvd Calendar'!$E$82:$CZ$82,'Dvd Calendar'!$E$81:$CZ$81,"&gt;"&amp;J$48,'Dvd Calendar'!$E$81:$CZ$81,"&lt;="&amp;J$49)+SUMPRODUCT(('Dvd Calendar'!$E$74:$CZ$74&gt;J$48)*('Dvd Calendar'!$E$74:$CZ$74&lt;=J$49)*'Dvd Calendar'!$E$77:$CZ$77*(('Dvd Calendar'!$E$79:$CZ$79='Field Check'!$C$53)*('Field Check'!$C$53&lt;&gt;"")+('Dvd Calendar'!$E$79:$CZ$79='Field Check'!$C$54)*('Field Check'!$C$54&lt;&gt;"")+('Dvd Calendar'!$E$79:$CZ$79='Field Check'!$C$55)*('Field Check'!$C$55&lt;&gt;"")+('Dvd Calendar'!$E$79:$CZ$79='Field Check'!$C$56)*('Field Check'!$C$56&lt;&gt;"")+('Dvd Calendar'!$E$79:$CZ$79='Field Check'!$C$57)*('Field Check'!$C$57&lt;&gt;""))*(COUNTIF('Dvd Calendar'!$E$81:$CZ$81,'Dvd Calendar'!$E$74:$CZ$74)=0)),"")))</f>
        <v/>
      </c>
      <c r="K57" s="77">
        <f>IF(K$49="","",IF($B57="","",IFERROR(SUMIFS('Dvd Calendar'!$E$82:$CZ$82,'Dvd Calendar'!$E$81:$CZ$81,"&gt;"&amp;K$48,'Dvd Calendar'!$E$81:$CZ$81,"&lt;="&amp;K$49)+SUMPRODUCT(('Dvd Calendar'!$E$74:$CZ$74&gt;K$48)*('Dvd Calendar'!$E$74:$CZ$74&lt;=K$49)*'Dvd Calendar'!$E$77:$CZ$77*(('Dvd Calendar'!$E$79:$CZ$79='Field Check'!$C$53)*('Field Check'!$C$53&lt;&gt;"")+('Dvd Calendar'!$E$79:$CZ$79='Field Check'!$C$54)*('Field Check'!$C$54&lt;&gt;"")+('Dvd Calendar'!$E$79:$CZ$79='Field Check'!$C$55)*('Field Check'!$C$55&lt;&gt;"")+('Dvd Calendar'!$E$79:$CZ$79='Field Check'!$C$56)*('Field Check'!$C$56&lt;&gt;"")+('Dvd Calendar'!$E$79:$CZ$79='Field Check'!$C$57)*('Field Check'!$C$57&lt;&gt;""))*(COUNTIF('Dvd Calendar'!$E$81:$CZ$81,'Dvd Calendar'!$E$74:$CZ$74)=0)),"")))</f>
        <v/>
      </c>
      <c r="L57" s="77">
        <f>IF(L$49="","",IF($B57="","",IFERROR(SUMIFS('Dvd Calendar'!$E$82:$CZ$82,'Dvd Calendar'!$E$81:$CZ$81,"&gt;"&amp;L$48,'Dvd Calendar'!$E$81:$CZ$81,"&lt;="&amp;L$49)+SUMPRODUCT(('Dvd Calendar'!$E$74:$CZ$74&gt;L$48)*('Dvd Calendar'!$E$74:$CZ$74&lt;=L$49)*'Dvd Calendar'!$E$77:$CZ$77*(('Dvd Calendar'!$E$79:$CZ$79='Field Check'!$C$53)*('Field Check'!$C$53&lt;&gt;"")+('Dvd Calendar'!$E$79:$CZ$79='Field Check'!$C$54)*('Field Check'!$C$54&lt;&gt;"")+('Dvd Calendar'!$E$79:$CZ$79='Field Check'!$C$55)*('Field Check'!$C$55&lt;&gt;"")+('Dvd Calendar'!$E$79:$CZ$79='Field Check'!$C$56)*('Field Check'!$C$56&lt;&gt;"")+('Dvd Calendar'!$E$79:$CZ$79='Field Check'!$C$57)*('Field Check'!$C$57&lt;&gt;""))*(COUNTIF('Dvd Calendar'!$E$81:$CZ$81,'Dvd Calendar'!$E$74:$CZ$74)=0)),"")))</f>
        <v/>
      </c>
      <c r="M57" s="77">
        <f>IF(M$49="","",IF($B57="","",IFERROR(SUMIFS('Dvd Calendar'!$E$82:$CZ$82,'Dvd Calendar'!$E$81:$CZ$81,"&gt;"&amp;M$48,'Dvd Calendar'!$E$81:$CZ$81,"&lt;="&amp;M$49)+SUMPRODUCT(('Dvd Calendar'!$E$74:$CZ$74&gt;M$48)*('Dvd Calendar'!$E$74:$CZ$74&lt;=M$49)*'Dvd Calendar'!$E$77:$CZ$77*(('Dvd Calendar'!$E$79:$CZ$79='Field Check'!$C$53)*('Field Check'!$C$53&lt;&gt;"")+('Dvd Calendar'!$E$79:$CZ$79='Field Check'!$C$54)*('Field Check'!$C$54&lt;&gt;"")+('Dvd Calendar'!$E$79:$CZ$79='Field Check'!$C$55)*('Field Check'!$C$55&lt;&gt;"")+('Dvd Calendar'!$E$79:$CZ$79='Field Check'!$C$56)*('Field Check'!$C$56&lt;&gt;"")+('Dvd Calendar'!$E$79:$CZ$79='Field Check'!$C$57)*('Field Check'!$C$57&lt;&gt;""))*(COUNTIF('Dvd Calendar'!$E$81:$CZ$81,'Dvd Calendar'!$E$74:$CZ$74)=0)),"")))</f>
        <v/>
      </c>
      <c r="N57" s="77">
        <f>IF(N$49="","",IF($B57="","",IFERROR(SUMIFS('Dvd Calendar'!$E$82:$CZ$82,'Dvd Calendar'!$E$81:$CZ$81,"&gt;"&amp;N$48,'Dvd Calendar'!$E$81:$CZ$81,"&lt;="&amp;N$49)+SUMPRODUCT(('Dvd Calendar'!$E$74:$CZ$74&gt;N$48)*('Dvd Calendar'!$E$74:$CZ$74&lt;=N$49)*'Dvd Calendar'!$E$77:$CZ$77*(('Dvd Calendar'!$E$79:$CZ$79='Field Check'!$C$53)*('Field Check'!$C$53&lt;&gt;"")+('Dvd Calendar'!$E$79:$CZ$79='Field Check'!$C$54)*('Field Check'!$C$54&lt;&gt;"")+('Dvd Calendar'!$E$79:$CZ$79='Field Check'!$C$55)*('Field Check'!$C$55&lt;&gt;"")+('Dvd Calendar'!$E$79:$CZ$79='Field Check'!$C$56)*('Field Check'!$C$56&lt;&gt;"")+('Dvd Calendar'!$E$79:$CZ$79='Field Check'!$C$57)*('Field Check'!$C$57&lt;&gt;""))*(COUNTIF('Dvd Calendar'!$E$81:$CZ$81,'Dvd Calendar'!$E$74:$CZ$74)=0)),"")))</f>
        <v/>
      </c>
      <c r="O57" s="77">
        <f>IF(O$49="","",IF($B57="","",IFERROR(SUMIFS('Dvd Calendar'!$E$82:$CZ$82,'Dvd Calendar'!$E$81:$CZ$81,"&gt;"&amp;O$48,'Dvd Calendar'!$E$81:$CZ$81,"&lt;="&amp;O$49)+SUMPRODUCT(('Dvd Calendar'!$E$74:$CZ$74&gt;O$48)*('Dvd Calendar'!$E$74:$CZ$74&lt;=O$49)*'Dvd Calendar'!$E$77:$CZ$77*(('Dvd Calendar'!$E$79:$CZ$79='Field Check'!$C$53)*('Field Check'!$C$53&lt;&gt;"")+('Dvd Calendar'!$E$79:$CZ$79='Field Check'!$C$54)*('Field Check'!$C$54&lt;&gt;"")+('Dvd Calendar'!$E$79:$CZ$79='Field Check'!$C$55)*('Field Check'!$C$55&lt;&gt;"")+('Dvd Calendar'!$E$79:$CZ$79='Field Check'!$C$56)*('Field Check'!$C$56&lt;&gt;"")+('Dvd Calendar'!$E$79:$CZ$79='Field Check'!$C$57)*('Field Check'!$C$57&lt;&gt;""))*(COUNTIF('Dvd Calendar'!$E$81:$CZ$81,'Dvd Calendar'!$E$74:$CZ$74)=0)),"")))</f>
        <v/>
      </c>
      <c r="P57" s="77">
        <f>IF(P$49="","",IF($B57="","",IFERROR(SUMIFS('Dvd Calendar'!$E$82:$CZ$82,'Dvd Calendar'!$E$81:$CZ$81,"&gt;"&amp;P$48,'Dvd Calendar'!$E$81:$CZ$81,"&lt;="&amp;P$49)+SUMPRODUCT(('Dvd Calendar'!$E$74:$CZ$74&gt;P$48)*('Dvd Calendar'!$E$74:$CZ$74&lt;=P$49)*'Dvd Calendar'!$E$77:$CZ$77*(('Dvd Calendar'!$E$79:$CZ$79='Field Check'!$C$53)*('Field Check'!$C$53&lt;&gt;"")+('Dvd Calendar'!$E$79:$CZ$79='Field Check'!$C$54)*('Field Check'!$C$54&lt;&gt;"")+('Dvd Calendar'!$E$79:$CZ$79='Field Check'!$C$55)*('Field Check'!$C$55&lt;&gt;"")+('Dvd Calendar'!$E$79:$CZ$79='Field Check'!$C$56)*('Field Check'!$C$56&lt;&gt;"")+('Dvd Calendar'!$E$79:$CZ$79='Field Check'!$C$57)*('Field Check'!$C$57&lt;&gt;""))*(COUNTIF('Dvd Calendar'!$E$81:$CZ$81,'Dvd Calendar'!$E$74:$CZ$74)=0)),"")))</f>
        <v/>
      </c>
      <c r="Q57" s="77">
        <f>IF(Q$49="","",IF($B57="","",IFERROR(SUMIFS('Dvd Calendar'!$E$82:$CZ$82,'Dvd Calendar'!$E$81:$CZ$81,"&gt;"&amp;Q$48,'Dvd Calendar'!$E$81:$CZ$81,"&lt;="&amp;Q$49)+SUMPRODUCT(('Dvd Calendar'!$E$74:$CZ$74&gt;Q$48)*('Dvd Calendar'!$E$74:$CZ$74&lt;=Q$49)*'Dvd Calendar'!$E$77:$CZ$77*(('Dvd Calendar'!$E$79:$CZ$79='Field Check'!$C$53)*('Field Check'!$C$53&lt;&gt;"")+('Dvd Calendar'!$E$79:$CZ$79='Field Check'!$C$54)*('Field Check'!$C$54&lt;&gt;"")+('Dvd Calendar'!$E$79:$CZ$79='Field Check'!$C$55)*('Field Check'!$C$55&lt;&gt;"")+('Dvd Calendar'!$E$79:$CZ$79='Field Check'!$C$56)*('Field Check'!$C$56&lt;&gt;"")+('Dvd Calendar'!$E$79:$CZ$79='Field Check'!$C$57)*('Field Check'!$C$57&lt;&gt;""))*(COUNTIF('Dvd Calendar'!$E$81:$CZ$81,'Dvd Calendar'!$E$74:$CZ$74)=0)),"")))</f>
        <v/>
      </c>
      <c r="R57" s="77">
        <f>IF(R$49="","",IF($B57="","",IFERROR(SUMIFS('Dvd Calendar'!$E$82:$CZ$82,'Dvd Calendar'!$E$81:$CZ$81,"&gt;"&amp;R$48,'Dvd Calendar'!$E$81:$CZ$81,"&lt;="&amp;R$49)+SUMPRODUCT(('Dvd Calendar'!$E$74:$CZ$74&gt;R$48)*('Dvd Calendar'!$E$74:$CZ$74&lt;=R$49)*'Dvd Calendar'!$E$77:$CZ$77*(('Dvd Calendar'!$E$79:$CZ$79='Field Check'!$C$53)*('Field Check'!$C$53&lt;&gt;"")+('Dvd Calendar'!$E$79:$CZ$79='Field Check'!$C$54)*('Field Check'!$C$54&lt;&gt;"")+('Dvd Calendar'!$E$79:$CZ$79='Field Check'!$C$55)*('Field Check'!$C$55&lt;&gt;"")+('Dvd Calendar'!$E$79:$CZ$79='Field Check'!$C$56)*('Field Check'!$C$56&lt;&gt;"")+('Dvd Calendar'!$E$79:$CZ$79='Field Check'!$C$57)*('Field Check'!$C$57&lt;&gt;""))*(COUNTIF('Dvd Calendar'!$E$81:$CZ$81,'Dvd Calendar'!$E$74:$CZ$74)=0)),"")))</f>
        <v/>
      </c>
      <c r="U57" s="86" t="n"/>
      <c r="V57" s="86" t="n"/>
      <c r="W57" s="86" t="n"/>
      <c r="X57" s="86" t="n"/>
      <c r="Y57" s="86" t="n"/>
      <c r="Z57" s="86" t="n"/>
      <c r="AA57" s="86" t="n"/>
      <c r="AB57" s="86" t="n"/>
      <c r="AC57" s="86" t="n"/>
      <c r="AD57" s="86" t="n"/>
      <c r="AE57" s="86" t="n"/>
      <c r="AF57" s="86" t="n"/>
      <c r="AG57" s="86" t="n"/>
      <c r="AH57" s="86" t="n"/>
      <c r="AI57" s="86" t="n"/>
      <c r="AJ57" s="86" t="n"/>
    </row>
    <row r="58">
      <c r="B58" s="126">
        <f>IF('AS51'!$C$13="","",'AS51'!$C$13)</f>
        <v/>
      </c>
      <c r="C58" s="77">
        <f>IF(C$49="","",IF($B58="","",IFERROR(SUMIFS('Dvd Calendar'!$E$93:$CZ$93,'Dvd Calendar'!$E$92:$CZ$92,"&gt;"&amp;C$48,'Dvd Calendar'!$E$92:$CZ$92,"&lt;="&amp;C$49)+SUMPRODUCT(('Dvd Calendar'!$E$85:$CZ$85&gt;C$48)*('Dvd Calendar'!$E$85:$CZ$85&lt;=C$49)*'Dvd Calendar'!$E$88:$CZ$88*(('Dvd Calendar'!$E$90:$CZ$90='Field Check'!$C$53)*('Field Check'!$C$53&lt;&gt;"")+('Dvd Calendar'!$E$90:$CZ$90='Field Check'!$C$54)*('Field Check'!$C$54&lt;&gt;"")+('Dvd Calendar'!$E$90:$CZ$90='Field Check'!$C$55)*('Field Check'!$C$55&lt;&gt;"")+('Dvd Calendar'!$E$90:$CZ$90='Field Check'!$C$56)*('Field Check'!$C$56&lt;&gt;"")+('Dvd Calendar'!$E$90:$CZ$90='Field Check'!$C$57)*('Field Check'!$C$57&lt;&gt;""))*(COUNTIF('Dvd Calendar'!$E$92:$CZ$92,'Dvd Calendar'!$E$85:$CZ$85)=0)),"")))</f>
        <v/>
      </c>
      <c r="D58" s="77">
        <f>IF(D$49="","",IF($B58="","",IFERROR(SUMIFS('Dvd Calendar'!$E$93:$CZ$93,'Dvd Calendar'!$E$92:$CZ$92,"&gt;"&amp;D$48,'Dvd Calendar'!$E$92:$CZ$92,"&lt;="&amp;D$49)+SUMPRODUCT(('Dvd Calendar'!$E$85:$CZ$85&gt;D$48)*('Dvd Calendar'!$E$85:$CZ$85&lt;=D$49)*'Dvd Calendar'!$E$88:$CZ$88*(('Dvd Calendar'!$E$90:$CZ$90='Field Check'!$C$53)*('Field Check'!$C$53&lt;&gt;"")+('Dvd Calendar'!$E$90:$CZ$90='Field Check'!$C$54)*('Field Check'!$C$54&lt;&gt;"")+('Dvd Calendar'!$E$90:$CZ$90='Field Check'!$C$55)*('Field Check'!$C$55&lt;&gt;"")+('Dvd Calendar'!$E$90:$CZ$90='Field Check'!$C$56)*('Field Check'!$C$56&lt;&gt;"")+('Dvd Calendar'!$E$90:$CZ$90='Field Check'!$C$57)*('Field Check'!$C$57&lt;&gt;""))*(COUNTIF('Dvd Calendar'!$E$92:$CZ$92,'Dvd Calendar'!$E$85:$CZ$85)=0)),"")))</f>
        <v/>
      </c>
      <c r="E58" s="77">
        <f>IF(E$49="","",IF($B58="","",IFERROR(SUMIFS('Dvd Calendar'!$E$93:$CZ$93,'Dvd Calendar'!$E$92:$CZ$92,"&gt;"&amp;E$48,'Dvd Calendar'!$E$92:$CZ$92,"&lt;="&amp;E$49)+SUMPRODUCT(('Dvd Calendar'!$E$85:$CZ$85&gt;E$48)*('Dvd Calendar'!$E$85:$CZ$85&lt;=E$49)*'Dvd Calendar'!$E$88:$CZ$88*(('Dvd Calendar'!$E$90:$CZ$90='Field Check'!$C$53)*('Field Check'!$C$53&lt;&gt;"")+('Dvd Calendar'!$E$90:$CZ$90='Field Check'!$C$54)*('Field Check'!$C$54&lt;&gt;"")+('Dvd Calendar'!$E$90:$CZ$90='Field Check'!$C$55)*('Field Check'!$C$55&lt;&gt;"")+('Dvd Calendar'!$E$90:$CZ$90='Field Check'!$C$56)*('Field Check'!$C$56&lt;&gt;"")+('Dvd Calendar'!$E$90:$CZ$90='Field Check'!$C$57)*('Field Check'!$C$57&lt;&gt;""))*(COUNTIF('Dvd Calendar'!$E$92:$CZ$92,'Dvd Calendar'!$E$85:$CZ$85)=0)),"")))</f>
        <v/>
      </c>
      <c r="F58" s="77">
        <f>IF(F$49="","",IF($B58="","",IFERROR(SUMIFS('Dvd Calendar'!$E$93:$CZ$93,'Dvd Calendar'!$E$92:$CZ$92,"&gt;"&amp;F$48,'Dvd Calendar'!$E$92:$CZ$92,"&lt;="&amp;F$49)+SUMPRODUCT(('Dvd Calendar'!$E$85:$CZ$85&gt;F$48)*('Dvd Calendar'!$E$85:$CZ$85&lt;=F$49)*'Dvd Calendar'!$E$88:$CZ$88*(('Dvd Calendar'!$E$90:$CZ$90='Field Check'!$C$53)*('Field Check'!$C$53&lt;&gt;"")+('Dvd Calendar'!$E$90:$CZ$90='Field Check'!$C$54)*('Field Check'!$C$54&lt;&gt;"")+('Dvd Calendar'!$E$90:$CZ$90='Field Check'!$C$55)*('Field Check'!$C$55&lt;&gt;"")+('Dvd Calendar'!$E$90:$CZ$90='Field Check'!$C$56)*('Field Check'!$C$56&lt;&gt;"")+('Dvd Calendar'!$E$90:$CZ$90='Field Check'!$C$57)*('Field Check'!$C$57&lt;&gt;""))*(COUNTIF('Dvd Calendar'!$E$92:$CZ$92,'Dvd Calendar'!$E$85:$CZ$85)=0)),"")))</f>
        <v/>
      </c>
      <c r="G58" s="77">
        <f>IF(G$49="","",IF($B58="","",IFERROR(SUMIFS('Dvd Calendar'!$E$93:$CZ$93,'Dvd Calendar'!$E$92:$CZ$92,"&gt;"&amp;G$48,'Dvd Calendar'!$E$92:$CZ$92,"&lt;="&amp;G$49)+SUMPRODUCT(('Dvd Calendar'!$E$85:$CZ$85&gt;G$48)*('Dvd Calendar'!$E$85:$CZ$85&lt;=G$49)*'Dvd Calendar'!$E$88:$CZ$88*(('Dvd Calendar'!$E$90:$CZ$90='Field Check'!$C$53)*('Field Check'!$C$53&lt;&gt;"")+('Dvd Calendar'!$E$90:$CZ$90='Field Check'!$C$54)*('Field Check'!$C$54&lt;&gt;"")+('Dvd Calendar'!$E$90:$CZ$90='Field Check'!$C$55)*('Field Check'!$C$55&lt;&gt;"")+('Dvd Calendar'!$E$90:$CZ$90='Field Check'!$C$56)*('Field Check'!$C$56&lt;&gt;"")+('Dvd Calendar'!$E$90:$CZ$90='Field Check'!$C$57)*('Field Check'!$C$57&lt;&gt;""))*(COUNTIF('Dvd Calendar'!$E$92:$CZ$92,'Dvd Calendar'!$E$85:$CZ$85)=0)),"")))</f>
        <v/>
      </c>
      <c r="H58" s="77">
        <f>IF(H$49="","",IF($B58="","",IFERROR(SUMIFS('Dvd Calendar'!$E$93:$CZ$93,'Dvd Calendar'!$E$92:$CZ$92,"&gt;"&amp;H$48,'Dvd Calendar'!$E$92:$CZ$92,"&lt;="&amp;H$49)+SUMPRODUCT(('Dvd Calendar'!$E$85:$CZ$85&gt;H$48)*('Dvd Calendar'!$E$85:$CZ$85&lt;=H$49)*'Dvd Calendar'!$E$88:$CZ$88*(('Dvd Calendar'!$E$90:$CZ$90='Field Check'!$C$53)*('Field Check'!$C$53&lt;&gt;"")+('Dvd Calendar'!$E$90:$CZ$90='Field Check'!$C$54)*('Field Check'!$C$54&lt;&gt;"")+('Dvd Calendar'!$E$90:$CZ$90='Field Check'!$C$55)*('Field Check'!$C$55&lt;&gt;"")+('Dvd Calendar'!$E$90:$CZ$90='Field Check'!$C$56)*('Field Check'!$C$56&lt;&gt;"")+('Dvd Calendar'!$E$90:$CZ$90='Field Check'!$C$57)*('Field Check'!$C$57&lt;&gt;""))*(COUNTIF('Dvd Calendar'!$E$92:$CZ$92,'Dvd Calendar'!$E$85:$CZ$85)=0)),"")))</f>
        <v/>
      </c>
      <c r="I58" s="77">
        <f>IF(I$49="","",IF($B58="","",IFERROR(SUMIFS('Dvd Calendar'!$E$93:$CZ$93,'Dvd Calendar'!$E$92:$CZ$92,"&gt;"&amp;I$48,'Dvd Calendar'!$E$92:$CZ$92,"&lt;="&amp;I$49)+SUMPRODUCT(('Dvd Calendar'!$E$85:$CZ$85&gt;I$48)*('Dvd Calendar'!$E$85:$CZ$85&lt;=I$49)*'Dvd Calendar'!$E$88:$CZ$88*(('Dvd Calendar'!$E$90:$CZ$90='Field Check'!$C$53)*('Field Check'!$C$53&lt;&gt;"")+('Dvd Calendar'!$E$90:$CZ$90='Field Check'!$C$54)*('Field Check'!$C$54&lt;&gt;"")+('Dvd Calendar'!$E$90:$CZ$90='Field Check'!$C$55)*('Field Check'!$C$55&lt;&gt;"")+('Dvd Calendar'!$E$90:$CZ$90='Field Check'!$C$56)*('Field Check'!$C$56&lt;&gt;"")+('Dvd Calendar'!$E$90:$CZ$90='Field Check'!$C$57)*('Field Check'!$C$57&lt;&gt;""))*(COUNTIF('Dvd Calendar'!$E$92:$CZ$92,'Dvd Calendar'!$E$85:$CZ$85)=0)),"")))</f>
        <v/>
      </c>
      <c r="J58" s="77">
        <f>IF(J$49="","",IF($B58="","",IFERROR(SUMIFS('Dvd Calendar'!$E$93:$CZ$93,'Dvd Calendar'!$E$92:$CZ$92,"&gt;"&amp;J$48,'Dvd Calendar'!$E$92:$CZ$92,"&lt;="&amp;J$49)+SUMPRODUCT(('Dvd Calendar'!$E$85:$CZ$85&gt;J$48)*('Dvd Calendar'!$E$85:$CZ$85&lt;=J$49)*'Dvd Calendar'!$E$88:$CZ$88*(('Dvd Calendar'!$E$90:$CZ$90='Field Check'!$C$53)*('Field Check'!$C$53&lt;&gt;"")+('Dvd Calendar'!$E$90:$CZ$90='Field Check'!$C$54)*('Field Check'!$C$54&lt;&gt;"")+('Dvd Calendar'!$E$90:$CZ$90='Field Check'!$C$55)*('Field Check'!$C$55&lt;&gt;"")+('Dvd Calendar'!$E$90:$CZ$90='Field Check'!$C$56)*('Field Check'!$C$56&lt;&gt;"")+('Dvd Calendar'!$E$90:$CZ$90='Field Check'!$C$57)*('Field Check'!$C$57&lt;&gt;""))*(COUNTIF('Dvd Calendar'!$E$92:$CZ$92,'Dvd Calendar'!$E$85:$CZ$85)=0)),"")))</f>
        <v/>
      </c>
      <c r="K58" s="77">
        <f>IF(K$49="","",IF($B58="","",IFERROR(SUMIFS('Dvd Calendar'!$E$93:$CZ$93,'Dvd Calendar'!$E$92:$CZ$92,"&gt;"&amp;K$48,'Dvd Calendar'!$E$92:$CZ$92,"&lt;="&amp;K$49)+SUMPRODUCT(('Dvd Calendar'!$E$85:$CZ$85&gt;K$48)*('Dvd Calendar'!$E$85:$CZ$85&lt;=K$49)*'Dvd Calendar'!$E$88:$CZ$88*(('Dvd Calendar'!$E$90:$CZ$90='Field Check'!$C$53)*('Field Check'!$C$53&lt;&gt;"")+('Dvd Calendar'!$E$90:$CZ$90='Field Check'!$C$54)*('Field Check'!$C$54&lt;&gt;"")+('Dvd Calendar'!$E$90:$CZ$90='Field Check'!$C$55)*('Field Check'!$C$55&lt;&gt;"")+('Dvd Calendar'!$E$90:$CZ$90='Field Check'!$C$56)*('Field Check'!$C$56&lt;&gt;"")+('Dvd Calendar'!$E$90:$CZ$90='Field Check'!$C$57)*('Field Check'!$C$57&lt;&gt;""))*(COUNTIF('Dvd Calendar'!$E$92:$CZ$92,'Dvd Calendar'!$E$85:$CZ$85)=0)),"")))</f>
        <v/>
      </c>
      <c r="L58" s="77">
        <f>IF(L$49="","",IF($B58="","",IFERROR(SUMIFS('Dvd Calendar'!$E$93:$CZ$93,'Dvd Calendar'!$E$92:$CZ$92,"&gt;"&amp;L$48,'Dvd Calendar'!$E$92:$CZ$92,"&lt;="&amp;L$49)+SUMPRODUCT(('Dvd Calendar'!$E$85:$CZ$85&gt;L$48)*('Dvd Calendar'!$E$85:$CZ$85&lt;=L$49)*'Dvd Calendar'!$E$88:$CZ$88*(('Dvd Calendar'!$E$90:$CZ$90='Field Check'!$C$53)*('Field Check'!$C$53&lt;&gt;"")+('Dvd Calendar'!$E$90:$CZ$90='Field Check'!$C$54)*('Field Check'!$C$54&lt;&gt;"")+('Dvd Calendar'!$E$90:$CZ$90='Field Check'!$C$55)*('Field Check'!$C$55&lt;&gt;"")+('Dvd Calendar'!$E$90:$CZ$90='Field Check'!$C$56)*('Field Check'!$C$56&lt;&gt;"")+('Dvd Calendar'!$E$90:$CZ$90='Field Check'!$C$57)*('Field Check'!$C$57&lt;&gt;""))*(COUNTIF('Dvd Calendar'!$E$92:$CZ$92,'Dvd Calendar'!$E$85:$CZ$85)=0)),"")))</f>
        <v/>
      </c>
      <c r="M58" s="77">
        <f>IF(M$49="","",IF($B58="","",IFERROR(SUMIFS('Dvd Calendar'!$E$93:$CZ$93,'Dvd Calendar'!$E$92:$CZ$92,"&gt;"&amp;M$48,'Dvd Calendar'!$E$92:$CZ$92,"&lt;="&amp;M$49)+SUMPRODUCT(('Dvd Calendar'!$E$85:$CZ$85&gt;M$48)*('Dvd Calendar'!$E$85:$CZ$85&lt;=M$49)*'Dvd Calendar'!$E$88:$CZ$88*(('Dvd Calendar'!$E$90:$CZ$90='Field Check'!$C$53)*('Field Check'!$C$53&lt;&gt;"")+('Dvd Calendar'!$E$90:$CZ$90='Field Check'!$C$54)*('Field Check'!$C$54&lt;&gt;"")+('Dvd Calendar'!$E$90:$CZ$90='Field Check'!$C$55)*('Field Check'!$C$55&lt;&gt;"")+('Dvd Calendar'!$E$90:$CZ$90='Field Check'!$C$56)*('Field Check'!$C$56&lt;&gt;"")+('Dvd Calendar'!$E$90:$CZ$90='Field Check'!$C$57)*('Field Check'!$C$57&lt;&gt;""))*(COUNTIF('Dvd Calendar'!$E$92:$CZ$92,'Dvd Calendar'!$E$85:$CZ$85)=0)),"")))</f>
        <v/>
      </c>
      <c r="N58" s="77">
        <f>IF(N$49="","",IF($B58="","",IFERROR(SUMIFS('Dvd Calendar'!$E$93:$CZ$93,'Dvd Calendar'!$E$92:$CZ$92,"&gt;"&amp;N$48,'Dvd Calendar'!$E$92:$CZ$92,"&lt;="&amp;N$49)+SUMPRODUCT(('Dvd Calendar'!$E$85:$CZ$85&gt;N$48)*('Dvd Calendar'!$E$85:$CZ$85&lt;=N$49)*'Dvd Calendar'!$E$88:$CZ$88*(('Dvd Calendar'!$E$90:$CZ$90='Field Check'!$C$53)*('Field Check'!$C$53&lt;&gt;"")+('Dvd Calendar'!$E$90:$CZ$90='Field Check'!$C$54)*('Field Check'!$C$54&lt;&gt;"")+('Dvd Calendar'!$E$90:$CZ$90='Field Check'!$C$55)*('Field Check'!$C$55&lt;&gt;"")+('Dvd Calendar'!$E$90:$CZ$90='Field Check'!$C$56)*('Field Check'!$C$56&lt;&gt;"")+('Dvd Calendar'!$E$90:$CZ$90='Field Check'!$C$57)*('Field Check'!$C$57&lt;&gt;""))*(COUNTIF('Dvd Calendar'!$E$92:$CZ$92,'Dvd Calendar'!$E$85:$CZ$85)=0)),"")))</f>
        <v/>
      </c>
      <c r="O58" s="77">
        <f>IF(O$49="","",IF($B58="","",IFERROR(SUMIFS('Dvd Calendar'!$E$93:$CZ$93,'Dvd Calendar'!$E$92:$CZ$92,"&gt;"&amp;O$48,'Dvd Calendar'!$E$92:$CZ$92,"&lt;="&amp;O$49)+SUMPRODUCT(('Dvd Calendar'!$E$85:$CZ$85&gt;O$48)*('Dvd Calendar'!$E$85:$CZ$85&lt;=O$49)*'Dvd Calendar'!$E$88:$CZ$88*(('Dvd Calendar'!$E$90:$CZ$90='Field Check'!$C$53)*('Field Check'!$C$53&lt;&gt;"")+('Dvd Calendar'!$E$90:$CZ$90='Field Check'!$C$54)*('Field Check'!$C$54&lt;&gt;"")+('Dvd Calendar'!$E$90:$CZ$90='Field Check'!$C$55)*('Field Check'!$C$55&lt;&gt;"")+('Dvd Calendar'!$E$90:$CZ$90='Field Check'!$C$56)*('Field Check'!$C$56&lt;&gt;"")+('Dvd Calendar'!$E$90:$CZ$90='Field Check'!$C$57)*('Field Check'!$C$57&lt;&gt;""))*(COUNTIF('Dvd Calendar'!$E$92:$CZ$92,'Dvd Calendar'!$E$85:$CZ$85)=0)),"")))</f>
        <v/>
      </c>
      <c r="P58" s="77">
        <f>IF(P$49="","",IF($B58="","",IFERROR(SUMIFS('Dvd Calendar'!$E$93:$CZ$93,'Dvd Calendar'!$E$92:$CZ$92,"&gt;"&amp;P$48,'Dvd Calendar'!$E$92:$CZ$92,"&lt;="&amp;P$49)+SUMPRODUCT(('Dvd Calendar'!$E$85:$CZ$85&gt;P$48)*('Dvd Calendar'!$E$85:$CZ$85&lt;=P$49)*'Dvd Calendar'!$E$88:$CZ$88*(('Dvd Calendar'!$E$90:$CZ$90='Field Check'!$C$53)*('Field Check'!$C$53&lt;&gt;"")+('Dvd Calendar'!$E$90:$CZ$90='Field Check'!$C$54)*('Field Check'!$C$54&lt;&gt;"")+('Dvd Calendar'!$E$90:$CZ$90='Field Check'!$C$55)*('Field Check'!$C$55&lt;&gt;"")+('Dvd Calendar'!$E$90:$CZ$90='Field Check'!$C$56)*('Field Check'!$C$56&lt;&gt;"")+('Dvd Calendar'!$E$90:$CZ$90='Field Check'!$C$57)*('Field Check'!$C$57&lt;&gt;""))*(COUNTIF('Dvd Calendar'!$E$92:$CZ$92,'Dvd Calendar'!$E$85:$CZ$85)=0)),"")))</f>
        <v/>
      </c>
      <c r="Q58" s="77">
        <f>IF(Q$49="","",IF($B58="","",IFERROR(SUMIFS('Dvd Calendar'!$E$93:$CZ$93,'Dvd Calendar'!$E$92:$CZ$92,"&gt;"&amp;Q$48,'Dvd Calendar'!$E$92:$CZ$92,"&lt;="&amp;Q$49)+SUMPRODUCT(('Dvd Calendar'!$E$85:$CZ$85&gt;Q$48)*('Dvd Calendar'!$E$85:$CZ$85&lt;=Q$49)*'Dvd Calendar'!$E$88:$CZ$88*(('Dvd Calendar'!$E$90:$CZ$90='Field Check'!$C$53)*('Field Check'!$C$53&lt;&gt;"")+('Dvd Calendar'!$E$90:$CZ$90='Field Check'!$C$54)*('Field Check'!$C$54&lt;&gt;"")+('Dvd Calendar'!$E$90:$CZ$90='Field Check'!$C$55)*('Field Check'!$C$55&lt;&gt;"")+('Dvd Calendar'!$E$90:$CZ$90='Field Check'!$C$56)*('Field Check'!$C$56&lt;&gt;"")+('Dvd Calendar'!$E$90:$CZ$90='Field Check'!$C$57)*('Field Check'!$C$57&lt;&gt;""))*(COUNTIF('Dvd Calendar'!$E$92:$CZ$92,'Dvd Calendar'!$E$85:$CZ$85)=0)),"")))</f>
        <v/>
      </c>
      <c r="R58" s="77">
        <f>IF(R$49="","",IF($B58="","",IFERROR(SUMIFS('Dvd Calendar'!$E$93:$CZ$93,'Dvd Calendar'!$E$92:$CZ$92,"&gt;"&amp;R$48,'Dvd Calendar'!$E$92:$CZ$92,"&lt;="&amp;R$49)+SUMPRODUCT(('Dvd Calendar'!$E$85:$CZ$85&gt;R$48)*('Dvd Calendar'!$E$85:$CZ$85&lt;=R$49)*'Dvd Calendar'!$E$88:$CZ$88*(('Dvd Calendar'!$E$90:$CZ$90='Field Check'!$C$53)*('Field Check'!$C$53&lt;&gt;"")+('Dvd Calendar'!$E$90:$CZ$90='Field Check'!$C$54)*('Field Check'!$C$54&lt;&gt;"")+('Dvd Calendar'!$E$90:$CZ$90='Field Check'!$C$55)*('Field Check'!$C$55&lt;&gt;"")+('Dvd Calendar'!$E$90:$CZ$90='Field Check'!$C$56)*('Field Check'!$C$56&lt;&gt;"")+('Dvd Calendar'!$E$90:$CZ$90='Field Check'!$C$57)*('Field Check'!$C$57&lt;&gt;""))*(COUNTIF('Dvd Calendar'!$E$92:$CZ$92,'Dvd Calendar'!$E$85:$CZ$85)=0)),"")))</f>
        <v/>
      </c>
      <c r="U58" s="86" t="n"/>
      <c r="V58" s="86" t="n"/>
      <c r="W58" s="86" t="n"/>
      <c r="X58" s="86" t="n"/>
      <c r="Y58" s="86" t="n"/>
      <c r="Z58" s="86" t="n"/>
      <c r="AA58" s="86" t="n"/>
      <c r="AB58" s="86" t="n"/>
      <c r="AC58" s="86" t="n"/>
      <c r="AD58" s="86" t="n"/>
      <c r="AE58" s="86" t="n"/>
      <c r="AF58" s="86" t="n"/>
      <c r="AG58" s="86" t="n"/>
      <c r="AH58" s="86" t="n"/>
      <c r="AI58" s="86" t="n"/>
      <c r="AJ58" s="86" t="n"/>
    </row>
    <row r="59">
      <c r="B59" s="126">
        <f>IF('AS51'!$C$14="","",'AS51'!$C$14)</f>
        <v/>
      </c>
      <c r="C59" s="77">
        <f>IF(C$49="","",IF($B59="","",IFERROR(SUMIFS('Dvd Calendar'!$E$104:$CZ$104,'Dvd Calendar'!$E$103:$CZ$103,"&gt;"&amp;C$48,'Dvd Calendar'!$E$103:$CZ$103,"&lt;="&amp;C$49)+SUMPRODUCT(('Dvd Calendar'!$E$96:$CZ$96&gt;C$48)*('Dvd Calendar'!$E$96:$CZ$96&lt;=C$49)*'Dvd Calendar'!$E$99:$CZ$99*(('Dvd Calendar'!$E$101:$CZ$101='Field Check'!$C$53)*('Field Check'!$C$53&lt;&gt;"")+('Dvd Calendar'!$E$101:$CZ$101='Field Check'!$C$54)*('Field Check'!$C$54&lt;&gt;"")+('Dvd Calendar'!$E$101:$CZ$101='Field Check'!$C$55)*('Field Check'!$C$55&lt;&gt;"")+('Dvd Calendar'!$E$101:$CZ$101='Field Check'!$C$56)*('Field Check'!$C$56&lt;&gt;"")+('Dvd Calendar'!$E$101:$CZ$101='Field Check'!$C$57)*('Field Check'!$C$57&lt;&gt;""))*(COUNTIF('Dvd Calendar'!$E$103:$CZ$103,'Dvd Calendar'!$E$96:$CZ$96)=0)),"")))</f>
        <v/>
      </c>
      <c r="D59" s="77">
        <f>IF(D$49="","",IF($B59="","",IFERROR(SUMIFS('Dvd Calendar'!$E$104:$CZ$104,'Dvd Calendar'!$E$103:$CZ$103,"&gt;"&amp;D$48,'Dvd Calendar'!$E$103:$CZ$103,"&lt;="&amp;D$49)+SUMPRODUCT(('Dvd Calendar'!$E$96:$CZ$96&gt;D$48)*('Dvd Calendar'!$E$96:$CZ$96&lt;=D$49)*'Dvd Calendar'!$E$99:$CZ$99*(('Dvd Calendar'!$E$101:$CZ$101='Field Check'!$C$53)*('Field Check'!$C$53&lt;&gt;"")+('Dvd Calendar'!$E$101:$CZ$101='Field Check'!$C$54)*('Field Check'!$C$54&lt;&gt;"")+('Dvd Calendar'!$E$101:$CZ$101='Field Check'!$C$55)*('Field Check'!$C$55&lt;&gt;"")+('Dvd Calendar'!$E$101:$CZ$101='Field Check'!$C$56)*('Field Check'!$C$56&lt;&gt;"")+('Dvd Calendar'!$E$101:$CZ$101='Field Check'!$C$57)*('Field Check'!$C$57&lt;&gt;""))*(COUNTIF('Dvd Calendar'!$E$103:$CZ$103,'Dvd Calendar'!$E$96:$CZ$96)=0)),"")))</f>
        <v/>
      </c>
      <c r="E59" s="77">
        <f>IF(E$49="","",IF($B59="","",IFERROR(SUMIFS('Dvd Calendar'!$E$104:$CZ$104,'Dvd Calendar'!$E$103:$CZ$103,"&gt;"&amp;E$48,'Dvd Calendar'!$E$103:$CZ$103,"&lt;="&amp;E$49)+SUMPRODUCT(('Dvd Calendar'!$E$96:$CZ$96&gt;E$48)*('Dvd Calendar'!$E$96:$CZ$96&lt;=E$49)*'Dvd Calendar'!$E$99:$CZ$99*(('Dvd Calendar'!$E$101:$CZ$101='Field Check'!$C$53)*('Field Check'!$C$53&lt;&gt;"")+('Dvd Calendar'!$E$101:$CZ$101='Field Check'!$C$54)*('Field Check'!$C$54&lt;&gt;"")+('Dvd Calendar'!$E$101:$CZ$101='Field Check'!$C$55)*('Field Check'!$C$55&lt;&gt;"")+('Dvd Calendar'!$E$101:$CZ$101='Field Check'!$C$56)*('Field Check'!$C$56&lt;&gt;"")+('Dvd Calendar'!$E$101:$CZ$101='Field Check'!$C$57)*('Field Check'!$C$57&lt;&gt;""))*(COUNTIF('Dvd Calendar'!$E$103:$CZ$103,'Dvd Calendar'!$E$96:$CZ$96)=0)),"")))</f>
        <v/>
      </c>
      <c r="F59" s="77">
        <f>IF(F$49="","",IF($B59="","",IFERROR(SUMIFS('Dvd Calendar'!$E$104:$CZ$104,'Dvd Calendar'!$E$103:$CZ$103,"&gt;"&amp;F$48,'Dvd Calendar'!$E$103:$CZ$103,"&lt;="&amp;F$49)+SUMPRODUCT(('Dvd Calendar'!$E$96:$CZ$96&gt;F$48)*('Dvd Calendar'!$E$96:$CZ$96&lt;=F$49)*'Dvd Calendar'!$E$99:$CZ$99*(('Dvd Calendar'!$E$101:$CZ$101='Field Check'!$C$53)*('Field Check'!$C$53&lt;&gt;"")+('Dvd Calendar'!$E$101:$CZ$101='Field Check'!$C$54)*('Field Check'!$C$54&lt;&gt;"")+('Dvd Calendar'!$E$101:$CZ$101='Field Check'!$C$55)*('Field Check'!$C$55&lt;&gt;"")+('Dvd Calendar'!$E$101:$CZ$101='Field Check'!$C$56)*('Field Check'!$C$56&lt;&gt;"")+('Dvd Calendar'!$E$101:$CZ$101='Field Check'!$C$57)*('Field Check'!$C$57&lt;&gt;""))*(COUNTIF('Dvd Calendar'!$E$103:$CZ$103,'Dvd Calendar'!$E$96:$CZ$96)=0)),"")))</f>
        <v/>
      </c>
      <c r="G59" s="77">
        <f>IF(G$49="","",IF($B59="","",IFERROR(SUMIFS('Dvd Calendar'!$E$104:$CZ$104,'Dvd Calendar'!$E$103:$CZ$103,"&gt;"&amp;G$48,'Dvd Calendar'!$E$103:$CZ$103,"&lt;="&amp;G$49)+SUMPRODUCT(('Dvd Calendar'!$E$96:$CZ$96&gt;G$48)*('Dvd Calendar'!$E$96:$CZ$96&lt;=G$49)*'Dvd Calendar'!$E$99:$CZ$99*(('Dvd Calendar'!$E$101:$CZ$101='Field Check'!$C$53)*('Field Check'!$C$53&lt;&gt;"")+('Dvd Calendar'!$E$101:$CZ$101='Field Check'!$C$54)*('Field Check'!$C$54&lt;&gt;"")+('Dvd Calendar'!$E$101:$CZ$101='Field Check'!$C$55)*('Field Check'!$C$55&lt;&gt;"")+('Dvd Calendar'!$E$101:$CZ$101='Field Check'!$C$56)*('Field Check'!$C$56&lt;&gt;"")+('Dvd Calendar'!$E$101:$CZ$101='Field Check'!$C$57)*('Field Check'!$C$57&lt;&gt;""))*(COUNTIF('Dvd Calendar'!$E$103:$CZ$103,'Dvd Calendar'!$E$96:$CZ$96)=0)),"")))</f>
        <v/>
      </c>
      <c r="H59" s="77">
        <f>IF(H$49="","",IF($B59="","",IFERROR(SUMIFS('Dvd Calendar'!$E$104:$CZ$104,'Dvd Calendar'!$E$103:$CZ$103,"&gt;"&amp;H$48,'Dvd Calendar'!$E$103:$CZ$103,"&lt;="&amp;H$49)+SUMPRODUCT(('Dvd Calendar'!$E$96:$CZ$96&gt;H$48)*('Dvd Calendar'!$E$96:$CZ$96&lt;=H$49)*'Dvd Calendar'!$E$99:$CZ$99*(('Dvd Calendar'!$E$101:$CZ$101='Field Check'!$C$53)*('Field Check'!$C$53&lt;&gt;"")+('Dvd Calendar'!$E$101:$CZ$101='Field Check'!$C$54)*('Field Check'!$C$54&lt;&gt;"")+('Dvd Calendar'!$E$101:$CZ$101='Field Check'!$C$55)*('Field Check'!$C$55&lt;&gt;"")+('Dvd Calendar'!$E$101:$CZ$101='Field Check'!$C$56)*('Field Check'!$C$56&lt;&gt;"")+('Dvd Calendar'!$E$101:$CZ$101='Field Check'!$C$57)*('Field Check'!$C$57&lt;&gt;""))*(COUNTIF('Dvd Calendar'!$E$103:$CZ$103,'Dvd Calendar'!$E$96:$CZ$96)=0)),"")))</f>
        <v/>
      </c>
      <c r="I59" s="77">
        <f>IF(I$49="","",IF($B59="","",IFERROR(SUMIFS('Dvd Calendar'!$E$104:$CZ$104,'Dvd Calendar'!$E$103:$CZ$103,"&gt;"&amp;I$48,'Dvd Calendar'!$E$103:$CZ$103,"&lt;="&amp;I$49)+SUMPRODUCT(('Dvd Calendar'!$E$96:$CZ$96&gt;I$48)*('Dvd Calendar'!$E$96:$CZ$96&lt;=I$49)*'Dvd Calendar'!$E$99:$CZ$99*(('Dvd Calendar'!$E$101:$CZ$101='Field Check'!$C$53)*('Field Check'!$C$53&lt;&gt;"")+('Dvd Calendar'!$E$101:$CZ$101='Field Check'!$C$54)*('Field Check'!$C$54&lt;&gt;"")+('Dvd Calendar'!$E$101:$CZ$101='Field Check'!$C$55)*('Field Check'!$C$55&lt;&gt;"")+('Dvd Calendar'!$E$101:$CZ$101='Field Check'!$C$56)*('Field Check'!$C$56&lt;&gt;"")+('Dvd Calendar'!$E$101:$CZ$101='Field Check'!$C$57)*('Field Check'!$C$57&lt;&gt;""))*(COUNTIF('Dvd Calendar'!$E$103:$CZ$103,'Dvd Calendar'!$E$96:$CZ$96)=0)),"")))</f>
        <v/>
      </c>
      <c r="J59" s="77">
        <f>IF(J$49="","",IF($B59="","",IFERROR(SUMIFS('Dvd Calendar'!$E$104:$CZ$104,'Dvd Calendar'!$E$103:$CZ$103,"&gt;"&amp;J$48,'Dvd Calendar'!$E$103:$CZ$103,"&lt;="&amp;J$49)+SUMPRODUCT(('Dvd Calendar'!$E$96:$CZ$96&gt;J$48)*('Dvd Calendar'!$E$96:$CZ$96&lt;=J$49)*'Dvd Calendar'!$E$99:$CZ$99*(('Dvd Calendar'!$E$101:$CZ$101='Field Check'!$C$53)*('Field Check'!$C$53&lt;&gt;"")+('Dvd Calendar'!$E$101:$CZ$101='Field Check'!$C$54)*('Field Check'!$C$54&lt;&gt;"")+('Dvd Calendar'!$E$101:$CZ$101='Field Check'!$C$55)*('Field Check'!$C$55&lt;&gt;"")+('Dvd Calendar'!$E$101:$CZ$101='Field Check'!$C$56)*('Field Check'!$C$56&lt;&gt;"")+('Dvd Calendar'!$E$101:$CZ$101='Field Check'!$C$57)*('Field Check'!$C$57&lt;&gt;""))*(COUNTIF('Dvd Calendar'!$E$103:$CZ$103,'Dvd Calendar'!$E$96:$CZ$96)=0)),"")))</f>
        <v/>
      </c>
      <c r="K59" s="77">
        <f>IF(K$49="","",IF($B59="","",IFERROR(SUMIFS('Dvd Calendar'!$E$104:$CZ$104,'Dvd Calendar'!$E$103:$CZ$103,"&gt;"&amp;K$48,'Dvd Calendar'!$E$103:$CZ$103,"&lt;="&amp;K$49)+SUMPRODUCT(('Dvd Calendar'!$E$96:$CZ$96&gt;K$48)*('Dvd Calendar'!$E$96:$CZ$96&lt;=K$49)*'Dvd Calendar'!$E$99:$CZ$99*(('Dvd Calendar'!$E$101:$CZ$101='Field Check'!$C$53)*('Field Check'!$C$53&lt;&gt;"")+('Dvd Calendar'!$E$101:$CZ$101='Field Check'!$C$54)*('Field Check'!$C$54&lt;&gt;"")+('Dvd Calendar'!$E$101:$CZ$101='Field Check'!$C$55)*('Field Check'!$C$55&lt;&gt;"")+('Dvd Calendar'!$E$101:$CZ$101='Field Check'!$C$56)*('Field Check'!$C$56&lt;&gt;"")+('Dvd Calendar'!$E$101:$CZ$101='Field Check'!$C$57)*('Field Check'!$C$57&lt;&gt;""))*(COUNTIF('Dvd Calendar'!$E$103:$CZ$103,'Dvd Calendar'!$E$96:$CZ$96)=0)),"")))</f>
        <v/>
      </c>
      <c r="L59" s="77">
        <f>IF(L$49="","",IF($B59="","",IFERROR(SUMIFS('Dvd Calendar'!$E$104:$CZ$104,'Dvd Calendar'!$E$103:$CZ$103,"&gt;"&amp;L$48,'Dvd Calendar'!$E$103:$CZ$103,"&lt;="&amp;L$49)+SUMPRODUCT(('Dvd Calendar'!$E$96:$CZ$96&gt;L$48)*('Dvd Calendar'!$E$96:$CZ$96&lt;=L$49)*'Dvd Calendar'!$E$99:$CZ$99*(('Dvd Calendar'!$E$101:$CZ$101='Field Check'!$C$53)*('Field Check'!$C$53&lt;&gt;"")+('Dvd Calendar'!$E$101:$CZ$101='Field Check'!$C$54)*('Field Check'!$C$54&lt;&gt;"")+('Dvd Calendar'!$E$101:$CZ$101='Field Check'!$C$55)*('Field Check'!$C$55&lt;&gt;"")+('Dvd Calendar'!$E$101:$CZ$101='Field Check'!$C$56)*('Field Check'!$C$56&lt;&gt;"")+('Dvd Calendar'!$E$101:$CZ$101='Field Check'!$C$57)*('Field Check'!$C$57&lt;&gt;""))*(COUNTIF('Dvd Calendar'!$E$103:$CZ$103,'Dvd Calendar'!$E$96:$CZ$96)=0)),"")))</f>
        <v/>
      </c>
      <c r="M59" s="77">
        <f>IF(M$49="","",IF($B59="","",IFERROR(SUMIFS('Dvd Calendar'!$E$104:$CZ$104,'Dvd Calendar'!$E$103:$CZ$103,"&gt;"&amp;M$48,'Dvd Calendar'!$E$103:$CZ$103,"&lt;="&amp;M$49)+SUMPRODUCT(('Dvd Calendar'!$E$96:$CZ$96&gt;M$48)*('Dvd Calendar'!$E$96:$CZ$96&lt;=M$49)*'Dvd Calendar'!$E$99:$CZ$99*(('Dvd Calendar'!$E$101:$CZ$101='Field Check'!$C$53)*('Field Check'!$C$53&lt;&gt;"")+('Dvd Calendar'!$E$101:$CZ$101='Field Check'!$C$54)*('Field Check'!$C$54&lt;&gt;"")+('Dvd Calendar'!$E$101:$CZ$101='Field Check'!$C$55)*('Field Check'!$C$55&lt;&gt;"")+('Dvd Calendar'!$E$101:$CZ$101='Field Check'!$C$56)*('Field Check'!$C$56&lt;&gt;"")+('Dvd Calendar'!$E$101:$CZ$101='Field Check'!$C$57)*('Field Check'!$C$57&lt;&gt;""))*(COUNTIF('Dvd Calendar'!$E$103:$CZ$103,'Dvd Calendar'!$E$96:$CZ$96)=0)),"")))</f>
        <v/>
      </c>
      <c r="N59" s="77">
        <f>IF(N$49="","",IF($B59="","",IFERROR(SUMIFS('Dvd Calendar'!$E$104:$CZ$104,'Dvd Calendar'!$E$103:$CZ$103,"&gt;"&amp;N$48,'Dvd Calendar'!$E$103:$CZ$103,"&lt;="&amp;N$49)+SUMPRODUCT(('Dvd Calendar'!$E$96:$CZ$96&gt;N$48)*('Dvd Calendar'!$E$96:$CZ$96&lt;=N$49)*'Dvd Calendar'!$E$99:$CZ$99*(('Dvd Calendar'!$E$101:$CZ$101='Field Check'!$C$53)*('Field Check'!$C$53&lt;&gt;"")+('Dvd Calendar'!$E$101:$CZ$101='Field Check'!$C$54)*('Field Check'!$C$54&lt;&gt;"")+('Dvd Calendar'!$E$101:$CZ$101='Field Check'!$C$55)*('Field Check'!$C$55&lt;&gt;"")+('Dvd Calendar'!$E$101:$CZ$101='Field Check'!$C$56)*('Field Check'!$C$56&lt;&gt;"")+('Dvd Calendar'!$E$101:$CZ$101='Field Check'!$C$57)*('Field Check'!$C$57&lt;&gt;""))*(COUNTIF('Dvd Calendar'!$E$103:$CZ$103,'Dvd Calendar'!$E$96:$CZ$96)=0)),"")))</f>
        <v/>
      </c>
      <c r="O59" s="77">
        <f>IF(O$49="","",IF($B59="","",IFERROR(SUMIFS('Dvd Calendar'!$E$104:$CZ$104,'Dvd Calendar'!$E$103:$CZ$103,"&gt;"&amp;O$48,'Dvd Calendar'!$E$103:$CZ$103,"&lt;="&amp;O$49)+SUMPRODUCT(('Dvd Calendar'!$E$96:$CZ$96&gt;O$48)*('Dvd Calendar'!$E$96:$CZ$96&lt;=O$49)*'Dvd Calendar'!$E$99:$CZ$99*(('Dvd Calendar'!$E$101:$CZ$101='Field Check'!$C$53)*('Field Check'!$C$53&lt;&gt;"")+('Dvd Calendar'!$E$101:$CZ$101='Field Check'!$C$54)*('Field Check'!$C$54&lt;&gt;"")+('Dvd Calendar'!$E$101:$CZ$101='Field Check'!$C$55)*('Field Check'!$C$55&lt;&gt;"")+('Dvd Calendar'!$E$101:$CZ$101='Field Check'!$C$56)*('Field Check'!$C$56&lt;&gt;"")+('Dvd Calendar'!$E$101:$CZ$101='Field Check'!$C$57)*('Field Check'!$C$57&lt;&gt;""))*(COUNTIF('Dvd Calendar'!$E$103:$CZ$103,'Dvd Calendar'!$E$96:$CZ$96)=0)),"")))</f>
        <v/>
      </c>
      <c r="P59" s="77">
        <f>IF(P$49="","",IF($B59="","",IFERROR(SUMIFS('Dvd Calendar'!$E$104:$CZ$104,'Dvd Calendar'!$E$103:$CZ$103,"&gt;"&amp;P$48,'Dvd Calendar'!$E$103:$CZ$103,"&lt;="&amp;P$49)+SUMPRODUCT(('Dvd Calendar'!$E$96:$CZ$96&gt;P$48)*('Dvd Calendar'!$E$96:$CZ$96&lt;=P$49)*'Dvd Calendar'!$E$99:$CZ$99*(('Dvd Calendar'!$E$101:$CZ$101='Field Check'!$C$53)*('Field Check'!$C$53&lt;&gt;"")+('Dvd Calendar'!$E$101:$CZ$101='Field Check'!$C$54)*('Field Check'!$C$54&lt;&gt;"")+('Dvd Calendar'!$E$101:$CZ$101='Field Check'!$C$55)*('Field Check'!$C$55&lt;&gt;"")+('Dvd Calendar'!$E$101:$CZ$101='Field Check'!$C$56)*('Field Check'!$C$56&lt;&gt;"")+('Dvd Calendar'!$E$101:$CZ$101='Field Check'!$C$57)*('Field Check'!$C$57&lt;&gt;""))*(COUNTIF('Dvd Calendar'!$E$103:$CZ$103,'Dvd Calendar'!$E$96:$CZ$96)=0)),"")))</f>
        <v/>
      </c>
      <c r="Q59" s="77">
        <f>IF(Q$49="","",IF($B59="","",IFERROR(SUMIFS('Dvd Calendar'!$E$104:$CZ$104,'Dvd Calendar'!$E$103:$CZ$103,"&gt;"&amp;Q$48,'Dvd Calendar'!$E$103:$CZ$103,"&lt;="&amp;Q$49)+SUMPRODUCT(('Dvd Calendar'!$E$96:$CZ$96&gt;Q$48)*('Dvd Calendar'!$E$96:$CZ$96&lt;=Q$49)*'Dvd Calendar'!$E$99:$CZ$99*(('Dvd Calendar'!$E$101:$CZ$101='Field Check'!$C$53)*('Field Check'!$C$53&lt;&gt;"")+('Dvd Calendar'!$E$101:$CZ$101='Field Check'!$C$54)*('Field Check'!$C$54&lt;&gt;"")+('Dvd Calendar'!$E$101:$CZ$101='Field Check'!$C$55)*('Field Check'!$C$55&lt;&gt;"")+('Dvd Calendar'!$E$101:$CZ$101='Field Check'!$C$56)*('Field Check'!$C$56&lt;&gt;"")+('Dvd Calendar'!$E$101:$CZ$101='Field Check'!$C$57)*('Field Check'!$C$57&lt;&gt;""))*(COUNTIF('Dvd Calendar'!$E$103:$CZ$103,'Dvd Calendar'!$E$96:$CZ$96)=0)),"")))</f>
        <v/>
      </c>
      <c r="R59" s="77">
        <f>IF(R$49="","",IF($B59="","",IFERROR(SUMIFS('Dvd Calendar'!$E$104:$CZ$104,'Dvd Calendar'!$E$103:$CZ$103,"&gt;"&amp;R$48,'Dvd Calendar'!$E$103:$CZ$103,"&lt;="&amp;R$49)+SUMPRODUCT(('Dvd Calendar'!$E$96:$CZ$96&gt;R$48)*('Dvd Calendar'!$E$96:$CZ$96&lt;=R$49)*'Dvd Calendar'!$E$99:$CZ$99*(('Dvd Calendar'!$E$101:$CZ$101='Field Check'!$C$53)*('Field Check'!$C$53&lt;&gt;"")+('Dvd Calendar'!$E$101:$CZ$101='Field Check'!$C$54)*('Field Check'!$C$54&lt;&gt;"")+('Dvd Calendar'!$E$101:$CZ$101='Field Check'!$C$55)*('Field Check'!$C$55&lt;&gt;"")+('Dvd Calendar'!$E$101:$CZ$101='Field Check'!$C$56)*('Field Check'!$C$56&lt;&gt;"")+('Dvd Calendar'!$E$101:$CZ$101='Field Check'!$C$57)*('Field Check'!$C$57&lt;&gt;""))*(COUNTIF('Dvd Calendar'!$E$103:$CZ$103,'Dvd Calendar'!$E$96:$CZ$96)=0)),"")))</f>
        <v/>
      </c>
      <c r="U59" s="86" t="n"/>
      <c r="V59" s="86" t="n"/>
      <c r="W59" s="86" t="n"/>
      <c r="X59" s="86" t="n"/>
      <c r="Y59" s="86" t="n"/>
      <c r="Z59" s="86" t="n"/>
      <c r="AA59" s="86" t="n"/>
      <c r="AB59" s="86" t="n"/>
      <c r="AC59" s="86" t="n"/>
      <c r="AD59" s="86" t="n"/>
      <c r="AE59" s="86" t="n"/>
      <c r="AF59" s="86" t="n"/>
      <c r="AG59" s="86" t="n"/>
      <c r="AH59" s="86" t="n"/>
      <c r="AI59" s="86" t="n"/>
      <c r="AJ59" s="86" t="n"/>
    </row>
    <row r="60">
      <c r="B60" s="126">
        <f>IF('AS51'!$C$15="","",'AS51'!$C$15)</f>
        <v/>
      </c>
      <c r="C60" s="77">
        <f>IF(C$49="","",IF($B60="","",IFERROR(SUMIFS('Dvd Calendar'!$E$115:$CZ$115,'Dvd Calendar'!$E$114:$CZ$114,"&gt;"&amp;C$48,'Dvd Calendar'!$E$114:$CZ$114,"&lt;="&amp;C$49)+SUMPRODUCT(('Dvd Calendar'!$E$107:$CZ$107&gt;C$48)*('Dvd Calendar'!$E$107:$CZ$107&lt;=C$49)*'Dvd Calendar'!$E$110:$CZ$110*(('Dvd Calendar'!$E$112:$CZ$112='Field Check'!$C$53)*('Field Check'!$C$53&lt;&gt;"")+('Dvd Calendar'!$E$112:$CZ$112='Field Check'!$C$54)*('Field Check'!$C$54&lt;&gt;"")+('Dvd Calendar'!$E$112:$CZ$112='Field Check'!$C$55)*('Field Check'!$C$55&lt;&gt;"")+('Dvd Calendar'!$E$112:$CZ$112='Field Check'!$C$56)*('Field Check'!$C$56&lt;&gt;"")+('Dvd Calendar'!$E$112:$CZ$112='Field Check'!$C$57)*('Field Check'!$C$57&lt;&gt;""))*(COUNTIF('Dvd Calendar'!$E$114:$CZ$114,'Dvd Calendar'!$E$107:$CZ$107)=0)),"")))</f>
        <v/>
      </c>
      <c r="D60" s="77">
        <f>IF(D$49="","",IF($B60="","",IFERROR(SUMIFS('Dvd Calendar'!$E$115:$CZ$115,'Dvd Calendar'!$E$114:$CZ$114,"&gt;"&amp;D$48,'Dvd Calendar'!$E$114:$CZ$114,"&lt;="&amp;D$49)+SUMPRODUCT(('Dvd Calendar'!$E$107:$CZ$107&gt;D$48)*('Dvd Calendar'!$E$107:$CZ$107&lt;=D$49)*'Dvd Calendar'!$E$110:$CZ$110*(('Dvd Calendar'!$E$112:$CZ$112='Field Check'!$C$53)*('Field Check'!$C$53&lt;&gt;"")+('Dvd Calendar'!$E$112:$CZ$112='Field Check'!$C$54)*('Field Check'!$C$54&lt;&gt;"")+('Dvd Calendar'!$E$112:$CZ$112='Field Check'!$C$55)*('Field Check'!$C$55&lt;&gt;"")+('Dvd Calendar'!$E$112:$CZ$112='Field Check'!$C$56)*('Field Check'!$C$56&lt;&gt;"")+('Dvd Calendar'!$E$112:$CZ$112='Field Check'!$C$57)*('Field Check'!$C$57&lt;&gt;""))*(COUNTIF('Dvd Calendar'!$E$114:$CZ$114,'Dvd Calendar'!$E$107:$CZ$107)=0)),"")))</f>
        <v/>
      </c>
      <c r="E60" s="77">
        <f>IF(E$49="","",IF($B60="","",IFERROR(SUMIFS('Dvd Calendar'!$E$115:$CZ$115,'Dvd Calendar'!$E$114:$CZ$114,"&gt;"&amp;E$48,'Dvd Calendar'!$E$114:$CZ$114,"&lt;="&amp;E$49)+SUMPRODUCT(('Dvd Calendar'!$E$107:$CZ$107&gt;E$48)*('Dvd Calendar'!$E$107:$CZ$107&lt;=E$49)*'Dvd Calendar'!$E$110:$CZ$110*(('Dvd Calendar'!$E$112:$CZ$112='Field Check'!$C$53)*('Field Check'!$C$53&lt;&gt;"")+('Dvd Calendar'!$E$112:$CZ$112='Field Check'!$C$54)*('Field Check'!$C$54&lt;&gt;"")+('Dvd Calendar'!$E$112:$CZ$112='Field Check'!$C$55)*('Field Check'!$C$55&lt;&gt;"")+('Dvd Calendar'!$E$112:$CZ$112='Field Check'!$C$56)*('Field Check'!$C$56&lt;&gt;"")+('Dvd Calendar'!$E$112:$CZ$112='Field Check'!$C$57)*('Field Check'!$C$57&lt;&gt;""))*(COUNTIF('Dvd Calendar'!$E$114:$CZ$114,'Dvd Calendar'!$E$107:$CZ$107)=0)),"")))</f>
        <v/>
      </c>
      <c r="F60" s="77">
        <f>IF(F$49="","",IF($B60="","",IFERROR(SUMIFS('Dvd Calendar'!$E$115:$CZ$115,'Dvd Calendar'!$E$114:$CZ$114,"&gt;"&amp;F$48,'Dvd Calendar'!$E$114:$CZ$114,"&lt;="&amp;F$49)+SUMPRODUCT(('Dvd Calendar'!$E$107:$CZ$107&gt;F$48)*('Dvd Calendar'!$E$107:$CZ$107&lt;=F$49)*'Dvd Calendar'!$E$110:$CZ$110*(('Dvd Calendar'!$E$112:$CZ$112='Field Check'!$C$53)*('Field Check'!$C$53&lt;&gt;"")+('Dvd Calendar'!$E$112:$CZ$112='Field Check'!$C$54)*('Field Check'!$C$54&lt;&gt;"")+('Dvd Calendar'!$E$112:$CZ$112='Field Check'!$C$55)*('Field Check'!$C$55&lt;&gt;"")+('Dvd Calendar'!$E$112:$CZ$112='Field Check'!$C$56)*('Field Check'!$C$56&lt;&gt;"")+('Dvd Calendar'!$E$112:$CZ$112='Field Check'!$C$57)*('Field Check'!$C$57&lt;&gt;""))*(COUNTIF('Dvd Calendar'!$E$114:$CZ$114,'Dvd Calendar'!$E$107:$CZ$107)=0)),"")))</f>
        <v/>
      </c>
      <c r="G60" s="77">
        <f>IF(G$49="","",IF($B60="","",IFERROR(SUMIFS('Dvd Calendar'!$E$115:$CZ$115,'Dvd Calendar'!$E$114:$CZ$114,"&gt;"&amp;G$48,'Dvd Calendar'!$E$114:$CZ$114,"&lt;="&amp;G$49)+SUMPRODUCT(('Dvd Calendar'!$E$107:$CZ$107&gt;G$48)*('Dvd Calendar'!$E$107:$CZ$107&lt;=G$49)*'Dvd Calendar'!$E$110:$CZ$110*(('Dvd Calendar'!$E$112:$CZ$112='Field Check'!$C$53)*('Field Check'!$C$53&lt;&gt;"")+('Dvd Calendar'!$E$112:$CZ$112='Field Check'!$C$54)*('Field Check'!$C$54&lt;&gt;"")+('Dvd Calendar'!$E$112:$CZ$112='Field Check'!$C$55)*('Field Check'!$C$55&lt;&gt;"")+('Dvd Calendar'!$E$112:$CZ$112='Field Check'!$C$56)*('Field Check'!$C$56&lt;&gt;"")+('Dvd Calendar'!$E$112:$CZ$112='Field Check'!$C$57)*('Field Check'!$C$57&lt;&gt;""))*(COUNTIF('Dvd Calendar'!$E$114:$CZ$114,'Dvd Calendar'!$E$107:$CZ$107)=0)),"")))</f>
        <v/>
      </c>
      <c r="H60" s="77">
        <f>IF(H$49="","",IF($B60="","",IFERROR(SUMIFS('Dvd Calendar'!$E$115:$CZ$115,'Dvd Calendar'!$E$114:$CZ$114,"&gt;"&amp;H$48,'Dvd Calendar'!$E$114:$CZ$114,"&lt;="&amp;H$49)+SUMPRODUCT(('Dvd Calendar'!$E$107:$CZ$107&gt;H$48)*('Dvd Calendar'!$E$107:$CZ$107&lt;=H$49)*'Dvd Calendar'!$E$110:$CZ$110*(('Dvd Calendar'!$E$112:$CZ$112='Field Check'!$C$53)*('Field Check'!$C$53&lt;&gt;"")+('Dvd Calendar'!$E$112:$CZ$112='Field Check'!$C$54)*('Field Check'!$C$54&lt;&gt;"")+('Dvd Calendar'!$E$112:$CZ$112='Field Check'!$C$55)*('Field Check'!$C$55&lt;&gt;"")+('Dvd Calendar'!$E$112:$CZ$112='Field Check'!$C$56)*('Field Check'!$C$56&lt;&gt;"")+('Dvd Calendar'!$E$112:$CZ$112='Field Check'!$C$57)*('Field Check'!$C$57&lt;&gt;""))*(COUNTIF('Dvd Calendar'!$E$114:$CZ$114,'Dvd Calendar'!$E$107:$CZ$107)=0)),"")))</f>
        <v/>
      </c>
      <c r="I60" s="77">
        <f>IF(I$49="","",IF($B60="","",IFERROR(SUMIFS('Dvd Calendar'!$E$115:$CZ$115,'Dvd Calendar'!$E$114:$CZ$114,"&gt;"&amp;I$48,'Dvd Calendar'!$E$114:$CZ$114,"&lt;="&amp;I$49)+SUMPRODUCT(('Dvd Calendar'!$E$107:$CZ$107&gt;I$48)*('Dvd Calendar'!$E$107:$CZ$107&lt;=I$49)*'Dvd Calendar'!$E$110:$CZ$110*(('Dvd Calendar'!$E$112:$CZ$112='Field Check'!$C$53)*('Field Check'!$C$53&lt;&gt;"")+('Dvd Calendar'!$E$112:$CZ$112='Field Check'!$C$54)*('Field Check'!$C$54&lt;&gt;"")+('Dvd Calendar'!$E$112:$CZ$112='Field Check'!$C$55)*('Field Check'!$C$55&lt;&gt;"")+('Dvd Calendar'!$E$112:$CZ$112='Field Check'!$C$56)*('Field Check'!$C$56&lt;&gt;"")+('Dvd Calendar'!$E$112:$CZ$112='Field Check'!$C$57)*('Field Check'!$C$57&lt;&gt;""))*(COUNTIF('Dvd Calendar'!$E$114:$CZ$114,'Dvd Calendar'!$E$107:$CZ$107)=0)),"")))</f>
        <v/>
      </c>
      <c r="J60" s="77">
        <f>IF(J$49="","",IF($B60="","",IFERROR(SUMIFS('Dvd Calendar'!$E$115:$CZ$115,'Dvd Calendar'!$E$114:$CZ$114,"&gt;"&amp;J$48,'Dvd Calendar'!$E$114:$CZ$114,"&lt;="&amp;J$49)+SUMPRODUCT(('Dvd Calendar'!$E$107:$CZ$107&gt;J$48)*('Dvd Calendar'!$E$107:$CZ$107&lt;=J$49)*'Dvd Calendar'!$E$110:$CZ$110*(('Dvd Calendar'!$E$112:$CZ$112='Field Check'!$C$53)*('Field Check'!$C$53&lt;&gt;"")+('Dvd Calendar'!$E$112:$CZ$112='Field Check'!$C$54)*('Field Check'!$C$54&lt;&gt;"")+('Dvd Calendar'!$E$112:$CZ$112='Field Check'!$C$55)*('Field Check'!$C$55&lt;&gt;"")+('Dvd Calendar'!$E$112:$CZ$112='Field Check'!$C$56)*('Field Check'!$C$56&lt;&gt;"")+('Dvd Calendar'!$E$112:$CZ$112='Field Check'!$C$57)*('Field Check'!$C$57&lt;&gt;""))*(COUNTIF('Dvd Calendar'!$E$114:$CZ$114,'Dvd Calendar'!$E$107:$CZ$107)=0)),"")))</f>
        <v/>
      </c>
      <c r="K60" s="77">
        <f>IF(K$49="","",IF($B60="","",IFERROR(SUMIFS('Dvd Calendar'!$E$115:$CZ$115,'Dvd Calendar'!$E$114:$CZ$114,"&gt;"&amp;K$48,'Dvd Calendar'!$E$114:$CZ$114,"&lt;="&amp;K$49)+SUMPRODUCT(('Dvd Calendar'!$E$107:$CZ$107&gt;K$48)*('Dvd Calendar'!$E$107:$CZ$107&lt;=K$49)*'Dvd Calendar'!$E$110:$CZ$110*(('Dvd Calendar'!$E$112:$CZ$112='Field Check'!$C$53)*('Field Check'!$C$53&lt;&gt;"")+('Dvd Calendar'!$E$112:$CZ$112='Field Check'!$C$54)*('Field Check'!$C$54&lt;&gt;"")+('Dvd Calendar'!$E$112:$CZ$112='Field Check'!$C$55)*('Field Check'!$C$55&lt;&gt;"")+('Dvd Calendar'!$E$112:$CZ$112='Field Check'!$C$56)*('Field Check'!$C$56&lt;&gt;"")+('Dvd Calendar'!$E$112:$CZ$112='Field Check'!$C$57)*('Field Check'!$C$57&lt;&gt;""))*(COUNTIF('Dvd Calendar'!$E$114:$CZ$114,'Dvd Calendar'!$E$107:$CZ$107)=0)),"")))</f>
        <v/>
      </c>
      <c r="L60" s="77">
        <f>IF(L$49="","",IF($B60="","",IFERROR(SUMIFS('Dvd Calendar'!$E$115:$CZ$115,'Dvd Calendar'!$E$114:$CZ$114,"&gt;"&amp;L$48,'Dvd Calendar'!$E$114:$CZ$114,"&lt;="&amp;L$49)+SUMPRODUCT(('Dvd Calendar'!$E$107:$CZ$107&gt;L$48)*('Dvd Calendar'!$E$107:$CZ$107&lt;=L$49)*'Dvd Calendar'!$E$110:$CZ$110*(('Dvd Calendar'!$E$112:$CZ$112='Field Check'!$C$53)*('Field Check'!$C$53&lt;&gt;"")+('Dvd Calendar'!$E$112:$CZ$112='Field Check'!$C$54)*('Field Check'!$C$54&lt;&gt;"")+('Dvd Calendar'!$E$112:$CZ$112='Field Check'!$C$55)*('Field Check'!$C$55&lt;&gt;"")+('Dvd Calendar'!$E$112:$CZ$112='Field Check'!$C$56)*('Field Check'!$C$56&lt;&gt;"")+('Dvd Calendar'!$E$112:$CZ$112='Field Check'!$C$57)*('Field Check'!$C$57&lt;&gt;""))*(COUNTIF('Dvd Calendar'!$E$114:$CZ$114,'Dvd Calendar'!$E$107:$CZ$107)=0)),"")))</f>
        <v/>
      </c>
      <c r="M60" s="77">
        <f>IF(M$49="","",IF($B60="","",IFERROR(SUMIFS('Dvd Calendar'!$E$115:$CZ$115,'Dvd Calendar'!$E$114:$CZ$114,"&gt;"&amp;M$48,'Dvd Calendar'!$E$114:$CZ$114,"&lt;="&amp;M$49)+SUMPRODUCT(('Dvd Calendar'!$E$107:$CZ$107&gt;M$48)*('Dvd Calendar'!$E$107:$CZ$107&lt;=M$49)*'Dvd Calendar'!$E$110:$CZ$110*(('Dvd Calendar'!$E$112:$CZ$112='Field Check'!$C$53)*('Field Check'!$C$53&lt;&gt;"")+('Dvd Calendar'!$E$112:$CZ$112='Field Check'!$C$54)*('Field Check'!$C$54&lt;&gt;"")+('Dvd Calendar'!$E$112:$CZ$112='Field Check'!$C$55)*('Field Check'!$C$55&lt;&gt;"")+('Dvd Calendar'!$E$112:$CZ$112='Field Check'!$C$56)*('Field Check'!$C$56&lt;&gt;"")+('Dvd Calendar'!$E$112:$CZ$112='Field Check'!$C$57)*('Field Check'!$C$57&lt;&gt;""))*(COUNTIF('Dvd Calendar'!$E$114:$CZ$114,'Dvd Calendar'!$E$107:$CZ$107)=0)),"")))</f>
        <v/>
      </c>
      <c r="N60" s="77">
        <f>IF(N$49="","",IF($B60="","",IFERROR(SUMIFS('Dvd Calendar'!$E$115:$CZ$115,'Dvd Calendar'!$E$114:$CZ$114,"&gt;"&amp;N$48,'Dvd Calendar'!$E$114:$CZ$114,"&lt;="&amp;N$49)+SUMPRODUCT(('Dvd Calendar'!$E$107:$CZ$107&gt;N$48)*('Dvd Calendar'!$E$107:$CZ$107&lt;=N$49)*'Dvd Calendar'!$E$110:$CZ$110*(('Dvd Calendar'!$E$112:$CZ$112='Field Check'!$C$53)*('Field Check'!$C$53&lt;&gt;"")+('Dvd Calendar'!$E$112:$CZ$112='Field Check'!$C$54)*('Field Check'!$C$54&lt;&gt;"")+('Dvd Calendar'!$E$112:$CZ$112='Field Check'!$C$55)*('Field Check'!$C$55&lt;&gt;"")+('Dvd Calendar'!$E$112:$CZ$112='Field Check'!$C$56)*('Field Check'!$C$56&lt;&gt;"")+('Dvd Calendar'!$E$112:$CZ$112='Field Check'!$C$57)*('Field Check'!$C$57&lt;&gt;""))*(COUNTIF('Dvd Calendar'!$E$114:$CZ$114,'Dvd Calendar'!$E$107:$CZ$107)=0)),"")))</f>
        <v/>
      </c>
      <c r="O60" s="77">
        <f>IF(O$49="","",IF($B60="","",IFERROR(SUMIFS('Dvd Calendar'!$E$115:$CZ$115,'Dvd Calendar'!$E$114:$CZ$114,"&gt;"&amp;O$48,'Dvd Calendar'!$E$114:$CZ$114,"&lt;="&amp;O$49)+SUMPRODUCT(('Dvd Calendar'!$E$107:$CZ$107&gt;O$48)*('Dvd Calendar'!$E$107:$CZ$107&lt;=O$49)*'Dvd Calendar'!$E$110:$CZ$110*(('Dvd Calendar'!$E$112:$CZ$112='Field Check'!$C$53)*('Field Check'!$C$53&lt;&gt;"")+('Dvd Calendar'!$E$112:$CZ$112='Field Check'!$C$54)*('Field Check'!$C$54&lt;&gt;"")+('Dvd Calendar'!$E$112:$CZ$112='Field Check'!$C$55)*('Field Check'!$C$55&lt;&gt;"")+('Dvd Calendar'!$E$112:$CZ$112='Field Check'!$C$56)*('Field Check'!$C$56&lt;&gt;"")+('Dvd Calendar'!$E$112:$CZ$112='Field Check'!$C$57)*('Field Check'!$C$57&lt;&gt;""))*(COUNTIF('Dvd Calendar'!$E$114:$CZ$114,'Dvd Calendar'!$E$107:$CZ$107)=0)),"")))</f>
        <v/>
      </c>
      <c r="P60" s="77">
        <f>IF(P$49="","",IF($B60="","",IFERROR(SUMIFS('Dvd Calendar'!$E$115:$CZ$115,'Dvd Calendar'!$E$114:$CZ$114,"&gt;"&amp;P$48,'Dvd Calendar'!$E$114:$CZ$114,"&lt;="&amp;P$49)+SUMPRODUCT(('Dvd Calendar'!$E$107:$CZ$107&gt;P$48)*('Dvd Calendar'!$E$107:$CZ$107&lt;=P$49)*'Dvd Calendar'!$E$110:$CZ$110*(('Dvd Calendar'!$E$112:$CZ$112='Field Check'!$C$53)*('Field Check'!$C$53&lt;&gt;"")+('Dvd Calendar'!$E$112:$CZ$112='Field Check'!$C$54)*('Field Check'!$C$54&lt;&gt;"")+('Dvd Calendar'!$E$112:$CZ$112='Field Check'!$C$55)*('Field Check'!$C$55&lt;&gt;"")+('Dvd Calendar'!$E$112:$CZ$112='Field Check'!$C$56)*('Field Check'!$C$56&lt;&gt;"")+('Dvd Calendar'!$E$112:$CZ$112='Field Check'!$C$57)*('Field Check'!$C$57&lt;&gt;""))*(COUNTIF('Dvd Calendar'!$E$114:$CZ$114,'Dvd Calendar'!$E$107:$CZ$107)=0)),"")))</f>
        <v/>
      </c>
      <c r="Q60" s="77">
        <f>IF(Q$49="","",IF($B60="","",IFERROR(SUMIFS('Dvd Calendar'!$E$115:$CZ$115,'Dvd Calendar'!$E$114:$CZ$114,"&gt;"&amp;Q$48,'Dvd Calendar'!$E$114:$CZ$114,"&lt;="&amp;Q$49)+SUMPRODUCT(('Dvd Calendar'!$E$107:$CZ$107&gt;Q$48)*('Dvd Calendar'!$E$107:$CZ$107&lt;=Q$49)*'Dvd Calendar'!$E$110:$CZ$110*(('Dvd Calendar'!$E$112:$CZ$112='Field Check'!$C$53)*('Field Check'!$C$53&lt;&gt;"")+('Dvd Calendar'!$E$112:$CZ$112='Field Check'!$C$54)*('Field Check'!$C$54&lt;&gt;"")+('Dvd Calendar'!$E$112:$CZ$112='Field Check'!$C$55)*('Field Check'!$C$55&lt;&gt;"")+('Dvd Calendar'!$E$112:$CZ$112='Field Check'!$C$56)*('Field Check'!$C$56&lt;&gt;"")+('Dvd Calendar'!$E$112:$CZ$112='Field Check'!$C$57)*('Field Check'!$C$57&lt;&gt;""))*(COUNTIF('Dvd Calendar'!$E$114:$CZ$114,'Dvd Calendar'!$E$107:$CZ$107)=0)),"")))</f>
        <v/>
      </c>
      <c r="R60" s="77">
        <f>IF(R$49="","",IF($B60="","",IFERROR(SUMIFS('Dvd Calendar'!$E$115:$CZ$115,'Dvd Calendar'!$E$114:$CZ$114,"&gt;"&amp;R$48,'Dvd Calendar'!$E$114:$CZ$114,"&lt;="&amp;R$49)+SUMPRODUCT(('Dvd Calendar'!$E$107:$CZ$107&gt;R$48)*('Dvd Calendar'!$E$107:$CZ$107&lt;=R$49)*'Dvd Calendar'!$E$110:$CZ$110*(('Dvd Calendar'!$E$112:$CZ$112='Field Check'!$C$53)*('Field Check'!$C$53&lt;&gt;"")+('Dvd Calendar'!$E$112:$CZ$112='Field Check'!$C$54)*('Field Check'!$C$54&lt;&gt;"")+('Dvd Calendar'!$E$112:$CZ$112='Field Check'!$C$55)*('Field Check'!$C$55&lt;&gt;"")+('Dvd Calendar'!$E$112:$CZ$112='Field Check'!$C$56)*('Field Check'!$C$56&lt;&gt;"")+('Dvd Calendar'!$E$112:$CZ$112='Field Check'!$C$57)*('Field Check'!$C$57&lt;&gt;""))*(COUNTIF('Dvd Calendar'!$E$114:$CZ$114,'Dvd Calendar'!$E$107:$CZ$107)=0)),"")))</f>
        <v/>
      </c>
      <c r="U60" s="86" t="n"/>
      <c r="V60" s="86" t="n"/>
      <c r="W60" s="86" t="n"/>
      <c r="X60" s="86" t="n"/>
      <c r="Y60" s="86" t="n"/>
      <c r="Z60" s="86" t="n"/>
      <c r="AA60" s="86" t="n"/>
      <c r="AB60" s="86" t="n"/>
      <c r="AC60" s="86" t="n"/>
      <c r="AD60" s="86" t="n"/>
      <c r="AE60" s="86" t="n"/>
      <c r="AF60" s="86" t="n"/>
      <c r="AG60" s="86" t="n"/>
      <c r="AH60" s="86" t="n"/>
      <c r="AI60" s="86" t="n"/>
      <c r="AJ60" s="86" t="n"/>
    </row>
    <row r="61">
      <c r="B61" s="126">
        <f>IF('AS51'!$C$16="","",'AS51'!$C$16)</f>
        <v/>
      </c>
      <c r="C61" s="77">
        <f>IF(C$49="","",IF($B61="","",IFERROR(SUMIFS('Dvd Calendar'!$E$126:$CZ$126,'Dvd Calendar'!$E$125:$CZ$125,"&gt;"&amp;C$48,'Dvd Calendar'!$E$125:$CZ$125,"&lt;="&amp;C$49)+SUMPRODUCT(('Dvd Calendar'!$E$118:$CZ$118&gt;C$48)*('Dvd Calendar'!$E$118:$CZ$118&lt;=C$49)*'Dvd Calendar'!$E$121:$CZ$121*(('Dvd Calendar'!$E$123:$CZ$123='Field Check'!$C$53)*('Field Check'!$C$53&lt;&gt;"")+('Dvd Calendar'!$E$123:$CZ$123='Field Check'!$C$54)*('Field Check'!$C$54&lt;&gt;"")+('Dvd Calendar'!$E$123:$CZ$123='Field Check'!$C$55)*('Field Check'!$C$55&lt;&gt;"")+('Dvd Calendar'!$E$123:$CZ$123='Field Check'!$C$56)*('Field Check'!$C$56&lt;&gt;"")+('Dvd Calendar'!$E$123:$CZ$123='Field Check'!$C$57)*('Field Check'!$C$57&lt;&gt;""))*(COUNTIF('Dvd Calendar'!$E$125:$CZ$125,'Dvd Calendar'!$E$118:$CZ$118)=0)),"")))</f>
        <v/>
      </c>
      <c r="D61" s="77">
        <f>IF(D$49="","",IF($B61="","",IFERROR(SUMIFS('Dvd Calendar'!$E$126:$CZ$126,'Dvd Calendar'!$E$125:$CZ$125,"&gt;"&amp;D$48,'Dvd Calendar'!$E$125:$CZ$125,"&lt;="&amp;D$49)+SUMPRODUCT(('Dvd Calendar'!$E$118:$CZ$118&gt;D$48)*('Dvd Calendar'!$E$118:$CZ$118&lt;=D$49)*'Dvd Calendar'!$E$121:$CZ$121*(('Dvd Calendar'!$E$123:$CZ$123='Field Check'!$C$53)*('Field Check'!$C$53&lt;&gt;"")+('Dvd Calendar'!$E$123:$CZ$123='Field Check'!$C$54)*('Field Check'!$C$54&lt;&gt;"")+('Dvd Calendar'!$E$123:$CZ$123='Field Check'!$C$55)*('Field Check'!$C$55&lt;&gt;"")+('Dvd Calendar'!$E$123:$CZ$123='Field Check'!$C$56)*('Field Check'!$C$56&lt;&gt;"")+('Dvd Calendar'!$E$123:$CZ$123='Field Check'!$C$57)*('Field Check'!$C$57&lt;&gt;""))*(COUNTIF('Dvd Calendar'!$E$125:$CZ$125,'Dvd Calendar'!$E$118:$CZ$118)=0)),"")))</f>
        <v/>
      </c>
      <c r="E61" s="77">
        <f>IF(E$49="","",IF($B61="","",IFERROR(SUMIFS('Dvd Calendar'!$E$126:$CZ$126,'Dvd Calendar'!$E$125:$CZ$125,"&gt;"&amp;E$48,'Dvd Calendar'!$E$125:$CZ$125,"&lt;="&amp;E$49)+SUMPRODUCT(('Dvd Calendar'!$E$118:$CZ$118&gt;E$48)*('Dvd Calendar'!$E$118:$CZ$118&lt;=E$49)*'Dvd Calendar'!$E$121:$CZ$121*(('Dvd Calendar'!$E$123:$CZ$123='Field Check'!$C$53)*('Field Check'!$C$53&lt;&gt;"")+('Dvd Calendar'!$E$123:$CZ$123='Field Check'!$C$54)*('Field Check'!$C$54&lt;&gt;"")+('Dvd Calendar'!$E$123:$CZ$123='Field Check'!$C$55)*('Field Check'!$C$55&lt;&gt;"")+('Dvd Calendar'!$E$123:$CZ$123='Field Check'!$C$56)*('Field Check'!$C$56&lt;&gt;"")+('Dvd Calendar'!$E$123:$CZ$123='Field Check'!$C$57)*('Field Check'!$C$57&lt;&gt;""))*(COUNTIF('Dvd Calendar'!$E$125:$CZ$125,'Dvd Calendar'!$E$118:$CZ$118)=0)),"")))</f>
        <v/>
      </c>
      <c r="F61" s="77">
        <f>IF(F$49="","",IF($B61="","",IFERROR(SUMIFS('Dvd Calendar'!$E$126:$CZ$126,'Dvd Calendar'!$E$125:$CZ$125,"&gt;"&amp;F$48,'Dvd Calendar'!$E$125:$CZ$125,"&lt;="&amp;F$49)+SUMPRODUCT(('Dvd Calendar'!$E$118:$CZ$118&gt;F$48)*('Dvd Calendar'!$E$118:$CZ$118&lt;=F$49)*'Dvd Calendar'!$E$121:$CZ$121*(('Dvd Calendar'!$E$123:$CZ$123='Field Check'!$C$53)*('Field Check'!$C$53&lt;&gt;"")+('Dvd Calendar'!$E$123:$CZ$123='Field Check'!$C$54)*('Field Check'!$C$54&lt;&gt;"")+('Dvd Calendar'!$E$123:$CZ$123='Field Check'!$C$55)*('Field Check'!$C$55&lt;&gt;"")+('Dvd Calendar'!$E$123:$CZ$123='Field Check'!$C$56)*('Field Check'!$C$56&lt;&gt;"")+('Dvd Calendar'!$E$123:$CZ$123='Field Check'!$C$57)*('Field Check'!$C$57&lt;&gt;""))*(COUNTIF('Dvd Calendar'!$E$125:$CZ$125,'Dvd Calendar'!$E$118:$CZ$118)=0)),"")))</f>
        <v/>
      </c>
      <c r="G61" s="77">
        <f>IF(G$49="","",IF($B61="","",IFERROR(SUMIFS('Dvd Calendar'!$E$126:$CZ$126,'Dvd Calendar'!$E$125:$CZ$125,"&gt;"&amp;G$48,'Dvd Calendar'!$E$125:$CZ$125,"&lt;="&amp;G$49)+SUMPRODUCT(('Dvd Calendar'!$E$118:$CZ$118&gt;G$48)*('Dvd Calendar'!$E$118:$CZ$118&lt;=G$49)*'Dvd Calendar'!$E$121:$CZ$121*(('Dvd Calendar'!$E$123:$CZ$123='Field Check'!$C$53)*('Field Check'!$C$53&lt;&gt;"")+('Dvd Calendar'!$E$123:$CZ$123='Field Check'!$C$54)*('Field Check'!$C$54&lt;&gt;"")+('Dvd Calendar'!$E$123:$CZ$123='Field Check'!$C$55)*('Field Check'!$C$55&lt;&gt;"")+('Dvd Calendar'!$E$123:$CZ$123='Field Check'!$C$56)*('Field Check'!$C$56&lt;&gt;"")+('Dvd Calendar'!$E$123:$CZ$123='Field Check'!$C$57)*('Field Check'!$C$57&lt;&gt;""))*(COUNTIF('Dvd Calendar'!$E$125:$CZ$125,'Dvd Calendar'!$E$118:$CZ$118)=0)),"")))</f>
        <v/>
      </c>
      <c r="H61" s="77">
        <f>IF(H$49="","",IF($B61="","",IFERROR(SUMIFS('Dvd Calendar'!$E$126:$CZ$126,'Dvd Calendar'!$E$125:$CZ$125,"&gt;"&amp;H$48,'Dvd Calendar'!$E$125:$CZ$125,"&lt;="&amp;H$49)+SUMPRODUCT(('Dvd Calendar'!$E$118:$CZ$118&gt;H$48)*('Dvd Calendar'!$E$118:$CZ$118&lt;=H$49)*'Dvd Calendar'!$E$121:$CZ$121*(('Dvd Calendar'!$E$123:$CZ$123='Field Check'!$C$53)*('Field Check'!$C$53&lt;&gt;"")+('Dvd Calendar'!$E$123:$CZ$123='Field Check'!$C$54)*('Field Check'!$C$54&lt;&gt;"")+('Dvd Calendar'!$E$123:$CZ$123='Field Check'!$C$55)*('Field Check'!$C$55&lt;&gt;"")+('Dvd Calendar'!$E$123:$CZ$123='Field Check'!$C$56)*('Field Check'!$C$56&lt;&gt;"")+('Dvd Calendar'!$E$123:$CZ$123='Field Check'!$C$57)*('Field Check'!$C$57&lt;&gt;""))*(COUNTIF('Dvd Calendar'!$E$125:$CZ$125,'Dvd Calendar'!$E$118:$CZ$118)=0)),"")))</f>
        <v/>
      </c>
      <c r="I61" s="77">
        <f>IF(I$49="","",IF($B61="","",IFERROR(SUMIFS('Dvd Calendar'!$E$126:$CZ$126,'Dvd Calendar'!$E$125:$CZ$125,"&gt;"&amp;I$48,'Dvd Calendar'!$E$125:$CZ$125,"&lt;="&amp;I$49)+SUMPRODUCT(('Dvd Calendar'!$E$118:$CZ$118&gt;I$48)*('Dvd Calendar'!$E$118:$CZ$118&lt;=I$49)*'Dvd Calendar'!$E$121:$CZ$121*(('Dvd Calendar'!$E$123:$CZ$123='Field Check'!$C$53)*('Field Check'!$C$53&lt;&gt;"")+('Dvd Calendar'!$E$123:$CZ$123='Field Check'!$C$54)*('Field Check'!$C$54&lt;&gt;"")+('Dvd Calendar'!$E$123:$CZ$123='Field Check'!$C$55)*('Field Check'!$C$55&lt;&gt;"")+('Dvd Calendar'!$E$123:$CZ$123='Field Check'!$C$56)*('Field Check'!$C$56&lt;&gt;"")+('Dvd Calendar'!$E$123:$CZ$123='Field Check'!$C$57)*('Field Check'!$C$57&lt;&gt;""))*(COUNTIF('Dvd Calendar'!$E$125:$CZ$125,'Dvd Calendar'!$E$118:$CZ$118)=0)),"")))</f>
        <v/>
      </c>
      <c r="J61" s="77">
        <f>IF(J$49="","",IF($B61="","",IFERROR(SUMIFS('Dvd Calendar'!$E$126:$CZ$126,'Dvd Calendar'!$E$125:$CZ$125,"&gt;"&amp;J$48,'Dvd Calendar'!$E$125:$CZ$125,"&lt;="&amp;J$49)+SUMPRODUCT(('Dvd Calendar'!$E$118:$CZ$118&gt;J$48)*('Dvd Calendar'!$E$118:$CZ$118&lt;=J$49)*'Dvd Calendar'!$E$121:$CZ$121*(('Dvd Calendar'!$E$123:$CZ$123='Field Check'!$C$53)*('Field Check'!$C$53&lt;&gt;"")+('Dvd Calendar'!$E$123:$CZ$123='Field Check'!$C$54)*('Field Check'!$C$54&lt;&gt;"")+('Dvd Calendar'!$E$123:$CZ$123='Field Check'!$C$55)*('Field Check'!$C$55&lt;&gt;"")+('Dvd Calendar'!$E$123:$CZ$123='Field Check'!$C$56)*('Field Check'!$C$56&lt;&gt;"")+('Dvd Calendar'!$E$123:$CZ$123='Field Check'!$C$57)*('Field Check'!$C$57&lt;&gt;""))*(COUNTIF('Dvd Calendar'!$E$125:$CZ$125,'Dvd Calendar'!$E$118:$CZ$118)=0)),"")))</f>
        <v/>
      </c>
      <c r="K61" s="77">
        <f>IF(K$49="","",IF($B61="","",IFERROR(SUMIFS('Dvd Calendar'!$E$126:$CZ$126,'Dvd Calendar'!$E$125:$CZ$125,"&gt;"&amp;K$48,'Dvd Calendar'!$E$125:$CZ$125,"&lt;="&amp;K$49)+SUMPRODUCT(('Dvd Calendar'!$E$118:$CZ$118&gt;K$48)*('Dvd Calendar'!$E$118:$CZ$118&lt;=K$49)*'Dvd Calendar'!$E$121:$CZ$121*(('Dvd Calendar'!$E$123:$CZ$123='Field Check'!$C$53)*('Field Check'!$C$53&lt;&gt;"")+('Dvd Calendar'!$E$123:$CZ$123='Field Check'!$C$54)*('Field Check'!$C$54&lt;&gt;"")+('Dvd Calendar'!$E$123:$CZ$123='Field Check'!$C$55)*('Field Check'!$C$55&lt;&gt;"")+('Dvd Calendar'!$E$123:$CZ$123='Field Check'!$C$56)*('Field Check'!$C$56&lt;&gt;"")+('Dvd Calendar'!$E$123:$CZ$123='Field Check'!$C$57)*('Field Check'!$C$57&lt;&gt;""))*(COUNTIF('Dvd Calendar'!$E$125:$CZ$125,'Dvd Calendar'!$E$118:$CZ$118)=0)),"")))</f>
        <v/>
      </c>
      <c r="L61" s="77">
        <f>IF(L$49="","",IF($B61="","",IFERROR(SUMIFS('Dvd Calendar'!$E$126:$CZ$126,'Dvd Calendar'!$E$125:$CZ$125,"&gt;"&amp;L$48,'Dvd Calendar'!$E$125:$CZ$125,"&lt;="&amp;L$49)+SUMPRODUCT(('Dvd Calendar'!$E$118:$CZ$118&gt;L$48)*('Dvd Calendar'!$E$118:$CZ$118&lt;=L$49)*'Dvd Calendar'!$E$121:$CZ$121*(('Dvd Calendar'!$E$123:$CZ$123='Field Check'!$C$53)*('Field Check'!$C$53&lt;&gt;"")+('Dvd Calendar'!$E$123:$CZ$123='Field Check'!$C$54)*('Field Check'!$C$54&lt;&gt;"")+('Dvd Calendar'!$E$123:$CZ$123='Field Check'!$C$55)*('Field Check'!$C$55&lt;&gt;"")+('Dvd Calendar'!$E$123:$CZ$123='Field Check'!$C$56)*('Field Check'!$C$56&lt;&gt;"")+('Dvd Calendar'!$E$123:$CZ$123='Field Check'!$C$57)*('Field Check'!$C$57&lt;&gt;""))*(COUNTIF('Dvd Calendar'!$E$125:$CZ$125,'Dvd Calendar'!$E$118:$CZ$118)=0)),"")))</f>
        <v/>
      </c>
      <c r="M61" s="77">
        <f>IF(M$49="","",IF($B61="","",IFERROR(SUMIFS('Dvd Calendar'!$E$126:$CZ$126,'Dvd Calendar'!$E$125:$CZ$125,"&gt;"&amp;M$48,'Dvd Calendar'!$E$125:$CZ$125,"&lt;="&amp;M$49)+SUMPRODUCT(('Dvd Calendar'!$E$118:$CZ$118&gt;M$48)*('Dvd Calendar'!$E$118:$CZ$118&lt;=M$49)*'Dvd Calendar'!$E$121:$CZ$121*(('Dvd Calendar'!$E$123:$CZ$123='Field Check'!$C$53)*('Field Check'!$C$53&lt;&gt;"")+('Dvd Calendar'!$E$123:$CZ$123='Field Check'!$C$54)*('Field Check'!$C$54&lt;&gt;"")+('Dvd Calendar'!$E$123:$CZ$123='Field Check'!$C$55)*('Field Check'!$C$55&lt;&gt;"")+('Dvd Calendar'!$E$123:$CZ$123='Field Check'!$C$56)*('Field Check'!$C$56&lt;&gt;"")+('Dvd Calendar'!$E$123:$CZ$123='Field Check'!$C$57)*('Field Check'!$C$57&lt;&gt;""))*(COUNTIF('Dvd Calendar'!$E$125:$CZ$125,'Dvd Calendar'!$E$118:$CZ$118)=0)),"")))</f>
        <v/>
      </c>
      <c r="N61" s="77">
        <f>IF(N$49="","",IF($B61="","",IFERROR(SUMIFS('Dvd Calendar'!$E$126:$CZ$126,'Dvd Calendar'!$E$125:$CZ$125,"&gt;"&amp;N$48,'Dvd Calendar'!$E$125:$CZ$125,"&lt;="&amp;N$49)+SUMPRODUCT(('Dvd Calendar'!$E$118:$CZ$118&gt;N$48)*('Dvd Calendar'!$E$118:$CZ$118&lt;=N$49)*'Dvd Calendar'!$E$121:$CZ$121*(('Dvd Calendar'!$E$123:$CZ$123='Field Check'!$C$53)*('Field Check'!$C$53&lt;&gt;"")+('Dvd Calendar'!$E$123:$CZ$123='Field Check'!$C$54)*('Field Check'!$C$54&lt;&gt;"")+('Dvd Calendar'!$E$123:$CZ$123='Field Check'!$C$55)*('Field Check'!$C$55&lt;&gt;"")+('Dvd Calendar'!$E$123:$CZ$123='Field Check'!$C$56)*('Field Check'!$C$56&lt;&gt;"")+('Dvd Calendar'!$E$123:$CZ$123='Field Check'!$C$57)*('Field Check'!$C$57&lt;&gt;""))*(COUNTIF('Dvd Calendar'!$E$125:$CZ$125,'Dvd Calendar'!$E$118:$CZ$118)=0)),"")))</f>
        <v/>
      </c>
      <c r="O61" s="77">
        <f>IF(O$49="","",IF($B61="","",IFERROR(SUMIFS('Dvd Calendar'!$E$126:$CZ$126,'Dvd Calendar'!$E$125:$CZ$125,"&gt;"&amp;O$48,'Dvd Calendar'!$E$125:$CZ$125,"&lt;="&amp;O$49)+SUMPRODUCT(('Dvd Calendar'!$E$118:$CZ$118&gt;O$48)*('Dvd Calendar'!$E$118:$CZ$118&lt;=O$49)*'Dvd Calendar'!$E$121:$CZ$121*(('Dvd Calendar'!$E$123:$CZ$123='Field Check'!$C$53)*('Field Check'!$C$53&lt;&gt;"")+('Dvd Calendar'!$E$123:$CZ$123='Field Check'!$C$54)*('Field Check'!$C$54&lt;&gt;"")+('Dvd Calendar'!$E$123:$CZ$123='Field Check'!$C$55)*('Field Check'!$C$55&lt;&gt;"")+('Dvd Calendar'!$E$123:$CZ$123='Field Check'!$C$56)*('Field Check'!$C$56&lt;&gt;"")+('Dvd Calendar'!$E$123:$CZ$123='Field Check'!$C$57)*('Field Check'!$C$57&lt;&gt;""))*(COUNTIF('Dvd Calendar'!$E$125:$CZ$125,'Dvd Calendar'!$E$118:$CZ$118)=0)),"")))</f>
        <v/>
      </c>
      <c r="P61" s="77">
        <f>IF(P$49="","",IF($B61="","",IFERROR(SUMIFS('Dvd Calendar'!$E$126:$CZ$126,'Dvd Calendar'!$E$125:$CZ$125,"&gt;"&amp;P$48,'Dvd Calendar'!$E$125:$CZ$125,"&lt;="&amp;P$49)+SUMPRODUCT(('Dvd Calendar'!$E$118:$CZ$118&gt;P$48)*('Dvd Calendar'!$E$118:$CZ$118&lt;=P$49)*'Dvd Calendar'!$E$121:$CZ$121*(('Dvd Calendar'!$E$123:$CZ$123='Field Check'!$C$53)*('Field Check'!$C$53&lt;&gt;"")+('Dvd Calendar'!$E$123:$CZ$123='Field Check'!$C$54)*('Field Check'!$C$54&lt;&gt;"")+('Dvd Calendar'!$E$123:$CZ$123='Field Check'!$C$55)*('Field Check'!$C$55&lt;&gt;"")+('Dvd Calendar'!$E$123:$CZ$123='Field Check'!$C$56)*('Field Check'!$C$56&lt;&gt;"")+('Dvd Calendar'!$E$123:$CZ$123='Field Check'!$C$57)*('Field Check'!$C$57&lt;&gt;""))*(COUNTIF('Dvd Calendar'!$E$125:$CZ$125,'Dvd Calendar'!$E$118:$CZ$118)=0)),"")))</f>
        <v/>
      </c>
      <c r="Q61" s="77">
        <f>IF(Q$49="","",IF($B61="","",IFERROR(SUMIFS('Dvd Calendar'!$E$126:$CZ$126,'Dvd Calendar'!$E$125:$CZ$125,"&gt;"&amp;Q$48,'Dvd Calendar'!$E$125:$CZ$125,"&lt;="&amp;Q$49)+SUMPRODUCT(('Dvd Calendar'!$E$118:$CZ$118&gt;Q$48)*('Dvd Calendar'!$E$118:$CZ$118&lt;=Q$49)*'Dvd Calendar'!$E$121:$CZ$121*(('Dvd Calendar'!$E$123:$CZ$123='Field Check'!$C$53)*('Field Check'!$C$53&lt;&gt;"")+('Dvd Calendar'!$E$123:$CZ$123='Field Check'!$C$54)*('Field Check'!$C$54&lt;&gt;"")+('Dvd Calendar'!$E$123:$CZ$123='Field Check'!$C$55)*('Field Check'!$C$55&lt;&gt;"")+('Dvd Calendar'!$E$123:$CZ$123='Field Check'!$C$56)*('Field Check'!$C$56&lt;&gt;"")+('Dvd Calendar'!$E$123:$CZ$123='Field Check'!$C$57)*('Field Check'!$C$57&lt;&gt;""))*(COUNTIF('Dvd Calendar'!$E$125:$CZ$125,'Dvd Calendar'!$E$118:$CZ$118)=0)),"")))</f>
        <v/>
      </c>
      <c r="R61" s="77">
        <f>IF(R$49="","",IF($B61="","",IFERROR(SUMIFS('Dvd Calendar'!$E$126:$CZ$126,'Dvd Calendar'!$E$125:$CZ$125,"&gt;"&amp;R$48,'Dvd Calendar'!$E$125:$CZ$125,"&lt;="&amp;R$49)+SUMPRODUCT(('Dvd Calendar'!$E$118:$CZ$118&gt;R$48)*('Dvd Calendar'!$E$118:$CZ$118&lt;=R$49)*'Dvd Calendar'!$E$121:$CZ$121*(('Dvd Calendar'!$E$123:$CZ$123='Field Check'!$C$53)*('Field Check'!$C$53&lt;&gt;"")+('Dvd Calendar'!$E$123:$CZ$123='Field Check'!$C$54)*('Field Check'!$C$54&lt;&gt;"")+('Dvd Calendar'!$E$123:$CZ$123='Field Check'!$C$55)*('Field Check'!$C$55&lt;&gt;"")+('Dvd Calendar'!$E$123:$CZ$123='Field Check'!$C$56)*('Field Check'!$C$56&lt;&gt;"")+('Dvd Calendar'!$E$123:$CZ$123='Field Check'!$C$57)*('Field Check'!$C$57&lt;&gt;""))*(COUNTIF('Dvd Calendar'!$E$125:$CZ$125,'Dvd Calendar'!$E$118:$CZ$118)=0)),"")))</f>
        <v/>
      </c>
      <c r="U61" s="86" t="n"/>
      <c r="V61" s="86" t="n"/>
      <c r="W61" s="86" t="n"/>
      <c r="X61" s="86" t="n"/>
      <c r="Y61" s="86" t="n"/>
      <c r="Z61" s="86" t="n"/>
      <c r="AA61" s="86" t="n"/>
      <c r="AB61" s="86" t="n"/>
      <c r="AC61" s="86" t="n"/>
      <c r="AD61" s="86" t="n"/>
      <c r="AE61" s="86" t="n"/>
      <c r="AF61" s="86" t="n"/>
      <c r="AG61" s="86" t="n"/>
      <c r="AH61" s="86" t="n"/>
      <c r="AI61" s="86" t="n"/>
      <c r="AJ61" s="86" t="n"/>
    </row>
    <row r="62">
      <c r="B62" s="126">
        <f>IF('AS51'!$C$17="","",'AS51'!$C$17)</f>
        <v/>
      </c>
      <c r="C62" s="77">
        <f>IF(C$49="","",IF($B62="","",IFERROR(SUMIFS('Dvd Calendar'!$E$137:$CZ$137,'Dvd Calendar'!$E$136:$CZ$136,"&gt;"&amp;C$48,'Dvd Calendar'!$E$136:$CZ$136,"&lt;="&amp;C$49)+SUMPRODUCT(('Dvd Calendar'!$E$129:$CZ$129&gt;C$48)*('Dvd Calendar'!$E$129:$CZ$129&lt;=C$49)*'Dvd Calendar'!$E$132:$CZ$132*(('Dvd Calendar'!$E$134:$CZ$134='Field Check'!$C$53)*('Field Check'!$C$53&lt;&gt;"")+('Dvd Calendar'!$E$134:$CZ$134='Field Check'!$C$54)*('Field Check'!$C$54&lt;&gt;"")+('Dvd Calendar'!$E$134:$CZ$134='Field Check'!$C$55)*('Field Check'!$C$55&lt;&gt;"")+('Dvd Calendar'!$E$134:$CZ$134='Field Check'!$C$56)*('Field Check'!$C$56&lt;&gt;"")+('Dvd Calendar'!$E$134:$CZ$134='Field Check'!$C$57)*('Field Check'!$C$57&lt;&gt;""))*(COUNTIF('Dvd Calendar'!$E$136:$CZ$136,'Dvd Calendar'!$E$129:$CZ$129)=0)),"")))</f>
        <v/>
      </c>
      <c r="D62" s="77">
        <f>IF(D$49="","",IF($B62="","",IFERROR(SUMIFS('Dvd Calendar'!$E$137:$CZ$137,'Dvd Calendar'!$E$136:$CZ$136,"&gt;"&amp;D$48,'Dvd Calendar'!$E$136:$CZ$136,"&lt;="&amp;D$49)+SUMPRODUCT(('Dvd Calendar'!$E$129:$CZ$129&gt;D$48)*('Dvd Calendar'!$E$129:$CZ$129&lt;=D$49)*'Dvd Calendar'!$E$132:$CZ$132*(('Dvd Calendar'!$E$134:$CZ$134='Field Check'!$C$53)*('Field Check'!$C$53&lt;&gt;"")+('Dvd Calendar'!$E$134:$CZ$134='Field Check'!$C$54)*('Field Check'!$C$54&lt;&gt;"")+('Dvd Calendar'!$E$134:$CZ$134='Field Check'!$C$55)*('Field Check'!$C$55&lt;&gt;"")+('Dvd Calendar'!$E$134:$CZ$134='Field Check'!$C$56)*('Field Check'!$C$56&lt;&gt;"")+('Dvd Calendar'!$E$134:$CZ$134='Field Check'!$C$57)*('Field Check'!$C$57&lt;&gt;""))*(COUNTIF('Dvd Calendar'!$E$136:$CZ$136,'Dvd Calendar'!$E$129:$CZ$129)=0)),"")))</f>
        <v/>
      </c>
      <c r="E62" s="77">
        <f>IF(E$49="","",IF($B62="","",IFERROR(SUMIFS('Dvd Calendar'!$E$137:$CZ$137,'Dvd Calendar'!$E$136:$CZ$136,"&gt;"&amp;E$48,'Dvd Calendar'!$E$136:$CZ$136,"&lt;="&amp;E$49)+SUMPRODUCT(('Dvd Calendar'!$E$129:$CZ$129&gt;E$48)*('Dvd Calendar'!$E$129:$CZ$129&lt;=E$49)*'Dvd Calendar'!$E$132:$CZ$132*(('Dvd Calendar'!$E$134:$CZ$134='Field Check'!$C$53)*('Field Check'!$C$53&lt;&gt;"")+('Dvd Calendar'!$E$134:$CZ$134='Field Check'!$C$54)*('Field Check'!$C$54&lt;&gt;"")+('Dvd Calendar'!$E$134:$CZ$134='Field Check'!$C$55)*('Field Check'!$C$55&lt;&gt;"")+('Dvd Calendar'!$E$134:$CZ$134='Field Check'!$C$56)*('Field Check'!$C$56&lt;&gt;"")+('Dvd Calendar'!$E$134:$CZ$134='Field Check'!$C$57)*('Field Check'!$C$57&lt;&gt;""))*(COUNTIF('Dvd Calendar'!$E$136:$CZ$136,'Dvd Calendar'!$E$129:$CZ$129)=0)),"")))</f>
        <v/>
      </c>
      <c r="F62" s="77">
        <f>IF(F$49="","",IF($B62="","",IFERROR(SUMIFS('Dvd Calendar'!$E$137:$CZ$137,'Dvd Calendar'!$E$136:$CZ$136,"&gt;"&amp;F$48,'Dvd Calendar'!$E$136:$CZ$136,"&lt;="&amp;F$49)+SUMPRODUCT(('Dvd Calendar'!$E$129:$CZ$129&gt;F$48)*('Dvd Calendar'!$E$129:$CZ$129&lt;=F$49)*'Dvd Calendar'!$E$132:$CZ$132*(('Dvd Calendar'!$E$134:$CZ$134='Field Check'!$C$53)*('Field Check'!$C$53&lt;&gt;"")+('Dvd Calendar'!$E$134:$CZ$134='Field Check'!$C$54)*('Field Check'!$C$54&lt;&gt;"")+('Dvd Calendar'!$E$134:$CZ$134='Field Check'!$C$55)*('Field Check'!$C$55&lt;&gt;"")+('Dvd Calendar'!$E$134:$CZ$134='Field Check'!$C$56)*('Field Check'!$C$56&lt;&gt;"")+('Dvd Calendar'!$E$134:$CZ$134='Field Check'!$C$57)*('Field Check'!$C$57&lt;&gt;""))*(COUNTIF('Dvd Calendar'!$E$136:$CZ$136,'Dvd Calendar'!$E$129:$CZ$129)=0)),"")))</f>
        <v/>
      </c>
      <c r="G62" s="77">
        <f>IF(G$49="","",IF($B62="","",IFERROR(SUMIFS('Dvd Calendar'!$E$137:$CZ$137,'Dvd Calendar'!$E$136:$CZ$136,"&gt;"&amp;G$48,'Dvd Calendar'!$E$136:$CZ$136,"&lt;="&amp;G$49)+SUMPRODUCT(('Dvd Calendar'!$E$129:$CZ$129&gt;G$48)*('Dvd Calendar'!$E$129:$CZ$129&lt;=G$49)*'Dvd Calendar'!$E$132:$CZ$132*(('Dvd Calendar'!$E$134:$CZ$134='Field Check'!$C$53)*('Field Check'!$C$53&lt;&gt;"")+('Dvd Calendar'!$E$134:$CZ$134='Field Check'!$C$54)*('Field Check'!$C$54&lt;&gt;"")+('Dvd Calendar'!$E$134:$CZ$134='Field Check'!$C$55)*('Field Check'!$C$55&lt;&gt;"")+('Dvd Calendar'!$E$134:$CZ$134='Field Check'!$C$56)*('Field Check'!$C$56&lt;&gt;"")+('Dvd Calendar'!$E$134:$CZ$134='Field Check'!$C$57)*('Field Check'!$C$57&lt;&gt;""))*(COUNTIF('Dvd Calendar'!$E$136:$CZ$136,'Dvd Calendar'!$E$129:$CZ$129)=0)),"")))</f>
        <v/>
      </c>
      <c r="H62" s="77">
        <f>IF(H$49="","",IF($B62="","",IFERROR(SUMIFS('Dvd Calendar'!$E$137:$CZ$137,'Dvd Calendar'!$E$136:$CZ$136,"&gt;"&amp;H$48,'Dvd Calendar'!$E$136:$CZ$136,"&lt;="&amp;H$49)+SUMPRODUCT(('Dvd Calendar'!$E$129:$CZ$129&gt;H$48)*('Dvd Calendar'!$E$129:$CZ$129&lt;=H$49)*'Dvd Calendar'!$E$132:$CZ$132*(('Dvd Calendar'!$E$134:$CZ$134='Field Check'!$C$53)*('Field Check'!$C$53&lt;&gt;"")+('Dvd Calendar'!$E$134:$CZ$134='Field Check'!$C$54)*('Field Check'!$C$54&lt;&gt;"")+('Dvd Calendar'!$E$134:$CZ$134='Field Check'!$C$55)*('Field Check'!$C$55&lt;&gt;"")+('Dvd Calendar'!$E$134:$CZ$134='Field Check'!$C$56)*('Field Check'!$C$56&lt;&gt;"")+('Dvd Calendar'!$E$134:$CZ$134='Field Check'!$C$57)*('Field Check'!$C$57&lt;&gt;""))*(COUNTIF('Dvd Calendar'!$E$136:$CZ$136,'Dvd Calendar'!$E$129:$CZ$129)=0)),"")))</f>
        <v/>
      </c>
      <c r="I62" s="77">
        <f>IF(I$49="","",IF($B62="","",IFERROR(SUMIFS('Dvd Calendar'!$E$137:$CZ$137,'Dvd Calendar'!$E$136:$CZ$136,"&gt;"&amp;I$48,'Dvd Calendar'!$E$136:$CZ$136,"&lt;="&amp;I$49)+SUMPRODUCT(('Dvd Calendar'!$E$129:$CZ$129&gt;I$48)*('Dvd Calendar'!$E$129:$CZ$129&lt;=I$49)*'Dvd Calendar'!$E$132:$CZ$132*(('Dvd Calendar'!$E$134:$CZ$134='Field Check'!$C$53)*('Field Check'!$C$53&lt;&gt;"")+('Dvd Calendar'!$E$134:$CZ$134='Field Check'!$C$54)*('Field Check'!$C$54&lt;&gt;"")+('Dvd Calendar'!$E$134:$CZ$134='Field Check'!$C$55)*('Field Check'!$C$55&lt;&gt;"")+('Dvd Calendar'!$E$134:$CZ$134='Field Check'!$C$56)*('Field Check'!$C$56&lt;&gt;"")+('Dvd Calendar'!$E$134:$CZ$134='Field Check'!$C$57)*('Field Check'!$C$57&lt;&gt;""))*(COUNTIF('Dvd Calendar'!$E$136:$CZ$136,'Dvd Calendar'!$E$129:$CZ$129)=0)),"")))</f>
        <v/>
      </c>
      <c r="J62" s="77">
        <f>IF(J$49="","",IF($B62="","",IFERROR(SUMIFS('Dvd Calendar'!$E$137:$CZ$137,'Dvd Calendar'!$E$136:$CZ$136,"&gt;"&amp;J$48,'Dvd Calendar'!$E$136:$CZ$136,"&lt;="&amp;J$49)+SUMPRODUCT(('Dvd Calendar'!$E$129:$CZ$129&gt;J$48)*('Dvd Calendar'!$E$129:$CZ$129&lt;=J$49)*'Dvd Calendar'!$E$132:$CZ$132*(('Dvd Calendar'!$E$134:$CZ$134='Field Check'!$C$53)*('Field Check'!$C$53&lt;&gt;"")+('Dvd Calendar'!$E$134:$CZ$134='Field Check'!$C$54)*('Field Check'!$C$54&lt;&gt;"")+('Dvd Calendar'!$E$134:$CZ$134='Field Check'!$C$55)*('Field Check'!$C$55&lt;&gt;"")+('Dvd Calendar'!$E$134:$CZ$134='Field Check'!$C$56)*('Field Check'!$C$56&lt;&gt;"")+('Dvd Calendar'!$E$134:$CZ$134='Field Check'!$C$57)*('Field Check'!$C$57&lt;&gt;""))*(COUNTIF('Dvd Calendar'!$E$136:$CZ$136,'Dvd Calendar'!$E$129:$CZ$129)=0)),"")))</f>
        <v/>
      </c>
      <c r="K62" s="77">
        <f>IF(K$49="","",IF($B62="","",IFERROR(SUMIFS('Dvd Calendar'!$E$137:$CZ$137,'Dvd Calendar'!$E$136:$CZ$136,"&gt;"&amp;K$48,'Dvd Calendar'!$E$136:$CZ$136,"&lt;="&amp;K$49)+SUMPRODUCT(('Dvd Calendar'!$E$129:$CZ$129&gt;K$48)*('Dvd Calendar'!$E$129:$CZ$129&lt;=K$49)*'Dvd Calendar'!$E$132:$CZ$132*(('Dvd Calendar'!$E$134:$CZ$134='Field Check'!$C$53)*('Field Check'!$C$53&lt;&gt;"")+('Dvd Calendar'!$E$134:$CZ$134='Field Check'!$C$54)*('Field Check'!$C$54&lt;&gt;"")+('Dvd Calendar'!$E$134:$CZ$134='Field Check'!$C$55)*('Field Check'!$C$55&lt;&gt;"")+('Dvd Calendar'!$E$134:$CZ$134='Field Check'!$C$56)*('Field Check'!$C$56&lt;&gt;"")+('Dvd Calendar'!$E$134:$CZ$134='Field Check'!$C$57)*('Field Check'!$C$57&lt;&gt;""))*(COUNTIF('Dvd Calendar'!$E$136:$CZ$136,'Dvd Calendar'!$E$129:$CZ$129)=0)),"")))</f>
        <v/>
      </c>
      <c r="L62" s="77">
        <f>IF(L$49="","",IF($B62="","",IFERROR(SUMIFS('Dvd Calendar'!$E$137:$CZ$137,'Dvd Calendar'!$E$136:$CZ$136,"&gt;"&amp;L$48,'Dvd Calendar'!$E$136:$CZ$136,"&lt;="&amp;L$49)+SUMPRODUCT(('Dvd Calendar'!$E$129:$CZ$129&gt;L$48)*('Dvd Calendar'!$E$129:$CZ$129&lt;=L$49)*'Dvd Calendar'!$E$132:$CZ$132*(('Dvd Calendar'!$E$134:$CZ$134='Field Check'!$C$53)*('Field Check'!$C$53&lt;&gt;"")+('Dvd Calendar'!$E$134:$CZ$134='Field Check'!$C$54)*('Field Check'!$C$54&lt;&gt;"")+('Dvd Calendar'!$E$134:$CZ$134='Field Check'!$C$55)*('Field Check'!$C$55&lt;&gt;"")+('Dvd Calendar'!$E$134:$CZ$134='Field Check'!$C$56)*('Field Check'!$C$56&lt;&gt;"")+('Dvd Calendar'!$E$134:$CZ$134='Field Check'!$C$57)*('Field Check'!$C$57&lt;&gt;""))*(COUNTIF('Dvd Calendar'!$E$136:$CZ$136,'Dvd Calendar'!$E$129:$CZ$129)=0)),"")))</f>
        <v/>
      </c>
      <c r="M62" s="77">
        <f>IF(M$49="","",IF($B62="","",IFERROR(SUMIFS('Dvd Calendar'!$E$137:$CZ$137,'Dvd Calendar'!$E$136:$CZ$136,"&gt;"&amp;M$48,'Dvd Calendar'!$E$136:$CZ$136,"&lt;="&amp;M$49)+SUMPRODUCT(('Dvd Calendar'!$E$129:$CZ$129&gt;M$48)*('Dvd Calendar'!$E$129:$CZ$129&lt;=M$49)*'Dvd Calendar'!$E$132:$CZ$132*(('Dvd Calendar'!$E$134:$CZ$134='Field Check'!$C$53)*('Field Check'!$C$53&lt;&gt;"")+('Dvd Calendar'!$E$134:$CZ$134='Field Check'!$C$54)*('Field Check'!$C$54&lt;&gt;"")+('Dvd Calendar'!$E$134:$CZ$134='Field Check'!$C$55)*('Field Check'!$C$55&lt;&gt;"")+('Dvd Calendar'!$E$134:$CZ$134='Field Check'!$C$56)*('Field Check'!$C$56&lt;&gt;"")+('Dvd Calendar'!$E$134:$CZ$134='Field Check'!$C$57)*('Field Check'!$C$57&lt;&gt;""))*(COUNTIF('Dvd Calendar'!$E$136:$CZ$136,'Dvd Calendar'!$E$129:$CZ$129)=0)),"")))</f>
        <v/>
      </c>
      <c r="N62" s="77">
        <f>IF(N$49="","",IF($B62="","",IFERROR(SUMIFS('Dvd Calendar'!$E$137:$CZ$137,'Dvd Calendar'!$E$136:$CZ$136,"&gt;"&amp;N$48,'Dvd Calendar'!$E$136:$CZ$136,"&lt;="&amp;N$49)+SUMPRODUCT(('Dvd Calendar'!$E$129:$CZ$129&gt;N$48)*('Dvd Calendar'!$E$129:$CZ$129&lt;=N$49)*'Dvd Calendar'!$E$132:$CZ$132*(('Dvd Calendar'!$E$134:$CZ$134='Field Check'!$C$53)*('Field Check'!$C$53&lt;&gt;"")+('Dvd Calendar'!$E$134:$CZ$134='Field Check'!$C$54)*('Field Check'!$C$54&lt;&gt;"")+('Dvd Calendar'!$E$134:$CZ$134='Field Check'!$C$55)*('Field Check'!$C$55&lt;&gt;"")+('Dvd Calendar'!$E$134:$CZ$134='Field Check'!$C$56)*('Field Check'!$C$56&lt;&gt;"")+('Dvd Calendar'!$E$134:$CZ$134='Field Check'!$C$57)*('Field Check'!$C$57&lt;&gt;""))*(COUNTIF('Dvd Calendar'!$E$136:$CZ$136,'Dvd Calendar'!$E$129:$CZ$129)=0)),"")))</f>
        <v/>
      </c>
      <c r="O62" s="77">
        <f>IF(O$49="","",IF($B62="","",IFERROR(SUMIFS('Dvd Calendar'!$E$137:$CZ$137,'Dvd Calendar'!$E$136:$CZ$136,"&gt;"&amp;O$48,'Dvd Calendar'!$E$136:$CZ$136,"&lt;="&amp;O$49)+SUMPRODUCT(('Dvd Calendar'!$E$129:$CZ$129&gt;O$48)*('Dvd Calendar'!$E$129:$CZ$129&lt;=O$49)*'Dvd Calendar'!$E$132:$CZ$132*(('Dvd Calendar'!$E$134:$CZ$134='Field Check'!$C$53)*('Field Check'!$C$53&lt;&gt;"")+('Dvd Calendar'!$E$134:$CZ$134='Field Check'!$C$54)*('Field Check'!$C$54&lt;&gt;"")+('Dvd Calendar'!$E$134:$CZ$134='Field Check'!$C$55)*('Field Check'!$C$55&lt;&gt;"")+('Dvd Calendar'!$E$134:$CZ$134='Field Check'!$C$56)*('Field Check'!$C$56&lt;&gt;"")+('Dvd Calendar'!$E$134:$CZ$134='Field Check'!$C$57)*('Field Check'!$C$57&lt;&gt;""))*(COUNTIF('Dvd Calendar'!$E$136:$CZ$136,'Dvd Calendar'!$E$129:$CZ$129)=0)),"")))</f>
        <v/>
      </c>
      <c r="P62" s="77">
        <f>IF(P$49="","",IF($B62="","",IFERROR(SUMIFS('Dvd Calendar'!$E$137:$CZ$137,'Dvd Calendar'!$E$136:$CZ$136,"&gt;"&amp;P$48,'Dvd Calendar'!$E$136:$CZ$136,"&lt;="&amp;P$49)+SUMPRODUCT(('Dvd Calendar'!$E$129:$CZ$129&gt;P$48)*('Dvd Calendar'!$E$129:$CZ$129&lt;=P$49)*'Dvd Calendar'!$E$132:$CZ$132*(('Dvd Calendar'!$E$134:$CZ$134='Field Check'!$C$53)*('Field Check'!$C$53&lt;&gt;"")+('Dvd Calendar'!$E$134:$CZ$134='Field Check'!$C$54)*('Field Check'!$C$54&lt;&gt;"")+('Dvd Calendar'!$E$134:$CZ$134='Field Check'!$C$55)*('Field Check'!$C$55&lt;&gt;"")+('Dvd Calendar'!$E$134:$CZ$134='Field Check'!$C$56)*('Field Check'!$C$56&lt;&gt;"")+('Dvd Calendar'!$E$134:$CZ$134='Field Check'!$C$57)*('Field Check'!$C$57&lt;&gt;""))*(COUNTIF('Dvd Calendar'!$E$136:$CZ$136,'Dvd Calendar'!$E$129:$CZ$129)=0)),"")))</f>
        <v/>
      </c>
      <c r="Q62" s="77">
        <f>IF(Q$49="","",IF($B62="","",IFERROR(SUMIFS('Dvd Calendar'!$E$137:$CZ$137,'Dvd Calendar'!$E$136:$CZ$136,"&gt;"&amp;Q$48,'Dvd Calendar'!$E$136:$CZ$136,"&lt;="&amp;Q$49)+SUMPRODUCT(('Dvd Calendar'!$E$129:$CZ$129&gt;Q$48)*('Dvd Calendar'!$E$129:$CZ$129&lt;=Q$49)*'Dvd Calendar'!$E$132:$CZ$132*(('Dvd Calendar'!$E$134:$CZ$134='Field Check'!$C$53)*('Field Check'!$C$53&lt;&gt;"")+('Dvd Calendar'!$E$134:$CZ$134='Field Check'!$C$54)*('Field Check'!$C$54&lt;&gt;"")+('Dvd Calendar'!$E$134:$CZ$134='Field Check'!$C$55)*('Field Check'!$C$55&lt;&gt;"")+('Dvd Calendar'!$E$134:$CZ$134='Field Check'!$C$56)*('Field Check'!$C$56&lt;&gt;"")+('Dvd Calendar'!$E$134:$CZ$134='Field Check'!$C$57)*('Field Check'!$C$57&lt;&gt;""))*(COUNTIF('Dvd Calendar'!$E$136:$CZ$136,'Dvd Calendar'!$E$129:$CZ$129)=0)),"")))</f>
        <v/>
      </c>
      <c r="R62" s="77">
        <f>IF(R$49="","",IF($B62="","",IFERROR(SUMIFS('Dvd Calendar'!$E$137:$CZ$137,'Dvd Calendar'!$E$136:$CZ$136,"&gt;"&amp;R$48,'Dvd Calendar'!$E$136:$CZ$136,"&lt;="&amp;R$49)+SUMPRODUCT(('Dvd Calendar'!$E$129:$CZ$129&gt;R$48)*('Dvd Calendar'!$E$129:$CZ$129&lt;=R$49)*'Dvd Calendar'!$E$132:$CZ$132*(('Dvd Calendar'!$E$134:$CZ$134='Field Check'!$C$53)*('Field Check'!$C$53&lt;&gt;"")+('Dvd Calendar'!$E$134:$CZ$134='Field Check'!$C$54)*('Field Check'!$C$54&lt;&gt;"")+('Dvd Calendar'!$E$134:$CZ$134='Field Check'!$C$55)*('Field Check'!$C$55&lt;&gt;"")+('Dvd Calendar'!$E$134:$CZ$134='Field Check'!$C$56)*('Field Check'!$C$56&lt;&gt;"")+('Dvd Calendar'!$E$134:$CZ$134='Field Check'!$C$57)*('Field Check'!$C$57&lt;&gt;""))*(COUNTIF('Dvd Calendar'!$E$136:$CZ$136,'Dvd Calendar'!$E$129:$CZ$129)=0)),"")))</f>
        <v/>
      </c>
      <c r="U62" s="86" t="n"/>
      <c r="V62" s="86" t="n"/>
      <c r="W62" s="86" t="n"/>
      <c r="X62" s="86" t="n"/>
      <c r="Y62" s="86" t="n"/>
      <c r="Z62" s="86" t="n"/>
      <c r="AA62" s="86" t="n"/>
      <c r="AB62" s="86" t="n"/>
      <c r="AC62" s="86" t="n"/>
      <c r="AD62" s="86" t="n"/>
      <c r="AE62" s="86" t="n"/>
      <c r="AF62" s="86" t="n"/>
      <c r="AG62" s="86" t="n"/>
      <c r="AH62" s="86" t="n"/>
      <c r="AI62" s="86" t="n"/>
      <c r="AJ62" s="86" t="n"/>
    </row>
    <row r="63">
      <c r="B63" s="126">
        <f>IF('AS51'!$C$18="","",'AS51'!$C$18)</f>
        <v/>
      </c>
      <c r="C63" s="77">
        <f>IF(C$49="","",IF($B63="","",IFERROR(SUMIFS('Dvd Calendar'!$E$148:$CZ$148,'Dvd Calendar'!$E$147:$CZ$147,"&gt;"&amp;C$48,'Dvd Calendar'!$E$147:$CZ$147,"&lt;="&amp;C$49)+SUMPRODUCT(('Dvd Calendar'!$E$140:$CZ$140&gt;C$48)*('Dvd Calendar'!$E$140:$CZ$140&lt;=C$49)*'Dvd Calendar'!$E$143:$CZ$143*(('Dvd Calendar'!$E$145:$CZ$145='Field Check'!$C$53)*('Field Check'!$C$53&lt;&gt;"")+('Dvd Calendar'!$E$145:$CZ$145='Field Check'!$C$54)*('Field Check'!$C$54&lt;&gt;"")+('Dvd Calendar'!$E$145:$CZ$145='Field Check'!$C$55)*('Field Check'!$C$55&lt;&gt;"")+('Dvd Calendar'!$E$145:$CZ$145='Field Check'!$C$56)*('Field Check'!$C$56&lt;&gt;"")+('Dvd Calendar'!$E$145:$CZ$145='Field Check'!$C$57)*('Field Check'!$C$57&lt;&gt;""))*(COUNTIF('Dvd Calendar'!$E$147:$CZ$147,'Dvd Calendar'!$E$140:$CZ$140)=0)),"")))</f>
        <v/>
      </c>
      <c r="D63" s="77">
        <f>IF(D$49="","",IF($B63="","",IFERROR(SUMIFS('Dvd Calendar'!$E$148:$CZ$148,'Dvd Calendar'!$E$147:$CZ$147,"&gt;"&amp;D$48,'Dvd Calendar'!$E$147:$CZ$147,"&lt;="&amp;D$49)+SUMPRODUCT(('Dvd Calendar'!$E$140:$CZ$140&gt;D$48)*('Dvd Calendar'!$E$140:$CZ$140&lt;=D$49)*'Dvd Calendar'!$E$143:$CZ$143*(('Dvd Calendar'!$E$145:$CZ$145='Field Check'!$C$53)*('Field Check'!$C$53&lt;&gt;"")+('Dvd Calendar'!$E$145:$CZ$145='Field Check'!$C$54)*('Field Check'!$C$54&lt;&gt;"")+('Dvd Calendar'!$E$145:$CZ$145='Field Check'!$C$55)*('Field Check'!$C$55&lt;&gt;"")+('Dvd Calendar'!$E$145:$CZ$145='Field Check'!$C$56)*('Field Check'!$C$56&lt;&gt;"")+('Dvd Calendar'!$E$145:$CZ$145='Field Check'!$C$57)*('Field Check'!$C$57&lt;&gt;""))*(COUNTIF('Dvd Calendar'!$E$147:$CZ$147,'Dvd Calendar'!$E$140:$CZ$140)=0)),"")))</f>
        <v/>
      </c>
      <c r="E63" s="77">
        <f>IF(E$49="","",IF($B63="","",IFERROR(SUMIFS('Dvd Calendar'!$E$148:$CZ$148,'Dvd Calendar'!$E$147:$CZ$147,"&gt;"&amp;E$48,'Dvd Calendar'!$E$147:$CZ$147,"&lt;="&amp;E$49)+SUMPRODUCT(('Dvd Calendar'!$E$140:$CZ$140&gt;E$48)*('Dvd Calendar'!$E$140:$CZ$140&lt;=E$49)*'Dvd Calendar'!$E$143:$CZ$143*(('Dvd Calendar'!$E$145:$CZ$145='Field Check'!$C$53)*('Field Check'!$C$53&lt;&gt;"")+('Dvd Calendar'!$E$145:$CZ$145='Field Check'!$C$54)*('Field Check'!$C$54&lt;&gt;"")+('Dvd Calendar'!$E$145:$CZ$145='Field Check'!$C$55)*('Field Check'!$C$55&lt;&gt;"")+('Dvd Calendar'!$E$145:$CZ$145='Field Check'!$C$56)*('Field Check'!$C$56&lt;&gt;"")+('Dvd Calendar'!$E$145:$CZ$145='Field Check'!$C$57)*('Field Check'!$C$57&lt;&gt;""))*(COUNTIF('Dvd Calendar'!$E$147:$CZ$147,'Dvd Calendar'!$E$140:$CZ$140)=0)),"")))</f>
        <v/>
      </c>
      <c r="F63" s="77">
        <f>IF(F$49="","",IF($B63="","",IFERROR(SUMIFS('Dvd Calendar'!$E$148:$CZ$148,'Dvd Calendar'!$E$147:$CZ$147,"&gt;"&amp;F$48,'Dvd Calendar'!$E$147:$CZ$147,"&lt;="&amp;F$49)+SUMPRODUCT(('Dvd Calendar'!$E$140:$CZ$140&gt;F$48)*('Dvd Calendar'!$E$140:$CZ$140&lt;=F$49)*'Dvd Calendar'!$E$143:$CZ$143*(('Dvd Calendar'!$E$145:$CZ$145='Field Check'!$C$53)*('Field Check'!$C$53&lt;&gt;"")+('Dvd Calendar'!$E$145:$CZ$145='Field Check'!$C$54)*('Field Check'!$C$54&lt;&gt;"")+('Dvd Calendar'!$E$145:$CZ$145='Field Check'!$C$55)*('Field Check'!$C$55&lt;&gt;"")+('Dvd Calendar'!$E$145:$CZ$145='Field Check'!$C$56)*('Field Check'!$C$56&lt;&gt;"")+('Dvd Calendar'!$E$145:$CZ$145='Field Check'!$C$57)*('Field Check'!$C$57&lt;&gt;""))*(COUNTIF('Dvd Calendar'!$E$147:$CZ$147,'Dvd Calendar'!$E$140:$CZ$140)=0)),"")))</f>
        <v/>
      </c>
      <c r="G63" s="77">
        <f>IF(G$49="","",IF($B63="","",IFERROR(SUMIFS('Dvd Calendar'!$E$148:$CZ$148,'Dvd Calendar'!$E$147:$CZ$147,"&gt;"&amp;G$48,'Dvd Calendar'!$E$147:$CZ$147,"&lt;="&amp;G$49)+SUMPRODUCT(('Dvd Calendar'!$E$140:$CZ$140&gt;G$48)*('Dvd Calendar'!$E$140:$CZ$140&lt;=G$49)*'Dvd Calendar'!$E$143:$CZ$143*(('Dvd Calendar'!$E$145:$CZ$145='Field Check'!$C$53)*('Field Check'!$C$53&lt;&gt;"")+('Dvd Calendar'!$E$145:$CZ$145='Field Check'!$C$54)*('Field Check'!$C$54&lt;&gt;"")+('Dvd Calendar'!$E$145:$CZ$145='Field Check'!$C$55)*('Field Check'!$C$55&lt;&gt;"")+('Dvd Calendar'!$E$145:$CZ$145='Field Check'!$C$56)*('Field Check'!$C$56&lt;&gt;"")+('Dvd Calendar'!$E$145:$CZ$145='Field Check'!$C$57)*('Field Check'!$C$57&lt;&gt;""))*(COUNTIF('Dvd Calendar'!$E$147:$CZ$147,'Dvd Calendar'!$E$140:$CZ$140)=0)),"")))</f>
        <v/>
      </c>
      <c r="H63" s="77">
        <f>IF(H$49="","",IF($B63="","",IFERROR(SUMIFS('Dvd Calendar'!$E$148:$CZ$148,'Dvd Calendar'!$E$147:$CZ$147,"&gt;"&amp;H$48,'Dvd Calendar'!$E$147:$CZ$147,"&lt;="&amp;H$49)+SUMPRODUCT(('Dvd Calendar'!$E$140:$CZ$140&gt;H$48)*('Dvd Calendar'!$E$140:$CZ$140&lt;=H$49)*'Dvd Calendar'!$E$143:$CZ$143*(('Dvd Calendar'!$E$145:$CZ$145='Field Check'!$C$53)*('Field Check'!$C$53&lt;&gt;"")+('Dvd Calendar'!$E$145:$CZ$145='Field Check'!$C$54)*('Field Check'!$C$54&lt;&gt;"")+('Dvd Calendar'!$E$145:$CZ$145='Field Check'!$C$55)*('Field Check'!$C$55&lt;&gt;"")+('Dvd Calendar'!$E$145:$CZ$145='Field Check'!$C$56)*('Field Check'!$C$56&lt;&gt;"")+('Dvd Calendar'!$E$145:$CZ$145='Field Check'!$C$57)*('Field Check'!$C$57&lt;&gt;""))*(COUNTIF('Dvd Calendar'!$E$147:$CZ$147,'Dvd Calendar'!$E$140:$CZ$140)=0)),"")))</f>
        <v/>
      </c>
      <c r="I63" s="77">
        <f>IF(I$49="","",IF($B63="","",IFERROR(SUMIFS('Dvd Calendar'!$E$148:$CZ$148,'Dvd Calendar'!$E$147:$CZ$147,"&gt;"&amp;I$48,'Dvd Calendar'!$E$147:$CZ$147,"&lt;="&amp;I$49)+SUMPRODUCT(('Dvd Calendar'!$E$140:$CZ$140&gt;I$48)*('Dvd Calendar'!$E$140:$CZ$140&lt;=I$49)*'Dvd Calendar'!$E$143:$CZ$143*(('Dvd Calendar'!$E$145:$CZ$145='Field Check'!$C$53)*('Field Check'!$C$53&lt;&gt;"")+('Dvd Calendar'!$E$145:$CZ$145='Field Check'!$C$54)*('Field Check'!$C$54&lt;&gt;"")+('Dvd Calendar'!$E$145:$CZ$145='Field Check'!$C$55)*('Field Check'!$C$55&lt;&gt;"")+('Dvd Calendar'!$E$145:$CZ$145='Field Check'!$C$56)*('Field Check'!$C$56&lt;&gt;"")+('Dvd Calendar'!$E$145:$CZ$145='Field Check'!$C$57)*('Field Check'!$C$57&lt;&gt;""))*(COUNTIF('Dvd Calendar'!$E$147:$CZ$147,'Dvd Calendar'!$E$140:$CZ$140)=0)),"")))</f>
        <v/>
      </c>
      <c r="J63" s="77">
        <f>IF(J$49="","",IF($B63="","",IFERROR(SUMIFS('Dvd Calendar'!$E$148:$CZ$148,'Dvd Calendar'!$E$147:$CZ$147,"&gt;"&amp;J$48,'Dvd Calendar'!$E$147:$CZ$147,"&lt;="&amp;J$49)+SUMPRODUCT(('Dvd Calendar'!$E$140:$CZ$140&gt;J$48)*('Dvd Calendar'!$E$140:$CZ$140&lt;=J$49)*'Dvd Calendar'!$E$143:$CZ$143*(('Dvd Calendar'!$E$145:$CZ$145='Field Check'!$C$53)*('Field Check'!$C$53&lt;&gt;"")+('Dvd Calendar'!$E$145:$CZ$145='Field Check'!$C$54)*('Field Check'!$C$54&lt;&gt;"")+('Dvd Calendar'!$E$145:$CZ$145='Field Check'!$C$55)*('Field Check'!$C$55&lt;&gt;"")+('Dvd Calendar'!$E$145:$CZ$145='Field Check'!$C$56)*('Field Check'!$C$56&lt;&gt;"")+('Dvd Calendar'!$E$145:$CZ$145='Field Check'!$C$57)*('Field Check'!$C$57&lt;&gt;""))*(COUNTIF('Dvd Calendar'!$E$147:$CZ$147,'Dvd Calendar'!$E$140:$CZ$140)=0)),"")))</f>
        <v/>
      </c>
      <c r="K63" s="77">
        <f>IF(K$49="","",IF($B63="","",IFERROR(SUMIFS('Dvd Calendar'!$E$148:$CZ$148,'Dvd Calendar'!$E$147:$CZ$147,"&gt;"&amp;K$48,'Dvd Calendar'!$E$147:$CZ$147,"&lt;="&amp;K$49)+SUMPRODUCT(('Dvd Calendar'!$E$140:$CZ$140&gt;K$48)*('Dvd Calendar'!$E$140:$CZ$140&lt;=K$49)*'Dvd Calendar'!$E$143:$CZ$143*(('Dvd Calendar'!$E$145:$CZ$145='Field Check'!$C$53)*('Field Check'!$C$53&lt;&gt;"")+('Dvd Calendar'!$E$145:$CZ$145='Field Check'!$C$54)*('Field Check'!$C$54&lt;&gt;"")+('Dvd Calendar'!$E$145:$CZ$145='Field Check'!$C$55)*('Field Check'!$C$55&lt;&gt;"")+('Dvd Calendar'!$E$145:$CZ$145='Field Check'!$C$56)*('Field Check'!$C$56&lt;&gt;"")+('Dvd Calendar'!$E$145:$CZ$145='Field Check'!$C$57)*('Field Check'!$C$57&lt;&gt;""))*(COUNTIF('Dvd Calendar'!$E$147:$CZ$147,'Dvd Calendar'!$E$140:$CZ$140)=0)),"")))</f>
        <v/>
      </c>
      <c r="L63" s="77">
        <f>IF(L$49="","",IF($B63="","",IFERROR(SUMIFS('Dvd Calendar'!$E$148:$CZ$148,'Dvd Calendar'!$E$147:$CZ$147,"&gt;"&amp;L$48,'Dvd Calendar'!$E$147:$CZ$147,"&lt;="&amp;L$49)+SUMPRODUCT(('Dvd Calendar'!$E$140:$CZ$140&gt;L$48)*('Dvd Calendar'!$E$140:$CZ$140&lt;=L$49)*'Dvd Calendar'!$E$143:$CZ$143*(('Dvd Calendar'!$E$145:$CZ$145='Field Check'!$C$53)*('Field Check'!$C$53&lt;&gt;"")+('Dvd Calendar'!$E$145:$CZ$145='Field Check'!$C$54)*('Field Check'!$C$54&lt;&gt;"")+('Dvd Calendar'!$E$145:$CZ$145='Field Check'!$C$55)*('Field Check'!$C$55&lt;&gt;"")+('Dvd Calendar'!$E$145:$CZ$145='Field Check'!$C$56)*('Field Check'!$C$56&lt;&gt;"")+('Dvd Calendar'!$E$145:$CZ$145='Field Check'!$C$57)*('Field Check'!$C$57&lt;&gt;""))*(COUNTIF('Dvd Calendar'!$E$147:$CZ$147,'Dvd Calendar'!$E$140:$CZ$140)=0)),"")))</f>
        <v/>
      </c>
      <c r="M63" s="77">
        <f>IF(M$49="","",IF($B63="","",IFERROR(SUMIFS('Dvd Calendar'!$E$148:$CZ$148,'Dvd Calendar'!$E$147:$CZ$147,"&gt;"&amp;M$48,'Dvd Calendar'!$E$147:$CZ$147,"&lt;="&amp;M$49)+SUMPRODUCT(('Dvd Calendar'!$E$140:$CZ$140&gt;M$48)*('Dvd Calendar'!$E$140:$CZ$140&lt;=M$49)*'Dvd Calendar'!$E$143:$CZ$143*(('Dvd Calendar'!$E$145:$CZ$145='Field Check'!$C$53)*('Field Check'!$C$53&lt;&gt;"")+('Dvd Calendar'!$E$145:$CZ$145='Field Check'!$C$54)*('Field Check'!$C$54&lt;&gt;"")+('Dvd Calendar'!$E$145:$CZ$145='Field Check'!$C$55)*('Field Check'!$C$55&lt;&gt;"")+('Dvd Calendar'!$E$145:$CZ$145='Field Check'!$C$56)*('Field Check'!$C$56&lt;&gt;"")+('Dvd Calendar'!$E$145:$CZ$145='Field Check'!$C$57)*('Field Check'!$C$57&lt;&gt;""))*(COUNTIF('Dvd Calendar'!$E$147:$CZ$147,'Dvd Calendar'!$E$140:$CZ$140)=0)),"")))</f>
        <v/>
      </c>
      <c r="N63" s="77">
        <f>IF(N$49="","",IF($B63="","",IFERROR(SUMIFS('Dvd Calendar'!$E$148:$CZ$148,'Dvd Calendar'!$E$147:$CZ$147,"&gt;"&amp;N$48,'Dvd Calendar'!$E$147:$CZ$147,"&lt;="&amp;N$49)+SUMPRODUCT(('Dvd Calendar'!$E$140:$CZ$140&gt;N$48)*('Dvd Calendar'!$E$140:$CZ$140&lt;=N$49)*'Dvd Calendar'!$E$143:$CZ$143*(('Dvd Calendar'!$E$145:$CZ$145='Field Check'!$C$53)*('Field Check'!$C$53&lt;&gt;"")+('Dvd Calendar'!$E$145:$CZ$145='Field Check'!$C$54)*('Field Check'!$C$54&lt;&gt;"")+('Dvd Calendar'!$E$145:$CZ$145='Field Check'!$C$55)*('Field Check'!$C$55&lt;&gt;"")+('Dvd Calendar'!$E$145:$CZ$145='Field Check'!$C$56)*('Field Check'!$C$56&lt;&gt;"")+('Dvd Calendar'!$E$145:$CZ$145='Field Check'!$C$57)*('Field Check'!$C$57&lt;&gt;""))*(COUNTIF('Dvd Calendar'!$E$147:$CZ$147,'Dvd Calendar'!$E$140:$CZ$140)=0)),"")))</f>
        <v/>
      </c>
      <c r="O63" s="77">
        <f>IF(O$49="","",IF($B63="","",IFERROR(SUMIFS('Dvd Calendar'!$E$148:$CZ$148,'Dvd Calendar'!$E$147:$CZ$147,"&gt;"&amp;O$48,'Dvd Calendar'!$E$147:$CZ$147,"&lt;="&amp;O$49)+SUMPRODUCT(('Dvd Calendar'!$E$140:$CZ$140&gt;O$48)*('Dvd Calendar'!$E$140:$CZ$140&lt;=O$49)*'Dvd Calendar'!$E$143:$CZ$143*(('Dvd Calendar'!$E$145:$CZ$145='Field Check'!$C$53)*('Field Check'!$C$53&lt;&gt;"")+('Dvd Calendar'!$E$145:$CZ$145='Field Check'!$C$54)*('Field Check'!$C$54&lt;&gt;"")+('Dvd Calendar'!$E$145:$CZ$145='Field Check'!$C$55)*('Field Check'!$C$55&lt;&gt;"")+('Dvd Calendar'!$E$145:$CZ$145='Field Check'!$C$56)*('Field Check'!$C$56&lt;&gt;"")+('Dvd Calendar'!$E$145:$CZ$145='Field Check'!$C$57)*('Field Check'!$C$57&lt;&gt;""))*(COUNTIF('Dvd Calendar'!$E$147:$CZ$147,'Dvd Calendar'!$E$140:$CZ$140)=0)),"")))</f>
        <v/>
      </c>
      <c r="P63" s="77">
        <f>IF(P$49="","",IF($B63="","",IFERROR(SUMIFS('Dvd Calendar'!$E$148:$CZ$148,'Dvd Calendar'!$E$147:$CZ$147,"&gt;"&amp;P$48,'Dvd Calendar'!$E$147:$CZ$147,"&lt;="&amp;P$49)+SUMPRODUCT(('Dvd Calendar'!$E$140:$CZ$140&gt;P$48)*('Dvd Calendar'!$E$140:$CZ$140&lt;=P$49)*'Dvd Calendar'!$E$143:$CZ$143*(('Dvd Calendar'!$E$145:$CZ$145='Field Check'!$C$53)*('Field Check'!$C$53&lt;&gt;"")+('Dvd Calendar'!$E$145:$CZ$145='Field Check'!$C$54)*('Field Check'!$C$54&lt;&gt;"")+('Dvd Calendar'!$E$145:$CZ$145='Field Check'!$C$55)*('Field Check'!$C$55&lt;&gt;"")+('Dvd Calendar'!$E$145:$CZ$145='Field Check'!$C$56)*('Field Check'!$C$56&lt;&gt;"")+('Dvd Calendar'!$E$145:$CZ$145='Field Check'!$C$57)*('Field Check'!$C$57&lt;&gt;""))*(COUNTIF('Dvd Calendar'!$E$147:$CZ$147,'Dvd Calendar'!$E$140:$CZ$140)=0)),"")))</f>
        <v/>
      </c>
      <c r="Q63" s="77">
        <f>IF(Q$49="","",IF($B63="","",IFERROR(SUMIFS('Dvd Calendar'!$E$148:$CZ$148,'Dvd Calendar'!$E$147:$CZ$147,"&gt;"&amp;Q$48,'Dvd Calendar'!$E$147:$CZ$147,"&lt;="&amp;Q$49)+SUMPRODUCT(('Dvd Calendar'!$E$140:$CZ$140&gt;Q$48)*('Dvd Calendar'!$E$140:$CZ$140&lt;=Q$49)*'Dvd Calendar'!$E$143:$CZ$143*(('Dvd Calendar'!$E$145:$CZ$145='Field Check'!$C$53)*('Field Check'!$C$53&lt;&gt;"")+('Dvd Calendar'!$E$145:$CZ$145='Field Check'!$C$54)*('Field Check'!$C$54&lt;&gt;"")+('Dvd Calendar'!$E$145:$CZ$145='Field Check'!$C$55)*('Field Check'!$C$55&lt;&gt;"")+('Dvd Calendar'!$E$145:$CZ$145='Field Check'!$C$56)*('Field Check'!$C$56&lt;&gt;"")+('Dvd Calendar'!$E$145:$CZ$145='Field Check'!$C$57)*('Field Check'!$C$57&lt;&gt;""))*(COUNTIF('Dvd Calendar'!$E$147:$CZ$147,'Dvd Calendar'!$E$140:$CZ$140)=0)),"")))</f>
        <v/>
      </c>
      <c r="R63" s="77">
        <f>IF(R$49="","",IF($B63="","",IFERROR(SUMIFS('Dvd Calendar'!$E$148:$CZ$148,'Dvd Calendar'!$E$147:$CZ$147,"&gt;"&amp;R$48,'Dvd Calendar'!$E$147:$CZ$147,"&lt;="&amp;R$49)+SUMPRODUCT(('Dvd Calendar'!$E$140:$CZ$140&gt;R$48)*('Dvd Calendar'!$E$140:$CZ$140&lt;=R$49)*'Dvd Calendar'!$E$143:$CZ$143*(('Dvd Calendar'!$E$145:$CZ$145='Field Check'!$C$53)*('Field Check'!$C$53&lt;&gt;"")+('Dvd Calendar'!$E$145:$CZ$145='Field Check'!$C$54)*('Field Check'!$C$54&lt;&gt;"")+('Dvd Calendar'!$E$145:$CZ$145='Field Check'!$C$55)*('Field Check'!$C$55&lt;&gt;"")+('Dvd Calendar'!$E$145:$CZ$145='Field Check'!$C$56)*('Field Check'!$C$56&lt;&gt;"")+('Dvd Calendar'!$E$145:$CZ$145='Field Check'!$C$57)*('Field Check'!$C$57&lt;&gt;""))*(COUNTIF('Dvd Calendar'!$E$147:$CZ$147,'Dvd Calendar'!$E$140:$CZ$140)=0)),"")))</f>
        <v/>
      </c>
      <c r="U63" s="86" t="n"/>
      <c r="V63" s="86" t="n"/>
      <c r="W63" s="86" t="n"/>
      <c r="X63" s="86" t="n"/>
      <c r="Y63" s="86" t="n"/>
      <c r="Z63" s="86" t="n"/>
      <c r="AA63" s="86" t="n"/>
      <c r="AB63" s="86" t="n"/>
      <c r="AC63" s="86" t="n"/>
      <c r="AD63" s="86" t="n"/>
      <c r="AE63" s="86" t="n"/>
      <c r="AF63" s="86" t="n"/>
      <c r="AG63" s="86" t="n"/>
      <c r="AH63" s="86" t="n"/>
      <c r="AI63" s="86" t="n"/>
      <c r="AJ63" s="86" t="n"/>
    </row>
    <row r="64">
      <c r="B64" s="126">
        <f>IF('AS51'!$C$19="","",'AS51'!$C$19)</f>
        <v/>
      </c>
      <c r="C64" s="77">
        <f>IF(C$49="","",IF($B64="","",IFERROR(SUMIFS('Dvd Calendar'!$E$159:$CZ$159,'Dvd Calendar'!$E$158:$CZ$158,"&gt;"&amp;C$48,'Dvd Calendar'!$E$158:$CZ$158,"&lt;="&amp;C$49)+SUMPRODUCT(('Dvd Calendar'!$E$151:$CZ$151&gt;C$48)*('Dvd Calendar'!$E$151:$CZ$151&lt;=C$49)*'Dvd Calendar'!$E$154:$CZ$154*(('Dvd Calendar'!$E$156:$CZ$156='Field Check'!$C$53)*('Field Check'!$C$53&lt;&gt;"")+('Dvd Calendar'!$E$156:$CZ$156='Field Check'!$C$54)*('Field Check'!$C$54&lt;&gt;"")+('Dvd Calendar'!$E$156:$CZ$156='Field Check'!$C$55)*('Field Check'!$C$55&lt;&gt;"")+('Dvd Calendar'!$E$156:$CZ$156='Field Check'!$C$56)*('Field Check'!$C$56&lt;&gt;"")+('Dvd Calendar'!$E$156:$CZ$156='Field Check'!$C$57)*('Field Check'!$C$57&lt;&gt;""))*(COUNTIF('Dvd Calendar'!$E$158:$CZ$158,'Dvd Calendar'!$E$151:$CZ$151)=0)),"")))</f>
        <v/>
      </c>
      <c r="D64" s="77">
        <f>IF(D$49="","",IF($B64="","",IFERROR(SUMIFS('Dvd Calendar'!$E$159:$CZ$159,'Dvd Calendar'!$E$158:$CZ$158,"&gt;"&amp;D$48,'Dvd Calendar'!$E$158:$CZ$158,"&lt;="&amp;D$49)+SUMPRODUCT(('Dvd Calendar'!$E$151:$CZ$151&gt;D$48)*('Dvd Calendar'!$E$151:$CZ$151&lt;=D$49)*'Dvd Calendar'!$E$154:$CZ$154*(('Dvd Calendar'!$E$156:$CZ$156='Field Check'!$C$53)*('Field Check'!$C$53&lt;&gt;"")+('Dvd Calendar'!$E$156:$CZ$156='Field Check'!$C$54)*('Field Check'!$C$54&lt;&gt;"")+('Dvd Calendar'!$E$156:$CZ$156='Field Check'!$C$55)*('Field Check'!$C$55&lt;&gt;"")+('Dvd Calendar'!$E$156:$CZ$156='Field Check'!$C$56)*('Field Check'!$C$56&lt;&gt;"")+('Dvd Calendar'!$E$156:$CZ$156='Field Check'!$C$57)*('Field Check'!$C$57&lt;&gt;""))*(COUNTIF('Dvd Calendar'!$E$158:$CZ$158,'Dvd Calendar'!$E$151:$CZ$151)=0)),"")))</f>
        <v/>
      </c>
      <c r="E64" s="77">
        <f>IF(E$49="","",IF($B64="","",IFERROR(SUMIFS('Dvd Calendar'!$E$159:$CZ$159,'Dvd Calendar'!$E$158:$CZ$158,"&gt;"&amp;E$48,'Dvd Calendar'!$E$158:$CZ$158,"&lt;="&amp;E$49)+SUMPRODUCT(('Dvd Calendar'!$E$151:$CZ$151&gt;E$48)*('Dvd Calendar'!$E$151:$CZ$151&lt;=E$49)*'Dvd Calendar'!$E$154:$CZ$154*(('Dvd Calendar'!$E$156:$CZ$156='Field Check'!$C$53)*('Field Check'!$C$53&lt;&gt;"")+('Dvd Calendar'!$E$156:$CZ$156='Field Check'!$C$54)*('Field Check'!$C$54&lt;&gt;"")+('Dvd Calendar'!$E$156:$CZ$156='Field Check'!$C$55)*('Field Check'!$C$55&lt;&gt;"")+('Dvd Calendar'!$E$156:$CZ$156='Field Check'!$C$56)*('Field Check'!$C$56&lt;&gt;"")+('Dvd Calendar'!$E$156:$CZ$156='Field Check'!$C$57)*('Field Check'!$C$57&lt;&gt;""))*(COUNTIF('Dvd Calendar'!$E$158:$CZ$158,'Dvd Calendar'!$E$151:$CZ$151)=0)),"")))</f>
        <v/>
      </c>
      <c r="F64" s="77">
        <f>IF(F$49="","",IF($B64="","",IFERROR(SUMIFS('Dvd Calendar'!$E$159:$CZ$159,'Dvd Calendar'!$E$158:$CZ$158,"&gt;"&amp;F$48,'Dvd Calendar'!$E$158:$CZ$158,"&lt;="&amp;F$49)+SUMPRODUCT(('Dvd Calendar'!$E$151:$CZ$151&gt;F$48)*('Dvd Calendar'!$E$151:$CZ$151&lt;=F$49)*'Dvd Calendar'!$E$154:$CZ$154*(('Dvd Calendar'!$E$156:$CZ$156='Field Check'!$C$53)*('Field Check'!$C$53&lt;&gt;"")+('Dvd Calendar'!$E$156:$CZ$156='Field Check'!$C$54)*('Field Check'!$C$54&lt;&gt;"")+('Dvd Calendar'!$E$156:$CZ$156='Field Check'!$C$55)*('Field Check'!$C$55&lt;&gt;"")+('Dvd Calendar'!$E$156:$CZ$156='Field Check'!$C$56)*('Field Check'!$C$56&lt;&gt;"")+('Dvd Calendar'!$E$156:$CZ$156='Field Check'!$C$57)*('Field Check'!$C$57&lt;&gt;""))*(COUNTIF('Dvd Calendar'!$E$158:$CZ$158,'Dvd Calendar'!$E$151:$CZ$151)=0)),"")))</f>
        <v/>
      </c>
      <c r="G64" s="77">
        <f>IF(G$49="","",IF($B64="","",IFERROR(SUMIFS('Dvd Calendar'!$E$159:$CZ$159,'Dvd Calendar'!$E$158:$CZ$158,"&gt;"&amp;G$48,'Dvd Calendar'!$E$158:$CZ$158,"&lt;="&amp;G$49)+SUMPRODUCT(('Dvd Calendar'!$E$151:$CZ$151&gt;G$48)*('Dvd Calendar'!$E$151:$CZ$151&lt;=G$49)*'Dvd Calendar'!$E$154:$CZ$154*(('Dvd Calendar'!$E$156:$CZ$156='Field Check'!$C$53)*('Field Check'!$C$53&lt;&gt;"")+('Dvd Calendar'!$E$156:$CZ$156='Field Check'!$C$54)*('Field Check'!$C$54&lt;&gt;"")+('Dvd Calendar'!$E$156:$CZ$156='Field Check'!$C$55)*('Field Check'!$C$55&lt;&gt;"")+('Dvd Calendar'!$E$156:$CZ$156='Field Check'!$C$56)*('Field Check'!$C$56&lt;&gt;"")+('Dvd Calendar'!$E$156:$CZ$156='Field Check'!$C$57)*('Field Check'!$C$57&lt;&gt;""))*(COUNTIF('Dvd Calendar'!$E$158:$CZ$158,'Dvd Calendar'!$E$151:$CZ$151)=0)),"")))</f>
        <v/>
      </c>
      <c r="H64" s="77">
        <f>IF(H$49="","",IF($B64="","",IFERROR(SUMIFS('Dvd Calendar'!$E$159:$CZ$159,'Dvd Calendar'!$E$158:$CZ$158,"&gt;"&amp;H$48,'Dvd Calendar'!$E$158:$CZ$158,"&lt;="&amp;H$49)+SUMPRODUCT(('Dvd Calendar'!$E$151:$CZ$151&gt;H$48)*('Dvd Calendar'!$E$151:$CZ$151&lt;=H$49)*'Dvd Calendar'!$E$154:$CZ$154*(('Dvd Calendar'!$E$156:$CZ$156='Field Check'!$C$53)*('Field Check'!$C$53&lt;&gt;"")+('Dvd Calendar'!$E$156:$CZ$156='Field Check'!$C$54)*('Field Check'!$C$54&lt;&gt;"")+('Dvd Calendar'!$E$156:$CZ$156='Field Check'!$C$55)*('Field Check'!$C$55&lt;&gt;"")+('Dvd Calendar'!$E$156:$CZ$156='Field Check'!$C$56)*('Field Check'!$C$56&lt;&gt;"")+('Dvd Calendar'!$E$156:$CZ$156='Field Check'!$C$57)*('Field Check'!$C$57&lt;&gt;""))*(COUNTIF('Dvd Calendar'!$E$158:$CZ$158,'Dvd Calendar'!$E$151:$CZ$151)=0)),"")))</f>
        <v/>
      </c>
      <c r="I64" s="77">
        <f>IF(I$49="","",IF($B64="","",IFERROR(SUMIFS('Dvd Calendar'!$E$159:$CZ$159,'Dvd Calendar'!$E$158:$CZ$158,"&gt;"&amp;I$48,'Dvd Calendar'!$E$158:$CZ$158,"&lt;="&amp;I$49)+SUMPRODUCT(('Dvd Calendar'!$E$151:$CZ$151&gt;I$48)*('Dvd Calendar'!$E$151:$CZ$151&lt;=I$49)*'Dvd Calendar'!$E$154:$CZ$154*(('Dvd Calendar'!$E$156:$CZ$156='Field Check'!$C$53)*('Field Check'!$C$53&lt;&gt;"")+('Dvd Calendar'!$E$156:$CZ$156='Field Check'!$C$54)*('Field Check'!$C$54&lt;&gt;"")+('Dvd Calendar'!$E$156:$CZ$156='Field Check'!$C$55)*('Field Check'!$C$55&lt;&gt;"")+('Dvd Calendar'!$E$156:$CZ$156='Field Check'!$C$56)*('Field Check'!$C$56&lt;&gt;"")+('Dvd Calendar'!$E$156:$CZ$156='Field Check'!$C$57)*('Field Check'!$C$57&lt;&gt;""))*(COUNTIF('Dvd Calendar'!$E$158:$CZ$158,'Dvd Calendar'!$E$151:$CZ$151)=0)),"")))</f>
        <v/>
      </c>
      <c r="J64" s="77">
        <f>IF(J$49="","",IF($B64="","",IFERROR(SUMIFS('Dvd Calendar'!$E$159:$CZ$159,'Dvd Calendar'!$E$158:$CZ$158,"&gt;"&amp;J$48,'Dvd Calendar'!$E$158:$CZ$158,"&lt;="&amp;J$49)+SUMPRODUCT(('Dvd Calendar'!$E$151:$CZ$151&gt;J$48)*('Dvd Calendar'!$E$151:$CZ$151&lt;=J$49)*'Dvd Calendar'!$E$154:$CZ$154*(('Dvd Calendar'!$E$156:$CZ$156='Field Check'!$C$53)*('Field Check'!$C$53&lt;&gt;"")+('Dvd Calendar'!$E$156:$CZ$156='Field Check'!$C$54)*('Field Check'!$C$54&lt;&gt;"")+('Dvd Calendar'!$E$156:$CZ$156='Field Check'!$C$55)*('Field Check'!$C$55&lt;&gt;"")+('Dvd Calendar'!$E$156:$CZ$156='Field Check'!$C$56)*('Field Check'!$C$56&lt;&gt;"")+('Dvd Calendar'!$E$156:$CZ$156='Field Check'!$C$57)*('Field Check'!$C$57&lt;&gt;""))*(COUNTIF('Dvd Calendar'!$E$158:$CZ$158,'Dvd Calendar'!$E$151:$CZ$151)=0)),"")))</f>
        <v/>
      </c>
      <c r="K64" s="77">
        <f>IF(K$49="","",IF($B64="","",IFERROR(SUMIFS('Dvd Calendar'!$E$159:$CZ$159,'Dvd Calendar'!$E$158:$CZ$158,"&gt;"&amp;K$48,'Dvd Calendar'!$E$158:$CZ$158,"&lt;="&amp;K$49)+SUMPRODUCT(('Dvd Calendar'!$E$151:$CZ$151&gt;K$48)*('Dvd Calendar'!$E$151:$CZ$151&lt;=K$49)*'Dvd Calendar'!$E$154:$CZ$154*(('Dvd Calendar'!$E$156:$CZ$156='Field Check'!$C$53)*('Field Check'!$C$53&lt;&gt;"")+('Dvd Calendar'!$E$156:$CZ$156='Field Check'!$C$54)*('Field Check'!$C$54&lt;&gt;"")+('Dvd Calendar'!$E$156:$CZ$156='Field Check'!$C$55)*('Field Check'!$C$55&lt;&gt;"")+('Dvd Calendar'!$E$156:$CZ$156='Field Check'!$C$56)*('Field Check'!$C$56&lt;&gt;"")+('Dvd Calendar'!$E$156:$CZ$156='Field Check'!$C$57)*('Field Check'!$C$57&lt;&gt;""))*(COUNTIF('Dvd Calendar'!$E$158:$CZ$158,'Dvd Calendar'!$E$151:$CZ$151)=0)),"")))</f>
        <v/>
      </c>
      <c r="L64" s="77">
        <f>IF(L$49="","",IF($B64="","",IFERROR(SUMIFS('Dvd Calendar'!$E$159:$CZ$159,'Dvd Calendar'!$E$158:$CZ$158,"&gt;"&amp;L$48,'Dvd Calendar'!$E$158:$CZ$158,"&lt;="&amp;L$49)+SUMPRODUCT(('Dvd Calendar'!$E$151:$CZ$151&gt;L$48)*('Dvd Calendar'!$E$151:$CZ$151&lt;=L$49)*'Dvd Calendar'!$E$154:$CZ$154*(('Dvd Calendar'!$E$156:$CZ$156='Field Check'!$C$53)*('Field Check'!$C$53&lt;&gt;"")+('Dvd Calendar'!$E$156:$CZ$156='Field Check'!$C$54)*('Field Check'!$C$54&lt;&gt;"")+('Dvd Calendar'!$E$156:$CZ$156='Field Check'!$C$55)*('Field Check'!$C$55&lt;&gt;"")+('Dvd Calendar'!$E$156:$CZ$156='Field Check'!$C$56)*('Field Check'!$C$56&lt;&gt;"")+('Dvd Calendar'!$E$156:$CZ$156='Field Check'!$C$57)*('Field Check'!$C$57&lt;&gt;""))*(COUNTIF('Dvd Calendar'!$E$158:$CZ$158,'Dvd Calendar'!$E$151:$CZ$151)=0)),"")))</f>
        <v/>
      </c>
      <c r="M64" s="77">
        <f>IF(M$49="","",IF($B64="","",IFERROR(SUMIFS('Dvd Calendar'!$E$159:$CZ$159,'Dvd Calendar'!$E$158:$CZ$158,"&gt;"&amp;M$48,'Dvd Calendar'!$E$158:$CZ$158,"&lt;="&amp;M$49)+SUMPRODUCT(('Dvd Calendar'!$E$151:$CZ$151&gt;M$48)*('Dvd Calendar'!$E$151:$CZ$151&lt;=M$49)*'Dvd Calendar'!$E$154:$CZ$154*(('Dvd Calendar'!$E$156:$CZ$156='Field Check'!$C$53)*('Field Check'!$C$53&lt;&gt;"")+('Dvd Calendar'!$E$156:$CZ$156='Field Check'!$C$54)*('Field Check'!$C$54&lt;&gt;"")+('Dvd Calendar'!$E$156:$CZ$156='Field Check'!$C$55)*('Field Check'!$C$55&lt;&gt;"")+('Dvd Calendar'!$E$156:$CZ$156='Field Check'!$C$56)*('Field Check'!$C$56&lt;&gt;"")+('Dvd Calendar'!$E$156:$CZ$156='Field Check'!$C$57)*('Field Check'!$C$57&lt;&gt;""))*(COUNTIF('Dvd Calendar'!$E$158:$CZ$158,'Dvd Calendar'!$E$151:$CZ$151)=0)),"")))</f>
        <v/>
      </c>
      <c r="N64" s="77">
        <f>IF(N$49="","",IF($B64="","",IFERROR(SUMIFS('Dvd Calendar'!$E$159:$CZ$159,'Dvd Calendar'!$E$158:$CZ$158,"&gt;"&amp;N$48,'Dvd Calendar'!$E$158:$CZ$158,"&lt;="&amp;N$49)+SUMPRODUCT(('Dvd Calendar'!$E$151:$CZ$151&gt;N$48)*('Dvd Calendar'!$E$151:$CZ$151&lt;=N$49)*'Dvd Calendar'!$E$154:$CZ$154*(('Dvd Calendar'!$E$156:$CZ$156='Field Check'!$C$53)*('Field Check'!$C$53&lt;&gt;"")+('Dvd Calendar'!$E$156:$CZ$156='Field Check'!$C$54)*('Field Check'!$C$54&lt;&gt;"")+('Dvd Calendar'!$E$156:$CZ$156='Field Check'!$C$55)*('Field Check'!$C$55&lt;&gt;"")+('Dvd Calendar'!$E$156:$CZ$156='Field Check'!$C$56)*('Field Check'!$C$56&lt;&gt;"")+('Dvd Calendar'!$E$156:$CZ$156='Field Check'!$C$57)*('Field Check'!$C$57&lt;&gt;""))*(COUNTIF('Dvd Calendar'!$E$158:$CZ$158,'Dvd Calendar'!$E$151:$CZ$151)=0)),"")))</f>
        <v/>
      </c>
      <c r="O64" s="77">
        <f>IF(O$49="","",IF($B64="","",IFERROR(SUMIFS('Dvd Calendar'!$E$159:$CZ$159,'Dvd Calendar'!$E$158:$CZ$158,"&gt;"&amp;O$48,'Dvd Calendar'!$E$158:$CZ$158,"&lt;="&amp;O$49)+SUMPRODUCT(('Dvd Calendar'!$E$151:$CZ$151&gt;O$48)*('Dvd Calendar'!$E$151:$CZ$151&lt;=O$49)*'Dvd Calendar'!$E$154:$CZ$154*(('Dvd Calendar'!$E$156:$CZ$156='Field Check'!$C$53)*('Field Check'!$C$53&lt;&gt;"")+('Dvd Calendar'!$E$156:$CZ$156='Field Check'!$C$54)*('Field Check'!$C$54&lt;&gt;"")+('Dvd Calendar'!$E$156:$CZ$156='Field Check'!$C$55)*('Field Check'!$C$55&lt;&gt;"")+('Dvd Calendar'!$E$156:$CZ$156='Field Check'!$C$56)*('Field Check'!$C$56&lt;&gt;"")+('Dvd Calendar'!$E$156:$CZ$156='Field Check'!$C$57)*('Field Check'!$C$57&lt;&gt;""))*(COUNTIF('Dvd Calendar'!$E$158:$CZ$158,'Dvd Calendar'!$E$151:$CZ$151)=0)),"")))</f>
        <v/>
      </c>
      <c r="P64" s="77">
        <f>IF(P$49="","",IF($B64="","",IFERROR(SUMIFS('Dvd Calendar'!$E$159:$CZ$159,'Dvd Calendar'!$E$158:$CZ$158,"&gt;"&amp;P$48,'Dvd Calendar'!$E$158:$CZ$158,"&lt;="&amp;P$49)+SUMPRODUCT(('Dvd Calendar'!$E$151:$CZ$151&gt;P$48)*('Dvd Calendar'!$E$151:$CZ$151&lt;=P$49)*'Dvd Calendar'!$E$154:$CZ$154*(('Dvd Calendar'!$E$156:$CZ$156='Field Check'!$C$53)*('Field Check'!$C$53&lt;&gt;"")+('Dvd Calendar'!$E$156:$CZ$156='Field Check'!$C$54)*('Field Check'!$C$54&lt;&gt;"")+('Dvd Calendar'!$E$156:$CZ$156='Field Check'!$C$55)*('Field Check'!$C$55&lt;&gt;"")+('Dvd Calendar'!$E$156:$CZ$156='Field Check'!$C$56)*('Field Check'!$C$56&lt;&gt;"")+('Dvd Calendar'!$E$156:$CZ$156='Field Check'!$C$57)*('Field Check'!$C$57&lt;&gt;""))*(COUNTIF('Dvd Calendar'!$E$158:$CZ$158,'Dvd Calendar'!$E$151:$CZ$151)=0)),"")))</f>
        <v/>
      </c>
      <c r="Q64" s="77">
        <f>IF(Q$49="","",IF($B64="","",IFERROR(SUMIFS('Dvd Calendar'!$E$159:$CZ$159,'Dvd Calendar'!$E$158:$CZ$158,"&gt;"&amp;Q$48,'Dvd Calendar'!$E$158:$CZ$158,"&lt;="&amp;Q$49)+SUMPRODUCT(('Dvd Calendar'!$E$151:$CZ$151&gt;Q$48)*('Dvd Calendar'!$E$151:$CZ$151&lt;=Q$49)*'Dvd Calendar'!$E$154:$CZ$154*(('Dvd Calendar'!$E$156:$CZ$156='Field Check'!$C$53)*('Field Check'!$C$53&lt;&gt;"")+('Dvd Calendar'!$E$156:$CZ$156='Field Check'!$C$54)*('Field Check'!$C$54&lt;&gt;"")+('Dvd Calendar'!$E$156:$CZ$156='Field Check'!$C$55)*('Field Check'!$C$55&lt;&gt;"")+('Dvd Calendar'!$E$156:$CZ$156='Field Check'!$C$56)*('Field Check'!$C$56&lt;&gt;"")+('Dvd Calendar'!$E$156:$CZ$156='Field Check'!$C$57)*('Field Check'!$C$57&lt;&gt;""))*(COUNTIF('Dvd Calendar'!$E$158:$CZ$158,'Dvd Calendar'!$E$151:$CZ$151)=0)),"")))</f>
        <v/>
      </c>
      <c r="R64" s="77">
        <f>IF(R$49="","",IF($B64="","",IFERROR(SUMIFS('Dvd Calendar'!$E$159:$CZ$159,'Dvd Calendar'!$E$158:$CZ$158,"&gt;"&amp;R$48,'Dvd Calendar'!$E$158:$CZ$158,"&lt;="&amp;R$49)+SUMPRODUCT(('Dvd Calendar'!$E$151:$CZ$151&gt;R$48)*('Dvd Calendar'!$E$151:$CZ$151&lt;=R$49)*'Dvd Calendar'!$E$154:$CZ$154*(('Dvd Calendar'!$E$156:$CZ$156='Field Check'!$C$53)*('Field Check'!$C$53&lt;&gt;"")+('Dvd Calendar'!$E$156:$CZ$156='Field Check'!$C$54)*('Field Check'!$C$54&lt;&gt;"")+('Dvd Calendar'!$E$156:$CZ$156='Field Check'!$C$55)*('Field Check'!$C$55&lt;&gt;"")+('Dvd Calendar'!$E$156:$CZ$156='Field Check'!$C$56)*('Field Check'!$C$56&lt;&gt;"")+('Dvd Calendar'!$E$156:$CZ$156='Field Check'!$C$57)*('Field Check'!$C$57&lt;&gt;""))*(COUNTIF('Dvd Calendar'!$E$158:$CZ$158,'Dvd Calendar'!$E$151:$CZ$151)=0)),"")))</f>
        <v/>
      </c>
      <c r="U64" s="86" t="n"/>
      <c r="V64" s="86" t="n"/>
      <c r="W64" s="86" t="n"/>
      <c r="X64" s="86" t="n"/>
      <c r="Y64" s="86" t="n"/>
      <c r="Z64" s="86" t="n"/>
      <c r="AA64" s="86" t="n"/>
      <c r="AB64" s="86" t="n"/>
      <c r="AC64" s="86" t="n"/>
      <c r="AD64" s="86" t="n"/>
      <c r="AE64" s="86" t="n"/>
      <c r="AF64" s="86" t="n"/>
      <c r="AG64" s="86" t="n"/>
      <c r="AH64" s="86" t="n"/>
      <c r="AI64" s="86" t="n"/>
      <c r="AJ64" s="86" t="n"/>
    </row>
    <row r="65">
      <c r="B65" s="126">
        <f>IF('AS51'!$C$20="","",'AS51'!$C$20)</f>
        <v/>
      </c>
      <c r="C65" s="77">
        <f>IF(C$49="","",IF($B65="","",IFERROR(SUMIFS('Dvd Calendar'!$E$170:$CZ$170,'Dvd Calendar'!$E$169:$CZ$169,"&gt;"&amp;C$48,'Dvd Calendar'!$E$169:$CZ$169,"&lt;="&amp;C$49)+SUMPRODUCT(('Dvd Calendar'!$E$162:$CZ$162&gt;C$48)*('Dvd Calendar'!$E$162:$CZ$162&lt;=C$49)*'Dvd Calendar'!$E$165:$CZ$165*(('Dvd Calendar'!$E$167:$CZ$167='Field Check'!$C$53)*('Field Check'!$C$53&lt;&gt;"")+('Dvd Calendar'!$E$167:$CZ$167='Field Check'!$C$54)*('Field Check'!$C$54&lt;&gt;"")+('Dvd Calendar'!$E$167:$CZ$167='Field Check'!$C$55)*('Field Check'!$C$55&lt;&gt;"")+('Dvd Calendar'!$E$167:$CZ$167='Field Check'!$C$56)*('Field Check'!$C$56&lt;&gt;"")+('Dvd Calendar'!$E$167:$CZ$167='Field Check'!$C$57)*('Field Check'!$C$57&lt;&gt;""))*(COUNTIF('Dvd Calendar'!$E$169:$CZ$169,'Dvd Calendar'!$E$162:$CZ$162)=0)),"")))</f>
        <v/>
      </c>
      <c r="D65" s="77">
        <f>IF(D$49="","",IF($B65="","",IFERROR(SUMIFS('Dvd Calendar'!$E$170:$CZ$170,'Dvd Calendar'!$E$169:$CZ$169,"&gt;"&amp;D$48,'Dvd Calendar'!$E$169:$CZ$169,"&lt;="&amp;D$49)+SUMPRODUCT(('Dvd Calendar'!$E$162:$CZ$162&gt;D$48)*('Dvd Calendar'!$E$162:$CZ$162&lt;=D$49)*'Dvd Calendar'!$E$165:$CZ$165*(('Dvd Calendar'!$E$167:$CZ$167='Field Check'!$C$53)*('Field Check'!$C$53&lt;&gt;"")+('Dvd Calendar'!$E$167:$CZ$167='Field Check'!$C$54)*('Field Check'!$C$54&lt;&gt;"")+('Dvd Calendar'!$E$167:$CZ$167='Field Check'!$C$55)*('Field Check'!$C$55&lt;&gt;"")+('Dvd Calendar'!$E$167:$CZ$167='Field Check'!$C$56)*('Field Check'!$C$56&lt;&gt;"")+('Dvd Calendar'!$E$167:$CZ$167='Field Check'!$C$57)*('Field Check'!$C$57&lt;&gt;""))*(COUNTIF('Dvd Calendar'!$E$169:$CZ$169,'Dvd Calendar'!$E$162:$CZ$162)=0)),"")))</f>
        <v/>
      </c>
      <c r="E65" s="77">
        <f>IF(E$49="","",IF($B65="","",IFERROR(SUMIFS('Dvd Calendar'!$E$170:$CZ$170,'Dvd Calendar'!$E$169:$CZ$169,"&gt;"&amp;E$48,'Dvd Calendar'!$E$169:$CZ$169,"&lt;="&amp;E$49)+SUMPRODUCT(('Dvd Calendar'!$E$162:$CZ$162&gt;E$48)*('Dvd Calendar'!$E$162:$CZ$162&lt;=E$49)*'Dvd Calendar'!$E$165:$CZ$165*(('Dvd Calendar'!$E$167:$CZ$167='Field Check'!$C$53)*('Field Check'!$C$53&lt;&gt;"")+('Dvd Calendar'!$E$167:$CZ$167='Field Check'!$C$54)*('Field Check'!$C$54&lt;&gt;"")+('Dvd Calendar'!$E$167:$CZ$167='Field Check'!$C$55)*('Field Check'!$C$55&lt;&gt;"")+('Dvd Calendar'!$E$167:$CZ$167='Field Check'!$C$56)*('Field Check'!$C$56&lt;&gt;"")+('Dvd Calendar'!$E$167:$CZ$167='Field Check'!$C$57)*('Field Check'!$C$57&lt;&gt;""))*(COUNTIF('Dvd Calendar'!$E$169:$CZ$169,'Dvd Calendar'!$E$162:$CZ$162)=0)),"")))</f>
        <v/>
      </c>
      <c r="F65" s="77">
        <f>IF(F$49="","",IF($B65="","",IFERROR(SUMIFS('Dvd Calendar'!$E$170:$CZ$170,'Dvd Calendar'!$E$169:$CZ$169,"&gt;"&amp;F$48,'Dvd Calendar'!$E$169:$CZ$169,"&lt;="&amp;F$49)+SUMPRODUCT(('Dvd Calendar'!$E$162:$CZ$162&gt;F$48)*('Dvd Calendar'!$E$162:$CZ$162&lt;=F$49)*'Dvd Calendar'!$E$165:$CZ$165*(('Dvd Calendar'!$E$167:$CZ$167='Field Check'!$C$53)*('Field Check'!$C$53&lt;&gt;"")+('Dvd Calendar'!$E$167:$CZ$167='Field Check'!$C$54)*('Field Check'!$C$54&lt;&gt;"")+('Dvd Calendar'!$E$167:$CZ$167='Field Check'!$C$55)*('Field Check'!$C$55&lt;&gt;"")+('Dvd Calendar'!$E$167:$CZ$167='Field Check'!$C$56)*('Field Check'!$C$56&lt;&gt;"")+('Dvd Calendar'!$E$167:$CZ$167='Field Check'!$C$57)*('Field Check'!$C$57&lt;&gt;""))*(COUNTIF('Dvd Calendar'!$E$169:$CZ$169,'Dvd Calendar'!$E$162:$CZ$162)=0)),"")))</f>
        <v/>
      </c>
      <c r="G65" s="77">
        <f>IF(G$49="","",IF($B65="","",IFERROR(SUMIFS('Dvd Calendar'!$E$170:$CZ$170,'Dvd Calendar'!$E$169:$CZ$169,"&gt;"&amp;G$48,'Dvd Calendar'!$E$169:$CZ$169,"&lt;="&amp;G$49)+SUMPRODUCT(('Dvd Calendar'!$E$162:$CZ$162&gt;G$48)*('Dvd Calendar'!$E$162:$CZ$162&lt;=G$49)*'Dvd Calendar'!$E$165:$CZ$165*(('Dvd Calendar'!$E$167:$CZ$167='Field Check'!$C$53)*('Field Check'!$C$53&lt;&gt;"")+('Dvd Calendar'!$E$167:$CZ$167='Field Check'!$C$54)*('Field Check'!$C$54&lt;&gt;"")+('Dvd Calendar'!$E$167:$CZ$167='Field Check'!$C$55)*('Field Check'!$C$55&lt;&gt;"")+('Dvd Calendar'!$E$167:$CZ$167='Field Check'!$C$56)*('Field Check'!$C$56&lt;&gt;"")+('Dvd Calendar'!$E$167:$CZ$167='Field Check'!$C$57)*('Field Check'!$C$57&lt;&gt;""))*(COUNTIF('Dvd Calendar'!$E$169:$CZ$169,'Dvd Calendar'!$E$162:$CZ$162)=0)),"")))</f>
        <v/>
      </c>
      <c r="H65" s="77">
        <f>IF(H$49="","",IF($B65="","",IFERROR(SUMIFS('Dvd Calendar'!$E$170:$CZ$170,'Dvd Calendar'!$E$169:$CZ$169,"&gt;"&amp;H$48,'Dvd Calendar'!$E$169:$CZ$169,"&lt;="&amp;H$49)+SUMPRODUCT(('Dvd Calendar'!$E$162:$CZ$162&gt;H$48)*('Dvd Calendar'!$E$162:$CZ$162&lt;=H$49)*'Dvd Calendar'!$E$165:$CZ$165*(('Dvd Calendar'!$E$167:$CZ$167='Field Check'!$C$53)*('Field Check'!$C$53&lt;&gt;"")+('Dvd Calendar'!$E$167:$CZ$167='Field Check'!$C$54)*('Field Check'!$C$54&lt;&gt;"")+('Dvd Calendar'!$E$167:$CZ$167='Field Check'!$C$55)*('Field Check'!$C$55&lt;&gt;"")+('Dvd Calendar'!$E$167:$CZ$167='Field Check'!$C$56)*('Field Check'!$C$56&lt;&gt;"")+('Dvd Calendar'!$E$167:$CZ$167='Field Check'!$C$57)*('Field Check'!$C$57&lt;&gt;""))*(COUNTIF('Dvd Calendar'!$E$169:$CZ$169,'Dvd Calendar'!$E$162:$CZ$162)=0)),"")))</f>
        <v/>
      </c>
      <c r="I65" s="77">
        <f>IF(I$49="","",IF($B65="","",IFERROR(SUMIFS('Dvd Calendar'!$E$170:$CZ$170,'Dvd Calendar'!$E$169:$CZ$169,"&gt;"&amp;I$48,'Dvd Calendar'!$E$169:$CZ$169,"&lt;="&amp;I$49)+SUMPRODUCT(('Dvd Calendar'!$E$162:$CZ$162&gt;I$48)*('Dvd Calendar'!$E$162:$CZ$162&lt;=I$49)*'Dvd Calendar'!$E$165:$CZ$165*(('Dvd Calendar'!$E$167:$CZ$167='Field Check'!$C$53)*('Field Check'!$C$53&lt;&gt;"")+('Dvd Calendar'!$E$167:$CZ$167='Field Check'!$C$54)*('Field Check'!$C$54&lt;&gt;"")+('Dvd Calendar'!$E$167:$CZ$167='Field Check'!$C$55)*('Field Check'!$C$55&lt;&gt;"")+('Dvd Calendar'!$E$167:$CZ$167='Field Check'!$C$56)*('Field Check'!$C$56&lt;&gt;"")+('Dvd Calendar'!$E$167:$CZ$167='Field Check'!$C$57)*('Field Check'!$C$57&lt;&gt;""))*(COUNTIF('Dvd Calendar'!$E$169:$CZ$169,'Dvd Calendar'!$E$162:$CZ$162)=0)),"")))</f>
        <v/>
      </c>
      <c r="J65" s="77">
        <f>IF(J$49="","",IF($B65="","",IFERROR(SUMIFS('Dvd Calendar'!$E$170:$CZ$170,'Dvd Calendar'!$E$169:$CZ$169,"&gt;"&amp;J$48,'Dvd Calendar'!$E$169:$CZ$169,"&lt;="&amp;J$49)+SUMPRODUCT(('Dvd Calendar'!$E$162:$CZ$162&gt;J$48)*('Dvd Calendar'!$E$162:$CZ$162&lt;=J$49)*'Dvd Calendar'!$E$165:$CZ$165*(('Dvd Calendar'!$E$167:$CZ$167='Field Check'!$C$53)*('Field Check'!$C$53&lt;&gt;"")+('Dvd Calendar'!$E$167:$CZ$167='Field Check'!$C$54)*('Field Check'!$C$54&lt;&gt;"")+('Dvd Calendar'!$E$167:$CZ$167='Field Check'!$C$55)*('Field Check'!$C$55&lt;&gt;"")+('Dvd Calendar'!$E$167:$CZ$167='Field Check'!$C$56)*('Field Check'!$C$56&lt;&gt;"")+('Dvd Calendar'!$E$167:$CZ$167='Field Check'!$C$57)*('Field Check'!$C$57&lt;&gt;""))*(COUNTIF('Dvd Calendar'!$E$169:$CZ$169,'Dvd Calendar'!$E$162:$CZ$162)=0)),"")))</f>
        <v/>
      </c>
      <c r="K65" s="77">
        <f>IF(K$49="","",IF($B65="","",IFERROR(SUMIFS('Dvd Calendar'!$E$170:$CZ$170,'Dvd Calendar'!$E$169:$CZ$169,"&gt;"&amp;K$48,'Dvd Calendar'!$E$169:$CZ$169,"&lt;="&amp;K$49)+SUMPRODUCT(('Dvd Calendar'!$E$162:$CZ$162&gt;K$48)*('Dvd Calendar'!$E$162:$CZ$162&lt;=K$49)*'Dvd Calendar'!$E$165:$CZ$165*(('Dvd Calendar'!$E$167:$CZ$167='Field Check'!$C$53)*('Field Check'!$C$53&lt;&gt;"")+('Dvd Calendar'!$E$167:$CZ$167='Field Check'!$C$54)*('Field Check'!$C$54&lt;&gt;"")+('Dvd Calendar'!$E$167:$CZ$167='Field Check'!$C$55)*('Field Check'!$C$55&lt;&gt;"")+('Dvd Calendar'!$E$167:$CZ$167='Field Check'!$C$56)*('Field Check'!$C$56&lt;&gt;"")+('Dvd Calendar'!$E$167:$CZ$167='Field Check'!$C$57)*('Field Check'!$C$57&lt;&gt;""))*(COUNTIF('Dvd Calendar'!$E$169:$CZ$169,'Dvd Calendar'!$E$162:$CZ$162)=0)),"")))</f>
        <v/>
      </c>
      <c r="L65" s="77">
        <f>IF(L$49="","",IF($B65="","",IFERROR(SUMIFS('Dvd Calendar'!$E$170:$CZ$170,'Dvd Calendar'!$E$169:$CZ$169,"&gt;"&amp;L$48,'Dvd Calendar'!$E$169:$CZ$169,"&lt;="&amp;L$49)+SUMPRODUCT(('Dvd Calendar'!$E$162:$CZ$162&gt;L$48)*('Dvd Calendar'!$E$162:$CZ$162&lt;=L$49)*'Dvd Calendar'!$E$165:$CZ$165*(('Dvd Calendar'!$E$167:$CZ$167='Field Check'!$C$53)*('Field Check'!$C$53&lt;&gt;"")+('Dvd Calendar'!$E$167:$CZ$167='Field Check'!$C$54)*('Field Check'!$C$54&lt;&gt;"")+('Dvd Calendar'!$E$167:$CZ$167='Field Check'!$C$55)*('Field Check'!$C$55&lt;&gt;"")+('Dvd Calendar'!$E$167:$CZ$167='Field Check'!$C$56)*('Field Check'!$C$56&lt;&gt;"")+('Dvd Calendar'!$E$167:$CZ$167='Field Check'!$C$57)*('Field Check'!$C$57&lt;&gt;""))*(COUNTIF('Dvd Calendar'!$E$169:$CZ$169,'Dvd Calendar'!$E$162:$CZ$162)=0)),"")))</f>
        <v/>
      </c>
      <c r="M65" s="77">
        <f>IF(M$49="","",IF($B65="","",IFERROR(SUMIFS('Dvd Calendar'!$E$170:$CZ$170,'Dvd Calendar'!$E$169:$CZ$169,"&gt;"&amp;M$48,'Dvd Calendar'!$E$169:$CZ$169,"&lt;="&amp;M$49)+SUMPRODUCT(('Dvd Calendar'!$E$162:$CZ$162&gt;M$48)*('Dvd Calendar'!$E$162:$CZ$162&lt;=M$49)*'Dvd Calendar'!$E$165:$CZ$165*(('Dvd Calendar'!$E$167:$CZ$167='Field Check'!$C$53)*('Field Check'!$C$53&lt;&gt;"")+('Dvd Calendar'!$E$167:$CZ$167='Field Check'!$C$54)*('Field Check'!$C$54&lt;&gt;"")+('Dvd Calendar'!$E$167:$CZ$167='Field Check'!$C$55)*('Field Check'!$C$55&lt;&gt;"")+('Dvd Calendar'!$E$167:$CZ$167='Field Check'!$C$56)*('Field Check'!$C$56&lt;&gt;"")+('Dvd Calendar'!$E$167:$CZ$167='Field Check'!$C$57)*('Field Check'!$C$57&lt;&gt;""))*(COUNTIF('Dvd Calendar'!$E$169:$CZ$169,'Dvd Calendar'!$E$162:$CZ$162)=0)),"")))</f>
        <v/>
      </c>
      <c r="N65" s="77">
        <f>IF(N$49="","",IF($B65="","",IFERROR(SUMIFS('Dvd Calendar'!$E$170:$CZ$170,'Dvd Calendar'!$E$169:$CZ$169,"&gt;"&amp;N$48,'Dvd Calendar'!$E$169:$CZ$169,"&lt;="&amp;N$49)+SUMPRODUCT(('Dvd Calendar'!$E$162:$CZ$162&gt;N$48)*('Dvd Calendar'!$E$162:$CZ$162&lt;=N$49)*'Dvd Calendar'!$E$165:$CZ$165*(('Dvd Calendar'!$E$167:$CZ$167='Field Check'!$C$53)*('Field Check'!$C$53&lt;&gt;"")+('Dvd Calendar'!$E$167:$CZ$167='Field Check'!$C$54)*('Field Check'!$C$54&lt;&gt;"")+('Dvd Calendar'!$E$167:$CZ$167='Field Check'!$C$55)*('Field Check'!$C$55&lt;&gt;"")+('Dvd Calendar'!$E$167:$CZ$167='Field Check'!$C$56)*('Field Check'!$C$56&lt;&gt;"")+('Dvd Calendar'!$E$167:$CZ$167='Field Check'!$C$57)*('Field Check'!$C$57&lt;&gt;""))*(COUNTIF('Dvd Calendar'!$E$169:$CZ$169,'Dvd Calendar'!$E$162:$CZ$162)=0)),"")))</f>
        <v/>
      </c>
      <c r="O65" s="77">
        <f>IF(O$49="","",IF($B65="","",IFERROR(SUMIFS('Dvd Calendar'!$E$170:$CZ$170,'Dvd Calendar'!$E$169:$CZ$169,"&gt;"&amp;O$48,'Dvd Calendar'!$E$169:$CZ$169,"&lt;="&amp;O$49)+SUMPRODUCT(('Dvd Calendar'!$E$162:$CZ$162&gt;O$48)*('Dvd Calendar'!$E$162:$CZ$162&lt;=O$49)*'Dvd Calendar'!$E$165:$CZ$165*(('Dvd Calendar'!$E$167:$CZ$167='Field Check'!$C$53)*('Field Check'!$C$53&lt;&gt;"")+('Dvd Calendar'!$E$167:$CZ$167='Field Check'!$C$54)*('Field Check'!$C$54&lt;&gt;"")+('Dvd Calendar'!$E$167:$CZ$167='Field Check'!$C$55)*('Field Check'!$C$55&lt;&gt;"")+('Dvd Calendar'!$E$167:$CZ$167='Field Check'!$C$56)*('Field Check'!$C$56&lt;&gt;"")+('Dvd Calendar'!$E$167:$CZ$167='Field Check'!$C$57)*('Field Check'!$C$57&lt;&gt;""))*(COUNTIF('Dvd Calendar'!$E$169:$CZ$169,'Dvd Calendar'!$E$162:$CZ$162)=0)),"")))</f>
        <v/>
      </c>
      <c r="P65" s="77">
        <f>IF(P$49="","",IF($B65="","",IFERROR(SUMIFS('Dvd Calendar'!$E$170:$CZ$170,'Dvd Calendar'!$E$169:$CZ$169,"&gt;"&amp;P$48,'Dvd Calendar'!$E$169:$CZ$169,"&lt;="&amp;P$49)+SUMPRODUCT(('Dvd Calendar'!$E$162:$CZ$162&gt;P$48)*('Dvd Calendar'!$E$162:$CZ$162&lt;=P$49)*'Dvd Calendar'!$E$165:$CZ$165*(('Dvd Calendar'!$E$167:$CZ$167='Field Check'!$C$53)*('Field Check'!$C$53&lt;&gt;"")+('Dvd Calendar'!$E$167:$CZ$167='Field Check'!$C$54)*('Field Check'!$C$54&lt;&gt;"")+('Dvd Calendar'!$E$167:$CZ$167='Field Check'!$C$55)*('Field Check'!$C$55&lt;&gt;"")+('Dvd Calendar'!$E$167:$CZ$167='Field Check'!$C$56)*('Field Check'!$C$56&lt;&gt;"")+('Dvd Calendar'!$E$167:$CZ$167='Field Check'!$C$57)*('Field Check'!$C$57&lt;&gt;""))*(COUNTIF('Dvd Calendar'!$E$169:$CZ$169,'Dvd Calendar'!$E$162:$CZ$162)=0)),"")))</f>
        <v/>
      </c>
      <c r="Q65" s="77">
        <f>IF(Q$49="","",IF($B65="","",IFERROR(SUMIFS('Dvd Calendar'!$E$170:$CZ$170,'Dvd Calendar'!$E$169:$CZ$169,"&gt;"&amp;Q$48,'Dvd Calendar'!$E$169:$CZ$169,"&lt;="&amp;Q$49)+SUMPRODUCT(('Dvd Calendar'!$E$162:$CZ$162&gt;Q$48)*('Dvd Calendar'!$E$162:$CZ$162&lt;=Q$49)*'Dvd Calendar'!$E$165:$CZ$165*(('Dvd Calendar'!$E$167:$CZ$167='Field Check'!$C$53)*('Field Check'!$C$53&lt;&gt;"")+('Dvd Calendar'!$E$167:$CZ$167='Field Check'!$C$54)*('Field Check'!$C$54&lt;&gt;"")+('Dvd Calendar'!$E$167:$CZ$167='Field Check'!$C$55)*('Field Check'!$C$55&lt;&gt;"")+('Dvd Calendar'!$E$167:$CZ$167='Field Check'!$C$56)*('Field Check'!$C$56&lt;&gt;"")+('Dvd Calendar'!$E$167:$CZ$167='Field Check'!$C$57)*('Field Check'!$C$57&lt;&gt;""))*(COUNTIF('Dvd Calendar'!$E$169:$CZ$169,'Dvd Calendar'!$E$162:$CZ$162)=0)),"")))</f>
        <v/>
      </c>
      <c r="R65" s="77">
        <f>IF(R$49="","",IF($B65="","",IFERROR(SUMIFS('Dvd Calendar'!$E$170:$CZ$170,'Dvd Calendar'!$E$169:$CZ$169,"&gt;"&amp;R$48,'Dvd Calendar'!$E$169:$CZ$169,"&lt;="&amp;R$49)+SUMPRODUCT(('Dvd Calendar'!$E$162:$CZ$162&gt;R$48)*('Dvd Calendar'!$E$162:$CZ$162&lt;=R$49)*'Dvd Calendar'!$E$165:$CZ$165*(('Dvd Calendar'!$E$167:$CZ$167='Field Check'!$C$53)*('Field Check'!$C$53&lt;&gt;"")+('Dvd Calendar'!$E$167:$CZ$167='Field Check'!$C$54)*('Field Check'!$C$54&lt;&gt;"")+('Dvd Calendar'!$E$167:$CZ$167='Field Check'!$C$55)*('Field Check'!$C$55&lt;&gt;"")+('Dvd Calendar'!$E$167:$CZ$167='Field Check'!$C$56)*('Field Check'!$C$56&lt;&gt;"")+('Dvd Calendar'!$E$167:$CZ$167='Field Check'!$C$57)*('Field Check'!$C$57&lt;&gt;""))*(COUNTIF('Dvd Calendar'!$E$169:$CZ$169,'Dvd Calendar'!$E$162:$CZ$162)=0)),"")))</f>
        <v/>
      </c>
      <c r="U65" s="86" t="n"/>
      <c r="V65" s="86" t="n"/>
      <c r="W65" s="86" t="n"/>
      <c r="X65" s="86" t="n"/>
      <c r="Y65" s="86" t="n"/>
      <c r="Z65" s="86" t="n"/>
      <c r="AA65" s="86" t="n"/>
      <c r="AB65" s="86" t="n"/>
      <c r="AC65" s="86" t="n"/>
      <c r="AD65" s="86" t="n"/>
      <c r="AE65" s="86" t="n"/>
      <c r="AF65" s="86" t="n"/>
      <c r="AG65" s="86" t="n"/>
      <c r="AH65" s="86" t="n"/>
      <c r="AI65" s="86" t="n"/>
      <c r="AJ65" s="86" t="n"/>
    </row>
    <row r="66">
      <c r="B66" s="126">
        <f>IF('AS51'!$C$21="","",'AS51'!$C$21)</f>
        <v/>
      </c>
      <c r="C66" s="77">
        <f>IF(C$49="","",IF($B66="","",IFERROR(SUMIFS('Dvd Calendar'!$E$181:$CZ$181,'Dvd Calendar'!$E$180:$CZ$180,"&gt;"&amp;C$48,'Dvd Calendar'!$E$180:$CZ$180,"&lt;="&amp;C$49)+SUMPRODUCT(('Dvd Calendar'!$E$173:$CZ$173&gt;C$48)*('Dvd Calendar'!$E$173:$CZ$173&lt;=C$49)*'Dvd Calendar'!$E$176:$CZ$176*(('Dvd Calendar'!$E$178:$CZ$178='Field Check'!$C$53)*('Field Check'!$C$53&lt;&gt;"")+('Dvd Calendar'!$E$178:$CZ$178='Field Check'!$C$54)*('Field Check'!$C$54&lt;&gt;"")+('Dvd Calendar'!$E$178:$CZ$178='Field Check'!$C$55)*('Field Check'!$C$55&lt;&gt;"")+('Dvd Calendar'!$E$178:$CZ$178='Field Check'!$C$56)*('Field Check'!$C$56&lt;&gt;"")+('Dvd Calendar'!$E$178:$CZ$178='Field Check'!$C$57)*('Field Check'!$C$57&lt;&gt;""))*(COUNTIF('Dvd Calendar'!$E$180:$CZ$180,'Dvd Calendar'!$E$173:$CZ$173)=0)),"")))</f>
        <v/>
      </c>
      <c r="D66" s="77">
        <f>IF(D$49="","",IF($B66="","",IFERROR(SUMIFS('Dvd Calendar'!$E$181:$CZ$181,'Dvd Calendar'!$E$180:$CZ$180,"&gt;"&amp;D$48,'Dvd Calendar'!$E$180:$CZ$180,"&lt;="&amp;D$49)+SUMPRODUCT(('Dvd Calendar'!$E$173:$CZ$173&gt;D$48)*('Dvd Calendar'!$E$173:$CZ$173&lt;=D$49)*'Dvd Calendar'!$E$176:$CZ$176*(('Dvd Calendar'!$E$178:$CZ$178='Field Check'!$C$53)*('Field Check'!$C$53&lt;&gt;"")+('Dvd Calendar'!$E$178:$CZ$178='Field Check'!$C$54)*('Field Check'!$C$54&lt;&gt;"")+('Dvd Calendar'!$E$178:$CZ$178='Field Check'!$C$55)*('Field Check'!$C$55&lt;&gt;"")+('Dvd Calendar'!$E$178:$CZ$178='Field Check'!$C$56)*('Field Check'!$C$56&lt;&gt;"")+('Dvd Calendar'!$E$178:$CZ$178='Field Check'!$C$57)*('Field Check'!$C$57&lt;&gt;""))*(COUNTIF('Dvd Calendar'!$E$180:$CZ$180,'Dvd Calendar'!$E$173:$CZ$173)=0)),"")))</f>
        <v/>
      </c>
      <c r="E66" s="77">
        <f>IF(E$49="","",IF($B66="","",IFERROR(SUMIFS('Dvd Calendar'!$E$181:$CZ$181,'Dvd Calendar'!$E$180:$CZ$180,"&gt;"&amp;E$48,'Dvd Calendar'!$E$180:$CZ$180,"&lt;="&amp;E$49)+SUMPRODUCT(('Dvd Calendar'!$E$173:$CZ$173&gt;E$48)*('Dvd Calendar'!$E$173:$CZ$173&lt;=E$49)*'Dvd Calendar'!$E$176:$CZ$176*(('Dvd Calendar'!$E$178:$CZ$178='Field Check'!$C$53)*('Field Check'!$C$53&lt;&gt;"")+('Dvd Calendar'!$E$178:$CZ$178='Field Check'!$C$54)*('Field Check'!$C$54&lt;&gt;"")+('Dvd Calendar'!$E$178:$CZ$178='Field Check'!$C$55)*('Field Check'!$C$55&lt;&gt;"")+('Dvd Calendar'!$E$178:$CZ$178='Field Check'!$C$56)*('Field Check'!$C$56&lt;&gt;"")+('Dvd Calendar'!$E$178:$CZ$178='Field Check'!$C$57)*('Field Check'!$C$57&lt;&gt;""))*(COUNTIF('Dvd Calendar'!$E$180:$CZ$180,'Dvd Calendar'!$E$173:$CZ$173)=0)),"")))</f>
        <v/>
      </c>
      <c r="F66" s="77">
        <f>IF(F$49="","",IF($B66="","",IFERROR(SUMIFS('Dvd Calendar'!$E$181:$CZ$181,'Dvd Calendar'!$E$180:$CZ$180,"&gt;"&amp;F$48,'Dvd Calendar'!$E$180:$CZ$180,"&lt;="&amp;F$49)+SUMPRODUCT(('Dvd Calendar'!$E$173:$CZ$173&gt;F$48)*('Dvd Calendar'!$E$173:$CZ$173&lt;=F$49)*'Dvd Calendar'!$E$176:$CZ$176*(('Dvd Calendar'!$E$178:$CZ$178='Field Check'!$C$53)*('Field Check'!$C$53&lt;&gt;"")+('Dvd Calendar'!$E$178:$CZ$178='Field Check'!$C$54)*('Field Check'!$C$54&lt;&gt;"")+('Dvd Calendar'!$E$178:$CZ$178='Field Check'!$C$55)*('Field Check'!$C$55&lt;&gt;"")+('Dvd Calendar'!$E$178:$CZ$178='Field Check'!$C$56)*('Field Check'!$C$56&lt;&gt;"")+('Dvd Calendar'!$E$178:$CZ$178='Field Check'!$C$57)*('Field Check'!$C$57&lt;&gt;""))*(COUNTIF('Dvd Calendar'!$E$180:$CZ$180,'Dvd Calendar'!$E$173:$CZ$173)=0)),"")))</f>
        <v/>
      </c>
      <c r="G66" s="77">
        <f>IF(G$49="","",IF($B66="","",IFERROR(SUMIFS('Dvd Calendar'!$E$181:$CZ$181,'Dvd Calendar'!$E$180:$CZ$180,"&gt;"&amp;G$48,'Dvd Calendar'!$E$180:$CZ$180,"&lt;="&amp;G$49)+SUMPRODUCT(('Dvd Calendar'!$E$173:$CZ$173&gt;G$48)*('Dvd Calendar'!$E$173:$CZ$173&lt;=G$49)*'Dvd Calendar'!$E$176:$CZ$176*(('Dvd Calendar'!$E$178:$CZ$178='Field Check'!$C$53)*('Field Check'!$C$53&lt;&gt;"")+('Dvd Calendar'!$E$178:$CZ$178='Field Check'!$C$54)*('Field Check'!$C$54&lt;&gt;"")+('Dvd Calendar'!$E$178:$CZ$178='Field Check'!$C$55)*('Field Check'!$C$55&lt;&gt;"")+('Dvd Calendar'!$E$178:$CZ$178='Field Check'!$C$56)*('Field Check'!$C$56&lt;&gt;"")+('Dvd Calendar'!$E$178:$CZ$178='Field Check'!$C$57)*('Field Check'!$C$57&lt;&gt;""))*(COUNTIF('Dvd Calendar'!$E$180:$CZ$180,'Dvd Calendar'!$E$173:$CZ$173)=0)),"")))</f>
        <v/>
      </c>
      <c r="H66" s="77">
        <f>IF(H$49="","",IF($B66="","",IFERROR(SUMIFS('Dvd Calendar'!$E$181:$CZ$181,'Dvd Calendar'!$E$180:$CZ$180,"&gt;"&amp;H$48,'Dvd Calendar'!$E$180:$CZ$180,"&lt;="&amp;H$49)+SUMPRODUCT(('Dvd Calendar'!$E$173:$CZ$173&gt;H$48)*('Dvd Calendar'!$E$173:$CZ$173&lt;=H$49)*'Dvd Calendar'!$E$176:$CZ$176*(('Dvd Calendar'!$E$178:$CZ$178='Field Check'!$C$53)*('Field Check'!$C$53&lt;&gt;"")+('Dvd Calendar'!$E$178:$CZ$178='Field Check'!$C$54)*('Field Check'!$C$54&lt;&gt;"")+('Dvd Calendar'!$E$178:$CZ$178='Field Check'!$C$55)*('Field Check'!$C$55&lt;&gt;"")+('Dvd Calendar'!$E$178:$CZ$178='Field Check'!$C$56)*('Field Check'!$C$56&lt;&gt;"")+('Dvd Calendar'!$E$178:$CZ$178='Field Check'!$C$57)*('Field Check'!$C$57&lt;&gt;""))*(COUNTIF('Dvd Calendar'!$E$180:$CZ$180,'Dvd Calendar'!$E$173:$CZ$173)=0)),"")))</f>
        <v/>
      </c>
      <c r="I66" s="77">
        <f>IF(I$49="","",IF($B66="","",IFERROR(SUMIFS('Dvd Calendar'!$E$181:$CZ$181,'Dvd Calendar'!$E$180:$CZ$180,"&gt;"&amp;I$48,'Dvd Calendar'!$E$180:$CZ$180,"&lt;="&amp;I$49)+SUMPRODUCT(('Dvd Calendar'!$E$173:$CZ$173&gt;I$48)*('Dvd Calendar'!$E$173:$CZ$173&lt;=I$49)*'Dvd Calendar'!$E$176:$CZ$176*(('Dvd Calendar'!$E$178:$CZ$178='Field Check'!$C$53)*('Field Check'!$C$53&lt;&gt;"")+('Dvd Calendar'!$E$178:$CZ$178='Field Check'!$C$54)*('Field Check'!$C$54&lt;&gt;"")+('Dvd Calendar'!$E$178:$CZ$178='Field Check'!$C$55)*('Field Check'!$C$55&lt;&gt;"")+('Dvd Calendar'!$E$178:$CZ$178='Field Check'!$C$56)*('Field Check'!$C$56&lt;&gt;"")+('Dvd Calendar'!$E$178:$CZ$178='Field Check'!$C$57)*('Field Check'!$C$57&lt;&gt;""))*(COUNTIF('Dvd Calendar'!$E$180:$CZ$180,'Dvd Calendar'!$E$173:$CZ$173)=0)),"")))</f>
        <v/>
      </c>
      <c r="J66" s="77">
        <f>IF(J$49="","",IF($B66="","",IFERROR(SUMIFS('Dvd Calendar'!$E$181:$CZ$181,'Dvd Calendar'!$E$180:$CZ$180,"&gt;"&amp;J$48,'Dvd Calendar'!$E$180:$CZ$180,"&lt;="&amp;J$49)+SUMPRODUCT(('Dvd Calendar'!$E$173:$CZ$173&gt;J$48)*('Dvd Calendar'!$E$173:$CZ$173&lt;=J$49)*'Dvd Calendar'!$E$176:$CZ$176*(('Dvd Calendar'!$E$178:$CZ$178='Field Check'!$C$53)*('Field Check'!$C$53&lt;&gt;"")+('Dvd Calendar'!$E$178:$CZ$178='Field Check'!$C$54)*('Field Check'!$C$54&lt;&gt;"")+('Dvd Calendar'!$E$178:$CZ$178='Field Check'!$C$55)*('Field Check'!$C$55&lt;&gt;"")+('Dvd Calendar'!$E$178:$CZ$178='Field Check'!$C$56)*('Field Check'!$C$56&lt;&gt;"")+('Dvd Calendar'!$E$178:$CZ$178='Field Check'!$C$57)*('Field Check'!$C$57&lt;&gt;""))*(COUNTIF('Dvd Calendar'!$E$180:$CZ$180,'Dvd Calendar'!$E$173:$CZ$173)=0)),"")))</f>
        <v/>
      </c>
      <c r="K66" s="77">
        <f>IF(K$49="","",IF($B66="","",IFERROR(SUMIFS('Dvd Calendar'!$E$181:$CZ$181,'Dvd Calendar'!$E$180:$CZ$180,"&gt;"&amp;K$48,'Dvd Calendar'!$E$180:$CZ$180,"&lt;="&amp;K$49)+SUMPRODUCT(('Dvd Calendar'!$E$173:$CZ$173&gt;K$48)*('Dvd Calendar'!$E$173:$CZ$173&lt;=K$49)*'Dvd Calendar'!$E$176:$CZ$176*(('Dvd Calendar'!$E$178:$CZ$178='Field Check'!$C$53)*('Field Check'!$C$53&lt;&gt;"")+('Dvd Calendar'!$E$178:$CZ$178='Field Check'!$C$54)*('Field Check'!$C$54&lt;&gt;"")+('Dvd Calendar'!$E$178:$CZ$178='Field Check'!$C$55)*('Field Check'!$C$55&lt;&gt;"")+('Dvd Calendar'!$E$178:$CZ$178='Field Check'!$C$56)*('Field Check'!$C$56&lt;&gt;"")+('Dvd Calendar'!$E$178:$CZ$178='Field Check'!$C$57)*('Field Check'!$C$57&lt;&gt;""))*(COUNTIF('Dvd Calendar'!$E$180:$CZ$180,'Dvd Calendar'!$E$173:$CZ$173)=0)),"")))</f>
        <v/>
      </c>
      <c r="L66" s="77">
        <f>IF(L$49="","",IF($B66="","",IFERROR(SUMIFS('Dvd Calendar'!$E$181:$CZ$181,'Dvd Calendar'!$E$180:$CZ$180,"&gt;"&amp;L$48,'Dvd Calendar'!$E$180:$CZ$180,"&lt;="&amp;L$49)+SUMPRODUCT(('Dvd Calendar'!$E$173:$CZ$173&gt;L$48)*('Dvd Calendar'!$E$173:$CZ$173&lt;=L$49)*'Dvd Calendar'!$E$176:$CZ$176*(('Dvd Calendar'!$E$178:$CZ$178='Field Check'!$C$53)*('Field Check'!$C$53&lt;&gt;"")+('Dvd Calendar'!$E$178:$CZ$178='Field Check'!$C$54)*('Field Check'!$C$54&lt;&gt;"")+('Dvd Calendar'!$E$178:$CZ$178='Field Check'!$C$55)*('Field Check'!$C$55&lt;&gt;"")+('Dvd Calendar'!$E$178:$CZ$178='Field Check'!$C$56)*('Field Check'!$C$56&lt;&gt;"")+('Dvd Calendar'!$E$178:$CZ$178='Field Check'!$C$57)*('Field Check'!$C$57&lt;&gt;""))*(COUNTIF('Dvd Calendar'!$E$180:$CZ$180,'Dvd Calendar'!$E$173:$CZ$173)=0)),"")))</f>
        <v/>
      </c>
      <c r="M66" s="77">
        <f>IF(M$49="","",IF($B66="","",IFERROR(SUMIFS('Dvd Calendar'!$E$181:$CZ$181,'Dvd Calendar'!$E$180:$CZ$180,"&gt;"&amp;M$48,'Dvd Calendar'!$E$180:$CZ$180,"&lt;="&amp;M$49)+SUMPRODUCT(('Dvd Calendar'!$E$173:$CZ$173&gt;M$48)*('Dvd Calendar'!$E$173:$CZ$173&lt;=M$49)*'Dvd Calendar'!$E$176:$CZ$176*(('Dvd Calendar'!$E$178:$CZ$178='Field Check'!$C$53)*('Field Check'!$C$53&lt;&gt;"")+('Dvd Calendar'!$E$178:$CZ$178='Field Check'!$C$54)*('Field Check'!$C$54&lt;&gt;"")+('Dvd Calendar'!$E$178:$CZ$178='Field Check'!$C$55)*('Field Check'!$C$55&lt;&gt;"")+('Dvd Calendar'!$E$178:$CZ$178='Field Check'!$C$56)*('Field Check'!$C$56&lt;&gt;"")+('Dvd Calendar'!$E$178:$CZ$178='Field Check'!$C$57)*('Field Check'!$C$57&lt;&gt;""))*(COUNTIF('Dvd Calendar'!$E$180:$CZ$180,'Dvd Calendar'!$E$173:$CZ$173)=0)),"")))</f>
        <v/>
      </c>
      <c r="N66" s="77">
        <f>IF(N$49="","",IF($B66="","",IFERROR(SUMIFS('Dvd Calendar'!$E$181:$CZ$181,'Dvd Calendar'!$E$180:$CZ$180,"&gt;"&amp;N$48,'Dvd Calendar'!$E$180:$CZ$180,"&lt;="&amp;N$49)+SUMPRODUCT(('Dvd Calendar'!$E$173:$CZ$173&gt;N$48)*('Dvd Calendar'!$E$173:$CZ$173&lt;=N$49)*'Dvd Calendar'!$E$176:$CZ$176*(('Dvd Calendar'!$E$178:$CZ$178='Field Check'!$C$53)*('Field Check'!$C$53&lt;&gt;"")+('Dvd Calendar'!$E$178:$CZ$178='Field Check'!$C$54)*('Field Check'!$C$54&lt;&gt;"")+('Dvd Calendar'!$E$178:$CZ$178='Field Check'!$C$55)*('Field Check'!$C$55&lt;&gt;"")+('Dvd Calendar'!$E$178:$CZ$178='Field Check'!$C$56)*('Field Check'!$C$56&lt;&gt;"")+('Dvd Calendar'!$E$178:$CZ$178='Field Check'!$C$57)*('Field Check'!$C$57&lt;&gt;""))*(COUNTIF('Dvd Calendar'!$E$180:$CZ$180,'Dvd Calendar'!$E$173:$CZ$173)=0)),"")))</f>
        <v/>
      </c>
      <c r="O66" s="77">
        <f>IF(O$49="","",IF($B66="","",IFERROR(SUMIFS('Dvd Calendar'!$E$181:$CZ$181,'Dvd Calendar'!$E$180:$CZ$180,"&gt;"&amp;O$48,'Dvd Calendar'!$E$180:$CZ$180,"&lt;="&amp;O$49)+SUMPRODUCT(('Dvd Calendar'!$E$173:$CZ$173&gt;O$48)*('Dvd Calendar'!$E$173:$CZ$173&lt;=O$49)*'Dvd Calendar'!$E$176:$CZ$176*(('Dvd Calendar'!$E$178:$CZ$178='Field Check'!$C$53)*('Field Check'!$C$53&lt;&gt;"")+('Dvd Calendar'!$E$178:$CZ$178='Field Check'!$C$54)*('Field Check'!$C$54&lt;&gt;"")+('Dvd Calendar'!$E$178:$CZ$178='Field Check'!$C$55)*('Field Check'!$C$55&lt;&gt;"")+('Dvd Calendar'!$E$178:$CZ$178='Field Check'!$C$56)*('Field Check'!$C$56&lt;&gt;"")+('Dvd Calendar'!$E$178:$CZ$178='Field Check'!$C$57)*('Field Check'!$C$57&lt;&gt;""))*(COUNTIF('Dvd Calendar'!$E$180:$CZ$180,'Dvd Calendar'!$E$173:$CZ$173)=0)),"")))</f>
        <v/>
      </c>
      <c r="P66" s="77">
        <f>IF(P$49="","",IF($B66="","",IFERROR(SUMIFS('Dvd Calendar'!$E$181:$CZ$181,'Dvd Calendar'!$E$180:$CZ$180,"&gt;"&amp;P$48,'Dvd Calendar'!$E$180:$CZ$180,"&lt;="&amp;P$49)+SUMPRODUCT(('Dvd Calendar'!$E$173:$CZ$173&gt;P$48)*('Dvd Calendar'!$E$173:$CZ$173&lt;=P$49)*'Dvd Calendar'!$E$176:$CZ$176*(('Dvd Calendar'!$E$178:$CZ$178='Field Check'!$C$53)*('Field Check'!$C$53&lt;&gt;"")+('Dvd Calendar'!$E$178:$CZ$178='Field Check'!$C$54)*('Field Check'!$C$54&lt;&gt;"")+('Dvd Calendar'!$E$178:$CZ$178='Field Check'!$C$55)*('Field Check'!$C$55&lt;&gt;"")+('Dvd Calendar'!$E$178:$CZ$178='Field Check'!$C$56)*('Field Check'!$C$56&lt;&gt;"")+('Dvd Calendar'!$E$178:$CZ$178='Field Check'!$C$57)*('Field Check'!$C$57&lt;&gt;""))*(COUNTIF('Dvd Calendar'!$E$180:$CZ$180,'Dvd Calendar'!$E$173:$CZ$173)=0)),"")))</f>
        <v/>
      </c>
      <c r="Q66" s="77">
        <f>IF(Q$49="","",IF($B66="","",IFERROR(SUMIFS('Dvd Calendar'!$E$181:$CZ$181,'Dvd Calendar'!$E$180:$CZ$180,"&gt;"&amp;Q$48,'Dvd Calendar'!$E$180:$CZ$180,"&lt;="&amp;Q$49)+SUMPRODUCT(('Dvd Calendar'!$E$173:$CZ$173&gt;Q$48)*('Dvd Calendar'!$E$173:$CZ$173&lt;=Q$49)*'Dvd Calendar'!$E$176:$CZ$176*(('Dvd Calendar'!$E$178:$CZ$178='Field Check'!$C$53)*('Field Check'!$C$53&lt;&gt;"")+('Dvd Calendar'!$E$178:$CZ$178='Field Check'!$C$54)*('Field Check'!$C$54&lt;&gt;"")+('Dvd Calendar'!$E$178:$CZ$178='Field Check'!$C$55)*('Field Check'!$C$55&lt;&gt;"")+('Dvd Calendar'!$E$178:$CZ$178='Field Check'!$C$56)*('Field Check'!$C$56&lt;&gt;"")+('Dvd Calendar'!$E$178:$CZ$178='Field Check'!$C$57)*('Field Check'!$C$57&lt;&gt;""))*(COUNTIF('Dvd Calendar'!$E$180:$CZ$180,'Dvd Calendar'!$E$173:$CZ$173)=0)),"")))</f>
        <v/>
      </c>
      <c r="R66" s="77">
        <f>IF(R$49="","",IF($B66="","",IFERROR(SUMIFS('Dvd Calendar'!$E$181:$CZ$181,'Dvd Calendar'!$E$180:$CZ$180,"&gt;"&amp;R$48,'Dvd Calendar'!$E$180:$CZ$180,"&lt;="&amp;R$49)+SUMPRODUCT(('Dvd Calendar'!$E$173:$CZ$173&gt;R$48)*('Dvd Calendar'!$E$173:$CZ$173&lt;=R$49)*'Dvd Calendar'!$E$176:$CZ$176*(('Dvd Calendar'!$E$178:$CZ$178='Field Check'!$C$53)*('Field Check'!$C$53&lt;&gt;"")+('Dvd Calendar'!$E$178:$CZ$178='Field Check'!$C$54)*('Field Check'!$C$54&lt;&gt;"")+('Dvd Calendar'!$E$178:$CZ$178='Field Check'!$C$55)*('Field Check'!$C$55&lt;&gt;"")+('Dvd Calendar'!$E$178:$CZ$178='Field Check'!$C$56)*('Field Check'!$C$56&lt;&gt;"")+('Dvd Calendar'!$E$178:$CZ$178='Field Check'!$C$57)*('Field Check'!$C$57&lt;&gt;""))*(COUNTIF('Dvd Calendar'!$E$180:$CZ$180,'Dvd Calendar'!$E$173:$CZ$173)=0)),"")))</f>
        <v/>
      </c>
      <c r="U66" s="86" t="n"/>
      <c r="V66" s="86" t="n"/>
      <c r="W66" s="86" t="n"/>
      <c r="X66" s="86" t="n"/>
      <c r="Y66" s="86" t="n"/>
      <c r="Z66" s="86" t="n"/>
      <c r="AA66" s="86" t="n"/>
      <c r="AB66" s="86" t="n"/>
      <c r="AC66" s="86" t="n"/>
      <c r="AD66" s="86" t="n"/>
      <c r="AE66" s="86" t="n"/>
      <c r="AF66" s="86" t="n"/>
      <c r="AG66" s="86" t="n"/>
      <c r="AH66" s="86" t="n"/>
      <c r="AI66" s="86" t="n"/>
      <c r="AJ66" s="86" t="n"/>
    </row>
    <row r="67">
      <c r="B67" s="126">
        <f>IF('AS51'!$C$22="","",'AS51'!$C$22)</f>
        <v/>
      </c>
      <c r="C67" s="77">
        <f>IF(C$49="","",IF($B67="","",IFERROR(SUMIFS('Dvd Calendar'!$E$192:$CZ$192,'Dvd Calendar'!$E$191:$CZ$191,"&gt;"&amp;C$48,'Dvd Calendar'!$E$191:$CZ$191,"&lt;="&amp;C$49)+SUMPRODUCT(('Dvd Calendar'!$E$184:$CZ$184&gt;C$48)*('Dvd Calendar'!$E$184:$CZ$184&lt;=C$49)*'Dvd Calendar'!$E$187:$CZ$187*(('Dvd Calendar'!$E$189:$CZ$189='Field Check'!$C$53)*('Field Check'!$C$53&lt;&gt;"")+('Dvd Calendar'!$E$189:$CZ$189='Field Check'!$C$54)*('Field Check'!$C$54&lt;&gt;"")+('Dvd Calendar'!$E$189:$CZ$189='Field Check'!$C$55)*('Field Check'!$C$55&lt;&gt;"")+('Dvd Calendar'!$E$189:$CZ$189='Field Check'!$C$56)*('Field Check'!$C$56&lt;&gt;"")+('Dvd Calendar'!$E$189:$CZ$189='Field Check'!$C$57)*('Field Check'!$C$57&lt;&gt;""))*(COUNTIF('Dvd Calendar'!$E$191:$CZ$191,'Dvd Calendar'!$E$184:$CZ$184)=0)),"")))</f>
        <v/>
      </c>
      <c r="D67" s="77">
        <f>IF(D$49="","",IF($B67="","",IFERROR(SUMIFS('Dvd Calendar'!$E$192:$CZ$192,'Dvd Calendar'!$E$191:$CZ$191,"&gt;"&amp;D$48,'Dvd Calendar'!$E$191:$CZ$191,"&lt;="&amp;D$49)+SUMPRODUCT(('Dvd Calendar'!$E$184:$CZ$184&gt;D$48)*('Dvd Calendar'!$E$184:$CZ$184&lt;=D$49)*'Dvd Calendar'!$E$187:$CZ$187*(('Dvd Calendar'!$E$189:$CZ$189='Field Check'!$C$53)*('Field Check'!$C$53&lt;&gt;"")+('Dvd Calendar'!$E$189:$CZ$189='Field Check'!$C$54)*('Field Check'!$C$54&lt;&gt;"")+('Dvd Calendar'!$E$189:$CZ$189='Field Check'!$C$55)*('Field Check'!$C$55&lt;&gt;"")+('Dvd Calendar'!$E$189:$CZ$189='Field Check'!$C$56)*('Field Check'!$C$56&lt;&gt;"")+('Dvd Calendar'!$E$189:$CZ$189='Field Check'!$C$57)*('Field Check'!$C$57&lt;&gt;""))*(COUNTIF('Dvd Calendar'!$E$191:$CZ$191,'Dvd Calendar'!$E$184:$CZ$184)=0)),"")))</f>
        <v/>
      </c>
      <c r="E67" s="77">
        <f>IF(E$49="","",IF($B67="","",IFERROR(SUMIFS('Dvd Calendar'!$E$192:$CZ$192,'Dvd Calendar'!$E$191:$CZ$191,"&gt;"&amp;E$48,'Dvd Calendar'!$E$191:$CZ$191,"&lt;="&amp;E$49)+SUMPRODUCT(('Dvd Calendar'!$E$184:$CZ$184&gt;E$48)*('Dvd Calendar'!$E$184:$CZ$184&lt;=E$49)*'Dvd Calendar'!$E$187:$CZ$187*(('Dvd Calendar'!$E$189:$CZ$189='Field Check'!$C$53)*('Field Check'!$C$53&lt;&gt;"")+('Dvd Calendar'!$E$189:$CZ$189='Field Check'!$C$54)*('Field Check'!$C$54&lt;&gt;"")+('Dvd Calendar'!$E$189:$CZ$189='Field Check'!$C$55)*('Field Check'!$C$55&lt;&gt;"")+('Dvd Calendar'!$E$189:$CZ$189='Field Check'!$C$56)*('Field Check'!$C$56&lt;&gt;"")+('Dvd Calendar'!$E$189:$CZ$189='Field Check'!$C$57)*('Field Check'!$C$57&lt;&gt;""))*(COUNTIF('Dvd Calendar'!$E$191:$CZ$191,'Dvd Calendar'!$E$184:$CZ$184)=0)),"")))</f>
        <v/>
      </c>
      <c r="F67" s="77">
        <f>IF(F$49="","",IF($B67="","",IFERROR(SUMIFS('Dvd Calendar'!$E$192:$CZ$192,'Dvd Calendar'!$E$191:$CZ$191,"&gt;"&amp;F$48,'Dvd Calendar'!$E$191:$CZ$191,"&lt;="&amp;F$49)+SUMPRODUCT(('Dvd Calendar'!$E$184:$CZ$184&gt;F$48)*('Dvd Calendar'!$E$184:$CZ$184&lt;=F$49)*'Dvd Calendar'!$E$187:$CZ$187*(('Dvd Calendar'!$E$189:$CZ$189='Field Check'!$C$53)*('Field Check'!$C$53&lt;&gt;"")+('Dvd Calendar'!$E$189:$CZ$189='Field Check'!$C$54)*('Field Check'!$C$54&lt;&gt;"")+('Dvd Calendar'!$E$189:$CZ$189='Field Check'!$C$55)*('Field Check'!$C$55&lt;&gt;"")+('Dvd Calendar'!$E$189:$CZ$189='Field Check'!$C$56)*('Field Check'!$C$56&lt;&gt;"")+('Dvd Calendar'!$E$189:$CZ$189='Field Check'!$C$57)*('Field Check'!$C$57&lt;&gt;""))*(COUNTIF('Dvd Calendar'!$E$191:$CZ$191,'Dvd Calendar'!$E$184:$CZ$184)=0)),"")))</f>
        <v/>
      </c>
      <c r="G67" s="77">
        <f>IF(G$49="","",IF($B67="","",IFERROR(SUMIFS('Dvd Calendar'!$E$192:$CZ$192,'Dvd Calendar'!$E$191:$CZ$191,"&gt;"&amp;G$48,'Dvd Calendar'!$E$191:$CZ$191,"&lt;="&amp;G$49)+SUMPRODUCT(('Dvd Calendar'!$E$184:$CZ$184&gt;G$48)*('Dvd Calendar'!$E$184:$CZ$184&lt;=G$49)*'Dvd Calendar'!$E$187:$CZ$187*(('Dvd Calendar'!$E$189:$CZ$189='Field Check'!$C$53)*('Field Check'!$C$53&lt;&gt;"")+('Dvd Calendar'!$E$189:$CZ$189='Field Check'!$C$54)*('Field Check'!$C$54&lt;&gt;"")+('Dvd Calendar'!$E$189:$CZ$189='Field Check'!$C$55)*('Field Check'!$C$55&lt;&gt;"")+('Dvd Calendar'!$E$189:$CZ$189='Field Check'!$C$56)*('Field Check'!$C$56&lt;&gt;"")+('Dvd Calendar'!$E$189:$CZ$189='Field Check'!$C$57)*('Field Check'!$C$57&lt;&gt;""))*(COUNTIF('Dvd Calendar'!$E$191:$CZ$191,'Dvd Calendar'!$E$184:$CZ$184)=0)),"")))</f>
        <v/>
      </c>
      <c r="H67" s="77">
        <f>IF(H$49="","",IF($B67="","",IFERROR(SUMIFS('Dvd Calendar'!$E$192:$CZ$192,'Dvd Calendar'!$E$191:$CZ$191,"&gt;"&amp;H$48,'Dvd Calendar'!$E$191:$CZ$191,"&lt;="&amp;H$49)+SUMPRODUCT(('Dvd Calendar'!$E$184:$CZ$184&gt;H$48)*('Dvd Calendar'!$E$184:$CZ$184&lt;=H$49)*'Dvd Calendar'!$E$187:$CZ$187*(('Dvd Calendar'!$E$189:$CZ$189='Field Check'!$C$53)*('Field Check'!$C$53&lt;&gt;"")+('Dvd Calendar'!$E$189:$CZ$189='Field Check'!$C$54)*('Field Check'!$C$54&lt;&gt;"")+('Dvd Calendar'!$E$189:$CZ$189='Field Check'!$C$55)*('Field Check'!$C$55&lt;&gt;"")+('Dvd Calendar'!$E$189:$CZ$189='Field Check'!$C$56)*('Field Check'!$C$56&lt;&gt;"")+('Dvd Calendar'!$E$189:$CZ$189='Field Check'!$C$57)*('Field Check'!$C$57&lt;&gt;""))*(COUNTIF('Dvd Calendar'!$E$191:$CZ$191,'Dvd Calendar'!$E$184:$CZ$184)=0)),"")))</f>
        <v/>
      </c>
      <c r="I67" s="77">
        <f>IF(I$49="","",IF($B67="","",IFERROR(SUMIFS('Dvd Calendar'!$E$192:$CZ$192,'Dvd Calendar'!$E$191:$CZ$191,"&gt;"&amp;I$48,'Dvd Calendar'!$E$191:$CZ$191,"&lt;="&amp;I$49)+SUMPRODUCT(('Dvd Calendar'!$E$184:$CZ$184&gt;I$48)*('Dvd Calendar'!$E$184:$CZ$184&lt;=I$49)*'Dvd Calendar'!$E$187:$CZ$187*(('Dvd Calendar'!$E$189:$CZ$189='Field Check'!$C$53)*('Field Check'!$C$53&lt;&gt;"")+('Dvd Calendar'!$E$189:$CZ$189='Field Check'!$C$54)*('Field Check'!$C$54&lt;&gt;"")+('Dvd Calendar'!$E$189:$CZ$189='Field Check'!$C$55)*('Field Check'!$C$55&lt;&gt;"")+('Dvd Calendar'!$E$189:$CZ$189='Field Check'!$C$56)*('Field Check'!$C$56&lt;&gt;"")+('Dvd Calendar'!$E$189:$CZ$189='Field Check'!$C$57)*('Field Check'!$C$57&lt;&gt;""))*(COUNTIF('Dvd Calendar'!$E$191:$CZ$191,'Dvd Calendar'!$E$184:$CZ$184)=0)),"")))</f>
        <v/>
      </c>
      <c r="J67" s="77">
        <f>IF(J$49="","",IF($B67="","",IFERROR(SUMIFS('Dvd Calendar'!$E$192:$CZ$192,'Dvd Calendar'!$E$191:$CZ$191,"&gt;"&amp;J$48,'Dvd Calendar'!$E$191:$CZ$191,"&lt;="&amp;J$49)+SUMPRODUCT(('Dvd Calendar'!$E$184:$CZ$184&gt;J$48)*('Dvd Calendar'!$E$184:$CZ$184&lt;=J$49)*'Dvd Calendar'!$E$187:$CZ$187*(('Dvd Calendar'!$E$189:$CZ$189='Field Check'!$C$53)*('Field Check'!$C$53&lt;&gt;"")+('Dvd Calendar'!$E$189:$CZ$189='Field Check'!$C$54)*('Field Check'!$C$54&lt;&gt;"")+('Dvd Calendar'!$E$189:$CZ$189='Field Check'!$C$55)*('Field Check'!$C$55&lt;&gt;"")+('Dvd Calendar'!$E$189:$CZ$189='Field Check'!$C$56)*('Field Check'!$C$56&lt;&gt;"")+('Dvd Calendar'!$E$189:$CZ$189='Field Check'!$C$57)*('Field Check'!$C$57&lt;&gt;""))*(COUNTIF('Dvd Calendar'!$E$191:$CZ$191,'Dvd Calendar'!$E$184:$CZ$184)=0)),"")))</f>
        <v/>
      </c>
      <c r="K67" s="77">
        <f>IF(K$49="","",IF($B67="","",IFERROR(SUMIFS('Dvd Calendar'!$E$192:$CZ$192,'Dvd Calendar'!$E$191:$CZ$191,"&gt;"&amp;K$48,'Dvd Calendar'!$E$191:$CZ$191,"&lt;="&amp;K$49)+SUMPRODUCT(('Dvd Calendar'!$E$184:$CZ$184&gt;K$48)*('Dvd Calendar'!$E$184:$CZ$184&lt;=K$49)*'Dvd Calendar'!$E$187:$CZ$187*(('Dvd Calendar'!$E$189:$CZ$189='Field Check'!$C$53)*('Field Check'!$C$53&lt;&gt;"")+('Dvd Calendar'!$E$189:$CZ$189='Field Check'!$C$54)*('Field Check'!$C$54&lt;&gt;"")+('Dvd Calendar'!$E$189:$CZ$189='Field Check'!$C$55)*('Field Check'!$C$55&lt;&gt;"")+('Dvd Calendar'!$E$189:$CZ$189='Field Check'!$C$56)*('Field Check'!$C$56&lt;&gt;"")+('Dvd Calendar'!$E$189:$CZ$189='Field Check'!$C$57)*('Field Check'!$C$57&lt;&gt;""))*(COUNTIF('Dvd Calendar'!$E$191:$CZ$191,'Dvd Calendar'!$E$184:$CZ$184)=0)),"")))</f>
        <v/>
      </c>
      <c r="L67" s="77">
        <f>IF(L$49="","",IF($B67="","",IFERROR(SUMIFS('Dvd Calendar'!$E$192:$CZ$192,'Dvd Calendar'!$E$191:$CZ$191,"&gt;"&amp;L$48,'Dvd Calendar'!$E$191:$CZ$191,"&lt;="&amp;L$49)+SUMPRODUCT(('Dvd Calendar'!$E$184:$CZ$184&gt;L$48)*('Dvd Calendar'!$E$184:$CZ$184&lt;=L$49)*'Dvd Calendar'!$E$187:$CZ$187*(('Dvd Calendar'!$E$189:$CZ$189='Field Check'!$C$53)*('Field Check'!$C$53&lt;&gt;"")+('Dvd Calendar'!$E$189:$CZ$189='Field Check'!$C$54)*('Field Check'!$C$54&lt;&gt;"")+('Dvd Calendar'!$E$189:$CZ$189='Field Check'!$C$55)*('Field Check'!$C$55&lt;&gt;"")+('Dvd Calendar'!$E$189:$CZ$189='Field Check'!$C$56)*('Field Check'!$C$56&lt;&gt;"")+('Dvd Calendar'!$E$189:$CZ$189='Field Check'!$C$57)*('Field Check'!$C$57&lt;&gt;""))*(COUNTIF('Dvd Calendar'!$E$191:$CZ$191,'Dvd Calendar'!$E$184:$CZ$184)=0)),"")))</f>
        <v/>
      </c>
      <c r="M67" s="77">
        <f>IF(M$49="","",IF($B67="","",IFERROR(SUMIFS('Dvd Calendar'!$E$192:$CZ$192,'Dvd Calendar'!$E$191:$CZ$191,"&gt;"&amp;M$48,'Dvd Calendar'!$E$191:$CZ$191,"&lt;="&amp;M$49)+SUMPRODUCT(('Dvd Calendar'!$E$184:$CZ$184&gt;M$48)*('Dvd Calendar'!$E$184:$CZ$184&lt;=M$49)*'Dvd Calendar'!$E$187:$CZ$187*(('Dvd Calendar'!$E$189:$CZ$189='Field Check'!$C$53)*('Field Check'!$C$53&lt;&gt;"")+('Dvd Calendar'!$E$189:$CZ$189='Field Check'!$C$54)*('Field Check'!$C$54&lt;&gt;"")+('Dvd Calendar'!$E$189:$CZ$189='Field Check'!$C$55)*('Field Check'!$C$55&lt;&gt;"")+('Dvd Calendar'!$E$189:$CZ$189='Field Check'!$C$56)*('Field Check'!$C$56&lt;&gt;"")+('Dvd Calendar'!$E$189:$CZ$189='Field Check'!$C$57)*('Field Check'!$C$57&lt;&gt;""))*(COUNTIF('Dvd Calendar'!$E$191:$CZ$191,'Dvd Calendar'!$E$184:$CZ$184)=0)),"")))</f>
        <v/>
      </c>
      <c r="N67" s="77">
        <f>IF(N$49="","",IF($B67="","",IFERROR(SUMIFS('Dvd Calendar'!$E$192:$CZ$192,'Dvd Calendar'!$E$191:$CZ$191,"&gt;"&amp;N$48,'Dvd Calendar'!$E$191:$CZ$191,"&lt;="&amp;N$49)+SUMPRODUCT(('Dvd Calendar'!$E$184:$CZ$184&gt;N$48)*('Dvd Calendar'!$E$184:$CZ$184&lt;=N$49)*'Dvd Calendar'!$E$187:$CZ$187*(('Dvd Calendar'!$E$189:$CZ$189='Field Check'!$C$53)*('Field Check'!$C$53&lt;&gt;"")+('Dvd Calendar'!$E$189:$CZ$189='Field Check'!$C$54)*('Field Check'!$C$54&lt;&gt;"")+('Dvd Calendar'!$E$189:$CZ$189='Field Check'!$C$55)*('Field Check'!$C$55&lt;&gt;"")+('Dvd Calendar'!$E$189:$CZ$189='Field Check'!$C$56)*('Field Check'!$C$56&lt;&gt;"")+('Dvd Calendar'!$E$189:$CZ$189='Field Check'!$C$57)*('Field Check'!$C$57&lt;&gt;""))*(COUNTIF('Dvd Calendar'!$E$191:$CZ$191,'Dvd Calendar'!$E$184:$CZ$184)=0)),"")))</f>
        <v/>
      </c>
      <c r="O67" s="77">
        <f>IF(O$49="","",IF($B67="","",IFERROR(SUMIFS('Dvd Calendar'!$E$192:$CZ$192,'Dvd Calendar'!$E$191:$CZ$191,"&gt;"&amp;O$48,'Dvd Calendar'!$E$191:$CZ$191,"&lt;="&amp;O$49)+SUMPRODUCT(('Dvd Calendar'!$E$184:$CZ$184&gt;O$48)*('Dvd Calendar'!$E$184:$CZ$184&lt;=O$49)*'Dvd Calendar'!$E$187:$CZ$187*(('Dvd Calendar'!$E$189:$CZ$189='Field Check'!$C$53)*('Field Check'!$C$53&lt;&gt;"")+('Dvd Calendar'!$E$189:$CZ$189='Field Check'!$C$54)*('Field Check'!$C$54&lt;&gt;"")+('Dvd Calendar'!$E$189:$CZ$189='Field Check'!$C$55)*('Field Check'!$C$55&lt;&gt;"")+('Dvd Calendar'!$E$189:$CZ$189='Field Check'!$C$56)*('Field Check'!$C$56&lt;&gt;"")+('Dvd Calendar'!$E$189:$CZ$189='Field Check'!$C$57)*('Field Check'!$C$57&lt;&gt;""))*(COUNTIF('Dvd Calendar'!$E$191:$CZ$191,'Dvd Calendar'!$E$184:$CZ$184)=0)),"")))</f>
        <v/>
      </c>
      <c r="P67" s="77">
        <f>IF(P$49="","",IF($B67="","",IFERROR(SUMIFS('Dvd Calendar'!$E$192:$CZ$192,'Dvd Calendar'!$E$191:$CZ$191,"&gt;"&amp;P$48,'Dvd Calendar'!$E$191:$CZ$191,"&lt;="&amp;P$49)+SUMPRODUCT(('Dvd Calendar'!$E$184:$CZ$184&gt;P$48)*('Dvd Calendar'!$E$184:$CZ$184&lt;=P$49)*'Dvd Calendar'!$E$187:$CZ$187*(('Dvd Calendar'!$E$189:$CZ$189='Field Check'!$C$53)*('Field Check'!$C$53&lt;&gt;"")+('Dvd Calendar'!$E$189:$CZ$189='Field Check'!$C$54)*('Field Check'!$C$54&lt;&gt;"")+('Dvd Calendar'!$E$189:$CZ$189='Field Check'!$C$55)*('Field Check'!$C$55&lt;&gt;"")+('Dvd Calendar'!$E$189:$CZ$189='Field Check'!$C$56)*('Field Check'!$C$56&lt;&gt;"")+('Dvd Calendar'!$E$189:$CZ$189='Field Check'!$C$57)*('Field Check'!$C$57&lt;&gt;""))*(COUNTIF('Dvd Calendar'!$E$191:$CZ$191,'Dvd Calendar'!$E$184:$CZ$184)=0)),"")))</f>
        <v/>
      </c>
      <c r="Q67" s="77">
        <f>IF(Q$49="","",IF($B67="","",IFERROR(SUMIFS('Dvd Calendar'!$E$192:$CZ$192,'Dvd Calendar'!$E$191:$CZ$191,"&gt;"&amp;Q$48,'Dvd Calendar'!$E$191:$CZ$191,"&lt;="&amp;Q$49)+SUMPRODUCT(('Dvd Calendar'!$E$184:$CZ$184&gt;Q$48)*('Dvd Calendar'!$E$184:$CZ$184&lt;=Q$49)*'Dvd Calendar'!$E$187:$CZ$187*(('Dvd Calendar'!$E$189:$CZ$189='Field Check'!$C$53)*('Field Check'!$C$53&lt;&gt;"")+('Dvd Calendar'!$E$189:$CZ$189='Field Check'!$C$54)*('Field Check'!$C$54&lt;&gt;"")+('Dvd Calendar'!$E$189:$CZ$189='Field Check'!$C$55)*('Field Check'!$C$55&lt;&gt;"")+('Dvd Calendar'!$E$189:$CZ$189='Field Check'!$C$56)*('Field Check'!$C$56&lt;&gt;"")+('Dvd Calendar'!$E$189:$CZ$189='Field Check'!$C$57)*('Field Check'!$C$57&lt;&gt;""))*(COUNTIF('Dvd Calendar'!$E$191:$CZ$191,'Dvd Calendar'!$E$184:$CZ$184)=0)),"")))</f>
        <v/>
      </c>
      <c r="R67" s="77">
        <f>IF(R$49="","",IF($B67="","",IFERROR(SUMIFS('Dvd Calendar'!$E$192:$CZ$192,'Dvd Calendar'!$E$191:$CZ$191,"&gt;"&amp;R$48,'Dvd Calendar'!$E$191:$CZ$191,"&lt;="&amp;R$49)+SUMPRODUCT(('Dvd Calendar'!$E$184:$CZ$184&gt;R$48)*('Dvd Calendar'!$E$184:$CZ$184&lt;=R$49)*'Dvd Calendar'!$E$187:$CZ$187*(('Dvd Calendar'!$E$189:$CZ$189='Field Check'!$C$53)*('Field Check'!$C$53&lt;&gt;"")+('Dvd Calendar'!$E$189:$CZ$189='Field Check'!$C$54)*('Field Check'!$C$54&lt;&gt;"")+('Dvd Calendar'!$E$189:$CZ$189='Field Check'!$C$55)*('Field Check'!$C$55&lt;&gt;"")+('Dvd Calendar'!$E$189:$CZ$189='Field Check'!$C$56)*('Field Check'!$C$56&lt;&gt;"")+('Dvd Calendar'!$E$189:$CZ$189='Field Check'!$C$57)*('Field Check'!$C$57&lt;&gt;""))*(COUNTIF('Dvd Calendar'!$E$191:$CZ$191,'Dvd Calendar'!$E$184:$CZ$184)=0)),"")))</f>
        <v/>
      </c>
      <c r="U67" s="86" t="n"/>
      <c r="V67" s="86" t="n"/>
      <c r="W67" s="86" t="n"/>
      <c r="X67" s="86" t="n"/>
      <c r="Y67" s="86" t="n"/>
      <c r="Z67" s="86" t="n"/>
      <c r="AA67" s="86" t="n"/>
      <c r="AB67" s="86" t="n"/>
      <c r="AC67" s="86" t="n"/>
      <c r="AD67" s="86" t="n"/>
      <c r="AE67" s="86" t="n"/>
      <c r="AF67" s="86" t="n"/>
      <c r="AG67" s="86" t="n"/>
      <c r="AH67" s="86" t="n"/>
      <c r="AI67" s="86" t="n"/>
      <c r="AJ67" s="86" t="n"/>
    </row>
    <row r="68">
      <c r="B68" s="126">
        <f>IF('AS51'!$C$23="","",'AS51'!$C$23)</f>
        <v/>
      </c>
      <c r="C68" s="77">
        <f>IF(C$49="","",IF($B68="","",IFERROR(SUMIFS('Dvd Calendar'!$E$203:$CZ$203,'Dvd Calendar'!$E$202:$CZ$202,"&gt;"&amp;C$48,'Dvd Calendar'!$E$202:$CZ$202,"&lt;="&amp;C$49)+SUMPRODUCT(('Dvd Calendar'!$E$195:$CZ$195&gt;C$48)*('Dvd Calendar'!$E$195:$CZ$195&lt;=C$49)*'Dvd Calendar'!$E$198:$CZ$198*(('Dvd Calendar'!$E$200:$CZ$200='Field Check'!$C$53)*('Field Check'!$C$53&lt;&gt;"")+('Dvd Calendar'!$E$200:$CZ$200='Field Check'!$C$54)*('Field Check'!$C$54&lt;&gt;"")+('Dvd Calendar'!$E$200:$CZ$200='Field Check'!$C$55)*('Field Check'!$C$55&lt;&gt;"")+('Dvd Calendar'!$E$200:$CZ$200='Field Check'!$C$56)*('Field Check'!$C$56&lt;&gt;"")+('Dvd Calendar'!$E$200:$CZ$200='Field Check'!$C$57)*('Field Check'!$C$57&lt;&gt;""))*(COUNTIF('Dvd Calendar'!$E$202:$CZ$202,'Dvd Calendar'!$E$195:$CZ$195)=0)),"")))</f>
        <v/>
      </c>
      <c r="D68" s="77">
        <f>IF(D$49="","",IF($B68="","",IFERROR(SUMIFS('Dvd Calendar'!$E$203:$CZ$203,'Dvd Calendar'!$E$202:$CZ$202,"&gt;"&amp;D$48,'Dvd Calendar'!$E$202:$CZ$202,"&lt;="&amp;D$49)+SUMPRODUCT(('Dvd Calendar'!$E$195:$CZ$195&gt;D$48)*('Dvd Calendar'!$E$195:$CZ$195&lt;=D$49)*'Dvd Calendar'!$E$198:$CZ$198*(('Dvd Calendar'!$E$200:$CZ$200='Field Check'!$C$53)*('Field Check'!$C$53&lt;&gt;"")+('Dvd Calendar'!$E$200:$CZ$200='Field Check'!$C$54)*('Field Check'!$C$54&lt;&gt;"")+('Dvd Calendar'!$E$200:$CZ$200='Field Check'!$C$55)*('Field Check'!$C$55&lt;&gt;"")+('Dvd Calendar'!$E$200:$CZ$200='Field Check'!$C$56)*('Field Check'!$C$56&lt;&gt;"")+('Dvd Calendar'!$E$200:$CZ$200='Field Check'!$C$57)*('Field Check'!$C$57&lt;&gt;""))*(COUNTIF('Dvd Calendar'!$E$202:$CZ$202,'Dvd Calendar'!$E$195:$CZ$195)=0)),"")))</f>
        <v/>
      </c>
      <c r="E68" s="77">
        <f>IF(E$49="","",IF($B68="","",IFERROR(SUMIFS('Dvd Calendar'!$E$203:$CZ$203,'Dvd Calendar'!$E$202:$CZ$202,"&gt;"&amp;E$48,'Dvd Calendar'!$E$202:$CZ$202,"&lt;="&amp;E$49)+SUMPRODUCT(('Dvd Calendar'!$E$195:$CZ$195&gt;E$48)*('Dvd Calendar'!$E$195:$CZ$195&lt;=E$49)*'Dvd Calendar'!$E$198:$CZ$198*(('Dvd Calendar'!$E$200:$CZ$200='Field Check'!$C$53)*('Field Check'!$C$53&lt;&gt;"")+('Dvd Calendar'!$E$200:$CZ$200='Field Check'!$C$54)*('Field Check'!$C$54&lt;&gt;"")+('Dvd Calendar'!$E$200:$CZ$200='Field Check'!$C$55)*('Field Check'!$C$55&lt;&gt;"")+('Dvd Calendar'!$E$200:$CZ$200='Field Check'!$C$56)*('Field Check'!$C$56&lt;&gt;"")+('Dvd Calendar'!$E$200:$CZ$200='Field Check'!$C$57)*('Field Check'!$C$57&lt;&gt;""))*(COUNTIF('Dvd Calendar'!$E$202:$CZ$202,'Dvd Calendar'!$E$195:$CZ$195)=0)),"")))</f>
        <v/>
      </c>
      <c r="F68" s="77">
        <f>IF(F$49="","",IF($B68="","",IFERROR(SUMIFS('Dvd Calendar'!$E$203:$CZ$203,'Dvd Calendar'!$E$202:$CZ$202,"&gt;"&amp;F$48,'Dvd Calendar'!$E$202:$CZ$202,"&lt;="&amp;F$49)+SUMPRODUCT(('Dvd Calendar'!$E$195:$CZ$195&gt;F$48)*('Dvd Calendar'!$E$195:$CZ$195&lt;=F$49)*'Dvd Calendar'!$E$198:$CZ$198*(('Dvd Calendar'!$E$200:$CZ$200='Field Check'!$C$53)*('Field Check'!$C$53&lt;&gt;"")+('Dvd Calendar'!$E$200:$CZ$200='Field Check'!$C$54)*('Field Check'!$C$54&lt;&gt;"")+('Dvd Calendar'!$E$200:$CZ$200='Field Check'!$C$55)*('Field Check'!$C$55&lt;&gt;"")+('Dvd Calendar'!$E$200:$CZ$200='Field Check'!$C$56)*('Field Check'!$C$56&lt;&gt;"")+('Dvd Calendar'!$E$200:$CZ$200='Field Check'!$C$57)*('Field Check'!$C$57&lt;&gt;""))*(COUNTIF('Dvd Calendar'!$E$202:$CZ$202,'Dvd Calendar'!$E$195:$CZ$195)=0)),"")))</f>
        <v/>
      </c>
      <c r="G68" s="77">
        <f>IF(G$49="","",IF($B68="","",IFERROR(SUMIFS('Dvd Calendar'!$E$203:$CZ$203,'Dvd Calendar'!$E$202:$CZ$202,"&gt;"&amp;G$48,'Dvd Calendar'!$E$202:$CZ$202,"&lt;="&amp;G$49)+SUMPRODUCT(('Dvd Calendar'!$E$195:$CZ$195&gt;G$48)*('Dvd Calendar'!$E$195:$CZ$195&lt;=G$49)*'Dvd Calendar'!$E$198:$CZ$198*(('Dvd Calendar'!$E$200:$CZ$200='Field Check'!$C$53)*('Field Check'!$C$53&lt;&gt;"")+('Dvd Calendar'!$E$200:$CZ$200='Field Check'!$C$54)*('Field Check'!$C$54&lt;&gt;"")+('Dvd Calendar'!$E$200:$CZ$200='Field Check'!$C$55)*('Field Check'!$C$55&lt;&gt;"")+('Dvd Calendar'!$E$200:$CZ$200='Field Check'!$C$56)*('Field Check'!$C$56&lt;&gt;"")+('Dvd Calendar'!$E$200:$CZ$200='Field Check'!$C$57)*('Field Check'!$C$57&lt;&gt;""))*(COUNTIF('Dvd Calendar'!$E$202:$CZ$202,'Dvd Calendar'!$E$195:$CZ$195)=0)),"")))</f>
        <v/>
      </c>
      <c r="H68" s="77">
        <f>IF(H$49="","",IF($B68="","",IFERROR(SUMIFS('Dvd Calendar'!$E$203:$CZ$203,'Dvd Calendar'!$E$202:$CZ$202,"&gt;"&amp;H$48,'Dvd Calendar'!$E$202:$CZ$202,"&lt;="&amp;H$49)+SUMPRODUCT(('Dvd Calendar'!$E$195:$CZ$195&gt;H$48)*('Dvd Calendar'!$E$195:$CZ$195&lt;=H$49)*'Dvd Calendar'!$E$198:$CZ$198*(('Dvd Calendar'!$E$200:$CZ$200='Field Check'!$C$53)*('Field Check'!$C$53&lt;&gt;"")+('Dvd Calendar'!$E$200:$CZ$200='Field Check'!$C$54)*('Field Check'!$C$54&lt;&gt;"")+('Dvd Calendar'!$E$200:$CZ$200='Field Check'!$C$55)*('Field Check'!$C$55&lt;&gt;"")+('Dvd Calendar'!$E$200:$CZ$200='Field Check'!$C$56)*('Field Check'!$C$56&lt;&gt;"")+('Dvd Calendar'!$E$200:$CZ$200='Field Check'!$C$57)*('Field Check'!$C$57&lt;&gt;""))*(COUNTIF('Dvd Calendar'!$E$202:$CZ$202,'Dvd Calendar'!$E$195:$CZ$195)=0)),"")))</f>
        <v/>
      </c>
      <c r="I68" s="77">
        <f>IF(I$49="","",IF($B68="","",IFERROR(SUMIFS('Dvd Calendar'!$E$203:$CZ$203,'Dvd Calendar'!$E$202:$CZ$202,"&gt;"&amp;I$48,'Dvd Calendar'!$E$202:$CZ$202,"&lt;="&amp;I$49)+SUMPRODUCT(('Dvd Calendar'!$E$195:$CZ$195&gt;I$48)*('Dvd Calendar'!$E$195:$CZ$195&lt;=I$49)*'Dvd Calendar'!$E$198:$CZ$198*(('Dvd Calendar'!$E$200:$CZ$200='Field Check'!$C$53)*('Field Check'!$C$53&lt;&gt;"")+('Dvd Calendar'!$E$200:$CZ$200='Field Check'!$C$54)*('Field Check'!$C$54&lt;&gt;"")+('Dvd Calendar'!$E$200:$CZ$200='Field Check'!$C$55)*('Field Check'!$C$55&lt;&gt;"")+('Dvd Calendar'!$E$200:$CZ$200='Field Check'!$C$56)*('Field Check'!$C$56&lt;&gt;"")+('Dvd Calendar'!$E$200:$CZ$200='Field Check'!$C$57)*('Field Check'!$C$57&lt;&gt;""))*(COUNTIF('Dvd Calendar'!$E$202:$CZ$202,'Dvd Calendar'!$E$195:$CZ$195)=0)),"")))</f>
        <v/>
      </c>
      <c r="J68" s="77">
        <f>IF(J$49="","",IF($B68="","",IFERROR(SUMIFS('Dvd Calendar'!$E$203:$CZ$203,'Dvd Calendar'!$E$202:$CZ$202,"&gt;"&amp;J$48,'Dvd Calendar'!$E$202:$CZ$202,"&lt;="&amp;J$49)+SUMPRODUCT(('Dvd Calendar'!$E$195:$CZ$195&gt;J$48)*('Dvd Calendar'!$E$195:$CZ$195&lt;=J$49)*'Dvd Calendar'!$E$198:$CZ$198*(('Dvd Calendar'!$E$200:$CZ$200='Field Check'!$C$53)*('Field Check'!$C$53&lt;&gt;"")+('Dvd Calendar'!$E$200:$CZ$200='Field Check'!$C$54)*('Field Check'!$C$54&lt;&gt;"")+('Dvd Calendar'!$E$200:$CZ$200='Field Check'!$C$55)*('Field Check'!$C$55&lt;&gt;"")+('Dvd Calendar'!$E$200:$CZ$200='Field Check'!$C$56)*('Field Check'!$C$56&lt;&gt;"")+('Dvd Calendar'!$E$200:$CZ$200='Field Check'!$C$57)*('Field Check'!$C$57&lt;&gt;""))*(COUNTIF('Dvd Calendar'!$E$202:$CZ$202,'Dvd Calendar'!$E$195:$CZ$195)=0)),"")))</f>
        <v/>
      </c>
      <c r="K68" s="77">
        <f>IF(K$49="","",IF($B68="","",IFERROR(SUMIFS('Dvd Calendar'!$E$203:$CZ$203,'Dvd Calendar'!$E$202:$CZ$202,"&gt;"&amp;K$48,'Dvd Calendar'!$E$202:$CZ$202,"&lt;="&amp;K$49)+SUMPRODUCT(('Dvd Calendar'!$E$195:$CZ$195&gt;K$48)*('Dvd Calendar'!$E$195:$CZ$195&lt;=K$49)*'Dvd Calendar'!$E$198:$CZ$198*(('Dvd Calendar'!$E$200:$CZ$200='Field Check'!$C$53)*('Field Check'!$C$53&lt;&gt;"")+('Dvd Calendar'!$E$200:$CZ$200='Field Check'!$C$54)*('Field Check'!$C$54&lt;&gt;"")+('Dvd Calendar'!$E$200:$CZ$200='Field Check'!$C$55)*('Field Check'!$C$55&lt;&gt;"")+('Dvd Calendar'!$E$200:$CZ$200='Field Check'!$C$56)*('Field Check'!$C$56&lt;&gt;"")+('Dvd Calendar'!$E$200:$CZ$200='Field Check'!$C$57)*('Field Check'!$C$57&lt;&gt;""))*(COUNTIF('Dvd Calendar'!$E$202:$CZ$202,'Dvd Calendar'!$E$195:$CZ$195)=0)),"")))</f>
        <v/>
      </c>
      <c r="L68" s="77">
        <f>IF(L$49="","",IF($B68="","",IFERROR(SUMIFS('Dvd Calendar'!$E$203:$CZ$203,'Dvd Calendar'!$E$202:$CZ$202,"&gt;"&amp;L$48,'Dvd Calendar'!$E$202:$CZ$202,"&lt;="&amp;L$49)+SUMPRODUCT(('Dvd Calendar'!$E$195:$CZ$195&gt;L$48)*('Dvd Calendar'!$E$195:$CZ$195&lt;=L$49)*'Dvd Calendar'!$E$198:$CZ$198*(('Dvd Calendar'!$E$200:$CZ$200='Field Check'!$C$53)*('Field Check'!$C$53&lt;&gt;"")+('Dvd Calendar'!$E$200:$CZ$200='Field Check'!$C$54)*('Field Check'!$C$54&lt;&gt;"")+('Dvd Calendar'!$E$200:$CZ$200='Field Check'!$C$55)*('Field Check'!$C$55&lt;&gt;"")+('Dvd Calendar'!$E$200:$CZ$200='Field Check'!$C$56)*('Field Check'!$C$56&lt;&gt;"")+('Dvd Calendar'!$E$200:$CZ$200='Field Check'!$C$57)*('Field Check'!$C$57&lt;&gt;""))*(COUNTIF('Dvd Calendar'!$E$202:$CZ$202,'Dvd Calendar'!$E$195:$CZ$195)=0)),"")))</f>
        <v/>
      </c>
      <c r="M68" s="77">
        <f>IF(M$49="","",IF($B68="","",IFERROR(SUMIFS('Dvd Calendar'!$E$203:$CZ$203,'Dvd Calendar'!$E$202:$CZ$202,"&gt;"&amp;M$48,'Dvd Calendar'!$E$202:$CZ$202,"&lt;="&amp;M$49)+SUMPRODUCT(('Dvd Calendar'!$E$195:$CZ$195&gt;M$48)*('Dvd Calendar'!$E$195:$CZ$195&lt;=M$49)*'Dvd Calendar'!$E$198:$CZ$198*(('Dvd Calendar'!$E$200:$CZ$200='Field Check'!$C$53)*('Field Check'!$C$53&lt;&gt;"")+('Dvd Calendar'!$E$200:$CZ$200='Field Check'!$C$54)*('Field Check'!$C$54&lt;&gt;"")+('Dvd Calendar'!$E$200:$CZ$200='Field Check'!$C$55)*('Field Check'!$C$55&lt;&gt;"")+('Dvd Calendar'!$E$200:$CZ$200='Field Check'!$C$56)*('Field Check'!$C$56&lt;&gt;"")+('Dvd Calendar'!$E$200:$CZ$200='Field Check'!$C$57)*('Field Check'!$C$57&lt;&gt;""))*(COUNTIF('Dvd Calendar'!$E$202:$CZ$202,'Dvd Calendar'!$E$195:$CZ$195)=0)),"")))</f>
        <v/>
      </c>
      <c r="N68" s="77">
        <f>IF(N$49="","",IF($B68="","",IFERROR(SUMIFS('Dvd Calendar'!$E$203:$CZ$203,'Dvd Calendar'!$E$202:$CZ$202,"&gt;"&amp;N$48,'Dvd Calendar'!$E$202:$CZ$202,"&lt;="&amp;N$49)+SUMPRODUCT(('Dvd Calendar'!$E$195:$CZ$195&gt;N$48)*('Dvd Calendar'!$E$195:$CZ$195&lt;=N$49)*'Dvd Calendar'!$E$198:$CZ$198*(('Dvd Calendar'!$E$200:$CZ$200='Field Check'!$C$53)*('Field Check'!$C$53&lt;&gt;"")+('Dvd Calendar'!$E$200:$CZ$200='Field Check'!$C$54)*('Field Check'!$C$54&lt;&gt;"")+('Dvd Calendar'!$E$200:$CZ$200='Field Check'!$C$55)*('Field Check'!$C$55&lt;&gt;"")+('Dvd Calendar'!$E$200:$CZ$200='Field Check'!$C$56)*('Field Check'!$C$56&lt;&gt;"")+('Dvd Calendar'!$E$200:$CZ$200='Field Check'!$C$57)*('Field Check'!$C$57&lt;&gt;""))*(COUNTIF('Dvd Calendar'!$E$202:$CZ$202,'Dvd Calendar'!$E$195:$CZ$195)=0)),"")))</f>
        <v/>
      </c>
      <c r="O68" s="77">
        <f>IF(O$49="","",IF($B68="","",IFERROR(SUMIFS('Dvd Calendar'!$E$203:$CZ$203,'Dvd Calendar'!$E$202:$CZ$202,"&gt;"&amp;O$48,'Dvd Calendar'!$E$202:$CZ$202,"&lt;="&amp;O$49)+SUMPRODUCT(('Dvd Calendar'!$E$195:$CZ$195&gt;O$48)*('Dvd Calendar'!$E$195:$CZ$195&lt;=O$49)*'Dvd Calendar'!$E$198:$CZ$198*(('Dvd Calendar'!$E$200:$CZ$200='Field Check'!$C$53)*('Field Check'!$C$53&lt;&gt;"")+('Dvd Calendar'!$E$200:$CZ$200='Field Check'!$C$54)*('Field Check'!$C$54&lt;&gt;"")+('Dvd Calendar'!$E$200:$CZ$200='Field Check'!$C$55)*('Field Check'!$C$55&lt;&gt;"")+('Dvd Calendar'!$E$200:$CZ$200='Field Check'!$C$56)*('Field Check'!$C$56&lt;&gt;"")+('Dvd Calendar'!$E$200:$CZ$200='Field Check'!$C$57)*('Field Check'!$C$57&lt;&gt;""))*(COUNTIF('Dvd Calendar'!$E$202:$CZ$202,'Dvd Calendar'!$E$195:$CZ$195)=0)),"")))</f>
        <v/>
      </c>
      <c r="P68" s="77">
        <f>IF(P$49="","",IF($B68="","",IFERROR(SUMIFS('Dvd Calendar'!$E$203:$CZ$203,'Dvd Calendar'!$E$202:$CZ$202,"&gt;"&amp;P$48,'Dvd Calendar'!$E$202:$CZ$202,"&lt;="&amp;P$49)+SUMPRODUCT(('Dvd Calendar'!$E$195:$CZ$195&gt;P$48)*('Dvd Calendar'!$E$195:$CZ$195&lt;=P$49)*'Dvd Calendar'!$E$198:$CZ$198*(('Dvd Calendar'!$E$200:$CZ$200='Field Check'!$C$53)*('Field Check'!$C$53&lt;&gt;"")+('Dvd Calendar'!$E$200:$CZ$200='Field Check'!$C$54)*('Field Check'!$C$54&lt;&gt;"")+('Dvd Calendar'!$E$200:$CZ$200='Field Check'!$C$55)*('Field Check'!$C$55&lt;&gt;"")+('Dvd Calendar'!$E$200:$CZ$200='Field Check'!$C$56)*('Field Check'!$C$56&lt;&gt;"")+('Dvd Calendar'!$E$200:$CZ$200='Field Check'!$C$57)*('Field Check'!$C$57&lt;&gt;""))*(COUNTIF('Dvd Calendar'!$E$202:$CZ$202,'Dvd Calendar'!$E$195:$CZ$195)=0)),"")))</f>
        <v/>
      </c>
      <c r="Q68" s="77">
        <f>IF(Q$49="","",IF($B68="","",IFERROR(SUMIFS('Dvd Calendar'!$E$203:$CZ$203,'Dvd Calendar'!$E$202:$CZ$202,"&gt;"&amp;Q$48,'Dvd Calendar'!$E$202:$CZ$202,"&lt;="&amp;Q$49)+SUMPRODUCT(('Dvd Calendar'!$E$195:$CZ$195&gt;Q$48)*('Dvd Calendar'!$E$195:$CZ$195&lt;=Q$49)*'Dvd Calendar'!$E$198:$CZ$198*(('Dvd Calendar'!$E$200:$CZ$200='Field Check'!$C$53)*('Field Check'!$C$53&lt;&gt;"")+('Dvd Calendar'!$E$200:$CZ$200='Field Check'!$C$54)*('Field Check'!$C$54&lt;&gt;"")+('Dvd Calendar'!$E$200:$CZ$200='Field Check'!$C$55)*('Field Check'!$C$55&lt;&gt;"")+('Dvd Calendar'!$E$200:$CZ$200='Field Check'!$C$56)*('Field Check'!$C$56&lt;&gt;"")+('Dvd Calendar'!$E$200:$CZ$200='Field Check'!$C$57)*('Field Check'!$C$57&lt;&gt;""))*(COUNTIF('Dvd Calendar'!$E$202:$CZ$202,'Dvd Calendar'!$E$195:$CZ$195)=0)),"")))</f>
        <v/>
      </c>
      <c r="R68" s="77">
        <f>IF(R$49="","",IF($B68="","",IFERROR(SUMIFS('Dvd Calendar'!$E$203:$CZ$203,'Dvd Calendar'!$E$202:$CZ$202,"&gt;"&amp;R$48,'Dvd Calendar'!$E$202:$CZ$202,"&lt;="&amp;R$49)+SUMPRODUCT(('Dvd Calendar'!$E$195:$CZ$195&gt;R$48)*('Dvd Calendar'!$E$195:$CZ$195&lt;=R$49)*'Dvd Calendar'!$E$198:$CZ$198*(('Dvd Calendar'!$E$200:$CZ$200='Field Check'!$C$53)*('Field Check'!$C$53&lt;&gt;"")+('Dvd Calendar'!$E$200:$CZ$200='Field Check'!$C$54)*('Field Check'!$C$54&lt;&gt;"")+('Dvd Calendar'!$E$200:$CZ$200='Field Check'!$C$55)*('Field Check'!$C$55&lt;&gt;"")+('Dvd Calendar'!$E$200:$CZ$200='Field Check'!$C$56)*('Field Check'!$C$56&lt;&gt;"")+('Dvd Calendar'!$E$200:$CZ$200='Field Check'!$C$57)*('Field Check'!$C$57&lt;&gt;""))*(COUNTIF('Dvd Calendar'!$E$202:$CZ$202,'Dvd Calendar'!$E$195:$CZ$195)=0)),"")))</f>
        <v/>
      </c>
      <c r="U68" s="86" t="n"/>
      <c r="V68" s="86" t="n"/>
      <c r="W68" s="86" t="n"/>
      <c r="X68" s="86" t="n"/>
      <c r="Y68" s="86" t="n"/>
      <c r="Z68" s="86" t="n"/>
      <c r="AA68" s="86" t="n"/>
      <c r="AB68" s="86" t="n"/>
      <c r="AC68" s="86" t="n"/>
      <c r="AD68" s="86" t="n"/>
      <c r="AE68" s="86" t="n"/>
      <c r="AF68" s="86" t="n"/>
      <c r="AG68" s="86" t="n"/>
      <c r="AH68" s="86" t="n"/>
      <c r="AI68" s="86" t="n"/>
      <c r="AJ68" s="86" t="n"/>
    </row>
    <row r="69">
      <c r="B69" s="126">
        <f>IF('AS51'!$C$24="","",'AS51'!$C$24)</f>
        <v/>
      </c>
      <c r="C69" s="77">
        <f>IF(C$49="","",IF($B69="","",IFERROR(SUMIFS('Dvd Calendar'!$E$214:$CZ$214,'Dvd Calendar'!$E$213:$CZ$213,"&gt;"&amp;C$48,'Dvd Calendar'!$E$213:$CZ$213,"&lt;="&amp;C$49)+SUMPRODUCT(('Dvd Calendar'!$E$206:$CZ$206&gt;C$48)*('Dvd Calendar'!$E$206:$CZ$206&lt;=C$49)*'Dvd Calendar'!$E$209:$CZ$209*(('Dvd Calendar'!$E$211:$CZ$211='Field Check'!$C$53)*('Field Check'!$C$53&lt;&gt;"")+('Dvd Calendar'!$E$211:$CZ$211='Field Check'!$C$54)*('Field Check'!$C$54&lt;&gt;"")+('Dvd Calendar'!$E$211:$CZ$211='Field Check'!$C$55)*('Field Check'!$C$55&lt;&gt;"")+('Dvd Calendar'!$E$211:$CZ$211='Field Check'!$C$56)*('Field Check'!$C$56&lt;&gt;"")+('Dvd Calendar'!$E$211:$CZ$211='Field Check'!$C$57)*('Field Check'!$C$57&lt;&gt;""))*(COUNTIF('Dvd Calendar'!$E$213:$CZ$213,'Dvd Calendar'!$E$206:$CZ$206)=0)),"")))</f>
        <v/>
      </c>
      <c r="D69" s="77">
        <f>IF(D$49="","",IF($B69="","",IFERROR(SUMIFS('Dvd Calendar'!$E$214:$CZ$214,'Dvd Calendar'!$E$213:$CZ$213,"&gt;"&amp;D$48,'Dvd Calendar'!$E$213:$CZ$213,"&lt;="&amp;D$49)+SUMPRODUCT(('Dvd Calendar'!$E$206:$CZ$206&gt;D$48)*('Dvd Calendar'!$E$206:$CZ$206&lt;=D$49)*'Dvd Calendar'!$E$209:$CZ$209*(('Dvd Calendar'!$E$211:$CZ$211='Field Check'!$C$53)*('Field Check'!$C$53&lt;&gt;"")+('Dvd Calendar'!$E$211:$CZ$211='Field Check'!$C$54)*('Field Check'!$C$54&lt;&gt;"")+('Dvd Calendar'!$E$211:$CZ$211='Field Check'!$C$55)*('Field Check'!$C$55&lt;&gt;"")+('Dvd Calendar'!$E$211:$CZ$211='Field Check'!$C$56)*('Field Check'!$C$56&lt;&gt;"")+('Dvd Calendar'!$E$211:$CZ$211='Field Check'!$C$57)*('Field Check'!$C$57&lt;&gt;""))*(COUNTIF('Dvd Calendar'!$E$213:$CZ$213,'Dvd Calendar'!$E$206:$CZ$206)=0)),"")))</f>
        <v/>
      </c>
      <c r="E69" s="77">
        <f>IF(E$49="","",IF($B69="","",IFERROR(SUMIFS('Dvd Calendar'!$E$214:$CZ$214,'Dvd Calendar'!$E$213:$CZ$213,"&gt;"&amp;E$48,'Dvd Calendar'!$E$213:$CZ$213,"&lt;="&amp;E$49)+SUMPRODUCT(('Dvd Calendar'!$E$206:$CZ$206&gt;E$48)*('Dvd Calendar'!$E$206:$CZ$206&lt;=E$49)*'Dvd Calendar'!$E$209:$CZ$209*(('Dvd Calendar'!$E$211:$CZ$211='Field Check'!$C$53)*('Field Check'!$C$53&lt;&gt;"")+('Dvd Calendar'!$E$211:$CZ$211='Field Check'!$C$54)*('Field Check'!$C$54&lt;&gt;"")+('Dvd Calendar'!$E$211:$CZ$211='Field Check'!$C$55)*('Field Check'!$C$55&lt;&gt;"")+('Dvd Calendar'!$E$211:$CZ$211='Field Check'!$C$56)*('Field Check'!$C$56&lt;&gt;"")+('Dvd Calendar'!$E$211:$CZ$211='Field Check'!$C$57)*('Field Check'!$C$57&lt;&gt;""))*(COUNTIF('Dvd Calendar'!$E$213:$CZ$213,'Dvd Calendar'!$E$206:$CZ$206)=0)),"")))</f>
        <v/>
      </c>
      <c r="F69" s="77">
        <f>IF(F$49="","",IF($B69="","",IFERROR(SUMIFS('Dvd Calendar'!$E$214:$CZ$214,'Dvd Calendar'!$E$213:$CZ$213,"&gt;"&amp;F$48,'Dvd Calendar'!$E$213:$CZ$213,"&lt;="&amp;F$49)+SUMPRODUCT(('Dvd Calendar'!$E$206:$CZ$206&gt;F$48)*('Dvd Calendar'!$E$206:$CZ$206&lt;=F$49)*'Dvd Calendar'!$E$209:$CZ$209*(('Dvd Calendar'!$E$211:$CZ$211='Field Check'!$C$53)*('Field Check'!$C$53&lt;&gt;"")+('Dvd Calendar'!$E$211:$CZ$211='Field Check'!$C$54)*('Field Check'!$C$54&lt;&gt;"")+('Dvd Calendar'!$E$211:$CZ$211='Field Check'!$C$55)*('Field Check'!$C$55&lt;&gt;"")+('Dvd Calendar'!$E$211:$CZ$211='Field Check'!$C$56)*('Field Check'!$C$56&lt;&gt;"")+('Dvd Calendar'!$E$211:$CZ$211='Field Check'!$C$57)*('Field Check'!$C$57&lt;&gt;""))*(COUNTIF('Dvd Calendar'!$E$213:$CZ$213,'Dvd Calendar'!$E$206:$CZ$206)=0)),"")))</f>
        <v/>
      </c>
      <c r="G69" s="77">
        <f>IF(G$49="","",IF($B69="","",IFERROR(SUMIFS('Dvd Calendar'!$E$214:$CZ$214,'Dvd Calendar'!$E$213:$CZ$213,"&gt;"&amp;G$48,'Dvd Calendar'!$E$213:$CZ$213,"&lt;="&amp;G$49)+SUMPRODUCT(('Dvd Calendar'!$E$206:$CZ$206&gt;G$48)*('Dvd Calendar'!$E$206:$CZ$206&lt;=G$49)*'Dvd Calendar'!$E$209:$CZ$209*(('Dvd Calendar'!$E$211:$CZ$211='Field Check'!$C$53)*('Field Check'!$C$53&lt;&gt;"")+('Dvd Calendar'!$E$211:$CZ$211='Field Check'!$C$54)*('Field Check'!$C$54&lt;&gt;"")+('Dvd Calendar'!$E$211:$CZ$211='Field Check'!$C$55)*('Field Check'!$C$55&lt;&gt;"")+('Dvd Calendar'!$E$211:$CZ$211='Field Check'!$C$56)*('Field Check'!$C$56&lt;&gt;"")+('Dvd Calendar'!$E$211:$CZ$211='Field Check'!$C$57)*('Field Check'!$C$57&lt;&gt;""))*(COUNTIF('Dvd Calendar'!$E$213:$CZ$213,'Dvd Calendar'!$E$206:$CZ$206)=0)),"")))</f>
        <v/>
      </c>
      <c r="H69" s="77">
        <f>IF(H$49="","",IF($B69="","",IFERROR(SUMIFS('Dvd Calendar'!$E$214:$CZ$214,'Dvd Calendar'!$E$213:$CZ$213,"&gt;"&amp;H$48,'Dvd Calendar'!$E$213:$CZ$213,"&lt;="&amp;H$49)+SUMPRODUCT(('Dvd Calendar'!$E$206:$CZ$206&gt;H$48)*('Dvd Calendar'!$E$206:$CZ$206&lt;=H$49)*'Dvd Calendar'!$E$209:$CZ$209*(('Dvd Calendar'!$E$211:$CZ$211='Field Check'!$C$53)*('Field Check'!$C$53&lt;&gt;"")+('Dvd Calendar'!$E$211:$CZ$211='Field Check'!$C$54)*('Field Check'!$C$54&lt;&gt;"")+('Dvd Calendar'!$E$211:$CZ$211='Field Check'!$C$55)*('Field Check'!$C$55&lt;&gt;"")+('Dvd Calendar'!$E$211:$CZ$211='Field Check'!$C$56)*('Field Check'!$C$56&lt;&gt;"")+('Dvd Calendar'!$E$211:$CZ$211='Field Check'!$C$57)*('Field Check'!$C$57&lt;&gt;""))*(COUNTIF('Dvd Calendar'!$E$213:$CZ$213,'Dvd Calendar'!$E$206:$CZ$206)=0)),"")))</f>
        <v/>
      </c>
      <c r="I69" s="77">
        <f>IF(I$49="","",IF($B69="","",IFERROR(SUMIFS('Dvd Calendar'!$E$214:$CZ$214,'Dvd Calendar'!$E$213:$CZ$213,"&gt;"&amp;I$48,'Dvd Calendar'!$E$213:$CZ$213,"&lt;="&amp;I$49)+SUMPRODUCT(('Dvd Calendar'!$E$206:$CZ$206&gt;I$48)*('Dvd Calendar'!$E$206:$CZ$206&lt;=I$49)*'Dvd Calendar'!$E$209:$CZ$209*(('Dvd Calendar'!$E$211:$CZ$211='Field Check'!$C$53)*('Field Check'!$C$53&lt;&gt;"")+('Dvd Calendar'!$E$211:$CZ$211='Field Check'!$C$54)*('Field Check'!$C$54&lt;&gt;"")+('Dvd Calendar'!$E$211:$CZ$211='Field Check'!$C$55)*('Field Check'!$C$55&lt;&gt;"")+('Dvd Calendar'!$E$211:$CZ$211='Field Check'!$C$56)*('Field Check'!$C$56&lt;&gt;"")+('Dvd Calendar'!$E$211:$CZ$211='Field Check'!$C$57)*('Field Check'!$C$57&lt;&gt;""))*(COUNTIF('Dvd Calendar'!$E$213:$CZ$213,'Dvd Calendar'!$E$206:$CZ$206)=0)),"")))</f>
        <v/>
      </c>
      <c r="J69" s="77">
        <f>IF(J$49="","",IF($B69="","",IFERROR(SUMIFS('Dvd Calendar'!$E$214:$CZ$214,'Dvd Calendar'!$E$213:$CZ$213,"&gt;"&amp;J$48,'Dvd Calendar'!$E$213:$CZ$213,"&lt;="&amp;J$49)+SUMPRODUCT(('Dvd Calendar'!$E$206:$CZ$206&gt;J$48)*('Dvd Calendar'!$E$206:$CZ$206&lt;=J$49)*'Dvd Calendar'!$E$209:$CZ$209*(('Dvd Calendar'!$E$211:$CZ$211='Field Check'!$C$53)*('Field Check'!$C$53&lt;&gt;"")+('Dvd Calendar'!$E$211:$CZ$211='Field Check'!$C$54)*('Field Check'!$C$54&lt;&gt;"")+('Dvd Calendar'!$E$211:$CZ$211='Field Check'!$C$55)*('Field Check'!$C$55&lt;&gt;"")+('Dvd Calendar'!$E$211:$CZ$211='Field Check'!$C$56)*('Field Check'!$C$56&lt;&gt;"")+('Dvd Calendar'!$E$211:$CZ$211='Field Check'!$C$57)*('Field Check'!$C$57&lt;&gt;""))*(COUNTIF('Dvd Calendar'!$E$213:$CZ$213,'Dvd Calendar'!$E$206:$CZ$206)=0)),"")))</f>
        <v/>
      </c>
      <c r="K69" s="77">
        <f>IF(K$49="","",IF($B69="","",IFERROR(SUMIFS('Dvd Calendar'!$E$214:$CZ$214,'Dvd Calendar'!$E$213:$CZ$213,"&gt;"&amp;K$48,'Dvd Calendar'!$E$213:$CZ$213,"&lt;="&amp;K$49)+SUMPRODUCT(('Dvd Calendar'!$E$206:$CZ$206&gt;K$48)*('Dvd Calendar'!$E$206:$CZ$206&lt;=K$49)*'Dvd Calendar'!$E$209:$CZ$209*(('Dvd Calendar'!$E$211:$CZ$211='Field Check'!$C$53)*('Field Check'!$C$53&lt;&gt;"")+('Dvd Calendar'!$E$211:$CZ$211='Field Check'!$C$54)*('Field Check'!$C$54&lt;&gt;"")+('Dvd Calendar'!$E$211:$CZ$211='Field Check'!$C$55)*('Field Check'!$C$55&lt;&gt;"")+('Dvd Calendar'!$E$211:$CZ$211='Field Check'!$C$56)*('Field Check'!$C$56&lt;&gt;"")+('Dvd Calendar'!$E$211:$CZ$211='Field Check'!$C$57)*('Field Check'!$C$57&lt;&gt;""))*(COUNTIF('Dvd Calendar'!$E$213:$CZ$213,'Dvd Calendar'!$E$206:$CZ$206)=0)),"")))</f>
        <v/>
      </c>
      <c r="L69" s="77">
        <f>IF(L$49="","",IF($B69="","",IFERROR(SUMIFS('Dvd Calendar'!$E$214:$CZ$214,'Dvd Calendar'!$E$213:$CZ$213,"&gt;"&amp;L$48,'Dvd Calendar'!$E$213:$CZ$213,"&lt;="&amp;L$49)+SUMPRODUCT(('Dvd Calendar'!$E$206:$CZ$206&gt;L$48)*('Dvd Calendar'!$E$206:$CZ$206&lt;=L$49)*'Dvd Calendar'!$E$209:$CZ$209*(('Dvd Calendar'!$E$211:$CZ$211='Field Check'!$C$53)*('Field Check'!$C$53&lt;&gt;"")+('Dvd Calendar'!$E$211:$CZ$211='Field Check'!$C$54)*('Field Check'!$C$54&lt;&gt;"")+('Dvd Calendar'!$E$211:$CZ$211='Field Check'!$C$55)*('Field Check'!$C$55&lt;&gt;"")+('Dvd Calendar'!$E$211:$CZ$211='Field Check'!$C$56)*('Field Check'!$C$56&lt;&gt;"")+('Dvd Calendar'!$E$211:$CZ$211='Field Check'!$C$57)*('Field Check'!$C$57&lt;&gt;""))*(COUNTIF('Dvd Calendar'!$E$213:$CZ$213,'Dvd Calendar'!$E$206:$CZ$206)=0)),"")))</f>
        <v/>
      </c>
      <c r="M69" s="77">
        <f>IF(M$49="","",IF($B69="","",IFERROR(SUMIFS('Dvd Calendar'!$E$214:$CZ$214,'Dvd Calendar'!$E$213:$CZ$213,"&gt;"&amp;M$48,'Dvd Calendar'!$E$213:$CZ$213,"&lt;="&amp;M$49)+SUMPRODUCT(('Dvd Calendar'!$E$206:$CZ$206&gt;M$48)*('Dvd Calendar'!$E$206:$CZ$206&lt;=M$49)*'Dvd Calendar'!$E$209:$CZ$209*(('Dvd Calendar'!$E$211:$CZ$211='Field Check'!$C$53)*('Field Check'!$C$53&lt;&gt;"")+('Dvd Calendar'!$E$211:$CZ$211='Field Check'!$C$54)*('Field Check'!$C$54&lt;&gt;"")+('Dvd Calendar'!$E$211:$CZ$211='Field Check'!$C$55)*('Field Check'!$C$55&lt;&gt;"")+('Dvd Calendar'!$E$211:$CZ$211='Field Check'!$C$56)*('Field Check'!$C$56&lt;&gt;"")+('Dvd Calendar'!$E$211:$CZ$211='Field Check'!$C$57)*('Field Check'!$C$57&lt;&gt;""))*(COUNTIF('Dvd Calendar'!$E$213:$CZ$213,'Dvd Calendar'!$E$206:$CZ$206)=0)),"")))</f>
        <v/>
      </c>
      <c r="N69" s="77">
        <f>IF(N$49="","",IF($B69="","",IFERROR(SUMIFS('Dvd Calendar'!$E$214:$CZ$214,'Dvd Calendar'!$E$213:$CZ$213,"&gt;"&amp;N$48,'Dvd Calendar'!$E$213:$CZ$213,"&lt;="&amp;N$49)+SUMPRODUCT(('Dvd Calendar'!$E$206:$CZ$206&gt;N$48)*('Dvd Calendar'!$E$206:$CZ$206&lt;=N$49)*'Dvd Calendar'!$E$209:$CZ$209*(('Dvd Calendar'!$E$211:$CZ$211='Field Check'!$C$53)*('Field Check'!$C$53&lt;&gt;"")+('Dvd Calendar'!$E$211:$CZ$211='Field Check'!$C$54)*('Field Check'!$C$54&lt;&gt;"")+('Dvd Calendar'!$E$211:$CZ$211='Field Check'!$C$55)*('Field Check'!$C$55&lt;&gt;"")+('Dvd Calendar'!$E$211:$CZ$211='Field Check'!$C$56)*('Field Check'!$C$56&lt;&gt;"")+('Dvd Calendar'!$E$211:$CZ$211='Field Check'!$C$57)*('Field Check'!$C$57&lt;&gt;""))*(COUNTIF('Dvd Calendar'!$E$213:$CZ$213,'Dvd Calendar'!$E$206:$CZ$206)=0)),"")))</f>
        <v/>
      </c>
      <c r="O69" s="77">
        <f>IF(O$49="","",IF($B69="","",IFERROR(SUMIFS('Dvd Calendar'!$E$214:$CZ$214,'Dvd Calendar'!$E$213:$CZ$213,"&gt;"&amp;O$48,'Dvd Calendar'!$E$213:$CZ$213,"&lt;="&amp;O$49)+SUMPRODUCT(('Dvd Calendar'!$E$206:$CZ$206&gt;O$48)*('Dvd Calendar'!$E$206:$CZ$206&lt;=O$49)*'Dvd Calendar'!$E$209:$CZ$209*(('Dvd Calendar'!$E$211:$CZ$211='Field Check'!$C$53)*('Field Check'!$C$53&lt;&gt;"")+('Dvd Calendar'!$E$211:$CZ$211='Field Check'!$C$54)*('Field Check'!$C$54&lt;&gt;"")+('Dvd Calendar'!$E$211:$CZ$211='Field Check'!$C$55)*('Field Check'!$C$55&lt;&gt;"")+('Dvd Calendar'!$E$211:$CZ$211='Field Check'!$C$56)*('Field Check'!$C$56&lt;&gt;"")+('Dvd Calendar'!$E$211:$CZ$211='Field Check'!$C$57)*('Field Check'!$C$57&lt;&gt;""))*(COUNTIF('Dvd Calendar'!$E$213:$CZ$213,'Dvd Calendar'!$E$206:$CZ$206)=0)),"")))</f>
        <v/>
      </c>
      <c r="P69" s="77">
        <f>IF(P$49="","",IF($B69="","",IFERROR(SUMIFS('Dvd Calendar'!$E$214:$CZ$214,'Dvd Calendar'!$E$213:$CZ$213,"&gt;"&amp;P$48,'Dvd Calendar'!$E$213:$CZ$213,"&lt;="&amp;P$49)+SUMPRODUCT(('Dvd Calendar'!$E$206:$CZ$206&gt;P$48)*('Dvd Calendar'!$E$206:$CZ$206&lt;=P$49)*'Dvd Calendar'!$E$209:$CZ$209*(('Dvd Calendar'!$E$211:$CZ$211='Field Check'!$C$53)*('Field Check'!$C$53&lt;&gt;"")+('Dvd Calendar'!$E$211:$CZ$211='Field Check'!$C$54)*('Field Check'!$C$54&lt;&gt;"")+('Dvd Calendar'!$E$211:$CZ$211='Field Check'!$C$55)*('Field Check'!$C$55&lt;&gt;"")+('Dvd Calendar'!$E$211:$CZ$211='Field Check'!$C$56)*('Field Check'!$C$56&lt;&gt;"")+('Dvd Calendar'!$E$211:$CZ$211='Field Check'!$C$57)*('Field Check'!$C$57&lt;&gt;""))*(COUNTIF('Dvd Calendar'!$E$213:$CZ$213,'Dvd Calendar'!$E$206:$CZ$206)=0)),"")))</f>
        <v/>
      </c>
      <c r="Q69" s="77">
        <f>IF(Q$49="","",IF($B69="","",IFERROR(SUMIFS('Dvd Calendar'!$E$214:$CZ$214,'Dvd Calendar'!$E$213:$CZ$213,"&gt;"&amp;Q$48,'Dvd Calendar'!$E$213:$CZ$213,"&lt;="&amp;Q$49)+SUMPRODUCT(('Dvd Calendar'!$E$206:$CZ$206&gt;Q$48)*('Dvd Calendar'!$E$206:$CZ$206&lt;=Q$49)*'Dvd Calendar'!$E$209:$CZ$209*(('Dvd Calendar'!$E$211:$CZ$211='Field Check'!$C$53)*('Field Check'!$C$53&lt;&gt;"")+('Dvd Calendar'!$E$211:$CZ$211='Field Check'!$C$54)*('Field Check'!$C$54&lt;&gt;"")+('Dvd Calendar'!$E$211:$CZ$211='Field Check'!$C$55)*('Field Check'!$C$55&lt;&gt;"")+('Dvd Calendar'!$E$211:$CZ$211='Field Check'!$C$56)*('Field Check'!$C$56&lt;&gt;"")+('Dvd Calendar'!$E$211:$CZ$211='Field Check'!$C$57)*('Field Check'!$C$57&lt;&gt;""))*(COUNTIF('Dvd Calendar'!$E$213:$CZ$213,'Dvd Calendar'!$E$206:$CZ$206)=0)),"")))</f>
        <v/>
      </c>
      <c r="R69" s="77">
        <f>IF(R$49="","",IF($B69="","",IFERROR(SUMIFS('Dvd Calendar'!$E$214:$CZ$214,'Dvd Calendar'!$E$213:$CZ$213,"&gt;"&amp;R$48,'Dvd Calendar'!$E$213:$CZ$213,"&lt;="&amp;R$49)+SUMPRODUCT(('Dvd Calendar'!$E$206:$CZ$206&gt;R$48)*('Dvd Calendar'!$E$206:$CZ$206&lt;=R$49)*'Dvd Calendar'!$E$209:$CZ$209*(('Dvd Calendar'!$E$211:$CZ$211='Field Check'!$C$53)*('Field Check'!$C$53&lt;&gt;"")+('Dvd Calendar'!$E$211:$CZ$211='Field Check'!$C$54)*('Field Check'!$C$54&lt;&gt;"")+('Dvd Calendar'!$E$211:$CZ$211='Field Check'!$C$55)*('Field Check'!$C$55&lt;&gt;"")+('Dvd Calendar'!$E$211:$CZ$211='Field Check'!$C$56)*('Field Check'!$C$56&lt;&gt;"")+('Dvd Calendar'!$E$211:$CZ$211='Field Check'!$C$57)*('Field Check'!$C$57&lt;&gt;""))*(COUNTIF('Dvd Calendar'!$E$213:$CZ$213,'Dvd Calendar'!$E$206:$CZ$206)=0)),"")))</f>
        <v/>
      </c>
      <c r="U69" s="86" t="n"/>
      <c r="V69" s="86" t="n"/>
      <c r="W69" s="86" t="n"/>
      <c r="X69" s="86" t="n"/>
      <c r="Y69" s="86" t="n"/>
      <c r="Z69" s="86" t="n"/>
      <c r="AA69" s="86" t="n"/>
      <c r="AB69" s="86" t="n"/>
      <c r="AC69" s="86" t="n"/>
      <c r="AD69" s="86" t="n"/>
      <c r="AE69" s="86" t="n"/>
      <c r="AF69" s="86" t="n"/>
      <c r="AG69" s="86" t="n"/>
      <c r="AH69" s="86" t="n"/>
      <c r="AI69" s="86" t="n"/>
      <c r="AJ69" s="86" t="n"/>
    </row>
    <row r="70">
      <c r="B70" s="126">
        <f>IF('AS51'!$C$25="","",'AS51'!$C$25)</f>
        <v/>
      </c>
      <c r="C70" s="77">
        <f>IF(C$49="","",IF($B70="","",IFERROR(SUMIFS('Dvd Calendar'!$E$225:$CZ$225,'Dvd Calendar'!$E$224:$CZ$224,"&gt;"&amp;C$48,'Dvd Calendar'!$E$224:$CZ$224,"&lt;="&amp;C$49)+SUMPRODUCT(('Dvd Calendar'!$E$217:$CZ$217&gt;C$48)*('Dvd Calendar'!$E$217:$CZ$217&lt;=C$49)*'Dvd Calendar'!$E$220:$CZ$220*(('Dvd Calendar'!$E$222:$CZ$222='Field Check'!$C$53)*('Field Check'!$C$53&lt;&gt;"")+('Dvd Calendar'!$E$222:$CZ$222='Field Check'!$C$54)*('Field Check'!$C$54&lt;&gt;"")+('Dvd Calendar'!$E$222:$CZ$222='Field Check'!$C$55)*('Field Check'!$C$55&lt;&gt;"")+('Dvd Calendar'!$E$222:$CZ$222='Field Check'!$C$56)*('Field Check'!$C$56&lt;&gt;"")+('Dvd Calendar'!$E$222:$CZ$222='Field Check'!$C$57)*('Field Check'!$C$57&lt;&gt;""))*(COUNTIF('Dvd Calendar'!$E$224:$CZ$224,'Dvd Calendar'!$E$217:$CZ$217)=0)),"")))</f>
        <v/>
      </c>
      <c r="D70" s="77">
        <f>IF(D$49="","",IF($B70="","",IFERROR(SUMIFS('Dvd Calendar'!$E$225:$CZ$225,'Dvd Calendar'!$E$224:$CZ$224,"&gt;"&amp;D$48,'Dvd Calendar'!$E$224:$CZ$224,"&lt;="&amp;D$49)+SUMPRODUCT(('Dvd Calendar'!$E$217:$CZ$217&gt;D$48)*('Dvd Calendar'!$E$217:$CZ$217&lt;=D$49)*'Dvd Calendar'!$E$220:$CZ$220*(('Dvd Calendar'!$E$222:$CZ$222='Field Check'!$C$53)*('Field Check'!$C$53&lt;&gt;"")+('Dvd Calendar'!$E$222:$CZ$222='Field Check'!$C$54)*('Field Check'!$C$54&lt;&gt;"")+('Dvd Calendar'!$E$222:$CZ$222='Field Check'!$C$55)*('Field Check'!$C$55&lt;&gt;"")+('Dvd Calendar'!$E$222:$CZ$222='Field Check'!$C$56)*('Field Check'!$C$56&lt;&gt;"")+('Dvd Calendar'!$E$222:$CZ$222='Field Check'!$C$57)*('Field Check'!$C$57&lt;&gt;""))*(COUNTIF('Dvd Calendar'!$E$224:$CZ$224,'Dvd Calendar'!$E$217:$CZ$217)=0)),"")))</f>
        <v/>
      </c>
      <c r="E70" s="77">
        <f>IF(E$49="","",IF($B70="","",IFERROR(SUMIFS('Dvd Calendar'!$E$225:$CZ$225,'Dvd Calendar'!$E$224:$CZ$224,"&gt;"&amp;E$48,'Dvd Calendar'!$E$224:$CZ$224,"&lt;="&amp;E$49)+SUMPRODUCT(('Dvd Calendar'!$E$217:$CZ$217&gt;E$48)*('Dvd Calendar'!$E$217:$CZ$217&lt;=E$49)*'Dvd Calendar'!$E$220:$CZ$220*(('Dvd Calendar'!$E$222:$CZ$222='Field Check'!$C$53)*('Field Check'!$C$53&lt;&gt;"")+('Dvd Calendar'!$E$222:$CZ$222='Field Check'!$C$54)*('Field Check'!$C$54&lt;&gt;"")+('Dvd Calendar'!$E$222:$CZ$222='Field Check'!$C$55)*('Field Check'!$C$55&lt;&gt;"")+('Dvd Calendar'!$E$222:$CZ$222='Field Check'!$C$56)*('Field Check'!$C$56&lt;&gt;"")+('Dvd Calendar'!$E$222:$CZ$222='Field Check'!$C$57)*('Field Check'!$C$57&lt;&gt;""))*(COUNTIF('Dvd Calendar'!$E$224:$CZ$224,'Dvd Calendar'!$E$217:$CZ$217)=0)),"")))</f>
        <v/>
      </c>
      <c r="F70" s="77">
        <f>IF(F$49="","",IF($B70="","",IFERROR(SUMIFS('Dvd Calendar'!$E$225:$CZ$225,'Dvd Calendar'!$E$224:$CZ$224,"&gt;"&amp;F$48,'Dvd Calendar'!$E$224:$CZ$224,"&lt;="&amp;F$49)+SUMPRODUCT(('Dvd Calendar'!$E$217:$CZ$217&gt;F$48)*('Dvd Calendar'!$E$217:$CZ$217&lt;=F$49)*'Dvd Calendar'!$E$220:$CZ$220*(('Dvd Calendar'!$E$222:$CZ$222='Field Check'!$C$53)*('Field Check'!$C$53&lt;&gt;"")+('Dvd Calendar'!$E$222:$CZ$222='Field Check'!$C$54)*('Field Check'!$C$54&lt;&gt;"")+('Dvd Calendar'!$E$222:$CZ$222='Field Check'!$C$55)*('Field Check'!$C$55&lt;&gt;"")+('Dvd Calendar'!$E$222:$CZ$222='Field Check'!$C$56)*('Field Check'!$C$56&lt;&gt;"")+('Dvd Calendar'!$E$222:$CZ$222='Field Check'!$C$57)*('Field Check'!$C$57&lt;&gt;""))*(COUNTIF('Dvd Calendar'!$E$224:$CZ$224,'Dvd Calendar'!$E$217:$CZ$217)=0)),"")))</f>
        <v/>
      </c>
      <c r="G70" s="77">
        <f>IF(G$49="","",IF($B70="","",IFERROR(SUMIFS('Dvd Calendar'!$E$225:$CZ$225,'Dvd Calendar'!$E$224:$CZ$224,"&gt;"&amp;G$48,'Dvd Calendar'!$E$224:$CZ$224,"&lt;="&amp;G$49)+SUMPRODUCT(('Dvd Calendar'!$E$217:$CZ$217&gt;G$48)*('Dvd Calendar'!$E$217:$CZ$217&lt;=G$49)*'Dvd Calendar'!$E$220:$CZ$220*(('Dvd Calendar'!$E$222:$CZ$222='Field Check'!$C$53)*('Field Check'!$C$53&lt;&gt;"")+('Dvd Calendar'!$E$222:$CZ$222='Field Check'!$C$54)*('Field Check'!$C$54&lt;&gt;"")+('Dvd Calendar'!$E$222:$CZ$222='Field Check'!$C$55)*('Field Check'!$C$55&lt;&gt;"")+('Dvd Calendar'!$E$222:$CZ$222='Field Check'!$C$56)*('Field Check'!$C$56&lt;&gt;"")+('Dvd Calendar'!$E$222:$CZ$222='Field Check'!$C$57)*('Field Check'!$C$57&lt;&gt;""))*(COUNTIF('Dvd Calendar'!$E$224:$CZ$224,'Dvd Calendar'!$E$217:$CZ$217)=0)),"")))</f>
        <v/>
      </c>
      <c r="H70" s="77">
        <f>IF(H$49="","",IF($B70="","",IFERROR(SUMIFS('Dvd Calendar'!$E$225:$CZ$225,'Dvd Calendar'!$E$224:$CZ$224,"&gt;"&amp;H$48,'Dvd Calendar'!$E$224:$CZ$224,"&lt;="&amp;H$49)+SUMPRODUCT(('Dvd Calendar'!$E$217:$CZ$217&gt;H$48)*('Dvd Calendar'!$E$217:$CZ$217&lt;=H$49)*'Dvd Calendar'!$E$220:$CZ$220*(('Dvd Calendar'!$E$222:$CZ$222='Field Check'!$C$53)*('Field Check'!$C$53&lt;&gt;"")+('Dvd Calendar'!$E$222:$CZ$222='Field Check'!$C$54)*('Field Check'!$C$54&lt;&gt;"")+('Dvd Calendar'!$E$222:$CZ$222='Field Check'!$C$55)*('Field Check'!$C$55&lt;&gt;"")+('Dvd Calendar'!$E$222:$CZ$222='Field Check'!$C$56)*('Field Check'!$C$56&lt;&gt;"")+('Dvd Calendar'!$E$222:$CZ$222='Field Check'!$C$57)*('Field Check'!$C$57&lt;&gt;""))*(COUNTIF('Dvd Calendar'!$E$224:$CZ$224,'Dvd Calendar'!$E$217:$CZ$217)=0)),"")))</f>
        <v/>
      </c>
      <c r="I70" s="77">
        <f>IF(I$49="","",IF($B70="","",IFERROR(SUMIFS('Dvd Calendar'!$E$225:$CZ$225,'Dvd Calendar'!$E$224:$CZ$224,"&gt;"&amp;I$48,'Dvd Calendar'!$E$224:$CZ$224,"&lt;="&amp;I$49)+SUMPRODUCT(('Dvd Calendar'!$E$217:$CZ$217&gt;I$48)*('Dvd Calendar'!$E$217:$CZ$217&lt;=I$49)*'Dvd Calendar'!$E$220:$CZ$220*(('Dvd Calendar'!$E$222:$CZ$222='Field Check'!$C$53)*('Field Check'!$C$53&lt;&gt;"")+('Dvd Calendar'!$E$222:$CZ$222='Field Check'!$C$54)*('Field Check'!$C$54&lt;&gt;"")+('Dvd Calendar'!$E$222:$CZ$222='Field Check'!$C$55)*('Field Check'!$C$55&lt;&gt;"")+('Dvd Calendar'!$E$222:$CZ$222='Field Check'!$C$56)*('Field Check'!$C$56&lt;&gt;"")+('Dvd Calendar'!$E$222:$CZ$222='Field Check'!$C$57)*('Field Check'!$C$57&lt;&gt;""))*(COUNTIF('Dvd Calendar'!$E$224:$CZ$224,'Dvd Calendar'!$E$217:$CZ$217)=0)),"")))</f>
        <v/>
      </c>
      <c r="J70" s="77">
        <f>IF(J$49="","",IF($B70="","",IFERROR(SUMIFS('Dvd Calendar'!$E$225:$CZ$225,'Dvd Calendar'!$E$224:$CZ$224,"&gt;"&amp;J$48,'Dvd Calendar'!$E$224:$CZ$224,"&lt;="&amp;J$49)+SUMPRODUCT(('Dvd Calendar'!$E$217:$CZ$217&gt;J$48)*('Dvd Calendar'!$E$217:$CZ$217&lt;=J$49)*'Dvd Calendar'!$E$220:$CZ$220*(('Dvd Calendar'!$E$222:$CZ$222='Field Check'!$C$53)*('Field Check'!$C$53&lt;&gt;"")+('Dvd Calendar'!$E$222:$CZ$222='Field Check'!$C$54)*('Field Check'!$C$54&lt;&gt;"")+('Dvd Calendar'!$E$222:$CZ$222='Field Check'!$C$55)*('Field Check'!$C$55&lt;&gt;"")+('Dvd Calendar'!$E$222:$CZ$222='Field Check'!$C$56)*('Field Check'!$C$56&lt;&gt;"")+('Dvd Calendar'!$E$222:$CZ$222='Field Check'!$C$57)*('Field Check'!$C$57&lt;&gt;""))*(COUNTIF('Dvd Calendar'!$E$224:$CZ$224,'Dvd Calendar'!$E$217:$CZ$217)=0)),"")))</f>
        <v/>
      </c>
      <c r="K70" s="77">
        <f>IF(K$49="","",IF($B70="","",IFERROR(SUMIFS('Dvd Calendar'!$E$225:$CZ$225,'Dvd Calendar'!$E$224:$CZ$224,"&gt;"&amp;K$48,'Dvd Calendar'!$E$224:$CZ$224,"&lt;="&amp;K$49)+SUMPRODUCT(('Dvd Calendar'!$E$217:$CZ$217&gt;K$48)*('Dvd Calendar'!$E$217:$CZ$217&lt;=K$49)*'Dvd Calendar'!$E$220:$CZ$220*(('Dvd Calendar'!$E$222:$CZ$222='Field Check'!$C$53)*('Field Check'!$C$53&lt;&gt;"")+('Dvd Calendar'!$E$222:$CZ$222='Field Check'!$C$54)*('Field Check'!$C$54&lt;&gt;"")+('Dvd Calendar'!$E$222:$CZ$222='Field Check'!$C$55)*('Field Check'!$C$55&lt;&gt;"")+('Dvd Calendar'!$E$222:$CZ$222='Field Check'!$C$56)*('Field Check'!$C$56&lt;&gt;"")+('Dvd Calendar'!$E$222:$CZ$222='Field Check'!$C$57)*('Field Check'!$C$57&lt;&gt;""))*(COUNTIF('Dvd Calendar'!$E$224:$CZ$224,'Dvd Calendar'!$E$217:$CZ$217)=0)),"")))</f>
        <v/>
      </c>
      <c r="L70" s="77">
        <f>IF(L$49="","",IF($B70="","",IFERROR(SUMIFS('Dvd Calendar'!$E$225:$CZ$225,'Dvd Calendar'!$E$224:$CZ$224,"&gt;"&amp;L$48,'Dvd Calendar'!$E$224:$CZ$224,"&lt;="&amp;L$49)+SUMPRODUCT(('Dvd Calendar'!$E$217:$CZ$217&gt;L$48)*('Dvd Calendar'!$E$217:$CZ$217&lt;=L$49)*'Dvd Calendar'!$E$220:$CZ$220*(('Dvd Calendar'!$E$222:$CZ$222='Field Check'!$C$53)*('Field Check'!$C$53&lt;&gt;"")+('Dvd Calendar'!$E$222:$CZ$222='Field Check'!$C$54)*('Field Check'!$C$54&lt;&gt;"")+('Dvd Calendar'!$E$222:$CZ$222='Field Check'!$C$55)*('Field Check'!$C$55&lt;&gt;"")+('Dvd Calendar'!$E$222:$CZ$222='Field Check'!$C$56)*('Field Check'!$C$56&lt;&gt;"")+('Dvd Calendar'!$E$222:$CZ$222='Field Check'!$C$57)*('Field Check'!$C$57&lt;&gt;""))*(COUNTIF('Dvd Calendar'!$E$224:$CZ$224,'Dvd Calendar'!$E$217:$CZ$217)=0)),"")))</f>
        <v/>
      </c>
      <c r="M70" s="77">
        <f>IF(M$49="","",IF($B70="","",IFERROR(SUMIFS('Dvd Calendar'!$E$225:$CZ$225,'Dvd Calendar'!$E$224:$CZ$224,"&gt;"&amp;M$48,'Dvd Calendar'!$E$224:$CZ$224,"&lt;="&amp;M$49)+SUMPRODUCT(('Dvd Calendar'!$E$217:$CZ$217&gt;M$48)*('Dvd Calendar'!$E$217:$CZ$217&lt;=M$49)*'Dvd Calendar'!$E$220:$CZ$220*(('Dvd Calendar'!$E$222:$CZ$222='Field Check'!$C$53)*('Field Check'!$C$53&lt;&gt;"")+('Dvd Calendar'!$E$222:$CZ$222='Field Check'!$C$54)*('Field Check'!$C$54&lt;&gt;"")+('Dvd Calendar'!$E$222:$CZ$222='Field Check'!$C$55)*('Field Check'!$C$55&lt;&gt;"")+('Dvd Calendar'!$E$222:$CZ$222='Field Check'!$C$56)*('Field Check'!$C$56&lt;&gt;"")+('Dvd Calendar'!$E$222:$CZ$222='Field Check'!$C$57)*('Field Check'!$C$57&lt;&gt;""))*(COUNTIF('Dvd Calendar'!$E$224:$CZ$224,'Dvd Calendar'!$E$217:$CZ$217)=0)),"")))</f>
        <v/>
      </c>
      <c r="N70" s="77">
        <f>IF(N$49="","",IF($B70="","",IFERROR(SUMIFS('Dvd Calendar'!$E$225:$CZ$225,'Dvd Calendar'!$E$224:$CZ$224,"&gt;"&amp;N$48,'Dvd Calendar'!$E$224:$CZ$224,"&lt;="&amp;N$49)+SUMPRODUCT(('Dvd Calendar'!$E$217:$CZ$217&gt;N$48)*('Dvd Calendar'!$E$217:$CZ$217&lt;=N$49)*'Dvd Calendar'!$E$220:$CZ$220*(('Dvd Calendar'!$E$222:$CZ$222='Field Check'!$C$53)*('Field Check'!$C$53&lt;&gt;"")+('Dvd Calendar'!$E$222:$CZ$222='Field Check'!$C$54)*('Field Check'!$C$54&lt;&gt;"")+('Dvd Calendar'!$E$222:$CZ$222='Field Check'!$C$55)*('Field Check'!$C$55&lt;&gt;"")+('Dvd Calendar'!$E$222:$CZ$222='Field Check'!$C$56)*('Field Check'!$C$56&lt;&gt;"")+('Dvd Calendar'!$E$222:$CZ$222='Field Check'!$C$57)*('Field Check'!$C$57&lt;&gt;""))*(COUNTIF('Dvd Calendar'!$E$224:$CZ$224,'Dvd Calendar'!$E$217:$CZ$217)=0)),"")))</f>
        <v/>
      </c>
      <c r="O70" s="77">
        <f>IF(O$49="","",IF($B70="","",IFERROR(SUMIFS('Dvd Calendar'!$E$225:$CZ$225,'Dvd Calendar'!$E$224:$CZ$224,"&gt;"&amp;O$48,'Dvd Calendar'!$E$224:$CZ$224,"&lt;="&amp;O$49)+SUMPRODUCT(('Dvd Calendar'!$E$217:$CZ$217&gt;O$48)*('Dvd Calendar'!$E$217:$CZ$217&lt;=O$49)*'Dvd Calendar'!$E$220:$CZ$220*(('Dvd Calendar'!$E$222:$CZ$222='Field Check'!$C$53)*('Field Check'!$C$53&lt;&gt;"")+('Dvd Calendar'!$E$222:$CZ$222='Field Check'!$C$54)*('Field Check'!$C$54&lt;&gt;"")+('Dvd Calendar'!$E$222:$CZ$222='Field Check'!$C$55)*('Field Check'!$C$55&lt;&gt;"")+('Dvd Calendar'!$E$222:$CZ$222='Field Check'!$C$56)*('Field Check'!$C$56&lt;&gt;"")+('Dvd Calendar'!$E$222:$CZ$222='Field Check'!$C$57)*('Field Check'!$C$57&lt;&gt;""))*(COUNTIF('Dvd Calendar'!$E$224:$CZ$224,'Dvd Calendar'!$E$217:$CZ$217)=0)),"")))</f>
        <v/>
      </c>
      <c r="P70" s="77">
        <f>IF(P$49="","",IF($B70="","",IFERROR(SUMIFS('Dvd Calendar'!$E$225:$CZ$225,'Dvd Calendar'!$E$224:$CZ$224,"&gt;"&amp;P$48,'Dvd Calendar'!$E$224:$CZ$224,"&lt;="&amp;P$49)+SUMPRODUCT(('Dvd Calendar'!$E$217:$CZ$217&gt;P$48)*('Dvd Calendar'!$E$217:$CZ$217&lt;=P$49)*'Dvd Calendar'!$E$220:$CZ$220*(('Dvd Calendar'!$E$222:$CZ$222='Field Check'!$C$53)*('Field Check'!$C$53&lt;&gt;"")+('Dvd Calendar'!$E$222:$CZ$222='Field Check'!$C$54)*('Field Check'!$C$54&lt;&gt;"")+('Dvd Calendar'!$E$222:$CZ$222='Field Check'!$C$55)*('Field Check'!$C$55&lt;&gt;"")+('Dvd Calendar'!$E$222:$CZ$222='Field Check'!$C$56)*('Field Check'!$C$56&lt;&gt;"")+('Dvd Calendar'!$E$222:$CZ$222='Field Check'!$C$57)*('Field Check'!$C$57&lt;&gt;""))*(COUNTIF('Dvd Calendar'!$E$224:$CZ$224,'Dvd Calendar'!$E$217:$CZ$217)=0)),"")))</f>
        <v/>
      </c>
      <c r="Q70" s="77">
        <f>IF(Q$49="","",IF($B70="","",IFERROR(SUMIFS('Dvd Calendar'!$E$225:$CZ$225,'Dvd Calendar'!$E$224:$CZ$224,"&gt;"&amp;Q$48,'Dvd Calendar'!$E$224:$CZ$224,"&lt;="&amp;Q$49)+SUMPRODUCT(('Dvd Calendar'!$E$217:$CZ$217&gt;Q$48)*('Dvd Calendar'!$E$217:$CZ$217&lt;=Q$49)*'Dvd Calendar'!$E$220:$CZ$220*(('Dvd Calendar'!$E$222:$CZ$222='Field Check'!$C$53)*('Field Check'!$C$53&lt;&gt;"")+('Dvd Calendar'!$E$222:$CZ$222='Field Check'!$C$54)*('Field Check'!$C$54&lt;&gt;"")+('Dvd Calendar'!$E$222:$CZ$222='Field Check'!$C$55)*('Field Check'!$C$55&lt;&gt;"")+('Dvd Calendar'!$E$222:$CZ$222='Field Check'!$C$56)*('Field Check'!$C$56&lt;&gt;"")+('Dvd Calendar'!$E$222:$CZ$222='Field Check'!$C$57)*('Field Check'!$C$57&lt;&gt;""))*(COUNTIF('Dvd Calendar'!$E$224:$CZ$224,'Dvd Calendar'!$E$217:$CZ$217)=0)),"")))</f>
        <v/>
      </c>
      <c r="R70" s="77">
        <f>IF(R$49="","",IF($B70="","",IFERROR(SUMIFS('Dvd Calendar'!$E$225:$CZ$225,'Dvd Calendar'!$E$224:$CZ$224,"&gt;"&amp;R$48,'Dvd Calendar'!$E$224:$CZ$224,"&lt;="&amp;R$49)+SUMPRODUCT(('Dvd Calendar'!$E$217:$CZ$217&gt;R$48)*('Dvd Calendar'!$E$217:$CZ$217&lt;=R$49)*'Dvd Calendar'!$E$220:$CZ$220*(('Dvd Calendar'!$E$222:$CZ$222='Field Check'!$C$53)*('Field Check'!$C$53&lt;&gt;"")+('Dvd Calendar'!$E$222:$CZ$222='Field Check'!$C$54)*('Field Check'!$C$54&lt;&gt;"")+('Dvd Calendar'!$E$222:$CZ$222='Field Check'!$C$55)*('Field Check'!$C$55&lt;&gt;"")+('Dvd Calendar'!$E$222:$CZ$222='Field Check'!$C$56)*('Field Check'!$C$56&lt;&gt;"")+('Dvd Calendar'!$E$222:$CZ$222='Field Check'!$C$57)*('Field Check'!$C$57&lt;&gt;""))*(COUNTIF('Dvd Calendar'!$E$224:$CZ$224,'Dvd Calendar'!$E$217:$CZ$217)=0)),"")))</f>
        <v/>
      </c>
      <c r="U70" s="86" t="n"/>
      <c r="V70" s="86" t="n"/>
      <c r="W70" s="86" t="n"/>
      <c r="X70" s="86" t="n"/>
      <c r="Y70" s="86" t="n"/>
      <c r="Z70" s="86" t="n"/>
      <c r="AA70" s="86" t="n"/>
      <c r="AB70" s="86" t="n"/>
      <c r="AC70" s="86" t="n"/>
      <c r="AD70" s="86" t="n"/>
      <c r="AE70" s="86" t="n"/>
      <c r="AF70" s="86" t="n"/>
      <c r="AG70" s="86" t="n"/>
      <c r="AH70" s="86" t="n"/>
      <c r="AI70" s="86" t="n"/>
      <c r="AJ70" s="86" t="n"/>
    </row>
    <row r="71">
      <c r="B71" s="126">
        <f>IF('AS51'!$C$26="","",'AS51'!$C$26)</f>
        <v/>
      </c>
      <c r="C71" s="77">
        <f>IF(C$49="","",IF($B71="","",IFERROR(SUMIFS('Dvd Calendar'!$E$236:$CZ$236,'Dvd Calendar'!$E$235:$CZ$235,"&gt;"&amp;C$48,'Dvd Calendar'!$E$235:$CZ$235,"&lt;="&amp;C$49)+SUMPRODUCT(('Dvd Calendar'!$E$228:$CZ$228&gt;C$48)*('Dvd Calendar'!$E$228:$CZ$228&lt;=C$49)*'Dvd Calendar'!$E$231:$CZ$231*(('Dvd Calendar'!$E$233:$CZ$233='Field Check'!$C$53)*('Field Check'!$C$53&lt;&gt;"")+('Dvd Calendar'!$E$233:$CZ$233='Field Check'!$C$54)*('Field Check'!$C$54&lt;&gt;"")+('Dvd Calendar'!$E$233:$CZ$233='Field Check'!$C$55)*('Field Check'!$C$55&lt;&gt;"")+('Dvd Calendar'!$E$233:$CZ$233='Field Check'!$C$56)*('Field Check'!$C$56&lt;&gt;"")+('Dvd Calendar'!$E$233:$CZ$233='Field Check'!$C$57)*('Field Check'!$C$57&lt;&gt;""))*(COUNTIF('Dvd Calendar'!$E$235:$CZ$235,'Dvd Calendar'!$E$228:$CZ$228)=0)),"")))</f>
        <v/>
      </c>
      <c r="D71" s="77">
        <f>IF(D$49="","",IF($B71="","",IFERROR(SUMIFS('Dvd Calendar'!$E$236:$CZ$236,'Dvd Calendar'!$E$235:$CZ$235,"&gt;"&amp;D$48,'Dvd Calendar'!$E$235:$CZ$235,"&lt;="&amp;D$49)+SUMPRODUCT(('Dvd Calendar'!$E$228:$CZ$228&gt;D$48)*('Dvd Calendar'!$E$228:$CZ$228&lt;=D$49)*'Dvd Calendar'!$E$231:$CZ$231*(('Dvd Calendar'!$E$233:$CZ$233='Field Check'!$C$53)*('Field Check'!$C$53&lt;&gt;"")+('Dvd Calendar'!$E$233:$CZ$233='Field Check'!$C$54)*('Field Check'!$C$54&lt;&gt;"")+('Dvd Calendar'!$E$233:$CZ$233='Field Check'!$C$55)*('Field Check'!$C$55&lt;&gt;"")+('Dvd Calendar'!$E$233:$CZ$233='Field Check'!$C$56)*('Field Check'!$C$56&lt;&gt;"")+('Dvd Calendar'!$E$233:$CZ$233='Field Check'!$C$57)*('Field Check'!$C$57&lt;&gt;""))*(COUNTIF('Dvd Calendar'!$E$235:$CZ$235,'Dvd Calendar'!$E$228:$CZ$228)=0)),"")))</f>
        <v/>
      </c>
      <c r="E71" s="77">
        <f>IF(E$49="","",IF($B71="","",IFERROR(SUMIFS('Dvd Calendar'!$E$236:$CZ$236,'Dvd Calendar'!$E$235:$CZ$235,"&gt;"&amp;E$48,'Dvd Calendar'!$E$235:$CZ$235,"&lt;="&amp;E$49)+SUMPRODUCT(('Dvd Calendar'!$E$228:$CZ$228&gt;E$48)*('Dvd Calendar'!$E$228:$CZ$228&lt;=E$49)*'Dvd Calendar'!$E$231:$CZ$231*(('Dvd Calendar'!$E$233:$CZ$233='Field Check'!$C$53)*('Field Check'!$C$53&lt;&gt;"")+('Dvd Calendar'!$E$233:$CZ$233='Field Check'!$C$54)*('Field Check'!$C$54&lt;&gt;"")+('Dvd Calendar'!$E$233:$CZ$233='Field Check'!$C$55)*('Field Check'!$C$55&lt;&gt;"")+('Dvd Calendar'!$E$233:$CZ$233='Field Check'!$C$56)*('Field Check'!$C$56&lt;&gt;"")+('Dvd Calendar'!$E$233:$CZ$233='Field Check'!$C$57)*('Field Check'!$C$57&lt;&gt;""))*(COUNTIF('Dvd Calendar'!$E$235:$CZ$235,'Dvd Calendar'!$E$228:$CZ$228)=0)),"")))</f>
        <v/>
      </c>
      <c r="F71" s="77">
        <f>IF(F$49="","",IF($B71="","",IFERROR(SUMIFS('Dvd Calendar'!$E$236:$CZ$236,'Dvd Calendar'!$E$235:$CZ$235,"&gt;"&amp;F$48,'Dvd Calendar'!$E$235:$CZ$235,"&lt;="&amp;F$49)+SUMPRODUCT(('Dvd Calendar'!$E$228:$CZ$228&gt;F$48)*('Dvd Calendar'!$E$228:$CZ$228&lt;=F$49)*'Dvd Calendar'!$E$231:$CZ$231*(('Dvd Calendar'!$E$233:$CZ$233='Field Check'!$C$53)*('Field Check'!$C$53&lt;&gt;"")+('Dvd Calendar'!$E$233:$CZ$233='Field Check'!$C$54)*('Field Check'!$C$54&lt;&gt;"")+('Dvd Calendar'!$E$233:$CZ$233='Field Check'!$C$55)*('Field Check'!$C$55&lt;&gt;"")+('Dvd Calendar'!$E$233:$CZ$233='Field Check'!$C$56)*('Field Check'!$C$56&lt;&gt;"")+('Dvd Calendar'!$E$233:$CZ$233='Field Check'!$C$57)*('Field Check'!$C$57&lt;&gt;""))*(COUNTIF('Dvd Calendar'!$E$235:$CZ$235,'Dvd Calendar'!$E$228:$CZ$228)=0)),"")))</f>
        <v/>
      </c>
      <c r="G71" s="77">
        <f>IF(G$49="","",IF($B71="","",IFERROR(SUMIFS('Dvd Calendar'!$E$236:$CZ$236,'Dvd Calendar'!$E$235:$CZ$235,"&gt;"&amp;G$48,'Dvd Calendar'!$E$235:$CZ$235,"&lt;="&amp;G$49)+SUMPRODUCT(('Dvd Calendar'!$E$228:$CZ$228&gt;G$48)*('Dvd Calendar'!$E$228:$CZ$228&lt;=G$49)*'Dvd Calendar'!$E$231:$CZ$231*(('Dvd Calendar'!$E$233:$CZ$233='Field Check'!$C$53)*('Field Check'!$C$53&lt;&gt;"")+('Dvd Calendar'!$E$233:$CZ$233='Field Check'!$C$54)*('Field Check'!$C$54&lt;&gt;"")+('Dvd Calendar'!$E$233:$CZ$233='Field Check'!$C$55)*('Field Check'!$C$55&lt;&gt;"")+('Dvd Calendar'!$E$233:$CZ$233='Field Check'!$C$56)*('Field Check'!$C$56&lt;&gt;"")+('Dvd Calendar'!$E$233:$CZ$233='Field Check'!$C$57)*('Field Check'!$C$57&lt;&gt;""))*(COUNTIF('Dvd Calendar'!$E$235:$CZ$235,'Dvd Calendar'!$E$228:$CZ$228)=0)),"")))</f>
        <v/>
      </c>
      <c r="H71" s="77">
        <f>IF(H$49="","",IF($B71="","",IFERROR(SUMIFS('Dvd Calendar'!$E$236:$CZ$236,'Dvd Calendar'!$E$235:$CZ$235,"&gt;"&amp;H$48,'Dvd Calendar'!$E$235:$CZ$235,"&lt;="&amp;H$49)+SUMPRODUCT(('Dvd Calendar'!$E$228:$CZ$228&gt;H$48)*('Dvd Calendar'!$E$228:$CZ$228&lt;=H$49)*'Dvd Calendar'!$E$231:$CZ$231*(('Dvd Calendar'!$E$233:$CZ$233='Field Check'!$C$53)*('Field Check'!$C$53&lt;&gt;"")+('Dvd Calendar'!$E$233:$CZ$233='Field Check'!$C$54)*('Field Check'!$C$54&lt;&gt;"")+('Dvd Calendar'!$E$233:$CZ$233='Field Check'!$C$55)*('Field Check'!$C$55&lt;&gt;"")+('Dvd Calendar'!$E$233:$CZ$233='Field Check'!$C$56)*('Field Check'!$C$56&lt;&gt;"")+('Dvd Calendar'!$E$233:$CZ$233='Field Check'!$C$57)*('Field Check'!$C$57&lt;&gt;""))*(COUNTIF('Dvd Calendar'!$E$235:$CZ$235,'Dvd Calendar'!$E$228:$CZ$228)=0)),"")))</f>
        <v/>
      </c>
      <c r="I71" s="77">
        <f>IF(I$49="","",IF($B71="","",IFERROR(SUMIFS('Dvd Calendar'!$E$236:$CZ$236,'Dvd Calendar'!$E$235:$CZ$235,"&gt;"&amp;I$48,'Dvd Calendar'!$E$235:$CZ$235,"&lt;="&amp;I$49)+SUMPRODUCT(('Dvd Calendar'!$E$228:$CZ$228&gt;I$48)*('Dvd Calendar'!$E$228:$CZ$228&lt;=I$49)*'Dvd Calendar'!$E$231:$CZ$231*(('Dvd Calendar'!$E$233:$CZ$233='Field Check'!$C$53)*('Field Check'!$C$53&lt;&gt;"")+('Dvd Calendar'!$E$233:$CZ$233='Field Check'!$C$54)*('Field Check'!$C$54&lt;&gt;"")+('Dvd Calendar'!$E$233:$CZ$233='Field Check'!$C$55)*('Field Check'!$C$55&lt;&gt;"")+('Dvd Calendar'!$E$233:$CZ$233='Field Check'!$C$56)*('Field Check'!$C$56&lt;&gt;"")+('Dvd Calendar'!$E$233:$CZ$233='Field Check'!$C$57)*('Field Check'!$C$57&lt;&gt;""))*(COUNTIF('Dvd Calendar'!$E$235:$CZ$235,'Dvd Calendar'!$E$228:$CZ$228)=0)),"")))</f>
        <v/>
      </c>
      <c r="J71" s="77">
        <f>IF(J$49="","",IF($B71="","",IFERROR(SUMIFS('Dvd Calendar'!$E$236:$CZ$236,'Dvd Calendar'!$E$235:$CZ$235,"&gt;"&amp;J$48,'Dvd Calendar'!$E$235:$CZ$235,"&lt;="&amp;J$49)+SUMPRODUCT(('Dvd Calendar'!$E$228:$CZ$228&gt;J$48)*('Dvd Calendar'!$E$228:$CZ$228&lt;=J$49)*'Dvd Calendar'!$E$231:$CZ$231*(('Dvd Calendar'!$E$233:$CZ$233='Field Check'!$C$53)*('Field Check'!$C$53&lt;&gt;"")+('Dvd Calendar'!$E$233:$CZ$233='Field Check'!$C$54)*('Field Check'!$C$54&lt;&gt;"")+('Dvd Calendar'!$E$233:$CZ$233='Field Check'!$C$55)*('Field Check'!$C$55&lt;&gt;"")+('Dvd Calendar'!$E$233:$CZ$233='Field Check'!$C$56)*('Field Check'!$C$56&lt;&gt;"")+('Dvd Calendar'!$E$233:$CZ$233='Field Check'!$C$57)*('Field Check'!$C$57&lt;&gt;""))*(COUNTIF('Dvd Calendar'!$E$235:$CZ$235,'Dvd Calendar'!$E$228:$CZ$228)=0)),"")))</f>
        <v/>
      </c>
      <c r="K71" s="77">
        <f>IF(K$49="","",IF($B71="","",IFERROR(SUMIFS('Dvd Calendar'!$E$236:$CZ$236,'Dvd Calendar'!$E$235:$CZ$235,"&gt;"&amp;K$48,'Dvd Calendar'!$E$235:$CZ$235,"&lt;="&amp;K$49)+SUMPRODUCT(('Dvd Calendar'!$E$228:$CZ$228&gt;K$48)*('Dvd Calendar'!$E$228:$CZ$228&lt;=K$49)*'Dvd Calendar'!$E$231:$CZ$231*(('Dvd Calendar'!$E$233:$CZ$233='Field Check'!$C$53)*('Field Check'!$C$53&lt;&gt;"")+('Dvd Calendar'!$E$233:$CZ$233='Field Check'!$C$54)*('Field Check'!$C$54&lt;&gt;"")+('Dvd Calendar'!$E$233:$CZ$233='Field Check'!$C$55)*('Field Check'!$C$55&lt;&gt;"")+('Dvd Calendar'!$E$233:$CZ$233='Field Check'!$C$56)*('Field Check'!$C$56&lt;&gt;"")+('Dvd Calendar'!$E$233:$CZ$233='Field Check'!$C$57)*('Field Check'!$C$57&lt;&gt;""))*(COUNTIF('Dvd Calendar'!$E$235:$CZ$235,'Dvd Calendar'!$E$228:$CZ$228)=0)),"")))</f>
        <v/>
      </c>
      <c r="L71" s="77">
        <f>IF(L$49="","",IF($B71="","",IFERROR(SUMIFS('Dvd Calendar'!$E$236:$CZ$236,'Dvd Calendar'!$E$235:$CZ$235,"&gt;"&amp;L$48,'Dvd Calendar'!$E$235:$CZ$235,"&lt;="&amp;L$49)+SUMPRODUCT(('Dvd Calendar'!$E$228:$CZ$228&gt;L$48)*('Dvd Calendar'!$E$228:$CZ$228&lt;=L$49)*'Dvd Calendar'!$E$231:$CZ$231*(('Dvd Calendar'!$E$233:$CZ$233='Field Check'!$C$53)*('Field Check'!$C$53&lt;&gt;"")+('Dvd Calendar'!$E$233:$CZ$233='Field Check'!$C$54)*('Field Check'!$C$54&lt;&gt;"")+('Dvd Calendar'!$E$233:$CZ$233='Field Check'!$C$55)*('Field Check'!$C$55&lt;&gt;"")+('Dvd Calendar'!$E$233:$CZ$233='Field Check'!$C$56)*('Field Check'!$C$56&lt;&gt;"")+('Dvd Calendar'!$E$233:$CZ$233='Field Check'!$C$57)*('Field Check'!$C$57&lt;&gt;""))*(COUNTIF('Dvd Calendar'!$E$235:$CZ$235,'Dvd Calendar'!$E$228:$CZ$228)=0)),"")))</f>
        <v/>
      </c>
      <c r="M71" s="77">
        <f>IF(M$49="","",IF($B71="","",IFERROR(SUMIFS('Dvd Calendar'!$E$236:$CZ$236,'Dvd Calendar'!$E$235:$CZ$235,"&gt;"&amp;M$48,'Dvd Calendar'!$E$235:$CZ$235,"&lt;="&amp;M$49)+SUMPRODUCT(('Dvd Calendar'!$E$228:$CZ$228&gt;M$48)*('Dvd Calendar'!$E$228:$CZ$228&lt;=M$49)*'Dvd Calendar'!$E$231:$CZ$231*(('Dvd Calendar'!$E$233:$CZ$233='Field Check'!$C$53)*('Field Check'!$C$53&lt;&gt;"")+('Dvd Calendar'!$E$233:$CZ$233='Field Check'!$C$54)*('Field Check'!$C$54&lt;&gt;"")+('Dvd Calendar'!$E$233:$CZ$233='Field Check'!$C$55)*('Field Check'!$C$55&lt;&gt;"")+('Dvd Calendar'!$E$233:$CZ$233='Field Check'!$C$56)*('Field Check'!$C$56&lt;&gt;"")+('Dvd Calendar'!$E$233:$CZ$233='Field Check'!$C$57)*('Field Check'!$C$57&lt;&gt;""))*(COUNTIF('Dvd Calendar'!$E$235:$CZ$235,'Dvd Calendar'!$E$228:$CZ$228)=0)),"")))</f>
        <v/>
      </c>
      <c r="N71" s="77">
        <f>IF(N$49="","",IF($B71="","",IFERROR(SUMIFS('Dvd Calendar'!$E$236:$CZ$236,'Dvd Calendar'!$E$235:$CZ$235,"&gt;"&amp;N$48,'Dvd Calendar'!$E$235:$CZ$235,"&lt;="&amp;N$49)+SUMPRODUCT(('Dvd Calendar'!$E$228:$CZ$228&gt;N$48)*('Dvd Calendar'!$E$228:$CZ$228&lt;=N$49)*'Dvd Calendar'!$E$231:$CZ$231*(('Dvd Calendar'!$E$233:$CZ$233='Field Check'!$C$53)*('Field Check'!$C$53&lt;&gt;"")+('Dvd Calendar'!$E$233:$CZ$233='Field Check'!$C$54)*('Field Check'!$C$54&lt;&gt;"")+('Dvd Calendar'!$E$233:$CZ$233='Field Check'!$C$55)*('Field Check'!$C$55&lt;&gt;"")+('Dvd Calendar'!$E$233:$CZ$233='Field Check'!$C$56)*('Field Check'!$C$56&lt;&gt;"")+('Dvd Calendar'!$E$233:$CZ$233='Field Check'!$C$57)*('Field Check'!$C$57&lt;&gt;""))*(COUNTIF('Dvd Calendar'!$E$235:$CZ$235,'Dvd Calendar'!$E$228:$CZ$228)=0)),"")))</f>
        <v/>
      </c>
      <c r="O71" s="77">
        <f>IF(O$49="","",IF($B71="","",IFERROR(SUMIFS('Dvd Calendar'!$E$236:$CZ$236,'Dvd Calendar'!$E$235:$CZ$235,"&gt;"&amp;O$48,'Dvd Calendar'!$E$235:$CZ$235,"&lt;="&amp;O$49)+SUMPRODUCT(('Dvd Calendar'!$E$228:$CZ$228&gt;O$48)*('Dvd Calendar'!$E$228:$CZ$228&lt;=O$49)*'Dvd Calendar'!$E$231:$CZ$231*(('Dvd Calendar'!$E$233:$CZ$233='Field Check'!$C$53)*('Field Check'!$C$53&lt;&gt;"")+('Dvd Calendar'!$E$233:$CZ$233='Field Check'!$C$54)*('Field Check'!$C$54&lt;&gt;"")+('Dvd Calendar'!$E$233:$CZ$233='Field Check'!$C$55)*('Field Check'!$C$55&lt;&gt;"")+('Dvd Calendar'!$E$233:$CZ$233='Field Check'!$C$56)*('Field Check'!$C$56&lt;&gt;"")+('Dvd Calendar'!$E$233:$CZ$233='Field Check'!$C$57)*('Field Check'!$C$57&lt;&gt;""))*(COUNTIF('Dvd Calendar'!$E$235:$CZ$235,'Dvd Calendar'!$E$228:$CZ$228)=0)),"")))</f>
        <v/>
      </c>
      <c r="P71" s="77">
        <f>IF(P$49="","",IF($B71="","",IFERROR(SUMIFS('Dvd Calendar'!$E$236:$CZ$236,'Dvd Calendar'!$E$235:$CZ$235,"&gt;"&amp;P$48,'Dvd Calendar'!$E$235:$CZ$235,"&lt;="&amp;P$49)+SUMPRODUCT(('Dvd Calendar'!$E$228:$CZ$228&gt;P$48)*('Dvd Calendar'!$E$228:$CZ$228&lt;=P$49)*'Dvd Calendar'!$E$231:$CZ$231*(('Dvd Calendar'!$E$233:$CZ$233='Field Check'!$C$53)*('Field Check'!$C$53&lt;&gt;"")+('Dvd Calendar'!$E$233:$CZ$233='Field Check'!$C$54)*('Field Check'!$C$54&lt;&gt;"")+('Dvd Calendar'!$E$233:$CZ$233='Field Check'!$C$55)*('Field Check'!$C$55&lt;&gt;"")+('Dvd Calendar'!$E$233:$CZ$233='Field Check'!$C$56)*('Field Check'!$C$56&lt;&gt;"")+('Dvd Calendar'!$E$233:$CZ$233='Field Check'!$C$57)*('Field Check'!$C$57&lt;&gt;""))*(COUNTIF('Dvd Calendar'!$E$235:$CZ$235,'Dvd Calendar'!$E$228:$CZ$228)=0)),"")))</f>
        <v/>
      </c>
      <c r="Q71" s="77">
        <f>IF(Q$49="","",IF($B71="","",IFERROR(SUMIFS('Dvd Calendar'!$E$236:$CZ$236,'Dvd Calendar'!$E$235:$CZ$235,"&gt;"&amp;Q$48,'Dvd Calendar'!$E$235:$CZ$235,"&lt;="&amp;Q$49)+SUMPRODUCT(('Dvd Calendar'!$E$228:$CZ$228&gt;Q$48)*('Dvd Calendar'!$E$228:$CZ$228&lt;=Q$49)*'Dvd Calendar'!$E$231:$CZ$231*(('Dvd Calendar'!$E$233:$CZ$233='Field Check'!$C$53)*('Field Check'!$C$53&lt;&gt;"")+('Dvd Calendar'!$E$233:$CZ$233='Field Check'!$C$54)*('Field Check'!$C$54&lt;&gt;"")+('Dvd Calendar'!$E$233:$CZ$233='Field Check'!$C$55)*('Field Check'!$C$55&lt;&gt;"")+('Dvd Calendar'!$E$233:$CZ$233='Field Check'!$C$56)*('Field Check'!$C$56&lt;&gt;"")+('Dvd Calendar'!$E$233:$CZ$233='Field Check'!$C$57)*('Field Check'!$C$57&lt;&gt;""))*(COUNTIF('Dvd Calendar'!$E$235:$CZ$235,'Dvd Calendar'!$E$228:$CZ$228)=0)),"")))</f>
        <v/>
      </c>
      <c r="R71" s="77">
        <f>IF(R$49="","",IF($B71="","",IFERROR(SUMIFS('Dvd Calendar'!$E$236:$CZ$236,'Dvd Calendar'!$E$235:$CZ$235,"&gt;"&amp;R$48,'Dvd Calendar'!$E$235:$CZ$235,"&lt;="&amp;R$49)+SUMPRODUCT(('Dvd Calendar'!$E$228:$CZ$228&gt;R$48)*('Dvd Calendar'!$E$228:$CZ$228&lt;=R$49)*'Dvd Calendar'!$E$231:$CZ$231*(('Dvd Calendar'!$E$233:$CZ$233='Field Check'!$C$53)*('Field Check'!$C$53&lt;&gt;"")+('Dvd Calendar'!$E$233:$CZ$233='Field Check'!$C$54)*('Field Check'!$C$54&lt;&gt;"")+('Dvd Calendar'!$E$233:$CZ$233='Field Check'!$C$55)*('Field Check'!$C$55&lt;&gt;"")+('Dvd Calendar'!$E$233:$CZ$233='Field Check'!$C$56)*('Field Check'!$C$56&lt;&gt;"")+('Dvd Calendar'!$E$233:$CZ$233='Field Check'!$C$57)*('Field Check'!$C$57&lt;&gt;""))*(COUNTIF('Dvd Calendar'!$E$235:$CZ$235,'Dvd Calendar'!$E$228:$CZ$228)=0)),"")))</f>
        <v/>
      </c>
      <c r="U71" s="86" t="n"/>
      <c r="V71" s="86" t="n"/>
      <c r="W71" s="86" t="n"/>
      <c r="X71" s="86" t="n"/>
      <c r="Y71" s="86" t="n"/>
      <c r="Z71" s="86" t="n"/>
      <c r="AA71" s="86" t="n"/>
      <c r="AB71" s="86" t="n"/>
      <c r="AC71" s="86" t="n"/>
      <c r="AD71" s="86" t="n"/>
      <c r="AE71" s="86" t="n"/>
      <c r="AF71" s="86" t="n"/>
      <c r="AG71" s="86" t="n"/>
      <c r="AH71" s="86" t="n"/>
      <c r="AI71" s="86" t="n"/>
      <c r="AJ71" s="86" t="n"/>
    </row>
    <row r="72">
      <c r="B72" s="126">
        <f>IF('AS51'!$C$27="","",'AS51'!$C$27)</f>
        <v/>
      </c>
      <c r="C72" s="77">
        <f>IF(C$49="","",IF($B72="","",IFERROR(SUMIFS('Dvd Calendar'!$E$247:$CZ$247,'Dvd Calendar'!$E$246:$CZ$246,"&gt;"&amp;C$48,'Dvd Calendar'!$E$246:$CZ$246,"&lt;="&amp;C$49)+SUMPRODUCT(('Dvd Calendar'!$E$239:$CZ$239&gt;C$48)*('Dvd Calendar'!$E$239:$CZ$239&lt;=C$49)*'Dvd Calendar'!$E$242:$CZ$242*(('Dvd Calendar'!$E$244:$CZ$244='Field Check'!$C$53)*('Field Check'!$C$53&lt;&gt;"")+('Dvd Calendar'!$E$244:$CZ$244='Field Check'!$C$54)*('Field Check'!$C$54&lt;&gt;"")+('Dvd Calendar'!$E$244:$CZ$244='Field Check'!$C$55)*('Field Check'!$C$55&lt;&gt;"")+('Dvd Calendar'!$E$244:$CZ$244='Field Check'!$C$56)*('Field Check'!$C$56&lt;&gt;"")+('Dvd Calendar'!$E$244:$CZ$244='Field Check'!$C$57)*('Field Check'!$C$57&lt;&gt;""))*(COUNTIF('Dvd Calendar'!$E$246:$CZ$246,'Dvd Calendar'!$E$239:$CZ$239)=0)),"")))</f>
        <v/>
      </c>
      <c r="D72" s="77">
        <f>IF(D$49="","",IF($B72="","",IFERROR(SUMIFS('Dvd Calendar'!$E$247:$CZ$247,'Dvd Calendar'!$E$246:$CZ$246,"&gt;"&amp;D$48,'Dvd Calendar'!$E$246:$CZ$246,"&lt;="&amp;D$49)+SUMPRODUCT(('Dvd Calendar'!$E$239:$CZ$239&gt;D$48)*('Dvd Calendar'!$E$239:$CZ$239&lt;=D$49)*'Dvd Calendar'!$E$242:$CZ$242*(('Dvd Calendar'!$E$244:$CZ$244='Field Check'!$C$53)*('Field Check'!$C$53&lt;&gt;"")+('Dvd Calendar'!$E$244:$CZ$244='Field Check'!$C$54)*('Field Check'!$C$54&lt;&gt;"")+('Dvd Calendar'!$E$244:$CZ$244='Field Check'!$C$55)*('Field Check'!$C$55&lt;&gt;"")+('Dvd Calendar'!$E$244:$CZ$244='Field Check'!$C$56)*('Field Check'!$C$56&lt;&gt;"")+('Dvd Calendar'!$E$244:$CZ$244='Field Check'!$C$57)*('Field Check'!$C$57&lt;&gt;""))*(COUNTIF('Dvd Calendar'!$E$246:$CZ$246,'Dvd Calendar'!$E$239:$CZ$239)=0)),"")))</f>
        <v/>
      </c>
      <c r="E72" s="77">
        <f>IF(E$49="","",IF($B72="","",IFERROR(SUMIFS('Dvd Calendar'!$E$247:$CZ$247,'Dvd Calendar'!$E$246:$CZ$246,"&gt;"&amp;E$48,'Dvd Calendar'!$E$246:$CZ$246,"&lt;="&amp;E$49)+SUMPRODUCT(('Dvd Calendar'!$E$239:$CZ$239&gt;E$48)*('Dvd Calendar'!$E$239:$CZ$239&lt;=E$49)*'Dvd Calendar'!$E$242:$CZ$242*(('Dvd Calendar'!$E$244:$CZ$244='Field Check'!$C$53)*('Field Check'!$C$53&lt;&gt;"")+('Dvd Calendar'!$E$244:$CZ$244='Field Check'!$C$54)*('Field Check'!$C$54&lt;&gt;"")+('Dvd Calendar'!$E$244:$CZ$244='Field Check'!$C$55)*('Field Check'!$C$55&lt;&gt;"")+('Dvd Calendar'!$E$244:$CZ$244='Field Check'!$C$56)*('Field Check'!$C$56&lt;&gt;"")+('Dvd Calendar'!$E$244:$CZ$244='Field Check'!$C$57)*('Field Check'!$C$57&lt;&gt;""))*(COUNTIF('Dvd Calendar'!$E$246:$CZ$246,'Dvd Calendar'!$E$239:$CZ$239)=0)),"")))</f>
        <v/>
      </c>
      <c r="F72" s="77">
        <f>IF(F$49="","",IF($B72="","",IFERROR(SUMIFS('Dvd Calendar'!$E$247:$CZ$247,'Dvd Calendar'!$E$246:$CZ$246,"&gt;"&amp;F$48,'Dvd Calendar'!$E$246:$CZ$246,"&lt;="&amp;F$49)+SUMPRODUCT(('Dvd Calendar'!$E$239:$CZ$239&gt;F$48)*('Dvd Calendar'!$E$239:$CZ$239&lt;=F$49)*'Dvd Calendar'!$E$242:$CZ$242*(('Dvd Calendar'!$E$244:$CZ$244='Field Check'!$C$53)*('Field Check'!$C$53&lt;&gt;"")+('Dvd Calendar'!$E$244:$CZ$244='Field Check'!$C$54)*('Field Check'!$C$54&lt;&gt;"")+('Dvd Calendar'!$E$244:$CZ$244='Field Check'!$C$55)*('Field Check'!$C$55&lt;&gt;"")+('Dvd Calendar'!$E$244:$CZ$244='Field Check'!$C$56)*('Field Check'!$C$56&lt;&gt;"")+('Dvd Calendar'!$E$244:$CZ$244='Field Check'!$C$57)*('Field Check'!$C$57&lt;&gt;""))*(COUNTIF('Dvd Calendar'!$E$246:$CZ$246,'Dvd Calendar'!$E$239:$CZ$239)=0)),"")))</f>
        <v/>
      </c>
      <c r="G72" s="77">
        <f>IF(G$49="","",IF($B72="","",IFERROR(SUMIFS('Dvd Calendar'!$E$247:$CZ$247,'Dvd Calendar'!$E$246:$CZ$246,"&gt;"&amp;G$48,'Dvd Calendar'!$E$246:$CZ$246,"&lt;="&amp;G$49)+SUMPRODUCT(('Dvd Calendar'!$E$239:$CZ$239&gt;G$48)*('Dvd Calendar'!$E$239:$CZ$239&lt;=G$49)*'Dvd Calendar'!$E$242:$CZ$242*(('Dvd Calendar'!$E$244:$CZ$244='Field Check'!$C$53)*('Field Check'!$C$53&lt;&gt;"")+('Dvd Calendar'!$E$244:$CZ$244='Field Check'!$C$54)*('Field Check'!$C$54&lt;&gt;"")+('Dvd Calendar'!$E$244:$CZ$244='Field Check'!$C$55)*('Field Check'!$C$55&lt;&gt;"")+('Dvd Calendar'!$E$244:$CZ$244='Field Check'!$C$56)*('Field Check'!$C$56&lt;&gt;"")+('Dvd Calendar'!$E$244:$CZ$244='Field Check'!$C$57)*('Field Check'!$C$57&lt;&gt;""))*(COUNTIF('Dvd Calendar'!$E$246:$CZ$246,'Dvd Calendar'!$E$239:$CZ$239)=0)),"")))</f>
        <v/>
      </c>
      <c r="H72" s="77">
        <f>IF(H$49="","",IF($B72="","",IFERROR(SUMIFS('Dvd Calendar'!$E$247:$CZ$247,'Dvd Calendar'!$E$246:$CZ$246,"&gt;"&amp;H$48,'Dvd Calendar'!$E$246:$CZ$246,"&lt;="&amp;H$49)+SUMPRODUCT(('Dvd Calendar'!$E$239:$CZ$239&gt;H$48)*('Dvd Calendar'!$E$239:$CZ$239&lt;=H$49)*'Dvd Calendar'!$E$242:$CZ$242*(('Dvd Calendar'!$E$244:$CZ$244='Field Check'!$C$53)*('Field Check'!$C$53&lt;&gt;"")+('Dvd Calendar'!$E$244:$CZ$244='Field Check'!$C$54)*('Field Check'!$C$54&lt;&gt;"")+('Dvd Calendar'!$E$244:$CZ$244='Field Check'!$C$55)*('Field Check'!$C$55&lt;&gt;"")+('Dvd Calendar'!$E$244:$CZ$244='Field Check'!$C$56)*('Field Check'!$C$56&lt;&gt;"")+('Dvd Calendar'!$E$244:$CZ$244='Field Check'!$C$57)*('Field Check'!$C$57&lt;&gt;""))*(COUNTIF('Dvd Calendar'!$E$246:$CZ$246,'Dvd Calendar'!$E$239:$CZ$239)=0)),"")))</f>
        <v/>
      </c>
      <c r="I72" s="77">
        <f>IF(I$49="","",IF($B72="","",IFERROR(SUMIFS('Dvd Calendar'!$E$247:$CZ$247,'Dvd Calendar'!$E$246:$CZ$246,"&gt;"&amp;I$48,'Dvd Calendar'!$E$246:$CZ$246,"&lt;="&amp;I$49)+SUMPRODUCT(('Dvd Calendar'!$E$239:$CZ$239&gt;I$48)*('Dvd Calendar'!$E$239:$CZ$239&lt;=I$49)*'Dvd Calendar'!$E$242:$CZ$242*(('Dvd Calendar'!$E$244:$CZ$244='Field Check'!$C$53)*('Field Check'!$C$53&lt;&gt;"")+('Dvd Calendar'!$E$244:$CZ$244='Field Check'!$C$54)*('Field Check'!$C$54&lt;&gt;"")+('Dvd Calendar'!$E$244:$CZ$244='Field Check'!$C$55)*('Field Check'!$C$55&lt;&gt;"")+('Dvd Calendar'!$E$244:$CZ$244='Field Check'!$C$56)*('Field Check'!$C$56&lt;&gt;"")+('Dvd Calendar'!$E$244:$CZ$244='Field Check'!$C$57)*('Field Check'!$C$57&lt;&gt;""))*(COUNTIF('Dvd Calendar'!$E$246:$CZ$246,'Dvd Calendar'!$E$239:$CZ$239)=0)),"")))</f>
        <v/>
      </c>
      <c r="J72" s="77">
        <f>IF(J$49="","",IF($B72="","",IFERROR(SUMIFS('Dvd Calendar'!$E$247:$CZ$247,'Dvd Calendar'!$E$246:$CZ$246,"&gt;"&amp;J$48,'Dvd Calendar'!$E$246:$CZ$246,"&lt;="&amp;J$49)+SUMPRODUCT(('Dvd Calendar'!$E$239:$CZ$239&gt;J$48)*('Dvd Calendar'!$E$239:$CZ$239&lt;=J$49)*'Dvd Calendar'!$E$242:$CZ$242*(('Dvd Calendar'!$E$244:$CZ$244='Field Check'!$C$53)*('Field Check'!$C$53&lt;&gt;"")+('Dvd Calendar'!$E$244:$CZ$244='Field Check'!$C$54)*('Field Check'!$C$54&lt;&gt;"")+('Dvd Calendar'!$E$244:$CZ$244='Field Check'!$C$55)*('Field Check'!$C$55&lt;&gt;"")+('Dvd Calendar'!$E$244:$CZ$244='Field Check'!$C$56)*('Field Check'!$C$56&lt;&gt;"")+('Dvd Calendar'!$E$244:$CZ$244='Field Check'!$C$57)*('Field Check'!$C$57&lt;&gt;""))*(COUNTIF('Dvd Calendar'!$E$246:$CZ$246,'Dvd Calendar'!$E$239:$CZ$239)=0)),"")))</f>
        <v/>
      </c>
      <c r="K72" s="77">
        <f>IF(K$49="","",IF($B72="","",IFERROR(SUMIFS('Dvd Calendar'!$E$247:$CZ$247,'Dvd Calendar'!$E$246:$CZ$246,"&gt;"&amp;K$48,'Dvd Calendar'!$E$246:$CZ$246,"&lt;="&amp;K$49)+SUMPRODUCT(('Dvd Calendar'!$E$239:$CZ$239&gt;K$48)*('Dvd Calendar'!$E$239:$CZ$239&lt;=K$49)*'Dvd Calendar'!$E$242:$CZ$242*(('Dvd Calendar'!$E$244:$CZ$244='Field Check'!$C$53)*('Field Check'!$C$53&lt;&gt;"")+('Dvd Calendar'!$E$244:$CZ$244='Field Check'!$C$54)*('Field Check'!$C$54&lt;&gt;"")+('Dvd Calendar'!$E$244:$CZ$244='Field Check'!$C$55)*('Field Check'!$C$55&lt;&gt;"")+('Dvd Calendar'!$E$244:$CZ$244='Field Check'!$C$56)*('Field Check'!$C$56&lt;&gt;"")+('Dvd Calendar'!$E$244:$CZ$244='Field Check'!$C$57)*('Field Check'!$C$57&lt;&gt;""))*(COUNTIF('Dvd Calendar'!$E$246:$CZ$246,'Dvd Calendar'!$E$239:$CZ$239)=0)),"")))</f>
        <v/>
      </c>
      <c r="L72" s="77">
        <f>IF(L$49="","",IF($B72="","",IFERROR(SUMIFS('Dvd Calendar'!$E$247:$CZ$247,'Dvd Calendar'!$E$246:$CZ$246,"&gt;"&amp;L$48,'Dvd Calendar'!$E$246:$CZ$246,"&lt;="&amp;L$49)+SUMPRODUCT(('Dvd Calendar'!$E$239:$CZ$239&gt;L$48)*('Dvd Calendar'!$E$239:$CZ$239&lt;=L$49)*'Dvd Calendar'!$E$242:$CZ$242*(('Dvd Calendar'!$E$244:$CZ$244='Field Check'!$C$53)*('Field Check'!$C$53&lt;&gt;"")+('Dvd Calendar'!$E$244:$CZ$244='Field Check'!$C$54)*('Field Check'!$C$54&lt;&gt;"")+('Dvd Calendar'!$E$244:$CZ$244='Field Check'!$C$55)*('Field Check'!$C$55&lt;&gt;"")+('Dvd Calendar'!$E$244:$CZ$244='Field Check'!$C$56)*('Field Check'!$C$56&lt;&gt;"")+('Dvd Calendar'!$E$244:$CZ$244='Field Check'!$C$57)*('Field Check'!$C$57&lt;&gt;""))*(COUNTIF('Dvd Calendar'!$E$246:$CZ$246,'Dvd Calendar'!$E$239:$CZ$239)=0)),"")))</f>
        <v/>
      </c>
      <c r="M72" s="77">
        <f>IF(M$49="","",IF($B72="","",IFERROR(SUMIFS('Dvd Calendar'!$E$247:$CZ$247,'Dvd Calendar'!$E$246:$CZ$246,"&gt;"&amp;M$48,'Dvd Calendar'!$E$246:$CZ$246,"&lt;="&amp;M$49)+SUMPRODUCT(('Dvd Calendar'!$E$239:$CZ$239&gt;M$48)*('Dvd Calendar'!$E$239:$CZ$239&lt;=M$49)*'Dvd Calendar'!$E$242:$CZ$242*(('Dvd Calendar'!$E$244:$CZ$244='Field Check'!$C$53)*('Field Check'!$C$53&lt;&gt;"")+('Dvd Calendar'!$E$244:$CZ$244='Field Check'!$C$54)*('Field Check'!$C$54&lt;&gt;"")+('Dvd Calendar'!$E$244:$CZ$244='Field Check'!$C$55)*('Field Check'!$C$55&lt;&gt;"")+('Dvd Calendar'!$E$244:$CZ$244='Field Check'!$C$56)*('Field Check'!$C$56&lt;&gt;"")+('Dvd Calendar'!$E$244:$CZ$244='Field Check'!$C$57)*('Field Check'!$C$57&lt;&gt;""))*(COUNTIF('Dvd Calendar'!$E$246:$CZ$246,'Dvd Calendar'!$E$239:$CZ$239)=0)),"")))</f>
        <v/>
      </c>
      <c r="N72" s="77">
        <f>IF(N$49="","",IF($B72="","",IFERROR(SUMIFS('Dvd Calendar'!$E$247:$CZ$247,'Dvd Calendar'!$E$246:$CZ$246,"&gt;"&amp;N$48,'Dvd Calendar'!$E$246:$CZ$246,"&lt;="&amp;N$49)+SUMPRODUCT(('Dvd Calendar'!$E$239:$CZ$239&gt;N$48)*('Dvd Calendar'!$E$239:$CZ$239&lt;=N$49)*'Dvd Calendar'!$E$242:$CZ$242*(('Dvd Calendar'!$E$244:$CZ$244='Field Check'!$C$53)*('Field Check'!$C$53&lt;&gt;"")+('Dvd Calendar'!$E$244:$CZ$244='Field Check'!$C$54)*('Field Check'!$C$54&lt;&gt;"")+('Dvd Calendar'!$E$244:$CZ$244='Field Check'!$C$55)*('Field Check'!$C$55&lt;&gt;"")+('Dvd Calendar'!$E$244:$CZ$244='Field Check'!$C$56)*('Field Check'!$C$56&lt;&gt;"")+('Dvd Calendar'!$E$244:$CZ$244='Field Check'!$C$57)*('Field Check'!$C$57&lt;&gt;""))*(COUNTIF('Dvd Calendar'!$E$246:$CZ$246,'Dvd Calendar'!$E$239:$CZ$239)=0)),"")))</f>
        <v/>
      </c>
      <c r="O72" s="77">
        <f>IF(O$49="","",IF($B72="","",IFERROR(SUMIFS('Dvd Calendar'!$E$247:$CZ$247,'Dvd Calendar'!$E$246:$CZ$246,"&gt;"&amp;O$48,'Dvd Calendar'!$E$246:$CZ$246,"&lt;="&amp;O$49)+SUMPRODUCT(('Dvd Calendar'!$E$239:$CZ$239&gt;O$48)*('Dvd Calendar'!$E$239:$CZ$239&lt;=O$49)*'Dvd Calendar'!$E$242:$CZ$242*(('Dvd Calendar'!$E$244:$CZ$244='Field Check'!$C$53)*('Field Check'!$C$53&lt;&gt;"")+('Dvd Calendar'!$E$244:$CZ$244='Field Check'!$C$54)*('Field Check'!$C$54&lt;&gt;"")+('Dvd Calendar'!$E$244:$CZ$244='Field Check'!$C$55)*('Field Check'!$C$55&lt;&gt;"")+('Dvd Calendar'!$E$244:$CZ$244='Field Check'!$C$56)*('Field Check'!$C$56&lt;&gt;"")+('Dvd Calendar'!$E$244:$CZ$244='Field Check'!$C$57)*('Field Check'!$C$57&lt;&gt;""))*(COUNTIF('Dvd Calendar'!$E$246:$CZ$246,'Dvd Calendar'!$E$239:$CZ$239)=0)),"")))</f>
        <v/>
      </c>
      <c r="P72" s="77">
        <f>IF(P$49="","",IF($B72="","",IFERROR(SUMIFS('Dvd Calendar'!$E$247:$CZ$247,'Dvd Calendar'!$E$246:$CZ$246,"&gt;"&amp;P$48,'Dvd Calendar'!$E$246:$CZ$246,"&lt;="&amp;P$49)+SUMPRODUCT(('Dvd Calendar'!$E$239:$CZ$239&gt;P$48)*('Dvd Calendar'!$E$239:$CZ$239&lt;=P$49)*'Dvd Calendar'!$E$242:$CZ$242*(('Dvd Calendar'!$E$244:$CZ$244='Field Check'!$C$53)*('Field Check'!$C$53&lt;&gt;"")+('Dvd Calendar'!$E$244:$CZ$244='Field Check'!$C$54)*('Field Check'!$C$54&lt;&gt;"")+('Dvd Calendar'!$E$244:$CZ$244='Field Check'!$C$55)*('Field Check'!$C$55&lt;&gt;"")+('Dvd Calendar'!$E$244:$CZ$244='Field Check'!$C$56)*('Field Check'!$C$56&lt;&gt;"")+('Dvd Calendar'!$E$244:$CZ$244='Field Check'!$C$57)*('Field Check'!$C$57&lt;&gt;""))*(COUNTIF('Dvd Calendar'!$E$246:$CZ$246,'Dvd Calendar'!$E$239:$CZ$239)=0)),"")))</f>
        <v/>
      </c>
      <c r="Q72" s="77">
        <f>IF(Q$49="","",IF($B72="","",IFERROR(SUMIFS('Dvd Calendar'!$E$247:$CZ$247,'Dvd Calendar'!$E$246:$CZ$246,"&gt;"&amp;Q$48,'Dvd Calendar'!$E$246:$CZ$246,"&lt;="&amp;Q$49)+SUMPRODUCT(('Dvd Calendar'!$E$239:$CZ$239&gt;Q$48)*('Dvd Calendar'!$E$239:$CZ$239&lt;=Q$49)*'Dvd Calendar'!$E$242:$CZ$242*(('Dvd Calendar'!$E$244:$CZ$244='Field Check'!$C$53)*('Field Check'!$C$53&lt;&gt;"")+('Dvd Calendar'!$E$244:$CZ$244='Field Check'!$C$54)*('Field Check'!$C$54&lt;&gt;"")+('Dvd Calendar'!$E$244:$CZ$244='Field Check'!$C$55)*('Field Check'!$C$55&lt;&gt;"")+('Dvd Calendar'!$E$244:$CZ$244='Field Check'!$C$56)*('Field Check'!$C$56&lt;&gt;"")+('Dvd Calendar'!$E$244:$CZ$244='Field Check'!$C$57)*('Field Check'!$C$57&lt;&gt;""))*(COUNTIF('Dvd Calendar'!$E$246:$CZ$246,'Dvd Calendar'!$E$239:$CZ$239)=0)),"")))</f>
        <v/>
      </c>
      <c r="R72" s="77">
        <f>IF(R$49="","",IF($B72="","",IFERROR(SUMIFS('Dvd Calendar'!$E$247:$CZ$247,'Dvd Calendar'!$E$246:$CZ$246,"&gt;"&amp;R$48,'Dvd Calendar'!$E$246:$CZ$246,"&lt;="&amp;R$49)+SUMPRODUCT(('Dvd Calendar'!$E$239:$CZ$239&gt;R$48)*('Dvd Calendar'!$E$239:$CZ$239&lt;=R$49)*'Dvd Calendar'!$E$242:$CZ$242*(('Dvd Calendar'!$E$244:$CZ$244='Field Check'!$C$53)*('Field Check'!$C$53&lt;&gt;"")+('Dvd Calendar'!$E$244:$CZ$244='Field Check'!$C$54)*('Field Check'!$C$54&lt;&gt;"")+('Dvd Calendar'!$E$244:$CZ$244='Field Check'!$C$55)*('Field Check'!$C$55&lt;&gt;"")+('Dvd Calendar'!$E$244:$CZ$244='Field Check'!$C$56)*('Field Check'!$C$56&lt;&gt;"")+('Dvd Calendar'!$E$244:$CZ$244='Field Check'!$C$57)*('Field Check'!$C$57&lt;&gt;""))*(COUNTIF('Dvd Calendar'!$E$246:$CZ$246,'Dvd Calendar'!$E$239:$CZ$239)=0)),"")))</f>
        <v/>
      </c>
      <c r="U72" s="86" t="n"/>
      <c r="V72" s="86" t="n"/>
      <c r="W72" s="86" t="n"/>
      <c r="X72" s="86" t="n"/>
      <c r="Y72" s="86" t="n"/>
      <c r="Z72" s="86" t="n"/>
      <c r="AA72" s="86" t="n"/>
      <c r="AB72" s="86" t="n"/>
      <c r="AC72" s="86" t="n"/>
      <c r="AD72" s="86" t="n"/>
      <c r="AE72" s="86" t="n"/>
      <c r="AF72" s="86" t="n"/>
      <c r="AG72" s="86" t="n"/>
      <c r="AH72" s="86" t="n"/>
      <c r="AI72" s="86" t="n"/>
      <c r="AJ72" s="86" t="n"/>
    </row>
    <row r="73">
      <c r="B73" s="126">
        <f>IF('AS51'!$C$28="","",'AS51'!$C$28)</f>
        <v/>
      </c>
      <c r="C73" s="77">
        <f>IF(C$49="","",IF($B73="","",IFERROR(SUMIFS('Dvd Calendar'!$E$258:$CZ$258,'Dvd Calendar'!$E$257:$CZ$257,"&gt;"&amp;C$48,'Dvd Calendar'!$E$257:$CZ$257,"&lt;="&amp;C$49)+SUMPRODUCT(('Dvd Calendar'!$E$250:$CZ$250&gt;C$48)*('Dvd Calendar'!$E$250:$CZ$250&lt;=C$49)*'Dvd Calendar'!$E$253:$CZ$253*(('Dvd Calendar'!$E$255:$CZ$255='Field Check'!$C$53)*('Field Check'!$C$53&lt;&gt;"")+('Dvd Calendar'!$E$255:$CZ$255='Field Check'!$C$54)*('Field Check'!$C$54&lt;&gt;"")+('Dvd Calendar'!$E$255:$CZ$255='Field Check'!$C$55)*('Field Check'!$C$55&lt;&gt;"")+('Dvd Calendar'!$E$255:$CZ$255='Field Check'!$C$56)*('Field Check'!$C$56&lt;&gt;"")+('Dvd Calendar'!$E$255:$CZ$255='Field Check'!$C$57)*('Field Check'!$C$57&lt;&gt;""))*(COUNTIF('Dvd Calendar'!$E$257:$CZ$257,'Dvd Calendar'!$E$250:$CZ$250)=0)),"")))</f>
        <v/>
      </c>
      <c r="D73" s="77">
        <f>IF(D$49="","",IF($B73="","",IFERROR(SUMIFS('Dvd Calendar'!$E$258:$CZ$258,'Dvd Calendar'!$E$257:$CZ$257,"&gt;"&amp;D$48,'Dvd Calendar'!$E$257:$CZ$257,"&lt;="&amp;D$49)+SUMPRODUCT(('Dvd Calendar'!$E$250:$CZ$250&gt;D$48)*('Dvd Calendar'!$E$250:$CZ$250&lt;=D$49)*'Dvd Calendar'!$E$253:$CZ$253*(('Dvd Calendar'!$E$255:$CZ$255='Field Check'!$C$53)*('Field Check'!$C$53&lt;&gt;"")+('Dvd Calendar'!$E$255:$CZ$255='Field Check'!$C$54)*('Field Check'!$C$54&lt;&gt;"")+('Dvd Calendar'!$E$255:$CZ$255='Field Check'!$C$55)*('Field Check'!$C$55&lt;&gt;"")+('Dvd Calendar'!$E$255:$CZ$255='Field Check'!$C$56)*('Field Check'!$C$56&lt;&gt;"")+('Dvd Calendar'!$E$255:$CZ$255='Field Check'!$C$57)*('Field Check'!$C$57&lt;&gt;""))*(COUNTIF('Dvd Calendar'!$E$257:$CZ$257,'Dvd Calendar'!$E$250:$CZ$250)=0)),"")))</f>
        <v/>
      </c>
      <c r="E73" s="77">
        <f>IF(E$49="","",IF($B73="","",IFERROR(SUMIFS('Dvd Calendar'!$E$258:$CZ$258,'Dvd Calendar'!$E$257:$CZ$257,"&gt;"&amp;E$48,'Dvd Calendar'!$E$257:$CZ$257,"&lt;="&amp;E$49)+SUMPRODUCT(('Dvd Calendar'!$E$250:$CZ$250&gt;E$48)*('Dvd Calendar'!$E$250:$CZ$250&lt;=E$49)*'Dvd Calendar'!$E$253:$CZ$253*(('Dvd Calendar'!$E$255:$CZ$255='Field Check'!$C$53)*('Field Check'!$C$53&lt;&gt;"")+('Dvd Calendar'!$E$255:$CZ$255='Field Check'!$C$54)*('Field Check'!$C$54&lt;&gt;"")+('Dvd Calendar'!$E$255:$CZ$255='Field Check'!$C$55)*('Field Check'!$C$55&lt;&gt;"")+('Dvd Calendar'!$E$255:$CZ$255='Field Check'!$C$56)*('Field Check'!$C$56&lt;&gt;"")+('Dvd Calendar'!$E$255:$CZ$255='Field Check'!$C$57)*('Field Check'!$C$57&lt;&gt;""))*(COUNTIF('Dvd Calendar'!$E$257:$CZ$257,'Dvd Calendar'!$E$250:$CZ$250)=0)),"")))</f>
        <v/>
      </c>
      <c r="F73" s="77">
        <f>IF(F$49="","",IF($B73="","",IFERROR(SUMIFS('Dvd Calendar'!$E$258:$CZ$258,'Dvd Calendar'!$E$257:$CZ$257,"&gt;"&amp;F$48,'Dvd Calendar'!$E$257:$CZ$257,"&lt;="&amp;F$49)+SUMPRODUCT(('Dvd Calendar'!$E$250:$CZ$250&gt;F$48)*('Dvd Calendar'!$E$250:$CZ$250&lt;=F$49)*'Dvd Calendar'!$E$253:$CZ$253*(('Dvd Calendar'!$E$255:$CZ$255='Field Check'!$C$53)*('Field Check'!$C$53&lt;&gt;"")+('Dvd Calendar'!$E$255:$CZ$255='Field Check'!$C$54)*('Field Check'!$C$54&lt;&gt;"")+('Dvd Calendar'!$E$255:$CZ$255='Field Check'!$C$55)*('Field Check'!$C$55&lt;&gt;"")+('Dvd Calendar'!$E$255:$CZ$255='Field Check'!$C$56)*('Field Check'!$C$56&lt;&gt;"")+('Dvd Calendar'!$E$255:$CZ$255='Field Check'!$C$57)*('Field Check'!$C$57&lt;&gt;""))*(COUNTIF('Dvd Calendar'!$E$257:$CZ$257,'Dvd Calendar'!$E$250:$CZ$250)=0)),"")))</f>
        <v/>
      </c>
      <c r="G73" s="77">
        <f>IF(G$49="","",IF($B73="","",IFERROR(SUMIFS('Dvd Calendar'!$E$258:$CZ$258,'Dvd Calendar'!$E$257:$CZ$257,"&gt;"&amp;G$48,'Dvd Calendar'!$E$257:$CZ$257,"&lt;="&amp;G$49)+SUMPRODUCT(('Dvd Calendar'!$E$250:$CZ$250&gt;G$48)*('Dvd Calendar'!$E$250:$CZ$250&lt;=G$49)*'Dvd Calendar'!$E$253:$CZ$253*(('Dvd Calendar'!$E$255:$CZ$255='Field Check'!$C$53)*('Field Check'!$C$53&lt;&gt;"")+('Dvd Calendar'!$E$255:$CZ$255='Field Check'!$C$54)*('Field Check'!$C$54&lt;&gt;"")+('Dvd Calendar'!$E$255:$CZ$255='Field Check'!$C$55)*('Field Check'!$C$55&lt;&gt;"")+('Dvd Calendar'!$E$255:$CZ$255='Field Check'!$C$56)*('Field Check'!$C$56&lt;&gt;"")+('Dvd Calendar'!$E$255:$CZ$255='Field Check'!$C$57)*('Field Check'!$C$57&lt;&gt;""))*(COUNTIF('Dvd Calendar'!$E$257:$CZ$257,'Dvd Calendar'!$E$250:$CZ$250)=0)),"")))</f>
        <v/>
      </c>
      <c r="H73" s="77">
        <f>IF(H$49="","",IF($B73="","",IFERROR(SUMIFS('Dvd Calendar'!$E$258:$CZ$258,'Dvd Calendar'!$E$257:$CZ$257,"&gt;"&amp;H$48,'Dvd Calendar'!$E$257:$CZ$257,"&lt;="&amp;H$49)+SUMPRODUCT(('Dvd Calendar'!$E$250:$CZ$250&gt;H$48)*('Dvd Calendar'!$E$250:$CZ$250&lt;=H$49)*'Dvd Calendar'!$E$253:$CZ$253*(('Dvd Calendar'!$E$255:$CZ$255='Field Check'!$C$53)*('Field Check'!$C$53&lt;&gt;"")+('Dvd Calendar'!$E$255:$CZ$255='Field Check'!$C$54)*('Field Check'!$C$54&lt;&gt;"")+('Dvd Calendar'!$E$255:$CZ$255='Field Check'!$C$55)*('Field Check'!$C$55&lt;&gt;"")+('Dvd Calendar'!$E$255:$CZ$255='Field Check'!$C$56)*('Field Check'!$C$56&lt;&gt;"")+('Dvd Calendar'!$E$255:$CZ$255='Field Check'!$C$57)*('Field Check'!$C$57&lt;&gt;""))*(COUNTIF('Dvd Calendar'!$E$257:$CZ$257,'Dvd Calendar'!$E$250:$CZ$250)=0)),"")))</f>
        <v/>
      </c>
      <c r="I73" s="77">
        <f>IF(I$49="","",IF($B73="","",IFERROR(SUMIFS('Dvd Calendar'!$E$258:$CZ$258,'Dvd Calendar'!$E$257:$CZ$257,"&gt;"&amp;I$48,'Dvd Calendar'!$E$257:$CZ$257,"&lt;="&amp;I$49)+SUMPRODUCT(('Dvd Calendar'!$E$250:$CZ$250&gt;I$48)*('Dvd Calendar'!$E$250:$CZ$250&lt;=I$49)*'Dvd Calendar'!$E$253:$CZ$253*(('Dvd Calendar'!$E$255:$CZ$255='Field Check'!$C$53)*('Field Check'!$C$53&lt;&gt;"")+('Dvd Calendar'!$E$255:$CZ$255='Field Check'!$C$54)*('Field Check'!$C$54&lt;&gt;"")+('Dvd Calendar'!$E$255:$CZ$255='Field Check'!$C$55)*('Field Check'!$C$55&lt;&gt;"")+('Dvd Calendar'!$E$255:$CZ$255='Field Check'!$C$56)*('Field Check'!$C$56&lt;&gt;"")+('Dvd Calendar'!$E$255:$CZ$255='Field Check'!$C$57)*('Field Check'!$C$57&lt;&gt;""))*(COUNTIF('Dvd Calendar'!$E$257:$CZ$257,'Dvd Calendar'!$E$250:$CZ$250)=0)),"")))</f>
        <v/>
      </c>
      <c r="J73" s="77">
        <f>IF(J$49="","",IF($B73="","",IFERROR(SUMIFS('Dvd Calendar'!$E$258:$CZ$258,'Dvd Calendar'!$E$257:$CZ$257,"&gt;"&amp;J$48,'Dvd Calendar'!$E$257:$CZ$257,"&lt;="&amp;J$49)+SUMPRODUCT(('Dvd Calendar'!$E$250:$CZ$250&gt;J$48)*('Dvd Calendar'!$E$250:$CZ$250&lt;=J$49)*'Dvd Calendar'!$E$253:$CZ$253*(('Dvd Calendar'!$E$255:$CZ$255='Field Check'!$C$53)*('Field Check'!$C$53&lt;&gt;"")+('Dvd Calendar'!$E$255:$CZ$255='Field Check'!$C$54)*('Field Check'!$C$54&lt;&gt;"")+('Dvd Calendar'!$E$255:$CZ$255='Field Check'!$C$55)*('Field Check'!$C$55&lt;&gt;"")+('Dvd Calendar'!$E$255:$CZ$255='Field Check'!$C$56)*('Field Check'!$C$56&lt;&gt;"")+('Dvd Calendar'!$E$255:$CZ$255='Field Check'!$C$57)*('Field Check'!$C$57&lt;&gt;""))*(COUNTIF('Dvd Calendar'!$E$257:$CZ$257,'Dvd Calendar'!$E$250:$CZ$250)=0)),"")))</f>
        <v/>
      </c>
      <c r="K73" s="77">
        <f>IF(K$49="","",IF($B73="","",IFERROR(SUMIFS('Dvd Calendar'!$E$258:$CZ$258,'Dvd Calendar'!$E$257:$CZ$257,"&gt;"&amp;K$48,'Dvd Calendar'!$E$257:$CZ$257,"&lt;="&amp;K$49)+SUMPRODUCT(('Dvd Calendar'!$E$250:$CZ$250&gt;K$48)*('Dvd Calendar'!$E$250:$CZ$250&lt;=K$49)*'Dvd Calendar'!$E$253:$CZ$253*(('Dvd Calendar'!$E$255:$CZ$255='Field Check'!$C$53)*('Field Check'!$C$53&lt;&gt;"")+('Dvd Calendar'!$E$255:$CZ$255='Field Check'!$C$54)*('Field Check'!$C$54&lt;&gt;"")+('Dvd Calendar'!$E$255:$CZ$255='Field Check'!$C$55)*('Field Check'!$C$55&lt;&gt;"")+('Dvd Calendar'!$E$255:$CZ$255='Field Check'!$C$56)*('Field Check'!$C$56&lt;&gt;"")+('Dvd Calendar'!$E$255:$CZ$255='Field Check'!$C$57)*('Field Check'!$C$57&lt;&gt;""))*(COUNTIF('Dvd Calendar'!$E$257:$CZ$257,'Dvd Calendar'!$E$250:$CZ$250)=0)),"")))</f>
        <v/>
      </c>
      <c r="L73" s="77">
        <f>IF(L$49="","",IF($B73="","",IFERROR(SUMIFS('Dvd Calendar'!$E$258:$CZ$258,'Dvd Calendar'!$E$257:$CZ$257,"&gt;"&amp;L$48,'Dvd Calendar'!$E$257:$CZ$257,"&lt;="&amp;L$49)+SUMPRODUCT(('Dvd Calendar'!$E$250:$CZ$250&gt;L$48)*('Dvd Calendar'!$E$250:$CZ$250&lt;=L$49)*'Dvd Calendar'!$E$253:$CZ$253*(('Dvd Calendar'!$E$255:$CZ$255='Field Check'!$C$53)*('Field Check'!$C$53&lt;&gt;"")+('Dvd Calendar'!$E$255:$CZ$255='Field Check'!$C$54)*('Field Check'!$C$54&lt;&gt;"")+('Dvd Calendar'!$E$255:$CZ$255='Field Check'!$C$55)*('Field Check'!$C$55&lt;&gt;"")+('Dvd Calendar'!$E$255:$CZ$255='Field Check'!$C$56)*('Field Check'!$C$56&lt;&gt;"")+('Dvd Calendar'!$E$255:$CZ$255='Field Check'!$C$57)*('Field Check'!$C$57&lt;&gt;""))*(COUNTIF('Dvd Calendar'!$E$257:$CZ$257,'Dvd Calendar'!$E$250:$CZ$250)=0)),"")))</f>
        <v/>
      </c>
      <c r="M73" s="77">
        <f>IF(M$49="","",IF($B73="","",IFERROR(SUMIFS('Dvd Calendar'!$E$258:$CZ$258,'Dvd Calendar'!$E$257:$CZ$257,"&gt;"&amp;M$48,'Dvd Calendar'!$E$257:$CZ$257,"&lt;="&amp;M$49)+SUMPRODUCT(('Dvd Calendar'!$E$250:$CZ$250&gt;M$48)*('Dvd Calendar'!$E$250:$CZ$250&lt;=M$49)*'Dvd Calendar'!$E$253:$CZ$253*(('Dvd Calendar'!$E$255:$CZ$255='Field Check'!$C$53)*('Field Check'!$C$53&lt;&gt;"")+('Dvd Calendar'!$E$255:$CZ$255='Field Check'!$C$54)*('Field Check'!$C$54&lt;&gt;"")+('Dvd Calendar'!$E$255:$CZ$255='Field Check'!$C$55)*('Field Check'!$C$55&lt;&gt;"")+('Dvd Calendar'!$E$255:$CZ$255='Field Check'!$C$56)*('Field Check'!$C$56&lt;&gt;"")+('Dvd Calendar'!$E$255:$CZ$255='Field Check'!$C$57)*('Field Check'!$C$57&lt;&gt;""))*(COUNTIF('Dvd Calendar'!$E$257:$CZ$257,'Dvd Calendar'!$E$250:$CZ$250)=0)),"")))</f>
        <v/>
      </c>
      <c r="N73" s="77">
        <f>IF(N$49="","",IF($B73="","",IFERROR(SUMIFS('Dvd Calendar'!$E$258:$CZ$258,'Dvd Calendar'!$E$257:$CZ$257,"&gt;"&amp;N$48,'Dvd Calendar'!$E$257:$CZ$257,"&lt;="&amp;N$49)+SUMPRODUCT(('Dvd Calendar'!$E$250:$CZ$250&gt;N$48)*('Dvd Calendar'!$E$250:$CZ$250&lt;=N$49)*'Dvd Calendar'!$E$253:$CZ$253*(('Dvd Calendar'!$E$255:$CZ$255='Field Check'!$C$53)*('Field Check'!$C$53&lt;&gt;"")+('Dvd Calendar'!$E$255:$CZ$255='Field Check'!$C$54)*('Field Check'!$C$54&lt;&gt;"")+('Dvd Calendar'!$E$255:$CZ$255='Field Check'!$C$55)*('Field Check'!$C$55&lt;&gt;"")+('Dvd Calendar'!$E$255:$CZ$255='Field Check'!$C$56)*('Field Check'!$C$56&lt;&gt;"")+('Dvd Calendar'!$E$255:$CZ$255='Field Check'!$C$57)*('Field Check'!$C$57&lt;&gt;""))*(COUNTIF('Dvd Calendar'!$E$257:$CZ$257,'Dvd Calendar'!$E$250:$CZ$250)=0)),"")))</f>
        <v/>
      </c>
      <c r="O73" s="77">
        <f>IF(O$49="","",IF($B73="","",IFERROR(SUMIFS('Dvd Calendar'!$E$258:$CZ$258,'Dvd Calendar'!$E$257:$CZ$257,"&gt;"&amp;O$48,'Dvd Calendar'!$E$257:$CZ$257,"&lt;="&amp;O$49)+SUMPRODUCT(('Dvd Calendar'!$E$250:$CZ$250&gt;O$48)*('Dvd Calendar'!$E$250:$CZ$250&lt;=O$49)*'Dvd Calendar'!$E$253:$CZ$253*(('Dvd Calendar'!$E$255:$CZ$255='Field Check'!$C$53)*('Field Check'!$C$53&lt;&gt;"")+('Dvd Calendar'!$E$255:$CZ$255='Field Check'!$C$54)*('Field Check'!$C$54&lt;&gt;"")+('Dvd Calendar'!$E$255:$CZ$255='Field Check'!$C$55)*('Field Check'!$C$55&lt;&gt;"")+('Dvd Calendar'!$E$255:$CZ$255='Field Check'!$C$56)*('Field Check'!$C$56&lt;&gt;"")+('Dvd Calendar'!$E$255:$CZ$255='Field Check'!$C$57)*('Field Check'!$C$57&lt;&gt;""))*(COUNTIF('Dvd Calendar'!$E$257:$CZ$257,'Dvd Calendar'!$E$250:$CZ$250)=0)),"")))</f>
        <v/>
      </c>
      <c r="P73" s="77">
        <f>IF(P$49="","",IF($B73="","",IFERROR(SUMIFS('Dvd Calendar'!$E$258:$CZ$258,'Dvd Calendar'!$E$257:$CZ$257,"&gt;"&amp;P$48,'Dvd Calendar'!$E$257:$CZ$257,"&lt;="&amp;P$49)+SUMPRODUCT(('Dvd Calendar'!$E$250:$CZ$250&gt;P$48)*('Dvd Calendar'!$E$250:$CZ$250&lt;=P$49)*'Dvd Calendar'!$E$253:$CZ$253*(('Dvd Calendar'!$E$255:$CZ$255='Field Check'!$C$53)*('Field Check'!$C$53&lt;&gt;"")+('Dvd Calendar'!$E$255:$CZ$255='Field Check'!$C$54)*('Field Check'!$C$54&lt;&gt;"")+('Dvd Calendar'!$E$255:$CZ$255='Field Check'!$C$55)*('Field Check'!$C$55&lt;&gt;"")+('Dvd Calendar'!$E$255:$CZ$255='Field Check'!$C$56)*('Field Check'!$C$56&lt;&gt;"")+('Dvd Calendar'!$E$255:$CZ$255='Field Check'!$C$57)*('Field Check'!$C$57&lt;&gt;""))*(COUNTIF('Dvd Calendar'!$E$257:$CZ$257,'Dvd Calendar'!$E$250:$CZ$250)=0)),"")))</f>
        <v/>
      </c>
      <c r="Q73" s="77">
        <f>IF(Q$49="","",IF($B73="","",IFERROR(SUMIFS('Dvd Calendar'!$E$258:$CZ$258,'Dvd Calendar'!$E$257:$CZ$257,"&gt;"&amp;Q$48,'Dvd Calendar'!$E$257:$CZ$257,"&lt;="&amp;Q$49)+SUMPRODUCT(('Dvd Calendar'!$E$250:$CZ$250&gt;Q$48)*('Dvd Calendar'!$E$250:$CZ$250&lt;=Q$49)*'Dvd Calendar'!$E$253:$CZ$253*(('Dvd Calendar'!$E$255:$CZ$255='Field Check'!$C$53)*('Field Check'!$C$53&lt;&gt;"")+('Dvd Calendar'!$E$255:$CZ$255='Field Check'!$C$54)*('Field Check'!$C$54&lt;&gt;"")+('Dvd Calendar'!$E$255:$CZ$255='Field Check'!$C$55)*('Field Check'!$C$55&lt;&gt;"")+('Dvd Calendar'!$E$255:$CZ$255='Field Check'!$C$56)*('Field Check'!$C$56&lt;&gt;"")+('Dvd Calendar'!$E$255:$CZ$255='Field Check'!$C$57)*('Field Check'!$C$57&lt;&gt;""))*(COUNTIF('Dvd Calendar'!$E$257:$CZ$257,'Dvd Calendar'!$E$250:$CZ$250)=0)),"")))</f>
        <v/>
      </c>
      <c r="R73" s="77">
        <f>IF(R$49="","",IF($B73="","",IFERROR(SUMIFS('Dvd Calendar'!$E$258:$CZ$258,'Dvd Calendar'!$E$257:$CZ$257,"&gt;"&amp;R$48,'Dvd Calendar'!$E$257:$CZ$257,"&lt;="&amp;R$49)+SUMPRODUCT(('Dvd Calendar'!$E$250:$CZ$250&gt;R$48)*('Dvd Calendar'!$E$250:$CZ$250&lt;=R$49)*'Dvd Calendar'!$E$253:$CZ$253*(('Dvd Calendar'!$E$255:$CZ$255='Field Check'!$C$53)*('Field Check'!$C$53&lt;&gt;"")+('Dvd Calendar'!$E$255:$CZ$255='Field Check'!$C$54)*('Field Check'!$C$54&lt;&gt;"")+('Dvd Calendar'!$E$255:$CZ$255='Field Check'!$C$55)*('Field Check'!$C$55&lt;&gt;"")+('Dvd Calendar'!$E$255:$CZ$255='Field Check'!$C$56)*('Field Check'!$C$56&lt;&gt;"")+('Dvd Calendar'!$E$255:$CZ$255='Field Check'!$C$57)*('Field Check'!$C$57&lt;&gt;""))*(COUNTIF('Dvd Calendar'!$E$257:$CZ$257,'Dvd Calendar'!$E$250:$CZ$250)=0)),"")))</f>
        <v/>
      </c>
      <c r="U73" s="86" t="n"/>
      <c r="V73" s="86" t="n"/>
      <c r="W73" s="86" t="n"/>
      <c r="X73" s="86" t="n"/>
      <c r="Y73" s="86" t="n"/>
      <c r="Z73" s="86" t="n"/>
      <c r="AA73" s="86" t="n"/>
      <c r="AB73" s="86" t="n"/>
      <c r="AC73" s="86" t="n"/>
      <c r="AD73" s="86" t="n"/>
      <c r="AE73" s="86" t="n"/>
      <c r="AF73" s="86" t="n"/>
      <c r="AG73" s="86" t="n"/>
      <c r="AH73" s="86" t="n"/>
      <c r="AI73" s="86" t="n"/>
      <c r="AJ73" s="86" t="n"/>
    </row>
    <row r="74">
      <c r="B74" s="126">
        <f>IF('AS51'!$C$29="","",'AS51'!$C$29)</f>
        <v/>
      </c>
      <c r="C74" s="77">
        <f>IF(C$49="","",IF($B74="","",IFERROR(SUMIFS('Dvd Calendar'!$E$269:$CZ$269,'Dvd Calendar'!$E$268:$CZ$268,"&gt;"&amp;C$48,'Dvd Calendar'!$E$268:$CZ$268,"&lt;="&amp;C$49)+SUMPRODUCT(('Dvd Calendar'!$E$261:$CZ$261&gt;C$48)*('Dvd Calendar'!$E$261:$CZ$261&lt;=C$49)*'Dvd Calendar'!$E$264:$CZ$264*(('Dvd Calendar'!$E$266:$CZ$266='Field Check'!$C$53)*('Field Check'!$C$53&lt;&gt;"")+('Dvd Calendar'!$E$266:$CZ$266='Field Check'!$C$54)*('Field Check'!$C$54&lt;&gt;"")+('Dvd Calendar'!$E$266:$CZ$266='Field Check'!$C$55)*('Field Check'!$C$55&lt;&gt;"")+('Dvd Calendar'!$E$266:$CZ$266='Field Check'!$C$56)*('Field Check'!$C$56&lt;&gt;"")+('Dvd Calendar'!$E$266:$CZ$266='Field Check'!$C$57)*('Field Check'!$C$57&lt;&gt;""))*(COUNTIF('Dvd Calendar'!$E$268:$CZ$268,'Dvd Calendar'!$E$261:$CZ$261)=0)),"")))</f>
        <v/>
      </c>
      <c r="D74" s="77">
        <f>IF(D$49="","",IF($B74="","",IFERROR(SUMIFS('Dvd Calendar'!$E$269:$CZ$269,'Dvd Calendar'!$E$268:$CZ$268,"&gt;"&amp;D$48,'Dvd Calendar'!$E$268:$CZ$268,"&lt;="&amp;D$49)+SUMPRODUCT(('Dvd Calendar'!$E$261:$CZ$261&gt;D$48)*('Dvd Calendar'!$E$261:$CZ$261&lt;=D$49)*'Dvd Calendar'!$E$264:$CZ$264*(('Dvd Calendar'!$E$266:$CZ$266='Field Check'!$C$53)*('Field Check'!$C$53&lt;&gt;"")+('Dvd Calendar'!$E$266:$CZ$266='Field Check'!$C$54)*('Field Check'!$C$54&lt;&gt;"")+('Dvd Calendar'!$E$266:$CZ$266='Field Check'!$C$55)*('Field Check'!$C$55&lt;&gt;"")+('Dvd Calendar'!$E$266:$CZ$266='Field Check'!$C$56)*('Field Check'!$C$56&lt;&gt;"")+('Dvd Calendar'!$E$266:$CZ$266='Field Check'!$C$57)*('Field Check'!$C$57&lt;&gt;""))*(COUNTIF('Dvd Calendar'!$E$268:$CZ$268,'Dvd Calendar'!$E$261:$CZ$261)=0)),"")))</f>
        <v/>
      </c>
      <c r="E74" s="77">
        <f>IF(E$49="","",IF($B74="","",IFERROR(SUMIFS('Dvd Calendar'!$E$269:$CZ$269,'Dvd Calendar'!$E$268:$CZ$268,"&gt;"&amp;E$48,'Dvd Calendar'!$E$268:$CZ$268,"&lt;="&amp;E$49)+SUMPRODUCT(('Dvd Calendar'!$E$261:$CZ$261&gt;E$48)*('Dvd Calendar'!$E$261:$CZ$261&lt;=E$49)*'Dvd Calendar'!$E$264:$CZ$264*(('Dvd Calendar'!$E$266:$CZ$266='Field Check'!$C$53)*('Field Check'!$C$53&lt;&gt;"")+('Dvd Calendar'!$E$266:$CZ$266='Field Check'!$C$54)*('Field Check'!$C$54&lt;&gt;"")+('Dvd Calendar'!$E$266:$CZ$266='Field Check'!$C$55)*('Field Check'!$C$55&lt;&gt;"")+('Dvd Calendar'!$E$266:$CZ$266='Field Check'!$C$56)*('Field Check'!$C$56&lt;&gt;"")+('Dvd Calendar'!$E$266:$CZ$266='Field Check'!$C$57)*('Field Check'!$C$57&lt;&gt;""))*(COUNTIF('Dvd Calendar'!$E$268:$CZ$268,'Dvd Calendar'!$E$261:$CZ$261)=0)),"")))</f>
        <v/>
      </c>
      <c r="F74" s="77">
        <f>IF(F$49="","",IF($B74="","",IFERROR(SUMIFS('Dvd Calendar'!$E$269:$CZ$269,'Dvd Calendar'!$E$268:$CZ$268,"&gt;"&amp;F$48,'Dvd Calendar'!$E$268:$CZ$268,"&lt;="&amp;F$49)+SUMPRODUCT(('Dvd Calendar'!$E$261:$CZ$261&gt;F$48)*('Dvd Calendar'!$E$261:$CZ$261&lt;=F$49)*'Dvd Calendar'!$E$264:$CZ$264*(('Dvd Calendar'!$E$266:$CZ$266='Field Check'!$C$53)*('Field Check'!$C$53&lt;&gt;"")+('Dvd Calendar'!$E$266:$CZ$266='Field Check'!$C$54)*('Field Check'!$C$54&lt;&gt;"")+('Dvd Calendar'!$E$266:$CZ$266='Field Check'!$C$55)*('Field Check'!$C$55&lt;&gt;"")+('Dvd Calendar'!$E$266:$CZ$266='Field Check'!$C$56)*('Field Check'!$C$56&lt;&gt;"")+('Dvd Calendar'!$E$266:$CZ$266='Field Check'!$C$57)*('Field Check'!$C$57&lt;&gt;""))*(COUNTIF('Dvd Calendar'!$E$268:$CZ$268,'Dvd Calendar'!$E$261:$CZ$261)=0)),"")))</f>
        <v/>
      </c>
      <c r="G74" s="77">
        <f>IF(G$49="","",IF($B74="","",IFERROR(SUMIFS('Dvd Calendar'!$E$269:$CZ$269,'Dvd Calendar'!$E$268:$CZ$268,"&gt;"&amp;G$48,'Dvd Calendar'!$E$268:$CZ$268,"&lt;="&amp;G$49)+SUMPRODUCT(('Dvd Calendar'!$E$261:$CZ$261&gt;G$48)*('Dvd Calendar'!$E$261:$CZ$261&lt;=G$49)*'Dvd Calendar'!$E$264:$CZ$264*(('Dvd Calendar'!$E$266:$CZ$266='Field Check'!$C$53)*('Field Check'!$C$53&lt;&gt;"")+('Dvd Calendar'!$E$266:$CZ$266='Field Check'!$C$54)*('Field Check'!$C$54&lt;&gt;"")+('Dvd Calendar'!$E$266:$CZ$266='Field Check'!$C$55)*('Field Check'!$C$55&lt;&gt;"")+('Dvd Calendar'!$E$266:$CZ$266='Field Check'!$C$56)*('Field Check'!$C$56&lt;&gt;"")+('Dvd Calendar'!$E$266:$CZ$266='Field Check'!$C$57)*('Field Check'!$C$57&lt;&gt;""))*(COUNTIF('Dvd Calendar'!$E$268:$CZ$268,'Dvd Calendar'!$E$261:$CZ$261)=0)),"")))</f>
        <v/>
      </c>
      <c r="H74" s="77">
        <f>IF(H$49="","",IF($B74="","",IFERROR(SUMIFS('Dvd Calendar'!$E$269:$CZ$269,'Dvd Calendar'!$E$268:$CZ$268,"&gt;"&amp;H$48,'Dvd Calendar'!$E$268:$CZ$268,"&lt;="&amp;H$49)+SUMPRODUCT(('Dvd Calendar'!$E$261:$CZ$261&gt;H$48)*('Dvd Calendar'!$E$261:$CZ$261&lt;=H$49)*'Dvd Calendar'!$E$264:$CZ$264*(('Dvd Calendar'!$E$266:$CZ$266='Field Check'!$C$53)*('Field Check'!$C$53&lt;&gt;"")+('Dvd Calendar'!$E$266:$CZ$266='Field Check'!$C$54)*('Field Check'!$C$54&lt;&gt;"")+('Dvd Calendar'!$E$266:$CZ$266='Field Check'!$C$55)*('Field Check'!$C$55&lt;&gt;"")+('Dvd Calendar'!$E$266:$CZ$266='Field Check'!$C$56)*('Field Check'!$C$56&lt;&gt;"")+('Dvd Calendar'!$E$266:$CZ$266='Field Check'!$C$57)*('Field Check'!$C$57&lt;&gt;""))*(COUNTIF('Dvd Calendar'!$E$268:$CZ$268,'Dvd Calendar'!$E$261:$CZ$261)=0)),"")))</f>
        <v/>
      </c>
      <c r="I74" s="77">
        <f>IF(I$49="","",IF($B74="","",IFERROR(SUMIFS('Dvd Calendar'!$E$269:$CZ$269,'Dvd Calendar'!$E$268:$CZ$268,"&gt;"&amp;I$48,'Dvd Calendar'!$E$268:$CZ$268,"&lt;="&amp;I$49)+SUMPRODUCT(('Dvd Calendar'!$E$261:$CZ$261&gt;I$48)*('Dvd Calendar'!$E$261:$CZ$261&lt;=I$49)*'Dvd Calendar'!$E$264:$CZ$264*(('Dvd Calendar'!$E$266:$CZ$266='Field Check'!$C$53)*('Field Check'!$C$53&lt;&gt;"")+('Dvd Calendar'!$E$266:$CZ$266='Field Check'!$C$54)*('Field Check'!$C$54&lt;&gt;"")+('Dvd Calendar'!$E$266:$CZ$266='Field Check'!$C$55)*('Field Check'!$C$55&lt;&gt;"")+('Dvd Calendar'!$E$266:$CZ$266='Field Check'!$C$56)*('Field Check'!$C$56&lt;&gt;"")+('Dvd Calendar'!$E$266:$CZ$266='Field Check'!$C$57)*('Field Check'!$C$57&lt;&gt;""))*(COUNTIF('Dvd Calendar'!$E$268:$CZ$268,'Dvd Calendar'!$E$261:$CZ$261)=0)),"")))</f>
        <v/>
      </c>
      <c r="J74" s="77">
        <f>IF(J$49="","",IF($B74="","",IFERROR(SUMIFS('Dvd Calendar'!$E$269:$CZ$269,'Dvd Calendar'!$E$268:$CZ$268,"&gt;"&amp;J$48,'Dvd Calendar'!$E$268:$CZ$268,"&lt;="&amp;J$49)+SUMPRODUCT(('Dvd Calendar'!$E$261:$CZ$261&gt;J$48)*('Dvd Calendar'!$E$261:$CZ$261&lt;=J$49)*'Dvd Calendar'!$E$264:$CZ$264*(('Dvd Calendar'!$E$266:$CZ$266='Field Check'!$C$53)*('Field Check'!$C$53&lt;&gt;"")+('Dvd Calendar'!$E$266:$CZ$266='Field Check'!$C$54)*('Field Check'!$C$54&lt;&gt;"")+('Dvd Calendar'!$E$266:$CZ$266='Field Check'!$C$55)*('Field Check'!$C$55&lt;&gt;"")+('Dvd Calendar'!$E$266:$CZ$266='Field Check'!$C$56)*('Field Check'!$C$56&lt;&gt;"")+('Dvd Calendar'!$E$266:$CZ$266='Field Check'!$C$57)*('Field Check'!$C$57&lt;&gt;""))*(COUNTIF('Dvd Calendar'!$E$268:$CZ$268,'Dvd Calendar'!$E$261:$CZ$261)=0)),"")))</f>
        <v/>
      </c>
      <c r="K74" s="77">
        <f>IF(K$49="","",IF($B74="","",IFERROR(SUMIFS('Dvd Calendar'!$E$269:$CZ$269,'Dvd Calendar'!$E$268:$CZ$268,"&gt;"&amp;K$48,'Dvd Calendar'!$E$268:$CZ$268,"&lt;="&amp;K$49)+SUMPRODUCT(('Dvd Calendar'!$E$261:$CZ$261&gt;K$48)*('Dvd Calendar'!$E$261:$CZ$261&lt;=K$49)*'Dvd Calendar'!$E$264:$CZ$264*(('Dvd Calendar'!$E$266:$CZ$266='Field Check'!$C$53)*('Field Check'!$C$53&lt;&gt;"")+('Dvd Calendar'!$E$266:$CZ$266='Field Check'!$C$54)*('Field Check'!$C$54&lt;&gt;"")+('Dvd Calendar'!$E$266:$CZ$266='Field Check'!$C$55)*('Field Check'!$C$55&lt;&gt;"")+('Dvd Calendar'!$E$266:$CZ$266='Field Check'!$C$56)*('Field Check'!$C$56&lt;&gt;"")+('Dvd Calendar'!$E$266:$CZ$266='Field Check'!$C$57)*('Field Check'!$C$57&lt;&gt;""))*(COUNTIF('Dvd Calendar'!$E$268:$CZ$268,'Dvd Calendar'!$E$261:$CZ$261)=0)),"")))</f>
        <v/>
      </c>
      <c r="L74" s="77">
        <f>IF(L$49="","",IF($B74="","",IFERROR(SUMIFS('Dvd Calendar'!$E$269:$CZ$269,'Dvd Calendar'!$E$268:$CZ$268,"&gt;"&amp;L$48,'Dvd Calendar'!$E$268:$CZ$268,"&lt;="&amp;L$49)+SUMPRODUCT(('Dvd Calendar'!$E$261:$CZ$261&gt;L$48)*('Dvd Calendar'!$E$261:$CZ$261&lt;=L$49)*'Dvd Calendar'!$E$264:$CZ$264*(('Dvd Calendar'!$E$266:$CZ$266='Field Check'!$C$53)*('Field Check'!$C$53&lt;&gt;"")+('Dvd Calendar'!$E$266:$CZ$266='Field Check'!$C$54)*('Field Check'!$C$54&lt;&gt;"")+('Dvd Calendar'!$E$266:$CZ$266='Field Check'!$C$55)*('Field Check'!$C$55&lt;&gt;"")+('Dvd Calendar'!$E$266:$CZ$266='Field Check'!$C$56)*('Field Check'!$C$56&lt;&gt;"")+('Dvd Calendar'!$E$266:$CZ$266='Field Check'!$C$57)*('Field Check'!$C$57&lt;&gt;""))*(COUNTIF('Dvd Calendar'!$E$268:$CZ$268,'Dvd Calendar'!$E$261:$CZ$261)=0)),"")))</f>
        <v/>
      </c>
      <c r="M74" s="77">
        <f>IF(M$49="","",IF($B74="","",IFERROR(SUMIFS('Dvd Calendar'!$E$269:$CZ$269,'Dvd Calendar'!$E$268:$CZ$268,"&gt;"&amp;M$48,'Dvd Calendar'!$E$268:$CZ$268,"&lt;="&amp;M$49)+SUMPRODUCT(('Dvd Calendar'!$E$261:$CZ$261&gt;M$48)*('Dvd Calendar'!$E$261:$CZ$261&lt;=M$49)*'Dvd Calendar'!$E$264:$CZ$264*(('Dvd Calendar'!$E$266:$CZ$266='Field Check'!$C$53)*('Field Check'!$C$53&lt;&gt;"")+('Dvd Calendar'!$E$266:$CZ$266='Field Check'!$C$54)*('Field Check'!$C$54&lt;&gt;"")+('Dvd Calendar'!$E$266:$CZ$266='Field Check'!$C$55)*('Field Check'!$C$55&lt;&gt;"")+('Dvd Calendar'!$E$266:$CZ$266='Field Check'!$C$56)*('Field Check'!$C$56&lt;&gt;"")+('Dvd Calendar'!$E$266:$CZ$266='Field Check'!$C$57)*('Field Check'!$C$57&lt;&gt;""))*(COUNTIF('Dvd Calendar'!$E$268:$CZ$268,'Dvd Calendar'!$E$261:$CZ$261)=0)),"")))</f>
        <v/>
      </c>
      <c r="N74" s="77">
        <f>IF(N$49="","",IF($B74="","",IFERROR(SUMIFS('Dvd Calendar'!$E$269:$CZ$269,'Dvd Calendar'!$E$268:$CZ$268,"&gt;"&amp;N$48,'Dvd Calendar'!$E$268:$CZ$268,"&lt;="&amp;N$49)+SUMPRODUCT(('Dvd Calendar'!$E$261:$CZ$261&gt;N$48)*('Dvd Calendar'!$E$261:$CZ$261&lt;=N$49)*'Dvd Calendar'!$E$264:$CZ$264*(('Dvd Calendar'!$E$266:$CZ$266='Field Check'!$C$53)*('Field Check'!$C$53&lt;&gt;"")+('Dvd Calendar'!$E$266:$CZ$266='Field Check'!$C$54)*('Field Check'!$C$54&lt;&gt;"")+('Dvd Calendar'!$E$266:$CZ$266='Field Check'!$C$55)*('Field Check'!$C$55&lt;&gt;"")+('Dvd Calendar'!$E$266:$CZ$266='Field Check'!$C$56)*('Field Check'!$C$56&lt;&gt;"")+('Dvd Calendar'!$E$266:$CZ$266='Field Check'!$C$57)*('Field Check'!$C$57&lt;&gt;""))*(COUNTIF('Dvd Calendar'!$E$268:$CZ$268,'Dvd Calendar'!$E$261:$CZ$261)=0)),"")))</f>
        <v/>
      </c>
      <c r="O74" s="77">
        <f>IF(O$49="","",IF($B74="","",IFERROR(SUMIFS('Dvd Calendar'!$E$269:$CZ$269,'Dvd Calendar'!$E$268:$CZ$268,"&gt;"&amp;O$48,'Dvd Calendar'!$E$268:$CZ$268,"&lt;="&amp;O$49)+SUMPRODUCT(('Dvd Calendar'!$E$261:$CZ$261&gt;O$48)*('Dvd Calendar'!$E$261:$CZ$261&lt;=O$49)*'Dvd Calendar'!$E$264:$CZ$264*(('Dvd Calendar'!$E$266:$CZ$266='Field Check'!$C$53)*('Field Check'!$C$53&lt;&gt;"")+('Dvd Calendar'!$E$266:$CZ$266='Field Check'!$C$54)*('Field Check'!$C$54&lt;&gt;"")+('Dvd Calendar'!$E$266:$CZ$266='Field Check'!$C$55)*('Field Check'!$C$55&lt;&gt;"")+('Dvd Calendar'!$E$266:$CZ$266='Field Check'!$C$56)*('Field Check'!$C$56&lt;&gt;"")+('Dvd Calendar'!$E$266:$CZ$266='Field Check'!$C$57)*('Field Check'!$C$57&lt;&gt;""))*(COUNTIF('Dvd Calendar'!$E$268:$CZ$268,'Dvd Calendar'!$E$261:$CZ$261)=0)),"")))</f>
        <v/>
      </c>
      <c r="P74" s="77">
        <f>IF(P$49="","",IF($B74="","",IFERROR(SUMIFS('Dvd Calendar'!$E$269:$CZ$269,'Dvd Calendar'!$E$268:$CZ$268,"&gt;"&amp;P$48,'Dvd Calendar'!$E$268:$CZ$268,"&lt;="&amp;P$49)+SUMPRODUCT(('Dvd Calendar'!$E$261:$CZ$261&gt;P$48)*('Dvd Calendar'!$E$261:$CZ$261&lt;=P$49)*'Dvd Calendar'!$E$264:$CZ$264*(('Dvd Calendar'!$E$266:$CZ$266='Field Check'!$C$53)*('Field Check'!$C$53&lt;&gt;"")+('Dvd Calendar'!$E$266:$CZ$266='Field Check'!$C$54)*('Field Check'!$C$54&lt;&gt;"")+('Dvd Calendar'!$E$266:$CZ$266='Field Check'!$C$55)*('Field Check'!$C$55&lt;&gt;"")+('Dvd Calendar'!$E$266:$CZ$266='Field Check'!$C$56)*('Field Check'!$C$56&lt;&gt;"")+('Dvd Calendar'!$E$266:$CZ$266='Field Check'!$C$57)*('Field Check'!$C$57&lt;&gt;""))*(COUNTIF('Dvd Calendar'!$E$268:$CZ$268,'Dvd Calendar'!$E$261:$CZ$261)=0)),"")))</f>
        <v/>
      </c>
      <c r="Q74" s="77">
        <f>IF(Q$49="","",IF($B74="","",IFERROR(SUMIFS('Dvd Calendar'!$E$269:$CZ$269,'Dvd Calendar'!$E$268:$CZ$268,"&gt;"&amp;Q$48,'Dvd Calendar'!$E$268:$CZ$268,"&lt;="&amp;Q$49)+SUMPRODUCT(('Dvd Calendar'!$E$261:$CZ$261&gt;Q$48)*('Dvd Calendar'!$E$261:$CZ$261&lt;=Q$49)*'Dvd Calendar'!$E$264:$CZ$264*(('Dvd Calendar'!$E$266:$CZ$266='Field Check'!$C$53)*('Field Check'!$C$53&lt;&gt;"")+('Dvd Calendar'!$E$266:$CZ$266='Field Check'!$C$54)*('Field Check'!$C$54&lt;&gt;"")+('Dvd Calendar'!$E$266:$CZ$266='Field Check'!$C$55)*('Field Check'!$C$55&lt;&gt;"")+('Dvd Calendar'!$E$266:$CZ$266='Field Check'!$C$56)*('Field Check'!$C$56&lt;&gt;"")+('Dvd Calendar'!$E$266:$CZ$266='Field Check'!$C$57)*('Field Check'!$C$57&lt;&gt;""))*(COUNTIF('Dvd Calendar'!$E$268:$CZ$268,'Dvd Calendar'!$E$261:$CZ$261)=0)),"")))</f>
        <v/>
      </c>
      <c r="R74" s="77">
        <f>IF(R$49="","",IF($B74="","",IFERROR(SUMIFS('Dvd Calendar'!$E$269:$CZ$269,'Dvd Calendar'!$E$268:$CZ$268,"&gt;"&amp;R$48,'Dvd Calendar'!$E$268:$CZ$268,"&lt;="&amp;R$49)+SUMPRODUCT(('Dvd Calendar'!$E$261:$CZ$261&gt;R$48)*('Dvd Calendar'!$E$261:$CZ$261&lt;=R$49)*'Dvd Calendar'!$E$264:$CZ$264*(('Dvd Calendar'!$E$266:$CZ$266='Field Check'!$C$53)*('Field Check'!$C$53&lt;&gt;"")+('Dvd Calendar'!$E$266:$CZ$266='Field Check'!$C$54)*('Field Check'!$C$54&lt;&gt;"")+('Dvd Calendar'!$E$266:$CZ$266='Field Check'!$C$55)*('Field Check'!$C$55&lt;&gt;"")+('Dvd Calendar'!$E$266:$CZ$266='Field Check'!$C$56)*('Field Check'!$C$56&lt;&gt;"")+('Dvd Calendar'!$E$266:$CZ$266='Field Check'!$C$57)*('Field Check'!$C$57&lt;&gt;""))*(COUNTIF('Dvd Calendar'!$E$268:$CZ$268,'Dvd Calendar'!$E$261:$CZ$261)=0)),"")))</f>
        <v/>
      </c>
      <c r="U74" s="86" t="n"/>
      <c r="V74" s="86" t="n"/>
      <c r="W74" s="86" t="n"/>
      <c r="X74" s="86" t="n"/>
      <c r="Y74" s="86" t="n"/>
      <c r="Z74" s="86" t="n"/>
      <c r="AA74" s="86" t="n"/>
      <c r="AB74" s="86" t="n"/>
      <c r="AC74" s="86" t="n"/>
      <c r="AD74" s="86" t="n"/>
      <c r="AE74" s="86" t="n"/>
      <c r="AF74" s="86" t="n"/>
      <c r="AG74" s="86" t="n"/>
      <c r="AH74" s="86" t="n"/>
      <c r="AI74" s="86" t="n"/>
      <c r="AJ74" s="86" t="n"/>
    </row>
    <row r="75">
      <c r="B75" s="126">
        <f>IF('AS51'!$C$30="","",'AS51'!$C$30)</f>
        <v/>
      </c>
      <c r="C75" s="77">
        <f>IF(C$49="","",IF($B75="","",IFERROR(SUMIFS('Dvd Calendar'!$E$280:$CZ$280,'Dvd Calendar'!$E$279:$CZ$279,"&gt;"&amp;C$48,'Dvd Calendar'!$E$279:$CZ$279,"&lt;="&amp;C$49)+SUMPRODUCT(('Dvd Calendar'!$E$272:$CZ$272&gt;C$48)*('Dvd Calendar'!$E$272:$CZ$272&lt;=C$49)*'Dvd Calendar'!$E$275:$CZ$275*(('Dvd Calendar'!$E$277:$CZ$277='Field Check'!$C$53)*('Field Check'!$C$53&lt;&gt;"")+('Dvd Calendar'!$E$277:$CZ$277='Field Check'!$C$54)*('Field Check'!$C$54&lt;&gt;"")+('Dvd Calendar'!$E$277:$CZ$277='Field Check'!$C$55)*('Field Check'!$C$55&lt;&gt;"")+('Dvd Calendar'!$E$277:$CZ$277='Field Check'!$C$56)*('Field Check'!$C$56&lt;&gt;"")+('Dvd Calendar'!$E$277:$CZ$277='Field Check'!$C$57)*('Field Check'!$C$57&lt;&gt;""))*(COUNTIF('Dvd Calendar'!$E$279:$CZ$279,'Dvd Calendar'!$E$272:$CZ$272)=0)),"")))</f>
        <v/>
      </c>
      <c r="D75" s="77">
        <f>IF(D$49="","",IF($B75="","",IFERROR(SUMIFS('Dvd Calendar'!$E$280:$CZ$280,'Dvd Calendar'!$E$279:$CZ$279,"&gt;"&amp;D$48,'Dvd Calendar'!$E$279:$CZ$279,"&lt;="&amp;D$49)+SUMPRODUCT(('Dvd Calendar'!$E$272:$CZ$272&gt;D$48)*('Dvd Calendar'!$E$272:$CZ$272&lt;=D$49)*'Dvd Calendar'!$E$275:$CZ$275*(('Dvd Calendar'!$E$277:$CZ$277='Field Check'!$C$53)*('Field Check'!$C$53&lt;&gt;"")+('Dvd Calendar'!$E$277:$CZ$277='Field Check'!$C$54)*('Field Check'!$C$54&lt;&gt;"")+('Dvd Calendar'!$E$277:$CZ$277='Field Check'!$C$55)*('Field Check'!$C$55&lt;&gt;"")+('Dvd Calendar'!$E$277:$CZ$277='Field Check'!$C$56)*('Field Check'!$C$56&lt;&gt;"")+('Dvd Calendar'!$E$277:$CZ$277='Field Check'!$C$57)*('Field Check'!$C$57&lt;&gt;""))*(COUNTIF('Dvd Calendar'!$E$279:$CZ$279,'Dvd Calendar'!$E$272:$CZ$272)=0)),"")))</f>
        <v/>
      </c>
      <c r="E75" s="77">
        <f>IF(E$49="","",IF($B75="","",IFERROR(SUMIFS('Dvd Calendar'!$E$280:$CZ$280,'Dvd Calendar'!$E$279:$CZ$279,"&gt;"&amp;E$48,'Dvd Calendar'!$E$279:$CZ$279,"&lt;="&amp;E$49)+SUMPRODUCT(('Dvd Calendar'!$E$272:$CZ$272&gt;E$48)*('Dvd Calendar'!$E$272:$CZ$272&lt;=E$49)*'Dvd Calendar'!$E$275:$CZ$275*(('Dvd Calendar'!$E$277:$CZ$277='Field Check'!$C$53)*('Field Check'!$C$53&lt;&gt;"")+('Dvd Calendar'!$E$277:$CZ$277='Field Check'!$C$54)*('Field Check'!$C$54&lt;&gt;"")+('Dvd Calendar'!$E$277:$CZ$277='Field Check'!$C$55)*('Field Check'!$C$55&lt;&gt;"")+('Dvd Calendar'!$E$277:$CZ$277='Field Check'!$C$56)*('Field Check'!$C$56&lt;&gt;"")+('Dvd Calendar'!$E$277:$CZ$277='Field Check'!$C$57)*('Field Check'!$C$57&lt;&gt;""))*(COUNTIF('Dvd Calendar'!$E$279:$CZ$279,'Dvd Calendar'!$E$272:$CZ$272)=0)),"")))</f>
        <v/>
      </c>
      <c r="F75" s="77">
        <f>IF(F$49="","",IF($B75="","",IFERROR(SUMIFS('Dvd Calendar'!$E$280:$CZ$280,'Dvd Calendar'!$E$279:$CZ$279,"&gt;"&amp;F$48,'Dvd Calendar'!$E$279:$CZ$279,"&lt;="&amp;F$49)+SUMPRODUCT(('Dvd Calendar'!$E$272:$CZ$272&gt;F$48)*('Dvd Calendar'!$E$272:$CZ$272&lt;=F$49)*'Dvd Calendar'!$E$275:$CZ$275*(('Dvd Calendar'!$E$277:$CZ$277='Field Check'!$C$53)*('Field Check'!$C$53&lt;&gt;"")+('Dvd Calendar'!$E$277:$CZ$277='Field Check'!$C$54)*('Field Check'!$C$54&lt;&gt;"")+('Dvd Calendar'!$E$277:$CZ$277='Field Check'!$C$55)*('Field Check'!$C$55&lt;&gt;"")+('Dvd Calendar'!$E$277:$CZ$277='Field Check'!$C$56)*('Field Check'!$C$56&lt;&gt;"")+('Dvd Calendar'!$E$277:$CZ$277='Field Check'!$C$57)*('Field Check'!$C$57&lt;&gt;""))*(COUNTIF('Dvd Calendar'!$E$279:$CZ$279,'Dvd Calendar'!$E$272:$CZ$272)=0)),"")))</f>
        <v/>
      </c>
      <c r="G75" s="77">
        <f>IF(G$49="","",IF($B75="","",IFERROR(SUMIFS('Dvd Calendar'!$E$280:$CZ$280,'Dvd Calendar'!$E$279:$CZ$279,"&gt;"&amp;G$48,'Dvd Calendar'!$E$279:$CZ$279,"&lt;="&amp;G$49)+SUMPRODUCT(('Dvd Calendar'!$E$272:$CZ$272&gt;G$48)*('Dvd Calendar'!$E$272:$CZ$272&lt;=G$49)*'Dvd Calendar'!$E$275:$CZ$275*(('Dvd Calendar'!$E$277:$CZ$277='Field Check'!$C$53)*('Field Check'!$C$53&lt;&gt;"")+('Dvd Calendar'!$E$277:$CZ$277='Field Check'!$C$54)*('Field Check'!$C$54&lt;&gt;"")+('Dvd Calendar'!$E$277:$CZ$277='Field Check'!$C$55)*('Field Check'!$C$55&lt;&gt;"")+('Dvd Calendar'!$E$277:$CZ$277='Field Check'!$C$56)*('Field Check'!$C$56&lt;&gt;"")+('Dvd Calendar'!$E$277:$CZ$277='Field Check'!$C$57)*('Field Check'!$C$57&lt;&gt;""))*(COUNTIF('Dvd Calendar'!$E$279:$CZ$279,'Dvd Calendar'!$E$272:$CZ$272)=0)),"")))</f>
        <v/>
      </c>
      <c r="H75" s="77">
        <f>IF(H$49="","",IF($B75="","",IFERROR(SUMIFS('Dvd Calendar'!$E$280:$CZ$280,'Dvd Calendar'!$E$279:$CZ$279,"&gt;"&amp;H$48,'Dvd Calendar'!$E$279:$CZ$279,"&lt;="&amp;H$49)+SUMPRODUCT(('Dvd Calendar'!$E$272:$CZ$272&gt;H$48)*('Dvd Calendar'!$E$272:$CZ$272&lt;=H$49)*'Dvd Calendar'!$E$275:$CZ$275*(('Dvd Calendar'!$E$277:$CZ$277='Field Check'!$C$53)*('Field Check'!$C$53&lt;&gt;"")+('Dvd Calendar'!$E$277:$CZ$277='Field Check'!$C$54)*('Field Check'!$C$54&lt;&gt;"")+('Dvd Calendar'!$E$277:$CZ$277='Field Check'!$C$55)*('Field Check'!$C$55&lt;&gt;"")+('Dvd Calendar'!$E$277:$CZ$277='Field Check'!$C$56)*('Field Check'!$C$56&lt;&gt;"")+('Dvd Calendar'!$E$277:$CZ$277='Field Check'!$C$57)*('Field Check'!$C$57&lt;&gt;""))*(COUNTIF('Dvd Calendar'!$E$279:$CZ$279,'Dvd Calendar'!$E$272:$CZ$272)=0)),"")))</f>
        <v/>
      </c>
      <c r="I75" s="77">
        <f>IF(I$49="","",IF($B75="","",IFERROR(SUMIFS('Dvd Calendar'!$E$280:$CZ$280,'Dvd Calendar'!$E$279:$CZ$279,"&gt;"&amp;I$48,'Dvd Calendar'!$E$279:$CZ$279,"&lt;="&amp;I$49)+SUMPRODUCT(('Dvd Calendar'!$E$272:$CZ$272&gt;I$48)*('Dvd Calendar'!$E$272:$CZ$272&lt;=I$49)*'Dvd Calendar'!$E$275:$CZ$275*(('Dvd Calendar'!$E$277:$CZ$277='Field Check'!$C$53)*('Field Check'!$C$53&lt;&gt;"")+('Dvd Calendar'!$E$277:$CZ$277='Field Check'!$C$54)*('Field Check'!$C$54&lt;&gt;"")+('Dvd Calendar'!$E$277:$CZ$277='Field Check'!$C$55)*('Field Check'!$C$55&lt;&gt;"")+('Dvd Calendar'!$E$277:$CZ$277='Field Check'!$C$56)*('Field Check'!$C$56&lt;&gt;"")+('Dvd Calendar'!$E$277:$CZ$277='Field Check'!$C$57)*('Field Check'!$C$57&lt;&gt;""))*(COUNTIF('Dvd Calendar'!$E$279:$CZ$279,'Dvd Calendar'!$E$272:$CZ$272)=0)),"")))</f>
        <v/>
      </c>
      <c r="J75" s="77">
        <f>IF(J$49="","",IF($B75="","",IFERROR(SUMIFS('Dvd Calendar'!$E$280:$CZ$280,'Dvd Calendar'!$E$279:$CZ$279,"&gt;"&amp;J$48,'Dvd Calendar'!$E$279:$CZ$279,"&lt;="&amp;J$49)+SUMPRODUCT(('Dvd Calendar'!$E$272:$CZ$272&gt;J$48)*('Dvd Calendar'!$E$272:$CZ$272&lt;=J$49)*'Dvd Calendar'!$E$275:$CZ$275*(('Dvd Calendar'!$E$277:$CZ$277='Field Check'!$C$53)*('Field Check'!$C$53&lt;&gt;"")+('Dvd Calendar'!$E$277:$CZ$277='Field Check'!$C$54)*('Field Check'!$C$54&lt;&gt;"")+('Dvd Calendar'!$E$277:$CZ$277='Field Check'!$C$55)*('Field Check'!$C$55&lt;&gt;"")+('Dvd Calendar'!$E$277:$CZ$277='Field Check'!$C$56)*('Field Check'!$C$56&lt;&gt;"")+('Dvd Calendar'!$E$277:$CZ$277='Field Check'!$C$57)*('Field Check'!$C$57&lt;&gt;""))*(COUNTIF('Dvd Calendar'!$E$279:$CZ$279,'Dvd Calendar'!$E$272:$CZ$272)=0)),"")))</f>
        <v/>
      </c>
      <c r="K75" s="77">
        <f>IF(K$49="","",IF($B75="","",IFERROR(SUMIFS('Dvd Calendar'!$E$280:$CZ$280,'Dvd Calendar'!$E$279:$CZ$279,"&gt;"&amp;K$48,'Dvd Calendar'!$E$279:$CZ$279,"&lt;="&amp;K$49)+SUMPRODUCT(('Dvd Calendar'!$E$272:$CZ$272&gt;K$48)*('Dvd Calendar'!$E$272:$CZ$272&lt;=K$49)*'Dvd Calendar'!$E$275:$CZ$275*(('Dvd Calendar'!$E$277:$CZ$277='Field Check'!$C$53)*('Field Check'!$C$53&lt;&gt;"")+('Dvd Calendar'!$E$277:$CZ$277='Field Check'!$C$54)*('Field Check'!$C$54&lt;&gt;"")+('Dvd Calendar'!$E$277:$CZ$277='Field Check'!$C$55)*('Field Check'!$C$55&lt;&gt;"")+('Dvd Calendar'!$E$277:$CZ$277='Field Check'!$C$56)*('Field Check'!$C$56&lt;&gt;"")+('Dvd Calendar'!$E$277:$CZ$277='Field Check'!$C$57)*('Field Check'!$C$57&lt;&gt;""))*(COUNTIF('Dvd Calendar'!$E$279:$CZ$279,'Dvd Calendar'!$E$272:$CZ$272)=0)),"")))</f>
        <v/>
      </c>
      <c r="L75" s="77">
        <f>IF(L$49="","",IF($B75="","",IFERROR(SUMIFS('Dvd Calendar'!$E$280:$CZ$280,'Dvd Calendar'!$E$279:$CZ$279,"&gt;"&amp;L$48,'Dvd Calendar'!$E$279:$CZ$279,"&lt;="&amp;L$49)+SUMPRODUCT(('Dvd Calendar'!$E$272:$CZ$272&gt;L$48)*('Dvd Calendar'!$E$272:$CZ$272&lt;=L$49)*'Dvd Calendar'!$E$275:$CZ$275*(('Dvd Calendar'!$E$277:$CZ$277='Field Check'!$C$53)*('Field Check'!$C$53&lt;&gt;"")+('Dvd Calendar'!$E$277:$CZ$277='Field Check'!$C$54)*('Field Check'!$C$54&lt;&gt;"")+('Dvd Calendar'!$E$277:$CZ$277='Field Check'!$C$55)*('Field Check'!$C$55&lt;&gt;"")+('Dvd Calendar'!$E$277:$CZ$277='Field Check'!$C$56)*('Field Check'!$C$56&lt;&gt;"")+('Dvd Calendar'!$E$277:$CZ$277='Field Check'!$C$57)*('Field Check'!$C$57&lt;&gt;""))*(COUNTIF('Dvd Calendar'!$E$279:$CZ$279,'Dvd Calendar'!$E$272:$CZ$272)=0)),"")))</f>
        <v/>
      </c>
      <c r="M75" s="77">
        <f>IF(M$49="","",IF($B75="","",IFERROR(SUMIFS('Dvd Calendar'!$E$280:$CZ$280,'Dvd Calendar'!$E$279:$CZ$279,"&gt;"&amp;M$48,'Dvd Calendar'!$E$279:$CZ$279,"&lt;="&amp;M$49)+SUMPRODUCT(('Dvd Calendar'!$E$272:$CZ$272&gt;M$48)*('Dvd Calendar'!$E$272:$CZ$272&lt;=M$49)*'Dvd Calendar'!$E$275:$CZ$275*(('Dvd Calendar'!$E$277:$CZ$277='Field Check'!$C$53)*('Field Check'!$C$53&lt;&gt;"")+('Dvd Calendar'!$E$277:$CZ$277='Field Check'!$C$54)*('Field Check'!$C$54&lt;&gt;"")+('Dvd Calendar'!$E$277:$CZ$277='Field Check'!$C$55)*('Field Check'!$C$55&lt;&gt;"")+('Dvd Calendar'!$E$277:$CZ$277='Field Check'!$C$56)*('Field Check'!$C$56&lt;&gt;"")+('Dvd Calendar'!$E$277:$CZ$277='Field Check'!$C$57)*('Field Check'!$C$57&lt;&gt;""))*(COUNTIF('Dvd Calendar'!$E$279:$CZ$279,'Dvd Calendar'!$E$272:$CZ$272)=0)),"")))</f>
        <v/>
      </c>
      <c r="N75" s="77">
        <f>IF(N$49="","",IF($B75="","",IFERROR(SUMIFS('Dvd Calendar'!$E$280:$CZ$280,'Dvd Calendar'!$E$279:$CZ$279,"&gt;"&amp;N$48,'Dvd Calendar'!$E$279:$CZ$279,"&lt;="&amp;N$49)+SUMPRODUCT(('Dvd Calendar'!$E$272:$CZ$272&gt;N$48)*('Dvd Calendar'!$E$272:$CZ$272&lt;=N$49)*'Dvd Calendar'!$E$275:$CZ$275*(('Dvd Calendar'!$E$277:$CZ$277='Field Check'!$C$53)*('Field Check'!$C$53&lt;&gt;"")+('Dvd Calendar'!$E$277:$CZ$277='Field Check'!$C$54)*('Field Check'!$C$54&lt;&gt;"")+('Dvd Calendar'!$E$277:$CZ$277='Field Check'!$C$55)*('Field Check'!$C$55&lt;&gt;"")+('Dvd Calendar'!$E$277:$CZ$277='Field Check'!$C$56)*('Field Check'!$C$56&lt;&gt;"")+('Dvd Calendar'!$E$277:$CZ$277='Field Check'!$C$57)*('Field Check'!$C$57&lt;&gt;""))*(COUNTIF('Dvd Calendar'!$E$279:$CZ$279,'Dvd Calendar'!$E$272:$CZ$272)=0)),"")))</f>
        <v/>
      </c>
      <c r="O75" s="77">
        <f>IF(O$49="","",IF($B75="","",IFERROR(SUMIFS('Dvd Calendar'!$E$280:$CZ$280,'Dvd Calendar'!$E$279:$CZ$279,"&gt;"&amp;O$48,'Dvd Calendar'!$E$279:$CZ$279,"&lt;="&amp;O$49)+SUMPRODUCT(('Dvd Calendar'!$E$272:$CZ$272&gt;O$48)*('Dvd Calendar'!$E$272:$CZ$272&lt;=O$49)*'Dvd Calendar'!$E$275:$CZ$275*(('Dvd Calendar'!$E$277:$CZ$277='Field Check'!$C$53)*('Field Check'!$C$53&lt;&gt;"")+('Dvd Calendar'!$E$277:$CZ$277='Field Check'!$C$54)*('Field Check'!$C$54&lt;&gt;"")+('Dvd Calendar'!$E$277:$CZ$277='Field Check'!$C$55)*('Field Check'!$C$55&lt;&gt;"")+('Dvd Calendar'!$E$277:$CZ$277='Field Check'!$C$56)*('Field Check'!$C$56&lt;&gt;"")+('Dvd Calendar'!$E$277:$CZ$277='Field Check'!$C$57)*('Field Check'!$C$57&lt;&gt;""))*(COUNTIF('Dvd Calendar'!$E$279:$CZ$279,'Dvd Calendar'!$E$272:$CZ$272)=0)),"")))</f>
        <v/>
      </c>
      <c r="P75" s="77">
        <f>IF(P$49="","",IF($B75="","",IFERROR(SUMIFS('Dvd Calendar'!$E$280:$CZ$280,'Dvd Calendar'!$E$279:$CZ$279,"&gt;"&amp;P$48,'Dvd Calendar'!$E$279:$CZ$279,"&lt;="&amp;P$49)+SUMPRODUCT(('Dvd Calendar'!$E$272:$CZ$272&gt;P$48)*('Dvd Calendar'!$E$272:$CZ$272&lt;=P$49)*'Dvd Calendar'!$E$275:$CZ$275*(('Dvd Calendar'!$E$277:$CZ$277='Field Check'!$C$53)*('Field Check'!$C$53&lt;&gt;"")+('Dvd Calendar'!$E$277:$CZ$277='Field Check'!$C$54)*('Field Check'!$C$54&lt;&gt;"")+('Dvd Calendar'!$E$277:$CZ$277='Field Check'!$C$55)*('Field Check'!$C$55&lt;&gt;"")+('Dvd Calendar'!$E$277:$CZ$277='Field Check'!$C$56)*('Field Check'!$C$56&lt;&gt;"")+('Dvd Calendar'!$E$277:$CZ$277='Field Check'!$C$57)*('Field Check'!$C$57&lt;&gt;""))*(COUNTIF('Dvd Calendar'!$E$279:$CZ$279,'Dvd Calendar'!$E$272:$CZ$272)=0)),"")))</f>
        <v/>
      </c>
      <c r="Q75" s="77">
        <f>IF(Q$49="","",IF($B75="","",IFERROR(SUMIFS('Dvd Calendar'!$E$280:$CZ$280,'Dvd Calendar'!$E$279:$CZ$279,"&gt;"&amp;Q$48,'Dvd Calendar'!$E$279:$CZ$279,"&lt;="&amp;Q$49)+SUMPRODUCT(('Dvd Calendar'!$E$272:$CZ$272&gt;Q$48)*('Dvd Calendar'!$E$272:$CZ$272&lt;=Q$49)*'Dvd Calendar'!$E$275:$CZ$275*(('Dvd Calendar'!$E$277:$CZ$277='Field Check'!$C$53)*('Field Check'!$C$53&lt;&gt;"")+('Dvd Calendar'!$E$277:$CZ$277='Field Check'!$C$54)*('Field Check'!$C$54&lt;&gt;"")+('Dvd Calendar'!$E$277:$CZ$277='Field Check'!$C$55)*('Field Check'!$C$55&lt;&gt;"")+('Dvd Calendar'!$E$277:$CZ$277='Field Check'!$C$56)*('Field Check'!$C$56&lt;&gt;"")+('Dvd Calendar'!$E$277:$CZ$277='Field Check'!$C$57)*('Field Check'!$C$57&lt;&gt;""))*(COUNTIF('Dvd Calendar'!$E$279:$CZ$279,'Dvd Calendar'!$E$272:$CZ$272)=0)),"")))</f>
        <v/>
      </c>
      <c r="R75" s="77">
        <f>IF(R$49="","",IF($B75="","",IFERROR(SUMIFS('Dvd Calendar'!$E$280:$CZ$280,'Dvd Calendar'!$E$279:$CZ$279,"&gt;"&amp;R$48,'Dvd Calendar'!$E$279:$CZ$279,"&lt;="&amp;R$49)+SUMPRODUCT(('Dvd Calendar'!$E$272:$CZ$272&gt;R$48)*('Dvd Calendar'!$E$272:$CZ$272&lt;=R$49)*'Dvd Calendar'!$E$275:$CZ$275*(('Dvd Calendar'!$E$277:$CZ$277='Field Check'!$C$53)*('Field Check'!$C$53&lt;&gt;"")+('Dvd Calendar'!$E$277:$CZ$277='Field Check'!$C$54)*('Field Check'!$C$54&lt;&gt;"")+('Dvd Calendar'!$E$277:$CZ$277='Field Check'!$C$55)*('Field Check'!$C$55&lt;&gt;"")+('Dvd Calendar'!$E$277:$CZ$277='Field Check'!$C$56)*('Field Check'!$C$56&lt;&gt;"")+('Dvd Calendar'!$E$277:$CZ$277='Field Check'!$C$57)*('Field Check'!$C$57&lt;&gt;""))*(COUNTIF('Dvd Calendar'!$E$279:$CZ$279,'Dvd Calendar'!$E$272:$CZ$272)=0)),"")))</f>
        <v/>
      </c>
      <c r="U75" s="86" t="n"/>
      <c r="V75" s="86" t="n"/>
      <c r="W75" s="86" t="n"/>
      <c r="X75" s="86" t="n"/>
      <c r="Y75" s="86" t="n"/>
      <c r="Z75" s="86" t="n"/>
      <c r="AA75" s="86" t="n"/>
      <c r="AB75" s="86" t="n"/>
      <c r="AC75" s="86" t="n"/>
      <c r="AD75" s="86" t="n"/>
      <c r="AE75" s="86" t="n"/>
      <c r="AF75" s="86" t="n"/>
      <c r="AG75" s="86" t="n"/>
      <c r="AH75" s="86" t="n"/>
      <c r="AI75" s="86" t="n"/>
      <c r="AJ75" s="86" t="n"/>
    </row>
    <row r="76">
      <c r="B76" s="126">
        <f>IF('AS51'!$C$31="","",'AS51'!$C$31)</f>
        <v/>
      </c>
      <c r="C76" s="77">
        <f>IF(C$49="","",IF($B76="","",IFERROR(SUMIFS('Dvd Calendar'!$E$291:$CZ$291,'Dvd Calendar'!$E$290:$CZ$290,"&gt;"&amp;C$48,'Dvd Calendar'!$E$290:$CZ$290,"&lt;="&amp;C$49)+SUMPRODUCT(('Dvd Calendar'!$E$283:$CZ$283&gt;C$48)*('Dvd Calendar'!$E$283:$CZ$283&lt;=C$49)*'Dvd Calendar'!$E$286:$CZ$286*(('Dvd Calendar'!$E$288:$CZ$288='Field Check'!$C$53)*('Field Check'!$C$53&lt;&gt;"")+('Dvd Calendar'!$E$288:$CZ$288='Field Check'!$C$54)*('Field Check'!$C$54&lt;&gt;"")+('Dvd Calendar'!$E$288:$CZ$288='Field Check'!$C$55)*('Field Check'!$C$55&lt;&gt;"")+('Dvd Calendar'!$E$288:$CZ$288='Field Check'!$C$56)*('Field Check'!$C$56&lt;&gt;"")+('Dvd Calendar'!$E$288:$CZ$288='Field Check'!$C$57)*('Field Check'!$C$57&lt;&gt;""))*(COUNTIF('Dvd Calendar'!$E$290:$CZ$290,'Dvd Calendar'!$E$283:$CZ$283)=0)),"")))</f>
        <v/>
      </c>
      <c r="D76" s="77">
        <f>IF(D$49="","",IF($B76="","",IFERROR(SUMIFS('Dvd Calendar'!$E$291:$CZ$291,'Dvd Calendar'!$E$290:$CZ$290,"&gt;"&amp;D$48,'Dvd Calendar'!$E$290:$CZ$290,"&lt;="&amp;D$49)+SUMPRODUCT(('Dvd Calendar'!$E$283:$CZ$283&gt;D$48)*('Dvd Calendar'!$E$283:$CZ$283&lt;=D$49)*'Dvd Calendar'!$E$286:$CZ$286*(('Dvd Calendar'!$E$288:$CZ$288='Field Check'!$C$53)*('Field Check'!$C$53&lt;&gt;"")+('Dvd Calendar'!$E$288:$CZ$288='Field Check'!$C$54)*('Field Check'!$C$54&lt;&gt;"")+('Dvd Calendar'!$E$288:$CZ$288='Field Check'!$C$55)*('Field Check'!$C$55&lt;&gt;"")+('Dvd Calendar'!$E$288:$CZ$288='Field Check'!$C$56)*('Field Check'!$C$56&lt;&gt;"")+('Dvd Calendar'!$E$288:$CZ$288='Field Check'!$C$57)*('Field Check'!$C$57&lt;&gt;""))*(COUNTIF('Dvd Calendar'!$E$290:$CZ$290,'Dvd Calendar'!$E$283:$CZ$283)=0)),"")))</f>
        <v/>
      </c>
      <c r="E76" s="77">
        <f>IF(E$49="","",IF($B76="","",IFERROR(SUMIFS('Dvd Calendar'!$E$291:$CZ$291,'Dvd Calendar'!$E$290:$CZ$290,"&gt;"&amp;E$48,'Dvd Calendar'!$E$290:$CZ$290,"&lt;="&amp;E$49)+SUMPRODUCT(('Dvd Calendar'!$E$283:$CZ$283&gt;E$48)*('Dvd Calendar'!$E$283:$CZ$283&lt;=E$49)*'Dvd Calendar'!$E$286:$CZ$286*(('Dvd Calendar'!$E$288:$CZ$288='Field Check'!$C$53)*('Field Check'!$C$53&lt;&gt;"")+('Dvd Calendar'!$E$288:$CZ$288='Field Check'!$C$54)*('Field Check'!$C$54&lt;&gt;"")+('Dvd Calendar'!$E$288:$CZ$288='Field Check'!$C$55)*('Field Check'!$C$55&lt;&gt;"")+('Dvd Calendar'!$E$288:$CZ$288='Field Check'!$C$56)*('Field Check'!$C$56&lt;&gt;"")+('Dvd Calendar'!$E$288:$CZ$288='Field Check'!$C$57)*('Field Check'!$C$57&lt;&gt;""))*(COUNTIF('Dvd Calendar'!$E$290:$CZ$290,'Dvd Calendar'!$E$283:$CZ$283)=0)),"")))</f>
        <v/>
      </c>
      <c r="F76" s="77">
        <f>IF(F$49="","",IF($B76="","",IFERROR(SUMIFS('Dvd Calendar'!$E$291:$CZ$291,'Dvd Calendar'!$E$290:$CZ$290,"&gt;"&amp;F$48,'Dvd Calendar'!$E$290:$CZ$290,"&lt;="&amp;F$49)+SUMPRODUCT(('Dvd Calendar'!$E$283:$CZ$283&gt;F$48)*('Dvd Calendar'!$E$283:$CZ$283&lt;=F$49)*'Dvd Calendar'!$E$286:$CZ$286*(('Dvd Calendar'!$E$288:$CZ$288='Field Check'!$C$53)*('Field Check'!$C$53&lt;&gt;"")+('Dvd Calendar'!$E$288:$CZ$288='Field Check'!$C$54)*('Field Check'!$C$54&lt;&gt;"")+('Dvd Calendar'!$E$288:$CZ$288='Field Check'!$C$55)*('Field Check'!$C$55&lt;&gt;"")+('Dvd Calendar'!$E$288:$CZ$288='Field Check'!$C$56)*('Field Check'!$C$56&lt;&gt;"")+('Dvd Calendar'!$E$288:$CZ$288='Field Check'!$C$57)*('Field Check'!$C$57&lt;&gt;""))*(COUNTIF('Dvd Calendar'!$E$290:$CZ$290,'Dvd Calendar'!$E$283:$CZ$283)=0)),"")))</f>
        <v/>
      </c>
      <c r="G76" s="77">
        <f>IF(G$49="","",IF($B76="","",IFERROR(SUMIFS('Dvd Calendar'!$E$291:$CZ$291,'Dvd Calendar'!$E$290:$CZ$290,"&gt;"&amp;G$48,'Dvd Calendar'!$E$290:$CZ$290,"&lt;="&amp;G$49)+SUMPRODUCT(('Dvd Calendar'!$E$283:$CZ$283&gt;G$48)*('Dvd Calendar'!$E$283:$CZ$283&lt;=G$49)*'Dvd Calendar'!$E$286:$CZ$286*(('Dvd Calendar'!$E$288:$CZ$288='Field Check'!$C$53)*('Field Check'!$C$53&lt;&gt;"")+('Dvd Calendar'!$E$288:$CZ$288='Field Check'!$C$54)*('Field Check'!$C$54&lt;&gt;"")+('Dvd Calendar'!$E$288:$CZ$288='Field Check'!$C$55)*('Field Check'!$C$55&lt;&gt;"")+('Dvd Calendar'!$E$288:$CZ$288='Field Check'!$C$56)*('Field Check'!$C$56&lt;&gt;"")+('Dvd Calendar'!$E$288:$CZ$288='Field Check'!$C$57)*('Field Check'!$C$57&lt;&gt;""))*(COUNTIF('Dvd Calendar'!$E$290:$CZ$290,'Dvd Calendar'!$E$283:$CZ$283)=0)),"")))</f>
        <v/>
      </c>
      <c r="H76" s="77">
        <f>IF(H$49="","",IF($B76="","",IFERROR(SUMIFS('Dvd Calendar'!$E$291:$CZ$291,'Dvd Calendar'!$E$290:$CZ$290,"&gt;"&amp;H$48,'Dvd Calendar'!$E$290:$CZ$290,"&lt;="&amp;H$49)+SUMPRODUCT(('Dvd Calendar'!$E$283:$CZ$283&gt;H$48)*('Dvd Calendar'!$E$283:$CZ$283&lt;=H$49)*'Dvd Calendar'!$E$286:$CZ$286*(('Dvd Calendar'!$E$288:$CZ$288='Field Check'!$C$53)*('Field Check'!$C$53&lt;&gt;"")+('Dvd Calendar'!$E$288:$CZ$288='Field Check'!$C$54)*('Field Check'!$C$54&lt;&gt;"")+('Dvd Calendar'!$E$288:$CZ$288='Field Check'!$C$55)*('Field Check'!$C$55&lt;&gt;"")+('Dvd Calendar'!$E$288:$CZ$288='Field Check'!$C$56)*('Field Check'!$C$56&lt;&gt;"")+('Dvd Calendar'!$E$288:$CZ$288='Field Check'!$C$57)*('Field Check'!$C$57&lt;&gt;""))*(COUNTIF('Dvd Calendar'!$E$290:$CZ$290,'Dvd Calendar'!$E$283:$CZ$283)=0)),"")))</f>
        <v/>
      </c>
      <c r="I76" s="77">
        <f>IF(I$49="","",IF($B76="","",IFERROR(SUMIFS('Dvd Calendar'!$E$291:$CZ$291,'Dvd Calendar'!$E$290:$CZ$290,"&gt;"&amp;I$48,'Dvd Calendar'!$E$290:$CZ$290,"&lt;="&amp;I$49)+SUMPRODUCT(('Dvd Calendar'!$E$283:$CZ$283&gt;I$48)*('Dvd Calendar'!$E$283:$CZ$283&lt;=I$49)*'Dvd Calendar'!$E$286:$CZ$286*(('Dvd Calendar'!$E$288:$CZ$288='Field Check'!$C$53)*('Field Check'!$C$53&lt;&gt;"")+('Dvd Calendar'!$E$288:$CZ$288='Field Check'!$C$54)*('Field Check'!$C$54&lt;&gt;"")+('Dvd Calendar'!$E$288:$CZ$288='Field Check'!$C$55)*('Field Check'!$C$55&lt;&gt;"")+('Dvd Calendar'!$E$288:$CZ$288='Field Check'!$C$56)*('Field Check'!$C$56&lt;&gt;"")+('Dvd Calendar'!$E$288:$CZ$288='Field Check'!$C$57)*('Field Check'!$C$57&lt;&gt;""))*(COUNTIF('Dvd Calendar'!$E$290:$CZ$290,'Dvd Calendar'!$E$283:$CZ$283)=0)),"")))</f>
        <v/>
      </c>
      <c r="J76" s="77">
        <f>IF(J$49="","",IF($B76="","",IFERROR(SUMIFS('Dvd Calendar'!$E$291:$CZ$291,'Dvd Calendar'!$E$290:$CZ$290,"&gt;"&amp;J$48,'Dvd Calendar'!$E$290:$CZ$290,"&lt;="&amp;J$49)+SUMPRODUCT(('Dvd Calendar'!$E$283:$CZ$283&gt;J$48)*('Dvd Calendar'!$E$283:$CZ$283&lt;=J$49)*'Dvd Calendar'!$E$286:$CZ$286*(('Dvd Calendar'!$E$288:$CZ$288='Field Check'!$C$53)*('Field Check'!$C$53&lt;&gt;"")+('Dvd Calendar'!$E$288:$CZ$288='Field Check'!$C$54)*('Field Check'!$C$54&lt;&gt;"")+('Dvd Calendar'!$E$288:$CZ$288='Field Check'!$C$55)*('Field Check'!$C$55&lt;&gt;"")+('Dvd Calendar'!$E$288:$CZ$288='Field Check'!$C$56)*('Field Check'!$C$56&lt;&gt;"")+('Dvd Calendar'!$E$288:$CZ$288='Field Check'!$C$57)*('Field Check'!$C$57&lt;&gt;""))*(COUNTIF('Dvd Calendar'!$E$290:$CZ$290,'Dvd Calendar'!$E$283:$CZ$283)=0)),"")))</f>
        <v/>
      </c>
      <c r="K76" s="77">
        <f>IF(K$49="","",IF($B76="","",IFERROR(SUMIFS('Dvd Calendar'!$E$291:$CZ$291,'Dvd Calendar'!$E$290:$CZ$290,"&gt;"&amp;K$48,'Dvd Calendar'!$E$290:$CZ$290,"&lt;="&amp;K$49)+SUMPRODUCT(('Dvd Calendar'!$E$283:$CZ$283&gt;K$48)*('Dvd Calendar'!$E$283:$CZ$283&lt;=K$49)*'Dvd Calendar'!$E$286:$CZ$286*(('Dvd Calendar'!$E$288:$CZ$288='Field Check'!$C$53)*('Field Check'!$C$53&lt;&gt;"")+('Dvd Calendar'!$E$288:$CZ$288='Field Check'!$C$54)*('Field Check'!$C$54&lt;&gt;"")+('Dvd Calendar'!$E$288:$CZ$288='Field Check'!$C$55)*('Field Check'!$C$55&lt;&gt;"")+('Dvd Calendar'!$E$288:$CZ$288='Field Check'!$C$56)*('Field Check'!$C$56&lt;&gt;"")+('Dvd Calendar'!$E$288:$CZ$288='Field Check'!$C$57)*('Field Check'!$C$57&lt;&gt;""))*(COUNTIF('Dvd Calendar'!$E$290:$CZ$290,'Dvd Calendar'!$E$283:$CZ$283)=0)),"")))</f>
        <v/>
      </c>
      <c r="L76" s="77">
        <f>IF(L$49="","",IF($B76="","",IFERROR(SUMIFS('Dvd Calendar'!$E$291:$CZ$291,'Dvd Calendar'!$E$290:$CZ$290,"&gt;"&amp;L$48,'Dvd Calendar'!$E$290:$CZ$290,"&lt;="&amp;L$49)+SUMPRODUCT(('Dvd Calendar'!$E$283:$CZ$283&gt;L$48)*('Dvd Calendar'!$E$283:$CZ$283&lt;=L$49)*'Dvd Calendar'!$E$286:$CZ$286*(('Dvd Calendar'!$E$288:$CZ$288='Field Check'!$C$53)*('Field Check'!$C$53&lt;&gt;"")+('Dvd Calendar'!$E$288:$CZ$288='Field Check'!$C$54)*('Field Check'!$C$54&lt;&gt;"")+('Dvd Calendar'!$E$288:$CZ$288='Field Check'!$C$55)*('Field Check'!$C$55&lt;&gt;"")+('Dvd Calendar'!$E$288:$CZ$288='Field Check'!$C$56)*('Field Check'!$C$56&lt;&gt;"")+('Dvd Calendar'!$E$288:$CZ$288='Field Check'!$C$57)*('Field Check'!$C$57&lt;&gt;""))*(COUNTIF('Dvd Calendar'!$E$290:$CZ$290,'Dvd Calendar'!$E$283:$CZ$283)=0)),"")))</f>
        <v/>
      </c>
      <c r="M76" s="77">
        <f>IF(M$49="","",IF($B76="","",IFERROR(SUMIFS('Dvd Calendar'!$E$291:$CZ$291,'Dvd Calendar'!$E$290:$CZ$290,"&gt;"&amp;M$48,'Dvd Calendar'!$E$290:$CZ$290,"&lt;="&amp;M$49)+SUMPRODUCT(('Dvd Calendar'!$E$283:$CZ$283&gt;M$48)*('Dvd Calendar'!$E$283:$CZ$283&lt;=M$49)*'Dvd Calendar'!$E$286:$CZ$286*(('Dvd Calendar'!$E$288:$CZ$288='Field Check'!$C$53)*('Field Check'!$C$53&lt;&gt;"")+('Dvd Calendar'!$E$288:$CZ$288='Field Check'!$C$54)*('Field Check'!$C$54&lt;&gt;"")+('Dvd Calendar'!$E$288:$CZ$288='Field Check'!$C$55)*('Field Check'!$C$55&lt;&gt;"")+('Dvd Calendar'!$E$288:$CZ$288='Field Check'!$C$56)*('Field Check'!$C$56&lt;&gt;"")+('Dvd Calendar'!$E$288:$CZ$288='Field Check'!$C$57)*('Field Check'!$C$57&lt;&gt;""))*(COUNTIF('Dvd Calendar'!$E$290:$CZ$290,'Dvd Calendar'!$E$283:$CZ$283)=0)),"")))</f>
        <v/>
      </c>
      <c r="N76" s="77">
        <f>IF(N$49="","",IF($B76="","",IFERROR(SUMIFS('Dvd Calendar'!$E$291:$CZ$291,'Dvd Calendar'!$E$290:$CZ$290,"&gt;"&amp;N$48,'Dvd Calendar'!$E$290:$CZ$290,"&lt;="&amp;N$49)+SUMPRODUCT(('Dvd Calendar'!$E$283:$CZ$283&gt;N$48)*('Dvd Calendar'!$E$283:$CZ$283&lt;=N$49)*'Dvd Calendar'!$E$286:$CZ$286*(('Dvd Calendar'!$E$288:$CZ$288='Field Check'!$C$53)*('Field Check'!$C$53&lt;&gt;"")+('Dvd Calendar'!$E$288:$CZ$288='Field Check'!$C$54)*('Field Check'!$C$54&lt;&gt;"")+('Dvd Calendar'!$E$288:$CZ$288='Field Check'!$C$55)*('Field Check'!$C$55&lt;&gt;"")+('Dvd Calendar'!$E$288:$CZ$288='Field Check'!$C$56)*('Field Check'!$C$56&lt;&gt;"")+('Dvd Calendar'!$E$288:$CZ$288='Field Check'!$C$57)*('Field Check'!$C$57&lt;&gt;""))*(COUNTIF('Dvd Calendar'!$E$290:$CZ$290,'Dvd Calendar'!$E$283:$CZ$283)=0)),"")))</f>
        <v/>
      </c>
      <c r="O76" s="77">
        <f>IF(O$49="","",IF($B76="","",IFERROR(SUMIFS('Dvd Calendar'!$E$291:$CZ$291,'Dvd Calendar'!$E$290:$CZ$290,"&gt;"&amp;O$48,'Dvd Calendar'!$E$290:$CZ$290,"&lt;="&amp;O$49)+SUMPRODUCT(('Dvd Calendar'!$E$283:$CZ$283&gt;O$48)*('Dvd Calendar'!$E$283:$CZ$283&lt;=O$49)*'Dvd Calendar'!$E$286:$CZ$286*(('Dvd Calendar'!$E$288:$CZ$288='Field Check'!$C$53)*('Field Check'!$C$53&lt;&gt;"")+('Dvd Calendar'!$E$288:$CZ$288='Field Check'!$C$54)*('Field Check'!$C$54&lt;&gt;"")+('Dvd Calendar'!$E$288:$CZ$288='Field Check'!$C$55)*('Field Check'!$C$55&lt;&gt;"")+('Dvd Calendar'!$E$288:$CZ$288='Field Check'!$C$56)*('Field Check'!$C$56&lt;&gt;"")+('Dvd Calendar'!$E$288:$CZ$288='Field Check'!$C$57)*('Field Check'!$C$57&lt;&gt;""))*(COUNTIF('Dvd Calendar'!$E$290:$CZ$290,'Dvd Calendar'!$E$283:$CZ$283)=0)),"")))</f>
        <v/>
      </c>
      <c r="P76" s="77">
        <f>IF(P$49="","",IF($B76="","",IFERROR(SUMIFS('Dvd Calendar'!$E$291:$CZ$291,'Dvd Calendar'!$E$290:$CZ$290,"&gt;"&amp;P$48,'Dvd Calendar'!$E$290:$CZ$290,"&lt;="&amp;P$49)+SUMPRODUCT(('Dvd Calendar'!$E$283:$CZ$283&gt;P$48)*('Dvd Calendar'!$E$283:$CZ$283&lt;=P$49)*'Dvd Calendar'!$E$286:$CZ$286*(('Dvd Calendar'!$E$288:$CZ$288='Field Check'!$C$53)*('Field Check'!$C$53&lt;&gt;"")+('Dvd Calendar'!$E$288:$CZ$288='Field Check'!$C$54)*('Field Check'!$C$54&lt;&gt;"")+('Dvd Calendar'!$E$288:$CZ$288='Field Check'!$C$55)*('Field Check'!$C$55&lt;&gt;"")+('Dvd Calendar'!$E$288:$CZ$288='Field Check'!$C$56)*('Field Check'!$C$56&lt;&gt;"")+('Dvd Calendar'!$E$288:$CZ$288='Field Check'!$C$57)*('Field Check'!$C$57&lt;&gt;""))*(COUNTIF('Dvd Calendar'!$E$290:$CZ$290,'Dvd Calendar'!$E$283:$CZ$283)=0)),"")))</f>
        <v/>
      </c>
      <c r="Q76" s="77">
        <f>IF(Q$49="","",IF($B76="","",IFERROR(SUMIFS('Dvd Calendar'!$E$291:$CZ$291,'Dvd Calendar'!$E$290:$CZ$290,"&gt;"&amp;Q$48,'Dvd Calendar'!$E$290:$CZ$290,"&lt;="&amp;Q$49)+SUMPRODUCT(('Dvd Calendar'!$E$283:$CZ$283&gt;Q$48)*('Dvd Calendar'!$E$283:$CZ$283&lt;=Q$49)*'Dvd Calendar'!$E$286:$CZ$286*(('Dvd Calendar'!$E$288:$CZ$288='Field Check'!$C$53)*('Field Check'!$C$53&lt;&gt;"")+('Dvd Calendar'!$E$288:$CZ$288='Field Check'!$C$54)*('Field Check'!$C$54&lt;&gt;"")+('Dvd Calendar'!$E$288:$CZ$288='Field Check'!$C$55)*('Field Check'!$C$55&lt;&gt;"")+('Dvd Calendar'!$E$288:$CZ$288='Field Check'!$C$56)*('Field Check'!$C$56&lt;&gt;"")+('Dvd Calendar'!$E$288:$CZ$288='Field Check'!$C$57)*('Field Check'!$C$57&lt;&gt;""))*(COUNTIF('Dvd Calendar'!$E$290:$CZ$290,'Dvd Calendar'!$E$283:$CZ$283)=0)),"")))</f>
        <v/>
      </c>
      <c r="R76" s="77">
        <f>IF(R$49="","",IF($B76="","",IFERROR(SUMIFS('Dvd Calendar'!$E$291:$CZ$291,'Dvd Calendar'!$E$290:$CZ$290,"&gt;"&amp;R$48,'Dvd Calendar'!$E$290:$CZ$290,"&lt;="&amp;R$49)+SUMPRODUCT(('Dvd Calendar'!$E$283:$CZ$283&gt;R$48)*('Dvd Calendar'!$E$283:$CZ$283&lt;=R$49)*'Dvd Calendar'!$E$286:$CZ$286*(('Dvd Calendar'!$E$288:$CZ$288='Field Check'!$C$53)*('Field Check'!$C$53&lt;&gt;"")+('Dvd Calendar'!$E$288:$CZ$288='Field Check'!$C$54)*('Field Check'!$C$54&lt;&gt;"")+('Dvd Calendar'!$E$288:$CZ$288='Field Check'!$C$55)*('Field Check'!$C$55&lt;&gt;"")+('Dvd Calendar'!$E$288:$CZ$288='Field Check'!$C$56)*('Field Check'!$C$56&lt;&gt;"")+('Dvd Calendar'!$E$288:$CZ$288='Field Check'!$C$57)*('Field Check'!$C$57&lt;&gt;""))*(COUNTIF('Dvd Calendar'!$E$290:$CZ$290,'Dvd Calendar'!$E$283:$CZ$283)=0)),"")))</f>
        <v/>
      </c>
      <c r="U76" s="86" t="n"/>
      <c r="V76" s="86" t="n"/>
      <c r="W76" s="86" t="n"/>
      <c r="X76" s="86" t="n"/>
      <c r="Y76" s="86" t="n"/>
      <c r="Z76" s="86" t="n"/>
      <c r="AA76" s="86" t="n"/>
      <c r="AB76" s="86" t="n"/>
      <c r="AC76" s="86" t="n"/>
      <c r="AD76" s="86" t="n"/>
      <c r="AE76" s="86" t="n"/>
      <c r="AF76" s="86" t="n"/>
      <c r="AG76" s="86" t="n"/>
      <c r="AH76" s="86" t="n"/>
      <c r="AI76" s="86" t="n"/>
      <c r="AJ76" s="86" t="n"/>
    </row>
    <row r="77">
      <c r="B77" s="126">
        <f>IF('AS51'!$C$32="","",'AS51'!$C$32)</f>
        <v/>
      </c>
      <c r="C77" s="77">
        <f>IF(C$49="","",IF($B77="","",IFERROR(SUMIFS('Dvd Calendar'!$E$302:$CZ$302,'Dvd Calendar'!$E$301:$CZ$301,"&gt;"&amp;C$48,'Dvd Calendar'!$E$301:$CZ$301,"&lt;="&amp;C$49)+SUMPRODUCT(('Dvd Calendar'!$E$294:$CZ$294&gt;C$48)*('Dvd Calendar'!$E$294:$CZ$294&lt;=C$49)*'Dvd Calendar'!$E$297:$CZ$297*(('Dvd Calendar'!$E$299:$CZ$299='Field Check'!$C$53)*('Field Check'!$C$53&lt;&gt;"")+('Dvd Calendar'!$E$299:$CZ$299='Field Check'!$C$54)*('Field Check'!$C$54&lt;&gt;"")+('Dvd Calendar'!$E$299:$CZ$299='Field Check'!$C$55)*('Field Check'!$C$55&lt;&gt;"")+('Dvd Calendar'!$E$299:$CZ$299='Field Check'!$C$56)*('Field Check'!$C$56&lt;&gt;"")+('Dvd Calendar'!$E$299:$CZ$299='Field Check'!$C$57)*('Field Check'!$C$57&lt;&gt;""))*(COUNTIF('Dvd Calendar'!$E$301:$CZ$301,'Dvd Calendar'!$E$294:$CZ$294)=0)),"")))</f>
        <v/>
      </c>
      <c r="D77" s="77">
        <f>IF(D$49="","",IF($B77="","",IFERROR(SUMIFS('Dvd Calendar'!$E$302:$CZ$302,'Dvd Calendar'!$E$301:$CZ$301,"&gt;"&amp;D$48,'Dvd Calendar'!$E$301:$CZ$301,"&lt;="&amp;D$49)+SUMPRODUCT(('Dvd Calendar'!$E$294:$CZ$294&gt;D$48)*('Dvd Calendar'!$E$294:$CZ$294&lt;=D$49)*'Dvd Calendar'!$E$297:$CZ$297*(('Dvd Calendar'!$E$299:$CZ$299='Field Check'!$C$53)*('Field Check'!$C$53&lt;&gt;"")+('Dvd Calendar'!$E$299:$CZ$299='Field Check'!$C$54)*('Field Check'!$C$54&lt;&gt;"")+('Dvd Calendar'!$E$299:$CZ$299='Field Check'!$C$55)*('Field Check'!$C$55&lt;&gt;"")+('Dvd Calendar'!$E$299:$CZ$299='Field Check'!$C$56)*('Field Check'!$C$56&lt;&gt;"")+('Dvd Calendar'!$E$299:$CZ$299='Field Check'!$C$57)*('Field Check'!$C$57&lt;&gt;""))*(COUNTIF('Dvd Calendar'!$E$301:$CZ$301,'Dvd Calendar'!$E$294:$CZ$294)=0)),"")))</f>
        <v/>
      </c>
      <c r="E77" s="77">
        <f>IF(E$49="","",IF($B77="","",IFERROR(SUMIFS('Dvd Calendar'!$E$302:$CZ$302,'Dvd Calendar'!$E$301:$CZ$301,"&gt;"&amp;E$48,'Dvd Calendar'!$E$301:$CZ$301,"&lt;="&amp;E$49)+SUMPRODUCT(('Dvd Calendar'!$E$294:$CZ$294&gt;E$48)*('Dvd Calendar'!$E$294:$CZ$294&lt;=E$49)*'Dvd Calendar'!$E$297:$CZ$297*(('Dvd Calendar'!$E$299:$CZ$299='Field Check'!$C$53)*('Field Check'!$C$53&lt;&gt;"")+('Dvd Calendar'!$E$299:$CZ$299='Field Check'!$C$54)*('Field Check'!$C$54&lt;&gt;"")+('Dvd Calendar'!$E$299:$CZ$299='Field Check'!$C$55)*('Field Check'!$C$55&lt;&gt;"")+('Dvd Calendar'!$E$299:$CZ$299='Field Check'!$C$56)*('Field Check'!$C$56&lt;&gt;"")+('Dvd Calendar'!$E$299:$CZ$299='Field Check'!$C$57)*('Field Check'!$C$57&lt;&gt;""))*(COUNTIF('Dvd Calendar'!$E$301:$CZ$301,'Dvd Calendar'!$E$294:$CZ$294)=0)),"")))</f>
        <v/>
      </c>
      <c r="F77" s="77">
        <f>IF(F$49="","",IF($B77="","",IFERROR(SUMIFS('Dvd Calendar'!$E$302:$CZ$302,'Dvd Calendar'!$E$301:$CZ$301,"&gt;"&amp;F$48,'Dvd Calendar'!$E$301:$CZ$301,"&lt;="&amp;F$49)+SUMPRODUCT(('Dvd Calendar'!$E$294:$CZ$294&gt;F$48)*('Dvd Calendar'!$E$294:$CZ$294&lt;=F$49)*'Dvd Calendar'!$E$297:$CZ$297*(('Dvd Calendar'!$E$299:$CZ$299='Field Check'!$C$53)*('Field Check'!$C$53&lt;&gt;"")+('Dvd Calendar'!$E$299:$CZ$299='Field Check'!$C$54)*('Field Check'!$C$54&lt;&gt;"")+('Dvd Calendar'!$E$299:$CZ$299='Field Check'!$C$55)*('Field Check'!$C$55&lt;&gt;"")+('Dvd Calendar'!$E$299:$CZ$299='Field Check'!$C$56)*('Field Check'!$C$56&lt;&gt;"")+('Dvd Calendar'!$E$299:$CZ$299='Field Check'!$C$57)*('Field Check'!$C$57&lt;&gt;""))*(COUNTIF('Dvd Calendar'!$E$301:$CZ$301,'Dvd Calendar'!$E$294:$CZ$294)=0)),"")))</f>
        <v/>
      </c>
      <c r="G77" s="77">
        <f>IF(G$49="","",IF($B77="","",IFERROR(SUMIFS('Dvd Calendar'!$E$302:$CZ$302,'Dvd Calendar'!$E$301:$CZ$301,"&gt;"&amp;G$48,'Dvd Calendar'!$E$301:$CZ$301,"&lt;="&amp;G$49)+SUMPRODUCT(('Dvd Calendar'!$E$294:$CZ$294&gt;G$48)*('Dvd Calendar'!$E$294:$CZ$294&lt;=G$49)*'Dvd Calendar'!$E$297:$CZ$297*(('Dvd Calendar'!$E$299:$CZ$299='Field Check'!$C$53)*('Field Check'!$C$53&lt;&gt;"")+('Dvd Calendar'!$E$299:$CZ$299='Field Check'!$C$54)*('Field Check'!$C$54&lt;&gt;"")+('Dvd Calendar'!$E$299:$CZ$299='Field Check'!$C$55)*('Field Check'!$C$55&lt;&gt;"")+('Dvd Calendar'!$E$299:$CZ$299='Field Check'!$C$56)*('Field Check'!$C$56&lt;&gt;"")+('Dvd Calendar'!$E$299:$CZ$299='Field Check'!$C$57)*('Field Check'!$C$57&lt;&gt;""))*(COUNTIF('Dvd Calendar'!$E$301:$CZ$301,'Dvd Calendar'!$E$294:$CZ$294)=0)),"")))</f>
        <v/>
      </c>
      <c r="H77" s="77">
        <f>IF(H$49="","",IF($B77="","",IFERROR(SUMIFS('Dvd Calendar'!$E$302:$CZ$302,'Dvd Calendar'!$E$301:$CZ$301,"&gt;"&amp;H$48,'Dvd Calendar'!$E$301:$CZ$301,"&lt;="&amp;H$49)+SUMPRODUCT(('Dvd Calendar'!$E$294:$CZ$294&gt;H$48)*('Dvd Calendar'!$E$294:$CZ$294&lt;=H$49)*'Dvd Calendar'!$E$297:$CZ$297*(('Dvd Calendar'!$E$299:$CZ$299='Field Check'!$C$53)*('Field Check'!$C$53&lt;&gt;"")+('Dvd Calendar'!$E$299:$CZ$299='Field Check'!$C$54)*('Field Check'!$C$54&lt;&gt;"")+('Dvd Calendar'!$E$299:$CZ$299='Field Check'!$C$55)*('Field Check'!$C$55&lt;&gt;"")+('Dvd Calendar'!$E$299:$CZ$299='Field Check'!$C$56)*('Field Check'!$C$56&lt;&gt;"")+('Dvd Calendar'!$E$299:$CZ$299='Field Check'!$C$57)*('Field Check'!$C$57&lt;&gt;""))*(COUNTIF('Dvd Calendar'!$E$301:$CZ$301,'Dvd Calendar'!$E$294:$CZ$294)=0)),"")))</f>
        <v/>
      </c>
      <c r="I77" s="77">
        <f>IF(I$49="","",IF($B77="","",IFERROR(SUMIFS('Dvd Calendar'!$E$302:$CZ$302,'Dvd Calendar'!$E$301:$CZ$301,"&gt;"&amp;I$48,'Dvd Calendar'!$E$301:$CZ$301,"&lt;="&amp;I$49)+SUMPRODUCT(('Dvd Calendar'!$E$294:$CZ$294&gt;I$48)*('Dvd Calendar'!$E$294:$CZ$294&lt;=I$49)*'Dvd Calendar'!$E$297:$CZ$297*(('Dvd Calendar'!$E$299:$CZ$299='Field Check'!$C$53)*('Field Check'!$C$53&lt;&gt;"")+('Dvd Calendar'!$E$299:$CZ$299='Field Check'!$C$54)*('Field Check'!$C$54&lt;&gt;"")+('Dvd Calendar'!$E$299:$CZ$299='Field Check'!$C$55)*('Field Check'!$C$55&lt;&gt;"")+('Dvd Calendar'!$E$299:$CZ$299='Field Check'!$C$56)*('Field Check'!$C$56&lt;&gt;"")+('Dvd Calendar'!$E$299:$CZ$299='Field Check'!$C$57)*('Field Check'!$C$57&lt;&gt;""))*(COUNTIF('Dvd Calendar'!$E$301:$CZ$301,'Dvd Calendar'!$E$294:$CZ$294)=0)),"")))</f>
        <v/>
      </c>
      <c r="J77" s="77">
        <f>IF(J$49="","",IF($B77="","",IFERROR(SUMIFS('Dvd Calendar'!$E$302:$CZ$302,'Dvd Calendar'!$E$301:$CZ$301,"&gt;"&amp;J$48,'Dvd Calendar'!$E$301:$CZ$301,"&lt;="&amp;J$49)+SUMPRODUCT(('Dvd Calendar'!$E$294:$CZ$294&gt;J$48)*('Dvd Calendar'!$E$294:$CZ$294&lt;=J$49)*'Dvd Calendar'!$E$297:$CZ$297*(('Dvd Calendar'!$E$299:$CZ$299='Field Check'!$C$53)*('Field Check'!$C$53&lt;&gt;"")+('Dvd Calendar'!$E$299:$CZ$299='Field Check'!$C$54)*('Field Check'!$C$54&lt;&gt;"")+('Dvd Calendar'!$E$299:$CZ$299='Field Check'!$C$55)*('Field Check'!$C$55&lt;&gt;"")+('Dvd Calendar'!$E$299:$CZ$299='Field Check'!$C$56)*('Field Check'!$C$56&lt;&gt;"")+('Dvd Calendar'!$E$299:$CZ$299='Field Check'!$C$57)*('Field Check'!$C$57&lt;&gt;""))*(COUNTIF('Dvd Calendar'!$E$301:$CZ$301,'Dvd Calendar'!$E$294:$CZ$294)=0)),"")))</f>
        <v/>
      </c>
      <c r="K77" s="77">
        <f>IF(K$49="","",IF($B77="","",IFERROR(SUMIFS('Dvd Calendar'!$E$302:$CZ$302,'Dvd Calendar'!$E$301:$CZ$301,"&gt;"&amp;K$48,'Dvd Calendar'!$E$301:$CZ$301,"&lt;="&amp;K$49)+SUMPRODUCT(('Dvd Calendar'!$E$294:$CZ$294&gt;K$48)*('Dvd Calendar'!$E$294:$CZ$294&lt;=K$49)*'Dvd Calendar'!$E$297:$CZ$297*(('Dvd Calendar'!$E$299:$CZ$299='Field Check'!$C$53)*('Field Check'!$C$53&lt;&gt;"")+('Dvd Calendar'!$E$299:$CZ$299='Field Check'!$C$54)*('Field Check'!$C$54&lt;&gt;"")+('Dvd Calendar'!$E$299:$CZ$299='Field Check'!$C$55)*('Field Check'!$C$55&lt;&gt;"")+('Dvd Calendar'!$E$299:$CZ$299='Field Check'!$C$56)*('Field Check'!$C$56&lt;&gt;"")+('Dvd Calendar'!$E$299:$CZ$299='Field Check'!$C$57)*('Field Check'!$C$57&lt;&gt;""))*(COUNTIF('Dvd Calendar'!$E$301:$CZ$301,'Dvd Calendar'!$E$294:$CZ$294)=0)),"")))</f>
        <v/>
      </c>
      <c r="L77" s="77">
        <f>IF(L$49="","",IF($B77="","",IFERROR(SUMIFS('Dvd Calendar'!$E$302:$CZ$302,'Dvd Calendar'!$E$301:$CZ$301,"&gt;"&amp;L$48,'Dvd Calendar'!$E$301:$CZ$301,"&lt;="&amp;L$49)+SUMPRODUCT(('Dvd Calendar'!$E$294:$CZ$294&gt;L$48)*('Dvd Calendar'!$E$294:$CZ$294&lt;=L$49)*'Dvd Calendar'!$E$297:$CZ$297*(('Dvd Calendar'!$E$299:$CZ$299='Field Check'!$C$53)*('Field Check'!$C$53&lt;&gt;"")+('Dvd Calendar'!$E$299:$CZ$299='Field Check'!$C$54)*('Field Check'!$C$54&lt;&gt;"")+('Dvd Calendar'!$E$299:$CZ$299='Field Check'!$C$55)*('Field Check'!$C$55&lt;&gt;"")+('Dvd Calendar'!$E$299:$CZ$299='Field Check'!$C$56)*('Field Check'!$C$56&lt;&gt;"")+('Dvd Calendar'!$E$299:$CZ$299='Field Check'!$C$57)*('Field Check'!$C$57&lt;&gt;""))*(COUNTIF('Dvd Calendar'!$E$301:$CZ$301,'Dvd Calendar'!$E$294:$CZ$294)=0)),"")))</f>
        <v/>
      </c>
      <c r="M77" s="77">
        <f>IF(M$49="","",IF($B77="","",IFERROR(SUMIFS('Dvd Calendar'!$E$302:$CZ$302,'Dvd Calendar'!$E$301:$CZ$301,"&gt;"&amp;M$48,'Dvd Calendar'!$E$301:$CZ$301,"&lt;="&amp;M$49)+SUMPRODUCT(('Dvd Calendar'!$E$294:$CZ$294&gt;M$48)*('Dvd Calendar'!$E$294:$CZ$294&lt;=M$49)*'Dvd Calendar'!$E$297:$CZ$297*(('Dvd Calendar'!$E$299:$CZ$299='Field Check'!$C$53)*('Field Check'!$C$53&lt;&gt;"")+('Dvd Calendar'!$E$299:$CZ$299='Field Check'!$C$54)*('Field Check'!$C$54&lt;&gt;"")+('Dvd Calendar'!$E$299:$CZ$299='Field Check'!$C$55)*('Field Check'!$C$55&lt;&gt;"")+('Dvd Calendar'!$E$299:$CZ$299='Field Check'!$C$56)*('Field Check'!$C$56&lt;&gt;"")+('Dvd Calendar'!$E$299:$CZ$299='Field Check'!$C$57)*('Field Check'!$C$57&lt;&gt;""))*(COUNTIF('Dvd Calendar'!$E$301:$CZ$301,'Dvd Calendar'!$E$294:$CZ$294)=0)),"")))</f>
        <v/>
      </c>
      <c r="N77" s="77">
        <f>IF(N$49="","",IF($B77="","",IFERROR(SUMIFS('Dvd Calendar'!$E$302:$CZ$302,'Dvd Calendar'!$E$301:$CZ$301,"&gt;"&amp;N$48,'Dvd Calendar'!$E$301:$CZ$301,"&lt;="&amp;N$49)+SUMPRODUCT(('Dvd Calendar'!$E$294:$CZ$294&gt;N$48)*('Dvd Calendar'!$E$294:$CZ$294&lt;=N$49)*'Dvd Calendar'!$E$297:$CZ$297*(('Dvd Calendar'!$E$299:$CZ$299='Field Check'!$C$53)*('Field Check'!$C$53&lt;&gt;"")+('Dvd Calendar'!$E$299:$CZ$299='Field Check'!$C$54)*('Field Check'!$C$54&lt;&gt;"")+('Dvd Calendar'!$E$299:$CZ$299='Field Check'!$C$55)*('Field Check'!$C$55&lt;&gt;"")+('Dvd Calendar'!$E$299:$CZ$299='Field Check'!$C$56)*('Field Check'!$C$56&lt;&gt;"")+('Dvd Calendar'!$E$299:$CZ$299='Field Check'!$C$57)*('Field Check'!$C$57&lt;&gt;""))*(COUNTIF('Dvd Calendar'!$E$301:$CZ$301,'Dvd Calendar'!$E$294:$CZ$294)=0)),"")))</f>
        <v/>
      </c>
      <c r="O77" s="77">
        <f>IF(O$49="","",IF($B77="","",IFERROR(SUMIFS('Dvd Calendar'!$E$302:$CZ$302,'Dvd Calendar'!$E$301:$CZ$301,"&gt;"&amp;O$48,'Dvd Calendar'!$E$301:$CZ$301,"&lt;="&amp;O$49)+SUMPRODUCT(('Dvd Calendar'!$E$294:$CZ$294&gt;O$48)*('Dvd Calendar'!$E$294:$CZ$294&lt;=O$49)*'Dvd Calendar'!$E$297:$CZ$297*(('Dvd Calendar'!$E$299:$CZ$299='Field Check'!$C$53)*('Field Check'!$C$53&lt;&gt;"")+('Dvd Calendar'!$E$299:$CZ$299='Field Check'!$C$54)*('Field Check'!$C$54&lt;&gt;"")+('Dvd Calendar'!$E$299:$CZ$299='Field Check'!$C$55)*('Field Check'!$C$55&lt;&gt;"")+('Dvd Calendar'!$E$299:$CZ$299='Field Check'!$C$56)*('Field Check'!$C$56&lt;&gt;"")+('Dvd Calendar'!$E$299:$CZ$299='Field Check'!$C$57)*('Field Check'!$C$57&lt;&gt;""))*(COUNTIF('Dvd Calendar'!$E$301:$CZ$301,'Dvd Calendar'!$E$294:$CZ$294)=0)),"")))</f>
        <v/>
      </c>
      <c r="P77" s="77">
        <f>IF(P$49="","",IF($B77="","",IFERROR(SUMIFS('Dvd Calendar'!$E$302:$CZ$302,'Dvd Calendar'!$E$301:$CZ$301,"&gt;"&amp;P$48,'Dvd Calendar'!$E$301:$CZ$301,"&lt;="&amp;P$49)+SUMPRODUCT(('Dvd Calendar'!$E$294:$CZ$294&gt;P$48)*('Dvd Calendar'!$E$294:$CZ$294&lt;=P$49)*'Dvd Calendar'!$E$297:$CZ$297*(('Dvd Calendar'!$E$299:$CZ$299='Field Check'!$C$53)*('Field Check'!$C$53&lt;&gt;"")+('Dvd Calendar'!$E$299:$CZ$299='Field Check'!$C$54)*('Field Check'!$C$54&lt;&gt;"")+('Dvd Calendar'!$E$299:$CZ$299='Field Check'!$C$55)*('Field Check'!$C$55&lt;&gt;"")+('Dvd Calendar'!$E$299:$CZ$299='Field Check'!$C$56)*('Field Check'!$C$56&lt;&gt;"")+('Dvd Calendar'!$E$299:$CZ$299='Field Check'!$C$57)*('Field Check'!$C$57&lt;&gt;""))*(COUNTIF('Dvd Calendar'!$E$301:$CZ$301,'Dvd Calendar'!$E$294:$CZ$294)=0)),"")))</f>
        <v/>
      </c>
      <c r="Q77" s="77">
        <f>IF(Q$49="","",IF($B77="","",IFERROR(SUMIFS('Dvd Calendar'!$E$302:$CZ$302,'Dvd Calendar'!$E$301:$CZ$301,"&gt;"&amp;Q$48,'Dvd Calendar'!$E$301:$CZ$301,"&lt;="&amp;Q$49)+SUMPRODUCT(('Dvd Calendar'!$E$294:$CZ$294&gt;Q$48)*('Dvd Calendar'!$E$294:$CZ$294&lt;=Q$49)*'Dvd Calendar'!$E$297:$CZ$297*(('Dvd Calendar'!$E$299:$CZ$299='Field Check'!$C$53)*('Field Check'!$C$53&lt;&gt;"")+('Dvd Calendar'!$E$299:$CZ$299='Field Check'!$C$54)*('Field Check'!$C$54&lt;&gt;"")+('Dvd Calendar'!$E$299:$CZ$299='Field Check'!$C$55)*('Field Check'!$C$55&lt;&gt;"")+('Dvd Calendar'!$E$299:$CZ$299='Field Check'!$C$56)*('Field Check'!$C$56&lt;&gt;"")+('Dvd Calendar'!$E$299:$CZ$299='Field Check'!$C$57)*('Field Check'!$C$57&lt;&gt;""))*(COUNTIF('Dvd Calendar'!$E$301:$CZ$301,'Dvd Calendar'!$E$294:$CZ$294)=0)),"")))</f>
        <v/>
      </c>
      <c r="R77" s="77">
        <f>IF(R$49="","",IF($B77="","",IFERROR(SUMIFS('Dvd Calendar'!$E$302:$CZ$302,'Dvd Calendar'!$E$301:$CZ$301,"&gt;"&amp;R$48,'Dvd Calendar'!$E$301:$CZ$301,"&lt;="&amp;R$49)+SUMPRODUCT(('Dvd Calendar'!$E$294:$CZ$294&gt;R$48)*('Dvd Calendar'!$E$294:$CZ$294&lt;=R$49)*'Dvd Calendar'!$E$297:$CZ$297*(('Dvd Calendar'!$E$299:$CZ$299='Field Check'!$C$53)*('Field Check'!$C$53&lt;&gt;"")+('Dvd Calendar'!$E$299:$CZ$299='Field Check'!$C$54)*('Field Check'!$C$54&lt;&gt;"")+('Dvd Calendar'!$E$299:$CZ$299='Field Check'!$C$55)*('Field Check'!$C$55&lt;&gt;"")+('Dvd Calendar'!$E$299:$CZ$299='Field Check'!$C$56)*('Field Check'!$C$56&lt;&gt;"")+('Dvd Calendar'!$E$299:$CZ$299='Field Check'!$C$57)*('Field Check'!$C$57&lt;&gt;""))*(COUNTIF('Dvd Calendar'!$E$301:$CZ$301,'Dvd Calendar'!$E$294:$CZ$294)=0)),"")))</f>
        <v/>
      </c>
      <c r="U77" s="86" t="n"/>
      <c r="V77" s="86" t="n"/>
      <c r="W77" s="86" t="n"/>
      <c r="X77" s="86" t="n"/>
      <c r="Y77" s="86" t="n"/>
      <c r="Z77" s="86" t="n"/>
      <c r="AA77" s="86" t="n"/>
      <c r="AB77" s="86" t="n"/>
      <c r="AC77" s="86" t="n"/>
      <c r="AD77" s="86" t="n"/>
      <c r="AE77" s="86" t="n"/>
      <c r="AF77" s="86" t="n"/>
      <c r="AG77" s="86" t="n"/>
      <c r="AH77" s="86" t="n"/>
      <c r="AI77" s="86" t="n"/>
      <c r="AJ77" s="86" t="n"/>
    </row>
    <row r="78">
      <c r="B78" s="126">
        <f>IF('AS51'!$C$33="","",'AS51'!$C$33)</f>
        <v/>
      </c>
      <c r="C78" s="77">
        <f>IF(C$49="","",IF($B78="","",IFERROR(SUMIFS('Dvd Calendar'!$E$313:$CZ$313,'Dvd Calendar'!$E$312:$CZ$312,"&gt;"&amp;C$48,'Dvd Calendar'!$E$312:$CZ$312,"&lt;="&amp;C$49)+SUMPRODUCT(('Dvd Calendar'!$E$305:$CZ$305&gt;C$48)*('Dvd Calendar'!$E$305:$CZ$305&lt;=C$49)*'Dvd Calendar'!$E$308:$CZ$308*(('Dvd Calendar'!$E$310:$CZ$310='Field Check'!$C$53)*('Field Check'!$C$53&lt;&gt;"")+('Dvd Calendar'!$E$310:$CZ$310='Field Check'!$C$54)*('Field Check'!$C$54&lt;&gt;"")+('Dvd Calendar'!$E$310:$CZ$310='Field Check'!$C$55)*('Field Check'!$C$55&lt;&gt;"")+('Dvd Calendar'!$E$310:$CZ$310='Field Check'!$C$56)*('Field Check'!$C$56&lt;&gt;"")+('Dvd Calendar'!$E$310:$CZ$310='Field Check'!$C$57)*('Field Check'!$C$57&lt;&gt;""))*(COUNTIF('Dvd Calendar'!$E$312:$CZ$312,'Dvd Calendar'!$E$305:$CZ$305)=0)),"")))</f>
        <v/>
      </c>
      <c r="D78" s="77">
        <f>IF(D$49="","",IF($B78="","",IFERROR(SUMIFS('Dvd Calendar'!$E$313:$CZ$313,'Dvd Calendar'!$E$312:$CZ$312,"&gt;"&amp;D$48,'Dvd Calendar'!$E$312:$CZ$312,"&lt;="&amp;D$49)+SUMPRODUCT(('Dvd Calendar'!$E$305:$CZ$305&gt;D$48)*('Dvd Calendar'!$E$305:$CZ$305&lt;=D$49)*'Dvd Calendar'!$E$308:$CZ$308*(('Dvd Calendar'!$E$310:$CZ$310='Field Check'!$C$53)*('Field Check'!$C$53&lt;&gt;"")+('Dvd Calendar'!$E$310:$CZ$310='Field Check'!$C$54)*('Field Check'!$C$54&lt;&gt;"")+('Dvd Calendar'!$E$310:$CZ$310='Field Check'!$C$55)*('Field Check'!$C$55&lt;&gt;"")+('Dvd Calendar'!$E$310:$CZ$310='Field Check'!$C$56)*('Field Check'!$C$56&lt;&gt;"")+('Dvd Calendar'!$E$310:$CZ$310='Field Check'!$C$57)*('Field Check'!$C$57&lt;&gt;""))*(COUNTIF('Dvd Calendar'!$E$312:$CZ$312,'Dvd Calendar'!$E$305:$CZ$305)=0)),"")))</f>
        <v/>
      </c>
      <c r="E78" s="77">
        <f>IF(E$49="","",IF($B78="","",IFERROR(SUMIFS('Dvd Calendar'!$E$313:$CZ$313,'Dvd Calendar'!$E$312:$CZ$312,"&gt;"&amp;E$48,'Dvd Calendar'!$E$312:$CZ$312,"&lt;="&amp;E$49)+SUMPRODUCT(('Dvd Calendar'!$E$305:$CZ$305&gt;E$48)*('Dvd Calendar'!$E$305:$CZ$305&lt;=E$49)*'Dvd Calendar'!$E$308:$CZ$308*(('Dvd Calendar'!$E$310:$CZ$310='Field Check'!$C$53)*('Field Check'!$C$53&lt;&gt;"")+('Dvd Calendar'!$E$310:$CZ$310='Field Check'!$C$54)*('Field Check'!$C$54&lt;&gt;"")+('Dvd Calendar'!$E$310:$CZ$310='Field Check'!$C$55)*('Field Check'!$C$55&lt;&gt;"")+('Dvd Calendar'!$E$310:$CZ$310='Field Check'!$C$56)*('Field Check'!$C$56&lt;&gt;"")+('Dvd Calendar'!$E$310:$CZ$310='Field Check'!$C$57)*('Field Check'!$C$57&lt;&gt;""))*(COUNTIF('Dvd Calendar'!$E$312:$CZ$312,'Dvd Calendar'!$E$305:$CZ$305)=0)),"")))</f>
        <v/>
      </c>
      <c r="F78" s="77">
        <f>IF(F$49="","",IF($B78="","",IFERROR(SUMIFS('Dvd Calendar'!$E$313:$CZ$313,'Dvd Calendar'!$E$312:$CZ$312,"&gt;"&amp;F$48,'Dvd Calendar'!$E$312:$CZ$312,"&lt;="&amp;F$49)+SUMPRODUCT(('Dvd Calendar'!$E$305:$CZ$305&gt;F$48)*('Dvd Calendar'!$E$305:$CZ$305&lt;=F$49)*'Dvd Calendar'!$E$308:$CZ$308*(('Dvd Calendar'!$E$310:$CZ$310='Field Check'!$C$53)*('Field Check'!$C$53&lt;&gt;"")+('Dvd Calendar'!$E$310:$CZ$310='Field Check'!$C$54)*('Field Check'!$C$54&lt;&gt;"")+('Dvd Calendar'!$E$310:$CZ$310='Field Check'!$C$55)*('Field Check'!$C$55&lt;&gt;"")+('Dvd Calendar'!$E$310:$CZ$310='Field Check'!$C$56)*('Field Check'!$C$56&lt;&gt;"")+('Dvd Calendar'!$E$310:$CZ$310='Field Check'!$C$57)*('Field Check'!$C$57&lt;&gt;""))*(COUNTIF('Dvd Calendar'!$E$312:$CZ$312,'Dvd Calendar'!$E$305:$CZ$305)=0)),"")))</f>
        <v/>
      </c>
      <c r="G78" s="77">
        <f>IF(G$49="","",IF($B78="","",IFERROR(SUMIFS('Dvd Calendar'!$E$313:$CZ$313,'Dvd Calendar'!$E$312:$CZ$312,"&gt;"&amp;G$48,'Dvd Calendar'!$E$312:$CZ$312,"&lt;="&amp;G$49)+SUMPRODUCT(('Dvd Calendar'!$E$305:$CZ$305&gt;G$48)*('Dvd Calendar'!$E$305:$CZ$305&lt;=G$49)*'Dvd Calendar'!$E$308:$CZ$308*(('Dvd Calendar'!$E$310:$CZ$310='Field Check'!$C$53)*('Field Check'!$C$53&lt;&gt;"")+('Dvd Calendar'!$E$310:$CZ$310='Field Check'!$C$54)*('Field Check'!$C$54&lt;&gt;"")+('Dvd Calendar'!$E$310:$CZ$310='Field Check'!$C$55)*('Field Check'!$C$55&lt;&gt;"")+('Dvd Calendar'!$E$310:$CZ$310='Field Check'!$C$56)*('Field Check'!$C$56&lt;&gt;"")+('Dvd Calendar'!$E$310:$CZ$310='Field Check'!$C$57)*('Field Check'!$C$57&lt;&gt;""))*(COUNTIF('Dvd Calendar'!$E$312:$CZ$312,'Dvd Calendar'!$E$305:$CZ$305)=0)),"")))</f>
        <v/>
      </c>
      <c r="H78" s="77">
        <f>IF(H$49="","",IF($B78="","",IFERROR(SUMIFS('Dvd Calendar'!$E$313:$CZ$313,'Dvd Calendar'!$E$312:$CZ$312,"&gt;"&amp;H$48,'Dvd Calendar'!$E$312:$CZ$312,"&lt;="&amp;H$49)+SUMPRODUCT(('Dvd Calendar'!$E$305:$CZ$305&gt;H$48)*('Dvd Calendar'!$E$305:$CZ$305&lt;=H$49)*'Dvd Calendar'!$E$308:$CZ$308*(('Dvd Calendar'!$E$310:$CZ$310='Field Check'!$C$53)*('Field Check'!$C$53&lt;&gt;"")+('Dvd Calendar'!$E$310:$CZ$310='Field Check'!$C$54)*('Field Check'!$C$54&lt;&gt;"")+('Dvd Calendar'!$E$310:$CZ$310='Field Check'!$C$55)*('Field Check'!$C$55&lt;&gt;"")+('Dvd Calendar'!$E$310:$CZ$310='Field Check'!$C$56)*('Field Check'!$C$56&lt;&gt;"")+('Dvd Calendar'!$E$310:$CZ$310='Field Check'!$C$57)*('Field Check'!$C$57&lt;&gt;""))*(COUNTIF('Dvd Calendar'!$E$312:$CZ$312,'Dvd Calendar'!$E$305:$CZ$305)=0)),"")))</f>
        <v/>
      </c>
      <c r="I78" s="77">
        <f>IF(I$49="","",IF($B78="","",IFERROR(SUMIFS('Dvd Calendar'!$E$313:$CZ$313,'Dvd Calendar'!$E$312:$CZ$312,"&gt;"&amp;I$48,'Dvd Calendar'!$E$312:$CZ$312,"&lt;="&amp;I$49)+SUMPRODUCT(('Dvd Calendar'!$E$305:$CZ$305&gt;I$48)*('Dvd Calendar'!$E$305:$CZ$305&lt;=I$49)*'Dvd Calendar'!$E$308:$CZ$308*(('Dvd Calendar'!$E$310:$CZ$310='Field Check'!$C$53)*('Field Check'!$C$53&lt;&gt;"")+('Dvd Calendar'!$E$310:$CZ$310='Field Check'!$C$54)*('Field Check'!$C$54&lt;&gt;"")+('Dvd Calendar'!$E$310:$CZ$310='Field Check'!$C$55)*('Field Check'!$C$55&lt;&gt;"")+('Dvd Calendar'!$E$310:$CZ$310='Field Check'!$C$56)*('Field Check'!$C$56&lt;&gt;"")+('Dvd Calendar'!$E$310:$CZ$310='Field Check'!$C$57)*('Field Check'!$C$57&lt;&gt;""))*(COUNTIF('Dvd Calendar'!$E$312:$CZ$312,'Dvd Calendar'!$E$305:$CZ$305)=0)),"")))</f>
        <v/>
      </c>
      <c r="J78" s="77">
        <f>IF(J$49="","",IF($B78="","",IFERROR(SUMIFS('Dvd Calendar'!$E$313:$CZ$313,'Dvd Calendar'!$E$312:$CZ$312,"&gt;"&amp;J$48,'Dvd Calendar'!$E$312:$CZ$312,"&lt;="&amp;J$49)+SUMPRODUCT(('Dvd Calendar'!$E$305:$CZ$305&gt;J$48)*('Dvd Calendar'!$E$305:$CZ$305&lt;=J$49)*'Dvd Calendar'!$E$308:$CZ$308*(('Dvd Calendar'!$E$310:$CZ$310='Field Check'!$C$53)*('Field Check'!$C$53&lt;&gt;"")+('Dvd Calendar'!$E$310:$CZ$310='Field Check'!$C$54)*('Field Check'!$C$54&lt;&gt;"")+('Dvd Calendar'!$E$310:$CZ$310='Field Check'!$C$55)*('Field Check'!$C$55&lt;&gt;"")+('Dvd Calendar'!$E$310:$CZ$310='Field Check'!$C$56)*('Field Check'!$C$56&lt;&gt;"")+('Dvd Calendar'!$E$310:$CZ$310='Field Check'!$C$57)*('Field Check'!$C$57&lt;&gt;""))*(COUNTIF('Dvd Calendar'!$E$312:$CZ$312,'Dvd Calendar'!$E$305:$CZ$305)=0)),"")))</f>
        <v/>
      </c>
      <c r="K78" s="77">
        <f>IF(K$49="","",IF($B78="","",IFERROR(SUMIFS('Dvd Calendar'!$E$313:$CZ$313,'Dvd Calendar'!$E$312:$CZ$312,"&gt;"&amp;K$48,'Dvd Calendar'!$E$312:$CZ$312,"&lt;="&amp;K$49)+SUMPRODUCT(('Dvd Calendar'!$E$305:$CZ$305&gt;K$48)*('Dvd Calendar'!$E$305:$CZ$305&lt;=K$49)*'Dvd Calendar'!$E$308:$CZ$308*(('Dvd Calendar'!$E$310:$CZ$310='Field Check'!$C$53)*('Field Check'!$C$53&lt;&gt;"")+('Dvd Calendar'!$E$310:$CZ$310='Field Check'!$C$54)*('Field Check'!$C$54&lt;&gt;"")+('Dvd Calendar'!$E$310:$CZ$310='Field Check'!$C$55)*('Field Check'!$C$55&lt;&gt;"")+('Dvd Calendar'!$E$310:$CZ$310='Field Check'!$C$56)*('Field Check'!$C$56&lt;&gt;"")+('Dvd Calendar'!$E$310:$CZ$310='Field Check'!$C$57)*('Field Check'!$C$57&lt;&gt;""))*(COUNTIF('Dvd Calendar'!$E$312:$CZ$312,'Dvd Calendar'!$E$305:$CZ$305)=0)),"")))</f>
        <v/>
      </c>
      <c r="L78" s="77">
        <f>IF(L$49="","",IF($B78="","",IFERROR(SUMIFS('Dvd Calendar'!$E$313:$CZ$313,'Dvd Calendar'!$E$312:$CZ$312,"&gt;"&amp;L$48,'Dvd Calendar'!$E$312:$CZ$312,"&lt;="&amp;L$49)+SUMPRODUCT(('Dvd Calendar'!$E$305:$CZ$305&gt;L$48)*('Dvd Calendar'!$E$305:$CZ$305&lt;=L$49)*'Dvd Calendar'!$E$308:$CZ$308*(('Dvd Calendar'!$E$310:$CZ$310='Field Check'!$C$53)*('Field Check'!$C$53&lt;&gt;"")+('Dvd Calendar'!$E$310:$CZ$310='Field Check'!$C$54)*('Field Check'!$C$54&lt;&gt;"")+('Dvd Calendar'!$E$310:$CZ$310='Field Check'!$C$55)*('Field Check'!$C$55&lt;&gt;"")+('Dvd Calendar'!$E$310:$CZ$310='Field Check'!$C$56)*('Field Check'!$C$56&lt;&gt;"")+('Dvd Calendar'!$E$310:$CZ$310='Field Check'!$C$57)*('Field Check'!$C$57&lt;&gt;""))*(COUNTIF('Dvd Calendar'!$E$312:$CZ$312,'Dvd Calendar'!$E$305:$CZ$305)=0)),"")))</f>
        <v/>
      </c>
      <c r="M78" s="77">
        <f>IF(M$49="","",IF($B78="","",IFERROR(SUMIFS('Dvd Calendar'!$E$313:$CZ$313,'Dvd Calendar'!$E$312:$CZ$312,"&gt;"&amp;M$48,'Dvd Calendar'!$E$312:$CZ$312,"&lt;="&amp;M$49)+SUMPRODUCT(('Dvd Calendar'!$E$305:$CZ$305&gt;M$48)*('Dvd Calendar'!$E$305:$CZ$305&lt;=M$49)*'Dvd Calendar'!$E$308:$CZ$308*(('Dvd Calendar'!$E$310:$CZ$310='Field Check'!$C$53)*('Field Check'!$C$53&lt;&gt;"")+('Dvd Calendar'!$E$310:$CZ$310='Field Check'!$C$54)*('Field Check'!$C$54&lt;&gt;"")+('Dvd Calendar'!$E$310:$CZ$310='Field Check'!$C$55)*('Field Check'!$C$55&lt;&gt;"")+('Dvd Calendar'!$E$310:$CZ$310='Field Check'!$C$56)*('Field Check'!$C$56&lt;&gt;"")+('Dvd Calendar'!$E$310:$CZ$310='Field Check'!$C$57)*('Field Check'!$C$57&lt;&gt;""))*(COUNTIF('Dvd Calendar'!$E$312:$CZ$312,'Dvd Calendar'!$E$305:$CZ$305)=0)),"")))</f>
        <v/>
      </c>
      <c r="N78" s="77">
        <f>IF(N$49="","",IF($B78="","",IFERROR(SUMIFS('Dvd Calendar'!$E$313:$CZ$313,'Dvd Calendar'!$E$312:$CZ$312,"&gt;"&amp;N$48,'Dvd Calendar'!$E$312:$CZ$312,"&lt;="&amp;N$49)+SUMPRODUCT(('Dvd Calendar'!$E$305:$CZ$305&gt;N$48)*('Dvd Calendar'!$E$305:$CZ$305&lt;=N$49)*'Dvd Calendar'!$E$308:$CZ$308*(('Dvd Calendar'!$E$310:$CZ$310='Field Check'!$C$53)*('Field Check'!$C$53&lt;&gt;"")+('Dvd Calendar'!$E$310:$CZ$310='Field Check'!$C$54)*('Field Check'!$C$54&lt;&gt;"")+('Dvd Calendar'!$E$310:$CZ$310='Field Check'!$C$55)*('Field Check'!$C$55&lt;&gt;"")+('Dvd Calendar'!$E$310:$CZ$310='Field Check'!$C$56)*('Field Check'!$C$56&lt;&gt;"")+('Dvd Calendar'!$E$310:$CZ$310='Field Check'!$C$57)*('Field Check'!$C$57&lt;&gt;""))*(COUNTIF('Dvd Calendar'!$E$312:$CZ$312,'Dvd Calendar'!$E$305:$CZ$305)=0)),"")))</f>
        <v/>
      </c>
      <c r="O78" s="77">
        <f>IF(O$49="","",IF($B78="","",IFERROR(SUMIFS('Dvd Calendar'!$E$313:$CZ$313,'Dvd Calendar'!$E$312:$CZ$312,"&gt;"&amp;O$48,'Dvd Calendar'!$E$312:$CZ$312,"&lt;="&amp;O$49)+SUMPRODUCT(('Dvd Calendar'!$E$305:$CZ$305&gt;O$48)*('Dvd Calendar'!$E$305:$CZ$305&lt;=O$49)*'Dvd Calendar'!$E$308:$CZ$308*(('Dvd Calendar'!$E$310:$CZ$310='Field Check'!$C$53)*('Field Check'!$C$53&lt;&gt;"")+('Dvd Calendar'!$E$310:$CZ$310='Field Check'!$C$54)*('Field Check'!$C$54&lt;&gt;"")+('Dvd Calendar'!$E$310:$CZ$310='Field Check'!$C$55)*('Field Check'!$C$55&lt;&gt;"")+('Dvd Calendar'!$E$310:$CZ$310='Field Check'!$C$56)*('Field Check'!$C$56&lt;&gt;"")+('Dvd Calendar'!$E$310:$CZ$310='Field Check'!$C$57)*('Field Check'!$C$57&lt;&gt;""))*(COUNTIF('Dvd Calendar'!$E$312:$CZ$312,'Dvd Calendar'!$E$305:$CZ$305)=0)),"")))</f>
        <v/>
      </c>
      <c r="P78" s="77">
        <f>IF(P$49="","",IF($B78="","",IFERROR(SUMIFS('Dvd Calendar'!$E$313:$CZ$313,'Dvd Calendar'!$E$312:$CZ$312,"&gt;"&amp;P$48,'Dvd Calendar'!$E$312:$CZ$312,"&lt;="&amp;P$49)+SUMPRODUCT(('Dvd Calendar'!$E$305:$CZ$305&gt;P$48)*('Dvd Calendar'!$E$305:$CZ$305&lt;=P$49)*'Dvd Calendar'!$E$308:$CZ$308*(('Dvd Calendar'!$E$310:$CZ$310='Field Check'!$C$53)*('Field Check'!$C$53&lt;&gt;"")+('Dvd Calendar'!$E$310:$CZ$310='Field Check'!$C$54)*('Field Check'!$C$54&lt;&gt;"")+('Dvd Calendar'!$E$310:$CZ$310='Field Check'!$C$55)*('Field Check'!$C$55&lt;&gt;"")+('Dvd Calendar'!$E$310:$CZ$310='Field Check'!$C$56)*('Field Check'!$C$56&lt;&gt;"")+('Dvd Calendar'!$E$310:$CZ$310='Field Check'!$C$57)*('Field Check'!$C$57&lt;&gt;""))*(COUNTIF('Dvd Calendar'!$E$312:$CZ$312,'Dvd Calendar'!$E$305:$CZ$305)=0)),"")))</f>
        <v/>
      </c>
      <c r="Q78" s="77">
        <f>IF(Q$49="","",IF($B78="","",IFERROR(SUMIFS('Dvd Calendar'!$E$313:$CZ$313,'Dvd Calendar'!$E$312:$CZ$312,"&gt;"&amp;Q$48,'Dvd Calendar'!$E$312:$CZ$312,"&lt;="&amp;Q$49)+SUMPRODUCT(('Dvd Calendar'!$E$305:$CZ$305&gt;Q$48)*('Dvd Calendar'!$E$305:$CZ$305&lt;=Q$49)*'Dvd Calendar'!$E$308:$CZ$308*(('Dvd Calendar'!$E$310:$CZ$310='Field Check'!$C$53)*('Field Check'!$C$53&lt;&gt;"")+('Dvd Calendar'!$E$310:$CZ$310='Field Check'!$C$54)*('Field Check'!$C$54&lt;&gt;"")+('Dvd Calendar'!$E$310:$CZ$310='Field Check'!$C$55)*('Field Check'!$C$55&lt;&gt;"")+('Dvd Calendar'!$E$310:$CZ$310='Field Check'!$C$56)*('Field Check'!$C$56&lt;&gt;"")+('Dvd Calendar'!$E$310:$CZ$310='Field Check'!$C$57)*('Field Check'!$C$57&lt;&gt;""))*(COUNTIF('Dvd Calendar'!$E$312:$CZ$312,'Dvd Calendar'!$E$305:$CZ$305)=0)),"")))</f>
        <v/>
      </c>
      <c r="R78" s="77">
        <f>IF(R$49="","",IF($B78="","",IFERROR(SUMIFS('Dvd Calendar'!$E$313:$CZ$313,'Dvd Calendar'!$E$312:$CZ$312,"&gt;"&amp;R$48,'Dvd Calendar'!$E$312:$CZ$312,"&lt;="&amp;R$49)+SUMPRODUCT(('Dvd Calendar'!$E$305:$CZ$305&gt;R$48)*('Dvd Calendar'!$E$305:$CZ$305&lt;=R$49)*'Dvd Calendar'!$E$308:$CZ$308*(('Dvd Calendar'!$E$310:$CZ$310='Field Check'!$C$53)*('Field Check'!$C$53&lt;&gt;"")+('Dvd Calendar'!$E$310:$CZ$310='Field Check'!$C$54)*('Field Check'!$C$54&lt;&gt;"")+('Dvd Calendar'!$E$310:$CZ$310='Field Check'!$C$55)*('Field Check'!$C$55&lt;&gt;"")+('Dvd Calendar'!$E$310:$CZ$310='Field Check'!$C$56)*('Field Check'!$C$56&lt;&gt;"")+('Dvd Calendar'!$E$310:$CZ$310='Field Check'!$C$57)*('Field Check'!$C$57&lt;&gt;""))*(COUNTIF('Dvd Calendar'!$E$312:$CZ$312,'Dvd Calendar'!$E$305:$CZ$305)=0)),"")))</f>
        <v/>
      </c>
      <c r="U78" s="86" t="n"/>
      <c r="V78" s="86" t="n"/>
      <c r="W78" s="86" t="n"/>
      <c r="X78" s="86" t="n"/>
      <c r="Y78" s="86" t="n"/>
      <c r="Z78" s="86" t="n"/>
      <c r="AA78" s="86" t="n"/>
      <c r="AB78" s="86" t="n"/>
      <c r="AC78" s="86" t="n"/>
      <c r="AD78" s="86" t="n"/>
      <c r="AE78" s="86" t="n"/>
      <c r="AF78" s="86" t="n"/>
      <c r="AG78" s="86" t="n"/>
      <c r="AH78" s="86" t="n"/>
      <c r="AI78" s="86" t="n"/>
      <c r="AJ78" s="86" t="n"/>
    </row>
    <row r="79">
      <c r="B79" s="126">
        <f>IF('AS51'!$C$34="","",'AS51'!$C$34)</f>
        <v/>
      </c>
      <c r="C79" s="77">
        <f>IF(C$49="","",IF($B79="","",IFERROR(SUMIFS('Dvd Calendar'!$E$324:$CZ$324,'Dvd Calendar'!$E$323:$CZ$323,"&gt;"&amp;C$48,'Dvd Calendar'!$E$323:$CZ$323,"&lt;="&amp;C$49)+SUMPRODUCT(('Dvd Calendar'!$E$316:$CZ$316&gt;C$48)*('Dvd Calendar'!$E$316:$CZ$316&lt;=C$49)*'Dvd Calendar'!$E$319:$CZ$319*(('Dvd Calendar'!$E$321:$CZ$321='Field Check'!$C$53)*('Field Check'!$C$53&lt;&gt;"")+('Dvd Calendar'!$E$321:$CZ$321='Field Check'!$C$54)*('Field Check'!$C$54&lt;&gt;"")+('Dvd Calendar'!$E$321:$CZ$321='Field Check'!$C$55)*('Field Check'!$C$55&lt;&gt;"")+('Dvd Calendar'!$E$321:$CZ$321='Field Check'!$C$56)*('Field Check'!$C$56&lt;&gt;"")+('Dvd Calendar'!$E$321:$CZ$321='Field Check'!$C$57)*('Field Check'!$C$57&lt;&gt;""))*(COUNTIF('Dvd Calendar'!$E$323:$CZ$323,'Dvd Calendar'!$E$316:$CZ$316)=0)),"")))</f>
        <v/>
      </c>
      <c r="D79" s="77">
        <f>IF(D$49="","",IF($B79="","",IFERROR(SUMIFS('Dvd Calendar'!$E$324:$CZ$324,'Dvd Calendar'!$E$323:$CZ$323,"&gt;"&amp;D$48,'Dvd Calendar'!$E$323:$CZ$323,"&lt;="&amp;D$49)+SUMPRODUCT(('Dvd Calendar'!$E$316:$CZ$316&gt;D$48)*('Dvd Calendar'!$E$316:$CZ$316&lt;=D$49)*'Dvd Calendar'!$E$319:$CZ$319*(('Dvd Calendar'!$E$321:$CZ$321='Field Check'!$C$53)*('Field Check'!$C$53&lt;&gt;"")+('Dvd Calendar'!$E$321:$CZ$321='Field Check'!$C$54)*('Field Check'!$C$54&lt;&gt;"")+('Dvd Calendar'!$E$321:$CZ$321='Field Check'!$C$55)*('Field Check'!$C$55&lt;&gt;"")+('Dvd Calendar'!$E$321:$CZ$321='Field Check'!$C$56)*('Field Check'!$C$56&lt;&gt;"")+('Dvd Calendar'!$E$321:$CZ$321='Field Check'!$C$57)*('Field Check'!$C$57&lt;&gt;""))*(COUNTIF('Dvd Calendar'!$E$323:$CZ$323,'Dvd Calendar'!$E$316:$CZ$316)=0)),"")))</f>
        <v/>
      </c>
      <c r="E79" s="77">
        <f>IF(E$49="","",IF($B79="","",IFERROR(SUMIFS('Dvd Calendar'!$E$324:$CZ$324,'Dvd Calendar'!$E$323:$CZ$323,"&gt;"&amp;E$48,'Dvd Calendar'!$E$323:$CZ$323,"&lt;="&amp;E$49)+SUMPRODUCT(('Dvd Calendar'!$E$316:$CZ$316&gt;E$48)*('Dvd Calendar'!$E$316:$CZ$316&lt;=E$49)*'Dvd Calendar'!$E$319:$CZ$319*(('Dvd Calendar'!$E$321:$CZ$321='Field Check'!$C$53)*('Field Check'!$C$53&lt;&gt;"")+('Dvd Calendar'!$E$321:$CZ$321='Field Check'!$C$54)*('Field Check'!$C$54&lt;&gt;"")+('Dvd Calendar'!$E$321:$CZ$321='Field Check'!$C$55)*('Field Check'!$C$55&lt;&gt;"")+('Dvd Calendar'!$E$321:$CZ$321='Field Check'!$C$56)*('Field Check'!$C$56&lt;&gt;"")+('Dvd Calendar'!$E$321:$CZ$321='Field Check'!$C$57)*('Field Check'!$C$57&lt;&gt;""))*(COUNTIF('Dvd Calendar'!$E$323:$CZ$323,'Dvd Calendar'!$E$316:$CZ$316)=0)),"")))</f>
        <v/>
      </c>
      <c r="F79" s="77">
        <f>IF(F$49="","",IF($B79="","",IFERROR(SUMIFS('Dvd Calendar'!$E$324:$CZ$324,'Dvd Calendar'!$E$323:$CZ$323,"&gt;"&amp;F$48,'Dvd Calendar'!$E$323:$CZ$323,"&lt;="&amp;F$49)+SUMPRODUCT(('Dvd Calendar'!$E$316:$CZ$316&gt;F$48)*('Dvd Calendar'!$E$316:$CZ$316&lt;=F$49)*'Dvd Calendar'!$E$319:$CZ$319*(('Dvd Calendar'!$E$321:$CZ$321='Field Check'!$C$53)*('Field Check'!$C$53&lt;&gt;"")+('Dvd Calendar'!$E$321:$CZ$321='Field Check'!$C$54)*('Field Check'!$C$54&lt;&gt;"")+('Dvd Calendar'!$E$321:$CZ$321='Field Check'!$C$55)*('Field Check'!$C$55&lt;&gt;"")+('Dvd Calendar'!$E$321:$CZ$321='Field Check'!$C$56)*('Field Check'!$C$56&lt;&gt;"")+('Dvd Calendar'!$E$321:$CZ$321='Field Check'!$C$57)*('Field Check'!$C$57&lt;&gt;""))*(COUNTIF('Dvd Calendar'!$E$323:$CZ$323,'Dvd Calendar'!$E$316:$CZ$316)=0)),"")))</f>
        <v/>
      </c>
      <c r="G79" s="77">
        <f>IF(G$49="","",IF($B79="","",IFERROR(SUMIFS('Dvd Calendar'!$E$324:$CZ$324,'Dvd Calendar'!$E$323:$CZ$323,"&gt;"&amp;G$48,'Dvd Calendar'!$E$323:$CZ$323,"&lt;="&amp;G$49)+SUMPRODUCT(('Dvd Calendar'!$E$316:$CZ$316&gt;G$48)*('Dvd Calendar'!$E$316:$CZ$316&lt;=G$49)*'Dvd Calendar'!$E$319:$CZ$319*(('Dvd Calendar'!$E$321:$CZ$321='Field Check'!$C$53)*('Field Check'!$C$53&lt;&gt;"")+('Dvd Calendar'!$E$321:$CZ$321='Field Check'!$C$54)*('Field Check'!$C$54&lt;&gt;"")+('Dvd Calendar'!$E$321:$CZ$321='Field Check'!$C$55)*('Field Check'!$C$55&lt;&gt;"")+('Dvd Calendar'!$E$321:$CZ$321='Field Check'!$C$56)*('Field Check'!$C$56&lt;&gt;"")+('Dvd Calendar'!$E$321:$CZ$321='Field Check'!$C$57)*('Field Check'!$C$57&lt;&gt;""))*(COUNTIF('Dvd Calendar'!$E$323:$CZ$323,'Dvd Calendar'!$E$316:$CZ$316)=0)),"")))</f>
        <v/>
      </c>
      <c r="H79" s="77">
        <f>IF(H$49="","",IF($B79="","",IFERROR(SUMIFS('Dvd Calendar'!$E$324:$CZ$324,'Dvd Calendar'!$E$323:$CZ$323,"&gt;"&amp;H$48,'Dvd Calendar'!$E$323:$CZ$323,"&lt;="&amp;H$49)+SUMPRODUCT(('Dvd Calendar'!$E$316:$CZ$316&gt;H$48)*('Dvd Calendar'!$E$316:$CZ$316&lt;=H$49)*'Dvd Calendar'!$E$319:$CZ$319*(('Dvd Calendar'!$E$321:$CZ$321='Field Check'!$C$53)*('Field Check'!$C$53&lt;&gt;"")+('Dvd Calendar'!$E$321:$CZ$321='Field Check'!$C$54)*('Field Check'!$C$54&lt;&gt;"")+('Dvd Calendar'!$E$321:$CZ$321='Field Check'!$C$55)*('Field Check'!$C$55&lt;&gt;"")+('Dvd Calendar'!$E$321:$CZ$321='Field Check'!$C$56)*('Field Check'!$C$56&lt;&gt;"")+('Dvd Calendar'!$E$321:$CZ$321='Field Check'!$C$57)*('Field Check'!$C$57&lt;&gt;""))*(COUNTIF('Dvd Calendar'!$E$323:$CZ$323,'Dvd Calendar'!$E$316:$CZ$316)=0)),"")))</f>
        <v/>
      </c>
      <c r="I79" s="77">
        <f>IF(I$49="","",IF($B79="","",IFERROR(SUMIFS('Dvd Calendar'!$E$324:$CZ$324,'Dvd Calendar'!$E$323:$CZ$323,"&gt;"&amp;I$48,'Dvd Calendar'!$E$323:$CZ$323,"&lt;="&amp;I$49)+SUMPRODUCT(('Dvd Calendar'!$E$316:$CZ$316&gt;I$48)*('Dvd Calendar'!$E$316:$CZ$316&lt;=I$49)*'Dvd Calendar'!$E$319:$CZ$319*(('Dvd Calendar'!$E$321:$CZ$321='Field Check'!$C$53)*('Field Check'!$C$53&lt;&gt;"")+('Dvd Calendar'!$E$321:$CZ$321='Field Check'!$C$54)*('Field Check'!$C$54&lt;&gt;"")+('Dvd Calendar'!$E$321:$CZ$321='Field Check'!$C$55)*('Field Check'!$C$55&lt;&gt;"")+('Dvd Calendar'!$E$321:$CZ$321='Field Check'!$C$56)*('Field Check'!$C$56&lt;&gt;"")+('Dvd Calendar'!$E$321:$CZ$321='Field Check'!$C$57)*('Field Check'!$C$57&lt;&gt;""))*(COUNTIF('Dvd Calendar'!$E$323:$CZ$323,'Dvd Calendar'!$E$316:$CZ$316)=0)),"")))</f>
        <v/>
      </c>
      <c r="J79" s="77">
        <f>IF(J$49="","",IF($B79="","",IFERROR(SUMIFS('Dvd Calendar'!$E$324:$CZ$324,'Dvd Calendar'!$E$323:$CZ$323,"&gt;"&amp;J$48,'Dvd Calendar'!$E$323:$CZ$323,"&lt;="&amp;J$49)+SUMPRODUCT(('Dvd Calendar'!$E$316:$CZ$316&gt;J$48)*('Dvd Calendar'!$E$316:$CZ$316&lt;=J$49)*'Dvd Calendar'!$E$319:$CZ$319*(('Dvd Calendar'!$E$321:$CZ$321='Field Check'!$C$53)*('Field Check'!$C$53&lt;&gt;"")+('Dvd Calendar'!$E$321:$CZ$321='Field Check'!$C$54)*('Field Check'!$C$54&lt;&gt;"")+('Dvd Calendar'!$E$321:$CZ$321='Field Check'!$C$55)*('Field Check'!$C$55&lt;&gt;"")+('Dvd Calendar'!$E$321:$CZ$321='Field Check'!$C$56)*('Field Check'!$C$56&lt;&gt;"")+('Dvd Calendar'!$E$321:$CZ$321='Field Check'!$C$57)*('Field Check'!$C$57&lt;&gt;""))*(COUNTIF('Dvd Calendar'!$E$323:$CZ$323,'Dvd Calendar'!$E$316:$CZ$316)=0)),"")))</f>
        <v/>
      </c>
      <c r="K79" s="77">
        <f>IF(K$49="","",IF($B79="","",IFERROR(SUMIFS('Dvd Calendar'!$E$324:$CZ$324,'Dvd Calendar'!$E$323:$CZ$323,"&gt;"&amp;K$48,'Dvd Calendar'!$E$323:$CZ$323,"&lt;="&amp;K$49)+SUMPRODUCT(('Dvd Calendar'!$E$316:$CZ$316&gt;K$48)*('Dvd Calendar'!$E$316:$CZ$316&lt;=K$49)*'Dvd Calendar'!$E$319:$CZ$319*(('Dvd Calendar'!$E$321:$CZ$321='Field Check'!$C$53)*('Field Check'!$C$53&lt;&gt;"")+('Dvd Calendar'!$E$321:$CZ$321='Field Check'!$C$54)*('Field Check'!$C$54&lt;&gt;"")+('Dvd Calendar'!$E$321:$CZ$321='Field Check'!$C$55)*('Field Check'!$C$55&lt;&gt;"")+('Dvd Calendar'!$E$321:$CZ$321='Field Check'!$C$56)*('Field Check'!$C$56&lt;&gt;"")+('Dvd Calendar'!$E$321:$CZ$321='Field Check'!$C$57)*('Field Check'!$C$57&lt;&gt;""))*(COUNTIF('Dvd Calendar'!$E$323:$CZ$323,'Dvd Calendar'!$E$316:$CZ$316)=0)),"")))</f>
        <v/>
      </c>
      <c r="L79" s="77">
        <f>IF(L$49="","",IF($B79="","",IFERROR(SUMIFS('Dvd Calendar'!$E$324:$CZ$324,'Dvd Calendar'!$E$323:$CZ$323,"&gt;"&amp;L$48,'Dvd Calendar'!$E$323:$CZ$323,"&lt;="&amp;L$49)+SUMPRODUCT(('Dvd Calendar'!$E$316:$CZ$316&gt;L$48)*('Dvd Calendar'!$E$316:$CZ$316&lt;=L$49)*'Dvd Calendar'!$E$319:$CZ$319*(('Dvd Calendar'!$E$321:$CZ$321='Field Check'!$C$53)*('Field Check'!$C$53&lt;&gt;"")+('Dvd Calendar'!$E$321:$CZ$321='Field Check'!$C$54)*('Field Check'!$C$54&lt;&gt;"")+('Dvd Calendar'!$E$321:$CZ$321='Field Check'!$C$55)*('Field Check'!$C$55&lt;&gt;"")+('Dvd Calendar'!$E$321:$CZ$321='Field Check'!$C$56)*('Field Check'!$C$56&lt;&gt;"")+('Dvd Calendar'!$E$321:$CZ$321='Field Check'!$C$57)*('Field Check'!$C$57&lt;&gt;""))*(COUNTIF('Dvd Calendar'!$E$323:$CZ$323,'Dvd Calendar'!$E$316:$CZ$316)=0)),"")))</f>
        <v/>
      </c>
      <c r="M79" s="77">
        <f>IF(M$49="","",IF($B79="","",IFERROR(SUMIFS('Dvd Calendar'!$E$324:$CZ$324,'Dvd Calendar'!$E$323:$CZ$323,"&gt;"&amp;M$48,'Dvd Calendar'!$E$323:$CZ$323,"&lt;="&amp;M$49)+SUMPRODUCT(('Dvd Calendar'!$E$316:$CZ$316&gt;M$48)*('Dvd Calendar'!$E$316:$CZ$316&lt;=M$49)*'Dvd Calendar'!$E$319:$CZ$319*(('Dvd Calendar'!$E$321:$CZ$321='Field Check'!$C$53)*('Field Check'!$C$53&lt;&gt;"")+('Dvd Calendar'!$E$321:$CZ$321='Field Check'!$C$54)*('Field Check'!$C$54&lt;&gt;"")+('Dvd Calendar'!$E$321:$CZ$321='Field Check'!$C$55)*('Field Check'!$C$55&lt;&gt;"")+('Dvd Calendar'!$E$321:$CZ$321='Field Check'!$C$56)*('Field Check'!$C$56&lt;&gt;"")+('Dvd Calendar'!$E$321:$CZ$321='Field Check'!$C$57)*('Field Check'!$C$57&lt;&gt;""))*(COUNTIF('Dvd Calendar'!$E$323:$CZ$323,'Dvd Calendar'!$E$316:$CZ$316)=0)),"")))</f>
        <v/>
      </c>
      <c r="N79" s="77">
        <f>IF(N$49="","",IF($B79="","",IFERROR(SUMIFS('Dvd Calendar'!$E$324:$CZ$324,'Dvd Calendar'!$E$323:$CZ$323,"&gt;"&amp;N$48,'Dvd Calendar'!$E$323:$CZ$323,"&lt;="&amp;N$49)+SUMPRODUCT(('Dvd Calendar'!$E$316:$CZ$316&gt;N$48)*('Dvd Calendar'!$E$316:$CZ$316&lt;=N$49)*'Dvd Calendar'!$E$319:$CZ$319*(('Dvd Calendar'!$E$321:$CZ$321='Field Check'!$C$53)*('Field Check'!$C$53&lt;&gt;"")+('Dvd Calendar'!$E$321:$CZ$321='Field Check'!$C$54)*('Field Check'!$C$54&lt;&gt;"")+('Dvd Calendar'!$E$321:$CZ$321='Field Check'!$C$55)*('Field Check'!$C$55&lt;&gt;"")+('Dvd Calendar'!$E$321:$CZ$321='Field Check'!$C$56)*('Field Check'!$C$56&lt;&gt;"")+('Dvd Calendar'!$E$321:$CZ$321='Field Check'!$C$57)*('Field Check'!$C$57&lt;&gt;""))*(COUNTIF('Dvd Calendar'!$E$323:$CZ$323,'Dvd Calendar'!$E$316:$CZ$316)=0)),"")))</f>
        <v/>
      </c>
      <c r="O79" s="77">
        <f>IF(O$49="","",IF($B79="","",IFERROR(SUMIFS('Dvd Calendar'!$E$324:$CZ$324,'Dvd Calendar'!$E$323:$CZ$323,"&gt;"&amp;O$48,'Dvd Calendar'!$E$323:$CZ$323,"&lt;="&amp;O$49)+SUMPRODUCT(('Dvd Calendar'!$E$316:$CZ$316&gt;O$48)*('Dvd Calendar'!$E$316:$CZ$316&lt;=O$49)*'Dvd Calendar'!$E$319:$CZ$319*(('Dvd Calendar'!$E$321:$CZ$321='Field Check'!$C$53)*('Field Check'!$C$53&lt;&gt;"")+('Dvd Calendar'!$E$321:$CZ$321='Field Check'!$C$54)*('Field Check'!$C$54&lt;&gt;"")+('Dvd Calendar'!$E$321:$CZ$321='Field Check'!$C$55)*('Field Check'!$C$55&lt;&gt;"")+('Dvd Calendar'!$E$321:$CZ$321='Field Check'!$C$56)*('Field Check'!$C$56&lt;&gt;"")+('Dvd Calendar'!$E$321:$CZ$321='Field Check'!$C$57)*('Field Check'!$C$57&lt;&gt;""))*(COUNTIF('Dvd Calendar'!$E$323:$CZ$323,'Dvd Calendar'!$E$316:$CZ$316)=0)),"")))</f>
        <v/>
      </c>
      <c r="P79" s="77">
        <f>IF(P$49="","",IF($B79="","",IFERROR(SUMIFS('Dvd Calendar'!$E$324:$CZ$324,'Dvd Calendar'!$E$323:$CZ$323,"&gt;"&amp;P$48,'Dvd Calendar'!$E$323:$CZ$323,"&lt;="&amp;P$49)+SUMPRODUCT(('Dvd Calendar'!$E$316:$CZ$316&gt;P$48)*('Dvd Calendar'!$E$316:$CZ$316&lt;=P$49)*'Dvd Calendar'!$E$319:$CZ$319*(('Dvd Calendar'!$E$321:$CZ$321='Field Check'!$C$53)*('Field Check'!$C$53&lt;&gt;"")+('Dvd Calendar'!$E$321:$CZ$321='Field Check'!$C$54)*('Field Check'!$C$54&lt;&gt;"")+('Dvd Calendar'!$E$321:$CZ$321='Field Check'!$C$55)*('Field Check'!$C$55&lt;&gt;"")+('Dvd Calendar'!$E$321:$CZ$321='Field Check'!$C$56)*('Field Check'!$C$56&lt;&gt;"")+('Dvd Calendar'!$E$321:$CZ$321='Field Check'!$C$57)*('Field Check'!$C$57&lt;&gt;""))*(COUNTIF('Dvd Calendar'!$E$323:$CZ$323,'Dvd Calendar'!$E$316:$CZ$316)=0)),"")))</f>
        <v/>
      </c>
      <c r="Q79" s="77">
        <f>IF(Q$49="","",IF($B79="","",IFERROR(SUMIFS('Dvd Calendar'!$E$324:$CZ$324,'Dvd Calendar'!$E$323:$CZ$323,"&gt;"&amp;Q$48,'Dvd Calendar'!$E$323:$CZ$323,"&lt;="&amp;Q$49)+SUMPRODUCT(('Dvd Calendar'!$E$316:$CZ$316&gt;Q$48)*('Dvd Calendar'!$E$316:$CZ$316&lt;=Q$49)*'Dvd Calendar'!$E$319:$CZ$319*(('Dvd Calendar'!$E$321:$CZ$321='Field Check'!$C$53)*('Field Check'!$C$53&lt;&gt;"")+('Dvd Calendar'!$E$321:$CZ$321='Field Check'!$C$54)*('Field Check'!$C$54&lt;&gt;"")+('Dvd Calendar'!$E$321:$CZ$321='Field Check'!$C$55)*('Field Check'!$C$55&lt;&gt;"")+('Dvd Calendar'!$E$321:$CZ$321='Field Check'!$C$56)*('Field Check'!$C$56&lt;&gt;"")+('Dvd Calendar'!$E$321:$CZ$321='Field Check'!$C$57)*('Field Check'!$C$57&lt;&gt;""))*(COUNTIF('Dvd Calendar'!$E$323:$CZ$323,'Dvd Calendar'!$E$316:$CZ$316)=0)),"")))</f>
        <v/>
      </c>
      <c r="R79" s="77">
        <f>IF(R$49="","",IF($B79="","",IFERROR(SUMIFS('Dvd Calendar'!$E$324:$CZ$324,'Dvd Calendar'!$E$323:$CZ$323,"&gt;"&amp;R$48,'Dvd Calendar'!$E$323:$CZ$323,"&lt;="&amp;R$49)+SUMPRODUCT(('Dvd Calendar'!$E$316:$CZ$316&gt;R$48)*('Dvd Calendar'!$E$316:$CZ$316&lt;=R$49)*'Dvd Calendar'!$E$319:$CZ$319*(('Dvd Calendar'!$E$321:$CZ$321='Field Check'!$C$53)*('Field Check'!$C$53&lt;&gt;"")+('Dvd Calendar'!$E$321:$CZ$321='Field Check'!$C$54)*('Field Check'!$C$54&lt;&gt;"")+('Dvd Calendar'!$E$321:$CZ$321='Field Check'!$C$55)*('Field Check'!$C$55&lt;&gt;"")+('Dvd Calendar'!$E$321:$CZ$321='Field Check'!$C$56)*('Field Check'!$C$56&lt;&gt;"")+('Dvd Calendar'!$E$321:$CZ$321='Field Check'!$C$57)*('Field Check'!$C$57&lt;&gt;""))*(COUNTIF('Dvd Calendar'!$E$323:$CZ$323,'Dvd Calendar'!$E$316:$CZ$316)=0)),"")))</f>
        <v/>
      </c>
      <c r="U79" s="86" t="n"/>
      <c r="V79" s="86" t="n"/>
      <c r="W79" s="86" t="n"/>
      <c r="X79" s="86" t="n"/>
      <c r="Y79" s="86" t="n"/>
      <c r="Z79" s="86" t="n"/>
      <c r="AA79" s="86" t="n"/>
      <c r="AB79" s="86" t="n"/>
      <c r="AC79" s="86" t="n"/>
      <c r="AD79" s="86" t="n"/>
      <c r="AE79" s="86" t="n"/>
      <c r="AF79" s="86" t="n"/>
      <c r="AG79" s="86" t="n"/>
      <c r="AH79" s="86" t="n"/>
      <c r="AI79" s="86" t="n"/>
      <c r="AJ79" s="86" t="n"/>
    </row>
    <row r="80">
      <c r="B80" s="126">
        <f>IF('AS51'!$C$35="","",'AS51'!$C$35)</f>
        <v/>
      </c>
      <c r="C80" s="77">
        <f>IF(C$49="","",IF($B80="","",IFERROR(SUMIFS('Dvd Calendar'!$E$335:$CZ$335,'Dvd Calendar'!$E$334:$CZ$334,"&gt;"&amp;C$48,'Dvd Calendar'!$E$334:$CZ$334,"&lt;="&amp;C$49)+SUMPRODUCT(('Dvd Calendar'!$E$327:$CZ$327&gt;C$48)*('Dvd Calendar'!$E$327:$CZ$327&lt;=C$49)*'Dvd Calendar'!$E$330:$CZ$330*(('Dvd Calendar'!$E$332:$CZ$332='Field Check'!$C$53)*('Field Check'!$C$53&lt;&gt;"")+('Dvd Calendar'!$E$332:$CZ$332='Field Check'!$C$54)*('Field Check'!$C$54&lt;&gt;"")+('Dvd Calendar'!$E$332:$CZ$332='Field Check'!$C$55)*('Field Check'!$C$55&lt;&gt;"")+('Dvd Calendar'!$E$332:$CZ$332='Field Check'!$C$56)*('Field Check'!$C$56&lt;&gt;"")+('Dvd Calendar'!$E$332:$CZ$332='Field Check'!$C$57)*('Field Check'!$C$57&lt;&gt;""))*(COUNTIF('Dvd Calendar'!$E$334:$CZ$334,'Dvd Calendar'!$E$327:$CZ$327)=0)),"")))</f>
        <v/>
      </c>
      <c r="D80" s="77">
        <f>IF(D$49="","",IF($B80="","",IFERROR(SUMIFS('Dvd Calendar'!$E$335:$CZ$335,'Dvd Calendar'!$E$334:$CZ$334,"&gt;"&amp;D$48,'Dvd Calendar'!$E$334:$CZ$334,"&lt;="&amp;D$49)+SUMPRODUCT(('Dvd Calendar'!$E$327:$CZ$327&gt;D$48)*('Dvd Calendar'!$E$327:$CZ$327&lt;=D$49)*'Dvd Calendar'!$E$330:$CZ$330*(('Dvd Calendar'!$E$332:$CZ$332='Field Check'!$C$53)*('Field Check'!$C$53&lt;&gt;"")+('Dvd Calendar'!$E$332:$CZ$332='Field Check'!$C$54)*('Field Check'!$C$54&lt;&gt;"")+('Dvd Calendar'!$E$332:$CZ$332='Field Check'!$C$55)*('Field Check'!$C$55&lt;&gt;"")+('Dvd Calendar'!$E$332:$CZ$332='Field Check'!$C$56)*('Field Check'!$C$56&lt;&gt;"")+('Dvd Calendar'!$E$332:$CZ$332='Field Check'!$C$57)*('Field Check'!$C$57&lt;&gt;""))*(COUNTIF('Dvd Calendar'!$E$334:$CZ$334,'Dvd Calendar'!$E$327:$CZ$327)=0)),"")))</f>
        <v/>
      </c>
      <c r="E80" s="77">
        <f>IF(E$49="","",IF($B80="","",IFERROR(SUMIFS('Dvd Calendar'!$E$335:$CZ$335,'Dvd Calendar'!$E$334:$CZ$334,"&gt;"&amp;E$48,'Dvd Calendar'!$E$334:$CZ$334,"&lt;="&amp;E$49)+SUMPRODUCT(('Dvd Calendar'!$E$327:$CZ$327&gt;E$48)*('Dvd Calendar'!$E$327:$CZ$327&lt;=E$49)*'Dvd Calendar'!$E$330:$CZ$330*(('Dvd Calendar'!$E$332:$CZ$332='Field Check'!$C$53)*('Field Check'!$C$53&lt;&gt;"")+('Dvd Calendar'!$E$332:$CZ$332='Field Check'!$C$54)*('Field Check'!$C$54&lt;&gt;"")+('Dvd Calendar'!$E$332:$CZ$332='Field Check'!$C$55)*('Field Check'!$C$55&lt;&gt;"")+('Dvd Calendar'!$E$332:$CZ$332='Field Check'!$C$56)*('Field Check'!$C$56&lt;&gt;"")+('Dvd Calendar'!$E$332:$CZ$332='Field Check'!$C$57)*('Field Check'!$C$57&lt;&gt;""))*(COUNTIF('Dvd Calendar'!$E$334:$CZ$334,'Dvd Calendar'!$E$327:$CZ$327)=0)),"")))</f>
        <v/>
      </c>
      <c r="F80" s="77">
        <f>IF(F$49="","",IF($B80="","",IFERROR(SUMIFS('Dvd Calendar'!$E$335:$CZ$335,'Dvd Calendar'!$E$334:$CZ$334,"&gt;"&amp;F$48,'Dvd Calendar'!$E$334:$CZ$334,"&lt;="&amp;F$49)+SUMPRODUCT(('Dvd Calendar'!$E$327:$CZ$327&gt;F$48)*('Dvd Calendar'!$E$327:$CZ$327&lt;=F$49)*'Dvd Calendar'!$E$330:$CZ$330*(('Dvd Calendar'!$E$332:$CZ$332='Field Check'!$C$53)*('Field Check'!$C$53&lt;&gt;"")+('Dvd Calendar'!$E$332:$CZ$332='Field Check'!$C$54)*('Field Check'!$C$54&lt;&gt;"")+('Dvd Calendar'!$E$332:$CZ$332='Field Check'!$C$55)*('Field Check'!$C$55&lt;&gt;"")+('Dvd Calendar'!$E$332:$CZ$332='Field Check'!$C$56)*('Field Check'!$C$56&lt;&gt;"")+('Dvd Calendar'!$E$332:$CZ$332='Field Check'!$C$57)*('Field Check'!$C$57&lt;&gt;""))*(COUNTIF('Dvd Calendar'!$E$334:$CZ$334,'Dvd Calendar'!$E$327:$CZ$327)=0)),"")))</f>
        <v/>
      </c>
      <c r="G80" s="77">
        <f>IF(G$49="","",IF($B80="","",IFERROR(SUMIFS('Dvd Calendar'!$E$335:$CZ$335,'Dvd Calendar'!$E$334:$CZ$334,"&gt;"&amp;G$48,'Dvd Calendar'!$E$334:$CZ$334,"&lt;="&amp;G$49)+SUMPRODUCT(('Dvd Calendar'!$E$327:$CZ$327&gt;G$48)*('Dvd Calendar'!$E$327:$CZ$327&lt;=G$49)*'Dvd Calendar'!$E$330:$CZ$330*(('Dvd Calendar'!$E$332:$CZ$332='Field Check'!$C$53)*('Field Check'!$C$53&lt;&gt;"")+('Dvd Calendar'!$E$332:$CZ$332='Field Check'!$C$54)*('Field Check'!$C$54&lt;&gt;"")+('Dvd Calendar'!$E$332:$CZ$332='Field Check'!$C$55)*('Field Check'!$C$55&lt;&gt;"")+('Dvd Calendar'!$E$332:$CZ$332='Field Check'!$C$56)*('Field Check'!$C$56&lt;&gt;"")+('Dvd Calendar'!$E$332:$CZ$332='Field Check'!$C$57)*('Field Check'!$C$57&lt;&gt;""))*(COUNTIF('Dvd Calendar'!$E$334:$CZ$334,'Dvd Calendar'!$E$327:$CZ$327)=0)),"")))</f>
        <v/>
      </c>
      <c r="H80" s="77">
        <f>IF(H$49="","",IF($B80="","",IFERROR(SUMIFS('Dvd Calendar'!$E$335:$CZ$335,'Dvd Calendar'!$E$334:$CZ$334,"&gt;"&amp;H$48,'Dvd Calendar'!$E$334:$CZ$334,"&lt;="&amp;H$49)+SUMPRODUCT(('Dvd Calendar'!$E$327:$CZ$327&gt;H$48)*('Dvd Calendar'!$E$327:$CZ$327&lt;=H$49)*'Dvd Calendar'!$E$330:$CZ$330*(('Dvd Calendar'!$E$332:$CZ$332='Field Check'!$C$53)*('Field Check'!$C$53&lt;&gt;"")+('Dvd Calendar'!$E$332:$CZ$332='Field Check'!$C$54)*('Field Check'!$C$54&lt;&gt;"")+('Dvd Calendar'!$E$332:$CZ$332='Field Check'!$C$55)*('Field Check'!$C$55&lt;&gt;"")+('Dvd Calendar'!$E$332:$CZ$332='Field Check'!$C$56)*('Field Check'!$C$56&lt;&gt;"")+('Dvd Calendar'!$E$332:$CZ$332='Field Check'!$C$57)*('Field Check'!$C$57&lt;&gt;""))*(COUNTIF('Dvd Calendar'!$E$334:$CZ$334,'Dvd Calendar'!$E$327:$CZ$327)=0)),"")))</f>
        <v/>
      </c>
      <c r="I80" s="77">
        <f>IF(I$49="","",IF($B80="","",IFERROR(SUMIFS('Dvd Calendar'!$E$335:$CZ$335,'Dvd Calendar'!$E$334:$CZ$334,"&gt;"&amp;I$48,'Dvd Calendar'!$E$334:$CZ$334,"&lt;="&amp;I$49)+SUMPRODUCT(('Dvd Calendar'!$E$327:$CZ$327&gt;I$48)*('Dvd Calendar'!$E$327:$CZ$327&lt;=I$49)*'Dvd Calendar'!$E$330:$CZ$330*(('Dvd Calendar'!$E$332:$CZ$332='Field Check'!$C$53)*('Field Check'!$C$53&lt;&gt;"")+('Dvd Calendar'!$E$332:$CZ$332='Field Check'!$C$54)*('Field Check'!$C$54&lt;&gt;"")+('Dvd Calendar'!$E$332:$CZ$332='Field Check'!$C$55)*('Field Check'!$C$55&lt;&gt;"")+('Dvd Calendar'!$E$332:$CZ$332='Field Check'!$C$56)*('Field Check'!$C$56&lt;&gt;"")+('Dvd Calendar'!$E$332:$CZ$332='Field Check'!$C$57)*('Field Check'!$C$57&lt;&gt;""))*(COUNTIF('Dvd Calendar'!$E$334:$CZ$334,'Dvd Calendar'!$E$327:$CZ$327)=0)),"")))</f>
        <v/>
      </c>
      <c r="J80" s="77">
        <f>IF(J$49="","",IF($B80="","",IFERROR(SUMIFS('Dvd Calendar'!$E$335:$CZ$335,'Dvd Calendar'!$E$334:$CZ$334,"&gt;"&amp;J$48,'Dvd Calendar'!$E$334:$CZ$334,"&lt;="&amp;J$49)+SUMPRODUCT(('Dvd Calendar'!$E$327:$CZ$327&gt;J$48)*('Dvd Calendar'!$E$327:$CZ$327&lt;=J$49)*'Dvd Calendar'!$E$330:$CZ$330*(('Dvd Calendar'!$E$332:$CZ$332='Field Check'!$C$53)*('Field Check'!$C$53&lt;&gt;"")+('Dvd Calendar'!$E$332:$CZ$332='Field Check'!$C$54)*('Field Check'!$C$54&lt;&gt;"")+('Dvd Calendar'!$E$332:$CZ$332='Field Check'!$C$55)*('Field Check'!$C$55&lt;&gt;"")+('Dvd Calendar'!$E$332:$CZ$332='Field Check'!$C$56)*('Field Check'!$C$56&lt;&gt;"")+('Dvd Calendar'!$E$332:$CZ$332='Field Check'!$C$57)*('Field Check'!$C$57&lt;&gt;""))*(COUNTIF('Dvd Calendar'!$E$334:$CZ$334,'Dvd Calendar'!$E$327:$CZ$327)=0)),"")))</f>
        <v/>
      </c>
      <c r="K80" s="77">
        <f>IF(K$49="","",IF($B80="","",IFERROR(SUMIFS('Dvd Calendar'!$E$335:$CZ$335,'Dvd Calendar'!$E$334:$CZ$334,"&gt;"&amp;K$48,'Dvd Calendar'!$E$334:$CZ$334,"&lt;="&amp;K$49)+SUMPRODUCT(('Dvd Calendar'!$E$327:$CZ$327&gt;K$48)*('Dvd Calendar'!$E$327:$CZ$327&lt;=K$49)*'Dvd Calendar'!$E$330:$CZ$330*(('Dvd Calendar'!$E$332:$CZ$332='Field Check'!$C$53)*('Field Check'!$C$53&lt;&gt;"")+('Dvd Calendar'!$E$332:$CZ$332='Field Check'!$C$54)*('Field Check'!$C$54&lt;&gt;"")+('Dvd Calendar'!$E$332:$CZ$332='Field Check'!$C$55)*('Field Check'!$C$55&lt;&gt;"")+('Dvd Calendar'!$E$332:$CZ$332='Field Check'!$C$56)*('Field Check'!$C$56&lt;&gt;"")+('Dvd Calendar'!$E$332:$CZ$332='Field Check'!$C$57)*('Field Check'!$C$57&lt;&gt;""))*(COUNTIF('Dvd Calendar'!$E$334:$CZ$334,'Dvd Calendar'!$E$327:$CZ$327)=0)),"")))</f>
        <v/>
      </c>
      <c r="L80" s="77">
        <f>IF(L$49="","",IF($B80="","",IFERROR(SUMIFS('Dvd Calendar'!$E$335:$CZ$335,'Dvd Calendar'!$E$334:$CZ$334,"&gt;"&amp;L$48,'Dvd Calendar'!$E$334:$CZ$334,"&lt;="&amp;L$49)+SUMPRODUCT(('Dvd Calendar'!$E$327:$CZ$327&gt;L$48)*('Dvd Calendar'!$E$327:$CZ$327&lt;=L$49)*'Dvd Calendar'!$E$330:$CZ$330*(('Dvd Calendar'!$E$332:$CZ$332='Field Check'!$C$53)*('Field Check'!$C$53&lt;&gt;"")+('Dvd Calendar'!$E$332:$CZ$332='Field Check'!$C$54)*('Field Check'!$C$54&lt;&gt;"")+('Dvd Calendar'!$E$332:$CZ$332='Field Check'!$C$55)*('Field Check'!$C$55&lt;&gt;"")+('Dvd Calendar'!$E$332:$CZ$332='Field Check'!$C$56)*('Field Check'!$C$56&lt;&gt;"")+('Dvd Calendar'!$E$332:$CZ$332='Field Check'!$C$57)*('Field Check'!$C$57&lt;&gt;""))*(COUNTIF('Dvd Calendar'!$E$334:$CZ$334,'Dvd Calendar'!$E$327:$CZ$327)=0)),"")))</f>
        <v/>
      </c>
      <c r="M80" s="77">
        <f>IF(M$49="","",IF($B80="","",IFERROR(SUMIFS('Dvd Calendar'!$E$335:$CZ$335,'Dvd Calendar'!$E$334:$CZ$334,"&gt;"&amp;M$48,'Dvd Calendar'!$E$334:$CZ$334,"&lt;="&amp;M$49)+SUMPRODUCT(('Dvd Calendar'!$E$327:$CZ$327&gt;M$48)*('Dvd Calendar'!$E$327:$CZ$327&lt;=M$49)*'Dvd Calendar'!$E$330:$CZ$330*(('Dvd Calendar'!$E$332:$CZ$332='Field Check'!$C$53)*('Field Check'!$C$53&lt;&gt;"")+('Dvd Calendar'!$E$332:$CZ$332='Field Check'!$C$54)*('Field Check'!$C$54&lt;&gt;"")+('Dvd Calendar'!$E$332:$CZ$332='Field Check'!$C$55)*('Field Check'!$C$55&lt;&gt;"")+('Dvd Calendar'!$E$332:$CZ$332='Field Check'!$C$56)*('Field Check'!$C$56&lt;&gt;"")+('Dvd Calendar'!$E$332:$CZ$332='Field Check'!$C$57)*('Field Check'!$C$57&lt;&gt;""))*(COUNTIF('Dvd Calendar'!$E$334:$CZ$334,'Dvd Calendar'!$E$327:$CZ$327)=0)),"")))</f>
        <v/>
      </c>
      <c r="N80" s="77">
        <f>IF(N$49="","",IF($B80="","",IFERROR(SUMIFS('Dvd Calendar'!$E$335:$CZ$335,'Dvd Calendar'!$E$334:$CZ$334,"&gt;"&amp;N$48,'Dvd Calendar'!$E$334:$CZ$334,"&lt;="&amp;N$49)+SUMPRODUCT(('Dvd Calendar'!$E$327:$CZ$327&gt;N$48)*('Dvd Calendar'!$E$327:$CZ$327&lt;=N$49)*'Dvd Calendar'!$E$330:$CZ$330*(('Dvd Calendar'!$E$332:$CZ$332='Field Check'!$C$53)*('Field Check'!$C$53&lt;&gt;"")+('Dvd Calendar'!$E$332:$CZ$332='Field Check'!$C$54)*('Field Check'!$C$54&lt;&gt;"")+('Dvd Calendar'!$E$332:$CZ$332='Field Check'!$C$55)*('Field Check'!$C$55&lt;&gt;"")+('Dvd Calendar'!$E$332:$CZ$332='Field Check'!$C$56)*('Field Check'!$C$56&lt;&gt;"")+('Dvd Calendar'!$E$332:$CZ$332='Field Check'!$C$57)*('Field Check'!$C$57&lt;&gt;""))*(COUNTIF('Dvd Calendar'!$E$334:$CZ$334,'Dvd Calendar'!$E$327:$CZ$327)=0)),"")))</f>
        <v/>
      </c>
      <c r="O80" s="77">
        <f>IF(O$49="","",IF($B80="","",IFERROR(SUMIFS('Dvd Calendar'!$E$335:$CZ$335,'Dvd Calendar'!$E$334:$CZ$334,"&gt;"&amp;O$48,'Dvd Calendar'!$E$334:$CZ$334,"&lt;="&amp;O$49)+SUMPRODUCT(('Dvd Calendar'!$E$327:$CZ$327&gt;O$48)*('Dvd Calendar'!$E$327:$CZ$327&lt;=O$49)*'Dvd Calendar'!$E$330:$CZ$330*(('Dvd Calendar'!$E$332:$CZ$332='Field Check'!$C$53)*('Field Check'!$C$53&lt;&gt;"")+('Dvd Calendar'!$E$332:$CZ$332='Field Check'!$C$54)*('Field Check'!$C$54&lt;&gt;"")+('Dvd Calendar'!$E$332:$CZ$332='Field Check'!$C$55)*('Field Check'!$C$55&lt;&gt;"")+('Dvd Calendar'!$E$332:$CZ$332='Field Check'!$C$56)*('Field Check'!$C$56&lt;&gt;"")+('Dvd Calendar'!$E$332:$CZ$332='Field Check'!$C$57)*('Field Check'!$C$57&lt;&gt;""))*(COUNTIF('Dvd Calendar'!$E$334:$CZ$334,'Dvd Calendar'!$E$327:$CZ$327)=0)),"")))</f>
        <v/>
      </c>
      <c r="P80" s="77">
        <f>IF(P$49="","",IF($B80="","",IFERROR(SUMIFS('Dvd Calendar'!$E$335:$CZ$335,'Dvd Calendar'!$E$334:$CZ$334,"&gt;"&amp;P$48,'Dvd Calendar'!$E$334:$CZ$334,"&lt;="&amp;P$49)+SUMPRODUCT(('Dvd Calendar'!$E$327:$CZ$327&gt;P$48)*('Dvd Calendar'!$E$327:$CZ$327&lt;=P$49)*'Dvd Calendar'!$E$330:$CZ$330*(('Dvd Calendar'!$E$332:$CZ$332='Field Check'!$C$53)*('Field Check'!$C$53&lt;&gt;"")+('Dvd Calendar'!$E$332:$CZ$332='Field Check'!$C$54)*('Field Check'!$C$54&lt;&gt;"")+('Dvd Calendar'!$E$332:$CZ$332='Field Check'!$C$55)*('Field Check'!$C$55&lt;&gt;"")+('Dvd Calendar'!$E$332:$CZ$332='Field Check'!$C$56)*('Field Check'!$C$56&lt;&gt;"")+('Dvd Calendar'!$E$332:$CZ$332='Field Check'!$C$57)*('Field Check'!$C$57&lt;&gt;""))*(COUNTIF('Dvd Calendar'!$E$334:$CZ$334,'Dvd Calendar'!$E$327:$CZ$327)=0)),"")))</f>
        <v/>
      </c>
      <c r="Q80" s="77">
        <f>IF(Q$49="","",IF($B80="","",IFERROR(SUMIFS('Dvd Calendar'!$E$335:$CZ$335,'Dvd Calendar'!$E$334:$CZ$334,"&gt;"&amp;Q$48,'Dvd Calendar'!$E$334:$CZ$334,"&lt;="&amp;Q$49)+SUMPRODUCT(('Dvd Calendar'!$E$327:$CZ$327&gt;Q$48)*('Dvd Calendar'!$E$327:$CZ$327&lt;=Q$49)*'Dvd Calendar'!$E$330:$CZ$330*(('Dvd Calendar'!$E$332:$CZ$332='Field Check'!$C$53)*('Field Check'!$C$53&lt;&gt;"")+('Dvd Calendar'!$E$332:$CZ$332='Field Check'!$C$54)*('Field Check'!$C$54&lt;&gt;"")+('Dvd Calendar'!$E$332:$CZ$332='Field Check'!$C$55)*('Field Check'!$C$55&lt;&gt;"")+('Dvd Calendar'!$E$332:$CZ$332='Field Check'!$C$56)*('Field Check'!$C$56&lt;&gt;"")+('Dvd Calendar'!$E$332:$CZ$332='Field Check'!$C$57)*('Field Check'!$C$57&lt;&gt;""))*(COUNTIF('Dvd Calendar'!$E$334:$CZ$334,'Dvd Calendar'!$E$327:$CZ$327)=0)),"")))</f>
        <v/>
      </c>
      <c r="R80" s="77">
        <f>IF(R$49="","",IF($B80="","",IFERROR(SUMIFS('Dvd Calendar'!$E$335:$CZ$335,'Dvd Calendar'!$E$334:$CZ$334,"&gt;"&amp;R$48,'Dvd Calendar'!$E$334:$CZ$334,"&lt;="&amp;R$49)+SUMPRODUCT(('Dvd Calendar'!$E$327:$CZ$327&gt;R$48)*('Dvd Calendar'!$E$327:$CZ$327&lt;=R$49)*'Dvd Calendar'!$E$330:$CZ$330*(('Dvd Calendar'!$E$332:$CZ$332='Field Check'!$C$53)*('Field Check'!$C$53&lt;&gt;"")+('Dvd Calendar'!$E$332:$CZ$332='Field Check'!$C$54)*('Field Check'!$C$54&lt;&gt;"")+('Dvd Calendar'!$E$332:$CZ$332='Field Check'!$C$55)*('Field Check'!$C$55&lt;&gt;"")+('Dvd Calendar'!$E$332:$CZ$332='Field Check'!$C$56)*('Field Check'!$C$56&lt;&gt;"")+('Dvd Calendar'!$E$332:$CZ$332='Field Check'!$C$57)*('Field Check'!$C$57&lt;&gt;""))*(COUNTIF('Dvd Calendar'!$E$334:$CZ$334,'Dvd Calendar'!$E$327:$CZ$327)=0)),"")))</f>
        <v/>
      </c>
      <c r="U80" s="86" t="n"/>
      <c r="V80" s="86" t="n"/>
      <c r="W80" s="86" t="n"/>
      <c r="X80" s="86" t="n"/>
      <c r="Y80" s="86" t="n"/>
      <c r="Z80" s="86" t="n"/>
      <c r="AA80" s="86" t="n"/>
      <c r="AB80" s="86" t="n"/>
      <c r="AC80" s="86" t="n"/>
      <c r="AD80" s="86" t="n"/>
      <c r="AE80" s="86" t="n"/>
      <c r="AF80" s="86" t="n"/>
      <c r="AG80" s="86" t="n"/>
      <c r="AH80" s="86" t="n"/>
      <c r="AI80" s="86" t="n"/>
      <c r="AJ80" s="86" t="n"/>
    </row>
    <row r="81">
      <c r="B81" s="126">
        <f>IF('AS51'!$C$36="","",'AS51'!$C$36)</f>
        <v/>
      </c>
      <c r="C81" s="77">
        <f>IF(C$49="","",IF($B81="","",IFERROR(SUMIFS('Dvd Calendar'!$E$346:$CZ$346,'Dvd Calendar'!$E$345:$CZ$345,"&gt;"&amp;C$48,'Dvd Calendar'!$E$345:$CZ$345,"&lt;="&amp;C$49)+SUMPRODUCT(('Dvd Calendar'!$E$338:$CZ$338&gt;C$48)*('Dvd Calendar'!$E$338:$CZ$338&lt;=C$49)*'Dvd Calendar'!$E$341:$CZ$341*(('Dvd Calendar'!$E$343:$CZ$343='Field Check'!$C$53)*('Field Check'!$C$53&lt;&gt;"")+('Dvd Calendar'!$E$343:$CZ$343='Field Check'!$C$54)*('Field Check'!$C$54&lt;&gt;"")+('Dvd Calendar'!$E$343:$CZ$343='Field Check'!$C$55)*('Field Check'!$C$55&lt;&gt;"")+('Dvd Calendar'!$E$343:$CZ$343='Field Check'!$C$56)*('Field Check'!$C$56&lt;&gt;"")+('Dvd Calendar'!$E$343:$CZ$343='Field Check'!$C$57)*('Field Check'!$C$57&lt;&gt;""))*(COUNTIF('Dvd Calendar'!$E$345:$CZ$345,'Dvd Calendar'!$E$338:$CZ$338)=0)),"")))</f>
        <v/>
      </c>
      <c r="D81" s="77">
        <f>IF(D$49="","",IF($B81="","",IFERROR(SUMIFS('Dvd Calendar'!$E$346:$CZ$346,'Dvd Calendar'!$E$345:$CZ$345,"&gt;"&amp;D$48,'Dvd Calendar'!$E$345:$CZ$345,"&lt;="&amp;D$49)+SUMPRODUCT(('Dvd Calendar'!$E$338:$CZ$338&gt;D$48)*('Dvd Calendar'!$E$338:$CZ$338&lt;=D$49)*'Dvd Calendar'!$E$341:$CZ$341*(('Dvd Calendar'!$E$343:$CZ$343='Field Check'!$C$53)*('Field Check'!$C$53&lt;&gt;"")+('Dvd Calendar'!$E$343:$CZ$343='Field Check'!$C$54)*('Field Check'!$C$54&lt;&gt;"")+('Dvd Calendar'!$E$343:$CZ$343='Field Check'!$C$55)*('Field Check'!$C$55&lt;&gt;"")+('Dvd Calendar'!$E$343:$CZ$343='Field Check'!$C$56)*('Field Check'!$C$56&lt;&gt;"")+('Dvd Calendar'!$E$343:$CZ$343='Field Check'!$C$57)*('Field Check'!$C$57&lt;&gt;""))*(COUNTIF('Dvd Calendar'!$E$345:$CZ$345,'Dvd Calendar'!$E$338:$CZ$338)=0)),"")))</f>
        <v/>
      </c>
      <c r="E81" s="77">
        <f>IF(E$49="","",IF($B81="","",IFERROR(SUMIFS('Dvd Calendar'!$E$346:$CZ$346,'Dvd Calendar'!$E$345:$CZ$345,"&gt;"&amp;E$48,'Dvd Calendar'!$E$345:$CZ$345,"&lt;="&amp;E$49)+SUMPRODUCT(('Dvd Calendar'!$E$338:$CZ$338&gt;E$48)*('Dvd Calendar'!$E$338:$CZ$338&lt;=E$49)*'Dvd Calendar'!$E$341:$CZ$341*(('Dvd Calendar'!$E$343:$CZ$343='Field Check'!$C$53)*('Field Check'!$C$53&lt;&gt;"")+('Dvd Calendar'!$E$343:$CZ$343='Field Check'!$C$54)*('Field Check'!$C$54&lt;&gt;"")+('Dvd Calendar'!$E$343:$CZ$343='Field Check'!$C$55)*('Field Check'!$C$55&lt;&gt;"")+('Dvd Calendar'!$E$343:$CZ$343='Field Check'!$C$56)*('Field Check'!$C$56&lt;&gt;"")+('Dvd Calendar'!$E$343:$CZ$343='Field Check'!$C$57)*('Field Check'!$C$57&lt;&gt;""))*(COUNTIF('Dvd Calendar'!$E$345:$CZ$345,'Dvd Calendar'!$E$338:$CZ$338)=0)),"")))</f>
        <v/>
      </c>
      <c r="F81" s="77">
        <f>IF(F$49="","",IF($B81="","",IFERROR(SUMIFS('Dvd Calendar'!$E$346:$CZ$346,'Dvd Calendar'!$E$345:$CZ$345,"&gt;"&amp;F$48,'Dvd Calendar'!$E$345:$CZ$345,"&lt;="&amp;F$49)+SUMPRODUCT(('Dvd Calendar'!$E$338:$CZ$338&gt;F$48)*('Dvd Calendar'!$E$338:$CZ$338&lt;=F$49)*'Dvd Calendar'!$E$341:$CZ$341*(('Dvd Calendar'!$E$343:$CZ$343='Field Check'!$C$53)*('Field Check'!$C$53&lt;&gt;"")+('Dvd Calendar'!$E$343:$CZ$343='Field Check'!$C$54)*('Field Check'!$C$54&lt;&gt;"")+('Dvd Calendar'!$E$343:$CZ$343='Field Check'!$C$55)*('Field Check'!$C$55&lt;&gt;"")+('Dvd Calendar'!$E$343:$CZ$343='Field Check'!$C$56)*('Field Check'!$C$56&lt;&gt;"")+('Dvd Calendar'!$E$343:$CZ$343='Field Check'!$C$57)*('Field Check'!$C$57&lt;&gt;""))*(COUNTIF('Dvd Calendar'!$E$345:$CZ$345,'Dvd Calendar'!$E$338:$CZ$338)=0)),"")))</f>
        <v/>
      </c>
      <c r="G81" s="77">
        <f>IF(G$49="","",IF($B81="","",IFERROR(SUMIFS('Dvd Calendar'!$E$346:$CZ$346,'Dvd Calendar'!$E$345:$CZ$345,"&gt;"&amp;G$48,'Dvd Calendar'!$E$345:$CZ$345,"&lt;="&amp;G$49)+SUMPRODUCT(('Dvd Calendar'!$E$338:$CZ$338&gt;G$48)*('Dvd Calendar'!$E$338:$CZ$338&lt;=G$49)*'Dvd Calendar'!$E$341:$CZ$341*(('Dvd Calendar'!$E$343:$CZ$343='Field Check'!$C$53)*('Field Check'!$C$53&lt;&gt;"")+('Dvd Calendar'!$E$343:$CZ$343='Field Check'!$C$54)*('Field Check'!$C$54&lt;&gt;"")+('Dvd Calendar'!$E$343:$CZ$343='Field Check'!$C$55)*('Field Check'!$C$55&lt;&gt;"")+('Dvd Calendar'!$E$343:$CZ$343='Field Check'!$C$56)*('Field Check'!$C$56&lt;&gt;"")+('Dvd Calendar'!$E$343:$CZ$343='Field Check'!$C$57)*('Field Check'!$C$57&lt;&gt;""))*(COUNTIF('Dvd Calendar'!$E$345:$CZ$345,'Dvd Calendar'!$E$338:$CZ$338)=0)),"")))</f>
        <v/>
      </c>
      <c r="H81" s="77">
        <f>IF(H$49="","",IF($B81="","",IFERROR(SUMIFS('Dvd Calendar'!$E$346:$CZ$346,'Dvd Calendar'!$E$345:$CZ$345,"&gt;"&amp;H$48,'Dvd Calendar'!$E$345:$CZ$345,"&lt;="&amp;H$49)+SUMPRODUCT(('Dvd Calendar'!$E$338:$CZ$338&gt;H$48)*('Dvd Calendar'!$E$338:$CZ$338&lt;=H$49)*'Dvd Calendar'!$E$341:$CZ$341*(('Dvd Calendar'!$E$343:$CZ$343='Field Check'!$C$53)*('Field Check'!$C$53&lt;&gt;"")+('Dvd Calendar'!$E$343:$CZ$343='Field Check'!$C$54)*('Field Check'!$C$54&lt;&gt;"")+('Dvd Calendar'!$E$343:$CZ$343='Field Check'!$C$55)*('Field Check'!$C$55&lt;&gt;"")+('Dvd Calendar'!$E$343:$CZ$343='Field Check'!$C$56)*('Field Check'!$C$56&lt;&gt;"")+('Dvd Calendar'!$E$343:$CZ$343='Field Check'!$C$57)*('Field Check'!$C$57&lt;&gt;""))*(COUNTIF('Dvd Calendar'!$E$345:$CZ$345,'Dvd Calendar'!$E$338:$CZ$338)=0)),"")))</f>
        <v/>
      </c>
      <c r="I81" s="77">
        <f>IF(I$49="","",IF($B81="","",IFERROR(SUMIFS('Dvd Calendar'!$E$346:$CZ$346,'Dvd Calendar'!$E$345:$CZ$345,"&gt;"&amp;I$48,'Dvd Calendar'!$E$345:$CZ$345,"&lt;="&amp;I$49)+SUMPRODUCT(('Dvd Calendar'!$E$338:$CZ$338&gt;I$48)*('Dvd Calendar'!$E$338:$CZ$338&lt;=I$49)*'Dvd Calendar'!$E$341:$CZ$341*(('Dvd Calendar'!$E$343:$CZ$343='Field Check'!$C$53)*('Field Check'!$C$53&lt;&gt;"")+('Dvd Calendar'!$E$343:$CZ$343='Field Check'!$C$54)*('Field Check'!$C$54&lt;&gt;"")+('Dvd Calendar'!$E$343:$CZ$343='Field Check'!$C$55)*('Field Check'!$C$55&lt;&gt;"")+('Dvd Calendar'!$E$343:$CZ$343='Field Check'!$C$56)*('Field Check'!$C$56&lt;&gt;"")+('Dvd Calendar'!$E$343:$CZ$343='Field Check'!$C$57)*('Field Check'!$C$57&lt;&gt;""))*(COUNTIF('Dvd Calendar'!$E$345:$CZ$345,'Dvd Calendar'!$E$338:$CZ$338)=0)),"")))</f>
        <v/>
      </c>
      <c r="J81" s="77">
        <f>IF(J$49="","",IF($B81="","",IFERROR(SUMIFS('Dvd Calendar'!$E$346:$CZ$346,'Dvd Calendar'!$E$345:$CZ$345,"&gt;"&amp;J$48,'Dvd Calendar'!$E$345:$CZ$345,"&lt;="&amp;J$49)+SUMPRODUCT(('Dvd Calendar'!$E$338:$CZ$338&gt;J$48)*('Dvd Calendar'!$E$338:$CZ$338&lt;=J$49)*'Dvd Calendar'!$E$341:$CZ$341*(('Dvd Calendar'!$E$343:$CZ$343='Field Check'!$C$53)*('Field Check'!$C$53&lt;&gt;"")+('Dvd Calendar'!$E$343:$CZ$343='Field Check'!$C$54)*('Field Check'!$C$54&lt;&gt;"")+('Dvd Calendar'!$E$343:$CZ$343='Field Check'!$C$55)*('Field Check'!$C$55&lt;&gt;"")+('Dvd Calendar'!$E$343:$CZ$343='Field Check'!$C$56)*('Field Check'!$C$56&lt;&gt;"")+('Dvd Calendar'!$E$343:$CZ$343='Field Check'!$C$57)*('Field Check'!$C$57&lt;&gt;""))*(COUNTIF('Dvd Calendar'!$E$345:$CZ$345,'Dvd Calendar'!$E$338:$CZ$338)=0)),"")))</f>
        <v/>
      </c>
      <c r="K81" s="77">
        <f>IF(K$49="","",IF($B81="","",IFERROR(SUMIFS('Dvd Calendar'!$E$346:$CZ$346,'Dvd Calendar'!$E$345:$CZ$345,"&gt;"&amp;K$48,'Dvd Calendar'!$E$345:$CZ$345,"&lt;="&amp;K$49)+SUMPRODUCT(('Dvd Calendar'!$E$338:$CZ$338&gt;K$48)*('Dvd Calendar'!$E$338:$CZ$338&lt;=K$49)*'Dvd Calendar'!$E$341:$CZ$341*(('Dvd Calendar'!$E$343:$CZ$343='Field Check'!$C$53)*('Field Check'!$C$53&lt;&gt;"")+('Dvd Calendar'!$E$343:$CZ$343='Field Check'!$C$54)*('Field Check'!$C$54&lt;&gt;"")+('Dvd Calendar'!$E$343:$CZ$343='Field Check'!$C$55)*('Field Check'!$C$55&lt;&gt;"")+('Dvd Calendar'!$E$343:$CZ$343='Field Check'!$C$56)*('Field Check'!$C$56&lt;&gt;"")+('Dvd Calendar'!$E$343:$CZ$343='Field Check'!$C$57)*('Field Check'!$C$57&lt;&gt;""))*(COUNTIF('Dvd Calendar'!$E$345:$CZ$345,'Dvd Calendar'!$E$338:$CZ$338)=0)),"")))</f>
        <v/>
      </c>
      <c r="L81" s="77">
        <f>IF(L$49="","",IF($B81="","",IFERROR(SUMIFS('Dvd Calendar'!$E$346:$CZ$346,'Dvd Calendar'!$E$345:$CZ$345,"&gt;"&amp;L$48,'Dvd Calendar'!$E$345:$CZ$345,"&lt;="&amp;L$49)+SUMPRODUCT(('Dvd Calendar'!$E$338:$CZ$338&gt;L$48)*('Dvd Calendar'!$E$338:$CZ$338&lt;=L$49)*'Dvd Calendar'!$E$341:$CZ$341*(('Dvd Calendar'!$E$343:$CZ$343='Field Check'!$C$53)*('Field Check'!$C$53&lt;&gt;"")+('Dvd Calendar'!$E$343:$CZ$343='Field Check'!$C$54)*('Field Check'!$C$54&lt;&gt;"")+('Dvd Calendar'!$E$343:$CZ$343='Field Check'!$C$55)*('Field Check'!$C$55&lt;&gt;"")+('Dvd Calendar'!$E$343:$CZ$343='Field Check'!$C$56)*('Field Check'!$C$56&lt;&gt;"")+('Dvd Calendar'!$E$343:$CZ$343='Field Check'!$C$57)*('Field Check'!$C$57&lt;&gt;""))*(COUNTIF('Dvd Calendar'!$E$345:$CZ$345,'Dvd Calendar'!$E$338:$CZ$338)=0)),"")))</f>
        <v/>
      </c>
      <c r="M81" s="77">
        <f>IF(M$49="","",IF($B81="","",IFERROR(SUMIFS('Dvd Calendar'!$E$346:$CZ$346,'Dvd Calendar'!$E$345:$CZ$345,"&gt;"&amp;M$48,'Dvd Calendar'!$E$345:$CZ$345,"&lt;="&amp;M$49)+SUMPRODUCT(('Dvd Calendar'!$E$338:$CZ$338&gt;M$48)*('Dvd Calendar'!$E$338:$CZ$338&lt;=M$49)*'Dvd Calendar'!$E$341:$CZ$341*(('Dvd Calendar'!$E$343:$CZ$343='Field Check'!$C$53)*('Field Check'!$C$53&lt;&gt;"")+('Dvd Calendar'!$E$343:$CZ$343='Field Check'!$C$54)*('Field Check'!$C$54&lt;&gt;"")+('Dvd Calendar'!$E$343:$CZ$343='Field Check'!$C$55)*('Field Check'!$C$55&lt;&gt;"")+('Dvd Calendar'!$E$343:$CZ$343='Field Check'!$C$56)*('Field Check'!$C$56&lt;&gt;"")+('Dvd Calendar'!$E$343:$CZ$343='Field Check'!$C$57)*('Field Check'!$C$57&lt;&gt;""))*(COUNTIF('Dvd Calendar'!$E$345:$CZ$345,'Dvd Calendar'!$E$338:$CZ$338)=0)),"")))</f>
        <v/>
      </c>
      <c r="N81" s="77">
        <f>IF(N$49="","",IF($B81="","",IFERROR(SUMIFS('Dvd Calendar'!$E$346:$CZ$346,'Dvd Calendar'!$E$345:$CZ$345,"&gt;"&amp;N$48,'Dvd Calendar'!$E$345:$CZ$345,"&lt;="&amp;N$49)+SUMPRODUCT(('Dvd Calendar'!$E$338:$CZ$338&gt;N$48)*('Dvd Calendar'!$E$338:$CZ$338&lt;=N$49)*'Dvd Calendar'!$E$341:$CZ$341*(('Dvd Calendar'!$E$343:$CZ$343='Field Check'!$C$53)*('Field Check'!$C$53&lt;&gt;"")+('Dvd Calendar'!$E$343:$CZ$343='Field Check'!$C$54)*('Field Check'!$C$54&lt;&gt;"")+('Dvd Calendar'!$E$343:$CZ$343='Field Check'!$C$55)*('Field Check'!$C$55&lt;&gt;"")+('Dvd Calendar'!$E$343:$CZ$343='Field Check'!$C$56)*('Field Check'!$C$56&lt;&gt;"")+('Dvd Calendar'!$E$343:$CZ$343='Field Check'!$C$57)*('Field Check'!$C$57&lt;&gt;""))*(COUNTIF('Dvd Calendar'!$E$345:$CZ$345,'Dvd Calendar'!$E$338:$CZ$338)=0)),"")))</f>
        <v/>
      </c>
      <c r="O81" s="77">
        <f>IF(O$49="","",IF($B81="","",IFERROR(SUMIFS('Dvd Calendar'!$E$346:$CZ$346,'Dvd Calendar'!$E$345:$CZ$345,"&gt;"&amp;O$48,'Dvd Calendar'!$E$345:$CZ$345,"&lt;="&amp;O$49)+SUMPRODUCT(('Dvd Calendar'!$E$338:$CZ$338&gt;O$48)*('Dvd Calendar'!$E$338:$CZ$338&lt;=O$49)*'Dvd Calendar'!$E$341:$CZ$341*(('Dvd Calendar'!$E$343:$CZ$343='Field Check'!$C$53)*('Field Check'!$C$53&lt;&gt;"")+('Dvd Calendar'!$E$343:$CZ$343='Field Check'!$C$54)*('Field Check'!$C$54&lt;&gt;"")+('Dvd Calendar'!$E$343:$CZ$343='Field Check'!$C$55)*('Field Check'!$C$55&lt;&gt;"")+('Dvd Calendar'!$E$343:$CZ$343='Field Check'!$C$56)*('Field Check'!$C$56&lt;&gt;"")+('Dvd Calendar'!$E$343:$CZ$343='Field Check'!$C$57)*('Field Check'!$C$57&lt;&gt;""))*(COUNTIF('Dvd Calendar'!$E$345:$CZ$345,'Dvd Calendar'!$E$338:$CZ$338)=0)),"")))</f>
        <v/>
      </c>
      <c r="P81" s="77">
        <f>IF(P$49="","",IF($B81="","",IFERROR(SUMIFS('Dvd Calendar'!$E$346:$CZ$346,'Dvd Calendar'!$E$345:$CZ$345,"&gt;"&amp;P$48,'Dvd Calendar'!$E$345:$CZ$345,"&lt;="&amp;P$49)+SUMPRODUCT(('Dvd Calendar'!$E$338:$CZ$338&gt;P$48)*('Dvd Calendar'!$E$338:$CZ$338&lt;=P$49)*'Dvd Calendar'!$E$341:$CZ$341*(('Dvd Calendar'!$E$343:$CZ$343='Field Check'!$C$53)*('Field Check'!$C$53&lt;&gt;"")+('Dvd Calendar'!$E$343:$CZ$343='Field Check'!$C$54)*('Field Check'!$C$54&lt;&gt;"")+('Dvd Calendar'!$E$343:$CZ$343='Field Check'!$C$55)*('Field Check'!$C$55&lt;&gt;"")+('Dvd Calendar'!$E$343:$CZ$343='Field Check'!$C$56)*('Field Check'!$C$56&lt;&gt;"")+('Dvd Calendar'!$E$343:$CZ$343='Field Check'!$C$57)*('Field Check'!$C$57&lt;&gt;""))*(COUNTIF('Dvd Calendar'!$E$345:$CZ$345,'Dvd Calendar'!$E$338:$CZ$338)=0)),"")))</f>
        <v/>
      </c>
      <c r="Q81" s="77">
        <f>IF(Q$49="","",IF($B81="","",IFERROR(SUMIFS('Dvd Calendar'!$E$346:$CZ$346,'Dvd Calendar'!$E$345:$CZ$345,"&gt;"&amp;Q$48,'Dvd Calendar'!$E$345:$CZ$345,"&lt;="&amp;Q$49)+SUMPRODUCT(('Dvd Calendar'!$E$338:$CZ$338&gt;Q$48)*('Dvd Calendar'!$E$338:$CZ$338&lt;=Q$49)*'Dvd Calendar'!$E$341:$CZ$341*(('Dvd Calendar'!$E$343:$CZ$343='Field Check'!$C$53)*('Field Check'!$C$53&lt;&gt;"")+('Dvd Calendar'!$E$343:$CZ$343='Field Check'!$C$54)*('Field Check'!$C$54&lt;&gt;"")+('Dvd Calendar'!$E$343:$CZ$343='Field Check'!$C$55)*('Field Check'!$C$55&lt;&gt;"")+('Dvd Calendar'!$E$343:$CZ$343='Field Check'!$C$56)*('Field Check'!$C$56&lt;&gt;"")+('Dvd Calendar'!$E$343:$CZ$343='Field Check'!$C$57)*('Field Check'!$C$57&lt;&gt;""))*(COUNTIF('Dvd Calendar'!$E$345:$CZ$345,'Dvd Calendar'!$E$338:$CZ$338)=0)),"")))</f>
        <v/>
      </c>
      <c r="R81" s="77">
        <f>IF(R$49="","",IF($B81="","",IFERROR(SUMIFS('Dvd Calendar'!$E$346:$CZ$346,'Dvd Calendar'!$E$345:$CZ$345,"&gt;"&amp;R$48,'Dvd Calendar'!$E$345:$CZ$345,"&lt;="&amp;R$49)+SUMPRODUCT(('Dvd Calendar'!$E$338:$CZ$338&gt;R$48)*('Dvd Calendar'!$E$338:$CZ$338&lt;=R$49)*'Dvd Calendar'!$E$341:$CZ$341*(('Dvd Calendar'!$E$343:$CZ$343='Field Check'!$C$53)*('Field Check'!$C$53&lt;&gt;"")+('Dvd Calendar'!$E$343:$CZ$343='Field Check'!$C$54)*('Field Check'!$C$54&lt;&gt;"")+('Dvd Calendar'!$E$343:$CZ$343='Field Check'!$C$55)*('Field Check'!$C$55&lt;&gt;"")+('Dvd Calendar'!$E$343:$CZ$343='Field Check'!$C$56)*('Field Check'!$C$56&lt;&gt;"")+('Dvd Calendar'!$E$343:$CZ$343='Field Check'!$C$57)*('Field Check'!$C$57&lt;&gt;""))*(COUNTIF('Dvd Calendar'!$E$345:$CZ$345,'Dvd Calendar'!$E$338:$CZ$338)=0)),"")))</f>
        <v/>
      </c>
      <c r="U81" s="86" t="n"/>
      <c r="V81" s="86" t="n"/>
      <c r="W81" s="86" t="n"/>
      <c r="X81" s="86" t="n"/>
      <c r="Y81" s="86" t="n"/>
      <c r="Z81" s="86" t="n"/>
      <c r="AA81" s="86" t="n"/>
      <c r="AB81" s="86" t="n"/>
      <c r="AC81" s="86" t="n"/>
      <c r="AD81" s="86" t="n"/>
      <c r="AE81" s="86" t="n"/>
      <c r="AF81" s="86" t="n"/>
      <c r="AG81" s="86" t="n"/>
      <c r="AH81" s="86" t="n"/>
      <c r="AI81" s="86" t="n"/>
      <c r="AJ81" s="86" t="n"/>
    </row>
    <row r="82">
      <c r="B82" s="126">
        <f>IF('AS51'!$C$37="","",'AS51'!$C$37)</f>
        <v/>
      </c>
      <c r="C82" s="77">
        <f>IF(C$49="","",IF($B82="","",IFERROR(SUMIFS('Dvd Calendar'!$E$357:$CZ$357,'Dvd Calendar'!$E$356:$CZ$356,"&gt;"&amp;C$48,'Dvd Calendar'!$E$356:$CZ$356,"&lt;="&amp;C$49)+SUMPRODUCT(('Dvd Calendar'!$E$349:$CZ$349&gt;C$48)*('Dvd Calendar'!$E$349:$CZ$349&lt;=C$49)*'Dvd Calendar'!$E$352:$CZ$352*(('Dvd Calendar'!$E$354:$CZ$354='Field Check'!$C$53)*('Field Check'!$C$53&lt;&gt;"")+('Dvd Calendar'!$E$354:$CZ$354='Field Check'!$C$54)*('Field Check'!$C$54&lt;&gt;"")+('Dvd Calendar'!$E$354:$CZ$354='Field Check'!$C$55)*('Field Check'!$C$55&lt;&gt;"")+('Dvd Calendar'!$E$354:$CZ$354='Field Check'!$C$56)*('Field Check'!$C$56&lt;&gt;"")+('Dvd Calendar'!$E$354:$CZ$354='Field Check'!$C$57)*('Field Check'!$C$57&lt;&gt;""))*(COUNTIF('Dvd Calendar'!$E$356:$CZ$356,'Dvd Calendar'!$E$349:$CZ$349)=0)),"")))</f>
        <v/>
      </c>
      <c r="D82" s="77">
        <f>IF(D$49="","",IF($B82="","",IFERROR(SUMIFS('Dvd Calendar'!$E$357:$CZ$357,'Dvd Calendar'!$E$356:$CZ$356,"&gt;"&amp;D$48,'Dvd Calendar'!$E$356:$CZ$356,"&lt;="&amp;D$49)+SUMPRODUCT(('Dvd Calendar'!$E$349:$CZ$349&gt;D$48)*('Dvd Calendar'!$E$349:$CZ$349&lt;=D$49)*'Dvd Calendar'!$E$352:$CZ$352*(('Dvd Calendar'!$E$354:$CZ$354='Field Check'!$C$53)*('Field Check'!$C$53&lt;&gt;"")+('Dvd Calendar'!$E$354:$CZ$354='Field Check'!$C$54)*('Field Check'!$C$54&lt;&gt;"")+('Dvd Calendar'!$E$354:$CZ$354='Field Check'!$C$55)*('Field Check'!$C$55&lt;&gt;"")+('Dvd Calendar'!$E$354:$CZ$354='Field Check'!$C$56)*('Field Check'!$C$56&lt;&gt;"")+('Dvd Calendar'!$E$354:$CZ$354='Field Check'!$C$57)*('Field Check'!$C$57&lt;&gt;""))*(COUNTIF('Dvd Calendar'!$E$356:$CZ$356,'Dvd Calendar'!$E$349:$CZ$349)=0)),"")))</f>
        <v/>
      </c>
      <c r="E82" s="77">
        <f>IF(E$49="","",IF($B82="","",IFERROR(SUMIFS('Dvd Calendar'!$E$357:$CZ$357,'Dvd Calendar'!$E$356:$CZ$356,"&gt;"&amp;E$48,'Dvd Calendar'!$E$356:$CZ$356,"&lt;="&amp;E$49)+SUMPRODUCT(('Dvd Calendar'!$E$349:$CZ$349&gt;E$48)*('Dvd Calendar'!$E$349:$CZ$349&lt;=E$49)*'Dvd Calendar'!$E$352:$CZ$352*(('Dvd Calendar'!$E$354:$CZ$354='Field Check'!$C$53)*('Field Check'!$C$53&lt;&gt;"")+('Dvd Calendar'!$E$354:$CZ$354='Field Check'!$C$54)*('Field Check'!$C$54&lt;&gt;"")+('Dvd Calendar'!$E$354:$CZ$354='Field Check'!$C$55)*('Field Check'!$C$55&lt;&gt;"")+('Dvd Calendar'!$E$354:$CZ$354='Field Check'!$C$56)*('Field Check'!$C$56&lt;&gt;"")+('Dvd Calendar'!$E$354:$CZ$354='Field Check'!$C$57)*('Field Check'!$C$57&lt;&gt;""))*(COUNTIF('Dvd Calendar'!$E$356:$CZ$356,'Dvd Calendar'!$E$349:$CZ$349)=0)),"")))</f>
        <v/>
      </c>
      <c r="F82" s="77">
        <f>IF(F$49="","",IF($B82="","",IFERROR(SUMIFS('Dvd Calendar'!$E$357:$CZ$357,'Dvd Calendar'!$E$356:$CZ$356,"&gt;"&amp;F$48,'Dvd Calendar'!$E$356:$CZ$356,"&lt;="&amp;F$49)+SUMPRODUCT(('Dvd Calendar'!$E$349:$CZ$349&gt;F$48)*('Dvd Calendar'!$E$349:$CZ$349&lt;=F$49)*'Dvd Calendar'!$E$352:$CZ$352*(('Dvd Calendar'!$E$354:$CZ$354='Field Check'!$C$53)*('Field Check'!$C$53&lt;&gt;"")+('Dvd Calendar'!$E$354:$CZ$354='Field Check'!$C$54)*('Field Check'!$C$54&lt;&gt;"")+('Dvd Calendar'!$E$354:$CZ$354='Field Check'!$C$55)*('Field Check'!$C$55&lt;&gt;"")+('Dvd Calendar'!$E$354:$CZ$354='Field Check'!$C$56)*('Field Check'!$C$56&lt;&gt;"")+('Dvd Calendar'!$E$354:$CZ$354='Field Check'!$C$57)*('Field Check'!$C$57&lt;&gt;""))*(COUNTIF('Dvd Calendar'!$E$356:$CZ$356,'Dvd Calendar'!$E$349:$CZ$349)=0)),"")))</f>
        <v/>
      </c>
      <c r="G82" s="77">
        <f>IF(G$49="","",IF($B82="","",IFERROR(SUMIFS('Dvd Calendar'!$E$357:$CZ$357,'Dvd Calendar'!$E$356:$CZ$356,"&gt;"&amp;G$48,'Dvd Calendar'!$E$356:$CZ$356,"&lt;="&amp;G$49)+SUMPRODUCT(('Dvd Calendar'!$E$349:$CZ$349&gt;G$48)*('Dvd Calendar'!$E$349:$CZ$349&lt;=G$49)*'Dvd Calendar'!$E$352:$CZ$352*(('Dvd Calendar'!$E$354:$CZ$354='Field Check'!$C$53)*('Field Check'!$C$53&lt;&gt;"")+('Dvd Calendar'!$E$354:$CZ$354='Field Check'!$C$54)*('Field Check'!$C$54&lt;&gt;"")+('Dvd Calendar'!$E$354:$CZ$354='Field Check'!$C$55)*('Field Check'!$C$55&lt;&gt;"")+('Dvd Calendar'!$E$354:$CZ$354='Field Check'!$C$56)*('Field Check'!$C$56&lt;&gt;"")+('Dvd Calendar'!$E$354:$CZ$354='Field Check'!$C$57)*('Field Check'!$C$57&lt;&gt;""))*(COUNTIF('Dvd Calendar'!$E$356:$CZ$356,'Dvd Calendar'!$E$349:$CZ$349)=0)),"")))</f>
        <v/>
      </c>
      <c r="H82" s="77">
        <f>IF(H$49="","",IF($B82="","",IFERROR(SUMIFS('Dvd Calendar'!$E$357:$CZ$357,'Dvd Calendar'!$E$356:$CZ$356,"&gt;"&amp;H$48,'Dvd Calendar'!$E$356:$CZ$356,"&lt;="&amp;H$49)+SUMPRODUCT(('Dvd Calendar'!$E$349:$CZ$349&gt;H$48)*('Dvd Calendar'!$E$349:$CZ$349&lt;=H$49)*'Dvd Calendar'!$E$352:$CZ$352*(('Dvd Calendar'!$E$354:$CZ$354='Field Check'!$C$53)*('Field Check'!$C$53&lt;&gt;"")+('Dvd Calendar'!$E$354:$CZ$354='Field Check'!$C$54)*('Field Check'!$C$54&lt;&gt;"")+('Dvd Calendar'!$E$354:$CZ$354='Field Check'!$C$55)*('Field Check'!$C$55&lt;&gt;"")+('Dvd Calendar'!$E$354:$CZ$354='Field Check'!$C$56)*('Field Check'!$C$56&lt;&gt;"")+('Dvd Calendar'!$E$354:$CZ$354='Field Check'!$C$57)*('Field Check'!$C$57&lt;&gt;""))*(COUNTIF('Dvd Calendar'!$E$356:$CZ$356,'Dvd Calendar'!$E$349:$CZ$349)=0)),"")))</f>
        <v/>
      </c>
      <c r="I82" s="77">
        <f>IF(I$49="","",IF($B82="","",IFERROR(SUMIFS('Dvd Calendar'!$E$357:$CZ$357,'Dvd Calendar'!$E$356:$CZ$356,"&gt;"&amp;I$48,'Dvd Calendar'!$E$356:$CZ$356,"&lt;="&amp;I$49)+SUMPRODUCT(('Dvd Calendar'!$E$349:$CZ$349&gt;I$48)*('Dvd Calendar'!$E$349:$CZ$349&lt;=I$49)*'Dvd Calendar'!$E$352:$CZ$352*(('Dvd Calendar'!$E$354:$CZ$354='Field Check'!$C$53)*('Field Check'!$C$53&lt;&gt;"")+('Dvd Calendar'!$E$354:$CZ$354='Field Check'!$C$54)*('Field Check'!$C$54&lt;&gt;"")+('Dvd Calendar'!$E$354:$CZ$354='Field Check'!$C$55)*('Field Check'!$C$55&lt;&gt;"")+('Dvd Calendar'!$E$354:$CZ$354='Field Check'!$C$56)*('Field Check'!$C$56&lt;&gt;"")+('Dvd Calendar'!$E$354:$CZ$354='Field Check'!$C$57)*('Field Check'!$C$57&lt;&gt;""))*(COUNTIF('Dvd Calendar'!$E$356:$CZ$356,'Dvd Calendar'!$E$349:$CZ$349)=0)),"")))</f>
        <v/>
      </c>
      <c r="J82" s="77">
        <f>IF(J$49="","",IF($B82="","",IFERROR(SUMIFS('Dvd Calendar'!$E$357:$CZ$357,'Dvd Calendar'!$E$356:$CZ$356,"&gt;"&amp;J$48,'Dvd Calendar'!$E$356:$CZ$356,"&lt;="&amp;J$49)+SUMPRODUCT(('Dvd Calendar'!$E$349:$CZ$349&gt;J$48)*('Dvd Calendar'!$E$349:$CZ$349&lt;=J$49)*'Dvd Calendar'!$E$352:$CZ$352*(('Dvd Calendar'!$E$354:$CZ$354='Field Check'!$C$53)*('Field Check'!$C$53&lt;&gt;"")+('Dvd Calendar'!$E$354:$CZ$354='Field Check'!$C$54)*('Field Check'!$C$54&lt;&gt;"")+('Dvd Calendar'!$E$354:$CZ$354='Field Check'!$C$55)*('Field Check'!$C$55&lt;&gt;"")+('Dvd Calendar'!$E$354:$CZ$354='Field Check'!$C$56)*('Field Check'!$C$56&lt;&gt;"")+('Dvd Calendar'!$E$354:$CZ$354='Field Check'!$C$57)*('Field Check'!$C$57&lt;&gt;""))*(COUNTIF('Dvd Calendar'!$E$356:$CZ$356,'Dvd Calendar'!$E$349:$CZ$349)=0)),"")))</f>
        <v/>
      </c>
      <c r="K82" s="77">
        <f>IF(K$49="","",IF($B82="","",IFERROR(SUMIFS('Dvd Calendar'!$E$357:$CZ$357,'Dvd Calendar'!$E$356:$CZ$356,"&gt;"&amp;K$48,'Dvd Calendar'!$E$356:$CZ$356,"&lt;="&amp;K$49)+SUMPRODUCT(('Dvd Calendar'!$E$349:$CZ$349&gt;K$48)*('Dvd Calendar'!$E$349:$CZ$349&lt;=K$49)*'Dvd Calendar'!$E$352:$CZ$352*(('Dvd Calendar'!$E$354:$CZ$354='Field Check'!$C$53)*('Field Check'!$C$53&lt;&gt;"")+('Dvd Calendar'!$E$354:$CZ$354='Field Check'!$C$54)*('Field Check'!$C$54&lt;&gt;"")+('Dvd Calendar'!$E$354:$CZ$354='Field Check'!$C$55)*('Field Check'!$C$55&lt;&gt;"")+('Dvd Calendar'!$E$354:$CZ$354='Field Check'!$C$56)*('Field Check'!$C$56&lt;&gt;"")+('Dvd Calendar'!$E$354:$CZ$354='Field Check'!$C$57)*('Field Check'!$C$57&lt;&gt;""))*(COUNTIF('Dvd Calendar'!$E$356:$CZ$356,'Dvd Calendar'!$E$349:$CZ$349)=0)),"")))</f>
        <v/>
      </c>
      <c r="L82" s="77">
        <f>IF(L$49="","",IF($B82="","",IFERROR(SUMIFS('Dvd Calendar'!$E$357:$CZ$357,'Dvd Calendar'!$E$356:$CZ$356,"&gt;"&amp;L$48,'Dvd Calendar'!$E$356:$CZ$356,"&lt;="&amp;L$49)+SUMPRODUCT(('Dvd Calendar'!$E$349:$CZ$349&gt;L$48)*('Dvd Calendar'!$E$349:$CZ$349&lt;=L$49)*'Dvd Calendar'!$E$352:$CZ$352*(('Dvd Calendar'!$E$354:$CZ$354='Field Check'!$C$53)*('Field Check'!$C$53&lt;&gt;"")+('Dvd Calendar'!$E$354:$CZ$354='Field Check'!$C$54)*('Field Check'!$C$54&lt;&gt;"")+('Dvd Calendar'!$E$354:$CZ$354='Field Check'!$C$55)*('Field Check'!$C$55&lt;&gt;"")+('Dvd Calendar'!$E$354:$CZ$354='Field Check'!$C$56)*('Field Check'!$C$56&lt;&gt;"")+('Dvd Calendar'!$E$354:$CZ$354='Field Check'!$C$57)*('Field Check'!$C$57&lt;&gt;""))*(COUNTIF('Dvd Calendar'!$E$356:$CZ$356,'Dvd Calendar'!$E$349:$CZ$349)=0)),"")))</f>
        <v/>
      </c>
      <c r="M82" s="77">
        <f>IF(M$49="","",IF($B82="","",IFERROR(SUMIFS('Dvd Calendar'!$E$357:$CZ$357,'Dvd Calendar'!$E$356:$CZ$356,"&gt;"&amp;M$48,'Dvd Calendar'!$E$356:$CZ$356,"&lt;="&amp;M$49)+SUMPRODUCT(('Dvd Calendar'!$E$349:$CZ$349&gt;M$48)*('Dvd Calendar'!$E$349:$CZ$349&lt;=M$49)*'Dvd Calendar'!$E$352:$CZ$352*(('Dvd Calendar'!$E$354:$CZ$354='Field Check'!$C$53)*('Field Check'!$C$53&lt;&gt;"")+('Dvd Calendar'!$E$354:$CZ$354='Field Check'!$C$54)*('Field Check'!$C$54&lt;&gt;"")+('Dvd Calendar'!$E$354:$CZ$354='Field Check'!$C$55)*('Field Check'!$C$55&lt;&gt;"")+('Dvd Calendar'!$E$354:$CZ$354='Field Check'!$C$56)*('Field Check'!$C$56&lt;&gt;"")+('Dvd Calendar'!$E$354:$CZ$354='Field Check'!$C$57)*('Field Check'!$C$57&lt;&gt;""))*(COUNTIF('Dvd Calendar'!$E$356:$CZ$356,'Dvd Calendar'!$E$349:$CZ$349)=0)),"")))</f>
        <v/>
      </c>
      <c r="N82" s="77">
        <f>IF(N$49="","",IF($B82="","",IFERROR(SUMIFS('Dvd Calendar'!$E$357:$CZ$357,'Dvd Calendar'!$E$356:$CZ$356,"&gt;"&amp;N$48,'Dvd Calendar'!$E$356:$CZ$356,"&lt;="&amp;N$49)+SUMPRODUCT(('Dvd Calendar'!$E$349:$CZ$349&gt;N$48)*('Dvd Calendar'!$E$349:$CZ$349&lt;=N$49)*'Dvd Calendar'!$E$352:$CZ$352*(('Dvd Calendar'!$E$354:$CZ$354='Field Check'!$C$53)*('Field Check'!$C$53&lt;&gt;"")+('Dvd Calendar'!$E$354:$CZ$354='Field Check'!$C$54)*('Field Check'!$C$54&lt;&gt;"")+('Dvd Calendar'!$E$354:$CZ$354='Field Check'!$C$55)*('Field Check'!$C$55&lt;&gt;"")+('Dvd Calendar'!$E$354:$CZ$354='Field Check'!$C$56)*('Field Check'!$C$56&lt;&gt;"")+('Dvd Calendar'!$E$354:$CZ$354='Field Check'!$C$57)*('Field Check'!$C$57&lt;&gt;""))*(COUNTIF('Dvd Calendar'!$E$356:$CZ$356,'Dvd Calendar'!$E$349:$CZ$349)=0)),"")))</f>
        <v/>
      </c>
      <c r="O82" s="77">
        <f>IF(O$49="","",IF($B82="","",IFERROR(SUMIFS('Dvd Calendar'!$E$357:$CZ$357,'Dvd Calendar'!$E$356:$CZ$356,"&gt;"&amp;O$48,'Dvd Calendar'!$E$356:$CZ$356,"&lt;="&amp;O$49)+SUMPRODUCT(('Dvd Calendar'!$E$349:$CZ$349&gt;O$48)*('Dvd Calendar'!$E$349:$CZ$349&lt;=O$49)*'Dvd Calendar'!$E$352:$CZ$352*(('Dvd Calendar'!$E$354:$CZ$354='Field Check'!$C$53)*('Field Check'!$C$53&lt;&gt;"")+('Dvd Calendar'!$E$354:$CZ$354='Field Check'!$C$54)*('Field Check'!$C$54&lt;&gt;"")+('Dvd Calendar'!$E$354:$CZ$354='Field Check'!$C$55)*('Field Check'!$C$55&lt;&gt;"")+('Dvd Calendar'!$E$354:$CZ$354='Field Check'!$C$56)*('Field Check'!$C$56&lt;&gt;"")+('Dvd Calendar'!$E$354:$CZ$354='Field Check'!$C$57)*('Field Check'!$C$57&lt;&gt;""))*(COUNTIF('Dvd Calendar'!$E$356:$CZ$356,'Dvd Calendar'!$E$349:$CZ$349)=0)),"")))</f>
        <v/>
      </c>
      <c r="P82" s="77">
        <f>IF(P$49="","",IF($B82="","",IFERROR(SUMIFS('Dvd Calendar'!$E$357:$CZ$357,'Dvd Calendar'!$E$356:$CZ$356,"&gt;"&amp;P$48,'Dvd Calendar'!$E$356:$CZ$356,"&lt;="&amp;P$49)+SUMPRODUCT(('Dvd Calendar'!$E$349:$CZ$349&gt;P$48)*('Dvd Calendar'!$E$349:$CZ$349&lt;=P$49)*'Dvd Calendar'!$E$352:$CZ$352*(('Dvd Calendar'!$E$354:$CZ$354='Field Check'!$C$53)*('Field Check'!$C$53&lt;&gt;"")+('Dvd Calendar'!$E$354:$CZ$354='Field Check'!$C$54)*('Field Check'!$C$54&lt;&gt;"")+('Dvd Calendar'!$E$354:$CZ$354='Field Check'!$C$55)*('Field Check'!$C$55&lt;&gt;"")+('Dvd Calendar'!$E$354:$CZ$354='Field Check'!$C$56)*('Field Check'!$C$56&lt;&gt;"")+('Dvd Calendar'!$E$354:$CZ$354='Field Check'!$C$57)*('Field Check'!$C$57&lt;&gt;""))*(COUNTIF('Dvd Calendar'!$E$356:$CZ$356,'Dvd Calendar'!$E$349:$CZ$349)=0)),"")))</f>
        <v/>
      </c>
      <c r="Q82" s="77">
        <f>IF(Q$49="","",IF($B82="","",IFERROR(SUMIFS('Dvd Calendar'!$E$357:$CZ$357,'Dvd Calendar'!$E$356:$CZ$356,"&gt;"&amp;Q$48,'Dvd Calendar'!$E$356:$CZ$356,"&lt;="&amp;Q$49)+SUMPRODUCT(('Dvd Calendar'!$E$349:$CZ$349&gt;Q$48)*('Dvd Calendar'!$E$349:$CZ$349&lt;=Q$49)*'Dvd Calendar'!$E$352:$CZ$352*(('Dvd Calendar'!$E$354:$CZ$354='Field Check'!$C$53)*('Field Check'!$C$53&lt;&gt;"")+('Dvd Calendar'!$E$354:$CZ$354='Field Check'!$C$54)*('Field Check'!$C$54&lt;&gt;"")+('Dvd Calendar'!$E$354:$CZ$354='Field Check'!$C$55)*('Field Check'!$C$55&lt;&gt;"")+('Dvd Calendar'!$E$354:$CZ$354='Field Check'!$C$56)*('Field Check'!$C$56&lt;&gt;"")+('Dvd Calendar'!$E$354:$CZ$354='Field Check'!$C$57)*('Field Check'!$C$57&lt;&gt;""))*(COUNTIF('Dvd Calendar'!$E$356:$CZ$356,'Dvd Calendar'!$E$349:$CZ$349)=0)),"")))</f>
        <v/>
      </c>
      <c r="R82" s="77">
        <f>IF(R$49="","",IF($B82="","",IFERROR(SUMIFS('Dvd Calendar'!$E$357:$CZ$357,'Dvd Calendar'!$E$356:$CZ$356,"&gt;"&amp;R$48,'Dvd Calendar'!$E$356:$CZ$356,"&lt;="&amp;R$49)+SUMPRODUCT(('Dvd Calendar'!$E$349:$CZ$349&gt;R$48)*('Dvd Calendar'!$E$349:$CZ$349&lt;=R$49)*'Dvd Calendar'!$E$352:$CZ$352*(('Dvd Calendar'!$E$354:$CZ$354='Field Check'!$C$53)*('Field Check'!$C$53&lt;&gt;"")+('Dvd Calendar'!$E$354:$CZ$354='Field Check'!$C$54)*('Field Check'!$C$54&lt;&gt;"")+('Dvd Calendar'!$E$354:$CZ$354='Field Check'!$C$55)*('Field Check'!$C$55&lt;&gt;"")+('Dvd Calendar'!$E$354:$CZ$354='Field Check'!$C$56)*('Field Check'!$C$56&lt;&gt;"")+('Dvd Calendar'!$E$354:$CZ$354='Field Check'!$C$57)*('Field Check'!$C$57&lt;&gt;""))*(COUNTIF('Dvd Calendar'!$E$356:$CZ$356,'Dvd Calendar'!$E$349:$CZ$349)=0)),"")))</f>
        <v/>
      </c>
      <c r="U82" s="86" t="n"/>
      <c r="V82" s="86" t="n"/>
      <c r="W82" s="86" t="n"/>
      <c r="X82" s="86" t="n"/>
      <c r="Y82" s="86" t="n"/>
      <c r="Z82" s="86" t="n"/>
      <c r="AA82" s="86" t="n"/>
      <c r="AB82" s="86" t="n"/>
      <c r="AC82" s="86" t="n"/>
      <c r="AD82" s="86" t="n"/>
      <c r="AE82" s="86" t="n"/>
      <c r="AF82" s="86" t="n"/>
      <c r="AG82" s="86" t="n"/>
      <c r="AH82" s="86" t="n"/>
      <c r="AI82" s="86" t="n"/>
      <c r="AJ82" s="86" t="n"/>
    </row>
    <row r="83">
      <c r="B83" s="126">
        <f>IF('AS51'!$C$38="","",'AS51'!$C$38)</f>
        <v/>
      </c>
      <c r="C83" s="77">
        <f>IF(C$49="","",IF($B83="","",IFERROR(SUMIFS('Dvd Calendar'!$E$368:$CZ$368,'Dvd Calendar'!$E$367:$CZ$367,"&gt;"&amp;C$48,'Dvd Calendar'!$E$367:$CZ$367,"&lt;="&amp;C$49)+SUMPRODUCT(('Dvd Calendar'!$E$360:$CZ$360&gt;C$48)*('Dvd Calendar'!$E$360:$CZ$360&lt;=C$49)*'Dvd Calendar'!$E$363:$CZ$363*(('Dvd Calendar'!$E$365:$CZ$365='Field Check'!$C$53)*('Field Check'!$C$53&lt;&gt;"")+('Dvd Calendar'!$E$365:$CZ$365='Field Check'!$C$54)*('Field Check'!$C$54&lt;&gt;"")+('Dvd Calendar'!$E$365:$CZ$365='Field Check'!$C$55)*('Field Check'!$C$55&lt;&gt;"")+('Dvd Calendar'!$E$365:$CZ$365='Field Check'!$C$56)*('Field Check'!$C$56&lt;&gt;"")+('Dvd Calendar'!$E$365:$CZ$365='Field Check'!$C$57)*('Field Check'!$C$57&lt;&gt;""))*(COUNTIF('Dvd Calendar'!$E$367:$CZ$367,'Dvd Calendar'!$E$360:$CZ$360)=0)),"")))</f>
        <v/>
      </c>
      <c r="D83" s="77">
        <f>IF(D$49="","",IF($B83="","",IFERROR(SUMIFS('Dvd Calendar'!$E$368:$CZ$368,'Dvd Calendar'!$E$367:$CZ$367,"&gt;"&amp;D$48,'Dvd Calendar'!$E$367:$CZ$367,"&lt;="&amp;D$49)+SUMPRODUCT(('Dvd Calendar'!$E$360:$CZ$360&gt;D$48)*('Dvd Calendar'!$E$360:$CZ$360&lt;=D$49)*'Dvd Calendar'!$E$363:$CZ$363*(('Dvd Calendar'!$E$365:$CZ$365='Field Check'!$C$53)*('Field Check'!$C$53&lt;&gt;"")+('Dvd Calendar'!$E$365:$CZ$365='Field Check'!$C$54)*('Field Check'!$C$54&lt;&gt;"")+('Dvd Calendar'!$E$365:$CZ$365='Field Check'!$C$55)*('Field Check'!$C$55&lt;&gt;"")+('Dvd Calendar'!$E$365:$CZ$365='Field Check'!$C$56)*('Field Check'!$C$56&lt;&gt;"")+('Dvd Calendar'!$E$365:$CZ$365='Field Check'!$C$57)*('Field Check'!$C$57&lt;&gt;""))*(COUNTIF('Dvd Calendar'!$E$367:$CZ$367,'Dvd Calendar'!$E$360:$CZ$360)=0)),"")))</f>
        <v/>
      </c>
      <c r="E83" s="77">
        <f>IF(E$49="","",IF($B83="","",IFERROR(SUMIFS('Dvd Calendar'!$E$368:$CZ$368,'Dvd Calendar'!$E$367:$CZ$367,"&gt;"&amp;E$48,'Dvd Calendar'!$E$367:$CZ$367,"&lt;="&amp;E$49)+SUMPRODUCT(('Dvd Calendar'!$E$360:$CZ$360&gt;E$48)*('Dvd Calendar'!$E$360:$CZ$360&lt;=E$49)*'Dvd Calendar'!$E$363:$CZ$363*(('Dvd Calendar'!$E$365:$CZ$365='Field Check'!$C$53)*('Field Check'!$C$53&lt;&gt;"")+('Dvd Calendar'!$E$365:$CZ$365='Field Check'!$C$54)*('Field Check'!$C$54&lt;&gt;"")+('Dvd Calendar'!$E$365:$CZ$365='Field Check'!$C$55)*('Field Check'!$C$55&lt;&gt;"")+('Dvd Calendar'!$E$365:$CZ$365='Field Check'!$C$56)*('Field Check'!$C$56&lt;&gt;"")+('Dvd Calendar'!$E$365:$CZ$365='Field Check'!$C$57)*('Field Check'!$C$57&lt;&gt;""))*(COUNTIF('Dvd Calendar'!$E$367:$CZ$367,'Dvd Calendar'!$E$360:$CZ$360)=0)),"")))</f>
        <v/>
      </c>
      <c r="F83" s="77">
        <f>IF(F$49="","",IF($B83="","",IFERROR(SUMIFS('Dvd Calendar'!$E$368:$CZ$368,'Dvd Calendar'!$E$367:$CZ$367,"&gt;"&amp;F$48,'Dvd Calendar'!$E$367:$CZ$367,"&lt;="&amp;F$49)+SUMPRODUCT(('Dvd Calendar'!$E$360:$CZ$360&gt;F$48)*('Dvd Calendar'!$E$360:$CZ$360&lt;=F$49)*'Dvd Calendar'!$E$363:$CZ$363*(('Dvd Calendar'!$E$365:$CZ$365='Field Check'!$C$53)*('Field Check'!$C$53&lt;&gt;"")+('Dvd Calendar'!$E$365:$CZ$365='Field Check'!$C$54)*('Field Check'!$C$54&lt;&gt;"")+('Dvd Calendar'!$E$365:$CZ$365='Field Check'!$C$55)*('Field Check'!$C$55&lt;&gt;"")+('Dvd Calendar'!$E$365:$CZ$365='Field Check'!$C$56)*('Field Check'!$C$56&lt;&gt;"")+('Dvd Calendar'!$E$365:$CZ$365='Field Check'!$C$57)*('Field Check'!$C$57&lt;&gt;""))*(COUNTIF('Dvd Calendar'!$E$367:$CZ$367,'Dvd Calendar'!$E$360:$CZ$360)=0)),"")))</f>
        <v/>
      </c>
      <c r="G83" s="77">
        <f>IF(G$49="","",IF($B83="","",IFERROR(SUMIFS('Dvd Calendar'!$E$368:$CZ$368,'Dvd Calendar'!$E$367:$CZ$367,"&gt;"&amp;G$48,'Dvd Calendar'!$E$367:$CZ$367,"&lt;="&amp;G$49)+SUMPRODUCT(('Dvd Calendar'!$E$360:$CZ$360&gt;G$48)*('Dvd Calendar'!$E$360:$CZ$360&lt;=G$49)*'Dvd Calendar'!$E$363:$CZ$363*(('Dvd Calendar'!$E$365:$CZ$365='Field Check'!$C$53)*('Field Check'!$C$53&lt;&gt;"")+('Dvd Calendar'!$E$365:$CZ$365='Field Check'!$C$54)*('Field Check'!$C$54&lt;&gt;"")+('Dvd Calendar'!$E$365:$CZ$365='Field Check'!$C$55)*('Field Check'!$C$55&lt;&gt;"")+('Dvd Calendar'!$E$365:$CZ$365='Field Check'!$C$56)*('Field Check'!$C$56&lt;&gt;"")+('Dvd Calendar'!$E$365:$CZ$365='Field Check'!$C$57)*('Field Check'!$C$57&lt;&gt;""))*(COUNTIF('Dvd Calendar'!$E$367:$CZ$367,'Dvd Calendar'!$E$360:$CZ$360)=0)),"")))</f>
        <v/>
      </c>
      <c r="H83" s="77">
        <f>IF(H$49="","",IF($B83="","",IFERROR(SUMIFS('Dvd Calendar'!$E$368:$CZ$368,'Dvd Calendar'!$E$367:$CZ$367,"&gt;"&amp;H$48,'Dvd Calendar'!$E$367:$CZ$367,"&lt;="&amp;H$49)+SUMPRODUCT(('Dvd Calendar'!$E$360:$CZ$360&gt;H$48)*('Dvd Calendar'!$E$360:$CZ$360&lt;=H$49)*'Dvd Calendar'!$E$363:$CZ$363*(('Dvd Calendar'!$E$365:$CZ$365='Field Check'!$C$53)*('Field Check'!$C$53&lt;&gt;"")+('Dvd Calendar'!$E$365:$CZ$365='Field Check'!$C$54)*('Field Check'!$C$54&lt;&gt;"")+('Dvd Calendar'!$E$365:$CZ$365='Field Check'!$C$55)*('Field Check'!$C$55&lt;&gt;"")+('Dvd Calendar'!$E$365:$CZ$365='Field Check'!$C$56)*('Field Check'!$C$56&lt;&gt;"")+('Dvd Calendar'!$E$365:$CZ$365='Field Check'!$C$57)*('Field Check'!$C$57&lt;&gt;""))*(COUNTIF('Dvd Calendar'!$E$367:$CZ$367,'Dvd Calendar'!$E$360:$CZ$360)=0)),"")))</f>
        <v/>
      </c>
      <c r="I83" s="77">
        <f>IF(I$49="","",IF($B83="","",IFERROR(SUMIFS('Dvd Calendar'!$E$368:$CZ$368,'Dvd Calendar'!$E$367:$CZ$367,"&gt;"&amp;I$48,'Dvd Calendar'!$E$367:$CZ$367,"&lt;="&amp;I$49)+SUMPRODUCT(('Dvd Calendar'!$E$360:$CZ$360&gt;I$48)*('Dvd Calendar'!$E$360:$CZ$360&lt;=I$49)*'Dvd Calendar'!$E$363:$CZ$363*(('Dvd Calendar'!$E$365:$CZ$365='Field Check'!$C$53)*('Field Check'!$C$53&lt;&gt;"")+('Dvd Calendar'!$E$365:$CZ$365='Field Check'!$C$54)*('Field Check'!$C$54&lt;&gt;"")+('Dvd Calendar'!$E$365:$CZ$365='Field Check'!$C$55)*('Field Check'!$C$55&lt;&gt;"")+('Dvd Calendar'!$E$365:$CZ$365='Field Check'!$C$56)*('Field Check'!$C$56&lt;&gt;"")+('Dvd Calendar'!$E$365:$CZ$365='Field Check'!$C$57)*('Field Check'!$C$57&lt;&gt;""))*(COUNTIF('Dvd Calendar'!$E$367:$CZ$367,'Dvd Calendar'!$E$360:$CZ$360)=0)),"")))</f>
        <v/>
      </c>
      <c r="J83" s="77">
        <f>IF(J$49="","",IF($B83="","",IFERROR(SUMIFS('Dvd Calendar'!$E$368:$CZ$368,'Dvd Calendar'!$E$367:$CZ$367,"&gt;"&amp;J$48,'Dvd Calendar'!$E$367:$CZ$367,"&lt;="&amp;J$49)+SUMPRODUCT(('Dvd Calendar'!$E$360:$CZ$360&gt;J$48)*('Dvd Calendar'!$E$360:$CZ$360&lt;=J$49)*'Dvd Calendar'!$E$363:$CZ$363*(('Dvd Calendar'!$E$365:$CZ$365='Field Check'!$C$53)*('Field Check'!$C$53&lt;&gt;"")+('Dvd Calendar'!$E$365:$CZ$365='Field Check'!$C$54)*('Field Check'!$C$54&lt;&gt;"")+('Dvd Calendar'!$E$365:$CZ$365='Field Check'!$C$55)*('Field Check'!$C$55&lt;&gt;"")+('Dvd Calendar'!$E$365:$CZ$365='Field Check'!$C$56)*('Field Check'!$C$56&lt;&gt;"")+('Dvd Calendar'!$E$365:$CZ$365='Field Check'!$C$57)*('Field Check'!$C$57&lt;&gt;""))*(COUNTIF('Dvd Calendar'!$E$367:$CZ$367,'Dvd Calendar'!$E$360:$CZ$360)=0)),"")))</f>
        <v/>
      </c>
      <c r="K83" s="77">
        <f>IF(K$49="","",IF($B83="","",IFERROR(SUMIFS('Dvd Calendar'!$E$368:$CZ$368,'Dvd Calendar'!$E$367:$CZ$367,"&gt;"&amp;K$48,'Dvd Calendar'!$E$367:$CZ$367,"&lt;="&amp;K$49)+SUMPRODUCT(('Dvd Calendar'!$E$360:$CZ$360&gt;K$48)*('Dvd Calendar'!$E$360:$CZ$360&lt;=K$49)*'Dvd Calendar'!$E$363:$CZ$363*(('Dvd Calendar'!$E$365:$CZ$365='Field Check'!$C$53)*('Field Check'!$C$53&lt;&gt;"")+('Dvd Calendar'!$E$365:$CZ$365='Field Check'!$C$54)*('Field Check'!$C$54&lt;&gt;"")+('Dvd Calendar'!$E$365:$CZ$365='Field Check'!$C$55)*('Field Check'!$C$55&lt;&gt;"")+('Dvd Calendar'!$E$365:$CZ$365='Field Check'!$C$56)*('Field Check'!$C$56&lt;&gt;"")+('Dvd Calendar'!$E$365:$CZ$365='Field Check'!$C$57)*('Field Check'!$C$57&lt;&gt;""))*(COUNTIF('Dvd Calendar'!$E$367:$CZ$367,'Dvd Calendar'!$E$360:$CZ$360)=0)),"")))</f>
        <v/>
      </c>
      <c r="L83" s="77">
        <f>IF(L$49="","",IF($B83="","",IFERROR(SUMIFS('Dvd Calendar'!$E$368:$CZ$368,'Dvd Calendar'!$E$367:$CZ$367,"&gt;"&amp;L$48,'Dvd Calendar'!$E$367:$CZ$367,"&lt;="&amp;L$49)+SUMPRODUCT(('Dvd Calendar'!$E$360:$CZ$360&gt;L$48)*('Dvd Calendar'!$E$360:$CZ$360&lt;=L$49)*'Dvd Calendar'!$E$363:$CZ$363*(('Dvd Calendar'!$E$365:$CZ$365='Field Check'!$C$53)*('Field Check'!$C$53&lt;&gt;"")+('Dvd Calendar'!$E$365:$CZ$365='Field Check'!$C$54)*('Field Check'!$C$54&lt;&gt;"")+('Dvd Calendar'!$E$365:$CZ$365='Field Check'!$C$55)*('Field Check'!$C$55&lt;&gt;"")+('Dvd Calendar'!$E$365:$CZ$365='Field Check'!$C$56)*('Field Check'!$C$56&lt;&gt;"")+('Dvd Calendar'!$E$365:$CZ$365='Field Check'!$C$57)*('Field Check'!$C$57&lt;&gt;""))*(COUNTIF('Dvd Calendar'!$E$367:$CZ$367,'Dvd Calendar'!$E$360:$CZ$360)=0)),"")))</f>
        <v/>
      </c>
      <c r="M83" s="77">
        <f>IF(M$49="","",IF($B83="","",IFERROR(SUMIFS('Dvd Calendar'!$E$368:$CZ$368,'Dvd Calendar'!$E$367:$CZ$367,"&gt;"&amp;M$48,'Dvd Calendar'!$E$367:$CZ$367,"&lt;="&amp;M$49)+SUMPRODUCT(('Dvd Calendar'!$E$360:$CZ$360&gt;M$48)*('Dvd Calendar'!$E$360:$CZ$360&lt;=M$49)*'Dvd Calendar'!$E$363:$CZ$363*(('Dvd Calendar'!$E$365:$CZ$365='Field Check'!$C$53)*('Field Check'!$C$53&lt;&gt;"")+('Dvd Calendar'!$E$365:$CZ$365='Field Check'!$C$54)*('Field Check'!$C$54&lt;&gt;"")+('Dvd Calendar'!$E$365:$CZ$365='Field Check'!$C$55)*('Field Check'!$C$55&lt;&gt;"")+('Dvd Calendar'!$E$365:$CZ$365='Field Check'!$C$56)*('Field Check'!$C$56&lt;&gt;"")+('Dvd Calendar'!$E$365:$CZ$365='Field Check'!$C$57)*('Field Check'!$C$57&lt;&gt;""))*(COUNTIF('Dvd Calendar'!$E$367:$CZ$367,'Dvd Calendar'!$E$360:$CZ$360)=0)),"")))</f>
        <v/>
      </c>
      <c r="N83" s="77">
        <f>IF(N$49="","",IF($B83="","",IFERROR(SUMIFS('Dvd Calendar'!$E$368:$CZ$368,'Dvd Calendar'!$E$367:$CZ$367,"&gt;"&amp;N$48,'Dvd Calendar'!$E$367:$CZ$367,"&lt;="&amp;N$49)+SUMPRODUCT(('Dvd Calendar'!$E$360:$CZ$360&gt;N$48)*('Dvd Calendar'!$E$360:$CZ$360&lt;=N$49)*'Dvd Calendar'!$E$363:$CZ$363*(('Dvd Calendar'!$E$365:$CZ$365='Field Check'!$C$53)*('Field Check'!$C$53&lt;&gt;"")+('Dvd Calendar'!$E$365:$CZ$365='Field Check'!$C$54)*('Field Check'!$C$54&lt;&gt;"")+('Dvd Calendar'!$E$365:$CZ$365='Field Check'!$C$55)*('Field Check'!$C$55&lt;&gt;"")+('Dvd Calendar'!$E$365:$CZ$365='Field Check'!$C$56)*('Field Check'!$C$56&lt;&gt;"")+('Dvd Calendar'!$E$365:$CZ$365='Field Check'!$C$57)*('Field Check'!$C$57&lt;&gt;""))*(COUNTIF('Dvd Calendar'!$E$367:$CZ$367,'Dvd Calendar'!$E$360:$CZ$360)=0)),"")))</f>
        <v/>
      </c>
      <c r="O83" s="77">
        <f>IF(O$49="","",IF($B83="","",IFERROR(SUMIFS('Dvd Calendar'!$E$368:$CZ$368,'Dvd Calendar'!$E$367:$CZ$367,"&gt;"&amp;O$48,'Dvd Calendar'!$E$367:$CZ$367,"&lt;="&amp;O$49)+SUMPRODUCT(('Dvd Calendar'!$E$360:$CZ$360&gt;O$48)*('Dvd Calendar'!$E$360:$CZ$360&lt;=O$49)*'Dvd Calendar'!$E$363:$CZ$363*(('Dvd Calendar'!$E$365:$CZ$365='Field Check'!$C$53)*('Field Check'!$C$53&lt;&gt;"")+('Dvd Calendar'!$E$365:$CZ$365='Field Check'!$C$54)*('Field Check'!$C$54&lt;&gt;"")+('Dvd Calendar'!$E$365:$CZ$365='Field Check'!$C$55)*('Field Check'!$C$55&lt;&gt;"")+('Dvd Calendar'!$E$365:$CZ$365='Field Check'!$C$56)*('Field Check'!$C$56&lt;&gt;"")+('Dvd Calendar'!$E$365:$CZ$365='Field Check'!$C$57)*('Field Check'!$C$57&lt;&gt;""))*(COUNTIF('Dvd Calendar'!$E$367:$CZ$367,'Dvd Calendar'!$E$360:$CZ$360)=0)),"")))</f>
        <v/>
      </c>
      <c r="P83" s="77">
        <f>IF(P$49="","",IF($B83="","",IFERROR(SUMIFS('Dvd Calendar'!$E$368:$CZ$368,'Dvd Calendar'!$E$367:$CZ$367,"&gt;"&amp;P$48,'Dvd Calendar'!$E$367:$CZ$367,"&lt;="&amp;P$49)+SUMPRODUCT(('Dvd Calendar'!$E$360:$CZ$360&gt;P$48)*('Dvd Calendar'!$E$360:$CZ$360&lt;=P$49)*'Dvd Calendar'!$E$363:$CZ$363*(('Dvd Calendar'!$E$365:$CZ$365='Field Check'!$C$53)*('Field Check'!$C$53&lt;&gt;"")+('Dvd Calendar'!$E$365:$CZ$365='Field Check'!$C$54)*('Field Check'!$C$54&lt;&gt;"")+('Dvd Calendar'!$E$365:$CZ$365='Field Check'!$C$55)*('Field Check'!$C$55&lt;&gt;"")+('Dvd Calendar'!$E$365:$CZ$365='Field Check'!$C$56)*('Field Check'!$C$56&lt;&gt;"")+('Dvd Calendar'!$E$365:$CZ$365='Field Check'!$C$57)*('Field Check'!$C$57&lt;&gt;""))*(COUNTIF('Dvd Calendar'!$E$367:$CZ$367,'Dvd Calendar'!$E$360:$CZ$360)=0)),"")))</f>
        <v/>
      </c>
      <c r="Q83" s="77">
        <f>IF(Q$49="","",IF($B83="","",IFERROR(SUMIFS('Dvd Calendar'!$E$368:$CZ$368,'Dvd Calendar'!$E$367:$CZ$367,"&gt;"&amp;Q$48,'Dvd Calendar'!$E$367:$CZ$367,"&lt;="&amp;Q$49)+SUMPRODUCT(('Dvd Calendar'!$E$360:$CZ$360&gt;Q$48)*('Dvd Calendar'!$E$360:$CZ$360&lt;=Q$49)*'Dvd Calendar'!$E$363:$CZ$363*(('Dvd Calendar'!$E$365:$CZ$365='Field Check'!$C$53)*('Field Check'!$C$53&lt;&gt;"")+('Dvd Calendar'!$E$365:$CZ$365='Field Check'!$C$54)*('Field Check'!$C$54&lt;&gt;"")+('Dvd Calendar'!$E$365:$CZ$365='Field Check'!$C$55)*('Field Check'!$C$55&lt;&gt;"")+('Dvd Calendar'!$E$365:$CZ$365='Field Check'!$C$56)*('Field Check'!$C$56&lt;&gt;"")+('Dvd Calendar'!$E$365:$CZ$365='Field Check'!$C$57)*('Field Check'!$C$57&lt;&gt;""))*(COUNTIF('Dvd Calendar'!$E$367:$CZ$367,'Dvd Calendar'!$E$360:$CZ$360)=0)),"")))</f>
        <v/>
      </c>
      <c r="R83" s="77">
        <f>IF(R$49="","",IF($B83="","",IFERROR(SUMIFS('Dvd Calendar'!$E$368:$CZ$368,'Dvd Calendar'!$E$367:$CZ$367,"&gt;"&amp;R$48,'Dvd Calendar'!$E$367:$CZ$367,"&lt;="&amp;R$49)+SUMPRODUCT(('Dvd Calendar'!$E$360:$CZ$360&gt;R$48)*('Dvd Calendar'!$E$360:$CZ$360&lt;=R$49)*'Dvd Calendar'!$E$363:$CZ$363*(('Dvd Calendar'!$E$365:$CZ$365='Field Check'!$C$53)*('Field Check'!$C$53&lt;&gt;"")+('Dvd Calendar'!$E$365:$CZ$365='Field Check'!$C$54)*('Field Check'!$C$54&lt;&gt;"")+('Dvd Calendar'!$E$365:$CZ$365='Field Check'!$C$55)*('Field Check'!$C$55&lt;&gt;"")+('Dvd Calendar'!$E$365:$CZ$365='Field Check'!$C$56)*('Field Check'!$C$56&lt;&gt;"")+('Dvd Calendar'!$E$365:$CZ$365='Field Check'!$C$57)*('Field Check'!$C$57&lt;&gt;""))*(COUNTIF('Dvd Calendar'!$E$367:$CZ$367,'Dvd Calendar'!$E$360:$CZ$360)=0)),"")))</f>
        <v/>
      </c>
      <c r="U83" s="86" t="n"/>
      <c r="V83" s="86" t="n"/>
      <c r="W83" s="86" t="n"/>
      <c r="X83" s="86" t="n"/>
      <c r="Y83" s="86" t="n"/>
      <c r="Z83" s="86" t="n"/>
      <c r="AA83" s="86" t="n"/>
      <c r="AB83" s="86" t="n"/>
      <c r="AC83" s="86" t="n"/>
      <c r="AD83" s="86" t="n"/>
      <c r="AE83" s="86" t="n"/>
      <c r="AF83" s="86" t="n"/>
      <c r="AG83" s="86" t="n"/>
      <c r="AH83" s="86" t="n"/>
      <c r="AI83" s="86" t="n"/>
      <c r="AJ83" s="86" t="n"/>
    </row>
    <row r="84">
      <c r="B84" s="126">
        <f>IF('AS51'!$C$39="","",'AS51'!$C$39)</f>
        <v/>
      </c>
      <c r="C84" s="77">
        <f>IF(C$49="","",IF($B84="","",IFERROR(SUMIFS('Dvd Calendar'!$E$379:$CZ$379,'Dvd Calendar'!$E$378:$CZ$378,"&gt;"&amp;C$48,'Dvd Calendar'!$E$378:$CZ$378,"&lt;="&amp;C$49)+SUMPRODUCT(('Dvd Calendar'!$E$371:$CZ$371&gt;C$48)*('Dvd Calendar'!$E$371:$CZ$371&lt;=C$49)*'Dvd Calendar'!$E$374:$CZ$374*(('Dvd Calendar'!$E$376:$CZ$376='Field Check'!$C$53)*('Field Check'!$C$53&lt;&gt;"")+('Dvd Calendar'!$E$376:$CZ$376='Field Check'!$C$54)*('Field Check'!$C$54&lt;&gt;"")+('Dvd Calendar'!$E$376:$CZ$376='Field Check'!$C$55)*('Field Check'!$C$55&lt;&gt;"")+('Dvd Calendar'!$E$376:$CZ$376='Field Check'!$C$56)*('Field Check'!$C$56&lt;&gt;"")+('Dvd Calendar'!$E$376:$CZ$376='Field Check'!$C$57)*('Field Check'!$C$57&lt;&gt;""))*(COUNTIF('Dvd Calendar'!$E$378:$CZ$378,'Dvd Calendar'!$E$371:$CZ$371)=0)),"")))</f>
        <v/>
      </c>
      <c r="D84" s="77">
        <f>IF(D$49="","",IF($B84="","",IFERROR(SUMIFS('Dvd Calendar'!$E$379:$CZ$379,'Dvd Calendar'!$E$378:$CZ$378,"&gt;"&amp;D$48,'Dvd Calendar'!$E$378:$CZ$378,"&lt;="&amp;D$49)+SUMPRODUCT(('Dvd Calendar'!$E$371:$CZ$371&gt;D$48)*('Dvd Calendar'!$E$371:$CZ$371&lt;=D$49)*'Dvd Calendar'!$E$374:$CZ$374*(('Dvd Calendar'!$E$376:$CZ$376='Field Check'!$C$53)*('Field Check'!$C$53&lt;&gt;"")+('Dvd Calendar'!$E$376:$CZ$376='Field Check'!$C$54)*('Field Check'!$C$54&lt;&gt;"")+('Dvd Calendar'!$E$376:$CZ$376='Field Check'!$C$55)*('Field Check'!$C$55&lt;&gt;"")+('Dvd Calendar'!$E$376:$CZ$376='Field Check'!$C$56)*('Field Check'!$C$56&lt;&gt;"")+('Dvd Calendar'!$E$376:$CZ$376='Field Check'!$C$57)*('Field Check'!$C$57&lt;&gt;""))*(COUNTIF('Dvd Calendar'!$E$378:$CZ$378,'Dvd Calendar'!$E$371:$CZ$371)=0)),"")))</f>
        <v/>
      </c>
      <c r="E84" s="77">
        <f>IF(E$49="","",IF($B84="","",IFERROR(SUMIFS('Dvd Calendar'!$E$379:$CZ$379,'Dvd Calendar'!$E$378:$CZ$378,"&gt;"&amp;E$48,'Dvd Calendar'!$E$378:$CZ$378,"&lt;="&amp;E$49)+SUMPRODUCT(('Dvd Calendar'!$E$371:$CZ$371&gt;E$48)*('Dvd Calendar'!$E$371:$CZ$371&lt;=E$49)*'Dvd Calendar'!$E$374:$CZ$374*(('Dvd Calendar'!$E$376:$CZ$376='Field Check'!$C$53)*('Field Check'!$C$53&lt;&gt;"")+('Dvd Calendar'!$E$376:$CZ$376='Field Check'!$C$54)*('Field Check'!$C$54&lt;&gt;"")+('Dvd Calendar'!$E$376:$CZ$376='Field Check'!$C$55)*('Field Check'!$C$55&lt;&gt;"")+('Dvd Calendar'!$E$376:$CZ$376='Field Check'!$C$56)*('Field Check'!$C$56&lt;&gt;"")+('Dvd Calendar'!$E$376:$CZ$376='Field Check'!$C$57)*('Field Check'!$C$57&lt;&gt;""))*(COUNTIF('Dvd Calendar'!$E$378:$CZ$378,'Dvd Calendar'!$E$371:$CZ$371)=0)),"")))</f>
        <v/>
      </c>
      <c r="F84" s="77">
        <f>IF(F$49="","",IF($B84="","",IFERROR(SUMIFS('Dvd Calendar'!$E$379:$CZ$379,'Dvd Calendar'!$E$378:$CZ$378,"&gt;"&amp;F$48,'Dvd Calendar'!$E$378:$CZ$378,"&lt;="&amp;F$49)+SUMPRODUCT(('Dvd Calendar'!$E$371:$CZ$371&gt;F$48)*('Dvd Calendar'!$E$371:$CZ$371&lt;=F$49)*'Dvd Calendar'!$E$374:$CZ$374*(('Dvd Calendar'!$E$376:$CZ$376='Field Check'!$C$53)*('Field Check'!$C$53&lt;&gt;"")+('Dvd Calendar'!$E$376:$CZ$376='Field Check'!$C$54)*('Field Check'!$C$54&lt;&gt;"")+('Dvd Calendar'!$E$376:$CZ$376='Field Check'!$C$55)*('Field Check'!$C$55&lt;&gt;"")+('Dvd Calendar'!$E$376:$CZ$376='Field Check'!$C$56)*('Field Check'!$C$56&lt;&gt;"")+('Dvd Calendar'!$E$376:$CZ$376='Field Check'!$C$57)*('Field Check'!$C$57&lt;&gt;""))*(COUNTIF('Dvd Calendar'!$E$378:$CZ$378,'Dvd Calendar'!$E$371:$CZ$371)=0)),"")))</f>
        <v/>
      </c>
      <c r="G84" s="77">
        <f>IF(G$49="","",IF($B84="","",IFERROR(SUMIFS('Dvd Calendar'!$E$379:$CZ$379,'Dvd Calendar'!$E$378:$CZ$378,"&gt;"&amp;G$48,'Dvd Calendar'!$E$378:$CZ$378,"&lt;="&amp;G$49)+SUMPRODUCT(('Dvd Calendar'!$E$371:$CZ$371&gt;G$48)*('Dvd Calendar'!$E$371:$CZ$371&lt;=G$49)*'Dvd Calendar'!$E$374:$CZ$374*(('Dvd Calendar'!$E$376:$CZ$376='Field Check'!$C$53)*('Field Check'!$C$53&lt;&gt;"")+('Dvd Calendar'!$E$376:$CZ$376='Field Check'!$C$54)*('Field Check'!$C$54&lt;&gt;"")+('Dvd Calendar'!$E$376:$CZ$376='Field Check'!$C$55)*('Field Check'!$C$55&lt;&gt;"")+('Dvd Calendar'!$E$376:$CZ$376='Field Check'!$C$56)*('Field Check'!$C$56&lt;&gt;"")+('Dvd Calendar'!$E$376:$CZ$376='Field Check'!$C$57)*('Field Check'!$C$57&lt;&gt;""))*(COUNTIF('Dvd Calendar'!$E$378:$CZ$378,'Dvd Calendar'!$E$371:$CZ$371)=0)),"")))</f>
        <v/>
      </c>
      <c r="H84" s="77">
        <f>IF(H$49="","",IF($B84="","",IFERROR(SUMIFS('Dvd Calendar'!$E$379:$CZ$379,'Dvd Calendar'!$E$378:$CZ$378,"&gt;"&amp;H$48,'Dvd Calendar'!$E$378:$CZ$378,"&lt;="&amp;H$49)+SUMPRODUCT(('Dvd Calendar'!$E$371:$CZ$371&gt;H$48)*('Dvd Calendar'!$E$371:$CZ$371&lt;=H$49)*'Dvd Calendar'!$E$374:$CZ$374*(('Dvd Calendar'!$E$376:$CZ$376='Field Check'!$C$53)*('Field Check'!$C$53&lt;&gt;"")+('Dvd Calendar'!$E$376:$CZ$376='Field Check'!$C$54)*('Field Check'!$C$54&lt;&gt;"")+('Dvd Calendar'!$E$376:$CZ$376='Field Check'!$C$55)*('Field Check'!$C$55&lt;&gt;"")+('Dvd Calendar'!$E$376:$CZ$376='Field Check'!$C$56)*('Field Check'!$C$56&lt;&gt;"")+('Dvd Calendar'!$E$376:$CZ$376='Field Check'!$C$57)*('Field Check'!$C$57&lt;&gt;""))*(COUNTIF('Dvd Calendar'!$E$378:$CZ$378,'Dvd Calendar'!$E$371:$CZ$371)=0)),"")))</f>
        <v/>
      </c>
      <c r="I84" s="77">
        <f>IF(I$49="","",IF($B84="","",IFERROR(SUMIFS('Dvd Calendar'!$E$379:$CZ$379,'Dvd Calendar'!$E$378:$CZ$378,"&gt;"&amp;I$48,'Dvd Calendar'!$E$378:$CZ$378,"&lt;="&amp;I$49)+SUMPRODUCT(('Dvd Calendar'!$E$371:$CZ$371&gt;I$48)*('Dvd Calendar'!$E$371:$CZ$371&lt;=I$49)*'Dvd Calendar'!$E$374:$CZ$374*(('Dvd Calendar'!$E$376:$CZ$376='Field Check'!$C$53)*('Field Check'!$C$53&lt;&gt;"")+('Dvd Calendar'!$E$376:$CZ$376='Field Check'!$C$54)*('Field Check'!$C$54&lt;&gt;"")+('Dvd Calendar'!$E$376:$CZ$376='Field Check'!$C$55)*('Field Check'!$C$55&lt;&gt;"")+('Dvd Calendar'!$E$376:$CZ$376='Field Check'!$C$56)*('Field Check'!$C$56&lt;&gt;"")+('Dvd Calendar'!$E$376:$CZ$376='Field Check'!$C$57)*('Field Check'!$C$57&lt;&gt;""))*(COUNTIF('Dvd Calendar'!$E$378:$CZ$378,'Dvd Calendar'!$E$371:$CZ$371)=0)),"")))</f>
        <v/>
      </c>
      <c r="J84" s="77">
        <f>IF(J$49="","",IF($B84="","",IFERROR(SUMIFS('Dvd Calendar'!$E$379:$CZ$379,'Dvd Calendar'!$E$378:$CZ$378,"&gt;"&amp;J$48,'Dvd Calendar'!$E$378:$CZ$378,"&lt;="&amp;J$49)+SUMPRODUCT(('Dvd Calendar'!$E$371:$CZ$371&gt;J$48)*('Dvd Calendar'!$E$371:$CZ$371&lt;=J$49)*'Dvd Calendar'!$E$374:$CZ$374*(('Dvd Calendar'!$E$376:$CZ$376='Field Check'!$C$53)*('Field Check'!$C$53&lt;&gt;"")+('Dvd Calendar'!$E$376:$CZ$376='Field Check'!$C$54)*('Field Check'!$C$54&lt;&gt;"")+('Dvd Calendar'!$E$376:$CZ$376='Field Check'!$C$55)*('Field Check'!$C$55&lt;&gt;"")+('Dvd Calendar'!$E$376:$CZ$376='Field Check'!$C$56)*('Field Check'!$C$56&lt;&gt;"")+('Dvd Calendar'!$E$376:$CZ$376='Field Check'!$C$57)*('Field Check'!$C$57&lt;&gt;""))*(COUNTIF('Dvd Calendar'!$E$378:$CZ$378,'Dvd Calendar'!$E$371:$CZ$371)=0)),"")))</f>
        <v/>
      </c>
      <c r="K84" s="77">
        <f>IF(K$49="","",IF($B84="","",IFERROR(SUMIFS('Dvd Calendar'!$E$379:$CZ$379,'Dvd Calendar'!$E$378:$CZ$378,"&gt;"&amp;K$48,'Dvd Calendar'!$E$378:$CZ$378,"&lt;="&amp;K$49)+SUMPRODUCT(('Dvd Calendar'!$E$371:$CZ$371&gt;K$48)*('Dvd Calendar'!$E$371:$CZ$371&lt;=K$49)*'Dvd Calendar'!$E$374:$CZ$374*(('Dvd Calendar'!$E$376:$CZ$376='Field Check'!$C$53)*('Field Check'!$C$53&lt;&gt;"")+('Dvd Calendar'!$E$376:$CZ$376='Field Check'!$C$54)*('Field Check'!$C$54&lt;&gt;"")+('Dvd Calendar'!$E$376:$CZ$376='Field Check'!$C$55)*('Field Check'!$C$55&lt;&gt;"")+('Dvd Calendar'!$E$376:$CZ$376='Field Check'!$C$56)*('Field Check'!$C$56&lt;&gt;"")+('Dvd Calendar'!$E$376:$CZ$376='Field Check'!$C$57)*('Field Check'!$C$57&lt;&gt;""))*(COUNTIF('Dvd Calendar'!$E$378:$CZ$378,'Dvd Calendar'!$E$371:$CZ$371)=0)),"")))</f>
        <v/>
      </c>
      <c r="L84" s="77">
        <f>IF(L$49="","",IF($B84="","",IFERROR(SUMIFS('Dvd Calendar'!$E$379:$CZ$379,'Dvd Calendar'!$E$378:$CZ$378,"&gt;"&amp;L$48,'Dvd Calendar'!$E$378:$CZ$378,"&lt;="&amp;L$49)+SUMPRODUCT(('Dvd Calendar'!$E$371:$CZ$371&gt;L$48)*('Dvd Calendar'!$E$371:$CZ$371&lt;=L$49)*'Dvd Calendar'!$E$374:$CZ$374*(('Dvd Calendar'!$E$376:$CZ$376='Field Check'!$C$53)*('Field Check'!$C$53&lt;&gt;"")+('Dvd Calendar'!$E$376:$CZ$376='Field Check'!$C$54)*('Field Check'!$C$54&lt;&gt;"")+('Dvd Calendar'!$E$376:$CZ$376='Field Check'!$C$55)*('Field Check'!$C$55&lt;&gt;"")+('Dvd Calendar'!$E$376:$CZ$376='Field Check'!$C$56)*('Field Check'!$C$56&lt;&gt;"")+('Dvd Calendar'!$E$376:$CZ$376='Field Check'!$C$57)*('Field Check'!$C$57&lt;&gt;""))*(COUNTIF('Dvd Calendar'!$E$378:$CZ$378,'Dvd Calendar'!$E$371:$CZ$371)=0)),"")))</f>
        <v/>
      </c>
      <c r="M84" s="77">
        <f>IF(M$49="","",IF($B84="","",IFERROR(SUMIFS('Dvd Calendar'!$E$379:$CZ$379,'Dvd Calendar'!$E$378:$CZ$378,"&gt;"&amp;M$48,'Dvd Calendar'!$E$378:$CZ$378,"&lt;="&amp;M$49)+SUMPRODUCT(('Dvd Calendar'!$E$371:$CZ$371&gt;M$48)*('Dvd Calendar'!$E$371:$CZ$371&lt;=M$49)*'Dvd Calendar'!$E$374:$CZ$374*(('Dvd Calendar'!$E$376:$CZ$376='Field Check'!$C$53)*('Field Check'!$C$53&lt;&gt;"")+('Dvd Calendar'!$E$376:$CZ$376='Field Check'!$C$54)*('Field Check'!$C$54&lt;&gt;"")+('Dvd Calendar'!$E$376:$CZ$376='Field Check'!$C$55)*('Field Check'!$C$55&lt;&gt;"")+('Dvd Calendar'!$E$376:$CZ$376='Field Check'!$C$56)*('Field Check'!$C$56&lt;&gt;"")+('Dvd Calendar'!$E$376:$CZ$376='Field Check'!$C$57)*('Field Check'!$C$57&lt;&gt;""))*(COUNTIF('Dvd Calendar'!$E$378:$CZ$378,'Dvd Calendar'!$E$371:$CZ$371)=0)),"")))</f>
        <v/>
      </c>
      <c r="N84" s="77">
        <f>IF(N$49="","",IF($B84="","",IFERROR(SUMIFS('Dvd Calendar'!$E$379:$CZ$379,'Dvd Calendar'!$E$378:$CZ$378,"&gt;"&amp;N$48,'Dvd Calendar'!$E$378:$CZ$378,"&lt;="&amp;N$49)+SUMPRODUCT(('Dvd Calendar'!$E$371:$CZ$371&gt;N$48)*('Dvd Calendar'!$E$371:$CZ$371&lt;=N$49)*'Dvd Calendar'!$E$374:$CZ$374*(('Dvd Calendar'!$E$376:$CZ$376='Field Check'!$C$53)*('Field Check'!$C$53&lt;&gt;"")+('Dvd Calendar'!$E$376:$CZ$376='Field Check'!$C$54)*('Field Check'!$C$54&lt;&gt;"")+('Dvd Calendar'!$E$376:$CZ$376='Field Check'!$C$55)*('Field Check'!$C$55&lt;&gt;"")+('Dvd Calendar'!$E$376:$CZ$376='Field Check'!$C$56)*('Field Check'!$C$56&lt;&gt;"")+('Dvd Calendar'!$E$376:$CZ$376='Field Check'!$C$57)*('Field Check'!$C$57&lt;&gt;""))*(COUNTIF('Dvd Calendar'!$E$378:$CZ$378,'Dvd Calendar'!$E$371:$CZ$371)=0)),"")))</f>
        <v/>
      </c>
      <c r="O84" s="77">
        <f>IF(O$49="","",IF($B84="","",IFERROR(SUMIFS('Dvd Calendar'!$E$379:$CZ$379,'Dvd Calendar'!$E$378:$CZ$378,"&gt;"&amp;O$48,'Dvd Calendar'!$E$378:$CZ$378,"&lt;="&amp;O$49)+SUMPRODUCT(('Dvd Calendar'!$E$371:$CZ$371&gt;O$48)*('Dvd Calendar'!$E$371:$CZ$371&lt;=O$49)*'Dvd Calendar'!$E$374:$CZ$374*(('Dvd Calendar'!$E$376:$CZ$376='Field Check'!$C$53)*('Field Check'!$C$53&lt;&gt;"")+('Dvd Calendar'!$E$376:$CZ$376='Field Check'!$C$54)*('Field Check'!$C$54&lt;&gt;"")+('Dvd Calendar'!$E$376:$CZ$376='Field Check'!$C$55)*('Field Check'!$C$55&lt;&gt;"")+('Dvd Calendar'!$E$376:$CZ$376='Field Check'!$C$56)*('Field Check'!$C$56&lt;&gt;"")+('Dvd Calendar'!$E$376:$CZ$376='Field Check'!$C$57)*('Field Check'!$C$57&lt;&gt;""))*(COUNTIF('Dvd Calendar'!$E$378:$CZ$378,'Dvd Calendar'!$E$371:$CZ$371)=0)),"")))</f>
        <v/>
      </c>
      <c r="P84" s="77">
        <f>IF(P$49="","",IF($B84="","",IFERROR(SUMIFS('Dvd Calendar'!$E$379:$CZ$379,'Dvd Calendar'!$E$378:$CZ$378,"&gt;"&amp;P$48,'Dvd Calendar'!$E$378:$CZ$378,"&lt;="&amp;P$49)+SUMPRODUCT(('Dvd Calendar'!$E$371:$CZ$371&gt;P$48)*('Dvd Calendar'!$E$371:$CZ$371&lt;=P$49)*'Dvd Calendar'!$E$374:$CZ$374*(('Dvd Calendar'!$E$376:$CZ$376='Field Check'!$C$53)*('Field Check'!$C$53&lt;&gt;"")+('Dvd Calendar'!$E$376:$CZ$376='Field Check'!$C$54)*('Field Check'!$C$54&lt;&gt;"")+('Dvd Calendar'!$E$376:$CZ$376='Field Check'!$C$55)*('Field Check'!$C$55&lt;&gt;"")+('Dvd Calendar'!$E$376:$CZ$376='Field Check'!$C$56)*('Field Check'!$C$56&lt;&gt;"")+('Dvd Calendar'!$E$376:$CZ$376='Field Check'!$C$57)*('Field Check'!$C$57&lt;&gt;""))*(COUNTIF('Dvd Calendar'!$E$378:$CZ$378,'Dvd Calendar'!$E$371:$CZ$371)=0)),"")))</f>
        <v/>
      </c>
      <c r="Q84" s="77">
        <f>IF(Q$49="","",IF($B84="","",IFERROR(SUMIFS('Dvd Calendar'!$E$379:$CZ$379,'Dvd Calendar'!$E$378:$CZ$378,"&gt;"&amp;Q$48,'Dvd Calendar'!$E$378:$CZ$378,"&lt;="&amp;Q$49)+SUMPRODUCT(('Dvd Calendar'!$E$371:$CZ$371&gt;Q$48)*('Dvd Calendar'!$E$371:$CZ$371&lt;=Q$49)*'Dvd Calendar'!$E$374:$CZ$374*(('Dvd Calendar'!$E$376:$CZ$376='Field Check'!$C$53)*('Field Check'!$C$53&lt;&gt;"")+('Dvd Calendar'!$E$376:$CZ$376='Field Check'!$C$54)*('Field Check'!$C$54&lt;&gt;"")+('Dvd Calendar'!$E$376:$CZ$376='Field Check'!$C$55)*('Field Check'!$C$55&lt;&gt;"")+('Dvd Calendar'!$E$376:$CZ$376='Field Check'!$C$56)*('Field Check'!$C$56&lt;&gt;"")+('Dvd Calendar'!$E$376:$CZ$376='Field Check'!$C$57)*('Field Check'!$C$57&lt;&gt;""))*(COUNTIF('Dvd Calendar'!$E$378:$CZ$378,'Dvd Calendar'!$E$371:$CZ$371)=0)),"")))</f>
        <v/>
      </c>
      <c r="R84" s="77">
        <f>IF(R$49="","",IF($B84="","",IFERROR(SUMIFS('Dvd Calendar'!$E$379:$CZ$379,'Dvd Calendar'!$E$378:$CZ$378,"&gt;"&amp;R$48,'Dvd Calendar'!$E$378:$CZ$378,"&lt;="&amp;R$49)+SUMPRODUCT(('Dvd Calendar'!$E$371:$CZ$371&gt;R$48)*('Dvd Calendar'!$E$371:$CZ$371&lt;=R$49)*'Dvd Calendar'!$E$374:$CZ$374*(('Dvd Calendar'!$E$376:$CZ$376='Field Check'!$C$53)*('Field Check'!$C$53&lt;&gt;"")+('Dvd Calendar'!$E$376:$CZ$376='Field Check'!$C$54)*('Field Check'!$C$54&lt;&gt;"")+('Dvd Calendar'!$E$376:$CZ$376='Field Check'!$C$55)*('Field Check'!$C$55&lt;&gt;"")+('Dvd Calendar'!$E$376:$CZ$376='Field Check'!$C$56)*('Field Check'!$C$56&lt;&gt;"")+('Dvd Calendar'!$E$376:$CZ$376='Field Check'!$C$57)*('Field Check'!$C$57&lt;&gt;""))*(COUNTIF('Dvd Calendar'!$E$378:$CZ$378,'Dvd Calendar'!$E$371:$CZ$371)=0)),"")))</f>
        <v/>
      </c>
      <c r="U84" s="86" t="n"/>
      <c r="V84" s="86" t="n"/>
      <c r="W84" s="86" t="n"/>
      <c r="X84" s="86" t="n"/>
      <c r="Y84" s="86" t="n"/>
      <c r="Z84" s="86" t="n"/>
      <c r="AA84" s="86" t="n"/>
      <c r="AB84" s="86" t="n"/>
      <c r="AC84" s="86" t="n"/>
      <c r="AD84" s="86" t="n"/>
      <c r="AE84" s="86" t="n"/>
      <c r="AF84" s="86" t="n"/>
      <c r="AG84" s="86" t="n"/>
      <c r="AH84" s="86" t="n"/>
      <c r="AI84" s="86" t="n"/>
      <c r="AJ84" s="86" t="n"/>
    </row>
    <row r="85">
      <c r="B85" s="126">
        <f>IF('AS51'!$C$40="","",'AS51'!$C$40)</f>
        <v/>
      </c>
      <c r="C85" s="77">
        <f>IF(C$49="","",IF($B85="","",IFERROR(SUMIFS('Dvd Calendar'!$E$390:$CZ$390,'Dvd Calendar'!$E$389:$CZ$389,"&gt;"&amp;C$48,'Dvd Calendar'!$E$389:$CZ$389,"&lt;="&amp;C$49)+SUMPRODUCT(('Dvd Calendar'!$E$382:$CZ$382&gt;C$48)*('Dvd Calendar'!$E$382:$CZ$382&lt;=C$49)*'Dvd Calendar'!$E$385:$CZ$385*(('Dvd Calendar'!$E$387:$CZ$387='Field Check'!$C$53)*('Field Check'!$C$53&lt;&gt;"")+('Dvd Calendar'!$E$387:$CZ$387='Field Check'!$C$54)*('Field Check'!$C$54&lt;&gt;"")+('Dvd Calendar'!$E$387:$CZ$387='Field Check'!$C$55)*('Field Check'!$C$55&lt;&gt;"")+('Dvd Calendar'!$E$387:$CZ$387='Field Check'!$C$56)*('Field Check'!$C$56&lt;&gt;"")+('Dvd Calendar'!$E$387:$CZ$387='Field Check'!$C$57)*('Field Check'!$C$57&lt;&gt;""))*(COUNTIF('Dvd Calendar'!$E$389:$CZ$389,'Dvd Calendar'!$E$382:$CZ$382)=0)),"")))</f>
        <v/>
      </c>
      <c r="D85" s="77">
        <f>IF(D$49="","",IF($B85="","",IFERROR(SUMIFS('Dvd Calendar'!$E$390:$CZ$390,'Dvd Calendar'!$E$389:$CZ$389,"&gt;"&amp;D$48,'Dvd Calendar'!$E$389:$CZ$389,"&lt;="&amp;D$49)+SUMPRODUCT(('Dvd Calendar'!$E$382:$CZ$382&gt;D$48)*('Dvd Calendar'!$E$382:$CZ$382&lt;=D$49)*'Dvd Calendar'!$E$385:$CZ$385*(('Dvd Calendar'!$E$387:$CZ$387='Field Check'!$C$53)*('Field Check'!$C$53&lt;&gt;"")+('Dvd Calendar'!$E$387:$CZ$387='Field Check'!$C$54)*('Field Check'!$C$54&lt;&gt;"")+('Dvd Calendar'!$E$387:$CZ$387='Field Check'!$C$55)*('Field Check'!$C$55&lt;&gt;"")+('Dvd Calendar'!$E$387:$CZ$387='Field Check'!$C$56)*('Field Check'!$C$56&lt;&gt;"")+('Dvd Calendar'!$E$387:$CZ$387='Field Check'!$C$57)*('Field Check'!$C$57&lt;&gt;""))*(COUNTIF('Dvd Calendar'!$E$389:$CZ$389,'Dvd Calendar'!$E$382:$CZ$382)=0)),"")))</f>
        <v/>
      </c>
      <c r="E85" s="77">
        <f>IF(E$49="","",IF($B85="","",IFERROR(SUMIFS('Dvd Calendar'!$E$390:$CZ$390,'Dvd Calendar'!$E$389:$CZ$389,"&gt;"&amp;E$48,'Dvd Calendar'!$E$389:$CZ$389,"&lt;="&amp;E$49)+SUMPRODUCT(('Dvd Calendar'!$E$382:$CZ$382&gt;E$48)*('Dvd Calendar'!$E$382:$CZ$382&lt;=E$49)*'Dvd Calendar'!$E$385:$CZ$385*(('Dvd Calendar'!$E$387:$CZ$387='Field Check'!$C$53)*('Field Check'!$C$53&lt;&gt;"")+('Dvd Calendar'!$E$387:$CZ$387='Field Check'!$C$54)*('Field Check'!$C$54&lt;&gt;"")+('Dvd Calendar'!$E$387:$CZ$387='Field Check'!$C$55)*('Field Check'!$C$55&lt;&gt;"")+('Dvd Calendar'!$E$387:$CZ$387='Field Check'!$C$56)*('Field Check'!$C$56&lt;&gt;"")+('Dvd Calendar'!$E$387:$CZ$387='Field Check'!$C$57)*('Field Check'!$C$57&lt;&gt;""))*(COUNTIF('Dvd Calendar'!$E$389:$CZ$389,'Dvd Calendar'!$E$382:$CZ$382)=0)),"")))</f>
        <v/>
      </c>
      <c r="F85" s="77">
        <f>IF(F$49="","",IF($B85="","",IFERROR(SUMIFS('Dvd Calendar'!$E$390:$CZ$390,'Dvd Calendar'!$E$389:$CZ$389,"&gt;"&amp;F$48,'Dvd Calendar'!$E$389:$CZ$389,"&lt;="&amp;F$49)+SUMPRODUCT(('Dvd Calendar'!$E$382:$CZ$382&gt;F$48)*('Dvd Calendar'!$E$382:$CZ$382&lt;=F$49)*'Dvd Calendar'!$E$385:$CZ$385*(('Dvd Calendar'!$E$387:$CZ$387='Field Check'!$C$53)*('Field Check'!$C$53&lt;&gt;"")+('Dvd Calendar'!$E$387:$CZ$387='Field Check'!$C$54)*('Field Check'!$C$54&lt;&gt;"")+('Dvd Calendar'!$E$387:$CZ$387='Field Check'!$C$55)*('Field Check'!$C$55&lt;&gt;"")+('Dvd Calendar'!$E$387:$CZ$387='Field Check'!$C$56)*('Field Check'!$C$56&lt;&gt;"")+('Dvd Calendar'!$E$387:$CZ$387='Field Check'!$C$57)*('Field Check'!$C$57&lt;&gt;""))*(COUNTIF('Dvd Calendar'!$E$389:$CZ$389,'Dvd Calendar'!$E$382:$CZ$382)=0)),"")))</f>
        <v/>
      </c>
      <c r="G85" s="77">
        <f>IF(G$49="","",IF($B85="","",IFERROR(SUMIFS('Dvd Calendar'!$E$390:$CZ$390,'Dvd Calendar'!$E$389:$CZ$389,"&gt;"&amp;G$48,'Dvd Calendar'!$E$389:$CZ$389,"&lt;="&amp;G$49)+SUMPRODUCT(('Dvd Calendar'!$E$382:$CZ$382&gt;G$48)*('Dvd Calendar'!$E$382:$CZ$382&lt;=G$49)*'Dvd Calendar'!$E$385:$CZ$385*(('Dvd Calendar'!$E$387:$CZ$387='Field Check'!$C$53)*('Field Check'!$C$53&lt;&gt;"")+('Dvd Calendar'!$E$387:$CZ$387='Field Check'!$C$54)*('Field Check'!$C$54&lt;&gt;"")+('Dvd Calendar'!$E$387:$CZ$387='Field Check'!$C$55)*('Field Check'!$C$55&lt;&gt;"")+('Dvd Calendar'!$E$387:$CZ$387='Field Check'!$C$56)*('Field Check'!$C$56&lt;&gt;"")+('Dvd Calendar'!$E$387:$CZ$387='Field Check'!$C$57)*('Field Check'!$C$57&lt;&gt;""))*(COUNTIF('Dvd Calendar'!$E$389:$CZ$389,'Dvd Calendar'!$E$382:$CZ$382)=0)),"")))</f>
        <v/>
      </c>
      <c r="H85" s="77">
        <f>IF(H$49="","",IF($B85="","",IFERROR(SUMIFS('Dvd Calendar'!$E$390:$CZ$390,'Dvd Calendar'!$E$389:$CZ$389,"&gt;"&amp;H$48,'Dvd Calendar'!$E$389:$CZ$389,"&lt;="&amp;H$49)+SUMPRODUCT(('Dvd Calendar'!$E$382:$CZ$382&gt;H$48)*('Dvd Calendar'!$E$382:$CZ$382&lt;=H$49)*'Dvd Calendar'!$E$385:$CZ$385*(('Dvd Calendar'!$E$387:$CZ$387='Field Check'!$C$53)*('Field Check'!$C$53&lt;&gt;"")+('Dvd Calendar'!$E$387:$CZ$387='Field Check'!$C$54)*('Field Check'!$C$54&lt;&gt;"")+('Dvd Calendar'!$E$387:$CZ$387='Field Check'!$C$55)*('Field Check'!$C$55&lt;&gt;"")+('Dvd Calendar'!$E$387:$CZ$387='Field Check'!$C$56)*('Field Check'!$C$56&lt;&gt;"")+('Dvd Calendar'!$E$387:$CZ$387='Field Check'!$C$57)*('Field Check'!$C$57&lt;&gt;""))*(COUNTIF('Dvd Calendar'!$E$389:$CZ$389,'Dvd Calendar'!$E$382:$CZ$382)=0)),"")))</f>
        <v/>
      </c>
      <c r="I85" s="77">
        <f>IF(I$49="","",IF($B85="","",IFERROR(SUMIFS('Dvd Calendar'!$E$390:$CZ$390,'Dvd Calendar'!$E$389:$CZ$389,"&gt;"&amp;I$48,'Dvd Calendar'!$E$389:$CZ$389,"&lt;="&amp;I$49)+SUMPRODUCT(('Dvd Calendar'!$E$382:$CZ$382&gt;I$48)*('Dvd Calendar'!$E$382:$CZ$382&lt;=I$49)*'Dvd Calendar'!$E$385:$CZ$385*(('Dvd Calendar'!$E$387:$CZ$387='Field Check'!$C$53)*('Field Check'!$C$53&lt;&gt;"")+('Dvd Calendar'!$E$387:$CZ$387='Field Check'!$C$54)*('Field Check'!$C$54&lt;&gt;"")+('Dvd Calendar'!$E$387:$CZ$387='Field Check'!$C$55)*('Field Check'!$C$55&lt;&gt;"")+('Dvd Calendar'!$E$387:$CZ$387='Field Check'!$C$56)*('Field Check'!$C$56&lt;&gt;"")+('Dvd Calendar'!$E$387:$CZ$387='Field Check'!$C$57)*('Field Check'!$C$57&lt;&gt;""))*(COUNTIF('Dvd Calendar'!$E$389:$CZ$389,'Dvd Calendar'!$E$382:$CZ$382)=0)),"")))</f>
        <v/>
      </c>
      <c r="J85" s="77">
        <f>IF(J$49="","",IF($B85="","",IFERROR(SUMIFS('Dvd Calendar'!$E$390:$CZ$390,'Dvd Calendar'!$E$389:$CZ$389,"&gt;"&amp;J$48,'Dvd Calendar'!$E$389:$CZ$389,"&lt;="&amp;J$49)+SUMPRODUCT(('Dvd Calendar'!$E$382:$CZ$382&gt;J$48)*('Dvd Calendar'!$E$382:$CZ$382&lt;=J$49)*'Dvd Calendar'!$E$385:$CZ$385*(('Dvd Calendar'!$E$387:$CZ$387='Field Check'!$C$53)*('Field Check'!$C$53&lt;&gt;"")+('Dvd Calendar'!$E$387:$CZ$387='Field Check'!$C$54)*('Field Check'!$C$54&lt;&gt;"")+('Dvd Calendar'!$E$387:$CZ$387='Field Check'!$C$55)*('Field Check'!$C$55&lt;&gt;"")+('Dvd Calendar'!$E$387:$CZ$387='Field Check'!$C$56)*('Field Check'!$C$56&lt;&gt;"")+('Dvd Calendar'!$E$387:$CZ$387='Field Check'!$C$57)*('Field Check'!$C$57&lt;&gt;""))*(COUNTIF('Dvd Calendar'!$E$389:$CZ$389,'Dvd Calendar'!$E$382:$CZ$382)=0)),"")))</f>
        <v/>
      </c>
      <c r="K85" s="77">
        <f>IF(K$49="","",IF($B85="","",IFERROR(SUMIFS('Dvd Calendar'!$E$390:$CZ$390,'Dvd Calendar'!$E$389:$CZ$389,"&gt;"&amp;K$48,'Dvd Calendar'!$E$389:$CZ$389,"&lt;="&amp;K$49)+SUMPRODUCT(('Dvd Calendar'!$E$382:$CZ$382&gt;K$48)*('Dvd Calendar'!$E$382:$CZ$382&lt;=K$49)*'Dvd Calendar'!$E$385:$CZ$385*(('Dvd Calendar'!$E$387:$CZ$387='Field Check'!$C$53)*('Field Check'!$C$53&lt;&gt;"")+('Dvd Calendar'!$E$387:$CZ$387='Field Check'!$C$54)*('Field Check'!$C$54&lt;&gt;"")+('Dvd Calendar'!$E$387:$CZ$387='Field Check'!$C$55)*('Field Check'!$C$55&lt;&gt;"")+('Dvd Calendar'!$E$387:$CZ$387='Field Check'!$C$56)*('Field Check'!$C$56&lt;&gt;"")+('Dvd Calendar'!$E$387:$CZ$387='Field Check'!$C$57)*('Field Check'!$C$57&lt;&gt;""))*(COUNTIF('Dvd Calendar'!$E$389:$CZ$389,'Dvd Calendar'!$E$382:$CZ$382)=0)),"")))</f>
        <v/>
      </c>
      <c r="L85" s="77">
        <f>IF(L$49="","",IF($B85="","",IFERROR(SUMIFS('Dvd Calendar'!$E$390:$CZ$390,'Dvd Calendar'!$E$389:$CZ$389,"&gt;"&amp;L$48,'Dvd Calendar'!$E$389:$CZ$389,"&lt;="&amp;L$49)+SUMPRODUCT(('Dvd Calendar'!$E$382:$CZ$382&gt;L$48)*('Dvd Calendar'!$E$382:$CZ$382&lt;=L$49)*'Dvd Calendar'!$E$385:$CZ$385*(('Dvd Calendar'!$E$387:$CZ$387='Field Check'!$C$53)*('Field Check'!$C$53&lt;&gt;"")+('Dvd Calendar'!$E$387:$CZ$387='Field Check'!$C$54)*('Field Check'!$C$54&lt;&gt;"")+('Dvd Calendar'!$E$387:$CZ$387='Field Check'!$C$55)*('Field Check'!$C$55&lt;&gt;"")+('Dvd Calendar'!$E$387:$CZ$387='Field Check'!$C$56)*('Field Check'!$C$56&lt;&gt;"")+('Dvd Calendar'!$E$387:$CZ$387='Field Check'!$C$57)*('Field Check'!$C$57&lt;&gt;""))*(COUNTIF('Dvd Calendar'!$E$389:$CZ$389,'Dvd Calendar'!$E$382:$CZ$382)=0)),"")))</f>
        <v/>
      </c>
      <c r="M85" s="77">
        <f>IF(M$49="","",IF($B85="","",IFERROR(SUMIFS('Dvd Calendar'!$E$390:$CZ$390,'Dvd Calendar'!$E$389:$CZ$389,"&gt;"&amp;M$48,'Dvd Calendar'!$E$389:$CZ$389,"&lt;="&amp;M$49)+SUMPRODUCT(('Dvd Calendar'!$E$382:$CZ$382&gt;M$48)*('Dvd Calendar'!$E$382:$CZ$382&lt;=M$49)*'Dvd Calendar'!$E$385:$CZ$385*(('Dvd Calendar'!$E$387:$CZ$387='Field Check'!$C$53)*('Field Check'!$C$53&lt;&gt;"")+('Dvd Calendar'!$E$387:$CZ$387='Field Check'!$C$54)*('Field Check'!$C$54&lt;&gt;"")+('Dvd Calendar'!$E$387:$CZ$387='Field Check'!$C$55)*('Field Check'!$C$55&lt;&gt;"")+('Dvd Calendar'!$E$387:$CZ$387='Field Check'!$C$56)*('Field Check'!$C$56&lt;&gt;"")+('Dvd Calendar'!$E$387:$CZ$387='Field Check'!$C$57)*('Field Check'!$C$57&lt;&gt;""))*(COUNTIF('Dvd Calendar'!$E$389:$CZ$389,'Dvd Calendar'!$E$382:$CZ$382)=0)),"")))</f>
        <v/>
      </c>
      <c r="N85" s="77">
        <f>IF(N$49="","",IF($B85="","",IFERROR(SUMIFS('Dvd Calendar'!$E$390:$CZ$390,'Dvd Calendar'!$E$389:$CZ$389,"&gt;"&amp;N$48,'Dvd Calendar'!$E$389:$CZ$389,"&lt;="&amp;N$49)+SUMPRODUCT(('Dvd Calendar'!$E$382:$CZ$382&gt;N$48)*('Dvd Calendar'!$E$382:$CZ$382&lt;=N$49)*'Dvd Calendar'!$E$385:$CZ$385*(('Dvd Calendar'!$E$387:$CZ$387='Field Check'!$C$53)*('Field Check'!$C$53&lt;&gt;"")+('Dvd Calendar'!$E$387:$CZ$387='Field Check'!$C$54)*('Field Check'!$C$54&lt;&gt;"")+('Dvd Calendar'!$E$387:$CZ$387='Field Check'!$C$55)*('Field Check'!$C$55&lt;&gt;"")+('Dvd Calendar'!$E$387:$CZ$387='Field Check'!$C$56)*('Field Check'!$C$56&lt;&gt;"")+('Dvd Calendar'!$E$387:$CZ$387='Field Check'!$C$57)*('Field Check'!$C$57&lt;&gt;""))*(COUNTIF('Dvd Calendar'!$E$389:$CZ$389,'Dvd Calendar'!$E$382:$CZ$382)=0)),"")))</f>
        <v/>
      </c>
      <c r="O85" s="77">
        <f>IF(O$49="","",IF($B85="","",IFERROR(SUMIFS('Dvd Calendar'!$E$390:$CZ$390,'Dvd Calendar'!$E$389:$CZ$389,"&gt;"&amp;O$48,'Dvd Calendar'!$E$389:$CZ$389,"&lt;="&amp;O$49)+SUMPRODUCT(('Dvd Calendar'!$E$382:$CZ$382&gt;O$48)*('Dvd Calendar'!$E$382:$CZ$382&lt;=O$49)*'Dvd Calendar'!$E$385:$CZ$385*(('Dvd Calendar'!$E$387:$CZ$387='Field Check'!$C$53)*('Field Check'!$C$53&lt;&gt;"")+('Dvd Calendar'!$E$387:$CZ$387='Field Check'!$C$54)*('Field Check'!$C$54&lt;&gt;"")+('Dvd Calendar'!$E$387:$CZ$387='Field Check'!$C$55)*('Field Check'!$C$55&lt;&gt;"")+('Dvd Calendar'!$E$387:$CZ$387='Field Check'!$C$56)*('Field Check'!$C$56&lt;&gt;"")+('Dvd Calendar'!$E$387:$CZ$387='Field Check'!$C$57)*('Field Check'!$C$57&lt;&gt;""))*(COUNTIF('Dvd Calendar'!$E$389:$CZ$389,'Dvd Calendar'!$E$382:$CZ$382)=0)),"")))</f>
        <v/>
      </c>
      <c r="P85" s="77">
        <f>IF(P$49="","",IF($B85="","",IFERROR(SUMIFS('Dvd Calendar'!$E$390:$CZ$390,'Dvd Calendar'!$E$389:$CZ$389,"&gt;"&amp;P$48,'Dvd Calendar'!$E$389:$CZ$389,"&lt;="&amp;P$49)+SUMPRODUCT(('Dvd Calendar'!$E$382:$CZ$382&gt;P$48)*('Dvd Calendar'!$E$382:$CZ$382&lt;=P$49)*'Dvd Calendar'!$E$385:$CZ$385*(('Dvd Calendar'!$E$387:$CZ$387='Field Check'!$C$53)*('Field Check'!$C$53&lt;&gt;"")+('Dvd Calendar'!$E$387:$CZ$387='Field Check'!$C$54)*('Field Check'!$C$54&lt;&gt;"")+('Dvd Calendar'!$E$387:$CZ$387='Field Check'!$C$55)*('Field Check'!$C$55&lt;&gt;"")+('Dvd Calendar'!$E$387:$CZ$387='Field Check'!$C$56)*('Field Check'!$C$56&lt;&gt;"")+('Dvd Calendar'!$E$387:$CZ$387='Field Check'!$C$57)*('Field Check'!$C$57&lt;&gt;""))*(COUNTIF('Dvd Calendar'!$E$389:$CZ$389,'Dvd Calendar'!$E$382:$CZ$382)=0)),"")))</f>
        <v/>
      </c>
      <c r="Q85" s="77">
        <f>IF(Q$49="","",IF($B85="","",IFERROR(SUMIFS('Dvd Calendar'!$E$390:$CZ$390,'Dvd Calendar'!$E$389:$CZ$389,"&gt;"&amp;Q$48,'Dvd Calendar'!$E$389:$CZ$389,"&lt;="&amp;Q$49)+SUMPRODUCT(('Dvd Calendar'!$E$382:$CZ$382&gt;Q$48)*('Dvd Calendar'!$E$382:$CZ$382&lt;=Q$49)*'Dvd Calendar'!$E$385:$CZ$385*(('Dvd Calendar'!$E$387:$CZ$387='Field Check'!$C$53)*('Field Check'!$C$53&lt;&gt;"")+('Dvd Calendar'!$E$387:$CZ$387='Field Check'!$C$54)*('Field Check'!$C$54&lt;&gt;"")+('Dvd Calendar'!$E$387:$CZ$387='Field Check'!$C$55)*('Field Check'!$C$55&lt;&gt;"")+('Dvd Calendar'!$E$387:$CZ$387='Field Check'!$C$56)*('Field Check'!$C$56&lt;&gt;"")+('Dvd Calendar'!$E$387:$CZ$387='Field Check'!$C$57)*('Field Check'!$C$57&lt;&gt;""))*(COUNTIF('Dvd Calendar'!$E$389:$CZ$389,'Dvd Calendar'!$E$382:$CZ$382)=0)),"")))</f>
        <v/>
      </c>
      <c r="R85" s="77">
        <f>IF(R$49="","",IF($B85="","",IFERROR(SUMIFS('Dvd Calendar'!$E$390:$CZ$390,'Dvd Calendar'!$E$389:$CZ$389,"&gt;"&amp;R$48,'Dvd Calendar'!$E$389:$CZ$389,"&lt;="&amp;R$49)+SUMPRODUCT(('Dvd Calendar'!$E$382:$CZ$382&gt;R$48)*('Dvd Calendar'!$E$382:$CZ$382&lt;=R$49)*'Dvd Calendar'!$E$385:$CZ$385*(('Dvd Calendar'!$E$387:$CZ$387='Field Check'!$C$53)*('Field Check'!$C$53&lt;&gt;"")+('Dvd Calendar'!$E$387:$CZ$387='Field Check'!$C$54)*('Field Check'!$C$54&lt;&gt;"")+('Dvd Calendar'!$E$387:$CZ$387='Field Check'!$C$55)*('Field Check'!$C$55&lt;&gt;"")+('Dvd Calendar'!$E$387:$CZ$387='Field Check'!$C$56)*('Field Check'!$C$56&lt;&gt;"")+('Dvd Calendar'!$E$387:$CZ$387='Field Check'!$C$57)*('Field Check'!$C$57&lt;&gt;""))*(COUNTIF('Dvd Calendar'!$E$389:$CZ$389,'Dvd Calendar'!$E$382:$CZ$382)=0)),"")))</f>
        <v/>
      </c>
      <c r="U85" s="86" t="n"/>
      <c r="V85" s="86" t="n"/>
      <c r="W85" s="86" t="n"/>
      <c r="X85" s="86" t="n"/>
      <c r="Y85" s="86" t="n"/>
      <c r="Z85" s="86" t="n"/>
      <c r="AA85" s="86" t="n"/>
      <c r="AB85" s="86" t="n"/>
      <c r="AC85" s="86" t="n"/>
      <c r="AD85" s="86" t="n"/>
      <c r="AE85" s="86" t="n"/>
      <c r="AF85" s="86" t="n"/>
      <c r="AG85" s="86" t="n"/>
      <c r="AH85" s="86" t="n"/>
      <c r="AI85" s="86" t="n"/>
      <c r="AJ85" s="86" t="n"/>
    </row>
    <row r="86">
      <c r="B86" s="126">
        <f>IF('AS51'!$C$41="","",'AS51'!$C$41)</f>
        <v/>
      </c>
      <c r="C86" s="77">
        <f>IF(C$49="","",IF($B86="","",IFERROR(SUMIFS('Dvd Calendar'!$E$401:$CZ$401,'Dvd Calendar'!$E$400:$CZ$400,"&gt;"&amp;C$48,'Dvd Calendar'!$E$400:$CZ$400,"&lt;="&amp;C$49)+SUMPRODUCT(('Dvd Calendar'!$E$393:$CZ$393&gt;C$48)*('Dvd Calendar'!$E$393:$CZ$393&lt;=C$49)*'Dvd Calendar'!$E$396:$CZ$396*(('Dvd Calendar'!$E$398:$CZ$398='Field Check'!$C$53)*('Field Check'!$C$53&lt;&gt;"")+('Dvd Calendar'!$E$398:$CZ$398='Field Check'!$C$54)*('Field Check'!$C$54&lt;&gt;"")+('Dvd Calendar'!$E$398:$CZ$398='Field Check'!$C$55)*('Field Check'!$C$55&lt;&gt;"")+('Dvd Calendar'!$E$398:$CZ$398='Field Check'!$C$56)*('Field Check'!$C$56&lt;&gt;"")+('Dvd Calendar'!$E$398:$CZ$398='Field Check'!$C$57)*('Field Check'!$C$57&lt;&gt;""))*(COUNTIF('Dvd Calendar'!$E$400:$CZ$400,'Dvd Calendar'!$E$393:$CZ$393)=0)),"")))</f>
        <v/>
      </c>
      <c r="D86" s="77">
        <f>IF(D$49="","",IF($B86="","",IFERROR(SUMIFS('Dvd Calendar'!$E$401:$CZ$401,'Dvd Calendar'!$E$400:$CZ$400,"&gt;"&amp;D$48,'Dvd Calendar'!$E$400:$CZ$400,"&lt;="&amp;D$49)+SUMPRODUCT(('Dvd Calendar'!$E$393:$CZ$393&gt;D$48)*('Dvd Calendar'!$E$393:$CZ$393&lt;=D$49)*'Dvd Calendar'!$E$396:$CZ$396*(('Dvd Calendar'!$E$398:$CZ$398='Field Check'!$C$53)*('Field Check'!$C$53&lt;&gt;"")+('Dvd Calendar'!$E$398:$CZ$398='Field Check'!$C$54)*('Field Check'!$C$54&lt;&gt;"")+('Dvd Calendar'!$E$398:$CZ$398='Field Check'!$C$55)*('Field Check'!$C$55&lt;&gt;"")+('Dvd Calendar'!$E$398:$CZ$398='Field Check'!$C$56)*('Field Check'!$C$56&lt;&gt;"")+('Dvd Calendar'!$E$398:$CZ$398='Field Check'!$C$57)*('Field Check'!$C$57&lt;&gt;""))*(COUNTIF('Dvd Calendar'!$E$400:$CZ$400,'Dvd Calendar'!$E$393:$CZ$393)=0)),"")))</f>
        <v/>
      </c>
      <c r="E86" s="77">
        <f>IF(E$49="","",IF($B86="","",IFERROR(SUMIFS('Dvd Calendar'!$E$401:$CZ$401,'Dvd Calendar'!$E$400:$CZ$400,"&gt;"&amp;E$48,'Dvd Calendar'!$E$400:$CZ$400,"&lt;="&amp;E$49)+SUMPRODUCT(('Dvd Calendar'!$E$393:$CZ$393&gt;E$48)*('Dvd Calendar'!$E$393:$CZ$393&lt;=E$49)*'Dvd Calendar'!$E$396:$CZ$396*(('Dvd Calendar'!$E$398:$CZ$398='Field Check'!$C$53)*('Field Check'!$C$53&lt;&gt;"")+('Dvd Calendar'!$E$398:$CZ$398='Field Check'!$C$54)*('Field Check'!$C$54&lt;&gt;"")+('Dvd Calendar'!$E$398:$CZ$398='Field Check'!$C$55)*('Field Check'!$C$55&lt;&gt;"")+('Dvd Calendar'!$E$398:$CZ$398='Field Check'!$C$56)*('Field Check'!$C$56&lt;&gt;"")+('Dvd Calendar'!$E$398:$CZ$398='Field Check'!$C$57)*('Field Check'!$C$57&lt;&gt;""))*(COUNTIF('Dvd Calendar'!$E$400:$CZ$400,'Dvd Calendar'!$E$393:$CZ$393)=0)),"")))</f>
        <v/>
      </c>
      <c r="F86" s="77">
        <f>IF(F$49="","",IF($B86="","",IFERROR(SUMIFS('Dvd Calendar'!$E$401:$CZ$401,'Dvd Calendar'!$E$400:$CZ$400,"&gt;"&amp;F$48,'Dvd Calendar'!$E$400:$CZ$400,"&lt;="&amp;F$49)+SUMPRODUCT(('Dvd Calendar'!$E$393:$CZ$393&gt;F$48)*('Dvd Calendar'!$E$393:$CZ$393&lt;=F$49)*'Dvd Calendar'!$E$396:$CZ$396*(('Dvd Calendar'!$E$398:$CZ$398='Field Check'!$C$53)*('Field Check'!$C$53&lt;&gt;"")+('Dvd Calendar'!$E$398:$CZ$398='Field Check'!$C$54)*('Field Check'!$C$54&lt;&gt;"")+('Dvd Calendar'!$E$398:$CZ$398='Field Check'!$C$55)*('Field Check'!$C$55&lt;&gt;"")+('Dvd Calendar'!$E$398:$CZ$398='Field Check'!$C$56)*('Field Check'!$C$56&lt;&gt;"")+('Dvd Calendar'!$E$398:$CZ$398='Field Check'!$C$57)*('Field Check'!$C$57&lt;&gt;""))*(COUNTIF('Dvd Calendar'!$E$400:$CZ$400,'Dvd Calendar'!$E$393:$CZ$393)=0)),"")))</f>
        <v/>
      </c>
      <c r="G86" s="77">
        <f>IF(G$49="","",IF($B86="","",IFERROR(SUMIFS('Dvd Calendar'!$E$401:$CZ$401,'Dvd Calendar'!$E$400:$CZ$400,"&gt;"&amp;G$48,'Dvd Calendar'!$E$400:$CZ$400,"&lt;="&amp;G$49)+SUMPRODUCT(('Dvd Calendar'!$E$393:$CZ$393&gt;G$48)*('Dvd Calendar'!$E$393:$CZ$393&lt;=G$49)*'Dvd Calendar'!$E$396:$CZ$396*(('Dvd Calendar'!$E$398:$CZ$398='Field Check'!$C$53)*('Field Check'!$C$53&lt;&gt;"")+('Dvd Calendar'!$E$398:$CZ$398='Field Check'!$C$54)*('Field Check'!$C$54&lt;&gt;"")+('Dvd Calendar'!$E$398:$CZ$398='Field Check'!$C$55)*('Field Check'!$C$55&lt;&gt;"")+('Dvd Calendar'!$E$398:$CZ$398='Field Check'!$C$56)*('Field Check'!$C$56&lt;&gt;"")+('Dvd Calendar'!$E$398:$CZ$398='Field Check'!$C$57)*('Field Check'!$C$57&lt;&gt;""))*(COUNTIF('Dvd Calendar'!$E$400:$CZ$400,'Dvd Calendar'!$E$393:$CZ$393)=0)),"")))</f>
        <v/>
      </c>
      <c r="H86" s="77">
        <f>IF(H$49="","",IF($B86="","",IFERROR(SUMIFS('Dvd Calendar'!$E$401:$CZ$401,'Dvd Calendar'!$E$400:$CZ$400,"&gt;"&amp;H$48,'Dvd Calendar'!$E$400:$CZ$400,"&lt;="&amp;H$49)+SUMPRODUCT(('Dvd Calendar'!$E$393:$CZ$393&gt;H$48)*('Dvd Calendar'!$E$393:$CZ$393&lt;=H$49)*'Dvd Calendar'!$E$396:$CZ$396*(('Dvd Calendar'!$E$398:$CZ$398='Field Check'!$C$53)*('Field Check'!$C$53&lt;&gt;"")+('Dvd Calendar'!$E$398:$CZ$398='Field Check'!$C$54)*('Field Check'!$C$54&lt;&gt;"")+('Dvd Calendar'!$E$398:$CZ$398='Field Check'!$C$55)*('Field Check'!$C$55&lt;&gt;"")+('Dvd Calendar'!$E$398:$CZ$398='Field Check'!$C$56)*('Field Check'!$C$56&lt;&gt;"")+('Dvd Calendar'!$E$398:$CZ$398='Field Check'!$C$57)*('Field Check'!$C$57&lt;&gt;""))*(COUNTIF('Dvd Calendar'!$E$400:$CZ$400,'Dvd Calendar'!$E$393:$CZ$393)=0)),"")))</f>
        <v/>
      </c>
      <c r="I86" s="77">
        <f>IF(I$49="","",IF($B86="","",IFERROR(SUMIFS('Dvd Calendar'!$E$401:$CZ$401,'Dvd Calendar'!$E$400:$CZ$400,"&gt;"&amp;I$48,'Dvd Calendar'!$E$400:$CZ$400,"&lt;="&amp;I$49)+SUMPRODUCT(('Dvd Calendar'!$E$393:$CZ$393&gt;I$48)*('Dvd Calendar'!$E$393:$CZ$393&lt;=I$49)*'Dvd Calendar'!$E$396:$CZ$396*(('Dvd Calendar'!$E$398:$CZ$398='Field Check'!$C$53)*('Field Check'!$C$53&lt;&gt;"")+('Dvd Calendar'!$E$398:$CZ$398='Field Check'!$C$54)*('Field Check'!$C$54&lt;&gt;"")+('Dvd Calendar'!$E$398:$CZ$398='Field Check'!$C$55)*('Field Check'!$C$55&lt;&gt;"")+('Dvd Calendar'!$E$398:$CZ$398='Field Check'!$C$56)*('Field Check'!$C$56&lt;&gt;"")+('Dvd Calendar'!$E$398:$CZ$398='Field Check'!$C$57)*('Field Check'!$C$57&lt;&gt;""))*(COUNTIF('Dvd Calendar'!$E$400:$CZ$400,'Dvd Calendar'!$E$393:$CZ$393)=0)),"")))</f>
        <v/>
      </c>
      <c r="J86" s="77">
        <f>IF(J$49="","",IF($B86="","",IFERROR(SUMIFS('Dvd Calendar'!$E$401:$CZ$401,'Dvd Calendar'!$E$400:$CZ$400,"&gt;"&amp;J$48,'Dvd Calendar'!$E$400:$CZ$400,"&lt;="&amp;J$49)+SUMPRODUCT(('Dvd Calendar'!$E$393:$CZ$393&gt;J$48)*('Dvd Calendar'!$E$393:$CZ$393&lt;=J$49)*'Dvd Calendar'!$E$396:$CZ$396*(('Dvd Calendar'!$E$398:$CZ$398='Field Check'!$C$53)*('Field Check'!$C$53&lt;&gt;"")+('Dvd Calendar'!$E$398:$CZ$398='Field Check'!$C$54)*('Field Check'!$C$54&lt;&gt;"")+('Dvd Calendar'!$E$398:$CZ$398='Field Check'!$C$55)*('Field Check'!$C$55&lt;&gt;"")+('Dvd Calendar'!$E$398:$CZ$398='Field Check'!$C$56)*('Field Check'!$C$56&lt;&gt;"")+('Dvd Calendar'!$E$398:$CZ$398='Field Check'!$C$57)*('Field Check'!$C$57&lt;&gt;""))*(COUNTIF('Dvd Calendar'!$E$400:$CZ$400,'Dvd Calendar'!$E$393:$CZ$393)=0)),"")))</f>
        <v/>
      </c>
      <c r="K86" s="77">
        <f>IF(K$49="","",IF($B86="","",IFERROR(SUMIFS('Dvd Calendar'!$E$401:$CZ$401,'Dvd Calendar'!$E$400:$CZ$400,"&gt;"&amp;K$48,'Dvd Calendar'!$E$400:$CZ$400,"&lt;="&amp;K$49)+SUMPRODUCT(('Dvd Calendar'!$E$393:$CZ$393&gt;K$48)*('Dvd Calendar'!$E$393:$CZ$393&lt;=K$49)*'Dvd Calendar'!$E$396:$CZ$396*(('Dvd Calendar'!$E$398:$CZ$398='Field Check'!$C$53)*('Field Check'!$C$53&lt;&gt;"")+('Dvd Calendar'!$E$398:$CZ$398='Field Check'!$C$54)*('Field Check'!$C$54&lt;&gt;"")+('Dvd Calendar'!$E$398:$CZ$398='Field Check'!$C$55)*('Field Check'!$C$55&lt;&gt;"")+('Dvd Calendar'!$E$398:$CZ$398='Field Check'!$C$56)*('Field Check'!$C$56&lt;&gt;"")+('Dvd Calendar'!$E$398:$CZ$398='Field Check'!$C$57)*('Field Check'!$C$57&lt;&gt;""))*(COUNTIF('Dvd Calendar'!$E$400:$CZ$400,'Dvd Calendar'!$E$393:$CZ$393)=0)),"")))</f>
        <v/>
      </c>
      <c r="L86" s="77">
        <f>IF(L$49="","",IF($B86="","",IFERROR(SUMIFS('Dvd Calendar'!$E$401:$CZ$401,'Dvd Calendar'!$E$400:$CZ$400,"&gt;"&amp;L$48,'Dvd Calendar'!$E$400:$CZ$400,"&lt;="&amp;L$49)+SUMPRODUCT(('Dvd Calendar'!$E$393:$CZ$393&gt;L$48)*('Dvd Calendar'!$E$393:$CZ$393&lt;=L$49)*'Dvd Calendar'!$E$396:$CZ$396*(('Dvd Calendar'!$E$398:$CZ$398='Field Check'!$C$53)*('Field Check'!$C$53&lt;&gt;"")+('Dvd Calendar'!$E$398:$CZ$398='Field Check'!$C$54)*('Field Check'!$C$54&lt;&gt;"")+('Dvd Calendar'!$E$398:$CZ$398='Field Check'!$C$55)*('Field Check'!$C$55&lt;&gt;"")+('Dvd Calendar'!$E$398:$CZ$398='Field Check'!$C$56)*('Field Check'!$C$56&lt;&gt;"")+('Dvd Calendar'!$E$398:$CZ$398='Field Check'!$C$57)*('Field Check'!$C$57&lt;&gt;""))*(COUNTIF('Dvd Calendar'!$E$400:$CZ$400,'Dvd Calendar'!$E$393:$CZ$393)=0)),"")))</f>
        <v/>
      </c>
      <c r="M86" s="77">
        <f>IF(M$49="","",IF($B86="","",IFERROR(SUMIFS('Dvd Calendar'!$E$401:$CZ$401,'Dvd Calendar'!$E$400:$CZ$400,"&gt;"&amp;M$48,'Dvd Calendar'!$E$400:$CZ$400,"&lt;="&amp;M$49)+SUMPRODUCT(('Dvd Calendar'!$E$393:$CZ$393&gt;M$48)*('Dvd Calendar'!$E$393:$CZ$393&lt;=M$49)*'Dvd Calendar'!$E$396:$CZ$396*(('Dvd Calendar'!$E$398:$CZ$398='Field Check'!$C$53)*('Field Check'!$C$53&lt;&gt;"")+('Dvd Calendar'!$E$398:$CZ$398='Field Check'!$C$54)*('Field Check'!$C$54&lt;&gt;"")+('Dvd Calendar'!$E$398:$CZ$398='Field Check'!$C$55)*('Field Check'!$C$55&lt;&gt;"")+('Dvd Calendar'!$E$398:$CZ$398='Field Check'!$C$56)*('Field Check'!$C$56&lt;&gt;"")+('Dvd Calendar'!$E$398:$CZ$398='Field Check'!$C$57)*('Field Check'!$C$57&lt;&gt;""))*(COUNTIF('Dvd Calendar'!$E$400:$CZ$400,'Dvd Calendar'!$E$393:$CZ$393)=0)),"")))</f>
        <v/>
      </c>
      <c r="N86" s="77">
        <f>IF(N$49="","",IF($B86="","",IFERROR(SUMIFS('Dvd Calendar'!$E$401:$CZ$401,'Dvd Calendar'!$E$400:$CZ$400,"&gt;"&amp;N$48,'Dvd Calendar'!$E$400:$CZ$400,"&lt;="&amp;N$49)+SUMPRODUCT(('Dvd Calendar'!$E$393:$CZ$393&gt;N$48)*('Dvd Calendar'!$E$393:$CZ$393&lt;=N$49)*'Dvd Calendar'!$E$396:$CZ$396*(('Dvd Calendar'!$E$398:$CZ$398='Field Check'!$C$53)*('Field Check'!$C$53&lt;&gt;"")+('Dvd Calendar'!$E$398:$CZ$398='Field Check'!$C$54)*('Field Check'!$C$54&lt;&gt;"")+('Dvd Calendar'!$E$398:$CZ$398='Field Check'!$C$55)*('Field Check'!$C$55&lt;&gt;"")+('Dvd Calendar'!$E$398:$CZ$398='Field Check'!$C$56)*('Field Check'!$C$56&lt;&gt;"")+('Dvd Calendar'!$E$398:$CZ$398='Field Check'!$C$57)*('Field Check'!$C$57&lt;&gt;""))*(COUNTIF('Dvd Calendar'!$E$400:$CZ$400,'Dvd Calendar'!$E$393:$CZ$393)=0)),"")))</f>
        <v/>
      </c>
      <c r="O86" s="77">
        <f>IF(O$49="","",IF($B86="","",IFERROR(SUMIFS('Dvd Calendar'!$E$401:$CZ$401,'Dvd Calendar'!$E$400:$CZ$400,"&gt;"&amp;O$48,'Dvd Calendar'!$E$400:$CZ$400,"&lt;="&amp;O$49)+SUMPRODUCT(('Dvd Calendar'!$E$393:$CZ$393&gt;O$48)*('Dvd Calendar'!$E$393:$CZ$393&lt;=O$49)*'Dvd Calendar'!$E$396:$CZ$396*(('Dvd Calendar'!$E$398:$CZ$398='Field Check'!$C$53)*('Field Check'!$C$53&lt;&gt;"")+('Dvd Calendar'!$E$398:$CZ$398='Field Check'!$C$54)*('Field Check'!$C$54&lt;&gt;"")+('Dvd Calendar'!$E$398:$CZ$398='Field Check'!$C$55)*('Field Check'!$C$55&lt;&gt;"")+('Dvd Calendar'!$E$398:$CZ$398='Field Check'!$C$56)*('Field Check'!$C$56&lt;&gt;"")+('Dvd Calendar'!$E$398:$CZ$398='Field Check'!$C$57)*('Field Check'!$C$57&lt;&gt;""))*(COUNTIF('Dvd Calendar'!$E$400:$CZ$400,'Dvd Calendar'!$E$393:$CZ$393)=0)),"")))</f>
        <v/>
      </c>
      <c r="P86" s="77">
        <f>IF(P$49="","",IF($B86="","",IFERROR(SUMIFS('Dvd Calendar'!$E$401:$CZ$401,'Dvd Calendar'!$E$400:$CZ$400,"&gt;"&amp;P$48,'Dvd Calendar'!$E$400:$CZ$400,"&lt;="&amp;P$49)+SUMPRODUCT(('Dvd Calendar'!$E$393:$CZ$393&gt;P$48)*('Dvd Calendar'!$E$393:$CZ$393&lt;=P$49)*'Dvd Calendar'!$E$396:$CZ$396*(('Dvd Calendar'!$E$398:$CZ$398='Field Check'!$C$53)*('Field Check'!$C$53&lt;&gt;"")+('Dvd Calendar'!$E$398:$CZ$398='Field Check'!$C$54)*('Field Check'!$C$54&lt;&gt;"")+('Dvd Calendar'!$E$398:$CZ$398='Field Check'!$C$55)*('Field Check'!$C$55&lt;&gt;"")+('Dvd Calendar'!$E$398:$CZ$398='Field Check'!$C$56)*('Field Check'!$C$56&lt;&gt;"")+('Dvd Calendar'!$E$398:$CZ$398='Field Check'!$C$57)*('Field Check'!$C$57&lt;&gt;""))*(COUNTIF('Dvd Calendar'!$E$400:$CZ$400,'Dvd Calendar'!$E$393:$CZ$393)=0)),"")))</f>
        <v/>
      </c>
      <c r="Q86" s="77">
        <f>IF(Q$49="","",IF($B86="","",IFERROR(SUMIFS('Dvd Calendar'!$E$401:$CZ$401,'Dvd Calendar'!$E$400:$CZ$400,"&gt;"&amp;Q$48,'Dvd Calendar'!$E$400:$CZ$400,"&lt;="&amp;Q$49)+SUMPRODUCT(('Dvd Calendar'!$E$393:$CZ$393&gt;Q$48)*('Dvd Calendar'!$E$393:$CZ$393&lt;=Q$49)*'Dvd Calendar'!$E$396:$CZ$396*(('Dvd Calendar'!$E$398:$CZ$398='Field Check'!$C$53)*('Field Check'!$C$53&lt;&gt;"")+('Dvd Calendar'!$E$398:$CZ$398='Field Check'!$C$54)*('Field Check'!$C$54&lt;&gt;"")+('Dvd Calendar'!$E$398:$CZ$398='Field Check'!$C$55)*('Field Check'!$C$55&lt;&gt;"")+('Dvd Calendar'!$E$398:$CZ$398='Field Check'!$C$56)*('Field Check'!$C$56&lt;&gt;"")+('Dvd Calendar'!$E$398:$CZ$398='Field Check'!$C$57)*('Field Check'!$C$57&lt;&gt;""))*(COUNTIF('Dvd Calendar'!$E$400:$CZ$400,'Dvd Calendar'!$E$393:$CZ$393)=0)),"")))</f>
        <v/>
      </c>
      <c r="R86" s="77">
        <f>IF(R$49="","",IF($B86="","",IFERROR(SUMIFS('Dvd Calendar'!$E$401:$CZ$401,'Dvd Calendar'!$E$400:$CZ$400,"&gt;"&amp;R$48,'Dvd Calendar'!$E$400:$CZ$400,"&lt;="&amp;R$49)+SUMPRODUCT(('Dvd Calendar'!$E$393:$CZ$393&gt;R$48)*('Dvd Calendar'!$E$393:$CZ$393&lt;=R$49)*'Dvd Calendar'!$E$396:$CZ$396*(('Dvd Calendar'!$E$398:$CZ$398='Field Check'!$C$53)*('Field Check'!$C$53&lt;&gt;"")+('Dvd Calendar'!$E$398:$CZ$398='Field Check'!$C$54)*('Field Check'!$C$54&lt;&gt;"")+('Dvd Calendar'!$E$398:$CZ$398='Field Check'!$C$55)*('Field Check'!$C$55&lt;&gt;"")+('Dvd Calendar'!$E$398:$CZ$398='Field Check'!$C$56)*('Field Check'!$C$56&lt;&gt;"")+('Dvd Calendar'!$E$398:$CZ$398='Field Check'!$C$57)*('Field Check'!$C$57&lt;&gt;""))*(COUNTIF('Dvd Calendar'!$E$400:$CZ$400,'Dvd Calendar'!$E$393:$CZ$393)=0)),"")))</f>
        <v/>
      </c>
      <c r="U86" s="86" t="n"/>
      <c r="V86" s="86" t="n"/>
      <c r="W86" s="86" t="n"/>
      <c r="X86" s="86" t="n"/>
      <c r="Y86" s="86" t="n"/>
      <c r="Z86" s="86" t="n"/>
      <c r="AA86" s="86" t="n"/>
      <c r="AB86" s="86" t="n"/>
      <c r="AC86" s="86" t="n"/>
      <c r="AD86" s="86" t="n"/>
      <c r="AE86" s="86" t="n"/>
      <c r="AF86" s="86" t="n"/>
      <c r="AG86" s="86" t="n"/>
      <c r="AH86" s="86" t="n"/>
      <c r="AI86" s="86" t="n"/>
      <c r="AJ86" s="86" t="n"/>
    </row>
    <row r="87">
      <c r="B87" s="126">
        <f>IF('AS51'!$C$42="","",'AS51'!$C$42)</f>
        <v/>
      </c>
      <c r="C87" s="77">
        <f>IF(C$49="","",IF($B87="","",IFERROR(SUMIFS('Dvd Calendar'!$E$412:$CZ$412,'Dvd Calendar'!$E$411:$CZ$411,"&gt;"&amp;C$48,'Dvd Calendar'!$E$411:$CZ$411,"&lt;="&amp;C$49)+SUMPRODUCT(('Dvd Calendar'!$E$404:$CZ$404&gt;C$48)*('Dvd Calendar'!$E$404:$CZ$404&lt;=C$49)*'Dvd Calendar'!$E$407:$CZ$407*(('Dvd Calendar'!$E$409:$CZ$409='Field Check'!$C$53)*('Field Check'!$C$53&lt;&gt;"")+('Dvd Calendar'!$E$409:$CZ$409='Field Check'!$C$54)*('Field Check'!$C$54&lt;&gt;"")+('Dvd Calendar'!$E$409:$CZ$409='Field Check'!$C$55)*('Field Check'!$C$55&lt;&gt;"")+('Dvd Calendar'!$E$409:$CZ$409='Field Check'!$C$56)*('Field Check'!$C$56&lt;&gt;"")+('Dvd Calendar'!$E$409:$CZ$409='Field Check'!$C$57)*('Field Check'!$C$57&lt;&gt;""))*(COUNTIF('Dvd Calendar'!$E$411:$CZ$411,'Dvd Calendar'!$E$404:$CZ$404)=0)),"")))</f>
        <v/>
      </c>
      <c r="D87" s="77">
        <f>IF(D$49="","",IF($B87="","",IFERROR(SUMIFS('Dvd Calendar'!$E$412:$CZ$412,'Dvd Calendar'!$E$411:$CZ$411,"&gt;"&amp;D$48,'Dvd Calendar'!$E$411:$CZ$411,"&lt;="&amp;D$49)+SUMPRODUCT(('Dvd Calendar'!$E$404:$CZ$404&gt;D$48)*('Dvd Calendar'!$E$404:$CZ$404&lt;=D$49)*'Dvd Calendar'!$E$407:$CZ$407*(('Dvd Calendar'!$E$409:$CZ$409='Field Check'!$C$53)*('Field Check'!$C$53&lt;&gt;"")+('Dvd Calendar'!$E$409:$CZ$409='Field Check'!$C$54)*('Field Check'!$C$54&lt;&gt;"")+('Dvd Calendar'!$E$409:$CZ$409='Field Check'!$C$55)*('Field Check'!$C$55&lt;&gt;"")+('Dvd Calendar'!$E$409:$CZ$409='Field Check'!$C$56)*('Field Check'!$C$56&lt;&gt;"")+('Dvd Calendar'!$E$409:$CZ$409='Field Check'!$C$57)*('Field Check'!$C$57&lt;&gt;""))*(COUNTIF('Dvd Calendar'!$E$411:$CZ$411,'Dvd Calendar'!$E$404:$CZ$404)=0)),"")))</f>
        <v/>
      </c>
      <c r="E87" s="77">
        <f>IF(E$49="","",IF($B87="","",IFERROR(SUMIFS('Dvd Calendar'!$E$412:$CZ$412,'Dvd Calendar'!$E$411:$CZ$411,"&gt;"&amp;E$48,'Dvd Calendar'!$E$411:$CZ$411,"&lt;="&amp;E$49)+SUMPRODUCT(('Dvd Calendar'!$E$404:$CZ$404&gt;E$48)*('Dvd Calendar'!$E$404:$CZ$404&lt;=E$49)*'Dvd Calendar'!$E$407:$CZ$407*(('Dvd Calendar'!$E$409:$CZ$409='Field Check'!$C$53)*('Field Check'!$C$53&lt;&gt;"")+('Dvd Calendar'!$E$409:$CZ$409='Field Check'!$C$54)*('Field Check'!$C$54&lt;&gt;"")+('Dvd Calendar'!$E$409:$CZ$409='Field Check'!$C$55)*('Field Check'!$C$55&lt;&gt;"")+('Dvd Calendar'!$E$409:$CZ$409='Field Check'!$C$56)*('Field Check'!$C$56&lt;&gt;"")+('Dvd Calendar'!$E$409:$CZ$409='Field Check'!$C$57)*('Field Check'!$C$57&lt;&gt;""))*(COUNTIF('Dvd Calendar'!$E$411:$CZ$411,'Dvd Calendar'!$E$404:$CZ$404)=0)),"")))</f>
        <v/>
      </c>
      <c r="F87" s="77">
        <f>IF(F$49="","",IF($B87="","",IFERROR(SUMIFS('Dvd Calendar'!$E$412:$CZ$412,'Dvd Calendar'!$E$411:$CZ$411,"&gt;"&amp;F$48,'Dvd Calendar'!$E$411:$CZ$411,"&lt;="&amp;F$49)+SUMPRODUCT(('Dvd Calendar'!$E$404:$CZ$404&gt;F$48)*('Dvd Calendar'!$E$404:$CZ$404&lt;=F$49)*'Dvd Calendar'!$E$407:$CZ$407*(('Dvd Calendar'!$E$409:$CZ$409='Field Check'!$C$53)*('Field Check'!$C$53&lt;&gt;"")+('Dvd Calendar'!$E$409:$CZ$409='Field Check'!$C$54)*('Field Check'!$C$54&lt;&gt;"")+('Dvd Calendar'!$E$409:$CZ$409='Field Check'!$C$55)*('Field Check'!$C$55&lt;&gt;"")+('Dvd Calendar'!$E$409:$CZ$409='Field Check'!$C$56)*('Field Check'!$C$56&lt;&gt;"")+('Dvd Calendar'!$E$409:$CZ$409='Field Check'!$C$57)*('Field Check'!$C$57&lt;&gt;""))*(COUNTIF('Dvd Calendar'!$E$411:$CZ$411,'Dvd Calendar'!$E$404:$CZ$404)=0)),"")))</f>
        <v/>
      </c>
      <c r="G87" s="77">
        <f>IF(G$49="","",IF($B87="","",IFERROR(SUMIFS('Dvd Calendar'!$E$412:$CZ$412,'Dvd Calendar'!$E$411:$CZ$411,"&gt;"&amp;G$48,'Dvd Calendar'!$E$411:$CZ$411,"&lt;="&amp;G$49)+SUMPRODUCT(('Dvd Calendar'!$E$404:$CZ$404&gt;G$48)*('Dvd Calendar'!$E$404:$CZ$404&lt;=G$49)*'Dvd Calendar'!$E$407:$CZ$407*(('Dvd Calendar'!$E$409:$CZ$409='Field Check'!$C$53)*('Field Check'!$C$53&lt;&gt;"")+('Dvd Calendar'!$E$409:$CZ$409='Field Check'!$C$54)*('Field Check'!$C$54&lt;&gt;"")+('Dvd Calendar'!$E$409:$CZ$409='Field Check'!$C$55)*('Field Check'!$C$55&lt;&gt;"")+('Dvd Calendar'!$E$409:$CZ$409='Field Check'!$C$56)*('Field Check'!$C$56&lt;&gt;"")+('Dvd Calendar'!$E$409:$CZ$409='Field Check'!$C$57)*('Field Check'!$C$57&lt;&gt;""))*(COUNTIF('Dvd Calendar'!$E$411:$CZ$411,'Dvd Calendar'!$E$404:$CZ$404)=0)),"")))</f>
        <v/>
      </c>
      <c r="H87" s="77">
        <f>IF(H$49="","",IF($B87="","",IFERROR(SUMIFS('Dvd Calendar'!$E$412:$CZ$412,'Dvd Calendar'!$E$411:$CZ$411,"&gt;"&amp;H$48,'Dvd Calendar'!$E$411:$CZ$411,"&lt;="&amp;H$49)+SUMPRODUCT(('Dvd Calendar'!$E$404:$CZ$404&gt;H$48)*('Dvd Calendar'!$E$404:$CZ$404&lt;=H$49)*'Dvd Calendar'!$E$407:$CZ$407*(('Dvd Calendar'!$E$409:$CZ$409='Field Check'!$C$53)*('Field Check'!$C$53&lt;&gt;"")+('Dvd Calendar'!$E$409:$CZ$409='Field Check'!$C$54)*('Field Check'!$C$54&lt;&gt;"")+('Dvd Calendar'!$E$409:$CZ$409='Field Check'!$C$55)*('Field Check'!$C$55&lt;&gt;"")+('Dvd Calendar'!$E$409:$CZ$409='Field Check'!$C$56)*('Field Check'!$C$56&lt;&gt;"")+('Dvd Calendar'!$E$409:$CZ$409='Field Check'!$C$57)*('Field Check'!$C$57&lt;&gt;""))*(COUNTIF('Dvd Calendar'!$E$411:$CZ$411,'Dvd Calendar'!$E$404:$CZ$404)=0)),"")))</f>
        <v/>
      </c>
      <c r="I87" s="77">
        <f>IF(I$49="","",IF($B87="","",IFERROR(SUMIFS('Dvd Calendar'!$E$412:$CZ$412,'Dvd Calendar'!$E$411:$CZ$411,"&gt;"&amp;I$48,'Dvd Calendar'!$E$411:$CZ$411,"&lt;="&amp;I$49)+SUMPRODUCT(('Dvd Calendar'!$E$404:$CZ$404&gt;I$48)*('Dvd Calendar'!$E$404:$CZ$404&lt;=I$49)*'Dvd Calendar'!$E$407:$CZ$407*(('Dvd Calendar'!$E$409:$CZ$409='Field Check'!$C$53)*('Field Check'!$C$53&lt;&gt;"")+('Dvd Calendar'!$E$409:$CZ$409='Field Check'!$C$54)*('Field Check'!$C$54&lt;&gt;"")+('Dvd Calendar'!$E$409:$CZ$409='Field Check'!$C$55)*('Field Check'!$C$55&lt;&gt;"")+('Dvd Calendar'!$E$409:$CZ$409='Field Check'!$C$56)*('Field Check'!$C$56&lt;&gt;"")+('Dvd Calendar'!$E$409:$CZ$409='Field Check'!$C$57)*('Field Check'!$C$57&lt;&gt;""))*(COUNTIF('Dvd Calendar'!$E$411:$CZ$411,'Dvd Calendar'!$E$404:$CZ$404)=0)),"")))</f>
        <v/>
      </c>
      <c r="J87" s="77">
        <f>IF(J$49="","",IF($B87="","",IFERROR(SUMIFS('Dvd Calendar'!$E$412:$CZ$412,'Dvd Calendar'!$E$411:$CZ$411,"&gt;"&amp;J$48,'Dvd Calendar'!$E$411:$CZ$411,"&lt;="&amp;J$49)+SUMPRODUCT(('Dvd Calendar'!$E$404:$CZ$404&gt;J$48)*('Dvd Calendar'!$E$404:$CZ$404&lt;=J$49)*'Dvd Calendar'!$E$407:$CZ$407*(('Dvd Calendar'!$E$409:$CZ$409='Field Check'!$C$53)*('Field Check'!$C$53&lt;&gt;"")+('Dvd Calendar'!$E$409:$CZ$409='Field Check'!$C$54)*('Field Check'!$C$54&lt;&gt;"")+('Dvd Calendar'!$E$409:$CZ$409='Field Check'!$C$55)*('Field Check'!$C$55&lt;&gt;"")+('Dvd Calendar'!$E$409:$CZ$409='Field Check'!$C$56)*('Field Check'!$C$56&lt;&gt;"")+('Dvd Calendar'!$E$409:$CZ$409='Field Check'!$C$57)*('Field Check'!$C$57&lt;&gt;""))*(COUNTIF('Dvd Calendar'!$E$411:$CZ$411,'Dvd Calendar'!$E$404:$CZ$404)=0)),"")))</f>
        <v/>
      </c>
      <c r="K87" s="77">
        <f>IF(K$49="","",IF($B87="","",IFERROR(SUMIFS('Dvd Calendar'!$E$412:$CZ$412,'Dvd Calendar'!$E$411:$CZ$411,"&gt;"&amp;K$48,'Dvd Calendar'!$E$411:$CZ$411,"&lt;="&amp;K$49)+SUMPRODUCT(('Dvd Calendar'!$E$404:$CZ$404&gt;K$48)*('Dvd Calendar'!$E$404:$CZ$404&lt;=K$49)*'Dvd Calendar'!$E$407:$CZ$407*(('Dvd Calendar'!$E$409:$CZ$409='Field Check'!$C$53)*('Field Check'!$C$53&lt;&gt;"")+('Dvd Calendar'!$E$409:$CZ$409='Field Check'!$C$54)*('Field Check'!$C$54&lt;&gt;"")+('Dvd Calendar'!$E$409:$CZ$409='Field Check'!$C$55)*('Field Check'!$C$55&lt;&gt;"")+('Dvd Calendar'!$E$409:$CZ$409='Field Check'!$C$56)*('Field Check'!$C$56&lt;&gt;"")+('Dvd Calendar'!$E$409:$CZ$409='Field Check'!$C$57)*('Field Check'!$C$57&lt;&gt;""))*(COUNTIF('Dvd Calendar'!$E$411:$CZ$411,'Dvd Calendar'!$E$404:$CZ$404)=0)),"")))</f>
        <v/>
      </c>
      <c r="L87" s="77">
        <f>IF(L$49="","",IF($B87="","",IFERROR(SUMIFS('Dvd Calendar'!$E$412:$CZ$412,'Dvd Calendar'!$E$411:$CZ$411,"&gt;"&amp;L$48,'Dvd Calendar'!$E$411:$CZ$411,"&lt;="&amp;L$49)+SUMPRODUCT(('Dvd Calendar'!$E$404:$CZ$404&gt;L$48)*('Dvd Calendar'!$E$404:$CZ$404&lt;=L$49)*'Dvd Calendar'!$E$407:$CZ$407*(('Dvd Calendar'!$E$409:$CZ$409='Field Check'!$C$53)*('Field Check'!$C$53&lt;&gt;"")+('Dvd Calendar'!$E$409:$CZ$409='Field Check'!$C$54)*('Field Check'!$C$54&lt;&gt;"")+('Dvd Calendar'!$E$409:$CZ$409='Field Check'!$C$55)*('Field Check'!$C$55&lt;&gt;"")+('Dvd Calendar'!$E$409:$CZ$409='Field Check'!$C$56)*('Field Check'!$C$56&lt;&gt;"")+('Dvd Calendar'!$E$409:$CZ$409='Field Check'!$C$57)*('Field Check'!$C$57&lt;&gt;""))*(COUNTIF('Dvd Calendar'!$E$411:$CZ$411,'Dvd Calendar'!$E$404:$CZ$404)=0)),"")))</f>
        <v/>
      </c>
      <c r="M87" s="77">
        <f>IF(M$49="","",IF($B87="","",IFERROR(SUMIFS('Dvd Calendar'!$E$412:$CZ$412,'Dvd Calendar'!$E$411:$CZ$411,"&gt;"&amp;M$48,'Dvd Calendar'!$E$411:$CZ$411,"&lt;="&amp;M$49)+SUMPRODUCT(('Dvd Calendar'!$E$404:$CZ$404&gt;M$48)*('Dvd Calendar'!$E$404:$CZ$404&lt;=M$49)*'Dvd Calendar'!$E$407:$CZ$407*(('Dvd Calendar'!$E$409:$CZ$409='Field Check'!$C$53)*('Field Check'!$C$53&lt;&gt;"")+('Dvd Calendar'!$E$409:$CZ$409='Field Check'!$C$54)*('Field Check'!$C$54&lt;&gt;"")+('Dvd Calendar'!$E$409:$CZ$409='Field Check'!$C$55)*('Field Check'!$C$55&lt;&gt;"")+('Dvd Calendar'!$E$409:$CZ$409='Field Check'!$C$56)*('Field Check'!$C$56&lt;&gt;"")+('Dvd Calendar'!$E$409:$CZ$409='Field Check'!$C$57)*('Field Check'!$C$57&lt;&gt;""))*(COUNTIF('Dvd Calendar'!$E$411:$CZ$411,'Dvd Calendar'!$E$404:$CZ$404)=0)),"")))</f>
        <v/>
      </c>
      <c r="N87" s="77">
        <f>IF(N$49="","",IF($B87="","",IFERROR(SUMIFS('Dvd Calendar'!$E$412:$CZ$412,'Dvd Calendar'!$E$411:$CZ$411,"&gt;"&amp;N$48,'Dvd Calendar'!$E$411:$CZ$411,"&lt;="&amp;N$49)+SUMPRODUCT(('Dvd Calendar'!$E$404:$CZ$404&gt;N$48)*('Dvd Calendar'!$E$404:$CZ$404&lt;=N$49)*'Dvd Calendar'!$E$407:$CZ$407*(('Dvd Calendar'!$E$409:$CZ$409='Field Check'!$C$53)*('Field Check'!$C$53&lt;&gt;"")+('Dvd Calendar'!$E$409:$CZ$409='Field Check'!$C$54)*('Field Check'!$C$54&lt;&gt;"")+('Dvd Calendar'!$E$409:$CZ$409='Field Check'!$C$55)*('Field Check'!$C$55&lt;&gt;"")+('Dvd Calendar'!$E$409:$CZ$409='Field Check'!$C$56)*('Field Check'!$C$56&lt;&gt;"")+('Dvd Calendar'!$E$409:$CZ$409='Field Check'!$C$57)*('Field Check'!$C$57&lt;&gt;""))*(COUNTIF('Dvd Calendar'!$E$411:$CZ$411,'Dvd Calendar'!$E$404:$CZ$404)=0)),"")))</f>
        <v/>
      </c>
      <c r="O87" s="77">
        <f>IF(O$49="","",IF($B87="","",IFERROR(SUMIFS('Dvd Calendar'!$E$412:$CZ$412,'Dvd Calendar'!$E$411:$CZ$411,"&gt;"&amp;O$48,'Dvd Calendar'!$E$411:$CZ$411,"&lt;="&amp;O$49)+SUMPRODUCT(('Dvd Calendar'!$E$404:$CZ$404&gt;O$48)*('Dvd Calendar'!$E$404:$CZ$404&lt;=O$49)*'Dvd Calendar'!$E$407:$CZ$407*(('Dvd Calendar'!$E$409:$CZ$409='Field Check'!$C$53)*('Field Check'!$C$53&lt;&gt;"")+('Dvd Calendar'!$E$409:$CZ$409='Field Check'!$C$54)*('Field Check'!$C$54&lt;&gt;"")+('Dvd Calendar'!$E$409:$CZ$409='Field Check'!$C$55)*('Field Check'!$C$55&lt;&gt;"")+('Dvd Calendar'!$E$409:$CZ$409='Field Check'!$C$56)*('Field Check'!$C$56&lt;&gt;"")+('Dvd Calendar'!$E$409:$CZ$409='Field Check'!$C$57)*('Field Check'!$C$57&lt;&gt;""))*(COUNTIF('Dvd Calendar'!$E$411:$CZ$411,'Dvd Calendar'!$E$404:$CZ$404)=0)),"")))</f>
        <v/>
      </c>
      <c r="P87" s="77">
        <f>IF(P$49="","",IF($B87="","",IFERROR(SUMIFS('Dvd Calendar'!$E$412:$CZ$412,'Dvd Calendar'!$E$411:$CZ$411,"&gt;"&amp;P$48,'Dvd Calendar'!$E$411:$CZ$411,"&lt;="&amp;P$49)+SUMPRODUCT(('Dvd Calendar'!$E$404:$CZ$404&gt;P$48)*('Dvd Calendar'!$E$404:$CZ$404&lt;=P$49)*'Dvd Calendar'!$E$407:$CZ$407*(('Dvd Calendar'!$E$409:$CZ$409='Field Check'!$C$53)*('Field Check'!$C$53&lt;&gt;"")+('Dvd Calendar'!$E$409:$CZ$409='Field Check'!$C$54)*('Field Check'!$C$54&lt;&gt;"")+('Dvd Calendar'!$E$409:$CZ$409='Field Check'!$C$55)*('Field Check'!$C$55&lt;&gt;"")+('Dvd Calendar'!$E$409:$CZ$409='Field Check'!$C$56)*('Field Check'!$C$56&lt;&gt;"")+('Dvd Calendar'!$E$409:$CZ$409='Field Check'!$C$57)*('Field Check'!$C$57&lt;&gt;""))*(COUNTIF('Dvd Calendar'!$E$411:$CZ$411,'Dvd Calendar'!$E$404:$CZ$404)=0)),"")))</f>
        <v/>
      </c>
      <c r="Q87" s="77">
        <f>IF(Q$49="","",IF($B87="","",IFERROR(SUMIFS('Dvd Calendar'!$E$412:$CZ$412,'Dvd Calendar'!$E$411:$CZ$411,"&gt;"&amp;Q$48,'Dvd Calendar'!$E$411:$CZ$411,"&lt;="&amp;Q$49)+SUMPRODUCT(('Dvd Calendar'!$E$404:$CZ$404&gt;Q$48)*('Dvd Calendar'!$E$404:$CZ$404&lt;=Q$49)*'Dvd Calendar'!$E$407:$CZ$407*(('Dvd Calendar'!$E$409:$CZ$409='Field Check'!$C$53)*('Field Check'!$C$53&lt;&gt;"")+('Dvd Calendar'!$E$409:$CZ$409='Field Check'!$C$54)*('Field Check'!$C$54&lt;&gt;"")+('Dvd Calendar'!$E$409:$CZ$409='Field Check'!$C$55)*('Field Check'!$C$55&lt;&gt;"")+('Dvd Calendar'!$E$409:$CZ$409='Field Check'!$C$56)*('Field Check'!$C$56&lt;&gt;"")+('Dvd Calendar'!$E$409:$CZ$409='Field Check'!$C$57)*('Field Check'!$C$57&lt;&gt;""))*(COUNTIF('Dvd Calendar'!$E$411:$CZ$411,'Dvd Calendar'!$E$404:$CZ$404)=0)),"")))</f>
        <v/>
      </c>
      <c r="R87" s="77">
        <f>IF(R$49="","",IF($B87="","",IFERROR(SUMIFS('Dvd Calendar'!$E$412:$CZ$412,'Dvd Calendar'!$E$411:$CZ$411,"&gt;"&amp;R$48,'Dvd Calendar'!$E$411:$CZ$411,"&lt;="&amp;R$49)+SUMPRODUCT(('Dvd Calendar'!$E$404:$CZ$404&gt;R$48)*('Dvd Calendar'!$E$404:$CZ$404&lt;=R$49)*'Dvd Calendar'!$E$407:$CZ$407*(('Dvd Calendar'!$E$409:$CZ$409='Field Check'!$C$53)*('Field Check'!$C$53&lt;&gt;"")+('Dvd Calendar'!$E$409:$CZ$409='Field Check'!$C$54)*('Field Check'!$C$54&lt;&gt;"")+('Dvd Calendar'!$E$409:$CZ$409='Field Check'!$C$55)*('Field Check'!$C$55&lt;&gt;"")+('Dvd Calendar'!$E$409:$CZ$409='Field Check'!$C$56)*('Field Check'!$C$56&lt;&gt;"")+('Dvd Calendar'!$E$409:$CZ$409='Field Check'!$C$57)*('Field Check'!$C$57&lt;&gt;""))*(COUNTIF('Dvd Calendar'!$E$411:$CZ$411,'Dvd Calendar'!$E$404:$CZ$404)=0)),"")))</f>
        <v/>
      </c>
      <c r="U87" s="86" t="n"/>
      <c r="V87" s="86" t="n"/>
      <c r="W87" s="86" t="n"/>
      <c r="X87" s="86" t="n"/>
      <c r="Y87" s="86" t="n"/>
      <c r="Z87" s="86" t="n"/>
      <c r="AA87" s="86" t="n"/>
      <c r="AB87" s="86" t="n"/>
      <c r="AC87" s="86" t="n"/>
      <c r="AD87" s="86" t="n"/>
      <c r="AE87" s="86" t="n"/>
      <c r="AF87" s="86" t="n"/>
      <c r="AG87" s="86" t="n"/>
      <c r="AH87" s="86" t="n"/>
      <c r="AI87" s="86" t="n"/>
      <c r="AJ87" s="86" t="n"/>
    </row>
    <row r="88">
      <c r="B88" s="126">
        <f>IF('AS51'!$C$43="","",'AS51'!$C$43)</f>
        <v/>
      </c>
      <c r="C88" s="77">
        <f>IF(C$49="","",IF($B88="","",IFERROR(SUMIFS('Dvd Calendar'!$E$423:$CZ$423,'Dvd Calendar'!$E$422:$CZ$422,"&gt;"&amp;C$48,'Dvd Calendar'!$E$422:$CZ$422,"&lt;="&amp;C$49)+SUMPRODUCT(('Dvd Calendar'!$E$415:$CZ$415&gt;C$48)*('Dvd Calendar'!$E$415:$CZ$415&lt;=C$49)*'Dvd Calendar'!$E$418:$CZ$418*(('Dvd Calendar'!$E$420:$CZ$420='Field Check'!$C$53)*('Field Check'!$C$53&lt;&gt;"")+('Dvd Calendar'!$E$420:$CZ$420='Field Check'!$C$54)*('Field Check'!$C$54&lt;&gt;"")+('Dvd Calendar'!$E$420:$CZ$420='Field Check'!$C$55)*('Field Check'!$C$55&lt;&gt;"")+('Dvd Calendar'!$E$420:$CZ$420='Field Check'!$C$56)*('Field Check'!$C$56&lt;&gt;"")+('Dvd Calendar'!$E$420:$CZ$420='Field Check'!$C$57)*('Field Check'!$C$57&lt;&gt;""))*(COUNTIF('Dvd Calendar'!$E$422:$CZ$422,'Dvd Calendar'!$E$415:$CZ$415)=0)),"")))</f>
        <v/>
      </c>
      <c r="D88" s="77">
        <f>IF(D$49="","",IF($B88="","",IFERROR(SUMIFS('Dvd Calendar'!$E$423:$CZ$423,'Dvd Calendar'!$E$422:$CZ$422,"&gt;"&amp;D$48,'Dvd Calendar'!$E$422:$CZ$422,"&lt;="&amp;D$49)+SUMPRODUCT(('Dvd Calendar'!$E$415:$CZ$415&gt;D$48)*('Dvd Calendar'!$E$415:$CZ$415&lt;=D$49)*'Dvd Calendar'!$E$418:$CZ$418*(('Dvd Calendar'!$E$420:$CZ$420='Field Check'!$C$53)*('Field Check'!$C$53&lt;&gt;"")+('Dvd Calendar'!$E$420:$CZ$420='Field Check'!$C$54)*('Field Check'!$C$54&lt;&gt;"")+('Dvd Calendar'!$E$420:$CZ$420='Field Check'!$C$55)*('Field Check'!$C$55&lt;&gt;"")+('Dvd Calendar'!$E$420:$CZ$420='Field Check'!$C$56)*('Field Check'!$C$56&lt;&gt;"")+('Dvd Calendar'!$E$420:$CZ$420='Field Check'!$C$57)*('Field Check'!$C$57&lt;&gt;""))*(COUNTIF('Dvd Calendar'!$E$422:$CZ$422,'Dvd Calendar'!$E$415:$CZ$415)=0)),"")))</f>
        <v/>
      </c>
      <c r="E88" s="77">
        <f>IF(E$49="","",IF($B88="","",IFERROR(SUMIFS('Dvd Calendar'!$E$423:$CZ$423,'Dvd Calendar'!$E$422:$CZ$422,"&gt;"&amp;E$48,'Dvd Calendar'!$E$422:$CZ$422,"&lt;="&amp;E$49)+SUMPRODUCT(('Dvd Calendar'!$E$415:$CZ$415&gt;E$48)*('Dvd Calendar'!$E$415:$CZ$415&lt;=E$49)*'Dvd Calendar'!$E$418:$CZ$418*(('Dvd Calendar'!$E$420:$CZ$420='Field Check'!$C$53)*('Field Check'!$C$53&lt;&gt;"")+('Dvd Calendar'!$E$420:$CZ$420='Field Check'!$C$54)*('Field Check'!$C$54&lt;&gt;"")+('Dvd Calendar'!$E$420:$CZ$420='Field Check'!$C$55)*('Field Check'!$C$55&lt;&gt;"")+('Dvd Calendar'!$E$420:$CZ$420='Field Check'!$C$56)*('Field Check'!$C$56&lt;&gt;"")+('Dvd Calendar'!$E$420:$CZ$420='Field Check'!$C$57)*('Field Check'!$C$57&lt;&gt;""))*(COUNTIF('Dvd Calendar'!$E$422:$CZ$422,'Dvd Calendar'!$E$415:$CZ$415)=0)),"")))</f>
        <v/>
      </c>
      <c r="F88" s="77">
        <f>IF(F$49="","",IF($B88="","",IFERROR(SUMIFS('Dvd Calendar'!$E$423:$CZ$423,'Dvd Calendar'!$E$422:$CZ$422,"&gt;"&amp;F$48,'Dvd Calendar'!$E$422:$CZ$422,"&lt;="&amp;F$49)+SUMPRODUCT(('Dvd Calendar'!$E$415:$CZ$415&gt;F$48)*('Dvd Calendar'!$E$415:$CZ$415&lt;=F$49)*'Dvd Calendar'!$E$418:$CZ$418*(('Dvd Calendar'!$E$420:$CZ$420='Field Check'!$C$53)*('Field Check'!$C$53&lt;&gt;"")+('Dvd Calendar'!$E$420:$CZ$420='Field Check'!$C$54)*('Field Check'!$C$54&lt;&gt;"")+('Dvd Calendar'!$E$420:$CZ$420='Field Check'!$C$55)*('Field Check'!$C$55&lt;&gt;"")+('Dvd Calendar'!$E$420:$CZ$420='Field Check'!$C$56)*('Field Check'!$C$56&lt;&gt;"")+('Dvd Calendar'!$E$420:$CZ$420='Field Check'!$C$57)*('Field Check'!$C$57&lt;&gt;""))*(COUNTIF('Dvd Calendar'!$E$422:$CZ$422,'Dvd Calendar'!$E$415:$CZ$415)=0)),"")))</f>
        <v/>
      </c>
      <c r="G88" s="77">
        <f>IF(G$49="","",IF($B88="","",IFERROR(SUMIFS('Dvd Calendar'!$E$423:$CZ$423,'Dvd Calendar'!$E$422:$CZ$422,"&gt;"&amp;G$48,'Dvd Calendar'!$E$422:$CZ$422,"&lt;="&amp;G$49)+SUMPRODUCT(('Dvd Calendar'!$E$415:$CZ$415&gt;G$48)*('Dvd Calendar'!$E$415:$CZ$415&lt;=G$49)*'Dvd Calendar'!$E$418:$CZ$418*(('Dvd Calendar'!$E$420:$CZ$420='Field Check'!$C$53)*('Field Check'!$C$53&lt;&gt;"")+('Dvd Calendar'!$E$420:$CZ$420='Field Check'!$C$54)*('Field Check'!$C$54&lt;&gt;"")+('Dvd Calendar'!$E$420:$CZ$420='Field Check'!$C$55)*('Field Check'!$C$55&lt;&gt;"")+('Dvd Calendar'!$E$420:$CZ$420='Field Check'!$C$56)*('Field Check'!$C$56&lt;&gt;"")+('Dvd Calendar'!$E$420:$CZ$420='Field Check'!$C$57)*('Field Check'!$C$57&lt;&gt;""))*(COUNTIF('Dvd Calendar'!$E$422:$CZ$422,'Dvd Calendar'!$E$415:$CZ$415)=0)),"")))</f>
        <v/>
      </c>
      <c r="H88" s="77">
        <f>IF(H$49="","",IF($B88="","",IFERROR(SUMIFS('Dvd Calendar'!$E$423:$CZ$423,'Dvd Calendar'!$E$422:$CZ$422,"&gt;"&amp;H$48,'Dvd Calendar'!$E$422:$CZ$422,"&lt;="&amp;H$49)+SUMPRODUCT(('Dvd Calendar'!$E$415:$CZ$415&gt;H$48)*('Dvd Calendar'!$E$415:$CZ$415&lt;=H$49)*'Dvd Calendar'!$E$418:$CZ$418*(('Dvd Calendar'!$E$420:$CZ$420='Field Check'!$C$53)*('Field Check'!$C$53&lt;&gt;"")+('Dvd Calendar'!$E$420:$CZ$420='Field Check'!$C$54)*('Field Check'!$C$54&lt;&gt;"")+('Dvd Calendar'!$E$420:$CZ$420='Field Check'!$C$55)*('Field Check'!$C$55&lt;&gt;"")+('Dvd Calendar'!$E$420:$CZ$420='Field Check'!$C$56)*('Field Check'!$C$56&lt;&gt;"")+('Dvd Calendar'!$E$420:$CZ$420='Field Check'!$C$57)*('Field Check'!$C$57&lt;&gt;""))*(COUNTIF('Dvd Calendar'!$E$422:$CZ$422,'Dvd Calendar'!$E$415:$CZ$415)=0)),"")))</f>
        <v/>
      </c>
      <c r="I88" s="77">
        <f>IF(I$49="","",IF($B88="","",IFERROR(SUMIFS('Dvd Calendar'!$E$423:$CZ$423,'Dvd Calendar'!$E$422:$CZ$422,"&gt;"&amp;I$48,'Dvd Calendar'!$E$422:$CZ$422,"&lt;="&amp;I$49)+SUMPRODUCT(('Dvd Calendar'!$E$415:$CZ$415&gt;I$48)*('Dvd Calendar'!$E$415:$CZ$415&lt;=I$49)*'Dvd Calendar'!$E$418:$CZ$418*(('Dvd Calendar'!$E$420:$CZ$420='Field Check'!$C$53)*('Field Check'!$C$53&lt;&gt;"")+('Dvd Calendar'!$E$420:$CZ$420='Field Check'!$C$54)*('Field Check'!$C$54&lt;&gt;"")+('Dvd Calendar'!$E$420:$CZ$420='Field Check'!$C$55)*('Field Check'!$C$55&lt;&gt;"")+('Dvd Calendar'!$E$420:$CZ$420='Field Check'!$C$56)*('Field Check'!$C$56&lt;&gt;"")+('Dvd Calendar'!$E$420:$CZ$420='Field Check'!$C$57)*('Field Check'!$C$57&lt;&gt;""))*(COUNTIF('Dvd Calendar'!$E$422:$CZ$422,'Dvd Calendar'!$E$415:$CZ$415)=0)),"")))</f>
        <v/>
      </c>
      <c r="J88" s="77">
        <f>IF(J$49="","",IF($B88="","",IFERROR(SUMIFS('Dvd Calendar'!$E$423:$CZ$423,'Dvd Calendar'!$E$422:$CZ$422,"&gt;"&amp;J$48,'Dvd Calendar'!$E$422:$CZ$422,"&lt;="&amp;J$49)+SUMPRODUCT(('Dvd Calendar'!$E$415:$CZ$415&gt;J$48)*('Dvd Calendar'!$E$415:$CZ$415&lt;=J$49)*'Dvd Calendar'!$E$418:$CZ$418*(('Dvd Calendar'!$E$420:$CZ$420='Field Check'!$C$53)*('Field Check'!$C$53&lt;&gt;"")+('Dvd Calendar'!$E$420:$CZ$420='Field Check'!$C$54)*('Field Check'!$C$54&lt;&gt;"")+('Dvd Calendar'!$E$420:$CZ$420='Field Check'!$C$55)*('Field Check'!$C$55&lt;&gt;"")+('Dvd Calendar'!$E$420:$CZ$420='Field Check'!$C$56)*('Field Check'!$C$56&lt;&gt;"")+('Dvd Calendar'!$E$420:$CZ$420='Field Check'!$C$57)*('Field Check'!$C$57&lt;&gt;""))*(COUNTIF('Dvd Calendar'!$E$422:$CZ$422,'Dvd Calendar'!$E$415:$CZ$415)=0)),"")))</f>
        <v/>
      </c>
      <c r="K88" s="77">
        <f>IF(K$49="","",IF($B88="","",IFERROR(SUMIFS('Dvd Calendar'!$E$423:$CZ$423,'Dvd Calendar'!$E$422:$CZ$422,"&gt;"&amp;K$48,'Dvd Calendar'!$E$422:$CZ$422,"&lt;="&amp;K$49)+SUMPRODUCT(('Dvd Calendar'!$E$415:$CZ$415&gt;K$48)*('Dvd Calendar'!$E$415:$CZ$415&lt;=K$49)*'Dvd Calendar'!$E$418:$CZ$418*(('Dvd Calendar'!$E$420:$CZ$420='Field Check'!$C$53)*('Field Check'!$C$53&lt;&gt;"")+('Dvd Calendar'!$E$420:$CZ$420='Field Check'!$C$54)*('Field Check'!$C$54&lt;&gt;"")+('Dvd Calendar'!$E$420:$CZ$420='Field Check'!$C$55)*('Field Check'!$C$55&lt;&gt;"")+('Dvd Calendar'!$E$420:$CZ$420='Field Check'!$C$56)*('Field Check'!$C$56&lt;&gt;"")+('Dvd Calendar'!$E$420:$CZ$420='Field Check'!$C$57)*('Field Check'!$C$57&lt;&gt;""))*(COUNTIF('Dvd Calendar'!$E$422:$CZ$422,'Dvd Calendar'!$E$415:$CZ$415)=0)),"")))</f>
        <v/>
      </c>
      <c r="L88" s="77">
        <f>IF(L$49="","",IF($B88="","",IFERROR(SUMIFS('Dvd Calendar'!$E$423:$CZ$423,'Dvd Calendar'!$E$422:$CZ$422,"&gt;"&amp;L$48,'Dvd Calendar'!$E$422:$CZ$422,"&lt;="&amp;L$49)+SUMPRODUCT(('Dvd Calendar'!$E$415:$CZ$415&gt;L$48)*('Dvd Calendar'!$E$415:$CZ$415&lt;=L$49)*'Dvd Calendar'!$E$418:$CZ$418*(('Dvd Calendar'!$E$420:$CZ$420='Field Check'!$C$53)*('Field Check'!$C$53&lt;&gt;"")+('Dvd Calendar'!$E$420:$CZ$420='Field Check'!$C$54)*('Field Check'!$C$54&lt;&gt;"")+('Dvd Calendar'!$E$420:$CZ$420='Field Check'!$C$55)*('Field Check'!$C$55&lt;&gt;"")+('Dvd Calendar'!$E$420:$CZ$420='Field Check'!$C$56)*('Field Check'!$C$56&lt;&gt;"")+('Dvd Calendar'!$E$420:$CZ$420='Field Check'!$C$57)*('Field Check'!$C$57&lt;&gt;""))*(COUNTIF('Dvd Calendar'!$E$422:$CZ$422,'Dvd Calendar'!$E$415:$CZ$415)=0)),"")))</f>
        <v/>
      </c>
      <c r="M88" s="77">
        <f>IF(M$49="","",IF($B88="","",IFERROR(SUMIFS('Dvd Calendar'!$E$423:$CZ$423,'Dvd Calendar'!$E$422:$CZ$422,"&gt;"&amp;M$48,'Dvd Calendar'!$E$422:$CZ$422,"&lt;="&amp;M$49)+SUMPRODUCT(('Dvd Calendar'!$E$415:$CZ$415&gt;M$48)*('Dvd Calendar'!$E$415:$CZ$415&lt;=M$49)*'Dvd Calendar'!$E$418:$CZ$418*(('Dvd Calendar'!$E$420:$CZ$420='Field Check'!$C$53)*('Field Check'!$C$53&lt;&gt;"")+('Dvd Calendar'!$E$420:$CZ$420='Field Check'!$C$54)*('Field Check'!$C$54&lt;&gt;"")+('Dvd Calendar'!$E$420:$CZ$420='Field Check'!$C$55)*('Field Check'!$C$55&lt;&gt;"")+('Dvd Calendar'!$E$420:$CZ$420='Field Check'!$C$56)*('Field Check'!$C$56&lt;&gt;"")+('Dvd Calendar'!$E$420:$CZ$420='Field Check'!$C$57)*('Field Check'!$C$57&lt;&gt;""))*(COUNTIF('Dvd Calendar'!$E$422:$CZ$422,'Dvd Calendar'!$E$415:$CZ$415)=0)),"")))</f>
        <v/>
      </c>
      <c r="N88" s="77">
        <f>IF(N$49="","",IF($B88="","",IFERROR(SUMIFS('Dvd Calendar'!$E$423:$CZ$423,'Dvd Calendar'!$E$422:$CZ$422,"&gt;"&amp;N$48,'Dvd Calendar'!$E$422:$CZ$422,"&lt;="&amp;N$49)+SUMPRODUCT(('Dvd Calendar'!$E$415:$CZ$415&gt;N$48)*('Dvd Calendar'!$E$415:$CZ$415&lt;=N$49)*'Dvd Calendar'!$E$418:$CZ$418*(('Dvd Calendar'!$E$420:$CZ$420='Field Check'!$C$53)*('Field Check'!$C$53&lt;&gt;"")+('Dvd Calendar'!$E$420:$CZ$420='Field Check'!$C$54)*('Field Check'!$C$54&lt;&gt;"")+('Dvd Calendar'!$E$420:$CZ$420='Field Check'!$C$55)*('Field Check'!$C$55&lt;&gt;"")+('Dvd Calendar'!$E$420:$CZ$420='Field Check'!$C$56)*('Field Check'!$C$56&lt;&gt;"")+('Dvd Calendar'!$E$420:$CZ$420='Field Check'!$C$57)*('Field Check'!$C$57&lt;&gt;""))*(COUNTIF('Dvd Calendar'!$E$422:$CZ$422,'Dvd Calendar'!$E$415:$CZ$415)=0)),"")))</f>
        <v/>
      </c>
      <c r="O88" s="77">
        <f>IF(O$49="","",IF($B88="","",IFERROR(SUMIFS('Dvd Calendar'!$E$423:$CZ$423,'Dvd Calendar'!$E$422:$CZ$422,"&gt;"&amp;O$48,'Dvd Calendar'!$E$422:$CZ$422,"&lt;="&amp;O$49)+SUMPRODUCT(('Dvd Calendar'!$E$415:$CZ$415&gt;O$48)*('Dvd Calendar'!$E$415:$CZ$415&lt;=O$49)*'Dvd Calendar'!$E$418:$CZ$418*(('Dvd Calendar'!$E$420:$CZ$420='Field Check'!$C$53)*('Field Check'!$C$53&lt;&gt;"")+('Dvd Calendar'!$E$420:$CZ$420='Field Check'!$C$54)*('Field Check'!$C$54&lt;&gt;"")+('Dvd Calendar'!$E$420:$CZ$420='Field Check'!$C$55)*('Field Check'!$C$55&lt;&gt;"")+('Dvd Calendar'!$E$420:$CZ$420='Field Check'!$C$56)*('Field Check'!$C$56&lt;&gt;"")+('Dvd Calendar'!$E$420:$CZ$420='Field Check'!$C$57)*('Field Check'!$C$57&lt;&gt;""))*(COUNTIF('Dvd Calendar'!$E$422:$CZ$422,'Dvd Calendar'!$E$415:$CZ$415)=0)),"")))</f>
        <v/>
      </c>
      <c r="P88" s="77">
        <f>IF(P$49="","",IF($B88="","",IFERROR(SUMIFS('Dvd Calendar'!$E$423:$CZ$423,'Dvd Calendar'!$E$422:$CZ$422,"&gt;"&amp;P$48,'Dvd Calendar'!$E$422:$CZ$422,"&lt;="&amp;P$49)+SUMPRODUCT(('Dvd Calendar'!$E$415:$CZ$415&gt;P$48)*('Dvd Calendar'!$E$415:$CZ$415&lt;=P$49)*'Dvd Calendar'!$E$418:$CZ$418*(('Dvd Calendar'!$E$420:$CZ$420='Field Check'!$C$53)*('Field Check'!$C$53&lt;&gt;"")+('Dvd Calendar'!$E$420:$CZ$420='Field Check'!$C$54)*('Field Check'!$C$54&lt;&gt;"")+('Dvd Calendar'!$E$420:$CZ$420='Field Check'!$C$55)*('Field Check'!$C$55&lt;&gt;"")+('Dvd Calendar'!$E$420:$CZ$420='Field Check'!$C$56)*('Field Check'!$C$56&lt;&gt;"")+('Dvd Calendar'!$E$420:$CZ$420='Field Check'!$C$57)*('Field Check'!$C$57&lt;&gt;""))*(COUNTIF('Dvd Calendar'!$E$422:$CZ$422,'Dvd Calendar'!$E$415:$CZ$415)=0)),"")))</f>
        <v/>
      </c>
      <c r="Q88" s="77">
        <f>IF(Q$49="","",IF($B88="","",IFERROR(SUMIFS('Dvd Calendar'!$E$423:$CZ$423,'Dvd Calendar'!$E$422:$CZ$422,"&gt;"&amp;Q$48,'Dvd Calendar'!$E$422:$CZ$422,"&lt;="&amp;Q$49)+SUMPRODUCT(('Dvd Calendar'!$E$415:$CZ$415&gt;Q$48)*('Dvd Calendar'!$E$415:$CZ$415&lt;=Q$49)*'Dvd Calendar'!$E$418:$CZ$418*(('Dvd Calendar'!$E$420:$CZ$420='Field Check'!$C$53)*('Field Check'!$C$53&lt;&gt;"")+('Dvd Calendar'!$E$420:$CZ$420='Field Check'!$C$54)*('Field Check'!$C$54&lt;&gt;"")+('Dvd Calendar'!$E$420:$CZ$420='Field Check'!$C$55)*('Field Check'!$C$55&lt;&gt;"")+('Dvd Calendar'!$E$420:$CZ$420='Field Check'!$C$56)*('Field Check'!$C$56&lt;&gt;"")+('Dvd Calendar'!$E$420:$CZ$420='Field Check'!$C$57)*('Field Check'!$C$57&lt;&gt;""))*(COUNTIF('Dvd Calendar'!$E$422:$CZ$422,'Dvd Calendar'!$E$415:$CZ$415)=0)),"")))</f>
        <v/>
      </c>
      <c r="R88" s="77">
        <f>IF(R$49="","",IF($B88="","",IFERROR(SUMIFS('Dvd Calendar'!$E$423:$CZ$423,'Dvd Calendar'!$E$422:$CZ$422,"&gt;"&amp;R$48,'Dvd Calendar'!$E$422:$CZ$422,"&lt;="&amp;R$49)+SUMPRODUCT(('Dvd Calendar'!$E$415:$CZ$415&gt;R$48)*('Dvd Calendar'!$E$415:$CZ$415&lt;=R$49)*'Dvd Calendar'!$E$418:$CZ$418*(('Dvd Calendar'!$E$420:$CZ$420='Field Check'!$C$53)*('Field Check'!$C$53&lt;&gt;"")+('Dvd Calendar'!$E$420:$CZ$420='Field Check'!$C$54)*('Field Check'!$C$54&lt;&gt;"")+('Dvd Calendar'!$E$420:$CZ$420='Field Check'!$C$55)*('Field Check'!$C$55&lt;&gt;"")+('Dvd Calendar'!$E$420:$CZ$420='Field Check'!$C$56)*('Field Check'!$C$56&lt;&gt;"")+('Dvd Calendar'!$E$420:$CZ$420='Field Check'!$C$57)*('Field Check'!$C$57&lt;&gt;""))*(COUNTIF('Dvd Calendar'!$E$422:$CZ$422,'Dvd Calendar'!$E$415:$CZ$415)=0)),"")))</f>
        <v/>
      </c>
      <c r="U88" s="86" t="n"/>
      <c r="V88" s="86" t="n"/>
      <c r="W88" s="86" t="n"/>
      <c r="X88" s="86" t="n"/>
      <c r="Y88" s="86" t="n"/>
      <c r="Z88" s="86" t="n"/>
      <c r="AA88" s="86" t="n"/>
      <c r="AB88" s="86" t="n"/>
      <c r="AC88" s="86" t="n"/>
      <c r="AD88" s="86" t="n"/>
      <c r="AE88" s="86" t="n"/>
      <c r="AF88" s="86" t="n"/>
      <c r="AG88" s="86" t="n"/>
      <c r="AH88" s="86" t="n"/>
      <c r="AI88" s="86" t="n"/>
      <c r="AJ88" s="86" t="n"/>
    </row>
    <row r="89">
      <c r="B89" s="126">
        <f>IF('AS51'!$C$44="","",'AS51'!$C$44)</f>
        <v/>
      </c>
      <c r="C89" s="77">
        <f>IF(C$49="","",IF($B89="","",IFERROR(SUMIFS('Dvd Calendar'!$E$434:$CZ$434,'Dvd Calendar'!$E$433:$CZ$433,"&gt;"&amp;C$48,'Dvd Calendar'!$E$433:$CZ$433,"&lt;="&amp;C$49)+SUMPRODUCT(('Dvd Calendar'!$E$426:$CZ$426&gt;C$48)*('Dvd Calendar'!$E$426:$CZ$426&lt;=C$49)*'Dvd Calendar'!$E$429:$CZ$429*(('Dvd Calendar'!$E$431:$CZ$431='Field Check'!$C$53)*('Field Check'!$C$53&lt;&gt;"")+('Dvd Calendar'!$E$431:$CZ$431='Field Check'!$C$54)*('Field Check'!$C$54&lt;&gt;"")+('Dvd Calendar'!$E$431:$CZ$431='Field Check'!$C$55)*('Field Check'!$C$55&lt;&gt;"")+('Dvd Calendar'!$E$431:$CZ$431='Field Check'!$C$56)*('Field Check'!$C$56&lt;&gt;"")+('Dvd Calendar'!$E$431:$CZ$431='Field Check'!$C$57)*('Field Check'!$C$57&lt;&gt;""))*(COUNTIF('Dvd Calendar'!$E$433:$CZ$433,'Dvd Calendar'!$E$426:$CZ$426)=0)),"")))</f>
        <v/>
      </c>
      <c r="D89" s="77">
        <f>IF(D$49="","",IF($B89="","",IFERROR(SUMIFS('Dvd Calendar'!$E$434:$CZ$434,'Dvd Calendar'!$E$433:$CZ$433,"&gt;"&amp;D$48,'Dvd Calendar'!$E$433:$CZ$433,"&lt;="&amp;D$49)+SUMPRODUCT(('Dvd Calendar'!$E$426:$CZ$426&gt;D$48)*('Dvd Calendar'!$E$426:$CZ$426&lt;=D$49)*'Dvd Calendar'!$E$429:$CZ$429*(('Dvd Calendar'!$E$431:$CZ$431='Field Check'!$C$53)*('Field Check'!$C$53&lt;&gt;"")+('Dvd Calendar'!$E$431:$CZ$431='Field Check'!$C$54)*('Field Check'!$C$54&lt;&gt;"")+('Dvd Calendar'!$E$431:$CZ$431='Field Check'!$C$55)*('Field Check'!$C$55&lt;&gt;"")+('Dvd Calendar'!$E$431:$CZ$431='Field Check'!$C$56)*('Field Check'!$C$56&lt;&gt;"")+('Dvd Calendar'!$E$431:$CZ$431='Field Check'!$C$57)*('Field Check'!$C$57&lt;&gt;""))*(COUNTIF('Dvd Calendar'!$E$433:$CZ$433,'Dvd Calendar'!$E$426:$CZ$426)=0)),"")))</f>
        <v/>
      </c>
      <c r="E89" s="77">
        <f>IF(E$49="","",IF($B89="","",IFERROR(SUMIFS('Dvd Calendar'!$E$434:$CZ$434,'Dvd Calendar'!$E$433:$CZ$433,"&gt;"&amp;E$48,'Dvd Calendar'!$E$433:$CZ$433,"&lt;="&amp;E$49)+SUMPRODUCT(('Dvd Calendar'!$E$426:$CZ$426&gt;E$48)*('Dvd Calendar'!$E$426:$CZ$426&lt;=E$49)*'Dvd Calendar'!$E$429:$CZ$429*(('Dvd Calendar'!$E$431:$CZ$431='Field Check'!$C$53)*('Field Check'!$C$53&lt;&gt;"")+('Dvd Calendar'!$E$431:$CZ$431='Field Check'!$C$54)*('Field Check'!$C$54&lt;&gt;"")+('Dvd Calendar'!$E$431:$CZ$431='Field Check'!$C$55)*('Field Check'!$C$55&lt;&gt;"")+('Dvd Calendar'!$E$431:$CZ$431='Field Check'!$C$56)*('Field Check'!$C$56&lt;&gt;"")+('Dvd Calendar'!$E$431:$CZ$431='Field Check'!$C$57)*('Field Check'!$C$57&lt;&gt;""))*(COUNTIF('Dvd Calendar'!$E$433:$CZ$433,'Dvd Calendar'!$E$426:$CZ$426)=0)),"")))</f>
        <v/>
      </c>
      <c r="F89" s="77">
        <f>IF(F$49="","",IF($B89="","",IFERROR(SUMIFS('Dvd Calendar'!$E$434:$CZ$434,'Dvd Calendar'!$E$433:$CZ$433,"&gt;"&amp;F$48,'Dvd Calendar'!$E$433:$CZ$433,"&lt;="&amp;F$49)+SUMPRODUCT(('Dvd Calendar'!$E$426:$CZ$426&gt;F$48)*('Dvd Calendar'!$E$426:$CZ$426&lt;=F$49)*'Dvd Calendar'!$E$429:$CZ$429*(('Dvd Calendar'!$E$431:$CZ$431='Field Check'!$C$53)*('Field Check'!$C$53&lt;&gt;"")+('Dvd Calendar'!$E$431:$CZ$431='Field Check'!$C$54)*('Field Check'!$C$54&lt;&gt;"")+('Dvd Calendar'!$E$431:$CZ$431='Field Check'!$C$55)*('Field Check'!$C$55&lt;&gt;"")+('Dvd Calendar'!$E$431:$CZ$431='Field Check'!$C$56)*('Field Check'!$C$56&lt;&gt;"")+('Dvd Calendar'!$E$431:$CZ$431='Field Check'!$C$57)*('Field Check'!$C$57&lt;&gt;""))*(COUNTIF('Dvd Calendar'!$E$433:$CZ$433,'Dvd Calendar'!$E$426:$CZ$426)=0)),"")))</f>
        <v/>
      </c>
      <c r="G89" s="77">
        <f>IF(G$49="","",IF($B89="","",IFERROR(SUMIFS('Dvd Calendar'!$E$434:$CZ$434,'Dvd Calendar'!$E$433:$CZ$433,"&gt;"&amp;G$48,'Dvd Calendar'!$E$433:$CZ$433,"&lt;="&amp;G$49)+SUMPRODUCT(('Dvd Calendar'!$E$426:$CZ$426&gt;G$48)*('Dvd Calendar'!$E$426:$CZ$426&lt;=G$49)*'Dvd Calendar'!$E$429:$CZ$429*(('Dvd Calendar'!$E$431:$CZ$431='Field Check'!$C$53)*('Field Check'!$C$53&lt;&gt;"")+('Dvd Calendar'!$E$431:$CZ$431='Field Check'!$C$54)*('Field Check'!$C$54&lt;&gt;"")+('Dvd Calendar'!$E$431:$CZ$431='Field Check'!$C$55)*('Field Check'!$C$55&lt;&gt;"")+('Dvd Calendar'!$E$431:$CZ$431='Field Check'!$C$56)*('Field Check'!$C$56&lt;&gt;"")+('Dvd Calendar'!$E$431:$CZ$431='Field Check'!$C$57)*('Field Check'!$C$57&lt;&gt;""))*(COUNTIF('Dvd Calendar'!$E$433:$CZ$433,'Dvd Calendar'!$E$426:$CZ$426)=0)),"")))</f>
        <v/>
      </c>
      <c r="H89" s="77">
        <f>IF(H$49="","",IF($B89="","",IFERROR(SUMIFS('Dvd Calendar'!$E$434:$CZ$434,'Dvd Calendar'!$E$433:$CZ$433,"&gt;"&amp;H$48,'Dvd Calendar'!$E$433:$CZ$433,"&lt;="&amp;H$49)+SUMPRODUCT(('Dvd Calendar'!$E$426:$CZ$426&gt;H$48)*('Dvd Calendar'!$E$426:$CZ$426&lt;=H$49)*'Dvd Calendar'!$E$429:$CZ$429*(('Dvd Calendar'!$E$431:$CZ$431='Field Check'!$C$53)*('Field Check'!$C$53&lt;&gt;"")+('Dvd Calendar'!$E$431:$CZ$431='Field Check'!$C$54)*('Field Check'!$C$54&lt;&gt;"")+('Dvd Calendar'!$E$431:$CZ$431='Field Check'!$C$55)*('Field Check'!$C$55&lt;&gt;"")+('Dvd Calendar'!$E$431:$CZ$431='Field Check'!$C$56)*('Field Check'!$C$56&lt;&gt;"")+('Dvd Calendar'!$E$431:$CZ$431='Field Check'!$C$57)*('Field Check'!$C$57&lt;&gt;""))*(COUNTIF('Dvd Calendar'!$E$433:$CZ$433,'Dvd Calendar'!$E$426:$CZ$426)=0)),"")))</f>
        <v/>
      </c>
      <c r="I89" s="77">
        <f>IF(I$49="","",IF($B89="","",IFERROR(SUMIFS('Dvd Calendar'!$E$434:$CZ$434,'Dvd Calendar'!$E$433:$CZ$433,"&gt;"&amp;I$48,'Dvd Calendar'!$E$433:$CZ$433,"&lt;="&amp;I$49)+SUMPRODUCT(('Dvd Calendar'!$E$426:$CZ$426&gt;I$48)*('Dvd Calendar'!$E$426:$CZ$426&lt;=I$49)*'Dvd Calendar'!$E$429:$CZ$429*(('Dvd Calendar'!$E$431:$CZ$431='Field Check'!$C$53)*('Field Check'!$C$53&lt;&gt;"")+('Dvd Calendar'!$E$431:$CZ$431='Field Check'!$C$54)*('Field Check'!$C$54&lt;&gt;"")+('Dvd Calendar'!$E$431:$CZ$431='Field Check'!$C$55)*('Field Check'!$C$55&lt;&gt;"")+('Dvd Calendar'!$E$431:$CZ$431='Field Check'!$C$56)*('Field Check'!$C$56&lt;&gt;"")+('Dvd Calendar'!$E$431:$CZ$431='Field Check'!$C$57)*('Field Check'!$C$57&lt;&gt;""))*(COUNTIF('Dvd Calendar'!$E$433:$CZ$433,'Dvd Calendar'!$E$426:$CZ$426)=0)),"")))</f>
        <v/>
      </c>
      <c r="J89" s="77">
        <f>IF(J$49="","",IF($B89="","",IFERROR(SUMIFS('Dvd Calendar'!$E$434:$CZ$434,'Dvd Calendar'!$E$433:$CZ$433,"&gt;"&amp;J$48,'Dvd Calendar'!$E$433:$CZ$433,"&lt;="&amp;J$49)+SUMPRODUCT(('Dvd Calendar'!$E$426:$CZ$426&gt;J$48)*('Dvd Calendar'!$E$426:$CZ$426&lt;=J$49)*'Dvd Calendar'!$E$429:$CZ$429*(('Dvd Calendar'!$E$431:$CZ$431='Field Check'!$C$53)*('Field Check'!$C$53&lt;&gt;"")+('Dvd Calendar'!$E$431:$CZ$431='Field Check'!$C$54)*('Field Check'!$C$54&lt;&gt;"")+('Dvd Calendar'!$E$431:$CZ$431='Field Check'!$C$55)*('Field Check'!$C$55&lt;&gt;"")+('Dvd Calendar'!$E$431:$CZ$431='Field Check'!$C$56)*('Field Check'!$C$56&lt;&gt;"")+('Dvd Calendar'!$E$431:$CZ$431='Field Check'!$C$57)*('Field Check'!$C$57&lt;&gt;""))*(COUNTIF('Dvd Calendar'!$E$433:$CZ$433,'Dvd Calendar'!$E$426:$CZ$426)=0)),"")))</f>
        <v/>
      </c>
      <c r="K89" s="77">
        <f>IF(K$49="","",IF($B89="","",IFERROR(SUMIFS('Dvd Calendar'!$E$434:$CZ$434,'Dvd Calendar'!$E$433:$CZ$433,"&gt;"&amp;K$48,'Dvd Calendar'!$E$433:$CZ$433,"&lt;="&amp;K$49)+SUMPRODUCT(('Dvd Calendar'!$E$426:$CZ$426&gt;K$48)*('Dvd Calendar'!$E$426:$CZ$426&lt;=K$49)*'Dvd Calendar'!$E$429:$CZ$429*(('Dvd Calendar'!$E$431:$CZ$431='Field Check'!$C$53)*('Field Check'!$C$53&lt;&gt;"")+('Dvd Calendar'!$E$431:$CZ$431='Field Check'!$C$54)*('Field Check'!$C$54&lt;&gt;"")+('Dvd Calendar'!$E$431:$CZ$431='Field Check'!$C$55)*('Field Check'!$C$55&lt;&gt;"")+('Dvd Calendar'!$E$431:$CZ$431='Field Check'!$C$56)*('Field Check'!$C$56&lt;&gt;"")+('Dvd Calendar'!$E$431:$CZ$431='Field Check'!$C$57)*('Field Check'!$C$57&lt;&gt;""))*(COUNTIF('Dvd Calendar'!$E$433:$CZ$433,'Dvd Calendar'!$E$426:$CZ$426)=0)),"")))</f>
        <v/>
      </c>
      <c r="L89" s="77">
        <f>IF(L$49="","",IF($B89="","",IFERROR(SUMIFS('Dvd Calendar'!$E$434:$CZ$434,'Dvd Calendar'!$E$433:$CZ$433,"&gt;"&amp;L$48,'Dvd Calendar'!$E$433:$CZ$433,"&lt;="&amp;L$49)+SUMPRODUCT(('Dvd Calendar'!$E$426:$CZ$426&gt;L$48)*('Dvd Calendar'!$E$426:$CZ$426&lt;=L$49)*'Dvd Calendar'!$E$429:$CZ$429*(('Dvd Calendar'!$E$431:$CZ$431='Field Check'!$C$53)*('Field Check'!$C$53&lt;&gt;"")+('Dvd Calendar'!$E$431:$CZ$431='Field Check'!$C$54)*('Field Check'!$C$54&lt;&gt;"")+('Dvd Calendar'!$E$431:$CZ$431='Field Check'!$C$55)*('Field Check'!$C$55&lt;&gt;"")+('Dvd Calendar'!$E$431:$CZ$431='Field Check'!$C$56)*('Field Check'!$C$56&lt;&gt;"")+('Dvd Calendar'!$E$431:$CZ$431='Field Check'!$C$57)*('Field Check'!$C$57&lt;&gt;""))*(COUNTIF('Dvd Calendar'!$E$433:$CZ$433,'Dvd Calendar'!$E$426:$CZ$426)=0)),"")))</f>
        <v/>
      </c>
      <c r="M89" s="77">
        <f>IF(M$49="","",IF($B89="","",IFERROR(SUMIFS('Dvd Calendar'!$E$434:$CZ$434,'Dvd Calendar'!$E$433:$CZ$433,"&gt;"&amp;M$48,'Dvd Calendar'!$E$433:$CZ$433,"&lt;="&amp;M$49)+SUMPRODUCT(('Dvd Calendar'!$E$426:$CZ$426&gt;M$48)*('Dvd Calendar'!$E$426:$CZ$426&lt;=M$49)*'Dvd Calendar'!$E$429:$CZ$429*(('Dvd Calendar'!$E$431:$CZ$431='Field Check'!$C$53)*('Field Check'!$C$53&lt;&gt;"")+('Dvd Calendar'!$E$431:$CZ$431='Field Check'!$C$54)*('Field Check'!$C$54&lt;&gt;"")+('Dvd Calendar'!$E$431:$CZ$431='Field Check'!$C$55)*('Field Check'!$C$55&lt;&gt;"")+('Dvd Calendar'!$E$431:$CZ$431='Field Check'!$C$56)*('Field Check'!$C$56&lt;&gt;"")+('Dvd Calendar'!$E$431:$CZ$431='Field Check'!$C$57)*('Field Check'!$C$57&lt;&gt;""))*(COUNTIF('Dvd Calendar'!$E$433:$CZ$433,'Dvd Calendar'!$E$426:$CZ$426)=0)),"")))</f>
        <v/>
      </c>
      <c r="N89" s="77">
        <f>IF(N$49="","",IF($B89="","",IFERROR(SUMIFS('Dvd Calendar'!$E$434:$CZ$434,'Dvd Calendar'!$E$433:$CZ$433,"&gt;"&amp;N$48,'Dvd Calendar'!$E$433:$CZ$433,"&lt;="&amp;N$49)+SUMPRODUCT(('Dvd Calendar'!$E$426:$CZ$426&gt;N$48)*('Dvd Calendar'!$E$426:$CZ$426&lt;=N$49)*'Dvd Calendar'!$E$429:$CZ$429*(('Dvd Calendar'!$E$431:$CZ$431='Field Check'!$C$53)*('Field Check'!$C$53&lt;&gt;"")+('Dvd Calendar'!$E$431:$CZ$431='Field Check'!$C$54)*('Field Check'!$C$54&lt;&gt;"")+('Dvd Calendar'!$E$431:$CZ$431='Field Check'!$C$55)*('Field Check'!$C$55&lt;&gt;"")+('Dvd Calendar'!$E$431:$CZ$431='Field Check'!$C$56)*('Field Check'!$C$56&lt;&gt;"")+('Dvd Calendar'!$E$431:$CZ$431='Field Check'!$C$57)*('Field Check'!$C$57&lt;&gt;""))*(COUNTIF('Dvd Calendar'!$E$433:$CZ$433,'Dvd Calendar'!$E$426:$CZ$426)=0)),"")))</f>
        <v/>
      </c>
      <c r="O89" s="77">
        <f>IF(O$49="","",IF($B89="","",IFERROR(SUMIFS('Dvd Calendar'!$E$434:$CZ$434,'Dvd Calendar'!$E$433:$CZ$433,"&gt;"&amp;O$48,'Dvd Calendar'!$E$433:$CZ$433,"&lt;="&amp;O$49)+SUMPRODUCT(('Dvd Calendar'!$E$426:$CZ$426&gt;O$48)*('Dvd Calendar'!$E$426:$CZ$426&lt;=O$49)*'Dvd Calendar'!$E$429:$CZ$429*(('Dvd Calendar'!$E$431:$CZ$431='Field Check'!$C$53)*('Field Check'!$C$53&lt;&gt;"")+('Dvd Calendar'!$E$431:$CZ$431='Field Check'!$C$54)*('Field Check'!$C$54&lt;&gt;"")+('Dvd Calendar'!$E$431:$CZ$431='Field Check'!$C$55)*('Field Check'!$C$55&lt;&gt;"")+('Dvd Calendar'!$E$431:$CZ$431='Field Check'!$C$56)*('Field Check'!$C$56&lt;&gt;"")+('Dvd Calendar'!$E$431:$CZ$431='Field Check'!$C$57)*('Field Check'!$C$57&lt;&gt;""))*(COUNTIF('Dvd Calendar'!$E$433:$CZ$433,'Dvd Calendar'!$E$426:$CZ$426)=0)),"")))</f>
        <v/>
      </c>
      <c r="P89" s="77">
        <f>IF(P$49="","",IF($B89="","",IFERROR(SUMIFS('Dvd Calendar'!$E$434:$CZ$434,'Dvd Calendar'!$E$433:$CZ$433,"&gt;"&amp;P$48,'Dvd Calendar'!$E$433:$CZ$433,"&lt;="&amp;P$49)+SUMPRODUCT(('Dvd Calendar'!$E$426:$CZ$426&gt;P$48)*('Dvd Calendar'!$E$426:$CZ$426&lt;=P$49)*'Dvd Calendar'!$E$429:$CZ$429*(('Dvd Calendar'!$E$431:$CZ$431='Field Check'!$C$53)*('Field Check'!$C$53&lt;&gt;"")+('Dvd Calendar'!$E$431:$CZ$431='Field Check'!$C$54)*('Field Check'!$C$54&lt;&gt;"")+('Dvd Calendar'!$E$431:$CZ$431='Field Check'!$C$55)*('Field Check'!$C$55&lt;&gt;"")+('Dvd Calendar'!$E$431:$CZ$431='Field Check'!$C$56)*('Field Check'!$C$56&lt;&gt;"")+('Dvd Calendar'!$E$431:$CZ$431='Field Check'!$C$57)*('Field Check'!$C$57&lt;&gt;""))*(COUNTIF('Dvd Calendar'!$E$433:$CZ$433,'Dvd Calendar'!$E$426:$CZ$426)=0)),"")))</f>
        <v/>
      </c>
      <c r="Q89" s="77">
        <f>IF(Q$49="","",IF($B89="","",IFERROR(SUMIFS('Dvd Calendar'!$E$434:$CZ$434,'Dvd Calendar'!$E$433:$CZ$433,"&gt;"&amp;Q$48,'Dvd Calendar'!$E$433:$CZ$433,"&lt;="&amp;Q$49)+SUMPRODUCT(('Dvd Calendar'!$E$426:$CZ$426&gt;Q$48)*('Dvd Calendar'!$E$426:$CZ$426&lt;=Q$49)*'Dvd Calendar'!$E$429:$CZ$429*(('Dvd Calendar'!$E$431:$CZ$431='Field Check'!$C$53)*('Field Check'!$C$53&lt;&gt;"")+('Dvd Calendar'!$E$431:$CZ$431='Field Check'!$C$54)*('Field Check'!$C$54&lt;&gt;"")+('Dvd Calendar'!$E$431:$CZ$431='Field Check'!$C$55)*('Field Check'!$C$55&lt;&gt;"")+('Dvd Calendar'!$E$431:$CZ$431='Field Check'!$C$56)*('Field Check'!$C$56&lt;&gt;"")+('Dvd Calendar'!$E$431:$CZ$431='Field Check'!$C$57)*('Field Check'!$C$57&lt;&gt;""))*(COUNTIF('Dvd Calendar'!$E$433:$CZ$433,'Dvd Calendar'!$E$426:$CZ$426)=0)),"")))</f>
        <v/>
      </c>
      <c r="R89" s="77">
        <f>IF(R$49="","",IF($B89="","",IFERROR(SUMIFS('Dvd Calendar'!$E$434:$CZ$434,'Dvd Calendar'!$E$433:$CZ$433,"&gt;"&amp;R$48,'Dvd Calendar'!$E$433:$CZ$433,"&lt;="&amp;R$49)+SUMPRODUCT(('Dvd Calendar'!$E$426:$CZ$426&gt;R$48)*('Dvd Calendar'!$E$426:$CZ$426&lt;=R$49)*'Dvd Calendar'!$E$429:$CZ$429*(('Dvd Calendar'!$E$431:$CZ$431='Field Check'!$C$53)*('Field Check'!$C$53&lt;&gt;"")+('Dvd Calendar'!$E$431:$CZ$431='Field Check'!$C$54)*('Field Check'!$C$54&lt;&gt;"")+('Dvd Calendar'!$E$431:$CZ$431='Field Check'!$C$55)*('Field Check'!$C$55&lt;&gt;"")+('Dvd Calendar'!$E$431:$CZ$431='Field Check'!$C$56)*('Field Check'!$C$56&lt;&gt;"")+('Dvd Calendar'!$E$431:$CZ$431='Field Check'!$C$57)*('Field Check'!$C$57&lt;&gt;""))*(COUNTIF('Dvd Calendar'!$E$433:$CZ$433,'Dvd Calendar'!$E$426:$CZ$426)=0)),"")))</f>
        <v/>
      </c>
      <c r="U89" s="86" t="n"/>
      <c r="V89" s="86" t="n"/>
      <c r="W89" s="86" t="n"/>
      <c r="X89" s="86" t="n"/>
      <c r="Y89" s="86" t="n"/>
      <c r="Z89" s="86" t="n"/>
      <c r="AA89" s="86" t="n"/>
      <c r="AB89" s="86" t="n"/>
      <c r="AC89" s="86" t="n"/>
      <c r="AD89" s="86" t="n"/>
      <c r="AE89" s="86" t="n"/>
      <c r="AF89" s="86" t="n"/>
      <c r="AG89" s="86" t="n"/>
      <c r="AH89" s="86" t="n"/>
      <c r="AI89" s="86" t="n"/>
      <c r="AJ89" s="86" t="n"/>
    </row>
    <row r="90">
      <c r="B90" s="126">
        <f>IF('AS51'!$C$45="","",'AS51'!$C$45)</f>
        <v/>
      </c>
      <c r="C90" s="77">
        <f>IF(C$49="","",IF($B90="","",IFERROR(SUMIFS('Dvd Calendar'!$E$445:$CZ$445,'Dvd Calendar'!$E$444:$CZ$444,"&gt;"&amp;C$48,'Dvd Calendar'!$E$444:$CZ$444,"&lt;="&amp;C$49)+SUMPRODUCT(('Dvd Calendar'!$E$437:$CZ$437&gt;C$48)*('Dvd Calendar'!$E$437:$CZ$437&lt;=C$49)*'Dvd Calendar'!$E$440:$CZ$440*(('Dvd Calendar'!$E$442:$CZ$442='Field Check'!$C$53)*('Field Check'!$C$53&lt;&gt;"")+('Dvd Calendar'!$E$442:$CZ$442='Field Check'!$C$54)*('Field Check'!$C$54&lt;&gt;"")+('Dvd Calendar'!$E$442:$CZ$442='Field Check'!$C$55)*('Field Check'!$C$55&lt;&gt;"")+('Dvd Calendar'!$E$442:$CZ$442='Field Check'!$C$56)*('Field Check'!$C$56&lt;&gt;"")+('Dvd Calendar'!$E$442:$CZ$442='Field Check'!$C$57)*('Field Check'!$C$57&lt;&gt;""))*(COUNTIF('Dvd Calendar'!$E$444:$CZ$444,'Dvd Calendar'!$E$437:$CZ$437)=0)),"")))</f>
        <v/>
      </c>
      <c r="D90" s="77">
        <f>IF(D$49="","",IF($B90="","",IFERROR(SUMIFS('Dvd Calendar'!$E$445:$CZ$445,'Dvd Calendar'!$E$444:$CZ$444,"&gt;"&amp;D$48,'Dvd Calendar'!$E$444:$CZ$444,"&lt;="&amp;D$49)+SUMPRODUCT(('Dvd Calendar'!$E$437:$CZ$437&gt;D$48)*('Dvd Calendar'!$E$437:$CZ$437&lt;=D$49)*'Dvd Calendar'!$E$440:$CZ$440*(('Dvd Calendar'!$E$442:$CZ$442='Field Check'!$C$53)*('Field Check'!$C$53&lt;&gt;"")+('Dvd Calendar'!$E$442:$CZ$442='Field Check'!$C$54)*('Field Check'!$C$54&lt;&gt;"")+('Dvd Calendar'!$E$442:$CZ$442='Field Check'!$C$55)*('Field Check'!$C$55&lt;&gt;"")+('Dvd Calendar'!$E$442:$CZ$442='Field Check'!$C$56)*('Field Check'!$C$56&lt;&gt;"")+('Dvd Calendar'!$E$442:$CZ$442='Field Check'!$C$57)*('Field Check'!$C$57&lt;&gt;""))*(COUNTIF('Dvd Calendar'!$E$444:$CZ$444,'Dvd Calendar'!$E$437:$CZ$437)=0)),"")))</f>
        <v/>
      </c>
      <c r="E90" s="77">
        <f>IF(E$49="","",IF($B90="","",IFERROR(SUMIFS('Dvd Calendar'!$E$445:$CZ$445,'Dvd Calendar'!$E$444:$CZ$444,"&gt;"&amp;E$48,'Dvd Calendar'!$E$444:$CZ$444,"&lt;="&amp;E$49)+SUMPRODUCT(('Dvd Calendar'!$E$437:$CZ$437&gt;E$48)*('Dvd Calendar'!$E$437:$CZ$437&lt;=E$49)*'Dvd Calendar'!$E$440:$CZ$440*(('Dvd Calendar'!$E$442:$CZ$442='Field Check'!$C$53)*('Field Check'!$C$53&lt;&gt;"")+('Dvd Calendar'!$E$442:$CZ$442='Field Check'!$C$54)*('Field Check'!$C$54&lt;&gt;"")+('Dvd Calendar'!$E$442:$CZ$442='Field Check'!$C$55)*('Field Check'!$C$55&lt;&gt;"")+('Dvd Calendar'!$E$442:$CZ$442='Field Check'!$C$56)*('Field Check'!$C$56&lt;&gt;"")+('Dvd Calendar'!$E$442:$CZ$442='Field Check'!$C$57)*('Field Check'!$C$57&lt;&gt;""))*(COUNTIF('Dvd Calendar'!$E$444:$CZ$444,'Dvd Calendar'!$E$437:$CZ$437)=0)),"")))</f>
        <v/>
      </c>
      <c r="F90" s="77">
        <f>IF(F$49="","",IF($B90="","",IFERROR(SUMIFS('Dvd Calendar'!$E$445:$CZ$445,'Dvd Calendar'!$E$444:$CZ$444,"&gt;"&amp;F$48,'Dvd Calendar'!$E$444:$CZ$444,"&lt;="&amp;F$49)+SUMPRODUCT(('Dvd Calendar'!$E$437:$CZ$437&gt;F$48)*('Dvd Calendar'!$E$437:$CZ$437&lt;=F$49)*'Dvd Calendar'!$E$440:$CZ$440*(('Dvd Calendar'!$E$442:$CZ$442='Field Check'!$C$53)*('Field Check'!$C$53&lt;&gt;"")+('Dvd Calendar'!$E$442:$CZ$442='Field Check'!$C$54)*('Field Check'!$C$54&lt;&gt;"")+('Dvd Calendar'!$E$442:$CZ$442='Field Check'!$C$55)*('Field Check'!$C$55&lt;&gt;"")+('Dvd Calendar'!$E$442:$CZ$442='Field Check'!$C$56)*('Field Check'!$C$56&lt;&gt;"")+('Dvd Calendar'!$E$442:$CZ$442='Field Check'!$C$57)*('Field Check'!$C$57&lt;&gt;""))*(COUNTIF('Dvd Calendar'!$E$444:$CZ$444,'Dvd Calendar'!$E$437:$CZ$437)=0)),"")))</f>
        <v/>
      </c>
      <c r="G90" s="77">
        <f>IF(G$49="","",IF($B90="","",IFERROR(SUMIFS('Dvd Calendar'!$E$445:$CZ$445,'Dvd Calendar'!$E$444:$CZ$444,"&gt;"&amp;G$48,'Dvd Calendar'!$E$444:$CZ$444,"&lt;="&amp;G$49)+SUMPRODUCT(('Dvd Calendar'!$E$437:$CZ$437&gt;G$48)*('Dvd Calendar'!$E$437:$CZ$437&lt;=G$49)*'Dvd Calendar'!$E$440:$CZ$440*(('Dvd Calendar'!$E$442:$CZ$442='Field Check'!$C$53)*('Field Check'!$C$53&lt;&gt;"")+('Dvd Calendar'!$E$442:$CZ$442='Field Check'!$C$54)*('Field Check'!$C$54&lt;&gt;"")+('Dvd Calendar'!$E$442:$CZ$442='Field Check'!$C$55)*('Field Check'!$C$55&lt;&gt;"")+('Dvd Calendar'!$E$442:$CZ$442='Field Check'!$C$56)*('Field Check'!$C$56&lt;&gt;"")+('Dvd Calendar'!$E$442:$CZ$442='Field Check'!$C$57)*('Field Check'!$C$57&lt;&gt;""))*(COUNTIF('Dvd Calendar'!$E$444:$CZ$444,'Dvd Calendar'!$E$437:$CZ$437)=0)),"")))</f>
        <v/>
      </c>
      <c r="H90" s="77">
        <f>IF(H$49="","",IF($B90="","",IFERROR(SUMIFS('Dvd Calendar'!$E$445:$CZ$445,'Dvd Calendar'!$E$444:$CZ$444,"&gt;"&amp;H$48,'Dvd Calendar'!$E$444:$CZ$444,"&lt;="&amp;H$49)+SUMPRODUCT(('Dvd Calendar'!$E$437:$CZ$437&gt;H$48)*('Dvd Calendar'!$E$437:$CZ$437&lt;=H$49)*'Dvd Calendar'!$E$440:$CZ$440*(('Dvd Calendar'!$E$442:$CZ$442='Field Check'!$C$53)*('Field Check'!$C$53&lt;&gt;"")+('Dvd Calendar'!$E$442:$CZ$442='Field Check'!$C$54)*('Field Check'!$C$54&lt;&gt;"")+('Dvd Calendar'!$E$442:$CZ$442='Field Check'!$C$55)*('Field Check'!$C$55&lt;&gt;"")+('Dvd Calendar'!$E$442:$CZ$442='Field Check'!$C$56)*('Field Check'!$C$56&lt;&gt;"")+('Dvd Calendar'!$E$442:$CZ$442='Field Check'!$C$57)*('Field Check'!$C$57&lt;&gt;""))*(COUNTIF('Dvd Calendar'!$E$444:$CZ$444,'Dvd Calendar'!$E$437:$CZ$437)=0)),"")))</f>
        <v/>
      </c>
      <c r="I90" s="77">
        <f>IF(I$49="","",IF($B90="","",IFERROR(SUMIFS('Dvd Calendar'!$E$445:$CZ$445,'Dvd Calendar'!$E$444:$CZ$444,"&gt;"&amp;I$48,'Dvd Calendar'!$E$444:$CZ$444,"&lt;="&amp;I$49)+SUMPRODUCT(('Dvd Calendar'!$E$437:$CZ$437&gt;I$48)*('Dvd Calendar'!$E$437:$CZ$437&lt;=I$49)*'Dvd Calendar'!$E$440:$CZ$440*(('Dvd Calendar'!$E$442:$CZ$442='Field Check'!$C$53)*('Field Check'!$C$53&lt;&gt;"")+('Dvd Calendar'!$E$442:$CZ$442='Field Check'!$C$54)*('Field Check'!$C$54&lt;&gt;"")+('Dvd Calendar'!$E$442:$CZ$442='Field Check'!$C$55)*('Field Check'!$C$55&lt;&gt;"")+('Dvd Calendar'!$E$442:$CZ$442='Field Check'!$C$56)*('Field Check'!$C$56&lt;&gt;"")+('Dvd Calendar'!$E$442:$CZ$442='Field Check'!$C$57)*('Field Check'!$C$57&lt;&gt;""))*(COUNTIF('Dvd Calendar'!$E$444:$CZ$444,'Dvd Calendar'!$E$437:$CZ$437)=0)),"")))</f>
        <v/>
      </c>
      <c r="J90" s="77">
        <f>IF(J$49="","",IF($B90="","",IFERROR(SUMIFS('Dvd Calendar'!$E$445:$CZ$445,'Dvd Calendar'!$E$444:$CZ$444,"&gt;"&amp;J$48,'Dvd Calendar'!$E$444:$CZ$444,"&lt;="&amp;J$49)+SUMPRODUCT(('Dvd Calendar'!$E$437:$CZ$437&gt;J$48)*('Dvd Calendar'!$E$437:$CZ$437&lt;=J$49)*'Dvd Calendar'!$E$440:$CZ$440*(('Dvd Calendar'!$E$442:$CZ$442='Field Check'!$C$53)*('Field Check'!$C$53&lt;&gt;"")+('Dvd Calendar'!$E$442:$CZ$442='Field Check'!$C$54)*('Field Check'!$C$54&lt;&gt;"")+('Dvd Calendar'!$E$442:$CZ$442='Field Check'!$C$55)*('Field Check'!$C$55&lt;&gt;"")+('Dvd Calendar'!$E$442:$CZ$442='Field Check'!$C$56)*('Field Check'!$C$56&lt;&gt;"")+('Dvd Calendar'!$E$442:$CZ$442='Field Check'!$C$57)*('Field Check'!$C$57&lt;&gt;""))*(COUNTIF('Dvd Calendar'!$E$444:$CZ$444,'Dvd Calendar'!$E$437:$CZ$437)=0)),"")))</f>
        <v/>
      </c>
      <c r="K90" s="77">
        <f>IF(K$49="","",IF($B90="","",IFERROR(SUMIFS('Dvd Calendar'!$E$445:$CZ$445,'Dvd Calendar'!$E$444:$CZ$444,"&gt;"&amp;K$48,'Dvd Calendar'!$E$444:$CZ$444,"&lt;="&amp;K$49)+SUMPRODUCT(('Dvd Calendar'!$E$437:$CZ$437&gt;K$48)*('Dvd Calendar'!$E$437:$CZ$437&lt;=K$49)*'Dvd Calendar'!$E$440:$CZ$440*(('Dvd Calendar'!$E$442:$CZ$442='Field Check'!$C$53)*('Field Check'!$C$53&lt;&gt;"")+('Dvd Calendar'!$E$442:$CZ$442='Field Check'!$C$54)*('Field Check'!$C$54&lt;&gt;"")+('Dvd Calendar'!$E$442:$CZ$442='Field Check'!$C$55)*('Field Check'!$C$55&lt;&gt;"")+('Dvd Calendar'!$E$442:$CZ$442='Field Check'!$C$56)*('Field Check'!$C$56&lt;&gt;"")+('Dvd Calendar'!$E$442:$CZ$442='Field Check'!$C$57)*('Field Check'!$C$57&lt;&gt;""))*(COUNTIF('Dvd Calendar'!$E$444:$CZ$444,'Dvd Calendar'!$E$437:$CZ$437)=0)),"")))</f>
        <v/>
      </c>
      <c r="L90" s="77">
        <f>IF(L$49="","",IF($B90="","",IFERROR(SUMIFS('Dvd Calendar'!$E$445:$CZ$445,'Dvd Calendar'!$E$444:$CZ$444,"&gt;"&amp;L$48,'Dvd Calendar'!$E$444:$CZ$444,"&lt;="&amp;L$49)+SUMPRODUCT(('Dvd Calendar'!$E$437:$CZ$437&gt;L$48)*('Dvd Calendar'!$E$437:$CZ$437&lt;=L$49)*'Dvd Calendar'!$E$440:$CZ$440*(('Dvd Calendar'!$E$442:$CZ$442='Field Check'!$C$53)*('Field Check'!$C$53&lt;&gt;"")+('Dvd Calendar'!$E$442:$CZ$442='Field Check'!$C$54)*('Field Check'!$C$54&lt;&gt;"")+('Dvd Calendar'!$E$442:$CZ$442='Field Check'!$C$55)*('Field Check'!$C$55&lt;&gt;"")+('Dvd Calendar'!$E$442:$CZ$442='Field Check'!$C$56)*('Field Check'!$C$56&lt;&gt;"")+('Dvd Calendar'!$E$442:$CZ$442='Field Check'!$C$57)*('Field Check'!$C$57&lt;&gt;""))*(COUNTIF('Dvd Calendar'!$E$444:$CZ$444,'Dvd Calendar'!$E$437:$CZ$437)=0)),"")))</f>
        <v/>
      </c>
      <c r="M90" s="77">
        <f>IF(M$49="","",IF($B90="","",IFERROR(SUMIFS('Dvd Calendar'!$E$445:$CZ$445,'Dvd Calendar'!$E$444:$CZ$444,"&gt;"&amp;M$48,'Dvd Calendar'!$E$444:$CZ$444,"&lt;="&amp;M$49)+SUMPRODUCT(('Dvd Calendar'!$E$437:$CZ$437&gt;M$48)*('Dvd Calendar'!$E$437:$CZ$437&lt;=M$49)*'Dvd Calendar'!$E$440:$CZ$440*(('Dvd Calendar'!$E$442:$CZ$442='Field Check'!$C$53)*('Field Check'!$C$53&lt;&gt;"")+('Dvd Calendar'!$E$442:$CZ$442='Field Check'!$C$54)*('Field Check'!$C$54&lt;&gt;"")+('Dvd Calendar'!$E$442:$CZ$442='Field Check'!$C$55)*('Field Check'!$C$55&lt;&gt;"")+('Dvd Calendar'!$E$442:$CZ$442='Field Check'!$C$56)*('Field Check'!$C$56&lt;&gt;"")+('Dvd Calendar'!$E$442:$CZ$442='Field Check'!$C$57)*('Field Check'!$C$57&lt;&gt;""))*(COUNTIF('Dvd Calendar'!$E$444:$CZ$444,'Dvd Calendar'!$E$437:$CZ$437)=0)),"")))</f>
        <v/>
      </c>
      <c r="N90" s="77">
        <f>IF(N$49="","",IF($B90="","",IFERROR(SUMIFS('Dvd Calendar'!$E$445:$CZ$445,'Dvd Calendar'!$E$444:$CZ$444,"&gt;"&amp;N$48,'Dvd Calendar'!$E$444:$CZ$444,"&lt;="&amp;N$49)+SUMPRODUCT(('Dvd Calendar'!$E$437:$CZ$437&gt;N$48)*('Dvd Calendar'!$E$437:$CZ$437&lt;=N$49)*'Dvd Calendar'!$E$440:$CZ$440*(('Dvd Calendar'!$E$442:$CZ$442='Field Check'!$C$53)*('Field Check'!$C$53&lt;&gt;"")+('Dvd Calendar'!$E$442:$CZ$442='Field Check'!$C$54)*('Field Check'!$C$54&lt;&gt;"")+('Dvd Calendar'!$E$442:$CZ$442='Field Check'!$C$55)*('Field Check'!$C$55&lt;&gt;"")+('Dvd Calendar'!$E$442:$CZ$442='Field Check'!$C$56)*('Field Check'!$C$56&lt;&gt;"")+('Dvd Calendar'!$E$442:$CZ$442='Field Check'!$C$57)*('Field Check'!$C$57&lt;&gt;""))*(COUNTIF('Dvd Calendar'!$E$444:$CZ$444,'Dvd Calendar'!$E$437:$CZ$437)=0)),"")))</f>
        <v/>
      </c>
      <c r="O90" s="77">
        <f>IF(O$49="","",IF($B90="","",IFERROR(SUMIFS('Dvd Calendar'!$E$445:$CZ$445,'Dvd Calendar'!$E$444:$CZ$444,"&gt;"&amp;O$48,'Dvd Calendar'!$E$444:$CZ$444,"&lt;="&amp;O$49)+SUMPRODUCT(('Dvd Calendar'!$E$437:$CZ$437&gt;O$48)*('Dvd Calendar'!$E$437:$CZ$437&lt;=O$49)*'Dvd Calendar'!$E$440:$CZ$440*(('Dvd Calendar'!$E$442:$CZ$442='Field Check'!$C$53)*('Field Check'!$C$53&lt;&gt;"")+('Dvd Calendar'!$E$442:$CZ$442='Field Check'!$C$54)*('Field Check'!$C$54&lt;&gt;"")+('Dvd Calendar'!$E$442:$CZ$442='Field Check'!$C$55)*('Field Check'!$C$55&lt;&gt;"")+('Dvd Calendar'!$E$442:$CZ$442='Field Check'!$C$56)*('Field Check'!$C$56&lt;&gt;"")+('Dvd Calendar'!$E$442:$CZ$442='Field Check'!$C$57)*('Field Check'!$C$57&lt;&gt;""))*(COUNTIF('Dvd Calendar'!$E$444:$CZ$444,'Dvd Calendar'!$E$437:$CZ$437)=0)),"")))</f>
        <v/>
      </c>
      <c r="P90" s="77">
        <f>IF(P$49="","",IF($B90="","",IFERROR(SUMIFS('Dvd Calendar'!$E$445:$CZ$445,'Dvd Calendar'!$E$444:$CZ$444,"&gt;"&amp;P$48,'Dvd Calendar'!$E$444:$CZ$444,"&lt;="&amp;P$49)+SUMPRODUCT(('Dvd Calendar'!$E$437:$CZ$437&gt;P$48)*('Dvd Calendar'!$E$437:$CZ$437&lt;=P$49)*'Dvd Calendar'!$E$440:$CZ$440*(('Dvd Calendar'!$E$442:$CZ$442='Field Check'!$C$53)*('Field Check'!$C$53&lt;&gt;"")+('Dvd Calendar'!$E$442:$CZ$442='Field Check'!$C$54)*('Field Check'!$C$54&lt;&gt;"")+('Dvd Calendar'!$E$442:$CZ$442='Field Check'!$C$55)*('Field Check'!$C$55&lt;&gt;"")+('Dvd Calendar'!$E$442:$CZ$442='Field Check'!$C$56)*('Field Check'!$C$56&lt;&gt;"")+('Dvd Calendar'!$E$442:$CZ$442='Field Check'!$C$57)*('Field Check'!$C$57&lt;&gt;""))*(COUNTIF('Dvd Calendar'!$E$444:$CZ$444,'Dvd Calendar'!$E$437:$CZ$437)=0)),"")))</f>
        <v/>
      </c>
      <c r="Q90" s="77">
        <f>IF(Q$49="","",IF($B90="","",IFERROR(SUMIFS('Dvd Calendar'!$E$445:$CZ$445,'Dvd Calendar'!$E$444:$CZ$444,"&gt;"&amp;Q$48,'Dvd Calendar'!$E$444:$CZ$444,"&lt;="&amp;Q$49)+SUMPRODUCT(('Dvd Calendar'!$E$437:$CZ$437&gt;Q$48)*('Dvd Calendar'!$E$437:$CZ$437&lt;=Q$49)*'Dvd Calendar'!$E$440:$CZ$440*(('Dvd Calendar'!$E$442:$CZ$442='Field Check'!$C$53)*('Field Check'!$C$53&lt;&gt;"")+('Dvd Calendar'!$E$442:$CZ$442='Field Check'!$C$54)*('Field Check'!$C$54&lt;&gt;"")+('Dvd Calendar'!$E$442:$CZ$442='Field Check'!$C$55)*('Field Check'!$C$55&lt;&gt;"")+('Dvd Calendar'!$E$442:$CZ$442='Field Check'!$C$56)*('Field Check'!$C$56&lt;&gt;"")+('Dvd Calendar'!$E$442:$CZ$442='Field Check'!$C$57)*('Field Check'!$C$57&lt;&gt;""))*(COUNTIF('Dvd Calendar'!$E$444:$CZ$444,'Dvd Calendar'!$E$437:$CZ$437)=0)),"")))</f>
        <v/>
      </c>
      <c r="R90" s="77">
        <f>IF(R$49="","",IF($B90="","",IFERROR(SUMIFS('Dvd Calendar'!$E$445:$CZ$445,'Dvd Calendar'!$E$444:$CZ$444,"&gt;"&amp;R$48,'Dvd Calendar'!$E$444:$CZ$444,"&lt;="&amp;R$49)+SUMPRODUCT(('Dvd Calendar'!$E$437:$CZ$437&gt;R$48)*('Dvd Calendar'!$E$437:$CZ$437&lt;=R$49)*'Dvd Calendar'!$E$440:$CZ$440*(('Dvd Calendar'!$E$442:$CZ$442='Field Check'!$C$53)*('Field Check'!$C$53&lt;&gt;"")+('Dvd Calendar'!$E$442:$CZ$442='Field Check'!$C$54)*('Field Check'!$C$54&lt;&gt;"")+('Dvd Calendar'!$E$442:$CZ$442='Field Check'!$C$55)*('Field Check'!$C$55&lt;&gt;"")+('Dvd Calendar'!$E$442:$CZ$442='Field Check'!$C$56)*('Field Check'!$C$56&lt;&gt;"")+('Dvd Calendar'!$E$442:$CZ$442='Field Check'!$C$57)*('Field Check'!$C$57&lt;&gt;""))*(COUNTIF('Dvd Calendar'!$E$444:$CZ$444,'Dvd Calendar'!$E$437:$CZ$437)=0)),"")))</f>
        <v/>
      </c>
      <c r="U90" s="86" t="n"/>
      <c r="V90" s="86" t="n"/>
      <c r="W90" s="86" t="n"/>
      <c r="X90" s="86" t="n"/>
      <c r="Y90" s="86" t="n"/>
      <c r="Z90" s="86" t="n"/>
      <c r="AA90" s="86" t="n"/>
      <c r="AB90" s="86" t="n"/>
      <c r="AC90" s="86" t="n"/>
      <c r="AD90" s="86" t="n"/>
      <c r="AE90" s="86" t="n"/>
      <c r="AF90" s="86" t="n"/>
      <c r="AG90" s="86" t="n"/>
      <c r="AH90" s="86" t="n"/>
      <c r="AI90" s="86" t="n"/>
      <c r="AJ90" s="86" t="n"/>
    </row>
    <row r="91">
      <c r="B91" s="126">
        <f>IF('AS51'!$C$46="","",'AS51'!$C$46)</f>
        <v/>
      </c>
      <c r="C91" s="77">
        <f>IF(C$49="","",IF($B91="","",IFERROR(SUMIFS('Dvd Calendar'!$E$456:$CZ$456,'Dvd Calendar'!$E$455:$CZ$455,"&gt;"&amp;C$48,'Dvd Calendar'!$E$455:$CZ$455,"&lt;="&amp;C$49)+SUMPRODUCT(('Dvd Calendar'!$E$448:$CZ$448&gt;C$48)*('Dvd Calendar'!$E$448:$CZ$448&lt;=C$49)*'Dvd Calendar'!$E$451:$CZ$451*(('Dvd Calendar'!$E$453:$CZ$453='Field Check'!$C$53)*('Field Check'!$C$53&lt;&gt;"")+('Dvd Calendar'!$E$453:$CZ$453='Field Check'!$C$54)*('Field Check'!$C$54&lt;&gt;"")+('Dvd Calendar'!$E$453:$CZ$453='Field Check'!$C$55)*('Field Check'!$C$55&lt;&gt;"")+('Dvd Calendar'!$E$453:$CZ$453='Field Check'!$C$56)*('Field Check'!$C$56&lt;&gt;"")+('Dvd Calendar'!$E$453:$CZ$453='Field Check'!$C$57)*('Field Check'!$C$57&lt;&gt;""))*(COUNTIF('Dvd Calendar'!$E$455:$CZ$455,'Dvd Calendar'!$E$448:$CZ$448)=0)),"")))</f>
        <v/>
      </c>
      <c r="D91" s="77">
        <f>IF(D$49="","",IF($B91="","",IFERROR(SUMIFS('Dvd Calendar'!$E$456:$CZ$456,'Dvd Calendar'!$E$455:$CZ$455,"&gt;"&amp;D$48,'Dvd Calendar'!$E$455:$CZ$455,"&lt;="&amp;D$49)+SUMPRODUCT(('Dvd Calendar'!$E$448:$CZ$448&gt;D$48)*('Dvd Calendar'!$E$448:$CZ$448&lt;=D$49)*'Dvd Calendar'!$E$451:$CZ$451*(('Dvd Calendar'!$E$453:$CZ$453='Field Check'!$C$53)*('Field Check'!$C$53&lt;&gt;"")+('Dvd Calendar'!$E$453:$CZ$453='Field Check'!$C$54)*('Field Check'!$C$54&lt;&gt;"")+('Dvd Calendar'!$E$453:$CZ$453='Field Check'!$C$55)*('Field Check'!$C$55&lt;&gt;"")+('Dvd Calendar'!$E$453:$CZ$453='Field Check'!$C$56)*('Field Check'!$C$56&lt;&gt;"")+('Dvd Calendar'!$E$453:$CZ$453='Field Check'!$C$57)*('Field Check'!$C$57&lt;&gt;""))*(COUNTIF('Dvd Calendar'!$E$455:$CZ$455,'Dvd Calendar'!$E$448:$CZ$448)=0)),"")))</f>
        <v/>
      </c>
      <c r="E91" s="77">
        <f>IF(E$49="","",IF($B91="","",IFERROR(SUMIFS('Dvd Calendar'!$E$456:$CZ$456,'Dvd Calendar'!$E$455:$CZ$455,"&gt;"&amp;E$48,'Dvd Calendar'!$E$455:$CZ$455,"&lt;="&amp;E$49)+SUMPRODUCT(('Dvd Calendar'!$E$448:$CZ$448&gt;E$48)*('Dvd Calendar'!$E$448:$CZ$448&lt;=E$49)*'Dvd Calendar'!$E$451:$CZ$451*(('Dvd Calendar'!$E$453:$CZ$453='Field Check'!$C$53)*('Field Check'!$C$53&lt;&gt;"")+('Dvd Calendar'!$E$453:$CZ$453='Field Check'!$C$54)*('Field Check'!$C$54&lt;&gt;"")+('Dvd Calendar'!$E$453:$CZ$453='Field Check'!$C$55)*('Field Check'!$C$55&lt;&gt;"")+('Dvd Calendar'!$E$453:$CZ$453='Field Check'!$C$56)*('Field Check'!$C$56&lt;&gt;"")+('Dvd Calendar'!$E$453:$CZ$453='Field Check'!$C$57)*('Field Check'!$C$57&lt;&gt;""))*(COUNTIF('Dvd Calendar'!$E$455:$CZ$455,'Dvd Calendar'!$E$448:$CZ$448)=0)),"")))</f>
        <v/>
      </c>
      <c r="F91" s="77">
        <f>IF(F$49="","",IF($B91="","",IFERROR(SUMIFS('Dvd Calendar'!$E$456:$CZ$456,'Dvd Calendar'!$E$455:$CZ$455,"&gt;"&amp;F$48,'Dvd Calendar'!$E$455:$CZ$455,"&lt;="&amp;F$49)+SUMPRODUCT(('Dvd Calendar'!$E$448:$CZ$448&gt;F$48)*('Dvd Calendar'!$E$448:$CZ$448&lt;=F$49)*'Dvd Calendar'!$E$451:$CZ$451*(('Dvd Calendar'!$E$453:$CZ$453='Field Check'!$C$53)*('Field Check'!$C$53&lt;&gt;"")+('Dvd Calendar'!$E$453:$CZ$453='Field Check'!$C$54)*('Field Check'!$C$54&lt;&gt;"")+('Dvd Calendar'!$E$453:$CZ$453='Field Check'!$C$55)*('Field Check'!$C$55&lt;&gt;"")+('Dvd Calendar'!$E$453:$CZ$453='Field Check'!$C$56)*('Field Check'!$C$56&lt;&gt;"")+('Dvd Calendar'!$E$453:$CZ$453='Field Check'!$C$57)*('Field Check'!$C$57&lt;&gt;""))*(COUNTIF('Dvd Calendar'!$E$455:$CZ$455,'Dvd Calendar'!$E$448:$CZ$448)=0)),"")))</f>
        <v/>
      </c>
      <c r="G91" s="77">
        <f>IF(G$49="","",IF($B91="","",IFERROR(SUMIFS('Dvd Calendar'!$E$456:$CZ$456,'Dvd Calendar'!$E$455:$CZ$455,"&gt;"&amp;G$48,'Dvd Calendar'!$E$455:$CZ$455,"&lt;="&amp;G$49)+SUMPRODUCT(('Dvd Calendar'!$E$448:$CZ$448&gt;G$48)*('Dvd Calendar'!$E$448:$CZ$448&lt;=G$49)*'Dvd Calendar'!$E$451:$CZ$451*(('Dvd Calendar'!$E$453:$CZ$453='Field Check'!$C$53)*('Field Check'!$C$53&lt;&gt;"")+('Dvd Calendar'!$E$453:$CZ$453='Field Check'!$C$54)*('Field Check'!$C$54&lt;&gt;"")+('Dvd Calendar'!$E$453:$CZ$453='Field Check'!$C$55)*('Field Check'!$C$55&lt;&gt;"")+('Dvd Calendar'!$E$453:$CZ$453='Field Check'!$C$56)*('Field Check'!$C$56&lt;&gt;"")+('Dvd Calendar'!$E$453:$CZ$453='Field Check'!$C$57)*('Field Check'!$C$57&lt;&gt;""))*(COUNTIF('Dvd Calendar'!$E$455:$CZ$455,'Dvd Calendar'!$E$448:$CZ$448)=0)),"")))</f>
        <v/>
      </c>
      <c r="H91" s="77">
        <f>IF(H$49="","",IF($B91="","",IFERROR(SUMIFS('Dvd Calendar'!$E$456:$CZ$456,'Dvd Calendar'!$E$455:$CZ$455,"&gt;"&amp;H$48,'Dvd Calendar'!$E$455:$CZ$455,"&lt;="&amp;H$49)+SUMPRODUCT(('Dvd Calendar'!$E$448:$CZ$448&gt;H$48)*('Dvd Calendar'!$E$448:$CZ$448&lt;=H$49)*'Dvd Calendar'!$E$451:$CZ$451*(('Dvd Calendar'!$E$453:$CZ$453='Field Check'!$C$53)*('Field Check'!$C$53&lt;&gt;"")+('Dvd Calendar'!$E$453:$CZ$453='Field Check'!$C$54)*('Field Check'!$C$54&lt;&gt;"")+('Dvd Calendar'!$E$453:$CZ$453='Field Check'!$C$55)*('Field Check'!$C$55&lt;&gt;"")+('Dvd Calendar'!$E$453:$CZ$453='Field Check'!$C$56)*('Field Check'!$C$56&lt;&gt;"")+('Dvd Calendar'!$E$453:$CZ$453='Field Check'!$C$57)*('Field Check'!$C$57&lt;&gt;""))*(COUNTIF('Dvd Calendar'!$E$455:$CZ$455,'Dvd Calendar'!$E$448:$CZ$448)=0)),"")))</f>
        <v/>
      </c>
      <c r="I91" s="77">
        <f>IF(I$49="","",IF($B91="","",IFERROR(SUMIFS('Dvd Calendar'!$E$456:$CZ$456,'Dvd Calendar'!$E$455:$CZ$455,"&gt;"&amp;I$48,'Dvd Calendar'!$E$455:$CZ$455,"&lt;="&amp;I$49)+SUMPRODUCT(('Dvd Calendar'!$E$448:$CZ$448&gt;I$48)*('Dvd Calendar'!$E$448:$CZ$448&lt;=I$49)*'Dvd Calendar'!$E$451:$CZ$451*(('Dvd Calendar'!$E$453:$CZ$453='Field Check'!$C$53)*('Field Check'!$C$53&lt;&gt;"")+('Dvd Calendar'!$E$453:$CZ$453='Field Check'!$C$54)*('Field Check'!$C$54&lt;&gt;"")+('Dvd Calendar'!$E$453:$CZ$453='Field Check'!$C$55)*('Field Check'!$C$55&lt;&gt;"")+('Dvd Calendar'!$E$453:$CZ$453='Field Check'!$C$56)*('Field Check'!$C$56&lt;&gt;"")+('Dvd Calendar'!$E$453:$CZ$453='Field Check'!$C$57)*('Field Check'!$C$57&lt;&gt;""))*(COUNTIF('Dvd Calendar'!$E$455:$CZ$455,'Dvd Calendar'!$E$448:$CZ$448)=0)),"")))</f>
        <v/>
      </c>
      <c r="J91" s="77">
        <f>IF(J$49="","",IF($B91="","",IFERROR(SUMIFS('Dvd Calendar'!$E$456:$CZ$456,'Dvd Calendar'!$E$455:$CZ$455,"&gt;"&amp;J$48,'Dvd Calendar'!$E$455:$CZ$455,"&lt;="&amp;J$49)+SUMPRODUCT(('Dvd Calendar'!$E$448:$CZ$448&gt;J$48)*('Dvd Calendar'!$E$448:$CZ$448&lt;=J$49)*'Dvd Calendar'!$E$451:$CZ$451*(('Dvd Calendar'!$E$453:$CZ$453='Field Check'!$C$53)*('Field Check'!$C$53&lt;&gt;"")+('Dvd Calendar'!$E$453:$CZ$453='Field Check'!$C$54)*('Field Check'!$C$54&lt;&gt;"")+('Dvd Calendar'!$E$453:$CZ$453='Field Check'!$C$55)*('Field Check'!$C$55&lt;&gt;"")+('Dvd Calendar'!$E$453:$CZ$453='Field Check'!$C$56)*('Field Check'!$C$56&lt;&gt;"")+('Dvd Calendar'!$E$453:$CZ$453='Field Check'!$C$57)*('Field Check'!$C$57&lt;&gt;""))*(COUNTIF('Dvd Calendar'!$E$455:$CZ$455,'Dvd Calendar'!$E$448:$CZ$448)=0)),"")))</f>
        <v/>
      </c>
      <c r="K91" s="77">
        <f>IF(K$49="","",IF($B91="","",IFERROR(SUMIFS('Dvd Calendar'!$E$456:$CZ$456,'Dvd Calendar'!$E$455:$CZ$455,"&gt;"&amp;K$48,'Dvd Calendar'!$E$455:$CZ$455,"&lt;="&amp;K$49)+SUMPRODUCT(('Dvd Calendar'!$E$448:$CZ$448&gt;K$48)*('Dvd Calendar'!$E$448:$CZ$448&lt;=K$49)*'Dvd Calendar'!$E$451:$CZ$451*(('Dvd Calendar'!$E$453:$CZ$453='Field Check'!$C$53)*('Field Check'!$C$53&lt;&gt;"")+('Dvd Calendar'!$E$453:$CZ$453='Field Check'!$C$54)*('Field Check'!$C$54&lt;&gt;"")+('Dvd Calendar'!$E$453:$CZ$453='Field Check'!$C$55)*('Field Check'!$C$55&lt;&gt;"")+('Dvd Calendar'!$E$453:$CZ$453='Field Check'!$C$56)*('Field Check'!$C$56&lt;&gt;"")+('Dvd Calendar'!$E$453:$CZ$453='Field Check'!$C$57)*('Field Check'!$C$57&lt;&gt;""))*(COUNTIF('Dvd Calendar'!$E$455:$CZ$455,'Dvd Calendar'!$E$448:$CZ$448)=0)),"")))</f>
        <v/>
      </c>
      <c r="L91" s="77">
        <f>IF(L$49="","",IF($B91="","",IFERROR(SUMIFS('Dvd Calendar'!$E$456:$CZ$456,'Dvd Calendar'!$E$455:$CZ$455,"&gt;"&amp;L$48,'Dvd Calendar'!$E$455:$CZ$455,"&lt;="&amp;L$49)+SUMPRODUCT(('Dvd Calendar'!$E$448:$CZ$448&gt;L$48)*('Dvd Calendar'!$E$448:$CZ$448&lt;=L$49)*'Dvd Calendar'!$E$451:$CZ$451*(('Dvd Calendar'!$E$453:$CZ$453='Field Check'!$C$53)*('Field Check'!$C$53&lt;&gt;"")+('Dvd Calendar'!$E$453:$CZ$453='Field Check'!$C$54)*('Field Check'!$C$54&lt;&gt;"")+('Dvd Calendar'!$E$453:$CZ$453='Field Check'!$C$55)*('Field Check'!$C$55&lt;&gt;"")+('Dvd Calendar'!$E$453:$CZ$453='Field Check'!$C$56)*('Field Check'!$C$56&lt;&gt;"")+('Dvd Calendar'!$E$453:$CZ$453='Field Check'!$C$57)*('Field Check'!$C$57&lt;&gt;""))*(COUNTIF('Dvd Calendar'!$E$455:$CZ$455,'Dvd Calendar'!$E$448:$CZ$448)=0)),"")))</f>
        <v/>
      </c>
      <c r="M91" s="77">
        <f>IF(M$49="","",IF($B91="","",IFERROR(SUMIFS('Dvd Calendar'!$E$456:$CZ$456,'Dvd Calendar'!$E$455:$CZ$455,"&gt;"&amp;M$48,'Dvd Calendar'!$E$455:$CZ$455,"&lt;="&amp;M$49)+SUMPRODUCT(('Dvd Calendar'!$E$448:$CZ$448&gt;M$48)*('Dvd Calendar'!$E$448:$CZ$448&lt;=M$49)*'Dvd Calendar'!$E$451:$CZ$451*(('Dvd Calendar'!$E$453:$CZ$453='Field Check'!$C$53)*('Field Check'!$C$53&lt;&gt;"")+('Dvd Calendar'!$E$453:$CZ$453='Field Check'!$C$54)*('Field Check'!$C$54&lt;&gt;"")+('Dvd Calendar'!$E$453:$CZ$453='Field Check'!$C$55)*('Field Check'!$C$55&lt;&gt;"")+('Dvd Calendar'!$E$453:$CZ$453='Field Check'!$C$56)*('Field Check'!$C$56&lt;&gt;"")+('Dvd Calendar'!$E$453:$CZ$453='Field Check'!$C$57)*('Field Check'!$C$57&lt;&gt;""))*(COUNTIF('Dvd Calendar'!$E$455:$CZ$455,'Dvd Calendar'!$E$448:$CZ$448)=0)),"")))</f>
        <v/>
      </c>
      <c r="N91" s="77">
        <f>IF(N$49="","",IF($B91="","",IFERROR(SUMIFS('Dvd Calendar'!$E$456:$CZ$456,'Dvd Calendar'!$E$455:$CZ$455,"&gt;"&amp;N$48,'Dvd Calendar'!$E$455:$CZ$455,"&lt;="&amp;N$49)+SUMPRODUCT(('Dvd Calendar'!$E$448:$CZ$448&gt;N$48)*('Dvd Calendar'!$E$448:$CZ$448&lt;=N$49)*'Dvd Calendar'!$E$451:$CZ$451*(('Dvd Calendar'!$E$453:$CZ$453='Field Check'!$C$53)*('Field Check'!$C$53&lt;&gt;"")+('Dvd Calendar'!$E$453:$CZ$453='Field Check'!$C$54)*('Field Check'!$C$54&lt;&gt;"")+('Dvd Calendar'!$E$453:$CZ$453='Field Check'!$C$55)*('Field Check'!$C$55&lt;&gt;"")+('Dvd Calendar'!$E$453:$CZ$453='Field Check'!$C$56)*('Field Check'!$C$56&lt;&gt;"")+('Dvd Calendar'!$E$453:$CZ$453='Field Check'!$C$57)*('Field Check'!$C$57&lt;&gt;""))*(COUNTIF('Dvd Calendar'!$E$455:$CZ$455,'Dvd Calendar'!$E$448:$CZ$448)=0)),"")))</f>
        <v/>
      </c>
      <c r="O91" s="77">
        <f>IF(O$49="","",IF($B91="","",IFERROR(SUMIFS('Dvd Calendar'!$E$456:$CZ$456,'Dvd Calendar'!$E$455:$CZ$455,"&gt;"&amp;O$48,'Dvd Calendar'!$E$455:$CZ$455,"&lt;="&amp;O$49)+SUMPRODUCT(('Dvd Calendar'!$E$448:$CZ$448&gt;O$48)*('Dvd Calendar'!$E$448:$CZ$448&lt;=O$49)*'Dvd Calendar'!$E$451:$CZ$451*(('Dvd Calendar'!$E$453:$CZ$453='Field Check'!$C$53)*('Field Check'!$C$53&lt;&gt;"")+('Dvd Calendar'!$E$453:$CZ$453='Field Check'!$C$54)*('Field Check'!$C$54&lt;&gt;"")+('Dvd Calendar'!$E$453:$CZ$453='Field Check'!$C$55)*('Field Check'!$C$55&lt;&gt;"")+('Dvd Calendar'!$E$453:$CZ$453='Field Check'!$C$56)*('Field Check'!$C$56&lt;&gt;"")+('Dvd Calendar'!$E$453:$CZ$453='Field Check'!$C$57)*('Field Check'!$C$57&lt;&gt;""))*(COUNTIF('Dvd Calendar'!$E$455:$CZ$455,'Dvd Calendar'!$E$448:$CZ$448)=0)),"")))</f>
        <v/>
      </c>
      <c r="P91" s="77">
        <f>IF(P$49="","",IF($B91="","",IFERROR(SUMIFS('Dvd Calendar'!$E$456:$CZ$456,'Dvd Calendar'!$E$455:$CZ$455,"&gt;"&amp;P$48,'Dvd Calendar'!$E$455:$CZ$455,"&lt;="&amp;P$49)+SUMPRODUCT(('Dvd Calendar'!$E$448:$CZ$448&gt;P$48)*('Dvd Calendar'!$E$448:$CZ$448&lt;=P$49)*'Dvd Calendar'!$E$451:$CZ$451*(('Dvd Calendar'!$E$453:$CZ$453='Field Check'!$C$53)*('Field Check'!$C$53&lt;&gt;"")+('Dvd Calendar'!$E$453:$CZ$453='Field Check'!$C$54)*('Field Check'!$C$54&lt;&gt;"")+('Dvd Calendar'!$E$453:$CZ$453='Field Check'!$C$55)*('Field Check'!$C$55&lt;&gt;"")+('Dvd Calendar'!$E$453:$CZ$453='Field Check'!$C$56)*('Field Check'!$C$56&lt;&gt;"")+('Dvd Calendar'!$E$453:$CZ$453='Field Check'!$C$57)*('Field Check'!$C$57&lt;&gt;""))*(COUNTIF('Dvd Calendar'!$E$455:$CZ$455,'Dvd Calendar'!$E$448:$CZ$448)=0)),"")))</f>
        <v/>
      </c>
      <c r="Q91" s="77">
        <f>IF(Q$49="","",IF($B91="","",IFERROR(SUMIFS('Dvd Calendar'!$E$456:$CZ$456,'Dvd Calendar'!$E$455:$CZ$455,"&gt;"&amp;Q$48,'Dvd Calendar'!$E$455:$CZ$455,"&lt;="&amp;Q$49)+SUMPRODUCT(('Dvd Calendar'!$E$448:$CZ$448&gt;Q$48)*('Dvd Calendar'!$E$448:$CZ$448&lt;=Q$49)*'Dvd Calendar'!$E$451:$CZ$451*(('Dvd Calendar'!$E$453:$CZ$453='Field Check'!$C$53)*('Field Check'!$C$53&lt;&gt;"")+('Dvd Calendar'!$E$453:$CZ$453='Field Check'!$C$54)*('Field Check'!$C$54&lt;&gt;"")+('Dvd Calendar'!$E$453:$CZ$453='Field Check'!$C$55)*('Field Check'!$C$55&lt;&gt;"")+('Dvd Calendar'!$E$453:$CZ$453='Field Check'!$C$56)*('Field Check'!$C$56&lt;&gt;"")+('Dvd Calendar'!$E$453:$CZ$453='Field Check'!$C$57)*('Field Check'!$C$57&lt;&gt;""))*(COUNTIF('Dvd Calendar'!$E$455:$CZ$455,'Dvd Calendar'!$E$448:$CZ$448)=0)),"")))</f>
        <v/>
      </c>
      <c r="R91" s="77">
        <f>IF(R$49="","",IF($B91="","",IFERROR(SUMIFS('Dvd Calendar'!$E$456:$CZ$456,'Dvd Calendar'!$E$455:$CZ$455,"&gt;"&amp;R$48,'Dvd Calendar'!$E$455:$CZ$455,"&lt;="&amp;R$49)+SUMPRODUCT(('Dvd Calendar'!$E$448:$CZ$448&gt;R$48)*('Dvd Calendar'!$E$448:$CZ$448&lt;=R$49)*'Dvd Calendar'!$E$451:$CZ$451*(('Dvd Calendar'!$E$453:$CZ$453='Field Check'!$C$53)*('Field Check'!$C$53&lt;&gt;"")+('Dvd Calendar'!$E$453:$CZ$453='Field Check'!$C$54)*('Field Check'!$C$54&lt;&gt;"")+('Dvd Calendar'!$E$453:$CZ$453='Field Check'!$C$55)*('Field Check'!$C$55&lt;&gt;"")+('Dvd Calendar'!$E$453:$CZ$453='Field Check'!$C$56)*('Field Check'!$C$56&lt;&gt;"")+('Dvd Calendar'!$E$453:$CZ$453='Field Check'!$C$57)*('Field Check'!$C$57&lt;&gt;""))*(COUNTIF('Dvd Calendar'!$E$455:$CZ$455,'Dvd Calendar'!$E$448:$CZ$448)=0)),"")))</f>
        <v/>
      </c>
      <c r="U91" s="86" t="n"/>
      <c r="V91" s="86" t="n"/>
      <c r="W91" s="86" t="n"/>
      <c r="X91" s="86" t="n"/>
      <c r="Y91" s="86" t="n"/>
      <c r="Z91" s="86" t="n"/>
      <c r="AA91" s="86" t="n"/>
      <c r="AB91" s="86" t="n"/>
      <c r="AC91" s="86" t="n"/>
      <c r="AD91" s="86" t="n"/>
      <c r="AE91" s="86" t="n"/>
      <c r="AF91" s="86" t="n"/>
      <c r="AG91" s="86" t="n"/>
      <c r="AH91" s="86" t="n"/>
      <c r="AI91" s="86" t="n"/>
      <c r="AJ91" s="86" t="n"/>
    </row>
    <row r="92">
      <c r="B92" s="126">
        <f>IF('AS51'!$C$47="","",'AS51'!$C$47)</f>
        <v/>
      </c>
      <c r="C92" s="77">
        <f>IF(C$49="","",IF($B92="","",IFERROR(SUMIFS('Dvd Calendar'!$E$467:$CZ$467,'Dvd Calendar'!$E$466:$CZ$466,"&gt;"&amp;C$48,'Dvd Calendar'!$E$466:$CZ$466,"&lt;="&amp;C$49)+SUMPRODUCT(('Dvd Calendar'!$E$459:$CZ$459&gt;C$48)*('Dvd Calendar'!$E$459:$CZ$459&lt;=C$49)*'Dvd Calendar'!$E$462:$CZ$462*(('Dvd Calendar'!$E$464:$CZ$464='Field Check'!$C$53)*('Field Check'!$C$53&lt;&gt;"")+('Dvd Calendar'!$E$464:$CZ$464='Field Check'!$C$54)*('Field Check'!$C$54&lt;&gt;"")+('Dvd Calendar'!$E$464:$CZ$464='Field Check'!$C$55)*('Field Check'!$C$55&lt;&gt;"")+('Dvd Calendar'!$E$464:$CZ$464='Field Check'!$C$56)*('Field Check'!$C$56&lt;&gt;"")+('Dvd Calendar'!$E$464:$CZ$464='Field Check'!$C$57)*('Field Check'!$C$57&lt;&gt;""))*(COUNTIF('Dvd Calendar'!$E$466:$CZ$466,'Dvd Calendar'!$E$459:$CZ$459)=0)),"")))</f>
        <v/>
      </c>
      <c r="D92" s="77">
        <f>IF(D$49="","",IF($B92="","",IFERROR(SUMIFS('Dvd Calendar'!$E$467:$CZ$467,'Dvd Calendar'!$E$466:$CZ$466,"&gt;"&amp;D$48,'Dvd Calendar'!$E$466:$CZ$466,"&lt;="&amp;D$49)+SUMPRODUCT(('Dvd Calendar'!$E$459:$CZ$459&gt;D$48)*('Dvd Calendar'!$E$459:$CZ$459&lt;=D$49)*'Dvd Calendar'!$E$462:$CZ$462*(('Dvd Calendar'!$E$464:$CZ$464='Field Check'!$C$53)*('Field Check'!$C$53&lt;&gt;"")+('Dvd Calendar'!$E$464:$CZ$464='Field Check'!$C$54)*('Field Check'!$C$54&lt;&gt;"")+('Dvd Calendar'!$E$464:$CZ$464='Field Check'!$C$55)*('Field Check'!$C$55&lt;&gt;"")+('Dvd Calendar'!$E$464:$CZ$464='Field Check'!$C$56)*('Field Check'!$C$56&lt;&gt;"")+('Dvd Calendar'!$E$464:$CZ$464='Field Check'!$C$57)*('Field Check'!$C$57&lt;&gt;""))*(COUNTIF('Dvd Calendar'!$E$466:$CZ$466,'Dvd Calendar'!$E$459:$CZ$459)=0)),"")))</f>
        <v/>
      </c>
      <c r="E92" s="77">
        <f>IF(E$49="","",IF($B92="","",IFERROR(SUMIFS('Dvd Calendar'!$E$467:$CZ$467,'Dvd Calendar'!$E$466:$CZ$466,"&gt;"&amp;E$48,'Dvd Calendar'!$E$466:$CZ$466,"&lt;="&amp;E$49)+SUMPRODUCT(('Dvd Calendar'!$E$459:$CZ$459&gt;E$48)*('Dvd Calendar'!$E$459:$CZ$459&lt;=E$49)*'Dvd Calendar'!$E$462:$CZ$462*(('Dvd Calendar'!$E$464:$CZ$464='Field Check'!$C$53)*('Field Check'!$C$53&lt;&gt;"")+('Dvd Calendar'!$E$464:$CZ$464='Field Check'!$C$54)*('Field Check'!$C$54&lt;&gt;"")+('Dvd Calendar'!$E$464:$CZ$464='Field Check'!$C$55)*('Field Check'!$C$55&lt;&gt;"")+('Dvd Calendar'!$E$464:$CZ$464='Field Check'!$C$56)*('Field Check'!$C$56&lt;&gt;"")+('Dvd Calendar'!$E$464:$CZ$464='Field Check'!$C$57)*('Field Check'!$C$57&lt;&gt;""))*(COUNTIF('Dvd Calendar'!$E$466:$CZ$466,'Dvd Calendar'!$E$459:$CZ$459)=0)),"")))</f>
        <v/>
      </c>
      <c r="F92" s="77">
        <f>IF(F$49="","",IF($B92="","",IFERROR(SUMIFS('Dvd Calendar'!$E$467:$CZ$467,'Dvd Calendar'!$E$466:$CZ$466,"&gt;"&amp;F$48,'Dvd Calendar'!$E$466:$CZ$466,"&lt;="&amp;F$49)+SUMPRODUCT(('Dvd Calendar'!$E$459:$CZ$459&gt;F$48)*('Dvd Calendar'!$E$459:$CZ$459&lt;=F$49)*'Dvd Calendar'!$E$462:$CZ$462*(('Dvd Calendar'!$E$464:$CZ$464='Field Check'!$C$53)*('Field Check'!$C$53&lt;&gt;"")+('Dvd Calendar'!$E$464:$CZ$464='Field Check'!$C$54)*('Field Check'!$C$54&lt;&gt;"")+('Dvd Calendar'!$E$464:$CZ$464='Field Check'!$C$55)*('Field Check'!$C$55&lt;&gt;"")+('Dvd Calendar'!$E$464:$CZ$464='Field Check'!$C$56)*('Field Check'!$C$56&lt;&gt;"")+('Dvd Calendar'!$E$464:$CZ$464='Field Check'!$C$57)*('Field Check'!$C$57&lt;&gt;""))*(COUNTIF('Dvd Calendar'!$E$466:$CZ$466,'Dvd Calendar'!$E$459:$CZ$459)=0)),"")))</f>
        <v/>
      </c>
      <c r="G92" s="77">
        <f>IF(G$49="","",IF($B92="","",IFERROR(SUMIFS('Dvd Calendar'!$E$467:$CZ$467,'Dvd Calendar'!$E$466:$CZ$466,"&gt;"&amp;G$48,'Dvd Calendar'!$E$466:$CZ$466,"&lt;="&amp;G$49)+SUMPRODUCT(('Dvd Calendar'!$E$459:$CZ$459&gt;G$48)*('Dvd Calendar'!$E$459:$CZ$459&lt;=G$49)*'Dvd Calendar'!$E$462:$CZ$462*(('Dvd Calendar'!$E$464:$CZ$464='Field Check'!$C$53)*('Field Check'!$C$53&lt;&gt;"")+('Dvd Calendar'!$E$464:$CZ$464='Field Check'!$C$54)*('Field Check'!$C$54&lt;&gt;"")+('Dvd Calendar'!$E$464:$CZ$464='Field Check'!$C$55)*('Field Check'!$C$55&lt;&gt;"")+('Dvd Calendar'!$E$464:$CZ$464='Field Check'!$C$56)*('Field Check'!$C$56&lt;&gt;"")+('Dvd Calendar'!$E$464:$CZ$464='Field Check'!$C$57)*('Field Check'!$C$57&lt;&gt;""))*(COUNTIF('Dvd Calendar'!$E$466:$CZ$466,'Dvd Calendar'!$E$459:$CZ$459)=0)),"")))</f>
        <v/>
      </c>
      <c r="H92" s="77">
        <f>IF(H$49="","",IF($B92="","",IFERROR(SUMIFS('Dvd Calendar'!$E$467:$CZ$467,'Dvd Calendar'!$E$466:$CZ$466,"&gt;"&amp;H$48,'Dvd Calendar'!$E$466:$CZ$466,"&lt;="&amp;H$49)+SUMPRODUCT(('Dvd Calendar'!$E$459:$CZ$459&gt;H$48)*('Dvd Calendar'!$E$459:$CZ$459&lt;=H$49)*'Dvd Calendar'!$E$462:$CZ$462*(('Dvd Calendar'!$E$464:$CZ$464='Field Check'!$C$53)*('Field Check'!$C$53&lt;&gt;"")+('Dvd Calendar'!$E$464:$CZ$464='Field Check'!$C$54)*('Field Check'!$C$54&lt;&gt;"")+('Dvd Calendar'!$E$464:$CZ$464='Field Check'!$C$55)*('Field Check'!$C$55&lt;&gt;"")+('Dvd Calendar'!$E$464:$CZ$464='Field Check'!$C$56)*('Field Check'!$C$56&lt;&gt;"")+('Dvd Calendar'!$E$464:$CZ$464='Field Check'!$C$57)*('Field Check'!$C$57&lt;&gt;""))*(COUNTIF('Dvd Calendar'!$E$466:$CZ$466,'Dvd Calendar'!$E$459:$CZ$459)=0)),"")))</f>
        <v/>
      </c>
      <c r="I92" s="77">
        <f>IF(I$49="","",IF($B92="","",IFERROR(SUMIFS('Dvd Calendar'!$E$467:$CZ$467,'Dvd Calendar'!$E$466:$CZ$466,"&gt;"&amp;I$48,'Dvd Calendar'!$E$466:$CZ$466,"&lt;="&amp;I$49)+SUMPRODUCT(('Dvd Calendar'!$E$459:$CZ$459&gt;I$48)*('Dvd Calendar'!$E$459:$CZ$459&lt;=I$49)*'Dvd Calendar'!$E$462:$CZ$462*(('Dvd Calendar'!$E$464:$CZ$464='Field Check'!$C$53)*('Field Check'!$C$53&lt;&gt;"")+('Dvd Calendar'!$E$464:$CZ$464='Field Check'!$C$54)*('Field Check'!$C$54&lt;&gt;"")+('Dvd Calendar'!$E$464:$CZ$464='Field Check'!$C$55)*('Field Check'!$C$55&lt;&gt;"")+('Dvd Calendar'!$E$464:$CZ$464='Field Check'!$C$56)*('Field Check'!$C$56&lt;&gt;"")+('Dvd Calendar'!$E$464:$CZ$464='Field Check'!$C$57)*('Field Check'!$C$57&lt;&gt;""))*(COUNTIF('Dvd Calendar'!$E$466:$CZ$466,'Dvd Calendar'!$E$459:$CZ$459)=0)),"")))</f>
        <v/>
      </c>
      <c r="J92" s="77">
        <f>IF(J$49="","",IF($B92="","",IFERROR(SUMIFS('Dvd Calendar'!$E$467:$CZ$467,'Dvd Calendar'!$E$466:$CZ$466,"&gt;"&amp;J$48,'Dvd Calendar'!$E$466:$CZ$466,"&lt;="&amp;J$49)+SUMPRODUCT(('Dvd Calendar'!$E$459:$CZ$459&gt;J$48)*('Dvd Calendar'!$E$459:$CZ$459&lt;=J$49)*'Dvd Calendar'!$E$462:$CZ$462*(('Dvd Calendar'!$E$464:$CZ$464='Field Check'!$C$53)*('Field Check'!$C$53&lt;&gt;"")+('Dvd Calendar'!$E$464:$CZ$464='Field Check'!$C$54)*('Field Check'!$C$54&lt;&gt;"")+('Dvd Calendar'!$E$464:$CZ$464='Field Check'!$C$55)*('Field Check'!$C$55&lt;&gt;"")+('Dvd Calendar'!$E$464:$CZ$464='Field Check'!$C$56)*('Field Check'!$C$56&lt;&gt;"")+('Dvd Calendar'!$E$464:$CZ$464='Field Check'!$C$57)*('Field Check'!$C$57&lt;&gt;""))*(COUNTIF('Dvd Calendar'!$E$466:$CZ$466,'Dvd Calendar'!$E$459:$CZ$459)=0)),"")))</f>
        <v/>
      </c>
      <c r="K92" s="77">
        <f>IF(K$49="","",IF($B92="","",IFERROR(SUMIFS('Dvd Calendar'!$E$467:$CZ$467,'Dvd Calendar'!$E$466:$CZ$466,"&gt;"&amp;K$48,'Dvd Calendar'!$E$466:$CZ$466,"&lt;="&amp;K$49)+SUMPRODUCT(('Dvd Calendar'!$E$459:$CZ$459&gt;K$48)*('Dvd Calendar'!$E$459:$CZ$459&lt;=K$49)*'Dvd Calendar'!$E$462:$CZ$462*(('Dvd Calendar'!$E$464:$CZ$464='Field Check'!$C$53)*('Field Check'!$C$53&lt;&gt;"")+('Dvd Calendar'!$E$464:$CZ$464='Field Check'!$C$54)*('Field Check'!$C$54&lt;&gt;"")+('Dvd Calendar'!$E$464:$CZ$464='Field Check'!$C$55)*('Field Check'!$C$55&lt;&gt;"")+('Dvd Calendar'!$E$464:$CZ$464='Field Check'!$C$56)*('Field Check'!$C$56&lt;&gt;"")+('Dvd Calendar'!$E$464:$CZ$464='Field Check'!$C$57)*('Field Check'!$C$57&lt;&gt;""))*(COUNTIF('Dvd Calendar'!$E$466:$CZ$466,'Dvd Calendar'!$E$459:$CZ$459)=0)),"")))</f>
        <v/>
      </c>
      <c r="L92" s="77">
        <f>IF(L$49="","",IF($B92="","",IFERROR(SUMIFS('Dvd Calendar'!$E$467:$CZ$467,'Dvd Calendar'!$E$466:$CZ$466,"&gt;"&amp;L$48,'Dvd Calendar'!$E$466:$CZ$466,"&lt;="&amp;L$49)+SUMPRODUCT(('Dvd Calendar'!$E$459:$CZ$459&gt;L$48)*('Dvd Calendar'!$E$459:$CZ$459&lt;=L$49)*'Dvd Calendar'!$E$462:$CZ$462*(('Dvd Calendar'!$E$464:$CZ$464='Field Check'!$C$53)*('Field Check'!$C$53&lt;&gt;"")+('Dvd Calendar'!$E$464:$CZ$464='Field Check'!$C$54)*('Field Check'!$C$54&lt;&gt;"")+('Dvd Calendar'!$E$464:$CZ$464='Field Check'!$C$55)*('Field Check'!$C$55&lt;&gt;"")+('Dvd Calendar'!$E$464:$CZ$464='Field Check'!$C$56)*('Field Check'!$C$56&lt;&gt;"")+('Dvd Calendar'!$E$464:$CZ$464='Field Check'!$C$57)*('Field Check'!$C$57&lt;&gt;""))*(COUNTIF('Dvd Calendar'!$E$466:$CZ$466,'Dvd Calendar'!$E$459:$CZ$459)=0)),"")))</f>
        <v/>
      </c>
      <c r="M92" s="77">
        <f>IF(M$49="","",IF($B92="","",IFERROR(SUMIFS('Dvd Calendar'!$E$467:$CZ$467,'Dvd Calendar'!$E$466:$CZ$466,"&gt;"&amp;M$48,'Dvd Calendar'!$E$466:$CZ$466,"&lt;="&amp;M$49)+SUMPRODUCT(('Dvd Calendar'!$E$459:$CZ$459&gt;M$48)*('Dvd Calendar'!$E$459:$CZ$459&lt;=M$49)*'Dvd Calendar'!$E$462:$CZ$462*(('Dvd Calendar'!$E$464:$CZ$464='Field Check'!$C$53)*('Field Check'!$C$53&lt;&gt;"")+('Dvd Calendar'!$E$464:$CZ$464='Field Check'!$C$54)*('Field Check'!$C$54&lt;&gt;"")+('Dvd Calendar'!$E$464:$CZ$464='Field Check'!$C$55)*('Field Check'!$C$55&lt;&gt;"")+('Dvd Calendar'!$E$464:$CZ$464='Field Check'!$C$56)*('Field Check'!$C$56&lt;&gt;"")+('Dvd Calendar'!$E$464:$CZ$464='Field Check'!$C$57)*('Field Check'!$C$57&lt;&gt;""))*(COUNTIF('Dvd Calendar'!$E$466:$CZ$466,'Dvd Calendar'!$E$459:$CZ$459)=0)),"")))</f>
        <v/>
      </c>
      <c r="N92" s="77">
        <f>IF(N$49="","",IF($B92="","",IFERROR(SUMIFS('Dvd Calendar'!$E$467:$CZ$467,'Dvd Calendar'!$E$466:$CZ$466,"&gt;"&amp;N$48,'Dvd Calendar'!$E$466:$CZ$466,"&lt;="&amp;N$49)+SUMPRODUCT(('Dvd Calendar'!$E$459:$CZ$459&gt;N$48)*('Dvd Calendar'!$E$459:$CZ$459&lt;=N$49)*'Dvd Calendar'!$E$462:$CZ$462*(('Dvd Calendar'!$E$464:$CZ$464='Field Check'!$C$53)*('Field Check'!$C$53&lt;&gt;"")+('Dvd Calendar'!$E$464:$CZ$464='Field Check'!$C$54)*('Field Check'!$C$54&lt;&gt;"")+('Dvd Calendar'!$E$464:$CZ$464='Field Check'!$C$55)*('Field Check'!$C$55&lt;&gt;"")+('Dvd Calendar'!$E$464:$CZ$464='Field Check'!$C$56)*('Field Check'!$C$56&lt;&gt;"")+('Dvd Calendar'!$E$464:$CZ$464='Field Check'!$C$57)*('Field Check'!$C$57&lt;&gt;""))*(COUNTIF('Dvd Calendar'!$E$466:$CZ$466,'Dvd Calendar'!$E$459:$CZ$459)=0)),"")))</f>
        <v/>
      </c>
      <c r="O92" s="77">
        <f>IF(O$49="","",IF($B92="","",IFERROR(SUMIFS('Dvd Calendar'!$E$467:$CZ$467,'Dvd Calendar'!$E$466:$CZ$466,"&gt;"&amp;O$48,'Dvd Calendar'!$E$466:$CZ$466,"&lt;="&amp;O$49)+SUMPRODUCT(('Dvd Calendar'!$E$459:$CZ$459&gt;O$48)*('Dvd Calendar'!$E$459:$CZ$459&lt;=O$49)*'Dvd Calendar'!$E$462:$CZ$462*(('Dvd Calendar'!$E$464:$CZ$464='Field Check'!$C$53)*('Field Check'!$C$53&lt;&gt;"")+('Dvd Calendar'!$E$464:$CZ$464='Field Check'!$C$54)*('Field Check'!$C$54&lt;&gt;"")+('Dvd Calendar'!$E$464:$CZ$464='Field Check'!$C$55)*('Field Check'!$C$55&lt;&gt;"")+('Dvd Calendar'!$E$464:$CZ$464='Field Check'!$C$56)*('Field Check'!$C$56&lt;&gt;"")+('Dvd Calendar'!$E$464:$CZ$464='Field Check'!$C$57)*('Field Check'!$C$57&lt;&gt;""))*(COUNTIF('Dvd Calendar'!$E$466:$CZ$466,'Dvd Calendar'!$E$459:$CZ$459)=0)),"")))</f>
        <v/>
      </c>
      <c r="P92" s="77">
        <f>IF(P$49="","",IF($B92="","",IFERROR(SUMIFS('Dvd Calendar'!$E$467:$CZ$467,'Dvd Calendar'!$E$466:$CZ$466,"&gt;"&amp;P$48,'Dvd Calendar'!$E$466:$CZ$466,"&lt;="&amp;P$49)+SUMPRODUCT(('Dvd Calendar'!$E$459:$CZ$459&gt;P$48)*('Dvd Calendar'!$E$459:$CZ$459&lt;=P$49)*'Dvd Calendar'!$E$462:$CZ$462*(('Dvd Calendar'!$E$464:$CZ$464='Field Check'!$C$53)*('Field Check'!$C$53&lt;&gt;"")+('Dvd Calendar'!$E$464:$CZ$464='Field Check'!$C$54)*('Field Check'!$C$54&lt;&gt;"")+('Dvd Calendar'!$E$464:$CZ$464='Field Check'!$C$55)*('Field Check'!$C$55&lt;&gt;"")+('Dvd Calendar'!$E$464:$CZ$464='Field Check'!$C$56)*('Field Check'!$C$56&lt;&gt;"")+('Dvd Calendar'!$E$464:$CZ$464='Field Check'!$C$57)*('Field Check'!$C$57&lt;&gt;""))*(COUNTIF('Dvd Calendar'!$E$466:$CZ$466,'Dvd Calendar'!$E$459:$CZ$459)=0)),"")))</f>
        <v/>
      </c>
      <c r="Q92" s="77">
        <f>IF(Q$49="","",IF($B92="","",IFERROR(SUMIFS('Dvd Calendar'!$E$467:$CZ$467,'Dvd Calendar'!$E$466:$CZ$466,"&gt;"&amp;Q$48,'Dvd Calendar'!$E$466:$CZ$466,"&lt;="&amp;Q$49)+SUMPRODUCT(('Dvd Calendar'!$E$459:$CZ$459&gt;Q$48)*('Dvd Calendar'!$E$459:$CZ$459&lt;=Q$49)*'Dvd Calendar'!$E$462:$CZ$462*(('Dvd Calendar'!$E$464:$CZ$464='Field Check'!$C$53)*('Field Check'!$C$53&lt;&gt;"")+('Dvd Calendar'!$E$464:$CZ$464='Field Check'!$C$54)*('Field Check'!$C$54&lt;&gt;"")+('Dvd Calendar'!$E$464:$CZ$464='Field Check'!$C$55)*('Field Check'!$C$55&lt;&gt;"")+('Dvd Calendar'!$E$464:$CZ$464='Field Check'!$C$56)*('Field Check'!$C$56&lt;&gt;"")+('Dvd Calendar'!$E$464:$CZ$464='Field Check'!$C$57)*('Field Check'!$C$57&lt;&gt;""))*(COUNTIF('Dvd Calendar'!$E$466:$CZ$466,'Dvd Calendar'!$E$459:$CZ$459)=0)),"")))</f>
        <v/>
      </c>
      <c r="R92" s="77">
        <f>IF(R$49="","",IF($B92="","",IFERROR(SUMIFS('Dvd Calendar'!$E$467:$CZ$467,'Dvd Calendar'!$E$466:$CZ$466,"&gt;"&amp;R$48,'Dvd Calendar'!$E$466:$CZ$466,"&lt;="&amp;R$49)+SUMPRODUCT(('Dvd Calendar'!$E$459:$CZ$459&gt;R$48)*('Dvd Calendar'!$E$459:$CZ$459&lt;=R$49)*'Dvd Calendar'!$E$462:$CZ$462*(('Dvd Calendar'!$E$464:$CZ$464='Field Check'!$C$53)*('Field Check'!$C$53&lt;&gt;"")+('Dvd Calendar'!$E$464:$CZ$464='Field Check'!$C$54)*('Field Check'!$C$54&lt;&gt;"")+('Dvd Calendar'!$E$464:$CZ$464='Field Check'!$C$55)*('Field Check'!$C$55&lt;&gt;"")+('Dvd Calendar'!$E$464:$CZ$464='Field Check'!$C$56)*('Field Check'!$C$56&lt;&gt;"")+('Dvd Calendar'!$E$464:$CZ$464='Field Check'!$C$57)*('Field Check'!$C$57&lt;&gt;""))*(COUNTIF('Dvd Calendar'!$E$466:$CZ$466,'Dvd Calendar'!$E$459:$CZ$459)=0)),"")))</f>
        <v/>
      </c>
      <c r="U92" s="86" t="n"/>
      <c r="V92" s="86" t="n"/>
      <c r="W92" s="86" t="n"/>
      <c r="X92" s="86" t="n"/>
      <c r="Y92" s="86" t="n"/>
      <c r="Z92" s="86" t="n"/>
      <c r="AA92" s="86" t="n"/>
      <c r="AB92" s="86" t="n"/>
      <c r="AC92" s="86" t="n"/>
      <c r="AD92" s="86" t="n"/>
      <c r="AE92" s="86" t="n"/>
      <c r="AF92" s="86" t="n"/>
      <c r="AG92" s="86" t="n"/>
      <c r="AH92" s="86" t="n"/>
      <c r="AI92" s="86" t="n"/>
      <c r="AJ92" s="86" t="n"/>
    </row>
    <row r="93">
      <c r="B93" s="126">
        <f>IF('AS51'!$C$48="","",'AS51'!$C$48)</f>
        <v/>
      </c>
      <c r="C93" s="77">
        <f>IF(C$49="","",IF($B93="","",IFERROR(SUMIFS('Dvd Calendar'!$E$478:$CZ$478,'Dvd Calendar'!$E$477:$CZ$477,"&gt;"&amp;C$48,'Dvd Calendar'!$E$477:$CZ$477,"&lt;="&amp;C$49)+SUMPRODUCT(('Dvd Calendar'!$E$470:$CZ$470&gt;C$48)*('Dvd Calendar'!$E$470:$CZ$470&lt;=C$49)*'Dvd Calendar'!$E$473:$CZ$473*(('Dvd Calendar'!$E$475:$CZ$475='Field Check'!$C$53)*('Field Check'!$C$53&lt;&gt;"")+('Dvd Calendar'!$E$475:$CZ$475='Field Check'!$C$54)*('Field Check'!$C$54&lt;&gt;"")+('Dvd Calendar'!$E$475:$CZ$475='Field Check'!$C$55)*('Field Check'!$C$55&lt;&gt;"")+('Dvd Calendar'!$E$475:$CZ$475='Field Check'!$C$56)*('Field Check'!$C$56&lt;&gt;"")+('Dvd Calendar'!$E$475:$CZ$475='Field Check'!$C$57)*('Field Check'!$C$57&lt;&gt;""))*(COUNTIF('Dvd Calendar'!$E$477:$CZ$477,'Dvd Calendar'!$E$470:$CZ$470)=0)),"")))</f>
        <v/>
      </c>
      <c r="D93" s="77">
        <f>IF(D$49="","",IF($B93="","",IFERROR(SUMIFS('Dvd Calendar'!$E$478:$CZ$478,'Dvd Calendar'!$E$477:$CZ$477,"&gt;"&amp;D$48,'Dvd Calendar'!$E$477:$CZ$477,"&lt;="&amp;D$49)+SUMPRODUCT(('Dvd Calendar'!$E$470:$CZ$470&gt;D$48)*('Dvd Calendar'!$E$470:$CZ$470&lt;=D$49)*'Dvd Calendar'!$E$473:$CZ$473*(('Dvd Calendar'!$E$475:$CZ$475='Field Check'!$C$53)*('Field Check'!$C$53&lt;&gt;"")+('Dvd Calendar'!$E$475:$CZ$475='Field Check'!$C$54)*('Field Check'!$C$54&lt;&gt;"")+('Dvd Calendar'!$E$475:$CZ$475='Field Check'!$C$55)*('Field Check'!$C$55&lt;&gt;"")+('Dvd Calendar'!$E$475:$CZ$475='Field Check'!$C$56)*('Field Check'!$C$56&lt;&gt;"")+('Dvd Calendar'!$E$475:$CZ$475='Field Check'!$C$57)*('Field Check'!$C$57&lt;&gt;""))*(COUNTIF('Dvd Calendar'!$E$477:$CZ$477,'Dvd Calendar'!$E$470:$CZ$470)=0)),"")))</f>
        <v/>
      </c>
      <c r="E93" s="77">
        <f>IF(E$49="","",IF($B93="","",IFERROR(SUMIFS('Dvd Calendar'!$E$478:$CZ$478,'Dvd Calendar'!$E$477:$CZ$477,"&gt;"&amp;E$48,'Dvd Calendar'!$E$477:$CZ$477,"&lt;="&amp;E$49)+SUMPRODUCT(('Dvd Calendar'!$E$470:$CZ$470&gt;E$48)*('Dvd Calendar'!$E$470:$CZ$470&lt;=E$49)*'Dvd Calendar'!$E$473:$CZ$473*(('Dvd Calendar'!$E$475:$CZ$475='Field Check'!$C$53)*('Field Check'!$C$53&lt;&gt;"")+('Dvd Calendar'!$E$475:$CZ$475='Field Check'!$C$54)*('Field Check'!$C$54&lt;&gt;"")+('Dvd Calendar'!$E$475:$CZ$475='Field Check'!$C$55)*('Field Check'!$C$55&lt;&gt;"")+('Dvd Calendar'!$E$475:$CZ$475='Field Check'!$C$56)*('Field Check'!$C$56&lt;&gt;"")+('Dvd Calendar'!$E$475:$CZ$475='Field Check'!$C$57)*('Field Check'!$C$57&lt;&gt;""))*(COUNTIF('Dvd Calendar'!$E$477:$CZ$477,'Dvd Calendar'!$E$470:$CZ$470)=0)),"")))</f>
        <v/>
      </c>
      <c r="F93" s="77">
        <f>IF(F$49="","",IF($B93="","",IFERROR(SUMIFS('Dvd Calendar'!$E$478:$CZ$478,'Dvd Calendar'!$E$477:$CZ$477,"&gt;"&amp;F$48,'Dvd Calendar'!$E$477:$CZ$477,"&lt;="&amp;F$49)+SUMPRODUCT(('Dvd Calendar'!$E$470:$CZ$470&gt;F$48)*('Dvd Calendar'!$E$470:$CZ$470&lt;=F$49)*'Dvd Calendar'!$E$473:$CZ$473*(('Dvd Calendar'!$E$475:$CZ$475='Field Check'!$C$53)*('Field Check'!$C$53&lt;&gt;"")+('Dvd Calendar'!$E$475:$CZ$475='Field Check'!$C$54)*('Field Check'!$C$54&lt;&gt;"")+('Dvd Calendar'!$E$475:$CZ$475='Field Check'!$C$55)*('Field Check'!$C$55&lt;&gt;"")+('Dvd Calendar'!$E$475:$CZ$475='Field Check'!$C$56)*('Field Check'!$C$56&lt;&gt;"")+('Dvd Calendar'!$E$475:$CZ$475='Field Check'!$C$57)*('Field Check'!$C$57&lt;&gt;""))*(COUNTIF('Dvd Calendar'!$E$477:$CZ$477,'Dvd Calendar'!$E$470:$CZ$470)=0)),"")))</f>
        <v/>
      </c>
      <c r="G93" s="77">
        <f>IF(G$49="","",IF($B93="","",IFERROR(SUMIFS('Dvd Calendar'!$E$478:$CZ$478,'Dvd Calendar'!$E$477:$CZ$477,"&gt;"&amp;G$48,'Dvd Calendar'!$E$477:$CZ$477,"&lt;="&amp;G$49)+SUMPRODUCT(('Dvd Calendar'!$E$470:$CZ$470&gt;G$48)*('Dvd Calendar'!$E$470:$CZ$470&lt;=G$49)*'Dvd Calendar'!$E$473:$CZ$473*(('Dvd Calendar'!$E$475:$CZ$475='Field Check'!$C$53)*('Field Check'!$C$53&lt;&gt;"")+('Dvd Calendar'!$E$475:$CZ$475='Field Check'!$C$54)*('Field Check'!$C$54&lt;&gt;"")+('Dvd Calendar'!$E$475:$CZ$475='Field Check'!$C$55)*('Field Check'!$C$55&lt;&gt;"")+('Dvd Calendar'!$E$475:$CZ$475='Field Check'!$C$56)*('Field Check'!$C$56&lt;&gt;"")+('Dvd Calendar'!$E$475:$CZ$475='Field Check'!$C$57)*('Field Check'!$C$57&lt;&gt;""))*(COUNTIF('Dvd Calendar'!$E$477:$CZ$477,'Dvd Calendar'!$E$470:$CZ$470)=0)),"")))</f>
        <v/>
      </c>
      <c r="H93" s="77">
        <f>IF(H$49="","",IF($B93="","",IFERROR(SUMIFS('Dvd Calendar'!$E$478:$CZ$478,'Dvd Calendar'!$E$477:$CZ$477,"&gt;"&amp;H$48,'Dvd Calendar'!$E$477:$CZ$477,"&lt;="&amp;H$49)+SUMPRODUCT(('Dvd Calendar'!$E$470:$CZ$470&gt;H$48)*('Dvd Calendar'!$E$470:$CZ$470&lt;=H$49)*'Dvd Calendar'!$E$473:$CZ$473*(('Dvd Calendar'!$E$475:$CZ$475='Field Check'!$C$53)*('Field Check'!$C$53&lt;&gt;"")+('Dvd Calendar'!$E$475:$CZ$475='Field Check'!$C$54)*('Field Check'!$C$54&lt;&gt;"")+('Dvd Calendar'!$E$475:$CZ$475='Field Check'!$C$55)*('Field Check'!$C$55&lt;&gt;"")+('Dvd Calendar'!$E$475:$CZ$475='Field Check'!$C$56)*('Field Check'!$C$56&lt;&gt;"")+('Dvd Calendar'!$E$475:$CZ$475='Field Check'!$C$57)*('Field Check'!$C$57&lt;&gt;""))*(COUNTIF('Dvd Calendar'!$E$477:$CZ$477,'Dvd Calendar'!$E$470:$CZ$470)=0)),"")))</f>
        <v/>
      </c>
      <c r="I93" s="77">
        <f>IF(I$49="","",IF($B93="","",IFERROR(SUMIFS('Dvd Calendar'!$E$478:$CZ$478,'Dvd Calendar'!$E$477:$CZ$477,"&gt;"&amp;I$48,'Dvd Calendar'!$E$477:$CZ$477,"&lt;="&amp;I$49)+SUMPRODUCT(('Dvd Calendar'!$E$470:$CZ$470&gt;I$48)*('Dvd Calendar'!$E$470:$CZ$470&lt;=I$49)*'Dvd Calendar'!$E$473:$CZ$473*(('Dvd Calendar'!$E$475:$CZ$475='Field Check'!$C$53)*('Field Check'!$C$53&lt;&gt;"")+('Dvd Calendar'!$E$475:$CZ$475='Field Check'!$C$54)*('Field Check'!$C$54&lt;&gt;"")+('Dvd Calendar'!$E$475:$CZ$475='Field Check'!$C$55)*('Field Check'!$C$55&lt;&gt;"")+('Dvd Calendar'!$E$475:$CZ$475='Field Check'!$C$56)*('Field Check'!$C$56&lt;&gt;"")+('Dvd Calendar'!$E$475:$CZ$475='Field Check'!$C$57)*('Field Check'!$C$57&lt;&gt;""))*(COUNTIF('Dvd Calendar'!$E$477:$CZ$477,'Dvd Calendar'!$E$470:$CZ$470)=0)),"")))</f>
        <v/>
      </c>
      <c r="J93" s="77">
        <f>IF(J$49="","",IF($B93="","",IFERROR(SUMIFS('Dvd Calendar'!$E$478:$CZ$478,'Dvd Calendar'!$E$477:$CZ$477,"&gt;"&amp;J$48,'Dvd Calendar'!$E$477:$CZ$477,"&lt;="&amp;J$49)+SUMPRODUCT(('Dvd Calendar'!$E$470:$CZ$470&gt;J$48)*('Dvd Calendar'!$E$470:$CZ$470&lt;=J$49)*'Dvd Calendar'!$E$473:$CZ$473*(('Dvd Calendar'!$E$475:$CZ$475='Field Check'!$C$53)*('Field Check'!$C$53&lt;&gt;"")+('Dvd Calendar'!$E$475:$CZ$475='Field Check'!$C$54)*('Field Check'!$C$54&lt;&gt;"")+('Dvd Calendar'!$E$475:$CZ$475='Field Check'!$C$55)*('Field Check'!$C$55&lt;&gt;"")+('Dvd Calendar'!$E$475:$CZ$475='Field Check'!$C$56)*('Field Check'!$C$56&lt;&gt;"")+('Dvd Calendar'!$E$475:$CZ$475='Field Check'!$C$57)*('Field Check'!$C$57&lt;&gt;""))*(COUNTIF('Dvd Calendar'!$E$477:$CZ$477,'Dvd Calendar'!$E$470:$CZ$470)=0)),"")))</f>
        <v/>
      </c>
      <c r="K93" s="77">
        <f>IF(K$49="","",IF($B93="","",IFERROR(SUMIFS('Dvd Calendar'!$E$478:$CZ$478,'Dvd Calendar'!$E$477:$CZ$477,"&gt;"&amp;K$48,'Dvd Calendar'!$E$477:$CZ$477,"&lt;="&amp;K$49)+SUMPRODUCT(('Dvd Calendar'!$E$470:$CZ$470&gt;K$48)*('Dvd Calendar'!$E$470:$CZ$470&lt;=K$49)*'Dvd Calendar'!$E$473:$CZ$473*(('Dvd Calendar'!$E$475:$CZ$475='Field Check'!$C$53)*('Field Check'!$C$53&lt;&gt;"")+('Dvd Calendar'!$E$475:$CZ$475='Field Check'!$C$54)*('Field Check'!$C$54&lt;&gt;"")+('Dvd Calendar'!$E$475:$CZ$475='Field Check'!$C$55)*('Field Check'!$C$55&lt;&gt;"")+('Dvd Calendar'!$E$475:$CZ$475='Field Check'!$C$56)*('Field Check'!$C$56&lt;&gt;"")+('Dvd Calendar'!$E$475:$CZ$475='Field Check'!$C$57)*('Field Check'!$C$57&lt;&gt;""))*(COUNTIF('Dvd Calendar'!$E$477:$CZ$477,'Dvd Calendar'!$E$470:$CZ$470)=0)),"")))</f>
        <v/>
      </c>
      <c r="L93" s="77">
        <f>IF(L$49="","",IF($B93="","",IFERROR(SUMIFS('Dvd Calendar'!$E$478:$CZ$478,'Dvd Calendar'!$E$477:$CZ$477,"&gt;"&amp;L$48,'Dvd Calendar'!$E$477:$CZ$477,"&lt;="&amp;L$49)+SUMPRODUCT(('Dvd Calendar'!$E$470:$CZ$470&gt;L$48)*('Dvd Calendar'!$E$470:$CZ$470&lt;=L$49)*'Dvd Calendar'!$E$473:$CZ$473*(('Dvd Calendar'!$E$475:$CZ$475='Field Check'!$C$53)*('Field Check'!$C$53&lt;&gt;"")+('Dvd Calendar'!$E$475:$CZ$475='Field Check'!$C$54)*('Field Check'!$C$54&lt;&gt;"")+('Dvd Calendar'!$E$475:$CZ$475='Field Check'!$C$55)*('Field Check'!$C$55&lt;&gt;"")+('Dvd Calendar'!$E$475:$CZ$475='Field Check'!$C$56)*('Field Check'!$C$56&lt;&gt;"")+('Dvd Calendar'!$E$475:$CZ$475='Field Check'!$C$57)*('Field Check'!$C$57&lt;&gt;""))*(COUNTIF('Dvd Calendar'!$E$477:$CZ$477,'Dvd Calendar'!$E$470:$CZ$470)=0)),"")))</f>
        <v/>
      </c>
      <c r="M93" s="77">
        <f>IF(M$49="","",IF($B93="","",IFERROR(SUMIFS('Dvd Calendar'!$E$478:$CZ$478,'Dvd Calendar'!$E$477:$CZ$477,"&gt;"&amp;M$48,'Dvd Calendar'!$E$477:$CZ$477,"&lt;="&amp;M$49)+SUMPRODUCT(('Dvd Calendar'!$E$470:$CZ$470&gt;M$48)*('Dvd Calendar'!$E$470:$CZ$470&lt;=M$49)*'Dvd Calendar'!$E$473:$CZ$473*(('Dvd Calendar'!$E$475:$CZ$475='Field Check'!$C$53)*('Field Check'!$C$53&lt;&gt;"")+('Dvd Calendar'!$E$475:$CZ$475='Field Check'!$C$54)*('Field Check'!$C$54&lt;&gt;"")+('Dvd Calendar'!$E$475:$CZ$475='Field Check'!$C$55)*('Field Check'!$C$55&lt;&gt;"")+('Dvd Calendar'!$E$475:$CZ$475='Field Check'!$C$56)*('Field Check'!$C$56&lt;&gt;"")+('Dvd Calendar'!$E$475:$CZ$475='Field Check'!$C$57)*('Field Check'!$C$57&lt;&gt;""))*(COUNTIF('Dvd Calendar'!$E$477:$CZ$477,'Dvd Calendar'!$E$470:$CZ$470)=0)),"")))</f>
        <v/>
      </c>
      <c r="N93" s="77">
        <f>IF(N$49="","",IF($B93="","",IFERROR(SUMIFS('Dvd Calendar'!$E$478:$CZ$478,'Dvd Calendar'!$E$477:$CZ$477,"&gt;"&amp;N$48,'Dvd Calendar'!$E$477:$CZ$477,"&lt;="&amp;N$49)+SUMPRODUCT(('Dvd Calendar'!$E$470:$CZ$470&gt;N$48)*('Dvd Calendar'!$E$470:$CZ$470&lt;=N$49)*'Dvd Calendar'!$E$473:$CZ$473*(('Dvd Calendar'!$E$475:$CZ$475='Field Check'!$C$53)*('Field Check'!$C$53&lt;&gt;"")+('Dvd Calendar'!$E$475:$CZ$475='Field Check'!$C$54)*('Field Check'!$C$54&lt;&gt;"")+('Dvd Calendar'!$E$475:$CZ$475='Field Check'!$C$55)*('Field Check'!$C$55&lt;&gt;"")+('Dvd Calendar'!$E$475:$CZ$475='Field Check'!$C$56)*('Field Check'!$C$56&lt;&gt;"")+('Dvd Calendar'!$E$475:$CZ$475='Field Check'!$C$57)*('Field Check'!$C$57&lt;&gt;""))*(COUNTIF('Dvd Calendar'!$E$477:$CZ$477,'Dvd Calendar'!$E$470:$CZ$470)=0)),"")))</f>
        <v/>
      </c>
      <c r="O93" s="77">
        <f>IF(O$49="","",IF($B93="","",IFERROR(SUMIFS('Dvd Calendar'!$E$478:$CZ$478,'Dvd Calendar'!$E$477:$CZ$477,"&gt;"&amp;O$48,'Dvd Calendar'!$E$477:$CZ$477,"&lt;="&amp;O$49)+SUMPRODUCT(('Dvd Calendar'!$E$470:$CZ$470&gt;O$48)*('Dvd Calendar'!$E$470:$CZ$470&lt;=O$49)*'Dvd Calendar'!$E$473:$CZ$473*(('Dvd Calendar'!$E$475:$CZ$475='Field Check'!$C$53)*('Field Check'!$C$53&lt;&gt;"")+('Dvd Calendar'!$E$475:$CZ$475='Field Check'!$C$54)*('Field Check'!$C$54&lt;&gt;"")+('Dvd Calendar'!$E$475:$CZ$475='Field Check'!$C$55)*('Field Check'!$C$55&lt;&gt;"")+('Dvd Calendar'!$E$475:$CZ$475='Field Check'!$C$56)*('Field Check'!$C$56&lt;&gt;"")+('Dvd Calendar'!$E$475:$CZ$475='Field Check'!$C$57)*('Field Check'!$C$57&lt;&gt;""))*(COUNTIF('Dvd Calendar'!$E$477:$CZ$477,'Dvd Calendar'!$E$470:$CZ$470)=0)),"")))</f>
        <v/>
      </c>
      <c r="P93" s="77">
        <f>IF(P$49="","",IF($B93="","",IFERROR(SUMIFS('Dvd Calendar'!$E$478:$CZ$478,'Dvd Calendar'!$E$477:$CZ$477,"&gt;"&amp;P$48,'Dvd Calendar'!$E$477:$CZ$477,"&lt;="&amp;P$49)+SUMPRODUCT(('Dvd Calendar'!$E$470:$CZ$470&gt;P$48)*('Dvd Calendar'!$E$470:$CZ$470&lt;=P$49)*'Dvd Calendar'!$E$473:$CZ$473*(('Dvd Calendar'!$E$475:$CZ$475='Field Check'!$C$53)*('Field Check'!$C$53&lt;&gt;"")+('Dvd Calendar'!$E$475:$CZ$475='Field Check'!$C$54)*('Field Check'!$C$54&lt;&gt;"")+('Dvd Calendar'!$E$475:$CZ$475='Field Check'!$C$55)*('Field Check'!$C$55&lt;&gt;"")+('Dvd Calendar'!$E$475:$CZ$475='Field Check'!$C$56)*('Field Check'!$C$56&lt;&gt;"")+('Dvd Calendar'!$E$475:$CZ$475='Field Check'!$C$57)*('Field Check'!$C$57&lt;&gt;""))*(COUNTIF('Dvd Calendar'!$E$477:$CZ$477,'Dvd Calendar'!$E$470:$CZ$470)=0)),"")))</f>
        <v/>
      </c>
      <c r="Q93" s="77">
        <f>IF(Q$49="","",IF($B93="","",IFERROR(SUMIFS('Dvd Calendar'!$E$478:$CZ$478,'Dvd Calendar'!$E$477:$CZ$477,"&gt;"&amp;Q$48,'Dvd Calendar'!$E$477:$CZ$477,"&lt;="&amp;Q$49)+SUMPRODUCT(('Dvd Calendar'!$E$470:$CZ$470&gt;Q$48)*('Dvd Calendar'!$E$470:$CZ$470&lt;=Q$49)*'Dvd Calendar'!$E$473:$CZ$473*(('Dvd Calendar'!$E$475:$CZ$475='Field Check'!$C$53)*('Field Check'!$C$53&lt;&gt;"")+('Dvd Calendar'!$E$475:$CZ$475='Field Check'!$C$54)*('Field Check'!$C$54&lt;&gt;"")+('Dvd Calendar'!$E$475:$CZ$475='Field Check'!$C$55)*('Field Check'!$C$55&lt;&gt;"")+('Dvd Calendar'!$E$475:$CZ$475='Field Check'!$C$56)*('Field Check'!$C$56&lt;&gt;"")+('Dvd Calendar'!$E$475:$CZ$475='Field Check'!$C$57)*('Field Check'!$C$57&lt;&gt;""))*(COUNTIF('Dvd Calendar'!$E$477:$CZ$477,'Dvd Calendar'!$E$470:$CZ$470)=0)),"")))</f>
        <v/>
      </c>
      <c r="R93" s="77">
        <f>IF(R$49="","",IF($B93="","",IFERROR(SUMIFS('Dvd Calendar'!$E$478:$CZ$478,'Dvd Calendar'!$E$477:$CZ$477,"&gt;"&amp;R$48,'Dvd Calendar'!$E$477:$CZ$477,"&lt;="&amp;R$49)+SUMPRODUCT(('Dvd Calendar'!$E$470:$CZ$470&gt;R$48)*('Dvd Calendar'!$E$470:$CZ$470&lt;=R$49)*'Dvd Calendar'!$E$473:$CZ$473*(('Dvd Calendar'!$E$475:$CZ$475='Field Check'!$C$53)*('Field Check'!$C$53&lt;&gt;"")+('Dvd Calendar'!$E$475:$CZ$475='Field Check'!$C$54)*('Field Check'!$C$54&lt;&gt;"")+('Dvd Calendar'!$E$475:$CZ$475='Field Check'!$C$55)*('Field Check'!$C$55&lt;&gt;"")+('Dvd Calendar'!$E$475:$CZ$475='Field Check'!$C$56)*('Field Check'!$C$56&lt;&gt;"")+('Dvd Calendar'!$E$475:$CZ$475='Field Check'!$C$57)*('Field Check'!$C$57&lt;&gt;""))*(COUNTIF('Dvd Calendar'!$E$477:$CZ$477,'Dvd Calendar'!$E$470:$CZ$470)=0)),"")))</f>
        <v/>
      </c>
      <c r="U93" s="86" t="n"/>
      <c r="V93" s="86" t="n"/>
      <c r="W93" s="86" t="n"/>
      <c r="X93" s="86" t="n"/>
      <c r="Y93" s="86" t="n"/>
      <c r="Z93" s="86" t="n"/>
      <c r="AA93" s="86" t="n"/>
      <c r="AB93" s="86" t="n"/>
      <c r="AC93" s="86" t="n"/>
      <c r="AD93" s="86" t="n"/>
      <c r="AE93" s="86" t="n"/>
      <c r="AF93" s="86" t="n"/>
      <c r="AG93" s="86" t="n"/>
      <c r="AH93" s="86" t="n"/>
      <c r="AI93" s="86" t="n"/>
      <c r="AJ93" s="86" t="n"/>
    </row>
    <row r="94">
      <c r="B94" s="126">
        <f>IF('AS51'!$C$49="","",'AS51'!$C$49)</f>
        <v/>
      </c>
      <c r="C94" s="77">
        <f>IF(C$49="","",IF($B94="","",IFERROR(SUMIFS('Dvd Calendar'!$E$489:$CZ$489,'Dvd Calendar'!$E$488:$CZ$488,"&gt;"&amp;C$48,'Dvd Calendar'!$E$488:$CZ$488,"&lt;="&amp;C$49)+SUMPRODUCT(('Dvd Calendar'!$E$481:$CZ$481&gt;C$48)*('Dvd Calendar'!$E$481:$CZ$481&lt;=C$49)*'Dvd Calendar'!$E$484:$CZ$484*(('Dvd Calendar'!$E$486:$CZ$486='Field Check'!$C$53)*('Field Check'!$C$53&lt;&gt;"")+('Dvd Calendar'!$E$486:$CZ$486='Field Check'!$C$54)*('Field Check'!$C$54&lt;&gt;"")+('Dvd Calendar'!$E$486:$CZ$486='Field Check'!$C$55)*('Field Check'!$C$55&lt;&gt;"")+('Dvd Calendar'!$E$486:$CZ$486='Field Check'!$C$56)*('Field Check'!$C$56&lt;&gt;"")+('Dvd Calendar'!$E$486:$CZ$486='Field Check'!$C$57)*('Field Check'!$C$57&lt;&gt;""))*(COUNTIF('Dvd Calendar'!$E$488:$CZ$488,'Dvd Calendar'!$E$481:$CZ$481)=0)),"")))</f>
        <v/>
      </c>
      <c r="D94" s="77">
        <f>IF(D$49="","",IF($B94="","",IFERROR(SUMIFS('Dvd Calendar'!$E$489:$CZ$489,'Dvd Calendar'!$E$488:$CZ$488,"&gt;"&amp;D$48,'Dvd Calendar'!$E$488:$CZ$488,"&lt;="&amp;D$49)+SUMPRODUCT(('Dvd Calendar'!$E$481:$CZ$481&gt;D$48)*('Dvd Calendar'!$E$481:$CZ$481&lt;=D$49)*'Dvd Calendar'!$E$484:$CZ$484*(('Dvd Calendar'!$E$486:$CZ$486='Field Check'!$C$53)*('Field Check'!$C$53&lt;&gt;"")+('Dvd Calendar'!$E$486:$CZ$486='Field Check'!$C$54)*('Field Check'!$C$54&lt;&gt;"")+('Dvd Calendar'!$E$486:$CZ$486='Field Check'!$C$55)*('Field Check'!$C$55&lt;&gt;"")+('Dvd Calendar'!$E$486:$CZ$486='Field Check'!$C$56)*('Field Check'!$C$56&lt;&gt;"")+('Dvd Calendar'!$E$486:$CZ$486='Field Check'!$C$57)*('Field Check'!$C$57&lt;&gt;""))*(COUNTIF('Dvd Calendar'!$E$488:$CZ$488,'Dvd Calendar'!$E$481:$CZ$481)=0)),"")))</f>
        <v/>
      </c>
      <c r="E94" s="77">
        <f>IF(E$49="","",IF($B94="","",IFERROR(SUMIFS('Dvd Calendar'!$E$489:$CZ$489,'Dvd Calendar'!$E$488:$CZ$488,"&gt;"&amp;E$48,'Dvd Calendar'!$E$488:$CZ$488,"&lt;="&amp;E$49)+SUMPRODUCT(('Dvd Calendar'!$E$481:$CZ$481&gt;E$48)*('Dvd Calendar'!$E$481:$CZ$481&lt;=E$49)*'Dvd Calendar'!$E$484:$CZ$484*(('Dvd Calendar'!$E$486:$CZ$486='Field Check'!$C$53)*('Field Check'!$C$53&lt;&gt;"")+('Dvd Calendar'!$E$486:$CZ$486='Field Check'!$C$54)*('Field Check'!$C$54&lt;&gt;"")+('Dvd Calendar'!$E$486:$CZ$486='Field Check'!$C$55)*('Field Check'!$C$55&lt;&gt;"")+('Dvd Calendar'!$E$486:$CZ$486='Field Check'!$C$56)*('Field Check'!$C$56&lt;&gt;"")+('Dvd Calendar'!$E$486:$CZ$486='Field Check'!$C$57)*('Field Check'!$C$57&lt;&gt;""))*(COUNTIF('Dvd Calendar'!$E$488:$CZ$488,'Dvd Calendar'!$E$481:$CZ$481)=0)),"")))</f>
        <v/>
      </c>
      <c r="F94" s="77">
        <f>IF(F$49="","",IF($B94="","",IFERROR(SUMIFS('Dvd Calendar'!$E$489:$CZ$489,'Dvd Calendar'!$E$488:$CZ$488,"&gt;"&amp;F$48,'Dvd Calendar'!$E$488:$CZ$488,"&lt;="&amp;F$49)+SUMPRODUCT(('Dvd Calendar'!$E$481:$CZ$481&gt;F$48)*('Dvd Calendar'!$E$481:$CZ$481&lt;=F$49)*'Dvd Calendar'!$E$484:$CZ$484*(('Dvd Calendar'!$E$486:$CZ$486='Field Check'!$C$53)*('Field Check'!$C$53&lt;&gt;"")+('Dvd Calendar'!$E$486:$CZ$486='Field Check'!$C$54)*('Field Check'!$C$54&lt;&gt;"")+('Dvd Calendar'!$E$486:$CZ$486='Field Check'!$C$55)*('Field Check'!$C$55&lt;&gt;"")+('Dvd Calendar'!$E$486:$CZ$486='Field Check'!$C$56)*('Field Check'!$C$56&lt;&gt;"")+('Dvd Calendar'!$E$486:$CZ$486='Field Check'!$C$57)*('Field Check'!$C$57&lt;&gt;""))*(COUNTIF('Dvd Calendar'!$E$488:$CZ$488,'Dvd Calendar'!$E$481:$CZ$481)=0)),"")))</f>
        <v/>
      </c>
      <c r="G94" s="77">
        <f>IF(G$49="","",IF($B94="","",IFERROR(SUMIFS('Dvd Calendar'!$E$489:$CZ$489,'Dvd Calendar'!$E$488:$CZ$488,"&gt;"&amp;G$48,'Dvd Calendar'!$E$488:$CZ$488,"&lt;="&amp;G$49)+SUMPRODUCT(('Dvd Calendar'!$E$481:$CZ$481&gt;G$48)*('Dvd Calendar'!$E$481:$CZ$481&lt;=G$49)*'Dvd Calendar'!$E$484:$CZ$484*(('Dvd Calendar'!$E$486:$CZ$486='Field Check'!$C$53)*('Field Check'!$C$53&lt;&gt;"")+('Dvd Calendar'!$E$486:$CZ$486='Field Check'!$C$54)*('Field Check'!$C$54&lt;&gt;"")+('Dvd Calendar'!$E$486:$CZ$486='Field Check'!$C$55)*('Field Check'!$C$55&lt;&gt;"")+('Dvd Calendar'!$E$486:$CZ$486='Field Check'!$C$56)*('Field Check'!$C$56&lt;&gt;"")+('Dvd Calendar'!$E$486:$CZ$486='Field Check'!$C$57)*('Field Check'!$C$57&lt;&gt;""))*(COUNTIF('Dvd Calendar'!$E$488:$CZ$488,'Dvd Calendar'!$E$481:$CZ$481)=0)),"")))</f>
        <v/>
      </c>
      <c r="H94" s="77">
        <f>IF(H$49="","",IF($B94="","",IFERROR(SUMIFS('Dvd Calendar'!$E$489:$CZ$489,'Dvd Calendar'!$E$488:$CZ$488,"&gt;"&amp;H$48,'Dvd Calendar'!$E$488:$CZ$488,"&lt;="&amp;H$49)+SUMPRODUCT(('Dvd Calendar'!$E$481:$CZ$481&gt;H$48)*('Dvd Calendar'!$E$481:$CZ$481&lt;=H$49)*'Dvd Calendar'!$E$484:$CZ$484*(('Dvd Calendar'!$E$486:$CZ$486='Field Check'!$C$53)*('Field Check'!$C$53&lt;&gt;"")+('Dvd Calendar'!$E$486:$CZ$486='Field Check'!$C$54)*('Field Check'!$C$54&lt;&gt;"")+('Dvd Calendar'!$E$486:$CZ$486='Field Check'!$C$55)*('Field Check'!$C$55&lt;&gt;"")+('Dvd Calendar'!$E$486:$CZ$486='Field Check'!$C$56)*('Field Check'!$C$56&lt;&gt;"")+('Dvd Calendar'!$E$486:$CZ$486='Field Check'!$C$57)*('Field Check'!$C$57&lt;&gt;""))*(COUNTIF('Dvd Calendar'!$E$488:$CZ$488,'Dvd Calendar'!$E$481:$CZ$481)=0)),"")))</f>
        <v/>
      </c>
      <c r="I94" s="77">
        <f>IF(I$49="","",IF($B94="","",IFERROR(SUMIFS('Dvd Calendar'!$E$489:$CZ$489,'Dvd Calendar'!$E$488:$CZ$488,"&gt;"&amp;I$48,'Dvd Calendar'!$E$488:$CZ$488,"&lt;="&amp;I$49)+SUMPRODUCT(('Dvd Calendar'!$E$481:$CZ$481&gt;I$48)*('Dvd Calendar'!$E$481:$CZ$481&lt;=I$49)*'Dvd Calendar'!$E$484:$CZ$484*(('Dvd Calendar'!$E$486:$CZ$486='Field Check'!$C$53)*('Field Check'!$C$53&lt;&gt;"")+('Dvd Calendar'!$E$486:$CZ$486='Field Check'!$C$54)*('Field Check'!$C$54&lt;&gt;"")+('Dvd Calendar'!$E$486:$CZ$486='Field Check'!$C$55)*('Field Check'!$C$55&lt;&gt;"")+('Dvd Calendar'!$E$486:$CZ$486='Field Check'!$C$56)*('Field Check'!$C$56&lt;&gt;"")+('Dvd Calendar'!$E$486:$CZ$486='Field Check'!$C$57)*('Field Check'!$C$57&lt;&gt;""))*(COUNTIF('Dvd Calendar'!$E$488:$CZ$488,'Dvd Calendar'!$E$481:$CZ$481)=0)),"")))</f>
        <v/>
      </c>
      <c r="J94" s="77">
        <f>IF(J$49="","",IF($B94="","",IFERROR(SUMIFS('Dvd Calendar'!$E$489:$CZ$489,'Dvd Calendar'!$E$488:$CZ$488,"&gt;"&amp;J$48,'Dvd Calendar'!$E$488:$CZ$488,"&lt;="&amp;J$49)+SUMPRODUCT(('Dvd Calendar'!$E$481:$CZ$481&gt;J$48)*('Dvd Calendar'!$E$481:$CZ$481&lt;=J$49)*'Dvd Calendar'!$E$484:$CZ$484*(('Dvd Calendar'!$E$486:$CZ$486='Field Check'!$C$53)*('Field Check'!$C$53&lt;&gt;"")+('Dvd Calendar'!$E$486:$CZ$486='Field Check'!$C$54)*('Field Check'!$C$54&lt;&gt;"")+('Dvd Calendar'!$E$486:$CZ$486='Field Check'!$C$55)*('Field Check'!$C$55&lt;&gt;"")+('Dvd Calendar'!$E$486:$CZ$486='Field Check'!$C$56)*('Field Check'!$C$56&lt;&gt;"")+('Dvd Calendar'!$E$486:$CZ$486='Field Check'!$C$57)*('Field Check'!$C$57&lt;&gt;""))*(COUNTIF('Dvd Calendar'!$E$488:$CZ$488,'Dvd Calendar'!$E$481:$CZ$481)=0)),"")))</f>
        <v/>
      </c>
      <c r="K94" s="77">
        <f>IF(K$49="","",IF($B94="","",IFERROR(SUMIFS('Dvd Calendar'!$E$489:$CZ$489,'Dvd Calendar'!$E$488:$CZ$488,"&gt;"&amp;K$48,'Dvd Calendar'!$E$488:$CZ$488,"&lt;="&amp;K$49)+SUMPRODUCT(('Dvd Calendar'!$E$481:$CZ$481&gt;K$48)*('Dvd Calendar'!$E$481:$CZ$481&lt;=K$49)*'Dvd Calendar'!$E$484:$CZ$484*(('Dvd Calendar'!$E$486:$CZ$486='Field Check'!$C$53)*('Field Check'!$C$53&lt;&gt;"")+('Dvd Calendar'!$E$486:$CZ$486='Field Check'!$C$54)*('Field Check'!$C$54&lt;&gt;"")+('Dvd Calendar'!$E$486:$CZ$486='Field Check'!$C$55)*('Field Check'!$C$55&lt;&gt;"")+('Dvd Calendar'!$E$486:$CZ$486='Field Check'!$C$56)*('Field Check'!$C$56&lt;&gt;"")+('Dvd Calendar'!$E$486:$CZ$486='Field Check'!$C$57)*('Field Check'!$C$57&lt;&gt;""))*(COUNTIF('Dvd Calendar'!$E$488:$CZ$488,'Dvd Calendar'!$E$481:$CZ$481)=0)),"")))</f>
        <v/>
      </c>
      <c r="L94" s="77">
        <f>IF(L$49="","",IF($B94="","",IFERROR(SUMIFS('Dvd Calendar'!$E$489:$CZ$489,'Dvd Calendar'!$E$488:$CZ$488,"&gt;"&amp;L$48,'Dvd Calendar'!$E$488:$CZ$488,"&lt;="&amp;L$49)+SUMPRODUCT(('Dvd Calendar'!$E$481:$CZ$481&gt;L$48)*('Dvd Calendar'!$E$481:$CZ$481&lt;=L$49)*'Dvd Calendar'!$E$484:$CZ$484*(('Dvd Calendar'!$E$486:$CZ$486='Field Check'!$C$53)*('Field Check'!$C$53&lt;&gt;"")+('Dvd Calendar'!$E$486:$CZ$486='Field Check'!$C$54)*('Field Check'!$C$54&lt;&gt;"")+('Dvd Calendar'!$E$486:$CZ$486='Field Check'!$C$55)*('Field Check'!$C$55&lt;&gt;"")+('Dvd Calendar'!$E$486:$CZ$486='Field Check'!$C$56)*('Field Check'!$C$56&lt;&gt;"")+('Dvd Calendar'!$E$486:$CZ$486='Field Check'!$C$57)*('Field Check'!$C$57&lt;&gt;""))*(COUNTIF('Dvd Calendar'!$E$488:$CZ$488,'Dvd Calendar'!$E$481:$CZ$481)=0)),"")))</f>
        <v/>
      </c>
      <c r="M94" s="77">
        <f>IF(M$49="","",IF($B94="","",IFERROR(SUMIFS('Dvd Calendar'!$E$489:$CZ$489,'Dvd Calendar'!$E$488:$CZ$488,"&gt;"&amp;M$48,'Dvd Calendar'!$E$488:$CZ$488,"&lt;="&amp;M$49)+SUMPRODUCT(('Dvd Calendar'!$E$481:$CZ$481&gt;M$48)*('Dvd Calendar'!$E$481:$CZ$481&lt;=M$49)*'Dvd Calendar'!$E$484:$CZ$484*(('Dvd Calendar'!$E$486:$CZ$486='Field Check'!$C$53)*('Field Check'!$C$53&lt;&gt;"")+('Dvd Calendar'!$E$486:$CZ$486='Field Check'!$C$54)*('Field Check'!$C$54&lt;&gt;"")+('Dvd Calendar'!$E$486:$CZ$486='Field Check'!$C$55)*('Field Check'!$C$55&lt;&gt;"")+('Dvd Calendar'!$E$486:$CZ$486='Field Check'!$C$56)*('Field Check'!$C$56&lt;&gt;"")+('Dvd Calendar'!$E$486:$CZ$486='Field Check'!$C$57)*('Field Check'!$C$57&lt;&gt;""))*(COUNTIF('Dvd Calendar'!$E$488:$CZ$488,'Dvd Calendar'!$E$481:$CZ$481)=0)),"")))</f>
        <v/>
      </c>
      <c r="N94" s="77">
        <f>IF(N$49="","",IF($B94="","",IFERROR(SUMIFS('Dvd Calendar'!$E$489:$CZ$489,'Dvd Calendar'!$E$488:$CZ$488,"&gt;"&amp;N$48,'Dvd Calendar'!$E$488:$CZ$488,"&lt;="&amp;N$49)+SUMPRODUCT(('Dvd Calendar'!$E$481:$CZ$481&gt;N$48)*('Dvd Calendar'!$E$481:$CZ$481&lt;=N$49)*'Dvd Calendar'!$E$484:$CZ$484*(('Dvd Calendar'!$E$486:$CZ$486='Field Check'!$C$53)*('Field Check'!$C$53&lt;&gt;"")+('Dvd Calendar'!$E$486:$CZ$486='Field Check'!$C$54)*('Field Check'!$C$54&lt;&gt;"")+('Dvd Calendar'!$E$486:$CZ$486='Field Check'!$C$55)*('Field Check'!$C$55&lt;&gt;"")+('Dvd Calendar'!$E$486:$CZ$486='Field Check'!$C$56)*('Field Check'!$C$56&lt;&gt;"")+('Dvd Calendar'!$E$486:$CZ$486='Field Check'!$C$57)*('Field Check'!$C$57&lt;&gt;""))*(COUNTIF('Dvd Calendar'!$E$488:$CZ$488,'Dvd Calendar'!$E$481:$CZ$481)=0)),"")))</f>
        <v/>
      </c>
      <c r="O94" s="77">
        <f>IF(O$49="","",IF($B94="","",IFERROR(SUMIFS('Dvd Calendar'!$E$489:$CZ$489,'Dvd Calendar'!$E$488:$CZ$488,"&gt;"&amp;O$48,'Dvd Calendar'!$E$488:$CZ$488,"&lt;="&amp;O$49)+SUMPRODUCT(('Dvd Calendar'!$E$481:$CZ$481&gt;O$48)*('Dvd Calendar'!$E$481:$CZ$481&lt;=O$49)*'Dvd Calendar'!$E$484:$CZ$484*(('Dvd Calendar'!$E$486:$CZ$486='Field Check'!$C$53)*('Field Check'!$C$53&lt;&gt;"")+('Dvd Calendar'!$E$486:$CZ$486='Field Check'!$C$54)*('Field Check'!$C$54&lt;&gt;"")+('Dvd Calendar'!$E$486:$CZ$486='Field Check'!$C$55)*('Field Check'!$C$55&lt;&gt;"")+('Dvd Calendar'!$E$486:$CZ$486='Field Check'!$C$56)*('Field Check'!$C$56&lt;&gt;"")+('Dvd Calendar'!$E$486:$CZ$486='Field Check'!$C$57)*('Field Check'!$C$57&lt;&gt;""))*(COUNTIF('Dvd Calendar'!$E$488:$CZ$488,'Dvd Calendar'!$E$481:$CZ$481)=0)),"")))</f>
        <v/>
      </c>
      <c r="P94" s="77">
        <f>IF(P$49="","",IF($B94="","",IFERROR(SUMIFS('Dvd Calendar'!$E$489:$CZ$489,'Dvd Calendar'!$E$488:$CZ$488,"&gt;"&amp;P$48,'Dvd Calendar'!$E$488:$CZ$488,"&lt;="&amp;P$49)+SUMPRODUCT(('Dvd Calendar'!$E$481:$CZ$481&gt;P$48)*('Dvd Calendar'!$E$481:$CZ$481&lt;=P$49)*'Dvd Calendar'!$E$484:$CZ$484*(('Dvd Calendar'!$E$486:$CZ$486='Field Check'!$C$53)*('Field Check'!$C$53&lt;&gt;"")+('Dvd Calendar'!$E$486:$CZ$486='Field Check'!$C$54)*('Field Check'!$C$54&lt;&gt;"")+('Dvd Calendar'!$E$486:$CZ$486='Field Check'!$C$55)*('Field Check'!$C$55&lt;&gt;"")+('Dvd Calendar'!$E$486:$CZ$486='Field Check'!$C$56)*('Field Check'!$C$56&lt;&gt;"")+('Dvd Calendar'!$E$486:$CZ$486='Field Check'!$C$57)*('Field Check'!$C$57&lt;&gt;""))*(COUNTIF('Dvd Calendar'!$E$488:$CZ$488,'Dvd Calendar'!$E$481:$CZ$481)=0)),"")))</f>
        <v/>
      </c>
      <c r="Q94" s="77">
        <f>IF(Q$49="","",IF($B94="","",IFERROR(SUMIFS('Dvd Calendar'!$E$489:$CZ$489,'Dvd Calendar'!$E$488:$CZ$488,"&gt;"&amp;Q$48,'Dvd Calendar'!$E$488:$CZ$488,"&lt;="&amp;Q$49)+SUMPRODUCT(('Dvd Calendar'!$E$481:$CZ$481&gt;Q$48)*('Dvd Calendar'!$E$481:$CZ$481&lt;=Q$49)*'Dvd Calendar'!$E$484:$CZ$484*(('Dvd Calendar'!$E$486:$CZ$486='Field Check'!$C$53)*('Field Check'!$C$53&lt;&gt;"")+('Dvd Calendar'!$E$486:$CZ$486='Field Check'!$C$54)*('Field Check'!$C$54&lt;&gt;"")+('Dvd Calendar'!$E$486:$CZ$486='Field Check'!$C$55)*('Field Check'!$C$55&lt;&gt;"")+('Dvd Calendar'!$E$486:$CZ$486='Field Check'!$C$56)*('Field Check'!$C$56&lt;&gt;"")+('Dvd Calendar'!$E$486:$CZ$486='Field Check'!$C$57)*('Field Check'!$C$57&lt;&gt;""))*(COUNTIF('Dvd Calendar'!$E$488:$CZ$488,'Dvd Calendar'!$E$481:$CZ$481)=0)),"")))</f>
        <v/>
      </c>
      <c r="R94" s="77">
        <f>IF(R$49="","",IF($B94="","",IFERROR(SUMIFS('Dvd Calendar'!$E$489:$CZ$489,'Dvd Calendar'!$E$488:$CZ$488,"&gt;"&amp;R$48,'Dvd Calendar'!$E$488:$CZ$488,"&lt;="&amp;R$49)+SUMPRODUCT(('Dvd Calendar'!$E$481:$CZ$481&gt;R$48)*('Dvd Calendar'!$E$481:$CZ$481&lt;=R$49)*'Dvd Calendar'!$E$484:$CZ$484*(('Dvd Calendar'!$E$486:$CZ$486='Field Check'!$C$53)*('Field Check'!$C$53&lt;&gt;"")+('Dvd Calendar'!$E$486:$CZ$486='Field Check'!$C$54)*('Field Check'!$C$54&lt;&gt;"")+('Dvd Calendar'!$E$486:$CZ$486='Field Check'!$C$55)*('Field Check'!$C$55&lt;&gt;"")+('Dvd Calendar'!$E$486:$CZ$486='Field Check'!$C$56)*('Field Check'!$C$56&lt;&gt;"")+('Dvd Calendar'!$E$486:$CZ$486='Field Check'!$C$57)*('Field Check'!$C$57&lt;&gt;""))*(COUNTIF('Dvd Calendar'!$E$488:$CZ$488,'Dvd Calendar'!$E$481:$CZ$481)=0)),"")))</f>
        <v/>
      </c>
      <c r="U94" s="86" t="n"/>
      <c r="V94" s="86" t="n"/>
      <c r="W94" s="86" t="n"/>
      <c r="X94" s="86" t="n"/>
      <c r="Y94" s="86" t="n"/>
      <c r="Z94" s="86" t="n"/>
      <c r="AA94" s="86" t="n"/>
      <c r="AB94" s="86" t="n"/>
      <c r="AC94" s="86" t="n"/>
      <c r="AD94" s="86" t="n"/>
      <c r="AE94" s="86" t="n"/>
      <c r="AF94" s="86" t="n"/>
      <c r="AG94" s="86" t="n"/>
      <c r="AH94" s="86" t="n"/>
      <c r="AI94" s="86" t="n"/>
      <c r="AJ94" s="86" t="n"/>
    </row>
    <row r="95">
      <c r="B95" s="126">
        <f>IF('AS51'!$C$50="","",'AS51'!$C$50)</f>
        <v/>
      </c>
      <c r="C95" s="77">
        <f>IF(C$49="","",IF($B95="","",IFERROR(SUMIFS('Dvd Calendar'!$E$500:$CZ$500,'Dvd Calendar'!$E$499:$CZ$499,"&gt;"&amp;C$48,'Dvd Calendar'!$E$499:$CZ$499,"&lt;="&amp;C$49)+SUMPRODUCT(('Dvd Calendar'!$E$492:$CZ$492&gt;C$48)*('Dvd Calendar'!$E$492:$CZ$492&lt;=C$49)*'Dvd Calendar'!$E$495:$CZ$495*(('Dvd Calendar'!$E$497:$CZ$497='Field Check'!$C$53)*('Field Check'!$C$53&lt;&gt;"")+('Dvd Calendar'!$E$497:$CZ$497='Field Check'!$C$54)*('Field Check'!$C$54&lt;&gt;"")+('Dvd Calendar'!$E$497:$CZ$497='Field Check'!$C$55)*('Field Check'!$C$55&lt;&gt;"")+('Dvd Calendar'!$E$497:$CZ$497='Field Check'!$C$56)*('Field Check'!$C$56&lt;&gt;"")+('Dvd Calendar'!$E$497:$CZ$497='Field Check'!$C$57)*('Field Check'!$C$57&lt;&gt;""))*(COUNTIF('Dvd Calendar'!$E$499:$CZ$499,'Dvd Calendar'!$E$492:$CZ$492)=0)),"")))</f>
        <v/>
      </c>
      <c r="D95" s="77">
        <f>IF(D$49="","",IF($B95="","",IFERROR(SUMIFS('Dvd Calendar'!$E$500:$CZ$500,'Dvd Calendar'!$E$499:$CZ$499,"&gt;"&amp;D$48,'Dvd Calendar'!$E$499:$CZ$499,"&lt;="&amp;D$49)+SUMPRODUCT(('Dvd Calendar'!$E$492:$CZ$492&gt;D$48)*('Dvd Calendar'!$E$492:$CZ$492&lt;=D$49)*'Dvd Calendar'!$E$495:$CZ$495*(('Dvd Calendar'!$E$497:$CZ$497='Field Check'!$C$53)*('Field Check'!$C$53&lt;&gt;"")+('Dvd Calendar'!$E$497:$CZ$497='Field Check'!$C$54)*('Field Check'!$C$54&lt;&gt;"")+('Dvd Calendar'!$E$497:$CZ$497='Field Check'!$C$55)*('Field Check'!$C$55&lt;&gt;"")+('Dvd Calendar'!$E$497:$CZ$497='Field Check'!$C$56)*('Field Check'!$C$56&lt;&gt;"")+('Dvd Calendar'!$E$497:$CZ$497='Field Check'!$C$57)*('Field Check'!$C$57&lt;&gt;""))*(COUNTIF('Dvd Calendar'!$E$499:$CZ$499,'Dvd Calendar'!$E$492:$CZ$492)=0)),"")))</f>
        <v/>
      </c>
      <c r="E95" s="77">
        <f>IF(E$49="","",IF($B95="","",IFERROR(SUMIFS('Dvd Calendar'!$E$500:$CZ$500,'Dvd Calendar'!$E$499:$CZ$499,"&gt;"&amp;E$48,'Dvd Calendar'!$E$499:$CZ$499,"&lt;="&amp;E$49)+SUMPRODUCT(('Dvd Calendar'!$E$492:$CZ$492&gt;E$48)*('Dvd Calendar'!$E$492:$CZ$492&lt;=E$49)*'Dvd Calendar'!$E$495:$CZ$495*(('Dvd Calendar'!$E$497:$CZ$497='Field Check'!$C$53)*('Field Check'!$C$53&lt;&gt;"")+('Dvd Calendar'!$E$497:$CZ$497='Field Check'!$C$54)*('Field Check'!$C$54&lt;&gt;"")+('Dvd Calendar'!$E$497:$CZ$497='Field Check'!$C$55)*('Field Check'!$C$55&lt;&gt;"")+('Dvd Calendar'!$E$497:$CZ$497='Field Check'!$C$56)*('Field Check'!$C$56&lt;&gt;"")+('Dvd Calendar'!$E$497:$CZ$497='Field Check'!$C$57)*('Field Check'!$C$57&lt;&gt;""))*(COUNTIF('Dvd Calendar'!$E$499:$CZ$499,'Dvd Calendar'!$E$492:$CZ$492)=0)),"")))</f>
        <v/>
      </c>
      <c r="F95" s="77">
        <f>IF(F$49="","",IF($B95="","",IFERROR(SUMIFS('Dvd Calendar'!$E$500:$CZ$500,'Dvd Calendar'!$E$499:$CZ$499,"&gt;"&amp;F$48,'Dvd Calendar'!$E$499:$CZ$499,"&lt;="&amp;F$49)+SUMPRODUCT(('Dvd Calendar'!$E$492:$CZ$492&gt;F$48)*('Dvd Calendar'!$E$492:$CZ$492&lt;=F$49)*'Dvd Calendar'!$E$495:$CZ$495*(('Dvd Calendar'!$E$497:$CZ$497='Field Check'!$C$53)*('Field Check'!$C$53&lt;&gt;"")+('Dvd Calendar'!$E$497:$CZ$497='Field Check'!$C$54)*('Field Check'!$C$54&lt;&gt;"")+('Dvd Calendar'!$E$497:$CZ$497='Field Check'!$C$55)*('Field Check'!$C$55&lt;&gt;"")+('Dvd Calendar'!$E$497:$CZ$497='Field Check'!$C$56)*('Field Check'!$C$56&lt;&gt;"")+('Dvd Calendar'!$E$497:$CZ$497='Field Check'!$C$57)*('Field Check'!$C$57&lt;&gt;""))*(COUNTIF('Dvd Calendar'!$E$499:$CZ$499,'Dvd Calendar'!$E$492:$CZ$492)=0)),"")))</f>
        <v/>
      </c>
      <c r="G95" s="77">
        <f>IF(G$49="","",IF($B95="","",IFERROR(SUMIFS('Dvd Calendar'!$E$500:$CZ$500,'Dvd Calendar'!$E$499:$CZ$499,"&gt;"&amp;G$48,'Dvd Calendar'!$E$499:$CZ$499,"&lt;="&amp;G$49)+SUMPRODUCT(('Dvd Calendar'!$E$492:$CZ$492&gt;G$48)*('Dvd Calendar'!$E$492:$CZ$492&lt;=G$49)*'Dvd Calendar'!$E$495:$CZ$495*(('Dvd Calendar'!$E$497:$CZ$497='Field Check'!$C$53)*('Field Check'!$C$53&lt;&gt;"")+('Dvd Calendar'!$E$497:$CZ$497='Field Check'!$C$54)*('Field Check'!$C$54&lt;&gt;"")+('Dvd Calendar'!$E$497:$CZ$497='Field Check'!$C$55)*('Field Check'!$C$55&lt;&gt;"")+('Dvd Calendar'!$E$497:$CZ$497='Field Check'!$C$56)*('Field Check'!$C$56&lt;&gt;"")+('Dvd Calendar'!$E$497:$CZ$497='Field Check'!$C$57)*('Field Check'!$C$57&lt;&gt;""))*(COUNTIF('Dvd Calendar'!$E$499:$CZ$499,'Dvd Calendar'!$E$492:$CZ$492)=0)),"")))</f>
        <v/>
      </c>
      <c r="H95" s="77">
        <f>IF(H$49="","",IF($B95="","",IFERROR(SUMIFS('Dvd Calendar'!$E$500:$CZ$500,'Dvd Calendar'!$E$499:$CZ$499,"&gt;"&amp;H$48,'Dvd Calendar'!$E$499:$CZ$499,"&lt;="&amp;H$49)+SUMPRODUCT(('Dvd Calendar'!$E$492:$CZ$492&gt;H$48)*('Dvd Calendar'!$E$492:$CZ$492&lt;=H$49)*'Dvd Calendar'!$E$495:$CZ$495*(('Dvd Calendar'!$E$497:$CZ$497='Field Check'!$C$53)*('Field Check'!$C$53&lt;&gt;"")+('Dvd Calendar'!$E$497:$CZ$497='Field Check'!$C$54)*('Field Check'!$C$54&lt;&gt;"")+('Dvd Calendar'!$E$497:$CZ$497='Field Check'!$C$55)*('Field Check'!$C$55&lt;&gt;"")+('Dvd Calendar'!$E$497:$CZ$497='Field Check'!$C$56)*('Field Check'!$C$56&lt;&gt;"")+('Dvd Calendar'!$E$497:$CZ$497='Field Check'!$C$57)*('Field Check'!$C$57&lt;&gt;""))*(COUNTIF('Dvd Calendar'!$E$499:$CZ$499,'Dvd Calendar'!$E$492:$CZ$492)=0)),"")))</f>
        <v/>
      </c>
      <c r="I95" s="77">
        <f>IF(I$49="","",IF($B95="","",IFERROR(SUMIFS('Dvd Calendar'!$E$500:$CZ$500,'Dvd Calendar'!$E$499:$CZ$499,"&gt;"&amp;I$48,'Dvd Calendar'!$E$499:$CZ$499,"&lt;="&amp;I$49)+SUMPRODUCT(('Dvd Calendar'!$E$492:$CZ$492&gt;I$48)*('Dvd Calendar'!$E$492:$CZ$492&lt;=I$49)*'Dvd Calendar'!$E$495:$CZ$495*(('Dvd Calendar'!$E$497:$CZ$497='Field Check'!$C$53)*('Field Check'!$C$53&lt;&gt;"")+('Dvd Calendar'!$E$497:$CZ$497='Field Check'!$C$54)*('Field Check'!$C$54&lt;&gt;"")+('Dvd Calendar'!$E$497:$CZ$497='Field Check'!$C$55)*('Field Check'!$C$55&lt;&gt;"")+('Dvd Calendar'!$E$497:$CZ$497='Field Check'!$C$56)*('Field Check'!$C$56&lt;&gt;"")+('Dvd Calendar'!$E$497:$CZ$497='Field Check'!$C$57)*('Field Check'!$C$57&lt;&gt;""))*(COUNTIF('Dvd Calendar'!$E$499:$CZ$499,'Dvd Calendar'!$E$492:$CZ$492)=0)),"")))</f>
        <v/>
      </c>
      <c r="J95" s="77">
        <f>IF(J$49="","",IF($B95="","",IFERROR(SUMIFS('Dvd Calendar'!$E$500:$CZ$500,'Dvd Calendar'!$E$499:$CZ$499,"&gt;"&amp;J$48,'Dvd Calendar'!$E$499:$CZ$499,"&lt;="&amp;J$49)+SUMPRODUCT(('Dvd Calendar'!$E$492:$CZ$492&gt;J$48)*('Dvd Calendar'!$E$492:$CZ$492&lt;=J$49)*'Dvd Calendar'!$E$495:$CZ$495*(('Dvd Calendar'!$E$497:$CZ$497='Field Check'!$C$53)*('Field Check'!$C$53&lt;&gt;"")+('Dvd Calendar'!$E$497:$CZ$497='Field Check'!$C$54)*('Field Check'!$C$54&lt;&gt;"")+('Dvd Calendar'!$E$497:$CZ$497='Field Check'!$C$55)*('Field Check'!$C$55&lt;&gt;"")+('Dvd Calendar'!$E$497:$CZ$497='Field Check'!$C$56)*('Field Check'!$C$56&lt;&gt;"")+('Dvd Calendar'!$E$497:$CZ$497='Field Check'!$C$57)*('Field Check'!$C$57&lt;&gt;""))*(COUNTIF('Dvd Calendar'!$E$499:$CZ$499,'Dvd Calendar'!$E$492:$CZ$492)=0)),"")))</f>
        <v/>
      </c>
      <c r="K95" s="77">
        <f>IF(K$49="","",IF($B95="","",IFERROR(SUMIFS('Dvd Calendar'!$E$500:$CZ$500,'Dvd Calendar'!$E$499:$CZ$499,"&gt;"&amp;K$48,'Dvd Calendar'!$E$499:$CZ$499,"&lt;="&amp;K$49)+SUMPRODUCT(('Dvd Calendar'!$E$492:$CZ$492&gt;K$48)*('Dvd Calendar'!$E$492:$CZ$492&lt;=K$49)*'Dvd Calendar'!$E$495:$CZ$495*(('Dvd Calendar'!$E$497:$CZ$497='Field Check'!$C$53)*('Field Check'!$C$53&lt;&gt;"")+('Dvd Calendar'!$E$497:$CZ$497='Field Check'!$C$54)*('Field Check'!$C$54&lt;&gt;"")+('Dvd Calendar'!$E$497:$CZ$497='Field Check'!$C$55)*('Field Check'!$C$55&lt;&gt;"")+('Dvd Calendar'!$E$497:$CZ$497='Field Check'!$C$56)*('Field Check'!$C$56&lt;&gt;"")+('Dvd Calendar'!$E$497:$CZ$497='Field Check'!$C$57)*('Field Check'!$C$57&lt;&gt;""))*(COUNTIF('Dvd Calendar'!$E$499:$CZ$499,'Dvd Calendar'!$E$492:$CZ$492)=0)),"")))</f>
        <v/>
      </c>
      <c r="L95" s="77">
        <f>IF(L$49="","",IF($B95="","",IFERROR(SUMIFS('Dvd Calendar'!$E$500:$CZ$500,'Dvd Calendar'!$E$499:$CZ$499,"&gt;"&amp;L$48,'Dvd Calendar'!$E$499:$CZ$499,"&lt;="&amp;L$49)+SUMPRODUCT(('Dvd Calendar'!$E$492:$CZ$492&gt;L$48)*('Dvd Calendar'!$E$492:$CZ$492&lt;=L$49)*'Dvd Calendar'!$E$495:$CZ$495*(('Dvd Calendar'!$E$497:$CZ$497='Field Check'!$C$53)*('Field Check'!$C$53&lt;&gt;"")+('Dvd Calendar'!$E$497:$CZ$497='Field Check'!$C$54)*('Field Check'!$C$54&lt;&gt;"")+('Dvd Calendar'!$E$497:$CZ$497='Field Check'!$C$55)*('Field Check'!$C$55&lt;&gt;"")+('Dvd Calendar'!$E$497:$CZ$497='Field Check'!$C$56)*('Field Check'!$C$56&lt;&gt;"")+('Dvd Calendar'!$E$497:$CZ$497='Field Check'!$C$57)*('Field Check'!$C$57&lt;&gt;""))*(COUNTIF('Dvd Calendar'!$E$499:$CZ$499,'Dvd Calendar'!$E$492:$CZ$492)=0)),"")))</f>
        <v/>
      </c>
      <c r="M95" s="77">
        <f>IF(M$49="","",IF($B95="","",IFERROR(SUMIFS('Dvd Calendar'!$E$500:$CZ$500,'Dvd Calendar'!$E$499:$CZ$499,"&gt;"&amp;M$48,'Dvd Calendar'!$E$499:$CZ$499,"&lt;="&amp;M$49)+SUMPRODUCT(('Dvd Calendar'!$E$492:$CZ$492&gt;M$48)*('Dvd Calendar'!$E$492:$CZ$492&lt;=M$49)*'Dvd Calendar'!$E$495:$CZ$495*(('Dvd Calendar'!$E$497:$CZ$497='Field Check'!$C$53)*('Field Check'!$C$53&lt;&gt;"")+('Dvd Calendar'!$E$497:$CZ$497='Field Check'!$C$54)*('Field Check'!$C$54&lt;&gt;"")+('Dvd Calendar'!$E$497:$CZ$497='Field Check'!$C$55)*('Field Check'!$C$55&lt;&gt;"")+('Dvd Calendar'!$E$497:$CZ$497='Field Check'!$C$56)*('Field Check'!$C$56&lt;&gt;"")+('Dvd Calendar'!$E$497:$CZ$497='Field Check'!$C$57)*('Field Check'!$C$57&lt;&gt;""))*(COUNTIF('Dvd Calendar'!$E$499:$CZ$499,'Dvd Calendar'!$E$492:$CZ$492)=0)),"")))</f>
        <v/>
      </c>
      <c r="N95" s="77">
        <f>IF(N$49="","",IF($B95="","",IFERROR(SUMIFS('Dvd Calendar'!$E$500:$CZ$500,'Dvd Calendar'!$E$499:$CZ$499,"&gt;"&amp;N$48,'Dvd Calendar'!$E$499:$CZ$499,"&lt;="&amp;N$49)+SUMPRODUCT(('Dvd Calendar'!$E$492:$CZ$492&gt;N$48)*('Dvd Calendar'!$E$492:$CZ$492&lt;=N$49)*'Dvd Calendar'!$E$495:$CZ$495*(('Dvd Calendar'!$E$497:$CZ$497='Field Check'!$C$53)*('Field Check'!$C$53&lt;&gt;"")+('Dvd Calendar'!$E$497:$CZ$497='Field Check'!$C$54)*('Field Check'!$C$54&lt;&gt;"")+('Dvd Calendar'!$E$497:$CZ$497='Field Check'!$C$55)*('Field Check'!$C$55&lt;&gt;"")+('Dvd Calendar'!$E$497:$CZ$497='Field Check'!$C$56)*('Field Check'!$C$56&lt;&gt;"")+('Dvd Calendar'!$E$497:$CZ$497='Field Check'!$C$57)*('Field Check'!$C$57&lt;&gt;""))*(COUNTIF('Dvd Calendar'!$E$499:$CZ$499,'Dvd Calendar'!$E$492:$CZ$492)=0)),"")))</f>
        <v/>
      </c>
      <c r="O95" s="77">
        <f>IF(O$49="","",IF($B95="","",IFERROR(SUMIFS('Dvd Calendar'!$E$500:$CZ$500,'Dvd Calendar'!$E$499:$CZ$499,"&gt;"&amp;O$48,'Dvd Calendar'!$E$499:$CZ$499,"&lt;="&amp;O$49)+SUMPRODUCT(('Dvd Calendar'!$E$492:$CZ$492&gt;O$48)*('Dvd Calendar'!$E$492:$CZ$492&lt;=O$49)*'Dvd Calendar'!$E$495:$CZ$495*(('Dvd Calendar'!$E$497:$CZ$497='Field Check'!$C$53)*('Field Check'!$C$53&lt;&gt;"")+('Dvd Calendar'!$E$497:$CZ$497='Field Check'!$C$54)*('Field Check'!$C$54&lt;&gt;"")+('Dvd Calendar'!$E$497:$CZ$497='Field Check'!$C$55)*('Field Check'!$C$55&lt;&gt;"")+('Dvd Calendar'!$E$497:$CZ$497='Field Check'!$C$56)*('Field Check'!$C$56&lt;&gt;"")+('Dvd Calendar'!$E$497:$CZ$497='Field Check'!$C$57)*('Field Check'!$C$57&lt;&gt;""))*(COUNTIF('Dvd Calendar'!$E$499:$CZ$499,'Dvd Calendar'!$E$492:$CZ$492)=0)),"")))</f>
        <v/>
      </c>
      <c r="P95" s="77">
        <f>IF(P$49="","",IF($B95="","",IFERROR(SUMIFS('Dvd Calendar'!$E$500:$CZ$500,'Dvd Calendar'!$E$499:$CZ$499,"&gt;"&amp;P$48,'Dvd Calendar'!$E$499:$CZ$499,"&lt;="&amp;P$49)+SUMPRODUCT(('Dvd Calendar'!$E$492:$CZ$492&gt;P$48)*('Dvd Calendar'!$E$492:$CZ$492&lt;=P$49)*'Dvd Calendar'!$E$495:$CZ$495*(('Dvd Calendar'!$E$497:$CZ$497='Field Check'!$C$53)*('Field Check'!$C$53&lt;&gt;"")+('Dvd Calendar'!$E$497:$CZ$497='Field Check'!$C$54)*('Field Check'!$C$54&lt;&gt;"")+('Dvd Calendar'!$E$497:$CZ$497='Field Check'!$C$55)*('Field Check'!$C$55&lt;&gt;"")+('Dvd Calendar'!$E$497:$CZ$497='Field Check'!$C$56)*('Field Check'!$C$56&lt;&gt;"")+('Dvd Calendar'!$E$497:$CZ$497='Field Check'!$C$57)*('Field Check'!$C$57&lt;&gt;""))*(COUNTIF('Dvd Calendar'!$E$499:$CZ$499,'Dvd Calendar'!$E$492:$CZ$492)=0)),"")))</f>
        <v/>
      </c>
      <c r="Q95" s="77">
        <f>IF(Q$49="","",IF($B95="","",IFERROR(SUMIFS('Dvd Calendar'!$E$500:$CZ$500,'Dvd Calendar'!$E$499:$CZ$499,"&gt;"&amp;Q$48,'Dvd Calendar'!$E$499:$CZ$499,"&lt;="&amp;Q$49)+SUMPRODUCT(('Dvd Calendar'!$E$492:$CZ$492&gt;Q$48)*('Dvd Calendar'!$E$492:$CZ$492&lt;=Q$49)*'Dvd Calendar'!$E$495:$CZ$495*(('Dvd Calendar'!$E$497:$CZ$497='Field Check'!$C$53)*('Field Check'!$C$53&lt;&gt;"")+('Dvd Calendar'!$E$497:$CZ$497='Field Check'!$C$54)*('Field Check'!$C$54&lt;&gt;"")+('Dvd Calendar'!$E$497:$CZ$497='Field Check'!$C$55)*('Field Check'!$C$55&lt;&gt;"")+('Dvd Calendar'!$E$497:$CZ$497='Field Check'!$C$56)*('Field Check'!$C$56&lt;&gt;"")+('Dvd Calendar'!$E$497:$CZ$497='Field Check'!$C$57)*('Field Check'!$C$57&lt;&gt;""))*(COUNTIF('Dvd Calendar'!$E$499:$CZ$499,'Dvd Calendar'!$E$492:$CZ$492)=0)),"")))</f>
        <v/>
      </c>
      <c r="R95" s="77">
        <f>IF(R$49="","",IF($B95="","",IFERROR(SUMIFS('Dvd Calendar'!$E$500:$CZ$500,'Dvd Calendar'!$E$499:$CZ$499,"&gt;"&amp;R$48,'Dvd Calendar'!$E$499:$CZ$499,"&lt;="&amp;R$49)+SUMPRODUCT(('Dvd Calendar'!$E$492:$CZ$492&gt;R$48)*('Dvd Calendar'!$E$492:$CZ$492&lt;=R$49)*'Dvd Calendar'!$E$495:$CZ$495*(('Dvd Calendar'!$E$497:$CZ$497='Field Check'!$C$53)*('Field Check'!$C$53&lt;&gt;"")+('Dvd Calendar'!$E$497:$CZ$497='Field Check'!$C$54)*('Field Check'!$C$54&lt;&gt;"")+('Dvd Calendar'!$E$497:$CZ$497='Field Check'!$C$55)*('Field Check'!$C$55&lt;&gt;"")+('Dvd Calendar'!$E$497:$CZ$497='Field Check'!$C$56)*('Field Check'!$C$56&lt;&gt;"")+('Dvd Calendar'!$E$497:$CZ$497='Field Check'!$C$57)*('Field Check'!$C$57&lt;&gt;""))*(COUNTIF('Dvd Calendar'!$E$499:$CZ$499,'Dvd Calendar'!$E$492:$CZ$492)=0)),"")))</f>
        <v/>
      </c>
      <c r="U95" s="86" t="n"/>
      <c r="V95" s="86" t="n"/>
      <c r="W95" s="86" t="n"/>
      <c r="X95" s="86" t="n"/>
      <c r="Y95" s="86" t="n"/>
      <c r="Z95" s="86" t="n"/>
      <c r="AA95" s="86" t="n"/>
      <c r="AB95" s="86" t="n"/>
      <c r="AC95" s="86" t="n"/>
      <c r="AD95" s="86" t="n"/>
      <c r="AE95" s="86" t="n"/>
      <c r="AF95" s="86" t="n"/>
      <c r="AG95" s="86" t="n"/>
      <c r="AH95" s="86" t="n"/>
      <c r="AI95" s="86" t="n"/>
      <c r="AJ95" s="86" t="n"/>
    </row>
    <row r="96">
      <c r="B96" s="126">
        <f>IF('AS51'!$C$51="","",'AS51'!$C$51)</f>
        <v/>
      </c>
      <c r="C96" s="77">
        <f>IF(C$49="","",IF($B96="","",IFERROR(SUMIFS('Dvd Calendar'!$E$511:$CZ$511,'Dvd Calendar'!$E$510:$CZ$510,"&gt;"&amp;C$48,'Dvd Calendar'!$E$510:$CZ$510,"&lt;="&amp;C$49)+SUMPRODUCT(('Dvd Calendar'!$E$503:$CZ$503&gt;C$48)*('Dvd Calendar'!$E$503:$CZ$503&lt;=C$49)*'Dvd Calendar'!$E$506:$CZ$506*(('Dvd Calendar'!$E$508:$CZ$508='Field Check'!$C$53)*('Field Check'!$C$53&lt;&gt;"")+('Dvd Calendar'!$E$508:$CZ$508='Field Check'!$C$54)*('Field Check'!$C$54&lt;&gt;"")+('Dvd Calendar'!$E$508:$CZ$508='Field Check'!$C$55)*('Field Check'!$C$55&lt;&gt;"")+('Dvd Calendar'!$E$508:$CZ$508='Field Check'!$C$56)*('Field Check'!$C$56&lt;&gt;"")+('Dvd Calendar'!$E$508:$CZ$508='Field Check'!$C$57)*('Field Check'!$C$57&lt;&gt;""))*(COUNTIF('Dvd Calendar'!$E$510:$CZ$510,'Dvd Calendar'!$E$503:$CZ$503)=0)),"")))</f>
        <v/>
      </c>
      <c r="D96" s="77">
        <f>IF(D$49="","",IF($B96="","",IFERROR(SUMIFS('Dvd Calendar'!$E$511:$CZ$511,'Dvd Calendar'!$E$510:$CZ$510,"&gt;"&amp;D$48,'Dvd Calendar'!$E$510:$CZ$510,"&lt;="&amp;D$49)+SUMPRODUCT(('Dvd Calendar'!$E$503:$CZ$503&gt;D$48)*('Dvd Calendar'!$E$503:$CZ$503&lt;=D$49)*'Dvd Calendar'!$E$506:$CZ$506*(('Dvd Calendar'!$E$508:$CZ$508='Field Check'!$C$53)*('Field Check'!$C$53&lt;&gt;"")+('Dvd Calendar'!$E$508:$CZ$508='Field Check'!$C$54)*('Field Check'!$C$54&lt;&gt;"")+('Dvd Calendar'!$E$508:$CZ$508='Field Check'!$C$55)*('Field Check'!$C$55&lt;&gt;"")+('Dvd Calendar'!$E$508:$CZ$508='Field Check'!$C$56)*('Field Check'!$C$56&lt;&gt;"")+('Dvd Calendar'!$E$508:$CZ$508='Field Check'!$C$57)*('Field Check'!$C$57&lt;&gt;""))*(COUNTIF('Dvd Calendar'!$E$510:$CZ$510,'Dvd Calendar'!$E$503:$CZ$503)=0)),"")))</f>
        <v/>
      </c>
      <c r="E96" s="77">
        <f>IF(E$49="","",IF($B96="","",IFERROR(SUMIFS('Dvd Calendar'!$E$511:$CZ$511,'Dvd Calendar'!$E$510:$CZ$510,"&gt;"&amp;E$48,'Dvd Calendar'!$E$510:$CZ$510,"&lt;="&amp;E$49)+SUMPRODUCT(('Dvd Calendar'!$E$503:$CZ$503&gt;E$48)*('Dvd Calendar'!$E$503:$CZ$503&lt;=E$49)*'Dvd Calendar'!$E$506:$CZ$506*(('Dvd Calendar'!$E$508:$CZ$508='Field Check'!$C$53)*('Field Check'!$C$53&lt;&gt;"")+('Dvd Calendar'!$E$508:$CZ$508='Field Check'!$C$54)*('Field Check'!$C$54&lt;&gt;"")+('Dvd Calendar'!$E$508:$CZ$508='Field Check'!$C$55)*('Field Check'!$C$55&lt;&gt;"")+('Dvd Calendar'!$E$508:$CZ$508='Field Check'!$C$56)*('Field Check'!$C$56&lt;&gt;"")+('Dvd Calendar'!$E$508:$CZ$508='Field Check'!$C$57)*('Field Check'!$C$57&lt;&gt;""))*(COUNTIF('Dvd Calendar'!$E$510:$CZ$510,'Dvd Calendar'!$E$503:$CZ$503)=0)),"")))</f>
        <v/>
      </c>
      <c r="F96" s="77">
        <f>IF(F$49="","",IF($B96="","",IFERROR(SUMIFS('Dvd Calendar'!$E$511:$CZ$511,'Dvd Calendar'!$E$510:$CZ$510,"&gt;"&amp;F$48,'Dvd Calendar'!$E$510:$CZ$510,"&lt;="&amp;F$49)+SUMPRODUCT(('Dvd Calendar'!$E$503:$CZ$503&gt;F$48)*('Dvd Calendar'!$E$503:$CZ$503&lt;=F$49)*'Dvd Calendar'!$E$506:$CZ$506*(('Dvd Calendar'!$E$508:$CZ$508='Field Check'!$C$53)*('Field Check'!$C$53&lt;&gt;"")+('Dvd Calendar'!$E$508:$CZ$508='Field Check'!$C$54)*('Field Check'!$C$54&lt;&gt;"")+('Dvd Calendar'!$E$508:$CZ$508='Field Check'!$C$55)*('Field Check'!$C$55&lt;&gt;"")+('Dvd Calendar'!$E$508:$CZ$508='Field Check'!$C$56)*('Field Check'!$C$56&lt;&gt;"")+('Dvd Calendar'!$E$508:$CZ$508='Field Check'!$C$57)*('Field Check'!$C$57&lt;&gt;""))*(COUNTIF('Dvd Calendar'!$E$510:$CZ$510,'Dvd Calendar'!$E$503:$CZ$503)=0)),"")))</f>
        <v/>
      </c>
      <c r="G96" s="77">
        <f>IF(G$49="","",IF($B96="","",IFERROR(SUMIFS('Dvd Calendar'!$E$511:$CZ$511,'Dvd Calendar'!$E$510:$CZ$510,"&gt;"&amp;G$48,'Dvd Calendar'!$E$510:$CZ$510,"&lt;="&amp;G$49)+SUMPRODUCT(('Dvd Calendar'!$E$503:$CZ$503&gt;G$48)*('Dvd Calendar'!$E$503:$CZ$503&lt;=G$49)*'Dvd Calendar'!$E$506:$CZ$506*(('Dvd Calendar'!$E$508:$CZ$508='Field Check'!$C$53)*('Field Check'!$C$53&lt;&gt;"")+('Dvd Calendar'!$E$508:$CZ$508='Field Check'!$C$54)*('Field Check'!$C$54&lt;&gt;"")+('Dvd Calendar'!$E$508:$CZ$508='Field Check'!$C$55)*('Field Check'!$C$55&lt;&gt;"")+('Dvd Calendar'!$E$508:$CZ$508='Field Check'!$C$56)*('Field Check'!$C$56&lt;&gt;"")+('Dvd Calendar'!$E$508:$CZ$508='Field Check'!$C$57)*('Field Check'!$C$57&lt;&gt;""))*(COUNTIF('Dvd Calendar'!$E$510:$CZ$510,'Dvd Calendar'!$E$503:$CZ$503)=0)),"")))</f>
        <v/>
      </c>
      <c r="H96" s="77">
        <f>IF(H$49="","",IF($B96="","",IFERROR(SUMIFS('Dvd Calendar'!$E$511:$CZ$511,'Dvd Calendar'!$E$510:$CZ$510,"&gt;"&amp;H$48,'Dvd Calendar'!$E$510:$CZ$510,"&lt;="&amp;H$49)+SUMPRODUCT(('Dvd Calendar'!$E$503:$CZ$503&gt;H$48)*('Dvd Calendar'!$E$503:$CZ$503&lt;=H$49)*'Dvd Calendar'!$E$506:$CZ$506*(('Dvd Calendar'!$E$508:$CZ$508='Field Check'!$C$53)*('Field Check'!$C$53&lt;&gt;"")+('Dvd Calendar'!$E$508:$CZ$508='Field Check'!$C$54)*('Field Check'!$C$54&lt;&gt;"")+('Dvd Calendar'!$E$508:$CZ$508='Field Check'!$C$55)*('Field Check'!$C$55&lt;&gt;"")+('Dvd Calendar'!$E$508:$CZ$508='Field Check'!$C$56)*('Field Check'!$C$56&lt;&gt;"")+('Dvd Calendar'!$E$508:$CZ$508='Field Check'!$C$57)*('Field Check'!$C$57&lt;&gt;""))*(COUNTIF('Dvd Calendar'!$E$510:$CZ$510,'Dvd Calendar'!$E$503:$CZ$503)=0)),"")))</f>
        <v/>
      </c>
      <c r="I96" s="77">
        <f>IF(I$49="","",IF($B96="","",IFERROR(SUMIFS('Dvd Calendar'!$E$511:$CZ$511,'Dvd Calendar'!$E$510:$CZ$510,"&gt;"&amp;I$48,'Dvd Calendar'!$E$510:$CZ$510,"&lt;="&amp;I$49)+SUMPRODUCT(('Dvd Calendar'!$E$503:$CZ$503&gt;I$48)*('Dvd Calendar'!$E$503:$CZ$503&lt;=I$49)*'Dvd Calendar'!$E$506:$CZ$506*(('Dvd Calendar'!$E$508:$CZ$508='Field Check'!$C$53)*('Field Check'!$C$53&lt;&gt;"")+('Dvd Calendar'!$E$508:$CZ$508='Field Check'!$C$54)*('Field Check'!$C$54&lt;&gt;"")+('Dvd Calendar'!$E$508:$CZ$508='Field Check'!$C$55)*('Field Check'!$C$55&lt;&gt;"")+('Dvd Calendar'!$E$508:$CZ$508='Field Check'!$C$56)*('Field Check'!$C$56&lt;&gt;"")+('Dvd Calendar'!$E$508:$CZ$508='Field Check'!$C$57)*('Field Check'!$C$57&lt;&gt;""))*(COUNTIF('Dvd Calendar'!$E$510:$CZ$510,'Dvd Calendar'!$E$503:$CZ$503)=0)),"")))</f>
        <v/>
      </c>
      <c r="J96" s="77">
        <f>IF(J$49="","",IF($B96="","",IFERROR(SUMIFS('Dvd Calendar'!$E$511:$CZ$511,'Dvd Calendar'!$E$510:$CZ$510,"&gt;"&amp;J$48,'Dvd Calendar'!$E$510:$CZ$510,"&lt;="&amp;J$49)+SUMPRODUCT(('Dvd Calendar'!$E$503:$CZ$503&gt;J$48)*('Dvd Calendar'!$E$503:$CZ$503&lt;=J$49)*'Dvd Calendar'!$E$506:$CZ$506*(('Dvd Calendar'!$E$508:$CZ$508='Field Check'!$C$53)*('Field Check'!$C$53&lt;&gt;"")+('Dvd Calendar'!$E$508:$CZ$508='Field Check'!$C$54)*('Field Check'!$C$54&lt;&gt;"")+('Dvd Calendar'!$E$508:$CZ$508='Field Check'!$C$55)*('Field Check'!$C$55&lt;&gt;"")+('Dvd Calendar'!$E$508:$CZ$508='Field Check'!$C$56)*('Field Check'!$C$56&lt;&gt;"")+('Dvd Calendar'!$E$508:$CZ$508='Field Check'!$C$57)*('Field Check'!$C$57&lt;&gt;""))*(COUNTIF('Dvd Calendar'!$E$510:$CZ$510,'Dvd Calendar'!$E$503:$CZ$503)=0)),"")))</f>
        <v/>
      </c>
      <c r="K96" s="77">
        <f>IF(K$49="","",IF($B96="","",IFERROR(SUMIFS('Dvd Calendar'!$E$511:$CZ$511,'Dvd Calendar'!$E$510:$CZ$510,"&gt;"&amp;K$48,'Dvd Calendar'!$E$510:$CZ$510,"&lt;="&amp;K$49)+SUMPRODUCT(('Dvd Calendar'!$E$503:$CZ$503&gt;K$48)*('Dvd Calendar'!$E$503:$CZ$503&lt;=K$49)*'Dvd Calendar'!$E$506:$CZ$506*(('Dvd Calendar'!$E$508:$CZ$508='Field Check'!$C$53)*('Field Check'!$C$53&lt;&gt;"")+('Dvd Calendar'!$E$508:$CZ$508='Field Check'!$C$54)*('Field Check'!$C$54&lt;&gt;"")+('Dvd Calendar'!$E$508:$CZ$508='Field Check'!$C$55)*('Field Check'!$C$55&lt;&gt;"")+('Dvd Calendar'!$E$508:$CZ$508='Field Check'!$C$56)*('Field Check'!$C$56&lt;&gt;"")+('Dvd Calendar'!$E$508:$CZ$508='Field Check'!$C$57)*('Field Check'!$C$57&lt;&gt;""))*(COUNTIF('Dvd Calendar'!$E$510:$CZ$510,'Dvd Calendar'!$E$503:$CZ$503)=0)),"")))</f>
        <v/>
      </c>
      <c r="L96" s="77">
        <f>IF(L$49="","",IF($B96="","",IFERROR(SUMIFS('Dvd Calendar'!$E$511:$CZ$511,'Dvd Calendar'!$E$510:$CZ$510,"&gt;"&amp;L$48,'Dvd Calendar'!$E$510:$CZ$510,"&lt;="&amp;L$49)+SUMPRODUCT(('Dvd Calendar'!$E$503:$CZ$503&gt;L$48)*('Dvd Calendar'!$E$503:$CZ$503&lt;=L$49)*'Dvd Calendar'!$E$506:$CZ$506*(('Dvd Calendar'!$E$508:$CZ$508='Field Check'!$C$53)*('Field Check'!$C$53&lt;&gt;"")+('Dvd Calendar'!$E$508:$CZ$508='Field Check'!$C$54)*('Field Check'!$C$54&lt;&gt;"")+('Dvd Calendar'!$E$508:$CZ$508='Field Check'!$C$55)*('Field Check'!$C$55&lt;&gt;"")+('Dvd Calendar'!$E$508:$CZ$508='Field Check'!$C$56)*('Field Check'!$C$56&lt;&gt;"")+('Dvd Calendar'!$E$508:$CZ$508='Field Check'!$C$57)*('Field Check'!$C$57&lt;&gt;""))*(COUNTIF('Dvd Calendar'!$E$510:$CZ$510,'Dvd Calendar'!$E$503:$CZ$503)=0)),"")))</f>
        <v/>
      </c>
      <c r="M96" s="77">
        <f>IF(M$49="","",IF($B96="","",IFERROR(SUMIFS('Dvd Calendar'!$E$511:$CZ$511,'Dvd Calendar'!$E$510:$CZ$510,"&gt;"&amp;M$48,'Dvd Calendar'!$E$510:$CZ$510,"&lt;="&amp;M$49)+SUMPRODUCT(('Dvd Calendar'!$E$503:$CZ$503&gt;M$48)*('Dvd Calendar'!$E$503:$CZ$503&lt;=M$49)*'Dvd Calendar'!$E$506:$CZ$506*(('Dvd Calendar'!$E$508:$CZ$508='Field Check'!$C$53)*('Field Check'!$C$53&lt;&gt;"")+('Dvd Calendar'!$E$508:$CZ$508='Field Check'!$C$54)*('Field Check'!$C$54&lt;&gt;"")+('Dvd Calendar'!$E$508:$CZ$508='Field Check'!$C$55)*('Field Check'!$C$55&lt;&gt;"")+('Dvd Calendar'!$E$508:$CZ$508='Field Check'!$C$56)*('Field Check'!$C$56&lt;&gt;"")+('Dvd Calendar'!$E$508:$CZ$508='Field Check'!$C$57)*('Field Check'!$C$57&lt;&gt;""))*(COUNTIF('Dvd Calendar'!$E$510:$CZ$510,'Dvd Calendar'!$E$503:$CZ$503)=0)),"")))</f>
        <v/>
      </c>
      <c r="N96" s="77">
        <f>IF(N$49="","",IF($B96="","",IFERROR(SUMIFS('Dvd Calendar'!$E$511:$CZ$511,'Dvd Calendar'!$E$510:$CZ$510,"&gt;"&amp;N$48,'Dvd Calendar'!$E$510:$CZ$510,"&lt;="&amp;N$49)+SUMPRODUCT(('Dvd Calendar'!$E$503:$CZ$503&gt;N$48)*('Dvd Calendar'!$E$503:$CZ$503&lt;=N$49)*'Dvd Calendar'!$E$506:$CZ$506*(('Dvd Calendar'!$E$508:$CZ$508='Field Check'!$C$53)*('Field Check'!$C$53&lt;&gt;"")+('Dvd Calendar'!$E$508:$CZ$508='Field Check'!$C$54)*('Field Check'!$C$54&lt;&gt;"")+('Dvd Calendar'!$E$508:$CZ$508='Field Check'!$C$55)*('Field Check'!$C$55&lt;&gt;"")+('Dvd Calendar'!$E$508:$CZ$508='Field Check'!$C$56)*('Field Check'!$C$56&lt;&gt;"")+('Dvd Calendar'!$E$508:$CZ$508='Field Check'!$C$57)*('Field Check'!$C$57&lt;&gt;""))*(COUNTIF('Dvd Calendar'!$E$510:$CZ$510,'Dvd Calendar'!$E$503:$CZ$503)=0)),"")))</f>
        <v/>
      </c>
      <c r="O96" s="77">
        <f>IF(O$49="","",IF($B96="","",IFERROR(SUMIFS('Dvd Calendar'!$E$511:$CZ$511,'Dvd Calendar'!$E$510:$CZ$510,"&gt;"&amp;O$48,'Dvd Calendar'!$E$510:$CZ$510,"&lt;="&amp;O$49)+SUMPRODUCT(('Dvd Calendar'!$E$503:$CZ$503&gt;O$48)*('Dvd Calendar'!$E$503:$CZ$503&lt;=O$49)*'Dvd Calendar'!$E$506:$CZ$506*(('Dvd Calendar'!$E$508:$CZ$508='Field Check'!$C$53)*('Field Check'!$C$53&lt;&gt;"")+('Dvd Calendar'!$E$508:$CZ$508='Field Check'!$C$54)*('Field Check'!$C$54&lt;&gt;"")+('Dvd Calendar'!$E$508:$CZ$508='Field Check'!$C$55)*('Field Check'!$C$55&lt;&gt;"")+('Dvd Calendar'!$E$508:$CZ$508='Field Check'!$C$56)*('Field Check'!$C$56&lt;&gt;"")+('Dvd Calendar'!$E$508:$CZ$508='Field Check'!$C$57)*('Field Check'!$C$57&lt;&gt;""))*(COUNTIF('Dvd Calendar'!$E$510:$CZ$510,'Dvd Calendar'!$E$503:$CZ$503)=0)),"")))</f>
        <v/>
      </c>
      <c r="P96" s="77">
        <f>IF(P$49="","",IF($B96="","",IFERROR(SUMIFS('Dvd Calendar'!$E$511:$CZ$511,'Dvd Calendar'!$E$510:$CZ$510,"&gt;"&amp;P$48,'Dvd Calendar'!$E$510:$CZ$510,"&lt;="&amp;P$49)+SUMPRODUCT(('Dvd Calendar'!$E$503:$CZ$503&gt;P$48)*('Dvd Calendar'!$E$503:$CZ$503&lt;=P$49)*'Dvd Calendar'!$E$506:$CZ$506*(('Dvd Calendar'!$E$508:$CZ$508='Field Check'!$C$53)*('Field Check'!$C$53&lt;&gt;"")+('Dvd Calendar'!$E$508:$CZ$508='Field Check'!$C$54)*('Field Check'!$C$54&lt;&gt;"")+('Dvd Calendar'!$E$508:$CZ$508='Field Check'!$C$55)*('Field Check'!$C$55&lt;&gt;"")+('Dvd Calendar'!$E$508:$CZ$508='Field Check'!$C$56)*('Field Check'!$C$56&lt;&gt;"")+('Dvd Calendar'!$E$508:$CZ$508='Field Check'!$C$57)*('Field Check'!$C$57&lt;&gt;""))*(COUNTIF('Dvd Calendar'!$E$510:$CZ$510,'Dvd Calendar'!$E$503:$CZ$503)=0)),"")))</f>
        <v/>
      </c>
      <c r="Q96" s="77">
        <f>IF(Q$49="","",IF($B96="","",IFERROR(SUMIFS('Dvd Calendar'!$E$511:$CZ$511,'Dvd Calendar'!$E$510:$CZ$510,"&gt;"&amp;Q$48,'Dvd Calendar'!$E$510:$CZ$510,"&lt;="&amp;Q$49)+SUMPRODUCT(('Dvd Calendar'!$E$503:$CZ$503&gt;Q$48)*('Dvd Calendar'!$E$503:$CZ$503&lt;=Q$49)*'Dvd Calendar'!$E$506:$CZ$506*(('Dvd Calendar'!$E$508:$CZ$508='Field Check'!$C$53)*('Field Check'!$C$53&lt;&gt;"")+('Dvd Calendar'!$E$508:$CZ$508='Field Check'!$C$54)*('Field Check'!$C$54&lt;&gt;"")+('Dvd Calendar'!$E$508:$CZ$508='Field Check'!$C$55)*('Field Check'!$C$55&lt;&gt;"")+('Dvd Calendar'!$E$508:$CZ$508='Field Check'!$C$56)*('Field Check'!$C$56&lt;&gt;"")+('Dvd Calendar'!$E$508:$CZ$508='Field Check'!$C$57)*('Field Check'!$C$57&lt;&gt;""))*(COUNTIF('Dvd Calendar'!$E$510:$CZ$510,'Dvd Calendar'!$E$503:$CZ$503)=0)),"")))</f>
        <v/>
      </c>
      <c r="R96" s="77">
        <f>IF(R$49="","",IF($B96="","",IFERROR(SUMIFS('Dvd Calendar'!$E$511:$CZ$511,'Dvd Calendar'!$E$510:$CZ$510,"&gt;"&amp;R$48,'Dvd Calendar'!$E$510:$CZ$510,"&lt;="&amp;R$49)+SUMPRODUCT(('Dvd Calendar'!$E$503:$CZ$503&gt;R$48)*('Dvd Calendar'!$E$503:$CZ$503&lt;=R$49)*'Dvd Calendar'!$E$506:$CZ$506*(('Dvd Calendar'!$E$508:$CZ$508='Field Check'!$C$53)*('Field Check'!$C$53&lt;&gt;"")+('Dvd Calendar'!$E$508:$CZ$508='Field Check'!$C$54)*('Field Check'!$C$54&lt;&gt;"")+('Dvd Calendar'!$E$508:$CZ$508='Field Check'!$C$55)*('Field Check'!$C$55&lt;&gt;"")+('Dvd Calendar'!$E$508:$CZ$508='Field Check'!$C$56)*('Field Check'!$C$56&lt;&gt;"")+('Dvd Calendar'!$E$508:$CZ$508='Field Check'!$C$57)*('Field Check'!$C$57&lt;&gt;""))*(COUNTIF('Dvd Calendar'!$E$510:$CZ$510,'Dvd Calendar'!$E$503:$CZ$503)=0)),"")))</f>
        <v/>
      </c>
      <c r="U96" s="86" t="n"/>
      <c r="V96" s="86" t="n"/>
      <c r="W96" s="86" t="n"/>
      <c r="X96" s="86" t="n"/>
      <c r="Y96" s="86" t="n"/>
      <c r="Z96" s="86" t="n"/>
      <c r="AA96" s="86" t="n"/>
      <c r="AB96" s="86" t="n"/>
      <c r="AC96" s="86" t="n"/>
      <c r="AD96" s="86" t="n"/>
      <c r="AE96" s="86" t="n"/>
      <c r="AF96" s="86" t="n"/>
      <c r="AG96" s="86" t="n"/>
      <c r="AH96" s="86" t="n"/>
      <c r="AI96" s="86" t="n"/>
      <c r="AJ96" s="86" t="n"/>
    </row>
    <row r="97">
      <c r="B97" s="126">
        <f>IF('AS51'!$C$52="","",'AS51'!$C$52)</f>
        <v/>
      </c>
      <c r="C97" s="77">
        <f>IF(C$49="","",IF($B97="","",IFERROR(SUMIFS('Dvd Calendar'!$E$522:$CZ$522,'Dvd Calendar'!$E$521:$CZ$521,"&gt;"&amp;C$48,'Dvd Calendar'!$E$521:$CZ$521,"&lt;="&amp;C$49)+SUMPRODUCT(('Dvd Calendar'!$E$514:$CZ$514&gt;C$48)*('Dvd Calendar'!$E$514:$CZ$514&lt;=C$49)*'Dvd Calendar'!$E$517:$CZ$517*(('Dvd Calendar'!$E$519:$CZ$519='Field Check'!$C$53)*('Field Check'!$C$53&lt;&gt;"")+('Dvd Calendar'!$E$519:$CZ$519='Field Check'!$C$54)*('Field Check'!$C$54&lt;&gt;"")+('Dvd Calendar'!$E$519:$CZ$519='Field Check'!$C$55)*('Field Check'!$C$55&lt;&gt;"")+('Dvd Calendar'!$E$519:$CZ$519='Field Check'!$C$56)*('Field Check'!$C$56&lt;&gt;"")+('Dvd Calendar'!$E$519:$CZ$519='Field Check'!$C$57)*('Field Check'!$C$57&lt;&gt;""))*(COUNTIF('Dvd Calendar'!$E$521:$CZ$521,'Dvd Calendar'!$E$514:$CZ$514)=0)),"")))</f>
        <v/>
      </c>
      <c r="D97" s="77">
        <f>IF(D$49="","",IF($B97="","",IFERROR(SUMIFS('Dvd Calendar'!$E$522:$CZ$522,'Dvd Calendar'!$E$521:$CZ$521,"&gt;"&amp;D$48,'Dvd Calendar'!$E$521:$CZ$521,"&lt;="&amp;D$49)+SUMPRODUCT(('Dvd Calendar'!$E$514:$CZ$514&gt;D$48)*('Dvd Calendar'!$E$514:$CZ$514&lt;=D$49)*'Dvd Calendar'!$E$517:$CZ$517*(('Dvd Calendar'!$E$519:$CZ$519='Field Check'!$C$53)*('Field Check'!$C$53&lt;&gt;"")+('Dvd Calendar'!$E$519:$CZ$519='Field Check'!$C$54)*('Field Check'!$C$54&lt;&gt;"")+('Dvd Calendar'!$E$519:$CZ$519='Field Check'!$C$55)*('Field Check'!$C$55&lt;&gt;"")+('Dvd Calendar'!$E$519:$CZ$519='Field Check'!$C$56)*('Field Check'!$C$56&lt;&gt;"")+('Dvd Calendar'!$E$519:$CZ$519='Field Check'!$C$57)*('Field Check'!$C$57&lt;&gt;""))*(COUNTIF('Dvd Calendar'!$E$521:$CZ$521,'Dvd Calendar'!$E$514:$CZ$514)=0)),"")))</f>
        <v/>
      </c>
      <c r="E97" s="77">
        <f>IF(E$49="","",IF($B97="","",IFERROR(SUMIFS('Dvd Calendar'!$E$522:$CZ$522,'Dvd Calendar'!$E$521:$CZ$521,"&gt;"&amp;E$48,'Dvd Calendar'!$E$521:$CZ$521,"&lt;="&amp;E$49)+SUMPRODUCT(('Dvd Calendar'!$E$514:$CZ$514&gt;E$48)*('Dvd Calendar'!$E$514:$CZ$514&lt;=E$49)*'Dvd Calendar'!$E$517:$CZ$517*(('Dvd Calendar'!$E$519:$CZ$519='Field Check'!$C$53)*('Field Check'!$C$53&lt;&gt;"")+('Dvd Calendar'!$E$519:$CZ$519='Field Check'!$C$54)*('Field Check'!$C$54&lt;&gt;"")+('Dvd Calendar'!$E$519:$CZ$519='Field Check'!$C$55)*('Field Check'!$C$55&lt;&gt;"")+('Dvd Calendar'!$E$519:$CZ$519='Field Check'!$C$56)*('Field Check'!$C$56&lt;&gt;"")+('Dvd Calendar'!$E$519:$CZ$519='Field Check'!$C$57)*('Field Check'!$C$57&lt;&gt;""))*(COUNTIF('Dvd Calendar'!$E$521:$CZ$521,'Dvd Calendar'!$E$514:$CZ$514)=0)),"")))</f>
        <v/>
      </c>
      <c r="F97" s="77">
        <f>IF(F$49="","",IF($B97="","",IFERROR(SUMIFS('Dvd Calendar'!$E$522:$CZ$522,'Dvd Calendar'!$E$521:$CZ$521,"&gt;"&amp;F$48,'Dvd Calendar'!$E$521:$CZ$521,"&lt;="&amp;F$49)+SUMPRODUCT(('Dvd Calendar'!$E$514:$CZ$514&gt;F$48)*('Dvd Calendar'!$E$514:$CZ$514&lt;=F$49)*'Dvd Calendar'!$E$517:$CZ$517*(('Dvd Calendar'!$E$519:$CZ$519='Field Check'!$C$53)*('Field Check'!$C$53&lt;&gt;"")+('Dvd Calendar'!$E$519:$CZ$519='Field Check'!$C$54)*('Field Check'!$C$54&lt;&gt;"")+('Dvd Calendar'!$E$519:$CZ$519='Field Check'!$C$55)*('Field Check'!$C$55&lt;&gt;"")+('Dvd Calendar'!$E$519:$CZ$519='Field Check'!$C$56)*('Field Check'!$C$56&lt;&gt;"")+('Dvd Calendar'!$E$519:$CZ$519='Field Check'!$C$57)*('Field Check'!$C$57&lt;&gt;""))*(COUNTIF('Dvd Calendar'!$E$521:$CZ$521,'Dvd Calendar'!$E$514:$CZ$514)=0)),"")))</f>
        <v/>
      </c>
      <c r="G97" s="77">
        <f>IF(G$49="","",IF($B97="","",IFERROR(SUMIFS('Dvd Calendar'!$E$522:$CZ$522,'Dvd Calendar'!$E$521:$CZ$521,"&gt;"&amp;G$48,'Dvd Calendar'!$E$521:$CZ$521,"&lt;="&amp;G$49)+SUMPRODUCT(('Dvd Calendar'!$E$514:$CZ$514&gt;G$48)*('Dvd Calendar'!$E$514:$CZ$514&lt;=G$49)*'Dvd Calendar'!$E$517:$CZ$517*(('Dvd Calendar'!$E$519:$CZ$519='Field Check'!$C$53)*('Field Check'!$C$53&lt;&gt;"")+('Dvd Calendar'!$E$519:$CZ$519='Field Check'!$C$54)*('Field Check'!$C$54&lt;&gt;"")+('Dvd Calendar'!$E$519:$CZ$519='Field Check'!$C$55)*('Field Check'!$C$55&lt;&gt;"")+('Dvd Calendar'!$E$519:$CZ$519='Field Check'!$C$56)*('Field Check'!$C$56&lt;&gt;"")+('Dvd Calendar'!$E$519:$CZ$519='Field Check'!$C$57)*('Field Check'!$C$57&lt;&gt;""))*(COUNTIF('Dvd Calendar'!$E$521:$CZ$521,'Dvd Calendar'!$E$514:$CZ$514)=0)),"")))</f>
        <v/>
      </c>
      <c r="H97" s="77">
        <f>IF(H$49="","",IF($B97="","",IFERROR(SUMIFS('Dvd Calendar'!$E$522:$CZ$522,'Dvd Calendar'!$E$521:$CZ$521,"&gt;"&amp;H$48,'Dvd Calendar'!$E$521:$CZ$521,"&lt;="&amp;H$49)+SUMPRODUCT(('Dvd Calendar'!$E$514:$CZ$514&gt;H$48)*('Dvd Calendar'!$E$514:$CZ$514&lt;=H$49)*'Dvd Calendar'!$E$517:$CZ$517*(('Dvd Calendar'!$E$519:$CZ$519='Field Check'!$C$53)*('Field Check'!$C$53&lt;&gt;"")+('Dvd Calendar'!$E$519:$CZ$519='Field Check'!$C$54)*('Field Check'!$C$54&lt;&gt;"")+('Dvd Calendar'!$E$519:$CZ$519='Field Check'!$C$55)*('Field Check'!$C$55&lt;&gt;"")+('Dvd Calendar'!$E$519:$CZ$519='Field Check'!$C$56)*('Field Check'!$C$56&lt;&gt;"")+('Dvd Calendar'!$E$519:$CZ$519='Field Check'!$C$57)*('Field Check'!$C$57&lt;&gt;""))*(COUNTIF('Dvd Calendar'!$E$521:$CZ$521,'Dvd Calendar'!$E$514:$CZ$514)=0)),"")))</f>
        <v/>
      </c>
      <c r="I97" s="77">
        <f>IF(I$49="","",IF($B97="","",IFERROR(SUMIFS('Dvd Calendar'!$E$522:$CZ$522,'Dvd Calendar'!$E$521:$CZ$521,"&gt;"&amp;I$48,'Dvd Calendar'!$E$521:$CZ$521,"&lt;="&amp;I$49)+SUMPRODUCT(('Dvd Calendar'!$E$514:$CZ$514&gt;I$48)*('Dvd Calendar'!$E$514:$CZ$514&lt;=I$49)*'Dvd Calendar'!$E$517:$CZ$517*(('Dvd Calendar'!$E$519:$CZ$519='Field Check'!$C$53)*('Field Check'!$C$53&lt;&gt;"")+('Dvd Calendar'!$E$519:$CZ$519='Field Check'!$C$54)*('Field Check'!$C$54&lt;&gt;"")+('Dvd Calendar'!$E$519:$CZ$519='Field Check'!$C$55)*('Field Check'!$C$55&lt;&gt;"")+('Dvd Calendar'!$E$519:$CZ$519='Field Check'!$C$56)*('Field Check'!$C$56&lt;&gt;"")+('Dvd Calendar'!$E$519:$CZ$519='Field Check'!$C$57)*('Field Check'!$C$57&lt;&gt;""))*(COUNTIF('Dvd Calendar'!$E$521:$CZ$521,'Dvd Calendar'!$E$514:$CZ$514)=0)),"")))</f>
        <v/>
      </c>
      <c r="J97" s="77">
        <f>IF(J$49="","",IF($B97="","",IFERROR(SUMIFS('Dvd Calendar'!$E$522:$CZ$522,'Dvd Calendar'!$E$521:$CZ$521,"&gt;"&amp;J$48,'Dvd Calendar'!$E$521:$CZ$521,"&lt;="&amp;J$49)+SUMPRODUCT(('Dvd Calendar'!$E$514:$CZ$514&gt;J$48)*('Dvd Calendar'!$E$514:$CZ$514&lt;=J$49)*'Dvd Calendar'!$E$517:$CZ$517*(('Dvd Calendar'!$E$519:$CZ$519='Field Check'!$C$53)*('Field Check'!$C$53&lt;&gt;"")+('Dvd Calendar'!$E$519:$CZ$519='Field Check'!$C$54)*('Field Check'!$C$54&lt;&gt;"")+('Dvd Calendar'!$E$519:$CZ$519='Field Check'!$C$55)*('Field Check'!$C$55&lt;&gt;"")+('Dvd Calendar'!$E$519:$CZ$519='Field Check'!$C$56)*('Field Check'!$C$56&lt;&gt;"")+('Dvd Calendar'!$E$519:$CZ$519='Field Check'!$C$57)*('Field Check'!$C$57&lt;&gt;""))*(COUNTIF('Dvd Calendar'!$E$521:$CZ$521,'Dvd Calendar'!$E$514:$CZ$514)=0)),"")))</f>
        <v/>
      </c>
      <c r="K97" s="77">
        <f>IF(K$49="","",IF($B97="","",IFERROR(SUMIFS('Dvd Calendar'!$E$522:$CZ$522,'Dvd Calendar'!$E$521:$CZ$521,"&gt;"&amp;K$48,'Dvd Calendar'!$E$521:$CZ$521,"&lt;="&amp;K$49)+SUMPRODUCT(('Dvd Calendar'!$E$514:$CZ$514&gt;K$48)*('Dvd Calendar'!$E$514:$CZ$514&lt;=K$49)*'Dvd Calendar'!$E$517:$CZ$517*(('Dvd Calendar'!$E$519:$CZ$519='Field Check'!$C$53)*('Field Check'!$C$53&lt;&gt;"")+('Dvd Calendar'!$E$519:$CZ$519='Field Check'!$C$54)*('Field Check'!$C$54&lt;&gt;"")+('Dvd Calendar'!$E$519:$CZ$519='Field Check'!$C$55)*('Field Check'!$C$55&lt;&gt;"")+('Dvd Calendar'!$E$519:$CZ$519='Field Check'!$C$56)*('Field Check'!$C$56&lt;&gt;"")+('Dvd Calendar'!$E$519:$CZ$519='Field Check'!$C$57)*('Field Check'!$C$57&lt;&gt;""))*(COUNTIF('Dvd Calendar'!$E$521:$CZ$521,'Dvd Calendar'!$E$514:$CZ$514)=0)),"")))</f>
        <v/>
      </c>
      <c r="L97" s="77">
        <f>IF(L$49="","",IF($B97="","",IFERROR(SUMIFS('Dvd Calendar'!$E$522:$CZ$522,'Dvd Calendar'!$E$521:$CZ$521,"&gt;"&amp;L$48,'Dvd Calendar'!$E$521:$CZ$521,"&lt;="&amp;L$49)+SUMPRODUCT(('Dvd Calendar'!$E$514:$CZ$514&gt;L$48)*('Dvd Calendar'!$E$514:$CZ$514&lt;=L$49)*'Dvd Calendar'!$E$517:$CZ$517*(('Dvd Calendar'!$E$519:$CZ$519='Field Check'!$C$53)*('Field Check'!$C$53&lt;&gt;"")+('Dvd Calendar'!$E$519:$CZ$519='Field Check'!$C$54)*('Field Check'!$C$54&lt;&gt;"")+('Dvd Calendar'!$E$519:$CZ$519='Field Check'!$C$55)*('Field Check'!$C$55&lt;&gt;"")+('Dvd Calendar'!$E$519:$CZ$519='Field Check'!$C$56)*('Field Check'!$C$56&lt;&gt;"")+('Dvd Calendar'!$E$519:$CZ$519='Field Check'!$C$57)*('Field Check'!$C$57&lt;&gt;""))*(COUNTIF('Dvd Calendar'!$E$521:$CZ$521,'Dvd Calendar'!$E$514:$CZ$514)=0)),"")))</f>
        <v/>
      </c>
      <c r="M97" s="77">
        <f>IF(M$49="","",IF($B97="","",IFERROR(SUMIFS('Dvd Calendar'!$E$522:$CZ$522,'Dvd Calendar'!$E$521:$CZ$521,"&gt;"&amp;M$48,'Dvd Calendar'!$E$521:$CZ$521,"&lt;="&amp;M$49)+SUMPRODUCT(('Dvd Calendar'!$E$514:$CZ$514&gt;M$48)*('Dvd Calendar'!$E$514:$CZ$514&lt;=M$49)*'Dvd Calendar'!$E$517:$CZ$517*(('Dvd Calendar'!$E$519:$CZ$519='Field Check'!$C$53)*('Field Check'!$C$53&lt;&gt;"")+('Dvd Calendar'!$E$519:$CZ$519='Field Check'!$C$54)*('Field Check'!$C$54&lt;&gt;"")+('Dvd Calendar'!$E$519:$CZ$519='Field Check'!$C$55)*('Field Check'!$C$55&lt;&gt;"")+('Dvd Calendar'!$E$519:$CZ$519='Field Check'!$C$56)*('Field Check'!$C$56&lt;&gt;"")+('Dvd Calendar'!$E$519:$CZ$519='Field Check'!$C$57)*('Field Check'!$C$57&lt;&gt;""))*(COUNTIF('Dvd Calendar'!$E$521:$CZ$521,'Dvd Calendar'!$E$514:$CZ$514)=0)),"")))</f>
        <v/>
      </c>
      <c r="N97" s="77">
        <f>IF(N$49="","",IF($B97="","",IFERROR(SUMIFS('Dvd Calendar'!$E$522:$CZ$522,'Dvd Calendar'!$E$521:$CZ$521,"&gt;"&amp;N$48,'Dvd Calendar'!$E$521:$CZ$521,"&lt;="&amp;N$49)+SUMPRODUCT(('Dvd Calendar'!$E$514:$CZ$514&gt;N$48)*('Dvd Calendar'!$E$514:$CZ$514&lt;=N$49)*'Dvd Calendar'!$E$517:$CZ$517*(('Dvd Calendar'!$E$519:$CZ$519='Field Check'!$C$53)*('Field Check'!$C$53&lt;&gt;"")+('Dvd Calendar'!$E$519:$CZ$519='Field Check'!$C$54)*('Field Check'!$C$54&lt;&gt;"")+('Dvd Calendar'!$E$519:$CZ$519='Field Check'!$C$55)*('Field Check'!$C$55&lt;&gt;"")+('Dvd Calendar'!$E$519:$CZ$519='Field Check'!$C$56)*('Field Check'!$C$56&lt;&gt;"")+('Dvd Calendar'!$E$519:$CZ$519='Field Check'!$C$57)*('Field Check'!$C$57&lt;&gt;""))*(COUNTIF('Dvd Calendar'!$E$521:$CZ$521,'Dvd Calendar'!$E$514:$CZ$514)=0)),"")))</f>
        <v/>
      </c>
      <c r="O97" s="77">
        <f>IF(O$49="","",IF($B97="","",IFERROR(SUMIFS('Dvd Calendar'!$E$522:$CZ$522,'Dvd Calendar'!$E$521:$CZ$521,"&gt;"&amp;O$48,'Dvd Calendar'!$E$521:$CZ$521,"&lt;="&amp;O$49)+SUMPRODUCT(('Dvd Calendar'!$E$514:$CZ$514&gt;O$48)*('Dvd Calendar'!$E$514:$CZ$514&lt;=O$49)*'Dvd Calendar'!$E$517:$CZ$517*(('Dvd Calendar'!$E$519:$CZ$519='Field Check'!$C$53)*('Field Check'!$C$53&lt;&gt;"")+('Dvd Calendar'!$E$519:$CZ$519='Field Check'!$C$54)*('Field Check'!$C$54&lt;&gt;"")+('Dvd Calendar'!$E$519:$CZ$519='Field Check'!$C$55)*('Field Check'!$C$55&lt;&gt;"")+('Dvd Calendar'!$E$519:$CZ$519='Field Check'!$C$56)*('Field Check'!$C$56&lt;&gt;"")+('Dvd Calendar'!$E$519:$CZ$519='Field Check'!$C$57)*('Field Check'!$C$57&lt;&gt;""))*(COUNTIF('Dvd Calendar'!$E$521:$CZ$521,'Dvd Calendar'!$E$514:$CZ$514)=0)),"")))</f>
        <v/>
      </c>
      <c r="P97" s="77">
        <f>IF(P$49="","",IF($B97="","",IFERROR(SUMIFS('Dvd Calendar'!$E$522:$CZ$522,'Dvd Calendar'!$E$521:$CZ$521,"&gt;"&amp;P$48,'Dvd Calendar'!$E$521:$CZ$521,"&lt;="&amp;P$49)+SUMPRODUCT(('Dvd Calendar'!$E$514:$CZ$514&gt;P$48)*('Dvd Calendar'!$E$514:$CZ$514&lt;=P$49)*'Dvd Calendar'!$E$517:$CZ$517*(('Dvd Calendar'!$E$519:$CZ$519='Field Check'!$C$53)*('Field Check'!$C$53&lt;&gt;"")+('Dvd Calendar'!$E$519:$CZ$519='Field Check'!$C$54)*('Field Check'!$C$54&lt;&gt;"")+('Dvd Calendar'!$E$519:$CZ$519='Field Check'!$C$55)*('Field Check'!$C$55&lt;&gt;"")+('Dvd Calendar'!$E$519:$CZ$519='Field Check'!$C$56)*('Field Check'!$C$56&lt;&gt;"")+('Dvd Calendar'!$E$519:$CZ$519='Field Check'!$C$57)*('Field Check'!$C$57&lt;&gt;""))*(COUNTIF('Dvd Calendar'!$E$521:$CZ$521,'Dvd Calendar'!$E$514:$CZ$514)=0)),"")))</f>
        <v/>
      </c>
      <c r="Q97" s="77">
        <f>IF(Q$49="","",IF($B97="","",IFERROR(SUMIFS('Dvd Calendar'!$E$522:$CZ$522,'Dvd Calendar'!$E$521:$CZ$521,"&gt;"&amp;Q$48,'Dvd Calendar'!$E$521:$CZ$521,"&lt;="&amp;Q$49)+SUMPRODUCT(('Dvd Calendar'!$E$514:$CZ$514&gt;Q$48)*('Dvd Calendar'!$E$514:$CZ$514&lt;=Q$49)*'Dvd Calendar'!$E$517:$CZ$517*(('Dvd Calendar'!$E$519:$CZ$519='Field Check'!$C$53)*('Field Check'!$C$53&lt;&gt;"")+('Dvd Calendar'!$E$519:$CZ$519='Field Check'!$C$54)*('Field Check'!$C$54&lt;&gt;"")+('Dvd Calendar'!$E$519:$CZ$519='Field Check'!$C$55)*('Field Check'!$C$55&lt;&gt;"")+('Dvd Calendar'!$E$519:$CZ$519='Field Check'!$C$56)*('Field Check'!$C$56&lt;&gt;"")+('Dvd Calendar'!$E$519:$CZ$519='Field Check'!$C$57)*('Field Check'!$C$57&lt;&gt;""))*(COUNTIF('Dvd Calendar'!$E$521:$CZ$521,'Dvd Calendar'!$E$514:$CZ$514)=0)),"")))</f>
        <v/>
      </c>
      <c r="R97" s="77">
        <f>IF(R$49="","",IF($B97="","",IFERROR(SUMIFS('Dvd Calendar'!$E$522:$CZ$522,'Dvd Calendar'!$E$521:$CZ$521,"&gt;"&amp;R$48,'Dvd Calendar'!$E$521:$CZ$521,"&lt;="&amp;R$49)+SUMPRODUCT(('Dvd Calendar'!$E$514:$CZ$514&gt;R$48)*('Dvd Calendar'!$E$514:$CZ$514&lt;=R$49)*'Dvd Calendar'!$E$517:$CZ$517*(('Dvd Calendar'!$E$519:$CZ$519='Field Check'!$C$53)*('Field Check'!$C$53&lt;&gt;"")+('Dvd Calendar'!$E$519:$CZ$519='Field Check'!$C$54)*('Field Check'!$C$54&lt;&gt;"")+('Dvd Calendar'!$E$519:$CZ$519='Field Check'!$C$55)*('Field Check'!$C$55&lt;&gt;"")+('Dvd Calendar'!$E$519:$CZ$519='Field Check'!$C$56)*('Field Check'!$C$56&lt;&gt;"")+('Dvd Calendar'!$E$519:$CZ$519='Field Check'!$C$57)*('Field Check'!$C$57&lt;&gt;""))*(COUNTIF('Dvd Calendar'!$E$521:$CZ$521,'Dvd Calendar'!$E$514:$CZ$514)=0)),"")))</f>
        <v/>
      </c>
      <c r="U97" s="86" t="n"/>
      <c r="V97" s="86" t="n"/>
      <c r="W97" s="86" t="n"/>
      <c r="X97" s="86" t="n"/>
      <c r="Y97" s="86" t="n"/>
      <c r="Z97" s="86" t="n"/>
      <c r="AA97" s="86" t="n"/>
      <c r="AB97" s="86" t="n"/>
      <c r="AC97" s="86" t="n"/>
      <c r="AD97" s="86" t="n"/>
      <c r="AE97" s="86" t="n"/>
      <c r="AF97" s="86" t="n"/>
      <c r="AG97" s="86" t="n"/>
      <c r="AH97" s="86" t="n"/>
      <c r="AI97" s="86" t="n"/>
      <c r="AJ97" s="86" t="n"/>
    </row>
    <row r="98">
      <c r="B98" s="126">
        <f>IF('AS51'!$C$53="","",'AS51'!$C$53)</f>
        <v/>
      </c>
      <c r="C98" s="77">
        <f>IF(C$49="","",IF($B98="","",IFERROR(SUMIFS('Dvd Calendar'!$E$533:$CZ$533,'Dvd Calendar'!$E$532:$CZ$532,"&gt;"&amp;C$48,'Dvd Calendar'!$E$532:$CZ$532,"&lt;="&amp;C$49)+SUMPRODUCT(('Dvd Calendar'!$E$525:$CZ$525&gt;C$48)*('Dvd Calendar'!$E$525:$CZ$525&lt;=C$49)*'Dvd Calendar'!$E$528:$CZ$528*(('Dvd Calendar'!$E$530:$CZ$530='Field Check'!$C$53)*('Field Check'!$C$53&lt;&gt;"")+('Dvd Calendar'!$E$530:$CZ$530='Field Check'!$C$54)*('Field Check'!$C$54&lt;&gt;"")+('Dvd Calendar'!$E$530:$CZ$530='Field Check'!$C$55)*('Field Check'!$C$55&lt;&gt;"")+('Dvd Calendar'!$E$530:$CZ$530='Field Check'!$C$56)*('Field Check'!$C$56&lt;&gt;"")+('Dvd Calendar'!$E$530:$CZ$530='Field Check'!$C$57)*('Field Check'!$C$57&lt;&gt;""))*(COUNTIF('Dvd Calendar'!$E$532:$CZ$532,'Dvd Calendar'!$E$525:$CZ$525)=0)),"")))</f>
        <v/>
      </c>
      <c r="D98" s="77">
        <f>IF(D$49="","",IF($B98="","",IFERROR(SUMIFS('Dvd Calendar'!$E$533:$CZ$533,'Dvd Calendar'!$E$532:$CZ$532,"&gt;"&amp;D$48,'Dvd Calendar'!$E$532:$CZ$532,"&lt;="&amp;D$49)+SUMPRODUCT(('Dvd Calendar'!$E$525:$CZ$525&gt;D$48)*('Dvd Calendar'!$E$525:$CZ$525&lt;=D$49)*'Dvd Calendar'!$E$528:$CZ$528*(('Dvd Calendar'!$E$530:$CZ$530='Field Check'!$C$53)*('Field Check'!$C$53&lt;&gt;"")+('Dvd Calendar'!$E$530:$CZ$530='Field Check'!$C$54)*('Field Check'!$C$54&lt;&gt;"")+('Dvd Calendar'!$E$530:$CZ$530='Field Check'!$C$55)*('Field Check'!$C$55&lt;&gt;"")+('Dvd Calendar'!$E$530:$CZ$530='Field Check'!$C$56)*('Field Check'!$C$56&lt;&gt;"")+('Dvd Calendar'!$E$530:$CZ$530='Field Check'!$C$57)*('Field Check'!$C$57&lt;&gt;""))*(COUNTIF('Dvd Calendar'!$E$532:$CZ$532,'Dvd Calendar'!$E$525:$CZ$525)=0)),"")))</f>
        <v/>
      </c>
      <c r="E98" s="77">
        <f>IF(E$49="","",IF($B98="","",IFERROR(SUMIFS('Dvd Calendar'!$E$533:$CZ$533,'Dvd Calendar'!$E$532:$CZ$532,"&gt;"&amp;E$48,'Dvd Calendar'!$E$532:$CZ$532,"&lt;="&amp;E$49)+SUMPRODUCT(('Dvd Calendar'!$E$525:$CZ$525&gt;E$48)*('Dvd Calendar'!$E$525:$CZ$525&lt;=E$49)*'Dvd Calendar'!$E$528:$CZ$528*(('Dvd Calendar'!$E$530:$CZ$530='Field Check'!$C$53)*('Field Check'!$C$53&lt;&gt;"")+('Dvd Calendar'!$E$530:$CZ$530='Field Check'!$C$54)*('Field Check'!$C$54&lt;&gt;"")+('Dvd Calendar'!$E$530:$CZ$530='Field Check'!$C$55)*('Field Check'!$C$55&lt;&gt;"")+('Dvd Calendar'!$E$530:$CZ$530='Field Check'!$C$56)*('Field Check'!$C$56&lt;&gt;"")+('Dvd Calendar'!$E$530:$CZ$530='Field Check'!$C$57)*('Field Check'!$C$57&lt;&gt;""))*(COUNTIF('Dvd Calendar'!$E$532:$CZ$532,'Dvd Calendar'!$E$525:$CZ$525)=0)),"")))</f>
        <v/>
      </c>
      <c r="F98" s="77">
        <f>IF(F$49="","",IF($B98="","",IFERROR(SUMIFS('Dvd Calendar'!$E$533:$CZ$533,'Dvd Calendar'!$E$532:$CZ$532,"&gt;"&amp;F$48,'Dvd Calendar'!$E$532:$CZ$532,"&lt;="&amp;F$49)+SUMPRODUCT(('Dvd Calendar'!$E$525:$CZ$525&gt;F$48)*('Dvd Calendar'!$E$525:$CZ$525&lt;=F$49)*'Dvd Calendar'!$E$528:$CZ$528*(('Dvd Calendar'!$E$530:$CZ$530='Field Check'!$C$53)*('Field Check'!$C$53&lt;&gt;"")+('Dvd Calendar'!$E$530:$CZ$530='Field Check'!$C$54)*('Field Check'!$C$54&lt;&gt;"")+('Dvd Calendar'!$E$530:$CZ$530='Field Check'!$C$55)*('Field Check'!$C$55&lt;&gt;"")+('Dvd Calendar'!$E$530:$CZ$530='Field Check'!$C$56)*('Field Check'!$C$56&lt;&gt;"")+('Dvd Calendar'!$E$530:$CZ$530='Field Check'!$C$57)*('Field Check'!$C$57&lt;&gt;""))*(COUNTIF('Dvd Calendar'!$E$532:$CZ$532,'Dvd Calendar'!$E$525:$CZ$525)=0)),"")))</f>
        <v/>
      </c>
      <c r="G98" s="77">
        <f>IF(G$49="","",IF($B98="","",IFERROR(SUMIFS('Dvd Calendar'!$E$533:$CZ$533,'Dvd Calendar'!$E$532:$CZ$532,"&gt;"&amp;G$48,'Dvd Calendar'!$E$532:$CZ$532,"&lt;="&amp;G$49)+SUMPRODUCT(('Dvd Calendar'!$E$525:$CZ$525&gt;G$48)*('Dvd Calendar'!$E$525:$CZ$525&lt;=G$49)*'Dvd Calendar'!$E$528:$CZ$528*(('Dvd Calendar'!$E$530:$CZ$530='Field Check'!$C$53)*('Field Check'!$C$53&lt;&gt;"")+('Dvd Calendar'!$E$530:$CZ$530='Field Check'!$C$54)*('Field Check'!$C$54&lt;&gt;"")+('Dvd Calendar'!$E$530:$CZ$530='Field Check'!$C$55)*('Field Check'!$C$55&lt;&gt;"")+('Dvd Calendar'!$E$530:$CZ$530='Field Check'!$C$56)*('Field Check'!$C$56&lt;&gt;"")+('Dvd Calendar'!$E$530:$CZ$530='Field Check'!$C$57)*('Field Check'!$C$57&lt;&gt;""))*(COUNTIF('Dvd Calendar'!$E$532:$CZ$532,'Dvd Calendar'!$E$525:$CZ$525)=0)),"")))</f>
        <v/>
      </c>
      <c r="H98" s="77">
        <f>IF(H$49="","",IF($B98="","",IFERROR(SUMIFS('Dvd Calendar'!$E$533:$CZ$533,'Dvd Calendar'!$E$532:$CZ$532,"&gt;"&amp;H$48,'Dvd Calendar'!$E$532:$CZ$532,"&lt;="&amp;H$49)+SUMPRODUCT(('Dvd Calendar'!$E$525:$CZ$525&gt;H$48)*('Dvd Calendar'!$E$525:$CZ$525&lt;=H$49)*'Dvd Calendar'!$E$528:$CZ$528*(('Dvd Calendar'!$E$530:$CZ$530='Field Check'!$C$53)*('Field Check'!$C$53&lt;&gt;"")+('Dvd Calendar'!$E$530:$CZ$530='Field Check'!$C$54)*('Field Check'!$C$54&lt;&gt;"")+('Dvd Calendar'!$E$530:$CZ$530='Field Check'!$C$55)*('Field Check'!$C$55&lt;&gt;"")+('Dvd Calendar'!$E$530:$CZ$530='Field Check'!$C$56)*('Field Check'!$C$56&lt;&gt;"")+('Dvd Calendar'!$E$530:$CZ$530='Field Check'!$C$57)*('Field Check'!$C$57&lt;&gt;""))*(COUNTIF('Dvd Calendar'!$E$532:$CZ$532,'Dvd Calendar'!$E$525:$CZ$525)=0)),"")))</f>
        <v/>
      </c>
      <c r="I98" s="77">
        <f>IF(I$49="","",IF($B98="","",IFERROR(SUMIFS('Dvd Calendar'!$E$533:$CZ$533,'Dvd Calendar'!$E$532:$CZ$532,"&gt;"&amp;I$48,'Dvd Calendar'!$E$532:$CZ$532,"&lt;="&amp;I$49)+SUMPRODUCT(('Dvd Calendar'!$E$525:$CZ$525&gt;I$48)*('Dvd Calendar'!$E$525:$CZ$525&lt;=I$49)*'Dvd Calendar'!$E$528:$CZ$528*(('Dvd Calendar'!$E$530:$CZ$530='Field Check'!$C$53)*('Field Check'!$C$53&lt;&gt;"")+('Dvd Calendar'!$E$530:$CZ$530='Field Check'!$C$54)*('Field Check'!$C$54&lt;&gt;"")+('Dvd Calendar'!$E$530:$CZ$530='Field Check'!$C$55)*('Field Check'!$C$55&lt;&gt;"")+('Dvd Calendar'!$E$530:$CZ$530='Field Check'!$C$56)*('Field Check'!$C$56&lt;&gt;"")+('Dvd Calendar'!$E$530:$CZ$530='Field Check'!$C$57)*('Field Check'!$C$57&lt;&gt;""))*(COUNTIF('Dvd Calendar'!$E$532:$CZ$532,'Dvd Calendar'!$E$525:$CZ$525)=0)),"")))</f>
        <v/>
      </c>
      <c r="J98" s="77">
        <f>IF(J$49="","",IF($B98="","",IFERROR(SUMIFS('Dvd Calendar'!$E$533:$CZ$533,'Dvd Calendar'!$E$532:$CZ$532,"&gt;"&amp;J$48,'Dvd Calendar'!$E$532:$CZ$532,"&lt;="&amp;J$49)+SUMPRODUCT(('Dvd Calendar'!$E$525:$CZ$525&gt;J$48)*('Dvd Calendar'!$E$525:$CZ$525&lt;=J$49)*'Dvd Calendar'!$E$528:$CZ$528*(('Dvd Calendar'!$E$530:$CZ$530='Field Check'!$C$53)*('Field Check'!$C$53&lt;&gt;"")+('Dvd Calendar'!$E$530:$CZ$530='Field Check'!$C$54)*('Field Check'!$C$54&lt;&gt;"")+('Dvd Calendar'!$E$530:$CZ$530='Field Check'!$C$55)*('Field Check'!$C$55&lt;&gt;"")+('Dvd Calendar'!$E$530:$CZ$530='Field Check'!$C$56)*('Field Check'!$C$56&lt;&gt;"")+('Dvd Calendar'!$E$530:$CZ$530='Field Check'!$C$57)*('Field Check'!$C$57&lt;&gt;""))*(COUNTIF('Dvd Calendar'!$E$532:$CZ$532,'Dvd Calendar'!$E$525:$CZ$525)=0)),"")))</f>
        <v/>
      </c>
      <c r="K98" s="77">
        <f>IF(K$49="","",IF($B98="","",IFERROR(SUMIFS('Dvd Calendar'!$E$533:$CZ$533,'Dvd Calendar'!$E$532:$CZ$532,"&gt;"&amp;K$48,'Dvd Calendar'!$E$532:$CZ$532,"&lt;="&amp;K$49)+SUMPRODUCT(('Dvd Calendar'!$E$525:$CZ$525&gt;K$48)*('Dvd Calendar'!$E$525:$CZ$525&lt;=K$49)*'Dvd Calendar'!$E$528:$CZ$528*(('Dvd Calendar'!$E$530:$CZ$530='Field Check'!$C$53)*('Field Check'!$C$53&lt;&gt;"")+('Dvd Calendar'!$E$530:$CZ$530='Field Check'!$C$54)*('Field Check'!$C$54&lt;&gt;"")+('Dvd Calendar'!$E$530:$CZ$530='Field Check'!$C$55)*('Field Check'!$C$55&lt;&gt;"")+('Dvd Calendar'!$E$530:$CZ$530='Field Check'!$C$56)*('Field Check'!$C$56&lt;&gt;"")+('Dvd Calendar'!$E$530:$CZ$530='Field Check'!$C$57)*('Field Check'!$C$57&lt;&gt;""))*(COUNTIF('Dvd Calendar'!$E$532:$CZ$532,'Dvd Calendar'!$E$525:$CZ$525)=0)),"")))</f>
        <v/>
      </c>
      <c r="L98" s="77">
        <f>IF(L$49="","",IF($B98="","",IFERROR(SUMIFS('Dvd Calendar'!$E$533:$CZ$533,'Dvd Calendar'!$E$532:$CZ$532,"&gt;"&amp;L$48,'Dvd Calendar'!$E$532:$CZ$532,"&lt;="&amp;L$49)+SUMPRODUCT(('Dvd Calendar'!$E$525:$CZ$525&gt;L$48)*('Dvd Calendar'!$E$525:$CZ$525&lt;=L$49)*'Dvd Calendar'!$E$528:$CZ$528*(('Dvd Calendar'!$E$530:$CZ$530='Field Check'!$C$53)*('Field Check'!$C$53&lt;&gt;"")+('Dvd Calendar'!$E$530:$CZ$530='Field Check'!$C$54)*('Field Check'!$C$54&lt;&gt;"")+('Dvd Calendar'!$E$530:$CZ$530='Field Check'!$C$55)*('Field Check'!$C$55&lt;&gt;"")+('Dvd Calendar'!$E$530:$CZ$530='Field Check'!$C$56)*('Field Check'!$C$56&lt;&gt;"")+('Dvd Calendar'!$E$530:$CZ$530='Field Check'!$C$57)*('Field Check'!$C$57&lt;&gt;""))*(COUNTIF('Dvd Calendar'!$E$532:$CZ$532,'Dvd Calendar'!$E$525:$CZ$525)=0)),"")))</f>
        <v/>
      </c>
      <c r="M98" s="77">
        <f>IF(M$49="","",IF($B98="","",IFERROR(SUMIFS('Dvd Calendar'!$E$533:$CZ$533,'Dvd Calendar'!$E$532:$CZ$532,"&gt;"&amp;M$48,'Dvd Calendar'!$E$532:$CZ$532,"&lt;="&amp;M$49)+SUMPRODUCT(('Dvd Calendar'!$E$525:$CZ$525&gt;M$48)*('Dvd Calendar'!$E$525:$CZ$525&lt;=M$49)*'Dvd Calendar'!$E$528:$CZ$528*(('Dvd Calendar'!$E$530:$CZ$530='Field Check'!$C$53)*('Field Check'!$C$53&lt;&gt;"")+('Dvd Calendar'!$E$530:$CZ$530='Field Check'!$C$54)*('Field Check'!$C$54&lt;&gt;"")+('Dvd Calendar'!$E$530:$CZ$530='Field Check'!$C$55)*('Field Check'!$C$55&lt;&gt;"")+('Dvd Calendar'!$E$530:$CZ$530='Field Check'!$C$56)*('Field Check'!$C$56&lt;&gt;"")+('Dvd Calendar'!$E$530:$CZ$530='Field Check'!$C$57)*('Field Check'!$C$57&lt;&gt;""))*(COUNTIF('Dvd Calendar'!$E$532:$CZ$532,'Dvd Calendar'!$E$525:$CZ$525)=0)),"")))</f>
        <v/>
      </c>
      <c r="N98" s="77">
        <f>IF(N$49="","",IF($B98="","",IFERROR(SUMIFS('Dvd Calendar'!$E$533:$CZ$533,'Dvd Calendar'!$E$532:$CZ$532,"&gt;"&amp;N$48,'Dvd Calendar'!$E$532:$CZ$532,"&lt;="&amp;N$49)+SUMPRODUCT(('Dvd Calendar'!$E$525:$CZ$525&gt;N$48)*('Dvd Calendar'!$E$525:$CZ$525&lt;=N$49)*'Dvd Calendar'!$E$528:$CZ$528*(('Dvd Calendar'!$E$530:$CZ$530='Field Check'!$C$53)*('Field Check'!$C$53&lt;&gt;"")+('Dvd Calendar'!$E$530:$CZ$530='Field Check'!$C$54)*('Field Check'!$C$54&lt;&gt;"")+('Dvd Calendar'!$E$530:$CZ$530='Field Check'!$C$55)*('Field Check'!$C$55&lt;&gt;"")+('Dvd Calendar'!$E$530:$CZ$530='Field Check'!$C$56)*('Field Check'!$C$56&lt;&gt;"")+('Dvd Calendar'!$E$530:$CZ$530='Field Check'!$C$57)*('Field Check'!$C$57&lt;&gt;""))*(COUNTIF('Dvd Calendar'!$E$532:$CZ$532,'Dvd Calendar'!$E$525:$CZ$525)=0)),"")))</f>
        <v/>
      </c>
      <c r="O98" s="77">
        <f>IF(O$49="","",IF($B98="","",IFERROR(SUMIFS('Dvd Calendar'!$E$533:$CZ$533,'Dvd Calendar'!$E$532:$CZ$532,"&gt;"&amp;O$48,'Dvd Calendar'!$E$532:$CZ$532,"&lt;="&amp;O$49)+SUMPRODUCT(('Dvd Calendar'!$E$525:$CZ$525&gt;O$48)*('Dvd Calendar'!$E$525:$CZ$525&lt;=O$49)*'Dvd Calendar'!$E$528:$CZ$528*(('Dvd Calendar'!$E$530:$CZ$530='Field Check'!$C$53)*('Field Check'!$C$53&lt;&gt;"")+('Dvd Calendar'!$E$530:$CZ$530='Field Check'!$C$54)*('Field Check'!$C$54&lt;&gt;"")+('Dvd Calendar'!$E$530:$CZ$530='Field Check'!$C$55)*('Field Check'!$C$55&lt;&gt;"")+('Dvd Calendar'!$E$530:$CZ$530='Field Check'!$C$56)*('Field Check'!$C$56&lt;&gt;"")+('Dvd Calendar'!$E$530:$CZ$530='Field Check'!$C$57)*('Field Check'!$C$57&lt;&gt;""))*(COUNTIF('Dvd Calendar'!$E$532:$CZ$532,'Dvd Calendar'!$E$525:$CZ$525)=0)),"")))</f>
        <v/>
      </c>
      <c r="P98" s="77">
        <f>IF(P$49="","",IF($B98="","",IFERROR(SUMIFS('Dvd Calendar'!$E$533:$CZ$533,'Dvd Calendar'!$E$532:$CZ$532,"&gt;"&amp;P$48,'Dvd Calendar'!$E$532:$CZ$532,"&lt;="&amp;P$49)+SUMPRODUCT(('Dvd Calendar'!$E$525:$CZ$525&gt;P$48)*('Dvd Calendar'!$E$525:$CZ$525&lt;=P$49)*'Dvd Calendar'!$E$528:$CZ$528*(('Dvd Calendar'!$E$530:$CZ$530='Field Check'!$C$53)*('Field Check'!$C$53&lt;&gt;"")+('Dvd Calendar'!$E$530:$CZ$530='Field Check'!$C$54)*('Field Check'!$C$54&lt;&gt;"")+('Dvd Calendar'!$E$530:$CZ$530='Field Check'!$C$55)*('Field Check'!$C$55&lt;&gt;"")+('Dvd Calendar'!$E$530:$CZ$530='Field Check'!$C$56)*('Field Check'!$C$56&lt;&gt;"")+('Dvd Calendar'!$E$530:$CZ$530='Field Check'!$C$57)*('Field Check'!$C$57&lt;&gt;""))*(COUNTIF('Dvd Calendar'!$E$532:$CZ$532,'Dvd Calendar'!$E$525:$CZ$525)=0)),"")))</f>
        <v/>
      </c>
      <c r="Q98" s="77">
        <f>IF(Q$49="","",IF($B98="","",IFERROR(SUMIFS('Dvd Calendar'!$E$533:$CZ$533,'Dvd Calendar'!$E$532:$CZ$532,"&gt;"&amp;Q$48,'Dvd Calendar'!$E$532:$CZ$532,"&lt;="&amp;Q$49)+SUMPRODUCT(('Dvd Calendar'!$E$525:$CZ$525&gt;Q$48)*('Dvd Calendar'!$E$525:$CZ$525&lt;=Q$49)*'Dvd Calendar'!$E$528:$CZ$528*(('Dvd Calendar'!$E$530:$CZ$530='Field Check'!$C$53)*('Field Check'!$C$53&lt;&gt;"")+('Dvd Calendar'!$E$530:$CZ$530='Field Check'!$C$54)*('Field Check'!$C$54&lt;&gt;"")+('Dvd Calendar'!$E$530:$CZ$530='Field Check'!$C$55)*('Field Check'!$C$55&lt;&gt;"")+('Dvd Calendar'!$E$530:$CZ$530='Field Check'!$C$56)*('Field Check'!$C$56&lt;&gt;"")+('Dvd Calendar'!$E$530:$CZ$530='Field Check'!$C$57)*('Field Check'!$C$57&lt;&gt;""))*(COUNTIF('Dvd Calendar'!$E$532:$CZ$532,'Dvd Calendar'!$E$525:$CZ$525)=0)),"")))</f>
        <v/>
      </c>
      <c r="R98" s="77">
        <f>IF(R$49="","",IF($B98="","",IFERROR(SUMIFS('Dvd Calendar'!$E$533:$CZ$533,'Dvd Calendar'!$E$532:$CZ$532,"&gt;"&amp;R$48,'Dvd Calendar'!$E$532:$CZ$532,"&lt;="&amp;R$49)+SUMPRODUCT(('Dvd Calendar'!$E$525:$CZ$525&gt;R$48)*('Dvd Calendar'!$E$525:$CZ$525&lt;=R$49)*'Dvd Calendar'!$E$528:$CZ$528*(('Dvd Calendar'!$E$530:$CZ$530='Field Check'!$C$53)*('Field Check'!$C$53&lt;&gt;"")+('Dvd Calendar'!$E$530:$CZ$530='Field Check'!$C$54)*('Field Check'!$C$54&lt;&gt;"")+('Dvd Calendar'!$E$530:$CZ$530='Field Check'!$C$55)*('Field Check'!$C$55&lt;&gt;"")+('Dvd Calendar'!$E$530:$CZ$530='Field Check'!$C$56)*('Field Check'!$C$56&lt;&gt;"")+('Dvd Calendar'!$E$530:$CZ$530='Field Check'!$C$57)*('Field Check'!$C$57&lt;&gt;""))*(COUNTIF('Dvd Calendar'!$E$532:$CZ$532,'Dvd Calendar'!$E$525:$CZ$525)=0)),"")))</f>
        <v/>
      </c>
      <c r="U98" s="86" t="n"/>
      <c r="V98" s="86" t="n"/>
      <c r="W98" s="86" t="n"/>
      <c r="X98" s="86" t="n"/>
      <c r="Y98" s="86" t="n"/>
      <c r="Z98" s="86" t="n"/>
      <c r="AA98" s="86" t="n"/>
      <c r="AB98" s="86" t="n"/>
      <c r="AC98" s="86" t="n"/>
      <c r="AD98" s="86" t="n"/>
      <c r="AE98" s="86" t="n"/>
      <c r="AF98" s="86" t="n"/>
      <c r="AG98" s="86" t="n"/>
      <c r="AH98" s="86" t="n"/>
      <c r="AI98" s="86" t="n"/>
      <c r="AJ98" s="86" t="n"/>
    </row>
    <row r="99">
      <c r="B99" s="126">
        <f>IF('AS51'!$C$54="","",'AS51'!$C$54)</f>
        <v/>
      </c>
      <c r="C99" s="77">
        <f>IF(C$49="","",IF($B99="","",IFERROR(SUMIFS('Dvd Calendar'!$E$544:$CZ$544,'Dvd Calendar'!$E$543:$CZ$543,"&gt;"&amp;C$48,'Dvd Calendar'!$E$543:$CZ$543,"&lt;="&amp;C$49)+SUMPRODUCT(('Dvd Calendar'!$E$536:$CZ$536&gt;C$48)*('Dvd Calendar'!$E$536:$CZ$536&lt;=C$49)*'Dvd Calendar'!$E$539:$CZ$539*(('Dvd Calendar'!$E$541:$CZ$541='Field Check'!$C$53)*('Field Check'!$C$53&lt;&gt;"")+('Dvd Calendar'!$E$541:$CZ$541='Field Check'!$C$54)*('Field Check'!$C$54&lt;&gt;"")+('Dvd Calendar'!$E$541:$CZ$541='Field Check'!$C$55)*('Field Check'!$C$55&lt;&gt;"")+('Dvd Calendar'!$E$541:$CZ$541='Field Check'!$C$56)*('Field Check'!$C$56&lt;&gt;"")+('Dvd Calendar'!$E$541:$CZ$541='Field Check'!$C$57)*('Field Check'!$C$57&lt;&gt;""))*(COUNTIF('Dvd Calendar'!$E$543:$CZ$543,'Dvd Calendar'!$E$536:$CZ$536)=0)),"")))</f>
        <v/>
      </c>
      <c r="D99" s="77">
        <f>IF(D$49="","",IF($B99="","",IFERROR(SUMIFS('Dvd Calendar'!$E$544:$CZ$544,'Dvd Calendar'!$E$543:$CZ$543,"&gt;"&amp;D$48,'Dvd Calendar'!$E$543:$CZ$543,"&lt;="&amp;D$49)+SUMPRODUCT(('Dvd Calendar'!$E$536:$CZ$536&gt;D$48)*('Dvd Calendar'!$E$536:$CZ$536&lt;=D$49)*'Dvd Calendar'!$E$539:$CZ$539*(('Dvd Calendar'!$E$541:$CZ$541='Field Check'!$C$53)*('Field Check'!$C$53&lt;&gt;"")+('Dvd Calendar'!$E$541:$CZ$541='Field Check'!$C$54)*('Field Check'!$C$54&lt;&gt;"")+('Dvd Calendar'!$E$541:$CZ$541='Field Check'!$C$55)*('Field Check'!$C$55&lt;&gt;"")+('Dvd Calendar'!$E$541:$CZ$541='Field Check'!$C$56)*('Field Check'!$C$56&lt;&gt;"")+('Dvd Calendar'!$E$541:$CZ$541='Field Check'!$C$57)*('Field Check'!$C$57&lt;&gt;""))*(COUNTIF('Dvd Calendar'!$E$543:$CZ$543,'Dvd Calendar'!$E$536:$CZ$536)=0)),"")))</f>
        <v/>
      </c>
      <c r="E99" s="77">
        <f>IF(E$49="","",IF($B99="","",IFERROR(SUMIFS('Dvd Calendar'!$E$544:$CZ$544,'Dvd Calendar'!$E$543:$CZ$543,"&gt;"&amp;E$48,'Dvd Calendar'!$E$543:$CZ$543,"&lt;="&amp;E$49)+SUMPRODUCT(('Dvd Calendar'!$E$536:$CZ$536&gt;E$48)*('Dvd Calendar'!$E$536:$CZ$536&lt;=E$49)*'Dvd Calendar'!$E$539:$CZ$539*(('Dvd Calendar'!$E$541:$CZ$541='Field Check'!$C$53)*('Field Check'!$C$53&lt;&gt;"")+('Dvd Calendar'!$E$541:$CZ$541='Field Check'!$C$54)*('Field Check'!$C$54&lt;&gt;"")+('Dvd Calendar'!$E$541:$CZ$541='Field Check'!$C$55)*('Field Check'!$C$55&lt;&gt;"")+('Dvd Calendar'!$E$541:$CZ$541='Field Check'!$C$56)*('Field Check'!$C$56&lt;&gt;"")+('Dvd Calendar'!$E$541:$CZ$541='Field Check'!$C$57)*('Field Check'!$C$57&lt;&gt;""))*(COUNTIF('Dvd Calendar'!$E$543:$CZ$543,'Dvd Calendar'!$E$536:$CZ$536)=0)),"")))</f>
        <v/>
      </c>
      <c r="F99" s="77">
        <f>IF(F$49="","",IF($B99="","",IFERROR(SUMIFS('Dvd Calendar'!$E$544:$CZ$544,'Dvd Calendar'!$E$543:$CZ$543,"&gt;"&amp;F$48,'Dvd Calendar'!$E$543:$CZ$543,"&lt;="&amp;F$49)+SUMPRODUCT(('Dvd Calendar'!$E$536:$CZ$536&gt;F$48)*('Dvd Calendar'!$E$536:$CZ$536&lt;=F$49)*'Dvd Calendar'!$E$539:$CZ$539*(('Dvd Calendar'!$E$541:$CZ$541='Field Check'!$C$53)*('Field Check'!$C$53&lt;&gt;"")+('Dvd Calendar'!$E$541:$CZ$541='Field Check'!$C$54)*('Field Check'!$C$54&lt;&gt;"")+('Dvd Calendar'!$E$541:$CZ$541='Field Check'!$C$55)*('Field Check'!$C$55&lt;&gt;"")+('Dvd Calendar'!$E$541:$CZ$541='Field Check'!$C$56)*('Field Check'!$C$56&lt;&gt;"")+('Dvd Calendar'!$E$541:$CZ$541='Field Check'!$C$57)*('Field Check'!$C$57&lt;&gt;""))*(COUNTIF('Dvd Calendar'!$E$543:$CZ$543,'Dvd Calendar'!$E$536:$CZ$536)=0)),"")))</f>
        <v/>
      </c>
      <c r="G99" s="77">
        <f>IF(G$49="","",IF($B99="","",IFERROR(SUMIFS('Dvd Calendar'!$E$544:$CZ$544,'Dvd Calendar'!$E$543:$CZ$543,"&gt;"&amp;G$48,'Dvd Calendar'!$E$543:$CZ$543,"&lt;="&amp;G$49)+SUMPRODUCT(('Dvd Calendar'!$E$536:$CZ$536&gt;G$48)*('Dvd Calendar'!$E$536:$CZ$536&lt;=G$49)*'Dvd Calendar'!$E$539:$CZ$539*(('Dvd Calendar'!$E$541:$CZ$541='Field Check'!$C$53)*('Field Check'!$C$53&lt;&gt;"")+('Dvd Calendar'!$E$541:$CZ$541='Field Check'!$C$54)*('Field Check'!$C$54&lt;&gt;"")+('Dvd Calendar'!$E$541:$CZ$541='Field Check'!$C$55)*('Field Check'!$C$55&lt;&gt;"")+('Dvd Calendar'!$E$541:$CZ$541='Field Check'!$C$56)*('Field Check'!$C$56&lt;&gt;"")+('Dvd Calendar'!$E$541:$CZ$541='Field Check'!$C$57)*('Field Check'!$C$57&lt;&gt;""))*(COUNTIF('Dvd Calendar'!$E$543:$CZ$543,'Dvd Calendar'!$E$536:$CZ$536)=0)),"")))</f>
        <v/>
      </c>
      <c r="H99" s="77">
        <f>IF(H$49="","",IF($B99="","",IFERROR(SUMIFS('Dvd Calendar'!$E$544:$CZ$544,'Dvd Calendar'!$E$543:$CZ$543,"&gt;"&amp;H$48,'Dvd Calendar'!$E$543:$CZ$543,"&lt;="&amp;H$49)+SUMPRODUCT(('Dvd Calendar'!$E$536:$CZ$536&gt;H$48)*('Dvd Calendar'!$E$536:$CZ$536&lt;=H$49)*'Dvd Calendar'!$E$539:$CZ$539*(('Dvd Calendar'!$E$541:$CZ$541='Field Check'!$C$53)*('Field Check'!$C$53&lt;&gt;"")+('Dvd Calendar'!$E$541:$CZ$541='Field Check'!$C$54)*('Field Check'!$C$54&lt;&gt;"")+('Dvd Calendar'!$E$541:$CZ$541='Field Check'!$C$55)*('Field Check'!$C$55&lt;&gt;"")+('Dvd Calendar'!$E$541:$CZ$541='Field Check'!$C$56)*('Field Check'!$C$56&lt;&gt;"")+('Dvd Calendar'!$E$541:$CZ$541='Field Check'!$C$57)*('Field Check'!$C$57&lt;&gt;""))*(COUNTIF('Dvd Calendar'!$E$543:$CZ$543,'Dvd Calendar'!$E$536:$CZ$536)=0)),"")))</f>
        <v/>
      </c>
      <c r="I99" s="77">
        <f>IF(I$49="","",IF($B99="","",IFERROR(SUMIFS('Dvd Calendar'!$E$544:$CZ$544,'Dvd Calendar'!$E$543:$CZ$543,"&gt;"&amp;I$48,'Dvd Calendar'!$E$543:$CZ$543,"&lt;="&amp;I$49)+SUMPRODUCT(('Dvd Calendar'!$E$536:$CZ$536&gt;I$48)*('Dvd Calendar'!$E$536:$CZ$536&lt;=I$49)*'Dvd Calendar'!$E$539:$CZ$539*(('Dvd Calendar'!$E$541:$CZ$541='Field Check'!$C$53)*('Field Check'!$C$53&lt;&gt;"")+('Dvd Calendar'!$E$541:$CZ$541='Field Check'!$C$54)*('Field Check'!$C$54&lt;&gt;"")+('Dvd Calendar'!$E$541:$CZ$541='Field Check'!$C$55)*('Field Check'!$C$55&lt;&gt;"")+('Dvd Calendar'!$E$541:$CZ$541='Field Check'!$C$56)*('Field Check'!$C$56&lt;&gt;"")+('Dvd Calendar'!$E$541:$CZ$541='Field Check'!$C$57)*('Field Check'!$C$57&lt;&gt;""))*(COUNTIF('Dvd Calendar'!$E$543:$CZ$543,'Dvd Calendar'!$E$536:$CZ$536)=0)),"")))</f>
        <v/>
      </c>
      <c r="J99" s="77">
        <f>IF(J$49="","",IF($B99="","",IFERROR(SUMIFS('Dvd Calendar'!$E$544:$CZ$544,'Dvd Calendar'!$E$543:$CZ$543,"&gt;"&amp;J$48,'Dvd Calendar'!$E$543:$CZ$543,"&lt;="&amp;J$49)+SUMPRODUCT(('Dvd Calendar'!$E$536:$CZ$536&gt;J$48)*('Dvd Calendar'!$E$536:$CZ$536&lt;=J$49)*'Dvd Calendar'!$E$539:$CZ$539*(('Dvd Calendar'!$E$541:$CZ$541='Field Check'!$C$53)*('Field Check'!$C$53&lt;&gt;"")+('Dvd Calendar'!$E$541:$CZ$541='Field Check'!$C$54)*('Field Check'!$C$54&lt;&gt;"")+('Dvd Calendar'!$E$541:$CZ$541='Field Check'!$C$55)*('Field Check'!$C$55&lt;&gt;"")+('Dvd Calendar'!$E$541:$CZ$541='Field Check'!$C$56)*('Field Check'!$C$56&lt;&gt;"")+('Dvd Calendar'!$E$541:$CZ$541='Field Check'!$C$57)*('Field Check'!$C$57&lt;&gt;""))*(COUNTIF('Dvd Calendar'!$E$543:$CZ$543,'Dvd Calendar'!$E$536:$CZ$536)=0)),"")))</f>
        <v/>
      </c>
      <c r="K99" s="77">
        <f>IF(K$49="","",IF($B99="","",IFERROR(SUMIFS('Dvd Calendar'!$E$544:$CZ$544,'Dvd Calendar'!$E$543:$CZ$543,"&gt;"&amp;K$48,'Dvd Calendar'!$E$543:$CZ$543,"&lt;="&amp;K$49)+SUMPRODUCT(('Dvd Calendar'!$E$536:$CZ$536&gt;K$48)*('Dvd Calendar'!$E$536:$CZ$536&lt;=K$49)*'Dvd Calendar'!$E$539:$CZ$539*(('Dvd Calendar'!$E$541:$CZ$541='Field Check'!$C$53)*('Field Check'!$C$53&lt;&gt;"")+('Dvd Calendar'!$E$541:$CZ$541='Field Check'!$C$54)*('Field Check'!$C$54&lt;&gt;"")+('Dvd Calendar'!$E$541:$CZ$541='Field Check'!$C$55)*('Field Check'!$C$55&lt;&gt;"")+('Dvd Calendar'!$E$541:$CZ$541='Field Check'!$C$56)*('Field Check'!$C$56&lt;&gt;"")+('Dvd Calendar'!$E$541:$CZ$541='Field Check'!$C$57)*('Field Check'!$C$57&lt;&gt;""))*(COUNTIF('Dvd Calendar'!$E$543:$CZ$543,'Dvd Calendar'!$E$536:$CZ$536)=0)),"")))</f>
        <v/>
      </c>
      <c r="L99" s="77">
        <f>IF(L$49="","",IF($B99="","",IFERROR(SUMIFS('Dvd Calendar'!$E$544:$CZ$544,'Dvd Calendar'!$E$543:$CZ$543,"&gt;"&amp;L$48,'Dvd Calendar'!$E$543:$CZ$543,"&lt;="&amp;L$49)+SUMPRODUCT(('Dvd Calendar'!$E$536:$CZ$536&gt;L$48)*('Dvd Calendar'!$E$536:$CZ$536&lt;=L$49)*'Dvd Calendar'!$E$539:$CZ$539*(('Dvd Calendar'!$E$541:$CZ$541='Field Check'!$C$53)*('Field Check'!$C$53&lt;&gt;"")+('Dvd Calendar'!$E$541:$CZ$541='Field Check'!$C$54)*('Field Check'!$C$54&lt;&gt;"")+('Dvd Calendar'!$E$541:$CZ$541='Field Check'!$C$55)*('Field Check'!$C$55&lt;&gt;"")+('Dvd Calendar'!$E$541:$CZ$541='Field Check'!$C$56)*('Field Check'!$C$56&lt;&gt;"")+('Dvd Calendar'!$E$541:$CZ$541='Field Check'!$C$57)*('Field Check'!$C$57&lt;&gt;""))*(COUNTIF('Dvd Calendar'!$E$543:$CZ$543,'Dvd Calendar'!$E$536:$CZ$536)=0)),"")))</f>
        <v/>
      </c>
      <c r="M99" s="77">
        <f>IF(M$49="","",IF($B99="","",IFERROR(SUMIFS('Dvd Calendar'!$E$544:$CZ$544,'Dvd Calendar'!$E$543:$CZ$543,"&gt;"&amp;M$48,'Dvd Calendar'!$E$543:$CZ$543,"&lt;="&amp;M$49)+SUMPRODUCT(('Dvd Calendar'!$E$536:$CZ$536&gt;M$48)*('Dvd Calendar'!$E$536:$CZ$536&lt;=M$49)*'Dvd Calendar'!$E$539:$CZ$539*(('Dvd Calendar'!$E$541:$CZ$541='Field Check'!$C$53)*('Field Check'!$C$53&lt;&gt;"")+('Dvd Calendar'!$E$541:$CZ$541='Field Check'!$C$54)*('Field Check'!$C$54&lt;&gt;"")+('Dvd Calendar'!$E$541:$CZ$541='Field Check'!$C$55)*('Field Check'!$C$55&lt;&gt;"")+('Dvd Calendar'!$E$541:$CZ$541='Field Check'!$C$56)*('Field Check'!$C$56&lt;&gt;"")+('Dvd Calendar'!$E$541:$CZ$541='Field Check'!$C$57)*('Field Check'!$C$57&lt;&gt;""))*(COUNTIF('Dvd Calendar'!$E$543:$CZ$543,'Dvd Calendar'!$E$536:$CZ$536)=0)),"")))</f>
        <v/>
      </c>
      <c r="N99" s="77">
        <f>IF(N$49="","",IF($B99="","",IFERROR(SUMIFS('Dvd Calendar'!$E$544:$CZ$544,'Dvd Calendar'!$E$543:$CZ$543,"&gt;"&amp;N$48,'Dvd Calendar'!$E$543:$CZ$543,"&lt;="&amp;N$49)+SUMPRODUCT(('Dvd Calendar'!$E$536:$CZ$536&gt;N$48)*('Dvd Calendar'!$E$536:$CZ$536&lt;=N$49)*'Dvd Calendar'!$E$539:$CZ$539*(('Dvd Calendar'!$E$541:$CZ$541='Field Check'!$C$53)*('Field Check'!$C$53&lt;&gt;"")+('Dvd Calendar'!$E$541:$CZ$541='Field Check'!$C$54)*('Field Check'!$C$54&lt;&gt;"")+('Dvd Calendar'!$E$541:$CZ$541='Field Check'!$C$55)*('Field Check'!$C$55&lt;&gt;"")+('Dvd Calendar'!$E$541:$CZ$541='Field Check'!$C$56)*('Field Check'!$C$56&lt;&gt;"")+('Dvd Calendar'!$E$541:$CZ$541='Field Check'!$C$57)*('Field Check'!$C$57&lt;&gt;""))*(COUNTIF('Dvd Calendar'!$E$543:$CZ$543,'Dvd Calendar'!$E$536:$CZ$536)=0)),"")))</f>
        <v/>
      </c>
      <c r="O99" s="77">
        <f>IF(O$49="","",IF($B99="","",IFERROR(SUMIFS('Dvd Calendar'!$E$544:$CZ$544,'Dvd Calendar'!$E$543:$CZ$543,"&gt;"&amp;O$48,'Dvd Calendar'!$E$543:$CZ$543,"&lt;="&amp;O$49)+SUMPRODUCT(('Dvd Calendar'!$E$536:$CZ$536&gt;O$48)*('Dvd Calendar'!$E$536:$CZ$536&lt;=O$49)*'Dvd Calendar'!$E$539:$CZ$539*(('Dvd Calendar'!$E$541:$CZ$541='Field Check'!$C$53)*('Field Check'!$C$53&lt;&gt;"")+('Dvd Calendar'!$E$541:$CZ$541='Field Check'!$C$54)*('Field Check'!$C$54&lt;&gt;"")+('Dvd Calendar'!$E$541:$CZ$541='Field Check'!$C$55)*('Field Check'!$C$55&lt;&gt;"")+('Dvd Calendar'!$E$541:$CZ$541='Field Check'!$C$56)*('Field Check'!$C$56&lt;&gt;"")+('Dvd Calendar'!$E$541:$CZ$541='Field Check'!$C$57)*('Field Check'!$C$57&lt;&gt;""))*(COUNTIF('Dvd Calendar'!$E$543:$CZ$543,'Dvd Calendar'!$E$536:$CZ$536)=0)),"")))</f>
        <v/>
      </c>
      <c r="P99" s="77">
        <f>IF(P$49="","",IF($B99="","",IFERROR(SUMIFS('Dvd Calendar'!$E$544:$CZ$544,'Dvd Calendar'!$E$543:$CZ$543,"&gt;"&amp;P$48,'Dvd Calendar'!$E$543:$CZ$543,"&lt;="&amp;P$49)+SUMPRODUCT(('Dvd Calendar'!$E$536:$CZ$536&gt;P$48)*('Dvd Calendar'!$E$536:$CZ$536&lt;=P$49)*'Dvd Calendar'!$E$539:$CZ$539*(('Dvd Calendar'!$E$541:$CZ$541='Field Check'!$C$53)*('Field Check'!$C$53&lt;&gt;"")+('Dvd Calendar'!$E$541:$CZ$541='Field Check'!$C$54)*('Field Check'!$C$54&lt;&gt;"")+('Dvd Calendar'!$E$541:$CZ$541='Field Check'!$C$55)*('Field Check'!$C$55&lt;&gt;"")+('Dvd Calendar'!$E$541:$CZ$541='Field Check'!$C$56)*('Field Check'!$C$56&lt;&gt;"")+('Dvd Calendar'!$E$541:$CZ$541='Field Check'!$C$57)*('Field Check'!$C$57&lt;&gt;""))*(COUNTIF('Dvd Calendar'!$E$543:$CZ$543,'Dvd Calendar'!$E$536:$CZ$536)=0)),"")))</f>
        <v/>
      </c>
      <c r="Q99" s="77">
        <f>IF(Q$49="","",IF($B99="","",IFERROR(SUMIFS('Dvd Calendar'!$E$544:$CZ$544,'Dvd Calendar'!$E$543:$CZ$543,"&gt;"&amp;Q$48,'Dvd Calendar'!$E$543:$CZ$543,"&lt;="&amp;Q$49)+SUMPRODUCT(('Dvd Calendar'!$E$536:$CZ$536&gt;Q$48)*('Dvd Calendar'!$E$536:$CZ$536&lt;=Q$49)*'Dvd Calendar'!$E$539:$CZ$539*(('Dvd Calendar'!$E$541:$CZ$541='Field Check'!$C$53)*('Field Check'!$C$53&lt;&gt;"")+('Dvd Calendar'!$E$541:$CZ$541='Field Check'!$C$54)*('Field Check'!$C$54&lt;&gt;"")+('Dvd Calendar'!$E$541:$CZ$541='Field Check'!$C$55)*('Field Check'!$C$55&lt;&gt;"")+('Dvd Calendar'!$E$541:$CZ$541='Field Check'!$C$56)*('Field Check'!$C$56&lt;&gt;"")+('Dvd Calendar'!$E$541:$CZ$541='Field Check'!$C$57)*('Field Check'!$C$57&lt;&gt;""))*(COUNTIF('Dvd Calendar'!$E$543:$CZ$543,'Dvd Calendar'!$E$536:$CZ$536)=0)),"")))</f>
        <v/>
      </c>
      <c r="R99" s="77">
        <f>IF(R$49="","",IF($B99="","",IFERROR(SUMIFS('Dvd Calendar'!$E$544:$CZ$544,'Dvd Calendar'!$E$543:$CZ$543,"&gt;"&amp;R$48,'Dvd Calendar'!$E$543:$CZ$543,"&lt;="&amp;R$49)+SUMPRODUCT(('Dvd Calendar'!$E$536:$CZ$536&gt;R$48)*('Dvd Calendar'!$E$536:$CZ$536&lt;=R$49)*'Dvd Calendar'!$E$539:$CZ$539*(('Dvd Calendar'!$E$541:$CZ$541='Field Check'!$C$53)*('Field Check'!$C$53&lt;&gt;"")+('Dvd Calendar'!$E$541:$CZ$541='Field Check'!$C$54)*('Field Check'!$C$54&lt;&gt;"")+('Dvd Calendar'!$E$541:$CZ$541='Field Check'!$C$55)*('Field Check'!$C$55&lt;&gt;"")+('Dvd Calendar'!$E$541:$CZ$541='Field Check'!$C$56)*('Field Check'!$C$56&lt;&gt;"")+('Dvd Calendar'!$E$541:$CZ$541='Field Check'!$C$57)*('Field Check'!$C$57&lt;&gt;""))*(COUNTIF('Dvd Calendar'!$E$543:$CZ$543,'Dvd Calendar'!$E$536:$CZ$536)=0)),"")))</f>
        <v/>
      </c>
      <c r="U99" s="86" t="n"/>
      <c r="V99" s="86" t="n"/>
      <c r="W99" s="86" t="n"/>
      <c r="X99" s="86" t="n"/>
      <c r="Y99" s="86" t="n"/>
      <c r="Z99" s="86" t="n"/>
      <c r="AA99" s="86" t="n"/>
      <c r="AB99" s="86" t="n"/>
      <c r="AC99" s="86" t="n"/>
      <c r="AD99" s="86" t="n"/>
      <c r="AE99" s="86" t="n"/>
      <c r="AF99" s="86" t="n"/>
      <c r="AG99" s="86" t="n"/>
      <c r="AH99" s="86" t="n"/>
      <c r="AI99" s="86" t="n"/>
      <c r="AJ99" s="86" t="n"/>
    </row>
    <row r="100">
      <c r="B100" s="126">
        <f>IF('AS51'!$C$55="","",'AS51'!$C$55)</f>
        <v/>
      </c>
      <c r="C100" s="77">
        <f>IF(C$49="","",IF($B100="","",IFERROR(SUMIFS('Dvd Calendar'!$E$555:$CZ$555,'Dvd Calendar'!$E$554:$CZ$554,"&gt;"&amp;C$48,'Dvd Calendar'!$E$554:$CZ$554,"&lt;="&amp;C$49)+SUMPRODUCT(('Dvd Calendar'!$E$547:$CZ$547&gt;C$48)*('Dvd Calendar'!$E$547:$CZ$547&lt;=C$49)*'Dvd Calendar'!$E$550:$CZ$550*(('Dvd Calendar'!$E$552:$CZ$552='Field Check'!$C$53)*('Field Check'!$C$53&lt;&gt;"")+('Dvd Calendar'!$E$552:$CZ$552='Field Check'!$C$54)*('Field Check'!$C$54&lt;&gt;"")+('Dvd Calendar'!$E$552:$CZ$552='Field Check'!$C$55)*('Field Check'!$C$55&lt;&gt;"")+('Dvd Calendar'!$E$552:$CZ$552='Field Check'!$C$56)*('Field Check'!$C$56&lt;&gt;"")+('Dvd Calendar'!$E$552:$CZ$552='Field Check'!$C$57)*('Field Check'!$C$57&lt;&gt;""))*(COUNTIF('Dvd Calendar'!$E$554:$CZ$554,'Dvd Calendar'!$E$547:$CZ$547)=0)),"")))</f>
        <v/>
      </c>
      <c r="D100" s="77">
        <f>IF(D$49="","",IF($B100="","",IFERROR(SUMIFS('Dvd Calendar'!$E$555:$CZ$555,'Dvd Calendar'!$E$554:$CZ$554,"&gt;"&amp;D$48,'Dvd Calendar'!$E$554:$CZ$554,"&lt;="&amp;D$49)+SUMPRODUCT(('Dvd Calendar'!$E$547:$CZ$547&gt;D$48)*('Dvd Calendar'!$E$547:$CZ$547&lt;=D$49)*'Dvd Calendar'!$E$550:$CZ$550*(('Dvd Calendar'!$E$552:$CZ$552='Field Check'!$C$53)*('Field Check'!$C$53&lt;&gt;"")+('Dvd Calendar'!$E$552:$CZ$552='Field Check'!$C$54)*('Field Check'!$C$54&lt;&gt;"")+('Dvd Calendar'!$E$552:$CZ$552='Field Check'!$C$55)*('Field Check'!$C$55&lt;&gt;"")+('Dvd Calendar'!$E$552:$CZ$552='Field Check'!$C$56)*('Field Check'!$C$56&lt;&gt;"")+('Dvd Calendar'!$E$552:$CZ$552='Field Check'!$C$57)*('Field Check'!$C$57&lt;&gt;""))*(COUNTIF('Dvd Calendar'!$E$554:$CZ$554,'Dvd Calendar'!$E$547:$CZ$547)=0)),"")))</f>
        <v/>
      </c>
      <c r="E100" s="77">
        <f>IF(E$49="","",IF($B100="","",IFERROR(SUMIFS('Dvd Calendar'!$E$555:$CZ$555,'Dvd Calendar'!$E$554:$CZ$554,"&gt;"&amp;E$48,'Dvd Calendar'!$E$554:$CZ$554,"&lt;="&amp;E$49)+SUMPRODUCT(('Dvd Calendar'!$E$547:$CZ$547&gt;E$48)*('Dvd Calendar'!$E$547:$CZ$547&lt;=E$49)*'Dvd Calendar'!$E$550:$CZ$550*(('Dvd Calendar'!$E$552:$CZ$552='Field Check'!$C$53)*('Field Check'!$C$53&lt;&gt;"")+('Dvd Calendar'!$E$552:$CZ$552='Field Check'!$C$54)*('Field Check'!$C$54&lt;&gt;"")+('Dvd Calendar'!$E$552:$CZ$552='Field Check'!$C$55)*('Field Check'!$C$55&lt;&gt;"")+('Dvd Calendar'!$E$552:$CZ$552='Field Check'!$C$56)*('Field Check'!$C$56&lt;&gt;"")+('Dvd Calendar'!$E$552:$CZ$552='Field Check'!$C$57)*('Field Check'!$C$57&lt;&gt;""))*(COUNTIF('Dvd Calendar'!$E$554:$CZ$554,'Dvd Calendar'!$E$547:$CZ$547)=0)),"")))</f>
        <v/>
      </c>
      <c r="F100" s="77">
        <f>IF(F$49="","",IF($B100="","",IFERROR(SUMIFS('Dvd Calendar'!$E$555:$CZ$555,'Dvd Calendar'!$E$554:$CZ$554,"&gt;"&amp;F$48,'Dvd Calendar'!$E$554:$CZ$554,"&lt;="&amp;F$49)+SUMPRODUCT(('Dvd Calendar'!$E$547:$CZ$547&gt;F$48)*('Dvd Calendar'!$E$547:$CZ$547&lt;=F$49)*'Dvd Calendar'!$E$550:$CZ$550*(('Dvd Calendar'!$E$552:$CZ$552='Field Check'!$C$53)*('Field Check'!$C$53&lt;&gt;"")+('Dvd Calendar'!$E$552:$CZ$552='Field Check'!$C$54)*('Field Check'!$C$54&lt;&gt;"")+('Dvd Calendar'!$E$552:$CZ$552='Field Check'!$C$55)*('Field Check'!$C$55&lt;&gt;"")+('Dvd Calendar'!$E$552:$CZ$552='Field Check'!$C$56)*('Field Check'!$C$56&lt;&gt;"")+('Dvd Calendar'!$E$552:$CZ$552='Field Check'!$C$57)*('Field Check'!$C$57&lt;&gt;""))*(COUNTIF('Dvd Calendar'!$E$554:$CZ$554,'Dvd Calendar'!$E$547:$CZ$547)=0)),"")))</f>
        <v/>
      </c>
      <c r="G100" s="77">
        <f>IF(G$49="","",IF($B100="","",IFERROR(SUMIFS('Dvd Calendar'!$E$555:$CZ$555,'Dvd Calendar'!$E$554:$CZ$554,"&gt;"&amp;G$48,'Dvd Calendar'!$E$554:$CZ$554,"&lt;="&amp;G$49)+SUMPRODUCT(('Dvd Calendar'!$E$547:$CZ$547&gt;G$48)*('Dvd Calendar'!$E$547:$CZ$547&lt;=G$49)*'Dvd Calendar'!$E$550:$CZ$550*(('Dvd Calendar'!$E$552:$CZ$552='Field Check'!$C$53)*('Field Check'!$C$53&lt;&gt;"")+('Dvd Calendar'!$E$552:$CZ$552='Field Check'!$C$54)*('Field Check'!$C$54&lt;&gt;"")+('Dvd Calendar'!$E$552:$CZ$552='Field Check'!$C$55)*('Field Check'!$C$55&lt;&gt;"")+('Dvd Calendar'!$E$552:$CZ$552='Field Check'!$C$56)*('Field Check'!$C$56&lt;&gt;"")+('Dvd Calendar'!$E$552:$CZ$552='Field Check'!$C$57)*('Field Check'!$C$57&lt;&gt;""))*(COUNTIF('Dvd Calendar'!$E$554:$CZ$554,'Dvd Calendar'!$E$547:$CZ$547)=0)),"")))</f>
        <v/>
      </c>
      <c r="H100" s="77">
        <f>IF(H$49="","",IF($B100="","",IFERROR(SUMIFS('Dvd Calendar'!$E$555:$CZ$555,'Dvd Calendar'!$E$554:$CZ$554,"&gt;"&amp;H$48,'Dvd Calendar'!$E$554:$CZ$554,"&lt;="&amp;H$49)+SUMPRODUCT(('Dvd Calendar'!$E$547:$CZ$547&gt;H$48)*('Dvd Calendar'!$E$547:$CZ$547&lt;=H$49)*'Dvd Calendar'!$E$550:$CZ$550*(('Dvd Calendar'!$E$552:$CZ$552='Field Check'!$C$53)*('Field Check'!$C$53&lt;&gt;"")+('Dvd Calendar'!$E$552:$CZ$552='Field Check'!$C$54)*('Field Check'!$C$54&lt;&gt;"")+('Dvd Calendar'!$E$552:$CZ$552='Field Check'!$C$55)*('Field Check'!$C$55&lt;&gt;"")+('Dvd Calendar'!$E$552:$CZ$552='Field Check'!$C$56)*('Field Check'!$C$56&lt;&gt;"")+('Dvd Calendar'!$E$552:$CZ$552='Field Check'!$C$57)*('Field Check'!$C$57&lt;&gt;""))*(COUNTIF('Dvd Calendar'!$E$554:$CZ$554,'Dvd Calendar'!$E$547:$CZ$547)=0)),"")))</f>
        <v/>
      </c>
      <c r="I100" s="77">
        <f>IF(I$49="","",IF($B100="","",IFERROR(SUMIFS('Dvd Calendar'!$E$555:$CZ$555,'Dvd Calendar'!$E$554:$CZ$554,"&gt;"&amp;I$48,'Dvd Calendar'!$E$554:$CZ$554,"&lt;="&amp;I$49)+SUMPRODUCT(('Dvd Calendar'!$E$547:$CZ$547&gt;I$48)*('Dvd Calendar'!$E$547:$CZ$547&lt;=I$49)*'Dvd Calendar'!$E$550:$CZ$550*(('Dvd Calendar'!$E$552:$CZ$552='Field Check'!$C$53)*('Field Check'!$C$53&lt;&gt;"")+('Dvd Calendar'!$E$552:$CZ$552='Field Check'!$C$54)*('Field Check'!$C$54&lt;&gt;"")+('Dvd Calendar'!$E$552:$CZ$552='Field Check'!$C$55)*('Field Check'!$C$55&lt;&gt;"")+('Dvd Calendar'!$E$552:$CZ$552='Field Check'!$C$56)*('Field Check'!$C$56&lt;&gt;"")+('Dvd Calendar'!$E$552:$CZ$552='Field Check'!$C$57)*('Field Check'!$C$57&lt;&gt;""))*(COUNTIF('Dvd Calendar'!$E$554:$CZ$554,'Dvd Calendar'!$E$547:$CZ$547)=0)),"")))</f>
        <v/>
      </c>
      <c r="J100" s="77">
        <f>IF(J$49="","",IF($B100="","",IFERROR(SUMIFS('Dvd Calendar'!$E$555:$CZ$555,'Dvd Calendar'!$E$554:$CZ$554,"&gt;"&amp;J$48,'Dvd Calendar'!$E$554:$CZ$554,"&lt;="&amp;J$49)+SUMPRODUCT(('Dvd Calendar'!$E$547:$CZ$547&gt;J$48)*('Dvd Calendar'!$E$547:$CZ$547&lt;=J$49)*'Dvd Calendar'!$E$550:$CZ$550*(('Dvd Calendar'!$E$552:$CZ$552='Field Check'!$C$53)*('Field Check'!$C$53&lt;&gt;"")+('Dvd Calendar'!$E$552:$CZ$552='Field Check'!$C$54)*('Field Check'!$C$54&lt;&gt;"")+('Dvd Calendar'!$E$552:$CZ$552='Field Check'!$C$55)*('Field Check'!$C$55&lt;&gt;"")+('Dvd Calendar'!$E$552:$CZ$552='Field Check'!$C$56)*('Field Check'!$C$56&lt;&gt;"")+('Dvd Calendar'!$E$552:$CZ$552='Field Check'!$C$57)*('Field Check'!$C$57&lt;&gt;""))*(COUNTIF('Dvd Calendar'!$E$554:$CZ$554,'Dvd Calendar'!$E$547:$CZ$547)=0)),"")))</f>
        <v/>
      </c>
      <c r="K100" s="77">
        <f>IF(K$49="","",IF($B100="","",IFERROR(SUMIFS('Dvd Calendar'!$E$555:$CZ$555,'Dvd Calendar'!$E$554:$CZ$554,"&gt;"&amp;K$48,'Dvd Calendar'!$E$554:$CZ$554,"&lt;="&amp;K$49)+SUMPRODUCT(('Dvd Calendar'!$E$547:$CZ$547&gt;K$48)*('Dvd Calendar'!$E$547:$CZ$547&lt;=K$49)*'Dvd Calendar'!$E$550:$CZ$550*(('Dvd Calendar'!$E$552:$CZ$552='Field Check'!$C$53)*('Field Check'!$C$53&lt;&gt;"")+('Dvd Calendar'!$E$552:$CZ$552='Field Check'!$C$54)*('Field Check'!$C$54&lt;&gt;"")+('Dvd Calendar'!$E$552:$CZ$552='Field Check'!$C$55)*('Field Check'!$C$55&lt;&gt;"")+('Dvd Calendar'!$E$552:$CZ$552='Field Check'!$C$56)*('Field Check'!$C$56&lt;&gt;"")+('Dvd Calendar'!$E$552:$CZ$552='Field Check'!$C$57)*('Field Check'!$C$57&lt;&gt;""))*(COUNTIF('Dvd Calendar'!$E$554:$CZ$554,'Dvd Calendar'!$E$547:$CZ$547)=0)),"")))</f>
        <v/>
      </c>
      <c r="L100" s="77">
        <f>IF(L$49="","",IF($B100="","",IFERROR(SUMIFS('Dvd Calendar'!$E$555:$CZ$555,'Dvd Calendar'!$E$554:$CZ$554,"&gt;"&amp;L$48,'Dvd Calendar'!$E$554:$CZ$554,"&lt;="&amp;L$49)+SUMPRODUCT(('Dvd Calendar'!$E$547:$CZ$547&gt;L$48)*('Dvd Calendar'!$E$547:$CZ$547&lt;=L$49)*'Dvd Calendar'!$E$550:$CZ$550*(('Dvd Calendar'!$E$552:$CZ$552='Field Check'!$C$53)*('Field Check'!$C$53&lt;&gt;"")+('Dvd Calendar'!$E$552:$CZ$552='Field Check'!$C$54)*('Field Check'!$C$54&lt;&gt;"")+('Dvd Calendar'!$E$552:$CZ$552='Field Check'!$C$55)*('Field Check'!$C$55&lt;&gt;"")+('Dvd Calendar'!$E$552:$CZ$552='Field Check'!$C$56)*('Field Check'!$C$56&lt;&gt;"")+('Dvd Calendar'!$E$552:$CZ$552='Field Check'!$C$57)*('Field Check'!$C$57&lt;&gt;""))*(COUNTIF('Dvd Calendar'!$E$554:$CZ$554,'Dvd Calendar'!$E$547:$CZ$547)=0)),"")))</f>
        <v/>
      </c>
      <c r="M100" s="77">
        <f>IF(M$49="","",IF($B100="","",IFERROR(SUMIFS('Dvd Calendar'!$E$555:$CZ$555,'Dvd Calendar'!$E$554:$CZ$554,"&gt;"&amp;M$48,'Dvd Calendar'!$E$554:$CZ$554,"&lt;="&amp;M$49)+SUMPRODUCT(('Dvd Calendar'!$E$547:$CZ$547&gt;M$48)*('Dvd Calendar'!$E$547:$CZ$547&lt;=M$49)*'Dvd Calendar'!$E$550:$CZ$550*(('Dvd Calendar'!$E$552:$CZ$552='Field Check'!$C$53)*('Field Check'!$C$53&lt;&gt;"")+('Dvd Calendar'!$E$552:$CZ$552='Field Check'!$C$54)*('Field Check'!$C$54&lt;&gt;"")+('Dvd Calendar'!$E$552:$CZ$552='Field Check'!$C$55)*('Field Check'!$C$55&lt;&gt;"")+('Dvd Calendar'!$E$552:$CZ$552='Field Check'!$C$56)*('Field Check'!$C$56&lt;&gt;"")+('Dvd Calendar'!$E$552:$CZ$552='Field Check'!$C$57)*('Field Check'!$C$57&lt;&gt;""))*(COUNTIF('Dvd Calendar'!$E$554:$CZ$554,'Dvd Calendar'!$E$547:$CZ$547)=0)),"")))</f>
        <v/>
      </c>
      <c r="N100" s="77">
        <f>IF(N$49="","",IF($B100="","",IFERROR(SUMIFS('Dvd Calendar'!$E$555:$CZ$555,'Dvd Calendar'!$E$554:$CZ$554,"&gt;"&amp;N$48,'Dvd Calendar'!$E$554:$CZ$554,"&lt;="&amp;N$49)+SUMPRODUCT(('Dvd Calendar'!$E$547:$CZ$547&gt;N$48)*('Dvd Calendar'!$E$547:$CZ$547&lt;=N$49)*'Dvd Calendar'!$E$550:$CZ$550*(('Dvd Calendar'!$E$552:$CZ$552='Field Check'!$C$53)*('Field Check'!$C$53&lt;&gt;"")+('Dvd Calendar'!$E$552:$CZ$552='Field Check'!$C$54)*('Field Check'!$C$54&lt;&gt;"")+('Dvd Calendar'!$E$552:$CZ$552='Field Check'!$C$55)*('Field Check'!$C$55&lt;&gt;"")+('Dvd Calendar'!$E$552:$CZ$552='Field Check'!$C$56)*('Field Check'!$C$56&lt;&gt;"")+('Dvd Calendar'!$E$552:$CZ$552='Field Check'!$C$57)*('Field Check'!$C$57&lt;&gt;""))*(COUNTIF('Dvd Calendar'!$E$554:$CZ$554,'Dvd Calendar'!$E$547:$CZ$547)=0)),"")))</f>
        <v/>
      </c>
      <c r="O100" s="77">
        <f>IF(O$49="","",IF($B100="","",IFERROR(SUMIFS('Dvd Calendar'!$E$555:$CZ$555,'Dvd Calendar'!$E$554:$CZ$554,"&gt;"&amp;O$48,'Dvd Calendar'!$E$554:$CZ$554,"&lt;="&amp;O$49)+SUMPRODUCT(('Dvd Calendar'!$E$547:$CZ$547&gt;O$48)*('Dvd Calendar'!$E$547:$CZ$547&lt;=O$49)*'Dvd Calendar'!$E$550:$CZ$550*(('Dvd Calendar'!$E$552:$CZ$552='Field Check'!$C$53)*('Field Check'!$C$53&lt;&gt;"")+('Dvd Calendar'!$E$552:$CZ$552='Field Check'!$C$54)*('Field Check'!$C$54&lt;&gt;"")+('Dvd Calendar'!$E$552:$CZ$552='Field Check'!$C$55)*('Field Check'!$C$55&lt;&gt;"")+('Dvd Calendar'!$E$552:$CZ$552='Field Check'!$C$56)*('Field Check'!$C$56&lt;&gt;"")+('Dvd Calendar'!$E$552:$CZ$552='Field Check'!$C$57)*('Field Check'!$C$57&lt;&gt;""))*(COUNTIF('Dvd Calendar'!$E$554:$CZ$554,'Dvd Calendar'!$E$547:$CZ$547)=0)),"")))</f>
        <v/>
      </c>
      <c r="P100" s="77">
        <f>IF(P$49="","",IF($B100="","",IFERROR(SUMIFS('Dvd Calendar'!$E$555:$CZ$555,'Dvd Calendar'!$E$554:$CZ$554,"&gt;"&amp;P$48,'Dvd Calendar'!$E$554:$CZ$554,"&lt;="&amp;P$49)+SUMPRODUCT(('Dvd Calendar'!$E$547:$CZ$547&gt;P$48)*('Dvd Calendar'!$E$547:$CZ$547&lt;=P$49)*'Dvd Calendar'!$E$550:$CZ$550*(('Dvd Calendar'!$E$552:$CZ$552='Field Check'!$C$53)*('Field Check'!$C$53&lt;&gt;"")+('Dvd Calendar'!$E$552:$CZ$552='Field Check'!$C$54)*('Field Check'!$C$54&lt;&gt;"")+('Dvd Calendar'!$E$552:$CZ$552='Field Check'!$C$55)*('Field Check'!$C$55&lt;&gt;"")+('Dvd Calendar'!$E$552:$CZ$552='Field Check'!$C$56)*('Field Check'!$C$56&lt;&gt;"")+('Dvd Calendar'!$E$552:$CZ$552='Field Check'!$C$57)*('Field Check'!$C$57&lt;&gt;""))*(COUNTIF('Dvd Calendar'!$E$554:$CZ$554,'Dvd Calendar'!$E$547:$CZ$547)=0)),"")))</f>
        <v/>
      </c>
      <c r="Q100" s="77">
        <f>IF(Q$49="","",IF($B100="","",IFERROR(SUMIFS('Dvd Calendar'!$E$555:$CZ$555,'Dvd Calendar'!$E$554:$CZ$554,"&gt;"&amp;Q$48,'Dvd Calendar'!$E$554:$CZ$554,"&lt;="&amp;Q$49)+SUMPRODUCT(('Dvd Calendar'!$E$547:$CZ$547&gt;Q$48)*('Dvd Calendar'!$E$547:$CZ$547&lt;=Q$49)*'Dvd Calendar'!$E$550:$CZ$550*(('Dvd Calendar'!$E$552:$CZ$552='Field Check'!$C$53)*('Field Check'!$C$53&lt;&gt;"")+('Dvd Calendar'!$E$552:$CZ$552='Field Check'!$C$54)*('Field Check'!$C$54&lt;&gt;"")+('Dvd Calendar'!$E$552:$CZ$552='Field Check'!$C$55)*('Field Check'!$C$55&lt;&gt;"")+('Dvd Calendar'!$E$552:$CZ$552='Field Check'!$C$56)*('Field Check'!$C$56&lt;&gt;"")+('Dvd Calendar'!$E$552:$CZ$552='Field Check'!$C$57)*('Field Check'!$C$57&lt;&gt;""))*(COUNTIF('Dvd Calendar'!$E$554:$CZ$554,'Dvd Calendar'!$E$547:$CZ$547)=0)),"")))</f>
        <v/>
      </c>
      <c r="R100" s="77">
        <f>IF(R$49="","",IF($B100="","",IFERROR(SUMIFS('Dvd Calendar'!$E$555:$CZ$555,'Dvd Calendar'!$E$554:$CZ$554,"&gt;"&amp;R$48,'Dvd Calendar'!$E$554:$CZ$554,"&lt;="&amp;R$49)+SUMPRODUCT(('Dvd Calendar'!$E$547:$CZ$547&gt;R$48)*('Dvd Calendar'!$E$547:$CZ$547&lt;=R$49)*'Dvd Calendar'!$E$550:$CZ$550*(('Dvd Calendar'!$E$552:$CZ$552='Field Check'!$C$53)*('Field Check'!$C$53&lt;&gt;"")+('Dvd Calendar'!$E$552:$CZ$552='Field Check'!$C$54)*('Field Check'!$C$54&lt;&gt;"")+('Dvd Calendar'!$E$552:$CZ$552='Field Check'!$C$55)*('Field Check'!$C$55&lt;&gt;"")+('Dvd Calendar'!$E$552:$CZ$552='Field Check'!$C$56)*('Field Check'!$C$56&lt;&gt;"")+('Dvd Calendar'!$E$552:$CZ$552='Field Check'!$C$57)*('Field Check'!$C$57&lt;&gt;""))*(COUNTIF('Dvd Calendar'!$E$554:$CZ$554,'Dvd Calendar'!$E$547:$CZ$547)=0)),"")))</f>
        <v/>
      </c>
      <c r="U100" s="86" t="n"/>
      <c r="V100" s="86" t="n"/>
      <c r="W100" s="86" t="n"/>
      <c r="X100" s="86" t="n"/>
      <c r="Y100" s="86" t="n"/>
      <c r="Z100" s="86" t="n"/>
      <c r="AA100" s="86" t="n"/>
      <c r="AB100" s="86" t="n"/>
      <c r="AC100" s="86" t="n"/>
      <c r="AD100" s="86" t="n"/>
      <c r="AE100" s="86" t="n"/>
      <c r="AF100" s="86" t="n"/>
      <c r="AG100" s="86" t="n"/>
      <c r="AH100" s="86" t="n"/>
      <c r="AI100" s="86" t="n"/>
      <c r="AJ100" s="86" t="n"/>
    </row>
    <row r="101">
      <c r="B101" s="126">
        <f>IF('AS51'!$C$56="","",'AS51'!$C$56)</f>
        <v/>
      </c>
      <c r="C101" s="77">
        <f>IF(C$49="","",IF($B101="","",IFERROR(SUMIFS('Dvd Calendar'!$E$566:$CZ$566,'Dvd Calendar'!$E$565:$CZ$565,"&gt;"&amp;C$48,'Dvd Calendar'!$E$565:$CZ$565,"&lt;="&amp;C$49)+SUMPRODUCT(('Dvd Calendar'!$E$558:$CZ$558&gt;C$48)*('Dvd Calendar'!$E$558:$CZ$558&lt;=C$49)*'Dvd Calendar'!$E$561:$CZ$561*(('Dvd Calendar'!$E$563:$CZ$563='Field Check'!$C$53)*('Field Check'!$C$53&lt;&gt;"")+('Dvd Calendar'!$E$563:$CZ$563='Field Check'!$C$54)*('Field Check'!$C$54&lt;&gt;"")+('Dvd Calendar'!$E$563:$CZ$563='Field Check'!$C$55)*('Field Check'!$C$55&lt;&gt;"")+('Dvd Calendar'!$E$563:$CZ$563='Field Check'!$C$56)*('Field Check'!$C$56&lt;&gt;"")+('Dvd Calendar'!$E$563:$CZ$563='Field Check'!$C$57)*('Field Check'!$C$57&lt;&gt;""))*(COUNTIF('Dvd Calendar'!$E$565:$CZ$565,'Dvd Calendar'!$E$558:$CZ$558)=0)),"")))</f>
        <v/>
      </c>
      <c r="D101" s="77">
        <f>IF(D$49="","",IF($B101="","",IFERROR(SUMIFS('Dvd Calendar'!$E$566:$CZ$566,'Dvd Calendar'!$E$565:$CZ$565,"&gt;"&amp;D$48,'Dvd Calendar'!$E$565:$CZ$565,"&lt;="&amp;D$49)+SUMPRODUCT(('Dvd Calendar'!$E$558:$CZ$558&gt;D$48)*('Dvd Calendar'!$E$558:$CZ$558&lt;=D$49)*'Dvd Calendar'!$E$561:$CZ$561*(('Dvd Calendar'!$E$563:$CZ$563='Field Check'!$C$53)*('Field Check'!$C$53&lt;&gt;"")+('Dvd Calendar'!$E$563:$CZ$563='Field Check'!$C$54)*('Field Check'!$C$54&lt;&gt;"")+('Dvd Calendar'!$E$563:$CZ$563='Field Check'!$C$55)*('Field Check'!$C$55&lt;&gt;"")+('Dvd Calendar'!$E$563:$CZ$563='Field Check'!$C$56)*('Field Check'!$C$56&lt;&gt;"")+('Dvd Calendar'!$E$563:$CZ$563='Field Check'!$C$57)*('Field Check'!$C$57&lt;&gt;""))*(COUNTIF('Dvd Calendar'!$E$565:$CZ$565,'Dvd Calendar'!$E$558:$CZ$558)=0)),"")))</f>
        <v/>
      </c>
      <c r="E101" s="77">
        <f>IF(E$49="","",IF($B101="","",IFERROR(SUMIFS('Dvd Calendar'!$E$566:$CZ$566,'Dvd Calendar'!$E$565:$CZ$565,"&gt;"&amp;E$48,'Dvd Calendar'!$E$565:$CZ$565,"&lt;="&amp;E$49)+SUMPRODUCT(('Dvd Calendar'!$E$558:$CZ$558&gt;E$48)*('Dvd Calendar'!$E$558:$CZ$558&lt;=E$49)*'Dvd Calendar'!$E$561:$CZ$561*(('Dvd Calendar'!$E$563:$CZ$563='Field Check'!$C$53)*('Field Check'!$C$53&lt;&gt;"")+('Dvd Calendar'!$E$563:$CZ$563='Field Check'!$C$54)*('Field Check'!$C$54&lt;&gt;"")+('Dvd Calendar'!$E$563:$CZ$563='Field Check'!$C$55)*('Field Check'!$C$55&lt;&gt;"")+('Dvd Calendar'!$E$563:$CZ$563='Field Check'!$C$56)*('Field Check'!$C$56&lt;&gt;"")+('Dvd Calendar'!$E$563:$CZ$563='Field Check'!$C$57)*('Field Check'!$C$57&lt;&gt;""))*(COUNTIF('Dvd Calendar'!$E$565:$CZ$565,'Dvd Calendar'!$E$558:$CZ$558)=0)),"")))</f>
        <v/>
      </c>
      <c r="F101" s="77">
        <f>IF(F$49="","",IF($B101="","",IFERROR(SUMIFS('Dvd Calendar'!$E$566:$CZ$566,'Dvd Calendar'!$E$565:$CZ$565,"&gt;"&amp;F$48,'Dvd Calendar'!$E$565:$CZ$565,"&lt;="&amp;F$49)+SUMPRODUCT(('Dvd Calendar'!$E$558:$CZ$558&gt;F$48)*('Dvd Calendar'!$E$558:$CZ$558&lt;=F$49)*'Dvd Calendar'!$E$561:$CZ$561*(('Dvd Calendar'!$E$563:$CZ$563='Field Check'!$C$53)*('Field Check'!$C$53&lt;&gt;"")+('Dvd Calendar'!$E$563:$CZ$563='Field Check'!$C$54)*('Field Check'!$C$54&lt;&gt;"")+('Dvd Calendar'!$E$563:$CZ$563='Field Check'!$C$55)*('Field Check'!$C$55&lt;&gt;"")+('Dvd Calendar'!$E$563:$CZ$563='Field Check'!$C$56)*('Field Check'!$C$56&lt;&gt;"")+('Dvd Calendar'!$E$563:$CZ$563='Field Check'!$C$57)*('Field Check'!$C$57&lt;&gt;""))*(COUNTIF('Dvd Calendar'!$E$565:$CZ$565,'Dvd Calendar'!$E$558:$CZ$558)=0)),"")))</f>
        <v/>
      </c>
      <c r="G101" s="77">
        <f>IF(G$49="","",IF($B101="","",IFERROR(SUMIFS('Dvd Calendar'!$E$566:$CZ$566,'Dvd Calendar'!$E$565:$CZ$565,"&gt;"&amp;G$48,'Dvd Calendar'!$E$565:$CZ$565,"&lt;="&amp;G$49)+SUMPRODUCT(('Dvd Calendar'!$E$558:$CZ$558&gt;G$48)*('Dvd Calendar'!$E$558:$CZ$558&lt;=G$49)*'Dvd Calendar'!$E$561:$CZ$561*(('Dvd Calendar'!$E$563:$CZ$563='Field Check'!$C$53)*('Field Check'!$C$53&lt;&gt;"")+('Dvd Calendar'!$E$563:$CZ$563='Field Check'!$C$54)*('Field Check'!$C$54&lt;&gt;"")+('Dvd Calendar'!$E$563:$CZ$563='Field Check'!$C$55)*('Field Check'!$C$55&lt;&gt;"")+('Dvd Calendar'!$E$563:$CZ$563='Field Check'!$C$56)*('Field Check'!$C$56&lt;&gt;"")+('Dvd Calendar'!$E$563:$CZ$563='Field Check'!$C$57)*('Field Check'!$C$57&lt;&gt;""))*(COUNTIF('Dvd Calendar'!$E$565:$CZ$565,'Dvd Calendar'!$E$558:$CZ$558)=0)),"")))</f>
        <v/>
      </c>
      <c r="H101" s="77">
        <f>IF(H$49="","",IF($B101="","",IFERROR(SUMIFS('Dvd Calendar'!$E$566:$CZ$566,'Dvd Calendar'!$E$565:$CZ$565,"&gt;"&amp;H$48,'Dvd Calendar'!$E$565:$CZ$565,"&lt;="&amp;H$49)+SUMPRODUCT(('Dvd Calendar'!$E$558:$CZ$558&gt;H$48)*('Dvd Calendar'!$E$558:$CZ$558&lt;=H$49)*'Dvd Calendar'!$E$561:$CZ$561*(('Dvd Calendar'!$E$563:$CZ$563='Field Check'!$C$53)*('Field Check'!$C$53&lt;&gt;"")+('Dvd Calendar'!$E$563:$CZ$563='Field Check'!$C$54)*('Field Check'!$C$54&lt;&gt;"")+('Dvd Calendar'!$E$563:$CZ$563='Field Check'!$C$55)*('Field Check'!$C$55&lt;&gt;"")+('Dvd Calendar'!$E$563:$CZ$563='Field Check'!$C$56)*('Field Check'!$C$56&lt;&gt;"")+('Dvd Calendar'!$E$563:$CZ$563='Field Check'!$C$57)*('Field Check'!$C$57&lt;&gt;""))*(COUNTIF('Dvd Calendar'!$E$565:$CZ$565,'Dvd Calendar'!$E$558:$CZ$558)=0)),"")))</f>
        <v/>
      </c>
      <c r="I101" s="77">
        <f>IF(I$49="","",IF($B101="","",IFERROR(SUMIFS('Dvd Calendar'!$E$566:$CZ$566,'Dvd Calendar'!$E$565:$CZ$565,"&gt;"&amp;I$48,'Dvd Calendar'!$E$565:$CZ$565,"&lt;="&amp;I$49)+SUMPRODUCT(('Dvd Calendar'!$E$558:$CZ$558&gt;I$48)*('Dvd Calendar'!$E$558:$CZ$558&lt;=I$49)*'Dvd Calendar'!$E$561:$CZ$561*(('Dvd Calendar'!$E$563:$CZ$563='Field Check'!$C$53)*('Field Check'!$C$53&lt;&gt;"")+('Dvd Calendar'!$E$563:$CZ$563='Field Check'!$C$54)*('Field Check'!$C$54&lt;&gt;"")+('Dvd Calendar'!$E$563:$CZ$563='Field Check'!$C$55)*('Field Check'!$C$55&lt;&gt;"")+('Dvd Calendar'!$E$563:$CZ$563='Field Check'!$C$56)*('Field Check'!$C$56&lt;&gt;"")+('Dvd Calendar'!$E$563:$CZ$563='Field Check'!$C$57)*('Field Check'!$C$57&lt;&gt;""))*(COUNTIF('Dvd Calendar'!$E$565:$CZ$565,'Dvd Calendar'!$E$558:$CZ$558)=0)),"")))</f>
        <v/>
      </c>
      <c r="J101" s="77">
        <f>IF(J$49="","",IF($B101="","",IFERROR(SUMIFS('Dvd Calendar'!$E$566:$CZ$566,'Dvd Calendar'!$E$565:$CZ$565,"&gt;"&amp;J$48,'Dvd Calendar'!$E$565:$CZ$565,"&lt;="&amp;J$49)+SUMPRODUCT(('Dvd Calendar'!$E$558:$CZ$558&gt;J$48)*('Dvd Calendar'!$E$558:$CZ$558&lt;=J$49)*'Dvd Calendar'!$E$561:$CZ$561*(('Dvd Calendar'!$E$563:$CZ$563='Field Check'!$C$53)*('Field Check'!$C$53&lt;&gt;"")+('Dvd Calendar'!$E$563:$CZ$563='Field Check'!$C$54)*('Field Check'!$C$54&lt;&gt;"")+('Dvd Calendar'!$E$563:$CZ$563='Field Check'!$C$55)*('Field Check'!$C$55&lt;&gt;"")+('Dvd Calendar'!$E$563:$CZ$563='Field Check'!$C$56)*('Field Check'!$C$56&lt;&gt;"")+('Dvd Calendar'!$E$563:$CZ$563='Field Check'!$C$57)*('Field Check'!$C$57&lt;&gt;""))*(COUNTIF('Dvd Calendar'!$E$565:$CZ$565,'Dvd Calendar'!$E$558:$CZ$558)=0)),"")))</f>
        <v/>
      </c>
      <c r="K101" s="77">
        <f>IF(K$49="","",IF($B101="","",IFERROR(SUMIFS('Dvd Calendar'!$E$566:$CZ$566,'Dvd Calendar'!$E$565:$CZ$565,"&gt;"&amp;K$48,'Dvd Calendar'!$E$565:$CZ$565,"&lt;="&amp;K$49)+SUMPRODUCT(('Dvd Calendar'!$E$558:$CZ$558&gt;K$48)*('Dvd Calendar'!$E$558:$CZ$558&lt;=K$49)*'Dvd Calendar'!$E$561:$CZ$561*(('Dvd Calendar'!$E$563:$CZ$563='Field Check'!$C$53)*('Field Check'!$C$53&lt;&gt;"")+('Dvd Calendar'!$E$563:$CZ$563='Field Check'!$C$54)*('Field Check'!$C$54&lt;&gt;"")+('Dvd Calendar'!$E$563:$CZ$563='Field Check'!$C$55)*('Field Check'!$C$55&lt;&gt;"")+('Dvd Calendar'!$E$563:$CZ$563='Field Check'!$C$56)*('Field Check'!$C$56&lt;&gt;"")+('Dvd Calendar'!$E$563:$CZ$563='Field Check'!$C$57)*('Field Check'!$C$57&lt;&gt;""))*(COUNTIF('Dvd Calendar'!$E$565:$CZ$565,'Dvd Calendar'!$E$558:$CZ$558)=0)),"")))</f>
        <v/>
      </c>
      <c r="L101" s="77">
        <f>IF(L$49="","",IF($B101="","",IFERROR(SUMIFS('Dvd Calendar'!$E$566:$CZ$566,'Dvd Calendar'!$E$565:$CZ$565,"&gt;"&amp;L$48,'Dvd Calendar'!$E$565:$CZ$565,"&lt;="&amp;L$49)+SUMPRODUCT(('Dvd Calendar'!$E$558:$CZ$558&gt;L$48)*('Dvd Calendar'!$E$558:$CZ$558&lt;=L$49)*'Dvd Calendar'!$E$561:$CZ$561*(('Dvd Calendar'!$E$563:$CZ$563='Field Check'!$C$53)*('Field Check'!$C$53&lt;&gt;"")+('Dvd Calendar'!$E$563:$CZ$563='Field Check'!$C$54)*('Field Check'!$C$54&lt;&gt;"")+('Dvd Calendar'!$E$563:$CZ$563='Field Check'!$C$55)*('Field Check'!$C$55&lt;&gt;"")+('Dvd Calendar'!$E$563:$CZ$563='Field Check'!$C$56)*('Field Check'!$C$56&lt;&gt;"")+('Dvd Calendar'!$E$563:$CZ$563='Field Check'!$C$57)*('Field Check'!$C$57&lt;&gt;""))*(COUNTIF('Dvd Calendar'!$E$565:$CZ$565,'Dvd Calendar'!$E$558:$CZ$558)=0)),"")))</f>
        <v/>
      </c>
      <c r="M101" s="77">
        <f>IF(M$49="","",IF($B101="","",IFERROR(SUMIFS('Dvd Calendar'!$E$566:$CZ$566,'Dvd Calendar'!$E$565:$CZ$565,"&gt;"&amp;M$48,'Dvd Calendar'!$E$565:$CZ$565,"&lt;="&amp;M$49)+SUMPRODUCT(('Dvd Calendar'!$E$558:$CZ$558&gt;M$48)*('Dvd Calendar'!$E$558:$CZ$558&lt;=M$49)*'Dvd Calendar'!$E$561:$CZ$561*(('Dvd Calendar'!$E$563:$CZ$563='Field Check'!$C$53)*('Field Check'!$C$53&lt;&gt;"")+('Dvd Calendar'!$E$563:$CZ$563='Field Check'!$C$54)*('Field Check'!$C$54&lt;&gt;"")+('Dvd Calendar'!$E$563:$CZ$563='Field Check'!$C$55)*('Field Check'!$C$55&lt;&gt;"")+('Dvd Calendar'!$E$563:$CZ$563='Field Check'!$C$56)*('Field Check'!$C$56&lt;&gt;"")+('Dvd Calendar'!$E$563:$CZ$563='Field Check'!$C$57)*('Field Check'!$C$57&lt;&gt;""))*(COUNTIF('Dvd Calendar'!$E$565:$CZ$565,'Dvd Calendar'!$E$558:$CZ$558)=0)),"")))</f>
        <v/>
      </c>
      <c r="N101" s="77">
        <f>IF(N$49="","",IF($B101="","",IFERROR(SUMIFS('Dvd Calendar'!$E$566:$CZ$566,'Dvd Calendar'!$E$565:$CZ$565,"&gt;"&amp;N$48,'Dvd Calendar'!$E$565:$CZ$565,"&lt;="&amp;N$49)+SUMPRODUCT(('Dvd Calendar'!$E$558:$CZ$558&gt;N$48)*('Dvd Calendar'!$E$558:$CZ$558&lt;=N$49)*'Dvd Calendar'!$E$561:$CZ$561*(('Dvd Calendar'!$E$563:$CZ$563='Field Check'!$C$53)*('Field Check'!$C$53&lt;&gt;"")+('Dvd Calendar'!$E$563:$CZ$563='Field Check'!$C$54)*('Field Check'!$C$54&lt;&gt;"")+('Dvd Calendar'!$E$563:$CZ$563='Field Check'!$C$55)*('Field Check'!$C$55&lt;&gt;"")+('Dvd Calendar'!$E$563:$CZ$563='Field Check'!$C$56)*('Field Check'!$C$56&lt;&gt;"")+('Dvd Calendar'!$E$563:$CZ$563='Field Check'!$C$57)*('Field Check'!$C$57&lt;&gt;""))*(COUNTIF('Dvd Calendar'!$E$565:$CZ$565,'Dvd Calendar'!$E$558:$CZ$558)=0)),"")))</f>
        <v/>
      </c>
      <c r="O101" s="77">
        <f>IF(O$49="","",IF($B101="","",IFERROR(SUMIFS('Dvd Calendar'!$E$566:$CZ$566,'Dvd Calendar'!$E$565:$CZ$565,"&gt;"&amp;O$48,'Dvd Calendar'!$E$565:$CZ$565,"&lt;="&amp;O$49)+SUMPRODUCT(('Dvd Calendar'!$E$558:$CZ$558&gt;O$48)*('Dvd Calendar'!$E$558:$CZ$558&lt;=O$49)*'Dvd Calendar'!$E$561:$CZ$561*(('Dvd Calendar'!$E$563:$CZ$563='Field Check'!$C$53)*('Field Check'!$C$53&lt;&gt;"")+('Dvd Calendar'!$E$563:$CZ$563='Field Check'!$C$54)*('Field Check'!$C$54&lt;&gt;"")+('Dvd Calendar'!$E$563:$CZ$563='Field Check'!$C$55)*('Field Check'!$C$55&lt;&gt;"")+('Dvd Calendar'!$E$563:$CZ$563='Field Check'!$C$56)*('Field Check'!$C$56&lt;&gt;"")+('Dvd Calendar'!$E$563:$CZ$563='Field Check'!$C$57)*('Field Check'!$C$57&lt;&gt;""))*(COUNTIF('Dvd Calendar'!$E$565:$CZ$565,'Dvd Calendar'!$E$558:$CZ$558)=0)),"")))</f>
        <v/>
      </c>
      <c r="P101" s="77">
        <f>IF(P$49="","",IF($B101="","",IFERROR(SUMIFS('Dvd Calendar'!$E$566:$CZ$566,'Dvd Calendar'!$E$565:$CZ$565,"&gt;"&amp;P$48,'Dvd Calendar'!$E$565:$CZ$565,"&lt;="&amp;P$49)+SUMPRODUCT(('Dvd Calendar'!$E$558:$CZ$558&gt;P$48)*('Dvd Calendar'!$E$558:$CZ$558&lt;=P$49)*'Dvd Calendar'!$E$561:$CZ$561*(('Dvd Calendar'!$E$563:$CZ$563='Field Check'!$C$53)*('Field Check'!$C$53&lt;&gt;"")+('Dvd Calendar'!$E$563:$CZ$563='Field Check'!$C$54)*('Field Check'!$C$54&lt;&gt;"")+('Dvd Calendar'!$E$563:$CZ$563='Field Check'!$C$55)*('Field Check'!$C$55&lt;&gt;"")+('Dvd Calendar'!$E$563:$CZ$563='Field Check'!$C$56)*('Field Check'!$C$56&lt;&gt;"")+('Dvd Calendar'!$E$563:$CZ$563='Field Check'!$C$57)*('Field Check'!$C$57&lt;&gt;""))*(COUNTIF('Dvd Calendar'!$E$565:$CZ$565,'Dvd Calendar'!$E$558:$CZ$558)=0)),"")))</f>
        <v/>
      </c>
      <c r="Q101" s="77">
        <f>IF(Q$49="","",IF($B101="","",IFERROR(SUMIFS('Dvd Calendar'!$E$566:$CZ$566,'Dvd Calendar'!$E$565:$CZ$565,"&gt;"&amp;Q$48,'Dvd Calendar'!$E$565:$CZ$565,"&lt;="&amp;Q$49)+SUMPRODUCT(('Dvd Calendar'!$E$558:$CZ$558&gt;Q$48)*('Dvd Calendar'!$E$558:$CZ$558&lt;=Q$49)*'Dvd Calendar'!$E$561:$CZ$561*(('Dvd Calendar'!$E$563:$CZ$563='Field Check'!$C$53)*('Field Check'!$C$53&lt;&gt;"")+('Dvd Calendar'!$E$563:$CZ$563='Field Check'!$C$54)*('Field Check'!$C$54&lt;&gt;"")+('Dvd Calendar'!$E$563:$CZ$563='Field Check'!$C$55)*('Field Check'!$C$55&lt;&gt;"")+('Dvd Calendar'!$E$563:$CZ$563='Field Check'!$C$56)*('Field Check'!$C$56&lt;&gt;"")+('Dvd Calendar'!$E$563:$CZ$563='Field Check'!$C$57)*('Field Check'!$C$57&lt;&gt;""))*(COUNTIF('Dvd Calendar'!$E$565:$CZ$565,'Dvd Calendar'!$E$558:$CZ$558)=0)),"")))</f>
        <v/>
      </c>
      <c r="R101" s="77">
        <f>IF(R$49="","",IF($B101="","",IFERROR(SUMIFS('Dvd Calendar'!$E$566:$CZ$566,'Dvd Calendar'!$E$565:$CZ$565,"&gt;"&amp;R$48,'Dvd Calendar'!$E$565:$CZ$565,"&lt;="&amp;R$49)+SUMPRODUCT(('Dvd Calendar'!$E$558:$CZ$558&gt;R$48)*('Dvd Calendar'!$E$558:$CZ$558&lt;=R$49)*'Dvd Calendar'!$E$561:$CZ$561*(('Dvd Calendar'!$E$563:$CZ$563='Field Check'!$C$53)*('Field Check'!$C$53&lt;&gt;"")+('Dvd Calendar'!$E$563:$CZ$563='Field Check'!$C$54)*('Field Check'!$C$54&lt;&gt;"")+('Dvd Calendar'!$E$563:$CZ$563='Field Check'!$C$55)*('Field Check'!$C$55&lt;&gt;"")+('Dvd Calendar'!$E$563:$CZ$563='Field Check'!$C$56)*('Field Check'!$C$56&lt;&gt;"")+('Dvd Calendar'!$E$563:$CZ$563='Field Check'!$C$57)*('Field Check'!$C$57&lt;&gt;""))*(COUNTIF('Dvd Calendar'!$E$565:$CZ$565,'Dvd Calendar'!$E$558:$CZ$558)=0)),"")))</f>
        <v/>
      </c>
      <c r="U101" s="86" t="n"/>
      <c r="V101" s="86" t="n"/>
      <c r="W101" s="86" t="n"/>
      <c r="X101" s="86" t="n"/>
      <c r="Y101" s="86" t="n"/>
      <c r="Z101" s="86" t="n"/>
      <c r="AA101" s="86" t="n"/>
      <c r="AB101" s="86" t="n"/>
      <c r="AC101" s="86" t="n"/>
      <c r="AD101" s="86" t="n"/>
      <c r="AE101" s="86" t="n"/>
      <c r="AF101" s="86" t="n"/>
      <c r="AG101" s="86" t="n"/>
      <c r="AH101" s="86" t="n"/>
      <c r="AI101" s="86" t="n"/>
      <c r="AJ101" s="86" t="n"/>
    </row>
    <row r="102">
      <c r="B102" s="126">
        <f>IF('AS51'!$C$57="","",'AS51'!$C$57)</f>
        <v/>
      </c>
      <c r="C102" s="77">
        <f>IF(C$49="","",IF($B102="","",IFERROR(SUMIFS('Dvd Calendar'!$E$577:$CZ$577,'Dvd Calendar'!$E$576:$CZ$576,"&gt;"&amp;C$48,'Dvd Calendar'!$E$576:$CZ$576,"&lt;="&amp;C$49)+SUMPRODUCT(('Dvd Calendar'!$E$569:$CZ$569&gt;C$48)*('Dvd Calendar'!$E$569:$CZ$569&lt;=C$49)*'Dvd Calendar'!$E$572:$CZ$572*(('Dvd Calendar'!$E$574:$CZ$574='Field Check'!$C$53)*('Field Check'!$C$53&lt;&gt;"")+('Dvd Calendar'!$E$574:$CZ$574='Field Check'!$C$54)*('Field Check'!$C$54&lt;&gt;"")+('Dvd Calendar'!$E$574:$CZ$574='Field Check'!$C$55)*('Field Check'!$C$55&lt;&gt;"")+('Dvd Calendar'!$E$574:$CZ$574='Field Check'!$C$56)*('Field Check'!$C$56&lt;&gt;"")+('Dvd Calendar'!$E$574:$CZ$574='Field Check'!$C$57)*('Field Check'!$C$57&lt;&gt;""))*(COUNTIF('Dvd Calendar'!$E$576:$CZ$576,'Dvd Calendar'!$E$569:$CZ$569)=0)),"")))</f>
        <v/>
      </c>
      <c r="D102" s="77">
        <f>IF(D$49="","",IF($B102="","",IFERROR(SUMIFS('Dvd Calendar'!$E$577:$CZ$577,'Dvd Calendar'!$E$576:$CZ$576,"&gt;"&amp;D$48,'Dvd Calendar'!$E$576:$CZ$576,"&lt;="&amp;D$49)+SUMPRODUCT(('Dvd Calendar'!$E$569:$CZ$569&gt;D$48)*('Dvd Calendar'!$E$569:$CZ$569&lt;=D$49)*'Dvd Calendar'!$E$572:$CZ$572*(('Dvd Calendar'!$E$574:$CZ$574='Field Check'!$C$53)*('Field Check'!$C$53&lt;&gt;"")+('Dvd Calendar'!$E$574:$CZ$574='Field Check'!$C$54)*('Field Check'!$C$54&lt;&gt;"")+('Dvd Calendar'!$E$574:$CZ$574='Field Check'!$C$55)*('Field Check'!$C$55&lt;&gt;"")+('Dvd Calendar'!$E$574:$CZ$574='Field Check'!$C$56)*('Field Check'!$C$56&lt;&gt;"")+('Dvd Calendar'!$E$574:$CZ$574='Field Check'!$C$57)*('Field Check'!$C$57&lt;&gt;""))*(COUNTIF('Dvd Calendar'!$E$576:$CZ$576,'Dvd Calendar'!$E$569:$CZ$569)=0)),"")))</f>
        <v/>
      </c>
      <c r="E102" s="77">
        <f>IF(E$49="","",IF($B102="","",IFERROR(SUMIFS('Dvd Calendar'!$E$577:$CZ$577,'Dvd Calendar'!$E$576:$CZ$576,"&gt;"&amp;E$48,'Dvd Calendar'!$E$576:$CZ$576,"&lt;="&amp;E$49)+SUMPRODUCT(('Dvd Calendar'!$E$569:$CZ$569&gt;E$48)*('Dvd Calendar'!$E$569:$CZ$569&lt;=E$49)*'Dvd Calendar'!$E$572:$CZ$572*(('Dvd Calendar'!$E$574:$CZ$574='Field Check'!$C$53)*('Field Check'!$C$53&lt;&gt;"")+('Dvd Calendar'!$E$574:$CZ$574='Field Check'!$C$54)*('Field Check'!$C$54&lt;&gt;"")+('Dvd Calendar'!$E$574:$CZ$574='Field Check'!$C$55)*('Field Check'!$C$55&lt;&gt;"")+('Dvd Calendar'!$E$574:$CZ$574='Field Check'!$C$56)*('Field Check'!$C$56&lt;&gt;"")+('Dvd Calendar'!$E$574:$CZ$574='Field Check'!$C$57)*('Field Check'!$C$57&lt;&gt;""))*(COUNTIF('Dvd Calendar'!$E$576:$CZ$576,'Dvd Calendar'!$E$569:$CZ$569)=0)),"")))</f>
        <v/>
      </c>
      <c r="F102" s="77">
        <f>IF(F$49="","",IF($B102="","",IFERROR(SUMIFS('Dvd Calendar'!$E$577:$CZ$577,'Dvd Calendar'!$E$576:$CZ$576,"&gt;"&amp;F$48,'Dvd Calendar'!$E$576:$CZ$576,"&lt;="&amp;F$49)+SUMPRODUCT(('Dvd Calendar'!$E$569:$CZ$569&gt;F$48)*('Dvd Calendar'!$E$569:$CZ$569&lt;=F$49)*'Dvd Calendar'!$E$572:$CZ$572*(('Dvd Calendar'!$E$574:$CZ$574='Field Check'!$C$53)*('Field Check'!$C$53&lt;&gt;"")+('Dvd Calendar'!$E$574:$CZ$574='Field Check'!$C$54)*('Field Check'!$C$54&lt;&gt;"")+('Dvd Calendar'!$E$574:$CZ$574='Field Check'!$C$55)*('Field Check'!$C$55&lt;&gt;"")+('Dvd Calendar'!$E$574:$CZ$574='Field Check'!$C$56)*('Field Check'!$C$56&lt;&gt;"")+('Dvd Calendar'!$E$574:$CZ$574='Field Check'!$C$57)*('Field Check'!$C$57&lt;&gt;""))*(COUNTIF('Dvd Calendar'!$E$576:$CZ$576,'Dvd Calendar'!$E$569:$CZ$569)=0)),"")))</f>
        <v/>
      </c>
      <c r="G102" s="77">
        <f>IF(G$49="","",IF($B102="","",IFERROR(SUMIFS('Dvd Calendar'!$E$577:$CZ$577,'Dvd Calendar'!$E$576:$CZ$576,"&gt;"&amp;G$48,'Dvd Calendar'!$E$576:$CZ$576,"&lt;="&amp;G$49)+SUMPRODUCT(('Dvd Calendar'!$E$569:$CZ$569&gt;G$48)*('Dvd Calendar'!$E$569:$CZ$569&lt;=G$49)*'Dvd Calendar'!$E$572:$CZ$572*(('Dvd Calendar'!$E$574:$CZ$574='Field Check'!$C$53)*('Field Check'!$C$53&lt;&gt;"")+('Dvd Calendar'!$E$574:$CZ$574='Field Check'!$C$54)*('Field Check'!$C$54&lt;&gt;"")+('Dvd Calendar'!$E$574:$CZ$574='Field Check'!$C$55)*('Field Check'!$C$55&lt;&gt;"")+('Dvd Calendar'!$E$574:$CZ$574='Field Check'!$C$56)*('Field Check'!$C$56&lt;&gt;"")+('Dvd Calendar'!$E$574:$CZ$574='Field Check'!$C$57)*('Field Check'!$C$57&lt;&gt;""))*(COUNTIF('Dvd Calendar'!$E$576:$CZ$576,'Dvd Calendar'!$E$569:$CZ$569)=0)),"")))</f>
        <v/>
      </c>
      <c r="H102" s="77">
        <f>IF(H$49="","",IF($B102="","",IFERROR(SUMIFS('Dvd Calendar'!$E$577:$CZ$577,'Dvd Calendar'!$E$576:$CZ$576,"&gt;"&amp;H$48,'Dvd Calendar'!$E$576:$CZ$576,"&lt;="&amp;H$49)+SUMPRODUCT(('Dvd Calendar'!$E$569:$CZ$569&gt;H$48)*('Dvd Calendar'!$E$569:$CZ$569&lt;=H$49)*'Dvd Calendar'!$E$572:$CZ$572*(('Dvd Calendar'!$E$574:$CZ$574='Field Check'!$C$53)*('Field Check'!$C$53&lt;&gt;"")+('Dvd Calendar'!$E$574:$CZ$574='Field Check'!$C$54)*('Field Check'!$C$54&lt;&gt;"")+('Dvd Calendar'!$E$574:$CZ$574='Field Check'!$C$55)*('Field Check'!$C$55&lt;&gt;"")+('Dvd Calendar'!$E$574:$CZ$574='Field Check'!$C$56)*('Field Check'!$C$56&lt;&gt;"")+('Dvd Calendar'!$E$574:$CZ$574='Field Check'!$C$57)*('Field Check'!$C$57&lt;&gt;""))*(COUNTIF('Dvd Calendar'!$E$576:$CZ$576,'Dvd Calendar'!$E$569:$CZ$569)=0)),"")))</f>
        <v/>
      </c>
      <c r="I102" s="77">
        <f>IF(I$49="","",IF($B102="","",IFERROR(SUMIFS('Dvd Calendar'!$E$577:$CZ$577,'Dvd Calendar'!$E$576:$CZ$576,"&gt;"&amp;I$48,'Dvd Calendar'!$E$576:$CZ$576,"&lt;="&amp;I$49)+SUMPRODUCT(('Dvd Calendar'!$E$569:$CZ$569&gt;I$48)*('Dvd Calendar'!$E$569:$CZ$569&lt;=I$49)*'Dvd Calendar'!$E$572:$CZ$572*(('Dvd Calendar'!$E$574:$CZ$574='Field Check'!$C$53)*('Field Check'!$C$53&lt;&gt;"")+('Dvd Calendar'!$E$574:$CZ$574='Field Check'!$C$54)*('Field Check'!$C$54&lt;&gt;"")+('Dvd Calendar'!$E$574:$CZ$574='Field Check'!$C$55)*('Field Check'!$C$55&lt;&gt;"")+('Dvd Calendar'!$E$574:$CZ$574='Field Check'!$C$56)*('Field Check'!$C$56&lt;&gt;"")+('Dvd Calendar'!$E$574:$CZ$574='Field Check'!$C$57)*('Field Check'!$C$57&lt;&gt;""))*(COUNTIF('Dvd Calendar'!$E$576:$CZ$576,'Dvd Calendar'!$E$569:$CZ$569)=0)),"")))</f>
        <v/>
      </c>
      <c r="J102" s="77">
        <f>IF(J$49="","",IF($B102="","",IFERROR(SUMIFS('Dvd Calendar'!$E$577:$CZ$577,'Dvd Calendar'!$E$576:$CZ$576,"&gt;"&amp;J$48,'Dvd Calendar'!$E$576:$CZ$576,"&lt;="&amp;J$49)+SUMPRODUCT(('Dvd Calendar'!$E$569:$CZ$569&gt;J$48)*('Dvd Calendar'!$E$569:$CZ$569&lt;=J$49)*'Dvd Calendar'!$E$572:$CZ$572*(('Dvd Calendar'!$E$574:$CZ$574='Field Check'!$C$53)*('Field Check'!$C$53&lt;&gt;"")+('Dvd Calendar'!$E$574:$CZ$574='Field Check'!$C$54)*('Field Check'!$C$54&lt;&gt;"")+('Dvd Calendar'!$E$574:$CZ$574='Field Check'!$C$55)*('Field Check'!$C$55&lt;&gt;"")+('Dvd Calendar'!$E$574:$CZ$574='Field Check'!$C$56)*('Field Check'!$C$56&lt;&gt;"")+('Dvd Calendar'!$E$574:$CZ$574='Field Check'!$C$57)*('Field Check'!$C$57&lt;&gt;""))*(COUNTIF('Dvd Calendar'!$E$576:$CZ$576,'Dvd Calendar'!$E$569:$CZ$569)=0)),"")))</f>
        <v/>
      </c>
      <c r="K102" s="77">
        <f>IF(K$49="","",IF($B102="","",IFERROR(SUMIFS('Dvd Calendar'!$E$577:$CZ$577,'Dvd Calendar'!$E$576:$CZ$576,"&gt;"&amp;K$48,'Dvd Calendar'!$E$576:$CZ$576,"&lt;="&amp;K$49)+SUMPRODUCT(('Dvd Calendar'!$E$569:$CZ$569&gt;K$48)*('Dvd Calendar'!$E$569:$CZ$569&lt;=K$49)*'Dvd Calendar'!$E$572:$CZ$572*(('Dvd Calendar'!$E$574:$CZ$574='Field Check'!$C$53)*('Field Check'!$C$53&lt;&gt;"")+('Dvd Calendar'!$E$574:$CZ$574='Field Check'!$C$54)*('Field Check'!$C$54&lt;&gt;"")+('Dvd Calendar'!$E$574:$CZ$574='Field Check'!$C$55)*('Field Check'!$C$55&lt;&gt;"")+('Dvd Calendar'!$E$574:$CZ$574='Field Check'!$C$56)*('Field Check'!$C$56&lt;&gt;"")+('Dvd Calendar'!$E$574:$CZ$574='Field Check'!$C$57)*('Field Check'!$C$57&lt;&gt;""))*(COUNTIF('Dvd Calendar'!$E$576:$CZ$576,'Dvd Calendar'!$E$569:$CZ$569)=0)),"")))</f>
        <v/>
      </c>
      <c r="L102" s="77">
        <f>IF(L$49="","",IF($B102="","",IFERROR(SUMIFS('Dvd Calendar'!$E$577:$CZ$577,'Dvd Calendar'!$E$576:$CZ$576,"&gt;"&amp;L$48,'Dvd Calendar'!$E$576:$CZ$576,"&lt;="&amp;L$49)+SUMPRODUCT(('Dvd Calendar'!$E$569:$CZ$569&gt;L$48)*('Dvd Calendar'!$E$569:$CZ$569&lt;=L$49)*'Dvd Calendar'!$E$572:$CZ$572*(('Dvd Calendar'!$E$574:$CZ$574='Field Check'!$C$53)*('Field Check'!$C$53&lt;&gt;"")+('Dvd Calendar'!$E$574:$CZ$574='Field Check'!$C$54)*('Field Check'!$C$54&lt;&gt;"")+('Dvd Calendar'!$E$574:$CZ$574='Field Check'!$C$55)*('Field Check'!$C$55&lt;&gt;"")+('Dvd Calendar'!$E$574:$CZ$574='Field Check'!$C$56)*('Field Check'!$C$56&lt;&gt;"")+('Dvd Calendar'!$E$574:$CZ$574='Field Check'!$C$57)*('Field Check'!$C$57&lt;&gt;""))*(COUNTIF('Dvd Calendar'!$E$576:$CZ$576,'Dvd Calendar'!$E$569:$CZ$569)=0)),"")))</f>
        <v/>
      </c>
      <c r="M102" s="77">
        <f>IF(M$49="","",IF($B102="","",IFERROR(SUMIFS('Dvd Calendar'!$E$577:$CZ$577,'Dvd Calendar'!$E$576:$CZ$576,"&gt;"&amp;M$48,'Dvd Calendar'!$E$576:$CZ$576,"&lt;="&amp;M$49)+SUMPRODUCT(('Dvd Calendar'!$E$569:$CZ$569&gt;M$48)*('Dvd Calendar'!$E$569:$CZ$569&lt;=M$49)*'Dvd Calendar'!$E$572:$CZ$572*(('Dvd Calendar'!$E$574:$CZ$574='Field Check'!$C$53)*('Field Check'!$C$53&lt;&gt;"")+('Dvd Calendar'!$E$574:$CZ$574='Field Check'!$C$54)*('Field Check'!$C$54&lt;&gt;"")+('Dvd Calendar'!$E$574:$CZ$574='Field Check'!$C$55)*('Field Check'!$C$55&lt;&gt;"")+('Dvd Calendar'!$E$574:$CZ$574='Field Check'!$C$56)*('Field Check'!$C$56&lt;&gt;"")+('Dvd Calendar'!$E$574:$CZ$574='Field Check'!$C$57)*('Field Check'!$C$57&lt;&gt;""))*(COUNTIF('Dvd Calendar'!$E$576:$CZ$576,'Dvd Calendar'!$E$569:$CZ$569)=0)),"")))</f>
        <v/>
      </c>
      <c r="N102" s="77">
        <f>IF(N$49="","",IF($B102="","",IFERROR(SUMIFS('Dvd Calendar'!$E$577:$CZ$577,'Dvd Calendar'!$E$576:$CZ$576,"&gt;"&amp;N$48,'Dvd Calendar'!$E$576:$CZ$576,"&lt;="&amp;N$49)+SUMPRODUCT(('Dvd Calendar'!$E$569:$CZ$569&gt;N$48)*('Dvd Calendar'!$E$569:$CZ$569&lt;=N$49)*'Dvd Calendar'!$E$572:$CZ$572*(('Dvd Calendar'!$E$574:$CZ$574='Field Check'!$C$53)*('Field Check'!$C$53&lt;&gt;"")+('Dvd Calendar'!$E$574:$CZ$574='Field Check'!$C$54)*('Field Check'!$C$54&lt;&gt;"")+('Dvd Calendar'!$E$574:$CZ$574='Field Check'!$C$55)*('Field Check'!$C$55&lt;&gt;"")+('Dvd Calendar'!$E$574:$CZ$574='Field Check'!$C$56)*('Field Check'!$C$56&lt;&gt;"")+('Dvd Calendar'!$E$574:$CZ$574='Field Check'!$C$57)*('Field Check'!$C$57&lt;&gt;""))*(COUNTIF('Dvd Calendar'!$E$576:$CZ$576,'Dvd Calendar'!$E$569:$CZ$569)=0)),"")))</f>
        <v/>
      </c>
      <c r="O102" s="77">
        <f>IF(O$49="","",IF($B102="","",IFERROR(SUMIFS('Dvd Calendar'!$E$577:$CZ$577,'Dvd Calendar'!$E$576:$CZ$576,"&gt;"&amp;O$48,'Dvd Calendar'!$E$576:$CZ$576,"&lt;="&amp;O$49)+SUMPRODUCT(('Dvd Calendar'!$E$569:$CZ$569&gt;O$48)*('Dvd Calendar'!$E$569:$CZ$569&lt;=O$49)*'Dvd Calendar'!$E$572:$CZ$572*(('Dvd Calendar'!$E$574:$CZ$574='Field Check'!$C$53)*('Field Check'!$C$53&lt;&gt;"")+('Dvd Calendar'!$E$574:$CZ$574='Field Check'!$C$54)*('Field Check'!$C$54&lt;&gt;"")+('Dvd Calendar'!$E$574:$CZ$574='Field Check'!$C$55)*('Field Check'!$C$55&lt;&gt;"")+('Dvd Calendar'!$E$574:$CZ$574='Field Check'!$C$56)*('Field Check'!$C$56&lt;&gt;"")+('Dvd Calendar'!$E$574:$CZ$574='Field Check'!$C$57)*('Field Check'!$C$57&lt;&gt;""))*(COUNTIF('Dvd Calendar'!$E$576:$CZ$576,'Dvd Calendar'!$E$569:$CZ$569)=0)),"")))</f>
        <v/>
      </c>
      <c r="P102" s="77">
        <f>IF(P$49="","",IF($B102="","",IFERROR(SUMIFS('Dvd Calendar'!$E$577:$CZ$577,'Dvd Calendar'!$E$576:$CZ$576,"&gt;"&amp;P$48,'Dvd Calendar'!$E$576:$CZ$576,"&lt;="&amp;P$49)+SUMPRODUCT(('Dvd Calendar'!$E$569:$CZ$569&gt;P$48)*('Dvd Calendar'!$E$569:$CZ$569&lt;=P$49)*'Dvd Calendar'!$E$572:$CZ$572*(('Dvd Calendar'!$E$574:$CZ$574='Field Check'!$C$53)*('Field Check'!$C$53&lt;&gt;"")+('Dvd Calendar'!$E$574:$CZ$574='Field Check'!$C$54)*('Field Check'!$C$54&lt;&gt;"")+('Dvd Calendar'!$E$574:$CZ$574='Field Check'!$C$55)*('Field Check'!$C$55&lt;&gt;"")+('Dvd Calendar'!$E$574:$CZ$574='Field Check'!$C$56)*('Field Check'!$C$56&lt;&gt;"")+('Dvd Calendar'!$E$574:$CZ$574='Field Check'!$C$57)*('Field Check'!$C$57&lt;&gt;""))*(COUNTIF('Dvd Calendar'!$E$576:$CZ$576,'Dvd Calendar'!$E$569:$CZ$569)=0)),"")))</f>
        <v/>
      </c>
      <c r="Q102" s="77">
        <f>IF(Q$49="","",IF($B102="","",IFERROR(SUMIFS('Dvd Calendar'!$E$577:$CZ$577,'Dvd Calendar'!$E$576:$CZ$576,"&gt;"&amp;Q$48,'Dvd Calendar'!$E$576:$CZ$576,"&lt;="&amp;Q$49)+SUMPRODUCT(('Dvd Calendar'!$E$569:$CZ$569&gt;Q$48)*('Dvd Calendar'!$E$569:$CZ$569&lt;=Q$49)*'Dvd Calendar'!$E$572:$CZ$572*(('Dvd Calendar'!$E$574:$CZ$574='Field Check'!$C$53)*('Field Check'!$C$53&lt;&gt;"")+('Dvd Calendar'!$E$574:$CZ$574='Field Check'!$C$54)*('Field Check'!$C$54&lt;&gt;"")+('Dvd Calendar'!$E$574:$CZ$574='Field Check'!$C$55)*('Field Check'!$C$55&lt;&gt;"")+('Dvd Calendar'!$E$574:$CZ$574='Field Check'!$C$56)*('Field Check'!$C$56&lt;&gt;"")+('Dvd Calendar'!$E$574:$CZ$574='Field Check'!$C$57)*('Field Check'!$C$57&lt;&gt;""))*(COUNTIF('Dvd Calendar'!$E$576:$CZ$576,'Dvd Calendar'!$E$569:$CZ$569)=0)),"")))</f>
        <v/>
      </c>
      <c r="R102" s="77">
        <f>IF(R$49="","",IF($B102="","",IFERROR(SUMIFS('Dvd Calendar'!$E$577:$CZ$577,'Dvd Calendar'!$E$576:$CZ$576,"&gt;"&amp;R$48,'Dvd Calendar'!$E$576:$CZ$576,"&lt;="&amp;R$49)+SUMPRODUCT(('Dvd Calendar'!$E$569:$CZ$569&gt;R$48)*('Dvd Calendar'!$E$569:$CZ$569&lt;=R$49)*'Dvd Calendar'!$E$572:$CZ$572*(('Dvd Calendar'!$E$574:$CZ$574='Field Check'!$C$53)*('Field Check'!$C$53&lt;&gt;"")+('Dvd Calendar'!$E$574:$CZ$574='Field Check'!$C$54)*('Field Check'!$C$54&lt;&gt;"")+('Dvd Calendar'!$E$574:$CZ$574='Field Check'!$C$55)*('Field Check'!$C$55&lt;&gt;"")+('Dvd Calendar'!$E$574:$CZ$574='Field Check'!$C$56)*('Field Check'!$C$56&lt;&gt;"")+('Dvd Calendar'!$E$574:$CZ$574='Field Check'!$C$57)*('Field Check'!$C$57&lt;&gt;""))*(COUNTIF('Dvd Calendar'!$E$576:$CZ$576,'Dvd Calendar'!$E$569:$CZ$569)=0)),"")))</f>
        <v/>
      </c>
      <c r="U102" s="86" t="n"/>
      <c r="V102" s="86" t="n"/>
      <c r="W102" s="86" t="n"/>
      <c r="X102" s="86" t="n"/>
      <c r="Y102" s="86" t="n"/>
      <c r="Z102" s="86" t="n"/>
      <c r="AA102" s="86" t="n"/>
      <c r="AB102" s="86" t="n"/>
      <c r="AC102" s="86" t="n"/>
      <c r="AD102" s="86" t="n"/>
      <c r="AE102" s="86" t="n"/>
      <c r="AF102" s="86" t="n"/>
      <c r="AG102" s="86" t="n"/>
      <c r="AH102" s="86" t="n"/>
      <c r="AI102" s="86" t="n"/>
      <c r="AJ102" s="86" t="n"/>
    </row>
    <row r="103">
      <c r="B103" s="126">
        <f>IF('AS51'!$C$58="","",'AS51'!$C$58)</f>
        <v/>
      </c>
      <c r="C103" s="77">
        <f>IF(C$49="","",IF($B103="","",IFERROR(SUMIFS('Dvd Calendar'!$E$588:$CZ$588,'Dvd Calendar'!$E$587:$CZ$587,"&gt;"&amp;C$48,'Dvd Calendar'!$E$587:$CZ$587,"&lt;="&amp;C$49)+SUMPRODUCT(('Dvd Calendar'!$E$580:$CZ$580&gt;C$48)*('Dvd Calendar'!$E$580:$CZ$580&lt;=C$49)*'Dvd Calendar'!$E$583:$CZ$583*(('Dvd Calendar'!$E$585:$CZ$585='Field Check'!$C$53)*('Field Check'!$C$53&lt;&gt;"")+('Dvd Calendar'!$E$585:$CZ$585='Field Check'!$C$54)*('Field Check'!$C$54&lt;&gt;"")+('Dvd Calendar'!$E$585:$CZ$585='Field Check'!$C$55)*('Field Check'!$C$55&lt;&gt;"")+('Dvd Calendar'!$E$585:$CZ$585='Field Check'!$C$56)*('Field Check'!$C$56&lt;&gt;"")+('Dvd Calendar'!$E$585:$CZ$585='Field Check'!$C$57)*('Field Check'!$C$57&lt;&gt;""))*(COUNTIF('Dvd Calendar'!$E$587:$CZ$587,'Dvd Calendar'!$E$580:$CZ$580)=0)),"")))</f>
        <v/>
      </c>
      <c r="D103" s="77">
        <f>IF(D$49="","",IF($B103="","",IFERROR(SUMIFS('Dvd Calendar'!$E$588:$CZ$588,'Dvd Calendar'!$E$587:$CZ$587,"&gt;"&amp;D$48,'Dvd Calendar'!$E$587:$CZ$587,"&lt;="&amp;D$49)+SUMPRODUCT(('Dvd Calendar'!$E$580:$CZ$580&gt;D$48)*('Dvd Calendar'!$E$580:$CZ$580&lt;=D$49)*'Dvd Calendar'!$E$583:$CZ$583*(('Dvd Calendar'!$E$585:$CZ$585='Field Check'!$C$53)*('Field Check'!$C$53&lt;&gt;"")+('Dvd Calendar'!$E$585:$CZ$585='Field Check'!$C$54)*('Field Check'!$C$54&lt;&gt;"")+('Dvd Calendar'!$E$585:$CZ$585='Field Check'!$C$55)*('Field Check'!$C$55&lt;&gt;"")+('Dvd Calendar'!$E$585:$CZ$585='Field Check'!$C$56)*('Field Check'!$C$56&lt;&gt;"")+('Dvd Calendar'!$E$585:$CZ$585='Field Check'!$C$57)*('Field Check'!$C$57&lt;&gt;""))*(COUNTIF('Dvd Calendar'!$E$587:$CZ$587,'Dvd Calendar'!$E$580:$CZ$580)=0)),"")))</f>
        <v/>
      </c>
      <c r="E103" s="77">
        <f>IF(E$49="","",IF($B103="","",IFERROR(SUMIFS('Dvd Calendar'!$E$588:$CZ$588,'Dvd Calendar'!$E$587:$CZ$587,"&gt;"&amp;E$48,'Dvd Calendar'!$E$587:$CZ$587,"&lt;="&amp;E$49)+SUMPRODUCT(('Dvd Calendar'!$E$580:$CZ$580&gt;E$48)*('Dvd Calendar'!$E$580:$CZ$580&lt;=E$49)*'Dvd Calendar'!$E$583:$CZ$583*(('Dvd Calendar'!$E$585:$CZ$585='Field Check'!$C$53)*('Field Check'!$C$53&lt;&gt;"")+('Dvd Calendar'!$E$585:$CZ$585='Field Check'!$C$54)*('Field Check'!$C$54&lt;&gt;"")+('Dvd Calendar'!$E$585:$CZ$585='Field Check'!$C$55)*('Field Check'!$C$55&lt;&gt;"")+('Dvd Calendar'!$E$585:$CZ$585='Field Check'!$C$56)*('Field Check'!$C$56&lt;&gt;"")+('Dvd Calendar'!$E$585:$CZ$585='Field Check'!$C$57)*('Field Check'!$C$57&lt;&gt;""))*(COUNTIF('Dvd Calendar'!$E$587:$CZ$587,'Dvd Calendar'!$E$580:$CZ$580)=0)),"")))</f>
        <v/>
      </c>
      <c r="F103" s="77">
        <f>IF(F$49="","",IF($B103="","",IFERROR(SUMIFS('Dvd Calendar'!$E$588:$CZ$588,'Dvd Calendar'!$E$587:$CZ$587,"&gt;"&amp;F$48,'Dvd Calendar'!$E$587:$CZ$587,"&lt;="&amp;F$49)+SUMPRODUCT(('Dvd Calendar'!$E$580:$CZ$580&gt;F$48)*('Dvd Calendar'!$E$580:$CZ$580&lt;=F$49)*'Dvd Calendar'!$E$583:$CZ$583*(('Dvd Calendar'!$E$585:$CZ$585='Field Check'!$C$53)*('Field Check'!$C$53&lt;&gt;"")+('Dvd Calendar'!$E$585:$CZ$585='Field Check'!$C$54)*('Field Check'!$C$54&lt;&gt;"")+('Dvd Calendar'!$E$585:$CZ$585='Field Check'!$C$55)*('Field Check'!$C$55&lt;&gt;"")+('Dvd Calendar'!$E$585:$CZ$585='Field Check'!$C$56)*('Field Check'!$C$56&lt;&gt;"")+('Dvd Calendar'!$E$585:$CZ$585='Field Check'!$C$57)*('Field Check'!$C$57&lt;&gt;""))*(COUNTIF('Dvd Calendar'!$E$587:$CZ$587,'Dvd Calendar'!$E$580:$CZ$580)=0)),"")))</f>
        <v/>
      </c>
      <c r="G103" s="77">
        <f>IF(G$49="","",IF($B103="","",IFERROR(SUMIFS('Dvd Calendar'!$E$588:$CZ$588,'Dvd Calendar'!$E$587:$CZ$587,"&gt;"&amp;G$48,'Dvd Calendar'!$E$587:$CZ$587,"&lt;="&amp;G$49)+SUMPRODUCT(('Dvd Calendar'!$E$580:$CZ$580&gt;G$48)*('Dvd Calendar'!$E$580:$CZ$580&lt;=G$49)*'Dvd Calendar'!$E$583:$CZ$583*(('Dvd Calendar'!$E$585:$CZ$585='Field Check'!$C$53)*('Field Check'!$C$53&lt;&gt;"")+('Dvd Calendar'!$E$585:$CZ$585='Field Check'!$C$54)*('Field Check'!$C$54&lt;&gt;"")+('Dvd Calendar'!$E$585:$CZ$585='Field Check'!$C$55)*('Field Check'!$C$55&lt;&gt;"")+('Dvd Calendar'!$E$585:$CZ$585='Field Check'!$C$56)*('Field Check'!$C$56&lt;&gt;"")+('Dvd Calendar'!$E$585:$CZ$585='Field Check'!$C$57)*('Field Check'!$C$57&lt;&gt;""))*(COUNTIF('Dvd Calendar'!$E$587:$CZ$587,'Dvd Calendar'!$E$580:$CZ$580)=0)),"")))</f>
        <v/>
      </c>
      <c r="H103" s="77">
        <f>IF(H$49="","",IF($B103="","",IFERROR(SUMIFS('Dvd Calendar'!$E$588:$CZ$588,'Dvd Calendar'!$E$587:$CZ$587,"&gt;"&amp;H$48,'Dvd Calendar'!$E$587:$CZ$587,"&lt;="&amp;H$49)+SUMPRODUCT(('Dvd Calendar'!$E$580:$CZ$580&gt;H$48)*('Dvd Calendar'!$E$580:$CZ$580&lt;=H$49)*'Dvd Calendar'!$E$583:$CZ$583*(('Dvd Calendar'!$E$585:$CZ$585='Field Check'!$C$53)*('Field Check'!$C$53&lt;&gt;"")+('Dvd Calendar'!$E$585:$CZ$585='Field Check'!$C$54)*('Field Check'!$C$54&lt;&gt;"")+('Dvd Calendar'!$E$585:$CZ$585='Field Check'!$C$55)*('Field Check'!$C$55&lt;&gt;"")+('Dvd Calendar'!$E$585:$CZ$585='Field Check'!$C$56)*('Field Check'!$C$56&lt;&gt;"")+('Dvd Calendar'!$E$585:$CZ$585='Field Check'!$C$57)*('Field Check'!$C$57&lt;&gt;""))*(COUNTIF('Dvd Calendar'!$E$587:$CZ$587,'Dvd Calendar'!$E$580:$CZ$580)=0)),"")))</f>
        <v/>
      </c>
      <c r="I103" s="77">
        <f>IF(I$49="","",IF($B103="","",IFERROR(SUMIFS('Dvd Calendar'!$E$588:$CZ$588,'Dvd Calendar'!$E$587:$CZ$587,"&gt;"&amp;I$48,'Dvd Calendar'!$E$587:$CZ$587,"&lt;="&amp;I$49)+SUMPRODUCT(('Dvd Calendar'!$E$580:$CZ$580&gt;I$48)*('Dvd Calendar'!$E$580:$CZ$580&lt;=I$49)*'Dvd Calendar'!$E$583:$CZ$583*(('Dvd Calendar'!$E$585:$CZ$585='Field Check'!$C$53)*('Field Check'!$C$53&lt;&gt;"")+('Dvd Calendar'!$E$585:$CZ$585='Field Check'!$C$54)*('Field Check'!$C$54&lt;&gt;"")+('Dvd Calendar'!$E$585:$CZ$585='Field Check'!$C$55)*('Field Check'!$C$55&lt;&gt;"")+('Dvd Calendar'!$E$585:$CZ$585='Field Check'!$C$56)*('Field Check'!$C$56&lt;&gt;"")+('Dvd Calendar'!$E$585:$CZ$585='Field Check'!$C$57)*('Field Check'!$C$57&lt;&gt;""))*(COUNTIF('Dvd Calendar'!$E$587:$CZ$587,'Dvd Calendar'!$E$580:$CZ$580)=0)),"")))</f>
        <v/>
      </c>
      <c r="J103" s="77">
        <f>IF(J$49="","",IF($B103="","",IFERROR(SUMIFS('Dvd Calendar'!$E$588:$CZ$588,'Dvd Calendar'!$E$587:$CZ$587,"&gt;"&amp;J$48,'Dvd Calendar'!$E$587:$CZ$587,"&lt;="&amp;J$49)+SUMPRODUCT(('Dvd Calendar'!$E$580:$CZ$580&gt;J$48)*('Dvd Calendar'!$E$580:$CZ$580&lt;=J$49)*'Dvd Calendar'!$E$583:$CZ$583*(('Dvd Calendar'!$E$585:$CZ$585='Field Check'!$C$53)*('Field Check'!$C$53&lt;&gt;"")+('Dvd Calendar'!$E$585:$CZ$585='Field Check'!$C$54)*('Field Check'!$C$54&lt;&gt;"")+('Dvd Calendar'!$E$585:$CZ$585='Field Check'!$C$55)*('Field Check'!$C$55&lt;&gt;"")+('Dvd Calendar'!$E$585:$CZ$585='Field Check'!$C$56)*('Field Check'!$C$56&lt;&gt;"")+('Dvd Calendar'!$E$585:$CZ$585='Field Check'!$C$57)*('Field Check'!$C$57&lt;&gt;""))*(COUNTIF('Dvd Calendar'!$E$587:$CZ$587,'Dvd Calendar'!$E$580:$CZ$580)=0)),"")))</f>
        <v/>
      </c>
      <c r="K103" s="77">
        <f>IF(K$49="","",IF($B103="","",IFERROR(SUMIFS('Dvd Calendar'!$E$588:$CZ$588,'Dvd Calendar'!$E$587:$CZ$587,"&gt;"&amp;K$48,'Dvd Calendar'!$E$587:$CZ$587,"&lt;="&amp;K$49)+SUMPRODUCT(('Dvd Calendar'!$E$580:$CZ$580&gt;K$48)*('Dvd Calendar'!$E$580:$CZ$580&lt;=K$49)*'Dvd Calendar'!$E$583:$CZ$583*(('Dvd Calendar'!$E$585:$CZ$585='Field Check'!$C$53)*('Field Check'!$C$53&lt;&gt;"")+('Dvd Calendar'!$E$585:$CZ$585='Field Check'!$C$54)*('Field Check'!$C$54&lt;&gt;"")+('Dvd Calendar'!$E$585:$CZ$585='Field Check'!$C$55)*('Field Check'!$C$55&lt;&gt;"")+('Dvd Calendar'!$E$585:$CZ$585='Field Check'!$C$56)*('Field Check'!$C$56&lt;&gt;"")+('Dvd Calendar'!$E$585:$CZ$585='Field Check'!$C$57)*('Field Check'!$C$57&lt;&gt;""))*(COUNTIF('Dvd Calendar'!$E$587:$CZ$587,'Dvd Calendar'!$E$580:$CZ$580)=0)),"")))</f>
        <v/>
      </c>
      <c r="L103" s="77">
        <f>IF(L$49="","",IF($B103="","",IFERROR(SUMIFS('Dvd Calendar'!$E$588:$CZ$588,'Dvd Calendar'!$E$587:$CZ$587,"&gt;"&amp;L$48,'Dvd Calendar'!$E$587:$CZ$587,"&lt;="&amp;L$49)+SUMPRODUCT(('Dvd Calendar'!$E$580:$CZ$580&gt;L$48)*('Dvd Calendar'!$E$580:$CZ$580&lt;=L$49)*'Dvd Calendar'!$E$583:$CZ$583*(('Dvd Calendar'!$E$585:$CZ$585='Field Check'!$C$53)*('Field Check'!$C$53&lt;&gt;"")+('Dvd Calendar'!$E$585:$CZ$585='Field Check'!$C$54)*('Field Check'!$C$54&lt;&gt;"")+('Dvd Calendar'!$E$585:$CZ$585='Field Check'!$C$55)*('Field Check'!$C$55&lt;&gt;"")+('Dvd Calendar'!$E$585:$CZ$585='Field Check'!$C$56)*('Field Check'!$C$56&lt;&gt;"")+('Dvd Calendar'!$E$585:$CZ$585='Field Check'!$C$57)*('Field Check'!$C$57&lt;&gt;""))*(COUNTIF('Dvd Calendar'!$E$587:$CZ$587,'Dvd Calendar'!$E$580:$CZ$580)=0)),"")))</f>
        <v/>
      </c>
      <c r="M103" s="77">
        <f>IF(M$49="","",IF($B103="","",IFERROR(SUMIFS('Dvd Calendar'!$E$588:$CZ$588,'Dvd Calendar'!$E$587:$CZ$587,"&gt;"&amp;M$48,'Dvd Calendar'!$E$587:$CZ$587,"&lt;="&amp;M$49)+SUMPRODUCT(('Dvd Calendar'!$E$580:$CZ$580&gt;M$48)*('Dvd Calendar'!$E$580:$CZ$580&lt;=M$49)*'Dvd Calendar'!$E$583:$CZ$583*(('Dvd Calendar'!$E$585:$CZ$585='Field Check'!$C$53)*('Field Check'!$C$53&lt;&gt;"")+('Dvd Calendar'!$E$585:$CZ$585='Field Check'!$C$54)*('Field Check'!$C$54&lt;&gt;"")+('Dvd Calendar'!$E$585:$CZ$585='Field Check'!$C$55)*('Field Check'!$C$55&lt;&gt;"")+('Dvd Calendar'!$E$585:$CZ$585='Field Check'!$C$56)*('Field Check'!$C$56&lt;&gt;"")+('Dvd Calendar'!$E$585:$CZ$585='Field Check'!$C$57)*('Field Check'!$C$57&lt;&gt;""))*(COUNTIF('Dvd Calendar'!$E$587:$CZ$587,'Dvd Calendar'!$E$580:$CZ$580)=0)),"")))</f>
        <v/>
      </c>
      <c r="N103" s="77">
        <f>IF(N$49="","",IF($B103="","",IFERROR(SUMIFS('Dvd Calendar'!$E$588:$CZ$588,'Dvd Calendar'!$E$587:$CZ$587,"&gt;"&amp;N$48,'Dvd Calendar'!$E$587:$CZ$587,"&lt;="&amp;N$49)+SUMPRODUCT(('Dvd Calendar'!$E$580:$CZ$580&gt;N$48)*('Dvd Calendar'!$E$580:$CZ$580&lt;=N$49)*'Dvd Calendar'!$E$583:$CZ$583*(('Dvd Calendar'!$E$585:$CZ$585='Field Check'!$C$53)*('Field Check'!$C$53&lt;&gt;"")+('Dvd Calendar'!$E$585:$CZ$585='Field Check'!$C$54)*('Field Check'!$C$54&lt;&gt;"")+('Dvd Calendar'!$E$585:$CZ$585='Field Check'!$C$55)*('Field Check'!$C$55&lt;&gt;"")+('Dvd Calendar'!$E$585:$CZ$585='Field Check'!$C$56)*('Field Check'!$C$56&lt;&gt;"")+('Dvd Calendar'!$E$585:$CZ$585='Field Check'!$C$57)*('Field Check'!$C$57&lt;&gt;""))*(COUNTIF('Dvd Calendar'!$E$587:$CZ$587,'Dvd Calendar'!$E$580:$CZ$580)=0)),"")))</f>
        <v/>
      </c>
      <c r="O103" s="77">
        <f>IF(O$49="","",IF($B103="","",IFERROR(SUMIFS('Dvd Calendar'!$E$588:$CZ$588,'Dvd Calendar'!$E$587:$CZ$587,"&gt;"&amp;O$48,'Dvd Calendar'!$E$587:$CZ$587,"&lt;="&amp;O$49)+SUMPRODUCT(('Dvd Calendar'!$E$580:$CZ$580&gt;O$48)*('Dvd Calendar'!$E$580:$CZ$580&lt;=O$49)*'Dvd Calendar'!$E$583:$CZ$583*(('Dvd Calendar'!$E$585:$CZ$585='Field Check'!$C$53)*('Field Check'!$C$53&lt;&gt;"")+('Dvd Calendar'!$E$585:$CZ$585='Field Check'!$C$54)*('Field Check'!$C$54&lt;&gt;"")+('Dvd Calendar'!$E$585:$CZ$585='Field Check'!$C$55)*('Field Check'!$C$55&lt;&gt;"")+('Dvd Calendar'!$E$585:$CZ$585='Field Check'!$C$56)*('Field Check'!$C$56&lt;&gt;"")+('Dvd Calendar'!$E$585:$CZ$585='Field Check'!$C$57)*('Field Check'!$C$57&lt;&gt;""))*(COUNTIF('Dvd Calendar'!$E$587:$CZ$587,'Dvd Calendar'!$E$580:$CZ$580)=0)),"")))</f>
        <v/>
      </c>
      <c r="P103" s="77">
        <f>IF(P$49="","",IF($B103="","",IFERROR(SUMIFS('Dvd Calendar'!$E$588:$CZ$588,'Dvd Calendar'!$E$587:$CZ$587,"&gt;"&amp;P$48,'Dvd Calendar'!$E$587:$CZ$587,"&lt;="&amp;P$49)+SUMPRODUCT(('Dvd Calendar'!$E$580:$CZ$580&gt;P$48)*('Dvd Calendar'!$E$580:$CZ$580&lt;=P$49)*'Dvd Calendar'!$E$583:$CZ$583*(('Dvd Calendar'!$E$585:$CZ$585='Field Check'!$C$53)*('Field Check'!$C$53&lt;&gt;"")+('Dvd Calendar'!$E$585:$CZ$585='Field Check'!$C$54)*('Field Check'!$C$54&lt;&gt;"")+('Dvd Calendar'!$E$585:$CZ$585='Field Check'!$C$55)*('Field Check'!$C$55&lt;&gt;"")+('Dvd Calendar'!$E$585:$CZ$585='Field Check'!$C$56)*('Field Check'!$C$56&lt;&gt;"")+('Dvd Calendar'!$E$585:$CZ$585='Field Check'!$C$57)*('Field Check'!$C$57&lt;&gt;""))*(COUNTIF('Dvd Calendar'!$E$587:$CZ$587,'Dvd Calendar'!$E$580:$CZ$580)=0)),"")))</f>
        <v/>
      </c>
      <c r="Q103" s="77">
        <f>IF(Q$49="","",IF($B103="","",IFERROR(SUMIFS('Dvd Calendar'!$E$588:$CZ$588,'Dvd Calendar'!$E$587:$CZ$587,"&gt;"&amp;Q$48,'Dvd Calendar'!$E$587:$CZ$587,"&lt;="&amp;Q$49)+SUMPRODUCT(('Dvd Calendar'!$E$580:$CZ$580&gt;Q$48)*('Dvd Calendar'!$E$580:$CZ$580&lt;=Q$49)*'Dvd Calendar'!$E$583:$CZ$583*(('Dvd Calendar'!$E$585:$CZ$585='Field Check'!$C$53)*('Field Check'!$C$53&lt;&gt;"")+('Dvd Calendar'!$E$585:$CZ$585='Field Check'!$C$54)*('Field Check'!$C$54&lt;&gt;"")+('Dvd Calendar'!$E$585:$CZ$585='Field Check'!$C$55)*('Field Check'!$C$55&lt;&gt;"")+('Dvd Calendar'!$E$585:$CZ$585='Field Check'!$C$56)*('Field Check'!$C$56&lt;&gt;"")+('Dvd Calendar'!$E$585:$CZ$585='Field Check'!$C$57)*('Field Check'!$C$57&lt;&gt;""))*(COUNTIF('Dvd Calendar'!$E$587:$CZ$587,'Dvd Calendar'!$E$580:$CZ$580)=0)),"")))</f>
        <v/>
      </c>
      <c r="R103" s="77">
        <f>IF(R$49="","",IF($B103="","",IFERROR(SUMIFS('Dvd Calendar'!$E$588:$CZ$588,'Dvd Calendar'!$E$587:$CZ$587,"&gt;"&amp;R$48,'Dvd Calendar'!$E$587:$CZ$587,"&lt;="&amp;R$49)+SUMPRODUCT(('Dvd Calendar'!$E$580:$CZ$580&gt;R$48)*('Dvd Calendar'!$E$580:$CZ$580&lt;=R$49)*'Dvd Calendar'!$E$583:$CZ$583*(('Dvd Calendar'!$E$585:$CZ$585='Field Check'!$C$53)*('Field Check'!$C$53&lt;&gt;"")+('Dvd Calendar'!$E$585:$CZ$585='Field Check'!$C$54)*('Field Check'!$C$54&lt;&gt;"")+('Dvd Calendar'!$E$585:$CZ$585='Field Check'!$C$55)*('Field Check'!$C$55&lt;&gt;"")+('Dvd Calendar'!$E$585:$CZ$585='Field Check'!$C$56)*('Field Check'!$C$56&lt;&gt;"")+('Dvd Calendar'!$E$585:$CZ$585='Field Check'!$C$57)*('Field Check'!$C$57&lt;&gt;""))*(COUNTIF('Dvd Calendar'!$E$587:$CZ$587,'Dvd Calendar'!$E$580:$CZ$580)=0)),"")))</f>
        <v/>
      </c>
      <c r="U103" s="86" t="n"/>
      <c r="V103" s="86" t="n"/>
      <c r="W103" s="86" t="n"/>
      <c r="X103" s="86" t="n"/>
      <c r="Y103" s="86" t="n"/>
      <c r="Z103" s="86" t="n"/>
      <c r="AA103" s="86" t="n"/>
      <c r="AB103" s="86" t="n"/>
      <c r="AC103" s="86" t="n"/>
      <c r="AD103" s="86" t="n"/>
      <c r="AE103" s="86" t="n"/>
      <c r="AF103" s="86" t="n"/>
      <c r="AG103" s="86" t="n"/>
      <c r="AH103" s="86" t="n"/>
      <c r="AI103" s="86" t="n"/>
      <c r="AJ103" s="86" t="n"/>
    </row>
    <row r="104">
      <c r="B104" s="126">
        <f>IF('AS51'!$C$59="","",'AS51'!$C$59)</f>
        <v/>
      </c>
      <c r="C104" s="77">
        <f>IF(C$49="","",IF($B104="","",IFERROR(SUMIFS('Dvd Calendar'!$E$599:$CZ$599,'Dvd Calendar'!$E$598:$CZ$598,"&gt;"&amp;C$48,'Dvd Calendar'!$E$598:$CZ$598,"&lt;="&amp;C$49)+SUMPRODUCT(('Dvd Calendar'!$E$591:$CZ$591&gt;C$48)*('Dvd Calendar'!$E$591:$CZ$591&lt;=C$49)*'Dvd Calendar'!$E$594:$CZ$594*(('Dvd Calendar'!$E$596:$CZ$596='Field Check'!$C$53)*('Field Check'!$C$53&lt;&gt;"")+('Dvd Calendar'!$E$596:$CZ$596='Field Check'!$C$54)*('Field Check'!$C$54&lt;&gt;"")+('Dvd Calendar'!$E$596:$CZ$596='Field Check'!$C$55)*('Field Check'!$C$55&lt;&gt;"")+('Dvd Calendar'!$E$596:$CZ$596='Field Check'!$C$56)*('Field Check'!$C$56&lt;&gt;"")+('Dvd Calendar'!$E$596:$CZ$596='Field Check'!$C$57)*('Field Check'!$C$57&lt;&gt;""))*(COUNTIF('Dvd Calendar'!$E$598:$CZ$598,'Dvd Calendar'!$E$591:$CZ$591)=0)),"")))</f>
        <v/>
      </c>
      <c r="D104" s="77">
        <f>IF(D$49="","",IF($B104="","",IFERROR(SUMIFS('Dvd Calendar'!$E$599:$CZ$599,'Dvd Calendar'!$E$598:$CZ$598,"&gt;"&amp;D$48,'Dvd Calendar'!$E$598:$CZ$598,"&lt;="&amp;D$49)+SUMPRODUCT(('Dvd Calendar'!$E$591:$CZ$591&gt;D$48)*('Dvd Calendar'!$E$591:$CZ$591&lt;=D$49)*'Dvd Calendar'!$E$594:$CZ$594*(('Dvd Calendar'!$E$596:$CZ$596='Field Check'!$C$53)*('Field Check'!$C$53&lt;&gt;"")+('Dvd Calendar'!$E$596:$CZ$596='Field Check'!$C$54)*('Field Check'!$C$54&lt;&gt;"")+('Dvd Calendar'!$E$596:$CZ$596='Field Check'!$C$55)*('Field Check'!$C$55&lt;&gt;"")+('Dvd Calendar'!$E$596:$CZ$596='Field Check'!$C$56)*('Field Check'!$C$56&lt;&gt;"")+('Dvd Calendar'!$E$596:$CZ$596='Field Check'!$C$57)*('Field Check'!$C$57&lt;&gt;""))*(COUNTIF('Dvd Calendar'!$E$598:$CZ$598,'Dvd Calendar'!$E$591:$CZ$591)=0)),"")))</f>
        <v/>
      </c>
      <c r="E104" s="77">
        <f>IF(E$49="","",IF($B104="","",IFERROR(SUMIFS('Dvd Calendar'!$E$599:$CZ$599,'Dvd Calendar'!$E$598:$CZ$598,"&gt;"&amp;E$48,'Dvd Calendar'!$E$598:$CZ$598,"&lt;="&amp;E$49)+SUMPRODUCT(('Dvd Calendar'!$E$591:$CZ$591&gt;E$48)*('Dvd Calendar'!$E$591:$CZ$591&lt;=E$49)*'Dvd Calendar'!$E$594:$CZ$594*(('Dvd Calendar'!$E$596:$CZ$596='Field Check'!$C$53)*('Field Check'!$C$53&lt;&gt;"")+('Dvd Calendar'!$E$596:$CZ$596='Field Check'!$C$54)*('Field Check'!$C$54&lt;&gt;"")+('Dvd Calendar'!$E$596:$CZ$596='Field Check'!$C$55)*('Field Check'!$C$55&lt;&gt;"")+('Dvd Calendar'!$E$596:$CZ$596='Field Check'!$C$56)*('Field Check'!$C$56&lt;&gt;"")+('Dvd Calendar'!$E$596:$CZ$596='Field Check'!$C$57)*('Field Check'!$C$57&lt;&gt;""))*(COUNTIF('Dvd Calendar'!$E$598:$CZ$598,'Dvd Calendar'!$E$591:$CZ$591)=0)),"")))</f>
        <v/>
      </c>
      <c r="F104" s="77">
        <f>IF(F$49="","",IF($B104="","",IFERROR(SUMIFS('Dvd Calendar'!$E$599:$CZ$599,'Dvd Calendar'!$E$598:$CZ$598,"&gt;"&amp;F$48,'Dvd Calendar'!$E$598:$CZ$598,"&lt;="&amp;F$49)+SUMPRODUCT(('Dvd Calendar'!$E$591:$CZ$591&gt;F$48)*('Dvd Calendar'!$E$591:$CZ$591&lt;=F$49)*'Dvd Calendar'!$E$594:$CZ$594*(('Dvd Calendar'!$E$596:$CZ$596='Field Check'!$C$53)*('Field Check'!$C$53&lt;&gt;"")+('Dvd Calendar'!$E$596:$CZ$596='Field Check'!$C$54)*('Field Check'!$C$54&lt;&gt;"")+('Dvd Calendar'!$E$596:$CZ$596='Field Check'!$C$55)*('Field Check'!$C$55&lt;&gt;"")+('Dvd Calendar'!$E$596:$CZ$596='Field Check'!$C$56)*('Field Check'!$C$56&lt;&gt;"")+('Dvd Calendar'!$E$596:$CZ$596='Field Check'!$C$57)*('Field Check'!$C$57&lt;&gt;""))*(COUNTIF('Dvd Calendar'!$E$598:$CZ$598,'Dvd Calendar'!$E$591:$CZ$591)=0)),"")))</f>
        <v/>
      </c>
      <c r="G104" s="77">
        <f>IF(G$49="","",IF($B104="","",IFERROR(SUMIFS('Dvd Calendar'!$E$599:$CZ$599,'Dvd Calendar'!$E$598:$CZ$598,"&gt;"&amp;G$48,'Dvd Calendar'!$E$598:$CZ$598,"&lt;="&amp;G$49)+SUMPRODUCT(('Dvd Calendar'!$E$591:$CZ$591&gt;G$48)*('Dvd Calendar'!$E$591:$CZ$591&lt;=G$49)*'Dvd Calendar'!$E$594:$CZ$594*(('Dvd Calendar'!$E$596:$CZ$596='Field Check'!$C$53)*('Field Check'!$C$53&lt;&gt;"")+('Dvd Calendar'!$E$596:$CZ$596='Field Check'!$C$54)*('Field Check'!$C$54&lt;&gt;"")+('Dvd Calendar'!$E$596:$CZ$596='Field Check'!$C$55)*('Field Check'!$C$55&lt;&gt;"")+('Dvd Calendar'!$E$596:$CZ$596='Field Check'!$C$56)*('Field Check'!$C$56&lt;&gt;"")+('Dvd Calendar'!$E$596:$CZ$596='Field Check'!$C$57)*('Field Check'!$C$57&lt;&gt;""))*(COUNTIF('Dvd Calendar'!$E$598:$CZ$598,'Dvd Calendar'!$E$591:$CZ$591)=0)),"")))</f>
        <v/>
      </c>
      <c r="H104" s="77">
        <f>IF(H$49="","",IF($B104="","",IFERROR(SUMIFS('Dvd Calendar'!$E$599:$CZ$599,'Dvd Calendar'!$E$598:$CZ$598,"&gt;"&amp;H$48,'Dvd Calendar'!$E$598:$CZ$598,"&lt;="&amp;H$49)+SUMPRODUCT(('Dvd Calendar'!$E$591:$CZ$591&gt;H$48)*('Dvd Calendar'!$E$591:$CZ$591&lt;=H$49)*'Dvd Calendar'!$E$594:$CZ$594*(('Dvd Calendar'!$E$596:$CZ$596='Field Check'!$C$53)*('Field Check'!$C$53&lt;&gt;"")+('Dvd Calendar'!$E$596:$CZ$596='Field Check'!$C$54)*('Field Check'!$C$54&lt;&gt;"")+('Dvd Calendar'!$E$596:$CZ$596='Field Check'!$C$55)*('Field Check'!$C$55&lt;&gt;"")+('Dvd Calendar'!$E$596:$CZ$596='Field Check'!$C$56)*('Field Check'!$C$56&lt;&gt;"")+('Dvd Calendar'!$E$596:$CZ$596='Field Check'!$C$57)*('Field Check'!$C$57&lt;&gt;""))*(COUNTIF('Dvd Calendar'!$E$598:$CZ$598,'Dvd Calendar'!$E$591:$CZ$591)=0)),"")))</f>
        <v/>
      </c>
      <c r="I104" s="77">
        <f>IF(I$49="","",IF($B104="","",IFERROR(SUMIFS('Dvd Calendar'!$E$599:$CZ$599,'Dvd Calendar'!$E$598:$CZ$598,"&gt;"&amp;I$48,'Dvd Calendar'!$E$598:$CZ$598,"&lt;="&amp;I$49)+SUMPRODUCT(('Dvd Calendar'!$E$591:$CZ$591&gt;I$48)*('Dvd Calendar'!$E$591:$CZ$591&lt;=I$49)*'Dvd Calendar'!$E$594:$CZ$594*(('Dvd Calendar'!$E$596:$CZ$596='Field Check'!$C$53)*('Field Check'!$C$53&lt;&gt;"")+('Dvd Calendar'!$E$596:$CZ$596='Field Check'!$C$54)*('Field Check'!$C$54&lt;&gt;"")+('Dvd Calendar'!$E$596:$CZ$596='Field Check'!$C$55)*('Field Check'!$C$55&lt;&gt;"")+('Dvd Calendar'!$E$596:$CZ$596='Field Check'!$C$56)*('Field Check'!$C$56&lt;&gt;"")+('Dvd Calendar'!$E$596:$CZ$596='Field Check'!$C$57)*('Field Check'!$C$57&lt;&gt;""))*(COUNTIF('Dvd Calendar'!$E$598:$CZ$598,'Dvd Calendar'!$E$591:$CZ$591)=0)),"")))</f>
        <v/>
      </c>
      <c r="J104" s="77">
        <f>IF(J$49="","",IF($B104="","",IFERROR(SUMIFS('Dvd Calendar'!$E$599:$CZ$599,'Dvd Calendar'!$E$598:$CZ$598,"&gt;"&amp;J$48,'Dvd Calendar'!$E$598:$CZ$598,"&lt;="&amp;J$49)+SUMPRODUCT(('Dvd Calendar'!$E$591:$CZ$591&gt;J$48)*('Dvd Calendar'!$E$591:$CZ$591&lt;=J$49)*'Dvd Calendar'!$E$594:$CZ$594*(('Dvd Calendar'!$E$596:$CZ$596='Field Check'!$C$53)*('Field Check'!$C$53&lt;&gt;"")+('Dvd Calendar'!$E$596:$CZ$596='Field Check'!$C$54)*('Field Check'!$C$54&lt;&gt;"")+('Dvd Calendar'!$E$596:$CZ$596='Field Check'!$C$55)*('Field Check'!$C$55&lt;&gt;"")+('Dvd Calendar'!$E$596:$CZ$596='Field Check'!$C$56)*('Field Check'!$C$56&lt;&gt;"")+('Dvd Calendar'!$E$596:$CZ$596='Field Check'!$C$57)*('Field Check'!$C$57&lt;&gt;""))*(COUNTIF('Dvd Calendar'!$E$598:$CZ$598,'Dvd Calendar'!$E$591:$CZ$591)=0)),"")))</f>
        <v/>
      </c>
      <c r="K104" s="77">
        <f>IF(K$49="","",IF($B104="","",IFERROR(SUMIFS('Dvd Calendar'!$E$599:$CZ$599,'Dvd Calendar'!$E$598:$CZ$598,"&gt;"&amp;K$48,'Dvd Calendar'!$E$598:$CZ$598,"&lt;="&amp;K$49)+SUMPRODUCT(('Dvd Calendar'!$E$591:$CZ$591&gt;K$48)*('Dvd Calendar'!$E$591:$CZ$591&lt;=K$49)*'Dvd Calendar'!$E$594:$CZ$594*(('Dvd Calendar'!$E$596:$CZ$596='Field Check'!$C$53)*('Field Check'!$C$53&lt;&gt;"")+('Dvd Calendar'!$E$596:$CZ$596='Field Check'!$C$54)*('Field Check'!$C$54&lt;&gt;"")+('Dvd Calendar'!$E$596:$CZ$596='Field Check'!$C$55)*('Field Check'!$C$55&lt;&gt;"")+('Dvd Calendar'!$E$596:$CZ$596='Field Check'!$C$56)*('Field Check'!$C$56&lt;&gt;"")+('Dvd Calendar'!$E$596:$CZ$596='Field Check'!$C$57)*('Field Check'!$C$57&lt;&gt;""))*(COUNTIF('Dvd Calendar'!$E$598:$CZ$598,'Dvd Calendar'!$E$591:$CZ$591)=0)),"")))</f>
        <v/>
      </c>
      <c r="L104" s="77">
        <f>IF(L$49="","",IF($B104="","",IFERROR(SUMIFS('Dvd Calendar'!$E$599:$CZ$599,'Dvd Calendar'!$E$598:$CZ$598,"&gt;"&amp;L$48,'Dvd Calendar'!$E$598:$CZ$598,"&lt;="&amp;L$49)+SUMPRODUCT(('Dvd Calendar'!$E$591:$CZ$591&gt;L$48)*('Dvd Calendar'!$E$591:$CZ$591&lt;=L$49)*'Dvd Calendar'!$E$594:$CZ$594*(('Dvd Calendar'!$E$596:$CZ$596='Field Check'!$C$53)*('Field Check'!$C$53&lt;&gt;"")+('Dvd Calendar'!$E$596:$CZ$596='Field Check'!$C$54)*('Field Check'!$C$54&lt;&gt;"")+('Dvd Calendar'!$E$596:$CZ$596='Field Check'!$C$55)*('Field Check'!$C$55&lt;&gt;"")+('Dvd Calendar'!$E$596:$CZ$596='Field Check'!$C$56)*('Field Check'!$C$56&lt;&gt;"")+('Dvd Calendar'!$E$596:$CZ$596='Field Check'!$C$57)*('Field Check'!$C$57&lt;&gt;""))*(COUNTIF('Dvd Calendar'!$E$598:$CZ$598,'Dvd Calendar'!$E$591:$CZ$591)=0)),"")))</f>
        <v/>
      </c>
      <c r="M104" s="77">
        <f>IF(M$49="","",IF($B104="","",IFERROR(SUMIFS('Dvd Calendar'!$E$599:$CZ$599,'Dvd Calendar'!$E$598:$CZ$598,"&gt;"&amp;M$48,'Dvd Calendar'!$E$598:$CZ$598,"&lt;="&amp;M$49)+SUMPRODUCT(('Dvd Calendar'!$E$591:$CZ$591&gt;M$48)*('Dvd Calendar'!$E$591:$CZ$591&lt;=M$49)*'Dvd Calendar'!$E$594:$CZ$594*(('Dvd Calendar'!$E$596:$CZ$596='Field Check'!$C$53)*('Field Check'!$C$53&lt;&gt;"")+('Dvd Calendar'!$E$596:$CZ$596='Field Check'!$C$54)*('Field Check'!$C$54&lt;&gt;"")+('Dvd Calendar'!$E$596:$CZ$596='Field Check'!$C$55)*('Field Check'!$C$55&lt;&gt;"")+('Dvd Calendar'!$E$596:$CZ$596='Field Check'!$C$56)*('Field Check'!$C$56&lt;&gt;"")+('Dvd Calendar'!$E$596:$CZ$596='Field Check'!$C$57)*('Field Check'!$C$57&lt;&gt;""))*(COUNTIF('Dvd Calendar'!$E$598:$CZ$598,'Dvd Calendar'!$E$591:$CZ$591)=0)),"")))</f>
        <v/>
      </c>
      <c r="N104" s="77">
        <f>IF(N$49="","",IF($B104="","",IFERROR(SUMIFS('Dvd Calendar'!$E$599:$CZ$599,'Dvd Calendar'!$E$598:$CZ$598,"&gt;"&amp;N$48,'Dvd Calendar'!$E$598:$CZ$598,"&lt;="&amp;N$49)+SUMPRODUCT(('Dvd Calendar'!$E$591:$CZ$591&gt;N$48)*('Dvd Calendar'!$E$591:$CZ$591&lt;=N$49)*'Dvd Calendar'!$E$594:$CZ$594*(('Dvd Calendar'!$E$596:$CZ$596='Field Check'!$C$53)*('Field Check'!$C$53&lt;&gt;"")+('Dvd Calendar'!$E$596:$CZ$596='Field Check'!$C$54)*('Field Check'!$C$54&lt;&gt;"")+('Dvd Calendar'!$E$596:$CZ$596='Field Check'!$C$55)*('Field Check'!$C$55&lt;&gt;"")+('Dvd Calendar'!$E$596:$CZ$596='Field Check'!$C$56)*('Field Check'!$C$56&lt;&gt;"")+('Dvd Calendar'!$E$596:$CZ$596='Field Check'!$C$57)*('Field Check'!$C$57&lt;&gt;""))*(COUNTIF('Dvd Calendar'!$E$598:$CZ$598,'Dvd Calendar'!$E$591:$CZ$591)=0)),"")))</f>
        <v/>
      </c>
      <c r="O104" s="77">
        <f>IF(O$49="","",IF($B104="","",IFERROR(SUMIFS('Dvd Calendar'!$E$599:$CZ$599,'Dvd Calendar'!$E$598:$CZ$598,"&gt;"&amp;O$48,'Dvd Calendar'!$E$598:$CZ$598,"&lt;="&amp;O$49)+SUMPRODUCT(('Dvd Calendar'!$E$591:$CZ$591&gt;O$48)*('Dvd Calendar'!$E$591:$CZ$591&lt;=O$49)*'Dvd Calendar'!$E$594:$CZ$594*(('Dvd Calendar'!$E$596:$CZ$596='Field Check'!$C$53)*('Field Check'!$C$53&lt;&gt;"")+('Dvd Calendar'!$E$596:$CZ$596='Field Check'!$C$54)*('Field Check'!$C$54&lt;&gt;"")+('Dvd Calendar'!$E$596:$CZ$596='Field Check'!$C$55)*('Field Check'!$C$55&lt;&gt;"")+('Dvd Calendar'!$E$596:$CZ$596='Field Check'!$C$56)*('Field Check'!$C$56&lt;&gt;"")+('Dvd Calendar'!$E$596:$CZ$596='Field Check'!$C$57)*('Field Check'!$C$57&lt;&gt;""))*(COUNTIF('Dvd Calendar'!$E$598:$CZ$598,'Dvd Calendar'!$E$591:$CZ$591)=0)),"")))</f>
        <v/>
      </c>
      <c r="P104" s="77">
        <f>IF(P$49="","",IF($B104="","",IFERROR(SUMIFS('Dvd Calendar'!$E$599:$CZ$599,'Dvd Calendar'!$E$598:$CZ$598,"&gt;"&amp;P$48,'Dvd Calendar'!$E$598:$CZ$598,"&lt;="&amp;P$49)+SUMPRODUCT(('Dvd Calendar'!$E$591:$CZ$591&gt;P$48)*('Dvd Calendar'!$E$591:$CZ$591&lt;=P$49)*'Dvd Calendar'!$E$594:$CZ$594*(('Dvd Calendar'!$E$596:$CZ$596='Field Check'!$C$53)*('Field Check'!$C$53&lt;&gt;"")+('Dvd Calendar'!$E$596:$CZ$596='Field Check'!$C$54)*('Field Check'!$C$54&lt;&gt;"")+('Dvd Calendar'!$E$596:$CZ$596='Field Check'!$C$55)*('Field Check'!$C$55&lt;&gt;"")+('Dvd Calendar'!$E$596:$CZ$596='Field Check'!$C$56)*('Field Check'!$C$56&lt;&gt;"")+('Dvd Calendar'!$E$596:$CZ$596='Field Check'!$C$57)*('Field Check'!$C$57&lt;&gt;""))*(COUNTIF('Dvd Calendar'!$E$598:$CZ$598,'Dvd Calendar'!$E$591:$CZ$591)=0)),"")))</f>
        <v/>
      </c>
      <c r="Q104" s="77">
        <f>IF(Q$49="","",IF($B104="","",IFERROR(SUMIFS('Dvd Calendar'!$E$599:$CZ$599,'Dvd Calendar'!$E$598:$CZ$598,"&gt;"&amp;Q$48,'Dvd Calendar'!$E$598:$CZ$598,"&lt;="&amp;Q$49)+SUMPRODUCT(('Dvd Calendar'!$E$591:$CZ$591&gt;Q$48)*('Dvd Calendar'!$E$591:$CZ$591&lt;=Q$49)*'Dvd Calendar'!$E$594:$CZ$594*(('Dvd Calendar'!$E$596:$CZ$596='Field Check'!$C$53)*('Field Check'!$C$53&lt;&gt;"")+('Dvd Calendar'!$E$596:$CZ$596='Field Check'!$C$54)*('Field Check'!$C$54&lt;&gt;"")+('Dvd Calendar'!$E$596:$CZ$596='Field Check'!$C$55)*('Field Check'!$C$55&lt;&gt;"")+('Dvd Calendar'!$E$596:$CZ$596='Field Check'!$C$56)*('Field Check'!$C$56&lt;&gt;"")+('Dvd Calendar'!$E$596:$CZ$596='Field Check'!$C$57)*('Field Check'!$C$57&lt;&gt;""))*(COUNTIF('Dvd Calendar'!$E$598:$CZ$598,'Dvd Calendar'!$E$591:$CZ$591)=0)),"")))</f>
        <v/>
      </c>
      <c r="R104" s="77">
        <f>IF(R$49="","",IF($B104="","",IFERROR(SUMIFS('Dvd Calendar'!$E$599:$CZ$599,'Dvd Calendar'!$E$598:$CZ$598,"&gt;"&amp;R$48,'Dvd Calendar'!$E$598:$CZ$598,"&lt;="&amp;R$49)+SUMPRODUCT(('Dvd Calendar'!$E$591:$CZ$591&gt;R$48)*('Dvd Calendar'!$E$591:$CZ$591&lt;=R$49)*'Dvd Calendar'!$E$594:$CZ$594*(('Dvd Calendar'!$E$596:$CZ$596='Field Check'!$C$53)*('Field Check'!$C$53&lt;&gt;"")+('Dvd Calendar'!$E$596:$CZ$596='Field Check'!$C$54)*('Field Check'!$C$54&lt;&gt;"")+('Dvd Calendar'!$E$596:$CZ$596='Field Check'!$C$55)*('Field Check'!$C$55&lt;&gt;"")+('Dvd Calendar'!$E$596:$CZ$596='Field Check'!$C$56)*('Field Check'!$C$56&lt;&gt;"")+('Dvd Calendar'!$E$596:$CZ$596='Field Check'!$C$57)*('Field Check'!$C$57&lt;&gt;""))*(COUNTIF('Dvd Calendar'!$E$598:$CZ$598,'Dvd Calendar'!$E$591:$CZ$591)=0)),"")))</f>
        <v/>
      </c>
      <c r="U104" s="86" t="n"/>
      <c r="V104" s="86" t="n"/>
      <c r="W104" s="86" t="n"/>
      <c r="X104" s="86" t="n"/>
      <c r="Y104" s="86" t="n"/>
      <c r="Z104" s="86" t="n"/>
      <c r="AA104" s="86" t="n"/>
      <c r="AB104" s="86" t="n"/>
      <c r="AC104" s="86" t="n"/>
      <c r="AD104" s="86" t="n"/>
      <c r="AE104" s="86" t="n"/>
      <c r="AF104" s="86" t="n"/>
      <c r="AG104" s="86" t="n"/>
      <c r="AH104" s="86" t="n"/>
      <c r="AI104" s="86" t="n"/>
      <c r="AJ104" s="86" t="n"/>
    </row>
    <row r="105">
      <c r="B105" s="126">
        <f>IF('AS51'!$C$60="","",'AS51'!$C$60)</f>
        <v/>
      </c>
      <c r="C105" s="77">
        <f>IF(C$49="","",IF($B105="","",IFERROR(SUMIFS('Dvd Calendar'!$E$610:$CZ$610,'Dvd Calendar'!$E$609:$CZ$609,"&gt;"&amp;C$48,'Dvd Calendar'!$E$609:$CZ$609,"&lt;="&amp;C$49)+SUMPRODUCT(('Dvd Calendar'!$E$602:$CZ$602&gt;C$48)*('Dvd Calendar'!$E$602:$CZ$602&lt;=C$49)*'Dvd Calendar'!$E$605:$CZ$605*(('Dvd Calendar'!$E$607:$CZ$607='Field Check'!$C$53)*('Field Check'!$C$53&lt;&gt;"")+('Dvd Calendar'!$E$607:$CZ$607='Field Check'!$C$54)*('Field Check'!$C$54&lt;&gt;"")+('Dvd Calendar'!$E$607:$CZ$607='Field Check'!$C$55)*('Field Check'!$C$55&lt;&gt;"")+('Dvd Calendar'!$E$607:$CZ$607='Field Check'!$C$56)*('Field Check'!$C$56&lt;&gt;"")+('Dvd Calendar'!$E$607:$CZ$607='Field Check'!$C$57)*('Field Check'!$C$57&lt;&gt;""))*(COUNTIF('Dvd Calendar'!$E$609:$CZ$609,'Dvd Calendar'!$E$602:$CZ$602)=0)),"")))</f>
        <v/>
      </c>
      <c r="D105" s="77">
        <f>IF(D$49="","",IF($B105="","",IFERROR(SUMIFS('Dvd Calendar'!$E$610:$CZ$610,'Dvd Calendar'!$E$609:$CZ$609,"&gt;"&amp;D$48,'Dvd Calendar'!$E$609:$CZ$609,"&lt;="&amp;D$49)+SUMPRODUCT(('Dvd Calendar'!$E$602:$CZ$602&gt;D$48)*('Dvd Calendar'!$E$602:$CZ$602&lt;=D$49)*'Dvd Calendar'!$E$605:$CZ$605*(('Dvd Calendar'!$E$607:$CZ$607='Field Check'!$C$53)*('Field Check'!$C$53&lt;&gt;"")+('Dvd Calendar'!$E$607:$CZ$607='Field Check'!$C$54)*('Field Check'!$C$54&lt;&gt;"")+('Dvd Calendar'!$E$607:$CZ$607='Field Check'!$C$55)*('Field Check'!$C$55&lt;&gt;"")+('Dvd Calendar'!$E$607:$CZ$607='Field Check'!$C$56)*('Field Check'!$C$56&lt;&gt;"")+('Dvd Calendar'!$E$607:$CZ$607='Field Check'!$C$57)*('Field Check'!$C$57&lt;&gt;""))*(COUNTIF('Dvd Calendar'!$E$609:$CZ$609,'Dvd Calendar'!$E$602:$CZ$602)=0)),"")))</f>
        <v/>
      </c>
      <c r="E105" s="77">
        <f>IF(E$49="","",IF($B105="","",IFERROR(SUMIFS('Dvd Calendar'!$E$610:$CZ$610,'Dvd Calendar'!$E$609:$CZ$609,"&gt;"&amp;E$48,'Dvd Calendar'!$E$609:$CZ$609,"&lt;="&amp;E$49)+SUMPRODUCT(('Dvd Calendar'!$E$602:$CZ$602&gt;E$48)*('Dvd Calendar'!$E$602:$CZ$602&lt;=E$49)*'Dvd Calendar'!$E$605:$CZ$605*(('Dvd Calendar'!$E$607:$CZ$607='Field Check'!$C$53)*('Field Check'!$C$53&lt;&gt;"")+('Dvd Calendar'!$E$607:$CZ$607='Field Check'!$C$54)*('Field Check'!$C$54&lt;&gt;"")+('Dvd Calendar'!$E$607:$CZ$607='Field Check'!$C$55)*('Field Check'!$C$55&lt;&gt;"")+('Dvd Calendar'!$E$607:$CZ$607='Field Check'!$C$56)*('Field Check'!$C$56&lt;&gt;"")+('Dvd Calendar'!$E$607:$CZ$607='Field Check'!$C$57)*('Field Check'!$C$57&lt;&gt;""))*(COUNTIF('Dvd Calendar'!$E$609:$CZ$609,'Dvd Calendar'!$E$602:$CZ$602)=0)),"")))</f>
        <v/>
      </c>
      <c r="F105" s="77">
        <f>IF(F$49="","",IF($B105="","",IFERROR(SUMIFS('Dvd Calendar'!$E$610:$CZ$610,'Dvd Calendar'!$E$609:$CZ$609,"&gt;"&amp;F$48,'Dvd Calendar'!$E$609:$CZ$609,"&lt;="&amp;F$49)+SUMPRODUCT(('Dvd Calendar'!$E$602:$CZ$602&gt;F$48)*('Dvd Calendar'!$E$602:$CZ$602&lt;=F$49)*'Dvd Calendar'!$E$605:$CZ$605*(('Dvd Calendar'!$E$607:$CZ$607='Field Check'!$C$53)*('Field Check'!$C$53&lt;&gt;"")+('Dvd Calendar'!$E$607:$CZ$607='Field Check'!$C$54)*('Field Check'!$C$54&lt;&gt;"")+('Dvd Calendar'!$E$607:$CZ$607='Field Check'!$C$55)*('Field Check'!$C$55&lt;&gt;"")+('Dvd Calendar'!$E$607:$CZ$607='Field Check'!$C$56)*('Field Check'!$C$56&lt;&gt;"")+('Dvd Calendar'!$E$607:$CZ$607='Field Check'!$C$57)*('Field Check'!$C$57&lt;&gt;""))*(COUNTIF('Dvd Calendar'!$E$609:$CZ$609,'Dvd Calendar'!$E$602:$CZ$602)=0)),"")))</f>
        <v/>
      </c>
      <c r="G105" s="77">
        <f>IF(G$49="","",IF($B105="","",IFERROR(SUMIFS('Dvd Calendar'!$E$610:$CZ$610,'Dvd Calendar'!$E$609:$CZ$609,"&gt;"&amp;G$48,'Dvd Calendar'!$E$609:$CZ$609,"&lt;="&amp;G$49)+SUMPRODUCT(('Dvd Calendar'!$E$602:$CZ$602&gt;G$48)*('Dvd Calendar'!$E$602:$CZ$602&lt;=G$49)*'Dvd Calendar'!$E$605:$CZ$605*(('Dvd Calendar'!$E$607:$CZ$607='Field Check'!$C$53)*('Field Check'!$C$53&lt;&gt;"")+('Dvd Calendar'!$E$607:$CZ$607='Field Check'!$C$54)*('Field Check'!$C$54&lt;&gt;"")+('Dvd Calendar'!$E$607:$CZ$607='Field Check'!$C$55)*('Field Check'!$C$55&lt;&gt;"")+('Dvd Calendar'!$E$607:$CZ$607='Field Check'!$C$56)*('Field Check'!$C$56&lt;&gt;"")+('Dvd Calendar'!$E$607:$CZ$607='Field Check'!$C$57)*('Field Check'!$C$57&lt;&gt;""))*(COUNTIF('Dvd Calendar'!$E$609:$CZ$609,'Dvd Calendar'!$E$602:$CZ$602)=0)),"")))</f>
        <v/>
      </c>
      <c r="H105" s="77">
        <f>IF(H$49="","",IF($B105="","",IFERROR(SUMIFS('Dvd Calendar'!$E$610:$CZ$610,'Dvd Calendar'!$E$609:$CZ$609,"&gt;"&amp;H$48,'Dvd Calendar'!$E$609:$CZ$609,"&lt;="&amp;H$49)+SUMPRODUCT(('Dvd Calendar'!$E$602:$CZ$602&gt;H$48)*('Dvd Calendar'!$E$602:$CZ$602&lt;=H$49)*'Dvd Calendar'!$E$605:$CZ$605*(('Dvd Calendar'!$E$607:$CZ$607='Field Check'!$C$53)*('Field Check'!$C$53&lt;&gt;"")+('Dvd Calendar'!$E$607:$CZ$607='Field Check'!$C$54)*('Field Check'!$C$54&lt;&gt;"")+('Dvd Calendar'!$E$607:$CZ$607='Field Check'!$C$55)*('Field Check'!$C$55&lt;&gt;"")+('Dvd Calendar'!$E$607:$CZ$607='Field Check'!$C$56)*('Field Check'!$C$56&lt;&gt;"")+('Dvd Calendar'!$E$607:$CZ$607='Field Check'!$C$57)*('Field Check'!$C$57&lt;&gt;""))*(COUNTIF('Dvd Calendar'!$E$609:$CZ$609,'Dvd Calendar'!$E$602:$CZ$602)=0)),"")))</f>
        <v/>
      </c>
      <c r="I105" s="77">
        <f>IF(I$49="","",IF($B105="","",IFERROR(SUMIFS('Dvd Calendar'!$E$610:$CZ$610,'Dvd Calendar'!$E$609:$CZ$609,"&gt;"&amp;I$48,'Dvd Calendar'!$E$609:$CZ$609,"&lt;="&amp;I$49)+SUMPRODUCT(('Dvd Calendar'!$E$602:$CZ$602&gt;I$48)*('Dvd Calendar'!$E$602:$CZ$602&lt;=I$49)*'Dvd Calendar'!$E$605:$CZ$605*(('Dvd Calendar'!$E$607:$CZ$607='Field Check'!$C$53)*('Field Check'!$C$53&lt;&gt;"")+('Dvd Calendar'!$E$607:$CZ$607='Field Check'!$C$54)*('Field Check'!$C$54&lt;&gt;"")+('Dvd Calendar'!$E$607:$CZ$607='Field Check'!$C$55)*('Field Check'!$C$55&lt;&gt;"")+('Dvd Calendar'!$E$607:$CZ$607='Field Check'!$C$56)*('Field Check'!$C$56&lt;&gt;"")+('Dvd Calendar'!$E$607:$CZ$607='Field Check'!$C$57)*('Field Check'!$C$57&lt;&gt;""))*(COUNTIF('Dvd Calendar'!$E$609:$CZ$609,'Dvd Calendar'!$E$602:$CZ$602)=0)),"")))</f>
        <v/>
      </c>
      <c r="J105" s="77">
        <f>IF(J$49="","",IF($B105="","",IFERROR(SUMIFS('Dvd Calendar'!$E$610:$CZ$610,'Dvd Calendar'!$E$609:$CZ$609,"&gt;"&amp;J$48,'Dvd Calendar'!$E$609:$CZ$609,"&lt;="&amp;J$49)+SUMPRODUCT(('Dvd Calendar'!$E$602:$CZ$602&gt;J$48)*('Dvd Calendar'!$E$602:$CZ$602&lt;=J$49)*'Dvd Calendar'!$E$605:$CZ$605*(('Dvd Calendar'!$E$607:$CZ$607='Field Check'!$C$53)*('Field Check'!$C$53&lt;&gt;"")+('Dvd Calendar'!$E$607:$CZ$607='Field Check'!$C$54)*('Field Check'!$C$54&lt;&gt;"")+('Dvd Calendar'!$E$607:$CZ$607='Field Check'!$C$55)*('Field Check'!$C$55&lt;&gt;"")+('Dvd Calendar'!$E$607:$CZ$607='Field Check'!$C$56)*('Field Check'!$C$56&lt;&gt;"")+('Dvd Calendar'!$E$607:$CZ$607='Field Check'!$C$57)*('Field Check'!$C$57&lt;&gt;""))*(COUNTIF('Dvd Calendar'!$E$609:$CZ$609,'Dvd Calendar'!$E$602:$CZ$602)=0)),"")))</f>
        <v/>
      </c>
      <c r="K105" s="77">
        <f>IF(K$49="","",IF($B105="","",IFERROR(SUMIFS('Dvd Calendar'!$E$610:$CZ$610,'Dvd Calendar'!$E$609:$CZ$609,"&gt;"&amp;K$48,'Dvd Calendar'!$E$609:$CZ$609,"&lt;="&amp;K$49)+SUMPRODUCT(('Dvd Calendar'!$E$602:$CZ$602&gt;K$48)*('Dvd Calendar'!$E$602:$CZ$602&lt;=K$49)*'Dvd Calendar'!$E$605:$CZ$605*(('Dvd Calendar'!$E$607:$CZ$607='Field Check'!$C$53)*('Field Check'!$C$53&lt;&gt;"")+('Dvd Calendar'!$E$607:$CZ$607='Field Check'!$C$54)*('Field Check'!$C$54&lt;&gt;"")+('Dvd Calendar'!$E$607:$CZ$607='Field Check'!$C$55)*('Field Check'!$C$55&lt;&gt;"")+('Dvd Calendar'!$E$607:$CZ$607='Field Check'!$C$56)*('Field Check'!$C$56&lt;&gt;"")+('Dvd Calendar'!$E$607:$CZ$607='Field Check'!$C$57)*('Field Check'!$C$57&lt;&gt;""))*(COUNTIF('Dvd Calendar'!$E$609:$CZ$609,'Dvd Calendar'!$E$602:$CZ$602)=0)),"")))</f>
        <v/>
      </c>
      <c r="L105" s="77">
        <f>IF(L$49="","",IF($B105="","",IFERROR(SUMIFS('Dvd Calendar'!$E$610:$CZ$610,'Dvd Calendar'!$E$609:$CZ$609,"&gt;"&amp;L$48,'Dvd Calendar'!$E$609:$CZ$609,"&lt;="&amp;L$49)+SUMPRODUCT(('Dvd Calendar'!$E$602:$CZ$602&gt;L$48)*('Dvd Calendar'!$E$602:$CZ$602&lt;=L$49)*'Dvd Calendar'!$E$605:$CZ$605*(('Dvd Calendar'!$E$607:$CZ$607='Field Check'!$C$53)*('Field Check'!$C$53&lt;&gt;"")+('Dvd Calendar'!$E$607:$CZ$607='Field Check'!$C$54)*('Field Check'!$C$54&lt;&gt;"")+('Dvd Calendar'!$E$607:$CZ$607='Field Check'!$C$55)*('Field Check'!$C$55&lt;&gt;"")+('Dvd Calendar'!$E$607:$CZ$607='Field Check'!$C$56)*('Field Check'!$C$56&lt;&gt;"")+('Dvd Calendar'!$E$607:$CZ$607='Field Check'!$C$57)*('Field Check'!$C$57&lt;&gt;""))*(COUNTIF('Dvd Calendar'!$E$609:$CZ$609,'Dvd Calendar'!$E$602:$CZ$602)=0)),"")))</f>
        <v/>
      </c>
      <c r="M105" s="77">
        <f>IF(M$49="","",IF($B105="","",IFERROR(SUMIFS('Dvd Calendar'!$E$610:$CZ$610,'Dvd Calendar'!$E$609:$CZ$609,"&gt;"&amp;M$48,'Dvd Calendar'!$E$609:$CZ$609,"&lt;="&amp;M$49)+SUMPRODUCT(('Dvd Calendar'!$E$602:$CZ$602&gt;M$48)*('Dvd Calendar'!$E$602:$CZ$602&lt;=M$49)*'Dvd Calendar'!$E$605:$CZ$605*(('Dvd Calendar'!$E$607:$CZ$607='Field Check'!$C$53)*('Field Check'!$C$53&lt;&gt;"")+('Dvd Calendar'!$E$607:$CZ$607='Field Check'!$C$54)*('Field Check'!$C$54&lt;&gt;"")+('Dvd Calendar'!$E$607:$CZ$607='Field Check'!$C$55)*('Field Check'!$C$55&lt;&gt;"")+('Dvd Calendar'!$E$607:$CZ$607='Field Check'!$C$56)*('Field Check'!$C$56&lt;&gt;"")+('Dvd Calendar'!$E$607:$CZ$607='Field Check'!$C$57)*('Field Check'!$C$57&lt;&gt;""))*(COUNTIF('Dvd Calendar'!$E$609:$CZ$609,'Dvd Calendar'!$E$602:$CZ$602)=0)),"")))</f>
        <v/>
      </c>
      <c r="N105" s="77">
        <f>IF(N$49="","",IF($B105="","",IFERROR(SUMIFS('Dvd Calendar'!$E$610:$CZ$610,'Dvd Calendar'!$E$609:$CZ$609,"&gt;"&amp;N$48,'Dvd Calendar'!$E$609:$CZ$609,"&lt;="&amp;N$49)+SUMPRODUCT(('Dvd Calendar'!$E$602:$CZ$602&gt;N$48)*('Dvd Calendar'!$E$602:$CZ$602&lt;=N$49)*'Dvd Calendar'!$E$605:$CZ$605*(('Dvd Calendar'!$E$607:$CZ$607='Field Check'!$C$53)*('Field Check'!$C$53&lt;&gt;"")+('Dvd Calendar'!$E$607:$CZ$607='Field Check'!$C$54)*('Field Check'!$C$54&lt;&gt;"")+('Dvd Calendar'!$E$607:$CZ$607='Field Check'!$C$55)*('Field Check'!$C$55&lt;&gt;"")+('Dvd Calendar'!$E$607:$CZ$607='Field Check'!$C$56)*('Field Check'!$C$56&lt;&gt;"")+('Dvd Calendar'!$E$607:$CZ$607='Field Check'!$C$57)*('Field Check'!$C$57&lt;&gt;""))*(COUNTIF('Dvd Calendar'!$E$609:$CZ$609,'Dvd Calendar'!$E$602:$CZ$602)=0)),"")))</f>
        <v/>
      </c>
      <c r="O105" s="77">
        <f>IF(O$49="","",IF($B105="","",IFERROR(SUMIFS('Dvd Calendar'!$E$610:$CZ$610,'Dvd Calendar'!$E$609:$CZ$609,"&gt;"&amp;O$48,'Dvd Calendar'!$E$609:$CZ$609,"&lt;="&amp;O$49)+SUMPRODUCT(('Dvd Calendar'!$E$602:$CZ$602&gt;O$48)*('Dvd Calendar'!$E$602:$CZ$602&lt;=O$49)*'Dvd Calendar'!$E$605:$CZ$605*(('Dvd Calendar'!$E$607:$CZ$607='Field Check'!$C$53)*('Field Check'!$C$53&lt;&gt;"")+('Dvd Calendar'!$E$607:$CZ$607='Field Check'!$C$54)*('Field Check'!$C$54&lt;&gt;"")+('Dvd Calendar'!$E$607:$CZ$607='Field Check'!$C$55)*('Field Check'!$C$55&lt;&gt;"")+('Dvd Calendar'!$E$607:$CZ$607='Field Check'!$C$56)*('Field Check'!$C$56&lt;&gt;"")+('Dvd Calendar'!$E$607:$CZ$607='Field Check'!$C$57)*('Field Check'!$C$57&lt;&gt;""))*(COUNTIF('Dvd Calendar'!$E$609:$CZ$609,'Dvd Calendar'!$E$602:$CZ$602)=0)),"")))</f>
        <v/>
      </c>
      <c r="P105" s="77">
        <f>IF(P$49="","",IF($B105="","",IFERROR(SUMIFS('Dvd Calendar'!$E$610:$CZ$610,'Dvd Calendar'!$E$609:$CZ$609,"&gt;"&amp;P$48,'Dvd Calendar'!$E$609:$CZ$609,"&lt;="&amp;P$49)+SUMPRODUCT(('Dvd Calendar'!$E$602:$CZ$602&gt;P$48)*('Dvd Calendar'!$E$602:$CZ$602&lt;=P$49)*'Dvd Calendar'!$E$605:$CZ$605*(('Dvd Calendar'!$E$607:$CZ$607='Field Check'!$C$53)*('Field Check'!$C$53&lt;&gt;"")+('Dvd Calendar'!$E$607:$CZ$607='Field Check'!$C$54)*('Field Check'!$C$54&lt;&gt;"")+('Dvd Calendar'!$E$607:$CZ$607='Field Check'!$C$55)*('Field Check'!$C$55&lt;&gt;"")+('Dvd Calendar'!$E$607:$CZ$607='Field Check'!$C$56)*('Field Check'!$C$56&lt;&gt;"")+('Dvd Calendar'!$E$607:$CZ$607='Field Check'!$C$57)*('Field Check'!$C$57&lt;&gt;""))*(COUNTIF('Dvd Calendar'!$E$609:$CZ$609,'Dvd Calendar'!$E$602:$CZ$602)=0)),"")))</f>
        <v/>
      </c>
      <c r="Q105" s="77">
        <f>IF(Q$49="","",IF($B105="","",IFERROR(SUMIFS('Dvd Calendar'!$E$610:$CZ$610,'Dvd Calendar'!$E$609:$CZ$609,"&gt;"&amp;Q$48,'Dvd Calendar'!$E$609:$CZ$609,"&lt;="&amp;Q$49)+SUMPRODUCT(('Dvd Calendar'!$E$602:$CZ$602&gt;Q$48)*('Dvd Calendar'!$E$602:$CZ$602&lt;=Q$49)*'Dvd Calendar'!$E$605:$CZ$605*(('Dvd Calendar'!$E$607:$CZ$607='Field Check'!$C$53)*('Field Check'!$C$53&lt;&gt;"")+('Dvd Calendar'!$E$607:$CZ$607='Field Check'!$C$54)*('Field Check'!$C$54&lt;&gt;"")+('Dvd Calendar'!$E$607:$CZ$607='Field Check'!$C$55)*('Field Check'!$C$55&lt;&gt;"")+('Dvd Calendar'!$E$607:$CZ$607='Field Check'!$C$56)*('Field Check'!$C$56&lt;&gt;"")+('Dvd Calendar'!$E$607:$CZ$607='Field Check'!$C$57)*('Field Check'!$C$57&lt;&gt;""))*(COUNTIF('Dvd Calendar'!$E$609:$CZ$609,'Dvd Calendar'!$E$602:$CZ$602)=0)),"")))</f>
        <v/>
      </c>
      <c r="R105" s="77">
        <f>IF(R$49="","",IF($B105="","",IFERROR(SUMIFS('Dvd Calendar'!$E$610:$CZ$610,'Dvd Calendar'!$E$609:$CZ$609,"&gt;"&amp;R$48,'Dvd Calendar'!$E$609:$CZ$609,"&lt;="&amp;R$49)+SUMPRODUCT(('Dvd Calendar'!$E$602:$CZ$602&gt;R$48)*('Dvd Calendar'!$E$602:$CZ$602&lt;=R$49)*'Dvd Calendar'!$E$605:$CZ$605*(('Dvd Calendar'!$E$607:$CZ$607='Field Check'!$C$53)*('Field Check'!$C$53&lt;&gt;"")+('Dvd Calendar'!$E$607:$CZ$607='Field Check'!$C$54)*('Field Check'!$C$54&lt;&gt;"")+('Dvd Calendar'!$E$607:$CZ$607='Field Check'!$C$55)*('Field Check'!$C$55&lt;&gt;"")+('Dvd Calendar'!$E$607:$CZ$607='Field Check'!$C$56)*('Field Check'!$C$56&lt;&gt;"")+('Dvd Calendar'!$E$607:$CZ$607='Field Check'!$C$57)*('Field Check'!$C$57&lt;&gt;""))*(COUNTIF('Dvd Calendar'!$E$609:$CZ$609,'Dvd Calendar'!$E$602:$CZ$602)=0)),"")))</f>
        <v/>
      </c>
      <c r="U105" s="86" t="n"/>
      <c r="V105" s="86" t="n"/>
      <c r="W105" s="86" t="n"/>
      <c r="X105" s="86" t="n"/>
      <c r="Y105" s="86" t="n"/>
      <c r="Z105" s="86" t="n"/>
      <c r="AA105" s="86" t="n"/>
      <c r="AB105" s="86" t="n"/>
      <c r="AC105" s="86" t="n"/>
      <c r="AD105" s="86" t="n"/>
      <c r="AE105" s="86" t="n"/>
      <c r="AF105" s="86" t="n"/>
      <c r="AG105" s="86" t="n"/>
      <c r="AH105" s="86" t="n"/>
      <c r="AI105" s="86" t="n"/>
      <c r="AJ105" s="86" t="n"/>
    </row>
    <row r="106">
      <c r="B106" s="126">
        <f>IF('AS51'!$C$61="","",'AS51'!$C$61)</f>
        <v/>
      </c>
      <c r="C106" s="77">
        <f>IF(C$49="","",IF($B106="","",IFERROR(SUMIFS('Dvd Calendar'!$E$621:$CZ$621,'Dvd Calendar'!$E$620:$CZ$620,"&gt;"&amp;C$48,'Dvd Calendar'!$E$620:$CZ$620,"&lt;="&amp;C$49)+SUMPRODUCT(('Dvd Calendar'!$E$613:$CZ$613&gt;C$48)*('Dvd Calendar'!$E$613:$CZ$613&lt;=C$49)*'Dvd Calendar'!$E$616:$CZ$616*(('Dvd Calendar'!$E$618:$CZ$618='Field Check'!$C$53)*('Field Check'!$C$53&lt;&gt;"")+('Dvd Calendar'!$E$618:$CZ$618='Field Check'!$C$54)*('Field Check'!$C$54&lt;&gt;"")+('Dvd Calendar'!$E$618:$CZ$618='Field Check'!$C$55)*('Field Check'!$C$55&lt;&gt;"")+('Dvd Calendar'!$E$618:$CZ$618='Field Check'!$C$56)*('Field Check'!$C$56&lt;&gt;"")+('Dvd Calendar'!$E$618:$CZ$618='Field Check'!$C$57)*('Field Check'!$C$57&lt;&gt;""))*(COUNTIF('Dvd Calendar'!$E$620:$CZ$620,'Dvd Calendar'!$E$613:$CZ$613)=0)),"")))</f>
        <v/>
      </c>
      <c r="D106" s="77">
        <f>IF(D$49="","",IF($B106="","",IFERROR(SUMIFS('Dvd Calendar'!$E$621:$CZ$621,'Dvd Calendar'!$E$620:$CZ$620,"&gt;"&amp;D$48,'Dvd Calendar'!$E$620:$CZ$620,"&lt;="&amp;D$49)+SUMPRODUCT(('Dvd Calendar'!$E$613:$CZ$613&gt;D$48)*('Dvd Calendar'!$E$613:$CZ$613&lt;=D$49)*'Dvd Calendar'!$E$616:$CZ$616*(('Dvd Calendar'!$E$618:$CZ$618='Field Check'!$C$53)*('Field Check'!$C$53&lt;&gt;"")+('Dvd Calendar'!$E$618:$CZ$618='Field Check'!$C$54)*('Field Check'!$C$54&lt;&gt;"")+('Dvd Calendar'!$E$618:$CZ$618='Field Check'!$C$55)*('Field Check'!$C$55&lt;&gt;"")+('Dvd Calendar'!$E$618:$CZ$618='Field Check'!$C$56)*('Field Check'!$C$56&lt;&gt;"")+('Dvd Calendar'!$E$618:$CZ$618='Field Check'!$C$57)*('Field Check'!$C$57&lt;&gt;""))*(COUNTIF('Dvd Calendar'!$E$620:$CZ$620,'Dvd Calendar'!$E$613:$CZ$613)=0)),"")))</f>
        <v/>
      </c>
      <c r="E106" s="77">
        <f>IF(E$49="","",IF($B106="","",IFERROR(SUMIFS('Dvd Calendar'!$E$621:$CZ$621,'Dvd Calendar'!$E$620:$CZ$620,"&gt;"&amp;E$48,'Dvd Calendar'!$E$620:$CZ$620,"&lt;="&amp;E$49)+SUMPRODUCT(('Dvd Calendar'!$E$613:$CZ$613&gt;E$48)*('Dvd Calendar'!$E$613:$CZ$613&lt;=E$49)*'Dvd Calendar'!$E$616:$CZ$616*(('Dvd Calendar'!$E$618:$CZ$618='Field Check'!$C$53)*('Field Check'!$C$53&lt;&gt;"")+('Dvd Calendar'!$E$618:$CZ$618='Field Check'!$C$54)*('Field Check'!$C$54&lt;&gt;"")+('Dvd Calendar'!$E$618:$CZ$618='Field Check'!$C$55)*('Field Check'!$C$55&lt;&gt;"")+('Dvd Calendar'!$E$618:$CZ$618='Field Check'!$C$56)*('Field Check'!$C$56&lt;&gt;"")+('Dvd Calendar'!$E$618:$CZ$618='Field Check'!$C$57)*('Field Check'!$C$57&lt;&gt;""))*(COUNTIF('Dvd Calendar'!$E$620:$CZ$620,'Dvd Calendar'!$E$613:$CZ$613)=0)),"")))</f>
        <v/>
      </c>
      <c r="F106" s="77">
        <f>IF(F$49="","",IF($B106="","",IFERROR(SUMIFS('Dvd Calendar'!$E$621:$CZ$621,'Dvd Calendar'!$E$620:$CZ$620,"&gt;"&amp;F$48,'Dvd Calendar'!$E$620:$CZ$620,"&lt;="&amp;F$49)+SUMPRODUCT(('Dvd Calendar'!$E$613:$CZ$613&gt;F$48)*('Dvd Calendar'!$E$613:$CZ$613&lt;=F$49)*'Dvd Calendar'!$E$616:$CZ$616*(('Dvd Calendar'!$E$618:$CZ$618='Field Check'!$C$53)*('Field Check'!$C$53&lt;&gt;"")+('Dvd Calendar'!$E$618:$CZ$618='Field Check'!$C$54)*('Field Check'!$C$54&lt;&gt;"")+('Dvd Calendar'!$E$618:$CZ$618='Field Check'!$C$55)*('Field Check'!$C$55&lt;&gt;"")+('Dvd Calendar'!$E$618:$CZ$618='Field Check'!$C$56)*('Field Check'!$C$56&lt;&gt;"")+('Dvd Calendar'!$E$618:$CZ$618='Field Check'!$C$57)*('Field Check'!$C$57&lt;&gt;""))*(COUNTIF('Dvd Calendar'!$E$620:$CZ$620,'Dvd Calendar'!$E$613:$CZ$613)=0)),"")))</f>
        <v/>
      </c>
      <c r="G106" s="77">
        <f>IF(G$49="","",IF($B106="","",IFERROR(SUMIFS('Dvd Calendar'!$E$621:$CZ$621,'Dvd Calendar'!$E$620:$CZ$620,"&gt;"&amp;G$48,'Dvd Calendar'!$E$620:$CZ$620,"&lt;="&amp;G$49)+SUMPRODUCT(('Dvd Calendar'!$E$613:$CZ$613&gt;G$48)*('Dvd Calendar'!$E$613:$CZ$613&lt;=G$49)*'Dvd Calendar'!$E$616:$CZ$616*(('Dvd Calendar'!$E$618:$CZ$618='Field Check'!$C$53)*('Field Check'!$C$53&lt;&gt;"")+('Dvd Calendar'!$E$618:$CZ$618='Field Check'!$C$54)*('Field Check'!$C$54&lt;&gt;"")+('Dvd Calendar'!$E$618:$CZ$618='Field Check'!$C$55)*('Field Check'!$C$55&lt;&gt;"")+('Dvd Calendar'!$E$618:$CZ$618='Field Check'!$C$56)*('Field Check'!$C$56&lt;&gt;"")+('Dvd Calendar'!$E$618:$CZ$618='Field Check'!$C$57)*('Field Check'!$C$57&lt;&gt;""))*(COUNTIF('Dvd Calendar'!$E$620:$CZ$620,'Dvd Calendar'!$E$613:$CZ$613)=0)),"")))</f>
        <v/>
      </c>
      <c r="H106" s="77">
        <f>IF(H$49="","",IF($B106="","",IFERROR(SUMIFS('Dvd Calendar'!$E$621:$CZ$621,'Dvd Calendar'!$E$620:$CZ$620,"&gt;"&amp;H$48,'Dvd Calendar'!$E$620:$CZ$620,"&lt;="&amp;H$49)+SUMPRODUCT(('Dvd Calendar'!$E$613:$CZ$613&gt;H$48)*('Dvd Calendar'!$E$613:$CZ$613&lt;=H$49)*'Dvd Calendar'!$E$616:$CZ$616*(('Dvd Calendar'!$E$618:$CZ$618='Field Check'!$C$53)*('Field Check'!$C$53&lt;&gt;"")+('Dvd Calendar'!$E$618:$CZ$618='Field Check'!$C$54)*('Field Check'!$C$54&lt;&gt;"")+('Dvd Calendar'!$E$618:$CZ$618='Field Check'!$C$55)*('Field Check'!$C$55&lt;&gt;"")+('Dvd Calendar'!$E$618:$CZ$618='Field Check'!$C$56)*('Field Check'!$C$56&lt;&gt;"")+('Dvd Calendar'!$E$618:$CZ$618='Field Check'!$C$57)*('Field Check'!$C$57&lt;&gt;""))*(COUNTIF('Dvd Calendar'!$E$620:$CZ$620,'Dvd Calendar'!$E$613:$CZ$613)=0)),"")))</f>
        <v/>
      </c>
      <c r="I106" s="77">
        <f>IF(I$49="","",IF($B106="","",IFERROR(SUMIFS('Dvd Calendar'!$E$621:$CZ$621,'Dvd Calendar'!$E$620:$CZ$620,"&gt;"&amp;I$48,'Dvd Calendar'!$E$620:$CZ$620,"&lt;="&amp;I$49)+SUMPRODUCT(('Dvd Calendar'!$E$613:$CZ$613&gt;I$48)*('Dvd Calendar'!$E$613:$CZ$613&lt;=I$49)*'Dvd Calendar'!$E$616:$CZ$616*(('Dvd Calendar'!$E$618:$CZ$618='Field Check'!$C$53)*('Field Check'!$C$53&lt;&gt;"")+('Dvd Calendar'!$E$618:$CZ$618='Field Check'!$C$54)*('Field Check'!$C$54&lt;&gt;"")+('Dvd Calendar'!$E$618:$CZ$618='Field Check'!$C$55)*('Field Check'!$C$55&lt;&gt;"")+('Dvd Calendar'!$E$618:$CZ$618='Field Check'!$C$56)*('Field Check'!$C$56&lt;&gt;"")+('Dvd Calendar'!$E$618:$CZ$618='Field Check'!$C$57)*('Field Check'!$C$57&lt;&gt;""))*(COUNTIF('Dvd Calendar'!$E$620:$CZ$620,'Dvd Calendar'!$E$613:$CZ$613)=0)),"")))</f>
        <v/>
      </c>
      <c r="J106" s="77">
        <f>IF(J$49="","",IF($B106="","",IFERROR(SUMIFS('Dvd Calendar'!$E$621:$CZ$621,'Dvd Calendar'!$E$620:$CZ$620,"&gt;"&amp;J$48,'Dvd Calendar'!$E$620:$CZ$620,"&lt;="&amp;J$49)+SUMPRODUCT(('Dvd Calendar'!$E$613:$CZ$613&gt;J$48)*('Dvd Calendar'!$E$613:$CZ$613&lt;=J$49)*'Dvd Calendar'!$E$616:$CZ$616*(('Dvd Calendar'!$E$618:$CZ$618='Field Check'!$C$53)*('Field Check'!$C$53&lt;&gt;"")+('Dvd Calendar'!$E$618:$CZ$618='Field Check'!$C$54)*('Field Check'!$C$54&lt;&gt;"")+('Dvd Calendar'!$E$618:$CZ$618='Field Check'!$C$55)*('Field Check'!$C$55&lt;&gt;"")+('Dvd Calendar'!$E$618:$CZ$618='Field Check'!$C$56)*('Field Check'!$C$56&lt;&gt;"")+('Dvd Calendar'!$E$618:$CZ$618='Field Check'!$C$57)*('Field Check'!$C$57&lt;&gt;""))*(COUNTIF('Dvd Calendar'!$E$620:$CZ$620,'Dvd Calendar'!$E$613:$CZ$613)=0)),"")))</f>
        <v/>
      </c>
      <c r="K106" s="77">
        <f>IF(K$49="","",IF($B106="","",IFERROR(SUMIFS('Dvd Calendar'!$E$621:$CZ$621,'Dvd Calendar'!$E$620:$CZ$620,"&gt;"&amp;K$48,'Dvd Calendar'!$E$620:$CZ$620,"&lt;="&amp;K$49)+SUMPRODUCT(('Dvd Calendar'!$E$613:$CZ$613&gt;K$48)*('Dvd Calendar'!$E$613:$CZ$613&lt;=K$49)*'Dvd Calendar'!$E$616:$CZ$616*(('Dvd Calendar'!$E$618:$CZ$618='Field Check'!$C$53)*('Field Check'!$C$53&lt;&gt;"")+('Dvd Calendar'!$E$618:$CZ$618='Field Check'!$C$54)*('Field Check'!$C$54&lt;&gt;"")+('Dvd Calendar'!$E$618:$CZ$618='Field Check'!$C$55)*('Field Check'!$C$55&lt;&gt;"")+('Dvd Calendar'!$E$618:$CZ$618='Field Check'!$C$56)*('Field Check'!$C$56&lt;&gt;"")+('Dvd Calendar'!$E$618:$CZ$618='Field Check'!$C$57)*('Field Check'!$C$57&lt;&gt;""))*(COUNTIF('Dvd Calendar'!$E$620:$CZ$620,'Dvd Calendar'!$E$613:$CZ$613)=0)),"")))</f>
        <v/>
      </c>
      <c r="L106" s="77">
        <f>IF(L$49="","",IF($B106="","",IFERROR(SUMIFS('Dvd Calendar'!$E$621:$CZ$621,'Dvd Calendar'!$E$620:$CZ$620,"&gt;"&amp;L$48,'Dvd Calendar'!$E$620:$CZ$620,"&lt;="&amp;L$49)+SUMPRODUCT(('Dvd Calendar'!$E$613:$CZ$613&gt;L$48)*('Dvd Calendar'!$E$613:$CZ$613&lt;=L$49)*'Dvd Calendar'!$E$616:$CZ$616*(('Dvd Calendar'!$E$618:$CZ$618='Field Check'!$C$53)*('Field Check'!$C$53&lt;&gt;"")+('Dvd Calendar'!$E$618:$CZ$618='Field Check'!$C$54)*('Field Check'!$C$54&lt;&gt;"")+('Dvd Calendar'!$E$618:$CZ$618='Field Check'!$C$55)*('Field Check'!$C$55&lt;&gt;"")+('Dvd Calendar'!$E$618:$CZ$618='Field Check'!$C$56)*('Field Check'!$C$56&lt;&gt;"")+('Dvd Calendar'!$E$618:$CZ$618='Field Check'!$C$57)*('Field Check'!$C$57&lt;&gt;""))*(COUNTIF('Dvd Calendar'!$E$620:$CZ$620,'Dvd Calendar'!$E$613:$CZ$613)=0)),"")))</f>
        <v/>
      </c>
      <c r="M106" s="77">
        <f>IF(M$49="","",IF($B106="","",IFERROR(SUMIFS('Dvd Calendar'!$E$621:$CZ$621,'Dvd Calendar'!$E$620:$CZ$620,"&gt;"&amp;M$48,'Dvd Calendar'!$E$620:$CZ$620,"&lt;="&amp;M$49)+SUMPRODUCT(('Dvd Calendar'!$E$613:$CZ$613&gt;M$48)*('Dvd Calendar'!$E$613:$CZ$613&lt;=M$49)*'Dvd Calendar'!$E$616:$CZ$616*(('Dvd Calendar'!$E$618:$CZ$618='Field Check'!$C$53)*('Field Check'!$C$53&lt;&gt;"")+('Dvd Calendar'!$E$618:$CZ$618='Field Check'!$C$54)*('Field Check'!$C$54&lt;&gt;"")+('Dvd Calendar'!$E$618:$CZ$618='Field Check'!$C$55)*('Field Check'!$C$55&lt;&gt;"")+('Dvd Calendar'!$E$618:$CZ$618='Field Check'!$C$56)*('Field Check'!$C$56&lt;&gt;"")+('Dvd Calendar'!$E$618:$CZ$618='Field Check'!$C$57)*('Field Check'!$C$57&lt;&gt;""))*(COUNTIF('Dvd Calendar'!$E$620:$CZ$620,'Dvd Calendar'!$E$613:$CZ$613)=0)),"")))</f>
        <v/>
      </c>
      <c r="N106" s="77">
        <f>IF(N$49="","",IF($B106="","",IFERROR(SUMIFS('Dvd Calendar'!$E$621:$CZ$621,'Dvd Calendar'!$E$620:$CZ$620,"&gt;"&amp;N$48,'Dvd Calendar'!$E$620:$CZ$620,"&lt;="&amp;N$49)+SUMPRODUCT(('Dvd Calendar'!$E$613:$CZ$613&gt;N$48)*('Dvd Calendar'!$E$613:$CZ$613&lt;=N$49)*'Dvd Calendar'!$E$616:$CZ$616*(('Dvd Calendar'!$E$618:$CZ$618='Field Check'!$C$53)*('Field Check'!$C$53&lt;&gt;"")+('Dvd Calendar'!$E$618:$CZ$618='Field Check'!$C$54)*('Field Check'!$C$54&lt;&gt;"")+('Dvd Calendar'!$E$618:$CZ$618='Field Check'!$C$55)*('Field Check'!$C$55&lt;&gt;"")+('Dvd Calendar'!$E$618:$CZ$618='Field Check'!$C$56)*('Field Check'!$C$56&lt;&gt;"")+('Dvd Calendar'!$E$618:$CZ$618='Field Check'!$C$57)*('Field Check'!$C$57&lt;&gt;""))*(COUNTIF('Dvd Calendar'!$E$620:$CZ$620,'Dvd Calendar'!$E$613:$CZ$613)=0)),"")))</f>
        <v/>
      </c>
      <c r="O106" s="77">
        <f>IF(O$49="","",IF($B106="","",IFERROR(SUMIFS('Dvd Calendar'!$E$621:$CZ$621,'Dvd Calendar'!$E$620:$CZ$620,"&gt;"&amp;O$48,'Dvd Calendar'!$E$620:$CZ$620,"&lt;="&amp;O$49)+SUMPRODUCT(('Dvd Calendar'!$E$613:$CZ$613&gt;O$48)*('Dvd Calendar'!$E$613:$CZ$613&lt;=O$49)*'Dvd Calendar'!$E$616:$CZ$616*(('Dvd Calendar'!$E$618:$CZ$618='Field Check'!$C$53)*('Field Check'!$C$53&lt;&gt;"")+('Dvd Calendar'!$E$618:$CZ$618='Field Check'!$C$54)*('Field Check'!$C$54&lt;&gt;"")+('Dvd Calendar'!$E$618:$CZ$618='Field Check'!$C$55)*('Field Check'!$C$55&lt;&gt;"")+('Dvd Calendar'!$E$618:$CZ$618='Field Check'!$C$56)*('Field Check'!$C$56&lt;&gt;"")+('Dvd Calendar'!$E$618:$CZ$618='Field Check'!$C$57)*('Field Check'!$C$57&lt;&gt;""))*(COUNTIF('Dvd Calendar'!$E$620:$CZ$620,'Dvd Calendar'!$E$613:$CZ$613)=0)),"")))</f>
        <v/>
      </c>
      <c r="P106" s="77">
        <f>IF(P$49="","",IF($B106="","",IFERROR(SUMIFS('Dvd Calendar'!$E$621:$CZ$621,'Dvd Calendar'!$E$620:$CZ$620,"&gt;"&amp;P$48,'Dvd Calendar'!$E$620:$CZ$620,"&lt;="&amp;P$49)+SUMPRODUCT(('Dvd Calendar'!$E$613:$CZ$613&gt;P$48)*('Dvd Calendar'!$E$613:$CZ$613&lt;=P$49)*'Dvd Calendar'!$E$616:$CZ$616*(('Dvd Calendar'!$E$618:$CZ$618='Field Check'!$C$53)*('Field Check'!$C$53&lt;&gt;"")+('Dvd Calendar'!$E$618:$CZ$618='Field Check'!$C$54)*('Field Check'!$C$54&lt;&gt;"")+('Dvd Calendar'!$E$618:$CZ$618='Field Check'!$C$55)*('Field Check'!$C$55&lt;&gt;"")+('Dvd Calendar'!$E$618:$CZ$618='Field Check'!$C$56)*('Field Check'!$C$56&lt;&gt;"")+('Dvd Calendar'!$E$618:$CZ$618='Field Check'!$C$57)*('Field Check'!$C$57&lt;&gt;""))*(COUNTIF('Dvd Calendar'!$E$620:$CZ$620,'Dvd Calendar'!$E$613:$CZ$613)=0)),"")))</f>
        <v/>
      </c>
      <c r="Q106" s="77">
        <f>IF(Q$49="","",IF($B106="","",IFERROR(SUMIFS('Dvd Calendar'!$E$621:$CZ$621,'Dvd Calendar'!$E$620:$CZ$620,"&gt;"&amp;Q$48,'Dvd Calendar'!$E$620:$CZ$620,"&lt;="&amp;Q$49)+SUMPRODUCT(('Dvd Calendar'!$E$613:$CZ$613&gt;Q$48)*('Dvd Calendar'!$E$613:$CZ$613&lt;=Q$49)*'Dvd Calendar'!$E$616:$CZ$616*(('Dvd Calendar'!$E$618:$CZ$618='Field Check'!$C$53)*('Field Check'!$C$53&lt;&gt;"")+('Dvd Calendar'!$E$618:$CZ$618='Field Check'!$C$54)*('Field Check'!$C$54&lt;&gt;"")+('Dvd Calendar'!$E$618:$CZ$618='Field Check'!$C$55)*('Field Check'!$C$55&lt;&gt;"")+('Dvd Calendar'!$E$618:$CZ$618='Field Check'!$C$56)*('Field Check'!$C$56&lt;&gt;"")+('Dvd Calendar'!$E$618:$CZ$618='Field Check'!$C$57)*('Field Check'!$C$57&lt;&gt;""))*(COUNTIF('Dvd Calendar'!$E$620:$CZ$620,'Dvd Calendar'!$E$613:$CZ$613)=0)),"")))</f>
        <v/>
      </c>
      <c r="R106" s="77">
        <f>IF(R$49="","",IF($B106="","",IFERROR(SUMIFS('Dvd Calendar'!$E$621:$CZ$621,'Dvd Calendar'!$E$620:$CZ$620,"&gt;"&amp;R$48,'Dvd Calendar'!$E$620:$CZ$620,"&lt;="&amp;R$49)+SUMPRODUCT(('Dvd Calendar'!$E$613:$CZ$613&gt;R$48)*('Dvd Calendar'!$E$613:$CZ$613&lt;=R$49)*'Dvd Calendar'!$E$616:$CZ$616*(('Dvd Calendar'!$E$618:$CZ$618='Field Check'!$C$53)*('Field Check'!$C$53&lt;&gt;"")+('Dvd Calendar'!$E$618:$CZ$618='Field Check'!$C$54)*('Field Check'!$C$54&lt;&gt;"")+('Dvd Calendar'!$E$618:$CZ$618='Field Check'!$C$55)*('Field Check'!$C$55&lt;&gt;"")+('Dvd Calendar'!$E$618:$CZ$618='Field Check'!$C$56)*('Field Check'!$C$56&lt;&gt;"")+('Dvd Calendar'!$E$618:$CZ$618='Field Check'!$C$57)*('Field Check'!$C$57&lt;&gt;""))*(COUNTIF('Dvd Calendar'!$E$620:$CZ$620,'Dvd Calendar'!$E$613:$CZ$613)=0)),"")))</f>
        <v/>
      </c>
      <c r="U106" s="86" t="n"/>
      <c r="V106" s="86" t="n"/>
      <c r="W106" s="86" t="n"/>
      <c r="X106" s="86" t="n"/>
      <c r="Y106" s="86" t="n"/>
      <c r="Z106" s="86" t="n"/>
      <c r="AA106" s="86" t="n"/>
      <c r="AB106" s="86" t="n"/>
      <c r="AC106" s="86" t="n"/>
      <c r="AD106" s="86" t="n"/>
      <c r="AE106" s="86" t="n"/>
      <c r="AF106" s="86" t="n"/>
      <c r="AG106" s="86" t="n"/>
      <c r="AH106" s="86" t="n"/>
      <c r="AI106" s="86" t="n"/>
      <c r="AJ106" s="86" t="n"/>
    </row>
    <row r="107">
      <c r="B107" s="126">
        <f>IF('AS51'!$C$62="","",'AS51'!$C$62)</f>
        <v/>
      </c>
      <c r="C107" s="77">
        <f>IF(C$49="","",IF($B107="","",IFERROR(SUMIFS('Dvd Calendar'!$E$632:$CZ$632,'Dvd Calendar'!$E$631:$CZ$631,"&gt;"&amp;C$48,'Dvd Calendar'!$E$631:$CZ$631,"&lt;="&amp;C$49)+SUMPRODUCT(('Dvd Calendar'!$E$624:$CZ$624&gt;C$48)*('Dvd Calendar'!$E$624:$CZ$624&lt;=C$49)*'Dvd Calendar'!$E$627:$CZ$627*(('Dvd Calendar'!$E$629:$CZ$629='Field Check'!$C$53)*('Field Check'!$C$53&lt;&gt;"")+('Dvd Calendar'!$E$629:$CZ$629='Field Check'!$C$54)*('Field Check'!$C$54&lt;&gt;"")+('Dvd Calendar'!$E$629:$CZ$629='Field Check'!$C$55)*('Field Check'!$C$55&lt;&gt;"")+('Dvd Calendar'!$E$629:$CZ$629='Field Check'!$C$56)*('Field Check'!$C$56&lt;&gt;"")+('Dvd Calendar'!$E$629:$CZ$629='Field Check'!$C$57)*('Field Check'!$C$57&lt;&gt;""))*(COUNTIF('Dvd Calendar'!$E$631:$CZ$631,'Dvd Calendar'!$E$624:$CZ$624)=0)),"")))</f>
        <v/>
      </c>
      <c r="D107" s="77">
        <f>IF(D$49="","",IF($B107="","",IFERROR(SUMIFS('Dvd Calendar'!$E$632:$CZ$632,'Dvd Calendar'!$E$631:$CZ$631,"&gt;"&amp;D$48,'Dvd Calendar'!$E$631:$CZ$631,"&lt;="&amp;D$49)+SUMPRODUCT(('Dvd Calendar'!$E$624:$CZ$624&gt;D$48)*('Dvd Calendar'!$E$624:$CZ$624&lt;=D$49)*'Dvd Calendar'!$E$627:$CZ$627*(('Dvd Calendar'!$E$629:$CZ$629='Field Check'!$C$53)*('Field Check'!$C$53&lt;&gt;"")+('Dvd Calendar'!$E$629:$CZ$629='Field Check'!$C$54)*('Field Check'!$C$54&lt;&gt;"")+('Dvd Calendar'!$E$629:$CZ$629='Field Check'!$C$55)*('Field Check'!$C$55&lt;&gt;"")+('Dvd Calendar'!$E$629:$CZ$629='Field Check'!$C$56)*('Field Check'!$C$56&lt;&gt;"")+('Dvd Calendar'!$E$629:$CZ$629='Field Check'!$C$57)*('Field Check'!$C$57&lt;&gt;""))*(COUNTIF('Dvd Calendar'!$E$631:$CZ$631,'Dvd Calendar'!$E$624:$CZ$624)=0)),"")))</f>
        <v/>
      </c>
      <c r="E107" s="77">
        <f>IF(E$49="","",IF($B107="","",IFERROR(SUMIFS('Dvd Calendar'!$E$632:$CZ$632,'Dvd Calendar'!$E$631:$CZ$631,"&gt;"&amp;E$48,'Dvd Calendar'!$E$631:$CZ$631,"&lt;="&amp;E$49)+SUMPRODUCT(('Dvd Calendar'!$E$624:$CZ$624&gt;E$48)*('Dvd Calendar'!$E$624:$CZ$624&lt;=E$49)*'Dvd Calendar'!$E$627:$CZ$627*(('Dvd Calendar'!$E$629:$CZ$629='Field Check'!$C$53)*('Field Check'!$C$53&lt;&gt;"")+('Dvd Calendar'!$E$629:$CZ$629='Field Check'!$C$54)*('Field Check'!$C$54&lt;&gt;"")+('Dvd Calendar'!$E$629:$CZ$629='Field Check'!$C$55)*('Field Check'!$C$55&lt;&gt;"")+('Dvd Calendar'!$E$629:$CZ$629='Field Check'!$C$56)*('Field Check'!$C$56&lt;&gt;"")+('Dvd Calendar'!$E$629:$CZ$629='Field Check'!$C$57)*('Field Check'!$C$57&lt;&gt;""))*(COUNTIF('Dvd Calendar'!$E$631:$CZ$631,'Dvd Calendar'!$E$624:$CZ$624)=0)),"")))</f>
        <v/>
      </c>
      <c r="F107" s="77">
        <f>IF(F$49="","",IF($B107="","",IFERROR(SUMIFS('Dvd Calendar'!$E$632:$CZ$632,'Dvd Calendar'!$E$631:$CZ$631,"&gt;"&amp;F$48,'Dvd Calendar'!$E$631:$CZ$631,"&lt;="&amp;F$49)+SUMPRODUCT(('Dvd Calendar'!$E$624:$CZ$624&gt;F$48)*('Dvd Calendar'!$E$624:$CZ$624&lt;=F$49)*'Dvd Calendar'!$E$627:$CZ$627*(('Dvd Calendar'!$E$629:$CZ$629='Field Check'!$C$53)*('Field Check'!$C$53&lt;&gt;"")+('Dvd Calendar'!$E$629:$CZ$629='Field Check'!$C$54)*('Field Check'!$C$54&lt;&gt;"")+('Dvd Calendar'!$E$629:$CZ$629='Field Check'!$C$55)*('Field Check'!$C$55&lt;&gt;"")+('Dvd Calendar'!$E$629:$CZ$629='Field Check'!$C$56)*('Field Check'!$C$56&lt;&gt;"")+('Dvd Calendar'!$E$629:$CZ$629='Field Check'!$C$57)*('Field Check'!$C$57&lt;&gt;""))*(COUNTIF('Dvd Calendar'!$E$631:$CZ$631,'Dvd Calendar'!$E$624:$CZ$624)=0)),"")))</f>
        <v/>
      </c>
      <c r="G107" s="77">
        <f>IF(G$49="","",IF($B107="","",IFERROR(SUMIFS('Dvd Calendar'!$E$632:$CZ$632,'Dvd Calendar'!$E$631:$CZ$631,"&gt;"&amp;G$48,'Dvd Calendar'!$E$631:$CZ$631,"&lt;="&amp;G$49)+SUMPRODUCT(('Dvd Calendar'!$E$624:$CZ$624&gt;G$48)*('Dvd Calendar'!$E$624:$CZ$624&lt;=G$49)*'Dvd Calendar'!$E$627:$CZ$627*(('Dvd Calendar'!$E$629:$CZ$629='Field Check'!$C$53)*('Field Check'!$C$53&lt;&gt;"")+('Dvd Calendar'!$E$629:$CZ$629='Field Check'!$C$54)*('Field Check'!$C$54&lt;&gt;"")+('Dvd Calendar'!$E$629:$CZ$629='Field Check'!$C$55)*('Field Check'!$C$55&lt;&gt;"")+('Dvd Calendar'!$E$629:$CZ$629='Field Check'!$C$56)*('Field Check'!$C$56&lt;&gt;"")+('Dvd Calendar'!$E$629:$CZ$629='Field Check'!$C$57)*('Field Check'!$C$57&lt;&gt;""))*(COUNTIF('Dvd Calendar'!$E$631:$CZ$631,'Dvd Calendar'!$E$624:$CZ$624)=0)),"")))</f>
        <v/>
      </c>
      <c r="H107" s="77">
        <f>IF(H$49="","",IF($B107="","",IFERROR(SUMIFS('Dvd Calendar'!$E$632:$CZ$632,'Dvd Calendar'!$E$631:$CZ$631,"&gt;"&amp;H$48,'Dvd Calendar'!$E$631:$CZ$631,"&lt;="&amp;H$49)+SUMPRODUCT(('Dvd Calendar'!$E$624:$CZ$624&gt;H$48)*('Dvd Calendar'!$E$624:$CZ$624&lt;=H$49)*'Dvd Calendar'!$E$627:$CZ$627*(('Dvd Calendar'!$E$629:$CZ$629='Field Check'!$C$53)*('Field Check'!$C$53&lt;&gt;"")+('Dvd Calendar'!$E$629:$CZ$629='Field Check'!$C$54)*('Field Check'!$C$54&lt;&gt;"")+('Dvd Calendar'!$E$629:$CZ$629='Field Check'!$C$55)*('Field Check'!$C$55&lt;&gt;"")+('Dvd Calendar'!$E$629:$CZ$629='Field Check'!$C$56)*('Field Check'!$C$56&lt;&gt;"")+('Dvd Calendar'!$E$629:$CZ$629='Field Check'!$C$57)*('Field Check'!$C$57&lt;&gt;""))*(COUNTIF('Dvd Calendar'!$E$631:$CZ$631,'Dvd Calendar'!$E$624:$CZ$624)=0)),"")))</f>
        <v/>
      </c>
      <c r="I107" s="77">
        <f>IF(I$49="","",IF($B107="","",IFERROR(SUMIFS('Dvd Calendar'!$E$632:$CZ$632,'Dvd Calendar'!$E$631:$CZ$631,"&gt;"&amp;I$48,'Dvd Calendar'!$E$631:$CZ$631,"&lt;="&amp;I$49)+SUMPRODUCT(('Dvd Calendar'!$E$624:$CZ$624&gt;I$48)*('Dvd Calendar'!$E$624:$CZ$624&lt;=I$49)*'Dvd Calendar'!$E$627:$CZ$627*(('Dvd Calendar'!$E$629:$CZ$629='Field Check'!$C$53)*('Field Check'!$C$53&lt;&gt;"")+('Dvd Calendar'!$E$629:$CZ$629='Field Check'!$C$54)*('Field Check'!$C$54&lt;&gt;"")+('Dvd Calendar'!$E$629:$CZ$629='Field Check'!$C$55)*('Field Check'!$C$55&lt;&gt;"")+('Dvd Calendar'!$E$629:$CZ$629='Field Check'!$C$56)*('Field Check'!$C$56&lt;&gt;"")+('Dvd Calendar'!$E$629:$CZ$629='Field Check'!$C$57)*('Field Check'!$C$57&lt;&gt;""))*(COUNTIF('Dvd Calendar'!$E$631:$CZ$631,'Dvd Calendar'!$E$624:$CZ$624)=0)),"")))</f>
        <v/>
      </c>
      <c r="J107" s="77">
        <f>IF(J$49="","",IF($B107="","",IFERROR(SUMIFS('Dvd Calendar'!$E$632:$CZ$632,'Dvd Calendar'!$E$631:$CZ$631,"&gt;"&amp;J$48,'Dvd Calendar'!$E$631:$CZ$631,"&lt;="&amp;J$49)+SUMPRODUCT(('Dvd Calendar'!$E$624:$CZ$624&gt;J$48)*('Dvd Calendar'!$E$624:$CZ$624&lt;=J$49)*'Dvd Calendar'!$E$627:$CZ$627*(('Dvd Calendar'!$E$629:$CZ$629='Field Check'!$C$53)*('Field Check'!$C$53&lt;&gt;"")+('Dvd Calendar'!$E$629:$CZ$629='Field Check'!$C$54)*('Field Check'!$C$54&lt;&gt;"")+('Dvd Calendar'!$E$629:$CZ$629='Field Check'!$C$55)*('Field Check'!$C$55&lt;&gt;"")+('Dvd Calendar'!$E$629:$CZ$629='Field Check'!$C$56)*('Field Check'!$C$56&lt;&gt;"")+('Dvd Calendar'!$E$629:$CZ$629='Field Check'!$C$57)*('Field Check'!$C$57&lt;&gt;""))*(COUNTIF('Dvd Calendar'!$E$631:$CZ$631,'Dvd Calendar'!$E$624:$CZ$624)=0)),"")))</f>
        <v/>
      </c>
      <c r="K107" s="77">
        <f>IF(K$49="","",IF($B107="","",IFERROR(SUMIFS('Dvd Calendar'!$E$632:$CZ$632,'Dvd Calendar'!$E$631:$CZ$631,"&gt;"&amp;K$48,'Dvd Calendar'!$E$631:$CZ$631,"&lt;="&amp;K$49)+SUMPRODUCT(('Dvd Calendar'!$E$624:$CZ$624&gt;K$48)*('Dvd Calendar'!$E$624:$CZ$624&lt;=K$49)*'Dvd Calendar'!$E$627:$CZ$627*(('Dvd Calendar'!$E$629:$CZ$629='Field Check'!$C$53)*('Field Check'!$C$53&lt;&gt;"")+('Dvd Calendar'!$E$629:$CZ$629='Field Check'!$C$54)*('Field Check'!$C$54&lt;&gt;"")+('Dvd Calendar'!$E$629:$CZ$629='Field Check'!$C$55)*('Field Check'!$C$55&lt;&gt;"")+('Dvd Calendar'!$E$629:$CZ$629='Field Check'!$C$56)*('Field Check'!$C$56&lt;&gt;"")+('Dvd Calendar'!$E$629:$CZ$629='Field Check'!$C$57)*('Field Check'!$C$57&lt;&gt;""))*(COUNTIF('Dvd Calendar'!$E$631:$CZ$631,'Dvd Calendar'!$E$624:$CZ$624)=0)),"")))</f>
        <v/>
      </c>
      <c r="L107" s="77">
        <f>IF(L$49="","",IF($B107="","",IFERROR(SUMIFS('Dvd Calendar'!$E$632:$CZ$632,'Dvd Calendar'!$E$631:$CZ$631,"&gt;"&amp;L$48,'Dvd Calendar'!$E$631:$CZ$631,"&lt;="&amp;L$49)+SUMPRODUCT(('Dvd Calendar'!$E$624:$CZ$624&gt;L$48)*('Dvd Calendar'!$E$624:$CZ$624&lt;=L$49)*'Dvd Calendar'!$E$627:$CZ$627*(('Dvd Calendar'!$E$629:$CZ$629='Field Check'!$C$53)*('Field Check'!$C$53&lt;&gt;"")+('Dvd Calendar'!$E$629:$CZ$629='Field Check'!$C$54)*('Field Check'!$C$54&lt;&gt;"")+('Dvd Calendar'!$E$629:$CZ$629='Field Check'!$C$55)*('Field Check'!$C$55&lt;&gt;"")+('Dvd Calendar'!$E$629:$CZ$629='Field Check'!$C$56)*('Field Check'!$C$56&lt;&gt;"")+('Dvd Calendar'!$E$629:$CZ$629='Field Check'!$C$57)*('Field Check'!$C$57&lt;&gt;""))*(COUNTIF('Dvd Calendar'!$E$631:$CZ$631,'Dvd Calendar'!$E$624:$CZ$624)=0)),"")))</f>
        <v/>
      </c>
      <c r="M107" s="77">
        <f>IF(M$49="","",IF($B107="","",IFERROR(SUMIFS('Dvd Calendar'!$E$632:$CZ$632,'Dvd Calendar'!$E$631:$CZ$631,"&gt;"&amp;M$48,'Dvd Calendar'!$E$631:$CZ$631,"&lt;="&amp;M$49)+SUMPRODUCT(('Dvd Calendar'!$E$624:$CZ$624&gt;M$48)*('Dvd Calendar'!$E$624:$CZ$624&lt;=M$49)*'Dvd Calendar'!$E$627:$CZ$627*(('Dvd Calendar'!$E$629:$CZ$629='Field Check'!$C$53)*('Field Check'!$C$53&lt;&gt;"")+('Dvd Calendar'!$E$629:$CZ$629='Field Check'!$C$54)*('Field Check'!$C$54&lt;&gt;"")+('Dvd Calendar'!$E$629:$CZ$629='Field Check'!$C$55)*('Field Check'!$C$55&lt;&gt;"")+('Dvd Calendar'!$E$629:$CZ$629='Field Check'!$C$56)*('Field Check'!$C$56&lt;&gt;"")+('Dvd Calendar'!$E$629:$CZ$629='Field Check'!$C$57)*('Field Check'!$C$57&lt;&gt;""))*(COUNTIF('Dvd Calendar'!$E$631:$CZ$631,'Dvd Calendar'!$E$624:$CZ$624)=0)),"")))</f>
        <v/>
      </c>
      <c r="N107" s="77">
        <f>IF(N$49="","",IF($B107="","",IFERROR(SUMIFS('Dvd Calendar'!$E$632:$CZ$632,'Dvd Calendar'!$E$631:$CZ$631,"&gt;"&amp;N$48,'Dvd Calendar'!$E$631:$CZ$631,"&lt;="&amp;N$49)+SUMPRODUCT(('Dvd Calendar'!$E$624:$CZ$624&gt;N$48)*('Dvd Calendar'!$E$624:$CZ$624&lt;=N$49)*'Dvd Calendar'!$E$627:$CZ$627*(('Dvd Calendar'!$E$629:$CZ$629='Field Check'!$C$53)*('Field Check'!$C$53&lt;&gt;"")+('Dvd Calendar'!$E$629:$CZ$629='Field Check'!$C$54)*('Field Check'!$C$54&lt;&gt;"")+('Dvd Calendar'!$E$629:$CZ$629='Field Check'!$C$55)*('Field Check'!$C$55&lt;&gt;"")+('Dvd Calendar'!$E$629:$CZ$629='Field Check'!$C$56)*('Field Check'!$C$56&lt;&gt;"")+('Dvd Calendar'!$E$629:$CZ$629='Field Check'!$C$57)*('Field Check'!$C$57&lt;&gt;""))*(COUNTIF('Dvd Calendar'!$E$631:$CZ$631,'Dvd Calendar'!$E$624:$CZ$624)=0)),"")))</f>
        <v/>
      </c>
      <c r="O107" s="77">
        <f>IF(O$49="","",IF($B107="","",IFERROR(SUMIFS('Dvd Calendar'!$E$632:$CZ$632,'Dvd Calendar'!$E$631:$CZ$631,"&gt;"&amp;O$48,'Dvd Calendar'!$E$631:$CZ$631,"&lt;="&amp;O$49)+SUMPRODUCT(('Dvd Calendar'!$E$624:$CZ$624&gt;O$48)*('Dvd Calendar'!$E$624:$CZ$624&lt;=O$49)*'Dvd Calendar'!$E$627:$CZ$627*(('Dvd Calendar'!$E$629:$CZ$629='Field Check'!$C$53)*('Field Check'!$C$53&lt;&gt;"")+('Dvd Calendar'!$E$629:$CZ$629='Field Check'!$C$54)*('Field Check'!$C$54&lt;&gt;"")+('Dvd Calendar'!$E$629:$CZ$629='Field Check'!$C$55)*('Field Check'!$C$55&lt;&gt;"")+('Dvd Calendar'!$E$629:$CZ$629='Field Check'!$C$56)*('Field Check'!$C$56&lt;&gt;"")+('Dvd Calendar'!$E$629:$CZ$629='Field Check'!$C$57)*('Field Check'!$C$57&lt;&gt;""))*(COUNTIF('Dvd Calendar'!$E$631:$CZ$631,'Dvd Calendar'!$E$624:$CZ$624)=0)),"")))</f>
        <v/>
      </c>
      <c r="P107" s="77">
        <f>IF(P$49="","",IF($B107="","",IFERROR(SUMIFS('Dvd Calendar'!$E$632:$CZ$632,'Dvd Calendar'!$E$631:$CZ$631,"&gt;"&amp;P$48,'Dvd Calendar'!$E$631:$CZ$631,"&lt;="&amp;P$49)+SUMPRODUCT(('Dvd Calendar'!$E$624:$CZ$624&gt;P$48)*('Dvd Calendar'!$E$624:$CZ$624&lt;=P$49)*'Dvd Calendar'!$E$627:$CZ$627*(('Dvd Calendar'!$E$629:$CZ$629='Field Check'!$C$53)*('Field Check'!$C$53&lt;&gt;"")+('Dvd Calendar'!$E$629:$CZ$629='Field Check'!$C$54)*('Field Check'!$C$54&lt;&gt;"")+('Dvd Calendar'!$E$629:$CZ$629='Field Check'!$C$55)*('Field Check'!$C$55&lt;&gt;"")+('Dvd Calendar'!$E$629:$CZ$629='Field Check'!$C$56)*('Field Check'!$C$56&lt;&gt;"")+('Dvd Calendar'!$E$629:$CZ$629='Field Check'!$C$57)*('Field Check'!$C$57&lt;&gt;""))*(COUNTIF('Dvd Calendar'!$E$631:$CZ$631,'Dvd Calendar'!$E$624:$CZ$624)=0)),"")))</f>
        <v/>
      </c>
      <c r="Q107" s="77">
        <f>IF(Q$49="","",IF($B107="","",IFERROR(SUMIFS('Dvd Calendar'!$E$632:$CZ$632,'Dvd Calendar'!$E$631:$CZ$631,"&gt;"&amp;Q$48,'Dvd Calendar'!$E$631:$CZ$631,"&lt;="&amp;Q$49)+SUMPRODUCT(('Dvd Calendar'!$E$624:$CZ$624&gt;Q$48)*('Dvd Calendar'!$E$624:$CZ$624&lt;=Q$49)*'Dvd Calendar'!$E$627:$CZ$627*(('Dvd Calendar'!$E$629:$CZ$629='Field Check'!$C$53)*('Field Check'!$C$53&lt;&gt;"")+('Dvd Calendar'!$E$629:$CZ$629='Field Check'!$C$54)*('Field Check'!$C$54&lt;&gt;"")+('Dvd Calendar'!$E$629:$CZ$629='Field Check'!$C$55)*('Field Check'!$C$55&lt;&gt;"")+('Dvd Calendar'!$E$629:$CZ$629='Field Check'!$C$56)*('Field Check'!$C$56&lt;&gt;"")+('Dvd Calendar'!$E$629:$CZ$629='Field Check'!$C$57)*('Field Check'!$C$57&lt;&gt;""))*(COUNTIF('Dvd Calendar'!$E$631:$CZ$631,'Dvd Calendar'!$E$624:$CZ$624)=0)),"")))</f>
        <v/>
      </c>
      <c r="R107" s="77">
        <f>IF(R$49="","",IF($B107="","",IFERROR(SUMIFS('Dvd Calendar'!$E$632:$CZ$632,'Dvd Calendar'!$E$631:$CZ$631,"&gt;"&amp;R$48,'Dvd Calendar'!$E$631:$CZ$631,"&lt;="&amp;R$49)+SUMPRODUCT(('Dvd Calendar'!$E$624:$CZ$624&gt;R$48)*('Dvd Calendar'!$E$624:$CZ$624&lt;=R$49)*'Dvd Calendar'!$E$627:$CZ$627*(('Dvd Calendar'!$E$629:$CZ$629='Field Check'!$C$53)*('Field Check'!$C$53&lt;&gt;"")+('Dvd Calendar'!$E$629:$CZ$629='Field Check'!$C$54)*('Field Check'!$C$54&lt;&gt;"")+('Dvd Calendar'!$E$629:$CZ$629='Field Check'!$C$55)*('Field Check'!$C$55&lt;&gt;"")+('Dvd Calendar'!$E$629:$CZ$629='Field Check'!$C$56)*('Field Check'!$C$56&lt;&gt;"")+('Dvd Calendar'!$E$629:$CZ$629='Field Check'!$C$57)*('Field Check'!$C$57&lt;&gt;""))*(COUNTIF('Dvd Calendar'!$E$631:$CZ$631,'Dvd Calendar'!$E$624:$CZ$624)=0)),"")))</f>
        <v/>
      </c>
      <c r="U107" s="86" t="n"/>
      <c r="V107" s="86" t="n"/>
      <c r="W107" s="86" t="n"/>
      <c r="X107" s="86" t="n"/>
      <c r="Y107" s="86" t="n"/>
      <c r="Z107" s="86" t="n"/>
      <c r="AA107" s="86" t="n"/>
      <c r="AB107" s="86" t="n"/>
      <c r="AC107" s="86" t="n"/>
      <c r="AD107" s="86" t="n"/>
      <c r="AE107" s="86" t="n"/>
      <c r="AF107" s="86" t="n"/>
      <c r="AG107" s="86" t="n"/>
      <c r="AH107" s="86" t="n"/>
      <c r="AI107" s="86" t="n"/>
      <c r="AJ107" s="86" t="n"/>
    </row>
    <row r="108">
      <c r="B108" s="126">
        <f>IF('AS51'!$C$63="","",'AS51'!$C$63)</f>
        <v/>
      </c>
      <c r="C108" s="77">
        <f>IF(C$49="","",IF($B108="","",IFERROR(SUMIFS('Dvd Calendar'!$E$643:$CZ$643,'Dvd Calendar'!$E$642:$CZ$642,"&gt;"&amp;C$48,'Dvd Calendar'!$E$642:$CZ$642,"&lt;="&amp;C$49)+SUMPRODUCT(('Dvd Calendar'!$E$635:$CZ$635&gt;C$48)*('Dvd Calendar'!$E$635:$CZ$635&lt;=C$49)*'Dvd Calendar'!$E$638:$CZ$638*(('Dvd Calendar'!$E$640:$CZ$640='Field Check'!$C$53)*('Field Check'!$C$53&lt;&gt;"")+('Dvd Calendar'!$E$640:$CZ$640='Field Check'!$C$54)*('Field Check'!$C$54&lt;&gt;"")+('Dvd Calendar'!$E$640:$CZ$640='Field Check'!$C$55)*('Field Check'!$C$55&lt;&gt;"")+('Dvd Calendar'!$E$640:$CZ$640='Field Check'!$C$56)*('Field Check'!$C$56&lt;&gt;"")+('Dvd Calendar'!$E$640:$CZ$640='Field Check'!$C$57)*('Field Check'!$C$57&lt;&gt;""))*(COUNTIF('Dvd Calendar'!$E$642:$CZ$642,'Dvd Calendar'!$E$635:$CZ$635)=0)),"")))</f>
        <v/>
      </c>
      <c r="D108" s="77">
        <f>IF(D$49="","",IF($B108="","",IFERROR(SUMIFS('Dvd Calendar'!$E$643:$CZ$643,'Dvd Calendar'!$E$642:$CZ$642,"&gt;"&amp;D$48,'Dvd Calendar'!$E$642:$CZ$642,"&lt;="&amp;D$49)+SUMPRODUCT(('Dvd Calendar'!$E$635:$CZ$635&gt;D$48)*('Dvd Calendar'!$E$635:$CZ$635&lt;=D$49)*'Dvd Calendar'!$E$638:$CZ$638*(('Dvd Calendar'!$E$640:$CZ$640='Field Check'!$C$53)*('Field Check'!$C$53&lt;&gt;"")+('Dvd Calendar'!$E$640:$CZ$640='Field Check'!$C$54)*('Field Check'!$C$54&lt;&gt;"")+('Dvd Calendar'!$E$640:$CZ$640='Field Check'!$C$55)*('Field Check'!$C$55&lt;&gt;"")+('Dvd Calendar'!$E$640:$CZ$640='Field Check'!$C$56)*('Field Check'!$C$56&lt;&gt;"")+('Dvd Calendar'!$E$640:$CZ$640='Field Check'!$C$57)*('Field Check'!$C$57&lt;&gt;""))*(COUNTIF('Dvd Calendar'!$E$642:$CZ$642,'Dvd Calendar'!$E$635:$CZ$635)=0)),"")))</f>
        <v/>
      </c>
      <c r="E108" s="77">
        <f>IF(E$49="","",IF($B108="","",IFERROR(SUMIFS('Dvd Calendar'!$E$643:$CZ$643,'Dvd Calendar'!$E$642:$CZ$642,"&gt;"&amp;E$48,'Dvd Calendar'!$E$642:$CZ$642,"&lt;="&amp;E$49)+SUMPRODUCT(('Dvd Calendar'!$E$635:$CZ$635&gt;E$48)*('Dvd Calendar'!$E$635:$CZ$635&lt;=E$49)*'Dvd Calendar'!$E$638:$CZ$638*(('Dvd Calendar'!$E$640:$CZ$640='Field Check'!$C$53)*('Field Check'!$C$53&lt;&gt;"")+('Dvd Calendar'!$E$640:$CZ$640='Field Check'!$C$54)*('Field Check'!$C$54&lt;&gt;"")+('Dvd Calendar'!$E$640:$CZ$640='Field Check'!$C$55)*('Field Check'!$C$55&lt;&gt;"")+('Dvd Calendar'!$E$640:$CZ$640='Field Check'!$C$56)*('Field Check'!$C$56&lt;&gt;"")+('Dvd Calendar'!$E$640:$CZ$640='Field Check'!$C$57)*('Field Check'!$C$57&lt;&gt;""))*(COUNTIF('Dvd Calendar'!$E$642:$CZ$642,'Dvd Calendar'!$E$635:$CZ$635)=0)),"")))</f>
        <v/>
      </c>
      <c r="F108" s="77">
        <f>IF(F$49="","",IF($B108="","",IFERROR(SUMIFS('Dvd Calendar'!$E$643:$CZ$643,'Dvd Calendar'!$E$642:$CZ$642,"&gt;"&amp;F$48,'Dvd Calendar'!$E$642:$CZ$642,"&lt;="&amp;F$49)+SUMPRODUCT(('Dvd Calendar'!$E$635:$CZ$635&gt;F$48)*('Dvd Calendar'!$E$635:$CZ$635&lt;=F$49)*'Dvd Calendar'!$E$638:$CZ$638*(('Dvd Calendar'!$E$640:$CZ$640='Field Check'!$C$53)*('Field Check'!$C$53&lt;&gt;"")+('Dvd Calendar'!$E$640:$CZ$640='Field Check'!$C$54)*('Field Check'!$C$54&lt;&gt;"")+('Dvd Calendar'!$E$640:$CZ$640='Field Check'!$C$55)*('Field Check'!$C$55&lt;&gt;"")+('Dvd Calendar'!$E$640:$CZ$640='Field Check'!$C$56)*('Field Check'!$C$56&lt;&gt;"")+('Dvd Calendar'!$E$640:$CZ$640='Field Check'!$C$57)*('Field Check'!$C$57&lt;&gt;""))*(COUNTIF('Dvd Calendar'!$E$642:$CZ$642,'Dvd Calendar'!$E$635:$CZ$635)=0)),"")))</f>
        <v/>
      </c>
      <c r="G108" s="77">
        <f>IF(G$49="","",IF($B108="","",IFERROR(SUMIFS('Dvd Calendar'!$E$643:$CZ$643,'Dvd Calendar'!$E$642:$CZ$642,"&gt;"&amp;G$48,'Dvd Calendar'!$E$642:$CZ$642,"&lt;="&amp;G$49)+SUMPRODUCT(('Dvd Calendar'!$E$635:$CZ$635&gt;G$48)*('Dvd Calendar'!$E$635:$CZ$635&lt;=G$49)*'Dvd Calendar'!$E$638:$CZ$638*(('Dvd Calendar'!$E$640:$CZ$640='Field Check'!$C$53)*('Field Check'!$C$53&lt;&gt;"")+('Dvd Calendar'!$E$640:$CZ$640='Field Check'!$C$54)*('Field Check'!$C$54&lt;&gt;"")+('Dvd Calendar'!$E$640:$CZ$640='Field Check'!$C$55)*('Field Check'!$C$55&lt;&gt;"")+('Dvd Calendar'!$E$640:$CZ$640='Field Check'!$C$56)*('Field Check'!$C$56&lt;&gt;"")+('Dvd Calendar'!$E$640:$CZ$640='Field Check'!$C$57)*('Field Check'!$C$57&lt;&gt;""))*(COUNTIF('Dvd Calendar'!$E$642:$CZ$642,'Dvd Calendar'!$E$635:$CZ$635)=0)),"")))</f>
        <v/>
      </c>
      <c r="H108" s="77">
        <f>IF(H$49="","",IF($B108="","",IFERROR(SUMIFS('Dvd Calendar'!$E$643:$CZ$643,'Dvd Calendar'!$E$642:$CZ$642,"&gt;"&amp;H$48,'Dvd Calendar'!$E$642:$CZ$642,"&lt;="&amp;H$49)+SUMPRODUCT(('Dvd Calendar'!$E$635:$CZ$635&gt;H$48)*('Dvd Calendar'!$E$635:$CZ$635&lt;=H$49)*'Dvd Calendar'!$E$638:$CZ$638*(('Dvd Calendar'!$E$640:$CZ$640='Field Check'!$C$53)*('Field Check'!$C$53&lt;&gt;"")+('Dvd Calendar'!$E$640:$CZ$640='Field Check'!$C$54)*('Field Check'!$C$54&lt;&gt;"")+('Dvd Calendar'!$E$640:$CZ$640='Field Check'!$C$55)*('Field Check'!$C$55&lt;&gt;"")+('Dvd Calendar'!$E$640:$CZ$640='Field Check'!$C$56)*('Field Check'!$C$56&lt;&gt;"")+('Dvd Calendar'!$E$640:$CZ$640='Field Check'!$C$57)*('Field Check'!$C$57&lt;&gt;""))*(COUNTIF('Dvd Calendar'!$E$642:$CZ$642,'Dvd Calendar'!$E$635:$CZ$635)=0)),"")))</f>
        <v/>
      </c>
      <c r="I108" s="77">
        <f>IF(I$49="","",IF($B108="","",IFERROR(SUMIFS('Dvd Calendar'!$E$643:$CZ$643,'Dvd Calendar'!$E$642:$CZ$642,"&gt;"&amp;I$48,'Dvd Calendar'!$E$642:$CZ$642,"&lt;="&amp;I$49)+SUMPRODUCT(('Dvd Calendar'!$E$635:$CZ$635&gt;I$48)*('Dvd Calendar'!$E$635:$CZ$635&lt;=I$49)*'Dvd Calendar'!$E$638:$CZ$638*(('Dvd Calendar'!$E$640:$CZ$640='Field Check'!$C$53)*('Field Check'!$C$53&lt;&gt;"")+('Dvd Calendar'!$E$640:$CZ$640='Field Check'!$C$54)*('Field Check'!$C$54&lt;&gt;"")+('Dvd Calendar'!$E$640:$CZ$640='Field Check'!$C$55)*('Field Check'!$C$55&lt;&gt;"")+('Dvd Calendar'!$E$640:$CZ$640='Field Check'!$C$56)*('Field Check'!$C$56&lt;&gt;"")+('Dvd Calendar'!$E$640:$CZ$640='Field Check'!$C$57)*('Field Check'!$C$57&lt;&gt;""))*(COUNTIF('Dvd Calendar'!$E$642:$CZ$642,'Dvd Calendar'!$E$635:$CZ$635)=0)),"")))</f>
        <v/>
      </c>
      <c r="J108" s="77">
        <f>IF(J$49="","",IF($B108="","",IFERROR(SUMIFS('Dvd Calendar'!$E$643:$CZ$643,'Dvd Calendar'!$E$642:$CZ$642,"&gt;"&amp;J$48,'Dvd Calendar'!$E$642:$CZ$642,"&lt;="&amp;J$49)+SUMPRODUCT(('Dvd Calendar'!$E$635:$CZ$635&gt;J$48)*('Dvd Calendar'!$E$635:$CZ$635&lt;=J$49)*'Dvd Calendar'!$E$638:$CZ$638*(('Dvd Calendar'!$E$640:$CZ$640='Field Check'!$C$53)*('Field Check'!$C$53&lt;&gt;"")+('Dvd Calendar'!$E$640:$CZ$640='Field Check'!$C$54)*('Field Check'!$C$54&lt;&gt;"")+('Dvd Calendar'!$E$640:$CZ$640='Field Check'!$C$55)*('Field Check'!$C$55&lt;&gt;"")+('Dvd Calendar'!$E$640:$CZ$640='Field Check'!$C$56)*('Field Check'!$C$56&lt;&gt;"")+('Dvd Calendar'!$E$640:$CZ$640='Field Check'!$C$57)*('Field Check'!$C$57&lt;&gt;""))*(COUNTIF('Dvd Calendar'!$E$642:$CZ$642,'Dvd Calendar'!$E$635:$CZ$635)=0)),"")))</f>
        <v/>
      </c>
      <c r="K108" s="77">
        <f>IF(K$49="","",IF($B108="","",IFERROR(SUMIFS('Dvd Calendar'!$E$643:$CZ$643,'Dvd Calendar'!$E$642:$CZ$642,"&gt;"&amp;K$48,'Dvd Calendar'!$E$642:$CZ$642,"&lt;="&amp;K$49)+SUMPRODUCT(('Dvd Calendar'!$E$635:$CZ$635&gt;K$48)*('Dvd Calendar'!$E$635:$CZ$635&lt;=K$49)*'Dvd Calendar'!$E$638:$CZ$638*(('Dvd Calendar'!$E$640:$CZ$640='Field Check'!$C$53)*('Field Check'!$C$53&lt;&gt;"")+('Dvd Calendar'!$E$640:$CZ$640='Field Check'!$C$54)*('Field Check'!$C$54&lt;&gt;"")+('Dvd Calendar'!$E$640:$CZ$640='Field Check'!$C$55)*('Field Check'!$C$55&lt;&gt;"")+('Dvd Calendar'!$E$640:$CZ$640='Field Check'!$C$56)*('Field Check'!$C$56&lt;&gt;"")+('Dvd Calendar'!$E$640:$CZ$640='Field Check'!$C$57)*('Field Check'!$C$57&lt;&gt;""))*(COUNTIF('Dvd Calendar'!$E$642:$CZ$642,'Dvd Calendar'!$E$635:$CZ$635)=0)),"")))</f>
        <v/>
      </c>
      <c r="L108" s="77">
        <f>IF(L$49="","",IF($B108="","",IFERROR(SUMIFS('Dvd Calendar'!$E$643:$CZ$643,'Dvd Calendar'!$E$642:$CZ$642,"&gt;"&amp;L$48,'Dvd Calendar'!$E$642:$CZ$642,"&lt;="&amp;L$49)+SUMPRODUCT(('Dvd Calendar'!$E$635:$CZ$635&gt;L$48)*('Dvd Calendar'!$E$635:$CZ$635&lt;=L$49)*'Dvd Calendar'!$E$638:$CZ$638*(('Dvd Calendar'!$E$640:$CZ$640='Field Check'!$C$53)*('Field Check'!$C$53&lt;&gt;"")+('Dvd Calendar'!$E$640:$CZ$640='Field Check'!$C$54)*('Field Check'!$C$54&lt;&gt;"")+('Dvd Calendar'!$E$640:$CZ$640='Field Check'!$C$55)*('Field Check'!$C$55&lt;&gt;"")+('Dvd Calendar'!$E$640:$CZ$640='Field Check'!$C$56)*('Field Check'!$C$56&lt;&gt;"")+('Dvd Calendar'!$E$640:$CZ$640='Field Check'!$C$57)*('Field Check'!$C$57&lt;&gt;""))*(COUNTIF('Dvd Calendar'!$E$642:$CZ$642,'Dvd Calendar'!$E$635:$CZ$635)=0)),"")))</f>
        <v/>
      </c>
      <c r="M108" s="77">
        <f>IF(M$49="","",IF($B108="","",IFERROR(SUMIFS('Dvd Calendar'!$E$643:$CZ$643,'Dvd Calendar'!$E$642:$CZ$642,"&gt;"&amp;M$48,'Dvd Calendar'!$E$642:$CZ$642,"&lt;="&amp;M$49)+SUMPRODUCT(('Dvd Calendar'!$E$635:$CZ$635&gt;M$48)*('Dvd Calendar'!$E$635:$CZ$635&lt;=M$49)*'Dvd Calendar'!$E$638:$CZ$638*(('Dvd Calendar'!$E$640:$CZ$640='Field Check'!$C$53)*('Field Check'!$C$53&lt;&gt;"")+('Dvd Calendar'!$E$640:$CZ$640='Field Check'!$C$54)*('Field Check'!$C$54&lt;&gt;"")+('Dvd Calendar'!$E$640:$CZ$640='Field Check'!$C$55)*('Field Check'!$C$55&lt;&gt;"")+('Dvd Calendar'!$E$640:$CZ$640='Field Check'!$C$56)*('Field Check'!$C$56&lt;&gt;"")+('Dvd Calendar'!$E$640:$CZ$640='Field Check'!$C$57)*('Field Check'!$C$57&lt;&gt;""))*(COUNTIF('Dvd Calendar'!$E$642:$CZ$642,'Dvd Calendar'!$E$635:$CZ$635)=0)),"")))</f>
        <v/>
      </c>
      <c r="N108" s="77">
        <f>IF(N$49="","",IF($B108="","",IFERROR(SUMIFS('Dvd Calendar'!$E$643:$CZ$643,'Dvd Calendar'!$E$642:$CZ$642,"&gt;"&amp;N$48,'Dvd Calendar'!$E$642:$CZ$642,"&lt;="&amp;N$49)+SUMPRODUCT(('Dvd Calendar'!$E$635:$CZ$635&gt;N$48)*('Dvd Calendar'!$E$635:$CZ$635&lt;=N$49)*'Dvd Calendar'!$E$638:$CZ$638*(('Dvd Calendar'!$E$640:$CZ$640='Field Check'!$C$53)*('Field Check'!$C$53&lt;&gt;"")+('Dvd Calendar'!$E$640:$CZ$640='Field Check'!$C$54)*('Field Check'!$C$54&lt;&gt;"")+('Dvd Calendar'!$E$640:$CZ$640='Field Check'!$C$55)*('Field Check'!$C$55&lt;&gt;"")+('Dvd Calendar'!$E$640:$CZ$640='Field Check'!$C$56)*('Field Check'!$C$56&lt;&gt;"")+('Dvd Calendar'!$E$640:$CZ$640='Field Check'!$C$57)*('Field Check'!$C$57&lt;&gt;""))*(COUNTIF('Dvd Calendar'!$E$642:$CZ$642,'Dvd Calendar'!$E$635:$CZ$635)=0)),"")))</f>
        <v/>
      </c>
      <c r="O108" s="77">
        <f>IF(O$49="","",IF($B108="","",IFERROR(SUMIFS('Dvd Calendar'!$E$643:$CZ$643,'Dvd Calendar'!$E$642:$CZ$642,"&gt;"&amp;O$48,'Dvd Calendar'!$E$642:$CZ$642,"&lt;="&amp;O$49)+SUMPRODUCT(('Dvd Calendar'!$E$635:$CZ$635&gt;O$48)*('Dvd Calendar'!$E$635:$CZ$635&lt;=O$49)*'Dvd Calendar'!$E$638:$CZ$638*(('Dvd Calendar'!$E$640:$CZ$640='Field Check'!$C$53)*('Field Check'!$C$53&lt;&gt;"")+('Dvd Calendar'!$E$640:$CZ$640='Field Check'!$C$54)*('Field Check'!$C$54&lt;&gt;"")+('Dvd Calendar'!$E$640:$CZ$640='Field Check'!$C$55)*('Field Check'!$C$55&lt;&gt;"")+('Dvd Calendar'!$E$640:$CZ$640='Field Check'!$C$56)*('Field Check'!$C$56&lt;&gt;"")+('Dvd Calendar'!$E$640:$CZ$640='Field Check'!$C$57)*('Field Check'!$C$57&lt;&gt;""))*(COUNTIF('Dvd Calendar'!$E$642:$CZ$642,'Dvd Calendar'!$E$635:$CZ$635)=0)),"")))</f>
        <v/>
      </c>
      <c r="P108" s="77">
        <f>IF(P$49="","",IF($B108="","",IFERROR(SUMIFS('Dvd Calendar'!$E$643:$CZ$643,'Dvd Calendar'!$E$642:$CZ$642,"&gt;"&amp;P$48,'Dvd Calendar'!$E$642:$CZ$642,"&lt;="&amp;P$49)+SUMPRODUCT(('Dvd Calendar'!$E$635:$CZ$635&gt;P$48)*('Dvd Calendar'!$E$635:$CZ$635&lt;=P$49)*'Dvd Calendar'!$E$638:$CZ$638*(('Dvd Calendar'!$E$640:$CZ$640='Field Check'!$C$53)*('Field Check'!$C$53&lt;&gt;"")+('Dvd Calendar'!$E$640:$CZ$640='Field Check'!$C$54)*('Field Check'!$C$54&lt;&gt;"")+('Dvd Calendar'!$E$640:$CZ$640='Field Check'!$C$55)*('Field Check'!$C$55&lt;&gt;"")+('Dvd Calendar'!$E$640:$CZ$640='Field Check'!$C$56)*('Field Check'!$C$56&lt;&gt;"")+('Dvd Calendar'!$E$640:$CZ$640='Field Check'!$C$57)*('Field Check'!$C$57&lt;&gt;""))*(COUNTIF('Dvd Calendar'!$E$642:$CZ$642,'Dvd Calendar'!$E$635:$CZ$635)=0)),"")))</f>
        <v/>
      </c>
      <c r="Q108" s="77">
        <f>IF(Q$49="","",IF($B108="","",IFERROR(SUMIFS('Dvd Calendar'!$E$643:$CZ$643,'Dvd Calendar'!$E$642:$CZ$642,"&gt;"&amp;Q$48,'Dvd Calendar'!$E$642:$CZ$642,"&lt;="&amp;Q$49)+SUMPRODUCT(('Dvd Calendar'!$E$635:$CZ$635&gt;Q$48)*('Dvd Calendar'!$E$635:$CZ$635&lt;=Q$49)*'Dvd Calendar'!$E$638:$CZ$638*(('Dvd Calendar'!$E$640:$CZ$640='Field Check'!$C$53)*('Field Check'!$C$53&lt;&gt;"")+('Dvd Calendar'!$E$640:$CZ$640='Field Check'!$C$54)*('Field Check'!$C$54&lt;&gt;"")+('Dvd Calendar'!$E$640:$CZ$640='Field Check'!$C$55)*('Field Check'!$C$55&lt;&gt;"")+('Dvd Calendar'!$E$640:$CZ$640='Field Check'!$C$56)*('Field Check'!$C$56&lt;&gt;"")+('Dvd Calendar'!$E$640:$CZ$640='Field Check'!$C$57)*('Field Check'!$C$57&lt;&gt;""))*(COUNTIF('Dvd Calendar'!$E$642:$CZ$642,'Dvd Calendar'!$E$635:$CZ$635)=0)),"")))</f>
        <v/>
      </c>
      <c r="R108" s="77">
        <f>IF(R$49="","",IF($B108="","",IFERROR(SUMIFS('Dvd Calendar'!$E$643:$CZ$643,'Dvd Calendar'!$E$642:$CZ$642,"&gt;"&amp;R$48,'Dvd Calendar'!$E$642:$CZ$642,"&lt;="&amp;R$49)+SUMPRODUCT(('Dvd Calendar'!$E$635:$CZ$635&gt;R$48)*('Dvd Calendar'!$E$635:$CZ$635&lt;=R$49)*'Dvd Calendar'!$E$638:$CZ$638*(('Dvd Calendar'!$E$640:$CZ$640='Field Check'!$C$53)*('Field Check'!$C$53&lt;&gt;"")+('Dvd Calendar'!$E$640:$CZ$640='Field Check'!$C$54)*('Field Check'!$C$54&lt;&gt;"")+('Dvd Calendar'!$E$640:$CZ$640='Field Check'!$C$55)*('Field Check'!$C$55&lt;&gt;"")+('Dvd Calendar'!$E$640:$CZ$640='Field Check'!$C$56)*('Field Check'!$C$56&lt;&gt;"")+('Dvd Calendar'!$E$640:$CZ$640='Field Check'!$C$57)*('Field Check'!$C$57&lt;&gt;""))*(COUNTIF('Dvd Calendar'!$E$642:$CZ$642,'Dvd Calendar'!$E$635:$CZ$635)=0)),"")))</f>
        <v/>
      </c>
      <c r="U108" s="86" t="n"/>
      <c r="V108" s="86" t="n"/>
      <c r="W108" s="86" t="n"/>
      <c r="X108" s="86" t="n"/>
      <c r="Y108" s="86" t="n"/>
      <c r="Z108" s="86" t="n"/>
      <c r="AA108" s="86" t="n"/>
      <c r="AB108" s="86" t="n"/>
      <c r="AC108" s="86" t="n"/>
      <c r="AD108" s="86" t="n"/>
      <c r="AE108" s="86" t="n"/>
      <c r="AF108" s="86" t="n"/>
      <c r="AG108" s="86" t="n"/>
      <c r="AH108" s="86" t="n"/>
      <c r="AI108" s="86" t="n"/>
      <c r="AJ108" s="86" t="n"/>
    </row>
    <row r="109">
      <c r="B109" s="126">
        <f>IF('AS51'!$C$64="","",'AS51'!$C$64)</f>
        <v/>
      </c>
      <c r="C109" s="77">
        <f>IF(C$49="","",IF($B109="","",IFERROR(SUMIFS('Dvd Calendar'!$E$654:$CZ$654,'Dvd Calendar'!$E$653:$CZ$653,"&gt;"&amp;C$48,'Dvd Calendar'!$E$653:$CZ$653,"&lt;="&amp;C$49)+SUMPRODUCT(('Dvd Calendar'!$E$646:$CZ$646&gt;C$48)*('Dvd Calendar'!$E$646:$CZ$646&lt;=C$49)*'Dvd Calendar'!$E$649:$CZ$649*(('Dvd Calendar'!$E$651:$CZ$651='Field Check'!$C$53)*('Field Check'!$C$53&lt;&gt;"")+('Dvd Calendar'!$E$651:$CZ$651='Field Check'!$C$54)*('Field Check'!$C$54&lt;&gt;"")+('Dvd Calendar'!$E$651:$CZ$651='Field Check'!$C$55)*('Field Check'!$C$55&lt;&gt;"")+('Dvd Calendar'!$E$651:$CZ$651='Field Check'!$C$56)*('Field Check'!$C$56&lt;&gt;"")+('Dvd Calendar'!$E$651:$CZ$651='Field Check'!$C$57)*('Field Check'!$C$57&lt;&gt;""))*(COUNTIF('Dvd Calendar'!$E$653:$CZ$653,'Dvd Calendar'!$E$646:$CZ$646)=0)),"")))</f>
        <v/>
      </c>
      <c r="D109" s="77">
        <f>IF(D$49="","",IF($B109="","",IFERROR(SUMIFS('Dvd Calendar'!$E$654:$CZ$654,'Dvd Calendar'!$E$653:$CZ$653,"&gt;"&amp;D$48,'Dvd Calendar'!$E$653:$CZ$653,"&lt;="&amp;D$49)+SUMPRODUCT(('Dvd Calendar'!$E$646:$CZ$646&gt;D$48)*('Dvd Calendar'!$E$646:$CZ$646&lt;=D$49)*'Dvd Calendar'!$E$649:$CZ$649*(('Dvd Calendar'!$E$651:$CZ$651='Field Check'!$C$53)*('Field Check'!$C$53&lt;&gt;"")+('Dvd Calendar'!$E$651:$CZ$651='Field Check'!$C$54)*('Field Check'!$C$54&lt;&gt;"")+('Dvd Calendar'!$E$651:$CZ$651='Field Check'!$C$55)*('Field Check'!$C$55&lt;&gt;"")+('Dvd Calendar'!$E$651:$CZ$651='Field Check'!$C$56)*('Field Check'!$C$56&lt;&gt;"")+('Dvd Calendar'!$E$651:$CZ$651='Field Check'!$C$57)*('Field Check'!$C$57&lt;&gt;""))*(COUNTIF('Dvd Calendar'!$E$653:$CZ$653,'Dvd Calendar'!$E$646:$CZ$646)=0)),"")))</f>
        <v/>
      </c>
      <c r="E109" s="77">
        <f>IF(E$49="","",IF($B109="","",IFERROR(SUMIFS('Dvd Calendar'!$E$654:$CZ$654,'Dvd Calendar'!$E$653:$CZ$653,"&gt;"&amp;E$48,'Dvd Calendar'!$E$653:$CZ$653,"&lt;="&amp;E$49)+SUMPRODUCT(('Dvd Calendar'!$E$646:$CZ$646&gt;E$48)*('Dvd Calendar'!$E$646:$CZ$646&lt;=E$49)*'Dvd Calendar'!$E$649:$CZ$649*(('Dvd Calendar'!$E$651:$CZ$651='Field Check'!$C$53)*('Field Check'!$C$53&lt;&gt;"")+('Dvd Calendar'!$E$651:$CZ$651='Field Check'!$C$54)*('Field Check'!$C$54&lt;&gt;"")+('Dvd Calendar'!$E$651:$CZ$651='Field Check'!$C$55)*('Field Check'!$C$55&lt;&gt;"")+('Dvd Calendar'!$E$651:$CZ$651='Field Check'!$C$56)*('Field Check'!$C$56&lt;&gt;"")+('Dvd Calendar'!$E$651:$CZ$651='Field Check'!$C$57)*('Field Check'!$C$57&lt;&gt;""))*(COUNTIF('Dvd Calendar'!$E$653:$CZ$653,'Dvd Calendar'!$E$646:$CZ$646)=0)),"")))</f>
        <v/>
      </c>
      <c r="F109" s="77">
        <f>IF(F$49="","",IF($B109="","",IFERROR(SUMIFS('Dvd Calendar'!$E$654:$CZ$654,'Dvd Calendar'!$E$653:$CZ$653,"&gt;"&amp;F$48,'Dvd Calendar'!$E$653:$CZ$653,"&lt;="&amp;F$49)+SUMPRODUCT(('Dvd Calendar'!$E$646:$CZ$646&gt;F$48)*('Dvd Calendar'!$E$646:$CZ$646&lt;=F$49)*'Dvd Calendar'!$E$649:$CZ$649*(('Dvd Calendar'!$E$651:$CZ$651='Field Check'!$C$53)*('Field Check'!$C$53&lt;&gt;"")+('Dvd Calendar'!$E$651:$CZ$651='Field Check'!$C$54)*('Field Check'!$C$54&lt;&gt;"")+('Dvd Calendar'!$E$651:$CZ$651='Field Check'!$C$55)*('Field Check'!$C$55&lt;&gt;"")+('Dvd Calendar'!$E$651:$CZ$651='Field Check'!$C$56)*('Field Check'!$C$56&lt;&gt;"")+('Dvd Calendar'!$E$651:$CZ$651='Field Check'!$C$57)*('Field Check'!$C$57&lt;&gt;""))*(COUNTIF('Dvd Calendar'!$E$653:$CZ$653,'Dvd Calendar'!$E$646:$CZ$646)=0)),"")))</f>
        <v/>
      </c>
      <c r="G109" s="77">
        <f>IF(G$49="","",IF($B109="","",IFERROR(SUMIFS('Dvd Calendar'!$E$654:$CZ$654,'Dvd Calendar'!$E$653:$CZ$653,"&gt;"&amp;G$48,'Dvd Calendar'!$E$653:$CZ$653,"&lt;="&amp;G$49)+SUMPRODUCT(('Dvd Calendar'!$E$646:$CZ$646&gt;G$48)*('Dvd Calendar'!$E$646:$CZ$646&lt;=G$49)*'Dvd Calendar'!$E$649:$CZ$649*(('Dvd Calendar'!$E$651:$CZ$651='Field Check'!$C$53)*('Field Check'!$C$53&lt;&gt;"")+('Dvd Calendar'!$E$651:$CZ$651='Field Check'!$C$54)*('Field Check'!$C$54&lt;&gt;"")+('Dvd Calendar'!$E$651:$CZ$651='Field Check'!$C$55)*('Field Check'!$C$55&lt;&gt;"")+('Dvd Calendar'!$E$651:$CZ$651='Field Check'!$C$56)*('Field Check'!$C$56&lt;&gt;"")+('Dvd Calendar'!$E$651:$CZ$651='Field Check'!$C$57)*('Field Check'!$C$57&lt;&gt;""))*(COUNTIF('Dvd Calendar'!$E$653:$CZ$653,'Dvd Calendar'!$E$646:$CZ$646)=0)),"")))</f>
        <v/>
      </c>
      <c r="H109" s="77">
        <f>IF(H$49="","",IF($B109="","",IFERROR(SUMIFS('Dvd Calendar'!$E$654:$CZ$654,'Dvd Calendar'!$E$653:$CZ$653,"&gt;"&amp;H$48,'Dvd Calendar'!$E$653:$CZ$653,"&lt;="&amp;H$49)+SUMPRODUCT(('Dvd Calendar'!$E$646:$CZ$646&gt;H$48)*('Dvd Calendar'!$E$646:$CZ$646&lt;=H$49)*'Dvd Calendar'!$E$649:$CZ$649*(('Dvd Calendar'!$E$651:$CZ$651='Field Check'!$C$53)*('Field Check'!$C$53&lt;&gt;"")+('Dvd Calendar'!$E$651:$CZ$651='Field Check'!$C$54)*('Field Check'!$C$54&lt;&gt;"")+('Dvd Calendar'!$E$651:$CZ$651='Field Check'!$C$55)*('Field Check'!$C$55&lt;&gt;"")+('Dvd Calendar'!$E$651:$CZ$651='Field Check'!$C$56)*('Field Check'!$C$56&lt;&gt;"")+('Dvd Calendar'!$E$651:$CZ$651='Field Check'!$C$57)*('Field Check'!$C$57&lt;&gt;""))*(COUNTIF('Dvd Calendar'!$E$653:$CZ$653,'Dvd Calendar'!$E$646:$CZ$646)=0)),"")))</f>
        <v/>
      </c>
      <c r="I109" s="77">
        <f>IF(I$49="","",IF($B109="","",IFERROR(SUMIFS('Dvd Calendar'!$E$654:$CZ$654,'Dvd Calendar'!$E$653:$CZ$653,"&gt;"&amp;I$48,'Dvd Calendar'!$E$653:$CZ$653,"&lt;="&amp;I$49)+SUMPRODUCT(('Dvd Calendar'!$E$646:$CZ$646&gt;I$48)*('Dvd Calendar'!$E$646:$CZ$646&lt;=I$49)*'Dvd Calendar'!$E$649:$CZ$649*(('Dvd Calendar'!$E$651:$CZ$651='Field Check'!$C$53)*('Field Check'!$C$53&lt;&gt;"")+('Dvd Calendar'!$E$651:$CZ$651='Field Check'!$C$54)*('Field Check'!$C$54&lt;&gt;"")+('Dvd Calendar'!$E$651:$CZ$651='Field Check'!$C$55)*('Field Check'!$C$55&lt;&gt;"")+('Dvd Calendar'!$E$651:$CZ$651='Field Check'!$C$56)*('Field Check'!$C$56&lt;&gt;"")+('Dvd Calendar'!$E$651:$CZ$651='Field Check'!$C$57)*('Field Check'!$C$57&lt;&gt;""))*(COUNTIF('Dvd Calendar'!$E$653:$CZ$653,'Dvd Calendar'!$E$646:$CZ$646)=0)),"")))</f>
        <v/>
      </c>
      <c r="J109" s="77">
        <f>IF(J$49="","",IF($B109="","",IFERROR(SUMIFS('Dvd Calendar'!$E$654:$CZ$654,'Dvd Calendar'!$E$653:$CZ$653,"&gt;"&amp;J$48,'Dvd Calendar'!$E$653:$CZ$653,"&lt;="&amp;J$49)+SUMPRODUCT(('Dvd Calendar'!$E$646:$CZ$646&gt;J$48)*('Dvd Calendar'!$E$646:$CZ$646&lt;=J$49)*'Dvd Calendar'!$E$649:$CZ$649*(('Dvd Calendar'!$E$651:$CZ$651='Field Check'!$C$53)*('Field Check'!$C$53&lt;&gt;"")+('Dvd Calendar'!$E$651:$CZ$651='Field Check'!$C$54)*('Field Check'!$C$54&lt;&gt;"")+('Dvd Calendar'!$E$651:$CZ$651='Field Check'!$C$55)*('Field Check'!$C$55&lt;&gt;"")+('Dvd Calendar'!$E$651:$CZ$651='Field Check'!$C$56)*('Field Check'!$C$56&lt;&gt;"")+('Dvd Calendar'!$E$651:$CZ$651='Field Check'!$C$57)*('Field Check'!$C$57&lt;&gt;""))*(COUNTIF('Dvd Calendar'!$E$653:$CZ$653,'Dvd Calendar'!$E$646:$CZ$646)=0)),"")))</f>
        <v/>
      </c>
      <c r="K109" s="77">
        <f>IF(K$49="","",IF($B109="","",IFERROR(SUMIFS('Dvd Calendar'!$E$654:$CZ$654,'Dvd Calendar'!$E$653:$CZ$653,"&gt;"&amp;K$48,'Dvd Calendar'!$E$653:$CZ$653,"&lt;="&amp;K$49)+SUMPRODUCT(('Dvd Calendar'!$E$646:$CZ$646&gt;K$48)*('Dvd Calendar'!$E$646:$CZ$646&lt;=K$49)*'Dvd Calendar'!$E$649:$CZ$649*(('Dvd Calendar'!$E$651:$CZ$651='Field Check'!$C$53)*('Field Check'!$C$53&lt;&gt;"")+('Dvd Calendar'!$E$651:$CZ$651='Field Check'!$C$54)*('Field Check'!$C$54&lt;&gt;"")+('Dvd Calendar'!$E$651:$CZ$651='Field Check'!$C$55)*('Field Check'!$C$55&lt;&gt;"")+('Dvd Calendar'!$E$651:$CZ$651='Field Check'!$C$56)*('Field Check'!$C$56&lt;&gt;"")+('Dvd Calendar'!$E$651:$CZ$651='Field Check'!$C$57)*('Field Check'!$C$57&lt;&gt;""))*(COUNTIF('Dvd Calendar'!$E$653:$CZ$653,'Dvd Calendar'!$E$646:$CZ$646)=0)),"")))</f>
        <v/>
      </c>
      <c r="L109" s="77">
        <f>IF(L$49="","",IF($B109="","",IFERROR(SUMIFS('Dvd Calendar'!$E$654:$CZ$654,'Dvd Calendar'!$E$653:$CZ$653,"&gt;"&amp;L$48,'Dvd Calendar'!$E$653:$CZ$653,"&lt;="&amp;L$49)+SUMPRODUCT(('Dvd Calendar'!$E$646:$CZ$646&gt;L$48)*('Dvd Calendar'!$E$646:$CZ$646&lt;=L$49)*'Dvd Calendar'!$E$649:$CZ$649*(('Dvd Calendar'!$E$651:$CZ$651='Field Check'!$C$53)*('Field Check'!$C$53&lt;&gt;"")+('Dvd Calendar'!$E$651:$CZ$651='Field Check'!$C$54)*('Field Check'!$C$54&lt;&gt;"")+('Dvd Calendar'!$E$651:$CZ$651='Field Check'!$C$55)*('Field Check'!$C$55&lt;&gt;"")+('Dvd Calendar'!$E$651:$CZ$651='Field Check'!$C$56)*('Field Check'!$C$56&lt;&gt;"")+('Dvd Calendar'!$E$651:$CZ$651='Field Check'!$C$57)*('Field Check'!$C$57&lt;&gt;""))*(COUNTIF('Dvd Calendar'!$E$653:$CZ$653,'Dvd Calendar'!$E$646:$CZ$646)=0)),"")))</f>
        <v/>
      </c>
      <c r="M109" s="77">
        <f>IF(M$49="","",IF($B109="","",IFERROR(SUMIFS('Dvd Calendar'!$E$654:$CZ$654,'Dvd Calendar'!$E$653:$CZ$653,"&gt;"&amp;M$48,'Dvd Calendar'!$E$653:$CZ$653,"&lt;="&amp;M$49)+SUMPRODUCT(('Dvd Calendar'!$E$646:$CZ$646&gt;M$48)*('Dvd Calendar'!$E$646:$CZ$646&lt;=M$49)*'Dvd Calendar'!$E$649:$CZ$649*(('Dvd Calendar'!$E$651:$CZ$651='Field Check'!$C$53)*('Field Check'!$C$53&lt;&gt;"")+('Dvd Calendar'!$E$651:$CZ$651='Field Check'!$C$54)*('Field Check'!$C$54&lt;&gt;"")+('Dvd Calendar'!$E$651:$CZ$651='Field Check'!$C$55)*('Field Check'!$C$55&lt;&gt;"")+('Dvd Calendar'!$E$651:$CZ$651='Field Check'!$C$56)*('Field Check'!$C$56&lt;&gt;"")+('Dvd Calendar'!$E$651:$CZ$651='Field Check'!$C$57)*('Field Check'!$C$57&lt;&gt;""))*(COUNTIF('Dvd Calendar'!$E$653:$CZ$653,'Dvd Calendar'!$E$646:$CZ$646)=0)),"")))</f>
        <v/>
      </c>
      <c r="N109" s="77">
        <f>IF(N$49="","",IF($B109="","",IFERROR(SUMIFS('Dvd Calendar'!$E$654:$CZ$654,'Dvd Calendar'!$E$653:$CZ$653,"&gt;"&amp;N$48,'Dvd Calendar'!$E$653:$CZ$653,"&lt;="&amp;N$49)+SUMPRODUCT(('Dvd Calendar'!$E$646:$CZ$646&gt;N$48)*('Dvd Calendar'!$E$646:$CZ$646&lt;=N$49)*'Dvd Calendar'!$E$649:$CZ$649*(('Dvd Calendar'!$E$651:$CZ$651='Field Check'!$C$53)*('Field Check'!$C$53&lt;&gt;"")+('Dvd Calendar'!$E$651:$CZ$651='Field Check'!$C$54)*('Field Check'!$C$54&lt;&gt;"")+('Dvd Calendar'!$E$651:$CZ$651='Field Check'!$C$55)*('Field Check'!$C$55&lt;&gt;"")+('Dvd Calendar'!$E$651:$CZ$651='Field Check'!$C$56)*('Field Check'!$C$56&lt;&gt;"")+('Dvd Calendar'!$E$651:$CZ$651='Field Check'!$C$57)*('Field Check'!$C$57&lt;&gt;""))*(COUNTIF('Dvd Calendar'!$E$653:$CZ$653,'Dvd Calendar'!$E$646:$CZ$646)=0)),"")))</f>
        <v/>
      </c>
      <c r="O109" s="77">
        <f>IF(O$49="","",IF($B109="","",IFERROR(SUMIFS('Dvd Calendar'!$E$654:$CZ$654,'Dvd Calendar'!$E$653:$CZ$653,"&gt;"&amp;O$48,'Dvd Calendar'!$E$653:$CZ$653,"&lt;="&amp;O$49)+SUMPRODUCT(('Dvd Calendar'!$E$646:$CZ$646&gt;O$48)*('Dvd Calendar'!$E$646:$CZ$646&lt;=O$49)*'Dvd Calendar'!$E$649:$CZ$649*(('Dvd Calendar'!$E$651:$CZ$651='Field Check'!$C$53)*('Field Check'!$C$53&lt;&gt;"")+('Dvd Calendar'!$E$651:$CZ$651='Field Check'!$C$54)*('Field Check'!$C$54&lt;&gt;"")+('Dvd Calendar'!$E$651:$CZ$651='Field Check'!$C$55)*('Field Check'!$C$55&lt;&gt;"")+('Dvd Calendar'!$E$651:$CZ$651='Field Check'!$C$56)*('Field Check'!$C$56&lt;&gt;"")+('Dvd Calendar'!$E$651:$CZ$651='Field Check'!$C$57)*('Field Check'!$C$57&lt;&gt;""))*(COUNTIF('Dvd Calendar'!$E$653:$CZ$653,'Dvd Calendar'!$E$646:$CZ$646)=0)),"")))</f>
        <v/>
      </c>
      <c r="P109" s="77">
        <f>IF(P$49="","",IF($B109="","",IFERROR(SUMIFS('Dvd Calendar'!$E$654:$CZ$654,'Dvd Calendar'!$E$653:$CZ$653,"&gt;"&amp;P$48,'Dvd Calendar'!$E$653:$CZ$653,"&lt;="&amp;P$49)+SUMPRODUCT(('Dvd Calendar'!$E$646:$CZ$646&gt;P$48)*('Dvd Calendar'!$E$646:$CZ$646&lt;=P$49)*'Dvd Calendar'!$E$649:$CZ$649*(('Dvd Calendar'!$E$651:$CZ$651='Field Check'!$C$53)*('Field Check'!$C$53&lt;&gt;"")+('Dvd Calendar'!$E$651:$CZ$651='Field Check'!$C$54)*('Field Check'!$C$54&lt;&gt;"")+('Dvd Calendar'!$E$651:$CZ$651='Field Check'!$C$55)*('Field Check'!$C$55&lt;&gt;"")+('Dvd Calendar'!$E$651:$CZ$651='Field Check'!$C$56)*('Field Check'!$C$56&lt;&gt;"")+('Dvd Calendar'!$E$651:$CZ$651='Field Check'!$C$57)*('Field Check'!$C$57&lt;&gt;""))*(COUNTIF('Dvd Calendar'!$E$653:$CZ$653,'Dvd Calendar'!$E$646:$CZ$646)=0)),"")))</f>
        <v/>
      </c>
      <c r="Q109" s="77">
        <f>IF(Q$49="","",IF($B109="","",IFERROR(SUMIFS('Dvd Calendar'!$E$654:$CZ$654,'Dvd Calendar'!$E$653:$CZ$653,"&gt;"&amp;Q$48,'Dvd Calendar'!$E$653:$CZ$653,"&lt;="&amp;Q$49)+SUMPRODUCT(('Dvd Calendar'!$E$646:$CZ$646&gt;Q$48)*('Dvd Calendar'!$E$646:$CZ$646&lt;=Q$49)*'Dvd Calendar'!$E$649:$CZ$649*(('Dvd Calendar'!$E$651:$CZ$651='Field Check'!$C$53)*('Field Check'!$C$53&lt;&gt;"")+('Dvd Calendar'!$E$651:$CZ$651='Field Check'!$C$54)*('Field Check'!$C$54&lt;&gt;"")+('Dvd Calendar'!$E$651:$CZ$651='Field Check'!$C$55)*('Field Check'!$C$55&lt;&gt;"")+('Dvd Calendar'!$E$651:$CZ$651='Field Check'!$C$56)*('Field Check'!$C$56&lt;&gt;"")+('Dvd Calendar'!$E$651:$CZ$651='Field Check'!$C$57)*('Field Check'!$C$57&lt;&gt;""))*(COUNTIF('Dvd Calendar'!$E$653:$CZ$653,'Dvd Calendar'!$E$646:$CZ$646)=0)),"")))</f>
        <v/>
      </c>
      <c r="R109" s="77">
        <f>IF(R$49="","",IF($B109="","",IFERROR(SUMIFS('Dvd Calendar'!$E$654:$CZ$654,'Dvd Calendar'!$E$653:$CZ$653,"&gt;"&amp;R$48,'Dvd Calendar'!$E$653:$CZ$653,"&lt;="&amp;R$49)+SUMPRODUCT(('Dvd Calendar'!$E$646:$CZ$646&gt;R$48)*('Dvd Calendar'!$E$646:$CZ$646&lt;=R$49)*'Dvd Calendar'!$E$649:$CZ$649*(('Dvd Calendar'!$E$651:$CZ$651='Field Check'!$C$53)*('Field Check'!$C$53&lt;&gt;"")+('Dvd Calendar'!$E$651:$CZ$651='Field Check'!$C$54)*('Field Check'!$C$54&lt;&gt;"")+('Dvd Calendar'!$E$651:$CZ$651='Field Check'!$C$55)*('Field Check'!$C$55&lt;&gt;"")+('Dvd Calendar'!$E$651:$CZ$651='Field Check'!$C$56)*('Field Check'!$C$56&lt;&gt;"")+('Dvd Calendar'!$E$651:$CZ$651='Field Check'!$C$57)*('Field Check'!$C$57&lt;&gt;""))*(COUNTIF('Dvd Calendar'!$E$653:$CZ$653,'Dvd Calendar'!$E$646:$CZ$646)=0)),"")))</f>
        <v/>
      </c>
      <c r="U109" s="86" t="n"/>
      <c r="V109" s="86" t="n"/>
      <c r="W109" s="86" t="n"/>
      <c r="X109" s="86" t="n"/>
      <c r="Y109" s="86" t="n"/>
      <c r="Z109" s="86" t="n"/>
      <c r="AA109" s="86" t="n"/>
      <c r="AB109" s="86" t="n"/>
      <c r="AC109" s="86" t="n"/>
      <c r="AD109" s="86" t="n"/>
      <c r="AE109" s="86" t="n"/>
      <c r="AF109" s="86" t="n"/>
      <c r="AG109" s="86" t="n"/>
      <c r="AH109" s="86" t="n"/>
      <c r="AI109" s="86" t="n"/>
      <c r="AJ109" s="86" t="n"/>
    </row>
    <row r="110">
      <c r="B110" s="126">
        <f>IF('AS51'!$C$65="","",'AS51'!$C$65)</f>
        <v/>
      </c>
      <c r="C110" s="77">
        <f>IF(C$49="","",IF($B110="","",IFERROR(SUMIFS('Dvd Calendar'!$E$665:$CZ$665,'Dvd Calendar'!$E$664:$CZ$664,"&gt;"&amp;C$48,'Dvd Calendar'!$E$664:$CZ$664,"&lt;="&amp;C$49)+SUMPRODUCT(('Dvd Calendar'!$E$657:$CZ$657&gt;C$48)*('Dvd Calendar'!$E$657:$CZ$657&lt;=C$49)*'Dvd Calendar'!$E$660:$CZ$660*(('Dvd Calendar'!$E$662:$CZ$662='Field Check'!$C$53)*('Field Check'!$C$53&lt;&gt;"")+('Dvd Calendar'!$E$662:$CZ$662='Field Check'!$C$54)*('Field Check'!$C$54&lt;&gt;"")+('Dvd Calendar'!$E$662:$CZ$662='Field Check'!$C$55)*('Field Check'!$C$55&lt;&gt;"")+('Dvd Calendar'!$E$662:$CZ$662='Field Check'!$C$56)*('Field Check'!$C$56&lt;&gt;"")+('Dvd Calendar'!$E$662:$CZ$662='Field Check'!$C$57)*('Field Check'!$C$57&lt;&gt;""))*(COUNTIF('Dvd Calendar'!$E$664:$CZ$664,'Dvd Calendar'!$E$657:$CZ$657)=0)),"")))</f>
        <v/>
      </c>
      <c r="D110" s="77">
        <f>IF(D$49="","",IF($B110="","",IFERROR(SUMIFS('Dvd Calendar'!$E$665:$CZ$665,'Dvd Calendar'!$E$664:$CZ$664,"&gt;"&amp;D$48,'Dvd Calendar'!$E$664:$CZ$664,"&lt;="&amp;D$49)+SUMPRODUCT(('Dvd Calendar'!$E$657:$CZ$657&gt;D$48)*('Dvd Calendar'!$E$657:$CZ$657&lt;=D$49)*'Dvd Calendar'!$E$660:$CZ$660*(('Dvd Calendar'!$E$662:$CZ$662='Field Check'!$C$53)*('Field Check'!$C$53&lt;&gt;"")+('Dvd Calendar'!$E$662:$CZ$662='Field Check'!$C$54)*('Field Check'!$C$54&lt;&gt;"")+('Dvd Calendar'!$E$662:$CZ$662='Field Check'!$C$55)*('Field Check'!$C$55&lt;&gt;"")+('Dvd Calendar'!$E$662:$CZ$662='Field Check'!$C$56)*('Field Check'!$C$56&lt;&gt;"")+('Dvd Calendar'!$E$662:$CZ$662='Field Check'!$C$57)*('Field Check'!$C$57&lt;&gt;""))*(COUNTIF('Dvd Calendar'!$E$664:$CZ$664,'Dvd Calendar'!$E$657:$CZ$657)=0)),"")))</f>
        <v/>
      </c>
      <c r="E110" s="77">
        <f>IF(E$49="","",IF($B110="","",IFERROR(SUMIFS('Dvd Calendar'!$E$665:$CZ$665,'Dvd Calendar'!$E$664:$CZ$664,"&gt;"&amp;E$48,'Dvd Calendar'!$E$664:$CZ$664,"&lt;="&amp;E$49)+SUMPRODUCT(('Dvd Calendar'!$E$657:$CZ$657&gt;E$48)*('Dvd Calendar'!$E$657:$CZ$657&lt;=E$49)*'Dvd Calendar'!$E$660:$CZ$660*(('Dvd Calendar'!$E$662:$CZ$662='Field Check'!$C$53)*('Field Check'!$C$53&lt;&gt;"")+('Dvd Calendar'!$E$662:$CZ$662='Field Check'!$C$54)*('Field Check'!$C$54&lt;&gt;"")+('Dvd Calendar'!$E$662:$CZ$662='Field Check'!$C$55)*('Field Check'!$C$55&lt;&gt;"")+('Dvd Calendar'!$E$662:$CZ$662='Field Check'!$C$56)*('Field Check'!$C$56&lt;&gt;"")+('Dvd Calendar'!$E$662:$CZ$662='Field Check'!$C$57)*('Field Check'!$C$57&lt;&gt;""))*(COUNTIF('Dvd Calendar'!$E$664:$CZ$664,'Dvd Calendar'!$E$657:$CZ$657)=0)),"")))</f>
        <v/>
      </c>
      <c r="F110" s="77">
        <f>IF(F$49="","",IF($B110="","",IFERROR(SUMIFS('Dvd Calendar'!$E$665:$CZ$665,'Dvd Calendar'!$E$664:$CZ$664,"&gt;"&amp;F$48,'Dvd Calendar'!$E$664:$CZ$664,"&lt;="&amp;F$49)+SUMPRODUCT(('Dvd Calendar'!$E$657:$CZ$657&gt;F$48)*('Dvd Calendar'!$E$657:$CZ$657&lt;=F$49)*'Dvd Calendar'!$E$660:$CZ$660*(('Dvd Calendar'!$E$662:$CZ$662='Field Check'!$C$53)*('Field Check'!$C$53&lt;&gt;"")+('Dvd Calendar'!$E$662:$CZ$662='Field Check'!$C$54)*('Field Check'!$C$54&lt;&gt;"")+('Dvd Calendar'!$E$662:$CZ$662='Field Check'!$C$55)*('Field Check'!$C$55&lt;&gt;"")+('Dvd Calendar'!$E$662:$CZ$662='Field Check'!$C$56)*('Field Check'!$C$56&lt;&gt;"")+('Dvd Calendar'!$E$662:$CZ$662='Field Check'!$C$57)*('Field Check'!$C$57&lt;&gt;""))*(COUNTIF('Dvd Calendar'!$E$664:$CZ$664,'Dvd Calendar'!$E$657:$CZ$657)=0)),"")))</f>
        <v/>
      </c>
      <c r="G110" s="77">
        <f>IF(G$49="","",IF($B110="","",IFERROR(SUMIFS('Dvd Calendar'!$E$665:$CZ$665,'Dvd Calendar'!$E$664:$CZ$664,"&gt;"&amp;G$48,'Dvd Calendar'!$E$664:$CZ$664,"&lt;="&amp;G$49)+SUMPRODUCT(('Dvd Calendar'!$E$657:$CZ$657&gt;G$48)*('Dvd Calendar'!$E$657:$CZ$657&lt;=G$49)*'Dvd Calendar'!$E$660:$CZ$660*(('Dvd Calendar'!$E$662:$CZ$662='Field Check'!$C$53)*('Field Check'!$C$53&lt;&gt;"")+('Dvd Calendar'!$E$662:$CZ$662='Field Check'!$C$54)*('Field Check'!$C$54&lt;&gt;"")+('Dvd Calendar'!$E$662:$CZ$662='Field Check'!$C$55)*('Field Check'!$C$55&lt;&gt;"")+('Dvd Calendar'!$E$662:$CZ$662='Field Check'!$C$56)*('Field Check'!$C$56&lt;&gt;"")+('Dvd Calendar'!$E$662:$CZ$662='Field Check'!$C$57)*('Field Check'!$C$57&lt;&gt;""))*(COUNTIF('Dvd Calendar'!$E$664:$CZ$664,'Dvd Calendar'!$E$657:$CZ$657)=0)),"")))</f>
        <v/>
      </c>
      <c r="H110" s="77">
        <f>IF(H$49="","",IF($B110="","",IFERROR(SUMIFS('Dvd Calendar'!$E$665:$CZ$665,'Dvd Calendar'!$E$664:$CZ$664,"&gt;"&amp;H$48,'Dvd Calendar'!$E$664:$CZ$664,"&lt;="&amp;H$49)+SUMPRODUCT(('Dvd Calendar'!$E$657:$CZ$657&gt;H$48)*('Dvd Calendar'!$E$657:$CZ$657&lt;=H$49)*'Dvd Calendar'!$E$660:$CZ$660*(('Dvd Calendar'!$E$662:$CZ$662='Field Check'!$C$53)*('Field Check'!$C$53&lt;&gt;"")+('Dvd Calendar'!$E$662:$CZ$662='Field Check'!$C$54)*('Field Check'!$C$54&lt;&gt;"")+('Dvd Calendar'!$E$662:$CZ$662='Field Check'!$C$55)*('Field Check'!$C$55&lt;&gt;"")+('Dvd Calendar'!$E$662:$CZ$662='Field Check'!$C$56)*('Field Check'!$C$56&lt;&gt;"")+('Dvd Calendar'!$E$662:$CZ$662='Field Check'!$C$57)*('Field Check'!$C$57&lt;&gt;""))*(COUNTIF('Dvd Calendar'!$E$664:$CZ$664,'Dvd Calendar'!$E$657:$CZ$657)=0)),"")))</f>
        <v/>
      </c>
      <c r="I110" s="77">
        <f>IF(I$49="","",IF($B110="","",IFERROR(SUMIFS('Dvd Calendar'!$E$665:$CZ$665,'Dvd Calendar'!$E$664:$CZ$664,"&gt;"&amp;I$48,'Dvd Calendar'!$E$664:$CZ$664,"&lt;="&amp;I$49)+SUMPRODUCT(('Dvd Calendar'!$E$657:$CZ$657&gt;I$48)*('Dvd Calendar'!$E$657:$CZ$657&lt;=I$49)*'Dvd Calendar'!$E$660:$CZ$660*(('Dvd Calendar'!$E$662:$CZ$662='Field Check'!$C$53)*('Field Check'!$C$53&lt;&gt;"")+('Dvd Calendar'!$E$662:$CZ$662='Field Check'!$C$54)*('Field Check'!$C$54&lt;&gt;"")+('Dvd Calendar'!$E$662:$CZ$662='Field Check'!$C$55)*('Field Check'!$C$55&lt;&gt;"")+('Dvd Calendar'!$E$662:$CZ$662='Field Check'!$C$56)*('Field Check'!$C$56&lt;&gt;"")+('Dvd Calendar'!$E$662:$CZ$662='Field Check'!$C$57)*('Field Check'!$C$57&lt;&gt;""))*(COUNTIF('Dvd Calendar'!$E$664:$CZ$664,'Dvd Calendar'!$E$657:$CZ$657)=0)),"")))</f>
        <v/>
      </c>
      <c r="J110" s="77">
        <f>IF(J$49="","",IF($B110="","",IFERROR(SUMIFS('Dvd Calendar'!$E$665:$CZ$665,'Dvd Calendar'!$E$664:$CZ$664,"&gt;"&amp;J$48,'Dvd Calendar'!$E$664:$CZ$664,"&lt;="&amp;J$49)+SUMPRODUCT(('Dvd Calendar'!$E$657:$CZ$657&gt;J$48)*('Dvd Calendar'!$E$657:$CZ$657&lt;=J$49)*'Dvd Calendar'!$E$660:$CZ$660*(('Dvd Calendar'!$E$662:$CZ$662='Field Check'!$C$53)*('Field Check'!$C$53&lt;&gt;"")+('Dvd Calendar'!$E$662:$CZ$662='Field Check'!$C$54)*('Field Check'!$C$54&lt;&gt;"")+('Dvd Calendar'!$E$662:$CZ$662='Field Check'!$C$55)*('Field Check'!$C$55&lt;&gt;"")+('Dvd Calendar'!$E$662:$CZ$662='Field Check'!$C$56)*('Field Check'!$C$56&lt;&gt;"")+('Dvd Calendar'!$E$662:$CZ$662='Field Check'!$C$57)*('Field Check'!$C$57&lt;&gt;""))*(COUNTIF('Dvd Calendar'!$E$664:$CZ$664,'Dvd Calendar'!$E$657:$CZ$657)=0)),"")))</f>
        <v/>
      </c>
      <c r="K110" s="77">
        <f>IF(K$49="","",IF($B110="","",IFERROR(SUMIFS('Dvd Calendar'!$E$665:$CZ$665,'Dvd Calendar'!$E$664:$CZ$664,"&gt;"&amp;K$48,'Dvd Calendar'!$E$664:$CZ$664,"&lt;="&amp;K$49)+SUMPRODUCT(('Dvd Calendar'!$E$657:$CZ$657&gt;K$48)*('Dvd Calendar'!$E$657:$CZ$657&lt;=K$49)*'Dvd Calendar'!$E$660:$CZ$660*(('Dvd Calendar'!$E$662:$CZ$662='Field Check'!$C$53)*('Field Check'!$C$53&lt;&gt;"")+('Dvd Calendar'!$E$662:$CZ$662='Field Check'!$C$54)*('Field Check'!$C$54&lt;&gt;"")+('Dvd Calendar'!$E$662:$CZ$662='Field Check'!$C$55)*('Field Check'!$C$55&lt;&gt;"")+('Dvd Calendar'!$E$662:$CZ$662='Field Check'!$C$56)*('Field Check'!$C$56&lt;&gt;"")+('Dvd Calendar'!$E$662:$CZ$662='Field Check'!$C$57)*('Field Check'!$C$57&lt;&gt;""))*(COUNTIF('Dvd Calendar'!$E$664:$CZ$664,'Dvd Calendar'!$E$657:$CZ$657)=0)),"")))</f>
        <v/>
      </c>
      <c r="L110" s="77">
        <f>IF(L$49="","",IF($B110="","",IFERROR(SUMIFS('Dvd Calendar'!$E$665:$CZ$665,'Dvd Calendar'!$E$664:$CZ$664,"&gt;"&amp;L$48,'Dvd Calendar'!$E$664:$CZ$664,"&lt;="&amp;L$49)+SUMPRODUCT(('Dvd Calendar'!$E$657:$CZ$657&gt;L$48)*('Dvd Calendar'!$E$657:$CZ$657&lt;=L$49)*'Dvd Calendar'!$E$660:$CZ$660*(('Dvd Calendar'!$E$662:$CZ$662='Field Check'!$C$53)*('Field Check'!$C$53&lt;&gt;"")+('Dvd Calendar'!$E$662:$CZ$662='Field Check'!$C$54)*('Field Check'!$C$54&lt;&gt;"")+('Dvd Calendar'!$E$662:$CZ$662='Field Check'!$C$55)*('Field Check'!$C$55&lt;&gt;"")+('Dvd Calendar'!$E$662:$CZ$662='Field Check'!$C$56)*('Field Check'!$C$56&lt;&gt;"")+('Dvd Calendar'!$E$662:$CZ$662='Field Check'!$C$57)*('Field Check'!$C$57&lt;&gt;""))*(COUNTIF('Dvd Calendar'!$E$664:$CZ$664,'Dvd Calendar'!$E$657:$CZ$657)=0)),"")))</f>
        <v/>
      </c>
      <c r="M110" s="77">
        <f>IF(M$49="","",IF($B110="","",IFERROR(SUMIFS('Dvd Calendar'!$E$665:$CZ$665,'Dvd Calendar'!$E$664:$CZ$664,"&gt;"&amp;M$48,'Dvd Calendar'!$E$664:$CZ$664,"&lt;="&amp;M$49)+SUMPRODUCT(('Dvd Calendar'!$E$657:$CZ$657&gt;M$48)*('Dvd Calendar'!$E$657:$CZ$657&lt;=M$49)*'Dvd Calendar'!$E$660:$CZ$660*(('Dvd Calendar'!$E$662:$CZ$662='Field Check'!$C$53)*('Field Check'!$C$53&lt;&gt;"")+('Dvd Calendar'!$E$662:$CZ$662='Field Check'!$C$54)*('Field Check'!$C$54&lt;&gt;"")+('Dvd Calendar'!$E$662:$CZ$662='Field Check'!$C$55)*('Field Check'!$C$55&lt;&gt;"")+('Dvd Calendar'!$E$662:$CZ$662='Field Check'!$C$56)*('Field Check'!$C$56&lt;&gt;"")+('Dvd Calendar'!$E$662:$CZ$662='Field Check'!$C$57)*('Field Check'!$C$57&lt;&gt;""))*(COUNTIF('Dvd Calendar'!$E$664:$CZ$664,'Dvd Calendar'!$E$657:$CZ$657)=0)),"")))</f>
        <v/>
      </c>
      <c r="N110" s="77">
        <f>IF(N$49="","",IF($B110="","",IFERROR(SUMIFS('Dvd Calendar'!$E$665:$CZ$665,'Dvd Calendar'!$E$664:$CZ$664,"&gt;"&amp;N$48,'Dvd Calendar'!$E$664:$CZ$664,"&lt;="&amp;N$49)+SUMPRODUCT(('Dvd Calendar'!$E$657:$CZ$657&gt;N$48)*('Dvd Calendar'!$E$657:$CZ$657&lt;=N$49)*'Dvd Calendar'!$E$660:$CZ$660*(('Dvd Calendar'!$E$662:$CZ$662='Field Check'!$C$53)*('Field Check'!$C$53&lt;&gt;"")+('Dvd Calendar'!$E$662:$CZ$662='Field Check'!$C$54)*('Field Check'!$C$54&lt;&gt;"")+('Dvd Calendar'!$E$662:$CZ$662='Field Check'!$C$55)*('Field Check'!$C$55&lt;&gt;"")+('Dvd Calendar'!$E$662:$CZ$662='Field Check'!$C$56)*('Field Check'!$C$56&lt;&gt;"")+('Dvd Calendar'!$E$662:$CZ$662='Field Check'!$C$57)*('Field Check'!$C$57&lt;&gt;""))*(COUNTIF('Dvd Calendar'!$E$664:$CZ$664,'Dvd Calendar'!$E$657:$CZ$657)=0)),"")))</f>
        <v/>
      </c>
      <c r="O110" s="77">
        <f>IF(O$49="","",IF($B110="","",IFERROR(SUMIFS('Dvd Calendar'!$E$665:$CZ$665,'Dvd Calendar'!$E$664:$CZ$664,"&gt;"&amp;O$48,'Dvd Calendar'!$E$664:$CZ$664,"&lt;="&amp;O$49)+SUMPRODUCT(('Dvd Calendar'!$E$657:$CZ$657&gt;O$48)*('Dvd Calendar'!$E$657:$CZ$657&lt;=O$49)*'Dvd Calendar'!$E$660:$CZ$660*(('Dvd Calendar'!$E$662:$CZ$662='Field Check'!$C$53)*('Field Check'!$C$53&lt;&gt;"")+('Dvd Calendar'!$E$662:$CZ$662='Field Check'!$C$54)*('Field Check'!$C$54&lt;&gt;"")+('Dvd Calendar'!$E$662:$CZ$662='Field Check'!$C$55)*('Field Check'!$C$55&lt;&gt;"")+('Dvd Calendar'!$E$662:$CZ$662='Field Check'!$C$56)*('Field Check'!$C$56&lt;&gt;"")+('Dvd Calendar'!$E$662:$CZ$662='Field Check'!$C$57)*('Field Check'!$C$57&lt;&gt;""))*(COUNTIF('Dvd Calendar'!$E$664:$CZ$664,'Dvd Calendar'!$E$657:$CZ$657)=0)),"")))</f>
        <v/>
      </c>
      <c r="P110" s="77">
        <f>IF(P$49="","",IF($B110="","",IFERROR(SUMIFS('Dvd Calendar'!$E$665:$CZ$665,'Dvd Calendar'!$E$664:$CZ$664,"&gt;"&amp;P$48,'Dvd Calendar'!$E$664:$CZ$664,"&lt;="&amp;P$49)+SUMPRODUCT(('Dvd Calendar'!$E$657:$CZ$657&gt;P$48)*('Dvd Calendar'!$E$657:$CZ$657&lt;=P$49)*'Dvd Calendar'!$E$660:$CZ$660*(('Dvd Calendar'!$E$662:$CZ$662='Field Check'!$C$53)*('Field Check'!$C$53&lt;&gt;"")+('Dvd Calendar'!$E$662:$CZ$662='Field Check'!$C$54)*('Field Check'!$C$54&lt;&gt;"")+('Dvd Calendar'!$E$662:$CZ$662='Field Check'!$C$55)*('Field Check'!$C$55&lt;&gt;"")+('Dvd Calendar'!$E$662:$CZ$662='Field Check'!$C$56)*('Field Check'!$C$56&lt;&gt;"")+('Dvd Calendar'!$E$662:$CZ$662='Field Check'!$C$57)*('Field Check'!$C$57&lt;&gt;""))*(COUNTIF('Dvd Calendar'!$E$664:$CZ$664,'Dvd Calendar'!$E$657:$CZ$657)=0)),"")))</f>
        <v/>
      </c>
      <c r="Q110" s="77">
        <f>IF(Q$49="","",IF($B110="","",IFERROR(SUMIFS('Dvd Calendar'!$E$665:$CZ$665,'Dvd Calendar'!$E$664:$CZ$664,"&gt;"&amp;Q$48,'Dvd Calendar'!$E$664:$CZ$664,"&lt;="&amp;Q$49)+SUMPRODUCT(('Dvd Calendar'!$E$657:$CZ$657&gt;Q$48)*('Dvd Calendar'!$E$657:$CZ$657&lt;=Q$49)*'Dvd Calendar'!$E$660:$CZ$660*(('Dvd Calendar'!$E$662:$CZ$662='Field Check'!$C$53)*('Field Check'!$C$53&lt;&gt;"")+('Dvd Calendar'!$E$662:$CZ$662='Field Check'!$C$54)*('Field Check'!$C$54&lt;&gt;"")+('Dvd Calendar'!$E$662:$CZ$662='Field Check'!$C$55)*('Field Check'!$C$55&lt;&gt;"")+('Dvd Calendar'!$E$662:$CZ$662='Field Check'!$C$56)*('Field Check'!$C$56&lt;&gt;"")+('Dvd Calendar'!$E$662:$CZ$662='Field Check'!$C$57)*('Field Check'!$C$57&lt;&gt;""))*(COUNTIF('Dvd Calendar'!$E$664:$CZ$664,'Dvd Calendar'!$E$657:$CZ$657)=0)),"")))</f>
        <v/>
      </c>
      <c r="R110" s="77">
        <f>IF(R$49="","",IF($B110="","",IFERROR(SUMIFS('Dvd Calendar'!$E$665:$CZ$665,'Dvd Calendar'!$E$664:$CZ$664,"&gt;"&amp;R$48,'Dvd Calendar'!$E$664:$CZ$664,"&lt;="&amp;R$49)+SUMPRODUCT(('Dvd Calendar'!$E$657:$CZ$657&gt;R$48)*('Dvd Calendar'!$E$657:$CZ$657&lt;=R$49)*'Dvd Calendar'!$E$660:$CZ$660*(('Dvd Calendar'!$E$662:$CZ$662='Field Check'!$C$53)*('Field Check'!$C$53&lt;&gt;"")+('Dvd Calendar'!$E$662:$CZ$662='Field Check'!$C$54)*('Field Check'!$C$54&lt;&gt;"")+('Dvd Calendar'!$E$662:$CZ$662='Field Check'!$C$55)*('Field Check'!$C$55&lt;&gt;"")+('Dvd Calendar'!$E$662:$CZ$662='Field Check'!$C$56)*('Field Check'!$C$56&lt;&gt;"")+('Dvd Calendar'!$E$662:$CZ$662='Field Check'!$C$57)*('Field Check'!$C$57&lt;&gt;""))*(COUNTIF('Dvd Calendar'!$E$664:$CZ$664,'Dvd Calendar'!$E$657:$CZ$657)=0)),"")))</f>
        <v/>
      </c>
      <c r="U110" s="86" t="n"/>
      <c r="V110" s="86" t="n"/>
      <c r="W110" s="86" t="n"/>
      <c r="X110" s="86" t="n"/>
      <c r="Y110" s="86" t="n"/>
      <c r="Z110" s="86" t="n"/>
      <c r="AA110" s="86" t="n"/>
      <c r="AB110" s="86" t="n"/>
      <c r="AC110" s="86" t="n"/>
      <c r="AD110" s="86" t="n"/>
      <c r="AE110" s="86" t="n"/>
      <c r="AF110" s="86" t="n"/>
      <c r="AG110" s="86" t="n"/>
      <c r="AH110" s="86" t="n"/>
      <c r="AI110" s="86" t="n"/>
      <c r="AJ110" s="86" t="n"/>
    </row>
    <row r="111">
      <c r="B111" s="126">
        <f>IF('AS51'!$C$66="","",'AS51'!$C$66)</f>
        <v/>
      </c>
      <c r="C111" s="77">
        <f>IF(C$49="","",IF($B111="","",IFERROR(SUMIFS('Dvd Calendar'!$E$676:$CZ$676,'Dvd Calendar'!$E$675:$CZ$675,"&gt;"&amp;C$48,'Dvd Calendar'!$E$675:$CZ$675,"&lt;="&amp;C$49)+SUMPRODUCT(('Dvd Calendar'!$E$668:$CZ$668&gt;C$48)*('Dvd Calendar'!$E$668:$CZ$668&lt;=C$49)*'Dvd Calendar'!$E$671:$CZ$671*(('Dvd Calendar'!$E$673:$CZ$673='Field Check'!$C$53)*('Field Check'!$C$53&lt;&gt;"")+('Dvd Calendar'!$E$673:$CZ$673='Field Check'!$C$54)*('Field Check'!$C$54&lt;&gt;"")+('Dvd Calendar'!$E$673:$CZ$673='Field Check'!$C$55)*('Field Check'!$C$55&lt;&gt;"")+('Dvd Calendar'!$E$673:$CZ$673='Field Check'!$C$56)*('Field Check'!$C$56&lt;&gt;"")+('Dvd Calendar'!$E$673:$CZ$673='Field Check'!$C$57)*('Field Check'!$C$57&lt;&gt;""))*(COUNTIF('Dvd Calendar'!$E$675:$CZ$675,'Dvd Calendar'!$E$668:$CZ$668)=0)),"")))</f>
        <v/>
      </c>
      <c r="D111" s="77">
        <f>IF(D$49="","",IF($B111="","",IFERROR(SUMIFS('Dvd Calendar'!$E$676:$CZ$676,'Dvd Calendar'!$E$675:$CZ$675,"&gt;"&amp;D$48,'Dvd Calendar'!$E$675:$CZ$675,"&lt;="&amp;D$49)+SUMPRODUCT(('Dvd Calendar'!$E$668:$CZ$668&gt;D$48)*('Dvd Calendar'!$E$668:$CZ$668&lt;=D$49)*'Dvd Calendar'!$E$671:$CZ$671*(('Dvd Calendar'!$E$673:$CZ$673='Field Check'!$C$53)*('Field Check'!$C$53&lt;&gt;"")+('Dvd Calendar'!$E$673:$CZ$673='Field Check'!$C$54)*('Field Check'!$C$54&lt;&gt;"")+('Dvd Calendar'!$E$673:$CZ$673='Field Check'!$C$55)*('Field Check'!$C$55&lt;&gt;"")+('Dvd Calendar'!$E$673:$CZ$673='Field Check'!$C$56)*('Field Check'!$C$56&lt;&gt;"")+('Dvd Calendar'!$E$673:$CZ$673='Field Check'!$C$57)*('Field Check'!$C$57&lt;&gt;""))*(COUNTIF('Dvd Calendar'!$E$675:$CZ$675,'Dvd Calendar'!$E$668:$CZ$668)=0)),"")))</f>
        <v/>
      </c>
      <c r="E111" s="77">
        <f>IF(E$49="","",IF($B111="","",IFERROR(SUMIFS('Dvd Calendar'!$E$676:$CZ$676,'Dvd Calendar'!$E$675:$CZ$675,"&gt;"&amp;E$48,'Dvd Calendar'!$E$675:$CZ$675,"&lt;="&amp;E$49)+SUMPRODUCT(('Dvd Calendar'!$E$668:$CZ$668&gt;E$48)*('Dvd Calendar'!$E$668:$CZ$668&lt;=E$49)*'Dvd Calendar'!$E$671:$CZ$671*(('Dvd Calendar'!$E$673:$CZ$673='Field Check'!$C$53)*('Field Check'!$C$53&lt;&gt;"")+('Dvd Calendar'!$E$673:$CZ$673='Field Check'!$C$54)*('Field Check'!$C$54&lt;&gt;"")+('Dvd Calendar'!$E$673:$CZ$673='Field Check'!$C$55)*('Field Check'!$C$55&lt;&gt;"")+('Dvd Calendar'!$E$673:$CZ$673='Field Check'!$C$56)*('Field Check'!$C$56&lt;&gt;"")+('Dvd Calendar'!$E$673:$CZ$673='Field Check'!$C$57)*('Field Check'!$C$57&lt;&gt;""))*(COUNTIF('Dvd Calendar'!$E$675:$CZ$675,'Dvd Calendar'!$E$668:$CZ$668)=0)),"")))</f>
        <v/>
      </c>
      <c r="F111" s="77">
        <f>IF(F$49="","",IF($B111="","",IFERROR(SUMIFS('Dvd Calendar'!$E$676:$CZ$676,'Dvd Calendar'!$E$675:$CZ$675,"&gt;"&amp;F$48,'Dvd Calendar'!$E$675:$CZ$675,"&lt;="&amp;F$49)+SUMPRODUCT(('Dvd Calendar'!$E$668:$CZ$668&gt;F$48)*('Dvd Calendar'!$E$668:$CZ$668&lt;=F$49)*'Dvd Calendar'!$E$671:$CZ$671*(('Dvd Calendar'!$E$673:$CZ$673='Field Check'!$C$53)*('Field Check'!$C$53&lt;&gt;"")+('Dvd Calendar'!$E$673:$CZ$673='Field Check'!$C$54)*('Field Check'!$C$54&lt;&gt;"")+('Dvd Calendar'!$E$673:$CZ$673='Field Check'!$C$55)*('Field Check'!$C$55&lt;&gt;"")+('Dvd Calendar'!$E$673:$CZ$673='Field Check'!$C$56)*('Field Check'!$C$56&lt;&gt;"")+('Dvd Calendar'!$E$673:$CZ$673='Field Check'!$C$57)*('Field Check'!$C$57&lt;&gt;""))*(COUNTIF('Dvd Calendar'!$E$675:$CZ$675,'Dvd Calendar'!$E$668:$CZ$668)=0)),"")))</f>
        <v/>
      </c>
      <c r="G111" s="77">
        <f>IF(G$49="","",IF($B111="","",IFERROR(SUMIFS('Dvd Calendar'!$E$676:$CZ$676,'Dvd Calendar'!$E$675:$CZ$675,"&gt;"&amp;G$48,'Dvd Calendar'!$E$675:$CZ$675,"&lt;="&amp;G$49)+SUMPRODUCT(('Dvd Calendar'!$E$668:$CZ$668&gt;G$48)*('Dvd Calendar'!$E$668:$CZ$668&lt;=G$49)*'Dvd Calendar'!$E$671:$CZ$671*(('Dvd Calendar'!$E$673:$CZ$673='Field Check'!$C$53)*('Field Check'!$C$53&lt;&gt;"")+('Dvd Calendar'!$E$673:$CZ$673='Field Check'!$C$54)*('Field Check'!$C$54&lt;&gt;"")+('Dvd Calendar'!$E$673:$CZ$673='Field Check'!$C$55)*('Field Check'!$C$55&lt;&gt;"")+('Dvd Calendar'!$E$673:$CZ$673='Field Check'!$C$56)*('Field Check'!$C$56&lt;&gt;"")+('Dvd Calendar'!$E$673:$CZ$673='Field Check'!$C$57)*('Field Check'!$C$57&lt;&gt;""))*(COUNTIF('Dvd Calendar'!$E$675:$CZ$675,'Dvd Calendar'!$E$668:$CZ$668)=0)),"")))</f>
        <v/>
      </c>
      <c r="H111" s="77">
        <f>IF(H$49="","",IF($B111="","",IFERROR(SUMIFS('Dvd Calendar'!$E$676:$CZ$676,'Dvd Calendar'!$E$675:$CZ$675,"&gt;"&amp;H$48,'Dvd Calendar'!$E$675:$CZ$675,"&lt;="&amp;H$49)+SUMPRODUCT(('Dvd Calendar'!$E$668:$CZ$668&gt;H$48)*('Dvd Calendar'!$E$668:$CZ$668&lt;=H$49)*'Dvd Calendar'!$E$671:$CZ$671*(('Dvd Calendar'!$E$673:$CZ$673='Field Check'!$C$53)*('Field Check'!$C$53&lt;&gt;"")+('Dvd Calendar'!$E$673:$CZ$673='Field Check'!$C$54)*('Field Check'!$C$54&lt;&gt;"")+('Dvd Calendar'!$E$673:$CZ$673='Field Check'!$C$55)*('Field Check'!$C$55&lt;&gt;"")+('Dvd Calendar'!$E$673:$CZ$673='Field Check'!$C$56)*('Field Check'!$C$56&lt;&gt;"")+('Dvd Calendar'!$E$673:$CZ$673='Field Check'!$C$57)*('Field Check'!$C$57&lt;&gt;""))*(COUNTIF('Dvd Calendar'!$E$675:$CZ$675,'Dvd Calendar'!$E$668:$CZ$668)=0)),"")))</f>
        <v/>
      </c>
      <c r="I111" s="77">
        <f>IF(I$49="","",IF($B111="","",IFERROR(SUMIFS('Dvd Calendar'!$E$676:$CZ$676,'Dvd Calendar'!$E$675:$CZ$675,"&gt;"&amp;I$48,'Dvd Calendar'!$E$675:$CZ$675,"&lt;="&amp;I$49)+SUMPRODUCT(('Dvd Calendar'!$E$668:$CZ$668&gt;I$48)*('Dvd Calendar'!$E$668:$CZ$668&lt;=I$49)*'Dvd Calendar'!$E$671:$CZ$671*(('Dvd Calendar'!$E$673:$CZ$673='Field Check'!$C$53)*('Field Check'!$C$53&lt;&gt;"")+('Dvd Calendar'!$E$673:$CZ$673='Field Check'!$C$54)*('Field Check'!$C$54&lt;&gt;"")+('Dvd Calendar'!$E$673:$CZ$673='Field Check'!$C$55)*('Field Check'!$C$55&lt;&gt;"")+('Dvd Calendar'!$E$673:$CZ$673='Field Check'!$C$56)*('Field Check'!$C$56&lt;&gt;"")+('Dvd Calendar'!$E$673:$CZ$673='Field Check'!$C$57)*('Field Check'!$C$57&lt;&gt;""))*(COUNTIF('Dvd Calendar'!$E$675:$CZ$675,'Dvd Calendar'!$E$668:$CZ$668)=0)),"")))</f>
        <v/>
      </c>
      <c r="J111" s="77">
        <f>IF(J$49="","",IF($B111="","",IFERROR(SUMIFS('Dvd Calendar'!$E$676:$CZ$676,'Dvd Calendar'!$E$675:$CZ$675,"&gt;"&amp;J$48,'Dvd Calendar'!$E$675:$CZ$675,"&lt;="&amp;J$49)+SUMPRODUCT(('Dvd Calendar'!$E$668:$CZ$668&gt;J$48)*('Dvd Calendar'!$E$668:$CZ$668&lt;=J$49)*'Dvd Calendar'!$E$671:$CZ$671*(('Dvd Calendar'!$E$673:$CZ$673='Field Check'!$C$53)*('Field Check'!$C$53&lt;&gt;"")+('Dvd Calendar'!$E$673:$CZ$673='Field Check'!$C$54)*('Field Check'!$C$54&lt;&gt;"")+('Dvd Calendar'!$E$673:$CZ$673='Field Check'!$C$55)*('Field Check'!$C$55&lt;&gt;"")+('Dvd Calendar'!$E$673:$CZ$673='Field Check'!$C$56)*('Field Check'!$C$56&lt;&gt;"")+('Dvd Calendar'!$E$673:$CZ$673='Field Check'!$C$57)*('Field Check'!$C$57&lt;&gt;""))*(COUNTIF('Dvd Calendar'!$E$675:$CZ$675,'Dvd Calendar'!$E$668:$CZ$668)=0)),"")))</f>
        <v/>
      </c>
      <c r="K111" s="77">
        <f>IF(K$49="","",IF($B111="","",IFERROR(SUMIFS('Dvd Calendar'!$E$676:$CZ$676,'Dvd Calendar'!$E$675:$CZ$675,"&gt;"&amp;K$48,'Dvd Calendar'!$E$675:$CZ$675,"&lt;="&amp;K$49)+SUMPRODUCT(('Dvd Calendar'!$E$668:$CZ$668&gt;K$48)*('Dvd Calendar'!$E$668:$CZ$668&lt;=K$49)*'Dvd Calendar'!$E$671:$CZ$671*(('Dvd Calendar'!$E$673:$CZ$673='Field Check'!$C$53)*('Field Check'!$C$53&lt;&gt;"")+('Dvd Calendar'!$E$673:$CZ$673='Field Check'!$C$54)*('Field Check'!$C$54&lt;&gt;"")+('Dvd Calendar'!$E$673:$CZ$673='Field Check'!$C$55)*('Field Check'!$C$55&lt;&gt;"")+('Dvd Calendar'!$E$673:$CZ$673='Field Check'!$C$56)*('Field Check'!$C$56&lt;&gt;"")+('Dvd Calendar'!$E$673:$CZ$673='Field Check'!$C$57)*('Field Check'!$C$57&lt;&gt;""))*(COUNTIF('Dvd Calendar'!$E$675:$CZ$675,'Dvd Calendar'!$E$668:$CZ$668)=0)),"")))</f>
        <v/>
      </c>
      <c r="L111" s="77">
        <f>IF(L$49="","",IF($B111="","",IFERROR(SUMIFS('Dvd Calendar'!$E$676:$CZ$676,'Dvd Calendar'!$E$675:$CZ$675,"&gt;"&amp;L$48,'Dvd Calendar'!$E$675:$CZ$675,"&lt;="&amp;L$49)+SUMPRODUCT(('Dvd Calendar'!$E$668:$CZ$668&gt;L$48)*('Dvd Calendar'!$E$668:$CZ$668&lt;=L$49)*'Dvd Calendar'!$E$671:$CZ$671*(('Dvd Calendar'!$E$673:$CZ$673='Field Check'!$C$53)*('Field Check'!$C$53&lt;&gt;"")+('Dvd Calendar'!$E$673:$CZ$673='Field Check'!$C$54)*('Field Check'!$C$54&lt;&gt;"")+('Dvd Calendar'!$E$673:$CZ$673='Field Check'!$C$55)*('Field Check'!$C$55&lt;&gt;"")+('Dvd Calendar'!$E$673:$CZ$673='Field Check'!$C$56)*('Field Check'!$C$56&lt;&gt;"")+('Dvd Calendar'!$E$673:$CZ$673='Field Check'!$C$57)*('Field Check'!$C$57&lt;&gt;""))*(COUNTIF('Dvd Calendar'!$E$675:$CZ$675,'Dvd Calendar'!$E$668:$CZ$668)=0)),"")))</f>
        <v/>
      </c>
      <c r="M111" s="77">
        <f>IF(M$49="","",IF($B111="","",IFERROR(SUMIFS('Dvd Calendar'!$E$676:$CZ$676,'Dvd Calendar'!$E$675:$CZ$675,"&gt;"&amp;M$48,'Dvd Calendar'!$E$675:$CZ$675,"&lt;="&amp;M$49)+SUMPRODUCT(('Dvd Calendar'!$E$668:$CZ$668&gt;M$48)*('Dvd Calendar'!$E$668:$CZ$668&lt;=M$49)*'Dvd Calendar'!$E$671:$CZ$671*(('Dvd Calendar'!$E$673:$CZ$673='Field Check'!$C$53)*('Field Check'!$C$53&lt;&gt;"")+('Dvd Calendar'!$E$673:$CZ$673='Field Check'!$C$54)*('Field Check'!$C$54&lt;&gt;"")+('Dvd Calendar'!$E$673:$CZ$673='Field Check'!$C$55)*('Field Check'!$C$55&lt;&gt;"")+('Dvd Calendar'!$E$673:$CZ$673='Field Check'!$C$56)*('Field Check'!$C$56&lt;&gt;"")+('Dvd Calendar'!$E$673:$CZ$673='Field Check'!$C$57)*('Field Check'!$C$57&lt;&gt;""))*(COUNTIF('Dvd Calendar'!$E$675:$CZ$675,'Dvd Calendar'!$E$668:$CZ$668)=0)),"")))</f>
        <v/>
      </c>
      <c r="N111" s="77">
        <f>IF(N$49="","",IF($B111="","",IFERROR(SUMIFS('Dvd Calendar'!$E$676:$CZ$676,'Dvd Calendar'!$E$675:$CZ$675,"&gt;"&amp;N$48,'Dvd Calendar'!$E$675:$CZ$675,"&lt;="&amp;N$49)+SUMPRODUCT(('Dvd Calendar'!$E$668:$CZ$668&gt;N$48)*('Dvd Calendar'!$E$668:$CZ$668&lt;=N$49)*'Dvd Calendar'!$E$671:$CZ$671*(('Dvd Calendar'!$E$673:$CZ$673='Field Check'!$C$53)*('Field Check'!$C$53&lt;&gt;"")+('Dvd Calendar'!$E$673:$CZ$673='Field Check'!$C$54)*('Field Check'!$C$54&lt;&gt;"")+('Dvd Calendar'!$E$673:$CZ$673='Field Check'!$C$55)*('Field Check'!$C$55&lt;&gt;"")+('Dvd Calendar'!$E$673:$CZ$673='Field Check'!$C$56)*('Field Check'!$C$56&lt;&gt;"")+('Dvd Calendar'!$E$673:$CZ$673='Field Check'!$C$57)*('Field Check'!$C$57&lt;&gt;""))*(COUNTIF('Dvd Calendar'!$E$675:$CZ$675,'Dvd Calendar'!$E$668:$CZ$668)=0)),"")))</f>
        <v/>
      </c>
      <c r="O111" s="77">
        <f>IF(O$49="","",IF($B111="","",IFERROR(SUMIFS('Dvd Calendar'!$E$676:$CZ$676,'Dvd Calendar'!$E$675:$CZ$675,"&gt;"&amp;O$48,'Dvd Calendar'!$E$675:$CZ$675,"&lt;="&amp;O$49)+SUMPRODUCT(('Dvd Calendar'!$E$668:$CZ$668&gt;O$48)*('Dvd Calendar'!$E$668:$CZ$668&lt;=O$49)*'Dvd Calendar'!$E$671:$CZ$671*(('Dvd Calendar'!$E$673:$CZ$673='Field Check'!$C$53)*('Field Check'!$C$53&lt;&gt;"")+('Dvd Calendar'!$E$673:$CZ$673='Field Check'!$C$54)*('Field Check'!$C$54&lt;&gt;"")+('Dvd Calendar'!$E$673:$CZ$673='Field Check'!$C$55)*('Field Check'!$C$55&lt;&gt;"")+('Dvd Calendar'!$E$673:$CZ$673='Field Check'!$C$56)*('Field Check'!$C$56&lt;&gt;"")+('Dvd Calendar'!$E$673:$CZ$673='Field Check'!$C$57)*('Field Check'!$C$57&lt;&gt;""))*(COUNTIF('Dvd Calendar'!$E$675:$CZ$675,'Dvd Calendar'!$E$668:$CZ$668)=0)),"")))</f>
        <v/>
      </c>
      <c r="P111" s="77">
        <f>IF(P$49="","",IF($B111="","",IFERROR(SUMIFS('Dvd Calendar'!$E$676:$CZ$676,'Dvd Calendar'!$E$675:$CZ$675,"&gt;"&amp;P$48,'Dvd Calendar'!$E$675:$CZ$675,"&lt;="&amp;P$49)+SUMPRODUCT(('Dvd Calendar'!$E$668:$CZ$668&gt;P$48)*('Dvd Calendar'!$E$668:$CZ$668&lt;=P$49)*'Dvd Calendar'!$E$671:$CZ$671*(('Dvd Calendar'!$E$673:$CZ$673='Field Check'!$C$53)*('Field Check'!$C$53&lt;&gt;"")+('Dvd Calendar'!$E$673:$CZ$673='Field Check'!$C$54)*('Field Check'!$C$54&lt;&gt;"")+('Dvd Calendar'!$E$673:$CZ$673='Field Check'!$C$55)*('Field Check'!$C$55&lt;&gt;"")+('Dvd Calendar'!$E$673:$CZ$673='Field Check'!$C$56)*('Field Check'!$C$56&lt;&gt;"")+('Dvd Calendar'!$E$673:$CZ$673='Field Check'!$C$57)*('Field Check'!$C$57&lt;&gt;""))*(COUNTIF('Dvd Calendar'!$E$675:$CZ$675,'Dvd Calendar'!$E$668:$CZ$668)=0)),"")))</f>
        <v/>
      </c>
      <c r="Q111" s="77">
        <f>IF(Q$49="","",IF($B111="","",IFERROR(SUMIFS('Dvd Calendar'!$E$676:$CZ$676,'Dvd Calendar'!$E$675:$CZ$675,"&gt;"&amp;Q$48,'Dvd Calendar'!$E$675:$CZ$675,"&lt;="&amp;Q$49)+SUMPRODUCT(('Dvd Calendar'!$E$668:$CZ$668&gt;Q$48)*('Dvd Calendar'!$E$668:$CZ$668&lt;=Q$49)*'Dvd Calendar'!$E$671:$CZ$671*(('Dvd Calendar'!$E$673:$CZ$673='Field Check'!$C$53)*('Field Check'!$C$53&lt;&gt;"")+('Dvd Calendar'!$E$673:$CZ$673='Field Check'!$C$54)*('Field Check'!$C$54&lt;&gt;"")+('Dvd Calendar'!$E$673:$CZ$673='Field Check'!$C$55)*('Field Check'!$C$55&lt;&gt;"")+('Dvd Calendar'!$E$673:$CZ$673='Field Check'!$C$56)*('Field Check'!$C$56&lt;&gt;"")+('Dvd Calendar'!$E$673:$CZ$673='Field Check'!$C$57)*('Field Check'!$C$57&lt;&gt;""))*(COUNTIF('Dvd Calendar'!$E$675:$CZ$675,'Dvd Calendar'!$E$668:$CZ$668)=0)),"")))</f>
        <v/>
      </c>
      <c r="R111" s="77">
        <f>IF(R$49="","",IF($B111="","",IFERROR(SUMIFS('Dvd Calendar'!$E$676:$CZ$676,'Dvd Calendar'!$E$675:$CZ$675,"&gt;"&amp;R$48,'Dvd Calendar'!$E$675:$CZ$675,"&lt;="&amp;R$49)+SUMPRODUCT(('Dvd Calendar'!$E$668:$CZ$668&gt;R$48)*('Dvd Calendar'!$E$668:$CZ$668&lt;=R$49)*'Dvd Calendar'!$E$671:$CZ$671*(('Dvd Calendar'!$E$673:$CZ$673='Field Check'!$C$53)*('Field Check'!$C$53&lt;&gt;"")+('Dvd Calendar'!$E$673:$CZ$673='Field Check'!$C$54)*('Field Check'!$C$54&lt;&gt;"")+('Dvd Calendar'!$E$673:$CZ$673='Field Check'!$C$55)*('Field Check'!$C$55&lt;&gt;"")+('Dvd Calendar'!$E$673:$CZ$673='Field Check'!$C$56)*('Field Check'!$C$56&lt;&gt;"")+('Dvd Calendar'!$E$673:$CZ$673='Field Check'!$C$57)*('Field Check'!$C$57&lt;&gt;""))*(COUNTIF('Dvd Calendar'!$E$675:$CZ$675,'Dvd Calendar'!$E$668:$CZ$668)=0)),"")))</f>
        <v/>
      </c>
      <c r="U111" s="86" t="n"/>
      <c r="V111" s="86" t="n"/>
      <c r="W111" s="86" t="n"/>
      <c r="X111" s="86" t="n"/>
      <c r="Y111" s="86" t="n"/>
      <c r="Z111" s="86" t="n"/>
      <c r="AA111" s="86" t="n"/>
      <c r="AB111" s="86" t="n"/>
      <c r="AC111" s="86" t="n"/>
      <c r="AD111" s="86" t="n"/>
      <c r="AE111" s="86" t="n"/>
      <c r="AF111" s="86" t="n"/>
      <c r="AG111" s="86" t="n"/>
      <c r="AH111" s="86" t="n"/>
      <c r="AI111" s="86" t="n"/>
      <c r="AJ111" s="86" t="n"/>
    </row>
    <row r="112">
      <c r="B112" s="126">
        <f>IF('AS51'!$C$67="","",'AS51'!$C$67)</f>
        <v/>
      </c>
      <c r="C112" s="77">
        <f>IF(C$49="","",IF($B112="","",IFERROR(SUMIFS('Dvd Calendar'!$E$687:$CZ$687,'Dvd Calendar'!$E$686:$CZ$686,"&gt;"&amp;C$48,'Dvd Calendar'!$E$686:$CZ$686,"&lt;="&amp;C$49)+SUMPRODUCT(('Dvd Calendar'!$E$679:$CZ$679&gt;C$48)*('Dvd Calendar'!$E$679:$CZ$679&lt;=C$49)*'Dvd Calendar'!$E$682:$CZ$682*(('Dvd Calendar'!$E$684:$CZ$684='Field Check'!$C$53)*('Field Check'!$C$53&lt;&gt;"")+('Dvd Calendar'!$E$684:$CZ$684='Field Check'!$C$54)*('Field Check'!$C$54&lt;&gt;"")+('Dvd Calendar'!$E$684:$CZ$684='Field Check'!$C$55)*('Field Check'!$C$55&lt;&gt;"")+('Dvd Calendar'!$E$684:$CZ$684='Field Check'!$C$56)*('Field Check'!$C$56&lt;&gt;"")+('Dvd Calendar'!$E$684:$CZ$684='Field Check'!$C$57)*('Field Check'!$C$57&lt;&gt;""))*(COUNTIF('Dvd Calendar'!$E$686:$CZ$686,'Dvd Calendar'!$E$679:$CZ$679)=0)),"")))</f>
        <v/>
      </c>
      <c r="D112" s="77">
        <f>IF(D$49="","",IF($B112="","",IFERROR(SUMIFS('Dvd Calendar'!$E$687:$CZ$687,'Dvd Calendar'!$E$686:$CZ$686,"&gt;"&amp;D$48,'Dvd Calendar'!$E$686:$CZ$686,"&lt;="&amp;D$49)+SUMPRODUCT(('Dvd Calendar'!$E$679:$CZ$679&gt;D$48)*('Dvd Calendar'!$E$679:$CZ$679&lt;=D$49)*'Dvd Calendar'!$E$682:$CZ$682*(('Dvd Calendar'!$E$684:$CZ$684='Field Check'!$C$53)*('Field Check'!$C$53&lt;&gt;"")+('Dvd Calendar'!$E$684:$CZ$684='Field Check'!$C$54)*('Field Check'!$C$54&lt;&gt;"")+('Dvd Calendar'!$E$684:$CZ$684='Field Check'!$C$55)*('Field Check'!$C$55&lt;&gt;"")+('Dvd Calendar'!$E$684:$CZ$684='Field Check'!$C$56)*('Field Check'!$C$56&lt;&gt;"")+('Dvd Calendar'!$E$684:$CZ$684='Field Check'!$C$57)*('Field Check'!$C$57&lt;&gt;""))*(COUNTIF('Dvd Calendar'!$E$686:$CZ$686,'Dvd Calendar'!$E$679:$CZ$679)=0)),"")))</f>
        <v/>
      </c>
      <c r="E112" s="77">
        <f>IF(E$49="","",IF($B112="","",IFERROR(SUMIFS('Dvd Calendar'!$E$687:$CZ$687,'Dvd Calendar'!$E$686:$CZ$686,"&gt;"&amp;E$48,'Dvd Calendar'!$E$686:$CZ$686,"&lt;="&amp;E$49)+SUMPRODUCT(('Dvd Calendar'!$E$679:$CZ$679&gt;E$48)*('Dvd Calendar'!$E$679:$CZ$679&lt;=E$49)*'Dvd Calendar'!$E$682:$CZ$682*(('Dvd Calendar'!$E$684:$CZ$684='Field Check'!$C$53)*('Field Check'!$C$53&lt;&gt;"")+('Dvd Calendar'!$E$684:$CZ$684='Field Check'!$C$54)*('Field Check'!$C$54&lt;&gt;"")+('Dvd Calendar'!$E$684:$CZ$684='Field Check'!$C$55)*('Field Check'!$C$55&lt;&gt;"")+('Dvd Calendar'!$E$684:$CZ$684='Field Check'!$C$56)*('Field Check'!$C$56&lt;&gt;"")+('Dvd Calendar'!$E$684:$CZ$684='Field Check'!$C$57)*('Field Check'!$C$57&lt;&gt;""))*(COUNTIF('Dvd Calendar'!$E$686:$CZ$686,'Dvd Calendar'!$E$679:$CZ$679)=0)),"")))</f>
        <v/>
      </c>
      <c r="F112" s="77">
        <f>IF(F$49="","",IF($B112="","",IFERROR(SUMIFS('Dvd Calendar'!$E$687:$CZ$687,'Dvd Calendar'!$E$686:$CZ$686,"&gt;"&amp;F$48,'Dvd Calendar'!$E$686:$CZ$686,"&lt;="&amp;F$49)+SUMPRODUCT(('Dvd Calendar'!$E$679:$CZ$679&gt;F$48)*('Dvd Calendar'!$E$679:$CZ$679&lt;=F$49)*'Dvd Calendar'!$E$682:$CZ$682*(('Dvd Calendar'!$E$684:$CZ$684='Field Check'!$C$53)*('Field Check'!$C$53&lt;&gt;"")+('Dvd Calendar'!$E$684:$CZ$684='Field Check'!$C$54)*('Field Check'!$C$54&lt;&gt;"")+('Dvd Calendar'!$E$684:$CZ$684='Field Check'!$C$55)*('Field Check'!$C$55&lt;&gt;"")+('Dvd Calendar'!$E$684:$CZ$684='Field Check'!$C$56)*('Field Check'!$C$56&lt;&gt;"")+('Dvd Calendar'!$E$684:$CZ$684='Field Check'!$C$57)*('Field Check'!$C$57&lt;&gt;""))*(COUNTIF('Dvd Calendar'!$E$686:$CZ$686,'Dvd Calendar'!$E$679:$CZ$679)=0)),"")))</f>
        <v/>
      </c>
      <c r="G112" s="77">
        <f>IF(G$49="","",IF($B112="","",IFERROR(SUMIFS('Dvd Calendar'!$E$687:$CZ$687,'Dvd Calendar'!$E$686:$CZ$686,"&gt;"&amp;G$48,'Dvd Calendar'!$E$686:$CZ$686,"&lt;="&amp;G$49)+SUMPRODUCT(('Dvd Calendar'!$E$679:$CZ$679&gt;G$48)*('Dvd Calendar'!$E$679:$CZ$679&lt;=G$49)*'Dvd Calendar'!$E$682:$CZ$682*(('Dvd Calendar'!$E$684:$CZ$684='Field Check'!$C$53)*('Field Check'!$C$53&lt;&gt;"")+('Dvd Calendar'!$E$684:$CZ$684='Field Check'!$C$54)*('Field Check'!$C$54&lt;&gt;"")+('Dvd Calendar'!$E$684:$CZ$684='Field Check'!$C$55)*('Field Check'!$C$55&lt;&gt;"")+('Dvd Calendar'!$E$684:$CZ$684='Field Check'!$C$56)*('Field Check'!$C$56&lt;&gt;"")+('Dvd Calendar'!$E$684:$CZ$684='Field Check'!$C$57)*('Field Check'!$C$57&lt;&gt;""))*(COUNTIF('Dvd Calendar'!$E$686:$CZ$686,'Dvd Calendar'!$E$679:$CZ$679)=0)),"")))</f>
        <v/>
      </c>
      <c r="H112" s="77">
        <f>IF(H$49="","",IF($B112="","",IFERROR(SUMIFS('Dvd Calendar'!$E$687:$CZ$687,'Dvd Calendar'!$E$686:$CZ$686,"&gt;"&amp;H$48,'Dvd Calendar'!$E$686:$CZ$686,"&lt;="&amp;H$49)+SUMPRODUCT(('Dvd Calendar'!$E$679:$CZ$679&gt;H$48)*('Dvd Calendar'!$E$679:$CZ$679&lt;=H$49)*'Dvd Calendar'!$E$682:$CZ$682*(('Dvd Calendar'!$E$684:$CZ$684='Field Check'!$C$53)*('Field Check'!$C$53&lt;&gt;"")+('Dvd Calendar'!$E$684:$CZ$684='Field Check'!$C$54)*('Field Check'!$C$54&lt;&gt;"")+('Dvd Calendar'!$E$684:$CZ$684='Field Check'!$C$55)*('Field Check'!$C$55&lt;&gt;"")+('Dvd Calendar'!$E$684:$CZ$684='Field Check'!$C$56)*('Field Check'!$C$56&lt;&gt;"")+('Dvd Calendar'!$E$684:$CZ$684='Field Check'!$C$57)*('Field Check'!$C$57&lt;&gt;""))*(COUNTIF('Dvd Calendar'!$E$686:$CZ$686,'Dvd Calendar'!$E$679:$CZ$679)=0)),"")))</f>
        <v/>
      </c>
      <c r="I112" s="77">
        <f>IF(I$49="","",IF($B112="","",IFERROR(SUMIFS('Dvd Calendar'!$E$687:$CZ$687,'Dvd Calendar'!$E$686:$CZ$686,"&gt;"&amp;I$48,'Dvd Calendar'!$E$686:$CZ$686,"&lt;="&amp;I$49)+SUMPRODUCT(('Dvd Calendar'!$E$679:$CZ$679&gt;I$48)*('Dvd Calendar'!$E$679:$CZ$679&lt;=I$49)*'Dvd Calendar'!$E$682:$CZ$682*(('Dvd Calendar'!$E$684:$CZ$684='Field Check'!$C$53)*('Field Check'!$C$53&lt;&gt;"")+('Dvd Calendar'!$E$684:$CZ$684='Field Check'!$C$54)*('Field Check'!$C$54&lt;&gt;"")+('Dvd Calendar'!$E$684:$CZ$684='Field Check'!$C$55)*('Field Check'!$C$55&lt;&gt;"")+('Dvd Calendar'!$E$684:$CZ$684='Field Check'!$C$56)*('Field Check'!$C$56&lt;&gt;"")+('Dvd Calendar'!$E$684:$CZ$684='Field Check'!$C$57)*('Field Check'!$C$57&lt;&gt;""))*(COUNTIF('Dvd Calendar'!$E$686:$CZ$686,'Dvd Calendar'!$E$679:$CZ$679)=0)),"")))</f>
        <v/>
      </c>
      <c r="J112" s="77">
        <f>IF(J$49="","",IF($B112="","",IFERROR(SUMIFS('Dvd Calendar'!$E$687:$CZ$687,'Dvd Calendar'!$E$686:$CZ$686,"&gt;"&amp;J$48,'Dvd Calendar'!$E$686:$CZ$686,"&lt;="&amp;J$49)+SUMPRODUCT(('Dvd Calendar'!$E$679:$CZ$679&gt;J$48)*('Dvd Calendar'!$E$679:$CZ$679&lt;=J$49)*'Dvd Calendar'!$E$682:$CZ$682*(('Dvd Calendar'!$E$684:$CZ$684='Field Check'!$C$53)*('Field Check'!$C$53&lt;&gt;"")+('Dvd Calendar'!$E$684:$CZ$684='Field Check'!$C$54)*('Field Check'!$C$54&lt;&gt;"")+('Dvd Calendar'!$E$684:$CZ$684='Field Check'!$C$55)*('Field Check'!$C$55&lt;&gt;"")+('Dvd Calendar'!$E$684:$CZ$684='Field Check'!$C$56)*('Field Check'!$C$56&lt;&gt;"")+('Dvd Calendar'!$E$684:$CZ$684='Field Check'!$C$57)*('Field Check'!$C$57&lt;&gt;""))*(COUNTIF('Dvd Calendar'!$E$686:$CZ$686,'Dvd Calendar'!$E$679:$CZ$679)=0)),"")))</f>
        <v/>
      </c>
      <c r="K112" s="77">
        <f>IF(K$49="","",IF($B112="","",IFERROR(SUMIFS('Dvd Calendar'!$E$687:$CZ$687,'Dvd Calendar'!$E$686:$CZ$686,"&gt;"&amp;K$48,'Dvd Calendar'!$E$686:$CZ$686,"&lt;="&amp;K$49)+SUMPRODUCT(('Dvd Calendar'!$E$679:$CZ$679&gt;K$48)*('Dvd Calendar'!$E$679:$CZ$679&lt;=K$49)*'Dvd Calendar'!$E$682:$CZ$682*(('Dvd Calendar'!$E$684:$CZ$684='Field Check'!$C$53)*('Field Check'!$C$53&lt;&gt;"")+('Dvd Calendar'!$E$684:$CZ$684='Field Check'!$C$54)*('Field Check'!$C$54&lt;&gt;"")+('Dvd Calendar'!$E$684:$CZ$684='Field Check'!$C$55)*('Field Check'!$C$55&lt;&gt;"")+('Dvd Calendar'!$E$684:$CZ$684='Field Check'!$C$56)*('Field Check'!$C$56&lt;&gt;"")+('Dvd Calendar'!$E$684:$CZ$684='Field Check'!$C$57)*('Field Check'!$C$57&lt;&gt;""))*(COUNTIF('Dvd Calendar'!$E$686:$CZ$686,'Dvd Calendar'!$E$679:$CZ$679)=0)),"")))</f>
        <v/>
      </c>
      <c r="L112" s="77">
        <f>IF(L$49="","",IF($B112="","",IFERROR(SUMIFS('Dvd Calendar'!$E$687:$CZ$687,'Dvd Calendar'!$E$686:$CZ$686,"&gt;"&amp;L$48,'Dvd Calendar'!$E$686:$CZ$686,"&lt;="&amp;L$49)+SUMPRODUCT(('Dvd Calendar'!$E$679:$CZ$679&gt;L$48)*('Dvd Calendar'!$E$679:$CZ$679&lt;=L$49)*'Dvd Calendar'!$E$682:$CZ$682*(('Dvd Calendar'!$E$684:$CZ$684='Field Check'!$C$53)*('Field Check'!$C$53&lt;&gt;"")+('Dvd Calendar'!$E$684:$CZ$684='Field Check'!$C$54)*('Field Check'!$C$54&lt;&gt;"")+('Dvd Calendar'!$E$684:$CZ$684='Field Check'!$C$55)*('Field Check'!$C$55&lt;&gt;"")+('Dvd Calendar'!$E$684:$CZ$684='Field Check'!$C$56)*('Field Check'!$C$56&lt;&gt;"")+('Dvd Calendar'!$E$684:$CZ$684='Field Check'!$C$57)*('Field Check'!$C$57&lt;&gt;""))*(COUNTIF('Dvd Calendar'!$E$686:$CZ$686,'Dvd Calendar'!$E$679:$CZ$679)=0)),"")))</f>
        <v/>
      </c>
      <c r="M112" s="77">
        <f>IF(M$49="","",IF($B112="","",IFERROR(SUMIFS('Dvd Calendar'!$E$687:$CZ$687,'Dvd Calendar'!$E$686:$CZ$686,"&gt;"&amp;M$48,'Dvd Calendar'!$E$686:$CZ$686,"&lt;="&amp;M$49)+SUMPRODUCT(('Dvd Calendar'!$E$679:$CZ$679&gt;M$48)*('Dvd Calendar'!$E$679:$CZ$679&lt;=M$49)*'Dvd Calendar'!$E$682:$CZ$682*(('Dvd Calendar'!$E$684:$CZ$684='Field Check'!$C$53)*('Field Check'!$C$53&lt;&gt;"")+('Dvd Calendar'!$E$684:$CZ$684='Field Check'!$C$54)*('Field Check'!$C$54&lt;&gt;"")+('Dvd Calendar'!$E$684:$CZ$684='Field Check'!$C$55)*('Field Check'!$C$55&lt;&gt;"")+('Dvd Calendar'!$E$684:$CZ$684='Field Check'!$C$56)*('Field Check'!$C$56&lt;&gt;"")+('Dvd Calendar'!$E$684:$CZ$684='Field Check'!$C$57)*('Field Check'!$C$57&lt;&gt;""))*(COUNTIF('Dvd Calendar'!$E$686:$CZ$686,'Dvd Calendar'!$E$679:$CZ$679)=0)),"")))</f>
        <v/>
      </c>
      <c r="N112" s="77">
        <f>IF(N$49="","",IF($B112="","",IFERROR(SUMIFS('Dvd Calendar'!$E$687:$CZ$687,'Dvd Calendar'!$E$686:$CZ$686,"&gt;"&amp;N$48,'Dvd Calendar'!$E$686:$CZ$686,"&lt;="&amp;N$49)+SUMPRODUCT(('Dvd Calendar'!$E$679:$CZ$679&gt;N$48)*('Dvd Calendar'!$E$679:$CZ$679&lt;=N$49)*'Dvd Calendar'!$E$682:$CZ$682*(('Dvd Calendar'!$E$684:$CZ$684='Field Check'!$C$53)*('Field Check'!$C$53&lt;&gt;"")+('Dvd Calendar'!$E$684:$CZ$684='Field Check'!$C$54)*('Field Check'!$C$54&lt;&gt;"")+('Dvd Calendar'!$E$684:$CZ$684='Field Check'!$C$55)*('Field Check'!$C$55&lt;&gt;"")+('Dvd Calendar'!$E$684:$CZ$684='Field Check'!$C$56)*('Field Check'!$C$56&lt;&gt;"")+('Dvd Calendar'!$E$684:$CZ$684='Field Check'!$C$57)*('Field Check'!$C$57&lt;&gt;""))*(COUNTIF('Dvd Calendar'!$E$686:$CZ$686,'Dvd Calendar'!$E$679:$CZ$679)=0)),"")))</f>
        <v/>
      </c>
      <c r="O112" s="77">
        <f>IF(O$49="","",IF($B112="","",IFERROR(SUMIFS('Dvd Calendar'!$E$687:$CZ$687,'Dvd Calendar'!$E$686:$CZ$686,"&gt;"&amp;O$48,'Dvd Calendar'!$E$686:$CZ$686,"&lt;="&amp;O$49)+SUMPRODUCT(('Dvd Calendar'!$E$679:$CZ$679&gt;O$48)*('Dvd Calendar'!$E$679:$CZ$679&lt;=O$49)*'Dvd Calendar'!$E$682:$CZ$682*(('Dvd Calendar'!$E$684:$CZ$684='Field Check'!$C$53)*('Field Check'!$C$53&lt;&gt;"")+('Dvd Calendar'!$E$684:$CZ$684='Field Check'!$C$54)*('Field Check'!$C$54&lt;&gt;"")+('Dvd Calendar'!$E$684:$CZ$684='Field Check'!$C$55)*('Field Check'!$C$55&lt;&gt;"")+('Dvd Calendar'!$E$684:$CZ$684='Field Check'!$C$56)*('Field Check'!$C$56&lt;&gt;"")+('Dvd Calendar'!$E$684:$CZ$684='Field Check'!$C$57)*('Field Check'!$C$57&lt;&gt;""))*(COUNTIF('Dvd Calendar'!$E$686:$CZ$686,'Dvd Calendar'!$E$679:$CZ$679)=0)),"")))</f>
        <v/>
      </c>
      <c r="P112" s="77">
        <f>IF(P$49="","",IF($B112="","",IFERROR(SUMIFS('Dvd Calendar'!$E$687:$CZ$687,'Dvd Calendar'!$E$686:$CZ$686,"&gt;"&amp;P$48,'Dvd Calendar'!$E$686:$CZ$686,"&lt;="&amp;P$49)+SUMPRODUCT(('Dvd Calendar'!$E$679:$CZ$679&gt;P$48)*('Dvd Calendar'!$E$679:$CZ$679&lt;=P$49)*'Dvd Calendar'!$E$682:$CZ$682*(('Dvd Calendar'!$E$684:$CZ$684='Field Check'!$C$53)*('Field Check'!$C$53&lt;&gt;"")+('Dvd Calendar'!$E$684:$CZ$684='Field Check'!$C$54)*('Field Check'!$C$54&lt;&gt;"")+('Dvd Calendar'!$E$684:$CZ$684='Field Check'!$C$55)*('Field Check'!$C$55&lt;&gt;"")+('Dvd Calendar'!$E$684:$CZ$684='Field Check'!$C$56)*('Field Check'!$C$56&lt;&gt;"")+('Dvd Calendar'!$E$684:$CZ$684='Field Check'!$C$57)*('Field Check'!$C$57&lt;&gt;""))*(COUNTIF('Dvd Calendar'!$E$686:$CZ$686,'Dvd Calendar'!$E$679:$CZ$679)=0)),"")))</f>
        <v/>
      </c>
      <c r="Q112" s="77">
        <f>IF(Q$49="","",IF($B112="","",IFERROR(SUMIFS('Dvd Calendar'!$E$687:$CZ$687,'Dvd Calendar'!$E$686:$CZ$686,"&gt;"&amp;Q$48,'Dvd Calendar'!$E$686:$CZ$686,"&lt;="&amp;Q$49)+SUMPRODUCT(('Dvd Calendar'!$E$679:$CZ$679&gt;Q$48)*('Dvd Calendar'!$E$679:$CZ$679&lt;=Q$49)*'Dvd Calendar'!$E$682:$CZ$682*(('Dvd Calendar'!$E$684:$CZ$684='Field Check'!$C$53)*('Field Check'!$C$53&lt;&gt;"")+('Dvd Calendar'!$E$684:$CZ$684='Field Check'!$C$54)*('Field Check'!$C$54&lt;&gt;"")+('Dvd Calendar'!$E$684:$CZ$684='Field Check'!$C$55)*('Field Check'!$C$55&lt;&gt;"")+('Dvd Calendar'!$E$684:$CZ$684='Field Check'!$C$56)*('Field Check'!$C$56&lt;&gt;"")+('Dvd Calendar'!$E$684:$CZ$684='Field Check'!$C$57)*('Field Check'!$C$57&lt;&gt;""))*(COUNTIF('Dvd Calendar'!$E$686:$CZ$686,'Dvd Calendar'!$E$679:$CZ$679)=0)),"")))</f>
        <v/>
      </c>
      <c r="R112" s="77">
        <f>IF(R$49="","",IF($B112="","",IFERROR(SUMIFS('Dvd Calendar'!$E$687:$CZ$687,'Dvd Calendar'!$E$686:$CZ$686,"&gt;"&amp;R$48,'Dvd Calendar'!$E$686:$CZ$686,"&lt;="&amp;R$49)+SUMPRODUCT(('Dvd Calendar'!$E$679:$CZ$679&gt;R$48)*('Dvd Calendar'!$E$679:$CZ$679&lt;=R$49)*'Dvd Calendar'!$E$682:$CZ$682*(('Dvd Calendar'!$E$684:$CZ$684='Field Check'!$C$53)*('Field Check'!$C$53&lt;&gt;"")+('Dvd Calendar'!$E$684:$CZ$684='Field Check'!$C$54)*('Field Check'!$C$54&lt;&gt;"")+('Dvd Calendar'!$E$684:$CZ$684='Field Check'!$C$55)*('Field Check'!$C$55&lt;&gt;"")+('Dvd Calendar'!$E$684:$CZ$684='Field Check'!$C$56)*('Field Check'!$C$56&lt;&gt;"")+('Dvd Calendar'!$E$684:$CZ$684='Field Check'!$C$57)*('Field Check'!$C$57&lt;&gt;""))*(COUNTIF('Dvd Calendar'!$E$686:$CZ$686,'Dvd Calendar'!$E$679:$CZ$679)=0)),"")))</f>
        <v/>
      </c>
      <c r="U112" s="86" t="n"/>
      <c r="V112" s="86" t="n"/>
      <c r="W112" s="86" t="n"/>
      <c r="X112" s="86" t="n"/>
      <c r="Y112" s="86" t="n"/>
      <c r="Z112" s="86" t="n"/>
      <c r="AA112" s="86" t="n"/>
      <c r="AB112" s="86" t="n"/>
      <c r="AC112" s="86" t="n"/>
      <c r="AD112" s="86" t="n"/>
      <c r="AE112" s="86" t="n"/>
      <c r="AF112" s="86" t="n"/>
      <c r="AG112" s="86" t="n"/>
      <c r="AH112" s="86" t="n"/>
      <c r="AI112" s="86" t="n"/>
      <c r="AJ112" s="86" t="n"/>
    </row>
    <row r="113">
      <c r="B113" s="126">
        <f>IF('AS51'!$C$68="","",'AS51'!$C$68)</f>
        <v/>
      </c>
      <c r="C113" s="77">
        <f>IF(C$49="","",IF($B113="","",IFERROR(SUMIFS('Dvd Calendar'!$E$698:$CZ$698,'Dvd Calendar'!$E$697:$CZ$697,"&gt;"&amp;C$48,'Dvd Calendar'!$E$697:$CZ$697,"&lt;="&amp;C$49)+SUMPRODUCT(('Dvd Calendar'!$E$690:$CZ$690&gt;C$48)*('Dvd Calendar'!$E$690:$CZ$690&lt;=C$49)*'Dvd Calendar'!$E$693:$CZ$693*(('Dvd Calendar'!$E$695:$CZ$695='Field Check'!$C$53)*('Field Check'!$C$53&lt;&gt;"")+('Dvd Calendar'!$E$695:$CZ$695='Field Check'!$C$54)*('Field Check'!$C$54&lt;&gt;"")+('Dvd Calendar'!$E$695:$CZ$695='Field Check'!$C$55)*('Field Check'!$C$55&lt;&gt;"")+('Dvd Calendar'!$E$695:$CZ$695='Field Check'!$C$56)*('Field Check'!$C$56&lt;&gt;"")+('Dvd Calendar'!$E$695:$CZ$695='Field Check'!$C$57)*('Field Check'!$C$57&lt;&gt;""))*(COUNTIF('Dvd Calendar'!$E$697:$CZ$697,'Dvd Calendar'!$E$690:$CZ$690)=0)),"")))</f>
        <v/>
      </c>
      <c r="D113" s="77">
        <f>IF(D$49="","",IF($B113="","",IFERROR(SUMIFS('Dvd Calendar'!$E$698:$CZ$698,'Dvd Calendar'!$E$697:$CZ$697,"&gt;"&amp;D$48,'Dvd Calendar'!$E$697:$CZ$697,"&lt;="&amp;D$49)+SUMPRODUCT(('Dvd Calendar'!$E$690:$CZ$690&gt;D$48)*('Dvd Calendar'!$E$690:$CZ$690&lt;=D$49)*'Dvd Calendar'!$E$693:$CZ$693*(('Dvd Calendar'!$E$695:$CZ$695='Field Check'!$C$53)*('Field Check'!$C$53&lt;&gt;"")+('Dvd Calendar'!$E$695:$CZ$695='Field Check'!$C$54)*('Field Check'!$C$54&lt;&gt;"")+('Dvd Calendar'!$E$695:$CZ$695='Field Check'!$C$55)*('Field Check'!$C$55&lt;&gt;"")+('Dvd Calendar'!$E$695:$CZ$695='Field Check'!$C$56)*('Field Check'!$C$56&lt;&gt;"")+('Dvd Calendar'!$E$695:$CZ$695='Field Check'!$C$57)*('Field Check'!$C$57&lt;&gt;""))*(COUNTIF('Dvd Calendar'!$E$697:$CZ$697,'Dvd Calendar'!$E$690:$CZ$690)=0)),"")))</f>
        <v/>
      </c>
      <c r="E113" s="77">
        <f>IF(E$49="","",IF($B113="","",IFERROR(SUMIFS('Dvd Calendar'!$E$698:$CZ$698,'Dvd Calendar'!$E$697:$CZ$697,"&gt;"&amp;E$48,'Dvd Calendar'!$E$697:$CZ$697,"&lt;="&amp;E$49)+SUMPRODUCT(('Dvd Calendar'!$E$690:$CZ$690&gt;E$48)*('Dvd Calendar'!$E$690:$CZ$690&lt;=E$49)*'Dvd Calendar'!$E$693:$CZ$693*(('Dvd Calendar'!$E$695:$CZ$695='Field Check'!$C$53)*('Field Check'!$C$53&lt;&gt;"")+('Dvd Calendar'!$E$695:$CZ$695='Field Check'!$C$54)*('Field Check'!$C$54&lt;&gt;"")+('Dvd Calendar'!$E$695:$CZ$695='Field Check'!$C$55)*('Field Check'!$C$55&lt;&gt;"")+('Dvd Calendar'!$E$695:$CZ$695='Field Check'!$C$56)*('Field Check'!$C$56&lt;&gt;"")+('Dvd Calendar'!$E$695:$CZ$695='Field Check'!$C$57)*('Field Check'!$C$57&lt;&gt;""))*(COUNTIF('Dvd Calendar'!$E$697:$CZ$697,'Dvd Calendar'!$E$690:$CZ$690)=0)),"")))</f>
        <v/>
      </c>
      <c r="F113" s="77">
        <f>IF(F$49="","",IF($B113="","",IFERROR(SUMIFS('Dvd Calendar'!$E$698:$CZ$698,'Dvd Calendar'!$E$697:$CZ$697,"&gt;"&amp;F$48,'Dvd Calendar'!$E$697:$CZ$697,"&lt;="&amp;F$49)+SUMPRODUCT(('Dvd Calendar'!$E$690:$CZ$690&gt;F$48)*('Dvd Calendar'!$E$690:$CZ$690&lt;=F$49)*'Dvd Calendar'!$E$693:$CZ$693*(('Dvd Calendar'!$E$695:$CZ$695='Field Check'!$C$53)*('Field Check'!$C$53&lt;&gt;"")+('Dvd Calendar'!$E$695:$CZ$695='Field Check'!$C$54)*('Field Check'!$C$54&lt;&gt;"")+('Dvd Calendar'!$E$695:$CZ$695='Field Check'!$C$55)*('Field Check'!$C$55&lt;&gt;"")+('Dvd Calendar'!$E$695:$CZ$695='Field Check'!$C$56)*('Field Check'!$C$56&lt;&gt;"")+('Dvd Calendar'!$E$695:$CZ$695='Field Check'!$C$57)*('Field Check'!$C$57&lt;&gt;""))*(COUNTIF('Dvd Calendar'!$E$697:$CZ$697,'Dvd Calendar'!$E$690:$CZ$690)=0)),"")))</f>
        <v/>
      </c>
      <c r="G113" s="77">
        <f>IF(G$49="","",IF($B113="","",IFERROR(SUMIFS('Dvd Calendar'!$E$698:$CZ$698,'Dvd Calendar'!$E$697:$CZ$697,"&gt;"&amp;G$48,'Dvd Calendar'!$E$697:$CZ$697,"&lt;="&amp;G$49)+SUMPRODUCT(('Dvd Calendar'!$E$690:$CZ$690&gt;G$48)*('Dvd Calendar'!$E$690:$CZ$690&lt;=G$49)*'Dvd Calendar'!$E$693:$CZ$693*(('Dvd Calendar'!$E$695:$CZ$695='Field Check'!$C$53)*('Field Check'!$C$53&lt;&gt;"")+('Dvd Calendar'!$E$695:$CZ$695='Field Check'!$C$54)*('Field Check'!$C$54&lt;&gt;"")+('Dvd Calendar'!$E$695:$CZ$695='Field Check'!$C$55)*('Field Check'!$C$55&lt;&gt;"")+('Dvd Calendar'!$E$695:$CZ$695='Field Check'!$C$56)*('Field Check'!$C$56&lt;&gt;"")+('Dvd Calendar'!$E$695:$CZ$695='Field Check'!$C$57)*('Field Check'!$C$57&lt;&gt;""))*(COUNTIF('Dvd Calendar'!$E$697:$CZ$697,'Dvd Calendar'!$E$690:$CZ$690)=0)),"")))</f>
        <v/>
      </c>
      <c r="H113" s="77">
        <f>IF(H$49="","",IF($B113="","",IFERROR(SUMIFS('Dvd Calendar'!$E$698:$CZ$698,'Dvd Calendar'!$E$697:$CZ$697,"&gt;"&amp;H$48,'Dvd Calendar'!$E$697:$CZ$697,"&lt;="&amp;H$49)+SUMPRODUCT(('Dvd Calendar'!$E$690:$CZ$690&gt;H$48)*('Dvd Calendar'!$E$690:$CZ$690&lt;=H$49)*'Dvd Calendar'!$E$693:$CZ$693*(('Dvd Calendar'!$E$695:$CZ$695='Field Check'!$C$53)*('Field Check'!$C$53&lt;&gt;"")+('Dvd Calendar'!$E$695:$CZ$695='Field Check'!$C$54)*('Field Check'!$C$54&lt;&gt;"")+('Dvd Calendar'!$E$695:$CZ$695='Field Check'!$C$55)*('Field Check'!$C$55&lt;&gt;"")+('Dvd Calendar'!$E$695:$CZ$695='Field Check'!$C$56)*('Field Check'!$C$56&lt;&gt;"")+('Dvd Calendar'!$E$695:$CZ$695='Field Check'!$C$57)*('Field Check'!$C$57&lt;&gt;""))*(COUNTIF('Dvd Calendar'!$E$697:$CZ$697,'Dvd Calendar'!$E$690:$CZ$690)=0)),"")))</f>
        <v/>
      </c>
      <c r="I113" s="77">
        <f>IF(I$49="","",IF($B113="","",IFERROR(SUMIFS('Dvd Calendar'!$E$698:$CZ$698,'Dvd Calendar'!$E$697:$CZ$697,"&gt;"&amp;I$48,'Dvd Calendar'!$E$697:$CZ$697,"&lt;="&amp;I$49)+SUMPRODUCT(('Dvd Calendar'!$E$690:$CZ$690&gt;I$48)*('Dvd Calendar'!$E$690:$CZ$690&lt;=I$49)*'Dvd Calendar'!$E$693:$CZ$693*(('Dvd Calendar'!$E$695:$CZ$695='Field Check'!$C$53)*('Field Check'!$C$53&lt;&gt;"")+('Dvd Calendar'!$E$695:$CZ$695='Field Check'!$C$54)*('Field Check'!$C$54&lt;&gt;"")+('Dvd Calendar'!$E$695:$CZ$695='Field Check'!$C$55)*('Field Check'!$C$55&lt;&gt;"")+('Dvd Calendar'!$E$695:$CZ$695='Field Check'!$C$56)*('Field Check'!$C$56&lt;&gt;"")+('Dvd Calendar'!$E$695:$CZ$695='Field Check'!$C$57)*('Field Check'!$C$57&lt;&gt;""))*(COUNTIF('Dvd Calendar'!$E$697:$CZ$697,'Dvd Calendar'!$E$690:$CZ$690)=0)),"")))</f>
        <v/>
      </c>
      <c r="J113" s="77">
        <f>IF(J$49="","",IF($B113="","",IFERROR(SUMIFS('Dvd Calendar'!$E$698:$CZ$698,'Dvd Calendar'!$E$697:$CZ$697,"&gt;"&amp;J$48,'Dvd Calendar'!$E$697:$CZ$697,"&lt;="&amp;J$49)+SUMPRODUCT(('Dvd Calendar'!$E$690:$CZ$690&gt;J$48)*('Dvd Calendar'!$E$690:$CZ$690&lt;=J$49)*'Dvd Calendar'!$E$693:$CZ$693*(('Dvd Calendar'!$E$695:$CZ$695='Field Check'!$C$53)*('Field Check'!$C$53&lt;&gt;"")+('Dvd Calendar'!$E$695:$CZ$695='Field Check'!$C$54)*('Field Check'!$C$54&lt;&gt;"")+('Dvd Calendar'!$E$695:$CZ$695='Field Check'!$C$55)*('Field Check'!$C$55&lt;&gt;"")+('Dvd Calendar'!$E$695:$CZ$695='Field Check'!$C$56)*('Field Check'!$C$56&lt;&gt;"")+('Dvd Calendar'!$E$695:$CZ$695='Field Check'!$C$57)*('Field Check'!$C$57&lt;&gt;""))*(COUNTIF('Dvd Calendar'!$E$697:$CZ$697,'Dvd Calendar'!$E$690:$CZ$690)=0)),"")))</f>
        <v/>
      </c>
      <c r="K113" s="77">
        <f>IF(K$49="","",IF($B113="","",IFERROR(SUMIFS('Dvd Calendar'!$E$698:$CZ$698,'Dvd Calendar'!$E$697:$CZ$697,"&gt;"&amp;K$48,'Dvd Calendar'!$E$697:$CZ$697,"&lt;="&amp;K$49)+SUMPRODUCT(('Dvd Calendar'!$E$690:$CZ$690&gt;K$48)*('Dvd Calendar'!$E$690:$CZ$690&lt;=K$49)*'Dvd Calendar'!$E$693:$CZ$693*(('Dvd Calendar'!$E$695:$CZ$695='Field Check'!$C$53)*('Field Check'!$C$53&lt;&gt;"")+('Dvd Calendar'!$E$695:$CZ$695='Field Check'!$C$54)*('Field Check'!$C$54&lt;&gt;"")+('Dvd Calendar'!$E$695:$CZ$695='Field Check'!$C$55)*('Field Check'!$C$55&lt;&gt;"")+('Dvd Calendar'!$E$695:$CZ$695='Field Check'!$C$56)*('Field Check'!$C$56&lt;&gt;"")+('Dvd Calendar'!$E$695:$CZ$695='Field Check'!$C$57)*('Field Check'!$C$57&lt;&gt;""))*(COUNTIF('Dvd Calendar'!$E$697:$CZ$697,'Dvd Calendar'!$E$690:$CZ$690)=0)),"")))</f>
        <v/>
      </c>
      <c r="L113" s="77">
        <f>IF(L$49="","",IF($B113="","",IFERROR(SUMIFS('Dvd Calendar'!$E$698:$CZ$698,'Dvd Calendar'!$E$697:$CZ$697,"&gt;"&amp;L$48,'Dvd Calendar'!$E$697:$CZ$697,"&lt;="&amp;L$49)+SUMPRODUCT(('Dvd Calendar'!$E$690:$CZ$690&gt;L$48)*('Dvd Calendar'!$E$690:$CZ$690&lt;=L$49)*'Dvd Calendar'!$E$693:$CZ$693*(('Dvd Calendar'!$E$695:$CZ$695='Field Check'!$C$53)*('Field Check'!$C$53&lt;&gt;"")+('Dvd Calendar'!$E$695:$CZ$695='Field Check'!$C$54)*('Field Check'!$C$54&lt;&gt;"")+('Dvd Calendar'!$E$695:$CZ$695='Field Check'!$C$55)*('Field Check'!$C$55&lt;&gt;"")+('Dvd Calendar'!$E$695:$CZ$695='Field Check'!$C$56)*('Field Check'!$C$56&lt;&gt;"")+('Dvd Calendar'!$E$695:$CZ$695='Field Check'!$C$57)*('Field Check'!$C$57&lt;&gt;""))*(COUNTIF('Dvd Calendar'!$E$697:$CZ$697,'Dvd Calendar'!$E$690:$CZ$690)=0)),"")))</f>
        <v/>
      </c>
      <c r="M113" s="77">
        <f>IF(M$49="","",IF($B113="","",IFERROR(SUMIFS('Dvd Calendar'!$E$698:$CZ$698,'Dvd Calendar'!$E$697:$CZ$697,"&gt;"&amp;M$48,'Dvd Calendar'!$E$697:$CZ$697,"&lt;="&amp;M$49)+SUMPRODUCT(('Dvd Calendar'!$E$690:$CZ$690&gt;M$48)*('Dvd Calendar'!$E$690:$CZ$690&lt;=M$49)*'Dvd Calendar'!$E$693:$CZ$693*(('Dvd Calendar'!$E$695:$CZ$695='Field Check'!$C$53)*('Field Check'!$C$53&lt;&gt;"")+('Dvd Calendar'!$E$695:$CZ$695='Field Check'!$C$54)*('Field Check'!$C$54&lt;&gt;"")+('Dvd Calendar'!$E$695:$CZ$695='Field Check'!$C$55)*('Field Check'!$C$55&lt;&gt;"")+('Dvd Calendar'!$E$695:$CZ$695='Field Check'!$C$56)*('Field Check'!$C$56&lt;&gt;"")+('Dvd Calendar'!$E$695:$CZ$695='Field Check'!$C$57)*('Field Check'!$C$57&lt;&gt;""))*(COUNTIF('Dvd Calendar'!$E$697:$CZ$697,'Dvd Calendar'!$E$690:$CZ$690)=0)),"")))</f>
        <v/>
      </c>
      <c r="N113" s="77">
        <f>IF(N$49="","",IF($B113="","",IFERROR(SUMIFS('Dvd Calendar'!$E$698:$CZ$698,'Dvd Calendar'!$E$697:$CZ$697,"&gt;"&amp;N$48,'Dvd Calendar'!$E$697:$CZ$697,"&lt;="&amp;N$49)+SUMPRODUCT(('Dvd Calendar'!$E$690:$CZ$690&gt;N$48)*('Dvd Calendar'!$E$690:$CZ$690&lt;=N$49)*'Dvd Calendar'!$E$693:$CZ$693*(('Dvd Calendar'!$E$695:$CZ$695='Field Check'!$C$53)*('Field Check'!$C$53&lt;&gt;"")+('Dvd Calendar'!$E$695:$CZ$695='Field Check'!$C$54)*('Field Check'!$C$54&lt;&gt;"")+('Dvd Calendar'!$E$695:$CZ$695='Field Check'!$C$55)*('Field Check'!$C$55&lt;&gt;"")+('Dvd Calendar'!$E$695:$CZ$695='Field Check'!$C$56)*('Field Check'!$C$56&lt;&gt;"")+('Dvd Calendar'!$E$695:$CZ$695='Field Check'!$C$57)*('Field Check'!$C$57&lt;&gt;""))*(COUNTIF('Dvd Calendar'!$E$697:$CZ$697,'Dvd Calendar'!$E$690:$CZ$690)=0)),"")))</f>
        <v/>
      </c>
      <c r="O113" s="77">
        <f>IF(O$49="","",IF($B113="","",IFERROR(SUMIFS('Dvd Calendar'!$E$698:$CZ$698,'Dvd Calendar'!$E$697:$CZ$697,"&gt;"&amp;O$48,'Dvd Calendar'!$E$697:$CZ$697,"&lt;="&amp;O$49)+SUMPRODUCT(('Dvd Calendar'!$E$690:$CZ$690&gt;O$48)*('Dvd Calendar'!$E$690:$CZ$690&lt;=O$49)*'Dvd Calendar'!$E$693:$CZ$693*(('Dvd Calendar'!$E$695:$CZ$695='Field Check'!$C$53)*('Field Check'!$C$53&lt;&gt;"")+('Dvd Calendar'!$E$695:$CZ$695='Field Check'!$C$54)*('Field Check'!$C$54&lt;&gt;"")+('Dvd Calendar'!$E$695:$CZ$695='Field Check'!$C$55)*('Field Check'!$C$55&lt;&gt;"")+('Dvd Calendar'!$E$695:$CZ$695='Field Check'!$C$56)*('Field Check'!$C$56&lt;&gt;"")+('Dvd Calendar'!$E$695:$CZ$695='Field Check'!$C$57)*('Field Check'!$C$57&lt;&gt;""))*(COUNTIF('Dvd Calendar'!$E$697:$CZ$697,'Dvd Calendar'!$E$690:$CZ$690)=0)),"")))</f>
        <v/>
      </c>
      <c r="P113" s="77">
        <f>IF(P$49="","",IF($B113="","",IFERROR(SUMIFS('Dvd Calendar'!$E$698:$CZ$698,'Dvd Calendar'!$E$697:$CZ$697,"&gt;"&amp;P$48,'Dvd Calendar'!$E$697:$CZ$697,"&lt;="&amp;P$49)+SUMPRODUCT(('Dvd Calendar'!$E$690:$CZ$690&gt;P$48)*('Dvd Calendar'!$E$690:$CZ$690&lt;=P$49)*'Dvd Calendar'!$E$693:$CZ$693*(('Dvd Calendar'!$E$695:$CZ$695='Field Check'!$C$53)*('Field Check'!$C$53&lt;&gt;"")+('Dvd Calendar'!$E$695:$CZ$695='Field Check'!$C$54)*('Field Check'!$C$54&lt;&gt;"")+('Dvd Calendar'!$E$695:$CZ$695='Field Check'!$C$55)*('Field Check'!$C$55&lt;&gt;"")+('Dvd Calendar'!$E$695:$CZ$695='Field Check'!$C$56)*('Field Check'!$C$56&lt;&gt;"")+('Dvd Calendar'!$E$695:$CZ$695='Field Check'!$C$57)*('Field Check'!$C$57&lt;&gt;""))*(COUNTIF('Dvd Calendar'!$E$697:$CZ$697,'Dvd Calendar'!$E$690:$CZ$690)=0)),"")))</f>
        <v/>
      </c>
      <c r="Q113" s="77">
        <f>IF(Q$49="","",IF($B113="","",IFERROR(SUMIFS('Dvd Calendar'!$E$698:$CZ$698,'Dvd Calendar'!$E$697:$CZ$697,"&gt;"&amp;Q$48,'Dvd Calendar'!$E$697:$CZ$697,"&lt;="&amp;Q$49)+SUMPRODUCT(('Dvd Calendar'!$E$690:$CZ$690&gt;Q$48)*('Dvd Calendar'!$E$690:$CZ$690&lt;=Q$49)*'Dvd Calendar'!$E$693:$CZ$693*(('Dvd Calendar'!$E$695:$CZ$695='Field Check'!$C$53)*('Field Check'!$C$53&lt;&gt;"")+('Dvd Calendar'!$E$695:$CZ$695='Field Check'!$C$54)*('Field Check'!$C$54&lt;&gt;"")+('Dvd Calendar'!$E$695:$CZ$695='Field Check'!$C$55)*('Field Check'!$C$55&lt;&gt;"")+('Dvd Calendar'!$E$695:$CZ$695='Field Check'!$C$56)*('Field Check'!$C$56&lt;&gt;"")+('Dvd Calendar'!$E$695:$CZ$695='Field Check'!$C$57)*('Field Check'!$C$57&lt;&gt;""))*(COUNTIF('Dvd Calendar'!$E$697:$CZ$697,'Dvd Calendar'!$E$690:$CZ$690)=0)),"")))</f>
        <v/>
      </c>
      <c r="R113" s="77">
        <f>IF(R$49="","",IF($B113="","",IFERROR(SUMIFS('Dvd Calendar'!$E$698:$CZ$698,'Dvd Calendar'!$E$697:$CZ$697,"&gt;"&amp;R$48,'Dvd Calendar'!$E$697:$CZ$697,"&lt;="&amp;R$49)+SUMPRODUCT(('Dvd Calendar'!$E$690:$CZ$690&gt;R$48)*('Dvd Calendar'!$E$690:$CZ$690&lt;=R$49)*'Dvd Calendar'!$E$693:$CZ$693*(('Dvd Calendar'!$E$695:$CZ$695='Field Check'!$C$53)*('Field Check'!$C$53&lt;&gt;"")+('Dvd Calendar'!$E$695:$CZ$695='Field Check'!$C$54)*('Field Check'!$C$54&lt;&gt;"")+('Dvd Calendar'!$E$695:$CZ$695='Field Check'!$C$55)*('Field Check'!$C$55&lt;&gt;"")+('Dvd Calendar'!$E$695:$CZ$695='Field Check'!$C$56)*('Field Check'!$C$56&lt;&gt;"")+('Dvd Calendar'!$E$695:$CZ$695='Field Check'!$C$57)*('Field Check'!$C$57&lt;&gt;""))*(COUNTIF('Dvd Calendar'!$E$697:$CZ$697,'Dvd Calendar'!$E$690:$CZ$690)=0)),"")))</f>
        <v/>
      </c>
      <c r="U113" s="86" t="n"/>
      <c r="V113" s="86" t="n"/>
      <c r="W113" s="86" t="n"/>
      <c r="X113" s="86" t="n"/>
      <c r="Y113" s="86" t="n"/>
      <c r="Z113" s="86" t="n"/>
      <c r="AA113" s="86" t="n"/>
      <c r="AB113" s="86" t="n"/>
      <c r="AC113" s="86" t="n"/>
      <c r="AD113" s="86" t="n"/>
      <c r="AE113" s="86" t="n"/>
      <c r="AF113" s="86" t="n"/>
      <c r="AG113" s="86" t="n"/>
      <c r="AH113" s="86" t="n"/>
      <c r="AI113" s="86" t="n"/>
      <c r="AJ113" s="86" t="n"/>
    </row>
    <row r="114">
      <c r="B114" s="126">
        <f>IF('AS51'!$C$69="","",'AS51'!$C$69)</f>
        <v/>
      </c>
      <c r="C114" s="77">
        <f>IF(C$49="","",IF($B114="","",IFERROR(SUMIFS('Dvd Calendar'!$E$709:$CZ$709,'Dvd Calendar'!$E$708:$CZ$708,"&gt;"&amp;C$48,'Dvd Calendar'!$E$708:$CZ$708,"&lt;="&amp;C$49)+SUMPRODUCT(('Dvd Calendar'!$E$701:$CZ$701&gt;C$48)*('Dvd Calendar'!$E$701:$CZ$701&lt;=C$49)*'Dvd Calendar'!$E$704:$CZ$704*(('Dvd Calendar'!$E$706:$CZ$706='Field Check'!$C$53)*('Field Check'!$C$53&lt;&gt;"")+('Dvd Calendar'!$E$706:$CZ$706='Field Check'!$C$54)*('Field Check'!$C$54&lt;&gt;"")+('Dvd Calendar'!$E$706:$CZ$706='Field Check'!$C$55)*('Field Check'!$C$55&lt;&gt;"")+('Dvd Calendar'!$E$706:$CZ$706='Field Check'!$C$56)*('Field Check'!$C$56&lt;&gt;"")+('Dvd Calendar'!$E$706:$CZ$706='Field Check'!$C$57)*('Field Check'!$C$57&lt;&gt;""))*(COUNTIF('Dvd Calendar'!$E$708:$CZ$708,'Dvd Calendar'!$E$701:$CZ$701)=0)),"")))</f>
        <v/>
      </c>
      <c r="D114" s="77">
        <f>IF(D$49="","",IF($B114="","",IFERROR(SUMIFS('Dvd Calendar'!$E$709:$CZ$709,'Dvd Calendar'!$E$708:$CZ$708,"&gt;"&amp;D$48,'Dvd Calendar'!$E$708:$CZ$708,"&lt;="&amp;D$49)+SUMPRODUCT(('Dvd Calendar'!$E$701:$CZ$701&gt;D$48)*('Dvd Calendar'!$E$701:$CZ$701&lt;=D$49)*'Dvd Calendar'!$E$704:$CZ$704*(('Dvd Calendar'!$E$706:$CZ$706='Field Check'!$C$53)*('Field Check'!$C$53&lt;&gt;"")+('Dvd Calendar'!$E$706:$CZ$706='Field Check'!$C$54)*('Field Check'!$C$54&lt;&gt;"")+('Dvd Calendar'!$E$706:$CZ$706='Field Check'!$C$55)*('Field Check'!$C$55&lt;&gt;"")+('Dvd Calendar'!$E$706:$CZ$706='Field Check'!$C$56)*('Field Check'!$C$56&lt;&gt;"")+('Dvd Calendar'!$E$706:$CZ$706='Field Check'!$C$57)*('Field Check'!$C$57&lt;&gt;""))*(COUNTIF('Dvd Calendar'!$E$708:$CZ$708,'Dvd Calendar'!$E$701:$CZ$701)=0)),"")))</f>
        <v/>
      </c>
      <c r="E114" s="77">
        <f>IF(E$49="","",IF($B114="","",IFERROR(SUMIFS('Dvd Calendar'!$E$709:$CZ$709,'Dvd Calendar'!$E$708:$CZ$708,"&gt;"&amp;E$48,'Dvd Calendar'!$E$708:$CZ$708,"&lt;="&amp;E$49)+SUMPRODUCT(('Dvd Calendar'!$E$701:$CZ$701&gt;E$48)*('Dvd Calendar'!$E$701:$CZ$701&lt;=E$49)*'Dvd Calendar'!$E$704:$CZ$704*(('Dvd Calendar'!$E$706:$CZ$706='Field Check'!$C$53)*('Field Check'!$C$53&lt;&gt;"")+('Dvd Calendar'!$E$706:$CZ$706='Field Check'!$C$54)*('Field Check'!$C$54&lt;&gt;"")+('Dvd Calendar'!$E$706:$CZ$706='Field Check'!$C$55)*('Field Check'!$C$55&lt;&gt;"")+('Dvd Calendar'!$E$706:$CZ$706='Field Check'!$C$56)*('Field Check'!$C$56&lt;&gt;"")+('Dvd Calendar'!$E$706:$CZ$706='Field Check'!$C$57)*('Field Check'!$C$57&lt;&gt;""))*(COUNTIF('Dvd Calendar'!$E$708:$CZ$708,'Dvd Calendar'!$E$701:$CZ$701)=0)),"")))</f>
        <v/>
      </c>
      <c r="F114" s="77">
        <f>IF(F$49="","",IF($B114="","",IFERROR(SUMIFS('Dvd Calendar'!$E$709:$CZ$709,'Dvd Calendar'!$E$708:$CZ$708,"&gt;"&amp;F$48,'Dvd Calendar'!$E$708:$CZ$708,"&lt;="&amp;F$49)+SUMPRODUCT(('Dvd Calendar'!$E$701:$CZ$701&gt;F$48)*('Dvd Calendar'!$E$701:$CZ$701&lt;=F$49)*'Dvd Calendar'!$E$704:$CZ$704*(('Dvd Calendar'!$E$706:$CZ$706='Field Check'!$C$53)*('Field Check'!$C$53&lt;&gt;"")+('Dvd Calendar'!$E$706:$CZ$706='Field Check'!$C$54)*('Field Check'!$C$54&lt;&gt;"")+('Dvd Calendar'!$E$706:$CZ$706='Field Check'!$C$55)*('Field Check'!$C$55&lt;&gt;"")+('Dvd Calendar'!$E$706:$CZ$706='Field Check'!$C$56)*('Field Check'!$C$56&lt;&gt;"")+('Dvd Calendar'!$E$706:$CZ$706='Field Check'!$C$57)*('Field Check'!$C$57&lt;&gt;""))*(COUNTIF('Dvd Calendar'!$E$708:$CZ$708,'Dvd Calendar'!$E$701:$CZ$701)=0)),"")))</f>
        <v/>
      </c>
      <c r="G114" s="77">
        <f>IF(G$49="","",IF($B114="","",IFERROR(SUMIFS('Dvd Calendar'!$E$709:$CZ$709,'Dvd Calendar'!$E$708:$CZ$708,"&gt;"&amp;G$48,'Dvd Calendar'!$E$708:$CZ$708,"&lt;="&amp;G$49)+SUMPRODUCT(('Dvd Calendar'!$E$701:$CZ$701&gt;G$48)*('Dvd Calendar'!$E$701:$CZ$701&lt;=G$49)*'Dvd Calendar'!$E$704:$CZ$704*(('Dvd Calendar'!$E$706:$CZ$706='Field Check'!$C$53)*('Field Check'!$C$53&lt;&gt;"")+('Dvd Calendar'!$E$706:$CZ$706='Field Check'!$C$54)*('Field Check'!$C$54&lt;&gt;"")+('Dvd Calendar'!$E$706:$CZ$706='Field Check'!$C$55)*('Field Check'!$C$55&lt;&gt;"")+('Dvd Calendar'!$E$706:$CZ$706='Field Check'!$C$56)*('Field Check'!$C$56&lt;&gt;"")+('Dvd Calendar'!$E$706:$CZ$706='Field Check'!$C$57)*('Field Check'!$C$57&lt;&gt;""))*(COUNTIF('Dvd Calendar'!$E$708:$CZ$708,'Dvd Calendar'!$E$701:$CZ$701)=0)),"")))</f>
        <v/>
      </c>
      <c r="H114" s="77">
        <f>IF(H$49="","",IF($B114="","",IFERROR(SUMIFS('Dvd Calendar'!$E$709:$CZ$709,'Dvd Calendar'!$E$708:$CZ$708,"&gt;"&amp;H$48,'Dvd Calendar'!$E$708:$CZ$708,"&lt;="&amp;H$49)+SUMPRODUCT(('Dvd Calendar'!$E$701:$CZ$701&gt;H$48)*('Dvd Calendar'!$E$701:$CZ$701&lt;=H$49)*'Dvd Calendar'!$E$704:$CZ$704*(('Dvd Calendar'!$E$706:$CZ$706='Field Check'!$C$53)*('Field Check'!$C$53&lt;&gt;"")+('Dvd Calendar'!$E$706:$CZ$706='Field Check'!$C$54)*('Field Check'!$C$54&lt;&gt;"")+('Dvd Calendar'!$E$706:$CZ$706='Field Check'!$C$55)*('Field Check'!$C$55&lt;&gt;"")+('Dvd Calendar'!$E$706:$CZ$706='Field Check'!$C$56)*('Field Check'!$C$56&lt;&gt;"")+('Dvd Calendar'!$E$706:$CZ$706='Field Check'!$C$57)*('Field Check'!$C$57&lt;&gt;""))*(COUNTIF('Dvd Calendar'!$E$708:$CZ$708,'Dvd Calendar'!$E$701:$CZ$701)=0)),"")))</f>
        <v/>
      </c>
      <c r="I114" s="77">
        <f>IF(I$49="","",IF($B114="","",IFERROR(SUMIFS('Dvd Calendar'!$E$709:$CZ$709,'Dvd Calendar'!$E$708:$CZ$708,"&gt;"&amp;I$48,'Dvd Calendar'!$E$708:$CZ$708,"&lt;="&amp;I$49)+SUMPRODUCT(('Dvd Calendar'!$E$701:$CZ$701&gt;I$48)*('Dvd Calendar'!$E$701:$CZ$701&lt;=I$49)*'Dvd Calendar'!$E$704:$CZ$704*(('Dvd Calendar'!$E$706:$CZ$706='Field Check'!$C$53)*('Field Check'!$C$53&lt;&gt;"")+('Dvd Calendar'!$E$706:$CZ$706='Field Check'!$C$54)*('Field Check'!$C$54&lt;&gt;"")+('Dvd Calendar'!$E$706:$CZ$706='Field Check'!$C$55)*('Field Check'!$C$55&lt;&gt;"")+('Dvd Calendar'!$E$706:$CZ$706='Field Check'!$C$56)*('Field Check'!$C$56&lt;&gt;"")+('Dvd Calendar'!$E$706:$CZ$706='Field Check'!$C$57)*('Field Check'!$C$57&lt;&gt;""))*(COUNTIF('Dvd Calendar'!$E$708:$CZ$708,'Dvd Calendar'!$E$701:$CZ$701)=0)),"")))</f>
        <v/>
      </c>
      <c r="J114" s="77">
        <f>IF(J$49="","",IF($B114="","",IFERROR(SUMIFS('Dvd Calendar'!$E$709:$CZ$709,'Dvd Calendar'!$E$708:$CZ$708,"&gt;"&amp;J$48,'Dvd Calendar'!$E$708:$CZ$708,"&lt;="&amp;J$49)+SUMPRODUCT(('Dvd Calendar'!$E$701:$CZ$701&gt;J$48)*('Dvd Calendar'!$E$701:$CZ$701&lt;=J$49)*'Dvd Calendar'!$E$704:$CZ$704*(('Dvd Calendar'!$E$706:$CZ$706='Field Check'!$C$53)*('Field Check'!$C$53&lt;&gt;"")+('Dvd Calendar'!$E$706:$CZ$706='Field Check'!$C$54)*('Field Check'!$C$54&lt;&gt;"")+('Dvd Calendar'!$E$706:$CZ$706='Field Check'!$C$55)*('Field Check'!$C$55&lt;&gt;"")+('Dvd Calendar'!$E$706:$CZ$706='Field Check'!$C$56)*('Field Check'!$C$56&lt;&gt;"")+('Dvd Calendar'!$E$706:$CZ$706='Field Check'!$C$57)*('Field Check'!$C$57&lt;&gt;""))*(COUNTIF('Dvd Calendar'!$E$708:$CZ$708,'Dvd Calendar'!$E$701:$CZ$701)=0)),"")))</f>
        <v/>
      </c>
      <c r="K114" s="77">
        <f>IF(K$49="","",IF($B114="","",IFERROR(SUMIFS('Dvd Calendar'!$E$709:$CZ$709,'Dvd Calendar'!$E$708:$CZ$708,"&gt;"&amp;K$48,'Dvd Calendar'!$E$708:$CZ$708,"&lt;="&amp;K$49)+SUMPRODUCT(('Dvd Calendar'!$E$701:$CZ$701&gt;K$48)*('Dvd Calendar'!$E$701:$CZ$701&lt;=K$49)*'Dvd Calendar'!$E$704:$CZ$704*(('Dvd Calendar'!$E$706:$CZ$706='Field Check'!$C$53)*('Field Check'!$C$53&lt;&gt;"")+('Dvd Calendar'!$E$706:$CZ$706='Field Check'!$C$54)*('Field Check'!$C$54&lt;&gt;"")+('Dvd Calendar'!$E$706:$CZ$706='Field Check'!$C$55)*('Field Check'!$C$55&lt;&gt;"")+('Dvd Calendar'!$E$706:$CZ$706='Field Check'!$C$56)*('Field Check'!$C$56&lt;&gt;"")+('Dvd Calendar'!$E$706:$CZ$706='Field Check'!$C$57)*('Field Check'!$C$57&lt;&gt;""))*(COUNTIF('Dvd Calendar'!$E$708:$CZ$708,'Dvd Calendar'!$E$701:$CZ$701)=0)),"")))</f>
        <v/>
      </c>
      <c r="L114" s="77">
        <f>IF(L$49="","",IF($B114="","",IFERROR(SUMIFS('Dvd Calendar'!$E$709:$CZ$709,'Dvd Calendar'!$E$708:$CZ$708,"&gt;"&amp;L$48,'Dvd Calendar'!$E$708:$CZ$708,"&lt;="&amp;L$49)+SUMPRODUCT(('Dvd Calendar'!$E$701:$CZ$701&gt;L$48)*('Dvd Calendar'!$E$701:$CZ$701&lt;=L$49)*'Dvd Calendar'!$E$704:$CZ$704*(('Dvd Calendar'!$E$706:$CZ$706='Field Check'!$C$53)*('Field Check'!$C$53&lt;&gt;"")+('Dvd Calendar'!$E$706:$CZ$706='Field Check'!$C$54)*('Field Check'!$C$54&lt;&gt;"")+('Dvd Calendar'!$E$706:$CZ$706='Field Check'!$C$55)*('Field Check'!$C$55&lt;&gt;"")+('Dvd Calendar'!$E$706:$CZ$706='Field Check'!$C$56)*('Field Check'!$C$56&lt;&gt;"")+('Dvd Calendar'!$E$706:$CZ$706='Field Check'!$C$57)*('Field Check'!$C$57&lt;&gt;""))*(COUNTIF('Dvd Calendar'!$E$708:$CZ$708,'Dvd Calendar'!$E$701:$CZ$701)=0)),"")))</f>
        <v/>
      </c>
      <c r="M114" s="77">
        <f>IF(M$49="","",IF($B114="","",IFERROR(SUMIFS('Dvd Calendar'!$E$709:$CZ$709,'Dvd Calendar'!$E$708:$CZ$708,"&gt;"&amp;M$48,'Dvd Calendar'!$E$708:$CZ$708,"&lt;="&amp;M$49)+SUMPRODUCT(('Dvd Calendar'!$E$701:$CZ$701&gt;M$48)*('Dvd Calendar'!$E$701:$CZ$701&lt;=M$49)*'Dvd Calendar'!$E$704:$CZ$704*(('Dvd Calendar'!$E$706:$CZ$706='Field Check'!$C$53)*('Field Check'!$C$53&lt;&gt;"")+('Dvd Calendar'!$E$706:$CZ$706='Field Check'!$C$54)*('Field Check'!$C$54&lt;&gt;"")+('Dvd Calendar'!$E$706:$CZ$706='Field Check'!$C$55)*('Field Check'!$C$55&lt;&gt;"")+('Dvd Calendar'!$E$706:$CZ$706='Field Check'!$C$56)*('Field Check'!$C$56&lt;&gt;"")+('Dvd Calendar'!$E$706:$CZ$706='Field Check'!$C$57)*('Field Check'!$C$57&lt;&gt;""))*(COUNTIF('Dvd Calendar'!$E$708:$CZ$708,'Dvd Calendar'!$E$701:$CZ$701)=0)),"")))</f>
        <v/>
      </c>
      <c r="N114" s="77">
        <f>IF(N$49="","",IF($B114="","",IFERROR(SUMIFS('Dvd Calendar'!$E$709:$CZ$709,'Dvd Calendar'!$E$708:$CZ$708,"&gt;"&amp;N$48,'Dvd Calendar'!$E$708:$CZ$708,"&lt;="&amp;N$49)+SUMPRODUCT(('Dvd Calendar'!$E$701:$CZ$701&gt;N$48)*('Dvd Calendar'!$E$701:$CZ$701&lt;=N$49)*'Dvd Calendar'!$E$704:$CZ$704*(('Dvd Calendar'!$E$706:$CZ$706='Field Check'!$C$53)*('Field Check'!$C$53&lt;&gt;"")+('Dvd Calendar'!$E$706:$CZ$706='Field Check'!$C$54)*('Field Check'!$C$54&lt;&gt;"")+('Dvd Calendar'!$E$706:$CZ$706='Field Check'!$C$55)*('Field Check'!$C$55&lt;&gt;"")+('Dvd Calendar'!$E$706:$CZ$706='Field Check'!$C$56)*('Field Check'!$C$56&lt;&gt;"")+('Dvd Calendar'!$E$706:$CZ$706='Field Check'!$C$57)*('Field Check'!$C$57&lt;&gt;""))*(COUNTIF('Dvd Calendar'!$E$708:$CZ$708,'Dvd Calendar'!$E$701:$CZ$701)=0)),"")))</f>
        <v/>
      </c>
      <c r="O114" s="77">
        <f>IF(O$49="","",IF($B114="","",IFERROR(SUMIFS('Dvd Calendar'!$E$709:$CZ$709,'Dvd Calendar'!$E$708:$CZ$708,"&gt;"&amp;O$48,'Dvd Calendar'!$E$708:$CZ$708,"&lt;="&amp;O$49)+SUMPRODUCT(('Dvd Calendar'!$E$701:$CZ$701&gt;O$48)*('Dvd Calendar'!$E$701:$CZ$701&lt;=O$49)*'Dvd Calendar'!$E$704:$CZ$704*(('Dvd Calendar'!$E$706:$CZ$706='Field Check'!$C$53)*('Field Check'!$C$53&lt;&gt;"")+('Dvd Calendar'!$E$706:$CZ$706='Field Check'!$C$54)*('Field Check'!$C$54&lt;&gt;"")+('Dvd Calendar'!$E$706:$CZ$706='Field Check'!$C$55)*('Field Check'!$C$55&lt;&gt;"")+('Dvd Calendar'!$E$706:$CZ$706='Field Check'!$C$56)*('Field Check'!$C$56&lt;&gt;"")+('Dvd Calendar'!$E$706:$CZ$706='Field Check'!$C$57)*('Field Check'!$C$57&lt;&gt;""))*(COUNTIF('Dvd Calendar'!$E$708:$CZ$708,'Dvd Calendar'!$E$701:$CZ$701)=0)),"")))</f>
        <v/>
      </c>
      <c r="P114" s="77">
        <f>IF(P$49="","",IF($B114="","",IFERROR(SUMIFS('Dvd Calendar'!$E$709:$CZ$709,'Dvd Calendar'!$E$708:$CZ$708,"&gt;"&amp;P$48,'Dvd Calendar'!$E$708:$CZ$708,"&lt;="&amp;P$49)+SUMPRODUCT(('Dvd Calendar'!$E$701:$CZ$701&gt;P$48)*('Dvd Calendar'!$E$701:$CZ$701&lt;=P$49)*'Dvd Calendar'!$E$704:$CZ$704*(('Dvd Calendar'!$E$706:$CZ$706='Field Check'!$C$53)*('Field Check'!$C$53&lt;&gt;"")+('Dvd Calendar'!$E$706:$CZ$706='Field Check'!$C$54)*('Field Check'!$C$54&lt;&gt;"")+('Dvd Calendar'!$E$706:$CZ$706='Field Check'!$C$55)*('Field Check'!$C$55&lt;&gt;"")+('Dvd Calendar'!$E$706:$CZ$706='Field Check'!$C$56)*('Field Check'!$C$56&lt;&gt;"")+('Dvd Calendar'!$E$706:$CZ$706='Field Check'!$C$57)*('Field Check'!$C$57&lt;&gt;""))*(COUNTIF('Dvd Calendar'!$E$708:$CZ$708,'Dvd Calendar'!$E$701:$CZ$701)=0)),"")))</f>
        <v/>
      </c>
      <c r="Q114" s="77">
        <f>IF(Q$49="","",IF($B114="","",IFERROR(SUMIFS('Dvd Calendar'!$E$709:$CZ$709,'Dvd Calendar'!$E$708:$CZ$708,"&gt;"&amp;Q$48,'Dvd Calendar'!$E$708:$CZ$708,"&lt;="&amp;Q$49)+SUMPRODUCT(('Dvd Calendar'!$E$701:$CZ$701&gt;Q$48)*('Dvd Calendar'!$E$701:$CZ$701&lt;=Q$49)*'Dvd Calendar'!$E$704:$CZ$704*(('Dvd Calendar'!$E$706:$CZ$706='Field Check'!$C$53)*('Field Check'!$C$53&lt;&gt;"")+('Dvd Calendar'!$E$706:$CZ$706='Field Check'!$C$54)*('Field Check'!$C$54&lt;&gt;"")+('Dvd Calendar'!$E$706:$CZ$706='Field Check'!$C$55)*('Field Check'!$C$55&lt;&gt;"")+('Dvd Calendar'!$E$706:$CZ$706='Field Check'!$C$56)*('Field Check'!$C$56&lt;&gt;"")+('Dvd Calendar'!$E$706:$CZ$706='Field Check'!$C$57)*('Field Check'!$C$57&lt;&gt;""))*(COUNTIF('Dvd Calendar'!$E$708:$CZ$708,'Dvd Calendar'!$E$701:$CZ$701)=0)),"")))</f>
        <v/>
      </c>
      <c r="R114" s="77">
        <f>IF(R$49="","",IF($B114="","",IFERROR(SUMIFS('Dvd Calendar'!$E$709:$CZ$709,'Dvd Calendar'!$E$708:$CZ$708,"&gt;"&amp;R$48,'Dvd Calendar'!$E$708:$CZ$708,"&lt;="&amp;R$49)+SUMPRODUCT(('Dvd Calendar'!$E$701:$CZ$701&gt;R$48)*('Dvd Calendar'!$E$701:$CZ$701&lt;=R$49)*'Dvd Calendar'!$E$704:$CZ$704*(('Dvd Calendar'!$E$706:$CZ$706='Field Check'!$C$53)*('Field Check'!$C$53&lt;&gt;"")+('Dvd Calendar'!$E$706:$CZ$706='Field Check'!$C$54)*('Field Check'!$C$54&lt;&gt;"")+('Dvd Calendar'!$E$706:$CZ$706='Field Check'!$C$55)*('Field Check'!$C$55&lt;&gt;"")+('Dvd Calendar'!$E$706:$CZ$706='Field Check'!$C$56)*('Field Check'!$C$56&lt;&gt;"")+('Dvd Calendar'!$E$706:$CZ$706='Field Check'!$C$57)*('Field Check'!$C$57&lt;&gt;""))*(COUNTIF('Dvd Calendar'!$E$708:$CZ$708,'Dvd Calendar'!$E$701:$CZ$701)=0)),"")))</f>
        <v/>
      </c>
      <c r="U114" s="86" t="n"/>
      <c r="V114" s="86" t="n"/>
      <c r="W114" s="86" t="n"/>
      <c r="X114" s="86" t="n"/>
      <c r="Y114" s="86" t="n"/>
      <c r="Z114" s="86" t="n"/>
      <c r="AA114" s="86" t="n"/>
      <c r="AB114" s="86" t="n"/>
      <c r="AC114" s="86" t="n"/>
      <c r="AD114" s="86" t="n"/>
      <c r="AE114" s="86" t="n"/>
      <c r="AF114" s="86" t="n"/>
      <c r="AG114" s="86" t="n"/>
      <c r="AH114" s="86" t="n"/>
      <c r="AI114" s="86" t="n"/>
      <c r="AJ114" s="86" t="n"/>
    </row>
    <row r="115">
      <c r="B115" s="126">
        <f>IF('AS51'!$C$70="","",'AS51'!$C$70)</f>
        <v/>
      </c>
      <c r="C115" s="77">
        <f>IF(C$49="","",IF($B115="","",IFERROR(SUMIFS('Dvd Calendar'!$E$720:$CZ$720,'Dvd Calendar'!$E$719:$CZ$719,"&gt;"&amp;C$48,'Dvd Calendar'!$E$719:$CZ$719,"&lt;="&amp;C$49)+SUMPRODUCT(('Dvd Calendar'!$E$712:$CZ$712&gt;C$48)*('Dvd Calendar'!$E$712:$CZ$712&lt;=C$49)*'Dvd Calendar'!$E$715:$CZ$715*(('Dvd Calendar'!$E$717:$CZ$717='Field Check'!$C$53)*('Field Check'!$C$53&lt;&gt;"")+('Dvd Calendar'!$E$717:$CZ$717='Field Check'!$C$54)*('Field Check'!$C$54&lt;&gt;"")+('Dvd Calendar'!$E$717:$CZ$717='Field Check'!$C$55)*('Field Check'!$C$55&lt;&gt;"")+('Dvd Calendar'!$E$717:$CZ$717='Field Check'!$C$56)*('Field Check'!$C$56&lt;&gt;"")+('Dvd Calendar'!$E$717:$CZ$717='Field Check'!$C$57)*('Field Check'!$C$57&lt;&gt;""))*(COUNTIF('Dvd Calendar'!$E$719:$CZ$719,'Dvd Calendar'!$E$712:$CZ$712)=0)),"")))</f>
        <v/>
      </c>
      <c r="D115" s="77">
        <f>IF(D$49="","",IF($B115="","",IFERROR(SUMIFS('Dvd Calendar'!$E$720:$CZ$720,'Dvd Calendar'!$E$719:$CZ$719,"&gt;"&amp;D$48,'Dvd Calendar'!$E$719:$CZ$719,"&lt;="&amp;D$49)+SUMPRODUCT(('Dvd Calendar'!$E$712:$CZ$712&gt;D$48)*('Dvd Calendar'!$E$712:$CZ$712&lt;=D$49)*'Dvd Calendar'!$E$715:$CZ$715*(('Dvd Calendar'!$E$717:$CZ$717='Field Check'!$C$53)*('Field Check'!$C$53&lt;&gt;"")+('Dvd Calendar'!$E$717:$CZ$717='Field Check'!$C$54)*('Field Check'!$C$54&lt;&gt;"")+('Dvd Calendar'!$E$717:$CZ$717='Field Check'!$C$55)*('Field Check'!$C$55&lt;&gt;"")+('Dvd Calendar'!$E$717:$CZ$717='Field Check'!$C$56)*('Field Check'!$C$56&lt;&gt;"")+('Dvd Calendar'!$E$717:$CZ$717='Field Check'!$C$57)*('Field Check'!$C$57&lt;&gt;""))*(COUNTIF('Dvd Calendar'!$E$719:$CZ$719,'Dvd Calendar'!$E$712:$CZ$712)=0)),"")))</f>
        <v/>
      </c>
      <c r="E115" s="77">
        <f>IF(E$49="","",IF($B115="","",IFERROR(SUMIFS('Dvd Calendar'!$E$720:$CZ$720,'Dvd Calendar'!$E$719:$CZ$719,"&gt;"&amp;E$48,'Dvd Calendar'!$E$719:$CZ$719,"&lt;="&amp;E$49)+SUMPRODUCT(('Dvd Calendar'!$E$712:$CZ$712&gt;E$48)*('Dvd Calendar'!$E$712:$CZ$712&lt;=E$49)*'Dvd Calendar'!$E$715:$CZ$715*(('Dvd Calendar'!$E$717:$CZ$717='Field Check'!$C$53)*('Field Check'!$C$53&lt;&gt;"")+('Dvd Calendar'!$E$717:$CZ$717='Field Check'!$C$54)*('Field Check'!$C$54&lt;&gt;"")+('Dvd Calendar'!$E$717:$CZ$717='Field Check'!$C$55)*('Field Check'!$C$55&lt;&gt;"")+('Dvd Calendar'!$E$717:$CZ$717='Field Check'!$C$56)*('Field Check'!$C$56&lt;&gt;"")+('Dvd Calendar'!$E$717:$CZ$717='Field Check'!$C$57)*('Field Check'!$C$57&lt;&gt;""))*(COUNTIF('Dvd Calendar'!$E$719:$CZ$719,'Dvd Calendar'!$E$712:$CZ$712)=0)),"")))</f>
        <v/>
      </c>
      <c r="F115" s="77">
        <f>IF(F$49="","",IF($B115="","",IFERROR(SUMIFS('Dvd Calendar'!$E$720:$CZ$720,'Dvd Calendar'!$E$719:$CZ$719,"&gt;"&amp;F$48,'Dvd Calendar'!$E$719:$CZ$719,"&lt;="&amp;F$49)+SUMPRODUCT(('Dvd Calendar'!$E$712:$CZ$712&gt;F$48)*('Dvd Calendar'!$E$712:$CZ$712&lt;=F$49)*'Dvd Calendar'!$E$715:$CZ$715*(('Dvd Calendar'!$E$717:$CZ$717='Field Check'!$C$53)*('Field Check'!$C$53&lt;&gt;"")+('Dvd Calendar'!$E$717:$CZ$717='Field Check'!$C$54)*('Field Check'!$C$54&lt;&gt;"")+('Dvd Calendar'!$E$717:$CZ$717='Field Check'!$C$55)*('Field Check'!$C$55&lt;&gt;"")+('Dvd Calendar'!$E$717:$CZ$717='Field Check'!$C$56)*('Field Check'!$C$56&lt;&gt;"")+('Dvd Calendar'!$E$717:$CZ$717='Field Check'!$C$57)*('Field Check'!$C$57&lt;&gt;""))*(COUNTIF('Dvd Calendar'!$E$719:$CZ$719,'Dvd Calendar'!$E$712:$CZ$712)=0)),"")))</f>
        <v/>
      </c>
      <c r="G115" s="77">
        <f>IF(G$49="","",IF($B115="","",IFERROR(SUMIFS('Dvd Calendar'!$E$720:$CZ$720,'Dvd Calendar'!$E$719:$CZ$719,"&gt;"&amp;G$48,'Dvd Calendar'!$E$719:$CZ$719,"&lt;="&amp;G$49)+SUMPRODUCT(('Dvd Calendar'!$E$712:$CZ$712&gt;G$48)*('Dvd Calendar'!$E$712:$CZ$712&lt;=G$49)*'Dvd Calendar'!$E$715:$CZ$715*(('Dvd Calendar'!$E$717:$CZ$717='Field Check'!$C$53)*('Field Check'!$C$53&lt;&gt;"")+('Dvd Calendar'!$E$717:$CZ$717='Field Check'!$C$54)*('Field Check'!$C$54&lt;&gt;"")+('Dvd Calendar'!$E$717:$CZ$717='Field Check'!$C$55)*('Field Check'!$C$55&lt;&gt;"")+('Dvd Calendar'!$E$717:$CZ$717='Field Check'!$C$56)*('Field Check'!$C$56&lt;&gt;"")+('Dvd Calendar'!$E$717:$CZ$717='Field Check'!$C$57)*('Field Check'!$C$57&lt;&gt;""))*(COUNTIF('Dvd Calendar'!$E$719:$CZ$719,'Dvd Calendar'!$E$712:$CZ$712)=0)),"")))</f>
        <v/>
      </c>
      <c r="H115" s="77">
        <f>IF(H$49="","",IF($B115="","",IFERROR(SUMIFS('Dvd Calendar'!$E$720:$CZ$720,'Dvd Calendar'!$E$719:$CZ$719,"&gt;"&amp;H$48,'Dvd Calendar'!$E$719:$CZ$719,"&lt;="&amp;H$49)+SUMPRODUCT(('Dvd Calendar'!$E$712:$CZ$712&gt;H$48)*('Dvd Calendar'!$E$712:$CZ$712&lt;=H$49)*'Dvd Calendar'!$E$715:$CZ$715*(('Dvd Calendar'!$E$717:$CZ$717='Field Check'!$C$53)*('Field Check'!$C$53&lt;&gt;"")+('Dvd Calendar'!$E$717:$CZ$717='Field Check'!$C$54)*('Field Check'!$C$54&lt;&gt;"")+('Dvd Calendar'!$E$717:$CZ$717='Field Check'!$C$55)*('Field Check'!$C$55&lt;&gt;"")+('Dvd Calendar'!$E$717:$CZ$717='Field Check'!$C$56)*('Field Check'!$C$56&lt;&gt;"")+('Dvd Calendar'!$E$717:$CZ$717='Field Check'!$C$57)*('Field Check'!$C$57&lt;&gt;""))*(COUNTIF('Dvd Calendar'!$E$719:$CZ$719,'Dvd Calendar'!$E$712:$CZ$712)=0)),"")))</f>
        <v/>
      </c>
      <c r="I115" s="77">
        <f>IF(I$49="","",IF($B115="","",IFERROR(SUMIFS('Dvd Calendar'!$E$720:$CZ$720,'Dvd Calendar'!$E$719:$CZ$719,"&gt;"&amp;I$48,'Dvd Calendar'!$E$719:$CZ$719,"&lt;="&amp;I$49)+SUMPRODUCT(('Dvd Calendar'!$E$712:$CZ$712&gt;I$48)*('Dvd Calendar'!$E$712:$CZ$712&lt;=I$49)*'Dvd Calendar'!$E$715:$CZ$715*(('Dvd Calendar'!$E$717:$CZ$717='Field Check'!$C$53)*('Field Check'!$C$53&lt;&gt;"")+('Dvd Calendar'!$E$717:$CZ$717='Field Check'!$C$54)*('Field Check'!$C$54&lt;&gt;"")+('Dvd Calendar'!$E$717:$CZ$717='Field Check'!$C$55)*('Field Check'!$C$55&lt;&gt;"")+('Dvd Calendar'!$E$717:$CZ$717='Field Check'!$C$56)*('Field Check'!$C$56&lt;&gt;"")+('Dvd Calendar'!$E$717:$CZ$717='Field Check'!$C$57)*('Field Check'!$C$57&lt;&gt;""))*(COUNTIF('Dvd Calendar'!$E$719:$CZ$719,'Dvd Calendar'!$E$712:$CZ$712)=0)),"")))</f>
        <v/>
      </c>
      <c r="J115" s="77">
        <f>IF(J$49="","",IF($B115="","",IFERROR(SUMIFS('Dvd Calendar'!$E$720:$CZ$720,'Dvd Calendar'!$E$719:$CZ$719,"&gt;"&amp;J$48,'Dvd Calendar'!$E$719:$CZ$719,"&lt;="&amp;J$49)+SUMPRODUCT(('Dvd Calendar'!$E$712:$CZ$712&gt;J$48)*('Dvd Calendar'!$E$712:$CZ$712&lt;=J$49)*'Dvd Calendar'!$E$715:$CZ$715*(('Dvd Calendar'!$E$717:$CZ$717='Field Check'!$C$53)*('Field Check'!$C$53&lt;&gt;"")+('Dvd Calendar'!$E$717:$CZ$717='Field Check'!$C$54)*('Field Check'!$C$54&lt;&gt;"")+('Dvd Calendar'!$E$717:$CZ$717='Field Check'!$C$55)*('Field Check'!$C$55&lt;&gt;"")+('Dvd Calendar'!$E$717:$CZ$717='Field Check'!$C$56)*('Field Check'!$C$56&lt;&gt;"")+('Dvd Calendar'!$E$717:$CZ$717='Field Check'!$C$57)*('Field Check'!$C$57&lt;&gt;""))*(COUNTIF('Dvd Calendar'!$E$719:$CZ$719,'Dvd Calendar'!$E$712:$CZ$712)=0)),"")))</f>
        <v/>
      </c>
      <c r="K115" s="77">
        <f>IF(K$49="","",IF($B115="","",IFERROR(SUMIFS('Dvd Calendar'!$E$720:$CZ$720,'Dvd Calendar'!$E$719:$CZ$719,"&gt;"&amp;K$48,'Dvd Calendar'!$E$719:$CZ$719,"&lt;="&amp;K$49)+SUMPRODUCT(('Dvd Calendar'!$E$712:$CZ$712&gt;K$48)*('Dvd Calendar'!$E$712:$CZ$712&lt;=K$49)*'Dvd Calendar'!$E$715:$CZ$715*(('Dvd Calendar'!$E$717:$CZ$717='Field Check'!$C$53)*('Field Check'!$C$53&lt;&gt;"")+('Dvd Calendar'!$E$717:$CZ$717='Field Check'!$C$54)*('Field Check'!$C$54&lt;&gt;"")+('Dvd Calendar'!$E$717:$CZ$717='Field Check'!$C$55)*('Field Check'!$C$55&lt;&gt;"")+('Dvd Calendar'!$E$717:$CZ$717='Field Check'!$C$56)*('Field Check'!$C$56&lt;&gt;"")+('Dvd Calendar'!$E$717:$CZ$717='Field Check'!$C$57)*('Field Check'!$C$57&lt;&gt;""))*(COUNTIF('Dvd Calendar'!$E$719:$CZ$719,'Dvd Calendar'!$E$712:$CZ$712)=0)),"")))</f>
        <v/>
      </c>
      <c r="L115" s="77">
        <f>IF(L$49="","",IF($B115="","",IFERROR(SUMIFS('Dvd Calendar'!$E$720:$CZ$720,'Dvd Calendar'!$E$719:$CZ$719,"&gt;"&amp;L$48,'Dvd Calendar'!$E$719:$CZ$719,"&lt;="&amp;L$49)+SUMPRODUCT(('Dvd Calendar'!$E$712:$CZ$712&gt;L$48)*('Dvd Calendar'!$E$712:$CZ$712&lt;=L$49)*'Dvd Calendar'!$E$715:$CZ$715*(('Dvd Calendar'!$E$717:$CZ$717='Field Check'!$C$53)*('Field Check'!$C$53&lt;&gt;"")+('Dvd Calendar'!$E$717:$CZ$717='Field Check'!$C$54)*('Field Check'!$C$54&lt;&gt;"")+('Dvd Calendar'!$E$717:$CZ$717='Field Check'!$C$55)*('Field Check'!$C$55&lt;&gt;"")+('Dvd Calendar'!$E$717:$CZ$717='Field Check'!$C$56)*('Field Check'!$C$56&lt;&gt;"")+('Dvd Calendar'!$E$717:$CZ$717='Field Check'!$C$57)*('Field Check'!$C$57&lt;&gt;""))*(COUNTIF('Dvd Calendar'!$E$719:$CZ$719,'Dvd Calendar'!$E$712:$CZ$712)=0)),"")))</f>
        <v/>
      </c>
      <c r="M115" s="77">
        <f>IF(M$49="","",IF($B115="","",IFERROR(SUMIFS('Dvd Calendar'!$E$720:$CZ$720,'Dvd Calendar'!$E$719:$CZ$719,"&gt;"&amp;M$48,'Dvd Calendar'!$E$719:$CZ$719,"&lt;="&amp;M$49)+SUMPRODUCT(('Dvd Calendar'!$E$712:$CZ$712&gt;M$48)*('Dvd Calendar'!$E$712:$CZ$712&lt;=M$49)*'Dvd Calendar'!$E$715:$CZ$715*(('Dvd Calendar'!$E$717:$CZ$717='Field Check'!$C$53)*('Field Check'!$C$53&lt;&gt;"")+('Dvd Calendar'!$E$717:$CZ$717='Field Check'!$C$54)*('Field Check'!$C$54&lt;&gt;"")+('Dvd Calendar'!$E$717:$CZ$717='Field Check'!$C$55)*('Field Check'!$C$55&lt;&gt;"")+('Dvd Calendar'!$E$717:$CZ$717='Field Check'!$C$56)*('Field Check'!$C$56&lt;&gt;"")+('Dvd Calendar'!$E$717:$CZ$717='Field Check'!$C$57)*('Field Check'!$C$57&lt;&gt;""))*(COUNTIF('Dvd Calendar'!$E$719:$CZ$719,'Dvd Calendar'!$E$712:$CZ$712)=0)),"")))</f>
        <v/>
      </c>
      <c r="N115" s="77">
        <f>IF(N$49="","",IF($B115="","",IFERROR(SUMIFS('Dvd Calendar'!$E$720:$CZ$720,'Dvd Calendar'!$E$719:$CZ$719,"&gt;"&amp;N$48,'Dvd Calendar'!$E$719:$CZ$719,"&lt;="&amp;N$49)+SUMPRODUCT(('Dvd Calendar'!$E$712:$CZ$712&gt;N$48)*('Dvd Calendar'!$E$712:$CZ$712&lt;=N$49)*'Dvd Calendar'!$E$715:$CZ$715*(('Dvd Calendar'!$E$717:$CZ$717='Field Check'!$C$53)*('Field Check'!$C$53&lt;&gt;"")+('Dvd Calendar'!$E$717:$CZ$717='Field Check'!$C$54)*('Field Check'!$C$54&lt;&gt;"")+('Dvd Calendar'!$E$717:$CZ$717='Field Check'!$C$55)*('Field Check'!$C$55&lt;&gt;"")+('Dvd Calendar'!$E$717:$CZ$717='Field Check'!$C$56)*('Field Check'!$C$56&lt;&gt;"")+('Dvd Calendar'!$E$717:$CZ$717='Field Check'!$C$57)*('Field Check'!$C$57&lt;&gt;""))*(COUNTIF('Dvd Calendar'!$E$719:$CZ$719,'Dvd Calendar'!$E$712:$CZ$712)=0)),"")))</f>
        <v/>
      </c>
      <c r="O115" s="77">
        <f>IF(O$49="","",IF($B115="","",IFERROR(SUMIFS('Dvd Calendar'!$E$720:$CZ$720,'Dvd Calendar'!$E$719:$CZ$719,"&gt;"&amp;O$48,'Dvd Calendar'!$E$719:$CZ$719,"&lt;="&amp;O$49)+SUMPRODUCT(('Dvd Calendar'!$E$712:$CZ$712&gt;O$48)*('Dvd Calendar'!$E$712:$CZ$712&lt;=O$49)*'Dvd Calendar'!$E$715:$CZ$715*(('Dvd Calendar'!$E$717:$CZ$717='Field Check'!$C$53)*('Field Check'!$C$53&lt;&gt;"")+('Dvd Calendar'!$E$717:$CZ$717='Field Check'!$C$54)*('Field Check'!$C$54&lt;&gt;"")+('Dvd Calendar'!$E$717:$CZ$717='Field Check'!$C$55)*('Field Check'!$C$55&lt;&gt;"")+('Dvd Calendar'!$E$717:$CZ$717='Field Check'!$C$56)*('Field Check'!$C$56&lt;&gt;"")+('Dvd Calendar'!$E$717:$CZ$717='Field Check'!$C$57)*('Field Check'!$C$57&lt;&gt;""))*(COUNTIF('Dvd Calendar'!$E$719:$CZ$719,'Dvd Calendar'!$E$712:$CZ$712)=0)),"")))</f>
        <v/>
      </c>
      <c r="P115" s="77">
        <f>IF(P$49="","",IF($B115="","",IFERROR(SUMIFS('Dvd Calendar'!$E$720:$CZ$720,'Dvd Calendar'!$E$719:$CZ$719,"&gt;"&amp;P$48,'Dvd Calendar'!$E$719:$CZ$719,"&lt;="&amp;P$49)+SUMPRODUCT(('Dvd Calendar'!$E$712:$CZ$712&gt;P$48)*('Dvd Calendar'!$E$712:$CZ$712&lt;=P$49)*'Dvd Calendar'!$E$715:$CZ$715*(('Dvd Calendar'!$E$717:$CZ$717='Field Check'!$C$53)*('Field Check'!$C$53&lt;&gt;"")+('Dvd Calendar'!$E$717:$CZ$717='Field Check'!$C$54)*('Field Check'!$C$54&lt;&gt;"")+('Dvd Calendar'!$E$717:$CZ$717='Field Check'!$C$55)*('Field Check'!$C$55&lt;&gt;"")+('Dvd Calendar'!$E$717:$CZ$717='Field Check'!$C$56)*('Field Check'!$C$56&lt;&gt;"")+('Dvd Calendar'!$E$717:$CZ$717='Field Check'!$C$57)*('Field Check'!$C$57&lt;&gt;""))*(COUNTIF('Dvd Calendar'!$E$719:$CZ$719,'Dvd Calendar'!$E$712:$CZ$712)=0)),"")))</f>
        <v/>
      </c>
      <c r="Q115" s="77">
        <f>IF(Q$49="","",IF($B115="","",IFERROR(SUMIFS('Dvd Calendar'!$E$720:$CZ$720,'Dvd Calendar'!$E$719:$CZ$719,"&gt;"&amp;Q$48,'Dvd Calendar'!$E$719:$CZ$719,"&lt;="&amp;Q$49)+SUMPRODUCT(('Dvd Calendar'!$E$712:$CZ$712&gt;Q$48)*('Dvd Calendar'!$E$712:$CZ$712&lt;=Q$49)*'Dvd Calendar'!$E$715:$CZ$715*(('Dvd Calendar'!$E$717:$CZ$717='Field Check'!$C$53)*('Field Check'!$C$53&lt;&gt;"")+('Dvd Calendar'!$E$717:$CZ$717='Field Check'!$C$54)*('Field Check'!$C$54&lt;&gt;"")+('Dvd Calendar'!$E$717:$CZ$717='Field Check'!$C$55)*('Field Check'!$C$55&lt;&gt;"")+('Dvd Calendar'!$E$717:$CZ$717='Field Check'!$C$56)*('Field Check'!$C$56&lt;&gt;"")+('Dvd Calendar'!$E$717:$CZ$717='Field Check'!$C$57)*('Field Check'!$C$57&lt;&gt;""))*(COUNTIF('Dvd Calendar'!$E$719:$CZ$719,'Dvd Calendar'!$E$712:$CZ$712)=0)),"")))</f>
        <v/>
      </c>
      <c r="R115" s="77">
        <f>IF(R$49="","",IF($B115="","",IFERROR(SUMIFS('Dvd Calendar'!$E$720:$CZ$720,'Dvd Calendar'!$E$719:$CZ$719,"&gt;"&amp;R$48,'Dvd Calendar'!$E$719:$CZ$719,"&lt;="&amp;R$49)+SUMPRODUCT(('Dvd Calendar'!$E$712:$CZ$712&gt;R$48)*('Dvd Calendar'!$E$712:$CZ$712&lt;=R$49)*'Dvd Calendar'!$E$715:$CZ$715*(('Dvd Calendar'!$E$717:$CZ$717='Field Check'!$C$53)*('Field Check'!$C$53&lt;&gt;"")+('Dvd Calendar'!$E$717:$CZ$717='Field Check'!$C$54)*('Field Check'!$C$54&lt;&gt;"")+('Dvd Calendar'!$E$717:$CZ$717='Field Check'!$C$55)*('Field Check'!$C$55&lt;&gt;"")+('Dvd Calendar'!$E$717:$CZ$717='Field Check'!$C$56)*('Field Check'!$C$56&lt;&gt;"")+('Dvd Calendar'!$E$717:$CZ$717='Field Check'!$C$57)*('Field Check'!$C$57&lt;&gt;""))*(COUNTIF('Dvd Calendar'!$E$719:$CZ$719,'Dvd Calendar'!$E$712:$CZ$712)=0)),"")))</f>
        <v/>
      </c>
      <c r="U115" s="86" t="n"/>
      <c r="V115" s="86" t="n"/>
      <c r="W115" s="86" t="n"/>
      <c r="X115" s="86" t="n"/>
      <c r="Y115" s="86" t="n"/>
      <c r="Z115" s="86" t="n"/>
      <c r="AA115" s="86" t="n"/>
      <c r="AB115" s="86" t="n"/>
      <c r="AC115" s="86" t="n"/>
      <c r="AD115" s="86" t="n"/>
      <c r="AE115" s="86" t="n"/>
      <c r="AF115" s="86" t="n"/>
      <c r="AG115" s="86" t="n"/>
      <c r="AH115" s="86" t="n"/>
      <c r="AI115" s="86" t="n"/>
      <c r="AJ115" s="86" t="n"/>
    </row>
    <row r="116">
      <c r="B116" s="126">
        <f>IF('AS51'!$C$71="","",'AS51'!$C$71)</f>
        <v/>
      </c>
      <c r="C116" s="77">
        <f>IF(C$49="","",IF($B116="","",IFERROR(SUMIFS('Dvd Calendar'!$E$731:$CZ$731,'Dvd Calendar'!$E$730:$CZ$730,"&gt;"&amp;C$48,'Dvd Calendar'!$E$730:$CZ$730,"&lt;="&amp;C$49)+SUMPRODUCT(('Dvd Calendar'!$E$723:$CZ$723&gt;C$48)*('Dvd Calendar'!$E$723:$CZ$723&lt;=C$49)*'Dvd Calendar'!$E$726:$CZ$726*(('Dvd Calendar'!$E$728:$CZ$728='Field Check'!$C$53)*('Field Check'!$C$53&lt;&gt;"")+('Dvd Calendar'!$E$728:$CZ$728='Field Check'!$C$54)*('Field Check'!$C$54&lt;&gt;"")+('Dvd Calendar'!$E$728:$CZ$728='Field Check'!$C$55)*('Field Check'!$C$55&lt;&gt;"")+('Dvd Calendar'!$E$728:$CZ$728='Field Check'!$C$56)*('Field Check'!$C$56&lt;&gt;"")+('Dvd Calendar'!$E$728:$CZ$728='Field Check'!$C$57)*('Field Check'!$C$57&lt;&gt;""))*(COUNTIF('Dvd Calendar'!$E$730:$CZ$730,'Dvd Calendar'!$E$723:$CZ$723)=0)),"")))</f>
        <v/>
      </c>
      <c r="D116" s="77">
        <f>IF(D$49="","",IF($B116="","",IFERROR(SUMIFS('Dvd Calendar'!$E$731:$CZ$731,'Dvd Calendar'!$E$730:$CZ$730,"&gt;"&amp;D$48,'Dvd Calendar'!$E$730:$CZ$730,"&lt;="&amp;D$49)+SUMPRODUCT(('Dvd Calendar'!$E$723:$CZ$723&gt;D$48)*('Dvd Calendar'!$E$723:$CZ$723&lt;=D$49)*'Dvd Calendar'!$E$726:$CZ$726*(('Dvd Calendar'!$E$728:$CZ$728='Field Check'!$C$53)*('Field Check'!$C$53&lt;&gt;"")+('Dvd Calendar'!$E$728:$CZ$728='Field Check'!$C$54)*('Field Check'!$C$54&lt;&gt;"")+('Dvd Calendar'!$E$728:$CZ$728='Field Check'!$C$55)*('Field Check'!$C$55&lt;&gt;"")+('Dvd Calendar'!$E$728:$CZ$728='Field Check'!$C$56)*('Field Check'!$C$56&lt;&gt;"")+('Dvd Calendar'!$E$728:$CZ$728='Field Check'!$C$57)*('Field Check'!$C$57&lt;&gt;""))*(COUNTIF('Dvd Calendar'!$E$730:$CZ$730,'Dvd Calendar'!$E$723:$CZ$723)=0)),"")))</f>
        <v/>
      </c>
      <c r="E116" s="77">
        <f>IF(E$49="","",IF($B116="","",IFERROR(SUMIFS('Dvd Calendar'!$E$731:$CZ$731,'Dvd Calendar'!$E$730:$CZ$730,"&gt;"&amp;E$48,'Dvd Calendar'!$E$730:$CZ$730,"&lt;="&amp;E$49)+SUMPRODUCT(('Dvd Calendar'!$E$723:$CZ$723&gt;E$48)*('Dvd Calendar'!$E$723:$CZ$723&lt;=E$49)*'Dvd Calendar'!$E$726:$CZ$726*(('Dvd Calendar'!$E$728:$CZ$728='Field Check'!$C$53)*('Field Check'!$C$53&lt;&gt;"")+('Dvd Calendar'!$E$728:$CZ$728='Field Check'!$C$54)*('Field Check'!$C$54&lt;&gt;"")+('Dvd Calendar'!$E$728:$CZ$728='Field Check'!$C$55)*('Field Check'!$C$55&lt;&gt;"")+('Dvd Calendar'!$E$728:$CZ$728='Field Check'!$C$56)*('Field Check'!$C$56&lt;&gt;"")+('Dvd Calendar'!$E$728:$CZ$728='Field Check'!$C$57)*('Field Check'!$C$57&lt;&gt;""))*(COUNTIF('Dvd Calendar'!$E$730:$CZ$730,'Dvd Calendar'!$E$723:$CZ$723)=0)),"")))</f>
        <v/>
      </c>
      <c r="F116" s="77">
        <f>IF(F$49="","",IF($B116="","",IFERROR(SUMIFS('Dvd Calendar'!$E$731:$CZ$731,'Dvd Calendar'!$E$730:$CZ$730,"&gt;"&amp;F$48,'Dvd Calendar'!$E$730:$CZ$730,"&lt;="&amp;F$49)+SUMPRODUCT(('Dvd Calendar'!$E$723:$CZ$723&gt;F$48)*('Dvd Calendar'!$E$723:$CZ$723&lt;=F$49)*'Dvd Calendar'!$E$726:$CZ$726*(('Dvd Calendar'!$E$728:$CZ$728='Field Check'!$C$53)*('Field Check'!$C$53&lt;&gt;"")+('Dvd Calendar'!$E$728:$CZ$728='Field Check'!$C$54)*('Field Check'!$C$54&lt;&gt;"")+('Dvd Calendar'!$E$728:$CZ$728='Field Check'!$C$55)*('Field Check'!$C$55&lt;&gt;"")+('Dvd Calendar'!$E$728:$CZ$728='Field Check'!$C$56)*('Field Check'!$C$56&lt;&gt;"")+('Dvd Calendar'!$E$728:$CZ$728='Field Check'!$C$57)*('Field Check'!$C$57&lt;&gt;""))*(COUNTIF('Dvd Calendar'!$E$730:$CZ$730,'Dvd Calendar'!$E$723:$CZ$723)=0)),"")))</f>
        <v/>
      </c>
      <c r="G116" s="77">
        <f>IF(G$49="","",IF($B116="","",IFERROR(SUMIFS('Dvd Calendar'!$E$731:$CZ$731,'Dvd Calendar'!$E$730:$CZ$730,"&gt;"&amp;G$48,'Dvd Calendar'!$E$730:$CZ$730,"&lt;="&amp;G$49)+SUMPRODUCT(('Dvd Calendar'!$E$723:$CZ$723&gt;G$48)*('Dvd Calendar'!$E$723:$CZ$723&lt;=G$49)*'Dvd Calendar'!$E$726:$CZ$726*(('Dvd Calendar'!$E$728:$CZ$728='Field Check'!$C$53)*('Field Check'!$C$53&lt;&gt;"")+('Dvd Calendar'!$E$728:$CZ$728='Field Check'!$C$54)*('Field Check'!$C$54&lt;&gt;"")+('Dvd Calendar'!$E$728:$CZ$728='Field Check'!$C$55)*('Field Check'!$C$55&lt;&gt;"")+('Dvd Calendar'!$E$728:$CZ$728='Field Check'!$C$56)*('Field Check'!$C$56&lt;&gt;"")+('Dvd Calendar'!$E$728:$CZ$728='Field Check'!$C$57)*('Field Check'!$C$57&lt;&gt;""))*(COUNTIF('Dvd Calendar'!$E$730:$CZ$730,'Dvd Calendar'!$E$723:$CZ$723)=0)),"")))</f>
        <v/>
      </c>
      <c r="H116" s="77">
        <f>IF(H$49="","",IF($B116="","",IFERROR(SUMIFS('Dvd Calendar'!$E$731:$CZ$731,'Dvd Calendar'!$E$730:$CZ$730,"&gt;"&amp;H$48,'Dvd Calendar'!$E$730:$CZ$730,"&lt;="&amp;H$49)+SUMPRODUCT(('Dvd Calendar'!$E$723:$CZ$723&gt;H$48)*('Dvd Calendar'!$E$723:$CZ$723&lt;=H$49)*'Dvd Calendar'!$E$726:$CZ$726*(('Dvd Calendar'!$E$728:$CZ$728='Field Check'!$C$53)*('Field Check'!$C$53&lt;&gt;"")+('Dvd Calendar'!$E$728:$CZ$728='Field Check'!$C$54)*('Field Check'!$C$54&lt;&gt;"")+('Dvd Calendar'!$E$728:$CZ$728='Field Check'!$C$55)*('Field Check'!$C$55&lt;&gt;"")+('Dvd Calendar'!$E$728:$CZ$728='Field Check'!$C$56)*('Field Check'!$C$56&lt;&gt;"")+('Dvd Calendar'!$E$728:$CZ$728='Field Check'!$C$57)*('Field Check'!$C$57&lt;&gt;""))*(COUNTIF('Dvd Calendar'!$E$730:$CZ$730,'Dvd Calendar'!$E$723:$CZ$723)=0)),"")))</f>
        <v/>
      </c>
      <c r="I116" s="77">
        <f>IF(I$49="","",IF($B116="","",IFERROR(SUMIFS('Dvd Calendar'!$E$731:$CZ$731,'Dvd Calendar'!$E$730:$CZ$730,"&gt;"&amp;I$48,'Dvd Calendar'!$E$730:$CZ$730,"&lt;="&amp;I$49)+SUMPRODUCT(('Dvd Calendar'!$E$723:$CZ$723&gt;I$48)*('Dvd Calendar'!$E$723:$CZ$723&lt;=I$49)*'Dvd Calendar'!$E$726:$CZ$726*(('Dvd Calendar'!$E$728:$CZ$728='Field Check'!$C$53)*('Field Check'!$C$53&lt;&gt;"")+('Dvd Calendar'!$E$728:$CZ$728='Field Check'!$C$54)*('Field Check'!$C$54&lt;&gt;"")+('Dvd Calendar'!$E$728:$CZ$728='Field Check'!$C$55)*('Field Check'!$C$55&lt;&gt;"")+('Dvd Calendar'!$E$728:$CZ$728='Field Check'!$C$56)*('Field Check'!$C$56&lt;&gt;"")+('Dvd Calendar'!$E$728:$CZ$728='Field Check'!$C$57)*('Field Check'!$C$57&lt;&gt;""))*(COUNTIF('Dvd Calendar'!$E$730:$CZ$730,'Dvd Calendar'!$E$723:$CZ$723)=0)),"")))</f>
        <v/>
      </c>
      <c r="J116" s="77">
        <f>IF(J$49="","",IF($B116="","",IFERROR(SUMIFS('Dvd Calendar'!$E$731:$CZ$731,'Dvd Calendar'!$E$730:$CZ$730,"&gt;"&amp;J$48,'Dvd Calendar'!$E$730:$CZ$730,"&lt;="&amp;J$49)+SUMPRODUCT(('Dvd Calendar'!$E$723:$CZ$723&gt;J$48)*('Dvd Calendar'!$E$723:$CZ$723&lt;=J$49)*'Dvd Calendar'!$E$726:$CZ$726*(('Dvd Calendar'!$E$728:$CZ$728='Field Check'!$C$53)*('Field Check'!$C$53&lt;&gt;"")+('Dvd Calendar'!$E$728:$CZ$728='Field Check'!$C$54)*('Field Check'!$C$54&lt;&gt;"")+('Dvd Calendar'!$E$728:$CZ$728='Field Check'!$C$55)*('Field Check'!$C$55&lt;&gt;"")+('Dvd Calendar'!$E$728:$CZ$728='Field Check'!$C$56)*('Field Check'!$C$56&lt;&gt;"")+('Dvd Calendar'!$E$728:$CZ$728='Field Check'!$C$57)*('Field Check'!$C$57&lt;&gt;""))*(COUNTIF('Dvd Calendar'!$E$730:$CZ$730,'Dvd Calendar'!$E$723:$CZ$723)=0)),"")))</f>
        <v/>
      </c>
      <c r="K116" s="77">
        <f>IF(K$49="","",IF($B116="","",IFERROR(SUMIFS('Dvd Calendar'!$E$731:$CZ$731,'Dvd Calendar'!$E$730:$CZ$730,"&gt;"&amp;K$48,'Dvd Calendar'!$E$730:$CZ$730,"&lt;="&amp;K$49)+SUMPRODUCT(('Dvd Calendar'!$E$723:$CZ$723&gt;K$48)*('Dvd Calendar'!$E$723:$CZ$723&lt;=K$49)*'Dvd Calendar'!$E$726:$CZ$726*(('Dvd Calendar'!$E$728:$CZ$728='Field Check'!$C$53)*('Field Check'!$C$53&lt;&gt;"")+('Dvd Calendar'!$E$728:$CZ$728='Field Check'!$C$54)*('Field Check'!$C$54&lt;&gt;"")+('Dvd Calendar'!$E$728:$CZ$728='Field Check'!$C$55)*('Field Check'!$C$55&lt;&gt;"")+('Dvd Calendar'!$E$728:$CZ$728='Field Check'!$C$56)*('Field Check'!$C$56&lt;&gt;"")+('Dvd Calendar'!$E$728:$CZ$728='Field Check'!$C$57)*('Field Check'!$C$57&lt;&gt;""))*(COUNTIF('Dvd Calendar'!$E$730:$CZ$730,'Dvd Calendar'!$E$723:$CZ$723)=0)),"")))</f>
        <v/>
      </c>
      <c r="L116" s="77">
        <f>IF(L$49="","",IF($B116="","",IFERROR(SUMIFS('Dvd Calendar'!$E$731:$CZ$731,'Dvd Calendar'!$E$730:$CZ$730,"&gt;"&amp;L$48,'Dvd Calendar'!$E$730:$CZ$730,"&lt;="&amp;L$49)+SUMPRODUCT(('Dvd Calendar'!$E$723:$CZ$723&gt;L$48)*('Dvd Calendar'!$E$723:$CZ$723&lt;=L$49)*'Dvd Calendar'!$E$726:$CZ$726*(('Dvd Calendar'!$E$728:$CZ$728='Field Check'!$C$53)*('Field Check'!$C$53&lt;&gt;"")+('Dvd Calendar'!$E$728:$CZ$728='Field Check'!$C$54)*('Field Check'!$C$54&lt;&gt;"")+('Dvd Calendar'!$E$728:$CZ$728='Field Check'!$C$55)*('Field Check'!$C$55&lt;&gt;"")+('Dvd Calendar'!$E$728:$CZ$728='Field Check'!$C$56)*('Field Check'!$C$56&lt;&gt;"")+('Dvd Calendar'!$E$728:$CZ$728='Field Check'!$C$57)*('Field Check'!$C$57&lt;&gt;""))*(COUNTIF('Dvd Calendar'!$E$730:$CZ$730,'Dvd Calendar'!$E$723:$CZ$723)=0)),"")))</f>
        <v/>
      </c>
      <c r="M116" s="77">
        <f>IF(M$49="","",IF($B116="","",IFERROR(SUMIFS('Dvd Calendar'!$E$731:$CZ$731,'Dvd Calendar'!$E$730:$CZ$730,"&gt;"&amp;M$48,'Dvd Calendar'!$E$730:$CZ$730,"&lt;="&amp;M$49)+SUMPRODUCT(('Dvd Calendar'!$E$723:$CZ$723&gt;M$48)*('Dvd Calendar'!$E$723:$CZ$723&lt;=M$49)*'Dvd Calendar'!$E$726:$CZ$726*(('Dvd Calendar'!$E$728:$CZ$728='Field Check'!$C$53)*('Field Check'!$C$53&lt;&gt;"")+('Dvd Calendar'!$E$728:$CZ$728='Field Check'!$C$54)*('Field Check'!$C$54&lt;&gt;"")+('Dvd Calendar'!$E$728:$CZ$728='Field Check'!$C$55)*('Field Check'!$C$55&lt;&gt;"")+('Dvd Calendar'!$E$728:$CZ$728='Field Check'!$C$56)*('Field Check'!$C$56&lt;&gt;"")+('Dvd Calendar'!$E$728:$CZ$728='Field Check'!$C$57)*('Field Check'!$C$57&lt;&gt;""))*(COUNTIF('Dvd Calendar'!$E$730:$CZ$730,'Dvd Calendar'!$E$723:$CZ$723)=0)),"")))</f>
        <v/>
      </c>
      <c r="N116" s="77">
        <f>IF(N$49="","",IF($B116="","",IFERROR(SUMIFS('Dvd Calendar'!$E$731:$CZ$731,'Dvd Calendar'!$E$730:$CZ$730,"&gt;"&amp;N$48,'Dvd Calendar'!$E$730:$CZ$730,"&lt;="&amp;N$49)+SUMPRODUCT(('Dvd Calendar'!$E$723:$CZ$723&gt;N$48)*('Dvd Calendar'!$E$723:$CZ$723&lt;=N$49)*'Dvd Calendar'!$E$726:$CZ$726*(('Dvd Calendar'!$E$728:$CZ$728='Field Check'!$C$53)*('Field Check'!$C$53&lt;&gt;"")+('Dvd Calendar'!$E$728:$CZ$728='Field Check'!$C$54)*('Field Check'!$C$54&lt;&gt;"")+('Dvd Calendar'!$E$728:$CZ$728='Field Check'!$C$55)*('Field Check'!$C$55&lt;&gt;"")+('Dvd Calendar'!$E$728:$CZ$728='Field Check'!$C$56)*('Field Check'!$C$56&lt;&gt;"")+('Dvd Calendar'!$E$728:$CZ$728='Field Check'!$C$57)*('Field Check'!$C$57&lt;&gt;""))*(COUNTIF('Dvd Calendar'!$E$730:$CZ$730,'Dvd Calendar'!$E$723:$CZ$723)=0)),"")))</f>
        <v/>
      </c>
      <c r="O116" s="77">
        <f>IF(O$49="","",IF($B116="","",IFERROR(SUMIFS('Dvd Calendar'!$E$731:$CZ$731,'Dvd Calendar'!$E$730:$CZ$730,"&gt;"&amp;O$48,'Dvd Calendar'!$E$730:$CZ$730,"&lt;="&amp;O$49)+SUMPRODUCT(('Dvd Calendar'!$E$723:$CZ$723&gt;O$48)*('Dvd Calendar'!$E$723:$CZ$723&lt;=O$49)*'Dvd Calendar'!$E$726:$CZ$726*(('Dvd Calendar'!$E$728:$CZ$728='Field Check'!$C$53)*('Field Check'!$C$53&lt;&gt;"")+('Dvd Calendar'!$E$728:$CZ$728='Field Check'!$C$54)*('Field Check'!$C$54&lt;&gt;"")+('Dvd Calendar'!$E$728:$CZ$728='Field Check'!$C$55)*('Field Check'!$C$55&lt;&gt;"")+('Dvd Calendar'!$E$728:$CZ$728='Field Check'!$C$56)*('Field Check'!$C$56&lt;&gt;"")+('Dvd Calendar'!$E$728:$CZ$728='Field Check'!$C$57)*('Field Check'!$C$57&lt;&gt;""))*(COUNTIF('Dvd Calendar'!$E$730:$CZ$730,'Dvd Calendar'!$E$723:$CZ$723)=0)),"")))</f>
        <v/>
      </c>
      <c r="P116" s="77">
        <f>IF(P$49="","",IF($B116="","",IFERROR(SUMIFS('Dvd Calendar'!$E$731:$CZ$731,'Dvd Calendar'!$E$730:$CZ$730,"&gt;"&amp;P$48,'Dvd Calendar'!$E$730:$CZ$730,"&lt;="&amp;P$49)+SUMPRODUCT(('Dvd Calendar'!$E$723:$CZ$723&gt;P$48)*('Dvd Calendar'!$E$723:$CZ$723&lt;=P$49)*'Dvd Calendar'!$E$726:$CZ$726*(('Dvd Calendar'!$E$728:$CZ$728='Field Check'!$C$53)*('Field Check'!$C$53&lt;&gt;"")+('Dvd Calendar'!$E$728:$CZ$728='Field Check'!$C$54)*('Field Check'!$C$54&lt;&gt;"")+('Dvd Calendar'!$E$728:$CZ$728='Field Check'!$C$55)*('Field Check'!$C$55&lt;&gt;"")+('Dvd Calendar'!$E$728:$CZ$728='Field Check'!$C$56)*('Field Check'!$C$56&lt;&gt;"")+('Dvd Calendar'!$E$728:$CZ$728='Field Check'!$C$57)*('Field Check'!$C$57&lt;&gt;""))*(COUNTIF('Dvd Calendar'!$E$730:$CZ$730,'Dvd Calendar'!$E$723:$CZ$723)=0)),"")))</f>
        <v/>
      </c>
      <c r="Q116" s="77">
        <f>IF(Q$49="","",IF($B116="","",IFERROR(SUMIFS('Dvd Calendar'!$E$731:$CZ$731,'Dvd Calendar'!$E$730:$CZ$730,"&gt;"&amp;Q$48,'Dvd Calendar'!$E$730:$CZ$730,"&lt;="&amp;Q$49)+SUMPRODUCT(('Dvd Calendar'!$E$723:$CZ$723&gt;Q$48)*('Dvd Calendar'!$E$723:$CZ$723&lt;=Q$49)*'Dvd Calendar'!$E$726:$CZ$726*(('Dvd Calendar'!$E$728:$CZ$728='Field Check'!$C$53)*('Field Check'!$C$53&lt;&gt;"")+('Dvd Calendar'!$E$728:$CZ$728='Field Check'!$C$54)*('Field Check'!$C$54&lt;&gt;"")+('Dvd Calendar'!$E$728:$CZ$728='Field Check'!$C$55)*('Field Check'!$C$55&lt;&gt;"")+('Dvd Calendar'!$E$728:$CZ$728='Field Check'!$C$56)*('Field Check'!$C$56&lt;&gt;"")+('Dvd Calendar'!$E$728:$CZ$728='Field Check'!$C$57)*('Field Check'!$C$57&lt;&gt;""))*(COUNTIF('Dvd Calendar'!$E$730:$CZ$730,'Dvd Calendar'!$E$723:$CZ$723)=0)),"")))</f>
        <v/>
      </c>
      <c r="R116" s="77">
        <f>IF(R$49="","",IF($B116="","",IFERROR(SUMIFS('Dvd Calendar'!$E$731:$CZ$731,'Dvd Calendar'!$E$730:$CZ$730,"&gt;"&amp;R$48,'Dvd Calendar'!$E$730:$CZ$730,"&lt;="&amp;R$49)+SUMPRODUCT(('Dvd Calendar'!$E$723:$CZ$723&gt;R$48)*('Dvd Calendar'!$E$723:$CZ$723&lt;=R$49)*'Dvd Calendar'!$E$726:$CZ$726*(('Dvd Calendar'!$E$728:$CZ$728='Field Check'!$C$53)*('Field Check'!$C$53&lt;&gt;"")+('Dvd Calendar'!$E$728:$CZ$728='Field Check'!$C$54)*('Field Check'!$C$54&lt;&gt;"")+('Dvd Calendar'!$E$728:$CZ$728='Field Check'!$C$55)*('Field Check'!$C$55&lt;&gt;"")+('Dvd Calendar'!$E$728:$CZ$728='Field Check'!$C$56)*('Field Check'!$C$56&lt;&gt;"")+('Dvd Calendar'!$E$728:$CZ$728='Field Check'!$C$57)*('Field Check'!$C$57&lt;&gt;""))*(COUNTIF('Dvd Calendar'!$E$730:$CZ$730,'Dvd Calendar'!$E$723:$CZ$723)=0)),"")))</f>
        <v/>
      </c>
      <c r="U116" s="86" t="n"/>
      <c r="V116" s="86" t="n"/>
      <c r="W116" s="86" t="n"/>
      <c r="X116" s="86" t="n"/>
      <c r="Y116" s="86" t="n"/>
      <c r="Z116" s="86" t="n"/>
      <c r="AA116" s="86" t="n"/>
      <c r="AB116" s="86" t="n"/>
      <c r="AC116" s="86" t="n"/>
      <c r="AD116" s="86" t="n"/>
      <c r="AE116" s="86" t="n"/>
      <c r="AF116" s="86" t="n"/>
      <c r="AG116" s="86" t="n"/>
      <c r="AH116" s="86" t="n"/>
      <c r="AI116" s="86" t="n"/>
      <c r="AJ116" s="86" t="n"/>
    </row>
    <row r="117">
      <c r="B117" s="126">
        <f>IF('AS51'!$C$72="","",'AS51'!$C$72)</f>
        <v/>
      </c>
      <c r="C117" s="77">
        <f>IF(C$49="","",IF($B117="","",IFERROR(SUMIFS('Dvd Calendar'!$E$742:$CZ$742,'Dvd Calendar'!$E$741:$CZ$741,"&gt;"&amp;C$48,'Dvd Calendar'!$E$741:$CZ$741,"&lt;="&amp;C$49)+SUMPRODUCT(('Dvd Calendar'!$E$734:$CZ$734&gt;C$48)*('Dvd Calendar'!$E$734:$CZ$734&lt;=C$49)*'Dvd Calendar'!$E$737:$CZ$737*(('Dvd Calendar'!$E$739:$CZ$739='Field Check'!$C$53)*('Field Check'!$C$53&lt;&gt;"")+('Dvd Calendar'!$E$739:$CZ$739='Field Check'!$C$54)*('Field Check'!$C$54&lt;&gt;"")+('Dvd Calendar'!$E$739:$CZ$739='Field Check'!$C$55)*('Field Check'!$C$55&lt;&gt;"")+('Dvd Calendar'!$E$739:$CZ$739='Field Check'!$C$56)*('Field Check'!$C$56&lt;&gt;"")+('Dvd Calendar'!$E$739:$CZ$739='Field Check'!$C$57)*('Field Check'!$C$57&lt;&gt;""))*(COUNTIF('Dvd Calendar'!$E$741:$CZ$741,'Dvd Calendar'!$E$734:$CZ$734)=0)),"")))</f>
        <v/>
      </c>
      <c r="D117" s="77">
        <f>IF(D$49="","",IF($B117="","",IFERROR(SUMIFS('Dvd Calendar'!$E$742:$CZ$742,'Dvd Calendar'!$E$741:$CZ$741,"&gt;"&amp;D$48,'Dvd Calendar'!$E$741:$CZ$741,"&lt;="&amp;D$49)+SUMPRODUCT(('Dvd Calendar'!$E$734:$CZ$734&gt;D$48)*('Dvd Calendar'!$E$734:$CZ$734&lt;=D$49)*'Dvd Calendar'!$E$737:$CZ$737*(('Dvd Calendar'!$E$739:$CZ$739='Field Check'!$C$53)*('Field Check'!$C$53&lt;&gt;"")+('Dvd Calendar'!$E$739:$CZ$739='Field Check'!$C$54)*('Field Check'!$C$54&lt;&gt;"")+('Dvd Calendar'!$E$739:$CZ$739='Field Check'!$C$55)*('Field Check'!$C$55&lt;&gt;"")+('Dvd Calendar'!$E$739:$CZ$739='Field Check'!$C$56)*('Field Check'!$C$56&lt;&gt;"")+('Dvd Calendar'!$E$739:$CZ$739='Field Check'!$C$57)*('Field Check'!$C$57&lt;&gt;""))*(COUNTIF('Dvd Calendar'!$E$741:$CZ$741,'Dvd Calendar'!$E$734:$CZ$734)=0)),"")))</f>
        <v/>
      </c>
      <c r="E117" s="77">
        <f>IF(E$49="","",IF($B117="","",IFERROR(SUMIFS('Dvd Calendar'!$E$742:$CZ$742,'Dvd Calendar'!$E$741:$CZ$741,"&gt;"&amp;E$48,'Dvd Calendar'!$E$741:$CZ$741,"&lt;="&amp;E$49)+SUMPRODUCT(('Dvd Calendar'!$E$734:$CZ$734&gt;E$48)*('Dvd Calendar'!$E$734:$CZ$734&lt;=E$49)*'Dvd Calendar'!$E$737:$CZ$737*(('Dvd Calendar'!$E$739:$CZ$739='Field Check'!$C$53)*('Field Check'!$C$53&lt;&gt;"")+('Dvd Calendar'!$E$739:$CZ$739='Field Check'!$C$54)*('Field Check'!$C$54&lt;&gt;"")+('Dvd Calendar'!$E$739:$CZ$739='Field Check'!$C$55)*('Field Check'!$C$55&lt;&gt;"")+('Dvd Calendar'!$E$739:$CZ$739='Field Check'!$C$56)*('Field Check'!$C$56&lt;&gt;"")+('Dvd Calendar'!$E$739:$CZ$739='Field Check'!$C$57)*('Field Check'!$C$57&lt;&gt;""))*(COUNTIF('Dvd Calendar'!$E$741:$CZ$741,'Dvd Calendar'!$E$734:$CZ$734)=0)),"")))</f>
        <v/>
      </c>
      <c r="F117" s="77">
        <f>IF(F$49="","",IF($B117="","",IFERROR(SUMIFS('Dvd Calendar'!$E$742:$CZ$742,'Dvd Calendar'!$E$741:$CZ$741,"&gt;"&amp;F$48,'Dvd Calendar'!$E$741:$CZ$741,"&lt;="&amp;F$49)+SUMPRODUCT(('Dvd Calendar'!$E$734:$CZ$734&gt;F$48)*('Dvd Calendar'!$E$734:$CZ$734&lt;=F$49)*'Dvd Calendar'!$E$737:$CZ$737*(('Dvd Calendar'!$E$739:$CZ$739='Field Check'!$C$53)*('Field Check'!$C$53&lt;&gt;"")+('Dvd Calendar'!$E$739:$CZ$739='Field Check'!$C$54)*('Field Check'!$C$54&lt;&gt;"")+('Dvd Calendar'!$E$739:$CZ$739='Field Check'!$C$55)*('Field Check'!$C$55&lt;&gt;"")+('Dvd Calendar'!$E$739:$CZ$739='Field Check'!$C$56)*('Field Check'!$C$56&lt;&gt;"")+('Dvd Calendar'!$E$739:$CZ$739='Field Check'!$C$57)*('Field Check'!$C$57&lt;&gt;""))*(COUNTIF('Dvd Calendar'!$E$741:$CZ$741,'Dvd Calendar'!$E$734:$CZ$734)=0)),"")))</f>
        <v/>
      </c>
      <c r="G117" s="77">
        <f>IF(G$49="","",IF($B117="","",IFERROR(SUMIFS('Dvd Calendar'!$E$742:$CZ$742,'Dvd Calendar'!$E$741:$CZ$741,"&gt;"&amp;G$48,'Dvd Calendar'!$E$741:$CZ$741,"&lt;="&amp;G$49)+SUMPRODUCT(('Dvd Calendar'!$E$734:$CZ$734&gt;G$48)*('Dvd Calendar'!$E$734:$CZ$734&lt;=G$49)*'Dvd Calendar'!$E$737:$CZ$737*(('Dvd Calendar'!$E$739:$CZ$739='Field Check'!$C$53)*('Field Check'!$C$53&lt;&gt;"")+('Dvd Calendar'!$E$739:$CZ$739='Field Check'!$C$54)*('Field Check'!$C$54&lt;&gt;"")+('Dvd Calendar'!$E$739:$CZ$739='Field Check'!$C$55)*('Field Check'!$C$55&lt;&gt;"")+('Dvd Calendar'!$E$739:$CZ$739='Field Check'!$C$56)*('Field Check'!$C$56&lt;&gt;"")+('Dvd Calendar'!$E$739:$CZ$739='Field Check'!$C$57)*('Field Check'!$C$57&lt;&gt;""))*(COUNTIF('Dvd Calendar'!$E$741:$CZ$741,'Dvd Calendar'!$E$734:$CZ$734)=0)),"")))</f>
        <v/>
      </c>
      <c r="H117" s="77">
        <f>IF(H$49="","",IF($B117="","",IFERROR(SUMIFS('Dvd Calendar'!$E$742:$CZ$742,'Dvd Calendar'!$E$741:$CZ$741,"&gt;"&amp;H$48,'Dvd Calendar'!$E$741:$CZ$741,"&lt;="&amp;H$49)+SUMPRODUCT(('Dvd Calendar'!$E$734:$CZ$734&gt;H$48)*('Dvd Calendar'!$E$734:$CZ$734&lt;=H$49)*'Dvd Calendar'!$E$737:$CZ$737*(('Dvd Calendar'!$E$739:$CZ$739='Field Check'!$C$53)*('Field Check'!$C$53&lt;&gt;"")+('Dvd Calendar'!$E$739:$CZ$739='Field Check'!$C$54)*('Field Check'!$C$54&lt;&gt;"")+('Dvd Calendar'!$E$739:$CZ$739='Field Check'!$C$55)*('Field Check'!$C$55&lt;&gt;"")+('Dvd Calendar'!$E$739:$CZ$739='Field Check'!$C$56)*('Field Check'!$C$56&lt;&gt;"")+('Dvd Calendar'!$E$739:$CZ$739='Field Check'!$C$57)*('Field Check'!$C$57&lt;&gt;""))*(COUNTIF('Dvd Calendar'!$E$741:$CZ$741,'Dvd Calendar'!$E$734:$CZ$734)=0)),"")))</f>
        <v/>
      </c>
      <c r="I117" s="77">
        <f>IF(I$49="","",IF($B117="","",IFERROR(SUMIFS('Dvd Calendar'!$E$742:$CZ$742,'Dvd Calendar'!$E$741:$CZ$741,"&gt;"&amp;I$48,'Dvd Calendar'!$E$741:$CZ$741,"&lt;="&amp;I$49)+SUMPRODUCT(('Dvd Calendar'!$E$734:$CZ$734&gt;I$48)*('Dvd Calendar'!$E$734:$CZ$734&lt;=I$49)*'Dvd Calendar'!$E$737:$CZ$737*(('Dvd Calendar'!$E$739:$CZ$739='Field Check'!$C$53)*('Field Check'!$C$53&lt;&gt;"")+('Dvd Calendar'!$E$739:$CZ$739='Field Check'!$C$54)*('Field Check'!$C$54&lt;&gt;"")+('Dvd Calendar'!$E$739:$CZ$739='Field Check'!$C$55)*('Field Check'!$C$55&lt;&gt;"")+('Dvd Calendar'!$E$739:$CZ$739='Field Check'!$C$56)*('Field Check'!$C$56&lt;&gt;"")+('Dvd Calendar'!$E$739:$CZ$739='Field Check'!$C$57)*('Field Check'!$C$57&lt;&gt;""))*(COUNTIF('Dvd Calendar'!$E$741:$CZ$741,'Dvd Calendar'!$E$734:$CZ$734)=0)),"")))</f>
        <v/>
      </c>
      <c r="J117" s="77">
        <f>IF(J$49="","",IF($B117="","",IFERROR(SUMIFS('Dvd Calendar'!$E$742:$CZ$742,'Dvd Calendar'!$E$741:$CZ$741,"&gt;"&amp;J$48,'Dvd Calendar'!$E$741:$CZ$741,"&lt;="&amp;J$49)+SUMPRODUCT(('Dvd Calendar'!$E$734:$CZ$734&gt;J$48)*('Dvd Calendar'!$E$734:$CZ$734&lt;=J$49)*'Dvd Calendar'!$E$737:$CZ$737*(('Dvd Calendar'!$E$739:$CZ$739='Field Check'!$C$53)*('Field Check'!$C$53&lt;&gt;"")+('Dvd Calendar'!$E$739:$CZ$739='Field Check'!$C$54)*('Field Check'!$C$54&lt;&gt;"")+('Dvd Calendar'!$E$739:$CZ$739='Field Check'!$C$55)*('Field Check'!$C$55&lt;&gt;"")+('Dvd Calendar'!$E$739:$CZ$739='Field Check'!$C$56)*('Field Check'!$C$56&lt;&gt;"")+('Dvd Calendar'!$E$739:$CZ$739='Field Check'!$C$57)*('Field Check'!$C$57&lt;&gt;""))*(COUNTIF('Dvd Calendar'!$E$741:$CZ$741,'Dvd Calendar'!$E$734:$CZ$734)=0)),"")))</f>
        <v/>
      </c>
      <c r="K117" s="77">
        <f>IF(K$49="","",IF($B117="","",IFERROR(SUMIFS('Dvd Calendar'!$E$742:$CZ$742,'Dvd Calendar'!$E$741:$CZ$741,"&gt;"&amp;K$48,'Dvd Calendar'!$E$741:$CZ$741,"&lt;="&amp;K$49)+SUMPRODUCT(('Dvd Calendar'!$E$734:$CZ$734&gt;K$48)*('Dvd Calendar'!$E$734:$CZ$734&lt;=K$49)*'Dvd Calendar'!$E$737:$CZ$737*(('Dvd Calendar'!$E$739:$CZ$739='Field Check'!$C$53)*('Field Check'!$C$53&lt;&gt;"")+('Dvd Calendar'!$E$739:$CZ$739='Field Check'!$C$54)*('Field Check'!$C$54&lt;&gt;"")+('Dvd Calendar'!$E$739:$CZ$739='Field Check'!$C$55)*('Field Check'!$C$55&lt;&gt;"")+('Dvd Calendar'!$E$739:$CZ$739='Field Check'!$C$56)*('Field Check'!$C$56&lt;&gt;"")+('Dvd Calendar'!$E$739:$CZ$739='Field Check'!$C$57)*('Field Check'!$C$57&lt;&gt;""))*(COUNTIF('Dvd Calendar'!$E$741:$CZ$741,'Dvd Calendar'!$E$734:$CZ$734)=0)),"")))</f>
        <v/>
      </c>
      <c r="L117" s="77">
        <f>IF(L$49="","",IF($B117="","",IFERROR(SUMIFS('Dvd Calendar'!$E$742:$CZ$742,'Dvd Calendar'!$E$741:$CZ$741,"&gt;"&amp;L$48,'Dvd Calendar'!$E$741:$CZ$741,"&lt;="&amp;L$49)+SUMPRODUCT(('Dvd Calendar'!$E$734:$CZ$734&gt;L$48)*('Dvd Calendar'!$E$734:$CZ$734&lt;=L$49)*'Dvd Calendar'!$E$737:$CZ$737*(('Dvd Calendar'!$E$739:$CZ$739='Field Check'!$C$53)*('Field Check'!$C$53&lt;&gt;"")+('Dvd Calendar'!$E$739:$CZ$739='Field Check'!$C$54)*('Field Check'!$C$54&lt;&gt;"")+('Dvd Calendar'!$E$739:$CZ$739='Field Check'!$C$55)*('Field Check'!$C$55&lt;&gt;"")+('Dvd Calendar'!$E$739:$CZ$739='Field Check'!$C$56)*('Field Check'!$C$56&lt;&gt;"")+('Dvd Calendar'!$E$739:$CZ$739='Field Check'!$C$57)*('Field Check'!$C$57&lt;&gt;""))*(COUNTIF('Dvd Calendar'!$E$741:$CZ$741,'Dvd Calendar'!$E$734:$CZ$734)=0)),"")))</f>
        <v/>
      </c>
      <c r="M117" s="77">
        <f>IF(M$49="","",IF($B117="","",IFERROR(SUMIFS('Dvd Calendar'!$E$742:$CZ$742,'Dvd Calendar'!$E$741:$CZ$741,"&gt;"&amp;M$48,'Dvd Calendar'!$E$741:$CZ$741,"&lt;="&amp;M$49)+SUMPRODUCT(('Dvd Calendar'!$E$734:$CZ$734&gt;M$48)*('Dvd Calendar'!$E$734:$CZ$734&lt;=M$49)*'Dvd Calendar'!$E$737:$CZ$737*(('Dvd Calendar'!$E$739:$CZ$739='Field Check'!$C$53)*('Field Check'!$C$53&lt;&gt;"")+('Dvd Calendar'!$E$739:$CZ$739='Field Check'!$C$54)*('Field Check'!$C$54&lt;&gt;"")+('Dvd Calendar'!$E$739:$CZ$739='Field Check'!$C$55)*('Field Check'!$C$55&lt;&gt;"")+('Dvd Calendar'!$E$739:$CZ$739='Field Check'!$C$56)*('Field Check'!$C$56&lt;&gt;"")+('Dvd Calendar'!$E$739:$CZ$739='Field Check'!$C$57)*('Field Check'!$C$57&lt;&gt;""))*(COUNTIF('Dvd Calendar'!$E$741:$CZ$741,'Dvd Calendar'!$E$734:$CZ$734)=0)),"")))</f>
        <v/>
      </c>
      <c r="N117" s="77">
        <f>IF(N$49="","",IF($B117="","",IFERROR(SUMIFS('Dvd Calendar'!$E$742:$CZ$742,'Dvd Calendar'!$E$741:$CZ$741,"&gt;"&amp;N$48,'Dvd Calendar'!$E$741:$CZ$741,"&lt;="&amp;N$49)+SUMPRODUCT(('Dvd Calendar'!$E$734:$CZ$734&gt;N$48)*('Dvd Calendar'!$E$734:$CZ$734&lt;=N$49)*'Dvd Calendar'!$E$737:$CZ$737*(('Dvd Calendar'!$E$739:$CZ$739='Field Check'!$C$53)*('Field Check'!$C$53&lt;&gt;"")+('Dvd Calendar'!$E$739:$CZ$739='Field Check'!$C$54)*('Field Check'!$C$54&lt;&gt;"")+('Dvd Calendar'!$E$739:$CZ$739='Field Check'!$C$55)*('Field Check'!$C$55&lt;&gt;"")+('Dvd Calendar'!$E$739:$CZ$739='Field Check'!$C$56)*('Field Check'!$C$56&lt;&gt;"")+('Dvd Calendar'!$E$739:$CZ$739='Field Check'!$C$57)*('Field Check'!$C$57&lt;&gt;""))*(COUNTIF('Dvd Calendar'!$E$741:$CZ$741,'Dvd Calendar'!$E$734:$CZ$734)=0)),"")))</f>
        <v/>
      </c>
      <c r="O117" s="77">
        <f>IF(O$49="","",IF($B117="","",IFERROR(SUMIFS('Dvd Calendar'!$E$742:$CZ$742,'Dvd Calendar'!$E$741:$CZ$741,"&gt;"&amp;O$48,'Dvd Calendar'!$E$741:$CZ$741,"&lt;="&amp;O$49)+SUMPRODUCT(('Dvd Calendar'!$E$734:$CZ$734&gt;O$48)*('Dvd Calendar'!$E$734:$CZ$734&lt;=O$49)*'Dvd Calendar'!$E$737:$CZ$737*(('Dvd Calendar'!$E$739:$CZ$739='Field Check'!$C$53)*('Field Check'!$C$53&lt;&gt;"")+('Dvd Calendar'!$E$739:$CZ$739='Field Check'!$C$54)*('Field Check'!$C$54&lt;&gt;"")+('Dvd Calendar'!$E$739:$CZ$739='Field Check'!$C$55)*('Field Check'!$C$55&lt;&gt;"")+('Dvd Calendar'!$E$739:$CZ$739='Field Check'!$C$56)*('Field Check'!$C$56&lt;&gt;"")+('Dvd Calendar'!$E$739:$CZ$739='Field Check'!$C$57)*('Field Check'!$C$57&lt;&gt;""))*(COUNTIF('Dvd Calendar'!$E$741:$CZ$741,'Dvd Calendar'!$E$734:$CZ$734)=0)),"")))</f>
        <v/>
      </c>
      <c r="P117" s="77">
        <f>IF(P$49="","",IF($B117="","",IFERROR(SUMIFS('Dvd Calendar'!$E$742:$CZ$742,'Dvd Calendar'!$E$741:$CZ$741,"&gt;"&amp;P$48,'Dvd Calendar'!$E$741:$CZ$741,"&lt;="&amp;P$49)+SUMPRODUCT(('Dvd Calendar'!$E$734:$CZ$734&gt;P$48)*('Dvd Calendar'!$E$734:$CZ$734&lt;=P$49)*'Dvd Calendar'!$E$737:$CZ$737*(('Dvd Calendar'!$E$739:$CZ$739='Field Check'!$C$53)*('Field Check'!$C$53&lt;&gt;"")+('Dvd Calendar'!$E$739:$CZ$739='Field Check'!$C$54)*('Field Check'!$C$54&lt;&gt;"")+('Dvd Calendar'!$E$739:$CZ$739='Field Check'!$C$55)*('Field Check'!$C$55&lt;&gt;"")+('Dvd Calendar'!$E$739:$CZ$739='Field Check'!$C$56)*('Field Check'!$C$56&lt;&gt;"")+('Dvd Calendar'!$E$739:$CZ$739='Field Check'!$C$57)*('Field Check'!$C$57&lt;&gt;""))*(COUNTIF('Dvd Calendar'!$E$741:$CZ$741,'Dvd Calendar'!$E$734:$CZ$734)=0)),"")))</f>
        <v/>
      </c>
      <c r="Q117" s="77">
        <f>IF(Q$49="","",IF($B117="","",IFERROR(SUMIFS('Dvd Calendar'!$E$742:$CZ$742,'Dvd Calendar'!$E$741:$CZ$741,"&gt;"&amp;Q$48,'Dvd Calendar'!$E$741:$CZ$741,"&lt;="&amp;Q$49)+SUMPRODUCT(('Dvd Calendar'!$E$734:$CZ$734&gt;Q$48)*('Dvd Calendar'!$E$734:$CZ$734&lt;=Q$49)*'Dvd Calendar'!$E$737:$CZ$737*(('Dvd Calendar'!$E$739:$CZ$739='Field Check'!$C$53)*('Field Check'!$C$53&lt;&gt;"")+('Dvd Calendar'!$E$739:$CZ$739='Field Check'!$C$54)*('Field Check'!$C$54&lt;&gt;"")+('Dvd Calendar'!$E$739:$CZ$739='Field Check'!$C$55)*('Field Check'!$C$55&lt;&gt;"")+('Dvd Calendar'!$E$739:$CZ$739='Field Check'!$C$56)*('Field Check'!$C$56&lt;&gt;"")+('Dvd Calendar'!$E$739:$CZ$739='Field Check'!$C$57)*('Field Check'!$C$57&lt;&gt;""))*(COUNTIF('Dvd Calendar'!$E$741:$CZ$741,'Dvd Calendar'!$E$734:$CZ$734)=0)),"")))</f>
        <v/>
      </c>
      <c r="R117" s="77">
        <f>IF(R$49="","",IF($B117="","",IFERROR(SUMIFS('Dvd Calendar'!$E$742:$CZ$742,'Dvd Calendar'!$E$741:$CZ$741,"&gt;"&amp;R$48,'Dvd Calendar'!$E$741:$CZ$741,"&lt;="&amp;R$49)+SUMPRODUCT(('Dvd Calendar'!$E$734:$CZ$734&gt;R$48)*('Dvd Calendar'!$E$734:$CZ$734&lt;=R$49)*'Dvd Calendar'!$E$737:$CZ$737*(('Dvd Calendar'!$E$739:$CZ$739='Field Check'!$C$53)*('Field Check'!$C$53&lt;&gt;"")+('Dvd Calendar'!$E$739:$CZ$739='Field Check'!$C$54)*('Field Check'!$C$54&lt;&gt;"")+('Dvd Calendar'!$E$739:$CZ$739='Field Check'!$C$55)*('Field Check'!$C$55&lt;&gt;"")+('Dvd Calendar'!$E$739:$CZ$739='Field Check'!$C$56)*('Field Check'!$C$56&lt;&gt;"")+('Dvd Calendar'!$E$739:$CZ$739='Field Check'!$C$57)*('Field Check'!$C$57&lt;&gt;""))*(COUNTIF('Dvd Calendar'!$E$741:$CZ$741,'Dvd Calendar'!$E$734:$CZ$734)=0)),"")))</f>
        <v/>
      </c>
      <c r="U117" s="86" t="n"/>
      <c r="V117" s="86" t="n"/>
      <c r="W117" s="86" t="n"/>
      <c r="X117" s="86" t="n"/>
      <c r="Y117" s="86" t="n"/>
      <c r="Z117" s="86" t="n"/>
      <c r="AA117" s="86" t="n"/>
      <c r="AB117" s="86" t="n"/>
      <c r="AC117" s="86" t="n"/>
      <c r="AD117" s="86" t="n"/>
      <c r="AE117" s="86" t="n"/>
      <c r="AF117" s="86" t="n"/>
      <c r="AG117" s="86" t="n"/>
      <c r="AH117" s="86" t="n"/>
      <c r="AI117" s="86" t="n"/>
      <c r="AJ117" s="86" t="n"/>
    </row>
    <row r="118">
      <c r="B118" s="126">
        <f>IF('AS51'!$C$73="","",'AS51'!$C$73)</f>
        <v/>
      </c>
      <c r="C118" s="77">
        <f>IF(C$49="","",IF($B118="","",IFERROR(SUMIFS('Dvd Calendar'!$E$753:$CZ$753,'Dvd Calendar'!$E$752:$CZ$752,"&gt;"&amp;C$48,'Dvd Calendar'!$E$752:$CZ$752,"&lt;="&amp;C$49)+SUMPRODUCT(('Dvd Calendar'!$E$745:$CZ$745&gt;C$48)*('Dvd Calendar'!$E$745:$CZ$745&lt;=C$49)*'Dvd Calendar'!$E$748:$CZ$748*(('Dvd Calendar'!$E$750:$CZ$750='Field Check'!$C$53)*('Field Check'!$C$53&lt;&gt;"")+('Dvd Calendar'!$E$750:$CZ$750='Field Check'!$C$54)*('Field Check'!$C$54&lt;&gt;"")+('Dvd Calendar'!$E$750:$CZ$750='Field Check'!$C$55)*('Field Check'!$C$55&lt;&gt;"")+('Dvd Calendar'!$E$750:$CZ$750='Field Check'!$C$56)*('Field Check'!$C$56&lt;&gt;"")+('Dvd Calendar'!$E$750:$CZ$750='Field Check'!$C$57)*('Field Check'!$C$57&lt;&gt;""))*(COUNTIF('Dvd Calendar'!$E$752:$CZ$752,'Dvd Calendar'!$E$745:$CZ$745)=0)),"")))</f>
        <v/>
      </c>
      <c r="D118" s="77">
        <f>IF(D$49="","",IF($B118="","",IFERROR(SUMIFS('Dvd Calendar'!$E$753:$CZ$753,'Dvd Calendar'!$E$752:$CZ$752,"&gt;"&amp;D$48,'Dvd Calendar'!$E$752:$CZ$752,"&lt;="&amp;D$49)+SUMPRODUCT(('Dvd Calendar'!$E$745:$CZ$745&gt;D$48)*('Dvd Calendar'!$E$745:$CZ$745&lt;=D$49)*'Dvd Calendar'!$E$748:$CZ$748*(('Dvd Calendar'!$E$750:$CZ$750='Field Check'!$C$53)*('Field Check'!$C$53&lt;&gt;"")+('Dvd Calendar'!$E$750:$CZ$750='Field Check'!$C$54)*('Field Check'!$C$54&lt;&gt;"")+('Dvd Calendar'!$E$750:$CZ$750='Field Check'!$C$55)*('Field Check'!$C$55&lt;&gt;"")+('Dvd Calendar'!$E$750:$CZ$750='Field Check'!$C$56)*('Field Check'!$C$56&lt;&gt;"")+('Dvd Calendar'!$E$750:$CZ$750='Field Check'!$C$57)*('Field Check'!$C$57&lt;&gt;""))*(COUNTIF('Dvd Calendar'!$E$752:$CZ$752,'Dvd Calendar'!$E$745:$CZ$745)=0)),"")))</f>
        <v/>
      </c>
      <c r="E118" s="77">
        <f>IF(E$49="","",IF($B118="","",IFERROR(SUMIFS('Dvd Calendar'!$E$753:$CZ$753,'Dvd Calendar'!$E$752:$CZ$752,"&gt;"&amp;E$48,'Dvd Calendar'!$E$752:$CZ$752,"&lt;="&amp;E$49)+SUMPRODUCT(('Dvd Calendar'!$E$745:$CZ$745&gt;E$48)*('Dvd Calendar'!$E$745:$CZ$745&lt;=E$49)*'Dvd Calendar'!$E$748:$CZ$748*(('Dvd Calendar'!$E$750:$CZ$750='Field Check'!$C$53)*('Field Check'!$C$53&lt;&gt;"")+('Dvd Calendar'!$E$750:$CZ$750='Field Check'!$C$54)*('Field Check'!$C$54&lt;&gt;"")+('Dvd Calendar'!$E$750:$CZ$750='Field Check'!$C$55)*('Field Check'!$C$55&lt;&gt;"")+('Dvd Calendar'!$E$750:$CZ$750='Field Check'!$C$56)*('Field Check'!$C$56&lt;&gt;"")+('Dvd Calendar'!$E$750:$CZ$750='Field Check'!$C$57)*('Field Check'!$C$57&lt;&gt;""))*(COUNTIF('Dvd Calendar'!$E$752:$CZ$752,'Dvd Calendar'!$E$745:$CZ$745)=0)),"")))</f>
        <v/>
      </c>
      <c r="F118" s="77">
        <f>IF(F$49="","",IF($B118="","",IFERROR(SUMIFS('Dvd Calendar'!$E$753:$CZ$753,'Dvd Calendar'!$E$752:$CZ$752,"&gt;"&amp;F$48,'Dvd Calendar'!$E$752:$CZ$752,"&lt;="&amp;F$49)+SUMPRODUCT(('Dvd Calendar'!$E$745:$CZ$745&gt;F$48)*('Dvd Calendar'!$E$745:$CZ$745&lt;=F$49)*'Dvd Calendar'!$E$748:$CZ$748*(('Dvd Calendar'!$E$750:$CZ$750='Field Check'!$C$53)*('Field Check'!$C$53&lt;&gt;"")+('Dvd Calendar'!$E$750:$CZ$750='Field Check'!$C$54)*('Field Check'!$C$54&lt;&gt;"")+('Dvd Calendar'!$E$750:$CZ$750='Field Check'!$C$55)*('Field Check'!$C$55&lt;&gt;"")+('Dvd Calendar'!$E$750:$CZ$750='Field Check'!$C$56)*('Field Check'!$C$56&lt;&gt;"")+('Dvd Calendar'!$E$750:$CZ$750='Field Check'!$C$57)*('Field Check'!$C$57&lt;&gt;""))*(COUNTIF('Dvd Calendar'!$E$752:$CZ$752,'Dvd Calendar'!$E$745:$CZ$745)=0)),"")))</f>
        <v/>
      </c>
      <c r="G118" s="77">
        <f>IF(G$49="","",IF($B118="","",IFERROR(SUMIFS('Dvd Calendar'!$E$753:$CZ$753,'Dvd Calendar'!$E$752:$CZ$752,"&gt;"&amp;G$48,'Dvd Calendar'!$E$752:$CZ$752,"&lt;="&amp;G$49)+SUMPRODUCT(('Dvd Calendar'!$E$745:$CZ$745&gt;G$48)*('Dvd Calendar'!$E$745:$CZ$745&lt;=G$49)*'Dvd Calendar'!$E$748:$CZ$748*(('Dvd Calendar'!$E$750:$CZ$750='Field Check'!$C$53)*('Field Check'!$C$53&lt;&gt;"")+('Dvd Calendar'!$E$750:$CZ$750='Field Check'!$C$54)*('Field Check'!$C$54&lt;&gt;"")+('Dvd Calendar'!$E$750:$CZ$750='Field Check'!$C$55)*('Field Check'!$C$55&lt;&gt;"")+('Dvd Calendar'!$E$750:$CZ$750='Field Check'!$C$56)*('Field Check'!$C$56&lt;&gt;"")+('Dvd Calendar'!$E$750:$CZ$750='Field Check'!$C$57)*('Field Check'!$C$57&lt;&gt;""))*(COUNTIF('Dvd Calendar'!$E$752:$CZ$752,'Dvd Calendar'!$E$745:$CZ$745)=0)),"")))</f>
        <v/>
      </c>
      <c r="H118" s="77">
        <f>IF(H$49="","",IF($B118="","",IFERROR(SUMIFS('Dvd Calendar'!$E$753:$CZ$753,'Dvd Calendar'!$E$752:$CZ$752,"&gt;"&amp;H$48,'Dvd Calendar'!$E$752:$CZ$752,"&lt;="&amp;H$49)+SUMPRODUCT(('Dvd Calendar'!$E$745:$CZ$745&gt;H$48)*('Dvd Calendar'!$E$745:$CZ$745&lt;=H$49)*'Dvd Calendar'!$E$748:$CZ$748*(('Dvd Calendar'!$E$750:$CZ$750='Field Check'!$C$53)*('Field Check'!$C$53&lt;&gt;"")+('Dvd Calendar'!$E$750:$CZ$750='Field Check'!$C$54)*('Field Check'!$C$54&lt;&gt;"")+('Dvd Calendar'!$E$750:$CZ$750='Field Check'!$C$55)*('Field Check'!$C$55&lt;&gt;"")+('Dvd Calendar'!$E$750:$CZ$750='Field Check'!$C$56)*('Field Check'!$C$56&lt;&gt;"")+('Dvd Calendar'!$E$750:$CZ$750='Field Check'!$C$57)*('Field Check'!$C$57&lt;&gt;""))*(COUNTIF('Dvd Calendar'!$E$752:$CZ$752,'Dvd Calendar'!$E$745:$CZ$745)=0)),"")))</f>
        <v/>
      </c>
      <c r="I118" s="77">
        <f>IF(I$49="","",IF($B118="","",IFERROR(SUMIFS('Dvd Calendar'!$E$753:$CZ$753,'Dvd Calendar'!$E$752:$CZ$752,"&gt;"&amp;I$48,'Dvd Calendar'!$E$752:$CZ$752,"&lt;="&amp;I$49)+SUMPRODUCT(('Dvd Calendar'!$E$745:$CZ$745&gt;I$48)*('Dvd Calendar'!$E$745:$CZ$745&lt;=I$49)*'Dvd Calendar'!$E$748:$CZ$748*(('Dvd Calendar'!$E$750:$CZ$750='Field Check'!$C$53)*('Field Check'!$C$53&lt;&gt;"")+('Dvd Calendar'!$E$750:$CZ$750='Field Check'!$C$54)*('Field Check'!$C$54&lt;&gt;"")+('Dvd Calendar'!$E$750:$CZ$750='Field Check'!$C$55)*('Field Check'!$C$55&lt;&gt;"")+('Dvd Calendar'!$E$750:$CZ$750='Field Check'!$C$56)*('Field Check'!$C$56&lt;&gt;"")+('Dvd Calendar'!$E$750:$CZ$750='Field Check'!$C$57)*('Field Check'!$C$57&lt;&gt;""))*(COUNTIF('Dvd Calendar'!$E$752:$CZ$752,'Dvd Calendar'!$E$745:$CZ$745)=0)),"")))</f>
        <v/>
      </c>
      <c r="J118" s="77">
        <f>IF(J$49="","",IF($B118="","",IFERROR(SUMIFS('Dvd Calendar'!$E$753:$CZ$753,'Dvd Calendar'!$E$752:$CZ$752,"&gt;"&amp;J$48,'Dvd Calendar'!$E$752:$CZ$752,"&lt;="&amp;J$49)+SUMPRODUCT(('Dvd Calendar'!$E$745:$CZ$745&gt;J$48)*('Dvd Calendar'!$E$745:$CZ$745&lt;=J$49)*'Dvd Calendar'!$E$748:$CZ$748*(('Dvd Calendar'!$E$750:$CZ$750='Field Check'!$C$53)*('Field Check'!$C$53&lt;&gt;"")+('Dvd Calendar'!$E$750:$CZ$750='Field Check'!$C$54)*('Field Check'!$C$54&lt;&gt;"")+('Dvd Calendar'!$E$750:$CZ$750='Field Check'!$C$55)*('Field Check'!$C$55&lt;&gt;"")+('Dvd Calendar'!$E$750:$CZ$750='Field Check'!$C$56)*('Field Check'!$C$56&lt;&gt;"")+('Dvd Calendar'!$E$750:$CZ$750='Field Check'!$C$57)*('Field Check'!$C$57&lt;&gt;""))*(COUNTIF('Dvd Calendar'!$E$752:$CZ$752,'Dvd Calendar'!$E$745:$CZ$745)=0)),"")))</f>
        <v/>
      </c>
      <c r="K118" s="77">
        <f>IF(K$49="","",IF($B118="","",IFERROR(SUMIFS('Dvd Calendar'!$E$753:$CZ$753,'Dvd Calendar'!$E$752:$CZ$752,"&gt;"&amp;K$48,'Dvd Calendar'!$E$752:$CZ$752,"&lt;="&amp;K$49)+SUMPRODUCT(('Dvd Calendar'!$E$745:$CZ$745&gt;K$48)*('Dvd Calendar'!$E$745:$CZ$745&lt;=K$49)*'Dvd Calendar'!$E$748:$CZ$748*(('Dvd Calendar'!$E$750:$CZ$750='Field Check'!$C$53)*('Field Check'!$C$53&lt;&gt;"")+('Dvd Calendar'!$E$750:$CZ$750='Field Check'!$C$54)*('Field Check'!$C$54&lt;&gt;"")+('Dvd Calendar'!$E$750:$CZ$750='Field Check'!$C$55)*('Field Check'!$C$55&lt;&gt;"")+('Dvd Calendar'!$E$750:$CZ$750='Field Check'!$C$56)*('Field Check'!$C$56&lt;&gt;"")+('Dvd Calendar'!$E$750:$CZ$750='Field Check'!$C$57)*('Field Check'!$C$57&lt;&gt;""))*(COUNTIF('Dvd Calendar'!$E$752:$CZ$752,'Dvd Calendar'!$E$745:$CZ$745)=0)),"")))</f>
        <v/>
      </c>
      <c r="L118" s="77">
        <f>IF(L$49="","",IF($B118="","",IFERROR(SUMIFS('Dvd Calendar'!$E$753:$CZ$753,'Dvd Calendar'!$E$752:$CZ$752,"&gt;"&amp;L$48,'Dvd Calendar'!$E$752:$CZ$752,"&lt;="&amp;L$49)+SUMPRODUCT(('Dvd Calendar'!$E$745:$CZ$745&gt;L$48)*('Dvd Calendar'!$E$745:$CZ$745&lt;=L$49)*'Dvd Calendar'!$E$748:$CZ$748*(('Dvd Calendar'!$E$750:$CZ$750='Field Check'!$C$53)*('Field Check'!$C$53&lt;&gt;"")+('Dvd Calendar'!$E$750:$CZ$750='Field Check'!$C$54)*('Field Check'!$C$54&lt;&gt;"")+('Dvd Calendar'!$E$750:$CZ$750='Field Check'!$C$55)*('Field Check'!$C$55&lt;&gt;"")+('Dvd Calendar'!$E$750:$CZ$750='Field Check'!$C$56)*('Field Check'!$C$56&lt;&gt;"")+('Dvd Calendar'!$E$750:$CZ$750='Field Check'!$C$57)*('Field Check'!$C$57&lt;&gt;""))*(COUNTIF('Dvd Calendar'!$E$752:$CZ$752,'Dvd Calendar'!$E$745:$CZ$745)=0)),"")))</f>
        <v/>
      </c>
      <c r="M118" s="77">
        <f>IF(M$49="","",IF($B118="","",IFERROR(SUMIFS('Dvd Calendar'!$E$753:$CZ$753,'Dvd Calendar'!$E$752:$CZ$752,"&gt;"&amp;M$48,'Dvd Calendar'!$E$752:$CZ$752,"&lt;="&amp;M$49)+SUMPRODUCT(('Dvd Calendar'!$E$745:$CZ$745&gt;M$48)*('Dvd Calendar'!$E$745:$CZ$745&lt;=M$49)*'Dvd Calendar'!$E$748:$CZ$748*(('Dvd Calendar'!$E$750:$CZ$750='Field Check'!$C$53)*('Field Check'!$C$53&lt;&gt;"")+('Dvd Calendar'!$E$750:$CZ$750='Field Check'!$C$54)*('Field Check'!$C$54&lt;&gt;"")+('Dvd Calendar'!$E$750:$CZ$750='Field Check'!$C$55)*('Field Check'!$C$55&lt;&gt;"")+('Dvd Calendar'!$E$750:$CZ$750='Field Check'!$C$56)*('Field Check'!$C$56&lt;&gt;"")+('Dvd Calendar'!$E$750:$CZ$750='Field Check'!$C$57)*('Field Check'!$C$57&lt;&gt;""))*(COUNTIF('Dvd Calendar'!$E$752:$CZ$752,'Dvd Calendar'!$E$745:$CZ$745)=0)),"")))</f>
        <v/>
      </c>
      <c r="N118" s="77">
        <f>IF(N$49="","",IF($B118="","",IFERROR(SUMIFS('Dvd Calendar'!$E$753:$CZ$753,'Dvd Calendar'!$E$752:$CZ$752,"&gt;"&amp;N$48,'Dvd Calendar'!$E$752:$CZ$752,"&lt;="&amp;N$49)+SUMPRODUCT(('Dvd Calendar'!$E$745:$CZ$745&gt;N$48)*('Dvd Calendar'!$E$745:$CZ$745&lt;=N$49)*'Dvd Calendar'!$E$748:$CZ$748*(('Dvd Calendar'!$E$750:$CZ$750='Field Check'!$C$53)*('Field Check'!$C$53&lt;&gt;"")+('Dvd Calendar'!$E$750:$CZ$750='Field Check'!$C$54)*('Field Check'!$C$54&lt;&gt;"")+('Dvd Calendar'!$E$750:$CZ$750='Field Check'!$C$55)*('Field Check'!$C$55&lt;&gt;"")+('Dvd Calendar'!$E$750:$CZ$750='Field Check'!$C$56)*('Field Check'!$C$56&lt;&gt;"")+('Dvd Calendar'!$E$750:$CZ$750='Field Check'!$C$57)*('Field Check'!$C$57&lt;&gt;""))*(COUNTIF('Dvd Calendar'!$E$752:$CZ$752,'Dvd Calendar'!$E$745:$CZ$745)=0)),"")))</f>
        <v/>
      </c>
      <c r="O118" s="77">
        <f>IF(O$49="","",IF($B118="","",IFERROR(SUMIFS('Dvd Calendar'!$E$753:$CZ$753,'Dvd Calendar'!$E$752:$CZ$752,"&gt;"&amp;O$48,'Dvd Calendar'!$E$752:$CZ$752,"&lt;="&amp;O$49)+SUMPRODUCT(('Dvd Calendar'!$E$745:$CZ$745&gt;O$48)*('Dvd Calendar'!$E$745:$CZ$745&lt;=O$49)*'Dvd Calendar'!$E$748:$CZ$748*(('Dvd Calendar'!$E$750:$CZ$750='Field Check'!$C$53)*('Field Check'!$C$53&lt;&gt;"")+('Dvd Calendar'!$E$750:$CZ$750='Field Check'!$C$54)*('Field Check'!$C$54&lt;&gt;"")+('Dvd Calendar'!$E$750:$CZ$750='Field Check'!$C$55)*('Field Check'!$C$55&lt;&gt;"")+('Dvd Calendar'!$E$750:$CZ$750='Field Check'!$C$56)*('Field Check'!$C$56&lt;&gt;"")+('Dvd Calendar'!$E$750:$CZ$750='Field Check'!$C$57)*('Field Check'!$C$57&lt;&gt;""))*(COUNTIF('Dvd Calendar'!$E$752:$CZ$752,'Dvd Calendar'!$E$745:$CZ$745)=0)),"")))</f>
        <v/>
      </c>
      <c r="P118" s="77">
        <f>IF(P$49="","",IF($B118="","",IFERROR(SUMIFS('Dvd Calendar'!$E$753:$CZ$753,'Dvd Calendar'!$E$752:$CZ$752,"&gt;"&amp;P$48,'Dvd Calendar'!$E$752:$CZ$752,"&lt;="&amp;P$49)+SUMPRODUCT(('Dvd Calendar'!$E$745:$CZ$745&gt;P$48)*('Dvd Calendar'!$E$745:$CZ$745&lt;=P$49)*'Dvd Calendar'!$E$748:$CZ$748*(('Dvd Calendar'!$E$750:$CZ$750='Field Check'!$C$53)*('Field Check'!$C$53&lt;&gt;"")+('Dvd Calendar'!$E$750:$CZ$750='Field Check'!$C$54)*('Field Check'!$C$54&lt;&gt;"")+('Dvd Calendar'!$E$750:$CZ$750='Field Check'!$C$55)*('Field Check'!$C$55&lt;&gt;"")+('Dvd Calendar'!$E$750:$CZ$750='Field Check'!$C$56)*('Field Check'!$C$56&lt;&gt;"")+('Dvd Calendar'!$E$750:$CZ$750='Field Check'!$C$57)*('Field Check'!$C$57&lt;&gt;""))*(COUNTIF('Dvd Calendar'!$E$752:$CZ$752,'Dvd Calendar'!$E$745:$CZ$745)=0)),"")))</f>
        <v/>
      </c>
      <c r="Q118" s="77">
        <f>IF(Q$49="","",IF($B118="","",IFERROR(SUMIFS('Dvd Calendar'!$E$753:$CZ$753,'Dvd Calendar'!$E$752:$CZ$752,"&gt;"&amp;Q$48,'Dvd Calendar'!$E$752:$CZ$752,"&lt;="&amp;Q$49)+SUMPRODUCT(('Dvd Calendar'!$E$745:$CZ$745&gt;Q$48)*('Dvd Calendar'!$E$745:$CZ$745&lt;=Q$49)*'Dvd Calendar'!$E$748:$CZ$748*(('Dvd Calendar'!$E$750:$CZ$750='Field Check'!$C$53)*('Field Check'!$C$53&lt;&gt;"")+('Dvd Calendar'!$E$750:$CZ$750='Field Check'!$C$54)*('Field Check'!$C$54&lt;&gt;"")+('Dvd Calendar'!$E$750:$CZ$750='Field Check'!$C$55)*('Field Check'!$C$55&lt;&gt;"")+('Dvd Calendar'!$E$750:$CZ$750='Field Check'!$C$56)*('Field Check'!$C$56&lt;&gt;"")+('Dvd Calendar'!$E$750:$CZ$750='Field Check'!$C$57)*('Field Check'!$C$57&lt;&gt;""))*(COUNTIF('Dvd Calendar'!$E$752:$CZ$752,'Dvd Calendar'!$E$745:$CZ$745)=0)),"")))</f>
        <v/>
      </c>
      <c r="R118" s="77">
        <f>IF(R$49="","",IF($B118="","",IFERROR(SUMIFS('Dvd Calendar'!$E$753:$CZ$753,'Dvd Calendar'!$E$752:$CZ$752,"&gt;"&amp;R$48,'Dvd Calendar'!$E$752:$CZ$752,"&lt;="&amp;R$49)+SUMPRODUCT(('Dvd Calendar'!$E$745:$CZ$745&gt;R$48)*('Dvd Calendar'!$E$745:$CZ$745&lt;=R$49)*'Dvd Calendar'!$E$748:$CZ$748*(('Dvd Calendar'!$E$750:$CZ$750='Field Check'!$C$53)*('Field Check'!$C$53&lt;&gt;"")+('Dvd Calendar'!$E$750:$CZ$750='Field Check'!$C$54)*('Field Check'!$C$54&lt;&gt;"")+('Dvd Calendar'!$E$750:$CZ$750='Field Check'!$C$55)*('Field Check'!$C$55&lt;&gt;"")+('Dvd Calendar'!$E$750:$CZ$750='Field Check'!$C$56)*('Field Check'!$C$56&lt;&gt;"")+('Dvd Calendar'!$E$750:$CZ$750='Field Check'!$C$57)*('Field Check'!$C$57&lt;&gt;""))*(COUNTIF('Dvd Calendar'!$E$752:$CZ$752,'Dvd Calendar'!$E$745:$CZ$745)=0)),"")))</f>
        <v/>
      </c>
      <c r="U118" s="86" t="n"/>
      <c r="V118" s="86" t="n"/>
      <c r="W118" s="86" t="n"/>
      <c r="X118" s="86" t="n"/>
      <c r="Y118" s="86" t="n"/>
      <c r="Z118" s="86" t="n"/>
      <c r="AA118" s="86" t="n"/>
      <c r="AB118" s="86" t="n"/>
      <c r="AC118" s="86" t="n"/>
      <c r="AD118" s="86" t="n"/>
      <c r="AE118" s="86" t="n"/>
      <c r="AF118" s="86" t="n"/>
      <c r="AG118" s="86" t="n"/>
      <c r="AH118" s="86" t="n"/>
      <c r="AI118" s="86" t="n"/>
      <c r="AJ118" s="86" t="n"/>
    </row>
    <row r="119">
      <c r="B119" s="126">
        <f>IF('AS51'!$C$74="","",'AS51'!$C$74)</f>
        <v/>
      </c>
      <c r="C119" s="77">
        <f>IF(C$49="","",IF($B119="","",IFERROR(SUMIFS('Dvd Calendar'!$E$764:$CZ$764,'Dvd Calendar'!$E$763:$CZ$763,"&gt;"&amp;C$48,'Dvd Calendar'!$E$763:$CZ$763,"&lt;="&amp;C$49)+SUMPRODUCT(('Dvd Calendar'!$E$756:$CZ$756&gt;C$48)*('Dvd Calendar'!$E$756:$CZ$756&lt;=C$49)*'Dvd Calendar'!$E$759:$CZ$759*(('Dvd Calendar'!$E$761:$CZ$761='Field Check'!$C$53)*('Field Check'!$C$53&lt;&gt;"")+('Dvd Calendar'!$E$761:$CZ$761='Field Check'!$C$54)*('Field Check'!$C$54&lt;&gt;"")+('Dvd Calendar'!$E$761:$CZ$761='Field Check'!$C$55)*('Field Check'!$C$55&lt;&gt;"")+('Dvd Calendar'!$E$761:$CZ$761='Field Check'!$C$56)*('Field Check'!$C$56&lt;&gt;"")+('Dvd Calendar'!$E$761:$CZ$761='Field Check'!$C$57)*('Field Check'!$C$57&lt;&gt;""))*(COUNTIF('Dvd Calendar'!$E$763:$CZ$763,'Dvd Calendar'!$E$756:$CZ$756)=0)),"")))</f>
        <v/>
      </c>
      <c r="D119" s="77">
        <f>IF(D$49="","",IF($B119="","",IFERROR(SUMIFS('Dvd Calendar'!$E$764:$CZ$764,'Dvd Calendar'!$E$763:$CZ$763,"&gt;"&amp;D$48,'Dvd Calendar'!$E$763:$CZ$763,"&lt;="&amp;D$49)+SUMPRODUCT(('Dvd Calendar'!$E$756:$CZ$756&gt;D$48)*('Dvd Calendar'!$E$756:$CZ$756&lt;=D$49)*'Dvd Calendar'!$E$759:$CZ$759*(('Dvd Calendar'!$E$761:$CZ$761='Field Check'!$C$53)*('Field Check'!$C$53&lt;&gt;"")+('Dvd Calendar'!$E$761:$CZ$761='Field Check'!$C$54)*('Field Check'!$C$54&lt;&gt;"")+('Dvd Calendar'!$E$761:$CZ$761='Field Check'!$C$55)*('Field Check'!$C$55&lt;&gt;"")+('Dvd Calendar'!$E$761:$CZ$761='Field Check'!$C$56)*('Field Check'!$C$56&lt;&gt;"")+('Dvd Calendar'!$E$761:$CZ$761='Field Check'!$C$57)*('Field Check'!$C$57&lt;&gt;""))*(COUNTIF('Dvd Calendar'!$E$763:$CZ$763,'Dvd Calendar'!$E$756:$CZ$756)=0)),"")))</f>
        <v/>
      </c>
      <c r="E119" s="77">
        <f>IF(E$49="","",IF($B119="","",IFERROR(SUMIFS('Dvd Calendar'!$E$764:$CZ$764,'Dvd Calendar'!$E$763:$CZ$763,"&gt;"&amp;E$48,'Dvd Calendar'!$E$763:$CZ$763,"&lt;="&amp;E$49)+SUMPRODUCT(('Dvd Calendar'!$E$756:$CZ$756&gt;E$48)*('Dvd Calendar'!$E$756:$CZ$756&lt;=E$49)*'Dvd Calendar'!$E$759:$CZ$759*(('Dvd Calendar'!$E$761:$CZ$761='Field Check'!$C$53)*('Field Check'!$C$53&lt;&gt;"")+('Dvd Calendar'!$E$761:$CZ$761='Field Check'!$C$54)*('Field Check'!$C$54&lt;&gt;"")+('Dvd Calendar'!$E$761:$CZ$761='Field Check'!$C$55)*('Field Check'!$C$55&lt;&gt;"")+('Dvd Calendar'!$E$761:$CZ$761='Field Check'!$C$56)*('Field Check'!$C$56&lt;&gt;"")+('Dvd Calendar'!$E$761:$CZ$761='Field Check'!$C$57)*('Field Check'!$C$57&lt;&gt;""))*(COUNTIF('Dvd Calendar'!$E$763:$CZ$763,'Dvd Calendar'!$E$756:$CZ$756)=0)),"")))</f>
        <v/>
      </c>
      <c r="F119" s="77">
        <f>IF(F$49="","",IF($B119="","",IFERROR(SUMIFS('Dvd Calendar'!$E$764:$CZ$764,'Dvd Calendar'!$E$763:$CZ$763,"&gt;"&amp;F$48,'Dvd Calendar'!$E$763:$CZ$763,"&lt;="&amp;F$49)+SUMPRODUCT(('Dvd Calendar'!$E$756:$CZ$756&gt;F$48)*('Dvd Calendar'!$E$756:$CZ$756&lt;=F$49)*'Dvd Calendar'!$E$759:$CZ$759*(('Dvd Calendar'!$E$761:$CZ$761='Field Check'!$C$53)*('Field Check'!$C$53&lt;&gt;"")+('Dvd Calendar'!$E$761:$CZ$761='Field Check'!$C$54)*('Field Check'!$C$54&lt;&gt;"")+('Dvd Calendar'!$E$761:$CZ$761='Field Check'!$C$55)*('Field Check'!$C$55&lt;&gt;"")+('Dvd Calendar'!$E$761:$CZ$761='Field Check'!$C$56)*('Field Check'!$C$56&lt;&gt;"")+('Dvd Calendar'!$E$761:$CZ$761='Field Check'!$C$57)*('Field Check'!$C$57&lt;&gt;""))*(COUNTIF('Dvd Calendar'!$E$763:$CZ$763,'Dvd Calendar'!$E$756:$CZ$756)=0)),"")))</f>
        <v/>
      </c>
      <c r="G119" s="77">
        <f>IF(G$49="","",IF($B119="","",IFERROR(SUMIFS('Dvd Calendar'!$E$764:$CZ$764,'Dvd Calendar'!$E$763:$CZ$763,"&gt;"&amp;G$48,'Dvd Calendar'!$E$763:$CZ$763,"&lt;="&amp;G$49)+SUMPRODUCT(('Dvd Calendar'!$E$756:$CZ$756&gt;G$48)*('Dvd Calendar'!$E$756:$CZ$756&lt;=G$49)*'Dvd Calendar'!$E$759:$CZ$759*(('Dvd Calendar'!$E$761:$CZ$761='Field Check'!$C$53)*('Field Check'!$C$53&lt;&gt;"")+('Dvd Calendar'!$E$761:$CZ$761='Field Check'!$C$54)*('Field Check'!$C$54&lt;&gt;"")+('Dvd Calendar'!$E$761:$CZ$761='Field Check'!$C$55)*('Field Check'!$C$55&lt;&gt;"")+('Dvd Calendar'!$E$761:$CZ$761='Field Check'!$C$56)*('Field Check'!$C$56&lt;&gt;"")+('Dvd Calendar'!$E$761:$CZ$761='Field Check'!$C$57)*('Field Check'!$C$57&lt;&gt;""))*(COUNTIF('Dvd Calendar'!$E$763:$CZ$763,'Dvd Calendar'!$E$756:$CZ$756)=0)),"")))</f>
        <v/>
      </c>
      <c r="H119" s="77">
        <f>IF(H$49="","",IF($B119="","",IFERROR(SUMIFS('Dvd Calendar'!$E$764:$CZ$764,'Dvd Calendar'!$E$763:$CZ$763,"&gt;"&amp;H$48,'Dvd Calendar'!$E$763:$CZ$763,"&lt;="&amp;H$49)+SUMPRODUCT(('Dvd Calendar'!$E$756:$CZ$756&gt;H$48)*('Dvd Calendar'!$E$756:$CZ$756&lt;=H$49)*'Dvd Calendar'!$E$759:$CZ$759*(('Dvd Calendar'!$E$761:$CZ$761='Field Check'!$C$53)*('Field Check'!$C$53&lt;&gt;"")+('Dvd Calendar'!$E$761:$CZ$761='Field Check'!$C$54)*('Field Check'!$C$54&lt;&gt;"")+('Dvd Calendar'!$E$761:$CZ$761='Field Check'!$C$55)*('Field Check'!$C$55&lt;&gt;"")+('Dvd Calendar'!$E$761:$CZ$761='Field Check'!$C$56)*('Field Check'!$C$56&lt;&gt;"")+('Dvd Calendar'!$E$761:$CZ$761='Field Check'!$C$57)*('Field Check'!$C$57&lt;&gt;""))*(COUNTIF('Dvd Calendar'!$E$763:$CZ$763,'Dvd Calendar'!$E$756:$CZ$756)=0)),"")))</f>
        <v/>
      </c>
      <c r="I119" s="77">
        <f>IF(I$49="","",IF($B119="","",IFERROR(SUMIFS('Dvd Calendar'!$E$764:$CZ$764,'Dvd Calendar'!$E$763:$CZ$763,"&gt;"&amp;I$48,'Dvd Calendar'!$E$763:$CZ$763,"&lt;="&amp;I$49)+SUMPRODUCT(('Dvd Calendar'!$E$756:$CZ$756&gt;I$48)*('Dvd Calendar'!$E$756:$CZ$756&lt;=I$49)*'Dvd Calendar'!$E$759:$CZ$759*(('Dvd Calendar'!$E$761:$CZ$761='Field Check'!$C$53)*('Field Check'!$C$53&lt;&gt;"")+('Dvd Calendar'!$E$761:$CZ$761='Field Check'!$C$54)*('Field Check'!$C$54&lt;&gt;"")+('Dvd Calendar'!$E$761:$CZ$761='Field Check'!$C$55)*('Field Check'!$C$55&lt;&gt;"")+('Dvd Calendar'!$E$761:$CZ$761='Field Check'!$C$56)*('Field Check'!$C$56&lt;&gt;"")+('Dvd Calendar'!$E$761:$CZ$761='Field Check'!$C$57)*('Field Check'!$C$57&lt;&gt;""))*(COUNTIF('Dvd Calendar'!$E$763:$CZ$763,'Dvd Calendar'!$E$756:$CZ$756)=0)),"")))</f>
        <v/>
      </c>
      <c r="J119" s="77">
        <f>IF(J$49="","",IF($B119="","",IFERROR(SUMIFS('Dvd Calendar'!$E$764:$CZ$764,'Dvd Calendar'!$E$763:$CZ$763,"&gt;"&amp;J$48,'Dvd Calendar'!$E$763:$CZ$763,"&lt;="&amp;J$49)+SUMPRODUCT(('Dvd Calendar'!$E$756:$CZ$756&gt;J$48)*('Dvd Calendar'!$E$756:$CZ$756&lt;=J$49)*'Dvd Calendar'!$E$759:$CZ$759*(('Dvd Calendar'!$E$761:$CZ$761='Field Check'!$C$53)*('Field Check'!$C$53&lt;&gt;"")+('Dvd Calendar'!$E$761:$CZ$761='Field Check'!$C$54)*('Field Check'!$C$54&lt;&gt;"")+('Dvd Calendar'!$E$761:$CZ$761='Field Check'!$C$55)*('Field Check'!$C$55&lt;&gt;"")+('Dvd Calendar'!$E$761:$CZ$761='Field Check'!$C$56)*('Field Check'!$C$56&lt;&gt;"")+('Dvd Calendar'!$E$761:$CZ$761='Field Check'!$C$57)*('Field Check'!$C$57&lt;&gt;""))*(COUNTIF('Dvd Calendar'!$E$763:$CZ$763,'Dvd Calendar'!$E$756:$CZ$756)=0)),"")))</f>
        <v/>
      </c>
      <c r="K119" s="77">
        <f>IF(K$49="","",IF($B119="","",IFERROR(SUMIFS('Dvd Calendar'!$E$764:$CZ$764,'Dvd Calendar'!$E$763:$CZ$763,"&gt;"&amp;K$48,'Dvd Calendar'!$E$763:$CZ$763,"&lt;="&amp;K$49)+SUMPRODUCT(('Dvd Calendar'!$E$756:$CZ$756&gt;K$48)*('Dvd Calendar'!$E$756:$CZ$756&lt;=K$49)*'Dvd Calendar'!$E$759:$CZ$759*(('Dvd Calendar'!$E$761:$CZ$761='Field Check'!$C$53)*('Field Check'!$C$53&lt;&gt;"")+('Dvd Calendar'!$E$761:$CZ$761='Field Check'!$C$54)*('Field Check'!$C$54&lt;&gt;"")+('Dvd Calendar'!$E$761:$CZ$761='Field Check'!$C$55)*('Field Check'!$C$55&lt;&gt;"")+('Dvd Calendar'!$E$761:$CZ$761='Field Check'!$C$56)*('Field Check'!$C$56&lt;&gt;"")+('Dvd Calendar'!$E$761:$CZ$761='Field Check'!$C$57)*('Field Check'!$C$57&lt;&gt;""))*(COUNTIF('Dvd Calendar'!$E$763:$CZ$763,'Dvd Calendar'!$E$756:$CZ$756)=0)),"")))</f>
        <v/>
      </c>
      <c r="L119" s="77">
        <f>IF(L$49="","",IF($B119="","",IFERROR(SUMIFS('Dvd Calendar'!$E$764:$CZ$764,'Dvd Calendar'!$E$763:$CZ$763,"&gt;"&amp;L$48,'Dvd Calendar'!$E$763:$CZ$763,"&lt;="&amp;L$49)+SUMPRODUCT(('Dvd Calendar'!$E$756:$CZ$756&gt;L$48)*('Dvd Calendar'!$E$756:$CZ$756&lt;=L$49)*'Dvd Calendar'!$E$759:$CZ$759*(('Dvd Calendar'!$E$761:$CZ$761='Field Check'!$C$53)*('Field Check'!$C$53&lt;&gt;"")+('Dvd Calendar'!$E$761:$CZ$761='Field Check'!$C$54)*('Field Check'!$C$54&lt;&gt;"")+('Dvd Calendar'!$E$761:$CZ$761='Field Check'!$C$55)*('Field Check'!$C$55&lt;&gt;"")+('Dvd Calendar'!$E$761:$CZ$761='Field Check'!$C$56)*('Field Check'!$C$56&lt;&gt;"")+('Dvd Calendar'!$E$761:$CZ$761='Field Check'!$C$57)*('Field Check'!$C$57&lt;&gt;""))*(COUNTIF('Dvd Calendar'!$E$763:$CZ$763,'Dvd Calendar'!$E$756:$CZ$756)=0)),"")))</f>
        <v/>
      </c>
      <c r="M119" s="77">
        <f>IF(M$49="","",IF($B119="","",IFERROR(SUMIFS('Dvd Calendar'!$E$764:$CZ$764,'Dvd Calendar'!$E$763:$CZ$763,"&gt;"&amp;M$48,'Dvd Calendar'!$E$763:$CZ$763,"&lt;="&amp;M$49)+SUMPRODUCT(('Dvd Calendar'!$E$756:$CZ$756&gt;M$48)*('Dvd Calendar'!$E$756:$CZ$756&lt;=M$49)*'Dvd Calendar'!$E$759:$CZ$759*(('Dvd Calendar'!$E$761:$CZ$761='Field Check'!$C$53)*('Field Check'!$C$53&lt;&gt;"")+('Dvd Calendar'!$E$761:$CZ$761='Field Check'!$C$54)*('Field Check'!$C$54&lt;&gt;"")+('Dvd Calendar'!$E$761:$CZ$761='Field Check'!$C$55)*('Field Check'!$C$55&lt;&gt;"")+('Dvd Calendar'!$E$761:$CZ$761='Field Check'!$C$56)*('Field Check'!$C$56&lt;&gt;"")+('Dvd Calendar'!$E$761:$CZ$761='Field Check'!$C$57)*('Field Check'!$C$57&lt;&gt;""))*(COUNTIF('Dvd Calendar'!$E$763:$CZ$763,'Dvd Calendar'!$E$756:$CZ$756)=0)),"")))</f>
        <v/>
      </c>
      <c r="N119" s="77">
        <f>IF(N$49="","",IF($B119="","",IFERROR(SUMIFS('Dvd Calendar'!$E$764:$CZ$764,'Dvd Calendar'!$E$763:$CZ$763,"&gt;"&amp;N$48,'Dvd Calendar'!$E$763:$CZ$763,"&lt;="&amp;N$49)+SUMPRODUCT(('Dvd Calendar'!$E$756:$CZ$756&gt;N$48)*('Dvd Calendar'!$E$756:$CZ$756&lt;=N$49)*'Dvd Calendar'!$E$759:$CZ$759*(('Dvd Calendar'!$E$761:$CZ$761='Field Check'!$C$53)*('Field Check'!$C$53&lt;&gt;"")+('Dvd Calendar'!$E$761:$CZ$761='Field Check'!$C$54)*('Field Check'!$C$54&lt;&gt;"")+('Dvd Calendar'!$E$761:$CZ$761='Field Check'!$C$55)*('Field Check'!$C$55&lt;&gt;"")+('Dvd Calendar'!$E$761:$CZ$761='Field Check'!$C$56)*('Field Check'!$C$56&lt;&gt;"")+('Dvd Calendar'!$E$761:$CZ$761='Field Check'!$C$57)*('Field Check'!$C$57&lt;&gt;""))*(COUNTIF('Dvd Calendar'!$E$763:$CZ$763,'Dvd Calendar'!$E$756:$CZ$756)=0)),"")))</f>
        <v/>
      </c>
      <c r="O119" s="77">
        <f>IF(O$49="","",IF($B119="","",IFERROR(SUMIFS('Dvd Calendar'!$E$764:$CZ$764,'Dvd Calendar'!$E$763:$CZ$763,"&gt;"&amp;O$48,'Dvd Calendar'!$E$763:$CZ$763,"&lt;="&amp;O$49)+SUMPRODUCT(('Dvd Calendar'!$E$756:$CZ$756&gt;O$48)*('Dvd Calendar'!$E$756:$CZ$756&lt;=O$49)*'Dvd Calendar'!$E$759:$CZ$759*(('Dvd Calendar'!$E$761:$CZ$761='Field Check'!$C$53)*('Field Check'!$C$53&lt;&gt;"")+('Dvd Calendar'!$E$761:$CZ$761='Field Check'!$C$54)*('Field Check'!$C$54&lt;&gt;"")+('Dvd Calendar'!$E$761:$CZ$761='Field Check'!$C$55)*('Field Check'!$C$55&lt;&gt;"")+('Dvd Calendar'!$E$761:$CZ$761='Field Check'!$C$56)*('Field Check'!$C$56&lt;&gt;"")+('Dvd Calendar'!$E$761:$CZ$761='Field Check'!$C$57)*('Field Check'!$C$57&lt;&gt;""))*(COUNTIF('Dvd Calendar'!$E$763:$CZ$763,'Dvd Calendar'!$E$756:$CZ$756)=0)),"")))</f>
        <v/>
      </c>
      <c r="P119" s="77">
        <f>IF(P$49="","",IF($B119="","",IFERROR(SUMIFS('Dvd Calendar'!$E$764:$CZ$764,'Dvd Calendar'!$E$763:$CZ$763,"&gt;"&amp;P$48,'Dvd Calendar'!$E$763:$CZ$763,"&lt;="&amp;P$49)+SUMPRODUCT(('Dvd Calendar'!$E$756:$CZ$756&gt;P$48)*('Dvd Calendar'!$E$756:$CZ$756&lt;=P$49)*'Dvd Calendar'!$E$759:$CZ$759*(('Dvd Calendar'!$E$761:$CZ$761='Field Check'!$C$53)*('Field Check'!$C$53&lt;&gt;"")+('Dvd Calendar'!$E$761:$CZ$761='Field Check'!$C$54)*('Field Check'!$C$54&lt;&gt;"")+('Dvd Calendar'!$E$761:$CZ$761='Field Check'!$C$55)*('Field Check'!$C$55&lt;&gt;"")+('Dvd Calendar'!$E$761:$CZ$761='Field Check'!$C$56)*('Field Check'!$C$56&lt;&gt;"")+('Dvd Calendar'!$E$761:$CZ$761='Field Check'!$C$57)*('Field Check'!$C$57&lt;&gt;""))*(COUNTIF('Dvd Calendar'!$E$763:$CZ$763,'Dvd Calendar'!$E$756:$CZ$756)=0)),"")))</f>
        <v/>
      </c>
      <c r="Q119" s="77">
        <f>IF(Q$49="","",IF($B119="","",IFERROR(SUMIFS('Dvd Calendar'!$E$764:$CZ$764,'Dvd Calendar'!$E$763:$CZ$763,"&gt;"&amp;Q$48,'Dvd Calendar'!$E$763:$CZ$763,"&lt;="&amp;Q$49)+SUMPRODUCT(('Dvd Calendar'!$E$756:$CZ$756&gt;Q$48)*('Dvd Calendar'!$E$756:$CZ$756&lt;=Q$49)*'Dvd Calendar'!$E$759:$CZ$759*(('Dvd Calendar'!$E$761:$CZ$761='Field Check'!$C$53)*('Field Check'!$C$53&lt;&gt;"")+('Dvd Calendar'!$E$761:$CZ$761='Field Check'!$C$54)*('Field Check'!$C$54&lt;&gt;"")+('Dvd Calendar'!$E$761:$CZ$761='Field Check'!$C$55)*('Field Check'!$C$55&lt;&gt;"")+('Dvd Calendar'!$E$761:$CZ$761='Field Check'!$C$56)*('Field Check'!$C$56&lt;&gt;"")+('Dvd Calendar'!$E$761:$CZ$761='Field Check'!$C$57)*('Field Check'!$C$57&lt;&gt;""))*(COUNTIF('Dvd Calendar'!$E$763:$CZ$763,'Dvd Calendar'!$E$756:$CZ$756)=0)),"")))</f>
        <v/>
      </c>
      <c r="R119" s="77">
        <f>IF(R$49="","",IF($B119="","",IFERROR(SUMIFS('Dvd Calendar'!$E$764:$CZ$764,'Dvd Calendar'!$E$763:$CZ$763,"&gt;"&amp;R$48,'Dvd Calendar'!$E$763:$CZ$763,"&lt;="&amp;R$49)+SUMPRODUCT(('Dvd Calendar'!$E$756:$CZ$756&gt;R$48)*('Dvd Calendar'!$E$756:$CZ$756&lt;=R$49)*'Dvd Calendar'!$E$759:$CZ$759*(('Dvd Calendar'!$E$761:$CZ$761='Field Check'!$C$53)*('Field Check'!$C$53&lt;&gt;"")+('Dvd Calendar'!$E$761:$CZ$761='Field Check'!$C$54)*('Field Check'!$C$54&lt;&gt;"")+('Dvd Calendar'!$E$761:$CZ$761='Field Check'!$C$55)*('Field Check'!$C$55&lt;&gt;"")+('Dvd Calendar'!$E$761:$CZ$761='Field Check'!$C$56)*('Field Check'!$C$56&lt;&gt;"")+('Dvd Calendar'!$E$761:$CZ$761='Field Check'!$C$57)*('Field Check'!$C$57&lt;&gt;""))*(COUNTIF('Dvd Calendar'!$E$763:$CZ$763,'Dvd Calendar'!$E$756:$CZ$756)=0)),"")))</f>
        <v/>
      </c>
      <c r="U119" s="86" t="n"/>
      <c r="V119" s="86" t="n"/>
      <c r="W119" s="86" t="n"/>
      <c r="X119" s="86" t="n"/>
      <c r="Y119" s="86" t="n"/>
      <c r="Z119" s="86" t="n"/>
      <c r="AA119" s="86" t="n"/>
      <c r="AB119" s="86" t="n"/>
      <c r="AC119" s="86" t="n"/>
      <c r="AD119" s="86" t="n"/>
      <c r="AE119" s="86" t="n"/>
      <c r="AF119" s="86" t="n"/>
      <c r="AG119" s="86" t="n"/>
      <c r="AH119" s="86" t="n"/>
      <c r="AI119" s="86" t="n"/>
      <c r="AJ119" s="86" t="n"/>
    </row>
    <row r="120">
      <c r="B120" s="126">
        <f>IF('AS51'!$C$75="","",'AS51'!$C$75)</f>
        <v/>
      </c>
      <c r="C120" s="77">
        <f>IF(C$49="","",IF($B120="","",IFERROR(SUMIFS('Dvd Calendar'!$E$775:$CZ$775,'Dvd Calendar'!$E$774:$CZ$774,"&gt;"&amp;C$48,'Dvd Calendar'!$E$774:$CZ$774,"&lt;="&amp;C$49)+SUMPRODUCT(('Dvd Calendar'!$E$767:$CZ$767&gt;C$48)*('Dvd Calendar'!$E$767:$CZ$767&lt;=C$49)*'Dvd Calendar'!$E$770:$CZ$770*(('Dvd Calendar'!$E$772:$CZ$772='Field Check'!$C$53)*('Field Check'!$C$53&lt;&gt;"")+('Dvd Calendar'!$E$772:$CZ$772='Field Check'!$C$54)*('Field Check'!$C$54&lt;&gt;"")+('Dvd Calendar'!$E$772:$CZ$772='Field Check'!$C$55)*('Field Check'!$C$55&lt;&gt;"")+('Dvd Calendar'!$E$772:$CZ$772='Field Check'!$C$56)*('Field Check'!$C$56&lt;&gt;"")+('Dvd Calendar'!$E$772:$CZ$772='Field Check'!$C$57)*('Field Check'!$C$57&lt;&gt;""))*(COUNTIF('Dvd Calendar'!$E$774:$CZ$774,'Dvd Calendar'!$E$767:$CZ$767)=0)),"")))</f>
        <v/>
      </c>
      <c r="D120" s="77">
        <f>IF(D$49="","",IF($B120="","",IFERROR(SUMIFS('Dvd Calendar'!$E$775:$CZ$775,'Dvd Calendar'!$E$774:$CZ$774,"&gt;"&amp;D$48,'Dvd Calendar'!$E$774:$CZ$774,"&lt;="&amp;D$49)+SUMPRODUCT(('Dvd Calendar'!$E$767:$CZ$767&gt;D$48)*('Dvd Calendar'!$E$767:$CZ$767&lt;=D$49)*'Dvd Calendar'!$E$770:$CZ$770*(('Dvd Calendar'!$E$772:$CZ$772='Field Check'!$C$53)*('Field Check'!$C$53&lt;&gt;"")+('Dvd Calendar'!$E$772:$CZ$772='Field Check'!$C$54)*('Field Check'!$C$54&lt;&gt;"")+('Dvd Calendar'!$E$772:$CZ$772='Field Check'!$C$55)*('Field Check'!$C$55&lt;&gt;"")+('Dvd Calendar'!$E$772:$CZ$772='Field Check'!$C$56)*('Field Check'!$C$56&lt;&gt;"")+('Dvd Calendar'!$E$772:$CZ$772='Field Check'!$C$57)*('Field Check'!$C$57&lt;&gt;""))*(COUNTIF('Dvd Calendar'!$E$774:$CZ$774,'Dvd Calendar'!$E$767:$CZ$767)=0)),"")))</f>
        <v/>
      </c>
      <c r="E120" s="77">
        <f>IF(E$49="","",IF($B120="","",IFERROR(SUMIFS('Dvd Calendar'!$E$775:$CZ$775,'Dvd Calendar'!$E$774:$CZ$774,"&gt;"&amp;E$48,'Dvd Calendar'!$E$774:$CZ$774,"&lt;="&amp;E$49)+SUMPRODUCT(('Dvd Calendar'!$E$767:$CZ$767&gt;E$48)*('Dvd Calendar'!$E$767:$CZ$767&lt;=E$49)*'Dvd Calendar'!$E$770:$CZ$770*(('Dvd Calendar'!$E$772:$CZ$772='Field Check'!$C$53)*('Field Check'!$C$53&lt;&gt;"")+('Dvd Calendar'!$E$772:$CZ$772='Field Check'!$C$54)*('Field Check'!$C$54&lt;&gt;"")+('Dvd Calendar'!$E$772:$CZ$772='Field Check'!$C$55)*('Field Check'!$C$55&lt;&gt;"")+('Dvd Calendar'!$E$772:$CZ$772='Field Check'!$C$56)*('Field Check'!$C$56&lt;&gt;"")+('Dvd Calendar'!$E$772:$CZ$772='Field Check'!$C$57)*('Field Check'!$C$57&lt;&gt;""))*(COUNTIF('Dvd Calendar'!$E$774:$CZ$774,'Dvd Calendar'!$E$767:$CZ$767)=0)),"")))</f>
        <v/>
      </c>
      <c r="F120" s="77">
        <f>IF(F$49="","",IF($B120="","",IFERROR(SUMIFS('Dvd Calendar'!$E$775:$CZ$775,'Dvd Calendar'!$E$774:$CZ$774,"&gt;"&amp;F$48,'Dvd Calendar'!$E$774:$CZ$774,"&lt;="&amp;F$49)+SUMPRODUCT(('Dvd Calendar'!$E$767:$CZ$767&gt;F$48)*('Dvd Calendar'!$E$767:$CZ$767&lt;=F$49)*'Dvd Calendar'!$E$770:$CZ$770*(('Dvd Calendar'!$E$772:$CZ$772='Field Check'!$C$53)*('Field Check'!$C$53&lt;&gt;"")+('Dvd Calendar'!$E$772:$CZ$772='Field Check'!$C$54)*('Field Check'!$C$54&lt;&gt;"")+('Dvd Calendar'!$E$772:$CZ$772='Field Check'!$C$55)*('Field Check'!$C$55&lt;&gt;"")+('Dvd Calendar'!$E$772:$CZ$772='Field Check'!$C$56)*('Field Check'!$C$56&lt;&gt;"")+('Dvd Calendar'!$E$772:$CZ$772='Field Check'!$C$57)*('Field Check'!$C$57&lt;&gt;""))*(COUNTIF('Dvd Calendar'!$E$774:$CZ$774,'Dvd Calendar'!$E$767:$CZ$767)=0)),"")))</f>
        <v/>
      </c>
      <c r="G120" s="77">
        <f>IF(G$49="","",IF($B120="","",IFERROR(SUMIFS('Dvd Calendar'!$E$775:$CZ$775,'Dvd Calendar'!$E$774:$CZ$774,"&gt;"&amp;G$48,'Dvd Calendar'!$E$774:$CZ$774,"&lt;="&amp;G$49)+SUMPRODUCT(('Dvd Calendar'!$E$767:$CZ$767&gt;G$48)*('Dvd Calendar'!$E$767:$CZ$767&lt;=G$49)*'Dvd Calendar'!$E$770:$CZ$770*(('Dvd Calendar'!$E$772:$CZ$772='Field Check'!$C$53)*('Field Check'!$C$53&lt;&gt;"")+('Dvd Calendar'!$E$772:$CZ$772='Field Check'!$C$54)*('Field Check'!$C$54&lt;&gt;"")+('Dvd Calendar'!$E$772:$CZ$772='Field Check'!$C$55)*('Field Check'!$C$55&lt;&gt;"")+('Dvd Calendar'!$E$772:$CZ$772='Field Check'!$C$56)*('Field Check'!$C$56&lt;&gt;"")+('Dvd Calendar'!$E$772:$CZ$772='Field Check'!$C$57)*('Field Check'!$C$57&lt;&gt;""))*(COUNTIF('Dvd Calendar'!$E$774:$CZ$774,'Dvd Calendar'!$E$767:$CZ$767)=0)),"")))</f>
        <v/>
      </c>
      <c r="H120" s="77">
        <f>IF(H$49="","",IF($B120="","",IFERROR(SUMIFS('Dvd Calendar'!$E$775:$CZ$775,'Dvd Calendar'!$E$774:$CZ$774,"&gt;"&amp;H$48,'Dvd Calendar'!$E$774:$CZ$774,"&lt;="&amp;H$49)+SUMPRODUCT(('Dvd Calendar'!$E$767:$CZ$767&gt;H$48)*('Dvd Calendar'!$E$767:$CZ$767&lt;=H$49)*'Dvd Calendar'!$E$770:$CZ$770*(('Dvd Calendar'!$E$772:$CZ$772='Field Check'!$C$53)*('Field Check'!$C$53&lt;&gt;"")+('Dvd Calendar'!$E$772:$CZ$772='Field Check'!$C$54)*('Field Check'!$C$54&lt;&gt;"")+('Dvd Calendar'!$E$772:$CZ$772='Field Check'!$C$55)*('Field Check'!$C$55&lt;&gt;"")+('Dvd Calendar'!$E$772:$CZ$772='Field Check'!$C$56)*('Field Check'!$C$56&lt;&gt;"")+('Dvd Calendar'!$E$772:$CZ$772='Field Check'!$C$57)*('Field Check'!$C$57&lt;&gt;""))*(COUNTIF('Dvd Calendar'!$E$774:$CZ$774,'Dvd Calendar'!$E$767:$CZ$767)=0)),"")))</f>
        <v/>
      </c>
      <c r="I120" s="77">
        <f>IF(I$49="","",IF($B120="","",IFERROR(SUMIFS('Dvd Calendar'!$E$775:$CZ$775,'Dvd Calendar'!$E$774:$CZ$774,"&gt;"&amp;I$48,'Dvd Calendar'!$E$774:$CZ$774,"&lt;="&amp;I$49)+SUMPRODUCT(('Dvd Calendar'!$E$767:$CZ$767&gt;I$48)*('Dvd Calendar'!$E$767:$CZ$767&lt;=I$49)*'Dvd Calendar'!$E$770:$CZ$770*(('Dvd Calendar'!$E$772:$CZ$772='Field Check'!$C$53)*('Field Check'!$C$53&lt;&gt;"")+('Dvd Calendar'!$E$772:$CZ$772='Field Check'!$C$54)*('Field Check'!$C$54&lt;&gt;"")+('Dvd Calendar'!$E$772:$CZ$772='Field Check'!$C$55)*('Field Check'!$C$55&lt;&gt;"")+('Dvd Calendar'!$E$772:$CZ$772='Field Check'!$C$56)*('Field Check'!$C$56&lt;&gt;"")+('Dvd Calendar'!$E$772:$CZ$772='Field Check'!$C$57)*('Field Check'!$C$57&lt;&gt;""))*(COUNTIF('Dvd Calendar'!$E$774:$CZ$774,'Dvd Calendar'!$E$767:$CZ$767)=0)),"")))</f>
        <v/>
      </c>
      <c r="J120" s="77">
        <f>IF(J$49="","",IF($B120="","",IFERROR(SUMIFS('Dvd Calendar'!$E$775:$CZ$775,'Dvd Calendar'!$E$774:$CZ$774,"&gt;"&amp;J$48,'Dvd Calendar'!$E$774:$CZ$774,"&lt;="&amp;J$49)+SUMPRODUCT(('Dvd Calendar'!$E$767:$CZ$767&gt;J$48)*('Dvd Calendar'!$E$767:$CZ$767&lt;=J$49)*'Dvd Calendar'!$E$770:$CZ$770*(('Dvd Calendar'!$E$772:$CZ$772='Field Check'!$C$53)*('Field Check'!$C$53&lt;&gt;"")+('Dvd Calendar'!$E$772:$CZ$772='Field Check'!$C$54)*('Field Check'!$C$54&lt;&gt;"")+('Dvd Calendar'!$E$772:$CZ$772='Field Check'!$C$55)*('Field Check'!$C$55&lt;&gt;"")+('Dvd Calendar'!$E$772:$CZ$772='Field Check'!$C$56)*('Field Check'!$C$56&lt;&gt;"")+('Dvd Calendar'!$E$772:$CZ$772='Field Check'!$C$57)*('Field Check'!$C$57&lt;&gt;""))*(COUNTIF('Dvd Calendar'!$E$774:$CZ$774,'Dvd Calendar'!$E$767:$CZ$767)=0)),"")))</f>
        <v/>
      </c>
      <c r="K120" s="77">
        <f>IF(K$49="","",IF($B120="","",IFERROR(SUMIFS('Dvd Calendar'!$E$775:$CZ$775,'Dvd Calendar'!$E$774:$CZ$774,"&gt;"&amp;K$48,'Dvd Calendar'!$E$774:$CZ$774,"&lt;="&amp;K$49)+SUMPRODUCT(('Dvd Calendar'!$E$767:$CZ$767&gt;K$48)*('Dvd Calendar'!$E$767:$CZ$767&lt;=K$49)*'Dvd Calendar'!$E$770:$CZ$770*(('Dvd Calendar'!$E$772:$CZ$772='Field Check'!$C$53)*('Field Check'!$C$53&lt;&gt;"")+('Dvd Calendar'!$E$772:$CZ$772='Field Check'!$C$54)*('Field Check'!$C$54&lt;&gt;"")+('Dvd Calendar'!$E$772:$CZ$772='Field Check'!$C$55)*('Field Check'!$C$55&lt;&gt;"")+('Dvd Calendar'!$E$772:$CZ$772='Field Check'!$C$56)*('Field Check'!$C$56&lt;&gt;"")+('Dvd Calendar'!$E$772:$CZ$772='Field Check'!$C$57)*('Field Check'!$C$57&lt;&gt;""))*(COUNTIF('Dvd Calendar'!$E$774:$CZ$774,'Dvd Calendar'!$E$767:$CZ$767)=0)),"")))</f>
        <v/>
      </c>
      <c r="L120" s="77">
        <f>IF(L$49="","",IF($B120="","",IFERROR(SUMIFS('Dvd Calendar'!$E$775:$CZ$775,'Dvd Calendar'!$E$774:$CZ$774,"&gt;"&amp;L$48,'Dvd Calendar'!$E$774:$CZ$774,"&lt;="&amp;L$49)+SUMPRODUCT(('Dvd Calendar'!$E$767:$CZ$767&gt;L$48)*('Dvd Calendar'!$E$767:$CZ$767&lt;=L$49)*'Dvd Calendar'!$E$770:$CZ$770*(('Dvd Calendar'!$E$772:$CZ$772='Field Check'!$C$53)*('Field Check'!$C$53&lt;&gt;"")+('Dvd Calendar'!$E$772:$CZ$772='Field Check'!$C$54)*('Field Check'!$C$54&lt;&gt;"")+('Dvd Calendar'!$E$772:$CZ$772='Field Check'!$C$55)*('Field Check'!$C$55&lt;&gt;"")+('Dvd Calendar'!$E$772:$CZ$772='Field Check'!$C$56)*('Field Check'!$C$56&lt;&gt;"")+('Dvd Calendar'!$E$772:$CZ$772='Field Check'!$C$57)*('Field Check'!$C$57&lt;&gt;""))*(COUNTIF('Dvd Calendar'!$E$774:$CZ$774,'Dvd Calendar'!$E$767:$CZ$767)=0)),"")))</f>
        <v/>
      </c>
      <c r="M120" s="77">
        <f>IF(M$49="","",IF($B120="","",IFERROR(SUMIFS('Dvd Calendar'!$E$775:$CZ$775,'Dvd Calendar'!$E$774:$CZ$774,"&gt;"&amp;M$48,'Dvd Calendar'!$E$774:$CZ$774,"&lt;="&amp;M$49)+SUMPRODUCT(('Dvd Calendar'!$E$767:$CZ$767&gt;M$48)*('Dvd Calendar'!$E$767:$CZ$767&lt;=M$49)*'Dvd Calendar'!$E$770:$CZ$770*(('Dvd Calendar'!$E$772:$CZ$772='Field Check'!$C$53)*('Field Check'!$C$53&lt;&gt;"")+('Dvd Calendar'!$E$772:$CZ$772='Field Check'!$C$54)*('Field Check'!$C$54&lt;&gt;"")+('Dvd Calendar'!$E$772:$CZ$772='Field Check'!$C$55)*('Field Check'!$C$55&lt;&gt;"")+('Dvd Calendar'!$E$772:$CZ$772='Field Check'!$C$56)*('Field Check'!$C$56&lt;&gt;"")+('Dvd Calendar'!$E$772:$CZ$772='Field Check'!$C$57)*('Field Check'!$C$57&lt;&gt;""))*(COUNTIF('Dvd Calendar'!$E$774:$CZ$774,'Dvd Calendar'!$E$767:$CZ$767)=0)),"")))</f>
        <v/>
      </c>
      <c r="N120" s="77">
        <f>IF(N$49="","",IF($B120="","",IFERROR(SUMIFS('Dvd Calendar'!$E$775:$CZ$775,'Dvd Calendar'!$E$774:$CZ$774,"&gt;"&amp;N$48,'Dvd Calendar'!$E$774:$CZ$774,"&lt;="&amp;N$49)+SUMPRODUCT(('Dvd Calendar'!$E$767:$CZ$767&gt;N$48)*('Dvd Calendar'!$E$767:$CZ$767&lt;=N$49)*'Dvd Calendar'!$E$770:$CZ$770*(('Dvd Calendar'!$E$772:$CZ$772='Field Check'!$C$53)*('Field Check'!$C$53&lt;&gt;"")+('Dvd Calendar'!$E$772:$CZ$772='Field Check'!$C$54)*('Field Check'!$C$54&lt;&gt;"")+('Dvd Calendar'!$E$772:$CZ$772='Field Check'!$C$55)*('Field Check'!$C$55&lt;&gt;"")+('Dvd Calendar'!$E$772:$CZ$772='Field Check'!$C$56)*('Field Check'!$C$56&lt;&gt;"")+('Dvd Calendar'!$E$772:$CZ$772='Field Check'!$C$57)*('Field Check'!$C$57&lt;&gt;""))*(COUNTIF('Dvd Calendar'!$E$774:$CZ$774,'Dvd Calendar'!$E$767:$CZ$767)=0)),"")))</f>
        <v/>
      </c>
      <c r="O120" s="77">
        <f>IF(O$49="","",IF($B120="","",IFERROR(SUMIFS('Dvd Calendar'!$E$775:$CZ$775,'Dvd Calendar'!$E$774:$CZ$774,"&gt;"&amp;O$48,'Dvd Calendar'!$E$774:$CZ$774,"&lt;="&amp;O$49)+SUMPRODUCT(('Dvd Calendar'!$E$767:$CZ$767&gt;O$48)*('Dvd Calendar'!$E$767:$CZ$767&lt;=O$49)*'Dvd Calendar'!$E$770:$CZ$770*(('Dvd Calendar'!$E$772:$CZ$772='Field Check'!$C$53)*('Field Check'!$C$53&lt;&gt;"")+('Dvd Calendar'!$E$772:$CZ$772='Field Check'!$C$54)*('Field Check'!$C$54&lt;&gt;"")+('Dvd Calendar'!$E$772:$CZ$772='Field Check'!$C$55)*('Field Check'!$C$55&lt;&gt;"")+('Dvd Calendar'!$E$772:$CZ$772='Field Check'!$C$56)*('Field Check'!$C$56&lt;&gt;"")+('Dvd Calendar'!$E$772:$CZ$772='Field Check'!$C$57)*('Field Check'!$C$57&lt;&gt;""))*(COUNTIF('Dvd Calendar'!$E$774:$CZ$774,'Dvd Calendar'!$E$767:$CZ$767)=0)),"")))</f>
        <v/>
      </c>
      <c r="P120" s="77">
        <f>IF(P$49="","",IF($B120="","",IFERROR(SUMIFS('Dvd Calendar'!$E$775:$CZ$775,'Dvd Calendar'!$E$774:$CZ$774,"&gt;"&amp;P$48,'Dvd Calendar'!$E$774:$CZ$774,"&lt;="&amp;P$49)+SUMPRODUCT(('Dvd Calendar'!$E$767:$CZ$767&gt;P$48)*('Dvd Calendar'!$E$767:$CZ$767&lt;=P$49)*'Dvd Calendar'!$E$770:$CZ$770*(('Dvd Calendar'!$E$772:$CZ$772='Field Check'!$C$53)*('Field Check'!$C$53&lt;&gt;"")+('Dvd Calendar'!$E$772:$CZ$772='Field Check'!$C$54)*('Field Check'!$C$54&lt;&gt;"")+('Dvd Calendar'!$E$772:$CZ$772='Field Check'!$C$55)*('Field Check'!$C$55&lt;&gt;"")+('Dvd Calendar'!$E$772:$CZ$772='Field Check'!$C$56)*('Field Check'!$C$56&lt;&gt;"")+('Dvd Calendar'!$E$772:$CZ$772='Field Check'!$C$57)*('Field Check'!$C$57&lt;&gt;""))*(COUNTIF('Dvd Calendar'!$E$774:$CZ$774,'Dvd Calendar'!$E$767:$CZ$767)=0)),"")))</f>
        <v/>
      </c>
      <c r="Q120" s="77">
        <f>IF(Q$49="","",IF($B120="","",IFERROR(SUMIFS('Dvd Calendar'!$E$775:$CZ$775,'Dvd Calendar'!$E$774:$CZ$774,"&gt;"&amp;Q$48,'Dvd Calendar'!$E$774:$CZ$774,"&lt;="&amp;Q$49)+SUMPRODUCT(('Dvd Calendar'!$E$767:$CZ$767&gt;Q$48)*('Dvd Calendar'!$E$767:$CZ$767&lt;=Q$49)*'Dvd Calendar'!$E$770:$CZ$770*(('Dvd Calendar'!$E$772:$CZ$772='Field Check'!$C$53)*('Field Check'!$C$53&lt;&gt;"")+('Dvd Calendar'!$E$772:$CZ$772='Field Check'!$C$54)*('Field Check'!$C$54&lt;&gt;"")+('Dvd Calendar'!$E$772:$CZ$772='Field Check'!$C$55)*('Field Check'!$C$55&lt;&gt;"")+('Dvd Calendar'!$E$772:$CZ$772='Field Check'!$C$56)*('Field Check'!$C$56&lt;&gt;"")+('Dvd Calendar'!$E$772:$CZ$772='Field Check'!$C$57)*('Field Check'!$C$57&lt;&gt;""))*(COUNTIF('Dvd Calendar'!$E$774:$CZ$774,'Dvd Calendar'!$E$767:$CZ$767)=0)),"")))</f>
        <v/>
      </c>
      <c r="R120" s="77">
        <f>IF(R$49="","",IF($B120="","",IFERROR(SUMIFS('Dvd Calendar'!$E$775:$CZ$775,'Dvd Calendar'!$E$774:$CZ$774,"&gt;"&amp;R$48,'Dvd Calendar'!$E$774:$CZ$774,"&lt;="&amp;R$49)+SUMPRODUCT(('Dvd Calendar'!$E$767:$CZ$767&gt;R$48)*('Dvd Calendar'!$E$767:$CZ$767&lt;=R$49)*'Dvd Calendar'!$E$770:$CZ$770*(('Dvd Calendar'!$E$772:$CZ$772='Field Check'!$C$53)*('Field Check'!$C$53&lt;&gt;"")+('Dvd Calendar'!$E$772:$CZ$772='Field Check'!$C$54)*('Field Check'!$C$54&lt;&gt;"")+('Dvd Calendar'!$E$772:$CZ$772='Field Check'!$C$55)*('Field Check'!$C$55&lt;&gt;"")+('Dvd Calendar'!$E$772:$CZ$772='Field Check'!$C$56)*('Field Check'!$C$56&lt;&gt;"")+('Dvd Calendar'!$E$772:$CZ$772='Field Check'!$C$57)*('Field Check'!$C$57&lt;&gt;""))*(COUNTIF('Dvd Calendar'!$E$774:$CZ$774,'Dvd Calendar'!$E$767:$CZ$767)=0)),"")))</f>
        <v/>
      </c>
      <c r="U120" s="86" t="n"/>
      <c r="V120" s="86" t="n"/>
      <c r="W120" s="86" t="n"/>
      <c r="X120" s="86" t="n"/>
      <c r="Y120" s="86" t="n"/>
      <c r="Z120" s="86" t="n"/>
      <c r="AA120" s="86" t="n"/>
      <c r="AB120" s="86" t="n"/>
      <c r="AC120" s="86" t="n"/>
      <c r="AD120" s="86" t="n"/>
      <c r="AE120" s="86" t="n"/>
      <c r="AF120" s="86" t="n"/>
      <c r="AG120" s="86" t="n"/>
      <c r="AH120" s="86" t="n"/>
      <c r="AI120" s="86" t="n"/>
      <c r="AJ120" s="86" t="n"/>
    </row>
    <row r="121">
      <c r="B121" s="126">
        <f>IF('AS51'!$C$76="","",'AS51'!$C$76)</f>
        <v/>
      </c>
      <c r="C121" s="77">
        <f>IF(C$49="","",IF($B121="","",IFERROR(SUMIFS('Dvd Calendar'!$E$786:$CZ$786,'Dvd Calendar'!$E$785:$CZ$785,"&gt;"&amp;C$48,'Dvd Calendar'!$E$785:$CZ$785,"&lt;="&amp;C$49)+SUMPRODUCT(('Dvd Calendar'!$E$778:$CZ$778&gt;C$48)*('Dvd Calendar'!$E$778:$CZ$778&lt;=C$49)*'Dvd Calendar'!$E$781:$CZ$781*(('Dvd Calendar'!$E$783:$CZ$783='Field Check'!$C$53)*('Field Check'!$C$53&lt;&gt;"")+('Dvd Calendar'!$E$783:$CZ$783='Field Check'!$C$54)*('Field Check'!$C$54&lt;&gt;"")+('Dvd Calendar'!$E$783:$CZ$783='Field Check'!$C$55)*('Field Check'!$C$55&lt;&gt;"")+('Dvd Calendar'!$E$783:$CZ$783='Field Check'!$C$56)*('Field Check'!$C$56&lt;&gt;"")+('Dvd Calendar'!$E$783:$CZ$783='Field Check'!$C$57)*('Field Check'!$C$57&lt;&gt;""))*(COUNTIF('Dvd Calendar'!$E$785:$CZ$785,'Dvd Calendar'!$E$778:$CZ$778)=0)),"")))</f>
        <v/>
      </c>
      <c r="D121" s="77">
        <f>IF(D$49="","",IF($B121="","",IFERROR(SUMIFS('Dvd Calendar'!$E$786:$CZ$786,'Dvd Calendar'!$E$785:$CZ$785,"&gt;"&amp;D$48,'Dvd Calendar'!$E$785:$CZ$785,"&lt;="&amp;D$49)+SUMPRODUCT(('Dvd Calendar'!$E$778:$CZ$778&gt;D$48)*('Dvd Calendar'!$E$778:$CZ$778&lt;=D$49)*'Dvd Calendar'!$E$781:$CZ$781*(('Dvd Calendar'!$E$783:$CZ$783='Field Check'!$C$53)*('Field Check'!$C$53&lt;&gt;"")+('Dvd Calendar'!$E$783:$CZ$783='Field Check'!$C$54)*('Field Check'!$C$54&lt;&gt;"")+('Dvd Calendar'!$E$783:$CZ$783='Field Check'!$C$55)*('Field Check'!$C$55&lt;&gt;"")+('Dvd Calendar'!$E$783:$CZ$783='Field Check'!$C$56)*('Field Check'!$C$56&lt;&gt;"")+('Dvd Calendar'!$E$783:$CZ$783='Field Check'!$C$57)*('Field Check'!$C$57&lt;&gt;""))*(COUNTIF('Dvd Calendar'!$E$785:$CZ$785,'Dvd Calendar'!$E$778:$CZ$778)=0)),"")))</f>
        <v/>
      </c>
      <c r="E121" s="77">
        <f>IF(E$49="","",IF($B121="","",IFERROR(SUMIFS('Dvd Calendar'!$E$786:$CZ$786,'Dvd Calendar'!$E$785:$CZ$785,"&gt;"&amp;E$48,'Dvd Calendar'!$E$785:$CZ$785,"&lt;="&amp;E$49)+SUMPRODUCT(('Dvd Calendar'!$E$778:$CZ$778&gt;E$48)*('Dvd Calendar'!$E$778:$CZ$778&lt;=E$49)*'Dvd Calendar'!$E$781:$CZ$781*(('Dvd Calendar'!$E$783:$CZ$783='Field Check'!$C$53)*('Field Check'!$C$53&lt;&gt;"")+('Dvd Calendar'!$E$783:$CZ$783='Field Check'!$C$54)*('Field Check'!$C$54&lt;&gt;"")+('Dvd Calendar'!$E$783:$CZ$783='Field Check'!$C$55)*('Field Check'!$C$55&lt;&gt;"")+('Dvd Calendar'!$E$783:$CZ$783='Field Check'!$C$56)*('Field Check'!$C$56&lt;&gt;"")+('Dvd Calendar'!$E$783:$CZ$783='Field Check'!$C$57)*('Field Check'!$C$57&lt;&gt;""))*(COUNTIF('Dvd Calendar'!$E$785:$CZ$785,'Dvd Calendar'!$E$778:$CZ$778)=0)),"")))</f>
        <v/>
      </c>
      <c r="F121" s="77">
        <f>IF(F$49="","",IF($B121="","",IFERROR(SUMIFS('Dvd Calendar'!$E$786:$CZ$786,'Dvd Calendar'!$E$785:$CZ$785,"&gt;"&amp;F$48,'Dvd Calendar'!$E$785:$CZ$785,"&lt;="&amp;F$49)+SUMPRODUCT(('Dvd Calendar'!$E$778:$CZ$778&gt;F$48)*('Dvd Calendar'!$E$778:$CZ$778&lt;=F$49)*'Dvd Calendar'!$E$781:$CZ$781*(('Dvd Calendar'!$E$783:$CZ$783='Field Check'!$C$53)*('Field Check'!$C$53&lt;&gt;"")+('Dvd Calendar'!$E$783:$CZ$783='Field Check'!$C$54)*('Field Check'!$C$54&lt;&gt;"")+('Dvd Calendar'!$E$783:$CZ$783='Field Check'!$C$55)*('Field Check'!$C$55&lt;&gt;"")+('Dvd Calendar'!$E$783:$CZ$783='Field Check'!$C$56)*('Field Check'!$C$56&lt;&gt;"")+('Dvd Calendar'!$E$783:$CZ$783='Field Check'!$C$57)*('Field Check'!$C$57&lt;&gt;""))*(COUNTIF('Dvd Calendar'!$E$785:$CZ$785,'Dvd Calendar'!$E$778:$CZ$778)=0)),"")))</f>
        <v/>
      </c>
      <c r="G121" s="77">
        <f>IF(G$49="","",IF($B121="","",IFERROR(SUMIFS('Dvd Calendar'!$E$786:$CZ$786,'Dvd Calendar'!$E$785:$CZ$785,"&gt;"&amp;G$48,'Dvd Calendar'!$E$785:$CZ$785,"&lt;="&amp;G$49)+SUMPRODUCT(('Dvd Calendar'!$E$778:$CZ$778&gt;G$48)*('Dvd Calendar'!$E$778:$CZ$778&lt;=G$49)*'Dvd Calendar'!$E$781:$CZ$781*(('Dvd Calendar'!$E$783:$CZ$783='Field Check'!$C$53)*('Field Check'!$C$53&lt;&gt;"")+('Dvd Calendar'!$E$783:$CZ$783='Field Check'!$C$54)*('Field Check'!$C$54&lt;&gt;"")+('Dvd Calendar'!$E$783:$CZ$783='Field Check'!$C$55)*('Field Check'!$C$55&lt;&gt;"")+('Dvd Calendar'!$E$783:$CZ$783='Field Check'!$C$56)*('Field Check'!$C$56&lt;&gt;"")+('Dvd Calendar'!$E$783:$CZ$783='Field Check'!$C$57)*('Field Check'!$C$57&lt;&gt;""))*(COUNTIF('Dvd Calendar'!$E$785:$CZ$785,'Dvd Calendar'!$E$778:$CZ$778)=0)),"")))</f>
        <v/>
      </c>
      <c r="H121" s="77">
        <f>IF(H$49="","",IF($B121="","",IFERROR(SUMIFS('Dvd Calendar'!$E$786:$CZ$786,'Dvd Calendar'!$E$785:$CZ$785,"&gt;"&amp;H$48,'Dvd Calendar'!$E$785:$CZ$785,"&lt;="&amp;H$49)+SUMPRODUCT(('Dvd Calendar'!$E$778:$CZ$778&gt;H$48)*('Dvd Calendar'!$E$778:$CZ$778&lt;=H$49)*'Dvd Calendar'!$E$781:$CZ$781*(('Dvd Calendar'!$E$783:$CZ$783='Field Check'!$C$53)*('Field Check'!$C$53&lt;&gt;"")+('Dvd Calendar'!$E$783:$CZ$783='Field Check'!$C$54)*('Field Check'!$C$54&lt;&gt;"")+('Dvd Calendar'!$E$783:$CZ$783='Field Check'!$C$55)*('Field Check'!$C$55&lt;&gt;"")+('Dvd Calendar'!$E$783:$CZ$783='Field Check'!$C$56)*('Field Check'!$C$56&lt;&gt;"")+('Dvd Calendar'!$E$783:$CZ$783='Field Check'!$C$57)*('Field Check'!$C$57&lt;&gt;""))*(COUNTIF('Dvd Calendar'!$E$785:$CZ$785,'Dvd Calendar'!$E$778:$CZ$778)=0)),"")))</f>
        <v/>
      </c>
      <c r="I121" s="77">
        <f>IF(I$49="","",IF($B121="","",IFERROR(SUMIFS('Dvd Calendar'!$E$786:$CZ$786,'Dvd Calendar'!$E$785:$CZ$785,"&gt;"&amp;I$48,'Dvd Calendar'!$E$785:$CZ$785,"&lt;="&amp;I$49)+SUMPRODUCT(('Dvd Calendar'!$E$778:$CZ$778&gt;I$48)*('Dvd Calendar'!$E$778:$CZ$778&lt;=I$49)*'Dvd Calendar'!$E$781:$CZ$781*(('Dvd Calendar'!$E$783:$CZ$783='Field Check'!$C$53)*('Field Check'!$C$53&lt;&gt;"")+('Dvd Calendar'!$E$783:$CZ$783='Field Check'!$C$54)*('Field Check'!$C$54&lt;&gt;"")+('Dvd Calendar'!$E$783:$CZ$783='Field Check'!$C$55)*('Field Check'!$C$55&lt;&gt;"")+('Dvd Calendar'!$E$783:$CZ$783='Field Check'!$C$56)*('Field Check'!$C$56&lt;&gt;"")+('Dvd Calendar'!$E$783:$CZ$783='Field Check'!$C$57)*('Field Check'!$C$57&lt;&gt;""))*(COUNTIF('Dvd Calendar'!$E$785:$CZ$785,'Dvd Calendar'!$E$778:$CZ$778)=0)),"")))</f>
        <v/>
      </c>
      <c r="J121" s="77">
        <f>IF(J$49="","",IF($B121="","",IFERROR(SUMIFS('Dvd Calendar'!$E$786:$CZ$786,'Dvd Calendar'!$E$785:$CZ$785,"&gt;"&amp;J$48,'Dvd Calendar'!$E$785:$CZ$785,"&lt;="&amp;J$49)+SUMPRODUCT(('Dvd Calendar'!$E$778:$CZ$778&gt;J$48)*('Dvd Calendar'!$E$778:$CZ$778&lt;=J$49)*'Dvd Calendar'!$E$781:$CZ$781*(('Dvd Calendar'!$E$783:$CZ$783='Field Check'!$C$53)*('Field Check'!$C$53&lt;&gt;"")+('Dvd Calendar'!$E$783:$CZ$783='Field Check'!$C$54)*('Field Check'!$C$54&lt;&gt;"")+('Dvd Calendar'!$E$783:$CZ$783='Field Check'!$C$55)*('Field Check'!$C$55&lt;&gt;"")+('Dvd Calendar'!$E$783:$CZ$783='Field Check'!$C$56)*('Field Check'!$C$56&lt;&gt;"")+('Dvd Calendar'!$E$783:$CZ$783='Field Check'!$C$57)*('Field Check'!$C$57&lt;&gt;""))*(COUNTIF('Dvd Calendar'!$E$785:$CZ$785,'Dvd Calendar'!$E$778:$CZ$778)=0)),"")))</f>
        <v/>
      </c>
      <c r="K121" s="77">
        <f>IF(K$49="","",IF($B121="","",IFERROR(SUMIFS('Dvd Calendar'!$E$786:$CZ$786,'Dvd Calendar'!$E$785:$CZ$785,"&gt;"&amp;K$48,'Dvd Calendar'!$E$785:$CZ$785,"&lt;="&amp;K$49)+SUMPRODUCT(('Dvd Calendar'!$E$778:$CZ$778&gt;K$48)*('Dvd Calendar'!$E$778:$CZ$778&lt;=K$49)*'Dvd Calendar'!$E$781:$CZ$781*(('Dvd Calendar'!$E$783:$CZ$783='Field Check'!$C$53)*('Field Check'!$C$53&lt;&gt;"")+('Dvd Calendar'!$E$783:$CZ$783='Field Check'!$C$54)*('Field Check'!$C$54&lt;&gt;"")+('Dvd Calendar'!$E$783:$CZ$783='Field Check'!$C$55)*('Field Check'!$C$55&lt;&gt;"")+('Dvd Calendar'!$E$783:$CZ$783='Field Check'!$C$56)*('Field Check'!$C$56&lt;&gt;"")+('Dvd Calendar'!$E$783:$CZ$783='Field Check'!$C$57)*('Field Check'!$C$57&lt;&gt;""))*(COUNTIF('Dvd Calendar'!$E$785:$CZ$785,'Dvd Calendar'!$E$778:$CZ$778)=0)),"")))</f>
        <v/>
      </c>
      <c r="L121" s="77">
        <f>IF(L$49="","",IF($B121="","",IFERROR(SUMIFS('Dvd Calendar'!$E$786:$CZ$786,'Dvd Calendar'!$E$785:$CZ$785,"&gt;"&amp;L$48,'Dvd Calendar'!$E$785:$CZ$785,"&lt;="&amp;L$49)+SUMPRODUCT(('Dvd Calendar'!$E$778:$CZ$778&gt;L$48)*('Dvd Calendar'!$E$778:$CZ$778&lt;=L$49)*'Dvd Calendar'!$E$781:$CZ$781*(('Dvd Calendar'!$E$783:$CZ$783='Field Check'!$C$53)*('Field Check'!$C$53&lt;&gt;"")+('Dvd Calendar'!$E$783:$CZ$783='Field Check'!$C$54)*('Field Check'!$C$54&lt;&gt;"")+('Dvd Calendar'!$E$783:$CZ$783='Field Check'!$C$55)*('Field Check'!$C$55&lt;&gt;"")+('Dvd Calendar'!$E$783:$CZ$783='Field Check'!$C$56)*('Field Check'!$C$56&lt;&gt;"")+('Dvd Calendar'!$E$783:$CZ$783='Field Check'!$C$57)*('Field Check'!$C$57&lt;&gt;""))*(COUNTIF('Dvd Calendar'!$E$785:$CZ$785,'Dvd Calendar'!$E$778:$CZ$778)=0)),"")))</f>
        <v/>
      </c>
      <c r="M121" s="77">
        <f>IF(M$49="","",IF($B121="","",IFERROR(SUMIFS('Dvd Calendar'!$E$786:$CZ$786,'Dvd Calendar'!$E$785:$CZ$785,"&gt;"&amp;M$48,'Dvd Calendar'!$E$785:$CZ$785,"&lt;="&amp;M$49)+SUMPRODUCT(('Dvd Calendar'!$E$778:$CZ$778&gt;M$48)*('Dvd Calendar'!$E$778:$CZ$778&lt;=M$49)*'Dvd Calendar'!$E$781:$CZ$781*(('Dvd Calendar'!$E$783:$CZ$783='Field Check'!$C$53)*('Field Check'!$C$53&lt;&gt;"")+('Dvd Calendar'!$E$783:$CZ$783='Field Check'!$C$54)*('Field Check'!$C$54&lt;&gt;"")+('Dvd Calendar'!$E$783:$CZ$783='Field Check'!$C$55)*('Field Check'!$C$55&lt;&gt;"")+('Dvd Calendar'!$E$783:$CZ$783='Field Check'!$C$56)*('Field Check'!$C$56&lt;&gt;"")+('Dvd Calendar'!$E$783:$CZ$783='Field Check'!$C$57)*('Field Check'!$C$57&lt;&gt;""))*(COUNTIF('Dvd Calendar'!$E$785:$CZ$785,'Dvd Calendar'!$E$778:$CZ$778)=0)),"")))</f>
        <v/>
      </c>
      <c r="N121" s="77">
        <f>IF(N$49="","",IF($B121="","",IFERROR(SUMIFS('Dvd Calendar'!$E$786:$CZ$786,'Dvd Calendar'!$E$785:$CZ$785,"&gt;"&amp;N$48,'Dvd Calendar'!$E$785:$CZ$785,"&lt;="&amp;N$49)+SUMPRODUCT(('Dvd Calendar'!$E$778:$CZ$778&gt;N$48)*('Dvd Calendar'!$E$778:$CZ$778&lt;=N$49)*'Dvd Calendar'!$E$781:$CZ$781*(('Dvd Calendar'!$E$783:$CZ$783='Field Check'!$C$53)*('Field Check'!$C$53&lt;&gt;"")+('Dvd Calendar'!$E$783:$CZ$783='Field Check'!$C$54)*('Field Check'!$C$54&lt;&gt;"")+('Dvd Calendar'!$E$783:$CZ$783='Field Check'!$C$55)*('Field Check'!$C$55&lt;&gt;"")+('Dvd Calendar'!$E$783:$CZ$783='Field Check'!$C$56)*('Field Check'!$C$56&lt;&gt;"")+('Dvd Calendar'!$E$783:$CZ$783='Field Check'!$C$57)*('Field Check'!$C$57&lt;&gt;""))*(COUNTIF('Dvd Calendar'!$E$785:$CZ$785,'Dvd Calendar'!$E$778:$CZ$778)=0)),"")))</f>
        <v/>
      </c>
      <c r="O121" s="77">
        <f>IF(O$49="","",IF($B121="","",IFERROR(SUMIFS('Dvd Calendar'!$E$786:$CZ$786,'Dvd Calendar'!$E$785:$CZ$785,"&gt;"&amp;O$48,'Dvd Calendar'!$E$785:$CZ$785,"&lt;="&amp;O$49)+SUMPRODUCT(('Dvd Calendar'!$E$778:$CZ$778&gt;O$48)*('Dvd Calendar'!$E$778:$CZ$778&lt;=O$49)*'Dvd Calendar'!$E$781:$CZ$781*(('Dvd Calendar'!$E$783:$CZ$783='Field Check'!$C$53)*('Field Check'!$C$53&lt;&gt;"")+('Dvd Calendar'!$E$783:$CZ$783='Field Check'!$C$54)*('Field Check'!$C$54&lt;&gt;"")+('Dvd Calendar'!$E$783:$CZ$783='Field Check'!$C$55)*('Field Check'!$C$55&lt;&gt;"")+('Dvd Calendar'!$E$783:$CZ$783='Field Check'!$C$56)*('Field Check'!$C$56&lt;&gt;"")+('Dvd Calendar'!$E$783:$CZ$783='Field Check'!$C$57)*('Field Check'!$C$57&lt;&gt;""))*(COUNTIF('Dvd Calendar'!$E$785:$CZ$785,'Dvd Calendar'!$E$778:$CZ$778)=0)),"")))</f>
        <v/>
      </c>
      <c r="P121" s="77">
        <f>IF(P$49="","",IF($B121="","",IFERROR(SUMIFS('Dvd Calendar'!$E$786:$CZ$786,'Dvd Calendar'!$E$785:$CZ$785,"&gt;"&amp;P$48,'Dvd Calendar'!$E$785:$CZ$785,"&lt;="&amp;P$49)+SUMPRODUCT(('Dvd Calendar'!$E$778:$CZ$778&gt;P$48)*('Dvd Calendar'!$E$778:$CZ$778&lt;=P$49)*'Dvd Calendar'!$E$781:$CZ$781*(('Dvd Calendar'!$E$783:$CZ$783='Field Check'!$C$53)*('Field Check'!$C$53&lt;&gt;"")+('Dvd Calendar'!$E$783:$CZ$783='Field Check'!$C$54)*('Field Check'!$C$54&lt;&gt;"")+('Dvd Calendar'!$E$783:$CZ$783='Field Check'!$C$55)*('Field Check'!$C$55&lt;&gt;"")+('Dvd Calendar'!$E$783:$CZ$783='Field Check'!$C$56)*('Field Check'!$C$56&lt;&gt;"")+('Dvd Calendar'!$E$783:$CZ$783='Field Check'!$C$57)*('Field Check'!$C$57&lt;&gt;""))*(COUNTIF('Dvd Calendar'!$E$785:$CZ$785,'Dvd Calendar'!$E$778:$CZ$778)=0)),"")))</f>
        <v/>
      </c>
      <c r="Q121" s="77">
        <f>IF(Q$49="","",IF($B121="","",IFERROR(SUMIFS('Dvd Calendar'!$E$786:$CZ$786,'Dvd Calendar'!$E$785:$CZ$785,"&gt;"&amp;Q$48,'Dvd Calendar'!$E$785:$CZ$785,"&lt;="&amp;Q$49)+SUMPRODUCT(('Dvd Calendar'!$E$778:$CZ$778&gt;Q$48)*('Dvd Calendar'!$E$778:$CZ$778&lt;=Q$49)*'Dvd Calendar'!$E$781:$CZ$781*(('Dvd Calendar'!$E$783:$CZ$783='Field Check'!$C$53)*('Field Check'!$C$53&lt;&gt;"")+('Dvd Calendar'!$E$783:$CZ$783='Field Check'!$C$54)*('Field Check'!$C$54&lt;&gt;"")+('Dvd Calendar'!$E$783:$CZ$783='Field Check'!$C$55)*('Field Check'!$C$55&lt;&gt;"")+('Dvd Calendar'!$E$783:$CZ$783='Field Check'!$C$56)*('Field Check'!$C$56&lt;&gt;"")+('Dvd Calendar'!$E$783:$CZ$783='Field Check'!$C$57)*('Field Check'!$C$57&lt;&gt;""))*(COUNTIF('Dvd Calendar'!$E$785:$CZ$785,'Dvd Calendar'!$E$778:$CZ$778)=0)),"")))</f>
        <v/>
      </c>
      <c r="R121" s="77">
        <f>IF(R$49="","",IF($B121="","",IFERROR(SUMIFS('Dvd Calendar'!$E$786:$CZ$786,'Dvd Calendar'!$E$785:$CZ$785,"&gt;"&amp;R$48,'Dvd Calendar'!$E$785:$CZ$785,"&lt;="&amp;R$49)+SUMPRODUCT(('Dvd Calendar'!$E$778:$CZ$778&gt;R$48)*('Dvd Calendar'!$E$778:$CZ$778&lt;=R$49)*'Dvd Calendar'!$E$781:$CZ$781*(('Dvd Calendar'!$E$783:$CZ$783='Field Check'!$C$53)*('Field Check'!$C$53&lt;&gt;"")+('Dvd Calendar'!$E$783:$CZ$783='Field Check'!$C$54)*('Field Check'!$C$54&lt;&gt;"")+('Dvd Calendar'!$E$783:$CZ$783='Field Check'!$C$55)*('Field Check'!$C$55&lt;&gt;"")+('Dvd Calendar'!$E$783:$CZ$783='Field Check'!$C$56)*('Field Check'!$C$56&lt;&gt;"")+('Dvd Calendar'!$E$783:$CZ$783='Field Check'!$C$57)*('Field Check'!$C$57&lt;&gt;""))*(COUNTIF('Dvd Calendar'!$E$785:$CZ$785,'Dvd Calendar'!$E$778:$CZ$778)=0)),"")))</f>
        <v/>
      </c>
    </row>
    <row r="122">
      <c r="B122" s="126">
        <f>IF('AS51'!$C$77="","",'AS51'!$C$77)</f>
        <v/>
      </c>
      <c r="C122" s="77">
        <f>IF(C$49="","",IF($B122="","",IFERROR(SUMIFS('Dvd Calendar'!$E$797:$CZ$797,'Dvd Calendar'!$E$796:$CZ$796,"&gt;"&amp;C$48,'Dvd Calendar'!$E$796:$CZ$796,"&lt;="&amp;C$49)+SUMPRODUCT(('Dvd Calendar'!$E$789:$CZ$789&gt;C$48)*('Dvd Calendar'!$E$789:$CZ$789&lt;=C$49)*'Dvd Calendar'!$E$792:$CZ$792*(('Dvd Calendar'!$E$794:$CZ$794='Field Check'!$C$53)*('Field Check'!$C$53&lt;&gt;"")+('Dvd Calendar'!$E$794:$CZ$794='Field Check'!$C$54)*('Field Check'!$C$54&lt;&gt;"")+('Dvd Calendar'!$E$794:$CZ$794='Field Check'!$C$55)*('Field Check'!$C$55&lt;&gt;"")+('Dvd Calendar'!$E$794:$CZ$794='Field Check'!$C$56)*('Field Check'!$C$56&lt;&gt;"")+('Dvd Calendar'!$E$794:$CZ$794='Field Check'!$C$57)*('Field Check'!$C$57&lt;&gt;""))*(COUNTIF('Dvd Calendar'!$E$796:$CZ$796,'Dvd Calendar'!$E$789:$CZ$789)=0)),"")))</f>
        <v/>
      </c>
      <c r="D122" s="77">
        <f>IF(D$49="","",IF($B122="","",IFERROR(SUMIFS('Dvd Calendar'!$E$797:$CZ$797,'Dvd Calendar'!$E$796:$CZ$796,"&gt;"&amp;D$48,'Dvd Calendar'!$E$796:$CZ$796,"&lt;="&amp;D$49)+SUMPRODUCT(('Dvd Calendar'!$E$789:$CZ$789&gt;D$48)*('Dvd Calendar'!$E$789:$CZ$789&lt;=D$49)*'Dvd Calendar'!$E$792:$CZ$792*(('Dvd Calendar'!$E$794:$CZ$794='Field Check'!$C$53)*('Field Check'!$C$53&lt;&gt;"")+('Dvd Calendar'!$E$794:$CZ$794='Field Check'!$C$54)*('Field Check'!$C$54&lt;&gt;"")+('Dvd Calendar'!$E$794:$CZ$794='Field Check'!$C$55)*('Field Check'!$C$55&lt;&gt;"")+('Dvd Calendar'!$E$794:$CZ$794='Field Check'!$C$56)*('Field Check'!$C$56&lt;&gt;"")+('Dvd Calendar'!$E$794:$CZ$794='Field Check'!$C$57)*('Field Check'!$C$57&lt;&gt;""))*(COUNTIF('Dvd Calendar'!$E$796:$CZ$796,'Dvd Calendar'!$E$789:$CZ$789)=0)),"")))</f>
        <v/>
      </c>
      <c r="E122" s="77">
        <f>IF(E$49="","",IF($B122="","",IFERROR(SUMIFS('Dvd Calendar'!$E$797:$CZ$797,'Dvd Calendar'!$E$796:$CZ$796,"&gt;"&amp;E$48,'Dvd Calendar'!$E$796:$CZ$796,"&lt;="&amp;E$49)+SUMPRODUCT(('Dvd Calendar'!$E$789:$CZ$789&gt;E$48)*('Dvd Calendar'!$E$789:$CZ$789&lt;=E$49)*'Dvd Calendar'!$E$792:$CZ$792*(('Dvd Calendar'!$E$794:$CZ$794='Field Check'!$C$53)*('Field Check'!$C$53&lt;&gt;"")+('Dvd Calendar'!$E$794:$CZ$794='Field Check'!$C$54)*('Field Check'!$C$54&lt;&gt;"")+('Dvd Calendar'!$E$794:$CZ$794='Field Check'!$C$55)*('Field Check'!$C$55&lt;&gt;"")+('Dvd Calendar'!$E$794:$CZ$794='Field Check'!$C$56)*('Field Check'!$C$56&lt;&gt;"")+('Dvd Calendar'!$E$794:$CZ$794='Field Check'!$C$57)*('Field Check'!$C$57&lt;&gt;""))*(COUNTIF('Dvd Calendar'!$E$796:$CZ$796,'Dvd Calendar'!$E$789:$CZ$789)=0)),"")))</f>
        <v/>
      </c>
      <c r="F122" s="77">
        <f>IF(F$49="","",IF($B122="","",IFERROR(SUMIFS('Dvd Calendar'!$E$797:$CZ$797,'Dvd Calendar'!$E$796:$CZ$796,"&gt;"&amp;F$48,'Dvd Calendar'!$E$796:$CZ$796,"&lt;="&amp;F$49)+SUMPRODUCT(('Dvd Calendar'!$E$789:$CZ$789&gt;F$48)*('Dvd Calendar'!$E$789:$CZ$789&lt;=F$49)*'Dvd Calendar'!$E$792:$CZ$792*(('Dvd Calendar'!$E$794:$CZ$794='Field Check'!$C$53)*('Field Check'!$C$53&lt;&gt;"")+('Dvd Calendar'!$E$794:$CZ$794='Field Check'!$C$54)*('Field Check'!$C$54&lt;&gt;"")+('Dvd Calendar'!$E$794:$CZ$794='Field Check'!$C$55)*('Field Check'!$C$55&lt;&gt;"")+('Dvd Calendar'!$E$794:$CZ$794='Field Check'!$C$56)*('Field Check'!$C$56&lt;&gt;"")+('Dvd Calendar'!$E$794:$CZ$794='Field Check'!$C$57)*('Field Check'!$C$57&lt;&gt;""))*(COUNTIF('Dvd Calendar'!$E$796:$CZ$796,'Dvd Calendar'!$E$789:$CZ$789)=0)),"")))</f>
        <v/>
      </c>
      <c r="G122" s="77">
        <f>IF(G$49="","",IF($B122="","",IFERROR(SUMIFS('Dvd Calendar'!$E$797:$CZ$797,'Dvd Calendar'!$E$796:$CZ$796,"&gt;"&amp;G$48,'Dvd Calendar'!$E$796:$CZ$796,"&lt;="&amp;G$49)+SUMPRODUCT(('Dvd Calendar'!$E$789:$CZ$789&gt;G$48)*('Dvd Calendar'!$E$789:$CZ$789&lt;=G$49)*'Dvd Calendar'!$E$792:$CZ$792*(('Dvd Calendar'!$E$794:$CZ$794='Field Check'!$C$53)*('Field Check'!$C$53&lt;&gt;"")+('Dvd Calendar'!$E$794:$CZ$794='Field Check'!$C$54)*('Field Check'!$C$54&lt;&gt;"")+('Dvd Calendar'!$E$794:$CZ$794='Field Check'!$C$55)*('Field Check'!$C$55&lt;&gt;"")+('Dvd Calendar'!$E$794:$CZ$794='Field Check'!$C$56)*('Field Check'!$C$56&lt;&gt;"")+('Dvd Calendar'!$E$794:$CZ$794='Field Check'!$C$57)*('Field Check'!$C$57&lt;&gt;""))*(COUNTIF('Dvd Calendar'!$E$796:$CZ$796,'Dvd Calendar'!$E$789:$CZ$789)=0)),"")))</f>
        <v/>
      </c>
      <c r="H122" s="77">
        <f>IF(H$49="","",IF($B122="","",IFERROR(SUMIFS('Dvd Calendar'!$E$797:$CZ$797,'Dvd Calendar'!$E$796:$CZ$796,"&gt;"&amp;H$48,'Dvd Calendar'!$E$796:$CZ$796,"&lt;="&amp;H$49)+SUMPRODUCT(('Dvd Calendar'!$E$789:$CZ$789&gt;H$48)*('Dvd Calendar'!$E$789:$CZ$789&lt;=H$49)*'Dvd Calendar'!$E$792:$CZ$792*(('Dvd Calendar'!$E$794:$CZ$794='Field Check'!$C$53)*('Field Check'!$C$53&lt;&gt;"")+('Dvd Calendar'!$E$794:$CZ$794='Field Check'!$C$54)*('Field Check'!$C$54&lt;&gt;"")+('Dvd Calendar'!$E$794:$CZ$794='Field Check'!$C$55)*('Field Check'!$C$55&lt;&gt;"")+('Dvd Calendar'!$E$794:$CZ$794='Field Check'!$C$56)*('Field Check'!$C$56&lt;&gt;"")+('Dvd Calendar'!$E$794:$CZ$794='Field Check'!$C$57)*('Field Check'!$C$57&lt;&gt;""))*(COUNTIF('Dvd Calendar'!$E$796:$CZ$796,'Dvd Calendar'!$E$789:$CZ$789)=0)),"")))</f>
        <v/>
      </c>
      <c r="I122" s="77">
        <f>IF(I$49="","",IF($B122="","",IFERROR(SUMIFS('Dvd Calendar'!$E$797:$CZ$797,'Dvd Calendar'!$E$796:$CZ$796,"&gt;"&amp;I$48,'Dvd Calendar'!$E$796:$CZ$796,"&lt;="&amp;I$49)+SUMPRODUCT(('Dvd Calendar'!$E$789:$CZ$789&gt;I$48)*('Dvd Calendar'!$E$789:$CZ$789&lt;=I$49)*'Dvd Calendar'!$E$792:$CZ$792*(('Dvd Calendar'!$E$794:$CZ$794='Field Check'!$C$53)*('Field Check'!$C$53&lt;&gt;"")+('Dvd Calendar'!$E$794:$CZ$794='Field Check'!$C$54)*('Field Check'!$C$54&lt;&gt;"")+('Dvd Calendar'!$E$794:$CZ$794='Field Check'!$C$55)*('Field Check'!$C$55&lt;&gt;"")+('Dvd Calendar'!$E$794:$CZ$794='Field Check'!$C$56)*('Field Check'!$C$56&lt;&gt;"")+('Dvd Calendar'!$E$794:$CZ$794='Field Check'!$C$57)*('Field Check'!$C$57&lt;&gt;""))*(COUNTIF('Dvd Calendar'!$E$796:$CZ$796,'Dvd Calendar'!$E$789:$CZ$789)=0)),"")))</f>
        <v/>
      </c>
      <c r="J122" s="77">
        <f>IF(J$49="","",IF($B122="","",IFERROR(SUMIFS('Dvd Calendar'!$E$797:$CZ$797,'Dvd Calendar'!$E$796:$CZ$796,"&gt;"&amp;J$48,'Dvd Calendar'!$E$796:$CZ$796,"&lt;="&amp;J$49)+SUMPRODUCT(('Dvd Calendar'!$E$789:$CZ$789&gt;J$48)*('Dvd Calendar'!$E$789:$CZ$789&lt;=J$49)*'Dvd Calendar'!$E$792:$CZ$792*(('Dvd Calendar'!$E$794:$CZ$794='Field Check'!$C$53)*('Field Check'!$C$53&lt;&gt;"")+('Dvd Calendar'!$E$794:$CZ$794='Field Check'!$C$54)*('Field Check'!$C$54&lt;&gt;"")+('Dvd Calendar'!$E$794:$CZ$794='Field Check'!$C$55)*('Field Check'!$C$55&lt;&gt;"")+('Dvd Calendar'!$E$794:$CZ$794='Field Check'!$C$56)*('Field Check'!$C$56&lt;&gt;"")+('Dvd Calendar'!$E$794:$CZ$794='Field Check'!$C$57)*('Field Check'!$C$57&lt;&gt;""))*(COUNTIF('Dvd Calendar'!$E$796:$CZ$796,'Dvd Calendar'!$E$789:$CZ$789)=0)),"")))</f>
        <v/>
      </c>
      <c r="K122" s="77">
        <f>IF(K$49="","",IF($B122="","",IFERROR(SUMIFS('Dvd Calendar'!$E$797:$CZ$797,'Dvd Calendar'!$E$796:$CZ$796,"&gt;"&amp;K$48,'Dvd Calendar'!$E$796:$CZ$796,"&lt;="&amp;K$49)+SUMPRODUCT(('Dvd Calendar'!$E$789:$CZ$789&gt;K$48)*('Dvd Calendar'!$E$789:$CZ$789&lt;=K$49)*'Dvd Calendar'!$E$792:$CZ$792*(('Dvd Calendar'!$E$794:$CZ$794='Field Check'!$C$53)*('Field Check'!$C$53&lt;&gt;"")+('Dvd Calendar'!$E$794:$CZ$794='Field Check'!$C$54)*('Field Check'!$C$54&lt;&gt;"")+('Dvd Calendar'!$E$794:$CZ$794='Field Check'!$C$55)*('Field Check'!$C$55&lt;&gt;"")+('Dvd Calendar'!$E$794:$CZ$794='Field Check'!$C$56)*('Field Check'!$C$56&lt;&gt;"")+('Dvd Calendar'!$E$794:$CZ$794='Field Check'!$C$57)*('Field Check'!$C$57&lt;&gt;""))*(COUNTIF('Dvd Calendar'!$E$796:$CZ$796,'Dvd Calendar'!$E$789:$CZ$789)=0)),"")))</f>
        <v/>
      </c>
      <c r="L122" s="77">
        <f>IF(L$49="","",IF($B122="","",IFERROR(SUMIFS('Dvd Calendar'!$E$797:$CZ$797,'Dvd Calendar'!$E$796:$CZ$796,"&gt;"&amp;L$48,'Dvd Calendar'!$E$796:$CZ$796,"&lt;="&amp;L$49)+SUMPRODUCT(('Dvd Calendar'!$E$789:$CZ$789&gt;L$48)*('Dvd Calendar'!$E$789:$CZ$789&lt;=L$49)*'Dvd Calendar'!$E$792:$CZ$792*(('Dvd Calendar'!$E$794:$CZ$794='Field Check'!$C$53)*('Field Check'!$C$53&lt;&gt;"")+('Dvd Calendar'!$E$794:$CZ$794='Field Check'!$C$54)*('Field Check'!$C$54&lt;&gt;"")+('Dvd Calendar'!$E$794:$CZ$794='Field Check'!$C$55)*('Field Check'!$C$55&lt;&gt;"")+('Dvd Calendar'!$E$794:$CZ$794='Field Check'!$C$56)*('Field Check'!$C$56&lt;&gt;"")+('Dvd Calendar'!$E$794:$CZ$794='Field Check'!$C$57)*('Field Check'!$C$57&lt;&gt;""))*(COUNTIF('Dvd Calendar'!$E$796:$CZ$796,'Dvd Calendar'!$E$789:$CZ$789)=0)),"")))</f>
        <v/>
      </c>
      <c r="M122" s="77">
        <f>IF(M$49="","",IF($B122="","",IFERROR(SUMIFS('Dvd Calendar'!$E$797:$CZ$797,'Dvd Calendar'!$E$796:$CZ$796,"&gt;"&amp;M$48,'Dvd Calendar'!$E$796:$CZ$796,"&lt;="&amp;M$49)+SUMPRODUCT(('Dvd Calendar'!$E$789:$CZ$789&gt;M$48)*('Dvd Calendar'!$E$789:$CZ$789&lt;=M$49)*'Dvd Calendar'!$E$792:$CZ$792*(('Dvd Calendar'!$E$794:$CZ$794='Field Check'!$C$53)*('Field Check'!$C$53&lt;&gt;"")+('Dvd Calendar'!$E$794:$CZ$794='Field Check'!$C$54)*('Field Check'!$C$54&lt;&gt;"")+('Dvd Calendar'!$E$794:$CZ$794='Field Check'!$C$55)*('Field Check'!$C$55&lt;&gt;"")+('Dvd Calendar'!$E$794:$CZ$794='Field Check'!$C$56)*('Field Check'!$C$56&lt;&gt;"")+('Dvd Calendar'!$E$794:$CZ$794='Field Check'!$C$57)*('Field Check'!$C$57&lt;&gt;""))*(COUNTIF('Dvd Calendar'!$E$796:$CZ$796,'Dvd Calendar'!$E$789:$CZ$789)=0)),"")))</f>
        <v/>
      </c>
      <c r="N122" s="77">
        <f>IF(N$49="","",IF($B122="","",IFERROR(SUMIFS('Dvd Calendar'!$E$797:$CZ$797,'Dvd Calendar'!$E$796:$CZ$796,"&gt;"&amp;N$48,'Dvd Calendar'!$E$796:$CZ$796,"&lt;="&amp;N$49)+SUMPRODUCT(('Dvd Calendar'!$E$789:$CZ$789&gt;N$48)*('Dvd Calendar'!$E$789:$CZ$789&lt;=N$49)*'Dvd Calendar'!$E$792:$CZ$792*(('Dvd Calendar'!$E$794:$CZ$794='Field Check'!$C$53)*('Field Check'!$C$53&lt;&gt;"")+('Dvd Calendar'!$E$794:$CZ$794='Field Check'!$C$54)*('Field Check'!$C$54&lt;&gt;"")+('Dvd Calendar'!$E$794:$CZ$794='Field Check'!$C$55)*('Field Check'!$C$55&lt;&gt;"")+('Dvd Calendar'!$E$794:$CZ$794='Field Check'!$C$56)*('Field Check'!$C$56&lt;&gt;"")+('Dvd Calendar'!$E$794:$CZ$794='Field Check'!$C$57)*('Field Check'!$C$57&lt;&gt;""))*(COUNTIF('Dvd Calendar'!$E$796:$CZ$796,'Dvd Calendar'!$E$789:$CZ$789)=0)),"")))</f>
        <v/>
      </c>
      <c r="O122" s="77">
        <f>IF(O$49="","",IF($B122="","",IFERROR(SUMIFS('Dvd Calendar'!$E$797:$CZ$797,'Dvd Calendar'!$E$796:$CZ$796,"&gt;"&amp;O$48,'Dvd Calendar'!$E$796:$CZ$796,"&lt;="&amp;O$49)+SUMPRODUCT(('Dvd Calendar'!$E$789:$CZ$789&gt;O$48)*('Dvd Calendar'!$E$789:$CZ$789&lt;=O$49)*'Dvd Calendar'!$E$792:$CZ$792*(('Dvd Calendar'!$E$794:$CZ$794='Field Check'!$C$53)*('Field Check'!$C$53&lt;&gt;"")+('Dvd Calendar'!$E$794:$CZ$794='Field Check'!$C$54)*('Field Check'!$C$54&lt;&gt;"")+('Dvd Calendar'!$E$794:$CZ$794='Field Check'!$C$55)*('Field Check'!$C$55&lt;&gt;"")+('Dvd Calendar'!$E$794:$CZ$794='Field Check'!$C$56)*('Field Check'!$C$56&lt;&gt;"")+('Dvd Calendar'!$E$794:$CZ$794='Field Check'!$C$57)*('Field Check'!$C$57&lt;&gt;""))*(COUNTIF('Dvd Calendar'!$E$796:$CZ$796,'Dvd Calendar'!$E$789:$CZ$789)=0)),"")))</f>
        <v/>
      </c>
      <c r="P122" s="77">
        <f>IF(P$49="","",IF($B122="","",IFERROR(SUMIFS('Dvd Calendar'!$E$797:$CZ$797,'Dvd Calendar'!$E$796:$CZ$796,"&gt;"&amp;P$48,'Dvd Calendar'!$E$796:$CZ$796,"&lt;="&amp;P$49)+SUMPRODUCT(('Dvd Calendar'!$E$789:$CZ$789&gt;P$48)*('Dvd Calendar'!$E$789:$CZ$789&lt;=P$49)*'Dvd Calendar'!$E$792:$CZ$792*(('Dvd Calendar'!$E$794:$CZ$794='Field Check'!$C$53)*('Field Check'!$C$53&lt;&gt;"")+('Dvd Calendar'!$E$794:$CZ$794='Field Check'!$C$54)*('Field Check'!$C$54&lt;&gt;"")+('Dvd Calendar'!$E$794:$CZ$794='Field Check'!$C$55)*('Field Check'!$C$55&lt;&gt;"")+('Dvd Calendar'!$E$794:$CZ$794='Field Check'!$C$56)*('Field Check'!$C$56&lt;&gt;"")+('Dvd Calendar'!$E$794:$CZ$794='Field Check'!$C$57)*('Field Check'!$C$57&lt;&gt;""))*(COUNTIF('Dvd Calendar'!$E$796:$CZ$796,'Dvd Calendar'!$E$789:$CZ$789)=0)),"")))</f>
        <v/>
      </c>
      <c r="Q122" s="77">
        <f>IF(Q$49="","",IF($B122="","",IFERROR(SUMIFS('Dvd Calendar'!$E$797:$CZ$797,'Dvd Calendar'!$E$796:$CZ$796,"&gt;"&amp;Q$48,'Dvd Calendar'!$E$796:$CZ$796,"&lt;="&amp;Q$49)+SUMPRODUCT(('Dvd Calendar'!$E$789:$CZ$789&gt;Q$48)*('Dvd Calendar'!$E$789:$CZ$789&lt;=Q$49)*'Dvd Calendar'!$E$792:$CZ$792*(('Dvd Calendar'!$E$794:$CZ$794='Field Check'!$C$53)*('Field Check'!$C$53&lt;&gt;"")+('Dvd Calendar'!$E$794:$CZ$794='Field Check'!$C$54)*('Field Check'!$C$54&lt;&gt;"")+('Dvd Calendar'!$E$794:$CZ$794='Field Check'!$C$55)*('Field Check'!$C$55&lt;&gt;"")+('Dvd Calendar'!$E$794:$CZ$794='Field Check'!$C$56)*('Field Check'!$C$56&lt;&gt;"")+('Dvd Calendar'!$E$794:$CZ$794='Field Check'!$C$57)*('Field Check'!$C$57&lt;&gt;""))*(COUNTIF('Dvd Calendar'!$E$796:$CZ$796,'Dvd Calendar'!$E$789:$CZ$789)=0)),"")))</f>
        <v/>
      </c>
      <c r="R122" s="77">
        <f>IF(R$49="","",IF($B122="","",IFERROR(SUMIFS('Dvd Calendar'!$E$797:$CZ$797,'Dvd Calendar'!$E$796:$CZ$796,"&gt;"&amp;R$48,'Dvd Calendar'!$E$796:$CZ$796,"&lt;="&amp;R$49)+SUMPRODUCT(('Dvd Calendar'!$E$789:$CZ$789&gt;R$48)*('Dvd Calendar'!$E$789:$CZ$789&lt;=R$49)*'Dvd Calendar'!$E$792:$CZ$792*(('Dvd Calendar'!$E$794:$CZ$794='Field Check'!$C$53)*('Field Check'!$C$53&lt;&gt;"")+('Dvd Calendar'!$E$794:$CZ$794='Field Check'!$C$54)*('Field Check'!$C$54&lt;&gt;"")+('Dvd Calendar'!$E$794:$CZ$794='Field Check'!$C$55)*('Field Check'!$C$55&lt;&gt;"")+('Dvd Calendar'!$E$794:$CZ$794='Field Check'!$C$56)*('Field Check'!$C$56&lt;&gt;"")+('Dvd Calendar'!$E$794:$CZ$794='Field Check'!$C$57)*('Field Check'!$C$57&lt;&gt;""))*(COUNTIF('Dvd Calendar'!$E$796:$CZ$796,'Dvd Calendar'!$E$789:$CZ$789)=0)),"")))</f>
        <v/>
      </c>
    </row>
    <row r="123">
      <c r="B123" s="126">
        <f>IF('AS51'!$C$78="","",'AS51'!$C$78)</f>
        <v/>
      </c>
      <c r="C123" s="77">
        <f>IF(C$49="","",IF($B123="","",IFERROR(SUMIFS('Dvd Calendar'!$E$808:$CZ$808,'Dvd Calendar'!$E$807:$CZ$807,"&gt;"&amp;C$48,'Dvd Calendar'!$E$807:$CZ$807,"&lt;="&amp;C$49)+SUMPRODUCT(('Dvd Calendar'!$E$800:$CZ$800&gt;C$48)*('Dvd Calendar'!$E$800:$CZ$800&lt;=C$49)*'Dvd Calendar'!$E$803:$CZ$803*(('Dvd Calendar'!$E$805:$CZ$805='Field Check'!$C$53)*('Field Check'!$C$53&lt;&gt;"")+('Dvd Calendar'!$E$805:$CZ$805='Field Check'!$C$54)*('Field Check'!$C$54&lt;&gt;"")+('Dvd Calendar'!$E$805:$CZ$805='Field Check'!$C$55)*('Field Check'!$C$55&lt;&gt;"")+('Dvd Calendar'!$E$805:$CZ$805='Field Check'!$C$56)*('Field Check'!$C$56&lt;&gt;"")+('Dvd Calendar'!$E$805:$CZ$805='Field Check'!$C$57)*('Field Check'!$C$57&lt;&gt;""))*(COUNTIF('Dvd Calendar'!$E$807:$CZ$807,'Dvd Calendar'!$E$800:$CZ$800)=0)),"")))</f>
        <v/>
      </c>
      <c r="D123" s="77">
        <f>IF(D$49="","",IF($B123="","",IFERROR(SUMIFS('Dvd Calendar'!$E$808:$CZ$808,'Dvd Calendar'!$E$807:$CZ$807,"&gt;"&amp;D$48,'Dvd Calendar'!$E$807:$CZ$807,"&lt;="&amp;D$49)+SUMPRODUCT(('Dvd Calendar'!$E$800:$CZ$800&gt;D$48)*('Dvd Calendar'!$E$800:$CZ$800&lt;=D$49)*'Dvd Calendar'!$E$803:$CZ$803*(('Dvd Calendar'!$E$805:$CZ$805='Field Check'!$C$53)*('Field Check'!$C$53&lt;&gt;"")+('Dvd Calendar'!$E$805:$CZ$805='Field Check'!$C$54)*('Field Check'!$C$54&lt;&gt;"")+('Dvd Calendar'!$E$805:$CZ$805='Field Check'!$C$55)*('Field Check'!$C$55&lt;&gt;"")+('Dvd Calendar'!$E$805:$CZ$805='Field Check'!$C$56)*('Field Check'!$C$56&lt;&gt;"")+('Dvd Calendar'!$E$805:$CZ$805='Field Check'!$C$57)*('Field Check'!$C$57&lt;&gt;""))*(COUNTIF('Dvd Calendar'!$E$807:$CZ$807,'Dvd Calendar'!$E$800:$CZ$800)=0)),"")))</f>
        <v/>
      </c>
      <c r="E123" s="77">
        <f>IF(E$49="","",IF($B123="","",IFERROR(SUMIFS('Dvd Calendar'!$E$808:$CZ$808,'Dvd Calendar'!$E$807:$CZ$807,"&gt;"&amp;E$48,'Dvd Calendar'!$E$807:$CZ$807,"&lt;="&amp;E$49)+SUMPRODUCT(('Dvd Calendar'!$E$800:$CZ$800&gt;E$48)*('Dvd Calendar'!$E$800:$CZ$800&lt;=E$49)*'Dvd Calendar'!$E$803:$CZ$803*(('Dvd Calendar'!$E$805:$CZ$805='Field Check'!$C$53)*('Field Check'!$C$53&lt;&gt;"")+('Dvd Calendar'!$E$805:$CZ$805='Field Check'!$C$54)*('Field Check'!$C$54&lt;&gt;"")+('Dvd Calendar'!$E$805:$CZ$805='Field Check'!$C$55)*('Field Check'!$C$55&lt;&gt;"")+('Dvd Calendar'!$E$805:$CZ$805='Field Check'!$C$56)*('Field Check'!$C$56&lt;&gt;"")+('Dvd Calendar'!$E$805:$CZ$805='Field Check'!$C$57)*('Field Check'!$C$57&lt;&gt;""))*(COUNTIF('Dvd Calendar'!$E$807:$CZ$807,'Dvd Calendar'!$E$800:$CZ$800)=0)),"")))</f>
        <v/>
      </c>
      <c r="F123" s="77">
        <f>IF(F$49="","",IF($B123="","",IFERROR(SUMIFS('Dvd Calendar'!$E$808:$CZ$808,'Dvd Calendar'!$E$807:$CZ$807,"&gt;"&amp;F$48,'Dvd Calendar'!$E$807:$CZ$807,"&lt;="&amp;F$49)+SUMPRODUCT(('Dvd Calendar'!$E$800:$CZ$800&gt;F$48)*('Dvd Calendar'!$E$800:$CZ$800&lt;=F$49)*'Dvd Calendar'!$E$803:$CZ$803*(('Dvd Calendar'!$E$805:$CZ$805='Field Check'!$C$53)*('Field Check'!$C$53&lt;&gt;"")+('Dvd Calendar'!$E$805:$CZ$805='Field Check'!$C$54)*('Field Check'!$C$54&lt;&gt;"")+('Dvd Calendar'!$E$805:$CZ$805='Field Check'!$C$55)*('Field Check'!$C$55&lt;&gt;"")+('Dvd Calendar'!$E$805:$CZ$805='Field Check'!$C$56)*('Field Check'!$C$56&lt;&gt;"")+('Dvd Calendar'!$E$805:$CZ$805='Field Check'!$C$57)*('Field Check'!$C$57&lt;&gt;""))*(COUNTIF('Dvd Calendar'!$E$807:$CZ$807,'Dvd Calendar'!$E$800:$CZ$800)=0)),"")))</f>
        <v/>
      </c>
      <c r="G123" s="77">
        <f>IF(G$49="","",IF($B123="","",IFERROR(SUMIFS('Dvd Calendar'!$E$808:$CZ$808,'Dvd Calendar'!$E$807:$CZ$807,"&gt;"&amp;G$48,'Dvd Calendar'!$E$807:$CZ$807,"&lt;="&amp;G$49)+SUMPRODUCT(('Dvd Calendar'!$E$800:$CZ$800&gt;G$48)*('Dvd Calendar'!$E$800:$CZ$800&lt;=G$49)*'Dvd Calendar'!$E$803:$CZ$803*(('Dvd Calendar'!$E$805:$CZ$805='Field Check'!$C$53)*('Field Check'!$C$53&lt;&gt;"")+('Dvd Calendar'!$E$805:$CZ$805='Field Check'!$C$54)*('Field Check'!$C$54&lt;&gt;"")+('Dvd Calendar'!$E$805:$CZ$805='Field Check'!$C$55)*('Field Check'!$C$55&lt;&gt;"")+('Dvd Calendar'!$E$805:$CZ$805='Field Check'!$C$56)*('Field Check'!$C$56&lt;&gt;"")+('Dvd Calendar'!$E$805:$CZ$805='Field Check'!$C$57)*('Field Check'!$C$57&lt;&gt;""))*(COUNTIF('Dvd Calendar'!$E$807:$CZ$807,'Dvd Calendar'!$E$800:$CZ$800)=0)),"")))</f>
        <v/>
      </c>
      <c r="H123" s="77">
        <f>IF(H$49="","",IF($B123="","",IFERROR(SUMIFS('Dvd Calendar'!$E$808:$CZ$808,'Dvd Calendar'!$E$807:$CZ$807,"&gt;"&amp;H$48,'Dvd Calendar'!$E$807:$CZ$807,"&lt;="&amp;H$49)+SUMPRODUCT(('Dvd Calendar'!$E$800:$CZ$800&gt;H$48)*('Dvd Calendar'!$E$800:$CZ$800&lt;=H$49)*'Dvd Calendar'!$E$803:$CZ$803*(('Dvd Calendar'!$E$805:$CZ$805='Field Check'!$C$53)*('Field Check'!$C$53&lt;&gt;"")+('Dvd Calendar'!$E$805:$CZ$805='Field Check'!$C$54)*('Field Check'!$C$54&lt;&gt;"")+('Dvd Calendar'!$E$805:$CZ$805='Field Check'!$C$55)*('Field Check'!$C$55&lt;&gt;"")+('Dvd Calendar'!$E$805:$CZ$805='Field Check'!$C$56)*('Field Check'!$C$56&lt;&gt;"")+('Dvd Calendar'!$E$805:$CZ$805='Field Check'!$C$57)*('Field Check'!$C$57&lt;&gt;""))*(COUNTIF('Dvd Calendar'!$E$807:$CZ$807,'Dvd Calendar'!$E$800:$CZ$800)=0)),"")))</f>
        <v/>
      </c>
      <c r="I123" s="77">
        <f>IF(I$49="","",IF($B123="","",IFERROR(SUMIFS('Dvd Calendar'!$E$808:$CZ$808,'Dvd Calendar'!$E$807:$CZ$807,"&gt;"&amp;I$48,'Dvd Calendar'!$E$807:$CZ$807,"&lt;="&amp;I$49)+SUMPRODUCT(('Dvd Calendar'!$E$800:$CZ$800&gt;I$48)*('Dvd Calendar'!$E$800:$CZ$800&lt;=I$49)*'Dvd Calendar'!$E$803:$CZ$803*(('Dvd Calendar'!$E$805:$CZ$805='Field Check'!$C$53)*('Field Check'!$C$53&lt;&gt;"")+('Dvd Calendar'!$E$805:$CZ$805='Field Check'!$C$54)*('Field Check'!$C$54&lt;&gt;"")+('Dvd Calendar'!$E$805:$CZ$805='Field Check'!$C$55)*('Field Check'!$C$55&lt;&gt;"")+('Dvd Calendar'!$E$805:$CZ$805='Field Check'!$C$56)*('Field Check'!$C$56&lt;&gt;"")+('Dvd Calendar'!$E$805:$CZ$805='Field Check'!$C$57)*('Field Check'!$C$57&lt;&gt;""))*(COUNTIF('Dvd Calendar'!$E$807:$CZ$807,'Dvd Calendar'!$E$800:$CZ$800)=0)),"")))</f>
        <v/>
      </c>
      <c r="J123" s="77">
        <f>IF(J$49="","",IF($B123="","",IFERROR(SUMIFS('Dvd Calendar'!$E$808:$CZ$808,'Dvd Calendar'!$E$807:$CZ$807,"&gt;"&amp;J$48,'Dvd Calendar'!$E$807:$CZ$807,"&lt;="&amp;J$49)+SUMPRODUCT(('Dvd Calendar'!$E$800:$CZ$800&gt;J$48)*('Dvd Calendar'!$E$800:$CZ$800&lt;=J$49)*'Dvd Calendar'!$E$803:$CZ$803*(('Dvd Calendar'!$E$805:$CZ$805='Field Check'!$C$53)*('Field Check'!$C$53&lt;&gt;"")+('Dvd Calendar'!$E$805:$CZ$805='Field Check'!$C$54)*('Field Check'!$C$54&lt;&gt;"")+('Dvd Calendar'!$E$805:$CZ$805='Field Check'!$C$55)*('Field Check'!$C$55&lt;&gt;"")+('Dvd Calendar'!$E$805:$CZ$805='Field Check'!$C$56)*('Field Check'!$C$56&lt;&gt;"")+('Dvd Calendar'!$E$805:$CZ$805='Field Check'!$C$57)*('Field Check'!$C$57&lt;&gt;""))*(COUNTIF('Dvd Calendar'!$E$807:$CZ$807,'Dvd Calendar'!$E$800:$CZ$800)=0)),"")))</f>
        <v/>
      </c>
      <c r="K123" s="77">
        <f>IF(K$49="","",IF($B123="","",IFERROR(SUMIFS('Dvd Calendar'!$E$808:$CZ$808,'Dvd Calendar'!$E$807:$CZ$807,"&gt;"&amp;K$48,'Dvd Calendar'!$E$807:$CZ$807,"&lt;="&amp;K$49)+SUMPRODUCT(('Dvd Calendar'!$E$800:$CZ$800&gt;K$48)*('Dvd Calendar'!$E$800:$CZ$800&lt;=K$49)*'Dvd Calendar'!$E$803:$CZ$803*(('Dvd Calendar'!$E$805:$CZ$805='Field Check'!$C$53)*('Field Check'!$C$53&lt;&gt;"")+('Dvd Calendar'!$E$805:$CZ$805='Field Check'!$C$54)*('Field Check'!$C$54&lt;&gt;"")+('Dvd Calendar'!$E$805:$CZ$805='Field Check'!$C$55)*('Field Check'!$C$55&lt;&gt;"")+('Dvd Calendar'!$E$805:$CZ$805='Field Check'!$C$56)*('Field Check'!$C$56&lt;&gt;"")+('Dvd Calendar'!$E$805:$CZ$805='Field Check'!$C$57)*('Field Check'!$C$57&lt;&gt;""))*(COUNTIF('Dvd Calendar'!$E$807:$CZ$807,'Dvd Calendar'!$E$800:$CZ$800)=0)),"")))</f>
        <v/>
      </c>
      <c r="L123" s="77">
        <f>IF(L$49="","",IF($B123="","",IFERROR(SUMIFS('Dvd Calendar'!$E$808:$CZ$808,'Dvd Calendar'!$E$807:$CZ$807,"&gt;"&amp;L$48,'Dvd Calendar'!$E$807:$CZ$807,"&lt;="&amp;L$49)+SUMPRODUCT(('Dvd Calendar'!$E$800:$CZ$800&gt;L$48)*('Dvd Calendar'!$E$800:$CZ$800&lt;=L$49)*'Dvd Calendar'!$E$803:$CZ$803*(('Dvd Calendar'!$E$805:$CZ$805='Field Check'!$C$53)*('Field Check'!$C$53&lt;&gt;"")+('Dvd Calendar'!$E$805:$CZ$805='Field Check'!$C$54)*('Field Check'!$C$54&lt;&gt;"")+('Dvd Calendar'!$E$805:$CZ$805='Field Check'!$C$55)*('Field Check'!$C$55&lt;&gt;"")+('Dvd Calendar'!$E$805:$CZ$805='Field Check'!$C$56)*('Field Check'!$C$56&lt;&gt;"")+('Dvd Calendar'!$E$805:$CZ$805='Field Check'!$C$57)*('Field Check'!$C$57&lt;&gt;""))*(COUNTIF('Dvd Calendar'!$E$807:$CZ$807,'Dvd Calendar'!$E$800:$CZ$800)=0)),"")))</f>
        <v/>
      </c>
      <c r="M123" s="77">
        <f>IF(M$49="","",IF($B123="","",IFERROR(SUMIFS('Dvd Calendar'!$E$808:$CZ$808,'Dvd Calendar'!$E$807:$CZ$807,"&gt;"&amp;M$48,'Dvd Calendar'!$E$807:$CZ$807,"&lt;="&amp;M$49)+SUMPRODUCT(('Dvd Calendar'!$E$800:$CZ$800&gt;M$48)*('Dvd Calendar'!$E$800:$CZ$800&lt;=M$49)*'Dvd Calendar'!$E$803:$CZ$803*(('Dvd Calendar'!$E$805:$CZ$805='Field Check'!$C$53)*('Field Check'!$C$53&lt;&gt;"")+('Dvd Calendar'!$E$805:$CZ$805='Field Check'!$C$54)*('Field Check'!$C$54&lt;&gt;"")+('Dvd Calendar'!$E$805:$CZ$805='Field Check'!$C$55)*('Field Check'!$C$55&lt;&gt;"")+('Dvd Calendar'!$E$805:$CZ$805='Field Check'!$C$56)*('Field Check'!$C$56&lt;&gt;"")+('Dvd Calendar'!$E$805:$CZ$805='Field Check'!$C$57)*('Field Check'!$C$57&lt;&gt;""))*(COUNTIF('Dvd Calendar'!$E$807:$CZ$807,'Dvd Calendar'!$E$800:$CZ$800)=0)),"")))</f>
        <v/>
      </c>
      <c r="N123" s="77">
        <f>IF(N$49="","",IF($B123="","",IFERROR(SUMIFS('Dvd Calendar'!$E$808:$CZ$808,'Dvd Calendar'!$E$807:$CZ$807,"&gt;"&amp;N$48,'Dvd Calendar'!$E$807:$CZ$807,"&lt;="&amp;N$49)+SUMPRODUCT(('Dvd Calendar'!$E$800:$CZ$800&gt;N$48)*('Dvd Calendar'!$E$800:$CZ$800&lt;=N$49)*'Dvd Calendar'!$E$803:$CZ$803*(('Dvd Calendar'!$E$805:$CZ$805='Field Check'!$C$53)*('Field Check'!$C$53&lt;&gt;"")+('Dvd Calendar'!$E$805:$CZ$805='Field Check'!$C$54)*('Field Check'!$C$54&lt;&gt;"")+('Dvd Calendar'!$E$805:$CZ$805='Field Check'!$C$55)*('Field Check'!$C$55&lt;&gt;"")+('Dvd Calendar'!$E$805:$CZ$805='Field Check'!$C$56)*('Field Check'!$C$56&lt;&gt;"")+('Dvd Calendar'!$E$805:$CZ$805='Field Check'!$C$57)*('Field Check'!$C$57&lt;&gt;""))*(COUNTIF('Dvd Calendar'!$E$807:$CZ$807,'Dvd Calendar'!$E$800:$CZ$800)=0)),"")))</f>
        <v/>
      </c>
      <c r="O123" s="77">
        <f>IF(O$49="","",IF($B123="","",IFERROR(SUMIFS('Dvd Calendar'!$E$808:$CZ$808,'Dvd Calendar'!$E$807:$CZ$807,"&gt;"&amp;O$48,'Dvd Calendar'!$E$807:$CZ$807,"&lt;="&amp;O$49)+SUMPRODUCT(('Dvd Calendar'!$E$800:$CZ$800&gt;O$48)*('Dvd Calendar'!$E$800:$CZ$800&lt;=O$49)*'Dvd Calendar'!$E$803:$CZ$803*(('Dvd Calendar'!$E$805:$CZ$805='Field Check'!$C$53)*('Field Check'!$C$53&lt;&gt;"")+('Dvd Calendar'!$E$805:$CZ$805='Field Check'!$C$54)*('Field Check'!$C$54&lt;&gt;"")+('Dvd Calendar'!$E$805:$CZ$805='Field Check'!$C$55)*('Field Check'!$C$55&lt;&gt;"")+('Dvd Calendar'!$E$805:$CZ$805='Field Check'!$C$56)*('Field Check'!$C$56&lt;&gt;"")+('Dvd Calendar'!$E$805:$CZ$805='Field Check'!$C$57)*('Field Check'!$C$57&lt;&gt;""))*(COUNTIF('Dvd Calendar'!$E$807:$CZ$807,'Dvd Calendar'!$E$800:$CZ$800)=0)),"")))</f>
        <v/>
      </c>
      <c r="P123" s="77">
        <f>IF(P$49="","",IF($B123="","",IFERROR(SUMIFS('Dvd Calendar'!$E$808:$CZ$808,'Dvd Calendar'!$E$807:$CZ$807,"&gt;"&amp;P$48,'Dvd Calendar'!$E$807:$CZ$807,"&lt;="&amp;P$49)+SUMPRODUCT(('Dvd Calendar'!$E$800:$CZ$800&gt;P$48)*('Dvd Calendar'!$E$800:$CZ$800&lt;=P$49)*'Dvd Calendar'!$E$803:$CZ$803*(('Dvd Calendar'!$E$805:$CZ$805='Field Check'!$C$53)*('Field Check'!$C$53&lt;&gt;"")+('Dvd Calendar'!$E$805:$CZ$805='Field Check'!$C$54)*('Field Check'!$C$54&lt;&gt;"")+('Dvd Calendar'!$E$805:$CZ$805='Field Check'!$C$55)*('Field Check'!$C$55&lt;&gt;"")+('Dvd Calendar'!$E$805:$CZ$805='Field Check'!$C$56)*('Field Check'!$C$56&lt;&gt;"")+('Dvd Calendar'!$E$805:$CZ$805='Field Check'!$C$57)*('Field Check'!$C$57&lt;&gt;""))*(COUNTIF('Dvd Calendar'!$E$807:$CZ$807,'Dvd Calendar'!$E$800:$CZ$800)=0)),"")))</f>
        <v/>
      </c>
      <c r="Q123" s="77">
        <f>IF(Q$49="","",IF($B123="","",IFERROR(SUMIFS('Dvd Calendar'!$E$808:$CZ$808,'Dvd Calendar'!$E$807:$CZ$807,"&gt;"&amp;Q$48,'Dvd Calendar'!$E$807:$CZ$807,"&lt;="&amp;Q$49)+SUMPRODUCT(('Dvd Calendar'!$E$800:$CZ$800&gt;Q$48)*('Dvd Calendar'!$E$800:$CZ$800&lt;=Q$49)*'Dvd Calendar'!$E$803:$CZ$803*(('Dvd Calendar'!$E$805:$CZ$805='Field Check'!$C$53)*('Field Check'!$C$53&lt;&gt;"")+('Dvd Calendar'!$E$805:$CZ$805='Field Check'!$C$54)*('Field Check'!$C$54&lt;&gt;"")+('Dvd Calendar'!$E$805:$CZ$805='Field Check'!$C$55)*('Field Check'!$C$55&lt;&gt;"")+('Dvd Calendar'!$E$805:$CZ$805='Field Check'!$C$56)*('Field Check'!$C$56&lt;&gt;"")+('Dvd Calendar'!$E$805:$CZ$805='Field Check'!$C$57)*('Field Check'!$C$57&lt;&gt;""))*(COUNTIF('Dvd Calendar'!$E$807:$CZ$807,'Dvd Calendar'!$E$800:$CZ$800)=0)),"")))</f>
        <v/>
      </c>
      <c r="R123" s="77">
        <f>IF(R$49="","",IF($B123="","",IFERROR(SUMIFS('Dvd Calendar'!$E$808:$CZ$808,'Dvd Calendar'!$E$807:$CZ$807,"&gt;"&amp;R$48,'Dvd Calendar'!$E$807:$CZ$807,"&lt;="&amp;R$49)+SUMPRODUCT(('Dvd Calendar'!$E$800:$CZ$800&gt;R$48)*('Dvd Calendar'!$E$800:$CZ$800&lt;=R$49)*'Dvd Calendar'!$E$803:$CZ$803*(('Dvd Calendar'!$E$805:$CZ$805='Field Check'!$C$53)*('Field Check'!$C$53&lt;&gt;"")+('Dvd Calendar'!$E$805:$CZ$805='Field Check'!$C$54)*('Field Check'!$C$54&lt;&gt;"")+('Dvd Calendar'!$E$805:$CZ$805='Field Check'!$C$55)*('Field Check'!$C$55&lt;&gt;"")+('Dvd Calendar'!$E$805:$CZ$805='Field Check'!$C$56)*('Field Check'!$C$56&lt;&gt;"")+('Dvd Calendar'!$E$805:$CZ$805='Field Check'!$C$57)*('Field Check'!$C$57&lt;&gt;""))*(COUNTIF('Dvd Calendar'!$E$807:$CZ$807,'Dvd Calendar'!$E$800:$CZ$800)=0)),"")))</f>
        <v/>
      </c>
    </row>
    <row r="124">
      <c r="B124" s="126">
        <f>IF('AS51'!$C$79="","",'AS51'!$C$79)</f>
        <v/>
      </c>
      <c r="C124" s="77">
        <f>IF(C$49="","",IF($B124="","",IFERROR(SUMIFS('Dvd Calendar'!$E$819:$CZ$819,'Dvd Calendar'!$E$818:$CZ$818,"&gt;"&amp;C$48,'Dvd Calendar'!$E$818:$CZ$818,"&lt;="&amp;C$49)+SUMPRODUCT(('Dvd Calendar'!$E$811:$CZ$811&gt;C$48)*('Dvd Calendar'!$E$811:$CZ$811&lt;=C$49)*'Dvd Calendar'!$E$814:$CZ$814*(('Dvd Calendar'!$E$816:$CZ$816='Field Check'!$C$53)*('Field Check'!$C$53&lt;&gt;"")+('Dvd Calendar'!$E$816:$CZ$816='Field Check'!$C$54)*('Field Check'!$C$54&lt;&gt;"")+('Dvd Calendar'!$E$816:$CZ$816='Field Check'!$C$55)*('Field Check'!$C$55&lt;&gt;"")+('Dvd Calendar'!$E$816:$CZ$816='Field Check'!$C$56)*('Field Check'!$C$56&lt;&gt;"")+('Dvd Calendar'!$E$816:$CZ$816='Field Check'!$C$57)*('Field Check'!$C$57&lt;&gt;""))*(COUNTIF('Dvd Calendar'!$E$818:$CZ$818,'Dvd Calendar'!$E$811:$CZ$811)=0)),"")))</f>
        <v/>
      </c>
      <c r="D124" s="77">
        <f>IF(D$49="","",IF($B124="","",IFERROR(SUMIFS('Dvd Calendar'!$E$819:$CZ$819,'Dvd Calendar'!$E$818:$CZ$818,"&gt;"&amp;D$48,'Dvd Calendar'!$E$818:$CZ$818,"&lt;="&amp;D$49)+SUMPRODUCT(('Dvd Calendar'!$E$811:$CZ$811&gt;D$48)*('Dvd Calendar'!$E$811:$CZ$811&lt;=D$49)*'Dvd Calendar'!$E$814:$CZ$814*(('Dvd Calendar'!$E$816:$CZ$816='Field Check'!$C$53)*('Field Check'!$C$53&lt;&gt;"")+('Dvd Calendar'!$E$816:$CZ$816='Field Check'!$C$54)*('Field Check'!$C$54&lt;&gt;"")+('Dvd Calendar'!$E$816:$CZ$816='Field Check'!$C$55)*('Field Check'!$C$55&lt;&gt;"")+('Dvd Calendar'!$E$816:$CZ$816='Field Check'!$C$56)*('Field Check'!$C$56&lt;&gt;"")+('Dvd Calendar'!$E$816:$CZ$816='Field Check'!$C$57)*('Field Check'!$C$57&lt;&gt;""))*(COUNTIF('Dvd Calendar'!$E$818:$CZ$818,'Dvd Calendar'!$E$811:$CZ$811)=0)),"")))</f>
        <v/>
      </c>
      <c r="E124" s="77">
        <f>IF(E$49="","",IF($B124="","",IFERROR(SUMIFS('Dvd Calendar'!$E$819:$CZ$819,'Dvd Calendar'!$E$818:$CZ$818,"&gt;"&amp;E$48,'Dvd Calendar'!$E$818:$CZ$818,"&lt;="&amp;E$49)+SUMPRODUCT(('Dvd Calendar'!$E$811:$CZ$811&gt;E$48)*('Dvd Calendar'!$E$811:$CZ$811&lt;=E$49)*'Dvd Calendar'!$E$814:$CZ$814*(('Dvd Calendar'!$E$816:$CZ$816='Field Check'!$C$53)*('Field Check'!$C$53&lt;&gt;"")+('Dvd Calendar'!$E$816:$CZ$816='Field Check'!$C$54)*('Field Check'!$C$54&lt;&gt;"")+('Dvd Calendar'!$E$816:$CZ$816='Field Check'!$C$55)*('Field Check'!$C$55&lt;&gt;"")+('Dvd Calendar'!$E$816:$CZ$816='Field Check'!$C$56)*('Field Check'!$C$56&lt;&gt;"")+('Dvd Calendar'!$E$816:$CZ$816='Field Check'!$C$57)*('Field Check'!$C$57&lt;&gt;""))*(COUNTIF('Dvd Calendar'!$E$818:$CZ$818,'Dvd Calendar'!$E$811:$CZ$811)=0)),"")))</f>
        <v/>
      </c>
      <c r="F124" s="77">
        <f>IF(F$49="","",IF($B124="","",IFERROR(SUMIFS('Dvd Calendar'!$E$819:$CZ$819,'Dvd Calendar'!$E$818:$CZ$818,"&gt;"&amp;F$48,'Dvd Calendar'!$E$818:$CZ$818,"&lt;="&amp;F$49)+SUMPRODUCT(('Dvd Calendar'!$E$811:$CZ$811&gt;F$48)*('Dvd Calendar'!$E$811:$CZ$811&lt;=F$49)*'Dvd Calendar'!$E$814:$CZ$814*(('Dvd Calendar'!$E$816:$CZ$816='Field Check'!$C$53)*('Field Check'!$C$53&lt;&gt;"")+('Dvd Calendar'!$E$816:$CZ$816='Field Check'!$C$54)*('Field Check'!$C$54&lt;&gt;"")+('Dvd Calendar'!$E$816:$CZ$816='Field Check'!$C$55)*('Field Check'!$C$55&lt;&gt;"")+('Dvd Calendar'!$E$816:$CZ$816='Field Check'!$C$56)*('Field Check'!$C$56&lt;&gt;"")+('Dvd Calendar'!$E$816:$CZ$816='Field Check'!$C$57)*('Field Check'!$C$57&lt;&gt;""))*(COUNTIF('Dvd Calendar'!$E$818:$CZ$818,'Dvd Calendar'!$E$811:$CZ$811)=0)),"")))</f>
        <v/>
      </c>
      <c r="G124" s="77">
        <f>IF(G$49="","",IF($B124="","",IFERROR(SUMIFS('Dvd Calendar'!$E$819:$CZ$819,'Dvd Calendar'!$E$818:$CZ$818,"&gt;"&amp;G$48,'Dvd Calendar'!$E$818:$CZ$818,"&lt;="&amp;G$49)+SUMPRODUCT(('Dvd Calendar'!$E$811:$CZ$811&gt;G$48)*('Dvd Calendar'!$E$811:$CZ$811&lt;=G$49)*'Dvd Calendar'!$E$814:$CZ$814*(('Dvd Calendar'!$E$816:$CZ$816='Field Check'!$C$53)*('Field Check'!$C$53&lt;&gt;"")+('Dvd Calendar'!$E$816:$CZ$816='Field Check'!$C$54)*('Field Check'!$C$54&lt;&gt;"")+('Dvd Calendar'!$E$816:$CZ$816='Field Check'!$C$55)*('Field Check'!$C$55&lt;&gt;"")+('Dvd Calendar'!$E$816:$CZ$816='Field Check'!$C$56)*('Field Check'!$C$56&lt;&gt;"")+('Dvd Calendar'!$E$816:$CZ$816='Field Check'!$C$57)*('Field Check'!$C$57&lt;&gt;""))*(COUNTIF('Dvd Calendar'!$E$818:$CZ$818,'Dvd Calendar'!$E$811:$CZ$811)=0)),"")))</f>
        <v/>
      </c>
      <c r="H124" s="77">
        <f>IF(H$49="","",IF($B124="","",IFERROR(SUMIFS('Dvd Calendar'!$E$819:$CZ$819,'Dvd Calendar'!$E$818:$CZ$818,"&gt;"&amp;H$48,'Dvd Calendar'!$E$818:$CZ$818,"&lt;="&amp;H$49)+SUMPRODUCT(('Dvd Calendar'!$E$811:$CZ$811&gt;H$48)*('Dvd Calendar'!$E$811:$CZ$811&lt;=H$49)*'Dvd Calendar'!$E$814:$CZ$814*(('Dvd Calendar'!$E$816:$CZ$816='Field Check'!$C$53)*('Field Check'!$C$53&lt;&gt;"")+('Dvd Calendar'!$E$816:$CZ$816='Field Check'!$C$54)*('Field Check'!$C$54&lt;&gt;"")+('Dvd Calendar'!$E$816:$CZ$816='Field Check'!$C$55)*('Field Check'!$C$55&lt;&gt;"")+('Dvd Calendar'!$E$816:$CZ$816='Field Check'!$C$56)*('Field Check'!$C$56&lt;&gt;"")+('Dvd Calendar'!$E$816:$CZ$816='Field Check'!$C$57)*('Field Check'!$C$57&lt;&gt;""))*(COUNTIF('Dvd Calendar'!$E$818:$CZ$818,'Dvd Calendar'!$E$811:$CZ$811)=0)),"")))</f>
        <v/>
      </c>
      <c r="I124" s="77">
        <f>IF(I$49="","",IF($B124="","",IFERROR(SUMIFS('Dvd Calendar'!$E$819:$CZ$819,'Dvd Calendar'!$E$818:$CZ$818,"&gt;"&amp;I$48,'Dvd Calendar'!$E$818:$CZ$818,"&lt;="&amp;I$49)+SUMPRODUCT(('Dvd Calendar'!$E$811:$CZ$811&gt;I$48)*('Dvd Calendar'!$E$811:$CZ$811&lt;=I$49)*'Dvd Calendar'!$E$814:$CZ$814*(('Dvd Calendar'!$E$816:$CZ$816='Field Check'!$C$53)*('Field Check'!$C$53&lt;&gt;"")+('Dvd Calendar'!$E$816:$CZ$816='Field Check'!$C$54)*('Field Check'!$C$54&lt;&gt;"")+('Dvd Calendar'!$E$816:$CZ$816='Field Check'!$C$55)*('Field Check'!$C$55&lt;&gt;"")+('Dvd Calendar'!$E$816:$CZ$816='Field Check'!$C$56)*('Field Check'!$C$56&lt;&gt;"")+('Dvd Calendar'!$E$816:$CZ$816='Field Check'!$C$57)*('Field Check'!$C$57&lt;&gt;""))*(COUNTIF('Dvd Calendar'!$E$818:$CZ$818,'Dvd Calendar'!$E$811:$CZ$811)=0)),"")))</f>
        <v/>
      </c>
      <c r="J124" s="77">
        <f>IF(J$49="","",IF($B124="","",IFERROR(SUMIFS('Dvd Calendar'!$E$819:$CZ$819,'Dvd Calendar'!$E$818:$CZ$818,"&gt;"&amp;J$48,'Dvd Calendar'!$E$818:$CZ$818,"&lt;="&amp;J$49)+SUMPRODUCT(('Dvd Calendar'!$E$811:$CZ$811&gt;J$48)*('Dvd Calendar'!$E$811:$CZ$811&lt;=J$49)*'Dvd Calendar'!$E$814:$CZ$814*(('Dvd Calendar'!$E$816:$CZ$816='Field Check'!$C$53)*('Field Check'!$C$53&lt;&gt;"")+('Dvd Calendar'!$E$816:$CZ$816='Field Check'!$C$54)*('Field Check'!$C$54&lt;&gt;"")+('Dvd Calendar'!$E$816:$CZ$816='Field Check'!$C$55)*('Field Check'!$C$55&lt;&gt;"")+('Dvd Calendar'!$E$816:$CZ$816='Field Check'!$C$56)*('Field Check'!$C$56&lt;&gt;"")+('Dvd Calendar'!$E$816:$CZ$816='Field Check'!$C$57)*('Field Check'!$C$57&lt;&gt;""))*(COUNTIF('Dvd Calendar'!$E$818:$CZ$818,'Dvd Calendar'!$E$811:$CZ$811)=0)),"")))</f>
        <v/>
      </c>
      <c r="K124" s="77">
        <f>IF(K$49="","",IF($B124="","",IFERROR(SUMIFS('Dvd Calendar'!$E$819:$CZ$819,'Dvd Calendar'!$E$818:$CZ$818,"&gt;"&amp;K$48,'Dvd Calendar'!$E$818:$CZ$818,"&lt;="&amp;K$49)+SUMPRODUCT(('Dvd Calendar'!$E$811:$CZ$811&gt;K$48)*('Dvd Calendar'!$E$811:$CZ$811&lt;=K$49)*'Dvd Calendar'!$E$814:$CZ$814*(('Dvd Calendar'!$E$816:$CZ$816='Field Check'!$C$53)*('Field Check'!$C$53&lt;&gt;"")+('Dvd Calendar'!$E$816:$CZ$816='Field Check'!$C$54)*('Field Check'!$C$54&lt;&gt;"")+('Dvd Calendar'!$E$816:$CZ$816='Field Check'!$C$55)*('Field Check'!$C$55&lt;&gt;"")+('Dvd Calendar'!$E$816:$CZ$816='Field Check'!$C$56)*('Field Check'!$C$56&lt;&gt;"")+('Dvd Calendar'!$E$816:$CZ$816='Field Check'!$C$57)*('Field Check'!$C$57&lt;&gt;""))*(COUNTIF('Dvd Calendar'!$E$818:$CZ$818,'Dvd Calendar'!$E$811:$CZ$811)=0)),"")))</f>
        <v/>
      </c>
      <c r="L124" s="77">
        <f>IF(L$49="","",IF($B124="","",IFERROR(SUMIFS('Dvd Calendar'!$E$819:$CZ$819,'Dvd Calendar'!$E$818:$CZ$818,"&gt;"&amp;L$48,'Dvd Calendar'!$E$818:$CZ$818,"&lt;="&amp;L$49)+SUMPRODUCT(('Dvd Calendar'!$E$811:$CZ$811&gt;L$48)*('Dvd Calendar'!$E$811:$CZ$811&lt;=L$49)*'Dvd Calendar'!$E$814:$CZ$814*(('Dvd Calendar'!$E$816:$CZ$816='Field Check'!$C$53)*('Field Check'!$C$53&lt;&gt;"")+('Dvd Calendar'!$E$816:$CZ$816='Field Check'!$C$54)*('Field Check'!$C$54&lt;&gt;"")+('Dvd Calendar'!$E$816:$CZ$816='Field Check'!$C$55)*('Field Check'!$C$55&lt;&gt;"")+('Dvd Calendar'!$E$816:$CZ$816='Field Check'!$C$56)*('Field Check'!$C$56&lt;&gt;"")+('Dvd Calendar'!$E$816:$CZ$816='Field Check'!$C$57)*('Field Check'!$C$57&lt;&gt;""))*(COUNTIF('Dvd Calendar'!$E$818:$CZ$818,'Dvd Calendar'!$E$811:$CZ$811)=0)),"")))</f>
        <v/>
      </c>
      <c r="M124" s="77">
        <f>IF(M$49="","",IF($B124="","",IFERROR(SUMIFS('Dvd Calendar'!$E$819:$CZ$819,'Dvd Calendar'!$E$818:$CZ$818,"&gt;"&amp;M$48,'Dvd Calendar'!$E$818:$CZ$818,"&lt;="&amp;M$49)+SUMPRODUCT(('Dvd Calendar'!$E$811:$CZ$811&gt;M$48)*('Dvd Calendar'!$E$811:$CZ$811&lt;=M$49)*'Dvd Calendar'!$E$814:$CZ$814*(('Dvd Calendar'!$E$816:$CZ$816='Field Check'!$C$53)*('Field Check'!$C$53&lt;&gt;"")+('Dvd Calendar'!$E$816:$CZ$816='Field Check'!$C$54)*('Field Check'!$C$54&lt;&gt;"")+('Dvd Calendar'!$E$816:$CZ$816='Field Check'!$C$55)*('Field Check'!$C$55&lt;&gt;"")+('Dvd Calendar'!$E$816:$CZ$816='Field Check'!$C$56)*('Field Check'!$C$56&lt;&gt;"")+('Dvd Calendar'!$E$816:$CZ$816='Field Check'!$C$57)*('Field Check'!$C$57&lt;&gt;""))*(COUNTIF('Dvd Calendar'!$E$818:$CZ$818,'Dvd Calendar'!$E$811:$CZ$811)=0)),"")))</f>
        <v/>
      </c>
      <c r="N124" s="77">
        <f>IF(N$49="","",IF($B124="","",IFERROR(SUMIFS('Dvd Calendar'!$E$819:$CZ$819,'Dvd Calendar'!$E$818:$CZ$818,"&gt;"&amp;N$48,'Dvd Calendar'!$E$818:$CZ$818,"&lt;="&amp;N$49)+SUMPRODUCT(('Dvd Calendar'!$E$811:$CZ$811&gt;N$48)*('Dvd Calendar'!$E$811:$CZ$811&lt;=N$49)*'Dvd Calendar'!$E$814:$CZ$814*(('Dvd Calendar'!$E$816:$CZ$816='Field Check'!$C$53)*('Field Check'!$C$53&lt;&gt;"")+('Dvd Calendar'!$E$816:$CZ$816='Field Check'!$C$54)*('Field Check'!$C$54&lt;&gt;"")+('Dvd Calendar'!$E$816:$CZ$816='Field Check'!$C$55)*('Field Check'!$C$55&lt;&gt;"")+('Dvd Calendar'!$E$816:$CZ$816='Field Check'!$C$56)*('Field Check'!$C$56&lt;&gt;"")+('Dvd Calendar'!$E$816:$CZ$816='Field Check'!$C$57)*('Field Check'!$C$57&lt;&gt;""))*(COUNTIF('Dvd Calendar'!$E$818:$CZ$818,'Dvd Calendar'!$E$811:$CZ$811)=0)),"")))</f>
        <v/>
      </c>
      <c r="O124" s="77">
        <f>IF(O$49="","",IF($B124="","",IFERROR(SUMIFS('Dvd Calendar'!$E$819:$CZ$819,'Dvd Calendar'!$E$818:$CZ$818,"&gt;"&amp;O$48,'Dvd Calendar'!$E$818:$CZ$818,"&lt;="&amp;O$49)+SUMPRODUCT(('Dvd Calendar'!$E$811:$CZ$811&gt;O$48)*('Dvd Calendar'!$E$811:$CZ$811&lt;=O$49)*'Dvd Calendar'!$E$814:$CZ$814*(('Dvd Calendar'!$E$816:$CZ$816='Field Check'!$C$53)*('Field Check'!$C$53&lt;&gt;"")+('Dvd Calendar'!$E$816:$CZ$816='Field Check'!$C$54)*('Field Check'!$C$54&lt;&gt;"")+('Dvd Calendar'!$E$816:$CZ$816='Field Check'!$C$55)*('Field Check'!$C$55&lt;&gt;"")+('Dvd Calendar'!$E$816:$CZ$816='Field Check'!$C$56)*('Field Check'!$C$56&lt;&gt;"")+('Dvd Calendar'!$E$816:$CZ$816='Field Check'!$C$57)*('Field Check'!$C$57&lt;&gt;""))*(COUNTIF('Dvd Calendar'!$E$818:$CZ$818,'Dvd Calendar'!$E$811:$CZ$811)=0)),"")))</f>
        <v/>
      </c>
      <c r="P124" s="77">
        <f>IF(P$49="","",IF($B124="","",IFERROR(SUMIFS('Dvd Calendar'!$E$819:$CZ$819,'Dvd Calendar'!$E$818:$CZ$818,"&gt;"&amp;P$48,'Dvd Calendar'!$E$818:$CZ$818,"&lt;="&amp;P$49)+SUMPRODUCT(('Dvd Calendar'!$E$811:$CZ$811&gt;P$48)*('Dvd Calendar'!$E$811:$CZ$811&lt;=P$49)*'Dvd Calendar'!$E$814:$CZ$814*(('Dvd Calendar'!$E$816:$CZ$816='Field Check'!$C$53)*('Field Check'!$C$53&lt;&gt;"")+('Dvd Calendar'!$E$816:$CZ$816='Field Check'!$C$54)*('Field Check'!$C$54&lt;&gt;"")+('Dvd Calendar'!$E$816:$CZ$816='Field Check'!$C$55)*('Field Check'!$C$55&lt;&gt;"")+('Dvd Calendar'!$E$816:$CZ$816='Field Check'!$C$56)*('Field Check'!$C$56&lt;&gt;"")+('Dvd Calendar'!$E$816:$CZ$816='Field Check'!$C$57)*('Field Check'!$C$57&lt;&gt;""))*(COUNTIF('Dvd Calendar'!$E$818:$CZ$818,'Dvd Calendar'!$E$811:$CZ$811)=0)),"")))</f>
        <v/>
      </c>
      <c r="Q124" s="77">
        <f>IF(Q$49="","",IF($B124="","",IFERROR(SUMIFS('Dvd Calendar'!$E$819:$CZ$819,'Dvd Calendar'!$E$818:$CZ$818,"&gt;"&amp;Q$48,'Dvd Calendar'!$E$818:$CZ$818,"&lt;="&amp;Q$49)+SUMPRODUCT(('Dvd Calendar'!$E$811:$CZ$811&gt;Q$48)*('Dvd Calendar'!$E$811:$CZ$811&lt;=Q$49)*'Dvd Calendar'!$E$814:$CZ$814*(('Dvd Calendar'!$E$816:$CZ$816='Field Check'!$C$53)*('Field Check'!$C$53&lt;&gt;"")+('Dvd Calendar'!$E$816:$CZ$816='Field Check'!$C$54)*('Field Check'!$C$54&lt;&gt;"")+('Dvd Calendar'!$E$816:$CZ$816='Field Check'!$C$55)*('Field Check'!$C$55&lt;&gt;"")+('Dvd Calendar'!$E$816:$CZ$816='Field Check'!$C$56)*('Field Check'!$C$56&lt;&gt;"")+('Dvd Calendar'!$E$816:$CZ$816='Field Check'!$C$57)*('Field Check'!$C$57&lt;&gt;""))*(COUNTIF('Dvd Calendar'!$E$818:$CZ$818,'Dvd Calendar'!$E$811:$CZ$811)=0)),"")))</f>
        <v/>
      </c>
      <c r="R124" s="77">
        <f>IF(R$49="","",IF($B124="","",IFERROR(SUMIFS('Dvd Calendar'!$E$819:$CZ$819,'Dvd Calendar'!$E$818:$CZ$818,"&gt;"&amp;R$48,'Dvd Calendar'!$E$818:$CZ$818,"&lt;="&amp;R$49)+SUMPRODUCT(('Dvd Calendar'!$E$811:$CZ$811&gt;R$48)*('Dvd Calendar'!$E$811:$CZ$811&lt;=R$49)*'Dvd Calendar'!$E$814:$CZ$814*(('Dvd Calendar'!$E$816:$CZ$816='Field Check'!$C$53)*('Field Check'!$C$53&lt;&gt;"")+('Dvd Calendar'!$E$816:$CZ$816='Field Check'!$C$54)*('Field Check'!$C$54&lt;&gt;"")+('Dvd Calendar'!$E$816:$CZ$816='Field Check'!$C$55)*('Field Check'!$C$55&lt;&gt;"")+('Dvd Calendar'!$E$816:$CZ$816='Field Check'!$C$56)*('Field Check'!$C$56&lt;&gt;"")+('Dvd Calendar'!$E$816:$CZ$816='Field Check'!$C$57)*('Field Check'!$C$57&lt;&gt;""))*(COUNTIF('Dvd Calendar'!$E$818:$CZ$818,'Dvd Calendar'!$E$811:$CZ$811)=0)),"")))</f>
        <v/>
      </c>
    </row>
    <row r="125">
      <c r="B125" s="126">
        <f>IF('AS51'!$C$80="","",'AS51'!$C$80)</f>
        <v/>
      </c>
      <c r="C125" s="77">
        <f>IF(C$49="","",IF($B125="","",IFERROR(SUMIFS('Dvd Calendar'!$E$830:$CZ$830,'Dvd Calendar'!$E$829:$CZ$829,"&gt;"&amp;C$48,'Dvd Calendar'!$E$829:$CZ$829,"&lt;="&amp;C$49)+SUMPRODUCT(('Dvd Calendar'!$E$822:$CZ$822&gt;C$48)*('Dvd Calendar'!$E$822:$CZ$822&lt;=C$49)*'Dvd Calendar'!$E$825:$CZ$825*(('Dvd Calendar'!$E$827:$CZ$827='Field Check'!$C$53)*('Field Check'!$C$53&lt;&gt;"")+('Dvd Calendar'!$E$827:$CZ$827='Field Check'!$C$54)*('Field Check'!$C$54&lt;&gt;"")+('Dvd Calendar'!$E$827:$CZ$827='Field Check'!$C$55)*('Field Check'!$C$55&lt;&gt;"")+('Dvd Calendar'!$E$827:$CZ$827='Field Check'!$C$56)*('Field Check'!$C$56&lt;&gt;"")+('Dvd Calendar'!$E$827:$CZ$827='Field Check'!$C$57)*('Field Check'!$C$57&lt;&gt;""))*(COUNTIF('Dvd Calendar'!$E$829:$CZ$829,'Dvd Calendar'!$E$822:$CZ$822)=0)),"")))</f>
        <v/>
      </c>
      <c r="D125" s="77">
        <f>IF(D$49="","",IF($B125="","",IFERROR(SUMIFS('Dvd Calendar'!$E$830:$CZ$830,'Dvd Calendar'!$E$829:$CZ$829,"&gt;"&amp;D$48,'Dvd Calendar'!$E$829:$CZ$829,"&lt;="&amp;D$49)+SUMPRODUCT(('Dvd Calendar'!$E$822:$CZ$822&gt;D$48)*('Dvd Calendar'!$E$822:$CZ$822&lt;=D$49)*'Dvd Calendar'!$E$825:$CZ$825*(('Dvd Calendar'!$E$827:$CZ$827='Field Check'!$C$53)*('Field Check'!$C$53&lt;&gt;"")+('Dvd Calendar'!$E$827:$CZ$827='Field Check'!$C$54)*('Field Check'!$C$54&lt;&gt;"")+('Dvd Calendar'!$E$827:$CZ$827='Field Check'!$C$55)*('Field Check'!$C$55&lt;&gt;"")+('Dvd Calendar'!$E$827:$CZ$827='Field Check'!$C$56)*('Field Check'!$C$56&lt;&gt;"")+('Dvd Calendar'!$E$827:$CZ$827='Field Check'!$C$57)*('Field Check'!$C$57&lt;&gt;""))*(COUNTIF('Dvd Calendar'!$E$829:$CZ$829,'Dvd Calendar'!$E$822:$CZ$822)=0)),"")))</f>
        <v/>
      </c>
      <c r="E125" s="77">
        <f>IF(E$49="","",IF($B125="","",IFERROR(SUMIFS('Dvd Calendar'!$E$830:$CZ$830,'Dvd Calendar'!$E$829:$CZ$829,"&gt;"&amp;E$48,'Dvd Calendar'!$E$829:$CZ$829,"&lt;="&amp;E$49)+SUMPRODUCT(('Dvd Calendar'!$E$822:$CZ$822&gt;E$48)*('Dvd Calendar'!$E$822:$CZ$822&lt;=E$49)*'Dvd Calendar'!$E$825:$CZ$825*(('Dvd Calendar'!$E$827:$CZ$827='Field Check'!$C$53)*('Field Check'!$C$53&lt;&gt;"")+('Dvd Calendar'!$E$827:$CZ$827='Field Check'!$C$54)*('Field Check'!$C$54&lt;&gt;"")+('Dvd Calendar'!$E$827:$CZ$827='Field Check'!$C$55)*('Field Check'!$C$55&lt;&gt;"")+('Dvd Calendar'!$E$827:$CZ$827='Field Check'!$C$56)*('Field Check'!$C$56&lt;&gt;"")+('Dvd Calendar'!$E$827:$CZ$827='Field Check'!$C$57)*('Field Check'!$C$57&lt;&gt;""))*(COUNTIF('Dvd Calendar'!$E$829:$CZ$829,'Dvd Calendar'!$E$822:$CZ$822)=0)),"")))</f>
        <v/>
      </c>
      <c r="F125" s="77">
        <f>IF(F$49="","",IF($B125="","",IFERROR(SUMIFS('Dvd Calendar'!$E$830:$CZ$830,'Dvd Calendar'!$E$829:$CZ$829,"&gt;"&amp;F$48,'Dvd Calendar'!$E$829:$CZ$829,"&lt;="&amp;F$49)+SUMPRODUCT(('Dvd Calendar'!$E$822:$CZ$822&gt;F$48)*('Dvd Calendar'!$E$822:$CZ$822&lt;=F$49)*'Dvd Calendar'!$E$825:$CZ$825*(('Dvd Calendar'!$E$827:$CZ$827='Field Check'!$C$53)*('Field Check'!$C$53&lt;&gt;"")+('Dvd Calendar'!$E$827:$CZ$827='Field Check'!$C$54)*('Field Check'!$C$54&lt;&gt;"")+('Dvd Calendar'!$E$827:$CZ$827='Field Check'!$C$55)*('Field Check'!$C$55&lt;&gt;"")+('Dvd Calendar'!$E$827:$CZ$827='Field Check'!$C$56)*('Field Check'!$C$56&lt;&gt;"")+('Dvd Calendar'!$E$827:$CZ$827='Field Check'!$C$57)*('Field Check'!$C$57&lt;&gt;""))*(COUNTIF('Dvd Calendar'!$E$829:$CZ$829,'Dvd Calendar'!$E$822:$CZ$822)=0)),"")))</f>
        <v/>
      </c>
      <c r="G125" s="77">
        <f>IF(G$49="","",IF($B125="","",IFERROR(SUMIFS('Dvd Calendar'!$E$830:$CZ$830,'Dvd Calendar'!$E$829:$CZ$829,"&gt;"&amp;G$48,'Dvd Calendar'!$E$829:$CZ$829,"&lt;="&amp;G$49)+SUMPRODUCT(('Dvd Calendar'!$E$822:$CZ$822&gt;G$48)*('Dvd Calendar'!$E$822:$CZ$822&lt;=G$49)*'Dvd Calendar'!$E$825:$CZ$825*(('Dvd Calendar'!$E$827:$CZ$827='Field Check'!$C$53)*('Field Check'!$C$53&lt;&gt;"")+('Dvd Calendar'!$E$827:$CZ$827='Field Check'!$C$54)*('Field Check'!$C$54&lt;&gt;"")+('Dvd Calendar'!$E$827:$CZ$827='Field Check'!$C$55)*('Field Check'!$C$55&lt;&gt;"")+('Dvd Calendar'!$E$827:$CZ$827='Field Check'!$C$56)*('Field Check'!$C$56&lt;&gt;"")+('Dvd Calendar'!$E$827:$CZ$827='Field Check'!$C$57)*('Field Check'!$C$57&lt;&gt;""))*(COUNTIF('Dvd Calendar'!$E$829:$CZ$829,'Dvd Calendar'!$E$822:$CZ$822)=0)),"")))</f>
        <v/>
      </c>
      <c r="H125" s="77">
        <f>IF(H$49="","",IF($B125="","",IFERROR(SUMIFS('Dvd Calendar'!$E$830:$CZ$830,'Dvd Calendar'!$E$829:$CZ$829,"&gt;"&amp;H$48,'Dvd Calendar'!$E$829:$CZ$829,"&lt;="&amp;H$49)+SUMPRODUCT(('Dvd Calendar'!$E$822:$CZ$822&gt;H$48)*('Dvd Calendar'!$E$822:$CZ$822&lt;=H$49)*'Dvd Calendar'!$E$825:$CZ$825*(('Dvd Calendar'!$E$827:$CZ$827='Field Check'!$C$53)*('Field Check'!$C$53&lt;&gt;"")+('Dvd Calendar'!$E$827:$CZ$827='Field Check'!$C$54)*('Field Check'!$C$54&lt;&gt;"")+('Dvd Calendar'!$E$827:$CZ$827='Field Check'!$C$55)*('Field Check'!$C$55&lt;&gt;"")+('Dvd Calendar'!$E$827:$CZ$827='Field Check'!$C$56)*('Field Check'!$C$56&lt;&gt;"")+('Dvd Calendar'!$E$827:$CZ$827='Field Check'!$C$57)*('Field Check'!$C$57&lt;&gt;""))*(COUNTIF('Dvd Calendar'!$E$829:$CZ$829,'Dvd Calendar'!$E$822:$CZ$822)=0)),"")))</f>
        <v/>
      </c>
      <c r="I125" s="77">
        <f>IF(I$49="","",IF($B125="","",IFERROR(SUMIFS('Dvd Calendar'!$E$830:$CZ$830,'Dvd Calendar'!$E$829:$CZ$829,"&gt;"&amp;I$48,'Dvd Calendar'!$E$829:$CZ$829,"&lt;="&amp;I$49)+SUMPRODUCT(('Dvd Calendar'!$E$822:$CZ$822&gt;I$48)*('Dvd Calendar'!$E$822:$CZ$822&lt;=I$49)*'Dvd Calendar'!$E$825:$CZ$825*(('Dvd Calendar'!$E$827:$CZ$827='Field Check'!$C$53)*('Field Check'!$C$53&lt;&gt;"")+('Dvd Calendar'!$E$827:$CZ$827='Field Check'!$C$54)*('Field Check'!$C$54&lt;&gt;"")+('Dvd Calendar'!$E$827:$CZ$827='Field Check'!$C$55)*('Field Check'!$C$55&lt;&gt;"")+('Dvd Calendar'!$E$827:$CZ$827='Field Check'!$C$56)*('Field Check'!$C$56&lt;&gt;"")+('Dvd Calendar'!$E$827:$CZ$827='Field Check'!$C$57)*('Field Check'!$C$57&lt;&gt;""))*(COUNTIF('Dvd Calendar'!$E$829:$CZ$829,'Dvd Calendar'!$E$822:$CZ$822)=0)),"")))</f>
        <v/>
      </c>
      <c r="J125" s="77">
        <f>IF(J$49="","",IF($B125="","",IFERROR(SUMIFS('Dvd Calendar'!$E$830:$CZ$830,'Dvd Calendar'!$E$829:$CZ$829,"&gt;"&amp;J$48,'Dvd Calendar'!$E$829:$CZ$829,"&lt;="&amp;J$49)+SUMPRODUCT(('Dvd Calendar'!$E$822:$CZ$822&gt;J$48)*('Dvd Calendar'!$E$822:$CZ$822&lt;=J$49)*'Dvd Calendar'!$E$825:$CZ$825*(('Dvd Calendar'!$E$827:$CZ$827='Field Check'!$C$53)*('Field Check'!$C$53&lt;&gt;"")+('Dvd Calendar'!$E$827:$CZ$827='Field Check'!$C$54)*('Field Check'!$C$54&lt;&gt;"")+('Dvd Calendar'!$E$827:$CZ$827='Field Check'!$C$55)*('Field Check'!$C$55&lt;&gt;"")+('Dvd Calendar'!$E$827:$CZ$827='Field Check'!$C$56)*('Field Check'!$C$56&lt;&gt;"")+('Dvd Calendar'!$E$827:$CZ$827='Field Check'!$C$57)*('Field Check'!$C$57&lt;&gt;""))*(COUNTIF('Dvd Calendar'!$E$829:$CZ$829,'Dvd Calendar'!$E$822:$CZ$822)=0)),"")))</f>
        <v/>
      </c>
      <c r="K125" s="77">
        <f>IF(K$49="","",IF($B125="","",IFERROR(SUMIFS('Dvd Calendar'!$E$830:$CZ$830,'Dvd Calendar'!$E$829:$CZ$829,"&gt;"&amp;K$48,'Dvd Calendar'!$E$829:$CZ$829,"&lt;="&amp;K$49)+SUMPRODUCT(('Dvd Calendar'!$E$822:$CZ$822&gt;K$48)*('Dvd Calendar'!$E$822:$CZ$822&lt;=K$49)*'Dvd Calendar'!$E$825:$CZ$825*(('Dvd Calendar'!$E$827:$CZ$827='Field Check'!$C$53)*('Field Check'!$C$53&lt;&gt;"")+('Dvd Calendar'!$E$827:$CZ$827='Field Check'!$C$54)*('Field Check'!$C$54&lt;&gt;"")+('Dvd Calendar'!$E$827:$CZ$827='Field Check'!$C$55)*('Field Check'!$C$55&lt;&gt;"")+('Dvd Calendar'!$E$827:$CZ$827='Field Check'!$C$56)*('Field Check'!$C$56&lt;&gt;"")+('Dvd Calendar'!$E$827:$CZ$827='Field Check'!$C$57)*('Field Check'!$C$57&lt;&gt;""))*(COUNTIF('Dvd Calendar'!$E$829:$CZ$829,'Dvd Calendar'!$E$822:$CZ$822)=0)),"")))</f>
        <v/>
      </c>
      <c r="L125" s="77">
        <f>IF(L$49="","",IF($B125="","",IFERROR(SUMIFS('Dvd Calendar'!$E$830:$CZ$830,'Dvd Calendar'!$E$829:$CZ$829,"&gt;"&amp;L$48,'Dvd Calendar'!$E$829:$CZ$829,"&lt;="&amp;L$49)+SUMPRODUCT(('Dvd Calendar'!$E$822:$CZ$822&gt;L$48)*('Dvd Calendar'!$E$822:$CZ$822&lt;=L$49)*'Dvd Calendar'!$E$825:$CZ$825*(('Dvd Calendar'!$E$827:$CZ$827='Field Check'!$C$53)*('Field Check'!$C$53&lt;&gt;"")+('Dvd Calendar'!$E$827:$CZ$827='Field Check'!$C$54)*('Field Check'!$C$54&lt;&gt;"")+('Dvd Calendar'!$E$827:$CZ$827='Field Check'!$C$55)*('Field Check'!$C$55&lt;&gt;"")+('Dvd Calendar'!$E$827:$CZ$827='Field Check'!$C$56)*('Field Check'!$C$56&lt;&gt;"")+('Dvd Calendar'!$E$827:$CZ$827='Field Check'!$C$57)*('Field Check'!$C$57&lt;&gt;""))*(COUNTIF('Dvd Calendar'!$E$829:$CZ$829,'Dvd Calendar'!$E$822:$CZ$822)=0)),"")))</f>
        <v/>
      </c>
      <c r="M125" s="77">
        <f>IF(M$49="","",IF($B125="","",IFERROR(SUMIFS('Dvd Calendar'!$E$830:$CZ$830,'Dvd Calendar'!$E$829:$CZ$829,"&gt;"&amp;M$48,'Dvd Calendar'!$E$829:$CZ$829,"&lt;="&amp;M$49)+SUMPRODUCT(('Dvd Calendar'!$E$822:$CZ$822&gt;M$48)*('Dvd Calendar'!$E$822:$CZ$822&lt;=M$49)*'Dvd Calendar'!$E$825:$CZ$825*(('Dvd Calendar'!$E$827:$CZ$827='Field Check'!$C$53)*('Field Check'!$C$53&lt;&gt;"")+('Dvd Calendar'!$E$827:$CZ$827='Field Check'!$C$54)*('Field Check'!$C$54&lt;&gt;"")+('Dvd Calendar'!$E$827:$CZ$827='Field Check'!$C$55)*('Field Check'!$C$55&lt;&gt;"")+('Dvd Calendar'!$E$827:$CZ$827='Field Check'!$C$56)*('Field Check'!$C$56&lt;&gt;"")+('Dvd Calendar'!$E$827:$CZ$827='Field Check'!$C$57)*('Field Check'!$C$57&lt;&gt;""))*(COUNTIF('Dvd Calendar'!$E$829:$CZ$829,'Dvd Calendar'!$E$822:$CZ$822)=0)),"")))</f>
        <v/>
      </c>
      <c r="N125" s="77">
        <f>IF(N$49="","",IF($B125="","",IFERROR(SUMIFS('Dvd Calendar'!$E$830:$CZ$830,'Dvd Calendar'!$E$829:$CZ$829,"&gt;"&amp;N$48,'Dvd Calendar'!$E$829:$CZ$829,"&lt;="&amp;N$49)+SUMPRODUCT(('Dvd Calendar'!$E$822:$CZ$822&gt;N$48)*('Dvd Calendar'!$E$822:$CZ$822&lt;=N$49)*'Dvd Calendar'!$E$825:$CZ$825*(('Dvd Calendar'!$E$827:$CZ$827='Field Check'!$C$53)*('Field Check'!$C$53&lt;&gt;"")+('Dvd Calendar'!$E$827:$CZ$827='Field Check'!$C$54)*('Field Check'!$C$54&lt;&gt;"")+('Dvd Calendar'!$E$827:$CZ$827='Field Check'!$C$55)*('Field Check'!$C$55&lt;&gt;"")+('Dvd Calendar'!$E$827:$CZ$827='Field Check'!$C$56)*('Field Check'!$C$56&lt;&gt;"")+('Dvd Calendar'!$E$827:$CZ$827='Field Check'!$C$57)*('Field Check'!$C$57&lt;&gt;""))*(COUNTIF('Dvd Calendar'!$E$829:$CZ$829,'Dvd Calendar'!$E$822:$CZ$822)=0)),"")))</f>
        <v/>
      </c>
      <c r="O125" s="77">
        <f>IF(O$49="","",IF($B125="","",IFERROR(SUMIFS('Dvd Calendar'!$E$830:$CZ$830,'Dvd Calendar'!$E$829:$CZ$829,"&gt;"&amp;O$48,'Dvd Calendar'!$E$829:$CZ$829,"&lt;="&amp;O$49)+SUMPRODUCT(('Dvd Calendar'!$E$822:$CZ$822&gt;O$48)*('Dvd Calendar'!$E$822:$CZ$822&lt;=O$49)*'Dvd Calendar'!$E$825:$CZ$825*(('Dvd Calendar'!$E$827:$CZ$827='Field Check'!$C$53)*('Field Check'!$C$53&lt;&gt;"")+('Dvd Calendar'!$E$827:$CZ$827='Field Check'!$C$54)*('Field Check'!$C$54&lt;&gt;"")+('Dvd Calendar'!$E$827:$CZ$827='Field Check'!$C$55)*('Field Check'!$C$55&lt;&gt;"")+('Dvd Calendar'!$E$827:$CZ$827='Field Check'!$C$56)*('Field Check'!$C$56&lt;&gt;"")+('Dvd Calendar'!$E$827:$CZ$827='Field Check'!$C$57)*('Field Check'!$C$57&lt;&gt;""))*(COUNTIF('Dvd Calendar'!$E$829:$CZ$829,'Dvd Calendar'!$E$822:$CZ$822)=0)),"")))</f>
        <v/>
      </c>
      <c r="P125" s="77">
        <f>IF(P$49="","",IF($B125="","",IFERROR(SUMIFS('Dvd Calendar'!$E$830:$CZ$830,'Dvd Calendar'!$E$829:$CZ$829,"&gt;"&amp;P$48,'Dvd Calendar'!$E$829:$CZ$829,"&lt;="&amp;P$49)+SUMPRODUCT(('Dvd Calendar'!$E$822:$CZ$822&gt;P$48)*('Dvd Calendar'!$E$822:$CZ$822&lt;=P$49)*'Dvd Calendar'!$E$825:$CZ$825*(('Dvd Calendar'!$E$827:$CZ$827='Field Check'!$C$53)*('Field Check'!$C$53&lt;&gt;"")+('Dvd Calendar'!$E$827:$CZ$827='Field Check'!$C$54)*('Field Check'!$C$54&lt;&gt;"")+('Dvd Calendar'!$E$827:$CZ$827='Field Check'!$C$55)*('Field Check'!$C$55&lt;&gt;"")+('Dvd Calendar'!$E$827:$CZ$827='Field Check'!$C$56)*('Field Check'!$C$56&lt;&gt;"")+('Dvd Calendar'!$E$827:$CZ$827='Field Check'!$C$57)*('Field Check'!$C$57&lt;&gt;""))*(COUNTIF('Dvd Calendar'!$E$829:$CZ$829,'Dvd Calendar'!$E$822:$CZ$822)=0)),"")))</f>
        <v/>
      </c>
      <c r="Q125" s="77">
        <f>IF(Q$49="","",IF($B125="","",IFERROR(SUMIFS('Dvd Calendar'!$E$830:$CZ$830,'Dvd Calendar'!$E$829:$CZ$829,"&gt;"&amp;Q$48,'Dvd Calendar'!$E$829:$CZ$829,"&lt;="&amp;Q$49)+SUMPRODUCT(('Dvd Calendar'!$E$822:$CZ$822&gt;Q$48)*('Dvd Calendar'!$E$822:$CZ$822&lt;=Q$49)*'Dvd Calendar'!$E$825:$CZ$825*(('Dvd Calendar'!$E$827:$CZ$827='Field Check'!$C$53)*('Field Check'!$C$53&lt;&gt;"")+('Dvd Calendar'!$E$827:$CZ$827='Field Check'!$C$54)*('Field Check'!$C$54&lt;&gt;"")+('Dvd Calendar'!$E$827:$CZ$827='Field Check'!$C$55)*('Field Check'!$C$55&lt;&gt;"")+('Dvd Calendar'!$E$827:$CZ$827='Field Check'!$C$56)*('Field Check'!$C$56&lt;&gt;"")+('Dvd Calendar'!$E$827:$CZ$827='Field Check'!$C$57)*('Field Check'!$C$57&lt;&gt;""))*(COUNTIF('Dvd Calendar'!$E$829:$CZ$829,'Dvd Calendar'!$E$822:$CZ$822)=0)),"")))</f>
        <v/>
      </c>
      <c r="R125" s="77">
        <f>IF(R$49="","",IF($B125="","",IFERROR(SUMIFS('Dvd Calendar'!$E$830:$CZ$830,'Dvd Calendar'!$E$829:$CZ$829,"&gt;"&amp;R$48,'Dvd Calendar'!$E$829:$CZ$829,"&lt;="&amp;R$49)+SUMPRODUCT(('Dvd Calendar'!$E$822:$CZ$822&gt;R$48)*('Dvd Calendar'!$E$822:$CZ$822&lt;=R$49)*'Dvd Calendar'!$E$825:$CZ$825*(('Dvd Calendar'!$E$827:$CZ$827='Field Check'!$C$53)*('Field Check'!$C$53&lt;&gt;"")+('Dvd Calendar'!$E$827:$CZ$827='Field Check'!$C$54)*('Field Check'!$C$54&lt;&gt;"")+('Dvd Calendar'!$E$827:$CZ$827='Field Check'!$C$55)*('Field Check'!$C$55&lt;&gt;"")+('Dvd Calendar'!$E$827:$CZ$827='Field Check'!$C$56)*('Field Check'!$C$56&lt;&gt;"")+('Dvd Calendar'!$E$827:$CZ$827='Field Check'!$C$57)*('Field Check'!$C$57&lt;&gt;""))*(COUNTIF('Dvd Calendar'!$E$829:$CZ$829,'Dvd Calendar'!$E$822:$CZ$822)=0)),"")))</f>
        <v/>
      </c>
    </row>
    <row r="126">
      <c r="B126" s="126">
        <f>IF('AS51'!$C$81="","",'AS51'!$C$81)</f>
        <v/>
      </c>
      <c r="C126" s="77">
        <f>IF(C$49="","",IF($B126="","",IFERROR(SUMIFS('Dvd Calendar'!$E$841:$CZ$841,'Dvd Calendar'!$E$840:$CZ$840,"&gt;"&amp;C$48,'Dvd Calendar'!$E$840:$CZ$840,"&lt;="&amp;C$49)+SUMPRODUCT(('Dvd Calendar'!$E$833:$CZ$833&gt;C$48)*('Dvd Calendar'!$E$833:$CZ$833&lt;=C$49)*'Dvd Calendar'!$E$836:$CZ$836*(('Dvd Calendar'!$E$838:$CZ$838='Field Check'!$C$53)*('Field Check'!$C$53&lt;&gt;"")+('Dvd Calendar'!$E$838:$CZ$838='Field Check'!$C$54)*('Field Check'!$C$54&lt;&gt;"")+('Dvd Calendar'!$E$838:$CZ$838='Field Check'!$C$55)*('Field Check'!$C$55&lt;&gt;"")+('Dvd Calendar'!$E$838:$CZ$838='Field Check'!$C$56)*('Field Check'!$C$56&lt;&gt;"")+('Dvd Calendar'!$E$838:$CZ$838='Field Check'!$C$57)*('Field Check'!$C$57&lt;&gt;""))*(COUNTIF('Dvd Calendar'!$E$840:$CZ$840,'Dvd Calendar'!$E$833:$CZ$833)=0)),"")))</f>
        <v/>
      </c>
      <c r="D126" s="77">
        <f>IF(D$49="","",IF($B126="","",IFERROR(SUMIFS('Dvd Calendar'!$E$841:$CZ$841,'Dvd Calendar'!$E$840:$CZ$840,"&gt;"&amp;D$48,'Dvd Calendar'!$E$840:$CZ$840,"&lt;="&amp;D$49)+SUMPRODUCT(('Dvd Calendar'!$E$833:$CZ$833&gt;D$48)*('Dvd Calendar'!$E$833:$CZ$833&lt;=D$49)*'Dvd Calendar'!$E$836:$CZ$836*(('Dvd Calendar'!$E$838:$CZ$838='Field Check'!$C$53)*('Field Check'!$C$53&lt;&gt;"")+('Dvd Calendar'!$E$838:$CZ$838='Field Check'!$C$54)*('Field Check'!$C$54&lt;&gt;"")+('Dvd Calendar'!$E$838:$CZ$838='Field Check'!$C$55)*('Field Check'!$C$55&lt;&gt;"")+('Dvd Calendar'!$E$838:$CZ$838='Field Check'!$C$56)*('Field Check'!$C$56&lt;&gt;"")+('Dvd Calendar'!$E$838:$CZ$838='Field Check'!$C$57)*('Field Check'!$C$57&lt;&gt;""))*(COUNTIF('Dvd Calendar'!$E$840:$CZ$840,'Dvd Calendar'!$E$833:$CZ$833)=0)),"")))</f>
        <v/>
      </c>
      <c r="E126" s="77">
        <f>IF(E$49="","",IF($B126="","",IFERROR(SUMIFS('Dvd Calendar'!$E$841:$CZ$841,'Dvd Calendar'!$E$840:$CZ$840,"&gt;"&amp;E$48,'Dvd Calendar'!$E$840:$CZ$840,"&lt;="&amp;E$49)+SUMPRODUCT(('Dvd Calendar'!$E$833:$CZ$833&gt;E$48)*('Dvd Calendar'!$E$833:$CZ$833&lt;=E$49)*'Dvd Calendar'!$E$836:$CZ$836*(('Dvd Calendar'!$E$838:$CZ$838='Field Check'!$C$53)*('Field Check'!$C$53&lt;&gt;"")+('Dvd Calendar'!$E$838:$CZ$838='Field Check'!$C$54)*('Field Check'!$C$54&lt;&gt;"")+('Dvd Calendar'!$E$838:$CZ$838='Field Check'!$C$55)*('Field Check'!$C$55&lt;&gt;"")+('Dvd Calendar'!$E$838:$CZ$838='Field Check'!$C$56)*('Field Check'!$C$56&lt;&gt;"")+('Dvd Calendar'!$E$838:$CZ$838='Field Check'!$C$57)*('Field Check'!$C$57&lt;&gt;""))*(COUNTIF('Dvd Calendar'!$E$840:$CZ$840,'Dvd Calendar'!$E$833:$CZ$833)=0)),"")))</f>
        <v/>
      </c>
      <c r="F126" s="77">
        <f>IF(F$49="","",IF($B126="","",IFERROR(SUMIFS('Dvd Calendar'!$E$841:$CZ$841,'Dvd Calendar'!$E$840:$CZ$840,"&gt;"&amp;F$48,'Dvd Calendar'!$E$840:$CZ$840,"&lt;="&amp;F$49)+SUMPRODUCT(('Dvd Calendar'!$E$833:$CZ$833&gt;F$48)*('Dvd Calendar'!$E$833:$CZ$833&lt;=F$49)*'Dvd Calendar'!$E$836:$CZ$836*(('Dvd Calendar'!$E$838:$CZ$838='Field Check'!$C$53)*('Field Check'!$C$53&lt;&gt;"")+('Dvd Calendar'!$E$838:$CZ$838='Field Check'!$C$54)*('Field Check'!$C$54&lt;&gt;"")+('Dvd Calendar'!$E$838:$CZ$838='Field Check'!$C$55)*('Field Check'!$C$55&lt;&gt;"")+('Dvd Calendar'!$E$838:$CZ$838='Field Check'!$C$56)*('Field Check'!$C$56&lt;&gt;"")+('Dvd Calendar'!$E$838:$CZ$838='Field Check'!$C$57)*('Field Check'!$C$57&lt;&gt;""))*(COUNTIF('Dvd Calendar'!$E$840:$CZ$840,'Dvd Calendar'!$E$833:$CZ$833)=0)),"")))</f>
        <v/>
      </c>
      <c r="G126" s="77">
        <f>IF(G$49="","",IF($B126="","",IFERROR(SUMIFS('Dvd Calendar'!$E$841:$CZ$841,'Dvd Calendar'!$E$840:$CZ$840,"&gt;"&amp;G$48,'Dvd Calendar'!$E$840:$CZ$840,"&lt;="&amp;G$49)+SUMPRODUCT(('Dvd Calendar'!$E$833:$CZ$833&gt;G$48)*('Dvd Calendar'!$E$833:$CZ$833&lt;=G$49)*'Dvd Calendar'!$E$836:$CZ$836*(('Dvd Calendar'!$E$838:$CZ$838='Field Check'!$C$53)*('Field Check'!$C$53&lt;&gt;"")+('Dvd Calendar'!$E$838:$CZ$838='Field Check'!$C$54)*('Field Check'!$C$54&lt;&gt;"")+('Dvd Calendar'!$E$838:$CZ$838='Field Check'!$C$55)*('Field Check'!$C$55&lt;&gt;"")+('Dvd Calendar'!$E$838:$CZ$838='Field Check'!$C$56)*('Field Check'!$C$56&lt;&gt;"")+('Dvd Calendar'!$E$838:$CZ$838='Field Check'!$C$57)*('Field Check'!$C$57&lt;&gt;""))*(COUNTIF('Dvd Calendar'!$E$840:$CZ$840,'Dvd Calendar'!$E$833:$CZ$833)=0)),"")))</f>
        <v/>
      </c>
      <c r="H126" s="77">
        <f>IF(H$49="","",IF($B126="","",IFERROR(SUMIFS('Dvd Calendar'!$E$841:$CZ$841,'Dvd Calendar'!$E$840:$CZ$840,"&gt;"&amp;H$48,'Dvd Calendar'!$E$840:$CZ$840,"&lt;="&amp;H$49)+SUMPRODUCT(('Dvd Calendar'!$E$833:$CZ$833&gt;H$48)*('Dvd Calendar'!$E$833:$CZ$833&lt;=H$49)*'Dvd Calendar'!$E$836:$CZ$836*(('Dvd Calendar'!$E$838:$CZ$838='Field Check'!$C$53)*('Field Check'!$C$53&lt;&gt;"")+('Dvd Calendar'!$E$838:$CZ$838='Field Check'!$C$54)*('Field Check'!$C$54&lt;&gt;"")+('Dvd Calendar'!$E$838:$CZ$838='Field Check'!$C$55)*('Field Check'!$C$55&lt;&gt;"")+('Dvd Calendar'!$E$838:$CZ$838='Field Check'!$C$56)*('Field Check'!$C$56&lt;&gt;"")+('Dvd Calendar'!$E$838:$CZ$838='Field Check'!$C$57)*('Field Check'!$C$57&lt;&gt;""))*(COUNTIF('Dvd Calendar'!$E$840:$CZ$840,'Dvd Calendar'!$E$833:$CZ$833)=0)),"")))</f>
        <v/>
      </c>
      <c r="I126" s="77">
        <f>IF(I$49="","",IF($B126="","",IFERROR(SUMIFS('Dvd Calendar'!$E$841:$CZ$841,'Dvd Calendar'!$E$840:$CZ$840,"&gt;"&amp;I$48,'Dvd Calendar'!$E$840:$CZ$840,"&lt;="&amp;I$49)+SUMPRODUCT(('Dvd Calendar'!$E$833:$CZ$833&gt;I$48)*('Dvd Calendar'!$E$833:$CZ$833&lt;=I$49)*'Dvd Calendar'!$E$836:$CZ$836*(('Dvd Calendar'!$E$838:$CZ$838='Field Check'!$C$53)*('Field Check'!$C$53&lt;&gt;"")+('Dvd Calendar'!$E$838:$CZ$838='Field Check'!$C$54)*('Field Check'!$C$54&lt;&gt;"")+('Dvd Calendar'!$E$838:$CZ$838='Field Check'!$C$55)*('Field Check'!$C$55&lt;&gt;"")+('Dvd Calendar'!$E$838:$CZ$838='Field Check'!$C$56)*('Field Check'!$C$56&lt;&gt;"")+('Dvd Calendar'!$E$838:$CZ$838='Field Check'!$C$57)*('Field Check'!$C$57&lt;&gt;""))*(COUNTIF('Dvd Calendar'!$E$840:$CZ$840,'Dvd Calendar'!$E$833:$CZ$833)=0)),"")))</f>
        <v/>
      </c>
      <c r="J126" s="77">
        <f>IF(J$49="","",IF($B126="","",IFERROR(SUMIFS('Dvd Calendar'!$E$841:$CZ$841,'Dvd Calendar'!$E$840:$CZ$840,"&gt;"&amp;J$48,'Dvd Calendar'!$E$840:$CZ$840,"&lt;="&amp;J$49)+SUMPRODUCT(('Dvd Calendar'!$E$833:$CZ$833&gt;J$48)*('Dvd Calendar'!$E$833:$CZ$833&lt;=J$49)*'Dvd Calendar'!$E$836:$CZ$836*(('Dvd Calendar'!$E$838:$CZ$838='Field Check'!$C$53)*('Field Check'!$C$53&lt;&gt;"")+('Dvd Calendar'!$E$838:$CZ$838='Field Check'!$C$54)*('Field Check'!$C$54&lt;&gt;"")+('Dvd Calendar'!$E$838:$CZ$838='Field Check'!$C$55)*('Field Check'!$C$55&lt;&gt;"")+('Dvd Calendar'!$E$838:$CZ$838='Field Check'!$C$56)*('Field Check'!$C$56&lt;&gt;"")+('Dvd Calendar'!$E$838:$CZ$838='Field Check'!$C$57)*('Field Check'!$C$57&lt;&gt;""))*(COUNTIF('Dvd Calendar'!$E$840:$CZ$840,'Dvd Calendar'!$E$833:$CZ$833)=0)),"")))</f>
        <v/>
      </c>
      <c r="K126" s="77">
        <f>IF(K$49="","",IF($B126="","",IFERROR(SUMIFS('Dvd Calendar'!$E$841:$CZ$841,'Dvd Calendar'!$E$840:$CZ$840,"&gt;"&amp;K$48,'Dvd Calendar'!$E$840:$CZ$840,"&lt;="&amp;K$49)+SUMPRODUCT(('Dvd Calendar'!$E$833:$CZ$833&gt;K$48)*('Dvd Calendar'!$E$833:$CZ$833&lt;=K$49)*'Dvd Calendar'!$E$836:$CZ$836*(('Dvd Calendar'!$E$838:$CZ$838='Field Check'!$C$53)*('Field Check'!$C$53&lt;&gt;"")+('Dvd Calendar'!$E$838:$CZ$838='Field Check'!$C$54)*('Field Check'!$C$54&lt;&gt;"")+('Dvd Calendar'!$E$838:$CZ$838='Field Check'!$C$55)*('Field Check'!$C$55&lt;&gt;"")+('Dvd Calendar'!$E$838:$CZ$838='Field Check'!$C$56)*('Field Check'!$C$56&lt;&gt;"")+('Dvd Calendar'!$E$838:$CZ$838='Field Check'!$C$57)*('Field Check'!$C$57&lt;&gt;""))*(COUNTIF('Dvd Calendar'!$E$840:$CZ$840,'Dvd Calendar'!$E$833:$CZ$833)=0)),"")))</f>
        <v/>
      </c>
      <c r="L126" s="77">
        <f>IF(L$49="","",IF($B126="","",IFERROR(SUMIFS('Dvd Calendar'!$E$841:$CZ$841,'Dvd Calendar'!$E$840:$CZ$840,"&gt;"&amp;L$48,'Dvd Calendar'!$E$840:$CZ$840,"&lt;="&amp;L$49)+SUMPRODUCT(('Dvd Calendar'!$E$833:$CZ$833&gt;L$48)*('Dvd Calendar'!$E$833:$CZ$833&lt;=L$49)*'Dvd Calendar'!$E$836:$CZ$836*(('Dvd Calendar'!$E$838:$CZ$838='Field Check'!$C$53)*('Field Check'!$C$53&lt;&gt;"")+('Dvd Calendar'!$E$838:$CZ$838='Field Check'!$C$54)*('Field Check'!$C$54&lt;&gt;"")+('Dvd Calendar'!$E$838:$CZ$838='Field Check'!$C$55)*('Field Check'!$C$55&lt;&gt;"")+('Dvd Calendar'!$E$838:$CZ$838='Field Check'!$C$56)*('Field Check'!$C$56&lt;&gt;"")+('Dvd Calendar'!$E$838:$CZ$838='Field Check'!$C$57)*('Field Check'!$C$57&lt;&gt;""))*(COUNTIF('Dvd Calendar'!$E$840:$CZ$840,'Dvd Calendar'!$E$833:$CZ$833)=0)),"")))</f>
        <v/>
      </c>
      <c r="M126" s="77">
        <f>IF(M$49="","",IF($B126="","",IFERROR(SUMIFS('Dvd Calendar'!$E$841:$CZ$841,'Dvd Calendar'!$E$840:$CZ$840,"&gt;"&amp;M$48,'Dvd Calendar'!$E$840:$CZ$840,"&lt;="&amp;M$49)+SUMPRODUCT(('Dvd Calendar'!$E$833:$CZ$833&gt;M$48)*('Dvd Calendar'!$E$833:$CZ$833&lt;=M$49)*'Dvd Calendar'!$E$836:$CZ$836*(('Dvd Calendar'!$E$838:$CZ$838='Field Check'!$C$53)*('Field Check'!$C$53&lt;&gt;"")+('Dvd Calendar'!$E$838:$CZ$838='Field Check'!$C$54)*('Field Check'!$C$54&lt;&gt;"")+('Dvd Calendar'!$E$838:$CZ$838='Field Check'!$C$55)*('Field Check'!$C$55&lt;&gt;"")+('Dvd Calendar'!$E$838:$CZ$838='Field Check'!$C$56)*('Field Check'!$C$56&lt;&gt;"")+('Dvd Calendar'!$E$838:$CZ$838='Field Check'!$C$57)*('Field Check'!$C$57&lt;&gt;""))*(COUNTIF('Dvd Calendar'!$E$840:$CZ$840,'Dvd Calendar'!$E$833:$CZ$833)=0)),"")))</f>
        <v/>
      </c>
      <c r="N126" s="77">
        <f>IF(N$49="","",IF($B126="","",IFERROR(SUMIFS('Dvd Calendar'!$E$841:$CZ$841,'Dvd Calendar'!$E$840:$CZ$840,"&gt;"&amp;N$48,'Dvd Calendar'!$E$840:$CZ$840,"&lt;="&amp;N$49)+SUMPRODUCT(('Dvd Calendar'!$E$833:$CZ$833&gt;N$48)*('Dvd Calendar'!$E$833:$CZ$833&lt;=N$49)*'Dvd Calendar'!$E$836:$CZ$836*(('Dvd Calendar'!$E$838:$CZ$838='Field Check'!$C$53)*('Field Check'!$C$53&lt;&gt;"")+('Dvd Calendar'!$E$838:$CZ$838='Field Check'!$C$54)*('Field Check'!$C$54&lt;&gt;"")+('Dvd Calendar'!$E$838:$CZ$838='Field Check'!$C$55)*('Field Check'!$C$55&lt;&gt;"")+('Dvd Calendar'!$E$838:$CZ$838='Field Check'!$C$56)*('Field Check'!$C$56&lt;&gt;"")+('Dvd Calendar'!$E$838:$CZ$838='Field Check'!$C$57)*('Field Check'!$C$57&lt;&gt;""))*(COUNTIF('Dvd Calendar'!$E$840:$CZ$840,'Dvd Calendar'!$E$833:$CZ$833)=0)),"")))</f>
        <v/>
      </c>
      <c r="O126" s="77">
        <f>IF(O$49="","",IF($B126="","",IFERROR(SUMIFS('Dvd Calendar'!$E$841:$CZ$841,'Dvd Calendar'!$E$840:$CZ$840,"&gt;"&amp;O$48,'Dvd Calendar'!$E$840:$CZ$840,"&lt;="&amp;O$49)+SUMPRODUCT(('Dvd Calendar'!$E$833:$CZ$833&gt;O$48)*('Dvd Calendar'!$E$833:$CZ$833&lt;=O$49)*'Dvd Calendar'!$E$836:$CZ$836*(('Dvd Calendar'!$E$838:$CZ$838='Field Check'!$C$53)*('Field Check'!$C$53&lt;&gt;"")+('Dvd Calendar'!$E$838:$CZ$838='Field Check'!$C$54)*('Field Check'!$C$54&lt;&gt;"")+('Dvd Calendar'!$E$838:$CZ$838='Field Check'!$C$55)*('Field Check'!$C$55&lt;&gt;"")+('Dvd Calendar'!$E$838:$CZ$838='Field Check'!$C$56)*('Field Check'!$C$56&lt;&gt;"")+('Dvd Calendar'!$E$838:$CZ$838='Field Check'!$C$57)*('Field Check'!$C$57&lt;&gt;""))*(COUNTIF('Dvd Calendar'!$E$840:$CZ$840,'Dvd Calendar'!$E$833:$CZ$833)=0)),"")))</f>
        <v/>
      </c>
      <c r="P126" s="77">
        <f>IF(P$49="","",IF($B126="","",IFERROR(SUMIFS('Dvd Calendar'!$E$841:$CZ$841,'Dvd Calendar'!$E$840:$CZ$840,"&gt;"&amp;P$48,'Dvd Calendar'!$E$840:$CZ$840,"&lt;="&amp;P$49)+SUMPRODUCT(('Dvd Calendar'!$E$833:$CZ$833&gt;P$48)*('Dvd Calendar'!$E$833:$CZ$833&lt;=P$49)*'Dvd Calendar'!$E$836:$CZ$836*(('Dvd Calendar'!$E$838:$CZ$838='Field Check'!$C$53)*('Field Check'!$C$53&lt;&gt;"")+('Dvd Calendar'!$E$838:$CZ$838='Field Check'!$C$54)*('Field Check'!$C$54&lt;&gt;"")+('Dvd Calendar'!$E$838:$CZ$838='Field Check'!$C$55)*('Field Check'!$C$55&lt;&gt;"")+('Dvd Calendar'!$E$838:$CZ$838='Field Check'!$C$56)*('Field Check'!$C$56&lt;&gt;"")+('Dvd Calendar'!$E$838:$CZ$838='Field Check'!$C$57)*('Field Check'!$C$57&lt;&gt;""))*(COUNTIF('Dvd Calendar'!$E$840:$CZ$840,'Dvd Calendar'!$E$833:$CZ$833)=0)),"")))</f>
        <v/>
      </c>
      <c r="Q126" s="77">
        <f>IF(Q$49="","",IF($B126="","",IFERROR(SUMIFS('Dvd Calendar'!$E$841:$CZ$841,'Dvd Calendar'!$E$840:$CZ$840,"&gt;"&amp;Q$48,'Dvd Calendar'!$E$840:$CZ$840,"&lt;="&amp;Q$49)+SUMPRODUCT(('Dvd Calendar'!$E$833:$CZ$833&gt;Q$48)*('Dvd Calendar'!$E$833:$CZ$833&lt;=Q$49)*'Dvd Calendar'!$E$836:$CZ$836*(('Dvd Calendar'!$E$838:$CZ$838='Field Check'!$C$53)*('Field Check'!$C$53&lt;&gt;"")+('Dvd Calendar'!$E$838:$CZ$838='Field Check'!$C$54)*('Field Check'!$C$54&lt;&gt;"")+('Dvd Calendar'!$E$838:$CZ$838='Field Check'!$C$55)*('Field Check'!$C$55&lt;&gt;"")+('Dvd Calendar'!$E$838:$CZ$838='Field Check'!$C$56)*('Field Check'!$C$56&lt;&gt;"")+('Dvd Calendar'!$E$838:$CZ$838='Field Check'!$C$57)*('Field Check'!$C$57&lt;&gt;""))*(COUNTIF('Dvd Calendar'!$E$840:$CZ$840,'Dvd Calendar'!$E$833:$CZ$833)=0)),"")))</f>
        <v/>
      </c>
      <c r="R126" s="77">
        <f>IF(R$49="","",IF($B126="","",IFERROR(SUMIFS('Dvd Calendar'!$E$841:$CZ$841,'Dvd Calendar'!$E$840:$CZ$840,"&gt;"&amp;R$48,'Dvd Calendar'!$E$840:$CZ$840,"&lt;="&amp;R$49)+SUMPRODUCT(('Dvd Calendar'!$E$833:$CZ$833&gt;R$48)*('Dvd Calendar'!$E$833:$CZ$833&lt;=R$49)*'Dvd Calendar'!$E$836:$CZ$836*(('Dvd Calendar'!$E$838:$CZ$838='Field Check'!$C$53)*('Field Check'!$C$53&lt;&gt;"")+('Dvd Calendar'!$E$838:$CZ$838='Field Check'!$C$54)*('Field Check'!$C$54&lt;&gt;"")+('Dvd Calendar'!$E$838:$CZ$838='Field Check'!$C$55)*('Field Check'!$C$55&lt;&gt;"")+('Dvd Calendar'!$E$838:$CZ$838='Field Check'!$C$56)*('Field Check'!$C$56&lt;&gt;"")+('Dvd Calendar'!$E$838:$CZ$838='Field Check'!$C$57)*('Field Check'!$C$57&lt;&gt;""))*(COUNTIF('Dvd Calendar'!$E$840:$CZ$840,'Dvd Calendar'!$E$833:$CZ$833)=0)),"")))</f>
        <v/>
      </c>
    </row>
    <row r="127">
      <c r="B127" s="126">
        <f>IF('AS51'!$C$82="","",'AS51'!$C$82)</f>
        <v/>
      </c>
      <c r="C127" s="77">
        <f>IF(C$49="","",IF($B127="","",IFERROR(SUMIFS('Dvd Calendar'!$E$852:$CZ$852,'Dvd Calendar'!$E$851:$CZ$851,"&gt;"&amp;C$48,'Dvd Calendar'!$E$851:$CZ$851,"&lt;="&amp;C$49)+SUMPRODUCT(('Dvd Calendar'!$E$844:$CZ$844&gt;C$48)*('Dvd Calendar'!$E$844:$CZ$844&lt;=C$49)*'Dvd Calendar'!$E$847:$CZ$847*(('Dvd Calendar'!$E$849:$CZ$849='Field Check'!$C$53)*('Field Check'!$C$53&lt;&gt;"")+('Dvd Calendar'!$E$849:$CZ$849='Field Check'!$C$54)*('Field Check'!$C$54&lt;&gt;"")+('Dvd Calendar'!$E$849:$CZ$849='Field Check'!$C$55)*('Field Check'!$C$55&lt;&gt;"")+('Dvd Calendar'!$E$849:$CZ$849='Field Check'!$C$56)*('Field Check'!$C$56&lt;&gt;"")+('Dvd Calendar'!$E$849:$CZ$849='Field Check'!$C$57)*('Field Check'!$C$57&lt;&gt;""))*(COUNTIF('Dvd Calendar'!$E$851:$CZ$851,'Dvd Calendar'!$E$844:$CZ$844)=0)),"")))</f>
        <v/>
      </c>
      <c r="D127" s="77">
        <f>IF(D$49="","",IF($B127="","",IFERROR(SUMIFS('Dvd Calendar'!$E$852:$CZ$852,'Dvd Calendar'!$E$851:$CZ$851,"&gt;"&amp;D$48,'Dvd Calendar'!$E$851:$CZ$851,"&lt;="&amp;D$49)+SUMPRODUCT(('Dvd Calendar'!$E$844:$CZ$844&gt;D$48)*('Dvd Calendar'!$E$844:$CZ$844&lt;=D$49)*'Dvd Calendar'!$E$847:$CZ$847*(('Dvd Calendar'!$E$849:$CZ$849='Field Check'!$C$53)*('Field Check'!$C$53&lt;&gt;"")+('Dvd Calendar'!$E$849:$CZ$849='Field Check'!$C$54)*('Field Check'!$C$54&lt;&gt;"")+('Dvd Calendar'!$E$849:$CZ$849='Field Check'!$C$55)*('Field Check'!$C$55&lt;&gt;"")+('Dvd Calendar'!$E$849:$CZ$849='Field Check'!$C$56)*('Field Check'!$C$56&lt;&gt;"")+('Dvd Calendar'!$E$849:$CZ$849='Field Check'!$C$57)*('Field Check'!$C$57&lt;&gt;""))*(COUNTIF('Dvd Calendar'!$E$851:$CZ$851,'Dvd Calendar'!$E$844:$CZ$844)=0)),"")))</f>
        <v/>
      </c>
      <c r="E127" s="77">
        <f>IF(E$49="","",IF($B127="","",IFERROR(SUMIFS('Dvd Calendar'!$E$852:$CZ$852,'Dvd Calendar'!$E$851:$CZ$851,"&gt;"&amp;E$48,'Dvd Calendar'!$E$851:$CZ$851,"&lt;="&amp;E$49)+SUMPRODUCT(('Dvd Calendar'!$E$844:$CZ$844&gt;E$48)*('Dvd Calendar'!$E$844:$CZ$844&lt;=E$49)*'Dvd Calendar'!$E$847:$CZ$847*(('Dvd Calendar'!$E$849:$CZ$849='Field Check'!$C$53)*('Field Check'!$C$53&lt;&gt;"")+('Dvd Calendar'!$E$849:$CZ$849='Field Check'!$C$54)*('Field Check'!$C$54&lt;&gt;"")+('Dvd Calendar'!$E$849:$CZ$849='Field Check'!$C$55)*('Field Check'!$C$55&lt;&gt;"")+('Dvd Calendar'!$E$849:$CZ$849='Field Check'!$C$56)*('Field Check'!$C$56&lt;&gt;"")+('Dvd Calendar'!$E$849:$CZ$849='Field Check'!$C$57)*('Field Check'!$C$57&lt;&gt;""))*(COUNTIF('Dvd Calendar'!$E$851:$CZ$851,'Dvd Calendar'!$E$844:$CZ$844)=0)),"")))</f>
        <v/>
      </c>
      <c r="F127" s="77">
        <f>IF(F$49="","",IF($B127="","",IFERROR(SUMIFS('Dvd Calendar'!$E$852:$CZ$852,'Dvd Calendar'!$E$851:$CZ$851,"&gt;"&amp;F$48,'Dvd Calendar'!$E$851:$CZ$851,"&lt;="&amp;F$49)+SUMPRODUCT(('Dvd Calendar'!$E$844:$CZ$844&gt;F$48)*('Dvd Calendar'!$E$844:$CZ$844&lt;=F$49)*'Dvd Calendar'!$E$847:$CZ$847*(('Dvd Calendar'!$E$849:$CZ$849='Field Check'!$C$53)*('Field Check'!$C$53&lt;&gt;"")+('Dvd Calendar'!$E$849:$CZ$849='Field Check'!$C$54)*('Field Check'!$C$54&lt;&gt;"")+('Dvd Calendar'!$E$849:$CZ$849='Field Check'!$C$55)*('Field Check'!$C$55&lt;&gt;"")+('Dvd Calendar'!$E$849:$CZ$849='Field Check'!$C$56)*('Field Check'!$C$56&lt;&gt;"")+('Dvd Calendar'!$E$849:$CZ$849='Field Check'!$C$57)*('Field Check'!$C$57&lt;&gt;""))*(COUNTIF('Dvd Calendar'!$E$851:$CZ$851,'Dvd Calendar'!$E$844:$CZ$844)=0)),"")))</f>
        <v/>
      </c>
      <c r="G127" s="77">
        <f>IF(G$49="","",IF($B127="","",IFERROR(SUMIFS('Dvd Calendar'!$E$852:$CZ$852,'Dvd Calendar'!$E$851:$CZ$851,"&gt;"&amp;G$48,'Dvd Calendar'!$E$851:$CZ$851,"&lt;="&amp;G$49)+SUMPRODUCT(('Dvd Calendar'!$E$844:$CZ$844&gt;G$48)*('Dvd Calendar'!$E$844:$CZ$844&lt;=G$49)*'Dvd Calendar'!$E$847:$CZ$847*(('Dvd Calendar'!$E$849:$CZ$849='Field Check'!$C$53)*('Field Check'!$C$53&lt;&gt;"")+('Dvd Calendar'!$E$849:$CZ$849='Field Check'!$C$54)*('Field Check'!$C$54&lt;&gt;"")+('Dvd Calendar'!$E$849:$CZ$849='Field Check'!$C$55)*('Field Check'!$C$55&lt;&gt;"")+('Dvd Calendar'!$E$849:$CZ$849='Field Check'!$C$56)*('Field Check'!$C$56&lt;&gt;"")+('Dvd Calendar'!$E$849:$CZ$849='Field Check'!$C$57)*('Field Check'!$C$57&lt;&gt;""))*(COUNTIF('Dvd Calendar'!$E$851:$CZ$851,'Dvd Calendar'!$E$844:$CZ$844)=0)),"")))</f>
        <v/>
      </c>
      <c r="H127" s="77">
        <f>IF(H$49="","",IF($B127="","",IFERROR(SUMIFS('Dvd Calendar'!$E$852:$CZ$852,'Dvd Calendar'!$E$851:$CZ$851,"&gt;"&amp;H$48,'Dvd Calendar'!$E$851:$CZ$851,"&lt;="&amp;H$49)+SUMPRODUCT(('Dvd Calendar'!$E$844:$CZ$844&gt;H$48)*('Dvd Calendar'!$E$844:$CZ$844&lt;=H$49)*'Dvd Calendar'!$E$847:$CZ$847*(('Dvd Calendar'!$E$849:$CZ$849='Field Check'!$C$53)*('Field Check'!$C$53&lt;&gt;"")+('Dvd Calendar'!$E$849:$CZ$849='Field Check'!$C$54)*('Field Check'!$C$54&lt;&gt;"")+('Dvd Calendar'!$E$849:$CZ$849='Field Check'!$C$55)*('Field Check'!$C$55&lt;&gt;"")+('Dvd Calendar'!$E$849:$CZ$849='Field Check'!$C$56)*('Field Check'!$C$56&lt;&gt;"")+('Dvd Calendar'!$E$849:$CZ$849='Field Check'!$C$57)*('Field Check'!$C$57&lt;&gt;""))*(COUNTIF('Dvd Calendar'!$E$851:$CZ$851,'Dvd Calendar'!$E$844:$CZ$844)=0)),"")))</f>
        <v/>
      </c>
      <c r="I127" s="77">
        <f>IF(I$49="","",IF($B127="","",IFERROR(SUMIFS('Dvd Calendar'!$E$852:$CZ$852,'Dvd Calendar'!$E$851:$CZ$851,"&gt;"&amp;I$48,'Dvd Calendar'!$E$851:$CZ$851,"&lt;="&amp;I$49)+SUMPRODUCT(('Dvd Calendar'!$E$844:$CZ$844&gt;I$48)*('Dvd Calendar'!$E$844:$CZ$844&lt;=I$49)*'Dvd Calendar'!$E$847:$CZ$847*(('Dvd Calendar'!$E$849:$CZ$849='Field Check'!$C$53)*('Field Check'!$C$53&lt;&gt;"")+('Dvd Calendar'!$E$849:$CZ$849='Field Check'!$C$54)*('Field Check'!$C$54&lt;&gt;"")+('Dvd Calendar'!$E$849:$CZ$849='Field Check'!$C$55)*('Field Check'!$C$55&lt;&gt;"")+('Dvd Calendar'!$E$849:$CZ$849='Field Check'!$C$56)*('Field Check'!$C$56&lt;&gt;"")+('Dvd Calendar'!$E$849:$CZ$849='Field Check'!$C$57)*('Field Check'!$C$57&lt;&gt;""))*(COUNTIF('Dvd Calendar'!$E$851:$CZ$851,'Dvd Calendar'!$E$844:$CZ$844)=0)),"")))</f>
        <v/>
      </c>
      <c r="J127" s="77">
        <f>IF(J$49="","",IF($B127="","",IFERROR(SUMIFS('Dvd Calendar'!$E$852:$CZ$852,'Dvd Calendar'!$E$851:$CZ$851,"&gt;"&amp;J$48,'Dvd Calendar'!$E$851:$CZ$851,"&lt;="&amp;J$49)+SUMPRODUCT(('Dvd Calendar'!$E$844:$CZ$844&gt;J$48)*('Dvd Calendar'!$E$844:$CZ$844&lt;=J$49)*'Dvd Calendar'!$E$847:$CZ$847*(('Dvd Calendar'!$E$849:$CZ$849='Field Check'!$C$53)*('Field Check'!$C$53&lt;&gt;"")+('Dvd Calendar'!$E$849:$CZ$849='Field Check'!$C$54)*('Field Check'!$C$54&lt;&gt;"")+('Dvd Calendar'!$E$849:$CZ$849='Field Check'!$C$55)*('Field Check'!$C$55&lt;&gt;"")+('Dvd Calendar'!$E$849:$CZ$849='Field Check'!$C$56)*('Field Check'!$C$56&lt;&gt;"")+('Dvd Calendar'!$E$849:$CZ$849='Field Check'!$C$57)*('Field Check'!$C$57&lt;&gt;""))*(COUNTIF('Dvd Calendar'!$E$851:$CZ$851,'Dvd Calendar'!$E$844:$CZ$844)=0)),"")))</f>
        <v/>
      </c>
      <c r="K127" s="77">
        <f>IF(K$49="","",IF($B127="","",IFERROR(SUMIFS('Dvd Calendar'!$E$852:$CZ$852,'Dvd Calendar'!$E$851:$CZ$851,"&gt;"&amp;K$48,'Dvd Calendar'!$E$851:$CZ$851,"&lt;="&amp;K$49)+SUMPRODUCT(('Dvd Calendar'!$E$844:$CZ$844&gt;K$48)*('Dvd Calendar'!$E$844:$CZ$844&lt;=K$49)*'Dvd Calendar'!$E$847:$CZ$847*(('Dvd Calendar'!$E$849:$CZ$849='Field Check'!$C$53)*('Field Check'!$C$53&lt;&gt;"")+('Dvd Calendar'!$E$849:$CZ$849='Field Check'!$C$54)*('Field Check'!$C$54&lt;&gt;"")+('Dvd Calendar'!$E$849:$CZ$849='Field Check'!$C$55)*('Field Check'!$C$55&lt;&gt;"")+('Dvd Calendar'!$E$849:$CZ$849='Field Check'!$C$56)*('Field Check'!$C$56&lt;&gt;"")+('Dvd Calendar'!$E$849:$CZ$849='Field Check'!$C$57)*('Field Check'!$C$57&lt;&gt;""))*(COUNTIF('Dvd Calendar'!$E$851:$CZ$851,'Dvd Calendar'!$E$844:$CZ$844)=0)),"")))</f>
        <v/>
      </c>
      <c r="L127" s="77">
        <f>IF(L$49="","",IF($B127="","",IFERROR(SUMIFS('Dvd Calendar'!$E$852:$CZ$852,'Dvd Calendar'!$E$851:$CZ$851,"&gt;"&amp;L$48,'Dvd Calendar'!$E$851:$CZ$851,"&lt;="&amp;L$49)+SUMPRODUCT(('Dvd Calendar'!$E$844:$CZ$844&gt;L$48)*('Dvd Calendar'!$E$844:$CZ$844&lt;=L$49)*'Dvd Calendar'!$E$847:$CZ$847*(('Dvd Calendar'!$E$849:$CZ$849='Field Check'!$C$53)*('Field Check'!$C$53&lt;&gt;"")+('Dvd Calendar'!$E$849:$CZ$849='Field Check'!$C$54)*('Field Check'!$C$54&lt;&gt;"")+('Dvd Calendar'!$E$849:$CZ$849='Field Check'!$C$55)*('Field Check'!$C$55&lt;&gt;"")+('Dvd Calendar'!$E$849:$CZ$849='Field Check'!$C$56)*('Field Check'!$C$56&lt;&gt;"")+('Dvd Calendar'!$E$849:$CZ$849='Field Check'!$C$57)*('Field Check'!$C$57&lt;&gt;""))*(COUNTIF('Dvd Calendar'!$E$851:$CZ$851,'Dvd Calendar'!$E$844:$CZ$844)=0)),"")))</f>
        <v/>
      </c>
      <c r="M127" s="77">
        <f>IF(M$49="","",IF($B127="","",IFERROR(SUMIFS('Dvd Calendar'!$E$852:$CZ$852,'Dvd Calendar'!$E$851:$CZ$851,"&gt;"&amp;M$48,'Dvd Calendar'!$E$851:$CZ$851,"&lt;="&amp;M$49)+SUMPRODUCT(('Dvd Calendar'!$E$844:$CZ$844&gt;M$48)*('Dvd Calendar'!$E$844:$CZ$844&lt;=M$49)*'Dvd Calendar'!$E$847:$CZ$847*(('Dvd Calendar'!$E$849:$CZ$849='Field Check'!$C$53)*('Field Check'!$C$53&lt;&gt;"")+('Dvd Calendar'!$E$849:$CZ$849='Field Check'!$C$54)*('Field Check'!$C$54&lt;&gt;"")+('Dvd Calendar'!$E$849:$CZ$849='Field Check'!$C$55)*('Field Check'!$C$55&lt;&gt;"")+('Dvd Calendar'!$E$849:$CZ$849='Field Check'!$C$56)*('Field Check'!$C$56&lt;&gt;"")+('Dvd Calendar'!$E$849:$CZ$849='Field Check'!$C$57)*('Field Check'!$C$57&lt;&gt;""))*(COUNTIF('Dvd Calendar'!$E$851:$CZ$851,'Dvd Calendar'!$E$844:$CZ$844)=0)),"")))</f>
        <v/>
      </c>
      <c r="N127" s="77">
        <f>IF(N$49="","",IF($B127="","",IFERROR(SUMIFS('Dvd Calendar'!$E$852:$CZ$852,'Dvd Calendar'!$E$851:$CZ$851,"&gt;"&amp;N$48,'Dvd Calendar'!$E$851:$CZ$851,"&lt;="&amp;N$49)+SUMPRODUCT(('Dvd Calendar'!$E$844:$CZ$844&gt;N$48)*('Dvd Calendar'!$E$844:$CZ$844&lt;=N$49)*'Dvd Calendar'!$E$847:$CZ$847*(('Dvd Calendar'!$E$849:$CZ$849='Field Check'!$C$53)*('Field Check'!$C$53&lt;&gt;"")+('Dvd Calendar'!$E$849:$CZ$849='Field Check'!$C$54)*('Field Check'!$C$54&lt;&gt;"")+('Dvd Calendar'!$E$849:$CZ$849='Field Check'!$C$55)*('Field Check'!$C$55&lt;&gt;"")+('Dvd Calendar'!$E$849:$CZ$849='Field Check'!$C$56)*('Field Check'!$C$56&lt;&gt;"")+('Dvd Calendar'!$E$849:$CZ$849='Field Check'!$C$57)*('Field Check'!$C$57&lt;&gt;""))*(COUNTIF('Dvd Calendar'!$E$851:$CZ$851,'Dvd Calendar'!$E$844:$CZ$844)=0)),"")))</f>
        <v/>
      </c>
      <c r="O127" s="77">
        <f>IF(O$49="","",IF($B127="","",IFERROR(SUMIFS('Dvd Calendar'!$E$852:$CZ$852,'Dvd Calendar'!$E$851:$CZ$851,"&gt;"&amp;O$48,'Dvd Calendar'!$E$851:$CZ$851,"&lt;="&amp;O$49)+SUMPRODUCT(('Dvd Calendar'!$E$844:$CZ$844&gt;O$48)*('Dvd Calendar'!$E$844:$CZ$844&lt;=O$49)*'Dvd Calendar'!$E$847:$CZ$847*(('Dvd Calendar'!$E$849:$CZ$849='Field Check'!$C$53)*('Field Check'!$C$53&lt;&gt;"")+('Dvd Calendar'!$E$849:$CZ$849='Field Check'!$C$54)*('Field Check'!$C$54&lt;&gt;"")+('Dvd Calendar'!$E$849:$CZ$849='Field Check'!$C$55)*('Field Check'!$C$55&lt;&gt;"")+('Dvd Calendar'!$E$849:$CZ$849='Field Check'!$C$56)*('Field Check'!$C$56&lt;&gt;"")+('Dvd Calendar'!$E$849:$CZ$849='Field Check'!$C$57)*('Field Check'!$C$57&lt;&gt;""))*(COUNTIF('Dvd Calendar'!$E$851:$CZ$851,'Dvd Calendar'!$E$844:$CZ$844)=0)),"")))</f>
        <v/>
      </c>
      <c r="P127" s="77">
        <f>IF(P$49="","",IF($B127="","",IFERROR(SUMIFS('Dvd Calendar'!$E$852:$CZ$852,'Dvd Calendar'!$E$851:$CZ$851,"&gt;"&amp;P$48,'Dvd Calendar'!$E$851:$CZ$851,"&lt;="&amp;P$49)+SUMPRODUCT(('Dvd Calendar'!$E$844:$CZ$844&gt;P$48)*('Dvd Calendar'!$E$844:$CZ$844&lt;=P$49)*'Dvd Calendar'!$E$847:$CZ$847*(('Dvd Calendar'!$E$849:$CZ$849='Field Check'!$C$53)*('Field Check'!$C$53&lt;&gt;"")+('Dvd Calendar'!$E$849:$CZ$849='Field Check'!$C$54)*('Field Check'!$C$54&lt;&gt;"")+('Dvd Calendar'!$E$849:$CZ$849='Field Check'!$C$55)*('Field Check'!$C$55&lt;&gt;"")+('Dvd Calendar'!$E$849:$CZ$849='Field Check'!$C$56)*('Field Check'!$C$56&lt;&gt;"")+('Dvd Calendar'!$E$849:$CZ$849='Field Check'!$C$57)*('Field Check'!$C$57&lt;&gt;""))*(COUNTIF('Dvd Calendar'!$E$851:$CZ$851,'Dvd Calendar'!$E$844:$CZ$844)=0)),"")))</f>
        <v/>
      </c>
      <c r="Q127" s="77">
        <f>IF(Q$49="","",IF($B127="","",IFERROR(SUMIFS('Dvd Calendar'!$E$852:$CZ$852,'Dvd Calendar'!$E$851:$CZ$851,"&gt;"&amp;Q$48,'Dvd Calendar'!$E$851:$CZ$851,"&lt;="&amp;Q$49)+SUMPRODUCT(('Dvd Calendar'!$E$844:$CZ$844&gt;Q$48)*('Dvd Calendar'!$E$844:$CZ$844&lt;=Q$49)*'Dvd Calendar'!$E$847:$CZ$847*(('Dvd Calendar'!$E$849:$CZ$849='Field Check'!$C$53)*('Field Check'!$C$53&lt;&gt;"")+('Dvd Calendar'!$E$849:$CZ$849='Field Check'!$C$54)*('Field Check'!$C$54&lt;&gt;"")+('Dvd Calendar'!$E$849:$CZ$849='Field Check'!$C$55)*('Field Check'!$C$55&lt;&gt;"")+('Dvd Calendar'!$E$849:$CZ$849='Field Check'!$C$56)*('Field Check'!$C$56&lt;&gt;"")+('Dvd Calendar'!$E$849:$CZ$849='Field Check'!$C$57)*('Field Check'!$C$57&lt;&gt;""))*(COUNTIF('Dvd Calendar'!$E$851:$CZ$851,'Dvd Calendar'!$E$844:$CZ$844)=0)),"")))</f>
        <v/>
      </c>
      <c r="R127" s="77">
        <f>IF(R$49="","",IF($B127="","",IFERROR(SUMIFS('Dvd Calendar'!$E$852:$CZ$852,'Dvd Calendar'!$E$851:$CZ$851,"&gt;"&amp;R$48,'Dvd Calendar'!$E$851:$CZ$851,"&lt;="&amp;R$49)+SUMPRODUCT(('Dvd Calendar'!$E$844:$CZ$844&gt;R$48)*('Dvd Calendar'!$E$844:$CZ$844&lt;=R$49)*'Dvd Calendar'!$E$847:$CZ$847*(('Dvd Calendar'!$E$849:$CZ$849='Field Check'!$C$53)*('Field Check'!$C$53&lt;&gt;"")+('Dvd Calendar'!$E$849:$CZ$849='Field Check'!$C$54)*('Field Check'!$C$54&lt;&gt;"")+('Dvd Calendar'!$E$849:$CZ$849='Field Check'!$C$55)*('Field Check'!$C$55&lt;&gt;"")+('Dvd Calendar'!$E$849:$CZ$849='Field Check'!$C$56)*('Field Check'!$C$56&lt;&gt;"")+('Dvd Calendar'!$E$849:$CZ$849='Field Check'!$C$57)*('Field Check'!$C$57&lt;&gt;""))*(COUNTIF('Dvd Calendar'!$E$851:$CZ$851,'Dvd Calendar'!$E$844:$CZ$844)=0)),"")))</f>
        <v/>
      </c>
    </row>
    <row r="128">
      <c r="B128" s="126">
        <f>IF('AS51'!$C$83="","",'AS51'!$C$83)</f>
        <v/>
      </c>
      <c r="C128" s="77">
        <f>IF(C$49="","",IF($B128="","",IFERROR(SUMIFS('Dvd Calendar'!$E$863:$CZ$863,'Dvd Calendar'!$E$862:$CZ$862,"&gt;"&amp;C$48,'Dvd Calendar'!$E$862:$CZ$862,"&lt;="&amp;C$49)+SUMPRODUCT(('Dvd Calendar'!$E$855:$CZ$855&gt;C$48)*('Dvd Calendar'!$E$855:$CZ$855&lt;=C$49)*'Dvd Calendar'!$E$858:$CZ$858*(('Dvd Calendar'!$E$860:$CZ$860='Field Check'!$C$53)*('Field Check'!$C$53&lt;&gt;"")+('Dvd Calendar'!$E$860:$CZ$860='Field Check'!$C$54)*('Field Check'!$C$54&lt;&gt;"")+('Dvd Calendar'!$E$860:$CZ$860='Field Check'!$C$55)*('Field Check'!$C$55&lt;&gt;"")+('Dvd Calendar'!$E$860:$CZ$860='Field Check'!$C$56)*('Field Check'!$C$56&lt;&gt;"")+('Dvd Calendar'!$E$860:$CZ$860='Field Check'!$C$57)*('Field Check'!$C$57&lt;&gt;""))*(COUNTIF('Dvd Calendar'!$E$862:$CZ$862,'Dvd Calendar'!$E$855:$CZ$855)=0)),"")))</f>
        <v/>
      </c>
      <c r="D128" s="77">
        <f>IF(D$49="","",IF($B128="","",IFERROR(SUMIFS('Dvd Calendar'!$E$863:$CZ$863,'Dvd Calendar'!$E$862:$CZ$862,"&gt;"&amp;D$48,'Dvd Calendar'!$E$862:$CZ$862,"&lt;="&amp;D$49)+SUMPRODUCT(('Dvd Calendar'!$E$855:$CZ$855&gt;D$48)*('Dvd Calendar'!$E$855:$CZ$855&lt;=D$49)*'Dvd Calendar'!$E$858:$CZ$858*(('Dvd Calendar'!$E$860:$CZ$860='Field Check'!$C$53)*('Field Check'!$C$53&lt;&gt;"")+('Dvd Calendar'!$E$860:$CZ$860='Field Check'!$C$54)*('Field Check'!$C$54&lt;&gt;"")+('Dvd Calendar'!$E$860:$CZ$860='Field Check'!$C$55)*('Field Check'!$C$55&lt;&gt;"")+('Dvd Calendar'!$E$860:$CZ$860='Field Check'!$C$56)*('Field Check'!$C$56&lt;&gt;"")+('Dvd Calendar'!$E$860:$CZ$860='Field Check'!$C$57)*('Field Check'!$C$57&lt;&gt;""))*(COUNTIF('Dvd Calendar'!$E$862:$CZ$862,'Dvd Calendar'!$E$855:$CZ$855)=0)),"")))</f>
        <v/>
      </c>
      <c r="E128" s="77">
        <f>IF(E$49="","",IF($B128="","",IFERROR(SUMIFS('Dvd Calendar'!$E$863:$CZ$863,'Dvd Calendar'!$E$862:$CZ$862,"&gt;"&amp;E$48,'Dvd Calendar'!$E$862:$CZ$862,"&lt;="&amp;E$49)+SUMPRODUCT(('Dvd Calendar'!$E$855:$CZ$855&gt;E$48)*('Dvd Calendar'!$E$855:$CZ$855&lt;=E$49)*'Dvd Calendar'!$E$858:$CZ$858*(('Dvd Calendar'!$E$860:$CZ$860='Field Check'!$C$53)*('Field Check'!$C$53&lt;&gt;"")+('Dvd Calendar'!$E$860:$CZ$860='Field Check'!$C$54)*('Field Check'!$C$54&lt;&gt;"")+('Dvd Calendar'!$E$860:$CZ$860='Field Check'!$C$55)*('Field Check'!$C$55&lt;&gt;"")+('Dvd Calendar'!$E$860:$CZ$860='Field Check'!$C$56)*('Field Check'!$C$56&lt;&gt;"")+('Dvd Calendar'!$E$860:$CZ$860='Field Check'!$C$57)*('Field Check'!$C$57&lt;&gt;""))*(COUNTIF('Dvd Calendar'!$E$862:$CZ$862,'Dvd Calendar'!$E$855:$CZ$855)=0)),"")))</f>
        <v/>
      </c>
      <c r="F128" s="77">
        <f>IF(F$49="","",IF($B128="","",IFERROR(SUMIFS('Dvd Calendar'!$E$863:$CZ$863,'Dvd Calendar'!$E$862:$CZ$862,"&gt;"&amp;F$48,'Dvd Calendar'!$E$862:$CZ$862,"&lt;="&amp;F$49)+SUMPRODUCT(('Dvd Calendar'!$E$855:$CZ$855&gt;F$48)*('Dvd Calendar'!$E$855:$CZ$855&lt;=F$49)*'Dvd Calendar'!$E$858:$CZ$858*(('Dvd Calendar'!$E$860:$CZ$860='Field Check'!$C$53)*('Field Check'!$C$53&lt;&gt;"")+('Dvd Calendar'!$E$860:$CZ$860='Field Check'!$C$54)*('Field Check'!$C$54&lt;&gt;"")+('Dvd Calendar'!$E$860:$CZ$860='Field Check'!$C$55)*('Field Check'!$C$55&lt;&gt;"")+('Dvd Calendar'!$E$860:$CZ$860='Field Check'!$C$56)*('Field Check'!$C$56&lt;&gt;"")+('Dvd Calendar'!$E$860:$CZ$860='Field Check'!$C$57)*('Field Check'!$C$57&lt;&gt;""))*(COUNTIF('Dvd Calendar'!$E$862:$CZ$862,'Dvd Calendar'!$E$855:$CZ$855)=0)),"")))</f>
        <v/>
      </c>
      <c r="G128" s="77">
        <f>IF(G$49="","",IF($B128="","",IFERROR(SUMIFS('Dvd Calendar'!$E$863:$CZ$863,'Dvd Calendar'!$E$862:$CZ$862,"&gt;"&amp;G$48,'Dvd Calendar'!$E$862:$CZ$862,"&lt;="&amp;G$49)+SUMPRODUCT(('Dvd Calendar'!$E$855:$CZ$855&gt;G$48)*('Dvd Calendar'!$E$855:$CZ$855&lt;=G$49)*'Dvd Calendar'!$E$858:$CZ$858*(('Dvd Calendar'!$E$860:$CZ$860='Field Check'!$C$53)*('Field Check'!$C$53&lt;&gt;"")+('Dvd Calendar'!$E$860:$CZ$860='Field Check'!$C$54)*('Field Check'!$C$54&lt;&gt;"")+('Dvd Calendar'!$E$860:$CZ$860='Field Check'!$C$55)*('Field Check'!$C$55&lt;&gt;"")+('Dvd Calendar'!$E$860:$CZ$860='Field Check'!$C$56)*('Field Check'!$C$56&lt;&gt;"")+('Dvd Calendar'!$E$860:$CZ$860='Field Check'!$C$57)*('Field Check'!$C$57&lt;&gt;""))*(COUNTIF('Dvd Calendar'!$E$862:$CZ$862,'Dvd Calendar'!$E$855:$CZ$855)=0)),"")))</f>
        <v/>
      </c>
      <c r="H128" s="77">
        <f>IF(H$49="","",IF($B128="","",IFERROR(SUMIFS('Dvd Calendar'!$E$863:$CZ$863,'Dvd Calendar'!$E$862:$CZ$862,"&gt;"&amp;H$48,'Dvd Calendar'!$E$862:$CZ$862,"&lt;="&amp;H$49)+SUMPRODUCT(('Dvd Calendar'!$E$855:$CZ$855&gt;H$48)*('Dvd Calendar'!$E$855:$CZ$855&lt;=H$49)*'Dvd Calendar'!$E$858:$CZ$858*(('Dvd Calendar'!$E$860:$CZ$860='Field Check'!$C$53)*('Field Check'!$C$53&lt;&gt;"")+('Dvd Calendar'!$E$860:$CZ$860='Field Check'!$C$54)*('Field Check'!$C$54&lt;&gt;"")+('Dvd Calendar'!$E$860:$CZ$860='Field Check'!$C$55)*('Field Check'!$C$55&lt;&gt;"")+('Dvd Calendar'!$E$860:$CZ$860='Field Check'!$C$56)*('Field Check'!$C$56&lt;&gt;"")+('Dvd Calendar'!$E$860:$CZ$860='Field Check'!$C$57)*('Field Check'!$C$57&lt;&gt;""))*(COUNTIF('Dvd Calendar'!$E$862:$CZ$862,'Dvd Calendar'!$E$855:$CZ$855)=0)),"")))</f>
        <v/>
      </c>
      <c r="I128" s="77">
        <f>IF(I$49="","",IF($B128="","",IFERROR(SUMIFS('Dvd Calendar'!$E$863:$CZ$863,'Dvd Calendar'!$E$862:$CZ$862,"&gt;"&amp;I$48,'Dvd Calendar'!$E$862:$CZ$862,"&lt;="&amp;I$49)+SUMPRODUCT(('Dvd Calendar'!$E$855:$CZ$855&gt;I$48)*('Dvd Calendar'!$E$855:$CZ$855&lt;=I$49)*'Dvd Calendar'!$E$858:$CZ$858*(('Dvd Calendar'!$E$860:$CZ$860='Field Check'!$C$53)*('Field Check'!$C$53&lt;&gt;"")+('Dvd Calendar'!$E$860:$CZ$860='Field Check'!$C$54)*('Field Check'!$C$54&lt;&gt;"")+('Dvd Calendar'!$E$860:$CZ$860='Field Check'!$C$55)*('Field Check'!$C$55&lt;&gt;"")+('Dvd Calendar'!$E$860:$CZ$860='Field Check'!$C$56)*('Field Check'!$C$56&lt;&gt;"")+('Dvd Calendar'!$E$860:$CZ$860='Field Check'!$C$57)*('Field Check'!$C$57&lt;&gt;""))*(COUNTIF('Dvd Calendar'!$E$862:$CZ$862,'Dvd Calendar'!$E$855:$CZ$855)=0)),"")))</f>
        <v/>
      </c>
      <c r="J128" s="77">
        <f>IF(J$49="","",IF($B128="","",IFERROR(SUMIFS('Dvd Calendar'!$E$863:$CZ$863,'Dvd Calendar'!$E$862:$CZ$862,"&gt;"&amp;J$48,'Dvd Calendar'!$E$862:$CZ$862,"&lt;="&amp;J$49)+SUMPRODUCT(('Dvd Calendar'!$E$855:$CZ$855&gt;J$48)*('Dvd Calendar'!$E$855:$CZ$855&lt;=J$49)*'Dvd Calendar'!$E$858:$CZ$858*(('Dvd Calendar'!$E$860:$CZ$860='Field Check'!$C$53)*('Field Check'!$C$53&lt;&gt;"")+('Dvd Calendar'!$E$860:$CZ$860='Field Check'!$C$54)*('Field Check'!$C$54&lt;&gt;"")+('Dvd Calendar'!$E$860:$CZ$860='Field Check'!$C$55)*('Field Check'!$C$55&lt;&gt;"")+('Dvd Calendar'!$E$860:$CZ$860='Field Check'!$C$56)*('Field Check'!$C$56&lt;&gt;"")+('Dvd Calendar'!$E$860:$CZ$860='Field Check'!$C$57)*('Field Check'!$C$57&lt;&gt;""))*(COUNTIF('Dvd Calendar'!$E$862:$CZ$862,'Dvd Calendar'!$E$855:$CZ$855)=0)),"")))</f>
        <v/>
      </c>
      <c r="K128" s="77">
        <f>IF(K$49="","",IF($B128="","",IFERROR(SUMIFS('Dvd Calendar'!$E$863:$CZ$863,'Dvd Calendar'!$E$862:$CZ$862,"&gt;"&amp;K$48,'Dvd Calendar'!$E$862:$CZ$862,"&lt;="&amp;K$49)+SUMPRODUCT(('Dvd Calendar'!$E$855:$CZ$855&gt;K$48)*('Dvd Calendar'!$E$855:$CZ$855&lt;=K$49)*'Dvd Calendar'!$E$858:$CZ$858*(('Dvd Calendar'!$E$860:$CZ$860='Field Check'!$C$53)*('Field Check'!$C$53&lt;&gt;"")+('Dvd Calendar'!$E$860:$CZ$860='Field Check'!$C$54)*('Field Check'!$C$54&lt;&gt;"")+('Dvd Calendar'!$E$860:$CZ$860='Field Check'!$C$55)*('Field Check'!$C$55&lt;&gt;"")+('Dvd Calendar'!$E$860:$CZ$860='Field Check'!$C$56)*('Field Check'!$C$56&lt;&gt;"")+('Dvd Calendar'!$E$860:$CZ$860='Field Check'!$C$57)*('Field Check'!$C$57&lt;&gt;""))*(COUNTIF('Dvd Calendar'!$E$862:$CZ$862,'Dvd Calendar'!$E$855:$CZ$855)=0)),"")))</f>
        <v/>
      </c>
      <c r="L128" s="77">
        <f>IF(L$49="","",IF($B128="","",IFERROR(SUMIFS('Dvd Calendar'!$E$863:$CZ$863,'Dvd Calendar'!$E$862:$CZ$862,"&gt;"&amp;L$48,'Dvd Calendar'!$E$862:$CZ$862,"&lt;="&amp;L$49)+SUMPRODUCT(('Dvd Calendar'!$E$855:$CZ$855&gt;L$48)*('Dvd Calendar'!$E$855:$CZ$855&lt;=L$49)*'Dvd Calendar'!$E$858:$CZ$858*(('Dvd Calendar'!$E$860:$CZ$860='Field Check'!$C$53)*('Field Check'!$C$53&lt;&gt;"")+('Dvd Calendar'!$E$860:$CZ$860='Field Check'!$C$54)*('Field Check'!$C$54&lt;&gt;"")+('Dvd Calendar'!$E$860:$CZ$860='Field Check'!$C$55)*('Field Check'!$C$55&lt;&gt;"")+('Dvd Calendar'!$E$860:$CZ$860='Field Check'!$C$56)*('Field Check'!$C$56&lt;&gt;"")+('Dvd Calendar'!$E$860:$CZ$860='Field Check'!$C$57)*('Field Check'!$C$57&lt;&gt;""))*(COUNTIF('Dvd Calendar'!$E$862:$CZ$862,'Dvd Calendar'!$E$855:$CZ$855)=0)),"")))</f>
        <v/>
      </c>
      <c r="M128" s="77">
        <f>IF(M$49="","",IF($B128="","",IFERROR(SUMIFS('Dvd Calendar'!$E$863:$CZ$863,'Dvd Calendar'!$E$862:$CZ$862,"&gt;"&amp;M$48,'Dvd Calendar'!$E$862:$CZ$862,"&lt;="&amp;M$49)+SUMPRODUCT(('Dvd Calendar'!$E$855:$CZ$855&gt;M$48)*('Dvd Calendar'!$E$855:$CZ$855&lt;=M$49)*'Dvd Calendar'!$E$858:$CZ$858*(('Dvd Calendar'!$E$860:$CZ$860='Field Check'!$C$53)*('Field Check'!$C$53&lt;&gt;"")+('Dvd Calendar'!$E$860:$CZ$860='Field Check'!$C$54)*('Field Check'!$C$54&lt;&gt;"")+('Dvd Calendar'!$E$860:$CZ$860='Field Check'!$C$55)*('Field Check'!$C$55&lt;&gt;"")+('Dvd Calendar'!$E$860:$CZ$860='Field Check'!$C$56)*('Field Check'!$C$56&lt;&gt;"")+('Dvd Calendar'!$E$860:$CZ$860='Field Check'!$C$57)*('Field Check'!$C$57&lt;&gt;""))*(COUNTIF('Dvd Calendar'!$E$862:$CZ$862,'Dvd Calendar'!$E$855:$CZ$855)=0)),"")))</f>
        <v/>
      </c>
      <c r="N128" s="77">
        <f>IF(N$49="","",IF($B128="","",IFERROR(SUMIFS('Dvd Calendar'!$E$863:$CZ$863,'Dvd Calendar'!$E$862:$CZ$862,"&gt;"&amp;N$48,'Dvd Calendar'!$E$862:$CZ$862,"&lt;="&amp;N$49)+SUMPRODUCT(('Dvd Calendar'!$E$855:$CZ$855&gt;N$48)*('Dvd Calendar'!$E$855:$CZ$855&lt;=N$49)*'Dvd Calendar'!$E$858:$CZ$858*(('Dvd Calendar'!$E$860:$CZ$860='Field Check'!$C$53)*('Field Check'!$C$53&lt;&gt;"")+('Dvd Calendar'!$E$860:$CZ$860='Field Check'!$C$54)*('Field Check'!$C$54&lt;&gt;"")+('Dvd Calendar'!$E$860:$CZ$860='Field Check'!$C$55)*('Field Check'!$C$55&lt;&gt;"")+('Dvd Calendar'!$E$860:$CZ$860='Field Check'!$C$56)*('Field Check'!$C$56&lt;&gt;"")+('Dvd Calendar'!$E$860:$CZ$860='Field Check'!$C$57)*('Field Check'!$C$57&lt;&gt;""))*(COUNTIF('Dvd Calendar'!$E$862:$CZ$862,'Dvd Calendar'!$E$855:$CZ$855)=0)),"")))</f>
        <v/>
      </c>
      <c r="O128" s="77">
        <f>IF(O$49="","",IF($B128="","",IFERROR(SUMIFS('Dvd Calendar'!$E$863:$CZ$863,'Dvd Calendar'!$E$862:$CZ$862,"&gt;"&amp;O$48,'Dvd Calendar'!$E$862:$CZ$862,"&lt;="&amp;O$49)+SUMPRODUCT(('Dvd Calendar'!$E$855:$CZ$855&gt;O$48)*('Dvd Calendar'!$E$855:$CZ$855&lt;=O$49)*'Dvd Calendar'!$E$858:$CZ$858*(('Dvd Calendar'!$E$860:$CZ$860='Field Check'!$C$53)*('Field Check'!$C$53&lt;&gt;"")+('Dvd Calendar'!$E$860:$CZ$860='Field Check'!$C$54)*('Field Check'!$C$54&lt;&gt;"")+('Dvd Calendar'!$E$860:$CZ$860='Field Check'!$C$55)*('Field Check'!$C$55&lt;&gt;"")+('Dvd Calendar'!$E$860:$CZ$860='Field Check'!$C$56)*('Field Check'!$C$56&lt;&gt;"")+('Dvd Calendar'!$E$860:$CZ$860='Field Check'!$C$57)*('Field Check'!$C$57&lt;&gt;""))*(COUNTIF('Dvd Calendar'!$E$862:$CZ$862,'Dvd Calendar'!$E$855:$CZ$855)=0)),"")))</f>
        <v/>
      </c>
      <c r="P128" s="77">
        <f>IF(P$49="","",IF($B128="","",IFERROR(SUMIFS('Dvd Calendar'!$E$863:$CZ$863,'Dvd Calendar'!$E$862:$CZ$862,"&gt;"&amp;P$48,'Dvd Calendar'!$E$862:$CZ$862,"&lt;="&amp;P$49)+SUMPRODUCT(('Dvd Calendar'!$E$855:$CZ$855&gt;P$48)*('Dvd Calendar'!$E$855:$CZ$855&lt;=P$49)*'Dvd Calendar'!$E$858:$CZ$858*(('Dvd Calendar'!$E$860:$CZ$860='Field Check'!$C$53)*('Field Check'!$C$53&lt;&gt;"")+('Dvd Calendar'!$E$860:$CZ$860='Field Check'!$C$54)*('Field Check'!$C$54&lt;&gt;"")+('Dvd Calendar'!$E$860:$CZ$860='Field Check'!$C$55)*('Field Check'!$C$55&lt;&gt;"")+('Dvd Calendar'!$E$860:$CZ$860='Field Check'!$C$56)*('Field Check'!$C$56&lt;&gt;"")+('Dvd Calendar'!$E$860:$CZ$860='Field Check'!$C$57)*('Field Check'!$C$57&lt;&gt;""))*(COUNTIF('Dvd Calendar'!$E$862:$CZ$862,'Dvd Calendar'!$E$855:$CZ$855)=0)),"")))</f>
        <v/>
      </c>
      <c r="Q128" s="77">
        <f>IF(Q$49="","",IF($B128="","",IFERROR(SUMIFS('Dvd Calendar'!$E$863:$CZ$863,'Dvd Calendar'!$E$862:$CZ$862,"&gt;"&amp;Q$48,'Dvd Calendar'!$E$862:$CZ$862,"&lt;="&amp;Q$49)+SUMPRODUCT(('Dvd Calendar'!$E$855:$CZ$855&gt;Q$48)*('Dvd Calendar'!$E$855:$CZ$855&lt;=Q$49)*'Dvd Calendar'!$E$858:$CZ$858*(('Dvd Calendar'!$E$860:$CZ$860='Field Check'!$C$53)*('Field Check'!$C$53&lt;&gt;"")+('Dvd Calendar'!$E$860:$CZ$860='Field Check'!$C$54)*('Field Check'!$C$54&lt;&gt;"")+('Dvd Calendar'!$E$860:$CZ$860='Field Check'!$C$55)*('Field Check'!$C$55&lt;&gt;"")+('Dvd Calendar'!$E$860:$CZ$860='Field Check'!$C$56)*('Field Check'!$C$56&lt;&gt;"")+('Dvd Calendar'!$E$860:$CZ$860='Field Check'!$C$57)*('Field Check'!$C$57&lt;&gt;""))*(COUNTIF('Dvd Calendar'!$E$862:$CZ$862,'Dvd Calendar'!$E$855:$CZ$855)=0)),"")))</f>
        <v/>
      </c>
      <c r="R128" s="77">
        <f>IF(R$49="","",IF($B128="","",IFERROR(SUMIFS('Dvd Calendar'!$E$863:$CZ$863,'Dvd Calendar'!$E$862:$CZ$862,"&gt;"&amp;R$48,'Dvd Calendar'!$E$862:$CZ$862,"&lt;="&amp;R$49)+SUMPRODUCT(('Dvd Calendar'!$E$855:$CZ$855&gt;R$48)*('Dvd Calendar'!$E$855:$CZ$855&lt;=R$49)*'Dvd Calendar'!$E$858:$CZ$858*(('Dvd Calendar'!$E$860:$CZ$860='Field Check'!$C$53)*('Field Check'!$C$53&lt;&gt;"")+('Dvd Calendar'!$E$860:$CZ$860='Field Check'!$C$54)*('Field Check'!$C$54&lt;&gt;"")+('Dvd Calendar'!$E$860:$CZ$860='Field Check'!$C$55)*('Field Check'!$C$55&lt;&gt;"")+('Dvd Calendar'!$E$860:$CZ$860='Field Check'!$C$56)*('Field Check'!$C$56&lt;&gt;"")+('Dvd Calendar'!$E$860:$CZ$860='Field Check'!$C$57)*('Field Check'!$C$57&lt;&gt;""))*(COUNTIF('Dvd Calendar'!$E$862:$CZ$862,'Dvd Calendar'!$E$855:$CZ$855)=0)),"")))</f>
        <v/>
      </c>
    </row>
    <row r="129">
      <c r="B129" s="126">
        <f>IF('AS51'!$C$84="","",'AS51'!$C$84)</f>
        <v/>
      </c>
      <c r="C129" s="77">
        <f>IF(C$49="","",IF($B129="","",IFERROR(SUMIFS('Dvd Calendar'!$E$874:$CZ$874,'Dvd Calendar'!$E$873:$CZ$873,"&gt;"&amp;C$48,'Dvd Calendar'!$E$873:$CZ$873,"&lt;="&amp;C$49)+SUMPRODUCT(('Dvd Calendar'!$E$866:$CZ$866&gt;C$48)*('Dvd Calendar'!$E$866:$CZ$866&lt;=C$49)*'Dvd Calendar'!$E$869:$CZ$869*(('Dvd Calendar'!$E$871:$CZ$871='Field Check'!$C$53)*('Field Check'!$C$53&lt;&gt;"")+('Dvd Calendar'!$E$871:$CZ$871='Field Check'!$C$54)*('Field Check'!$C$54&lt;&gt;"")+('Dvd Calendar'!$E$871:$CZ$871='Field Check'!$C$55)*('Field Check'!$C$55&lt;&gt;"")+('Dvd Calendar'!$E$871:$CZ$871='Field Check'!$C$56)*('Field Check'!$C$56&lt;&gt;"")+('Dvd Calendar'!$E$871:$CZ$871='Field Check'!$C$57)*('Field Check'!$C$57&lt;&gt;""))*(COUNTIF('Dvd Calendar'!$E$873:$CZ$873,'Dvd Calendar'!$E$866:$CZ$866)=0)),"")))</f>
        <v/>
      </c>
      <c r="D129" s="77">
        <f>IF(D$49="","",IF($B129="","",IFERROR(SUMIFS('Dvd Calendar'!$E$874:$CZ$874,'Dvd Calendar'!$E$873:$CZ$873,"&gt;"&amp;D$48,'Dvd Calendar'!$E$873:$CZ$873,"&lt;="&amp;D$49)+SUMPRODUCT(('Dvd Calendar'!$E$866:$CZ$866&gt;D$48)*('Dvd Calendar'!$E$866:$CZ$866&lt;=D$49)*'Dvd Calendar'!$E$869:$CZ$869*(('Dvd Calendar'!$E$871:$CZ$871='Field Check'!$C$53)*('Field Check'!$C$53&lt;&gt;"")+('Dvd Calendar'!$E$871:$CZ$871='Field Check'!$C$54)*('Field Check'!$C$54&lt;&gt;"")+('Dvd Calendar'!$E$871:$CZ$871='Field Check'!$C$55)*('Field Check'!$C$55&lt;&gt;"")+('Dvd Calendar'!$E$871:$CZ$871='Field Check'!$C$56)*('Field Check'!$C$56&lt;&gt;"")+('Dvd Calendar'!$E$871:$CZ$871='Field Check'!$C$57)*('Field Check'!$C$57&lt;&gt;""))*(COUNTIF('Dvd Calendar'!$E$873:$CZ$873,'Dvd Calendar'!$E$866:$CZ$866)=0)),"")))</f>
        <v/>
      </c>
      <c r="E129" s="77">
        <f>IF(E$49="","",IF($B129="","",IFERROR(SUMIFS('Dvd Calendar'!$E$874:$CZ$874,'Dvd Calendar'!$E$873:$CZ$873,"&gt;"&amp;E$48,'Dvd Calendar'!$E$873:$CZ$873,"&lt;="&amp;E$49)+SUMPRODUCT(('Dvd Calendar'!$E$866:$CZ$866&gt;E$48)*('Dvd Calendar'!$E$866:$CZ$866&lt;=E$49)*'Dvd Calendar'!$E$869:$CZ$869*(('Dvd Calendar'!$E$871:$CZ$871='Field Check'!$C$53)*('Field Check'!$C$53&lt;&gt;"")+('Dvd Calendar'!$E$871:$CZ$871='Field Check'!$C$54)*('Field Check'!$C$54&lt;&gt;"")+('Dvd Calendar'!$E$871:$CZ$871='Field Check'!$C$55)*('Field Check'!$C$55&lt;&gt;"")+('Dvd Calendar'!$E$871:$CZ$871='Field Check'!$C$56)*('Field Check'!$C$56&lt;&gt;"")+('Dvd Calendar'!$E$871:$CZ$871='Field Check'!$C$57)*('Field Check'!$C$57&lt;&gt;""))*(COUNTIF('Dvd Calendar'!$E$873:$CZ$873,'Dvd Calendar'!$E$866:$CZ$866)=0)),"")))</f>
        <v/>
      </c>
      <c r="F129" s="77">
        <f>IF(F$49="","",IF($B129="","",IFERROR(SUMIFS('Dvd Calendar'!$E$874:$CZ$874,'Dvd Calendar'!$E$873:$CZ$873,"&gt;"&amp;F$48,'Dvd Calendar'!$E$873:$CZ$873,"&lt;="&amp;F$49)+SUMPRODUCT(('Dvd Calendar'!$E$866:$CZ$866&gt;F$48)*('Dvd Calendar'!$E$866:$CZ$866&lt;=F$49)*'Dvd Calendar'!$E$869:$CZ$869*(('Dvd Calendar'!$E$871:$CZ$871='Field Check'!$C$53)*('Field Check'!$C$53&lt;&gt;"")+('Dvd Calendar'!$E$871:$CZ$871='Field Check'!$C$54)*('Field Check'!$C$54&lt;&gt;"")+('Dvd Calendar'!$E$871:$CZ$871='Field Check'!$C$55)*('Field Check'!$C$55&lt;&gt;"")+('Dvd Calendar'!$E$871:$CZ$871='Field Check'!$C$56)*('Field Check'!$C$56&lt;&gt;"")+('Dvd Calendar'!$E$871:$CZ$871='Field Check'!$C$57)*('Field Check'!$C$57&lt;&gt;""))*(COUNTIF('Dvd Calendar'!$E$873:$CZ$873,'Dvd Calendar'!$E$866:$CZ$866)=0)),"")))</f>
        <v/>
      </c>
      <c r="G129" s="77">
        <f>IF(G$49="","",IF($B129="","",IFERROR(SUMIFS('Dvd Calendar'!$E$874:$CZ$874,'Dvd Calendar'!$E$873:$CZ$873,"&gt;"&amp;G$48,'Dvd Calendar'!$E$873:$CZ$873,"&lt;="&amp;G$49)+SUMPRODUCT(('Dvd Calendar'!$E$866:$CZ$866&gt;G$48)*('Dvd Calendar'!$E$866:$CZ$866&lt;=G$49)*'Dvd Calendar'!$E$869:$CZ$869*(('Dvd Calendar'!$E$871:$CZ$871='Field Check'!$C$53)*('Field Check'!$C$53&lt;&gt;"")+('Dvd Calendar'!$E$871:$CZ$871='Field Check'!$C$54)*('Field Check'!$C$54&lt;&gt;"")+('Dvd Calendar'!$E$871:$CZ$871='Field Check'!$C$55)*('Field Check'!$C$55&lt;&gt;"")+('Dvd Calendar'!$E$871:$CZ$871='Field Check'!$C$56)*('Field Check'!$C$56&lt;&gt;"")+('Dvd Calendar'!$E$871:$CZ$871='Field Check'!$C$57)*('Field Check'!$C$57&lt;&gt;""))*(COUNTIF('Dvd Calendar'!$E$873:$CZ$873,'Dvd Calendar'!$E$866:$CZ$866)=0)),"")))</f>
        <v/>
      </c>
      <c r="H129" s="77">
        <f>IF(H$49="","",IF($B129="","",IFERROR(SUMIFS('Dvd Calendar'!$E$874:$CZ$874,'Dvd Calendar'!$E$873:$CZ$873,"&gt;"&amp;H$48,'Dvd Calendar'!$E$873:$CZ$873,"&lt;="&amp;H$49)+SUMPRODUCT(('Dvd Calendar'!$E$866:$CZ$866&gt;H$48)*('Dvd Calendar'!$E$866:$CZ$866&lt;=H$49)*'Dvd Calendar'!$E$869:$CZ$869*(('Dvd Calendar'!$E$871:$CZ$871='Field Check'!$C$53)*('Field Check'!$C$53&lt;&gt;"")+('Dvd Calendar'!$E$871:$CZ$871='Field Check'!$C$54)*('Field Check'!$C$54&lt;&gt;"")+('Dvd Calendar'!$E$871:$CZ$871='Field Check'!$C$55)*('Field Check'!$C$55&lt;&gt;"")+('Dvd Calendar'!$E$871:$CZ$871='Field Check'!$C$56)*('Field Check'!$C$56&lt;&gt;"")+('Dvd Calendar'!$E$871:$CZ$871='Field Check'!$C$57)*('Field Check'!$C$57&lt;&gt;""))*(COUNTIF('Dvd Calendar'!$E$873:$CZ$873,'Dvd Calendar'!$E$866:$CZ$866)=0)),"")))</f>
        <v/>
      </c>
      <c r="I129" s="77">
        <f>IF(I$49="","",IF($B129="","",IFERROR(SUMIFS('Dvd Calendar'!$E$874:$CZ$874,'Dvd Calendar'!$E$873:$CZ$873,"&gt;"&amp;I$48,'Dvd Calendar'!$E$873:$CZ$873,"&lt;="&amp;I$49)+SUMPRODUCT(('Dvd Calendar'!$E$866:$CZ$866&gt;I$48)*('Dvd Calendar'!$E$866:$CZ$866&lt;=I$49)*'Dvd Calendar'!$E$869:$CZ$869*(('Dvd Calendar'!$E$871:$CZ$871='Field Check'!$C$53)*('Field Check'!$C$53&lt;&gt;"")+('Dvd Calendar'!$E$871:$CZ$871='Field Check'!$C$54)*('Field Check'!$C$54&lt;&gt;"")+('Dvd Calendar'!$E$871:$CZ$871='Field Check'!$C$55)*('Field Check'!$C$55&lt;&gt;"")+('Dvd Calendar'!$E$871:$CZ$871='Field Check'!$C$56)*('Field Check'!$C$56&lt;&gt;"")+('Dvd Calendar'!$E$871:$CZ$871='Field Check'!$C$57)*('Field Check'!$C$57&lt;&gt;""))*(COUNTIF('Dvd Calendar'!$E$873:$CZ$873,'Dvd Calendar'!$E$866:$CZ$866)=0)),"")))</f>
        <v/>
      </c>
      <c r="J129" s="77">
        <f>IF(J$49="","",IF($B129="","",IFERROR(SUMIFS('Dvd Calendar'!$E$874:$CZ$874,'Dvd Calendar'!$E$873:$CZ$873,"&gt;"&amp;J$48,'Dvd Calendar'!$E$873:$CZ$873,"&lt;="&amp;J$49)+SUMPRODUCT(('Dvd Calendar'!$E$866:$CZ$866&gt;J$48)*('Dvd Calendar'!$E$866:$CZ$866&lt;=J$49)*'Dvd Calendar'!$E$869:$CZ$869*(('Dvd Calendar'!$E$871:$CZ$871='Field Check'!$C$53)*('Field Check'!$C$53&lt;&gt;"")+('Dvd Calendar'!$E$871:$CZ$871='Field Check'!$C$54)*('Field Check'!$C$54&lt;&gt;"")+('Dvd Calendar'!$E$871:$CZ$871='Field Check'!$C$55)*('Field Check'!$C$55&lt;&gt;"")+('Dvd Calendar'!$E$871:$CZ$871='Field Check'!$C$56)*('Field Check'!$C$56&lt;&gt;"")+('Dvd Calendar'!$E$871:$CZ$871='Field Check'!$C$57)*('Field Check'!$C$57&lt;&gt;""))*(COUNTIF('Dvd Calendar'!$E$873:$CZ$873,'Dvd Calendar'!$E$866:$CZ$866)=0)),"")))</f>
        <v/>
      </c>
      <c r="K129" s="77">
        <f>IF(K$49="","",IF($B129="","",IFERROR(SUMIFS('Dvd Calendar'!$E$874:$CZ$874,'Dvd Calendar'!$E$873:$CZ$873,"&gt;"&amp;K$48,'Dvd Calendar'!$E$873:$CZ$873,"&lt;="&amp;K$49)+SUMPRODUCT(('Dvd Calendar'!$E$866:$CZ$866&gt;K$48)*('Dvd Calendar'!$E$866:$CZ$866&lt;=K$49)*'Dvd Calendar'!$E$869:$CZ$869*(('Dvd Calendar'!$E$871:$CZ$871='Field Check'!$C$53)*('Field Check'!$C$53&lt;&gt;"")+('Dvd Calendar'!$E$871:$CZ$871='Field Check'!$C$54)*('Field Check'!$C$54&lt;&gt;"")+('Dvd Calendar'!$E$871:$CZ$871='Field Check'!$C$55)*('Field Check'!$C$55&lt;&gt;"")+('Dvd Calendar'!$E$871:$CZ$871='Field Check'!$C$56)*('Field Check'!$C$56&lt;&gt;"")+('Dvd Calendar'!$E$871:$CZ$871='Field Check'!$C$57)*('Field Check'!$C$57&lt;&gt;""))*(COUNTIF('Dvd Calendar'!$E$873:$CZ$873,'Dvd Calendar'!$E$866:$CZ$866)=0)),"")))</f>
        <v/>
      </c>
      <c r="L129" s="77">
        <f>IF(L$49="","",IF($B129="","",IFERROR(SUMIFS('Dvd Calendar'!$E$874:$CZ$874,'Dvd Calendar'!$E$873:$CZ$873,"&gt;"&amp;L$48,'Dvd Calendar'!$E$873:$CZ$873,"&lt;="&amp;L$49)+SUMPRODUCT(('Dvd Calendar'!$E$866:$CZ$866&gt;L$48)*('Dvd Calendar'!$E$866:$CZ$866&lt;=L$49)*'Dvd Calendar'!$E$869:$CZ$869*(('Dvd Calendar'!$E$871:$CZ$871='Field Check'!$C$53)*('Field Check'!$C$53&lt;&gt;"")+('Dvd Calendar'!$E$871:$CZ$871='Field Check'!$C$54)*('Field Check'!$C$54&lt;&gt;"")+('Dvd Calendar'!$E$871:$CZ$871='Field Check'!$C$55)*('Field Check'!$C$55&lt;&gt;"")+('Dvd Calendar'!$E$871:$CZ$871='Field Check'!$C$56)*('Field Check'!$C$56&lt;&gt;"")+('Dvd Calendar'!$E$871:$CZ$871='Field Check'!$C$57)*('Field Check'!$C$57&lt;&gt;""))*(COUNTIF('Dvd Calendar'!$E$873:$CZ$873,'Dvd Calendar'!$E$866:$CZ$866)=0)),"")))</f>
        <v/>
      </c>
      <c r="M129" s="77">
        <f>IF(M$49="","",IF($B129="","",IFERROR(SUMIFS('Dvd Calendar'!$E$874:$CZ$874,'Dvd Calendar'!$E$873:$CZ$873,"&gt;"&amp;M$48,'Dvd Calendar'!$E$873:$CZ$873,"&lt;="&amp;M$49)+SUMPRODUCT(('Dvd Calendar'!$E$866:$CZ$866&gt;M$48)*('Dvd Calendar'!$E$866:$CZ$866&lt;=M$49)*'Dvd Calendar'!$E$869:$CZ$869*(('Dvd Calendar'!$E$871:$CZ$871='Field Check'!$C$53)*('Field Check'!$C$53&lt;&gt;"")+('Dvd Calendar'!$E$871:$CZ$871='Field Check'!$C$54)*('Field Check'!$C$54&lt;&gt;"")+('Dvd Calendar'!$E$871:$CZ$871='Field Check'!$C$55)*('Field Check'!$C$55&lt;&gt;"")+('Dvd Calendar'!$E$871:$CZ$871='Field Check'!$C$56)*('Field Check'!$C$56&lt;&gt;"")+('Dvd Calendar'!$E$871:$CZ$871='Field Check'!$C$57)*('Field Check'!$C$57&lt;&gt;""))*(COUNTIF('Dvd Calendar'!$E$873:$CZ$873,'Dvd Calendar'!$E$866:$CZ$866)=0)),"")))</f>
        <v/>
      </c>
      <c r="N129" s="77">
        <f>IF(N$49="","",IF($B129="","",IFERROR(SUMIFS('Dvd Calendar'!$E$874:$CZ$874,'Dvd Calendar'!$E$873:$CZ$873,"&gt;"&amp;N$48,'Dvd Calendar'!$E$873:$CZ$873,"&lt;="&amp;N$49)+SUMPRODUCT(('Dvd Calendar'!$E$866:$CZ$866&gt;N$48)*('Dvd Calendar'!$E$866:$CZ$866&lt;=N$49)*'Dvd Calendar'!$E$869:$CZ$869*(('Dvd Calendar'!$E$871:$CZ$871='Field Check'!$C$53)*('Field Check'!$C$53&lt;&gt;"")+('Dvd Calendar'!$E$871:$CZ$871='Field Check'!$C$54)*('Field Check'!$C$54&lt;&gt;"")+('Dvd Calendar'!$E$871:$CZ$871='Field Check'!$C$55)*('Field Check'!$C$55&lt;&gt;"")+('Dvd Calendar'!$E$871:$CZ$871='Field Check'!$C$56)*('Field Check'!$C$56&lt;&gt;"")+('Dvd Calendar'!$E$871:$CZ$871='Field Check'!$C$57)*('Field Check'!$C$57&lt;&gt;""))*(COUNTIF('Dvd Calendar'!$E$873:$CZ$873,'Dvd Calendar'!$E$866:$CZ$866)=0)),"")))</f>
        <v/>
      </c>
      <c r="O129" s="77">
        <f>IF(O$49="","",IF($B129="","",IFERROR(SUMIFS('Dvd Calendar'!$E$874:$CZ$874,'Dvd Calendar'!$E$873:$CZ$873,"&gt;"&amp;O$48,'Dvd Calendar'!$E$873:$CZ$873,"&lt;="&amp;O$49)+SUMPRODUCT(('Dvd Calendar'!$E$866:$CZ$866&gt;O$48)*('Dvd Calendar'!$E$866:$CZ$866&lt;=O$49)*'Dvd Calendar'!$E$869:$CZ$869*(('Dvd Calendar'!$E$871:$CZ$871='Field Check'!$C$53)*('Field Check'!$C$53&lt;&gt;"")+('Dvd Calendar'!$E$871:$CZ$871='Field Check'!$C$54)*('Field Check'!$C$54&lt;&gt;"")+('Dvd Calendar'!$E$871:$CZ$871='Field Check'!$C$55)*('Field Check'!$C$55&lt;&gt;"")+('Dvd Calendar'!$E$871:$CZ$871='Field Check'!$C$56)*('Field Check'!$C$56&lt;&gt;"")+('Dvd Calendar'!$E$871:$CZ$871='Field Check'!$C$57)*('Field Check'!$C$57&lt;&gt;""))*(COUNTIF('Dvd Calendar'!$E$873:$CZ$873,'Dvd Calendar'!$E$866:$CZ$866)=0)),"")))</f>
        <v/>
      </c>
      <c r="P129" s="77">
        <f>IF(P$49="","",IF($B129="","",IFERROR(SUMIFS('Dvd Calendar'!$E$874:$CZ$874,'Dvd Calendar'!$E$873:$CZ$873,"&gt;"&amp;P$48,'Dvd Calendar'!$E$873:$CZ$873,"&lt;="&amp;P$49)+SUMPRODUCT(('Dvd Calendar'!$E$866:$CZ$866&gt;P$48)*('Dvd Calendar'!$E$866:$CZ$866&lt;=P$49)*'Dvd Calendar'!$E$869:$CZ$869*(('Dvd Calendar'!$E$871:$CZ$871='Field Check'!$C$53)*('Field Check'!$C$53&lt;&gt;"")+('Dvd Calendar'!$E$871:$CZ$871='Field Check'!$C$54)*('Field Check'!$C$54&lt;&gt;"")+('Dvd Calendar'!$E$871:$CZ$871='Field Check'!$C$55)*('Field Check'!$C$55&lt;&gt;"")+('Dvd Calendar'!$E$871:$CZ$871='Field Check'!$C$56)*('Field Check'!$C$56&lt;&gt;"")+('Dvd Calendar'!$E$871:$CZ$871='Field Check'!$C$57)*('Field Check'!$C$57&lt;&gt;""))*(COUNTIF('Dvd Calendar'!$E$873:$CZ$873,'Dvd Calendar'!$E$866:$CZ$866)=0)),"")))</f>
        <v/>
      </c>
      <c r="Q129" s="77">
        <f>IF(Q$49="","",IF($B129="","",IFERROR(SUMIFS('Dvd Calendar'!$E$874:$CZ$874,'Dvd Calendar'!$E$873:$CZ$873,"&gt;"&amp;Q$48,'Dvd Calendar'!$E$873:$CZ$873,"&lt;="&amp;Q$49)+SUMPRODUCT(('Dvd Calendar'!$E$866:$CZ$866&gt;Q$48)*('Dvd Calendar'!$E$866:$CZ$866&lt;=Q$49)*'Dvd Calendar'!$E$869:$CZ$869*(('Dvd Calendar'!$E$871:$CZ$871='Field Check'!$C$53)*('Field Check'!$C$53&lt;&gt;"")+('Dvd Calendar'!$E$871:$CZ$871='Field Check'!$C$54)*('Field Check'!$C$54&lt;&gt;"")+('Dvd Calendar'!$E$871:$CZ$871='Field Check'!$C$55)*('Field Check'!$C$55&lt;&gt;"")+('Dvd Calendar'!$E$871:$CZ$871='Field Check'!$C$56)*('Field Check'!$C$56&lt;&gt;"")+('Dvd Calendar'!$E$871:$CZ$871='Field Check'!$C$57)*('Field Check'!$C$57&lt;&gt;""))*(COUNTIF('Dvd Calendar'!$E$873:$CZ$873,'Dvd Calendar'!$E$866:$CZ$866)=0)),"")))</f>
        <v/>
      </c>
      <c r="R129" s="77">
        <f>IF(R$49="","",IF($B129="","",IFERROR(SUMIFS('Dvd Calendar'!$E$874:$CZ$874,'Dvd Calendar'!$E$873:$CZ$873,"&gt;"&amp;R$48,'Dvd Calendar'!$E$873:$CZ$873,"&lt;="&amp;R$49)+SUMPRODUCT(('Dvd Calendar'!$E$866:$CZ$866&gt;R$48)*('Dvd Calendar'!$E$866:$CZ$866&lt;=R$49)*'Dvd Calendar'!$E$869:$CZ$869*(('Dvd Calendar'!$E$871:$CZ$871='Field Check'!$C$53)*('Field Check'!$C$53&lt;&gt;"")+('Dvd Calendar'!$E$871:$CZ$871='Field Check'!$C$54)*('Field Check'!$C$54&lt;&gt;"")+('Dvd Calendar'!$E$871:$CZ$871='Field Check'!$C$55)*('Field Check'!$C$55&lt;&gt;"")+('Dvd Calendar'!$E$871:$CZ$871='Field Check'!$C$56)*('Field Check'!$C$56&lt;&gt;"")+('Dvd Calendar'!$E$871:$CZ$871='Field Check'!$C$57)*('Field Check'!$C$57&lt;&gt;""))*(COUNTIF('Dvd Calendar'!$E$873:$CZ$873,'Dvd Calendar'!$E$866:$CZ$866)=0)),"")))</f>
        <v/>
      </c>
    </row>
    <row r="130">
      <c r="B130" s="126">
        <f>IF('AS51'!$C$85="","",'AS51'!$C$85)</f>
        <v/>
      </c>
      <c r="C130" s="77">
        <f>IF(C$49="","",IF($B130="","",IFERROR(SUMIFS('Dvd Calendar'!$E$885:$CZ$885,'Dvd Calendar'!$E$884:$CZ$884,"&gt;"&amp;C$48,'Dvd Calendar'!$E$884:$CZ$884,"&lt;="&amp;C$49)+SUMPRODUCT(('Dvd Calendar'!$E$877:$CZ$877&gt;C$48)*('Dvd Calendar'!$E$877:$CZ$877&lt;=C$49)*'Dvd Calendar'!$E$880:$CZ$880*(('Dvd Calendar'!$E$882:$CZ$882='Field Check'!$C$53)*('Field Check'!$C$53&lt;&gt;"")+('Dvd Calendar'!$E$882:$CZ$882='Field Check'!$C$54)*('Field Check'!$C$54&lt;&gt;"")+('Dvd Calendar'!$E$882:$CZ$882='Field Check'!$C$55)*('Field Check'!$C$55&lt;&gt;"")+('Dvd Calendar'!$E$882:$CZ$882='Field Check'!$C$56)*('Field Check'!$C$56&lt;&gt;"")+('Dvd Calendar'!$E$882:$CZ$882='Field Check'!$C$57)*('Field Check'!$C$57&lt;&gt;""))*(COUNTIF('Dvd Calendar'!$E$884:$CZ$884,'Dvd Calendar'!$E$877:$CZ$877)=0)),"")))</f>
        <v/>
      </c>
      <c r="D130" s="77">
        <f>IF(D$49="","",IF($B130="","",IFERROR(SUMIFS('Dvd Calendar'!$E$885:$CZ$885,'Dvd Calendar'!$E$884:$CZ$884,"&gt;"&amp;D$48,'Dvd Calendar'!$E$884:$CZ$884,"&lt;="&amp;D$49)+SUMPRODUCT(('Dvd Calendar'!$E$877:$CZ$877&gt;D$48)*('Dvd Calendar'!$E$877:$CZ$877&lt;=D$49)*'Dvd Calendar'!$E$880:$CZ$880*(('Dvd Calendar'!$E$882:$CZ$882='Field Check'!$C$53)*('Field Check'!$C$53&lt;&gt;"")+('Dvd Calendar'!$E$882:$CZ$882='Field Check'!$C$54)*('Field Check'!$C$54&lt;&gt;"")+('Dvd Calendar'!$E$882:$CZ$882='Field Check'!$C$55)*('Field Check'!$C$55&lt;&gt;"")+('Dvd Calendar'!$E$882:$CZ$882='Field Check'!$C$56)*('Field Check'!$C$56&lt;&gt;"")+('Dvd Calendar'!$E$882:$CZ$882='Field Check'!$C$57)*('Field Check'!$C$57&lt;&gt;""))*(COUNTIF('Dvd Calendar'!$E$884:$CZ$884,'Dvd Calendar'!$E$877:$CZ$877)=0)),"")))</f>
        <v/>
      </c>
      <c r="E130" s="77">
        <f>IF(E$49="","",IF($B130="","",IFERROR(SUMIFS('Dvd Calendar'!$E$885:$CZ$885,'Dvd Calendar'!$E$884:$CZ$884,"&gt;"&amp;E$48,'Dvd Calendar'!$E$884:$CZ$884,"&lt;="&amp;E$49)+SUMPRODUCT(('Dvd Calendar'!$E$877:$CZ$877&gt;E$48)*('Dvd Calendar'!$E$877:$CZ$877&lt;=E$49)*'Dvd Calendar'!$E$880:$CZ$880*(('Dvd Calendar'!$E$882:$CZ$882='Field Check'!$C$53)*('Field Check'!$C$53&lt;&gt;"")+('Dvd Calendar'!$E$882:$CZ$882='Field Check'!$C$54)*('Field Check'!$C$54&lt;&gt;"")+('Dvd Calendar'!$E$882:$CZ$882='Field Check'!$C$55)*('Field Check'!$C$55&lt;&gt;"")+('Dvd Calendar'!$E$882:$CZ$882='Field Check'!$C$56)*('Field Check'!$C$56&lt;&gt;"")+('Dvd Calendar'!$E$882:$CZ$882='Field Check'!$C$57)*('Field Check'!$C$57&lt;&gt;""))*(COUNTIF('Dvd Calendar'!$E$884:$CZ$884,'Dvd Calendar'!$E$877:$CZ$877)=0)),"")))</f>
        <v/>
      </c>
      <c r="F130" s="77">
        <f>IF(F$49="","",IF($B130="","",IFERROR(SUMIFS('Dvd Calendar'!$E$885:$CZ$885,'Dvd Calendar'!$E$884:$CZ$884,"&gt;"&amp;F$48,'Dvd Calendar'!$E$884:$CZ$884,"&lt;="&amp;F$49)+SUMPRODUCT(('Dvd Calendar'!$E$877:$CZ$877&gt;F$48)*('Dvd Calendar'!$E$877:$CZ$877&lt;=F$49)*'Dvd Calendar'!$E$880:$CZ$880*(('Dvd Calendar'!$E$882:$CZ$882='Field Check'!$C$53)*('Field Check'!$C$53&lt;&gt;"")+('Dvd Calendar'!$E$882:$CZ$882='Field Check'!$C$54)*('Field Check'!$C$54&lt;&gt;"")+('Dvd Calendar'!$E$882:$CZ$882='Field Check'!$C$55)*('Field Check'!$C$55&lt;&gt;"")+('Dvd Calendar'!$E$882:$CZ$882='Field Check'!$C$56)*('Field Check'!$C$56&lt;&gt;"")+('Dvd Calendar'!$E$882:$CZ$882='Field Check'!$C$57)*('Field Check'!$C$57&lt;&gt;""))*(COUNTIF('Dvd Calendar'!$E$884:$CZ$884,'Dvd Calendar'!$E$877:$CZ$877)=0)),"")))</f>
        <v/>
      </c>
      <c r="G130" s="77">
        <f>IF(G$49="","",IF($B130="","",IFERROR(SUMIFS('Dvd Calendar'!$E$885:$CZ$885,'Dvd Calendar'!$E$884:$CZ$884,"&gt;"&amp;G$48,'Dvd Calendar'!$E$884:$CZ$884,"&lt;="&amp;G$49)+SUMPRODUCT(('Dvd Calendar'!$E$877:$CZ$877&gt;G$48)*('Dvd Calendar'!$E$877:$CZ$877&lt;=G$49)*'Dvd Calendar'!$E$880:$CZ$880*(('Dvd Calendar'!$E$882:$CZ$882='Field Check'!$C$53)*('Field Check'!$C$53&lt;&gt;"")+('Dvd Calendar'!$E$882:$CZ$882='Field Check'!$C$54)*('Field Check'!$C$54&lt;&gt;"")+('Dvd Calendar'!$E$882:$CZ$882='Field Check'!$C$55)*('Field Check'!$C$55&lt;&gt;"")+('Dvd Calendar'!$E$882:$CZ$882='Field Check'!$C$56)*('Field Check'!$C$56&lt;&gt;"")+('Dvd Calendar'!$E$882:$CZ$882='Field Check'!$C$57)*('Field Check'!$C$57&lt;&gt;""))*(COUNTIF('Dvd Calendar'!$E$884:$CZ$884,'Dvd Calendar'!$E$877:$CZ$877)=0)),"")))</f>
        <v/>
      </c>
      <c r="H130" s="77">
        <f>IF(H$49="","",IF($B130="","",IFERROR(SUMIFS('Dvd Calendar'!$E$885:$CZ$885,'Dvd Calendar'!$E$884:$CZ$884,"&gt;"&amp;H$48,'Dvd Calendar'!$E$884:$CZ$884,"&lt;="&amp;H$49)+SUMPRODUCT(('Dvd Calendar'!$E$877:$CZ$877&gt;H$48)*('Dvd Calendar'!$E$877:$CZ$877&lt;=H$49)*'Dvd Calendar'!$E$880:$CZ$880*(('Dvd Calendar'!$E$882:$CZ$882='Field Check'!$C$53)*('Field Check'!$C$53&lt;&gt;"")+('Dvd Calendar'!$E$882:$CZ$882='Field Check'!$C$54)*('Field Check'!$C$54&lt;&gt;"")+('Dvd Calendar'!$E$882:$CZ$882='Field Check'!$C$55)*('Field Check'!$C$55&lt;&gt;"")+('Dvd Calendar'!$E$882:$CZ$882='Field Check'!$C$56)*('Field Check'!$C$56&lt;&gt;"")+('Dvd Calendar'!$E$882:$CZ$882='Field Check'!$C$57)*('Field Check'!$C$57&lt;&gt;""))*(COUNTIF('Dvd Calendar'!$E$884:$CZ$884,'Dvd Calendar'!$E$877:$CZ$877)=0)),"")))</f>
        <v/>
      </c>
      <c r="I130" s="77">
        <f>IF(I$49="","",IF($B130="","",IFERROR(SUMIFS('Dvd Calendar'!$E$885:$CZ$885,'Dvd Calendar'!$E$884:$CZ$884,"&gt;"&amp;I$48,'Dvd Calendar'!$E$884:$CZ$884,"&lt;="&amp;I$49)+SUMPRODUCT(('Dvd Calendar'!$E$877:$CZ$877&gt;I$48)*('Dvd Calendar'!$E$877:$CZ$877&lt;=I$49)*'Dvd Calendar'!$E$880:$CZ$880*(('Dvd Calendar'!$E$882:$CZ$882='Field Check'!$C$53)*('Field Check'!$C$53&lt;&gt;"")+('Dvd Calendar'!$E$882:$CZ$882='Field Check'!$C$54)*('Field Check'!$C$54&lt;&gt;"")+('Dvd Calendar'!$E$882:$CZ$882='Field Check'!$C$55)*('Field Check'!$C$55&lt;&gt;"")+('Dvd Calendar'!$E$882:$CZ$882='Field Check'!$C$56)*('Field Check'!$C$56&lt;&gt;"")+('Dvd Calendar'!$E$882:$CZ$882='Field Check'!$C$57)*('Field Check'!$C$57&lt;&gt;""))*(COUNTIF('Dvd Calendar'!$E$884:$CZ$884,'Dvd Calendar'!$E$877:$CZ$877)=0)),"")))</f>
        <v/>
      </c>
      <c r="J130" s="77">
        <f>IF(J$49="","",IF($B130="","",IFERROR(SUMIFS('Dvd Calendar'!$E$885:$CZ$885,'Dvd Calendar'!$E$884:$CZ$884,"&gt;"&amp;J$48,'Dvd Calendar'!$E$884:$CZ$884,"&lt;="&amp;J$49)+SUMPRODUCT(('Dvd Calendar'!$E$877:$CZ$877&gt;J$48)*('Dvd Calendar'!$E$877:$CZ$877&lt;=J$49)*'Dvd Calendar'!$E$880:$CZ$880*(('Dvd Calendar'!$E$882:$CZ$882='Field Check'!$C$53)*('Field Check'!$C$53&lt;&gt;"")+('Dvd Calendar'!$E$882:$CZ$882='Field Check'!$C$54)*('Field Check'!$C$54&lt;&gt;"")+('Dvd Calendar'!$E$882:$CZ$882='Field Check'!$C$55)*('Field Check'!$C$55&lt;&gt;"")+('Dvd Calendar'!$E$882:$CZ$882='Field Check'!$C$56)*('Field Check'!$C$56&lt;&gt;"")+('Dvd Calendar'!$E$882:$CZ$882='Field Check'!$C$57)*('Field Check'!$C$57&lt;&gt;""))*(COUNTIF('Dvd Calendar'!$E$884:$CZ$884,'Dvd Calendar'!$E$877:$CZ$877)=0)),"")))</f>
        <v/>
      </c>
      <c r="K130" s="77">
        <f>IF(K$49="","",IF($B130="","",IFERROR(SUMIFS('Dvd Calendar'!$E$885:$CZ$885,'Dvd Calendar'!$E$884:$CZ$884,"&gt;"&amp;K$48,'Dvd Calendar'!$E$884:$CZ$884,"&lt;="&amp;K$49)+SUMPRODUCT(('Dvd Calendar'!$E$877:$CZ$877&gt;K$48)*('Dvd Calendar'!$E$877:$CZ$877&lt;=K$49)*'Dvd Calendar'!$E$880:$CZ$880*(('Dvd Calendar'!$E$882:$CZ$882='Field Check'!$C$53)*('Field Check'!$C$53&lt;&gt;"")+('Dvd Calendar'!$E$882:$CZ$882='Field Check'!$C$54)*('Field Check'!$C$54&lt;&gt;"")+('Dvd Calendar'!$E$882:$CZ$882='Field Check'!$C$55)*('Field Check'!$C$55&lt;&gt;"")+('Dvd Calendar'!$E$882:$CZ$882='Field Check'!$C$56)*('Field Check'!$C$56&lt;&gt;"")+('Dvd Calendar'!$E$882:$CZ$882='Field Check'!$C$57)*('Field Check'!$C$57&lt;&gt;""))*(COUNTIF('Dvd Calendar'!$E$884:$CZ$884,'Dvd Calendar'!$E$877:$CZ$877)=0)),"")))</f>
        <v/>
      </c>
      <c r="L130" s="77">
        <f>IF(L$49="","",IF($B130="","",IFERROR(SUMIFS('Dvd Calendar'!$E$885:$CZ$885,'Dvd Calendar'!$E$884:$CZ$884,"&gt;"&amp;L$48,'Dvd Calendar'!$E$884:$CZ$884,"&lt;="&amp;L$49)+SUMPRODUCT(('Dvd Calendar'!$E$877:$CZ$877&gt;L$48)*('Dvd Calendar'!$E$877:$CZ$877&lt;=L$49)*'Dvd Calendar'!$E$880:$CZ$880*(('Dvd Calendar'!$E$882:$CZ$882='Field Check'!$C$53)*('Field Check'!$C$53&lt;&gt;"")+('Dvd Calendar'!$E$882:$CZ$882='Field Check'!$C$54)*('Field Check'!$C$54&lt;&gt;"")+('Dvd Calendar'!$E$882:$CZ$882='Field Check'!$C$55)*('Field Check'!$C$55&lt;&gt;"")+('Dvd Calendar'!$E$882:$CZ$882='Field Check'!$C$56)*('Field Check'!$C$56&lt;&gt;"")+('Dvd Calendar'!$E$882:$CZ$882='Field Check'!$C$57)*('Field Check'!$C$57&lt;&gt;""))*(COUNTIF('Dvd Calendar'!$E$884:$CZ$884,'Dvd Calendar'!$E$877:$CZ$877)=0)),"")))</f>
        <v/>
      </c>
      <c r="M130" s="77">
        <f>IF(M$49="","",IF($B130="","",IFERROR(SUMIFS('Dvd Calendar'!$E$885:$CZ$885,'Dvd Calendar'!$E$884:$CZ$884,"&gt;"&amp;M$48,'Dvd Calendar'!$E$884:$CZ$884,"&lt;="&amp;M$49)+SUMPRODUCT(('Dvd Calendar'!$E$877:$CZ$877&gt;M$48)*('Dvd Calendar'!$E$877:$CZ$877&lt;=M$49)*'Dvd Calendar'!$E$880:$CZ$880*(('Dvd Calendar'!$E$882:$CZ$882='Field Check'!$C$53)*('Field Check'!$C$53&lt;&gt;"")+('Dvd Calendar'!$E$882:$CZ$882='Field Check'!$C$54)*('Field Check'!$C$54&lt;&gt;"")+('Dvd Calendar'!$E$882:$CZ$882='Field Check'!$C$55)*('Field Check'!$C$55&lt;&gt;"")+('Dvd Calendar'!$E$882:$CZ$882='Field Check'!$C$56)*('Field Check'!$C$56&lt;&gt;"")+('Dvd Calendar'!$E$882:$CZ$882='Field Check'!$C$57)*('Field Check'!$C$57&lt;&gt;""))*(COUNTIF('Dvd Calendar'!$E$884:$CZ$884,'Dvd Calendar'!$E$877:$CZ$877)=0)),"")))</f>
        <v/>
      </c>
      <c r="N130" s="77">
        <f>IF(N$49="","",IF($B130="","",IFERROR(SUMIFS('Dvd Calendar'!$E$885:$CZ$885,'Dvd Calendar'!$E$884:$CZ$884,"&gt;"&amp;N$48,'Dvd Calendar'!$E$884:$CZ$884,"&lt;="&amp;N$49)+SUMPRODUCT(('Dvd Calendar'!$E$877:$CZ$877&gt;N$48)*('Dvd Calendar'!$E$877:$CZ$877&lt;=N$49)*'Dvd Calendar'!$E$880:$CZ$880*(('Dvd Calendar'!$E$882:$CZ$882='Field Check'!$C$53)*('Field Check'!$C$53&lt;&gt;"")+('Dvd Calendar'!$E$882:$CZ$882='Field Check'!$C$54)*('Field Check'!$C$54&lt;&gt;"")+('Dvd Calendar'!$E$882:$CZ$882='Field Check'!$C$55)*('Field Check'!$C$55&lt;&gt;"")+('Dvd Calendar'!$E$882:$CZ$882='Field Check'!$C$56)*('Field Check'!$C$56&lt;&gt;"")+('Dvd Calendar'!$E$882:$CZ$882='Field Check'!$C$57)*('Field Check'!$C$57&lt;&gt;""))*(COUNTIF('Dvd Calendar'!$E$884:$CZ$884,'Dvd Calendar'!$E$877:$CZ$877)=0)),"")))</f>
        <v/>
      </c>
      <c r="O130" s="77">
        <f>IF(O$49="","",IF($B130="","",IFERROR(SUMIFS('Dvd Calendar'!$E$885:$CZ$885,'Dvd Calendar'!$E$884:$CZ$884,"&gt;"&amp;O$48,'Dvd Calendar'!$E$884:$CZ$884,"&lt;="&amp;O$49)+SUMPRODUCT(('Dvd Calendar'!$E$877:$CZ$877&gt;O$48)*('Dvd Calendar'!$E$877:$CZ$877&lt;=O$49)*'Dvd Calendar'!$E$880:$CZ$880*(('Dvd Calendar'!$E$882:$CZ$882='Field Check'!$C$53)*('Field Check'!$C$53&lt;&gt;"")+('Dvd Calendar'!$E$882:$CZ$882='Field Check'!$C$54)*('Field Check'!$C$54&lt;&gt;"")+('Dvd Calendar'!$E$882:$CZ$882='Field Check'!$C$55)*('Field Check'!$C$55&lt;&gt;"")+('Dvd Calendar'!$E$882:$CZ$882='Field Check'!$C$56)*('Field Check'!$C$56&lt;&gt;"")+('Dvd Calendar'!$E$882:$CZ$882='Field Check'!$C$57)*('Field Check'!$C$57&lt;&gt;""))*(COUNTIF('Dvd Calendar'!$E$884:$CZ$884,'Dvd Calendar'!$E$877:$CZ$877)=0)),"")))</f>
        <v/>
      </c>
      <c r="P130" s="77">
        <f>IF(P$49="","",IF($B130="","",IFERROR(SUMIFS('Dvd Calendar'!$E$885:$CZ$885,'Dvd Calendar'!$E$884:$CZ$884,"&gt;"&amp;P$48,'Dvd Calendar'!$E$884:$CZ$884,"&lt;="&amp;P$49)+SUMPRODUCT(('Dvd Calendar'!$E$877:$CZ$877&gt;P$48)*('Dvd Calendar'!$E$877:$CZ$877&lt;=P$49)*'Dvd Calendar'!$E$880:$CZ$880*(('Dvd Calendar'!$E$882:$CZ$882='Field Check'!$C$53)*('Field Check'!$C$53&lt;&gt;"")+('Dvd Calendar'!$E$882:$CZ$882='Field Check'!$C$54)*('Field Check'!$C$54&lt;&gt;"")+('Dvd Calendar'!$E$882:$CZ$882='Field Check'!$C$55)*('Field Check'!$C$55&lt;&gt;"")+('Dvd Calendar'!$E$882:$CZ$882='Field Check'!$C$56)*('Field Check'!$C$56&lt;&gt;"")+('Dvd Calendar'!$E$882:$CZ$882='Field Check'!$C$57)*('Field Check'!$C$57&lt;&gt;""))*(COUNTIF('Dvd Calendar'!$E$884:$CZ$884,'Dvd Calendar'!$E$877:$CZ$877)=0)),"")))</f>
        <v/>
      </c>
      <c r="Q130" s="77">
        <f>IF(Q$49="","",IF($B130="","",IFERROR(SUMIFS('Dvd Calendar'!$E$885:$CZ$885,'Dvd Calendar'!$E$884:$CZ$884,"&gt;"&amp;Q$48,'Dvd Calendar'!$E$884:$CZ$884,"&lt;="&amp;Q$49)+SUMPRODUCT(('Dvd Calendar'!$E$877:$CZ$877&gt;Q$48)*('Dvd Calendar'!$E$877:$CZ$877&lt;=Q$49)*'Dvd Calendar'!$E$880:$CZ$880*(('Dvd Calendar'!$E$882:$CZ$882='Field Check'!$C$53)*('Field Check'!$C$53&lt;&gt;"")+('Dvd Calendar'!$E$882:$CZ$882='Field Check'!$C$54)*('Field Check'!$C$54&lt;&gt;"")+('Dvd Calendar'!$E$882:$CZ$882='Field Check'!$C$55)*('Field Check'!$C$55&lt;&gt;"")+('Dvd Calendar'!$E$882:$CZ$882='Field Check'!$C$56)*('Field Check'!$C$56&lt;&gt;"")+('Dvd Calendar'!$E$882:$CZ$882='Field Check'!$C$57)*('Field Check'!$C$57&lt;&gt;""))*(COUNTIF('Dvd Calendar'!$E$884:$CZ$884,'Dvd Calendar'!$E$877:$CZ$877)=0)),"")))</f>
        <v/>
      </c>
      <c r="R130" s="77">
        <f>IF(R$49="","",IF($B130="","",IFERROR(SUMIFS('Dvd Calendar'!$E$885:$CZ$885,'Dvd Calendar'!$E$884:$CZ$884,"&gt;"&amp;R$48,'Dvd Calendar'!$E$884:$CZ$884,"&lt;="&amp;R$49)+SUMPRODUCT(('Dvd Calendar'!$E$877:$CZ$877&gt;R$48)*('Dvd Calendar'!$E$877:$CZ$877&lt;=R$49)*'Dvd Calendar'!$E$880:$CZ$880*(('Dvd Calendar'!$E$882:$CZ$882='Field Check'!$C$53)*('Field Check'!$C$53&lt;&gt;"")+('Dvd Calendar'!$E$882:$CZ$882='Field Check'!$C$54)*('Field Check'!$C$54&lt;&gt;"")+('Dvd Calendar'!$E$882:$CZ$882='Field Check'!$C$55)*('Field Check'!$C$55&lt;&gt;"")+('Dvd Calendar'!$E$882:$CZ$882='Field Check'!$C$56)*('Field Check'!$C$56&lt;&gt;"")+('Dvd Calendar'!$E$882:$CZ$882='Field Check'!$C$57)*('Field Check'!$C$57&lt;&gt;""))*(COUNTIF('Dvd Calendar'!$E$884:$CZ$884,'Dvd Calendar'!$E$877:$CZ$877)=0)),"")))</f>
        <v/>
      </c>
    </row>
    <row r="131">
      <c r="B131" s="126">
        <f>IF('AS51'!$C$86="","",'AS51'!$C$86)</f>
        <v/>
      </c>
      <c r="C131" s="77">
        <f>IF(C$49="","",IF($B131="","",IFERROR(SUMIFS('Dvd Calendar'!$E$896:$CZ$896,'Dvd Calendar'!$E$895:$CZ$895,"&gt;"&amp;C$48,'Dvd Calendar'!$E$895:$CZ$895,"&lt;="&amp;C$49)+SUMPRODUCT(('Dvd Calendar'!$E$888:$CZ$888&gt;C$48)*('Dvd Calendar'!$E$888:$CZ$888&lt;=C$49)*'Dvd Calendar'!$E$891:$CZ$891*(('Dvd Calendar'!$E$893:$CZ$893='Field Check'!$C$53)*('Field Check'!$C$53&lt;&gt;"")+('Dvd Calendar'!$E$893:$CZ$893='Field Check'!$C$54)*('Field Check'!$C$54&lt;&gt;"")+('Dvd Calendar'!$E$893:$CZ$893='Field Check'!$C$55)*('Field Check'!$C$55&lt;&gt;"")+('Dvd Calendar'!$E$893:$CZ$893='Field Check'!$C$56)*('Field Check'!$C$56&lt;&gt;"")+('Dvd Calendar'!$E$893:$CZ$893='Field Check'!$C$57)*('Field Check'!$C$57&lt;&gt;""))*(COUNTIF('Dvd Calendar'!$E$895:$CZ$895,'Dvd Calendar'!$E$888:$CZ$888)=0)),"")))</f>
        <v/>
      </c>
      <c r="D131" s="77">
        <f>IF(D$49="","",IF($B131="","",IFERROR(SUMIFS('Dvd Calendar'!$E$896:$CZ$896,'Dvd Calendar'!$E$895:$CZ$895,"&gt;"&amp;D$48,'Dvd Calendar'!$E$895:$CZ$895,"&lt;="&amp;D$49)+SUMPRODUCT(('Dvd Calendar'!$E$888:$CZ$888&gt;D$48)*('Dvd Calendar'!$E$888:$CZ$888&lt;=D$49)*'Dvd Calendar'!$E$891:$CZ$891*(('Dvd Calendar'!$E$893:$CZ$893='Field Check'!$C$53)*('Field Check'!$C$53&lt;&gt;"")+('Dvd Calendar'!$E$893:$CZ$893='Field Check'!$C$54)*('Field Check'!$C$54&lt;&gt;"")+('Dvd Calendar'!$E$893:$CZ$893='Field Check'!$C$55)*('Field Check'!$C$55&lt;&gt;"")+('Dvd Calendar'!$E$893:$CZ$893='Field Check'!$C$56)*('Field Check'!$C$56&lt;&gt;"")+('Dvd Calendar'!$E$893:$CZ$893='Field Check'!$C$57)*('Field Check'!$C$57&lt;&gt;""))*(COUNTIF('Dvd Calendar'!$E$895:$CZ$895,'Dvd Calendar'!$E$888:$CZ$888)=0)),"")))</f>
        <v/>
      </c>
      <c r="E131" s="77">
        <f>IF(E$49="","",IF($B131="","",IFERROR(SUMIFS('Dvd Calendar'!$E$896:$CZ$896,'Dvd Calendar'!$E$895:$CZ$895,"&gt;"&amp;E$48,'Dvd Calendar'!$E$895:$CZ$895,"&lt;="&amp;E$49)+SUMPRODUCT(('Dvd Calendar'!$E$888:$CZ$888&gt;E$48)*('Dvd Calendar'!$E$888:$CZ$888&lt;=E$49)*'Dvd Calendar'!$E$891:$CZ$891*(('Dvd Calendar'!$E$893:$CZ$893='Field Check'!$C$53)*('Field Check'!$C$53&lt;&gt;"")+('Dvd Calendar'!$E$893:$CZ$893='Field Check'!$C$54)*('Field Check'!$C$54&lt;&gt;"")+('Dvd Calendar'!$E$893:$CZ$893='Field Check'!$C$55)*('Field Check'!$C$55&lt;&gt;"")+('Dvd Calendar'!$E$893:$CZ$893='Field Check'!$C$56)*('Field Check'!$C$56&lt;&gt;"")+('Dvd Calendar'!$E$893:$CZ$893='Field Check'!$C$57)*('Field Check'!$C$57&lt;&gt;""))*(COUNTIF('Dvd Calendar'!$E$895:$CZ$895,'Dvd Calendar'!$E$888:$CZ$888)=0)),"")))</f>
        <v/>
      </c>
      <c r="F131" s="77">
        <f>IF(F$49="","",IF($B131="","",IFERROR(SUMIFS('Dvd Calendar'!$E$896:$CZ$896,'Dvd Calendar'!$E$895:$CZ$895,"&gt;"&amp;F$48,'Dvd Calendar'!$E$895:$CZ$895,"&lt;="&amp;F$49)+SUMPRODUCT(('Dvd Calendar'!$E$888:$CZ$888&gt;F$48)*('Dvd Calendar'!$E$888:$CZ$888&lt;=F$49)*'Dvd Calendar'!$E$891:$CZ$891*(('Dvd Calendar'!$E$893:$CZ$893='Field Check'!$C$53)*('Field Check'!$C$53&lt;&gt;"")+('Dvd Calendar'!$E$893:$CZ$893='Field Check'!$C$54)*('Field Check'!$C$54&lt;&gt;"")+('Dvd Calendar'!$E$893:$CZ$893='Field Check'!$C$55)*('Field Check'!$C$55&lt;&gt;"")+('Dvd Calendar'!$E$893:$CZ$893='Field Check'!$C$56)*('Field Check'!$C$56&lt;&gt;"")+('Dvd Calendar'!$E$893:$CZ$893='Field Check'!$C$57)*('Field Check'!$C$57&lt;&gt;""))*(COUNTIF('Dvd Calendar'!$E$895:$CZ$895,'Dvd Calendar'!$E$888:$CZ$888)=0)),"")))</f>
        <v/>
      </c>
      <c r="G131" s="77">
        <f>IF(G$49="","",IF($B131="","",IFERROR(SUMIFS('Dvd Calendar'!$E$896:$CZ$896,'Dvd Calendar'!$E$895:$CZ$895,"&gt;"&amp;G$48,'Dvd Calendar'!$E$895:$CZ$895,"&lt;="&amp;G$49)+SUMPRODUCT(('Dvd Calendar'!$E$888:$CZ$888&gt;G$48)*('Dvd Calendar'!$E$888:$CZ$888&lt;=G$49)*'Dvd Calendar'!$E$891:$CZ$891*(('Dvd Calendar'!$E$893:$CZ$893='Field Check'!$C$53)*('Field Check'!$C$53&lt;&gt;"")+('Dvd Calendar'!$E$893:$CZ$893='Field Check'!$C$54)*('Field Check'!$C$54&lt;&gt;"")+('Dvd Calendar'!$E$893:$CZ$893='Field Check'!$C$55)*('Field Check'!$C$55&lt;&gt;"")+('Dvd Calendar'!$E$893:$CZ$893='Field Check'!$C$56)*('Field Check'!$C$56&lt;&gt;"")+('Dvd Calendar'!$E$893:$CZ$893='Field Check'!$C$57)*('Field Check'!$C$57&lt;&gt;""))*(COUNTIF('Dvd Calendar'!$E$895:$CZ$895,'Dvd Calendar'!$E$888:$CZ$888)=0)),"")))</f>
        <v/>
      </c>
      <c r="H131" s="77">
        <f>IF(H$49="","",IF($B131="","",IFERROR(SUMIFS('Dvd Calendar'!$E$896:$CZ$896,'Dvd Calendar'!$E$895:$CZ$895,"&gt;"&amp;H$48,'Dvd Calendar'!$E$895:$CZ$895,"&lt;="&amp;H$49)+SUMPRODUCT(('Dvd Calendar'!$E$888:$CZ$888&gt;H$48)*('Dvd Calendar'!$E$888:$CZ$888&lt;=H$49)*'Dvd Calendar'!$E$891:$CZ$891*(('Dvd Calendar'!$E$893:$CZ$893='Field Check'!$C$53)*('Field Check'!$C$53&lt;&gt;"")+('Dvd Calendar'!$E$893:$CZ$893='Field Check'!$C$54)*('Field Check'!$C$54&lt;&gt;"")+('Dvd Calendar'!$E$893:$CZ$893='Field Check'!$C$55)*('Field Check'!$C$55&lt;&gt;"")+('Dvd Calendar'!$E$893:$CZ$893='Field Check'!$C$56)*('Field Check'!$C$56&lt;&gt;"")+('Dvd Calendar'!$E$893:$CZ$893='Field Check'!$C$57)*('Field Check'!$C$57&lt;&gt;""))*(COUNTIF('Dvd Calendar'!$E$895:$CZ$895,'Dvd Calendar'!$E$888:$CZ$888)=0)),"")))</f>
        <v/>
      </c>
      <c r="I131" s="77">
        <f>IF(I$49="","",IF($B131="","",IFERROR(SUMIFS('Dvd Calendar'!$E$896:$CZ$896,'Dvd Calendar'!$E$895:$CZ$895,"&gt;"&amp;I$48,'Dvd Calendar'!$E$895:$CZ$895,"&lt;="&amp;I$49)+SUMPRODUCT(('Dvd Calendar'!$E$888:$CZ$888&gt;I$48)*('Dvd Calendar'!$E$888:$CZ$888&lt;=I$49)*'Dvd Calendar'!$E$891:$CZ$891*(('Dvd Calendar'!$E$893:$CZ$893='Field Check'!$C$53)*('Field Check'!$C$53&lt;&gt;"")+('Dvd Calendar'!$E$893:$CZ$893='Field Check'!$C$54)*('Field Check'!$C$54&lt;&gt;"")+('Dvd Calendar'!$E$893:$CZ$893='Field Check'!$C$55)*('Field Check'!$C$55&lt;&gt;"")+('Dvd Calendar'!$E$893:$CZ$893='Field Check'!$C$56)*('Field Check'!$C$56&lt;&gt;"")+('Dvd Calendar'!$E$893:$CZ$893='Field Check'!$C$57)*('Field Check'!$C$57&lt;&gt;""))*(COUNTIF('Dvd Calendar'!$E$895:$CZ$895,'Dvd Calendar'!$E$888:$CZ$888)=0)),"")))</f>
        <v/>
      </c>
      <c r="J131" s="77">
        <f>IF(J$49="","",IF($B131="","",IFERROR(SUMIFS('Dvd Calendar'!$E$896:$CZ$896,'Dvd Calendar'!$E$895:$CZ$895,"&gt;"&amp;J$48,'Dvd Calendar'!$E$895:$CZ$895,"&lt;="&amp;J$49)+SUMPRODUCT(('Dvd Calendar'!$E$888:$CZ$888&gt;J$48)*('Dvd Calendar'!$E$888:$CZ$888&lt;=J$49)*'Dvd Calendar'!$E$891:$CZ$891*(('Dvd Calendar'!$E$893:$CZ$893='Field Check'!$C$53)*('Field Check'!$C$53&lt;&gt;"")+('Dvd Calendar'!$E$893:$CZ$893='Field Check'!$C$54)*('Field Check'!$C$54&lt;&gt;"")+('Dvd Calendar'!$E$893:$CZ$893='Field Check'!$C$55)*('Field Check'!$C$55&lt;&gt;"")+('Dvd Calendar'!$E$893:$CZ$893='Field Check'!$C$56)*('Field Check'!$C$56&lt;&gt;"")+('Dvd Calendar'!$E$893:$CZ$893='Field Check'!$C$57)*('Field Check'!$C$57&lt;&gt;""))*(COUNTIF('Dvd Calendar'!$E$895:$CZ$895,'Dvd Calendar'!$E$888:$CZ$888)=0)),"")))</f>
        <v/>
      </c>
      <c r="K131" s="77">
        <f>IF(K$49="","",IF($B131="","",IFERROR(SUMIFS('Dvd Calendar'!$E$896:$CZ$896,'Dvd Calendar'!$E$895:$CZ$895,"&gt;"&amp;K$48,'Dvd Calendar'!$E$895:$CZ$895,"&lt;="&amp;K$49)+SUMPRODUCT(('Dvd Calendar'!$E$888:$CZ$888&gt;K$48)*('Dvd Calendar'!$E$888:$CZ$888&lt;=K$49)*'Dvd Calendar'!$E$891:$CZ$891*(('Dvd Calendar'!$E$893:$CZ$893='Field Check'!$C$53)*('Field Check'!$C$53&lt;&gt;"")+('Dvd Calendar'!$E$893:$CZ$893='Field Check'!$C$54)*('Field Check'!$C$54&lt;&gt;"")+('Dvd Calendar'!$E$893:$CZ$893='Field Check'!$C$55)*('Field Check'!$C$55&lt;&gt;"")+('Dvd Calendar'!$E$893:$CZ$893='Field Check'!$C$56)*('Field Check'!$C$56&lt;&gt;"")+('Dvd Calendar'!$E$893:$CZ$893='Field Check'!$C$57)*('Field Check'!$C$57&lt;&gt;""))*(COUNTIF('Dvd Calendar'!$E$895:$CZ$895,'Dvd Calendar'!$E$888:$CZ$888)=0)),"")))</f>
        <v/>
      </c>
      <c r="L131" s="77">
        <f>IF(L$49="","",IF($B131="","",IFERROR(SUMIFS('Dvd Calendar'!$E$896:$CZ$896,'Dvd Calendar'!$E$895:$CZ$895,"&gt;"&amp;L$48,'Dvd Calendar'!$E$895:$CZ$895,"&lt;="&amp;L$49)+SUMPRODUCT(('Dvd Calendar'!$E$888:$CZ$888&gt;L$48)*('Dvd Calendar'!$E$888:$CZ$888&lt;=L$49)*'Dvd Calendar'!$E$891:$CZ$891*(('Dvd Calendar'!$E$893:$CZ$893='Field Check'!$C$53)*('Field Check'!$C$53&lt;&gt;"")+('Dvd Calendar'!$E$893:$CZ$893='Field Check'!$C$54)*('Field Check'!$C$54&lt;&gt;"")+('Dvd Calendar'!$E$893:$CZ$893='Field Check'!$C$55)*('Field Check'!$C$55&lt;&gt;"")+('Dvd Calendar'!$E$893:$CZ$893='Field Check'!$C$56)*('Field Check'!$C$56&lt;&gt;"")+('Dvd Calendar'!$E$893:$CZ$893='Field Check'!$C$57)*('Field Check'!$C$57&lt;&gt;""))*(COUNTIF('Dvd Calendar'!$E$895:$CZ$895,'Dvd Calendar'!$E$888:$CZ$888)=0)),"")))</f>
        <v/>
      </c>
      <c r="M131" s="77">
        <f>IF(M$49="","",IF($B131="","",IFERROR(SUMIFS('Dvd Calendar'!$E$896:$CZ$896,'Dvd Calendar'!$E$895:$CZ$895,"&gt;"&amp;M$48,'Dvd Calendar'!$E$895:$CZ$895,"&lt;="&amp;M$49)+SUMPRODUCT(('Dvd Calendar'!$E$888:$CZ$888&gt;M$48)*('Dvd Calendar'!$E$888:$CZ$888&lt;=M$49)*'Dvd Calendar'!$E$891:$CZ$891*(('Dvd Calendar'!$E$893:$CZ$893='Field Check'!$C$53)*('Field Check'!$C$53&lt;&gt;"")+('Dvd Calendar'!$E$893:$CZ$893='Field Check'!$C$54)*('Field Check'!$C$54&lt;&gt;"")+('Dvd Calendar'!$E$893:$CZ$893='Field Check'!$C$55)*('Field Check'!$C$55&lt;&gt;"")+('Dvd Calendar'!$E$893:$CZ$893='Field Check'!$C$56)*('Field Check'!$C$56&lt;&gt;"")+('Dvd Calendar'!$E$893:$CZ$893='Field Check'!$C$57)*('Field Check'!$C$57&lt;&gt;""))*(COUNTIF('Dvd Calendar'!$E$895:$CZ$895,'Dvd Calendar'!$E$888:$CZ$888)=0)),"")))</f>
        <v/>
      </c>
      <c r="N131" s="77">
        <f>IF(N$49="","",IF($B131="","",IFERROR(SUMIFS('Dvd Calendar'!$E$896:$CZ$896,'Dvd Calendar'!$E$895:$CZ$895,"&gt;"&amp;N$48,'Dvd Calendar'!$E$895:$CZ$895,"&lt;="&amp;N$49)+SUMPRODUCT(('Dvd Calendar'!$E$888:$CZ$888&gt;N$48)*('Dvd Calendar'!$E$888:$CZ$888&lt;=N$49)*'Dvd Calendar'!$E$891:$CZ$891*(('Dvd Calendar'!$E$893:$CZ$893='Field Check'!$C$53)*('Field Check'!$C$53&lt;&gt;"")+('Dvd Calendar'!$E$893:$CZ$893='Field Check'!$C$54)*('Field Check'!$C$54&lt;&gt;"")+('Dvd Calendar'!$E$893:$CZ$893='Field Check'!$C$55)*('Field Check'!$C$55&lt;&gt;"")+('Dvd Calendar'!$E$893:$CZ$893='Field Check'!$C$56)*('Field Check'!$C$56&lt;&gt;"")+('Dvd Calendar'!$E$893:$CZ$893='Field Check'!$C$57)*('Field Check'!$C$57&lt;&gt;""))*(COUNTIF('Dvd Calendar'!$E$895:$CZ$895,'Dvd Calendar'!$E$888:$CZ$888)=0)),"")))</f>
        <v/>
      </c>
      <c r="O131" s="77">
        <f>IF(O$49="","",IF($B131="","",IFERROR(SUMIFS('Dvd Calendar'!$E$896:$CZ$896,'Dvd Calendar'!$E$895:$CZ$895,"&gt;"&amp;O$48,'Dvd Calendar'!$E$895:$CZ$895,"&lt;="&amp;O$49)+SUMPRODUCT(('Dvd Calendar'!$E$888:$CZ$888&gt;O$48)*('Dvd Calendar'!$E$888:$CZ$888&lt;=O$49)*'Dvd Calendar'!$E$891:$CZ$891*(('Dvd Calendar'!$E$893:$CZ$893='Field Check'!$C$53)*('Field Check'!$C$53&lt;&gt;"")+('Dvd Calendar'!$E$893:$CZ$893='Field Check'!$C$54)*('Field Check'!$C$54&lt;&gt;"")+('Dvd Calendar'!$E$893:$CZ$893='Field Check'!$C$55)*('Field Check'!$C$55&lt;&gt;"")+('Dvd Calendar'!$E$893:$CZ$893='Field Check'!$C$56)*('Field Check'!$C$56&lt;&gt;"")+('Dvd Calendar'!$E$893:$CZ$893='Field Check'!$C$57)*('Field Check'!$C$57&lt;&gt;""))*(COUNTIF('Dvd Calendar'!$E$895:$CZ$895,'Dvd Calendar'!$E$888:$CZ$888)=0)),"")))</f>
        <v/>
      </c>
      <c r="P131" s="77">
        <f>IF(P$49="","",IF($B131="","",IFERROR(SUMIFS('Dvd Calendar'!$E$896:$CZ$896,'Dvd Calendar'!$E$895:$CZ$895,"&gt;"&amp;P$48,'Dvd Calendar'!$E$895:$CZ$895,"&lt;="&amp;P$49)+SUMPRODUCT(('Dvd Calendar'!$E$888:$CZ$888&gt;P$48)*('Dvd Calendar'!$E$888:$CZ$888&lt;=P$49)*'Dvd Calendar'!$E$891:$CZ$891*(('Dvd Calendar'!$E$893:$CZ$893='Field Check'!$C$53)*('Field Check'!$C$53&lt;&gt;"")+('Dvd Calendar'!$E$893:$CZ$893='Field Check'!$C$54)*('Field Check'!$C$54&lt;&gt;"")+('Dvd Calendar'!$E$893:$CZ$893='Field Check'!$C$55)*('Field Check'!$C$55&lt;&gt;"")+('Dvd Calendar'!$E$893:$CZ$893='Field Check'!$C$56)*('Field Check'!$C$56&lt;&gt;"")+('Dvd Calendar'!$E$893:$CZ$893='Field Check'!$C$57)*('Field Check'!$C$57&lt;&gt;""))*(COUNTIF('Dvd Calendar'!$E$895:$CZ$895,'Dvd Calendar'!$E$888:$CZ$888)=0)),"")))</f>
        <v/>
      </c>
      <c r="Q131" s="77">
        <f>IF(Q$49="","",IF($B131="","",IFERROR(SUMIFS('Dvd Calendar'!$E$896:$CZ$896,'Dvd Calendar'!$E$895:$CZ$895,"&gt;"&amp;Q$48,'Dvd Calendar'!$E$895:$CZ$895,"&lt;="&amp;Q$49)+SUMPRODUCT(('Dvd Calendar'!$E$888:$CZ$888&gt;Q$48)*('Dvd Calendar'!$E$888:$CZ$888&lt;=Q$49)*'Dvd Calendar'!$E$891:$CZ$891*(('Dvd Calendar'!$E$893:$CZ$893='Field Check'!$C$53)*('Field Check'!$C$53&lt;&gt;"")+('Dvd Calendar'!$E$893:$CZ$893='Field Check'!$C$54)*('Field Check'!$C$54&lt;&gt;"")+('Dvd Calendar'!$E$893:$CZ$893='Field Check'!$C$55)*('Field Check'!$C$55&lt;&gt;"")+('Dvd Calendar'!$E$893:$CZ$893='Field Check'!$C$56)*('Field Check'!$C$56&lt;&gt;"")+('Dvd Calendar'!$E$893:$CZ$893='Field Check'!$C$57)*('Field Check'!$C$57&lt;&gt;""))*(COUNTIF('Dvd Calendar'!$E$895:$CZ$895,'Dvd Calendar'!$E$888:$CZ$888)=0)),"")))</f>
        <v/>
      </c>
      <c r="R131" s="77">
        <f>IF(R$49="","",IF($B131="","",IFERROR(SUMIFS('Dvd Calendar'!$E$896:$CZ$896,'Dvd Calendar'!$E$895:$CZ$895,"&gt;"&amp;R$48,'Dvd Calendar'!$E$895:$CZ$895,"&lt;="&amp;R$49)+SUMPRODUCT(('Dvd Calendar'!$E$888:$CZ$888&gt;R$48)*('Dvd Calendar'!$E$888:$CZ$888&lt;=R$49)*'Dvd Calendar'!$E$891:$CZ$891*(('Dvd Calendar'!$E$893:$CZ$893='Field Check'!$C$53)*('Field Check'!$C$53&lt;&gt;"")+('Dvd Calendar'!$E$893:$CZ$893='Field Check'!$C$54)*('Field Check'!$C$54&lt;&gt;"")+('Dvd Calendar'!$E$893:$CZ$893='Field Check'!$C$55)*('Field Check'!$C$55&lt;&gt;"")+('Dvd Calendar'!$E$893:$CZ$893='Field Check'!$C$56)*('Field Check'!$C$56&lt;&gt;"")+('Dvd Calendar'!$E$893:$CZ$893='Field Check'!$C$57)*('Field Check'!$C$57&lt;&gt;""))*(COUNTIF('Dvd Calendar'!$E$895:$CZ$895,'Dvd Calendar'!$E$888:$CZ$888)=0)),"")))</f>
        <v/>
      </c>
    </row>
    <row r="132">
      <c r="B132" s="126">
        <f>IF('AS51'!$C$87="","",'AS51'!$C$87)</f>
        <v/>
      </c>
      <c r="C132" s="77">
        <f>IF(C$49="","",IF($B132="","",IFERROR(SUMIFS('Dvd Calendar'!$E$907:$CZ$907,'Dvd Calendar'!$E$906:$CZ$906,"&gt;"&amp;C$48,'Dvd Calendar'!$E$906:$CZ$906,"&lt;="&amp;C$49)+SUMPRODUCT(('Dvd Calendar'!$E$899:$CZ$899&gt;C$48)*('Dvd Calendar'!$E$899:$CZ$899&lt;=C$49)*'Dvd Calendar'!$E$902:$CZ$902*(('Dvd Calendar'!$E$904:$CZ$904='Field Check'!$C$53)*('Field Check'!$C$53&lt;&gt;"")+('Dvd Calendar'!$E$904:$CZ$904='Field Check'!$C$54)*('Field Check'!$C$54&lt;&gt;"")+('Dvd Calendar'!$E$904:$CZ$904='Field Check'!$C$55)*('Field Check'!$C$55&lt;&gt;"")+('Dvd Calendar'!$E$904:$CZ$904='Field Check'!$C$56)*('Field Check'!$C$56&lt;&gt;"")+('Dvd Calendar'!$E$904:$CZ$904='Field Check'!$C$57)*('Field Check'!$C$57&lt;&gt;""))*(COUNTIF('Dvd Calendar'!$E$906:$CZ$906,'Dvd Calendar'!$E$899:$CZ$899)=0)),"")))</f>
        <v/>
      </c>
      <c r="D132" s="77">
        <f>IF(D$49="","",IF($B132="","",IFERROR(SUMIFS('Dvd Calendar'!$E$907:$CZ$907,'Dvd Calendar'!$E$906:$CZ$906,"&gt;"&amp;D$48,'Dvd Calendar'!$E$906:$CZ$906,"&lt;="&amp;D$49)+SUMPRODUCT(('Dvd Calendar'!$E$899:$CZ$899&gt;D$48)*('Dvd Calendar'!$E$899:$CZ$899&lt;=D$49)*'Dvd Calendar'!$E$902:$CZ$902*(('Dvd Calendar'!$E$904:$CZ$904='Field Check'!$C$53)*('Field Check'!$C$53&lt;&gt;"")+('Dvd Calendar'!$E$904:$CZ$904='Field Check'!$C$54)*('Field Check'!$C$54&lt;&gt;"")+('Dvd Calendar'!$E$904:$CZ$904='Field Check'!$C$55)*('Field Check'!$C$55&lt;&gt;"")+('Dvd Calendar'!$E$904:$CZ$904='Field Check'!$C$56)*('Field Check'!$C$56&lt;&gt;"")+('Dvd Calendar'!$E$904:$CZ$904='Field Check'!$C$57)*('Field Check'!$C$57&lt;&gt;""))*(COUNTIF('Dvd Calendar'!$E$906:$CZ$906,'Dvd Calendar'!$E$899:$CZ$899)=0)),"")))</f>
        <v/>
      </c>
      <c r="E132" s="77">
        <f>IF(E$49="","",IF($B132="","",IFERROR(SUMIFS('Dvd Calendar'!$E$907:$CZ$907,'Dvd Calendar'!$E$906:$CZ$906,"&gt;"&amp;E$48,'Dvd Calendar'!$E$906:$CZ$906,"&lt;="&amp;E$49)+SUMPRODUCT(('Dvd Calendar'!$E$899:$CZ$899&gt;E$48)*('Dvd Calendar'!$E$899:$CZ$899&lt;=E$49)*'Dvd Calendar'!$E$902:$CZ$902*(('Dvd Calendar'!$E$904:$CZ$904='Field Check'!$C$53)*('Field Check'!$C$53&lt;&gt;"")+('Dvd Calendar'!$E$904:$CZ$904='Field Check'!$C$54)*('Field Check'!$C$54&lt;&gt;"")+('Dvd Calendar'!$E$904:$CZ$904='Field Check'!$C$55)*('Field Check'!$C$55&lt;&gt;"")+('Dvd Calendar'!$E$904:$CZ$904='Field Check'!$C$56)*('Field Check'!$C$56&lt;&gt;"")+('Dvd Calendar'!$E$904:$CZ$904='Field Check'!$C$57)*('Field Check'!$C$57&lt;&gt;""))*(COUNTIF('Dvd Calendar'!$E$906:$CZ$906,'Dvd Calendar'!$E$899:$CZ$899)=0)),"")))</f>
        <v/>
      </c>
      <c r="F132" s="77">
        <f>IF(F$49="","",IF($B132="","",IFERROR(SUMIFS('Dvd Calendar'!$E$907:$CZ$907,'Dvd Calendar'!$E$906:$CZ$906,"&gt;"&amp;F$48,'Dvd Calendar'!$E$906:$CZ$906,"&lt;="&amp;F$49)+SUMPRODUCT(('Dvd Calendar'!$E$899:$CZ$899&gt;F$48)*('Dvd Calendar'!$E$899:$CZ$899&lt;=F$49)*'Dvd Calendar'!$E$902:$CZ$902*(('Dvd Calendar'!$E$904:$CZ$904='Field Check'!$C$53)*('Field Check'!$C$53&lt;&gt;"")+('Dvd Calendar'!$E$904:$CZ$904='Field Check'!$C$54)*('Field Check'!$C$54&lt;&gt;"")+('Dvd Calendar'!$E$904:$CZ$904='Field Check'!$C$55)*('Field Check'!$C$55&lt;&gt;"")+('Dvd Calendar'!$E$904:$CZ$904='Field Check'!$C$56)*('Field Check'!$C$56&lt;&gt;"")+('Dvd Calendar'!$E$904:$CZ$904='Field Check'!$C$57)*('Field Check'!$C$57&lt;&gt;""))*(COUNTIF('Dvd Calendar'!$E$906:$CZ$906,'Dvd Calendar'!$E$899:$CZ$899)=0)),"")))</f>
        <v/>
      </c>
      <c r="G132" s="77">
        <f>IF(G$49="","",IF($B132="","",IFERROR(SUMIFS('Dvd Calendar'!$E$907:$CZ$907,'Dvd Calendar'!$E$906:$CZ$906,"&gt;"&amp;G$48,'Dvd Calendar'!$E$906:$CZ$906,"&lt;="&amp;G$49)+SUMPRODUCT(('Dvd Calendar'!$E$899:$CZ$899&gt;G$48)*('Dvd Calendar'!$E$899:$CZ$899&lt;=G$49)*'Dvd Calendar'!$E$902:$CZ$902*(('Dvd Calendar'!$E$904:$CZ$904='Field Check'!$C$53)*('Field Check'!$C$53&lt;&gt;"")+('Dvd Calendar'!$E$904:$CZ$904='Field Check'!$C$54)*('Field Check'!$C$54&lt;&gt;"")+('Dvd Calendar'!$E$904:$CZ$904='Field Check'!$C$55)*('Field Check'!$C$55&lt;&gt;"")+('Dvd Calendar'!$E$904:$CZ$904='Field Check'!$C$56)*('Field Check'!$C$56&lt;&gt;"")+('Dvd Calendar'!$E$904:$CZ$904='Field Check'!$C$57)*('Field Check'!$C$57&lt;&gt;""))*(COUNTIF('Dvd Calendar'!$E$906:$CZ$906,'Dvd Calendar'!$E$899:$CZ$899)=0)),"")))</f>
        <v/>
      </c>
      <c r="H132" s="77">
        <f>IF(H$49="","",IF($B132="","",IFERROR(SUMIFS('Dvd Calendar'!$E$907:$CZ$907,'Dvd Calendar'!$E$906:$CZ$906,"&gt;"&amp;H$48,'Dvd Calendar'!$E$906:$CZ$906,"&lt;="&amp;H$49)+SUMPRODUCT(('Dvd Calendar'!$E$899:$CZ$899&gt;H$48)*('Dvd Calendar'!$E$899:$CZ$899&lt;=H$49)*'Dvd Calendar'!$E$902:$CZ$902*(('Dvd Calendar'!$E$904:$CZ$904='Field Check'!$C$53)*('Field Check'!$C$53&lt;&gt;"")+('Dvd Calendar'!$E$904:$CZ$904='Field Check'!$C$54)*('Field Check'!$C$54&lt;&gt;"")+('Dvd Calendar'!$E$904:$CZ$904='Field Check'!$C$55)*('Field Check'!$C$55&lt;&gt;"")+('Dvd Calendar'!$E$904:$CZ$904='Field Check'!$C$56)*('Field Check'!$C$56&lt;&gt;"")+('Dvd Calendar'!$E$904:$CZ$904='Field Check'!$C$57)*('Field Check'!$C$57&lt;&gt;""))*(COUNTIF('Dvd Calendar'!$E$906:$CZ$906,'Dvd Calendar'!$E$899:$CZ$899)=0)),"")))</f>
        <v/>
      </c>
      <c r="I132" s="77">
        <f>IF(I$49="","",IF($B132="","",IFERROR(SUMIFS('Dvd Calendar'!$E$907:$CZ$907,'Dvd Calendar'!$E$906:$CZ$906,"&gt;"&amp;I$48,'Dvd Calendar'!$E$906:$CZ$906,"&lt;="&amp;I$49)+SUMPRODUCT(('Dvd Calendar'!$E$899:$CZ$899&gt;I$48)*('Dvd Calendar'!$E$899:$CZ$899&lt;=I$49)*'Dvd Calendar'!$E$902:$CZ$902*(('Dvd Calendar'!$E$904:$CZ$904='Field Check'!$C$53)*('Field Check'!$C$53&lt;&gt;"")+('Dvd Calendar'!$E$904:$CZ$904='Field Check'!$C$54)*('Field Check'!$C$54&lt;&gt;"")+('Dvd Calendar'!$E$904:$CZ$904='Field Check'!$C$55)*('Field Check'!$C$55&lt;&gt;"")+('Dvd Calendar'!$E$904:$CZ$904='Field Check'!$C$56)*('Field Check'!$C$56&lt;&gt;"")+('Dvd Calendar'!$E$904:$CZ$904='Field Check'!$C$57)*('Field Check'!$C$57&lt;&gt;""))*(COUNTIF('Dvd Calendar'!$E$906:$CZ$906,'Dvd Calendar'!$E$899:$CZ$899)=0)),"")))</f>
        <v/>
      </c>
      <c r="J132" s="77">
        <f>IF(J$49="","",IF($B132="","",IFERROR(SUMIFS('Dvd Calendar'!$E$907:$CZ$907,'Dvd Calendar'!$E$906:$CZ$906,"&gt;"&amp;J$48,'Dvd Calendar'!$E$906:$CZ$906,"&lt;="&amp;J$49)+SUMPRODUCT(('Dvd Calendar'!$E$899:$CZ$899&gt;J$48)*('Dvd Calendar'!$E$899:$CZ$899&lt;=J$49)*'Dvd Calendar'!$E$902:$CZ$902*(('Dvd Calendar'!$E$904:$CZ$904='Field Check'!$C$53)*('Field Check'!$C$53&lt;&gt;"")+('Dvd Calendar'!$E$904:$CZ$904='Field Check'!$C$54)*('Field Check'!$C$54&lt;&gt;"")+('Dvd Calendar'!$E$904:$CZ$904='Field Check'!$C$55)*('Field Check'!$C$55&lt;&gt;"")+('Dvd Calendar'!$E$904:$CZ$904='Field Check'!$C$56)*('Field Check'!$C$56&lt;&gt;"")+('Dvd Calendar'!$E$904:$CZ$904='Field Check'!$C$57)*('Field Check'!$C$57&lt;&gt;""))*(COUNTIF('Dvd Calendar'!$E$906:$CZ$906,'Dvd Calendar'!$E$899:$CZ$899)=0)),"")))</f>
        <v/>
      </c>
      <c r="K132" s="77">
        <f>IF(K$49="","",IF($B132="","",IFERROR(SUMIFS('Dvd Calendar'!$E$907:$CZ$907,'Dvd Calendar'!$E$906:$CZ$906,"&gt;"&amp;K$48,'Dvd Calendar'!$E$906:$CZ$906,"&lt;="&amp;K$49)+SUMPRODUCT(('Dvd Calendar'!$E$899:$CZ$899&gt;K$48)*('Dvd Calendar'!$E$899:$CZ$899&lt;=K$49)*'Dvd Calendar'!$E$902:$CZ$902*(('Dvd Calendar'!$E$904:$CZ$904='Field Check'!$C$53)*('Field Check'!$C$53&lt;&gt;"")+('Dvd Calendar'!$E$904:$CZ$904='Field Check'!$C$54)*('Field Check'!$C$54&lt;&gt;"")+('Dvd Calendar'!$E$904:$CZ$904='Field Check'!$C$55)*('Field Check'!$C$55&lt;&gt;"")+('Dvd Calendar'!$E$904:$CZ$904='Field Check'!$C$56)*('Field Check'!$C$56&lt;&gt;"")+('Dvd Calendar'!$E$904:$CZ$904='Field Check'!$C$57)*('Field Check'!$C$57&lt;&gt;""))*(COUNTIF('Dvd Calendar'!$E$906:$CZ$906,'Dvd Calendar'!$E$899:$CZ$899)=0)),"")))</f>
        <v/>
      </c>
      <c r="L132" s="77">
        <f>IF(L$49="","",IF($B132="","",IFERROR(SUMIFS('Dvd Calendar'!$E$907:$CZ$907,'Dvd Calendar'!$E$906:$CZ$906,"&gt;"&amp;L$48,'Dvd Calendar'!$E$906:$CZ$906,"&lt;="&amp;L$49)+SUMPRODUCT(('Dvd Calendar'!$E$899:$CZ$899&gt;L$48)*('Dvd Calendar'!$E$899:$CZ$899&lt;=L$49)*'Dvd Calendar'!$E$902:$CZ$902*(('Dvd Calendar'!$E$904:$CZ$904='Field Check'!$C$53)*('Field Check'!$C$53&lt;&gt;"")+('Dvd Calendar'!$E$904:$CZ$904='Field Check'!$C$54)*('Field Check'!$C$54&lt;&gt;"")+('Dvd Calendar'!$E$904:$CZ$904='Field Check'!$C$55)*('Field Check'!$C$55&lt;&gt;"")+('Dvd Calendar'!$E$904:$CZ$904='Field Check'!$C$56)*('Field Check'!$C$56&lt;&gt;"")+('Dvd Calendar'!$E$904:$CZ$904='Field Check'!$C$57)*('Field Check'!$C$57&lt;&gt;""))*(COUNTIF('Dvd Calendar'!$E$906:$CZ$906,'Dvd Calendar'!$E$899:$CZ$899)=0)),"")))</f>
        <v/>
      </c>
      <c r="M132" s="77">
        <f>IF(M$49="","",IF($B132="","",IFERROR(SUMIFS('Dvd Calendar'!$E$907:$CZ$907,'Dvd Calendar'!$E$906:$CZ$906,"&gt;"&amp;M$48,'Dvd Calendar'!$E$906:$CZ$906,"&lt;="&amp;M$49)+SUMPRODUCT(('Dvd Calendar'!$E$899:$CZ$899&gt;M$48)*('Dvd Calendar'!$E$899:$CZ$899&lt;=M$49)*'Dvd Calendar'!$E$902:$CZ$902*(('Dvd Calendar'!$E$904:$CZ$904='Field Check'!$C$53)*('Field Check'!$C$53&lt;&gt;"")+('Dvd Calendar'!$E$904:$CZ$904='Field Check'!$C$54)*('Field Check'!$C$54&lt;&gt;"")+('Dvd Calendar'!$E$904:$CZ$904='Field Check'!$C$55)*('Field Check'!$C$55&lt;&gt;"")+('Dvd Calendar'!$E$904:$CZ$904='Field Check'!$C$56)*('Field Check'!$C$56&lt;&gt;"")+('Dvd Calendar'!$E$904:$CZ$904='Field Check'!$C$57)*('Field Check'!$C$57&lt;&gt;""))*(COUNTIF('Dvd Calendar'!$E$906:$CZ$906,'Dvd Calendar'!$E$899:$CZ$899)=0)),"")))</f>
        <v/>
      </c>
      <c r="N132" s="77">
        <f>IF(N$49="","",IF($B132="","",IFERROR(SUMIFS('Dvd Calendar'!$E$907:$CZ$907,'Dvd Calendar'!$E$906:$CZ$906,"&gt;"&amp;N$48,'Dvd Calendar'!$E$906:$CZ$906,"&lt;="&amp;N$49)+SUMPRODUCT(('Dvd Calendar'!$E$899:$CZ$899&gt;N$48)*('Dvd Calendar'!$E$899:$CZ$899&lt;=N$49)*'Dvd Calendar'!$E$902:$CZ$902*(('Dvd Calendar'!$E$904:$CZ$904='Field Check'!$C$53)*('Field Check'!$C$53&lt;&gt;"")+('Dvd Calendar'!$E$904:$CZ$904='Field Check'!$C$54)*('Field Check'!$C$54&lt;&gt;"")+('Dvd Calendar'!$E$904:$CZ$904='Field Check'!$C$55)*('Field Check'!$C$55&lt;&gt;"")+('Dvd Calendar'!$E$904:$CZ$904='Field Check'!$C$56)*('Field Check'!$C$56&lt;&gt;"")+('Dvd Calendar'!$E$904:$CZ$904='Field Check'!$C$57)*('Field Check'!$C$57&lt;&gt;""))*(COUNTIF('Dvd Calendar'!$E$906:$CZ$906,'Dvd Calendar'!$E$899:$CZ$899)=0)),"")))</f>
        <v/>
      </c>
      <c r="O132" s="77">
        <f>IF(O$49="","",IF($B132="","",IFERROR(SUMIFS('Dvd Calendar'!$E$907:$CZ$907,'Dvd Calendar'!$E$906:$CZ$906,"&gt;"&amp;O$48,'Dvd Calendar'!$E$906:$CZ$906,"&lt;="&amp;O$49)+SUMPRODUCT(('Dvd Calendar'!$E$899:$CZ$899&gt;O$48)*('Dvd Calendar'!$E$899:$CZ$899&lt;=O$49)*'Dvd Calendar'!$E$902:$CZ$902*(('Dvd Calendar'!$E$904:$CZ$904='Field Check'!$C$53)*('Field Check'!$C$53&lt;&gt;"")+('Dvd Calendar'!$E$904:$CZ$904='Field Check'!$C$54)*('Field Check'!$C$54&lt;&gt;"")+('Dvd Calendar'!$E$904:$CZ$904='Field Check'!$C$55)*('Field Check'!$C$55&lt;&gt;"")+('Dvd Calendar'!$E$904:$CZ$904='Field Check'!$C$56)*('Field Check'!$C$56&lt;&gt;"")+('Dvd Calendar'!$E$904:$CZ$904='Field Check'!$C$57)*('Field Check'!$C$57&lt;&gt;""))*(COUNTIF('Dvd Calendar'!$E$906:$CZ$906,'Dvd Calendar'!$E$899:$CZ$899)=0)),"")))</f>
        <v/>
      </c>
      <c r="P132" s="77">
        <f>IF(P$49="","",IF($B132="","",IFERROR(SUMIFS('Dvd Calendar'!$E$907:$CZ$907,'Dvd Calendar'!$E$906:$CZ$906,"&gt;"&amp;P$48,'Dvd Calendar'!$E$906:$CZ$906,"&lt;="&amp;P$49)+SUMPRODUCT(('Dvd Calendar'!$E$899:$CZ$899&gt;P$48)*('Dvd Calendar'!$E$899:$CZ$899&lt;=P$49)*'Dvd Calendar'!$E$902:$CZ$902*(('Dvd Calendar'!$E$904:$CZ$904='Field Check'!$C$53)*('Field Check'!$C$53&lt;&gt;"")+('Dvd Calendar'!$E$904:$CZ$904='Field Check'!$C$54)*('Field Check'!$C$54&lt;&gt;"")+('Dvd Calendar'!$E$904:$CZ$904='Field Check'!$C$55)*('Field Check'!$C$55&lt;&gt;"")+('Dvd Calendar'!$E$904:$CZ$904='Field Check'!$C$56)*('Field Check'!$C$56&lt;&gt;"")+('Dvd Calendar'!$E$904:$CZ$904='Field Check'!$C$57)*('Field Check'!$C$57&lt;&gt;""))*(COUNTIF('Dvd Calendar'!$E$906:$CZ$906,'Dvd Calendar'!$E$899:$CZ$899)=0)),"")))</f>
        <v/>
      </c>
      <c r="Q132" s="77">
        <f>IF(Q$49="","",IF($B132="","",IFERROR(SUMIFS('Dvd Calendar'!$E$907:$CZ$907,'Dvd Calendar'!$E$906:$CZ$906,"&gt;"&amp;Q$48,'Dvd Calendar'!$E$906:$CZ$906,"&lt;="&amp;Q$49)+SUMPRODUCT(('Dvd Calendar'!$E$899:$CZ$899&gt;Q$48)*('Dvd Calendar'!$E$899:$CZ$899&lt;=Q$49)*'Dvd Calendar'!$E$902:$CZ$902*(('Dvd Calendar'!$E$904:$CZ$904='Field Check'!$C$53)*('Field Check'!$C$53&lt;&gt;"")+('Dvd Calendar'!$E$904:$CZ$904='Field Check'!$C$54)*('Field Check'!$C$54&lt;&gt;"")+('Dvd Calendar'!$E$904:$CZ$904='Field Check'!$C$55)*('Field Check'!$C$55&lt;&gt;"")+('Dvd Calendar'!$E$904:$CZ$904='Field Check'!$C$56)*('Field Check'!$C$56&lt;&gt;"")+('Dvd Calendar'!$E$904:$CZ$904='Field Check'!$C$57)*('Field Check'!$C$57&lt;&gt;""))*(COUNTIF('Dvd Calendar'!$E$906:$CZ$906,'Dvd Calendar'!$E$899:$CZ$899)=0)),"")))</f>
        <v/>
      </c>
      <c r="R132" s="77">
        <f>IF(R$49="","",IF($B132="","",IFERROR(SUMIFS('Dvd Calendar'!$E$907:$CZ$907,'Dvd Calendar'!$E$906:$CZ$906,"&gt;"&amp;R$48,'Dvd Calendar'!$E$906:$CZ$906,"&lt;="&amp;R$49)+SUMPRODUCT(('Dvd Calendar'!$E$899:$CZ$899&gt;R$48)*('Dvd Calendar'!$E$899:$CZ$899&lt;=R$49)*'Dvd Calendar'!$E$902:$CZ$902*(('Dvd Calendar'!$E$904:$CZ$904='Field Check'!$C$53)*('Field Check'!$C$53&lt;&gt;"")+('Dvd Calendar'!$E$904:$CZ$904='Field Check'!$C$54)*('Field Check'!$C$54&lt;&gt;"")+('Dvd Calendar'!$E$904:$CZ$904='Field Check'!$C$55)*('Field Check'!$C$55&lt;&gt;"")+('Dvd Calendar'!$E$904:$CZ$904='Field Check'!$C$56)*('Field Check'!$C$56&lt;&gt;"")+('Dvd Calendar'!$E$904:$CZ$904='Field Check'!$C$57)*('Field Check'!$C$57&lt;&gt;""))*(COUNTIF('Dvd Calendar'!$E$906:$CZ$906,'Dvd Calendar'!$E$899:$CZ$899)=0)),"")))</f>
        <v/>
      </c>
    </row>
    <row r="133">
      <c r="B133" s="126">
        <f>IF('AS51'!$C$88="","",'AS51'!$C$88)</f>
        <v/>
      </c>
      <c r="C133" s="77">
        <f>IF(C$49="","",IF($B133="","",IFERROR(SUMIFS('Dvd Calendar'!$E$918:$CZ$918,'Dvd Calendar'!$E$917:$CZ$917,"&gt;"&amp;C$48,'Dvd Calendar'!$E$917:$CZ$917,"&lt;="&amp;C$49)+SUMPRODUCT(('Dvd Calendar'!$E$910:$CZ$910&gt;C$48)*('Dvd Calendar'!$E$910:$CZ$910&lt;=C$49)*'Dvd Calendar'!$E$913:$CZ$913*(('Dvd Calendar'!$E$915:$CZ$915='Field Check'!$C$53)*('Field Check'!$C$53&lt;&gt;"")+('Dvd Calendar'!$E$915:$CZ$915='Field Check'!$C$54)*('Field Check'!$C$54&lt;&gt;"")+('Dvd Calendar'!$E$915:$CZ$915='Field Check'!$C$55)*('Field Check'!$C$55&lt;&gt;"")+('Dvd Calendar'!$E$915:$CZ$915='Field Check'!$C$56)*('Field Check'!$C$56&lt;&gt;"")+('Dvd Calendar'!$E$915:$CZ$915='Field Check'!$C$57)*('Field Check'!$C$57&lt;&gt;""))*(COUNTIF('Dvd Calendar'!$E$917:$CZ$917,'Dvd Calendar'!$E$910:$CZ$910)=0)),"")))</f>
        <v/>
      </c>
      <c r="D133" s="77">
        <f>IF(D$49="","",IF($B133="","",IFERROR(SUMIFS('Dvd Calendar'!$E$918:$CZ$918,'Dvd Calendar'!$E$917:$CZ$917,"&gt;"&amp;D$48,'Dvd Calendar'!$E$917:$CZ$917,"&lt;="&amp;D$49)+SUMPRODUCT(('Dvd Calendar'!$E$910:$CZ$910&gt;D$48)*('Dvd Calendar'!$E$910:$CZ$910&lt;=D$49)*'Dvd Calendar'!$E$913:$CZ$913*(('Dvd Calendar'!$E$915:$CZ$915='Field Check'!$C$53)*('Field Check'!$C$53&lt;&gt;"")+('Dvd Calendar'!$E$915:$CZ$915='Field Check'!$C$54)*('Field Check'!$C$54&lt;&gt;"")+('Dvd Calendar'!$E$915:$CZ$915='Field Check'!$C$55)*('Field Check'!$C$55&lt;&gt;"")+('Dvd Calendar'!$E$915:$CZ$915='Field Check'!$C$56)*('Field Check'!$C$56&lt;&gt;"")+('Dvd Calendar'!$E$915:$CZ$915='Field Check'!$C$57)*('Field Check'!$C$57&lt;&gt;""))*(COUNTIF('Dvd Calendar'!$E$917:$CZ$917,'Dvd Calendar'!$E$910:$CZ$910)=0)),"")))</f>
        <v/>
      </c>
      <c r="E133" s="77">
        <f>IF(E$49="","",IF($B133="","",IFERROR(SUMIFS('Dvd Calendar'!$E$918:$CZ$918,'Dvd Calendar'!$E$917:$CZ$917,"&gt;"&amp;E$48,'Dvd Calendar'!$E$917:$CZ$917,"&lt;="&amp;E$49)+SUMPRODUCT(('Dvd Calendar'!$E$910:$CZ$910&gt;E$48)*('Dvd Calendar'!$E$910:$CZ$910&lt;=E$49)*'Dvd Calendar'!$E$913:$CZ$913*(('Dvd Calendar'!$E$915:$CZ$915='Field Check'!$C$53)*('Field Check'!$C$53&lt;&gt;"")+('Dvd Calendar'!$E$915:$CZ$915='Field Check'!$C$54)*('Field Check'!$C$54&lt;&gt;"")+('Dvd Calendar'!$E$915:$CZ$915='Field Check'!$C$55)*('Field Check'!$C$55&lt;&gt;"")+('Dvd Calendar'!$E$915:$CZ$915='Field Check'!$C$56)*('Field Check'!$C$56&lt;&gt;"")+('Dvd Calendar'!$E$915:$CZ$915='Field Check'!$C$57)*('Field Check'!$C$57&lt;&gt;""))*(COUNTIF('Dvd Calendar'!$E$917:$CZ$917,'Dvd Calendar'!$E$910:$CZ$910)=0)),"")))</f>
        <v/>
      </c>
      <c r="F133" s="77">
        <f>IF(F$49="","",IF($B133="","",IFERROR(SUMIFS('Dvd Calendar'!$E$918:$CZ$918,'Dvd Calendar'!$E$917:$CZ$917,"&gt;"&amp;F$48,'Dvd Calendar'!$E$917:$CZ$917,"&lt;="&amp;F$49)+SUMPRODUCT(('Dvd Calendar'!$E$910:$CZ$910&gt;F$48)*('Dvd Calendar'!$E$910:$CZ$910&lt;=F$49)*'Dvd Calendar'!$E$913:$CZ$913*(('Dvd Calendar'!$E$915:$CZ$915='Field Check'!$C$53)*('Field Check'!$C$53&lt;&gt;"")+('Dvd Calendar'!$E$915:$CZ$915='Field Check'!$C$54)*('Field Check'!$C$54&lt;&gt;"")+('Dvd Calendar'!$E$915:$CZ$915='Field Check'!$C$55)*('Field Check'!$C$55&lt;&gt;"")+('Dvd Calendar'!$E$915:$CZ$915='Field Check'!$C$56)*('Field Check'!$C$56&lt;&gt;"")+('Dvd Calendar'!$E$915:$CZ$915='Field Check'!$C$57)*('Field Check'!$C$57&lt;&gt;""))*(COUNTIF('Dvd Calendar'!$E$917:$CZ$917,'Dvd Calendar'!$E$910:$CZ$910)=0)),"")))</f>
        <v/>
      </c>
      <c r="G133" s="77">
        <f>IF(G$49="","",IF($B133="","",IFERROR(SUMIFS('Dvd Calendar'!$E$918:$CZ$918,'Dvd Calendar'!$E$917:$CZ$917,"&gt;"&amp;G$48,'Dvd Calendar'!$E$917:$CZ$917,"&lt;="&amp;G$49)+SUMPRODUCT(('Dvd Calendar'!$E$910:$CZ$910&gt;G$48)*('Dvd Calendar'!$E$910:$CZ$910&lt;=G$49)*'Dvd Calendar'!$E$913:$CZ$913*(('Dvd Calendar'!$E$915:$CZ$915='Field Check'!$C$53)*('Field Check'!$C$53&lt;&gt;"")+('Dvd Calendar'!$E$915:$CZ$915='Field Check'!$C$54)*('Field Check'!$C$54&lt;&gt;"")+('Dvd Calendar'!$E$915:$CZ$915='Field Check'!$C$55)*('Field Check'!$C$55&lt;&gt;"")+('Dvd Calendar'!$E$915:$CZ$915='Field Check'!$C$56)*('Field Check'!$C$56&lt;&gt;"")+('Dvd Calendar'!$E$915:$CZ$915='Field Check'!$C$57)*('Field Check'!$C$57&lt;&gt;""))*(COUNTIF('Dvd Calendar'!$E$917:$CZ$917,'Dvd Calendar'!$E$910:$CZ$910)=0)),"")))</f>
        <v/>
      </c>
      <c r="H133" s="77">
        <f>IF(H$49="","",IF($B133="","",IFERROR(SUMIFS('Dvd Calendar'!$E$918:$CZ$918,'Dvd Calendar'!$E$917:$CZ$917,"&gt;"&amp;H$48,'Dvd Calendar'!$E$917:$CZ$917,"&lt;="&amp;H$49)+SUMPRODUCT(('Dvd Calendar'!$E$910:$CZ$910&gt;H$48)*('Dvd Calendar'!$E$910:$CZ$910&lt;=H$49)*'Dvd Calendar'!$E$913:$CZ$913*(('Dvd Calendar'!$E$915:$CZ$915='Field Check'!$C$53)*('Field Check'!$C$53&lt;&gt;"")+('Dvd Calendar'!$E$915:$CZ$915='Field Check'!$C$54)*('Field Check'!$C$54&lt;&gt;"")+('Dvd Calendar'!$E$915:$CZ$915='Field Check'!$C$55)*('Field Check'!$C$55&lt;&gt;"")+('Dvd Calendar'!$E$915:$CZ$915='Field Check'!$C$56)*('Field Check'!$C$56&lt;&gt;"")+('Dvd Calendar'!$E$915:$CZ$915='Field Check'!$C$57)*('Field Check'!$C$57&lt;&gt;""))*(COUNTIF('Dvd Calendar'!$E$917:$CZ$917,'Dvd Calendar'!$E$910:$CZ$910)=0)),"")))</f>
        <v/>
      </c>
      <c r="I133" s="77">
        <f>IF(I$49="","",IF($B133="","",IFERROR(SUMIFS('Dvd Calendar'!$E$918:$CZ$918,'Dvd Calendar'!$E$917:$CZ$917,"&gt;"&amp;I$48,'Dvd Calendar'!$E$917:$CZ$917,"&lt;="&amp;I$49)+SUMPRODUCT(('Dvd Calendar'!$E$910:$CZ$910&gt;I$48)*('Dvd Calendar'!$E$910:$CZ$910&lt;=I$49)*'Dvd Calendar'!$E$913:$CZ$913*(('Dvd Calendar'!$E$915:$CZ$915='Field Check'!$C$53)*('Field Check'!$C$53&lt;&gt;"")+('Dvd Calendar'!$E$915:$CZ$915='Field Check'!$C$54)*('Field Check'!$C$54&lt;&gt;"")+('Dvd Calendar'!$E$915:$CZ$915='Field Check'!$C$55)*('Field Check'!$C$55&lt;&gt;"")+('Dvd Calendar'!$E$915:$CZ$915='Field Check'!$C$56)*('Field Check'!$C$56&lt;&gt;"")+('Dvd Calendar'!$E$915:$CZ$915='Field Check'!$C$57)*('Field Check'!$C$57&lt;&gt;""))*(COUNTIF('Dvd Calendar'!$E$917:$CZ$917,'Dvd Calendar'!$E$910:$CZ$910)=0)),"")))</f>
        <v/>
      </c>
      <c r="J133" s="77">
        <f>IF(J$49="","",IF($B133="","",IFERROR(SUMIFS('Dvd Calendar'!$E$918:$CZ$918,'Dvd Calendar'!$E$917:$CZ$917,"&gt;"&amp;J$48,'Dvd Calendar'!$E$917:$CZ$917,"&lt;="&amp;J$49)+SUMPRODUCT(('Dvd Calendar'!$E$910:$CZ$910&gt;J$48)*('Dvd Calendar'!$E$910:$CZ$910&lt;=J$49)*'Dvd Calendar'!$E$913:$CZ$913*(('Dvd Calendar'!$E$915:$CZ$915='Field Check'!$C$53)*('Field Check'!$C$53&lt;&gt;"")+('Dvd Calendar'!$E$915:$CZ$915='Field Check'!$C$54)*('Field Check'!$C$54&lt;&gt;"")+('Dvd Calendar'!$E$915:$CZ$915='Field Check'!$C$55)*('Field Check'!$C$55&lt;&gt;"")+('Dvd Calendar'!$E$915:$CZ$915='Field Check'!$C$56)*('Field Check'!$C$56&lt;&gt;"")+('Dvd Calendar'!$E$915:$CZ$915='Field Check'!$C$57)*('Field Check'!$C$57&lt;&gt;""))*(COUNTIF('Dvd Calendar'!$E$917:$CZ$917,'Dvd Calendar'!$E$910:$CZ$910)=0)),"")))</f>
        <v/>
      </c>
      <c r="K133" s="77">
        <f>IF(K$49="","",IF($B133="","",IFERROR(SUMIFS('Dvd Calendar'!$E$918:$CZ$918,'Dvd Calendar'!$E$917:$CZ$917,"&gt;"&amp;K$48,'Dvd Calendar'!$E$917:$CZ$917,"&lt;="&amp;K$49)+SUMPRODUCT(('Dvd Calendar'!$E$910:$CZ$910&gt;K$48)*('Dvd Calendar'!$E$910:$CZ$910&lt;=K$49)*'Dvd Calendar'!$E$913:$CZ$913*(('Dvd Calendar'!$E$915:$CZ$915='Field Check'!$C$53)*('Field Check'!$C$53&lt;&gt;"")+('Dvd Calendar'!$E$915:$CZ$915='Field Check'!$C$54)*('Field Check'!$C$54&lt;&gt;"")+('Dvd Calendar'!$E$915:$CZ$915='Field Check'!$C$55)*('Field Check'!$C$55&lt;&gt;"")+('Dvd Calendar'!$E$915:$CZ$915='Field Check'!$C$56)*('Field Check'!$C$56&lt;&gt;"")+('Dvd Calendar'!$E$915:$CZ$915='Field Check'!$C$57)*('Field Check'!$C$57&lt;&gt;""))*(COUNTIF('Dvd Calendar'!$E$917:$CZ$917,'Dvd Calendar'!$E$910:$CZ$910)=0)),"")))</f>
        <v/>
      </c>
      <c r="L133" s="77">
        <f>IF(L$49="","",IF($B133="","",IFERROR(SUMIFS('Dvd Calendar'!$E$918:$CZ$918,'Dvd Calendar'!$E$917:$CZ$917,"&gt;"&amp;L$48,'Dvd Calendar'!$E$917:$CZ$917,"&lt;="&amp;L$49)+SUMPRODUCT(('Dvd Calendar'!$E$910:$CZ$910&gt;L$48)*('Dvd Calendar'!$E$910:$CZ$910&lt;=L$49)*'Dvd Calendar'!$E$913:$CZ$913*(('Dvd Calendar'!$E$915:$CZ$915='Field Check'!$C$53)*('Field Check'!$C$53&lt;&gt;"")+('Dvd Calendar'!$E$915:$CZ$915='Field Check'!$C$54)*('Field Check'!$C$54&lt;&gt;"")+('Dvd Calendar'!$E$915:$CZ$915='Field Check'!$C$55)*('Field Check'!$C$55&lt;&gt;"")+('Dvd Calendar'!$E$915:$CZ$915='Field Check'!$C$56)*('Field Check'!$C$56&lt;&gt;"")+('Dvd Calendar'!$E$915:$CZ$915='Field Check'!$C$57)*('Field Check'!$C$57&lt;&gt;""))*(COUNTIF('Dvd Calendar'!$E$917:$CZ$917,'Dvd Calendar'!$E$910:$CZ$910)=0)),"")))</f>
        <v/>
      </c>
      <c r="M133" s="77">
        <f>IF(M$49="","",IF($B133="","",IFERROR(SUMIFS('Dvd Calendar'!$E$918:$CZ$918,'Dvd Calendar'!$E$917:$CZ$917,"&gt;"&amp;M$48,'Dvd Calendar'!$E$917:$CZ$917,"&lt;="&amp;M$49)+SUMPRODUCT(('Dvd Calendar'!$E$910:$CZ$910&gt;M$48)*('Dvd Calendar'!$E$910:$CZ$910&lt;=M$49)*'Dvd Calendar'!$E$913:$CZ$913*(('Dvd Calendar'!$E$915:$CZ$915='Field Check'!$C$53)*('Field Check'!$C$53&lt;&gt;"")+('Dvd Calendar'!$E$915:$CZ$915='Field Check'!$C$54)*('Field Check'!$C$54&lt;&gt;"")+('Dvd Calendar'!$E$915:$CZ$915='Field Check'!$C$55)*('Field Check'!$C$55&lt;&gt;"")+('Dvd Calendar'!$E$915:$CZ$915='Field Check'!$C$56)*('Field Check'!$C$56&lt;&gt;"")+('Dvd Calendar'!$E$915:$CZ$915='Field Check'!$C$57)*('Field Check'!$C$57&lt;&gt;""))*(COUNTIF('Dvd Calendar'!$E$917:$CZ$917,'Dvd Calendar'!$E$910:$CZ$910)=0)),"")))</f>
        <v/>
      </c>
      <c r="N133" s="77">
        <f>IF(N$49="","",IF($B133="","",IFERROR(SUMIFS('Dvd Calendar'!$E$918:$CZ$918,'Dvd Calendar'!$E$917:$CZ$917,"&gt;"&amp;N$48,'Dvd Calendar'!$E$917:$CZ$917,"&lt;="&amp;N$49)+SUMPRODUCT(('Dvd Calendar'!$E$910:$CZ$910&gt;N$48)*('Dvd Calendar'!$E$910:$CZ$910&lt;=N$49)*'Dvd Calendar'!$E$913:$CZ$913*(('Dvd Calendar'!$E$915:$CZ$915='Field Check'!$C$53)*('Field Check'!$C$53&lt;&gt;"")+('Dvd Calendar'!$E$915:$CZ$915='Field Check'!$C$54)*('Field Check'!$C$54&lt;&gt;"")+('Dvd Calendar'!$E$915:$CZ$915='Field Check'!$C$55)*('Field Check'!$C$55&lt;&gt;"")+('Dvd Calendar'!$E$915:$CZ$915='Field Check'!$C$56)*('Field Check'!$C$56&lt;&gt;"")+('Dvd Calendar'!$E$915:$CZ$915='Field Check'!$C$57)*('Field Check'!$C$57&lt;&gt;""))*(COUNTIF('Dvd Calendar'!$E$917:$CZ$917,'Dvd Calendar'!$E$910:$CZ$910)=0)),"")))</f>
        <v/>
      </c>
      <c r="O133" s="77">
        <f>IF(O$49="","",IF($B133="","",IFERROR(SUMIFS('Dvd Calendar'!$E$918:$CZ$918,'Dvd Calendar'!$E$917:$CZ$917,"&gt;"&amp;O$48,'Dvd Calendar'!$E$917:$CZ$917,"&lt;="&amp;O$49)+SUMPRODUCT(('Dvd Calendar'!$E$910:$CZ$910&gt;O$48)*('Dvd Calendar'!$E$910:$CZ$910&lt;=O$49)*'Dvd Calendar'!$E$913:$CZ$913*(('Dvd Calendar'!$E$915:$CZ$915='Field Check'!$C$53)*('Field Check'!$C$53&lt;&gt;"")+('Dvd Calendar'!$E$915:$CZ$915='Field Check'!$C$54)*('Field Check'!$C$54&lt;&gt;"")+('Dvd Calendar'!$E$915:$CZ$915='Field Check'!$C$55)*('Field Check'!$C$55&lt;&gt;"")+('Dvd Calendar'!$E$915:$CZ$915='Field Check'!$C$56)*('Field Check'!$C$56&lt;&gt;"")+('Dvd Calendar'!$E$915:$CZ$915='Field Check'!$C$57)*('Field Check'!$C$57&lt;&gt;""))*(COUNTIF('Dvd Calendar'!$E$917:$CZ$917,'Dvd Calendar'!$E$910:$CZ$910)=0)),"")))</f>
        <v/>
      </c>
      <c r="P133" s="77">
        <f>IF(P$49="","",IF($B133="","",IFERROR(SUMIFS('Dvd Calendar'!$E$918:$CZ$918,'Dvd Calendar'!$E$917:$CZ$917,"&gt;"&amp;P$48,'Dvd Calendar'!$E$917:$CZ$917,"&lt;="&amp;P$49)+SUMPRODUCT(('Dvd Calendar'!$E$910:$CZ$910&gt;P$48)*('Dvd Calendar'!$E$910:$CZ$910&lt;=P$49)*'Dvd Calendar'!$E$913:$CZ$913*(('Dvd Calendar'!$E$915:$CZ$915='Field Check'!$C$53)*('Field Check'!$C$53&lt;&gt;"")+('Dvd Calendar'!$E$915:$CZ$915='Field Check'!$C$54)*('Field Check'!$C$54&lt;&gt;"")+('Dvd Calendar'!$E$915:$CZ$915='Field Check'!$C$55)*('Field Check'!$C$55&lt;&gt;"")+('Dvd Calendar'!$E$915:$CZ$915='Field Check'!$C$56)*('Field Check'!$C$56&lt;&gt;"")+('Dvd Calendar'!$E$915:$CZ$915='Field Check'!$C$57)*('Field Check'!$C$57&lt;&gt;""))*(COUNTIF('Dvd Calendar'!$E$917:$CZ$917,'Dvd Calendar'!$E$910:$CZ$910)=0)),"")))</f>
        <v/>
      </c>
      <c r="Q133" s="77">
        <f>IF(Q$49="","",IF($B133="","",IFERROR(SUMIFS('Dvd Calendar'!$E$918:$CZ$918,'Dvd Calendar'!$E$917:$CZ$917,"&gt;"&amp;Q$48,'Dvd Calendar'!$E$917:$CZ$917,"&lt;="&amp;Q$49)+SUMPRODUCT(('Dvd Calendar'!$E$910:$CZ$910&gt;Q$48)*('Dvd Calendar'!$E$910:$CZ$910&lt;=Q$49)*'Dvd Calendar'!$E$913:$CZ$913*(('Dvd Calendar'!$E$915:$CZ$915='Field Check'!$C$53)*('Field Check'!$C$53&lt;&gt;"")+('Dvd Calendar'!$E$915:$CZ$915='Field Check'!$C$54)*('Field Check'!$C$54&lt;&gt;"")+('Dvd Calendar'!$E$915:$CZ$915='Field Check'!$C$55)*('Field Check'!$C$55&lt;&gt;"")+('Dvd Calendar'!$E$915:$CZ$915='Field Check'!$C$56)*('Field Check'!$C$56&lt;&gt;"")+('Dvd Calendar'!$E$915:$CZ$915='Field Check'!$C$57)*('Field Check'!$C$57&lt;&gt;""))*(COUNTIF('Dvd Calendar'!$E$917:$CZ$917,'Dvd Calendar'!$E$910:$CZ$910)=0)),"")))</f>
        <v/>
      </c>
      <c r="R133" s="77">
        <f>IF(R$49="","",IF($B133="","",IFERROR(SUMIFS('Dvd Calendar'!$E$918:$CZ$918,'Dvd Calendar'!$E$917:$CZ$917,"&gt;"&amp;R$48,'Dvd Calendar'!$E$917:$CZ$917,"&lt;="&amp;R$49)+SUMPRODUCT(('Dvd Calendar'!$E$910:$CZ$910&gt;R$48)*('Dvd Calendar'!$E$910:$CZ$910&lt;=R$49)*'Dvd Calendar'!$E$913:$CZ$913*(('Dvd Calendar'!$E$915:$CZ$915='Field Check'!$C$53)*('Field Check'!$C$53&lt;&gt;"")+('Dvd Calendar'!$E$915:$CZ$915='Field Check'!$C$54)*('Field Check'!$C$54&lt;&gt;"")+('Dvd Calendar'!$E$915:$CZ$915='Field Check'!$C$55)*('Field Check'!$C$55&lt;&gt;"")+('Dvd Calendar'!$E$915:$CZ$915='Field Check'!$C$56)*('Field Check'!$C$56&lt;&gt;"")+('Dvd Calendar'!$E$915:$CZ$915='Field Check'!$C$57)*('Field Check'!$C$57&lt;&gt;""))*(COUNTIF('Dvd Calendar'!$E$917:$CZ$917,'Dvd Calendar'!$E$910:$CZ$910)=0)),"")))</f>
        <v/>
      </c>
    </row>
    <row r="134">
      <c r="B134" s="126">
        <f>IF('AS51'!$C$89="","",'AS51'!$C$89)</f>
        <v/>
      </c>
      <c r="C134" s="77">
        <f>IF(C$49="","",IF($B134="","",IFERROR(SUMIFS('Dvd Calendar'!$E$929:$CZ$929,'Dvd Calendar'!$E$928:$CZ$928,"&gt;"&amp;C$48,'Dvd Calendar'!$E$928:$CZ$928,"&lt;="&amp;C$49)+SUMPRODUCT(('Dvd Calendar'!$E$921:$CZ$921&gt;C$48)*('Dvd Calendar'!$E$921:$CZ$921&lt;=C$49)*'Dvd Calendar'!$E$924:$CZ$924*(('Dvd Calendar'!$E$926:$CZ$926='Field Check'!$C$53)*('Field Check'!$C$53&lt;&gt;"")+('Dvd Calendar'!$E$926:$CZ$926='Field Check'!$C$54)*('Field Check'!$C$54&lt;&gt;"")+('Dvd Calendar'!$E$926:$CZ$926='Field Check'!$C$55)*('Field Check'!$C$55&lt;&gt;"")+('Dvd Calendar'!$E$926:$CZ$926='Field Check'!$C$56)*('Field Check'!$C$56&lt;&gt;"")+('Dvd Calendar'!$E$926:$CZ$926='Field Check'!$C$57)*('Field Check'!$C$57&lt;&gt;""))*(COUNTIF('Dvd Calendar'!$E$928:$CZ$928,'Dvd Calendar'!$E$921:$CZ$921)=0)),"")))</f>
        <v/>
      </c>
      <c r="D134" s="77">
        <f>IF(D$49="","",IF($B134="","",IFERROR(SUMIFS('Dvd Calendar'!$E$929:$CZ$929,'Dvd Calendar'!$E$928:$CZ$928,"&gt;"&amp;D$48,'Dvd Calendar'!$E$928:$CZ$928,"&lt;="&amp;D$49)+SUMPRODUCT(('Dvd Calendar'!$E$921:$CZ$921&gt;D$48)*('Dvd Calendar'!$E$921:$CZ$921&lt;=D$49)*'Dvd Calendar'!$E$924:$CZ$924*(('Dvd Calendar'!$E$926:$CZ$926='Field Check'!$C$53)*('Field Check'!$C$53&lt;&gt;"")+('Dvd Calendar'!$E$926:$CZ$926='Field Check'!$C$54)*('Field Check'!$C$54&lt;&gt;"")+('Dvd Calendar'!$E$926:$CZ$926='Field Check'!$C$55)*('Field Check'!$C$55&lt;&gt;"")+('Dvd Calendar'!$E$926:$CZ$926='Field Check'!$C$56)*('Field Check'!$C$56&lt;&gt;"")+('Dvd Calendar'!$E$926:$CZ$926='Field Check'!$C$57)*('Field Check'!$C$57&lt;&gt;""))*(COUNTIF('Dvd Calendar'!$E$928:$CZ$928,'Dvd Calendar'!$E$921:$CZ$921)=0)),"")))</f>
        <v/>
      </c>
      <c r="E134" s="77">
        <f>IF(E$49="","",IF($B134="","",IFERROR(SUMIFS('Dvd Calendar'!$E$929:$CZ$929,'Dvd Calendar'!$E$928:$CZ$928,"&gt;"&amp;E$48,'Dvd Calendar'!$E$928:$CZ$928,"&lt;="&amp;E$49)+SUMPRODUCT(('Dvd Calendar'!$E$921:$CZ$921&gt;E$48)*('Dvd Calendar'!$E$921:$CZ$921&lt;=E$49)*'Dvd Calendar'!$E$924:$CZ$924*(('Dvd Calendar'!$E$926:$CZ$926='Field Check'!$C$53)*('Field Check'!$C$53&lt;&gt;"")+('Dvd Calendar'!$E$926:$CZ$926='Field Check'!$C$54)*('Field Check'!$C$54&lt;&gt;"")+('Dvd Calendar'!$E$926:$CZ$926='Field Check'!$C$55)*('Field Check'!$C$55&lt;&gt;"")+('Dvd Calendar'!$E$926:$CZ$926='Field Check'!$C$56)*('Field Check'!$C$56&lt;&gt;"")+('Dvd Calendar'!$E$926:$CZ$926='Field Check'!$C$57)*('Field Check'!$C$57&lt;&gt;""))*(COUNTIF('Dvd Calendar'!$E$928:$CZ$928,'Dvd Calendar'!$E$921:$CZ$921)=0)),"")))</f>
        <v/>
      </c>
      <c r="F134" s="77">
        <f>IF(F$49="","",IF($B134="","",IFERROR(SUMIFS('Dvd Calendar'!$E$929:$CZ$929,'Dvd Calendar'!$E$928:$CZ$928,"&gt;"&amp;F$48,'Dvd Calendar'!$E$928:$CZ$928,"&lt;="&amp;F$49)+SUMPRODUCT(('Dvd Calendar'!$E$921:$CZ$921&gt;F$48)*('Dvd Calendar'!$E$921:$CZ$921&lt;=F$49)*'Dvd Calendar'!$E$924:$CZ$924*(('Dvd Calendar'!$E$926:$CZ$926='Field Check'!$C$53)*('Field Check'!$C$53&lt;&gt;"")+('Dvd Calendar'!$E$926:$CZ$926='Field Check'!$C$54)*('Field Check'!$C$54&lt;&gt;"")+('Dvd Calendar'!$E$926:$CZ$926='Field Check'!$C$55)*('Field Check'!$C$55&lt;&gt;"")+('Dvd Calendar'!$E$926:$CZ$926='Field Check'!$C$56)*('Field Check'!$C$56&lt;&gt;"")+('Dvd Calendar'!$E$926:$CZ$926='Field Check'!$C$57)*('Field Check'!$C$57&lt;&gt;""))*(COUNTIF('Dvd Calendar'!$E$928:$CZ$928,'Dvd Calendar'!$E$921:$CZ$921)=0)),"")))</f>
        <v/>
      </c>
      <c r="G134" s="77">
        <f>IF(G$49="","",IF($B134="","",IFERROR(SUMIFS('Dvd Calendar'!$E$929:$CZ$929,'Dvd Calendar'!$E$928:$CZ$928,"&gt;"&amp;G$48,'Dvd Calendar'!$E$928:$CZ$928,"&lt;="&amp;G$49)+SUMPRODUCT(('Dvd Calendar'!$E$921:$CZ$921&gt;G$48)*('Dvd Calendar'!$E$921:$CZ$921&lt;=G$49)*'Dvd Calendar'!$E$924:$CZ$924*(('Dvd Calendar'!$E$926:$CZ$926='Field Check'!$C$53)*('Field Check'!$C$53&lt;&gt;"")+('Dvd Calendar'!$E$926:$CZ$926='Field Check'!$C$54)*('Field Check'!$C$54&lt;&gt;"")+('Dvd Calendar'!$E$926:$CZ$926='Field Check'!$C$55)*('Field Check'!$C$55&lt;&gt;"")+('Dvd Calendar'!$E$926:$CZ$926='Field Check'!$C$56)*('Field Check'!$C$56&lt;&gt;"")+('Dvd Calendar'!$E$926:$CZ$926='Field Check'!$C$57)*('Field Check'!$C$57&lt;&gt;""))*(COUNTIF('Dvd Calendar'!$E$928:$CZ$928,'Dvd Calendar'!$E$921:$CZ$921)=0)),"")))</f>
        <v/>
      </c>
      <c r="H134" s="77">
        <f>IF(H$49="","",IF($B134="","",IFERROR(SUMIFS('Dvd Calendar'!$E$929:$CZ$929,'Dvd Calendar'!$E$928:$CZ$928,"&gt;"&amp;H$48,'Dvd Calendar'!$E$928:$CZ$928,"&lt;="&amp;H$49)+SUMPRODUCT(('Dvd Calendar'!$E$921:$CZ$921&gt;H$48)*('Dvd Calendar'!$E$921:$CZ$921&lt;=H$49)*'Dvd Calendar'!$E$924:$CZ$924*(('Dvd Calendar'!$E$926:$CZ$926='Field Check'!$C$53)*('Field Check'!$C$53&lt;&gt;"")+('Dvd Calendar'!$E$926:$CZ$926='Field Check'!$C$54)*('Field Check'!$C$54&lt;&gt;"")+('Dvd Calendar'!$E$926:$CZ$926='Field Check'!$C$55)*('Field Check'!$C$55&lt;&gt;"")+('Dvd Calendar'!$E$926:$CZ$926='Field Check'!$C$56)*('Field Check'!$C$56&lt;&gt;"")+('Dvd Calendar'!$E$926:$CZ$926='Field Check'!$C$57)*('Field Check'!$C$57&lt;&gt;""))*(COUNTIF('Dvd Calendar'!$E$928:$CZ$928,'Dvd Calendar'!$E$921:$CZ$921)=0)),"")))</f>
        <v/>
      </c>
      <c r="I134" s="77">
        <f>IF(I$49="","",IF($B134="","",IFERROR(SUMIFS('Dvd Calendar'!$E$929:$CZ$929,'Dvd Calendar'!$E$928:$CZ$928,"&gt;"&amp;I$48,'Dvd Calendar'!$E$928:$CZ$928,"&lt;="&amp;I$49)+SUMPRODUCT(('Dvd Calendar'!$E$921:$CZ$921&gt;I$48)*('Dvd Calendar'!$E$921:$CZ$921&lt;=I$49)*'Dvd Calendar'!$E$924:$CZ$924*(('Dvd Calendar'!$E$926:$CZ$926='Field Check'!$C$53)*('Field Check'!$C$53&lt;&gt;"")+('Dvd Calendar'!$E$926:$CZ$926='Field Check'!$C$54)*('Field Check'!$C$54&lt;&gt;"")+('Dvd Calendar'!$E$926:$CZ$926='Field Check'!$C$55)*('Field Check'!$C$55&lt;&gt;"")+('Dvd Calendar'!$E$926:$CZ$926='Field Check'!$C$56)*('Field Check'!$C$56&lt;&gt;"")+('Dvd Calendar'!$E$926:$CZ$926='Field Check'!$C$57)*('Field Check'!$C$57&lt;&gt;""))*(COUNTIF('Dvd Calendar'!$E$928:$CZ$928,'Dvd Calendar'!$E$921:$CZ$921)=0)),"")))</f>
        <v/>
      </c>
      <c r="J134" s="77">
        <f>IF(J$49="","",IF($B134="","",IFERROR(SUMIFS('Dvd Calendar'!$E$929:$CZ$929,'Dvd Calendar'!$E$928:$CZ$928,"&gt;"&amp;J$48,'Dvd Calendar'!$E$928:$CZ$928,"&lt;="&amp;J$49)+SUMPRODUCT(('Dvd Calendar'!$E$921:$CZ$921&gt;J$48)*('Dvd Calendar'!$E$921:$CZ$921&lt;=J$49)*'Dvd Calendar'!$E$924:$CZ$924*(('Dvd Calendar'!$E$926:$CZ$926='Field Check'!$C$53)*('Field Check'!$C$53&lt;&gt;"")+('Dvd Calendar'!$E$926:$CZ$926='Field Check'!$C$54)*('Field Check'!$C$54&lt;&gt;"")+('Dvd Calendar'!$E$926:$CZ$926='Field Check'!$C$55)*('Field Check'!$C$55&lt;&gt;"")+('Dvd Calendar'!$E$926:$CZ$926='Field Check'!$C$56)*('Field Check'!$C$56&lt;&gt;"")+('Dvd Calendar'!$E$926:$CZ$926='Field Check'!$C$57)*('Field Check'!$C$57&lt;&gt;""))*(COUNTIF('Dvd Calendar'!$E$928:$CZ$928,'Dvd Calendar'!$E$921:$CZ$921)=0)),"")))</f>
        <v/>
      </c>
      <c r="K134" s="77">
        <f>IF(K$49="","",IF($B134="","",IFERROR(SUMIFS('Dvd Calendar'!$E$929:$CZ$929,'Dvd Calendar'!$E$928:$CZ$928,"&gt;"&amp;K$48,'Dvd Calendar'!$E$928:$CZ$928,"&lt;="&amp;K$49)+SUMPRODUCT(('Dvd Calendar'!$E$921:$CZ$921&gt;K$48)*('Dvd Calendar'!$E$921:$CZ$921&lt;=K$49)*'Dvd Calendar'!$E$924:$CZ$924*(('Dvd Calendar'!$E$926:$CZ$926='Field Check'!$C$53)*('Field Check'!$C$53&lt;&gt;"")+('Dvd Calendar'!$E$926:$CZ$926='Field Check'!$C$54)*('Field Check'!$C$54&lt;&gt;"")+('Dvd Calendar'!$E$926:$CZ$926='Field Check'!$C$55)*('Field Check'!$C$55&lt;&gt;"")+('Dvd Calendar'!$E$926:$CZ$926='Field Check'!$C$56)*('Field Check'!$C$56&lt;&gt;"")+('Dvd Calendar'!$E$926:$CZ$926='Field Check'!$C$57)*('Field Check'!$C$57&lt;&gt;""))*(COUNTIF('Dvd Calendar'!$E$928:$CZ$928,'Dvd Calendar'!$E$921:$CZ$921)=0)),"")))</f>
        <v/>
      </c>
      <c r="L134" s="77">
        <f>IF(L$49="","",IF($B134="","",IFERROR(SUMIFS('Dvd Calendar'!$E$929:$CZ$929,'Dvd Calendar'!$E$928:$CZ$928,"&gt;"&amp;L$48,'Dvd Calendar'!$E$928:$CZ$928,"&lt;="&amp;L$49)+SUMPRODUCT(('Dvd Calendar'!$E$921:$CZ$921&gt;L$48)*('Dvd Calendar'!$E$921:$CZ$921&lt;=L$49)*'Dvd Calendar'!$E$924:$CZ$924*(('Dvd Calendar'!$E$926:$CZ$926='Field Check'!$C$53)*('Field Check'!$C$53&lt;&gt;"")+('Dvd Calendar'!$E$926:$CZ$926='Field Check'!$C$54)*('Field Check'!$C$54&lt;&gt;"")+('Dvd Calendar'!$E$926:$CZ$926='Field Check'!$C$55)*('Field Check'!$C$55&lt;&gt;"")+('Dvd Calendar'!$E$926:$CZ$926='Field Check'!$C$56)*('Field Check'!$C$56&lt;&gt;"")+('Dvd Calendar'!$E$926:$CZ$926='Field Check'!$C$57)*('Field Check'!$C$57&lt;&gt;""))*(COUNTIF('Dvd Calendar'!$E$928:$CZ$928,'Dvd Calendar'!$E$921:$CZ$921)=0)),"")))</f>
        <v/>
      </c>
      <c r="M134" s="77">
        <f>IF(M$49="","",IF($B134="","",IFERROR(SUMIFS('Dvd Calendar'!$E$929:$CZ$929,'Dvd Calendar'!$E$928:$CZ$928,"&gt;"&amp;M$48,'Dvd Calendar'!$E$928:$CZ$928,"&lt;="&amp;M$49)+SUMPRODUCT(('Dvd Calendar'!$E$921:$CZ$921&gt;M$48)*('Dvd Calendar'!$E$921:$CZ$921&lt;=M$49)*'Dvd Calendar'!$E$924:$CZ$924*(('Dvd Calendar'!$E$926:$CZ$926='Field Check'!$C$53)*('Field Check'!$C$53&lt;&gt;"")+('Dvd Calendar'!$E$926:$CZ$926='Field Check'!$C$54)*('Field Check'!$C$54&lt;&gt;"")+('Dvd Calendar'!$E$926:$CZ$926='Field Check'!$C$55)*('Field Check'!$C$55&lt;&gt;"")+('Dvd Calendar'!$E$926:$CZ$926='Field Check'!$C$56)*('Field Check'!$C$56&lt;&gt;"")+('Dvd Calendar'!$E$926:$CZ$926='Field Check'!$C$57)*('Field Check'!$C$57&lt;&gt;""))*(COUNTIF('Dvd Calendar'!$E$928:$CZ$928,'Dvd Calendar'!$E$921:$CZ$921)=0)),"")))</f>
        <v/>
      </c>
      <c r="N134" s="77">
        <f>IF(N$49="","",IF($B134="","",IFERROR(SUMIFS('Dvd Calendar'!$E$929:$CZ$929,'Dvd Calendar'!$E$928:$CZ$928,"&gt;"&amp;N$48,'Dvd Calendar'!$E$928:$CZ$928,"&lt;="&amp;N$49)+SUMPRODUCT(('Dvd Calendar'!$E$921:$CZ$921&gt;N$48)*('Dvd Calendar'!$E$921:$CZ$921&lt;=N$49)*'Dvd Calendar'!$E$924:$CZ$924*(('Dvd Calendar'!$E$926:$CZ$926='Field Check'!$C$53)*('Field Check'!$C$53&lt;&gt;"")+('Dvd Calendar'!$E$926:$CZ$926='Field Check'!$C$54)*('Field Check'!$C$54&lt;&gt;"")+('Dvd Calendar'!$E$926:$CZ$926='Field Check'!$C$55)*('Field Check'!$C$55&lt;&gt;"")+('Dvd Calendar'!$E$926:$CZ$926='Field Check'!$C$56)*('Field Check'!$C$56&lt;&gt;"")+('Dvd Calendar'!$E$926:$CZ$926='Field Check'!$C$57)*('Field Check'!$C$57&lt;&gt;""))*(COUNTIF('Dvd Calendar'!$E$928:$CZ$928,'Dvd Calendar'!$E$921:$CZ$921)=0)),"")))</f>
        <v/>
      </c>
      <c r="O134" s="77">
        <f>IF(O$49="","",IF($B134="","",IFERROR(SUMIFS('Dvd Calendar'!$E$929:$CZ$929,'Dvd Calendar'!$E$928:$CZ$928,"&gt;"&amp;O$48,'Dvd Calendar'!$E$928:$CZ$928,"&lt;="&amp;O$49)+SUMPRODUCT(('Dvd Calendar'!$E$921:$CZ$921&gt;O$48)*('Dvd Calendar'!$E$921:$CZ$921&lt;=O$49)*'Dvd Calendar'!$E$924:$CZ$924*(('Dvd Calendar'!$E$926:$CZ$926='Field Check'!$C$53)*('Field Check'!$C$53&lt;&gt;"")+('Dvd Calendar'!$E$926:$CZ$926='Field Check'!$C$54)*('Field Check'!$C$54&lt;&gt;"")+('Dvd Calendar'!$E$926:$CZ$926='Field Check'!$C$55)*('Field Check'!$C$55&lt;&gt;"")+('Dvd Calendar'!$E$926:$CZ$926='Field Check'!$C$56)*('Field Check'!$C$56&lt;&gt;"")+('Dvd Calendar'!$E$926:$CZ$926='Field Check'!$C$57)*('Field Check'!$C$57&lt;&gt;""))*(COUNTIF('Dvd Calendar'!$E$928:$CZ$928,'Dvd Calendar'!$E$921:$CZ$921)=0)),"")))</f>
        <v/>
      </c>
      <c r="P134" s="77">
        <f>IF(P$49="","",IF($B134="","",IFERROR(SUMIFS('Dvd Calendar'!$E$929:$CZ$929,'Dvd Calendar'!$E$928:$CZ$928,"&gt;"&amp;P$48,'Dvd Calendar'!$E$928:$CZ$928,"&lt;="&amp;P$49)+SUMPRODUCT(('Dvd Calendar'!$E$921:$CZ$921&gt;P$48)*('Dvd Calendar'!$E$921:$CZ$921&lt;=P$49)*'Dvd Calendar'!$E$924:$CZ$924*(('Dvd Calendar'!$E$926:$CZ$926='Field Check'!$C$53)*('Field Check'!$C$53&lt;&gt;"")+('Dvd Calendar'!$E$926:$CZ$926='Field Check'!$C$54)*('Field Check'!$C$54&lt;&gt;"")+('Dvd Calendar'!$E$926:$CZ$926='Field Check'!$C$55)*('Field Check'!$C$55&lt;&gt;"")+('Dvd Calendar'!$E$926:$CZ$926='Field Check'!$C$56)*('Field Check'!$C$56&lt;&gt;"")+('Dvd Calendar'!$E$926:$CZ$926='Field Check'!$C$57)*('Field Check'!$C$57&lt;&gt;""))*(COUNTIF('Dvd Calendar'!$E$928:$CZ$928,'Dvd Calendar'!$E$921:$CZ$921)=0)),"")))</f>
        <v/>
      </c>
      <c r="Q134" s="77">
        <f>IF(Q$49="","",IF($B134="","",IFERROR(SUMIFS('Dvd Calendar'!$E$929:$CZ$929,'Dvd Calendar'!$E$928:$CZ$928,"&gt;"&amp;Q$48,'Dvd Calendar'!$E$928:$CZ$928,"&lt;="&amp;Q$49)+SUMPRODUCT(('Dvd Calendar'!$E$921:$CZ$921&gt;Q$48)*('Dvd Calendar'!$E$921:$CZ$921&lt;=Q$49)*'Dvd Calendar'!$E$924:$CZ$924*(('Dvd Calendar'!$E$926:$CZ$926='Field Check'!$C$53)*('Field Check'!$C$53&lt;&gt;"")+('Dvd Calendar'!$E$926:$CZ$926='Field Check'!$C$54)*('Field Check'!$C$54&lt;&gt;"")+('Dvd Calendar'!$E$926:$CZ$926='Field Check'!$C$55)*('Field Check'!$C$55&lt;&gt;"")+('Dvd Calendar'!$E$926:$CZ$926='Field Check'!$C$56)*('Field Check'!$C$56&lt;&gt;"")+('Dvd Calendar'!$E$926:$CZ$926='Field Check'!$C$57)*('Field Check'!$C$57&lt;&gt;""))*(COUNTIF('Dvd Calendar'!$E$928:$CZ$928,'Dvd Calendar'!$E$921:$CZ$921)=0)),"")))</f>
        <v/>
      </c>
      <c r="R134" s="77">
        <f>IF(R$49="","",IF($B134="","",IFERROR(SUMIFS('Dvd Calendar'!$E$929:$CZ$929,'Dvd Calendar'!$E$928:$CZ$928,"&gt;"&amp;R$48,'Dvd Calendar'!$E$928:$CZ$928,"&lt;="&amp;R$49)+SUMPRODUCT(('Dvd Calendar'!$E$921:$CZ$921&gt;R$48)*('Dvd Calendar'!$E$921:$CZ$921&lt;=R$49)*'Dvd Calendar'!$E$924:$CZ$924*(('Dvd Calendar'!$E$926:$CZ$926='Field Check'!$C$53)*('Field Check'!$C$53&lt;&gt;"")+('Dvd Calendar'!$E$926:$CZ$926='Field Check'!$C$54)*('Field Check'!$C$54&lt;&gt;"")+('Dvd Calendar'!$E$926:$CZ$926='Field Check'!$C$55)*('Field Check'!$C$55&lt;&gt;"")+('Dvd Calendar'!$E$926:$CZ$926='Field Check'!$C$56)*('Field Check'!$C$56&lt;&gt;"")+('Dvd Calendar'!$E$926:$CZ$926='Field Check'!$C$57)*('Field Check'!$C$57&lt;&gt;""))*(COUNTIF('Dvd Calendar'!$E$928:$CZ$928,'Dvd Calendar'!$E$921:$CZ$921)=0)),"")))</f>
        <v/>
      </c>
    </row>
    <row r="135">
      <c r="B135" s="126">
        <f>IF('AS51'!$C$90="","",'AS51'!$C$90)</f>
        <v/>
      </c>
      <c r="C135" s="77">
        <f>IF(C$49="","",IF($B135="","",IFERROR(SUMIFS('Dvd Calendar'!$E$940:$CZ$940,'Dvd Calendar'!$E$939:$CZ$939,"&gt;"&amp;C$48,'Dvd Calendar'!$E$939:$CZ$939,"&lt;="&amp;C$49)+SUMPRODUCT(('Dvd Calendar'!$E$932:$CZ$932&gt;C$48)*('Dvd Calendar'!$E$932:$CZ$932&lt;=C$49)*'Dvd Calendar'!$E$935:$CZ$935*(('Dvd Calendar'!$E$937:$CZ$937='Field Check'!$C$53)*('Field Check'!$C$53&lt;&gt;"")+('Dvd Calendar'!$E$937:$CZ$937='Field Check'!$C$54)*('Field Check'!$C$54&lt;&gt;"")+('Dvd Calendar'!$E$937:$CZ$937='Field Check'!$C$55)*('Field Check'!$C$55&lt;&gt;"")+('Dvd Calendar'!$E$937:$CZ$937='Field Check'!$C$56)*('Field Check'!$C$56&lt;&gt;"")+('Dvd Calendar'!$E$937:$CZ$937='Field Check'!$C$57)*('Field Check'!$C$57&lt;&gt;""))*(COUNTIF('Dvd Calendar'!$E$939:$CZ$939,'Dvd Calendar'!$E$932:$CZ$932)=0)),"")))</f>
        <v/>
      </c>
      <c r="D135" s="77">
        <f>IF(D$49="","",IF($B135="","",IFERROR(SUMIFS('Dvd Calendar'!$E$940:$CZ$940,'Dvd Calendar'!$E$939:$CZ$939,"&gt;"&amp;D$48,'Dvd Calendar'!$E$939:$CZ$939,"&lt;="&amp;D$49)+SUMPRODUCT(('Dvd Calendar'!$E$932:$CZ$932&gt;D$48)*('Dvd Calendar'!$E$932:$CZ$932&lt;=D$49)*'Dvd Calendar'!$E$935:$CZ$935*(('Dvd Calendar'!$E$937:$CZ$937='Field Check'!$C$53)*('Field Check'!$C$53&lt;&gt;"")+('Dvd Calendar'!$E$937:$CZ$937='Field Check'!$C$54)*('Field Check'!$C$54&lt;&gt;"")+('Dvd Calendar'!$E$937:$CZ$937='Field Check'!$C$55)*('Field Check'!$C$55&lt;&gt;"")+('Dvd Calendar'!$E$937:$CZ$937='Field Check'!$C$56)*('Field Check'!$C$56&lt;&gt;"")+('Dvd Calendar'!$E$937:$CZ$937='Field Check'!$C$57)*('Field Check'!$C$57&lt;&gt;""))*(COUNTIF('Dvd Calendar'!$E$939:$CZ$939,'Dvd Calendar'!$E$932:$CZ$932)=0)),"")))</f>
        <v/>
      </c>
      <c r="E135" s="77">
        <f>IF(E$49="","",IF($B135="","",IFERROR(SUMIFS('Dvd Calendar'!$E$940:$CZ$940,'Dvd Calendar'!$E$939:$CZ$939,"&gt;"&amp;E$48,'Dvd Calendar'!$E$939:$CZ$939,"&lt;="&amp;E$49)+SUMPRODUCT(('Dvd Calendar'!$E$932:$CZ$932&gt;E$48)*('Dvd Calendar'!$E$932:$CZ$932&lt;=E$49)*'Dvd Calendar'!$E$935:$CZ$935*(('Dvd Calendar'!$E$937:$CZ$937='Field Check'!$C$53)*('Field Check'!$C$53&lt;&gt;"")+('Dvd Calendar'!$E$937:$CZ$937='Field Check'!$C$54)*('Field Check'!$C$54&lt;&gt;"")+('Dvd Calendar'!$E$937:$CZ$937='Field Check'!$C$55)*('Field Check'!$C$55&lt;&gt;"")+('Dvd Calendar'!$E$937:$CZ$937='Field Check'!$C$56)*('Field Check'!$C$56&lt;&gt;"")+('Dvd Calendar'!$E$937:$CZ$937='Field Check'!$C$57)*('Field Check'!$C$57&lt;&gt;""))*(COUNTIF('Dvd Calendar'!$E$939:$CZ$939,'Dvd Calendar'!$E$932:$CZ$932)=0)),"")))</f>
        <v/>
      </c>
      <c r="F135" s="77">
        <f>IF(F$49="","",IF($B135="","",IFERROR(SUMIFS('Dvd Calendar'!$E$940:$CZ$940,'Dvd Calendar'!$E$939:$CZ$939,"&gt;"&amp;F$48,'Dvd Calendar'!$E$939:$CZ$939,"&lt;="&amp;F$49)+SUMPRODUCT(('Dvd Calendar'!$E$932:$CZ$932&gt;F$48)*('Dvd Calendar'!$E$932:$CZ$932&lt;=F$49)*'Dvd Calendar'!$E$935:$CZ$935*(('Dvd Calendar'!$E$937:$CZ$937='Field Check'!$C$53)*('Field Check'!$C$53&lt;&gt;"")+('Dvd Calendar'!$E$937:$CZ$937='Field Check'!$C$54)*('Field Check'!$C$54&lt;&gt;"")+('Dvd Calendar'!$E$937:$CZ$937='Field Check'!$C$55)*('Field Check'!$C$55&lt;&gt;"")+('Dvd Calendar'!$E$937:$CZ$937='Field Check'!$C$56)*('Field Check'!$C$56&lt;&gt;"")+('Dvd Calendar'!$E$937:$CZ$937='Field Check'!$C$57)*('Field Check'!$C$57&lt;&gt;""))*(COUNTIF('Dvd Calendar'!$E$939:$CZ$939,'Dvd Calendar'!$E$932:$CZ$932)=0)),"")))</f>
        <v/>
      </c>
      <c r="G135" s="77">
        <f>IF(G$49="","",IF($B135="","",IFERROR(SUMIFS('Dvd Calendar'!$E$940:$CZ$940,'Dvd Calendar'!$E$939:$CZ$939,"&gt;"&amp;G$48,'Dvd Calendar'!$E$939:$CZ$939,"&lt;="&amp;G$49)+SUMPRODUCT(('Dvd Calendar'!$E$932:$CZ$932&gt;G$48)*('Dvd Calendar'!$E$932:$CZ$932&lt;=G$49)*'Dvd Calendar'!$E$935:$CZ$935*(('Dvd Calendar'!$E$937:$CZ$937='Field Check'!$C$53)*('Field Check'!$C$53&lt;&gt;"")+('Dvd Calendar'!$E$937:$CZ$937='Field Check'!$C$54)*('Field Check'!$C$54&lt;&gt;"")+('Dvd Calendar'!$E$937:$CZ$937='Field Check'!$C$55)*('Field Check'!$C$55&lt;&gt;"")+('Dvd Calendar'!$E$937:$CZ$937='Field Check'!$C$56)*('Field Check'!$C$56&lt;&gt;"")+('Dvd Calendar'!$E$937:$CZ$937='Field Check'!$C$57)*('Field Check'!$C$57&lt;&gt;""))*(COUNTIF('Dvd Calendar'!$E$939:$CZ$939,'Dvd Calendar'!$E$932:$CZ$932)=0)),"")))</f>
        <v/>
      </c>
      <c r="H135" s="77">
        <f>IF(H$49="","",IF($B135="","",IFERROR(SUMIFS('Dvd Calendar'!$E$940:$CZ$940,'Dvd Calendar'!$E$939:$CZ$939,"&gt;"&amp;H$48,'Dvd Calendar'!$E$939:$CZ$939,"&lt;="&amp;H$49)+SUMPRODUCT(('Dvd Calendar'!$E$932:$CZ$932&gt;H$48)*('Dvd Calendar'!$E$932:$CZ$932&lt;=H$49)*'Dvd Calendar'!$E$935:$CZ$935*(('Dvd Calendar'!$E$937:$CZ$937='Field Check'!$C$53)*('Field Check'!$C$53&lt;&gt;"")+('Dvd Calendar'!$E$937:$CZ$937='Field Check'!$C$54)*('Field Check'!$C$54&lt;&gt;"")+('Dvd Calendar'!$E$937:$CZ$937='Field Check'!$C$55)*('Field Check'!$C$55&lt;&gt;"")+('Dvd Calendar'!$E$937:$CZ$937='Field Check'!$C$56)*('Field Check'!$C$56&lt;&gt;"")+('Dvd Calendar'!$E$937:$CZ$937='Field Check'!$C$57)*('Field Check'!$C$57&lt;&gt;""))*(COUNTIF('Dvd Calendar'!$E$939:$CZ$939,'Dvd Calendar'!$E$932:$CZ$932)=0)),"")))</f>
        <v/>
      </c>
      <c r="I135" s="77">
        <f>IF(I$49="","",IF($B135="","",IFERROR(SUMIFS('Dvd Calendar'!$E$940:$CZ$940,'Dvd Calendar'!$E$939:$CZ$939,"&gt;"&amp;I$48,'Dvd Calendar'!$E$939:$CZ$939,"&lt;="&amp;I$49)+SUMPRODUCT(('Dvd Calendar'!$E$932:$CZ$932&gt;I$48)*('Dvd Calendar'!$E$932:$CZ$932&lt;=I$49)*'Dvd Calendar'!$E$935:$CZ$935*(('Dvd Calendar'!$E$937:$CZ$937='Field Check'!$C$53)*('Field Check'!$C$53&lt;&gt;"")+('Dvd Calendar'!$E$937:$CZ$937='Field Check'!$C$54)*('Field Check'!$C$54&lt;&gt;"")+('Dvd Calendar'!$E$937:$CZ$937='Field Check'!$C$55)*('Field Check'!$C$55&lt;&gt;"")+('Dvd Calendar'!$E$937:$CZ$937='Field Check'!$C$56)*('Field Check'!$C$56&lt;&gt;"")+('Dvd Calendar'!$E$937:$CZ$937='Field Check'!$C$57)*('Field Check'!$C$57&lt;&gt;""))*(COUNTIF('Dvd Calendar'!$E$939:$CZ$939,'Dvd Calendar'!$E$932:$CZ$932)=0)),"")))</f>
        <v/>
      </c>
      <c r="J135" s="77">
        <f>IF(J$49="","",IF($B135="","",IFERROR(SUMIFS('Dvd Calendar'!$E$940:$CZ$940,'Dvd Calendar'!$E$939:$CZ$939,"&gt;"&amp;J$48,'Dvd Calendar'!$E$939:$CZ$939,"&lt;="&amp;J$49)+SUMPRODUCT(('Dvd Calendar'!$E$932:$CZ$932&gt;J$48)*('Dvd Calendar'!$E$932:$CZ$932&lt;=J$49)*'Dvd Calendar'!$E$935:$CZ$935*(('Dvd Calendar'!$E$937:$CZ$937='Field Check'!$C$53)*('Field Check'!$C$53&lt;&gt;"")+('Dvd Calendar'!$E$937:$CZ$937='Field Check'!$C$54)*('Field Check'!$C$54&lt;&gt;"")+('Dvd Calendar'!$E$937:$CZ$937='Field Check'!$C$55)*('Field Check'!$C$55&lt;&gt;"")+('Dvd Calendar'!$E$937:$CZ$937='Field Check'!$C$56)*('Field Check'!$C$56&lt;&gt;"")+('Dvd Calendar'!$E$937:$CZ$937='Field Check'!$C$57)*('Field Check'!$C$57&lt;&gt;""))*(COUNTIF('Dvd Calendar'!$E$939:$CZ$939,'Dvd Calendar'!$E$932:$CZ$932)=0)),"")))</f>
        <v/>
      </c>
      <c r="K135" s="77">
        <f>IF(K$49="","",IF($B135="","",IFERROR(SUMIFS('Dvd Calendar'!$E$940:$CZ$940,'Dvd Calendar'!$E$939:$CZ$939,"&gt;"&amp;K$48,'Dvd Calendar'!$E$939:$CZ$939,"&lt;="&amp;K$49)+SUMPRODUCT(('Dvd Calendar'!$E$932:$CZ$932&gt;K$48)*('Dvd Calendar'!$E$932:$CZ$932&lt;=K$49)*'Dvd Calendar'!$E$935:$CZ$935*(('Dvd Calendar'!$E$937:$CZ$937='Field Check'!$C$53)*('Field Check'!$C$53&lt;&gt;"")+('Dvd Calendar'!$E$937:$CZ$937='Field Check'!$C$54)*('Field Check'!$C$54&lt;&gt;"")+('Dvd Calendar'!$E$937:$CZ$937='Field Check'!$C$55)*('Field Check'!$C$55&lt;&gt;"")+('Dvd Calendar'!$E$937:$CZ$937='Field Check'!$C$56)*('Field Check'!$C$56&lt;&gt;"")+('Dvd Calendar'!$E$937:$CZ$937='Field Check'!$C$57)*('Field Check'!$C$57&lt;&gt;""))*(COUNTIF('Dvd Calendar'!$E$939:$CZ$939,'Dvd Calendar'!$E$932:$CZ$932)=0)),"")))</f>
        <v/>
      </c>
      <c r="L135" s="77">
        <f>IF(L$49="","",IF($B135="","",IFERROR(SUMIFS('Dvd Calendar'!$E$940:$CZ$940,'Dvd Calendar'!$E$939:$CZ$939,"&gt;"&amp;L$48,'Dvd Calendar'!$E$939:$CZ$939,"&lt;="&amp;L$49)+SUMPRODUCT(('Dvd Calendar'!$E$932:$CZ$932&gt;L$48)*('Dvd Calendar'!$E$932:$CZ$932&lt;=L$49)*'Dvd Calendar'!$E$935:$CZ$935*(('Dvd Calendar'!$E$937:$CZ$937='Field Check'!$C$53)*('Field Check'!$C$53&lt;&gt;"")+('Dvd Calendar'!$E$937:$CZ$937='Field Check'!$C$54)*('Field Check'!$C$54&lt;&gt;"")+('Dvd Calendar'!$E$937:$CZ$937='Field Check'!$C$55)*('Field Check'!$C$55&lt;&gt;"")+('Dvd Calendar'!$E$937:$CZ$937='Field Check'!$C$56)*('Field Check'!$C$56&lt;&gt;"")+('Dvd Calendar'!$E$937:$CZ$937='Field Check'!$C$57)*('Field Check'!$C$57&lt;&gt;""))*(COUNTIF('Dvd Calendar'!$E$939:$CZ$939,'Dvd Calendar'!$E$932:$CZ$932)=0)),"")))</f>
        <v/>
      </c>
      <c r="M135" s="77">
        <f>IF(M$49="","",IF($B135="","",IFERROR(SUMIFS('Dvd Calendar'!$E$940:$CZ$940,'Dvd Calendar'!$E$939:$CZ$939,"&gt;"&amp;M$48,'Dvd Calendar'!$E$939:$CZ$939,"&lt;="&amp;M$49)+SUMPRODUCT(('Dvd Calendar'!$E$932:$CZ$932&gt;M$48)*('Dvd Calendar'!$E$932:$CZ$932&lt;=M$49)*'Dvd Calendar'!$E$935:$CZ$935*(('Dvd Calendar'!$E$937:$CZ$937='Field Check'!$C$53)*('Field Check'!$C$53&lt;&gt;"")+('Dvd Calendar'!$E$937:$CZ$937='Field Check'!$C$54)*('Field Check'!$C$54&lt;&gt;"")+('Dvd Calendar'!$E$937:$CZ$937='Field Check'!$C$55)*('Field Check'!$C$55&lt;&gt;"")+('Dvd Calendar'!$E$937:$CZ$937='Field Check'!$C$56)*('Field Check'!$C$56&lt;&gt;"")+('Dvd Calendar'!$E$937:$CZ$937='Field Check'!$C$57)*('Field Check'!$C$57&lt;&gt;""))*(COUNTIF('Dvd Calendar'!$E$939:$CZ$939,'Dvd Calendar'!$E$932:$CZ$932)=0)),"")))</f>
        <v/>
      </c>
      <c r="N135" s="77">
        <f>IF(N$49="","",IF($B135="","",IFERROR(SUMIFS('Dvd Calendar'!$E$940:$CZ$940,'Dvd Calendar'!$E$939:$CZ$939,"&gt;"&amp;N$48,'Dvd Calendar'!$E$939:$CZ$939,"&lt;="&amp;N$49)+SUMPRODUCT(('Dvd Calendar'!$E$932:$CZ$932&gt;N$48)*('Dvd Calendar'!$E$932:$CZ$932&lt;=N$49)*'Dvd Calendar'!$E$935:$CZ$935*(('Dvd Calendar'!$E$937:$CZ$937='Field Check'!$C$53)*('Field Check'!$C$53&lt;&gt;"")+('Dvd Calendar'!$E$937:$CZ$937='Field Check'!$C$54)*('Field Check'!$C$54&lt;&gt;"")+('Dvd Calendar'!$E$937:$CZ$937='Field Check'!$C$55)*('Field Check'!$C$55&lt;&gt;"")+('Dvd Calendar'!$E$937:$CZ$937='Field Check'!$C$56)*('Field Check'!$C$56&lt;&gt;"")+('Dvd Calendar'!$E$937:$CZ$937='Field Check'!$C$57)*('Field Check'!$C$57&lt;&gt;""))*(COUNTIF('Dvd Calendar'!$E$939:$CZ$939,'Dvd Calendar'!$E$932:$CZ$932)=0)),"")))</f>
        <v/>
      </c>
      <c r="O135" s="77">
        <f>IF(O$49="","",IF($B135="","",IFERROR(SUMIFS('Dvd Calendar'!$E$940:$CZ$940,'Dvd Calendar'!$E$939:$CZ$939,"&gt;"&amp;O$48,'Dvd Calendar'!$E$939:$CZ$939,"&lt;="&amp;O$49)+SUMPRODUCT(('Dvd Calendar'!$E$932:$CZ$932&gt;O$48)*('Dvd Calendar'!$E$932:$CZ$932&lt;=O$49)*'Dvd Calendar'!$E$935:$CZ$935*(('Dvd Calendar'!$E$937:$CZ$937='Field Check'!$C$53)*('Field Check'!$C$53&lt;&gt;"")+('Dvd Calendar'!$E$937:$CZ$937='Field Check'!$C$54)*('Field Check'!$C$54&lt;&gt;"")+('Dvd Calendar'!$E$937:$CZ$937='Field Check'!$C$55)*('Field Check'!$C$55&lt;&gt;"")+('Dvd Calendar'!$E$937:$CZ$937='Field Check'!$C$56)*('Field Check'!$C$56&lt;&gt;"")+('Dvd Calendar'!$E$937:$CZ$937='Field Check'!$C$57)*('Field Check'!$C$57&lt;&gt;""))*(COUNTIF('Dvd Calendar'!$E$939:$CZ$939,'Dvd Calendar'!$E$932:$CZ$932)=0)),"")))</f>
        <v/>
      </c>
      <c r="P135" s="77">
        <f>IF(P$49="","",IF($B135="","",IFERROR(SUMIFS('Dvd Calendar'!$E$940:$CZ$940,'Dvd Calendar'!$E$939:$CZ$939,"&gt;"&amp;P$48,'Dvd Calendar'!$E$939:$CZ$939,"&lt;="&amp;P$49)+SUMPRODUCT(('Dvd Calendar'!$E$932:$CZ$932&gt;P$48)*('Dvd Calendar'!$E$932:$CZ$932&lt;=P$49)*'Dvd Calendar'!$E$935:$CZ$935*(('Dvd Calendar'!$E$937:$CZ$937='Field Check'!$C$53)*('Field Check'!$C$53&lt;&gt;"")+('Dvd Calendar'!$E$937:$CZ$937='Field Check'!$C$54)*('Field Check'!$C$54&lt;&gt;"")+('Dvd Calendar'!$E$937:$CZ$937='Field Check'!$C$55)*('Field Check'!$C$55&lt;&gt;"")+('Dvd Calendar'!$E$937:$CZ$937='Field Check'!$C$56)*('Field Check'!$C$56&lt;&gt;"")+('Dvd Calendar'!$E$937:$CZ$937='Field Check'!$C$57)*('Field Check'!$C$57&lt;&gt;""))*(COUNTIF('Dvd Calendar'!$E$939:$CZ$939,'Dvd Calendar'!$E$932:$CZ$932)=0)),"")))</f>
        <v/>
      </c>
      <c r="Q135" s="77">
        <f>IF(Q$49="","",IF($B135="","",IFERROR(SUMIFS('Dvd Calendar'!$E$940:$CZ$940,'Dvd Calendar'!$E$939:$CZ$939,"&gt;"&amp;Q$48,'Dvd Calendar'!$E$939:$CZ$939,"&lt;="&amp;Q$49)+SUMPRODUCT(('Dvd Calendar'!$E$932:$CZ$932&gt;Q$48)*('Dvd Calendar'!$E$932:$CZ$932&lt;=Q$49)*'Dvd Calendar'!$E$935:$CZ$935*(('Dvd Calendar'!$E$937:$CZ$937='Field Check'!$C$53)*('Field Check'!$C$53&lt;&gt;"")+('Dvd Calendar'!$E$937:$CZ$937='Field Check'!$C$54)*('Field Check'!$C$54&lt;&gt;"")+('Dvd Calendar'!$E$937:$CZ$937='Field Check'!$C$55)*('Field Check'!$C$55&lt;&gt;"")+('Dvd Calendar'!$E$937:$CZ$937='Field Check'!$C$56)*('Field Check'!$C$56&lt;&gt;"")+('Dvd Calendar'!$E$937:$CZ$937='Field Check'!$C$57)*('Field Check'!$C$57&lt;&gt;""))*(COUNTIF('Dvd Calendar'!$E$939:$CZ$939,'Dvd Calendar'!$E$932:$CZ$932)=0)),"")))</f>
        <v/>
      </c>
      <c r="R135" s="77">
        <f>IF(R$49="","",IF($B135="","",IFERROR(SUMIFS('Dvd Calendar'!$E$940:$CZ$940,'Dvd Calendar'!$E$939:$CZ$939,"&gt;"&amp;R$48,'Dvd Calendar'!$E$939:$CZ$939,"&lt;="&amp;R$49)+SUMPRODUCT(('Dvd Calendar'!$E$932:$CZ$932&gt;R$48)*('Dvd Calendar'!$E$932:$CZ$932&lt;=R$49)*'Dvd Calendar'!$E$935:$CZ$935*(('Dvd Calendar'!$E$937:$CZ$937='Field Check'!$C$53)*('Field Check'!$C$53&lt;&gt;"")+('Dvd Calendar'!$E$937:$CZ$937='Field Check'!$C$54)*('Field Check'!$C$54&lt;&gt;"")+('Dvd Calendar'!$E$937:$CZ$937='Field Check'!$C$55)*('Field Check'!$C$55&lt;&gt;"")+('Dvd Calendar'!$E$937:$CZ$937='Field Check'!$C$56)*('Field Check'!$C$56&lt;&gt;"")+('Dvd Calendar'!$E$937:$CZ$937='Field Check'!$C$57)*('Field Check'!$C$57&lt;&gt;""))*(COUNTIF('Dvd Calendar'!$E$939:$CZ$939,'Dvd Calendar'!$E$932:$CZ$932)=0)),"")))</f>
        <v/>
      </c>
    </row>
    <row r="136">
      <c r="B136" s="126">
        <f>IF('AS51'!$C$91="","",'AS51'!$C$91)</f>
        <v/>
      </c>
      <c r="C136" s="77">
        <f>IF(C$49="","",IF($B136="","",IFERROR(SUMIFS('Dvd Calendar'!$E$951:$CZ$951,'Dvd Calendar'!$E$950:$CZ$950,"&gt;"&amp;C$48,'Dvd Calendar'!$E$950:$CZ$950,"&lt;="&amp;C$49)+SUMPRODUCT(('Dvd Calendar'!$E$943:$CZ$943&gt;C$48)*('Dvd Calendar'!$E$943:$CZ$943&lt;=C$49)*'Dvd Calendar'!$E$946:$CZ$946*(('Dvd Calendar'!$E$948:$CZ$948='Field Check'!$C$53)*('Field Check'!$C$53&lt;&gt;"")+('Dvd Calendar'!$E$948:$CZ$948='Field Check'!$C$54)*('Field Check'!$C$54&lt;&gt;"")+('Dvd Calendar'!$E$948:$CZ$948='Field Check'!$C$55)*('Field Check'!$C$55&lt;&gt;"")+('Dvd Calendar'!$E$948:$CZ$948='Field Check'!$C$56)*('Field Check'!$C$56&lt;&gt;"")+('Dvd Calendar'!$E$948:$CZ$948='Field Check'!$C$57)*('Field Check'!$C$57&lt;&gt;""))*(COUNTIF('Dvd Calendar'!$E$950:$CZ$950,'Dvd Calendar'!$E$943:$CZ$943)=0)),"")))</f>
        <v/>
      </c>
      <c r="D136" s="77">
        <f>IF(D$49="","",IF($B136="","",IFERROR(SUMIFS('Dvd Calendar'!$E$951:$CZ$951,'Dvd Calendar'!$E$950:$CZ$950,"&gt;"&amp;D$48,'Dvd Calendar'!$E$950:$CZ$950,"&lt;="&amp;D$49)+SUMPRODUCT(('Dvd Calendar'!$E$943:$CZ$943&gt;D$48)*('Dvd Calendar'!$E$943:$CZ$943&lt;=D$49)*'Dvd Calendar'!$E$946:$CZ$946*(('Dvd Calendar'!$E$948:$CZ$948='Field Check'!$C$53)*('Field Check'!$C$53&lt;&gt;"")+('Dvd Calendar'!$E$948:$CZ$948='Field Check'!$C$54)*('Field Check'!$C$54&lt;&gt;"")+('Dvd Calendar'!$E$948:$CZ$948='Field Check'!$C$55)*('Field Check'!$C$55&lt;&gt;"")+('Dvd Calendar'!$E$948:$CZ$948='Field Check'!$C$56)*('Field Check'!$C$56&lt;&gt;"")+('Dvd Calendar'!$E$948:$CZ$948='Field Check'!$C$57)*('Field Check'!$C$57&lt;&gt;""))*(COUNTIF('Dvd Calendar'!$E$950:$CZ$950,'Dvd Calendar'!$E$943:$CZ$943)=0)),"")))</f>
        <v/>
      </c>
      <c r="E136" s="77">
        <f>IF(E$49="","",IF($B136="","",IFERROR(SUMIFS('Dvd Calendar'!$E$951:$CZ$951,'Dvd Calendar'!$E$950:$CZ$950,"&gt;"&amp;E$48,'Dvd Calendar'!$E$950:$CZ$950,"&lt;="&amp;E$49)+SUMPRODUCT(('Dvd Calendar'!$E$943:$CZ$943&gt;E$48)*('Dvd Calendar'!$E$943:$CZ$943&lt;=E$49)*'Dvd Calendar'!$E$946:$CZ$946*(('Dvd Calendar'!$E$948:$CZ$948='Field Check'!$C$53)*('Field Check'!$C$53&lt;&gt;"")+('Dvd Calendar'!$E$948:$CZ$948='Field Check'!$C$54)*('Field Check'!$C$54&lt;&gt;"")+('Dvd Calendar'!$E$948:$CZ$948='Field Check'!$C$55)*('Field Check'!$C$55&lt;&gt;"")+('Dvd Calendar'!$E$948:$CZ$948='Field Check'!$C$56)*('Field Check'!$C$56&lt;&gt;"")+('Dvd Calendar'!$E$948:$CZ$948='Field Check'!$C$57)*('Field Check'!$C$57&lt;&gt;""))*(COUNTIF('Dvd Calendar'!$E$950:$CZ$950,'Dvd Calendar'!$E$943:$CZ$943)=0)),"")))</f>
        <v/>
      </c>
      <c r="F136" s="77">
        <f>IF(F$49="","",IF($B136="","",IFERROR(SUMIFS('Dvd Calendar'!$E$951:$CZ$951,'Dvd Calendar'!$E$950:$CZ$950,"&gt;"&amp;F$48,'Dvd Calendar'!$E$950:$CZ$950,"&lt;="&amp;F$49)+SUMPRODUCT(('Dvd Calendar'!$E$943:$CZ$943&gt;F$48)*('Dvd Calendar'!$E$943:$CZ$943&lt;=F$49)*'Dvd Calendar'!$E$946:$CZ$946*(('Dvd Calendar'!$E$948:$CZ$948='Field Check'!$C$53)*('Field Check'!$C$53&lt;&gt;"")+('Dvd Calendar'!$E$948:$CZ$948='Field Check'!$C$54)*('Field Check'!$C$54&lt;&gt;"")+('Dvd Calendar'!$E$948:$CZ$948='Field Check'!$C$55)*('Field Check'!$C$55&lt;&gt;"")+('Dvd Calendar'!$E$948:$CZ$948='Field Check'!$C$56)*('Field Check'!$C$56&lt;&gt;"")+('Dvd Calendar'!$E$948:$CZ$948='Field Check'!$C$57)*('Field Check'!$C$57&lt;&gt;""))*(COUNTIF('Dvd Calendar'!$E$950:$CZ$950,'Dvd Calendar'!$E$943:$CZ$943)=0)),"")))</f>
        <v/>
      </c>
      <c r="G136" s="77">
        <f>IF(G$49="","",IF($B136="","",IFERROR(SUMIFS('Dvd Calendar'!$E$951:$CZ$951,'Dvd Calendar'!$E$950:$CZ$950,"&gt;"&amp;G$48,'Dvd Calendar'!$E$950:$CZ$950,"&lt;="&amp;G$49)+SUMPRODUCT(('Dvd Calendar'!$E$943:$CZ$943&gt;G$48)*('Dvd Calendar'!$E$943:$CZ$943&lt;=G$49)*'Dvd Calendar'!$E$946:$CZ$946*(('Dvd Calendar'!$E$948:$CZ$948='Field Check'!$C$53)*('Field Check'!$C$53&lt;&gt;"")+('Dvd Calendar'!$E$948:$CZ$948='Field Check'!$C$54)*('Field Check'!$C$54&lt;&gt;"")+('Dvd Calendar'!$E$948:$CZ$948='Field Check'!$C$55)*('Field Check'!$C$55&lt;&gt;"")+('Dvd Calendar'!$E$948:$CZ$948='Field Check'!$C$56)*('Field Check'!$C$56&lt;&gt;"")+('Dvd Calendar'!$E$948:$CZ$948='Field Check'!$C$57)*('Field Check'!$C$57&lt;&gt;""))*(COUNTIF('Dvd Calendar'!$E$950:$CZ$950,'Dvd Calendar'!$E$943:$CZ$943)=0)),"")))</f>
        <v/>
      </c>
      <c r="H136" s="77">
        <f>IF(H$49="","",IF($B136="","",IFERROR(SUMIFS('Dvd Calendar'!$E$951:$CZ$951,'Dvd Calendar'!$E$950:$CZ$950,"&gt;"&amp;H$48,'Dvd Calendar'!$E$950:$CZ$950,"&lt;="&amp;H$49)+SUMPRODUCT(('Dvd Calendar'!$E$943:$CZ$943&gt;H$48)*('Dvd Calendar'!$E$943:$CZ$943&lt;=H$49)*'Dvd Calendar'!$E$946:$CZ$946*(('Dvd Calendar'!$E$948:$CZ$948='Field Check'!$C$53)*('Field Check'!$C$53&lt;&gt;"")+('Dvd Calendar'!$E$948:$CZ$948='Field Check'!$C$54)*('Field Check'!$C$54&lt;&gt;"")+('Dvd Calendar'!$E$948:$CZ$948='Field Check'!$C$55)*('Field Check'!$C$55&lt;&gt;"")+('Dvd Calendar'!$E$948:$CZ$948='Field Check'!$C$56)*('Field Check'!$C$56&lt;&gt;"")+('Dvd Calendar'!$E$948:$CZ$948='Field Check'!$C$57)*('Field Check'!$C$57&lt;&gt;""))*(COUNTIF('Dvd Calendar'!$E$950:$CZ$950,'Dvd Calendar'!$E$943:$CZ$943)=0)),"")))</f>
        <v/>
      </c>
      <c r="I136" s="77">
        <f>IF(I$49="","",IF($B136="","",IFERROR(SUMIFS('Dvd Calendar'!$E$951:$CZ$951,'Dvd Calendar'!$E$950:$CZ$950,"&gt;"&amp;I$48,'Dvd Calendar'!$E$950:$CZ$950,"&lt;="&amp;I$49)+SUMPRODUCT(('Dvd Calendar'!$E$943:$CZ$943&gt;I$48)*('Dvd Calendar'!$E$943:$CZ$943&lt;=I$49)*'Dvd Calendar'!$E$946:$CZ$946*(('Dvd Calendar'!$E$948:$CZ$948='Field Check'!$C$53)*('Field Check'!$C$53&lt;&gt;"")+('Dvd Calendar'!$E$948:$CZ$948='Field Check'!$C$54)*('Field Check'!$C$54&lt;&gt;"")+('Dvd Calendar'!$E$948:$CZ$948='Field Check'!$C$55)*('Field Check'!$C$55&lt;&gt;"")+('Dvd Calendar'!$E$948:$CZ$948='Field Check'!$C$56)*('Field Check'!$C$56&lt;&gt;"")+('Dvd Calendar'!$E$948:$CZ$948='Field Check'!$C$57)*('Field Check'!$C$57&lt;&gt;""))*(COUNTIF('Dvd Calendar'!$E$950:$CZ$950,'Dvd Calendar'!$E$943:$CZ$943)=0)),"")))</f>
        <v/>
      </c>
      <c r="J136" s="77">
        <f>IF(J$49="","",IF($B136="","",IFERROR(SUMIFS('Dvd Calendar'!$E$951:$CZ$951,'Dvd Calendar'!$E$950:$CZ$950,"&gt;"&amp;J$48,'Dvd Calendar'!$E$950:$CZ$950,"&lt;="&amp;J$49)+SUMPRODUCT(('Dvd Calendar'!$E$943:$CZ$943&gt;J$48)*('Dvd Calendar'!$E$943:$CZ$943&lt;=J$49)*'Dvd Calendar'!$E$946:$CZ$946*(('Dvd Calendar'!$E$948:$CZ$948='Field Check'!$C$53)*('Field Check'!$C$53&lt;&gt;"")+('Dvd Calendar'!$E$948:$CZ$948='Field Check'!$C$54)*('Field Check'!$C$54&lt;&gt;"")+('Dvd Calendar'!$E$948:$CZ$948='Field Check'!$C$55)*('Field Check'!$C$55&lt;&gt;"")+('Dvd Calendar'!$E$948:$CZ$948='Field Check'!$C$56)*('Field Check'!$C$56&lt;&gt;"")+('Dvd Calendar'!$E$948:$CZ$948='Field Check'!$C$57)*('Field Check'!$C$57&lt;&gt;""))*(COUNTIF('Dvd Calendar'!$E$950:$CZ$950,'Dvd Calendar'!$E$943:$CZ$943)=0)),"")))</f>
        <v/>
      </c>
      <c r="K136" s="77">
        <f>IF(K$49="","",IF($B136="","",IFERROR(SUMIFS('Dvd Calendar'!$E$951:$CZ$951,'Dvd Calendar'!$E$950:$CZ$950,"&gt;"&amp;K$48,'Dvd Calendar'!$E$950:$CZ$950,"&lt;="&amp;K$49)+SUMPRODUCT(('Dvd Calendar'!$E$943:$CZ$943&gt;K$48)*('Dvd Calendar'!$E$943:$CZ$943&lt;=K$49)*'Dvd Calendar'!$E$946:$CZ$946*(('Dvd Calendar'!$E$948:$CZ$948='Field Check'!$C$53)*('Field Check'!$C$53&lt;&gt;"")+('Dvd Calendar'!$E$948:$CZ$948='Field Check'!$C$54)*('Field Check'!$C$54&lt;&gt;"")+('Dvd Calendar'!$E$948:$CZ$948='Field Check'!$C$55)*('Field Check'!$C$55&lt;&gt;"")+('Dvd Calendar'!$E$948:$CZ$948='Field Check'!$C$56)*('Field Check'!$C$56&lt;&gt;"")+('Dvd Calendar'!$E$948:$CZ$948='Field Check'!$C$57)*('Field Check'!$C$57&lt;&gt;""))*(COUNTIF('Dvd Calendar'!$E$950:$CZ$950,'Dvd Calendar'!$E$943:$CZ$943)=0)),"")))</f>
        <v/>
      </c>
      <c r="L136" s="77">
        <f>IF(L$49="","",IF($B136="","",IFERROR(SUMIFS('Dvd Calendar'!$E$951:$CZ$951,'Dvd Calendar'!$E$950:$CZ$950,"&gt;"&amp;L$48,'Dvd Calendar'!$E$950:$CZ$950,"&lt;="&amp;L$49)+SUMPRODUCT(('Dvd Calendar'!$E$943:$CZ$943&gt;L$48)*('Dvd Calendar'!$E$943:$CZ$943&lt;=L$49)*'Dvd Calendar'!$E$946:$CZ$946*(('Dvd Calendar'!$E$948:$CZ$948='Field Check'!$C$53)*('Field Check'!$C$53&lt;&gt;"")+('Dvd Calendar'!$E$948:$CZ$948='Field Check'!$C$54)*('Field Check'!$C$54&lt;&gt;"")+('Dvd Calendar'!$E$948:$CZ$948='Field Check'!$C$55)*('Field Check'!$C$55&lt;&gt;"")+('Dvd Calendar'!$E$948:$CZ$948='Field Check'!$C$56)*('Field Check'!$C$56&lt;&gt;"")+('Dvd Calendar'!$E$948:$CZ$948='Field Check'!$C$57)*('Field Check'!$C$57&lt;&gt;""))*(COUNTIF('Dvd Calendar'!$E$950:$CZ$950,'Dvd Calendar'!$E$943:$CZ$943)=0)),"")))</f>
        <v/>
      </c>
      <c r="M136" s="77">
        <f>IF(M$49="","",IF($B136="","",IFERROR(SUMIFS('Dvd Calendar'!$E$951:$CZ$951,'Dvd Calendar'!$E$950:$CZ$950,"&gt;"&amp;M$48,'Dvd Calendar'!$E$950:$CZ$950,"&lt;="&amp;M$49)+SUMPRODUCT(('Dvd Calendar'!$E$943:$CZ$943&gt;M$48)*('Dvd Calendar'!$E$943:$CZ$943&lt;=M$49)*'Dvd Calendar'!$E$946:$CZ$946*(('Dvd Calendar'!$E$948:$CZ$948='Field Check'!$C$53)*('Field Check'!$C$53&lt;&gt;"")+('Dvd Calendar'!$E$948:$CZ$948='Field Check'!$C$54)*('Field Check'!$C$54&lt;&gt;"")+('Dvd Calendar'!$E$948:$CZ$948='Field Check'!$C$55)*('Field Check'!$C$55&lt;&gt;"")+('Dvd Calendar'!$E$948:$CZ$948='Field Check'!$C$56)*('Field Check'!$C$56&lt;&gt;"")+('Dvd Calendar'!$E$948:$CZ$948='Field Check'!$C$57)*('Field Check'!$C$57&lt;&gt;""))*(COUNTIF('Dvd Calendar'!$E$950:$CZ$950,'Dvd Calendar'!$E$943:$CZ$943)=0)),"")))</f>
        <v/>
      </c>
      <c r="N136" s="77">
        <f>IF(N$49="","",IF($B136="","",IFERROR(SUMIFS('Dvd Calendar'!$E$951:$CZ$951,'Dvd Calendar'!$E$950:$CZ$950,"&gt;"&amp;N$48,'Dvd Calendar'!$E$950:$CZ$950,"&lt;="&amp;N$49)+SUMPRODUCT(('Dvd Calendar'!$E$943:$CZ$943&gt;N$48)*('Dvd Calendar'!$E$943:$CZ$943&lt;=N$49)*'Dvd Calendar'!$E$946:$CZ$946*(('Dvd Calendar'!$E$948:$CZ$948='Field Check'!$C$53)*('Field Check'!$C$53&lt;&gt;"")+('Dvd Calendar'!$E$948:$CZ$948='Field Check'!$C$54)*('Field Check'!$C$54&lt;&gt;"")+('Dvd Calendar'!$E$948:$CZ$948='Field Check'!$C$55)*('Field Check'!$C$55&lt;&gt;"")+('Dvd Calendar'!$E$948:$CZ$948='Field Check'!$C$56)*('Field Check'!$C$56&lt;&gt;"")+('Dvd Calendar'!$E$948:$CZ$948='Field Check'!$C$57)*('Field Check'!$C$57&lt;&gt;""))*(COUNTIF('Dvd Calendar'!$E$950:$CZ$950,'Dvd Calendar'!$E$943:$CZ$943)=0)),"")))</f>
        <v/>
      </c>
      <c r="O136" s="77">
        <f>IF(O$49="","",IF($B136="","",IFERROR(SUMIFS('Dvd Calendar'!$E$951:$CZ$951,'Dvd Calendar'!$E$950:$CZ$950,"&gt;"&amp;O$48,'Dvd Calendar'!$E$950:$CZ$950,"&lt;="&amp;O$49)+SUMPRODUCT(('Dvd Calendar'!$E$943:$CZ$943&gt;O$48)*('Dvd Calendar'!$E$943:$CZ$943&lt;=O$49)*'Dvd Calendar'!$E$946:$CZ$946*(('Dvd Calendar'!$E$948:$CZ$948='Field Check'!$C$53)*('Field Check'!$C$53&lt;&gt;"")+('Dvd Calendar'!$E$948:$CZ$948='Field Check'!$C$54)*('Field Check'!$C$54&lt;&gt;"")+('Dvd Calendar'!$E$948:$CZ$948='Field Check'!$C$55)*('Field Check'!$C$55&lt;&gt;"")+('Dvd Calendar'!$E$948:$CZ$948='Field Check'!$C$56)*('Field Check'!$C$56&lt;&gt;"")+('Dvd Calendar'!$E$948:$CZ$948='Field Check'!$C$57)*('Field Check'!$C$57&lt;&gt;""))*(COUNTIF('Dvd Calendar'!$E$950:$CZ$950,'Dvd Calendar'!$E$943:$CZ$943)=0)),"")))</f>
        <v/>
      </c>
      <c r="P136" s="77">
        <f>IF(P$49="","",IF($B136="","",IFERROR(SUMIFS('Dvd Calendar'!$E$951:$CZ$951,'Dvd Calendar'!$E$950:$CZ$950,"&gt;"&amp;P$48,'Dvd Calendar'!$E$950:$CZ$950,"&lt;="&amp;P$49)+SUMPRODUCT(('Dvd Calendar'!$E$943:$CZ$943&gt;P$48)*('Dvd Calendar'!$E$943:$CZ$943&lt;=P$49)*'Dvd Calendar'!$E$946:$CZ$946*(('Dvd Calendar'!$E$948:$CZ$948='Field Check'!$C$53)*('Field Check'!$C$53&lt;&gt;"")+('Dvd Calendar'!$E$948:$CZ$948='Field Check'!$C$54)*('Field Check'!$C$54&lt;&gt;"")+('Dvd Calendar'!$E$948:$CZ$948='Field Check'!$C$55)*('Field Check'!$C$55&lt;&gt;"")+('Dvd Calendar'!$E$948:$CZ$948='Field Check'!$C$56)*('Field Check'!$C$56&lt;&gt;"")+('Dvd Calendar'!$E$948:$CZ$948='Field Check'!$C$57)*('Field Check'!$C$57&lt;&gt;""))*(COUNTIF('Dvd Calendar'!$E$950:$CZ$950,'Dvd Calendar'!$E$943:$CZ$943)=0)),"")))</f>
        <v/>
      </c>
      <c r="Q136" s="77">
        <f>IF(Q$49="","",IF($B136="","",IFERROR(SUMIFS('Dvd Calendar'!$E$951:$CZ$951,'Dvd Calendar'!$E$950:$CZ$950,"&gt;"&amp;Q$48,'Dvd Calendar'!$E$950:$CZ$950,"&lt;="&amp;Q$49)+SUMPRODUCT(('Dvd Calendar'!$E$943:$CZ$943&gt;Q$48)*('Dvd Calendar'!$E$943:$CZ$943&lt;=Q$49)*'Dvd Calendar'!$E$946:$CZ$946*(('Dvd Calendar'!$E$948:$CZ$948='Field Check'!$C$53)*('Field Check'!$C$53&lt;&gt;"")+('Dvd Calendar'!$E$948:$CZ$948='Field Check'!$C$54)*('Field Check'!$C$54&lt;&gt;"")+('Dvd Calendar'!$E$948:$CZ$948='Field Check'!$C$55)*('Field Check'!$C$55&lt;&gt;"")+('Dvd Calendar'!$E$948:$CZ$948='Field Check'!$C$56)*('Field Check'!$C$56&lt;&gt;"")+('Dvd Calendar'!$E$948:$CZ$948='Field Check'!$C$57)*('Field Check'!$C$57&lt;&gt;""))*(COUNTIF('Dvd Calendar'!$E$950:$CZ$950,'Dvd Calendar'!$E$943:$CZ$943)=0)),"")))</f>
        <v/>
      </c>
      <c r="R136" s="77">
        <f>IF(R$49="","",IF($B136="","",IFERROR(SUMIFS('Dvd Calendar'!$E$951:$CZ$951,'Dvd Calendar'!$E$950:$CZ$950,"&gt;"&amp;R$48,'Dvd Calendar'!$E$950:$CZ$950,"&lt;="&amp;R$49)+SUMPRODUCT(('Dvd Calendar'!$E$943:$CZ$943&gt;R$48)*('Dvd Calendar'!$E$943:$CZ$943&lt;=R$49)*'Dvd Calendar'!$E$946:$CZ$946*(('Dvd Calendar'!$E$948:$CZ$948='Field Check'!$C$53)*('Field Check'!$C$53&lt;&gt;"")+('Dvd Calendar'!$E$948:$CZ$948='Field Check'!$C$54)*('Field Check'!$C$54&lt;&gt;"")+('Dvd Calendar'!$E$948:$CZ$948='Field Check'!$C$55)*('Field Check'!$C$55&lt;&gt;"")+('Dvd Calendar'!$E$948:$CZ$948='Field Check'!$C$56)*('Field Check'!$C$56&lt;&gt;"")+('Dvd Calendar'!$E$948:$CZ$948='Field Check'!$C$57)*('Field Check'!$C$57&lt;&gt;""))*(COUNTIF('Dvd Calendar'!$E$950:$CZ$950,'Dvd Calendar'!$E$943:$CZ$943)=0)),"")))</f>
        <v/>
      </c>
    </row>
    <row r="137">
      <c r="B137" s="126">
        <f>IF('AS51'!$C$92="","",'AS51'!$C$92)</f>
        <v/>
      </c>
      <c r="C137" s="77">
        <f>IF(C$49="","",IF($B137="","",IFERROR(SUMIFS('Dvd Calendar'!$E$962:$CZ$962,'Dvd Calendar'!$E$961:$CZ$961,"&gt;"&amp;C$48,'Dvd Calendar'!$E$961:$CZ$961,"&lt;="&amp;C$49)+SUMPRODUCT(('Dvd Calendar'!$E$954:$CZ$954&gt;C$48)*('Dvd Calendar'!$E$954:$CZ$954&lt;=C$49)*'Dvd Calendar'!$E$957:$CZ$957*(('Dvd Calendar'!$E$959:$CZ$959='Field Check'!$C$53)*('Field Check'!$C$53&lt;&gt;"")+('Dvd Calendar'!$E$959:$CZ$959='Field Check'!$C$54)*('Field Check'!$C$54&lt;&gt;"")+('Dvd Calendar'!$E$959:$CZ$959='Field Check'!$C$55)*('Field Check'!$C$55&lt;&gt;"")+('Dvd Calendar'!$E$959:$CZ$959='Field Check'!$C$56)*('Field Check'!$C$56&lt;&gt;"")+('Dvd Calendar'!$E$959:$CZ$959='Field Check'!$C$57)*('Field Check'!$C$57&lt;&gt;""))*(COUNTIF('Dvd Calendar'!$E$961:$CZ$961,'Dvd Calendar'!$E$954:$CZ$954)=0)),"")))</f>
        <v/>
      </c>
      <c r="D137" s="77">
        <f>IF(D$49="","",IF($B137="","",IFERROR(SUMIFS('Dvd Calendar'!$E$962:$CZ$962,'Dvd Calendar'!$E$961:$CZ$961,"&gt;"&amp;D$48,'Dvd Calendar'!$E$961:$CZ$961,"&lt;="&amp;D$49)+SUMPRODUCT(('Dvd Calendar'!$E$954:$CZ$954&gt;D$48)*('Dvd Calendar'!$E$954:$CZ$954&lt;=D$49)*'Dvd Calendar'!$E$957:$CZ$957*(('Dvd Calendar'!$E$959:$CZ$959='Field Check'!$C$53)*('Field Check'!$C$53&lt;&gt;"")+('Dvd Calendar'!$E$959:$CZ$959='Field Check'!$C$54)*('Field Check'!$C$54&lt;&gt;"")+('Dvd Calendar'!$E$959:$CZ$959='Field Check'!$C$55)*('Field Check'!$C$55&lt;&gt;"")+('Dvd Calendar'!$E$959:$CZ$959='Field Check'!$C$56)*('Field Check'!$C$56&lt;&gt;"")+('Dvd Calendar'!$E$959:$CZ$959='Field Check'!$C$57)*('Field Check'!$C$57&lt;&gt;""))*(COUNTIF('Dvd Calendar'!$E$961:$CZ$961,'Dvd Calendar'!$E$954:$CZ$954)=0)),"")))</f>
        <v/>
      </c>
      <c r="E137" s="77">
        <f>IF(E$49="","",IF($B137="","",IFERROR(SUMIFS('Dvd Calendar'!$E$962:$CZ$962,'Dvd Calendar'!$E$961:$CZ$961,"&gt;"&amp;E$48,'Dvd Calendar'!$E$961:$CZ$961,"&lt;="&amp;E$49)+SUMPRODUCT(('Dvd Calendar'!$E$954:$CZ$954&gt;E$48)*('Dvd Calendar'!$E$954:$CZ$954&lt;=E$49)*'Dvd Calendar'!$E$957:$CZ$957*(('Dvd Calendar'!$E$959:$CZ$959='Field Check'!$C$53)*('Field Check'!$C$53&lt;&gt;"")+('Dvd Calendar'!$E$959:$CZ$959='Field Check'!$C$54)*('Field Check'!$C$54&lt;&gt;"")+('Dvd Calendar'!$E$959:$CZ$959='Field Check'!$C$55)*('Field Check'!$C$55&lt;&gt;"")+('Dvd Calendar'!$E$959:$CZ$959='Field Check'!$C$56)*('Field Check'!$C$56&lt;&gt;"")+('Dvd Calendar'!$E$959:$CZ$959='Field Check'!$C$57)*('Field Check'!$C$57&lt;&gt;""))*(COUNTIF('Dvd Calendar'!$E$961:$CZ$961,'Dvd Calendar'!$E$954:$CZ$954)=0)),"")))</f>
        <v/>
      </c>
      <c r="F137" s="77">
        <f>IF(F$49="","",IF($B137="","",IFERROR(SUMIFS('Dvd Calendar'!$E$962:$CZ$962,'Dvd Calendar'!$E$961:$CZ$961,"&gt;"&amp;F$48,'Dvd Calendar'!$E$961:$CZ$961,"&lt;="&amp;F$49)+SUMPRODUCT(('Dvd Calendar'!$E$954:$CZ$954&gt;F$48)*('Dvd Calendar'!$E$954:$CZ$954&lt;=F$49)*'Dvd Calendar'!$E$957:$CZ$957*(('Dvd Calendar'!$E$959:$CZ$959='Field Check'!$C$53)*('Field Check'!$C$53&lt;&gt;"")+('Dvd Calendar'!$E$959:$CZ$959='Field Check'!$C$54)*('Field Check'!$C$54&lt;&gt;"")+('Dvd Calendar'!$E$959:$CZ$959='Field Check'!$C$55)*('Field Check'!$C$55&lt;&gt;"")+('Dvd Calendar'!$E$959:$CZ$959='Field Check'!$C$56)*('Field Check'!$C$56&lt;&gt;"")+('Dvd Calendar'!$E$959:$CZ$959='Field Check'!$C$57)*('Field Check'!$C$57&lt;&gt;""))*(COUNTIF('Dvd Calendar'!$E$961:$CZ$961,'Dvd Calendar'!$E$954:$CZ$954)=0)),"")))</f>
        <v/>
      </c>
      <c r="G137" s="77">
        <f>IF(G$49="","",IF($B137="","",IFERROR(SUMIFS('Dvd Calendar'!$E$962:$CZ$962,'Dvd Calendar'!$E$961:$CZ$961,"&gt;"&amp;G$48,'Dvd Calendar'!$E$961:$CZ$961,"&lt;="&amp;G$49)+SUMPRODUCT(('Dvd Calendar'!$E$954:$CZ$954&gt;G$48)*('Dvd Calendar'!$E$954:$CZ$954&lt;=G$49)*'Dvd Calendar'!$E$957:$CZ$957*(('Dvd Calendar'!$E$959:$CZ$959='Field Check'!$C$53)*('Field Check'!$C$53&lt;&gt;"")+('Dvd Calendar'!$E$959:$CZ$959='Field Check'!$C$54)*('Field Check'!$C$54&lt;&gt;"")+('Dvd Calendar'!$E$959:$CZ$959='Field Check'!$C$55)*('Field Check'!$C$55&lt;&gt;"")+('Dvd Calendar'!$E$959:$CZ$959='Field Check'!$C$56)*('Field Check'!$C$56&lt;&gt;"")+('Dvd Calendar'!$E$959:$CZ$959='Field Check'!$C$57)*('Field Check'!$C$57&lt;&gt;""))*(COUNTIF('Dvd Calendar'!$E$961:$CZ$961,'Dvd Calendar'!$E$954:$CZ$954)=0)),"")))</f>
        <v/>
      </c>
      <c r="H137" s="77">
        <f>IF(H$49="","",IF($B137="","",IFERROR(SUMIFS('Dvd Calendar'!$E$962:$CZ$962,'Dvd Calendar'!$E$961:$CZ$961,"&gt;"&amp;H$48,'Dvd Calendar'!$E$961:$CZ$961,"&lt;="&amp;H$49)+SUMPRODUCT(('Dvd Calendar'!$E$954:$CZ$954&gt;H$48)*('Dvd Calendar'!$E$954:$CZ$954&lt;=H$49)*'Dvd Calendar'!$E$957:$CZ$957*(('Dvd Calendar'!$E$959:$CZ$959='Field Check'!$C$53)*('Field Check'!$C$53&lt;&gt;"")+('Dvd Calendar'!$E$959:$CZ$959='Field Check'!$C$54)*('Field Check'!$C$54&lt;&gt;"")+('Dvd Calendar'!$E$959:$CZ$959='Field Check'!$C$55)*('Field Check'!$C$55&lt;&gt;"")+('Dvd Calendar'!$E$959:$CZ$959='Field Check'!$C$56)*('Field Check'!$C$56&lt;&gt;"")+('Dvd Calendar'!$E$959:$CZ$959='Field Check'!$C$57)*('Field Check'!$C$57&lt;&gt;""))*(COUNTIF('Dvd Calendar'!$E$961:$CZ$961,'Dvd Calendar'!$E$954:$CZ$954)=0)),"")))</f>
        <v/>
      </c>
      <c r="I137" s="77">
        <f>IF(I$49="","",IF($B137="","",IFERROR(SUMIFS('Dvd Calendar'!$E$962:$CZ$962,'Dvd Calendar'!$E$961:$CZ$961,"&gt;"&amp;I$48,'Dvd Calendar'!$E$961:$CZ$961,"&lt;="&amp;I$49)+SUMPRODUCT(('Dvd Calendar'!$E$954:$CZ$954&gt;I$48)*('Dvd Calendar'!$E$954:$CZ$954&lt;=I$49)*'Dvd Calendar'!$E$957:$CZ$957*(('Dvd Calendar'!$E$959:$CZ$959='Field Check'!$C$53)*('Field Check'!$C$53&lt;&gt;"")+('Dvd Calendar'!$E$959:$CZ$959='Field Check'!$C$54)*('Field Check'!$C$54&lt;&gt;"")+('Dvd Calendar'!$E$959:$CZ$959='Field Check'!$C$55)*('Field Check'!$C$55&lt;&gt;"")+('Dvd Calendar'!$E$959:$CZ$959='Field Check'!$C$56)*('Field Check'!$C$56&lt;&gt;"")+('Dvd Calendar'!$E$959:$CZ$959='Field Check'!$C$57)*('Field Check'!$C$57&lt;&gt;""))*(COUNTIF('Dvd Calendar'!$E$961:$CZ$961,'Dvd Calendar'!$E$954:$CZ$954)=0)),"")))</f>
        <v/>
      </c>
      <c r="J137" s="77">
        <f>IF(J$49="","",IF($B137="","",IFERROR(SUMIFS('Dvd Calendar'!$E$962:$CZ$962,'Dvd Calendar'!$E$961:$CZ$961,"&gt;"&amp;J$48,'Dvd Calendar'!$E$961:$CZ$961,"&lt;="&amp;J$49)+SUMPRODUCT(('Dvd Calendar'!$E$954:$CZ$954&gt;J$48)*('Dvd Calendar'!$E$954:$CZ$954&lt;=J$49)*'Dvd Calendar'!$E$957:$CZ$957*(('Dvd Calendar'!$E$959:$CZ$959='Field Check'!$C$53)*('Field Check'!$C$53&lt;&gt;"")+('Dvd Calendar'!$E$959:$CZ$959='Field Check'!$C$54)*('Field Check'!$C$54&lt;&gt;"")+('Dvd Calendar'!$E$959:$CZ$959='Field Check'!$C$55)*('Field Check'!$C$55&lt;&gt;"")+('Dvd Calendar'!$E$959:$CZ$959='Field Check'!$C$56)*('Field Check'!$C$56&lt;&gt;"")+('Dvd Calendar'!$E$959:$CZ$959='Field Check'!$C$57)*('Field Check'!$C$57&lt;&gt;""))*(COUNTIF('Dvd Calendar'!$E$961:$CZ$961,'Dvd Calendar'!$E$954:$CZ$954)=0)),"")))</f>
        <v/>
      </c>
      <c r="K137" s="77">
        <f>IF(K$49="","",IF($B137="","",IFERROR(SUMIFS('Dvd Calendar'!$E$962:$CZ$962,'Dvd Calendar'!$E$961:$CZ$961,"&gt;"&amp;K$48,'Dvd Calendar'!$E$961:$CZ$961,"&lt;="&amp;K$49)+SUMPRODUCT(('Dvd Calendar'!$E$954:$CZ$954&gt;K$48)*('Dvd Calendar'!$E$954:$CZ$954&lt;=K$49)*'Dvd Calendar'!$E$957:$CZ$957*(('Dvd Calendar'!$E$959:$CZ$959='Field Check'!$C$53)*('Field Check'!$C$53&lt;&gt;"")+('Dvd Calendar'!$E$959:$CZ$959='Field Check'!$C$54)*('Field Check'!$C$54&lt;&gt;"")+('Dvd Calendar'!$E$959:$CZ$959='Field Check'!$C$55)*('Field Check'!$C$55&lt;&gt;"")+('Dvd Calendar'!$E$959:$CZ$959='Field Check'!$C$56)*('Field Check'!$C$56&lt;&gt;"")+('Dvd Calendar'!$E$959:$CZ$959='Field Check'!$C$57)*('Field Check'!$C$57&lt;&gt;""))*(COUNTIF('Dvd Calendar'!$E$961:$CZ$961,'Dvd Calendar'!$E$954:$CZ$954)=0)),"")))</f>
        <v/>
      </c>
      <c r="L137" s="77">
        <f>IF(L$49="","",IF($B137="","",IFERROR(SUMIFS('Dvd Calendar'!$E$962:$CZ$962,'Dvd Calendar'!$E$961:$CZ$961,"&gt;"&amp;L$48,'Dvd Calendar'!$E$961:$CZ$961,"&lt;="&amp;L$49)+SUMPRODUCT(('Dvd Calendar'!$E$954:$CZ$954&gt;L$48)*('Dvd Calendar'!$E$954:$CZ$954&lt;=L$49)*'Dvd Calendar'!$E$957:$CZ$957*(('Dvd Calendar'!$E$959:$CZ$959='Field Check'!$C$53)*('Field Check'!$C$53&lt;&gt;"")+('Dvd Calendar'!$E$959:$CZ$959='Field Check'!$C$54)*('Field Check'!$C$54&lt;&gt;"")+('Dvd Calendar'!$E$959:$CZ$959='Field Check'!$C$55)*('Field Check'!$C$55&lt;&gt;"")+('Dvd Calendar'!$E$959:$CZ$959='Field Check'!$C$56)*('Field Check'!$C$56&lt;&gt;"")+('Dvd Calendar'!$E$959:$CZ$959='Field Check'!$C$57)*('Field Check'!$C$57&lt;&gt;""))*(COUNTIF('Dvd Calendar'!$E$961:$CZ$961,'Dvd Calendar'!$E$954:$CZ$954)=0)),"")))</f>
        <v/>
      </c>
      <c r="M137" s="77">
        <f>IF(M$49="","",IF($B137="","",IFERROR(SUMIFS('Dvd Calendar'!$E$962:$CZ$962,'Dvd Calendar'!$E$961:$CZ$961,"&gt;"&amp;M$48,'Dvd Calendar'!$E$961:$CZ$961,"&lt;="&amp;M$49)+SUMPRODUCT(('Dvd Calendar'!$E$954:$CZ$954&gt;M$48)*('Dvd Calendar'!$E$954:$CZ$954&lt;=M$49)*'Dvd Calendar'!$E$957:$CZ$957*(('Dvd Calendar'!$E$959:$CZ$959='Field Check'!$C$53)*('Field Check'!$C$53&lt;&gt;"")+('Dvd Calendar'!$E$959:$CZ$959='Field Check'!$C$54)*('Field Check'!$C$54&lt;&gt;"")+('Dvd Calendar'!$E$959:$CZ$959='Field Check'!$C$55)*('Field Check'!$C$55&lt;&gt;"")+('Dvd Calendar'!$E$959:$CZ$959='Field Check'!$C$56)*('Field Check'!$C$56&lt;&gt;"")+('Dvd Calendar'!$E$959:$CZ$959='Field Check'!$C$57)*('Field Check'!$C$57&lt;&gt;""))*(COUNTIF('Dvd Calendar'!$E$961:$CZ$961,'Dvd Calendar'!$E$954:$CZ$954)=0)),"")))</f>
        <v/>
      </c>
      <c r="N137" s="77">
        <f>IF(N$49="","",IF($B137="","",IFERROR(SUMIFS('Dvd Calendar'!$E$962:$CZ$962,'Dvd Calendar'!$E$961:$CZ$961,"&gt;"&amp;N$48,'Dvd Calendar'!$E$961:$CZ$961,"&lt;="&amp;N$49)+SUMPRODUCT(('Dvd Calendar'!$E$954:$CZ$954&gt;N$48)*('Dvd Calendar'!$E$954:$CZ$954&lt;=N$49)*'Dvd Calendar'!$E$957:$CZ$957*(('Dvd Calendar'!$E$959:$CZ$959='Field Check'!$C$53)*('Field Check'!$C$53&lt;&gt;"")+('Dvd Calendar'!$E$959:$CZ$959='Field Check'!$C$54)*('Field Check'!$C$54&lt;&gt;"")+('Dvd Calendar'!$E$959:$CZ$959='Field Check'!$C$55)*('Field Check'!$C$55&lt;&gt;"")+('Dvd Calendar'!$E$959:$CZ$959='Field Check'!$C$56)*('Field Check'!$C$56&lt;&gt;"")+('Dvd Calendar'!$E$959:$CZ$959='Field Check'!$C$57)*('Field Check'!$C$57&lt;&gt;""))*(COUNTIF('Dvd Calendar'!$E$961:$CZ$961,'Dvd Calendar'!$E$954:$CZ$954)=0)),"")))</f>
        <v/>
      </c>
      <c r="O137" s="77">
        <f>IF(O$49="","",IF($B137="","",IFERROR(SUMIFS('Dvd Calendar'!$E$962:$CZ$962,'Dvd Calendar'!$E$961:$CZ$961,"&gt;"&amp;O$48,'Dvd Calendar'!$E$961:$CZ$961,"&lt;="&amp;O$49)+SUMPRODUCT(('Dvd Calendar'!$E$954:$CZ$954&gt;O$48)*('Dvd Calendar'!$E$954:$CZ$954&lt;=O$49)*'Dvd Calendar'!$E$957:$CZ$957*(('Dvd Calendar'!$E$959:$CZ$959='Field Check'!$C$53)*('Field Check'!$C$53&lt;&gt;"")+('Dvd Calendar'!$E$959:$CZ$959='Field Check'!$C$54)*('Field Check'!$C$54&lt;&gt;"")+('Dvd Calendar'!$E$959:$CZ$959='Field Check'!$C$55)*('Field Check'!$C$55&lt;&gt;"")+('Dvd Calendar'!$E$959:$CZ$959='Field Check'!$C$56)*('Field Check'!$C$56&lt;&gt;"")+('Dvd Calendar'!$E$959:$CZ$959='Field Check'!$C$57)*('Field Check'!$C$57&lt;&gt;""))*(COUNTIF('Dvd Calendar'!$E$961:$CZ$961,'Dvd Calendar'!$E$954:$CZ$954)=0)),"")))</f>
        <v/>
      </c>
      <c r="P137" s="77">
        <f>IF(P$49="","",IF($B137="","",IFERROR(SUMIFS('Dvd Calendar'!$E$962:$CZ$962,'Dvd Calendar'!$E$961:$CZ$961,"&gt;"&amp;P$48,'Dvd Calendar'!$E$961:$CZ$961,"&lt;="&amp;P$49)+SUMPRODUCT(('Dvd Calendar'!$E$954:$CZ$954&gt;P$48)*('Dvd Calendar'!$E$954:$CZ$954&lt;=P$49)*'Dvd Calendar'!$E$957:$CZ$957*(('Dvd Calendar'!$E$959:$CZ$959='Field Check'!$C$53)*('Field Check'!$C$53&lt;&gt;"")+('Dvd Calendar'!$E$959:$CZ$959='Field Check'!$C$54)*('Field Check'!$C$54&lt;&gt;"")+('Dvd Calendar'!$E$959:$CZ$959='Field Check'!$C$55)*('Field Check'!$C$55&lt;&gt;"")+('Dvd Calendar'!$E$959:$CZ$959='Field Check'!$C$56)*('Field Check'!$C$56&lt;&gt;"")+('Dvd Calendar'!$E$959:$CZ$959='Field Check'!$C$57)*('Field Check'!$C$57&lt;&gt;""))*(COUNTIF('Dvd Calendar'!$E$961:$CZ$961,'Dvd Calendar'!$E$954:$CZ$954)=0)),"")))</f>
        <v/>
      </c>
      <c r="Q137" s="77">
        <f>IF(Q$49="","",IF($B137="","",IFERROR(SUMIFS('Dvd Calendar'!$E$962:$CZ$962,'Dvd Calendar'!$E$961:$CZ$961,"&gt;"&amp;Q$48,'Dvd Calendar'!$E$961:$CZ$961,"&lt;="&amp;Q$49)+SUMPRODUCT(('Dvd Calendar'!$E$954:$CZ$954&gt;Q$48)*('Dvd Calendar'!$E$954:$CZ$954&lt;=Q$49)*'Dvd Calendar'!$E$957:$CZ$957*(('Dvd Calendar'!$E$959:$CZ$959='Field Check'!$C$53)*('Field Check'!$C$53&lt;&gt;"")+('Dvd Calendar'!$E$959:$CZ$959='Field Check'!$C$54)*('Field Check'!$C$54&lt;&gt;"")+('Dvd Calendar'!$E$959:$CZ$959='Field Check'!$C$55)*('Field Check'!$C$55&lt;&gt;"")+('Dvd Calendar'!$E$959:$CZ$959='Field Check'!$C$56)*('Field Check'!$C$56&lt;&gt;"")+('Dvd Calendar'!$E$959:$CZ$959='Field Check'!$C$57)*('Field Check'!$C$57&lt;&gt;""))*(COUNTIF('Dvd Calendar'!$E$961:$CZ$961,'Dvd Calendar'!$E$954:$CZ$954)=0)),"")))</f>
        <v/>
      </c>
      <c r="R137" s="77">
        <f>IF(R$49="","",IF($B137="","",IFERROR(SUMIFS('Dvd Calendar'!$E$962:$CZ$962,'Dvd Calendar'!$E$961:$CZ$961,"&gt;"&amp;R$48,'Dvd Calendar'!$E$961:$CZ$961,"&lt;="&amp;R$49)+SUMPRODUCT(('Dvd Calendar'!$E$954:$CZ$954&gt;R$48)*('Dvd Calendar'!$E$954:$CZ$954&lt;=R$49)*'Dvd Calendar'!$E$957:$CZ$957*(('Dvd Calendar'!$E$959:$CZ$959='Field Check'!$C$53)*('Field Check'!$C$53&lt;&gt;"")+('Dvd Calendar'!$E$959:$CZ$959='Field Check'!$C$54)*('Field Check'!$C$54&lt;&gt;"")+('Dvd Calendar'!$E$959:$CZ$959='Field Check'!$C$55)*('Field Check'!$C$55&lt;&gt;"")+('Dvd Calendar'!$E$959:$CZ$959='Field Check'!$C$56)*('Field Check'!$C$56&lt;&gt;"")+('Dvd Calendar'!$E$959:$CZ$959='Field Check'!$C$57)*('Field Check'!$C$57&lt;&gt;""))*(COUNTIF('Dvd Calendar'!$E$961:$CZ$961,'Dvd Calendar'!$E$954:$CZ$954)=0)),"")))</f>
        <v/>
      </c>
    </row>
    <row r="138">
      <c r="B138" s="126">
        <f>IF('AS51'!$C$93="","",'AS51'!$C$93)</f>
        <v/>
      </c>
      <c r="C138" s="77">
        <f>IF(C$49="","",IF($B138="","",IFERROR(SUMIFS('Dvd Calendar'!$E$973:$CZ$973,'Dvd Calendar'!$E$972:$CZ$972,"&gt;"&amp;C$48,'Dvd Calendar'!$E$972:$CZ$972,"&lt;="&amp;C$49)+SUMPRODUCT(('Dvd Calendar'!$E$965:$CZ$965&gt;C$48)*('Dvd Calendar'!$E$965:$CZ$965&lt;=C$49)*'Dvd Calendar'!$E$968:$CZ$968*(('Dvd Calendar'!$E$970:$CZ$970='Field Check'!$C$53)*('Field Check'!$C$53&lt;&gt;"")+('Dvd Calendar'!$E$970:$CZ$970='Field Check'!$C$54)*('Field Check'!$C$54&lt;&gt;"")+('Dvd Calendar'!$E$970:$CZ$970='Field Check'!$C$55)*('Field Check'!$C$55&lt;&gt;"")+('Dvd Calendar'!$E$970:$CZ$970='Field Check'!$C$56)*('Field Check'!$C$56&lt;&gt;"")+('Dvd Calendar'!$E$970:$CZ$970='Field Check'!$C$57)*('Field Check'!$C$57&lt;&gt;""))*(COUNTIF('Dvd Calendar'!$E$972:$CZ$972,'Dvd Calendar'!$E$965:$CZ$965)=0)),"")))</f>
        <v/>
      </c>
      <c r="D138" s="77">
        <f>IF(D$49="","",IF($B138="","",IFERROR(SUMIFS('Dvd Calendar'!$E$973:$CZ$973,'Dvd Calendar'!$E$972:$CZ$972,"&gt;"&amp;D$48,'Dvd Calendar'!$E$972:$CZ$972,"&lt;="&amp;D$49)+SUMPRODUCT(('Dvd Calendar'!$E$965:$CZ$965&gt;D$48)*('Dvd Calendar'!$E$965:$CZ$965&lt;=D$49)*'Dvd Calendar'!$E$968:$CZ$968*(('Dvd Calendar'!$E$970:$CZ$970='Field Check'!$C$53)*('Field Check'!$C$53&lt;&gt;"")+('Dvd Calendar'!$E$970:$CZ$970='Field Check'!$C$54)*('Field Check'!$C$54&lt;&gt;"")+('Dvd Calendar'!$E$970:$CZ$970='Field Check'!$C$55)*('Field Check'!$C$55&lt;&gt;"")+('Dvd Calendar'!$E$970:$CZ$970='Field Check'!$C$56)*('Field Check'!$C$56&lt;&gt;"")+('Dvd Calendar'!$E$970:$CZ$970='Field Check'!$C$57)*('Field Check'!$C$57&lt;&gt;""))*(COUNTIF('Dvd Calendar'!$E$972:$CZ$972,'Dvd Calendar'!$E$965:$CZ$965)=0)),"")))</f>
        <v/>
      </c>
      <c r="E138" s="77">
        <f>IF(E$49="","",IF($B138="","",IFERROR(SUMIFS('Dvd Calendar'!$E$973:$CZ$973,'Dvd Calendar'!$E$972:$CZ$972,"&gt;"&amp;E$48,'Dvd Calendar'!$E$972:$CZ$972,"&lt;="&amp;E$49)+SUMPRODUCT(('Dvd Calendar'!$E$965:$CZ$965&gt;E$48)*('Dvd Calendar'!$E$965:$CZ$965&lt;=E$49)*'Dvd Calendar'!$E$968:$CZ$968*(('Dvd Calendar'!$E$970:$CZ$970='Field Check'!$C$53)*('Field Check'!$C$53&lt;&gt;"")+('Dvd Calendar'!$E$970:$CZ$970='Field Check'!$C$54)*('Field Check'!$C$54&lt;&gt;"")+('Dvd Calendar'!$E$970:$CZ$970='Field Check'!$C$55)*('Field Check'!$C$55&lt;&gt;"")+('Dvd Calendar'!$E$970:$CZ$970='Field Check'!$C$56)*('Field Check'!$C$56&lt;&gt;"")+('Dvd Calendar'!$E$970:$CZ$970='Field Check'!$C$57)*('Field Check'!$C$57&lt;&gt;""))*(COUNTIF('Dvd Calendar'!$E$972:$CZ$972,'Dvd Calendar'!$E$965:$CZ$965)=0)),"")))</f>
        <v/>
      </c>
      <c r="F138" s="77">
        <f>IF(F$49="","",IF($B138="","",IFERROR(SUMIFS('Dvd Calendar'!$E$973:$CZ$973,'Dvd Calendar'!$E$972:$CZ$972,"&gt;"&amp;F$48,'Dvd Calendar'!$E$972:$CZ$972,"&lt;="&amp;F$49)+SUMPRODUCT(('Dvd Calendar'!$E$965:$CZ$965&gt;F$48)*('Dvd Calendar'!$E$965:$CZ$965&lt;=F$49)*'Dvd Calendar'!$E$968:$CZ$968*(('Dvd Calendar'!$E$970:$CZ$970='Field Check'!$C$53)*('Field Check'!$C$53&lt;&gt;"")+('Dvd Calendar'!$E$970:$CZ$970='Field Check'!$C$54)*('Field Check'!$C$54&lt;&gt;"")+('Dvd Calendar'!$E$970:$CZ$970='Field Check'!$C$55)*('Field Check'!$C$55&lt;&gt;"")+('Dvd Calendar'!$E$970:$CZ$970='Field Check'!$C$56)*('Field Check'!$C$56&lt;&gt;"")+('Dvd Calendar'!$E$970:$CZ$970='Field Check'!$C$57)*('Field Check'!$C$57&lt;&gt;""))*(COUNTIF('Dvd Calendar'!$E$972:$CZ$972,'Dvd Calendar'!$E$965:$CZ$965)=0)),"")))</f>
        <v/>
      </c>
      <c r="G138" s="77">
        <f>IF(G$49="","",IF($B138="","",IFERROR(SUMIFS('Dvd Calendar'!$E$973:$CZ$973,'Dvd Calendar'!$E$972:$CZ$972,"&gt;"&amp;G$48,'Dvd Calendar'!$E$972:$CZ$972,"&lt;="&amp;G$49)+SUMPRODUCT(('Dvd Calendar'!$E$965:$CZ$965&gt;G$48)*('Dvd Calendar'!$E$965:$CZ$965&lt;=G$49)*'Dvd Calendar'!$E$968:$CZ$968*(('Dvd Calendar'!$E$970:$CZ$970='Field Check'!$C$53)*('Field Check'!$C$53&lt;&gt;"")+('Dvd Calendar'!$E$970:$CZ$970='Field Check'!$C$54)*('Field Check'!$C$54&lt;&gt;"")+('Dvd Calendar'!$E$970:$CZ$970='Field Check'!$C$55)*('Field Check'!$C$55&lt;&gt;"")+('Dvd Calendar'!$E$970:$CZ$970='Field Check'!$C$56)*('Field Check'!$C$56&lt;&gt;"")+('Dvd Calendar'!$E$970:$CZ$970='Field Check'!$C$57)*('Field Check'!$C$57&lt;&gt;""))*(COUNTIF('Dvd Calendar'!$E$972:$CZ$972,'Dvd Calendar'!$E$965:$CZ$965)=0)),"")))</f>
        <v/>
      </c>
      <c r="H138" s="77">
        <f>IF(H$49="","",IF($B138="","",IFERROR(SUMIFS('Dvd Calendar'!$E$973:$CZ$973,'Dvd Calendar'!$E$972:$CZ$972,"&gt;"&amp;H$48,'Dvd Calendar'!$E$972:$CZ$972,"&lt;="&amp;H$49)+SUMPRODUCT(('Dvd Calendar'!$E$965:$CZ$965&gt;H$48)*('Dvd Calendar'!$E$965:$CZ$965&lt;=H$49)*'Dvd Calendar'!$E$968:$CZ$968*(('Dvd Calendar'!$E$970:$CZ$970='Field Check'!$C$53)*('Field Check'!$C$53&lt;&gt;"")+('Dvd Calendar'!$E$970:$CZ$970='Field Check'!$C$54)*('Field Check'!$C$54&lt;&gt;"")+('Dvd Calendar'!$E$970:$CZ$970='Field Check'!$C$55)*('Field Check'!$C$55&lt;&gt;"")+('Dvd Calendar'!$E$970:$CZ$970='Field Check'!$C$56)*('Field Check'!$C$56&lt;&gt;"")+('Dvd Calendar'!$E$970:$CZ$970='Field Check'!$C$57)*('Field Check'!$C$57&lt;&gt;""))*(COUNTIF('Dvd Calendar'!$E$972:$CZ$972,'Dvd Calendar'!$E$965:$CZ$965)=0)),"")))</f>
        <v/>
      </c>
      <c r="I138" s="77">
        <f>IF(I$49="","",IF($B138="","",IFERROR(SUMIFS('Dvd Calendar'!$E$973:$CZ$973,'Dvd Calendar'!$E$972:$CZ$972,"&gt;"&amp;I$48,'Dvd Calendar'!$E$972:$CZ$972,"&lt;="&amp;I$49)+SUMPRODUCT(('Dvd Calendar'!$E$965:$CZ$965&gt;I$48)*('Dvd Calendar'!$E$965:$CZ$965&lt;=I$49)*'Dvd Calendar'!$E$968:$CZ$968*(('Dvd Calendar'!$E$970:$CZ$970='Field Check'!$C$53)*('Field Check'!$C$53&lt;&gt;"")+('Dvd Calendar'!$E$970:$CZ$970='Field Check'!$C$54)*('Field Check'!$C$54&lt;&gt;"")+('Dvd Calendar'!$E$970:$CZ$970='Field Check'!$C$55)*('Field Check'!$C$55&lt;&gt;"")+('Dvd Calendar'!$E$970:$CZ$970='Field Check'!$C$56)*('Field Check'!$C$56&lt;&gt;"")+('Dvd Calendar'!$E$970:$CZ$970='Field Check'!$C$57)*('Field Check'!$C$57&lt;&gt;""))*(COUNTIF('Dvd Calendar'!$E$972:$CZ$972,'Dvd Calendar'!$E$965:$CZ$965)=0)),"")))</f>
        <v/>
      </c>
      <c r="J138" s="77">
        <f>IF(J$49="","",IF($B138="","",IFERROR(SUMIFS('Dvd Calendar'!$E$973:$CZ$973,'Dvd Calendar'!$E$972:$CZ$972,"&gt;"&amp;J$48,'Dvd Calendar'!$E$972:$CZ$972,"&lt;="&amp;J$49)+SUMPRODUCT(('Dvd Calendar'!$E$965:$CZ$965&gt;J$48)*('Dvd Calendar'!$E$965:$CZ$965&lt;=J$49)*'Dvd Calendar'!$E$968:$CZ$968*(('Dvd Calendar'!$E$970:$CZ$970='Field Check'!$C$53)*('Field Check'!$C$53&lt;&gt;"")+('Dvd Calendar'!$E$970:$CZ$970='Field Check'!$C$54)*('Field Check'!$C$54&lt;&gt;"")+('Dvd Calendar'!$E$970:$CZ$970='Field Check'!$C$55)*('Field Check'!$C$55&lt;&gt;"")+('Dvd Calendar'!$E$970:$CZ$970='Field Check'!$C$56)*('Field Check'!$C$56&lt;&gt;"")+('Dvd Calendar'!$E$970:$CZ$970='Field Check'!$C$57)*('Field Check'!$C$57&lt;&gt;""))*(COUNTIF('Dvd Calendar'!$E$972:$CZ$972,'Dvd Calendar'!$E$965:$CZ$965)=0)),"")))</f>
        <v/>
      </c>
      <c r="K138" s="77">
        <f>IF(K$49="","",IF($B138="","",IFERROR(SUMIFS('Dvd Calendar'!$E$973:$CZ$973,'Dvd Calendar'!$E$972:$CZ$972,"&gt;"&amp;K$48,'Dvd Calendar'!$E$972:$CZ$972,"&lt;="&amp;K$49)+SUMPRODUCT(('Dvd Calendar'!$E$965:$CZ$965&gt;K$48)*('Dvd Calendar'!$E$965:$CZ$965&lt;=K$49)*'Dvd Calendar'!$E$968:$CZ$968*(('Dvd Calendar'!$E$970:$CZ$970='Field Check'!$C$53)*('Field Check'!$C$53&lt;&gt;"")+('Dvd Calendar'!$E$970:$CZ$970='Field Check'!$C$54)*('Field Check'!$C$54&lt;&gt;"")+('Dvd Calendar'!$E$970:$CZ$970='Field Check'!$C$55)*('Field Check'!$C$55&lt;&gt;"")+('Dvd Calendar'!$E$970:$CZ$970='Field Check'!$C$56)*('Field Check'!$C$56&lt;&gt;"")+('Dvd Calendar'!$E$970:$CZ$970='Field Check'!$C$57)*('Field Check'!$C$57&lt;&gt;""))*(COUNTIF('Dvd Calendar'!$E$972:$CZ$972,'Dvd Calendar'!$E$965:$CZ$965)=0)),"")))</f>
        <v/>
      </c>
      <c r="L138" s="77">
        <f>IF(L$49="","",IF($B138="","",IFERROR(SUMIFS('Dvd Calendar'!$E$973:$CZ$973,'Dvd Calendar'!$E$972:$CZ$972,"&gt;"&amp;L$48,'Dvd Calendar'!$E$972:$CZ$972,"&lt;="&amp;L$49)+SUMPRODUCT(('Dvd Calendar'!$E$965:$CZ$965&gt;L$48)*('Dvd Calendar'!$E$965:$CZ$965&lt;=L$49)*'Dvd Calendar'!$E$968:$CZ$968*(('Dvd Calendar'!$E$970:$CZ$970='Field Check'!$C$53)*('Field Check'!$C$53&lt;&gt;"")+('Dvd Calendar'!$E$970:$CZ$970='Field Check'!$C$54)*('Field Check'!$C$54&lt;&gt;"")+('Dvd Calendar'!$E$970:$CZ$970='Field Check'!$C$55)*('Field Check'!$C$55&lt;&gt;"")+('Dvd Calendar'!$E$970:$CZ$970='Field Check'!$C$56)*('Field Check'!$C$56&lt;&gt;"")+('Dvd Calendar'!$E$970:$CZ$970='Field Check'!$C$57)*('Field Check'!$C$57&lt;&gt;""))*(COUNTIF('Dvd Calendar'!$E$972:$CZ$972,'Dvd Calendar'!$E$965:$CZ$965)=0)),"")))</f>
        <v/>
      </c>
      <c r="M138" s="77">
        <f>IF(M$49="","",IF($B138="","",IFERROR(SUMIFS('Dvd Calendar'!$E$973:$CZ$973,'Dvd Calendar'!$E$972:$CZ$972,"&gt;"&amp;M$48,'Dvd Calendar'!$E$972:$CZ$972,"&lt;="&amp;M$49)+SUMPRODUCT(('Dvd Calendar'!$E$965:$CZ$965&gt;M$48)*('Dvd Calendar'!$E$965:$CZ$965&lt;=M$49)*'Dvd Calendar'!$E$968:$CZ$968*(('Dvd Calendar'!$E$970:$CZ$970='Field Check'!$C$53)*('Field Check'!$C$53&lt;&gt;"")+('Dvd Calendar'!$E$970:$CZ$970='Field Check'!$C$54)*('Field Check'!$C$54&lt;&gt;"")+('Dvd Calendar'!$E$970:$CZ$970='Field Check'!$C$55)*('Field Check'!$C$55&lt;&gt;"")+('Dvd Calendar'!$E$970:$CZ$970='Field Check'!$C$56)*('Field Check'!$C$56&lt;&gt;"")+('Dvd Calendar'!$E$970:$CZ$970='Field Check'!$C$57)*('Field Check'!$C$57&lt;&gt;""))*(COUNTIF('Dvd Calendar'!$E$972:$CZ$972,'Dvd Calendar'!$E$965:$CZ$965)=0)),"")))</f>
        <v/>
      </c>
      <c r="N138" s="77">
        <f>IF(N$49="","",IF($B138="","",IFERROR(SUMIFS('Dvd Calendar'!$E$973:$CZ$973,'Dvd Calendar'!$E$972:$CZ$972,"&gt;"&amp;N$48,'Dvd Calendar'!$E$972:$CZ$972,"&lt;="&amp;N$49)+SUMPRODUCT(('Dvd Calendar'!$E$965:$CZ$965&gt;N$48)*('Dvd Calendar'!$E$965:$CZ$965&lt;=N$49)*'Dvd Calendar'!$E$968:$CZ$968*(('Dvd Calendar'!$E$970:$CZ$970='Field Check'!$C$53)*('Field Check'!$C$53&lt;&gt;"")+('Dvd Calendar'!$E$970:$CZ$970='Field Check'!$C$54)*('Field Check'!$C$54&lt;&gt;"")+('Dvd Calendar'!$E$970:$CZ$970='Field Check'!$C$55)*('Field Check'!$C$55&lt;&gt;"")+('Dvd Calendar'!$E$970:$CZ$970='Field Check'!$C$56)*('Field Check'!$C$56&lt;&gt;"")+('Dvd Calendar'!$E$970:$CZ$970='Field Check'!$C$57)*('Field Check'!$C$57&lt;&gt;""))*(COUNTIF('Dvd Calendar'!$E$972:$CZ$972,'Dvd Calendar'!$E$965:$CZ$965)=0)),"")))</f>
        <v/>
      </c>
      <c r="O138" s="77">
        <f>IF(O$49="","",IF($B138="","",IFERROR(SUMIFS('Dvd Calendar'!$E$973:$CZ$973,'Dvd Calendar'!$E$972:$CZ$972,"&gt;"&amp;O$48,'Dvd Calendar'!$E$972:$CZ$972,"&lt;="&amp;O$49)+SUMPRODUCT(('Dvd Calendar'!$E$965:$CZ$965&gt;O$48)*('Dvd Calendar'!$E$965:$CZ$965&lt;=O$49)*'Dvd Calendar'!$E$968:$CZ$968*(('Dvd Calendar'!$E$970:$CZ$970='Field Check'!$C$53)*('Field Check'!$C$53&lt;&gt;"")+('Dvd Calendar'!$E$970:$CZ$970='Field Check'!$C$54)*('Field Check'!$C$54&lt;&gt;"")+('Dvd Calendar'!$E$970:$CZ$970='Field Check'!$C$55)*('Field Check'!$C$55&lt;&gt;"")+('Dvd Calendar'!$E$970:$CZ$970='Field Check'!$C$56)*('Field Check'!$C$56&lt;&gt;"")+('Dvd Calendar'!$E$970:$CZ$970='Field Check'!$C$57)*('Field Check'!$C$57&lt;&gt;""))*(COUNTIF('Dvd Calendar'!$E$972:$CZ$972,'Dvd Calendar'!$E$965:$CZ$965)=0)),"")))</f>
        <v/>
      </c>
      <c r="P138" s="77">
        <f>IF(P$49="","",IF($B138="","",IFERROR(SUMIFS('Dvd Calendar'!$E$973:$CZ$973,'Dvd Calendar'!$E$972:$CZ$972,"&gt;"&amp;P$48,'Dvd Calendar'!$E$972:$CZ$972,"&lt;="&amp;P$49)+SUMPRODUCT(('Dvd Calendar'!$E$965:$CZ$965&gt;P$48)*('Dvd Calendar'!$E$965:$CZ$965&lt;=P$49)*'Dvd Calendar'!$E$968:$CZ$968*(('Dvd Calendar'!$E$970:$CZ$970='Field Check'!$C$53)*('Field Check'!$C$53&lt;&gt;"")+('Dvd Calendar'!$E$970:$CZ$970='Field Check'!$C$54)*('Field Check'!$C$54&lt;&gt;"")+('Dvd Calendar'!$E$970:$CZ$970='Field Check'!$C$55)*('Field Check'!$C$55&lt;&gt;"")+('Dvd Calendar'!$E$970:$CZ$970='Field Check'!$C$56)*('Field Check'!$C$56&lt;&gt;"")+('Dvd Calendar'!$E$970:$CZ$970='Field Check'!$C$57)*('Field Check'!$C$57&lt;&gt;""))*(COUNTIF('Dvd Calendar'!$E$972:$CZ$972,'Dvd Calendar'!$E$965:$CZ$965)=0)),"")))</f>
        <v/>
      </c>
      <c r="Q138" s="77">
        <f>IF(Q$49="","",IF($B138="","",IFERROR(SUMIFS('Dvd Calendar'!$E$973:$CZ$973,'Dvd Calendar'!$E$972:$CZ$972,"&gt;"&amp;Q$48,'Dvd Calendar'!$E$972:$CZ$972,"&lt;="&amp;Q$49)+SUMPRODUCT(('Dvd Calendar'!$E$965:$CZ$965&gt;Q$48)*('Dvd Calendar'!$E$965:$CZ$965&lt;=Q$49)*'Dvd Calendar'!$E$968:$CZ$968*(('Dvd Calendar'!$E$970:$CZ$970='Field Check'!$C$53)*('Field Check'!$C$53&lt;&gt;"")+('Dvd Calendar'!$E$970:$CZ$970='Field Check'!$C$54)*('Field Check'!$C$54&lt;&gt;"")+('Dvd Calendar'!$E$970:$CZ$970='Field Check'!$C$55)*('Field Check'!$C$55&lt;&gt;"")+('Dvd Calendar'!$E$970:$CZ$970='Field Check'!$C$56)*('Field Check'!$C$56&lt;&gt;"")+('Dvd Calendar'!$E$970:$CZ$970='Field Check'!$C$57)*('Field Check'!$C$57&lt;&gt;""))*(COUNTIF('Dvd Calendar'!$E$972:$CZ$972,'Dvd Calendar'!$E$965:$CZ$965)=0)),"")))</f>
        <v/>
      </c>
      <c r="R138" s="77">
        <f>IF(R$49="","",IF($B138="","",IFERROR(SUMIFS('Dvd Calendar'!$E$973:$CZ$973,'Dvd Calendar'!$E$972:$CZ$972,"&gt;"&amp;R$48,'Dvd Calendar'!$E$972:$CZ$972,"&lt;="&amp;R$49)+SUMPRODUCT(('Dvd Calendar'!$E$965:$CZ$965&gt;R$48)*('Dvd Calendar'!$E$965:$CZ$965&lt;=R$49)*'Dvd Calendar'!$E$968:$CZ$968*(('Dvd Calendar'!$E$970:$CZ$970='Field Check'!$C$53)*('Field Check'!$C$53&lt;&gt;"")+('Dvd Calendar'!$E$970:$CZ$970='Field Check'!$C$54)*('Field Check'!$C$54&lt;&gt;"")+('Dvd Calendar'!$E$970:$CZ$970='Field Check'!$C$55)*('Field Check'!$C$55&lt;&gt;"")+('Dvd Calendar'!$E$970:$CZ$970='Field Check'!$C$56)*('Field Check'!$C$56&lt;&gt;"")+('Dvd Calendar'!$E$970:$CZ$970='Field Check'!$C$57)*('Field Check'!$C$57&lt;&gt;""))*(COUNTIF('Dvd Calendar'!$E$972:$CZ$972,'Dvd Calendar'!$E$965:$CZ$965)=0)),"")))</f>
        <v/>
      </c>
    </row>
    <row r="139">
      <c r="B139" s="126">
        <f>IF('AS51'!$C$94="","",'AS51'!$C$94)</f>
        <v/>
      </c>
      <c r="C139" s="77">
        <f>IF(C$49="","",IF($B139="","",IFERROR(SUMIFS('Dvd Calendar'!$E$984:$CZ$984,'Dvd Calendar'!$E$983:$CZ$983,"&gt;"&amp;C$48,'Dvd Calendar'!$E$983:$CZ$983,"&lt;="&amp;C$49)+SUMPRODUCT(('Dvd Calendar'!$E$976:$CZ$976&gt;C$48)*('Dvd Calendar'!$E$976:$CZ$976&lt;=C$49)*'Dvd Calendar'!$E$979:$CZ$979*(('Dvd Calendar'!$E$981:$CZ$981='Field Check'!$C$53)*('Field Check'!$C$53&lt;&gt;"")+('Dvd Calendar'!$E$981:$CZ$981='Field Check'!$C$54)*('Field Check'!$C$54&lt;&gt;"")+('Dvd Calendar'!$E$981:$CZ$981='Field Check'!$C$55)*('Field Check'!$C$55&lt;&gt;"")+('Dvd Calendar'!$E$981:$CZ$981='Field Check'!$C$56)*('Field Check'!$C$56&lt;&gt;"")+('Dvd Calendar'!$E$981:$CZ$981='Field Check'!$C$57)*('Field Check'!$C$57&lt;&gt;""))*(COUNTIF('Dvd Calendar'!$E$983:$CZ$983,'Dvd Calendar'!$E$976:$CZ$976)=0)),"")))</f>
        <v/>
      </c>
      <c r="D139" s="77">
        <f>IF(D$49="","",IF($B139="","",IFERROR(SUMIFS('Dvd Calendar'!$E$984:$CZ$984,'Dvd Calendar'!$E$983:$CZ$983,"&gt;"&amp;D$48,'Dvd Calendar'!$E$983:$CZ$983,"&lt;="&amp;D$49)+SUMPRODUCT(('Dvd Calendar'!$E$976:$CZ$976&gt;D$48)*('Dvd Calendar'!$E$976:$CZ$976&lt;=D$49)*'Dvd Calendar'!$E$979:$CZ$979*(('Dvd Calendar'!$E$981:$CZ$981='Field Check'!$C$53)*('Field Check'!$C$53&lt;&gt;"")+('Dvd Calendar'!$E$981:$CZ$981='Field Check'!$C$54)*('Field Check'!$C$54&lt;&gt;"")+('Dvd Calendar'!$E$981:$CZ$981='Field Check'!$C$55)*('Field Check'!$C$55&lt;&gt;"")+('Dvd Calendar'!$E$981:$CZ$981='Field Check'!$C$56)*('Field Check'!$C$56&lt;&gt;"")+('Dvd Calendar'!$E$981:$CZ$981='Field Check'!$C$57)*('Field Check'!$C$57&lt;&gt;""))*(COUNTIF('Dvd Calendar'!$E$983:$CZ$983,'Dvd Calendar'!$E$976:$CZ$976)=0)),"")))</f>
        <v/>
      </c>
      <c r="E139" s="77">
        <f>IF(E$49="","",IF($B139="","",IFERROR(SUMIFS('Dvd Calendar'!$E$984:$CZ$984,'Dvd Calendar'!$E$983:$CZ$983,"&gt;"&amp;E$48,'Dvd Calendar'!$E$983:$CZ$983,"&lt;="&amp;E$49)+SUMPRODUCT(('Dvd Calendar'!$E$976:$CZ$976&gt;E$48)*('Dvd Calendar'!$E$976:$CZ$976&lt;=E$49)*'Dvd Calendar'!$E$979:$CZ$979*(('Dvd Calendar'!$E$981:$CZ$981='Field Check'!$C$53)*('Field Check'!$C$53&lt;&gt;"")+('Dvd Calendar'!$E$981:$CZ$981='Field Check'!$C$54)*('Field Check'!$C$54&lt;&gt;"")+('Dvd Calendar'!$E$981:$CZ$981='Field Check'!$C$55)*('Field Check'!$C$55&lt;&gt;"")+('Dvd Calendar'!$E$981:$CZ$981='Field Check'!$C$56)*('Field Check'!$C$56&lt;&gt;"")+('Dvd Calendar'!$E$981:$CZ$981='Field Check'!$C$57)*('Field Check'!$C$57&lt;&gt;""))*(COUNTIF('Dvd Calendar'!$E$983:$CZ$983,'Dvd Calendar'!$E$976:$CZ$976)=0)),"")))</f>
        <v/>
      </c>
      <c r="F139" s="77">
        <f>IF(F$49="","",IF($B139="","",IFERROR(SUMIFS('Dvd Calendar'!$E$984:$CZ$984,'Dvd Calendar'!$E$983:$CZ$983,"&gt;"&amp;F$48,'Dvd Calendar'!$E$983:$CZ$983,"&lt;="&amp;F$49)+SUMPRODUCT(('Dvd Calendar'!$E$976:$CZ$976&gt;F$48)*('Dvd Calendar'!$E$976:$CZ$976&lt;=F$49)*'Dvd Calendar'!$E$979:$CZ$979*(('Dvd Calendar'!$E$981:$CZ$981='Field Check'!$C$53)*('Field Check'!$C$53&lt;&gt;"")+('Dvd Calendar'!$E$981:$CZ$981='Field Check'!$C$54)*('Field Check'!$C$54&lt;&gt;"")+('Dvd Calendar'!$E$981:$CZ$981='Field Check'!$C$55)*('Field Check'!$C$55&lt;&gt;"")+('Dvd Calendar'!$E$981:$CZ$981='Field Check'!$C$56)*('Field Check'!$C$56&lt;&gt;"")+('Dvd Calendar'!$E$981:$CZ$981='Field Check'!$C$57)*('Field Check'!$C$57&lt;&gt;""))*(COUNTIF('Dvd Calendar'!$E$983:$CZ$983,'Dvd Calendar'!$E$976:$CZ$976)=0)),"")))</f>
        <v/>
      </c>
      <c r="G139" s="77">
        <f>IF(G$49="","",IF($B139="","",IFERROR(SUMIFS('Dvd Calendar'!$E$984:$CZ$984,'Dvd Calendar'!$E$983:$CZ$983,"&gt;"&amp;G$48,'Dvd Calendar'!$E$983:$CZ$983,"&lt;="&amp;G$49)+SUMPRODUCT(('Dvd Calendar'!$E$976:$CZ$976&gt;G$48)*('Dvd Calendar'!$E$976:$CZ$976&lt;=G$49)*'Dvd Calendar'!$E$979:$CZ$979*(('Dvd Calendar'!$E$981:$CZ$981='Field Check'!$C$53)*('Field Check'!$C$53&lt;&gt;"")+('Dvd Calendar'!$E$981:$CZ$981='Field Check'!$C$54)*('Field Check'!$C$54&lt;&gt;"")+('Dvd Calendar'!$E$981:$CZ$981='Field Check'!$C$55)*('Field Check'!$C$55&lt;&gt;"")+('Dvd Calendar'!$E$981:$CZ$981='Field Check'!$C$56)*('Field Check'!$C$56&lt;&gt;"")+('Dvd Calendar'!$E$981:$CZ$981='Field Check'!$C$57)*('Field Check'!$C$57&lt;&gt;""))*(COUNTIF('Dvd Calendar'!$E$983:$CZ$983,'Dvd Calendar'!$E$976:$CZ$976)=0)),"")))</f>
        <v/>
      </c>
      <c r="H139" s="77">
        <f>IF(H$49="","",IF($B139="","",IFERROR(SUMIFS('Dvd Calendar'!$E$984:$CZ$984,'Dvd Calendar'!$E$983:$CZ$983,"&gt;"&amp;H$48,'Dvd Calendar'!$E$983:$CZ$983,"&lt;="&amp;H$49)+SUMPRODUCT(('Dvd Calendar'!$E$976:$CZ$976&gt;H$48)*('Dvd Calendar'!$E$976:$CZ$976&lt;=H$49)*'Dvd Calendar'!$E$979:$CZ$979*(('Dvd Calendar'!$E$981:$CZ$981='Field Check'!$C$53)*('Field Check'!$C$53&lt;&gt;"")+('Dvd Calendar'!$E$981:$CZ$981='Field Check'!$C$54)*('Field Check'!$C$54&lt;&gt;"")+('Dvd Calendar'!$E$981:$CZ$981='Field Check'!$C$55)*('Field Check'!$C$55&lt;&gt;"")+('Dvd Calendar'!$E$981:$CZ$981='Field Check'!$C$56)*('Field Check'!$C$56&lt;&gt;"")+('Dvd Calendar'!$E$981:$CZ$981='Field Check'!$C$57)*('Field Check'!$C$57&lt;&gt;""))*(COUNTIF('Dvd Calendar'!$E$983:$CZ$983,'Dvd Calendar'!$E$976:$CZ$976)=0)),"")))</f>
        <v/>
      </c>
      <c r="I139" s="77">
        <f>IF(I$49="","",IF($B139="","",IFERROR(SUMIFS('Dvd Calendar'!$E$984:$CZ$984,'Dvd Calendar'!$E$983:$CZ$983,"&gt;"&amp;I$48,'Dvd Calendar'!$E$983:$CZ$983,"&lt;="&amp;I$49)+SUMPRODUCT(('Dvd Calendar'!$E$976:$CZ$976&gt;I$48)*('Dvd Calendar'!$E$976:$CZ$976&lt;=I$49)*'Dvd Calendar'!$E$979:$CZ$979*(('Dvd Calendar'!$E$981:$CZ$981='Field Check'!$C$53)*('Field Check'!$C$53&lt;&gt;"")+('Dvd Calendar'!$E$981:$CZ$981='Field Check'!$C$54)*('Field Check'!$C$54&lt;&gt;"")+('Dvd Calendar'!$E$981:$CZ$981='Field Check'!$C$55)*('Field Check'!$C$55&lt;&gt;"")+('Dvd Calendar'!$E$981:$CZ$981='Field Check'!$C$56)*('Field Check'!$C$56&lt;&gt;"")+('Dvd Calendar'!$E$981:$CZ$981='Field Check'!$C$57)*('Field Check'!$C$57&lt;&gt;""))*(COUNTIF('Dvd Calendar'!$E$983:$CZ$983,'Dvd Calendar'!$E$976:$CZ$976)=0)),"")))</f>
        <v/>
      </c>
      <c r="J139" s="77">
        <f>IF(J$49="","",IF($B139="","",IFERROR(SUMIFS('Dvd Calendar'!$E$984:$CZ$984,'Dvd Calendar'!$E$983:$CZ$983,"&gt;"&amp;J$48,'Dvd Calendar'!$E$983:$CZ$983,"&lt;="&amp;J$49)+SUMPRODUCT(('Dvd Calendar'!$E$976:$CZ$976&gt;J$48)*('Dvd Calendar'!$E$976:$CZ$976&lt;=J$49)*'Dvd Calendar'!$E$979:$CZ$979*(('Dvd Calendar'!$E$981:$CZ$981='Field Check'!$C$53)*('Field Check'!$C$53&lt;&gt;"")+('Dvd Calendar'!$E$981:$CZ$981='Field Check'!$C$54)*('Field Check'!$C$54&lt;&gt;"")+('Dvd Calendar'!$E$981:$CZ$981='Field Check'!$C$55)*('Field Check'!$C$55&lt;&gt;"")+('Dvd Calendar'!$E$981:$CZ$981='Field Check'!$C$56)*('Field Check'!$C$56&lt;&gt;"")+('Dvd Calendar'!$E$981:$CZ$981='Field Check'!$C$57)*('Field Check'!$C$57&lt;&gt;""))*(COUNTIF('Dvd Calendar'!$E$983:$CZ$983,'Dvd Calendar'!$E$976:$CZ$976)=0)),"")))</f>
        <v/>
      </c>
      <c r="K139" s="77">
        <f>IF(K$49="","",IF($B139="","",IFERROR(SUMIFS('Dvd Calendar'!$E$984:$CZ$984,'Dvd Calendar'!$E$983:$CZ$983,"&gt;"&amp;K$48,'Dvd Calendar'!$E$983:$CZ$983,"&lt;="&amp;K$49)+SUMPRODUCT(('Dvd Calendar'!$E$976:$CZ$976&gt;K$48)*('Dvd Calendar'!$E$976:$CZ$976&lt;=K$49)*'Dvd Calendar'!$E$979:$CZ$979*(('Dvd Calendar'!$E$981:$CZ$981='Field Check'!$C$53)*('Field Check'!$C$53&lt;&gt;"")+('Dvd Calendar'!$E$981:$CZ$981='Field Check'!$C$54)*('Field Check'!$C$54&lt;&gt;"")+('Dvd Calendar'!$E$981:$CZ$981='Field Check'!$C$55)*('Field Check'!$C$55&lt;&gt;"")+('Dvd Calendar'!$E$981:$CZ$981='Field Check'!$C$56)*('Field Check'!$C$56&lt;&gt;"")+('Dvd Calendar'!$E$981:$CZ$981='Field Check'!$C$57)*('Field Check'!$C$57&lt;&gt;""))*(COUNTIF('Dvd Calendar'!$E$983:$CZ$983,'Dvd Calendar'!$E$976:$CZ$976)=0)),"")))</f>
        <v/>
      </c>
      <c r="L139" s="77">
        <f>IF(L$49="","",IF($B139="","",IFERROR(SUMIFS('Dvd Calendar'!$E$984:$CZ$984,'Dvd Calendar'!$E$983:$CZ$983,"&gt;"&amp;L$48,'Dvd Calendar'!$E$983:$CZ$983,"&lt;="&amp;L$49)+SUMPRODUCT(('Dvd Calendar'!$E$976:$CZ$976&gt;L$48)*('Dvd Calendar'!$E$976:$CZ$976&lt;=L$49)*'Dvd Calendar'!$E$979:$CZ$979*(('Dvd Calendar'!$E$981:$CZ$981='Field Check'!$C$53)*('Field Check'!$C$53&lt;&gt;"")+('Dvd Calendar'!$E$981:$CZ$981='Field Check'!$C$54)*('Field Check'!$C$54&lt;&gt;"")+('Dvd Calendar'!$E$981:$CZ$981='Field Check'!$C$55)*('Field Check'!$C$55&lt;&gt;"")+('Dvd Calendar'!$E$981:$CZ$981='Field Check'!$C$56)*('Field Check'!$C$56&lt;&gt;"")+('Dvd Calendar'!$E$981:$CZ$981='Field Check'!$C$57)*('Field Check'!$C$57&lt;&gt;""))*(COUNTIF('Dvd Calendar'!$E$983:$CZ$983,'Dvd Calendar'!$E$976:$CZ$976)=0)),"")))</f>
        <v/>
      </c>
      <c r="M139" s="77">
        <f>IF(M$49="","",IF($B139="","",IFERROR(SUMIFS('Dvd Calendar'!$E$984:$CZ$984,'Dvd Calendar'!$E$983:$CZ$983,"&gt;"&amp;M$48,'Dvd Calendar'!$E$983:$CZ$983,"&lt;="&amp;M$49)+SUMPRODUCT(('Dvd Calendar'!$E$976:$CZ$976&gt;M$48)*('Dvd Calendar'!$E$976:$CZ$976&lt;=M$49)*'Dvd Calendar'!$E$979:$CZ$979*(('Dvd Calendar'!$E$981:$CZ$981='Field Check'!$C$53)*('Field Check'!$C$53&lt;&gt;"")+('Dvd Calendar'!$E$981:$CZ$981='Field Check'!$C$54)*('Field Check'!$C$54&lt;&gt;"")+('Dvd Calendar'!$E$981:$CZ$981='Field Check'!$C$55)*('Field Check'!$C$55&lt;&gt;"")+('Dvd Calendar'!$E$981:$CZ$981='Field Check'!$C$56)*('Field Check'!$C$56&lt;&gt;"")+('Dvd Calendar'!$E$981:$CZ$981='Field Check'!$C$57)*('Field Check'!$C$57&lt;&gt;""))*(COUNTIF('Dvd Calendar'!$E$983:$CZ$983,'Dvd Calendar'!$E$976:$CZ$976)=0)),"")))</f>
        <v/>
      </c>
      <c r="N139" s="77">
        <f>IF(N$49="","",IF($B139="","",IFERROR(SUMIFS('Dvd Calendar'!$E$984:$CZ$984,'Dvd Calendar'!$E$983:$CZ$983,"&gt;"&amp;N$48,'Dvd Calendar'!$E$983:$CZ$983,"&lt;="&amp;N$49)+SUMPRODUCT(('Dvd Calendar'!$E$976:$CZ$976&gt;N$48)*('Dvd Calendar'!$E$976:$CZ$976&lt;=N$49)*'Dvd Calendar'!$E$979:$CZ$979*(('Dvd Calendar'!$E$981:$CZ$981='Field Check'!$C$53)*('Field Check'!$C$53&lt;&gt;"")+('Dvd Calendar'!$E$981:$CZ$981='Field Check'!$C$54)*('Field Check'!$C$54&lt;&gt;"")+('Dvd Calendar'!$E$981:$CZ$981='Field Check'!$C$55)*('Field Check'!$C$55&lt;&gt;"")+('Dvd Calendar'!$E$981:$CZ$981='Field Check'!$C$56)*('Field Check'!$C$56&lt;&gt;"")+('Dvd Calendar'!$E$981:$CZ$981='Field Check'!$C$57)*('Field Check'!$C$57&lt;&gt;""))*(COUNTIF('Dvd Calendar'!$E$983:$CZ$983,'Dvd Calendar'!$E$976:$CZ$976)=0)),"")))</f>
        <v/>
      </c>
      <c r="O139" s="77">
        <f>IF(O$49="","",IF($B139="","",IFERROR(SUMIFS('Dvd Calendar'!$E$984:$CZ$984,'Dvd Calendar'!$E$983:$CZ$983,"&gt;"&amp;O$48,'Dvd Calendar'!$E$983:$CZ$983,"&lt;="&amp;O$49)+SUMPRODUCT(('Dvd Calendar'!$E$976:$CZ$976&gt;O$48)*('Dvd Calendar'!$E$976:$CZ$976&lt;=O$49)*'Dvd Calendar'!$E$979:$CZ$979*(('Dvd Calendar'!$E$981:$CZ$981='Field Check'!$C$53)*('Field Check'!$C$53&lt;&gt;"")+('Dvd Calendar'!$E$981:$CZ$981='Field Check'!$C$54)*('Field Check'!$C$54&lt;&gt;"")+('Dvd Calendar'!$E$981:$CZ$981='Field Check'!$C$55)*('Field Check'!$C$55&lt;&gt;"")+('Dvd Calendar'!$E$981:$CZ$981='Field Check'!$C$56)*('Field Check'!$C$56&lt;&gt;"")+('Dvd Calendar'!$E$981:$CZ$981='Field Check'!$C$57)*('Field Check'!$C$57&lt;&gt;""))*(COUNTIF('Dvd Calendar'!$E$983:$CZ$983,'Dvd Calendar'!$E$976:$CZ$976)=0)),"")))</f>
        <v/>
      </c>
      <c r="P139" s="77">
        <f>IF(P$49="","",IF($B139="","",IFERROR(SUMIFS('Dvd Calendar'!$E$984:$CZ$984,'Dvd Calendar'!$E$983:$CZ$983,"&gt;"&amp;P$48,'Dvd Calendar'!$E$983:$CZ$983,"&lt;="&amp;P$49)+SUMPRODUCT(('Dvd Calendar'!$E$976:$CZ$976&gt;P$48)*('Dvd Calendar'!$E$976:$CZ$976&lt;=P$49)*'Dvd Calendar'!$E$979:$CZ$979*(('Dvd Calendar'!$E$981:$CZ$981='Field Check'!$C$53)*('Field Check'!$C$53&lt;&gt;"")+('Dvd Calendar'!$E$981:$CZ$981='Field Check'!$C$54)*('Field Check'!$C$54&lt;&gt;"")+('Dvd Calendar'!$E$981:$CZ$981='Field Check'!$C$55)*('Field Check'!$C$55&lt;&gt;"")+('Dvd Calendar'!$E$981:$CZ$981='Field Check'!$C$56)*('Field Check'!$C$56&lt;&gt;"")+('Dvd Calendar'!$E$981:$CZ$981='Field Check'!$C$57)*('Field Check'!$C$57&lt;&gt;""))*(COUNTIF('Dvd Calendar'!$E$983:$CZ$983,'Dvd Calendar'!$E$976:$CZ$976)=0)),"")))</f>
        <v/>
      </c>
      <c r="Q139" s="77">
        <f>IF(Q$49="","",IF($B139="","",IFERROR(SUMIFS('Dvd Calendar'!$E$984:$CZ$984,'Dvd Calendar'!$E$983:$CZ$983,"&gt;"&amp;Q$48,'Dvd Calendar'!$E$983:$CZ$983,"&lt;="&amp;Q$49)+SUMPRODUCT(('Dvd Calendar'!$E$976:$CZ$976&gt;Q$48)*('Dvd Calendar'!$E$976:$CZ$976&lt;=Q$49)*'Dvd Calendar'!$E$979:$CZ$979*(('Dvd Calendar'!$E$981:$CZ$981='Field Check'!$C$53)*('Field Check'!$C$53&lt;&gt;"")+('Dvd Calendar'!$E$981:$CZ$981='Field Check'!$C$54)*('Field Check'!$C$54&lt;&gt;"")+('Dvd Calendar'!$E$981:$CZ$981='Field Check'!$C$55)*('Field Check'!$C$55&lt;&gt;"")+('Dvd Calendar'!$E$981:$CZ$981='Field Check'!$C$56)*('Field Check'!$C$56&lt;&gt;"")+('Dvd Calendar'!$E$981:$CZ$981='Field Check'!$C$57)*('Field Check'!$C$57&lt;&gt;""))*(COUNTIF('Dvd Calendar'!$E$983:$CZ$983,'Dvd Calendar'!$E$976:$CZ$976)=0)),"")))</f>
        <v/>
      </c>
      <c r="R139" s="77">
        <f>IF(R$49="","",IF($B139="","",IFERROR(SUMIFS('Dvd Calendar'!$E$984:$CZ$984,'Dvd Calendar'!$E$983:$CZ$983,"&gt;"&amp;R$48,'Dvd Calendar'!$E$983:$CZ$983,"&lt;="&amp;R$49)+SUMPRODUCT(('Dvd Calendar'!$E$976:$CZ$976&gt;R$48)*('Dvd Calendar'!$E$976:$CZ$976&lt;=R$49)*'Dvd Calendar'!$E$979:$CZ$979*(('Dvd Calendar'!$E$981:$CZ$981='Field Check'!$C$53)*('Field Check'!$C$53&lt;&gt;"")+('Dvd Calendar'!$E$981:$CZ$981='Field Check'!$C$54)*('Field Check'!$C$54&lt;&gt;"")+('Dvd Calendar'!$E$981:$CZ$981='Field Check'!$C$55)*('Field Check'!$C$55&lt;&gt;"")+('Dvd Calendar'!$E$981:$CZ$981='Field Check'!$C$56)*('Field Check'!$C$56&lt;&gt;"")+('Dvd Calendar'!$E$981:$CZ$981='Field Check'!$C$57)*('Field Check'!$C$57&lt;&gt;""))*(COUNTIF('Dvd Calendar'!$E$983:$CZ$983,'Dvd Calendar'!$E$976:$CZ$976)=0)),"")))</f>
        <v/>
      </c>
    </row>
    <row r="140">
      <c r="B140" s="126">
        <f>IF('AS51'!$C$95="","",'AS51'!$C$95)</f>
        <v/>
      </c>
      <c r="C140" s="77">
        <f>IF(C$49="","",IF($B140="","",IFERROR(SUMIFS('Dvd Calendar'!$E$995:$CZ$995,'Dvd Calendar'!$E$994:$CZ$994,"&gt;"&amp;C$48,'Dvd Calendar'!$E$994:$CZ$994,"&lt;="&amp;C$49)+SUMPRODUCT(('Dvd Calendar'!$E$987:$CZ$987&gt;C$48)*('Dvd Calendar'!$E$987:$CZ$987&lt;=C$49)*'Dvd Calendar'!$E$990:$CZ$990*(('Dvd Calendar'!$E$992:$CZ$992='Field Check'!$C$53)*('Field Check'!$C$53&lt;&gt;"")+('Dvd Calendar'!$E$992:$CZ$992='Field Check'!$C$54)*('Field Check'!$C$54&lt;&gt;"")+('Dvd Calendar'!$E$992:$CZ$992='Field Check'!$C$55)*('Field Check'!$C$55&lt;&gt;"")+('Dvd Calendar'!$E$992:$CZ$992='Field Check'!$C$56)*('Field Check'!$C$56&lt;&gt;"")+('Dvd Calendar'!$E$992:$CZ$992='Field Check'!$C$57)*('Field Check'!$C$57&lt;&gt;""))*(COUNTIF('Dvd Calendar'!$E$994:$CZ$994,'Dvd Calendar'!$E$987:$CZ$987)=0)),"")))</f>
        <v/>
      </c>
      <c r="D140" s="77">
        <f>IF(D$49="","",IF($B140="","",IFERROR(SUMIFS('Dvd Calendar'!$E$995:$CZ$995,'Dvd Calendar'!$E$994:$CZ$994,"&gt;"&amp;D$48,'Dvd Calendar'!$E$994:$CZ$994,"&lt;="&amp;D$49)+SUMPRODUCT(('Dvd Calendar'!$E$987:$CZ$987&gt;D$48)*('Dvd Calendar'!$E$987:$CZ$987&lt;=D$49)*'Dvd Calendar'!$E$990:$CZ$990*(('Dvd Calendar'!$E$992:$CZ$992='Field Check'!$C$53)*('Field Check'!$C$53&lt;&gt;"")+('Dvd Calendar'!$E$992:$CZ$992='Field Check'!$C$54)*('Field Check'!$C$54&lt;&gt;"")+('Dvd Calendar'!$E$992:$CZ$992='Field Check'!$C$55)*('Field Check'!$C$55&lt;&gt;"")+('Dvd Calendar'!$E$992:$CZ$992='Field Check'!$C$56)*('Field Check'!$C$56&lt;&gt;"")+('Dvd Calendar'!$E$992:$CZ$992='Field Check'!$C$57)*('Field Check'!$C$57&lt;&gt;""))*(COUNTIF('Dvd Calendar'!$E$994:$CZ$994,'Dvd Calendar'!$E$987:$CZ$987)=0)),"")))</f>
        <v/>
      </c>
      <c r="E140" s="77">
        <f>IF(E$49="","",IF($B140="","",IFERROR(SUMIFS('Dvd Calendar'!$E$995:$CZ$995,'Dvd Calendar'!$E$994:$CZ$994,"&gt;"&amp;E$48,'Dvd Calendar'!$E$994:$CZ$994,"&lt;="&amp;E$49)+SUMPRODUCT(('Dvd Calendar'!$E$987:$CZ$987&gt;E$48)*('Dvd Calendar'!$E$987:$CZ$987&lt;=E$49)*'Dvd Calendar'!$E$990:$CZ$990*(('Dvd Calendar'!$E$992:$CZ$992='Field Check'!$C$53)*('Field Check'!$C$53&lt;&gt;"")+('Dvd Calendar'!$E$992:$CZ$992='Field Check'!$C$54)*('Field Check'!$C$54&lt;&gt;"")+('Dvd Calendar'!$E$992:$CZ$992='Field Check'!$C$55)*('Field Check'!$C$55&lt;&gt;"")+('Dvd Calendar'!$E$992:$CZ$992='Field Check'!$C$56)*('Field Check'!$C$56&lt;&gt;"")+('Dvd Calendar'!$E$992:$CZ$992='Field Check'!$C$57)*('Field Check'!$C$57&lt;&gt;""))*(COUNTIF('Dvd Calendar'!$E$994:$CZ$994,'Dvd Calendar'!$E$987:$CZ$987)=0)),"")))</f>
        <v/>
      </c>
      <c r="F140" s="77">
        <f>IF(F$49="","",IF($B140="","",IFERROR(SUMIFS('Dvd Calendar'!$E$995:$CZ$995,'Dvd Calendar'!$E$994:$CZ$994,"&gt;"&amp;F$48,'Dvd Calendar'!$E$994:$CZ$994,"&lt;="&amp;F$49)+SUMPRODUCT(('Dvd Calendar'!$E$987:$CZ$987&gt;F$48)*('Dvd Calendar'!$E$987:$CZ$987&lt;=F$49)*'Dvd Calendar'!$E$990:$CZ$990*(('Dvd Calendar'!$E$992:$CZ$992='Field Check'!$C$53)*('Field Check'!$C$53&lt;&gt;"")+('Dvd Calendar'!$E$992:$CZ$992='Field Check'!$C$54)*('Field Check'!$C$54&lt;&gt;"")+('Dvd Calendar'!$E$992:$CZ$992='Field Check'!$C$55)*('Field Check'!$C$55&lt;&gt;"")+('Dvd Calendar'!$E$992:$CZ$992='Field Check'!$C$56)*('Field Check'!$C$56&lt;&gt;"")+('Dvd Calendar'!$E$992:$CZ$992='Field Check'!$C$57)*('Field Check'!$C$57&lt;&gt;""))*(COUNTIF('Dvd Calendar'!$E$994:$CZ$994,'Dvd Calendar'!$E$987:$CZ$987)=0)),"")))</f>
        <v/>
      </c>
      <c r="G140" s="77">
        <f>IF(G$49="","",IF($B140="","",IFERROR(SUMIFS('Dvd Calendar'!$E$995:$CZ$995,'Dvd Calendar'!$E$994:$CZ$994,"&gt;"&amp;G$48,'Dvd Calendar'!$E$994:$CZ$994,"&lt;="&amp;G$49)+SUMPRODUCT(('Dvd Calendar'!$E$987:$CZ$987&gt;G$48)*('Dvd Calendar'!$E$987:$CZ$987&lt;=G$49)*'Dvd Calendar'!$E$990:$CZ$990*(('Dvd Calendar'!$E$992:$CZ$992='Field Check'!$C$53)*('Field Check'!$C$53&lt;&gt;"")+('Dvd Calendar'!$E$992:$CZ$992='Field Check'!$C$54)*('Field Check'!$C$54&lt;&gt;"")+('Dvd Calendar'!$E$992:$CZ$992='Field Check'!$C$55)*('Field Check'!$C$55&lt;&gt;"")+('Dvd Calendar'!$E$992:$CZ$992='Field Check'!$C$56)*('Field Check'!$C$56&lt;&gt;"")+('Dvd Calendar'!$E$992:$CZ$992='Field Check'!$C$57)*('Field Check'!$C$57&lt;&gt;""))*(COUNTIF('Dvd Calendar'!$E$994:$CZ$994,'Dvd Calendar'!$E$987:$CZ$987)=0)),"")))</f>
        <v/>
      </c>
      <c r="H140" s="77">
        <f>IF(H$49="","",IF($B140="","",IFERROR(SUMIFS('Dvd Calendar'!$E$995:$CZ$995,'Dvd Calendar'!$E$994:$CZ$994,"&gt;"&amp;H$48,'Dvd Calendar'!$E$994:$CZ$994,"&lt;="&amp;H$49)+SUMPRODUCT(('Dvd Calendar'!$E$987:$CZ$987&gt;H$48)*('Dvd Calendar'!$E$987:$CZ$987&lt;=H$49)*'Dvd Calendar'!$E$990:$CZ$990*(('Dvd Calendar'!$E$992:$CZ$992='Field Check'!$C$53)*('Field Check'!$C$53&lt;&gt;"")+('Dvd Calendar'!$E$992:$CZ$992='Field Check'!$C$54)*('Field Check'!$C$54&lt;&gt;"")+('Dvd Calendar'!$E$992:$CZ$992='Field Check'!$C$55)*('Field Check'!$C$55&lt;&gt;"")+('Dvd Calendar'!$E$992:$CZ$992='Field Check'!$C$56)*('Field Check'!$C$56&lt;&gt;"")+('Dvd Calendar'!$E$992:$CZ$992='Field Check'!$C$57)*('Field Check'!$C$57&lt;&gt;""))*(COUNTIF('Dvd Calendar'!$E$994:$CZ$994,'Dvd Calendar'!$E$987:$CZ$987)=0)),"")))</f>
        <v/>
      </c>
      <c r="I140" s="77">
        <f>IF(I$49="","",IF($B140="","",IFERROR(SUMIFS('Dvd Calendar'!$E$995:$CZ$995,'Dvd Calendar'!$E$994:$CZ$994,"&gt;"&amp;I$48,'Dvd Calendar'!$E$994:$CZ$994,"&lt;="&amp;I$49)+SUMPRODUCT(('Dvd Calendar'!$E$987:$CZ$987&gt;I$48)*('Dvd Calendar'!$E$987:$CZ$987&lt;=I$49)*'Dvd Calendar'!$E$990:$CZ$990*(('Dvd Calendar'!$E$992:$CZ$992='Field Check'!$C$53)*('Field Check'!$C$53&lt;&gt;"")+('Dvd Calendar'!$E$992:$CZ$992='Field Check'!$C$54)*('Field Check'!$C$54&lt;&gt;"")+('Dvd Calendar'!$E$992:$CZ$992='Field Check'!$C$55)*('Field Check'!$C$55&lt;&gt;"")+('Dvd Calendar'!$E$992:$CZ$992='Field Check'!$C$56)*('Field Check'!$C$56&lt;&gt;"")+('Dvd Calendar'!$E$992:$CZ$992='Field Check'!$C$57)*('Field Check'!$C$57&lt;&gt;""))*(COUNTIF('Dvd Calendar'!$E$994:$CZ$994,'Dvd Calendar'!$E$987:$CZ$987)=0)),"")))</f>
        <v/>
      </c>
      <c r="J140" s="77">
        <f>IF(J$49="","",IF($B140="","",IFERROR(SUMIFS('Dvd Calendar'!$E$995:$CZ$995,'Dvd Calendar'!$E$994:$CZ$994,"&gt;"&amp;J$48,'Dvd Calendar'!$E$994:$CZ$994,"&lt;="&amp;J$49)+SUMPRODUCT(('Dvd Calendar'!$E$987:$CZ$987&gt;J$48)*('Dvd Calendar'!$E$987:$CZ$987&lt;=J$49)*'Dvd Calendar'!$E$990:$CZ$990*(('Dvd Calendar'!$E$992:$CZ$992='Field Check'!$C$53)*('Field Check'!$C$53&lt;&gt;"")+('Dvd Calendar'!$E$992:$CZ$992='Field Check'!$C$54)*('Field Check'!$C$54&lt;&gt;"")+('Dvd Calendar'!$E$992:$CZ$992='Field Check'!$C$55)*('Field Check'!$C$55&lt;&gt;"")+('Dvd Calendar'!$E$992:$CZ$992='Field Check'!$C$56)*('Field Check'!$C$56&lt;&gt;"")+('Dvd Calendar'!$E$992:$CZ$992='Field Check'!$C$57)*('Field Check'!$C$57&lt;&gt;""))*(COUNTIF('Dvd Calendar'!$E$994:$CZ$994,'Dvd Calendar'!$E$987:$CZ$987)=0)),"")))</f>
        <v/>
      </c>
      <c r="K140" s="77">
        <f>IF(K$49="","",IF($B140="","",IFERROR(SUMIFS('Dvd Calendar'!$E$995:$CZ$995,'Dvd Calendar'!$E$994:$CZ$994,"&gt;"&amp;K$48,'Dvd Calendar'!$E$994:$CZ$994,"&lt;="&amp;K$49)+SUMPRODUCT(('Dvd Calendar'!$E$987:$CZ$987&gt;K$48)*('Dvd Calendar'!$E$987:$CZ$987&lt;=K$49)*'Dvd Calendar'!$E$990:$CZ$990*(('Dvd Calendar'!$E$992:$CZ$992='Field Check'!$C$53)*('Field Check'!$C$53&lt;&gt;"")+('Dvd Calendar'!$E$992:$CZ$992='Field Check'!$C$54)*('Field Check'!$C$54&lt;&gt;"")+('Dvd Calendar'!$E$992:$CZ$992='Field Check'!$C$55)*('Field Check'!$C$55&lt;&gt;"")+('Dvd Calendar'!$E$992:$CZ$992='Field Check'!$C$56)*('Field Check'!$C$56&lt;&gt;"")+('Dvd Calendar'!$E$992:$CZ$992='Field Check'!$C$57)*('Field Check'!$C$57&lt;&gt;""))*(COUNTIF('Dvd Calendar'!$E$994:$CZ$994,'Dvd Calendar'!$E$987:$CZ$987)=0)),"")))</f>
        <v/>
      </c>
      <c r="L140" s="77">
        <f>IF(L$49="","",IF($B140="","",IFERROR(SUMIFS('Dvd Calendar'!$E$995:$CZ$995,'Dvd Calendar'!$E$994:$CZ$994,"&gt;"&amp;L$48,'Dvd Calendar'!$E$994:$CZ$994,"&lt;="&amp;L$49)+SUMPRODUCT(('Dvd Calendar'!$E$987:$CZ$987&gt;L$48)*('Dvd Calendar'!$E$987:$CZ$987&lt;=L$49)*'Dvd Calendar'!$E$990:$CZ$990*(('Dvd Calendar'!$E$992:$CZ$992='Field Check'!$C$53)*('Field Check'!$C$53&lt;&gt;"")+('Dvd Calendar'!$E$992:$CZ$992='Field Check'!$C$54)*('Field Check'!$C$54&lt;&gt;"")+('Dvd Calendar'!$E$992:$CZ$992='Field Check'!$C$55)*('Field Check'!$C$55&lt;&gt;"")+('Dvd Calendar'!$E$992:$CZ$992='Field Check'!$C$56)*('Field Check'!$C$56&lt;&gt;"")+('Dvd Calendar'!$E$992:$CZ$992='Field Check'!$C$57)*('Field Check'!$C$57&lt;&gt;""))*(COUNTIF('Dvd Calendar'!$E$994:$CZ$994,'Dvd Calendar'!$E$987:$CZ$987)=0)),"")))</f>
        <v/>
      </c>
      <c r="M140" s="77">
        <f>IF(M$49="","",IF($B140="","",IFERROR(SUMIFS('Dvd Calendar'!$E$995:$CZ$995,'Dvd Calendar'!$E$994:$CZ$994,"&gt;"&amp;M$48,'Dvd Calendar'!$E$994:$CZ$994,"&lt;="&amp;M$49)+SUMPRODUCT(('Dvd Calendar'!$E$987:$CZ$987&gt;M$48)*('Dvd Calendar'!$E$987:$CZ$987&lt;=M$49)*'Dvd Calendar'!$E$990:$CZ$990*(('Dvd Calendar'!$E$992:$CZ$992='Field Check'!$C$53)*('Field Check'!$C$53&lt;&gt;"")+('Dvd Calendar'!$E$992:$CZ$992='Field Check'!$C$54)*('Field Check'!$C$54&lt;&gt;"")+('Dvd Calendar'!$E$992:$CZ$992='Field Check'!$C$55)*('Field Check'!$C$55&lt;&gt;"")+('Dvd Calendar'!$E$992:$CZ$992='Field Check'!$C$56)*('Field Check'!$C$56&lt;&gt;"")+('Dvd Calendar'!$E$992:$CZ$992='Field Check'!$C$57)*('Field Check'!$C$57&lt;&gt;""))*(COUNTIF('Dvd Calendar'!$E$994:$CZ$994,'Dvd Calendar'!$E$987:$CZ$987)=0)),"")))</f>
        <v/>
      </c>
      <c r="N140" s="77">
        <f>IF(N$49="","",IF($B140="","",IFERROR(SUMIFS('Dvd Calendar'!$E$995:$CZ$995,'Dvd Calendar'!$E$994:$CZ$994,"&gt;"&amp;N$48,'Dvd Calendar'!$E$994:$CZ$994,"&lt;="&amp;N$49)+SUMPRODUCT(('Dvd Calendar'!$E$987:$CZ$987&gt;N$48)*('Dvd Calendar'!$E$987:$CZ$987&lt;=N$49)*'Dvd Calendar'!$E$990:$CZ$990*(('Dvd Calendar'!$E$992:$CZ$992='Field Check'!$C$53)*('Field Check'!$C$53&lt;&gt;"")+('Dvd Calendar'!$E$992:$CZ$992='Field Check'!$C$54)*('Field Check'!$C$54&lt;&gt;"")+('Dvd Calendar'!$E$992:$CZ$992='Field Check'!$C$55)*('Field Check'!$C$55&lt;&gt;"")+('Dvd Calendar'!$E$992:$CZ$992='Field Check'!$C$56)*('Field Check'!$C$56&lt;&gt;"")+('Dvd Calendar'!$E$992:$CZ$992='Field Check'!$C$57)*('Field Check'!$C$57&lt;&gt;""))*(COUNTIF('Dvd Calendar'!$E$994:$CZ$994,'Dvd Calendar'!$E$987:$CZ$987)=0)),"")))</f>
        <v/>
      </c>
      <c r="O140" s="77">
        <f>IF(O$49="","",IF($B140="","",IFERROR(SUMIFS('Dvd Calendar'!$E$995:$CZ$995,'Dvd Calendar'!$E$994:$CZ$994,"&gt;"&amp;O$48,'Dvd Calendar'!$E$994:$CZ$994,"&lt;="&amp;O$49)+SUMPRODUCT(('Dvd Calendar'!$E$987:$CZ$987&gt;O$48)*('Dvd Calendar'!$E$987:$CZ$987&lt;=O$49)*'Dvd Calendar'!$E$990:$CZ$990*(('Dvd Calendar'!$E$992:$CZ$992='Field Check'!$C$53)*('Field Check'!$C$53&lt;&gt;"")+('Dvd Calendar'!$E$992:$CZ$992='Field Check'!$C$54)*('Field Check'!$C$54&lt;&gt;"")+('Dvd Calendar'!$E$992:$CZ$992='Field Check'!$C$55)*('Field Check'!$C$55&lt;&gt;"")+('Dvd Calendar'!$E$992:$CZ$992='Field Check'!$C$56)*('Field Check'!$C$56&lt;&gt;"")+('Dvd Calendar'!$E$992:$CZ$992='Field Check'!$C$57)*('Field Check'!$C$57&lt;&gt;""))*(COUNTIF('Dvd Calendar'!$E$994:$CZ$994,'Dvd Calendar'!$E$987:$CZ$987)=0)),"")))</f>
        <v/>
      </c>
      <c r="P140" s="77">
        <f>IF(P$49="","",IF($B140="","",IFERROR(SUMIFS('Dvd Calendar'!$E$995:$CZ$995,'Dvd Calendar'!$E$994:$CZ$994,"&gt;"&amp;P$48,'Dvd Calendar'!$E$994:$CZ$994,"&lt;="&amp;P$49)+SUMPRODUCT(('Dvd Calendar'!$E$987:$CZ$987&gt;P$48)*('Dvd Calendar'!$E$987:$CZ$987&lt;=P$49)*'Dvd Calendar'!$E$990:$CZ$990*(('Dvd Calendar'!$E$992:$CZ$992='Field Check'!$C$53)*('Field Check'!$C$53&lt;&gt;"")+('Dvd Calendar'!$E$992:$CZ$992='Field Check'!$C$54)*('Field Check'!$C$54&lt;&gt;"")+('Dvd Calendar'!$E$992:$CZ$992='Field Check'!$C$55)*('Field Check'!$C$55&lt;&gt;"")+('Dvd Calendar'!$E$992:$CZ$992='Field Check'!$C$56)*('Field Check'!$C$56&lt;&gt;"")+('Dvd Calendar'!$E$992:$CZ$992='Field Check'!$C$57)*('Field Check'!$C$57&lt;&gt;""))*(COUNTIF('Dvd Calendar'!$E$994:$CZ$994,'Dvd Calendar'!$E$987:$CZ$987)=0)),"")))</f>
        <v/>
      </c>
      <c r="Q140" s="77">
        <f>IF(Q$49="","",IF($B140="","",IFERROR(SUMIFS('Dvd Calendar'!$E$995:$CZ$995,'Dvd Calendar'!$E$994:$CZ$994,"&gt;"&amp;Q$48,'Dvd Calendar'!$E$994:$CZ$994,"&lt;="&amp;Q$49)+SUMPRODUCT(('Dvd Calendar'!$E$987:$CZ$987&gt;Q$48)*('Dvd Calendar'!$E$987:$CZ$987&lt;=Q$49)*'Dvd Calendar'!$E$990:$CZ$990*(('Dvd Calendar'!$E$992:$CZ$992='Field Check'!$C$53)*('Field Check'!$C$53&lt;&gt;"")+('Dvd Calendar'!$E$992:$CZ$992='Field Check'!$C$54)*('Field Check'!$C$54&lt;&gt;"")+('Dvd Calendar'!$E$992:$CZ$992='Field Check'!$C$55)*('Field Check'!$C$55&lt;&gt;"")+('Dvd Calendar'!$E$992:$CZ$992='Field Check'!$C$56)*('Field Check'!$C$56&lt;&gt;"")+('Dvd Calendar'!$E$992:$CZ$992='Field Check'!$C$57)*('Field Check'!$C$57&lt;&gt;""))*(COUNTIF('Dvd Calendar'!$E$994:$CZ$994,'Dvd Calendar'!$E$987:$CZ$987)=0)),"")))</f>
        <v/>
      </c>
      <c r="R140" s="77">
        <f>IF(R$49="","",IF($B140="","",IFERROR(SUMIFS('Dvd Calendar'!$E$995:$CZ$995,'Dvd Calendar'!$E$994:$CZ$994,"&gt;"&amp;R$48,'Dvd Calendar'!$E$994:$CZ$994,"&lt;="&amp;R$49)+SUMPRODUCT(('Dvd Calendar'!$E$987:$CZ$987&gt;R$48)*('Dvd Calendar'!$E$987:$CZ$987&lt;=R$49)*'Dvd Calendar'!$E$990:$CZ$990*(('Dvd Calendar'!$E$992:$CZ$992='Field Check'!$C$53)*('Field Check'!$C$53&lt;&gt;"")+('Dvd Calendar'!$E$992:$CZ$992='Field Check'!$C$54)*('Field Check'!$C$54&lt;&gt;"")+('Dvd Calendar'!$E$992:$CZ$992='Field Check'!$C$55)*('Field Check'!$C$55&lt;&gt;"")+('Dvd Calendar'!$E$992:$CZ$992='Field Check'!$C$56)*('Field Check'!$C$56&lt;&gt;"")+('Dvd Calendar'!$E$992:$CZ$992='Field Check'!$C$57)*('Field Check'!$C$57&lt;&gt;""))*(COUNTIF('Dvd Calendar'!$E$994:$CZ$994,'Dvd Calendar'!$E$987:$CZ$987)=0)),"")))</f>
        <v/>
      </c>
    </row>
    <row r="141">
      <c r="B141" s="126">
        <f>IF('AS51'!$C$96="","",'AS51'!$C$96)</f>
        <v/>
      </c>
      <c r="C141" s="77">
        <f>IF(C$49="","",IF($B141="","",IFERROR(SUMIFS('Dvd Calendar'!$E$1006:$CZ$1006,'Dvd Calendar'!$E$1005:$CZ$1005,"&gt;"&amp;C$48,'Dvd Calendar'!$E$1005:$CZ$1005,"&lt;="&amp;C$49)+SUMPRODUCT(('Dvd Calendar'!$E$998:$CZ$998&gt;C$48)*('Dvd Calendar'!$E$998:$CZ$998&lt;=C$49)*'Dvd Calendar'!$E$1001:$CZ$1001*(('Dvd Calendar'!$E$1003:$CZ$1003='Field Check'!$C$53)*('Field Check'!$C$53&lt;&gt;"")+('Dvd Calendar'!$E$1003:$CZ$1003='Field Check'!$C$54)*('Field Check'!$C$54&lt;&gt;"")+('Dvd Calendar'!$E$1003:$CZ$1003='Field Check'!$C$55)*('Field Check'!$C$55&lt;&gt;"")+('Dvd Calendar'!$E$1003:$CZ$1003='Field Check'!$C$56)*('Field Check'!$C$56&lt;&gt;"")+('Dvd Calendar'!$E$1003:$CZ$1003='Field Check'!$C$57)*('Field Check'!$C$57&lt;&gt;""))*(COUNTIF('Dvd Calendar'!$E$1005:$CZ$1005,'Dvd Calendar'!$E$998:$CZ$998)=0)),"")))</f>
        <v/>
      </c>
      <c r="D141" s="77">
        <f>IF(D$49="","",IF($B141="","",IFERROR(SUMIFS('Dvd Calendar'!$E$1006:$CZ$1006,'Dvd Calendar'!$E$1005:$CZ$1005,"&gt;"&amp;D$48,'Dvd Calendar'!$E$1005:$CZ$1005,"&lt;="&amp;D$49)+SUMPRODUCT(('Dvd Calendar'!$E$998:$CZ$998&gt;D$48)*('Dvd Calendar'!$E$998:$CZ$998&lt;=D$49)*'Dvd Calendar'!$E$1001:$CZ$1001*(('Dvd Calendar'!$E$1003:$CZ$1003='Field Check'!$C$53)*('Field Check'!$C$53&lt;&gt;"")+('Dvd Calendar'!$E$1003:$CZ$1003='Field Check'!$C$54)*('Field Check'!$C$54&lt;&gt;"")+('Dvd Calendar'!$E$1003:$CZ$1003='Field Check'!$C$55)*('Field Check'!$C$55&lt;&gt;"")+('Dvd Calendar'!$E$1003:$CZ$1003='Field Check'!$C$56)*('Field Check'!$C$56&lt;&gt;"")+('Dvd Calendar'!$E$1003:$CZ$1003='Field Check'!$C$57)*('Field Check'!$C$57&lt;&gt;""))*(COUNTIF('Dvd Calendar'!$E$1005:$CZ$1005,'Dvd Calendar'!$E$998:$CZ$998)=0)),"")))</f>
        <v/>
      </c>
      <c r="E141" s="77">
        <f>IF(E$49="","",IF($B141="","",IFERROR(SUMIFS('Dvd Calendar'!$E$1006:$CZ$1006,'Dvd Calendar'!$E$1005:$CZ$1005,"&gt;"&amp;E$48,'Dvd Calendar'!$E$1005:$CZ$1005,"&lt;="&amp;E$49)+SUMPRODUCT(('Dvd Calendar'!$E$998:$CZ$998&gt;E$48)*('Dvd Calendar'!$E$998:$CZ$998&lt;=E$49)*'Dvd Calendar'!$E$1001:$CZ$1001*(('Dvd Calendar'!$E$1003:$CZ$1003='Field Check'!$C$53)*('Field Check'!$C$53&lt;&gt;"")+('Dvd Calendar'!$E$1003:$CZ$1003='Field Check'!$C$54)*('Field Check'!$C$54&lt;&gt;"")+('Dvd Calendar'!$E$1003:$CZ$1003='Field Check'!$C$55)*('Field Check'!$C$55&lt;&gt;"")+('Dvd Calendar'!$E$1003:$CZ$1003='Field Check'!$C$56)*('Field Check'!$C$56&lt;&gt;"")+('Dvd Calendar'!$E$1003:$CZ$1003='Field Check'!$C$57)*('Field Check'!$C$57&lt;&gt;""))*(COUNTIF('Dvd Calendar'!$E$1005:$CZ$1005,'Dvd Calendar'!$E$998:$CZ$998)=0)),"")))</f>
        <v/>
      </c>
      <c r="F141" s="77">
        <f>IF(F$49="","",IF($B141="","",IFERROR(SUMIFS('Dvd Calendar'!$E$1006:$CZ$1006,'Dvd Calendar'!$E$1005:$CZ$1005,"&gt;"&amp;F$48,'Dvd Calendar'!$E$1005:$CZ$1005,"&lt;="&amp;F$49)+SUMPRODUCT(('Dvd Calendar'!$E$998:$CZ$998&gt;F$48)*('Dvd Calendar'!$E$998:$CZ$998&lt;=F$49)*'Dvd Calendar'!$E$1001:$CZ$1001*(('Dvd Calendar'!$E$1003:$CZ$1003='Field Check'!$C$53)*('Field Check'!$C$53&lt;&gt;"")+('Dvd Calendar'!$E$1003:$CZ$1003='Field Check'!$C$54)*('Field Check'!$C$54&lt;&gt;"")+('Dvd Calendar'!$E$1003:$CZ$1003='Field Check'!$C$55)*('Field Check'!$C$55&lt;&gt;"")+('Dvd Calendar'!$E$1003:$CZ$1003='Field Check'!$C$56)*('Field Check'!$C$56&lt;&gt;"")+('Dvd Calendar'!$E$1003:$CZ$1003='Field Check'!$C$57)*('Field Check'!$C$57&lt;&gt;""))*(COUNTIF('Dvd Calendar'!$E$1005:$CZ$1005,'Dvd Calendar'!$E$998:$CZ$998)=0)),"")))</f>
        <v/>
      </c>
      <c r="G141" s="77">
        <f>IF(G$49="","",IF($B141="","",IFERROR(SUMIFS('Dvd Calendar'!$E$1006:$CZ$1006,'Dvd Calendar'!$E$1005:$CZ$1005,"&gt;"&amp;G$48,'Dvd Calendar'!$E$1005:$CZ$1005,"&lt;="&amp;G$49)+SUMPRODUCT(('Dvd Calendar'!$E$998:$CZ$998&gt;G$48)*('Dvd Calendar'!$E$998:$CZ$998&lt;=G$49)*'Dvd Calendar'!$E$1001:$CZ$1001*(('Dvd Calendar'!$E$1003:$CZ$1003='Field Check'!$C$53)*('Field Check'!$C$53&lt;&gt;"")+('Dvd Calendar'!$E$1003:$CZ$1003='Field Check'!$C$54)*('Field Check'!$C$54&lt;&gt;"")+('Dvd Calendar'!$E$1003:$CZ$1003='Field Check'!$C$55)*('Field Check'!$C$55&lt;&gt;"")+('Dvd Calendar'!$E$1003:$CZ$1003='Field Check'!$C$56)*('Field Check'!$C$56&lt;&gt;"")+('Dvd Calendar'!$E$1003:$CZ$1003='Field Check'!$C$57)*('Field Check'!$C$57&lt;&gt;""))*(COUNTIF('Dvd Calendar'!$E$1005:$CZ$1005,'Dvd Calendar'!$E$998:$CZ$998)=0)),"")))</f>
        <v/>
      </c>
      <c r="H141" s="77">
        <f>IF(H$49="","",IF($B141="","",IFERROR(SUMIFS('Dvd Calendar'!$E$1006:$CZ$1006,'Dvd Calendar'!$E$1005:$CZ$1005,"&gt;"&amp;H$48,'Dvd Calendar'!$E$1005:$CZ$1005,"&lt;="&amp;H$49)+SUMPRODUCT(('Dvd Calendar'!$E$998:$CZ$998&gt;H$48)*('Dvd Calendar'!$E$998:$CZ$998&lt;=H$49)*'Dvd Calendar'!$E$1001:$CZ$1001*(('Dvd Calendar'!$E$1003:$CZ$1003='Field Check'!$C$53)*('Field Check'!$C$53&lt;&gt;"")+('Dvd Calendar'!$E$1003:$CZ$1003='Field Check'!$C$54)*('Field Check'!$C$54&lt;&gt;"")+('Dvd Calendar'!$E$1003:$CZ$1003='Field Check'!$C$55)*('Field Check'!$C$55&lt;&gt;"")+('Dvd Calendar'!$E$1003:$CZ$1003='Field Check'!$C$56)*('Field Check'!$C$56&lt;&gt;"")+('Dvd Calendar'!$E$1003:$CZ$1003='Field Check'!$C$57)*('Field Check'!$C$57&lt;&gt;""))*(COUNTIF('Dvd Calendar'!$E$1005:$CZ$1005,'Dvd Calendar'!$E$998:$CZ$998)=0)),"")))</f>
        <v/>
      </c>
      <c r="I141" s="77">
        <f>IF(I$49="","",IF($B141="","",IFERROR(SUMIFS('Dvd Calendar'!$E$1006:$CZ$1006,'Dvd Calendar'!$E$1005:$CZ$1005,"&gt;"&amp;I$48,'Dvd Calendar'!$E$1005:$CZ$1005,"&lt;="&amp;I$49)+SUMPRODUCT(('Dvd Calendar'!$E$998:$CZ$998&gt;I$48)*('Dvd Calendar'!$E$998:$CZ$998&lt;=I$49)*'Dvd Calendar'!$E$1001:$CZ$1001*(('Dvd Calendar'!$E$1003:$CZ$1003='Field Check'!$C$53)*('Field Check'!$C$53&lt;&gt;"")+('Dvd Calendar'!$E$1003:$CZ$1003='Field Check'!$C$54)*('Field Check'!$C$54&lt;&gt;"")+('Dvd Calendar'!$E$1003:$CZ$1003='Field Check'!$C$55)*('Field Check'!$C$55&lt;&gt;"")+('Dvd Calendar'!$E$1003:$CZ$1003='Field Check'!$C$56)*('Field Check'!$C$56&lt;&gt;"")+('Dvd Calendar'!$E$1003:$CZ$1003='Field Check'!$C$57)*('Field Check'!$C$57&lt;&gt;""))*(COUNTIF('Dvd Calendar'!$E$1005:$CZ$1005,'Dvd Calendar'!$E$998:$CZ$998)=0)),"")))</f>
        <v/>
      </c>
      <c r="J141" s="77">
        <f>IF(J$49="","",IF($B141="","",IFERROR(SUMIFS('Dvd Calendar'!$E$1006:$CZ$1006,'Dvd Calendar'!$E$1005:$CZ$1005,"&gt;"&amp;J$48,'Dvd Calendar'!$E$1005:$CZ$1005,"&lt;="&amp;J$49)+SUMPRODUCT(('Dvd Calendar'!$E$998:$CZ$998&gt;J$48)*('Dvd Calendar'!$E$998:$CZ$998&lt;=J$49)*'Dvd Calendar'!$E$1001:$CZ$1001*(('Dvd Calendar'!$E$1003:$CZ$1003='Field Check'!$C$53)*('Field Check'!$C$53&lt;&gt;"")+('Dvd Calendar'!$E$1003:$CZ$1003='Field Check'!$C$54)*('Field Check'!$C$54&lt;&gt;"")+('Dvd Calendar'!$E$1003:$CZ$1003='Field Check'!$C$55)*('Field Check'!$C$55&lt;&gt;"")+('Dvd Calendar'!$E$1003:$CZ$1003='Field Check'!$C$56)*('Field Check'!$C$56&lt;&gt;"")+('Dvd Calendar'!$E$1003:$CZ$1003='Field Check'!$C$57)*('Field Check'!$C$57&lt;&gt;""))*(COUNTIF('Dvd Calendar'!$E$1005:$CZ$1005,'Dvd Calendar'!$E$998:$CZ$998)=0)),"")))</f>
        <v/>
      </c>
      <c r="K141" s="77">
        <f>IF(K$49="","",IF($B141="","",IFERROR(SUMIFS('Dvd Calendar'!$E$1006:$CZ$1006,'Dvd Calendar'!$E$1005:$CZ$1005,"&gt;"&amp;K$48,'Dvd Calendar'!$E$1005:$CZ$1005,"&lt;="&amp;K$49)+SUMPRODUCT(('Dvd Calendar'!$E$998:$CZ$998&gt;K$48)*('Dvd Calendar'!$E$998:$CZ$998&lt;=K$49)*'Dvd Calendar'!$E$1001:$CZ$1001*(('Dvd Calendar'!$E$1003:$CZ$1003='Field Check'!$C$53)*('Field Check'!$C$53&lt;&gt;"")+('Dvd Calendar'!$E$1003:$CZ$1003='Field Check'!$C$54)*('Field Check'!$C$54&lt;&gt;"")+('Dvd Calendar'!$E$1003:$CZ$1003='Field Check'!$C$55)*('Field Check'!$C$55&lt;&gt;"")+('Dvd Calendar'!$E$1003:$CZ$1003='Field Check'!$C$56)*('Field Check'!$C$56&lt;&gt;"")+('Dvd Calendar'!$E$1003:$CZ$1003='Field Check'!$C$57)*('Field Check'!$C$57&lt;&gt;""))*(COUNTIF('Dvd Calendar'!$E$1005:$CZ$1005,'Dvd Calendar'!$E$998:$CZ$998)=0)),"")))</f>
        <v/>
      </c>
      <c r="L141" s="77">
        <f>IF(L$49="","",IF($B141="","",IFERROR(SUMIFS('Dvd Calendar'!$E$1006:$CZ$1006,'Dvd Calendar'!$E$1005:$CZ$1005,"&gt;"&amp;L$48,'Dvd Calendar'!$E$1005:$CZ$1005,"&lt;="&amp;L$49)+SUMPRODUCT(('Dvd Calendar'!$E$998:$CZ$998&gt;L$48)*('Dvd Calendar'!$E$998:$CZ$998&lt;=L$49)*'Dvd Calendar'!$E$1001:$CZ$1001*(('Dvd Calendar'!$E$1003:$CZ$1003='Field Check'!$C$53)*('Field Check'!$C$53&lt;&gt;"")+('Dvd Calendar'!$E$1003:$CZ$1003='Field Check'!$C$54)*('Field Check'!$C$54&lt;&gt;"")+('Dvd Calendar'!$E$1003:$CZ$1003='Field Check'!$C$55)*('Field Check'!$C$55&lt;&gt;"")+('Dvd Calendar'!$E$1003:$CZ$1003='Field Check'!$C$56)*('Field Check'!$C$56&lt;&gt;"")+('Dvd Calendar'!$E$1003:$CZ$1003='Field Check'!$C$57)*('Field Check'!$C$57&lt;&gt;""))*(COUNTIF('Dvd Calendar'!$E$1005:$CZ$1005,'Dvd Calendar'!$E$998:$CZ$998)=0)),"")))</f>
        <v/>
      </c>
      <c r="M141" s="77">
        <f>IF(M$49="","",IF($B141="","",IFERROR(SUMIFS('Dvd Calendar'!$E$1006:$CZ$1006,'Dvd Calendar'!$E$1005:$CZ$1005,"&gt;"&amp;M$48,'Dvd Calendar'!$E$1005:$CZ$1005,"&lt;="&amp;M$49)+SUMPRODUCT(('Dvd Calendar'!$E$998:$CZ$998&gt;M$48)*('Dvd Calendar'!$E$998:$CZ$998&lt;=M$49)*'Dvd Calendar'!$E$1001:$CZ$1001*(('Dvd Calendar'!$E$1003:$CZ$1003='Field Check'!$C$53)*('Field Check'!$C$53&lt;&gt;"")+('Dvd Calendar'!$E$1003:$CZ$1003='Field Check'!$C$54)*('Field Check'!$C$54&lt;&gt;"")+('Dvd Calendar'!$E$1003:$CZ$1003='Field Check'!$C$55)*('Field Check'!$C$55&lt;&gt;"")+('Dvd Calendar'!$E$1003:$CZ$1003='Field Check'!$C$56)*('Field Check'!$C$56&lt;&gt;"")+('Dvd Calendar'!$E$1003:$CZ$1003='Field Check'!$C$57)*('Field Check'!$C$57&lt;&gt;""))*(COUNTIF('Dvd Calendar'!$E$1005:$CZ$1005,'Dvd Calendar'!$E$998:$CZ$998)=0)),"")))</f>
        <v/>
      </c>
      <c r="N141" s="77">
        <f>IF(N$49="","",IF($B141="","",IFERROR(SUMIFS('Dvd Calendar'!$E$1006:$CZ$1006,'Dvd Calendar'!$E$1005:$CZ$1005,"&gt;"&amp;N$48,'Dvd Calendar'!$E$1005:$CZ$1005,"&lt;="&amp;N$49)+SUMPRODUCT(('Dvd Calendar'!$E$998:$CZ$998&gt;N$48)*('Dvd Calendar'!$E$998:$CZ$998&lt;=N$49)*'Dvd Calendar'!$E$1001:$CZ$1001*(('Dvd Calendar'!$E$1003:$CZ$1003='Field Check'!$C$53)*('Field Check'!$C$53&lt;&gt;"")+('Dvd Calendar'!$E$1003:$CZ$1003='Field Check'!$C$54)*('Field Check'!$C$54&lt;&gt;"")+('Dvd Calendar'!$E$1003:$CZ$1003='Field Check'!$C$55)*('Field Check'!$C$55&lt;&gt;"")+('Dvd Calendar'!$E$1003:$CZ$1003='Field Check'!$C$56)*('Field Check'!$C$56&lt;&gt;"")+('Dvd Calendar'!$E$1003:$CZ$1003='Field Check'!$C$57)*('Field Check'!$C$57&lt;&gt;""))*(COUNTIF('Dvd Calendar'!$E$1005:$CZ$1005,'Dvd Calendar'!$E$998:$CZ$998)=0)),"")))</f>
        <v/>
      </c>
      <c r="O141" s="77">
        <f>IF(O$49="","",IF($B141="","",IFERROR(SUMIFS('Dvd Calendar'!$E$1006:$CZ$1006,'Dvd Calendar'!$E$1005:$CZ$1005,"&gt;"&amp;O$48,'Dvd Calendar'!$E$1005:$CZ$1005,"&lt;="&amp;O$49)+SUMPRODUCT(('Dvd Calendar'!$E$998:$CZ$998&gt;O$48)*('Dvd Calendar'!$E$998:$CZ$998&lt;=O$49)*'Dvd Calendar'!$E$1001:$CZ$1001*(('Dvd Calendar'!$E$1003:$CZ$1003='Field Check'!$C$53)*('Field Check'!$C$53&lt;&gt;"")+('Dvd Calendar'!$E$1003:$CZ$1003='Field Check'!$C$54)*('Field Check'!$C$54&lt;&gt;"")+('Dvd Calendar'!$E$1003:$CZ$1003='Field Check'!$C$55)*('Field Check'!$C$55&lt;&gt;"")+('Dvd Calendar'!$E$1003:$CZ$1003='Field Check'!$C$56)*('Field Check'!$C$56&lt;&gt;"")+('Dvd Calendar'!$E$1003:$CZ$1003='Field Check'!$C$57)*('Field Check'!$C$57&lt;&gt;""))*(COUNTIF('Dvd Calendar'!$E$1005:$CZ$1005,'Dvd Calendar'!$E$998:$CZ$998)=0)),"")))</f>
        <v/>
      </c>
      <c r="P141" s="77">
        <f>IF(P$49="","",IF($B141="","",IFERROR(SUMIFS('Dvd Calendar'!$E$1006:$CZ$1006,'Dvd Calendar'!$E$1005:$CZ$1005,"&gt;"&amp;P$48,'Dvd Calendar'!$E$1005:$CZ$1005,"&lt;="&amp;P$49)+SUMPRODUCT(('Dvd Calendar'!$E$998:$CZ$998&gt;P$48)*('Dvd Calendar'!$E$998:$CZ$998&lt;=P$49)*'Dvd Calendar'!$E$1001:$CZ$1001*(('Dvd Calendar'!$E$1003:$CZ$1003='Field Check'!$C$53)*('Field Check'!$C$53&lt;&gt;"")+('Dvd Calendar'!$E$1003:$CZ$1003='Field Check'!$C$54)*('Field Check'!$C$54&lt;&gt;"")+('Dvd Calendar'!$E$1003:$CZ$1003='Field Check'!$C$55)*('Field Check'!$C$55&lt;&gt;"")+('Dvd Calendar'!$E$1003:$CZ$1003='Field Check'!$C$56)*('Field Check'!$C$56&lt;&gt;"")+('Dvd Calendar'!$E$1003:$CZ$1003='Field Check'!$C$57)*('Field Check'!$C$57&lt;&gt;""))*(COUNTIF('Dvd Calendar'!$E$1005:$CZ$1005,'Dvd Calendar'!$E$998:$CZ$998)=0)),"")))</f>
        <v/>
      </c>
      <c r="Q141" s="77">
        <f>IF(Q$49="","",IF($B141="","",IFERROR(SUMIFS('Dvd Calendar'!$E$1006:$CZ$1006,'Dvd Calendar'!$E$1005:$CZ$1005,"&gt;"&amp;Q$48,'Dvd Calendar'!$E$1005:$CZ$1005,"&lt;="&amp;Q$49)+SUMPRODUCT(('Dvd Calendar'!$E$998:$CZ$998&gt;Q$48)*('Dvd Calendar'!$E$998:$CZ$998&lt;=Q$49)*'Dvd Calendar'!$E$1001:$CZ$1001*(('Dvd Calendar'!$E$1003:$CZ$1003='Field Check'!$C$53)*('Field Check'!$C$53&lt;&gt;"")+('Dvd Calendar'!$E$1003:$CZ$1003='Field Check'!$C$54)*('Field Check'!$C$54&lt;&gt;"")+('Dvd Calendar'!$E$1003:$CZ$1003='Field Check'!$C$55)*('Field Check'!$C$55&lt;&gt;"")+('Dvd Calendar'!$E$1003:$CZ$1003='Field Check'!$C$56)*('Field Check'!$C$56&lt;&gt;"")+('Dvd Calendar'!$E$1003:$CZ$1003='Field Check'!$C$57)*('Field Check'!$C$57&lt;&gt;""))*(COUNTIF('Dvd Calendar'!$E$1005:$CZ$1005,'Dvd Calendar'!$E$998:$CZ$998)=0)),"")))</f>
        <v/>
      </c>
      <c r="R141" s="77">
        <f>IF(R$49="","",IF($B141="","",IFERROR(SUMIFS('Dvd Calendar'!$E$1006:$CZ$1006,'Dvd Calendar'!$E$1005:$CZ$1005,"&gt;"&amp;R$48,'Dvd Calendar'!$E$1005:$CZ$1005,"&lt;="&amp;R$49)+SUMPRODUCT(('Dvd Calendar'!$E$998:$CZ$998&gt;R$48)*('Dvd Calendar'!$E$998:$CZ$998&lt;=R$49)*'Dvd Calendar'!$E$1001:$CZ$1001*(('Dvd Calendar'!$E$1003:$CZ$1003='Field Check'!$C$53)*('Field Check'!$C$53&lt;&gt;"")+('Dvd Calendar'!$E$1003:$CZ$1003='Field Check'!$C$54)*('Field Check'!$C$54&lt;&gt;"")+('Dvd Calendar'!$E$1003:$CZ$1003='Field Check'!$C$55)*('Field Check'!$C$55&lt;&gt;"")+('Dvd Calendar'!$E$1003:$CZ$1003='Field Check'!$C$56)*('Field Check'!$C$56&lt;&gt;"")+('Dvd Calendar'!$E$1003:$CZ$1003='Field Check'!$C$57)*('Field Check'!$C$57&lt;&gt;""))*(COUNTIF('Dvd Calendar'!$E$1005:$CZ$1005,'Dvd Calendar'!$E$998:$CZ$998)=0)),"")))</f>
        <v/>
      </c>
    </row>
    <row r="142">
      <c r="B142" s="126">
        <f>IF('AS51'!$C$97="","",'AS51'!$C$97)</f>
        <v/>
      </c>
      <c r="C142" s="77">
        <f>IF(C$49="","",IF($B142="","",IFERROR(SUMIFS('Dvd Calendar'!$E$1017:$CZ$1017,'Dvd Calendar'!$E$1016:$CZ$1016,"&gt;"&amp;C$48,'Dvd Calendar'!$E$1016:$CZ$1016,"&lt;="&amp;C$49)+SUMPRODUCT(('Dvd Calendar'!$E$1009:$CZ$1009&gt;C$48)*('Dvd Calendar'!$E$1009:$CZ$1009&lt;=C$49)*'Dvd Calendar'!$E$1012:$CZ$1012*(('Dvd Calendar'!$E$1014:$CZ$1014='Field Check'!$C$53)*('Field Check'!$C$53&lt;&gt;"")+('Dvd Calendar'!$E$1014:$CZ$1014='Field Check'!$C$54)*('Field Check'!$C$54&lt;&gt;"")+('Dvd Calendar'!$E$1014:$CZ$1014='Field Check'!$C$55)*('Field Check'!$C$55&lt;&gt;"")+('Dvd Calendar'!$E$1014:$CZ$1014='Field Check'!$C$56)*('Field Check'!$C$56&lt;&gt;"")+('Dvd Calendar'!$E$1014:$CZ$1014='Field Check'!$C$57)*('Field Check'!$C$57&lt;&gt;""))*(COUNTIF('Dvd Calendar'!$E$1016:$CZ$1016,'Dvd Calendar'!$E$1009:$CZ$1009)=0)),"")))</f>
        <v/>
      </c>
      <c r="D142" s="77">
        <f>IF(D$49="","",IF($B142="","",IFERROR(SUMIFS('Dvd Calendar'!$E$1017:$CZ$1017,'Dvd Calendar'!$E$1016:$CZ$1016,"&gt;"&amp;D$48,'Dvd Calendar'!$E$1016:$CZ$1016,"&lt;="&amp;D$49)+SUMPRODUCT(('Dvd Calendar'!$E$1009:$CZ$1009&gt;D$48)*('Dvd Calendar'!$E$1009:$CZ$1009&lt;=D$49)*'Dvd Calendar'!$E$1012:$CZ$1012*(('Dvd Calendar'!$E$1014:$CZ$1014='Field Check'!$C$53)*('Field Check'!$C$53&lt;&gt;"")+('Dvd Calendar'!$E$1014:$CZ$1014='Field Check'!$C$54)*('Field Check'!$C$54&lt;&gt;"")+('Dvd Calendar'!$E$1014:$CZ$1014='Field Check'!$C$55)*('Field Check'!$C$55&lt;&gt;"")+('Dvd Calendar'!$E$1014:$CZ$1014='Field Check'!$C$56)*('Field Check'!$C$56&lt;&gt;"")+('Dvd Calendar'!$E$1014:$CZ$1014='Field Check'!$C$57)*('Field Check'!$C$57&lt;&gt;""))*(COUNTIF('Dvd Calendar'!$E$1016:$CZ$1016,'Dvd Calendar'!$E$1009:$CZ$1009)=0)),"")))</f>
        <v/>
      </c>
      <c r="E142" s="77">
        <f>IF(E$49="","",IF($B142="","",IFERROR(SUMIFS('Dvd Calendar'!$E$1017:$CZ$1017,'Dvd Calendar'!$E$1016:$CZ$1016,"&gt;"&amp;E$48,'Dvd Calendar'!$E$1016:$CZ$1016,"&lt;="&amp;E$49)+SUMPRODUCT(('Dvd Calendar'!$E$1009:$CZ$1009&gt;E$48)*('Dvd Calendar'!$E$1009:$CZ$1009&lt;=E$49)*'Dvd Calendar'!$E$1012:$CZ$1012*(('Dvd Calendar'!$E$1014:$CZ$1014='Field Check'!$C$53)*('Field Check'!$C$53&lt;&gt;"")+('Dvd Calendar'!$E$1014:$CZ$1014='Field Check'!$C$54)*('Field Check'!$C$54&lt;&gt;"")+('Dvd Calendar'!$E$1014:$CZ$1014='Field Check'!$C$55)*('Field Check'!$C$55&lt;&gt;"")+('Dvd Calendar'!$E$1014:$CZ$1014='Field Check'!$C$56)*('Field Check'!$C$56&lt;&gt;"")+('Dvd Calendar'!$E$1014:$CZ$1014='Field Check'!$C$57)*('Field Check'!$C$57&lt;&gt;""))*(COUNTIF('Dvd Calendar'!$E$1016:$CZ$1016,'Dvd Calendar'!$E$1009:$CZ$1009)=0)),"")))</f>
        <v/>
      </c>
      <c r="F142" s="77">
        <f>IF(F$49="","",IF($B142="","",IFERROR(SUMIFS('Dvd Calendar'!$E$1017:$CZ$1017,'Dvd Calendar'!$E$1016:$CZ$1016,"&gt;"&amp;F$48,'Dvd Calendar'!$E$1016:$CZ$1016,"&lt;="&amp;F$49)+SUMPRODUCT(('Dvd Calendar'!$E$1009:$CZ$1009&gt;F$48)*('Dvd Calendar'!$E$1009:$CZ$1009&lt;=F$49)*'Dvd Calendar'!$E$1012:$CZ$1012*(('Dvd Calendar'!$E$1014:$CZ$1014='Field Check'!$C$53)*('Field Check'!$C$53&lt;&gt;"")+('Dvd Calendar'!$E$1014:$CZ$1014='Field Check'!$C$54)*('Field Check'!$C$54&lt;&gt;"")+('Dvd Calendar'!$E$1014:$CZ$1014='Field Check'!$C$55)*('Field Check'!$C$55&lt;&gt;"")+('Dvd Calendar'!$E$1014:$CZ$1014='Field Check'!$C$56)*('Field Check'!$C$56&lt;&gt;"")+('Dvd Calendar'!$E$1014:$CZ$1014='Field Check'!$C$57)*('Field Check'!$C$57&lt;&gt;""))*(COUNTIF('Dvd Calendar'!$E$1016:$CZ$1016,'Dvd Calendar'!$E$1009:$CZ$1009)=0)),"")))</f>
        <v/>
      </c>
      <c r="G142" s="77">
        <f>IF(G$49="","",IF($B142="","",IFERROR(SUMIFS('Dvd Calendar'!$E$1017:$CZ$1017,'Dvd Calendar'!$E$1016:$CZ$1016,"&gt;"&amp;G$48,'Dvd Calendar'!$E$1016:$CZ$1016,"&lt;="&amp;G$49)+SUMPRODUCT(('Dvd Calendar'!$E$1009:$CZ$1009&gt;G$48)*('Dvd Calendar'!$E$1009:$CZ$1009&lt;=G$49)*'Dvd Calendar'!$E$1012:$CZ$1012*(('Dvd Calendar'!$E$1014:$CZ$1014='Field Check'!$C$53)*('Field Check'!$C$53&lt;&gt;"")+('Dvd Calendar'!$E$1014:$CZ$1014='Field Check'!$C$54)*('Field Check'!$C$54&lt;&gt;"")+('Dvd Calendar'!$E$1014:$CZ$1014='Field Check'!$C$55)*('Field Check'!$C$55&lt;&gt;"")+('Dvd Calendar'!$E$1014:$CZ$1014='Field Check'!$C$56)*('Field Check'!$C$56&lt;&gt;"")+('Dvd Calendar'!$E$1014:$CZ$1014='Field Check'!$C$57)*('Field Check'!$C$57&lt;&gt;""))*(COUNTIF('Dvd Calendar'!$E$1016:$CZ$1016,'Dvd Calendar'!$E$1009:$CZ$1009)=0)),"")))</f>
        <v/>
      </c>
      <c r="H142" s="77">
        <f>IF(H$49="","",IF($B142="","",IFERROR(SUMIFS('Dvd Calendar'!$E$1017:$CZ$1017,'Dvd Calendar'!$E$1016:$CZ$1016,"&gt;"&amp;H$48,'Dvd Calendar'!$E$1016:$CZ$1016,"&lt;="&amp;H$49)+SUMPRODUCT(('Dvd Calendar'!$E$1009:$CZ$1009&gt;H$48)*('Dvd Calendar'!$E$1009:$CZ$1009&lt;=H$49)*'Dvd Calendar'!$E$1012:$CZ$1012*(('Dvd Calendar'!$E$1014:$CZ$1014='Field Check'!$C$53)*('Field Check'!$C$53&lt;&gt;"")+('Dvd Calendar'!$E$1014:$CZ$1014='Field Check'!$C$54)*('Field Check'!$C$54&lt;&gt;"")+('Dvd Calendar'!$E$1014:$CZ$1014='Field Check'!$C$55)*('Field Check'!$C$55&lt;&gt;"")+('Dvd Calendar'!$E$1014:$CZ$1014='Field Check'!$C$56)*('Field Check'!$C$56&lt;&gt;"")+('Dvd Calendar'!$E$1014:$CZ$1014='Field Check'!$C$57)*('Field Check'!$C$57&lt;&gt;""))*(COUNTIF('Dvd Calendar'!$E$1016:$CZ$1016,'Dvd Calendar'!$E$1009:$CZ$1009)=0)),"")))</f>
        <v/>
      </c>
      <c r="I142" s="77">
        <f>IF(I$49="","",IF($B142="","",IFERROR(SUMIFS('Dvd Calendar'!$E$1017:$CZ$1017,'Dvd Calendar'!$E$1016:$CZ$1016,"&gt;"&amp;I$48,'Dvd Calendar'!$E$1016:$CZ$1016,"&lt;="&amp;I$49)+SUMPRODUCT(('Dvd Calendar'!$E$1009:$CZ$1009&gt;I$48)*('Dvd Calendar'!$E$1009:$CZ$1009&lt;=I$49)*'Dvd Calendar'!$E$1012:$CZ$1012*(('Dvd Calendar'!$E$1014:$CZ$1014='Field Check'!$C$53)*('Field Check'!$C$53&lt;&gt;"")+('Dvd Calendar'!$E$1014:$CZ$1014='Field Check'!$C$54)*('Field Check'!$C$54&lt;&gt;"")+('Dvd Calendar'!$E$1014:$CZ$1014='Field Check'!$C$55)*('Field Check'!$C$55&lt;&gt;"")+('Dvd Calendar'!$E$1014:$CZ$1014='Field Check'!$C$56)*('Field Check'!$C$56&lt;&gt;"")+('Dvd Calendar'!$E$1014:$CZ$1014='Field Check'!$C$57)*('Field Check'!$C$57&lt;&gt;""))*(COUNTIF('Dvd Calendar'!$E$1016:$CZ$1016,'Dvd Calendar'!$E$1009:$CZ$1009)=0)),"")))</f>
        <v/>
      </c>
      <c r="J142" s="77">
        <f>IF(J$49="","",IF($B142="","",IFERROR(SUMIFS('Dvd Calendar'!$E$1017:$CZ$1017,'Dvd Calendar'!$E$1016:$CZ$1016,"&gt;"&amp;J$48,'Dvd Calendar'!$E$1016:$CZ$1016,"&lt;="&amp;J$49)+SUMPRODUCT(('Dvd Calendar'!$E$1009:$CZ$1009&gt;J$48)*('Dvd Calendar'!$E$1009:$CZ$1009&lt;=J$49)*'Dvd Calendar'!$E$1012:$CZ$1012*(('Dvd Calendar'!$E$1014:$CZ$1014='Field Check'!$C$53)*('Field Check'!$C$53&lt;&gt;"")+('Dvd Calendar'!$E$1014:$CZ$1014='Field Check'!$C$54)*('Field Check'!$C$54&lt;&gt;"")+('Dvd Calendar'!$E$1014:$CZ$1014='Field Check'!$C$55)*('Field Check'!$C$55&lt;&gt;"")+('Dvd Calendar'!$E$1014:$CZ$1014='Field Check'!$C$56)*('Field Check'!$C$56&lt;&gt;"")+('Dvd Calendar'!$E$1014:$CZ$1014='Field Check'!$C$57)*('Field Check'!$C$57&lt;&gt;""))*(COUNTIF('Dvd Calendar'!$E$1016:$CZ$1016,'Dvd Calendar'!$E$1009:$CZ$1009)=0)),"")))</f>
        <v/>
      </c>
      <c r="K142" s="77">
        <f>IF(K$49="","",IF($B142="","",IFERROR(SUMIFS('Dvd Calendar'!$E$1017:$CZ$1017,'Dvd Calendar'!$E$1016:$CZ$1016,"&gt;"&amp;K$48,'Dvd Calendar'!$E$1016:$CZ$1016,"&lt;="&amp;K$49)+SUMPRODUCT(('Dvd Calendar'!$E$1009:$CZ$1009&gt;K$48)*('Dvd Calendar'!$E$1009:$CZ$1009&lt;=K$49)*'Dvd Calendar'!$E$1012:$CZ$1012*(('Dvd Calendar'!$E$1014:$CZ$1014='Field Check'!$C$53)*('Field Check'!$C$53&lt;&gt;"")+('Dvd Calendar'!$E$1014:$CZ$1014='Field Check'!$C$54)*('Field Check'!$C$54&lt;&gt;"")+('Dvd Calendar'!$E$1014:$CZ$1014='Field Check'!$C$55)*('Field Check'!$C$55&lt;&gt;"")+('Dvd Calendar'!$E$1014:$CZ$1014='Field Check'!$C$56)*('Field Check'!$C$56&lt;&gt;"")+('Dvd Calendar'!$E$1014:$CZ$1014='Field Check'!$C$57)*('Field Check'!$C$57&lt;&gt;""))*(COUNTIF('Dvd Calendar'!$E$1016:$CZ$1016,'Dvd Calendar'!$E$1009:$CZ$1009)=0)),"")))</f>
        <v/>
      </c>
      <c r="L142" s="77">
        <f>IF(L$49="","",IF($B142="","",IFERROR(SUMIFS('Dvd Calendar'!$E$1017:$CZ$1017,'Dvd Calendar'!$E$1016:$CZ$1016,"&gt;"&amp;L$48,'Dvd Calendar'!$E$1016:$CZ$1016,"&lt;="&amp;L$49)+SUMPRODUCT(('Dvd Calendar'!$E$1009:$CZ$1009&gt;L$48)*('Dvd Calendar'!$E$1009:$CZ$1009&lt;=L$49)*'Dvd Calendar'!$E$1012:$CZ$1012*(('Dvd Calendar'!$E$1014:$CZ$1014='Field Check'!$C$53)*('Field Check'!$C$53&lt;&gt;"")+('Dvd Calendar'!$E$1014:$CZ$1014='Field Check'!$C$54)*('Field Check'!$C$54&lt;&gt;"")+('Dvd Calendar'!$E$1014:$CZ$1014='Field Check'!$C$55)*('Field Check'!$C$55&lt;&gt;"")+('Dvd Calendar'!$E$1014:$CZ$1014='Field Check'!$C$56)*('Field Check'!$C$56&lt;&gt;"")+('Dvd Calendar'!$E$1014:$CZ$1014='Field Check'!$C$57)*('Field Check'!$C$57&lt;&gt;""))*(COUNTIF('Dvd Calendar'!$E$1016:$CZ$1016,'Dvd Calendar'!$E$1009:$CZ$1009)=0)),"")))</f>
        <v/>
      </c>
      <c r="M142" s="77">
        <f>IF(M$49="","",IF($B142="","",IFERROR(SUMIFS('Dvd Calendar'!$E$1017:$CZ$1017,'Dvd Calendar'!$E$1016:$CZ$1016,"&gt;"&amp;M$48,'Dvd Calendar'!$E$1016:$CZ$1016,"&lt;="&amp;M$49)+SUMPRODUCT(('Dvd Calendar'!$E$1009:$CZ$1009&gt;M$48)*('Dvd Calendar'!$E$1009:$CZ$1009&lt;=M$49)*'Dvd Calendar'!$E$1012:$CZ$1012*(('Dvd Calendar'!$E$1014:$CZ$1014='Field Check'!$C$53)*('Field Check'!$C$53&lt;&gt;"")+('Dvd Calendar'!$E$1014:$CZ$1014='Field Check'!$C$54)*('Field Check'!$C$54&lt;&gt;"")+('Dvd Calendar'!$E$1014:$CZ$1014='Field Check'!$C$55)*('Field Check'!$C$55&lt;&gt;"")+('Dvd Calendar'!$E$1014:$CZ$1014='Field Check'!$C$56)*('Field Check'!$C$56&lt;&gt;"")+('Dvd Calendar'!$E$1014:$CZ$1014='Field Check'!$C$57)*('Field Check'!$C$57&lt;&gt;""))*(COUNTIF('Dvd Calendar'!$E$1016:$CZ$1016,'Dvd Calendar'!$E$1009:$CZ$1009)=0)),"")))</f>
        <v/>
      </c>
      <c r="N142" s="77">
        <f>IF(N$49="","",IF($B142="","",IFERROR(SUMIFS('Dvd Calendar'!$E$1017:$CZ$1017,'Dvd Calendar'!$E$1016:$CZ$1016,"&gt;"&amp;N$48,'Dvd Calendar'!$E$1016:$CZ$1016,"&lt;="&amp;N$49)+SUMPRODUCT(('Dvd Calendar'!$E$1009:$CZ$1009&gt;N$48)*('Dvd Calendar'!$E$1009:$CZ$1009&lt;=N$49)*'Dvd Calendar'!$E$1012:$CZ$1012*(('Dvd Calendar'!$E$1014:$CZ$1014='Field Check'!$C$53)*('Field Check'!$C$53&lt;&gt;"")+('Dvd Calendar'!$E$1014:$CZ$1014='Field Check'!$C$54)*('Field Check'!$C$54&lt;&gt;"")+('Dvd Calendar'!$E$1014:$CZ$1014='Field Check'!$C$55)*('Field Check'!$C$55&lt;&gt;"")+('Dvd Calendar'!$E$1014:$CZ$1014='Field Check'!$C$56)*('Field Check'!$C$56&lt;&gt;"")+('Dvd Calendar'!$E$1014:$CZ$1014='Field Check'!$C$57)*('Field Check'!$C$57&lt;&gt;""))*(COUNTIF('Dvd Calendar'!$E$1016:$CZ$1016,'Dvd Calendar'!$E$1009:$CZ$1009)=0)),"")))</f>
        <v/>
      </c>
      <c r="O142" s="77">
        <f>IF(O$49="","",IF($B142="","",IFERROR(SUMIFS('Dvd Calendar'!$E$1017:$CZ$1017,'Dvd Calendar'!$E$1016:$CZ$1016,"&gt;"&amp;O$48,'Dvd Calendar'!$E$1016:$CZ$1016,"&lt;="&amp;O$49)+SUMPRODUCT(('Dvd Calendar'!$E$1009:$CZ$1009&gt;O$48)*('Dvd Calendar'!$E$1009:$CZ$1009&lt;=O$49)*'Dvd Calendar'!$E$1012:$CZ$1012*(('Dvd Calendar'!$E$1014:$CZ$1014='Field Check'!$C$53)*('Field Check'!$C$53&lt;&gt;"")+('Dvd Calendar'!$E$1014:$CZ$1014='Field Check'!$C$54)*('Field Check'!$C$54&lt;&gt;"")+('Dvd Calendar'!$E$1014:$CZ$1014='Field Check'!$C$55)*('Field Check'!$C$55&lt;&gt;"")+('Dvd Calendar'!$E$1014:$CZ$1014='Field Check'!$C$56)*('Field Check'!$C$56&lt;&gt;"")+('Dvd Calendar'!$E$1014:$CZ$1014='Field Check'!$C$57)*('Field Check'!$C$57&lt;&gt;""))*(COUNTIF('Dvd Calendar'!$E$1016:$CZ$1016,'Dvd Calendar'!$E$1009:$CZ$1009)=0)),"")))</f>
        <v/>
      </c>
      <c r="P142" s="77">
        <f>IF(P$49="","",IF($B142="","",IFERROR(SUMIFS('Dvd Calendar'!$E$1017:$CZ$1017,'Dvd Calendar'!$E$1016:$CZ$1016,"&gt;"&amp;P$48,'Dvd Calendar'!$E$1016:$CZ$1016,"&lt;="&amp;P$49)+SUMPRODUCT(('Dvd Calendar'!$E$1009:$CZ$1009&gt;P$48)*('Dvd Calendar'!$E$1009:$CZ$1009&lt;=P$49)*'Dvd Calendar'!$E$1012:$CZ$1012*(('Dvd Calendar'!$E$1014:$CZ$1014='Field Check'!$C$53)*('Field Check'!$C$53&lt;&gt;"")+('Dvd Calendar'!$E$1014:$CZ$1014='Field Check'!$C$54)*('Field Check'!$C$54&lt;&gt;"")+('Dvd Calendar'!$E$1014:$CZ$1014='Field Check'!$C$55)*('Field Check'!$C$55&lt;&gt;"")+('Dvd Calendar'!$E$1014:$CZ$1014='Field Check'!$C$56)*('Field Check'!$C$56&lt;&gt;"")+('Dvd Calendar'!$E$1014:$CZ$1014='Field Check'!$C$57)*('Field Check'!$C$57&lt;&gt;""))*(COUNTIF('Dvd Calendar'!$E$1016:$CZ$1016,'Dvd Calendar'!$E$1009:$CZ$1009)=0)),"")))</f>
        <v/>
      </c>
      <c r="Q142" s="77">
        <f>IF(Q$49="","",IF($B142="","",IFERROR(SUMIFS('Dvd Calendar'!$E$1017:$CZ$1017,'Dvd Calendar'!$E$1016:$CZ$1016,"&gt;"&amp;Q$48,'Dvd Calendar'!$E$1016:$CZ$1016,"&lt;="&amp;Q$49)+SUMPRODUCT(('Dvd Calendar'!$E$1009:$CZ$1009&gt;Q$48)*('Dvd Calendar'!$E$1009:$CZ$1009&lt;=Q$49)*'Dvd Calendar'!$E$1012:$CZ$1012*(('Dvd Calendar'!$E$1014:$CZ$1014='Field Check'!$C$53)*('Field Check'!$C$53&lt;&gt;"")+('Dvd Calendar'!$E$1014:$CZ$1014='Field Check'!$C$54)*('Field Check'!$C$54&lt;&gt;"")+('Dvd Calendar'!$E$1014:$CZ$1014='Field Check'!$C$55)*('Field Check'!$C$55&lt;&gt;"")+('Dvd Calendar'!$E$1014:$CZ$1014='Field Check'!$C$56)*('Field Check'!$C$56&lt;&gt;"")+('Dvd Calendar'!$E$1014:$CZ$1014='Field Check'!$C$57)*('Field Check'!$C$57&lt;&gt;""))*(COUNTIF('Dvd Calendar'!$E$1016:$CZ$1016,'Dvd Calendar'!$E$1009:$CZ$1009)=0)),"")))</f>
        <v/>
      </c>
      <c r="R142" s="77">
        <f>IF(R$49="","",IF($B142="","",IFERROR(SUMIFS('Dvd Calendar'!$E$1017:$CZ$1017,'Dvd Calendar'!$E$1016:$CZ$1016,"&gt;"&amp;R$48,'Dvd Calendar'!$E$1016:$CZ$1016,"&lt;="&amp;R$49)+SUMPRODUCT(('Dvd Calendar'!$E$1009:$CZ$1009&gt;R$48)*('Dvd Calendar'!$E$1009:$CZ$1009&lt;=R$49)*'Dvd Calendar'!$E$1012:$CZ$1012*(('Dvd Calendar'!$E$1014:$CZ$1014='Field Check'!$C$53)*('Field Check'!$C$53&lt;&gt;"")+('Dvd Calendar'!$E$1014:$CZ$1014='Field Check'!$C$54)*('Field Check'!$C$54&lt;&gt;"")+('Dvd Calendar'!$E$1014:$CZ$1014='Field Check'!$C$55)*('Field Check'!$C$55&lt;&gt;"")+('Dvd Calendar'!$E$1014:$CZ$1014='Field Check'!$C$56)*('Field Check'!$C$56&lt;&gt;"")+('Dvd Calendar'!$E$1014:$CZ$1014='Field Check'!$C$57)*('Field Check'!$C$57&lt;&gt;""))*(COUNTIF('Dvd Calendar'!$E$1016:$CZ$1016,'Dvd Calendar'!$E$1009:$CZ$1009)=0)),"")))</f>
        <v/>
      </c>
    </row>
    <row r="143">
      <c r="B143" s="126">
        <f>IF('AS51'!$C$98="","",'AS51'!$C$98)</f>
        <v/>
      </c>
      <c r="C143" s="77">
        <f>IF(C$49="","",IF($B143="","",IFERROR(SUMIFS('Dvd Calendar'!$E$1028:$CZ$1028,'Dvd Calendar'!$E$1027:$CZ$1027,"&gt;"&amp;C$48,'Dvd Calendar'!$E$1027:$CZ$1027,"&lt;="&amp;C$49)+SUMPRODUCT(('Dvd Calendar'!$E$1020:$CZ$1020&gt;C$48)*('Dvd Calendar'!$E$1020:$CZ$1020&lt;=C$49)*'Dvd Calendar'!$E$1023:$CZ$1023*(('Dvd Calendar'!$E$1025:$CZ$1025='Field Check'!$C$53)*('Field Check'!$C$53&lt;&gt;"")+('Dvd Calendar'!$E$1025:$CZ$1025='Field Check'!$C$54)*('Field Check'!$C$54&lt;&gt;"")+('Dvd Calendar'!$E$1025:$CZ$1025='Field Check'!$C$55)*('Field Check'!$C$55&lt;&gt;"")+('Dvd Calendar'!$E$1025:$CZ$1025='Field Check'!$C$56)*('Field Check'!$C$56&lt;&gt;"")+('Dvd Calendar'!$E$1025:$CZ$1025='Field Check'!$C$57)*('Field Check'!$C$57&lt;&gt;""))*(COUNTIF('Dvd Calendar'!$E$1027:$CZ$1027,'Dvd Calendar'!$E$1020:$CZ$1020)=0)),"")))</f>
        <v/>
      </c>
      <c r="D143" s="77">
        <f>IF(D$49="","",IF($B143="","",IFERROR(SUMIFS('Dvd Calendar'!$E$1028:$CZ$1028,'Dvd Calendar'!$E$1027:$CZ$1027,"&gt;"&amp;D$48,'Dvd Calendar'!$E$1027:$CZ$1027,"&lt;="&amp;D$49)+SUMPRODUCT(('Dvd Calendar'!$E$1020:$CZ$1020&gt;D$48)*('Dvd Calendar'!$E$1020:$CZ$1020&lt;=D$49)*'Dvd Calendar'!$E$1023:$CZ$1023*(('Dvd Calendar'!$E$1025:$CZ$1025='Field Check'!$C$53)*('Field Check'!$C$53&lt;&gt;"")+('Dvd Calendar'!$E$1025:$CZ$1025='Field Check'!$C$54)*('Field Check'!$C$54&lt;&gt;"")+('Dvd Calendar'!$E$1025:$CZ$1025='Field Check'!$C$55)*('Field Check'!$C$55&lt;&gt;"")+('Dvd Calendar'!$E$1025:$CZ$1025='Field Check'!$C$56)*('Field Check'!$C$56&lt;&gt;"")+('Dvd Calendar'!$E$1025:$CZ$1025='Field Check'!$C$57)*('Field Check'!$C$57&lt;&gt;""))*(COUNTIF('Dvd Calendar'!$E$1027:$CZ$1027,'Dvd Calendar'!$E$1020:$CZ$1020)=0)),"")))</f>
        <v/>
      </c>
      <c r="E143" s="77">
        <f>IF(E$49="","",IF($B143="","",IFERROR(SUMIFS('Dvd Calendar'!$E$1028:$CZ$1028,'Dvd Calendar'!$E$1027:$CZ$1027,"&gt;"&amp;E$48,'Dvd Calendar'!$E$1027:$CZ$1027,"&lt;="&amp;E$49)+SUMPRODUCT(('Dvd Calendar'!$E$1020:$CZ$1020&gt;E$48)*('Dvd Calendar'!$E$1020:$CZ$1020&lt;=E$49)*'Dvd Calendar'!$E$1023:$CZ$1023*(('Dvd Calendar'!$E$1025:$CZ$1025='Field Check'!$C$53)*('Field Check'!$C$53&lt;&gt;"")+('Dvd Calendar'!$E$1025:$CZ$1025='Field Check'!$C$54)*('Field Check'!$C$54&lt;&gt;"")+('Dvd Calendar'!$E$1025:$CZ$1025='Field Check'!$C$55)*('Field Check'!$C$55&lt;&gt;"")+('Dvd Calendar'!$E$1025:$CZ$1025='Field Check'!$C$56)*('Field Check'!$C$56&lt;&gt;"")+('Dvd Calendar'!$E$1025:$CZ$1025='Field Check'!$C$57)*('Field Check'!$C$57&lt;&gt;""))*(COUNTIF('Dvd Calendar'!$E$1027:$CZ$1027,'Dvd Calendar'!$E$1020:$CZ$1020)=0)),"")))</f>
        <v/>
      </c>
      <c r="F143" s="77">
        <f>IF(F$49="","",IF($B143="","",IFERROR(SUMIFS('Dvd Calendar'!$E$1028:$CZ$1028,'Dvd Calendar'!$E$1027:$CZ$1027,"&gt;"&amp;F$48,'Dvd Calendar'!$E$1027:$CZ$1027,"&lt;="&amp;F$49)+SUMPRODUCT(('Dvd Calendar'!$E$1020:$CZ$1020&gt;F$48)*('Dvd Calendar'!$E$1020:$CZ$1020&lt;=F$49)*'Dvd Calendar'!$E$1023:$CZ$1023*(('Dvd Calendar'!$E$1025:$CZ$1025='Field Check'!$C$53)*('Field Check'!$C$53&lt;&gt;"")+('Dvd Calendar'!$E$1025:$CZ$1025='Field Check'!$C$54)*('Field Check'!$C$54&lt;&gt;"")+('Dvd Calendar'!$E$1025:$CZ$1025='Field Check'!$C$55)*('Field Check'!$C$55&lt;&gt;"")+('Dvd Calendar'!$E$1025:$CZ$1025='Field Check'!$C$56)*('Field Check'!$C$56&lt;&gt;"")+('Dvd Calendar'!$E$1025:$CZ$1025='Field Check'!$C$57)*('Field Check'!$C$57&lt;&gt;""))*(COUNTIF('Dvd Calendar'!$E$1027:$CZ$1027,'Dvd Calendar'!$E$1020:$CZ$1020)=0)),"")))</f>
        <v/>
      </c>
      <c r="G143" s="77">
        <f>IF(G$49="","",IF($B143="","",IFERROR(SUMIFS('Dvd Calendar'!$E$1028:$CZ$1028,'Dvd Calendar'!$E$1027:$CZ$1027,"&gt;"&amp;G$48,'Dvd Calendar'!$E$1027:$CZ$1027,"&lt;="&amp;G$49)+SUMPRODUCT(('Dvd Calendar'!$E$1020:$CZ$1020&gt;G$48)*('Dvd Calendar'!$E$1020:$CZ$1020&lt;=G$49)*'Dvd Calendar'!$E$1023:$CZ$1023*(('Dvd Calendar'!$E$1025:$CZ$1025='Field Check'!$C$53)*('Field Check'!$C$53&lt;&gt;"")+('Dvd Calendar'!$E$1025:$CZ$1025='Field Check'!$C$54)*('Field Check'!$C$54&lt;&gt;"")+('Dvd Calendar'!$E$1025:$CZ$1025='Field Check'!$C$55)*('Field Check'!$C$55&lt;&gt;"")+('Dvd Calendar'!$E$1025:$CZ$1025='Field Check'!$C$56)*('Field Check'!$C$56&lt;&gt;"")+('Dvd Calendar'!$E$1025:$CZ$1025='Field Check'!$C$57)*('Field Check'!$C$57&lt;&gt;""))*(COUNTIF('Dvd Calendar'!$E$1027:$CZ$1027,'Dvd Calendar'!$E$1020:$CZ$1020)=0)),"")))</f>
        <v/>
      </c>
      <c r="H143" s="77">
        <f>IF(H$49="","",IF($B143="","",IFERROR(SUMIFS('Dvd Calendar'!$E$1028:$CZ$1028,'Dvd Calendar'!$E$1027:$CZ$1027,"&gt;"&amp;H$48,'Dvd Calendar'!$E$1027:$CZ$1027,"&lt;="&amp;H$49)+SUMPRODUCT(('Dvd Calendar'!$E$1020:$CZ$1020&gt;H$48)*('Dvd Calendar'!$E$1020:$CZ$1020&lt;=H$49)*'Dvd Calendar'!$E$1023:$CZ$1023*(('Dvd Calendar'!$E$1025:$CZ$1025='Field Check'!$C$53)*('Field Check'!$C$53&lt;&gt;"")+('Dvd Calendar'!$E$1025:$CZ$1025='Field Check'!$C$54)*('Field Check'!$C$54&lt;&gt;"")+('Dvd Calendar'!$E$1025:$CZ$1025='Field Check'!$C$55)*('Field Check'!$C$55&lt;&gt;"")+('Dvd Calendar'!$E$1025:$CZ$1025='Field Check'!$C$56)*('Field Check'!$C$56&lt;&gt;"")+('Dvd Calendar'!$E$1025:$CZ$1025='Field Check'!$C$57)*('Field Check'!$C$57&lt;&gt;""))*(COUNTIF('Dvd Calendar'!$E$1027:$CZ$1027,'Dvd Calendar'!$E$1020:$CZ$1020)=0)),"")))</f>
        <v/>
      </c>
      <c r="I143" s="77">
        <f>IF(I$49="","",IF($B143="","",IFERROR(SUMIFS('Dvd Calendar'!$E$1028:$CZ$1028,'Dvd Calendar'!$E$1027:$CZ$1027,"&gt;"&amp;I$48,'Dvd Calendar'!$E$1027:$CZ$1027,"&lt;="&amp;I$49)+SUMPRODUCT(('Dvd Calendar'!$E$1020:$CZ$1020&gt;I$48)*('Dvd Calendar'!$E$1020:$CZ$1020&lt;=I$49)*'Dvd Calendar'!$E$1023:$CZ$1023*(('Dvd Calendar'!$E$1025:$CZ$1025='Field Check'!$C$53)*('Field Check'!$C$53&lt;&gt;"")+('Dvd Calendar'!$E$1025:$CZ$1025='Field Check'!$C$54)*('Field Check'!$C$54&lt;&gt;"")+('Dvd Calendar'!$E$1025:$CZ$1025='Field Check'!$C$55)*('Field Check'!$C$55&lt;&gt;"")+('Dvd Calendar'!$E$1025:$CZ$1025='Field Check'!$C$56)*('Field Check'!$C$56&lt;&gt;"")+('Dvd Calendar'!$E$1025:$CZ$1025='Field Check'!$C$57)*('Field Check'!$C$57&lt;&gt;""))*(COUNTIF('Dvd Calendar'!$E$1027:$CZ$1027,'Dvd Calendar'!$E$1020:$CZ$1020)=0)),"")))</f>
        <v/>
      </c>
      <c r="J143" s="77">
        <f>IF(J$49="","",IF($B143="","",IFERROR(SUMIFS('Dvd Calendar'!$E$1028:$CZ$1028,'Dvd Calendar'!$E$1027:$CZ$1027,"&gt;"&amp;J$48,'Dvd Calendar'!$E$1027:$CZ$1027,"&lt;="&amp;J$49)+SUMPRODUCT(('Dvd Calendar'!$E$1020:$CZ$1020&gt;J$48)*('Dvd Calendar'!$E$1020:$CZ$1020&lt;=J$49)*'Dvd Calendar'!$E$1023:$CZ$1023*(('Dvd Calendar'!$E$1025:$CZ$1025='Field Check'!$C$53)*('Field Check'!$C$53&lt;&gt;"")+('Dvd Calendar'!$E$1025:$CZ$1025='Field Check'!$C$54)*('Field Check'!$C$54&lt;&gt;"")+('Dvd Calendar'!$E$1025:$CZ$1025='Field Check'!$C$55)*('Field Check'!$C$55&lt;&gt;"")+('Dvd Calendar'!$E$1025:$CZ$1025='Field Check'!$C$56)*('Field Check'!$C$56&lt;&gt;"")+('Dvd Calendar'!$E$1025:$CZ$1025='Field Check'!$C$57)*('Field Check'!$C$57&lt;&gt;""))*(COUNTIF('Dvd Calendar'!$E$1027:$CZ$1027,'Dvd Calendar'!$E$1020:$CZ$1020)=0)),"")))</f>
        <v/>
      </c>
      <c r="K143" s="77">
        <f>IF(K$49="","",IF($B143="","",IFERROR(SUMIFS('Dvd Calendar'!$E$1028:$CZ$1028,'Dvd Calendar'!$E$1027:$CZ$1027,"&gt;"&amp;K$48,'Dvd Calendar'!$E$1027:$CZ$1027,"&lt;="&amp;K$49)+SUMPRODUCT(('Dvd Calendar'!$E$1020:$CZ$1020&gt;K$48)*('Dvd Calendar'!$E$1020:$CZ$1020&lt;=K$49)*'Dvd Calendar'!$E$1023:$CZ$1023*(('Dvd Calendar'!$E$1025:$CZ$1025='Field Check'!$C$53)*('Field Check'!$C$53&lt;&gt;"")+('Dvd Calendar'!$E$1025:$CZ$1025='Field Check'!$C$54)*('Field Check'!$C$54&lt;&gt;"")+('Dvd Calendar'!$E$1025:$CZ$1025='Field Check'!$C$55)*('Field Check'!$C$55&lt;&gt;"")+('Dvd Calendar'!$E$1025:$CZ$1025='Field Check'!$C$56)*('Field Check'!$C$56&lt;&gt;"")+('Dvd Calendar'!$E$1025:$CZ$1025='Field Check'!$C$57)*('Field Check'!$C$57&lt;&gt;""))*(COUNTIF('Dvd Calendar'!$E$1027:$CZ$1027,'Dvd Calendar'!$E$1020:$CZ$1020)=0)),"")))</f>
        <v/>
      </c>
      <c r="L143" s="77">
        <f>IF(L$49="","",IF($B143="","",IFERROR(SUMIFS('Dvd Calendar'!$E$1028:$CZ$1028,'Dvd Calendar'!$E$1027:$CZ$1027,"&gt;"&amp;L$48,'Dvd Calendar'!$E$1027:$CZ$1027,"&lt;="&amp;L$49)+SUMPRODUCT(('Dvd Calendar'!$E$1020:$CZ$1020&gt;L$48)*('Dvd Calendar'!$E$1020:$CZ$1020&lt;=L$49)*'Dvd Calendar'!$E$1023:$CZ$1023*(('Dvd Calendar'!$E$1025:$CZ$1025='Field Check'!$C$53)*('Field Check'!$C$53&lt;&gt;"")+('Dvd Calendar'!$E$1025:$CZ$1025='Field Check'!$C$54)*('Field Check'!$C$54&lt;&gt;"")+('Dvd Calendar'!$E$1025:$CZ$1025='Field Check'!$C$55)*('Field Check'!$C$55&lt;&gt;"")+('Dvd Calendar'!$E$1025:$CZ$1025='Field Check'!$C$56)*('Field Check'!$C$56&lt;&gt;"")+('Dvd Calendar'!$E$1025:$CZ$1025='Field Check'!$C$57)*('Field Check'!$C$57&lt;&gt;""))*(COUNTIF('Dvd Calendar'!$E$1027:$CZ$1027,'Dvd Calendar'!$E$1020:$CZ$1020)=0)),"")))</f>
        <v/>
      </c>
      <c r="M143" s="77">
        <f>IF(M$49="","",IF($B143="","",IFERROR(SUMIFS('Dvd Calendar'!$E$1028:$CZ$1028,'Dvd Calendar'!$E$1027:$CZ$1027,"&gt;"&amp;M$48,'Dvd Calendar'!$E$1027:$CZ$1027,"&lt;="&amp;M$49)+SUMPRODUCT(('Dvd Calendar'!$E$1020:$CZ$1020&gt;M$48)*('Dvd Calendar'!$E$1020:$CZ$1020&lt;=M$49)*'Dvd Calendar'!$E$1023:$CZ$1023*(('Dvd Calendar'!$E$1025:$CZ$1025='Field Check'!$C$53)*('Field Check'!$C$53&lt;&gt;"")+('Dvd Calendar'!$E$1025:$CZ$1025='Field Check'!$C$54)*('Field Check'!$C$54&lt;&gt;"")+('Dvd Calendar'!$E$1025:$CZ$1025='Field Check'!$C$55)*('Field Check'!$C$55&lt;&gt;"")+('Dvd Calendar'!$E$1025:$CZ$1025='Field Check'!$C$56)*('Field Check'!$C$56&lt;&gt;"")+('Dvd Calendar'!$E$1025:$CZ$1025='Field Check'!$C$57)*('Field Check'!$C$57&lt;&gt;""))*(COUNTIF('Dvd Calendar'!$E$1027:$CZ$1027,'Dvd Calendar'!$E$1020:$CZ$1020)=0)),"")))</f>
        <v/>
      </c>
      <c r="N143" s="77">
        <f>IF(N$49="","",IF($B143="","",IFERROR(SUMIFS('Dvd Calendar'!$E$1028:$CZ$1028,'Dvd Calendar'!$E$1027:$CZ$1027,"&gt;"&amp;N$48,'Dvd Calendar'!$E$1027:$CZ$1027,"&lt;="&amp;N$49)+SUMPRODUCT(('Dvd Calendar'!$E$1020:$CZ$1020&gt;N$48)*('Dvd Calendar'!$E$1020:$CZ$1020&lt;=N$49)*'Dvd Calendar'!$E$1023:$CZ$1023*(('Dvd Calendar'!$E$1025:$CZ$1025='Field Check'!$C$53)*('Field Check'!$C$53&lt;&gt;"")+('Dvd Calendar'!$E$1025:$CZ$1025='Field Check'!$C$54)*('Field Check'!$C$54&lt;&gt;"")+('Dvd Calendar'!$E$1025:$CZ$1025='Field Check'!$C$55)*('Field Check'!$C$55&lt;&gt;"")+('Dvd Calendar'!$E$1025:$CZ$1025='Field Check'!$C$56)*('Field Check'!$C$56&lt;&gt;"")+('Dvd Calendar'!$E$1025:$CZ$1025='Field Check'!$C$57)*('Field Check'!$C$57&lt;&gt;""))*(COUNTIF('Dvd Calendar'!$E$1027:$CZ$1027,'Dvd Calendar'!$E$1020:$CZ$1020)=0)),"")))</f>
        <v/>
      </c>
      <c r="O143" s="77">
        <f>IF(O$49="","",IF($B143="","",IFERROR(SUMIFS('Dvd Calendar'!$E$1028:$CZ$1028,'Dvd Calendar'!$E$1027:$CZ$1027,"&gt;"&amp;O$48,'Dvd Calendar'!$E$1027:$CZ$1027,"&lt;="&amp;O$49)+SUMPRODUCT(('Dvd Calendar'!$E$1020:$CZ$1020&gt;O$48)*('Dvd Calendar'!$E$1020:$CZ$1020&lt;=O$49)*'Dvd Calendar'!$E$1023:$CZ$1023*(('Dvd Calendar'!$E$1025:$CZ$1025='Field Check'!$C$53)*('Field Check'!$C$53&lt;&gt;"")+('Dvd Calendar'!$E$1025:$CZ$1025='Field Check'!$C$54)*('Field Check'!$C$54&lt;&gt;"")+('Dvd Calendar'!$E$1025:$CZ$1025='Field Check'!$C$55)*('Field Check'!$C$55&lt;&gt;"")+('Dvd Calendar'!$E$1025:$CZ$1025='Field Check'!$C$56)*('Field Check'!$C$56&lt;&gt;"")+('Dvd Calendar'!$E$1025:$CZ$1025='Field Check'!$C$57)*('Field Check'!$C$57&lt;&gt;""))*(COUNTIF('Dvd Calendar'!$E$1027:$CZ$1027,'Dvd Calendar'!$E$1020:$CZ$1020)=0)),"")))</f>
        <v/>
      </c>
      <c r="P143" s="77">
        <f>IF(P$49="","",IF($B143="","",IFERROR(SUMIFS('Dvd Calendar'!$E$1028:$CZ$1028,'Dvd Calendar'!$E$1027:$CZ$1027,"&gt;"&amp;P$48,'Dvd Calendar'!$E$1027:$CZ$1027,"&lt;="&amp;P$49)+SUMPRODUCT(('Dvd Calendar'!$E$1020:$CZ$1020&gt;P$48)*('Dvd Calendar'!$E$1020:$CZ$1020&lt;=P$49)*'Dvd Calendar'!$E$1023:$CZ$1023*(('Dvd Calendar'!$E$1025:$CZ$1025='Field Check'!$C$53)*('Field Check'!$C$53&lt;&gt;"")+('Dvd Calendar'!$E$1025:$CZ$1025='Field Check'!$C$54)*('Field Check'!$C$54&lt;&gt;"")+('Dvd Calendar'!$E$1025:$CZ$1025='Field Check'!$C$55)*('Field Check'!$C$55&lt;&gt;"")+('Dvd Calendar'!$E$1025:$CZ$1025='Field Check'!$C$56)*('Field Check'!$C$56&lt;&gt;"")+('Dvd Calendar'!$E$1025:$CZ$1025='Field Check'!$C$57)*('Field Check'!$C$57&lt;&gt;""))*(COUNTIF('Dvd Calendar'!$E$1027:$CZ$1027,'Dvd Calendar'!$E$1020:$CZ$1020)=0)),"")))</f>
        <v/>
      </c>
      <c r="Q143" s="77">
        <f>IF(Q$49="","",IF($B143="","",IFERROR(SUMIFS('Dvd Calendar'!$E$1028:$CZ$1028,'Dvd Calendar'!$E$1027:$CZ$1027,"&gt;"&amp;Q$48,'Dvd Calendar'!$E$1027:$CZ$1027,"&lt;="&amp;Q$49)+SUMPRODUCT(('Dvd Calendar'!$E$1020:$CZ$1020&gt;Q$48)*('Dvd Calendar'!$E$1020:$CZ$1020&lt;=Q$49)*'Dvd Calendar'!$E$1023:$CZ$1023*(('Dvd Calendar'!$E$1025:$CZ$1025='Field Check'!$C$53)*('Field Check'!$C$53&lt;&gt;"")+('Dvd Calendar'!$E$1025:$CZ$1025='Field Check'!$C$54)*('Field Check'!$C$54&lt;&gt;"")+('Dvd Calendar'!$E$1025:$CZ$1025='Field Check'!$C$55)*('Field Check'!$C$55&lt;&gt;"")+('Dvd Calendar'!$E$1025:$CZ$1025='Field Check'!$C$56)*('Field Check'!$C$56&lt;&gt;"")+('Dvd Calendar'!$E$1025:$CZ$1025='Field Check'!$C$57)*('Field Check'!$C$57&lt;&gt;""))*(COUNTIF('Dvd Calendar'!$E$1027:$CZ$1027,'Dvd Calendar'!$E$1020:$CZ$1020)=0)),"")))</f>
        <v/>
      </c>
      <c r="R143" s="77">
        <f>IF(R$49="","",IF($B143="","",IFERROR(SUMIFS('Dvd Calendar'!$E$1028:$CZ$1028,'Dvd Calendar'!$E$1027:$CZ$1027,"&gt;"&amp;R$48,'Dvd Calendar'!$E$1027:$CZ$1027,"&lt;="&amp;R$49)+SUMPRODUCT(('Dvd Calendar'!$E$1020:$CZ$1020&gt;R$48)*('Dvd Calendar'!$E$1020:$CZ$1020&lt;=R$49)*'Dvd Calendar'!$E$1023:$CZ$1023*(('Dvd Calendar'!$E$1025:$CZ$1025='Field Check'!$C$53)*('Field Check'!$C$53&lt;&gt;"")+('Dvd Calendar'!$E$1025:$CZ$1025='Field Check'!$C$54)*('Field Check'!$C$54&lt;&gt;"")+('Dvd Calendar'!$E$1025:$CZ$1025='Field Check'!$C$55)*('Field Check'!$C$55&lt;&gt;"")+('Dvd Calendar'!$E$1025:$CZ$1025='Field Check'!$C$56)*('Field Check'!$C$56&lt;&gt;"")+('Dvd Calendar'!$E$1025:$CZ$1025='Field Check'!$C$57)*('Field Check'!$C$57&lt;&gt;""))*(COUNTIF('Dvd Calendar'!$E$1027:$CZ$1027,'Dvd Calendar'!$E$1020:$CZ$1020)=0)),"")))</f>
        <v/>
      </c>
    </row>
    <row r="144">
      <c r="B144" s="126">
        <f>IF('AS51'!$C$99="","",'AS51'!$C$99)</f>
        <v/>
      </c>
      <c r="C144" s="77">
        <f>IF(C$49="","",IF($B144="","",IFERROR(SUMIFS('Dvd Calendar'!$E$1039:$CZ$1039,'Dvd Calendar'!$E$1038:$CZ$1038,"&gt;"&amp;C$48,'Dvd Calendar'!$E$1038:$CZ$1038,"&lt;="&amp;C$49)+SUMPRODUCT(('Dvd Calendar'!$E$1031:$CZ$1031&gt;C$48)*('Dvd Calendar'!$E$1031:$CZ$1031&lt;=C$49)*'Dvd Calendar'!$E$1034:$CZ$1034*(('Dvd Calendar'!$E$1036:$CZ$1036='Field Check'!$C$53)*('Field Check'!$C$53&lt;&gt;"")+('Dvd Calendar'!$E$1036:$CZ$1036='Field Check'!$C$54)*('Field Check'!$C$54&lt;&gt;"")+('Dvd Calendar'!$E$1036:$CZ$1036='Field Check'!$C$55)*('Field Check'!$C$55&lt;&gt;"")+('Dvd Calendar'!$E$1036:$CZ$1036='Field Check'!$C$56)*('Field Check'!$C$56&lt;&gt;"")+('Dvd Calendar'!$E$1036:$CZ$1036='Field Check'!$C$57)*('Field Check'!$C$57&lt;&gt;""))*(COUNTIF('Dvd Calendar'!$E$1038:$CZ$1038,'Dvd Calendar'!$E$1031:$CZ$1031)=0)),"")))</f>
        <v/>
      </c>
      <c r="D144" s="77">
        <f>IF(D$49="","",IF($B144="","",IFERROR(SUMIFS('Dvd Calendar'!$E$1039:$CZ$1039,'Dvd Calendar'!$E$1038:$CZ$1038,"&gt;"&amp;D$48,'Dvd Calendar'!$E$1038:$CZ$1038,"&lt;="&amp;D$49)+SUMPRODUCT(('Dvd Calendar'!$E$1031:$CZ$1031&gt;D$48)*('Dvd Calendar'!$E$1031:$CZ$1031&lt;=D$49)*'Dvd Calendar'!$E$1034:$CZ$1034*(('Dvd Calendar'!$E$1036:$CZ$1036='Field Check'!$C$53)*('Field Check'!$C$53&lt;&gt;"")+('Dvd Calendar'!$E$1036:$CZ$1036='Field Check'!$C$54)*('Field Check'!$C$54&lt;&gt;"")+('Dvd Calendar'!$E$1036:$CZ$1036='Field Check'!$C$55)*('Field Check'!$C$55&lt;&gt;"")+('Dvd Calendar'!$E$1036:$CZ$1036='Field Check'!$C$56)*('Field Check'!$C$56&lt;&gt;"")+('Dvd Calendar'!$E$1036:$CZ$1036='Field Check'!$C$57)*('Field Check'!$C$57&lt;&gt;""))*(COUNTIF('Dvd Calendar'!$E$1038:$CZ$1038,'Dvd Calendar'!$E$1031:$CZ$1031)=0)),"")))</f>
        <v/>
      </c>
      <c r="E144" s="77">
        <f>IF(E$49="","",IF($B144="","",IFERROR(SUMIFS('Dvd Calendar'!$E$1039:$CZ$1039,'Dvd Calendar'!$E$1038:$CZ$1038,"&gt;"&amp;E$48,'Dvd Calendar'!$E$1038:$CZ$1038,"&lt;="&amp;E$49)+SUMPRODUCT(('Dvd Calendar'!$E$1031:$CZ$1031&gt;E$48)*('Dvd Calendar'!$E$1031:$CZ$1031&lt;=E$49)*'Dvd Calendar'!$E$1034:$CZ$1034*(('Dvd Calendar'!$E$1036:$CZ$1036='Field Check'!$C$53)*('Field Check'!$C$53&lt;&gt;"")+('Dvd Calendar'!$E$1036:$CZ$1036='Field Check'!$C$54)*('Field Check'!$C$54&lt;&gt;"")+('Dvd Calendar'!$E$1036:$CZ$1036='Field Check'!$C$55)*('Field Check'!$C$55&lt;&gt;"")+('Dvd Calendar'!$E$1036:$CZ$1036='Field Check'!$C$56)*('Field Check'!$C$56&lt;&gt;"")+('Dvd Calendar'!$E$1036:$CZ$1036='Field Check'!$C$57)*('Field Check'!$C$57&lt;&gt;""))*(COUNTIF('Dvd Calendar'!$E$1038:$CZ$1038,'Dvd Calendar'!$E$1031:$CZ$1031)=0)),"")))</f>
        <v/>
      </c>
      <c r="F144" s="77">
        <f>IF(F$49="","",IF($B144="","",IFERROR(SUMIFS('Dvd Calendar'!$E$1039:$CZ$1039,'Dvd Calendar'!$E$1038:$CZ$1038,"&gt;"&amp;F$48,'Dvd Calendar'!$E$1038:$CZ$1038,"&lt;="&amp;F$49)+SUMPRODUCT(('Dvd Calendar'!$E$1031:$CZ$1031&gt;F$48)*('Dvd Calendar'!$E$1031:$CZ$1031&lt;=F$49)*'Dvd Calendar'!$E$1034:$CZ$1034*(('Dvd Calendar'!$E$1036:$CZ$1036='Field Check'!$C$53)*('Field Check'!$C$53&lt;&gt;"")+('Dvd Calendar'!$E$1036:$CZ$1036='Field Check'!$C$54)*('Field Check'!$C$54&lt;&gt;"")+('Dvd Calendar'!$E$1036:$CZ$1036='Field Check'!$C$55)*('Field Check'!$C$55&lt;&gt;"")+('Dvd Calendar'!$E$1036:$CZ$1036='Field Check'!$C$56)*('Field Check'!$C$56&lt;&gt;"")+('Dvd Calendar'!$E$1036:$CZ$1036='Field Check'!$C$57)*('Field Check'!$C$57&lt;&gt;""))*(COUNTIF('Dvd Calendar'!$E$1038:$CZ$1038,'Dvd Calendar'!$E$1031:$CZ$1031)=0)),"")))</f>
        <v/>
      </c>
      <c r="G144" s="77">
        <f>IF(G$49="","",IF($B144="","",IFERROR(SUMIFS('Dvd Calendar'!$E$1039:$CZ$1039,'Dvd Calendar'!$E$1038:$CZ$1038,"&gt;"&amp;G$48,'Dvd Calendar'!$E$1038:$CZ$1038,"&lt;="&amp;G$49)+SUMPRODUCT(('Dvd Calendar'!$E$1031:$CZ$1031&gt;G$48)*('Dvd Calendar'!$E$1031:$CZ$1031&lt;=G$49)*'Dvd Calendar'!$E$1034:$CZ$1034*(('Dvd Calendar'!$E$1036:$CZ$1036='Field Check'!$C$53)*('Field Check'!$C$53&lt;&gt;"")+('Dvd Calendar'!$E$1036:$CZ$1036='Field Check'!$C$54)*('Field Check'!$C$54&lt;&gt;"")+('Dvd Calendar'!$E$1036:$CZ$1036='Field Check'!$C$55)*('Field Check'!$C$55&lt;&gt;"")+('Dvd Calendar'!$E$1036:$CZ$1036='Field Check'!$C$56)*('Field Check'!$C$56&lt;&gt;"")+('Dvd Calendar'!$E$1036:$CZ$1036='Field Check'!$C$57)*('Field Check'!$C$57&lt;&gt;""))*(COUNTIF('Dvd Calendar'!$E$1038:$CZ$1038,'Dvd Calendar'!$E$1031:$CZ$1031)=0)),"")))</f>
        <v/>
      </c>
      <c r="H144" s="77">
        <f>IF(H$49="","",IF($B144="","",IFERROR(SUMIFS('Dvd Calendar'!$E$1039:$CZ$1039,'Dvd Calendar'!$E$1038:$CZ$1038,"&gt;"&amp;H$48,'Dvd Calendar'!$E$1038:$CZ$1038,"&lt;="&amp;H$49)+SUMPRODUCT(('Dvd Calendar'!$E$1031:$CZ$1031&gt;H$48)*('Dvd Calendar'!$E$1031:$CZ$1031&lt;=H$49)*'Dvd Calendar'!$E$1034:$CZ$1034*(('Dvd Calendar'!$E$1036:$CZ$1036='Field Check'!$C$53)*('Field Check'!$C$53&lt;&gt;"")+('Dvd Calendar'!$E$1036:$CZ$1036='Field Check'!$C$54)*('Field Check'!$C$54&lt;&gt;"")+('Dvd Calendar'!$E$1036:$CZ$1036='Field Check'!$C$55)*('Field Check'!$C$55&lt;&gt;"")+('Dvd Calendar'!$E$1036:$CZ$1036='Field Check'!$C$56)*('Field Check'!$C$56&lt;&gt;"")+('Dvd Calendar'!$E$1036:$CZ$1036='Field Check'!$C$57)*('Field Check'!$C$57&lt;&gt;""))*(COUNTIF('Dvd Calendar'!$E$1038:$CZ$1038,'Dvd Calendar'!$E$1031:$CZ$1031)=0)),"")))</f>
        <v/>
      </c>
      <c r="I144" s="77">
        <f>IF(I$49="","",IF($B144="","",IFERROR(SUMIFS('Dvd Calendar'!$E$1039:$CZ$1039,'Dvd Calendar'!$E$1038:$CZ$1038,"&gt;"&amp;I$48,'Dvd Calendar'!$E$1038:$CZ$1038,"&lt;="&amp;I$49)+SUMPRODUCT(('Dvd Calendar'!$E$1031:$CZ$1031&gt;I$48)*('Dvd Calendar'!$E$1031:$CZ$1031&lt;=I$49)*'Dvd Calendar'!$E$1034:$CZ$1034*(('Dvd Calendar'!$E$1036:$CZ$1036='Field Check'!$C$53)*('Field Check'!$C$53&lt;&gt;"")+('Dvd Calendar'!$E$1036:$CZ$1036='Field Check'!$C$54)*('Field Check'!$C$54&lt;&gt;"")+('Dvd Calendar'!$E$1036:$CZ$1036='Field Check'!$C$55)*('Field Check'!$C$55&lt;&gt;"")+('Dvd Calendar'!$E$1036:$CZ$1036='Field Check'!$C$56)*('Field Check'!$C$56&lt;&gt;"")+('Dvd Calendar'!$E$1036:$CZ$1036='Field Check'!$C$57)*('Field Check'!$C$57&lt;&gt;""))*(COUNTIF('Dvd Calendar'!$E$1038:$CZ$1038,'Dvd Calendar'!$E$1031:$CZ$1031)=0)),"")))</f>
        <v/>
      </c>
      <c r="J144" s="77">
        <f>IF(J$49="","",IF($B144="","",IFERROR(SUMIFS('Dvd Calendar'!$E$1039:$CZ$1039,'Dvd Calendar'!$E$1038:$CZ$1038,"&gt;"&amp;J$48,'Dvd Calendar'!$E$1038:$CZ$1038,"&lt;="&amp;J$49)+SUMPRODUCT(('Dvd Calendar'!$E$1031:$CZ$1031&gt;J$48)*('Dvd Calendar'!$E$1031:$CZ$1031&lt;=J$49)*'Dvd Calendar'!$E$1034:$CZ$1034*(('Dvd Calendar'!$E$1036:$CZ$1036='Field Check'!$C$53)*('Field Check'!$C$53&lt;&gt;"")+('Dvd Calendar'!$E$1036:$CZ$1036='Field Check'!$C$54)*('Field Check'!$C$54&lt;&gt;"")+('Dvd Calendar'!$E$1036:$CZ$1036='Field Check'!$C$55)*('Field Check'!$C$55&lt;&gt;"")+('Dvd Calendar'!$E$1036:$CZ$1036='Field Check'!$C$56)*('Field Check'!$C$56&lt;&gt;"")+('Dvd Calendar'!$E$1036:$CZ$1036='Field Check'!$C$57)*('Field Check'!$C$57&lt;&gt;""))*(COUNTIF('Dvd Calendar'!$E$1038:$CZ$1038,'Dvd Calendar'!$E$1031:$CZ$1031)=0)),"")))</f>
        <v/>
      </c>
      <c r="K144" s="77">
        <f>IF(K$49="","",IF($B144="","",IFERROR(SUMIFS('Dvd Calendar'!$E$1039:$CZ$1039,'Dvd Calendar'!$E$1038:$CZ$1038,"&gt;"&amp;K$48,'Dvd Calendar'!$E$1038:$CZ$1038,"&lt;="&amp;K$49)+SUMPRODUCT(('Dvd Calendar'!$E$1031:$CZ$1031&gt;K$48)*('Dvd Calendar'!$E$1031:$CZ$1031&lt;=K$49)*'Dvd Calendar'!$E$1034:$CZ$1034*(('Dvd Calendar'!$E$1036:$CZ$1036='Field Check'!$C$53)*('Field Check'!$C$53&lt;&gt;"")+('Dvd Calendar'!$E$1036:$CZ$1036='Field Check'!$C$54)*('Field Check'!$C$54&lt;&gt;"")+('Dvd Calendar'!$E$1036:$CZ$1036='Field Check'!$C$55)*('Field Check'!$C$55&lt;&gt;"")+('Dvd Calendar'!$E$1036:$CZ$1036='Field Check'!$C$56)*('Field Check'!$C$56&lt;&gt;"")+('Dvd Calendar'!$E$1036:$CZ$1036='Field Check'!$C$57)*('Field Check'!$C$57&lt;&gt;""))*(COUNTIF('Dvd Calendar'!$E$1038:$CZ$1038,'Dvd Calendar'!$E$1031:$CZ$1031)=0)),"")))</f>
        <v/>
      </c>
      <c r="L144" s="77">
        <f>IF(L$49="","",IF($B144="","",IFERROR(SUMIFS('Dvd Calendar'!$E$1039:$CZ$1039,'Dvd Calendar'!$E$1038:$CZ$1038,"&gt;"&amp;L$48,'Dvd Calendar'!$E$1038:$CZ$1038,"&lt;="&amp;L$49)+SUMPRODUCT(('Dvd Calendar'!$E$1031:$CZ$1031&gt;L$48)*('Dvd Calendar'!$E$1031:$CZ$1031&lt;=L$49)*'Dvd Calendar'!$E$1034:$CZ$1034*(('Dvd Calendar'!$E$1036:$CZ$1036='Field Check'!$C$53)*('Field Check'!$C$53&lt;&gt;"")+('Dvd Calendar'!$E$1036:$CZ$1036='Field Check'!$C$54)*('Field Check'!$C$54&lt;&gt;"")+('Dvd Calendar'!$E$1036:$CZ$1036='Field Check'!$C$55)*('Field Check'!$C$55&lt;&gt;"")+('Dvd Calendar'!$E$1036:$CZ$1036='Field Check'!$C$56)*('Field Check'!$C$56&lt;&gt;"")+('Dvd Calendar'!$E$1036:$CZ$1036='Field Check'!$C$57)*('Field Check'!$C$57&lt;&gt;""))*(COUNTIF('Dvd Calendar'!$E$1038:$CZ$1038,'Dvd Calendar'!$E$1031:$CZ$1031)=0)),"")))</f>
        <v/>
      </c>
      <c r="M144" s="77">
        <f>IF(M$49="","",IF($B144="","",IFERROR(SUMIFS('Dvd Calendar'!$E$1039:$CZ$1039,'Dvd Calendar'!$E$1038:$CZ$1038,"&gt;"&amp;M$48,'Dvd Calendar'!$E$1038:$CZ$1038,"&lt;="&amp;M$49)+SUMPRODUCT(('Dvd Calendar'!$E$1031:$CZ$1031&gt;M$48)*('Dvd Calendar'!$E$1031:$CZ$1031&lt;=M$49)*'Dvd Calendar'!$E$1034:$CZ$1034*(('Dvd Calendar'!$E$1036:$CZ$1036='Field Check'!$C$53)*('Field Check'!$C$53&lt;&gt;"")+('Dvd Calendar'!$E$1036:$CZ$1036='Field Check'!$C$54)*('Field Check'!$C$54&lt;&gt;"")+('Dvd Calendar'!$E$1036:$CZ$1036='Field Check'!$C$55)*('Field Check'!$C$55&lt;&gt;"")+('Dvd Calendar'!$E$1036:$CZ$1036='Field Check'!$C$56)*('Field Check'!$C$56&lt;&gt;"")+('Dvd Calendar'!$E$1036:$CZ$1036='Field Check'!$C$57)*('Field Check'!$C$57&lt;&gt;""))*(COUNTIF('Dvd Calendar'!$E$1038:$CZ$1038,'Dvd Calendar'!$E$1031:$CZ$1031)=0)),"")))</f>
        <v/>
      </c>
      <c r="N144" s="77">
        <f>IF(N$49="","",IF($B144="","",IFERROR(SUMIFS('Dvd Calendar'!$E$1039:$CZ$1039,'Dvd Calendar'!$E$1038:$CZ$1038,"&gt;"&amp;N$48,'Dvd Calendar'!$E$1038:$CZ$1038,"&lt;="&amp;N$49)+SUMPRODUCT(('Dvd Calendar'!$E$1031:$CZ$1031&gt;N$48)*('Dvd Calendar'!$E$1031:$CZ$1031&lt;=N$49)*'Dvd Calendar'!$E$1034:$CZ$1034*(('Dvd Calendar'!$E$1036:$CZ$1036='Field Check'!$C$53)*('Field Check'!$C$53&lt;&gt;"")+('Dvd Calendar'!$E$1036:$CZ$1036='Field Check'!$C$54)*('Field Check'!$C$54&lt;&gt;"")+('Dvd Calendar'!$E$1036:$CZ$1036='Field Check'!$C$55)*('Field Check'!$C$55&lt;&gt;"")+('Dvd Calendar'!$E$1036:$CZ$1036='Field Check'!$C$56)*('Field Check'!$C$56&lt;&gt;"")+('Dvd Calendar'!$E$1036:$CZ$1036='Field Check'!$C$57)*('Field Check'!$C$57&lt;&gt;""))*(COUNTIF('Dvd Calendar'!$E$1038:$CZ$1038,'Dvd Calendar'!$E$1031:$CZ$1031)=0)),"")))</f>
        <v/>
      </c>
      <c r="O144" s="77">
        <f>IF(O$49="","",IF($B144="","",IFERROR(SUMIFS('Dvd Calendar'!$E$1039:$CZ$1039,'Dvd Calendar'!$E$1038:$CZ$1038,"&gt;"&amp;O$48,'Dvd Calendar'!$E$1038:$CZ$1038,"&lt;="&amp;O$49)+SUMPRODUCT(('Dvd Calendar'!$E$1031:$CZ$1031&gt;O$48)*('Dvd Calendar'!$E$1031:$CZ$1031&lt;=O$49)*'Dvd Calendar'!$E$1034:$CZ$1034*(('Dvd Calendar'!$E$1036:$CZ$1036='Field Check'!$C$53)*('Field Check'!$C$53&lt;&gt;"")+('Dvd Calendar'!$E$1036:$CZ$1036='Field Check'!$C$54)*('Field Check'!$C$54&lt;&gt;"")+('Dvd Calendar'!$E$1036:$CZ$1036='Field Check'!$C$55)*('Field Check'!$C$55&lt;&gt;"")+('Dvd Calendar'!$E$1036:$CZ$1036='Field Check'!$C$56)*('Field Check'!$C$56&lt;&gt;"")+('Dvd Calendar'!$E$1036:$CZ$1036='Field Check'!$C$57)*('Field Check'!$C$57&lt;&gt;""))*(COUNTIF('Dvd Calendar'!$E$1038:$CZ$1038,'Dvd Calendar'!$E$1031:$CZ$1031)=0)),"")))</f>
        <v/>
      </c>
      <c r="P144" s="77">
        <f>IF(P$49="","",IF($B144="","",IFERROR(SUMIFS('Dvd Calendar'!$E$1039:$CZ$1039,'Dvd Calendar'!$E$1038:$CZ$1038,"&gt;"&amp;P$48,'Dvd Calendar'!$E$1038:$CZ$1038,"&lt;="&amp;P$49)+SUMPRODUCT(('Dvd Calendar'!$E$1031:$CZ$1031&gt;P$48)*('Dvd Calendar'!$E$1031:$CZ$1031&lt;=P$49)*'Dvd Calendar'!$E$1034:$CZ$1034*(('Dvd Calendar'!$E$1036:$CZ$1036='Field Check'!$C$53)*('Field Check'!$C$53&lt;&gt;"")+('Dvd Calendar'!$E$1036:$CZ$1036='Field Check'!$C$54)*('Field Check'!$C$54&lt;&gt;"")+('Dvd Calendar'!$E$1036:$CZ$1036='Field Check'!$C$55)*('Field Check'!$C$55&lt;&gt;"")+('Dvd Calendar'!$E$1036:$CZ$1036='Field Check'!$C$56)*('Field Check'!$C$56&lt;&gt;"")+('Dvd Calendar'!$E$1036:$CZ$1036='Field Check'!$C$57)*('Field Check'!$C$57&lt;&gt;""))*(COUNTIF('Dvd Calendar'!$E$1038:$CZ$1038,'Dvd Calendar'!$E$1031:$CZ$1031)=0)),"")))</f>
        <v/>
      </c>
      <c r="Q144" s="77">
        <f>IF(Q$49="","",IF($B144="","",IFERROR(SUMIFS('Dvd Calendar'!$E$1039:$CZ$1039,'Dvd Calendar'!$E$1038:$CZ$1038,"&gt;"&amp;Q$48,'Dvd Calendar'!$E$1038:$CZ$1038,"&lt;="&amp;Q$49)+SUMPRODUCT(('Dvd Calendar'!$E$1031:$CZ$1031&gt;Q$48)*('Dvd Calendar'!$E$1031:$CZ$1031&lt;=Q$49)*'Dvd Calendar'!$E$1034:$CZ$1034*(('Dvd Calendar'!$E$1036:$CZ$1036='Field Check'!$C$53)*('Field Check'!$C$53&lt;&gt;"")+('Dvd Calendar'!$E$1036:$CZ$1036='Field Check'!$C$54)*('Field Check'!$C$54&lt;&gt;"")+('Dvd Calendar'!$E$1036:$CZ$1036='Field Check'!$C$55)*('Field Check'!$C$55&lt;&gt;"")+('Dvd Calendar'!$E$1036:$CZ$1036='Field Check'!$C$56)*('Field Check'!$C$56&lt;&gt;"")+('Dvd Calendar'!$E$1036:$CZ$1036='Field Check'!$C$57)*('Field Check'!$C$57&lt;&gt;""))*(COUNTIF('Dvd Calendar'!$E$1038:$CZ$1038,'Dvd Calendar'!$E$1031:$CZ$1031)=0)),"")))</f>
        <v/>
      </c>
      <c r="R144" s="77">
        <f>IF(R$49="","",IF($B144="","",IFERROR(SUMIFS('Dvd Calendar'!$E$1039:$CZ$1039,'Dvd Calendar'!$E$1038:$CZ$1038,"&gt;"&amp;R$48,'Dvd Calendar'!$E$1038:$CZ$1038,"&lt;="&amp;R$49)+SUMPRODUCT(('Dvd Calendar'!$E$1031:$CZ$1031&gt;R$48)*('Dvd Calendar'!$E$1031:$CZ$1031&lt;=R$49)*'Dvd Calendar'!$E$1034:$CZ$1034*(('Dvd Calendar'!$E$1036:$CZ$1036='Field Check'!$C$53)*('Field Check'!$C$53&lt;&gt;"")+('Dvd Calendar'!$E$1036:$CZ$1036='Field Check'!$C$54)*('Field Check'!$C$54&lt;&gt;"")+('Dvd Calendar'!$E$1036:$CZ$1036='Field Check'!$C$55)*('Field Check'!$C$55&lt;&gt;"")+('Dvd Calendar'!$E$1036:$CZ$1036='Field Check'!$C$56)*('Field Check'!$C$56&lt;&gt;"")+('Dvd Calendar'!$E$1036:$CZ$1036='Field Check'!$C$57)*('Field Check'!$C$57&lt;&gt;""))*(COUNTIF('Dvd Calendar'!$E$1038:$CZ$1038,'Dvd Calendar'!$E$1031:$CZ$1031)=0)),"")))</f>
        <v/>
      </c>
    </row>
    <row r="145">
      <c r="B145" s="126">
        <f>IF('AS51'!$C$100="","",'AS51'!$C$100)</f>
        <v/>
      </c>
      <c r="C145" s="77">
        <f>IF(C$49="","",IF($B145="","",IFERROR(SUMIFS('Dvd Calendar'!$E$1050:$CZ$1050,'Dvd Calendar'!$E$1049:$CZ$1049,"&gt;"&amp;C$48,'Dvd Calendar'!$E$1049:$CZ$1049,"&lt;="&amp;C$49)+SUMPRODUCT(('Dvd Calendar'!$E$1042:$CZ$1042&gt;C$48)*('Dvd Calendar'!$E$1042:$CZ$1042&lt;=C$49)*'Dvd Calendar'!$E$1045:$CZ$1045*(('Dvd Calendar'!$E$1047:$CZ$1047='Field Check'!$C$53)*('Field Check'!$C$53&lt;&gt;"")+('Dvd Calendar'!$E$1047:$CZ$1047='Field Check'!$C$54)*('Field Check'!$C$54&lt;&gt;"")+('Dvd Calendar'!$E$1047:$CZ$1047='Field Check'!$C$55)*('Field Check'!$C$55&lt;&gt;"")+('Dvd Calendar'!$E$1047:$CZ$1047='Field Check'!$C$56)*('Field Check'!$C$56&lt;&gt;"")+('Dvd Calendar'!$E$1047:$CZ$1047='Field Check'!$C$57)*('Field Check'!$C$57&lt;&gt;""))*(COUNTIF('Dvd Calendar'!$E$1049:$CZ$1049,'Dvd Calendar'!$E$1042:$CZ$1042)=0)),"")))</f>
        <v/>
      </c>
      <c r="D145" s="77">
        <f>IF(D$49="","",IF($B145="","",IFERROR(SUMIFS('Dvd Calendar'!$E$1050:$CZ$1050,'Dvd Calendar'!$E$1049:$CZ$1049,"&gt;"&amp;D$48,'Dvd Calendar'!$E$1049:$CZ$1049,"&lt;="&amp;D$49)+SUMPRODUCT(('Dvd Calendar'!$E$1042:$CZ$1042&gt;D$48)*('Dvd Calendar'!$E$1042:$CZ$1042&lt;=D$49)*'Dvd Calendar'!$E$1045:$CZ$1045*(('Dvd Calendar'!$E$1047:$CZ$1047='Field Check'!$C$53)*('Field Check'!$C$53&lt;&gt;"")+('Dvd Calendar'!$E$1047:$CZ$1047='Field Check'!$C$54)*('Field Check'!$C$54&lt;&gt;"")+('Dvd Calendar'!$E$1047:$CZ$1047='Field Check'!$C$55)*('Field Check'!$C$55&lt;&gt;"")+('Dvd Calendar'!$E$1047:$CZ$1047='Field Check'!$C$56)*('Field Check'!$C$56&lt;&gt;"")+('Dvd Calendar'!$E$1047:$CZ$1047='Field Check'!$C$57)*('Field Check'!$C$57&lt;&gt;""))*(COUNTIF('Dvd Calendar'!$E$1049:$CZ$1049,'Dvd Calendar'!$E$1042:$CZ$1042)=0)),"")))</f>
        <v/>
      </c>
      <c r="E145" s="77">
        <f>IF(E$49="","",IF($B145="","",IFERROR(SUMIFS('Dvd Calendar'!$E$1050:$CZ$1050,'Dvd Calendar'!$E$1049:$CZ$1049,"&gt;"&amp;E$48,'Dvd Calendar'!$E$1049:$CZ$1049,"&lt;="&amp;E$49)+SUMPRODUCT(('Dvd Calendar'!$E$1042:$CZ$1042&gt;E$48)*('Dvd Calendar'!$E$1042:$CZ$1042&lt;=E$49)*'Dvd Calendar'!$E$1045:$CZ$1045*(('Dvd Calendar'!$E$1047:$CZ$1047='Field Check'!$C$53)*('Field Check'!$C$53&lt;&gt;"")+('Dvd Calendar'!$E$1047:$CZ$1047='Field Check'!$C$54)*('Field Check'!$C$54&lt;&gt;"")+('Dvd Calendar'!$E$1047:$CZ$1047='Field Check'!$C$55)*('Field Check'!$C$55&lt;&gt;"")+('Dvd Calendar'!$E$1047:$CZ$1047='Field Check'!$C$56)*('Field Check'!$C$56&lt;&gt;"")+('Dvd Calendar'!$E$1047:$CZ$1047='Field Check'!$C$57)*('Field Check'!$C$57&lt;&gt;""))*(COUNTIF('Dvd Calendar'!$E$1049:$CZ$1049,'Dvd Calendar'!$E$1042:$CZ$1042)=0)),"")))</f>
        <v/>
      </c>
      <c r="F145" s="77">
        <f>IF(F$49="","",IF($B145="","",IFERROR(SUMIFS('Dvd Calendar'!$E$1050:$CZ$1050,'Dvd Calendar'!$E$1049:$CZ$1049,"&gt;"&amp;F$48,'Dvd Calendar'!$E$1049:$CZ$1049,"&lt;="&amp;F$49)+SUMPRODUCT(('Dvd Calendar'!$E$1042:$CZ$1042&gt;F$48)*('Dvd Calendar'!$E$1042:$CZ$1042&lt;=F$49)*'Dvd Calendar'!$E$1045:$CZ$1045*(('Dvd Calendar'!$E$1047:$CZ$1047='Field Check'!$C$53)*('Field Check'!$C$53&lt;&gt;"")+('Dvd Calendar'!$E$1047:$CZ$1047='Field Check'!$C$54)*('Field Check'!$C$54&lt;&gt;"")+('Dvd Calendar'!$E$1047:$CZ$1047='Field Check'!$C$55)*('Field Check'!$C$55&lt;&gt;"")+('Dvd Calendar'!$E$1047:$CZ$1047='Field Check'!$C$56)*('Field Check'!$C$56&lt;&gt;"")+('Dvd Calendar'!$E$1047:$CZ$1047='Field Check'!$C$57)*('Field Check'!$C$57&lt;&gt;""))*(COUNTIF('Dvd Calendar'!$E$1049:$CZ$1049,'Dvd Calendar'!$E$1042:$CZ$1042)=0)),"")))</f>
        <v/>
      </c>
      <c r="G145" s="77">
        <f>IF(G$49="","",IF($B145="","",IFERROR(SUMIFS('Dvd Calendar'!$E$1050:$CZ$1050,'Dvd Calendar'!$E$1049:$CZ$1049,"&gt;"&amp;G$48,'Dvd Calendar'!$E$1049:$CZ$1049,"&lt;="&amp;G$49)+SUMPRODUCT(('Dvd Calendar'!$E$1042:$CZ$1042&gt;G$48)*('Dvd Calendar'!$E$1042:$CZ$1042&lt;=G$49)*'Dvd Calendar'!$E$1045:$CZ$1045*(('Dvd Calendar'!$E$1047:$CZ$1047='Field Check'!$C$53)*('Field Check'!$C$53&lt;&gt;"")+('Dvd Calendar'!$E$1047:$CZ$1047='Field Check'!$C$54)*('Field Check'!$C$54&lt;&gt;"")+('Dvd Calendar'!$E$1047:$CZ$1047='Field Check'!$C$55)*('Field Check'!$C$55&lt;&gt;"")+('Dvd Calendar'!$E$1047:$CZ$1047='Field Check'!$C$56)*('Field Check'!$C$56&lt;&gt;"")+('Dvd Calendar'!$E$1047:$CZ$1047='Field Check'!$C$57)*('Field Check'!$C$57&lt;&gt;""))*(COUNTIF('Dvd Calendar'!$E$1049:$CZ$1049,'Dvd Calendar'!$E$1042:$CZ$1042)=0)),"")))</f>
        <v/>
      </c>
      <c r="H145" s="77">
        <f>IF(H$49="","",IF($B145="","",IFERROR(SUMIFS('Dvd Calendar'!$E$1050:$CZ$1050,'Dvd Calendar'!$E$1049:$CZ$1049,"&gt;"&amp;H$48,'Dvd Calendar'!$E$1049:$CZ$1049,"&lt;="&amp;H$49)+SUMPRODUCT(('Dvd Calendar'!$E$1042:$CZ$1042&gt;H$48)*('Dvd Calendar'!$E$1042:$CZ$1042&lt;=H$49)*'Dvd Calendar'!$E$1045:$CZ$1045*(('Dvd Calendar'!$E$1047:$CZ$1047='Field Check'!$C$53)*('Field Check'!$C$53&lt;&gt;"")+('Dvd Calendar'!$E$1047:$CZ$1047='Field Check'!$C$54)*('Field Check'!$C$54&lt;&gt;"")+('Dvd Calendar'!$E$1047:$CZ$1047='Field Check'!$C$55)*('Field Check'!$C$55&lt;&gt;"")+('Dvd Calendar'!$E$1047:$CZ$1047='Field Check'!$C$56)*('Field Check'!$C$56&lt;&gt;"")+('Dvd Calendar'!$E$1047:$CZ$1047='Field Check'!$C$57)*('Field Check'!$C$57&lt;&gt;""))*(COUNTIF('Dvd Calendar'!$E$1049:$CZ$1049,'Dvd Calendar'!$E$1042:$CZ$1042)=0)),"")))</f>
        <v/>
      </c>
      <c r="I145" s="77">
        <f>IF(I$49="","",IF($B145="","",IFERROR(SUMIFS('Dvd Calendar'!$E$1050:$CZ$1050,'Dvd Calendar'!$E$1049:$CZ$1049,"&gt;"&amp;I$48,'Dvd Calendar'!$E$1049:$CZ$1049,"&lt;="&amp;I$49)+SUMPRODUCT(('Dvd Calendar'!$E$1042:$CZ$1042&gt;I$48)*('Dvd Calendar'!$E$1042:$CZ$1042&lt;=I$49)*'Dvd Calendar'!$E$1045:$CZ$1045*(('Dvd Calendar'!$E$1047:$CZ$1047='Field Check'!$C$53)*('Field Check'!$C$53&lt;&gt;"")+('Dvd Calendar'!$E$1047:$CZ$1047='Field Check'!$C$54)*('Field Check'!$C$54&lt;&gt;"")+('Dvd Calendar'!$E$1047:$CZ$1047='Field Check'!$C$55)*('Field Check'!$C$55&lt;&gt;"")+('Dvd Calendar'!$E$1047:$CZ$1047='Field Check'!$C$56)*('Field Check'!$C$56&lt;&gt;"")+('Dvd Calendar'!$E$1047:$CZ$1047='Field Check'!$C$57)*('Field Check'!$C$57&lt;&gt;""))*(COUNTIF('Dvd Calendar'!$E$1049:$CZ$1049,'Dvd Calendar'!$E$1042:$CZ$1042)=0)),"")))</f>
        <v/>
      </c>
      <c r="J145" s="77">
        <f>IF(J$49="","",IF($B145="","",IFERROR(SUMIFS('Dvd Calendar'!$E$1050:$CZ$1050,'Dvd Calendar'!$E$1049:$CZ$1049,"&gt;"&amp;J$48,'Dvd Calendar'!$E$1049:$CZ$1049,"&lt;="&amp;J$49)+SUMPRODUCT(('Dvd Calendar'!$E$1042:$CZ$1042&gt;J$48)*('Dvd Calendar'!$E$1042:$CZ$1042&lt;=J$49)*'Dvd Calendar'!$E$1045:$CZ$1045*(('Dvd Calendar'!$E$1047:$CZ$1047='Field Check'!$C$53)*('Field Check'!$C$53&lt;&gt;"")+('Dvd Calendar'!$E$1047:$CZ$1047='Field Check'!$C$54)*('Field Check'!$C$54&lt;&gt;"")+('Dvd Calendar'!$E$1047:$CZ$1047='Field Check'!$C$55)*('Field Check'!$C$55&lt;&gt;"")+('Dvd Calendar'!$E$1047:$CZ$1047='Field Check'!$C$56)*('Field Check'!$C$56&lt;&gt;"")+('Dvd Calendar'!$E$1047:$CZ$1047='Field Check'!$C$57)*('Field Check'!$C$57&lt;&gt;""))*(COUNTIF('Dvd Calendar'!$E$1049:$CZ$1049,'Dvd Calendar'!$E$1042:$CZ$1042)=0)),"")))</f>
        <v/>
      </c>
      <c r="K145" s="77">
        <f>IF(K$49="","",IF($B145="","",IFERROR(SUMIFS('Dvd Calendar'!$E$1050:$CZ$1050,'Dvd Calendar'!$E$1049:$CZ$1049,"&gt;"&amp;K$48,'Dvd Calendar'!$E$1049:$CZ$1049,"&lt;="&amp;K$49)+SUMPRODUCT(('Dvd Calendar'!$E$1042:$CZ$1042&gt;K$48)*('Dvd Calendar'!$E$1042:$CZ$1042&lt;=K$49)*'Dvd Calendar'!$E$1045:$CZ$1045*(('Dvd Calendar'!$E$1047:$CZ$1047='Field Check'!$C$53)*('Field Check'!$C$53&lt;&gt;"")+('Dvd Calendar'!$E$1047:$CZ$1047='Field Check'!$C$54)*('Field Check'!$C$54&lt;&gt;"")+('Dvd Calendar'!$E$1047:$CZ$1047='Field Check'!$C$55)*('Field Check'!$C$55&lt;&gt;"")+('Dvd Calendar'!$E$1047:$CZ$1047='Field Check'!$C$56)*('Field Check'!$C$56&lt;&gt;"")+('Dvd Calendar'!$E$1047:$CZ$1047='Field Check'!$C$57)*('Field Check'!$C$57&lt;&gt;""))*(COUNTIF('Dvd Calendar'!$E$1049:$CZ$1049,'Dvd Calendar'!$E$1042:$CZ$1042)=0)),"")))</f>
        <v/>
      </c>
      <c r="L145" s="77">
        <f>IF(L$49="","",IF($B145="","",IFERROR(SUMIFS('Dvd Calendar'!$E$1050:$CZ$1050,'Dvd Calendar'!$E$1049:$CZ$1049,"&gt;"&amp;L$48,'Dvd Calendar'!$E$1049:$CZ$1049,"&lt;="&amp;L$49)+SUMPRODUCT(('Dvd Calendar'!$E$1042:$CZ$1042&gt;L$48)*('Dvd Calendar'!$E$1042:$CZ$1042&lt;=L$49)*'Dvd Calendar'!$E$1045:$CZ$1045*(('Dvd Calendar'!$E$1047:$CZ$1047='Field Check'!$C$53)*('Field Check'!$C$53&lt;&gt;"")+('Dvd Calendar'!$E$1047:$CZ$1047='Field Check'!$C$54)*('Field Check'!$C$54&lt;&gt;"")+('Dvd Calendar'!$E$1047:$CZ$1047='Field Check'!$C$55)*('Field Check'!$C$55&lt;&gt;"")+('Dvd Calendar'!$E$1047:$CZ$1047='Field Check'!$C$56)*('Field Check'!$C$56&lt;&gt;"")+('Dvd Calendar'!$E$1047:$CZ$1047='Field Check'!$C$57)*('Field Check'!$C$57&lt;&gt;""))*(COUNTIF('Dvd Calendar'!$E$1049:$CZ$1049,'Dvd Calendar'!$E$1042:$CZ$1042)=0)),"")))</f>
        <v/>
      </c>
      <c r="M145" s="77">
        <f>IF(M$49="","",IF($B145="","",IFERROR(SUMIFS('Dvd Calendar'!$E$1050:$CZ$1050,'Dvd Calendar'!$E$1049:$CZ$1049,"&gt;"&amp;M$48,'Dvd Calendar'!$E$1049:$CZ$1049,"&lt;="&amp;M$49)+SUMPRODUCT(('Dvd Calendar'!$E$1042:$CZ$1042&gt;M$48)*('Dvd Calendar'!$E$1042:$CZ$1042&lt;=M$49)*'Dvd Calendar'!$E$1045:$CZ$1045*(('Dvd Calendar'!$E$1047:$CZ$1047='Field Check'!$C$53)*('Field Check'!$C$53&lt;&gt;"")+('Dvd Calendar'!$E$1047:$CZ$1047='Field Check'!$C$54)*('Field Check'!$C$54&lt;&gt;"")+('Dvd Calendar'!$E$1047:$CZ$1047='Field Check'!$C$55)*('Field Check'!$C$55&lt;&gt;"")+('Dvd Calendar'!$E$1047:$CZ$1047='Field Check'!$C$56)*('Field Check'!$C$56&lt;&gt;"")+('Dvd Calendar'!$E$1047:$CZ$1047='Field Check'!$C$57)*('Field Check'!$C$57&lt;&gt;""))*(COUNTIF('Dvd Calendar'!$E$1049:$CZ$1049,'Dvd Calendar'!$E$1042:$CZ$1042)=0)),"")))</f>
        <v/>
      </c>
      <c r="N145" s="77">
        <f>IF(N$49="","",IF($B145="","",IFERROR(SUMIFS('Dvd Calendar'!$E$1050:$CZ$1050,'Dvd Calendar'!$E$1049:$CZ$1049,"&gt;"&amp;N$48,'Dvd Calendar'!$E$1049:$CZ$1049,"&lt;="&amp;N$49)+SUMPRODUCT(('Dvd Calendar'!$E$1042:$CZ$1042&gt;N$48)*('Dvd Calendar'!$E$1042:$CZ$1042&lt;=N$49)*'Dvd Calendar'!$E$1045:$CZ$1045*(('Dvd Calendar'!$E$1047:$CZ$1047='Field Check'!$C$53)*('Field Check'!$C$53&lt;&gt;"")+('Dvd Calendar'!$E$1047:$CZ$1047='Field Check'!$C$54)*('Field Check'!$C$54&lt;&gt;"")+('Dvd Calendar'!$E$1047:$CZ$1047='Field Check'!$C$55)*('Field Check'!$C$55&lt;&gt;"")+('Dvd Calendar'!$E$1047:$CZ$1047='Field Check'!$C$56)*('Field Check'!$C$56&lt;&gt;"")+('Dvd Calendar'!$E$1047:$CZ$1047='Field Check'!$C$57)*('Field Check'!$C$57&lt;&gt;""))*(COUNTIF('Dvd Calendar'!$E$1049:$CZ$1049,'Dvd Calendar'!$E$1042:$CZ$1042)=0)),"")))</f>
        <v/>
      </c>
      <c r="O145" s="77">
        <f>IF(O$49="","",IF($B145="","",IFERROR(SUMIFS('Dvd Calendar'!$E$1050:$CZ$1050,'Dvd Calendar'!$E$1049:$CZ$1049,"&gt;"&amp;O$48,'Dvd Calendar'!$E$1049:$CZ$1049,"&lt;="&amp;O$49)+SUMPRODUCT(('Dvd Calendar'!$E$1042:$CZ$1042&gt;O$48)*('Dvd Calendar'!$E$1042:$CZ$1042&lt;=O$49)*'Dvd Calendar'!$E$1045:$CZ$1045*(('Dvd Calendar'!$E$1047:$CZ$1047='Field Check'!$C$53)*('Field Check'!$C$53&lt;&gt;"")+('Dvd Calendar'!$E$1047:$CZ$1047='Field Check'!$C$54)*('Field Check'!$C$54&lt;&gt;"")+('Dvd Calendar'!$E$1047:$CZ$1047='Field Check'!$C$55)*('Field Check'!$C$55&lt;&gt;"")+('Dvd Calendar'!$E$1047:$CZ$1047='Field Check'!$C$56)*('Field Check'!$C$56&lt;&gt;"")+('Dvd Calendar'!$E$1047:$CZ$1047='Field Check'!$C$57)*('Field Check'!$C$57&lt;&gt;""))*(COUNTIF('Dvd Calendar'!$E$1049:$CZ$1049,'Dvd Calendar'!$E$1042:$CZ$1042)=0)),"")))</f>
        <v/>
      </c>
      <c r="P145" s="77">
        <f>IF(P$49="","",IF($B145="","",IFERROR(SUMIFS('Dvd Calendar'!$E$1050:$CZ$1050,'Dvd Calendar'!$E$1049:$CZ$1049,"&gt;"&amp;P$48,'Dvd Calendar'!$E$1049:$CZ$1049,"&lt;="&amp;P$49)+SUMPRODUCT(('Dvd Calendar'!$E$1042:$CZ$1042&gt;P$48)*('Dvd Calendar'!$E$1042:$CZ$1042&lt;=P$49)*'Dvd Calendar'!$E$1045:$CZ$1045*(('Dvd Calendar'!$E$1047:$CZ$1047='Field Check'!$C$53)*('Field Check'!$C$53&lt;&gt;"")+('Dvd Calendar'!$E$1047:$CZ$1047='Field Check'!$C$54)*('Field Check'!$C$54&lt;&gt;"")+('Dvd Calendar'!$E$1047:$CZ$1047='Field Check'!$C$55)*('Field Check'!$C$55&lt;&gt;"")+('Dvd Calendar'!$E$1047:$CZ$1047='Field Check'!$C$56)*('Field Check'!$C$56&lt;&gt;"")+('Dvd Calendar'!$E$1047:$CZ$1047='Field Check'!$C$57)*('Field Check'!$C$57&lt;&gt;""))*(COUNTIF('Dvd Calendar'!$E$1049:$CZ$1049,'Dvd Calendar'!$E$1042:$CZ$1042)=0)),"")))</f>
        <v/>
      </c>
      <c r="Q145" s="77">
        <f>IF(Q$49="","",IF($B145="","",IFERROR(SUMIFS('Dvd Calendar'!$E$1050:$CZ$1050,'Dvd Calendar'!$E$1049:$CZ$1049,"&gt;"&amp;Q$48,'Dvd Calendar'!$E$1049:$CZ$1049,"&lt;="&amp;Q$49)+SUMPRODUCT(('Dvd Calendar'!$E$1042:$CZ$1042&gt;Q$48)*('Dvd Calendar'!$E$1042:$CZ$1042&lt;=Q$49)*'Dvd Calendar'!$E$1045:$CZ$1045*(('Dvd Calendar'!$E$1047:$CZ$1047='Field Check'!$C$53)*('Field Check'!$C$53&lt;&gt;"")+('Dvd Calendar'!$E$1047:$CZ$1047='Field Check'!$C$54)*('Field Check'!$C$54&lt;&gt;"")+('Dvd Calendar'!$E$1047:$CZ$1047='Field Check'!$C$55)*('Field Check'!$C$55&lt;&gt;"")+('Dvd Calendar'!$E$1047:$CZ$1047='Field Check'!$C$56)*('Field Check'!$C$56&lt;&gt;"")+('Dvd Calendar'!$E$1047:$CZ$1047='Field Check'!$C$57)*('Field Check'!$C$57&lt;&gt;""))*(COUNTIF('Dvd Calendar'!$E$1049:$CZ$1049,'Dvd Calendar'!$E$1042:$CZ$1042)=0)),"")))</f>
        <v/>
      </c>
      <c r="R145" s="77">
        <f>IF(R$49="","",IF($B145="","",IFERROR(SUMIFS('Dvd Calendar'!$E$1050:$CZ$1050,'Dvd Calendar'!$E$1049:$CZ$1049,"&gt;"&amp;R$48,'Dvd Calendar'!$E$1049:$CZ$1049,"&lt;="&amp;R$49)+SUMPRODUCT(('Dvd Calendar'!$E$1042:$CZ$1042&gt;R$48)*('Dvd Calendar'!$E$1042:$CZ$1042&lt;=R$49)*'Dvd Calendar'!$E$1045:$CZ$1045*(('Dvd Calendar'!$E$1047:$CZ$1047='Field Check'!$C$53)*('Field Check'!$C$53&lt;&gt;"")+('Dvd Calendar'!$E$1047:$CZ$1047='Field Check'!$C$54)*('Field Check'!$C$54&lt;&gt;"")+('Dvd Calendar'!$E$1047:$CZ$1047='Field Check'!$C$55)*('Field Check'!$C$55&lt;&gt;"")+('Dvd Calendar'!$E$1047:$CZ$1047='Field Check'!$C$56)*('Field Check'!$C$56&lt;&gt;"")+('Dvd Calendar'!$E$1047:$CZ$1047='Field Check'!$C$57)*('Field Check'!$C$57&lt;&gt;""))*(COUNTIF('Dvd Calendar'!$E$1049:$CZ$1049,'Dvd Calendar'!$E$1042:$CZ$1042)=0)),"")))</f>
        <v/>
      </c>
    </row>
    <row r="146">
      <c r="B146" s="126">
        <f>IF('AS51'!$C$101="","",'AS51'!$C$101)</f>
        <v/>
      </c>
      <c r="C146" s="77">
        <f>IF(C$49="","",IF($B146="","",IFERROR(SUMIFS('Dvd Calendar'!$E$1061:$CZ$1061,'Dvd Calendar'!$E$1060:$CZ$1060,"&gt;"&amp;C$48,'Dvd Calendar'!$E$1060:$CZ$1060,"&lt;="&amp;C$49)+SUMPRODUCT(('Dvd Calendar'!$E$1053:$CZ$1053&gt;C$48)*('Dvd Calendar'!$E$1053:$CZ$1053&lt;=C$49)*'Dvd Calendar'!$E$1056:$CZ$1056*(('Dvd Calendar'!$E$1058:$CZ$1058='Field Check'!$C$53)*('Field Check'!$C$53&lt;&gt;"")+('Dvd Calendar'!$E$1058:$CZ$1058='Field Check'!$C$54)*('Field Check'!$C$54&lt;&gt;"")+('Dvd Calendar'!$E$1058:$CZ$1058='Field Check'!$C$55)*('Field Check'!$C$55&lt;&gt;"")+('Dvd Calendar'!$E$1058:$CZ$1058='Field Check'!$C$56)*('Field Check'!$C$56&lt;&gt;"")+('Dvd Calendar'!$E$1058:$CZ$1058='Field Check'!$C$57)*('Field Check'!$C$57&lt;&gt;""))*(COUNTIF('Dvd Calendar'!$E$1060:$CZ$1060,'Dvd Calendar'!$E$1053:$CZ$1053)=0)),"")))</f>
        <v/>
      </c>
      <c r="D146" s="77">
        <f>IF(D$49="","",IF($B146="","",IFERROR(SUMIFS('Dvd Calendar'!$E$1061:$CZ$1061,'Dvd Calendar'!$E$1060:$CZ$1060,"&gt;"&amp;D$48,'Dvd Calendar'!$E$1060:$CZ$1060,"&lt;="&amp;D$49)+SUMPRODUCT(('Dvd Calendar'!$E$1053:$CZ$1053&gt;D$48)*('Dvd Calendar'!$E$1053:$CZ$1053&lt;=D$49)*'Dvd Calendar'!$E$1056:$CZ$1056*(('Dvd Calendar'!$E$1058:$CZ$1058='Field Check'!$C$53)*('Field Check'!$C$53&lt;&gt;"")+('Dvd Calendar'!$E$1058:$CZ$1058='Field Check'!$C$54)*('Field Check'!$C$54&lt;&gt;"")+('Dvd Calendar'!$E$1058:$CZ$1058='Field Check'!$C$55)*('Field Check'!$C$55&lt;&gt;"")+('Dvd Calendar'!$E$1058:$CZ$1058='Field Check'!$C$56)*('Field Check'!$C$56&lt;&gt;"")+('Dvd Calendar'!$E$1058:$CZ$1058='Field Check'!$C$57)*('Field Check'!$C$57&lt;&gt;""))*(COUNTIF('Dvd Calendar'!$E$1060:$CZ$1060,'Dvd Calendar'!$E$1053:$CZ$1053)=0)),"")))</f>
        <v/>
      </c>
      <c r="E146" s="77">
        <f>IF(E$49="","",IF($B146="","",IFERROR(SUMIFS('Dvd Calendar'!$E$1061:$CZ$1061,'Dvd Calendar'!$E$1060:$CZ$1060,"&gt;"&amp;E$48,'Dvd Calendar'!$E$1060:$CZ$1060,"&lt;="&amp;E$49)+SUMPRODUCT(('Dvd Calendar'!$E$1053:$CZ$1053&gt;E$48)*('Dvd Calendar'!$E$1053:$CZ$1053&lt;=E$49)*'Dvd Calendar'!$E$1056:$CZ$1056*(('Dvd Calendar'!$E$1058:$CZ$1058='Field Check'!$C$53)*('Field Check'!$C$53&lt;&gt;"")+('Dvd Calendar'!$E$1058:$CZ$1058='Field Check'!$C$54)*('Field Check'!$C$54&lt;&gt;"")+('Dvd Calendar'!$E$1058:$CZ$1058='Field Check'!$C$55)*('Field Check'!$C$55&lt;&gt;"")+('Dvd Calendar'!$E$1058:$CZ$1058='Field Check'!$C$56)*('Field Check'!$C$56&lt;&gt;"")+('Dvd Calendar'!$E$1058:$CZ$1058='Field Check'!$C$57)*('Field Check'!$C$57&lt;&gt;""))*(COUNTIF('Dvd Calendar'!$E$1060:$CZ$1060,'Dvd Calendar'!$E$1053:$CZ$1053)=0)),"")))</f>
        <v/>
      </c>
      <c r="F146" s="77">
        <f>IF(F$49="","",IF($B146="","",IFERROR(SUMIFS('Dvd Calendar'!$E$1061:$CZ$1061,'Dvd Calendar'!$E$1060:$CZ$1060,"&gt;"&amp;F$48,'Dvd Calendar'!$E$1060:$CZ$1060,"&lt;="&amp;F$49)+SUMPRODUCT(('Dvd Calendar'!$E$1053:$CZ$1053&gt;F$48)*('Dvd Calendar'!$E$1053:$CZ$1053&lt;=F$49)*'Dvd Calendar'!$E$1056:$CZ$1056*(('Dvd Calendar'!$E$1058:$CZ$1058='Field Check'!$C$53)*('Field Check'!$C$53&lt;&gt;"")+('Dvd Calendar'!$E$1058:$CZ$1058='Field Check'!$C$54)*('Field Check'!$C$54&lt;&gt;"")+('Dvd Calendar'!$E$1058:$CZ$1058='Field Check'!$C$55)*('Field Check'!$C$55&lt;&gt;"")+('Dvd Calendar'!$E$1058:$CZ$1058='Field Check'!$C$56)*('Field Check'!$C$56&lt;&gt;"")+('Dvd Calendar'!$E$1058:$CZ$1058='Field Check'!$C$57)*('Field Check'!$C$57&lt;&gt;""))*(COUNTIF('Dvd Calendar'!$E$1060:$CZ$1060,'Dvd Calendar'!$E$1053:$CZ$1053)=0)),"")))</f>
        <v/>
      </c>
      <c r="G146" s="77">
        <f>IF(G$49="","",IF($B146="","",IFERROR(SUMIFS('Dvd Calendar'!$E$1061:$CZ$1061,'Dvd Calendar'!$E$1060:$CZ$1060,"&gt;"&amp;G$48,'Dvd Calendar'!$E$1060:$CZ$1060,"&lt;="&amp;G$49)+SUMPRODUCT(('Dvd Calendar'!$E$1053:$CZ$1053&gt;G$48)*('Dvd Calendar'!$E$1053:$CZ$1053&lt;=G$49)*'Dvd Calendar'!$E$1056:$CZ$1056*(('Dvd Calendar'!$E$1058:$CZ$1058='Field Check'!$C$53)*('Field Check'!$C$53&lt;&gt;"")+('Dvd Calendar'!$E$1058:$CZ$1058='Field Check'!$C$54)*('Field Check'!$C$54&lt;&gt;"")+('Dvd Calendar'!$E$1058:$CZ$1058='Field Check'!$C$55)*('Field Check'!$C$55&lt;&gt;"")+('Dvd Calendar'!$E$1058:$CZ$1058='Field Check'!$C$56)*('Field Check'!$C$56&lt;&gt;"")+('Dvd Calendar'!$E$1058:$CZ$1058='Field Check'!$C$57)*('Field Check'!$C$57&lt;&gt;""))*(COUNTIF('Dvd Calendar'!$E$1060:$CZ$1060,'Dvd Calendar'!$E$1053:$CZ$1053)=0)),"")))</f>
        <v/>
      </c>
      <c r="H146" s="77">
        <f>IF(H$49="","",IF($B146="","",IFERROR(SUMIFS('Dvd Calendar'!$E$1061:$CZ$1061,'Dvd Calendar'!$E$1060:$CZ$1060,"&gt;"&amp;H$48,'Dvd Calendar'!$E$1060:$CZ$1060,"&lt;="&amp;H$49)+SUMPRODUCT(('Dvd Calendar'!$E$1053:$CZ$1053&gt;H$48)*('Dvd Calendar'!$E$1053:$CZ$1053&lt;=H$49)*'Dvd Calendar'!$E$1056:$CZ$1056*(('Dvd Calendar'!$E$1058:$CZ$1058='Field Check'!$C$53)*('Field Check'!$C$53&lt;&gt;"")+('Dvd Calendar'!$E$1058:$CZ$1058='Field Check'!$C$54)*('Field Check'!$C$54&lt;&gt;"")+('Dvd Calendar'!$E$1058:$CZ$1058='Field Check'!$C$55)*('Field Check'!$C$55&lt;&gt;"")+('Dvd Calendar'!$E$1058:$CZ$1058='Field Check'!$C$56)*('Field Check'!$C$56&lt;&gt;"")+('Dvd Calendar'!$E$1058:$CZ$1058='Field Check'!$C$57)*('Field Check'!$C$57&lt;&gt;""))*(COUNTIF('Dvd Calendar'!$E$1060:$CZ$1060,'Dvd Calendar'!$E$1053:$CZ$1053)=0)),"")))</f>
        <v/>
      </c>
      <c r="I146" s="77">
        <f>IF(I$49="","",IF($B146="","",IFERROR(SUMIFS('Dvd Calendar'!$E$1061:$CZ$1061,'Dvd Calendar'!$E$1060:$CZ$1060,"&gt;"&amp;I$48,'Dvd Calendar'!$E$1060:$CZ$1060,"&lt;="&amp;I$49)+SUMPRODUCT(('Dvd Calendar'!$E$1053:$CZ$1053&gt;I$48)*('Dvd Calendar'!$E$1053:$CZ$1053&lt;=I$49)*'Dvd Calendar'!$E$1056:$CZ$1056*(('Dvd Calendar'!$E$1058:$CZ$1058='Field Check'!$C$53)*('Field Check'!$C$53&lt;&gt;"")+('Dvd Calendar'!$E$1058:$CZ$1058='Field Check'!$C$54)*('Field Check'!$C$54&lt;&gt;"")+('Dvd Calendar'!$E$1058:$CZ$1058='Field Check'!$C$55)*('Field Check'!$C$55&lt;&gt;"")+('Dvd Calendar'!$E$1058:$CZ$1058='Field Check'!$C$56)*('Field Check'!$C$56&lt;&gt;"")+('Dvd Calendar'!$E$1058:$CZ$1058='Field Check'!$C$57)*('Field Check'!$C$57&lt;&gt;""))*(COUNTIF('Dvd Calendar'!$E$1060:$CZ$1060,'Dvd Calendar'!$E$1053:$CZ$1053)=0)),"")))</f>
        <v/>
      </c>
      <c r="J146" s="77">
        <f>IF(J$49="","",IF($B146="","",IFERROR(SUMIFS('Dvd Calendar'!$E$1061:$CZ$1061,'Dvd Calendar'!$E$1060:$CZ$1060,"&gt;"&amp;J$48,'Dvd Calendar'!$E$1060:$CZ$1060,"&lt;="&amp;J$49)+SUMPRODUCT(('Dvd Calendar'!$E$1053:$CZ$1053&gt;J$48)*('Dvd Calendar'!$E$1053:$CZ$1053&lt;=J$49)*'Dvd Calendar'!$E$1056:$CZ$1056*(('Dvd Calendar'!$E$1058:$CZ$1058='Field Check'!$C$53)*('Field Check'!$C$53&lt;&gt;"")+('Dvd Calendar'!$E$1058:$CZ$1058='Field Check'!$C$54)*('Field Check'!$C$54&lt;&gt;"")+('Dvd Calendar'!$E$1058:$CZ$1058='Field Check'!$C$55)*('Field Check'!$C$55&lt;&gt;"")+('Dvd Calendar'!$E$1058:$CZ$1058='Field Check'!$C$56)*('Field Check'!$C$56&lt;&gt;"")+('Dvd Calendar'!$E$1058:$CZ$1058='Field Check'!$C$57)*('Field Check'!$C$57&lt;&gt;""))*(COUNTIF('Dvd Calendar'!$E$1060:$CZ$1060,'Dvd Calendar'!$E$1053:$CZ$1053)=0)),"")))</f>
        <v/>
      </c>
      <c r="K146" s="77">
        <f>IF(K$49="","",IF($B146="","",IFERROR(SUMIFS('Dvd Calendar'!$E$1061:$CZ$1061,'Dvd Calendar'!$E$1060:$CZ$1060,"&gt;"&amp;K$48,'Dvd Calendar'!$E$1060:$CZ$1060,"&lt;="&amp;K$49)+SUMPRODUCT(('Dvd Calendar'!$E$1053:$CZ$1053&gt;K$48)*('Dvd Calendar'!$E$1053:$CZ$1053&lt;=K$49)*'Dvd Calendar'!$E$1056:$CZ$1056*(('Dvd Calendar'!$E$1058:$CZ$1058='Field Check'!$C$53)*('Field Check'!$C$53&lt;&gt;"")+('Dvd Calendar'!$E$1058:$CZ$1058='Field Check'!$C$54)*('Field Check'!$C$54&lt;&gt;"")+('Dvd Calendar'!$E$1058:$CZ$1058='Field Check'!$C$55)*('Field Check'!$C$55&lt;&gt;"")+('Dvd Calendar'!$E$1058:$CZ$1058='Field Check'!$C$56)*('Field Check'!$C$56&lt;&gt;"")+('Dvd Calendar'!$E$1058:$CZ$1058='Field Check'!$C$57)*('Field Check'!$C$57&lt;&gt;""))*(COUNTIF('Dvd Calendar'!$E$1060:$CZ$1060,'Dvd Calendar'!$E$1053:$CZ$1053)=0)),"")))</f>
        <v/>
      </c>
      <c r="L146" s="77">
        <f>IF(L$49="","",IF($B146="","",IFERROR(SUMIFS('Dvd Calendar'!$E$1061:$CZ$1061,'Dvd Calendar'!$E$1060:$CZ$1060,"&gt;"&amp;L$48,'Dvd Calendar'!$E$1060:$CZ$1060,"&lt;="&amp;L$49)+SUMPRODUCT(('Dvd Calendar'!$E$1053:$CZ$1053&gt;L$48)*('Dvd Calendar'!$E$1053:$CZ$1053&lt;=L$49)*'Dvd Calendar'!$E$1056:$CZ$1056*(('Dvd Calendar'!$E$1058:$CZ$1058='Field Check'!$C$53)*('Field Check'!$C$53&lt;&gt;"")+('Dvd Calendar'!$E$1058:$CZ$1058='Field Check'!$C$54)*('Field Check'!$C$54&lt;&gt;"")+('Dvd Calendar'!$E$1058:$CZ$1058='Field Check'!$C$55)*('Field Check'!$C$55&lt;&gt;"")+('Dvd Calendar'!$E$1058:$CZ$1058='Field Check'!$C$56)*('Field Check'!$C$56&lt;&gt;"")+('Dvd Calendar'!$E$1058:$CZ$1058='Field Check'!$C$57)*('Field Check'!$C$57&lt;&gt;""))*(COUNTIF('Dvd Calendar'!$E$1060:$CZ$1060,'Dvd Calendar'!$E$1053:$CZ$1053)=0)),"")))</f>
        <v/>
      </c>
      <c r="M146" s="77">
        <f>IF(M$49="","",IF($B146="","",IFERROR(SUMIFS('Dvd Calendar'!$E$1061:$CZ$1061,'Dvd Calendar'!$E$1060:$CZ$1060,"&gt;"&amp;M$48,'Dvd Calendar'!$E$1060:$CZ$1060,"&lt;="&amp;M$49)+SUMPRODUCT(('Dvd Calendar'!$E$1053:$CZ$1053&gt;M$48)*('Dvd Calendar'!$E$1053:$CZ$1053&lt;=M$49)*'Dvd Calendar'!$E$1056:$CZ$1056*(('Dvd Calendar'!$E$1058:$CZ$1058='Field Check'!$C$53)*('Field Check'!$C$53&lt;&gt;"")+('Dvd Calendar'!$E$1058:$CZ$1058='Field Check'!$C$54)*('Field Check'!$C$54&lt;&gt;"")+('Dvd Calendar'!$E$1058:$CZ$1058='Field Check'!$C$55)*('Field Check'!$C$55&lt;&gt;"")+('Dvd Calendar'!$E$1058:$CZ$1058='Field Check'!$C$56)*('Field Check'!$C$56&lt;&gt;"")+('Dvd Calendar'!$E$1058:$CZ$1058='Field Check'!$C$57)*('Field Check'!$C$57&lt;&gt;""))*(COUNTIF('Dvd Calendar'!$E$1060:$CZ$1060,'Dvd Calendar'!$E$1053:$CZ$1053)=0)),"")))</f>
        <v/>
      </c>
      <c r="N146" s="77">
        <f>IF(N$49="","",IF($B146="","",IFERROR(SUMIFS('Dvd Calendar'!$E$1061:$CZ$1061,'Dvd Calendar'!$E$1060:$CZ$1060,"&gt;"&amp;N$48,'Dvd Calendar'!$E$1060:$CZ$1060,"&lt;="&amp;N$49)+SUMPRODUCT(('Dvd Calendar'!$E$1053:$CZ$1053&gt;N$48)*('Dvd Calendar'!$E$1053:$CZ$1053&lt;=N$49)*'Dvd Calendar'!$E$1056:$CZ$1056*(('Dvd Calendar'!$E$1058:$CZ$1058='Field Check'!$C$53)*('Field Check'!$C$53&lt;&gt;"")+('Dvd Calendar'!$E$1058:$CZ$1058='Field Check'!$C$54)*('Field Check'!$C$54&lt;&gt;"")+('Dvd Calendar'!$E$1058:$CZ$1058='Field Check'!$C$55)*('Field Check'!$C$55&lt;&gt;"")+('Dvd Calendar'!$E$1058:$CZ$1058='Field Check'!$C$56)*('Field Check'!$C$56&lt;&gt;"")+('Dvd Calendar'!$E$1058:$CZ$1058='Field Check'!$C$57)*('Field Check'!$C$57&lt;&gt;""))*(COUNTIF('Dvd Calendar'!$E$1060:$CZ$1060,'Dvd Calendar'!$E$1053:$CZ$1053)=0)),"")))</f>
        <v/>
      </c>
      <c r="O146" s="77">
        <f>IF(O$49="","",IF($B146="","",IFERROR(SUMIFS('Dvd Calendar'!$E$1061:$CZ$1061,'Dvd Calendar'!$E$1060:$CZ$1060,"&gt;"&amp;O$48,'Dvd Calendar'!$E$1060:$CZ$1060,"&lt;="&amp;O$49)+SUMPRODUCT(('Dvd Calendar'!$E$1053:$CZ$1053&gt;O$48)*('Dvd Calendar'!$E$1053:$CZ$1053&lt;=O$49)*'Dvd Calendar'!$E$1056:$CZ$1056*(('Dvd Calendar'!$E$1058:$CZ$1058='Field Check'!$C$53)*('Field Check'!$C$53&lt;&gt;"")+('Dvd Calendar'!$E$1058:$CZ$1058='Field Check'!$C$54)*('Field Check'!$C$54&lt;&gt;"")+('Dvd Calendar'!$E$1058:$CZ$1058='Field Check'!$C$55)*('Field Check'!$C$55&lt;&gt;"")+('Dvd Calendar'!$E$1058:$CZ$1058='Field Check'!$C$56)*('Field Check'!$C$56&lt;&gt;"")+('Dvd Calendar'!$E$1058:$CZ$1058='Field Check'!$C$57)*('Field Check'!$C$57&lt;&gt;""))*(COUNTIF('Dvd Calendar'!$E$1060:$CZ$1060,'Dvd Calendar'!$E$1053:$CZ$1053)=0)),"")))</f>
        <v/>
      </c>
      <c r="P146" s="77">
        <f>IF(P$49="","",IF($B146="","",IFERROR(SUMIFS('Dvd Calendar'!$E$1061:$CZ$1061,'Dvd Calendar'!$E$1060:$CZ$1060,"&gt;"&amp;P$48,'Dvd Calendar'!$E$1060:$CZ$1060,"&lt;="&amp;P$49)+SUMPRODUCT(('Dvd Calendar'!$E$1053:$CZ$1053&gt;P$48)*('Dvd Calendar'!$E$1053:$CZ$1053&lt;=P$49)*'Dvd Calendar'!$E$1056:$CZ$1056*(('Dvd Calendar'!$E$1058:$CZ$1058='Field Check'!$C$53)*('Field Check'!$C$53&lt;&gt;"")+('Dvd Calendar'!$E$1058:$CZ$1058='Field Check'!$C$54)*('Field Check'!$C$54&lt;&gt;"")+('Dvd Calendar'!$E$1058:$CZ$1058='Field Check'!$C$55)*('Field Check'!$C$55&lt;&gt;"")+('Dvd Calendar'!$E$1058:$CZ$1058='Field Check'!$C$56)*('Field Check'!$C$56&lt;&gt;"")+('Dvd Calendar'!$E$1058:$CZ$1058='Field Check'!$C$57)*('Field Check'!$C$57&lt;&gt;""))*(COUNTIF('Dvd Calendar'!$E$1060:$CZ$1060,'Dvd Calendar'!$E$1053:$CZ$1053)=0)),"")))</f>
        <v/>
      </c>
      <c r="Q146" s="77">
        <f>IF(Q$49="","",IF($B146="","",IFERROR(SUMIFS('Dvd Calendar'!$E$1061:$CZ$1061,'Dvd Calendar'!$E$1060:$CZ$1060,"&gt;"&amp;Q$48,'Dvd Calendar'!$E$1060:$CZ$1060,"&lt;="&amp;Q$49)+SUMPRODUCT(('Dvd Calendar'!$E$1053:$CZ$1053&gt;Q$48)*('Dvd Calendar'!$E$1053:$CZ$1053&lt;=Q$49)*'Dvd Calendar'!$E$1056:$CZ$1056*(('Dvd Calendar'!$E$1058:$CZ$1058='Field Check'!$C$53)*('Field Check'!$C$53&lt;&gt;"")+('Dvd Calendar'!$E$1058:$CZ$1058='Field Check'!$C$54)*('Field Check'!$C$54&lt;&gt;"")+('Dvd Calendar'!$E$1058:$CZ$1058='Field Check'!$C$55)*('Field Check'!$C$55&lt;&gt;"")+('Dvd Calendar'!$E$1058:$CZ$1058='Field Check'!$C$56)*('Field Check'!$C$56&lt;&gt;"")+('Dvd Calendar'!$E$1058:$CZ$1058='Field Check'!$C$57)*('Field Check'!$C$57&lt;&gt;""))*(COUNTIF('Dvd Calendar'!$E$1060:$CZ$1060,'Dvd Calendar'!$E$1053:$CZ$1053)=0)),"")))</f>
        <v/>
      </c>
      <c r="R146" s="77">
        <f>IF(R$49="","",IF($B146="","",IFERROR(SUMIFS('Dvd Calendar'!$E$1061:$CZ$1061,'Dvd Calendar'!$E$1060:$CZ$1060,"&gt;"&amp;R$48,'Dvd Calendar'!$E$1060:$CZ$1060,"&lt;="&amp;R$49)+SUMPRODUCT(('Dvd Calendar'!$E$1053:$CZ$1053&gt;R$48)*('Dvd Calendar'!$E$1053:$CZ$1053&lt;=R$49)*'Dvd Calendar'!$E$1056:$CZ$1056*(('Dvd Calendar'!$E$1058:$CZ$1058='Field Check'!$C$53)*('Field Check'!$C$53&lt;&gt;"")+('Dvd Calendar'!$E$1058:$CZ$1058='Field Check'!$C$54)*('Field Check'!$C$54&lt;&gt;"")+('Dvd Calendar'!$E$1058:$CZ$1058='Field Check'!$C$55)*('Field Check'!$C$55&lt;&gt;"")+('Dvd Calendar'!$E$1058:$CZ$1058='Field Check'!$C$56)*('Field Check'!$C$56&lt;&gt;"")+('Dvd Calendar'!$E$1058:$CZ$1058='Field Check'!$C$57)*('Field Check'!$C$57&lt;&gt;""))*(COUNTIF('Dvd Calendar'!$E$1060:$CZ$1060,'Dvd Calendar'!$E$1053:$CZ$1053)=0)),"")))</f>
        <v/>
      </c>
    </row>
    <row r="147">
      <c r="B147" s="126">
        <f>IF('AS51'!$C$102="","",'AS51'!$C$102)</f>
        <v/>
      </c>
      <c r="C147" s="77">
        <f>IF(C$49="","",IF($B147="","",IFERROR(SUMIFS('Dvd Calendar'!$E$1072:$CZ$1072,'Dvd Calendar'!$E$1071:$CZ$1071,"&gt;"&amp;C$48,'Dvd Calendar'!$E$1071:$CZ$1071,"&lt;="&amp;C$49)+SUMPRODUCT(('Dvd Calendar'!$E$1064:$CZ$1064&gt;C$48)*('Dvd Calendar'!$E$1064:$CZ$1064&lt;=C$49)*'Dvd Calendar'!$E$1067:$CZ$1067*(('Dvd Calendar'!$E$1069:$CZ$1069='Field Check'!$C$53)*('Field Check'!$C$53&lt;&gt;"")+('Dvd Calendar'!$E$1069:$CZ$1069='Field Check'!$C$54)*('Field Check'!$C$54&lt;&gt;"")+('Dvd Calendar'!$E$1069:$CZ$1069='Field Check'!$C$55)*('Field Check'!$C$55&lt;&gt;"")+('Dvd Calendar'!$E$1069:$CZ$1069='Field Check'!$C$56)*('Field Check'!$C$56&lt;&gt;"")+('Dvd Calendar'!$E$1069:$CZ$1069='Field Check'!$C$57)*('Field Check'!$C$57&lt;&gt;""))*(COUNTIF('Dvd Calendar'!$E$1071:$CZ$1071,'Dvd Calendar'!$E$1064:$CZ$1064)=0)),"")))</f>
        <v/>
      </c>
      <c r="D147" s="77">
        <f>IF(D$49="","",IF($B147="","",IFERROR(SUMIFS('Dvd Calendar'!$E$1072:$CZ$1072,'Dvd Calendar'!$E$1071:$CZ$1071,"&gt;"&amp;D$48,'Dvd Calendar'!$E$1071:$CZ$1071,"&lt;="&amp;D$49)+SUMPRODUCT(('Dvd Calendar'!$E$1064:$CZ$1064&gt;D$48)*('Dvd Calendar'!$E$1064:$CZ$1064&lt;=D$49)*'Dvd Calendar'!$E$1067:$CZ$1067*(('Dvd Calendar'!$E$1069:$CZ$1069='Field Check'!$C$53)*('Field Check'!$C$53&lt;&gt;"")+('Dvd Calendar'!$E$1069:$CZ$1069='Field Check'!$C$54)*('Field Check'!$C$54&lt;&gt;"")+('Dvd Calendar'!$E$1069:$CZ$1069='Field Check'!$C$55)*('Field Check'!$C$55&lt;&gt;"")+('Dvd Calendar'!$E$1069:$CZ$1069='Field Check'!$C$56)*('Field Check'!$C$56&lt;&gt;"")+('Dvd Calendar'!$E$1069:$CZ$1069='Field Check'!$C$57)*('Field Check'!$C$57&lt;&gt;""))*(COUNTIF('Dvd Calendar'!$E$1071:$CZ$1071,'Dvd Calendar'!$E$1064:$CZ$1064)=0)),"")))</f>
        <v/>
      </c>
      <c r="E147" s="77">
        <f>IF(E$49="","",IF($B147="","",IFERROR(SUMIFS('Dvd Calendar'!$E$1072:$CZ$1072,'Dvd Calendar'!$E$1071:$CZ$1071,"&gt;"&amp;E$48,'Dvd Calendar'!$E$1071:$CZ$1071,"&lt;="&amp;E$49)+SUMPRODUCT(('Dvd Calendar'!$E$1064:$CZ$1064&gt;E$48)*('Dvd Calendar'!$E$1064:$CZ$1064&lt;=E$49)*'Dvd Calendar'!$E$1067:$CZ$1067*(('Dvd Calendar'!$E$1069:$CZ$1069='Field Check'!$C$53)*('Field Check'!$C$53&lt;&gt;"")+('Dvd Calendar'!$E$1069:$CZ$1069='Field Check'!$C$54)*('Field Check'!$C$54&lt;&gt;"")+('Dvd Calendar'!$E$1069:$CZ$1069='Field Check'!$C$55)*('Field Check'!$C$55&lt;&gt;"")+('Dvd Calendar'!$E$1069:$CZ$1069='Field Check'!$C$56)*('Field Check'!$C$56&lt;&gt;"")+('Dvd Calendar'!$E$1069:$CZ$1069='Field Check'!$C$57)*('Field Check'!$C$57&lt;&gt;""))*(COUNTIF('Dvd Calendar'!$E$1071:$CZ$1071,'Dvd Calendar'!$E$1064:$CZ$1064)=0)),"")))</f>
        <v/>
      </c>
      <c r="F147" s="77">
        <f>IF(F$49="","",IF($B147="","",IFERROR(SUMIFS('Dvd Calendar'!$E$1072:$CZ$1072,'Dvd Calendar'!$E$1071:$CZ$1071,"&gt;"&amp;F$48,'Dvd Calendar'!$E$1071:$CZ$1071,"&lt;="&amp;F$49)+SUMPRODUCT(('Dvd Calendar'!$E$1064:$CZ$1064&gt;F$48)*('Dvd Calendar'!$E$1064:$CZ$1064&lt;=F$49)*'Dvd Calendar'!$E$1067:$CZ$1067*(('Dvd Calendar'!$E$1069:$CZ$1069='Field Check'!$C$53)*('Field Check'!$C$53&lt;&gt;"")+('Dvd Calendar'!$E$1069:$CZ$1069='Field Check'!$C$54)*('Field Check'!$C$54&lt;&gt;"")+('Dvd Calendar'!$E$1069:$CZ$1069='Field Check'!$C$55)*('Field Check'!$C$55&lt;&gt;"")+('Dvd Calendar'!$E$1069:$CZ$1069='Field Check'!$C$56)*('Field Check'!$C$56&lt;&gt;"")+('Dvd Calendar'!$E$1069:$CZ$1069='Field Check'!$C$57)*('Field Check'!$C$57&lt;&gt;""))*(COUNTIF('Dvd Calendar'!$E$1071:$CZ$1071,'Dvd Calendar'!$E$1064:$CZ$1064)=0)),"")))</f>
        <v/>
      </c>
      <c r="G147" s="77">
        <f>IF(G$49="","",IF($B147="","",IFERROR(SUMIFS('Dvd Calendar'!$E$1072:$CZ$1072,'Dvd Calendar'!$E$1071:$CZ$1071,"&gt;"&amp;G$48,'Dvd Calendar'!$E$1071:$CZ$1071,"&lt;="&amp;G$49)+SUMPRODUCT(('Dvd Calendar'!$E$1064:$CZ$1064&gt;G$48)*('Dvd Calendar'!$E$1064:$CZ$1064&lt;=G$49)*'Dvd Calendar'!$E$1067:$CZ$1067*(('Dvd Calendar'!$E$1069:$CZ$1069='Field Check'!$C$53)*('Field Check'!$C$53&lt;&gt;"")+('Dvd Calendar'!$E$1069:$CZ$1069='Field Check'!$C$54)*('Field Check'!$C$54&lt;&gt;"")+('Dvd Calendar'!$E$1069:$CZ$1069='Field Check'!$C$55)*('Field Check'!$C$55&lt;&gt;"")+('Dvd Calendar'!$E$1069:$CZ$1069='Field Check'!$C$56)*('Field Check'!$C$56&lt;&gt;"")+('Dvd Calendar'!$E$1069:$CZ$1069='Field Check'!$C$57)*('Field Check'!$C$57&lt;&gt;""))*(COUNTIF('Dvd Calendar'!$E$1071:$CZ$1071,'Dvd Calendar'!$E$1064:$CZ$1064)=0)),"")))</f>
        <v/>
      </c>
      <c r="H147" s="77">
        <f>IF(H$49="","",IF($B147="","",IFERROR(SUMIFS('Dvd Calendar'!$E$1072:$CZ$1072,'Dvd Calendar'!$E$1071:$CZ$1071,"&gt;"&amp;H$48,'Dvd Calendar'!$E$1071:$CZ$1071,"&lt;="&amp;H$49)+SUMPRODUCT(('Dvd Calendar'!$E$1064:$CZ$1064&gt;H$48)*('Dvd Calendar'!$E$1064:$CZ$1064&lt;=H$49)*'Dvd Calendar'!$E$1067:$CZ$1067*(('Dvd Calendar'!$E$1069:$CZ$1069='Field Check'!$C$53)*('Field Check'!$C$53&lt;&gt;"")+('Dvd Calendar'!$E$1069:$CZ$1069='Field Check'!$C$54)*('Field Check'!$C$54&lt;&gt;"")+('Dvd Calendar'!$E$1069:$CZ$1069='Field Check'!$C$55)*('Field Check'!$C$55&lt;&gt;"")+('Dvd Calendar'!$E$1069:$CZ$1069='Field Check'!$C$56)*('Field Check'!$C$56&lt;&gt;"")+('Dvd Calendar'!$E$1069:$CZ$1069='Field Check'!$C$57)*('Field Check'!$C$57&lt;&gt;""))*(COUNTIF('Dvd Calendar'!$E$1071:$CZ$1071,'Dvd Calendar'!$E$1064:$CZ$1064)=0)),"")))</f>
        <v/>
      </c>
      <c r="I147" s="77">
        <f>IF(I$49="","",IF($B147="","",IFERROR(SUMIFS('Dvd Calendar'!$E$1072:$CZ$1072,'Dvd Calendar'!$E$1071:$CZ$1071,"&gt;"&amp;I$48,'Dvd Calendar'!$E$1071:$CZ$1071,"&lt;="&amp;I$49)+SUMPRODUCT(('Dvd Calendar'!$E$1064:$CZ$1064&gt;I$48)*('Dvd Calendar'!$E$1064:$CZ$1064&lt;=I$49)*'Dvd Calendar'!$E$1067:$CZ$1067*(('Dvd Calendar'!$E$1069:$CZ$1069='Field Check'!$C$53)*('Field Check'!$C$53&lt;&gt;"")+('Dvd Calendar'!$E$1069:$CZ$1069='Field Check'!$C$54)*('Field Check'!$C$54&lt;&gt;"")+('Dvd Calendar'!$E$1069:$CZ$1069='Field Check'!$C$55)*('Field Check'!$C$55&lt;&gt;"")+('Dvd Calendar'!$E$1069:$CZ$1069='Field Check'!$C$56)*('Field Check'!$C$56&lt;&gt;"")+('Dvd Calendar'!$E$1069:$CZ$1069='Field Check'!$C$57)*('Field Check'!$C$57&lt;&gt;""))*(COUNTIF('Dvd Calendar'!$E$1071:$CZ$1071,'Dvd Calendar'!$E$1064:$CZ$1064)=0)),"")))</f>
        <v/>
      </c>
      <c r="J147" s="77">
        <f>IF(J$49="","",IF($B147="","",IFERROR(SUMIFS('Dvd Calendar'!$E$1072:$CZ$1072,'Dvd Calendar'!$E$1071:$CZ$1071,"&gt;"&amp;J$48,'Dvd Calendar'!$E$1071:$CZ$1071,"&lt;="&amp;J$49)+SUMPRODUCT(('Dvd Calendar'!$E$1064:$CZ$1064&gt;J$48)*('Dvd Calendar'!$E$1064:$CZ$1064&lt;=J$49)*'Dvd Calendar'!$E$1067:$CZ$1067*(('Dvd Calendar'!$E$1069:$CZ$1069='Field Check'!$C$53)*('Field Check'!$C$53&lt;&gt;"")+('Dvd Calendar'!$E$1069:$CZ$1069='Field Check'!$C$54)*('Field Check'!$C$54&lt;&gt;"")+('Dvd Calendar'!$E$1069:$CZ$1069='Field Check'!$C$55)*('Field Check'!$C$55&lt;&gt;"")+('Dvd Calendar'!$E$1069:$CZ$1069='Field Check'!$C$56)*('Field Check'!$C$56&lt;&gt;"")+('Dvd Calendar'!$E$1069:$CZ$1069='Field Check'!$C$57)*('Field Check'!$C$57&lt;&gt;""))*(COUNTIF('Dvd Calendar'!$E$1071:$CZ$1071,'Dvd Calendar'!$E$1064:$CZ$1064)=0)),"")))</f>
        <v/>
      </c>
      <c r="K147" s="77">
        <f>IF(K$49="","",IF($B147="","",IFERROR(SUMIFS('Dvd Calendar'!$E$1072:$CZ$1072,'Dvd Calendar'!$E$1071:$CZ$1071,"&gt;"&amp;K$48,'Dvd Calendar'!$E$1071:$CZ$1071,"&lt;="&amp;K$49)+SUMPRODUCT(('Dvd Calendar'!$E$1064:$CZ$1064&gt;K$48)*('Dvd Calendar'!$E$1064:$CZ$1064&lt;=K$49)*'Dvd Calendar'!$E$1067:$CZ$1067*(('Dvd Calendar'!$E$1069:$CZ$1069='Field Check'!$C$53)*('Field Check'!$C$53&lt;&gt;"")+('Dvd Calendar'!$E$1069:$CZ$1069='Field Check'!$C$54)*('Field Check'!$C$54&lt;&gt;"")+('Dvd Calendar'!$E$1069:$CZ$1069='Field Check'!$C$55)*('Field Check'!$C$55&lt;&gt;"")+('Dvd Calendar'!$E$1069:$CZ$1069='Field Check'!$C$56)*('Field Check'!$C$56&lt;&gt;"")+('Dvd Calendar'!$E$1069:$CZ$1069='Field Check'!$C$57)*('Field Check'!$C$57&lt;&gt;""))*(COUNTIF('Dvd Calendar'!$E$1071:$CZ$1071,'Dvd Calendar'!$E$1064:$CZ$1064)=0)),"")))</f>
        <v/>
      </c>
      <c r="L147" s="77">
        <f>IF(L$49="","",IF($B147="","",IFERROR(SUMIFS('Dvd Calendar'!$E$1072:$CZ$1072,'Dvd Calendar'!$E$1071:$CZ$1071,"&gt;"&amp;L$48,'Dvd Calendar'!$E$1071:$CZ$1071,"&lt;="&amp;L$49)+SUMPRODUCT(('Dvd Calendar'!$E$1064:$CZ$1064&gt;L$48)*('Dvd Calendar'!$E$1064:$CZ$1064&lt;=L$49)*'Dvd Calendar'!$E$1067:$CZ$1067*(('Dvd Calendar'!$E$1069:$CZ$1069='Field Check'!$C$53)*('Field Check'!$C$53&lt;&gt;"")+('Dvd Calendar'!$E$1069:$CZ$1069='Field Check'!$C$54)*('Field Check'!$C$54&lt;&gt;"")+('Dvd Calendar'!$E$1069:$CZ$1069='Field Check'!$C$55)*('Field Check'!$C$55&lt;&gt;"")+('Dvd Calendar'!$E$1069:$CZ$1069='Field Check'!$C$56)*('Field Check'!$C$56&lt;&gt;"")+('Dvd Calendar'!$E$1069:$CZ$1069='Field Check'!$C$57)*('Field Check'!$C$57&lt;&gt;""))*(COUNTIF('Dvd Calendar'!$E$1071:$CZ$1071,'Dvd Calendar'!$E$1064:$CZ$1064)=0)),"")))</f>
        <v/>
      </c>
      <c r="M147" s="77">
        <f>IF(M$49="","",IF($B147="","",IFERROR(SUMIFS('Dvd Calendar'!$E$1072:$CZ$1072,'Dvd Calendar'!$E$1071:$CZ$1071,"&gt;"&amp;M$48,'Dvd Calendar'!$E$1071:$CZ$1071,"&lt;="&amp;M$49)+SUMPRODUCT(('Dvd Calendar'!$E$1064:$CZ$1064&gt;M$48)*('Dvd Calendar'!$E$1064:$CZ$1064&lt;=M$49)*'Dvd Calendar'!$E$1067:$CZ$1067*(('Dvd Calendar'!$E$1069:$CZ$1069='Field Check'!$C$53)*('Field Check'!$C$53&lt;&gt;"")+('Dvd Calendar'!$E$1069:$CZ$1069='Field Check'!$C$54)*('Field Check'!$C$54&lt;&gt;"")+('Dvd Calendar'!$E$1069:$CZ$1069='Field Check'!$C$55)*('Field Check'!$C$55&lt;&gt;"")+('Dvd Calendar'!$E$1069:$CZ$1069='Field Check'!$C$56)*('Field Check'!$C$56&lt;&gt;"")+('Dvd Calendar'!$E$1069:$CZ$1069='Field Check'!$C$57)*('Field Check'!$C$57&lt;&gt;""))*(COUNTIF('Dvd Calendar'!$E$1071:$CZ$1071,'Dvd Calendar'!$E$1064:$CZ$1064)=0)),"")))</f>
        <v/>
      </c>
      <c r="N147" s="77">
        <f>IF(N$49="","",IF($B147="","",IFERROR(SUMIFS('Dvd Calendar'!$E$1072:$CZ$1072,'Dvd Calendar'!$E$1071:$CZ$1071,"&gt;"&amp;N$48,'Dvd Calendar'!$E$1071:$CZ$1071,"&lt;="&amp;N$49)+SUMPRODUCT(('Dvd Calendar'!$E$1064:$CZ$1064&gt;N$48)*('Dvd Calendar'!$E$1064:$CZ$1064&lt;=N$49)*'Dvd Calendar'!$E$1067:$CZ$1067*(('Dvd Calendar'!$E$1069:$CZ$1069='Field Check'!$C$53)*('Field Check'!$C$53&lt;&gt;"")+('Dvd Calendar'!$E$1069:$CZ$1069='Field Check'!$C$54)*('Field Check'!$C$54&lt;&gt;"")+('Dvd Calendar'!$E$1069:$CZ$1069='Field Check'!$C$55)*('Field Check'!$C$55&lt;&gt;"")+('Dvd Calendar'!$E$1069:$CZ$1069='Field Check'!$C$56)*('Field Check'!$C$56&lt;&gt;"")+('Dvd Calendar'!$E$1069:$CZ$1069='Field Check'!$C$57)*('Field Check'!$C$57&lt;&gt;""))*(COUNTIF('Dvd Calendar'!$E$1071:$CZ$1071,'Dvd Calendar'!$E$1064:$CZ$1064)=0)),"")))</f>
        <v/>
      </c>
      <c r="O147" s="77">
        <f>IF(O$49="","",IF($B147="","",IFERROR(SUMIFS('Dvd Calendar'!$E$1072:$CZ$1072,'Dvd Calendar'!$E$1071:$CZ$1071,"&gt;"&amp;O$48,'Dvd Calendar'!$E$1071:$CZ$1071,"&lt;="&amp;O$49)+SUMPRODUCT(('Dvd Calendar'!$E$1064:$CZ$1064&gt;O$48)*('Dvd Calendar'!$E$1064:$CZ$1064&lt;=O$49)*'Dvd Calendar'!$E$1067:$CZ$1067*(('Dvd Calendar'!$E$1069:$CZ$1069='Field Check'!$C$53)*('Field Check'!$C$53&lt;&gt;"")+('Dvd Calendar'!$E$1069:$CZ$1069='Field Check'!$C$54)*('Field Check'!$C$54&lt;&gt;"")+('Dvd Calendar'!$E$1069:$CZ$1069='Field Check'!$C$55)*('Field Check'!$C$55&lt;&gt;"")+('Dvd Calendar'!$E$1069:$CZ$1069='Field Check'!$C$56)*('Field Check'!$C$56&lt;&gt;"")+('Dvd Calendar'!$E$1069:$CZ$1069='Field Check'!$C$57)*('Field Check'!$C$57&lt;&gt;""))*(COUNTIF('Dvd Calendar'!$E$1071:$CZ$1071,'Dvd Calendar'!$E$1064:$CZ$1064)=0)),"")))</f>
        <v/>
      </c>
      <c r="P147" s="77">
        <f>IF(P$49="","",IF($B147="","",IFERROR(SUMIFS('Dvd Calendar'!$E$1072:$CZ$1072,'Dvd Calendar'!$E$1071:$CZ$1071,"&gt;"&amp;P$48,'Dvd Calendar'!$E$1071:$CZ$1071,"&lt;="&amp;P$49)+SUMPRODUCT(('Dvd Calendar'!$E$1064:$CZ$1064&gt;P$48)*('Dvd Calendar'!$E$1064:$CZ$1064&lt;=P$49)*'Dvd Calendar'!$E$1067:$CZ$1067*(('Dvd Calendar'!$E$1069:$CZ$1069='Field Check'!$C$53)*('Field Check'!$C$53&lt;&gt;"")+('Dvd Calendar'!$E$1069:$CZ$1069='Field Check'!$C$54)*('Field Check'!$C$54&lt;&gt;"")+('Dvd Calendar'!$E$1069:$CZ$1069='Field Check'!$C$55)*('Field Check'!$C$55&lt;&gt;"")+('Dvd Calendar'!$E$1069:$CZ$1069='Field Check'!$C$56)*('Field Check'!$C$56&lt;&gt;"")+('Dvd Calendar'!$E$1069:$CZ$1069='Field Check'!$C$57)*('Field Check'!$C$57&lt;&gt;""))*(COUNTIF('Dvd Calendar'!$E$1071:$CZ$1071,'Dvd Calendar'!$E$1064:$CZ$1064)=0)),"")))</f>
        <v/>
      </c>
      <c r="Q147" s="77">
        <f>IF(Q$49="","",IF($B147="","",IFERROR(SUMIFS('Dvd Calendar'!$E$1072:$CZ$1072,'Dvd Calendar'!$E$1071:$CZ$1071,"&gt;"&amp;Q$48,'Dvd Calendar'!$E$1071:$CZ$1071,"&lt;="&amp;Q$49)+SUMPRODUCT(('Dvd Calendar'!$E$1064:$CZ$1064&gt;Q$48)*('Dvd Calendar'!$E$1064:$CZ$1064&lt;=Q$49)*'Dvd Calendar'!$E$1067:$CZ$1067*(('Dvd Calendar'!$E$1069:$CZ$1069='Field Check'!$C$53)*('Field Check'!$C$53&lt;&gt;"")+('Dvd Calendar'!$E$1069:$CZ$1069='Field Check'!$C$54)*('Field Check'!$C$54&lt;&gt;"")+('Dvd Calendar'!$E$1069:$CZ$1069='Field Check'!$C$55)*('Field Check'!$C$55&lt;&gt;"")+('Dvd Calendar'!$E$1069:$CZ$1069='Field Check'!$C$56)*('Field Check'!$C$56&lt;&gt;"")+('Dvd Calendar'!$E$1069:$CZ$1069='Field Check'!$C$57)*('Field Check'!$C$57&lt;&gt;""))*(COUNTIF('Dvd Calendar'!$E$1071:$CZ$1071,'Dvd Calendar'!$E$1064:$CZ$1064)=0)),"")))</f>
        <v/>
      </c>
      <c r="R147" s="77">
        <f>IF(R$49="","",IF($B147="","",IFERROR(SUMIFS('Dvd Calendar'!$E$1072:$CZ$1072,'Dvd Calendar'!$E$1071:$CZ$1071,"&gt;"&amp;R$48,'Dvd Calendar'!$E$1071:$CZ$1071,"&lt;="&amp;R$49)+SUMPRODUCT(('Dvd Calendar'!$E$1064:$CZ$1064&gt;R$48)*('Dvd Calendar'!$E$1064:$CZ$1064&lt;=R$49)*'Dvd Calendar'!$E$1067:$CZ$1067*(('Dvd Calendar'!$E$1069:$CZ$1069='Field Check'!$C$53)*('Field Check'!$C$53&lt;&gt;"")+('Dvd Calendar'!$E$1069:$CZ$1069='Field Check'!$C$54)*('Field Check'!$C$54&lt;&gt;"")+('Dvd Calendar'!$E$1069:$CZ$1069='Field Check'!$C$55)*('Field Check'!$C$55&lt;&gt;"")+('Dvd Calendar'!$E$1069:$CZ$1069='Field Check'!$C$56)*('Field Check'!$C$56&lt;&gt;"")+('Dvd Calendar'!$E$1069:$CZ$1069='Field Check'!$C$57)*('Field Check'!$C$57&lt;&gt;""))*(COUNTIF('Dvd Calendar'!$E$1071:$CZ$1071,'Dvd Calendar'!$E$1064:$CZ$1064)=0)),"")))</f>
        <v/>
      </c>
    </row>
    <row r="148">
      <c r="B148" s="126">
        <f>IF('AS51'!$C$103="","",'AS51'!$C$103)</f>
        <v/>
      </c>
      <c r="C148" s="77">
        <f>IF(C$49="","",IF($B148="","",IFERROR(SUMIFS('Dvd Calendar'!$E$1083:$CZ$1083,'Dvd Calendar'!$E$1082:$CZ$1082,"&gt;"&amp;C$48,'Dvd Calendar'!$E$1082:$CZ$1082,"&lt;="&amp;C$49)+SUMPRODUCT(('Dvd Calendar'!$E$1075:$CZ$1075&gt;C$48)*('Dvd Calendar'!$E$1075:$CZ$1075&lt;=C$49)*'Dvd Calendar'!$E$1078:$CZ$1078*(('Dvd Calendar'!$E$1080:$CZ$1080='Field Check'!$C$53)*('Field Check'!$C$53&lt;&gt;"")+('Dvd Calendar'!$E$1080:$CZ$1080='Field Check'!$C$54)*('Field Check'!$C$54&lt;&gt;"")+('Dvd Calendar'!$E$1080:$CZ$1080='Field Check'!$C$55)*('Field Check'!$C$55&lt;&gt;"")+('Dvd Calendar'!$E$1080:$CZ$1080='Field Check'!$C$56)*('Field Check'!$C$56&lt;&gt;"")+('Dvd Calendar'!$E$1080:$CZ$1080='Field Check'!$C$57)*('Field Check'!$C$57&lt;&gt;""))*(COUNTIF('Dvd Calendar'!$E$1082:$CZ$1082,'Dvd Calendar'!$E$1075:$CZ$1075)=0)),"")))</f>
        <v/>
      </c>
      <c r="D148" s="77">
        <f>IF(D$49="","",IF($B148="","",IFERROR(SUMIFS('Dvd Calendar'!$E$1083:$CZ$1083,'Dvd Calendar'!$E$1082:$CZ$1082,"&gt;"&amp;D$48,'Dvd Calendar'!$E$1082:$CZ$1082,"&lt;="&amp;D$49)+SUMPRODUCT(('Dvd Calendar'!$E$1075:$CZ$1075&gt;D$48)*('Dvd Calendar'!$E$1075:$CZ$1075&lt;=D$49)*'Dvd Calendar'!$E$1078:$CZ$1078*(('Dvd Calendar'!$E$1080:$CZ$1080='Field Check'!$C$53)*('Field Check'!$C$53&lt;&gt;"")+('Dvd Calendar'!$E$1080:$CZ$1080='Field Check'!$C$54)*('Field Check'!$C$54&lt;&gt;"")+('Dvd Calendar'!$E$1080:$CZ$1080='Field Check'!$C$55)*('Field Check'!$C$55&lt;&gt;"")+('Dvd Calendar'!$E$1080:$CZ$1080='Field Check'!$C$56)*('Field Check'!$C$56&lt;&gt;"")+('Dvd Calendar'!$E$1080:$CZ$1080='Field Check'!$C$57)*('Field Check'!$C$57&lt;&gt;""))*(COUNTIF('Dvd Calendar'!$E$1082:$CZ$1082,'Dvd Calendar'!$E$1075:$CZ$1075)=0)),"")))</f>
        <v/>
      </c>
      <c r="E148" s="77">
        <f>IF(E$49="","",IF($B148="","",IFERROR(SUMIFS('Dvd Calendar'!$E$1083:$CZ$1083,'Dvd Calendar'!$E$1082:$CZ$1082,"&gt;"&amp;E$48,'Dvd Calendar'!$E$1082:$CZ$1082,"&lt;="&amp;E$49)+SUMPRODUCT(('Dvd Calendar'!$E$1075:$CZ$1075&gt;E$48)*('Dvd Calendar'!$E$1075:$CZ$1075&lt;=E$49)*'Dvd Calendar'!$E$1078:$CZ$1078*(('Dvd Calendar'!$E$1080:$CZ$1080='Field Check'!$C$53)*('Field Check'!$C$53&lt;&gt;"")+('Dvd Calendar'!$E$1080:$CZ$1080='Field Check'!$C$54)*('Field Check'!$C$54&lt;&gt;"")+('Dvd Calendar'!$E$1080:$CZ$1080='Field Check'!$C$55)*('Field Check'!$C$55&lt;&gt;"")+('Dvd Calendar'!$E$1080:$CZ$1080='Field Check'!$C$56)*('Field Check'!$C$56&lt;&gt;"")+('Dvd Calendar'!$E$1080:$CZ$1080='Field Check'!$C$57)*('Field Check'!$C$57&lt;&gt;""))*(COUNTIF('Dvd Calendar'!$E$1082:$CZ$1082,'Dvd Calendar'!$E$1075:$CZ$1075)=0)),"")))</f>
        <v/>
      </c>
      <c r="F148" s="77">
        <f>IF(F$49="","",IF($B148="","",IFERROR(SUMIFS('Dvd Calendar'!$E$1083:$CZ$1083,'Dvd Calendar'!$E$1082:$CZ$1082,"&gt;"&amp;F$48,'Dvd Calendar'!$E$1082:$CZ$1082,"&lt;="&amp;F$49)+SUMPRODUCT(('Dvd Calendar'!$E$1075:$CZ$1075&gt;F$48)*('Dvd Calendar'!$E$1075:$CZ$1075&lt;=F$49)*'Dvd Calendar'!$E$1078:$CZ$1078*(('Dvd Calendar'!$E$1080:$CZ$1080='Field Check'!$C$53)*('Field Check'!$C$53&lt;&gt;"")+('Dvd Calendar'!$E$1080:$CZ$1080='Field Check'!$C$54)*('Field Check'!$C$54&lt;&gt;"")+('Dvd Calendar'!$E$1080:$CZ$1080='Field Check'!$C$55)*('Field Check'!$C$55&lt;&gt;"")+('Dvd Calendar'!$E$1080:$CZ$1080='Field Check'!$C$56)*('Field Check'!$C$56&lt;&gt;"")+('Dvd Calendar'!$E$1080:$CZ$1080='Field Check'!$C$57)*('Field Check'!$C$57&lt;&gt;""))*(COUNTIF('Dvd Calendar'!$E$1082:$CZ$1082,'Dvd Calendar'!$E$1075:$CZ$1075)=0)),"")))</f>
        <v/>
      </c>
      <c r="G148" s="77">
        <f>IF(G$49="","",IF($B148="","",IFERROR(SUMIFS('Dvd Calendar'!$E$1083:$CZ$1083,'Dvd Calendar'!$E$1082:$CZ$1082,"&gt;"&amp;G$48,'Dvd Calendar'!$E$1082:$CZ$1082,"&lt;="&amp;G$49)+SUMPRODUCT(('Dvd Calendar'!$E$1075:$CZ$1075&gt;G$48)*('Dvd Calendar'!$E$1075:$CZ$1075&lt;=G$49)*'Dvd Calendar'!$E$1078:$CZ$1078*(('Dvd Calendar'!$E$1080:$CZ$1080='Field Check'!$C$53)*('Field Check'!$C$53&lt;&gt;"")+('Dvd Calendar'!$E$1080:$CZ$1080='Field Check'!$C$54)*('Field Check'!$C$54&lt;&gt;"")+('Dvd Calendar'!$E$1080:$CZ$1080='Field Check'!$C$55)*('Field Check'!$C$55&lt;&gt;"")+('Dvd Calendar'!$E$1080:$CZ$1080='Field Check'!$C$56)*('Field Check'!$C$56&lt;&gt;"")+('Dvd Calendar'!$E$1080:$CZ$1080='Field Check'!$C$57)*('Field Check'!$C$57&lt;&gt;""))*(COUNTIF('Dvd Calendar'!$E$1082:$CZ$1082,'Dvd Calendar'!$E$1075:$CZ$1075)=0)),"")))</f>
        <v/>
      </c>
      <c r="H148" s="77">
        <f>IF(H$49="","",IF($B148="","",IFERROR(SUMIFS('Dvd Calendar'!$E$1083:$CZ$1083,'Dvd Calendar'!$E$1082:$CZ$1082,"&gt;"&amp;H$48,'Dvd Calendar'!$E$1082:$CZ$1082,"&lt;="&amp;H$49)+SUMPRODUCT(('Dvd Calendar'!$E$1075:$CZ$1075&gt;H$48)*('Dvd Calendar'!$E$1075:$CZ$1075&lt;=H$49)*'Dvd Calendar'!$E$1078:$CZ$1078*(('Dvd Calendar'!$E$1080:$CZ$1080='Field Check'!$C$53)*('Field Check'!$C$53&lt;&gt;"")+('Dvd Calendar'!$E$1080:$CZ$1080='Field Check'!$C$54)*('Field Check'!$C$54&lt;&gt;"")+('Dvd Calendar'!$E$1080:$CZ$1080='Field Check'!$C$55)*('Field Check'!$C$55&lt;&gt;"")+('Dvd Calendar'!$E$1080:$CZ$1080='Field Check'!$C$56)*('Field Check'!$C$56&lt;&gt;"")+('Dvd Calendar'!$E$1080:$CZ$1080='Field Check'!$C$57)*('Field Check'!$C$57&lt;&gt;""))*(COUNTIF('Dvd Calendar'!$E$1082:$CZ$1082,'Dvd Calendar'!$E$1075:$CZ$1075)=0)),"")))</f>
        <v/>
      </c>
      <c r="I148" s="77">
        <f>IF(I$49="","",IF($B148="","",IFERROR(SUMIFS('Dvd Calendar'!$E$1083:$CZ$1083,'Dvd Calendar'!$E$1082:$CZ$1082,"&gt;"&amp;I$48,'Dvd Calendar'!$E$1082:$CZ$1082,"&lt;="&amp;I$49)+SUMPRODUCT(('Dvd Calendar'!$E$1075:$CZ$1075&gt;I$48)*('Dvd Calendar'!$E$1075:$CZ$1075&lt;=I$49)*'Dvd Calendar'!$E$1078:$CZ$1078*(('Dvd Calendar'!$E$1080:$CZ$1080='Field Check'!$C$53)*('Field Check'!$C$53&lt;&gt;"")+('Dvd Calendar'!$E$1080:$CZ$1080='Field Check'!$C$54)*('Field Check'!$C$54&lt;&gt;"")+('Dvd Calendar'!$E$1080:$CZ$1080='Field Check'!$C$55)*('Field Check'!$C$55&lt;&gt;"")+('Dvd Calendar'!$E$1080:$CZ$1080='Field Check'!$C$56)*('Field Check'!$C$56&lt;&gt;"")+('Dvd Calendar'!$E$1080:$CZ$1080='Field Check'!$C$57)*('Field Check'!$C$57&lt;&gt;""))*(COUNTIF('Dvd Calendar'!$E$1082:$CZ$1082,'Dvd Calendar'!$E$1075:$CZ$1075)=0)),"")))</f>
        <v/>
      </c>
      <c r="J148" s="77">
        <f>IF(J$49="","",IF($B148="","",IFERROR(SUMIFS('Dvd Calendar'!$E$1083:$CZ$1083,'Dvd Calendar'!$E$1082:$CZ$1082,"&gt;"&amp;J$48,'Dvd Calendar'!$E$1082:$CZ$1082,"&lt;="&amp;J$49)+SUMPRODUCT(('Dvd Calendar'!$E$1075:$CZ$1075&gt;J$48)*('Dvd Calendar'!$E$1075:$CZ$1075&lt;=J$49)*'Dvd Calendar'!$E$1078:$CZ$1078*(('Dvd Calendar'!$E$1080:$CZ$1080='Field Check'!$C$53)*('Field Check'!$C$53&lt;&gt;"")+('Dvd Calendar'!$E$1080:$CZ$1080='Field Check'!$C$54)*('Field Check'!$C$54&lt;&gt;"")+('Dvd Calendar'!$E$1080:$CZ$1080='Field Check'!$C$55)*('Field Check'!$C$55&lt;&gt;"")+('Dvd Calendar'!$E$1080:$CZ$1080='Field Check'!$C$56)*('Field Check'!$C$56&lt;&gt;"")+('Dvd Calendar'!$E$1080:$CZ$1080='Field Check'!$C$57)*('Field Check'!$C$57&lt;&gt;""))*(COUNTIF('Dvd Calendar'!$E$1082:$CZ$1082,'Dvd Calendar'!$E$1075:$CZ$1075)=0)),"")))</f>
        <v/>
      </c>
      <c r="K148" s="77">
        <f>IF(K$49="","",IF($B148="","",IFERROR(SUMIFS('Dvd Calendar'!$E$1083:$CZ$1083,'Dvd Calendar'!$E$1082:$CZ$1082,"&gt;"&amp;K$48,'Dvd Calendar'!$E$1082:$CZ$1082,"&lt;="&amp;K$49)+SUMPRODUCT(('Dvd Calendar'!$E$1075:$CZ$1075&gt;K$48)*('Dvd Calendar'!$E$1075:$CZ$1075&lt;=K$49)*'Dvd Calendar'!$E$1078:$CZ$1078*(('Dvd Calendar'!$E$1080:$CZ$1080='Field Check'!$C$53)*('Field Check'!$C$53&lt;&gt;"")+('Dvd Calendar'!$E$1080:$CZ$1080='Field Check'!$C$54)*('Field Check'!$C$54&lt;&gt;"")+('Dvd Calendar'!$E$1080:$CZ$1080='Field Check'!$C$55)*('Field Check'!$C$55&lt;&gt;"")+('Dvd Calendar'!$E$1080:$CZ$1080='Field Check'!$C$56)*('Field Check'!$C$56&lt;&gt;"")+('Dvd Calendar'!$E$1080:$CZ$1080='Field Check'!$C$57)*('Field Check'!$C$57&lt;&gt;""))*(COUNTIF('Dvd Calendar'!$E$1082:$CZ$1082,'Dvd Calendar'!$E$1075:$CZ$1075)=0)),"")))</f>
        <v/>
      </c>
      <c r="L148" s="77">
        <f>IF(L$49="","",IF($B148="","",IFERROR(SUMIFS('Dvd Calendar'!$E$1083:$CZ$1083,'Dvd Calendar'!$E$1082:$CZ$1082,"&gt;"&amp;L$48,'Dvd Calendar'!$E$1082:$CZ$1082,"&lt;="&amp;L$49)+SUMPRODUCT(('Dvd Calendar'!$E$1075:$CZ$1075&gt;L$48)*('Dvd Calendar'!$E$1075:$CZ$1075&lt;=L$49)*'Dvd Calendar'!$E$1078:$CZ$1078*(('Dvd Calendar'!$E$1080:$CZ$1080='Field Check'!$C$53)*('Field Check'!$C$53&lt;&gt;"")+('Dvd Calendar'!$E$1080:$CZ$1080='Field Check'!$C$54)*('Field Check'!$C$54&lt;&gt;"")+('Dvd Calendar'!$E$1080:$CZ$1080='Field Check'!$C$55)*('Field Check'!$C$55&lt;&gt;"")+('Dvd Calendar'!$E$1080:$CZ$1080='Field Check'!$C$56)*('Field Check'!$C$56&lt;&gt;"")+('Dvd Calendar'!$E$1080:$CZ$1080='Field Check'!$C$57)*('Field Check'!$C$57&lt;&gt;""))*(COUNTIF('Dvd Calendar'!$E$1082:$CZ$1082,'Dvd Calendar'!$E$1075:$CZ$1075)=0)),"")))</f>
        <v/>
      </c>
      <c r="M148" s="77">
        <f>IF(M$49="","",IF($B148="","",IFERROR(SUMIFS('Dvd Calendar'!$E$1083:$CZ$1083,'Dvd Calendar'!$E$1082:$CZ$1082,"&gt;"&amp;M$48,'Dvd Calendar'!$E$1082:$CZ$1082,"&lt;="&amp;M$49)+SUMPRODUCT(('Dvd Calendar'!$E$1075:$CZ$1075&gt;M$48)*('Dvd Calendar'!$E$1075:$CZ$1075&lt;=M$49)*'Dvd Calendar'!$E$1078:$CZ$1078*(('Dvd Calendar'!$E$1080:$CZ$1080='Field Check'!$C$53)*('Field Check'!$C$53&lt;&gt;"")+('Dvd Calendar'!$E$1080:$CZ$1080='Field Check'!$C$54)*('Field Check'!$C$54&lt;&gt;"")+('Dvd Calendar'!$E$1080:$CZ$1080='Field Check'!$C$55)*('Field Check'!$C$55&lt;&gt;"")+('Dvd Calendar'!$E$1080:$CZ$1080='Field Check'!$C$56)*('Field Check'!$C$56&lt;&gt;"")+('Dvd Calendar'!$E$1080:$CZ$1080='Field Check'!$C$57)*('Field Check'!$C$57&lt;&gt;""))*(COUNTIF('Dvd Calendar'!$E$1082:$CZ$1082,'Dvd Calendar'!$E$1075:$CZ$1075)=0)),"")))</f>
        <v/>
      </c>
      <c r="N148" s="77">
        <f>IF(N$49="","",IF($B148="","",IFERROR(SUMIFS('Dvd Calendar'!$E$1083:$CZ$1083,'Dvd Calendar'!$E$1082:$CZ$1082,"&gt;"&amp;N$48,'Dvd Calendar'!$E$1082:$CZ$1082,"&lt;="&amp;N$49)+SUMPRODUCT(('Dvd Calendar'!$E$1075:$CZ$1075&gt;N$48)*('Dvd Calendar'!$E$1075:$CZ$1075&lt;=N$49)*'Dvd Calendar'!$E$1078:$CZ$1078*(('Dvd Calendar'!$E$1080:$CZ$1080='Field Check'!$C$53)*('Field Check'!$C$53&lt;&gt;"")+('Dvd Calendar'!$E$1080:$CZ$1080='Field Check'!$C$54)*('Field Check'!$C$54&lt;&gt;"")+('Dvd Calendar'!$E$1080:$CZ$1080='Field Check'!$C$55)*('Field Check'!$C$55&lt;&gt;"")+('Dvd Calendar'!$E$1080:$CZ$1080='Field Check'!$C$56)*('Field Check'!$C$56&lt;&gt;"")+('Dvd Calendar'!$E$1080:$CZ$1080='Field Check'!$C$57)*('Field Check'!$C$57&lt;&gt;""))*(COUNTIF('Dvd Calendar'!$E$1082:$CZ$1082,'Dvd Calendar'!$E$1075:$CZ$1075)=0)),"")))</f>
        <v/>
      </c>
      <c r="O148" s="77">
        <f>IF(O$49="","",IF($B148="","",IFERROR(SUMIFS('Dvd Calendar'!$E$1083:$CZ$1083,'Dvd Calendar'!$E$1082:$CZ$1082,"&gt;"&amp;O$48,'Dvd Calendar'!$E$1082:$CZ$1082,"&lt;="&amp;O$49)+SUMPRODUCT(('Dvd Calendar'!$E$1075:$CZ$1075&gt;O$48)*('Dvd Calendar'!$E$1075:$CZ$1075&lt;=O$49)*'Dvd Calendar'!$E$1078:$CZ$1078*(('Dvd Calendar'!$E$1080:$CZ$1080='Field Check'!$C$53)*('Field Check'!$C$53&lt;&gt;"")+('Dvd Calendar'!$E$1080:$CZ$1080='Field Check'!$C$54)*('Field Check'!$C$54&lt;&gt;"")+('Dvd Calendar'!$E$1080:$CZ$1080='Field Check'!$C$55)*('Field Check'!$C$55&lt;&gt;"")+('Dvd Calendar'!$E$1080:$CZ$1080='Field Check'!$C$56)*('Field Check'!$C$56&lt;&gt;"")+('Dvd Calendar'!$E$1080:$CZ$1080='Field Check'!$C$57)*('Field Check'!$C$57&lt;&gt;""))*(COUNTIF('Dvd Calendar'!$E$1082:$CZ$1082,'Dvd Calendar'!$E$1075:$CZ$1075)=0)),"")))</f>
        <v/>
      </c>
      <c r="P148" s="77">
        <f>IF(P$49="","",IF($B148="","",IFERROR(SUMIFS('Dvd Calendar'!$E$1083:$CZ$1083,'Dvd Calendar'!$E$1082:$CZ$1082,"&gt;"&amp;P$48,'Dvd Calendar'!$E$1082:$CZ$1082,"&lt;="&amp;P$49)+SUMPRODUCT(('Dvd Calendar'!$E$1075:$CZ$1075&gt;P$48)*('Dvd Calendar'!$E$1075:$CZ$1075&lt;=P$49)*'Dvd Calendar'!$E$1078:$CZ$1078*(('Dvd Calendar'!$E$1080:$CZ$1080='Field Check'!$C$53)*('Field Check'!$C$53&lt;&gt;"")+('Dvd Calendar'!$E$1080:$CZ$1080='Field Check'!$C$54)*('Field Check'!$C$54&lt;&gt;"")+('Dvd Calendar'!$E$1080:$CZ$1080='Field Check'!$C$55)*('Field Check'!$C$55&lt;&gt;"")+('Dvd Calendar'!$E$1080:$CZ$1080='Field Check'!$C$56)*('Field Check'!$C$56&lt;&gt;"")+('Dvd Calendar'!$E$1080:$CZ$1080='Field Check'!$C$57)*('Field Check'!$C$57&lt;&gt;""))*(COUNTIF('Dvd Calendar'!$E$1082:$CZ$1082,'Dvd Calendar'!$E$1075:$CZ$1075)=0)),"")))</f>
        <v/>
      </c>
      <c r="Q148" s="77">
        <f>IF(Q$49="","",IF($B148="","",IFERROR(SUMIFS('Dvd Calendar'!$E$1083:$CZ$1083,'Dvd Calendar'!$E$1082:$CZ$1082,"&gt;"&amp;Q$48,'Dvd Calendar'!$E$1082:$CZ$1082,"&lt;="&amp;Q$49)+SUMPRODUCT(('Dvd Calendar'!$E$1075:$CZ$1075&gt;Q$48)*('Dvd Calendar'!$E$1075:$CZ$1075&lt;=Q$49)*'Dvd Calendar'!$E$1078:$CZ$1078*(('Dvd Calendar'!$E$1080:$CZ$1080='Field Check'!$C$53)*('Field Check'!$C$53&lt;&gt;"")+('Dvd Calendar'!$E$1080:$CZ$1080='Field Check'!$C$54)*('Field Check'!$C$54&lt;&gt;"")+('Dvd Calendar'!$E$1080:$CZ$1080='Field Check'!$C$55)*('Field Check'!$C$55&lt;&gt;"")+('Dvd Calendar'!$E$1080:$CZ$1080='Field Check'!$C$56)*('Field Check'!$C$56&lt;&gt;"")+('Dvd Calendar'!$E$1080:$CZ$1080='Field Check'!$C$57)*('Field Check'!$C$57&lt;&gt;""))*(COUNTIF('Dvd Calendar'!$E$1082:$CZ$1082,'Dvd Calendar'!$E$1075:$CZ$1075)=0)),"")))</f>
        <v/>
      </c>
      <c r="R148" s="77">
        <f>IF(R$49="","",IF($B148="","",IFERROR(SUMIFS('Dvd Calendar'!$E$1083:$CZ$1083,'Dvd Calendar'!$E$1082:$CZ$1082,"&gt;"&amp;R$48,'Dvd Calendar'!$E$1082:$CZ$1082,"&lt;="&amp;R$49)+SUMPRODUCT(('Dvd Calendar'!$E$1075:$CZ$1075&gt;R$48)*('Dvd Calendar'!$E$1075:$CZ$1075&lt;=R$49)*'Dvd Calendar'!$E$1078:$CZ$1078*(('Dvd Calendar'!$E$1080:$CZ$1080='Field Check'!$C$53)*('Field Check'!$C$53&lt;&gt;"")+('Dvd Calendar'!$E$1080:$CZ$1080='Field Check'!$C$54)*('Field Check'!$C$54&lt;&gt;"")+('Dvd Calendar'!$E$1080:$CZ$1080='Field Check'!$C$55)*('Field Check'!$C$55&lt;&gt;"")+('Dvd Calendar'!$E$1080:$CZ$1080='Field Check'!$C$56)*('Field Check'!$C$56&lt;&gt;"")+('Dvd Calendar'!$E$1080:$CZ$1080='Field Check'!$C$57)*('Field Check'!$C$57&lt;&gt;""))*(COUNTIF('Dvd Calendar'!$E$1082:$CZ$1082,'Dvd Calendar'!$E$1075:$CZ$1075)=0)),"")))</f>
        <v/>
      </c>
    </row>
    <row r="149">
      <c r="B149" s="126">
        <f>IF('AS51'!$C$104="","",'AS51'!$C$104)</f>
        <v/>
      </c>
      <c r="C149" s="77">
        <f>IF(C$49="","",IF($B149="","",IFERROR(SUMIFS('Dvd Calendar'!$E$1094:$CZ$1094,'Dvd Calendar'!$E$1093:$CZ$1093,"&gt;"&amp;C$48,'Dvd Calendar'!$E$1093:$CZ$1093,"&lt;="&amp;C$49)+SUMPRODUCT(('Dvd Calendar'!$E$1086:$CZ$1086&gt;C$48)*('Dvd Calendar'!$E$1086:$CZ$1086&lt;=C$49)*'Dvd Calendar'!$E$1089:$CZ$1089*(('Dvd Calendar'!$E$1091:$CZ$1091='Field Check'!$C$53)*('Field Check'!$C$53&lt;&gt;"")+('Dvd Calendar'!$E$1091:$CZ$1091='Field Check'!$C$54)*('Field Check'!$C$54&lt;&gt;"")+('Dvd Calendar'!$E$1091:$CZ$1091='Field Check'!$C$55)*('Field Check'!$C$55&lt;&gt;"")+('Dvd Calendar'!$E$1091:$CZ$1091='Field Check'!$C$56)*('Field Check'!$C$56&lt;&gt;"")+('Dvd Calendar'!$E$1091:$CZ$1091='Field Check'!$C$57)*('Field Check'!$C$57&lt;&gt;""))*(COUNTIF('Dvd Calendar'!$E$1093:$CZ$1093,'Dvd Calendar'!$E$1086:$CZ$1086)=0)),"")))</f>
        <v/>
      </c>
      <c r="D149" s="77">
        <f>IF(D$49="","",IF($B149="","",IFERROR(SUMIFS('Dvd Calendar'!$E$1094:$CZ$1094,'Dvd Calendar'!$E$1093:$CZ$1093,"&gt;"&amp;D$48,'Dvd Calendar'!$E$1093:$CZ$1093,"&lt;="&amp;D$49)+SUMPRODUCT(('Dvd Calendar'!$E$1086:$CZ$1086&gt;D$48)*('Dvd Calendar'!$E$1086:$CZ$1086&lt;=D$49)*'Dvd Calendar'!$E$1089:$CZ$1089*(('Dvd Calendar'!$E$1091:$CZ$1091='Field Check'!$C$53)*('Field Check'!$C$53&lt;&gt;"")+('Dvd Calendar'!$E$1091:$CZ$1091='Field Check'!$C$54)*('Field Check'!$C$54&lt;&gt;"")+('Dvd Calendar'!$E$1091:$CZ$1091='Field Check'!$C$55)*('Field Check'!$C$55&lt;&gt;"")+('Dvd Calendar'!$E$1091:$CZ$1091='Field Check'!$C$56)*('Field Check'!$C$56&lt;&gt;"")+('Dvd Calendar'!$E$1091:$CZ$1091='Field Check'!$C$57)*('Field Check'!$C$57&lt;&gt;""))*(COUNTIF('Dvd Calendar'!$E$1093:$CZ$1093,'Dvd Calendar'!$E$1086:$CZ$1086)=0)),"")))</f>
        <v/>
      </c>
      <c r="E149" s="77">
        <f>IF(E$49="","",IF($B149="","",IFERROR(SUMIFS('Dvd Calendar'!$E$1094:$CZ$1094,'Dvd Calendar'!$E$1093:$CZ$1093,"&gt;"&amp;E$48,'Dvd Calendar'!$E$1093:$CZ$1093,"&lt;="&amp;E$49)+SUMPRODUCT(('Dvd Calendar'!$E$1086:$CZ$1086&gt;E$48)*('Dvd Calendar'!$E$1086:$CZ$1086&lt;=E$49)*'Dvd Calendar'!$E$1089:$CZ$1089*(('Dvd Calendar'!$E$1091:$CZ$1091='Field Check'!$C$53)*('Field Check'!$C$53&lt;&gt;"")+('Dvd Calendar'!$E$1091:$CZ$1091='Field Check'!$C$54)*('Field Check'!$C$54&lt;&gt;"")+('Dvd Calendar'!$E$1091:$CZ$1091='Field Check'!$C$55)*('Field Check'!$C$55&lt;&gt;"")+('Dvd Calendar'!$E$1091:$CZ$1091='Field Check'!$C$56)*('Field Check'!$C$56&lt;&gt;"")+('Dvd Calendar'!$E$1091:$CZ$1091='Field Check'!$C$57)*('Field Check'!$C$57&lt;&gt;""))*(COUNTIF('Dvd Calendar'!$E$1093:$CZ$1093,'Dvd Calendar'!$E$1086:$CZ$1086)=0)),"")))</f>
        <v/>
      </c>
      <c r="F149" s="77">
        <f>IF(F$49="","",IF($B149="","",IFERROR(SUMIFS('Dvd Calendar'!$E$1094:$CZ$1094,'Dvd Calendar'!$E$1093:$CZ$1093,"&gt;"&amp;F$48,'Dvd Calendar'!$E$1093:$CZ$1093,"&lt;="&amp;F$49)+SUMPRODUCT(('Dvd Calendar'!$E$1086:$CZ$1086&gt;F$48)*('Dvd Calendar'!$E$1086:$CZ$1086&lt;=F$49)*'Dvd Calendar'!$E$1089:$CZ$1089*(('Dvd Calendar'!$E$1091:$CZ$1091='Field Check'!$C$53)*('Field Check'!$C$53&lt;&gt;"")+('Dvd Calendar'!$E$1091:$CZ$1091='Field Check'!$C$54)*('Field Check'!$C$54&lt;&gt;"")+('Dvd Calendar'!$E$1091:$CZ$1091='Field Check'!$C$55)*('Field Check'!$C$55&lt;&gt;"")+('Dvd Calendar'!$E$1091:$CZ$1091='Field Check'!$C$56)*('Field Check'!$C$56&lt;&gt;"")+('Dvd Calendar'!$E$1091:$CZ$1091='Field Check'!$C$57)*('Field Check'!$C$57&lt;&gt;""))*(COUNTIF('Dvd Calendar'!$E$1093:$CZ$1093,'Dvd Calendar'!$E$1086:$CZ$1086)=0)),"")))</f>
        <v/>
      </c>
      <c r="G149" s="77">
        <f>IF(G$49="","",IF($B149="","",IFERROR(SUMIFS('Dvd Calendar'!$E$1094:$CZ$1094,'Dvd Calendar'!$E$1093:$CZ$1093,"&gt;"&amp;G$48,'Dvd Calendar'!$E$1093:$CZ$1093,"&lt;="&amp;G$49)+SUMPRODUCT(('Dvd Calendar'!$E$1086:$CZ$1086&gt;G$48)*('Dvd Calendar'!$E$1086:$CZ$1086&lt;=G$49)*'Dvd Calendar'!$E$1089:$CZ$1089*(('Dvd Calendar'!$E$1091:$CZ$1091='Field Check'!$C$53)*('Field Check'!$C$53&lt;&gt;"")+('Dvd Calendar'!$E$1091:$CZ$1091='Field Check'!$C$54)*('Field Check'!$C$54&lt;&gt;"")+('Dvd Calendar'!$E$1091:$CZ$1091='Field Check'!$C$55)*('Field Check'!$C$55&lt;&gt;"")+('Dvd Calendar'!$E$1091:$CZ$1091='Field Check'!$C$56)*('Field Check'!$C$56&lt;&gt;"")+('Dvd Calendar'!$E$1091:$CZ$1091='Field Check'!$C$57)*('Field Check'!$C$57&lt;&gt;""))*(COUNTIF('Dvd Calendar'!$E$1093:$CZ$1093,'Dvd Calendar'!$E$1086:$CZ$1086)=0)),"")))</f>
        <v/>
      </c>
      <c r="H149" s="77">
        <f>IF(H$49="","",IF($B149="","",IFERROR(SUMIFS('Dvd Calendar'!$E$1094:$CZ$1094,'Dvd Calendar'!$E$1093:$CZ$1093,"&gt;"&amp;H$48,'Dvd Calendar'!$E$1093:$CZ$1093,"&lt;="&amp;H$49)+SUMPRODUCT(('Dvd Calendar'!$E$1086:$CZ$1086&gt;H$48)*('Dvd Calendar'!$E$1086:$CZ$1086&lt;=H$49)*'Dvd Calendar'!$E$1089:$CZ$1089*(('Dvd Calendar'!$E$1091:$CZ$1091='Field Check'!$C$53)*('Field Check'!$C$53&lt;&gt;"")+('Dvd Calendar'!$E$1091:$CZ$1091='Field Check'!$C$54)*('Field Check'!$C$54&lt;&gt;"")+('Dvd Calendar'!$E$1091:$CZ$1091='Field Check'!$C$55)*('Field Check'!$C$55&lt;&gt;"")+('Dvd Calendar'!$E$1091:$CZ$1091='Field Check'!$C$56)*('Field Check'!$C$56&lt;&gt;"")+('Dvd Calendar'!$E$1091:$CZ$1091='Field Check'!$C$57)*('Field Check'!$C$57&lt;&gt;""))*(COUNTIF('Dvd Calendar'!$E$1093:$CZ$1093,'Dvd Calendar'!$E$1086:$CZ$1086)=0)),"")))</f>
        <v/>
      </c>
      <c r="I149" s="77">
        <f>IF(I$49="","",IF($B149="","",IFERROR(SUMIFS('Dvd Calendar'!$E$1094:$CZ$1094,'Dvd Calendar'!$E$1093:$CZ$1093,"&gt;"&amp;I$48,'Dvd Calendar'!$E$1093:$CZ$1093,"&lt;="&amp;I$49)+SUMPRODUCT(('Dvd Calendar'!$E$1086:$CZ$1086&gt;I$48)*('Dvd Calendar'!$E$1086:$CZ$1086&lt;=I$49)*'Dvd Calendar'!$E$1089:$CZ$1089*(('Dvd Calendar'!$E$1091:$CZ$1091='Field Check'!$C$53)*('Field Check'!$C$53&lt;&gt;"")+('Dvd Calendar'!$E$1091:$CZ$1091='Field Check'!$C$54)*('Field Check'!$C$54&lt;&gt;"")+('Dvd Calendar'!$E$1091:$CZ$1091='Field Check'!$C$55)*('Field Check'!$C$55&lt;&gt;"")+('Dvd Calendar'!$E$1091:$CZ$1091='Field Check'!$C$56)*('Field Check'!$C$56&lt;&gt;"")+('Dvd Calendar'!$E$1091:$CZ$1091='Field Check'!$C$57)*('Field Check'!$C$57&lt;&gt;""))*(COUNTIF('Dvd Calendar'!$E$1093:$CZ$1093,'Dvd Calendar'!$E$1086:$CZ$1086)=0)),"")))</f>
        <v/>
      </c>
      <c r="J149" s="77">
        <f>IF(J$49="","",IF($B149="","",IFERROR(SUMIFS('Dvd Calendar'!$E$1094:$CZ$1094,'Dvd Calendar'!$E$1093:$CZ$1093,"&gt;"&amp;J$48,'Dvd Calendar'!$E$1093:$CZ$1093,"&lt;="&amp;J$49)+SUMPRODUCT(('Dvd Calendar'!$E$1086:$CZ$1086&gt;J$48)*('Dvd Calendar'!$E$1086:$CZ$1086&lt;=J$49)*'Dvd Calendar'!$E$1089:$CZ$1089*(('Dvd Calendar'!$E$1091:$CZ$1091='Field Check'!$C$53)*('Field Check'!$C$53&lt;&gt;"")+('Dvd Calendar'!$E$1091:$CZ$1091='Field Check'!$C$54)*('Field Check'!$C$54&lt;&gt;"")+('Dvd Calendar'!$E$1091:$CZ$1091='Field Check'!$C$55)*('Field Check'!$C$55&lt;&gt;"")+('Dvd Calendar'!$E$1091:$CZ$1091='Field Check'!$C$56)*('Field Check'!$C$56&lt;&gt;"")+('Dvd Calendar'!$E$1091:$CZ$1091='Field Check'!$C$57)*('Field Check'!$C$57&lt;&gt;""))*(COUNTIF('Dvd Calendar'!$E$1093:$CZ$1093,'Dvd Calendar'!$E$1086:$CZ$1086)=0)),"")))</f>
        <v/>
      </c>
      <c r="K149" s="77">
        <f>IF(K$49="","",IF($B149="","",IFERROR(SUMIFS('Dvd Calendar'!$E$1094:$CZ$1094,'Dvd Calendar'!$E$1093:$CZ$1093,"&gt;"&amp;K$48,'Dvd Calendar'!$E$1093:$CZ$1093,"&lt;="&amp;K$49)+SUMPRODUCT(('Dvd Calendar'!$E$1086:$CZ$1086&gt;K$48)*('Dvd Calendar'!$E$1086:$CZ$1086&lt;=K$49)*'Dvd Calendar'!$E$1089:$CZ$1089*(('Dvd Calendar'!$E$1091:$CZ$1091='Field Check'!$C$53)*('Field Check'!$C$53&lt;&gt;"")+('Dvd Calendar'!$E$1091:$CZ$1091='Field Check'!$C$54)*('Field Check'!$C$54&lt;&gt;"")+('Dvd Calendar'!$E$1091:$CZ$1091='Field Check'!$C$55)*('Field Check'!$C$55&lt;&gt;"")+('Dvd Calendar'!$E$1091:$CZ$1091='Field Check'!$C$56)*('Field Check'!$C$56&lt;&gt;"")+('Dvd Calendar'!$E$1091:$CZ$1091='Field Check'!$C$57)*('Field Check'!$C$57&lt;&gt;""))*(COUNTIF('Dvd Calendar'!$E$1093:$CZ$1093,'Dvd Calendar'!$E$1086:$CZ$1086)=0)),"")))</f>
        <v/>
      </c>
      <c r="L149" s="77">
        <f>IF(L$49="","",IF($B149="","",IFERROR(SUMIFS('Dvd Calendar'!$E$1094:$CZ$1094,'Dvd Calendar'!$E$1093:$CZ$1093,"&gt;"&amp;L$48,'Dvd Calendar'!$E$1093:$CZ$1093,"&lt;="&amp;L$49)+SUMPRODUCT(('Dvd Calendar'!$E$1086:$CZ$1086&gt;L$48)*('Dvd Calendar'!$E$1086:$CZ$1086&lt;=L$49)*'Dvd Calendar'!$E$1089:$CZ$1089*(('Dvd Calendar'!$E$1091:$CZ$1091='Field Check'!$C$53)*('Field Check'!$C$53&lt;&gt;"")+('Dvd Calendar'!$E$1091:$CZ$1091='Field Check'!$C$54)*('Field Check'!$C$54&lt;&gt;"")+('Dvd Calendar'!$E$1091:$CZ$1091='Field Check'!$C$55)*('Field Check'!$C$55&lt;&gt;"")+('Dvd Calendar'!$E$1091:$CZ$1091='Field Check'!$C$56)*('Field Check'!$C$56&lt;&gt;"")+('Dvd Calendar'!$E$1091:$CZ$1091='Field Check'!$C$57)*('Field Check'!$C$57&lt;&gt;""))*(COUNTIF('Dvd Calendar'!$E$1093:$CZ$1093,'Dvd Calendar'!$E$1086:$CZ$1086)=0)),"")))</f>
        <v/>
      </c>
      <c r="M149" s="77">
        <f>IF(M$49="","",IF($B149="","",IFERROR(SUMIFS('Dvd Calendar'!$E$1094:$CZ$1094,'Dvd Calendar'!$E$1093:$CZ$1093,"&gt;"&amp;M$48,'Dvd Calendar'!$E$1093:$CZ$1093,"&lt;="&amp;M$49)+SUMPRODUCT(('Dvd Calendar'!$E$1086:$CZ$1086&gt;M$48)*('Dvd Calendar'!$E$1086:$CZ$1086&lt;=M$49)*'Dvd Calendar'!$E$1089:$CZ$1089*(('Dvd Calendar'!$E$1091:$CZ$1091='Field Check'!$C$53)*('Field Check'!$C$53&lt;&gt;"")+('Dvd Calendar'!$E$1091:$CZ$1091='Field Check'!$C$54)*('Field Check'!$C$54&lt;&gt;"")+('Dvd Calendar'!$E$1091:$CZ$1091='Field Check'!$C$55)*('Field Check'!$C$55&lt;&gt;"")+('Dvd Calendar'!$E$1091:$CZ$1091='Field Check'!$C$56)*('Field Check'!$C$56&lt;&gt;"")+('Dvd Calendar'!$E$1091:$CZ$1091='Field Check'!$C$57)*('Field Check'!$C$57&lt;&gt;""))*(COUNTIF('Dvd Calendar'!$E$1093:$CZ$1093,'Dvd Calendar'!$E$1086:$CZ$1086)=0)),"")))</f>
        <v/>
      </c>
      <c r="N149" s="77">
        <f>IF(N$49="","",IF($B149="","",IFERROR(SUMIFS('Dvd Calendar'!$E$1094:$CZ$1094,'Dvd Calendar'!$E$1093:$CZ$1093,"&gt;"&amp;N$48,'Dvd Calendar'!$E$1093:$CZ$1093,"&lt;="&amp;N$49)+SUMPRODUCT(('Dvd Calendar'!$E$1086:$CZ$1086&gt;N$48)*('Dvd Calendar'!$E$1086:$CZ$1086&lt;=N$49)*'Dvd Calendar'!$E$1089:$CZ$1089*(('Dvd Calendar'!$E$1091:$CZ$1091='Field Check'!$C$53)*('Field Check'!$C$53&lt;&gt;"")+('Dvd Calendar'!$E$1091:$CZ$1091='Field Check'!$C$54)*('Field Check'!$C$54&lt;&gt;"")+('Dvd Calendar'!$E$1091:$CZ$1091='Field Check'!$C$55)*('Field Check'!$C$55&lt;&gt;"")+('Dvd Calendar'!$E$1091:$CZ$1091='Field Check'!$C$56)*('Field Check'!$C$56&lt;&gt;"")+('Dvd Calendar'!$E$1091:$CZ$1091='Field Check'!$C$57)*('Field Check'!$C$57&lt;&gt;""))*(COUNTIF('Dvd Calendar'!$E$1093:$CZ$1093,'Dvd Calendar'!$E$1086:$CZ$1086)=0)),"")))</f>
        <v/>
      </c>
      <c r="O149" s="77">
        <f>IF(O$49="","",IF($B149="","",IFERROR(SUMIFS('Dvd Calendar'!$E$1094:$CZ$1094,'Dvd Calendar'!$E$1093:$CZ$1093,"&gt;"&amp;O$48,'Dvd Calendar'!$E$1093:$CZ$1093,"&lt;="&amp;O$49)+SUMPRODUCT(('Dvd Calendar'!$E$1086:$CZ$1086&gt;O$48)*('Dvd Calendar'!$E$1086:$CZ$1086&lt;=O$49)*'Dvd Calendar'!$E$1089:$CZ$1089*(('Dvd Calendar'!$E$1091:$CZ$1091='Field Check'!$C$53)*('Field Check'!$C$53&lt;&gt;"")+('Dvd Calendar'!$E$1091:$CZ$1091='Field Check'!$C$54)*('Field Check'!$C$54&lt;&gt;"")+('Dvd Calendar'!$E$1091:$CZ$1091='Field Check'!$C$55)*('Field Check'!$C$55&lt;&gt;"")+('Dvd Calendar'!$E$1091:$CZ$1091='Field Check'!$C$56)*('Field Check'!$C$56&lt;&gt;"")+('Dvd Calendar'!$E$1091:$CZ$1091='Field Check'!$C$57)*('Field Check'!$C$57&lt;&gt;""))*(COUNTIF('Dvd Calendar'!$E$1093:$CZ$1093,'Dvd Calendar'!$E$1086:$CZ$1086)=0)),"")))</f>
        <v/>
      </c>
      <c r="P149" s="77">
        <f>IF(P$49="","",IF($B149="","",IFERROR(SUMIFS('Dvd Calendar'!$E$1094:$CZ$1094,'Dvd Calendar'!$E$1093:$CZ$1093,"&gt;"&amp;P$48,'Dvd Calendar'!$E$1093:$CZ$1093,"&lt;="&amp;P$49)+SUMPRODUCT(('Dvd Calendar'!$E$1086:$CZ$1086&gt;P$48)*('Dvd Calendar'!$E$1086:$CZ$1086&lt;=P$49)*'Dvd Calendar'!$E$1089:$CZ$1089*(('Dvd Calendar'!$E$1091:$CZ$1091='Field Check'!$C$53)*('Field Check'!$C$53&lt;&gt;"")+('Dvd Calendar'!$E$1091:$CZ$1091='Field Check'!$C$54)*('Field Check'!$C$54&lt;&gt;"")+('Dvd Calendar'!$E$1091:$CZ$1091='Field Check'!$C$55)*('Field Check'!$C$55&lt;&gt;"")+('Dvd Calendar'!$E$1091:$CZ$1091='Field Check'!$C$56)*('Field Check'!$C$56&lt;&gt;"")+('Dvd Calendar'!$E$1091:$CZ$1091='Field Check'!$C$57)*('Field Check'!$C$57&lt;&gt;""))*(COUNTIF('Dvd Calendar'!$E$1093:$CZ$1093,'Dvd Calendar'!$E$1086:$CZ$1086)=0)),"")))</f>
        <v/>
      </c>
      <c r="Q149" s="77">
        <f>IF(Q$49="","",IF($B149="","",IFERROR(SUMIFS('Dvd Calendar'!$E$1094:$CZ$1094,'Dvd Calendar'!$E$1093:$CZ$1093,"&gt;"&amp;Q$48,'Dvd Calendar'!$E$1093:$CZ$1093,"&lt;="&amp;Q$49)+SUMPRODUCT(('Dvd Calendar'!$E$1086:$CZ$1086&gt;Q$48)*('Dvd Calendar'!$E$1086:$CZ$1086&lt;=Q$49)*'Dvd Calendar'!$E$1089:$CZ$1089*(('Dvd Calendar'!$E$1091:$CZ$1091='Field Check'!$C$53)*('Field Check'!$C$53&lt;&gt;"")+('Dvd Calendar'!$E$1091:$CZ$1091='Field Check'!$C$54)*('Field Check'!$C$54&lt;&gt;"")+('Dvd Calendar'!$E$1091:$CZ$1091='Field Check'!$C$55)*('Field Check'!$C$55&lt;&gt;"")+('Dvd Calendar'!$E$1091:$CZ$1091='Field Check'!$C$56)*('Field Check'!$C$56&lt;&gt;"")+('Dvd Calendar'!$E$1091:$CZ$1091='Field Check'!$C$57)*('Field Check'!$C$57&lt;&gt;""))*(COUNTIF('Dvd Calendar'!$E$1093:$CZ$1093,'Dvd Calendar'!$E$1086:$CZ$1086)=0)),"")))</f>
        <v/>
      </c>
      <c r="R149" s="77">
        <f>IF(R$49="","",IF($B149="","",IFERROR(SUMIFS('Dvd Calendar'!$E$1094:$CZ$1094,'Dvd Calendar'!$E$1093:$CZ$1093,"&gt;"&amp;R$48,'Dvd Calendar'!$E$1093:$CZ$1093,"&lt;="&amp;R$49)+SUMPRODUCT(('Dvd Calendar'!$E$1086:$CZ$1086&gt;R$48)*('Dvd Calendar'!$E$1086:$CZ$1086&lt;=R$49)*'Dvd Calendar'!$E$1089:$CZ$1089*(('Dvd Calendar'!$E$1091:$CZ$1091='Field Check'!$C$53)*('Field Check'!$C$53&lt;&gt;"")+('Dvd Calendar'!$E$1091:$CZ$1091='Field Check'!$C$54)*('Field Check'!$C$54&lt;&gt;"")+('Dvd Calendar'!$E$1091:$CZ$1091='Field Check'!$C$55)*('Field Check'!$C$55&lt;&gt;"")+('Dvd Calendar'!$E$1091:$CZ$1091='Field Check'!$C$56)*('Field Check'!$C$56&lt;&gt;"")+('Dvd Calendar'!$E$1091:$CZ$1091='Field Check'!$C$57)*('Field Check'!$C$57&lt;&gt;""))*(COUNTIF('Dvd Calendar'!$E$1093:$CZ$1093,'Dvd Calendar'!$E$1086:$CZ$1086)=0)),"")))</f>
        <v/>
      </c>
    </row>
    <row r="150">
      <c r="B150" s="126">
        <f>IF('AS51'!$C$105="","",'AS51'!$C$105)</f>
        <v/>
      </c>
      <c r="C150" s="77">
        <f>IF(C$49="","",IF($B150="","",IFERROR(SUMIFS('Dvd Calendar'!$E$1105:$CZ$1105,'Dvd Calendar'!$E$1104:$CZ$1104,"&gt;"&amp;C$48,'Dvd Calendar'!$E$1104:$CZ$1104,"&lt;="&amp;C$49)+SUMPRODUCT(('Dvd Calendar'!$E$1097:$CZ$1097&gt;C$48)*('Dvd Calendar'!$E$1097:$CZ$1097&lt;=C$49)*'Dvd Calendar'!$E$1100:$CZ$1100*(('Dvd Calendar'!$E$1102:$CZ$1102='Field Check'!$C$53)*('Field Check'!$C$53&lt;&gt;"")+('Dvd Calendar'!$E$1102:$CZ$1102='Field Check'!$C$54)*('Field Check'!$C$54&lt;&gt;"")+('Dvd Calendar'!$E$1102:$CZ$1102='Field Check'!$C$55)*('Field Check'!$C$55&lt;&gt;"")+('Dvd Calendar'!$E$1102:$CZ$1102='Field Check'!$C$56)*('Field Check'!$C$56&lt;&gt;"")+('Dvd Calendar'!$E$1102:$CZ$1102='Field Check'!$C$57)*('Field Check'!$C$57&lt;&gt;""))*(COUNTIF('Dvd Calendar'!$E$1104:$CZ$1104,'Dvd Calendar'!$E$1097:$CZ$1097)=0)),"")))</f>
        <v/>
      </c>
      <c r="D150" s="77">
        <f>IF(D$49="","",IF($B150="","",IFERROR(SUMIFS('Dvd Calendar'!$E$1105:$CZ$1105,'Dvd Calendar'!$E$1104:$CZ$1104,"&gt;"&amp;D$48,'Dvd Calendar'!$E$1104:$CZ$1104,"&lt;="&amp;D$49)+SUMPRODUCT(('Dvd Calendar'!$E$1097:$CZ$1097&gt;D$48)*('Dvd Calendar'!$E$1097:$CZ$1097&lt;=D$49)*'Dvd Calendar'!$E$1100:$CZ$1100*(('Dvd Calendar'!$E$1102:$CZ$1102='Field Check'!$C$53)*('Field Check'!$C$53&lt;&gt;"")+('Dvd Calendar'!$E$1102:$CZ$1102='Field Check'!$C$54)*('Field Check'!$C$54&lt;&gt;"")+('Dvd Calendar'!$E$1102:$CZ$1102='Field Check'!$C$55)*('Field Check'!$C$55&lt;&gt;"")+('Dvd Calendar'!$E$1102:$CZ$1102='Field Check'!$C$56)*('Field Check'!$C$56&lt;&gt;"")+('Dvd Calendar'!$E$1102:$CZ$1102='Field Check'!$C$57)*('Field Check'!$C$57&lt;&gt;""))*(COUNTIF('Dvd Calendar'!$E$1104:$CZ$1104,'Dvd Calendar'!$E$1097:$CZ$1097)=0)),"")))</f>
        <v/>
      </c>
      <c r="E150" s="77">
        <f>IF(E$49="","",IF($B150="","",IFERROR(SUMIFS('Dvd Calendar'!$E$1105:$CZ$1105,'Dvd Calendar'!$E$1104:$CZ$1104,"&gt;"&amp;E$48,'Dvd Calendar'!$E$1104:$CZ$1104,"&lt;="&amp;E$49)+SUMPRODUCT(('Dvd Calendar'!$E$1097:$CZ$1097&gt;E$48)*('Dvd Calendar'!$E$1097:$CZ$1097&lt;=E$49)*'Dvd Calendar'!$E$1100:$CZ$1100*(('Dvd Calendar'!$E$1102:$CZ$1102='Field Check'!$C$53)*('Field Check'!$C$53&lt;&gt;"")+('Dvd Calendar'!$E$1102:$CZ$1102='Field Check'!$C$54)*('Field Check'!$C$54&lt;&gt;"")+('Dvd Calendar'!$E$1102:$CZ$1102='Field Check'!$C$55)*('Field Check'!$C$55&lt;&gt;"")+('Dvd Calendar'!$E$1102:$CZ$1102='Field Check'!$C$56)*('Field Check'!$C$56&lt;&gt;"")+('Dvd Calendar'!$E$1102:$CZ$1102='Field Check'!$C$57)*('Field Check'!$C$57&lt;&gt;""))*(COUNTIF('Dvd Calendar'!$E$1104:$CZ$1104,'Dvd Calendar'!$E$1097:$CZ$1097)=0)),"")))</f>
        <v/>
      </c>
      <c r="F150" s="77">
        <f>IF(F$49="","",IF($B150="","",IFERROR(SUMIFS('Dvd Calendar'!$E$1105:$CZ$1105,'Dvd Calendar'!$E$1104:$CZ$1104,"&gt;"&amp;F$48,'Dvd Calendar'!$E$1104:$CZ$1104,"&lt;="&amp;F$49)+SUMPRODUCT(('Dvd Calendar'!$E$1097:$CZ$1097&gt;F$48)*('Dvd Calendar'!$E$1097:$CZ$1097&lt;=F$49)*'Dvd Calendar'!$E$1100:$CZ$1100*(('Dvd Calendar'!$E$1102:$CZ$1102='Field Check'!$C$53)*('Field Check'!$C$53&lt;&gt;"")+('Dvd Calendar'!$E$1102:$CZ$1102='Field Check'!$C$54)*('Field Check'!$C$54&lt;&gt;"")+('Dvd Calendar'!$E$1102:$CZ$1102='Field Check'!$C$55)*('Field Check'!$C$55&lt;&gt;"")+('Dvd Calendar'!$E$1102:$CZ$1102='Field Check'!$C$56)*('Field Check'!$C$56&lt;&gt;"")+('Dvd Calendar'!$E$1102:$CZ$1102='Field Check'!$C$57)*('Field Check'!$C$57&lt;&gt;""))*(COUNTIF('Dvd Calendar'!$E$1104:$CZ$1104,'Dvd Calendar'!$E$1097:$CZ$1097)=0)),"")))</f>
        <v/>
      </c>
      <c r="G150" s="77">
        <f>IF(G$49="","",IF($B150="","",IFERROR(SUMIFS('Dvd Calendar'!$E$1105:$CZ$1105,'Dvd Calendar'!$E$1104:$CZ$1104,"&gt;"&amp;G$48,'Dvd Calendar'!$E$1104:$CZ$1104,"&lt;="&amp;G$49)+SUMPRODUCT(('Dvd Calendar'!$E$1097:$CZ$1097&gt;G$48)*('Dvd Calendar'!$E$1097:$CZ$1097&lt;=G$49)*'Dvd Calendar'!$E$1100:$CZ$1100*(('Dvd Calendar'!$E$1102:$CZ$1102='Field Check'!$C$53)*('Field Check'!$C$53&lt;&gt;"")+('Dvd Calendar'!$E$1102:$CZ$1102='Field Check'!$C$54)*('Field Check'!$C$54&lt;&gt;"")+('Dvd Calendar'!$E$1102:$CZ$1102='Field Check'!$C$55)*('Field Check'!$C$55&lt;&gt;"")+('Dvd Calendar'!$E$1102:$CZ$1102='Field Check'!$C$56)*('Field Check'!$C$56&lt;&gt;"")+('Dvd Calendar'!$E$1102:$CZ$1102='Field Check'!$C$57)*('Field Check'!$C$57&lt;&gt;""))*(COUNTIF('Dvd Calendar'!$E$1104:$CZ$1104,'Dvd Calendar'!$E$1097:$CZ$1097)=0)),"")))</f>
        <v/>
      </c>
      <c r="H150" s="77">
        <f>IF(H$49="","",IF($B150="","",IFERROR(SUMIFS('Dvd Calendar'!$E$1105:$CZ$1105,'Dvd Calendar'!$E$1104:$CZ$1104,"&gt;"&amp;H$48,'Dvd Calendar'!$E$1104:$CZ$1104,"&lt;="&amp;H$49)+SUMPRODUCT(('Dvd Calendar'!$E$1097:$CZ$1097&gt;H$48)*('Dvd Calendar'!$E$1097:$CZ$1097&lt;=H$49)*'Dvd Calendar'!$E$1100:$CZ$1100*(('Dvd Calendar'!$E$1102:$CZ$1102='Field Check'!$C$53)*('Field Check'!$C$53&lt;&gt;"")+('Dvd Calendar'!$E$1102:$CZ$1102='Field Check'!$C$54)*('Field Check'!$C$54&lt;&gt;"")+('Dvd Calendar'!$E$1102:$CZ$1102='Field Check'!$C$55)*('Field Check'!$C$55&lt;&gt;"")+('Dvd Calendar'!$E$1102:$CZ$1102='Field Check'!$C$56)*('Field Check'!$C$56&lt;&gt;"")+('Dvd Calendar'!$E$1102:$CZ$1102='Field Check'!$C$57)*('Field Check'!$C$57&lt;&gt;""))*(COUNTIF('Dvd Calendar'!$E$1104:$CZ$1104,'Dvd Calendar'!$E$1097:$CZ$1097)=0)),"")))</f>
        <v/>
      </c>
      <c r="I150" s="77">
        <f>IF(I$49="","",IF($B150="","",IFERROR(SUMIFS('Dvd Calendar'!$E$1105:$CZ$1105,'Dvd Calendar'!$E$1104:$CZ$1104,"&gt;"&amp;I$48,'Dvd Calendar'!$E$1104:$CZ$1104,"&lt;="&amp;I$49)+SUMPRODUCT(('Dvd Calendar'!$E$1097:$CZ$1097&gt;I$48)*('Dvd Calendar'!$E$1097:$CZ$1097&lt;=I$49)*'Dvd Calendar'!$E$1100:$CZ$1100*(('Dvd Calendar'!$E$1102:$CZ$1102='Field Check'!$C$53)*('Field Check'!$C$53&lt;&gt;"")+('Dvd Calendar'!$E$1102:$CZ$1102='Field Check'!$C$54)*('Field Check'!$C$54&lt;&gt;"")+('Dvd Calendar'!$E$1102:$CZ$1102='Field Check'!$C$55)*('Field Check'!$C$55&lt;&gt;"")+('Dvd Calendar'!$E$1102:$CZ$1102='Field Check'!$C$56)*('Field Check'!$C$56&lt;&gt;"")+('Dvd Calendar'!$E$1102:$CZ$1102='Field Check'!$C$57)*('Field Check'!$C$57&lt;&gt;""))*(COUNTIF('Dvd Calendar'!$E$1104:$CZ$1104,'Dvd Calendar'!$E$1097:$CZ$1097)=0)),"")))</f>
        <v/>
      </c>
      <c r="J150" s="77">
        <f>IF(J$49="","",IF($B150="","",IFERROR(SUMIFS('Dvd Calendar'!$E$1105:$CZ$1105,'Dvd Calendar'!$E$1104:$CZ$1104,"&gt;"&amp;J$48,'Dvd Calendar'!$E$1104:$CZ$1104,"&lt;="&amp;J$49)+SUMPRODUCT(('Dvd Calendar'!$E$1097:$CZ$1097&gt;J$48)*('Dvd Calendar'!$E$1097:$CZ$1097&lt;=J$49)*'Dvd Calendar'!$E$1100:$CZ$1100*(('Dvd Calendar'!$E$1102:$CZ$1102='Field Check'!$C$53)*('Field Check'!$C$53&lt;&gt;"")+('Dvd Calendar'!$E$1102:$CZ$1102='Field Check'!$C$54)*('Field Check'!$C$54&lt;&gt;"")+('Dvd Calendar'!$E$1102:$CZ$1102='Field Check'!$C$55)*('Field Check'!$C$55&lt;&gt;"")+('Dvd Calendar'!$E$1102:$CZ$1102='Field Check'!$C$56)*('Field Check'!$C$56&lt;&gt;"")+('Dvd Calendar'!$E$1102:$CZ$1102='Field Check'!$C$57)*('Field Check'!$C$57&lt;&gt;""))*(COUNTIF('Dvd Calendar'!$E$1104:$CZ$1104,'Dvd Calendar'!$E$1097:$CZ$1097)=0)),"")))</f>
        <v/>
      </c>
      <c r="K150" s="77">
        <f>IF(K$49="","",IF($B150="","",IFERROR(SUMIFS('Dvd Calendar'!$E$1105:$CZ$1105,'Dvd Calendar'!$E$1104:$CZ$1104,"&gt;"&amp;K$48,'Dvd Calendar'!$E$1104:$CZ$1104,"&lt;="&amp;K$49)+SUMPRODUCT(('Dvd Calendar'!$E$1097:$CZ$1097&gt;K$48)*('Dvd Calendar'!$E$1097:$CZ$1097&lt;=K$49)*'Dvd Calendar'!$E$1100:$CZ$1100*(('Dvd Calendar'!$E$1102:$CZ$1102='Field Check'!$C$53)*('Field Check'!$C$53&lt;&gt;"")+('Dvd Calendar'!$E$1102:$CZ$1102='Field Check'!$C$54)*('Field Check'!$C$54&lt;&gt;"")+('Dvd Calendar'!$E$1102:$CZ$1102='Field Check'!$C$55)*('Field Check'!$C$55&lt;&gt;"")+('Dvd Calendar'!$E$1102:$CZ$1102='Field Check'!$C$56)*('Field Check'!$C$56&lt;&gt;"")+('Dvd Calendar'!$E$1102:$CZ$1102='Field Check'!$C$57)*('Field Check'!$C$57&lt;&gt;""))*(COUNTIF('Dvd Calendar'!$E$1104:$CZ$1104,'Dvd Calendar'!$E$1097:$CZ$1097)=0)),"")))</f>
        <v/>
      </c>
      <c r="L150" s="77">
        <f>IF(L$49="","",IF($B150="","",IFERROR(SUMIFS('Dvd Calendar'!$E$1105:$CZ$1105,'Dvd Calendar'!$E$1104:$CZ$1104,"&gt;"&amp;L$48,'Dvd Calendar'!$E$1104:$CZ$1104,"&lt;="&amp;L$49)+SUMPRODUCT(('Dvd Calendar'!$E$1097:$CZ$1097&gt;L$48)*('Dvd Calendar'!$E$1097:$CZ$1097&lt;=L$49)*'Dvd Calendar'!$E$1100:$CZ$1100*(('Dvd Calendar'!$E$1102:$CZ$1102='Field Check'!$C$53)*('Field Check'!$C$53&lt;&gt;"")+('Dvd Calendar'!$E$1102:$CZ$1102='Field Check'!$C$54)*('Field Check'!$C$54&lt;&gt;"")+('Dvd Calendar'!$E$1102:$CZ$1102='Field Check'!$C$55)*('Field Check'!$C$55&lt;&gt;"")+('Dvd Calendar'!$E$1102:$CZ$1102='Field Check'!$C$56)*('Field Check'!$C$56&lt;&gt;"")+('Dvd Calendar'!$E$1102:$CZ$1102='Field Check'!$C$57)*('Field Check'!$C$57&lt;&gt;""))*(COUNTIF('Dvd Calendar'!$E$1104:$CZ$1104,'Dvd Calendar'!$E$1097:$CZ$1097)=0)),"")))</f>
        <v/>
      </c>
      <c r="M150" s="77">
        <f>IF(M$49="","",IF($B150="","",IFERROR(SUMIFS('Dvd Calendar'!$E$1105:$CZ$1105,'Dvd Calendar'!$E$1104:$CZ$1104,"&gt;"&amp;M$48,'Dvd Calendar'!$E$1104:$CZ$1104,"&lt;="&amp;M$49)+SUMPRODUCT(('Dvd Calendar'!$E$1097:$CZ$1097&gt;M$48)*('Dvd Calendar'!$E$1097:$CZ$1097&lt;=M$49)*'Dvd Calendar'!$E$1100:$CZ$1100*(('Dvd Calendar'!$E$1102:$CZ$1102='Field Check'!$C$53)*('Field Check'!$C$53&lt;&gt;"")+('Dvd Calendar'!$E$1102:$CZ$1102='Field Check'!$C$54)*('Field Check'!$C$54&lt;&gt;"")+('Dvd Calendar'!$E$1102:$CZ$1102='Field Check'!$C$55)*('Field Check'!$C$55&lt;&gt;"")+('Dvd Calendar'!$E$1102:$CZ$1102='Field Check'!$C$56)*('Field Check'!$C$56&lt;&gt;"")+('Dvd Calendar'!$E$1102:$CZ$1102='Field Check'!$C$57)*('Field Check'!$C$57&lt;&gt;""))*(COUNTIF('Dvd Calendar'!$E$1104:$CZ$1104,'Dvd Calendar'!$E$1097:$CZ$1097)=0)),"")))</f>
        <v/>
      </c>
      <c r="N150" s="77">
        <f>IF(N$49="","",IF($B150="","",IFERROR(SUMIFS('Dvd Calendar'!$E$1105:$CZ$1105,'Dvd Calendar'!$E$1104:$CZ$1104,"&gt;"&amp;N$48,'Dvd Calendar'!$E$1104:$CZ$1104,"&lt;="&amp;N$49)+SUMPRODUCT(('Dvd Calendar'!$E$1097:$CZ$1097&gt;N$48)*('Dvd Calendar'!$E$1097:$CZ$1097&lt;=N$49)*'Dvd Calendar'!$E$1100:$CZ$1100*(('Dvd Calendar'!$E$1102:$CZ$1102='Field Check'!$C$53)*('Field Check'!$C$53&lt;&gt;"")+('Dvd Calendar'!$E$1102:$CZ$1102='Field Check'!$C$54)*('Field Check'!$C$54&lt;&gt;"")+('Dvd Calendar'!$E$1102:$CZ$1102='Field Check'!$C$55)*('Field Check'!$C$55&lt;&gt;"")+('Dvd Calendar'!$E$1102:$CZ$1102='Field Check'!$C$56)*('Field Check'!$C$56&lt;&gt;"")+('Dvd Calendar'!$E$1102:$CZ$1102='Field Check'!$C$57)*('Field Check'!$C$57&lt;&gt;""))*(COUNTIF('Dvd Calendar'!$E$1104:$CZ$1104,'Dvd Calendar'!$E$1097:$CZ$1097)=0)),"")))</f>
        <v/>
      </c>
      <c r="O150" s="77">
        <f>IF(O$49="","",IF($B150="","",IFERROR(SUMIFS('Dvd Calendar'!$E$1105:$CZ$1105,'Dvd Calendar'!$E$1104:$CZ$1104,"&gt;"&amp;O$48,'Dvd Calendar'!$E$1104:$CZ$1104,"&lt;="&amp;O$49)+SUMPRODUCT(('Dvd Calendar'!$E$1097:$CZ$1097&gt;O$48)*('Dvd Calendar'!$E$1097:$CZ$1097&lt;=O$49)*'Dvd Calendar'!$E$1100:$CZ$1100*(('Dvd Calendar'!$E$1102:$CZ$1102='Field Check'!$C$53)*('Field Check'!$C$53&lt;&gt;"")+('Dvd Calendar'!$E$1102:$CZ$1102='Field Check'!$C$54)*('Field Check'!$C$54&lt;&gt;"")+('Dvd Calendar'!$E$1102:$CZ$1102='Field Check'!$C$55)*('Field Check'!$C$55&lt;&gt;"")+('Dvd Calendar'!$E$1102:$CZ$1102='Field Check'!$C$56)*('Field Check'!$C$56&lt;&gt;"")+('Dvd Calendar'!$E$1102:$CZ$1102='Field Check'!$C$57)*('Field Check'!$C$57&lt;&gt;""))*(COUNTIF('Dvd Calendar'!$E$1104:$CZ$1104,'Dvd Calendar'!$E$1097:$CZ$1097)=0)),"")))</f>
        <v/>
      </c>
      <c r="P150" s="77">
        <f>IF(P$49="","",IF($B150="","",IFERROR(SUMIFS('Dvd Calendar'!$E$1105:$CZ$1105,'Dvd Calendar'!$E$1104:$CZ$1104,"&gt;"&amp;P$48,'Dvd Calendar'!$E$1104:$CZ$1104,"&lt;="&amp;P$49)+SUMPRODUCT(('Dvd Calendar'!$E$1097:$CZ$1097&gt;P$48)*('Dvd Calendar'!$E$1097:$CZ$1097&lt;=P$49)*'Dvd Calendar'!$E$1100:$CZ$1100*(('Dvd Calendar'!$E$1102:$CZ$1102='Field Check'!$C$53)*('Field Check'!$C$53&lt;&gt;"")+('Dvd Calendar'!$E$1102:$CZ$1102='Field Check'!$C$54)*('Field Check'!$C$54&lt;&gt;"")+('Dvd Calendar'!$E$1102:$CZ$1102='Field Check'!$C$55)*('Field Check'!$C$55&lt;&gt;"")+('Dvd Calendar'!$E$1102:$CZ$1102='Field Check'!$C$56)*('Field Check'!$C$56&lt;&gt;"")+('Dvd Calendar'!$E$1102:$CZ$1102='Field Check'!$C$57)*('Field Check'!$C$57&lt;&gt;""))*(COUNTIF('Dvd Calendar'!$E$1104:$CZ$1104,'Dvd Calendar'!$E$1097:$CZ$1097)=0)),"")))</f>
        <v/>
      </c>
      <c r="Q150" s="77">
        <f>IF(Q$49="","",IF($B150="","",IFERROR(SUMIFS('Dvd Calendar'!$E$1105:$CZ$1105,'Dvd Calendar'!$E$1104:$CZ$1104,"&gt;"&amp;Q$48,'Dvd Calendar'!$E$1104:$CZ$1104,"&lt;="&amp;Q$49)+SUMPRODUCT(('Dvd Calendar'!$E$1097:$CZ$1097&gt;Q$48)*('Dvd Calendar'!$E$1097:$CZ$1097&lt;=Q$49)*'Dvd Calendar'!$E$1100:$CZ$1100*(('Dvd Calendar'!$E$1102:$CZ$1102='Field Check'!$C$53)*('Field Check'!$C$53&lt;&gt;"")+('Dvd Calendar'!$E$1102:$CZ$1102='Field Check'!$C$54)*('Field Check'!$C$54&lt;&gt;"")+('Dvd Calendar'!$E$1102:$CZ$1102='Field Check'!$C$55)*('Field Check'!$C$55&lt;&gt;"")+('Dvd Calendar'!$E$1102:$CZ$1102='Field Check'!$C$56)*('Field Check'!$C$56&lt;&gt;"")+('Dvd Calendar'!$E$1102:$CZ$1102='Field Check'!$C$57)*('Field Check'!$C$57&lt;&gt;""))*(COUNTIF('Dvd Calendar'!$E$1104:$CZ$1104,'Dvd Calendar'!$E$1097:$CZ$1097)=0)),"")))</f>
        <v/>
      </c>
      <c r="R150" s="77">
        <f>IF(R$49="","",IF($B150="","",IFERROR(SUMIFS('Dvd Calendar'!$E$1105:$CZ$1105,'Dvd Calendar'!$E$1104:$CZ$1104,"&gt;"&amp;R$48,'Dvd Calendar'!$E$1104:$CZ$1104,"&lt;="&amp;R$49)+SUMPRODUCT(('Dvd Calendar'!$E$1097:$CZ$1097&gt;R$48)*('Dvd Calendar'!$E$1097:$CZ$1097&lt;=R$49)*'Dvd Calendar'!$E$1100:$CZ$1100*(('Dvd Calendar'!$E$1102:$CZ$1102='Field Check'!$C$53)*('Field Check'!$C$53&lt;&gt;"")+('Dvd Calendar'!$E$1102:$CZ$1102='Field Check'!$C$54)*('Field Check'!$C$54&lt;&gt;"")+('Dvd Calendar'!$E$1102:$CZ$1102='Field Check'!$C$55)*('Field Check'!$C$55&lt;&gt;"")+('Dvd Calendar'!$E$1102:$CZ$1102='Field Check'!$C$56)*('Field Check'!$C$56&lt;&gt;"")+('Dvd Calendar'!$E$1102:$CZ$1102='Field Check'!$C$57)*('Field Check'!$C$57&lt;&gt;""))*(COUNTIF('Dvd Calendar'!$E$1104:$CZ$1104,'Dvd Calendar'!$E$1097:$CZ$1097)=0)),"")))</f>
        <v/>
      </c>
    </row>
    <row r="151">
      <c r="B151" s="126">
        <f>IF('AS51'!$C$106="","",'AS51'!$C$106)</f>
        <v/>
      </c>
      <c r="C151" s="77">
        <f>IF(C$49="","",IF($B151="","",IFERROR(SUMIFS('Dvd Calendar'!$E$1116:$CZ$1116,'Dvd Calendar'!$E$1115:$CZ$1115,"&gt;"&amp;C$48,'Dvd Calendar'!$E$1115:$CZ$1115,"&lt;="&amp;C$49)+SUMPRODUCT(('Dvd Calendar'!$E$1108:$CZ$1108&gt;C$48)*('Dvd Calendar'!$E$1108:$CZ$1108&lt;=C$49)*'Dvd Calendar'!$E$1111:$CZ$1111*(('Dvd Calendar'!$E$1113:$CZ$1113='Field Check'!$C$53)*('Field Check'!$C$53&lt;&gt;"")+('Dvd Calendar'!$E$1113:$CZ$1113='Field Check'!$C$54)*('Field Check'!$C$54&lt;&gt;"")+('Dvd Calendar'!$E$1113:$CZ$1113='Field Check'!$C$55)*('Field Check'!$C$55&lt;&gt;"")+('Dvd Calendar'!$E$1113:$CZ$1113='Field Check'!$C$56)*('Field Check'!$C$56&lt;&gt;"")+('Dvd Calendar'!$E$1113:$CZ$1113='Field Check'!$C$57)*('Field Check'!$C$57&lt;&gt;""))*(COUNTIF('Dvd Calendar'!$E$1115:$CZ$1115,'Dvd Calendar'!$E$1108:$CZ$1108)=0)),"")))</f>
        <v/>
      </c>
      <c r="D151" s="77">
        <f>IF(D$49="","",IF($B151="","",IFERROR(SUMIFS('Dvd Calendar'!$E$1116:$CZ$1116,'Dvd Calendar'!$E$1115:$CZ$1115,"&gt;"&amp;D$48,'Dvd Calendar'!$E$1115:$CZ$1115,"&lt;="&amp;D$49)+SUMPRODUCT(('Dvd Calendar'!$E$1108:$CZ$1108&gt;D$48)*('Dvd Calendar'!$E$1108:$CZ$1108&lt;=D$49)*'Dvd Calendar'!$E$1111:$CZ$1111*(('Dvd Calendar'!$E$1113:$CZ$1113='Field Check'!$C$53)*('Field Check'!$C$53&lt;&gt;"")+('Dvd Calendar'!$E$1113:$CZ$1113='Field Check'!$C$54)*('Field Check'!$C$54&lt;&gt;"")+('Dvd Calendar'!$E$1113:$CZ$1113='Field Check'!$C$55)*('Field Check'!$C$55&lt;&gt;"")+('Dvd Calendar'!$E$1113:$CZ$1113='Field Check'!$C$56)*('Field Check'!$C$56&lt;&gt;"")+('Dvd Calendar'!$E$1113:$CZ$1113='Field Check'!$C$57)*('Field Check'!$C$57&lt;&gt;""))*(COUNTIF('Dvd Calendar'!$E$1115:$CZ$1115,'Dvd Calendar'!$E$1108:$CZ$1108)=0)),"")))</f>
        <v/>
      </c>
      <c r="E151" s="77">
        <f>IF(E$49="","",IF($B151="","",IFERROR(SUMIFS('Dvd Calendar'!$E$1116:$CZ$1116,'Dvd Calendar'!$E$1115:$CZ$1115,"&gt;"&amp;E$48,'Dvd Calendar'!$E$1115:$CZ$1115,"&lt;="&amp;E$49)+SUMPRODUCT(('Dvd Calendar'!$E$1108:$CZ$1108&gt;E$48)*('Dvd Calendar'!$E$1108:$CZ$1108&lt;=E$49)*'Dvd Calendar'!$E$1111:$CZ$1111*(('Dvd Calendar'!$E$1113:$CZ$1113='Field Check'!$C$53)*('Field Check'!$C$53&lt;&gt;"")+('Dvd Calendar'!$E$1113:$CZ$1113='Field Check'!$C$54)*('Field Check'!$C$54&lt;&gt;"")+('Dvd Calendar'!$E$1113:$CZ$1113='Field Check'!$C$55)*('Field Check'!$C$55&lt;&gt;"")+('Dvd Calendar'!$E$1113:$CZ$1113='Field Check'!$C$56)*('Field Check'!$C$56&lt;&gt;"")+('Dvd Calendar'!$E$1113:$CZ$1113='Field Check'!$C$57)*('Field Check'!$C$57&lt;&gt;""))*(COUNTIF('Dvd Calendar'!$E$1115:$CZ$1115,'Dvd Calendar'!$E$1108:$CZ$1108)=0)),"")))</f>
        <v/>
      </c>
      <c r="F151" s="77">
        <f>IF(F$49="","",IF($B151="","",IFERROR(SUMIFS('Dvd Calendar'!$E$1116:$CZ$1116,'Dvd Calendar'!$E$1115:$CZ$1115,"&gt;"&amp;F$48,'Dvd Calendar'!$E$1115:$CZ$1115,"&lt;="&amp;F$49)+SUMPRODUCT(('Dvd Calendar'!$E$1108:$CZ$1108&gt;F$48)*('Dvd Calendar'!$E$1108:$CZ$1108&lt;=F$49)*'Dvd Calendar'!$E$1111:$CZ$1111*(('Dvd Calendar'!$E$1113:$CZ$1113='Field Check'!$C$53)*('Field Check'!$C$53&lt;&gt;"")+('Dvd Calendar'!$E$1113:$CZ$1113='Field Check'!$C$54)*('Field Check'!$C$54&lt;&gt;"")+('Dvd Calendar'!$E$1113:$CZ$1113='Field Check'!$C$55)*('Field Check'!$C$55&lt;&gt;"")+('Dvd Calendar'!$E$1113:$CZ$1113='Field Check'!$C$56)*('Field Check'!$C$56&lt;&gt;"")+('Dvd Calendar'!$E$1113:$CZ$1113='Field Check'!$C$57)*('Field Check'!$C$57&lt;&gt;""))*(COUNTIF('Dvd Calendar'!$E$1115:$CZ$1115,'Dvd Calendar'!$E$1108:$CZ$1108)=0)),"")))</f>
        <v/>
      </c>
      <c r="G151" s="77">
        <f>IF(G$49="","",IF($B151="","",IFERROR(SUMIFS('Dvd Calendar'!$E$1116:$CZ$1116,'Dvd Calendar'!$E$1115:$CZ$1115,"&gt;"&amp;G$48,'Dvd Calendar'!$E$1115:$CZ$1115,"&lt;="&amp;G$49)+SUMPRODUCT(('Dvd Calendar'!$E$1108:$CZ$1108&gt;G$48)*('Dvd Calendar'!$E$1108:$CZ$1108&lt;=G$49)*'Dvd Calendar'!$E$1111:$CZ$1111*(('Dvd Calendar'!$E$1113:$CZ$1113='Field Check'!$C$53)*('Field Check'!$C$53&lt;&gt;"")+('Dvd Calendar'!$E$1113:$CZ$1113='Field Check'!$C$54)*('Field Check'!$C$54&lt;&gt;"")+('Dvd Calendar'!$E$1113:$CZ$1113='Field Check'!$C$55)*('Field Check'!$C$55&lt;&gt;"")+('Dvd Calendar'!$E$1113:$CZ$1113='Field Check'!$C$56)*('Field Check'!$C$56&lt;&gt;"")+('Dvd Calendar'!$E$1113:$CZ$1113='Field Check'!$C$57)*('Field Check'!$C$57&lt;&gt;""))*(COUNTIF('Dvd Calendar'!$E$1115:$CZ$1115,'Dvd Calendar'!$E$1108:$CZ$1108)=0)),"")))</f>
        <v/>
      </c>
      <c r="H151" s="77">
        <f>IF(H$49="","",IF($B151="","",IFERROR(SUMIFS('Dvd Calendar'!$E$1116:$CZ$1116,'Dvd Calendar'!$E$1115:$CZ$1115,"&gt;"&amp;H$48,'Dvd Calendar'!$E$1115:$CZ$1115,"&lt;="&amp;H$49)+SUMPRODUCT(('Dvd Calendar'!$E$1108:$CZ$1108&gt;H$48)*('Dvd Calendar'!$E$1108:$CZ$1108&lt;=H$49)*'Dvd Calendar'!$E$1111:$CZ$1111*(('Dvd Calendar'!$E$1113:$CZ$1113='Field Check'!$C$53)*('Field Check'!$C$53&lt;&gt;"")+('Dvd Calendar'!$E$1113:$CZ$1113='Field Check'!$C$54)*('Field Check'!$C$54&lt;&gt;"")+('Dvd Calendar'!$E$1113:$CZ$1113='Field Check'!$C$55)*('Field Check'!$C$55&lt;&gt;"")+('Dvd Calendar'!$E$1113:$CZ$1113='Field Check'!$C$56)*('Field Check'!$C$56&lt;&gt;"")+('Dvd Calendar'!$E$1113:$CZ$1113='Field Check'!$C$57)*('Field Check'!$C$57&lt;&gt;""))*(COUNTIF('Dvd Calendar'!$E$1115:$CZ$1115,'Dvd Calendar'!$E$1108:$CZ$1108)=0)),"")))</f>
        <v/>
      </c>
      <c r="I151" s="77">
        <f>IF(I$49="","",IF($B151="","",IFERROR(SUMIFS('Dvd Calendar'!$E$1116:$CZ$1116,'Dvd Calendar'!$E$1115:$CZ$1115,"&gt;"&amp;I$48,'Dvd Calendar'!$E$1115:$CZ$1115,"&lt;="&amp;I$49)+SUMPRODUCT(('Dvd Calendar'!$E$1108:$CZ$1108&gt;I$48)*('Dvd Calendar'!$E$1108:$CZ$1108&lt;=I$49)*'Dvd Calendar'!$E$1111:$CZ$1111*(('Dvd Calendar'!$E$1113:$CZ$1113='Field Check'!$C$53)*('Field Check'!$C$53&lt;&gt;"")+('Dvd Calendar'!$E$1113:$CZ$1113='Field Check'!$C$54)*('Field Check'!$C$54&lt;&gt;"")+('Dvd Calendar'!$E$1113:$CZ$1113='Field Check'!$C$55)*('Field Check'!$C$55&lt;&gt;"")+('Dvd Calendar'!$E$1113:$CZ$1113='Field Check'!$C$56)*('Field Check'!$C$56&lt;&gt;"")+('Dvd Calendar'!$E$1113:$CZ$1113='Field Check'!$C$57)*('Field Check'!$C$57&lt;&gt;""))*(COUNTIF('Dvd Calendar'!$E$1115:$CZ$1115,'Dvd Calendar'!$E$1108:$CZ$1108)=0)),"")))</f>
        <v/>
      </c>
      <c r="J151" s="77">
        <f>IF(J$49="","",IF($B151="","",IFERROR(SUMIFS('Dvd Calendar'!$E$1116:$CZ$1116,'Dvd Calendar'!$E$1115:$CZ$1115,"&gt;"&amp;J$48,'Dvd Calendar'!$E$1115:$CZ$1115,"&lt;="&amp;J$49)+SUMPRODUCT(('Dvd Calendar'!$E$1108:$CZ$1108&gt;J$48)*('Dvd Calendar'!$E$1108:$CZ$1108&lt;=J$49)*'Dvd Calendar'!$E$1111:$CZ$1111*(('Dvd Calendar'!$E$1113:$CZ$1113='Field Check'!$C$53)*('Field Check'!$C$53&lt;&gt;"")+('Dvd Calendar'!$E$1113:$CZ$1113='Field Check'!$C$54)*('Field Check'!$C$54&lt;&gt;"")+('Dvd Calendar'!$E$1113:$CZ$1113='Field Check'!$C$55)*('Field Check'!$C$55&lt;&gt;"")+('Dvd Calendar'!$E$1113:$CZ$1113='Field Check'!$C$56)*('Field Check'!$C$56&lt;&gt;"")+('Dvd Calendar'!$E$1113:$CZ$1113='Field Check'!$C$57)*('Field Check'!$C$57&lt;&gt;""))*(COUNTIF('Dvd Calendar'!$E$1115:$CZ$1115,'Dvd Calendar'!$E$1108:$CZ$1108)=0)),"")))</f>
        <v/>
      </c>
      <c r="K151" s="77">
        <f>IF(K$49="","",IF($B151="","",IFERROR(SUMIFS('Dvd Calendar'!$E$1116:$CZ$1116,'Dvd Calendar'!$E$1115:$CZ$1115,"&gt;"&amp;K$48,'Dvd Calendar'!$E$1115:$CZ$1115,"&lt;="&amp;K$49)+SUMPRODUCT(('Dvd Calendar'!$E$1108:$CZ$1108&gt;K$48)*('Dvd Calendar'!$E$1108:$CZ$1108&lt;=K$49)*'Dvd Calendar'!$E$1111:$CZ$1111*(('Dvd Calendar'!$E$1113:$CZ$1113='Field Check'!$C$53)*('Field Check'!$C$53&lt;&gt;"")+('Dvd Calendar'!$E$1113:$CZ$1113='Field Check'!$C$54)*('Field Check'!$C$54&lt;&gt;"")+('Dvd Calendar'!$E$1113:$CZ$1113='Field Check'!$C$55)*('Field Check'!$C$55&lt;&gt;"")+('Dvd Calendar'!$E$1113:$CZ$1113='Field Check'!$C$56)*('Field Check'!$C$56&lt;&gt;"")+('Dvd Calendar'!$E$1113:$CZ$1113='Field Check'!$C$57)*('Field Check'!$C$57&lt;&gt;""))*(COUNTIF('Dvd Calendar'!$E$1115:$CZ$1115,'Dvd Calendar'!$E$1108:$CZ$1108)=0)),"")))</f>
        <v/>
      </c>
      <c r="L151" s="77">
        <f>IF(L$49="","",IF($B151="","",IFERROR(SUMIFS('Dvd Calendar'!$E$1116:$CZ$1116,'Dvd Calendar'!$E$1115:$CZ$1115,"&gt;"&amp;L$48,'Dvd Calendar'!$E$1115:$CZ$1115,"&lt;="&amp;L$49)+SUMPRODUCT(('Dvd Calendar'!$E$1108:$CZ$1108&gt;L$48)*('Dvd Calendar'!$E$1108:$CZ$1108&lt;=L$49)*'Dvd Calendar'!$E$1111:$CZ$1111*(('Dvd Calendar'!$E$1113:$CZ$1113='Field Check'!$C$53)*('Field Check'!$C$53&lt;&gt;"")+('Dvd Calendar'!$E$1113:$CZ$1113='Field Check'!$C$54)*('Field Check'!$C$54&lt;&gt;"")+('Dvd Calendar'!$E$1113:$CZ$1113='Field Check'!$C$55)*('Field Check'!$C$55&lt;&gt;"")+('Dvd Calendar'!$E$1113:$CZ$1113='Field Check'!$C$56)*('Field Check'!$C$56&lt;&gt;"")+('Dvd Calendar'!$E$1113:$CZ$1113='Field Check'!$C$57)*('Field Check'!$C$57&lt;&gt;""))*(COUNTIF('Dvd Calendar'!$E$1115:$CZ$1115,'Dvd Calendar'!$E$1108:$CZ$1108)=0)),"")))</f>
        <v/>
      </c>
      <c r="M151" s="77">
        <f>IF(M$49="","",IF($B151="","",IFERROR(SUMIFS('Dvd Calendar'!$E$1116:$CZ$1116,'Dvd Calendar'!$E$1115:$CZ$1115,"&gt;"&amp;M$48,'Dvd Calendar'!$E$1115:$CZ$1115,"&lt;="&amp;M$49)+SUMPRODUCT(('Dvd Calendar'!$E$1108:$CZ$1108&gt;M$48)*('Dvd Calendar'!$E$1108:$CZ$1108&lt;=M$49)*'Dvd Calendar'!$E$1111:$CZ$1111*(('Dvd Calendar'!$E$1113:$CZ$1113='Field Check'!$C$53)*('Field Check'!$C$53&lt;&gt;"")+('Dvd Calendar'!$E$1113:$CZ$1113='Field Check'!$C$54)*('Field Check'!$C$54&lt;&gt;"")+('Dvd Calendar'!$E$1113:$CZ$1113='Field Check'!$C$55)*('Field Check'!$C$55&lt;&gt;"")+('Dvd Calendar'!$E$1113:$CZ$1113='Field Check'!$C$56)*('Field Check'!$C$56&lt;&gt;"")+('Dvd Calendar'!$E$1113:$CZ$1113='Field Check'!$C$57)*('Field Check'!$C$57&lt;&gt;""))*(COUNTIF('Dvd Calendar'!$E$1115:$CZ$1115,'Dvd Calendar'!$E$1108:$CZ$1108)=0)),"")))</f>
        <v/>
      </c>
      <c r="N151" s="77">
        <f>IF(N$49="","",IF($B151="","",IFERROR(SUMIFS('Dvd Calendar'!$E$1116:$CZ$1116,'Dvd Calendar'!$E$1115:$CZ$1115,"&gt;"&amp;N$48,'Dvd Calendar'!$E$1115:$CZ$1115,"&lt;="&amp;N$49)+SUMPRODUCT(('Dvd Calendar'!$E$1108:$CZ$1108&gt;N$48)*('Dvd Calendar'!$E$1108:$CZ$1108&lt;=N$49)*'Dvd Calendar'!$E$1111:$CZ$1111*(('Dvd Calendar'!$E$1113:$CZ$1113='Field Check'!$C$53)*('Field Check'!$C$53&lt;&gt;"")+('Dvd Calendar'!$E$1113:$CZ$1113='Field Check'!$C$54)*('Field Check'!$C$54&lt;&gt;"")+('Dvd Calendar'!$E$1113:$CZ$1113='Field Check'!$C$55)*('Field Check'!$C$55&lt;&gt;"")+('Dvd Calendar'!$E$1113:$CZ$1113='Field Check'!$C$56)*('Field Check'!$C$56&lt;&gt;"")+('Dvd Calendar'!$E$1113:$CZ$1113='Field Check'!$C$57)*('Field Check'!$C$57&lt;&gt;""))*(COUNTIF('Dvd Calendar'!$E$1115:$CZ$1115,'Dvd Calendar'!$E$1108:$CZ$1108)=0)),"")))</f>
        <v/>
      </c>
      <c r="O151" s="77">
        <f>IF(O$49="","",IF($B151="","",IFERROR(SUMIFS('Dvd Calendar'!$E$1116:$CZ$1116,'Dvd Calendar'!$E$1115:$CZ$1115,"&gt;"&amp;O$48,'Dvd Calendar'!$E$1115:$CZ$1115,"&lt;="&amp;O$49)+SUMPRODUCT(('Dvd Calendar'!$E$1108:$CZ$1108&gt;O$48)*('Dvd Calendar'!$E$1108:$CZ$1108&lt;=O$49)*'Dvd Calendar'!$E$1111:$CZ$1111*(('Dvd Calendar'!$E$1113:$CZ$1113='Field Check'!$C$53)*('Field Check'!$C$53&lt;&gt;"")+('Dvd Calendar'!$E$1113:$CZ$1113='Field Check'!$C$54)*('Field Check'!$C$54&lt;&gt;"")+('Dvd Calendar'!$E$1113:$CZ$1113='Field Check'!$C$55)*('Field Check'!$C$55&lt;&gt;"")+('Dvd Calendar'!$E$1113:$CZ$1113='Field Check'!$C$56)*('Field Check'!$C$56&lt;&gt;"")+('Dvd Calendar'!$E$1113:$CZ$1113='Field Check'!$C$57)*('Field Check'!$C$57&lt;&gt;""))*(COUNTIF('Dvd Calendar'!$E$1115:$CZ$1115,'Dvd Calendar'!$E$1108:$CZ$1108)=0)),"")))</f>
        <v/>
      </c>
      <c r="P151" s="77">
        <f>IF(P$49="","",IF($B151="","",IFERROR(SUMIFS('Dvd Calendar'!$E$1116:$CZ$1116,'Dvd Calendar'!$E$1115:$CZ$1115,"&gt;"&amp;P$48,'Dvd Calendar'!$E$1115:$CZ$1115,"&lt;="&amp;P$49)+SUMPRODUCT(('Dvd Calendar'!$E$1108:$CZ$1108&gt;P$48)*('Dvd Calendar'!$E$1108:$CZ$1108&lt;=P$49)*'Dvd Calendar'!$E$1111:$CZ$1111*(('Dvd Calendar'!$E$1113:$CZ$1113='Field Check'!$C$53)*('Field Check'!$C$53&lt;&gt;"")+('Dvd Calendar'!$E$1113:$CZ$1113='Field Check'!$C$54)*('Field Check'!$C$54&lt;&gt;"")+('Dvd Calendar'!$E$1113:$CZ$1113='Field Check'!$C$55)*('Field Check'!$C$55&lt;&gt;"")+('Dvd Calendar'!$E$1113:$CZ$1113='Field Check'!$C$56)*('Field Check'!$C$56&lt;&gt;"")+('Dvd Calendar'!$E$1113:$CZ$1113='Field Check'!$C$57)*('Field Check'!$C$57&lt;&gt;""))*(COUNTIF('Dvd Calendar'!$E$1115:$CZ$1115,'Dvd Calendar'!$E$1108:$CZ$1108)=0)),"")))</f>
        <v/>
      </c>
      <c r="Q151" s="77">
        <f>IF(Q$49="","",IF($B151="","",IFERROR(SUMIFS('Dvd Calendar'!$E$1116:$CZ$1116,'Dvd Calendar'!$E$1115:$CZ$1115,"&gt;"&amp;Q$48,'Dvd Calendar'!$E$1115:$CZ$1115,"&lt;="&amp;Q$49)+SUMPRODUCT(('Dvd Calendar'!$E$1108:$CZ$1108&gt;Q$48)*('Dvd Calendar'!$E$1108:$CZ$1108&lt;=Q$49)*'Dvd Calendar'!$E$1111:$CZ$1111*(('Dvd Calendar'!$E$1113:$CZ$1113='Field Check'!$C$53)*('Field Check'!$C$53&lt;&gt;"")+('Dvd Calendar'!$E$1113:$CZ$1113='Field Check'!$C$54)*('Field Check'!$C$54&lt;&gt;"")+('Dvd Calendar'!$E$1113:$CZ$1113='Field Check'!$C$55)*('Field Check'!$C$55&lt;&gt;"")+('Dvd Calendar'!$E$1113:$CZ$1113='Field Check'!$C$56)*('Field Check'!$C$56&lt;&gt;"")+('Dvd Calendar'!$E$1113:$CZ$1113='Field Check'!$C$57)*('Field Check'!$C$57&lt;&gt;""))*(COUNTIF('Dvd Calendar'!$E$1115:$CZ$1115,'Dvd Calendar'!$E$1108:$CZ$1108)=0)),"")))</f>
        <v/>
      </c>
      <c r="R151" s="77">
        <f>IF(R$49="","",IF($B151="","",IFERROR(SUMIFS('Dvd Calendar'!$E$1116:$CZ$1116,'Dvd Calendar'!$E$1115:$CZ$1115,"&gt;"&amp;R$48,'Dvd Calendar'!$E$1115:$CZ$1115,"&lt;="&amp;R$49)+SUMPRODUCT(('Dvd Calendar'!$E$1108:$CZ$1108&gt;R$48)*('Dvd Calendar'!$E$1108:$CZ$1108&lt;=R$49)*'Dvd Calendar'!$E$1111:$CZ$1111*(('Dvd Calendar'!$E$1113:$CZ$1113='Field Check'!$C$53)*('Field Check'!$C$53&lt;&gt;"")+('Dvd Calendar'!$E$1113:$CZ$1113='Field Check'!$C$54)*('Field Check'!$C$54&lt;&gt;"")+('Dvd Calendar'!$E$1113:$CZ$1113='Field Check'!$C$55)*('Field Check'!$C$55&lt;&gt;"")+('Dvd Calendar'!$E$1113:$CZ$1113='Field Check'!$C$56)*('Field Check'!$C$56&lt;&gt;"")+('Dvd Calendar'!$E$1113:$CZ$1113='Field Check'!$C$57)*('Field Check'!$C$57&lt;&gt;""))*(COUNTIF('Dvd Calendar'!$E$1115:$CZ$1115,'Dvd Calendar'!$E$1108:$CZ$1108)=0)),"")))</f>
        <v/>
      </c>
    </row>
    <row r="152">
      <c r="B152" s="126">
        <f>IF('AS51'!$C$107="","",'AS51'!$C$107)</f>
        <v/>
      </c>
      <c r="C152" s="77">
        <f>IF(C$49="","",IF($B152="","",IFERROR(SUMIFS('Dvd Calendar'!$E$1127:$CZ$1127,'Dvd Calendar'!$E$1126:$CZ$1126,"&gt;"&amp;C$48,'Dvd Calendar'!$E$1126:$CZ$1126,"&lt;="&amp;C$49)+SUMPRODUCT(('Dvd Calendar'!$E$1119:$CZ$1119&gt;C$48)*('Dvd Calendar'!$E$1119:$CZ$1119&lt;=C$49)*'Dvd Calendar'!$E$1122:$CZ$1122*(('Dvd Calendar'!$E$1124:$CZ$1124='Field Check'!$C$53)*('Field Check'!$C$53&lt;&gt;"")+('Dvd Calendar'!$E$1124:$CZ$1124='Field Check'!$C$54)*('Field Check'!$C$54&lt;&gt;"")+('Dvd Calendar'!$E$1124:$CZ$1124='Field Check'!$C$55)*('Field Check'!$C$55&lt;&gt;"")+('Dvd Calendar'!$E$1124:$CZ$1124='Field Check'!$C$56)*('Field Check'!$C$56&lt;&gt;"")+('Dvd Calendar'!$E$1124:$CZ$1124='Field Check'!$C$57)*('Field Check'!$C$57&lt;&gt;""))*(COUNTIF('Dvd Calendar'!$E$1126:$CZ$1126,'Dvd Calendar'!$E$1119:$CZ$1119)=0)),"")))</f>
        <v/>
      </c>
      <c r="D152" s="77">
        <f>IF(D$49="","",IF($B152="","",IFERROR(SUMIFS('Dvd Calendar'!$E$1127:$CZ$1127,'Dvd Calendar'!$E$1126:$CZ$1126,"&gt;"&amp;D$48,'Dvd Calendar'!$E$1126:$CZ$1126,"&lt;="&amp;D$49)+SUMPRODUCT(('Dvd Calendar'!$E$1119:$CZ$1119&gt;D$48)*('Dvd Calendar'!$E$1119:$CZ$1119&lt;=D$49)*'Dvd Calendar'!$E$1122:$CZ$1122*(('Dvd Calendar'!$E$1124:$CZ$1124='Field Check'!$C$53)*('Field Check'!$C$53&lt;&gt;"")+('Dvd Calendar'!$E$1124:$CZ$1124='Field Check'!$C$54)*('Field Check'!$C$54&lt;&gt;"")+('Dvd Calendar'!$E$1124:$CZ$1124='Field Check'!$C$55)*('Field Check'!$C$55&lt;&gt;"")+('Dvd Calendar'!$E$1124:$CZ$1124='Field Check'!$C$56)*('Field Check'!$C$56&lt;&gt;"")+('Dvd Calendar'!$E$1124:$CZ$1124='Field Check'!$C$57)*('Field Check'!$C$57&lt;&gt;""))*(COUNTIF('Dvd Calendar'!$E$1126:$CZ$1126,'Dvd Calendar'!$E$1119:$CZ$1119)=0)),"")))</f>
        <v/>
      </c>
      <c r="E152" s="77">
        <f>IF(E$49="","",IF($B152="","",IFERROR(SUMIFS('Dvd Calendar'!$E$1127:$CZ$1127,'Dvd Calendar'!$E$1126:$CZ$1126,"&gt;"&amp;E$48,'Dvd Calendar'!$E$1126:$CZ$1126,"&lt;="&amp;E$49)+SUMPRODUCT(('Dvd Calendar'!$E$1119:$CZ$1119&gt;E$48)*('Dvd Calendar'!$E$1119:$CZ$1119&lt;=E$49)*'Dvd Calendar'!$E$1122:$CZ$1122*(('Dvd Calendar'!$E$1124:$CZ$1124='Field Check'!$C$53)*('Field Check'!$C$53&lt;&gt;"")+('Dvd Calendar'!$E$1124:$CZ$1124='Field Check'!$C$54)*('Field Check'!$C$54&lt;&gt;"")+('Dvd Calendar'!$E$1124:$CZ$1124='Field Check'!$C$55)*('Field Check'!$C$55&lt;&gt;"")+('Dvd Calendar'!$E$1124:$CZ$1124='Field Check'!$C$56)*('Field Check'!$C$56&lt;&gt;"")+('Dvd Calendar'!$E$1124:$CZ$1124='Field Check'!$C$57)*('Field Check'!$C$57&lt;&gt;""))*(COUNTIF('Dvd Calendar'!$E$1126:$CZ$1126,'Dvd Calendar'!$E$1119:$CZ$1119)=0)),"")))</f>
        <v/>
      </c>
      <c r="F152" s="77">
        <f>IF(F$49="","",IF($B152="","",IFERROR(SUMIFS('Dvd Calendar'!$E$1127:$CZ$1127,'Dvd Calendar'!$E$1126:$CZ$1126,"&gt;"&amp;F$48,'Dvd Calendar'!$E$1126:$CZ$1126,"&lt;="&amp;F$49)+SUMPRODUCT(('Dvd Calendar'!$E$1119:$CZ$1119&gt;F$48)*('Dvd Calendar'!$E$1119:$CZ$1119&lt;=F$49)*'Dvd Calendar'!$E$1122:$CZ$1122*(('Dvd Calendar'!$E$1124:$CZ$1124='Field Check'!$C$53)*('Field Check'!$C$53&lt;&gt;"")+('Dvd Calendar'!$E$1124:$CZ$1124='Field Check'!$C$54)*('Field Check'!$C$54&lt;&gt;"")+('Dvd Calendar'!$E$1124:$CZ$1124='Field Check'!$C$55)*('Field Check'!$C$55&lt;&gt;"")+('Dvd Calendar'!$E$1124:$CZ$1124='Field Check'!$C$56)*('Field Check'!$C$56&lt;&gt;"")+('Dvd Calendar'!$E$1124:$CZ$1124='Field Check'!$C$57)*('Field Check'!$C$57&lt;&gt;""))*(COUNTIF('Dvd Calendar'!$E$1126:$CZ$1126,'Dvd Calendar'!$E$1119:$CZ$1119)=0)),"")))</f>
        <v/>
      </c>
      <c r="G152" s="77">
        <f>IF(G$49="","",IF($B152="","",IFERROR(SUMIFS('Dvd Calendar'!$E$1127:$CZ$1127,'Dvd Calendar'!$E$1126:$CZ$1126,"&gt;"&amp;G$48,'Dvd Calendar'!$E$1126:$CZ$1126,"&lt;="&amp;G$49)+SUMPRODUCT(('Dvd Calendar'!$E$1119:$CZ$1119&gt;G$48)*('Dvd Calendar'!$E$1119:$CZ$1119&lt;=G$49)*'Dvd Calendar'!$E$1122:$CZ$1122*(('Dvd Calendar'!$E$1124:$CZ$1124='Field Check'!$C$53)*('Field Check'!$C$53&lt;&gt;"")+('Dvd Calendar'!$E$1124:$CZ$1124='Field Check'!$C$54)*('Field Check'!$C$54&lt;&gt;"")+('Dvd Calendar'!$E$1124:$CZ$1124='Field Check'!$C$55)*('Field Check'!$C$55&lt;&gt;"")+('Dvd Calendar'!$E$1124:$CZ$1124='Field Check'!$C$56)*('Field Check'!$C$56&lt;&gt;"")+('Dvd Calendar'!$E$1124:$CZ$1124='Field Check'!$C$57)*('Field Check'!$C$57&lt;&gt;""))*(COUNTIF('Dvd Calendar'!$E$1126:$CZ$1126,'Dvd Calendar'!$E$1119:$CZ$1119)=0)),"")))</f>
        <v/>
      </c>
      <c r="H152" s="77">
        <f>IF(H$49="","",IF($B152="","",IFERROR(SUMIFS('Dvd Calendar'!$E$1127:$CZ$1127,'Dvd Calendar'!$E$1126:$CZ$1126,"&gt;"&amp;H$48,'Dvd Calendar'!$E$1126:$CZ$1126,"&lt;="&amp;H$49)+SUMPRODUCT(('Dvd Calendar'!$E$1119:$CZ$1119&gt;H$48)*('Dvd Calendar'!$E$1119:$CZ$1119&lt;=H$49)*'Dvd Calendar'!$E$1122:$CZ$1122*(('Dvd Calendar'!$E$1124:$CZ$1124='Field Check'!$C$53)*('Field Check'!$C$53&lt;&gt;"")+('Dvd Calendar'!$E$1124:$CZ$1124='Field Check'!$C$54)*('Field Check'!$C$54&lt;&gt;"")+('Dvd Calendar'!$E$1124:$CZ$1124='Field Check'!$C$55)*('Field Check'!$C$55&lt;&gt;"")+('Dvd Calendar'!$E$1124:$CZ$1124='Field Check'!$C$56)*('Field Check'!$C$56&lt;&gt;"")+('Dvd Calendar'!$E$1124:$CZ$1124='Field Check'!$C$57)*('Field Check'!$C$57&lt;&gt;""))*(COUNTIF('Dvd Calendar'!$E$1126:$CZ$1126,'Dvd Calendar'!$E$1119:$CZ$1119)=0)),"")))</f>
        <v/>
      </c>
      <c r="I152" s="77">
        <f>IF(I$49="","",IF($B152="","",IFERROR(SUMIFS('Dvd Calendar'!$E$1127:$CZ$1127,'Dvd Calendar'!$E$1126:$CZ$1126,"&gt;"&amp;I$48,'Dvd Calendar'!$E$1126:$CZ$1126,"&lt;="&amp;I$49)+SUMPRODUCT(('Dvd Calendar'!$E$1119:$CZ$1119&gt;I$48)*('Dvd Calendar'!$E$1119:$CZ$1119&lt;=I$49)*'Dvd Calendar'!$E$1122:$CZ$1122*(('Dvd Calendar'!$E$1124:$CZ$1124='Field Check'!$C$53)*('Field Check'!$C$53&lt;&gt;"")+('Dvd Calendar'!$E$1124:$CZ$1124='Field Check'!$C$54)*('Field Check'!$C$54&lt;&gt;"")+('Dvd Calendar'!$E$1124:$CZ$1124='Field Check'!$C$55)*('Field Check'!$C$55&lt;&gt;"")+('Dvd Calendar'!$E$1124:$CZ$1124='Field Check'!$C$56)*('Field Check'!$C$56&lt;&gt;"")+('Dvd Calendar'!$E$1124:$CZ$1124='Field Check'!$C$57)*('Field Check'!$C$57&lt;&gt;""))*(COUNTIF('Dvd Calendar'!$E$1126:$CZ$1126,'Dvd Calendar'!$E$1119:$CZ$1119)=0)),"")))</f>
        <v/>
      </c>
      <c r="J152" s="77">
        <f>IF(J$49="","",IF($B152="","",IFERROR(SUMIFS('Dvd Calendar'!$E$1127:$CZ$1127,'Dvd Calendar'!$E$1126:$CZ$1126,"&gt;"&amp;J$48,'Dvd Calendar'!$E$1126:$CZ$1126,"&lt;="&amp;J$49)+SUMPRODUCT(('Dvd Calendar'!$E$1119:$CZ$1119&gt;J$48)*('Dvd Calendar'!$E$1119:$CZ$1119&lt;=J$49)*'Dvd Calendar'!$E$1122:$CZ$1122*(('Dvd Calendar'!$E$1124:$CZ$1124='Field Check'!$C$53)*('Field Check'!$C$53&lt;&gt;"")+('Dvd Calendar'!$E$1124:$CZ$1124='Field Check'!$C$54)*('Field Check'!$C$54&lt;&gt;"")+('Dvd Calendar'!$E$1124:$CZ$1124='Field Check'!$C$55)*('Field Check'!$C$55&lt;&gt;"")+('Dvd Calendar'!$E$1124:$CZ$1124='Field Check'!$C$56)*('Field Check'!$C$56&lt;&gt;"")+('Dvd Calendar'!$E$1124:$CZ$1124='Field Check'!$C$57)*('Field Check'!$C$57&lt;&gt;""))*(COUNTIF('Dvd Calendar'!$E$1126:$CZ$1126,'Dvd Calendar'!$E$1119:$CZ$1119)=0)),"")))</f>
        <v/>
      </c>
      <c r="K152" s="77">
        <f>IF(K$49="","",IF($B152="","",IFERROR(SUMIFS('Dvd Calendar'!$E$1127:$CZ$1127,'Dvd Calendar'!$E$1126:$CZ$1126,"&gt;"&amp;K$48,'Dvd Calendar'!$E$1126:$CZ$1126,"&lt;="&amp;K$49)+SUMPRODUCT(('Dvd Calendar'!$E$1119:$CZ$1119&gt;K$48)*('Dvd Calendar'!$E$1119:$CZ$1119&lt;=K$49)*'Dvd Calendar'!$E$1122:$CZ$1122*(('Dvd Calendar'!$E$1124:$CZ$1124='Field Check'!$C$53)*('Field Check'!$C$53&lt;&gt;"")+('Dvd Calendar'!$E$1124:$CZ$1124='Field Check'!$C$54)*('Field Check'!$C$54&lt;&gt;"")+('Dvd Calendar'!$E$1124:$CZ$1124='Field Check'!$C$55)*('Field Check'!$C$55&lt;&gt;"")+('Dvd Calendar'!$E$1124:$CZ$1124='Field Check'!$C$56)*('Field Check'!$C$56&lt;&gt;"")+('Dvd Calendar'!$E$1124:$CZ$1124='Field Check'!$C$57)*('Field Check'!$C$57&lt;&gt;""))*(COUNTIF('Dvd Calendar'!$E$1126:$CZ$1126,'Dvd Calendar'!$E$1119:$CZ$1119)=0)),"")))</f>
        <v/>
      </c>
      <c r="L152" s="77">
        <f>IF(L$49="","",IF($B152="","",IFERROR(SUMIFS('Dvd Calendar'!$E$1127:$CZ$1127,'Dvd Calendar'!$E$1126:$CZ$1126,"&gt;"&amp;L$48,'Dvd Calendar'!$E$1126:$CZ$1126,"&lt;="&amp;L$49)+SUMPRODUCT(('Dvd Calendar'!$E$1119:$CZ$1119&gt;L$48)*('Dvd Calendar'!$E$1119:$CZ$1119&lt;=L$49)*'Dvd Calendar'!$E$1122:$CZ$1122*(('Dvd Calendar'!$E$1124:$CZ$1124='Field Check'!$C$53)*('Field Check'!$C$53&lt;&gt;"")+('Dvd Calendar'!$E$1124:$CZ$1124='Field Check'!$C$54)*('Field Check'!$C$54&lt;&gt;"")+('Dvd Calendar'!$E$1124:$CZ$1124='Field Check'!$C$55)*('Field Check'!$C$55&lt;&gt;"")+('Dvd Calendar'!$E$1124:$CZ$1124='Field Check'!$C$56)*('Field Check'!$C$56&lt;&gt;"")+('Dvd Calendar'!$E$1124:$CZ$1124='Field Check'!$C$57)*('Field Check'!$C$57&lt;&gt;""))*(COUNTIF('Dvd Calendar'!$E$1126:$CZ$1126,'Dvd Calendar'!$E$1119:$CZ$1119)=0)),"")))</f>
        <v/>
      </c>
      <c r="M152" s="77">
        <f>IF(M$49="","",IF($B152="","",IFERROR(SUMIFS('Dvd Calendar'!$E$1127:$CZ$1127,'Dvd Calendar'!$E$1126:$CZ$1126,"&gt;"&amp;M$48,'Dvd Calendar'!$E$1126:$CZ$1126,"&lt;="&amp;M$49)+SUMPRODUCT(('Dvd Calendar'!$E$1119:$CZ$1119&gt;M$48)*('Dvd Calendar'!$E$1119:$CZ$1119&lt;=M$49)*'Dvd Calendar'!$E$1122:$CZ$1122*(('Dvd Calendar'!$E$1124:$CZ$1124='Field Check'!$C$53)*('Field Check'!$C$53&lt;&gt;"")+('Dvd Calendar'!$E$1124:$CZ$1124='Field Check'!$C$54)*('Field Check'!$C$54&lt;&gt;"")+('Dvd Calendar'!$E$1124:$CZ$1124='Field Check'!$C$55)*('Field Check'!$C$55&lt;&gt;"")+('Dvd Calendar'!$E$1124:$CZ$1124='Field Check'!$C$56)*('Field Check'!$C$56&lt;&gt;"")+('Dvd Calendar'!$E$1124:$CZ$1124='Field Check'!$C$57)*('Field Check'!$C$57&lt;&gt;""))*(COUNTIF('Dvd Calendar'!$E$1126:$CZ$1126,'Dvd Calendar'!$E$1119:$CZ$1119)=0)),"")))</f>
        <v/>
      </c>
      <c r="N152" s="77">
        <f>IF(N$49="","",IF($B152="","",IFERROR(SUMIFS('Dvd Calendar'!$E$1127:$CZ$1127,'Dvd Calendar'!$E$1126:$CZ$1126,"&gt;"&amp;N$48,'Dvd Calendar'!$E$1126:$CZ$1126,"&lt;="&amp;N$49)+SUMPRODUCT(('Dvd Calendar'!$E$1119:$CZ$1119&gt;N$48)*('Dvd Calendar'!$E$1119:$CZ$1119&lt;=N$49)*'Dvd Calendar'!$E$1122:$CZ$1122*(('Dvd Calendar'!$E$1124:$CZ$1124='Field Check'!$C$53)*('Field Check'!$C$53&lt;&gt;"")+('Dvd Calendar'!$E$1124:$CZ$1124='Field Check'!$C$54)*('Field Check'!$C$54&lt;&gt;"")+('Dvd Calendar'!$E$1124:$CZ$1124='Field Check'!$C$55)*('Field Check'!$C$55&lt;&gt;"")+('Dvd Calendar'!$E$1124:$CZ$1124='Field Check'!$C$56)*('Field Check'!$C$56&lt;&gt;"")+('Dvd Calendar'!$E$1124:$CZ$1124='Field Check'!$C$57)*('Field Check'!$C$57&lt;&gt;""))*(COUNTIF('Dvd Calendar'!$E$1126:$CZ$1126,'Dvd Calendar'!$E$1119:$CZ$1119)=0)),"")))</f>
        <v/>
      </c>
      <c r="O152" s="77">
        <f>IF(O$49="","",IF($B152="","",IFERROR(SUMIFS('Dvd Calendar'!$E$1127:$CZ$1127,'Dvd Calendar'!$E$1126:$CZ$1126,"&gt;"&amp;O$48,'Dvd Calendar'!$E$1126:$CZ$1126,"&lt;="&amp;O$49)+SUMPRODUCT(('Dvd Calendar'!$E$1119:$CZ$1119&gt;O$48)*('Dvd Calendar'!$E$1119:$CZ$1119&lt;=O$49)*'Dvd Calendar'!$E$1122:$CZ$1122*(('Dvd Calendar'!$E$1124:$CZ$1124='Field Check'!$C$53)*('Field Check'!$C$53&lt;&gt;"")+('Dvd Calendar'!$E$1124:$CZ$1124='Field Check'!$C$54)*('Field Check'!$C$54&lt;&gt;"")+('Dvd Calendar'!$E$1124:$CZ$1124='Field Check'!$C$55)*('Field Check'!$C$55&lt;&gt;"")+('Dvd Calendar'!$E$1124:$CZ$1124='Field Check'!$C$56)*('Field Check'!$C$56&lt;&gt;"")+('Dvd Calendar'!$E$1124:$CZ$1124='Field Check'!$C$57)*('Field Check'!$C$57&lt;&gt;""))*(COUNTIF('Dvd Calendar'!$E$1126:$CZ$1126,'Dvd Calendar'!$E$1119:$CZ$1119)=0)),"")))</f>
        <v/>
      </c>
      <c r="P152" s="77">
        <f>IF(P$49="","",IF($B152="","",IFERROR(SUMIFS('Dvd Calendar'!$E$1127:$CZ$1127,'Dvd Calendar'!$E$1126:$CZ$1126,"&gt;"&amp;P$48,'Dvd Calendar'!$E$1126:$CZ$1126,"&lt;="&amp;P$49)+SUMPRODUCT(('Dvd Calendar'!$E$1119:$CZ$1119&gt;P$48)*('Dvd Calendar'!$E$1119:$CZ$1119&lt;=P$49)*'Dvd Calendar'!$E$1122:$CZ$1122*(('Dvd Calendar'!$E$1124:$CZ$1124='Field Check'!$C$53)*('Field Check'!$C$53&lt;&gt;"")+('Dvd Calendar'!$E$1124:$CZ$1124='Field Check'!$C$54)*('Field Check'!$C$54&lt;&gt;"")+('Dvd Calendar'!$E$1124:$CZ$1124='Field Check'!$C$55)*('Field Check'!$C$55&lt;&gt;"")+('Dvd Calendar'!$E$1124:$CZ$1124='Field Check'!$C$56)*('Field Check'!$C$56&lt;&gt;"")+('Dvd Calendar'!$E$1124:$CZ$1124='Field Check'!$C$57)*('Field Check'!$C$57&lt;&gt;""))*(COUNTIF('Dvd Calendar'!$E$1126:$CZ$1126,'Dvd Calendar'!$E$1119:$CZ$1119)=0)),"")))</f>
        <v/>
      </c>
      <c r="Q152" s="77">
        <f>IF(Q$49="","",IF($B152="","",IFERROR(SUMIFS('Dvd Calendar'!$E$1127:$CZ$1127,'Dvd Calendar'!$E$1126:$CZ$1126,"&gt;"&amp;Q$48,'Dvd Calendar'!$E$1126:$CZ$1126,"&lt;="&amp;Q$49)+SUMPRODUCT(('Dvd Calendar'!$E$1119:$CZ$1119&gt;Q$48)*('Dvd Calendar'!$E$1119:$CZ$1119&lt;=Q$49)*'Dvd Calendar'!$E$1122:$CZ$1122*(('Dvd Calendar'!$E$1124:$CZ$1124='Field Check'!$C$53)*('Field Check'!$C$53&lt;&gt;"")+('Dvd Calendar'!$E$1124:$CZ$1124='Field Check'!$C$54)*('Field Check'!$C$54&lt;&gt;"")+('Dvd Calendar'!$E$1124:$CZ$1124='Field Check'!$C$55)*('Field Check'!$C$55&lt;&gt;"")+('Dvd Calendar'!$E$1124:$CZ$1124='Field Check'!$C$56)*('Field Check'!$C$56&lt;&gt;"")+('Dvd Calendar'!$E$1124:$CZ$1124='Field Check'!$C$57)*('Field Check'!$C$57&lt;&gt;""))*(COUNTIF('Dvd Calendar'!$E$1126:$CZ$1126,'Dvd Calendar'!$E$1119:$CZ$1119)=0)),"")))</f>
        <v/>
      </c>
      <c r="R152" s="77">
        <f>IF(R$49="","",IF($B152="","",IFERROR(SUMIFS('Dvd Calendar'!$E$1127:$CZ$1127,'Dvd Calendar'!$E$1126:$CZ$1126,"&gt;"&amp;R$48,'Dvd Calendar'!$E$1126:$CZ$1126,"&lt;="&amp;R$49)+SUMPRODUCT(('Dvd Calendar'!$E$1119:$CZ$1119&gt;R$48)*('Dvd Calendar'!$E$1119:$CZ$1119&lt;=R$49)*'Dvd Calendar'!$E$1122:$CZ$1122*(('Dvd Calendar'!$E$1124:$CZ$1124='Field Check'!$C$53)*('Field Check'!$C$53&lt;&gt;"")+('Dvd Calendar'!$E$1124:$CZ$1124='Field Check'!$C$54)*('Field Check'!$C$54&lt;&gt;"")+('Dvd Calendar'!$E$1124:$CZ$1124='Field Check'!$C$55)*('Field Check'!$C$55&lt;&gt;"")+('Dvd Calendar'!$E$1124:$CZ$1124='Field Check'!$C$56)*('Field Check'!$C$56&lt;&gt;"")+('Dvd Calendar'!$E$1124:$CZ$1124='Field Check'!$C$57)*('Field Check'!$C$57&lt;&gt;""))*(COUNTIF('Dvd Calendar'!$E$1126:$CZ$1126,'Dvd Calendar'!$E$1119:$CZ$1119)=0)),"")))</f>
        <v/>
      </c>
    </row>
    <row r="153">
      <c r="B153" s="126">
        <f>IF('AS51'!$C$108="","",'AS51'!$C$108)</f>
        <v/>
      </c>
      <c r="C153" s="77">
        <f>IF(C$49="","",IF($B153="","",IFERROR(SUMIFS('Dvd Calendar'!$E$1138:$CZ$1138,'Dvd Calendar'!$E$1137:$CZ$1137,"&gt;"&amp;C$48,'Dvd Calendar'!$E$1137:$CZ$1137,"&lt;="&amp;C$49)+SUMPRODUCT(('Dvd Calendar'!$E$1130:$CZ$1130&gt;C$48)*('Dvd Calendar'!$E$1130:$CZ$1130&lt;=C$49)*'Dvd Calendar'!$E$1133:$CZ$1133*(('Dvd Calendar'!$E$1135:$CZ$1135='Field Check'!$C$53)*('Field Check'!$C$53&lt;&gt;"")+('Dvd Calendar'!$E$1135:$CZ$1135='Field Check'!$C$54)*('Field Check'!$C$54&lt;&gt;"")+('Dvd Calendar'!$E$1135:$CZ$1135='Field Check'!$C$55)*('Field Check'!$C$55&lt;&gt;"")+('Dvd Calendar'!$E$1135:$CZ$1135='Field Check'!$C$56)*('Field Check'!$C$56&lt;&gt;"")+('Dvd Calendar'!$E$1135:$CZ$1135='Field Check'!$C$57)*('Field Check'!$C$57&lt;&gt;""))*(COUNTIF('Dvd Calendar'!$E$1137:$CZ$1137,'Dvd Calendar'!$E$1130:$CZ$1130)=0)),"")))</f>
        <v/>
      </c>
      <c r="D153" s="77">
        <f>IF(D$49="","",IF($B153="","",IFERROR(SUMIFS('Dvd Calendar'!$E$1138:$CZ$1138,'Dvd Calendar'!$E$1137:$CZ$1137,"&gt;"&amp;D$48,'Dvd Calendar'!$E$1137:$CZ$1137,"&lt;="&amp;D$49)+SUMPRODUCT(('Dvd Calendar'!$E$1130:$CZ$1130&gt;D$48)*('Dvd Calendar'!$E$1130:$CZ$1130&lt;=D$49)*'Dvd Calendar'!$E$1133:$CZ$1133*(('Dvd Calendar'!$E$1135:$CZ$1135='Field Check'!$C$53)*('Field Check'!$C$53&lt;&gt;"")+('Dvd Calendar'!$E$1135:$CZ$1135='Field Check'!$C$54)*('Field Check'!$C$54&lt;&gt;"")+('Dvd Calendar'!$E$1135:$CZ$1135='Field Check'!$C$55)*('Field Check'!$C$55&lt;&gt;"")+('Dvd Calendar'!$E$1135:$CZ$1135='Field Check'!$C$56)*('Field Check'!$C$56&lt;&gt;"")+('Dvd Calendar'!$E$1135:$CZ$1135='Field Check'!$C$57)*('Field Check'!$C$57&lt;&gt;""))*(COUNTIF('Dvd Calendar'!$E$1137:$CZ$1137,'Dvd Calendar'!$E$1130:$CZ$1130)=0)),"")))</f>
        <v/>
      </c>
      <c r="E153" s="77">
        <f>IF(E$49="","",IF($B153="","",IFERROR(SUMIFS('Dvd Calendar'!$E$1138:$CZ$1138,'Dvd Calendar'!$E$1137:$CZ$1137,"&gt;"&amp;E$48,'Dvd Calendar'!$E$1137:$CZ$1137,"&lt;="&amp;E$49)+SUMPRODUCT(('Dvd Calendar'!$E$1130:$CZ$1130&gt;E$48)*('Dvd Calendar'!$E$1130:$CZ$1130&lt;=E$49)*'Dvd Calendar'!$E$1133:$CZ$1133*(('Dvd Calendar'!$E$1135:$CZ$1135='Field Check'!$C$53)*('Field Check'!$C$53&lt;&gt;"")+('Dvd Calendar'!$E$1135:$CZ$1135='Field Check'!$C$54)*('Field Check'!$C$54&lt;&gt;"")+('Dvd Calendar'!$E$1135:$CZ$1135='Field Check'!$C$55)*('Field Check'!$C$55&lt;&gt;"")+('Dvd Calendar'!$E$1135:$CZ$1135='Field Check'!$C$56)*('Field Check'!$C$56&lt;&gt;"")+('Dvd Calendar'!$E$1135:$CZ$1135='Field Check'!$C$57)*('Field Check'!$C$57&lt;&gt;""))*(COUNTIF('Dvd Calendar'!$E$1137:$CZ$1137,'Dvd Calendar'!$E$1130:$CZ$1130)=0)),"")))</f>
        <v/>
      </c>
      <c r="F153" s="77">
        <f>IF(F$49="","",IF($B153="","",IFERROR(SUMIFS('Dvd Calendar'!$E$1138:$CZ$1138,'Dvd Calendar'!$E$1137:$CZ$1137,"&gt;"&amp;F$48,'Dvd Calendar'!$E$1137:$CZ$1137,"&lt;="&amp;F$49)+SUMPRODUCT(('Dvd Calendar'!$E$1130:$CZ$1130&gt;F$48)*('Dvd Calendar'!$E$1130:$CZ$1130&lt;=F$49)*'Dvd Calendar'!$E$1133:$CZ$1133*(('Dvd Calendar'!$E$1135:$CZ$1135='Field Check'!$C$53)*('Field Check'!$C$53&lt;&gt;"")+('Dvd Calendar'!$E$1135:$CZ$1135='Field Check'!$C$54)*('Field Check'!$C$54&lt;&gt;"")+('Dvd Calendar'!$E$1135:$CZ$1135='Field Check'!$C$55)*('Field Check'!$C$55&lt;&gt;"")+('Dvd Calendar'!$E$1135:$CZ$1135='Field Check'!$C$56)*('Field Check'!$C$56&lt;&gt;"")+('Dvd Calendar'!$E$1135:$CZ$1135='Field Check'!$C$57)*('Field Check'!$C$57&lt;&gt;""))*(COUNTIF('Dvd Calendar'!$E$1137:$CZ$1137,'Dvd Calendar'!$E$1130:$CZ$1130)=0)),"")))</f>
        <v/>
      </c>
      <c r="G153" s="77">
        <f>IF(G$49="","",IF($B153="","",IFERROR(SUMIFS('Dvd Calendar'!$E$1138:$CZ$1138,'Dvd Calendar'!$E$1137:$CZ$1137,"&gt;"&amp;G$48,'Dvd Calendar'!$E$1137:$CZ$1137,"&lt;="&amp;G$49)+SUMPRODUCT(('Dvd Calendar'!$E$1130:$CZ$1130&gt;G$48)*('Dvd Calendar'!$E$1130:$CZ$1130&lt;=G$49)*'Dvd Calendar'!$E$1133:$CZ$1133*(('Dvd Calendar'!$E$1135:$CZ$1135='Field Check'!$C$53)*('Field Check'!$C$53&lt;&gt;"")+('Dvd Calendar'!$E$1135:$CZ$1135='Field Check'!$C$54)*('Field Check'!$C$54&lt;&gt;"")+('Dvd Calendar'!$E$1135:$CZ$1135='Field Check'!$C$55)*('Field Check'!$C$55&lt;&gt;"")+('Dvd Calendar'!$E$1135:$CZ$1135='Field Check'!$C$56)*('Field Check'!$C$56&lt;&gt;"")+('Dvd Calendar'!$E$1135:$CZ$1135='Field Check'!$C$57)*('Field Check'!$C$57&lt;&gt;""))*(COUNTIF('Dvd Calendar'!$E$1137:$CZ$1137,'Dvd Calendar'!$E$1130:$CZ$1130)=0)),"")))</f>
        <v/>
      </c>
      <c r="H153" s="77">
        <f>IF(H$49="","",IF($B153="","",IFERROR(SUMIFS('Dvd Calendar'!$E$1138:$CZ$1138,'Dvd Calendar'!$E$1137:$CZ$1137,"&gt;"&amp;H$48,'Dvd Calendar'!$E$1137:$CZ$1137,"&lt;="&amp;H$49)+SUMPRODUCT(('Dvd Calendar'!$E$1130:$CZ$1130&gt;H$48)*('Dvd Calendar'!$E$1130:$CZ$1130&lt;=H$49)*'Dvd Calendar'!$E$1133:$CZ$1133*(('Dvd Calendar'!$E$1135:$CZ$1135='Field Check'!$C$53)*('Field Check'!$C$53&lt;&gt;"")+('Dvd Calendar'!$E$1135:$CZ$1135='Field Check'!$C$54)*('Field Check'!$C$54&lt;&gt;"")+('Dvd Calendar'!$E$1135:$CZ$1135='Field Check'!$C$55)*('Field Check'!$C$55&lt;&gt;"")+('Dvd Calendar'!$E$1135:$CZ$1135='Field Check'!$C$56)*('Field Check'!$C$56&lt;&gt;"")+('Dvd Calendar'!$E$1135:$CZ$1135='Field Check'!$C$57)*('Field Check'!$C$57&lt;&gt;""))*(COUNTIF('Dvd Calendar'!$E$1137:$CZ$1137,'Dvd Calendar'!$E$1130:$CZ$1130)=0)),"")))</f>
        <v/>
      </c>
      <c r="I153" s="77">
        <f>IF(I$49="","",IF($B153="","",IFERROR(SUMIFS('Dvd Calendar'!$E$1138:$CZ$1138,'Dvd Calendar'!$E$1137:$CZ$1137,"&gt;"&amp;I$48,'Dvd Calendar'!$E$1137:$CZ$1137,"&lt;="&amp;I$49)+SUMPRODUCT(('Dvd Calendar'!$E$1130:$CZ$1130&gt;I$48)*('Dvd Calendar'!$E$1130:$CZ$1130&lt;=I$49)*'Dvd Calendar'!$E$1133:$CZ$1133*(('Dvd Calendar'!$E$1135:$CZ$1135='Field Check'!$C$53)*('Field Check'!$C$53&lt;&gt;"")+('Dvd Calendar'!$E$1135:$CZ$1135='Field Check'!$C$54)*('Field Check'!$C$54&lt;&gt;"")+('Dvd Calendar'!$E$1135:$CZ$1135='Field Check'!$C$55)*('Field Check'!$C$55&lt;&gt;"")+('Dvd Calendar'!$E$1135:$CZ$1135='Field Check'!$C$56)*('Field Check'!$C$56&lt;&gt;"")+('Dvd Calendar'!$E$1135:$CZ$1135='Field Check'!$C$57)*('Field Check'!$C$57&lt;&gt;""))*(COUNTIF('Dvd Calendar'!$E$1137:$CZ$1137,'Dvd Calendar'!$E$1130:$CZ$1130)=0)),"")))</f>
        <v/>
      </c>
      <c r="J153" s="77">
        <f>IF(J$49="","",IF($B153="","",IFERROR(SUMIFS('Dvd Calendar'!$E$1138:$CZ$1138,'Dvd Calendar'!$E$1137:$CZ$1137,"&gt;"&amp;J$48,'Dvd Calendar'!$E$1137:$CZ$1137,"&lt;="&amp;J$49)+SUMPRODUCT(('Dvd Calendar'!$E$1130:$CZ$1130&gt;J$48)*('Dvd Calendar'!$E$1130:$CZ$1130&lt;=J$49)*'Dvd Calendar'!$E$1133:$CZ$1133*(('Dvd Calendar'!$E$1135:$CZ$1135='Field Check'!$C$53)*('Field Check'!$C$53&lt;&gt;"")+('Dvd Calendar'!$E$1135:$CZ$1135='Field Check'!$C$54)*('Field Check'!$C$54&lt;&gt;"")+('Dvd Calendar'!$E$1135:$CZ$1135='Field Check'!$C$55)*('Field Check'!$C$55&lt;&gt;"")+('Dvd Calendar'!$E$1135:$CZ$1135='Field Check'!$C$56)*('Field Check'!$C$56&lt;&gt;"")+('Dvd Calendar'!$E$1135:$CZ$1135='Field Check'!$C$57)*('Field Check'!$C$57&lt;&gt;""))*(COUNTIF('Dvd Calendar'!$E$1137:$CZ$1137,'Dvd Calendar'!$E$1130:$CZ$1130)=0)),"")))</f>
        <v/>
      </c>
      <c r="K153" s="77">
        <f>IF(K$49="","",IF($B153="","",IFERROR(SUMIFS('Dvd Calendar'!$E$1138:$CZ$1138,'Dvd Calendar'!$E$1137:$CZ$1137,"&gt;"&amp;K$48,'Dvd Calendar'!$E$1137:$CZ$1137,"&lt;="&amp;K$49)+SUMPRODUCT(('Dvd Calendar'!$E$1130:$CZ$1130&gt;K$48)*('Dvd Calendar'!$E$1130:$CZ$1130&lt;=K$49)*'Dvd Calendar'!$E$1133:$CZ$1133*(('Dvd Calendar'!$E$1135:$CZ$1135='Field Check'!$C$53)*('Field Check'!$C$53&lt;&gt;"")+('Dvd Calendar'!$E$1135:$CZ$1135='Field Check'!$C$54)*('Field Check'!$C$54&lt;&gt;"")+('Dvd Calendar'!$E$1135:$CZ$1135='Field Check'!$C$55)*('Field Check'!$C$55&lt;&gt;"")+('Dvd Calendar'!$E$1135:$CZ$1135='Field Check'!$C$56)*('Field Check'!$C$56&lt;&gt;"")+('Dvd Calendar'!$E$1135:$CZ$1135='Field Check'!$C$57)*('Field Check'!$C$57&lt;&gt;""))*(COUNTIF('Dvd Calendar'!$E$1137:$CZ$1137,'Dvd Calendar'!$E$1130:$CZ$1130)=0)),"")))</f>
        <v/>
      </c>
      <c r="L153" s="77">
        <f>IF(L$49="","",IF($B153="","",IFERROR(SUMIFS('Dvd Calendar'!$E$1138:$CZ$1138,'Dvd Calendar'!$E$1137:$CZ$1137,"&gt;"&amp;L$48,'Dvd Calendar'!$E$1137:$CZ$1137,"&lt;="&amp;L$49)+SUMPRODUCT(('Dvd Calendar'!$E$1130:$CZ$1130&gt;L$48)*('Dvd Calendar'!$E$1130:$CZ$1130&lt;=L$49)*'Dvd Calendar'!$E$1133:$CZ$1133*(('Dvd Calendar'!$E$1135:$CZ$1135='Field Check'!$C$53)*('Field Check'!$C$53&lt;&gt;"")+('Dvd Calendar'!$E$1135:$CZ$1135='Field Check'!$C$54)*('Field Check'!$C$54&lt;&gt;"")+('Dvd Calendar'!$E$1135:$CZ$1135='Field Check'!$C$55)*('Field Check'!$C$55&lt;&gt;"")+('Dvd Calendar'!$E$1135:$CZ$1135='Field Check'!$C$56)*('Field Check'!$C$56&lt;&gt;"")+('Dvd Calendar'!$E$1135:$CZ$1135='Field Check'!$C$57)*('Field Check'!$C$57&lt;&gt;""))*(COUNTIF('Dvd Calendar'!$E$1137:$CZ$1137,'Dvd Calendar'!$E$1130:$CZ$1130)=0)),"")))</f>
        <v/>
      </c>
      <c r="M153" s="77">
        <f>IF(M$49="","",IF($B153="","",IFERROR(SUMIFS('Dvd Calendar'!$E$1138:$CZ$1138,'Dvd Calendar'!$E$1137:$CZ$1137,"&gt;"&amp;M$48,'Dvd Calendar'!$E$1137:$CZ$1137,"&lt;="&amp;M$49)+SUMPRODUCT(('Dvd Calendar'!$E$1130:$CZ$1130&gt;M$48)*('Dvd Calendar'!$E$1130:$CZ$1130&lt;=M$49)*'Dvd Calendar'!$E$1133:$CZ$1133*(('Dvd Calendar'!$E$1135:$CZ$1135='Field Check'!$C$53)*('Field Check'!$C$53&lt;&gt;"")+('Dvd Calendar'!$E$1135:$CZ$1135='Field Check'!$C$54)*('Field Check'!$C$54&lt;&gt;"")+('Dvd Calendar'!$E$1135:$CZ$1135='Field Check'!$C$55)*('Field Check'!$C$55&lt;&gt;"")+('Dvd Calendar'!$E$1135:$CZ$1135='Field Check'!$C$56)*('Field Check'!$C$56&lt;&gt;"")+('Dvd Calendar'!$E$1135:$CZ$1135='Field Check'!$C$57)*('Field Check'!$C$57&lt;&gt;""))*(COUNTIF('Dvd Calendar'!$E$1137:$CZ$1137,'Dvd Calendar'!$E$1130:$CZ$1130)=0)),"")))</f>
        <v/>
      </c>
      <c r="N153" s="77">
        <f>IF(N$49="","",IF($B153="","",IFERROR(SUMIFS('Dvd Calendar'!$E$1138:$CZ$1138,'Dvd Calendar'!$E$1137:$CZ$1137,"&gt;"&amp;N$48,'Dvd Calendar'!$E$1137:$CZ$1137,"&lt;="&amp;N$49)+SUMPRODUCT(('Dvd Calendar'!$E$1130:$CZ$1130&gt;N$48)*('Dvd Calendar'!$E$1130:$CZ$1130&lt;=N$49)*'Dvd Calendar'!$E$1133:$CZ$1133*(('Dvd Calendar'!$E$1135:$CZ$1135='Field Check'!$C$53)*('Field Check'!$C$53&lt;&gt;"")+('Dvd Calendar'!$E$1135:$CZ$1135='Field Check'!$C$54)*('Field Check'!$C$54&lt;&gt;"")+('Dvd Calendar'!$E$1135:$CZ$1135='Field Check'!$C$55)*('Field Check'!$C$55&lt;&gt;"")+('Dvd Calendar'!$E$1135:$CZ$1135='Field Check'!$C$56)*('Field Check'!$C$56&lt;&gt;"")+('Dvd Calendar'!$E$1135:$CZ$1135='Field Check'!$C$57)*('Field Check'!$C$57&lt;&gt;""))*(COUNTIF('Dvd Calendar'!$E$1137:$CZ$1137,'Dvd Calendar'!$E$1130:$CZ$1130)=0)),"")))</f>
        <v/>
      </c>
      <c r="O153" s="77">
        <f>IF(O$49="","",IF($B153="","",IFERROR(SUMIFS('Dvd Calendar'!$E$1138:$CZ$1138,'Dvd Calendar'!$E$1137:$CZ$1137,"&gt;"&amp;O$48,'Dvd Calendar'!$E$1137:$CZ$1137,"&lt;="&amp;O$49)+SUMPRODUCT(('Dvd Calendar'!$E$1130:$CZ$1130&gt;O$48)*('Dvd Calendar'!$E$1130:$CZ$1130&lt;=O$49)*'Dvd Calendar'!$E$1133:$CZ$1133*(('Dvd Calendar'!$E$1135:$CZ$1135='Field Check'!$C$53)*('Field Check'!$C$53&lt;&gt;"")+('Dvd Calendar'!$E$1135:$CZ$1135='Field Check'!$C$54)*('Field Check'!$C$54&lt;&gt;"")+('Dvd Calendar'!$E$1135:$CZ$1135='Field Check'!$C$55)*('Field Check'!$C$55&lt;&gt;"")+('Dvd Calendar'!$E$1135:$CZ$1135='Field Check'!$C$56)*('Field Check'!$C$56&lt;&gt;"")+('Dvd Calendar'!$E$1135:$CZ$1135='Field Check'!$C$57)*('Field Check'!$C$57&lt;&gt;""))*(COUNTIF('Dvd Calendar'!$E$1137:$CZ$1137,'Dvd Calendar'!$E$1130:$CZ$1130)=0)),"")))</f>
        <v/>
      </c>
      <c r="P153" s="77">
        <f>IF(P$49="","",IF($B153="","",IFERROR(SUMIFS('Dvd Calendar'!$E$1138:$CZ$1138,'Dvd Calendar'!$E$1137:$CZ$1137,"&gt;"&amp;P$48,'Dvd Calendar'!$E$1137:$CZ$1137,"&lt;="&amp;P$49)+SUMPRODUCT(('Dvd Calendar'!$E$1130:$CZ$1130&gt;P$48)*('Dvd Calendar'!$E$1130:$CZ$1130&lt;=P$49)*'Dvd Calendar'!$E$1133:$CZ$1133*(('Dvd Calendar'!$E$1135:$CZ$1135='Field Check'!$C$53)*('Field Check'!$C$53&lt;&gt;"")+('Dvd Calendar'!$E$1135:$CZ$1135='Field Check'!$C$54)*('Field Check'!$C$54&lt;&gt;"")+('Dvd Calendar'!$E$1135:$CZ$1135='Field Check'!$C$55)*('Field Check'!$C$55&lt;&gt;"")+('Dvd Calendar'!$E$1135:$CZ$1135='Field Check'!$C$56)*('Field Check'!$C$56&lt;&gt;"")+('Dvd Calendar'!$E$1135:$CZ$1135='Field Check'!$C$57)*('Field Check'!$C$57&lt;&gt;""))*(COUNTIF('Dvd Calendar'!$E$1137:$CZ$1137,'Dvd Calendar'!$E$1130:$CZ$1130)=0)),"")))</f>
        <v/>
      </c>
      <c r="Q153" s="77">
        <f>IF(Q$49="","",IF($B153="","",IFERROR(SUMIFS('Dvd Calendar'!$E$1138:$CZ$1138,'Dvd Calendar'!$E$1137:$CZ$1137,"&gt;"&amp;Q$48,'Dvd Calendar'!$E$1137:$CZ$1137,"&lt;="&amp;Q$49)+SUMPRODUCT(('Dvd Calendar'!$E$1130:$CZ$1130&gt;Q$48)*('Dvd Calendar'!$E$1130:$CZ$1130&lt;=Q$49)*'Dvd Calendar'!$E$1133:$CZ$1133*(('Dvd Calendar'!$E$1135:$CZ$1135='Field Check'!$C$53)*('Field Check'!$C$53&lt;&gt;"")+('Dvd Calendar'!$E$1135:$CZ$1135='Field Check'!$C$54)*('Field Check'!$C$54&lt;&gt;"")+('Dvd Calendar'!$E$1135:$CZ$1135='Field Check'!$C$55)*('Field Check'!$C$55&lt;&gt;"")+('Dvd Calendar'!$E$1135:$CZ$1135='Field Check'!$C$56)*('Field Check'!$C$56&lt;&gt;"")+('Dvd Calendar'!$E$1135:$CZ$1135='Field Check'!$C$57)*('Field Check'!$C$57&lt;&gt;""))*(COUNTIF('Dvd Calendar'!$E$1137:$CZ$1137,'Dvd Calendar'!$E$1130:$CZ$1130)=0)),"")))</f>
        <v/>
      </c>
      <c r="R153" s="77">
        <f>IF(R$49="","",IF($B153="","",IFERROR(SUMIFS('Dvd Calendar'!$E$1138:$CZ$1138,'Dvd Calendar'!$E$1137:$CZ$1137,"&gt;"&amp;R$48,'Dvd Calendar'!$E$1137:$CZ$1137,"&lt;="&amp;R$49)+SUMPRODUCT(('Dvd Calendar'!$E$1130:$CZ$1130&gt;R$48)*('Dvd Calendar'!$E$1130:$CZ$1130&lt;=R$49)*'Dvd Calendar'!$E$1133:$CZ$1133*(('Dvd Calendar'!$E$1135:$CZ$1135='Field Check'!$C$53)*('Field Check'!$C$53&lt;&gt;"")+('Dvd Calendar'!$E$1135:$CZ$1135='Field Check'!$C$54)*('Field Check'!$C$54&lt;&gt;"")+('Dvd Calendar'!$E$1135:$CZ$1135='Field Check'!$C$55)*('Field Check'!$C$55&lt;&gt;"")+('Dvd Calendar'!$E$1135:$CZ$1135='Field Check'!$C$56)*('Field Check'!$C$56&lt;&gt;"")+('Dvd Calendar'!$E$1135:$CZ$1135='Field Check'!$C$57)*('Field Check'!$C$57&lt;&gt;""))*(COUNTIF('Dvd Calendar'!$E$1137:$CZ$1137,'Dvd Calendar'!$E$1130:$CZ$1130)=0)),"")))</f>
        <v/>
      </c>
    </row>
    <row r="154">
      <c r="B154" s="126">
        <f>IF('AS51'!$C$109="","",'AS51'!$C$109)</f>
        <v/>
      </c>
      <c r="C154" s="77">
        <f>IF(C$49="","",IF($B154="","",IFERROR(SUMIFS('Dvd Calendar'!$E$1149:$CZ$1149,'Dvd Calendar'!$E$1148:$CZ$1148,"&gt;"&amp;C$48,'Dvd Calendar'!$E$1148:$CZ$1148,"&lt;="&amp;C$49)+SUMPRODUCT(('Dvd Calendar'!$E$1141:$CZ$1141&gt;C$48)*('Dvd Calendar'!$E$1141:$CZ$1141&lt;=C$49)*'Dvd Calendar'!$E$1144:$CZ$1144*(('Dvd Calendar'!$E$1146:$CZ$1146='Field Check'!$C$53)*('Field Check'!$C$53&lt;&gt;"")+('Dvd Calendar'!$E$1146:$CZ$1146='Field Check'!$C$54)*('Field Check'!$C$54&lt;&gt;"")+('Dvd Calendar'!$E$1146:$CZ$1146='Field Check'!$C$55)*('Field Check'!$C$55&lt;&gt;"")+('Dvd Calendar'!$E$1146:$CZ$1146='Field Check'!$C$56)*('Field Check'!$C$56&lt;&gt;"")+('Dvd Calendar'!$E$1146:$CZ$1146='Field Check'!$C$57)*('Field Check'!$C$57&lt;&gt;""))*(COUNTIF('Dvd Calendar'!$E$1148:$CZ$1148,'Dvd Calendar'!$E$1141:$CZ$1141)=0)),"")))</f>
        <v/>
      </c>
      <c r="D154" s="77">
        <f>IF(D$49="","",IF($B154="","",IFERROR(SUMIFS('Dvd Calendar'!$E$1149:$CZ$1149,'Dvd Calendar'!$E$1148:$CZ$1148,"&gt;"&amp;D$48,'Dvd Calendar'!$E$1148:$CZ$1148,"&lt;="&amp;D$49)+SUMPRODUCT(('Dvd Calendar'!$E$1141:$CZ$1141&gt;D$48)*('Dvd Calendar'!$E$1141:$CZ$1141&lt;=D$49)*'Dvd Calendar'!$E$1144:$CZ$1144*(('Dvd Calendar'!$E$1146:$CZ$1146='Field Check'!$C$53)*('Field Check'!$C$53&lt;&gt;"")+('Dvd Calendar'!$E$1146:$CZ$1146='Field Check'!$C$54)*('Field Check'!$C$54&lt;&gt;"")+('Dvd Calendar'!$E$1146:$CZ$1146='Field Check'!$C$55)*('Field Check'!$C$55&lt;&gt;"")+('Dvd Calendar'!$E$1146:$CZ$1146='Field Check'!$C$56)*('Field Check'!$C$56&lt;&gt;"")+('Dvd Calendar'!$E$1146:$CZ$1146='Field Check'!$C$57)*('Field Check'!$C$57&lt;&gt;""))*(COUNTIF('Dvd Calendar'!$E$1148:$CZ$1148,'Dvd Calendar'!$E$1141:$CZ$1141)=0)),"")))</f>
        <v/>
      </c>
      <c r="E154" s="77">
        <f>IF(E$49="","",IF($B154="","",IFERROR(SUMIFS('Dvd Calendar'!$E$1149:$CZ$1149,'Dvd Calendar'!$E$1148:$CZ$1148,"&gt;"&amp;E$48,'Dvd Calendar'!$E$1148:$CZ$1148,"&lt;="&amp;E$49)+SUMPRODUCT(('Dvd Calendar'!$E$1141:$CZ$1141&gt;E$48)*('Dvd Calendar'!$E$1141:$CZ$1141&lt;=E$49)*'Dvd Calendar'!$E$1144:$CZ$1144*(('Dvd Calendar'!$E$1146:$CZ$1146='Field Check'!$C$53)*('Field Check'!$C$53&lt;&gt;"")+('Dvd Calendar'!$E$1146:$CZ$1146='Field Check'!$C$54)*('Field Check'!$C$54&lt;&gt;"")+('Dvd Calendar'!$E$1146:$CZ$1146='Field Check'!$C$55)*('Field Check'!$C$55&lt;&gt;"")+('Dvd Calendar'!$E$1146:$CZ$1146='Field Check'!$C$56)*('Field Check'!$C$56&lt;&gt;"")+('Dvd Calendar'!$E$1146:$CZ$1146='Field Check'!$C$57)*('Field Check'!$C$57&lt;&gt;""))*(COUNTIF('Dvd Calendar'!$E$1148:$CZ$1148,'Dvd Calendar'!$E$1141:$CZ$1141)=0)),"")))</f>
        <v/>
      </c>
      <c r="F154" s="77">
        <f>IF(F$49="","",IF($B154="","",IFERROR(SUMIFS('Dvd Calendar'!$E$1149:$CZ$1149,'Dvd Calendar'!$E$1148:$CZ$1148,"&gt;"&amp;F$48,'Dvd Calendar'!$E$1148:$CZ$1148,"&lt;="&amp;F$49)+SUMPRODUCT(('Dvd Calendar'!$E$1141:$CZ$1141&gt;F$48)*('Dvd Calendar'!$E$1141:$CZ$1141&lt;=F$49)*'Dvd Calendar'!$E$1144:$CZ$1144*(('Dvd Calendar'!$E$1146:$CZ$1146='Field Check'!$C$53)*('Field Check'!$C$53&lt;&gt;"")+('Dvd Calendar'!$E$1146:$CZ$1146='Field Check'!$C$54)*('Field Check'!$C$54&lt;&gt;"")+('Dvd Calendar'!$E$1146:$CZ$1146='Field Check'!$C$55)*('Field Check'!$C$55&lt;&gt;"")+('Dvd Calendar'!$E$1146:$CZ$1146='Field Check'!$C$56)*('Field Check'!$C$56&lt;&gt;"")+('Dvd Calendar'!$E$1146:$CZ$1146='Field Check'!$C$57)*('Field Check'!$C$57&lt;&gt;""))*(COUNTIF('Dvd Calendar'!$E$1148:$CZ$1148,'Dvd Calendar'!$E$1141:$CZ$1141)=0)),"")))</f>
        <v/>
      </c>
      <c r="G154" s="77">
        <f>IF(G$49="","",IF($B154="","",IFERROR(SUMIFS('Dvd Calendar'!$E$1149:$CZ$1149,'Dvd Calendar'!$E$1148:$CZ$1148,"&gt;"&amp;G$48,'Dvd Calendar'!$E$1148:$CZ$1148,"&lt;="&amp;G$49)+SUMPRODUCT(('Dvd Calendar'!$E$1141:$CZ$1141&gt;G$48)*('Dvd Calendar'!$E$1141:$CZ$1141&lt;=G$49)*'Dvd Calendar'!$E$1144:$CZ$1144*(('Dvd Calendar'!$E$1146:$CZ$1146='Field Check'!$C$53)*('Field Check'!$C$53&lt;&gt;"")+('Dvd Calendar'!$E$1146:$CZ$1146='Field Check'!$C$54)*('Field Check'!$C$54&lt;&gt;"")+('Dvd Calendar'!$E$1146:$CZ$1146='Field Check'!$C$55)*('Field Check'!$C$55&lt;&gt;"")+('Dvd Calendar'!$E$1146:$CZ$1146='Field Check'!$C$56)*('Field Check'!$C$56&lt;&gt;"")+('Dvd Calendar'!$E$1146:$CZ$1146='Field Check'!$C$57)*('Field Check'!$C$57&lt;&gt;""))*(COUNTIF('Dvd Calendar'!$E$1148:$CZ$1148,'Dvd Calendar'!$E$1141:$CZ$1141)=0)),"")))</f>
        <v/>
      </c>
      <c r="H154" s="77">
        <f>IF(H$49="","",IF($B154="","",IFERROR(SUMIFS('Dvd Calendar'!$E$1149:$CZ$1149,'Dvd Calendar'!$E$1148:$CZ$1148,"&gt;"&amp;H$48,'Dvd Calendar'!$E$1148:$CZ$1148,"&lt;="&amp;H$49)+SUMPRODUCT(('Dvd Calendar'!$E$1141:$CZ$1141&gt;H$48)*('Dvd Calendar'!$E$1141:$CZ$1141&lt;=H$49)*'Dvd Calendar'!$E$1144:$CZ$1144*(('Dvd Calendar'!$E$1146:$CZ$1146='Field Check'!$C$53)*('Field Check'!$C$53&lt;&gt;"")+('Dvd Calendar'!$E$1146:$CZ$1146='Field Check'!$C$54)*('Field Check'!$C$54&lt;&gt;"")+('Dvd Calendar'!$E$1146:$CZ$1146='Field Check'!$C$55)*('Field Check'!$C$55&lt;&gt;"")+('Dvd Calendar'!$E$1146:$CZ$1146='Field Check'!$C$56)*('Field Check'!$C$56&lt;&gt;"")+('Dvd Calendar'!$E$1146:$CZ$1146='Field Check'!$C$57)*('Field Check'!$C$57&lt;&gt;""))*(COUNTIF('Dvd Calendar'!$E$1148:$CZ$1148,'Dvd Calendar'!$E$1141:$CZ$1141)=0)),"")))</f>
        <v/>
      </c>
      <c r="I154" s="77">
        <f>IF(I$49="","",IF($B154="","",IFERROR(SUMIFS('Dvd Calendar'!$E$1149:$CZ$1149,'Dvd Calendar'!$E$1148:$CZ$1148,"&gt;"&amp;I$48,'Dvd Calendar'!$E$1148:$CZ$1148,"&lt;="&amp;I$49)+SUMPRODUCT(('Dvd Calendar'!$E$1141:$CZ$1141&gt;I$48)*('Dvd Calendar'!$E$1141:$CZ$1141&lt;=I$49)*'Dvd Calendar'!$E$1144:$CZ$1144*(('Dvd Calendar'!$E$1146:$CZ$1146='Field Check'!$C$53)*('Field Check'!$C$53&lt;&gt;"")+('Dvd Calendar'!$E$1146:$CZ$1146='Field Check'!$C$54)*('Field Check'!$C$54&lt;&gt;"")+('Dvd Calendar'!$E$1146:$CZ$1146='Field Check'!$C$55)*('Field Check'!$C$55&lt;&gt;"")+('Dvd Calendar'!$E$1146:$CZ$1146='Field Check'!$C$56)*('Field Check'!$C$56&lt;&gt;"")+('Dvd Calendar'!$E$1146:$CZ$1146='Field Check'!$C$57)*('Field Check'!$C$57&lt;&gt;""))*(COUNTIF('Dvd Calendar'!$E$1148:$CZ$1148,'Dvd Calendar'!$E$1141:$CZ$1141)=0)),"")))</f>
        <v/>
      </c>
      <c r="J154" s="77">
        <f>IF(J$49="","",IF($B154="","",IFERROR(SUMIFS('Dvd Calendar'!$E$1149:$CZ$1149,'Dvd Calendar'!$E$1148:$CZ$1148,"&gt;"&amp;J$48,'Dvd Calendar'!$E$1148:$CZ$1148,"&lt;="&amp;J$49)+SUMPRODUCT(('Dvd Calendar'!$E$1141:$CZ$1141&gt;J$48)*('Dvd Calendar'!$E$1141:$CZ$1141&lt;=J$49)*'Dvd Calendar'!$E$1144:$CZ$1144*(('Dvd Calendar'!$E$1146:$CZ$1146='Field Check'!$C$53)*('Field Check'!$C$53&lt;&gt;"")+('Dvd Calendar'!$E$1146:$CZ$1146='Field Check'!$C$54)*('Field Check'!$C$54&lt;&gt;"")+('Dvd Calendar'!$E$1146:$CZ$1146='Field Check'!$C$55)*('Field Check'!$C$55&lt;&gt;"")+('Dvd Calendar'!$E$1146:$CZ$1146='Field Check'!$C$56)*('Field Check'!$C$56&lt;&gt;"")+('Dvd Calendar'!$E$1146:$CZ$1146='Field Check'!$C$57)*('Field Check'!$C$57&lt;&gt;""))*(COUNTIF('Dvd Calendar'!$E$1148:$CZ$1148,'Dvd Calendar'!$E$1141:$CZ$1141)=0)),"")))</f>
        <v/>
      </c>
      <c r="K154" s="77">
        <f>IF(K$49="","",IF($B154="","",IFERROR(SUMIFS('Dvd Calendar'!$E$1149:$CZ$1149,'Dvd Calendar'!$E$1148:$CZ$1148,"&gt;"&amp;K$48,'Dvd Calendar'!$E$1148:$CZ$1148,"&lt;="&amp;K$49)+SUMPRODUCT(('Dvd Calendar'!$E$1141:$CZ$1141&gt;K$48)*('Dvd Calendar'!$E$1141:$CZ$1141&lt;=K$49)*'Dvd Calendar'!$E$1144:$CZ$1144*(('Dvd Calendar'!$E$1146:$CZ$1146='Field Check'!$C$53)*('Field Check'!$C$53&lt;&gt;"")+('Dvd Calendar'!$E$1146:$CZ$1146='Field Check'!$C$54)*('Field Check'!$C$54&lt;&gt;"")+('Dvd Calendar'!$E$1146:$CZ$1146='Field Check'!$C$55)*('Field Check'!$C$55&lt;&gt;"")+('Dvd Calendar'!$E$1146:$CZ$1146='Field Check'!$C$56)*('Field Check'!$C$56&lt;&gt;"")+('Dvd Calendar'!$E$1146:$CZ$1146='Field Check'!$C$57)*('Field Check'!$C$57&lt;&gt;""))*(COUNTIF('Dvd Calendar'!$E$1148:$CZ$1148,'Dvd Calendar'!$E$1141:$CZ$1141)=0)),"")))</f>
        <v/>
      </c>
      <c r="L154" s="77">
        <f>IF(L$49="","",IF($B154="","",IFERROR(SUMIFS('Dvd Calendar'!$E$1149:$CZ$1149,'Dvd Calendar'!$E$1148:$CZ$1148,"&gt;"&amp;L$48,'Dvd Calendar'!$E$1148:$CZ$1148,"&lt;="&amp;L$49)+SUMPRODUCT(('Dvd Calendar'!$E$1141:$CZ$1141&gt;L$48)*('Dvd Calendar'!$E$1141:$CZ$1141&lt;=L$49)*'Dvd Calendar'!$E$1144:$CZ$1144*(('Dvd Calendar'!$E$1146:$CZ$1146='Field Check'!$C$53)*('Field Check'!$C$53&lt;&gt;"")+('Dvd Calendar'!$E$1146:$CZ$1146='Field Check'!$C$54)*('Field Check'!$C$54&lt;&gt;"")+('Dvd Calendar'!$E$1146:$CZ$1146='Field Check'!$C$55)*('Field Check'!$C$55&lt;&gt;"")+('Dvd Calendar'!$E$1146:$CZ$1146='Field Check'!$C$56)*('Field Check'!$C$56&lt;&gt;"")+('Dvd Calendar'!$E$1146:$CZ$1146='Field Check'!$C$57)*('Field Check'!$C$57&lt;&gt;""))*(COUNTIF('Dvd Calendar'!$E$1148:$CZ$1148,'Dvd Calendar'!$E$1141:$CZ$1141)=0)),"")))</f>
        <v/>
      </c>
      <c r="M154" s="77">
        <f>IF(M$49="","",IF($B154="","",IFERROR(SUMIFS('Dvd Calendar'!$E$1149:$CZ$1149,'Dvd Calendar'!$E$1148:$CZ$1148,"&gt;"&amp;M$48,'Dvd Calendar'!$E$1148:$CZ$1148,"&lt;="&amp;M$49)+SUMPRODUCT(('Dvd Calendar'!$E$1141:$CZ$1141&gt;M$48)*('Dvd Calendar'!$E$1141:$CZ$1141&lt;=M$49)*'Dvd Calendar'!$E$1144:$CZ$1144*(('Dvd Calendar'!$E$1146:$CZ$1146='Field Check'!$C$53)*('Field Check'!$C$53&lt;&gt;"")+('Dvd Calendar'!$E$1146:$CZ$1146='Field Check'!$C$54)*('Field Check'!$C$54&lt;&gt;"")+('Dvd Calendar'!$E$1146:$CZ$1146='Field Check'!$C$55)*('Field Check'!$C$55&lt;&gt;"")+('Dvd Calendar'!$E$1146:$CZ$1146='Field Check'!$C$56)*('Field Check'!$C$56&lt;&gt;"")+('Dvd Calendar'!$E$1146:$CZ$1146='Field Check'!$C$57)*('Field Check'!$C$57&lt;&gt;""))*(COUNTIF('Dvd Calendar'!$E$1148:$CZ$1148,'Dvd Calendar'!$E$1141:$CZ$1141)=0)),"")))</f>
        <v/>
      </c>
      <c r="N154" s="77">
        <f>IF(N$49="","",IF($B154="","",IFERROR(SUMIFS('Dvd Calendar'!$E$1149:$CZ$1149,'Dvd Calendar'!$E$1148:$CZ$1148,"&gt;"&amp;N$48,'Dvd Calendar'!$E$1148:$CZ$1148,"&lt;="&amp;N$49)+SUMPRODUCT(('Dvd Calendar'!$E$1141:$CZ$1141&gt;N$48)*('Dvd Calendar'!$E$1141:$CZ$1141&lt;=N$49)*'Dvd Calendar'!$E$1144:$CZ$1144*(('Dvd Calendar'!$E$1146:$CZ$1146='Field Check'!$C$53)*('Field Check'!$C$53&lt;&gt;"")+('Dvd Calendar'!$E$1146:$CZ$1146='Field Check'!$C$54)*('Field Check'!$C$54&lt;&gt;"")+('Dvd Calendar'!$E$1146:$CZ$1146='Field Check'!$C$55)*('Field Check'!$C$55&lt;&gt;"")+('Dvd Calendar'!$E$1146:$CZ$1146='Field Check'!$C$56)*('Field Check'!$C$56&lt;&gt;"")+('Dvd Calendar'!$E$1146:$CZ$1146='Field Check'!$C$57)*('Field Check'!$C$57&lt;&gt;""))*(COUNTIF('Dvd Calendar'!$E$1148:$CZ$1148,'Dvd Calendar'!$E$1141:$CZ$1141)=0)),"")))</f>
        <v/>
      </c>
      <c r="O154" s="77">
        <f>IF(O$49="","",IF($B154="","",IFERROR(SUMIFS('Dvd Calendar'!$E$1149:$CZ$1149,'Dvd Calendar'!$E$1148:$CZ$1148,"&gt;"&amp;O$48,'Dvd Calendar'!$E$1148:$CZ$1148,"&lt;="&amp;O$49)+SUMPRODUCT(('Dvd Calendar'!$E$1141:$CZ$1141&gt;O$48)*('Dvd Calendar'!$E$1141:$CZ$1141&lt;=O$49)*'Dvd Calendar'!$E$1144:$CZ$1144*(('Dvd Calendar'!$E$1146:$CZ$1146='Field Check'!$C$53)*('Field Check'!$C$53&lt;&gt;"")+('Dvd Calendar'!$E$1146:$CZ$1146='Field Check'!$C$54)*('Field Check'!$C$54&lt;&gt;"")+('Dvd Calendar'!$E$1146:$CZ$1146='Field Check'!$C$55)*('Field Check'!$C$55&lt;&gt;"")+('Dvd Calendar'!$E$1146:$CZ$1146='Field Check'!$C$56)*('Field Check'!$C$56&lt;&gt;"")+('Dvd Calendar'!$E$1146:$CZ$1146='Field Check'!$C$57)*('Field Check'!$C$57&lt;&gt;""))*(COUNTIF('Dvd Calendar'!$E$1148:$CZ$1148,'Dvd Calendar'!$E$1141:$CZ$1141)=0)),"")))</f>
        <v/>
      </c>
      <c r="P154" s="77">
        <f>IF(P$49="","",IF($B154="","",IFERROR(SUMIFS('Dvd Calendar'!$E$1149:$CZ$1149,'Dvd Calendar'!$E$1148:$CZ$1148,"&gt;"&amp;P$48,'Dvd Calendar'!$E$1148:$CZ$1148,"&lt;="&amp;P$49)+SUMPRODUCT(('Dvd Calendar'!$E$1141:$CZ$1141&gt;P$48)*('Dvd Calendar'!$E$1141:$CZ$1141&lt;=P$49)*'Dvd Calendar'!$E$1144:$CZ$1144*(('Dvd Calendar'!$E$1146:$CZ$1146='Field Check'!$C$53)*('Field Check'!$C$53&lt;&gt;"")+('Dvd Calendar'!$E$1146:$CZ$1146='Field Check'!$C$54)*('Field Check'!$C$54&lt;&gt;"")+('Dvd Calendar'!$E$1146:$CZ$1146='Field Check'!$C$55)*('Field Check'!$C$55&lt;&gt;"")+('Dvd Calendar'!$E$1146:$CZ$1146='Field Check'!$C$56)*('Field Check'!$C$56&lt;&gt;"")+('Dvd Calendar'!$E$1146:$CZ$1146='Field Check'!$C$57)*('Field Check'!$C$57&lt;&gt;""))*(COUNTIF('Dvd Calendar'!$E$1148:$CZ$1148,'Dvd Calendar'!$E$1141:$CZ$1141)=0)),"")))</f>
        <v/>
      </c>
      <c r="Q154" s="77">
        <f>IF(Q$49="","",IF($B154="","",IFERROR(SUMIFS('Dvd Calendar'!$E$1149:$CZ$1149,'Dvd Calendar'!$E$1148:$CZ$1148,"&gt;"&amp;Q$48,'Dvd Calendar'!$E$1148:$CZ$1148,"&lt;="&amp;Q$49)+SUMPRODUCT(('Dvd Calendar'!$E$1141:$CZ$1141&gt;Q$48)*('Dvd Calendar'!$E$1141:$CZ$1141&lt;=Q$49)*'Dvd Calendar'!$E$1144:$CZ$1144*(('Dvd Calendar'!$E$1146:$CZ$1146='Field Check'!$C$53)*('Field Check'!$C$53&lt;&gt;"")+('Dvd Calendar'!$E$1146:$CZ$1146='Field Check'!$C$54)*('Field Check'!$C$54&lt;&gt;"")+('Dvd Calendar'!$E$1146:$CZ$1146='Field Check'!$C$55)*('Field Check'!$C$55&lt;&gt;"")+('Dvd Calendar'!$E$1146:$CZ$1146='Field Check'!$C$56)*('Field Check'!$C$56&lt;&gt;"")+('Dvd Calendar'!$E$1146:$CZ$1146='Field Check'!$C$57)*('Field Check'!$C$57&lt;&gt;""))*(COUNTIF('Dvd Calendar'!$E$1148:$CZ$1148,'Dvd Calendar'!$E$1141:$CZ$1141)=0)),"")))</f>
        <v/>
      </c>
      <c r="R154" s="77">
        <f>IF(R$49="","",IF($B154="","",IFERROR(SUMIFS('Dvd Calendar'!$E$1149:$CZ$1149,'Dvd Calendar'!$E$1148:$CZ$1148,"&gt;"&amp;R$48,'Dvd Calendar'!$E$1148:$CZ$1148,"&lt;="&amp;R$49)+SUMPRODUCT(('Dvd Calendar'!$E$1141:$CZ$1141&gt;R$48)*('Dvd Calendar'!$E$1141:$CZ$1141&lt;=R$49)*'Dvd Calendar'!$E$1144:$CZ$1144*(('Dvd Calendar'!$E$1146:$CZ$1146='Field Check'!$C$53)*('Field Check'!$C$53&lt;&gt;"")+('Dvd Calendar'!$E$1146:$CZ$1146='Field Check'!$C$54)*('Field Check'!$C$54&lt;&gt;"")+('Dvd Calendar'!$E$1146:$CZ$1146='Field Check'!$C$55)*('Field Check'!$C$55&lt;&gt;"")+('Dvd Calendar'!$E$1146:$CZ$1146='Field Check'!$C$56)*('Field Check'!$C$56&lt;&gt;"")+('Dvd Calendar'!$E$1146:$CZ$1146='Field Check'!$C$57)*('Field Check'!$C$57&lt;&gt;""))*(COUNTIF('Dvd Calendar'!$E$1148:$CZ$1148,'Dvd Calendar'!$E$1141:$CZ$1141)=0)),"")))</f>
        <v/>
      </c>
    </row>
    <row r="155">
      <c r="B155" s="126">
        <f>IF('AS51'!$C$110="","",'AS51'!$C$110)</f>
        <v/>
      </c>
      <c r="C155" s="77">
        <f>IF(C$49="","",IF($B155="","",IFERROR(SUMIFS('Dvd Calendar'!$E$1160:$CZ$1160,'Dvd Calendar'!$E$1159:$CZ$1159,"&gt;"&amp;C$48,'Dvd Calendar'!$E$1159:$CZ$1159,"&lt;="&amp;C$49)+SUMPRODUCT(('Dvd Calendar'!$E$1152:$CZ$1152&gt;C$48)*('Dvd Calendar'!$E$1152:$CZ$1152&lt;=C$49)*'Dvd Calendar'!$E$1155:$CZ$1155*(('Dvd Calendar'!$E$1157:$CZ$1157='Field Check'!$C$53)*('Field Check'!$C$53&lt;&gt;"")+('Dvd Calendar'!$E$1157:$CZ$1157='Field Check'!$C$54)*('Field Check'!$C$54&lt;&gt;"")+('Dvd Calendar'!$E$1157:$CZ$1157='Field Check'!$C$55)*('Field Check'!$C$55&lt;&gt;"")+('Dvd Calendar'!$E$1157:$CZ$1157='Field Check'!$C$56)*('Field Check'!$C$56&lt;&gt;"")+('Dvd Calendar'!$E$1157:$CZ$1157='Field Check'!$C$57)*('Field Check'!$C$57&lt;&gt;""))*(COUNTIF('Dvd Calendar'!$E$1159:$CZ$1159,'Dvd Calendar'!$E$1152:$CZ$1152)=0)),"")))</f>
        <v/>
      </c>
      <c r="D155" s="77">
        <f>IF(D$49="","",IF($B155="","",IFERROR(SUMIFS('Dvd Calendar'!$E$1160:$CZ$1160,'Dvd Calendar'!$E$1159:$CZ$1159,"&gt;"&amp;D$48,'Dvd Calendar'!$E$1159:$CZ$1159,"&lt;="&amp;D$49)+SUMPRODUCT(('Dvd Calendar'!$E$1152:$CZ$1152&gt;D$48)*('Dvd Calendar'!$E$1152:$CZ$1152&lt;=D$49)*'Dvd Calendar'!$E$1155:$CZ$1155*(('Dvd Calendar'!$E$1157:$CZ$1157='Field Check'!$C$53)*('Field Check'!$C$53&lt;&gt;"")+('Dvd Calendar'!$E$1157:$CZ$1157='Field Check'!$C$54)*('Field Check'!$C$54&lt;&gt;"")+('Dvd Calendar'!$E$1157:$CZ$1157='Field Check'!$C$55)*('Field Check'!$C$55&lt;&gt;"")+('Dvd Calendar'!$E$1157:$CZ$1157='Field Check'!$C$56)*('Field Check'!$C$56&lt;&gt;"")+('Dvd Calendar'!$E$1157:$CZ$1157='Field Check'!$C$57)*('Field Check'!$C$57&lt;&gt;""))*(COUNTIF('Dvd Calendar'!$E$1159:$CZ$1159,'Dvd Calendar'!$E$1152:$CZ$1152)=0)),"")))</f>
        <v/>
      </c>
      <c r="E155" s="77">
        <f>IF(E$49="","",IF($B155="","",IFERROR(SUMIFS('Dvd Calendar'!$E$1160:$CZ$1160,'Dvd Calendar'!$E$1159:$CZ$1159,"&gt;"&amp;E$48,'Dvd Calendar'!$E$1159:$CZ$1159,"&lt;="&amp;E$49)+SUMPRODUCT(('Dvd Calendar'!$E$1152:$CZ$1152&gt;E$48)*('Dvd Calendar'!$E$1152:$CZ$1152&lt;=E$49)*'Dvd Calendar'!$E$1155:$CZ$1155*(('Dvd Calendar'!$E$1157:$CZ$1157='Field Check'!$C$53)*('Field Check'!$C$53&lt;&gt;"")+('Dvd Calendar'!$E$1157:$CZ$1157='Field Check'!$C$54)*('Field Check'!$C$54&lt;&gt;"")+('Dvd Calendar'!$E$1157:$CZ$1157='Field Check'!$C$55)*('Field Check'!$C$55&lt;&gt;"")+('Dvd Calendar'!$E$1157:$CZ$1157='Field Check'!$C$56)*('Field Check'!$C$56&lt;&gt;"")+('Dvd Calendar'!$E$1157:$CZ$1157='Field Check'!$C$57)*('Field Check'!$C$57&lt;&gt;""))*(COUNTIF('Dvd Calendar'!$E$1159:$CZ$1159,'Dvd Calendar'!$E$1152:$CZ$1152)=0)),"")))</f>
        <v/>
      </c>
      <c r="F155" s="77">
        <f>IF(F$49="","",IF($B155="","",IFERROR(SUMIFS('Dvd Calendar'!$E$1160:$CZ$1160,'Dvd Calendar'!$E$1159:$CZ$1159,"&gt;"&amp;F$48,'Dvd Calendar'!$E$1159:$CZ$1159,"&lt;="&amp;F$49)+SUMPRODUCT(('Dvd Calendar'!$E$1152:$CZ$1152&gt;F$48)*('Dvd Calendar'!$E$1152:$CZ$1152&lt;=F$49)*'Dvd Calendar'!$E$1155:$CZ$1155*(('Dvd Calendar'!$E$1157:$CZ$1157='Field Check'!$C$53)*('Field Check'!$C$53&lt;&gt;"")+('Dvd Calendar'!$E$1157:$CZ$1157='Field Check'!$C$54)*('Field Check'!$C$54&lt;&gt;"")+('Dvd Calendar'!$E$1157:$CZ$1157='Field Check'!$C$55)*('Field Check'!$C$55&lt;&gt;"")+('Dvd Calendar'!$E$1157:$CZ$1157='Field Check'!$C$56)*('Field Check'!$C$56&lt;&gt;"")+('Dvd Calendar'!$E$1157:$CZ$1157='Field Check'!$C$57)*('Field Check'!$C$57&lt;&gt;""))*(COUNTIF('Dvd Calendar'!$E$1159:$CZ$1159,'Dvd Calendar'!$E$1152:$CZ$1152)=0)),"")))</f>
        <v/>
      </c>
      <c r="G155" s="77">
        <f>IF(G$49="","",IF($B155="","",IFERROR(SUMIFS('Dvd Calendar'!$E$1160:$CZ$1160,'Dvd Calendar'!$E$1159:$CZ$1159,"&gt;"&amp;G$48,'Dvd Calendar'!$E$1159:$CZ$1159,"&lt;="&amp;G$49)+SUMPRODUCT(('Dvd Calendar'!$E$1152:$CZ$1152&gt;G$48)*('Dvd Calendar'!$E$1152:$CZ$1152&lt;=G$49)*'Dvd Calendar'!$E$1155:$CZ$1155*(('Dvd Calendar'!$E$1157:$CZ$1157='Field Check'!$C$53)*('Field Check'!$C$53&lt;&gt;"")+('Dvd Calendar'!$E$1157:$CZ$1157='Field Check'!$C$54)*('Field Check'!$C$54&lt;&gt;"")+('Dvd Calendar'!$E$1157:$CZ$1157='Field Check'!$C$55)*('Field Check'!$C$55&lt;&gt;"")+('Dvd Calendar'!$E$1157:$CZ$1157='Field Check'!$C$56)*('Field Check'!$C$56&lt;&gt;"")+('Dvd Calendar'!$E$1157:$CZ$1157='Field Check'!$C$57)*('Field Check'!$C$57&lt;&gt;""))*(COUNTIF('Dvd Calendar'!$E$1159:$CZ$1159,'Dvd Calendar'!$E$1152:$CZ$1152)=0)),"")))</f>
        <v/>
      </c>
      <c r="H155" s="77">
        <f>IF(H$49="","",IF($B155="","",IFERROR(SUMIFS('Dvd Calendar'!$E$1160:$CZ$1160,'Dvd Calendar'!$E$1159:$CZ$1159,"&gt;"&amp;H$48,'Dvd Calendar'!$E$1159:$CZ$1159,"&lt;="&amp;H$49)+SUMPRODUCT(('Dvd Calendar'!$E$1152:$CZ$1152&gt;H$48)*('Dvd Calendar'!$E$1152:$CZ$1152&lt;=H$49)*'Dvd Calendar'!$E$1155:$CZ$1155*(('Dvd Calendar'!$E$1157:$CZ$1157='Field Check'!$C$53)*('Field Check'!$C$53&lt;&gt;"")+('Dvd Calendar'!$E$1157:$CZ$1157='Field Check'!$C$54)*('Field Check'!$C$54&lt;&gt;"")+('Dvd Calendar'!$E$1157:$CZ$1157='Field Check'!$C$55)*('Field Check'!$C$55&lt;&gt;"")+('Dvd Calendar'!$E$1157:$CZ$1157='Field Check'!$C$56)*('Field Check'!$C$56&lt;&gt;"")+('Dvd Calendar'!$E$1157:$CZ$1157='Field Check'!$C$57)*('Field Check'!$C$57&lt;&gt;""))*(COUNTIF('Dvd Calendar'!$E$1159:$CZ$1159,'Dvd Calendar'!$E$1152:$CZ$1152)=0)),"")))</f>
        <v/>
      </c>
      <c r="I155" s="77">
        <f>IF(I$49="","",IF($B155="","",IFERROR(SUMIFS('Dvd Calendar'!$E$1160:$CZ$1160,'Dvd Calendar'!$E$1159:$CZ$1159,"&gt;"&amp;I$48,'Dvd Calendar'!$E$1159:$CZ$1159,"&lt;="&amp;I$49)+SUMPRODUCT(('Dvd Calendar'!$E$1152:$CZ$1152&gt;I$48)*('Dvd Calendar'!$E$1152:$CZ$1152&lt;=I$49)*'Dvd Calendar'!$E$1155:$CZ$1155*(('Dvd Calendar'!$E$1157:$CZ$1157='Field Check'!$C$53)*('Field Check'!$C$53&lt;&gt;"")+('Dvd Calendar'!$E$1157:$CZ$1157='Field Check'!$C$54)*('Field Check'!$C$54&lt;&gt;"")+('Dvd Calendar'!$E$1157:$CZ$1157='Field Check'!$C$55)*('Field Check'!$C$55&lt;&gt;"")+('Dvd Calendar'!$E$1157:$CZ$1157='Field Check'!$C$56)*('Field Check'!$C$56&lt;&gt;"")+('Dvd Calendar'!$E$1157:$CZ$1157='Field Check'!$C$57)*('Field Check'!$C$57&lt;&gt;""))*(COUNTIF('Dvd Calendar'!$E$1159:$CZ$1159,'Dvd Calendar'!$E$1152:$CZ$1152)=0)),"")))</f>
        <v/>
      </c>
      <c r="J155" s="77">
        <f>IF(J$49="","",IF($B155="","",IFERROR(SUMIFS('Dvd Calendar'!$E$1160:$CZ$1160,'Dvd Calendar'!$E$1159:$CZ$1159,"&gt;"&amp;J$48,'Dvd Calendar'!$E$1159:$CZ$1159,"&lt;="&amp;J$49)+SUMPRODUCT(('Dvd Calendar'!$E$1152:$CZ$1152&gt;J$48)*('Dvd Calendar'!$E$1152:$CZ$1152&lt;=J$49)*'Dvd Calendar'!$E$1155:$CZ$1155*(('Dvd Calendar'!$E$1157:$CZ$1157='Field Check'!$C$53)*('Field Check'!$C$53&lt;&gt;"")+('Dvd Calendar'!$E$1157:$CZ$1157='Field Check'!$C$54)*('Field Check'!$C$54&lt;&gt;"")+('Dvd Calendar'!$E$1157:$CZ$1157='Field Check'!$C$55)*('Field Check'!$C$55&lt;&gt;"")+('Dvd Calendar'!$E$1157:$CZ$1157='Field Check'!$C$56)*('Field Check'!$C$56&lt;&gt;"")+('Dvd Calendar'!$E$1157:$CZ$1157='Field Check'!$C$57)*('Field Check'!$C$57&lt;&gt;""))*(COUNTIF('Dvd Calendar'!$E$1159:$CZ$1159,'Dvd Calendar'!$E$1152:$CZ$1152)=0)),"")))</f>
        <v/>
      </c>
      <c r="K155" s="77">
        <f>IF(K$49="","",IF($B155="","",IFERROR(SUMIFS('Dvd Calendar'!$E$1160:$CZ$1160,'Dvd Calendar'!$E$1159:$CZ$1159,"&gt;"&amp;K$48,'Dvd Calendar'!$E$1159:$CZ$1159,"&lt;="&amp;K$49)+SUMPRODUCT(('Dvd Calendar'!$E$1152:$CZ$1152&gt;K$48)*('Dvd Calendar'!$E$1152:$CZ$1152&lt;=K$49)*'Dvd Calendar'!$E$1155:$CZ$1155*(('Dvd Calendar'!$E$1157:$CZ$1157='Field Check'!$C$53)*('Field Check'!$C$53&lt;&gt;"")+('Dvd Calendar'!$E$1157:$CZ$1157='Field Check'!$C$54)*('Field Check'!$C$54&lt;&gt;"")+('Dvd Calendar'!$E$1157:$CZ$1157='Field Check'!$C$55)*('Field Check'!$C$55&lt;&gt;"")+('Dvd Calendar'!$E$1157:$CZ$1157='Field Check'!$C$56)*('Field Check'!$C$56&lt;&gt;"")+('Dvd Calendar'!$E$1157:$CZ$1157='Field Check'!$C$57)*('Field Check'!$C$57&lt;&gt;""))*(COUNTIF('Dvd Calendar'!$E$1159:$CZ$1159,'Dvd Calendar'!$E$1152:$CZ$1152)=0)),"")))</f>
        <v/>
      </c>
      <c r="L155" s="77">
        <f>IF(L$49="","",IF($B155="","",IFERROR(SUMIFS('Dvd Calendar'!$E$1160:$CZ$1160,'Dvd Calendar'!$E$1159:$CZ$1159,"&gt;"&amp;L$48,'Dvd Calendar'!$E$1159:$CZ$1159,"&lt;="&amp;L$49)+SUMPRODUCT(('Dvd Calendar'!$E$1152:$CZ$1152&gt;L$48)*('Dvd Calendar'!$E$1152:$CZ$1152&lt;=L$49)*'Dvd Calendar'!$E$1155:$CZ$1155*(('Dvd Calendar'!$E$1157:$CZ$1157='Field Check'!$C$53)*('Field Check'!$C$53&lt;&gt;"")+('Dvd Calendar'!$E$1157:$CZ$1157='Field Check'!$C$54)*('Field Check'!$C$54&lt;&gt;"")+('Dvd Calendar'!$E$1157:$CZ$1157='Field Check'!$C$55)*('Field Check'!$C$55&lt;&gt;"")+('Dvd Calendar'!$E$1157:$CZ$1157='Field Check'!$C$56)*('Field Check'!$C$56&lt;&gt;"")+('Dvd Calendar'!$E$1157:$CZ$1157='Field Check'!$C$57)*('Field Check'!$C$57&lt;&gt;""))*(COUNTIF('Dvd Calendar'!$E$1159:$CZ$1159,'Dvd Calendar'!$E$1152:$CZ$1152)=0)),"")))</f>
        <v/>
      </c>
      <c r="M155" s="77">
        <f>IF(M$49="","",IF($B155="","",IFERROR(SUMIFS('Dvd Calendar'!$E$1160:$CZ$1160,'Dvd Calendar'!$E$1159:$CZ$1159,"&gt;"&amp;M$48,'Dvd Calendar'!$E$1159:$CZ$1159,"&lt;="&amp;M$49)+SUMPRODUCT(('Dvd Calendar'!$E$1152:$CZ$1152&gt;M$48)*('Dvd Calendar'!$E$1152:$CZ$1152&lt;=M$49)*'Dvd Calendar'!$E$1155:$CZ$1155*(('Dvd Calendar'!$E$1157:$CZ$1157='Field Check'!$C$53)*('Field Check'!$C$53&lt;&gt;"")+('Dvd Calendar'!$E$1157:$CZ$1157='Field Check'!$C$54)*('Field Check'!$C$54&lt;&gt;"")+('Dvd Calendar'!$E$1157:$CZ$1157='Field Check'!$C$55)*('Field Check'!$C$55&lt;&gt;"")+('Dvd Calendar'!$E$1157:$CZ$1157='Field Check'!$C$56)*('Field Check'!$C$56&lt;&gt;"")+('Dvd Calendar'!$E$1157:$CZ$1157='Field Check'!$C$57)*('Field Check'!$C$57&lt;&gt;""))*(COUNTIF('Dvd Calendar'!$E$1159:$CZ$1159,'Dvd Calendar'!$E$1152:$CZ$1152)=0)),"")))</f>
        <v/>
      </c>
      <c r="N155" s="77">
        <f>IF(N$49="","",IF($B155="","",IFERROR(SUMIFS('Dvd Calendar'!$E$1160:$CZ$1160,'Dvd Calendar'!$E$1159:$CZ$1159,"&gt;"&amp;N$48,'Dvd Calendar'!$E$1159:$CZ$1159,"&lt;="&amp;N$49)+SUMPRODUCT(('Dvd Calendar'!$E$1152:$CZ$1152&gt;N$48)*('Dvd Calendar'!$E$1152:$CZ$1152&lt;=N$49)*'Dvd Calendar'!$E$1155:$CZ$1155*(('Dvd Calendar'!$E$1157:$CZ$1157='Field Check'!$C$53)*('Field Check'!$C$53&lt;&gt;"")+('Dvd Calendar'!$E$1157:$CZ$1157='Field Check'!$C$54)*('Field Check'!$C$54&lt;&gt;"")+('Dvd Calendar'!$E$1157:$CZ$1157='Field Check'!$C$55)*('Field Check'!$C$55&lt;&gt;"")+('Dvd Calendar'!$E$1157:$CZ$1157='Field Check'!$C$56)*('Field Check'!$C$56&lt;&gt;"")+('Dvd Calendar'!$E$1157:$CZ$1157='Field Check'!$C$57)*('Field Check'!$C$57&lt;&gt;""))*(COUNTIF('Dvd Calendar'!$E$1159:$CZ$1159,'Dvd Calendar'!$E$1152:$CZ$1152)=0)),"")))</f>
        <v/>
      </c>
      <c r="O155" s="77">
        <f>IF(O$49="","",IF($B155="","",IFERROR(SUMIFS('Dvd Calendar'!$E$1160:$CZ$1160,'Dvd Calendar'!$E$1159:$CZ$1159,"&gt;"&amp;O$48,'Dvd Calendar'!$E$1159:$CZ$1159,"&lt;="&amp;O$49)+SUMPRODUCT(('Dvd Calendar'!$E$1152:$CZ$1152&gt;O$48)*('Dvd Calendar'!$E$1152:$CZ$1152&lt;=O$49)*'Dvd Calendar'!$E$1155:$CZ$1155*(('Dvd Calendar'!$E$1157:$CZ$1157='Field Check'!$C$53)*('Field Check'!$C$53&lt;&gt;"")+('Dvd Calendar'!$E$1157:$CZ$1157='Field Check'!$C$54)*('Field Check'!$C$54&lt;&gt;"")+('Dvd Calendar'!$E$1157:$CZ$1157='Field Check'!$C$55)*('Field Check'!$C$55&lt;&gt;"")+('Dvd Calendar'!$E$1157:$CZ$1157='Field Check'!$C$56)*('Field Check'!$C$56&lt;&gt;"")+('Dvd Calendar'!$E$1157:$CZ$1157='Field Check'!$C$57)*('Field Check'!$C$57&lt;&gt;""))*(COUNTIF('Dvd Calendar'!$E$1159:$CZ$1159,'Dvd Calendar'!$E$1152:$CZ$1152)=0)),"")))</f>
        <v/>
      </c>
      <c r="P155" s="77">
        <f>IF(P$49="","",IF($B155="","",IFERROR(SUMIFS('Dvd Calendar'!$E$1160:$CZ$1160,'Dvd Calendar'!$E$1159:$CZ$1159,"&gt;"&amp;P$48,'Dvd Calendar'!$E$1159:$CZ$1159,"&lt;="&amp;P$49)+SUMPRODUCT(('Dvd Calendar'!$E$1152:$CZ$1152&gt;P$48)*('Dvd Calendar'!$E$1152:$CZ$1152&lt;=P$49)*'Dvd Calendar'!$E$1155:$CZ$1155*(('Dvd Calendar'!$E$1157:$CZ$1157='Field Check'!$C$53)*('Field Check'!$C$53&lt;&gt;"")+('Dvd Calendar'!$E$1157:$CZ$1157='Field Check'!$C$54)*('Field Check'!$C$54&lt;&gt;"")+('Dvd Calendar'!$E$1157:$CZ$1157='Field Check'!$C$55)*('Field Check'!$C$55&lt;&gt;"")+('Dvd Calendar'!$E$1157:$CZ$1157='Field Check'!$C$56)*('Field Check'!$C$56&lt;&gt;"")+('Dvd Calendar'!$E$1157:$CZ$1157='Field Check'!$C$57)*('Field Check'!$C$57&lt;&gt;""))*(COUNTIF('Dvd Calendar'!$E$1159:$CZ$1159,'Dvd Calendar'!$E$1152:$CZ$1152)=0)),"")))</f>
        <v/>
      </c>
      <c r="Q155" s="77">
        <f>IF(Q$49="","",IF($B155="","",IFERROR(SUMIFS('Dvd Calendar'!$E$1160:$CZ$1160,'Dvd Calendar'!$E$1159:$CZ$1159,"&gt;"&amp;Q$48,'Dvd Calendar'!$E$1159:$CZ$1159,"&lt;="&amp;Q$49)+SUMPRODUCT(('Dvd Calendar'!$E$1152:$CZ$1152&gt;Q$48)*('Dvd Calendar'!$E$1152:$CZ$1152&lt;=Q$49)*'Dvd Calendar'!$E$1155:$CZ$1155*(('Dvd Calendar'!$E$1157:$CZ$1157='Field Check'!$C$53)*('Field Check'!$C$53&lt;&gt;"")+('Dvd Calendar'!$E$1157:$CZ$1157='Field Check'!$C$54)*('Field Check'!$C$54&lt;&gt;"")+('Dvd Calendar'!$E$1157:$CZ$1157='Field Check'!$C$55)*('Field Check'!$C$55&lt;&gt;"")+('Dvd Calendar'!$E$1157:$CZ$1157='Field Check'!$C$56)*('Field Check'!$C$56&lt;&gt;"")+('Dvd Calendar'!$E$1157:$CZ$1157='Field Check'!$C$57)*('Field Check'!$C$57&lt;&gt;""))*(COUNTIF('Dvd Calendar'!$E$1159:$CZ$1159,'Dvd Calendar'!$E$1152:$CZ$1152)=0)),"")))</f>
        <v/>
      </c>
      <c r="R155" s="77">
        <f>IF(R$49="","",IF($B155="","",IFERROR(SUMIFS('Dvd Calendar'!$E$1160:$CZ$1160,'Dvd Calendar'!$E$1159:$CZ$1159,"&gt;"&amp;R$48,'Dvd Calendar'!$E$1159:$CZ$1159,"&lt;="&amp;R$49)+SUMPRODUCT(('Dvd Calendar'!$E$1152:$CZ$1152&gt;R$48)*('Dvd Calendar'!$E$1152:$CZ$1152&lt;=R$49)*'Dvd Calendar'!$E$1155:$CZ$1155*(('Dvd Calendar'!$E$1157:$CZ$1157='Field Check'!$C$53)*('Field Check'!$C$53&lt;&gt;"")+('Dvd Calendar'!$E$1157:$CZ$1157='Field Check'!$C$54)*('Field Check'!$C$54&lt;&gt;"")+('Dvd Calendar'!$E$1157:$CZ$1157='Field Check'!$C$55)*('Field Check'!$C$55&lt;&gt;"")+('Dvd Calendar'!$E$1157:$CZ$1157='Field Check'!$C$56)*('Field Check'!$C$56&lt;&gt;"")+('Dvd Calendar'!$E$1157:$CZ$1157='Field Check'!$C$57)*('Field Check'!$C$57&lt;&gt;""))*(COUNTIF('Dvd Calendar'!$E$1159:$CZ$1159,'Dvd Calendar'!$E$1152:$CZ$1152)=0)),"")))</f>
        <v/>
      </c>
    </row>
    <row r="156">
      <c r="B156" s="126">
        <f>IF('AS51'!$C$111="","",'AS51'!$C$111)</f>
        <v/>
      </c>
      <c r="C156" s="77">
        <f>IF(C$49="","",IF($B156="","",IFERROR(SUMIFS('Dvd Calendar'!$E$1171:$CZ$1171,'Dvd Calendar'!$E$1170:$CZ$1170,"&gt;"&amp;C$48,'Dvd Calendar'!$E$1170:$CZ$1170,"&lt;="&amp;C$49)+SUMPRODUCT(('Dvd Calendar'!$E$1163:$CZ$1163&gt;C$48)*('Dvd Calendar'!$E$1163:$CZ$1163&lt;=C$49)*'Dvd Calendar'!$E$1166:$CZ$1166*(('Dvd Calendar'!$E$1168:$CZ$1168='Field Check'!$C$53)*('Field Check'!$C$53&lt;&gt;"")+('Dvd Calendar'!$E$1168:$CZ$1168='Field Check'!$C$54)*('Field Check'!$C$54&lt;&gt;"")+('Dvd Calendar'!$E$1168:$CZ$1168='Field Check'!$C$55)*('Field Check'!$C$55&lt;&gt;"")+('Dvd Calendar'!$E$1168:$CZ$1168='Field Check'!$C$56)*('Field Check'!$C$56&lt;&gt;"")+('Dvd Calendar'!$E$1168:$CZ$1168='Field Check'!$C$57)*('Field Check'!$C$57&lt;&gt;""))*(COUNTIF('Dvd Calendar'!$E$1170:$CZ$1170,'Dvd Calendar'!$E$1163:$CZ$1163)=0)),"")))</f>
        <v/>
      </c>
      <c r="D156" s="77">
        <f>IF(D$49="","",IF($B156="","",IFERROR(SUMIFS('Dvd Calendar'!$E$1171:$CZ$1171,'Dvd Calendar'!$E$1170:$CZ$1170,"&gt;"&amp;D$48,'Dvd Calendar'!$E$1170:$CZ$1170,"&lt;="&amp;D$49)+SUMPRODUCT(('Dvd Calendar'!$E$1163:$CZ$1163&gt;D$48)*('Dvd Calendar'!$E$1163:$CZ$1163&lt;=D$49)*'Dvd Calendar'!$E$1166:$CZ$1166*(('Dvd Calendar'!$E$1168:$CZ$1168='Field Check'!$C$53)*('Field Check'!$C$53&lt;&gt;"")+('Dvd Calendar'!$E$1168:$CZ$1168='Field Check'!$C$54)*('Field Check'!$C$54&lt;&gt;"")+('Dvd Calendar'!$E$1168:$CZ$1168='Field Check'!$C$55)*('Field Check'!$C$55&lt;&gt;"")+('Dvd Calendar'!$E$1168:$CZ$1168='Field Check'!$C$56)*('Field Check'!$C$56&lt;&gt;"")+('Dvd Calendar'!$E$1168:$CZ$1168='Field Check'!$C$57)*('Field Check'!$C$57&lt;&gt;""))*(COUNTIF('Dvd Calendar'!$E$1170:$CZ$1170,'Dvd Calendar'!$E$1163:$CZ$1163)=0)),"")))</f>
        <v/>
      </c>
      <c r="E156" s="77">
        <f>IF(E$49="","",IF($B156="","",IFERROR(SUMIFS('Dvd Calendar'!$E$1171:$CZ$1171,'Dvd Calendar'!$E$1170:$CZ$1170,"&gt;"&amp;E$48,'Dvd Calendar'!$E$1170:$CZ$1170,"&lt;="&amp;E$49)+SUMPRODUCT(('Dvd Calendar'!$E$1163:$CZ$1163&gt;E$48)*('Dvd Calendar'!$E$1163:$CZ$1163&lt;=E$49)*'Dvd Calendar'!$E$1166:$CZ$1166*(('Dvd Calendar'!$E$1168:$CZ$1168='Field Check'!$C$53)*('Field Check'!$C$53&lt;&gt;"")+('Dvd Calendar'!$E$1168:$CZ$1168='Field Check'!$C$54)*('Field Check'!$C$54&lt;&gt;"")+('Dvd Calendar'!$E$1168:$CZ$1168='Field Check'!$C$55)*('Field Check'!$C$55&lt;&gt;"")+('Dvd Calendar'!$E$1168:$CZ$1168='Field Check'!$C$56)*('Field Check'!$C$56&lt;&gt;"")+('Dvd Calendar'!$E$1168:$CZ$1168='Field Check'!$C$57)*('Field Check'!$C$57&lt;&gt;""))*(COUNTIF('Dvd Calendar'!$E$1170:$CZ$1170,'Dvd Calendar'!$E$1163:$CZ$1163)=0)),"")))</f>
        <v/>
      </c>
      <c r="F156" s="77">
        <f>IF(F$49="","",IF($B156="","",IFERROR(SUMIFS('Dvd Calendar'!$E$1171:$CZ$1171,'Dvd Calendar'!$E$1170:$CZ$1170,"&gt;"&amp;F$48,'Dvd Calendar'!$E$1170:$CZ$1170,"&lt;="&amp;F$49)+SUMPRODUCT(('Dvd Calendar'!$E$1163:$CZ$1163&gt;F$48)*('Dvd Calendar'!$E$1163:$CZ$1163&lt;=F$49)*'Dvd Calendar'!$E$1166:$CZ$1166*(('Dvd Calendar'!$E$1168:$CZ$1168='Field Check'!$C$53)*('Field Check'!$C$53&lt;&gt;"")+('Dvd Calendar'!$E$1168:$CZ$1168='Field Check'!$C$54)*('Field Check'!$C$54&lt;&gt;"")+('Dvd Calendar'!$E$1168:$CZ$1168='Field Check'!$C$55)*('Field Check'!$C$55&lt;&gt;"")+('Dvd Calendar'!$E$1168:$CZ$1168='Field Check'!$C$56)*('Field Check'!$C$56&lt;&gt;"")+('Dvd Calendar'!$E$1168:$CZ$1168='Field Check'!$C$57)*('Field Check'!$C$57&lt;&gt;""))*(COUNTIF('Dvd Calendar'!$E$1170:$CZ$1170,'Dvd Calendar'!$E$1163:$CZ$1163)=0)),"")))</f>
        <v/>
      </c>
      <c r="G156" s="77">
        <f>IF(G$49="","",IF($B156="","",IFERROR(SUMIFS('Dvd Calendar'!$E$1171:$CZ$1171,'Dvd Calendar'!$E$1170:$CZ$1170,"&gt;"&amp;G$48,'Dvd Calendar'!$E$1170:$CZ$1170,"&lt;="&amp;G$49)+SUMPRODUCT(('Dvd Calendar'!$E$1163:$CZ$1163&gt;G$48)*('Dvd Calendar'!$E$1163:$CZ$1163&lt;=G$49)*'Dvd Calendar'!$E$1166:$CZ$1166*(('Dvd Calendar'!$E$1168:$CZ$1168='Field Check'!$C$53)*('Field Check'!$C$53&lt;&gt;"")+('Dvd Calendar'!$E$1168:$CZ$1168='Field Check'!$C$54)*('Field Check'!$C$54&lt;&gt;"")+('Dvd Calendar'!$E$1168:$CZ$1168='Field Check'!$C$55)*('Field Check'!$C$55&lt;&gt;"")+('Dvd Calendar'!$E$1168:$CZ$1168='Field Check'!$C$56)*('Field Check'!$C$56&lt;&gt;"")+('Dvd Calendar'!$E$1168:$CZ$1168='Field Check'!$C$57)*('Field Check'!$C$57&lt;&gt;""))*(COUNTIF('Dvd Calendar'!$E$1170:$CZ$1170,'Dvd Calendar'!$E$1163:$CZ$1163)=0)),"")))</f>
        <v/>
      </c>
      <c r="H156" s="77">
        <f>IF(H$49="","",IF($B156="","",IFERROR(SUMIFS('Dvd Calendar'!$E$1171:$CZ$1171,'Dvd Calendar'!$E$1170:$CZ$1170,"&gt;"&amp;H$48,'Dvd Calendar'!$E$1170:$CZ$1170,"&lt;="&amp;H$49)+SUMPRODUCT(('Dvd Calendar'!$E$1163:$CZ$1163&gt;H$48)*('Dvd Calendar'!$E$1163:$CZ$1163&lt;=H$49)*'Dvd Calendar'!$E$1166:$CZ$1166*(('Dvd Calendar'!$E$1168:$CZ$1168='Field Check'!$C$53)*('Field Check'!$C$53&lt;&gt;"")+('Dvd Calendar'!$E$1168:$CZ$1168='Field Check'!$C$54)*('Field Check'!$C$54&lt;&gt;"")+('Dvd Calendar'!$E$1168:$CZ$1168='Field Check'!$C$55)*('Field Check'!$C$55&lt;&gt;"")+('Dvd Calendar'!$E$1168:$CZ$1168='Field Check'!$C$56)*('Field Check'!$C$56&lt;&gt;"")+('Dvd Calendar'!$E$1168:$CZ$1168='Field Check'!$C$57)*('Field Check'!$C$57&lt;&gt;""))*(COUNTIF('Dvd Calendar'!$E$1170:$CZ$1170,'Dvd Calendar'!$E$1163:$CZ$1163)=0)),"")))</f>
        <v/>
      </c>
      <c r="I156" s="77">
        <f>IF(I$49="","",IF($B156="","",IFERROR(SUMIFS('Dvd Calendar'!$E$1171:$CZ$1171,'Dvd Calendar'!$E$1170:$CZ$1170,"&gt;"&amp;I$48,'Dvd Calendar'!$E$1170:$CZ$1170,"&lt;="&amp;I$49)+SUMPRODUCT(('Dvd Calendar'!$E$1163:$CZ$1163&gt;I$48)*('Dvd Calendar'!$E$1163:$CZ$1163&lt;=I$49)*'Dvd Calendar'!$E$1166:$CZ$1166*(('Dvd Calendar'!$E$1168:$CZ$1168='Field Check'!$C$53)*('Field Check'!$C$53&lt;&gt;"")+('Dvd Calendar'!$E$1168:$CZ$1168='Field Check'!$C$54)*('Field Check'!$C$54&lt;&gt;"")+('Dvd Calendar'!$E$1168:$CZ$1168='Field Check'!$C$55)*('Field Check'!$C$55&lt;&gt;"")+('Dvd Calendar'!$E$1168:$CZ$1168='Field Check'!$C$56)*('Field Check'!$C$56&lt;&gt;"")+('Dvd Calendar'!$E$1168:$CZ$1168='Field Check'!$C$57)*('Field Check'!$C$57&lt;&gt;""))*(COUNTIF('Dvd Calendar'!$E$1170:$CZ$1170,'Dvd Calendar'!$E$1163:$CZ$1163)=0)),"")))</f>
        <v/>
      </c>
      <c r="J156" s="77">
        <f>IF(J$49="","",IF($B156="","",IFERROR(SUMIFS('Dvd Calendar'!$E$1171:$CZ$1171,'Dvd Calendar'!$E$1170:$CZ$1170,"&gt;"&amp;J$48,'Dvd Calendar'!$E$1170:$CZ$1170,"&lt;="&amp;J$49)+SUMPRODUCT(('Dvd Calendar'!$E$1163:$CZ$1163&gt;J$48)*('Dvd Calendar'!$E$1163:$CZ$1163&lt;=J$49)*'Dvd Calendar'!$E$1166:$CZ$1166*(('Dvd Calendar'!$E$1168:$CZ$1168='Field Check'!$C$53)*('Field Check'!$C$53&lt;&gt;"")+('Dvd Calendar'!$E$1168:$CZ$1168='Field Check'!$C$54)*('Field Check'!$C$54&lt;&gt;"")+('Dvd Calendar'!$E$1168:$CZ$1168='Field Check'!$C$55)*('Field Check'!$C$55&lt;&gt;"")+('Dvd Calendar'!$E$1168:$CZ$1168='Field Check'!$C$56)*('Field Check'!$C$56&lt;&gt;"")+('Dvd Calendar'!$E$1168:$CZ$1168='Field Check'!$C$57)*('Field Check'!$C$57&lt;&gt;""))*(COUNTIF('Dvd Calendar'!$E$1170:$CZ$1170,'Dvd Calendar'!$E$1163:$CZ$1163)=0)),"")))</f>
        <v/>
      </c>
      <c r="K156" s="77">
        <f>IF(K$49="","",IF($B156="","",IFERROR(SUMIFS('Dvd Calendar'!$E$1171:$CZ$1171,'Dvd Calendar'!$E$1170:$CZ$1170,"&gt;"&amp;K$48,'Dvd Calendar'!$E$1170:$CZ$1170,"&lt;="&amp;K$49)+SUMPRODUCT(('Dvd Calendar'!$E$1163:$CZ$1163&gt;K$48)*('Dvd Calendar'!$E$1163:$CZ$1163&lt;=K$49)*'Dvd Calendar'!$E$1166:$CZ$1166*(('Dvd Calendar'!$E$1168:$CZ$1168='Field Check'!$C$53)*('Field Check'!$C$53&lt;&gt;"")+('Dvd Calendar'!$E$1168:$CZ$1168='Field Check'!$C$54)*('Field Check'!$C$54&lt;&gt;"")+('Dvd Calendar'!$E$1168:$CZ$1168='Field Check'!$C$55)*('Field Check'!$C$55&lt;&gt;"")+('Dvd Calendar'!$E$1168:$CZ$1168='Field Check'!$C$56)*('Field Check'!$C$56&lt;&gt;"")+('Dvd Calendar'!$E$1168:$CZ$1168='Field Check'!$C$57)*('Field Check'!$C$57&lt;&gt;""))*(COUNTIF('Dvd Calendar'!$E$1170:$CZ$1170,'Dvd Calendar'!$E$1163:$CZ$1163)=0)),"")))</f>
        <v/>
      </c>
      <c r="L156" s="77">
        <f>IF(L$49="","",IF($B156="","",IFERROR(SUMIFS('Dvd Calendar'!$E$1171:$CZ$1171,'Dvd Calendar'!$E$1170:$CZ$1170,"&gt;"&amp;L$48,'Dvd Calendar'!$E$1170:$CZ$1170,"&lt;="&amp;L$49)+SUMPRODUCT(('Dvd Calendar'!$E$1163:$CZ$1163&gt;L$48)*('Dvd Calendar'!$E$1163:$CZ$1163&lt;=L$49)*'Dvd Calendar'!$E$1166:$CZ$1166*(('Dvd Calendar'!$E$1168:$CZ$1168='Field Check'!$C$53)*('Field Check'!$C$53&lt;&gt;"")+('Dvd Calendar'!$E$1168:$CZ$1168='Field Check'!$C$54)*('Field Check'!$C$54&lt;&gt;"")+('Dvd Calendar'!$E$1168:$CZ$1168='Field Check'!$C$55)*('Field Check'!$C$55&lt;&gt;"")+('Dvd Calendar'!$E$1168:$CZ$1168='Field Check'!$C$56)*('Field Check'!$C$56&lt;&gt;"")+('Dvd Calendar'!$E$1168:$CZ$1168='Field Check'!$C$57)*('Field Check'!$C$57&lt;&gt;""))*(COUNTIF('Dvd Calendar'!$E$1170:$CZ$1170,'Dvd Calendar'!$E$1163:$CZ$1163)=0)),"")))</f>
        <v/>
      </c>
      <c r="M156" s="77">
        <f>IF(M$49="","",IF($B156="","",IFERROR(SUMIFS('Dvd Calendar'!$E$1171:$CZ$1171,'Dvd Calendar'!$E$1170:$CZ$1170,"&gt;"&amp;M$48,'Dvd Calendar'!$E$1170:$CZ$1170,"&lt;="&amp;M$49)+SUMPRODUCT(('Dvd Calendar'!$E$1163:$CZ$1163&gt;M$48)*('Dvd Calendar'!$E$1163:$CZ$1163&lt;=M$49)*'Dvd Calendar'!$E$1166:$CZ$1166*(('Dvd Calendar'!$E$1168:$CZ$1168='Field Check'!$C$53)*('Field Check'!$C$53&lt;&gt;"")+('Dvd Calendar'!$E$1168:$CZ$1168='Field Check'!$C$54)*('Field Check'!$C$54&lt;&gt;"")+('Dvd Calendar'!$E$1168:$CZ$1168='Field Check'!$C$55)*('Field Check'!$C$55&lt;&gt;"")+('Dvd Calendar'!$E$1168:$CZ$1168='Field Check'!$C$56)*('Field Check'!$C$56&lt;&gt;"")+('Dvd Calendar'!$E$1168:$CZ$1168='Field Check'!$C$57)*('Field Check'!$C$57&lt;&gt;""))*(COUNTIF('Dvd Calendar'!$E$1170:$CZ$1170,'Dvd Calendar'!$E$1163:$CZ$1163)=0)),"")))</f>
        <v/>
      </c>
      <c r="N156" s="77">
        <f>IF(N$49="","",IF($B156="","",IFERROR(SUMIFS('Dvd Calendar'!$E$1171:$CZ$1171,'Dvd Calendar'!$E$1170:$CZ$1170,"&gt;"&amp;N$48,'Dvd Calendar'!$E$1170:$CZ$1170,"&lt;="&amp;N$49)+SUMPRODUCT(('Dvd Calendar'!$E$1163:$CZ$1163&gt;N$48)*('Dvd Calendar'!$E$1163:$CZ$1163&lt;=N$49)*'Dvd Calendar'!$E$1166:$CZ$1166*(('Dvd Calendar'!$E$1168:$CZ$1168='Field Check'!$C$53)*('Field Check'!$C$53&lt;&gt;"")+('Dvd Calendar'!$E$1168:$CZ$1168='Field Check'!$C$54)*('Field Check'!$C$54&lt;&gt;"")+('Dvd Calendar'!$E$1168:$CZ$1168='Field Check'!$C$55)*('Field Check'!$C$55&lt;&gt;"")+('Dvd Calendar'!$E$1168:$CZ$1168='Field Check'!$C$56)*('Field Check'!$C$56&lt;&gt;"")+('Dvd Calendar'!$E$1168:$CZ$1168='Field Check'!$C$57)*('Field Check'!$C$57&lt;&gt;""))*(COUNTIF('Dvd Calendar'!$E$1170:$CZ$1170,'Dvd Calendar'!$E$1163:$CZ$1163)=0)),"")))</f>
        <v/>
      </c>
      <c r="O156" s="77">
        <f>IF(O$49="","",IF($B156="","",IFERROR(SUMIFS('Dvd Calendar'!$E$1171:$CZ$1171,'Dvd Calendar'!$E$1170:$CZ$1170,"&gt;"&amp;O$48,'Dvd Calendar'!$E$1170:$CZ$1170,"&lt;="&amp;O$49)+SUMPRODUCT(('Dvd Calendar'!$E$1163:$CZ$1163&gt;O$48)*('Dvd Calendar'!$E$1163:$CZ$1163&lt;=O$49)*'Dvd Calendar'!$E$1166:$CZ$1166*(('Dvd Calendar'!$E$1168:$CZ$1168='Field Check'!$C$53)*('Field Check'!$C$53&lt;&gt;"")+('Dvd Calendar'!$E$1168:$CZ$1168='Field Check'!$C$54)*('Field Check'!$C$54&lt;&gt;"")+('Dvd Calendar'!$E$1168:$CZ$1168='Field Check'!$C$55)*('Field Check'!$C$55&lt;&gt;"")+('Dvd Calendar'!$E$1168:$CZ$1168='Field Check'!$C$56)*('Field Check'!$C$56&lt;&gt;"")+('Dvd Calendar'!$E$1168:$CZ$1168='Field Check'!$C$57)*('Field Check'!$C$57&lt;&gt;""))*(COUNTIF('Dvd Calendar'!$E$1170:$CZ$1170,'Dvd Calendar'!$E$1163:$CZ$1163)=0)),"")))</f>
        <v/>
      </c>
      <c r="P156" s="77">
        <f>IF(P$49="","",IF($B156="","",IFERROR(SUMIFS('Dvd Calendar'!$E$1171:$CZ$1171,'Dvd Calendar'!$E$1170:$CZ$1170,"&gt;"&amp;P$48,'Dvd Calendar'!$E$1170:$CZ$1170,"&lt;="&amp;P$49)+SUMPRODUCT(('Dvd Calendar'!$E$1163:$CZ$1163&gt;P$48)*('Dvd Calendar'!$E$1163:$CZ$1163&lt;=P$49)*'Dvd Calendar'!$E$1166:$CZ$1166*(('Dvd Calendar'!$E$1168:$CZ$1168='Field Check'!$C$53)*('Field Check'!$C$53&lt;&gt;"")+('Dvd Calendar'!$E$1168:$CZ$1168='Field Check'!$C$54)*('Field Check'!$C$54&lt;&gt;"")+('Dvd Calendar'!$E$1168:$CZ$1168='Field Check'!$C$55)*('Field Check'!$C$55&lt;&gt;"")+('Dvd Calendar'!$E$1168:$CZ$1168='Field Check'!$C$56)*('Field Check'!$C$56&lt;&gt;"")+('Dvd Calendar'!$E$1168:$CZ$1168='Field Check'!$C$57)*('Field Check'!$C$57&lt;&gt;""))*(COUNTIF('Dvd Calendar'!$E$1170:$CZ$1170,'Dvd Calendar'!$E$1163:$CZ$1163)=0)),"")))</f>
        <v/>
      </c>
      <c r="Q156" s="77">
        <f>IF(Q$49="","",IF($B156="","",IFERROR(SUMIFS('Dvd Calendar'!$E$1171:$CZ$1171,'Dvd Calendar'!$E$1170:$CZ$1170,"&gt;"&amp;Q$48,'Dvd Calendar'!$E$1170:$CZ$1170,"&lt;="&amp;Q$49)+SUMPRODUCT(('Dvd Calendar'!$E$1163:$CZ$1163&gt;Q$48)*('Dvd Calendar'!$E$1163:$CZ$1163&lt;=Q$49)*'Dvd Calendar'!$E$1166:$CZ$1166*(('Dvd Calendar'!$E$1168:$CZ$1168='Field Check'!$C$53)*('Field Check'!$C$53&lt;&gt;"")+('Dvd Calendar'!$E$1168:$CZ$1168='Field Check'!$C$54)*('Field Check'!$C$54&lt;&gt;"")+('Dvd Calendar'!$E$1168:$CZ$1168='Field Check'!$C$55)*('Field Check'!$C$55&lt;&gt;"")+('Dvd Calendar'!$E$1168:$CZ$1168='Field Check'!$C$56)*('Field Check'!$C$56&lt;&gt;"")+('Dvd Calendar'!$E$1168:$CZ$1168='Field Check'!$C$57)*('Field Check'!$C$57&lt;&gt;""))*(COUNTIF('Dvd Calendar'!$E$1170:$CZ$1170,'Dvd Calendar'!$E$1163:$CZ$1163)=0)),"")))</f>
        <v/>
      </c>
      <c r="R156" s="77">
        <f>IF(R$49="","",IF($B156="","",IFERROR(SUMIFS('Dvd Calendar'!$E$1171:$CZ$1171,'Dvd Calendar'!$E$1170:$CZ$1170,"&gt;"&amp;R$48,'Dvd Calendar'!$E$1170:$CZ$1170,"&lt;="&amp;R$49)+SUMPRODUCT(('Dvd Calendar'!$E$1163:$CZ$1163&gt;R$48)*('Dvd Calendar'!$E$1163:$CZ$1163&lt;=R$49)*'Dvd Calendar'!$E$1166:$CZ$1166*(('Dvd Calendar'!$E$1168:$CZ$1168='Field Check'!$C$53)*('Field Check'!$C$53&lt;&gt;"")+('Dvd Calendar'!$E$1168:$CZ$1168='Field Check'!$C$54)*('Field Check'!$C$54&lt;&gt;"")+('Dvd Calendar'!$E$1168:$CZ$1168='Field Check'!$C$55)*('Field Check'!$C$55&lt;&gt;"")+('Dvd Calendar'!$E$1168:$CZ$1168='Field Check'!$C$56)*('Field Check'!$C$56&lt;&gt;"")+('Dvd Calendar'!$E$1168:$CZ$1168='Field Check'!$C$57)*('Field Check'!$C$57&lt;&gt;""))*(COUNTIF('Dvd Calendar'!$E$1170:$CZ$1170,'Dvd Calendar'!$E$1163:$CZ$1163)=0)),"")))</f>
        <v/>
      </c>
    </row>
    <row r="157">
      <c r="B157" s="126">
        <f>IF('AS51'!$C$112="","",'AS51'!$C$112)</f>
        <v/>
      </c>
      <c r="C157" s="77">
        <f>IF(C$49="","",IF($B157="","",IFERROR(SUMIFS('Dvd Calendar'!$E$1182:$CZ$1182,'Dvd Calendar'!$E$1181:$CZ$1181,"&gt;"&amp;C$48,'Dvd Calendar'!$E$1181:$CZ$1181,"&lt;="&amp;C$49)+SUMPRODUCT(('Dvd Calendar'!$E$1174:$CZ$1174&gt;C$48)*('Dvd Calendar'!$E$1174:$CZ$1174&lt;=C$49)*'Dvd Calendar'!$E$1177:$CZ$1177*(('Dvd Calendar'!$E$1179:$CZ$1179='Field Check'!$C$53)*('Field Check'!$C$53&lt;&gt;"")+('Dvd Calendar'!$E$1179:$CZ$1179='Field Check'!$C$54)*('Field Check'!$C$54&lt;&gt;"")+('Dvd Calendar'!$E$1179:$CZ$1179='Field Check'!$C$55)*('Field Check'!$C$55&lt;&gt;"")+('Dvd Calendar'!$E$1179:$CZ$1179='Field Check'!$C$56)*('Field Check'!$C$56&lt;&gt;"")+('Dvd Calendar'!$E$1179:$CZ$1179='Field Check'!$C$57)*('Field Check'!$C$57&lt;&gt;""))*(COUNTIF('Dvd Calendar'!$E$1181:$CZ$1181,'Dvd Calendar'!$E$1174:$CZ$1174)=0)),"")))</f>
        <v/>
      </c>
      <c r="D157" s="77">
        <f>IF(D$49="","",IF($B157="","",IFERROR(SUMIFS('Dvd Calendar'!$E$1182:$CZ$1182,'Dvd Calendar'!$E$1181:$CZ$1181,"&gt;"&amp;D$48,'Dvd Calendar'!$E$1181:$CZ$1181,"&lt;="&amp;D$49)+SUMPRODUCT(('Dvd Calendar'!$E$1174:$CZ$1174&gt;D$48)*('Dvd Calendar'!$E$1174:$CZ$1174&lt;=D$49)*'Dvd Calendar'!$E$1177:$CZ$1177*(('Dvd Calendar'!$E$1179:$CZ$1179='Field Check'!$C$53)*('Field Check'!$C$53&lt;&gt;"")+('Dvd Calendar'!$E$1179:$CZ$1179='Field Check'!$C$54)*('Field Check'!$C$54&lt;&gt;"")+('Dvd Calendar'!$E$1179:$CZ$1179='Field Check'!$C$55)*('Field Check'!$C$55&lt;&gt;"")+('Dvd Calendar'!$E$1179:$CZ$1179='Field Check'!$C$56)*('Field Check'!$C$56&lt;&gt;"")+('Dvd Calendar'!$E$1179:$CZ$1179='Field Check'!$C$57)*('Field Check'!$C$57&lt;&gt;""))*(COUNTIF('Dvd Calendar'!$E$1181:$CZ$1181,'Dvd Calendar'!$E$1174:$CZ$1174)=0)),"")))</f>
        <v/>
      </c>
      <c r="E157" s="77">
        <f>IF(E$49="","",IF($B157="","",IFERROR(SUMIFS('Dvd Calendar'!$E$1182:$CZ$1182,'Dvd Calendar'!$E$1181:$CZ$1181,"&gt;"&amp;E$48,'Dvd Calendar'!$E$1181:$CZ$1181,"&lt;="&amp;E$49)+SUMPRODUCT(('Dvd Calendar'!$E$1174:$CZ$1174&gt;E$48)*('Dvd Calendar'!$E$1174:$CZ$1174&lt;=E$49)*'Dvd Calendar'!$E$1177:$CZ$1177*(('Dvd Calendar'!$E$1179:$CZ$1179='Field Check'!$C$53)*('Field Check'!$C$53&lt;&gt;"")+('Dvd Calendar'!$E$1179:$CZ$1179='Field Check'!$C$54)*('Field Check'!$C$54&lt;&gt;"")+('Dvd Calendar'!$E$1179:$CZ$1179='Field Check'!$C$55)*('Field Check'!$C$55&lt;&gt;"")+('Dvd Calendar'!$E$1179:$CZ$1179='Field Check'!$C$56)*('Field Check'!$C$56&lt;&gt;"")+('Dvd Calendar'!$E$1179:$CZ$1179='Field Check'!$C$57)*('Field Check'!$C$57&lt;&gt;""))*(COUNTIF('Dvd Calendar'!$E$1181:$CZ$1181,'Dvd Calendar'!$E$1174:$CZ$1174)=0)),"")))</f>
        <v/>
      </c>
      <c r="F157" s="77">
        <f>IF(F$49="","",IF($B157="","",IFERROR(SUMIFS('Dvd Calendar'!$E$1182:$CZ$1182,'Dvd Calendar'!$E$1181:$CZ$1181,"&gt;"&amp;F$48,'Dvd Calendar'!$E$1181:$CZ$1181,"&lt;="&amp;F$49)+SUMPRODUCT(('Dvd Calendar'!$E$1174:$CZ$1174&gt;F$48)*('Dvd Calendar'!$E$1174:$CZ$1174&lt;=F$49)*'Dvd Calendar'!$E$1177:$CZ$1177*(('Dvd Calendar'!$E$1179:$CZ$1179='Field Check'!$C$53)*('Field Check'!$C$53&lt;&gt;"")+('Dvd Calendar'!$E$1179:$CZ$1179='Field Check'!$C$54)*('Field Check'!$C$54&lt;&gt;"")+('Dvd Calendar'!$E$1179:$CZ$1179='Field Check'!$C$55)*('Field Check'!$C$55&lt;&gt;"")+('Dvd Calendar'!$E$1179:$CZ$1179='Field Check'!$C$56)*('Field Check'!$C$56&lt;&gt;"")+('Dvd Calendar'!$E$1179:$CZ$1179='Field Check'!$C$57)*('Field Check'!$C$57&lt;&gt;""))*(COUNTIF('Dvd Calendar'!$E$1181:$CZ$1181,'Dvd Calendar'!$E$1174:$CZ$1174)=0)),"")))</f>
        <v/>
      </c>
      <c r="G157" s="77">
        <f>IF(G$49="","",IF($B157="","",IFERROR(SUMIFS('Dvd Calendar'!$E$1182:$CZ$1182,'Dvd Calendar'!$E$1181:$CZ$1181,"&gt;"&amp;G$48,'Dvd Calendar'!$E$1181:$CZ$1181,"&lt;="&amp;G$49)+SUMPRODUCT(('Dvd Calendar'!$E$1174:$CZ$1174&gt;G$48)*('Dvd Calendar'!$E$1174:$CZ$1174&lt;=G$49)*'Dvd Calendar'!$E$1177:$CZ$1177*(('Dvd Calendar'!$E$1179:$CZ$1179='Field Check'!$C$53)*('Field Check'!$C$53&lt;&gt;"")+('Dvd Calendar'!$E$1179:$CZ$1179='Field Check'!$C$54)*('Field Check'!$C$54&lt;&gt;"")+('Dvd Calendar'!$E$1179:$CZ$1179='Field Check'!$C$55)*('Field Check'!$C$55&lt;&gt;"")+('Dvd Calendar'!$E$1179:$CZ$1179='Field Check'!$C$56)*('Field Check'!$C$56&lt;&gt;"")+('Dvd Calendar'!$E$1179:$CZ$1179='Field Check'!$C$57)*('Field Check'!$C$57&lt;&gt;""))*(COUNTIF('Dvd Calendar'!$E$1181:$CZ$1181,'Dvd Calendar'!$E$1174:$CZ$1174)=0)),"")))</f>
        <v/>
      </c>
      <c r="H157" s="77">
        <f>IF(H$49="","",IF($B157="","",IFERROR(SUMIFS('Dvd Calendar'!$E$1182:$CZ$1182,'Dvd Calendar'!$E$1181:$CZ$1181,"&gt;"&amp;H$48,'Dvd Calendar'!$E$1181:$CZ$1181,"&lt;="&amp;H$49)+SUMPRODUCT(('Dvd Calendar'!$E$1174:$CZ$1174&gt;H$48)*('Dvd Calendar'!$E$1174:$CZ$1174&lt;=H$49)*'Dvd Calendar'!$E$1177:$CZ$1177*(('Dvd Calendar'!$E$1179:$CZ$1179='Field Check'!$C$53)*('Field Check'!$C$53&lt;&gt;"")+('Dvd Calendar'!$E$1179:$CZ$1179='Field Check'!$C$54)*('Field Check'!$C$54&lt;&gt;"")+('Dvd Calendar'!$E$1179:$CZ$1179='Field Check'!$C$55)*('Field Check'!$C$55&lt;&gt;"")+('Dvd Calendar'!$E$1179:$CZ$1179='Field Check'!$C$56)*('Field Check'!$C$56&lt;&gt;"")+('Dvd Calendar'!$E$1179:$CZ$1179='Field Check'!$C$57)*('Field Check'!$C$57&lt;&gt;""))*(COUNTIF('Dvd Calendar'!$E$1181:$CZ$1181,'Dvd Calendar'!$E$1174:$CZ$1174)=0)),"")))</f>
        <v/>
      </c>
      <c r="I157" s="77">
        <f>IF(I$49="","",IF($B157="","",IFERROR(SUMIFS('Dvd Calendar'!$E$1182:$CZ$1182,'Dvd Calendar'!$E$1181:$CZ$1181,"&gt;"&amp;I$48,'Dvd Calendar'!$E$1181:$CZ$1181,"&lt;="&amp;I$49)+SUMPRODUCT(('Dvd Calendar'!$E$1174:$CZ$1174&gt;I$48)*('Dvd Calendar'!$E$1174:$CZ$1174&lt;=I$49)*'Dvd Calendar'!$E$1177:$CZ$1177*(('Dvd Calendar'!$E$1179:$CZ$1179='Field Check'!$C$53)*('Field Check'!$C$53&lt;&gt;"")+('Dvd Calendar'!$E$1179:$CZ$1179='Field Check'!$C$54)*('Field Check'!$C$54&lt;&gt;"")+('Dvd Calendar'!$E$1179:$CZ$1179='Field Check'!$C$55)*('Field Check'!$C$55&lt;&gt;"")+('Dvd Calendar'!$E$1179:$CZ$1179='Field Check'!$C$56)*('Field Check'!$C$56&lt;&gt;"")+('Dvd Calendar'!$E$1179:$CZ$1179='Field Check'!$C$57)*('Field Check'!$C$57&lt;&gt;""))*(COUNTIF('Dvd Calendar'!$E$1181:$CZ$1181,'Dvd Calendar'!$E$1174:$CZ$1174)=0)),"")))</f>
        <v/>
      </c>
      <c r="J157" s="77">
        <f>IF(J$49="","",IF($B157="","",IFERROR(SUMIFS('Dvd Calendar'!$E$1182:$CZ$1182,'Dvd Calendar'!$E$1181:$CZ$1181,"&gt;"&amp;J$48,'Dvd Calendar'!$E$1181:$CZ$1181,"&lt;="&amp;J$49)+SUMPRODUCT(('Dvd Calendar'!$E$1174:$CZ$1174&gt;J$48)*('Dvd Calendar'!$E$1174:$CZ$1174&lt;=J$49)*'Dvd Calendar'!$E$1177:$CZ$1177*(('Dvd Calendar'!$E$1179:$CZ$1179='Field Check'!$C$53)*('Field Check'!$C$53&lt;&gt;"")+('Dvd Calendar'!$E$1179:$CZ$1179='Field Check'!$C$54)*('Field Check'!$C$54&lt;&gt;"")+('Dvd Calendar'!$E$1179:$CZ$1179='Field Check'!$C$55)*('Field Check'!$C$55&lt;&gt;"")+('Dvd Calendar'!$E$1179:$CZ$1179='Field Check'!$C$56)*('Field Check'!$C$56&lt;&gt;"")+('Dvd Calendar'!$E$1179:$CZ$1179='Field Check'!$C$57)*('Field Check'!$C$57&lt;&gt;""))*(COUNTIF('Dvd Calendar'!$E$1181:$CZ$1181,'Dvd Calendar'!$E$1174:$CZ$1174)=0)),"")))</f>
        <v/>
      </c>
      <c r="K157" s="77">
        <f>IF(K$49="","",IF($B157="","",IFERROR(SUMIFS('Dvd Calendar'!$E$1182:$CZ$1182,'Dvd Calendar'!$E$1181:$CZ$1181,"&gt;"&amp;K$48,'Dvd Calendar'!$E$1181:$CZ$1181,"&lt;="&amp;K$49)+SUMPRODUCT(('Dvd Calendar'!$E$1174:$CZ$1174&gt;K$48)*('Dvd Calendar'!$E$1174:$CZ$1174&lt;=K$49)*'Dvd Calendar'!$E$1177:$CZ$1177*(('Dvd Calendar'!$E$1179:$CZ$1179='Field Check'!$C$53)*('Field Check'!$C$53&lt;&gt;"")+('Dvd Calendar'!$E$1179:$CZ$1179='Field Check'!$C$54)*('Field Check'!$C$54&lt;&gt;"")+('Dvd Calendar'!$E$1179:$CZ$1179='Field Check'!$C$55)*('Field Check'!$C$55&lt;&gt;"")+('Dvd Calendar'!$E$1179:$CZ$1179='Field Check'!$C$56)*('Field Check'!$C$56&lt;&gt;"")+('Dvd Calendar'!$E$1179:$CZ$1179='Field Check'!$C$57)*('Field Check'!$C$57&lt;&gt;""))*(COUNTIF('Dvd Calendar'!$E$1181:$CZ$1181,'Dvd Calendar'!$E$1174:$CZ$1174)=0)),"")))</f>
        <v/>
      </c>
      <c r="L157" s="77">
        <f>IF(L$49="","",IF($B157="","",IFERROR(SUMIFS('Dvd Calendar'!$E$1182:$CZ$1182,'Dvd Calendar'!$E$1181:$CZ$1181,"&gt;"&amp;L$48,'Dvd Calendar'!$E$1181:$CZ$1181,"&lt;="&amp;L$49)+SUMPRODUCT(('Dvd Calendar'!$E$1174:$CZ$1174&gt;L$48)*('Dvd Calendar'!$E$1174:$CZ$1174&lt;=L$49)*'Dvd Calendar'!$E$1177:$CZ$1177*(('Dvd Calendar'!$E$1179:$CZ$1179='Field Check'!$C$53)*('Field Check'!$C$53&lt;&gt;"")+('Dvd Calendar'!$E$1179:$CZ$1179='Field Check'!$C$54)*('Field Check'!$C$54&lt;&gt;"")+('Dvd Calendar'!$E$1179:$CZ$1179='Field Check'!$C$55)*('Field Check'!$C$55&lt;&gt;"")+('Dvd Calendar'!$E$1179:$CZ$1179='Field Check'!$C$56)*('Field Check'!$C$56&lt;&gt;"")+('Dvd Calendar'!$E$1179:$CZ$1179='Field Check'!$C$57)*('Field Check'!$C$57&lt;&gt;""))*(COUNTIF('Dvd Calendar'!$E$1181:$CZ$1181,'Dvd Calendar'!$E$1174:$CZ$1174)=0)),"")))</f>
        <v/>
      </c>
      <c r="M157" s="77">
        <f>IF(M$49="","",IF($B157="","",IFERROR(SUMIFS('Dvd Calendar'!$E$1182:$CZ$1182,'Dvd Calendar'!$E$1181:$CZ$1181,"&gt;"&amp;M$48,'Dvd Calendar'!$E$1181:$CZ$1181,"&lt;="&amp;M$49)+SUMPRODUCT(('Dvd Calendar'!$E$1174:$CZ$1174&gt;M$48)*('Dvd Calendar'!$E$1174:$CZ$1174&lt;=M$49)*'Dvd Calendar'!$E$1177:$CZ$1177*(('Dvd Calendar'!$E$1179:$CZ$1179='Field Check'!$C$53)*('Field Check'!$C$53&lt;&gt;"")+('Dvd Calendar'!$E$1179:$CZ$1179='Field Check'!$C$54)*('Field Check'!$C$54&lt;&gt;"")+('Dvd Calendar'!$E$1179:$CZ$1179='Field Check'!$C$55)*('Field Check'!$C$55&lt;&gt;"")+('Dvd Calendar'!$E$1179:$CZ$1179='Field Check'!$C$56)*('Field Check'!$C$56&lt;&gt;"")+('Dvd Calendar'!$E$1179:$CZ$1179='Field Check'!$C$57)*('Field Check'!$C$57&lt;&gt;""))*(COUNTIF('Dvd Calendar'!$E$1181:$CZ$1181,'Dvd Calendar'!$E$1174:$CZ$1174)=0)),"")))</f>
        <v/>
      </c>
      <c r="N157" s="77">
        <f>IF(N$49="","",IF($B157="","",IFERROR(SUMIFS('Dvd Calendar'!$E$1182:$CZ$1182,'Dvd Calendar'!$E$1181:$CZ$1181,"&gt;"&amp;N$48,'Dvd Calendar'!$E$1181:$CZ$1181,"&lt;="&amp;N$49)+SUMPRODUCT(('Dvd Calendar'!$E$1174:$CZ$1174&gt;N$48)*('Dvd Calendar'!$E$1174:$CZ$1174&lt;=N$49)*'Dvd Calendar'!$E$1177:$CZ$1177*(('Dvd Calendar'!$E$1179:$CZ$1179='Field Check'!$C$53)*('Field Check'!$C$53&lt;&gt;"")+('Dvd Calendar'!$E$1179:$CZ$1179='Field Check'!$C$54)*('Field Check'!$C$54&lt;&gt;"")+('Dvd Calendar'!$E$1179:$CZ$1179='Field Check'!$C$55)*('Field Check'!$C$55&lt;&gt;"")+('Dvd Calendar'!$E$1179:$CZ$1179='Field Check'!$C$56)*('Field Check'!$C$56&lt;&gt;"")+('Dvd Calendar'!$E$1179:$CZ$1179='Field Check'!$C$57)*('Field Check'!$C$57&lt;&gt;""))*(COUNTIF('Dvd Calendar'!$E$1181:$CZ$1181,'Dvd Calendar'!$E$1174:$CZ$1174)=0)),"")))</f>
        <v/>
      </c>
      <c r="O157" s="77">
        <f>IF(O$49="","",IF($B157="","",IFERROR(SUMIFS('Dvd Calendar'!$E$1182:$CZ$1182,'Dvd Calendar'!$E$1181:$CZ$1181,"&gt;"&amp;O$48,'Dvd Calendar'!$E$1181:$CZ$1181,"&lt;="&amp;O$49)+SUMPRODUCT(('Dvd Calendar'!$E$1174:$CZ$1174&gt;O$48)*('Dvd Calendar'!$E$1174:$CZ$1174&lt;=O$49)*'Dvd Calendar'!$E$1177:$CZ$1177*(('Dvd Calendar'!$E$1179:$CZ$1179='Field Check'!$C$53)*('Field Check'!$C$53&lt;&gt;"")+('Dvd Calendar'!$E$1179:$CZ$1179='Field Check'!$C$54)*('Field Check'!$C$54&lt;&gt;"")+('Dvd Calendar'!$E$1179:$CZ$1179='Field Check'!$C$55)*('Field Check'!$C$55&lt;&gt;"")+('Dvd Calendar'!$E$1179:$CZ$1179='Field Check'!$C$56)*('Field Check'!$C$56&lt;&gt;"")+('Dvd Calendar'!$E$1179:$CZ$1179='Field Check'!$C$57)*('Field Check'!$C$57&lt;&gt;""))*(COUNTIF('Dvd Calendar'!$E$1181:$CZ$1181,'Dvd Calendar'!$E$1174:$CZ$1174)=0)),"")))</f>
        <v/>
      </c>
      <c r="P157" s="77">
        <f>IF(P$49="","",IF($B157="","",IFERROR(SUMIFS('Dvd Calendar'!$E$1182:$CZ$1182,'Dvd Calendar'!$E$1181:$CZ$1181,"&gt;"&amp;P$48,'Dvd Calendar'!$E$1181:$CZ$1181,"&lt;="&amp;P$49)+SUMPRODUCT(('Dvd Calendar'!$E$1174:$CZ$1174&gt;P$48)*('Dvd Calendar'!$E$1174:$CZ$1174&lt;=P$49)*'Dvd Calendar'!$E$1177:$CZ$1177*(('Dvd Calendar'!$E$1179:$CZ$1179='Field Check'!$C$53)*('Field Check'!$C$53&lt;&gt;"")+('Dvd Calendar'!$E$1179:$CZ$1179='Field Check'!$C$54)*('Field Check'!$C$54&lt;&gt;"")+('Dvd Calendar'!$E$1179:$CZ$1179='Field Check'!$C$55)*('Field Check'!$C$55&lt;&gt;"")+('Dvd Calendar'!$E$1179:$CZ$1179='Field Check'!$C$56)*('Field Check'!$C$56&lt;&gt;"")+('Dvd Calendar'!$E$1179:$CZ$1179='Field Check'!$C$57)*('Field Check'!$C$57&lt;&gt;""))*(COUNTIF('Dvd Calendar'!$E$1181:$CZ$1181,'Dvd Calendar'!$E$1174:$CZ$1174)=0)),"")))</f>
        <v/>
      </c>
      <c r="Q157" s="77">
        <f>IF(Q$49="","",IF($B157="","",IFERROR(SUMIFS('Dvd Calendar'!$E$1182:$CZ$1182,'Dvd Calendar'!$E$1181:$CZ$1181,"&gt;"&amp;Q$48,'Dvd Calendar'!$E$1181:$CZ$1181,"&lt;="&amp;Q$49)+SUMPRODUCT(('Dvd Calendar'!$E$1174:$CZ$1174&gt;Q$48)*('Dvd Calendar'!$E$1174:$CZ$1174&lt;=Q$49)*'Dvd Calendar'!$E$1177:$CZ$1177*(('Dvd Calendar'!$E$1179:$CZ$1179='Field Check'!$C$53)*('Field Check'!$C$53&lt;&gt;"")+('Dvd Calendar'!$E$1179:$CZ$1179='Field Check'!$C$54)*('Field Check'!$C$54&lt;&gt;"")+('Dvd Calendar'!$E$1179:$CZ$1179='Field Check'!$C$55)*('Field Check'!$C$55&lt;&gt;"")+('Dvd Calendar'!$E$1179:$CZ$1179='Field Check'!$C$56)*('Field Check'!$C$56&lt;&gt;"")+('Dvd Calendar'!$E$1179:$CZ$1179='Field Check'!$C$57)*('Field Check'!$C$57&lt;&gt;""))*(COUNTIF('Dvd Calendar'!$E$1181:$CZ$1181,'Dvd Calendar'!$E$1174:$CZ$1174)=0)),"")))</f>
        <v/>
      </c>
      <c r="R157" s="77">
        <f>IF(R$49="","",IF($B157="","",IFERROR(SUMIFS('Dvd Calendar'!$E$1182:$CZ$1182,'Dvd Calendar'!$E$1181:$CZ$1181,"&gt;"&amp;R$48,'Dvd Calendar'!$E$1181:$CZ$1181,"&lt;="&amp;R$49)+SUMPRODUCT(('Dvd Calendar'!$E$1174:$CZ$1174&gt;R$48)*('Dvd Calendar'!$E$1174:$CZ$1174&lt;=R$49)*'Dvd Calendar'!$E$1177:$CZ$1177*(('Dvd Calendar'!$E$1179:$CZ$1179='Field Check'!$C$53)*('Field Check'!$C$53&lt;&gt;"")+('Dvd Calendar'!$E$1179:$CZ$1179='Field Check'!$C$54)*('Field Check'!$C$54&lt;&gt;"")+('Dvd Calendar'!$E$1179:$CZ$1179='Field Check'!$C$55)*('Field Check'!$C$55&lt;&gt;"")+('Dvd Calendar'!$E$1179:$CZ$1179='Field Check'!$C$56)*('Field Check'!$C$56&lt;&gt;"")+('Dvd Calendar'!$E$1179:$CZ$1179='Field Check'!$C$57)*('Field Check'!$C$57&lt;&gt;""))*(COUNTIF('Dvd Calendar'!$E$1181:$CZ$1181,'Dvd Calendar'!$E$1174:$CZ$1174)=0)),"")))</f>
        <v/>
      </c>
    </row>
    <row r="158">
      <c r="B158" s="126">
        <f>IF('AS51'!$C$113="","",'AS51'!$C$113)</f>
        <v/>
      </c>
      <c r="C158" s="77">
        <f>IF(C$49="","",IF($B158="","",IFERROR(SUMIFS('Dvd Calendar'!$E$1193:$CZ$1193,'Dvd Calendar'!$E$1192:$CZ$1192,"&gt;"&amp;C$48,'Dvd Calendar'!$E$1192:$CZ$1192,"&lt;="&amp;C$49)+SUMPRODUCT(('Dvd Calendar'!$E$1185:$CZ$1185&gt;C$48)*('Dvd Calendar'!$E$1185:$CZ$1185&lt;=C$49)*'Dvd Calendar'!$E$1188:$CZ$1188*(('Dvd Calendar'!$E$1190:$CZ$1190='Field Check'!$C$53)*('Field Check'!$C$53&lt;&gt;"")+('Dvd Calendar'!$E$1190:$CZ$1190='Field Check'!$C$54)*('Field Check'!$C$54&lt;&gt;"")+('Dvd Calendar'!$E$1190:$CZ$1190='Field Check'!$C$55)*('Field Check'!$C$55&lt;&gt;"")+('Dvd Calendar'!$E$1190:$CZ$1190='Field Check'!$C$56)*('Field Check'!$C$56&lt;&gt;"")+('Dvd Calendar'!$E$1190:$CZ$1190='Field Check'!$C$57)*('Field Check'!$C$57&lt;&gt;""))*(COUNTIF('Dvd Calendar'!$E$1192:$CZ$1192,'Dvd Calendar'!$E$1185:$CZ$1185)=0)),"")))</f>
        <v/>
      </c>
      <c r="D158" s="77">
        <f>IF(D$49="","",IF($B158="","",IFERROR(SUMIFS('Dvd Calendar'!$E$1193:$CZ$1193,'Dvd Calendar'!$E$1192:$CZ$1192,"&gt;"&amp;D$48,'Dvd Calendar'!$E$1192:$CZ$1192,"&lt;="&amp;D$49)+SUMPRODUCT(('Dvd Calendar'!$E$1185:$CZ$1185&gt;D$48)*('Dvd Calendar'!$E$1185:$CZ$1185&lt;=D$49)*'Dvd Calendar'!$E$1188:$CZ$1188*(('Dvd Calendar'!$E$1190:$CZ$1190='Field Check'!$C$53)*('Field Check'!$C$53&lt;&gt;"")+('Dvd Calendar'!$E$1190:$CZ$1190='Field Check'!$C$54)*('Field Check'!$C$54&lt;&gt;"")+('Dvd Calendar'!$E$1190:$CZ$1190='Field Check'!$C$55)*('Field Check'!$C$55&lt;&gt;"")+('Dvd Calendar'!$E$1190:$CZ$1190='Field Check'!$C$56)*('Field Check'!$C$56&lt;&gt;"")+('Dvd Calendar'!$E$1190:$CZ$1190='Field Check'!$C$57)*('Field Check'!$C$57&lt;&gt;""))*(COUNTIF('Dvd Calendar'!$E$1192:$CZ$1192,'Dvd Calendar'!$E$1185:$CZ$1185)=0)),"")))</f>
        <v/>
      </c>
      <c r="E158" s="77">
        <f>IF(E$49="","",IF($B158="","",IFERROR(SUMIFS('Dvd Calendar'!$E$1193:$CZ$1193,'Dvd Calendar'!$E$1192:$CZ$1192,"&gt;"&amp;E$48,'Dvd Calendar'!$E$1192:$CZ$1192,"&lt;="&amp;E$49)+SUMPRODUCT(('Dvd Calendar'!$E$1185:$CZ$1185&gt;E$48)*('Dvd Calendar'!$E$1185:$CZ$1185&lt;=E$49)*'Dvd Calendar'!$E$1188:$CZ$1188*(('Dvd Calendar'!$E$1190:$CZ$1190='Field Check'!$C$53)*('Field Check'!$C$53&lt;&gt;"")+('Dvd Calendar'!$E$1190:$CZ$1190='Field Check'!$C$54)*('Field Check'!$C$54&lt;&gt;"")+('Dvd Calendar'!$E$1190:$CZ$1190='Field Check'!$C$55)*('Field Check'!$C$55&lt;&gt;"")+('Dvd Calendar'!$E$1190:$CZ$1190='Field Check'!$C$56)*('Field Check'!$C$56&lt;&gt;"")+('Dvd Calendar'!$E$1190:$CZ$1190='Field Check'!$C$57)*('Field Check'!$C$57&lt;&gt;""))*(COUNTIF('Dvd Calendar'!$E$1192:$CZ$1192,'Dvd Calendar'!$E$1185:$CZ$1185)=0)),"")))</f>
        <v/>
      </c>
      <c r="F158" s="77">
        <f>IF(F$49="","",IF($B158="","",IFERROR(SUMIFS('Dvd Calendar'!$E$1193:$CZ$1193,'Dvd Calendar'!$E$1192:$CZ$1192,"&gt;"&amp;F$48,'Dvd Calendar'!$E$1192:$CZ$1192,"&lt;="&amp;F$49)+SUMPRODUCT(('Dvd Calendar'!$E$1185:$CZ$1185&gt;F$48)*('Dvd Calendar'!$E$1185:$CZ$1185&lt;=F$49)*'Dvd Calendar'!$E$1188:$CZ$1188*(('Dvd Calendar'!$E$1190:$CZ$1190='Field Check'!$C$53)*('Field Check'!$C$53&lt;&gt;"")+('Dvd Calendar'!$E$1190:$CZ$1190='Field Check'!$C$54)*('Field Check'!$C$54&lt;&gt;"")+('Dvd Calendar'!$E$1190:$CZ$1190='Field Check'!$C$55)*('Field Check'!$C$55&lt;&gt;"")+('Dvd Calendar'!$E$1190:$CZ$1190='Field Check'!$C$56)*('Field Check'!$C$56&lt;&gt;"")+('Dvd Calendar'!$E$1190:$CZ$1190='Field Check'!$C$57)*('Field Check'!$C$57&lt;&gt;""))*(COUNTIF('Dvd Calendar'!$E$1192:$CZ$1192,'Dvd Calendar'!$E$1185:$CZ$1185)=0)),"")))</f>
        <v/>
      </c>
      <c r="G158" s="77">
        <f>IF(G$49="","",IF($B158="","",IFERROR(SUMIFS('Dvd Calendar'!$E$1193:$CZ$1193,'Dvd Calendar'!$E$1192:$CZ$1192,"&gt;"&amp;G$48,'Dvd Calendar'!$E$1192:$CZ$1192,"&lt;="&amp;G$49)+SUMPRODUCT(('Dvd Calendar'!$E$1185:$CZ$1185&gt;G$48)*('Dvd Calendar'!$E$1185:$CZ$1185&lt;=G$49)*'Dvd Calendar'!$E$1188:$CZ$1188*(('Dvd Calendar'!$E$1190:$CZ$1190='Field Check'!$C$53)*('Field Check'!$C$53&lt;&gt;"")+('Dvd Calendar'!$E$1190:$CZ$1190='Field Check'!$C$54)*('Field Check'!$C$54&lt;&gt;"")+('Dvd Calendar'!$E$1190:$CZ$1190='Field Check'!$C$55)*('Field Check'!$C$55&lt;&gt;"")+('Dvd Calendar'!$E$1190:$CZ$1190='Field Check'!$C$56)*('Field Check'!$C$56&lt;&gt;"")+('Dvd Calendar'!$E$1190:$CZ$1190='Field Check'!$C$57)*('Field Check'!$C$57&lt;&gt;""))*(COUNTIF('Dvd Calendar'!$E$1192:$CZ$1192,'Dvd Calendar'!$E$1185:$CZ$1185)=0)),"")))</f>
        <v/>
      </c>
      <c r="H158" s="77">
        <f>IF(H$49="","",IF($B158="","",IFERROR(SUMIFS('Dvd Calendar'!$E$1193:$CZ$1193,'Dvd Calendar'!$E$1192:$CZ$1192,"&gt;"&amp;H$48,'Dvd Calendar'!$E$1192:$CZ$1192,"&lt;="&amp;H$49)+SUMPRODUCT(('Dvd Calendar'!$E$1185:$CZ$1185&gt;H$48)*('Dvd Calendar'!$E$1185:$CZ$1185&lt;=H$49)*'Dvd Calendar'!$E$1188:$CZ$1188*(('Dvd Calendar'!$E$1190:$CZ$1190='Field Check'!$C$53)*('Field Check'!$C$53&lt;&gt;"")+('Dvd Calendar'!$E$1190:$CZ$1190='Field Check'!$C$54)*('Field Check'!$C$54&lt;&gt;"")+('Dvd Calendar'!$E$1190:$CZ$1190='Field Check'!$C$55)*('Field Check'!$C$55&lt;&gt;"")+('Dvd Calendar'!$E$1190:$CZ$1190='Field Check'!$C$56)*('Field Check'!$C$56&lt;&gt;"")+('Dvd Calendar'!$E$1190:$CZ$1190='Field Check'!$C$57)*('Field Check'!$C$57&lt;&gt;""))*(COUNTIF('Dvd Calendar'!$E$1192:$CZ$1192,'Dvd Calendar'!$E$1185:$CZ$1185)=0)),"")))</f>
        <v/>
      </c>
      <c r="I158" s="77">
        <f>IF(I$49="","",IF($B158="","",IFERROR(SUMIFS('Dvd Calendar'!$E$1193:$CZ$1193,'Dvd Calendar'!$E$1192:$CZ$1192,"&gt;"&amp;I$48,'Dvd Calendar'!$E$1192:$CZ$1192,"&lt;="&amp;I$49)+SUMPRODUCT(('Dvd Calendar'!$E$1185:$CZ$1185&gt;I$48)*('Dvd Calendar'!$E$1185:$CZ$1185&lt;=I$49)*'Dvd Calendar'!$E$1188:$CZ$1188*(('Dvd Calendar'!$E$1190:$CZ$1190='Field Check'!$C$53)*('Field Check'!$C$53&lt;&gt;"")+('Dvd Calendar'!$E$1190:$CZ$1190='Field Check'!$C$54)*('Field Check'!$C$54&lt;&gt;"")+('Dvd Calendar'!$E$1190:$CZ$1190='Field Check'!$C$55)*('Field Check'!$C$55&lt;&gt;"")+('Dvd Calendar'!$E$1190:$CZ$1190='Field Check'!$C$56)*('Field Check'!$C$56&lt;&gt;"")+('Dvd Calendar'!$E$1190:$CZ$1190='Field Check'!$C$57)*('Field Check'!$C$57&lt;&gt;""))*(COUNTIF('Dvd Calendar'!$E$1192:$CZ$1192,'Dvd Calendar'!$E$1185:$CZ$1185)=0)),"")))</f>
        <v/>
      </c>
      <c r="J158" s="77">
        <f>IF(J$49="","",IF($B158="","",IFERROR(SUMIFS('Dvd Calendar'!$E$1193:$CZ$1193,'Dvd Calendar'!$E$1192:$CZ$1192,"&gt;"&amp;J$48,'Dvd Calendar'!$E$1192:$CZ$1192,"&lt;="&amp;J$49)+SUMPRODUCT(('Dvd Calendar'!$E$1185:$CZ$1185&gt;J$48)*('Dvd Calendar'!$E$1185:$CZ$1185&lt;=J$49)*'Dvd Calendar'!$E$1188:$CZ$1188*(('Dvd Calendar'!$E$1190:$CZ$1190='Field Check'!$C$53)*('Field Check'!$C$53&lt;&gt;"")+('Dvd Calendar'!$E$1190:$CZ$1190='Field Check'!$C$54)*('Field Check'!$C$54&lt;&gt;"")+('Dvd Calendar'!$E$1190:$CZ$1190='Field Check'!$C$55)*('Field Check'!$C$55&lt;&gt;"")+('Dvd Calendar'!$E$1190:$CZ$1190='Field Check'!$C$56)*('Field Check'!$C$56&lt;&gt;"")+('Dvd Calendar'!$E$1190:$CZ$1190='Field Check'!$C$57)*('Field Check'!$C$57&lt;&gt;""))*(COUNTIF('Dvd Calendar'!$E$1192:$CZ$1192,'Dvd Calendar'!$E$1185:$CZ$1185)=0)),"")))</f>
        <v/>
      </c>
      <c r="K158" s="77">
        <f>IF(K$49="","",IF($B158="","",IFERROR(SUMIFS('Dvd Calendar'!$E$1193:$CZ$1193,'Dvd Calendar'!$E$1192:$CZ$1192,"&gt;"&amp;K$48,'Dvd Calendar'!$E$1192:$CZ$1192,"&lt;="&amp;K$49)+SUMPRODUCT(('Dvd Calendar'!$E$1185:$CZ$1185&gt;K$48)*('Dvd Calendar'!$E$1185:$CZ$1185&lt;=K$49)*'Dvd Calendar'!$E$1188:$CZ$1188*(('Dvd Calendar'!$E$1190:$CZ$1190='Field Check'!$C$53)*('Field Check'!$C$53&lt;&gt;"")+('Dvd Calendar'!$E$1190:$CZ$1190='Field Check'!$C$54)*('Field Check'!$C$54&lt;&gt;"")+('Dvd Calendar'!$E$1190:$CZ$1190='Field Check'!$C$55)*('Field Check'!$C$55&lt;&gt;"")+('Dvd Calendar'!$E$1190:$CZ$1190='Field Check'!$C$56)*('Field Check'!$C$56&lt;&gt;"")+('Dvd Calendar'!$E$1190:$CZ$1190='Field Check'!$C$57)*('Field Check'!$C$57&lt;&gt;""))*(COUNTIF('Dvd Calendar'!$E$1192:$CZ$1192,'Dvd Calendar'!$E$1185:$CZ$1185)=0)),"")))</f>
        <v/>
      </c>
      <c r="L158" s="77">
        <f>IF(L$49="","",IF($B158="","",IFERROR(SUMIFS('Dvd Calendar'!$E$1193:$CZ$1193,'Dvd Calendar'!$E$1192:$CZ$1192,"&gt;"&amp;L$48,'Dvd Calendar'!$E$1192:$CZ$1192,"&lt;="&amp;L$49)+SUMPRODUCT(('Dvd Calendar'!$E$1185:$CZ$1185&gt;L$48)*('Dvd Calendar'!$E$1185:$CZ$1185&lt;=L$49)*'Dvd Calendar'!$E$1188:$CZ$1188*(('Dvd Calendar'!$E$1190:$CZ$1190='Field Check'!$C$53)*('Field Check'!$C$53&lt;&gt;"")+('Dvd Calendar'!$E$1190:$CZ$1190='Field Check'!$C$54)*('Field Check'!$C$54&lt;&gt;"")+('Dvd Calendar'!$E$1190:$CZ$1190='Field Check'!$C$55)*('Field Check'!$C$55&lt;&gt;"")+('Dvd Calendar'!$E$1190:$CZ$1190='Field Check'!$C$56)*('Field Check'!$C$56&lt;&gt;"")+('Dvd Calendar'!$E$1190:$CZ$1190='Field Check'!$C$57)*('Field Check'!$C$57&lt;&gt;""))*(COUNTIF('Dvd Calendar'!$E$1192:$CZ$1192,'Dvd Calendar'!$E$1185:$CZ$1185)=0)),"")))</f>
        <v/>
      </c>
      <c r="M158" s="77">
        <f>IF(M$49="","",IF($B158="","",IFERROR(SUMIFS('Dvd Calendar'!$E$1193:$CZ$1193,'Dvd Calendar'!$E$1192:$CZ$1192,"&gt;"&amp;M$48,'Dvd Calendar'!$E$1192:$CZ$1192,"&lt;="&amp;M$49)+SUMPRODUCT(('Dvd Calendar'!$E$1185:$CZ$1185&gt;M$48)*('Dvd Calendar'!$E$1185:$CZ$1185&lt;=M$49)*'Dvd Calendar'!$E$1188:$CZ$1188*(('Dvd Calendar'!$E$1190:$CZ$1190='Field Check'!$C$53)*('Field Check'!$C$53&lt;&gt;"")+('Dvd Calendar'!$E$1190:$CZ$1190='Field Check'!$C$54)*('Field Check'!$C$54&lt;&gt;"")+('Dvd Calendar'!$E$1190:$CZ$1190='Field Check'!$C$55)*('Field Check'!$C$55&lt;&gt;"")+('Dvd Calendar'!$E$1190:$CZ$1190='Field Check'!$C$56)*('Field Check'!$C$56&lt;&gt;"")+('Dvd Calendar'!$E$1190:$CZ$1190='Field Check'!$C$57)*('Field Check'!$C$57&lt;&gt;""))*(COUNTIF('Dvd Calendar'!$E$1192:$CZ$1192,'Dvd Calendar'!$E$1185:$CZ$1185)=0)),"")))</f>
        <v/>
      </c>
      <c r="N158" s="77">
        <f>IF(N$49="","",IF($B158="","",IFERROR(SUMIFS('Dvd Calendar'!$E$1193:$CZ$1193,'Dvd Calendar'!$E$1192:$CZ$1192,"&gt;"&amp;N$48,'Dvd Calendar'!$E$1192:$CZ$1192,"&lt;="&amp;N$49)+SUMPRODUCT(('Dvd Calendar'!$E$1185:$CZ$1185&gt;N$48)*('Dvd Calendar'!$E$1185:$CZ$1185&lt;=N$49)*'Dvd Calendar'!$E$1188:$CZ$1188*(('Dvd Calendar'!$E$1190:$CZ$1190='Field Check'!$C$53)*('Field Check'!$C$53&lt;&gt;"")+('Dvd Calendar'!$E$1190:$CZ$1190='Field Check'!$C$54)*('Field Check'!$C$54&lt;&gt;"")+('Dvd Calendar'!$E$1190:$CZ$1190='Field Check'!$C$55)*('Field Check'!$C$55&lt;&gt;"")+('Dvd Calendar'!$E$1190:$CZ$1190='Field Check'!$C$56)*('Field Check'!$C$56&lt;&gt;"")+('Dvd Calendar'!$E$1190:$CZ$1190='Field Check'!$C$57)*('Field Check'!$C$57&lt;&gt;""))*(COUNTIF('Dvd Calendar'!$E$1192:$CZ$1192,'Dvd Calendar'!$E$1185:$CZ$1185)=0)),"")))</f>
        <v/>
      </c>
      <c r="O158" s="77">
        <f>IF(O$49="","",IF($B158="","",IFERROR(SUMIFS('Dvd Calendar'!$E$1193:$CZ$1193,'Dvd Calendar'!$E$1192:$CZ$1192,"&gt;"&amp;O$48,'Dvd Calendar'!$E$1192:$CZ$1192,"&lt;="&amp;O$49)+SUMPRODUCT(('Dvd Calendar'!$E$1185:$CZ$1185&gt;O$48)*('Dvd Calendar'!$E$1185:$CZ$1185&lt;=O$49)*'Dvd Calendar'!$E$1188:$CZ$1188*(('Dvd Calendar'!$E$1190:$CZ$1190='Field Check'!$C$53)*('Field Check'!$C$53&lt;&gt;"")+('Dvd Calendar'!$E$1190:$CZ$1190='Field Check'!$C$54)*('Field Check'!$C$54&lt;&gt;"")+('Dvd Calendar'!$E$1190:$CZ$1190='Field Check'!$C$55)*('Field Check'!$C$55&lt;&gt;"")+('Dvd Calendar'!$E$1190:$CZ$1190='Field Check'!$C$56)*('Field Check'!$C$56&lt;&gt;"")+('Dvd Calendar'!$E$1190:$CZ$1190='Field Check'!$C$57)*('Field Check'!$C$57&lt;&gt;""))*(COUNTIF('Dvd Calendar'!$E$1192:$CZ$1192,'Dvd Calendar'!$E$1185:$CZ$1185)=0)),"")))</f>
        <v/>
      </c>
      <c r="P158" s="77">
        <f>IF(P$49="","",IF($B158="","",IFERROR(SUMIFS('Dvd Calendar'!$E$1193:$CZ$1193,'Dvd Calendar'!$E$1192:$CZ$1192,"&gt;"&amp;P$48,'Dvd Calendar'!$E$1192:$CZ$1192,"&lt;="&amp;P$49)+SUMPRODUCT(('Dvd Calendar'!$E$1185:$CZ$1185&gt;P$48)*('Dvd Calendar'!$E$1185:$CZ$1185&lt;=P$49)*'Dvd Calendar'!$E$1188:$CZ$1188*(('Dvd Calendar'!$E$1190:$CZ$1190='Field Check'!$C$53)*('Field Check'!$C$53&lt;&gt;"")+('Dvd Calendar'!$E$1190:$CZ$1190='Field Check'!$C$54)*('Field Check'!$C$54&lt;&gt;"")+('Dvd Calendar'!$E$1190:$CZ$1190='Field Check'!$C$55)*('Field Check'!$C$55&lt;&gt;"")+('Dvd Calendar'!$E$1190:$CZ$1190='Field Check'!$C$56)*('Field Check'!$C$56&lt;&gt;"")+('Dvd Calendar'!$E$1190:$CZ$1190='Field Check'!$C$57)*('Field Check'!$C$57&lt;&gt;""))*(COUNTIF('Dvd Calendar'!$E$1192:$CZ$1192,'Dvd Calendar'!$E$1185:$CZ$1185)=0)),"")))</f>
        <v/>
      </c>
      <c r="Q158" s="77">
        <f>IF(Q$49="","",IF($B158="","",IFERROR(SUMIFS('Dvd Calendar'!$E$1193:$CZ$1193,'Dvd Calendar'!$E$1192:$CZ$1192,"&gt;"&amp;Q$48,'Dvd Calendar'!$E$1192:$CZ$1192,"&lt;="&amp;Q$49)+SUMPRODUCT(('Dvd Calendar'!$E$1185:$CZ$1185&gt;Q$48)*('Dvd Calendar'!$E$1185:$CZ$1185&lt;=Q$49)*'Dvd Calendar'!$E$1188:$CZ$1188*(('Dvd Calendar'!$E$1190:$CZ$1190='Field Check'!$C$53)*('Field Check'!$C$53&lt;&gt;"")+('Dvd Calendar'!$E$1190:$CZ$1190='Field Check'!$C$54)*('Field Check'!$C$54&lt;&gt;"")+('Dvd Calendar'!$E$1190:$CZ$1190='Field Check'!$C$55)*('Field Check'!$C$55&lt;&gt;"")+('Dvd Calendar'!$E$1190:$CZ$1190='Field Check'!$C$56)*('Field Check'!$C$56&lt;&gt;"")+('Dvd Calendar'!$E$1190:$CZ$1190='Field Check'!$C$57)*('Field Check'!$C$57&lt;&gt;""))*(COUNTIF('Dvd Calendar'!$E$1192:$CZ$1192,'Dvd Calendar'!$E$1185:$CZ$1185)=0)),"")))</f>
        <v/>
      </c>
      <c r="R158" s="77">
        <f>IF(R$49="","",IF($B158="","",IFERROR(SUMIFS('Dvd Calendar'!$E$1193:$CZ$1193,'Dvd Calendar'!$E$1192:$CZ$1192,"&gt;"&amp;R$48,'Dvd Calendar'!$E$1192:$CZ$1192,"&lt;="&amp;R$49)+SUMPRODUCT(('Dvd Calendar'!$E$1185:$CZ$1185&gt;R$48)*('Dvd Calendar'!$E$1185:$CZ$1185&lt;=R$49)*'Dvd Calendar'!$E$1188:$CZ$1188*(('Dvd Calendar'!$E$1190:$CZ$1190='Field Check'!$C$53)*('Field Check'!$C$53&lt;&gt;"")+('Dvd Calendar'!$E$1190:$CZ$1190='Field Check'!$C$54)*('Field Check'!$C$54&lt;&gt;"")+('Dvd Calendar'!$E$1190:$CZ$1190='Field Check'!$C$55)*('Field Check'!$C$55&lt;&gt;"")+('Dvd Calendar'!$E$1190:$CZ$1190='Field Check'!$C$56)*('Field Check'!$C$56&lt;&gt;"")+('Dvd Calendar'!$E$1190:$CZ$1190='Field Check'!$C$57)*('Field Check'!$C$57&lt;&gt;""))*(COUNTIF('Dvd Calendar'!$E$1192:$CZ$1192,'Dvd Calendar'!$E$1185:$CZ$1185)=0)),"")))</f>
        <v/>
      </c>
    </row>
    <row r="159">
      <c r="B159" s="126">
        <f>IF('AS51'!$C$114="","",'AS51'!$C$114)</f>
        <v/>
      </c>
      <c r="C159" s="77">
        <f>IF(C$49="","",IF($B159="","",IFERROR(SUMIFS('Dvd Calendar'!$E$1204:$CZ$1204,'Dvd Calendar'!$E$1203:$CZ$1203,"&gt;"&amp;C$48,'Dvd Calendar'!$E$1203:$CZ$1203,"&lt;="&amp;C$49)+SUMPRODUCT(('Dvd Calendar'!$E$1196:$CZ$1196&gt;C$48)*('Dvd Calendar'!$E$1196:$CZ$1196&lt;=C$49)*'Dvd Calendar'!$E$1199:$CZ$1199*(('Dvd Calendar'!$E$1201:$CZ$1201='Field Check'!$C$53)*('Field Check'!$C$53&lt;&gt;"")+('Dvd Calendar'!$E$1201:$CZ$1201='Field Check'!$C$54)*('Field Check'!$C$54&lt;&gt;"")+('Dvd Calendar'!$E$1201:$CZ$1201='Field Check'!$C$55)*('Field Check'!$C$55&lt;&gt;"")+('Dvd Calendar'!$E$1201:$CZ$1201='Field Check'!$C$56)*('Field Check'!$C$56&lt;&gt;"")+('Dvd Calendar'!$E$1201:$CZ$1201='Field Check'!$C$57)*('Field Check'!$C$57&lt;&gt;""))*(COUNTIF('Dvd Calendar'!$E$1203:$CZ$1203,'Dvd Calendar'!$E$1196:$CZ$1196)=0)),"")))</f>
        <v/>
      </c>
      <c r="D159" s="77">
        <f>IF(D$49="","",IF($B159="","",IFERROR(SUMIFS('Dvd Calendar'!$E$1204:$CZ$1204,'Dvd Calendar'!$E$1203:$CZ$1203,"&gt;"&amp;D$48,'Dvd Calendar'!$E$1203:$CZ$1203,"&lt;="&amp;D$49)+SUMPRODUCT(('Dvd Calendar'!$E$1196:$CZ$1196&gt;D$48)*('Dvd Calendar'!$E$1196:$CZ$1196&lt;=D$49)*'Dvd Calendar'!$E$1199:$CZ$1199*(('Dvd Calendar'!$E$1201:$CZ$1201='Field Check'!$C$53)*('Field Check'!$C$53&lt;&gt;"")+('Dvd Calendar'!$E$1201:$CZ$1201='Field Check'!$C$54)*('Field Check'!$C$54&lt;&gt;"")+('Dvd Calendar'!$E$1201:$CZ$1201='Field Check'!$C$55)*('Field Check'!$C$55&lt;&gt;"")+('Dvd Calendar'!$E$1201:$CZ$1201='Field Check'!$C$56)*('Field Check'!$C$56&lt;&gt;"")+('Dvd Calendar'!$E$1201:$CZ$1201='Field Check'!$C$57)*('Field Check'!$C$57&lt;&gt;""))*(COUNTIF('Dvd Calendar'!$E$1203:$CZ$1203,'Dvd Calendar'!$E$1196:$CZ$1196)=0)),"")))</f>
        <v/>
      </c>
      <c r="E159" s="77">
        <f>IF(E$49="","",IF($B159="","",IFERROR(SUMIFS('Dvd Calendar'!$E$1204:$CZ$1204,'Dvd Calendar'!$E$1203:$CZ$1203,"&gt;"&amp;E$48,'Dvd Calendar'!$E$1203:$CZ$1203,"&lt;="&amp;E$49)+SUMPRODUCT(('Dvd Calendar'!$E$1196:$CZ$1196&gt;E$48)*('Dvd Calendar'!$E$1196:$CZ$1196&lt;=E$49)*'Dvd Calendar'!$E$1199:$CZ$1199*(('Dvd Calendar'!$E$1201:$CZ$1201='Field Check'!$C$53)*('Field Check'!$C$53&lt;&gt;"")+('Dvd Calendar'!$E$1201:$CZ$1201='Field Check'!$C$54)*('Field Check'!$C$54&lt;&gt;"")+('Dvd Calendar'!$E$1201:$CZ$1201='Field Check'!$C$55)*('Field Check'!$C$55&lt;&gt;"")+('Dvd Calendar'!$E$1201:$CZ$1201='Field Check'!$C$56)*('Field Check'!$C$56&lt;&gt;"")+('Dvd Calendar'!$E$1201:$CZ$1201='Field Check'!$C$57)*('Field Check'!$C$57&lt;&gt;""))*(COUNTIF('Dvd Calendar'!$E$1203:$CZ$1203,'Dvd Calendar'!$E$1196:$CZ$1196)=0)),"")))</f>
        <v/>
      </c>
      <c r="F159" s="77">
        <f>IF(F$49="","",IF($B159="","",IFERROR(SUMIFS('Dvd Calendar'!$E$1204:$CZ$1204,'Dvd Calendar'!$E$1203:$CZ$1203,"&gt;"&amp;F$48,'Dvd Calendar'!$E$1203:$CZ$1203,"&lt;="&amp;F$49)+SUMPRODUCT(('Dvd Calendar'!$E$1196:$CZ$1196&gt;F$48)*('Dvd Calendar'!$E$1196:$CZ$1196&lt;=F$49)*'Dvd Calendar'!$E$1199:$CZ$1199*(('Dvd Calendar'!$E$1201:$CZ$1201='Field Check'!$C$53)*('Field Check'!$C$53&lt;&gt;"")+('Dvd Calendar'!$E$1201:$CZ$1201='Field Check'!$C$54)*('Field Check'!$C$54&lt;&gt;"")+('Dvd Calendar'!$E$1201:$CZ$1201='Field Check'!$C$55)*('Field Check'!$C$55&lt;&gt;"")+('Dvd Calendar'!$E$1201:$CZ$1201='Field Check'!$C$56)*('Field Check'!$C$56&lt;&gt;"")+('Dvd Calendar'!$E$1201:$CZ$1201='Field Check'!$C$57)*('Field Check'!$C$57&lt;&gt;""))*(COUNTIF('Dvd Calendar'!$E$1203:$CZ$1203,'Dvd Calendar'!$E$1196:$CZ$1196)=0)),"")))</f>
        <v/>
      </c>
      <c r="G159" s="77">
        <f>IF(G$49="","",IF($B159="","",IFERROR(SUMIFS('Dvd Calendar'!$E$1204:$CZ$1204,'Dvd Calendar'!$E$1203:$CZ$1203,"&gt;"&amp;G$48,'Dvd Calendar'!$E$1203:$CZ$1203,"&lt;="&amp;G$49)+SUMPRODUCT(('Dvd Calendar'!$E$1196:$CZ$1196&gt;G$48)*('Dvd Calendar'!$E$1196:$CZ$1196&lt;=G$49)*'Dvd Calendar'!$E$1199:$CZ$1199*(('Dvd Calendar'!$E$1201:$CZ$1201='Field Check'!$C$53)*('Field Check'!$C$53&lt;&gt;"")+('Dvd Calendar'!$E$1201:$CZ$1201='Field Check'!$C$54)*('Field Check'!$C$54&lt;&gt;"")+('Dvd Calendar'!$E$1201:$CZ$1201='Field Check'!$C$55)*('Field Check'!$C$55&lt;&gt;"")+('Dvd Calendar'!$E$1201:$CZ$1201='Field Check'!$C$56)*('Field Check'!$C$56&lt;&gt;"")+('Dvd Calendar'!$E$1201:$CZ$1201='Field Check'!$C$57)*('Field Check'!$C$57&lt;&gt;""))*(COUNTIF('Dvd Calendar'!$E$1203:$CZ$1203,'Dvd Calendar'!$E$1196:$CZ$1196)=0)),"")))</f>
        <v/>
      </c>
      <c r="H159" s="77">
        <f>IF(H$49="","",IF($B159="","",IFERROR(SUMIFS('Dvd Calendar'!$E$1204:$CZ$1204,'Dvd Calendar'!$E$1203:$CZ$1203,"&gt;"&amp;H$48,'Dvd Calendar'!$E$1203:$CZ$1203,"&lt;="&amp;H$49)+SUMPRODUCT(('Dvd Calendar'!$E$1196:$CZ$1196&gt;H$48)*('Dvd Calendar'!$E$1196:$CZ$1196&lt;=H$49)*'Dvd Calendar'!$E$1199:$CZ$1199*(('Dvd Calendar'!$E$1201:$CZ$1201='Field Check'!$C$53)*('Field Check'!$C$53&lt;&gt;"")+('Dvd Calendar'!$E$1201:$CZ$1201='Field Check'!$C$54)*('Field Check'!$C$54&lt;&gt;"")+('Dvd Calendar'!$E$1201:$CZ$1201='Field Check'!$C$55)*('Field Check'!$C$55&lt;&gt;"")+('Dvd Calendar'!$E$1201:$CZ$1201='Field Check'!$C$56)*('Field Check'!$C$56&lt;&gt;"")+('Dvd Calendar'!$E$1201:$CZ$1201='Field Check'!$C$57)*('Field Check'!$C$57&lt;&gt;""))*(COUNTIF('Dvd Calendar'!$E$1203:$CZ$1203,'Dvd Calendar'!$E$1196:$CZ$1196)=0)),"")))</f>
        <v/>
      </c>
      <c r="I159" s="77">
        <f>IF(I$49="","",IF($B159="","",IFERROR(SUMIFS('Dvd Calendar'!$E$1204:$CZ$1204,'Dvd Calendar'!$E$1203:$CZ$1203,"&gt;"&amp;I$48,'Dvd Calendar'!$E$1203:$CZ$1203,"&lt;="&amp;I$49)+SUMPRODUCT(('Dvd Calendar'!$E$1196:$CZ$1196&gt;I$48)*('Dvd Calendar'!$E$1196:$CZ$1196&lt;=I$49)*'Dvd Calendar'!$E$1199:$CZ$1199*(('Dvd Calendar'!$E$1201:$CZ$1201='Field Check'!$C$53)*('Field Check'!$C$53&lt;&gt;"")+('Dvd Calendar'!$E$1201:$CZ$1201='Field Check'!$C$54)*('Field Check'!$C$54&lt;&gt;"")+('Dvd Calendar'!$E$1201:$CZ$1201='Field Check'!$C$55)*('Field Check'!$C$55&lt;&gt;"")+('Dvd Calendar'!$E$1201:$CZ$1201='Field Check'!$C$56)*('Field Check'!$C$56&lt;&gt;"")+('Dvd Calendar'!$E$1201:$CZ$1201='Field Check'!$C$57)*('Field Check'!$C$57&lt;&gt;""))*(COUNTIF('Dvd Calendar'!$E$1203:$CZ$1203,'Dvd Calendar'!$E$1196:$CZ$1196)=0)),"")))</f>
        <v/>
      </c>
      <c r="J159" s="77">
        <f>IF(J$49="","",IF($B159="","",IFERROR(SUMIFS('Dvd Calendar'!$E$1204:$CZ$1204,'Dvd Calendar'!$E$1203:$CZ$1203,"&gt;"&amp;J$48,'Dvd Calendar'!$E$1203:$CZ$1203,"&lt;="&amp;J$49)+SUMPRODUCT(('Dvd Calendar'!$E$1196:$CZ$1196&gt;J$48)*('Dvd Calendar'!$E$1196:$CZ$1196&lt;=J$49)*'Dvd Calendar'!$E$1199:$CZ$1199*(('Dvd Calendar'!$E$1201:$CZ$1201='Field Check'!$C$53)*('Field Check'!$C$53&lt;&gt;"")+('Dvd Calendar'!$E$1201:$CZ$1201='Field Check'!$C$54)*('Field Check'!$C$54&lt;&gt;"")+('Dvd Calendar'!$E$1201:$CZ$1201='Field Check'!$C$55)*('Field Check'!$C$55&lt;&gt;"")+('Dvd Calendar'!$E$1201:$CZ$1201='Field Check'!$C$56)*('Field Check'!$C$56&lt;&gt;"")+('Dvd Calendar'!$E$1201:$CZ$1201='Field Check'!$C$57)*('Field Check'!$C$57&lt;&gt;""))*(COUNTIF('Dvd Calendar'!$E$1203:$CZ$1203,'Dvd Calendar'!$E$1196:$CZ$1196)=0)),"")))</f>
        <v/>
      </c>
      <c r="K159" s="77">
        <f>IF(K$49="","",IF($B159="","",IFERROR(SUMIFS('Dvd Calendar'!$E$1204:$CZ$1204,'Dvd Calendar'!$E$1203:$CZ$1203,"&gt;"&amp;K$48,'Dvd Calendar'!$E$1203:$CZ$1203,"&lt;="&amp;K$49)+SUMPRODUCT(('Dvd Calendar'!$E$1196:$CZ$1196&gt;K$48)*('Dvd Calendar'!$E$1196:$CZ$1196&lt;=K$49)*'Dvd Calendar'!$E$1199:$CZ$1199*(('Dvd Calendar'!$E$1201:$CZ$1201='Field Check'!$C$53)*('Field Check'!$C$53&lt;&gt;"")+('Dvd Calendar'!$E$1201:$CZ$1201='Field Check'!$C$54)*('Field Check'!$C$54&lt;&gt;"")+('Dvd Calendar'!$E$1201:$CZ$1201='Field Check'!$C$55)*('Field Check'!$C$55&lt;&gt;"")+('Dvd Calendar'!$E$1201:$CZ$1201='Field Check'!$C$56)*('Field Check'!$C$56&lt;&gt;"")+('Dvd Calendar'!$E$1201:$CZ$1201='Field Check'!$C$57)*('Field Check'!$C$57&lt;&gt;""))*(COUNTIF('Dvd Calendar'!$E$1203:$CZ$1203,'Dvd Calendar'!$E$1196:$CZ$1196)=0)),"")))</f>
        <v/>
      </c>
      <c r="L159" s="77">
        <f>IF(L$49="","",IF($B159="","",IFERROR(SUMIFS('Dvd Calendar'!$E$1204:$CZ$1204,'Dvd Calendar'!$E$1203:$CZ$1203,"&gt;"&amp;L$48,'Dvd Calendar'!$E$1203:$CZ$1203,"&lt;="&amp;L$49)+SUMPRODUCT(('Dvd Calendar'!$E$1196:$CZ$1196&gt;L$48)*('Dvd Calendar'!$E$1196:$CZ$1196&lt;=L$49)*'Dvd Calendar'!$E$1199:$CZ$1199*(('Dvd Calendar'!$E$1201:$CZ$1201='Field Check'!$C$53)*('Field Check'!$C$53&lt;&gt;"")+('Dvd Calendar'!$E$1201:$CZ$1201='Field Check'!$C$54)*('Field Check'!$C$54&lt;&gt;"")+('Dvd Calendar'!$E$1201:$CZ$1201='Field Check'!$C$55)*('Field Check'!$C$55&lt;&gt;"")+('Dvd Calendar'!$E$1201:$CZ$1201='Field Check'!$C$56)*('Field Check'!$C$56&lt;&gt;"")+('Dvd Calendar'!$E$1201:$CZ$1201='Field Check'!$C$57)*('Field Check'!$C$57&lt;&gt;""))*(COUNTIF('Dvd Calendar'!$E$1203:$CZ$1203,'Dvd Calendar'!$E$1196:$CZ$1196)=0)),"")))</f>
        <v/>
      </c>
      <c r="M159" s="77">
        <f>IF(M$49="","",IF($B159="","",IFERROR(SUMIFS('Dvd Calendar'!$E$1204:$CZ$1204,'Dvd Calendar'!$E$1203:$CZ$1203,"&gt;"&amp;M$48,'Dvd Calendar'!$E$1203:$CZ$1203,"&lt;="&amp;M$49)+SUMPRODUCT(('Dvd Calendar'!$E$1196:$CZ$1196&gt;M$48)*('Dvd Calendar'!$E$1196:$CZ$1196&lt;=M$49)*'Dvd Calendar'!$E$1199:$CZ$1199*(('Dvd Calendar'!$E$1201:$CZ$1201='Field Check'!$C$53)*('Field Check'!$C$53&lt;&gt;"")+('Dvd Calendar'!$E$1201:$CZ$1201='Field Check'!$C$54)*('Field Check'!$C$54&lt;&gt;"")+('Dvd Calendar'!$E$1201:$CZ$1201='Field Check'!$C$55)*('Field Check'!$C$55&lt;&gt;"")+('Dvd Calendar'!$E$1201:$CZ$1201='Field Check'!$C$56)*('Field Check'!$C$56&lt;&gt;"")+('Dvd Calendar'!$E$1201:$CZ$1201='Field Check'!$C$57)*('Field Check'!$C$57&lt;&gt;""))*(COUNTIF('Dvd Calendar'!$E$1203:$CZ$1203,'Dvd Calendar'!$E$1196:$CZ$1196)=0)),"")))</f>
        <v/>
      </c>
      <c r="N159" s="77">
        <f>IF(N$49="","",IF($B159="","",IFERROR(SUMIFS('Dvd Calendar'!$E$1204:$CZ$1204,'Dvd Calendar'!$E$1203:$CZ$1203,"&gt;"&amp;N$48,'Dvd Calendar'!$E$1203:$CZ$1203,"&lt;="&amp;N$49)+SUMPRODUCT(('Dvd Calendar'!$E$1196:$CZ$1196&gt;N$48)*('Dvd Calendar'!$E$1196:$CZ$1196&lt;=N$49)*'Dvd Calendar'!$E$1199:$CZ$1199*(('Dvd Calendar'!$E$1201:$CZ$1201='Field Check'!$C$53)*('Field Check'!$C$53&lt;&gt;"")+('Dvd Calendar'!$E$1201:$CZ$1201='Field Check'!$C$54)*('Field Check'!$C$54&lt;&gt;"")+('Dvd Calendar'!$E$1201:$CZ$1201='Field Check'!$C$55)*('Field Check'!$C$55&lt;&gt;"")+('Dvd Calendar'!$E$1201:$CZ$1201='Field Check'!$C$56)*('Field Check'!$C$56&lt;&gt;"")+('Dvd Calendar'!$E$1201:$CZ$1201='Field Check'!$C$57)*('Field Check'!$C$57&lt;&gt;""))*(COUNTIF('Dvd Calendar'!$E$1203:$CZ$1203,'Dvd Calendar'!$E$1196:$CZ$1196)=0)),"")))</f>
        <v/>
      </c>
      <c r="O159" s="77">
        <f>IF(O$49="","",IF($B159="","",IFERROR(SUMIFS('Dvd Calendar'!$E$1204:$CZ$1204,'Dvd Calendar'!$E$1203:$CZ$1203,"&gt;"&amp;O$48,'Dvd Calendar'!$E$1203:$CZ$1203,"&lt;="&amp;O$49)+SUMPRODUCT(('Dvd Calendar'!$E$1196:$CZ$1196&gt;O$48)*('Dvd Calendar'!$E$1196:$CZ$1196&lt;=O$49)*'Dvd Calendar'!$E$1199:$CZ$1199*(('Dvd Calendar'!$E$1201:$CZ$1201='Field Check'!$C$53)*('Field Check'!$C$53&lt;&gt;"")+('Dvd Calendar'!$E$1201:$CZ$1201='Field Check'!$C$54)*('Field Check'!$C$54&lt;&gt;"")+('Dvd Calendar'!$E$1201:$CZ$1201='Field Check'!$C$55)*('Field Check'!$C$55&lt;&gt;"")+('Dvd Calendar'!$E$1201:$CZ$1201='Field Check'!$C$56)*('Field Check'!$C$56&lt;&gt;"")+('Dvd Calendar'!$E$1201:$CZ$1201='Field Check'!$C$57)*('Field Check'!$C$57&lt;&gt;""))*(COUNTIF('Dvd Calendar'!$E$1203:$CZ$1203,'Dvd Calendar'!$E$1196:$CZ$1196)=0)),"")))</f>
        <v/>
      </c>
      <c r="P159" s="77">
        <f>IF(P$49="","",IF($B159="","",IFERROR(SUMIFS('Dvd Calendar'!$E$1204:$CZ$1204,'Dvd Calendar'!$E$1203:$CZ$1203,"&gt;"&amp;P$48,'Dvd Calendar'!$E$1203:$CZ$1203,"&lt;="&amp;P$49)+SUMPRODUCT(('Dvd Calendar'!$E$1196:$CZ$1196&gt;P$48)*('Dvd Calendar'!$E$1196:$CZ$1196&lt;=P$49)*'Dvd Calendar'!$E$1199:$CZ$1199*(('Dvd Calendar'!$E$1201:$CZ$1201='Field Check'!$C$53)*('Field Check'!$C$53&lt;&gt;"")+('Dvd Calendar'!$E$1201:$CZ$1201='Field Check'!$C$54)*('Field Check'!$C$54&lt;&gt;"")+('Dvd Calendar'!$E$1201:$CZ$1201='Field Check'!$C$55)*('Field Check'!$C$55&lt;&gt;"")+('Dvd Calendar'!$E$1201:$CZ$1201='Field Check'!$C$56)*('Field Check'!$C$56&lt;&gt;"")+('Dvd Calendar'!$E$1201:$CZ$1201='Field Check'!$C$57)*('Field Check'!$C$57&lt;&gt;""))*(COUNTIF('Dvd Calendar'!$E$1203:$CZ$1203,'Dvd Calendar'!$E$1196:$CZ$1196)=0)),"")))</f>
        <v/>
      </c>
      <c r="Q159" s="77">
        <f>IF(Q$49="","",IF($B159="","",IFERROR(SUMIFS('Dvd Calendar'!$E$1204:$CZ$1204,'Dvd Calendar'!$E$1203:$CZ$1203,"&gt;"&amp;Q$48,'Dvd Calendar'!$E$1203:$CZ$1203,"&lt;="&amp;Q$49)+SUMPRODUCT(('Dvd Calendar'!$E$1196:$CZ$1196&gt;Q$48)*('Dvd Calendar'!$E$1196:$CZ$1196&lt;=Q$49)*'Dvd Calendar'!$E$1199:$CZ$1199*(('Dvd Calendar'!$E$1201:$CZ$1201='Field Check'!$C$53)*('Field Check'!$C$53&lt;&gt;"")+('Dvd Calendar'!$E$1201:$CZ$1201='Field Check'!$C$54)*('Field Check'!$C$54&lt;&gt;"")+('Dvd Calendar'!$E$1201:$CZ$1201='Field Check'!$C$55)*('Field Check'!$C$55&lt;&gt;"")+('Dvd Calendar'!$E$1201:$CZ$1201='Field Check'!$C$56)*('Field Check'!$C$56&lt;&gt;"")+('Dvd Calendar'!$E$1201:$CZ$1201='Field Check'!$C$57)*('Field Check'!$C$57&lt;&gt;""))*(COUNTIF('Dvd Calendar'!$E$1203:$CZ$1203,'Dvd Calendar'!$E$1196:$CZ$1196)=0)),"")))</f>
        <v/>
      </c>
      <c r="R159" s="77">
        <f>IF(R$49="","",IF($B159="","",IFERROR(SUMIFS('Dvd Calendar'!$E$1204:$CZ$1204,'Dvd Calendar'!$E$1203:$CZ$1203,"&gt;"&amp;R$48,'Dvd Calendar'!$E$1203:$CZ$1203,"&lt;="&amp;R$49)+SUMPRODUCT(('Dvd Calendar'!$E$1196:$CZ$1196&gt;R$48)*('Dvd Calendar'!$E$1196:$CZ$1196&lt;=R$49)*'Dvd Calendar'!$E$1199:$CZ$1199*(('Dvd Calendar'!$E$1201:$CZ$1201='Field Check'!$C$53)*('Field Check'!$C$53&lt;&gt;"")+('Dvd Calendar'!$E$1201:$CZ$1201='Field Check'!$C$54)*('Field Check'!$C$54&lt;&gt;"")+('Dvd Calendar'!$E$1201:$CZ$1201='Field Check'!$C$55)*('Field Check'!$C$55&lt;&gt;"")+('Dvd Calendar'!$E$1201:$CZ$1201='Field Check'!$C$56)*('Field Check'!$C$56&lt;&gt;"")+('Dvd Calendar'!$E$1201:$CZ$1201='Field Check'!$C$57)*('Field Check'!$C$57&lt;&gt;""))*(COUNTIF('Dvd Calendar'!$E$1203:$CZ$1203,'Dvd Calendar'!$E$1196:$CZ$1196)=0)),"")))</f>
        <v/>
      </c>
    </row>
    <row r="160">
      <c r="B160" s="126">
        <f>IF('AS51'!$C$115="","",'AS51'!$C$115)</f>
        <v/>
      </c>
      <c r="C160" s="77">
        <f>IF(C$49="","",IF($B160="","",IFERROR(SUMIFS('Dvd Calendar'!$E$1215:$CZ$1215,'Dvd Calendar'!$E$1214:$CZ$1214,"&gt;"&amp;C$48,'Dvd Calendar'!$E$1214:$CZ$1214,"&lt;="&amp;C$49)+SUMPRODUCT(('Dvd Calendar'!$E$1207:$CZ$1207&gt;C$48)*('Dvd Calendar'!$E$1207:$CZ$1207&lt;=C$49)*'Dvd Calendar'!$E$1210:$CZ$1210*(('Dvd Calendar'!$E$1212:$CZ$1212='Field Check'!$C$53)*('Field Check'!$C$53&lt;&gt;"")+('Dvd Calendar'!$E$1212:$CZ$1212='Field Check'!$C$54)*('Field Check'!$C$54&lt;&gt;"")+('Dvd Calendar'!$E$1212:$CZ$1212='Field Check'!$C$55)*('Field Check'!$C$55&lt;&gt;"")+('Dvd Calendar'!$E$1212:$CZ$1212='Field Check'!$C$56)*('Field Check'!$C$56&lt;&gt;"")+('Dvd Calendar'!$E$1212:$CZ$1212='Field Check'!$C$57)*('Field Check'!$C$57&lt;&gt;""))*(COUNTIF('Dvd Calendar'!$E$1214:$CZ$1214,'Dvd Calendar'!$E$1207:$CZ$1207)=0)),"")))</f>
        <v/>
      </c>
      <c r="D160" s="77">
        <f>IF(D$49="","",IF($B160="","",IFERROR(SUMIFS('Dvd Calendar'!$E$1215:$CZ$1215,'Dvd Calendar'!$E$1214:$CZ$1214,"&gt;"&amp;D$48,'Dvd Calendar'!$E$1214:$CZ$1214,"&lt;="&amp;D$49)+SUMPRODUCT(('Dvd Calendar'!$E$1207:$CZ$1207&gt;D$48)*('Dvd Calendar'!$E$1207:$CZ$1207&lt;=D$49)*'Dvd Calendar'!$E$1210:$CZ$1210*(('Dvd Calendar'!$E$1212:$CZ$1212='Field Check'!$C$53)*('Field Check'!$C$53&lt;&gt;"")+('Dvd Calendar'!$E$1212:$CZ$1212='Field Check'!$C$54)*('Field Check'!$C$54&lt;&gt;"")+('Dvd Calendar'!$E$1212:$CZ$1212='Field Check'!$C$55)*('Field Check'!$C$55&lt;&gt;"")+('Dvd Calendar'!$E$1212:$CZ$1212='Field Check'!$C$56)*('Field Check'!$C$56&lt;&gt;"")+('Dvd Calendar'!$E$1212:$CZ$1212='Field Check'!$C$57)*('Field Check'!$C$57&lt;&gt;""))*(COUNTIF('Dvd Calendar'!$E$1214:$CZ$1214,'Dvd Calendar'!$E$1207:$CZ$1207)=0)),"")))</f>
        <v/>
      </c>
      <c r="E160" s="77">
        <f>IF(E$49="","",IF($B160="","",IFERROR(SUMIFS('Dvd Calendar'!$E$1215:$CZ$1215,'Dvd Calendar'!$E$1214:$CZ$1214,"&gt;"&amp;E$48,'Dvd Calendar'!$E$1214:$CZ$1214,"&lt;="&amp;E$49)+SUMPRODUCT(('Dvd Calendar'!$E$1207:$CZ$1207&gt;E$48)*('Dvd Calendar'!$E$1207:$CZ$1207&lt;=E$49)*'Dvd Calendar'!$E$1210:$CZ$1210*(('Dvd Calendar'!$E$1212:$CZ$1212='Field Check'!$C$53)*('Field Check'!$C$53&lt;&gt;"")+('Dvd Calendar'!$E$1212:$CZ$1212='Field Check'!$C$54)*('Field Check'!$C$54&lt;&gt;"")+('Dvd Calendar'!$E$1212:$CZ$1212='Field Check'!$C$55)*('Field Check'!$C$55&lt;&gt;"")+('Dvd Calendar'!$E$1212:$CZ$1212='Field Check'!$C$56)*('Field Check'!$C$56&lt;&gt;"")+('Dvd Calendar'!$E$1212:$CZ$1212='Field Check'!$C$57)*('Field Check'!$C$57&lt;&gt;""))*(COUNTIF('Dvd Calendar'!$E$1214:$CZ$1214,'Dvd Calendar'!$E$1207:$CZ$1207)=0)),"")))</f>
        <v/>
      </c>
      <c r="F160" s="77">
        <f>IF(F$49="","",IF($B160="","",IFERROR(SUMIFS('Dvd Calendar'!$E$1215:$CZ$1215,'Dvd Calendar'!$E$1214:$CZ$1214,"&gt;"&amp;F$48,'Dvd Calendar'!$E$1214:$CZ$1214,"&lt;="&amp;F$49)+SUMPRODUCT(('Dvd Calendar'!$E$1207:$CZ$1207&gt;F$48)*('Dvd Calendar'!$E$1207:$CZ$1207&lt;=F$49)*'Dvd Calendar'!$E$1210:$CZ$1210*(('Dvd Calendar'!$E$1212:$CZ$1212='Field Check'!$C$53)*('Field Check'!$C$53&lt;&gt;"")+('Dvd Calendar'!$E$1212:$CZ$1212='Field Check'!$C$54)*('Field Check'!$C$54&lt;&gt;"")+('Dvd Calendar'!$E$1212:$CZ$1212='Field Check'!$C$55)*('Field Check'!$C$55&lt;&gt;"")+('Dvd Calendar'!$E$1212:$CZ$1212='Field Check'!$C$56)*('Field Check'!$C$56&lt;&gt;"")+('Dvd Calendar'!$E$1212:$CZ$1212='Field Check'!$C$57)*('Field Check'!$C$57&lt;&gt;""))*(COUNTIF('Dvd Calendar'!$E$1214:$CZ$1214,'Dvd Calendar'!$E$1207:$CZ$1207)=0)),"")))</f>
        <v/>
      </c>
      <c r="G160" s="77">
        <f>IF(G$49="","",IF($B160="","",IFERROR(SUMIFS('Dvd Calendar'!$E$1215:$CZ$1215,'Dvd Calendar'!$E$1214:$CZ$1214,"&gt;"&amp;G$48,'Dvd Calendar'!$E$1214:$CZ$1214,"&lt;="&amp;G$49)+SUMPRODUCT(('Dvd Calendar'!$E$1207:$CZ$1207&gt;G$48)*('Dvd Calendar'!$E$1207:$CZ$1207&lt;=G$49)*'Dvd Calendar'!$E$1210:$CZ$1210*(('Dvd Calendar'!$E$1212:$CZ$1212='Field Check'!$C$53)*('Field Check'!$C$53&lt;&gt;"")+('Dvd Calendar'!$E$1212:$CZ$1212='Field Check'!$C$54)*('Field Check'!$C$54&lt;&gt;"")+('Dvd Calendar'!$E$1212:$CZ$1212='Field Check'!$C$55)*('Field Check'!$C$55&lt;&gt;"")+('Dvd Calendar'!$E$1212:$CZ$1212='Field Check'!$C$56)*('Field Check'!$C$56&lt;&gt;"")+('Dvd Calendar'!$E$1212:$CZ$1212='Field Check'!$C$57)*('Field Check'!$C$57&lt;&gt;""))*(COUNTIF('Dvd Calendar'!$E$1214:$CZ$1214,'Dvd Calendar'!$E$1207:$CZ$1207)=0)),"")))</f>
        <v/>
      </c>
      <c r="H160" s="77">
        <f>IF(H$49="","",IF($B160="","",IFERROR(SUMIFS('Dvd Calendar'!$E$1215:$CZ$1215,'Dvd Calendar'!$E$1214:$CZ$1214,"&gt;"&amp;H$48,'Dvd Calendar'!$E$1214:$CZ$1214,"&lt;="&amp;H$49)+SUMPRODUCT(('Dvd Calendar'!$E$1207:$CZ$1207&gt;H$48)*('Dvd Calendar'!$E$1207:$CZ$1207&lt;=H$49)*'Dvd Calendar'!$E$1210:$CZ$1210*(('Dvd Calendar'!$E$1212:$CZ$1212='Field Check'!$C$53)*('Field Check'!$C$53&lt;&gt;"")+('Dvd Calendar'!$E$1212:$CZ$1212='Field Check'!$C$54)*('Field Check'!$C$54&lt;&gt;"")+('Dvd Calendar'!$E$1212:$CZ$1212='Field Check'!$C$55)*('Field Check'!$C$55&lt;&gt;"")+('Dvd Calendar'!$E$1212:$CZ$1212='Field Check'!$C$56)*('Field Check'!$C$56&lt;&gt;"")+('Dvd Calendar'!$E$1212:$CZ$1212='Field Check'!$C$57)*('Field Check'!$C$57&lt;&gt;""))*(COUNTIF('Dvd Calendar'!$E$1214:$CZ$1214,'Dvd Calendar'!$E$1207:$CZ$1207)=0)),"")))</f>
        <v/>
      </c>
      <c r="I160" s="77">
        <f>IF(I$49="","",IF($B160="","",IFERROR(SUMIFS('Dvd Calendar'!$E$1215:$CZ$1215,'Dvd Calendar'!$E$1214:$CZ$1214,"&gt;"&amp;I$48,'Dvd Calendar'!$E$1214:$CZ$1214,"&lt;="&amp;I$49)+SUMPRODUCT(('Dvd Calendar'!$E$1207:$CZ$1207&gt;I$48)*('Dvd Calendar'!$E$1207:$CZ$1207&lt;=I$49)*'Dvd Calendar'!$E$1210:$CZ$1210*(('Dvd Calendar'!$E$1212:$CZ$1212='Field Check'!$C$53)*('Field Check'!$C$53&lt;&gt;"")+('Dvd Calendar'!$E$1212:$CZ$1212='Field Check'!$C$54)*('Field Check'!$C$54&lt;&gt;"")+('Dvd Calendar'!$E$1212:$CZ$1212='Field Check'!$C$55)*('Field Check'!$C$55&lt;&gt;"")+('Dvd Calendar'!$E$1212:$CZ$1212='Field Check'!$C$56)*('Field Check'!$C$56&lt;&gt;"")+('Dvd Calendar'!$E$1212:$CZ$1212='Field Check'!$C$57)*('Field Check'!$C$57&lt;&gt;""))*(COUNTIF('Dvd Calendar'!$E$1214:$CZ$1214,'Dvd Calendar'!$E$1207:$CZ$1207)=0)),"")))</f>
        <v/>
      </c>
      <c r="J160" s="77">
        <f>IF(J$49="","",IF($B160="","",IFERROR(SUMIFS('Dvd Calendar'!$E$1215:$CZ$1215,'Dvd Calendar'!$E$1214:$CZ$1214,"&gt;"&amp;J$48,'Dvd Calendar'!$E$1214:$CZ$1214,"&lt;="&amp;J$49)+SUMPRODUCT(('Dvd Calendar'!$E$1207:$CZ$1207&gt;J$48)*('Dvd Calendar'!$E$1207:$CZ$1207&lt;=J$49)*'Dvd Calendar'!$E$1210:$CZ$1210*(('Dvd Calendar'!$E$1212:$CZ$1212='Field Check'!$C$53)*('Field Check'!$C$53&lt;&gt;"")+('Dvd Calendar'!$E$1212:$CZ$1212='Field Check'!$C$54)*('Field Check'!$C$54&lt;&gt;"")+('Dvd Calendar'!$E$1212:$CZ$1212='Field Check'!$C$55)*('Field Check'!$C$55&lt;&gt;"")+('Dvd Calendar'!$E$1212:$CZ$1212='Field Check'!$C$56)*('Field Check'!$C$56&lt;&gt;"")+('Dvd Calendar'!$E$1212:$CZ$1212='Field Check'!$C$57)*('Field Check'!$C$57&lt;&gt;""))*(COUNTIF('Dvd Calendar'!$E$1214:$CZ$1214,'Dvd Calendar'!$E$1207:$CZ$1207)=0)),"")))</f>
        <v/>
      </c>
      <c r="K160" s="77">
        <f>IF(K$49="","",IF($B160="","",IFERROR(SUMIFS('Dvd Calendar'!$E$1215:$CZ$1215,'Dvd Calendar'!$E$1214:$CZ$1214,"&gt;"&amp;K$48,'Dvd Calendar'!$E$1214:$CZ$1214,"&lt;="&amp;K$49)+SUMPRODUCT(('Dvd Calendar'!$E$1207:$CZ$1207&gt;K$48)*('Dvd Calendar'!$E$1207:$CZ$1207&lt;=K$49)*'Dvd Calendar'!$E$1210:$CZ$1210*(('Dvd Calendar'!$E$1212:$CZ$1212='Field Check'!$C$53)*('Field Check'!$C$53&lt;&gt;"")+('Dvd Calendar'!$E$1212:$CZ$1212='Field Check'!$C$54)*('Field Check'!$C$54&lt;&gt;"")+('Dvd Calendar'!$E$1212:$CZ$1212='Field Check'!$C$55)*('Field Check'!$C$55&lt;&gt;"")+('Dvd Calendar'!$E$1212:$CZ$1212='Field Check'!$C$56)*('Field Check'!$C$56&lt;&gt;"")+('Dvd Calendar'!$E$1212:$CZ$1212='Field Check'!$C$57)*('Field Check'!$C$57&lt;&gt;""))*(COUNTIF('Dvd Calendar'!$E$1214:$CZ$1214,'Dvd Calendar'!$E$1207:$CZ$1207)=0)),"")))</f>
        <v/>
      </c>
      <c r="L160" s="77">
        <f>IF(L$49="","",IF($B160="","",IFERROR(SUMIFS('Dvd Calendar'!$E$1215:$CZ$1215,'Dvd Calendar'!$E$1214:$CZ$1214,"&gt;"&amp;L$48,'Dvd Calendar'!$E$1214:$CZ$1214,"&lt;="&amp;L$49)+SUMPRODUCT(('Dvd Calendar'!$E$1207:$CZ$1207&gt;L$48)*('Dvd Calendar'!$E$1207:$CZ$1207&lt;=L$49)*'Dvd Calendar'!$E$1210:$CZ$1210*(('Dvd Calendar'!$E$1212:$CZ$1212='Field Check'!$C$53)*('Field Check'!$C$53&lt;&gt;"")+('Dvd Calendar'!$E$1212:$CZ$1212='Field Check'!$C$54)*('Field Check'!$C$54&lt;&gt;"")+('Dvd Calendar'!$E$1212:$CZ$1212='Field Check'!$C$55)*('Field Check'!$C$55&lt;&gt;"")+('Dvd Calendar'!$E$1212:$CZ$1212='Field Check'!$C$56)*('Field Check'!$C$56&lt;&gt;"")+('Dvd Calendar'!$E$1212:$CZ$1212='Field Check'!$C$57)*('Field Check'!$C$57&lt;&gt;""))*(COUNTIF('Dvd Calendar'!$E$1214:$CZ$1214,'Dvd Calendar'!$E$1207:$CZ$1207)=0)),"")))</f>
        <v/>
      </c>
      <c r="M160" s="77">
        <f>IF(M$49="","",IF($B160="","",IFERROR(SUMIFS('Dvd Calendar'!$E$1215:$CZ$1215,'Dvd Calendar'!$E$1214:$CZ$1214,"&gt;"&amp;M$48,'Dvd Calendar'!$E$1214:$CZ$1214,"&lt;="&amp;M$49)+SUMPRODUCT(('Dvd Calendar'!$E$1207:$CZ$1207&gt;M$48)*('Dvd Calendar'!$E$1207:$CZ$1207&lt;=M$49)*'Dvd Calendar'!$E$1210:$CZ$1210*(('Dvd Calendar'!$E$1212:$CZ$1212='Field Check'!$C$53)*('Field Check'!$C$53&lt;&gt;"")+('Dvd Calendar'!$E$1212:$CZ$1212='Field Check'!$C$54)*('Field Check'!$C$54&lt;&gt;"")+('Dvd Calendar'!$E$1212:$CZ$1212='Field Check'!$C$55)*('Field Check'!$C$55&lt;&gt;"")+('Dvd Calendar'!$E$1212:$CZ$1212='Field Check'!$C$56)*('Field Check'!$C$56&lt;&gt;"")+('Dvd Calendar'!$E$1212:$CZ$1212='Field Check'!$C$57)*('Field Check'!$C$57&lt;&gt;""))*(COUNTIF('Dvd Calendar'!$E$1214:$CZ$1214,'Dvd Calendar'!$E$1207:$CZ$1207)=0)),"")))</f>
        <v/>
      </c>
      <c r="N160" s="77">
        <f>IF(N$49="","",IF($B160="","",IFERROR(SUMIFS('Dvd Calendar'!$E$1215:$CZ$1215,'Dvd Calendar'!$E$1214:$CZ$1214,"&gt;"&amp;N$48,'Dvd Calendar'!$E$1214:$CZ$1214,"&lt;="&amp;N$49)+SUMPRODUCT(('Dvd Calendar'!$E$1207:$CZ$1207&gt;N$48)*('Dvd Calendar'!$E$1207:$CZ$1207&lt;=N$49)*'Dvd Calendar'!$E$1210:$CZ$1210*(('Dvd Calendar'!$E$1212:$CZ$1212='Field Check'!$C$53)*('Field Check'!$C$53&lt;&gt;"")+('Dvd Calendar'!$E$1212:$CZ$1212='Field Check'!$C$54)*('Field Check'!$C$54&lt;&gt;"")+('Dvd Calendar'!$E$1212:$CZ$1212='Field Check'!$C$55)*('Field Check'!$C$55&lt;&gt;"")+('Dvd Calendar'!$E$1212:$CZ$1212='Field Check'!$C$56)*('Field Check'!$C$56&lt;&gt;"")+('Dvd Calendar'!$E$1212:$CZ$1212='Field Check'!$C$57)*('Field Check'!$C$57&lt;&gt;""))*(COUNTIF('Dvd Calendar'!$E$1214:$CZ$1214,'Dvd Calendar'!$E$1207:$CZ$1207)=0)),"")))</f>
        <v/>
      </c>
      <c r="O160" s="77">
        <f>IF(O$49="","",IF($B160="","",IFERROR(SUMIFS('Dvd Calendar'!$E$1215:$CZ$1215,'Dvd Calendar'!$E$1214:$CZ$1214,"&gt;"&amp;O$48,'Dvd Calendar'!$E$1214:$CZ$1214,"&lt;="&amp;O$49)+SUMPRODUCT(('Dvd Calendar'!$E$1207:$CZ$1207&gt;O$48)*('Dvd Calendar'!$E$1207:$CZ$1207&lt;=O$49)*'Dvd Calendar'!$E$1210:$CZ$1210*(('Dvd Calendar'!$E$1212:$CZ$1212='Field Check'!$C$53)*('Field Check'!$C$53&lt;&gt;"")+('Dvd Calendar'!$E$1212:$CZ$1212='Field Check'!$C$54)*('Field Check'!$C$54&lt;&gt;"")+('Dvd Calendar'!$E$1212:$CZ$1212='Field Check'!$C$55)*('Field Check'!$C$55&lt;&gt;"")+('Dvd Calendar'!$E$1212:$CZ$1212='Field Check'!$C$56)*('Field Check'!$C$56&lt;&gt;"")+('Dvd Calendar'!$E$1212:$CZ$1212='Field Check'!$C$57)*('Field Check'!$C$57&lt;&gt;""))*(COUNTIF('Dvd Calendar'!$E$1214:$CZ$1214,'Dvd Calendar'!$E$1207:$CZ$1207)=0)),"")))</f>
        <v/>
      </c>
      <c r="P160" s="77">
        <f>IF(P$49="","",IF($B160="","",IFERROR(SUMIFS('Dvd Calendar'!$E$1215:$CZ$1215,'Dvd Calendar'!$E$1214:$CZ$1214,"&gt;"&amp;P$48,'Dvd Calendar'!$E$1214:$CZ$1214,"&lt;="&amp;P$49)+SUMPRODUCT(('Dvd Calendar'!$E$1207:$CZ$1207&gt;P$48)*('Dvd Calendar'!$E$1207:$CZ$1207&lt;=P$49)*'Dvd Calendar'!$E$1210:$CZ$1210*(('Dvd Calendar'!$E$1212:$CZ$1212='Field Check'!$C$53)*('Field Check'!$C$53&lt;&gt;"")+('Dvd Calendar'!$E$1212:$CZ$1212='Field Check'!$C$54)*('Field Check'!$C$54&lt;&gt;"")+('Dvd Calendar'!$E$1212:$CZ$1212='Field Check'!$C$55)*('Field Check'!$C$55&lt;&gt;"")+('Dvd Calendar'!$E$1212:$CZ$1212='Field Check'!$C$56)*('Field Check'!$C$56&lt;&gt;"")+('Dvd Calendar'!$E$1212:$CZ$1212='Field Check'!$C$57)*('Field Check'!$C$57&lt;&gt;""))*(COUNTIF('Dvd Calendar'!$E$1214:$CZ$1214,'Dvd Calendar'!$E$1207:$CZ$1207)=0)),"")))</f>
        <v/>
      </c>
      <c r="Q160" s="77">
        <f>IF(Q$49="","",IF($B160="","",IFERROR(SUMIFS('Dvd Calendar'!$E$1215:$CZ$1215,'Dvd Calendar'!$E$1214:$CZ$1214,"&gt;"&amp;Q$48,'Dvd Calendar'!$E$1214:$CZ$1214,"&lt;="&amp;Q$49)+SUMPRODUCT(('Dvd Calendar'!$E$1207:$CZ$1207&gt;Q$48)*('Dvd Calendar'!$E$1207:$CZ$1207&lt;=Q$49)*'Dvd Calendar'!$E$1210:$CZ$1210*(('Dvd Calendar'!$E$1212:$CZ$1212='Field Check'!$C$53)*('Field Check'!$C$53&lt;&gt;"")+('Dvd Calendar'!$E$1212:$CZ$1212='Field Check'!$C$54)*('Field Check'!$C$54&lt;&gt;"")+('Dvd Calendar'!$E$1212:$CZ$1212='Field Check'!$C$55)*('Field Check'!$C$55&lt;&gt;"")+('Dvd Calendar'!$E$1212:$CZ$1212='Field Check'!$C$56)*('Field Check'!$C$56&lt;&gt;"")+('Dvd Calendar'!$E$1212:$CZ$1212='Field Check'!$C$57)*('Field Check'!$C$57&lt;&gt;""))*(COUNTIF('Dvd Calendar'!$E$1214:$CZ$1214,'Dvd Calendar'!$E$1207:$CZ$1207)=0)),"")))</f>
        <v/>
      </c>
      <c r="R160" s="77">
        <f>IF(R$49="","",IF($B160="","",IFERROR(SUMIFS('Dvd Calendar'!$E$1215:$CZ$1215,'Dvd Calendar'!$E$1214:$CZ$1214,"&gt;"&amp;R$48,'Dvd Calendar'!$E$1214:$CZ$1214,"&lt;="&amp;R$49)+SUMPRODUCT(('Dvd Calendar'!$E$1207:$CZ$1207&gt;R$48)*('Dvd Calendar'!$E$1207:$CZ$1207&lt;=R$49)*'Dvd Calendar'!$E$1210:$CZ$1210*(('Dvd Calendar'!$E$1212:$CZ$1212='Field Check'!$C$53)*('Field Check'!$C$53&lt;&gt;"")+('Dvd Calendar'!$E$1212:$CZ$1212='Field Check'!$C$54)*('Field Check'!$C$54&lt;&gt;"")+('Dvd Calendar'!$E$1212:$CZ$1212='Field Check'!$C$55)*('Field Check'!$C$55&lt;&gt;"")+('Dvd Calendar'!$E$1212:$CZ$1212='Field Check'!$C$56)*('Field Check'!$C$56&lt;&gt;"")+('Dvd Calendar'!$E$1212:$CZ$1212='Field Check'!$C$57)*('Field Check'!$C$57&lt;&gt;""))*(COUNTIF('Dvd Calendar'!$E$1214:$CZ$1214,'Dvd Calendar'!$E$1207:$CZ$1207)=0)),"")))</f>
        <v/>
      </c>
    </row>
    <row r="161">
      <c r="B161" s="126">
        <f>IF('AS51'!$C$116="","",'AS51'!$C$116)</f>
        <v/>
      </c>
      <c r="C161" s="77">
        <f>IF(C$49="","",IF($B161="","",IFERROR(SUMIFS('Dvd Calendar'!$E$1226:$CZ$1226,'Dvd Calendar'!$E$1225:$CZ$1225,"&gt;"&amp;C$48,'Dvd Calendar'!$E$1225:$CZ$1225,"&lt;="&amp;C$49)+SUMPRODUCT(('Dvd Calendar'!$E$1218:$CZ$1218&gt;C$48)*('Dvd Calendar'!$E$1218:$CZ$1218&lt;=C$49)*'Dvd Calendar'!$E$1221:$CZ$1221*(('Dvd Calendar'!$E$1223:$CZ$1223='Field Check'!$C$53)*('Field Check'!$C$53&lt;&gt;"")+('Dvd Calendar'!$E$1223:$CZ$1223='Field Check'!$C$54)*('Field Check'!$C$54&lt;&gt;"")+('Dvd Calendar'!$E$1223:$CZ$1223='Field Check'!$C$55)*('Field Check'!$C$55&lt;&gt;"")+('Dvd Calendar'!$E$1223:$CZ$1223='Field Check'!$C$56)*('Field Check'!$C$56&lt;&gt;"")+('Dvd Calendar'!$E$1223:$CZ$1223='Field Check'!$C$57)*('Field Check'!$C$57&lt;&gt;""))*(COUNTIF('Dvd Calendar'!$E$1225:$CZ$1225,'Dvd Calendar'!$E$1218:$CZ$1218)=0)),"")))</f>
        <v/>
      </c>
      <c r="D161" s="77">
        <f>IF(D$49="","",IF($B161="","",IFERROR(SUMIFS('Dvd Calendar'!$E$1226:$CZ$1226,'Dvd Calendar'!$E$1225:$CZ$1225,"&gt;"&amp;D$48,'Dvd Calendar'!$E$1225:$CZ$1225,"&lt;="&amp;D$49)+SUMPRODUCT(('Dvd Calendar'!$E$1218:$CZ$1218&gt;D$48)*('Dvd Calendar'!$E$1218:$CZ$1218&lt;=D$49)*'Dvd Calendar'!$E$1221:$CZ$1221*(('Dvd Calendar'!$E$1223:$CZ$1223='Field Check'!$C$53)*('Field Check'!$C$53&lt;&gt;"")+('Dvd Calendar'!$E$1223:$CZ$1223='Field Check'!$C$54)*('Field Check'!$C$54&lt;&gt;"")+('Dvd Calendar'!$E$1223:$CZ$1223='Field Check'!$C$55)*('Field Check'!$C$55&lt;&gt;"")+('Dvd Calendar'!$E$1223:$CZ$1223='Field Check'!$C$56)*('Field Check'!$C$56&lt;&gt;"")+('Dvd Calendar'!$E$1223:$CZ$1223='Field Check'!$C$57)*('Field Check'!$C$57&lt;&gt;""))*(COUNTIF('Dvd Calendar'!$E$1225:$CZ$1225,'Dvd Calendar'!$E$1218:$CZ$1218)=0)),"")))</f>
        <v/>
      </c>
      <c r="E161" s="77">
        <f>IF(E$49="","",IF($B161="","",IFERROR(SUMIFS('Dvd Calendar'!$E$1226:$CZ$1226,'Dvd Calendar'!$E$1225:$CZ$1225,"&gt;"&amp;E$48,'Dvd Calendar'!$E$1225:$CZ$1225,"&lt;="&amp;E$49)+SUMPRODUCT(('Dvd Calendar'!$E$1218:$CZ$1218&gt;E$48)*('Dvd Calendar'!$E$1218:$CZ$1218&lt;=E$49)*'Dvd Calendar'!$E$1221:$CZ$1221*(('Dvd Calendar'!$E$1223:$CZ$1223='Field Check'!$C$53)*('Field Check'!$C$53&lt;&gt;"")+('Dvd Calendar'!$E$1223:$CZ$1223='Field Check'!$C$54)*('Field Check'!$C$54&lt;&gt;"")+('Dvd Calendar'!$E$1223:$CZ$1223='Field Check'!$C$55)*('Field Check'!$C$55&lt;&gt;"")+('Dvd Calendar'!$E$1223:$CZ$1223='Field Check'!$C$56)*('Field Check'!$C$56&lt;&gt;"")+('Dvd Calendar'!$E$1223:$CZ$1223='Field Check'!$C$57)*('Field Check'!$C$57&lt;&gt;""))*(COUNTIF('Dvd Calendar'!$E$1225:$CZ$1225,'Dvd Calendar'!$E$1218:$CZ$1218)=0)),"")))</f>
        <v/>
      </c>
      <c r="F161" s="77">
        <f>IF(F$49="","",IF($B161="","",IFERROR(SUMIFS('Dvd Calendar'!$E$1226:$CZ$1226,'Dvd Calendar'!$E$1225:$CZ$1225,"&gt;"&amp;F$48,'Dvd Calendar'!$E$1225:$CZ$1225,"&lt;="&amp;F$49)+SUMPRODUCT(('Dvd Calendar'!$E$1218:$CZ$1218&gt;F$48)*('Dvd Calendar'!$E$1218:$CZ$1218&lt;=F$49)*'Dvd Calendar'!$E$1221:$CZ$1221*(('Dvd Calendar'!$E$1223:$CZ$1223='Field Check'!$C$53)*('Field Check'!$C$53&lt;&gt;"")+('Dvd Calendar'!$E$1223:$CZ$1223='Field Check'!$C$54)*('Field Check'!$C$54&lt;&gt;"")+('Dvd Calendar'!$E$1223:$CZ$1223='Field Check'!$C$55)*('Field Check'!$C$55&lt;&gt;"")+('Dvd Calendar'!$E$1223:$CZ$1223='Field Check'!$C$56)*('Field Check'!$C$56&lt;&gt;"")+('Dvd Calendar'!$E$1223:$CZ$1223='Field Check'!$C$57)*('Field Check'!$C$57&lt;&gt;""))*(COUNTIF('Dvd Calendar'!$E$1225:$CZ$1225,'Dvd Calendar'!$E$1218:$CZ$1218)=0)),"")))</f>
        <v/>
      </c>
      <c r="G161" s="77">
        <f>IF(G$49="","",IF($B161="","",IFERROR(SUMIFS('Dvd Calendar'!$E$1226:$CZ$1226,'Dvd Calendar'!$E$1225:$CZ$1225,"&gt;"&amp;G$48,'Dvd Calendar'!$E$1225:$CZ$1225,"&lt;="&amp;G$49)+SUMPRODUCT(('Dvd Calendar'!$E$1218:$CZ$1218&gt;G$48)*('Dvd Calendar'!$E$1218:$CZ$1218&lt;=G$49)*'Dvd Calendar'!$E$1221:$CZ$1221*(('Dvd Calendar'!$E$1223:$CZ$1223='Field Check'!$C$53)*('Field Check'!$C$53&lt;&gt;"")+('Dvd Calendar'!$E$1223:$CZ$1223='Field Check'!$C$54)*('Field Check'!$C$54&lt;&gt;"")+('Dvd Calendar'!$E$1223:$CZ$1223='Field Check'!$C$55)*('Field Check'!$C$55&lt;&gt;"")+('Dvd Calendar'!$E$1223:$CZ$1223='Field Check'!$C$56)*('Field Check'!$C$56&lt;&gt;"")+('Dvd Calendar'!$E$1223:$CZ$1223='Field Check'!$C$57)*('Field Check'!$C$57&lt;&gt;""))*(COUNTIF('Dvd Calendar'!$E$1225:$CZ$1225,'Dvd Calendar'!$E$1218:$CZ$1218)=0)),"")))</f>
        <v/>
      </c>
      <c r="H161" s="77">
        <f>IF(H$49="","",IF($B161="","",IFERROR(SUMIFS('Dvd Calendar'!$E$1226:$CZ$1226,'Dvd Calendar'!$E$1225:$CZ$1225,"&gt;"&amp;H$48,'Dvd Calendar'!$E$1225:$CZ$1225,"&lt;="&amp;H$49)+SUMPRODUCT(('Dvd Calendar'!$E$1218:$CZ$1218&gt;H$48)*('Dvd Calendar'!$E$1218:$CZ$1218&lt;=H$49)*'Dvd Calendar'!$E$1221:$CZ$1221*(('Dvd Calendar'!$E$1223:$CZ$1223='Field Check'!$C$53)*('Field Check'!$C$53&lt;&gt;"")+('Dvd Calendar'!$E$1223:$CZ$1223='Field Check'!$C$54)*('Field Check'!$C$54&lt;&gt;"")+('Dvd Calendar'!$E$1223:$CZ$1223='Field Check'!$C$55)*('Field Check'!$C$55&lt;&gt;"")+('Dvd Calendar'!$E$1223:$CZ$1223='Field Check'!$C$56)*('Field Check'!$C$56&lt;&gt;"")+('Dvd Calendar'!$E$1223:$CZ$1223='Field Check'!$C$57)*('Field Check'!$C$57&lt;&gt;""))*(COUNTIF('Dvd Calendar'!$E$1225:$CZ$1225,'Dvd Calendar'!$E$1218:$CZ$1218)=0)),"")))</f>
        <v/>
      </c>
      <c r="I161" s="77">
        <f>IF(I$49="","",IF($B161="","",IFERROR(SUMIFS('Dvd Calendar'!$E$1226:$CZ$1226,'Dvd Calendar'!$E$1225:$CZ$1225,"&gt;"&amp;I$48,'Dvd Calendar'!$E$1225:$CZ$1225,"&lt;="&amp;I$49)+SUMPRODUCT(('Dvd Calendar'!$E$1218:$CZ$1218&gt;I$48)*('Dvd Calendar'!$E$1218:$CZ$1218&lt;=I$49)*'Dvd Calendar'!$E$1221:$CZ$1221*(('Dvd Calendar'!$E$1223:$CZ$1223='Field Check'!$C$53)*('Field Check'!$C$53&lt;&gt;"")+('Dvd Calendar'!$E$1223:$CZ$1223='Field Check'!$C$54)*('Field Check'!$C$54&lt;&gt;"")+('Dvd Calendar'!$E$1223:$CZ$1223='Field Check'!$C$55)*('Field Check'!$C$55&lt;&gt;"")+('Dvd Calendar'!$E$1223:$CZ$1223='Field Check'!$C$56)*('Field Check'!$C$56&lt;&gt;"")+('Dvd Calendar'!$E$1223:$CZ$1223='Field Check'!$C$57)*('Field Check'!$C$57&lt;&gt;""))*(COUNTIF('Dvd Calendar'!$E$1225:$CZ$1225,'Dvd Calendar'!$E$1218:$CZ$1218)=0)),"")))</f>
        <v/>
      </c>
      <c r="J161" s="77">
        <f>IF(J$49="","",IF($B161="","",IFERROR(SUMIFS('Dvd Calendar'!$E$1226:$CZ$1226,'Dvd Calendar'!$E$1225:$CZ$1225,"&gt;"&amp;J$48,'Dvd Calendar'!$E$1225:$CZ$1225,"&lt;="&amp;J$49)+SUMPRODUCT(('Dvd Calendar'!$E$1218:$CZ$1218&gt;J$48)*('Dvd Calendar'!$E$1218:$CZ$1218&lt;=J$49)*'Dvd Calendar'!$E$1221:$CZ$1221*(('Dvd Calendar'!$E$1223:$CZ$1223='Field Check'!$C$53)*('Field Check'!$C$53&lt;&gt;"")+('Dvd Calendar'!$E$1223:$CZ$1223='Field Check'!$C$54)*('Field Check'!$C$54&lt;&gt;"")+('Dvd Calendar'!$E$1223:$CZ$1223='Field Check'!$C$55)*('Field Check'!$C$55&lt;&gt;"")+('Dvd Calendar'!$E$1223:$CZ$1223='Field Check'!$C$56)*('Field Check'!$C$56&lt;&gt;"")+('Dvd Calendar'!$E$1223:$CZ$1223='Field Check'!$C$57)*('Field Check'!$C$57&lt;&gt;""))*(COUNTIF('Dvd Calendar'!$E$1225:$CZ$1225,'Dvd Calendar'!$E$1218:$CZ$1218)=0)),"")))</f>
        <v/>
      </c>
      <c r="K161" s="77">
        <f>IF(K$49="","",IF($B161="","",IFERROR(SUMIFS('Dvd Calendar'!$E$1226:$CZ$1226,'Dvd Calendar'!$E$1225:$CZ$1225,"&gt;"&amp;K$48,'Dvd Calendar'!$E$1225:$CZ$1225,"&lt;="&amp;K$49)+SUMPRODUCT(('Dvd Calendar'!$E$1218:$CZ$1218&gt;K$48)*('Dvd Calendar'!$E$1218:$CZ$1218&lt;=K$49)*'Dvd Calendar'!$E$1221:$CZ$1221*(('Dvd Calendar'!$E$1223:$CZ$1223='Field Check'!$C$53)*('Field Check'!$C$53&lt;&gt;"")+('Dvd Calendar'!$E$1223:$CZ$1223='Field Check'!$C$54)*('Field Check'!$C$54&lt;&gt;"")+('Dvd Calendar'!$E$1223:$CZ$1223='Field Check'!$C$55)*('Field Check'!$C$55&lt;&gt;"")+('Dvd Calendar'!$E$1223:$CZ$1223='Field Check'!$C$56)*('Field Check'!$C$56&lt;&gt;"")+('Dvd Calendar'!$E$1223:$CZ$1223='Field Check'!$C$57)*('Field Check'!$C$57&lt;&gt;""))*(COUNTIF('Dvd Calendar'!$E$1225:$CZ$1225,'Dvd Calendar'!$E$1218:$CZ$1218)=0)),"")))</f>
        <v/>
      </c>
      <c r="L161" s="77">
        <f>IF(L$49="","",IF($B161="","",IFERROR(SUMIFS('Dvd Calendar'!$E$1226:$CZ$1226,'Dvd Calendar'!$E$1225:$CZ$1225,"&gt;"&amp;L$48,'Dvd Calendar'!$E$1225:$CZ$1225,"&lt;="&amp;L$49)+SUMPRODUCT(('Dvd Calendar'!$E$1218:$CZ$1218&gt;L$48)*('Dvd Calendar'!$E$1218:$CZ$1218&lt;=L$49)*'Dvd Calendar'!$E$1221:$CZ$1221*(('Dvd Calendar'!$E$1223:$CZ$1223='Field Check'!$C$53)*('Field Check'!$C$53&lt;&gt;"")+('Dvd Calendar'!$E$1223:$CZ$1223='Field Check'!$C$54)*('Field Check'!$C$54&lt;&gt;"")+('Dvd Calendar'!$E$1223:$CZ$1223='Field Check'!$C$55)*('Field Check'!$C$55&lt;&gt;"")+('Dvd Calendar'!$E$1223:$CZ$1223='Field Check'!$C$56)*('Field Check'!$C$56&lt;&gt;"")+('Dvd Calendar'!$E$1223:$CZ$1223='Field Check'!$C$57)*('Field Check'!$C$57&lt;&gt;""))*(COUNTIF('Dvd Calendar'!$E$1225:$CZ$1225,'Dvd Calendar'!$E$1218:$CZ$1218)=0)),"")))</f>
        <v/>
      </c>
      <c r="M161" s="77">
        <f>IF(M$49="","",IF($B161="","",IFERROR(SUMIFS('Dvd Calendar'!$E$1226:$CZ$1226,'Dvd Calendar'!$E$1225:$CZ$1225,"&gt;"&amp;M$48,'Dvd Calendar'!$E$1225:$CZ$1225,"&lt;="&amp;M$49)+SUMPRODUCT(('Dvd Calendar'!$E$1218:$CZ$1218&gt;M$48)*('Dvd Calendar'!$E$1218:$CZ$1218&lt;=M$49)*'Dvd Calendar'!$E$1221:$CZ$1221*(('Dvd Calendar'!$E$1223:$CZ$1223='Field Check'!$C$53)*('Field Check'!$C$53&lt;&gt;"")+('Dvd Calendar'!$E$1223:$CZ$1223='Field Check'!$C$54)*('Field Check'!$C$54&lt;&gt;"")+('Dvd Calendar'!$E$1223:$CZ$1223='Field Check'!$C$55)*('Field Check'!$C$55&lt;&gt;"")+('Dvd Calendar'!$E$1223:$CZ$1223='Field Check'!$C$56)*('Field Check'!$C$56&lt;&gt;"")+('Dvd Calendar'!$E$1223:$CZ$1223='Field Check'!$C$57)*('Field Check'!$C$57&lt;&gt;""))*(COUNTIF('Dvd Calendar'!$E$1225:$CZ$1225,'Dvd Calendar'!$E$1218:$CZ$1218)=0)),"")))</f>
        <v/>
      </c>
      <c r="N161" s="77">
        <f>IF(N$49="","",IF($B161="","",IFERROR(SUMIFS('Dvd Calendar'!$E$1226:$CZ$1226,'Dvd Calendar'!$E$1225:$CZ$1225,"&gt;"&amp;N$48,'Dvd Calendar'!$E$1225:$CZ$1225,"&lt;="&amp;N$49)+SUMPRODUCT(('Dvd Calendar'!$E$1218:$CZ$1218&gt;N$48)*('Dvd Calendar'!$E$1218:$CZ$1218&lt;=N$49)*'Dvd Calendar'!$E$1221:$CZ$1221*(('Dvd Calendar'!$E$1223:$CZ$1223='Field Check'!$C$53)*('Field Check'!$C$53&lt;&gt;"")+('Dvd Calendar'!$E$1223:$CZ$1223='Field Check'!$C$54)*('Field Check'!$C$54&lt;&gt;"")+('Dvd Calendar'!$E$1223:$CZ$1223='Field Check'!$C$55)*('Field Check'!$C$55&lt;&gt;"")+('Dvd Calendar'!$E$1223:$CZ$1223='Field Check'!$C$56)*('Field Check'!$C$56&lt;&gt;"")+('Dvd Calendar'!$E$1223:$CZ$1223='Field Check'!$C$57)*('Field Check'!$C$57&lt;&gt;""))*(COUNTIF('Dvd Calendar'!$E$1225:$CZ$1225,'Dvd Calendar'!$E$1218:$CZ$1218)=0)),"")))</f>
        <v/>
      </c>
      <c r="O161" s="77">
        <f>IF(O$49="","",IF($B161="","",IFERROR(SUMIFS('Dvd Calendar'!$E$1226:$CZ$1226,'Dvd Calendar'!$E$1225:$CZ$1225,"&gt;"&amp;O$48,'Dvd Calendar'!$E$1225:$CZ$1225,"&lt;="&amp;O$49)+SUMPRODUCT(('Dvd Calendar'!$E$1218:$CZ$1218&gt;O$48)*('Dvd Calendar'!$E$1218:$CZ$1218&lt;=O$49)*'Dvd Calendar'!$E$1221:$CZ$1221*(('Dvd Calendar'!$E$1223:$CZ$1223='Field Check'!$C$53)*('Field Check'!$C$53&lt;&gt;"")+('Dvd Calendar'!$E$1223:$CZ$1223='Field Check'!$C$54)*('Field Check'!$C$54&lt;&gt;"")+('Dvd Calendar'!$E$1223:$CZ$1223='Field Check'!$C$55)*('Field Check'!$C$55&lt;&gt;"")+('Dvd Calendar'!$E$1223:$CZ$1223='Field Check'!$C$56)*('Field Check'!$C$56&lt;&gt;"")+('Dvd Calendar'!$E$1223:$CZ$1223='Field Check'!$C$57)*('Field Check'!$C$57&lt;&gt;""))*(COUNTIF('Dvd Calendar'!$E$1225:$CZ$1225,'Dvd Calendar'!$E$1218:$CZ$1218)=0)),"")))</f>
        <v/>
      </c>
      <c r="P161" s="77">
        <f>IF(P$49="","",IF($B161="","",IFERROR(SUMIFS('Dvd Calendar'!$E$1226:$CZ$1226,'Dvd Calendar'!$E$1225:$CZ$1225,"&gt;"&amp;P$48,'Dvd Calendar'!$E$1225:$CZ$1225,"&lt;="&amp;P$49)+SUMPRODUCT(('Dvd Calendar'!$E$1218:$CZ$1218&gt;P$48)*('Dvd Calendar'!$E$1218:$CZ$1218&lt;=P$49)*'Dvd Calendar'!$E$1221:$CZ$1221*(('Dvd Calendar'!$E$1223:$CZ$1223='Field Check'!$C$53)*('Field Check'!$C$53&lt;&gt;"")+('Dvd Calendar'!$E$1223:$CZ$1223='Field Check'!$C$54)*('Field Check'!$C$54&lt;&gt;"")+('Dvd Calendar'!$E$1223:$CZ$1223='Field Check'!$C$55)*('Field Check'!$C$55&lt;&gt;"")+('Dvd Calendar'!$E$1223:$CZ$1223='Field Check'!$C$56)*('Field Check'!$C$56&lt;&gt;"")+('Dvd Calendar'!$E$1223:$CZ$1223='Field Check'!$C$57)*('Field Check'!$C$57&lt;&gt;""))*(COUNTIF('Dvd Calendar'!$E$1225:$CZ$1225,'Dvd Calendar'!$E$1218:$CZ$1218)=0)),"")))</f>
        <v/>
      </c>
      <c r="Q161" s="77">
        <f>IF(Q$49="","",IF($B161="","",IFERROR(SUMIFS('Dvd Calendar'!$E$1226:$CZ$1226,'Dvd Calendar'!$E$1225:$CZ$1225,"&gt;"&amp;Q$48,'Dvd Calendar'!$E$1225:$CZ$1225,"&lt;="&amp;Q$49)+SUMPRODUCT(('Dvd Calendar'!$E$1218:$CZ$1218&gt;Q$48)*('Dvd Calendar'!$E$1218:$CZ$1218&lt;=Q$49)*'Dvd Calendar'!$E$1221:$CZ$1221*(('Dvd Calendar'!$E$1223:$CZ$1223='Field Check'!$C$53)*('Field Check'!$C$53&lt;&gt;"")+('Dvd Calendar'!$E$1223:$CZ$1223='Field Check'!$C$54)*('Field Check'!$C$54&lt;&gt;"")+('Dvd Calendar'!$E$1223:$CZ$1223='Field Check'!$C$55)*('Field Check'!$C$55&lt;&gt;"")+('Dvd Calendar'!$E$1223:$CZ$1223='Field Check'!$C$56)*('Field Check'!$C$56&lt;&gt;"")+('Dvd Calendar'!$E$1223:$CZ$1223='Field Check'!$C$57)*('Field Check'!$C$57&lt;&gt;""))*(COUNTIF('Dvd Calendar'!$E$1225:$CZ$1225,'Dvd Calendar'!$E$1218:$CZ$1218)=0)),"")))</f>
        <v/>
      </c>
      <c r="R161" s="77">
        <f>IF(R$49="","",IF($B161="","",IFERROR(SUMIFS('Dvd Calendar'!$E$1226:$CZ$1226,'Dvd Calendar'!$E$1225:$CZ$1225,"&gt;"&amp;R$48,'Dvd Calendar'!$E$1225:$CZ$1225,"&lt;="&amp;R$49)+SUMPRODUCT(('Dvd Calendar'!$E$1218:$CZ$1218&gt;R$48)*('Dvd Calendar'!$E$1218:$CZ$1218&lt;=R$49)*'Dvd Calendar'!$E$1221:$CZ$1221*(('Dvd Calendar'!$E$1223:$CZ$1223='Field Check'!$C$53)*('Field Check'!$C$53&lt;&gt;"")+('Dvd Calendar'!$E$1223:$CZ$1223='Field Check'!$C$54)*('Field Check'!$C$54&lt;&gt;"")+('Dvd Calendar'!$E$1223:$CZ$1223='Field Check'!$C$55)*('Field Check'!$C$55&lt;&gt;"")+('Dvd Calendar'!$E$1223:$CZ$1223='Field Check'!$C$56)*('Field Check'!$C$56&lt;&gt;"")+('Dvd Calendar'!$E$1223:$CZ$1223='Field Check'!$C$57)*('Field Check'!$C$57&lt;&gt;""))*(COUNTIF('Dvd Calendar'!$E$1225:$CZ$1225,'Dvd Calendar'!$E$1218:$CZ$1218)=0)),"")))</f>
        <v/>
      </c>
    </row>
    <row r="162">
      <c r="B162" s="126">
        <f>IF('AS51'!$C$117="","",'AS51'!$C$117)</f>
        <v/>
      </c>
      <c r="C162" s="77">
        <f>IF(C$49="","",IF($B162="","",IFERROR(SUMIFS('Dvd Calendar'!$E$1237:$CZ$1237,'Dvd Calendar'!$E$1236:$CZ$1236,"&gt;"&amp;C$48,'Dvd Calendar'!$E$1236:$CZ$1236,"&lt;="&amp;C$49)+SUMPRODUCT(('Dvd Calendar'!$E$1229:$CZ$1229&gt;C$48)*('Dvd Calendar'!$E$1229:$CZ$1229&lt;=C$49)*'Dvd Calendar'!$E$1232:$CZ$1232*(('Dvd Calendar'!$E$1234:$CZ$1234='Field Check'!$C$53)*('Field Check'!$C$53&lt;&gt;"")+('Dvd Calendar'!$E$1234:$CZ$1234='Field Check'!$C$54)*('Field Check'!$C$54&lt;&gt;"")+('Dvd Calendar'!$E$1234:$CZ$1234='Field Check'!$C$55)*('Field Check'!$C$55&lt;&gt;"")+('Dvd Calendar'!$E$1234:$CZ$1234='Field Check'!$C$56)*('Field Check'!$C$56&lt;&gt;"")+('Dvd Calendar'!$E$1234:$CZ$1234='Field Check'!$C$57)*('Field Check'!$C$57&lt;&gt;""))*(COUNTIF('Dvd Calendar'!$E$1236:$CZ$1236,'Dvd Calendar'!$E$1229:$CZ$1229)=0)),"")))</f>
        <v/>
      </c>
      <c r="D162" s="77">
        <f>IF(D$49="","",IF($B162="","",IFERROR(SUMIFS('Dvd Calendar'!$E$1237:$CZ$1237,'Dvd Calendar'!$E$1236:$CZ$1236,"&gt;"&amp;D$48,'Dvd Calendar'!$E$1236:$CZ$1236,"&lt;="&amp;D$49)+SUMPRODUCT(('Dvd Calendar'!$E$1229:$CZ$1229&gt;D$48)*('Dvd Calendar'!$E$1229:$CZ$1229&lt;=D$49)*'Dvd Calendar'!$E$1232:$CZ$1232*(('Dvd Calendar'!$E$1234:$CZ$1234='Field Check'!$C$53)*('Field Check'!$C$53&lt;&gt;"")+('Dvd Calendar'!$E$1234:$CZ$1234='Field Check'!$C$54)*('Field Check'!$C$54&lt;&gt;"")+('Dvd Calendar'!$E$1234:$CZ$1234='Field Check'!$C$55)*('Field Check'!$C$55&lt;&gt;"")+('Dvd Calendar'!$E$1234:$CZ$1234='Field Check'!$C$56)*('Field Check'!$C$56&lt;&gt;"")+('Dvd Calendar'!$E$1234:$CZ$1234='Field Check'!$C$57)*('Field Check'!$C$57&lt;&gt;""))*(COUNTIF('Dvd Calendar'!$E$1236:$CZ$1236,'Dvd Calendar'!$E$1229:$CZ$1229)=0)),"")))</f>
        <v/>
      </c>
      <c r="E162" s="77">
        <f>IF(E$49="","",IF($B162="","",IFERROR(SUMIFS('Dvd Calendar'!$E$1237:$CZ$1237,'Dvd Calendar'!$E$1236:$CZ$1236,"&gt;"&amp;E$48,'Dvd Calendar'!$E$1236:$CZ$1236,"&lt;="&amp;E$49)+SUMPRODUCT(('Dvd Calendar'!$E$1229:$CZ$1229&gt;E$48)*('Dvd Calendar'!$E$1229:$CZ$1229&lt;=E$49)*'Dvd Calendar'!$E$1232:$CZ$1232*(('Dvd Calendar'!$E$1234:$CZ$1234='Field Check'!$C$53)*('Field Check'!$C$53&lt;&gt;"")+('Dvd Calendar'!$E$1234:$CZ$1234='Field Check'!$C$54)*('Field Check'!$C$54&lt;&gt;"")+('Dvd Calendar'!$E$1234:$CZ$1234='Field Check'!$C$55)*('Field Check'!$C$55&lt;&gt;"")+('Dvd Calendar'!$E$1234:$CZ$1234='Field Check'!$C$56)*('Field Check'!$C$56&lt;&gt;"")+('Dvd Calendar'!$E$1234:$CZ$1234='Field Check'!$C$57)*('Field Check'!$C$57&lt;&gt;""))*(COUNTIF('Dvd Calendar'!$E$1236:$CZ$1236,'Dvd Calendar'!$E$1229:$CZ$1229)=0)),"")))</f>
        <v/>
      </c>
      <c r="F162" s="77">
        <f>IF(F$49="","",IF($B162="","",IFERROR(SUMIFS('Dvd Calendar'!$E$1237:$CZ$1237,'Dvd Calendar'!$E$1236:$CZ$1236,"&gt;"&amp;F$48,'Dvd Calendar'!$E$1236:$CZ$1236,"&lt;="&amp;F$49)+SUMPRODUCT(('Dvd Calendar'!$E$1229:$CZ$1229&gt;F$48)*('Dvd Calendar'!$E$1229:$CZ$1229&lt;=F$49)*'Dvd Calendar'!$E$1232:$CZ$1232*(('Dvd Calendar'!$E$1234:$CZ$1234='Field Check'!$C$53)*('Field Check'!$C$53&lt;&gt;"")+('Dvd Calendar'!$E$1234:$CZ$1234='Field Check'!$C$54)*('Field Check'!$C$54&lt;&gt;"")+('Dvd Calendar'!$E$1234:$CZ$1234='Field Check'!$C$55)*('Field Check'!$C$55&lt;&gt;"")+('Dvd Calendar'!$E$1234:$CZ$1234='Field Check'!$C$56)*('Field Check'!$C$56&lt;&gt;"")+('Dvd Calendar'!$E$1234:$CZ$1234='Field Check'!$C$57)*('Field Check'!$C$57&lt;&gt;""))*(COUNTIF('Dvd Calendar'!$E$1236:$CZ$1236,'Dvd Calendar'!$E$1229:$CZ$1229)=0)),"")))</f>
        <v/>
      </c>
      <c r="G162" s="77">
        <f>IF(G$49="","",IF($B162="","",IFERROR(SUMIFS('Dvd Calendar'!$E$1237:$CZ$1237,'Dvd Calendar'!$E$1236:$CZ$1236,"&gt;"&amp;G$48,'Dvd Calendar'!$E$1236:$CZ$1236,"&lt;="&amp;G$49)+SUMPRODUCT(('Dvd Calendar'!$E$1229:$CZ$1229&gt;G$48)*('Dvd Calendar'!$E$1229:$CZ$1229&lt;=G$49)*'Dvd Calendar'!$E$1232:$CZ$1232*(('Dvd Calendar'!$E$1234:$CZ$1234='Field Check'!$C$53)*('Field Check'!$C$53&lt;&gt;"")+('Dvd Calendar'!$E$1234:$CZ$1234='Field Check'!$C$54)*('Field Check'!$C$54&lt;&gt;"")+('Dvd Calendar'!$E$1234:$CZ$1234='Field Check'!$C$55)*('Field Check'!$C$55&lt;&gt;"")+('Dvd Calendar'!$E$1234:$CZ$1234='Field Check'!$C$56)*('Field Check'!$C$56&lt;&gt;"")+('Dvd Calendar'!$E$1234:$CZ$1234='Field Check'!$C$57)*('Field Check'!$C$57&lt;&gt;""))*(COUNTIF('Dvd Calendar'!$E$1236:$CZ$1236,'Dvd Calendar'!$E$1229:$CZ$1229)=0)),"")))</f>
        <v/>
      </c>
      <c r="H162" s="77">
        <f>IF(H$49="","",IF($B162="","",IFERROR(SUMIFS('Dvd Calendar'!$E$1237:$CZ$1237,'Dvd Calendar'!$E$1236:$CZ$1236,"&gt;"&amp;H$48,'Dvd Calendar'!$E$1236:$CZ$1236,"&lt;="&amp;H$49)+SUMPRODUCT(('Dvd Calendar'!$E$1229:$CZ$1229&gt;H$48)*('Dvd Calendar'!$E$1229:$CZ$1229&lt;=H$49)*'Dvd Calendar'!$E$1232:$CZ$1232*(('Dvd Calendar'!$E$1234:$CZ$1234='Field Check'!$C$53)*('Field Check'!$C$53&lt;&gt;"")+('Dvd Calendar'!$E$1234:$CZ$1234='Field Check'!$C$54)*('Field Check'!$C$54&lt;&gt;"")+('Dvd Calendar'!$E$1234:$CZ$1234='Field Check'!$C$55)*('Field Check'!$C$55&lt;&gt;"")+('Dvd Calendar'!$E$1234:$CZ$1234='Field Check'!$C$56)*('Field Check'!$C$56&lt;&gt;"")+('Dvd Calendar'!$E$1234:$CZ$1234='Field Check'!$C$57)*('Field Check'!$C$57&lt;&gt;""))*(COUNTIF('Dvd Calendar'!$E$1236:$CZ$1236,'Dvd Calendar'!$E$1229:$CZ$1229)=0)),"")))</f>
        <v/>
      </c>
      <c r="I162" s="77">
        <f>IF(I$49="","",IF($B162="","",IFERROR(SUMIFS('Dvd Calendar'!$E$1237:$CZ$1237,'Dvd Calendar'!$E$1236:$CZ$1236,"&gt;"&amp;I$48,'Dvd Calendar'!$E$1236:$CZ$1236,"&lt;="&amp;I$49)+SUMPRODUCT(('Dvd Calendar'!$E$1229:$CZ$1229&gt;I$48)*('Dvd Calendar'!$E$1229:$CZ$1229&lt;=I$49)*'Dvd Calendar'!$E$1232:$CZ$1232*(('Dvd Calendar'!$E$1234:$CZ$1234='Field Check'!$C$53)*('Field Check'!$C$53&lt;&gt;"")+('Dvd Calendar'!$E$1234:$CZ$1234='Field Check'!$C$54)*('Field Check'!$C$54&lt;&gt;"")+('Dvd Calendar'!$E$1234:$CZ$1234='Field Check'!$C$55)*('Field Check'!$C$55&lt;&gt;"")+('Dvd Calendar'!$E$1234:$CZ$1234='Field Check'!$C$56)*('Field Check'!$C$56&lt;&gt;"")+('Dvd Calendar'!$E$1234:$CZ$1234='Field Check'!$C$57)*('Field Check'!$C$57&lt;&gt;""))*(COUNTIF('Dvd Calendar'!$E$1236:$CZ$1236,'Dvd Calendar'!$E$1229:$CZ$1229)=0)),"")))</f>
        <v/>
      </c>
      <c r="J162" s="77">
        <f>IF(J$49="","",IF($B162="","",IFERROR(SUMIFS('Dvd Calendar'!$E$1237:$CZ$1237,'Dvd Calendar'!$E$1236:$CZ$1236,"&gt;"&amp;J$48,'Dvd Calendar'!$E$1236:$CZ$1236,"&lt;="&amp;J$49)+SUMPRODUCT(('Dvd Calendar'!$E$1229:$CZ$1229&gt;J$48)*('Dvd Calendar'!$E$1229:$CZ$1229&lt;=J$49)*'Dvd Calendar'!$E$1232:$CZ$1232*(('Dvd Calendar'!$E$1234:$CZ$1234='Field Check'!$C$53)*('Field Check'!$C$53&lt;&gt;"")+('Dvd Calendar'!$E$1234:$CZ$1234='Field Check'!$C$54)*('Field Check'!$C$54&lt;&gt;"")+('Dvd Calendar'!$E$1234:$CZ$1234='Field Check'!$C$55)*('Field Check'!$C$55&lt;&gt;"")+('Dvd Calendar'!$E$1234:$CZ$1234='Field Check'!$C$56)*('Field Check'!$C$56&lt;&gt;"")+('Dvd Calendar'!$E$1234:$CZ$1234='Field Check'!$C$57)*('Field Check'!$C$57&lt;&gt;""))*(COUNTIF('Dvd Calendar'!$E$1236:$CZ$1236,'Dvd Calendar'!$E$1229:$CZ$1229)=0)),"")))</f>
        <v/>
      </c>
      <c r="K162" s="77">
        <f>IF(K$49="","",IF($B162="","",IFERROR(SUMIFS('Dvd Calendar'!$E$1237:$CZ$1237,'Dvd Calendar'!$E$1236:$CZ$1236,"&gt;"&amp;K$48,'Dvd Calendar'!$E$1236:$CZ$1236,"&lt;="&amp;K$49)+SUMPRODUCT(('Dvd Calendar'!$E$1229:$CZ$1229&gt;K$48)*('Dvd Calendar'!$E$1229:$CZ$1229&lt;=K$49)*'Dvd Calendar'!$E$1232:$CZ$1232*(('Dvd Calendar'!$E$1234:$CZ$1234='Field Check'!$C$53)*('Field Check'!$C$53&lt;&gt;"")+('Dvd Calendar'!$E$1234:$CZ$1234='Field Check'!$C$54)*('Field Check'!$C$54&lt;&gt;"")+('Dvd Calendar'!$E$1234:$CZ$1234='Field Check'!$C$55)*('Field Check'!$C$55&lt;&gt;"")+('Dvd Calendar'!$E$1234:$CZ$1234='Field Check'!$C$56)*('Field Check'!$C$56&lt;&gt;"")+('Dvd Calendar'!$E$1234:$CZ$1234='Field Check'!$C$57)*('Field Check'!$C$57&lt;&gt;""))*(COUNTIF('Dvd Calendar'!$E$1236:$CZ$1236,'Dvd Calendar'!$E$1229:$CZ$1229)=0)),"")))</f>
        <v/>
      </c>
      <c r="L162" s="77">
        <f>IF(L$49="","",IF($B162="","",IFERROR(SUMIFS('Dvd Calendar'!$E$1237:$CZ$1237,'Dvd Calendar'!$E$1236:$CZ$1236,"&gt;"&amp;L$48,'Dvd Calendar'!$E$1236:$CZ$1236,"&lt;="&amp;L$49)+SUMPRODUCT(('Dvd Calendar'!$E$1229:$CZ$1229&gt;L$48)*('Dvd Calendar'!$E$1229:$CZ$1229&lt;=L$49)*'Dvd Calendar'!$E$1232:$CZ$1232*(('Dvd Calendar'!$E$1234:$CZ$1234='Field Check'!$C$53)*('Field Check'!$C$53&lt;&gt;"")+('Dvd Calendar'!$E$1234:$CZ$1234='Field Check'!$C$54)*('Field Check'!$C$54&lt;&gt;"")+('Dvd Calendar'!$E$1234:$CZ$1234='Field Check'!$C$55)*('Field Check'!$C$55&lt;&gt;"")+('Dvd Calendar'!$E$1234:$CZ$1234='Field Check'!$C$56)*('Field Check'!$C$56&lt;&gt;"")+('Dvd Calendar'!$E$1234:$CZ$1234='Field Check'!$C$57)*('Field Check'!$C$57&lt;&gt;""))*(COUNTIF('Dvd Calendar'!$E$1236:$CZ$1236,'Dvd Calendar'!$E$1229:$CZ$1229)=0)),"")))</f>
        <v/>
      </c>
      <c r="M162" s="77">
        <f>IF(M$49="","",IF($B162="","",IFERROR(SUMIFS('Dvd Calendar'!$E$1237:$CZ$1237,'Dvd Calendar'!$E$1236:$CZ$1236,"&gt;"&amp;M$48,'Dvd Calendar'!$E$1236:$CZ$1236,"&lt;="&amp;M$49)+SUMPRODUCT(('Dvd Calendar'!$E$1229:$CZ$1229&gt;M$48)*('Dvd Calendar'!$E$1229:$CZ$1229&lt;=M$49)*'Dvd Calendar'!$E$1232:$CZ$1232*(('Dvd Calendar'!$E$1234:$CZ$1234='Field Check'!$C$53)*('Field Check'!$C$53&lt;&gt;"")+('Dvd Calendar'!$E$1234:$CZ$1234='Field Check'!$C$54)*('Field Check'!$C$54&lt;&gt;"")+('Dvd Calendar'!$E$1234:$CZ$1234='Field Check'!$C$55)*('Field Check'!$C$55&lt;&gt;"")+('Dvd Calendar'!$E$1234:$CZ$1234='Field Check'!$C$56)*('Field Check'!$C$56&lt;&gt;"")+('Dvd Calendar'!$E$1234:$CZ$1234='Field Check'!$C$57)*('Field Check'!$C$57&lt;&gt;""))*(COUNTIF('Dvd Calendar'!$E$1236:$CZ$1236,'Dvd Calendar'!$E$1229:$CZ$1229)=0)),"")))</f>
        <v/>
      </c>
      <c r="N162" s="77">
        <f>IF(N$49="","",IF($B162="","",IFERROR(SUMIFS('Dvd Calendar'!$E$1237:$CZ$1237,'Dvd Calendar'!$E$1236:$CZ$1236,"&gt;"&amp;N$48,'Dvd Calendar'!$E$1236:$CZ$1236,"&lt;="&amp;N$49)+SUMPRODUCT(('Dvd Calendar'!$E$1229:$CZ$1229&gt;N$48)*('Dvd Calendar'!$E$1229:$CZ$1229&lt;=N$49)*'Dvd Calendar'!$E$1232:$CZ$1232*(('Dvd Calendar'!$E$1234:$CZ$1234='Field Check'!$C$53)*('Field Check'!$C$53&lt;&gt;"")+('Dvd Calendar'!$E$1234:$CZ$1234='Field Check'!$C$54)*('Field Check'!$C$54&lt;&gt;"")+('Dvd Calendar'!$E$1234:$CZ$1234='Field Check'!$C$55)*('Field Check'!$C$55&lt;&gt;"")+('Dvd Calendar'!$E$1234:$CZ$1234='Field Check'!$C$56)*('Field Check'!$C$56&lt;&gt;"")+('Dvd Calendar'!$E$1234:$CZ$1234='Field Check'!$C$57)*('Field Check'!$C$57&lt;&gt;""))*(COUNTIF('Dvd Calendar'!$E$1236:$CZ$1236,'Dvd Calendar'!$E$1229:$CZ$1229)=0)),"")))</f>
        <v/>
      </c>
      <c r="O162" s="77">
        <f>IF(O$49="","",IF($B162="","",IFERROR(SUMIFS('Dvd Calendar'!$E$1237:$CZ$1237,'Dvd Calendar'!$E$1236:$CZ$1236,"&gt;"&amp;O$48,'Dvd Calendar'!$E$1236:$CZ$1236,"&lt;="&amp;O$49)+SUMPRODUCT(('Dvd Calendar'!$E$1229:$CZ$1229&gt;O$48)*('Dvd Calendar'!$E$1229:$CZ$1229&lt;=O$49)*'Dvd Calendar'!$E$1232:$CZ$1232*(('Dvd Calendar'!$E$1234:$CZ$1234='Field Check'!$C$53)*('Field Check'!$C$53&lt;&gt;"")+('Dvd Calendar'!$E$1234:$CZ$1234='Field Check'!$C$54)*('Field Check'!$C$54&lt;&gt;"")+('Dvd Calendar'!$E$1234:$CZ$1234='Field Check'!$C$55)*('Field Check'!$C$55&lt;&gt;"")+('Dvd Calendar'!$E$1234:$CZ$1234='Field Check'!$C$56)*('Field Check'!$C$56&lt;&gt;"")+('Dvd Calendar'!$E$1234:$CZ$1234='Field Check'!$C$57)*('Field Check'!$C$57&lt;&gt;""))*(COUNTIF('Dvd Calendar'!$E$1236:$CZ$1236,'Dvd Calendar'!$E$1229:$CZ$1229)=0)),"")))</f>
        <v/>
      </c>
      <c r="P162" s="77">
        <f>IF(P$49="","",IF($B162="","",IFERROR(SUMIFS('Dvd Calendar'!$E$1237:$CZ$1237,'Dvd Calendar'!$E$1236:$CZ$1236,"&gt;"&amp;P$48,'Dvd Calendar'!$E$1236:$CZ$1236,"&lt;="&amp;P$49)+SUMPRODUCT(('Dvd Calendar'!$E$1229:$CZ$1229&gt;P$48)*('Dvd Calendar'!$E$1229:$CZ$1229&lt;=P$49)*'Dvd Calendar'!$E$1232:$CZ$1232*(('Dvd Calendar'!$E$1234:$CZ$1234='Field Check'!$C$53)*('Field Check'!$C$53&lt;&gt;"")+('Dvd Calendar'!$E$1234:$CZ$1234='Field Check'!$C$54)*('Field Check'!$C$54&lt;&gt;"")+('Dvd Calendar'!$E$1234:$CZ$1234='Field Check'!$C$55)*('Field Check'!$C$55&lt;&gt;"")+('Dvd Calendar'!$E$1234:$CZ$1234='Field Check'!$C$56)*('Field Check'!$C$56&lt;&gt;"")+('Dvd Calendar'!$E$1234:$CZ$1234='Field Check'!$C$57)*('Field Check'!$C$57&lt;&gt;""))*(COUNTIF('Dvd Calendar'!$E$1236:$CZ$1236,'Dvd Calendar'!$E$1229:$CZ$1229)=0)),"")))</f>
        <v/>
      </c>
      <c r="Q162" s="77">
        <f>IF(Q$49="","",IF($B162="","",IFERROR(SUMIFS('Dvd Calendar'!$E$1237:$CZ$1237,'Dvd Calendar'!$E$1236:$CZ$1236,"&gt;"&amp;Q$48,'Dvd Calendar'!$E$1236:$CZ$1236,"&lt;="&amp;Q$49)+SUMPRODUCT(('Dvd Calendar'!$E$1229:$CZ$1229&gt;Q$48)*('Dvd Calendar'!$E$1229:$CZ$1229&lt;=Q$49)*'Dvd Calendar'!$E$1232:$CZ$1232*(('Dvd Calendar'!$E$1234:$CZ$1234='Field Check'!$C$53)*('Field Check'!$C$53&lt;&gt;"")+('Dvd Calendar'!$E$1234:$CZ$1234='Field Check'!$C$54)*('Field Check'!$C$54&lt;&gt;"")+('Dvd Calendar'!$E$1234:$CZ$1234='Field Check'!$C$55)*('Field Check'!$C$55&lt;&gt;"")+('Dvd Calendar'!$E$1234:$CZ$1234='Field Check'!$C$56)*('Field Check'!$C$56&lt;&gt;"")+('Dvd Calendar'!$E$1234:$CZ$1234='Field Check'!$C$57)*('Field Check'!$C$57&lt;&gt;""))*(COUNTIF('Dvd Calendar'!$E$1236:$CZ$1236,'Dvd Calendar'!$E$1229:$CZ$1229)=0)),"")))</f>
        <v/>
      </c>
      <c r="R162" s="77">
        <f>IF(R$49="","",IF($B162="","",IFERROR(SUMIFS('Dvd Calendar'!$E$1237:$CZ$1237,'Dvd Calendar'!$E$1236:$CZ$1236,"&gt;"&amp;R$48,'Dvd Calendar'!$E$1236:$CZ$1236,"&lt;="&amp;R$49)+SUMPRODUCT(('Dvd Calendar'!$E$1229:$CZ$1229&gt;R$48)*('Dvd Calendar'!$E$1229:$CZ$1229&lt;=R$49)*'Dvd Calendar'!$E$1232:$CZ$1232*(('Dvd Calendar'!$E$1234:$CZ$1234='Field Check'!$C$53)*('Field Check'!$C$53&lt;&gt;"")+('Dvd Calendar'!$E$1234:$CZ$1234='Field Check'!$C$54)*('Field Check'!$C$54&lt;&gt;"")+('Dvd Calendar'!$E$1234:$CZ$1234='Field Check'!$C$55)*('Field Check'!$C$55&lt;&gt;"")+('Dvd Calendar'!$E$1234:$CZ$1234='Field Check'!$C$56)*('Field Check'!$C$56&lt;&gt;"")+('Dvd Calendar'!$E$1234:$CZ$1234='Field Check'!$C$57)*('Field Check'!$C$57&lt;&gt;""))*(COUNTIF('Dvd Calendar'!$E$1236:$CZ$1236,'Dvd Calendar'!$E$1229:$CZ$1229)=0)),"")))</f>
        <v/>
      </c>
    </row>
    <row r="163">
      <c r="B163" s="126">
        <f>IF('AS51'!$C$118="","",'AS51'!$C$118)</f>
        <v/>
      </c>
      <c r="C163" s="77">
        <f>IF(C$49="","",IF($B163="","",IFERROR(SUMIFS('Dvd Calendar'!$E$1248:$CZ$1248,'Dvd Calendar'!$E$1247:$CZ$1247,"&gt;"&amp;C$48,'Dvd Calendar'!$E$1247:$CZ$1247,"&lt;="&amp;C$49)+SUMPRODUCT(('Dvd Calendar'!$E$1240:$CZ$1240&gt;C$48)*('Dvd Calendar'!$E$1240:$CZ$1240&lt;=C$49)*'Dvd Calendar'!$E$1243:$CZ$1243*(('Dvd Calendar'!$E$1245:$CZ$1245='Field Check'!$C$53)*('Field Check'!$C$53&lt;&gt;"")+('Dvd Calendar'!$E$1245:$CZ$1245='Field Check'!$C$54)*('Field Check'!$C$54&lt;&gt;"")+('Dvd Calendar'!$E$1245:$CZ$1245='Field Check'!$C$55)*('Field Check'!$C$55&lt;&gt;"")+('Dvd Calendar'!$E$1245:$CZ$1245='Field Check'!$C$56)*('Field Check'!$C$56&lt;&gt;"")+('Dvd Calendar'!$E$1245:$CZ$1245='Field Check'!$C$57)*('Field Check'!$C$57&lt;&gt;""))*(COUNTIF('Dvd Calendar'!$E$1247:$CZ$1247,'Dvd Calendar'!$E$1240:$CZ$1240)=0)),"")))</f>
        <v/>
      </c>
      <c r="D163" s="77">
        <f>IF(D$49="","",IF($B163="","",IFERROR(SUMIFS('Dvd Calendar'!$E$1248:$CZ$1248,'Dvd Calendar'!$E$1247:$CZ$1247,"&gt;"&amp;D$48,'Dvd Calendar'!$E$1247:$CZ$1247,"&lt;="&amp;D$49)+SUMPRODUCT(('Dvd Calendar'!$E$1240:$CZ$1240&gt;D$48)*('Dvd Calendar'!$E$1240:$CZ$1240&lt;=D$49)*'Dvd Calendar'!$E$1243:$CZ$1243*(('Dvd Calendar'!$E$1245:$CZ$1245='Field Check'!$C$53)*('Field Check'!$C$53&lt;&gt;"")+('Dvd Calendar'!$E$1245:$CZ$1245='Field Check'!$C$54)*('Field Check'!$C$54&lt;&gt;"")+('Dvd Calendar'!$E$1245:$CZ$1245='Field Check'!$C$55)*('Field Check'!$C$55&lt;&gt;"")+('Dvd Calendar'!$E$1245:$CZ$1245='Field Check'!$C$56)*('Field Check'!$C$56&lt;&gt;"")+('Dvd Calendar'!$E$1245:$CZ$1245='Field Check'!$C$57)*('Field Check'!$C$57&lt;&gt;""))*(COUNTIF('Dvd Calendar'!$E$1247:$CZ$1247,'Dvd Calendar'!$E$1240:$CZ$1240)=0)),"")))</f>
        <v/>
      </c>
      <c r="E163" s="77">
        <f>IF(E$49="","",IF($B163="","",IFERROR(SUMIFS('Dvd Calendar'!$E$1248:$CZ$1248,'Dvd Calendar'!$E$1247:$CZ$1247,"&gt;"&amp;E$48,'Dvd Calendar'!$E$1247:$CZ$1247,"&lt;="&amp;E$49)+SUMPRODUCT(('Dvd Calendar'!$E$1240:$CZ$1240&gt;E$48)*('Dvd Calendar'!$E$1240:$CZ$1240&lt;=E$49)*'Dvd Calendar'!$E$1243:$CZ$1243*(('Dvd Calendar'!$E$1245:$CZ$1245='Field Check'!$C$53)*('Field Check'!$C$53&lt;&gt;"")+('Dvd Calendar'!$E$1245:$CZ$1245='Field Check'!$C$54)*('Field Check'!$C$54&lt;&gt;"")+('Dvd Calendar'!$E$1245:$CZ$1245='Field Check'!$C$55)*('Field Check'!$C$55&lt;&gt;"")+('Dvd Calendar'!$E$1245:$CZ$1245='Field Check'!$C$56)*('Field Check'!$C$56&lt;&gt;"")+('Dvd Calendar'!$E$1245:$CZ$1245='Field Check'!$C$57)*('Field Check'!$C$57&lt;&gt;""))*(COUNTIF('Dvd Calendar'!$E$1247:$CZ$1247,'Dvd Calendar'!$E$1240:$CZ$1240)=0)),"")))</f>
        <v/>
      </c>
      <c r="F163" s="77">
        <f>IF(F$49="","",IF($B163="","",IFERROR(SUMIFS('Dvd Calendar'!$E$1248:$CZ$1248,'Dvd Calendar'!$E$1247:$CZ$1247,"&gt;"&amp;F$48,'Dvd Calendar'!$E$1247:$CZ$1247,"&lt;="&amp;F$49)+SUMPRODUCT(('Dvd Calendar'!$E$1240:$CZ$1240&gt;F$48)*('Dvd Calendar'!$E$1240:$CZ$1240&lt;=F$49)*'Dvd Calendar'!$E$1243:$CZ$1243*(('Dvd Calendar'!$E$1245:$CZ$1245='Field Check'!$C$53)*('Field Check'!$C$53&lt;&gt;"")+('Dvd Calendar'!$E$1245:$CZ$1245='Field Check'!$C$54)*('Field Check'!$C$54&lt;&gt;"")+('Dvd Calendar'!$E$1245:$CZ$1245='Field Check'!$C$55)*('Field Check'!$C$55&lt;&gt;"")+('Dvd Calendar'!$E$1245:$CZ$1245='Field Check'!$C$56)*('Field Check'!$C$56&lt;&gt;"")+('Dvd Calendar'!$E$1245:$CZ$1245='Field Check'!$C$57)*('Field Check'!$C$57&lt;&gt;""))*(COUNTIF('Dvd Calendar'!$E$1247:$CZ$1247,'Dvd Calendar'!$E$1240:$CZ$1240)=0)),"")))</f>
        <v/>
      </c>
      <c r="G163" s="77">
        <f>IF(G$49="","",IF($B163="","",IFERROR(SUMIFS('Dvd Calendar'!$E$1248:$CZ$1248,'Dvd Calendar'!$E$1247:$CZ$1247,"&gt;"&amp;G$48,'Dvd Calendar'!$E$1247:$CZ$1247,"&lt;="&amp;G$49)+SUMPRODUCT(('Dvd Calendar'!$E$1240:$CZ$1240&gt;G$48)*('Dvd Calendar'!$E$1240:$CZ$1240&lt;=G$49)*'Dvd Calendar'!$E$1243:$CZ$1243*(('Dvd Calendar'!$E$1245:$CZ$1245='Field Check'!$C$53)*('Field Check'!$C$53&lt;&gt;"")+('Dvd Calendar'!$E$1245:$CZ$1245='Field Check'!$C$54)*('Field Check'!$C$54&lt;&gt;"")+('Dvd Calendar'!$E$1245:$CZ$1245='Field Check'!$C$55)*('Field Check'!$C$55&lt;&gt;"")+('Dvd Calendar'!$E$1245:$CZ$1245='Field Check'!$C$56)*('Field Check'!$C$56&lt;&gt;"")+('Dvd Calendar'!$E$1245:$CZ$1245='Field Check'!$C$57)*('Field Check'!$C$57&lt;&gt;""))*(COUNTIF('Dvd Calendar'!$E$1247:$CZ$1247,'Dvd Calendar'!$E$1240:$CZ$1240)=0)),"")))</f>
        <v/>
      </c>
      <c r="H163" s="77">
        <f>IF(H$49="","",IF($B163="","",IFERROR(SUMIFS('Dvd Calendar'!$E$1248:$CZ$1248,'Dvd Calendar'!$E$1247:$CZ$1247,"&gt;"&amp;H$48,'Dvd Calendar'!$E$1247:$CZ$1247,"&lt;="&amp;H$49)+SUMPRODUCT(('Dvd Calendar'!$E$1240:$CZ$1240&gt;H$48)*('Dvd Calendar'!$E$1240:$CZ$1240&lt;=H$49)*'Dvd Calendar'!$E$1243:$CZ$1243*(('Dvd Calendar'!$E$1245:$CZ$1245='Field Check'!$C$53)*('Field Check'!$C$53&lt;&gt;"")+('Dvd Calendar'!$E$1245:$CZ$1245='Field Check'!$C$54)*('Field Check'!$C$54&lt;&gt;"")+('Dvd Calendar'!$E$1245:$CZ$1245='Field Check'!$C$55)*('Field Check'!$C$55&lt;&gt;"")+('Dvd Calendar'!$E$1245:$CZ$1245='Field Check'!$C$56)*('Field Check'!$C$56&lt;&gt;"")+('Dvd Calendar'!$E$1245:$CZ$1245='Field Check'!$C$57)*('Field Check'!$C$57&lt;&gt;""))*(COUNTIF('Dvd Calendar'!$E$1247:$CZ$1247,'Dvd Calendar'!$E$1240:$CZ$1240)=0)),"")))</f>
        <v/>
      </c>
      <c r="I163" s="77">
        <f>IF(I$49="","",IF($B163="","",IFERROR(SUMIFS('Dvd Calendar'!$E$1248:$CZ$1248,'Dvd Calendar'!$E$1247:$CZ$1247,"&gt;"&amp;I$48,'Dvd Calendar'!$E$1247:$CZ$1247,"&lt;="&amp;I$49)+SUMPRODUCT(('Dvd Calendar'!$E$1240:$CZ$1240&gt;I$48)*('Dvd Calendar'!$E$1240:$CZ$1240&lt;=I$49)*'Dvd Calendar'!$E$1243:$CZ$1243*(('Dvd Calendar'!$E$1245:$CZ$1245='Field Check'!$C$53)*('Field Check'!$C$53&lt;&gt;"")+('Dvd Calendar'!$E$1245:$CZ$1245='Field Check'!$C$54)*('Field Check'!$C$54&lt;&gt;"")+('Dvd Calendar'!$E$1245:$CZ$1245='Field Check'!$C$55)*('Field Check'!$C$55&lt;&gt;"")+('Dvd Calendar'!$E$1245:$CZ$1245='Field Check'!$C$56)*('Field Check'!$C$56&lt;&gt;"")+('Dvd Calendar'!$E$1245:$CZ$1245='Field Check'!$C$57)*('Field Check'!$C$57&lt;&gt;""))*(COUNTIF('Dvd Calendar'!$E$1247:$CZ$1247,'Dvd Calendar'!$E$1240:$CZ$1240)=0)),"")))</f>
        <v/>
      </c>
      <c r="J163" s="77">
        <f>IF(J$49="","",IF($B163="","",IFERROR(SUMIFS('Dvd Calendar'!$E$1248:$CZ$1248,'Dvd Calendar'!$E$1247:$CZ$1247,"&gt;"&amp;J$48,'Dvd Calendar'!$E$1247:$CZ$1247,"&lt;="&amp;J$49)+SUMPRODUCT(('Dvd Calendar'!$E$1240:$CZ$1240&gt;J$48)*('Dvd Calendar'!$E$1240:$CZ$1240&lt;=J$49)*'Dvd Calendar'!$E$1243:$CZ$1243*(('Dvd Calendar'!$E$1245:$CZ$1245='Field Check'!$C$53)*('Field Check'!$C$53&lt;&gt;"")+('Dvd Calendar'!$E$1245:$CZ$1245='Field Check'!$C$54)*('Field Check'!$C$54&lt;&gt;"")+('Dvd Calendar'!$E$1245:$CZ$1245='Field Check'!$C$55)*('Field Check'!$C$55&lt;&gt;"")+('Dvd Calendar'!$E$1245:$CZ$1245='Field Check'!$C$56)*('Field Check'!$C$56&lt;&gt;"")+('Dvd Calendar'!$E$1245:$CZ$1245='Field Check'!$C$57)*('Field Check'!$C$57&lt;&gt;""))*(COUNTIF('Dvd Calendar'!$E$1247:$CZ$1247,'Dvd Calendar'!$E$1240:$CZ$1240)=0)),"")))</f>
        <v/>
      </c>
      <c r="K163" s="77">
        <f>IF(K$49="","",IF($B163="","",IFERROR(SUMIFS('Dvd Calendar'!$E$1248:$CZ$1248,'Dvd Calendar'!$E$1247:$CZ$1247,"&gt;"&amp;K$48,'Dvd Calendar'!$E$1247:$CZ$1247,"&lt;="&amp;K$49)+SUMPRODUCT(('Dvd Calendar'!$E$1240:$CZ$1240&gt;K$48)*('Dvd Calendar'!$E$1240:$CZ$1240&lt;=K$49)*'Dvd Calendar'!$E$1243:$CZ$1243*(('Dvd Calendar'!$E$1245:$CZ$1245='Field Check'!$C$53)*('Field Check'!$C$53&lt;&gt;"")+('Dvd Calendar'!$E$1245:$CZ$1245='Field Check'!$C$54)*('Field Check'!$C$54&lt;&gt;"")+('Dvd Calendar'!$E$1245:$CZ$1245='Field Check'!$C$55)*('Field Check'!$C$55&lt;&gt;"")+('Dvd Calendar'!$E$1245:$CZ$1245='Field Check'!$C$56)*('Field Check'!$C$56&lt;&gt;"")+('Dvd Calendar'!$E$1245:$CZ$1245='Field Check'!$C$57)*('Field Check'!$C$57&lt;&gt;""))*(COUNTIF('Dvd Calendar'!$E$1247:$CZ$1247,'Dvd Calendar'!$E$1240:$CZ$1240)=0)),"")))</f>
        <v/>
      </c>
      <c r="L163" s="77">
        <f>IF(L$49="","",IF($B163="","",IFERROR(SUMIFS('Dvd Calendar'!$E$1248:$CZ$1248,'Dvd Calendar'!$E$1247:$CZ$1247,"&gt;"&amp;L$48,'Dvd Calendar'!$E$1247:$CZ$1247,"&lt;="&amp;L$49)+SUMPRODUCT(('Dvd Calendar'!$E$1240:$CZ$1240&gt;L$48)*('Dvd Calendar'!$E$1240:$CZ$1240&lt;=L$49)*'Dvd Calendar'!$E$1243:$CZ$1243*(('Dvd Calendar'!$E$1245:$CZ$1245='Field Check'!$C$53)*('Field Check'!$C$53&lt;&gt;"")+('Dvd Calendar'!$E$1245:$CZ$1245='Field Check'!$C$54)*('Field Check'!$C$54&lt;&gt;"")+('Dvd Calendar'!$E$1245:$CZ$1245='Field Check'!$C$55)*('Field Check'!$C$55&lt;&gt;"")+('Dvd Calendar'!$E$1245:$CZ$1245='Field Check'!$C$56)*('Field Check'!$C$56&lt;&gt;"")+('Dvd Calendar'!$E$1245:$CZ$1245='Field Check'!$C$57)*('Field Check'!$C$57&lt;&gt;""))*(COUNTIF('Dvd Calendar'!$E$1247:$CZ$1247,'Dvd Calendar'!$E$1240:$CZ$1240)=0)),"")))</f>
        <v/>
      </c>
      <c r="M163" s="77">
        <f>IF(M$49="","",IF($B163="","",IFERROR(SUMIFS('Dvd Calendar'!$E$1248:$CZ$1248,'Dvd Calendar'!$E$1247:$CZ$1247,"&gt;"&amp;M$48,'Dvd Calendar'!$E$1247:$CZ$1247,"&lt;="&amp;M$49)+SUMPRODUCT(('Dvd Calendar'!$E$1240:$CZ$1240&gt;M$48)*('Dvd Calendar'!$E$1240:$CZ$1240&lt;=M$49)*'Dvd Calendar'!$E$1243:$CZ$1243*(('Dvd Calendar'!$E$1245:$CZ$1245='Field Check'!$C$53)*('Field Check'!$C$53&lt;&gt;"")+('Dvd Calendar'!$E$1245:$CZ$1245='Field Check'!$C$54)*('Field Check'!$C$54&lt;&gt;"")+('Dvd Calendar'!$E$1245:$CZ$1245='Field Check'!$C$55)*('Field Check'!$C$55&lt;&gt;"")+('Dvd Calendar'!$E$1245:$CZ$1245='Field Check'!$C$56)*('Field Check'!$C$56&lt;&gt;"")+('Dvd Calendar'!$E$1245:$CZ$1245='Field Check'!$C$57)*('Field Check'!$C$57&lt;&gt;""))*(COUNTIF('Dvd Calendar'!$E$1247:$CZ$1247,'Dvd Calendar'!$E$1240:$CZ$1240)=0)),"")))</f>
        <v/>
      </c>
      <c r="N163" s="77">
        <f>IF(N$49="","",IF($B163="","",IFERROR(SUMIFS('Dvd Calendar'!$E$1248:$CZ$1248,'Dvd Calendar'!$E$1247:$CZ$1247,"&gt;"&amp;N$48,'Dvd Calendar'!$E$1247:$CZ$1247,"&lt;="&amp;N$49)+SUMPRODUCT(('Dvd Calendar'!$E$1240:$CZ$1240&gt;N$48)*('Dvd Calendar'!$E$1240:$CZ$1240&lt;=N$49)*'Dvd Calendar'!$E$1243:$CZ$1243*(('Dvd Calendar'!$E$1245:$CZ$1245='Field Check'!$C$53)*('Field Check'!$C$53&lt;&gt;"")+('Dvd Calendar'!$E$1245:$CZ$1245='Field Check'!$C$54)*('Field Check'!$C$54&lt;&gt;"")+('Dvd Calendar'!$E$1245:$CZ$1245='Field Check'!$C$55)*('Field Check'!$C$55&lt;&gt;"")+('Dvd Calendar'!$E$1245:$CZ$1245='Field Check'!$C$56)*('Field Check'!$C$56&lt;&gt;"")+('Dvd Calendar'!$E$1245:$CZ$1245='Field Check'!$C$57)*('Field Check'!$C$57&lt;&gt;""))*(COUNTIF('Dvd Calendar'!$E$1247:$CZ$1247,'Dvd Calendar'!$E$1240:$CZ$1240)=0)),"")))</f>
        <v/>
      </c>
      <c r="O163" s="77">
        <f>IF(O$49="","",IF($B163="","",IFERROR(SUMIFS('Dvd Calendar'!$E$1248:$CZ$1248,'Dvd Calendar'!$E$1247:$CZ$1247,"&gt;"&amp;O$48,'Dvd Calendar'!$E$1247:$CZ$1247,"&lt;="&amp;O$49)+SUMPRODUCT(('Dvd Calendar'!$E$1240:$CZ$1240&gt;O$48)*('Dvd Calendar'!$E$1240:$CZ$1240&lt;=O$49)*'Dvd Calendar'!$E$1243:$CZ$1243*(('Dvd Calendar'!$E$1245:$CZ$1245='Field Check'!$C$53)*('Field Check'!$C$53&lt;&gt;"")+('Dvd Calendar'!$E$1245:$CZ$1245='Field Check'!$C$54)*('Field Check'!$C$54&lt;&gt;"")+('Dvd Calendar'!$E$1245:$CZ$1245='Field Check'!$C$55)*('Field Check'!$C$55&lt;&gt;"")+('Dvd Calendar'!$E$1245:$CZ$1245='Field Check'!$C$56)*('Field Check'!$C$56&lt;&gt;"")+('Dvd Calendar'!$E$1245:$CZ$1245='Field Check'!$C$57)*('Field Check'!$C$57&lt;&gt;""))*(COUNTIF('Dvd Calendar'!$E$1247:$CZ$1247,'Dvd Calendar'!$E$1240:$CZ$1240)=0)),"")))</f>
        <v/>
      </c>
      <c r="P163" s="77">
        <f>IF(P$49="","",IF($B163="","",IFERROR(SUMIFS('Dvd Calendar'!$E$1248:$CZ$1248,'Dvd Calendar'!$E$1247:$CZ$1247,"&gt;"&amp;P$48,'Dvd Calendar'!$E$1247:$CZ$1247,"&lt;="&amp;P$49)+SUMPRODUCT(('Dvd Calendar'!$E$1240:$CZ$1240&gt;P$48)*('Dvd Calendar'!$E$1240:$CZ$1240&lt;=P$49)*'Dvd Calendar'!$E$1243:$CZ$1243*(('Dvd Calendar'!$E$1245:$CZ$1245='Field Check'!$C$53)*('Field Check'!$C$53&lt;&gt;"")+('Dvd Calendar'!$E$1245:$CZ$1245='Field Check'!$C$54)*('Field Check'!$C$54&lt;&gt;"")+('Dvd Calendar'!$E$1245:$CZ$1245='Field Check'!$C$55)*('Field Check'!$C$55&lt;&gt;"")+('Dvd Calendar'!$E$1245:$CZ$1245='Field Check'!$C$56)*('Field Check'!$C$56&lt;&gt;"")+('Dvd Calendar'!$E$1245:$CZ$1245='Field Check'!$C$57)*('Field Check'!$C$57&lt;&gt;""))*(COUNTIF('Dvd Calendar'!$E$1247:$CZ$1247,'Dvd Calendar'!$E$1240:$CZ$1240)=0)),"")))</f>
        <v/>
      </c>
      <c r="Q163" s="77">
        <f>IF(Q$49="","",IF($B163="","",IFERROR(SUMIFS('Dvd Calendar'!$E$1248:$CZ$1248,'Dvd Calendar'!$E$1247:$CZ$1247,"&gt;"&amp;Q$48,'Dvd Calendar'!$E$1247:$CZ$1247,"&lt;="&amp;Q$49)+SUMPRODUCT(('Dvd Calendar'!$E$1240:$CZ$1240&gt;Q$48)*('Dvd Calendar'!$E$1240:$CZ$1240&lt;=Q$49)*'Dvd Calendar'!$E$1243:$CZ$1243*(('Dvd Calendar'!$E$1245:$CZ$1245='Field Check'!$C$53)*('Field Check'!$C$53&lt;&gt;"")+('Dvd Calendar'!$E$1245:$CZ$1245='Field Check'!$C$54)*('Field Check'!$C$54&lt;&gt;"")+('Dvd Calendar'!$E$1245:$CZ$1245='Field Check'!$C$55)*('Field Check'!$C$55&lt;&gt;"")+('Dvd Calendar'!$E$1245:$CZ$1245='Field Check'!$C$56)*('Field Check'!$C$56&lt;&gt;"")+('Dvd Calendar'!$E$1245:$CZ$1245='Field Check'!$C$57)*('Field Check'!$C$57&lt;&gt;""))*(COUNTIF('Dvd Calendar'!$E$1247:$CZ$1247,'Dvd Calendar'!$E$1240:$CZ$1240)=0)),"")))</f>
        <v/>
      </c>
      <c r="R163" s="77">
        <f>IF(R$49="","",IF($B163="","",IFERROR(SUMIFS('Dvd Calendar'!$E$1248:$CZ$1248,'Dvd Calendar'!$E$1247:$CZ$1247,"&gt;"&amp;R$48,'Dvd Calendar'!$E$1247:$CZ$1247,"&lt;="&amp;R$49)+SUMPRODUCT(('Dvd Calendar'!$E$1240:$CZ$1240&gt;R$48)*('Dvd Calendar'!$E$1240:$CZ$1240&lt;=R$49)*'Dvd Calendar'!$E$1243:$CZ$1243*(('Dvd Calendar'!$E$1245:$CZ$1245='Field Check'!$C$53)*('Field Check'!$C$53&lt;&gt;"")+('Dvd Calendar'!$E$1245:$CZ$1245='Field Check'!$C$54)*('Field Check'!$C$54&lt;&gt;"")+('Dvd Calendar'!$E$1245:$CZ$1245='Field Check'!$C$55)*('Field Check'!$C$55&lt;&gt;"")+('Dvd Calendar'!$E$1245:$CZ$1245='Field Check'!$C$56)*('Field Check'!$C$56&lt;&gt;"")+('Dvd Calendar'!$E$1245:$CZ$1245='Field Check'!$C$57)*('Field Check'!$C$57&lt;&gt;""))*(COUNTIF('Dvd Calendar'!$E$1247:$CZ$1247,'Dvd Calendar'!$E$1240:$CZ$1240)=0)),"")))</f>
        <v/>
      </c>
    </row>
    <row r="164">
      <c r="B164" s="126">
        <f>IF('AS51'!$C$119="","",'AS51'!$C$119)</f>
        <v/>
      </c>
      <c r="C164" s="77">
        <f>IF(C$49="","",IF($B164="","",IFERROR(SUMIFS('Dvd Calendar'!$E$1259:$CZ$1259,'Dvd Calendar'!$E$1258:$CZ$1258,"&gt;"&amp;C$48,'Dvd Calendar'!$E$1258:$CZ$1258,"&lt;="&amp;C$49)+SUMPRODUCT(('Dvd Calendar'!$E$1251:$CZ$1251&gt;C$48)*('Dvd Calendar'!$E$1251:$CZ$1251&lt;=C$49)*'Dvd Calendar'!$E$1254:$CZ$1254*(('Dvd Calendar'!$E$1256:$CZ$1256='Field Check'!$C$53)*('Field Check'!$C$53&lt;&gt;"")+('Dvd Calendar'!$E$1256:$CZ$1256='Field Check'!$C$54)*('Field Check'!$C$54&lt;&gt;"")+('Dvd Calendar'!$E$1256:$CZ$1256='Field Check'!$C$55)*('Field Check'!$C$55&lt;&gt;"")+('Dvd Calendar'!$E$1256:$CZ$1256='Field Check'!$C$56)*('Field Check'!$C$56&lt;&gt;"")+('Dvd Calendar'!$E$1256:$CZ$1256='Field Check'!$C$57)*('Field Check'!$C$57&lt;&gt;""))*(COUNTIF('Dvd Calendar'!$E$1258:$CZ$1258,'Dvd Calendar'!$E$1251:$CZ$1251)=0)),"")))</f>
        <v/>
      </c>
      <c r="D164" s="77">
        <f>IF(D$49="","",IF($B164="","",IFERROR(SUMIFS('Dvd Calendar'!$E$1259:$CZ$1259,'Dvd Calendar'!$E$1258:$CZ$1258,"&gt;"&amp;D$48,'Dvd Calendar'!$E$1258:$CZ$1258,"&lt;="&amp;D$49)+SUMPRODUCT(('Dvd Calendar'!$E$1251:$CZ$1251&gt;D$48)*('Dvd Calendar'!$E$1251:$CZ$1251&lt;=D$49)*'Dvd Calendar'!$E$1254:$CZ$1254*(('Dvd Calendar'!$E$1256:$CZ$1256='Field Check'!$C$53)*('Field Check'!$C$53&lt;&gt;"")+('Dvd Calendar'!$E$1256:$CZ$1256='Field Check'!$C$54)*('Field Check'!$C$54&lt;&gt;"")+('Dvd Calendar'!$E$1256:$CZ$1256='Field Check'!$C$55)*('Field Check'!$C$55&lt;&gt;"")+('Dvd Calendar'!$E$1256:$CZ$1256='Field Check'!$C$56)*('Field Check'!$C$56&lt;&gt;"")+('Dvd Calendar'!$E$1256:$CZ$1256='Field Check'!$C$57)*('Field Check'!$C$57&lt;&gt;""))*(COUNTIF('Dvd Calendar'!$E$1258:$CZ$1258,'Dvd Calendar'!$E$1251:$CZ$1251)=0)),"")))</f>
        <v/>
      </c>
      <c r="E164" s="77">
        <f>IF(E$49="","",IF($B164="","",IFERROR(SUMIFS('Dvd Calendar'!$E$1259:$CZ$1259,'Dvd Calendar'!$E$1258:$CZ$1258,"&gt;"&amp;E$48,'Dvd Calendar'!$E$1258:$CZ$1258,"&lt;="&amp;E$49)+SUMPRODUCT(('Dvd Calendar'!$E$1251:$CZ$1251&gt;E$48)*('Dvd Calendar'!$E$1251:$CZ$1251&lt;=E$49)*'Dvd Calendar'!$E$1254:$CZ$1254*(('Dvd Calendar'!$E$1256:$CZ$1256='Field Check'!$C$53)*('Field Check'!$C$53&lt;&gt;"")+('Dvd Calendar'!$E$1256:$CZ$1256='Field Check'!$C$54)*('Field Check'!$C$54&lt;&gt;"")+('Dvd Calendar'!$E$1256:$CZ$1256='Field Check'!$C$55)*('Field Check'!$C$55&lt;&gt;"")+('Dvd Calendar'!$E$1256:$CZ$1256='Field Check'!$C$56)*('Field Check'!$C$56&lt;&gt;"")+('Dvd Calendar'!$E$1256:$CZ$1256='Field Check'!$C$57)*('Field Check'!$C$57&lt;&gt;""))*(COUNTIF('Dvd Calendar'!$E$1258:$CZ$1258,'Dvd Calendar'!$E$1251:$CZ$1251)=0)),"")))</f>
        <v/>
      </c>
      <c r="F164" s="77">
        <f>IF(F$49="","",IF($B164="","",IFERROR(SUMIFS('Dvd Calendar'!$E$1259:$CZ$1259,'Dvd Calendar'!$E$1258:$CZ$1258,"&gt;"&amp;F$48,'Dvd Calendar'!$E$1258:$CZ$1258,"&lt;="&amp;F$49)+SUMPRODUCT(('Dvd Calendar'!$E$1251:$CZ$1251&gt;F$48)*('Dvd Calendar'!$E$1251:$CZ$1251&lt;=F$49)*'Dvd Calendar'!$E$1254:$CZ$1254*(('Dvd Calendar'!$E$1256:$CZ$1256='Field Check'!$C$53)*('Field Check'!$C$53&lt;&gt;"")+('Dvd Calendar'!$E$1256:$CZ$1256='Field Check'!$C$54)*('Field Check'!$C$54&lt;&gt;"")+('Dvd Calendar'!$E$1256:$CZ$1256='Field Check'!$C$55)*('Field Check'!$C$55&lt;&gt;"")+('Dvd Calendar'!$E$1256:$CZ$1256='Field Check'!$C$56)*('Field Check'!$C$56&lt;&gt;"")+('Dvd Calendar'!$E$1256:$CZ$1256='Field Check'!$C$57)*('Field Check'!$C$57&lt;&gt;""))*(COUNTIF('Dvd Calendar'!$E$1258:$CZ$1258,'Dvd Calendar'!$E$1251:$CZ$1251)=0)),"")))</f>
        <v/>
      </c>
      <c r="G164" s="77">
        <f>IF(G$49="","",IF($B164="","",IFERROR(SUMIFS('Dvd Calendar'!$E$1259:$CZ$1259,'Dvd Calendar'!$E$1258:$CZ$1258,"&gt;"&amp;G$48,'Dvd Calendar'!$E$1258:$CZ$1258,"&lt;="&amp;G$49)+SUMPRODUCT(('Dvd Calendar'!$E$1251:$CZ$1251&gt;G$48)*('Dvd Calendar'!$E$1251:$CZ$1251&lt;=G$49)*'Dvd Calendar'!$E$1254:$CZ$1254*(('Dvd Calendar'!$E$1256:$CZ$1256='Field Check'!$C$53)*('Field Check'!$C$53&lt;&gt;"")+('Dvd Calendar'!$E$1256:$CZ$1256='Field Check'!$C$54)*('Field Check'!$C$54&lt;&gt;"")+('Dvd Calendar'!$E$1256:$CZ$1256='Field Check'!$C$55)*('Field Check'!$C$55&lt;&gt;"")+('Dvd Calendar'!$E$1256:$CZ$1256='Field Check'!$C$56)*('Field Check'!$C$56&lt;&gt;"")+('Dvd Calendar'!$E$1256:$CZ$1256='Field Check'!$C$57)*('Field Check'!$C$57&lt;&gt;""))*(COUNTIF('Dvd Calendar'!$E$1258:$CZ$1258,'Dvd Calendar'!$E$1251:$CZ$1251)=0)),"")))</f>
        <v/>
      </c>
      <c r="H164" s="77">
        <f>IF(H$49="","",IF($B164="","",IFERROR(SUMIFS('Dvd Calendar'!$E$1259:$CZ$1259,'Dvd Calendar'!$E$1258:$CZ$1258,"&gt;"&amp;H$48,'Dvd Calendar'!$E$1258:$CZ$1258,"&lt;="&amp;H$49)+SUMPRODUCT(('Dvd Calendar'!$E$1251:$CZ$1251&gt;H$48)*('Dvd Calendar'!$E$1251:$CZ$1251&lt;=H$49)*'Dvd Calendar'!$E$1254:$CZ$1254*(('Dvd Calendar'!$E$1256:$CZ$1256='Field Check'!$C$53)*('Field Check'!$C$53&lt;&gt;"")+('Dvd Calendar'!$E$1256:$CZ$1256='Field Check'!$C$54)*('Field Check'!$C$54&lt;&gt;"")+('Dvd Calendar'!$E$1256:$CZ$1256='Field Check'!$C$55)*('Field Check'!$C$55&lt;&gt;"")+('Dvd Calendar'!$E$1256:$CZ$1256='Field Check'!$C$56)*('Field Check'!$C$56&lt;&gt;"")+('Dvd Calendar'!$E$1256:$CZ$1256='Field Check'!$C$57)*('Field Check'!$C$57&lt;&gt;""))*(COUNTIF('Dvd Calendar'!$E$1258:$CZ$1258,'Dvd Calendar'!$E$1251:$CZ$1251)=0)),"")))</f>
        <v/>
      </c>
      <c r="I164" s="77">
        <f>IF(I$49="","",IF($B164="","",IFERROR(SUMIFS('Dvd Calendar'!$E$1259:$CZ$1259,'Dvd Calendar'!$E$1258:$CZ$1258,"&gt;"&amp;I$48,'Dvd Calendar'!$E$1258:$CZ$1258,"&lt;="&amp;I$49)+SUMPRODUCT(('Dvd Calendar'!$E$1251:$CZ$1251&gt;I$48)*('Dvd Calendar'!$E$1251:$CZ$1251&lt;=I$49)*'Dvd Calendar'!$E$1254:$CZ$1254*(('Dvd Calendar'!$E$1256:$CZ$1256='Field Check'!$C$53)*('Field Check'!$C$53&lt;&gt;"")+('Dvd Calendar'!$E$1256:$CZ$1256='Field Check'!$C$54)*('Field Check'!$C$54&lt;&gt;"")+('Dvd Calendar'!$E$1256:$CZ$1256='Field Check'!$C$55)*('Field Check'!$C$55&lt;&gt;"")+('Dvd Calendar'!$E$1256:$CZ$1256='Field Check'!$C$56)*('Field Check'!$C$56&lt;&gt;"")+('Dvd Calendar'!$E$1256:$CZ$1256='Field Check'!$C$57)*('Field Check'!$C$57&lt;&gt;""))*(COUNTIF('Dvd Calendar'!$E$1258:$CZ$1258,'Dvd Calendar'!$E$1251:$CZ$1251)=0)),"")))</f>
        <v/>
      </c>
      <c r="J164" s="77">
        <f>IF(J$49="","",IF($B164="","",IFERROR(SUMIFS('Dvd Calendar'!$E$1259:$CZ$1259,'Dvd Calendar'!$E$1258:$CZ$1258,"&gt;"&amp;J$48,'Dvd Calendar'!$E$1258:$CZ$1258,"&lt;="&amp;J$49)+SUMPRODUCT(('Dvd Calendar'!$E$1251:$CZ$1251&gt;J$48)*('Dvd Calendar'!$E$1251:$CZ$1251&lt;=J$49)*'Dvd Calendar'!$E$1254:$CZ$1254*(('Dvd Calendar'!$E$1256:$CZ$1256='Field Check'!$C$53)*('Field Check'!$C$53&lt;&gt;"")+('Dvd Calendar'!$E$1256:$CZ$1256='Field Check'!$C$54)*('Field Check'!$C$54&lt;&gt;"")+('Dvd Calendar'!$E$1256:$CZ$1256='Field Check'!$C$55)*('Field Check'!$C$55&lt;&gt;"")+('Dvd Calendar'!$E$1256:$CZ$1256='Field Check'!$C$56)*('Field Check'!$C$56&lt;&gt;"")+('Dvd Calendar'!$E$1256:$CZ$1256='Field Check'!$C$57)*('Field Check'!$C$57&lt;&gt;""))*(COUNTIF('Dvd Calendar'!$E$1258:$CZ$1258,'Dvd Calendar'!$E$1251:$CZ$1251)=0)),"")))</f>
        <v/>
      </c>
      <c r="K164" s="77">
        <f>IF(K$49="","",IF($B164="","",IFERROR(SUMIFS('Dvd Calendar'!$E$1259:$CZ$1259,'Dvd Calendar'!$E$1258:$CZ$1258,"&gt;"&amp;K$48,'Dvd Calendar'!$E$1258:$CZ$1258,"&lt;="&amp;K$49)+SUMPRODUCT(('Dvd Calendar'!$E$1251:$CZ$1251&gt;K$48)*('Dvd Calendar'!$E$1251:$CZ$1251&lt;=K$49)*'Dvd Calendar'!$E$1254:$CZ$1254*(('Dvd Calendar'!$E$1256:$CZ$1256='Field Check'!$C$53)*('Field Check'!$C$53&lt;&gt;"")+('Dvd Calendar'!$E$1256:$CZ$1256='Field Check'!$C$54)*('Field Check'!$C$54&lt;&gt;"")+('Dvd Calendar'!$E$1256:$CZ$1256='Field Check'!$C$55)*('Field Check'!$C$55&lt;&gt;"")+('Dvd Calendar'!$E$1256:$CZ$1256='Field Check'!$C$56)*('Field Check'!$C$56&lt;&gt;"")+('Dvd Calendar'!$E$1256:$CZ$1256='Field Check'!$C$57)*('Field Check'!$C$57&lt;&gt;""))*(COUNTIF('Dvd Calendar'!$E$1258:$CZ$1258,'Dvd Calendar'!$E$1251:$CZ$1251)=0)),"")))</f>
        <v/>
      </c>
      <c r="L164" s="77">
        <f>IF(L$49="","",IF($B164="","",IFERROR(SUMIFS('Dvd Calendar'!$E$1259:$CZ$1259,'Dvd Calendar'!$E$1258:$CZ$1258,"&gt;"&amp;L$48,'Dvd Calendar'!$E$1258:$CZ$1258,"&lt;="&amp;L$49)+SUMPRODUCT(('Dvd Calendar'!$E$1251:$CZ$1251&gt;L$48)*('Dvd Calendar'!$E$1251:$CZ$1251&lt;=L$49)*'Dvd Calendar'!$E$1254:$CZ$1254*(('Dvd Calendar'!$E$1256:$CZ$1256='Field Check'!$C$53)*('Field Check'!$C$53&lt;&gt;"")+('Dvd Calendar'!$E$1256:$CZ$1256='Field Check'!$C$54)*('Field Check'!$C$54&lt;&gt;"")+('Dvd Calendar'!$E$1256:$CZ$1256='Field Check'!$C$55)*('Field Check'!$C$55&lt;&gt;"")+('Dvd Calendar'!$E$1256:$CZ$1256='Field Check'!$C$56)*('Field Check'!$C$56&lt;&gt;"")+('Dvd Calendar'!$E$1256:$CZ$1256='Field Check'!$C$57)*('Field Check'!$C$57&lt;&gt;""))*(COUNTIF('Dvd Calendar'!$E$1258:$CZ$1258,'Dvd Calendar'!$E$1251:$CZ$1251)=0)),"")))</f>
        <v/>
      </c>
      <c r="M164" s="77">
        <f>IF(M$49="","",IF($B164="","",IFERROR(SUMIFS('Dvd Calendar'!$E$1259:$CZ$1259,'Dvd Calendar'!$E$1258:$CZ$1258,"&gt;"&amp;M$48,'Dvd Calendar'!$E$1258:$CZ$1258,"&lt;="&amp;M$49)+SUMPRODUCT(('Dvd Calendar'!$E$1251:$CZ$1251&gt;M$48)*('Dvd Calendar'!$E$1251:$CZ$1251&lt;=M$49)*'Dvd Calendar'!$E$1254:$CZ$1254*(('Dvd Calendar'!$E$1256:$CZ$1256='Field Check'!$C$53)*('Field Check'!$C$53&lt;&gt;"")+('Dvd Calendar'!$E$1256:$CZ$1256='Field Check'!$C$54)*('Field Check'!$C$54&lt;&gt;"")+('Dvd Calendar'!$E$1256:$CZ$1256='Field Check'!$C$55)*('Field Check'!$C$55&lt;&gt;"")+('Dvd Calendar'!$E$1256:$CZ$1256='Field Check'!$C$56)*('Field Check'!$C$56&lt;&gt;"")+('Dvd Calendar'!$E$1256:$CZ$1256='Field Check'!$C$57)*('Field Check'!$C$57&lt;&gt;""))*(COUNTIF('Dvd Calendar'!$E$1258:$CZ$1258,'Dvd Calendar'!$E$1251:$CZ$1251)=0)),"")))</f>
        <v/>
      </c>
      <c r="N164" s="77">
        <f>IF(N$49="","",IF($B164="","",IFERROR(SUMIFS('Dvd Calendar'!$E$1259:$CZ$1259,'Dvd Calendar'!$E$1258:$CZ$1258,"&gt;"&amp;N$48,'Dvd Calendar'!$E$1258:$CZ$1258,"&lt;="&amp;N$49)+SUMPRODUCT(('Dvd Calendar'!$E$1251:$CZ$1251&gt;N$48)*('Dvd Calendar'!$E$1251:$CZ$1251&lt;=N$49)*'Dvd Calendar'!$E$1254:$CZ$1254*(('Dvd Calendar'!$E$1256:$CZ$1256='Field Check'!$C$53)*('Field Check'!$C$53&lt;&gt;"")+('Dvd Calendar'!$E$1256:$CZ$1256='Field Check'!$C$54)*('Field Check'!$C$54&lt;&gt;"")+('Dvd Calendar'!$E$1256:$CZ$1256='Field Check'!$C$55)*('Field Check'!$C$55&lt;&gt;"")+('Dvd Calendar'!$E$1256:$CZ$1256='Field Check'!$C$56)*('Field Check'!$C$56&lt;&gt;"")+('Dvd Calendar'!$E$1256:$CZ$1256='Field Check'!$C$57)*('Field Check'!$C$57&lt;&gt;""))*(COUNTIF('Dvd Calendar'!$E$1258:$CZ$1258,'Dvd Calendar'!$E$1251:$CZ$1251)=0)),"")))</f>
        <v/>
      </c>
      <c r="O164" s="77">
        <f>IF(O$49="","",IF($B164="","",IFERROR(SUMIFS('Dvd Calendar'!$E$1259:$CZ$1259,'Dvd Calendar'!$E$1258:$CZ$1258,"&gt;"&amp;O$48,'Dvd Calendar'!$E$1258:$CZ$1258,"&lt;="&amp;O$49)+SUMPRODUCT(('Dvd Calendar'!$E$1251:$CZ$1251&gt;O$48)*('Dvd Calendar'!$E$1251:$CZ$1251&lt;=O$49)*'Dvd Calendar'!$E$1254:$CZ$1254*(('Dvd Calendar'!$E$1256:$CZ$1256='Field Check'!$C$53)*('Field Check'!$C$53&lt;&gt;"")+('Dvd Calendar'!$E$1256:$CZ$1256='Field Check'!$C$54)*('Field Check'!$C$54&lt;&gt;"")+('Dvd Calendar'!$E$1256:$CZ$1256='Field Check'!$C$55)*('Field Check'!$C$55&lt;&gt;"")+('Dvd Calendar'!$E$1256:$CZ$1256='Field Check'!$C$56)*('Field Check'!$C$56&lt;&gt;"")+('Dvd Calendar'!$E$1256:$CZ$1256='Field Check'!$C$57)*('Field Check'!$C$57&lt;&gt;""))*(COUNTIF('Dvd Calendar'!$E$1258:$CZ$1258,'Dvd Calendar'!$E$1251:$CZ$1251)=0)),"")))</f>
        <v/>
      </c>
      <c r="P164" s="77">
        <f>IF(P$49="","",IF($B164="","",IFERROR(SUMIFS('Dvd Calendar'!$E$1259:$CZ$1259,'Dvd Calendar'!$E$1258:$CZ$1258,"&gt;"&amp;P$48,'Dvd Calendar'!$E$1258:$CZ$1258,"&lt;="&amp;P$49)+SUMPRODUCT(('Dvd Calendar'!$E$1251:$CZ$1251&gt;P$48)*('Dvd Calendar'!$E$1251:$CZ$1251&lt;=P$49)*'Dvd Calendar'!$E$1254:$CZ$1254*(('Dvd Calendar'!$E$1256:$CZ$1256='Field Check'!$C$53)*('Field Check'!$C$53&lt;&gt;"")+('Dvd Calendar'!$E$1256:$CZ$1256='Field Check'!$C$54)*('Field Check'!$C$54&lt;&gt;"")+('Dvd Calendar'!$E$1256:$CZ$1256='Field Check'!$C$55)*('Field Check'!$C$55&lt;&gt;"")+('Dvd Calendar'!$E$1256:$CZ$1256='Field Check'!$C$56)*('Field Check'!$C$56&lt;&gt;"")+('Dvd Calendar'!$E$1256:$CZ$1256='Field Check'!$C$57)*('Field Check'!$C$57&lt;&gt;""))*(COUNTIF('Dvd Calendar'!$E$1258:$CZ$1258,'Dvd Calendar'!$E$1251:$CZ$1251)=0)),"")))</f>
        <v/>
      </c>
      <c r="Q164" s="77">
        <f>IF(Q$49="","",IF($B164="","",IFERROR(SUMIFS('Dvd Calendar'!$E$1259:$CZ$1259,'Dvd Calendar'!$E$1258:$CZ$1258,"&gt;"&amp;Q$48,'Dvd Calendar'!$E$1258:$CZ$1258,"&lt;="&amp;Q$49)+SUMPRODUCT(('Dvd Calendar'!$E$1251:$CZ$1251&gt;Q$48)*('Dvd Calendar'!$E$1251:$CZ$1251&lt;=Q$49)*'Dvd Calendar'!$E$1254:$CZ$1254*(('Dvd Calendar'!$E$1256:$CZ$1256='Field Check'!$C$53)*('Field Check'!$C$53&lt;&gt;"")+('Dvd Calendar'!$E$1256:$CZ$1256='Field Check'!$C$54)*('Field Check'!$C$54&lt;&gt;"")+('Dvd Calendar'!$E$1256:$CZ$1256='Field Check'!$C$55)*('Field Check'!$C$55&lt;&gt;"")+('Dvd Calendar'!$E$1256:$CZ$1256='Field Check'!$C$56)*('Field Check'!$C$56&lt;&gt;"")+('Dvd Calendar'!$E$1256:$CZ$1256='Field Check'!$C$57)*('Field Check'!$C$57&lt;&gt;""))*(COUNTIF('Dvd Calendar'!$E$1258:$CZ$1258,'Dvd Calendar'!$E$1251:$CZ$1251)=0)),"")))</f>
        <v/>
      </c>
      <c r="R164" s="77">
        <f>IF(R$49="","",IF($B164="","",IFERROR(SUMIFS('Dvd Calendar'!$E$1259:$CZ$1259,'Dvd Calendar'!$E$1258:$CZ$1258,"&gt;"&amp;R$48,'Dvd Calendar'!$E$1258:$CZ$1258,"&lt;="&amp;R$49)+SUMPRODUCT(('Dvd Calendar'!$E$1251:$CZ$1251&gt;R$48)*('Dvd Calendar'!$E$1251:$CZ$1251&lt;=R$49)*'Dvd Calendar'!$E$1254:$CZ$1254*(('Dvd Calendar'!$E$1256:$CZ$1256='Field Check'!$C$53)*('Field Check'!$C$53&lt;&gt;"")+('Dvd Calendar'!$E$1256:$CZ$1256='Field Check'!$C$54)*('Field Check'!$C$54&lt;&gt;"")+('Dvd Calendar'!$E$1256:$CZ$1256='Field Check'!$C$55)*('Field Check'!$C$55&lt;&gt;"")+('Dvd Calendar'!$E$1256:$CZ$1256='Field Check'!$C$56)*('Field Check'!$C$56&lt;&gt;"")+('Dvd Calendar'!$E$1256:$CZ$1256='Field Check'!$C$57)*('Field Check'!$C$57&lt;&gt;""))*(COUNTIF('Dvd Calendar'!$E$1258:$CZ$1258,'Dvd Calendar'!$E$1251:$CZ$1251)=0)),"")))</f>
        <v/>
      </c>
    </row>
    <row r="165">
      <c r="B165" s="126">
        <f>IF('AS51'!$C$120="","",'AS51'!$C$120)</f>
        <v/>
      </c>
      <c r="C165" s="77">
        <f>IF(C$49="","",IF($B165="","",IFERROR(SUMIFS('Dvd Calendar'!$E$1270:$CZ$1270,'Dvd Calendar'!$E$1269:$CZ$1269,"&gt;"&amp;C$48,'Dvd Calendar'!$E$1269:$CZ$1269,"&lt;="&amp;C$49)+SUMPRODUCT(('Dvd Calendar'!$E$1262:$CZ$1262&gt;C$48)*('Dvd Calendar'!$E$1262:$CZ$1262&lt;=C$49)*'Dvd Calendar'!$E$1265:$CZ$1265*(('Dvd Calendar'!$E$1267:$CZ$1267='Field Check'!$C$53)*('Field Check'!$C$53&lt;&gt;"")+('Dvd Calendar'!$E$1267:$CZ$1267='Field Check'!$C$54)*('Field Check'!$C$54&lt;&gt;"")+('Dvd Calendar'!$E$1267:$CZ$1267='Field Check'!$C$55)*('Field Check'!$C$55&lt;&gt;"")+('Dvd Calendar'!$E$1267:$CZ$1267='Field Check'!$C$56)*('Field Check'!$C$56&lt;&gt;"")+('Dvd Calendar'!$E$1267:$CZ$1267='Field Check'!$C$57)*('Field Check'!$C$57&lt;&gt;""))*(COUNTIF('Dvd Calendar'!$E$1269:$CZ$1269,'Dvd Calendar'!$E$1262:$CZ$1262)=0)),"")))</f>
        <v/>
      </c>
      <c r="D165" s="77">
        <f>IF(D$49="","",IF($B165="","",IFERROR(SUMIFS('Dvd Calendar'!$E$1270:$CZ$1270,'Dvd Calendar'!$E$1269:$CZ$1269,"&gt;"&amp;D$48,'Dvd Calendar'!$E$1269:$CZ$1269,"&lt;="&amp;D$49)+SUMPRODUCT(('Dvd Calendar'!$E$1262:$CZ$1262&gt;D$48)*('Dvd Calendar'!$E$1262:$CZ$1262&lt;=D$49)*'Dvd Calendar'!$E$1265:$CZ$1265*(('Dvd Calendar'!$E$1267:$CZ$1267='Field Check'!$C$53)*('Field Check'!$C$53&lt;&gt;"")+('Dvd Calendar'!$E$1267:$CZ$1267='Field Check'!$C$54)*('Field Check'!$C$54&lt;&gt;"")+('Dvd Calendar'!$E$1267:$CZ$1267='Field Check'!$C$55)*('Field Check'!$C$55&lt;&gt;"")+('Dvd Calendar'!$E$1267:$CZ$1267='Field Check'!$C$56)*('Field Check'!$C$56&lt;&gt;"")+('Dvd Calendar'!$E$1267:$CZ$1267='Field Check'!$C$57)*('Field Check'!$C$57&lt;&gt;""))*(COUNTIF('Dvd Calendar'!$E$1269:$CZ$1269,'Dvd Calendar'!$E$1262:$CZ$1262)=0)),"")))</f>
        <v/>
      </c>
      <c r="E165" s="77">
        <f>IF(E$49="","",IF($B165="","",IFERROR(SUMIFS('Dvd Calendar'!$E$1270:$CZ$1270,'Dvd Calendar'!$E$1269:$CZ$1269,"&gt;"&amp;E$48,'Dvd Calendar'!$E$1269:$CZ$1269,"&lt;="&amp;E$49)+SUMPRODUCT(('Dvd Calendar'!$E$1262:$CZ$1262&gt;E$48)*('Dvd Calendar'!$E$1262:$CZ$1262&lt;=E$49)*'Dvd Calendar'!$E$1265:$CZ$1265*(('Dvd Calendar'!$E$1267:$CZ$1267='Field Check'!$C$53)*('Field Check'!$C$53&lt;&gt;"")+('Dvd Calendar'!$E$1267:$CZ$1267='Field Check'!$C$54)*('Field Check'!$C$54&lt;&gt;"")+('Dvd Calendar'!$E$1267:$CZ$1267='Field Check'!$C$55)*('Field Check'!$C$55&lt;&gt;"")+('Dvd Calendar'!$E$1267:$CZ$1267='Field Check'!$C$56)*('Field Check'!$C$56&lt;&gt;"")+('Dvd Calendar'!$E$1267:$CZ$1267='Field Check'!$C$57)*('Field Check'!$C$57&lt;&gt;""))*(COUNTIF('Dvd Calendar'!$E$1269:$CZ$1269,'Dvd Calendar'!$E$1262:$CZ$1262)=0)),"")))</f>
        <v/>
      </c>
      <c r="F165" s="77">
        <f>IF(F$49="","",IF($B165="","",IFERROR(SUMIFS('Dvd Calendar'!$E$1270:$CZ$1270,'Dvd Calendar'!$E$1269:$CZ$1269,"&gt;"&amp;F$48,'Dvd Calendar'!$E$1269:$CZ$1269,"&lt;="&amp;F$49)+SUMPRODUCT(('Dvd Calendar'!$E$1262:$CZ$1262&gt;F$48)*('Dvd Calendar'!$E$1262:$CZ$1262&lt;=F$49)*'Dvd Calendar'!$E$1265:$CZ$1265*(('Dvd Calendar'!$E$1267:$CZ$1267='Field Check'!$C$53)*('Field Check'!$C$53&lt;&gt;"")+('Dvd Calendar'!$E$1267:$CZ$1267='Field Check'!$C$54)*('Field Check'!$C$54&lt;&gt;"")+('Dvd Calendar'!$E$1267:$CZ$1267='Field Check'!$C$55)*('Field Check'!$C$55&lt;&gt;"")+('Dvd Calendar'!$E$1267:$CZ$1267='Field Check'!$C$56)*('Field Check'!$C$56&lt;&gt;"")+('Dvd Calendar'!$E$1267:$CZ$1267='Field Check'!$C$57)*('Field Check'!$C$57&lt;&gt;""))*(COUNTIF('Dvd Calendar'!$E$1269:$CZ$1269,'Dvd Calendar'!$E$1262:$CZ$1262)=0)),"")))</f>
        <v/>
      </c>
      <c r="G165" s="77">
        <f>IF(G$49="","",IF($B165="","",IFERROR(SUMIFS('Dvd Calendar'!$E$1270:$CZ$1270,'Dvd Calendar'!$E$1269:$CZ$1269,"&gt;"&amp;G$48,'Dvd Calendar'!$E$1269:$CZ$1269,"&lt;="&amp;G$49)+SUMPRODUCT(('Dvd Calendar'!$E$1262:$CZ$1262&gt;G$48)*('Dvd Calendar'!$E$1262:$CZ$1262&lt;=G$49)*'Dvd Calendar'!$E$1265:$CZ$1265*(('Dvd Calendar'!$E$1267:$CZ$1267='Field Check'!$C$53)*('Field Check'!$C$53&lt;&gt;"")+('Dvd Calendar'!$E$1267:$CZ$1267='Field Check'!$C$54)*('Field Check'!$C$54&lt;&gt;"")+('Dvd Calendar'!$E$1267:$CZ$1267='Field Check'!$C$55)*('Field Check'!$C$55&lt;&gt;"")+('Dvd Calendar'!$E$1267:$CZ$1267='Field Check'!$C$56)*('Field Check'!$C$56&lt;&gt;"")+('Dvd Calendar'!$E$1267:$CZ$1267='Field Check'!$C$57)*('Field Check'!$C$57&lt;&gt;""))*(COUNTIF('Dvd Calendar'!$E$1269:$CZ$1269,'Dvd Calendar'!$E$1262:$CZ$1262)=0)),"")))</f>
        <v/>
      </c>
      <c r="H165" s="77">
        <f>IF(H$49="","",IF($B165="","",IFERROR(SUMIFS('Dvd Calendar'!$E$1270:$CZ$1270,'Dvd Calendar'!$E$1269:$CZ$1269,"&gt;"&amp;H$48,'Dvd Calendar'!$E$1269:$CZ$1269,"&lt;="&amp;H$49)+SUMPRODUCT(('Dvd Calendar'!$E$1262:$CZ$1262&gt;H$48)*('Dvd Calendar'!$E$1262:$CZ$1262&lt;=H$49)*'Dvd Calendar'!$E$1265:$CZ$1265*(('Dvd Calendar'!$E$1267:$CZ$1267='Field Check'!$C$53)*('Field Check'!$C$53&lt;&gt;"")+('Dvd Calendar'!$E$1267:$CZ$1267='Field Check'!$C$54)*('Field Check'!$C$54&lt;&gt;"")+('Dvd Calendar'!$E$1267:$CZ$1267='Field Check'!$C$55)*('Field Check'!$C$55&lt;&gt;"")+('Dvd Calendar'!$E$1267:$CZ$1267='Field Check'!$C$56)*('Field Check'!$C$56&lt;&gt;"")+('Dvd Calendar'!$E$1267:$CZ$1267='Field Check'!$C$57)*('Field Check'!$C$57&lt;&gt;""))*(COUNTIF('Dvd Calendar'!$E$1269:$CZ$1269,'Dvd Calendar'!$E$1262:$CZ$1262)=0)),"")))</f>
        <v/>
      </c>
      <c r="I165" s="77">
        <f>IF(I$49="","",IF($B165="","",IFERROR(SUMIFS('Dvd Calendar'!$E$1270:$CZ$1270,'Dvd Calendar'!$E$1269:$CZ$1269,"&gt;"&amp;I$48,'Dvd Calendar'!$E$1269:$CZ$1269,"&lt;="&amp;I$49)+SUMPRODUCT(('Dvd Calendar'!$E$1262:$CZ$1262&gt;I$48)*('Dvd Calendar'!$E$1262:$CZ$1262&lt;=I$49)*'Dvd Calendar'!$E$1265:$CZ$1265*(('Dvd Calendar'!$E$1267:$CZ$1267='Field Check'!$C$53)*('Field Check'!$C$53&lt;&gt;"")+('Dvd Calendar'!$E$1267:$CZ$1267='Field Check'!$C$54)*('Field Check'!$C$54&lt;&gt;"")+('Dvd Calendar'!$E$1267:$CZ$1267='Field Check'!$C$55)*('Field Check'!$C$55&lt;&gt;"")+('Dvd Calendar'!$E$1267:$CZ$1267='Field Check'!$C$56)*('Field Check'!$C$56&lt;&gt;"")+('Dvd Calendar'!$E$1267:$CZ$1267='Field Check'!$C$57)*('Field Check'!$C$57&lt;&gt;""))*(COUNTIF('Dvd Calendar'!$E$1269:$CZ$1269,'Dvd Calendar'!$E$1262:$CZ$1262)=0)),"")))</f>
        <v/>
      </c>
      <c r="J165" s="77">
        <f>IF(J$49="","",IF($B165="","",IFERROR(SUMIFS('Dvd Calendar'!$E$1270:$CZ$1270,'Dvd Calendar'!$E$1269:$CZ$1269,"&gt;"&amp;J$48,'Dvd Calendar'!$E$1269:$CZ$1269,"&lt;="&amp;J$49)+SUMPRODUCT(('Dvd Calendar'!$E$1262:$CZ$1262&gt;J$48)*('Dvd Calendar'!$E$1262:$CZ$1262&lt;=J$49)*'Dvd Calendar'!$E$1265:$CZ$1265*(('Dvd Calendar'!$E$1267:$CZ$1267='Field Check'!$C$53)*('Field Check'!$C$53&lt;&gt;"")+('Dvd Calendar'!$E$1267:$CZ$1267='Field Check'!$C$54)*('Field Check'!$C$54&lt;&gt;"")+('Dvd Calendar'!$E$1267:$CZ$1267='Field Check'!$C$55)*('Field Check'!$C$55&lt;&gt;"")+('Dvd Calendar'!$E$1267:$CZ$1267='Field Check'!$C$56)*('Field Check'!$C$56&lt;&gt;"")+('Dvd Calendar'!$E$1267:$CZ$1267='Field Check'!$C$57)*('Field Check'!$C$57&lt;&gt;""))*(COUNTIF('Dvd Calendar'!$E$1269:$CZ$1269,'Dvd Calendar'!$E$1262:$CZ$1262)=0)),"")))</f>
        <v/>
      </c>
      <c r="K165" s="77">
        <f>IF(K$49="","",IF($B165="","",IFERROR(SUMIFS('Dvd Calendar'!$E$1270:$CZ$1270,'Dvd Calendar'!$E$1269:$CZ$1269,"&gt;"&amp;K$48,'Dvd Calendar'!$E$1269:$CZ$1269,"&lt;="&amp;K$49)+SUMPRODUCT(('Dvd Calendar'!$E$1262:$CZ$1262&gt;K$48)*('Dvd Calendar'!$E$1262:$CZ$1262&lt;=K$49)*'Dvd Calendar'!$E$1265:$CZ$1265*(('Dvd Calendar'!$E$1267:$CZ$1267='Field Check'!$C$53)*('Field Check'!$C$53&lt;&gt;"")+('Dvd Calendar'!$E$1267:$CZ$1267='Field Check'!$C$54)*('Field Check'!$C$54&lt;&gt;"")+('Dvd Calendar'!$E$1267:$CZ$1267='Field Check'!$C$55)*('Field Check'!$C$55&lt;&gt;"")+('Dvd Calendar'!$E$1267:$CZ$1267='Field Check'!$C$56)*('Field Check'!$C$56&lt;&gt;"")+('Dvd Calendar'!$E$1267:$CZ$1267='Field Check'!$C$57)*('Field Check'!$C$57&lt;&gt;""))*(COUNTIF('Dvd Calendar'!$E$1269:$CZ$1269,'Dvd Calendar'!$E$1262:$CZ$1262)=0)),"")))</f>
        <v/>
      </c>
      <c r="L165" s="77">
        <f>IF(L$49="","",IF($B165="","",IFERROR(SUMIFS('Dvd Calendar'!$E$1270:$CZ$1270,'Dvd Calendar'!$E$1269:$CZ$1269,"&gt;"&amp;L$48,'Dvd Calendar'!$E$1269:$CZ$1269,"&lt;="&amp;L$49)+SUMPRODUCT(('Dvd Calendar'!$E$1262:$CZ$1262&gt;L$48)*('Dvd Calendar'!$E$1262:$CZ$1262&lt;=L$49)*'Dvd Calendar'!$E$1265:$CZ$1265*(('Dvd Calendar'!$E$1267:$CZ$1267='Field Check'!$C$53)*('Field Check'!$C$53&lt;&gt;"")+('Dvd Calendar'!$E$1267:$CZ$1267='Field Check'!$C$54)*('Field Check'!$C$54&lt;&gt;"")+('Dvd Calendar'!$E$1267:$CZ$1267='Field Check'!$C$55)*('Field Check'!$C$55&lt;&gt;"")+('Dvd Calendar'!$E$1267:$CZ$1267='Field Check'!$C$56)*('Field Check'!$C$56&lt;&gt;"")+('Dvd Calendar'!$E$1267:$CZ$1267='Field Check'!$C$57)*('Field Check'!$C$57&lt;&gt;""))*(COUNTIF('Dvd Calendar'!$E$1269:$CZ$1269,'Dvd Calendar'!$E$1262:$CZ$1262)=0)),"")))</f>
        <v/>
      </c>
      <c r="M165" s="77">
        <f>IF(M$49="","",IF($B165="","",IFERROR(SUMIFS('Dvd Calendar'!$E$1270:$CZ$1270,'Dvd Calendar'!$E$1269:$CZ$1269,"&gt;"&amp;M$48,'Dvd Calendar'!$E$1269:$CZ$1269,"&lt;="&amp;M$49)+SUMPRODUCT(('Dvd Calendar'!$E$1262:$CZ$1262&gt;M$48)*('Dvd Calendar'!$E$1262:$CZ$1262&lt;=M$49)*'Dvd Calendar'!$E$1265:$CZ$1265*(('Dvd Calendar'!$E$1267:$CZ$1267='Field Check'!$C$53)*('Field Check'!$C$53&lt;&gt;"")+('Dvd Calendar'!$E$1267:$CZ$1267='Field Check'!$C$54)*('Field Check'!$C$54&lt;&gt;"")+('Dvd Calendar'!$E$1267:$CZ$1267='Field Check'!$C$55)*('Field Check'!$C$55&lt;&gt;"")+('Dvd Calendar'!$E$1267:$CZ$1267='Field Check'!$C$56)*('Field Check'!$C$56&lt;&gt;"")+('Dvd Calendar'!$E$1267:$CZ$1267='Field Check'!$C$57)*('Field Check'!$C$57&lt;&gt;""))*(COUNTIF('Dvd Calendar'!$E$1269:$CZ$1269,'Dvd Calendar'!$E$1262:$CZ$1262)=0)),"")))</f>
        <v/>
      </c>
      <c r="N165" s="77">
        <f>IF(N$49="","",IF($B165="","",IFERROR(SUMIFS('Dvd Calendar'!$E$1270:$CZ$1270,'Dvd Calendar'!$E$1269:$CZ$1269,"&gt;"&amp;N$48,'Dvd Calendar'!$E$1269:$CZ$1269,"&lt;="&amp;N$49)+SUMPRODUCT(('Dvd Calendar'!$E$1262:$CZ$1262&gt;N$48)*('Dvd Calendar'!$E$1262:$CZ$1262&lt;=N$49)*'Dvd Calendar'!$E$1265:$CZ$1265*(('Dvd Calendar'!$E$1267:$CZ$1267='Field Check'!$C$53)*('Field Check'!$C$53&lt;&gt;"")+('Dvd Calendar'!$E$1267:$CZ$1267='Field Check'!$C$54)*('Field Check'!$C$54&lt;&gt;"")+('Dvd Calendar'!$E$1267:$CZ$1267='Field Check'!$C$55)*('Field Check'!$C$55&lt;&gt;"")+('Dvd Calendar'!$E$1267:$CZ$1267='Field Check'!$C$56)*('Field Check'!$C$56&lt;&gt;"")+('Dvd Calendar'!$E$1267:$CZ$1267='Field Check'!$C$57)*('Field Check'!$C$57&lt;&gt;""))*(COUNTIF('Dvd Calendar'!$E$1269:$CZ$1269,'Dvd Calendar'!$E$1262:$CZ$1262)=0)),"")))</f>
        <v/>
      </c>
      <c r="O165" s="77">
        <f>IF(O$49="","",IF($B165="","",IFERROR(SUMIFS('Dvd Calendar'!$E$1270:$CZ$1270,'Dvd Calendar'!$E$1269:$CZ$1269,"&gt;"&amp;O$48,'Dvd Calendar'!$E$1269:$CZ$1269,"&lt;="&amp;O$49)+SUMPRODUCT(('Dvd Calendar'!$E$1262:$CZ$1262&gt;O$48)*('Dvd Calendar'!$E$1262:$CZ$1262&lt;=O$49)*'Dvd Calendar'!$E$1265:$CZ$1265*(('Dvd Calendar'!$E$1267:$CZ$1267='Field Check'!$C$53)*('Field Check'!$C$53&lt;&gt;"")+('Dvd Calendar'!$E$1267:$CZ$1267='Field Check'!$C$54)*('Field Check'!$C$54&lt;&gt;"")+('Dvd Calendar'!$E$1267:$CZ$1267='Field Check'!$C$55)*('Field Check'!$C$55&lt;&gt;"")+('Dvd Calendar'!$E$1267:$CZ$1267='Field Check'!$C$56)*('Field Check'!$C$56&lt;&gt;"")+('Dvd Calendar'!$E$1267:$CZ$1267='Field Check'!$C$57)*('Field Check'!$C$57&lt;&gt;""))*(COUNTIF('Dvd Calendar'!$E$1269:$CZ$1269,'Dvd Calendar'!$E$1262:$CZ$1262)=0)),"")))</f>
        <v/>
      </c>
      <c r="P165" s="77">
        <f>IF(P$49="","",IF($B165="","",IFERROR(SUMIFS('Dvd Calendar'!$E$1270:$CZ$1270,'Dvd Calendar'!$E$1269:$CZ$1269,"&gt;"&amp;P$48,'Dvd Calendar'!$E$1269:$CZ$1269,"&lt;="&amp;P$49)+SUMPRODUCT(('Dvd Calendar'!$E$1262:$CZ$1262&gt;P$48)*('Dvd Calendar'!$E$1262:$CZ$1262&lt;=P$49)*'Dvd Calendar'!$E$1265:$CZ$1265*(('Dvd Calendar'!$E$1267:$CZ$1267='Field Check'!$C$53)*('Field Check'!$C$53&lt;&gt;"")+('Dvd Calendar'!$E$1267:$CZ$1267='Field Check'!$C$54)*('Field Check'!$C$54&lt;&gt;"")+('Dvd Calendar'!$E$1267:$CZ$1267='Field Check'!$C$55)*('Field Check'!$C$55&lt;&gt;"")+('Dvd Calendar'!$E$1267:$CZ$1267='Field Check'!$C$56)*('Field Check'!$C$56&lt;&gt;"")+('Dvd Calendar'!$E$1267:$CZ$1267='Field Check'!$C$57)*('Field Check'!$C$57&lt;&gt;""))*(COUNTIF('Dvd Calendar'!$E$1269:$CZ$1269,'Dvd Calendar'!$E$1262:$CZ$1262)=0)),"")))</f>
        <v/>
      </c>
      <c r="Q165" s="77">
        <f>IF(Q$49="","",IF($B165="","",IFERROR(SUMIFS('Dvd Calendar'!$E$1270:$CZ$1270,'Dvd Calendar'!$E$1269:$CZ$1269,"&gt;"&amp;Q$48,'Dvd Calendar'!$E$1269:$CZ$1269,"&lt;="&amp;Q$49)+SUMPRODUCT(('Dvd Calendar'!$E$1262:$CZ$1262&gt;Q$48)*('Dvd Calendar'!$E$1262:$CZ$1262&lt;=Q$49)*'Dvd Calendar'!$E$1265:$CZ$1265*(('Dvd Calendar'!$E$1267:$CZ$1267='Field Check'!$C$53)*('Field Check'!$C$53&lt;&gt;"")+('Dvd Calendar'!$E$1267:$CZ$1267='Field Check'!$C$54)*('Field Check'!$C$54&lt;&gt;"")+('Dvd Calendar'!$E$1267:$CZ$1267='Field Check'!$C$55)*('Field Check'!$C$55&lt;&gt;"")+('Dvd Calendar'!$E$1267:$CZ$1267='Field Check'!$C$56)*('Field Check'!$C$56&lt;&gt;"")+('Dvd Calendar'!$E$1267:$CZ$1267='Field Check'!$C$57)*('Field Check'!$C$57&lt;&gt;""))*(COUNTIF('Dvd Calendar'!$E$1269:$CZ$1269,'Dvd Calendar'!$E$1262:$CZ$1262)=0)),"")))</f>
        <v/>
      </c>
      <c r="R165" s="77">
        <f>IF(R$49="","",IF($B165="","",IFERROR(SUMIFS('Dvd Calendar'!$E$1270:$CZ$1270,'Dvd Calendar'!$E$1269:$CZ$1269,"&gt;"&amp;R$48,'Dvd Calendar'!$E$1269:$CZ$1269,"&lt;="&amp;R$49)+SUMPRODUCT(('Dvd Calendar'!$E$1262:$CZ$1262&gt;R$48)*('Dvd Calendar'!$E$1262:$CZ$1262&lt;=R$49)*'Dvd Calendar'!$E$1265:$CZ$1265*(('Dvd Calendar'!$E$1267:$CZ$1267='Field Check'!$C$53)*('Field Check'!$C$53&lt;&gt;"")+('Dvd Calendar'!$E$1267:$CZ$1267='Field Check'!$C$54)*('Field Check'!$C$54&lt;&gt;"")+('Dvd Calendar'!$E$1267:$CZ$1267='Field Check'!$C$55)*('Field Check'!$C$55&lt;&gt;"")+('Dvd Calendar'!$E$1267:$CZ$1267='Field Check'!$C$56)*('Field Check'!$C$56&lt;&gt;"")+('Dvd Calendar'!$E$1267:$CZ$1267='Field Check'!$C$57)*('Field Check'!$C$57&lt;&gt;""))*(COUNTIF('Dvd Calendar'!$E$1269:$CZ$1269,'Dvd Calendar'!$E$1262:$CZ$1262)=0)),"")))</f>
        <v/>
      </c>
    </row>
    <row r="166">
      <c r="B166" s="126">
        <f>IF('AS51'!$C$121="","",'AS51'!$C$121)</f>
        <v/>
      </c>
      <c r="C166" s="77">
        <f>IF(C$49="","",IF($B166="","",IFERROR(SUMIFS('Dvd Calendar'!$E$1281:$CZ$1281,'Dvd Calendar'!$E$1280:$CZ$1280,"&gt;"&amp;C$48,'Dvd Calendar'!$E$1280:$CZ$1280,"&lt;="&amp;C$49)+SUMPRODUCT(('Dvd Calendar'!$E$1273:$CZ$1273&gt;C$48)*('Dvd Calendar'!$E$1273:$CZ$1273&lt;=C$49)*'Dvd Calendar'!$E$1276:$CZ$1276*(('Dvd Calendar'!$E$1278:$CZ$1278='Field Check'!$C$53)*('Field Check'!$C$53&lt;&gt;"")+('Dvd Calendar'!$E$1278:$CZ$1278='Field Check'!$C$54)*('Field Check'!$C$54&lt;&gt;"")+('Dvd Calendar'!$E$1278:$CZ$1278='Field Check'!$C$55)*('Field Check'!$C$55&lt;&gt;"")+('Dvd Calendar'!$E$1278:$CZ$1278='Field Check'!$C$56)*('Field Check'!$C$56&lt;&gt;"")+('Dvd Calendar'!$E$1278:$CZ$1278='Field Check'!$C$57)*('Field Check'!$C$57&lt;&gt;""))*(COUNTIF('Dvd Calendar'!$E$1280:$CZ$1280,'Dvd Calendar'!$E$1273:$CZ$1273)=0)),"")))</f>
        <v/>
      </c>
      <c r="D166" s="77">
        <f>IF(D$49="","",IF($B166="","",IFERROR(SUMIFS('Dvd Calendar'!$E$1281:$CZ$1281,'Dvd Calendar'!$E$1280:$CZ$1280,"&gt;"&amp;D$48,'Dvd Calendar'!$E$1280:$CZ$1280,"&lt;="&amp;D$49)+SUMPRODUCT(('Dvd Calendar'!$E$1273:$CZ$1273&gt;D$48)*('Dvd Calendar'!$E$1273:$CZ$1273&lt;=D$49)*'Dvd Calendar'!$E$1276:$CZ$1276*(('Dvd Calendar'!$E$1278:$CZ$1278='Field Check'!$C$53)*('Field Check'!$C$53&lt;&gt;"")+('Dvd Calendar'!$E$1278:$CZ$1278='Field Check'!$C$54)*('Field Check'!$C$54&lt;&gt;"")+('Dvd Calendar'!$E$1278:$CZ$1278='Field Check'!$C$55)*('Field Check'!$C$55&lt;&gt;"")+('Dvd Calendar'!$E$1278:$CZ$1278='Field Check'!$C$56)*('Field Check'!$C$56&lt;&gt;"")+('Dvd Calendar'!$E$1278:$CZ$1278='Field Check'!$C$57)*('Field Check'!$C$57&lt;&gt;""))*(COUNTIF('Dvd Calendar'!$E$1280:$CZ$1280,'Dvd Calendar'!$E$1273:$CZ$1273)=0)),"")))</f>
        <v/>
      </c>
      <c r="E166" s="77">
        <f>IF(E$49="","",IF($B166="","",IFERROR(SUMIFS('Dvd Calendar'!$E$1281:$CZ$1281,'Dvd Calendar'!$E$1280:$CZ$1280,"&gt;"&amp;E$48,'Dvd Calendar'!$E$1280:$CZ$1280,"&lt;="&amp;E$49)+SUMPRODUCT(('Dvd Calendar'!$E$1273:$CZ$1273&gt;E$48)*('Dvd Calendar'!$E$1273:$CZ$1273&lt;=E$49)*'Dvd Calendar'!$E$1276:$CZ$1276*(('Dvd Calendar'!$E$1278:$CZ$1278='Field Check'!$C$53)*('Field Check'!$C$53&lt;&gt;"")+('Dvd Calendar'!$E$1278:$CZ$1278='Field Check'!$C$54)*('Field Check'!$C$54&lt;&gt;"")+('Dvd Calendar'!$E$1278:$CZ$1278='Field Check'!$C$55)*('Field Check'!$C$55&lt;&gt;"")+('Dvd Calendar'!$E$1278:$CZ$1278='Field Check'!$C$56)*('Field Check'!$C$56&lt;&gt;"")+('Dvd Calendar'!$E$1278:$CZ$1278='Field Check'!$C$57)*('Field Check'!$C$57&lt;&gt;""))*(COUNTIF('Dvd Calendar'!$E$1280:$CZ$1280,'Dvd Calendar'!$E$1273:$CZ$1273)=0)),"")))</f>
        <v/>
      </c>
      <c r="F166" s="77">
        <f>IF(F$49="","",IF($B166="","",IFERROR(SUMIFS('Dvd Calendar'!$E$1281:$CZ$1281,'Dvd Calendar'!$E$1280:$CZ$1280,"&gt;"&amp;F$48,'Dvd Calendar'!$E$1280:$CZ$1280,"&lt;="&amp;F$49)+SUMPRODUCT(('Dvd Calendar'!$E$1273:$CZ$1273&gt;F$48)*('Dvd Calendar'!$E$1273:$CZ$1273&lt;=F$49)*'Dvd Calendar'!$E$1276:$CZ$1276*(('Dvd Calendar'!$E$1278:$CZ$1278='Field Check'!$C$53)*('Field Check'!$C$53&lt;&gt;"")+('Dvd Calendar'!$E$1278:$CZ$1278='Field Check'!$C$54)*('Field Check'!$C$54&lt;&gt;"")+('Dvd Calendar'!$E$1278:$CZ$1278='Field Check'!$C$55)*('Field Check'!$C$55&lt;&gt;"")+('Dvd Calendar'!$E$1278:$CZ$1278='Field Check'!$C$56)*('Field Check'!$C$56&lt;&gt;"")+('Dvd Calendar'!$E$1278:$CZ$1278='Field Check'!$C$57)*('Field Check'!$C$57&lt;&gt;""))*(COUNTIF('Dvd Calendar'!$E$1280:$CZ$1280,'Dvd Calendar'!$E$1273:$CZ$1273)=0)),"")))</f>
        <v/>
      </c>
      <c r="G166" s="77">
        <f>IF(G$49="","",IF($B166="","",IFERROR(SUMIFS('Dvd Calendar'!$E$1281:$CZ$1281,'Dvd Calendar'!$E$1280:$CZ$1280,"&gt;"&amp;G$48,'Dvd Calendar'!$E$1280:$CZ$1280,"&lt;="&amp;G$49)+SUMPRODUCT(('Dvd Calendar'!$E$1273:$CZ$1273&gt;G$48)*('Dvd Calendar'!$E$1273:$CZ$1273&lt;=G$49)*'Dvd Calendar'!$E$1276:$CZ$1276*(('Dvd Calendar'!$E$1278:$CZ$1278='Field Check'!$C$53)*('Field Check'!$C$53&lt;&gt;"")+('Dvd Calendar'!$E$1278:$CZ$1278='Field Check'!$C$54)*('Field Check'!$C$54&lt;&gt;"")+('Dvd Calendar'!$E$1278:$CZ$1278='Field Check'!$C$55)*('Field Check'!$C$55&lt;&gt;"")+('Dvd Calendar'!$E$1278:$CZ$1278='Field Check'!$C$56)*('Field Check'!$C$56&lt;&gt;"")+('Dvd Calendar'!$E$1278:$CZ$1278='Field Check'!$C$57)*('Field Check'!$C$57&lt;&gt;""))*(COUNTIF('Dvd Calendar'!$E$1280:$CZ$1280,'Dvd Calendar'!$E$1273:$CZ$1273)=0)),"")))</f>
        <v/>
      </c>
      <c r="H166" s="77">
        <f>IF(H$49="","",IF($B166="","",IFERROR(SUMIFS('Dvd Calendar'!$E$1281:$CZ$1281,'Dvd Calendar'!$E$1280:$CZ$1280,"&gt;"&amp;H$48,'Dvd Calendar'!$E$1280:$CZ$1280,"&lt;="&amp;H$49)+SUMPRODUCT(('Dvd Calendar'!$E$1273:$CZ$1273&gt;H$48)*('Dvd Calendar'!$E$1273:$CZ$1273&lt;=H$49)*'Dvd Calendar'!$E$1276:$CZ$1276*(('Dvd Calendar'!$E$1278:$CZ$1278='Field Check'!$C$53)*('Field Check'!$C$53&lt;&gt;"")+('Dvd Calendar'!$E$1278:$CZ$1278='Field Check'!$C$54)*('Field Check'!$C$54&lt;&gt;"")+('Dvd Calendar'!$E$1278:$CZ$1278='Field Check'!$C$55)*('Field Check'!$C$55&lt;&gt;"")+('Dvd Calendar'!$E$1278:$CZ$1278='Field Check'!$C$56)*('Field Check'!$C$56&lt;&gt;"")+('Dvd Calendar'!$E$1278:$CZ$1278='Field Check'!$C$57)*('Field Check'!$C$57&lt;&gt;""))*(COUNTIF('Dvd Calendar'!$E$1280:$CZ$1280,'Dvd Calendar'!$E$1273:$CZ$1273)=0)),"")))</f>
        <v/>
      </c>
      <c r="I166" s="77">
        <f>IF(I$49="","",IF($B166="","",IFERROR(SUMIFS('Dvd Calendar'!$E$1281:$CZ$1281,'Dvd Calendar'!$E$1280:$CZ$1280,"&gt;"&amp;I$48,'Dvd Calendar'!$E$1280:$CZ$1280,"&lt;="&amp;I$49)+SUMPRODUCT(('Dvd Calendar'!$E$1273:$CZ$1273&gt;I$48)*('Dvd Calendar'!$E$1273:$CZ$1273&lt;=I$49)*'Dvd Calendar'!$E$1276:$CZ$1276*(('Dvd Calendar'!$E$1278:$CZ$1278='Field Check'!$C$53)*('Field Check'!$C$53&lt;&gt;"")+('Dvd Calendar'!$E$1278:$CZ$1278='Field Check'!$C$54)*('Field Check'!$C$54&lt;&gt;"")+('Dvd Calendar'!$E$1278:$CZ$1278='Field Check'!$C$55)*('Field Check'!$C$55&lt;&gt;"")+('Dvd Calendar'!$E$1278:$CZ$1278='Field Check'!$C$56)*('Field Check'!$C$56&lt;&gt;"")+('Dvd Calendar'!$E$1278:$CZ$1278='Field Check'!$C$57)*('Field Check'!$C$57&lt;&gt;""))*(COUNTIF('Dvd Calendar'!$E$1280:$CZ$1280,'Dvd Calendar'!$E$1273:$CZ$1273)=0)),"")))</f>
        <v/>
      </c>
      <c r="J166" s="77">
        <f>IF(J$49="","",IF($B166="","",IFERROR(SUMIFS('Dvd Calendar'!$E$1281:$CZ$1281,'Dvd Calendar'!$E$1280:$CZ$1280,"&gt;"&amp;J$48,'Dvd Calendar'!$E$1280:$CZ$1280,"&lt;="&amp;J$49)+SUMPRODUCT(('Dvd Calendar'!$E$1273:$CZ$1273&gt;J$48)*('Dvd Calendar'!$E$1273:$CZ$1273&lt;=J$49)*'Dvd Calendar'!$E$1276:$CZ$1276*(('Dvd Calendar'!$E$1278:$CZ$1278='Field Check'!$C$53)*('Field Check'!$C$53&lt;&gt;"")+('Dvd Calendar'!$E$1278:$CZ$1278='Field Check'!$C$54)*('Field Check'!$C$54&lt;&gt;"")+('Dvd Calendar'!$E$1278:$CZ$1278='Field Check'!$C$55)*('Field Check'!$C$55&lt;&gt;"")+('Dvd Calendar'!$E$1278:$CZ$1278='Field Check'!$C$56)*('Field Check'!$C$56&lt;&gt;"")+('Dvd Calendar'!$E$1278:$CZ$1278='Field Check'!$C$57)*('Field Check'!$C$57&lt;&gt;""))*(COUNTIF('Dvd Calendar'!$E$1280:$CZ$1280,'Dvd Calendar'!$E$1273:$CZ$1273)=0)),"")))</f>
        <v/>
      </c>
      <c r="K166" s="77">
        <f>IF(K$49="","",IF($B166="","",IFERROR(SUMIFS('Dvd Calendar'!$E$1281:$CZ$1281,'Dvd Calendar'!$E$1280:$CZ$1280,"&gt;"&amp;K$48,'Dvd Calendar'!$E$1280:$CZ$1280,"&lt;="&amp;K$49)+SUMPRODUCT(('Dvd Calendar'!$E$1273:$CZ$1273&gt;K$48)*('Dvd Calendar'!$E$1273:$CZ$1273&lt;=K$49)*'Dvd Calendar'!$E$1276:$CZ$1276*(('Dvd Calendar'!$E$1278:$CZ$1278='Field Check'!$C$53)*('Field Check'!$C$53&lt;&gt;"")+('Dvd Calendar'!$E$1278:$CZ$1278='Field Check'!$C$54)*('Field Check'!$C$54&lt;&gt;"")+('Dvd Calendar'!$E$1278:$CZ$1278='Field Check'!$C$55)*('Field Check'!$C$55&lt;&gt;"")+('Dvd Calendar'!$E$1278:$CZ$1278='Field Check'!$C$56)*('Field Check'!$C$56&lt;&gt;"")+('Dvd Calendar'!$E$1278:$CZ$1278='Field Check'!$C$57)*('Field Check'!$C$57&lt;&gt;""))*(COUNTIF('Dvd Calendar'!$E$1280:$CZ$1280,'Dvd Calendar'!$E$1273:$CZ$1273)=0)),"")))</f>
        <v/>
      </c>
      <c r="L166" s="77">
        <f>IF(L$49="","",IF($B166="","",IFERROR(SUMIFS('Dvd Calendar'!$E$1281:$CZ$1281,'Dvd Calendar'!$E$1280:$CZ$1280,"&gt;"&amp;L$48,'Dvd Calendar'!$E$1280:$CZ$1280,"&lt;="&amp;L$49)+SUMPRODUCT(('Dvd Calendar'!$E$1273:$CZ$1273&gt;L$48)*('Dvd Calendar'!$E$1273:$CZ$1273&lt;=L$49)*'Dvd Calendar'!$E$1276:$CZ$1276*(('Dvd Calendar'!$E$1278:$CZ$1278='Field Check'!$C$53)*('Field Check'!$C$53&lt;&gt;"")+('Dvd Calendar'!$E$1278:$CZ$1278='Field Check'!$C$54)*('Field Check'!$C$54&lt;&gt;"")+('Dvd Calendar'!$E$1278:$CZ$1278='Field Check'!$C$55)*('Field Check'!$C$55&lt;&gt;"")+('Dvd Calendar'!$E$1278:$CZ$1278='Field Check'!$C$56)*('Field Check'!$C$56&lt;&gt;"")+('Dvd Calendar'!$E$1278:$CZ$1278='Field Check'!$C$57)*('Field Check'!$C$57&lt;&gt;""))*(COUNTIF('Dvd Calendar'!$E$1280:$CZ$1280,'Dvd Calendar'!$E$1273:$CZ$1273)=0)),"")))</f>
        <v/>
      </c>
      <c r="M166" s="77">
        <f>IF(M$49="","",IF($B166="","",IFERROR(SUMIFS('Dvd Calendar'!$E$1281:$CZ$1281,'Dvd Calendar'!$E$1280:$CZ$1280,"&gt;"&amp;M$48,'Dvd Calendar'!$E$1280:$CZ$1280,"&lt;="&amp;M$49)+SUMPRODUCT(('Dvd Calendar'!$E$1273:$CZ$1273&gt;M$48)*('Dvd Calendar'!$E$1273:$CZ$1273&lt;=M$49)*'Dvd Calendar'!$E$1276:$CZ$1276*(('Dvd Calendar'!$E$1278:$CZ$1278='Field Check'!$C$53)*('Field Check'!$C$53&lt;&gt;"")+('Dvd Calendar'!$E$1278:$CZ$1278='Field Check'!$C$54)*('Field Check'!$C$54&lt;&gt;"")+('Dvd Calendar'!$E$1278:$CZ$1278='Field Check'!$C$55)*('Field Check'!$C$55&lt;&gt;"")+('Dvd Calendar'!$E$1278:$CZ$1278='Field Check'!$C$56)*('Field Check'!$C$56&lt;&gt;"")+('Dvd Calendar'!$E$1278:$CZ$1278='Field Check'!$C$57)*('Field Check'!$C$57&lt;&gt;""))*(COUNTIF('Dvd Calendar'!$E$1280:$CZ$1280,'Dvd Calendar'!$E$1273:$CZ$1273)=0)),"")))</f>
        <v/>
      </c>
      <c r="N166" s="77">
        <f>IF(N$49="","",IF($B166="","",IFERROR(SUMIFS('Dvd Calendar'!$E$1281:$CZ$1281,'Dvd Calendar'!$E$1280:$CZ$1280,"&gt;"&amp;N$48,'Dvd Calendar'!$E$1280:$CZ$1280,"&lt;="&amp;N$49)+SUMPRODUCT(('Dvd Calendar'!$E$1273:$CZ$1273&gt;N$48)*('Dvd Calendar'!$E$1273:$CZ$1273&lt;=N$49)*'Dvd Calendar'!$E$1276:$CZ$1276*(('Dvd Calendar'!$E$1278:$CZ$1278='Field Check'!$C$53)*('Field Check'!$C$53&lt;&gt;"")+('Dvd Calendar'!$E$1278:$CZ$1278='Field Check'!$C$54)*('Field Check'!$C$54&lt;&gt;"")+('Dvd Calendar'!$E$1278:$CZ$1278='Field Check'!$C$55)*('Field Check'!$C$55&lt;&gt;"")+('Dvd Calendar'!$E$1278:$CZ$1278='Field Check'!$C$56)*('Field Check'!$C$56&lt;&gt;"")+('Dvd Calendar'!$E$1278:$CZ$1278='Field Check'!$C$57)*('Field Check'!$C$57&lt;&gt;""))*(COUNTIF('Dvd Calendar'!$E$1280:$CZ$1280,'Dvd Calendar'!$E$1273:$CZ$1273)=0)),"")))</f>
        <v/>
      </c>
      <c r="O166" s="77">
        <f>IF(O$49="","",IF($B166="","",IFERROR(SUMIFS('Dvd Calendar'!$E$1281:$CZ$1281,'Dvd Calendar'!$E$1280:$CZ$1280,"&gt;"&amp;O$48,'Dvd Calendar'!$E$1280:$CZ$1280,"&lt;="&amp;O$49)+SUMPRODUCT(('Dvd Calendar'!$E$1273:$CZ$1273&gt;O$48)*('Dvd Calendar'!$E$1273:$CZ$1273&lt;=O$49)*'Dvd Calendar'!$E$1276:$CZ$1276*(('Dvd Calendar'!$E$1278:$CZ$1278='Field Check'!$C$53)*('Field Check'!$C$53&lt;&gt;"")+('Dvd Calendar'!$E$1278:$CZ$1278='Field Check'!$C$54)*('Field Check'!$C$54&lt;&gt;"")+('Dvd Calendar'!$E$1278:$CZ$1278='Field Check'!$C$55)*('Field Check'!$C$55&lt;&gt;"")+('Dvd Calendar'!$E$1278:$CZ$1278='Field Check'!$C$56)*('Field Check'!$C$56&lt;&gt;"")+('Dvd Calendar'!$E$1278:$CZ$1278='Field Check'!$C$57)*('Field Check'!$C$57&lt;&gt;""))*(COUNTIF('Dvd Calendar'!$E$1280:$CZ$1280,'Dvd Calendar'!$E$1273:$CZ$1273)=0)),"")))</f>
        <v/>
      </c>
      <c r="P166" s="77">
        <f>IF(P$49="","",IF($B166="","",IFERROR(SUMIFS('Dvd Calendar'!$E$1281:$CZ$1281,'Dvd Calendar'!$E$1280:$CZ$1280,"&gt;"&amp;P$48,'Dvd Calendar'!$E$1280:$CZ$1280,"&lt;="&amp;P$49)+SUMPRODUCT(('Dvd Calendar'!$E$1273:$CZ$1273&gt;P$48)*('Dvd Calendar'!$E$1273:$CZ$1273&lt;=P$49)*'Dvd Calendar'!$E$1276:$CZ$1276*(('Dvd Calendar'!$E$1278:$CZ$1278='Field Check'!$C$53)*('Field Check'!$C$53&lt;&gt;"")+('Dvd Calendar'!$E$1278:$CZ$1278='Field Check'!$C$54)*('Field Check'!$C$54&lt;&gt;"")+('Dvd Calendar'!$E$1278:$CZ$1278='Field Check'!$C$55)*('Field Check'!$C$55&lt;&gt;"")+('Dvd Calendar'!$E$1278:$CZ$1278='Field Check'!$C$56)*('Field Check'!$C$56&lt;&gt;"")+('Dvd Calendar'!$E$1278:$CZ$1278='Field Check'!$C$57)*('Field Check'!$C$57&lt;&gt;""))*(COUNTIF('Dvd Calendar'!$E$1280:$CZ$1280,'Dvd Calendar'!$E$1273:$CZ$1273)=0)),"")))</f>
        <v/>
      </c>
      <c r="Q166" s="77">
        <f>IF(Q$49="","",IF($B166="","",IFERROR(SUMIFS('Dvd Calendar'!$E$1281:$CZ$1281,'Dvd Calendar'!$E$1280:$CZ$1280,"&gt;"&amp;Q$48,'Dvd Calendar'!$E$1280:$CZ$1280,"&lt;="&amp;Q$49)+SUMPRODUCT(('Dvd Calendar'!$E$1273:$CZ$1273&gt;Q$48)*('Dvd Calendar'!$E$1273:$CZ$1273&lt;=Q$49)*'Dvd Calendar'!$E$1276:$CZ$1276*(('Dvd Calendar'!$E$1278:$CZ$1278='Field Check'!$C$53)*('Field Check'!$C$53&lt;&gt;"")+('Dvd Calendar'!$E$1278:$CZ$1278='Field Check'!$C$54)*('Field Check'!$C$54&lt;&gt;"")+('Dvd Calendar'!$E$1278:$CZ$1278='Field Check'!$C$55)*('Field Check'!$C$55&lt;&gt;"")+('Dvd Calendar'!$E$1278:$CZ$1278='Field Check'!$C$56)*('Field Check'!$C$56&lt;&gt;"")+('Dvd Calendar'!$E$1278:$CZ$1278='Field Check'!$C$57)*('Field Check'!$C$57&lt;&gt;""))*(COUNTIF('Dvd Calendar'!$E$1280:$CZ$1280,'Dvd Calendar'!$E$1273:$CZ$1273)=0)),"")))</f>
        <v/>
      </c>
      <c r="R166" s="77">
        <f>IF(R$49="","",IF($B166="","",IFERROR(SUMIFS('Dvd Calendar'!$E$1281:$CZ$1281,'Dvd Calendar'!$E$1280:$CZ$1280,"&gt;"&amp;R$48,'Dvd Calendar'!$E$1280:$CZ$1280,"&lt;="&amp;R$49)+SUMPRODUCT(('Dvd Calendar'!$E$1273:$CZ$1273&gt;R$48)*('Dvd Calendar'!$E$1273:$CZ$1273&lt;=R$49)*'Dvd Calendar'!$E$1276:$CZ$1276*(('Dvd Calendar'!$E$1278:$CZ$1278='Field Check'!$C$53)*('Field Check'!$C$53&lt;&gt;"")+('Dvd Calendar'!$E$1278:$CZ$1278='Field Check'!$C$54)*('Field Check'!$C$54&lt;&gt;"")+('Dvd Calendar'!$E$1278:$CZ$1278='Field Check'!$C$55)*('Field Check'!$C$55&lt;&gt;"")+('Dvd Calendar'!$E$1278:$CZ$1278='Field Check'!$C$56)*('Field Check'!$C$56&lt;&gt;"")+('Dvd Calendar'!$E$1278:$CZ$1278='Field Check'!$C$57)*('Field Check'!$C$57&lt;&gt;""))*(COUNTIF('Dvd Calendar'!$E$1280:$CZ$1280,'Dvd Calendar'!$E$1273:$CZ$1273)=0)),"")))</f>
        <v/>
      </c>
    </row>
    <row r="167">
      <c r="B167" s="126">
        <f>IF('AS51'!$C$122="","",'AS51'!$C$122)</f>
        <v/>
      </c>
      <c r="C167" s="77">
        <f>IF(C$49="","",IF($B167="","",IFERROR(SUMIFS('Dvd Calendar'!$E$1292:$CZ$1292,'Dvd Calendar'!$E$1291:$CZ$1291,"&gt;"&amp;C$48,'Dvd Calendar'!$E$1291:$CZ$1291,"&lt;="&amp;C$49)+SUMPRODUCT(('Dvd Calendar'!$E$1284:$CZ$1284&gt;C$48)*('Dvd Calendar'!$E$1284:$CZ$1284&lt;=C$49)*'Dvd Calendar'!$E$1287:$CZ$1287*(('Dvd Calendar'!$E$1289:$CZ$1289='Field Check'!$C$53)*('Field Check'!$C$53&lt;&gt;"")+('Dvd Calendar'!$E$1289:$CZ$1289='Field Check'!$C$54)*('Field Check'!$C$54&lt;&gt;"")+('Dvd Calendar'!$E$1289:$CZ$1289='Field Check'!$C$55)*('Field Check'!$C$55&lt;&gt;"")+('Dvd Calendar'!$E$1289:$CZ$1289='Field Check'!$C$56)*('Field Check'!$C$56&lt;&gt;"")+('Dvd Calendar'!$E$1289:$CZ$1289='Field Check'!$C$57)*('Field Check'!$C$57&lt;&gt;""))*(COUNTIF('Dvd Calendar'!$E$1291:$CZ$1291,'Dvd Calendar'!$E$1284:$CZ$1284)=0)),"")))</f>
        <v/>
      </c>
      <c r="D167" s="77">
        <f>IF(D$49="","",IF($B167="","",IFERROR(SUMIFS('Dvd Calendar'!$E$1292:$CZ$1292,'Dvd Calendar'!$E$1291:$CZ$1291,"&gt;"&amp;D$48,'Dvd Calendar'!$E$1291:$CZ$1291,"&lt;="&amp;D$49)+SUMPRODUCT(('Dvd Calendar'!$E$1284:$CZ$1284&gt;D$48)*('Dvd Calendar'!$E$1284:$CZ$1284&lt;=D$49)*'Dvd Calendar'!$E$1287:$CZ$1287*(('Dvd Calendar'!$E$1289:$CZ$1289='Field Check'!$C$53)*('Field Check'!$C$53&lt;&gt;"")+('Dvd Calendar'!$E$1289:$CZ$1289='Field Check'!$C$54)*('Field Check'!$C$54&lt;&gt;"")+('Dvd Calendar'!$E$1289:$CZ$1289='Field Check'!$C$55)*('Field Check'!$C$55&lt;&gt;"")+('Dvd Calendar'!$E$1289:$CZ$1289='Field Check'!$C$56)*('Field Check'!$C$56&lt;&gt;"")+('Dvd Calendar'!$E$1289:$CZ$1289='Field Check'!$C$57)*('Field Check'!$C$57&lt;&gt;""))*(COUNTIF('Dvd Calendar'!$E$1291:$CZ$1291,'Dvd Calendar'!$E$1284:$CZ$1284)=0)),"")))</f>
        <v/>
      </c>
      <c r="E167" s="77">
        <f>IF(E$49="","",IF($B167="","",IFERROR(SUMIFS('Dvd Calendar'!$E$1292:$CZ$1292,'Dvd Calendar'!$E$1291:$CZ$1291,"&gt;"&amp;E$48,'Dvd Calendar'!$E$1291:$CZ$1291,"&lt;="&amp;E$49)+SUMPRODUCT(('Dvd Calendar'!$E$1284:$CZ$1284&gt;E$48)*('Dvd Calendar'!$E$1284:$CZ$1284&lt;=E$49)*'Dvd Calendar'!$E$1287:$CZ$1287*(('Dvd Calendar'!$E$1289:$CZ$1289='Field Check'!$C$53)*('Field Check'!$C$53&lt;&gt;"")+('Dvd Calendar'!$E$1289:$CZ$1289='Field Check'!$C$54)*('Field Check'!$C$54&lt;&gt;"")+('Dvd Calendar'!$E$1289:$CZ$1289='Field Check'!$C$55)*('Field Check'!$C$55&lt;&gt;"")+('Dvd Calendar'!$E$1289:$CZ$1289='Field Check'!$C$56)*('Field Check'!$C$56&lt;&gt;"")+('Dvd Calendar'!$E$1289:$CZ$1289='Field Check'!$C$57)*('Field Check'!$C$57&lt;&gt;""))*(COUNTIF('Dvd Calendar'!$E$1291:$CZ$1291,'Dvd Calendar'!$E$1284:$CZ$1284)=0)),"")))</f>
        <v/>
      </c>
      <c r="F167" s="77">
        <f>IF(F$49="","",IF($B167="","",IFERROR(SUMIFS('Dvd Calendar'!$E$1292:$CZ$1292,'Dvd Calendar'!$E$1291:$CZ$1291,"&gt;"&amp;F$48,'Dvd Calendar'!$E$1291:$CZ$1291,"&lt;="&amp;F$49)+SUMPRODUCT(('Dvd Calendar'!$E$1284:$CZ$1284&gt;F$48)*('Dvd Calendar'!$E$1284:$CZ$1284&lt;=F$49)*'Dvd Calendar'!$E$1287:$CZ$1287*(('Dvd Calendar'!$E$1289:$CZ$1289='Field Check'!$C$53)*('Field Check'!$C$53&lt;&gt;"")+('Dvd Calendar'!$E$1289:$CZ$1289='Field Check'!$C$54)*('Field Check'!$C$54&lt;&gt;"")+('Dvd Calendar'!$E$1289:$CZ$1289='Field Check'!$C$55)*('Field Check'!$C$55&lt;&gt;"")+('Dvd Calendar'!$E$1289:$CZ$1289='Field Check'!$C$56)*('Field Check'!$C$56&lt;&gt;"")+('Dvd Calendar'!$E$1289:$CZ$1289='Field Check'!$C$57)*('Field Check'!$C$57&lt;&gt;""))*(COUNTIF('Dvd Calendar'!$E$1291:$CZ$1291,'Dvd Calendar'!$E$1284:$CZ$1284)=0)),"")))</f>
        <v/>
      </c>
      <c r="G167" s="77">
        <f>IF(G$49="","",IF($B167="","",IFERROR(SUMIFS('Dvd Calendar'!$E$1292:$CZ$1292,'Dvd Calendar'!$E$1291:$CZ$1291,"&gt;"&amp;G$48,'Dvd Calendar'!$E$1291:$CZ$1291,"&lt;="&amp;G$49)+SUMPRODUCT(('Dvd Calendar'!$E$1284:$CZ$1284&gt;G$48)*('Dvd Calendar'!$E$1284:$CZ$1284&lt;=G$49)*'Dvd Calendar'!$E$1287:$CZ$1287*(('Dvd Calendar'!$E$1289:$CZ$1289='Field Check'!$C$53)*('Field Check'!$C$53&lt;&gt;"")+('Dvd Calendar'!$E$1289:$CZ$1289='Field Check'!$C$54)*('Field Check'!$C$54&lt;&gt;"")+('Dvd Calendar'!$E$1289:$CZ$1289='Field Check'!$C$55)*('Field Check'!$C$55&lt;&gt;"")+('Dvd Calendar'!$E$1289:$CZ$1289='Field Check'!$C$56)*('Field Check'!$C$56&lt;&gt;"")+('Dvd Calendar'!$E$1289:$CZ$1289='Field Check'!$C$57)*('Field Check'!$C$57&lt;&gt;""))*(COUNTIF('Dvd Calendar'!$E$1291:$CZ$1291,'Dvd Calendar'!$E$1284:$CZ$1284)=0)),"")))</f>
        <v/>
      </c>
      <c r="H167" s="77">
        <f>IF(H$49="","",IF($B167="","",IFERROR(SUMIFS('Dvd Calendar'!$E$1292:$CZ$1292,'Dvd Calendar'!$E$1291:$CZ$1291,"&gt;"&amp;H$48,'Dvd Calendar'!$E$1291:$CZ$1291,"&lt;="&amp;H$49)+SUMPRODUCT(('Dvd Calendar'!$E$1284:$CZ$1284&gt;H$48)*('Dvd Calendar'!$E$1284:$CZ$1284&lt;=H$49)*'Dvd Calendar'!$E$1287:$CZ$1287*(('Dvd Calendar'!$E$1289:$CZ$1289='Field Check'!$C$53)*('Field Check'!$C$53&lt;&gt;"")+('Dvd Calendar'!$E$1289:$CZ$1289='Field Check'!$C$54)*('Field Check'!$C$54&lt;&gt;"")+('Dvd Calendar'!$E$1289:$CZ$1289='Field Check'!$C$55)*('Field Check'!$C$55&lt;&gt;"")+('Dvd Calendar'!$E$1289:$CZ$1289='Field Check'!$C$56)*('Field Check'!$C$56&lt;&gt;"")+('Dvd Calendar'!$E$1289:$CZ$1289='Field Check'!$C$57)*('Field Check'!$C$57&lt;&gt;""))*(COUNTIF('Dvd Calendar'!$E$1291:$CZ$1291,'Dvd Calendar'!$E$1284:$CZ$1284)=0)),"")))</f>
        <v/>
      </c>
      <c r="I167" s="77">
        <f>IF(I$49="","",IF($B167="","",IFERROR(SUMIFS('Dvd Calendar'!$E$1292:$CZ$1292,'Dvd Calendar'!$E$1291:$CZ$1291,"&gt;"&amp;I$48,'Dvd Calendar'!$E$1291:$CZ$1291,"&lt;="&amp;I$49)+SUMPRODUCT(('Dvd Calendar'!$E$1284:$CZ$1284&gt;I$48)*('Dvd Calendar'!$E$1284:$CZ$1284&lt;=I$49)*'Dvd Calendar'!$E$1287:$CZ$1287*(('Dvd Calendar'!$E$1289:$CZ$1289='Field Check'!$C$53)*('Field Check'!$C$53&lt;&gt;"")+('Dvd Calendar'!$E$1289:$CZ$1289='Field Check'!$C$54)*('Field Check'!$C$54&lt;&gt;"")+('Dvd Calendar'!$E$1289:$CZ$1289='Field Check'!$C$55)*('Field Check'!$C$55&lt;&gt;"")+('Dvd Calendar'!$E$1289:$CZ$1289='Field Check'!$C$56)*('Field Check'!$C$56&lt;&gt;"")+('Dvd Calendar'!$E$1289:$CZ$1289='Field Check'!$C$57)*('Field Check'!$C$57&lt;&gt;""))*(COUNTIF('Dvd Calendar'!$E$1291:$CZ$1291,'Dvd Calendar'!$E$1284:$CZ$1284)=0)),"")))</f>
        <v/>
      </c>
      <c r="J167" s="77">
        <f>IF(J$49="","",IF($B167="","",IFERROR(SUMIFS('Dvd Calendar'!$E$1292:$CZ$1292,'Dvd Calendar'!$E$1291:$CZ$1291,"&gt;"&amp;J$48,'Dvd Calendar'!$E$1291:$CZ$1291,"&lt;="&amp;J$49)+SUMPRODUCT(('Dvd Calendar'!$E$1284:$CZ$1284&gt;J$48)*('Dvd Calendar'!$E$1284:$CZ$1284&lt;=J$49)*'Dvd Calendar'!$E$1287:$CZ$1287*(('Dvd Calendar'!$E$1289:$CZ$1289='Field Check'!$C$53)*('Field Check'!$C$53&lt;&gt;"")+('Dvd Calendar'!$E$1289:$CZ$1289='Field Check'!$C$54)*('Field Check'!$C$54&lt;&gt;"")+('Dvd Calendar'!$E$1289:$CZ$1289='Field Check'!$C$55)*('Field Check'!$C$55&lt;&gt;"")+('Dvd Calendar'!$E$1289:$CZ$1289='Field Check'!$C$56)*('Field Check'!$C$56&lt;&gt;"")+('Dvd Calendar'!$E$1289:$CZ$1289='Field Check'!$C$57)*('Field Check'!$C$57&lt;&gt;""))*(COUNTIF('Dvd Calendar'!$E$1291:$CZ$1291,'Dvd Calendar'!$E$1284:$CZ$1284)=0)),"")))</f>
        <v/>
      </c>
      <c r="K167" s="77">
        <f>IF(K$49="","",IF($B167="","",IFERROR(SUMIFS('Dvd Calendar'!$E$1292:$CZ$1292,'Dvd Calendar'!$E$1291:$CZ$1291,"&gt;"&amp;K$48,'Dvd Calendar'!$E$1291:$CZ$1291,"&lt;="&amp;K$49)+SUMPRODUCT(('Dvd Calendar'!$E$1284:$CZ$1284&gt;K$48)*('Dvd Calendar'!$E$1284:$CZ$1284&lt;=K$49)*'Dvd Calendar'!$E$1287:$CZ$1287*(('Dvd Calendar'!$E$1289:$CZ$1289='Field Check'!$C$53)*('Field Check'!$C$53&lt;&gt;"")+('Dvd Calendar'!$E$1289:$CZ$1289='Field Check'!$C$54)*('Field Check'!$C$54&lt;&gt;"")+('Dvd Calendar'!$E$1289:$CZ$1289='Field Check'!$C$55)*('Field Check'!$C$55&lt;&gt;"")+('Dvd Calendar'!$E$1289:$CZ$1289='Field Check'!$C$56)*('Field Check'!$C$56&lt;&gt;"")+('Dvd Calendar'!$E$1289:$CZ$1289='Field Check'!$C$57)*('Field Check'!$C$57&lt;&gt;""))*(COUNTIF('Dvd Calendar'!$E$1291:$CZ$1291,'Dvd Calendar'!$E$1284:$CZ$1284)=0)),"")))</f>
        <v/>
      </c>
      <c r="L167" s="77">
        <f>IF(L$49="","",IF($B167="","",IFERROR(SUMIFS('Dvd Calendar'!$E$1292:$CZ$1292,'Dvd Calendar'!$E$1291:$CZ$1291,"&gt;"&amp;L$48,'Dvd Calendar'!$E$1291:$CZ$1291,"&lt;="&amp;L$49)+SUMPRODUCT(('Dvd Calendar'!$E$1284:$CZ$1284&gt;L$48)*('Dvd Calendar'!$E$1284:$CZ$1284&lt;=L$49)*'Dvd Calendar'!$E$1287:$CZ$1287*(('Dvd Calendar'!$E$1289:$CZ$1289='Field Check'!$C$53)*('Field Check'!$C$53&lt;&gt;"")+('Dvd Calendar'!$E$1289:$CZ$1289='Field Check'!$C$54)*('Field Check'!$C$54&lt;&gt;"")+('Dvd Calendar'!$E$1289:$CZ$1289='Field Check'!$C$55)*('Field Check'!$C$55&lt;&gt;"")+('Dvd Calendar'!$E$1289:$CZ$1289='Field Check'!$C$56)*('Field Check'!$C$56&lt;&gt;"")+('Dvd Calendar'!$E$1289:$CZ$1289='Field Check'!$C$57)*('Field Check'!$C$57&lt;&gt;""))*(COUNTIF('Dvd Calendar'!$E$1291:$CZ$1291,'Dvd Calendar'!$E$1284:$CZ$1284)=0)),"")))</f>
        <v/>
      </c>
      <c r="M167" s="77">
        <f>IF(M$49="","",IF($B167="","",IFERROR(SUMIFS('Dvd Calendar'!$E$1292:$CZ$1292,'Dvd Calendar'!$E$1291:$CZ$1291,"&gt;"&amp;M$48,'Dvd Calendar'!$E$1291:$CZ$1291,"&lt;="&amp;M$49)+SUMPRODUCT(('Dvd Calendar'!$E$1284:$CZ$1284&gt;M$48)*('Dvd Calendar'!$E$1284:$CZ$1284&lt;=M$49)*'Dvd Calendar'!$E$1287:$CZ$1287*(('Dvd Calendar'!$E$1289:$CZ$1289='Field Check'!$C$53)*('Field Check'!$C$53&lt;&gt;"")+('Dvd Calendar'!$E$1289:$CZ$1289='Field Check'!$C$54)*('Field Check'!$C$54&lt;&gt;"")+('Dvd Calendar'!$E$1289:$CZ$1289='Field Check'!$C$55)*('Field Check'!$C$55&lt;&gt;"")+('Dvd Calendar'!$E$1289:$CZ$1289='Field Check'!$C$56)*('Field Check'!$C$56&lt;&gt;"")+('Dvd Calendar'!$E$1289:$CZ$1289='Field Check'!$C$57)*('Field Check'!$C$57&lt;&gt;""))*(COUNTIF('Dvd Calendar'!$E$1291:$CZ$1291,'Dvd Calendar'!$E$1284:$CZ$1284)=0)),"")))</f>
        <v/>
      </c>
      <c r="N167" s="77">
        <f>IF(N$49="","",IF($B167="","",IFERROR(SUMIFS('Dvd Calendar'!$E$1292:$CZ$1292,'Dvd Calendar'!$E$1291:$CZ$1291,"&gt;"&amp;N$48,'Dvd Calendar'!$E$1291:$CZ$1291,"&lt;="&amp;N$49)+SUMPRODUCT(('Dvd Calendar'!$E$1284:$CZ$1284&gt;N$48)*('Dvd Calendar'!$E$1284:$CZ$1284&lt;=N$49)*'Dvd Calendar'!$E$1287:$CZ$1287*(('Dvd Calendar'!$E$1289:$CZ$1289='Field Check'!$C$53)*('Field Check'!$C$53&lt;&gt;"")+('Dvd Calendar'!$E$1289:$CZ$1289='Field Check'!$C$54)*('Field Check'!$C$54&lt;&gt;"")+('Dvd Calendar'!$E$1289:$CZ$1289='Field Check'!$C$55)*('Field Check'!$C$55&lt;&gt;"")+('Dvd Calendar'!$E$1289:$CZ$1289='Field Check'!$C$56)*('Field Check'!$C$56&lt;&gt;"")+('Dvd Calendar'!$E$1289:$CZ$1289='Field Check'!$C$57)*('Field Check'!$C$57&lt;&gt;""))*(COUNTIF('Dvd Calendar'!$E$1291:$CZ$1291,'Dvd Calendar'!$E$1284:$CZ$1284)=0)),"")))</f>
        <v/>
      </c>
      <c r="O167" s="77">
        <f>IF(O$49="","",IF($B167="","",IFERROR(SUMIFS('Dvd Calendar'!$E$1292:$CZ$1292,'Dvd Calendar'!$E$1291:$CZ$1291,"&gt;"&amp;O$48,'Dvd Calendar'!$E$1291:$CZ$1291,"&lt;="&amp;O$49)+SUMPRODUCT(('Dvd Calendar'!$E$1284:$CZ$1284&gt;O$48)*('Dvd Calendar'!$E$1284:$CZ$1284&lt;=O$49)*'Dvd Calendar'!$E$1287:$CZ$1287*(('Dvd Calendar'!$E$1289:$CZ$1289='Field Check'!$C$53)*('Field Check'!$C$53&lt;&gt;"")+('Dvd Calendar'!$E$1289:$CZ$1289='Field Check'!$C$54)*('Field Check'!$C$54&lt;&gt;"")+('Dvd Calendar'!$E$1289:$CZ$1289='Field Check'!$C$55)*('Field Check'!$C$55&lt;&gt;"")+('Dvd Calendar'!$E$1289:$CZ$1289='Field Check'!$C$56)*('Field Check'!$C$56&lt;&gt;"")+('Dvd Calendar'!$E$1289:$CZ$1289='Field Check'!$C$57)*('Field Check'!$C$57&lt;&gt;""))*(COUNTIF('Dvd Calendar'!$E$1291:$CZ$1291,'Dvd Calendar'!$E$1284:$CZ$1284)=0)),"")))</f>
        <v/>
      </c>
      <c r="P167" s="77">
        <f>IF(P$49="","",IF($B167="","",IFERROR(SUMIFS('Dvd Calendar'!$E$1292:$CZ$1292,'Dvd Calendar'!$E$1291:$CZ$1291,"&gt;"&amp;P$48,'Dvd Calendar'!$E$1291:$CZ$1291,"&lt;="&amp;P$49)+SUMPRODUCT(('Dvd Calendar'!$E$1284:$CZ$1284&gt;P$48)*('Dvd Calendar'!$E$1284:$CZ$1284&lt;=P$49)*'Dvd Calendar'!$E$1287:$CZ$1287*(('Dvd Calendar'!$E$1289:$CZ$1289='Field Check'!$C$53)*('Field Check'!$C$53&lt;&gt;"")+('Dvd Calendar'!$E$1289:$CZ$1289='Field Check'!$C$54)*('Field Check'!$C$54&lt;&gt;"")+('Dvd Calendar'!$E$1289:$CZ$1289='Field Check'!$C$55)*('Field Check'!$C$55&lt;&gt;"")+('Dvd Calendar'!$E$1289:$CZ$1289='Field Check'!$C$56)*('Field Check'!$C$56&lt;&gt;"")+('Dvd Calendar'!$E$1289:$CZ$1289='Field Check'!$C$57)*('Field Check'!$C$57&lt;&gt;""))*(COUNTIF('Dvd Calendar'!$E$1291:$CZ$1291,'Dvd Calendar'!$E$1284:$CZ$1284)=0)),"")))</f>
        <v/>
      </c>
      <c r="Q167" s="77">
        <f>IF(Q$49="","",IF($B167="","",IFERROR(SUMIFS('Dvd Calendar'!$E$1292:$CZ$1292,'Dvd Calendar'!$E$1291:$CZ$1291,"&gt;"&amp;Q$48,'Dvd Calendar'!$E$1291:$CZ$1291,"&lt;="&amp;Q$49)+SUMPRODUCT(('Dvd Calendar'!$E$1284:$CZ$1284&gt;Q$48)*('Dvd Calendar'!$E$1284:$CZ$1284&lt;=Q$49)*'Dvd Calendar'!$E$1287:$CZ$1287*(('Dvd Calendar'!$E$1289:$CZ$1289='Field Check'!$C$53)*('Field Check'!$C$53&lt;&gt;"")+('Dvd Calendar'!$E$1289:$CZ$1289='Field Check'!$C$54)*('Field Check'!$C$54&lt;&gt;"")+('Dvd Calendar'!$E$1289:$CZ$1289='Field Check'!$C$55)*('Field Check'!$C$55&lt;&gt;"")+('Dvd Calendar'!$E$1289:$CZ$1289='Field Check'!$C$56)*('Field Check'!$C$56&lt;&gt;"")+('Dvd Calendar'!$E$1289:$CZ$1289='Field Check'!$C$57)*('Field Check'!$C$57&lt;&gt;""))*(COUNTIF('Dvd Calendar'!$E$1291:$CZ$1291,'Dvd Calendar'!$E$1284:$CZ$1284)=0)),"")))</f>
        <v/>
      </c>
      <c r="R167" s="77">
        <f>IF(R$49="","",IF($B167="","",IFERROR(SUMIFS('Dvd Calendar'!$E$1292:$CZ$1292,'Dvd Calendar'!$E$1291:$CZ$1291,"&gt;"&amp;R$48,'Dvd Calendar'!$E$1291:$CZ$1291,"&lt;="&amp;R$49)+SUMPRODUCT(('Dvd Calendar'!$E$1284:$CZ$1284&gt;R$48)*('Dvd Calendar'!$E$1284:$CZ$1284&lt;=R$49)*'Dvd Calendar'!$E$1287:$CZ$1287*(('Dvd Calendar'!$E$1289:$CZ$1289='Field Check'!$C$53)*('Field Check'!$C$53&lt;&gt;"")+('Dvd Calendar'!$E$1289:$CZ$1289='Field Check'!$C$54)*('Field Check'!$C$54&lt;&gt;"")+('Dvd Calendar'!$E$1289:$CZ$1289='Field Check'!$C$55)*('Field Check'!$C$55&lt;&gt;"")+('Dvd Calendar'!$E$1289:$CZ$1289='Field Check'!$C$56)*('Field Check'!$C$56&lt;&gt;"")+('Dvd Calendar'!$E$1289:$CZ$1289='Field Check'!$C$57)*('Field Check'!$C$57&lt;&gt;""))*(COUNTIF('Dvd Calendar'!$E$1291:$CZ$1291,'Dvd Calendar'!$E$1284:$CZ$1284)=0)),"")))</f>
        <v/>
      </c>
    </row>
    <row r="168">
      <c r="B168" s="126">
        <f>IF('AS51'!$C$123="","",'AS51'!$C$123)</f>
        <v/>
      </c>
      <c r="C168" s="77">
        <f>IF(C$49="","",IF($B168="","",IFERROR(SUMIFS('Dvd Calendar'!$E$1303:$CZ$1303,'Dvd Calendar'!$E$1302:$CZ$1302,"&gt;"&amp;C$48,'Dvd Calendar'!$E$1302:$CZ$1302,"&lt;="&amp;C$49)+SUMPRODUCT(('Dvd Calendar'!$E$1295:$CZ$1295&gt;C$48)*('Dvd Calendar'!$E$1295:$CZ$1295&lt;=C$49)*'Dvd Calendar'!$E$1298:$CZ$1298*(('Dvd Calendar'!$E$1300:$CZ$1300='Field Check'!$C$53)*('Field Check'!$C$53&lt;&gt;"")+('Dvd Calendar'!$E$1300:$CZ$1300='Field Check'!$C$54)*('Field Check'!$C$54&lt;&gt;"")+('Dvd Calendar'!$E$1300:$CZ$1300='Field Check'!$C$55)*('Field Check'!$C$55&lt;&gt;"")+('Dvd Calendar'!$E$1300:$CZ$1300='Field Check'!$C$56)*('Field Check'!$C$56&lt;&gt;"")+('Dvd Calendar'!$E$1300:$CZ$1300='Field Check'!$C$57)*('Field Check'!$C$57&lt;&gt;""))*(COUNTIF('Dvd Calendar'!$E$1302:$CZ$1302,'Dvd Calendar'!$E$1295:$CZ$1295)=0)),"")))</f>
        <v/>
      </c>
      <c r="D168" s="77">
        <f>IF(D$49="","",IF($B168="","",IFERROR(SUMIFS('Dvd Calendar'!$E$1303:$CZ$1303,'Dvd Calendar'!$E$1302:$CZ$1302,"&gt;"&amp;D$48,'Dvd Calendar'!$E$1302:$CZ$1302,"&lt;="&amp;D$49)+SUMPRODUCT(('Dvd Calendar'!$E$1295:$CZ$1295&gt;D$48)*('Dvd Calendar'!$E$1295:$CZ$1295&lt;=D$49)*'Dvd Calendar'!$E$1298:$CZ$1298*(('Dvd Calendar'!$E$1300:$CZ$1300='Field Check'!$C$53)*('Field Check'!$C$53&lt;&gt;"")+('Dvd Calendar'!$E$1300:$CZ$1300='Field Check'!$C$54)*('Field Check'!$C$54&lt;&gt;"")+('Dvd Calendar'!$E$1300:$CZ$1300='Field Check'!$C$55)*('Field Check'!$C$55&lt;&gt;"")+('Dvd Calendar'!$E$1300:$CZ$1300='Field Check'!$C$56)*('Field Check'!$C$56&lt;&gt;"")+('Dvd Calendar'!$E$1300:$CZ$1300='Field Check'!$C$57)*('Field Check'!$C$57&lt;&gt;""))*(COUNTIF('Dvd Calendar'!$E$1302:$CZ$1302,'Dvd Calendar'!$E$1295:$CZ$1295)=0)),"")))</f>
        <v/>
      </c>
      <c r="E168" s="77">
        <f>IF(E$49="","",IF($B168="","",IFERROR(SUMIFS('Dvd Calendar'!$E$1303:$CZ$1303,'Dvd Calendar'!$E$1302:$CZ$1302,"&gt;"&amp;E$48,'Dvd Calendar'!$E$1302:$CZ$1302,"&lt;="&amp;E$49)+SUMPRODUCT(('Dvd Calendar'!$E$1295:$CZ$1295&gt;E$48)*('Dvd Calendar'!$E$1295:$CZ$1295&lt;=E$49)*'Dvd Calendar'!$E$1298:$CZ$1298*(('Dvd Calendar'!$E$1300:$CZ$1300='Field Check'!$C$53)*('Field Check'!$C$53&lt;&gt;"")+('Dvd Calendar'!$E$1300:$CZ$1300='Field Check'!$C$54)*('Field Check'!$C$54&lt;&gt;"")+('Dvd Calendar'!$E$1300:$CZ$1300='Field Check'!$C$55)*('Field Check'!$C$55&lt;&gt;"")+('Dvd Calendar'!$E$1300:$CZ$1300='Field Check'!$C$56)*('Field Check'!$C$56&lt;&gt;"")+('Dvd Calendar'!$E$1300:$CZ$1300='Field Check'!$C$57)*('Field Check'!$C$57&lt;&gt;""))*(COUNTIF('Dvd Calendar'!$E$1302:$CZ$1302,'Dvd Calendar'!$E$1295:$CZ$1295)=0)),"")))</f>
        <v/>
      </c>
      <c r="F168" s="77">
        <f>IF(F$49="","",IF($B168="","",IFERROR(SUMIFS('Dvd Calendar'!$E$1303:$CZ$1303,'Dvd Calendar'!$E$1302:$CZ$1302,"&gt;"&amp;F$48,'Dvd Calendar'!$E$1302:$CZ$1302,"&lt;="&amp;F$49)+SUMPRODUCT(('Dvd Calendar'!$E$1295:$CZ$1295&gt;F$48)*('Dvd Calendar'!$E$1295:$CZ$1295&lt;=F$49)*'Dvd Calendar'!$E$1298:$CZ$1298*(('Dvd Calendar'!$E$1300:$CZ$1300='Field Check'!$C$53)*('Field Check'!$C$53&lt;&gt;"")+('Dvd Calendar'!$E$1300:$CZ$1300='Field Check'!$C$54)*('Field Check'!$C$54&lt;&gt;"")+('Dvd Calendar'!$E$1300:$CZ$1300='Field Check'!$C$55)*('Field Check'!$C$55&lt;&gt;"")+('Dvd Calendar'!$E$1300:$CZ$1300='Field Check'!$C$56)*('Field Check'!$C$56&lt;&gt;"")+('Dvd Calendar'!$E$1300:$CZ$1300='Field Check'!$C$57)*('Field Check'!$C$57&lt;&gt;""))*(COUNTIF('Dvd Calendar'!$E$1302:$CZ$1302,'Dvd Calendar'!$E$1295:$CZ$1295)=0)),"")))</f>
        <v/>
      </c>
      <c r="G168" s="77">
        <f>IF(G$49="","",IF($B168="","",IFERROR(SUMIFS('Dvd Calendar'!$E$1303:$CZ$1303,'Dvd Calendar'!$E$1302:$CZ$1302,"&gt;"&amp;G$48,'Dvd Calendar'!$E$1302:$CZ$1302,"&lt;="&amp;G$49)+SUMPRODUCT(('Dvd Calendar'!$E$1295:$CZ$1295&gt;G$48)*('Dvd Calendar'!$E$1295:$CZ$1295&lt;=G$49)*'Dvd Calendar'!$E$1298:$CZ$1298*(('Dvd Calendar'!$E$1300:$CZ$1300='Field Check'!$C$53)*('Field Check'!$C$53&lt;&gt;"")+('Dvd Calendar'!$E$1300:$CZ$1300='Field Check'!$C$54)*('Field Check'!$C$54&lt;&gt;"")+('Dvd Calendar'!$E$1300:$CZ$1300='Field Check'!$C$55)*('Field Check'!$C$55&lt;&gt;"")+('Dvd Calendar'!$E$1300:$CZ$1300='Field Check'!$C$56)*('Field Check'!$C$56&lt;&gt;"")+('Dvd Calendar'!$E$1300:$CZ$1300='Field Check'!$C$57)*('Field Check'!$C$57&lt;&gt;""))*(COUNTIF('Dvd Calendar'!$E$1302:$CZ$1302,'Dvd Calendar'!$E$1295:$CZ$1295)=0)),"")))</f>
        <v/>
      </c>
      <c r="H168" s="77">
        <f>IF(H$49="","",IF($B168="","",IFERROR(SUMIFS('Dvd Calendar'!$E$1303:$CZ$1303,'Dvd Calendar'!$E$1302:$CZ$1302,"&gt;"&amp;H$48,'Dvd Calendar'!$E$1302:$CZ$1302,"&lt;="&amp;H$49)+SUMPRODUCT(('Dvd Calendar'!$E$1295:$CZ$1295&gt;H$48)*('Dvd Calendar'!$E$1295:$CZ$1295&lt;=H$49)*'Dvd Calendar'!$E$1298:$CZ$1298*(('Dvd Calendar'!$E$1300:$CZ$1300='Field Check'!$C$53)*('Field Check'!$C$53&lt;&gt;"")+('Dvd Calendar'!$E$1300:$CZ$1300='Field Check'!$C$54)*('Field Check'!$C$54&lt;&gt;"")+('Dvd Calendar'!$E$1300:$CZ$1300='Field Check'!$C$55)*('Field Check'!$C$55&lt;&gt;"")+('Dvd Calendar'!$E$1300:$CZ$1300='Field Check'!$C$56)*('Field Check'!$C$56&lt;&gt;"")+('Dvd Calendar'!$E$1300:$CZ$1300='Field Check'!$C$57)*('Field Check'!$C$57&lt;&gt;""))*(COUNTIF('Dvd Calendar'!$E$1302:$CZ$1302,'Dvd Calendar'!$E$1295:$CZ$1295)=0)),"")))</f>
        <v/>
      </c>
      <c r="I168" s="77">
        <f>IF(I$49="","",IF($B168="","",IFERROR(SUMIFS('Dvd Calendar'!$E$1303:$CZ$1303,'Dvd Calendar'!$E$1302:$CZ$1302,"&gt;"&amp;I$48,'Dvd Calendar'!$E$1302:$CZ$1302,"&lt;="&amp;I$49)+SUMPRODUCT(('Dvd Calendar'!$E$1295:$CZ$1295&gt;I$48)*('Dvd Calendar'!$E$1295:$CZ$1295&lt;=I$49)*'Dvd Calendar'!$E$1298:$CZ$1298*(('Dvd Calendar'!$E$1300:$CZ$1300='Field Check'!$C$53)*('Field Check'!$C$53&lt;&gt;"")+('Dvd Calendar'!$E$1300:$CZ$1300='Field Check'!$C$54)*('Field Check'!$C$54&lt;&gt;"")+('Dvd Calendar'!$E$1300:$CZ$1300='Field Check'!$C$55)*('Field Check'!$C$55&lt;&gt;"")+('Dvd Calendar'!$E$1300:$CZ$1300='Field Check'!$C$56)*('Field Check'!$C$56&lt;&gt;"")+('Dvd Calendar'!$E$1300:$CZ$1300='Field Check'!$C$57)*('Field Check'!$C$57&lt;&gt;""))*(COUNTIF('Dvd Calendar'!$E$1302:$CZ$1302,'Dvd Calendar'!$E$1295:$CZ$1295)=0)),"")))</f>
        <v/>
      </c>
      <c r="J168" s="77">
        <f>IF(J$49="","",IF($B168="","",IFERROR(SUMIFS('Dvd Calendar'!$E$1303:$CZ$1303,'Dvd Calendar'!$E$1302:$CZ$1302,"&gt;"&amp;J$48,'Dvd Calendar'!$E$1302:$CZ$1302,"&lt;="&amp;J$49)+SUMPRODUCT(('Dvd Calendar'!$E$1295:$CZ$1295&gt;J$48)*('Dvd Calendar'!$E$1295:$CZ$1295&lt;=J$49)*'Dvd Calendar'!$E$1298:$CZ$1298*(('Dvd Calendar'!$E$1300:$CZ$1300='Field Check'!$C$53)*('Field Check'!$C$53&lt;&gt;"")+('Dvd Calendar'!$E$1300:$CZ$1300='Field Check'!$C$54)*('Field Check'!$C$54&lt;&gt;"")+('Dvd Calendar'!$E$1300:$CZ$1300='Field Check'!$C$55)*('Field Check'!$C$55&lt;&gt;"")+('Dvd Calendar'!$E$1300:$CZ$1300='Field Check'!$C$56)*('Field Check'!$C$56&lt;&gt;"")+('Dvd Calendar'!$E$1300:$CZ$1300='Field Check'!$C$57)*('Field Check'!$C$57&lt;&gt;""))*(COUNTIF('Dvd Calendar'!$E$1302:$CZ$1302,'Dvd Calendar'!$E$1295:$CZ$1295)=0)),"")))</f>
        <v/>
      </c>
      <c r="K168" s="77">
        <f>IF(K$49="","",IF($B168="","",IFERROR(SUMIFS('Dvd Calendar'!$E$1303:$CZ$1303,'Dvd Calendar'!$E$1302:$CZ$1302,"&gt;"&amp;K$48,'Dvd Calendar'!$E$1302:$CZ$1302,"&lt;="&amp;K$49)+SUMPRODUCT(('Dvd Calendar'!$E$1295:$CZ$1295&gt;K$48)*('Dvd Calendar'!$E$1295:$CZ$1295&lt;=K$49)*'Dvd Calendar'!$E$1298:$CZ$1298*(('Dvd Calendar'!$E$1300:$CZ$1300='Field Check'!$C$53)*('Field Check'!$C$53&lt;&gt;"")+('Dvd Calendar'!$E$1300:$CZ$1300='Field Check'!$C$54)*('Field Check'!$C$54&lt;&gt;"")+('Dvd Calendar'!$E$1300:$CZ$1300='Field Check'!$C$55)*('Field Check'!$C$55&lt;&gt;"")+('Dvd Calendar'!$E$1300:$CZ$1300='Field Check'!$C$56)*('Field Check'!$C$56&lt;&gt;"")+('Dvd Calendar'!$E$1300:$CZ$1300='Field Check'!$C$57)*('Field Check'!$C$57&lt;&gt;""))*(COUNTIF('Dvd Calendar'!$E$1302:$CZ$1302,'Dvd Calendar'!$E$1295:$CZ$1295)=0)),"")))</f>
        <v/>
      </c>
      <c r="L168" s="77">
        <f>IF(L$49="","",IF($B168="","",IFERROR(SUMIFS('Dvd Calendar'!$E$1303:$CZ$1303,'Dvd Calendar'!$E$1302:$CZ$1302,"&gt;"&amp;L$48,'Dvd Calendar'!$E$1302:$CZ$1302,"&lt;="&amp;L$49)+SUMPRODUCT(('Dvd Calendar'!$E$1295:$CZ$1295&gt;L$48)*('Dvd Calendar'!$E$1295:$CZ$1295&lt;=L$49)*'Dvd Calendar'!$E$1298:$CZ$1298*(('Dvd Calendar'!$E$1300:$CZ$1300='Field Check'!$C$53)*('Field Check'!$C$53&lt;&gt;"")+('Dvd Calendar'!$E$1300:$CZ$1300='Field Check'!$C$54)*('Field Check'!$C$54&lt;&gt;"")+('Dvd Calendar'!$E$1300:$CZ$1300='Field Check'!$C$55)*('Field Check'!$C$55&lt;&gt;"")+('Dvd Calendar'!$E$1300:$CZ$1300='Field Check'!$C$56)*('Field Check'!$C$56&lt;&gt;"")+('Dvd Calendar'!$E$1300:$CZ$1300='Field Check'!$C$57)*('Field Check'!$C$57&lt;&gt;""))*(COUNTIF('Dvd Calendar'!$E$1302:$CZ$1302,'Dvd Calendar'!$E$1295:$CZ$1295)=0)),"")))</f>
        <v/>
      </c>
      <c r="M168" s="77">
        <f>IF(M$49="","",IF($B168="","",IFERROR(SUMIFS('Dvd Calendar'!$E$1303:$CZ$1303,'Dvd Calendar'!$E$1302:$CZ$1302,"&gt;"&amp;M$48,'Dvd Calendar'!$E$1302:$CZ$1302,"&lt;="&amp;M$49)+SUMPRODUCT(('Dvd Calendar'!$E$1295:$CZ$1295&gt;M$48)*('Dvd Calendar'!$E$1295:$CZ$1295&lt;=M$49)*'Dvd Calendar'!$E$1298:$CZ$1298*(('Dvd Calendar'!$E$1300:$CZ$1300='Field Check'!$C$53)*('Field Check'!$C$53&lt;&gt;"")+('Dvd Calendar'!$E$1300:$CZ$1300='Field Check'!$C$54)*('Field Check'!$C$54&lt;&gt;"")+('Dvd Calendar'!$E$1300:$CZ$1300='Field Check'!$C$55)*('Field Check'!$C$55&lt;&gt;"")+('Dvd Calendar'!$E$1300:$CZ$1300='Field Check'!$C$56)*('Field Check'!$C$56&lt;&gt;"")+('Dvd Calendar'!$E$1300:$CZ$1300='Field Check'!$C$57)*('Field Check'!$C$57&lt;&gt;""))*(COUNTIF('Dvd Calendar'!$E$1302:$CZ$1302,'Dvd Calendar'!$E$1295:$CZ$1295)=0)),"")))</f>
        <v/>
      </c>
      <c r="N168" s="77">
        <f>IF(N$49="","",IF($B168="","",IFERROR(SUMIFS('Dvd Calendar'!$E$1303:$CZ$1303,'Dvd Calendar'!$E$1302:$CZ$1302,"&gt;"&amp;N$48,'Dvd Calendar'!$E$1302:$CZ$1302,"&lt;="&amp;N$49)+SUMPRODUCT(('Dvd Calendar'!$E$1295:$CZ$1295&gt;N$48)*('Dvd Calendar'!$E$1295:$CZ$1295&lt;=N$49)*'Dvd Calendar'!$E$1298:$CZ$1298*(('Dvd Calendar'!$E$1300:$CZ$1300='Field Check'!$C$53)*('Field Check'!$C$53&lt;&gt;"")+('Dvd Calendar'!$E$1300:$CZ$1300='Field Check'!$C$54)*('Field Check'!$C$54&lt;&gt;"")+('Dvd Calendar'!$E$1300:$CZ$1300='Field Check'!$C$55)*('Field Check'!$C$55&lt;&gt;"")+('Dvd Calendar'!$E$1300:$CZ$1300='Field Check'!$C$56)*('Field Check'!$C$56&lt;&gt;"")+('Dvd Calendar'!$E$1300:$CZ$1300='Field Check'!$C$57)*('Field Check'!$C$57&lt;&gt;""))*(COUNTIF('Dvd Calendar'!$E$1302:$CZ$1302,'Dvd Calendar'!$E$1295:$CZ$1295)=0)),"")))</f>
        <v/>
      </c>
      <c r="O168" s="77">
        <f>IF(O$49="","",IF($B168="","",IFERROR(SUMIFS('Dvd Calendar'!$E$1303:$CZ$1303,'Dvd Calendar'!$E$1302:$CZ$1302,"&gt;"&amp;O$48,'Dvd Calendar'!$E$1302:$CZ$1302,"&lt;="&amp;O$49)+SUMPRODUCT(('Dvd Calendar'!$E$1295:$CZ$1295&gt;O$48)*('Dvd Calendar'!$E$1295:$CZ$1295&lt;=O$49)*'Dvd Calendar'!$E$1298:$CZ$1298*(('Dvd Calendar'!$E$1300:$CZ$1300='Field Check'!$C$53)*('Field Check'!$C$53&lt;&gt;"")+('Dvd Calendar'!$E$1300:$CZ$1300='Field Check'!$C$54)*('Field Check'!$C$54&lt;&gt;"")+('Dvd Calendar'!$E$1300:$CZ$1300='Field Check'!$C$55)*('Field Check'!$C$55&lt;&gt;"")+('Dvd Calendar'!$E$1300:$CZ$1300='Field Check'!$C$56)*('Field Check'!$C$56&lt;&gt;"")+('Dvd Calendar'!$E$1300:$CZ$1300='Field Check'!$C$57)*('Field Check'!$C$57&lt;&gt;""))*(COUNTIF('Dvd Calendar'!$E$1302:$CZ$1302,'Dvd Calendar'!$E$1295:$CZ$1295)=0)),"")))</f>
        <v/>
      </c>
      <c r="P168" s="77">
        <f>IF(P$49="","",IF($B168="","",IFERROR(SUMIFS('Dvd Calendar'!$E$1303:$CZ$1303,'Dvd Calendar'!$E$1302:$CZ$1302,"&gt;"&amp;P$48,'Dvd Calendar'!$E$1302:$CZ$1302,"&lt;="&amp;P$49)+SUMPRODUCT(('Dvd Calendar'!$E$1295:$CZ$1295&gt;P$48)*('Dvd Calendar'!$E$1295:$CZ$1295&lt;=P$49)*'Dvd Calendar'!$E$1298:$CZ$1298*(('Dvd Calendar'!$E$1300:$CZ$1300='Field Check'!$C$53)*('Field Check'!$C$53&lt;&gt;"")+('Dvd Calendar'!$E$1300:$CZ$1300='Field Check'!$C$54)*('Field Check'!$C$54&lt;&gt;"")+('Dvd Calendar'!$E$1300:$CZ$1300='Field Check'!$C$55)*('Field Check'!$C$55&lt;&gt;"")+('Dvd Calendar'!$E$1300:$CZ$1300='Field Check'!$C$56)*('Field Check'!$C$56&lt;&gt;"")+('Dvd Calendar'!$E$1300:$CZ$1300='Field Check'!$C$57)*('Field Check'!$C$57&lt;&gt;""))*(COUNTIF('Dvd Calendar'!$E$1302:$CZ$1302,'Dvd Calendar'!$E$1295:$CZ$1295)=0)),"")))</f>
        <v/>
      </c>
      <c r="Q168" s="77">
        <f>IF(Q$49="","",IF($B168="","",IFERROR(SUMIFS('Dvd Calendar'!$E$1303:$CZ$1303,'Dvd Calendar'!$E$1302:$CZ$1302,"&gt;"&amp;Q$48,'Dvd Calendar'!$E$1302:$CZ$1302,"&lt;="&amp;Q$49)+SUMPRODUCT(('Dvd Calendar'!$E$1295:$CZ$1295&gt;Q$48)*('Dvd Calendar'!$E$1295:$CZ$1295&lt;=Q$49)*'Dvd Calendar'!$E$1298:$CZ$1298*(('Dvd Calendar'!$E$1300:$CZ$1300='Field Check'!$C$53)*('Field Check'!$C$53&lt;&gt;"")+('Dvd Calendar'!$E$1300:$CZ$1300='Field Check'!$C$54)*('Field Check'!$C$54&lt;&gt;"")+('Dvd Calendar'!$E$1300:$CZ$1300='Field Check'!$C$55)*('Field Check'!$C$55&lt;&gt;"")+('Dvd Calendar'!$E$1300:$CZ$1300='Field Check'!$C$56)*('Field Check'!$C$56&lt;&gt;"")+('Dvd Calendar'!$E$1300:$CZ$1300='Field Check'!$C$57)*('Field Check'!$C$57&lt;&gt;""))*(COUNTIF('Dvd Calendar'!$E$1302:$CZ$1302,'Dvd Calendar'!$E$1295:$CZ$1295)=0)),"")))</f>
        <v/>
      </c>
      <c r="R168" s="77">
        <f>IF(R$49="","",IF($B168="","",IFERROR(SUMIFS('Dvd Calendar'!$E$1303:$CZ$1303,'Dvd Calendar'!$E$1302:$CZ$1302,"&gt;"&amp;R$48,'Dvd Calendar'!$E$1302:$CZ$1302,"&lt;="&amp;R$49)+SUMPRODUCT(('Dvd Calendar'!$E$1295:$CZ$1295&gt;R$48)*('Dvd Calendar'!$E$1295:$CZ$1295&lt;=R$49)*'Dvd Calendar'!$E$1298:$CZ$1298*(('Dvd Calendar'!$E$1300:$CZ$1300='Field Check'!$C$53)*('Field Check'!$C$53&lt;&gt;"")+('Dvd Calendar'!$E$1300:$CZ$1300='Field Check'!$C$54)*('Field Check'!$C$54&lt;&gt;"")+('Dvd Calendar'!$E$1300:$CZ$1300='Field Check'!$C$55)*('Field Check'!$C$55&lt;&gt;"")+('Dvd Calendar'!$E$1300:$CZ$1300='Field Check'!$C$56)*('Field Check'!$C$56&lt;&gt;"")+('Dvd Calendar'!$E$1300:$CZ$1300='Field Check'!$C$57)*('Field Check'!$C$57&lt;&gt;""))*(COUNTIF('Dvd Calendar'!$E$1302:$CZ$1302,'Dvd Calendar'!$E$1295:$CZ$1295)=0)),"")))</f>
        <v/>
      </c>
    </row>
    <row r="169">
      <c r="B169" s="126">
        <f>IF('AS51'!$C$124="","",'AS51'!$C$124)</f>
        <v/>
      </c>
      <c r="C169" s="77">
        <f>IF(C$49="","",IF($B169="","",IFERROR(SUMIFS('Dvd Calendar'!$E$1314:$CZ$1314,'Dvd Calendar'!$E$1313:$CZ$1313,"&gt;"&amp;C$48,'Dvd Calendar'!$E$1313:$CZ$1313,"&lt;="&amp;C$49)+SUMPRODUCT(('Dvd Calendar'!$E$1306:$CZ$1306&gt;C$48)*('Dvd Calendar'!$E$1306:$CZ$1306&lt;=C$49)*'Dvd Calendar'!$E$1309:$CZ$1309*(('Dvd Calendar'!$E$1311:$CZ$1311='Field Check'!$C$53)*('Field Check'!$C$53&lt;&gt;"")+('Dvd Calendar'!$E$1311:$CZ$1311='Field Check'!$C$54)*('Field Check'!$C$54&lt;&gt;"")+('Dvd Calendar'!$E$1311:$CZ$1311='Field Check'!$C$55)*('Field Check'!$C$55&lt;&gt;"")+('Dvd Calendar'!$E$1311:$CZ$1311='Field Check'!$C$56)*('Field Check'!$C$56&lt;&gt;"")+('Dvd Calendar'!$E$1311:$CZ$1311='Field Check'!$C$57)*('Field Check'!$C$57&lt;&gt;""))*(COUNTIF('Dvd Calendar'!$E$1313:$CZ$1313,'Dvd Calendar'!$E$1306:$CZ$1306)=0)),"")))</f>
        <v/>
      </c>
      <c r="D169" s="77">
        <f>IF(D$49="","",IF($B169="","",IFERROR(SUMIFS('Dvd Calendar'!$E$1314:$CZ$1314,'Dvd Calendar'!$E$1313:$CZ$1313,"&gt;"&amp;D$48,'Dvd Calendar'!$E$1313:$CZ$1313,"&lt;="&amp;D$49)+SUMPRODUCT(('Dvd Calendar'!$E$1306:$CZ$1306&gt;D$48)*('Dvd Calendar'!$E$1306:$CZ$1306&lt;=D$49)*'Dvd Calendar'!$E$1309:$CZ$1309*(('Dvd Calendar'!$E$1311:$CZ$1311='Field Check'!$C$53)*('Field Check'!$C$53&lt;&gt;"")+('Dvd Calendar'!$E$1311:$CZ$1311='Field Check'!$C$54)*('Field Check'!$C$54&lt;&gt;"")+('Dvd Calendar'!$E$1311:$CZ$1311='Field Check'!$C$55)*('Field Check'!$C$55&lt;&gt;"")+('Dvd Calendar'!$E$1311:$CZ$1311='Field Check'!$C$56)*('Field Check'!$C$56&lt;&gt;"")+('Dvd Calendar'!$E$1311:$CZ$1311='Field Check'!$C$57)*('Field Check'!$C$57&lt;&gt;""))*(COUNTIF('Dvd Calendar'!$E$1313:$CZ$1313,'Dvd Calendar'!$E$1306:$CZ$1306)=0)),"")))</f>
        <v/>
      </c>
      <c r="E169" s="77">
        <f>IF(E$49="","",IF($B169="","",IFERROR(SUMIFS('Dvd Calendar'!$E$1314:$CZ$1314,'Dvd Calendar'!$E$1313:$CZ$1313,"&gt;"&amp;E$48,'Dvd Calendar'!$E$1313:$CZ$1313,"&lt;="&amp;E$49)+SUMPRODUCT(('Dvd Calendar'!$E$1306:$CZ$1306&gt;E$48)*('Dvd Calendar'!$E$1306:$CZ$1306&lt;=E$49)*'Dvd Calendar'!$E$1309:$CZ$1309*(('Dvd Calendar'!$E$1311:$CZ$1311='Field Check'!$C$53)*('Field Check'!$C$53&lt;&gt;"")+('Dvd Calendar'!$E$1311:$CZ$1311='Field Check'!$C$54)*('Field Check'!$C$54&lt;&gt;"")+('Dvd Calendar'!$E$1311:$CZ$1311='Field Check'!$C$55)*('Field Check'!$C$55&lt;&gt;"")+('Dvd Calendar'!$E$1311:$CZ$1311='Field Check'!$C$56)*('Field Check'!$C$56&lt;&gt;"")+('Dvd Calendar'!$E$1311:$CZ$1311='Field Check'!$C$57)*('Field Check'!$C$57&lt;&gt;""))*(COUNTIF('Dvd Calendar'!$E$1313:$CZ$1313,'Dvd Calendar'!$E$1306:$CZ$1306)=0)),"")))</f>
        <v/>
      </c>
      <c r="F169" s="77">
        <f>IF(F$49="","",IF($B169="","",IFERROR(SUMIFS('Dvd Calendar'!$E$1314:$CZ$1314,'Dvd Calendar'!$E$1313:$CZ$1313,"&gt;"&amp;F$48,'Dvd Calendar'!$E$1313:$CZ$1313,"&lt;="&amp;F$49)+SUMPRODUCT(('Dvd Calendar'!$E$1306:$CZ$1306&gt;F$48)*('Dvd Calendar'!$E$1306:$CZ$1306&lt;=F$49)*'Dvd Calendar'!$E$1309:$CZ$1309*(('Dvd Calendar'!$E$1311:$CZ$1311='Field Check'!$C$53)*('Field Check'!$C$53&lt;&gt;"")+('Dvd Calendar'!$E$1311:$CZ$1311='Field Check'!$C$54)*('Field Check'!$C$54&lt;&gt;"")+('Dvd Calendar'!$E$1311:$CZ$1311='Field Check'!$C$55)*('Field Check'!$C$55&lt;&gt;"")+('Dvd Calendar'!$E$1311:$CZ$1311='Field Check'!$C$56)*('Field Check'!$C$56&lt;&gt;"")+('Dvd Calendar'!$E$1311:$CZ$1311='Field Check'!$C$57)*('Field Check'!$C$57&lt;&gt;""))*(COUNTIF('Dvd Calendar'!$E$1313:$CZ$1313,'Dvd Calendar'!$E$1306:$CZ$1306)=0)),"")))</f>
        <v/>
      </c>
      <c r="G169" s="77">
        <f>IF(G$49="","",IF($B169="","",IFERROR(SUMIFS('Dvd Calendar'!$E$1314:$CZ$1314,'Dvd Calendar'!$E$1313:$CZ$1313,"&gt;"&amp;G$48,'Dvd Calendar'!$E$1313:$CZ$1313,"&lt;="&amp;G$49)+SUMPRODUCT(('Dvd Calendar'!$E$1306:$CZ$1306&gt;G$48)*('Dvd Calendar'!$E$1306:$CZ$1306&lt;=G$49)*'Dvd Calendar'!$E$1309:$CZ$1309*(('Dvd Calendar'!$E$1311:$CZ$1311='Field Check'!$C$53)*('Field Check'!$C$53&lt;&gt;"")+('Dvd Calendar'!$E$1311:$CZ$1311='Field Check'!$C$54)*('Field Check'!$C$54&lt;&gt;"")+('Dvd Calendar'!$E$1311:$CZ$1311='Field Check'!$C$55)*('Field Check'!$C$55&lt;&gt;"")+('Dvd Calendar'!$E$1311:$CZ$1311='Field Check'!$C$56)*('Field Check'!$C$56&lt;&gt;"")+('Dvd Calendar'!$E$1311:$CZ$1311='Field Check'!$C$57)*('Field Check'!$C$57&lt;&gt;""))*(COUNTIF('Dvd Calendar'!$E$1313:$CZ$1313,'Dvd Calendar'!$E$1306:$CZ$1306)=0)),"")))</f>
        <v/>
      </c>
      <c r="H169" s="77">
        <f>IF(H$49="","",IF($B169="","",IFERROR(SUMIFS('Dvd Calendar'!$E$1314:$CZ$1314,'Dvd Calendar'!$E$1313:$CZ$1313,"&gt;"&amp;H$48,'Dvd Calendar'!$E$1313:$CZ$1313,"&lt;="&amp;H$49)+SUMPRODUCT(('Dvd Calendar'!$E$1306:$CZ$1306&gt;H$48)*('Dvd Calendar'!$E$1306:$CZ$1306&lt;=H$49)*'Dvd Calendar'!$E$1309:$CZ$1309*(('Dvd Calendar'!$E$1311:$CZ$1311='Field Check'!$C$53)*('Field Check'!$C$53&lt;&gt;"")+('Dvd Calendar'!$E$1311:$CZ$1311='Field Check'!$C$54)*('Field Check'!$C$54&lt;&gt;"")+('Dvd Calendar'!$E$1311:$CZ$1311='Field Check'!$C$55)*('Field Check'!$C$55&lt;&gt;"")+('Dvd Calendar'!$E$1311:$CZ$1311='Field Check'!$C$56)*('Field Check'!$C$56&lt;&gt;"")+('Dvd Calendar'!$E$1311:$CZ$1311='Field Check'!$C$57)*('Field Check'!$C$57&lt;&gt;""))*(COUNTIF('Dvd Calendar'!$E$1313:$CZ$1313,'Dvd Calendar'!$E$1306:$CZ$1306)=0)),"")))</f>
        <v/>
      </c>
      <c r="I169" s="77">
        <f>IF(I$49="","",IF($B169="","",IFERROR(SUMIFS('Dvd Calendar'!$E$1314:$CZ$1314,'Dvd Calendar'!$E$1313:$CZ$1313,"&gt;"&amp;I$48,'Dvd Calendar'!$E$1313:$CZ$1313,"&lt;="&amp;I$49)+SUMPRODUCT(('Dvd Calendar'!$E$1306:$CZ$1306&gt;I$48)*('Dvd Calendar'!$E$1306:$CZ$1306&lt;=I$49)*'Dvd Calendar'!$E$1309:$CZ$1309*(('Dvd Calendar'!$E$1311:$CZ$1311='Field Check'!$C$53)*('Field Check'!$C$53&lt;&gt;"")+('Dvd Calendar'!$E$1311:$CZ$1311='Field Check'!$C$54)*('Field Check'!$C$54&lt;&gt;"")+('Dvd Calendar'!$E$1311:$CZ$1311='Field Check'!$C$55)*('Field Check'!$C$55&lt;&gt;"")+('Dvd Calendar'!$E$1311:$CZ$1311='Field Check'!$C$56)*('Field Check'!$C$56&lt;&gt;"")+('Dvd Calendar'!$E$1311:$CZ$1311='Field Check'!$C$57)*('Field Check'!$C$57&lt;&gt;""))*(COUNTIF('Dvd Calendar'!$E$1313:$CZ$1313,'Dvd Calendar'!$E$1306:$CZ$1306)=0)),"")))</f>
        <v/>
      </c>
      <c r="J169" s="77">
        <f>IF(J$49="","",IF($B169="","",IFERROR(SUMIFS('Dvd Calendar'!$E$1314:$CZ$1314,'Dvd Calendar'!$E$1313:$CZ$1313,"&gt;"&amp;J$48,'Dvd Calendar'!$E$1313:$CZ$1313,"&lt;="&amp;J$49)+SUMPRODUCT(('Dvd Calendar'!$E$1306:$CZ$1306&gt;J$48)*('Dvd Calendar'!$E$1306:$CZ$1306&lt;=J$49)*'Dvd Calendar'!$E$1309:$CZ$1309*(('Dvd Calendar'!$E$1311:$CZ$1311='Field Check'!$C$53)*('Field Check'!$C$53&lt;&gt;"")+('Dvd Calendar'!$E$1311:$CZ$1311='Field Check'!$C$54)*('Field Check'!$C$54&lt;&gt;"")+('Dvd Calendar'!$E$1311:$CZ$1311='Field Check'!$C$55)*('Field Check'!$C$55&lt;&gt;"")+('Dvd Calendar'!$E$1311:$CZ$1311='Field Check'!$C$56)*('Field Check'!$C$56&lt;&gt;"")+('Dvd Calendar'!$E$1311:$CZ$1311='Field Check'!$C$57)*('Field Check'!$C$57&lt;&gt;""))*(COUNTIF('Dvd Calendar'!$E$1313:$CZ$1313,'Dvd Calendar'!$E$1306:$CZ$1306)=0)),"")))</f>
        <v/>
      </c>
      <c r="K169" s="77">
        <f>IF(K$49="","",IF($B169="","",IFERROR(SUMIFS('Dvd Calendar'!$E$1314:$CZ$1314,'Dvd Calendar'!$E$1313:$CZ$1313,"&gt;"&amp;K$48,'Dvd Calendar'!$E$1313:$CZ$1313,"&lt;="&amp;K$49)+SUMPRODUCT(('Dvd Calendar'!$E$1306:$CZ$1306&gt;K$48)*('Dvd Calendar'!$E$1306:$CZ$1306&lt;=K$49)*'Dvd Calendar'!$E$1309:$CZ$1309*(('Dvd Calendar'!$E$1311:$CZ$1311='Field Check'!$C$53)*('Field Check'!$C$53&lt;&gt;"")+('Dvd Calendar'!$E$1311:$CZ$1311='Field Check'!$C$54)*('Field Check'!$C$54&lt;&gt;"")+('Dvd Calendar'!$E$1311:$CZ$1311='Field Check'!$C$55)*('Field Check'!$C$55&lt;&gt;"")+('Dvd Calendar'!$E$1311:$CZ$1311='Field Check'!$C$56)*('Field Check'!$C$56&lt;&gt;"")+('Dvd Calendar'!$E$1311:$CZ$1311='Field Check'!$C$57)*('Field Check'!$C$57&lt;&gt;""))*(COUNTIF('Dvd Calendar'!$E$1313:$CZ$1313,'Dvd Calendar'!$E$1306:$CZ$1306)=0)),"")))</f>
        <v/>
      </c>
      <c r="L169" s="77">
        <f>IF(L$49="","",IF($B169="","",IFERROR(SUMIFS('Dvd Calendar'!$E$1314:$CZ$1314,'Dvd Calendar'!$E$1313:$CZ$1313,"&gt;"&amp;L$48,'Dvd Calendar'!$E$1313:$CZ$1313,"&lt;="&amp;L$49)+SUMPRODUCT(('Dvd Calendar'!$E$1306:$CZ$1306&gt;L$48)*('Dvd Calendar'!$E$1306:$CZ$1306&lt;=L$49)*'Dvd Calendar'!$E$1309:$CZ$1309*(('Dvd Calendar'!$E$1311:$CZ$1311='Field Check'!$C$53)*('Field Check'!$C$53&lt;&gt;"")+('Dvd Calendar'!$E$1311:$CZ$1311='Field Check'!$C$54)*('Field Check'!$C$54&lt;&gt;"")+('Dvd Calendar'!$E$1311:$CZ$1311='Field Check'!$C$55)*('Field Check'!$C$55&lt;&gt;"")+('Dvd Calendar'!$E$1311:$CZ$1311='Field Check'!$C$56)*('Field Check'!$C$56&lt;&gt;"")+('Dvd Calendar'!$E$1311:$CZ$1311='Field Check'!$C$57)*('Field Check'!$C$57&lt;&gt;""))*(COUNTIF('Dvd Calendar'!$E$1313:$CZ$1313,'Dvd Calendar'!$E$1306:$CZ$1306)=0)),"")))</f>
        <v/>
      </c>
      <c r="M169" s="77">
        <f>IF(M$49="","",IF($B169="","",IFERROR(SUMIFS('Dvd Calendar'!$E$1314:$CZ$1314,'Dvd Calendar'!$E$1313:$CZ$1313,"&gt;"&amp;M$48,'Dvd Calendar'!$E$1313:$CZ$1313,"&lt;="&amp;M$49)+SUMPRODUCT(('Dvd Calendar'!$E$1306:$CZ$1306&gt;M$48)*('Dvd Calendar'!$E$1306:$CZ$1306&lt;=M$49)*'Dvd Calendar'!$E$1309:$CZ$1309*(('Dvd Calendar'!$E$1311:$CZ$1311='Field Check'!$C$53)*('Field Check'!$C$53&lt;&gt;"")+('Dvd Calendar'!$E$1311:$CZ$1311='Field Check'!$C$54)*('Field Check'!$C$54&lt;&gt;"")+('Dvd Calendar'!$E$1311:$CZ$1311='Field Check'!$C$55)*('Field Check'!$C$55&lt;&gt;"")+('Dvd Calendar'!$E$1311:$CZ$1311='Field Check'!$C$56)*('Field Check'!$C$56&lt;&gt;"")+('Dvd Calendar'!$E$1311:$CZ$1311='Field Check'!$C$57)*('Field Check'!$C$57&lt;&gt;""))*(COUNTIF('Dvd Calendar'!$E$1313:$CZ$1313,'Dvd Calendar'!$E$1306:$CZ$1306)=0)),"")))</f>
        <v/>
      </c>
      <c r="N169" s="77">
        <f>IF(N$49="","",IF($B169="","",IFERROR(SUMIFS('Dvd Calendar'!$E$1314:$CZ$1314,'Dvd Calendar'!$E$1313:$CZ$1313,"&gt;"&amp;N$48,'Dvd Calendar'!$E$1313:$CZ$1313,"&lt;="&amp;N$49)+SUMPRODUCT(('Dvd Calendar'!$E$1306:$CZ$1306&gt;N$48)*('Dvd Calendar'!$E$1306:$CZ$1306&lt;=N$49)*'Dvd Calendar'!$E$1309:$CZ$1309*(('Dvd Calendar'!$E$1311:$CZ$1311='Field Check'!$C$53)*('Field Check'!$C$53&lt;&gt;"")+('Dvd Calendar'!$E$1311:$CZ$1311='Field Check'!$C$54)*('Field Check'!$C$54&lt;&gt;"")+('Dvd Calendar'!$E$1311:$CZ$1311='Field Check'!$C$55)*('Field Check'!$C$55&lt;&gt;"")+('Dvd Calendar'!$E$1311:$CZ$1311='Field Check'!$C$56)*('Field Check'!$C$56&lt;&gt;"")+('Dvd Calendar'!$E$1311:$CZ$1311='Field Check'!$C$57)*('Field Check'!$C$57&lt;&gt;""))*(COUNTIF('Dvd Calendar'!$E$1313:$CZ$1313,'Dvd Calendar'!$E$1306:$CZ$1306)=0)),"")))</f>
        <v/>
      </c>
      <c r="O169" s="77">
        <f>IF(O$49="","",IF($B169="","",IFERROR(SUMIFS('Dvd Calendar'!$E$1314:$CZ$1314,'Dvd Calendar'!$E$1313:$CZ$1313,"&gt;"&amp;O$48,'Dvd Calendar'!$E$1313:$CZ$1313,"&lt;="&amp;O$49)+SUMPRODUCT(('Dvd Calendar'!$E$1306:$CZ$1306&gt;O$48)*('Dvd Calendar'!$E$1306:$CZ$1306&lt;=O$49)*'Dvd Calendar'!$E$1309:$CZ$1309*(('Dvd Calendar'!$E$1311:$CZ$1311='Field Check'!$C$53)*('Field Check'!$C$53&lt;&gt;"")+('Dvd Calendar'!$E$1311:$CZ$1311='Field Check'!$C$54)*('Field Check'!$C$54&lt;&gt;"")+('Dvd Calendar'!$E$1311:$CZ$1311='Field Check'!$C$55)*('Field Check'!$C$55&lt;&gt;"")+('Dvd Calendar'!$E$1311:$CZ$1311='Field Check'!$C$56)*('Field Check'!$C$56&lt;&gt;"")+('Dvd Calendar'!$E$1311:$CZ$1311='Field Check'!$C$57)*('Field Check'!$C$57&lt;&gt;""))*(COUNTIF('Dvd Calendar'!$E$1313:$CZ$1313,'Dvd Calendar'!$E$1306:$CZ$1306)=0)),"")))</f>
        <v/>
      </c>
      <c r="P169" s="77">
        <f>IF(P$49="","",IF($B169="","",IFERROR(SUMIFS('Dvd Calendar'!$E$1314:$CZ$1314,'Dvd Calendar'!$E$1313:$CZ$1313,"&gt;"&amp;P$48,'Dvd Calendar'!$E$1313:$CZ$1313,"&lt;="&amp;P$49)+SUMPRODUCT(('Dvd Calendar'!$E$1306:$CZ$1306&gt;P$48)*('Dvd Calendar'!$E$1306:$CZ$1306&lt;=P$49)*'Dvd Calendar'!$E$1309:$CZ$1309*(('Dvd Calendar'!$E$1311:$CZ$1311='Field Check'!$C$53)*('Field Check'!$C$53&lt;&gt;"")+('Dvd Calendar'!$E$1311:$CZ$1311='Field Check'!$C$54)*('Field Check'!$C$54&lt;&gt;"")+('Dvd Calendar'!$E$1311:$CZ$1311='Field Check'!$C$55)*('Field Check'!$C$55&lt;&gt;"")+('Dvd Calendar'!$E$1311:$CZ$1311='Field Check'!$C$56)*('Field Check'!$C$56&lt;&gt;"")+('Dvd Calendar'!$E$1311:$CZ$1311='Field Check'!$C$57)*('Field Check'!$C$57&lt;&gt;""))*(COUNTIF('Dvd Calendar'!$E$1313:$CZ$1313,'Dvd Calendar'!$E$1306:$CZ$1306)=0)),"")))</f>
        <v/>
      </c>
      <c r="Q169" s="77">
        <f>IF(Q$49="","",IF($B169="","",IFERROR(SUMIFS('Dvd Calendar'!$E$1314:$CZ$1314,'Dvd Calendar'!$E$1313:$CZ$1313,"&gt;"&amp;Q$48,'Dvd Calendar'!$E$1313:$CZ$1313,"&lt;="&amp;Q$49)+SUMPRODUCT(('Dvd Calendar'!$E$1306:$CZ$1306&gt;Q$48)*('Dvd Calendar'!$E$1306:$CZ$1306&lt;=Q$49)*'Dvd Calendar'!$E$1309:$CZ$1309*(('Dvd Calendar'!$E$1311:$CZ$1311='Field Check'!$C$53)*('Field Check'!$C$53&lt;&gt;"")+('Dvd Calendar'!$E$1311:$CZ$1311='Field Check'!$C$54)*('Field Check'!$C$54&lt;&gt;"")+('Dvd Calendar'!$E$1311:$CZ$1311='Field Check'!$C$55)*('Field Check'!$C$55&lt;&gt;"")+('Dvd Calendar'!$E$1311:$CZ$1311='Field Check'!$C$56)*('Field Check'!$C$56&lt;&gt;"")+('Dvd Calendar'!$E$1311:$CZ$1311='Field Check'!$C$57)*('Field Check'!$C$57&lt;&gt;""))*(COUNTIF('Dvd Calendar'!$E$1313:$CZ$1313,'Dvd Calendar'!$E$1306:$CZ$1306)=0)),"")))</f>
        <v/>
      </c>
      <c r="R169" s="77">
        <f>IF(R$49="","",IF($B169="","",IFERROR(SUMIFS('Dvd Calendar'!$E$1314:$CZ$1314,'Dvd Calendar'!$E$1313:$CZ$1313,"&gt;"&amp;R$48,'Dvd Calendar'!$E$1313:$CZ$1313,"&lt;="&amp;R$49)+SUMPRODUCT(('Dvd Calendar'!$E$1306:$CZ$1306&gt;R$48)*('Dvd Calendar'!$E$1306:$CZ$1306&lt;=R$49)*'Dvd Calendar'!$E$1309:$CZ$1309*(('Dvd Calendar'!$E$1311:$CZ$1311='Field Check'!$C$53)*('Field Check'!$C$53&lt;&gt;"")+('Dvd Calendar'!$E$1311:$CZ$1311='Field Check'!$C$54)*('Field Check'!$C$54&lt;&gt;"")+('Dvd Calendar'!$E$1311:$CZ$1311='Field Check'!$C$55)*('Field Check'!$C$55&lt;&gt;"")+('Dvd Calendar'!$E$1311:$CZ$1311='Field Check'!$C$56)*('Field Check'!$C$56&lt;&gt;"")+('Dvd Calendar'!$E$1311:$CZ$1311='Field Check'!$C$57)*('Field Check'!$C$57&lt;&gt;""))*(COUNTIF('Dvd Calendar'!$E$1313:$CZ$1313,'Dvd Calendar'!$E$1306:$CZ$1306)=0)),"")))</f>
        <v/>
      </c>
    </row>
    <row r="170">
      <c r="B170" s="126">
        <f>IF('AS51'!$C$125="","",'AS51'!$C$125)</f>
        <v/>
      </c>
      <c r="C170" s="77">
        <f>IF(C$49="","",IF($B170="","",IFERROR(SUMIFS('Dvd Calendar'!$E$1325:$CZ$1325,'Dvd Calendar'!$E$1324:$CZ$1324,"&gt;"&amp;C$48,'Dvd Calendar'!$E$1324:$CZ$1324,"&lt;="&amp;C$49)+SUMPRODUCT(('Dvd Calendar'!$E$1317:$CZ$1317&gt;C$48)*('Dvd Calendar'!$E$1317:$CZ$1317&lt;=C$49)*'Dvd Calendar'!$E$1320:$CZ$1320*(('Dvd Calendar'!$E$1322:$CZ$1322='Field Check'!$C$53)*('Field Check'!$C$53&lt;&gt;"")+('Dvd Calendar'!$E$1322:$CZ$1322='Field Check'!$C$54)*('Field Check'!$C$54&lt;&gt;"")+('Dvd Calendar'!$E$1322:$CZ$1322='Field Check'!$C$55)*('Field Check'!$C$55&lt;&gt;"")+('Dvd Calendar'!$E$1322:$CZ$1322='Field Check'!$C$56)*('Field Check'!$C$56&lt;&gt;"")+('Dvd Calendar'!$E$1322:$CZ$1322='Field Check'!$C$57)*('Field Check'!$C$57&lt;&gt;""))*(COUNTIF('Dvd Calendar'!$E$1324:$CZ$1324,'Dvd Calendar'!$E$1317:$CZ$1317)=0)),"")))</f>
        <v/>
      </c>
      <c r="D170" s="77">
        <f>IF(D$49="","",IF($B170="","",IFERROR(SUMIFS('Dvd Calendar'!$E$1325:$CZ$1325,'Dvd Calendar'!$E$1324:$CZ$1324,"&gt;"&amp;D$48,'Dvd Calendar'!$E$1324:$CZ$1324,"&lt;="&amp;D$49)+SUMPRODUCT(('Dvd Calendar'!$E$1317:$CZ$1317&gt;D$48)*('Dvd Calendar'!$E$1317:$CZ$1317&lt;=D$49)*'Dvd Calendar'!$E$1320:$CZ$1320*(('Dvd Calendar'!$E$1322:$CZ$1322='Field Check'!$C$53)*('Field Check'!$C$53&lt;&gt;"")+('Dvd Calendar'!$E$1322:$CZ$1322='Field Check'!$C$54)*('Field Check'!$C$54&lt;&gt;"")+('Dvd Calendar'!$E$1322:$CZ$1322='Field Check'!$C$55)*('Field Check'!$C$55&lt;&gt;"")+('Dvd Calendar'!$E$1322:$CZ$1322='Field Check'!$C$56)*('Field Check'!$C$56&lt;&gt;"")+('Dvd Calendar'!$E$1322:$CZ$1322='Field Check'!$C$57)*('Field Check'!$C$57&lt;&gt;""))*(COUNTIF('Dvd Calendar'!$E$1324:$CZ$1324,'Dvd Calendar'!$E$1317:$CZ$1317)=0)),"")))</f>
        <v/>
      </c>
      <c r="E170" s="77">
        <f>IF(E$49="","",IF($B170="","",IFERROR(SUMIFS('Dvd Calendar'!$E$1325:$CZ$1325,'Dvd Calendar'!$E$1324:$CZ$1324,"&gt;"&amp;E$48,'Dvd Calendar'!$E$1324:$CZ$1324,"&lt;="&amp;E$49)+SUMPRODUCT(('Dvd Calendar'!$E$1317:$CZ$1317&gt;E$48)*('Dvd Calendar'!$E$1317:$CZ$1317&lt;=E$49)*'Dvd Calendar'!$E$1320:$CZ$1320*(('Dvd Calendar'!$E$1322:$CZ$1322='Field Check'!$C$53)*('Field Check'!$C$53&lt;&gt;"")+('Dvd Calendar'!$E$1322:$CZ$1322='Field Check'!$C$54)*('Field Check'!$C$54&lt;&gt;"")+('Dvd Calendar'!$E$1322:$CZ$1322='Field Check'!$C$55)*('Field Check'!$C$55&lt;&gt;"")+('Dvd Calendar'!$E$1322:$CZ$1322='Field Check'!$C$56)*('Field Check'!$C$56&lt;&gt;"")+('Dvd Calendar'!$E$1322:$CZ$1322='Field Check'!$C$57)*('Field Check'!$C$57&lt;&gt;""))*(COUNTIF('Dvd Calendar'!$E$1324:$CZ$1324,'Dvd Calendar'!$E$1317:$CZ$1317)=0)),"")))</f>
        <v/>
      </c>
      <c r="F170" s="77">
        <f>IF(F$49="","",IF($B170="","",IFERROR(SUMIFS('Dvd Calendar'!$E$1325:$CZ$1325,'Dvd Calendar'!$E$1324:$CZ$1324,"&gt;"&amp;F$48,'Dvd Calendar'!$E$1324:$CZ$1324,"&lt;="&amp;F$49)+SUMPRODUCT(('Dvd Calendar'!$E$1317:$CZ$1317&gt;F$48)*('Dvd Calendar'!$E$1317:$CZ$1317&lt;=F$49)*'Dvd Calendar'!$E$1320:$CZ$1320*(('Dvd Calendar'!$E$1322:$CZ$1322='Field Check'!$C$53)*('Field Check'!$C$53&lt;&gt;"")+('Dvd Calendar'!$E$1322:$CZ$1322='Field Check'!$C$54)*('Field Check'!$C$54&lt;&gt;"")+('Dvd Calendar'!$E$1322:$CZ$1322='Field Check'!$C$55)*('Field Check'!$C$55&lt;&gt;"")+('Dvd Calendar'!$E$1322:$CZ$1322='Field Check'!$C$56)*('Field Check'!$C$56&lt;&gt;"")+('Dvd Calendar'!$E$1322:$CZ$1322='Field Check'!$C$57)*('Field Check'!$C$57&lt;&gt;""))*(COUNTIF('Dvd Calendar'!$E$1324:$CZ$1324,'Dvd Calendar'!$E$1317:$CZ$1317)=0)),"")))</f>
        <v/>
      </c>
      <c r="G170" s="77">
        <f>IF(G$49="","",IF($B170="","",IFERROR(SUMIFS('Dvd Calendar'!$E$1325:$CZ$1325,'Dvd Calendar'!$E$1324:$CZ$1324,"&gt;"&amp;G$48,'Dvd Calendar'!$E$1324:$CZ$1324,"&lt;="&amp;G$49)+SUMPRODUCT(('Dvd Calendar'!$E$1317:$CZ$1317&gt;G$48)*('Dvd Calendar'!$E$1317:$CZ$1317&lt;=G$49)*'Dvd Calendar'!$E$1320:$CZ$1320*(('Dvd Calendar'!$E$1322:$CZ$1322='Field Check'!$C$53)*('Field Check'!$C$53&lt;&gt;"")+('Dvd Calendar'!$E$1322:$CZ$1322='Field Check'!$C$54)*('Field Check'!$C$54&lt;&gt;"")+('Dvd Calendar'!$E$1322:$CZ$1322='Field Check'!$C$55)*('Field Check'!$C$55&lt;&gt;"")+('Dvd Calendar'!$E$1322:$CZ$1322='Field Check'!$C$56)*('Field Check'!$C$56&lt;&gt;"")+('Dvd Calendar'!$E$1322:$CZ$1322='Field Check'!$C$57)*('Field Check'!$C$57&lt;&gt;""))*(COUNTIF('Dvd Calendar'!$E$1324:$CZ$1324,'Dvd Calendar'!$E$1317:$CZ$1317)=0)),"")))</f>
        <v/>
      </c>
      <c r="H170" s="77">
        <f>IF(H$49="","",IF($B170="","",IFERROR(SUMIFS('Dvd Calendar'!$E$1325:$CZ$1325,'Dvd Calendar'!$E$1324:$CZ$1324,"&gt;"&amp;H$48,'Dvd Calendar'!$E$1324:$CZ$1324,"&lt;="&amp;H$49)+SUMPRODUCT(('Dvd Calendar'!$E$1317:$CZ$1317&gt;H$48)*('Dvd Calendar'!$E$1317:$CZ$1317&lt;=H$49)*'Dvd Calendar'!$E$1320:$CZ$1320*(('Dvd Calendar'!$E$1322:$CZ$1322='Field Check'!$C$53)*('Field Check'!$C$53&lt;&gt;"")+('Dvd Calendar'!$E$1322:$CZ$1322='Field Check'!$C$54)*('Field Check'!$C$54&lt;&gt;"")+('Dvd Calendar'!$E$1322:$CZ$1322='Field Check'!$C$55)*('Field Check'!$C$55&lt;&gt;"")+('Dvd Calendar'!$E$1322:$CZ$1322='Field Check'!$C$56)*('Field Check'!$C$56&lt;&gt;"")+('Dvd Calendar'!$E$1322:$CZ$1322='Field Check'!$C$57)*('Field Check'!$C$57&lt;&gt;""))*(COUNTIF('Dvd Calendar'!$E$1324:$CZ$1324,'Dvd Calendar'!$E$1317:$CZ$1317)=0)),"")))</f>
        <v/>
      </c>
      <c r="I170" s="77">
        <f>IF(I$49="","",IF($B170="","",IFERROR(SUMIFS('Dvd Calendar'!$E$1325:$CZ$1325,'Dvd Calendar'!$E$1324:$CZ$1324,"&gt;"&amp;I$48,'Dvd Calendar'!$E$1324:$CZ$1324,"&lt;="&amp;I$49)+SUMPRODUCT(('Dvd Calendar'!$E$1317:$CZ$1317&gt;I$48)*('Dvd Calendar'!$E$1317:$CZ$1317&lt;=I$49)*'Dvd Calendar'!$E$1320:$CZ$1320*(('Dvd Calendar'!$E$1322:$CZ$1322='Field Check'!$C$53)*('Field Check'!$C$53&lt;&gt;"")+('Dvd Calendar'!$E$1322:$CZ$1322='Field Check'!$C$54)*('Field Check'!$C$54&lt;&gt;"")+('Dvd Calendar'!$E$1322:$CZ$1322='Field Check'!$C$55)*('Field Check'!$C$55&lt;&gt;"")+('Dvd Calendar'!$E$1322:$CZ$1322='Field Check'!$C$56)*('Field Check'!$C$56&lt;&gt;"")+('Dvd Calendar'!$E$1322:$CZ$1322='Field Check'!$C$57)*('Field Check'!$C$57&lt;&gt;""))*(COUNTIF('Dvd Calendar'!$E$1324:$CZ$1324,'Dvd Calendar'!$E$1317:$CZ$1317)=0)),"")))</f>
        <v/>
      </c>
      <c r="J170" s="77">
        <f>IF(J$49="","",IF($B170="","",IFERROR(SUMIFS('Dvd Calendar'!$E$1325:$CZ$1325,'Dvd Calendar'!$E$1324:$CZ$1324,"&gt;"&amp;J$48,'Dvd Calendar'!$E$1324:$CZ$1324,"&lt;="&amp;J$49)+SUMPRODUCT(('Dvd Calendar'!$E$1317:$CZ$1317&gt;J$48)*('Dvd Calendar'!$E$1317:$CZ$1317&lt;=J$49)*'Dvd Calendar'!$E$1320:$CZ$1320*(('Dvd Calendar'!$E$1322:$CZ$1322='Field Check'!$C$53)*('Field Check'!$C$53&lt;&gt;"")+('Dvd Calendar'!$E$1322:$CZ$1322='Field Check'!$C$54)*('Field Check'!$C$54&lt;&gt;"")+('Dvd Calendar'!$E$1322:$CZ$1322='Field Check'!$C$55)*('Field Check'!$C$55&lt;&gt;"")+('Dvd Calendar'!$E$1322:$CZ$1322='Field Check'!$C$56)*('Field Check'!$C$56&lt;&gt;"")+('Dvd Calendar'!$E$1322:$CZ$1322='Field Check'!$C$57)*('Field Check'!$C$57&lt;&gt;""))*(COUNTIF('Dvd Calendar'!$E$1324:$CZ$1324,'Dvd Calendar'!$E$1317:$CZ$1317)=0)),"")))</f>
        <v/>
      </c>
      <c r="K170" s="77">
        <f>IF(K$49="","",IF($B170="","",IFERROR(SUMIFS('Dvd Calendar'!$E$1325:$CZ$1325,'Dvd Calendar'!$E$1324:$CZ$1324,"&gt;"&amp;K$48,'Dvd Calendar'!$E$1324:$CZ$1324,"&lt;="&amp;K$49)+SUMPRODUCT(('Dvd Calendar'!$E$1317:$CZ$1317&gt;K$48)*('Dvd Calendar'!$E$1317:$CZ$1317&lt;=K$49)*'Dvd Calendar'!$E$1320:$CZ$1320*(('Dvd Calendar'!$E$1322:$CZ$1322='Field Check'!$C$53)*('Field Check'!$C$53&lt;&gt;"")+('Dvd Calendar'!$E$1322:$CZ$1322='Field Check'!$C$54)*('Field Check'!$C$54&lt;&gt;"")+('Dvd Calendar'!$E$1322:$CZ$1322='Field Check'!$C$55)*('Field Check'!$C$55&lt;&gt;"")+('Dvd Calendar'!$E$1322:$CZ$1322='Field Check'!$C$56)*('Field Check'!$C$56&lt;&gt;"")+('Dvd Calendar'!$E$1322:$CZ$1322='Field Check'!$C$57)*('Field Check'!$C$57&lt;&gt;""))*(COUNTIF('Dvd Calendar'!$E$1324:$CZ$1324,'Dvd Calendar'!$E$1317:$CZ$1317)=0)),"")))</f>
        <v/>
      </c>
      <c r="L170" s="77">
        <f>IF(L$49="","",IF($B170="","",IFERROR(SUMIFS('Dvd Calendar'!$E$1325:$CZ$1325,'Dvd Calendar'!$E$1324:$CZ$1324,"&gt;"&amp;L$48,'Dvd Calendar'!$E$1324:$CZ$1324,"&lt;="&amp;L$49)+SUMPRODUCT(('Dvd Calendar'!$E$1317:$CZ$1317&gt;L$48)*('Dvd Calendar'!$E$1317:$CZ$1317&lt;=L$49)*'Dvd Calendar'!$E$1320:$CZ$1320*(('Dvd Calendar'!$E$1322:$CZ$1322='Field Check'!$C$53)*('Field Check'!$C$53&lt;&gt;"")+('Dvd Calendar'!$E$1322:$CZ$1322='Field Check'!$C$54)*('Field Check'!$C$54&lt;&gt;"")+('Dvd Calendar'!$E$1322:$CZ$1322='Field Check'!$C$55)*('Field Check'!$C$55&lt;&gt;"")+('Dvd Calendar'!$E$1322:$CZ$1322='Field Check'!$C$56)*('Field Check'!$C$56&lt;&gt;"")+('Dvd Calendar'!$E$1322:$CZ$1322='Field Check'!$C$57)*('Field Check'!$C$57&lt;&gt;""))*(COUNTIF('Dvd Calendar'!$E$1324:$CZ$1324,'Dvd Calendar'!$E$1317:$CZ$1317)=0)),"")))</f>
        <v/>
      </c>
      <c r="M170" s="77">
        <f>IF(M$49="","",IF($B170="","",IFERROR(SUMIFS('Dvd Calendar'!$E$1325:$CZ$1325,'Dvd Calendar'!$E$1324:$CZ$1324,"&gt;"&amp;M$48,'Dvd Calendar'!$E$1324:$CZ$1324,"&lt;="&amp;M$49)+SUMPRODUCT(('Dvd Calendar'!$E$1317:$CZ$1317&gt;M$48)*('Dvd Calendar'!$E$1317:$CZ$1317&lt;=M$49)*'Dvd Calendar'!$E$1320:$CZ$1320*(('Dvd Calendar'!$E$1322:$CZ$1322='Field Check'!$C$53)*('Field Check'!$C$53&lt;&gt;"")+('Dvd Calendar'!$E$1322:$CZ$1322='Field Check'!$C$54)*('Field Check'!$C$54&lt;&gt;"")+('Dvd Calendar'!$E$1322:$CZ$1322='Field Check'!$C$55)*('Field Check'!$C$55&lt;&gt;"")+('Dvd Calendar'!$E$1322:$CZ$1322='Field Check'!$C$56)*('Field Check'!$C$56&lt;&gt;"")+('Dvd Calendar'!$E$1322:$CZ$1322='Field Check'!$C$57)*('Field Check'!$C$57&lt;&gt;""))*(COUNTIF('Dvd Calendar'!$E$1324:$CZ$1324,'Dvd Calendar'!$E$1317:$CZ$1317)=0)),"")))</f>
        <v/>
      </c>
      <c r="N170" s="77">
        <f>IF(N$49="","",IF($B170="","",IFERROR(SUMIFS('Dvd Calendar'!$E$1325:$CZ$1325,'Dvd Calendar'!$E$1324:$CZ$1324,"&gt;"&amp;N$48,'Dvd Calendar'!$E$1324:$CZ$1324,"&lt;="&amp;N$49)+SUMPRODUCT(('Dvd Calendar'!$E$1317:$CZ$1317&gt;N$48)*('Dvd Calendar'!$E$1317:$CZ$1317&lt;=N$49)*'Dvd Calendar'!$E$1320:$CZ$1320*(('Dvd Calendar'!$E$1322:$CZ$1322='Field Check'!$C$53)*('Field Check'!$C$53&lt;&gt;"")+('Dvd Calendar'!$E$1322:$CZ$1322='Field Check'!$C$54)*('Field Check'!$C$54&lt;&gt;"")+('Dvd Calendar'!$E$1322:$CZ$1322='Field Check'!$C$55)*('Field Check'!$C$55&lt;&gt;"")+('Dvd Calendar'!$E$1322:$CZ$1322='Field Check'!$C$56)*('Field Check'!$C$56&lt;&gt;"")+('Dvd Calendar'!$E$1322:$CZ$1322='Field Check'!$C$57)*('Field Check'!$C$57&lt;&gt;""))*(COUNTIF('Dvd Calendar'!$E$1324:$CZ$1324,'Dvd Calendar'!$E$1317:$CZ$1317)=0)),"")))</f>
        <v/>
      </c>
      <c r="O170" s="77">
        <f>IF(O$49="","",IF($B170="","",IFERROR(SUMIFS('Dvd Calendar'!$E$1325:$CZ$1325,'Dvd Calendar'!$E$1324:$CZ$1324,"&gt;"&amp;O$48,'Dvd Calendar'!$E$1324:$CZ$1324,"&lt;="&amp;O$49)+SUMPRODUCT(('Dvd Calendar'!$E$1317:$CZ$1317&gt;O$48)*('Dvd Calendar'!$E$1317:$CZ$1317&lt;=O$49)*'Dvd Calendar'!$E$1320:$CZ$1320*(('Dvd Calendar'!$E$1322:$CZ$1322='Field Check'!$C$53)*('Field Check'!$C$53&lt;&gt;"")+('Dvd Calendar'!$E$1322:$CZ$1322='Field Check'!$C$54)*('Field Check'!$C$54&lt;&gt;"")+('Dvd Calendar'!$E$1322:$CZ$1322='Field Check'!$C$55)*('Field Check'!$C$55&lt;&gt;"")+('Dvd Calendar'!$E$1322:$CZ$1322='Field Check'!$C$56)*('Field Check'!$C$56&lt;&gt;"")+('Dvd Calendar'!$E$1322:$CZ$1322='Field Check'!$C$57)*('Field Check'!$C$57&lt;&gt;""))*(COUNTIF('Dvd Calendar'!$E$1324:$CZ$1324,'Dvd Calendar'!$E$1317:$CZ$1317)=0)),"")))</f>
        <v/>
      </c>
      <c r="P170" s="77">
        <f>IF(P$49="","",IF($B170="","",IFERROR(SUMIFS('Dvd Calendar'!$E$1325:$CZ$1325,'Dvd Calendar'!$E$1324:$CZ$1324,"&gt;"&amp;P$48,'Dvd Calendar'!$E$1324:$CZ$1324,"&lt;="&amp;P$49)+SUMPRODUCT(('Dvd Calendar'!$E$1317:$CZ$1317&gt;P$48)*('Dvd Calendar'!$E$1317:$CZ$1317&lt;=P$49)*'Dvd Calendar'!$E$1320:$CZ$1320*(('Dvd Calendar'!$E$1322:$CZ$1322='Field Check'!$C$53)*('Field Check'!$C$53&lt;&gt;"")+('Dvd Calendar'!$E$1322:$CZ$1322='Field Check'!$C$54)*('Field Check'!$C$54&lt;&gt;"")+('Dvd Calendar'!$E$1322:$CZ$1322='Field Check'!$C$55)*('Field Check'!$C$55&lt;&gt;"")+('Dvd Calendar'!$E$1322:$CZ$1322='Field Check'!$C$56)*('Field Check'!$C$56&lt;&gt;"")+('Dvd Calendar'!$E$1322:$CZ$1322='Field Check'!$C$57)*('Field Check'!$C$57&lt;&gt;""))*(COUNTIF('Dvd Calendar'!$E$1324:$CZ$1324,'Dvd Calendar'!$E$1317:$CZ$1317)=0)),"")))</f>
        <v/>
      </c>
      <c r="Q170" s="77">
        <f>IF(Q$49="","",IF($B170="","",IFERROR(SUMIFS('Dvd Calendar'!$E$1325:$CZ$1325,'Dvd Calendar'!$E$1324:$CZ$1324,"&gt;"&amp;Q$48,'Dvd Calendar'!$E$1324:$CZ$1324,"&lt;="&amp;Q$49)+SUMPRODUCT(('Dvd Calendar'!$E$1317:$CZ$1317&gt;Q$48)*('Dvd Calendar'!$E$1317:$CZ$1317&lt;=Q$49)*'Dvd Calendar'!$E$1320:$CZ$1320*(('Dvd Calendar'!$E$1322:$CZ$1322='Field Check'!$C$53)*('Field Check'!$C$53&lt;&gt;"")+('Dvd Calendar'!$E$1322:$CZ$1322='Field Check'!$C$54)*('Field Check'!$C$54&lt;&gt;"")+('Dvd Calendar'!$E$1322:$CZ$1322='Field Check'!$C$55)*('Field Check'!$C$55&lt;&gt;"")+('Dvd Calendar'!$E$1322:$CZ$1322='Field Check'!$C$56)*('Field Check'!$C$56&lt;&gt;"")+('Dvd Calendar'!$E$1322:$CZ$1322='Field Check'!$C$57)*('Field Check'!$C$57&lt;&gt;""))*(COUNTIF('Dvd Calendar'!$E$1324:$CZ$1324,'Dvd Calendar'!$E$1317:$CZ$1317)=0)),"")))</f>
        <v/>
      </c>
      <c r="R170" s="77">
        <f>IF(R$49="","",IF($B170="","",IFERROR(SUMIFS('Dvd Calendar'!$E$1325:$CZ$1325,'Dvd Calendar'!$E$1324:$CZ$1324,"&gt;"&amp;R$48,'Dvd Calendar'!$E$1324:$CZ$1324,"&lt;="&amp;R$49)+SUMPRODUCT(('Dvd Calendar'!$E$1317:$CZ$1317&gt;R$48)*('Dvd Calendar'!$E$1317:$CZ$1317&lt;=R$49)*'Dvd Calendar'!$E$1320:$CZ$1320*(('Dvd Calendar'!$E$1322:$CZ$1322='Field Check'!$C$53)*('Field Check'!$C$53&lt;&gt;"")+('Dvd Calendar'!$E$1322:$CZ$1322='Field Check'!$C$54)*('Field Check'!$C$54&lt;&gt;"")+('Dvd Calendar'!$E$1322:$CZ$1322='Field Check'!$C$55)*('Field Check'!$C$55&lt;&gt;"")+('Dvd Calendar'!$E$1322:$CZ$1322='Field Check'!$C$56)*('Field Check'!$C$56&lt;&gt;"")+('Dvd Calendar'!$E$1322:$CZ$1322='Field Check'!$C$57)*('Field Check'!$C$57&lt;&gt;""))*(COUNTIF('Dvd Calendar'!$E$1324:$CZ$1324,'Dvd Calendar'!$E$1317:$CZ$1317)=0)),"")))</f>
        <v/>
      </c>
    </row>
    <row r="171">
      <c r="B171" s="126">
        <f>IF('AS51'!$C$126="","",'AS51'!$C$126)</f>
        <v/>
      </c>
      <c r="C171" s="77">
        <f>IF(C$49="","",IF($B171="","",IFERROR(SUMIFS('Dvd Calendar'!$E$1336:$CZ$1336,'Dvd Calendar'!$E$1335:$CZ$1335,"&gt;"&amp;C$48,'Dvd Calendar'!$E$1335:$CZ$1335,"&lt;="&amp;C$49)+SUMPRODUCT(('Dvd Calendar'!$E$1328:$CZ$1328&gt;C$48)*('Dvd Calendar'!$E$1328:$CZ$1328&lt;=C$49)*'Dvd Calendar'!$E$1331:$CZ$1331*(('Dvd Calendar'!$E$1333:$CZ$1333='Field Check'!$C$53)*('Field Check'!$C$53&lt;&gt;"")+('Dvd Calendar'!$E$1333:$CZ$1333='Field Check'!$C$54)*('Field Check'!$C$54&lt;&gt;"")+('Dvd Calendar'!$E$1333:$CZ$1333='Field Check'!$C$55)*('Field Check'!$C$55&lt;&gt;"")+('Dvd Calendar'!$E$1333:$CZ$1333='Field Check'!$C$56)*('Field Check'!$C$56&lt;&gt;"")+('Dvd Calendar'!$E$1333:$CZ$1333='Field Check'!$C$57)*('Field Check'!$C$57&lt;&gt;""))*(COUNTIF('Dvd Calendar'!$E$1335:$CZ$1335,'Dvd Calendar'!$E$1328:$CZ$1328)=0)),"")))</f>
        <v/>
      </c>
      <c r="D171" s="77">
        <f>IF(D$49="","",IF($B171="","",IFERROR(SUMIFS('Dvd Calendar'!$E$1336:$CZ$1336,'Dvd Calendar'!$E$1335:$CZ$1335,"&gt;"&amp;D$48,'Dvd Calendar'!$E$1335:$CZ$1335,"&lt;="&amp;D$49)+SUMPRODUCT(('Dvd Calendar'!$E$1328:$CZ$1328&gt;D$48)*('Dvd Calendar'!$E$1328:$CZ$1328&lt;=D$49)*'Dvd Calendar'!$E$1331:$CZ$1331*(('Dvd Calendar'!$E$1333:$CZ$1333='Field Check'!$C$53)*('Field Check'!$C$53&lt;&gt;"")+('Dvd Calendar'!$E$1333:$CZ$1333='Field Check'!$C$54)*('Field Check'!$C$54&lt;&gt;"")+('Dvd Calendar'!$E$1333:$CZ$1333='Field Check'!$C$55)*('Field Check'!$C$55&lt;&gt;"")+('Dvd Calendar'!$E$1333:$CZ$1333='Field Check'!$C$56)*('Field Check'!$C$56&lt;&gt;"")+('Dvd Calendar'!$E$1333:$CZ$1333='Field Check'!$C$57)*('Field Check'!$C$57&lt;&gt;""))*(COUNTIF('Dvd Calendar'!$E$1335:$CZ$1335,'Dvd Calendar'!$E$1328:$CZ$1328)=0)),"")))</f>
        <v/>
      </c>
      <c r="E171" s="77">
        <f>IF(E$49="","",IF($B171="","",IFERROR(SUMIFS('Dvd Calendar'!$E$1336:$CZ$1336,'Dvd Calendar'!$E$1335:$CZ$1335,"&gt;"&amp;E$48,'Dvd Calendar'!$E$1335:$CZ$1335,"&lt;="&amp;E$49)+SUMPRODUCT(('Dvd Calendar'!$E$1328:$CZ$1328&gt;E$48)*('Dvd Calendar'!$E$1328:$CZ$1328&lt;=E$49)*'Dvd Calendar'!$E$1331:$CZ$1331*(('Dvd Calendar'!$E$1333:$CZ$1333='Field Check'!$C$53)*('Field Check'!$C$53&lt;&gt;"")+('Dvd Calendar'!$E$1333:$CZ$1333='Field Check'!$C$54)*('Field Check'!$C$54&lt;&gt;"")+('Dvd Calendar'!$E$1333:$CZ$1333='Field Check'!$C$55)*('Field Check'!$C$55&lt;&gt;"")+('Dvd Calendar'!$E$1333:$CZ$1333='Field Check'!$C$56)*('Field Check'!$C$56&lt;&gt;"")+('Dvd Calendar'!$E$1333:$CZ$1333='Field Check'!$C$57)*('Field Check'!$C$57&lt;&gt;""))*(COUNTIF('Dvd Calendar'!$E$1335:$CZ$1335,'Dvd Calendar'!$E$1328:$CZ$1328)=0)),"")))</f>
        <v/>
      </c>
      <c r="F171" s="77">
        <f>IF(F$49="","",IF($B171="","",IFERROR(SUMIFS('Dvd Calendar'!$E$1336:$CZ$1336,'Dvd Calendar'!$E$1335:$CZ$1335,"&gt;"&amp;F$48,'Dvd Calendar'!$E$1335:$CZ$1335,"&lt;="&amp;F$49)+SUMPRODUCT(('Dvd Calendar'!$E$1328:$CZ$1328&gt;F$48)*('Dvd Calendar'!$E$1328:$CZ$1328&lt;=F$49)*'Dvd Calendar'!$E$1331:$CZ$1331*(('Dvd Calendar'!$E$1333:$CZ$1333='Field Check'!$C$53)*('Field Check'!$C$53&lt;&gt;"")+('Dvd Calendar'!$E$1333:$CZ$1333='Field Check'!$C$54)*('Field Check'!$C$54&lt;&gt;"")+('Dvd Calendar'!$E$1333:$CZ$1333='Field Check'!$C$55)*('Field Check'!$C$55&lt;&gt;"")+('Dvd Calendar'!$E$1333:$CZ$1333='Field Check'!$C$56)*('Field Check'!$C$56&lt;&gt;"")+('Dvd Calendar'!$E$1333:$CZ$1333='Field Check'!$C$57)*('Field Check'!$C$57&lt;&gt;""))*(COUNTIF('Dvd Calendar'!$E$1335:$CZ$1335,'Dvd Calendar'!$E$1328:$CZ$1328)=0)),"")))</f>
        <v/>
      </c>
      <c r="G171" s="77">
        <f>IF(G$49="","",IF($B171="","",IFERROR(SUMIFS('Dvd Calendar'!$E$1336:$CZ$1336,'Dvd Calendar'!$E$1335:$CZ$1335,"&gt;"&amp;G$48,'Dvd Calendar'!$E$1335:$CZ$1335,"&lt;="&amp;G$49)+SUMPRODUCT(('Dvd Calendar'!$E$1328:$CZ$1328&gt;G$48)*('Dvd Calendar'!$E$1328:$CZ$1328&lt;=G$49)*'Dvd Calendar'!$E$1331:$CZ$1331*(('Dvd Calendar'!$E$1333:$CZ$1333='Field Check'!$C$53)*('Field Check'!$C$53&lt;&gt;"")+('Dvd Calendar'!$E$1333:$CZ$1333='Field Check'!$C$54)*('Field Check'!$C$54&lt;&gt;"")+('Dvd Calendar'!$E$1333:$CZ$1333='Field Check'!$C$55)*('Field Check'!$C$55&lt;&gt;"")+('Dvd Calendar'!$E$1333:$CZ$1333='Field Check'!$C$56)*('Field Check'!$C$56&lt;&gt;"")+('Dvd Calendar'!$E$1333:$CZ$1333='Field Check'!$C$57)*('Field Check'!$C$57&lt;&gt;""))*(COUNTIF('Dvd Calendar'!$E$1335:$CZ$1335,'Dvd Calendar'!$E$1328:$CZ$1328)=0)),"")))</f>
        <v/>
      </c>
      <c r="H171" s="77">
        <f>IF(H$49="","",IF($B171="","",IFERROR(SUMIFS('Dvd Calendar'!$E$1336:$CZ$1336,'Dvd Calendar'!$E$1335:$CZ$1335,"&gt;"&amp;H$48,'Dvd Calendar'!$E$1335:$CZ$1335,"&lt;="&amp;H$49)+SUMPRODUCT(('Dvd Calendar'!$E$1328:$CZ$1328&gt;H$48)*('Dvd Calendar'!$E$1328:$CZ$1328&lt;=H$49)*'Dvd Calendar'!$E$1331:$CZ$1331*(('Dvd Calendar'!$E$1333:$CZ$1333='Field Check'!$C$53)*('Field Check'!$C$53&lt;&gt;"")+('Dvd Calendar'!$E$1333:$CZ$1333='Field Check'!$C$54)*('Field Check'!$C$54&lt;&gt;"")+('Dvd Calendar'!$E$1333:$CZ$1333='Field Check'!$C$55)*('Field Check'!$C$55&lt;&gt;"")+('Dvd Calendar'!$E$1333:$CZ$1333='Field Check'!$C$56)*('Field Check'!$C$56&lt;&gt;"")+('Dvd Calendar'!$E$1333:$CZ$1333='Field Check'!$C$57)*('Field Check'!$C$57&lt;&gt;""))*(COUNTIF('Dvd Calendar'!$E$1335:$CZ$1335,'Dvd Calendar'!$E$1328:$CZ$1328)=0)),"")))</f>
        <v/>
      </c>
      <c r="I171" s="77">
        <f>IF(I$49="","",IF($B171="","",IFERROR(SUMIFS('Dvd Calendar'!$E$1336:$CZ$1336,'Dvd Calendar'!$E$1335:$CZ$1335,"&gt;"&amp;I$48,'Dvd Calendar'!$E$1335:$CZ$1335,"&lt;="&amp;I$49)+SUMPRODUCT(('Dvd Calendar'!$E$1328:$CZ$1328&gt;I$48)*('Dvd Calendar'!$E$1328:$CZ$1328&lt;=I$49)*'Dvd Calendar'!$E$1331:$CZ$1331*(('Dvd Calendar'!$E$1333:$CZ$1333='Field Check'!$C$53)*('Field Check'!$C$53&lt;&gt;"")+('Dvd Calendar'!$E$1333:$CZ$1333='Field Check'!$C$54)*('Field Check'!$C$54&lt;&gt;"")+('Dvd Calendar'!$E$1333:$CZ$1333='Field Check'!$C$55)*('Field Check'!$C$55&lt;&gt;"")+('Dvd Calendar'!$E$1333:$CZ$1333='Field Check'!$C$56)*('Field Check'!$C$56&lt;&gt;"")+('Dvd Calendar'!$E$1333:$CZ$1333='Field Check'!$C$57)*('Field Check'!$C$57&lt;&gt;""))*(COUNTIF('Dvd Calendar'!$E$1335:$CZ$1335,'Dvd Calendar'!$E$1328:$CZ$1328)=0)),"")))</f>
        <v/>
      </c>
      <c r="J171" s="77">
        <f>IF(J$49="","",IF($B171="","",IFERROR(SUMIFS('Dvd Calendar'!$E$1336:$CZ$1336,'Dvd Calendar'!$E$1335:$CZ$1335,"&gt;"&amp;J$48,'Dvd Calendar'!$E$1335:$CZ$1335,"&lt;="&amp;J$49)+SUMPRODUCT(('Dvd Calendar'!$E$1328:$CZ$1328&gt;J$48)*('Dvd Calendar'!$E$1328:$CZ$1328&lt;=J$49)*'Dvd Calendar'!$E$1331:$CZ$1331*(('Dvd Calendar'!$E$1333:$CZ$1333='Field Check'!$C$53)*('Field Check'!$C$53&lt;&gt;"")+('Dvd Calendar'!$E$1333:$CZ$1333='Field Check'!$C$54)*('Field Check'!$C$54&lt;&gt;"")+('Dvd Calendar'!$E$1333:$CZ$1333='Field Check'!$C$55)*('Field Check'!$C$55&lt;&gt;"")+('Dvd Calendar'!$E$1333:$CZ$1333='Field Check'!$C$56)*('Field Check'!$C$56&lt;&gt;"")+('Dvd Calendar'!$E$1333:$CZ$1333='Field Check'!$C$57)*('Field Check'!$C$57&lt;&gt;""))*(COUNTIF('Dvd Calendar'!$E$1335:$CZ$1335,'Dvd Calendar'!$E$1328:$CZ$1328)=0)),"")))</f>
        <v/>
      </c>
      <c r="K171" s="77">
        <f>IF(K$49="","",IF($B171="","",IFERROR(SUMIFS('Dvd Calendar'!$E$1336:$CZ$1336,'Dvd Calendar'!$E$1335:$CZ$1335,"&gt;"&amp;K$48,'Dvd Calendar'!$E$1335:$CZ$1335,"&lt;="&amp;K$49)+SUMPRODUCT(('Dvd Calendar'!$E$1328:$CZ$1328&gt;K$48)*('Dvd Calendar'!$E$1328:$CZ$1328&lt;=K$49)*'Dvd Calendar'!$E$1331:$CZ$1331*(('Dvd Calendar'!$E$1333:$CZ$1333='Field Check'!$C$53)*('Field Check'!$C$53&lt;&gt;"")+('Dvd Calendar'!$E$1333:$CZ$1333='Field Check'!$C$54)*('Field Check'!$C$54&lt;&gt;"")+('Dvd Calendar'!$E$1333:$CZ$1333='Field Check'!$C$55)*('Field Check'!$C$55&lt;&gt;"")+('Dvd Calendar'!$E$1333:$CZ$1333='Field Check'!$C$56)*('Field Check'!$C$56&lt;&gt;"")+('Dvd Calendar'!$E$1333:$CZ$1333='Field Check'!$C$57)*('Field Check'!$C$57&lt;&gt;""))*(COUNTIF('Dvd Calendar'!$E$1335:$CZ$1335,'Dvd Calendar'!$E$1328:$CZ$1328)=0)),"")))</f>
        <v/>
      </c>
      <c r="L171" s="77">
        <f>IF(L$49="","",IF($B171="","",IFERROR(SUMIFS('Dvd Calendar'!$E$1336:$CZ$1336,'Dvd Calendar'!$E$1335:$CZ$1335,"&gt;"&amp;L$48,'Dvd Calendar'!$E$1335:$CZ$1335,"&lt;="&amp;L$49)+SUMPRODUCT(('Dvd Calendar'!$E$1328:$CZ$1328&gt;L$48)*('Dvd Calendar'!$E$1328:$CZ$1328&lt;=L$49)*'Dvd Calendar'!$E$1331:$CZ$1331*(('Dvd Calendar'!$E$1333:$CZ$1333='Field Check'!$C$53)*('Field Check'!$C$53&lt;&gt;"")+('Dvd Calendar'!$E$1333:$CZ$1333='Field Check'!$C$54)*('Field Check'!$C$54&lt;&gt;"")+('Dvd Calendar'!$E$1333:$CZ$1333='Field Check'!$C$55)*('Field Check'!$C$55&lt;&gt;"")+('Dvd Calendar'!$E$1333:$CZ$1333='Field Check'!$C$56)*('Field Check'!$C$56&lt;&gt;"")+('Dvd Calendar'!$E$1333:$CZ$1333='Field Check'!$C$57)*('Field Check'!$C$57&lt;&gt;""))*(COUNTIF('Dvd Calendar'!$E$1335:$CZ$1335,'Dvd Calendar'!$E$1328:$CZ$1328)=0)),"")))</f>
        <v/>
      </c>
      <c r="M171" s="77">
        <f>IF(M$49="","",IF($B171="","",IFERROR(SUMIFS('Dvd Calendar'!$E$1336:$CZ$1336,'Dvd Calendar'!$E$1335:$CZ$1335,"&gt;"&amp;M$48,'Dvd Calendar'!$E$1335:$CZ$1335,"&lt;="&amp;M$49)+SUMPRODUCT(('Dvd Calendar'!$E$1328:$CZ$1328&gt;M$48)*('Dvd Calendar'!$E$1328:$CZ$1328&lt;=M$49)*'Dvd Calendar'!$E$1331:$CZ$1331*(('Dvd Calendar'!$E$1333:$CZ$1333='Field Check'!$C$53)*('Field Check'!$C$53&lt;&gt;"")+('Dvd Calendar'!$E$1333:$CZ$1333='Field Check'!$C$54)*('Field Check'!$C$54&lt;&gt;"")+('Dvd Calendar'!$E$1333:$CZ$1333='Field Check'!$C$55)*('Field Check'!$C$55&lt;&gt;"")+('Dvd Calendar'!$E$1333:$CZ$1333='Field Check'!$C$56)*('Field Check'!$C$56&lt;&gt;"")+('Dvd Calendar'!$E$1333:$CZ$1333='Field Check'!$C$57)*('Field Check'!$C$57&lt;&gt;""))*(COUNTIF('Dvd Calendar'!$E$1335:$CZ$1335,'Dvd Calendar'!$E$1328:$CZ$1328)=0)),"")))</f>
        <v/>
      </c>
      <c r="N171" s="77">
        <f>IF(N$49="","",IF($B171="","",IFERROR(SUMIFS('Dvd Calendar'!$E$1336:$CZ$1336,'Dvd Calendar'!$E$1335:$CZ$1335,"&gt;"&amp;N$48,'Dvd Calendar'!$E$1335:$CZ$1335,"&lt;="&amp;N$49)+SUMPRODUCT(('Dvd Calendar'!$E$1328:$CZ$1328&gt;N$48)*('Dvd Calendar'!$E$1328:$CZ$1328&lt;=N$49)*'Dvd Calendar'!$E$1331:$CZ$1331*(('Dvd Calendar'!$E$1333:$CZ$1333='Field Check'!$C$53)*('Field Check'!$C$53&lt;&gt;"")+('Dvd Calendar'!$E$1333:$CZ$1333='Field Check'!$C$54)*('Field Check'!$C$54&lt;&gt;"")+('Dvd Calendar'!$E$1333:$CZ$1333='Field Check'!$C$55)*('Field Check'!$C$55&lt;&gt;"")+('Dvd Calendar'!$E$1333:$CZ$1333='Field Check'!$C$56)*('Field Check'!$C$56&lt;&gt;"")+('Dvd Calendar'!$E$1333:$CZ$1333='Field Check'!$C$57)*('Field Check'!$C$57&lt;&gt;""))*(COUNTIF('Dvd Calendar'!$E$1335:$CZ$1335,'Dvd Calendar'!$E$1328:$CZ$1328)=0)),"")))</f>
        <v/>
      </c>
      <c r="O171" s="77">
        <f>IF(O$49="","",IF($B171="","",IFERROR(SUMIFS('Dvd Calendar'!$E$1336:$CZ$1336,'Dvd Calendar'!$E$1335:$CZ$1335,"&gt;"&amp;O$48,'Dvd Calendar'!$E$1335:$CZ$1335,"&lt;="&amp;O$49)+SUMPRODUCT(('Dvd Calendar'!$E$1328:$CZ$1328&gt;O$48)*('Dvd Calendar'!$E$1328:$CZ$1328&lt;=O$49)*'Dvd Calendar'!$E$1331:$CZ$1331*(('Dvd Calendar'!$E$1333:$CZ$1333='Field Check'!$C$53)*('Field Check'!$C$53&lt;&gt;"")+('Dvd Calendar'!$E$1333:$CZ$1333='Field Check'!$C$54)*('Field Check'!$C$54&lt;&gt;"")+('Dvd Calendar'!$E$1333:$CZ$1333='Field Check'!$C$55)*('Field Check'!$C$55&lt;&gt;"")+('Dvd Calendar'!$E$1333:$CZ$1333='Field Check'!$C$56)*('Field Check'!$C$56&lt;&gt;"")+('Dvd Calendar'!$E$1333:$CZ$1333='Field Check'!$C$57)*('Field Check'!$C$57&lt;&gt;""))*(COUNTIF('Dvd Calendar'!$E$1335:$CZ$1335,'Dvd Calendar'!$E$1328:$CZ$1328)=0)),"")))</f>
        <v/>
      </c>
      <c r="P171" s="77">
        <f>IF(P$49="","",IF($B171="","",IFERROR(SUMIFS('Dvd Calendar'!$E$1336:$CZ$1336,'Dvd Calendar'!$E$1335:$CZ$1335,"&gt;"&amp;P$48,'Dvd Calendar'!$E$1335:$CZ$1335,"&lt;="&amp;P$49)+SUMPRODUCT(('Dvd Calendar'!$E$1328:$CZ$1328&gt;P$48)*('Dvd Calendar'!$E$1328:$CZ$1328&lt;=P$49)*'Dvd Calendar'!$E$1331:$CZ$1331*(('Dvd Calendar'!$E$1333:$CZ$1333='Field Check'!$C$53)*('Field Check'!$C$53&lt;&gt;"")+('Dvd Calendar'!$E$1333:$CZ$1333='Field Check'!$C$54)*('Field Check'!$C$54&lt;&gt;"")+('Dvd Calendar'!$E$1333:$CZ$1333='Field Check'!$C$55)*('Field Check'!$C$55&lt;&gt;"")+('Dvd Calendar'!$E$1333:$CZ$1333='Field Check'!$C$56)*('Field Check'!$C$56&lt;&gt;"")+('Dvd Calendar'!$E$1333:$CZ$1333='Field Check'!$C$57)*('Field Check'!$C$57&lt;&gt;""))*(COUNTIF('Dvd Calendar'!$E$1335:$CZ$1335,'Dvd Calendar'!$E$1328:$CZ$1328)=0)),"")))</f>
        <v/>
      </c>
      <c r="Q171" s="77">
        <f>IF(Q$49="","",IF($B171="","",IFERROR(SUMIFS('Dvd Calendar'!$E$1336:$CZ$1336,'Dvd Calendar'!$E$1335:$CZ$1335,"&gt;"&amp;Q$48,'Dvd Calendar'!$E$1335:$CZ$1335,"&lt;="&amp;Q$49)+SUMPRODUCT(('Dvd Calendar'!$E$1328:$CZ$1328&gt;Q$48)*('Dvd Calendar'!$E$1328:$CZ$1328&lt;=Q$49)*'Dvd Calendar'!$E$1331:$CZ$1331*(('Dvd Calendar'!$E$1333:$CZ$1333='Field Check'!$C$53)*('Field Check'!$C$53&lt;&gt;"")+('Dvd Calendar'!$E$1333:$CZ$1333='Field Check'!$C$54)*('Field Check'!$C$54&lt;&gt;"")+('Dvd Calendar'!$E$1333:$CZ$1333='Field Check'!$C$55)*('Field Check'!$C$55&lt;&gt;"")+('Dvd Calendar'!$E$1333:$CZ$1333='Field Check'!$C$56)*('Field Check'!$C$56&lt;&gt;"")+('Dvd Calendar'!$E$1333:$CZ$1333='Field Check'!$C$57)*('Field Check'!$C$57&lt;&gt;""))*(COUNTIF('Dvd Calendar'!$E$1335:$CZ$1335,'Dvd Calendar'!$E$1328:$CZ$1328)=0)),"")))</f>
        <v/>
      </c>
      <c r="R171" s="77">
        <f>IF(R$49="","",IF($B171="","",IFERROR(SUMIFS('Dvd Calendar'!$E$1336:$CZ$1336,'Dvd Calendar'!$E$1335:$CZ$1335,"&gt;"&amp;R$48,'Dvd Calendar'!$E$1335:$CZ$1335,"&lt;="&amp;R$49)+SUMPRODUCT(('Dvd Calendar'!$E$1328:$CZ$1328&gt;R$48)*('Dvd Calendar'!$E$1328:$CZ$1328&lt;=R$49)*'Dvd Calendar'!$E$1331:$CZ$1331*(('Dvd Calendar'!$E$1333:$CZ$1333='Field Check'!$C$53)*('Field Check'!$C$53&lt;&gt;"")+('Dvd Calendar'!$E$1333:$CZ$1333='Field Check'!$C$54)*('Field Check'!$C$54&lt;&gt;"")+('Dvd Calendar'!$E$1333:$CZ$1333='Field Check'!$C$55)*('Field Check'!$C$55&lt;&gt;"")+('Dvd Calendar'!$E$1333:$CZ$1333='Field Check'!$C$56)*('Field Check'!$C$56&lt;&gt;"")+('Dvd Calendar'!$E$1333:$CZ$1333='Field Check'!$C$57)*('Field Check'!$C$57&lt;&gt;""))*(COUNTIF('Dvd Calendar'!$E$1335:$CZ$1335,'Dvd Calendar'!$E$1328:$CZ$1328)=0)),"")))</f>
        <v/>
      </c>
    </row>
    <row r="172">
      <c r="B172" s="126">
        <f>IF('AS51'!$C$127="","",'AS51'!$C$127)</f>
        <v/>
      </c>
      <c r="C172" s="77">
        <f>IF(C$49="","",IF($B172="","",IFERROR(SUMIFS('Dvd Calendar'!$E$1347:$CZ$1347,'Dvd Calendar'!$E$1346:$CZ$1346,"&gt;"&amp;C$48,'Dvd Calendar'!$E$1346:$CZ$1346,"&lt;="&amp;C$49)+SUMPRODUCT(('Dvd Calendar'!$E$1339:$CZ$1339&gt;C$48)*('Dvd Calendar'!$E$1339:$CZ$1339&lt;=C$49)*'Dvd Calendar'!$E$1342:$CZ$1342*(('Dvd Calendar'!$E$1344:$CZ$1344='Field Check'!$C$53)*('Field Check'!$C$53&lt;&gt;"")+('Dvd Calendar'!$E$1344:$CZ$1344='Field Check'!$C$54)*('Field Check'!$C$54&lt;&gt;"")+('Dvd Calendar'!$E$1344:$CZ$1344='Field Check'!$C$55)*('Field Check'!$C$55&lt;&gt;"")+('Dvd Calendar'!$E$1344:$CZ$1344='Field Check'!$C$56)*('Field Check'!$C$56&lt;&gt;"")+('Dvd Calendar'!$E$1344:$CZ$1344='Field Check'!$C$57)*('Field Check'!$C$57&lt;&gt;""))*(COUNTIF('Dvd Calendar'!$E$1346:$CZ$1346,'Dvd Calendar'!$E$1339:$CZ$1339)=0)),"")))</f>
        <v/>
      </c>
      <c r="D172" s="77">
        <f>IF(D$49="","",IF($B172="","",IFERROR(SUMIFS('Dvd Calendar'!$E$1347:$CZ$1347,'Dvd Calendar'!$E$1346:$CZ$1346,"&gt;"&amp;D$48,'Dvd Calendar'!$E$1346:$CZ$1346,"&lt;="&amp;D$49)+SUMPRODUCT(('Dvd Calendar'!$E$1339:$CZ$1339&gt;D$48)*('Dvd Calendar'!$E$1339:$CZ$1339&lt;=D$49)*'Dvd Calendar'!$E$1342:$CZ$1342*(('Dvd Calendar'!$E$1344:$CZ$1344='Field Check'!$C$53)*('Field Check'!$C$53&lt;&gt;"")+('Dvd Calendar'!$E$1344:$CZ$1344='Field Check'!$C$54)*('Field Check'!$C$54&lt;&gt;"")+('Dvd Calendar'!$E$1344:$CZ$1344='Field Check'!$C$55)*('Field Check'!$C$55&lt;&gt;"")+('Dvd Calendar'!$E$1344:$CZ$1344='Field Check'!$C$56)*('Field Check'!$C$56&lt;&gt;"")+('Dvd Calendar'!$E$1344:$CZ$1344='Field Check'!$C$57)*('Field Check'!$C$57&lt;&gt;""))*(COUNTIF('Dvd Calendar'!$E$1346:$CZ$1346,'Dvd Calendar'!$E$1339:$CZ$1339)=0)),"")))</f>
        <v/>
      </c>
      <c r="E172" s="77">
        <f>IF(E$49="","",IF($B172="","",IFERROR(SUMIFS('Dvd Calendar'!$E$1347:$CZ$1347,'Dvd Calendar'!$E$1346:$CZ$1346,"&gt;"&amp;E$48,'Dvd Calendar'!$E$1346:$CZ$1346,"&lt;="&amp;E$49)+SUMPRODUCT(('Dvd Calendar'!$E$1339:$CZ$1339&gt;E$48)*('Dvd Calendar'!$E$1339:$CZ$1339&lt;=E$49)*'Dvd Calendar'!$E$1342:$CZ$1342*(('Dvd Calendar'!$E$1344:$CZ$1344='Field Check'!$C$53)*('Field Check'!$C$53&lt;&gt;"")+('Dvd Calendar'!$E$1344:$CZ$1344='Field Check'!$C$54)*('Field Check'!$C$54&lt;&gt;"")+('Dvd Calendar'!$E$1344:$CZ$1344='Field Check'!$C$55)*('Field Check'!$C$55&lt;&gt;"")+('Dvd Calendar'!$E$1344:$CZ$1344='Field Check'!$C$56)*('Field Check'!$C$56&lt;&gt;"")+('Dvd Calendar'!$E$1344:$CZ$1344='Field Check'!$C$57)*('Field Check'!$C$57&lt;&gt;""))*(COUNTIF('Dvd Calendar'!$E$1346:$CZ$1346,'Dvd Calendar'!$E$1339:$CZ$1339)=0)),"")))</f>
        <v/>
      </c>
      <c r="F172" s="77">
        <f>IF(F$49="","",IF($B172="","",IFERROR(SUMIFS('Dvd Calendar'!$E$1347:$CZ$1347,'Dvd Calendar'!$E$1346:$CZ$1346,"&gt;"&amp;F$48,'Dvd Calendar'!$E$1346:$CZ$1346,"&lt;="&amp;F$49)+SUMPRODUCT(('Dvd Calendar'!$E$1339:$CZ$1339&gt;F$48)*('Dvd Calendar'!$E$1339:$CZ$1339&lt;=F$49)*'Dvd Calendar'!$E$1342:$CZ$1342*(('Dvd Calendar'!$E$1344:$CZ$1344='Field Check'!$C$53)*('Field Check'!$C$53&lt;&gt;"")+('Dvd Calendar'!$E$1344:$CZ$1344='Field Check'!$C$54)*('Field Check'!$C$54&lt;&gt;"")+('Dvd Calendar'!$E$1344:$CZ$1344='Field Check'!$C$55)*('Field Check'!$C$55&lt;&gt;"")+('Dvd Calendar'!$E$1344:$CZ$1344='Field Check'!$C$56)*('Field Check'!$C$56&lt;&gt;"")+('Dvd Calendar'!$E$1344:$CZ$1344='Field Check'!$C$57)*('Field Check'!$C$57&lt;&gt;""))*(COUNTIF('Dvd Calendar'!$E$1346:$CZ$1346,'Dvd Calendar'!$E$1339:$CZ$1339)=0)),"")))</f>
        <v/>
      </c>
      <c r="G172" s="77">
        <f>IF(G$49="","",IF($B172="","",IFERROR(SUMIFS('Dvd Calendar'!$E$1347:$CZ$1347,'Dvd Calendar'!$E$1346:$CZ$1346,"&gt;"&amp;G$48,'Dvd Calendar'!$E$1346:$CZ$1346,"&lt;="&amp;G$49)+SUMPRODUCT(('Dvd Calendar'!$E$1339:$CZ$1339&gt;G$48)*('Dvd Calendar'!$E$1339:$CZ$1339&lt;=G$49)*'Dvd Calendar'!$E$1342:$CZ$1342*(('Dvd Calendar'!$E$1344:$CZ$1344='Field Check'!$C$53)*('Field Check'!$C$53&lt;&gt;"")+('Dvd Calendar'!$E$1344:$CZ$1344='Field Check'!$C$54)*('Field Check'!$C$54&lt;&gt;"")+('Dvd Calendar'!$E$1344:$CZ$1344='Field Check'!$C$55)*('Field Check'!$C$55&lt;&gt;"")+('Dvd Calendar'!$E$1344:$CZ$1344='Field Check'!$C$56)*('Field Check'!$C$56&lt;&gt;"")+('Dvd Calendar'!$E$1344:$CZ$1344='Field Check'!$C$57)*('Field Check'!$C$57&lt;&gt;""))*(COUNTIF('Dvd Calendar'!$E$1346:$CZ$1346,'Dvd Calendar'!$E$1339:$CZ$1339)=0)),"")))</f>
        <v/>
      </c>
      <c r="H172" s="77">
        <f>IF(H$49="","",IF($B172="","",IFERROR(SUMIFS('Dvd Calendar'!$E$1347:$CZ$1347,'Dvd Calendar'!$E$1346:$CZ$1346,"&gt;"&amp;H$48,'Dvd Calendar'!$E$1346:$CZ$1346,"&lt;="&amp;H$49)+SUMPRODUCT(('Dvd Calendar'!$E$1339:$CZ$1339&gt;H$48)*('Dvd Calendar'!$E$1339:$CZ$1339&lt;=H$49)*'Dvd Calendar'!$E$1342:$CZ$1342*(('Dvd Calendar'!$E$1344:$CZ$1344='Field Check'!$C$53)*('Field Check'!$C$53&lt;&gt;"")+('Dvd Calendar'!$E$1344:$CZ$1344='Field Check'!$C$54)*('Field Check'!$C$54&lt;&gt;"")+('Dvd Calendar'!$E$1344:$CZ$1344='Field Check'!$C$55)*('Field Check'!$C$55&lt;&gt;"")+('Dvd Calendar'!$E$1344:$CZ$1344='Field Check'!$C$56)*('Field Check'!$C$56&lt;&gt;"")+('Dvd Calendar'!$E$1344:$CZ$1344='Field Check'!$C$57)*('Field Check'!$C$57&lt;&gt;""))*(COUNTIF('Dvd Calendar'!$E$1346:$CZ$1346,'Dvd Calendar'!$E$1339:$CZ$1339)=0)),"")))</f>
        <v/>
      </c>
      <c r="I172" s="77">
        <f>IF(I$49="","",IF($B172="","",IFERROR(SUMIFS('Dvd Calendar'!$E$1347:$CZ$1347,'Dvd Calendar'!$E$1346:$CZ$1346,"&gt;"&amp;I$48,'Dvd Calendar'!$E$1346:$CZ$1346,"&lt;="&amp;I$49)+SUMPRODUCT(('Dvd Calendar'!$E$1339:$CZ$1339&gt;I$48)*('Dvd Calendar'!$E$1339:$CZ$1339&lt;=I$49)*'Dvd Calendar'!$E$1342:$CZ$1342*(('Dvd Calendar'!$E$1344:$CZ$1344='Field Check'!$C$53)*('Field Check'!$C$53&lt;&gt;"")+('Dvd Calendar'!$E$1344:$CZ$1344='Field Check'!$C$54)*('Field Check'!$C$54&lt;&gt;"")+('Dvd Calendar'!$E$1344:$CZ$1344='Field Check'!$C$55)*('Field Check'!$C$55&lt;&gt;"")+('Dvd Calendar'!$E$1344:$CZ$1344='Field Check'!$C$56)*('Field Check'!$C$56&lt;&gt;"")+('Dvd Calendar'!$E$1344:$CZ$1344='Field Check'!$C$57)*('Field Check'!$C$57&lt;&gt;""))*(COUNTIF('Dvd Calendar'!$E$1346:$CZ$1346,'Dvd Calendar'!$E$1339:$CZ$1339)=0)),"")))</f>
        <v/>
      </c>
      <c r="J172" s="77">
        <f>IF(J$49="","",IF($B172="","",IFERROR(SUMIFS('Dvd Calendar'!$E$1347:$CZ$1347,'Dvd Calendar'!$E$1346:$CZ$1346,"&gt;"&amp;J$48,'Dvd Calendar'!$E$1346:$CZ$1346,"&lt;="&amp;J$49)+SUMPRODUCT(('Dvd Calendar'!$E$1339:$CZ$1339&gt;J$48)*('Dvd Calendar'!$E$1339:$CZ$1339&lt;=J$49)*'Dvd Calendar'!$E$1342:$CZ$1342*(('Dvd Calendar'!$E$1344:$CZ$1344='Field Check'!$C$53)*('Field Check'!$C$53&lt;&gt;"")+('Dvd Calendar'!$E$1344:$CZ$1344='Field Check'!$C$54)*('Field Check'!$C$54&lt;&gt;"")+('Dvd Calendar'!$E$1344:$CZ$1344='Field Check'!$C$55)*('Field Check'!$C$55&lt;&gt;"")+('Dvd Calendar'!$E$1344:$CZ$1344='Field Check'!$C$56)*('Field Check'!$C$56&lt;&gt;"")+('Dvd Calendar'!$E$1344:$CZ$1344='Field Check'!$C$57)*('Field Check'!$C$57&lt;&gt;""))*(COUNTIF('Dvd Calendar'!$E$1346:$CZ$1346,'Dvd Calendar'!$E$1339:$CZ$1339)=0)),"")))</f>
        <v/>
      </c>
      <c r="K172" s="77">
        <f>IF(K$49="","",IF($B172="","",IFERROR(SUMIFS('Dvd Calendar'!$E$1347:$CZ$1347,'Dvd Calendar'!$E$1346:$CZ$1346,"&gt;"&amp;K$48,'Dvd Calendar'!$E$1346:$CZ$1346,"&lt;="&amp;K$49)+SUMPRODUCT(('Dvd Calendar'!$E$1339:$CZ$1339&gt;K$48)*('Dvd Calendar'!$E$1339:$CZ$1339&lt;=K$49)*'Dvd Calendar'!$E$1342:$CZ$1342*(('Dvd Calendar'!$E$1344:$CZ$1344='Field Check'!$C$53)*('Field Check'!$C$53&lt;&gt;"")+('Dvd Calendar'!$E$1344:$CZ$1344='Field Check'!$C$54)*('Field Check'!$C$54&lt;&gt;"")+('Dvd Calendar'!$E$1344:$CZ$1344='Field Check'!$C$55)*('Field Check'!$C$55&lt;&gt;"")+('Dvd Calendar'!$E$1344:$CZ$1344='Field Check'!$C$56)*('Field Check'!$C$56&lt;&gt;"")+('Dvd Calendar'!$E$1344:$CZ$1344='Field Check'!$C$57)*('Field Check'!$C$57&lt;&gt;""))*(COUNTIF('Dvd Calendar'!$E$1346:$CZ$1346,'Dvd Calendar'!$E$1339:$CZ$1339)=0)),"")))</f>
        <v/>
      </c>
      <c r="L172" s="77">
        <f>IF(L$49="","",IF($B172="","",IFERROR(SUMIFS('Dvd Calendar'!$E$1347:$CZ$1347,'Dvd Calendar'!$E$1346:$CZ$1346,"&gt;"&amp;L$48,'Dvd Calendar'!$E$1346:$CZ$1346,"&lt;="&amp;L$49)+SUMPRODUCT(('Dvd Calendar'!$E$1339:$CZ$1339&gt;L$48)*('Dvd Calendar'!$E$1339:$CZ$1339&lt;=L$49)*'Dvd Calendar'!$E$1342:$CZ$1342*(('Dvd Calendar'!$E$1344:$CZ$1344='Field Check'!$C$53)*('Field Check'!$C$53&lt;&gt;"")+('Dvd Calendar'!$E$1344:$CZ$1344='Field Check'!$C$54)*('Field Check'!$C$54&lt;&gt;"")+('Dvd Calendar'!$E$1344:$CZ$1344='Field Check'!$C$55)*('Field Check'!$C$55&lt;&gt;"")+('Dvd Calendar'!$E$1344:$CZ$1344='Field Check'!$C$56)*('Field Check'!$C$56&lt;&gt;"")+('Dvd Calendar'!$E$1344:$CZ$1344='Field Check'!$C$57)*('Field Check'!$C$57&lt;&gt;""))*(COUNTIF('Dvd Calendar'!$E$1346:$CZ$1346,'Dvd Calendar'!$E$1339:$CZ$1339)=0)),"")))</f>
        <v/>
      </c>
      <c r="M172" s="77">
        <f>IF(M$49="","",IF($B172="","",IFERROR(SUMIFS('Dvd Calendar'!$E$1347:$CZ$1347,'Dvd Calendar'!$E$1346:$CZ$1346,"&gt;"&amp;M$48,'Dvd Calendar'!$E$1346:$CZ$1346,"&lt;="&amp;M$49)+SUMPRODUCT(('Dvd Calendar'!$E$1339:$CZ$1339&gt;M$48)*('Dvd Calendar'!$E$1339:$CZ$1339&lt;=M$49)*'Dvd Calendar'!$E$1342:$CZ$1342*(('Dvd Calendar'!$E$1344:$CZ$1344='Field Check'!$C$53)*('Field Check'!$C$53&lt;&gt;"")+('Dvd Calendar'!$E$1344:$CZ$1344='Field Check'!$C$54)*('Field Check'!$C$54&lt;&gt;"")+('Dvd Calendar'!$E$1344:$CZ$1344='Field Check'!$C$55)*('Field Check'!$C$55&lt;&gt;"")+('Dvd Calendar'!$E$1344:$CZ$1344='Field Check'!$C$56)*('Field Check'!$C$56&lt;&gt;"")+('Dvd Calendar'!$E$1344:$CZ$1344='Field Check'!$C$57)*('Field Check'!$C$57&lt;&gt;""))*(COUNTIF('Dvd Calendar'!$E$1346:$CZ$1346,'Dvd Calendar'!$E$1339:$CZ$1339)=0)),"")))</f>
        <v/>
      </c>
      <c r="N172" s="77">
        <f>IF(N$49="","",IF($B172="","",IFERROR(SUMIFS('Dvd Calendar'!$E$1347:$CZ$1347,'Dvd Calendar'!$E$1346:$CZ$1346,"&gt;"&amp;N$48,'Dvd Calendar'!$E$1346:$CZ$1346,"&lt;="&amp;N$49)+SUMPRODUCT(('Dvd Calendar'!$E$1339:$CZ$1339&gt;N$48)*('Dvd Calendar'!$E$1339:$CZ$1339&lt;=N$49)*'Dvd Calendar'!$E$1342:$CZ$1342*(('Dvd Calendar'!$E$1344:$CZ$1344='Field Check'!$C$53)*('Field Check'!$C$53&lt;&gt;"")+('Dvd Calendar'!$E$1344:$CZ$1344='Field Check'!$C$54)*('Field Check'!$C$54&lt;&gt;"")+('Dvd Calendar'!$E$1344:$CZ$1344='Field Check'!$C$55)*('Field Check'!$C$55&lt;&gt;"")+('Dvd Calendar'!$E$1344:$CZ$1344='Field Check'!$C$56)*('Field Check'!$C$56&lt;&gt;"")+('Dvd Calendar'!$E$1344:$CZ$1344='Field Check'!$C$57)*('Field Check'!$C$57&lt;&gt;""))*(COUNTIF('Dvd Calendar'!$E$1346:$CZ$1346,'Dvd Calendar'!$E$1339:$CZ$1339)=0)),"")))</f>
        <v/>
      </c>
      <c r="O172" s="77">
        <f>IF(O$49="","",IF($B172="","",IFERROR(SUMIFS('Dvd Calendar'!$E$1347:$CZ$1347,'Dvd Calendar'!$E$1346:$CZ$1346,"&gt;"&amp;O$48,'Dvd Calendar'!$E$1346:$CZ$1346,"&lt;="&amp;O$49)+SUMPRODUCT(('Dvd Calendar'!$E$1339:$CZ$1339&gt;O$48)*('Dvd Calendar'!$E$1339:$CZ$1339&lt;=O$49)*'Dvd Calendar'!$E$1342:$CZ$1342*(('Dvd Calendar'!$E$1344:$CZ$1344='Field Check'!$C$53)*('Field Check'!$C$53&lt;&gt;"")+('Dvd Calendar'!$E$1344:$CZ$1344='Field Check'!$C$54)*('Field Check'!$C$54&lt;&gt;"")+('Dvd Calendar'!$E$1344:$CZ$1344='Field Check'!$C$55)*('Field Check'!$C$55&lt;&gt;"")+('Dvd Calendar'!$E$1344:$CZ$1344='Field Check'!$C$56)*('Field Check'!$C$56&lt;&gt;"")+('Dvd Calendar'!$E$1344:$CZ$1344='Field Check'!$C$57)*('Field Check'!$C$57&lt;&gt;""))*(COUNTIF('Dvd Calendar'!$E$1346:$CZ$1346,'Dvd Calendar'!$E$1339:$CZ$1339)=0)),"")))</f>
        <v/>
      </c>
      <c r="P172" s="77">
        <f>IF(P$49="","",IF($B172="","",IFERROR(SUMIFS('Dvd Calendar'!$E$1347:$CZ$1347,'Dvd Calendar'!$E$1346:$CZ$1346,"&gt;"&amp;P$48,'Dvd Calendar'!$E$1346:$CZ$1346,"&lt;="&amp;P$49)+SUMPRODUCT(('Dvd Calendar'!$E$1339:$CZ$1339&gt;P$48)*('Dvd Calendar'!$E$1339:$CZ$1339&lt;=P$49)*'Dvd Calendar'!$E$1342:$CZ$1342*(('Dvd Calendar'!$E$1344:$CZ$1344='Field Check'!$C$53)*('Field Check'!$C$53&lt;&gt;"")+('Dvd Calendar'!$E$1344:$CZ$1344='Field Check'!$C$54)*('Field Check'!$C$54&lt;&gt;"")+('Dvd Calendar'!$E$1344:$CZ$1344='Field Check'!$C$55)*('Field Check'!$C$55&lt;&gt;"")+('Dvd Calendar'!$E$1344:$CZ$1344='Field Check'!$C$56)*('Field Check'!$C$56&lt;&gt;"")+('Dvd Calendar'!$E$1344:$CZ$1344='Field Check'!$C$57)*('Field Check'!$C$57&lt;&gt;""))*(COUNTIF('Dvd Calendar'!$E$1346:$CZ$1346,'Dvd Calendar'!$E$1339:$CZ$1339)=0)),"")))</f>
        <v/>
      </c>
      <c r="Q172" s="77">
        <f>IF(Q$49="","",IF($B172="","",IFERROR(SUMIFS('Dvd Calendar'!$E$1347:$CZ$1347,'Dvd Calendar'!$E$1346:$CZ$1346,"&gt;"&amp;Q$48,'Dvd Calendar'!$E$1346:$CZ$1346,"&lt;="&amp;Q$49)+SUMPRODUCT(('Dvd Calendar'!$E$1339:$CZ$1339&gt;Q$48)*('Dvd Calendar'!$E$1339:$CZ$1339&lt;=Q$49)*'Dvd Calendar'!$E$1342:$CZ$1342*(('Dvd Calendar'!$E$1344:$CZ$1344='Field Check'!$C$53)*('Field Check'!$C$53&lt;&gt;"")+('Dvd Calendar'!$E$1344:$CZ$1344='Field Check'!$C$54)*('Field Check'!$C$54&lt;&gt;"")+('Dvd Calendar'!$E$1344:$CZ$1344='Field Check'!$C$55)*('Field Check'!$C$55&lt;&gt;"")+('Dvd Calendar'!$E$1344:$CZ$1344='Field Check'!$C$56)*('Field Check'!$C$56&lt;&gt;"")+('Dvd Calendar'!$E$1344:$CZ$1344='Field Check'!$C$57)*('Field Check'!$C$57&lt;&gt;""))*(COUNTIF('Dvd Calendar'!$E$1346:$CZ$1346,'Dvd Calendar'!$E$1339:$CZ$1339)=0)),"")))</f>
        <v/>
      </c>
      <c r="R172" s="77">
        <f>IF(R$49="","",IF($B172="","",IFERROR(SUMIFS('Dvd Calendar'!$E$1347:$CZ$1347,'Dvd Calendar'!$E$1346:$CZ$1346,"&gt;"&amp;R$48,'Dvd Calendar'!$E$1346:$CZ$1346,"&lt;="&amp;R$49)+SUMPRODUCT(('Dvd Calendar'!$E$1339:$CZ$1339&gt;R$48)*('Dvd Calendar'!$E$1339:$CZ$1339&lt;=R$49)*'Dvd Calendar'!$E$1342:$CZ$1342*(('Dvd Calendar'!$E$1344:$CZ$1344='Field Check'!$C$53)*('Field Check'!$C$53&lt;&gt;"")+('Dvd Calendar'!$E$1344:$CZ$1344='Field Check'!$C$54)*('Field Check'!$C$54&lt;&gt;"")+('Dvd Calendar'!$E$1344:$CZ$1344='Field Check'!$C$55)*('Field Check'!$C$55&lt;&gt;"")+('Dvd Calendar'!$E$1344:$CZ$1344='Field Check'!$C$56)*('Field Check'!$C$56&lt;&gt;"")+('Dvd Calendar'!$E$1344:$CZ$1344='Field Check'!$C$57)*('Field Check'!$C$57&lt;&gt;""))*(COUNTIF('Dvd Calendar'!$E$1346:$CZ$1346,'Dvd Calendar'!$E$1339:$CZ$1339)=0)),"")))</f>
        <v/>
      </c>
    </row>
    <row r="173">
      <c r="B173" s="126">
        <f>IF('AS51'!$C$128="","",'AS51'!$C$128)</f>
        <v/>
      </c>
      <c r="C173" s="77">
        <f>IF(C$49="","",IF($B173="","",IFERROR(SUMIFS('Dvd Calendar'!$E$1358:$CZ$1358,'Dvd Calendar'!$E$1357:$CZ$1357,"&gt;"&amp;C$48,'Dvd Calendar'!$E$1357:$CZ$1357,"&lt;="&amp;C$49)+SUMPRODUCT(('Dvd Calendar'!$E$1350:$CZ$1350&gt;C$48)*('Dvd Calendar'!$E$1350:$CZ$1350&lt;=C$49)*'Dvd Calendar'!$E$1353:$CZ$1353*(('Dvd Calendar'!$E$1355:$CZ$1355='Field Check'!$C$53)*('Field Check'!$C$53&lt;&gt;"")+('Dvd Calendar'!$E$1355:$CZ$1355='Field Check'!$C$54)*('Field Check'!$C$54&lt;&gt;"")+('Dvd Calendar'!$E$1355:$CZ$1355='Field Check'!$C$55)*('Field Check'!$C$55&lt;&gt;"")+('Dvd Calendar'!$E$1355:$CZ$1355='Field Check'!$C$56)*('Field Check'!$C$56&lt;&gt;"")+('Dvd Calendar'!$E$1355:$CZ$1355='Field Check'!$C$57)*('Field Check'!$C$57&lt;&gt;""))*(COUNTIF('Dvd Calendar'!$E$1357:$CZ$1357,'Dvd Calendar'!$E$1350:$CZ$1350)=0)),"")))</f>
        <v/>
      </c>
      <c r="D173" s="77">
        <f>IF(D$49="","",IF($B173="","",IFERROR(SUMIFS('Dvd Calendar'!$E$1358:$CZ$1358,'Dvd Calendar'!$E$1357:$CZ$1357,"&gt;"&amp;D$48,'Dvd Calendar'!$E$1357:$CZ$1357,"&lt;="&amp;D$49)+SUMPRODUCT(('Dvd Calendar'!$E$1350:$CZ$1350&gt;D$48)*('Dvd Calendar'!$E$1350:$CZ$1350&lt;=D$49)*'Dvd Calendar'!$E$1353:$CZ$1353*(('Dvd Calendar'!$E$1355:$CZ$1355='Field Check'!$C$53)*('Field Check'!$C$53&lt;&gt;"")+('Dvd Calendar'!$E$1355:$CZ$1355='Field Check'!$C$54)*('Field Check'!$C$54&lt;&gt;"")+('Dvd Calendar'!$E$1355:$CZ$1355='Field Check'!$C$55)*('Field Check'!$C$55&lt;&gt;"")+('Dvd Calendar'!$E$1355:$CZ$1355='Field Check'!$C$56)*('Field Check'!$C$56&lt;&gt;"")+('Dvd Calendar'!$E$1355:$CZ$1355='Field Check'!$C$57)*('Field Check'!$C$57&lt;&gt;""))*(COUNTIF('Dvd Calendar'!$E$1357:$CZ$1357,'Dvd Calendar'!$E$1350:$CZ$1350)=0)),"")))</f>
        <v/>
      </c>
      <c r="E173" s="77">
        <f>IF(E$49="","",IF($B173="","",IFERROR(SUMIFS('Dvd Calendar'!$E$1358:$CZ$1358,'Dvd Calendar'!$E$1357:$CZ$1357,"&gt;"&amp;E$48,'Dvd Calendar'!$E$1357:$CZ$1357,"&lt;="&amp;E$49)+SUMPRODUCT(('Dvd Calendar'!$E$1350:$CZ$1350&gt;E$48)*('Dvd Calendar'!$E$1350:$CZ$1350&lt;=E$49)*'Dvd Calendar'!$E$1353:$CZ$1353*(('Dvd Calendar'!$E$1355:$CZ$1355='Field Check'!$C$53)*('Field Check'!$C$53&lt;&gt;"")+('Dvd Calendar'!$E$1355:$CZ$1355='Field Check'!$C$54)*('Field Check'!$C$54&lt;&gt;"")+('Dvd Calendar'!$E$1355:$CZ$1355='Field Check'!$C$55)*('Field Check'!$C$55&lt;&gt;"")+('Dvd Calendar'!$E$1355:$CZ$1355='Field Check'!$C$56)*('Field Check'!$C$56&lt;&gt;"")+('Dvd Calendar'!$E$1355:$CZ$1355='Field Check'!$C$57)*('Field Check'!$C$57&lt;&gt;""))*(COUNTIF('Dvd Calendar'!$E$1357:$CZ$1357,'Dvd Calendar'!$E$1350:$CZ$1350)=0)),"")))</f>
        <v/>
      </c>
      <c r="F173" s="77">
        <f>IF(F$49="","",IF($B173="","",IFERROR(SUMIFS('Dvd Calendar'!$E$1358:$CZ$1358,'Dvd Calendar'!$E$1357:$CZ$1357,"&gt;"&amp;F$48,'Dvd Calendar'!$E$1357:$CZ$1357,"&lt;="&amp;F$49)+SUMPRODUCT(('Dvd Calendar'!$E$1350:$CZ$1350&gt;F$48)*('Dvd Calendar'!$E$1350:$CZ$1350&lt;=F$49)*'Dvd Calendar'!$E$1353:$CZ$1353*(('Dvd Calendar'!$E$1355:$CZ$1355='Field Check'!$C$53)*('Field Check'!$C$53&lt;&gt;"")+('Dvd Calendar'!$E$1355:$CZ$1355='Field Check'!$C$54)*('Field Check'!$C$54&lt;&gt;"")+('Dvd Calendar'!$E$1355:$CZ$1355='Field Check'!$C$55)*('Field Check'!$C$55&lt;&gt;"")+('Dvd Calendar'!$E$1355:$CZ$1355='Field Check'!$C$56)*('Field Check'!$C$56&lt;&gt;"")+('Dvd Calendar'!$E$1355:$CZ$1355='Field Check'!$C$57)*('Field Check'!$C$57&lt;&gt;""))*(COUNTIF('Dvd Calendar'!$E$1357:$CZ$1357,'Dvd Calendar'!$E$1350:$CZ$1350)=0)),"")))</f>
        <v/>
      </c>
      <c r="G173" s="77">
        <f>IF(G$49="","",IF($B173="","",IFERROR(SUMIFS('Dvd Calendar'!$E$1358:$CZ$1358,'Dvd Calendar'!$E$1357:$CZ$1357,"&gt;"&amp;G$48,'Dvd Calendar'!$E$1357:$CZ$1357,"&lt;="&amp;G$49)+SUMPRODUCT(('Dvd Calendar'!$E$1350:$CZ$1350&gt;G$48)*('Dvd Calendar'!$E$1350:$CZ$1350&lt;=G$49)*'Dvd Calendar'!$E$1353:$CZ$1353*(('Dvd Calendar'!$E$1355:$CZ$1355='Field Check'!$C$53)*('Field Check'!$C$53&lt;&gt;"")+('Dvd Calendar'!$E$1355:$CZ$1355='Field Check'!$C$54)*('Field Check'!$C$54&lt;&gt;"")+('Dvd Calendar'!$E$1355:$CZ$1355='Field Check'!$C$55)*('Field Check'!$C$55&lt;&gt;"")+('Dvd Calendar'!$E$1355:$CZ$1355='Field Check'!$C$56)*('Field Check'!$C$56&lt;&gt;"")+('Dvd Calendar'!$E$1355:$CZ$1355='Field Check'!$C$57)*('Field Check'!$C$57&lt;&gt;""))*(COUNTIF('Dvd Calendar'!$E$1357:$CZ$1357,'Dvd Calendar'!$E$1350:$CZ$1350)=0)),"")))</f>
        <v/>
      </c>
      <c r="H173" s="77">
        <f>IF(H$49="","",IF($B173="","",IFERROR(SUMIFS('Dvd Calendar'!$E$1358:$CZ$1358,'Dvd Calendar'!$E$1357:$CZ$1357,"&gt;"&amp;H$48,'Dvd Calendar'!$E$1357:$CZ$1357,"&lt;="&amp;H$49)+SUMPRODUCT(('Dvd Calendar'!$E$1350:$CZ$1350&gt;H$48)*('Dvd Calendar'!$E$1350:$CZ$1350&lt;=H$49)*'Dvd Calendar'!$E$1353:$CZ$1353*(('Dvd Calendar'!$E$1355:$CZ$1355='Field Check'!$C$53)*('Field Check'!$C$53&lt;&gt;"")+('Dvd Calendar'!$E$1355:$CZ$1355='Field Check'!$C$54)*('Field Check'!$C$54&lt;&gt;"")+('Dvd Calendar'!$E$1355:$CZ$1355='Field Check'!$C$55)*('Field Check'!$C$55&lt;&gt;"")+('Dvd Calendar'!$E$1355:$CZ$1355='Field Check'!$C$56)*('Field Check'!$C$56&lt;&gt;"")+('Dvd Calendar'!$E$1355:$CZ$1355='Field Check'!$C$57)*('Field Check'!$C$57&lt;&gt;""))*(COUNTIF('Dvd Calendar'!$E$1357:$CZ$1357,'Dvd Calendar'!$E$1350:$CZ$1350)=0)),"")))</f>
        <v/>
      </c>
      <c r="I173" s="77">
        <f>IF(I$49="","",IF($B173="","",IFERROR(SUMIFS('Dvd Calendar'!$E$1358:$CZ$1358,'Dvd Calendar'!$E$1357:$CZ$1357,"&gt;"&amp;I$48,'Dvd Calendar'!$E$1357:$CZ$1357,"&lt;="&amp;I$49)+SUMPRODUCT(('Dvd Calendar'!$E$1350:$CZ$1350&gt;I$48)*('Dvd Calendar'!$E$1350:$CZ$1350&lt;=I$49)*'Dvd Calendar'!$E$1353:$CZ$1353*(('Dvd Calendar'!$E$1355:$CZ$1355='Field Check'!$C$53)*('Field Check'!$C$53&lt;&gt;"")+('Dvd Calendar'!$E$1355:$CZ$1355='Field Check'!$C$54)*('Field Check'!$C$54&lt;&gt;"")+('Dvd Calendar'!$E$1355:$CZ$1355='Field Check'!$C$55)*('Field Check'!$C$55&lt;&gt;"")+('Dvd Calendar'!$E$1355:$CZ$1355='Field Check'!$C$56)*('Field Check'!$C$56&lt;&gt;"")+('Dvd Calendar'!$E$1355:$CZ$1355='Field Check'!$C$57)*('Field Check'!$C$57&lt;&gt;""))*(COUNTIF('Dvd Calendar'!$E$1357:$CZ$1357,'Dvd Calendar'!$E$1350:$CZ$1350)=0)),"")))</f>
        <v/>
      </c>
      <c r="J173" s="77">
        <f>IF(J$49="","",IF($B173="","",IFERROR(SUMIFS('Dvd Calendar'!$E$1358:$CZ$1358,'Dvd Calendar'!$E$1357:$CZ$1357,"&gt;"&amp;J$48,'Dvd Calendar'!$E$1357:$CZ$1357,"&lt;="&amp;J$49)+SUMPRODUCT(('Dvd Calendar'!$E$1350:$CZ$1350&gt;J$48)*('Dvd Calendar'!$E$1350:$CZ$1350&lt;=J$49)*'Dvd Calendar'!$E$1353:$CZ$1353*(('Dvd Calendar'!$E$1355:$CZ$1355='Field Check'!$C$53)*('Field Check'!$C$53&lt;&gt;"")+('Dvd Calendar'!$E$1355:$CZ$1355='Field Check'!$C$54)*('Field Check'!$C$54&lt;&gt;"")+('Dvd Calendar'!$E$1355:$CZ$1355='Field Check'!$C$55)*('Field Check'!$C$55&lt;&gt;"")+('Dvd Calendar'!$E$1355:$CZ$1355='Field Check'!$C$56)*('Field Check'!$C$56&lt;&gt;"")+('Dvd Calendar'!$E$1355:$CZ$1355='Field Check'!$C$57)*('Field Check'!$C$57&lt;&gt;""))*(COUNTIF('Dvd Calendar'!$E$1357:$CZ$1357,'Dvd Calendar'!$E$1350:$CZ$1350)=0)),"")))</f>
        <v/>
      </c>
      <c r="K173" s="77">
        <f>IF(K$49="","",IF($B173="","",IFERROR(SUMIFS('Dvd Calendar'!$E$1358:$CZ$1358,'Dvd Calendar'!$E$1357:$CZ$1357,"&gt;"&amp;K$48,'Dvd Calendar'!$E$1357:$CZ$1357,"&lt;="&amp;K$49)+SUMPRODUCT(('Dvd Calendar'!$E$1350:$CZ$1350&gt;K$48)*('Dvd Calendar'!$E$1350:$CZ$1350&lt;=K$49)*'Dvd Calendar'!$E$1353:$CZ$1353*(('Dvd Calendar'!$E$1355:$CZ$1355='Field Check'!$C$53)*('Field Check'!$C$53&lt;&gt;"")+('Dvd Calendar'!$E$1355:$CZ$1355='Field Check'!$C$54)*('Field Check'!$C$54&lt;&gt;"")+('Dvd Calendar'!$E$1355:$CZ$1355='Field Check'!$C$55)*('Field Check'!$C$55&lt;&gt;"")+('Dvd Calendar'!$E$1355:$CZ$1355='Field Check'!$C$56)*('Field Check'!$C$56&lt;&gt;"")+('Dvd Calendar'!$E$1355:$CZ$1355='Field Check'!$C$57)*('Field Check'!$C$57&lt;&gt;""))*(COUNTIF('Dvd Calendar'!$E$1357:$CZ$1357,'Dvd Calendar'!$E$1350:$CZ$1350)=0)),"")))</f>
        <v/>
      </c>
      <c r="L173" s="77">
        <f>IF(L$49="","",IF($B173="","",IFERROR(SUMIFS('Dvd Calendar'!$E$1358:$CZ$1358,'Dvd Calendar'!$E$1357:$CZ$1357,"&gt;"&amp;L$48,'Dvd Calendar'!$E$1357:$CZ$1357,"&lt;="&amp;L$49)+SUMPRODUCT(('Dvd Calendar'!$E$1350:$CZ$1350&gt;L$48)*('Dvd Calendar'!$E$1350:$CZ$1350&lt;=L$49)*'Dvd Calendar'!$E$1353:$CZ$1353*(('Dvd Calendar'!$E$1355:$CZ$1355='Field Check'!$C$53)*('Field Check'!$C$53&lt;&gt;"")+('Dvd Calendar'!$E$1355:$CZ$1355='Field Check'!$C$54)*('Field Check'!$C$54&lt;&gt;"")+('Dvd Calendar'!$E$1355:$CZ$1355='Field Check'!$C$55)*('Field Check'!$C$55&lt;&gt;"")+('Dvd Calendar'!$E$1355:$CZ$1355='Field Check'!$C$56)*('Field Check'!$C$56&lt;&gt;"")+('Dvd Calendar'!$E$1355:$CZ$1355='Field Check'!$C$57)*('Field Check'!$C$57&lt;&gt;""))*(COUNTIF('Dvd Calendar'!$E$1357:$CZ$1357,'Dvd Calendar'!$E$1350:$CZ$1350)=0)),"")))</f>
        <v/>
      </c>
      <c r="M173" s="77">
        <f>IF(M$49="","",IF($B173="","",IFERROR(SUMIFS('Dvd Calendar'!$E$1358:$CZ$1358,'Dvd Calendar'!$E$1357:$CZ$1357,"&gt;"&amp;M$48,'Dvd Calendar'!$E$1357:$CZ$1357,"&lt;="&amp;M$49)+SUMPRODUCT(('Dvd Calendar'!$E$1350:$CZ$1350&gt;M$48)*('Dvd Calendar'!$E$1350:$CZ$1350&lt;=M$49)*'Dvd Calendar'!$E$1353:$CZ$1353*(('Dvd Calendar'!$E$1355:$CZ$1355='Field Check'!$C$53)*('Field Check'!$C$53&lt;&gt;"")+('Dvd Calendar'!$E$1355:$CZ$1355='Field Check'!$C$54)*('Field Check'!$C$54&lt;&gt;"")+('Dvd Calendar'!$E$1355:$CZ$1355='Field Check'!$C$55)*('Field Check'!$C$55&lt;&gt;"")+('Dvd Calendar'!$E$1355:$CZ$1355='Field Check'!$C$56)*('Field Check'!$C$56&lt;&gt;"")+('Dvd Calendar'!$E$1355:$CZ$1355='Field Check'!$C$57)*('Field Check'!$C$57&lt;&gt;""))*(COUNTIF('Dvd Calendar'!$E$1357:$CZ$1357,'Dvd Calendar'!$E$1350:$CZ$1350)=0)),"")))</f>
        <v/>
      </c>
      <c r="N173" s="77">
        <f>IF(N$49="","",IF($B173="","",IFERROR(SUMIFS('Dvd Calendar'!$E$1358:$CZ$1358,'Dvd Calendar'!$E$1357:$CZ$1357,"&gt;"&amp;N$48,'Dvd Calendar'!$E$1357:$CZ$1357,"&lt;="&amp;N$49)+SUMPRODUCT(('Dvd Calendar'!$E$1350:$CZ$1350&gt;N$48)*('Dvd Calendar'!$E$1350:$CZ$1350&lt;=N$49)*'Dvd Calendar'!$E$1353:$CZ$1353*(('Dvd Calendar'!$E$1355:$CZ$1355='Field Check'!$C$53)*('Field Check'!$C$53&lt;&gt;"")+('Dvd Calendar'!$E$1355:$CZ$1355='Field Check'!$C$54)*('Field Check'!$C$54&lt;&gt;"")+('Dvd Calendar'!$E$1355:$CZ$1355='Field Check'!$C$55)*('Field Check'!$C$55&lt;&gt;"")+('Dvd Calendar'!$E$1355:$CZ$1355='Field Check'!$C$56)*('Field Check'!$C$56&lt;&gt;"")+('Dvd Calendar'!$E$1355:$CZ$1355='Field Check'!$C$57)*('Field Check'!$C$57&lt;&gt;""))*(COUNTIF('Dvd Calendar'!$E$1357:$CZ$1357,'Dvd Calendar'!$E$1350:$CZ$1350)=0)),"")))</f>
        <v/>
      </c>
      <c r="O173" s="77">
        <f>IF(O$49="","",IF($B173="","",IFERROR(SUMIFS('Dvd Calendar'!$E$1358:$CZ$1358,'Dvd Calendar'!$E$1357:$CZ$1357,"&gt;"&amp;O$48,'Dvd Calendar'!$E$1357:$CZ$1357,"&lt;="&amp;O$49)+SUMPRODUCT(('Dvd Calendar'!$E$1350:$CZ$1350&gt;O$48)*('Dvd Calendar'!$E$1350:$CZ$1350&lt;=O$49)*'Dvd Calendar'!$E$1353:$CZ$1353*(('Dvd Calendar'!$E$1355:$CZ$1355='Field Check'!$C$53)*('Field Check'!$C$53&lt;&gt;"")+('Dvd Calendar'!$E$1355:$CZ$1355='Field Check'!$C$54)*('Field Check'!$C$54&lt;&gt;"")+('Dvd Calendar'!$E$1355:$CZ$1355='Field Check'!$C$55)*('Field Check'!$C$55&lt;&gt;"")+('Dvd Calendar'!$E$1355:$CZ$1355='Field Check'!$C$56)*('Field Check'!$C$56&lt;&gt;"")+('Dvd Calendar'!$E$1355:$CZ$1355='Field Check'!$C$57)*('Field Check'!$C$57&lt;&gt;""))*(COUNTIF('Dvd Calendar'!$E$1357:$CZ$1357,'Dvd Calendar'!$E$1350:$CZ$1350)=0)),"")))</f>
        <v/>
      </c>
      <c r="P173" s="77">
        <f>IF(P$49="","",IF($B173="","",IFERROR(SUMIFS('Dvd Calendar'!$E$1358:$CZ$1358,'Dvd Calendar'!$E$1357:$CZ$1357,"&gt;"&amp;P$48,'Dvd Calendar'!$E$1357:$CZ$1357,"&lt;="&amp;P$49)+SUMPRODUCT(('Dvd Calendar'!$E$1350:$CZ$1350&gt;P$48)*('Dvd Calendar'!$E$1350:$CZ$1350&lt;=P$49)*'Dvd Calendar'!$E$1353:$CZ$1353*(('Dvd Calendar'!$E$1355:$CZ$1355='Field Check'!$C$53)*('Field Check'!$C$53&lt;&gt;"")+('Dvd Calendar'!$E$1355:$CZ$1355='Field Check'!$C$54)*('Field Check'!$C$54&lt;&gt;"")+('Dvd Calendar'!$E$1355:$CZ$1355='Field Check'!$C$55)*('Field Check'!$C$55&lt;&gt;"")+('Dvd Calendar'!$E$1355:$CZ$1355='Field Check'!$C$56)*('Field Check'!$C$56&lt;&gt;"")+('Dvd Calendar'!$E$1355:$CZ$1355='Field Check'!$C$57)*('Field Check'!$C$57&lt;&gt;""))*(COUNTIF('Dvd Calendar'!$E$1357:$CZ$1357,'Dvd Calendar'!$E$1350:$CZ$1350)=0)),"")))</f>
        <v/>
      </c>
      <c r="Q173" s="77">
        <f>IF(Q$49="","",IF($B173="","",IFERROR(SUMIFS('Dvd Calendar'!$E$1358:$CZ$1358,'Dvd Calendar'!$E$1357:$CZ$1357,"&gt;"&amp;Q$48,'Dvd Calendar'!$E$1357:$CZ$1357,"&lt;="&amp;Q$49)+SUMPRODUCT(('Dvd Calendar'!$E$1350:$CZ$1350&gt;Q$48)*('Dvd Calendar'!$E$1350:$CZ$1350&lt;=Q$49)*'Dvd Calendar'!$E$1353:$CZ$1353*(('Dvd Calendar'!$E$1355:$CZ$1355='Field Check'!$C$53)*('Field Check'!$C$53&lt;&gt;"")+('Dvd Calendar'!$E$1355:$CZ$1355='Field Check'!$C$54)*('Field Check'!$C$54&lt;&gt;"")+('Dvd Calendar'!$E$1355:$CZ$1355='Field Check'!$C$55)*('Field Check'!$C$55&lt;&gt;"")+('Dvd Calendar'!$E$1355:$CZ$1355='Field Check'!$C$56)*('Field Check'!$C$56&lt;&gt;"")+('Dvd Calendar'!$E$1355:$CZ$1355='Field Check'!$C$57)*('Field Check'!$C$57&lt;&gt;""))*(COUNTIF('Dvd Calendar'!$E$1357:$CZ$1357,'Dvd Calendar'!$E$1350:$CZ$1350)=0)),"")))</f>
        <v/>
      </c>
      <c r="R173" s="77">
        <f>IF(R$49="","",IF($B173="","",IFERROR(SUMIFS('Dvd Calendar'!$E$1358:$CZ$1358,'Dvd Calendar'!$E$1357:$CZ$1357,"&gt;"&amp;R$48,'Dvd Calendar'!$E$1357:$CZ$1357,"&lt;="&amp;R$49)+SUMPRODUCT(('Dvd Calendar'!$E$1350:$CZ$1350&gt;R$48)*('Dvd Calendar'!$E$1350:$CZ$1350&lt;=R$49)*'Dvd Calendar'!$E$1353:$CZ$1353*(('Dvd Calendar'!$E$1355:$CZ$1355='Field Check'!$C$53)*('Field Check'!$C$53&lt;&gt;"")+('Dvd Calendar'!$E$1355:$CZ$1355='Field Check'!$C$54)*('Field Check'!$C$54&lt;&gt;"")+('Dvd Calendar'!$E$1355:$CZ$1355='Field Check'!$C$55)*('Field Check'!$C$55&lt;&gt;"")+('Dvd Calendar'!$E$1355:$CZ$1355='Field Check'!$C$56)*('Field Check'!$C$56&lt;&gt;"")+('Dvd Calendar'!$E$1355:$CZ$1355='Field Check'!$C$57)*('Field Check'!$C$57&lt;&gt;""))*(COUNTIF('Dvd Calendar'!$E$1357:$CZ$1357,'Dvd Calendar'!$E$1350:$CZ$1350)=0)),"")))</f>
        <v/>
      </c>
    </row>
    <row r="174">
      <c r="B174" s="126">
        <f>IF('AS51'!$C$129="","",'AS51'!$C$129)</f>
        <v/>
      </c>
      <c r="C174" s="77">
        <f>IF(C$49="","",IF($B174="","",IFERROR(SUMIFS('Dvd Calendar'!$E$1369:$CZ$1369,'Dvd Calendar'!$E$1368:$CZ$1368,"&gt;"&amp;C$48,'Dvd Calendar'!$E$1368:$CZ$1368,"&lt;="&amp;C$49)+SUMPRODUCT(('Dvd Calendar'!$E$1361:$CZ$1361&gt;C$48)*('Dvd Calendar'!$E$1361:$CZ$1361&lt;=C$49)*'Dvd Calendar'!$E$1364:$CZ$1364*(('Dvd Calendar'!$E$1366:$CZ$1366='Field Check'!$C$53)*('Field Check'!$C$53&lt;&gt;"")+('Dvd Calendar'!$E$1366:$CZ$1366='Field Check'!$C$54)*('Field Check'!$C$54&lt;&gt;"")+('Dvd Calendar'!$E$1366:$CZ$1366='Field Check'!$C$55)*('Field Check'!$C$55&lt;&gt;"")+('Dvd Calendar'!$E$1366:$CZ$1366='Field Check'!$C$56)*('Field Check'!$C$56&lt;&gt;"")+('Dvd Calendar'!$E$1366:$CZ$1366='Field Check'!$C$57)*('Field Check'!$C$57&lt;&gt;""))*(COUNTIF('Dvd Calendar'!$E$1368:$CZ$1368,'Dvd Calendar'!$E$1361:$CZ$1361)=0)),"")))</f>
        <v/>
      </c>
      <c r="D174" s="77">
        <f>IF(D$49="","",IF($B174="","",IFERROR(SUMIFS('Dvd Calendar'!$E$1369:$CZ$1369,'Dvd Calendar'!$E$1368:$CZ$1368,"&gt;"&amp;D$48,'Dvd Calendar'!$E$1368:$CZ$1368,"&lt;="&amp;D$49)+SUMPRODUCT(('Dvd Calendar'!$E$1361:$CZ$1361&gt;D$48)*('Dvd Calendar'!$E$1361:$CZ$1361&lt;=D$49)*'Dvd Calendar'!$E$1364:$CZ$1364*(('Dvd Calendar'!$E$1366:$CZ$1366='Field Check'!$C$53)*('Field Check'!$C$53&lt;&gt;"")+('Dvd Calendar'!$E$1366:$CZ$1366='Field Check'!$C$54)*('Field Check'!$C$54&lt;&gt;"")+('Dvd Calendar'!$E$1366:$CZ$1366='Field Check'!$C$55)*('Field Check'!$C$55&lt;&gt;"")+('Dvd Calendar'!$E$1366:$CZ$1366='Field Check'!$C$56)*('Field Check'!$C$56&lt;&gt;"")+('Dvd Calendar'!$E$1366:$CZ$1366='Field Check'!$C$57)*('Field Check'!$C$57&lt;&gt;""))*(COUNTIF('Dvd Calendar'!$E$1368:$CZ$1368,'Dvd Calendar'!$E$1361:$CZ$1361)=0)),"")))</f>
        <v/>
      </c>
      <c r="E174" s="77">
        <f>IF(E$49="","",IF($B174="","",IFERROR(SUMIFS('Dvd Calendar'!$E$1369:$CZ$1369,'Dvd Calendar'!$E$1368:$CZ$1368,"&gt;"&amp;E$48,'Dvd Calendar'!$E$1368:$CZ$1368,"&lt;="&amp;E$49)+SUMPRODUCT(('Dvd Calendar'!$E$1361:$CZ$1361&gt;E$48)*('Dvd Calendar'!$E$1361:$CZ$1361&lt;=E$49)*'Dvd Calendar'!$E$1364:$CZ$1364*(('Dvd Calendar'!$E$1366:$CZ$1366='Field Check'!$C$53)*('Field Check'!$C$53&lt;&gt;"")+('Dvd Calendar'!$E$1366:$CZ$1366='Field Check'!$C$54)*('Field Check'!$C$54&lt;&gt;"")+('Dvd Calendar'!$E$1366:$CZ$1366='Field Check'!$C$55)*('Field Check'!$C$55&lt;&gt;"")+('Dvd Calendar'!$E$1366:$CZ$1366='Field Check'!$C$56)*('Field Check'!$C$56&lt;&gt;"")+('Dvd Calendar'!$E$1366:$CZ$1366='Field Check'!$C$57)*('Field Check'!$C$57&lt;&gt;""))*(COUNTIF('Dvd Calendar'!$E$1368:$CZ$1368,'Dvd Calendar'!$E$1361:$CZ$1361)=0)),"")))</f>
        <v/>
      </c>
      <c r="F174" s="77">
        <f>IF(F$49="","",IF($B174="","",IFERROR(SUMIFS('Dvd Calendar'!$E$1369:$CZ$1369,'Dvd Calendar'!$E$1368:$CZ$1368,"&gt;"&amp;F$48,'Dvd Calendar'!$E$1368:$CZ$1368,"&lt;="&amp;F$49)+SUMPRODUCT(('Dvd Calendar'!$E$1361:$CZ$1361&gt;F$48)*('Dvd Calendar'!$E$1361:$CZ$1361&lt;=F$49)*'Dvd Calendar'!$E$1364:$CZ$1364*(('Dvd Calendar'!$E$1366:$CZ$1366='Field Check'!$C$53)*('Field Check'!$C$53&lt;&gt;"")+('Dvd Calendar'!$E$1366:$CZ$1366='Field Check'!$C$54)*('Field Check'!$C$54&lt;&gt;"")+('Dvd Calendar'!$E$1366:$CZ$1366='Field Check'!$C$55)*('Field Check'!$C$55&lt;&gt;"")+('Dvd Calendar'!$E$1366:$CZ$1366='Field Check'!$C$56)*('Field Check'!$C$56&lt;&gt;"")+('Dvd Calendar'!$E$1366:$CZ$1366='Field Check'!$C$57)*('Field Check'!$C$57&lt;&gt;""))*(COUNTIF('Dvd Calendar'!$E$1368:$CZ$1368,'Dvd Calendar'!$E$1361:$CZ$1361)=0)),"")))</f>
        <v/>
      </c>
      <c r="G174" s="77">
        <f>IF(G$49="","",IF($B174="","",IFERROR(SUMIFS('Dvd Calendar'!$E$1369:$CZ$1369,'Dvd Calendar'!$E$1368:$CZ$1368,"&gt;"&amp;G$48,'Dvd Calendar'!$E$1368:$CZ$1368,"&lt;="&amp;G$49)+SUMPRODUCT(('Dvd Calendar'!$E$1361:$CZ$1361&gt;G$48)*('Dvd Calendar'!$E$1361:$CZ$1361&lt;=G$49)*'Dvd Calendar'!$E$1364:$CZ$1364*(('Dvd Calendar'!$E$1366:$CZ$1366='Field Check'!$C$53)*('Field Check'!$C$53&lt;&gt;"")+('Dvd Calendar'!$E$1366:$CZ$1366='Field Check'!$C$54)*('Field Check'!$C$54&lt;&gt;"")+('Dvd Calendar'!$E$1366:$CZ$1366='Field Check'!$C$55)*('Field Check'!$C$55&lt;&gt;"")+('Dvd Calendar'!$E$1366:$CZ$1366='Field Check'!$C$56)*('Field Check'!$C$56&lt;&gt;"")+('Dvd Calendar'!$E$1366:$CZ$1366='Field Check'!$C$57)*('Field Check'!$C$57&lt;&gt;""))*(COUNTIF('Dvd Calendar'!$E$1368:$CZ$1368,'Dvd Calendar'!$E$1361:$CZ$1361)=0)),"")))</f>
        <v/>
      </c>
      <c r="H174" s="77">
        <f>IF(H$49="","",IF($B174="","",IFERROR(SUMIFS('Dvd Calendar'!$E$1369:$CZ$1369,'Dvd Calendar'!$E$1368:$CZ$1368,"&gt;"&amp;H$48,'Dvd Calendar'!$E$1368:$CZ$1368,"&lt;="&amp;H$49)+SUMPRODUCT(('Dvd Calendar'!$E$1361:$CZ$1361&gt;H$48)*('Dvd Calendar'!$E$1361:$CZ$1361&lt;=H$49)*'Dvd Calendar'!$E$1364:$CZ$1364*(('Dvd Calendar'!$E$1366:$CZ$1366='Field Check'!$C$53)*('Field Check'!$C$53&lt;&gt;"")+('Dvd Calendar'!$E$1366:$CZ$1366='Field Check'!$C$54)*('Field Check'!$C$54&lt;&gt;"")+('Dvd Calendar'!$E$1366:$CZ$1366='Field Check'!$C$55)*('Field Check'!$C$55&lt;&gt;"")+('Dvd Calendar'!$E$1366:$CZ$1366='Field Check'!$C$56)*('Field Check'!$C$56&lt;&gt;"")+('Dvd Calendar'!$E$1366:$CZ$1366='Field Check'!$C$57)*('Field Check'!$C$57&lt;&gt;""))*(COUNTIF('Dvd Calendar'!$E$1368:$CZ$1368,'Dvd Calendar'!$E$1361:$CZ$1361)=0)),"")))</f>
        <v/>
      </c>
      <c r="I174" s="77">
        <f>IF(I$49="","",IF($B174="","",IFERROR(SUMIFS('Dvd Calendar'!$E$1369:$CZ$1369,'Dvd Calendar'!$E$1368:$CZ$1368,"&gt;"&amp;I$48,'Dvd Calendar'!$E$1368:$CZ$1368,"&lt;="&amp;I$49)+SUMPRODUCT(('Dvd Calendar'!$E$1361:$CZ$1361&gt;I$48)*('Dvd Calendar'!$E$1361:$CZ$1361&lt;=I$49)*'Dvd Calendar'!$E$1364:$CZ$1364*(('Dvd Calendar'!$E$1366:$CZ$1366='Field Check'!$C$53)*('Field Check'!$C$53&lt;&gt;"")+('Dvd Calendar'!$E$1366:$CZ$1366='Field Check'!$C$54)*('Field Check'!$C$54&lt;&gt;"")+('Dvd Calendar'!$E$1366:$CZ$1366='Field Check'!$C$55)*('Field Check'!$C$55&lt;&gt;"")+('Dvd Calendar'!$E$1366:$CZ$1366='Field Check'!$C$56)*('Field Check'!$C$56&lt;&gt;"")+('Dvd Calendar'!$E$1366:$CZ$1366='Field Check'!$C$57)*('Field Check'!$C$57&lt;&gt;""))*(COUNTIF('Dvd Calendar'!$E$1368:$CZ$1368,'Dvd Calendar'!$E$1361:$CZ$1361)=0)),"")))</f>
        <v/>
      </c>
      <c r="J174" s="77">
        <f>IF(J$49="","",IF($B174="","",IFERROR(SUMIFS('Dvd Calendar'!$E$1369:$CZ$1369,'Dvd Calendar'!$E$1368:$CZ$1368,"&gt;"&amp;J$48,'Dvd Calendar'!$E$1368:$CZ$1368,"&lt;="&amp;J$49)+SUMPRODUCT(('Dvd Calendar'!$E$1361:$CZ$1361&gt;J$48)*('Dvd Calendar'!$E$1361:$CZ$1361&lt;=J$49)*'Dvd Calendar'!$E$1364:$CZ$1364*(('Dvd Calendar'!$E$1366:$CZ$1366='Field Check'!$C$53)*('Field Check'!$C$53&lt;&gt;"")+('Dvd Calendar'!$E$1366:$CZ$1366='Field Check'!$C$54)*('Field Check'!$C$54&lt;&gt;"")+('Dvd Calendar'!$E$1366:$CZ$1366='Field Check'!$C$55)*('Field Check'!$C$55&lt;&gt;"")+('Dvd Calendar'!$E$1366:$CZ$1366='Field Check'!$C$56)*('Field Check'!$C$56&lt;&gt;"")+('Dvd Calendar'!$E$1366:$CZ$1366='Field Check'!$C$57)*('Field Check'!$C$57&lt;&gt;""))*(COUNTIF('Dvd Calendar'!$E$1368:$CZ$1368,'Dvd Calendar'!$E$1361:$CZ$1361)=0)),"")))</f>
        <v/>
      </c>
      <c r="K174" s="77">
        <f>IF(K$49="","",IF($B174="","",IFERROR(SUMIFS('Dvd Calendar'!$E$1369:$CZ$1369,'Dvd Calendar'!$E$1368:$CZ$1368,"&gt;"&amp;K$48,'Dvd Calendar'!$E$1368:$CZ$1368,"&lt;="&amp;K$49)+SUMPRODUCT(('Dvd Calendar'!$E$1361:$CZ$1361&gt;K$48)*('Dvd Calendar'!$E$1361:$CZ$1361&lt;=K$49)*'Dvd Calendar'!$E$1364:$CZ$1364*(('Dvd Calendar'!$E$1366:$CZ$1366='Field Check'!$C$53)*('Field Check'!$C$53&lt;&gt;"")+('Dvd Calendar'!$E$1366:$CZ$1366='Field Check'!$C$54)*('Field Check'!$C$54&lt;&gt;"")+('Dvd Calendar'!$E$1366:$CZ$1366='Field Check'!$C$55)*('Field Check'!$C$55&lt;&gt;"")+('Dvd Calendar'!$E$1366:$CZ$1366='Field Check'!$C$56)*('Field Check'!$C$56&lt;&gt;"")+('Dvd Calendar'!$E$1366:$CZ$1366='Field Check'!$C$57)*('Field Check'!$C$57&lt;&gt;""))*(COUNTIF('Dvd Calendar'!$E$1368:$CZ$1368,'Dvd Calendar'!$E$1361:$CZ$1361)=0)),"")))</f>
        <v/>
      </c>
      <c r="L174" s="77">
        <f>IF(L$49="","",IF($B174="","",IFERROR(SUMIFS('Dvd Calendar'!$E$1369:$CZ$1369,'Dvd Calendar'!$E$1368:$CZ$1368,"&gt;"&amp;L$48,'Dvd Calendar'!$E$1368:$CZ$1368,"&lt;="&amp;L$49)+SUMPRODUCT(('Dvd Calendar'!$E$1361:$CZ$1361&gt;L$48)*('Dvd Calendar'!$E$1361:$CZ$1361&lt;=L$49)*'Dvd Calendar'!$E$1364:$CZ$1364*(('Dvd Calendar'!$E$1366:$CZ$1366='Field Check'!$C$53)*('Field Check'!$C$53&lt;&gt;"")+('Dvd Calendar'!$E$1366:$CZ$1366='Field Check'!$C$54)*('Field Check'!$C$54&lt;&gt;"")+('Dvd Calendar'!$E$1366:$CZ$1366='Field Check'!$C$55)*('Field Check'!$C$55&lt;&gt;"")+('Dvd Calendar'!$E$1366:$CZ$1366='Field Check'!$C$56)*('Field Check'!$C$56&lt;&gt;"")+('Dvd Calendar'!$E$1366:$CZ$1366='Field Check'!$C$57)*('Field Check'!$C$57&lt;&gt;""))*(COUNTIF('Dvd Calendar'!$E$1368:$CZ$1368,'Dvd Calendar'!$E$1361:$CZ$1361)=0)),"")))</f>
        <v/>
      </c>
      <c r="M174" s="77">
        <f>IF(M$49="","",IF($B174="","",IFERROR(SUMIFS('Dvd Calendar'!$E$1369:$CZ$1369,'Dvd Calendar'!$E$1368:$CZ$1368,"&gt;"&amp;M$48,'Dvd Calendar'!$E$1368:$CZ$1368,"&lt;="&amp;M$49)+SUMPRODUCT(('Dvd Calendar'!$E$1361:$CZ$1361&gt;M$48)*('Dvd Calendar'!$E$1361:$CZ$1361&lt;=M$49)*'Dvd Calendar'!$E$1364:$CZ$1364*(('Dvd Calendar'!$E$1366:$CZ$1366='Field Check'!$C$53)*('Field Check'!$C$53&lt;&gt;"")+('Dvd Calendar'!$E$1366:$CZ$1366='Field Check'!$C$54)*('Field Check'!$C$54&lt;&gt;"")+('Dvd Calendar'!$E$1366:$CZ$1366='Field Check'!$C$55)*('Field Check'!$C$55&lt;&gt;"")+('Dvd Calendar'!$E$1366:$CZ$1366='Field Check'!$C$56)*('Field Check'!$C$56&lt;&gt;"")+('Dvd Calendar'!$E$1366:$CZ$1366='Field Check'!$C$57)*('Field Check'!$C$57&lt;&gt;""))*(COUNTIF('Dvd Calendar'!$E$1368:$CZ$1368,'Dvd Calendar'!$E$1361:$CZ$1361)=0)),"")))</f>
        <v/>
      </c>
      <c r="N174" s="77">
        <f>IF(N$49="","",IF($B174="","",IFERROR(SUMIFS('Dvd Calendar'!$E$1369:$CZ$1369,'Dvd Calendar'!$E$1368:$CZ$1368,"&gt;"&amp;N$48,'Dvd Calendar'!$E$1368:$CZ$1368,"&lt;="&amp;N$49)+SUMPRODUCT(('Dvd Calendar'!$E$1361:$CZ$1361&gt;N$48)*('Dvd Calendar'!$E$1361:$CZ$1361&lt;=N$49)*'Dvd Calendar'!$E$1364:$CZ$1364*(('Dvd Calendar'!$E$1366:$CZ$1366='Field Check'!$C$53)*('Field Check'!$C$53&lt;&gt;"")+('Dvd Calendar'!$E$1366:$CZ$1366='Field Check'!$C$54)*('Field Check'!$C$54&lt;&gt;"")+('Dvd Calendar'!$E$1366:$CZ$1366='Field Check'!$C$55)*('Field Check'!$C$55&lt;&gt;"")+('Dvd Calendar'!$E$1366:$CZ$1366='Field Check'!$C$56)*('Field Check'!$C$56&lt;&gt;"")+('Dvd Calendar'!$E$1366:$CZ$1366='Field Check'!$C$57)*('Field Check'!$C$57&lt;&gt;""))*(COUNTIF('Dvd Calendar'!$E$1368:$CZ$1368,'Dvd Calendar'!$E$1361:$CZ$1361)=0)),"")))</f>
        <v/>
      </c>
      <c r="O174" s="77">
        <f>IF(O$49="","",IF($B174="","",IFERROR(SUMIFS('Dvd Calendar'!$E$1369:$CZ$1369,'Dvd Calendar'!$E$1368:$CZ$1368,"&gt;"&amp;O$48,'Dvd Calendar'!$E$1368:$CZ$1368,"&lt;="&amp;O$49)+SUMPRODUCT(('Dvd Calendar'!$E$1361:$CZ$1361&gt;O$48)*('Dvd Calendar'!$E$1361:$CZ$1361&lt;=O$49)*'Dvd Calendar'!$E$1364:$CZ$1364*(('Dvd Calendar'!$E$1366:$CZ$1366='Field Check'!$C$53)*('Field Check'!$C$53&lt;&gt;"")+('Dvd Calendar'!$E$1366:$CZ$1366='Field Check'!$C$54)*('Field Check'!$C$54&lt;&gt;"")+('Dvd Calendar'!$E$1366:$CZ$1366='Field Check'!$C$55)*('Field Check'!$C$55&lt;&gt;"")+('Dvd Calendar'!$E$1366:$CZ$1366='Field Check'!$C$56)*('Field Check'!$C$56&lt;&gt;"")+('Dvd Calendar'!$E$1366:$CZ$1366='Field Check'!$C$57)*('Field Check'!$C$57&lt;&gt;""))*(COUNTIF('Dvd Calendar'!$E$1368:$CZ$1368,'Dvd Calendar'!$E$1361:$CZ$1361)=0)),"")))</f>
        <v/>
      </c>
      <c r="P174" s="77">
        <f>IF(P$49="","",IF($B174="","",IFERROR(SUMIFS('Dvd Calendar'!$E$1369:$CZ$1369,'Dvd Calendar'!$E$1368:$CZ$1368,"&gt;"&amp;P$48,'Dvd Calendar'!$E$1368:$CZ$1368,"&lt;="&amp;P$49)+SUMPRODUCT(('Dvd Calendar'!$E$1361:$CZ$1361&gt;P$48)*('Dvd Calendar'!$E$1361:$CZ$1361&lt;=P$49)*'Dvd Calendar'!$E$1364:$CZ$1364*(('Dvd Calendar'!$E$1366:$CZ$1366='Field Check'!$C$53)*('Field Check'!$C$53&lt;&gt;"")+('Dvd Calendar'!$E$1366:$CZ$1366='Field Check'!$C$54)*('Field Check'!$C$54&lt;&gt;"")+('Dvd Calendar'!$E$1366:$CZ$1366='Field Check'!$C$55)*('Field Check'!$C$55&lt;&gt;"")+('Dvd Calendar'!$E$1366:$CZ$1366='Field Check'!$C$56)*('Field Check'!$C$56&lt;&gt;"")+('Dvd Calendar'!$E$1366:$CZ$1366='Field Check'!$C$57)*('Field Check'!$C$57&lt;&gt;""))*(COUNTIF('Dvd Calendar'!$E$1368:$CZ$1368,'Dvd Calendar'!$E$1361:$CZ$1361)=0)),"")))</f>
        <v/>
      </c>
      <c r="Q174" s="77">
        <f>IF(Q$49="","",IF($B174="","",IFERROR(SUMIFS('Dvd Calendar'!$E$1369:$CZ$1369,'Dvd Calendar'!$E$1368:$CZ$1368,"&gt;"&amp;Q$48,'Dvd Calendar'!$E$1368:$CZ$1368,"&lt;="&amp;Q$49)+SUMPRODUCT(('Dvd Calendar'!$E$1361:$CZ$1361&gt;Q$48)*('Dvd Calendar'!$E$1361:$CZ$1361&lt;=Q$49)*'Dvd Calendar'!$E$1364:$CZ$1364*(('Dvd Calendar'!$E$1366:$CZ$1366='Field Check'!$C$53)*('Field Check'!$C$53&lt;&gt;"")+('Dvd Calendar'!$E$1366:$CZ$1366='Field Check'!$C$54)*('Field Check'!$C$54&lt;&gt;"")+('Dvd Calendar'!$E$1366:$CZ$1366='Field Check'!$C$55)*('Field Check'!$C$55&lt;&gt;"")+('Dvd Calendar'!$E$1366:$CZ$1366='Field Check'!$C$56)*('Field Check'!$C$56&lt;&gt;"")+('Dvd Calendar'!$E$1366:$CZ$1366='Field Check'!$C$57)*('Field Check'!$C$57&lt;&gt;""))*(COUNTIF('Dvd Calendar'!$E$1368:$CZ$1368,'Dvd Calendar'!$E$1361:$CZ$1361)=0)),"")))</f>
        <v/>
      </c>
      <c r="R174" s="77">
        <f>IF(R$49="","",IF($B174="","",IFERROR(SUMIFS('Dvd Calendar'!$E$1369:$CZ$1369,'Dvd Calendar'!$E$1368:$CZ$1368,"&gt;"&amp;R$48,'Dvd Calendar'!$E$1368:$CZ$1368,"&lt;="&amp;R$49)+SUMPRODUCT(('Dvd Calendar'!$E$1361:$CZ$1361&gt;R$48)*('Dvd Calendar'!$E$1361:$CZ$1361&lt;=R$49)*'Dvd Calendar'!$E$1364:$CZ$1364*(('Dvd Calendar'!$E$1366:$CZ$1366='Field Check'!$C$53)*('Field Check'!$C$53&lt;&gt;"")+('Dvd Calendar'!$E$1366:$CZ$1366='Field Check'!$C$54)*('Field Check'!$C$54&lt;&gt;"")+('Dvd Calendar'!$E$1366:$CZ$1366='Field Check'!$C$55)*('Field Check'!$C$55&lt;&gt;"")+('Dvd Calendar'!$E$1366:$CZ$1366='Field Check'!$C$56)*('Field Check'!$C$56&lt;&gt;"")+('Dvd Calendar'!$E$1366:$CZ$1366='Field Check'!$C$57)*('Field Check'!$C$57&lt;&gt;""))*(COUNTIF('Dvd Calendar'!$E$1368:$CZ$1368,'Dvd Calendar'!$E$1361:$CZ$1361)=0)),"")))</f>
        <v/>
      </c>
    </row>
    <row r="175">
      <c r="B175" s="126">
        <f>IF('AS51'!$C$130="","",'AS51'!$C$130)</f>
        <v/>
      </c>
      <c r="C175" s="77">
        <f>IF(C$49="","",IF($B175="","",IFERROR(SUMIFS('Dvd Calendar'!$E$1380:$CZ$1380,'Dvd Calendar'!$E$1379:$CZ$1379,"&gt;"&amp;C$48,'Dvd Calendar'!$E$1379:$CZ$1379,"&lt;="&amp;C$49)+SUMPRODUCT(('Dvd Calendar'!$E$1372:$CZ$1372&gt;C$48)*('Dvd Calendar'!$E$1372:$CZ$1372&lt;=C$49)*'Dvd Calendar'!$E$1375:$CZ$1375*(('Dvd Calendar'!$E$1377:$CZ$1377='Field Check'!$C$53)*('Field Check'!$C$53&lt;&gt;"")+('Dvd Calendar'!$E$1377:$CZ$1377='Field Check'!$C$54)*('Field Check'!$C$54&lt;&gt;"")+('Dvd Calendar'!$E$1377:$CZ$1377='Field Check'!$C$55)*('Field Check'!$C$55&lt;&gt;"")+('Dvd Calendar'!$E$1377:$CZ$1377='Field Check'!$C$56)*('Field Check'!$C$56&lt;&gt;"")+('Dvd Calendar'!$E$1377:$CZ$1377='Field Check'!$C$57)*('Field Check'!$C$57&lt;&gt;""))*(COUNTIF('Dvd Calendar'!$E$1379:$CZ$1379,'Dvd Calendar'!$E$1372:$CZ$1372)=0)),"")))</f>
        <v/>
      </c>
      <c r="D175" s="77">
        <f>IF(D$49="","",IF($B175="","",IFERROR(SUMIFS('Dvd Calendar'!$E$1380:$CZ$1380,'Dvd Calendar'!$E$1379:$CZ$1379,"&gt;"&amp;D$48,'Dvd Calendar'!$E$1379:$CZ$1379,"&lt;="&amp;D$49)+SUMPRODUCT(('Dvd Calendar'!$E$1372:$CZ$1372&gt;D$48)*('Dvd Calendar'!$E$1372:$CZ$1372&lt;=D$49)*'Dvd Calendar'!$E$1375:$CZ$1375*(('Dvd Calendar'!$E$1377:$CZ$1377='Field Check'!$C$53)*('Field Check'!$C$53&lt;&gt;"")+('Dvd Calendar'!$E$1377:$CZ$1377='Field Check'!$C$54)*('Field Check'!$C$54&lt;&gt;"")+('Dvd Calendar'!$E$1377:$CZ$1377='Field Check'!$C$55)*('Field Check'!$C$55&lt;&gt;"")+('Dvd Calendar'!$E$1377:$CZ$1377='Field Check'!$C$56)*('Field Check'!$C$56&lt;&gt;"")+('Dvd Calendar'!$E$1377:$CZ$1377='Field Check'!$C$57)*('Field Check'!$C$57&lt;&gt;""))*(COUNTIF('Dvd Calendar'!$E$1379:$CZ$1379,'Dvd Calendar'!$E$1372:$CZ$1372)=0)),"")))</f>
        <v/>
      </c>
      <c r="E175" s="77">
        <f>IF(E$49="","",IF($B175="","",IFERROR(SUMIFS('Dvd Calendar'!$E$1380:$CZ$1380,'Dvd Calendar'!$E$1379:$CZ$1379,"&gt;"&amp;E$48,'Dvd Calendar'!$E$1379:$CZ$1379,"&lt;="&amp;E$49)+SUMPRODUCT(('Dvd Calendar'!$E$1372:$CZ$1372&gt;E$48)*('Dvd Calendar'!$E$1372:$CZ$1372&lt;=E$49)*'Dvd Calendar'!$E$1375:$CZ$1375*(('Dvd Calendar'!$E$1377:$CZ$1377='Field Check'!$C$53)*('Field Check'!$C$53&lt;&gt;"")+('Dvd Calendar'!$E$1377:$CZ$1377='Field Check'!$C$54)*('Field Check'!$C$54&lt;&gt;"")+('Dvd Calendar'!$E$1377:$CZ$1377='Field Check'!$C$55)*('Field Check'!$C$55&lt;&gt;"")+('Dvd Calendar'!$E$1377:$CZ$1377='Field Check'!$C$56)*('Field Check'!$C$56&lt;&gt;"")+('Dvd Calendar'!$E$1377:$CZ$1377='Field Check'!$C$57)*('Field Check'!$C$57&lt;&gt;""))*(COUNTIF('Dvd Calendar'!$E$1379:$CZ$1379,'Dvd Calendar'!$E$1372:$CZ$1372)=0)),"")))</f>
        <v/>
      </c>
      <c r="F175" s="77">
        <f>IF(F$49="","",IF($B175="","",IFERROR(SUMIFS('Dvd Calendar'!$E$1380:$CZ$1380,'Dvd Calendar'!$E$1379:$CZ$1379,"&gt;"&amp;F$48,'Dvd Calendar'!$E$1379:$CZ$1379,"&lt;="&amp;F$49)+SUMPRODUCT(('Dvd Calendar'!$E$1372:$CZ$1372&gt;F$48)*('Dvd Calendar'!$E$1372:$CZ$1372&lt;=F$49)*'Dvd Calendar'!$E$1375:$CZ$1375*(('Dvd Calendar'!$E$1377:$CZ$1377='Field Check'!$C$53)*('Field Check'!$C$53&lt;&gt;"")+('Dvd Calendar'!$E$1377:$CZ$1377='Field Check'!$C$54)*('Field Check'!$C$54&lt;&gt;"")+('Dvd Calendar'!$E$1377:$CZ$1377='Field Check'!$C$55)*('Field Check'!$C$55&lt;&gt;"")+('Dvd Calendar'!$E$1377:$CZ$1377='Field Check'!$C$56)*('Field Check'!$C$56&lt;&gt;"")+('Dvd Calendar'!$E$1377:$CZ$1377='Field Check'!$C$57)*('Field Check'!$C$57&lt;&gt;""))*(COUNTIF('Dvd Calendar'!$E$1379:$CZ$1379,'Dvd Calendar'!$E$1372:$CZ$1372)=0)),"")))</f>
        <v/>
      </c>
      <c r="G175" s="77">
        <f>IF(G$49="","",IF($B175="","",IFERROR(SUMIFS('Dvd Calendar'!$E$1380:$CZ$1380,'Dvd Calendar'!$E$1379:$CZ$1379,"&gt;"&amp;G$48,'Dvd Calendar'!$E$1379:$CZ$1379,"&lt;="&amp;G$49)+SUMPRODUCT(('Dvd Calendar'!$E$1372:$CZ$1372&gt;G$48)*('Dvd Calendar'!$E$1372:$CZ$1372&lt;=G$49)*'Dvd Calendar'!$E$1375:$CZ$1375*(('Dvd Calendar'!$E$1377:$CZ$1377='Field Check'!$C$53)*('Field Check'!$C$53&lt;&gt;"")+('Dvd Calendar'!$E$1377:$CZ$1377='Field Check'!$C$54)*('Field Check'!$C$54&lt;&gt;"")+('Dvd Calendar'!$E$1377:$CZ$1377='Field Check'!$C$55)*('Field Check'!$C$55&lt;&gt;"")+('Dvd Calendar'!$E$1377:$CZ$1377='Field Check'!$C$56)*('Field Check'!$C$56&lt;&gt;"")+('Dvd Calendar'!$E$1377:$CZ$1377='Field Check'!$C$57)*('Field Check'!$C$57&lt;&gt;""))*(COUNTIF('Dvd Calendar'!$E$1379:$CZ$1379,'Dvd Calendar'!$E$1372:$CZ$1372)=0)),"")))</f>
        <v/>
      </c>
      <c r="H175" s="77">
        <f>IF(H$49="","",IF($B175="","",IFERROR(SUMIFS('Dvd Calendar'!$E$1380:$CZ$1380,'Dvd Calendar'!$E$1379:$CZ$1379,"&gt;"&amp;H$48,'Dvd Calendar'!$E$1379:$CZ$1379,"&lt;="&amp;H$49)+SUMPRODUCT(('Dvd Calendar'!$E$1372:$CZ$1372&gt;H$48)*('Dvd Calendar'!$E$1372:$CZ$1372&lt;=H$49)*'Dvd Calendar'!$E$1375:$CZ$1375*(('Dvd Calendar'!$E$1377:$CZ$1377='Field Check'!$C$53)*('Field Check'!$C$53&lt;&gt;"")+('Dvd Calendar'!$E$1377:$CZ$1377='Field Check'!$C$54)*('Field Check'!$C$54&lt;&gt;"")+('Dvd Calendar'!$E$1377:$CZ$1377='Field Check'!$C$55)*('Field Check'!$C$55&lt;&gt;"")+('Dvd Calendar'!$E$1377:$CZ$1377='Field Check'!$C$56)*('Field Check'!$C$56&lt;&gt;"")+('Dvd Calendar'!$E$1377:$CZ$1377='Field Check'!$C$57)*('Field Check'!$C$57&lt;&gt;""))*(COUNTIF('Dvd Calendar'!$E$1379:$CZ$1379,'Dvd Calendar'!$E$1372:$CZ$1372)=0)),"")))</f>
        <v/>
      </c>
      <c r="I175" s="77">
        <f>IF(I$49="","",IF($B175="","",IFERROR(SUMIFS('Dvd Calendar'!$E$1380:$CZ$1380,'Dvd Calendar'!$E$1379:$CZ$1379,"&gt;"&amp;I$48,'Dvd Calendar'!$E$1379:$CZ$1379,"&lt;="&amp;I$49)+SUMPRODUCT(('Dvd Calendar'!$E$1372:$CZ$1372&gt;I$48)*('Dvd Calendar'!$E$1372:$CZ$1372&lt;=I$49)*'Dvd Calendar'!$E$1375:$CZ$1375*(('Dvd Calendar'!$E$1377:$CZ$1377='Field Check'!$C$53)*('Field Check'!$C$53&lt;&gt;"")+('Dvd Calendar'!$E$1377:$CZ$1377='Field Check'!$C$54)*('Field Check'!$C$54&lt;&gt;"")+('Dvd Calendar'!$E$1377:$CZ$1377='Field Check'!$C$55)*('Field Check'!$C$55&lt;&gt;"")+('Dvd Calendar'!$E$1377:$CZ$1377='Field Check'!$C$56)*('Field Check'!$C$56&lt;&gt;"")+('Dvd Calendar'!$E$1377:$CZ$1377='Field Check'!$C$57)*('Field Check'!$C$57&lt;&gt;""))*(COUNTIF('Dvd Calendar'!$E$1379:$CZ$1379,'Dvd Calendar'!$E$1372:$CZ$1372)=0)),"")))</f>
        <v/>
      </c>
      <c r="J175" s="77">
        <f>IF(J$49="","",IF($B175="","",IFERROR(SUMIFS('Dvd Calendar'!$E$1380:$CZ$1380,'Dvd Calendar'!$E$1379:$CZ$1379,"&gt;"&amp;J$48,'Dvd Calendar'!$E$1379:$CZ$1379,"&lt;="&amp;J$49)+SUMPRODUCT(('Dvd Calendar'!$E$1372:$CZ$1372&gt;J$48)*('Dvd Calendar'!$E$1372:$CZ$1372&lt;=J$49)*'Dvd Calendar'!$E$1375:$CZ$1375*(('Dvd Calendar'!$E$1377:$CZ$1377='Field Check'!$C$53)*('Field Check'!$C$53&lt;&gt;"")+('Dvd Calendar'!$E$1377:$CZ$1377='Field Check'!$C$54)*('Field Check'!$C$54&lt;&gt;"")+('Dvd Calendar'!$E$1377:$CZ$1377='Field Check'!$C$55)*('Field Check'!$C$55&lt;&gt;"")+('Dvd Calendar'!$E$1377:$CZ$1377='Field Check'!$C$56)*('Field Check'!$C$56&lt;&gt;"")+('Dvd Calendar'!$E$1377:$CZ$1377='Field Check'!$C$57)*('Field Check'!$C$57&lt;&gt;""))*(COUNTIF('Dvd Calendar'!$E$1379:$CZ$1379,'Dvd Calendar'!$E$1372:$CZ$1372)=0)),"")))</f>
        <v/>
      </c>
      <c r="K175" s="77">
        <f>IF(K$49="","",IF($B175="","",IFERROR(SUMIFS('Dvd Calendar'!$E$1380:$CZ$1380,'Dvd Calendar'!$E$1379:$CZ$1379,"&gt;"&amp;K$48,'Dvd Calendar'!$E$1379:$CZ$1379,"&lt;="&amp;K$49)+SUMPRODUCT(('Dvd Calendar'!$E$1372:$CZ$1372&gt;K$48)*('Dvd Calendar'!$E$1372:$CZ$1372&lt;=K$49)*'Dvd Calendar'!$E$1375:$CZ$1375*(('Dvd Calendar'!$E$1377:$CZ$1377='Field Check'!$C$53)*('Field Check'!$C$53&lt;&gt;"")+('Dvd Calendar'!$E$1377:$CZ$1377='Field Check'!$C$54)*('Field Check'!$C$54&lt;&gt;"")+('Dvd Calendar'!$E$1377:$CZ$1377='Field Check'!$C$55)*('Field Check'!$C$55&lt;&gt;"")+('Dvd Calendar'!$E$1377:$CZ$1377='Field Check'!$C$56)*('Field Check'!$C$56&lt;&gt;"")+('Dvd Calendar'!$E$1377:$CZ$1377='Field Check'!$C$57)*('Field Check'!$C$57&lt;&gt;""))*(COUNTIF('Dvd Calendar'!$E$1379:$CZ$1379,'Dvd Calendar'!$E$1372:$CZ$1372)=0)),"")))</f>
        <v/>
      </c>
      <c r="L175" s="77">
        <f>IF(L$49="","",IF($B175="","",IFERROR(SUMIFS('Dvd Calendar'!$E$1380:$CZ$1380,'Dvd Calendar'!$E$1379:$CZ$1379,"&gt;"&amp;L$48,'Dvd Calendar'!$E$1379:$CZ$1379,"&lt;="&amp;L$49)+SUMPRODUCT(('Dvd Calendar'!$E$1372:$CZ$1372&gt;L$48)*('Dvd Calendar'!$E$1372:$CZ$1372&lt;=L$49)*'Dvd Calendar'!$E$1375:$CZ$1375*(('Dvd Calendar'!$E$1377:$CZ$1377='Field Check'!$C$53)*('Field Check'!$C$53&lt;&gt;"")+('Dvd Calendar'!$E$1377:$CZ$1377='Field Check'!$C$54)*('Field Check'!$C$54&lt;&gt;"")+('Dvd Calendar'!$E$1377:$CZ$1377='Field Check'!$C$55)*('Field Check'!$C$55&lt;&gt;"")+('Dvd Calendar'!$E$1377:$CZ$1377='Field Check'!$C$56)*('Field Check'!$C$56&lt;&gt;"")+('Dvd Calendar'!$E$1377:$CZ$1377='Field Check'!$C$57)*('Field Check'!$C$57&lt;&gt;""))*(COUNTIF('Dvd Calendar'!$E$1379:$CZ$1379,'Dvd Calendar'!$E$1372:$CZ$1372)=0)),"")))</f>
        <v/>
      </c>
      <c r="M175" s="77">
        <f>IF(M$49="","",IF($B175="","",IFERROR(SUMIFS('Dvd Calendar'!$E$1380:$CZ$1380,'Dvd Calendar'!$E$1379:$CZ$1379,"&gt;"&amp;M$48,'Dvd Calendar'!$E$1379:$CZ$1379,"&lt;="&amp;M$49)+SUMPRODUCT(('Dvd Calendar'!$E$1372:$CZ$1372&gt;M$48)*('Dvd Calendar'!$E$1372:$CZ$1372&lt;=M$49)*'Dvd Calendar'!$E$1375:$CZ$1375*(('Dvd Calendar'!$E$1377:$CZ$1377='Field Check'!$C$53)*('Field Check'!$C$53&lt;&gt;"")+('Dvd Calendar'!$E$1377:$CZ$1377='Field Check'!$C$54)*('Field Check'!$C$54&lt;&gt;"")+('Dvd Calendar'!$E$1377:$CZ$1377='Field Check'!$C$55)*('Field Check'!$C$55&lt;&gt;"")+('Dvd Calendar'!$E$1377:$CZ$1377='Field Check'!$C$56)*('Field Check'!$C$56&lt;&gt;"")+('Dvd Calendar'!$E$1377:$CZ$1377='Field Check'!$C$57)*('Field Check'!$C$57&lt;&gt;""))*(COUNTIF('Dvd Calendar'!$E$1379:$CZ$1379,'Dvd Calendar'!$E$1372:$CZ$1372)=0)),"")))</f>
        <v/>
      </c>
      <c r="N175" s="77">
        <f>IF(N$49="","",IF($B175="","",IFERROR(SUMIFS('Dvd Calendar'!$E$1380:$CZ$1380,'Dvd Calendar'!$E$1379:$CZ$1379,"&gt;"&amp;N$48,'Dvd Calendar'!$E$1379:$CZ$1379,"&lt;="&amp;N$49)+SUMPRODUCT(('Dvd Calendar'!$E$1372:$CZ$1372&gt;N$48)*('Dvd Calendar'!$E$1372:$CZ$1372&lt;=N$49)*'Dvd Calendar'!$E$1375:$CZ$1375*(('Dvd Calendar'!$E$1377:$CZ$1377='Field Check'!$C$53)*('Field Check'!$C$53&lt;&gt;"")+('Dvd Calendar'!$E$1377:$CZ$1377='Field Check'!$C$54)*('Field Check'!$C$54&lt;&gt;"")+('Dvd Calendar'!$E$1377:$CZ$1377='Field Check'!$C$55)*('Field Check'!$C$55&lt;&gt;"")+('Dvd Calendar'!$E$1377:$CZ$1377='Field Check'!$C$56)*('Field Check'!$C$56&lt;&gt;"")+('Dvd Calendar'!$E$1377:$CZ$1377='Field Check'!$C$57)*('Field Check'!$C$57&lt;&gt;""))*(COUNTIF('Dvd Calendar'!$E$1379:$CZ$1379,'Dvd Calendar'!$E$1372:$CZ$1372)=0)),"")))</f>
        <v/>
      </c>
      <c r="O175" s="77">
        <f>IF(O$49="","",IF($B175="","",IFERROR(SUMIFS('Dvd Calendar'!$E$1380:$CZ$1380,'Dvd Calendar'!$E$1379:$CZ$1379,"&gt;"&amp;O$48,'Dvd Calendar'!$E$1379:$CZ$1379,"&lt;="&amp;O$49)+SUMPRODUCT(('Dvd Calendar'!$E$1372:$CZ$1372&gt;O$48)*('Dvd Calendar'!$E$1372:$CZ$1372&lt;=O$49)*'Dvd Calendar'!$E$1375:$CZ$1375*(('Dvd Calendar'!$E$1377:$CZ$1377='Field Check'!$C$53)*('Field Check'!$C$53&lt;&gt;"")+('Dvd Calendar'!$E$1377:$CZ$1377='Field Check'!$C$54)*('Field Check'!$C$54&lt;&gt;"")+('Dvd Calendar'!$E$1377:$CZ$1377='Field Check'!$C$55)*('Field Check'!$C$55&lt;&gt;"")+('Dvd Calendar'!$E$1377:$CZ$1377='Field Check'!$C$56)*('Field Check'!$C$56&lt;&gt;"")+('Dvd Calendar'!$E$1377:$CZ$1377='Field Check'!$C$57)*('Field Check'!$C$57&lt;&gt;""))*(COUNTIF('Dvd Calendar'!$E$1379:$CZ$1379,'Dvd Calendar'!$E$1372:$CZ$1372)=0)),"")))</f>
        <v/>
      </c>
      <c r="P175" s="77">
        <f>IF(P$49="","",IF($B175="","",IFERROR(SUMIFS('Dvd Calendar'!$E$1380:$CZ$1380,'Dvd Calendar'!$E$1379:$CZ$1379,"&gt;"&amp;P$48,'Dvd Calendar'!$E$1379:$CZ$1379,"&lt;="&amp;P$49)+SUMPRODUCT(('Dvd Calendar'!$E$1372:$CZ$1372&gt;P$48)*('Dvd Calendar'!$E$1372:$CZ$1372&lt;=P$49)*'Dvd Calendar'!$E$1375:$CZ$1375*(('Dvd Calendar'!$E$1377:$CZ$1377='Field Check'!$C$53)*('Field Check'!$C$53&lt;&gt;"")+('Dvd Calendar'!$E$1377:$CZ$1377='Field Check'!$C$54)*('Field Check'!$C$54&lt;&gt;"")+('Dvd Calendar'!$E$1377:$CZ$1377='Field Check'!$C$55)*('Field Check'!$C$55&lt;&gt;"")+('Dvd Calendar'!$E$1377:$CZ$1377='Field Check'!$C$56)*('Field Check'!$C$56&lt;&gt;"")+('Dvd Calendar'!$E$1377:$CZ$1377='Field Check'!$C$57)*('Field Check'!$C$57&lt;&gt;""))*(COUNTIF('Dvd Calendar'!$E$1379:$CZ$1379,'Dvd Calendar'!$E$1372:$CZ$1372)=0)),"")))</f>
        <v/>
      </c>
      <c r="Q175" s="77">
        <f>IF(Q$49="","",IF($B175="","",IFERROR(SUMIFS('Dvd Calendar'!$E$1380:$CZ$1380,'Dvd Calendar'!$E$1379:$CZ$1379,"&gt;"&amp;Q$48,'Dvd Calendar'!$E$1379:$CZ$1379,"&lt;="&amp;Q$49)+SUMPRODUCT(('Dvd Calendar'!$E$1372:$CZ$1372&gt;Q$48)*('Dvd Calendar'!$E$1372:$CZ$1372&lt;=Q$49)*'Dvd Calendar'!$E$1375:$CZ$1375*(('Dvd Calendar'!$E$1377:$CZ$1377='Field Check'!$C$53)*('Field Check'!$C$53&lt;&gt;"")+('Dvd Calendar'!$E$1377:$CZ$1377='Field Check'!$C$54)*('Field Check'!$C$54&lt;&gt;"")+('Dvd Calendar'!$E$1377:$CZ$1377='Field Check'!$C$55)*('Field Check'!$C$55&lt;&gt;"")+('Dvd Calendar'!$E$1377:$CZ$1377='Field Check'!$C$56)*('Field Check'!$C$56&lt;&gt;"")+('Dvd Calendar'!$E$1377:$CZ$1377='Field Check'!$C$57)*('Field Check'!$C$57&lt;&gt;""))*(COUNTIF('Dvd Calendar'!$E$1379:$CZ$1379,'Dvd Calendar'!$E$1372:$CZ$1372)=0)),"")))</f>
        <v/>
      </c>
      <c r="R175" s="77">
        <f>IF(R$49="","",IF($B175="","",IFERROR(SUMIFS('Dvd Calendar'!$E$1380:$CZ$1380,'Dvd Calendar'!$E$1379:$CZ$1379,"&gt;"&amp;R$48,'Dvd Calendar'!$E$1379:$CZ$1379,"&lt;="&amp;R$49)+SUMPRODUCT(('Dvd Calendar'!$E$1372:$CZ$1372&gt;R$48)*('Dvd Calendar'!$E$1372:$CZ$1372&lt;=R$49)*'Dvd Calendar'!$E$1375:$CZ$1375*(('Dvd Calendar'!$E$1377:$CZ$1377='Field Check'!$C$53)*('Field Check'!$C$53&lt;&gt;"")+('Dvd Calendar'!$E$1377:$CZ$1377='Field Check'!$C$54)*('Field Check'!$C$54&lt;&gt;"")+('Dvd Calendar'!$E$1377:$CZ$1377='Field Check'!$C$55)*('Field Check'!$C$55&lt;&gt;"")+('Dvd Calendar'!$E$1377:$CZ$1377='Field Check'!$C$56)*('Field Check'!$C$56&lt;&gt;"")+('Dvd Calendar'!$E$1377:$CZ$1377='Field Check'!$C$57)*('Field Check'!$C$57&lt;&gt;""))*(COUNTIF('Dvd Calendar'!$E$1379:$CZ$1379,'Dvd Calendar'!$E$1372:$CZ$1372)=0)),"")))</f>
        <v/>
      </c>
    </row>
    <row r="176">
      <c r="B176" s="126">
        <f>IF('AS51'!$C$131="","",'AS51'!$C$131)</f>
        <v/>
      </c>
      <c r="C176" s="77">
        <f>IF(C$49="","",IF($B176="","",IFERROR(SUMIFS('Dvd Calendar'!$E$1391:$CZ$1391,'Dvd Calendar'!$E$1390:$CZ$1390,"&gt;"&amp;C$48,'Dvd Calendar'!$E$1390:$CZ$1390,"&lt;="&amp;C$49)+SUMPRODUCT(('Dvd Calendar'!$E$1383:$CZ$1383&gt;C$48)*('Dvd Calendar'!$E$1383:$CZ$1383&lt;=C$49)*'Dvd Calendar'!$E$1386:$CZ$1386*(('Dvd Calendar'!$E$1388:$CZ$1388='Field Check'!$C$53)*('Field Check'!$C$53&lt;&gt;"")+('Dvd Calendar'!$E$1388:$CZ$1388='Field Check'!$C$54)*('Field Check'!$C$54&lt;&gt;"")+('Dvd Calendar'!$E$1388:$CZ$1388='Field Check'!$C$55)*('Field Check'!$C$55&lt;&gt;"")+('Dvd Calendar'!$E$1388:$CZ$1388='Field Check'!$C$56)*('Field Check'!$C$56&lt;&gt;"")+('Dvd Calendar'!$E$1388:$CZ$1388='Field Check'!$C$57)*('Field Check'!$C$57&lt;&gt;""))*(COUNTIF('Dvd Calendar'!$E$1390:$CZ$1390,'Dvd Calendar'!$E$1383:$CZ$1383)=0)),"")))</f>
        <v/>
      </c>
      <c r="D176" s="77">
        <f>IF(D$49="","",IF($B176="","",IFERROR(SUMIFS('Dvd Calendar'!$E$1391:$CZ$1391,'Dvd Calendar'!$E$1390:$CZ$1390,"&gt;"&amp;D$48,'Dvd Calendar'!$E$1390:$CZ$1390,"&lt;="&amp;D$49)+SUMPRODUCT(('Dvd Calendar'!$E$1383:$CZ$1383&gt;D$48)*('Dvd Calendar'!$E$1383:$CZ$1383&lt;=D$49)*'Dvd Calendar'!$E$1386:$CZ$1386*(('Dvd Calendar'!$E$1388:$CZ$1388='Field Check'!$C$53)*('Field Check'!$C$53&lt;&gt;"")+('Dvd Calendar'!$E$1388:$CZ$1388='Field Check'!$C$54)*('Field Check'!$C$54&lt;&gt;"")+('Dvd Calendar'!$E$1388:$CZ$1388='Field Check'!$C$55)*('Field Check'!$C$55&lt;&gt;"")+('Dvd Calendar'!$E$1388:$CZ$1388='Field Check'!$C$56)*('Field Check'!$C$56&lt;&gt;"")+('Dvd Calendar'!$E$1388:$CZ$1388='Field Check'!$C$57)*('Field Check'!$C$57&lt;&gt;""))*(COUNTIF('Dvd Calendar'!$E$1390:$CZ$1390,'Dvd Calendar'!$E$1383:$CZ$1383)=0)),"")))</f>
        <v/>
      </c>
      <c r="E176" s="77">
        <f>IF(E$49="","",IF($B176="","",IFERROR(SUMIFS('Dvd Calendar'!$E$1391:$CZ$1391,'Dvd Calendar'!$E$1390:$CZ$1390,"&gt;"&amp;E$48,'Dvd Calendar'!$E$1390:$CZ$1390,"&lt;="&amp;E$49)+SUMPRODUCT(('Dvd Calendar'!$E$1383:$CZ$1383&gt;E$48)*('Dvd Calendar'!$E$1383:$CZ$1383&lt;=E$49)*'Dvd Calendar'!$E$1386:$CZ$1386*(('Dvd Calendar'!$E$1388:$CZ$1388='Field Check'!$C$53)*('Field Check'!$C$53&lt;&gt;"")+('Dvd Calendar'!$E$1388:$CZ$1388='Field Check'!$C$54)*('Field Check'!$C$54&lt;&gt;"")+('Dvd Calendar'!$E$1388:$CZ$1388='Field Check'!$C$55)*('Field Check'!$C$55&lt;&gt;"")+('Dvd Calendar'!$E$1388:$CZ$1388='Field Check'!$C$56)*('Field Check'!$C$56&lt;&gt;"")+('Dvd Calendar'!$E$1388:$CZ$1388='Field Check'!$C$57)*('Field Check'!$C$57&lt;&gt;""))*(COUNTIF('Dvd Calendar'!$E$1390:$CZ$1390,'Dvd Calendar'!$E$1383:$CZ$1383)=0)),"")))</f>
        <v/>
      </c>
      <c r="F176" s="77">
        <f>IF(F$49="","",IF($B176="","",IFERROR(SUMIFS('Dvd Calendar'!$E$1391:$CZ$1391,'Dvd Calendar'!$E$1390:$CZ$1390,"&gt;"&amp;F$48,'Dvd Calendar'!$E$1390:$CZ$1390,"&lt;="&amp;F$49)+SUMPRODUCT(('Dvd Calendar'!$E$1383:$CZ$1383&gt;F$48)*('Dvd Calendar'!$E$1383:$CZ$1383&lt;=F$49)*'Dvd Calendar'!$E$1386:$CZ$1386*(('Dvd Calendar'!$E$1388:$CZ$1388='Field Check'!$C$53)*('Field Check'!$C$53&lt;&gt;"")+('Dvd Calendar'!$E$1388:$CZ$1388='Field Check'!$C$54)*('Field Check'!$C$54&lt;&gt;"")+('Dvd Calendar'!$E$1388:$CZ$1388='Field Check'!$C$55)*('Field Check'!$C$55&lt;&gt;"")+('Dvd Calendar'!$E$1388:$CZ$1388='Field Check'!$C$56)*('Field Check'!$C$56&lt;&gt;"")+('Dvd Calendar'!$E$1388:$CZ$1388='Field Check'!$C$57)*('Field Check'!$C$57&lt;&gt;""))*(COUNTIF('Dvd Calendar'!$E$1390:$CZ$1390,'Dvd Calendar'!$E$1383:$CZ$1383)=0)),"")))</f>
        <v/>
      </c>
      <c r="G176" s="77">
        <f>IF(G$49="","",IF($B176="","",IFERROR(SUMIFS('Dvd Calendar'!$E$1391:$CZ$1391,'Dvd Calendar'!$E$1390:$CZ$1390,"&gt;"&amp;G$48,'Dvd Calendar'!$E$1390:$CZ$1390,"&lt;="&amp;G$49)+SUMPRODUCT(('Dvd Calendar'!$E$1383:$CZ$1383&gt;G$48)*('Dvd Calendar'!$E$1383:$CZ$1383&lt;=G$49)*'Dvd Calendar'!$E$1386:$CZ$1386*(('Dvd Calendar'!$E$1388:$CZ$1388='Field Check'!$C$53)*('Field Check'!$C$53&lt;&gt;"")+('Dvd Calendar'!$E$1388:$CZ$1388='Field Check'!$C$54)*('Field Check'!$C$54&lt;&gt;"")+('Dvd Calendar'!$E$1388:$CZ$1388='Field Check'!$C$55)*('Field Check'!$C$55&lt;&gt;"")+('Dvd Calendar'!$E$1388:$CZ$1388='Field Check'!$C$56)*('Field Check'!$C$56&lt;&gt;"")+('Dvd Calendar'!$E$1388:$CZ$1388='Field Check'!$C$57)*('Field Check'!$C$57&lt;&gt;""))*(COUNTIF('Dvd Calendar'!$E$1390:$CZ$1390,'Dvd Calendar'!$E$1383:$CZ$1383)=0)),"")))</f>
        <v/>
      </c>
      <c r="H176" s="77">
        <f>IF(H$49="","",IF($B176="","",IFERROR(SUMIFS('Dvd Calendar'!$E$1391:$CZ$1391,'Dvd Calendar'!$E$1390:$CZ$1390,"&gt;"&amp;H$48,'Dvd Calendar'!$E$1390:$CZ$1390,"&lt;="&amp;H$49)+SUMPRODUCT(('Dvd Calendar'!$E$1383:$CZ$1383&gt;H$48)*('Dvd Calendar'!$E$1383:$CZ$1383&lt;=H$49)*'Dvd Calendar'!$E$1386:$CZ$1386*(('Dvd Calendar'!$E$1388:$CZ$1388='Field Check'!$C$53)*('Field Check'!$C$53&lt;&gt;"")+('Dvd Calendar'!$E$1388:$CZ$1388='Field Check'!$C$54)*('Field Check'!$C$54&lt;&gt;"")+('Dvd Calendar'!$E$1388:$CZ$1388='Field Check'!$C$55)*('Field Check'!$C$55&lt;&gt;"")+('Dvd Calendar'!$E$1388:$CZ$1388='Field Check'!$C$56)*('Field Check'!$C$56&lt;&gt;"")+('Dvd Calendar'!$E$1388:$CZ$1388='Field Check'!$C$57)*('Field Check'!$C$57&lt;&gt;""))*(COUNTIF('Dvd Calendar'!$E$1390:$CZ$1390,'Dvd Calendar'!$E$1383:$CZ$1383)=0)),"")))</f>
        <v/>
      </c>
      <c r="I176" s="77">
        <f>IF(I$49="","",IF($B176="","",IFERROR(SUMIFS('Dvd Calendar'!$E$1391:$CZ$1391,'Dvd Calendar'!$E$1390:$CZ$1390,"&gt;"&amp;I$48,'Dvd Calendar'!$E$1390:$CZ$1390,"&lt;="&amp;I$49)+SUMPRODUCT(('Dvd Calendar'!$E$1383:$CZ$1383&gt;I$48)*('Dvd Calendar'!$E$1383:$CZ$1383&lt;=I$49)*'Dvd Calendar'!$E$1386:$CZ$1386*(('Dvd Calendar'!$E$1388:$CZ$1388='Field Check'!$C$53)*('Field Check'!$C$53&lt;&gt;"")+('Dvd Calendar'!$E$1388:$CZ$1388='Field Check'!$C$54)*('Field Check'!$C$54&lt;&gt;"")+('Dvd Calendar'!$E$1388:$CZ$1388='Field Check'!$C$55)*('Field Check'!$C$55&lt;&gt;"")+('Dvd Calendar'!$E$1388:$CZ$1388='Field Check'!$C$56)*('Field Check'!$C$56&lt;&gt;"")+('Dvd Calendar'!$E$1388:$CZ$1388='Field Check'!$C$57)*('Field Check'!$C$57&lt;&gt;""))*(COUNTIF('Dvd Calendar'!$E$1390:$CZ$1390,'Dvd Calendar'!$E$1383:$CZ$1383)=0)),"")))</f>
        <v/>
      </c>
      <c r="J176" s="77">
        <f>IF(J$49="","",IF($B176="","",IFERROR(SUMIFS('Dvd Calendar'!$E$1391:$CZ$1391,'Dvd Calendar'!$E$1390:$CZ$1390,"&gt;"&amp;J$48,'Dvd Calendar'!$E$1390:$CZ$1390,"&lt;="&amp;J$49)+SUMPRODUCT(('Dvd Calendar'!$E$1383:$CZ$1383&gt;J$48)*('Dvd Calendar'!$E$1383:$CZ$1383&lt;=J$49)*'Dvd Calendar'!$E$1386:$CZ$1386*(('Dvd Calendar'!$E$1388:$CZ$1388='Field Check'!$C$53)*('Field Check'!$C$53&lt;&gt;"")+('Dvd Calendar'!$E$1388:$CZ$1388='Field Check'!$C$54)*('Field Check'!$C$54&lt;&gt;"")+('Dvd Calendar'!$E$1388:$CZ$1388='Field Check'!$C$55)*('Field Check'!$C$55&lt;&gt;"")+('Dvd Calendar'!$E$1388:$CZ$1388='Field Check'!$C$56)*('Field Check'!$C$56&lt;&gt;"")+('Dvd Calendar'!$E$1388:$CZ$1388='Field Check'!$C$57)*('Field Check'!$C$57&lt;&gt;""))*(COUNTIF('Dvd Calendar'!$E$1390:$CZ$1390,'Dvd Calendar'!$E$1383:$CZ$1383)=0)),"")))</f>
        <v/>
      </c>
      <c r="K176" s="77">
        <f>IF(K$49="","",IF($B176="","",IFERROR(SUMIFS('Dvd Calendar'!$E$1391:$CZ$1391,'Dvd Calendar'!$E$1390:$CZ$1390,"&gt;"&amp;K$48,'Dvd Calendar'!$E$1390:$CZ$1390,"&lt;="&amp;K$49)+SUMPRODUCT(('Dvd Calendar'!$E$1383:$CZ$1383&gt;K$48)*('Dvd Calendar'!$E$1383:$CZ$1383&lt;=K$49)*'Dvd Calendar'!$E$1386:$CZ$1386*(('Dvd Calendar'!$E$1388:$CZ$1388='Field Check'!$C$53)*('Field Check'!$C$53&lt;&gt;"")+('Dvd Calendar'!$E$1388:$CZ$1388='Field Check'!$C$54)*('Field Check'!$C$54&lt;&gt;"")+('Dvd Calendar'!$E$1388:$CZ$1388='Field Check'!$C$55)*('Field Check'!$C$55&lt;&gt;"")+('Dvd Calendar'!$E$1388:$CZ$1388='Field Check'!$C$56)*('Field Check'!$C$56&lt;&gt;"")+('Dvd Calendar'!$E$1388:$CZ$1388='Field Check'!$C$57)*('Field Check'!$C$57&lt;&gt;""))*(COUNTIF('Dvd Calendar'!$E$1390:$CZ$1390,'Dvd Calendar'!$E$1383:$CZ$1383)=0)),"")))</f>
        <v/>
      </c>
      <c r="L176" s="77">
        <f>IF(L$49="","",IF($B176="","",IFERROR(SUMIFS('Dvd Calendar'!$E$1391:$CZ$1391,'Dvd Calendar'!$E$1390:$CZ$1390,"&gt;"&amp;L$48,'Dvd Calendar'!$E$1390:$CZ$1390,"&lt;="&amp;L$49)+SUMPRODUCT(('Dvd Calendar'!$E$1383:$CZ$1383&gt;L$48)*('Dvd Calendar'!$E$1383:$CZ$1383&lt;=L$49)*'Dvd Calendar'!$E$1386:$CZ$1386*(('Dvd Calendar'!$E$1388:$CZ$1388='Field Check'!$C$53)*('Field Check'!$C$53&lt;&gt;"")+('Dvd Calendar'!$E$1388:$CZ$1388='Field Check'!$C$54)*('Field Check'!$C$54&lt;&gt;"")+('Dvd Calendar'!$E$1388:$CZ$1388='Field Check'!$C$55)*('Field Check'!$C$55&lt;&gt;"")+('Dvd Calendar'!$E$1388:$CZ$1388='Field Check'!$C$56)*('Field Check'!$C$56&lt;&gt;"")+('Dvd Calendar'!$E$1388:$CZ$1388='Field Check'!$C$57)*('Field Check'!$C$57&lt;&gt;""))*(COUNTIF('Dvd Calendar'!$E$1390:$CZ$1390,'Dvd Calendar'!$E$1383:$CZ$1383)=0)),"")))</f>
        <v/>
      </c>
      <c r="M176" s="77">
        <f>IF(M$49="","",IF($B176="","",IFERROR(SUMIFS('Dvd Calendar'!$E$1391:$CZ$1391,'Dvd Calendar'!$E$1390:$CZ$1390,"&gt;"&amp;M$48,'Dvd Calendar'!$E$1390:$CZ$1390,"&lt;="&amp;M$49)+SUMPRODUCT(('Dvd Calendar'!$E$1383:$CZ$1383&gt;M$48)*('Dvd Calendar'!$E$1383:$CZ$1383&lt;=M$49)*'Dvd Calendar'!$E$1386:$CZ$1386*(('Dvd Calendar'!$E$1388:$CZ$1388='Field Check'!$C$53)*('Field Check'!$C$53&lt;&gt;"")+('Dvd Calendar'!$E$1388:$CZ$1388='Field Check'!$C$54)*('Field Check'!$C$54&lt;&gt;"")+('Dvd Calendar'!$E$1388:$CZ$1388='Field Check'!$C$55)*('Field Check'!$C$55&lt;&gt;"")+('Dvd Calendar'!$E$1388:$CZ$1388='Field Check'!$C$56)*('Field Check'!$C$56&lt;&gt;"")+('Dvd Calendar'!$E$1388:$CZ$1388='Field Check'!$C$57)*('Field Check'!$C$57&lt;&gt;""))*(COUNTIF('Dvd Calendar'!$E$1390:$CZ$1390,'Dvd Calendar'!$E$1383:$CZ$1383)=0)),"")))</f>
        <v/>
      </c>
      <c r="N176" s="77">
        <f>IF(N$49="","",IF($B176="","",IFERROR(SUMIFS('Dvd Calendar'!$E$1391:$CZ$1391,'Dvd Calendar'!$E$1390:$CZ$1390,"&gt;"&amp;N$48,'Dvd Calendar'!$E$1390:$CZ$1390,"&lt;="&amp;N$49)+SUMPRODUCT(('Dvd Calendar'!$E$1383:$CZ$1383&gt;N$48)*('Dvd Calendar'!$E$1383:$CZ$1383&lt;=N$49)*'Dvd Calendar'!$E$1386:$CZ$1386*(('Dvd Calendar'!$E$1388:$CZ$1388='Field Check'!$C$53)*('Field Check'!$C$53&lt;&gt;"")+('Dvd Calendar'!$E$1388:$CZ$1388='Field Check'!$C$54)*('Field Check'!$C$54&lt;&gt;"")+('Dvd Calendar'!$E$1388:$CZ$1388='Field Check'!$C$55)*('Field Check'!$C$55&lt;&gt;"")+('Dvd Calendar'!$E$1388:$CZ$1388='Field Check'!$C$56)*('Field Check'!$C$56&lt;&gt;"")+('Dvd Calendar'!$E$1388:$CZ$1388='Field Check'!$C$57)*('Field Check'!$C$57&lt;&gt;""))*(COUNTIF('Dvd Calendar'!$E$1390:$CZ$1390,'Dvd Calendar'!$E$1383:$CZ$1383)=0)),"")))</f>
        <v/>
      </c>
      <c r="O176" s="77">
        <f>IF(O$49="","",IF($B176="","",IFERROR(SUMIFS('Dvd Calendar'!$E$1391:$CZ$1391,'Dvd Calendar'!$E$1390:$CZ$1390,"&gt;"&amp;O$48,'Dvd Calendar'!$E$1390:$CZ$1390,"&lt;="&amp;O$49)+SUMPRODUCT(('Dvd Calendar'!$E$1383:$CZ$1383&gt;O$48)*('Dvd Calendar'!$E$1383:$CZ$1383&lt;=O$49)*'Dvd Calendar'!$E$1386:$CZ$1386*(('Dvd Calendar'!$E$1388:$CZ$1388='Field Check'!$C$53)*('Field Check'!$C$53&lt;&gt;"")+('Dvd Calendar'!$E$1388:$CZ$1388='Field Check'!$C$54)*('Field Check'!$C$54&lt;&gt;"")+('Dvd Calendar'!$E$1388:$CZ$1388='Field Check'!$C$55)*('Field Check'!$C$55&lt;&gt;"")+('Dvd Calendar'!$E$1388:$CZ$1388='Field Check'!$C$56)*('Field Check'!$C$56&lt;&gt;"")+('Dvd Calendar'!$E$1388:$CZ$1388='Field Check'!$C$57)*('Field Check'!$C$57&lt;&gt;""))*(COUNTIF('Dvd Calendar'!$E$1390:$CZ$1390,'Dvd Calendar'!$E$1383:$CZ$1383)=0)),"")))</f>
        <v/>
      </c>
      <c r="P176" s="77">
        <f>IF(P$49="","",IF($B176="","",IFERROR(SUMIFS('Dvd Calendar'!$E$1391:$CZ$1391,'Dvd Calendar'!$E$1390:$CZ$1390,"&gt;"&amp;P$48,'Dvd Calendar'!$E$1390:$CZ$1390,"&lt;="&amp;P$49)+SUMPRODUCT(('Dvd Calendar'!$E$1383:$CZ$1383&gt;P$48)*('Dvd Calendar'!$E$1383:$CZ$1383&lt;=P$49)*'Dvd Calendar'!$E$1386:$CZ$1386*(('Dvd Calendar'!$E$1388:$CZ$1388='Field Check'!$C$53)*('Field Check'!$C$53&lt;&gt;"")+('Dvd Calendar'!$E$1388:$CZ$1388='Field Check'!$C$54)*('Field Check'!$C$54&lt;&gt;"")+('Dvd Calendar'!$E$1388:$CZ$1388='Field Check'!$C$55)*('Field Check'!$C$55&lt;&gt;"")+('Dvd Calendar'!$E$1388:$CZ$1388='Field Check'!$C$56)*('Field Check'!$C$56&lt;&gt;"")+('Dvd Calendar'!$E$1388:$CZ$1388='Field Check'!$C$57)*('Field Check'!$C$57&lt;&gt;""))*(COUNTIF('Dvd Calendar'!$E$1390:$CZ$1390,'Dvd Calendar'!$E$1383:$CZ$1383)=0)),"")))</f>
        <v/>
      </c>
      <c r="Q176" s="77">
        <f>IF(Q$49="","",IF($B176="","",IFERROR(SUMIFS('Dvd Calendar'!$E$1391:$CZ$1391,'Dvd Calendar'!$E$1390:$CZ$1390,"&gt;"&amp;Q$48,'Dvd Calendar'!$E$1390:$CZ$1390,"&lt;="&amp;Q$49)+SUMPRODUCT(('Dvd Calendar'!$E$1383:$CZ$1383&gt;Q$48)*('Dvd Calendar'!$E$1383:$CZ$1383&lt;=Q$49)*'Dvd Calendar'!$E$1386:$CZ$1386*(('Dvd Calendar'!$E$1388:$CZ$1388='Field Check'!$C$53)*('Field Check'!$C$53&lt;&gt;"")+('Dvd Calendar'!$E$1388:$CZ$1388='Field Check'!$C$54)*('Field Check'!$C$54&lt;&gt;"")+('Dvd Calendar'!$E$1388:$CZ$1388='Field Check'!$C$55)*('Field Check'!$C$55&lt;&gt;"")+('Dvd Calendar'!$E$1388:$CZ$1388='Field Check'!$C$56)*('Field Check'!$C$56&lt;&gt;"")+('Dvd Calendar'!$E$1388:$CZ$1388='Field Check'!$C$57)*('Field Check'!$C$57&lt;&gt;""))*(COUNTIF('Dvd Calendar'!$E$1390:$CZ$1390,'Dvd Calendar'!$E$1383:$CZ$1383)=0)),"")))</f>
        <v/>
      </c>
      <c r="R176" s="77">
        <f>IF(R$49="","",IF($B176="","",IFERROR(SUMIFS('Dvd Calendar'!$E$1391:$CZ$1391,'Dvd Calendar'!$E$1390:$CZ$1390,"&gt;"&amp;R$48,'Dvd Calendar'!$E$1390:$CZ$1390,"&lt;="&amp;R$49)+SUMPRODUCT(('Dvd Calendar'!$E$1383:$CZ$1383&gt;R$48)*('Dvd Calendar'!$E$1383:$CZ$1383&lt;=R$49)*'Dvd Calendar'!$E$1386:$CZ$1386*(('Dvd Calendar'!$E$1388:$CZ$1388='Field Check'!$C$53)*('Field Check'!$C$53&lt;&gt;"")+('Dvd Calendar'!$E$1388:$CZ$1388='Field Check'!$C$54)*('Field Check'!$C$54&lt;&gt;"")+('Dvd Calendar'!$E$1388:$CZ$1388='Field Check'!$C$55)*('Field Check'!$C$55&lt;&gt;"")+('Dvd Calendar'!$E$1388:$CZ$1388='Field Check'!$C$56)*('Field Check'!$C$56&lt;&gt;"")+('Dvd Calendar'!$E$1388:$CZ$1388='Field Check'!$C$57)*('Field Check'!$C$57&lt;&gt;""))*(COUNTIF('Dvd Calendar'!$E$1390:$CZ$1390,'Dvd Calendar'!$E$1383:$CZ$1383)=0)),"")))</f>
        <v/>
      </c>
    </row>
    <row r="177">
      <c r="B177" s="126">
        <f>IF('AS51'!$C$132="","",'AS51'!$C$132)</f>
        <v/>
      </c>
      <c r="C177" s="77">
        <f>IF(C$49="","",IF($B177="","",IFERROR(SUMIFS('Dvd Calendar'!$E$1402:$CZ$1402,'Dvd Calendar'!$E$1401:$CZ$1401,"&gt;"&amp;C$48,'Dvd Calendar'!$E$1401:$CZ$1401,"&lt;="&amp;C$49)+SUMPRODUCT(('Dvd Calendar'!$E$1394:$CZ$1394&gt;C$48)*('Dvd Calendar'!$E$1394:$CZ$1394&lt;=C$49)*'Dvd Calendar'!$E$1397:$CZ$1397*(('Dvd Calendar'!$E$1399:$CZ$1399='Field Check'!$C$53)*('Field Check'!$C$53&lt;&gt;"")+('Dvd Calendar'!$E$1399:$CZ$1399='Field Check'!$C$54)*('Field Check'!$C$54&lt;&gt;"")+('Dvd Calendar'!$E$1399:$CZ$1399='Field Check'!$C$55)*('Field Check'!$C$55&lt;&gt;"")+('Dvd Calendar'!$E$1399:$CZ$1399='Field Check'!$C$56)*('Field Check'!$C$56&lt;&gt;"")+('Dvd Calendar'!$E$1399:$CZ$1399='Field Check'!$C$57)*('Field Check'!$C$57&lt;&gt;""))*(COUNTIF('Dvd Calendar'!$E$1401:$CZ$1401,'Dvd Calendar'!$E$1394:$CZ$1394)=0)),"")))</f>
        <v/>
      </c>
      <c r="D177" s="77">
        <f>IF(D$49="","",IF($B177="","",IFERROR(SUMIFS('Dvd Calendar'!$E$1402:$CZ$1402,'Dvd Calendar'!$E$1401:$CZ$1401,"&gt;"&amp;D$48,'Dvd Calendar'!$E$1401:$CZ$1401,"&lt;="&amp;D$49)+SUMPRODUCT(('Dvd Calendar'!$E$1394:$CZ$1394&gt;D$48)*('Dvd Calendar'!$E$1394:$CZ$1394&lt;=D$49)*'Dvd Calendar'!$E$1397:$CZ$1397*(('Dvd Calendar'!$E$1399:$CZ$1399='Field Check'!$C$53)*('Field Check'!$C$53&lt;&gt;"")+('Dvd Calendar'!$E$1399:$CZ$1399='Field Check'!$C$54)*('Field Check'!$C$54&lt;&gt;"")+('Dvd Calendar'!$E$1399:$CZ$1399='Field Check'!$C$55)*('Field Check'!$C$55&lt;&gt;"")+('Dvd Calendar'!$E$1399:$CZ$1399='Field Check'!$C$56)*('Field Check'!$C$56&lt;&gt;"")+('Dvd Calendar'!$E$1399:$CZ$1399='Field Check'!$C$57)*('Field Check'!$C$57&lt;&gt;""))*(COUNTIF('Dvd Calendar'!$E$1401:$CZ$1401,'Dvd Calendar'!$E$1394:$CZ$1394)=0)),"")))</f>
        <v/>
      </c>
      <c r="E177" s="77">
        <f>IF(E$49="","",IF($B177="","",IFERROR(SUMIFS('Dvd Calendar'!$E$1402:$CZ$1402,'Dvd Calendar'!$E$1401:$CZ$1401,"&gt;"&amp;E$48,'Dvd Calendar'!$E$1401:$CZ$1401,"&lt;="&amp;E$49)+SUMPRODUCT(('Dvd Calendar'!$E$1394:$CZ$1394&gt;E$48)*('Dvd Calendar'!$E$1394:$CZ$1394&lt;=E$49)*'Dvd Calendar'!$E$1397:$CZ$1397*(('Dvd Calendar'!$E$1399:$CZ$1399='Field Check'!$C$53)*('Field Check'!$C$53&lt;&gt;"")+('Dvd Calendar'!$E$1399:$CZ$1399='Field Check'!$C$54)*('Field Check'!$C$54&lt;&gt;"")+('Dvd Calendar'!$E$1399:$CZ$1399='Field Check'!$C$55)*('Field Check'!$C$55&lt;&gt;"")+('Dvd Calendar'!$E$1399:$CZ$1399='Field Check'!$C$56)*('Field Check'!$C$56&lt;&gt;"")+('Dvd Calendar'!$E$1399:$CZ$1399='Field Check'!$C$57)*('Field Check'!$C$57&lt;&gt;""))*(COUNTIF('Dvd Calendar'!$E$1401:$CZ$1401,'Dvd Calendar'!$E$1394:$CZ$1394)=0)),"")))</f>
        <v/>
      </c>
      <c r="F177" s="77">
        <f>IF(F$49="","",IF($B177="","",IFERROR(SUMIFS('Dvd Calendar'!$E$1402:$CZ$1402,'Dvd Calendar'!$E$1401:$CZ$1401,"&gt;"&amp;F$48,'Dvd Calendar'!$E$1401:$CZ$1401,"&lt;="&amp;F$49)+SUMPRODUCT(('Dvd Calendar'!$E$1394:$CZ$1394&gt;F$48)*('Dvd Calendar'!$E$1394:$CZ$1394&lt;=F$49)*'Dvd Calendar'!$E$1397:$CZ$1397*(('Dvd Calendar'!$E$1399:$CZ$1399='Field Check'!$C$53)*('Field Check'!$C$53&lt;&gt;"")+('Dvd Calendar'!$E$1399:$CZ$1399='Field Check'!$C$54)*('Field Check'!$C$54&lt;&gt;"")+('Dvd Calendar'!$E$1399:$CZ$1399='Field Check'!$C$55)*('Field Check'!$C$55&lt;&gt;"")+('Dvd Calendar'!$E$1399:$CZ$1399='Field Check'!$C$56)*('Field Check'!$C$56&lt;&gt;"")+('Dvd Calendar'!$E$1399:$CZ$1399='Field Check'!$C$57)*('Field Check'!$C$57&lt;&gt;""))*(COUNTIF('Dvd Calendar'!$E$1401:$CZ$1401,'Dvd Calendar'!$E$1394:$CZ$1394)=0)),"")))</f>
        <v/>
      </c>
      <c r="G177" s="77">
        <f>IF(G$49="","",IF($B177="","",IFERROR(SUMIFS('Dvd Calendar'!$E$1402:$CZ$1402,'Dvd Calendar'!$E$1401:$CZ$1401,"&gt;"&amp;G$48,'Dvd Calendar'!$E$1401:$CZ$1401,"&lt;="&amp;G$49)+SUMPRODUCT(('Dvd Calendar'!$E$1394:$CZ$1394&gt;G$48)*('Dvd Calendar'!$E$1394:$CZ$1394&lt;=G$49)*'Dvd Calendar'!$E$1397:$CZ$1397*(('Dvd Calendar'!$E$1399:$CZ$1399='Field Check'!$C$53)*('Field Check'!$C$53&lt;&gt;"")+('Dvd Calendar'!$E$1399:$CZ$1399='Field Check'!$C$54)*('Field Check'!$C$54&lt;&gt;"")+('Dvd Calendar'!$E$1399:$CZ$1399='Field Check'!$C$55)*('Field Check'!$C$55&lt;&gt;"")+('Dvd Calendar'!$E$1399:$CZ$1399='Field Check'!$C$56)*('Field Check'!$C$56&lt;&gt;"")+('Dvd Calendar'!$E$1399:$CZ$1399='Field Check'!$C$57)*('Field Check'!$C$57&lt;&gt;""))*(COUNTIF('Dvd Calendar'!$E$1401:$CZ$1401,'Dvd Calendar'!$E$1394:$CZ$1394)=0)),"")))</f>
        <v/>
      </c>
      <c r="H177" s="77">
        <f>IF(H$49="","",IF($B177="","",IFERROR(SUMIFS('Dvd Calendar'!$E$1402:$CZ$1402,'Dvd Calendar'!$E$1401:$CZ$1401,"&gt;"&amp;H$48,'Dvd Calendar'!$E$1401:$CZ$1401,"&lt;="&amp;H$49)+SUMPRODUCT(('Dvd Calendar'!$E$1394:$CZ$1394&gt;H$48)*('Dvd Calendar'!$E$1394:$CZ$1394&lt;=H$49)*'Dvd Calendar'!$E$1397:$CZ$1397*(('Dvd Calendar'!$E$1399:$CZ$1399='Field Check'!$C$53)*('Field Check'!$C$53&lt;&gt;"")+('Dvd Calendar'!$E$1399:$CZ$1399='Field Check'!$C$54)*('Field Check'!$C$54&lt;&gt;"")+('Dvd Calendar'!$E$1399:$CZ$1399='Field Check'!$C$55)*('Field Check'!$C$55&lt;&gt;"")+('Dvd Calendar'!$E$1399:$CZ$1399='Field Check'!$C$56)*('Field Check'!$C$56&lt;&gt;"")+('Dvd Calendar'!$E$1399:$CZ$1399='Field Check'!$C$57)*('Field Check'!$C$57&lt;&gt;""))*(COUNTIF('Dvd Calendar'!$E$1401:$CZ$1401,'Dvd Calendar'!$E$1394:$CZ$1394)=0)),"")))</f>
        <v/>
      </c>
      <c r="I177" s="77">
        <f>IF(I$49="","",IF($B177="","",IFERROR(SUMIFS('Dvd Calendar'!$E$1402:$CZ$1402,'Dvd Calendar'!$E$1401:$CZ$1401,"&gt;"&amp;I$48,'Dvd Calendar'!$E$1401:$CZ$1401,"&lt;="&amp;I$49)+SUMPRODUCT(('Dvd Calendar'!$E$1394:$CZ$1394&gt;I$48)*('Dvd Calendar'!$E$1394:$CZ$1394&lt;=I$49)*'Dvd Calendar'!$E$1397:$CZ$1397*(('Dvd Calendar'!$E$1399:$CZ$1399='Field Check'!$C$53)*('Field Check'!$C$53&lt;&gt;"")+('Dvd Calendar'!$E$1399:$CZ$1399='Field Check'!$C$54)*('Field Check'!$C$54&lt;&gt;"")+('Dvd Calendar'!$E$1399:$CZ$1399='Field Check'!$C$55)*('Field Check'!$C$55&lt;&gt;"")+('Dvd Calendar'!$E$1399:$CZ$1399='Field Check'!$C$56)*('Field Check'!$C$56&lt;&gt;"")+('Dvd Calendar'!$E$1399:$CZ$1399='Field Check'!$C$57)*('Field Check'!$C$57&lt;&gt;""))*(COUNTIF('Dvd Calendar'!$E$1401:$CZ$1401,'Dvd Calendar'!$E$1394:$CZ$1394)=0)),"")))</f>
        <v/>
      </c>
      <c r="J177" s="77">
        <f>IF(J$49="","",IF($B177="","",IFERROR(SUMIFS('Dvd Calendar'!$E$1402:$CZ$1402,'Dvd Calendar'!$E$1401:$CZ$1401,"&gt;"&amp;J$48,'Dvd Calendar'!$E$1401:$CZ$1401,"&lt;="&amp;J$49)+SUMPRODUCT(('Dvd Calendar'!$E$1394:$CZ$1394&gt;J$48)*('Dvd Calendar'!$E$1394:$CZ$1394&lt;=J$49)*'Dvd Calendar'!$E$1397:$CZ$1397*(('Dvd Calendar'!$E$1399:$CZ$1399='Field Check'!$C$53)*('Field Check'!$C$53&lt;&gt;"")+('Dvd Calendar'!$E$1399:$CZ$1399='Field Check'!$C$54)*('Field Check'!$C$54&lt;&gt;"")+('Dvd Calendar'!$E$1399:$CZ$1399='Field Check'!$C$55)*('Field Check'!$C$55&lt;&gt;"")+('Dvd Calendar'!$E$1399:$CZ$1399='Field Check'!$C$56)*('Field Check'!$C$56&lt;&gt;"")+('Dvd Calendar'!$E$1399:$CZ$1399='Field Check'!$C$57)*('Field Check'!$C$57&lt;&gt;""))*(COUNTIF('Dvd Calendar'!$E$1401:$CZ$1401,'Dvd Calendar'!$E$1394:$CZ$1394)=0)),"")))</f>
        <v/>
      </c>
      <c r="K177" s="77">
        <f>IF(K$49="","",IF($B177="","",IFERROR(SUMIFS('Dvd Calendar'!$E$1402:$CZ$1402,'Dvd Calendar'!$E$1401:$CZ$1401,"&gt;"&amp;K$48,'Dvd Calendar'!$E$1401:$CZ$1401,"&lt;="&amp;K$49)+SUMPRODUCT(('Dvd Calendar'!$E$1394:$CZ$1394&gt;K$48)*('Dvd Calendar'!$E$1394:$CZ$1394&lt;=K$49)*'Dvd Calendar'!$E$1397:$CZ$1397*(('Dvd Calendar'!$E$1399:$CZ$1399='Field Check'!$C$53)*('Field Check'!$C$53&lt;&gt;"")+('Dvd Calendar'!$E$1399:$CZ$1399='Field Check'!$C$54)*('Field Check'!$C$54&lt;&gt;"")+('Dvd Calendar'!$E$1399:$CZ$1399='Field Check'!$C$55)*('Field Check'!$C$55&lt;&gt;"")+('Dvd Calendar'!$E$1399:$CZ$1399='Field Check'!$C$56)*('Field Check'!$C$56&lt;&gt;"")+('Dvd Calendar'!$E$1399:$CZ$1399='Field Check'!$C$57)*('Field Check'!$C$57&lt;&gt;""))*(COUNTIF('Dvd Calendar'!$E$1401:$CZ$1401,'Dvd Calendar'!$E$1394:$CZ$1394)=0)),"")))</f>
        <v/>
      </c>
      <c r="L177" s="77">
        <f>IF(L$49="","",IF($B177="","",IFERROR(SUMIFS('Dvd Calendar'!$E$1402:$CZ$1402,'Dvd Calendar'!$E$1401:$CZ$1401,"&gt;"&amp;L$48,'Dvd Calendar'!$E$1401:$CZ$1401,"&lt;="&amp;L$49)+SUMPRODUCT(('Dvd Calendar'!$E$1394:$CZ$1394&gt;L$48)*('Dvd Calendar'!$E$1394:$CZ$1394&lt;=L$49)*'Dvd Calendar'!$E$1397:$CZ$1397*(('Dvd Calendar'!$E$1399:$CZ$1399='Field Check'!$C$53)*('Field Check'!$C$53&lt;&gt;"")+('Dvd Calendar'!$E$1399:$CZ$1399='Field Check'!$C$54)*('Field Check'!$C$54&lt;&gt;"")+('Dvd Calendar'!$E$1399:$CZ$1399='Field Check'!$C$55)*('Field Check'!$C$55&lt;&gt;"")+('Dvd Calendar'!$E$1399:$CZ$1399='Field Check'!$C$56)*('Field Check'!$C$56&lt;&gt;"")+('Dvd Calendar'!$E$1399:$CZ$1399='Field Check'!$C$57)*('Field Check'!$C$57&lt;&gt;""))*(COUNTIF('Dvd Calendar'!$E$1401:$CZ$1401,'Dvd Calendar'!$E$1394:$CZ$1394)=0)),"")))</f>
        <v/>
      </c>
      <c r="M177" s="77">
        <f>IF(M$49="","",IF($B177="","",IFERROR(SUMIFS('Dvd Calendar'!$E$1402:$CZ$1402,'Dvd Calendar'!$E$1401:$CZ$1401,"&gt;"&amp;M$48,'Dvd Calendar'!$E$1401:$CZ$1401,"&lt;="&amp;M$49)+SUMPRODUCT(('Dvd Calendar'!$E$1394:$CZ$1394&gt;M$48)*('Dvd Calendar'!$E$1394:$CZ$1394&lt;=M$49)*'Dvd Calendar'!$E$1397:$CZ$1397*(('Dvd Calendar'!$E$1399:$CZ$1399='Field Check'!$C$53)*('Field Check'!$C$53&lt;&gt;"")+('Dvd Calendar'!$E$1399:$CZ$1399='Field Check'!$C$54)*('Field Check'!$C$54&lt;&gt;"")+('Dvd Calendar'!$E$1399:$CZ$1399='Field Check'!$C$55)*('Field Check'!$C$55&lt;&gt;"")+('Dvd Calendar'!$E$1399:$CZ$1399='Field Check'!$C$56)*('Field Check'!$C$56&lt;&gt;"")+('Dvd Calendar'!$E$1399:$CZ$1399='Field Check'!$C$57)*('Field Check'!$C$57&lt;&gt;""))*(COUNTIF('Dvd Calendar'!$E$1401:$CZ$1401,'Dvd Calendar'!$E$1394:$CZ$1394)=0)),"")))</f>
        <v/>
      </c>
      <c r="N177" s="77">
        <f>IF(N$49="","",IF($B177="","",IFERROR(SUMIFS('Dvd Calendar'!$E$1402:$CZ$1402,'Dvd Calendar'!$E$1401:$CZ$1401,"&gt;"&amp;N$48,'Dvd Calendar'!$E$1401:$CZ$1401,"&lt;="&amp;N$49)+SUMPRODUCT(('Dvd Calendar'!$E$1394:$CZ$1394&gt;N$48)*('Dvd Calendar'!$E$1394:$CZ$1394&lt;=N$49)*'Dvd Calendar'!$E$1397:$CZ$1397*(('Dvd Calendar'!$E$1399:$CZ$1399='Field Check'!$C$53)*('Field Check'!$C$53&lt;&gt;"")+('Dvd Calendar'!$E$1399:$CZ$1399='Field Check'!$C$54)*('Field Check'!$C$54&lt;&gt;"")+('Dvd Calendar'!$E$1399:$CZ$1399='Field Check'!$C$55)*('Field Check'!$C$55&lt;&gt;"")+('Dvd Calendar'!$E$1399:$CZ$1399='Field Check'!$C$56)*('Field Check'!$C$56&lt;&gt;"")+('Dvd Calendar'!$E$1399:$CZ$1399='Field Check'!$C$57)*('Field Check'!$C$57&lt;&gt;""))*(COUNTIF('Dvd Calendar'!$E$1401:$CZ$1401,'Dvd Calendar'!$E$1394:$CZ$1394)=0)),"")))</f>
        <v/>
      </c>
      <c r="O177" s="77">
        <f>IF(O$49="","",IF($B177="","",IFERROR(SUMIFS('Dvd Calendar'!$E$1402:$CZ$1402,'Dvd Calendar'!$E$1401:$CZ$1401,"&gt;"&amp;O$48,'Dvd Calendar'!$E$1401:$CZ$1401,"&lt;="&amp;O$49)+SUMPRODUCT(('Dvd Calendar'!$E$1394:$CZ$1394&gt;O$48)*('Dvd Calendar'!$E$1394:$CZ$1394&lt;=O$49)*'Dvd Calendar'!$E$1397:$CZ$1397*(('Dvd Calendar'!$E$1399:$CZ$1399='Field Check'!$C$53)*('Field Check'!$C$53&lt;&gt;"")+('Dvd Calendar'!$E$1399:$CZ$1399='Field Check'!$C$54)*('Field Check'!$C$54&lt;&gt;"")+('Dvd Calendar'!$E$1399:$CZ$1399='Field Check'!$C$55)*('Field Check'!$C$55&lt;&gt;"")+('Dvd Calendar'!$E$1399:$CZ$1399='Field Check'!$C$56)*('Field Check'!$C$56&lt;&gt;"")+('Dvd Calendar'!$E$1399:$CZ$1399='Field Check'!$C$57)*('Field Check'!$C$57&lt;&gt;""))*(COUNTIF('Dvd Calendar'!$E$1401:$CZ$1401,'Dvd Calendar'!$E$1394:$CZ$1394)=0)),"")))</f>
        <v/>
      </c>
      <c r="P177" s="77">
        <f>IF(P$49="","",IF($B177="","",IFERROR(SUMIFS('Dvd Calendar'!$E$1402:$CZ$1402,'Dvd Calendar'!$E$1401:$CZ$1401,"&gt;"&amp;P$48,'Dvd Calendar'!$E$1401:$CZ$1401,"&lt;="&amp;P$49)+SUMPRODUCT(('Dvd Calendar'!$E$1394:$CZ$1394&gt;P$48)*('Dvd Calendar'!$E$1394:$CZ$1394&lt;=P$49)*'Dvd Calendar'!$E$1397:$CZ$1397*(('Dvd Calendar'!$E$1399:$CZ$1399='Field Check'!$C$53)*('Field Check'!$C$53&lt;&gt;"")+('Dvd Calendar'!$E$1399:$CZ$1399='Field Check'!$C$54)*('Field Check'!$C$54&lt;&gt;"")+('Dvd Calendar'!$E$1399:$CZ$1399='Field Check'!$C$55)*('Field Check'!$C$55&lt;&gt;"")+('Dvd Calendar'!$E$1399:$CZ$1399='Field Check'!$C$56)*('Field Check'!$C$56&lt;&gt;"")+('Dvd Calendar'!$E$1399:$CZ$1399='Field Check'!$C$57)*('Field Check'!$C$57&lt;&gt;""))*(COUNTIF('Dvd Calendar'!$E$1401:$CZ$1401,'Dvd Calendar'!$E$1394:$CZ$1394)=0)),"")))</f>
        <v/>
      </c>
      <c r="Q177" s="77">
        <f>IF(Q$49="","",IF($B177="","",IFERROR(SUMIFS('Dvd Calendar'!$E$1402:$CZ$1402,'Dvd Calendar'!$E$1401:$CZ$1401,"&gt;"&amp;Q$48,'Dvd Calendar'!$E$1401:$CZ$1401,"&lt;="&amp;Q$49)+SUMPRODUCT(('Dvd Calendar'!$E$1394:$CZ$1394&gt;Q$48)*('Dvd Calendar'!$E$1394:$CZ$1394&lt;=Q$49)*'Dvd Calendar'!$E$1397:$CZ$1397*(('Dvd Calendar'!$E$1399:$CZ$1399='Field Check'!$C$53)*('Field Check'!$C$53&lt;&gt;"")+('Dvd Calendar'!$E$1399:$CZ$1399='Field Check'!$C$54)*('Field Check'!$C$54&lt;&gt;"")+('Dvd Calendar'!$E$1399:$CZ$1399='Field Check'!$C$55)*('Field Check'!$C$55&lt;&gt;"")+('Dvd Calendar'!$E$1399:$CZ$1399='Field Check'!$C$56)*('Field Check'!$C$56&lt;&gt;"")+('Dvd Calendar'!$E$1399:$CZ$1399='Field Check'!$C$57)*('Field Check'!$C$57&lt;&gt;""))*(COUNTIF('Dvd Calendar'!$E$1401:$CZ$1401,'Dvd Calendar'!$E$1394:$CZ$1394)=0)),"")))</f>
        <v/>
      </c>
      <c r="R177" s="77">
        <f>IF(R$49="","",IF($B177="","",IFERROR(SUMIFS('Dvd Calendar'!$E$1402:$CZ$1402,'Dvd Calendar'!$E$1401:$CZ$1401,"&gt;"&amp;R$48,'Dvd Calendar'!$E$1401:$CZ$1401,"&lt;="&amp;R$49)+SUMPRODUCT(('Dvd Calendar'!$E$1394:$CZ$1394&gt;R$48)*('Dvd Calendar'!$E$1394:$CZ$1394&lt;=R$49)*'Dvd Calendar'!$E$1397:$CZ$1397*(('Dvd Calendar'!$E$1399:$CZ$1399='Field Check'!$C$53)*('Field Check'!$C$53&lt;&gt;"")+('Dvd Calendar'!$E$1399:$CZ$1399='Field Check'!$C$54)*('Field Check'!$C$54&lt;&gt;"")+('Dvd Calendar'!$E$1399:$CZ$1399='Field Check'!$C$55)*('Field Check'!$C$55&lt;&gt;"")+('Dvd Calendar'!$E$1399:$CZ$1399='Field Check'!$C$56)*('Field Check'!$C$56&lt;&gt;"")+('Dvd Calendar'!$E$1399:$CZ$1399='Field Check'!$C$57)*('Field Check'!$C$57&lt;&gt;""))*(COUNTIF('Dvd Calendar'!$E$1401:$CZ$1401,'Dvd Calendar'!$E$1394:$CZ$1394)=0)),"")))</f>
        <v/>
      </c>
    </row>
    <row r="178">
      <c r="B178" s="126">
        <f>IF('AS51'!$C$133="","",'AS51'!$C$133)</f>
        <v/>
      </c>
      <c r="C178" s="77">
        <f>IF(C$49="","",IF($B178="","",IFERROR(SUMIFS('Dvd Calendar'!$E$1413:$CZ$1413,'Dvd Calendar'!$E$1412:$CZ$1412,"&gt;"&amp;C$48,'Dvd Calendar'!$E$1412:$CZ$1412,"&lt;="&amp;C$49)+SUMPRODUCT(('Dvd Calendar'!$E$1405:$CZ$1405&gt;C$48)*('Dvd Calendar'!$E$1405:$CZ$1405&lt;=C$49)*'Dvd Calendar'!$E$1408:$CZ$1408*(('Dvd Calendar'!$E$1410:$CZ$1410='Field Check'!$C$53)*('Field Check'!$C$53&lt;&gt;"")+('Dvd Calendar'!$E$1410:$CZ$1410='Field Check'!$C$54)*('Field Check'!$C$54&lt;&gt;"")+('Dvd Calendar'!$E$1410:$CZ$1410='Field Check'!$C$55)*('Field Check'!$C$55&lt;&gt;"")+('Dvd Calendar'!$E$1410:$CZ$1410='Field Check'!$C$56)*('Field Check'!$C$56&lt;&gt;"")+('Dvd Calendar'!$E$1410:$CZ$1410='Field Check'!$C$57)*('Field Check'!$C$57&lt;&gt;""))*(COUNTIF('Dvd Calendar'!$E$1412:$CZ$1412,'Dvd Calendar'!$E$1405:$CZ$1405)=0)),"")))</f>
        <v/>
      </c>
      <c r="D178" s="77">
        <f>IF(D$49="","",IF($B178="","",IFERROR(SUMIFS('Dvd Calendar'!$E$1413:$CZ$1413,'Dvd Calendar'!$E$1412:$CZ$1412,"&gt;"&amp;D$48,'Dvd Calendar'!$E$1412:$CZ$1412,"&lt;="&amp;D$49)+SUMPRODUCT(('Dvd Calendar'!$E$1405:$CZ$1405&gt;D$48)*('Dvd Calendar'!$E$1405:$CZ$1405&lt;=D$49)*'Dvd Calendar'!$E$1408:$CZ$1408*(('Dvd Calendar'!$E$1410:$CZ$1410='Field Check'!$C$53)*('Field Check'!$C$53&lt;&gt;"")+('Dvd Calendar'!$E$1410:$CZ$1410='Field Check'!$C$54)*('Field Check'!$C$54&lt;&gt;"")+('Dvd Calendar'!$E$1410:$CZ$1410='Field Check'!$C$55)*('Field Check'!$C$55&lt;&gt;"")+('Dvd Calendar'!$E$1410:$CZ$1410='Field Check'!$C$56)*('Field Check'!$C$56&lt;&gt;"")+('Dvd Calendar'!$E$1410:$CZ$1410='Field Check'!$C$57)*('Field Check'!$C$57&lt;&gt;""))*(COUNTIF('Dvd Calendar'!$E$1412:$CZ$1412,'Dvd Calendar'!$E$1405:$CZ$1405)=0)),"")))</f>
        <v/>
      </c>
      <c r="E178" s="77">
        <f>IF(E$49="","",IF($B178="","",IFERROR(SUMIFS('Dvd Calendar'!$E$1413:$CZ$1413,'Dvd Calendar'!$E$1412:$CZ$1412,"&gt;"&amp;E$48,'Dvd Calendar'!$E$1412:$CZ$1412,"&lt;="&amp;E$49)+SUMPRODUCT(('Dvd Calendar'!$E$1405:$CZ$1405&gt;E$48)*('Dvd Calendar'!$E$1405:$CZ$1405&lt;=E$49)*'Dvd Calendar'!$E$1408:$CZ$1408*(('Dvd Calendar'!$E$1410:$CZ$1410='Field Check'!$C$53)*('Field Check'!$C$53&lt;&gt;"")+('Dvd Calendar'!$E$1410:$CZ$1410='Field Check'!$C$54)*('Field Check'!$C$54&lt;&gt;"")+('Dvd Calendar'!$E$1410:$CZ$1410='Field Check'!$C$55)*('Field Check'!$C$55&lt;&gt;"")+('Dvd Calendar'!$E$1410:$CZ$1410='Field Check'!$C$56)*('Field Check'!$C$56&lt;&gt;"")+('Dvd Calendar'!$E$1410:$CZ$1410='Field Check'!$C$57)*('Field Check'!$C$57&lt;&gt;""))*(COUNTIF('Dvd Calendar'!$E$1412:$CZ$1412,'Dvd Calendar'!$E$1405:$CZ$1405)=0)),"")))</f>
        <v/>
      </c>
      <c r="F178" s="77">
        <f>IF(F$49="","",IF($B178="","",IFERROR(SUMIFS('Dvd Calendar'!$E$1413:$CZ$1413,'Dvd Calendar'!$E$1412:$CZ$1412,"&gt;"&amp;F$48,'Dvd Calendar'!$E$1412:$CZ$1412,"&lt;="&amp;F$49)+SUMPRODUCT(('Dvd Calendar'!$E$1405:$CZ$1405&gt;F$48)*('Dvd Calendar'!$E$1405:$CZ$1405&lt;=F$49)*'Dvd Calendar'!$E$1408:$CZ$1408*(('Dvd Calendar'!$E$1410:$CZ$1410='Field Check'!$C$53)*('Field Check'!$C$53&lt;&gt;"")+('Dvd Calendar'!$E$1410:$CZ$1410='Field Check'!$C$54)*('Field Check'!$C$54&lt;&gt;"")+('Dvd Calendar'!$E$1410:$CZ$1410='Field Check'!$C$55)*('Field Check'!$C$55&lt;&gt;"")+('Dvd Calendar'!$E$1410:$CZ$1410='Field Check'!$C$56)*('Field Check'!$C$56&lt;&gt;"")+('Dvd Calendar'!$E$1410:$CZ$1410='Field Check'!$C$57)*('Field Check'!$C$57&lt;&gt;""))*(COUNTIF('Dvd Calendar'!$E$1412:$CZ$1412,'Dvd Calendar'!$E$1405:$CZ$1405)=0)),"")))</f>
        <v/>
      </c>
      <c r="G178" s="77">
        <f>IF(G$49="","",IF($B178="","",IFERROR(SUMIFS('Dvd Calendar'!$E$1413:$CZ$1413,'Dvd Calendar'!$E$1412:$CZ$1412,"&gt;"&amp;G$48,'Dvd Calendar'!$E$1412:$CZ$1412,"&lt;="&amp;G$49)+SUMPRODUCT(('Dvd Calendar'!$E$1405:$CZ$1405&gt;G$48)*('Dvd Calendar'!$E$1405:$CZ$1405&lt;=G$49)*'Dvd Calendar'!$E$1408:$CZ$1408*(('Dvd Calendar'!$E$1410:$CZ$1410='Field Check'!$C$53)*('Field Check'!$C$53&lt;&gt;"")+('Dvd Calendar'!$E$1410:$CZ$1410='Field Check'!$C$54)*('Field Check'!$C$54&lt;&gt;"")+('Dvd Calendar'!$E$1410:$CZ$1410='Field Check'!$C$55)*('Field Check'!$C$55&lt;&gt;"")+('Dvd Calendar'!$E$1410:$CZ$1410='Field Check'!$C$56)*('Field Check'!$C$56&lt;&gt;"")+('Dvd Calendar'!$E$1410:$CZ$1410='Field Check'!$C$57)*('Field Check'!$C$57&lt;&gt;""))*(COUNTIF('Dvd Calendar'!$E$1412:$CZ$1412,'Dvd Calendar'!$E$1405:$CZ$1405)=0)),"")))</f>
        <v/>
      </c>
      <c r="H178" s="77">
        <f>IF(H$49="","",IF($B178="","",IFERROR(SUMIFS('Dvd Calendar'!$E$1413:$CZ$1413,'Dvd Calendar'!$E$1412:$CZ$1412,"&gt;"&amp;H$48,'Dvd Calendar'!$E$1412:$CZ$1412,"&lt;="&amp;H$49)+SUMPRODUCT(('Dvd Calendar'!$E$1405:$CZ$1405&gt;H$48)*('Dvd Calendar'!$E$1405:$CZ$1405&lt;=H$49)*'Dvd Calendar'!$E$1408:$CZ$1408*(('Dvd Calendar'!$E$1410:$CZ$1410='Field Check'!$C$53)*('Field Check'!$C$53&lt;&gt;"")+('Dvd Calendar'!$E$1410:$CZ$1410='Field Check'!$C$54)*('Field Check'!$C$54&lt;&gt;"")+('Dvd Calendar'!$E$1410:$CZ$1410='Field Check'!$C$55)*('Field Check'!$C$55&lt;&gt;"")+('Dvd Calendar'!$E$1410:$CZ$1410='Field Check'!$C$56)*('Field Check'!$C$56&lt;&gt;"")+('Dvd Calendar'!$E$1410:$CZ$1410='Field Check'!$C$57)*('Field Check'!$C$57&lt;&gt;""))*(COUNTIF('Dvd Calendar'!$E$1412:$CZ$1412,'Dvd Calendar'!$E$1405:$CZ$1405)=0)),"")))</f>
        <v/>
      </c>
      <c r="I178" s="77">
        <f>IF(I$49="","",IF($B178="","",IFERROR(SUMIFS('Dvd Calendar'!$E$1413:$CZ$1413,'Dvd Calendar'!$E$1412:$CZ$1412,"&gt;"&amp;I$48,'Dvd Calendar'!$E$1412:$CZ$1412,"&lt;="&amp;I$49)+SUMPRODUCT(('Dvd Calendar'!$E$1405:$CZ$1405&gt;I$48)*('Dvd Calendar'!$E$1405:$CZ$1405&lt;=I$49)*'Dvd Calendar'!$E$1408:$CZ$1408*(('Dvd Calendar'!$E$1410:$CZ$1410='Field Check'!$C$53)*('Field Check'!$C$53&lt;&gt;"")+('Dvd Calendar'!$E$1410:$CZ$1410='Field Check'!$C$54)*('Field Check'!$C$54&lt;&gt;"")+('Dvd Calendar'!$E$1410:$CZ$1410='Field Check'!$C$55)*('Field Check'!$C$55&lt;&gt;"")+('Dvd Calendar'!$E$1410:$CZ$1410='Field Check'!$C$56)*('Field Check'!$C$56&lt;&gt;"")+('Dvd Calendar'!$E$1410:$CZ$1410='Field Check'!$C$57)*('Field Check'!$C$57&lt;&gt;""))*(COUNTIF('Dvd Calendar'!$E$1412:$CZ$1412,'Dvd Calendar'!$E$1405:$CZ$1405)=0)),"")))</f>
        <v/>
      </c>
      <c r="J178" s="77">
        <f>IF(J$49="","",IF($B178="","",IFERROR(SUMIFS('Dvd Calendar'!$E$1413:$CZ$1413,'Dvd Calendar'!$E$1412:$CZ$1412,"&gt;"&amp;J$48,'Dvd Calendar'!$E$1412:$CZ$1412,"&lt;="&amp;J$49)+SUMPRODUCT(('Dvd Calendar'!$E$1405:$CZ$1405&gt;J$48)*('Dvd Calendar'!$E$1405:$CZ$1405&lt;=J$49)*'Dvd Calendar'!$E$1408:$CZ$1408*(('Dvd Calendar'!$E$1410:$CZ$1410='Field Check'!$C$53)*('Field Check'!$C$53&lt;&gt;"")+('Dvd Calendar'!$E$1410:$CZ$1410='Field Check'!$C$54)*('Field Check'!$C$54&lt;&gt;"")+('Dvd Calendar'!$E$1410:$CZ$1410='Field Check'!$C$55)*('Field Check'!$C$55&lt;&gt;"")+('Dvd Calendar'!$E$1410:$CZ$1410='Field Check'!$C$56)*('Field Check'!$C$56&lt;&gt;"")+('Dvd Calendar'!$E$1410:$CZ$1410='Field Check'!$C$57)*('Field Check'!$C$57&lt;&gt;""))*(COUNTIF('Dvd Calendar'!$E$1412:$CZ$1412,'Dvd Calendar'!$E$1405:$CZ$1405)=0)),"")))</f>
        <v/>
      </c>
      <c r="K178" s="77">
        <f>IF(K$49="","",IF($B178="","",IFERROR(SUMIFS('Dvd Calendar'!$E$1413:$CZ$1413,'Dvd Calendar'!$E$1412:$CZ$1412,"&gt;"&amp;K$48,'Dvd Calendar'!$E$1412:$CZ$1412,"&lt;="&amp;K$49)+SUMPRODUCT(('Dvd Calendar'!$E$1405:$CZ$1405&gt;K$48)*('Dvd Calendar'!$E$1405:$CZ$1405&lt;=K$49)*'Dvd Calendar'!$E$1408:$CZ$1408*(('Dvd Calendar'!$E$1410:$CZ$1410='Field Check'!$C$53)*('Field Check'!$C$53&lt;&gt;"")+('Dvd Calendar'!$E$1410:$CZ$1410='Field Check'!$C$54)*('Field Check'!$C$54&lt;&gt;"")+('Dvd Calendar'!$E$1410:$CZ$1410='Field Check'!$C$55)*('Field Check'!$C$55&lt;&gt;"")+('Dvd Calendar'!$E$1410:$CZ$1410='Field Check'!$C$56)*('Field Check'!$C$56&lt;&gt;"")+('Dvd Calendar'!$E$1410:$CZ$1410='Field Check'!$C$57)*('Field Check'!$C$57&lt;&gt;""))*(COUNTIF('Dvd Calendar'!$E$1412:$CZ$1412,'Dvd Calendar'!$E$1405:$CZ$1405)=0)),"")))</f>
        <v/>
      </c>
      <c r="L178" s="77">
        <f>IF(L$49="","",IF($B178="","",IFERROR(SUMIFS('Dvd Calendar'!$E$1413:$CZ$1413,'Dvd Calendar'!$E$1412:$CZ$1412,"&gt;"&amp;L$48,'Dvd Calendar'!$E$1412:$CZ$1412,"&lt;="&amp;L$49)+SUMPRODUCT(('Dvd Calendar'!$E$1405:$CZ$1405&gt;L$48)*('Dvd Calendar'!$E$1405:$CZ$1405&lt;=L$49)*'Dvd Calendar'!$E$1408:$CZ$1408*(('Dvd Calendar'!$E$1410:$CZ$1410='Field Check'!$C$53)*('Field Check'!$C$53&lt;&gt;"")+('Dvd Calendar'!$E$1410:$CZ$1410='Field Check'!$C$54)*('Field Check'!$C$54&lt;&gt;"")+('Dvd Calendar'!$E$1410:$CZ$1410='Field Check'!$C$55)*('Field Check'!$C$55&lt;&gt;"")+('Dvd Calendar'!$E$1410:$CZ$1410='Field Check'!$C$56)*('Field Check'!$C$56&lt;&gt;"")+('Dvd Calendar'!$E$1410:$CZ$1410='Field Check'!$C$57)*('Field Check'!$C$57&lt;&gt;""))*(COUNTIF('Dvd Calendar'!$E$1412:$CZ$1412,'Dvd Calendar'!$E$1405:$CZ$1405)=0)),"")))</f>
        <v/>
      </c>
      <c r="M178" s="77">
        <f>IF(M$49="","",IF($B178="","",IFERROR(SUMIFS('Dvd Calendar'!$E$1413:$CZ$1413,'Dvd Calendar'!$E$1412:$CZ$1412,"&gt;"&amp;M$48,'Dvd Calendar'!$E$1412:$CZ$1412,"&lt;="&amp;M$49)+SUMPRODUCT(('Dvd Calendar'!$E$1405:$CZ$1405&gt;M$48)*('Dvd Calendar'!$E$1405:$CZ$1405&lt;=M$49)*'Dvd Calendar'!$E$1408:$CZ$1408*(('Dvd Calendar'!$E$1410:$CZ$1410='Field Check'!$C$53)*('Field Check'!$C$53&lt;&gt;"")+('Dvd Calendar'!$E$1410:$CZ$1410='Field Check'!$C$54)*('Field Check'!$C$54&lt;&gt;"")+('Dvd Calendar'!$E$1410:$CZ$1410='Field Check'!$C$55)*('Field Check'!$C$55&lt;&gt;"")+('Dvd Calendar'!$E$1410:$CZ$1410='Field Check'!$C$56)*('Field Check'!$C$56&lt;&gt;"")+('Dvd Calendar'!$E$1410:$CZ$1410='Field Check'!$C$57)*('Field Check'!$C$57&lt;&gt;""))*(COUNTIF('Dvd Calendar'!$E$1412:$CZ$1412,'Dvd Calendar'!$E$1405:$CZ$1405)=0)),"")))</f>
        <v/>
      </c>
      <c r="N178" s="77">
        <f>IF(N$49="","",IF($B178="","",IFERROR(SUMIFS('Dvd Calendar'!$E$1413:$CZ$1413,'Dvd Calendar'!$E$1412:$CZ$1412,"&gt;"&amp;N$48,'Dvd Calendar'!$E$1412:$CZ$1412,"&lt;="&amp;N$49)+SUMPRODUCT(('Dvd Calendar'!$E$1405:$CZ$1405&gt;N$48)*('Dvd Calendar'!$E$1405:$CZ$1405&lt;=N$49)*'Dvd Calendar'!$E$1408:$CZ$1408*(('Dvd Calendar'!$E$1410:$CZ$1410='Field Check'!$C$53)*('Field Check'!$C$53&lt;&gt;"")+('Dvd Calendar'!$E$1410:$CZ$1410='Field Check'!$C$54)*('Field Check'!$C$54&lt;&gt;"")+('Dvd Calendar'!$E$1410:$CZ$1410='Field Check'!$C$55)*('Field Check'!$C$55&lt;&gt;"")+('Dvd Calendar'!$E$1410:$CZ$1410='Field Check'!$C$56)*('Field Check'!$C$56&lt;&gt;"")+('Dvd Calendar'!$E$1410:$CZ$1410='Field Check'!$C$57)*('Field Check'!$C$57&lt;&gt;""))*(COUNTIF('Dvd Calendar'!$E$1412:$CZ$1412,'Dvd Calendar'!$E$1405:$CZ$1405)=0)),"")))</f>
        <v/>
      </c>
      <c r="O178" s="77">
        <f>IF(O$49="","",IF($B178="","",IFERROR(SUMIFS('Dvd Calendar'!$E$1413:$CZ$1413,'Dvd Calendar'!$E$1412:$CZ$1412,"&gt;"&amp;O$48,'Dvd Calendar'!$E$1412:$CZ$1412,"&lt;="&amp;O$49)+SUMPRODUCT(('Dvd Calendar'!$E$1405:$CZ$1405&gt;O$48)*('Dvd Calendar'!$E$1405:$CZ$1405&lt;=O$49)*'Dvd Calendar'!$E$1408:$CZ$1408*(('Dvd Calendar'!$E$1410:$CZ$1410='Field Check'!$C$53)*('Field Check'!$C$53&lt;&gt;"")+('Dvd Calendar'!$E$1410:$CZ$1410='Field Check'!$C$54)*('Field Check'!$C$54&lt;&gt;"")+('Dvd Calendar'!$E$1410:$CZ$1410='Field Check'!$C$55)*('Field Check'!$C$55&lt;&gt;"")+('Dvd Calendar'!$E$1410:$CZ$1410='Field Check'!$C$56)*('Field Check'!$C$56&lt;&gt;"")+('Dvd Calendar'!$E$1410:$CZ$1410='Field Check'!$C$57)*('Field Check'!$C$57&lt;&gt;""))*(COUNTIF('Dvd Calendar'!$E$1412:$CZ$1412,'Dvd Calendar'!$E$1405:$CZ$1405)=0)),"")))</f>
        <v/>
      </c>
      <c r="P178" s="77">
        <f>IF(P$49="","",IF($B178="","",IFERROR(SUMIFS('Dvd Calendar'!$E$1413:$CZ$1413,'Dvd Calendar'!$E$1412:$CZ$1412,"&gt;"&amp;P$48,'Dvd Calendar'!$E$1412:$CZ$1412,"&lt;="&amp;P$49)+SUMPRODUCT(('Dvd Calendar'!$E$1405:$CZ$1405&gt;P$48)*('Dvd Calendar'!$E$1405:$CZ$1405&lt;=P$49)*'Dvd Calendar'!$E$1408:$CZ$1408*(('Dvd Calendar'!$E$1410:$CZ$1410='Field Check'!$C$53)*('Field Check'!$C$53&lt;&gt;"")+('Dvd Calendar'!$E$1410:$CZ$1410='Field Check'!$C$54)*('Field Check'!$C$54&lt;&gt;"")+('Dvd Calendar'!$E$1410:$CZ$1410='Field Check'!$C$55)*('Field Check'!$C$55&lt;&gt;"")+('Dvd Calendar'!$E$1410:$CZ$1410='Field Check'!$C$56)*('Field Check'!$C$56&lt;&gt;"")+('Dvd Calendar'!$E$1410:$CZ$1410='Field Check'!$C$57)*('Field Check'!$C$57&lt;&gt;""))*(COUNTIF('Dvd Calendar'!$E$1412:$CZ$1412,'Dvd Calendar'!$E$1405:$CZ$1405)=0)),"")))</f>
        <v/>
      </c>
      <c r="Q178" s="77">
        <f>IF(Q$49="","",IF($B178="","",IFERROR(SUMIFS('Dvd Calendar'!$E$1413:$CZ$1413,'Dvd Calendar'!$E$1412:$CZ$1412,"&gt;"&amp;Q$48,'Dvd Calendar'!$E$1412:$CZ$1412,"&lt;="&amp;Q$49)+SUMPRODUCT(('Dvd Calendar'!$E$1405:$CZ$1405&gt;Q$48)*('Dvd Calendar'!$E$1405:$CZ$1405&lt;=Q$49)*'Dvd Calendar'!$E$1408:$CZ$1408*(('Dvd Calendar'!$E$1410:$CZ$1410='Field Check'!$C$53)*('Field Check'!$C$53&lt;&gt;"")+('Dvd Calendar'!$E$1410:$CZ$1410='Field Check'!$C$54)*('Field Check'!$C$54&lt;&gt;"")+('Dvd Calendar'!$E$1410:$CZ$1410='Field Check'!$C$55)*('Field Check'!$C$55&lt;&gt;"")+('Dvd Calendar'!$E$1410:$CZ$1410='Field Check'!$C$56)*('Field Check'!$C$56&lt;&gt;"")+('Dvd Calendar'!$E$1410:$CZ$1410='Field Check'!$C$57)*('Field Check'!$C$57&lt;&gt;""))*(COUNTIF('Dvd Calendar'!$E$1412:$CZ$1412,'Dvd Calendar'!$E$1405:$CZ$1405)=0)),"")))</f>
        <v/>
      </c>
      <c r="R178" s="77">
        <f>IF(R$49="","",IF($B178="","",IFERROR(SUMIFS('Dvd Calendar'!$E$1413:$CZ$1413,'Dvd Calendar'!$E$1412:$CZ$1412,"&gt;"&amp;R$48,'Dvd Calendar'!$E$1412:$CZ$1412,"&lt;="&amp;R$49)+SUMPRODUCT(('Dvd Calendar'!$E$1405:$CZ$1405&gt;R$48)*('Dvd Calendar'!$E$1405:$CZ$1405&lt;=R$49)*'Dvd Calendar'!$E$1408:$CZ$1408*(('Dvd Calendar'!$E$1410:$CZ$1410='Field Check'!$C$53)*('Field Check'!$C$53&lt;&gt;"")+('Dvd Calendar'!$E$1410:$CZ$1410='Field Check'!$C$54)*('Field Check'!$C$54&lt;&gt;"")+('Dvd Calendar'!$E$1410:$CZ$1410='Field Check'!$C$55)*('Field Check'!$C$55&lt;&gt;"")+('Dvd Calendar'!$E$1410:$CZ$1410='Field Check'!$C$56)*('Field Check'!$C$56&lt;&gt;"")+('Dvd Calendar'!$E$1410:$CZ$1410='Field Check'!$C$57)*('Field Check'!$C$57&lt;&gt;""))*(COUNTIF('Dvd Calendar'!$E$1412:$CZ$1412,'Dvd Calendar'!$E$1405:$CZ$1405)=0)),"")))</f>
        <v/>
      </c>
    </row>
    <row r="179">
      <c r="B179" s="126">
        <f>IF('AS51'!$C$134="","",'AS51'!$C$134)</f>
        <v/>
      </c>
      <c r="C179" s="77">
        <f>IF(C$49="","",IF($B179="","",IFERROR(SUMIFS('Dvd Calendar'!$E$1424:$CZ$1424,'Dvd Calendar'!$E$1423:$CZ$1423,"&gt;"&amp;C$48,'Dvd Calendar'!$E$1423:$CZ$1423,"&lt;="&amp;C$49)+SUMPRODUCT(('Dvd Calendar'!$E$1416:$CZ$1416&gt;C$48)*('Dvd Calendar'!$E$1416:$CZ$1416&lt;=C$49)*'Dvd Calendar'!$E$1419:$CZ$1419*(('Dvd Calendar'!$E$1421:$CZ$1421='Field Check'!$C$53)*('Field Check'!$C$53&lt;&gt;"")+('Dvd Calendar'!$E$1421:$CZ$1421='Field Check'!$C$54)*('Field Check'!$C$54&lt;&gt;"")+('Dvd Calendar'!$E$1421:$CZ$1421='Field Check'!$C$55)*('Field Check'!$C$55&lt;&gt;"")+('Dvd Calendar'!$E$1421:$CZ$1421='Field Check'!$C$56)*('Field Check'!$C$56&lt;&gt;"")+('Dvd Calendar'!$E$1421:$CZ$1421='Field Check'!$C$57)*('Field Check'!$C$57&lt;&gt;""))*(COUNTIF('Dvd Calendar'!$E$1423:$CZ$1423,'Dvd Calendar'!$E$1416:$CZ$1416)=0)),"")))</f>
        <v/>
      </c>
      <c r="D179" s="77">
        <f>IF(D$49="","",IF($B179="","",IFERROR(SUMIFS('Dvd Calendar'!$E$1424:$CZ$1424,'Dvd Calendar'!$E$1423:$CZ$1423,"&gt;"&amp;D$48,'Dvd Calendar'!$E$1423:$CZ$1423,"&lt;="&amp;D$49)+SUMPRODUCT(('Dvd Calendar'!$E$1416:$CZ$1416&gt;D$48)*('Dvd Calendar'!$E$1416:$CZ$1416&lt;=D$49)*'Dvd Calendar'!$E$1419:$CZ$1419*(('Dvd Calendar'!$E$1421:$CZ$1421='Field Check'!$C$53)*('Field Check'!$C$53&lt;&gt;"")+('Dvd Calendar'!$E$1421:$CZ$1421='Field Check'!$C$54)*('Field Check'!$C$54&lt;&gt;"")+('Dvd Calendar'!$E$1421:$CZ$1421='Field Check'!$C$55)*('Field Check'!$C$55&lt;&gt;"")+('Dvd Calendar'!$E$1421:$CZ$1421='Field Check'!$C$56)*('Field Check'!$C$56&lt;&gt;"")+('Dvd Calendar'!$E$1421:$CZ$1421='Field Check'!$C$57)*('Field Check'!$C$57&lt;&gt;""))*(COUNTIF('Dvd Calendar'!$E$1423:$CZ$1423,'Dvd Calendar'!$E$1416:$CZ$1416)=0)),"")))</f>
        <v/>
      </c>
      <c r="E179" s="77">
        <f>IF(E$49="","",IF($B179="","",IFERROR(SUMIFS('Dvd Calendar'!$E$1424:$CZ$1424,'Dvd Calendar'!$E$1423:$CZ$1423,"&gt;"&amp;E$48,'Dvd Calendar'!$E$1423:$CZ$1423,"&lt;="&amp;E$49)+SUMPRODUCT(('Dvd Calendar'!$E$1416:$CZ$1416&gt;E$48)*('Dvd Calendar'!$E$1416:$CZ$1416&lt;=E$49)*'Dvd Calendar'!$E$1419:$CZ$1419*(('Dvd Calendar'!$E$1421:$CZ$1421='Field Check'!$C$53)*('Field Check'!$C$53&lt;&gt;"")+('Dvd Calendar'!$E$1421:$CZ$1421='Field Check'!$C$54)*('Field Check'!$C$54&lt;&gt;"")+('Dvd Calendar'!$E$1421:$CZ$1421='Field Check'!$C$55)*('Field Check'!$C$55&lt;&gt;"")+('Dvd Calendar'!$E$1421:$CZ$1421='Field Check'!$C$56)*('Field Check'!$C$56&lt;&gt;"")+('Dvd Calendar'!$E$1421:$CZ$1421='Field Check'!$C$57)*('Field Check'!$C$57&lt;&gt;""))*(COUNTIF('Dvd Calendar'!$E$1423:$CZ$1423,'Dvd Calendar'!$E$1416:$CZ$1416)=0)),"")))</f>
        <v/>
      </c>
      <c r="F179" s="77">
        <f>IF(F$49="","",IF($B179="","",IFERROR(SUMIFS('Dvd Calendar'!$E$1424:$CZ$1424,'Dvd Calendar'!$E$1423:$CZ$1423,"&gt;"&amp;F$48,'Dvd Calendar'!$E$1423:$CZ$1423,"&lt;="&amp;F$49)+SUMPRODUCT(('Dvd Calendar'!$E$1416:$CZ$1416&gt;F$48)*('Dvd Calendar'!$E$1416:$CZ$1416&lt;=F$49)*'Dvd Calendar'!$E$1419:$CZ$1419*(('Dvd Calendar'!$E$1421:$CZ$1421='Field Check'!$C$53)*('Field Check'!$C$53&lt;&gt;"")+('Dvd Calendar'!$E$1421:$CZ$1421='Field Check'!$C$54)*('Field Check'!$C$54&lt;&gt;"")+('Dvd Calendar'!$E$1421:$CZ$1421='Field Check'!$C$55)*('Field Check'!$C$55&lt;&gt;"")+('Dvd Calendar'!$E$1421:$CZ$1421='Field Check'!$C$56)*('Field Check'!$C$56&lt;&gt;"")+('Dvd Calendar'!$E$1421:$CZ$1421='Field Check'!$C$57)*('Field Check'!$C$57&lt;&gt;""))*(COUNTIF('Dvd Calendar'!$E$1423:$CZ$1423,'Dvd Calendar'!$E$1416:$CZ$1416)=0)),"")))</f>
        <v/>
      </c>
      <c r="G179" s="77">
        <f>IF(G$49="","",IF($B179="","",IFERROR(SUMIFS('Dvd Calendar'!$E$1424:$CZ$1424,'Dvd Calendar'!$E$1423:$CZ$1423,"&gt;"&amp;G$48,'Dvd Calendar'!$E$1423:$CZ$1423,"&lt;="&amp;G$49)+SUMPRODUCT(('Dvd Calendar'!$E$1416:$CZ$1416&gt;G$48)*('Dvd Calendar'!$E$1416:$CZ$1416&lt;=G$49)*'Dvd Calendar'!$E$1419:$CZ$1419*(('Dvd Calendar'!$E$1421:$CZ$1421='Field Check'!$C$53)*('Field Check'!$C$53&lt;&gt;"")+('Dvd Calendar'!$E$1421:$CZ$1421='Field Check'!$C$54)*('Field Check'!$C$54&lt;&gt;"")+('Dvd Calendar'!$E$1421:$CZ$1421='Field Check'!$C$55)*('Field Check'!$C$55&lt;&gt;"")+('Dvd Calendar'!$E$1421:$CZ$1421='Field Check'!$C$56)*('Field Check'!$C$56&lt;&gt;"")+('Dvd Calendar'!$E$1421:$CZ$1421='Field Check'!$C$57)*('Field Check'!$C$57&lt;&gt;""))*(COUNTIF('Dvd Calendar'!$E$1423:$CZ$1423,'Dvd Calendar'!$E$1416:$CZ$1416)=0)),"")))</f>
        <v/>
      </c>
      <c r="H179" s="77">
        <f>IF(H$49="","",IF($B179="","",IFERROR(SUMIFS('Dvd Calendar'!$E$1424:$CZ$1424,'Dvd Calendar'!$E$1423:$CZ$1423,"&gt;"&amp;H$48,'Dvd Calendar'!$E$1423:$CZ$1423,"&lt;="&amp;H$49)+SUMPRODUCT(('Dvd Calendar'!$E$1416:$CZ$1416&gt;H$48)*('Dvd Calendar'!$E$1416:$CZ$1416&lt;=H$49)*'Dvd Calendar'!$E$1419:$CZ$1419*(('Dvd Calendar'!$E$1421:$CZ$1421='Field Check'!$C$53)*('Field Check'!$C$53&lt;&gt;"")+('Dvd Calendar'!$E$1421:$CZ$1421='Field Check'!$C$54)*('Field Check'!$C$54&lt;&gt;"")+('Dvd Calendar'!$E$1421:$CZ$1421='Field Check'!$C$55)*('Field Check'!$C$55&lt;&gt;"")+('Dvd Calendar'!$E$1421:$CZ$1421='Field Check'!$C$56)*('Field Check'!$C$56&lt;&gt;"")+('Dvd Calendar'!$E$1421:$CZ$1421='Field Check'!$C$57)*('Field Check'!$C$57&lt;&gt;""))*(COUNTIF('Dvd Calendar'!$E$1423:$CZ$1423,'Dvd Calendar'!$E$1416:$CZ$1416)=0)),"")))</f>
        <v/>
      </c>
      <c r="I179" s="77">
        <f>IF(I$49="","",IF($B179="","",IFERROR(SUMIFS('Dvd Calendar'!$E$1424:$CZ$1424,'Dvd Calendar'!$E$1423:$CZ$1423,"&gt;"&amp;I$48,'Dvd Calendar'!$E$1423:$CZ$1423,"&lt;="&amp;I$49)+SUMPRODUCT(('Dvd Calendar'!$E$1416:$CZ$1416&gt;I$48)*('Dvd Calendar'!$E$1416:$CZ$1416&lt;=I$49)*'Dvd Calendar'!$E$1419:$CZ$1419*(('Dvd Calendar'!$E$1421:$CZ$1421='Field Check'!$C$53)*('Field Check'!$C$53&lt;&gt;"")+('Dvd Calendar'!$E$1421:$CZ$1421='Field Check'!$C$54)*('Field Check'!$C$54&lt;&gt;"")+('Dvd Calendar'!$E$1421:$CZ$1421='Field Check'!$C$55)*('Field Check'!$C$55&lt;&gt;"")+('Dvd Calendar'!$E$1421:$CZ$1421='Field Check'!$C$56)*('Field Check'!$C$56&lt;&gt;"")+('Dvd Calendar'!$E$1421:$CZ$1421='Field Check'!$C$57)*('Field Check'!$C$57&lt;&gt;""))*(COUNTIF('Dvd Calendar'!$E$1423:$CZ$1423,'Dvd Calendar'!$E$1416:$CZ$1416)=0)),"")))</f>
        <v/>
      </c>
      <c r="J179" s="77">
        <f>IF(J$49="","",IF($B179="","",IFERROR(SUMIFS('Dvd Calendar'!$E$1424:$CZ$1424,'Dvd Calendar'!$E$1423:$CZ$1423,"&gt;"&amp;J$48,'Dvd Calendar'!$E$1423:$CZ$1423,"&lt;="&amp;J$49)+SUMPRODUCT(('Dvd Calendar'!$E$1416:$CZ$1416&gt;J$48)*('Dvd Calendar'!$E$1416:$CZ$1416&lt;=J$49)*'Dvd Calendar'!$E$1419:$CZ$1419*(('Dvd Calendar'!$E$1421:$CZ$1421='Field Check'!$C$53)*('Field Check'!$C$53&lt;&gt;"")+('Dvd Calendar'!$E$1421:$CZ$1421='Field Check'!$C$54)*('Field Check'!$C$54&lt;&gt;"")+('Dvd Calendar'!$E$1421:$CZ$1421='Field Check'!$C$55)*('Field Check'!$C$55&lt;&gt;"")+('Dvd Calendar'!$E$1421:$CZ$1421='Field Check'!$C$56)*('Field Check'!$C$56&lt;&gt;"")+('Dvd Calendar'!$E$1421:$CZ$1421='Field Check'!$C$57)*('Field Check'!$C$57&lt;&gt;""))*(COUNTIF('Dvd Calendar'!$E$1423:$CZ$1423,'Dvd Calendar'!$E$1416:$CZ$1416)=0)),"")))</f>
        <v/>
      </c>
      <c r="K179" s="77">
        <f>IF(K$49="","",IF($B179="","",IFERROR(SUMIFS('Dvd Calendar'!$E$1424:$CZ$1424,'Dvd Calendar'!$E$1423:$CZ$1423,"&gt;"&amp;K$48,'Dvd Calendar'!$E$1423:$CZ$1423,"&lt;="&amp;K$49)+SUMPRODUCT(('Dvd Calendar'!$E$1416:$CZ$1416&gt;K$48)*('Dvd Calendar'!$E$1416:$CZ$1416&lt;=K$49)*'Dvd Calendar'!$E$1419:$CZ$1419*(('Dvd Calendar'!$E$1421:$CZ$1421='Field Check'!$C$53)*('Field Check'!$C$53&lt;&gt;"")+('Dvd Calendar'!$E$1421:$CZ$1421='Field Check'!$C$54)*('Field Check'!$C$54&lt;&gt;"")+('Dvd Calendar'!$E$1421:$CZ$1421='Field Check'!$C$55)*('Field Check'!$C$55&lt;&gt;"")+('Dvd Calendar'!$E$1421:$CZ$1421='Field Check'!$C$56)*('Field Check'!$C$56&lt;&gt;"")+('Dvd Calendar'!$E$1421:$CZ$1421='Field Check'!$C$57)*('Field Check'!$C$57&lt;&gt;""))*(COUNTIF('Dvd Calendar'!$E$1423:$CZ$1423,'Dvd Calendar'!$E$1416:$CZ$1416)=0)),"")))</f>
        <v/>
      </c>
      <c r="L179" s="77">
        <f>IF(L$49="","",IF($B179="","",IFERROR(SUMIFS('Dvd Calendar'!$E$1424:$CZ$1424,'Dvd Calendar'!$E$1423:$CZ$1423,"&gt;"&amp;L$48,'Dvd Calendar'!$E$1423:$CZ$1423,"&lt;="&amp;L$49)+SUMPRODUCT(('Dvd Calendar'!$E$1416:$CZ$1416&gt;L$48)*('Dvd Calendar'!$E$1416:$CZ$1416&lt;=L$49)*'Dvd Calendar'!$E$1419:$CZ$1419*(('Dvd Calendar'!$E$1421:$CZ$1421='Field Check'!$C$53)*('Field Check'!$C$53&lt;&gt;"")+('Dvd Calendar'!$E$1421:$CZ$1421='Field Check'!$C$54)*('Field Check'!$C$54&lt;&gt;"")+('Dvd Calendar'!$E$1421:$CZ$1421='Field Check'!$C$55)*('Field Check'!$C$55&lt;&gt;"")+('Dvd Calendar'!$E$1421:$CZ$1421='Field Check'!$C$56)*('Field Check'!$C$56&lt;&gt;"")+('Dvd Calendar'!$E$1421:$CZ$1421='Field Check'!$C$57)*('Field Check'!$C$57&lt;&gt;""))*(COUNTIF('Dvd Calendar'!$E$1423:$CZ$1423,'Dvd Calendar'!$E$1416:$CZ$1416)=0)),"")))</f>
        <v/>
      </c>
      <c r="M179" s="77">
        <f>IF(M$49="","",IF($B179="","",IFERROR(SUMIFS('Dvd Calendar'!$E$1424:$CZ$1424,'Dvd Calendar'!$E$1423:$CZ$1423,"&gt;"&amp;M$48,'Dvd Calendar'!$E$1423:$CZ$1423,"&lt;="&amp;M$49)+SUMPRODUCT(('Dvd Calendar'!$E$1416:$CZ$1416&gt;M$48)*('Dvd Calendar'!$E$1416:$CZ$1416&lt;=M$49)*'Dvd Calendar'!$E$1419:$CZ$1419*(('Dvd Calendar'!$E$1421:$CZ$1421='Field Check'!$C$53)*('Field Check'!$C$53&lt;&gt;"")+('Dvd Calendar'!$E$1421:$CZ$1421='Field Check'!$C$54)*('Field Check'!$C$54&lt;&gt;"")+('Dvd Calendar'!$E$1421:$CZ$1421='Field Check'!$C$55)*('Field Check'!$C$55&lt;&gt;"")+('Dvd Calendar'!$E$1421:$CZ$1421='Field Check'!$C$56)*('Field Check'!$C$56&lt;&gt;"")+('Dvd Calendar'!$E$1421:$CZ$1421='Field Check'!$C$57)*('Field Check'!$C$57&lt;&gt;""))*(COUNTIF('Dvd Calendar'!$E$1423:$CZ$1423,'Dvd Calendar'!$E$1416:$CZ$1416)=0)),"")))</f>
        <v/>
      </c>
      <c r="N179" s="77">
        <f>IF(N$49="","",IF($B179="","",IFERROR(SUMIFS('Dvd Calendar'!$E$1424:$CZ$1424,'Dvd Calendar'!$E$1423:$CZ$1423,"&gt;"&amp;N$48,'Dvd Calendar'!$E$1423:$CZ$1423,"&lt;="&amp;N$49)+SUMPRODUCT(('Dvd Calendar'!$E$1416:$CZ$1416&gt;N$48)*('Dvd Calendar'!$E$1416:$CZ$1416&lt;=N$49)*'Dvd Calendar'!$E$1419:$CZ$1419*(('Dvd Calendar'!$E$1421:$CZ$1421='Field Check'!$C$53)*('Field Check'!$C$53&lt;&gt;"")+('Dvd Calendar'!$E$1421:$CZ$1421='Field Check'!$C$54)*('Field Check'!$C$54&lt;&gt;"")+('Dvd Calendar'!$E$1421:$CZ$1421='Field Check'!$C$55)*('Field Check'!$C$55&lt;&gt;"")+('Dvd Calendar'!$E$1421:$CZ$1421='Field Check'!$C$56)*('Field Check'!$C$56&lt;&gt;"")+('Dvd Calendar'!$E$1421:$CZ$1421='Field Check'!$C$57)*('Field Check'!$C$57&lt;&gt;""))*(COUNTIF('Dvd Calendar'!$E$1423:$CZ$1423,'Dvd Calendar'!$E$1416:$CZ$1416)=0)),"")))</f>
        <v/>
      </c>
      <c r="O179" s="77">
        <f>IF(O$49="","",IF($B179="","",IFERROR(SUMIFS('Dvd Calendar'!$E$1424:$CZ$1424,'Dvd Calendar'!$E$1423:$CZ$1423,"&gt;"&amp;O$48,'Dvd Calendar'!$E$1423:$CZ$1423,"&lt;="&amp;O$49)+SUMPRODUCT(('Dvd Calendar'!$E$1416:$CZ$1416&gt;O$48)*('Dvd Calendar'!$E$1416:$CZ$1416&lt;=O$49)*'Dvd Calendar'!$E$1419:$CZ$1419*(('Dvd Calendar'!$E$1421:$CZ$1421='Field Check'!$C$53)*('Field Check'!$C$53&lt;&gt;"")+('Dvd Calendar'!$E$1421:$CZ$1421='Field Check'!$C$54)*('Field Check'!$C$54&lt;&gt;"")+('Dvd Calendar'!$E$1421:$CZ$1421='Field Check'!$C$55)*('Field Check'!$C$55&lt;&gt;"")+('Dvd Calendar'!$E$1421:$CZ$1421='Field Check'!$C$56)*('Field Check'!$C$56&lt;&gt;"")+('Dvd Calendar'!$E$1421:$CZ$1421='Field Check'!$C$57)*('Field Check'!$C$57&lt;&gt;""))*(COUNTIF('Dvd Calendar'!$E$1423:$CZ$1423,'Dvd Calendar'!$E$1416:$CZ$1416)=0)),"")))</f>
        <v/>
      </c>
      <c r="P179" s="77">
        <f>IF(P$49="","",IF($B179="","",IFERROR(SUMIFS('Dvd Calendar'!$E$1424:$CZ$1424,'Dvd Calendar'!$E$1423:$CZ$1423,"&gt;"&amp;P$48,'Dvd Calendar'!$E$1423:$CZ$1423,"&lt;="&amp;P$49)+SUMPRODUCT(('Dvd Calendar'!$E$1416:$CZ$1416&gt;P$48)*('Dvd Calendar'!$E$1416:$CZ$1416&lt;=P$49)*'Dvd Calendar'!$E$1419:$CZ$1419*(('Dvd Calendar'!$E$1421:$CZ$1421='Field Check'!$C$53)*('Field Check'!$C$53&lt;&gt;"")+('Dvd Calendar'!$E$1421:$CZ$1421='Field Check'!$C$54)*('Field Check'!$C$54&lt;&gt;"")+('Dvd Calendar'!$E$1421:$CZ$1421='Field Check'!$C$55)*('Field Check'!$C$55&lt;&gt;"")+('Dvd Calendar'!$E$1421:$CZ$1421='Field Check'!$C$56)*('Field Check'!$C$56&lt;&gt;"")+('Dvd Calendar'!$E$1421:$CZ$1421='Field Check'!$C$57)*('Field Check'!$C$57&lt;&gt;""))*(COUNTIF('Dvd Calendar'!$E$1423:$CZ$1423,'Dvd Calendar'!$E$1416:$CZ$1416)=0)),"")))</f>
        <v/>
      </c>
      <c r="Q179" s="77">
        <f>IF(Q$49="","",IF($B179="","",IFERROR(SUMIFS('Dvd Calendar'!$E$1424:$CZ$1424,'Dvd Calendar'!$E$1423:$CZ$1423,"&gt;"&amp;Q$48,'Dvd Calendar'!$E$1423:$CZ$1423,"&lt;="&amp;Q$49)+SUMPRODUCT(('Dvd Calendar'!$E$1416:$CZ$1416&gt;Q$48)*('Dvd Calendar'!$E$1416:$CZ$1416&lt;=Q$49)*'Dvd Calendar'!$E$1419:$CZ$1419*(('Dvd Calendar'!$E$1421:$CZ$1421='Field Check'!$C$53)*('Field Check'!$C$53&lt;&gt;"")+('Dvd Calendar'!$E$1421:$CZ$1421='Field Check'!$C$54)*('Field Check'!$C$54&lt;&gt;"")+('Dvd Calendar'!$E$1421:$CZ$1421='Field Check'!$C$55)*('Field Check'!$C$55&lt;&gt;"")+('Dvd Calendar'!$E$1421:$CZ$1421='Field Check'!$C$56)*('Field Check'!$C$56&lt;&gt;"")+('Dvd Calendar'!$E$1421:$CZ$1421='Field Check'!$C$57)*('Field Check'!$C$57&lt;&gt;""))*(COUNTIF('Dvd Calendar'!$E$1423:$CZ$1423,'Dvd Calendar'!$E$1416:$CZ$1416)=0)),"")))</f>
        <v/>
      </c>
      <c r="R179" s="77">
        <f>IF(R$49="","",IF($B179="","",IFERROR(SUMIFS('Dvd Calendar'!$E$1424:$CZ$1424,'Dvd Calendar'!$E$1423:$CZ$1423,"&gt;"&amp;R$48,'Dvd Calendar'!$E$1423:$CZ$1423,"&lt;="&amp;R$49)+SUMPRODUCT(('Dvd Calendar'!$E$1416:$CZ$1416&gt;R$48)*('Dvd Calendar'!$E$1416:$CZ$1416&lt;=R$49)*'Dvd Calendar'!$E$1419:$CZ$1419*(('Dvd Calendar'!$E$1421:$CZ$1421='Field Check'!$C$53)*('Field Check'!$C$53&lt;&gt;"")+('Dvd Calendar'!$E$1421:$CZ$1421='Field Check'!$C$54)*('Field Check'!$C$54&lt;&gt;"")+('Dvd Calendar'!$E$1421:$CZ$1421='Field Check'!$C$55)*('Field Check'!$C$55&lt;&gt;"")+('Dvd Calendar'!$E$1421:$CZ$1421='Field Check'!$C$56)*('Field Check'!$C$56&lt;&gt;"")+('Dvd Calendar'!$E$1421:$CZ$1421='Field Check'!$C$57)*('Field Check'!$C$57&lt;&gt;""))*(COUNTIF('Dvd Calendar'!$E$1423:$CZ$1423,'Dvd Calendar'!$E$1416:$CZ$1416)=0)),"")))</f>
        <v/>
      </c>
    </row>
    <row r="180">
      <c r="B180" s="126">
        <f>IF('AS51'!$C$135="","",'AS51'!$C$135)</f>
        <v/>
      </c>
      <c r="C180" s="77">
        <f>IF(C$49="","",IF($B180="","",IFERROR(SUMIFS('Dvd Calendar'!$E$1435:$CZ$1435,'Dvd Calendar'!$E$1434:$CZ$1434,"&gt;"&amp;C$48,'Dvd Calendar'!$E$1434:$CZ$1434,"&lt;="&amp;C$49)+SUMPRODUCT(('Dvd Calendar'!$E$1427:$CZ$1427&gt;C$48)*('Dvd Calendar'!$E$1427:$CZ$1427&lt;=C$49)*'Dvd Calendar'!$E$1430:$CZ$1430*(('Dvd Calendar'!$E$1432:$CZ$1432='Field Check'!$C$53)*('Field Check'!$C$53&lt;&gt;"")+('Dvd Calendar'!$E$1432:$CZ$1432='Field Check'!$C$54)*('Field Check'!$C$54&lt;&gt;"")+('Dvd Calendar'!$E$1432:$CZ$1432='Field Check'!$C$55)*('Field Check'!$C$55&lt;&gt;"")+('Dvd Calendar'!$E$1432:$CZ$1432='Field Check'!$C$56)*('Field Check'!$C$56&lt;&gt;"")+('Dvd Calendar'!$E$1432:$CZ$1432='Field Check'!$C$57)*('Field Check'!$C$57&lt;&gt;""))*(COUNTIF('Dvd Calendar'!$E$1434:$CZ$1434,'Dvd Calendar'!$E$1427:$CZ$1427)=0)),"")))</f>
        <v/>
      </c>
      <c r="D180" s="77">
        <f>IF(D$49="","",IF($B180="","",IFERROR(SUMIFS('Dvd Calendar'!$E$1435:$CZ$1435,'Dvd Calendar'!$E$1434:$CZ$1434,"&gt;"&amp;D$48,'Dvd Calendar'!$E$1434:$CZ$1434,"&lt;="&amp;D$49)+SUMPRODUCT(('Dvd Calendar'!$E$1427:$CZ$1427&gt;D$48)*('Dvd Calendar'!$E$1427:$CZ$1427&lt;=D$49)*'Dvd Calendar'!$E$1430:$CZ$1430*(('Dvd Calendar'!$E$1432:$CZ$1432='Field Check'!$C$53)*('Field Check'!$C$53&lt;&gt;"")+('Dvd Calendar'!$E$1432:$CZ$1432='Field Check'!$C$54)*('Field Check'!$C$54&lt;&gt;"")+('Dvd Calendar'!$E$1432:$CZ$1432='Field Check'!$C$55)*('Field Check'!$C$55&lt;&gt;"")+('Dvd Calendar'!$E$1432:$CZ$1432='Field Check'!$C$56)*('Field Check'!$C$56&lt;&gt;"")+('Dvd Calendar'!$E$1432:$CZ$1432='Field Check'!$C$57)*('Field Check'!$C$57&lt;&gt;""))*(COUNTIF('Dvd Calendar'!$E$1434:$CZ$1434,'Dvd Calendar'!$E$1427:$CZ$1427)=0)),"")))</f>
        <v/>
      </c>
      <c r="E180" s="77">
        <f>IF(E$49="","",IF($B180="","",IFERROR(SUMIFS('Dvd Calendar'!$E$1435:$CZ$1435,'Dvd Calendar'!$E$1434:$CZ$1434,"&gt;"&amp;E$48,'Dvd Calendar'!$E$1434:$CZ$1434,"&lt;="&amp;E$49)+SUMPRODUCT(('Dvd Calendar'!$E$1427:$CZ$1427&gt;E$48)*('Dvd Calendar'!$E$1427:$CZ$1427&lt;=E$49)*'Dvd Calendar'!$E$1430:$CZ$1430*(('Dvd Calendar'!$E$1432:$CZ$1432='Field Check'!$C$53)*('Field Check'!$C$53&lt;&gt;"")+('Dvd Calendar'!$E$1432:$CZ$1432='Field Check'!$C$54)*('Field Check'!$C$54&lt;&gt;"")+('Dvd Calendar'!$E$1432:$CZ$1432='Field Check'!$C$55)*('Field Check'!$C$55&lt;&gt;"")+('Dvd Calendar'!$E$1432:$CZ$1432='Field Check'!$C$56)*('Field Check'!$C$56&lt;&gt;"")+('Dvd Calendar'!$E$1432:$CZ$1432='Field Check'!$C$57)*('Field Check'!$C$57&lt;&gt;""))*(COUNTIF('Dvd Calendar'!$E$1434:$CZ$1434,'Dvd Calendar'!$E$1427:$CZ$1427)=0)),"")))</f>
        <v/>
      </c>
      <c r="F180" s="77">
        <f>IF(F$49="","",IF($B180="","",IFERROR(SUMIFS('Dvd Calendar'!$E$1435:$CZ$1435,'Dvd Calendar'!$E$1434:$CZ$1434,"&gt;"&amp;F$48,'Dvd Calendar'!$E$1434:$CZ$1434,"&lt;="&amp;F$49)+SUMPRODUCT(('Dvd Calendar'!$E$1427:$CZ$1427&gt;F$48)*('Dvd Calendar'!$E$1427:$CZ$1427&lt;=F$49)*'Dvd Calendar'!$E$1430:$CZ$1430*(('Dvd Calendar'!$E$1432:$CZ$1432='Field Check'!$C$53)*('Field Check'!$C$53&lt;&gt;"")+('Dvd Calendar'!$E$1432:$CZ$1432='Field Check'!$C$54)*('Field Check'!$C$54&lt;&gt;"")+('Dvd Calendar'!$E$1432:$CZ$1432='Field Check'!$C$55)*('Field Check'!$C$55&lt;&gt;"")+('Dvd Calendar'!$E$1432:$CZ$1432='Field Check'!$C$56)*('Field Check'!$C$56&lt;&gt;"")+('Dvd Calendar'!$E$1432:$CZ$1432='Field Check'!$C$57)*('Field Check'!$C$57&lt;&gt;""))*(COUNTIF('Dvd Calendar'!$E$1434:$CZ$1434,'Dvd Calendar'!$E$1427:$CZ$1427)=0)),"")))</f>
        <v/>
      </c>
      <c r="G180" s="77">
        <f>IF(G$49="","",IF($B180="","",IFERROR(SUMIFS('Dvd Calendar'!$E$1435:$CZ$1435,'Dvd Calendar'!$E$1434:$CZ$1434,"&gt;"&amp;G$48,'Dvd Calendar'!$E$1434:$CZ$1434,"&lt;="&amp;G$49)+SUMPRODUCT(('Dvd Calendar'!$E$1427:$CZ$1427&gt;G$48)*('Dvd Calendar'!$E$1427:$CZ$1427&lt;=G$49)*'Dvd Calendar'!$E$1430:$CZ$1430*(('Dvd Calendar'!$E$1432:$CZ$1432='Field Check'!$C$53)*('Field Check'!$C$53&lt;&gt;"")+('Dvd Calendar'!$E$1432:$CZ$1432='Field Check'!$C$54)*('Field Check'!$C$54&lt;&gt;"")+('Dvd Calendar'!$E$1432:$CZ$1432='Field Check'!$C$55)*('Field Check'!$C$55&lt;&gt;"")+('Dvd Calendar'!$E$1432:$CZ$1432='Field Check'!$C$56)*('Field Check'!$C$56&lt;&gt;"")+('Dvd Calendar'!$E$1432:$CZ$1432='Field Check'!$C$57)*('Field Check'!$C$57&lt;&gt;""))*(COUNTIF('Dvd Calendar'!$E$1434:$CZ$1434,'Dvd Calendar'!$E$1427:$CZ$1427)=0)),"")))</f>
        <v/>
      </c>
      <c r="H180" s="77">
        <f>IF(H$49="","",IF($B180="","",IFERROR(SUMIFS('Dvd Calendar'!$E$1435:$CZ$1435,'Dvd Calendar'!$E$1434:$CZ$1434,"&gt;"&amp;H$48,'Dvd Calendar'!$E$1434:$CZ$1434,"&lt;="&amp;H$49)+SUMPRODUCT(('Dvd Calendar'!$E$1427:$CZ$1427&gt;H$48)*('Dvd Calendar'!$E$1427:$CZ$1427&lt;=H$49)*'Dvd Calendar'!$E$1430:$CZ$1430*(('Dvd Calendar'!$E$1432:$CZ$1432='Field Check'!$C$53)*('Field Check'!$C$53&lt;&gt;"")+('Dvd Calendar'!$E$1432:$CZ$1432='Field Check'!$C$54)*('Field Check'!$C$54&lt;&gt;"")+('Dvd Calendar'!$E$1432:$CZ$1432='Field Check'!$C$55)*('Field Check'!$C$55&lt;&gt;"")+('Dvd Calendar'!$E$1432:$CZ$1432='Field Check'!$C$56)*('Field Check'!$C$56&lt;&gt;"")+('Dvd Calendar'!$E$1432:$CZ$1432='Field Check'!$C$57)*('Field Check'!$C$57&lt;&gt;""))*(COUNTIF('Dvd Calendar'!$E$1434:$CZ$1434,'Dvd Calendar'!$E$1427:$CZ$1427)=0)),"")))</f>
        <v/>
      </c>
      <c r="I180" s="77">
        <f>IF(I$49="","",IF($B180="","",IFERROR(SUMIFS('Dvd Calendar'!$E$1435:$CZ$1435,'Dvd Calendar'!$E$1434:$CZ$1434,"&gt;"&amp;I$48,'Dvd Calendar'!$E$1434:$CZ$1434,"&lt;="&amp;I$49)+SUMPRODUCT(('Dvd Calendar'!$E$1427:$CZ$1427&gt;I$48)*('Dvd Calendar'!$E$1427:$CZ$1427&lt;=I$49)*'Dvd Calendar'!$E$1430:$CZ$1430*(('Dvd Calendar'!$E$1432:$CZ$1432='Field Check'!$C$53)*('Field Check'!$C$53&lt;&gt;"")+('Dvd Calendar'!$E$1432:$CZ$1432='Field Check'!$C$54)*('Field Check'!$C$54&lt;&gt;"")+('Dvd Calendar'!$E$1432:$CZ$1432='Field Check'!$C$55)*('Field Check'!$C$55&lt;&gt;"")+('Dvd Calendar'!$E$1432:$CZ$1432='Field Check'!$C$56)*('Field Check'!$C$56&lt;&gt;"")+('Dvd Calendar'!$E$1432:$CZ$1432='Field Check'!$C$57)*('Field Check'!$C$57&lt;&gt;""))*(COUNTIF('Dvd Calendar'!$E$1434:$CZ$1434,'Dvd Calendar'!$E$1427:$CZ$1427)=0)),"")))</f>
        <v/>
      </c>
      <c r="J180" s="77">
        <f>IF(J$49="","",IF($B180="","",IFERROR(SUMIFS('Dvd Calendar'!$E$1435:$CZ$1435,'Dvd Calendar'!$E$1434:$CZ$1434,"&gt;"&amp;J$48,'Dvd Calendar'!$E$1434:$CZ$1434,"&lt;="&amp;J$49)+SUMPRODUCT(('Dvd Calendar'!$E$1427:$CZ$1427&gt;J$48)*('Dvd Calendar'!$E$1427:$CZ$1427&lt;=J$49)*'Dvd Calendar'!$E$1430:$CZ$1430*(('Dvd Calendar'!$E$1432:$CZ$1432='Field Check'!$C$53)*('Field Check'!$C$53&lt;&gt;"")+('Dvd Calendar'!$E$1432:$CZ$1432='Field Check'!$C$54)*('Field Check'!$C$54&lt;&gt;"")+('Dvd Calendar'!$E$1432:$CZ$1432='Field Check'!$C$55)*('Field Check'!$C$55&lt;&gt;"")+('Dvd Calendar'!$E$1432:$CZ$1432='Field Check'!$C$56)*('Field Check'!$C$56&lt;&gt;"")+('Dvd Calendar'!$E$1432:$CZ$1432='Field Check'!$C$57)*('Field Check'!$C$57&lt;&gt;""))*(COUNTIF('Dvd Calendar'!$E$1434:$CZ$1434,'Dvd Calendar'!$E$1427:$CZ$1427)=0)),"")))</f>
        <v/>
      </c>
      <c r="K180" s="77">
        <f>IF(K$49="","",IF($B180="","",IFERROR(SUMIFS('Dvd Calendar'!$E$1435:$CZ$1435,'Dvd Calendar'!$E$1434:$CZ$1434,"&gt;"&amp;K$48,'Dvd Calendar'!$E$1434:$CZ$1434,"&lt;="&amp;K$49)+SUMPRODUCT(('Dvd Calendar'!$E$1427:$CZ$1427&gt;K$48)*('Dvd Calendar'!$E$1427:$CZ$1427&lt;=K$49)*'Dvd Calendar'!$E$1430:$CZ$1430*(('Dvd Calendar'!$E$1432:$CZ$1432='Field Check'!$C$53)*('Field Check'!$C$53&lt;&gt;"")+('Dvd Calendar'!$E$1432:$CZ$1432='Field Check'!$C$54)*('Field Check'!$C$54&lt;&gt;"")+('Dvd Calendar'!$E$1432:$CZ$1432='Field Check'!$C$55)*('Field Check'!$C$55&lt;&gt;"")+('Dvd Calendar'!$E$1432:$CZ$1432='Field Check'!$C$56)*('Field Check'!$C$56&lt;&gt;"")+('Dvd Calendar'!$E$1432:$CZ$1432='Field Check'!$C$57)*('Field Check'!$C$57&lt;&gt;""))*(COUNTIF('Dvd Calendar'!$E$1434:$CZ$1434,'Dvd Calendar'!$E$1427:$CZ$1427)=0)),"")))</f>
        <v/>
      </c>
      <c r="L180" s="77">
        <f>IF(L$49="","",IF($B180="","",IFERROR(SUMIFS('Dvd Calendar'!$E$1435:$CZ$1435,'Dvd Calendar'!$E$1434:$CZ$1434,"&gt;"&amp;L$48,'Dvd Calendar'!$E$1434:$CZ$1434,"&lt;="&amp;L$49)+SUMPRODUCT(('Dvd Calendar'!$E$1427:$CZ$1427&gt;L$48)*('Dvd Calendar'!$E$1427:$CZ$1427&lt;=L$49)*'Dvd Calendar'!$E$1430:$CZ$1430*(('Dvd Calendar'!$E$1432:$CZ$1432='Field Check'!$C$53)*('Field Check'!$C$53&lt;&gt;"")+('Dvd Calendar'!$E$1432:$CZ$1432='Field Check'!$C$54)*('Field Check'!$C$54&lt;&gt;"")+('Dvd Calendar'!$E$1432:$CZ$1432='Field Check'!$C$55)*('Field Check'!$C$55&lt;&gt;"")+('Dvd Calendar'!$E$1432:$CZ$1432='Field Check'!$C$56)*('Field Check'!$C$56&lt;&gt;"")+('Dvd Calendar'!$E$1432:$CZ$1432='Field Check'!$C$57)*('Field Check'!$C$57&lt;&gt;""))*(COUNTIF('Dvd Calendar'!$E$1434:$CZ$1434,'Dvd Calendar'!$E$1427:$CZ$1427)=0)),"")))</f>
        <v/>
      </c>
      <c r="M180" s="77">
        <f>IF(M$49="","",IF($B180="","",IFERROR(SUMIFS('Dvd Calendar'!$E$1435:$CZ$1435,'Dvd Calendar'!$E$1434:$CZ$1434,"&gt;"&amp;M$48,'Dvd Calendar'!$E$1434:$CZ$1434,"&lt;="&amp;M$49)+SUMPRODUCT(('Dvd Calendar'!$E$1427:$CZ$1427&gt;M$48)*('Dvd Calendar'!$E$1427:$CZ$1427&lt;=M$49)*'Dvd Calendar'!$E$1430:$CZ$1430*(('Dvd Calendar'!$E$1432:$CZ$1432='Field Check'!$C$53)*('Field Check'!$C$53&lt;&gt;"")+('Dvd Calendar'!$E$1432:$CZ$1432='Field Check'!$C$54)*('Field Check'!$C$54&lt;&gt;"")+('Dvd Calendar'!$E$1432:$CZ$1432='Field Check'!$C$55)*('Field Check'!$C$55&lt;&gt;"")+('Dvd Calendar'!$E$1432:$CZ$1432='Field Check'!$C$56)*('Field Check'!$C$56&lt;&gt;"")+('Dvd Calendar'!$E$1432:$CZ$1432='Field Check'!$C$57)*('Field Check'!$C$57&lt;&gt;""))*(COUNTIF('Dvd Calendar'!$E$1434:$CZ$1434,'Dvd Calendar'!$E$1427:$CZ$1427)=0)),"")))</f>
        <v/>
      </c>
      <c r="N180" s="77">
        <f>IF(N$49="","",IF($B180="","",IFERROR(SUMIFS('Dvd Calendar'!$E$1435:$CZ$1435,'Dvd Calendar'!$E$1434:$CZ$1434,"&gt;"&amp;N$48,'Dvd Calendar'!$E$1434:$CZ$1434,"&lt;="&amp;N$49)+SUMPRODUCT(('Dvd Calendar'!$E$1427:$CZ$1427&gt;N$48)*('Dvd Calendar'!$E$1427:$CZ$1427&lt;=N$49)*'Dvd Calendar'!$E$1430:$CZ$1430*(('Dvd Calendar'!$E$1432:$CZ$1432='Field Check'!$C$53)*('Field Check'!$C$53&lt;&gt;"")+('Dvd Calendar'!$E$1432:$CZ$1432='Field Check'!$C$54)*('Field Check'!$C$54&lt;&gt;"")+('Dvd Calendar'!$E$1432:$CZ$1432='Field Check'!$C$55)*('Field Check'!$C$55&lt;&gt;"")+('Dvd Calendar'!$E$1432:$CZ$1432='Field Check'!$C$56)*('Field Check'!$C$56&lt;&gt;"")+('Dvd Calendar'!$E$1432:$CZ$1432='Field Check'!$C$57)*('Field Check'!$C$57&lt;&gt;""))*(COUNTIF('Dvd Calendar'!$E$1434:$CZ$1434,'Dvd Calendar'!$E$1427:$CZ$1427)=0)),"")))</f>
        <v/>
      </c>
      <c r="O180" s="77">
        <f>IF(O$49="","",IF($B180="","",IFERROR(SUMIFS('Dvd Calendar'!$E$1435:$CZ$1435,'Dvd Calendar'!$E$1434:$CZ$1434,"&gt;"&amp;O$48,'Dvd Calendar'!$E$1434:$CZ$1434,"&lt;="&amp;O$49)+SUMPRODUCT(('Dvd Calendar'!$E$1427:$CZ$1427&gt;O$48)*('Dvd Calendar'!$E$1427:$CZ$1427&lt;=O$49)*'Dvd Calendar'!$E$1430:$CZ$1430*(('Dvd Calendar'!$E$1432:$CZ$1432='Field Check'!$C$53)*('Field Check'!$C$53&lt;&gt;"")+('Dvd Calendar'!$E$1432:$CZ$1432='Field Check'!$C$54)*('Field Check'!$C$54&lt;&gt;"")+('Dvd Calendar'!$E$1432:$CZ$1432='Field Check'!$C$55)*('Field Check'!$C$55&lt;&gt;"")+('Dvd Calendar'!$E$1432:$CZ$1432='Field Check'!$C$56)*('Field Check'!$C$56&lt;&gt;"")+('Dvd Calendar'!$E$1432:$CZ$1432='Field Check'!$C$57)*('Field Check'!$C$57&lt;&gt;""))*(COUNTIF('Dvd Calendar'!$E$1434:$CZ$1434,'Dvd Calendar'!$E$1427:$CZ$1427)=0)),"")))</f>
        <v/>
      </c>
      <c r="P180" s="77">
        <f>IF(P$49="","",IF($B180="","",IFERROR(SUMIFS('Dvd Calendar'!$E$1435:$CZ$1435,'Dvd Calendar'!$E$1434:$CZ$1434,"&gt;"&amp;P$48,'Dvd Calendar'!$E$1434:$CZ$1434,"&lt;="&amp;P$49)+SUMPRODUCT(('Dvd Calendar'!$E$1427:$CZ$1427&gt;P$48)*('Dvd Calendar'!$E$1427:$CZ$1427&lt;=P$49)*'Dvd Calendar'!$E$1430:$CZ$1430*(('Dvd Calendar'!$E$1432:$CZ$1432='Field Check'!$C$53)*('Field Check'!$C$53&lt;&gt;"")+('Dvd Calendar'!$E$1432:$CZ$1432='Field Check'!$C$54)*('Field Check'!$C$54&lt;&gt;"")+('Dvd Calendar'!$E$1432:$CZ$1432='Field Check'!$C$55)*('Field Check'!$C$55&lt;&gt;"")+('Dvd Calendar'!$E$1432:$CZ$1432='Field Check'!$C$56)*('Field Check'!$C$56&lt;&gt;"")+('Dvd Calendar'!$E$1432:$CZ$1432='Field Check'!$C$57)*('Field Check'!$C$57&lt;&gt;""))*(COUNTIF('Dvd Calendar'!$E$1434:$CZ$1434,'Dvd Calendar'!$E$1427:$CZ$1427)=0)),"")))</f>
        <v/>
      </c>
      <c r="Q180" s="77">
        <f>IF(Q$49="","",IF($B180="","",IFERROR(SUMIFS('Dvd Calendar'!$E$1435:$CZ$1435,'Dvd Calendar'!$E$1434:$CZ$1434,"&gt;"&amp;Q$48,'Dvd Calendar'!$E$1434:$CZ$1434,"&lt;="&amp;Q$49)+SUMPRODUCT(('Dvd Calendar'!$E$1427:$CZ$1427&gt;Q$48)*('Dvd Calendar'!$E$1427:$CZ$1427&lt;=Q$49)*'Dvd Calendar'!$E$1430:$CZ$1430*(('Dvd Calendar'!$E$1432:$CZ$1432='Field Check'!$C$53)*('Field Check'!$C$53&lt;&gt;"")+('Dvd Calendar'!$E$1432:$CZ$1432='Field Check'!$C$54)*('Field Check'!$C$54&lt;&gt;"")+('Dvd Calendar'!$E$1432:$CZ$1432='Field Check'!$C$55)*('Field Check'!$C$55&lt;&gt;"")+('Dvd Calendar'!$E$1432:$CZ$1432='Field Check'!$C$56)*('Field Check'!$C$56&lt;&gt;"")+('Dvd Calendar'!$E$1432:$CZ$1432='Field Check'!$C$57)*('Field Check'!$C$57&lt;&gt;""))*(COUNTIF('Dvd Calendar'!$E$1434:$CZ$1434,'Dvd Calendar'!$E$1427:$CZ$1427)=0)),"")))</f>
        <v/>
      </c>
      <c r="R180" s="77">
        <f>IF(R$49="","",IF($B180="","",IFERROR(SUMIFS('Dvd Calendar'!$E$1435:$CZ$1435,'Dvd Calendar'!$E$1434:$CZ$1434,"&gt;"&amp;R$48,'Dvd Calendar'!$E$1434:$CZ$1434,"&lt;="&amp;R$49)+SUMPRODUCT(('Dvd Calendar'!$E$1427:$CZ$1427&gt;R$48)*('Dvd Calendar'!$E$1427:$CZ$1427&lt;=R$49)*'Dvd Calendar'!$E$1430:$CZ$1430*(('Dvd Calendar'!$E$1432:$CZ$1432='Field Check'!$C$53)*('Field Check'!$C$53&lt;&gt;"")+('Dvd Calendar'!$E$1432:$CZ$1432='Field Check'!$C$54)*('Field Check'!$C$54&lt;&gt;"")+('Dvd Calendar'!$E$1432:$CZ$1432='Field Check'!$C$55)*('Field Check'!$C$55&lt;&gt;"")+('Dvd Calendar'!$E$1432:$CZ$1432='Field Check'!$C$56)*('Field Check'!$C$56&lt;&gt;"")+('Dvd Calendar'!$E$1432:$CZ$1432='Field Check'!$C$57)*('Field Check'!$C$57&lt;&gt;""))*(COUNTIF('Dvd Calendar'!$E$1434:$CZ$1434,'Dvd Calendar'!$E$1427:$CZ$1427)=0)),"")))</f>
        <v/>
      </c>
    </row>
    <row r="181">
      <c r="B181" s="126">
        <f>IF('AS51'!$C$136="","",'AS51'!$C$136)</f>
        <v/>
      </c>
      <c r="C181" s="77">
        <f>IF(C$49="","",IF($B181="","",IFERROR(SUMIFS('Dvd Calendar'!$E$1446:$CZ$1446,'Dvd Calendar'!$E$1445:$CZ$1445,"&gt;"&amp;C$48,'Dvd Calendar'!$E$1445:$CZ$1445,"&lt;="&amp;C$49)+SUMPRODUCT(('Dvd Calendar'!$E$1438:$CZ$1438&gt;C$48)*('Dvd Calendar'!$E$1438:$CZ$1438&lt;=C$49)*'Dvd Calendar'!$E$1441:$CZ$1441*(('Dvd Calendar'!$E$1443:$CZ$1443='Field Check'!$C$53)*('Field Check'!$C$53&lt;&gt;"")+('Dvd Calendar'!$E$1443:$CZ$1443='Field Check'!$C$54)*('Field Check'!$C$54&lt;&gt;"")+('Dvd Calendar'!$E$1443:$CZ$1443='Field Check'!$C$55)*('Field Check'!$C$55&lt;&gt;"")+('Dvd Calendar'!$E$1443:$CZ$1443='Field Check'!$C$56)*('Field Check'!$C$56&lt;&gt;"")+('Dvd Calendar'!$E$1443:$CZ$1443='Field Check'!$C$57)*('Field Check'!$C$57&lt;&gt;""))*(COUNTIF('Dvd Calendar'!$E$1445:$CZ$1445,'Dvd Calendar'!$E$1438:$CZ$1438)=0)),"")))</f>
        <v/>
      </c>
      <c r="D181" s="77">
        <f>IF(D$49="","",IF($B181="","",IFERROR(SUMIFS('Dvd Calendar'!$E$1446:$CZ$1446,'Dvd Calendar'!$E$1445:$CZ$1445,"&gt;"&amp;D$48,'Dvd Calendar'!$E$1445:$CZ$1445,"&lt;="&amp;D$49)+SUMPRODUCT(('Dvd Calendar'!$E$1438:$CZ$1438&gt;D$48)*('Dvd Calendar'!$E$1438:$CZ$1438&lt;=D$49)*'Dvd Calendar'!$E$1441:$CZ$1441*(('Dvd Calendar'!$E$1443:$CZ$1443='Field Check'!$C$53)*('Field Check'!$C$53&lt;&gt;"")+('Dvd Calendar'!$E$1443:$CZ$1443='Field Check'!$C$54)*('Field Check'!$C$54&lt;&gt;"")+('Dvd Calendar'!$E$1443:$CZ$1443='Field Check'!$C$55)*('Field Check'!$C$55&lt;&gt;"")+('Dvd Calendar'!$E$1443:$CZ$1443='Field Check'!$C$56)*('Field Check'!$C$56&lt;&gt;"")+('Dvd Calendar'!$E$1443:$CZ$1443='Field Check'!$C$57)*('Field Check'!$C$57&lt;&gt;""))*(COUNTIF('Dvd Calendar'!$E$1445:$CZ$1445,'Dvd Calendar'!$E$1438:$CZ$1438)=0)),"")))</f>
        <v/>
      </c>
      <c r="E181" s="77">
        <f>IF(E$49="","",IF($B181="","",IFERROR(SUMIFS('Dvd Calendar'!$E$1446:$CZ$1446,'Dvd Calendar'!$E$1445:$CZ$1445,"&gt;"&amp;E$48,'Dvd Calendar'!$E$1445:$CZ$1445,"&lt;="&amp;E$49)+SUMPRODUCT(('Dvd Calendar'!$E$1438:$CZ$1438&gt;E$48)*('Dvd Calendar'!$E$1438:$CZ$1438&lt;=E$49)*'Dvd Calendar'!$E$1441:$CZ$1441*(('Dvd Calendar'!$E$1443:$CZ$1443='Field Check'!$C$53)*('Field Check'!$C$53&lt;&gt;"")+('Dvd Calendar'!$E$1443:$CZ$1443='Field Check'!$C$54)*('Field Check'!$C$54&lt;&gt;"")+('Dvd Calendar'!$E$1443:$CZ$1443='Field Check'!$C$55)*('Field Check'!$C$55&lt;&gt;"")+('Dvd Calendar'!$E$1443:$CZ$1443='Field Check'!$C$56)*('Field Check'!$C$56&lt;&gt;"")+('Dvd Calendar'!$E$1443:$CZ$1443='Field Check'!$C$57)*('Field Check'!$C$57&lt;&gt;""))*(COUNTIF('Dvd Calendar'!$E$1445:$CZ$1445,'Dvd Calendar'!$E$1438:$CZ$1438)=0)),"")))</f>
        <v/>
      </c>
      <c r="F181" s="77">
        <f>IF(F$49="","",IF($B181="","",IFERROR(SUMIFS('Dvd Calendar'!$E$1446:$CZ$1446,'Dvd Calendar'!$E$1445:$CZ$1445,"&gt;"&amp;F$48,'Dvd Calendar'!$E$1445:$CZ$1445,"&lt;="&amp;F$49)+SUMPRODUCT(('Dvd Calendar'!$E$1438:$CZ$1438&gt;F$48)*('Dvd Calendar'!$E$1438:$CZ$1438&lt;=F$49)*'Dvd Calendar'!$E$1441:$CZ$1441*(('Dvd Calendar'!$E$1443:$CZ$1443='Field Check'!$C$53)*('Field Check'!$C$53&lt;&gt;"")+('Dvd Calendar'!$E$1443:$CZ$1443='Field Check'!$C$54)*('Field Check'!$C$54&lt;&gt;"")+('Dvd Calendar'!$E$1443:$CZ$1443='Field Check'!$C$55)*('Field Check'!$C$55&lt;&gt;"")+('Dvd Calendar'!$E$1443:$CZ$1443='Field Check'!$C$56)*('Field Check'!$C$56&lt;&gt;"")+('Dvd Calendar'!$E$1443:$CZ$1443='Field Check'!$C$57)*('Field Check'!$C$57&lt;&gt;""))*(COUNTIF('Dvd Calendar'!$E$1445:$CZ$1445,'Dvd Calendar'!$E$1438:$CZ$1438)=0)),"")))</f>
        <v/>
      </c>
      <c r="G181" s="77">
        <f>IF(G$49="","",IF($B181="","",IFERROR(SUMIFS('Dvd Calendar'!$E$1446:$CZ$1446,'Dvd Calendar'!$E$1445:$CZ$1445,"&gt;"&amp;G$48,'Dvd Calendar'!$E$1445:$CZ$1445,"&lt;="&amp;G$49)+SUMPRODUCT(('Dvd Calendar'!$E$1438:$CZ$1438&gt;G$48)*('Dvd Calendar'!$E$1438:$CZ$1438&lt;=G$49)*'Dvd Calendar'!$E$1441:$CZ$1441*(('Dvd Calendar'!$E$1443:$CZ$1443='Field Check'!$C$53)*('Field Check'!$C$53&lt;&gt;"")+('Dvd Calendar'!$E$1443:$CZ$1443='Field Check'!$C$54)*('Field Check'!$C$54&lt;&gt;"")+('Dvd Calendar'!$E$1443:$CZ$1443='Field Check'!$C$55)*('Field Check'!$C$55&lt;&gt;"")+('Dvd Calendar'!$E$1443:$CZ$1443='Field Check'!$C$56)*('Field Check'!$C$56&lt;&gt;"")+('Dvd Calendar'!$E$1443:$CZ$1443='Field Check'!$C$57)*('Field Check'!$C$57&lt;&gt;""))*(COUNTIF('Dvd Calendar'!$E$1445:$CZ$1445,'Dvd Calendar'!$E$1438:$CZ$1438)=0)),"")))</f>
        <v/>
      </c>
      <c r="H181" s="77">
        <f>IF(H$49="","",IF($B181="","",IFERROR(SUMIFS('Dvd Calendar'!$E$1446:$CZ$1446,'Dvd Calendar'!$E$1445:$CZ$1445,"&gt;"&amp;H$48,'Dvd Calendar'!$E$1445:$CZ$1445,"&lt;="&amp;H$49)+SUMPRODUCT(('Dvd Calendar'!$E$1438:$CZ$1438&gt;H$48)*('Dvd Calendar'!$E$1438:$CZ$1438&lt;=H$49)*'Dvd Calendar'!$E$1441:$CZ$1441*(('Dvd Calendar'!$E$1443:$CZ$1443='Field Check'!$C$53)*('Field Check'!$C$53&lt;&gt;"")+('Dvd Calendar'!$E$1443:$CZ$1443='Field Check'!$C$54)*('Field Check'!$C$54&lt;&gt;"")+('Dvd Calendar'!$E$1443:$CZ$1443='Field Check'!$C$55)*('Field Check'!$C$55&lt;&gt;"")+('Dvd Calendar'!$E$1443:$CZ$1443='Field Check'!$C$56)*('Field Check'!$C$56&lt;&gt;"")+('Dvd Calendar'!$E$1443:$CZ$1443='Field Check'!$C$57)*('Field Check'!$C$57&lt;&gt;""))*(COUNTIF('Dvd Calendar'!$E$1445:$CZ$1445,'Dvd Calendar'!$E$1438:$CZ$1438)=0)),"")))</f>
        <v/>
      </c>
      <c r="I181" s="77">
        <f>IF(I$49="","",IF($B181="","",IFERROR(SUMIFS('Dvd Calendar'!$E$1446:$CZ$1446,'Dvd Calendar'!$E$1445:$CZ$1445,"&gt;"&amp;I$48,'Dvd Calendar'!$E$1445:$CZ$1445,"&lt;="&amp;I$49)+SUMPRODUCT(('Dvd Calendar'!$E$1438:$CZ$1438&gt;I$48)*('Dvd Calendar'!$E$1438:$CZ$1438&lt;=I$49)*'Dvd Calendar'!$E$1441:$CZ$1441*(('Dvd Calendar'!$E$1443:$CZ$1443='Field Check'!$C$53)*('Field Check'!$C$53&lt;&gt;"")+('Dvd Calendar'!$E$1443:$CZ$1443='Field Check'!$C$54)*('Field Check'!$C$54&lt;&gt;"")+('Dvd Calendar'!$E$1443:$CZ$1443='Field Check'!$C$55)*('Field Check'!$C$55&lt;&gt;"")+('Dvd Calendar'!$E$1443:$CZ$1443='Field Check'!$C$56)*('Field Check'!$C$56&lt;&gt;"")+('Dvd Calendar'!$E$1443:$CZ$1443='Field Check'!$C$57)*('Field Check'!$C$57&lt;&gt;""))*(COUNTIF('Dvd Calendar'!$E$1445:$CZ$1445,'Dvd Calendar'!$E$1438:$CZ$1438)=0)),"")))</f>
        <v/>
      </c>
      <c r="J181" s="77">
        <f>IF(J$49="","",IF($B181="","",IFERROR(SUMIFS('Dvd Calendar'!$E$1446:$CZ$1446,'Dvd Calendar'!$E$1445:$CZ$1445,"&gt;"&amp;J$48,'Dvd Calendar'!$E$1445:$CZ$1445,"&lt;="&amp;J$49)+SUMPRODUCT(('Dvd Calendar'!$E$1438:$CZ$1438&gt;J$48)*('Dvd Calendar'!$E$1438:$CZ$1438&lt;=J$49)*'Dvd Calendar'!$E$1441:$CZ$1441*(('Dvd Calendar'!$E$1443:$CZ$1443='Field Check'!$C$53)*('Field Check'!$C$53&lt;&gt;"")+('Dvd Calendar'!$E$1443:$CZ$1443='Field Check'!$C$54)*('Field Check'!$C$54&lt;&gt;"")+('Dvd Calendar'!$E$1443:$CZ$1443='Field Check'!$C$55)*('Field Check'!$C$55&lt;&gt;"")+('Dvd Calendar'!$E$1443:$CZ$1443='Field Check'!$C$56)*('Field Check'!$C$56&lt;&gt;"")+('Dvd Calendar'!$E$1443:$CZ$1443='Field Check'!$C$57)*('Field Check'!$C$57&lt;&gt;""))*(COUNTIF('Dvd Calendar'!$E$1445:$CZ$1445,'Dvd Calendar'!$E$1438:$CZ$1438)=0)),"")))</f>
        <v/>
      </c>
      <c r="K181" s="77">
        <f>IF(K$49="","",IF($B181="","",IFERROR(SUMIFS('Dvd Calendar'!$E$1446:$CZ$1446,'Dvd Calendar'!$E$1445:$CZ$1445,"&gt;"&amp;K$48,'Dvd Calendar'!$E$1445:$CZ$1445,"&lt;="&amp;K$49)+SUMPRODUCT(('Dvd Calendar'!$E$1438:$CZ$1438&gt;K$48)*('Dvd Calendar'!$E$1438:$CZ$1438&lt;=K$49)*'Dvd Calendar'!$E$1441:$CZ$1441*(('Dvd Calendar'!$E$1443:$CZ$1443='Field Check'!$C$53)*('Field Check'!$C$53&lt;&gt;"")+('Dvd Calendar'!$E$1443:$CZ$1443='Field Check'!$C$54)*('Field Check'!$C$54&lt;&gt;"")+('Dvd Calendar'!$E$1443:$CZ$1443='Field Check'!$C$55)*('Field Check'!$C$55&lt;&gt;"")+('Dvd Calendar'!$E$1443:$CZ$1443='Field Check'!$C$56)*('Field Check'!$C$56&lt;&gt;"")+('Dvd Calendar'!$E$1443:$CZ$1443='Field Check'!$C$57)*('Field Check'!$C$57&lt;&gt;""))*(COUNTIF('Dvd Calendar'!$E$1445:$CZ$1445,'Dvd Calendar'!$E$1438:$CZ$1438)=0)),"")))</f>
        <v/>
      </c>
      <c r="L181" s="77">
        <f>IF(L$49="","",IF($B181="","",IFERROR(SUMIFS('Dvd Calendar'!$E$1446:$CZ$1446,'Dvd Calendar'!$E$1445:$CZ$1445,"&gt;"&amp;L$48,'Dvd Calendar'!$E$1445:$CZ$1445,"&lt;="&amp;L$49)+SUMPRODUCT(('Dvd Calendar'!$E$1438:$CZ$1438&gt;L$48)*('Dvd Calendar'!$E$1438:$CZ$1438&lt;=L$49)*'Dvd Calendar'!$E$1441:$CZ$1441*(('Dvd Calendar'!$E$1443:$CZ$1443='Field Check'!$C$53)*('Field Check'!$C$53&lt;&gt;"")+('Dvd Calendar'!$E$1443:$CZ$1443='Field Check'!$C$54)*('Field Check'!$C$54&lt;&gt;"")+('Dvd Calendar'!$E$1443:$CZ$1443='Field Check'!$C$55)*('Field Check'!$C$55&lt;&gt;"")+('Dvd Calendar'!$E$1443:$CZ$1443='Field Check'!$C$56)*('Field Check'!$C$56&lt;&gt;"")+('Dvd Calendar'!$E$1443:$CZ$1443='Field Check'!$C$57)*('Field Check'!$C$57&lt;&gt;""))*(COUNTIF('Dvd Calendar'!$E$1445:$CZ$1445,'Dvd Calendar'!$E$1438:$CZ$1438)=0)),"")))</f>
        <v/>
      </c>
      <c r="M181" s="77">
        <f>IF(M$49="","",IF($B181="","",IFERROR(SUMIFS('Dvd Calendar'!$E$1446:$CZ$1446,'Dvd Calendar'!$E$1445:$CZ$1445,"&gt;"&amp;M$48,'Dvd Calendar'!$E$1445:$CZ$1445,"&lt;="&amp;M$49)+SUMPRODUCT(('Dvd Calendar'!$E$1438:$CZ$1438&gt;M$48)*('Dvd Calendar'!$E$1438:$CZ$1438&lt;=M$49)*'Dvd Calendar'!$E$1441:$CZ$1441*(('Dvd Calendar'!$E$1443:$CZ$1443='Field Check'!$C$53)*('Field Check'!$C$53&lt;&gt;"")+('Dvd Calendar'!$E$1443:$CZ$1443='Field Check'!$C$54)*('Field Check'!$C$54&lt;&gt;"")+('Dvd Calendar'!$E$1443:$CZ$1443='Field Check'!$C$55)*('Field Check'!$C$55&lt;&gt;"")+('Dvd Calendar'!$E$1443:$CZ$1443='Field Check'!$C$56)*('Field Check'!$C$56&lt;&gt;"")+('Dvd Calendar'!$E$1443:$CZ$1443='Field Check'!$C$57)*('Field Check'!$C$57&lt;&gt;""))*(COUNTIF('Dvd Calendar'!$E$1445:$CZ$1445,'Dvd Calendar'!$E$1438:$CZ$1438)=0)),"")))</f>
        <v/>
      </c>
      <c r="N181" s="77">
        <f>IF(N$49="","",IF($B181="","",IFERROR(SUMIFS('Dvd Calendar'!$E$1446:$CZ$1446,'Dvd Calendar'!$E$1445:$CZ$1445,"&gt;"&amp;N$48,'Dvd Calendar'!$E$1445:$CZ$1445,"&lt;="&amp;N$49)+SUMPRODUCT(('Dvd Calendar'!$E$1438:$CZ$1438&gt;N$48)*('Dvd Calendar'!$E$1438:$CZ$1438&lt;=N$49)*'Dvd Calendar'!$E$1441:$CZ$1441*(('Dvd Calendar'!$E$1443:$CZ$1443='Field Check'!$C$53)*('Field Check'!$C$53&lt;&gt;"")+('Dvd Calendar'!$E$1443:$CZ$1443='Field Check'!$C$54)*('Field Check'!$C$54&lt;&gt;"")+('Dvd Calendar'!$E$1443:$CZ$1443='Field Check'!$C$55)*('Field Check'!$C$55&lt;&gt;"")+('Dvd Calendar'!$E$1443:$CZ$1443='Field Check'!$C$56)*('Field Check'!$C$56&lt;&gt;"")+('Dvd Calendar'!$E$1443:$CZ$1443='Field Check'!$C$57)*('Field Check'!$C$57&lt;&gt;""))*(COUNTIF('Dvd Calendar'!$E$1445:$CZ$1445,'Dvd Calendar'!$E$1438:$CZ$1438)=0)),"")))</f>
        <v/>
      </c>
      <c r="O181" s="77">
        <f>IF(O$49="","",IF($B181="","",IFERROR(SUMIFS('Dvd Calendar'!$E$1446:$CZ$1446,'Dvd Calendar'!$E$1445:$CZ$1445,"&gt;"&amp;O$48,'Dvd Calendar'!$E$1445:$CZ$1445,"&lt;="&amp;O$49)+SUMPRODUCT(('Dvd Calendar'!$E$1438:$CZ$1438&gt;O$48)*('Dvd Calendar'!$E$1438:$CZ$1438&lt;=O$49)*'Dvd Calendar'!$E$1441:$CZ$1441*(('Dvd Calendar'!$E$1443:$CZ$1443='Field Check'!$C$53)*('Field Check'!$C$53&lt;&gt;"")+('Dvd Calendar'!$E$1443:$CZ$1443='Field Check'!$C$54)*('Field Check'!$C$54&lt;&gt;"")+('Dvd Calendar'!$E$1443:$CZ$1443='Field Check'!$C$55)*('Field Check'!$C$55&lt;&gt;"")+('Dvd Calendar'!$E$1443:$CZ$1443='Field Check'!$C$56)*('Field Check'!$C$56&lt;&gt;"")+('Dvd Calendar'!$E$1443:$CZ$1443='Field Check'!$C$57)*('Field Check'!$C$57&lt;&gt;""))*(COUNTIF('Dvd Calendar'!$E$1445:$CZ$1445,'Dvd Calendar'!$E$1438:$CZ$1438)=0)),"")))</f>
        <v/>
      </c>
      <c r="P181" s="77">
        <f>IF(P$49="","",IF($B181="","",IFERROR(SUMIFS('Dvd Calendar'!$E$1446:$CZ$1446,'Dvd Calendar'!$E$1445:$CZ$1445,"&gt;"&amp;P$48,'Dvd Calendar'!$E$1445:$CZ$1445,"&lt;="&amp;P$49)+SUMPRODUCT(('Dvd Calendar'!$E$1438:$CZ$1438&gt;P$48)*('Dvd Calendar'!$E$1438:$CZ$1438&lt;=P$49)*'Dvd Calendar'!$E$1441:$CZ$1441*(('Dvd Calendar'!$E$1443:$CZ$1443='Field Check'!$C$53)*('Field Check'!$C$53&lt;&gt;"")+('Dvd Calendar'!$E$1443:$CZ$1443='Field Check'!$C$54)*('Field Check'!$C$54&lt;&gt;"")+('Dvd Calendar'!$E$1443:$CZ$1443='Field Check'!$C$55)*('Field Check'!$C$55&lt;&gt;"")+('Dvd Calendar'!$E$1443:$CZ$1443='Field Check'!$C$56)*('Field Check'!$C$56&lt;&gt;"")+('Dvd Calendar'!$E$1443:$CZ$1443='Field Check'!$C$57)*('Field Check'!$C$57&lt;&gt;""))*(COUNTIF('Dvd Calendar'!$E$1445:$CZ$1445,'Dvd Calendar'!$E$1438:$CZ$1438)=0)),"")))</f>
        <v/>
      </c>
      <c r="Q181" s="77">
        <f>IF(Q$49="","",IF($B181="","",IFERROR(SUMIFS('Dvd Calendar'!$E$1446:$CZ$1446,'Dvd Calendar'!$E$1445:$CZ$1445,"&gt;"&amp;Q$48,'Dvd Calendar'!$E$1445:$CZ$1445,"&lt;="&amp;Q$49)+SUMPRODUCT(('Dvd Calendar'!$E$1438:$CZ$1438&gt;Q$48)*('Dvd Calendar'!$E$1438:$CZ$1438&lt;=Q$49)*'Dvd Calendar'!$E$1441:$CZ$1441*(('Dvd Calendar'!$E$1443:$CZ$1443='Field Check'!$C$53)*('Field Check'!$C$53&lt;&gt;"")+('Dvd Calendar'!$E$1443:$CZ$1443='Field Check'!$C$54)*('Field Check'!$C$54&lt;&gt;"")+('Dvd Calendar'!$E$1443:$CZ$1443='Field Check'!$C$55)*('Field Check'!$C$55&lt;&gt;"")+('Dvd Calendar'!$E$1443:$CZ$1443='Field Check'!$C$56)*('Field Check'!$C$56&lt;&gt;"")+('Dvd Calendar'!$E$1443:$CZ$1443='Field Check'!$C$57)*('Field Check'!$C$57&lt;&gt;""))*(COUNTIF('Dvd Calendar'!$E$1445:$CZ$1445,'Dvd Calendar'!$E$1438:$CZ$1438)=0)),"")))</f>
        <v/>
      </c>
      <c r="R181" s="77">
        <f>IF(R$49="","",IF($B181="","",IFERROR(SUMIFS('Dvd Calendar'!$E$1446:$CZ$1446,'Dvd Calendar'!$E$1445:$CZ$1445,"&gt;"&amp;R$48,'Dvd Calendar'!$E$1445:$CZ$1445,"&lt;="&amp;R$49)+SUMPRODUCT(('Dvd Calendar'!$E$1438:$CZ$1438&gt;R$48)*('Dvd Calendar'!$E$1438:$CZ$1438&lt;=R$49)*'Dvd Calendar'!$E$1441:$CZ$1441*(('Dvd Calendar'!$E$1443:$CZ$1443='Field Check'!$C$53)*('Field Check'!$C$53&lt;&gt;"")+('Dvd Calendar'!$E$1443:$CZ$1443='Field Check'!$C$54)*('Field Check'!$C$54&lt;&gt;"")+('Dvd Calendar'!$E$1443:$CZ$1443='Field Check'!$C$55)*('Field Check'!$C$55&lt;&gt;"")+('Dvd Calendar'!$E$1443:$CZ$1443='Field Check'!$C$56)*('Field Check'!$C$56&lt;&gt;"")+('Dvd Calendar'!$E$1443:$CZ$1443='Field Check'!$C$57)*('Field Check'!$C$57&lt;&gt;""))*(COUNTIF('Dvd Calendar'!$E$1445:$CZ$1445,'Dvd Calendar'!$E$1438:$CZ$1438)=0)),"")))</f>
        <v/>
      </c>
    </row>
    <row r="182">
      <c r="B182" s="126">
        <f>IF('AS51'!$C$137="","",'AS51'!$C$137)</f>
        <v/>
      </c>
      <c r="C182" s="77">
        <f>IF(C$49="","",IF($B182="","",IFERROR(SUMIFS('Dvd Calendar'!$E$1457:$CZ$1457,'Dvd Calendar'!$E$1456:$CZ$1456,"&gt;"&amp;C$48,'Dvd Calendar'!$E$1456:$CZ$1456,"&lt;="&amp;C$49)+SUMPRODUCT(('Dvd Calendar'!$E$1449:$CZ$1449&gt;C$48)*('Dvd Calendar'!$E$1449:$CZ$1449&lt;=C$49)*'Dvd Calendar'!$E$1452:$CZ$1452*(('Dvd Calendar'!$E$1454:$CZ$1454='Field Check'!$C$53)*('Field Check'!$C$53&lt;&gt;"")+('Dvd Calendar'!$E$1454:$CZ$1454='Field Check'!$C$54)*('Field Check'!$C$54&lt;&gt;"")+('Dvd Calendar'!$E$1454:$CZ$1454='Field Check'!$C$55)*('Field Check'!$C$55&lt;&gt;"")+('Dvd Calendar'!$E$1454:$CZ$1454='Field Check'!$C$56)*('Field Check'!$C$56&lt;&gt;"")+('Dvd Calendar'!$E$1454:$CZ$1454='Field Check'!$C$57)*('Field Check'!$C$57&lt;&gt;""))*(COUNTIF('Dvd Calendar'!$E$1456:$CZ$1456,'Dvd Calendar'!$E$1449:$CZ$1449)=0)),"")))</f>
        <v/>
      </c>
      <c r="D182" s="77">
        <f>IF(D$49="","",IF($B182="","",IFERROR(SUMIFS('Dvd Calendar'!$E$1457:$CZ$1457,'Dvd Calendar'!$E$1456:$CZ$1456,"&gt;"&amp;D$48,'Dvd Calendar'!$E$1456:$CZ$1456,"&lt;="&amp;D$49)+SUMPRODUCT(('Dvd Calendar'!$E$1449:$CZ$1449&gt;D$48)*('Dvd Calendar'!$E$1449:$CZ$1449&lt;=D$49)*'Dvd Calendar'!$E$1452:$CZ$1452*(('Dvd Calendar'!$E$1454:$CZ$1454='Field Check'!$C$53)*('Field Check'!$C$53&lt;&gt;"")+('Dvd Calendar'!$E$1454:$CZ$1454='Field Check'!$C$54)*('Field Check'!$C$54&lt;&gt;"")+('Dvd Calendar'!$E$1454:$CZ$1454='Field Check'!$C$55)*('Field Check'!$C$55&lt;&gt;"")+('Dvd Calendar'!$E$1454:$CZ$1454='Field Check'!$C$56)*('Field Check'!$C$56&lt;&gt;"")+('Dvd Calendar'!$E$1454:$CZ$1454='Field Check'!$C$57)*('Field Check'!$C$57&lt;&gt;""))*(COUNTIF('Dvd Calendar'!$E$1456:$CZ$1456,'Dvd Calendar'!$E$1449:$CZ$1449)=0)),"")))</f>
        <v/>
      </c>
      <c r="E182" s="77">
        <f>IF(E$49="","",IF($B182="","",IFERROR(SUMIFS('Dvd Calendar'!$E$1457:$CZ$1457,'Dvd Calendar'!$E$1456:$CZ$1456,"&gt;"&amp;E$48,'Dvd Calendar'!$E$1456:$CZ$1456,"&lt;="&amp;E$49)+SUMPRODUCT(('Dvd Calendar'!$E$1449:$CZ$1449&gt;E$48)*('Dvd Calendar'!$E$1449:$CZ$1449&lt;=E$49)*'Dvd Calendar'!$E$1452:$CZ$1452*(('Dvd Calendar'!$E$1454:$CZ$1454='Field Check'!$C$53)*('Field Check'!$C$53&lt;&gt;"")+('Dvd Calendar'!$E$1454:$CZ$1454='Field Check'!$C$54)*('Field Check'!$C$54&lt;&gt;"")+('Dvd Calendar'!$E$1454:$CZ$1454='Field Check'!$C$55)*('Field Check'!$C$55&lt;&gt;"")+('Dvd Calendar'!$E$1454:$CZ$1454='Field Check'!$C$56)*('Field Check'!$C$56&lt;&gt;"")+('Dvd Calendar'!$E$1454:$CZ$1454='Field Check'!$C$57)*('Field Check'!$C$57&lt;&gt;""))*(COUNTIF('Dvd Calendar'!$E$1456:$CZ$1456,'Dvd Calendar'!$E$1449:$CZ$1449)=0)),"")))</f>
        <v/>
      </c>
      <c r="F182" s="77">
        <f>IF(F$49="","",IF($B182="","",IFERROR(SUMIFS('Dvd Calendar'!$E$1457:$CZ$1457,'Dvd Calendar'!$E$1456:$CZ$1456,"&gt;"&amp;F$48,'Dvd Calendar'!$E$1456:$CZ$1456,"&lt;="&amp;F$49)+SUMPRODUCT(('Dvd Calendar'!$E$1449:$CZ$1449&gt;F$48)*('Dvd Calendar'!$E$1449:$CZ$1449&lt;=F$49)*'Dvd Calendar'!$E$1452:$CZ$1452*(('Dvd Calendar'!$E$1454:$CZ$1454='Field Check'!$C$53)*('Field Check'!$C$53&lt;&gt;"")+('Dvd Calendar'!$E$1454:$CZ$1454='Field Check'!$C$54)*('Field Check'!$C$54&lt;&gt;"")+('Dvd Calendar'!$E$1454:$CZ$1454='Field Check'!$C$55)*('Field Check'!$C$55&lt;&gt;"")+('Dvd Calendar'!$E$1454:$CZ$1454='Field Check'!$C$56)*('Field Check'!$C$56&lt;&gt;"")+('Dvd Calendar'!$E$1454:$CZ$1454='Field Check'!$C$57)*('Field Check'!$C$57&lt;&gt;""))*(COUNTIF('Dvd Calendar'!$E$1456:$CZ$1456,'Dvd Calendar'!$E$1449:$CZ$1449)=0)),"")))</f>
        <v/>
      </c>
      <c r="G182" s="77">
        <f>IF(G$49="","",IF($B182="","",IFERROR(SUMIFS('Dvd Calendar'!$E$1457:$CZ$1457,'Dvd Calendar'!$E$1456:$CZ$1456,"&gt;"&amp;G$48,'Dvd Calendar'!$E$1456:$CZ$1456,"&lt;="&amp;G$49)+SUMPRODUCT(('Dvd Calendar'!$E$1449:$CZ$1449&gt;G$48)*('Dvd Calendar'!$E$1449:$CZ$1449&lt;=G$49)*'Dvd Calendar'!$E$1452:$CZ$1452*(('Dvd Calendar'!$E$1454:$CZ$1454='Field Check'!$C$53)*('Field Check'!$C$53&lt;&gt;"")+('Dvd Calendar'!$E$1454:$CZ$1454='Field Check'!$C$54)*('Field Check'!$C$54&lt;&gt;"")+('Dvd Calendar'!$E$1454:$CZ$1454='Field Check'!$C$55)*('Field Check'!$C$55&lt;&gt;"")+('Dvd Calendar'!$E$1454:$CZ$1454='Field Check'!$C$56)*('Field Check'!$C$56&lt;&gt;"")+('Dvd Calendar'!$E$1454:$CZ$1454='Field Check'!$C$57)*('Field Check'!$C$57&lt;&gt;""))*(COUNTIF('Dvd Calendar'!$E$1456:$CZ$1456,'Dvd Calendar'!$E$1449:$CZ$1449)=0)),"")))</f>
        <v/>
      </c>
      <c r="H182" s="77">
        <f>IF(H$49="","",IF($B182="","",IFERROR(SUMIFS('Dvd Calendar'!$E$1457:$CZ$1457,'Dvd Calendar'!$E$1456:$CZ$1456,"&gt;"&amp;H$48,'Dvd Calendar'!$E$1456:$CZ$1456,"&lt;="&amp;H$49)+SUMPRODUCT(('Dvd Calendar'!$E$1449:$CZ$1449&gt;H$48)*('Dvd Calendar'!$E$1449:$CZ$1449&lt;=H$49)*'Dvd Calendar'!$E$1452:$CZ$1452*(('Dvd Calendar'!$E$1454:$CZ$1454='Field Check'!$C$53)*('Field Check'!$C$53&lt;&gt;"")+('Dvd Calendar'!$E$1454:$CZ$1454='Field Check'!$C$54)*('Field Check'!$C$54&lt;&gt;"")+('Dvd Calendar'!$E$1454:$CZ$1454='Field Check'!$C$55)*('Field Check'!$C$55&lt;&gt;"")+('Dvd Calendar'!$E$1454:$CZ$1454='Field Check'!$C$56)*('Field Check'!$C$56&lt;&gt;"")+('Dvd Calendar'!$E$1454:$CZ$1454='Field Check'!$C$57)*('Field Check'!$C$57&lt;&gt;""))*(COUNTIF('Dvd Calendar'!$E$1456:$CZ$1456,'Dvd Calendar'!$E$1449:$CZ$1449)=0)),"")))</f>
        <v/>
      </c>
      <c r="I182" s="77">
        <f>IF(I$49="","",IF($B182="","",IFERROR(SUMIFS('Dvd Calendar'!$E$1457:$CZ$1457,'Dvd Calendar'!$E$1456:$CZ$1456,"&gt;"&amp;I$48,'Dvd Calendar'!$E$1456:$CZ$1456,"&lt;="&amp;I$49)+SUMPRODUCT(('Dvd Calendar'!$E$1449:$CZ$1449&gt;I$48)*('Dvd Calendar'!$E$1449:$CZ$1449&lt;=I$49)*'Dvd Calendar'!$E$1452:$CZ$1452*(('Dvd Calendar'!$E$1454:$CZ$1454='Field Check'!$C$53)*('Field Check'!$C$53&lt;&gt;"")+('Dvd Calendar'!$E$1454:$CZ$1454='Field Check'!$C$54)*('Field Check'!$C$54&lt;&gt;"")+('Dvd Calendar'!$E$1454:$CZ$1454='Field Check'!$C$55)*('Field Check'!$C$55&lt;&gt;"")+('Dvd Calendar'!$E$1454:$CZ$1454='Field Check'!$C$56)*('Field Check'!$C$56&lt;&gt;"")+('Dvd Calendar'!$E$1454:$CZ$1454='Field Check'!$C$57)*('Field Check'!$C$57&lt;&gt;""))*(COUNTIF('Dvd Calendar'!$E$1456:$CZ$1456,'Dvd Calendar'!$E$1449:$CZ$1449)=0)),"")))</f>
        <v/>
      </c>
      <c r="J182" s="77">
        <f>IF(J$49="","",IF($B182="","",IFERROR(SUMIFS('Dvd Calendar'!$E$1457:$CZ$1457,'Dvd Calendar'!$E$1456:$CZ$1456,"&gt;"&amp;J$48,'Dvd Calendar'!$E$1456:$CZ$1456,"&lt;="&amp;J$49)+SUMPRODUCT(('Dvd Calendar'!$E$1449:$CZ$1449&gt;J$48)*('Dvd Calendar'!$E$1449:$CZ$1449&lt;=J$49)*'Dvd Calendar'!$E$1452:$CZ$1452*(('Dvd Calendar'!$E$1454:$CZ$1454='Field Check'!$C$53)*('Field Check'!$C$53&lt;&gt;"")+('Dvd Calendar'!$E$1454:$CZ$1454='Field Check'!$C$54)*('Field Check'!$C$54&lt;&gt;"")+('Dvd Calendar'!$E$1454:$CZ$1454='Field Check'!$C$55)*('Field Check'!$C$55&lt;&gt;"")+('Dvd Calendar'!$E$1454:$CZ$1454='Field Check'!$C$56)*('Field Check'!$C$56&lt;&gt;"")+('Dvd Calendar'!$E$1454:$CZ$1454='Field Check'!$C$57)*('Field Check'!$C$57&lt;&gt;""))*(COUNTIF('Dvd Calendar'!$E$1456:$CZ$1456,'Dvd Calendar'!$E$1449:$CZ$1449)=0)),"")))</f>
        <v/>
      </c>
      <c r="K182" s="77">
        <f>IF(K$49="","",IF($B182="","",IFERROR(SUMIFS('Dvd Calendar'!$E$1457:$CZ$1457,'Dvd Calendar'!$E$1456:$CZ$1456,"&gt;"&amp;K$48,'Dvd Calendar'!$E$1456:$CZ$1456,"&lt;="&amp;K$49)+SUMPRODUCT(('Dvd Calendar'!$E$1449:$CZ$1449&gt;K$48)*('Dvd Calendar'!$E$1449:$CZ$1449&lt;=K$49)*'Dvd Calendar'!$E$1452:$CZ$1452*(('Dvd Calendar'!$E$1454:$CZ$1454='Field Check'!$C$53)*('Field Check'!$C$53&lt;&gt;"")+('Dvd Calendar'!$E$1454:$CZ$1454='Field Check'!$C$54)*('Field Check'!$C$54&lt;&gt;"")+('Dvd Calendar'!$E$1454:$CZ$1454='Field Check'!$C$55)*('Field Check'!$C$55&lt;&gt;"")+('Dvd Calendar'!$E$1454:$CZ$1454='Field Check'!$C$56)*('Field Check'!$C$56&lt;&gt;"")+('Dvd Calendar'!$E$1454:$CZ$1454='Field Check'!$C$57)*('Field Check'!$C$57&lt;&gt;""))*(COUNTIF('Dvd Calendar'!$E$1456:$CZ$1456,'Dvd Calendar'!$E$1449:$CZ$1449)=0)),"")))</f>
        <v/>
      </c>
      <c r="L182" s="77">
        <f>IF(L$49="","",IF($B182="","",IFERROR(SUMIFS('Dvd Calendar'!$E$1457:$CZ$1457,'Dvd Calendar'!$E$1456:$CZ$1456,"&gt;"&amp;L$48,'Dvd Calendar'!$E$1456:$CZ$1456,"&lt;="&amp;L$49)+SUMPRODUCT(('Dvd Calendar'!$E$1449:$CZ$1449&gt;L$48)*('Dvd Calendar'!$E$1449:$CZ$1449&lt;=L$49)*'Dvd Calendar'!$E$1452:$CZ$1452*(('Dvd Calendar'!$E$1454:$CZ$1454='Field Check'!$C$53)*('Field Check'!$C$53&lt;&gt;"")+('Dvd Calendar'!$E$1454:$CZ$1454='Field Check'!$C$54)*('Field Check'!$C$54&lt;&gt;"")+('Dvd Calendar'!$E$1454:$CZ$1454='Field Check'!$C$55)*('Field Check'!$C$55&lt;&gt;"")+('Dvd Calendar'!$E$1454:$CZ$1454='Field Check'!$C$56)*('Field Check'!$C$56&lt;&gt;"")+('Dvd Calendar'!$E$1454:$CZ$1454='Field Check'!$C$57)*('Field Check'!$C$57&lt;&gt;""))*(COUNTIF('Dvd Calendar'!$E$1456:$CZ$1456,'Dvd Calendar'!$E$1449:$CZ$1449)=0)),"")))</f>
        <v/>
      </c>
      <c r="M182" s="77">
        <f>IF(M$49="","",IF($B182="","",IFERROR(SUMIFS('Dvd Calendar'!$E$1457:$CZ$1457,'Dvd Calendar'!$E$1456:$CZ$1456,"&gt;"&amp;M$48,'Dvd Calendar'!$E$1456:$CZ$1456,"&lt;="&amp;M$49)+SUMPRODUCT(('Dvd Calendar'!$E$1449:$CZ$1449&gt;M$48)*('Dvd Calendar'!$E$1449:$CZ$1449&lt;=M$49)*'Dvd Calendar'!$E$1452:$CZ$1452*(('Dvd Calendar'!$E$1454:$CZ$1454='Field Check'!$C$53)*('Field Check'!$C$53&lt;&gt;"")+('Dvd Calendar'!$E$1454:$CZ$1454='Field Check'!$C$54)*('Field Check'!$C$54&lt;&gt;"")+('Dvd Calendar'!$E$1454:$CZ$1454='Field Check'!$C$55)*('Field Check'!$C$55&lt;&gt;"")+('Dvd Calendar'!$E$1454:$CZ$1454='Field Check'!$C$56)*('Field Check'!$C$56&lt;&gt;"")+('Dvd Calendar'!$E$1454:$CZ$1454='Field Check'!$C$57)*('Field Check'!$C$57&lt;&gt;""))*(COUNTIF('Dvd Calendar'!$E$1456:$CZ$1456,'Dvd Calendar'!$E$1449:$CZ$1449)=0)),"")))</f>
        <v/>
      </c>
      <c r="N182" s="77">
        <f>IF(N$49="","",IF($B182="","",IFERROR(SUMIFS('Dvd Calendar'!$E$1457:$CZ$1457,'Dvd Calendar'!$E$1456:$CZ$1456,"&gt;"&amp;N$48,'Dvd Calendar'!$E$1456:$CZ$1456,"&lt;="&amp;N$49)+SUMPRODUCT(('Dvd Calendar'!$E$1449:$CZ$1449&gt;N$48)*('Dvd Calendar'!$E$1449:$CZ$1449&lt;=N$49)*'Dvd Calendar'!$E$1452:$CZ$1452*(('Dvd Calendar'!$E$1454:$CZ$1454='Field Check'!$C$53)*('Field Check'!$C$53&lt;&gt;"")+('Dvd Calendar'!$E$1454:$CZ$1454='Field Check'!$C$54)*('Field Check'!$C$54&lt;&gt;"")+('Dvd Calendar'!$E$1454:$CZ$1454='Field Check'!$C$55)*('Field Check'!$C$55&lt;&gt;"")+('Dvd Calendar'!$E$1454:$CZ$1454='Field Check'!$C$56)*('Field Check'!$C$56&lt;&gt;"")+('Dvd Calendar'!$E$1454:$CZ$1454='Field Check'!$C$57)*('Field Check'!$C$57&lt;&gt;""))*(COUNTIF('Dvd Calendar'!$E$1456:$CZ$1456,'Dvd Calendar'!$E$1449:$CZ$1449)=0)),"")))</f>
        <v/>
      </c>
      <c r="O182" s="77">
        <f>IF(O$49="","",IF($B182="","",IFERROR(SUMIFS('Dvd Calendar'!$E$1457:$CZ$1457,'Dvd Calendar'!$E$1456:$CZ$1456,"&gt;"&amp;O$48,'Dvd Calendar'!$E$1456:$CZ$1456,"&lt;="&amp;O$49)+SUMPRODUCT(('Dvd Calendar'!$E$1449:$CZ$1449&gt;O$48)*('Dvd Calendar'!$E$1449:$CZ$1449&lt;=O$49)*'Dvd Calendar'!$E$1452:$CZ$1452*(('Dvd Calendar'!$E$1454:$CZ$1454='Field Check'!$C$53)*('Field Check'!$C$53&lt;&gt;"")+('Dvd Calendar'!$E$1454:$CZ$1454='Field Check'!$C$54)*('Field Check'!$C$54&lt;&gt;"")+('Dvd Calendar'!$E$1454:$CZ$1454='Field Check'!$C$55)*('Field Check'!$C$55&lt;&gt;"")+('Dvd Calendar'!$E$1454:$CZ$1454='Field Check'!$C$56)*('Field Check'!$C$56&lt;&gt;"")+('Dvd Calendar'!$E$1454:$CZ$1454='Field Check'!$C$57)*('Field Check'!$C$57&lt;&gt;""))*(COUNTIF('Dvd Calendar'!$E$1456:$CZ$1456,'Dvd Calendar'!$E$1449:$CZ$1449)=0)),"")))</f>
        <v/>
      </c>
      <c r="P182" s="77">
        <f>IF(P$49="","",IF($B182="","",IFERROR(SUMIFS('Dvd Calendar'!$E$1457:$CZ$1457,'Dvd Calendar'!$E$1456:$CZ$1456,"&gt;"&amp;P$48,'Dvd Calendar'!$E$1456:$CZ$1456,"&lt;="&amp;P$49)+SUMPRODUCT(('Dvd Calendar'!$E$1449:$CZ$1449&gt;P$48)*('Dvd Calendar'!$E$1449:$CZ$1449&lt;=P$49)*'Dvd Calendar'!$E$1452:$CZ$1452*(('Dvd Calendar'!$E$1454:$CZ$1454='Field Check'!$C$53)*('Field Check'!$C$53&lt;&gt;"")+('Dvd Calendar'!$E$1454:$CZ$1454='Field Check'!$C$54)*('Field Check'!$C$54&lt;&gt;"")+('Dvd Calendar'!$E$1454:$CZ$1454='Field Check'!$C$55)*('Field Check'!$C$55&lt;&gt;"")+('Dvd Calendar'!$E$1454:$CZ$1454='Field Check'!$C$56)*('Field Check'!$C$56&lt;&gt;"")+('Dvd Calendar'!$E$1454:$CZ$1454='Field Check'!$C$57)*('Field Check'!$C$57&lt;&gt;""))*(COUNTIF('Dvd Calendar'!$E$1456:$CZ$1456,'Dvd Calendar'!$E$1449:$CZ$1449)=0)),"")))</f>
        <v/>
      </c>
      <c r="Q182" s="77">
        <f>IF(Q$49="","",IF($B182="","",IFERROR(SUMIFS('Dvd Calendar'!$E$1457:$CZ$1457,'Dvd Calendar'!$E$1456:$CZ$1456,"&gt;"&amp;Q$48,'Dvd Calendar'!$E$1456:$CZ$1456,"&lt;="&amp;Q$49)+SUMPRODUCT(('Dvd Calendar'!$E$1449:$CZ$1449&gt;Q$48)*('Dvd Calendar'!$E$1449:$CZ$1449&lt;=Q$49)*'Dvd Calendar'!$E$1452:$CZ$1452*(('Dvd Calendar'!$E$1454:$CZ$1454='Field Check'!$C$53)*('Field Check'!$C$53&lt;&gt;"")+('Dvd Calendar'!$E$1454:$CZ$1454='Field Check'!$C$54)*('Field Check'!$C$54&lt;&gt;"")+('Dvd Calendar'!$E$1454:$CZ$1454='Field Check'!$C$55)*('Field Check'!$C$55&lt;&gt;"")+('Dvd Calendar'!$E$1454:$CZ$1454='Field Check'!$C$56)*('Field Check'!$C$56&lt;&gt;"")+('Dvd Calendar'!$E$1454:$CZ$1454='Field Check'!$C$57)*('Field Check'!$C$57&lt;&gt;""))*(COUNTIF('Dvd Calendar'!$E$1456:$CZ$1456,'Dvd Calendar'!$E$1449:$CZ$1449)=0)),"")))</f>
        <v/>
      </c>
      <c r="R182" s="77">
        <f>IF(R$49="","",IF($B182="","",IFERROR(SUMIFS('Dvd Calendar'!$E$1457:$CZ$1457,'Dvd Calendar'!$E$1456:$CZ$1456,"&gt;"&amp;R$48,'Dvd Calendar'!$E$1456:$CZ$1456,"&lt;="&amp;R$49)+SUMPRODUCT(('Dvd Calendar'!$E$1449:$CZ$1449&gt;R$48)*('Dvd Calendar'!$E$1449:$CZ$1449&lt;=R$49)*'Dvd Calendar'!$E$1452:$CZ$1452*(('Dvd Calendar'!$E$1454:$CZ$1454='Field Check'!$C$53)*('Field Check'!$C$53&lt;&gt;"")+('Dvd Calendar'!$E$1454:$CZ$1454='Field Check'!$C$54)*('Field Check'!$C$54&lt;&gt;"")+('Dvd Calendar'!$E$1454:$CZ$1454='Field Check'!$C$55)*('Field Check'!$C$55&lt;&gt;"")+('Dvd Calendar'!$E$1454:$CZ$1454='Field Check'!$C$56)*('Field Check'!$C$56&lt;&gt;"")+('Dvd Calendar'!$E$1454:$CZ$1454='Field Check'!$C$57)*('Field Check'!$C$57&lt;&gt;""))*(COUNTIF('Dvd Calendar'!$E$1456:$CZ$1456,'Dvd Calendar'!$E$1449:$CZ$1449)=0)),"")))</f>
        <v/>
      </c>
    </row>
    <row r="183">
      <c r="B183" s="126">
        <f>IF('AS51'!$C$138="","",'AS51'!$C$138)</f>
        <v/>
      </c>
      <c r="C183" s="77">
        <f>IF(C$49="","",IF($B183="","",IFERROR(SUMIFS('Dvd Calendar'!$E$1468:$CZ$1468,'Dvd Calendar'!$E$1467:$CZ$1467,"&gt;"&amp;C$48,'Dvd Calendar'!$E$1467:$CZ$1467,"&lt;="&amp;C$49)+SUMPRODUCT(('Dvd Calendar'!$E$1460:$CZ$1460&gt;C$48)*('Dvd Calendar'!$E$1460:$CZ$1460&lt;=C$49)*'Dvd Calendar'!$E$1463:$CZ$1463*(('Dvd Calendar'!$E$1465:$CZ$1465='Field Check'!$C$53)*('Field Check'!$C$53&lt;&gt;"")+('Dvd Calendar'!$E$1465:$CZ$1465='Field Check'!$C$54)*('Field Check'!$C$54&lt;&gt;"")+('Dvd Calendar'!$E$1465:$CZ$1465='Field Check'!$C$55)*('Field Check'!$C$55&lt;&gt;"")+('Dvd Calendar'!$E$1465:$CZ$1465='Field Check'!$C$56)*('Field Check'!$C$56&lt;&gt;"")+('Dvd Calendar'!$E$1465:$CZ$1465='Field Check'!$C$57)*('Field Check'!$C$57&lt;&gt;""))*(COUNTIF('Dvd Calendar'!$E$1467:$CZ$1467,'Dvd Calendar'!$E$1460:$CZ$1460)=0)),"")))</f>
        <v/>
      </c>
      <c r="D183" s="77">
        <f>IF(D$49="","",IF($B183="","",IFERROR(SUMIFS('Dvd Calendar'!$E$1468:$CZ$1468,'Dvd Calendar'!$E$1467:$CZ$1467,"&gt;"&amp;D$48,'Dvd Calendar'!$E$1467:$CZ$1467,"&lt;="&amp;D$49)+SUMPRODUCT(('Dvd Calendar'!$E$1460:$CZ$1460&gt;D$48)*('Dvd Calendar'!$E$1460:$CZ$1460&lt;=D$49)*'Dvd Calendar'!$E$1463:$CZ$1463*(('Dvd Calendar'!$E$1465:$CZ$1465='Field Check'!$C$53)*('Field Check'!$C$53&lt;&gt;"")+('Dvd Calendar'!$E$1465:$CZ$1465='Field Check'!$C$54)*('Field Check'!$C$54&lt;&gt;"")+('Dvd Calendar'!$E$1465:$CZ$1465='Field Check'!$C$55)*('Field Check'!$C$55&lt;&gt;"")+('Dvd Calendar'!$E$1465:$CZ$1465='Field Check'!$C$56)*('Field Check'!$C$56&lt;&gt;"")+('Dvd Calendar'!$E$1465:$CZ$1465='Field Check'!$C$57)*('Field Check'!$C$57&lt;&gt;""))*(COUNTIF('Dvd Calendar'!$E$1467:$CZ$1467,'Dvd Calendar'!$E$1460:$CZ$1460)=0)),"")))</f>
        <v/>
      </c>
      <c r="E183" s="77">
        <f>IF(E$49="","",IF($B183="","",IFERROR(SUMIFS('Dvd Calendar'!$E$1468:$CZ$1468,'Dvd Calendar'!$E$1467:$CZ$1467,"&gt;"&amp;E$48,'Dvd Calendar'!$E$1467:$CZ$1467,"&lt;="&amp;E$49)+SUMPRODUCT(('Dvd Calendar'!$E$1460:$CZ$1460&gt;E$48)*('Dvd Calendar'!$E$1460:$CZ$1460&lt;=E$49)*'Dvd Calendar'!$E$1463:$CZ$1463*(('Dvd Calendar'!$E$1465:$CZ$1465='Field Check'!$C$53)*('Field Check'!$C$53&lt;&gt;"")+('Dvd Calendar'!$E$1465:$CZ$1465='Field Check'!$C$54)*('Field Check'!$C$54&lt;&gt;"")+('Dvd Calendar'!$E$1465:$CZ$1465='Field Check'!$C$55)*('Field Check'!$C$55&lt;&gt;"")+('Dvd Calendar'!$E$1465:$CZ$1465='Field Check'!$C$56)*('Field Check'!$C$56&lt;&gt;"")+('Dvd Calendar'!$E$1465:$CZ$1465='Field Check'!$C$57)*('Field Check'!$C$57&lt;&gt;""))*(COUNTIF('Dvd Calendar'!$E$1467:$CZ$1467,'Dvd Calendar'!$E$1460:$CZ$1460)=0)),"")))</f>
        <v/>
      </c>
      <c r="F183" s="77">
        <f>IF(F$49="","",IF($B183="","",IFERROR(SUMIFS('Dvd Calendar'!$E$1468:$CZ$1468,'Dvd Calendar'!$E$1467:$CZ$1467,"&gt;"&amp;F$48,'Dvd Calendar'!$E$1467:$CZ$1467,"&lt;="&amp;F$49)+SUMPRODUCT(('Dvd Calendar'!$E$1460:$CZ$1460&gt;F$48)*('Dvd Calendar'!$E$1460:$CZ$1460&lt;=F$49)*'Dvd Calendar'!$E$1463:$CZ$1463*(('Dvd Calendar'!$E$1465:$CZ$1465='Field Check'!$C$53)*('Field Check'!$C$53&lt;&gt;"")+('Dvd Calendar'!$E$1465:$CZ$1465='Field Check'!$C$54)*('Field Check'!$C$54&lt;&gt;"")+('Dvd Calendar'!$E$1465:$CZ$1465='Field Check'!$C$55)*('Field Check'!$C$55&lt;&gt;"")+('Dvd Calendar'!$E$1465:$CZ$1465='Field Check'!$C$56)*('Field Check'!$C$56&lt;&gt;"")+('Dvd Calendar'!$E$1465:$CZ$1465='Field Check'!$C$57)*('Field Check'!$C$57&lt;&gt;""))*(COUNTIF('Dvd Calendar'!$E$1467:$CZ$1467,'Dvd Calendar'!$E$1460:$CZ$1460)=0)),"")))</f>
        <v/>
      </c>
      <c r="G183" s="77">
        <f>IF(G$49="","",IF($B183="","",IFERROR(SUMIFS('Dvd Calendar'!$E$1468:$CZ$1468,'Dvd Calendar'!$E$1467:$CZ$1467,"&gt;"&amp;G$48,'Dvd Calendar'!$E$1467:$CZ$1467,"&lt;="&amp;G$49)+SUMPRODUCT(('Dvd Calendar'!$E$1460:$CZ$1460&gt;G$48)*('Dvd Calendar'!$E$1460:$CZ$1460&lt;=G$49)*'Dvd Calendar'!$E$1463:$CZ$1463*(('Dvd Calendar'!$E$1465:$CZ$1465='Field Check'!$C$53)*('Field Check'!$C$53&lt;&gt;"")+('Dvd Calendar'!$E$1465:$CZ$1465='Field Check'!$C$54)*('Field Check'!$C$54&lt;&gt;"")+('Dvd Calendar'!$E$1465:$CZ$1465='Field Check'!$C$55)*('Field Check'!$C$55&lt;&gt;"")+('Dvd Calendar'!$E$1465:$CZ$1465='Field Check'!$C$56)*('Field Check'!$C$56&lt;&gt;"")+('Dvd Calendar'!$E$1465:$CZ$1465='Field Check'!$C$57)*('Field Check'!$C$57&lt;&gt;""))*(COUNTIF('Dvd Calendar'!$E$1467:$CZ$1467,'Dvd Calendar'!$E$1460:$CZ$1460)=0)),"")))</f>
        <v/>
      </c>
      <c r="H183" s="77">
        <f>IF(H$49="","",IF($B183="","",IFERROR(SUMIFS('Dvd Calendar'!$E$1468:$CZ$1468,'Dvd Calendar'!$E$1467:$CZ$1467,"&gt;"&amp;H$48,'Dvd Calendar'!$E$1467:$CZ$1467,"&lt;="&amp;H$49)+SUMPRODUCT(('Dvd Calendar'!$E$1460:$CZ$1460&gt;H$48)*('Dvd Calendar'!$E$1460:$CZ$1460&lt;=H$49)*'Dvd Calendar'!$E$1463:$CZ$1463*(('Dvd Calendar'!$E$1465:$CZ$1465='Field Check'!$C$53)*('Field Check'!$C$53&lt;&gt;"")+('Dvd Calendar'!$E$1465:$CZ$1465='Field Check'!$C$54)*('Field Check'!$C$54&lt;&gt;"")+('Dvd Calendar'!$E$1465:$CZ$1465='Field Check'!$C$55)*('Field Check'!$C$55&lt;&gt;"")+('Dvd Calendar'!$E$1465:$CZ$1465='Field Check'!$C$56)*('Field Check'!$C$56&lt;&gt;"")+('Dvd Calendar'!$E$1465:$CZ$1465='Field Check'!$C$57)*('Field Check'!$C$57&lt;&gt;""))*(COUNTIF('Dvd Calendar'!$E$1467:$CZ$1467,'Dvd Calendar'!$E$1460:$CZ$1460)=0)),"")))</f>
        <v/>
      </c>
      <c r="I183" s="77">
        <f>IF(I$49="","",IF($B183="","",IFERROR(SUMIFS('Dvd Calendar'!$E$1468:$CZ$1468,'Dvd Calendar'!$E$1467:$CZ$1467,"&gt;"&amp;I$48,'Dvd Calendar'!$E$1467:$CZ$1467,"&lt;="&amp;I$49)+SUMPRODUCT(('Dvd Calendar'!$E$1460:$CZ$1460&gt;I$48)*('Dvd Calendar'!$E$1460:$CZ$1460&lt;=I$49)*'Dvd Calendar'!$E$1463:$CZ$1463*(('Dvd Calendar'!$E$1465:$CZ$1465='Field Check'!$C$53)*('Field Check'!$C$53&lt;&gt;"")+('Dvd Calendar'!$E$1465:$CZ$1465='Field Check'!$C$54)*('Field Check'!$C$54&lt;&gt;"")+('Dvd Calendar'!$E$1465:$CZ$1465='Field Check'!$C$55)*('Field Check'!$C$55&lt;&gt;"")+('Dvd Calendar'!$E$1465:$CZ$1465='Field Check'!$C$56)*('Field Check'!$C$56&lt;&gt;"")+('Dvd Calendar'!$E$1465:$CZ$1465='Field Check'!$C$57)*('Field Check'!$C$57&lt;&gt;""))*(COUNTIF('Dvd Calendar'!$E$1467:$CZ$1467,'Dvd Calendar'!$E$1460:$CZ$1460)=0)),"")))</f>
        <v/>
      </c>
      <c r="J183" s="77">
        <f>IF(J$49="","",IF($B183="","",IFERROR(SUMIFS('Dvd Calendar'!$E$1468:$CZ$1468,'Dvd Calendar'!$E$1467:$CZ$1467,"&gt;"&amp;J$48,'Dvd Calendar'!$E$1467:$CZ$1467,"&lt;="&amp;J$49)+SUMPRODUCT(('Dvd Calendar'!$E$1460:$CZ$1460&gt;J$48)*('Dvd Calendar'!$E$1460:$CZ$1460&lt;=J$49)*'Dvd Calendar'!$E$1463:$CZ$1463*(('Dvd Calendar'!$E$1465:$CZ$1465='Field Check'!$C$53)*('Field Check'!$C$53&lt;&gt;"")+('Dvd Calendar'!$E$1465:$CZ$1465='Field Check'!$C$54)*('Field Check'!$C$54&lt;&gt;"")+('Dvd Calendar'!$E$1465:$CZ$1465='Field Check'!$C$55)*('Field Check'!$C$55&lt;&gt;"")+('Dvd Calendar'!$E$1465:$CZ$1465='Field Check'!$C$56)*('Field Check'!$C$56&lt;&gt;"")+('Dvd Calendar'!$E$1465:$CZ$1465='Field Check'!$C$57)*('Field Check'!$C$57&lt;&gt;""))*(COUNTIF('Dvd Calendar'!$E$1467:$CZ$1467,'Dvd Calendar'!$E$1460:$CZ$1460)=0)),"")))</f>
        <v/>
      </c>
      <c r="K183" s="77">
        <f>IF(K$49="","",IF($B183="","",IFERROR(SUMIFS('Dvd Calendar'!$E$1468:$CZ$1468,'Dvd Calendar'!$E$1467:$CZ$1467,"&gt;"&amp;K$48,'Dvd Calendar'!$E$1467:$CZ$1467,"&lt;="&amp;K$49)+SUMPRODUCT(('Dvd Calendar'!$E$1460:$CZ$1460&gt;K$48)*('Dvd Calendar'!$E$1460:$CZ$1460&lt;=K$49)*'Dvd Calendar'!$E$1463:$CZ$1463*(('Dvd Calendar'!$E$1465:$CZ$1465='Field Check'!$C$53)*('Field Check'!$C$53&lt;&gt;"")+('Dvd Calendar'!$E$1465:$CZ$1465='Field Check'!$C$54)*('Field Check'!$C$54&lt;&gt;"")+('Dvd Calendar'!$E$1465:$CZ$1465='Field Check'!$C$55)*('Field Check'!$C$55&lt;&gt;"")+('Dvd Calendar'!$E$1465:$CZ$1465='Field Check'!$C$56)*('Field Check'!$C$56&lt;&gt;"")+('Dvd Calendar'!$E$1465:$CZ$1465='Field Check'!$C$57)*('Field Check'!$C$57&lt;&gt;""))*(COUNTIF('Dvd Calendar'!$E$1467:$CZ$1467,'Dvd Calendar'!$E$1460:$CZ$1460)=0)),"")))</f>
        <v/>
      </c>
      <c r="L183" s="77">
        <f>IF(L$49="","",IF($B183="","",IFERROR(SUMIFS('Dvd Calendar'!$E$1468:$CZ$1468,'Dvd Calendar'!$E$1467:$CZ$1467,"&gt;"&amp;L$48,'Dvd Calendar'!$E$1467:$CZ$1467,"&lt;="&amp;L$49)+SUMPRODUCT(('Dvd Calendar'!$E$1460:$CZ$1460&gt;L$48)*('Dvd Calendar'!$E$1460:$CZ$1460&lt;=L$49)*'Dvd Calendar'!$E$1463:$CZ$1463*(('Dvd Calendar'!$E$1465:$CZ$1465='Field Check'!$C$53)*('Field Check'!$C$53&lt;&gt;"")+('Dvd Calendar'!$E$1465:$CZ$1465='Field Check'!$C$54)*('Field Check'!$C$54&lt;&gt;"")+('Dvd Calendar'!$E$1465:$CZ$1465='Field Check'!$C$55)*('Field Check'!$C$55&lt;&gt;"")+('Dvd Calendar'!$E$1465:$CZ$1465='Field Check'!$C$56)*('Field Check'!$C$56&lt;&gt;"")+('Dvd Calendar'!$E$1465:$CZ$1465='Field Check'!$C$57)*('Field Check'!$C$57&lt;&gt;""))*(COUNTIF('Dvd Calendar'!$E$1467:$CZ$1467,'Dvd Calendar'!$E$1460:$CZ$1460)=0)),"")))</f>
        <v/>
      </c>
      <c r="M183" s="77">
        <f>IF(M$49="","",IF($B183="","",IFERROR(SUMIFS('Dvd Calendar'!$E$1468:$CZ$1468,'Dvd Calendar'!$E$1467:$CZ$1467,"&gt;"&amp;M$48,'Dvd Calendar'!$E$1467:$CZ$1467,"&lt;="&amp;M$49)+SUMPRODUCT(('Dvd Calendar'!$E$1460:$CZ$1460&gt;M$48)*('Dvd Calendar'!$E$1460:$CZ$1460&lt;=M$49)*'Dvd Calendar'!$E$1463:$CZ$1463*(('Dvd Calendar'!$E$1465:$CZ$1465='Field Check'!$C$53)*('Field Check'!$C$53&lt;&gt;"")+('Dvd Calendar'!$E$1465:$CZ$1465='Field Check'!$C$54)*('Field Check'!$C$54&lt;&gt;"")+('Dvd Calendar'!$E$1465:$CZ$1465='Field Check'!$C$55)*('Field Check'!$C$55&lt;&gt;"")+('Dvd Calendar'!$E$1465:$CZ$1465='Field Check'!$C$56)*('Field Check'!$C$56&lt;&gt;"")+('Dvd Calendar'!$E$1465:$CZ$1465='Field Check'!$C$57)*('Field Check'!$C$57&lt;&gt;""))*(COUNTIF('Dvd Calendar'!$E$1467:$CZ$1467,'Dvd Calendar'!$E$1460:$CZ$1460)=0)),"")))</f>
        <v/>
      </c>
      <c r="N183" s="77">
        <f>IF(N$49="","",IF($B183="","",IFERROR(SUMIFS('Dvd Calendar'!$E$1468:$CZ$1468,'Dvd Calendar'!$E$1467:$CZ$1467,"&gt;"&amp;N$48,'Dvd Calendar'!$E$1467:$CZ$1467,"&lt;="&amp;N$49)+SUMPRODUCT(('Dvd Calendar'!$E$1460:$CZ$1460&gt;N$48)*('Dvd Calendar'!$E$1460:$CZ$1460&lt;=N$49)*'Dvd Calendar'!$E$1463:$CZ$1463*(('Dvd Calendar'!$E$1465:$CZ$1465='Field Check'!$C$53)*('Field Check'!$C$53&lt;&gt;"")+('Dvd Calendar'!$E$1465:$CZ$1465='Field Check'!$C$54)*('Field Check'!$C$54&lt;&gt;"")+('Dvd Calendar'!$E$1465:$CZ$1465='Field Check'!$C$55)*('Field Check'!$C$55&lt;&gt;"")+('Dvd Calendar'!$E$1465:$CZ$1465='Field Check'!$C$56)*('Field Check'!$C$56&lt;&gt;"")+('Dvd Calendar'!$E$1465:$CZ$1465='Field Check'!$C$57)*('Field Check'!$C$57&lt;&gt;""))*(COUNTIF('Dvd Calendar'!$E$1467:$CZ$1467,'Dvd Calendar'!$E$1460:$CZ$1460)=0)),"")))</f>
        <v/>
      </c>
      <c r="O183" s="77">
        <f>IF(O$49="","",IF($B183="","",IFERROR(SUMIFS('Dvd Calendar'!$E$1468:$CZ$1468,'Dvd Calendar'!$E$1467:$CZ$1467,"&gt;"&amp;O$48,'Dvd Calendar'!$E$1467:$CZ$1467,"&lt;="&amp;O$49)+SUMPRODUCT(('Dvd Calendar'!$E$1460:$CZ$1460&gt;O$48)*('Dvd Calendar'!$E$1460:$CZ$1460&lt;=O$49)*'Dvd Calendar'!$E$1463:$CZ$1463*(('Dvd Calendar'!$E$1465:$CZ$1465='Field Check'!$C$53)*('Field Check'!$C$53&lt;&gt;"")+('Dvd Calendar'!$E$1465:$CZ$1465='Field Check'!$C$54)*('Field Check'!$C$54&lt;&gt;"")+('Dvd Calendar'!$E$1465:$CZ$1465='Field Check'!$C$55)*('Field Check'!$C$55&lt;&gt;"")+('Dvd Calendar'!$E$1465:$CZ$1465='Field Check'!$C$56)*('Field Check'!$C$56&lt;&gt;"")+('Dvd Calendar'!$E$1465:$CZ$1465='Field Check'!$C$57)*('Field Check'!$C$57&lt;&gt;""))*(COUNTIF('Dvd Calendar'!$E$1467:$CZ$1467,'Dvd Calendar'!$E$1460:$CZ$1460)=0)),"")))</f>
        <v/>
      </c>
      <c r="P183" s="77">
        <f>IF(P$49="","",IF($B183="","",IFERROR(SUMIFS('Dvd Calendar'!$E$1468:$CZ$1468,'Dvd Calendar'!$E$1467:$CZ$1467,"&gt;"&amp;P$48,'Dvd Calendar'!$E$1467:$CZ$1467,"&lt;="&amp;P$49)+SUMPRODUCT(('Dvd Calendar'!$E$1460:$CZ$1460&gt;P$48)*('Dvd Calendar'!$E$1460:$CZ$1460&lt;=P$49)*'Dvd Calendar'!$E$1463:$CZ$1463*(('Dvd Calendar'!$E$1465:$CZ$1465='Field Check'!$C$53)*('Field Check'!$C$53&lt;&gt;"")+('Dvd Calendar'!$E$1465:$CZ$1465='Field Check'!$C$54)*('Field Check'!$C$54&lt;&gt;"")+('Dvd Calendar'!$E$1465:$CZ$1465='Field Check'!$C$55)*('Field Check'!$C$55&lt;&gt;"")+('Dvd Calendar'!$E$1465:$CZ$1465='Field Check'!$C$56)*('Field Check'!$C$56&lt;&gt;"")+('Dvd Calendar'!$E$1465:$CZ$1465='Field Check'!$C$57)*('Field Check'!$C$57&lt;&gt;""))*(COUNTIF('Dvd Calendar'!$E$1467:$CZ$1467,'Dvd Calendar'!$E$1460:$CZ$1460)=0)),"")))</f>
        <v/>
      </c>
      <c r="Q183" s="77">
        <f>IF(Q$49="","",IF($B183="","",IFERROR(SUMIFS('Dvd Calendar'!$E$1468:$CZ$1468,'Dvd Calendar'!$E$1467:$CZ$1467,"&gt;"&amp;Q$48,'Dvd Calendar'!$E$1467:$CZ$1467,"&lt;="&amp;Q$49)+SUMPRODUCT(('Dvd Calendar'!$E$1460:$CZ$1460&gt;Q$48)*('Dvd Calendar'!$E$1460:$CZ$1460&lt;=Q$49)*'Dvd Calendar'!$E$1463:$CZ$1463*(('Dvd Calendar'!$E$1465:$CZ$1465='Field Check'!$C$53)*('Field Check'!$C$53&lt;&gt;"")+('Dvd Calendar'!$E$1465:$CZ$1465='Field Check'!$C$54)*('Field Check'!$C$54&lt;&gt;"")+('Dvd Calendar'!$E$1465:$CZ$1465='Field Check'!$C$55)*('Field Check'!$C$55&lt;&gt;"")+('Dvd Calendar'!$E$1465:$CZ$1465='Field Check'!$C$56)*('Field Check'!$C$56&lt;&gt;"")+('Dvd Calendar'!$E$1465:$CZ$1465='Field Check'!$C$57)*('Field Check'!$C$57&lt;&gt;""))*(COUNTIF('Dvd Calendar'!$E$1467:$CZ$1467,'Dvd Calendar'!$E$1460:$CZ$1460)=0)),"")))</f>
        <v/>
      </c>
      <c r="R183" s="77">
        <f>IF(R$49="","",IF($B183="","",IFERROR(SUMIFS('Dvd Calendar'!$E$1468:$CZ$1468,'Dvd Calendar'!$E$1467:$CZ$1467,"&gt;"&amp;R$48,'Dvd Calendar'!$E$1467:$CZ$1467,"&lt;="&amp;R$49)+SUMPRODUCT(('Dvd Calendar'!$E$1460:$CZ$1460&gt;R$48)*('Dvd Calendar'!$E$1460:$CZ$1460&lt;=R$49)*'Dvd Calendar'!$E$1463:$CZ$1463*(('Dvd Calendar'!$E$1465:$CZ$1465='Field Check'!$C$53)*('Field Check'!$C$53&lt;&gt;"")+('Dvd Calendar'!$E$1465:$CZ$1465='Field Check'!$C$54)*('Field Check'!$C$54&lt;&gt;"")+('Dvd Calendar'!$E$1465:$CZ$1465='Field Check'!$C$55)*('Field Check'!$C$55&lt;&gt;"")+('Dvd Calendar'!$E$1465:$CZ$1465='Field Check'!$C$56)*('Field Check'!$C$56&lt;&gt;"")+('Dvd Calendar'!$E$1465:$CZ$1465='Field Check'!$C$57)*('Field Check'!$C$57&lt;&gt;""))*(COUNTIF('Dvd Calendar'!$E$1467:$CZ$1467,'Dvd Calendar'!$E$1460:$CZ$1460)=0)),"")))</f>
        <v/>
      </c>
    </row>
    <row r="184">
      <c r="B184" s="126">
        <f>IF('AS51'!$C$139="","",'AS51'!$C$139)</f>
        <v/>
      </c>
      <c r="C184" s="77">
        <f>IF(C$49="","",IF($B184="","",IFERROR(SUMIFS('Dvd Calendar'!$E$1479:$CZ$1479,'Dvd Calendar'!$E$1478:$CZ$1478,"&gt;"&amp;C$48,'Dvd Calendar'!$E$1478:$CZ$1478,"&lt;="&amp;C$49)+SUMPRODUCT(('Dvd Calendar'!$E$1471:$CZ$1471&gt;C$48)*('Dvd Calendar'!$E$1471:$CZ$1471&lt;=C$49)*'Dvd Calendar'!$E$1474:$CZ$1474*(('Dvd Calendar'!$E$1476:$CZ$1476='Field Check'!$C$53)*('Field Check'!$C$53&lt;&gt;"")+('Dvd Calendar'!$E$1476:$CZ$1476='Field Check'!$C$54)*('Field Check'!$C$54&lt;&gt;"")+('Dvd Calendar'!$E$1476:$CZ$1476='Field Check'!$C$55)*('Field Check'!$C$55&lt;&gt;"")+('Dvd Calendar'!$E$1476:$CZ$1476='Field Check'!$C$56)*('Field Check'!$C$56&lt;&gt;"")+('Dvd Calendar'!$E$1476:$CZ$1476='Field Check'!$C$57)*('Field Check'!$C$57&lt;&gt;""))*(COUNTIF('Dvd Calendar'!$E$1478:$CZ$1478,'Dvd Calendar'!$E$1471:$CZ$1471)=0)),"")))</f>
        <v/>
      </c>
      <c r="D184" s="77">
        <f>IF(D$49="","",IF($B184="","",IFERROR(SUMIFS('Dvd Calendar'!$E$1479:$CZ$1479,'Dvd Calendar'!$E$1478:$CZ$1478,"&gt;"&amp;D$48,'Dvd Calendar'!$E$1478:$CZ$1478,"&lt;="&amp;D$49)+SUMPRODUCT(('Dvd Calendar'!$E$1471:$CZ$1471&gt;D$48)*('Dvd Calendar'!$E$1471:$CZ$1471&lt;=D$49)*'Dvd Calendar'!$E$1474:$CZ$1474*(('Dvd Calendar'!$E$1476:$CZ$1476='Field Check'!$C$53)*('Field Check'!$C$53&lt;&gt;"")+('Dvd Calendar'!$E$1476:$CZ$1476='Field Check'!$C$54)*('Field Check'!$C$54&lt;&gt;"")+('Dvd Calendar'!$E$1476:$CZ$1476='Field Check'!$C$55)*('Field Check'!$C$55&lt;&gt;"")+('Dvd Calendar'!$E$1476:$CZ$1476='Field Check'!$C$56)*('Field Check'!$C$56&lt;&gt;"")+('Dvd Calendar'!$E$1476:$CZ$1476='Field Check'!$C$57)*('Field Check'!$C$57&lt;&gt;""))*(COUNTIF('Dvd Calendar'!$E$1478:$CZ$1478,'Dvd Calendar'!$E$1471:$CZ$1471)=0)),"")))</f>
        <v/>
      </c>
      <c r="E184" s="77">
        <f>IF(E$49="","",IF($B184="","",IFERROR(SUMIFS('Dvd Calendar'!$E$1479:$CZ$1479,'Dvd Calendar'!$E$1478:$CZ$1478,"&gt;"&amp;E$48,'Dvd Calendar'!$E$1478:$CZ$1478,"&lt;="&amp;E$49)+SUMPRODUCT(('Dvd Calendar'!$E$1471:$CZ$1471&gt;E$48)*('Dvd Calendar'!$E$1471:$CZ$1471&lt;=E$49)*'Dvd Calendar'!$E$1474:$CZ$1474*(('Dvd Calendar'!$E$1476:$CZ$1476='Field Check'!$C$53)*('Field Check'!$C$53&lt;&gt;"")+('Dvd Calendar'!$E$1476:$CZ$1476='Field Check'!$C$54)*('Field Check'!$C$54&lt;&gt;"")+('Dvd Calendar'!$E$1476:$CZ$1476='Field Check'!$C$55)*('Field Check'!$C$55&lt;&gt;"")+('Dvd Calendar'!$E$1476:$CZ$1476='Field Check'!$C$56)*('Field Check'!$C$56&lt;&gt;"")+('Dvd Calendar'!$E$1476:$CZ$1476='Field Check'!$C$57)*('Field Check'!$C$57&lt;&gt;""))*(COUNTIF('Dvd Calendar'!$E$1478:$CZ$1478,'Dvd Calendar'!$E$1471:$CZ$1471)=0)),"")))</f>
        <v/>
      </c>
      <c r="F184" s="77">
        <f>IF(F$49="","",IF($B184="","",IFERROR(SUMIFS('Dvd Calendar'!$E$1479:$CZ$1479,'Dvd Calendar'!$E$1478:$CZ$1478,"&gt;"&amp;F$48,'Dvd Calendar'!$E$1478:$CZ$1478,"&lt;="&amp;F$49)+SUMPRODUCT(('Dvd Calendar'!$E$1471:$CZ$1471&gt;F$48)*('Dvd Calendar'!$E$1471:$CZ$1471&lt;=F$49)*'Dvd Calendar'!$E$1474:$CZ$1474*(('Dvd Calendar'!$E$1476:$CZ$1476='Field Check'!$C$53)*('Field Check'!$C$53&lt;&gt;"")+('Dvd Calendar'!$E$1476:$CZ$1476='Field Check'!$C$54)*('Field Check'!$C$54&lt;&gt;"")+('Dvd Calendar'!$E$1476:$CZ$1476='Field Check'!$C$55)*('Field Check'!$C$55&lt;&gt;"")+('Dvd Calendar'!$E$1476:$CZ$1476='Field Check'!$C$56)*('Field Check'!$C$56&lt;&gt;"")+('Dvd Calendar'!$E$1476:$CZ$1476='Field Check'!$C$57)*('Field Check'!$C$57&lt;&gt;""))*(COUNTIF('Dvd Calendar'!$E$1478:$CZ$1478,'Dvd Calendar'!$E$1471:$CZ$1471)=0)),"")))</f>
        <v/>
      </c>
      <c r="G184" s="77">
        <f>IF(G$49="","",IF($B184="","",IFERROR(SUMIFS('Dvd Calendar'!$E$1479:$CZ$1479,'Dvd Calendar'!$E$1478:$CZ$1478,"&gt;"&amp;G$48,'Dvd Calendar'!$E$1478:$CZ$1478,"&lt;="&amp;G$49)+SUMPRODUCT(('Dvd Calendar'!$E$1471:$CZ$1471&gt;G$48)*('Dvd Calendar'!$E$1471:$CZ$1471&lt;=G$49)*'Dvd Calendar'!$E$1474:$CZ$1474*(('Dvd Calendar'!$E$1476:$CZ$1476='Field Check'!$C$53)*('Field Check'!$C$53&lt;&gt;"")+('Dvd Calendar'!$E$1476:$CZ$1476='Field Check'!$C$54)*('Field Check'!$C$54&lt;&gt;"")+('Dvd Calendar'!$E$1476:$CZ$1476='Field Check'!$C$55)*('Field Check'!$C$55&lt;&gt;"")+('Dvd Calendar'!$E$1476:$CZ$1476='Field Check'!$C$56)*('Field Check'!$C$56&lt;&gt;"")+('Dvd Calendar'!$E$1476:$CZ$1476='Field Check'!$C$57)*('Field Check'!$C$57&lt;&gt;""))*(COUNTIF('Dvd Calendar'!$E$1478:$CZ$1478,'Dvd Calendar'!$E$1471:$CZ$1471)=0)),"")))</f>
        <v/>
      </c>
      <c r="H184" s="77">
        <f>IF(H$49="","",IF($B184="","",IFERROR(SUMIFS('Dvd Calendar'!$E$1479:$CZ$1479,'Dvd Calendar'!$E$1478:$CZ$1478,"&gt;"&amp;H$48,'Dvd Calendar'!$E$1478:$CZ$1478,"&lt;="&amp;H$49)+SUMPRODUCT(('Dvd Calendar'!$E$1471:$CZ$1471&gt;H$48)*('Dvd Calendar'!$E$1471:$CZ$1471&lt;=H$49)*'Dvd Calendar'!$E$1474:$CZ$1474*(('Dvd Calendar'!$E$1476:$CZ$1476='Field Check'!$C$53)*('Field Check'!$C$53&lt;&gt;"")+('Dvd Calendar'!$E$1476:$CZ$1476='Field Check'!$C$54)*('Field Check'!$C$54&lt;&gt;"")+('Dvd Calendar'!$E$1476:$CZ$1476='Field Check'!$C$55)*('Field Check'!$C$55&lt;&gt;"")+('Dvd Calendar'!$E$1476:$CZ$1476='Field Check'!$C$56)*('Field Check'!$C$56&lt;&gt;"")+('Dvd Calendar'!$E$1476:$CZ$1476='Field Check'!$C$57)*('Field Check'!$C$57&lt;&gt;""))*(COUNTIF('Dvd Calendar'!$E$1478:$CZ$1478,'Dvd Calendar'!$E$1471:$CZ$1471)=0)),"")))</f>
        <v/>
      </c>
      <c r="I184" s="77">
        <f>IF(I$49="","",IF($B184="","",IFERROR(SUMIFS('Dvd Calendar'!$E$1479:$CZ$1479,'Dvd Calendar'!$E$1478:$CZ$1478,"&gt;"&amp;I$48,'Dvd Calendar'!$E$1478:$CZ$1478,"&lt;="&amp;I$49)+SUMPRODUCT(('Dvd Calendar'!$E$1471:$CZ$1471&gt;I$48)*('Dvd Calendar'!$E$1471:$CZ$1471&lt;=I$49)*'Dvd Calendar'!$E$1474:$CZ$1474*(('Dvd Calendar'!$E$1476:$CZ$1476='Field Check'!$C$53)*('Field Check'!$C$53&lt;&gt;"")+('Dvd Calendar'!$E$1476:$CZ$1476='Field Check'!$C$54)*('Field Check'!$C$54&lt;&gt;"")+('Dvd Calendar'!$E$1476:$CZ$1476='Field Check'!$C$55)*('Field Check'!$C$55&lt;&gt;"")+('Dvd Calendar'!$E$1476:$CZ$1476='Field Check'!$C$56)*('Field Check'!$C$56&lt;&gt;"")+('Dvd Calendar'!$E$1476:$CZ$1476='Field Check'!$C$57)*('Field Check'!$C$57&lt;&gt;""))*(COUNTIF('Dvd Calendar'!$E$1478:$CZ$1478,'Dvd Calendar'!$E$1471:$CZ$1471)=0)),"")))</f>
        <v/>
      </c>
      <c r="J184" s="77">
        <f>IF(J$49="","",IF($B184="","",IFERROR(SUMIFS('Dvd Calendar'!$E$1479:$CZ$1479,'Dvd Calendar'!$E$1478:$CZ$1478,"&gt;"&amp;J$48,'Dvd Calendar'!$E$1478:$CZ$1478,"&lt;="&amp;J$49)+SUMPRODUCT(('Dvd Calendar'!$E$1471:$CZ$1471&gt;J$48)*('Dvd Calendar'!$E$1471:$CZ$1471&lt;=J$49)*'Dvd Calendar'!$E$1474:$CZ$1474*(('Dvd Calendar'!$E$1476:$CZ$1476='Field Check'!$C$53)*('Field Check'!$C$53&lt;&gt;"")+('Dvd Calendar'!$E$1476:$CZ$1476='Field Check'!$C$54)*('Field Check'!$C$54&lt;&gt;"")+('Dvd Calendar'!$E$1476:$CZ$1476='Field Check'!$C$55)*('Field Check'!$C$55&lt;&gt;"")+('Dvd Calendar'!$E$1476:$CZ$1476='Field Check'!$C$56)*('Field Check'!$C$56&lt;&gt;"")+('Dvd Calendar'!$E$1476:$CZ$1476='Field Check'!$C$57)*('Field Check'!$C$57&lt;&gt;""))*(COUNTIF('Dvd Calendar'!$E$1478:$CZ$1478,'Dvd Calendar'!$E$1471:$CZ$1471)=0)),"")))</f>
        <v/>
      </c>
      <c r="K184" s="77">
        <f>IF(K$49="","",IF($B184="","",IFERROR(SUMIFS('Dvd Calendar'!$E$1479:$CZ$1479,'Dvd Calendar'!$E$1478:$CZ$1478,"&gt;"&amp;K$48,'Dvd Calendar'!$E$1478:$CZ$1478,"&lt;="&amp;K$49)+SUMPRODUCT(('Dvd Calendar'!$E$1471:$CZ$1471&gt;K$48)*('Dvd Calendar'!$E$1471:$CZ$1471&lt;=K$49)*'Dvd Calendar'!$E$1474:$CZ$1474*(('Dvd Calendar'!$E$1476:$CZ$1476='Field Check'!$C$53)*('Field Check'!$C$53&lt;&gt;"")+('Dvd Calendar'!$E$1476:$CZ$1476='Field Check'!$C$54)*('Field Check'!$C$54&lt;&gt;"")+('Dvd Calendar'!$E$1476:$CZ$1476='Field Check'!$C$55)*('Field Check'!$C$55&lt;&gt;"")+('Dvd Calendar'!$E$1476:$CZ$1476='Field Check'!$C$56)*('Field Check'!$C$56&lt;&gt;"")+('Dvd Calendar'!$E$1476:$CZ$1476='Field Check'!$C$57)*('Field Check'!$C$57&lt;&gt;""))*(COUNTIF('Dvd Calendar'!$E$1478:$CZ$1478,'Dvd Calendar'!$E$1471:$CZ$1471)=0)),"")))</f>
        <v/>
      </c>
      <c r="L184" s="77">
        <f>IF(L$49="","",IF($B184="","",IFERROR(SUMIFS('Dvd Calendar'!$E$1479:$CZ$1479,'Dvd Calendar'!$E$1478:$CZ$1478,"&gt;"&amp;L$48,'Dvd Calendar'!$E$1478:$CZ$1478,"&lt;="&amp;L$49)+SUMPRODUCT(('Dvd Calendar'!$E$1471:$CZ$1471&gt;L$48)*('Dvd Calendar'!$E$1471:$CZ$1471&lt;=L$49)*'Dvd Calendar'!$E$1474:$CZ$1474*(('Dvd Calendar'!$E$1476:$CZ$1476='Field Check'!$C$53)*('Field Check'!$C$53&lt;&gt;"")+('Dvd Calendar'!$E$1476:$CZ$1476='Field Check'!$C$54)*('Field Check'!$C$54&lt;&gt;"")+('Dvd Calendar'!$E$1476:$CZ$1476='Field Check'!$C$55)*('Field Check'!$C$55&lt;&gt;"")+('Dvd Calendar'!$E$1476:$CZ$1476='Field Check'!$C$56)*('Field Check'!$C$56&lt;&gt;"")+('Dvd Calendar'!$E$1476:$CZ$1476='Field Check'!$C$57)*('Field Check'!$C$57&lt;&gt;""))*(COUNTIF('Dvd Calendar'!$E$1478:$CZ$1478,'Dvd Calendar'!$E$1471:$CZ$1471)=0)),"")))</f>
        <v/>
      </c>
      <c r="M184" s="77">
        <f>IF(M$49="","",IF($B184="","",IFERROR(SUMIFS('Dvd Calendar'!$E$1479:$CZ$1479,'Dvd Calendar'!$E$1478:$CZ$1478,"&gt;"&amp;M$48,'Dvd Calendar'!$E$1478:$CZ$1478,"&lt;="&amp;M$49)+SUMPRODUCT(('Dvd Calendar'!$E$1471:$CZ$1471&gt;M$48)*('Dvd Calendar'!$E$1471:$CZ$1471&lt;=M$49)*'Dvd Calendar'!$E$1474:$CZ$1474*(('Dvd Calendar'!$E$1476:$CZ$1476='Field Check'!$C$53)*('Field Check'!$C$53&lt;&gt;"")+('Dvd Calendar'!$E$1476:$CZ$1476='Field Check'!$C$54)*('Field Check'!$C$54&lt;&gt;"")+('Dvd Calendar'!$E$1476:$CZ$1476='Field Check'!$C$55)*('Field Check'!$C$55&lt;&gt;"")+('Dvd Calendar'!$E$1476:$CZ$1476='Field Check'!$C$56)*('Field Check'!$C$56&lt;&gt;"")+('Dvd Calendar'!$E$1476:$CZ$1476='Field Check'!$C$57)*('Field Check'!$C$57&lt;&gt;""))*(COUNTIF('Dvd Calendar'!$E$1478:$CZ$1478,'Dvd Calendar'!$E$1471:$CZ$1471)=0)),"")))</f>
        <v/>
      </c>
      <c r="N184" s="77">
        <f>IF(N$49="","",IF($B184="","",IFERROR(SUMIFS('Dvd Calendar'!$E$1479:$CZ$1479,'Dvd Calendar'!$E$1478:$CZ$1478,"&gt;"&amp;N$48,'Dvd Calendar'!$E$1478:$CZ$1478,"&lt;="&amp;N$49)+SUMPRODUCT(('Dvd Calendar'!$E$1471:$CZ$1471&gt;N$48)*('Dvd Calendar'!$E$1471:$CZ$1471&lt;=N$49)*'Dvd Calendar'!$E$1474:$CZ$1474*(('Dvd Calendar'!$E$1476:$CZ$1476='Field Check'!$C$53)*('Field Check'!$C$53&lt;&gt;"")+('Dvd Calendar'!$E$1476:$CZ$1476='Field Check'!$C$54)*('Field Check'!$C$54&lt;&gt;"")+('Dvd Calendar'!$E$1476:$CZ$1476='Field Check'!$C$55)*('Field Check'!$C$55&lt;&gt;"")+('Dvd Calendar'!$E$1476:$CZ$1476='Field Check'!$C$56)*('Field Check'!$C$56&lt;&gt;"")+('Dvd Calendar'!$E$1476:$CZ$1476='Field Check'!$C$57)*('Field Check'!$C$57&lt;&gt;""))*(COUNTIF('Dvd Calendar'!$E$1478:$CZ$1478,'Dvd Calendar'!$E$1471:$CZ$1471)=0)),"")))</f>
        <v/>
      </c>
      <c r="O184" s="77">
        <f>IF(O$49="","",IF($B184="","",IFERROR(SUMIFS('Dvd Calendar'!$E$1479:$CZ$1479,'Dvd Calendar'!$E$1478:$CZ$1478,"&gt;"&amp;O$48,'Dvd Calendar'!$E$1478:$CZ$1478,"&lt;="&amp;O$49)+SUMPRODUCT(('Dvd Calendar'!$E$1471:$CZ$1471&gt;O$48)*('Dvd Calendar'!$E$1471:$CZ$1471&lt;=O$49)*'Dvd Calendar'!$E$1474:$CZ$1474*(('Dvd Calendar'!$E$1476:$CZ$1476='Field Check'!$C$53)*('Field Check'!$C$53&lt;&gt;"")+('Dvd Calendar'!$E$1476:$CZ$1476='Field Check'!$C$54)*('Field Check'!$C$54&lt;&gt;"")+('Dvd Calendar'!$E$1476:$CZ$1476='Field Check'!$C$55)*('Field Check'!$C$55&lt;&gt;"")+('Dvd Calendar'!$E$1476:$CZ$1476='Field Check'!$C$56)*('Field Check'!$C$56&lt;&gt;"")+('Dvd Calendar'!$E$1476:$CZ$1476='Field Check'!$C$57)*('Field Check'!$C$57&lt;&gt;""))*(COUNTIF('Dvd Calendar'!$E$1478:$CZ$1478,'Dvd Calendar'!$E$1471:$CZ$1471)=0)),"")))</f>
        <v/>
      </c>
      <c r="P184" s="77">
        <f>IF(P$49="","",IF($B184="","",IFERROR(SUMIFS('Dvd Calendar'!$E$1479:$CZ$1479,'Dvd Calendar'!$E$1478:$CZ$1478,"&gt;"&amp;P$48,'Dvd Calendar'!$E$1478:$CZ$1478,"&lt;="&amp;P$49)+SUMPRODUCT(('Dvd Calendar'!$E$1471:$CZ$1471&gt;P$48)*('Dvd Calendar'!$E$1471:$CZ$1471&lt;=P$49)*'Dvd Calendar'!$E$1474:$CZ$1474*(('Dvd Calendar'!$E$1476:$CZ$1476='Field Check'!$C$53)*('Field Check'!$C$53&lt;&gt;"")+('Dvd Calendar'!$E$1476:$CZ$1476='Field Check'!$C$54)*('Field Check'!$C$54&lt;&gt;"")+('Dvd Calendar'!$E$1476:$CZ$1476='Field Check'!$C$55)*('Field Check'!$C$55&lt;&gt;"")+('Dvd Calendar'!$E$1476:$CZ$1476='Field Check'!$C$56)*('Field Check'!$C$56&lt;&gt;"")+('Dvd Calendar'!$E$1476:$CZ$1476='Field Check'!$C$57)*('Field Check'!$C$57&lt;&gt;""))*(COUNTIF('Dvd Calendar'!$E$1478:$CZ$1478,'Dvd Calendar'!$E$1471:$CZ$1471)=0)),"")))</f>
        <v/>
      </c>
      <c r="Q184" s="77">
        <f>IF(Q$49="","",IF($B184="","",IFERROR(SUMIFS('Dvd Calendar'!$E$1479:$CZ$1479,'Dvd Calendar'!$E$1478:$CZ$1478,"&gt;"&amp;Q$48,'Dvd Calendar'!$E$1478:$CZ$1478,"&lt;="&amp;Q$49)+SUMPRODUCT(('Dvd Calendar'!$E$1471:$CZ$1471&gt;Q$48)*('Dvd Calendar'!$E$1471:$CZ$1471&lt;=Q$49)*'Dvd Calendar'!$E$1474:$CZ$1474*(('Dvd Calendar'!$E$1476:$CZ$1476='Field Check'!$C$53)*('Field Check'!$C$53&lt;&gt;"")+('Dvd Calendar'!$E$1476:$CZ$1476='Field Check'!$C$54)*('Field Check'!$C$54&lt;&gt;"")+('Dvd Calendar'!$E$1476:$CZ$1476='Field Check'!$C$55)*('Field Check'!$C$55&lt;&gt;"")+('Dvd Calendar'!$E$1476:$CZ$1476='Field Check'!$C$56)*('Field Check'!$C$56&lt;&gt;"")+('Dvd Calendar'!$E$1476:$CZ$1476='Field Check'!$C$57)*('Field Check'!$C$57&lt;&gt;""))*(COUNTIF('Dvd Calendar'!$E$1478:$CZ$1478,'Dvd Calendar'!$E$1471:$CZ$1471)=0)),"")))</f>
        <v/>
      </c>
      <c r="R184" s="77">
        <f>IF(R$49="","",IF($B184="","",IFERROR(SUMIFS('Dvd Calendar'!$E$1479:$CZ$1479,'Dvd Calendar'!$E$1478:$CZ$1478,"&gt;"&amp;R$48,'Dvd Calendar'!$E$1478:$CZ$1478,"&lt;="&amp;R$49)+SUMPRODUCT(('Dvd Calendar'!$E$1471:$CZ$1471&gt;R$48)*('Dvd Calendar'!$E$1471:$CZ$1471&lt;=R$49)*'Dvd Calendar'!$E$1474:$CZ$1474*(('Dvd Calendar'!$E$1476:$CZ$1476='Field Check'!$C$53)*('Field Check'!$C$53&lt;&gt;"")+('Dvd Calendar'!$E$1476:$CZ$1476='Field Check'!$C$54)*('Field Check'!$C$54&lt;&gt;"")+('Dvd Calendar'!$E$1476:$CZ$1476='Field Check'!$C$55)*('Field Check'!$C$55&lt;&gt;"")+('Dvd Calendar'!$E$1476:$CZ$1476='Field Check'!$C$56)*('Field Check'!$C$56&lt;&gt;"")+('Dvd Calendar'!$E$1476:$CZ$1476='Field Check'!$C$57)*('Field Check'!$C$57&lt;&gt;""))*(COUNTIF('Dvd Calendar'!$E$1478:$CZ$1478,'Dvd Calendar'!$E$1471:$CZ$1471)=0)),"")))</f>
        <v/>
      </c>
    </row>
    <row r="185">
      <c r="B185" s="126">
        <f>IF('AS51'!$C$140="","",'AS51'!$C$140)</f>
        <v/>
      </c>
      <c r="C185" s="77">
        <f>IF(C$49="","",IF($B185="","",IFERROR(SUMIFS('Dvd Calendar'!$E$1490:$CZ$1490,'Dvd Calendar'!$E$1489:$CZ$1489,"&gt;"&amp;C$48,'Dvd Calendar'!$E$1489:$CZ$1489,"&lt;="&amp;C$49)+SUMPRODUCT(('Dvd Calendar'!$E$1482:$CZ$1482&gt;C$48)*('Dvd Calendar'!$E$1482:$CZ$1482&lt;=C$49)*'Dvd Calendar'!$E$1485:$CZ$1485*(('Dvd Calendar'!$E$1487:$CZ$1487='Field Check'!$C$53)*('Field Check'!$C$53&lt;&gt;"")+('Dvd Calendar'!$E$1487:$CZ$1487='Field Check'!$C$54)*('Field Check'!$C$54&lt;&gt;"")+('Dvd Calendar'!$E$1487:$CZ$1487='Field Check'!$C$55)*('Field Check'!$C$55&lt;&gt;"")+('Dvd Calendar'!$E$1487:$CZ$1487='Field Check'!$C$56)*('Field Check'!$C$56&lt;&gt;"")+('Dvd Calendar'!$E$1487:$CZ$1487='Field Check'!$C$57)*('Field Check'!$C$57&lt;&gt;""))*(COUNTIF('Dvd Calendar'!$E$1489:$CZ$1489,'Dvd Calendar'!$E$1482:$CZ$1482)=0)),"")))</f>
        <v/>
      </c>
      <c r="D185" s="77">
        <f>IF(D$49="","",IF($B185="","",IFERROR(SUMIFS('Dvd Calendar'!$E$1490:$CZ$1490,'Dvd Calendar'!$E$1489:$CZ$1489,"&gt;"&amp;D$48,'Dvd Calendar'!$E$1489:$CZ$1489,"&lt;="&amp;D$49)+SUMPRODUCT(('Dvd Calendar'!$E$1482:$CZ$1482&gt;D$48)*('Dvd Calendar'!$E$1482:$CZ$1482&lt;=D$49)*'Dvd Calendar'!$E$1485:$CZ$1485*(('Dvd Calendar'!$E$1487:$CZ$1487='Field Check'!$C$53)*('Field Check'!$C$53&lt;&gt;"")+('Dvd Calendar'!$E$1487:$CZ$1487='Field Check'!$C$54)*('Field Check'!$C$54&lt;&gt;"")+('Dvd Calendar'!$E$1487:$CZ$1487='Field Check'!$C$55)*('Field Check'!$C$55&lt;&gt;"")+('Dvd Calendar'!$E$1487:$CZ$1487='Field Check'!$C$56)*('Field Check'!$C$56&lt;&gt;"")+('Dvd Calendar'!$E$1487:$CZ$1487='Field Check'!$C$57)*('Field Check'!$C$57&lt;&gt;""))*(COUNTIF('Dvd Calendar'!$E$1489:$CZ$1489,'Dvd Calendar'!$E$1482:$CZ$1482)=0)),"")))</f>
        <v/>
      </c>
      <c r="E185" s="77">
        <f>IF(E$49="","",IF($B185="","",IFERROR(SUMIFS('Dvd Calendar'!$E$1490:$CZ$1490,'Dvd Calendar'!$E$1489:$CZ$1489,"&gt;"&amp;E$48,'Dvd Calendar'!$E$1489:$CZ$1489,"&lt;="&amp;E$49)+SUMPRODUCT(('Dvd Calendar'!$E$1482:$CZ$1482&gt;E$48)*('Dvd Calendar'!$E$1482:$CZ$1482&lt;=E$49)*'Dvd Calendar'!$E$1485:$CZ$1485*(('Dvd Calendar'!$E$1487:$CZ$1487='Field Check'!$C$53)*('Field Check'!$C$53&lt;&gt;"")+('Dvd Calendar'!$E$1487:$CZ$1487='Field Check'!$C$54)*('Field Check'!$C$54&lt;&gt;"")+('Dvd Calendar'!$E$1487:$CZ$1487='Field Check'!$C$55)*('Field Check'!$C$55&lt;&gt;"")+('Dvd Calendar'!$E$1487:$CZ$1487='Field Check'!$C$56)*('Field Check'!$C$56&lt;&gt;"")+('Dvd Calendar'!$E$1487:$CZ$1487='Field Check'!$C$57)*('Field Check'!$C$57&lt;&gt;""))*(COUNTIF('Dvd Calendar'!$E$1489:$CZ$1489,'Dvd Calendar'!$E$1482:$CZ$1482)=0)),"")))</f>
        <v/>
      </c>
      <c r="F185" s="77">
        <f>IF(F$49="","",IF($B185="","",IFERROR(SUMIFS('Dvd Calendar'!$E$1490:$CZ$1490,'Dvd Calendar'!$E$1489:$CZ$1489,"&gt;"&amp;F$48,'Dvd Calendar'!$E$1489:$CZ$1489,"&lt;="&amp;F$49)+SUMPRODUCT(('Dvd Calendar'!$E$1482:$CZ$1482&gt;F$48)*('Dvd Calendar'!$E$1482:$CZ$1482&lt;=F$49)*'Dvd Calendar'!$E$1485:$CZ$1485*(('Dvd Calendar'!$E$1487:$CZ$1487='Field Check'!$C$53)*('Field Check'!$C$53&lt;&gt;"")+('Dvd Calendar'!$E$1487:$CZ$1487='Field Check'!$C$54)*('Field Check'!$C$54&lt;&gt;"")+('Dvd Calendar'!$E$1487:$CZ$1487='Field Check'!$C$55)*('Field Check'!$C$55&lt;&gt;"")+('Dvd Calendar'!$E$1487:$CZ$1487='Field Check'!$C$56)*('Field Check'!$C$56&lt;&gt;"")+('Dvd Calendar'!$E$1487:$CZ$1487='Field Check'!$C$57)*('Field Check'!$C$57&lt;&gt;""))*(COUNTIF('Dvd Calendar'!$E$1489:$CZ$1489,'Dvd Calendar'!$E$1482:$CZ$1482)=0)),"")))</f>
        <v/>
      </c>
      <c r="G185" s="77">
        <f>IF(G$49="","",IF($B185="","",IFERROR(SUMIFS('Dvd Calendar'!$E$1490:$CZ$1490,'Dvd Calendar'!$E$1489:$CZ$1489,"&gt;"&amp;G$48,'Dvd Calendar'!$E$1489:$CZ$1489,"&lt;="&amp;G$49)+SUMPRODUCT(('Dvd Calendar'!$E$1482:$CZ$1482&gt;G$48)*('Dvd Calendar'!$E$1482:$CZ$1482&lt;=G$49)*'Dvd Calendar'!$E$1485:$CZ$1485*(('Dvd Calendar'!$E$1487:$CZ$1487='Field Check'!$C$53)*('Field Check'!$C$53&lt;&gt;"")+('Dvd Calendar'!$E$1487:$CZ$1487='Field Check'!$C$54)*('Field Check'!$C$54&lt;&gt;"")+('Dvd Calendar'!$E$1487:$CZ$1487='Field Check'!$C$55)*('Field Check'!$C$55&lt;&gt;"")+('Dvd Calendar'!$E$1487:$CZ$1487='Field Check'!$C$56)*('Field Check'!$C$56&lt;&gt;"")+('Dvd Calendar'!$E$1487:$CZ$1487='Field Check'!$C$57)*('Field Check'!$C$57&lt;&gt;""))*(COUNTIF('Dvd Calendar'!$E$1489:$CZ$1489,'Dvd Calendar'!$E$1482:$CZ$1482)=0)),"")))</f>
        <v/>
      </c>
      <c r="H185" s="77">
        <f>IF(H$49="","",IF($B185="","",IFERROR(SUMIFS('Dvd Calendar'!$E$1490:$CZ$1490,'Dvd Calendar'!$E$1489:$CZ$1489,"&gt;"&amp;H$48,'Dvd Calendar'!$E$1489:$CZ$1489,"&lt;="&amp;H$49)+SUMPRODUCT(('Dvd Calendar'!$E$1482:$CZ$1482&gt;H$48)*('Dvd Calendar'!$E$1482:$CZ$1482&lt;=H$49)*'Dvd Calendar'!$E$1485:$CZ$1485*(('Dvd Calendar'!$E$1487:$CZ$1487='Field Check'!$C$53)*('Field Check'!$C$53&lt;&gt;"")+('Dvd Calendar'!$E$1487:$CZ$1487='Field Check'!$C$54)*('Field Check'!$C$54&lt;&gt;"")+('Dvd Calendar'!$E$1487:$CZ$1487='Field Check'!$C$55)*('Field Check'!$C$55&lt;&gt;"")+('Dvd Calendar'!$E$1487:$CZ$1487='Field Check'!$C$56)*('Field Check'!$C$56&lt;&gt;"")+('Dvd Calendar'!$E$1487:$CZ$1487='Field Check'!$C$57)*('Field Check'!$C$57&lt;&gt;""))*(COUNTIF('Dvd Calendar'!$E$1489:$CZ$1489,'Dvd Calendar'!$E$1482:$CZ$1482)=0)),"")))</f>
        <v/>
      </c>
      <c r="I185" s="77">
        <f>IF(I$49="","",IF($B185="","",IFERROR(SUMIFS('Dvd Calendar'!$E$1490:$CZ$1490,'Dvd Calendar'!$E$1489:$CZ$1489,"&gt;"&amp;I$48,'Dvd Calendar'!$E$1489:$CZ$1489,"&lt;="&amp;I$49)+SUMPRODUCT(('Dvd Calendar'!$E$1482:$CZ$1482&gt;I$48)*('Dvd Calendar'!$E$1482:$CZ$1482&lt;=I$49)*'Dvd Calendar'!$E$1485:$CZ$1485*(('Dvd Calendar'!$E$1487:$CZ$1487='Field Check'!$C$53)*('Field Check'!$C$53&lt;&gt;"")+('Dvd Calendar'!$E$1487:$CZ$1487='Field Check'!$C$54)*('Field Check'!$C$54&lt;&gt;"")+('Dvd Calendar'!$E$1487:$CZ$1487='Field Check'!$C$55)*('Field Check'!$C$55&lt;&gt;"")+('Dvd Calendar'!$E$1487:$CZ$1487='Field Check'!$C$56)*('Field Check'!$C$56&lt;&gt;"")+('Dvd Calendar'!$E$1487:$CZ$1487='Field Check'!$C$57)*('Field Check'!$C$57&lt;&gt;""))*(COUNTIF('Dvd Calendar'!$E$1489:$CZ$1489,'Dvd Calendar'!$E$1482:$CZ$1482)=0)),"")))</f>
        <v/>
      </c>
      <c r="J185" s="77">
        <f>IF(J$49="","",IF($B185="","",IFERROR(SUMIFS('Dvd Calendar'!$E$1490:$CZ$1490,'Dvd Calendar'!$E$1489:$CZ$1489,"&gt;"&amp;J$48,'Dvd Calendar'!$E$1489:$CZ$1489,"&lt;="&amp;J$49)+SUMPRODUCT(('Dvd Calendar'!$E$1482:$CZ$1482&gt;J$48)*('Dvd Calendar'!$E$1482:$CZ$1482&lt;=J$49)*'Dvd Calendar'!$E$1485:$CZ$1485*(('Dvd Calendar'!$E$1487:$CZ$1487='Field Check'!$C$53)*('Field Check'!$C$53&lt;&gt;"")+('Dvd Calendar'!$E$1487:$CZ$1487='Field Check'!$C$54)*('Field Check'!$C$54&lt;&gt;"")+('Dvd Calendar'!$E$1487:$CZ$1487='Field Check'!$C$55)*('Field Check'!$C$55&lt;&gt;"")+('Dvd Calendar'!$E$1487:$CZ$1487='Field Check'!$C$56)*('Field Check'!$C$56&lt;&gt;"")+('Dvd Calendar'!$E$1487:$CZ$1487='Field Check'!$C$57)*('Field Check'!$C$57&lt;&gt;""))*(COUNTIF('Dvd Calendar'!$E$1489:$CZ$1489,'Dvd Calendar'!$E$1482:$CZ$1482)=0)),"")))</f>
        <v/>
      </c>
      <c r="K185" s="77">
        <f>IF(K$49="","",IF($B185="","",IFERROR(SUMIFS('Dvd Calendar'!$E$1490:$CZ$1490,'Dvd Calendar'!$E$1489:$CZ$1489,"&gt;"&amp;K$48,'Dvd Calendar'!$E$1489:$CZ$1489,"&lt;="&amp;K$49)+SUMPRODUCT(('Dvd Calendar'!$E$1482:$CZ$1482&gt;K$48)*('Dvd Calendar'!$E$1482:$CZ$1482&lt;=K$49)*'Dvd Calendar'!$E$1485:$CZ$1485*(('Dvd Calendar'!$E$1487:$CZ$1487='Field Check'!$C$53)*('Field Check'!$C$53&lt;&gt;"")+('Dvd Calendar'!$E$1487:$CZ$1487='Field Check'!$C$54)*('Field Check'!$C$54&lt;&gt;"")+('Dvd Calendar'!$E$1487:$CZ$1487='Field Check'!$C$55)*('Field Check'!$C$55&lt;&gt;"")+('Dvd Calendar'!$E$1487:$CZ$1487='Field Check'!$C$56)*('Field Check'!$C$56&lt;&gt;"")+('Dvd Calendar'!$E$1487:$CZ$1487='Field Check'!$C$57)*('Field Check'!$C$57&lt;&gt;""))*(COUNTIF('Dvd Calendar'!$E$1489:$CZ$1489,'Dvd Calendar'!$E$1482:$CZ$1482)=0)),"")))</f>
        <v/>
      </c>
      <c r="L185" s="77">
        <f>IF(L$49="","",IF($B185="","",IFERROR(SUMIFS('Dvd Calendar'!$E$1490:$CZ$1490,'Dvd Calendar'!$E$1489:$CZ$1489,"&gt;"&amp;L$48,'Dvd Calendar'!$E$1489:$CZ$1489,"&lt;="&amp;L$49)+SUMPRODUCT(('Dvd Calendar'!$E$1482:$CZ$1482&gt;L$48)*('Dvd Calendar'!$E$1482:$CZ$1482&lt;=L$49)*'Dvd Calendar'!$E$1485:$CZ$1485*(('Dvd Calendar'!$E$1487:$CZ$1487='Field Check'!$C$53)*('Field Check'!$C$53&lt;&gt;"")+('Dvd Calendar'!$E$1487:$CZ$1487='Field Check'!$C$54)*('Field Check'!$C$54&lt;&gt;"")+('Dvd Calendar'!$E$1487:$CZ$1487='Field Check'!$C$55)*('Field Check'!$C$55&lt;&gt;"")+('Dvd Calendar'!$E$1487:$CZ$1487='Field Check'!$C$56)*('Field Check'!$C$56&lt;&gt;"")+('Dvd Calendar'!$E$1487:$CZ$1487='Field Check'!$C$57)*('Field Check'!$C$57&lt;&gt;""))*(COUNTIF('Dvd Calendar'!$E$1489:$CZ$1489,'Dvd Calendar'!$E$1482:$CZ$1482)=0)),"")))</f>
        <v/>
      </c>
      <c r="M185" s="77">
        <f>IF(M$49="","",IF($B185="","",IFERROR(SUMIFS('Dvd Calendar'!$E$1490:$CZ$1490,'Dvd Calendar'!$E$1489:$CZ$1489,"&gt;"&amp;M$48,'Dvd Calendar'!$E$1489:$CZ$1489,"&lt;="&amp;M$49)+SUMPRODUCT(('Dvd Calendar'!$E$1482:$CZ$1482&gt;M$48)*('Dvd Calendar'!$E$1482:$CZ$1482&lt;=M$49)*'Dvd Calendar'!$E$1485:$CZ$1485*(('Dvd Calendar'!$E$1487:$CZ$1487='Field Check'!$C$53)*('Field Check'!$C$53&lt;&gt;"")+('Dvd Calendar'!$E$1487:$CZ$1487='Field Check'!$C$54)*('Field Check'!$C$54&lt;&gt;"")+('Dvd Calendar'!$E$1487:$CZ$1487='Field Check'!$C$55)*('Field Check'!$C$55&lt;&gt;"")+('Dvd Calendar'!$E$1487:$CZ$1487='Field Check'!$C$56)*('Field Check'!$C$56&lt;&gt;"")+('Dvd Calendar'!$E$1487:$CZ$1487='Field Check'!$C$57)*('Field Check'!$C$57&lt;&gt;""))*(COUNTIF('Dvd Calendar'!$E$1489:$CZ$1489,'Dvd Calendar'!$E$1482:$CZ$1482)=0)),"")))</f>
        <v/>
      </c>
      <c r="N185" s="77">
        <f>IF(N$49="","",IF($B185="","",IFERROR(SUMIFS('Dvd Calendar'!$E$1490:$CZ$1490,'Dvd Calendar'!$E$1489:$CZ$1489,"&gt;"&amp;N$48,'Dvd Calendar'!$E$1489:$CZ$1489,"&lt;="&amp;N$49)+SUMPRODUCT(('Dvd Calendar'!$E$1482:$CZ$1482&gt;N$48)*('Dvd Calendar'!$E$1482:$CZ$1482&lt;=N$49)*'Dvd Calendar'!$E$1485:$CZ$1485*(('Dvd Calendar'!$E$1487:$CZ$1487='Field Check'!$C$53)*('Field Check'!$C$53&lt;&gt;"")+('Dvd Calendar'!$E$1487:$CZ$1487='Field Check'!$C$54)*('Field Check'!$C$54&lt;&gt;"")+('Dvd Calendar'!$E$1487:$CZ$1487='Field Check'!$C$55)*('Field Check'!$C$55&lt;&gt;"")+('Dvd Calendar'!$E$1487:$CZ$1487='Field Check'!$C$56)*('Field Check'!$C$56&lt;&gt;"")+('Dvd Calendar'!$E$1487:$CZ$1487='Field Check'!$C$57)*('Field Check'!$C$57&lt;&gt;""))*(COUNTIF('Dvd Calendar'!$E$1489:$CZ$1489,'Dvd Calendar'!$E$1482:$CZ$1482)=0)),"")))</f>
        <v/>
      </c>
      <c r="O185" s="77">
        <f>IF(O$49="","",IF($B185="","",IFERROR(SUMIFS('Dvd Calendar'!$E$1490:$CZ$1490,'Dvd Calendar'!$E$1489:$CZ$1489,"&gt;"&amp;O$48,'Dvd Calendar'!$E$1489:$CZ$1489,"&lt;="&amp;O$49)+SUMPRODUCT(('Dvd Calendar'!$E$1482:$CZ$1482&gt;O$48)*('Dvd Calendar'!$E$1482:$CZ$1482&lt;=O$49)*'Dvd Calendar'!$E$1485:$CZ$1485*(('Dvd Calendar'!$E$1487:$CZ$1487='Field Check'!$C$53)*('Field Check'!$C$53&lt;&gt;"")+('Dvd Calendar'!$E$1487:$CZ$1487='Field Check'!$C$54)*('Field Check'!$C$54&lt;&gt;"")+('Dvd Calendar'!$E$1487:$CZ$1487='Field Check'!$C$55)*('Field Check'!$C$55&lt;&gt;"")+('Dvd Calendar'!$E$1487:$CZ$1487='Field Check'!$C$56)*('Field Check'!$C$56&lt;&gt;"")+('Dvd Calendar'!$E$1487:$CZ$1487='Field Check'!$C$57)*('Field Check'!$C$57&lt;&gt;""))*(COUNTIF('Dvd Calendar'!$E$1489:$CZ$1489,'Dvd Calendar'!$E$1482:$CZ$1482)=0)),"")))</f>
        <v/>
      </c>
      <c r="P185" s="77">
        <f>IF(P$49="","",IF($B185="","",IFERROR(SUMIFS('Dvd Calendar'!$E$1490:$CZ$1490,'Dvd Calendar'!$E$1489:$CZ$1489,"&gt;"&amp;P$48,'Dvd Calendar'!$E$1489:$CZ$1489,"&lt;="&amp;P$49)+SUMPRODUCT(('Dvd Calendar'!$E$1482:$CZ$1482&gt;P$48)*('Dvd Calendar'!$E$1482:$CZ$1482&lt;=P$49)*'Dvd Calendar'!$E$1485:$CZ$1485*(('Dvd Calendar'!$E$1487:$CZ$1487='Field Check'!$C$53)*('Field Check'!$C$53&lt;&gt;"")+('Dvd Calendar'!$E$1487:$CZ$1487='Field Check'!$C$54)*('Field Check'!$C$54&lt;&gt;"")+('Dvd Calendar'!$E$1487:$CZ$1487='Field Check'!$C$55)*('Field Check'!$C$55&lt;&gt;"")+('Dvd Calendar'!$E$1487:$CZ$1487='Field Check'!$C$56)*('Field Check'!$C$56&lt;&gt;"")+('Dvd Calendar'!$E$1487:$CZ$1487='Field Check'!$C$57)*('Field Check'!$C$57&lt;&gt;""))*(COUNTIF('Dvd Calendar'!$E$1489:$CZ$1489,'Dvd Calendar'!$E$1482:$CZ$1482)=0)),"")))</f>
        <v/>
      </c>
      <c r="Q185" s="77">
        <f>IF(Q$49="","",IF($B185="","",IFERROR(SUMIFS('Dvd Calendar'!$E$1490:$CZ$1490,'Dvd Calendar'!$E$1489:$CZ$1489,"&gt;"&amp;Q$48,'Dvd Calendar'!$E$1489:$CZ$1489,"&lt;="&amp;Q$49)+SUMPRODUCT(('Dvd Calendar'!$E$1482:$CZ$1482&gt;Q$48)*('Dvd Calendar'!$E$1482:$CZ$1482&lt;=Q$49)*'Dvd Calendar'!$E$1485:$CZ$1485*(('Dvd Calendar'!$E$1487:$CZ$1487='Field Check'!$C$53)*('Field Check'!$C$53&lt;&gt;"")+('Dvd Calendar'!$E$1487:$CZ$1487='Field Check'!$C$54)*('Field Check'!$C$54&lt;&gt;"")+('Dvd Calendar'!$E$1487:$CZ$1487='Field Check'!$C$55)*('Field Check'!$C$55&lt;&gt;"")+('Dvd Calendar'!$E$1487:$CZ$1487='Field Check'!$C$56)*('Field Check'!$C$56&lt;&gt;"")+('Dvd Calendar'!$E$1487:$CZ$1487='Field Check'!$C$57)*('Field Check'!$C$57&lt;&gt;""))*(COUNTIF('Dvd Calendar'!$E$1489:$CZ$1489,'Dvd Calendar'!$E$1482:$CZ$1482)=0)),"")))</f>
        <v/>
      </c>
      <c r="R185" s="77">
        <f>IF(R$49="","",IF($B185="","",IFERROR(SUMIFS('Dvd Calendar'!$E$1490:$CZ$1490,'Dvd Calendar'!$E$1489:$CZ$1489,"&gt;"&amp;R$48,'Dvd Calendar'!$E$1489:$CZ$1489,"&lt;="&amp;R$49)+SUMPRODUCT(('Dvd Calendar'!$E$1482:$CZ$1482&gt;R$48)*('Dvd Calendar'!$E$1482:$CZ$1482&lt;=R$49)*'Dvd Calendar'!$E$1485:$CZ$1485*(('Dvd Calendar'!$E$1487:$CZ$1487='Field Check'!$C$53)*('Field Check'!$C$53&lt;&gt;"")+('Dvd Calendar'!$E$1487:$CZ$1487='Field Check'!$C$54)*('Field Check'!$C$54&lt;&gt;"")+('Dvd Calendar'!$E$1487:$CZ$1487='Field Check'!$C$55)*('Field Check'!$C$55&lt;&gt;"")+('Dvd Calendar'!$E$1487:$CZ$1487='Field Check'!$C$56)*('Field Check'!$C$56&lt;&gt;"")+('Dvd Calendar'!$E$1487:$CZ$1487='Field Check'!$C$57)*('Field Check'!$C$57&lt;&gt;""))*(COUNTIF('Dvd Calendar'!$E$1489:$CZ$1489,'Dvd Calendar'!$E$1482:$CZ$1482)=0)),"")))</f>
        <v/>
      </c>
    </row>
    <row r="186">
      <c r="B186" s="126">
        <f>IF('AS51'!$C$141="","",'AS51'!$C$141)</f>
        <v/>
      </c>
      <c r="C186" s="77">
        <f>IF(C$49="","",IF($B186="","",IFERROR(SUMIFS('Dvd Calendar'!$E$1501:$CZ$1501,'Dvd Calendar'!$E$1500:$CZ$1500,"&gt;"&amp;C$48,'Dvd Calendar'!$E$1500:$CZ$1500,"&lt;="&amp;C$49)+SUMPRODUCT(('Dvd Calendar'!$E$1493:$CZ$1493&gt;C$48)*('Dvd Calendar'!$E$1493:$CZ$1493&lt;=C$49)*'Dvd Calendar'!$E$1496:$CZ$1496*(('Dvd Calendar'!$E$1498:$CZ$1498='Field Check'!$C$53)*('Field Check'!$C$53&lt;&gt;"")+('Dvd Calendar'!$E$1498:$CZ$1498='Field Check'!$C$54)*('Field Check'!$C$54&lt;&gt;"")+('Dvd Calendar'!$E$1498:$CZ$1498='Field Check'!$C$55)*('Field Check'!$C$55&lt;&gt;"")+('Dvd Calendar'!$E$1498:$CZ$1498='Field Check'!$C$56)*('Field Check'!$C$56&lt;&gt;"")+('Dvd Calendar'!$E$1498:$CZ$1498='Field Check'!$C$57)*('Field Check'!$C$57&lt;&gt;""))*(COUNTIF('Dvd Calendar'!$E$1500:$CZ$1500,'Dvd Calendar'!$E$1493:$CZ$1493)=0)),"")))</f>
        <v/>
      </c>
      <c r="D186" s="77">
        <f>IF(D$49="","",IF($B186="","",IFERROR(SUMIFS('Dvd Calendar'!$E$1501:$CZ$1501,'Dvd Calendar'!$E$1500:$CZ$1500,"&gt;"&amp;D$48,'Dvd Calendar'!$E$1500:$CZ$1500,"&lt;="&amp;D$49)+SUMPRODUCT(('Dvd Calendar'!$E$1493:$CZ$1493&gt;D$48)*('Dvd Calendar'!$E$1493:$CZ$1493&lt;=D$49)*'Dvd Calendar'!$E$1496:$CZ$1496*(('Dvd Calendar'!$E$1498:$CZ$1498='Field Check'!$C$53)*('Field Check'!$C$53&lt;&gt;"")+('Dvd Calendar'!$E$1498:$CZ$1498='Field Check'!$C$54)*('Field Check'!$C$54&lt;&gt;"")+('Dvd Calendar'!$E$1498:$CZ$1498='Field Check'!$C$55)*('Field Check'!$C$55&lt;&gt;"")+('Dvd Calendar'!$E$1498:$CZ$1498='Field Check'!$C$56)*('Field Check'!$C$56&lt;&gt;"")+('Dvd Calendar'!$E$1498:$CZ$1498='Field Check'!$C$57)*('Field Check'!$C$57&lt;&gt;""))*(COUNTIF('Dvd Calendar'!$E$1500:$CZ$1500,'Dvd Calendar'!$E$1493:$CZ$1493)=0)),"")))</f>
        <v/>
      </c>
      <c r="E186" s="77">
        <f>IF(E$49="","",IF($B186="","",IFERROR(SUMIFS('Dvd Calendar'!$E$1501:$CZ$1501,'Dvd Calendar'!$E$1500:$CZ$1500,"&gt;"&amp;E$48,'Dvd Calendar'!$E$1500:$CZ$1500,"&lt;="&amp;E$49)+SUMPRODUCT(('Dvd Calendar'!$E$1493:$CZ$1493&gt;E$48)*('Dvd Calendar'!$E$1493:$CZ$1493&lt;=E$49)*'Dvd Calendar'!$E$1496:$CZ$1496*(('Dvd Calendar'!$E$1498:$CZ$1498='Field Check'!$C$53)*('Field Check'!$C$53&lt;&gt;"")+('Dvd Calendar'!$E$1498:$CZ$1498='Field Check'!$C$54)*('Field Check'!$C$54&lt;&gt;"")+('Dvd Calendar'!$E$1498:$CZ$1498='Field Check'!$C$55)*('Field Check'!$C$55&lt;&gt;"")+('Dvd Calendar'!$E$1498:$CZ$1498='Field Check'!$C$56)*('Field Check'!$C$56&lt;&gt;"")+('Dvd Calendar'!$E$1498:$CZ$1498='Field Check'!$C$57)*('Field Check'!$C$57&lt;&gt;""))*(COUNTIF('Dvd Calendar'!$E$1500:$CZ$1500,'Dvd Calendar'!$E$1493:$CZ$1493)=0)),"")))</f>
        <v/>
      </c>
      <c r="F186" s="77">
        <f>IF(F$49="","",IF($B186="","",IFERROR(SUMIFS('Dvd Calendar'!$E$1501:$CZ$1501,'Dvd Calendar'!$E$1500:$CZ$1500,"&gt;"&amp;F$48,'Dvd Calendar'!$E$1500:$CZ$1500,"&lt;="&amp;F$49)+SUMPRODUCT(('Dvd Calendar'!$E$1493:$CZ$1493&gt;F$48)*('Dvd Calendar'!$E$1493:$CZ$1493&lt;=F$49)*'Dvd Calendar'!$E$1496:$CZ$1496*(('Dvd Calendar'!$E$1498:$CZ$1498='Field Check'!$C$53)*('Field Check'!$C$53&lt;&gt;"")+('Dvd Calendar'!$E$1498:$CZ$1498='Field Check'!$C$54)*('Field Check'!$C$54&lt;&gt;"")+('Dvd Calendar'!$E$1498:$CZ$1498='Field Check'!$C$55)*('Field Check'!$C$55&lt;&gt;"")+('Dvd Calendar'!$E$1498:$CZ$1498='Field Check'!$C$56)*('Field Check'!$C$56&lt;&gt;"")+('Dvd Calendar'!$E$1498:$CZ$1498='Field Check'!$C$57)*('Field Check'!$C$57&lt;&gt;""))*(COUNTIF('Dvd Calendar'!$E$1500:$CZ$1500,'Dvd Calendar'!$E$1493:$CZ$1493)=0)),"")))</f>
        <v/>
      </c>
      <c r="G186" s="77">
        <f>IF(G$49="","",IF($B186="","",IFERROR(SUMIFS('Dvd Calendar'!$E$1501:$CZ$1501,'Dvd Calendar'!$E$1500:$CZ$1500,"&gt;"&amp;G$48,'Dvd Calendar'!$E$1500:$CZ$1500,"&lt;="&amp;G$49)+SUMPRODUCT(('Dvd Calendar'!$E$1493:$CZ$1493&gt;G$48)*('Dvd Calendar'!$E$1493:$CZ$1493&lt;=G$49)*'Dvd Calendar'!$E$1496:$CZ$1496*(('Dvd Calendar'!$E$1498:$CZ$1498='Field Check'!$C$53)*('Field Check'!$C$53&lt;&gt;"")+('Dvd Calendar'!$E$1498:$CZ$1498='Field Check'!$C$54)*('Field Check'!$C$54&lt;&gt;"")+('Dvd Calendar'!$E$1498:$CZ$1498='Field Check'!$C$55)*('Field Check'!$C$55&lt;&gt;"")+('Dvd Calendar'!$E$1498:$CZ$1498='Field Check'!$C$56)*('Field Check'!$C$56&lt;&gt;"")+('Dvd Calendar'!$E$1498:$CZ$1498='Field Check'!$C$57)*('Field Check'!$C$57&lt;&gt;""))*(COUNTIF('Dvd Calendar'!$E$1500:$CZ$1500,'Dvd Calendar'!$E$1493:$CZ$1493)=0)),"")))</f>
        <v/>
      </c>
      <c r="H186" s="77">
        <f>IF(H$49="","",IF($B186="","",IFERROR(SUMIFS('Dvd Calendar'!$E$1501:$CZ$1501,'Dvd Calendar'!$E$1500:$CZ$1500,"&gt;"&amp;H$48,'Dvd Calendar'!$E$1500:$CZ$1500,"&lt;="&amp;H$49)+SUMPRODUCT(('Dvd Calendar'!$E$1493:$CZ$1493&gt;H$48)*('Dvd Calendar'!$E$1493:$CZ$1493&lt;=H$49)*'Dvd Calendar'!$E$1496:$CZ$1496*(('Dvd Calendar'!$E$1498:$CZ$1498='Field Check'!$C$53)*('Field Check'!$C$53&lt;&gt;"")+('Dvd Calendar'!$E$1498:$CZ$1498='Field Check'!$C$54)*('Field Check'!$C$54&lt;&gt;"")+('Dvd Calendar'!$E$1498:$CZ$1498='Field Check'!$C$55)*('Field Check'!$C$55&lt;&gt;"")+('Dvd Calendar'!$E$1498:$CZ$1498='Field Check'!$C$56)*('Field Check'!$C$56&lt;&gt;"")+('Dvd Calendar'!$E$1498:$CZ$1498='Field Check'!$C$57)*('Field Check'!$C$57&lt;&gt;""))*(COUNTIF('Dvd Calendar'!$E$1500:$CZ$1500,'Dvd Calendar'!$E$1493:$CZ$1493)=0)),"")))</f>
        <v/>
      </c>
      <c r="I186" s="77">
        <f>IF(I$49="","",IF($B186="","",IFERROR(SUMIFS('Dvd Calendar'!$E$1501:$CZ$1501,'Dvd Calendar'!$E$1500:$CZ$1500,"&gt;"&amp;I$48,'Dvd Calendar'!$E$1500:$CZ$1500,"&lt;="&amp;I$49)+SUMPRODUCT(('Dvd Calendar'!$E$1493:$CZ$1493&gt;I$48)*('Dvd Calendar'!$E$1493:$CZ$1493&lt;=I$49)*'Dvd Calendar'!$E$1496:$CZ$1496*(('Dvd Calendar'!$E$1498:$CZ$1498='Field Check'!$C$53)*('Field Check'!$C$53&lt;&gt;"")+('Dvd Calendar'!$E$1498:$CZ$1498='Field Check'!$C$54)*('Field Check'!$C$54&lt;&gt;"")+('Dvd Calendar'!$E$1498:$CZ$1498='Field Check'!$C$55)*('Field Check'!$C$55&lt;&gt;"")+('Dvd Calendar'!$E$1498:$CZ$1498='Field Check'!$C$56)*('Field Check'!$C$56&lt;&gt;"")+('Dvd Calendar'!$E$1498:$CZ$1498='Field Check'!$C$57)*('Field Check'!$C$57&lt;&gt;""))*(COUNTIF('Dvd Calendar'!$E$1500:$CZ$1500,'Dvd Calendar'!$E$1493:$CZ$1493)=0)),"")))</f>
        <v/>
      </c>
      <c r="J186" s="77">
        <f>IF(J$49="","",IF($B186="","",IFERROR(SUMIFS('Dvd Calendar'!$E$1501:$CZ$1501,'Dvd Calendar'!$E$1500:$CZ$1500,"&gt;"&amp;J$48,'Dvd Calendar'!$E$1500:$CZ$1500,"&lt;="&amp;J$49)+SUMPRODUCT(('Dvd Calendar'!$E$1493:$CZ$1493&gt;J$48)*('Dvd Calendar'!$E$1493:$CZ$1493&lt;=J$49)*'Dvd Calendar'!$E$1496:$CZ$1496*(('Dvd Calendar'!$E$1498:$CZ$1498='Field Check'!$C$53)*('Field Check'!$C$53&lt;&gt;"")+('Dvd Calendar'!$E$1498:$CZ$1498='Field Check'!$C$54)*('Field Check'!$C$54&lt;&gt;"")+('Dvd Calendar'!$E$1498:$CZ$1498='Field Check'!$C$55)*('Field Check'!$C$55&lt;&gt;"")+('Dvd Calendar'!$E$1498:$CZ$1498='Field Check'!$C$56)*('Field Check'!$C$56&lt;&gt;"")+('Dvd Calendar'!$E$1498:$CZ$1498='Field Check'!$C$57)*('Field Check'!$C$57&lt;&gt;""))*(COUNTIF('Dvd Calendar'!$E$1500:$CZ$1500,'Dvd Calendar'!$E$1493:$CZ$1493)=0)),"")))</f>
        <v/>
      </c>
      <c r="K186" s="77">
        <f>IF(K$49="","",IF($B186="","",IFERROR(SUMIFS('Dvd Calendar'!$E$1501:$CZ$1501,'Dvd Calendar'!$E$1500:$CZ$1500,"&gt;"&amp;K$48,'Dvd Calendar'!$E$1500:$CZ$1500,"&lt;="&amp;K$49)+SUMPRODUCT(('Dvd Calendar'!$E$1493:$CZ$1493&gt;K$48)*('Dvd Calendar'!$E$1493:$CZ$1493&lt;=K$49)*'Dvd Calendar'!$E$1496:$CZ$1496*(('Dvd Calendar'!$E$1498:$CZ$1498='Field Check'!$C$53)*('Field Check'!$C$53&lt;&gt;"")+('Dvd Calendar'!$E$1498:$CZ$1498='Field Check'!$C$54)*('Field Check'!$C$54&lt;&gt;"")+('Dvd Calendar'!$E$1498:$CZ$1498='Field Check'!$C$55)*('Field Check'!$C$55&lt;&gt;"")+('Dvd Calendar'!$E$1498:$CZ$1498='Field Check'!$C$56)*('Field Check'!$C$56&lt;&gt;"")+('Dvd Calendar'!$E$1498:$CZ$1498='Field Check'!$C$57)*('Field Check'!$C$57&lt;&gt;""))*(COUNTIF('Dvd Calendar'!$E$1500:$CZ$1500,'Dvd Calendar'!$E$1493:$CZ$1493)=0)),"")))</f>
        <v/>
      </c>
      <c r="L186" s="77">
        <f>IF(L$49="","",IF($B186="","",IFERROR(SUMIFS('Dvd Calendar'!$E$1501:$CZ$1501,'Dvd Calendar'!$E$1500:$CZ$1500,"&gt;"&amp;L$48,'Dvd Calendar'!$E$1500:$CZ$1500,"&lt;="&amp;L$49)+SUMPRODUCT(('Dvd Calendar'!$E$1493:$CZ$1493&gt;L$48)*('Dvd Calendar'!$E$1493:$CZ$1493&lt;=L$49)*'Dvd Calendar'!$E$1496:$CZ$1496*(('Dvd Calendar'!$E$1498:$CZ$1498='Field Check'!$C$53)*('Field Check'!$C$53&lt;&gt;"")+('Dvd Calendar'!$E$1498:$CZ$1498='Field Check'!$C$54)*('Field Check'!$C$54&lt;&gt;"")+('Dvd Calendar'!$E$1498:$CZ$1498='Field Check'!$C$55)*('Field Check'!$C$55&lt;&gt;"")+('Dvd Calendar'!$E$1498:$CZ$1498='Field Check'!$C$56)*('Field Check'!$C$56&lt;&gt;"")+('Dvd Calendar'!$E$1498:$CZ$1498='Field Check'!$C$57)*('Field Check'!$C$57&lt;&gt;""))*(COUNTIF('Dvd Calendar'!$E$1500:$CZ$1500,'Dvd Calendar'!$E$1493:$CZ$1493)=0)),"")))</f>
        <v/>
      </c>
      <c r="M186" s="77">
        <f>IF(M$49="","",IF($B186="","",IFERROR(SUMIFS('Dvd Calendar'!$E$1501:$CZ$1501,'Dvd Calendar'!$E$1500:$CZ$1500,"&gt;"&amp;M$48,'Dvd Calendar'!$E$1500:$CZ$1500,"&lt;="&amp;M$49)+SUMPRODUCT(('Dvd Calendar'!$E$1493:$CZ$1493&gt;M$48)*('Dvd Calendar'!$E$1493:$CZ$1493&lt;=M$49)*'Dvd Calendar'!$E$1496:$CZ$1496*(('Dvd Calendar'!$E$1498:$CZ$1498='Field Check'!$C$53)*('Field Check'!$C$53&lt;&gt;"")+('Dvd Calendar'!$E$1498:$CZ$1498='Field Check'!$C$54)*('Field Check'!$C$54&lt;&gt;"")+('Dvd Calendar'!$E$1498:$CZ$1498='Field Check'!$C$55)*('Field Check'!$C$55&lt;&gt;"")+('Dvd Calendar'!$E$1498:$CZ$1498='Field Check'!$C$56)*('Field Check'!$C$56&lt;&gt;"")+('Dvd Calendar'!$E$1498:$CZ$1498='Field Check'!$C$57)*('Field Check'!$C$57&lt;&gt;""))*(COUNTIF('Dvd Calendar'!$E$1500:$CZ$1500,'Dvd Calendar'!$E$1493:$CZ$1493)=0)),"")))</f>
        <v/>
      </c>
      <c r="N186" s="77">
        <f>IF(N$49="","",IF($B186="","",IFERROR(SUMIFS('Dvd Calendar'!$E$1501:$CZ$1501,'Dvd Calendar'!$E$1500:$CZ$1500,"&gt;"&amp;N$48,'Dvd Calendar'!$E$1500:$CZ$1500,"&lt;="&amp;N$49)+SUMPRODUCT(('Dvd Calendar'!$E$1493:$CZ$1493&gt;N$48)*('Dvd Calendar'!$E$1493:$CZ$1493&lt;=N$49)*'Dvd Calendar'!$E$1496:$CZ$1496*(('Dvd Calendar'!$E$1498:$CZ$1498='Field Check'!$C$53)*('Field Check'!$C$53&lt;&gt;"")+('Dvd Calendar'!$E$1498:$CZ$1498='Field Check'!$C$54)*('Field Check'!$C$54&lt;&gt;"")+('Dvd Calendar'!$E$1498:$CZ$1498='Field Check'!$C$55)*('Field Check'!$C$55&lt;&gt;"")+('Dvd Calendar'!$E$1498:$CZ$1498='Field Check'!$C$56)*('Field Check'!$C$56&lt;&gt;"")+('Dvd Calendar'!$E$1498:$CZ$1498='Field Check'!$C$57)*('Field Check'!$C$57&lt;&gt;""))*(COUNTIF('Dvd Calendar'!$E$1500:$CZ$1500,'Dvd Calendar'!$E$1493:$CZ$1493)=0)),"")))</f>
        <v/>
      </c>
      <c r="O186" s="77">
        <f>IF(O$49="","",IF($B186="","",IFERROR(SUMIFS('Dvd Calendar'!$E$1501:$CZ$1501,'Dvd Calendar'!$E$1500:$CZ$1500,"&gt;"&amp;O$48,'Dvd Calendar'!$E$1500:$CZ$1500,"&lt;="&amp;O$49)+SUMPRODUCT(('Dvd Calendar'!$E$1493:$CZ$1493&gt;O$48)*('Dvd Calendar'!$E$1493:$CZ$1493&lt;=O$49)*'Dvd Calendar'!$E$1496:$CZ$1496*(('Dvd Calendar'!$E$1498:$CZ$1498='Field Check'!$C$53)*('Field Check'!$C$53&lt;&gt;"")+('Dvd Calendar'!$E$1498:$CZ$1498='Field Check'!$C$54)*('Field Check'!$C$54&lt;&gt;"")+('Dvd Calendar'!$E$1498:$CZ$1498='Field Check'!$C$55)*('Field Check'!$C$55&lt;&gt;"")+('Dvd Calendar'!$E$1498:$CZ$1498='Field Check'!$C$56)*('Field Check'!$C$56&lt;&gt;"")+('Dvd Calendar'!$E$1498:$CZ$1498='Field Check'!$C$57)*('Field Check'!$C$57&lt;&gt;""))*(COUNTIF('Dvd Calendar'!$E$1500:$CZ$1500,'Dvd Calendar'!$E$1493:$CZ$1493)=0)),"")))</f>
        <v/>
      </c>
      <c r="P186" s="77">
        <f>IF(P$49="","",IF($B186="","",IFERROR(SUMIFS('Dvd Calendar'!$E$1501:$CZ$1501,'Dvd Calendar'!$E$1500:$CZ$1500,"&gt;"&amp;P$48,'Dvd Calendar'!$E$1500:$CZ$1500,"&lt;="&amp;P$49)+SUMPRODUCT(('Dvd Calendar'!$E$1493:$CZ$1493&gt;P$48)*('Dvd Calendar'!$E$1493:$CZ$1493&lt;=P$49)*'Dvd Calendar'!$E$1496:$CZ$1496*(('Dvd Calendar'!$E$1498:$CZ$1498='Field Check'!$C$53)*('Field Check'!$C$53&lt;&gt;"")+('Dvd Calendar'!$E$1498:$CZ$1498='Field Check'!$C$54)*('Field Check'!$C$54&lt;&gt;"")+('Dvd Calendar'!$E$1498:$CZ$1498='Field Check'!$C$55)*('Field Check'!$C$55&lt;&gt;"")+('Dvd Calendar'!$E$1498:$CZ$1498='Field Check'!$C$56)*('Field Check'!$C$56&lt;&gt;"")+('Dvd Calendar'!$E$1498:$CZ$1498='Field Check'!$C$57)*('Field Check'!$C$57&lt;&gt;""))*(COUNTIF('Dvd Calendar'!$E$1500:$CZ$1500,'Dvd Calendar'!$E$1493:$CZ$1493)=0)),"")))</f>
        <v/>
      </c>
      <c r="Q186" s="77">
        <f>IF(Q$49="","",IF($B186="","",IFERROR(SUMIFS('Dvd Calendar'!$E$1501:$CZ$1501,'Dvd Calendar'!$E$1500:$CZ$1500,"&gt;"&amp;Q$48,'Dvd Calendar'!$E$1500:$CZ$1500,"&lt;="&amp;Q$49)+SUMPRODUCT(('Dvd Calendar'!$E$1493:$CZ$1493&gt;Q$48)*('Dvd Calendar'!$E$1493:$CZ$1493&lt;=Q$49)*'Dvd Calendar'!$E$1496:$CZ$1496*(('Dvd Calendar'!$E$1498:$CZ$1498='Field Check'!$C$53)*('Field Check'!$C$53&lt;&gt;"")+('Dvd Calendar'!$E$1498:$CZ$1498='Field Check'!$C$54)*('Field Check'!$C$54&lt;&gt;"")+('Dvd Calendar'!$E$1498:$CZ$1498='Field Check'!$C$55)*('Field Check'!$C$55&lt;&gt;"")+('Dvd Calendar'!$E$1498:$CZ$1498='Field Check'!$C$56)*('Field Check'!$C$56&lt;&gt;"")+('Dvd Calendar'!$E$1498:$CZ$1498='Field Check'!$C$57)*('Field Check'!$C$57&lt;&gt;""))*(COUNTIF('Dvd Calendar'!$E$1500:$CZ$1500,'Dvd Calendar'!$E$1493:$CZ$1493)=0)),"")))</f>
        <v/>
      </c>
      <c r="R186" s="77">
        <f>IF(R$49="","",IF($B186="","",IFERROR(SUMIFS('Dvd Calendar'!$E$1501:$CZ$1501,'Dvd Calendar'!$E$1500:$CZ$1500,"&gt;"&amp;R$48,'Dvd Calendar'!$E$1500:$CZ$1500,"&lt;="&amp;R$49)+SUMPRODUCT(('Dvd Calendar'!$E$1493:$CZ$1493&gt;R$48)*('Dvd Calendar'!$E$1493:$CZ$1493&lt;=R$49)*'Dvd Calendar'!$E$1496:$CZ$1496*(('Dvd Calendar'!$E$1498:$CZ$1498='Field Check'!$C$53)*('Field Check'!$C$53&lt;&gt;"")+('Dvd Calendar'!$E$1498:$CZ$1498='Field Check'!$C$54)*('Field Check'!$C$54&lt;&gt;"")+('Dvd Calendar'!$E$1498:$CZ$1498='Field Check'!$C$55)*('Field Check'!$C$55&lt;&gt;"")+('Dvd Calendar'!$E$1498:$CZ$1498='Field Check'!$C$56)*('Field Check'!$C$56&lt;&gt;"")+('Dvd Calendar'!$E$1498:$CZ$1498='Field Check'!$C$57)*('Field Check'!$C$57&lt;&gt;""))*(COUNTIF('Dvd Calendar'!$E$1500:$CZ$1500,'Dvd Calendar'!$E$1493:$CZ$1493)=0)),"")))</f>
        <v/>
      </c>
    </row>
    <row r="187">
      <c r="B187" s="126">
        <f>IF('AS51'!$C$142="","",'AS51'!$C$142)</f>
        <v/>
      </c>
      <c r="C187" s="77">
        <f>IF(C$49="","",IF($B187="","",IFERROR(SUMIFS('Dvd Calendar'!$E$1512:$CZ$1512,'Dvd Calendar'!$E$1511:$CZ$1511,"&gt;"&amp;C$48,'Dvd Calendar'!$E$1511:$CZ$1511,"&lt;="&amp;C$49)+SUMPRODUCT(('Dvd Calendar'!$E$1504:$CZ$1504&gt;C$48)*('Dvd Calendar'!$E$1504:$CZ$1504&lt;=C$49)*'Dvd Calendar'!$E$1507:$CZ$1507*(('Dvd Calendar'!$E$1509:$CZ$1509='Field Check'!$C$53)*('Field Check'!$C$53&lt;&gt;"")+('Dvd Calendar'!$E$1509:$CZ$1509='Field Check'!$C$54)*('Field Check'!$C$54&lt;&gt;"")+('Dvd Calendar'!$E$1509:$CZ$1509='Field Check'!$C$55)*('Field Check'!$C$55&lt;&gt;"")+('Dvd Calendar'!$E$1509:$CZ$1509='Field Check'!$C$56)*('Field Check'!$C$56&lt;&gt;"")+('Dvd Calendar'!$E$1509:$CZ$1509='Field Check'!$C$57)*('Field Check'!$C$57&lt;&gt;""))*(COUNTIF('Dvd Calendar'!$E$1511:$CZ$1511,'Dvd Calendar'!$E$1504:$CZ$1504)=0)),"")))</f>
        <v/>
      </c>
      <c r="D187" s="77">
        <f>IF(D$49="","",IF($B187="","",IFERROR(SUMIFS('Dvd Calendar'!$E$1512:$CZ$1512,'Dvd Calendar'!$E$1511:$CZ$1511,"&gt;"&amp;D$48,'Dvd Calendar'!$E$1511:$CZ$1511,"&lt;="&amp;D$49)+SUMPRODUCT(('Dvd Calendar'!$E$1504:$CZ$1504&gt;D$48)*('Dvd Calendar'!$E$1504:$CZ$1504&lt;=D$49)*'Dvd Calendar'!$E$1507:$CZ$1507*(('Dvd Calendar'!$E$1509:$CZ$1509='Field Check'!$C$53)*('Field Check'!$C$53&lt;&gt;"")+('Dvd Calendar'!$E$1509:$CZ$1509='Field Check'!$C$54)*('Field Check'!$C$54&lt;&gt;"")+('Dvd Calendar'!$E$1509:$CZ$1509='Field Check'!$C$55)*('Field Check'!$C$55&lt;&gt;"")+('Dvd Calendar'!$E$1509:$CZ$1509='Field Check'!$C$56)*('Field Check'!$C$56&lt;&gt;"")+('Dvd Calendar'!$E$1509:$CZ$1509='Field Check'!$C$57)*('Field Check'!$C$57&lt;&gt;""))*(COUNTIF('Dvd Calendar'!$E$1511:$CZ$1511,'Dvd Calendar'!$E$1504:$CZ$1504)=0)),"")))</f>
        <v/>
      </c>
      <c r="E187" s="77">
        <f>IF(E$49="","",IF($B187="","",IFERROR(SUMIFS('Dvd Calendar'!$E$1512:$CZ$1512,'Dvd Calendar'!$E$1511:$CZ$1511,"&gt;"&amp;E$48,'Dvd Calendar'!$E$1511:$CZ$1511,"&lt;="&amp;E$49)+SUMPRODUCT(('Dvd Calendar'!$E$1504:$CZ$1504&gt;E$48)*('Dvd Calendar'!$E$1504:$CZ$1504&lt;=E$49)*'Dvd Calendar'!$E$1507:$CZ$1507*(('Dvd Calendar'!$E$1509:$CZ$1509='Field Check'!$C$53)*('Field Check'!$C$53&lt;&gt;"")+('Dvd Calendar'!$E$1509:$CZ$1509='Field Check'!$C$54)*('Field Check'!$C$54&lt;&gt;"")+('Dvd Calendar'!$E$1509:$CZ$1509='Field Check'!$C$55)*('Field Check'!$C$55&lt;&gt;"")+('Dvd Calendar'!$E$1509:$CZ$1509='Field Check'!$C$56)*('Field Check'!$C$56&lt;&gt;"")+('Dvd Calendar'!$E$1509:$CZ$1509='Field Check'!$C$57)*('Field Check'!$C$57&lt;&gt;""))*(COUNTIF('Dvd Calendar'!$E$1511:$CZ$1511,'Dvd Calendar'!$E$1504:$CZ$1504)=0)),"")))</f>
        <v/>
      </c>
      <c r="F187" s="77">
        <f>IF(F$49="","",IF($B187="","",IFERROR(SUMIFS('Dvd Calendar'!$E$1512:$CZ$1512,'Dvd Calendar'!$E$1511:$CZ$1511,"&gt;"&amp;F$48,'Dvd Calendar'!$E$1511:$CZ$1511,"&lt;="&amp;F$49)+SUMPRODUCT(('Dvd Calendar'!$E$1504:$CZ$1504&gt;F$48)*('Dvd Calendar'!$E$1504:$CZ$1504&lt;=F$49)*'Dvd Calendar'!$E$1507:$CZ$1507*(('Dvd Calendar'!$E$1509:$CZ$1509='Field Check'!$C$53)*('Field Check'!$C$53&lt;&gt;"")+('Dvd Calendar'!$E$1509:$CZ$1509='Field Check'!$C$54)*('Field Check'!$C$54&lt;&gt;"")+('Dvd Calendar'!$E$1509:$CZ$1509='Field Check'!$C$55)*('Field Check'!$C$55&lt;&gt;"")+('Dvd Calendar'!$E$1509:$CZ$1509='Field Check'!$C$56)*('Field Check'!$C$56&lt;&gt;"")+('Dvd Calendar'!$E$1509:$CZ$1509='Field Check'!$C$57)*('Field Check'!$C$57&lt;&gt;""))*(COUNTIF('Dvd Calendar'!$E$1511:$CZ$1511,'Dvd Calendar'!$E$1504:$CZ$1504)=0)),"")))</f>
        <v/>
      </c>
      <c r="G187" s="77">
        <f>IF(G$49="","",IF($B187="","",IFERROR(SUMIFS('Dvd Calendar'!$E$1512:$CZ$1512,'Dvd Calendar'!$E$1511:$CZ$1511,"&gt;"&amp;G$48,'Dvd Calendar'!$E$1511:$CZ$1511,"&lt;="&amp;G$49)+SUMPRODUCT(('Dvd Calendar'!$E$1504:$CZ$1504&gt;G$48)*('Dvd Calendar'!$E$1504:$CZ$1504&lt;=G$49)*'Dvd Calendar'!$E$1507:$CZ$1507*(('Dvd Calendar'!$E$1509:$CZ$1509='Field Check'!$C$53)*('Field Check'!$C$53&lt;&gt;"")+('Dvd Calendar'!$E$1509:$CZ$1509='Field Check'!$C$54)*('Field Check'!$C$54&lt;&gt;"")+('Dvd Calendar'!$E$1509:$CZ$1509='Field Check'!$C$55)*('Field Check'!$C$55&lt;&gt;"")+('Dvd Calendar'!$E$1509:$CZ$1509='Field Check'!$C$56)*('Field Check'!$C$56&lt;&gt;"")+('Dvd Calendar'!$E$1509:$CZ$1509='Field Check'!$C$57)*('Field Check'!$C$57&lt;&gt;""))*(COUNTIF('Dvd Calendar'!$E$1511:$CZ$1511,'Dvd Calendar'!$E$1504:$CZ$1504)=0)),"")))</f>
        <v/>
      </c>
      <c r="H187" s="77">
        <f>IF(H$49="","",IF($B187="","",IFERROR(SUMIFS('Dvd Calendar'!$E$1512:$CZ$1512,'Dvd Calendar'!$E$1511:$CZ$1511,"&gt;"&amp;H$48,'Dvd Calendar'!$E$1511:$CZ$1511,"&lt;="&amp;H$49)+SUMPRODUCT(('Dvd Calendar'!$E$1504:$CZ$1504&gt;H$48)*('Dvd Calendar'!$E$1504:$CZ$1504&lt;=H$49)*'Dvd Calendar'!$E$1507:$CZ$1507*(('Dvd Calendar'!$E$1509:$CZ$1509='Field Check'!$C$53)*('Field Check'!$C$53&lt;&gt;"")+('Dvd Calendar'!$E$1509:$CZ$1509='Field Check'!$C$54)*('Field Check'!$C$54&lt;&gt;"")+('Dvd Calendar'!$E$1509:$CZ$1509='Field Check'!$C$55)*('Field Check'!$C$55&lt;&gt;"")+('Dvd Calendar'!$E$1509:$CZ$1509='Field Check'!$C$56)*('Field Check'!$C$56&lt;&gt;"")+('Dvd Calendar'!$E$1509:$CZ$1509='Field Check'!$C$57)*('Field Check'!$C$57&lt;&gt;""))*(COUNTIF('Dvd Calendar'!$E$1511:$CZ$1511,'Dvd Calendar'!$E$1504:$CZ$1504)=0)),"")))</f>
        <v/>
      </c>
      <c r="I187" s="77">
        <f>IF(I$49="","",IF($B187="","",IFERROR(SUMIFS('Dvd Calendar'!$E$1512:$CZ$1512,'Dvd Calendar'!$E$1511:$CZ$1511,"&gt;"&amp;I$48,'Dvd Calendar'!$E$1511:$CZ$1511,"&lt;="&amp;I$49)+SUMPRODUCT(('Dvd Calendar'!$E$1504:$CZ$1504&gt;I$48)*('Dvd Calendar'!$E$1504:$CZ$1504&lt;=I$49)*'Dvd Calendar'!$E$1507:$CZ$1507*(('Dvd Calendar'!$E$1509:$CZ$1509='Field Check'!$C$53)*('Field Check'!$C$53&lt;&gt;"")+('Dvd Calendar'!$E$1509:$CZ$1509='Field Check'!$C$54)*('Field Check'!$C$54&lt;&gt;"")+('Dvd Calendar'!$E$1509:$CZ$1509='Field Check'!$C$55)*('Field Check'!$C$55&lt;&gt;"")+('Dvd Calendar'!$E$1509:$CZ$1509='Field Check'!$C$56)*('Field Check'!$C$56&lt;&gt;"")+('Dvd Calendar'!$E$1509:$CZ$1509='Field Check'!$C$57)*('Field Check'!$C$57&lt;&gt;""))*(COUNTIF('Dvd Calendar'!$E$1511:$CZ$1511,'Dvd Calendar'!$E$1504:$CZ$1504)=0)),"")))</f>
        <v/>
      </c>
      <c r="J187" s="77">
        <f>IF(J$49="","",IF($B187="","",IFERROR(SUMIFS('Dvd Calendar'!$E$1512:$CZ$1512,'Dvd Calendar'!$E$1511:$CZ$1511,"&gt;"&amp;J$48,'Dvd Calendar'!$E$1511:$CZ$1511,"&lt;="&amp;J$49)+SUMPRODUCT(('Dvd Calendar'!$E$1504:$CZ$1504&gt;J$48)*('Dvd Calendar'!$E$1504:$CZ$1504&lt;=J$49)*'Dvd Calendar'!$E$1507:$CZ$1507*(('Dvd Calendar'!$E$1509:$CZ$1509='Field Check'!$C$53)*('Field Check'!$C$53&lt;&gt;"")+('Dvd Calendar'!$E$1509:$CZ$1509='Field Check'!$C$54)*('Field Check'!$C$54&lt;&gt;"")+('Dvd Calendar'!$E$1509:$CZ$1509='Field Check'!$C$55)*('Field Check'!$C$55&lt;&gt;"")+('Dvd Calendar'!$E$1509:$CZ$1509='Field Check'!$C$56)*('Field Check'!$C$56&lt;&gt;"")+('Dvd Calendar'!$E$1509:$CZ$1509='Field Check'!$C$57)*('Field Check'!$C$57&lt;&gt;""))*(COUNTIF('Dvd Calendar'!$E$1511:$CZ$1511,'Dvd Calendar'!$E$1504:$CZ$1504)=0)),"")))</f>
        <v/>
      </c>
      <c r="K187" s="77">
        <f>IF(K$49="","",IF($B187="","",IFERROR(SUMIFS('Dvd Calendar'!$E$1512:$CZ$1512,'Dvd Calendar'!$E$1511:$CZ$1511,"&gt;"&amp;K$48,'Dvd Calendar'!$E$1511:$CZ$1511,"&lt;="&amp;K$49)+SUMPRODUCT(('Dvd Calendar'!$E$1504:$CZ$1504&gt;K$48)*('Dvd Calendar'!$E$1504:$CZ$1504&lt;=K$49)*'Dvd Calendar'!$E$1507:$CZ$1507*(('Dvd Calendar'!$E$1509:$CZ$1509='Field Check'!$C$53)*('Field Check'!$C$53&lt;&gt;"")+('Dvd Calendar'!$E$1509:$CZ$1509='Field Check'!$C$54)*('Field Check'!$C$54&lt;&gt;"")+('Dvd Calendar'!$E$1509:$CZ$1509='Field Check'!$C$55)*('Field Check'!$C$55&lt;&gt;"")+('Dvd Calendar'!$E$1509:$CZ$1509='Field Check'!$C$56)*('Field Check'!$C$56&lt;&gt;"")+('Dvd Calendar'!$E$1509:$CZ$1509='Field Check'!$C$57)*('Field Check'!$C$57&lt;&gt;""))*(COUNTIF('Dvd Calendar'!$E$1511:$CZ$1511,'Dvd Calendar'!$E$1504:$CZ$1504)=0)),"")))</f>
        <v/>
      </c>
      <c r="L187" s="77">
        <f>IF(L$49="","",IF($B187="","",IFERROR(SUMIFS('Dvd Calendar'!$E$1512:$CZ$1512,'Dvd Calendar'!$E$1511:$CZ$1511,"&gt;"&amp;L$48,'Dvd Calendar'!$E$1511:$CZ$1511,"&lt;="&amp;L$49)+SUMPRODUCT(('Dvd Calendar'!$E$1504:$CZ$1504&gt;L$48)*('Dvd Calendar'!$E$1504:$CZ$1504&lt;=L$49)*'Dvd Calendar'!$E$1507:$CZ$1507*(('Dvd Calendar'!$E$1509:$CZ$1509='Field Check'!$C$53)*('Field Check'!$C$53&lt;&gt;"")+('Dvd Calendar'!$E$1509:$CZ$1509='Field Check'!$C$54)*('Field Check'!$C$54&lt;&gt;"")+('Dvd Calendar'!$E$1509:$CZ$1509='Field Check'!$C$55)*('Field Check'!$C$55&lt;&gt;"")+('Dvd Calendar'!$E$1509:$CZ$1509='Field Check'!$C$56)*('Field Check'!$C$56&lt;&gt;"")+('Dvd Calendar'!$E$1509:$CZ$1509='Field Check'!$C$57)*('Field Check'!$C$57&lt;&gt;""))*(COUNTIF('Dvd Calendar'!$E$1511:$CZ$1511,'Dvd Calendar'!$E$1504:$CZ$1504)=0)),"")))</f>
        <v/>
      </c>
      <c r="M187" s="77">
        <f>IF(M$49="","",IF($B187="","",IFERROR(SUMIFS('Dvd Calendar'!$E$1512:$CZ$1512,'Dvd Calendar'!$E$1511:$CZ$1511,"&gt;"&amp;M$48,'Dvd Calendar'!$E$1511:$CZ$1511,"&lt;="&amp;M$49)+SUMPRODUCT(('Dvd Calendar'!$E$1504:$CZ$1504&gt;M$48)*('Dvd Calendar'!$E$1504:$CZ$1504&lt;=M$49)*'Dvd Calendar'!$E$1507:$CZ$1507*(('Dvd Calendar'!$E$1509:$CZ$1509='Field Check'!$C$53)*('Field Check'!$C$53&lt;&gt;"")+('Dvd Calendar'!$E$1509:$CZ$1509='Field Check'!$C$54)*('Field Check'!$C$54&lt;&gt;"")+('Dvd Calendar'!$E$1509:$CZ$1509='Field Check'!$C$55)*('Field Check'!$C$55&lt;&gt;"")+('Dvd Calendar'!$E$1509:$CZ$1509='Field Check'!$C$56)*('Field Check'!$C$56&lt;&gt;"")+('Dvd Calendar'!$E$1509:$CZ$1509='Field Check'!$C$57)*('Field Check'!$C$57&lt;&gt;""))*(COUNTIF('Dvd Calendar'!$E$1511:$CZ$1511,'Dvd Calendar'!$E$1504:$CZ$1504)=0)),"")))</f>
        <v/>
      </c>
      <c r="N187" s="77">
        <f>IF(N$49="","",IF($B187="","",IFERROR(SUMIFS('Dvd Calendar'!$E$1512:$CZ$1512,'Dvd Calendar'!$E$1511:$CZ$1511,"&gt;"&amp;N$48,'Dvd Calendar'!$E$1511:$CZ$1511,"&lt;="&amp;N$49)+SUMPRODUCT(('Dvd Calendar'!$E$1504:$CZ$1504&gt;N$48)*('Dvd Calendar'!$E$1504:$CZ$1504&lt;=N$49)*'Dvd Calendar'!$E$1507:$CZ$1507*(('Dvd Calendar'!$E$1509:$CZ$1509='Field Check'!$C$53)*('Field Check'!$C$53&lt;&gt;"")+('Dvd Calendar'!$E$1509:$CZ$1509='Field Check'!$C$54)*('Field Check'!$C$54&lt;&gt;"")+('Dvd Calendar'!$E$1509:$CZ$1509='Field Check'!$C$55)*('Field Check'!$C$55&lt;&gt;"")+('Dvd Calendar'!$E$1509:$CZ$1509='Field Check'!$C$56)*('Field Check'!$C$56&lt;&gt;"")+('Dvd Calendar'!$E$1509:$CZ$1509='Field Check'!$C$57)*('Field Check'!$C$57&lt;&gt;""))*(COUNTIF('Dvd Calendar'!$E$1511:$CZ$1511,'Dvd Calendar'!$E$1504:$CZ$1504)=0)),"")))</f>
        <v/>
      </c>
      <c r="O187" s="77">
        <f>IF(O$49="","",IF($B187="","",IFERROR(SUMIFS('Dvd Calendar'!$E$1512:$CZ$1512,'Dvd Calendar'!$E$1511:$CZ$1511,"&gt;"&amp;O$48,'Dvd Calendar'!$E$1511:$CZ$1511,"&lt;="&amp;O$49)+SUMPRODUCT(('Dvd Calendar'!$E$1504:$CZ$1504&gt;O$48)*('Dvd Calendar'!$E$1504:$CZ$1504&lt;=O$49)*'Dvd Calendar'!$E$1507:$CZ$1507*(('Dvd Calendar'!$E$1509:$CZ$1509='Field Check'!$C$53)*('Field Check'!$C$53&lt;&gt;"")+('Dvd Calendar'!$E$1509:$CZ$1509='Field Check'!$C$54)*('Field Check'!$C$54&lt;&gt;"")+('Dvd Calendar'!$E$1509:$CZ$1509='Field Check'!$C$55)*('Field Check'!$C$55&lt;&gt;"")+('Dvd Calendar'!$E$1509:$CZ$1509='Field Check'!$C$56)*('Field Check'!$C$56&lt;&gt;"")+('Dvd Calendar'!$E$1509:$CZ$1509='Field Check'!$C$57)*('Field Check'!$C$57&lt;&gt;""))*(COUNTIF('Dvd Calendar'!$E$1511:$CZ$1511,'Dvd Calendar'!$E$1504:$CZ$1504)=0)),"")))</f>
        <v/>
      </c>
      <c r="P187" s="77">
        <f>IF(P$49="","",IF($B187="","",IFERROR(SUMIFS('Dvd Calendar'!$E$1512:$CZ$1512,'Dvd Calendar'!$E$1511:$CZ$1511,"&gt;"&amp;P$48,'Dvd Calendar'!$E$1511:$CZ$1511,"&lt;="&amp;P$49)+SUMPRODUCT(('Dvd Calendar'!$E$1504:$CZ$1504&gt;P$48)*('Dvd Calendar'!$E$1504:$CZ$1504&lt;=P$49)*'Dvd Calendar'!$E$1507:$CZ$1507*(('Dvd Calendar'!$E$1509:$CZ$1509='Field Check'!$C$53)*('Field Check'!$C$53&lt;&gt;"")+('Dvd Calendar'!$E$1509:$CZ$1509='Field Check'!$C$54)*('Field Check'!$C$54&lt;&gt;"")+('Dvd Calendar'!$E$1509:$CZ$1509='Field Check'!$C$55)*('Field Check'!$C$55&lt;&gt;"")+('Dvd Calendar'!$E$1509:$CZ$1509='Field Check'!$C$56)*('Field Check'!$C$56&lt;&gt;"")+('Dvd Calendar'!$E$1509:$CZ$1509='Field Check'!$C$57)*('Field Check'!$C$57&lt;&gt;""))*(COUNTIF('Dvd Calendar'!$E$1511:$CZ$1511,'Dvd Calendar'!$E$1504:$CZ$1504)=0)),"")))</f>
        <v/>
      </c>
      <c r="Q187" s="77">
        <f>IF(Q$49="","",IF($B187="","",IFERROR(SUMIFS('Dvd Calendar'!$E$1512:$CZ$1512,'Dvd Calendar'!$E$1511:$CZ$1511,"&gt;"&amp;Q$48,'Dvd Calendar'!$E$1511:$CZ$1511,"&lt;="&amp;Q$49)+SUMPRODUCT(('Dvd Calendar'!$E$1504:$CZ$1504&gt;Q$48)*('Dvd Calendar'!$E$1504:$CZ$1504&lt;=Q$49)*'Dvd Calendar'!$E$1507:$CZ$1507*(('Dvd Calendar'!$E$1509:$CZ$1509='Field Check'!$C$53)*('Field Check'!$C$53&lt;&gt;"")+('Dvd Calendar'!$E$1509:$CZ$1509='Field Check'!$C$54)*('Field Check'!$C$54&lt;&gt;"")+('Dvd Calendar'!$E$1509:$CZ$1509='Field Check'!$C$55)*('Field Check'!$C$55&lt;&gt;"")+('Dvd Calendar'!$E$1509:$CZ$1509='Field Check'!$C$56)*('Field Check'!$C$56&lt;&gt;"")+('Dvd Calendar'!$E$1509:$CZ$1509='Field Check'!$C$57)*('Field Check'!$C$57&lt;&gt;""))*(COUNTIF('Dvd Calendar'!$E$1511:$CZ$1511,'Dvd Calendar'!$E$1504:$CZ$1504)=0)),"")))</f>
        <v/>
      </c>
      <c r="R187" s="77">
        <f>IF(R$49="","",IF($B187="","",IFERROR(SUMIFS('Dvd Calendar'!$E$1512:$CZ$1512,'Dvd Calendar'!$E$1511:$CZ$1511,"&gt;"&amp;R$48,'Dvd Calendar'!$E$1511:$CZ$1511,"&lt;="&amp;R$49)+SUMPRODUCT(('Dvd Calendar'!$E$1504:$CZ$1504&gt;R$48)*('Dvd Calendar'!$E$1504:$CZ$1504&lt;=R$49)*'Dvd Calendar'!$E$1507:$CZ$1507*(('Dvd Calendar'!$E$1509:$CZ$1509='Field Check'!$C$53)*('Field Check'!$C$53&lt;&gt;"")+('Dvd Calendar'!$E$1509:$CZ$1509='Field Check'!$C$54)*('Field Check'!$C$54&lt;&gt;"")+('Dvd Calendar'!$E$1509:$CZ$1509='Field Check'!$C$55)*('Field Check'!$C$55&lt;&gt;"")+('Dvd Calendar'!$E$1509:$CZ$1509='Field Check'!$C$56)*('Field Check'!$C$56&lt;&gt;"")+('Dvd Calendar'!$E$1509:$CZ$1509='Field Check'!$C$57)*('Field Check'!$C$57&lt;&gt;""))*(COUNTIF('Dvd Calendar'!$E$1511:$CZ$1511,'Dvd Calendar'!$E$1504:$CZ$1504)=0)),"")))</f>
        <v/>
      </c>
    </row>
    <row r="188">
      <c r="B188" s="126">
        <f>IF('AS51'!$C$143="","",'AS51'!$C$143)</f>
        <v/>
      </c>
      <c r="C188" s="77">
        <f>IF(C$49="","",IF($B188="","",IFERROR(SUMIFS('Dvd Calendar'!$E$1523:$CZ$1523,'Dvd Calendar'!$E$1522:$CZ$1522,"&gt;"&amp;C$48,'Dvd Calendar'!$E$1522:$CZ$1522,"&lt;="&amp;C$49)+SUMPRODUCT(('Dvd Calendar'!$E$1515:$CZ$1515&gt;C$48)*('Dvd Calendar'!$E$1515:$CZ$1515&lt;=C$49)*'Dvd Calendar'!$E$1518:$CZ$1518*(('Dvd Calendar'!$E$1520:$CZ$1520='Field Check'!$C$53)*('Field Check'!$C$53&lt;&gt;"")+('Dvd Calendar'!$E$1520:$CZ$1520='Field Check'!$C$54)*('Field Check'!$C$54&lt;&gt;"")+('Dvd Calendar'!$E$1520:$CZ$1520='Field Check'!$C$55)*('Field Check'!$C$55&lt;&gt;"")+('Dvd Calendar'!$E$1520:$CZ$1520='Field Check'!$C$56)*('Field Check'!$C$56&lt;&gt;"")+('Dvd Calendar'!$E$1520:$CZ$1520='Field Check'!$C$57)*('Field Check'!$C$57&lt;&gt;""))*(COUNTIF('Dvd Calendar'!$E$1522:$CZ$1522,'Dvd Calendar'!$E$1515:$CZ$1515)=0)),"")))</f>
        <v/>
      </c>
      <c r="D188" s="77">
        <f>IF(D$49="","",IF($B188="","",IFERROR(SUMIFS('Dvd Calendar'!$E$1523:$CZ$1523,'Dvd Calendar'!$E$1522:$CZ$1522,"&gt;"&amp;D$48,'Dvd Calendar'!$E$1522:$CZ$1522,"&lt;="&amp;D$49)+SUMPRODUCT(('Dvd Calendar'!$E$1515:$CZ$1515&gt;D$48)*('Dvd Calendar'!$E$1515:$CZ$1515&lt;=D$49)*'Dvd Calendar'!$E$1518:$CZ$1518*(('Dvd Calendar'!$E$1520:$CZ$1520='Field Check'!$C$53)*('Field Check'!$C$53&lt;&gt;"")+('Dvd Calendar'!$E$1520:$CZ$1520='Field Check'!$C$54)*('Field Check'!$C$54&lt;&gt;"")+('Dvd Calendar'!$E$1520:$CZ$1520='Field Check'!$C$55)*('Field Check'!$C$55&lt;&gt;"")+('Dvd Calendar'!$E$1520:$CZ$1520='Field Check'!$C$56)*('Field Check'!$C$56&lt;&gt;"")+('Dvd Calendar'!$E$1520:$CZ$1520='Field Check'!$C$57)*('Field Check'!$C$57&lt;&gt;""))*(COUNTIF('Dvd Calendar'!$E$1522:$CZ$1522,'Dvd Calendar'!$E$1515:$CZ$1515)=0)),"")))</f>
        <v/>
      </c>
      <c r="E188" s="77">
        <f>IF(E$49="","",IF($B188="","",IFERROR(SUMIFS('Dvd Calendar'!$E$1523:$CZ$1523,'Dvd Calendar'!$E$1522:$CZ$1522,"&gt;"&amp;E$48,'Dvd Calendar'!$E$1522:$CZ$1522,"&lt;="&amp;E$49)+SUMPRODUCT(('Dvd Calendar'!$E$1515:$CZ$1515&gt;E$48)*('Dvd Calendar'!$E$1515:$CZ$1515&lt;=E$49)*'Dvd Calendar'!$E$1518:$CZ$1518*(('Dvd Calendar'!$E$1520:$CZ$1520='Field Check'!$C$53)*('Field Check'!$C$53&lt;&gt;"")+('Dvd Calendar'!$E$1520:$CZ$1520='Field Check'!$C$54)*('Field Check'!$C$54&lt;&gt;"")+('Dvd Calendar'!$E$1520:$CZ$1520='Field Check'!$C$55)*('Field Check'!$C$55&lt;&gt;"")+('Dvd Calendar'!$E$1520:$CZ$1520='Field Check'!$C$56)*('Field Check'!$C$56&lt;&gt;"")+('Dvd Calendar'!$E$1520:$CZ$1520='Field Check'!$C$57)*('Field Check'!$C$57&lt;&gt;""))*(COUNTIF('Dvd Calendar'!$E$1522:$CZ$1522,'Dvd Calendar'!$E$1515:$CZ$1515)=0)),"")))</f>
        <v/>
      </c>
      <c r="F188" s="77">
        <f>IF(F$49="","",IF($B188="","",IFERROR(SUMIFS('Dvd Calendar'!$E$1523:$CZ$1523,'Dvd Calendar'!$E$1522:$CZ$1522,"&gt;"&amp;F$48,'Dvd Calendar'!$E$1522:$CZ$1522,"&lt;="&amp;F$49)+SUMPRODUCT(('Dvd Calendar'!$E$1515:$CZ$1515&gt;F$48)*('Dvd Calendar'!$E$1515:$CZ$1515&lt;=F$49)*'Dvd Calendar'!$E$1518:$CZ$1518*(('Dvd Calendar'!$E$1520:$CZ$1520='Field Check'!$C$53)*('Field Check'!$C$53&lt;&gt;"")+('Dvd Calendar'!$E$1520:$CZ$1520='Field Check'!$C$54)*('Field Check'!$C$54&lt;&gt;"")+('Dvd Calendar'!$E$1520:$CZ$1520='Field Check'!$C$55)*('Field Check'!$C$55&lt;&gt;"")+('Dvd Calendar'!$E$1520:$CZ$1520='Field Check'!$C$56)*('Field Check'!$C$56&lt;&gt;"")+('Dvd Calendar'!$E$1520:$CZ$1520='Field Check'!$C$57)*('Field Check'!$C$57&lt;&gt;""))*(COUNTIF('Dvd Calendar'!$E$1522:$CZ$1522,'Dvd Calendar'!$E$1515:$CZ$1515)=0)),"")))</f>
        <v/>
      </c>
      <c r="G188" s="77">
        <f>IF(G$49="","",IF($B188="","",IFERROR(SUMIFS('Dvd Calendar'!$E$1523:$CZ$1523,'Dvd Calendar'!$E$1522:$CZ$1522,"&gt;"&amp;G$48,'Dvd Calendar'!$E$1522:$CZ$1522,"&lt;="&amp;G$49)+SUMPRODUCT(('Dvd Calendar'!$E$1515:$CZ$1515&gt;G$48)*('Dvd Calendar'!$E$1515:$CZ$1515&lt;=G$49)*'Dvd Calendar'!$E$1518:$CZ$1518*(('Dvd Calendar'!$E$1520:$CZ$1520='Field Check'!$C$53)*('Field Check'!$C$53&lt;&gt;"")+('Dvd Calendar'!$E$1520:$CZ$1520='Field Check'!$C$54)*('Field Check'!$C$54&lt;&gt;"")+('Dvd Calendar'!$E$1520:$CZ$1520='Field Check'!$C$55)*('Field Check'!$C$55&lt;&gt;"")+('Dvd Calendar'!$E$1520:$CZ$1520='Field Check'!$C$56)*('Field Check'!$C$56&lt;&gt;"")+('Dvd Calendar'!$E$1520:$CZ$1520='Field Check'!$C$57)*('Field Check'!$C$57&lt;&gt;""))*(COUNTIF('Dvd Calendar'!$E$1522:$CZ$1522,'Dvd Calendar'!$E$1515:$CZ$1515)=0)),"")))</f>
        <v/>
      </c>
      <c r="H188" s="77">
        <f>IF(H$49="","",IF($B188="","",IFERROR(SUMIFS('Dvd Calendar'!$E$1523:$CZ$1523,'Dvd Calendar'!$E$1522:$CZ$1522,"&gt;"&amp;H$48,'Dvd Calendar'!$E$1522:$CZ$1522,"&lt;="&amp;H$49)+SUMPRODUCT(('Dvd Calendar'!$E$1515:$CZ$1515&gt;H$48)*('Dvd Calendar'!$E$1515:$CZ$1515&lt;=H$49)*'Dvd Calendar'!$E$1518:$CZ$1518*(('Dvd Calendar'!$E$1520:$CZ$1520='Field Check'!$C$53)*('Field Check'!$C$53&lt;&gt;"")+('Dvd Calendar'!$E$1520:$CZ$1520='Field Check'!$C$54)*('Field Check'!$C$54&lt;&gt;"")+('Dvd Calendar'!$E$1520:$CZ$1520='Field Check'!$C$55)*('Field Check'!$C$55&lt;&gt;"")+('Dvd Calendar'!$E$1520:$CZ$1520='Field Check'!$C$56)*('Field Check'!$C$56&lt;&gt;"")+('Dvd Calendar'!$E$1520:$CZ$1520='Field Check'!$C$57)*('Field Check'!$C$57&lt;&gt;""))*(COUNTIF('Dvd Calendar'!$E$1522:$CZ$1522,'Dvd Calendar'!$E$1515:$CZ$1515)=0)),"")))</f>
        <v/>
      </c>
      <c r="I188" s="77">
        <f>IF(I$49="","",IF($B188="","",IFERROR(SUMIFS('Dvd Calendar'!$E$1523:$CZ$1523,'Dvd Calendar'!$E$1522:$CZ$1522,"&gt;"&amp;I$48,'Dvd Calendar'!$E$1522:$CZ$1522,"&lt;="&amp;I$49)+SUMPRODUCT(('Dvd Calendar'!$E$1515:$CZ$1515&gt;I$48)*('Dvd Calendar'!$E$1515:$CZ$1515&lt;=I$49)*'Dvd Calendar'!$E$1518:$CZ$1518*(('Dvd Calendar'!$E$1520:$CZ$1520='Field Check'!$C$53)*('Field Check'!$C$53&lt;&gt;"")+('Dvd Calendar'!$E$1520:$CZ$1520='Field Check'!$C$54)*('Field Check'!$C$54&lt;&gt;"")+('Dvd Calendar'!$E$1520:$CZ$1520='Field Check'!$C$55)*('Field Check'!$C$55&lt;&gt;"")+('Dvd Calendar'!$E$1520:$CZ$1520='Field Check'!$C$56)*('Field Check'!$C$56&lt;&gt;"")+('Dvd Calendar'!$E$1520:$CZ$1520='Field Check'!$C$57)*('Field Check'!$C$57&lt;&gt;""))*(COUNTIF('Dvd Calendar'!$E$1522:$CZ$1522,'Dvd Calendar'!$E$1515:$CZ$1515)=0)),"")))</f>
        <v/>
      </c>
      <c r="J188" s="77">
        <f>IF(J$49="","",IF($B188="","",IFERROR(SUMIFS('Dvd Calendar'!$E$1523:$CZ$1523,'Dvd Calendar'!$E$1522:$CZ$1522,"&gt;"&amp;J$48,'Dvd Calendar'!$E$1522:$CZ$1522,"&lt;="&amp;J$49)+SUMPRODUCT(('Dvd Calendar'!$E$1515:$CZ$1515&gt;J$48)*('Dvd Calendar'!$E$1515:$CZ$1515&lt;=J$49)*'Dvd Calendar'!$E$1518:$CZ$1518*(('Dvd Calendar'!$E$1520:$CZ$1520='Field Check'!$C$53)*('Field Check'!$C$53&lt;&gt;"")+('Dvd Calendar'!$E$1520:$CZ$1520='Field Check'!$C$54)*('Field Check'!$C$54&lt;&gt;"")+('Dvd Calendar'!$E$1520:$CZ$1520='Field Check'!$C$55)*('Field Check'!$C$55&lt;&gt;"")+('Dvd Calendar'!$E$1520:$CZ$1520='Field Check'!$C$56)*('Field Check'!$C$56&lt;&gt;"")+('Dvd Calendar'!$E$1520:$CZ$1520='Field Check'!$C$57)*('Field Check'!$C$57&lt;&gt;""))*(COUNTIF('Dvd Calendar'!$E$1522:$CZ$1522,'Dvd Calendar'!$E$1515:$CZ$1515)=0)),"")))</f>
        <v/>
      </c>
      <c r="K188" s="77">
        <f>IF(K$49="","",IF($B188="","",IFERROR(SUMIFS('Dvd Calendar'!$E$1523:$CZ$1523,'Dvd Calendar'!$E$1522:$CZ$1522,"&gt;"&amp;K$48,'Dvd Calendar'!$E$1522:$CZ$1522,"&lt;="&amp;K$49)+SUMPRODUCT(('Dvd Calendar'!$E$1515:$CZ$1515&gt;K$48)*('Dvd Calendar'!$E$1515:$CZ$1515&lt;=K$49)*'Dvd Calendar'!$E$1518:$CZ$1518*(('Dvd Calendar'!$E$1520:$CZ$1520='Field Check'!$C$53)*('Field Check'!$C$53&lt;&gt;"")+('Dvd Calendar'!$E$1520:$CZ$1520='Field Check'!$C$54)*('Field Check'!$C$54&lt;&gt;"")+('Dvd Calendar'!$E$1520:$CZ$1520='Field Check'!$C$55)*('Field Check'!$C$55&lt;&gt;"")+('Dvd Calendar'!$E$1520:$CZ$1520='Field Check'!$C$56)*('Field Check'!$C$56&lt;&gt;"")+('Dvd Calendar'!$E$1520:$CZ$1520='Field Check'!$C$57)*('Field Check'!$C$57&lt;&gt;""))*(COUNTIF('Dvd Calendar'!$E$1522:$CZ$1522,'Dvd Calendar'!$E$1515:$CZ$1515)=0)),"")))</f>
        <v/>
      </c>
      <c r="L188" s="77">
        <f>IF(L$49="","",IF($B188="","",IFERROR(SUMIFS('Dvd Calendar'!$E$1523:$CZ$1523,'Dvd Calendar'!$E$1522:$CZ$1522,"&gt;"&amp;L$48,'Dvd Calendar'!$E$1522:$CZ$1522,"&lt;="&amp;L$49)+SUMPRODUCT(('Dvd Calendar'!$E$1515:$CZ$1515&gt;L$48)*('Dvd Calendar'!$E$1515:$CZ$1515&lt;=L$49)*'Dvd Calendar'!$E$1518:$CZ$1518*(('Dvd Calendar'!$E$1520:$CZ$1520='Field Check'!$C$53)*('Field Check'!$C$53&lt;&gt;"")+('Dvd Calendar'!$E$1520:$CZ$1520='Field Check'!$C$54)*('Field Check'!$C$54&lt;&gt;"")+('Dvd Calendar'!$E$1520:$CZ$1520='Field Check'!$C$55)*('Field Check'!$C$55&lt;&gt;"")+('Dvd Calendar'!$E$1520:$CZ$1520='Field Check'!$C$56)*('Field Check'!$C$56&lt;&gt;"")+('Dvd Calendar'!$E$1520:$CZ$1520='Field Check'!$C$57)*('Field Check'!$C$57&lt;&gt;""))*(COUNTIF('Dvd Calendar'!$E$1522:$CZ$1522,'Dvd Calendar'!$E$1515:$CZ$1515)=0)),"")))</f>
        <v/>
      </c>
      <c r="M188" s="77">
        <f>IF(M$49="","",IF($B188="","",IFERROR(SUMIFS('Dvd Calendar'!$E$1523:$CZ$1523,'Dvd Calendar'!$E$1522:$CZ$1522,"&gt;"&amp;M$48,'Dvd Calendar'!$E$1522:$CZ$1522,"&lt;="&amp;M$49)+SUMPRODUCT(('Dvd Calendar'!$E$1515:$CZ$1515&gt;M$48)*('Dvd Calendar'!$E$1515:$CZ$1515&lt;=M$49)*'Dvd Calendar'!$E$1518:$CZ$1518*(('Dvd Calendar'!$E$1520:$CZ$1520='Field Check'!$C$53)*('Field Check'!$C$53&lt;&gt;"")+('Dvd Calendar'!$E$1520:$CZ$1520='Field Check'!$C$54)*('Field Check'!$C$54&lt;&gt;"")+('Dvd Calendar'!$E$1520:$CZ$1520='Field Check'!$C$55)*('Field Check'!$C$55&lt;&gt;"")+('Dvd Calendar'!$E$1520:$CZ$1520='Field Check'!$C$56)*('Field Check'!$C$56&lt;&gt;"")+('Dvd Calendar'!$E$1520:$CZ$1520='Field Check'!$C$57)*('Field Check'!$C$57&lt;&gt;""))*(COUNTIF('Dvd Calendar'!$E$1522:$CZ$1522,'Dvd Calendar'!$E$1515:$CZ$1515)=0)),"")))</f>
        <v/>
      </c>
      <c r="N188" s="77">
        <f>IF(N$49="","",IF($B188="","",IFERROR(SUMIFS('Dvd Calendar'!$E$1523:$CZ$1523,'Dvd Calendar'!$E$1522:$CZ$1522,"&gt;"&amp;N$48,'Dvd Calendar'!$E$1522:$CZ$1522,"&lt;="&amp;N$49)+SUMPRODUCT(('Dvd Calendar'!$E$1515:$CZ$1515&gt;N$48)*('Dvd Calendar'!$E$1515:$CZ$1515&lt;=N$49)*'Dvd Calendar'!$E$1518:$CZ$1518*(('Dvd Calendar'!$E$1520:$CZ$1520='Field Check'!$C$53)*('Field Check'!$C$53&lt;&gt;"")+('Dvd Calendar'!$E$1520:$CZ$1520='Field Check'!$C$54)*('Field Check'!$C$54&lt;&gt;"")+('Dvd Calendar'!$E$1520:$CZ$1520='Field Check'!$C$55)*('Field Check'!$C$55&lt;&gt;"")+('Dvd Calendar'!$E$1520:$CZ$1520='Field Check'!$C$56)*('Field Check'!$C$56&lt;&gt;"")+('Dvd Calendar'!$E$1520:$CZ$1520='Field Check'!$C$57)*('Field Check'!$C$57&lt;&gt;""))*(COUNTIF('Dvd Calendar'!$E$1522:$CZ$1522,'Dvd Calendar'!$E$1515:$CZ$1515)=0)),"")))</f>
        <v/>
      </c>
      <c r="O188" s="77">
        <f>IF(O$49="","",IF($B188="","",IFERROR(SUMIFS('Dvd Calendar'!$E$1523:$CZ$1523,'Dvd Calendar'!$E$1522:$CZ$1522,"&gt;"&amp;O$48,'Dvd Calendar'!$E$1522:$CZ$1522,"&lt;="&amp;O$49)+SUMPRODUCT(('Dvd Calendar'!$E$1515:$CZ$1515&gt;O$48)*('Dvd Calendar'!$E$1515:$CZ$1515&lt;=O$49)*'Dvd Calendar'!$E$1518:$CZ$1518*(('Dvd Calendar'!$E$1520:$CZ$1520='Field Check'!$C$53)*('Field Check'!$C$53&lt;&gt;"")+('Dvd Calendar'!$E$1520:$CZ$1520='Field Check'!$C$54)*('Field Check'!$C$54&lt;&gt;"")+('Dvd Calendar'!$E$1520:$CZ$1520='Field Check'!$C$55)*('Field Check'!$C$55&lt;&gt;"")+('Dvd Calendar'!$E$1520:$CZ$1520='Field Check'!$C$56)*('Field Check'!$C$56&lt;&gt;"")+('Dvd Calendar'!$E$1520:$CZ$1520='Field Check'!$C$57)*('Field Check'!$C$57&lt;&gt;""))*(COUNTIF('Dvd Calendar'!$E$1522:$CZ$1522,'Dvd Calendar'!$E$1515:$CZ$1515)=0)),"")))</f>
        <v/>
      </c>
      <c r="P188" s="77">
        <f>IF(P$49="","",IF($B188="","",IFERROR(SUMIFS('Dvd Calendar'!$E$1523:$CZ$1523,'Dvd Calendar'!$E$1522:$CZ$1522,"&gt;"&amp;P$48,'Dvd Calendar'!$E$1522:$CZ$1522,"&lt;="&amp;P$49)+SUMPRODUCT(('Dvd Calendar'!$E$1515:$CZ$1515&gt;P$48)*('Dvd Calendar'!$E$1515:$CZ$1515&lt;=P$49)*'Dvd Calendar'!$E$1518:$CZ$1518*(('Dvd Calendar'!$E$1520:$CZ$1520='Field Check'!$C$53)*('Field Check'!$C$53&lt;&gt;"")+('Dvd Calendar'!$E$1520:$CZ$1520='Field Check'!$C$54)*('Field Check'!$C$54&lt;&gt;"")+('Dvd Calendar'!$E$1520:$CZ$1520='Field Check'!$C$55)*('Field Check'!$C$55&lt;&gt;"")+('Dvd Calendar'!$E$1520:$CZ$1520='Field Check'!$C$56)*('Field Check'!$C$56&lt;&gt;"")+('Dvd Calendar'!$E$1520:$CZ$1520='Field Check'!$C$57)*('Field Check'!$C$57&lt;&gt;""))*(COUNTIF('Dvd Calendar'!$E$1522:$CZ$1522,'Dvd Calendar'!$E$1515:$CZ$1515)=0)),"")))</f>
        <v/>
      </c>
      <c r="Q188" s="77">
        <f>IF(Q$49="","",IF($B188="","",IFERROR(SUMIFS('Dvd Calendar'!$E$1523:$CZ$1523,'Dvd Calendar'!$E$1522:$CZ$1522,"&gt;"&amp;Q$48,'Dvd Calendar'!$E$1522:$CZ$1522,"&lt;="&amp;Q$49)+SUMPRODUCT(('Dvd Calendar'!$E$1515:$CZ$1515&gt;Q$48)*('Dvd Calendar'!$E$1515:$CZ$1515&lt;=Q$49)*'Dvd Calendar'!$E$1518:$CZ$1518*(('Dvd Calendar'!$E$1520:$CZ$1520='Field Check'!$C$53)*('Field Check'!$C$53&lt;&gt;"")+('Dvd Calendar'!$E$1520:$CZ$1520='Field Check'!$C$54)*('Field Check'!$C$54&lt;&gt;"")+('Dvd Calendar'!$E$1520:$CZ$1520='Field Check'!$C$55)*('Field Check'!$C$55&lt;&gt;"")+('Dvd Calendar'!$E$1520:$CZ$1520='Field Check'!$C$56)*('Field Check'!$C$56&lt;&gt;"")+('Dvd Calendar'!$E$1520:$CZ$1520='Field Check'!$C$57)*('Field Check'!$C$57&lt;&gt;""))*(COUNTIF('Dvd Calendar'!$E$1522:$CZ$1522,'Dvd Calendar'!$E$1515:$CZ$1515)=0)),"")))</f>
        <v/>
      </c>
      <c r="R188" s="77">
        <f>IF(R$49="","",IF($B188="","",IFERROR(SUMIFS('Dvd Calendar'!$E$1523:$CZ$1523,'Dvd Calendar'!$E$1522:$CZ$1522,"&gt;"&amp;R$48,'Dvd Calendar'!$E$1522:$CZ$1522,"&lt;="&amp;R$49)+SUMPRODUCT(('Dvd Calendar'!$E$1515:$CZ$1515&gt;R$48)*('Dvd Calendar'!$E$1515:$CZ$1515&lt;=R$49)*'Dvd Calendar'!$E$1518:$CZ$1518*(('Dvd Calendar'!$E$1520:$CZ$1520='Field Check'!$C$53)*('Field Check'!$C$53&lt;&gt;"")+('Dvd Calendar'!$E$1520:$CZ$1520='Field Check'!$C$54)*('Field Check'!$C$54&lt;&gt;"")+('Dvd Calendar'!$E$1520:$CZ$1520='Field Check'!$C$55)*('Field Check'!$C$55&lt;&gt;"")+('Dvd Calendar'!$E$1520:$CZ$1520='Field Check'!$C$56)*('Field Check'!$C$56&lt;&gt;"")+('Dvd Calendar'!$E$1520:$CZ$1520='Field Check'!$C$57)*('Field Check'!$C$57&lt;&gt;""))*(COUNTIF('Dvd Calendar'!$E$1522:$CZ$1522,'Dvd Calendar'!$E$1515:$CZ$1515)=0)),"")))</f>
        <v/>
      </c>
    </row>
    <row r="189">
      <c r="B189" s="126">
        <f>IF('AS51'!$C$144="","",'AS51'!$C$144)</f>
        <v/>
      </c>
      <c r="C189" s="77">
        <f>IF(C$49="","",IF($B189="","",IFERROR(SUMIFS('Dvd Calendar'!$E$1534:$CZ$1534,'Dvd Calendar'!$E$1533:$CZ$1533,"&gt;"&amp;C$48,'Dvd Calendar'!$E$1533:$CZ$1533,"&lt;="&amp;C$49)+SUMPRODUCT(('Dvd Calendar'!$E$1526:$CZ$1526&gt;C$48)*('Dvd Calendar'!$E$1526:$CZ$1526&lt;=C$49)*'Dvd Calendar'!$E$1529:$CZ$1529*(('Dvd Calendar'!$E$1531:$CZ$1531='Field Check'!$C$53)*('Field Check'!$C$53&lt;&gt;"")+('Dvd Calendar'!$E$1531:$CZ$1531='Field Check'!$C$54)*('Field Check'!$C$54&lt;&gt;"")+('Dvd Calendar'!$E$1531:$CZ$1531='Field Check'!$C$55)*('Field Check'!$C$55&lt;&gt;"")+('Dvd Calendar'!$E$1531:$CZ$1531='Field Check'!$C$56)*('Field Check'!$C$56&lt;&gt;"")+('Dvd Calendar'!$E$1531:$CZ$1531='Field Check'!$C$57)*('Field Check'!$C$57&lt;&gt;""))*(COUNTIF('Dvd Calendar'!$E$1533:$CZ$1533,'Dvd Calendar'!$E$1526:$CZ$1526)=0)),"")))</f>
        <v/>
      </c>
      <c r="D189" s="77">
        <f>IF(D$49="","",IF($B189="","",IFERROR(SUMIFS('Dvd Calendar'!$E$1534:$CZ$1534,'Dvd Calendar'!$E$1533:$CZ$1533,"&gt;"&amp;D$48,'Dvd Calendar'!$E$1533:$CZ$1533,"&lt;="&amp;D$49)+SUMPRODUCT(('Dvd Calendar'!$E$1526:$CZ$1526&gt;D$48)*('Dvd Calendar'!$E$1526:$CZ$1526&lt;=D$49)*'Dvd Calendar'!$E$1529:$CZ$1529*(('Dvd Calendar'!$E$1531:$CZ$1531='Field Check'!$C$53)*('Field Check'!$C$53&lt;&gt;"")+('Dvd Calendar'!$E$1531:$CZ$1531='Field Check'!$C$54)*('Field Check'!$C$54&lt;&gt;"")+('Dvd Calendar'!$E$1531:$CZ$1531='Field Check'!$C$55)*('Field Check'!$C$55&lt;&gt;"")+('Dvd Calendar'!$E$1531:$CZ$1531='Field Check'!$C$56)*('Field Check'!$C$56&lt;&gt;"")+('Dvd Calendar'!$E$1531:$CZ$1531='Field Check'!$C$57)*('Field Check'!$C$57&lt;&gt;""))*(COUNTIF('Dvd Calendar'!$E$1533:$CZ$1533,'Dvd Calendar'!$E$1526:$CZ$1526)=0)),"")))</f>
        <v/>
      </c>
      <c r="E189" s="77">
        <f>IF(E$49="","",IF($B189="","",IFERROR(SUMIFS('Dvd Calendar'!$E$1534:$CZ$1534,'Dvd Calendar'!$E$1533:$CZ$1533,"&gt;"&amp;E$48,'Dvd Calendar'!$E$1533:$CZ$1533,"&lt;="&amp;E$49)+SUMPRODUCT(('Dvd Calendar'!$E$1526:$CZ$1526&gt;E$48)*('Dvd Calendar'!$E$1526:$CZ$1526&lt;=E$49)*'Dvd Calendar'!$E$1529:$CZ$1529*(('Dvd Calendar'!$E$1531:$CZ$1531='Field Check'!$C$53)*('Field Check'!$C$53&lt;&gt;"")+('Dvd Calendar'!$E$1531:$CZ$1531='Field Check'!$C$54)*('Field Check'!$C$54&lt;&gt;"")+('Dvd Calendar'!$E$1531:$CZ$1531='Field Check'!$C$55)*('Field Check'!$C$55&lt;&gt;"")+('Dvd Calendar'!$E$1531:$CZ$1531='Field Check'!$C$56)*('Field Check'!$C$56&lt;&gt;"")+('Dvd Calendar'!$E$1531:$CZ$1531='Field Check'!$C$57)*('Field Check'!$C$57&lt;&gt;""))*(COUNTIF('Dvd Calendar'!$E$1533:$CZ$1533,'Dvd Calendar'!$E$1526:$CZ$1526)=0)),"")))</f>
        <v/>
      </c>
      <c r="F189" s="77">
        <f>IF(F$49="","",IF($B189="","",IFERROR(SUMIFS('Dvd Calendar'!$E$1534:$CZ$1534,'Dvd Calendar'!$E$1533:$CZ$1533,"&gt;"&amp;F$48,'Dvd Calendar'!$E$1533:$CZ$1533,"&lt;="&amp;F$49)+SUMPRODUCT(('Dvd Calendar'!$E$1526:$CZ$1526&gt;F$48)*('Dvd Calendar'!$E$1526:$CZ$1526&lt;=F$49)*'Dvd Calendar'!$E$1529:$CZ$1529*(('Dvd Calendar'!$E$1531:$CZ$1531='Field Check'!$C$53)*('Field Check'!$C$53&lt;&gt;"")+('Dvd Calendar'!$E$1531:$CZ$1531='Field Check'!$C$54)*('Field Check'!$C$54&lt;&gt;"")+('Dvd Calendar'!$E$1531:$CZ$1531='Field Check'!$C$55)*('Field Check'!$C$55&lt;&gt;"")+('Dvd Calendar'!$E$1531:$CZ$1531='Field Check'!$C$56)*('Field Check'!$C$56&lt;&gt;"")+('Dvd Calendar'!$E$1531:$CZ$1531='Field Check'!$C$57)*('Field Check'!$C$57&lt;&gt;""))*(COUNTIF('Dvd Calendar'!$E$1533:$CZ$1533,'Dvd Calendar'!$E$1526:$CZ$1526)=0)),"")))</f>
        <v/>
      </c>
      <c r="G189" s="77">
        <f>IF(G$49="","",IF($B189="","",IFERROR(SUMIFS('Dvd Calendar'!$E$1534:$CZ$1534,'Dvd Calendar'!$E$1533:$CZ$1533,"&gt;"&amp;G$48,'Dvd Calendar'!$E$1533:$CZ$1533,"&lt;="&amp;G$49)+SUMPRODUCT(('Dvd Calendar'!$E$1526:$CZ$1526&gt;G$48)*('Dvd Calendar'!$E$1526:$CZ$1526&lt;=G$49)*'Dvd Calendar'!$E$1529:$CZ$1529*(('Dvd Calendar'!$E$1531:$CZ$1531='Field Check'!$C$53)*('Field Check'!$C$53&lt;&gt;"")+('Dvd Calendar'!$E$1531:$CZ$1531='Field Check'!$C$54)*('Field Check'!$C$54&lt;&gt;"")+('Dvd Calendar'!$E$1531:$CZ$1531='Field Check'!$C$55)*('Field Check'!$C$55&lt;&gt;"")+('Dvd Calendar'!$E$1531:$CZ$1531='Field Check'!$C$56)*('Field Check'!$C$56&lt;&gt;"")+('Dvd Calendar'!$E$1531:$CZ$1531='Field Check'!$C$57)*('Field Check'!$C$57&lt;&gt;""))*(COUNTIF('Dvd Calendar'!$E$1533:$CZ$1533,'Dvd Calendar'!$E$1526:$CZ$1526)=0)),"")))</f>
        <v/>
      </c>
      <c r="H189" s="77">
        <f>IF(H$49="","",IF($B189="","",IFERROR(SUMIFS('Dvd Calendar'!$E$1534:$CZ$1534,'Dvd Calendar'!$E$1533:$CZ$1533,"&gt;"&amp;H$48,'Dvd Calendar'!$E$1533:$CZ$1533,"&lt;="&amp;H$49)+SUMPRODUCT(('Dvd Calendar'!$E$1526:$CZ$1526&gt;H$48)*('Dvd Calendar'!$E$1526:$CZ$1526&lt;=H$49)*'Dvd Calendar'!$E$1529:$CZ$1529*(('Dvd Calendar'!$E$1531:$CZ$1531='Field Check'!$C$53)*('Field Check'!$C$53&lt;&gt;"")+('Dvd Calendar'!$E$1531:$CZ$1531='Field Check'!$C$54)*('Field Check'!$C$54&lt;&gt;"")+('Dvd Calendar'!$E$1531:$CZ$1531='Field Check'!$C$55)*('Field Check'!$C$55&lt;&gt;"")+('Dvd Calendar'!$E$1531:$CZ$1531='Field Check'!$C$56)*('Field Check'!$C$56&lt;&gt;"")+('Dvd Calendar'!$E$1531:$CZ$1531='Field Check'!$C$57)*('Field Check'!$C$57&lt;&gt;""))*(COUNTIF('Dvd Calendar'!$E$1533:$CZ$1533,'Dvd Calendar'!$E$1526:$CZ$1526)=0)),"")))</f>
        <v/>
      </c>
      <c r="I189" s="77">
        <f>IF(I$49="","",IF($B189="","",IFERROR(SUMIFS('Dvd Calendar'!$E$1534:$CZ$1534,'Dvd Calendar'!$E$1533:$CZ$1533,"&gt;"&amp;I$48,'Dvd Calendar'!$E$1533:$CZ$1533,"&lt;="&amp;I$49)+SUMPRODUCT(('Dvd Calendar'!$E$1526:$CZ$1526&gt;I$48)*('Dvd Calendar'!$E$1526:$CZ$1526&lt;=I$49)*'Dvd Calendar'!$E$1529:$CZ$1529*(('Dvd Calendar'!$E$1531:$CZ$1531='Field Check'!$C$53)*('Field Check'!$C$53&lt;&gt;"")+('Dvd Calendar'!$E$1531:$CZ$1531='Field Check'!$C$54)*('Field Check'!$C$54&lt;&gt;"")+('Dvd Calendar'!$E$1531:$CZ$1531='Field Check'!$C$55)*('Field Check'!$C$55&lt;&gt;"")+('Dvd Calendar'!$E$1531:$CZ$1531='Field Check'!$C$56)*('Field Check'!$C$56&lt;&gt;"")+('Dvd Calendar'!$E$1531:$CZ$1531='Field Check'!$C$57)*('Field Check'!$C$57&lt;&gt;""))*(COUNTIF('Dvd Calendar'!$E$1533:$CZ$1533,'Dvd Calendar'!$E$1526:$CZ$1526)=0)),"")))</f>
        <v/>
      </c>
      <c r="J189" s="77">
        <f>IF(J$49="","",IF($B189="","",IFERROR(SUMIFS('Dvd Calendar'!$E$1534:$CZ$1534,'Dvd Calendar'!$E$1533:$CZ$1533,"&gt;"&amp;J$48,'Dvd Calendar'!$E$1533:$CZ$1533,"&lt;="&amp;J$49)+SUMPRODUCT(('Dvd Calendar'!$E$1526:$CZ$1526&gt;J$48)*('Dvd Calendar'!$E$1526:$CZ$1526&lt;=J$49)*'Dvd Calendar'!$E$1529:$CZ$1529*(('Dvd Calendar'!$E$1531:$CZ$1531='Field Check'!$C$53)*('Field Check'!$C$53&lt;&gt;"")+('Dvd Calendar'!$E$1531:$CZ$1531='Field Check'!$C$54)*('Field Check'!$C$54&lt;&gt;"")+('Dvd Calendar'!$E$1531:$CZ$1531='Field Check'!$C$55)*('Field Check'!$C$55&lt;&gt;"")+('Dvd Calendar'!$E$1531:$CZ$1531='Field Check'!$C$56)*('Field Check'!$C$56&lt;&gt;"")+('Dvd Calendar'!$E$1531:$CZ$1531='Field Check'!$C$57)*('Field Check'!$C$57&lt;&gt;""))*(COUNTIF('Dvd Calendar'!$E$1533:$CZ$1533,'Dvd Calendar'!$E$1526:$CZ$1526)=0)),"")))</f>
        <v/>
      </c>
      <c r="K189" s="77">
        <f>IF(K$49="","",IF($B189="","",IFERROR(SUMIFS('Dvd Calendar'!$E$1534:$CZ$1534,'Dvd Calendar'!$E$1533:$CZ$1533,"&gt;"&amp;K$48,'Dvd Calendar'!$E$1533:$CZ$1533,"&lt;="&amp;K$49)+SUMPRODUCT(('Dvd Calendar'!$E$1526:$CZ$1526&gt;K$48)*('Dvd Calendar'!$E$1526:$CZ$1526&lt;=K$49)*'Dvd Calendar'!$E$1529:$CZ$1529*(('Dvd Calendar'!$E$1531:$CZ$1531='Field Check'!$C$53)*('Field Check'!$C$53&lt;&gt;"")+('Dvd Calendar'!$E$1531:$CZ$1531='Field Check'!$C$54)*('Field Check'!$C$54&lt;&gt;"")+('Dvd Calendar'!$E$1531:$CZ$1531='Field Check'!$C$55)*('Field Check'!$C$55&lt;&gt;"")+('Dvd Calendar'!$E$1531:$CZ$1531='Field Check'!$C$56)*('Field Check'!$C$56&lt;&gt;"")+('Dvd Calendar'!$E$1531:$CZ$1531='Field Check'!$C$57)*('Field Check'!$C$57&lt;&gt;""))*(COUNTIF('Dvd Calendar'!$E$1533:$CZ$1533,'Dvd Calendar'!$E$1526:$CZ$1526)=0)),"")))</f>
        <v/>
      </c>
      <c r="L189" s="77">
        <f>IF(L$49="","",IF($B189="","",IFERROR(SUMIFS('Dvd Calendar'!$E$1534:$CZ$1534,'Dvd Calendar'!$E$1533:$CZ$1533,"&gt;"&amp;L$48,'Dvd Calendar'!$E$1533:$CZ$1533,"&lt;="&amp;L$49)+SUMPRODUCT(('Dvd Calendar'!$E$1526:$CZ$1526&gt;L$48)*('Dvd Calendar'!$E$1526:$CZ$1526&lt;=L$49)*'Dvd Calendar'!$E$1529:$CZ$1529*(('Dvd Calendar'!$E$1531:$CZ$1531='Field Check'!$C$53)*('Field Check'!$C$53&lt;&gt;"")+('Dvd Calendar'!$E$1531:$CZ$1531='Field Check'!$C$54)*('Field Check'!$C$54&lt;&gt;"")+('Dvd Calendar'!$E$1531:$CZ$1531='Field Check'!$C$55)*('Field Check'!$C$55&lt;&gt;"")+('Dvd Calendar'!$E$1531:$CZ$1531='Field Check'!$C$56)*('Field Check'!$C$56&lt;&gt;"")+('Dvd Calendar'!$E$1531:$CZ$1531='Field Check'!$C$57)*('Field Check'!$C$57&lt;&gt;""))*(COUNTIF('Dvd Calendar'!$E$1533:$CZ$1533,'Dvd Calendar'!$E$1526:$CZ$1526)=0)),"")))</f>
        <v/>
      </c>
      <c r="M189" s="77">
        <f>IF(M$49="","",IF($B189="","",IFERROR(SUMIFS('Dvd Calendar'!$E$1534:$CZ$1534,'Dvd Calendar'!$E$1533:$CZ$1533,"&gt;"&amp;M$48,'Dvd Calendar'!$E$1533:$CZ$1533,"&lt;="&amp;M$49)+SUMPRODUCT(('Dvd Calendar'!$E$1526:$CZ$1526&gt;M$48)*('Dvd Calendar'!$E$1526:$CZ$1526&lt;=M$49)*'Dvd Calendar'!$E$1529:$CZ$1529*(('Dvd Calendar'!$E$1531:$CZ$1531='Field Check'!$C$53)*('Field Check'!$C$53&lt;&gt;"")+('Dvd Calendar'!$E$1531:$CZ$1531='Field Check'!$C$54)*('Field Check'!$C$54&lt;&gt;"")+('Dvd Calendar'!$E$1531:$CZ$1531='Field Check'!$C$55)*('Field Check'!$C$55&lt;&gt;"")+('Dvd Calendar'!$E$1531:$CZ$1531='Field Check'!$C$56)*('Field Check'!$C$56&lt;&gt;"")+('Dvd Calendar'!$E$1531:$CZ$1531='Field Check'!$C$57)*('Field Check'!$C$57&lt;&gt;""))*(COUNTIF('Dvd Calendar'!$E$1533:$CZ$1533,'Dvd Calendar'!$E$1526:$CZ$1526)=0)),"")))</f>
        <v/>
      </c>
      <c r="N189" s="77">
        <f>IF(N$49="","",IF($B189="","",IFERROR(SUMIFS('Dvd Calendar'!$E$1534:$CZ$1534,'Dvd Calendar'!$E$1533:$CZ$1533,"&gt;"&amp;N$48,'Dvd Calendar'!$E$1533:$CZ$1533,"&lt;="&amp;N$49)+SUMPRODUCT(('Dvd Calendar'!$E$1526:$CZ$1526&gt;N$48)*('Dvd Calendar'!$E$1526:$CZ$1526&lt;=N$49)*'Dvd Calendar'!$E$1529:$CZ$1529*(('Dvd Calendar'!$E$1531:$CZ$1531='Field Check'!$C$53)*('Field Check'!$C$53&lt;&gt;"")+('Dvd Calendar'!$E$1531:$CZ$1531='Field Check'!$C$54)*('Field Check'!$C$54&lt;&gt;"")+('Dvd Calendar'!$E$1531:$CZ$1531='Field Check'!$C$55)*('Field Check'!$C$55&lt;&gt;"")+('Dvd Calendar'!$E$1531:$CZ$1531='Field Check'!$C$56)*('Field Check'!$C$56&lt;&gt;"")+('Dvd Calendar'!$E$1531:$CZ$1531='Field Check'!$C$57)*('Field Check'!$C$57&lt;&gt;""))*(COUNTIF('Dvd Calendar'!$E$1533:$CZ$1533,'Dvd Calendar'!$E$1526:$CZ$1526)=0)),"")))</f>
        <v/>
      </c>
      <c r="O189" s="77">
        <f>IF(O$49="","",IF($B189="","",IFERROR(SUMIFS('Dvd Calendar'!$E$1534:$CZ$1534,'Dvd Calendar'!$E$1533:$CZ$1533,"&gt;"&amp;O$48,'Dvd Calendar'!$E$1533:$CZ$1533,"&lt;="&amp;O$49)+SUMPRODUCT(('Dvd Calendar'!$E$1526:$CZ$1526&gt;O$48)*('Dvd Calendar'!$E$1526:$CZ$1526&lt;=O$49)*'Dvd Calendar'!$E$1529:$CZ$1529*(('Dvd Calendar'!$E$1531:$CZ$1531='Field Check'!$C$53)*('Field Check'!$C$53&lt;&gt;"")+('Dvd Calendar'!$E$1531:$CZ$1531='Field Check'!$C$54)*('Field Check'!$C$54&lt;&gt;"")+('Dvd Calendar'!$E$1531:$CZ$1531='Field Check'!$C$55)*('Field Check'!$C$55&lt;&gt;"")+('Dvd Calendar'!$E$1531:$CZ$1531='Field Check'!$C$56)*('Field Check'!$C$56&lt;&gt;"")+('Dvd Calendar'!$E$1531:$CZ$1531='Field Check'!$C$57)*('Field Check'!$C$57&lt;&gt;""))*(COUNTIF('Dvd Calendar'!$E$1533:$CZ$1533,'Dvd Calendar'!$E$1526:$CZ$1526)=0)),"")))</f>
        <v/>
      </c>
      <c r="P189" s="77">
        <f>IF(P$49="","",IF($B189="","",IFERROR(SUMIFS('Dvd Calendar'!$E$1534:$CZ$1534,'Dvd Calendar'!$E$1533:$CZ$1533,"&gt;"&amp;P$48,'Dvd Calendar'!$E$1533:$CZ$1533,"&lt;="&amp;P$49)+SUMPRODUCT(('Dvd Calendar'!$E$1526:$CZ$1526&gt;P$48)*('Dvd Calendar'!$E$1526:$CZ$1526&lt;=P$49)*'Dvd Calendar'!$E$1529:$CZ$1529*(('Dvd Calendar'!$E$1531:$CZ$1531='Field Check'!$C$53)*('Field Check'!$C$53&lt;&gt;"")+('Dvd Calendar'!$E$1531:$CZ$1531='Field Check'!$C$54)*('Field Check'!$C$54&lt;&gt;"")+('Dvd Calendar'!$E$1531:$CZ$1531='Field Check'!$C$55)*('Field Check'!$C$55&lt;&gt;"")+('Dvd Calendar'!$E$1531:$CZ$1531='Field Check'!$C$56)*('Field Check'!$C$56&lt;&gt;"")+('Dvd Calendar'!$E$1531:$CZ$1531='Field Check'!$C$57)*('Field Check'!$C$57&lt;&gt;""))*(COUNTIF('Dvd Calendar'!$E$1533:$CZ$1533,'Dvd Calendar'!$E$1526:$CZ$1526)=0)),"")))</f>
        <v/>
      </c>
      <c r="Q189" s="77">
        <f>IF(Q$49="","",IF($B189="","",IFERROR(SUMIFS('Dvd Calendar'!$E$1534:$CZ$1534,'Dvd Calendar'!$E$1533:$CZ$1533,"&gt;"&amp;Q$48,'Dvd Calendar'!$E$1533:$CZ$1533,"&lt;="&amp;Q$49)+SUMPRODUCT(('Dvd Calendar'!$E$1526:$CZ$1526&gt;Q$48)*('Dvd Calendar'!$E$1526:$CZ$1526&lt;=Q$49)*'Dvd Calendar'!$E$1529:$CZ$1529*(('Dvd Calendar'!$E$1531:$CZ$1531='Field Check'!$C$53)*('Field Check'!$C$53&lt;&gt;"")+('Dvd Calendar'!$E$1531:$CZ$1531='Field Check'!$C$54)*('Field Check'!$C$54&lt;&gt;"")+('Dvd Calendar'!$E$1531:$CZ$1531='Field Check'!$C$55)*('Field Check'!$C$55&lt;&gt;"")+('Dvd Calendar'!$E$1531:$CZ$1531='Field Check'!$C$56)*('Field Check'!$C$56&lt;&gt;"")+('Dvd Calendar'!$E$1531:$CZ$1531='Field Check'!$C$57)*('Field Check'!$C$57&lt;&gt;""))*(COUNTIF('Dvd Calendar'!$E$1533:$CZ$1533,'Dvd Calendar'!$E$1526:$CZ$1526)=0)),"")))</f>
        <v/>
      </c>
      <c r="R189" s="77">
        <f>IF(R$49="","",IF($B189="","",IFERROR(SUMIFS('Dvd Calendar'!$E$1534:$CZ$1534,'Dvd Calendar'!$E$1533:$CZ$1533,"&gt;"&amp;R$48,'Dvd Calendar'!$E$1533:$CZ$1533,"&lt;="&amp;R$49)+SUMPRODUCT(('Dvd Calendar'!$E$1526:$CZ$1526&gt;R$48)*('Dvd Calendar'!$E$1526:$CZ$1526&lt;=R$49)*'Dvd Calendar'!$E$1529:$CZ$1529*(('Dvd Calendar'!$E$1531:$CZ$1531='Field Check'!$C$53)*('Field Check'!$C$53&lt;&gt;"")+('Dvd Calendar'!$E$1531:$CZ$1531='Field Check'!$C$54)*('Field Check'!$C$54&lt;&gt;"")+('Dvd Calendar'!$E$1531:$CZ$1531='Field Check'!$C$55)*('Field Check'!$C$55&lt;&gt;"")+('Dvd Calendar'!$E$1531:$CZ$1531='Field Check'!$C$56)*('Field Check'!$C$56&lt;&gt;"")+('Dvd Calendar'!$E$1531:$CZ$1531='Field Check'!$C$57)*('Field Check'!$C$57&lt;&gt;""))*(COUNTIF('Dvd Calendar'!$E$1533:$CZ$1533,'Dvd Calendar'!$E$1526:$CZ$1526)=0)),"")))</f>
        <v/>
      </c>
    </row>
    <row r="190">
      <c r="B190" s="126">
        <f>IF('AS51'!$C$145="","",'AS51'!$C$145)</f>
        <v/>
      </c>
      <c r="C190" s="77">
        <f>IF(C$49="","",IF($B190="","",IFERROR(SUMIFS('Dvd Calendar'!$E$1545:$CZ$1545,'Dvd Calendar'!$E$1544:$CZ$1544,"&gt;"&amp;C$48,'Dvd Calendar'!$E$1544:$CZ$1544,"&lt;="&amp;C$49)+SUMPRODUCT(('Dvd Calendar'!$E$1537:$CZ$1537&gt;C$48)*('Dvd Calendar'!$E$1537:$CZ$1537&lt;=C$49)*'Dvd Calendar'!$E$1540:$CZ$1540*(('Dvd Calendar'!$E$1542:$CZ$1542='Field Check'!$C$53)*('Field Check'!$C$53&lt;&gt;"")+('Dvd Calendar'!$E$1542:$CZ$1542='Field Check'!$C$54)*('Field Check'!$C$54&lt;&gt;"")+('Dvd Calendar'!$E$1542:$CZ$1542='Field Check'!$C$55)*('Field Check'!$C$55&lt;&gt;"")+('Dvd Calendar'!$E$1542:$CZ$1542='Field Check'!$C$56)*('Field Check'!$C$56&lt;&gt;"")+('Dvd Calendar'!$E$1542:$CZ$1542='Field Check'!$C$57)*('Field Check'!$C$57&lt;&gt;""))*(COUNTIF('Dvd Calendar'!$E$1544:$CZ$1544,'Dvd Calendar'!$E$1537:$CZ$1537)=0)),"")))</f>
        <v/>
      </c>
      <c r="D190" s="77">
        <f>IF(D$49="","",IF($B190="","",IFERROR(SUMIFS('Dvd Calendar'!$E$1545:$CZ$1545,'Dvd Calendar'!$E$1544:$CZ$1544,"&gt;"&amp;D$48,'Dvd Calendar'!$E$1544:$CZ$1544,"&lt;="&amp;D$49)+SUMPRODUCT(('Dvd Calendar'!$E$1537:$CZ$1537&gt;D$48)*('Dvd Calendar'!$E$1537:$CZ$1537&lt;=D$49)*'Dvd Calendar'!$E$1540:$CZ$1540*(('Dvd Calendar'!$E$1542:$CZ$1542='Field Check'!$C$53)*('Field Check'!$C$53&lt;&gt;"")+('Dvd Calendar'!$E$1542:$CZ$1542='Field Check'!$C$54)*('Field Check'!$C$54&lt;&gt;"")+('Dvd Calendar'!$E$1542:$CZ$1542='Field Check'!$C$55)*('Field Check'!$C$55&lt;&gt;"")+('Dvd Calendar'!$E$1542:$CZ$1542='Field Check'!$C$56)*('Field Check'!$C$56&lt;&gt;"")+('Dvd Calendar'!$E$1542:$CZ$1542='Field Check'!$C$57)*('Field Check'!$C$57&lt;&gt;""))*(COUNTIF('Dvd Calendar'!$E$1544:$CZ$1544,'Dvd Calendar'!$E$1537:$CZ$1537)=0)),"")))</f>
        <v/>
      </c>
      <c r="E190" s="77">
        <f>IF(E$49="","",IF($B190="","",IFERROR(SUMIFS('Dvd Calendar'!$E$1545:$CZ$1545,'Dvd Calendar'!$E$1544:$CZ$1544,"&gt;"&amp;E$48,'Dvd Calendar'!$E$1544:$CZ$1544,"&lt;="&amp;E$49)+SUMPRODUCT(('Dvd Calendar'!$E$1537:$CZ$1537&gt;E$48)*('Dvd Calendar'!$E$1537:$CZ$1537&lt;=E$49)*'Dvd Calendar'!$E$1540:$CZ$1540*(('Dvd Calendar'!$E$1542:$CZ$1542='Field Check'!$C$53)*('Field Check'!$C$53&lt;&gt;"")+('Dvd Calendar'!$E$1542:$CZ$1542='Field Check'!$C$54)*('Field Check'!$C$54&lt;&gt;"")+('Dvd Calendar'!$E$1542:$CZ$1542='Field Check'!$C$55)*('Field Check'!$C$55&lt;&gt;"")+('Dvd Calendar'!$E$1542:$CZ$1542='Field Check'!$C$56)*('Field Check'!$C$56&lt;&gt;"")+('Dvd Calendar'!$E$1542:$CZ$1542='Field Check'!$C$57)*('Field Check'!$C$57&lt;&gt;""))*(COUNTIF('Dvd Calendar'!$E$1544:$CZ$1544,'Dvd Calendar'!$E$1537:$CZ$1537)=0)),"")))</f>
        <v/>
      </c>
      <c r="F190" s="77">
        <f>IF(F$49="","",IF($B190="","",IFERROR(SUMIFS('Dvd Calendar'!$E$1545:$CZ$1545,'Dvd Calendar'!$E$1544:$CZ$1544,"&gt;"&amp;F$48,'Dvd Calendar'!$E$1544:$CZ$1544,"&lt;="&amp;F$49)+SUMPRODUCT(('Dvd Calendar'!$E$1537:$CZ$1537&gt;F$48)*('Dvd Calendar'!$E$1537:$CZ$1537&lt;=F$49)*'Dvd Calendar'!$E$1540:$CZ$1540*(('Dvd Calendar'!$E$1542:$CZ$1542='Field Check'!$C$53)*('Field Check'!$C$53&lt;&gt;"")+('Dvd Calendar'!$E$1542:$CZ$1542='Field Check'!$C$54)*('Field Check'!$C$54&lt;&gt;"")+('Dvd Calendar'!$E$1542:$CZ$1542='Field Check'!$C$55)*('Field Check'!$C$55&lt;&gt;"")+('Dvd Calendar'!$E$1542:$CZ$1542='Field Check'!$C$56)*('Field Check'!$C$56&lt;&gt;"")+('Dvd Calendar'!$E$1542:$CZ$1542='Field Check'!$C$57)*('Field Check'!$C$57&lt;&gt;""))*(COUNTIF('Dvd Calendar'!$E$1544:$CZ$1544,'Dvd Calendar'!$E$1537:$CZ$1537)=0)),"")))</f>
        <v/>
      </c>
      <c r="G190" s="77">
        <f>IF(G$49="","",IF($B190="","",IFERROR(SUMIFS('Dvd Calendar'!$E$1545:$CZ$1545,'Dvd Calendar'!$E$1544:$CZ$1544,"&gt;"&amp;G$48,'Dvd Calendar'!$E$1544:$CZ$1544,"&lt;="&amp;G$49)+SUMPRODUCT(('Dvd Calendar'!$E$1537:$CZ$1537&gt;G$48)*('Dvd Calendar'!$E$1537:$CZ$1537&lt;=G$49)*'Dvd Calendar'!$E$1540:$CZ$1540*(('Dvd Calendar'!$E$1542:$CZ$1542='Field Check'!$C$53)*('Field Check'!$C$53&lt;&gt;"")+('Dvd Calendar'!$E$1542:$CZ$1542='Field Check'!$C$54)*('Field Check'!$C$54&lt;&gt;"")+('Dvd Calendar'!$E$1542:$CZ$1542='Field Check'!$C$55)*('Field Check'!$C$55&lt;&gt;"")+('Dvd Calendar'!$E$1542:$CZ$1542='Field Check'!$C$56)*('Field Check'!$C$56&lt;&gt;"")+('Dvd Calendar'!$E$1542:$CZ$1542='Field Check'!$C$57)*('Field Check'!$C$57&lt;&gt;""))*(COUNTIF('Dvd Calendar'!$E$1544:$CZ$1544,'Dvd Calendar'!$E$1537:$CZ$1537)=0)),"")))</f>
        <v/>
      </c>
      <c r="H190" s="77">
        <f>IF(H$49="","",IF($B190="","",IFERROR(SUMIFS('Dvd Calendar'!$E$1545:$CZ$1545,'Dvd Calendar'!$E$1544:$CZ$1544,"&gt;"&amp;H$48,'Dvd Calendar'!$E$1544:$CZ$1544,"&lt;="&amp;H$49)+SUMPRODUCT(('Dvd Calendar'!$E$1537:$CZ$1537&gt;H$48)*('Dvd Calendar'!$E$1537:$CZ$1537&lt;=H$49)*'Dvd Calendar'!$E$1540:$CZ$1540*(('Dvd Calendar'!$E$1542:$CZ$1542='Field Check'!$C$53)*('Field Check'!$C$53&lt;&gt;"")+('Dvd Calendar'!$E$1542:$CZ$1542='Field Check'!$C$54)*('Field Check'!$C$54&lt;&gt;"")+('Dvd Calendar'!$E$1542:$CZ$1542='Field Check'!$C$55)*('Field Check'!$C$55&lt;&gt;"")+('Dvd Calendar'!$E$1542:$CZ$1542='Field Check'!$C$56)*('Field Check'!$C$56&lt;&gt;"")+('Dvd Calendar'!$E$1542:$CZ$1542='Field Check'!$C$57)*('Field Check'!$C$57&lt;&gt;""))*(COUNTIF('Dvd Calendar'!$E$1544:$CZ$1544,'Dvd Calendar'!$E$1537:$CZ$1537)=0)),"")))</f>
        <v/>
      </c>
      <c r="I190" s="77">
        <f>IF(I$49="","",IF($B190="","",IFERROR(SUMIFS('Dvd Calendar'!$E$1545:$CZ$1545,'Dvd Calendar'!$E$1544:$CZ$1544,"&gt;"&amp;I$48,'Dvd Calendar'!$E$1544:$CZ$1544,"&lt;="&amp;I$49)+SUMPRODUCT(('Dvd Calendar'!$E$1537:$CZ$1537&gt;I$48)*('Dvd Calendar'!$E$1537:$CZ$1537&lt;=I$49)*'Dvd Calendar'!$E$1540:$CZ$1540*(('Dvd Calendar'!$E$1542:$CZ$1542='Field Check'!$C$53)*('Field Check'!$C$53&lt;&gt;"")+('Dvd Calendar'!$E$1542:$CZ$1542='Field Check'!$C$54)*('Field Check'!$C$54&lt;&gt;"")+('Dvd Calendar'!$E$1542:$CZ$1542='Field Check'!$C$55)*('Field Check'!$C$55&lt;&gt;"")+('Dvd Calendar'!$E$1542:$CZ$1542='Field Check'!$C$56)*('Field Check'!$C$56&lt;&gt;"")+('Dvd Calendar'!$E$1542:$CZ$1542='Field Check'!$C$57)*('Field Check'!$C$57&lt;&gt;""))*(COUNTIF('Dvd Calendar'!$E$1544:$CZ$1544,'Dvd Calendar'!$E$1537:$CZ$1537)=0)),"")))</f>
        <v/>
      </c>
      <c r="J190" s="77">
        <f>IF(J$49="","",IF($B190="","",IFERROR(SUMIFS('Dvd Calendar'!$E$1545:$CZ$1545,'Dvd Calendar'!$E$1544:$CZ$1544,"&gt;"&amp;J$48,'Dvd Calendar'!$E$1544:$CZ$1544,"&lt;="&amp;J$49)+SUMPRODUCT(('Dvd Calendar'!$E$1537:$CZ$1537&gt;J$48)*('Dvd Calendar'!$E$1537:$CZ$1537&lt;=J$49)*'Dvd Calendar'!$E$1540:$CZ$1540*(('Dvd Calendar'!$E$1542:$CZ$1542='Field Check'!$C$53)*('Field Check'!$C$53&lt;&gt;"")+('Dvd Calendar'!$E$1542:$CZ$1542='Field Check'!$C$54)*('Field Check'!$C$54&lt;&gt;"")+('Dvd Calendar'!$E$1542:$CZ$1542='Field Check'!$C$55)*('Field Check'!$C$55&lt;&gt;"")+('Dvd Calendar'!$E$1542:$CZ$1542='Field Check'!$C$56)*('Field Check'!$C$56&lt;&gt;"")+('Dvd Calendar'!$E$1542:$CZ$1542='Field Check'!$C$57)*('Field Check'!$C$57&lt;&gt;""))*(COUNTIF('Dvd Calendar'!$E$1544:$CZ$1544,'Dvd Calendar'!$E$1537:$CZ$1537)=0)),"")))</f>
        <v/>
      </c>
      <c r="K190" s="77">
        <f>IF(K$49="","",IF($B190="","",IFERROR(SUMIFS('Dvd Calendar'!$E$1545:$CZ$1545,'Dvd Calendar'!$E$1544:$CZ$1544,"&gt;"&amp;K$48,'Dvd Calendar'!$E$1544:$CZ$1544,"&lt;="&amp;K$49)+SUMPRODUCT(('Dvd Calendar'!$E$1537:$CZ$1537&gt;K$48)*('Dvd Calendar'!$E$1537:$CZ$1537&lt;=K$49)*'Dvd Calendar'!$E$1540:$CZ$1540*(('Dvd Calendar'!$E$1542:$CZ$1542='Field Check'!$C$53)*('Field Check'!$C$53&lt;&gt;"")+('Dvd Calendar'!$E$1542:$CZ$1542='Field Check'!$C$54)*('Field Check'!$C$54&lt;&gt;"")+('Dvd Calendar'!$E$1542:$CZ$1542='Field Check'!$C$55)*('Field Check'!$C$55&lt;&gt;"")+('Dvd Calendar'!$E$1542:$CZ$1542='Field Check'!$C$56)*('Field Check'!$C$56&lt;&gt;"")+('Dvd Calendar'!$E$1542:$CZ$1542='Field Check'!$C$57)*('Field Check'!$C$57&lt;&gt;""))*(COUNTIF('Dvd Calendar'!$E$1544:$CZ$1544,'Dvd Calendar'!$E$1537:$CZ$1537)=0)),"")))</f>
        <v/>
      </c>
      <c r="L190" s="77">
        <f>IF(L$49="","",IF($B190="","",IFERROR(SUMIFS('Dvd Calendar'!$E$1545:$CZ$1545,'Dvd Calendar'!$E$1544:$CZ$1544,"&gt;"&amp;L$48,'Dvd Calendar'!$E$1544:$CZ$1544,"&lt;="&amp;L$49)+SUMPRODUCT(('Dvd Calendar'!$E$1537:$CZ$1537&gt;L$48)*('Dvd Calendar'!$E$1537:$CZ$1537&lt;=L$49)*'Dvd Calendar'!$E$1540:$CZ$1540*(('Dvd Calendar'!$E$1542:$CZ$1542='Field Check'!$C$53)*('Field Check'!$C$53&lt;&gt;"")+('Dvd Calendar'!$E$1542:$CZ$1542='Field Check'!$C$54)*('Field Check'!$C$54&lt;&gt;"")+('Dvd Calendar'!$E$1542:$CZ$1542='Field Check'!$C$55)*('Field Check'!$C$55&lt;&gt;"")+('Dvd Calendar'!$E$1542:$CZ$1542='Field Check'!$C$56)*('Field Check'!$C$56&lt;&gt;"")+('Dvd Calendar'!$E$1542:$CZ$1542='Field Check'!$C$57)*('Field Check'!$C$57&lt;&gt;""))*(COUNTIF('Dvd Calendar'!$E$1544:$CZ$1544,'Dvd Calendar'!$E$1537:$CZ$1537)=0)),"")))</f>
        <v/>
      </c>
      <c r="M190" s="77">
        <f>IF(M$49="","",IF($B190="","",IFERROR(SUMIFS('Dvd Calendar'!$E$1545:$CZ$1545,'Dvd Calendar'!$E$1544:$CZ$1544,"&gt;"&amp;M$48,'Dvd Calendar'!$E$1544:$CZ$1544,"&lt;="&amp;M$49)+SUMPRODUCT(('Dvd Calendar'!$E$1537:$CZ$1537&gt;M$48)*('Dvd Calendar'!$E$1537:$CZ$1537&lt;=M$49)*'Dvd Calendar'!$E$1540:$CZ$1540*(('Dvd Calendar'!$E$1542:$CZ$1542='Field Check'!$C$53)*('Field Check'!$C$53&lt;&gt;"")+('Dvd Calendar'!$E$1542:$CZ$1542='Field Check'!$C$54)*('Field Check'!$C$54&lt;&gt;"")+('Dvd Calendar'!$E$1542:$CZ$1542='Field Check'!$C$55)*('Field Check'!$C$55&lt;&gt;"")+('Dvd Calendar'!$E$1542:$CZ$1542='Field Check'!$C$56)*('Field Check'!$C$56&lt;&gt;"")+('Dvd Calendar'!$E$1542:$CZ$1542='Field Check'!$C$57)*('Field Check'!$C$57&lt;&gt;""))*(COUNTIF('Dvd Calendar'!$E$1544:$CZ$1544,'Dvd Calendar'!$E$1537:$CZ$1537)=0)),"")))</f>
        <v/>
      </c>
      <c r="N190" s="77">
        <f>IF(N$49="","",IF($B190="","",IFERROR(SUMIFS('Dvd Calendar'!$E$1545:$CZ$1545,'Dvd Calendar'!$E$1544:$CZ$1544,"&gt;"&amp;N$48,'Dvd Calendar'!$E$1544:$CZ$1544,"&lt;="&amp;N$49)+SUMPRODUCT(('Dvd Calendar'!$E$1537:$CZ$1537&gt;N$48)*('Dvd Calendar'!$E$1537:$CZ$1537&lt;=N$49)*'Dvd Calendar'!$E$1540:$CZ$1540*(('Dvd Calendar'!$E$1542:$CZ$1542='Field Check'!$C$53)*('Field Check'!$C$53&lt;&gt;"")+('Dvd Calendar'!$E$1542:$CZ$1542='Field Check'!$C$54)*('Field Check'!$C$54&lt;&gt;"")+('Dvd Calendar'!$E$1542:$CZ$1542='Field Check'!$C$55)*('Field Check'!$C$55&lt;&gt;"")+('Dvd Calendar'!$E$1542:$CZ$1542='Field Check'!$C$56)*('Field Check'!$C$56&lt;&gt;"")+('Dvd Calendar'!$E$1542:$CZ$1542='Field Check'!$C$57)*('Field Check'!$C$57&lt;&gt;""))*(COUNTIF('Dvd Calendar'!$E$1544:$CZ$1544,'Dvd Calendar'!$E$1537:$CZ$1537)=0)),"")))</f>
        <v/>
      </c>
      <c r="O190" s="77">
        <f>IF(O$49="","",IF($B190="","",IFERROR(SUMIFS('Dvd Calendar'!$E$1545:$CZ$1545,'Dvd Calendar'!$E$1544:$CZ$1544,"&gt;"&amp;O$48,'Dvd Calendar'!$E$1544:$CZ$1544,"&lt;="&amp;O$49)+SUMPRODUCT(('Dvd Calendar'!$E$1537:$CZ$1537&gt;O$48)*('Dvd Calendar'!$E$1537:$CZ$1537&lt;=O$49)*'Dvd Calendar'!$E$1540:$CZ$1540*(('Dvd Calendar'!$E$1542:$CZ$1542='Field Check'!$C$53)*('Field Check'!$C$53&lt;&gt;"")+('Dvd Calendar'!$E$1542:$CZ$1542='Field Check'!$C$54)*('Field Check'!$C$54&lt;&gt;"")+('Dvd Calendar'!$E$1542:$CZ$1542='Field Check'!$C$55)*('Field Check'!$C$55&lt;&gt;"")+('Dvd Calendar'!$E$1542:$CZ$1542='Field Check'!$C$56)*('Field Check'!$C$56&lt;&gt;"")+('Dvd Calendar'!$E$1542:$CZ$1542='Field Check'!$C$57)*('Field Check'!$C$57&lt;&gt;""))*(COUNTIF('Dvd Calendar'!$E$1544:$CZ$1544,'Dvd Calendar'!$E$1537:$CZ$1537)=0)),"")))</f>
        <v/>
      </c>
      <c r="P190" s="77">
        <f>IF(P$49="","",IF($B190="","",IFERROR(SUMIFS('Dvd Calendar'!$E$1545:$CZ$1545,'Dvd Calendar'!$E$1544:$CZ$1544,"&gt;"&amp;P$48,'Dvd Calendar'!$E$1544:$CZ$1544,"&lt;="&amp;P$49)+SUMPRODUCT(('Dvd Calendar'!$E$1537:$CZ$1537&gt;P$48)*('Dvd Calendar'!$E$1537:$CZ$1537&lt;=P$49)*'Dvd Calendar'!$E$1540:$CZ$1540*(('Dvd Calendar'!$E$1542:$CZ$1542='Field Check'!$C$53)*('Field Check'!$C$53&lt;&gt;"")+('Dvd Calendar'!$E$1542:$CZ$1542='Field Check'!$C$54)*('Field Check'!$C$54&lt;&gt;"")+('Dvd Calendar'!$E$1542:$CZ$1542='Field Check'!$C$55)*('Field Check'!$C$55&lt;&gt;"")+('Dvd Calendar'!$E$1542:$CZ$1542='Field Check'!$C$56)*('Field Check'!$C$56&lt;&gt;"")+('Dvd Calendar'!$E$1542:$CZ$1542='Field Check'!$C$57)*('Field Check'!$C$57&lt;&gt;""))*(COUNTIF('Dvd Calendar'!$E$1544:$CZ$1544,'Dvd Calendar'!$E$1537:$CZ$1537)=0)),"")))</f>
        <v/>
      </c>
      <c r="Q190" s="77">
        <f>IF(Q$49="","",IF($B190="","",IFERROR(SUMIFS('Dvd Calendar'!$E$1545:$CZ$1545,'Dvd Calendar'!$E$1544:$CZ$1544,"&gt;"&amp;Q$48,'Dvd Calendar'!$E$1544:$CZ$1544,"&lt;="&amp;Q$49)+SUMPRODUCT(('Dvd Calendar'!$E$1537:$CZ$1537&gt;Q$48)*('Dvd Calendar'!$E$1537:$CZ$1537&lt;=Q$49)*'Dvd Calendar'!$E$1540:$CZ$1540*(('Dvd Calendar'!$E$1542:$CZ$1542='Field Check'!$C$53)*('Field Check'!$C$53&lt;&gt;"")+('Dvd Calendar'!$E$1542:$CZ$1542='Field Check'!$C$54)*('Field Check'!$C$54&lt;&gt;"")+('Dvd Calendar'!$E$1542:$CZ$1542='Field Check'!$C$55)*('Field Check'!$C$55&lt;&gt;"")+('Dvd Calendar'!$E$1542:$CZ$1542='Field Check'!$C$56)*('Field Check'!$C$56&lt;&gt;"")+('Dvd Calendar'!$E$1542:$CZ$1542='Field Check'!$C$57)*('Field Check'!$C$57&lt;&gt;""))*(COUNTIF('Dvd Calendar'!$E$1544:$CZ$1544,'Dvd Calendar'!$E$1537:$CZ$1537)=0)),"")))</f>
        <v/>
      </c>
      <c r="R190" s="77">
        <f>IF(R$49="","",IF($B190="","",IFERROR(SUMIFS('Dvd Calendar'!$E$1545:$CZ$1545,'Dvd Calendar'!$E$1544:$CZ$1544,"&gt;"&amp;R$48,'Dvd Calendar'!$E$1544:$CZ$1544,"&lt;="&amp;R$49)+SUMPRODUCT(('Dvd Calendar'!$E$1537:$CZ$1537&gt;R$48)*('Dvd Calendar'!$E$1537:$CZ$1537&lt;=R$49)*'Dvd Calendar'!$E$1540:$CZ$1540*(('Dvd Calendar'!$E$1542:$CZ$1542='Field Check'!$C$53)*('Field Check'!$C$53&lt;&gt;"")+('Dvd Calendar'!$E$1542:$CZ$1542='Field Check'!$C$54)*('Field Check'!$C$54&lt;&gt;"")+('Dvd Calendar'!$E$1542:$CZ$1542='Field Check'!$C$55)*('Field Check'!$C$55&lt;&gt;"")+('Dvd Calendar'!$E$1542:$CZ$1542='Field Check'!$C$56)*('Field Check'!$C$56&lt;&gt;"")+('Dvd Calendar'!$E$1542:$CZ$1542='Field Check'!$C$57)*('Field Check'!$C$57&lt;&gt;""))*(COUNTIF('Dvd Calendar'!$E$1544:$CZ$1544,'Dvd Calendar'!$E$1537:$CZ$1537)=0)),"")))</f>
        <v/>
      </c>
    </row>
    <row r="191">
      <c r="B191" s="126">
        <f>IF('AS51'!$C$146="","",'AS51'!$C$146)</f>
        <v/>
      </c>
      <c r="C191" s="77">
        <f>IF(C$49="","",IF($B191="","",IFERROR(SUMIFS('Dvd Calendar'!$E$1556:$CZ$1556,'Dvd Calendar'!$E$1555:$CZ$1555,"&gt;"&amp;C$48,'Dvd Calendar'!$E$1555:$CZ$1555,"&lt;="&amp;C$49)+SUMPRODUCT(('Dvd Calendar'!$E$1548:$CZ$1548&gt;C$48)*('Dvd Calendar'!$E$1548:$CZ$1548&lt;=C$49)*'Dvd Calendar'!$E$1551:$CZ$1551*(('Dvd Calendar'!$E$1553:$CZ$1553='Field Check'!$C$53)*('Field Check'!$C$53&lt;&gt;"")+('Dvd Calendar'!$E$1553:$CZ$1553='Field Check'!$C$54)*('Field Check'!$C$54&lt;&gt;"")+('Dvd Calendar'!$E$1553:$CZ$1553='Field Check'!$C$55)*('Field Check'!$C$55&lt;&gt;"")+('Dvd Calendar'!$E$1553:$CZ$1553='Field Check'!$C$56)*('Field Check'!$C$56&lt;&gt;"")+('Dvd Calendar'!$E$1553:$CZ$1553='Field Check'!$C$57)*('Field Check'!$C$57&lt;&gt;""))*(COUNTIF('Dvd Calendar'!$E$1555:$CZ$1555,'Dvd Calendar'!$E$1548:$CZ$1548)=0)),"")))</f>
        <v/>
      </c>
      <c r="D191" s="77">
        <f>IF(D$49="","",IF($B191="","",IFERROR(SUMIFS('Dvd Calendar'!$E$1556:$CZ$1556,'Dvd Calendar'!$E$1555:$CZ$1555,"&gt;"&amp;D$48,'Dvd Calendar'!$E$1555:$CZ$1555,"&lt;="&amp;D$49)+SUMPRODUCT(('Dvd Calendar'!$E$1548:$CZ$1548&gt;D$48)*('Dvd Calendar'!$E$1548:$CZ$1548&lt;=D$49)*'Dvd Calendar'!$E$1551:$CZ$1551*(('Dvd Calendar'!$E$1553:$CZ$1553='Field Check'!$C$53)*('Field Check'!$C$53&lt;&gt;"")+('Dvd Calendar'!$E$1553:$CZ$1553='Field Check'!$C$54)*('Field Check'!$C$54&lt;&gt;"")+('Dvd Calendar'!$E$1553:$CZ$1553='Field Check'!$C$55)*('Field Check'!$C$55&lt;&gt;"")+('Dvd Calendar'!$E$1553:$CZ$1553='Field Check'!$C$56)*('Field Check'!$C$56&lt;&gt;"")+('Dvd Calendar'!$E$1553:$CZ$1553='Field Check'!$C$57)*('Field Check'!$C$57&lt;&gt;""))*(COUNTIF('Dvd Calendar'!$E$1555:$CZ$1555,'Dvd Calendar'!$E$1548:$CZ$1548)=0)),"")))</f>
        <v/>
      </c>
      <c r="E191" s="77">
        <f>IF(E$49="","",IF($B191="","",IFERROR(SUMIFS('Dvd Calendar'!$E$1556:$CZ$1556,'Dvd Calendar'!$E$1555:$CZ$1555,"&gt;"&amp;E$48,'Dvd Calendar'!$E$1555:$CZ$1555,"&lt;="&amp;E$49)+SUMPRODUCT(('Dvd Calendar'!$E$1548:$CZ$1548&gt;E$48)*('Dvd Calendar'!$E$1548:$CZ$1548&lt;=E$49)*'Dvd Calendar'!$E$1551:$CZ$1551*(('Dvd Calendar'!$E$1553:$CZ$1553='Field Check'!$C$53)*('Field Check'!$C$53&lt;&gt;"")+('Dvd Calendar'!$E$1553:$CZ$1553='Field Check'!$C$54)*('Field Check'!$C$54&lt;&gt;"")+('Dvd Calendar'!$E$1553:$CZ$1553='Field Check'!$C$55)*('Field Check'!$C$55&lt;&gt;"")+('Dvd Calendar'!$E$1553:$CZ$1553='Field Check'!$C$56)*('Field Check'!$C$56&lt;&gt;"")+('Dvd Calendar'!$E$1553:$CZ$1553='Field Check'!$C$57)*('Field Check'!$C$57&lt;&gt;""))*(COUNTIF('Dvd Calendar'!$E$1555:$CZ$1555,'Dvd Calendar'!$E$1548:$CZ$1548)=0)),"")))</f>
        <v/>
      </c>
      <c r="F191" s="77">
        <f>IF(F$49="","",IF($B191="","",IFERROR(SUMIFS('Dvd Calendar'!$E$1556:$CZ$1556,'Dvd Calendar'!$E$1555:$CZ$1555,"&gt;"&amp;F$48,'Dvd Calendar'!$E$1555:$CZ$1555,"&lt;="&amp;F$49)+SUMPRODUCT(('Dvd Calendar'!$E$1548:$CZ$1548&gt;F$48)*('Dvd Calendar'!$E$1548:$CZ$1548&lt;=F$49)*'Dvd Calendar'!$E$1551:$CZ$1551*(('Dvd Calendar'!$E$1553:$CZ$1553='Field Check'!$C$53)*('Field Check'!$C$53&lt;&gt;"")+('Dvd Calendar'!$E$1553:$CZ$1553='Field Check'!$C$54)*('Field Check'!$C$54&lt;&gt;"")+('Dvd Calendar'!$E$1553:$CZ$1553='Field Check'!$C$55)*('Field Check'!$C$55&lt;&gt;"")+('Dvd Calendar'!$E$1553:$CZ$1553='Field Check'!$C$56)*('Field Check'!$C$56&lt;&gt;"")+('Dvd Calendar'!$E$1553:$CZ$1553='Field Check'!$C$57)*('Field Check'!$C$57&lt;&gt;""))*(COUNTIF('Dvd Calendar'!$E$1555:$CZ$1555,'Dvd Calendar'!$E$1548:$CZ$1548)=0)),"")))</f>
        <v/>
      </c>
      <c r="G191" s="77">
        <f>IF(G$49="","",IF($B191="","",IFERROR(SUMIFS('Dvd Calendar'!$E$1556:$CZ$1556,'Dvd Calendar'!$E$1555:$CZ$1555,"&gt;"&amp;G$48,'Dvd Calendar'!$E$1555:$CZ$1555,"&lt;="&amp;G$49)+SUMPRODUCT(('Dvd Calendar'!$E$1548:$CZ$1548&gt;G$48)*('Dvd Calendar'!$E$1548:$CZ$1548&lt;=G$49)*'Dvd Calendar'!$E$1551:$CZ$1551*(('Dvd Calendar'!$E$1553:$CZ$1553='Field Check'!$C$53)*('Field Check'!$C$53&lt;&gt;"")+('Dvd Calendar'!$E$1553:$CZ$1553='Field Check'!$C$54)*('Field Check'!$C$54&lt;&gt;"")+('Dvd Calendar'!$E$1553:$CZ$1553='Field Check'!$C$55)*('Field Check'!$C$55&lt;&gt;"")+('Dvd Calendar'!$E$1553:$CZ$1553='Field Check'!$C$56)*('Field Check'!$C$56&lt;&gt;"")+('Dvd Calendar'!$E$1553:$CZ$1553='Field Check'!$C$57)*('Field Check'!$C$57&lt;&gt;""))*(COUNTIF('Dvd Calendar'!$E$1555:$CZ$1555,'Dvd Calendar'!$E$1548:$CZ$1548)=0)),"")))</f>
        <v/>
      </c>
      <c r="H191" s="77">
        <f>IF(H$49="","",IF($B191="","",IFERROR(SUMIFS('Dvd Calendar'!$E$1556:$CZ$1556,'Dvd Calendar'!$E$1555:$CZ$1555,"&gt;"&amp;H$48,'Dvd Calendar'!$E$1555:$CZ$1555,"&lt;="&amp;H$49)+SUMPRODUCT(('Dvd Calendar'!$E$1548:$CZ$1548&gt;H$48)*('Dvd Calendar'!$E$1548:$CZ$1548&lt;=H$49)*'Dvd Calendar'!$E$1551:$CZ$1551*(('Dvd Calendar'!$E$1553:$CZ$1553='Field Check'!$C$53)*('Field Check'!$C$53&lt;&gt;"")+('Dvd Calendar'!$E$1553:$CZ$1553='Field Check'!$C$54)*('Field Check'!$C$54&lt;&gt;"")+('Dvd Calendar'!$E$1553:$CZ$1553='Field Check'!$C$55)*('Field Check'!$C$55&lt;&gt;"")+('Dvd Calendar'!$E$1553:$CZ$1553='Field Check'!$C$56)*('Field Check'!$C$56&lt;&gt;"")+('Dvd Calendar'!$E$1553:$CZ$1553='Field Check'!$C$57)*('Field Check'!$C$57&lt;&gt;""))*(COUNTIF('Dvd Calendar'!$E$1555:$CZ$1555,'Dvd Calendar'!$E$1548:$CZ$1548)=0)),"")))</f>
        <v/>
      </c>
      <c r="I191" s="77">
        <f>IF(I$49="","",IF($B191="","",IFERROR(SUMIFS('Dvd Calendar'!$E$1556:$CZ$1556,'Dvd Calendar'!$E$1555:$CZ$1555,"&gt;"&amp;I$48,'Dvd Calendar'!$E$1555:$CZ$1555,"&lt;="&amp;I$49)+SUMPRODUCT(('Dvd Calendar'!$E$1548:$CZ$1548&gt;I$48)*('Dvd Calendar'!$E$1548:$CZ$1548&lt;=I$49)*'Dvd Calendar'!$E$1551:$CZ$1551*(('Dvd Calendar'!$E$1553:$CZ$1553='Field Check'!$C$53)*('Field Check'!$C$53&lt;&gt;"")+('Dvd Calendar'!$E$1553:$CZ$1553='Field Check'!$C$54)*('Field Check'!$C$54&lt;&gt;"")+('Dvd Calendar'!$E$1553:$CZ$1553='Field Check'!$C$55)*('Field Check'!$C$55&lt;&gt;"")+('Dvd Calendar'!$E$1553:$CZ$1553='Field Check'!$C$56)*('Field Check'!$C$56&lt;&gt;"")+('Dvd Calendar'!$E$1553:$CZ$1553='Field Check'!$C$57)*('Field Check'!$C$57&lt;&gt;""))*(COUNTIF('Dvd Calendar'!$E$1555:$CZ$1555,'Dvd Calendar'!$E$1548:$CZ$1548)=0)),"")))</f>
        <v/>
      </c>
      <c r="J191" s="77">
        <f>IF(J$49="","",IF($B191="","",IFERROR(SUMIFS('Dvd Calendar'!$E$1556:$CZ$1556,'Dvd Calendar'!$E$1555:$CZ$1555,"&gt;"&amp;J$48,'Dvd Calendar'!$E$1555:$CZ$1555,"&lt;="&amp;J$49)+SUMPRODUCT(('Dvd Calendar'!$E$1548:$CZ$1548&gt;J$48)*('Dvd Calendar'!$E$1548:$CZ$1548&lt;=J$49)*'Dvd Calendar'!$E$1551:$CZ$1551*(('Dvd Calendar'!$E$1553:$CZ$1553='Field Check'!$C$53)*('Field Check'!$C$53&lt;&gt;"")+('Dvd Calendar'!$E$1553:$CZ$1553='Field Check'!$C$54)*('Field Check'!$C$54&lt;&gt;"")+('Dvd Calendar'!$E$1553:$CZ$1553='Field Check'!$C$55)*('Field Check'!$C$55&lt;&gt;"")+('Dvd Calendar'!$E$1553:$CZ$1553='Field Check'!$C$56)*('Field Check'!$C$56&lt;&gt;"")+('Dvd Calendar'!$E$1553:$CZ$1553='Field Check'!$C$57)*('Field Check'!$C$57&lt;&gt;""))*(COUNTIF('Dvd Calendar'!$E$1555:$CZ$1555,'Dvd Calendar'!$E$1548:$CZ$1548)=0)),"")))</f>
        <v/>
      </c>
      <c r="K191" s="77">
        <f>IF(K$49="","",IF($B191="","",IFERROR(SUMIFS('Dvd Calendar'!$E$1556:$CZ$1556,'Dvd Calendar'!$E$1555:$CZ$1555,"&gt;"&amp;K$48,'Dvd Calendar'!$E$1555:$CZ$1555,"&lt;="&amp;K$49)+SUMPRODUCT(('Dvd Calendar'!$E$1548:$CZ$1548&gt;K$48)*('Dvd Calendar'!$E$1548:$CZ$1548&lt;=K$49)*'Dvd Calendar'!$E$1551:$CZ$1551*(('Dvd Calendar'!$E$1553:$CZ$1553='Field Check'!$C$53)*('Field Check'!$C$53&lt;&gt;"")+('Dvd Calendar'!$E$1553:$CZ$1553='Field Check'!$C$54)*('Field Check'!$C$54&lt;&gt;"")+('Dvd Calendar'!$E$1553:$CZ$1553='Field Check'!$C$55)*('Field Check'!$C$55&lt;&gt;"")+('Dvd Calendar'!$E$1553:$CZ$1553='Field Check'!$C$56)*('Field Check'!$C$56&lt;&gt;"")+('Dvd Calendar'!$E$1553:$CZ$1553='Field Check'!$C$57)*('Field Check'!$C$57&lt;&gt;""))*(COUNTIF('Dvd Calendar'!$E$1555:$CZ$1555,'Dvd Calendar'!$E$1548:$CZ$1548)=0)),"")))</f>
        <v/>
      </c>
      <c r="L191" s="77">
        <f>IF(L$49="","",IF($B191="","",IFERROR(SUMIFS('Dvd Calendar'!$E$1556:$CZ$1556,'Dvd Calendar'!$E$1555:$CZ$1555,"&gt;"&amp;L$48,'Dvd Calendar'!$E$1555:$CZ$1555,"&lt;="&amp;L$49)+SUMPRODUCT(('Dvd Calendar'!$E$1548:$CZ$1548&gt;L$48)*('Dvd Calendar'!$E$1548:$CZ$1548&lt;=L$49)*'Dvd Calendar'!$E$1551:$CZ$1551*(('Dvd Calendar'!$E$1553:$CZ$1553='Field Check'!$C$53)*('Field Check'!$C$53&lt;&gt;"")+('Dvd Calendar'!$E$1553:$CZ$1553='Field Check'!$C$54)*('Field Check'!$C$54&lt;&gt;"")+('Dvd Calendar'!$E$1553:$CZ$1553='Field Check'!$C$55)*('Field Check'!$C$55&lt;&gt;"")+('Dvd Calendar'!$E$1553:$CZ$1553='Field Check'!$C$56)*('Field Check'!$C$56&lt;&gt;"")+('Dvd Calendar'!$E$1553:$CZ$1553='Field Check'!$C$57)*('Field Check'!$C$57&lt;&gt;""))*(COUNTIF('Dvd Calendar'!$E$1555:$CZ$1555,'Dvd Calendar'!$E$1548:$CZ$1548)=0)),"")))</f>
        <v/>
      </c>
      <c r="M191" s="77">
        <f>IF(M$49="","",IF($B191="","",IFERROR(SUMIFS('Dvd Calendar'!$E$1556:$CZ$1556,'Dvd Calendar'!$E$1555:$CZ$1555,"&gt;"&amp;M$48,'Dvd Calendar'!$E$1555:$CZ$1555,"&lt;="&amp;M$49)+SUMPRODUCT(('Dvd Calendar'!$E$1548:$CZ$1548&gt;M$48)*('Dvd Calendar'!$E$1548:$CZ$1548&lt;=M$49)*'Dvd Calendar'!$E$1551:$CZ$1551*(('Dvd Calendar'!$E$1553:$CZ$1553='Field Check'!$C$53)*('Field Check'!$C$53&lt;&gt;"")+('Dvd Calendar'!$E$1553:$CZ$1553='Field Check'!$C$54)*('Field Check'!$C$54&lt;&gt;"")+('Dvd Calendar'!$E$1553:$CZ$1553='Field Check'!$C$55)*('Field Check'!$C$55&lt;&gt;"")+('Dvd Calendar'!$E$1553:$CZ$1553='Field Check'!$C$56)*('Field Check'!$C$56&lt;&gt;"")+('Dvd Calendar'!$E$1553:$CZ$1553='Field Check'!$C$57)*('Field Check'!$C$57&lt;&gt;""))*(COUNTIF('Dvd Calendar'!$E$1555:$CZ$1555,'Dvd Calendar'!$E$1548:$CZ$1548)=0)),"")))</f>
        <v/>
      </c>
      <c r="N191" s="77">
        <f>IF(N$49="","",IF($B191="","",IFERROR(SUMIFS('Dvd Calendar'!$E$1556:$CZ$1556,'Dvd Calendar'!$E$1555:$CZ$1555,"&gt;"&amp;N$48,'Dvd Calendar'!$E$1555:$CZ$1555,"&lt;="&amp;N$49)+SUMPRODUCT(('Dvd Calendar'!$E$1548:$CZ$1548&gt;N$48)*('Dvd Calendar'!$E$1548:$CZ$1548&lt;=N$49)*'Dvd Calendar'!$E$1551:$CZ$1551*(('Dvd Calendar'!$E$1553:$CZ$1553='Field Check'!$C$53)*('Field Check'!$C$53&lt;&gt;"")+('Dvd Calendar'!$E$1553:$CZ$1553='Field Check'!$C$54)*('Field Check'!$C$54&lt;&gt;"")+('Dvd Calendar'!$E$1553:$CZ$1553='Field Check'!$C$55)*('Field Check'!$C$55&lt;&gt;"")+('Dvd Calendar'!$E$1553:$CZ$1553='Field Check'!$C$56)*('Field Check'!$C$56&lt;&gt;"")+('Dvd Calendar'!$E$1553:$CZ$1553='Field Check'!$C$57)*('Field Check'!$C$57&lt;&gt;""))*(COUNTIF('Dvd Calendar'!$E$1555:$CZ$1555,'Dvd Calendar'!$E$1548:$CZ$1548)=0)),"")))</f>
        <v/>
      </c>
      <c r="O191" s="77">
        <f>IF(O$49="","",IF($B191="","",IFERROR(SUMIFS('Dvd Calendar'!$E$1556:$CZ$1556,'Dvd Calendar'!$E$1555:$CZ$1555,"&gt;"&amp;O$48,'Dvd Calendar'!$E$1555:$CZ$1555,"&lt;="&amp;O$49)+SUMPRODUCT(('Dvd Calendar'!$E$1548:$CZ$1548&gt;O$48)*('Dvd Calendar'!$E$1548:$CZ$1548&lt;=O$49)*'Dvd Calendar'!$E$1551:$CZ$1551*(('Dvd Calendar'!$E$1553:$CZ$1553='Field Check'!$C$53)*('Field Check'!$C$53&lt;&gt;"")+('Dvd Calendar'!$E$1553:$CZ$1553='Field Check'!$C$54)*('Field Check'!$C$54&lt;&gt;"")+('Dvd Calendar'!$E$1553:$CZ$1553='Field Check'!$C$55)*('Field Check'!$C$55&lt;&gt;"")+('Dvd Calendar'!$E$1553:$CZ$1553='Field Check'!$C$56)*('Field Check'!$C$56&lt;&gt;"")+('Dvd Calendar'!$E$1553:$CZ$1553='Field Check'!$C$57)*('Field Check'!$C$57&lt;&gt;""))*(COUNTIF('Dvd Calendar'!$E$1555:$CZ$1555,'Dvd Calendar'!$E$1548:$CZ$1548)=0)),"")))</f>
        <v/>
      </c>
      <c r="P191" s="77">
        <f>IF(P$49="","",IF($B191="","",IFERROR(SUMIFS('Dvd Calendar'!$E$1556:$CZ$1556,'Dvd Calendar'!$E$1555:$CZ$1555,"&gt;"&amp;P$48,'Dvd Calendar'!$E$1555:$CZ$1555,"&lt;="&amp;P$49)+SUMPRODUCT(('Dvd Calendar'!$E$1548:$CZ$1548&gt;P$48)*('Dvd Calendar'!$E$1548:$CZ$1548&lt;=P$49)*'Dvd Calendar'!$E$1551:$CZ$1551*(('Dvd Calendar'!$E$1553:$CZ$1553='Field Check'!$C$53)*('Field Check'!$C$53&lt;&gt;"")+('Dvd Calendar'!$E$1553:$CZ$1553='Field Check'!$C$54)*('Field Check'!$C$54&lt;&gt;"")+('Dvd Calendar'!$E$1553:$CZ$1553='Field Check'!$C$55)*('Field Check'!$C$55&lt;&gt;"")+('Dvd Calendar'!$E$1553:$CZ$1553='Field Check'!$C$56)*('Field Check'!$C$56&lt;&gt;"")+('Dvd Calendar'!$E$1553:$CZ$1553='Field Check'!$C$57)*('Field Check'!$C$57&lt;&gt;""))*(COUNTIF('Dvd Calendar'!$E$1555:$CZ$1555,'Dvd Calendar'!$E$1548:$CZ$1548)=0)),"")))</f>
        <v/>
      </c>
      <c r="Q191" s="77">
        <f>IF(Q$49="","",IF($B191="","",IFERROR(SUMIFS('Dvd Calendar'!$E$1556:$CZ$1556,'Dvd Calendar'!$E$1555:$CZ$1555,"&gt;"&amp;Q$48,'Dvd Calendar'!$E$1555:$CZ$1555,"&lt;="&amp;Q$49)+SUMPRODUCT(('Dvd Calendar'!$E$1548:$CZ$1548&gt;Q$48)*('Dvd Calendar'!$E$1548:$CZ$1548&lt;=Q$49)*'Dvd Calendar'!$E$1551:$CZ$1551*(('Dvd Calendar'!$E$1553:$CZ$1553='Field Check'!$C$53)*('Field Check'!$C$53&lt;&gt;"")+('Dvd Calendar'!$E$1553:$CZ$1553='Field Check'!$C$54)*('Field Check'!$C$54&lt;&gt;"")+('Dvd Calendar'!$E$1553:$CZ$1553='Field Check'!$C$55)*('Field Check'!$C$55&lt;&gt;"")+('Dvd Calendar'!$E$1553:$CZ$1553='Field Check'!$C$56)*('Field Check'!$C$56&lt;&gt;"")+('Dvd Calendar'!$E$1553:$CZ$1553='Field Check'!$C$57)*('Field Check'!$C$57&lt;&gt;""))*(COUNTIF('Dvd Calendar'!$E$1555:$CZ$1555,'Dvd Calendar'!$E$1548:$CZ$1548)=0)),"")))</f>
        <v/>
      </c>
      <c r="R191" s="77">
        <f>IF(R$49="","",IF($B191="","",IFERROR(SUMIFS('Dvd Calendar'!$E$1556:$CZ$1556,'Dvd Calendar'!$E$1555:$CZ$1555,"&gt;"&amp;R$48,'Dvd Calendar'!$E$1555:$CZ$1555,"&lt;="&amp;R$49)+SUMPRODUCT(('Dvd Calendar'!$E$1548:$CZ$1548&gt;R$48)*('Dvd Calendar'!$E$1548:$CZ$1548&lt;=R$49)*'Dvd Calendar'!$E$1551:$CZ$1551*(('Dvd Calendar'!$E$1553:$CZ$1553='Field Check'!$C$53)*('Field Check'!$C$53&lt;&gt;"")+('Dvd Calendar'!$E$1553:$CZ$1553='Field Check'!$C$54)*('Field Check'!$C$54&lt;&gt;"")+('Dvd Calendar'!$E$1553:$CZ$1553='Field Check'!$C$55)*('Field Check'!$C$55&lt;&gt;"")+('Dvd Calendar'!$E$1553:$CZ$1553='Field Check'!$C$56)*('Field Check'!$C$56&lt;&gt;"")+('Dvd Calendar'!$E$1553:$CZ$1553='Field Check'!$C$57)*('Field Check'!$C$57&lt;&gt;""))*(COUNTIF('Dvd Calendar'!$E$1555:$CZ$1555,'Dvd Calendar'!$E$1548:$CZ$1548)=0)),"")))</f>
        <v/>
      </c>
    </row>
    <row r="192">
      <c r="B192" s="126">
        <f>IF('AS51'!$C$147="","",'AS51'!$C$147)</f>
        <v/>
      </c>
      <c r="C192" s="77">
        <f>IF(C$49="","",IF($B192="","",IFERROR(SUMIFS('Dvd Calendar'!$E$1567:$CZ$1567,'Dvd Calendar'!$E$1566:$CZ$1566,"&gt;"&amp;C$48,'Dvd Calendar'!$E$1566:$CZ$1566,"&lt;="&amp;C$49)+SUMPRODUCT(('Dvd Calendar'!$E$1559:$CZ$1559&gt;C$48)*('Dvd Calendar'!$E$1559:$CZ$1559&lt;=C$49)*'Dvd Calendar'!$E$1562:$CZ$1562*(('Dvd Calendar'!$E$1564:$CZ$1564='Field Check'!$C$53)*('Field Check'!$C$53&lt;&gt;"")+('Dvd Calendar'!$E$1564:$CZ$1564='Field Check'!$C$54)*('Field Check'!$C$54&lt;&gt;"")+('Dvd Calendar'!$E$1564:$CZ$1564='Field Check'!$C$55)*('Field Check'!$C$55&lt;&gt;"")+('Dvd Calendar'!$E$1564:$CZ$1564='Field Check'!$C$56)*('Field Check'!$C$56&lt;&gt;"")+('Dvd Calendar'!$E$1564:$CZ$1564='Field Check'!$C$57)*('Field Check'!$C$57&lt;&gt;""))*(COUNTIF('Dvd Calendar'!$E$1566:$CZ$1566,'Dvd Calendar'!$E$1559:$CZ$1559)=0)),"")))</f>
        <v/>
      </c>
      <c r="D192" s="77">
        <f>IF(D$49="","",IF($B192="","",IFERROR(SUMIFS('Dvd Calendar'!$E$1567:$CZ$1567,'Dvd Calendar'!$E$1566:$CZ$1566,"&gt;"&amp;D$48,'Dvd Calendar'!$E$1566:$CZ$1566,"&lt;="&amp;D$49)+SUMPRODUCT(('Dvd Calendar'!$E$1559:$CZ$1559&gt;D$48)*('Dvd Calendar'!$E$1559:$CZ$1559&lt;=D$49)*'Dvd Calendar'!$E$1562:$CZ$1562*(('Dvd Calendar'!$E$1564:$CZ$1564='Field Check'!$C$53)*('Field Check'!$C$53&lt;&gt;"")+('Dvd Calendar'!$E$1564:$CZ$1564='Field Check'!$C$54)*('Field Check'!$C$54&lt;&gt;"")+('Dvd Calendar'!$E$1564:$CZ$1564='Field Check'!$C$55)*('Field Check'!$C$55&lt;&gt;"")+('Dvd Calendar'!$E$1564:$CZ$1564='Field Check'!$C$56)*('Field Check'!$C$56&lt;&gt;"")+('Dvd Calendar'!$E$1564:$CZ$1564='Field Check'!$C$57)*('Field Check'!$C$57&lt;&gt;""))*(COUNTIF('Dvd Calendar'!$E$1566:$CZ$1566,'Dvd Calendar'!$E$1559:$CZ$1559)=0)),"")))</f>
        <v/>
      </c>
      <c r="E192" s="77">
        <f>IF(E$49="","",IF($B192="","",IFERROR(SUMIFS('Dvd Calendar'!$E$1567:$CZ$1567,'Dvd Calendar'!$E$1566:$CZ$1566,"&gt;"&amp;E$48,'Dvd Calendar'!$E$1566:$CZ$1566,"&lt;="&amp;E$49)+SUMPRODUCT(('Dvd Calendar'!$E$1559:$CZ$1559&gt;E$48)*('Dvd Calendar'!$E$1559:$CZ$1559&lt;=E$49)*'Dvd Calendar'!$E$1562:$CZ$1562*(('Dvd Calendar'!$E$1564:$CZ$1564='Field Check'!$C$53)*('Field Check'!$C$53&lt;&gt;"")+('Dvd Calendar'!$E$1564:$CZ$1564='Field Check'!$C$54)*('Field Check'!$C$54&lt;&gt;"")+('Dvd Calendar'!$E$1564:$CZ$1564='Field Check'!$C$55)*('Field Check'!$C$55&lt;&gt;"")+('Dvd Calendar'!$E$1564:$CZ$1564='Field Check'!$C$56)*('Field Check'!$C$56&lt;&gt;"")+('Dvd Calendar'!$E$1564:$CZ$1564='Field Check'!$C$57)*('Field Check'!$C$57&lt;&gt;""))*(COUNTIF('Dvd Calendar'!$E$1566:$CZ$1566,'Dvd Calendar'!$E$1559:$CZ$1559)=0)),"")))</f>
        <v/>
      </c>
      <c r="F192" s="77">
        <f>IF(F$49="","",IF($B192="","",IFERROR(SUMIFS('Dvd Calendar'!$E$1567:$CZ$1567,'Dvd Calendar'!$E$1566:$CZ$1566,"&gt;"&amp;F$48,'Dvd Calendar'!$E$1566:$CZ$1566,"&lt;="&amp;F$49)+SUMPRODUCT(('Dvd Calendar'!$E$1559:$CZ$1559&gt;F$48)*('Dvd Calendar'!$E$1559:$CZ$1559&lt;=F$49)*'Dvd Calendar'!$E$1562:$CZ$1562*(('Dvd Calendar'!$E$1564:$CZ$1564='Field Check'!$C$53)*('Field Check'!$C$53&lt;&gt;"")+('Dvd Calendar'!$E$1564:$CZ$1564='Field Check'!$C$54)*('Field Check'!$C$54&lt;&gt;"")+('Dvd Calendar'!$E$1564:$CZ$1564='Field Check'!$C$55)*('Field Check'!$C$55&lt;&gt;"")+('Dvd Calendar'!$E$1564:$CZ$1564='Field Check'!$C$56)*('Field Check'!$C$56&lt;&gt;"")+('Dvd Calendar'!$E$1564:$CZ$1564='Field Check'!$C$57)*('Field Check'!$C$57&lt;&gt;""))*(COUNTIF('Dvd Calendar'!$E$1566:$CZ$1566,'Dvd Calendar'!$E$1559:$CZ$1559)=0)),"")))</f>
        <v/>
      </c>
      <c r="G192" s="77">
        <f>IF(G$49="","",IF($B192="","",IFERROR(SUMIFS('Dvd Calendar'!$E$1567:$CZ$1567,'Dvd Calendar'!$E$1566:$CZ$1566,"&gt;"&amp;G$48,'Dvd Calendar'!$E$1566:$CZ$1566,"&lt;="&amp;G$49)+SUMPRODUCT(('Dvd Calendar'!$E$1559:$CZ$1559&gt;G$48)*('Dvd Calendar'!$E$1559:$CZ$1559&lt;=G$49)*'Dvd Calendar'!$E$1562:$CZ$1562*(('Dvd Calendar'!$E$1564:$CZ$1564='Field Check'!$C$53)*('Field Check'!$C$53&lt;&gt;"")+('Dvd Calendar'!$E$1564:$CZ$1564='Field Check'!$C$54)*('Field Check'!$C$54&lt;&gt;"")+('Dvd Calendar'!$E$1564:$CZ$1564='Field Check'!$C$55)*('Field Check'!$C$55&lt;&gt;"")+('Dvd Calendar'!$E$1564:$CZ$1564='Field Check'!$C$56)*('Field Check'!$C$56&lt;&gt;"")+('Dvd Calendar'!$E$1564:$CZ$1564='Field Check'!$C$57)*('Field Check'!$C$57&lt;&gt;""))*(COUNTIF('Dvd Calendar'!$E$1566:$CZ$1566,'Dvd Calendar'!$E$1559:$CZ$1559)=0)),"")))</f>
        <v/>
      </c>
      <c r="H192" s="77">
        <f>IF(H$49="","",IF($B192="","",IFERROR(SUMIFS('Dvd Calendar'!$E$1567:$CZ$1567,'Dvd Calendar'!$E$1566:$CZ$1566,"&gt;"&amp;H$48,'Dvd Calendar'!$E$1566:$CZ$1566,"&lt;="&amp;H$49)+SUMPRODUCT(('Dvd Calendar'!$E$1559:$CZ$1559&gt;H$48)*('Dvd Calendar'!$E$1559:$CZ$1559&lt;=H$49)*'Dvd Calendar'!$E$1562:$CZ$1562*(('Dvd Calendar'!$E$1564:$CZ$1564='Field Check'!$C$53)*('Field Check'!$C$53&lt;&gt;"")+('Dvd Calendar'!$E$1564:$CZ$1564='Field Check'!$C$54)*('Field Check'!$C$54&lt;&gt;"")+('Dvd Calendar'!$E$1564:$CZ$1564='Field Check'!$C$55)*('Field Check'!$C$55&lt;&gt;"")+('Dvd Calendar'!$E$1564:$CZ$1564='Field Check'!$C$56)*('Field Check'!$C$56&lt;&gt;"")+('Dvd Calendar'!$E$1564:$CZ$1564='Field Check'!$C$57)*('Field Check'!$C$57&lt;&gt;""))*(COUNTIF('Dvd Calendar'!$E$1566:$CZ$1566,'Dvd Calendar'!$E$1559:$CZ$1559)=0)),"")))</f>
        <v/>
      </c>
      <c r="I192" s="77">
        <f>IF(I$49="","",IF($B192="","",IFERROR(SUMIFS('Dvd Calendar'!$E$1567:$CZ$1567,'Dvd Calendar'!$E$1566:$CZ$1566,"&gt;"&amp;I$48,'Dvd Calendar'!$E$1566:$CZ$1566,"&lt;="&amp;I$49)+SUMPRODUCT(('Dvd Calendar'!$E$1559:$CZ$1559&gt;I$48)*('Dvd Calendar'!$E$1559:$CZ$1559&lt;=I$49)*'Dvd Calendar'!$E$1562:$CZ$1562*(('Dvd Calendar'!$E$1564:$CZ$1564='Field Check'!$C$53)*('Field Check'!$C$53&lt;&gt;"")+('Dvd Calendar'!$E$1564:$CZ$1564='Field Check'!$C$54)*('Field Check'!$C$54&lt;&gt;"")+('Dvd Calendar'!$E$1564:$CZ$1564='Field Check'!$C$55)*('Field Check'!$C$55&lt;&gt;"")+('Dvd Calendar'!$E$1564:$CZ$1564='Field Check'!$C$56)*('Field Check'!$C$56&lt;&gt;"")+('Dvd Calendar'!$E$1564:$CZ$1564='Field Check'!$C$57)*('Field Check'!$C$57&lt;&gt;""))*(COUNTIF('Dvd Calendar'!$E$1566:$CZ$1566,'Dvd Calendar'!$E$1559:$CZ$1559)=0)),"")))</f>
        <v/>
      </c>
      <c r="J192" s="77">
        <f>IF(J$49="","",IF($B192="","",IFERROR(SUMIFS('Dvd Calendar'!$E$1567:$CZ$1567,'Dvd Calendar'!$E$1566:$CZ$1566,"&gt;"&amp;J$48,'Dvd Calendar'!$E$1566:$CZ$1566,"&lt;="&amp;J$49)+SUMPRODUCT(('Dvd Calendar'!$E$1559:$CZ$1559&gt;J$48)*('Dvd Calendar'!$E$1559:$CZ$1559&lt;=J$49)*'Dvd Calendar'!$E$1562:$CZ$1562*(('Dvd Calendar'!$E$1564:$CZ$1564='Field Check'!$C$53)*('Field Check'!$C$53&lt;&gt;"")+('Dvd Calendar'!$E$1564:$CZ$1564='Field Check'!$C$54)*('Field Check'!$C$54&lt;&gt;"")+('Dvd Calendar'!$E$1564:$CZ$1564='Field Check'!$C$55)*('Field Check'!$C$55&lt;&gt;"")+('Dvd Calendar'!$E$1564:$CZ$1564='Field Check'!$C$56)*('Field Check'!$C$56&lt;&gt;"")+('Dvd Calendar'!$E$1564:$CZ$1564='Field Check'!$C$57)*('Field Check'!$C$57&lt;&gt;""))*(COUNTIF('Dvd Calendar'!$E$1566:$CZ$1566,'Dvd Calendar'!$E$1559:$CZ$1559)=0)),"")))</f>
        <v/>
      </c>
      <c r="K192" s="77">
        <f>IF(K$49="","",IF($B192="","",IFERROR(SUMIFS('Dvd Calendar'!$E$1567:$CZ$1567,'Dvd Calendar'!$E$1566:$CZ$1566,"&gt;"&amp;K$48,'Dvd Calendar'!$E$1566:$CZ$1566,"&lt;="&amp;K$49)+SUMPRODUCT(('Dvd Calendar'!$E$1559:$CZ$1559&gt;K$48)*('Dvd Calendar'!$E$1559:$CZ$1559&lt;=K$49)*'Dvd Calendar'!$E$1562:$CZ$1562*(('Dvd Calendar'!$E$1564:$CZ$1564='Field Check'!$C$53)*('Field Check'!$C$53&lt;&gt;"")+('Dvd Calendar'!$E$1564:$CZ$1564='Field Check'!$C$54)*('Field Check'!$C$54&lt;&gt;"")+('Dvd Calendar'!$E$1564:$CZ$1564='Field Check'!$C$55)*('Field Check'!$C$55&lt;&gt;"")+('Dvd Calendar'!$E$1564:$CZ$1564='Field Check'!$C$56)*('Field Check'!$C$56&lt;&gt;"")+('Dvd Calendar'!$E$1564:$CZ$1564='Field Check'!$C$57)*('Field Check'!$C$57&lt;&gt;""))*(COUNTIF('Dvd Calendar'!$E$1566:$CZ$1566,'Dvd Calendar'!$E$1559:$CZ$1559)=0)),"")))</f>
        <v/>
      </c>
      <c r="L192" s="77">
        <f>IF(L$49="","",IF($B192="","",IFERROR(SUMIFS('Dvd Calendar'!$E$1567:$CZ$1567,'Dvd Calendar'!$E$1566:$CZ$1566,"&gt;"&amp;L$48,'Dvd Calendar'!$E$1566:$CZ$1566,"&lt;="&amp;L$49)+SUMPRODUCT(('Dvd Calendar'!$E$1559:$CZ$1559&gt;L$48)*('Dvd Calendar'!$E$1559:$CZ$1559&lt;=L$49)*'Dvd Calendar'!$E$1562:$CZ$1562*(('Dvd Calendar'!$E$1564:$CZ$1564='Field Check'!$C$53)*('Field Check'!$C$53&lt;&gt;"")+('Dvd Calendar'!$E$1564:$CZ$1564='Field Check'!$C$54)*('Field Check'!$C$54&lt;&gt;"")+('Dvd Calendar'!$E$1564:$CZ$1564='Field Check'!$C$55)*('Field Check'!$C$55&lt;&gt;"")+('Dvd Calendar'!$E$1564:$CZ$1564='Field Check'!$C$56)*('Field Check'!$C$56&lt;&gt;"")+('Dvd Calendar'!$E$1564:$CZ$1564='Field Check'!$C$57)*('Field Check'!$C$57&lt;&gt;""))*(COUNTIF('Dvd Calendar'!$E$1566:$CZ$1566,'Dvd Calendar'!$E$1559:$CZ$1559)=0)),"")))</f>
        <v/>
      </c>
      <c r="M192" s="77">
        <f>IF(M$49="","",IF($B192="","",IFERROR(SUMIFS('Dvd Calendar'!$E$1567:$CZ$1567,'Dvd Calendar'!$E$1566:$CZ$1566,"&gt;"&amp;M$48,'Dvd Calendar'!$E$1566:$CZ$1566,"&lt;="&amp;M$49)+SUMPRODUCT(('Dvd Calendar'!$E$1559:$CZ$1559&gt;M$48)*('Dvd Calendar'!$E$1559:$CZ$1559&lt;=M$49)*'Dvd Calendar'!$E$1562:$CZ$1562*(('Dvd Calendar'!$E$1564:$CZ$1564='Field Check'!$C$53)*('Field Check'!$C$53&lt;&gt;"")+('Dvd Calendar'!$E$1564:$CZ$1564='Field Check'!$C$54)*('Field Check'!$C$54&lt;&gt;"")+('Dvd Calendar'!$E$1564:$CZ$1564='Field Check'!$C$55)*('Field Check'!$C$55&lt;&gt;"")+('Dvd Calendar'!$E$1564:$CZ$1564='Field Check'!$C$56)*('Field Check'!$C$56&lt;&gt;"")+('Dvd Calendar'!$E$1564:$CZ$1564='Field Check'!$C$57)*('Field Check'!$C$57&lt;&gt;""))*(COUNTIF('Dvd Calendar'!$E$1566:$CZ$1566,'Dvd Calendar'!$E$1559:$CZ$1559)=0)),"")))</f>
        <v/>
      </c>
      <c r="N192" s="77">
        <f>IF(N$49="","",IF($B192="","",IFERROR(SUMIFS('Dvd Calendar'!$E$1567:$CZ$1567,'Dvd Calendar'!$E$1566:$CZ$1566,"&gt;"&amp;N$48,'Dvd Calendar'!$E$1566:$CZ$1566,"&lt;="&amp;N$49)+SUMPRODUCT(('Dvd Calendar'!$E$1559:$CZ$1559&gt;N$48)*('Dvd Calendar'!$E$1559:$CZ$1559&lt;=N$49)*'Dvd Calendar'!$E$1562:$CZ$1562*(('Dvd Calendar'!$E$1564:$CZ$1564='Field Check'!$C$53)*('Field Check'!$C$53&lt;&gt;"")+('Dvd Calendar'!$E$1564:$CZ$1564='Field Check'!$C$54)*('Field Check'!$C$54&lt;&gt;"")+('Dvd Calendar'!$E$1564:$CZ$1564='Field Check'!$C$55)*('Field Check'!$C$55&lt;&gt;"")+('Dvd Calendar'!$E$1564:$CZ$1564='Field Check'!$C$56)*('Field Check'!$C$56&lt;&gt;"")+('Dvd Calendar'!$E$1564:$CZ$1564='Field Check'!$C$57)*('Field Check'!$C$57&lt;&gt;""))*(COUNTIF('Dvd Calendar'!$E$1566:$CZ$1566,'Dvd Calendar'!$E$1559:$CZ$1559)=0)),"")))</f>
        <v/>
      </c>
      <c r="O192" s="77">
        <f>IF(O$49="","",IF($B192="","",IFERROR(SUMIFS('Dvd Calendar'!$E$1567:$CZ$1567,'Dvd Calendar'!$E$1566:$CZ$1566,"&gt;"&amp;O$48,'Dvd Calendar'!$E$1566:$CZ$1566,"&lt;="&amp;O$49)+SUMPRODUCT(('Dvd Calendar'!$E$1559:$CZ$1559&gt;O$48)*('Dvd Calendar'!$E$1559:$CZ$1559&lt;=O$49)*'Dvd Calendar'!$E$1562:$CZ$1562*(('Dvd Calendar'!$E$1564:$CZ$1564='Field Check'!$C$53)*('Field Check'!$C$53&lt;&gt;"")+('Dvd Calendar'!$E$1564:$CZ$1564='Field Check'!$C$54)*('Field Check'!$C$54&lt;&gt;"")+('Dvd Calendar'!$E$1564:$CZ$1564='Field Check'!$C$55)*('Field Check'!$C$55&lt;&gt;"")+('Dvd Calendar'!$E$1564:$CZ$1564='Field Check'!$C$56)*('Field Check'!$C$56&lt;&gt;"")+('Dvd Calendar'!$E$1564:$CZ$1564='Field Check'!$C$57)*('Field Check'!$C$57&lt;&gt;""))*(COUNTIF('Dvd Calendar'!$E$1566:$CZ$1566,'Dvd Calendar'!$E$1559:$CZ$1559)=0)),"")))</f>
        <v/>
      </c>
      <c r="P192" s="77">
        <f>IF(P$49="","",IF($B192="","",IFERROR(SUMIFS('Dvd Calendar'!$E$1567:$CZ$1567,'Dvd Calendar'!$E$1566:$CZ$1566,"&gt;"&amp;P$48,'Dvd Calendar'!$E$1566:$CZ$1566,"&lt;="&amp;P$49)+SUMPRODUCT(('Dvd Calendar'!$E$1559:$CZ$1559&gt;P$48)*('Dvd Calendar'!$E$1559:$CZ$1559&lt;=P$49)*'Dvd Calendar'!$E$1562:$CZ$1562*(('Dvd Calendar'!$E$1564:$CZ$1564='Field Check'!$C$53)*('Field Check'!$C$53&lt;&gt;"")+('Dvd Calendar'!$E$1564:$CZ$1564='Field Check'!$C$54)*('Field Check'!$C$54&lt;&gt;"")+('Dvd Calendar'!$E$1564:$CZ$1564='Field Check'!$C$55)*('Field Check'!$C$55&lt;&gt;"")+('Dvd Calendar'!$E$1564:$CZ$1564='Field Check'!$C$56)*('Field Check'!$C$56&lt;&gt;"")+('Dvd Calendar'!$E$1564:$CZ$1564='Field Check'!$C$57)*('Field Check'!$C$57&lt;&gt;""))*(COUNTIF('Dvd Calendar'!$E$1566:$CZ$1566,'Dvd Calendar'!$E$1559:$CZ$1559)=0)),"")))</f>
        <v/>
      </c>
      <c r="Q192" s="77">
        <f>IF(Q$49="","",IF($B192="","",IFERROR(SUMIFS('Dvd Calendar'!$E$1567:$CZ$1567,'Dvd Calendar'!$E$1566:$CZ$1566,"&gt;"&amp;Q$48,'Dvd Calendar'!$E$1566:$CZ$1566,"&lt;="&amp;Q$49)+SUMPRODUCT(('Dvd Calendar'!$E$1559:$CZ$1559&gt;Q$48)*('Dvd Calendar'!$E$1559:$CZ$1559&lt;=Q$49)*'Dvd Calendar'!$E$1562:$CZ$1562*(('Dvd Calendar'!$E$1564:$CZ$1564='Field Check'!$C$53)*('Field Check'!$C$53&lt;&gt;"")+('Dvd Calendar'!$E$1564:$CZ$1564='Field Check'!$C$54)*('Field Check'!$C$54&lt;&gt;"")+('Dvd Calendar'!$E$1564:$CZ$1564='Field Check'!$C$55)*('Field Check'!$C$55&lt;&gt;"")+('Dvd Calendar'!$E$1564:$CZ$1564='Field Check'!$C$56)*('Field Check'!$C$56&lt;&gt;"")+('Dvd Calendar'!$E$1564:$CZ$1564='Field Check'!$C$57)*('Field Check'!$C$57&lt;&gt;""))*(COUNTIF('Dvd Calendar'!$E$1566:$CZ$1566,'Dvd Calendar'!$E$1559:$CZ$1559)=0)),"")))</f>
        <v/>
      </c>
      <c r="R192" s="77">
        <f>IF(R$49="","",IF($B192="","",IFERROR(SUMIFS('Dvd Calendar'!$E$1567:$CZ$1567,'Dvd Calendar'!$E$1566:$CZ$1566,"&gt;"&amp;R$48,'Dvd Calendar'!$E$1566:$CZ$1566,"&lt;="&amp;R$49)+SUMPRODUCT(('Dvd Calendar'!$E$1559:$CZ$1559&gt;R$48)*('Dvd Calendar'!$E$1559:$CZ$1559&lt;=R$49)*'Dvd Calendar'!$E$1562:$CZ$1562*(('Dvd Calendar'!$E$1564:$CZ$1564='Field Check'!$C$53)*('Field Check'!$C$53&lt;&gt;"")+('Dvd Calendar'!$E$1564:$CZ$1564='Field Check'!$C$54)*('Field Check'!$C$54&lt;&gt;"")+('Dvd Calendar'!$E$1564:$CZ$1564='Field Check'!$C$55)*('Field Check'!$C$55&lt;&gt;"")+('Dvd Calendar'!$E$1564:$CZ$1564='Field Check'!$C$56)*('Field Check'!$C$56&lt;&gt;"")+('Dvd Calendar'!$E$1564:$CZ$1564='Field Check'!$C$57)*('Field Check'!$C$57&lt;&gt;""))*(COUNTIF('Dvd Calendar'!$E$1566:$CZ$1566,'Dvd Calendar'!$E$1559:$CZ$1559)=0)),"")))</f>
        <v/>
      </c>
    </row>
    <row r="193">
      <c r="B193" s="126">
        <f>IF('AS51'!$C$148="","",'AS51'!$C$148)</f>
        <v/>
      </c>
      <c r="C193" s="77">
        <f>IF(C$49="","",IF($B193="","",IFERROR(SUMIFS('Dvd Calendar'!$E$1578:$CZ$1578,'Dvd Calendar'!$E$1577:$CZ$1577,"&gt;"&amp;C$48,'Dvd Calendar'!$E$1577:$CZ$1577,"&lt;="&amp;C$49)+SUMPRODUCT(('Dvd Calendar'!$E$1570:$CZ$1570&gt;C$48)*('Dvd Calendar'!$E$1570:$CZ$1570&lt;=C$49)*'Dvd Calendar'!$E$1573:$CZ$1573*(('Dvd Calendar'!$E$1575:$CZ$1575='Field Check'!$C$53)*('Field Check'!$C$53&lt;&gt;"")+('Dvd Calendar'!$E$1575:$CZ$1575='Field Check'!$C$54)*('Field Check'!$C$54&lt;&gt;"")+('Dvd Calendar'!$E$1575:$CZ$1575='Field Check'!$C$55)*('Field Check'!$C$55&lt;&gt;"")+('Dvd Calendar'!$E$1575:$CZ$1575='Field Check'!$C$56)*('Field Check'!$C$56&lt;&gt;"")+('Dvd Calendar'!$E$1575:$CZ$1575='Field Check'!$C$57)*('Field Check'!$C$57&lt;&gt;""))*(COUNTIF('Dvd Calendar'!$E$1577:$CZ$1577,'Dvd Calendar'!$E$1570:$CZ$1570)=0)),"")))</f>
        <v/>
      </c>
      <c r="D193" s="77">
        <f>IF(D$49="","",IF($B193="","",IFERROR(SUMIFS('Dvd Calendar'!$E$1578:$CZ$1578,'Dvd Calendar'!$E$1577:$CZ$1577,"&gt;"&amp;D$48,'Dvd Calendar'!$E$1577:$CZ$1577,"&lt;="&amp;D$49)+SUMPRODUCT(('Dvd Calendar'!$E$1570:$CZ$1570&gt;D$48)*('Dvd Calendar'!$E$1570:$CZ$1570&lt;=D$49)*'Dvd Calendar'!$E$1573:$CZ$1573*(('Dvd Calendar'!$E$1575:$CZ$1575='Field Check'!$C$53)*('Field Check'!$C$53&lt;&gt;"")+('Dvd Calendar'!$E$1575:$CZ$1575='Field Check'!$C$54)*('Field Check'!$C$54&lt;&gt;"")+('Dvd Calendar'!$E$1575:$CZ$1575='Field Check'!$C$55)*('Field Check'!$C$55&lt;&gt;"")+('Dvd Calendar'!$E$1575:$CZ$1575='Field Check'!$C$56)*('Field Check'!$C$56&lt;&gt;"")+('Dvd Calendar'!$E$1575:$CZ$1575='Field Check'!$C$57)*('Field Check'!$C$57&lt;&gt;""))*(COUNTIF('Dvd Calendar'!$E$1577:$CZ$1577,'Dvd Calendar'!$E$1570:$CZ$1570)=0)),"")))</f>
        <v/>
      </c>
      <c r="E193" s="77">
        <f>IF(E$49="","",IF($B193="","",IFERROR(SUMIFS('Dvd Calendar'!$E$1578:$CZ$1578,'Dvd Calendar'!$E$1577:$CZ$1577,"&gt;"&amp;E$48,'Dvd Calendar'!$E$1577:$CZ$1577,"&lt;="&amp;E$49)+SUMPRODUCT(('Dvd Calendar'!$E$1570:$CZ$1570&gt;E$48)*('Dvd Calendar'!$E$1570:$CZ$1570&lt;=E$49)*'Dvd Calendar'!$E$1573:$CZ$1573*(('Dvd Calendar'!$E$1575:$CZ$1575='Field Check'!$C$53)*('Field Check'!$C$53&lt;&gt;"")+('Dvd Calendar'!$E$1575:$CZ$1575='Field Check'!$C$54)*('Field Check'!$C$54&lt;&gt;"")+('Dvd Calendar'!$E$1575:$CZ$1575='Field Check'!$C$55)*('Field Check'!$C$55&lt;&gt;"")+('Dvd Calendar'!$E$1575:$CZ$1575='Field Check'!$C$56)*('Field Check'!$C$56&lt;&gt;"")+('Dvd Calendar'!$E$1575:$CZ$1575='Field Check'!$C$57)*('Field Check'!$C$57&lt;&gt;""))*(COUNTIF('Dvd Calendar'!$E$1577:$CZ$1577,'Dvd Calendar'!$E$1570:$CZ$1570)=0)),"")))</f>
        <v/>
      </c>
      <c r="F193" s="77">
        <f>IF(F$49="","",IF($B193="","",IFERROR(SUMIFS('Dvd Calendar'!$E$1578:$CZ$1578,'Dvd Calendar'!$E$1577:$CZ$1577,"&gt;"&amp;F$48,'Dvd Calendar'!$E$1577:$CZ$1577,"&lt;="&amp;F$49)+SUMPRODUCT(('Dvd Calendar'!$E$1570:$CZ$1570&gt;F$48)*('Dvd Calendar'!$E$1570:$CZ$1570&lt;=F$49)*'Dvd Calendar'!$E$1573:$CZ$1573*(('Dvd Calendar'!$E$1575:$CZ$1575='Field Check'!$C$53)*('Field Check'!$C$53&lt;&gt;"")+('Dvd Calendar'!$E$1575:$CZ$1575='Field Check'!$C$54)*('Field Check'!$C$54&lt;&gt;"")+('Dvd Calendar'!$E$1575:$CZ$1575='Field Check'!$C$55)*('Field Check'!$C$55&lt;&gt;"")+('Dvd Calendar'!$E$1575:$CZ$1575='Field Check'!$C$56)*('Field Check'!$C$56&lt;&gt;"")+('Dvd Calendar'!$E$1575:$CZ$1575='Field Check'!$C$57)*('Field Check'!$C$57&lt;&gt;""))*(COUNTIF('Dvd Calendar'!$E$1577:$CZ$1577,'Dvd Calendar'!$E$1570:$CZ$1570)=0)),"")))</f>
        <v/>
      </c>
      <c r="G193" s="77">
        <f>IF(G$49="","",IF($B193="","",IFERROR(SUMIFS('Dvd Calendar'!$E$1578:$CZ$1578,'Dvd Calendar'!$E$1577:$CZ$1577,"&gt;"&amp;G$48,'Dvd Calendar'!$E$1577:$CZ$1577,"&lt;="&amp;G$49)+SUMPRODUCT(('Dvd Calendar'!$E$1570:$CZ$1570&gt;G$48)*('Dvd Calendar'!$E$1570:$CZ$1570&lt;=G$49)*'Dvd Calendar'!$E$1573:$CZ$1573*(('Dvd Calendar'!$E$1575:$CZ$1575='Field Check'!$C$53)*('Field Check'!$C$53&lt;&gt;"")+('Dvd Calendar'!$E$1575:$CZ$1575='Field Check'!$C$54)*('Field Check'!$C$54&lt;&gt;"")+('Dvd Calendar'!$E$1575:$CZ$1575='Field Check'!$C$55)*('Field Check'!$C$55&lt;&gt;"")+('Dvd Calendar'!$E$1575:$CZ$1575='Field Check'!$C$56)*('Field Check'!$C$56&lt;&gt;"")+('Dvd Calendar'!$E$1575:$CZ$1575='Field Check'!$C$57)*('Field Check'!$C$57&lt;&gt;""))*(COUNTIF('Dvd Calendar'!$E$1577:$CZ$1577,'Dvd Calendar'!$E$1570:$CZ$1570)=0)),"")))</f>
        <v/>
      </c>
      <c r="H193" s="77">
        <f>IF(H$49="","",IF($B193="","",IFERROR(SUMIFS('Dvd Calendar'!$E$1578:$CZ$1578,'Dvd Calendar'!$E$1577:$CZ$1577,"&gt;"&amp;H$48,'Dvd Calendar'!$E$1577:$CZ$1577,"&lt;="&amp;H$49)+SUMPRODUCT(('Dvd Calendar'!$E$1570:$CZ$1570&gt;H$48)*('Dvd Calendar'!$E$1570:$CZ$1570&lt;=H$49)*'Dvd Calendar'!$E$1573:$CZ$1573*(('Dvd Calendar'!$E$1575:$CZ$1575='Field Check'!$C$53)*('Field Check'!$C$53&lt;&gt;"")+('Dvd Calendar'!$E$1575:$CZ$1575='Field Check'!$C$54)*('Field Check'!$C$54&lt;&gt;"")+('Dvd Calendar'!$E$1575:$CZ$1575='Field Check'!$C$55)*('Field Check'!$C$55&lt;&gt;"")+('Dvd Calendar'!$E$1575:$CZ$1575='Field Check'!$C$56)*('Field Check'!$C$56&lt;&gt;"")+('Dvd Calendar'!$E$1575:$CZ$1575='Field Check'!$C$57)*('Field Check'!$C$57&lt;&gt;""))*(COUNTIF('Dvd Calendar'!$E$1577:$CZ$1577,'Dvd Calendar'!$E$1570:$CZ$1570)=0)),"")))</f>
        <v/>
      </c>
      <c r="I193" s="77">
        <f>IF(I$49="","",IF($B193="","",IFERROR(SUMIFS('Dvd Calendar'!$E$1578:$CZ$1578,'Dvd Calendar'!$E$1577:$CZ$1577,"&gt;"&amp;I$48,'Dvd Calendar'!$E$1577:$CZ$1577,"&lt;="&amp;I$49)+SUMPRODUCT(('Dvd Calendar'!$E$1570:$CZ$1570&gt;I$48)*('Dvd Calendar'!$E$1570:$CZ$1570&lt;=I$49)*'Dvd Calendar'!$E$1573:$CZ$1573*(('Dvd Calendar'!$E$1575:$CZ$1575='Field Check'!$C$53)*('Field Check'!$C$53&lt;&gt;"")+('Dvd Calendar'!$E$1575:$CZ$1575='Field Check'!$C$54)*('Field Check'!$C$54&lt;&gt;"")+('Dvd Calendar'!$E$1575:$CZ$1575='Field Check'!$C$55)*('Field Check'!$C$55&lt;&gt;"")+('Dvd Calendar'!$E$1575:$CZ$1575='Field Check'!$C$56)*('Field Check'!$C$56&lt;&gt;"")+('Dvd Calendar'!$E$1575:$CZ$1575='Field Check'!$C$57)*('Field Check'!$C$57&lt;&gt;""))*(COUNTIF('Dvd Calendar'!$E$1577:$CZ$1577,'Dvd Calendar'!$E$1570:$CZ$1570)=0)),"")))</f>
        <v/>
      </c>
      <c r="J193" s="77">
        <f>IF(J$49="","",IF($B193="","",IFERROR(SUMIFS('Dvd Calendar'!$E$1578:$CZ$1578,'Dvd Calendar'!$E$1577:$CZ$1577,"&gt;"&amp;J$48,'Dvd Calendar'!$E$1577:$CZ$1577,"&lt;="&amp;J$49)+SUMPRODUCT(('Dvd Calendar'!$E$1570:$CZ$1570&gt;J$48)*('Dvd Calendar'!$E$1570:$CZ$1570&lt;=J$49)*'Dvd Calendar'!$E$1573:$CZ$1573*(('Dvd Calendar'!$E$1575:$CZ$1575='Field Check'!$C$53)*('Field Check'!$C$53&lt;&gt;"")+('Dvd Calendar'!$E$1575:$CZ$1575='Field Check'!$C$54)*('Field Check'!$C$54&lt;&gt;"")+('Dvd Calendar'!$E$1575:$CZ$1575='Field Check'!$C$55)*('Field Check'!$C$55&lt;&gt;"")+('Dvd Calendar'!$E$1575:$CZ$1575='Field Check'!$C$56)*('Field Check'!$C$56&lt;&gt;"")+('Dvd Calendar'!$E$1575:$CZ$1575='Field Check'!$C$57)*('Field Check'!$C$57&lt;&gt;""))*(COUNTIF('Dvd Calendar'!$E$1577:$CZ$1577,'Dvd Calendar'!$E$1570:$CZ$1570)=0)),"")))</f>
        <v/>
      </c>
      <c r="K193" s="77">
        <f>IF(K$49="","",IF($B193="","",IFERROR(SUMIFS('Dvd Calendar'!$E$1578:$CZ$1578,'Dvd Calendar'!$E$1577:$CZ$1577,"&gt;"&amp;K$48,'Dvd Calendar'!$E$1577:$CZ$1577,"&lt;="&amp;K$49)+SUMPRODUCT(('Dvd Calendar'!$E$1570:$CZ$1570&gt;K$48)*('Dvd Calendar'!$E$1570:$CZ$1570&lt;=K$49)*'Dvd Calendar'!$E$1573:$CZ$1573*(('Dvd Calendar'!$E$1575:$CZ$1575='Field Check'!$C$53)*('Field Check'!$C$53&lt;&gt;"")+('Dvd Calendar'!$E$1575:$CZ$1575='Field Check'!$C$54)*('Field Check'!$C$54&lt;&gt;"")+('Dvd Calendar'!$E$1575:$CZ$1575='Field Check'!$C$55)*('Field Check'!$C$55&lt;&gt;"")+('Dvd Calendar'!$E$1575:$CZ$1575='Field Check'!$C$56)*('Field Check'!$C$56&lt;&gt;"")+('Dvd Calendar'!$E$1575:$CZ$1575='Field Check'!$C$57)*('Field Check'!$C$57&lt;&gt;""))*(COUNTIF('Dvd Calendar'!$E$1577:$CZ$1577,'Dvd Calendar'!$E$1570:$CZ$1570)=0)),"")))</f>
        <v/>
      </c>
      <c r="L193" s="77">
        <f>IF(L$49="","",IF($B193="","",IFERROR(SUMIFS('Dvd Calendar'!$E$1578:$CZ$1578,'Dvd Calendar'!$E$1577:$CZ$1577,"&gt;"&amp;L$48,'Dvd Calendar'!$E$1577:$CZ$1577,"&lt;="&amp;L$49)+SUMPRODUCT(('Dvd Calendar'!$E$1570:$CZ$1570&gt;L$48)*('Dvd Calendar'!$E$1570:$CZ$1570&lt;=L$49)*'Dvd Calendar'!$E$1573:$CZ$1573*(('Dvd Calendar'!$E$1575:$CZ$1575='Field Check'!$C$53)*('Field Check'!$C$53&lt;&gt;"")+('Dvd Calendar'!$E$1575:$CZ$1575='Field Check'!$C$54)*('Field Check'!$C$54&lt;&gt;"")+('Dvd Calendar'!$E$1575:$CZ$1575='Field Check'!$C$55)*('Field Check'!$C$55&lt;&gt;"")+('Dvd Calendar'!$E$1575:$CZ$1575='Field Check'!$C$56)*('Field Check'!$C$56&lt;&gt;"")+('Dvd Calendar'!$E$1575:$CZ$1575='Field Check'!$C$57)*('Field Check'!$C$57&lt;&gt;""))*(COUNTIF('Dvd Calendar'!$E$1577:$CZ$1577,'Dvd Calendar'!$E$1570:$CZ$1570)=0)),"")))</f>
        <v/>
      </c>
      <c r="M193" s="77">
        <f>IF(M$49="","",IF($B193="","",IFERROR(SUMIFS('Dvd Calendar'!$E$1578:$CZ$1578,'Dvd Calendar'!$E$1577:$CZ$1577,"&gt;"&amp;M$48,'Dvd Calendar'!$E$1577:$CZ$1577,"&lt;="&amp;M$49)+SUMPRODUCT(('Dvd Calendar'!$E$1570:$CZ$1570&gt;M$48)*('Dvd Calendar'!$E$1570:$CZ$1570&lt;=M$49)*'Dvd Calendar'!$E$1573:$CZ$1573*(('Dvd Calendar'!$E$1575:$CZ$1575='Field Check'!$C$53)*('Field Check'!$C$53&lt;&gt;"")+('Dvd Calendar'!$E$1575:$CZ$1575='Field Check'!$C$54)*('Field Check'!$C$54&lt;&gt;"")+('Dvd Calendar'!$E$1575:$CZ$1575='Field Check'!$C$55)*('Field Check'!$C$55&lt;&gt;"")+('Dvd Calendar'!$E$1575:$CZ$1575='Field Check'!$C$56)*('Field Check'!$C$56&lt;&gt;"")+('Dvd Calendar'!$E$1575:$CZ$1575='Field Check'!$C$57)*('Field Check'!$C$57&lt;&gt;""))*(COUNTIF('Dvd Calendar'!$E$1577:$CZ$1577,'Dvd Calendar'!$E$1570:$CZ$1570)=0)),"")))</f>
        <v/>
      </c>
      <c r="N193" s="77">
        <f>IF(N$49="","",IF($B193="","",IFERROR(SUMIFS('Dvd Calendar'!$E$1578:$CZ$1578,'Dvd Calendar'!$E$1577:$CZ$1577,"&gt;"&amp;N$48,'Dvd Calendar'!$E$1577:$CZ$1577,"&lt;="&amp;N$49)+SUMPRODUCT(('Dvd Calendar'!$E$1570:$CZ$1570&gt;N$48)*('Dvd Calendar'!$E$1570:$CZ$1570&lt;=N$49)*'Dvd Calendar'!$E$1573:$CZ$1573*(('Dvd Calendar'!$E$1575:$CZ$1575='Field Check'!$C$53)*('Field Check'!$C$53&lt;&gt;"")+('Dvd Calendar'!$E$1575:$CZ$1575='Field Check'!$C$54)*('Field Check'!$C$54&lt;&gt;"")+('Dvd Calendar'!$E$1575:$CZ$1575='Field Check'!$C$55)*('Field Check'!$C$55&lt;&gt;"")+('Dvd Calendar'!$E$1575:$CZ$1575='Field Check'!$C$56)*('Field Check'!$C$56&lt;&gt;"")+('Dvd Calendar'!$E$1575:$CZ$1575='Field Check'!$C$57)*('Field Check'!$C$57&lt;&gt;""))*(COUNTIF('Dvd Calendar'!$E$1577:$CZ$1577,'Dvd Calendar'!$E$1570:$CZ$1570)=0)),"")))</f>
        <v/>
      </c>
      <c r="O193" s="77">
        <f>IF(O$49="","",IF($B193="","",IFERROR(SUMIFS('Dvd Calendar'!$E$1578:$CZ$1578,'Dvd Calendar'!$E$1577:$CZ$1577,"&gt;"&amp;O$48,'Dvd Calendar'!$E$1577:$CZ$1577,"&lt;="&amp;O$49)+SUMPRODUCT(('Dvd Calendar'!$E$1570:$CZ$1570&gt;O$48)*('Dvd Calendar'!$E$1570:$CZ$1570&lt;=O$49)*'Dvd Calendar'!$E$1573:$CZ$1573*(('Dvd Calendar'!$E$1575:$CZ$1575='Field Check'!$C$53)*('Field Check'!$C$53&lt;&gt;"")+('Dvd Calendar'!$E$1575:$CZ$1575='Field Check'!$C$54)*('Field Check'!$C$54&lt;&gt;"")+('Dvd Calendar'!$E$1575:$CZ$1575='Field Check'!$C$55)*('Field Check'!$C$55&lt;&gt;"")+('Dvd Calendar'!$E$1575:$CZ$1575='Field Check'!$C$56)*('Field Check'!$C$56&lt;&gt;"")+('Dvd Calendar'!$E$1575:$CZ$1575='Field Check'!$C$57)*('Field Check'!$C$57&lt;&gt;""))*(COUNTIF('Dvd Calendar'!$E$1577:$CZ$1577,'Dvd Calendar'!$E$1570:$CZ$1570)=0)),"")))</f>
        <v/>
      </c>
      <c r="P193" s="77">
        <f>IF(P$49="","",IF($B193="","",IFERROR(SUMIFS('Dvd Calendar'!$E$1578:$CZ$1578,'Dvd Calendar'!$E$1577:$CZ$1577,"&gt;"&amp;P$48,'Dvd Calendar'!$E$1577:$CZ$1577,"&lt;="&amp;P$49)+SUMPRODUCT(('Dvd Calendar'!$E$1570:$CZ$1570&gt;P$48)*('Dvd Calendar'!$E$1570:$CZ$1570&lt;=P$49)*'Dvd Calendar'!$E$1573:$CZ$1573*(('Dvd Calendar'!$E$1575:$CZ$1575='Field Check'!$C$53)*('Field Check'!$C$53&lt;&gt;"")+('Dvd Calendar'!$E$1575:$CZ$1575='Field Check'!$C$54)*('Field Check'!$C$54&lt;&gt;"")+('Dvd Calendar'!$E$1575:$CZ$1575='Field Check'!$C$55)*('Field Check'!$C$55&lt;&gt;"")+('Dvd Calendar'!$E$1575:$CZ$1575='Field Check'!$C$56)*('Field Check'!$C$56&lt;&gt;"")+('Dvd Calendar'!$E$1575:$CZ$1575='Field Check'!$C$57)*('Field Check'!$C$57&lt;&gt;""))*(COUNTIF('Dvd Calendar'!$E$1577:$CZ$1577,'Dvd Calendar'!$E$1570:$CZ$1570)=0)),"")))</f>
        <v/>
      </c>
      <c r="Q193" s="77">
        <f>IF(Q$49="","",IF($B193="","",IFERROR(SUMIFS('Dvd Calendar'!$E$1578:$CZ$1578,'Dvd Calendar'!$E$1577:$CZ$1577,"&gt;"&amp;Q$48,'Dvd Calendar'!$E$1577:$CZ$1577,"&lt;="&amp;Q$49)+SUMPRODUCT(('Dvd Calendar'!$E$1570:$CZ$1570&gt;Q$48)*('Dvd Calendar'!$E$1570:$CZ$1570&lt;=Q$49)*'Dvd Calendar'!$E$1573:$CZ$1573*(('Dvd Calendar'!$E$1575:$CZ$1575='Field Check'!$C$53)*('Field Check'!$C$53&lt;&gt;"")+('Dvd Calendar'!$E$1575:$CZ$1575='Field Check'!$C$54)*('Field Check'!$C$54&lt;&gt;"")+('Dvd Calendar'!$E$1575:$CZ$1575='Field Check'!$C$55)*('Field Check'!$C$55&lt;&gt;"")+('Dvd Calendar'!$E$1575:$CZ$1575='Field Check'!$C$56)*('Field Check'!$C$56&lt;&gt;"")+('Dvd Calendar'!$E$1575:$CZ$1575='Field Check'!$C$57)*('Field Check'!$C$57&lt;&gt;""))*(COUNTIF('Dvd Calendar'!$E$1577:$CZ$1577,'Dvd Calendar'!$E$1570:$CZ$1570)=0)),"")))</f>
        <v/>
      </c>
      <c r="R193" s="77">
        <f>IF(R$49="","",IF($B193="","",IFERROR(SUMIFS('Dvd Calendar'!$E$1578:$CZ$1578,'Dvd Calendar'!$E$1577:$CZ$1577,"&gt;"&amp;R$48,'Dvd Calendar'!$E$1577:$CZ$1577,"&lt;="&amp;R$49)+SUMPRODUCT(('Dvd Calendar'!$E$1570:$CZ$1570&gt;R$48)*('Dvd Calendar'!$E$1570:$CZ$1570&lt;=R$49)*'Dvd Calendar'!$E$1573:$CZ$1573*(('Dvd Calendar'!$E$1575:$CZ$1575='Field Check'!$C$53)*('Field Check'!$C$53&lt;&gt;"")+('Dvd Calendar'!$E$1575:$CZ$1575='Field Check'!$C$54)*('Field Check'!$C$54&lt;&gt;"")+('Dvd Calendar'!$E$1575:$CZ$1575='Field Check'!$C$55)*('Field Check'!$C$55&lt;&gt;"")+('Dvd Calendar'!$E$1575:$CZ$1575='Field Check'!$C$56)*('Field Check'!$C$56&lt;&gt;"")+('Dvd Calendar'!$E$1575:$CZ$1575='Field Check'!$C$57)*('Field Check'!$C$57&lt;&gt;""))*(COUNTIF('Dvd Calendar'!$E$1577:$CZ$1577,'Dvd Calendar'!$E$1570:$CZ$1570)=0)),"")))</f>
        <v/>
      </c>
    </row>
    <row r="194">
      <c r="B194" s="126">
        <f>IF('AS51'!$C$149="","",'AS51'!$C$149)</f>
        <v/>
      </c>
      <c r="C194" s="77">
        <f>IF(C$49="","",IF($B194="","",IFERROR(SUMIFS('Dvd Calendar'!$E$1589:$CZ$1589,'Dvd Calendar'!$E$1588:$CZ$1588,"&gt;"&amp;C$48,'Dvd Calendar'!$E$1588:$CZ$1588,"&lt;="&amp;C$49)+SUMPRODUCT(('Dvd Calendar'!$E$1581:$CZ$1581&gt;C$48)*('Dvd Calendar'!$E$1581:$CZ$1581&lt;=C$49)*'Dvd Calendar'!$E$1584:$CZ$1584*(('Dvd Calendar'!$E$1586:$CZ$1586='Field Check'!$C$53)*('Field Check'!$C$53&lt;&gt;"")+('Dvd Calendar'!$E$1586:$CZ$1586='Field Check'!$C$54)*('Field Check'!$C$54&lt;&gt;"")+('Dvd Calendar'!$E$1586:$CZ$1586='Field Check'!$C$55)*('Field Check'!$C$55&lt;&gt;"")+('Dvd Calendar'!$E$1586:$CZ$1586='Field Check'!$C$56)*('Field Check'!$C$56&lt;&gt;"")+('Dvd Calendar'!$E$1586:$CZ$1586='Field Check'!$C$57)*('Field Check'!$C$57&lt;&gt;""))*(COUNTIF('Dvd Calendar'!$E$1588:$CZ$1588,'Dvd Calendar'!$E$1581:$CZ$1581)=0)),"")))</f>
        <v/>
      </c>
      <c r="D194" s="77">
        <f>IF(D$49="","",IF($B194="","",IFERROR(SUMIFS('Dvd Calendar'!$E$1589:$CZ$1589,'Dvd Calendar'!$E$1588:$CZ$1588,"&gt;"&amp;D$48,'Dvd Calendar'!$E$1588:$CZ$1588,"&lt;="&amp;D$49)+SUMPRODUCT(('Dvd Calendar'!$E$1581:$CZ$1581&gt;D$48)*('Dvd Calendar'!$E$1581:$CZ$1581&lt;=D$49)*'Dvd Calendar'!$E$1584:$CZ$1584*(('Dvd Calendar'!$E$1586:$CZ$1586='Field Check'!$C$53)*('Field Check'!$C$53&lt;&gt;"")+('Dvd Calendar'!$E$1586:$CZ$1586='Field Check'!$C$54)*('Field Check'!$C$54&lt;&gt;"")+('Dvd Calendar'!$E$1586:$CZ$1586='Field Check'!$C$55)*('Field Check'!$C$55&lt;&gt;"")+('Dvd Calendar'!$E$1586:$CZ$1586='Field Check'!$C$56)*('Field Check'!$C$56&lt;&gt;"")+('Dvd Calendar'!$E$1586:$CZ$1586='Field Check'!$C$57)*('Field Check'!$C$57&lt;&gt;""))*(COUNTIF('Dvd Calendar'!$E$1588:$CZ$1588,'Dvd Calendar'!$E$1581:$CZ$1581)=0)),"")))</f>
        <v/>
      </c>
      <c r="E194" s="77">
        <f>IF(E$49="","",IF($B194="","",IFERROR(SUMIFS('Dvd Calendar'!$E$1589:$CZ$1589,'Dvd Calendar'!$E$1588:$CZ$1588,"&gt;"&amp;E$48,'Dvd Calendar'!$E$1588:$CZ$1588,"&lt;="&amp;E$49)+SUMPRODUCT(('Dvd Calendar'!$E$1581:$CZ$1581&gt;E$48)*('Dvd Calendar'!$E$1581:$CZ$1581&lt;=E$49)*'Dvd Calendar'!$E$1584:$CZ$1584*(('Dvd Calendar'!$E$1586:$CZ$1586='Field Check'!$C$53)*('Field Check'!$C$53&lt;&gt;"")+('Dvd Calendar'!$E$1586:$CZ$1586='Field Check'!$C$54)*('Field Check'!$C$54&lt;&gt;"")+('Dvd Calendar'!$E$1586:$CZ$1586='Field Check'!$C$55)*('Field Check'!$C$55&lt;&gt;"")+('Dvd Calendar'!$E$1586:$CZ$1586='Field Check'!$C$56)*('Field Check'!$C$56&lt;&gt;"")+('Dvd Calendar'!$E$1586:$CZ$1586='Field Check'!$C$57)*('Field Check'!$C$57&lt;&gt;""))*(COUNTIF('Dvd Calendar'!$E$1588:$CZ$1588,'Dvd Calendar'!$E$1581:$CZ$1581)=0)),"")))</f>
        <v/>
      </c>
      <c r="F194" s="77">
        <f>IF(F$49="","",IF($B194="","",IFERROR(SUMIFS('Dvd Calendar'!$E$1589:$CZ$1589,'Dvd Calendar'!$E$1588:$CZ$1588,"&gt;"&amp;F$48,'Dvd Calendar'!$E$1588:$CZ$1588,"&lt;="&amp;F$49)+SUMPRODUCT(('Dvd Calendar'!$E$1581:$CZ$1581&gt;F$48)*('Dvd Calendar'!$E$1581:$CZ$1581&lt;=F$49)*'Dvd Calendar'!$E$1584:$CZ$1584*(('Dvd Calendar'!$E$1586:$CZ$1586='Field Check'!$C$53)*('Field Check'!$C$53&lt;&gt;"")+('Dvd Calendar'!$E$1586:$CZ$1586='Field Check'!$C$54)*('Field Check'!$C$54&lt;&gt;"")+('Dvd Calendar'!$E$1586:$CZ$1586='Field Check'!$C$55)*('Field Check'!$C$55&lt;&gt;"")+('Dvd Calendar'!$E$1586:$CZ$1586='Field Check'!$C$56)*('Field Check'!$C$56&lt;&gt;"")+('Dvd Calendar'!$E$1586:$CZ$1586='Field Check'!$C$57)*('Field Check'!$C$57&lt;&gt;""))*(COUNTIF('Dvd Calendar'!$E$1588:$CZ$1588,'Dvd Calendar'!$E$1581:$CZ$1581)=0)),"")))</f>
        <v/>
      </c>
      <c r="G194" s="77">
        <f>IF(G$49="","",IF($B194="","",IFERROR(SUMIFS('Dvd Calendar'!$E$1589:$CZ$1589,'Dvd Calendar'!$E$1588:$CZ$1588,"&gt;"&amp;G$48,'Dvd Calendar'!$E$1588:$CZ$1588,"&lt;="&amp;G$49)+SUMPRODUCT(('Dvd Calendar'!$E$1581:$CZ$1581&gt;G$48)*('Dvd Calendar'!$E$1581:$CZ$1581&lt;=G$49)*'Dvd Calendar'!$E$1584:$CZ$1584*(('Dvd Calendar'!$E$1586:$CZ$1586='Field Check'!$C$53)*('Field Check'!$C$53&lt;&gt;"")+('Dvd Calendar'!$E$1586:$CZ$1586='Field Check'!$C$54)*('Field Check'!$C$54&lt;&gt;"")+('Dvd Calendar'!$E$1586:$CZ$1586='Field Check'!$C$55)*('Field Check'!$C$55&lt;&gt;"")+('Dvd Calendar'!$E$1586:$CZ$1586='Field Check'!$C$56)*('Field Check'!$C$56&lt;&gt;"")+('Dvd Calendar'!$E$1586:$CZ$1586='Field Check'!$C$57)*('Field Check'!$C$57&lt;&gt;""))*(COUNTIF('Dvd Calendar'!$E$1588:$CZ$1588,'Dvd Calendar'!$E$1581:$CZ$1581)=0)),"")))</f>
        <v/>
      </c>
      <c r="H194" s="77">
        <f>IF(H$49="","",IF($B194="","",IFERROR(SUMIFS('Dvd Calendar'!$E$1589:$CZ$1589,'Dvd Calendar'!$E$1588:$CZ$1588,"&gt;"&amp;H$48,'Dvd Calendar'!$E$1588:$CZ$1588,"&lt;="&amp;H$49)+SUMPRODUCT(('Dvd Calendar'!$E$1581:$CZ$1581&gt;H$48)*('Dvd Calendar'!$E$1581:$CZ$1581&lt;=H$49)*'Dvd Calendar'!$E$1584:$CZ$1584*(('Dvd Calendar'!$E$1586:$CZ$1586='Field Check'!$C$53)*('Field Check'!$C$53&lt;&gt;"")+('Dvd Calendar'!$E$1586:$CZ$1586='Field Check'!$C$54)*('Field Check'!$C$54&lt;&gt;"")+('Dvd Calendar'!$E$1586:$CZ$1586='Field Check'!$C$55)*('Field Check'!$C$55&lt;&gt;"")+('Dvd Calendar'!$E$1586:$CZ$1586='Field Check'!$C$56)*('Field Check'!$C$56&lt;&gt;"")+('Dvd Calendar'!$E$1586:$CZ$1586='Field Check'!$C$57)*('Field Check'!$C$57&lt;&gt;""))*(COUNTIF('Dvd Calendar'!$E$1588:$CZ$1588,'Dvd Calendar'!$E$1581:$CZ$1581)=0)),"")))</f>
        <v/>
      </c>
      <c r="I194" s="77">
        <f>IF(I$49="","",IF($B194="","",IFERROR(SUMIFS('Dvd Calendar'!$E$1589:$CZ$1589,'Dvd Calendar'!$E$1588:$CZ$1588,"&gt;"&amp;I$48,'Dvd Calendar'!$E$1588:$CZ$1588,"&lt;="&amp;I$49)+SUMPRODUCT(('Dvd Calendar'!$E$1581:$CZ$1581&gt;I$48)*('Dvd Calendar'!$E$1581:$CZ$1581&lt;=I$49)*'Dvd Calendar'!$E$1584:$CZ$1584*(('Dvd Calendar'!$E$1586:$CZ$1586='Field Check'!$C$53)*('Field Check'!$C$53&lt;&gt;"")+('Dvd Calendar'!$E$1586:$CZ$1586='Field Check'!$C$54)*('Field Check'!$C$54&lt;&gt;"")+('Dvd Calendar'!$E$1586:$CZ$1586='Field Check'!$C$55)*('Field Check'!$C$55&lt;&gt;"")+('Dvd Calendar'!$E$1586:$CZ$1586='Field Check'!$C$56)*('Field Check'!$C$56&lt;&gt;"")+('Dvd Calendar'!$E$1586:$CZ$1586='Field Check'!$C$57)*('Field Check'!$C$57&lt;&gt;""))*(COUNTIF('Dvd Calendar'!$E$1588:$CZ$1588,'Dvd Calendar'!$E$1581:$CZ$1581)=0)),"")))</f>
        <v/>
      </c>
      <c r="J194" s="77">
        <f>IF(J$49="","",IF($B194="","",IFERROR(SUMIFS('Dvd Calendar'!$E$1589:$CZ$1589,'Dvd Calendar'!$E$1588:$CZ$1588,"&gt;"&amp;J$48,'Dvd Calendar'!$E$1588:$CZ$1588,"&lt;="&amp;J$49)+SUMPRODUCT(('Dvd Calendar'!$E$1581:$CZ$1581&gt;J$48)*('Dvd Calendar'!$E$1581:$CZ$1581&lt;=J$49)*'Dvd Calendar'!$E$1584:$CZ$1584*(('Dvd Calendar'!$E$1586:$CZ$1586='Field Check'!$C$53)*('Field Check'!$C$53&lt;&gt;"")+('Dvd Calendar'!$E$1586:$CZ$1586='Field Check'!$C$54)*('Field Check'!$C$54&lt;&gt;"")+('Dvd Calendar'!$E$1586:$CZ$1586='Field Check'!$C$55)*('Field Check'!$C$55&lt;&gt;"")+('Dvd Calendar'!$E$1586:$CZ$1586='Field Check'!$C$56)*('Field Check'!$C$56&lt;&gt;"")+('Dvd Calendar'!$E$1586:$CZ$1586='Field Check'!$C$57)*('Field Check'!$C$57&lt;&gt;""))*(COUNTIF('Dvd Calendar'!$E$1588:$CZ$1588,'Dvd Calendar'!$E$1581:$CZ$1581)=0)),"")))</f>
        <v/>
      </c>
      <c r="K194" s="77">
        <f>IF(K$49="","",IF($B194="","",IFERROR(SUMIFS('Dvd Calendar'!$E$1589:$CZ$1589,'Dvd Calendar'!$E$1588:$CZ$1588,"&gt;"&amp;K$48,'Dvd Calendar'!$E$1588:$CZ$1588,"&lt;="&amp;K$49)+SUMPRODUCT(('Dvd Calendar'!$E$1581:$CZ$1581&gt;K$48)*('Dvd Calendar'!$E$1581:$CZ$1581&lt;=K$49)*'Dvd Calendar'!$E$1584:$CZ$1584*(('Dvd Calendar'!$E$1586:$CZ$1586='Field Check'!$C$53)*('Field Check'!$C$53&lt;&gt;"")+('Dvd Calendar'!$E$1586:$CZ$1586='Field Check'!$C$54)*('Field Check'!$C$54&lt;&gt;"")+('Dvd Calendar'!$E$1586:$CZ$1586='Field Check'!$C$55)*('Field Check'!$C$55&lt;&gt;"")+('Dvd Calendar'!$E$1586:$CZ$1586='Field Check'!$C$56)*('Field Check'!$C$56&lt;&gt;"")+('Dvd Calendar'!$E$1586:$CZ$1586='Field Check'!$C$57)*('Field Check'!$C$57&lt;&gt;""))*(COUNTIF('Dvd Calendar'!$E$1588:$CZ$1588,'Dvd Calendar'!$E$1581:$CZ$1581)=0)),"")))</f>
        <v/>
      </c>
      <c r="L194" s="77">
        <f>IF(L$49="","",IF($B194="","",IFERROR(SUMIFS('Dvd Calendar'!$E$1589:$CZ$1589,'Dvd Calendar'!$E$1588:$CZ$1588,"&gt;"&amp;L$48,'Dvd Calendar'!$E$1588:$CZ$1588,"&lt;="&amp;L$49)+SUMPRODUCT(('Dvd Calendar'!$E$1581:$CZ$1581&gt;L$48)*('Dvd Calendar'!$E$1581:$CZ$1581&lt;=L$49)*'Dvd Calendar'!$E$1584:$CZ$1584*(('Dvd Calendar'!$E$1586:$CZ$1586='Field Check'!$C$53)*('Field Check'!$C$53&lt;&gt;"")+('Dvd Calendar'!$E$1586:$CZ$1586='Field Check'!$C$54)*('Field Check'!$C$54&lt;&gt;"")+('Dvd Calendar'!$E$1586:$CZ$1586='Field Check'!$C$55)*('Field Check'!$C$55&lt;&gt;"")+('Dvd Calendar'!$E$1586:$CZ$1586='Field Check'!$C$56)*('Field Check'!$C$56&lt;&gt;"")+('Dvd Calendar'!$E$1586:$CZ$1586='Field Check'!$C$57)*('Field Check'!$C$57&lt;&gt;""))*(COUNTIF('Dvd Calendar'!$E$1588:$CZ$1588,'Dvd Calendar'!$E$1581:$CZ$1581)=0)),"")))</f>
        <v/>
      </c>
      <c r="M194" s="77">
        <f>IF(M$49="","",IF($B194="","",IFERROR(SUMIFS('Dvd Calendar'!$E$1589:$CZ$1589,'Dvd Calendar'!$E$1588:$CZ$1588,"&gt;"&amp;M$48,'Dvd Calendar'!$E$1588:$CZ$1588,"&lt;="&amp;M$49)+SUMPRODUCT(('Dvd Calendar'!$E$1581:$CZ$1581&gt;M$48)*('Dvd Calendar'!$E$1581:$CZ$1581&lt;=M$49)*'Dvd Calendar'!$E$1584:$CZ$1584*(('Dvd Calendar'!$E$1586:$CZ$1586='Field Check'!$C$53)*('Field Check'!$C$53&lt;&gt;"")+('Dvd Calendar'!$E$1586:$CZ$1586='Field Check'!$C$54)*('Field Check'!$C$54&lt;&gt;"")+('Dvd Calendar'!$E$1586:$CZ$1586='Field Check'!$C$55)*('Field Check'!$C$55&lt;&gt;"")+('Dvd Calendar'!$E$1586:$CZ$1586='Field Check'!$C$56)*('Field Check'!$C$56&lt;&gt;"")+('Dvd Calendar'!$E$1586:$CZ$1586='Field Check'!$C$57)*('Field Check'!$C$57&lt;&gt;""))*(COUNTIF('Dvd Calendar'!$E$1588:$CZ$1588,'Dvd Calendar'!$E$1581:$CZ$1581)=0)),"")))</f>
        <v/>
      </c>
      <c r="N194" s="77">
        <f>IF(N$49="","",IF($B194="","",IFERROR(SUMIFS('Dvd Calendar'!$E$1589:$CZ$1589,'Dvd Calendar'!$E$1588:$CZ$1588,"&gt;"&amp;N$48,'Dvd Calendar'!$E$1588:$CZ$1588,"&lt;="&amp;N$49)+SUMPRODUCT(('Dvd Calendar'!$E$1581:$CZ$1581&gt;N$48)*('Dvd Calendar'!$E$1581:$CZ$1581&lt;=N$49)*'Dvd Calendar'!$E$1584:$CZ$1584*(('Dvd Calendar'!$E$1586:$CZ$1586='Field Check'!$C$53)*('Field Check'!$C$53&lt;&gt;"")+('Dvd Calendar'!$E$1586:$CZ$1586='Field Check'!$C$54)*('Field Check'!$C$54&lt;&gt;"")+('Dvd Calendar'!$E$1586:$CZ$1586='Field Check'!$C$55)*('Field Check'!$C$55&lt;&gt;"")+('Dvd Calendar'!$E$1586:$CZ$1586='Field Check'!$C$56)*('Field Check'!$C$56&lt;&gt;"")+('Dvd Calendar'!$E$1586:$CZ$1586='Field Check'!$C$57)*('Field Check'!$C$57&lt;&gt;""))*(COUNTIF('Dvd Calendar'!$E$1588:$CZ$1588,'Dvd Calendar'!$E$1581:$CZ$1581)=0)),"")))</f>
        <v/>
      </c>
      <c r="O194" s="77">
        <f>IF(O$49="","",IF($B194="","",IFERROR(SUMIFS('Dvd Calendar'!$E$1589:$CZ$1589,'Dvd Calendar'!$E$1588:$CZ$1588,"&gt;"&amp;O$48,'Dvd Calendar'!$E$1588:$CZ$1588,"&lt;="&amp;O$49)+SUMPRODUCT(('Dvd Calendar'!$E$1581:$CZ$1581&gt;O$48)*('Dvd Calendar'!$E$1581:$CZ$1581&lt;=O$49)*'Dvd Calendar'!$E$1584:$CZ$1584*(('Dvd Calendar'!$E$1586:$CZ$1586='Field Check'!$C$53)*('Field Check'!$C$53&lt;&gt;"")+('Dvd Calendar'!$E$1586:$CZ$1586='Field Check'!$C$54)*('Field Check'!$C$54&lt;&gt;"")+('Dvd Calendar'!$E$1586:$CZ$1586='Field Check'!$C$55)*('Field Check'!$C$55&lt;&gt;"")+('Dvd Calendar'!$E$1586:$CZ$1586='Field Check'!$C$56)*('Field Check'!$C$56&lt;&gt;"")+('Dvd Calendar'!$E$1586:$CZ$1586='Field Check'!$C$57)*('Field Check'!$C$57&lt;&gt;""))*(COUNTIF('Dvd Calendar'!$E$1588:$CZ$1588,'Dvd Calendar'!$E$1581:$CZ$1581)=0)),"")))</f>
        <v/>
      </c>
      <c r="P194" s="77">
        <f>IF(P$49="","",IF($B194="","",IFERROR(SUMIFS('Dvd Calendar'!$E$1589:$CZ$1589,'Dvd Calendar'!$E$1588:$CZ$1588,"&gt;"&amp;P$48,'Dvd Calendar'!$E$1588:$CZ$1588,"&lt;="&amp;P$49)+SUMPRODUCT(('Dvd Calendar'!$E$1581:$CZ$1581&gt;P$48)*('Dvd Calendar'!$E$1581:$CZ$1581&lt;=P$49)*'Dvd Calendar'!$E$1584:$CZ$1584*(('Dvd Calendar'!$E$1586:$CZ$1586='Field Check'!$C$53)*('Field Check'!$C$53&lt;&gt;"")+('Dvd Calendar'!$E$1586:$CZ$1586='Field Check'!$C$54)*('Field Check'!$C$54&lt;&gt;"")+('Dvd Calendar'!$E$1586:$CZ$1586='Field Check'!$C$55)*('Field Check'!$C$55&lt;&gt;"")+('Dvd Calendar'!$E$1586:$CZ$1586='Field Check'!$C$56)*('Field Check'!$C$56&lt;&gt;"")+('Dvd Calendar'!$E$1586:$CZ$1586='Field Check'!$C$57)*('Field Check'!$C$57&lt;&gt;""))*(COUNTIF('Dvd Calendar'!$E$1588:$CZ$1588,'Dvd Calendar'!$E$1581:$CZ$1581)=0)),"")))</f>
        <v/>
      </c>
      <c r="Q194" s="77">
        <f>IF(Q$49="","",IF($B194="","",IFERROR(SUMIFS('Dvd Calendar'!$E$1589:$CZ$1589,'Dvd Calendar'!$E$1588:$CZ$1588,"&gt;"&amp;Q$48,'Dvd Calendar'!$E$1588:$CZ$1588,"&lt;="&amp;Q$49)+SUMPRODUCT(('Dvd Calendar'!$E$1581:$CZ$1581&gt;Q$48)*('Dvd Calendar'!$E$1581:$CZ$1581&lt;=Q$49)*'Dvd Calendar'!$E$1584:$CZ$1584*(('Dvd Calendar'!$E$1586:$CZ$1586='Field Check'!$C$53)*('Field Check'!$C$53&lt;&gt;"")+('Dvd Calendar'!$E$1586:$CZ$1586='Field Check'!$C$54)*('Field Check'!$C$54&lt;&gt;"")+('Dvd Calendar'!$E$1586:$CZ$1586='Field Check'!$C$55)*('Field Check'!$C$55&lt;&gt;"")+('Dvd Calendar'!$E$1586:$CZ$1586='Field Check'!$C$56)*('Field Check'!$C$56&lt;&gt;"")+('Dvd Calendar'!$E$1586:$CZ$1586='Field Check'!$C$57)*('Field Check'!$C$57&lt;&gt;""))*(COUNTIF('Dvd Calendar'!$E$1588:$CZ$1588,'Dvd Calendar'!$E$1581:$CZ$1581)=0)),"")))</f>
        <v/>
      </c>
      <c r="R194" s="77">
        <f>IF(R$49="","",IF($B194="","",IFERROR(SUMIFS('Dvd Calendar'!$E$1589:$CZ$1589,'Dvd Calendar'!$E$1588:$CZ$1588,"&gt;"&amp;R$48,'Dvd Calendar'!$E$1588:$CZ$1588,"&lt;="&amp;R$49)+SUMPRODUCT(('Dvd Calendar'!$E$1581:$CZ$1581&gt;R$48)*('Dvd Calendar'!$E$1581:$CZ$1581&lt;=R$49)*'Dvd Calendar'!$E$1584:$CZ$1584*(('Dvd Calendar'!$E$1586:$CZ$1586='Field Check'!$C$53)*('Field Check'!$C$53&lt;&gt;"")+('Dvd Calendar'!$E$1586:$CZ$1586='Field Check'!$C$54)*('Field Check'!$C$54&lt;&gt;"")+('Dvd Calendar'!$E$1586:$CZ$1586='Field Check'!$C$55)*('Field Check'!$C$55&lt;&gt;"")+('Dvd Calendar'!$E$1586:$CZ$1586='Field Check'!$C$56)*('Field Check'!$C$56&lt;&gt;"")+('Dvd Calendar'!$E$1586:$CZ$1586='Field Check'!$C$57)*('Field Check'!$C$57&lt;&gt;""))*(COUNTIF('Dvd Calendar'!$E$1588:$CZ$1588,'Dvd Calendar'!$E$1581:$CZ$1581)=0)),"")))</f>
        <v/>
      </c>
    </row>
    <row r="195">
      <c r="B195" s="126">
        <f>IF('AS51'!$C$150="","",'AS51'!$C$150)</f>
        <v/>
      </c>
      <c r="C195" s="77">
        <f>IF(C$49="","",IF($B195="","",IFERROR(SUMIFS('Dvd Calendar'!$E$1600:$CZ$1600,'Dvd Calendar'!$E$1599:$CZ$1599,"&gt;"&amp;C$48,'Dvd Calendar'!$E$1599:$CZ$1599,"&lt;="&amp;C$49)+SUMPRODUCT(('Dvd Calendar'!$E$1592:$CZ$1592&gt;C$48)*('Dvd Calendar'!$E$1592:$CZ$1592&lt;=C$49)*'Dvd Calendar'!$E$1595:$CZ$1595*(('Dvd Calendar'!$E$1597:$CZ$1597='Field Check'!$C$53)*('Field Check'!$C$53&lt;&gt;"")+('Dvd Calendar'!$E$1597:$CZ$1597='Field Check'!$C$54)*('Field Check'!$C$54&lt;&gt;"")+('Dvd Calendar'!$E$1597:$CZ$1597='Field Check'!$C$55)*('Field Check'!$C$55&lt;&gt;"")+('Dvd Calendar'!$E$1597:$CZ$1597='Field Check'!$C$56)*('Field Check'!$C$56&lt;&gt;"")+('Dvd Calendar'!$E$1597:$CZ$1597='Field Check'!$C$57)*('Field Check'!$C$57&lt;&gt;""))*(COUNTIF('Dvd Calendar'!$E$1599:$CZ$1599,'Dvd Calendar'!$E$1592:$CZ$1592)=0)),"")))</f>
        <v/>
      </c>
      <c r="D195" s="77">
        <f>IF(D$49="","",IF($B195="","",IFERROR(SUMIFS('Dvd Calendar'!$E$1600:$CZ$1600,'Dvd Calendar'!$E$1599:$CZ$1599,"&gt;"&amp;D$48,'Dvd Calendar'!$E$1599:$CZ$1599,"&lt;="&amp;D$49)+SUMPRODUCT(('Dvd Calendar'!$E$1592:$CZ$1592&gt;D$48)*('Dvd Calendar'!$E$1592:$CZ$1592&lt;=D$49)*'Dvd Calendar'!$E$1595:$CZ$1595*(('Dvd Calendar'!$E$1597:$CZ$1597='Field Check'!$C$53)*('Field Check'!$C$53&lt;&gt;"")+('Dvd Calendar'!$E$1597:$CZ$1597='Field Check'!$C$54)*('Field Check'!$C$54&lt;&gt;"")+('Dvd Calendar'!$E$1597:$CZ$1597='Field Check'!$C$55)*('Field Check'!$C$55&lt;&gt;"")+('Dvd Calendar'!$E$1597:$CZ$1597='Field Check'!$C$56)*('Field Check'!$C$56&lt;&gt;"")+('Dvd Calendar'!$E$1597:$CZ$1597='Field Check'!$C$57)*('Field Check'!$C$57&lt;&gt;""))*(COUNTIF('Dvd Calendar'!$E$1599:$CZ$1599,'Dvd Calendar'!$E$1592:$CZ$1592)=0)),"")))</f>
        <v/>
      </c>
      <c r="E195" s="77">
        <f>IF(E$49="","",IF($B195="","",IFERROR(SUMIFS('Dvd Calendar'!$E$1600:$CZ$1600,'Dvd Calendar'!$E$1599:$CZ$1599,"&gt;"&amp;E$48,'Dvd Calendar'!$E$1599:$CZ$1599,"&lt;="&amp;E$49)+SUMPRODUCT(('Dvd Calendar'!$E$1592:$CZ$1592&gt;E$48)*('Dvd Calendar'!$E$1592:$CZ$1592&lt;=E$49)*'Dvd Calendar'!$E$1595:$CZ$1595*(('Dvd Calendar'!$E$1597:$CZ$1597='Field Check'!$C$53)*('Field Check'!$C$53&lt;&gt;"")+('Dvd Calendar'!$E$1597:$CZ$1597='Field Check'!$C$54)*('Field Check'!$C$54&lt;&gt;"")+('Dvd Calendar'!$E$1597:$CZ$1597='Field Check'!$C$55)*('Field Check'!$C$55&lt;&gt;"")+('Dvd Calendar'!$E$1597:$CZ$1597='Field Check'!$C$56)*('Field Check'!$C$56&lt;&gt;"")+('Dvd Calendar'!$E$1597:$CZ$1597='Field Check'!$C$57)*('Field Check'!$C$57&lt;&gt;""))*(COUNTIF('Dvd Calendar'!$E$1599:$CZ$1599,'Dvd Calendar'!$E$1592:$CZ$1592)=0)),"")))</f>
        <v/>
      </c>
      <c r="F195" s="77">
        <f>IF(F$49="","",IF($B195="","",IFERROR(SUMIFS('Dvd Calendar'!$E$1600:$CZ$1600,'Dvd Calendar'!$E$1599:$CZ$1599,"&gt;"&amp;F$48,'Dvd Calendar'!$E$1599:$CZ$1599,"&lt;="&amp;F$49)+SUMPRODUCT(('Dvd Calendar'!$E$1592:$CZ$1592&gt;F$48)*('Dvd Calendar'!$E$1592:$CZ$1592&lt;=F$49)*'Dvd Calendar'!$E$1595:$CZ$1595*(('Dvd Calendar'!$E$1597:$CZ$1597='Field Check'!$C$53)*('Field Check'!$C$53&lt;&gt;"")+('Dvd Calendar'!$E$1597:$CZ$1597='Field Check'!$C$54)*('Field Check'!$C$54&lt;&gt;"")+('Dvd Calendar'!$E$1597:$CZ$1597='Field Check'!$C$55)*('Field Check'!$C$55&lt;&gt;"")+('Dvd Calendar'!$E$1597:$CZ$1597='Field Check'!$C$56)*('Field Check'!$C$56&lt;&gt;"")+('Dvd Calendar'!$E$1597:$CZ$1597='Field Check'!$C$57)*('Field Check'!$C$57&lt;&gt;""))*(COUNTIF('Dvd Calendar'!$E$1599:$CZ$1599,'Dvd Calendar'!$E$1592:$CZ$1592)=0)),"")))</f>
        <v/>
      </c>
      <c r="G195" s="77">
        <f>IF(G$49="","",IF($B195="","",IFERROR(SUMIFS('Dvd Calendar'!$E$1600:$CZ$1600,'Dvd Calendar'!$E$1599:$CZ$1599,"&gt;"&amp;G$48,'Dvd Calendar'!$E$1599:$CZ$1599,"&lt;="&amp;G$49)+SUMPRODUCT(('Dvd Calendar'!$E$1592:$CZ$1592&gt;G$48)*('Dvd Calendar'!$E$1592:$CZ$1592&lt;=G$49)*'Dvd Calendar'!$E$1595:$CZ$1595*(('Dvd Calendar'!$E$1597:$CZ$1597='Field Check'!$C$53)*('Field Check'!$C$53&lt;&gt;"")+('Dvd Calendar'!$E$1597:$CZ$1597='Field Check'!$C$54)*('Field Check'!$C$54&lt;&gt;"")+('Dvd Calendar'!$E$1597:$CZ$1597='Field Check'!$C$55)*('Field Check'!$C$55&lt;&gt;"")+('Dvd Calendar'!$E$1597:$CZ$1597='Field Check'!$C$56)*('Field Check'!$C$56&lt;&gt;"")+('Dvd Calendar'!$E$1597:$CZ$1597='Field Check'!$C$57)*('Field Check'!$C$57&lt;&gt;""))*(COUNTIF('Dvd Calendar'!$E$1599:$CZ$1599,'Dvd Calendar'!$E$1592:$CZ$1592)=0)),"")))</f>
        <v/>
      </c>
      <c r="H195" s="77">
        <f>IF(H$49="","",IF($B195="","",IFERROR(SUMIFS('Dvd Calendar'!$E$1600:$CZ$1600,'Dvd Calendar'!$E$1599:$CZ$1599,"&gt;"&amp;H$48,'Dvd Calendar'!$E$1599:$CZ$1599,"&lt;="&amp;H$49)+SUMPRODUCT(('Dvd Calendar'!$E$1592:$CZ$1592&gt;H$48)*('Dvd Calendar'!$E$1592:$CZ$1592&lt;=H$49)*'Dvd Calendar'!$E$1595:$CZ$1595*(('Dvd Calendar'!$E$1597:$CZ$1597='Field Check'!$C$53)*('Field Check'!$C$53&lt;&gt;"")+('Dvd Calendar'!$E$1597:$CZ$1597='Field Check'!$C$54)*('Field Check'!$C$54&lt;&gt;"")+('Dvd Calendar'!$E$1597:$CZ$1597='Field Check'!$C$55)*('Field Check'!$C$55&lt;&gt;"")+('Dvd Calendar'!$E$1597:$CZ$1597='Field Check'!$C$56)*('Field Check'!$C$56&lt;&gt;"")+('Dvd Calendar'!$E$1597:$CZ$1597='Field Check'!$C$57)*('Field Check'!$C$57&lt;&gt;""))*(COUNTIF('Dvd Calendar'!$E$1599:$CZ$1599,'Dvd Calendar'!$E$1592:$CZ$1592)=0)),"")))</f>
        <v/>
      </c>
      <c r="I195" s="77">
        <f>IF(I$49="","",IF($B195="","",IFERROR(SUMIFS('Dvd Calendar'!$E$1600:$CZ$1600,'Dvd Calendar'!$E$1599:$CZ$1599,"&gt;"&amp;I$48,'Dvd Calendar'!$E$1599:$CZ$1599,"&lt;="&amp;I$49)+SUMPRODUCT(('Dvd Calendar'!$E$1592:$CZ$1592&gt;I$48)*('Dvd Calendar'!$E$1592:$CZ$1592&lt;=I$49)*'Dvd Calendar'!$E$1595:$CZ$1595*(('Dvd Calendar'!$E$1597:$CZ$1597='Field Check'!$C$53)*('Field Check'!$C$53&lt;&gt;"")+('Dvd Calendar'!$E$1597:$CZ$1597='Field Check'!$C$54)*('Field Check'!$C$54&lt;&gt;"")+('Dvd Calendar'!$E$1597:$CZ$1597='Field Check'!$C$55)*('Field Check'!$C$55&lt;&gt;"")+('Dvd Calendar'!$E$1597:$CZ$1597='Field Check'!$C$56)*('Field Check'!$C$56&lt;&gt;"")+('Dvd Calendar'!$E$1597:$CZ$1597='Field Check'!$C$57)*('Field Check'!$C$57&lt;&gt;""))*(COUNTIF('Dvd Calendar'!$E$1599:$CZ$1599,'Dvd Calendar'!$E$1592:$CZ$1592)=0)),"")))</f>
        <v/>
      </c>
      <c r="J195" s="77">
        <f>IF(J$49="","",IF($B195="","",IFERROR(SUMIFS('Dvd Calendar'!$E$1600:$CZ$1600,'Dvd Calendar'!$E$1599:$CZ$1599,"&gt;"&amp;J$48,'Dvd Calendar'!$E$1599:$CZ$1599,"&lt;="&amp;J$49)+SUMPRODUCT(('Dvd Calendar'!$E$1592:$CZ$1592&gt;J$48)*('Dvd Calendar'!$E$1592:$CZ$1592&lt;=J$49)*'Dvd Calendar'!$E$1595:$CZ$1595*(('Dvd Calendar'!$E$1597:$CZ$1597='Field Check'!$C$53)*('Field Check'!$C$53&lt;&gt;"")+('Dvd Calendar'!$E$1597:$CZ$1597='Field Check'!$C$54)*('Field Check'!$C$54&lt;&gt;"")+('Dvd Calendar'!$E$1597:$CZ$1597='Field Check'!$C$55)*('Field Check'!$C$55&lt;&gt;"")+('Dvd Calendar'!$E$1597:$CZ$1597='Field Check'!$C$56)*('Field Check'!$C$56&lt;&gt;"")+('Dvd Calendar'!$E$1597:$CZ$1597='Field Check'!$C$57)*('Field Check'!$C$57&lt;&gt;""))*(COUNTIF('Dvd Calendar'!$E$1599:$CZ$1599,'Dvd Calendar'!$E$1592:$CZ$1592)=0)),"")))</f>
        <v/>
      </c>
      <c r="K195" s="77">
        <f>IF(K$49="","",IF($B195="","",IFERROR(SUMIFS('Dvd Calendar'!$E$1600:$CZ$1600,'Dvd Calendar'!$E$1599:$CZ$1599,"&gt;"&amp;K$48,'Dvd Calendar'!$E$1599:$CZ$1599,"&lt;="&amp;K$49)+SUMPRODUCT(('Dvd Calendar'!$E$1592:$CZ$1592&gt;K$48)*('Dvd Calendar'!$E$1592:$CZ$1592&lt;=K$49)*'Dvd Calendar'!$E$1595:$CZ$1595*(('Dvd Calendar'!$E$1597:$CZ$1597='Field Check'!$C$53)*('Field Check'!$C$53&lt;&gt;"")+('Dvd Calendar'!$E$1597:$CZ$1597='Field Check'!$C$54)*('Field Check'!$C$54&lt;&gt;"")+('Dvd Calendar'!$E$1597:$CZ$1597='Field Check'!$C$55)*('Field Check'!$C$55&lt;&gt;"")+('Dvd Calendar'!$E$1597:$CZ$1597='Field Check'!$C$56)*('Field Check'!$C$56&lt;&gt;"")+('Dvd Calendar'!$E$1597:$CZ$1597='Field Check'!$C$57)*('Field Check'!$C$57&lt;&gt;""))*(COUNTIF('Dvd Calendar'!$E$1599:$CZ$1599,'Dvd Calendar'!$E$1592:$CZ$1592)=0)),"")))</f>
        <v/>
      </c>
      <c r="L195" s="77">
        <f>IF(L$49="","",IF($B195="","",IFERROR(SUMIFS('Dvd Calendar'!$E$1600:$CZ$1600,'Dvd Calendar'!$E$1599:$CZ$1599,"&gt;"&amp;L$48,'Dvd Calendar'!$E$1599:$CZ$1599,"&lt;="&amp;L$49)+SUMPRODUCT(('Dvd Calendar'!$E$1592:$CZ$1592&gt;L$48)*('Dvd Calendar'!$E$1592:$CZ$1592&lt;=L$49)*'Dvd Calendar'!$E$1595:$CZ$1595*(('Dvd Calendar'!$E$1597:$CZ$1597='Field Check'!$C$53)*('Field Check'!$C$53&lt;&gt;"")+('Dvd Calendar'!$E$1597:$CZ$1597='Field Check'!$C$54)*('Field Check'!$C$54&lt;&gt;"")+('Dvd Calendar'!$E$1597:$CZ$1597='Field Check'!$C$55)*('Field Check'!$C$55&lt;&gt;"")+('Dvd Calendar'!$E$1597:$CZ$1597='Field Check'!$C$56)*('Field Check'!$C$56&lt;&gt;"")+('Dvd Calendar'!$E$1597:$CZ$1597='Field Check'!$C$57)*('Field Check'!$C$57&lt;&gt;""))*(COUNTIF('Dvd Calendar'!$E$1599:$CZ$1599,'Dvd Calendar'!$E$1592:$CZ$1592)=0)),"")))</f>
        <v/>
      </c>
      <c r="M195" s="77">
        <f>IF(M$49="","",IF($B195="","",IFERROR(SUMIFS('Dvd Calendar'!$E$1600:$CZ$1600,'Dvd Calendar'!$E$1599:$CZ$1599,"&gt;"&amp;M$48,'Dvd Calendar'!$E$1599:$CZ$1599,"&lt;="&amp;M$49)+SUMPRODUCT(('Dvd Calendar'!$E$1592:$CZ$1592&gt;M$48)*('Dvd Calendar'!$E$1592:$CZ$1592&lt;=M$49)*'Dvd Calendar'!$E$1595:$CZ$1595*(('Dvd Calendar'!$E$1597:$CZ$1597='Field Check'!$C$53)*('Field Check'!$C$53&lt;&gt;"")+('Dvd Calendar'!$E$1597:$CZ$1597='Field Check'!$C$54)*('Field Check'!$C$54&lt;&gt;"")+('Dvd Calendar'!$E$1597:$CZ$1597='Field Check'!$C$55)*('Field Check'!$C$55&lt;&gt;"")+('Dvd Calendar'!$E$1597:$CZ$1597='Field Check'!$C$56)*('Field Check'!$C$56&lt;&gt;"")+('Dvd Calendar'!$E$1597:$CZ$1597='Field Check'!$C$57)*('Field Check'!$C$57&lt;&gt;""))*(COUNTIF('Dvd Calendar'!$E$1599:$CZ$1599,'Dvd Calendar'!$E$1592:$CZ$1592)=0)),"")))</f>
        <v/>
      </c>
      <c r="N195" s="77">
        <f>IF(N$49="","",IF($B195="","",IFERROR(SUMIFS('Dvd Calendar'!$E$1600:$CZ$1600,'Dvd Calendar'!$E$1599:$CZ$1599,"&gt;"&amp;N$48,'Dvd Calendar'!$E$1599:$CZ$1599,"&lt;="&amp;N$49)+SUMPRODUCT(('Dvd Calendar'!$E$1592:$CZ$1592&gt;N$48)*('Dvd Calendar'!$E$1592:$CZ$1592&lt;=N$49)*'Dvd Calendar'!$E$1595:$CZ$1595*(('Dvd Calendar'!$E$1597:$CZ$1597='Field Check'!$C$53)*('Field Check'!$C$53&lt;&gt;"")+('Dvd Calendar'!$E$1597:$CZ$1597='Field Check'!$C$54)*('Field Check'!$C$54&lt;&gt;"")+('Dvd Calendar'!$E$1597:$CZ$1597='Field Check'!$C$55)*('Field Check'!$C$55&lt;&gt;"")+('Dvd Calendar'!$E$1597:$CZ$1597='Field Check'!$C$56)*('Field Check'!$C$56&lt;&gt;"")+('Dvd Calendar'!$E$1597:$CZ$1597='Field Check'!$C$57)*('Field Check'!$C$57&lt;&gt;""))*(COUNTIF('Dvd Calendar'!$E$1599:$CZ$1599,'Dvd Calendar'!$E$1592:$CZ$1592)=0)),"")))</f>
        <v/>
      </c>
      <c r="O195" s="77">
        <f>IF(O$49="","",IF($B195="","",IFERROR(SUMIFS('Dvd Calendar'!$E$1600:$CZ$1600,'Dvd Calendar'!$E$1599:$CZ$1599,"&gt;"&amp;O$48,'Dvd Calendar'!$E$1599:$CZ$1599,"&lt;="&amp;O$49)+SUMPRODUCT(('Dvd Calendar'!$E$1592:$CZ$1592&gt;O$48)*('Dvd Calendar'!$E$1592:$CZ$1592&lt;=O$49)*'Dvd Calendar'!$E$1595:$CZ$1595*(('Dvd Calendar'!$E$1597:$CZ$1597='Field Check'!$C$53)*('Field Check'!$C$53&lt;&gt;"")+('Dvd Calendar'!$E$1597:$CZ$1597='Field Check'!$C$54)*('Field Check'!$C$54&lt;&gt;"")+('Dvd Calendar'!$E$1597:$CZ$1597='Field Check'!$C$55)*('Field Check'!$C$55&lt;&gt;"")+('Dvd Calendar'!$E$1597:$CZ$1597='Field Check'!$C$56)*('Field Check'!$C$56&lt;&gt;"")+('Dvd Calendar'!$E$1597:$CZ$1597='Field Check'!$C$57)*('Field Check'!$C$57&lt;&gt;""))*(COUNTIF('Dvd Calendar'!$E$1599:$CZ$1599,'Dvd Calendar'!$E$1592:$CZ$1592)=0)),"")))</f>
        <v/>
      </c>
      <c r="P195" s="77">
        <f>IF(P$49="","",IF($B195="","",IFERROR(SUMIFS('Dvd Calendar'!$E$1600:$CZ$1600,'Dvd Calendar'!$E$1599:$CZ$1599,"&gt;"&amp;P$48,'Dvd Calendar'!$E$1599:$CZ$1599,"&lt;="&amp;P$49)+SUMPRODUCT(('Dvd Calendar'!$E$1592:$CZ$1592&gt;P$48)*('Dvd Calendar'!$E$1592:$CZ$1592&lt;=P$49)*'Dvd Calendar'!$E$1595:$CZ$1595*(('Dvd Calendar'!$E$1597:$CZ$1597='Field Check'!$C$53)*('Field Check'!$C$53&lt;&gt;"")+('Dvd Calendar'!$E$1597:$CZ$1597='Field Check'!$C$54)*('Field Check'!$C$54&lt;&gt;"")+('Dvd Calendar'!$E$1597:$CZ$1597='Field Check'!$C$55)*('Field Check'!$C$55&lt;&gt;"")+('Dvd Calendar'!$E$1597:$CZ$1597='Field Check'!$C$56)*('Field Check'!$C$56&lt;&gt;"")+('Dvd Calendar'!$E$1597:$CZ$1597='Field Check'!$C$57)*('Field Check'!$C$57&lt;&gt;""))*(COUNTIF('Dvd Calendar'!$E$1599:$CZ$1599,'Dvd Calendar'!$E$1592:$CZ$1592)=0)),"")))</f>
        <v/>
      </c>
      <c r="Q195" s="77">
        <f>IF(Q$49="","",IF($B195="","",IFERROR(SUMIFS('Dvd Calendar'!$E$1600:$CZ$1600,'Dvd Calendar'!$E$1599:$CZ$1599,"&gt;"&amp;Q$48,'Dvd Calendar'!$E$1599:$CZ$1599,"&lt;="&amp;Q$49)+SUMPRODUCT(('Dvd Calendar'!$E$1592:$CZ$1592&gt;Q$48)*('Dvd Calendar'!$E$1592:$CZ$1592&lt;=Q$49)*'Dvd Calendar'!$E$1595:$CZ$1595*(('Dvd Calendar'!$E$1597:$CZ$1597='Field Check'!$C$53)*('Field Check'!$C$53&lt;&gt;"")+('Dvd Calendar'!$E$1597:$CZ$1597='Field Check'!$C$54)*('Field Check'!$C$54&lt;&gt;"")+('Dvd Calendar'!$E$1597:$CZ$1597='Field Check'!$C$55)*('Field Check'!$C$55&lt;&gt;"")+('Dvd Calendar'!$E$1597:$CZ$1597='Field Check'!$C$56)*('Field Check'!$C$56&lt;&gt;"")+('Dvd Calendar'!$E$1597:$CZ$1597='Field Check'!$C$57)*('Field Check'!$C$57&lt;&gt;""))*(COUNTIF('Dvd Calendar'!$E$1599:$CZ$1599,'Dvd Calendar'!$E$1592:$CZ$1592)=0)),"")))</f>
        <v/>
      </c>
      <c r="R195" s="77">
        <f>IF(R$49="","",IF($B195="","",IFERROR(SUMIFS('Dvd Calendar'!$E$1600:$CZ$1600,'Dvd Calendar'!$E$1599:$CZ$1599,"&gt;"&amp;R$48,'Dvd Calendar'!$E$1599:$CZ$1599,"&lt;="&amp;R$49)+SUMPRODUCT(('Dvd Calendar'!$E$1592:$CZ$1592&gt;R$48)*('Dvd Calendar'!$E$1592:$CZ$1592&lt;=R$49)*'Dvd Calendar'!$E$1595:$CZ$1595*(('Dvd Calendar'!$E$1597:$CZ$1597='Field Check'!$C$53)*('Field Check'!$C$53&lt;&gt;"")+('Dvd Calendar'!$E$1597:$CZ$1597='Field Check'!$C$54)*('Field Check'!$C$54&lt;&gt;"")+('Dvd Calendar'!$E$1597:$CZ$1597='Field Check'!$C$55)*('Field Check'!$C$55&lt;&gt;"")+('Dvd Calendar'!$E$1597:$CZ$1597='Field Check'!$C$56)*('Field Check'!$C$56&lt;&gt;"")+('Dvd Calendar'!$E$1597:$CZ$1597='Field Check'!$C$57)*('Field Check'!$C$57&lt;&gt;""))*(COUNTIF('Dvd Calendar'!$E$1599:$CZ$1599,'Dvd Calendar'!$E$1592:$CZ$1592)=0)),"")))</f>
        <v/>
      </c>
    </row>
    <row r="196">
      <c r="B196" s="126">
        <f>IF('AS51'!$C$151="","",'AS51'!$C$151)</f>
        <v/>
      </c>
      <c r="C196" s="77">
        <f>IF(C$49="","",IF($B196="","",IFERROR(SUMIFS('Dvd Calendar'!$E$1611:$CZ$1611,'Dvd Calendar'!$E$1610:$CZ$1610,"&gt;"&amp;C$48,'Dvd Calendar'!$E$1610:$CZ$1610,"&lt;="&amp;C$49)+SUMPRODUCT(('Dvd Calendar'!$E$1603:$CZ$1603&gt;C$48)*('Dvd Calendar'!$E$1603:$CZ$1603&lt;=C$49)*'Dvd Calendar'!$E$1606:$CZ$1606*(('Dvd Calendar'!$E$1608:$CZ$1608='Field Check'!$C$53)*('Field Check'!$C$53&lt;&gt;"")+('Dvd Calendar'!$E$1608:$CZ$1608='Field Check'!$C$54)*('Field Check'!$C$54&lt;&gt;"")+('Dvd Calendar'!$E$1608:$CZ$1608='Field Check'!$C$55)*('Field Check'!$C$55&lt;&gt;"")+('Dvd Calendar'!$E$1608:$CZ$1608='Field Check'!$C$56)*('Field Check'!$C$56&lt;&gt;"")+('Dvd Calendar'!$E$1608:$CZ$1608='Field Check'!$C$57)*('Field Check'!$C$57&lt;&gt;""))*(COUNTIF('Dvd Calendar'!$E$1610:$CZ$1610,'Dvd Calendar'!$E$1603:$CZ$1603)=0)),"")))</f>
        <v/>
      </c>
      <c r="D196" s="77">
        <f>IF(D$49="","",IF($B196="","",IFERROR(SUMIFS('Dvd Calendar'!$E$1611:$CZ$1611,'Dvd Calendar'!$E$1610:$CZ$1610,"&gt;"&amp;D$48,'Dvd Calendar'!$E$1610:$CZ$1610,"&lt;="&amp;D$49)+SUMPRODUCT(('Dvd Calendar'!$E$1603:$CZ$1603&gt;D$48)*('Dvd Calendar'!$E$1603:$CZ$1603&lt;=D$49)*'Dvd Calendar'!$E$1606:$CZ$1606*(('Dvd Calendar'!$E$1608:$CZ$1608='Field Check'!$C$53)*('Field Check'!$C$53&lt;&gt;"")+('Dvd Calendar'!$E$1608:$CZ$1608='Field Check'!$C$54)*('Field Check'!$C$54&lt;&gt;"")+('Dvd Calendar'!$E$1608:$CZ$1608='Field Check'!$C$55)*('Field Check'!$C$55&lt;&gt;"")+('Dvd Calendar'!$E$1608:$CZ$1608='Field Check'!$C$56)*('Field Check'!$C$56&lt;&gt;"")+('Dvd Calendar'!$E$1608:$CZ$1608='Field Check'!$C$57)*('Field Check'!$C$57&lt;&gt;""))*(COUNTIF('Dvd Calendar'!$E$1610:$CZ$1610,'Dvd Calendar'!$E$1603:$CZ$1603)=0)),"")))</f>
        <v/>
      </c>
      <c r="E196" s="77">
        <f>IF(E$49="","",IF($B196="","",IFERROR(SUMIFS('Dvd Calendar'!$E$1611:$CZ$1611,'Dvd Calendar'!$E$1610:$CZ$1610,"&gt;"&amp;E$48,'Dvd Calendar'!$E$1610:$CZ$1610,"&lt;="&amp;E$49)+SUMPRODUCT(('Dvd Calendar'!$E$1603:$CZ$1603&gt;E$48)*('Dvd Calendar'!$E$1603:$CZ$1603&lt;=E$49)*'Dvd Calendar'!$E$1606:$CZ$1606*(('Dvd Calendar'!$E$1608:$CZ$1608='Field Check'!$C$53)*('Field Check'!$C$53&lt;&gt;"")+('Dvd Calendar'!$E$1608:$CZ$1608='Field Check'!$C$54)*('Field Check'!$C$54&lt;&gt;"")+('Dvd Calendar'!$E$1608:$CZ$1608='Field Check'!$C$55)*('Field Check'!$C$55&lt;&gt;"")+('Dvd Calendar'!$E$1608:$CZ$1608='Field Check'!$C$56)*('Field Check'!$C$56&lt;&gt;"")+('Dvd Calendar'!$E$1608:$CZ$1608='Field Check'!$C$57)*('Field Check'!$C$57&lt;&gt;""))*(COUNTIF('Dvd Calendar'!$E$1610:$CZ$1610,'Dvd Calendar'!$E$1603:$CZ$1603)=0)),"")))</f>
        <v/>
      </c>
      <c r="F196" s="77">
        <f>IF(F$49="","",IF($B196="","",IFERROR(SUMIFS('Dvd Calendar'!$E$1611:$CZ$1611,'Dvd Calendar'!$E$1610:$CZ$1610,"&gt;"&amp;F$48,'Dvd Calendar'!$E$1610:$CZ$1610,"&lt;="&amp;F$49)+SUMPRODUCT(('Dvd Calendar'!$E$1603:$CZ$1603&gt;F$48)*('Dvd Calendar'!$E$1603:$CZ$1603&lt;=F$49)*'Dvd Calendar'!$E$1606:$CZ$1606*(('Dvd Calendar'!$E$1608:$CZ$1608='Field Check'!$C$53)*('Field Check'!$C$53&lt;&gt;"")+('Dvd Calendar'!$E$1608:$CZ$1608='Field Check'!$C$54)*('Field Check'!$C$54&lt;&gt;"")+('Dvd Calendar'!$E$1608:$CZ$1608='Field Check'!$C$55)*('Field Check'!$C$55&lt;&gt;"")+('Dvd Calendar'!$E$1608:$CZ$1608='Field Check'!$C$56)*('Field Check'!$C$56&lt;&gt;"")+('Dvd Calendar'!$E$1608:$CZ$1608='Field Check'!$C$57)*('Field Check'!$C$57&lt;&gt;""))*(COUNTIF('Dvd Calendar'!$E$1610:$CZ$1610,'Dvd Calendar'!$E$1603:$CZ$1603)=0)),"")))</f>
        <v/>
      </c>
      <c r="G196" s="77">
        <f>IF(G$49="","",IF($B196="","",IFERROR(SUMIFS('Dvd Calendar'!$E$1611:$CZ$1611,'Dvd Calendar'!$E$1610:$CZ$1610,"&gt;"&amp;G$48,'Dvd Calendar'!$E$1610:$CZ$1610,"&lt;="&amp;G$49)+SUMPRODUCT(('Dvd Calendar'!$E$1603:$CZ$1603&gt;G$48)*('Dvd Calendar'!$E$1603:$CZ$1603&lt;=G$49)*'Dvd Calendar'!$E$1606:$CZ$1606*(('Dvd Calendar'!$E$1608:$CZ$1608='Field Check'!$C$53)*('Field Check'!$C$53&lt;&gt;"")+('Dvd Calendar'!$E$1608:$CZ$1608='Field Check'!$C$54)*('Field Check'!$C$54&lt;&gt;"")+('Dvd Calendar'!$E$1608:$CZ$1608='Field Check'!$C$55)*('Field Check'!$C$55&lt;&gt;"")+('Dvd Calendar'!$E$1608:$CZ$1608='Field Check'!$C$56)*('Field Check'!$C$56&lt;&gt;"")+('Dvd Calendar'!$E$1608:$CZ$1608='Field Check'!$C$57)*('Field Check'!$C$57&lt;&gt;""))*(COUNTIF('Dvd Calendar'!$E$1610:$CZ$1610,'Dvd Calendar'!$E$1603:$CZ$1603)=0)),"")))</f>
        <v/>
      </c>
      <c r="H196" s="77">
        <f>IF(H$49="","",IF($B196="","",IFERROR(SUMIFS('Dvd Calendar'!$E$1611:$CZ$1611,'Dvd Calendar'!$E$1610:$CZ$1610,"&gt;"&amp;H$48,'Dvd Calendar'!$E$1610:$CZ$1610,"&lt;="&amp;H$49)+SUMPRODUCT(('Dvd Calendar'!$E$1603:$CZ$1603&gt;H$48)*('Dvd Calendar'!$E$1603:$CZ$1603&lt;=H$49)*'Dvd Calendar'!$E$1606:$CZ$1606*(('Dvd Calendar'!$E$1608:$CZ$1608='Field Check'!$C$53)*('Field Check'!$C$53&lt;&gt;"")+('Dvd Calendar'!$E$1608:$CZ$1608='Field Check'!$C$54)*('Field Check'!$C$54&lt;&gt;"")+('Dvd Calendar'!$E$1608:$CZ$1608='Field Check'!$C$55)*('Field Check'!$C$55&lt;&gt;"")+('Dvd Calendar'!$E$1608:$CZ$1608='Field Check'!$C$56)*('Field Check'!$C$56&lt;&gt;"")+('Dvd Calendar'!$E$1608:$CZ$1608='Field Check'!$C$57)*('Field Check'!$C$57&lt;&gt;""))*(COUNTIF('Dvd Calendar'!$E$1610:$CZ$1610,'Dvd Calendar'!$E$1603:$CZ$1603)=0)),"")))</f>
        <v/>
      </c>
      <c r="I196" s="77">
        <f>IF(I$49="","",IF($B196="","",IFERROR(SUMIFS('Dvd Calendar'!$E$1611:$CZ$1611,'Dvd Calendar'!$E$1610:$CZ$1610,"&gt;"&amp;I$48,'Dvd Calendar'!$E$1610:$CZ$1610,"&lt;="&amp;I$49)+SUMPRODUCT(('Dvd Calendar'!$E$1603:$CZ$1603&gt;I$48)*('Dvd Calendar'!$E$1603:$CZ$1603&lt;=I$49)*'Dvd Calendar'!$E$1606:$CZ$1606*(('Dvd Calendar'!$E$1608:$CZ$1608='Field Check'!$C$53)*('Field Check'!$C$53&lt;&gt;"")+('Dvd Calendar'!$E$1608:$CZ$1608='Field Check'!$C$54)*('Field Check'!$C$54&lt;&gt;"")+('Dvd Calendar'!$E$1608:$CZ$1608='Field Check'!$C$55)*('Field Check'!$C$55&lt;&gt;"")+('Dvd Calendar'!$E$1608:$CZ$1608='Field Check'!$C$56)*('Field Check'!$C$56&lt;&gt;"")+('Dvd Calendar'!$E$1608:$CZ$1608='Field Check'!$C$57)*('Field Check'!$C$57&lt;&gt;""))*(COUNTIF('Dvd Calendar'!$E$1610:$CZ$1610,'Dvd Calendar'!$E$1603:$CZ$1603)=0)),"")))</f>
        <v/>
      </c>
      <c r="J196" s="77">
        <f>IF(J$49="","",IF($B196="","",IFERROR(SUMIFS('Dvd Calendar'!$E$1611:$CZ$1611,'Dvd Calendar'!$E$1610:$CZ$1610,"&gt;"&amp;J$48,'Dvd Calendar'!$E$1610:$CZ$1610,"&lt;="&amp;J$49)+SUMPRODUCT(('Dvd Calendar'!$E$1603:$CZ$1603&gt;J$48)*('Dvd Calendar'!$E$1603:$CZ$1603&lt;=J$49)*'Dvd Calendar'!$E$1606:$CZ$1606*(('Dvd Calendar'!$E$1608:$CZ$1608='Field Check'!$C$53)*('Field Check'!$C$53&lt;&gt;"")+('Dvd Calendar'!$E$1608:$CZ$1608='Field Check'!$C$54)*('Field Check'!$C$54&lt;&gt;"")+('Dvd Calendar'!$E$1608:$CZ$1608='Field Check'!$C$55)*('Field Check'!$C$55&lt;&gt;"")+('Dvd Calendar'!$E$1608:$CZ$1608='Field Check'!$C$56)*('Field Check'!$C$56&lt;&gt;"")+('Dvd Calendar'!$E$1608:$CZ$1608='Field Check'!$C$57)*('Field Check'!$C$57&lt;&gt;""))*(COUNTIF('Dvd Calendar'!$E$1610:$CZ$1610,'Dvd Calendar'!$E$1603:$CZ$1603)=0)),"")))</f>
        <v/>
      </c>
      <c r="K196" s="77">
        <f>IF(K$49="","",IF($B196="","",IFERROR(SUMIFS('Dvd Calendar'!$E$1611:$CZ$1611,'Dvd Calendar'!$E$1610:$CZ$1610,"&gt;"&amp;K$48,'Dvd Calendar'!$E$1610:$CZ$1610,"&lt;="&amp;K$49)+SUMPRODUCT(('Dvd Calendar'!$E$1603:$CZ$1603&gt;K$48)*('Dvd Calendar'!$E$1603:$CZ$1603&lt;=K$49)*'Dvd Calendar'!$E$1606:$CZ$1606*(('Dvd Calendar'!$E$1608:$CZ$1608='Field Check'!$C$53)*('Field Check'!$C$53&lt;&gt;"")+('Dvd Calendar'!$E$1608:$CZ$1608='Field Check'!$C$54)*('Field Check'!$C$54&lt;&gt;"")+('Dvd Calendar'!$E$1608:$CZ$1608='Field Check'!$C$55)*('Field Check'!$C$55&lt;&gt;"")+('Dvd Calendar'!$E$1608:$CZ$1608='Field Check'!$C$56)*('Field Check'!$C$56&lt;&gt;"")+('Dvd Calendar'!$E$1608:$CZ$1608='Field Check'!$C$57)*('Field Check'!$C$57&lt;&gt;""))*(COUNTIF('Dvd Calendar'!$E$1610:$CZ$1610,'Dvd Calendar'!$E$1603:$CZ$1603)=0)),"")))</f>
        <v/>
      </c>
      <c r="L196" s="77">
        <f>IF(L$49="","",IF($B196="","",IFERROR(SUMIFS('Dvd Calendar'!$E$1611:$CZ$1611,'Dvd Calendar'!$E$1610:$CZ$1610,"&gt;"&amp;L$48,'Dvd Calendar'!$E$1610:$CZ$1610,"&lt;="&amp;L$49)+SUMPRODUCT(('Dvd Calendar'!$E$1603:$CZ$1603&gt;L$48)*('Dvd Calendar'!$E$1603:$CZ$1603&lt;=L$49)*'Dvd Calendar'!$E$1606:$CZ$1606*(('Dvd Calendar'!$E$1608:$CZ$1608='Field Check'!$C$53)*('Field Check'!$C$53&lt;&gt;"")+('Dvd Calendar'!$E$1608:$CZ$1608='Field Check'!$C$54)*('Field Check'!$C$54&lt;&gt;"")+('Dvd Calendar'!$E$1608:$CZ$1608='Field Check'!$C$55)*('Field Check'!$C$55&lt;&gt;"")+('Dvd Calendar'!$E$1608:$CZ$1608='Field Check'!$C$56)*('Field Check'!$C$56&lt;&gt;"")+('Dvd Calendar'!$E$1608:$CZ$1608='Field Check'!$C$57)*('Field Check'!$C$57&lt;&gt;""))*(COUNTIF('Dvd Calendar'!$E$1610:$CZ$1610,'Dvd Calendar'!$E$1603:$CZ$1603)=0)),"")))</f>
        <v/>
      </c>
      <c r="M196" s="77">
        <f>IF(M$49="","",IF($B196="","",IFERROR(SUMIFS('Dvd Calendar'!$E$1611:$CZ$1611,'Dvd Calendar'!$E$1610:$CZ$1610,"&gt;"&amp;M$48,'Dvd Calendar'!$E$1610:$CZ$1610,"&lt;="&amp;M$49)+SUMPRODUCT(('Dvd Calendar'!$E$1603:$CZ$1603&gt;M$48)*('Dvd Calendar'!$E$1603:$CZ$1603&lt;=M$49)*'Dvd Calendar'!$E$1606:$CZ$1606*(('Dvd Calendar'!$E$1608:$CZ$1608='Field Check'!$C$53)*('Field Check'!$C$53&lt;&gt;"")+('Dvd Calendar'!$E$1608:$CZ$1608='Field Check'!$C$54)*('Field Check'!$C$54&lt;&gt;"")+('Dvd Calendar'!$E$1608:$CZ$1608='Field Check'!$C$55)*('Field Check'!$C$55&lt;&gt;"")+('Dvd Calendar'!$E$1608:$CZ$1608='Field Check'!$C$56)*('Field Check'!$C$56&lt;&gt;"")+('Dvd Calendar'!$E$1608:$CZ$1608='Field Check'!$C$57)*('Field Check'!$C$57&lt;&gt;""))*(COUNTIF('Dvd Calendar'!$E$1610:$CZ$1610,'Dvd Calendar'!$E$1603:$CZ$1603)=0)),"")))</f>
        <v/>
      </c>
      <c r="N196" s="77">
        <f>IF(N$49="","",IF($B196="","",IFERROR(SUMIFS('Dvd Calendar'!$E$1611:$CZ$1611,'Dvd Calendar'!$E$1610:$CZ$1610,"&gt;"&amp;N$48,'Dvd Calendar'!$E$1610:$CZ$1610,"&lt;="&amp;N$49)+SUMPRODUCT(('Dvd Calendar'!$E$1603:$CZ$1603&gt;N$48)*('Dvd Calendar'!$E$1603:$CZ$1603&lt;=N$49)*'Dvd Calendar'!$E$1606:$CZ$1606*(('Dvd Calendar'!$E$1608:$CZ$1608='Field Check'!$C$53)*('Field Check'!$C$53&lt;&gt;"")+('Dvd Calendar'!$E$1608:$CZ$1608='Field Check'!$C$54)*('Field Check'!$C$54&lt;&gt;"")+('Dvd Calendar'!$E$1608:$CZ$1608='Field Check'!$C$55)*('Field Check'!$C$55&lt;&gt;"")+('Dvd Calendar'!$E$1608:$CZ$1608='Field Check'!$C$56)*('Field Check'!$C$56&lt;&gt;"")+('Dvd Calendar'!$E$1608:$CZ$1608='Field Check'!$C$57)*('Field Check'!$C$57&lt;&gt;""))*(COUNTIF('Dvd Calendar'!$E$1610:$CZ$1610,'Dvd Calendar'!$E$1603:$CZ$1603)=0)),"")))</f>
        <v/>
      </c>
      <c r="O196" s="77">
        <f>IF(O$49="","",IF($B196="","",IFERROR(SUMIFS('Dvd Calendar'!$E$1611:$CZ$1611,'Dvd Calendar'!$E$1610:$CZ$1610,"&gt;"&amp;O$48,'Dvd Calendar'!$E$1610:$CZ$1610,"&lt;="&amp;O$49)+SUMPRODUCT(('Dvd Calendar'!$E$1603:$CZ$1603&gt;O$48)*('Dvd Calendar'!$E$1603:$CZ$1603&lt;=O$49)*'Dvd Calendar'!$E$1606:$CZ$1606*(('Dvd Calendar'!$E$1608:$CZ$1608='Field Check'!$C$53)*('Field Check'!$C$53&lt;&gt;"")+('Dvd Calendar'!$E$1608:$CZ$1608='Field Check'!$C$54)*('Field Check'!$C$54&lt;&gt;"")+('Dvd Calendar'!$E$1608:$CZ$1608='Field Check'!$C$55)*('Field Check'!$C$55&lt;&gt;"")+('Dvd Calendar'!$E$1608:$CZ$1608='Field Check'!$C$56)*('Field Check'!$C$56&lt;&gt;"")+('Dvd Calendar'!$E$1608:$CZ$1608='Field Check'!$C$57)*('Field Check'!$C$57&lt;&gt;""))*(COUNTIF('Dvd Calendar'!$E$1610:$CZ$1610,'Dvd Calendar'!$E$1603:$CZ$1603)=0)),"")))</f>
        <v/>
      </c>
      <c r="P196" s="77">
        <f>IF(P$49="","",IF($B196="","",IFERROR(SUMIFS('Dvd Calendar'!$E$1611:$CZ$1611,'Dvd Calendar'!$E$1610:$CZ$1610,"&gt;"&amp;P$48,'Dvd Calendar'!$E$1610:$CZ$1610,"&lt;="&amp;P$49)+SUMPRODUCT(('Dvd Calendar'!$E$1603:$CZ$1603&gt;P$48)*('Dvd Calendar'!$E$1603:$CZ$1603&lt;=P$49)*'Dvd Calendar'!$E$1606:$CZ$1606*(('Dvd Calendar'!$E$1608:$CZ$1608='Field Check'!$C$53)*('Field Check'!$C$53&lt;&gt;"")+('Dvd Calendar'!$E$1608:$CZ$1608='Field Check'!$C$54)*('Field Check'!$C$54&lt;&gt;"")+('Dvd Calendar'!$E$1608:$CZ$1608='Field Check'!$C$55)*('Field Check'!$C$55&lt;&gt;"")+('Dvd Calendar'!$E$1608:$CZ$1608='Field Check'!$C$56)*('Field Check'!$C$56&lt;&gt;"")+('Dvd Calendar'!$E$1608:$CZ$1608='Field Check'!$C$57)*('Field Check'!$C$57&lt;&gt;""))*(COUNTIF('Dvd Calendar'!$E$1610:$CZ$1610,'Dvd Calendar'!$E$1603:$CZ$1603)=0)),"")))</f>
        <v/>
      </c>
      <c r="Q196" s="77">
        <f>IF(Q$49="","",IF($B196="","",IFERROR(SUMIFS('Dvd Calendar'!$E$1611:$CZ$1611,'Dvd Calendar'!$E$1610:$CZ$1610,"&gt;"&amp;Q$48,'Dvd Calendar'!$E$1610:$CZ$1610,"&lt;="&amp;Q$49)+SUMPRODUCT(('Dvd Calendar'!$E$1603:$CZ$1603&gt;Q$48)*('Dvd Calendar'!$E$1603:$CZ$1603&lt;=Q$49)*'Dvd Calendar'!$E$1606:$CZ$1606*(('Dvd Calendar'!$E$1608:$CZ$1608='Field Check'!$C$53)*('Field Check'!$C$53&lt;&gt;"")+('Dvd Calendar'!$E$1608:$CZ$1608='Field Check'!$C$54)*('Field Check'!$C$54&lt;&gt;"")+('Dvd Calendar'!$E$1608:$CZ$1608='Field Check'!$C$55)*('Field Check'!$C$55&lt;&gt;"")+('Dvd Calendar'!$E$1608:$CZ$1608='Field Check'!$C$56)*('Field Check'!$C$56&lt;&gt;"")+('Dvd Calendar'!$E$1608:$CZ$1608='Field Check'!$C$57)*('Field Check'!$C$57&lt;&gt;""))*(COUNTIF('Dvd Calendar'!$E$1610:$CZ$1610,'Dvd Calendar'!$E$1603:$CZ$1603)=0)),"")))</f>
        <v/>
      </c>
      <c r="R196" s="77">
        <f>IF(R$49="","",IF($B196="","",IFERROR(SUMIFS('Dvd Calendar'!$E$1611:$CZ$1611,'Dvd Calendar'!$E$1610:$CZ$1610,"&gt;"&amp;R$48,'Dvd Calendar'!$E$1610:$CZ$1610,"&lt;="&amp;R$49)+SUMPRODUCT(('Dvd Calendar'!$E$1603:$CZ$1603&gt;R$48)*('Dvd Calendar'!$E$1603:$CZ$1603&lt;=R$49)*'Dvd Calendar'!$E$1606:$CZ$1606*(('Dvd Calendar'!$E$1608:$CZ$1608='Field Check'!$C$53)*('Field Check'!$C$53&lt;&gt;"")+('Dvd Calendar'!$E$1608:$CZ$1608='Field Check'!$C$54)*('Field Check'!$C$54&lt;&gt;"")+('Dvd Calendar'!$E$1608:$CZ$1608='Field Check'!$C$55)*('Field Check'!$C$55&lt;&gt;"")+('Dvd Calendar'!$E$1608:$CZ$1608='Field Check'!$C$56)*('Field Check'!$C$56&lt;&gt;"")+('Dvd Calendar'!$E$1608:$CZ$1608='Field Check'!$C$57)*('Field Check'!$C$57&lt;&gt;""))*(COUNTIF('Dvd Calendar'!$E$1610:$CZ$1610,'Dvd Calendar'!$E$1603:$CZ$1603)=0)),"")))</f>
        <v/>
      </c>
    </row>
    <row r="197">
      <c r="B197" s="126">
        <f>IF('AS51'!$C$152="","",'AS51'!$C$152)</f>
        <v/>
      </c>
      <c r="C197" s="77">
        <f>IF(C$49="","",IF($B197="","",IFERROR(SUMIFS('Dvd Calendar'!$E$1622:$CZ$1622,'Dvd Calendar'!$E$1621:$CZ$1621,"&gt;"&amp;C$48,'Dvd Calendar'!$E$1621:$CZ$1621,"&lt;="&amp;C$49)+SUMPRODUCT(('Dvd Calendar'!$E$1614:$CZ$1614&gt;C$48)*('Dvd Calendar'!$E$1614:$CZ$1614&lt;=C$49)*'Dvd Calendar'!$E$1617:$CZ$1617*(('Dvd Calendar'!$E$1619:$CZ$1619='Field Check'!$C$53)*('Field Check'!$C$53&lt;&gt;"")+('Dvd Calendar'!$E$1619:$CZ$1619='Field Check'!$C$54)*('Field Check'!$C$54&lt;&gt;"")+('Dvd Calendar'!$E$1619:$CZ$1619='Field Check'!$C$55)*('Field Check'!$C$55&lt;&gt;"")+('Dvd Calendar'!$E$1619:$CZ$1619='Field Check'!$C$56)*('Field Check'!$C$56&lt;&gt;"")+('Dvd Calendar'!$E$1619:$CZ$1619='Field Check'!$C$57)*('Field Check'!$C$57&lt;&gt;""))*(COUNTIF('Dvd Calendar'!$E$1621:$CZ$1621,'Dvd Calendar'!$E$1614:$CZ$1614)=0)),"")))</f>
        <v/>
      </c>
      <c r="D197" s="77">
        <f>IF(D$49="","",IF($B197="","",IFERROR(SUMIFS('Dvd Calendar'!$E$1622:$CZ$1622,'Dvd Calendar'!$E$1621:$CZ$1621,"&gt;"&amp;D$48,'Dvd Calendar'!$E$1621:$CZ$1621,"&lt;="&amp;D$49)+SUMPRODUCT(('Dvd Calendar'!$E$1614:$CZ$1614&gt;D$48)*('Dvd Calendar'!$E$1614:$CZ$1614&lt;=D$49)*'Dvd Calendar'!$E$1617:$CZ$1617*(('Dvd Calendar'!$E$1619:$CZ$1619='Field Check'!$C$53)*('Field Check'!$C$53&lt;&gt;"")+('Dvd Calendar'!$E$1619:$CZ$1619='Field Check'!$C$54)*('Field Check'!$C$54&lt;&gt;"")+('Dvd Calendar'!$E$1619:$CZ$1619='Field Check'!$C$55)*('Field Check'!$C$55&lt;&gt;"")+('Dvd Calendar'!$E$1619:$CZ$1619='Field Check'!$C$56)*('Field Check'!$C$56&lt;&gt;"")+('Dvd Calendar'!$E$1619:$CZ$1619='Field Check'!$C$57)*('Field Check'!$C$57&lt;&gt;""))*(COUNTIF('Dvd Calendar'!$E$1621:$CZ$1621,'Dvd Calendar'!$E$1614:$CZ$1614)=0)),"")))</f>
        <v/>
      </c>
      <c r="E197" s="77">
        <f>IF(E$49="","",IF($B197="","",IFERROR(SUMIFS('Dvd Calendar'!$E$1622:$CZ$1622,'Dvd Calendar'!$E$1621:$CZ$1621,"&gt;"&amp;E$48,'Dvd Calendar'!$E$1621:$CZ$1621,"&lt;="&amp;E$49)+SUMPRODUCT(('Dvd Calendar'!$E$1614:$CZ$1614&gt;E$48)*('Dvd Calendar'!$E$1614:$CZ$1614&lt;=E$49)*'Dvd Calendar'!$E$1617:$CZ$1617*(('Dvd Calendar'!$E$1619:$CZ$1619='Field Check'!$C$53)*('Field Check'!$C$53&lt;&gt;"")+('Dvd Calendar'!$E$1619:$CZ$1619='Field Check'!$C$54)*('Field Check'!$C$54&lt;&gt;"")+('Dvd Calendar'!$E$1619:$CZ$1619='Field Check'!$C$55)*('Field Check'!$C$55&lt;&gt;"")+('Dvd Calendar'!$E$1619:$CZ$1619='Field Check'!$C$56)*('Field Check'!$C$56&lt;&gt;"")+('Dvd Calendar'!$E$1619:$CZ$1619='Field Check'!$C$57)*('Field Check'!$C$57&lt;&gt;""))*(COUNTIF('Dvd Calendar'!$E$1621:$CZ$1621,'Dvd Calendar'!$E$1614:$CZ$1614)=0)),"")))</f>
        <v/>
      </c>
      <c r="F197" s="77">
        <f>IF(F$49="","",IF($B197="","",IFERROR(SUMIFS('Dvd Calendar'!$E$1622:$CZ$1622,'Dvd Calendar'!$E$1621:$CZ$1621,"&gt;"&amp;F$48,'Dvd Calendar'!$E$1621:$CZ$1621,"&lt;="&amp;F$49)+SUMPRODUCT(('Dvd Calendar'!$E$1614:$CZ$1614&gt;F$48)*('Dvd Calendar'!$E$1614:$CZ$1614&lt;=F$49)*'Dvd Calendar'!$E$1617:$CZ$1617*(('Dvd Calendar'!$E$1619:$CZ$1619='Field Check'!$C$53)*('Field Check'!$C$53&lt;&gt;"")+('Dvd Calendar'!$E$1619:$CZ$1619='Field Check'!$C$54)*('Field Check'!$C$54&lt;&gt;"")+('Dvd Calendar'!$E$1619:$CZ$1619='Field Check'!$C$55)*('Field Check'!$C$55&lt;&gt;"")+('Dvd Calendar'!$E$1619:$CZ$1619='Field Check'!$C$56)*('Field Check'!$C$56&lt;&gt;"")+('Dvd Calendar'!$E$1619:$CZ$1619='Field Check'!$C$57)*('Field Check'!$C$57&lt;&gt;""))*(COUNTIF('Dvd Calendar'!$E$1621:$CZ$1621,'Dvd Calendar'!$E$1614:$CZ$1614)=0)),"")))</f>
        <v/>
      </c>
      <c r="G197" s="77">
        <f>IF(G$49="","",IF($B197="","",IFERROR(SUMIFS('Dvd Calendar'!$E$1622:$CZ$1622,'Dvd Calendar'!$E$1621:$CZ$1621,"&gt;"&amp;G$48,'Dvd Calendar'!$E$1621:$CZ$1621,"&lt;="&amp;G$49)+SUMPRODUCT(('Dvd Calendar'!$E$1614:$CZ$1614&gt;G$48)*('Dvd Calendar'!$E$1614:$CZ$1614&lt;=G$49)*'Dvd Calendar'!$E$1617:$CZ$1617*(('Dvd Calendar'!$E$1619:$CZ$1619='Field Check'!$C$53)*('Field Check'!$C$53&lt;&gt;"")+('Dvd Calendar'!$E$1619:$CZ$1619='Field Check'!$C$54)*('Field Check'!$C$54&lt;&gt;"")+('Dvd Calendar'!$E$1619:$CZ$1619='Field Check'!$C$55)*('Field Check'!$C$55&lt;&gt;"")+('Dvd Calendar'!$E$1619:$CZ$1619='Field Check'!$C$56)*('Field Check'!$C$56&lt;&gt;"")+('Dvd Calendar'!$E$1619:$CZ$1619='Field Check'!$C$57)*('Field Check'!$C$57&lt;&gt;""))*(COUNTIF('Dvd Calendar'!$E$1621:$CZ$1621,'Dvd Calendar'!$E$1614:$CZ$1614)=0)),"")))</f>
        <v/>
      </c>
      <c r="H197" s="77">
        <f>IF(H$49="","",IF($B197="","",IFERROR(SUMIFS('Dvd Calendar'!$E$1622:$CZ$1622,'Dvd Calendar'!$E$1621:$CZ$1621,"&gt;"&amp;H$48,'Dvd Calendar'!$E$1621:$CZ$1621,"&lt;="&amp;H$49)+SUMPRODUCT(('Dvd Calendar'!$E$1614:$CZ$1614&gt;H$48)*('Dvd Calendar'!$E$1614:$CZ$1614&lt;=H$49)*'Dvd Calendar'!$E$1617:$CZ$1617*(('Dvd Calendar'!$E$1619:$CZ$1619='Field Check'!$C$53)*('Field Check'!$C$53&lt;&gt;"")+('Dvd Calendar'!$E$1619:$CZ$1619='Field Check'!$C$54)*('Field Check'!$C$54&lt;&gt;"")+('Dvd Calendar'!$E$1619:$CZ$1619='Field Check'!$C$55)*('Field Check'!$C$55&lt;&gt;"")+('Dvd Calendar'!$E$1619:$CZ$1619='Field Check'!$C$56)*('Field Check'!$C$56&lt;&gt;"")+('Dvd Calendar'!$E$1619:$CZ$1619='Field Check'!$C$57)*('Field Check'!$C$57&lt;&gt;""))*(COUNTIF('Dvd Calendar'!$E$1621:$CZ$1621,'Dvd Calendar'!$E$1614:$CZ$1614)=0)),"")))</f>
        <v/>
      </c>
      <c r="I197" s="77">
        <f>IF(I$49="","",IF($B197="","",IFERROR(SUMIFS('Dvd Calendar'!$E$1622:$CZ$1622,'Dvd Calendar'!$E$1621:$CZ$1621,"&gt;"&amp;I$48,'Dvd Calendar'!$E$1621:$CZ$1621,"&lt;="&amp;I$49)+SUMPRODUCT(('Dvd Calendar'!$E$1614:$CZ$1614&gt;I$48)*('Dvd Calendar'!$E$1614:$CZ$1614&lt;=I$49)*'Dvd Calendar'!$E$1617:$CZ$1617*(('Dvd Calendar'!$E$1619:$CZ$1619='Field Check'!$C$53)*('Field Check'!$C$53&lt;&gt;"")+('Dvd Calendar'!$E$1619:$CZ$1619='Field Check'!$C$54)*('Field Check'!$C$54&lt;&gt;"")+('Dvd Calendar'!$E$1619:$CZ$1619='Field Check'!$C$55)*('Field Check'!$C$55&lt;&gt;"")+('Dvd Calendar'!$E$1619:$CZ$1619='Field Check'!$C$56)*('Field Check'!$C$56&lt;&gt;"")+('Dvd Calendar'!$E$1619:$CZ$1619='Field Check'!$C$57)*('Field Check'!$C$57&lt;&gt;""))*(COUNTIF('Dvd Calendar'!$E$1621:$CZ$1621,'Dvd Calendar'!$E$1614:$CZ$1614)=0)),"")))</f>
        <v/>
      </c>
      <c r="J197" s="77">
        <f>IF(J$49="","",IF($B197="","",IFERROR(SUMIFS('Dvd Calendar'!$E$1622:$CZ$1622,'Dvd Calendar'!$E$1621:$CZ$1621,"&gt;"&amp;J$48,'Dvd Calendar'!$E$1621:$CZ$1621,"&lt;="&amp;J$49)+SUMPRODUCT(('Dvd Calendar'!$E$1614:$CZ$1614&gt;J$48)*('Dvd Calendar'!$E$1614:$CZ$1614&lt;=J$49)*'Dvd Calendar'!$E$1617:$CZ$1617*(('Dvd Calendar'!$E$1619:$CZ$1619='Field Check'!$C$53)*('Field Check'!$C$53&lt;&gt;"")+('Dvd Calendar'!$E$1619:$CZ$1619='Field Check'!$C$54)*('Field Check'!$C$54&lt;&gt;"")+('Dvd Calendar'!$E$1619:$CZ$1619='Field Check'!$C$55)*('Field Check'!$C$55&lt;&gt;"")+('Dvd Calendar'!$E$1619:$CZ$1619='Field Check'!$C$56)*('Field Check'!$C$56&lt;&gt;"")+('Dvd Calendar'!$E$1619:$CZ$1619='Field Check'!$C$57)*('Field Check'!$C$57&lt;&gt;""))*(COUNTIF('Dvd Calendar'!$E$1621:$CZ$1621,'Dvd Calendar'!$E$1614:$CZ$1614)=0)),"")))</f>
        <v/>
      </c>
      <c r="K197" s="77">
        <f>IF(K$49="","",IF($B197="","",IFERROR(SUMIFS('Dvd Calendar'!$E$1622:$CZ$1622,'Dvd Calendar'!$E$1621:$CZ$1621,"&gt;"&amp;K$48,'Dvd Calendar'!$E$1621:$CZ$1621,"&lt;="&amp;K$49)+SUMPRODUCT(('Dvd Calendar'!$E$1614:$CZ$1614&gt;K$48)*('Dvd Calendar'!$E$1614:$CZ$1614&lt;=K$49)*'Dvd Calendar'!$E$1617:$CZ$1617*(('Dvd Calendar'!$E$1619:$CZ$1619='Field Check'!$C$53)*('Field Check'!$C$53&lt;&gt;"")+('Dvd Calendar'!$E$1619:$CZ$1619='Field Check'!$C$54)*('Field Check'!$C$54&lt;&gt;"")+('Dvd Calendar'!$E$1619:$CZ$1619='Field Check'!$C$55)*('Field Check'!$C$55&lt;&gt;"")+('Dvd Calendar'!$E$1619:$CZ$1619='Field Check'!$C$56)*('Field Check'!$C$56&lt;&gt;"")+('Dvd Calendar'!$E$1619:$CZ$1619='Field Check'!$C$57)*('Field Check'!$C$57&lt;&gt;""))*(COUNTIF('Dvd Calendar'!$E$1621:$CZ$1621,'Dvd Calendar'!$E$1614:$CZ$1614)=0)),"")))</f>
        <v/>
      </c>
      <c r="L197" s="77">
        <f>IF(L$49="","",IF($B197="","",IFERROR(SUMIFS('Dvd Calendar'!$E$1622:$CZ$1622,'Dvd Calendar'!$E$1621:$CZ$1621,"&gt;"&amp;L$48,'Dvd Calendar'!$E$1621:$CZ$1621,"&lt;="&amp;L$49)+SUMPRODUCT(('Dvd Calendar'!$E$1614:$CZ$1614&gt;L$48)*('Dvd Calendar'!$E$1614:$CZ$1614&lt;=L$49)*'Dvd Calendar'!$E$1617:$CZ$1617*(('Dvd Calendar'!$E$1619:$CZ$1619='Field Check'!$C$53)*('Field Check'!$C$53&lt;&gt;"")+('Dvd Calendar'!$E$1619:$CZ$1619='Field Check'!$C$54)*('Field Check'!$C$54&lt;&gt;"")+('Dvd Calendar'!$E$1619:$CZ$1619='Field Check'!$C$55)*('Field Check'!$C$55&lt;&gt;"")+('Dvd Calendar'!$E$1619:$CZ$1619='Field Check'!$C$56)*('Field Check'!$C$56&lt;&gt;"")+('Dvd Calendar'!$E$1619:$CZ$1619='Field Check'!$C$57)*('Field Check'!$C$57&lt;&gt;""))*(COUNTIF('Dvd Calendar'!$E$1621:$CZ$1621,'Dvd Calendar'!$E$1614:$CZ$1614)=0)),"")))</f>
        <v/>
      </c>
      <c r="M197" s="77">
        <f>IF(M$49="","",IF($B197="","",IFERROR(SUMIFS('Dvd Calendar'!$E$1622:$CZ$1622,'Dvd Calendar'!$E$1621:$CZ$1621,"&gt;"&amp;M$48,'Dvd Calendar'!$E$1621:$CZ$1621,"&lt;="&amp;M$49)+SUMPRODUCT(('Dvd Calendar'!$E$1614:$CZ$1614&gt;M$48)*('Dvd Calendar'!$E$1614:$CZ$1614&lt;=M$49)*'Dvd Calendar'!$E$1617:$CZ$1617*(('Dvd Calendar'!$E$1619:$CZ$1619='Field Check'!$C$53)*('Field Check'!$C$53&lt;&gt;"")+('Dvd Calendar'!$E$1619:$CZ$1619='Field Check'!$C$54)*('Field Check'!$C$54&lt;&gt;"")+('Dvd Calendar'!$E$1619:$CZ$1619='Field Check'!$C$55)*('Field Check'!$C$55&lt;&gt;"")+('Dvd Calendar'!$E$1619:$CZ$1619='Field Check'!$C$56)*('Field Check'!$C$56&lt;&gt;"")+('Dvd Calendar'!$E$1619:$CZ$1619='Field Check'!$C$57)*('Field Check'!$C$57&lt;&gt;""))*(COUNTIF('Dvd Calendar'!$E$1621:$CZ$1621,'Dvd Calendar'!$E$1614:$CZ$1614)=0)),"")))</f>
        <v/>
      </c>
      <c r="N197" s="77">
        <f>IF(N$49="","",IF($B197="","",IFERROR(SUMIFS('Dvd Calendar'!$E$1622:$CZ$1622,'Dvd Calendar'!$E$1621:$CZ$1621,"&gt;"&amp;N$48,'Dvd Calendar'!$E$1621:$CZ$1621,"&lt;="&amp;N$49)+SUMPRODUCT(('Dvd Calendar'!$E$1614:$CZ$1614&gt;N$48)*('Dvd Calendar'!$E$1614:$CZ$1614&lt;=N$49)*'Dvd Calendar'!$E$1617:$CZ$1617*(('Dvd Calendar'!$E$1619:$CZ$1619='Field Check'!$C$53)*('Field Check'!$C$53&lt;&gt;"")+('Dvd Calendar'!$E$1619:$CZ$1619='Field Check'!$C$54)*('Field Check'!$C$54&lt;&gt;"")+('Dvd Calendar'!$E$1619:$CZ$1619='Field Check'!$C$55)*('Field Check'!$C$55&lt;&gt;"")+('Dvd Calendar'!$E$1619:$CZ$1619='Field Check'!$C$56)*('Field Check'!$C$56&lt;&gt;"")+('Dvd Calendar'!$E$1619:$CZ$1619='Field Check'!$C$57)*('Field Check'!$C$57&lt;&gt;""))*(COUNTIF('Dvd Calendar'!$E$1621:$CZ$1621,'Dvd Calendar'!$E$1614:$CZ$1614)=0)),"")))</f>
        <v/>
      </c>
      <c r="O197" s="77">
        <f>IF(O$49="","",IF($B197="","",IFERROR(SUMIFS('Dvd Calendar'!$E$1622:$CZ$1622,'Dvd Calendar'!$E$1621:$CZ$1621,"&gt;"&amp;O$48,'Dvd Calendar'!$E$1621:$CZ$1621,"&lt;="&amp;O$49)+SUMPRODUCT(('Dvd Calendar'!$E$1614:$CZ$1614&gt;O$48)*('Dvd Calendar'!$E$1614:$CZ$1614&lt;=O$49)*'Dvd Calendar'!$E$1617:$CZ$1617*(('Dvd Calendar'!$E$1619:$CZ$1619='Field Check'!$C$53)*('Field Check'!$C$53&lt;&gt;"")+('Dvd Calendar'!$E$1619:$CZ$1619='Field Check'!$C$54)*('Field Check'!$C$54&lt;&gt;"")+('Dvd Calendar'!$E$1619:$CZ$1619='Field Check'!$C$55)*('Field Check'!$C$55&lt;&gt;"")+('Dvd Calendar'!$E$1619:$CZ$1619='Field Check'!$C$56)*('Field Check'!$C$56&lt;&gt;"")+('Dvd Calendar'!$E$1619:$CZ$1619='Field Check'!$C$57)*('Field Check'!$C$57&lt;&gt;""))*(COUNTIF('Dvd Calendar'!$E$1621:$CZ$1621,'Dvd Calendar'!$E$1614:$CZ$1614)=0)),"")))</f>
        <v/>
      </c>
      <c r="P197" s="77">
        <f>IF(P$49="","",IF($B197="","",IFERROR(SUMIFS('Dvd Calendar'!$E$1622:$CZ$1622,'Dvd Calendar'!$E$1621:$CZ$1621,"&gt;"&amp;P$48,'Dvd Calendar'!$E$1621:$CZ$1621,"&lt;="&amp;P$49)+SUMPRODUCT(('Dvd Calendar'!$E$1614:$CZ$1614&gt;P$48)*('Dvd Calendar'!$E$1614:$CZ$1614&lt;=P$49)*'Dvd Calendar'!$E$1617:$CZ$1617*(('Dvd Calendar'!$E$1619:$CZ$1619='Field Check'!$C$53)*('Field Check'!$C$53&lt;&gt;"")+('Dvd Calendar'!$E$1619:$CZ$1619='Field Check'!$C$54)*('Field Check'!$C$54&lt;&gt;"")+('Dvd Calendar'!$E$1619:$CZ$1619='Field Check'!$C$55)*('Field Check'!$C$55&lt;&gt;"")+('Dvd Calendar'!$E$1619:$CZ$1619='Field Check'!$C$56)*('Field Check'!$C$56&lt;&gt;"")+('Dvd Calendar'!$E$1619:$CZ$1619='Field Check'!$C$57)*('Field Check'!$C$57&lt;&gt;""))*(COUNTIF('Dvd Calendar'!$E$1621:$CZ$1621,'Dvd Calendar'!$E$1614:$CZ$1614)=0)),"")))</f>
        <v/>
      </c>
      <c r="Q197" s="77">
        <f>IF(Q$49="","",IF($B197="","",IFERROR(SUMIFS('Dvd Calendar'!$E$1622:$CZ$1622,'Dvd Calendar'!$E$1621:$CZ$1621,"&gt;"&amp;Q$48,'Dvd Calendar'!$E$1621:$CZ$1621,"&lt;="&amp;Q$49)+SUMPRODUCT(('Dvd Calendar'!$E$1614:$CZ$1614&gt;Q$48)*('Dvd Calendar'!$E$1614:$CZ$1614&lt;=Q$49)*'Dvd Calendar'!$E$1617:$CZ$1617*(('Dvd Calendar'!$E$1619:$CZ$1619='Field Check'!$C$53)*('Field Check'!$C$53&lt;&gt;"")+('Dvd Calendar'!$E$1619:$CZ$1619='Field Check'!$C$54)*('Field Check'!$C$54&lt;&gt;"")+('Dvd Calendar'!$E$1619:$CZ$1619='Field Check'!$C$55)*('Field Check'!$C$55&lt;&gt;"")+('Dvd Calendar'!$E$1619:$CZ$1619='Field Check'!$C$56)*('Field Check'!$C$56&lt;&gt;"")+('Dvd Calendar'!$E$1619:$CZ$1619='Field Check'!$C$57)*('Field Check'!$C$57&lt;&gt;""))*(COUNTIF('Dvd Calendar'!$E$1621:$CZ$1621,'Dvd Calendar'!$E$1614:$CZ$1614)=0)),"")))</f>
        <v/>
      </c>
      <c r="R197" s="77">
        <f>IF(R$49="","",IF($B197="","",IFERROR(SUMIFS('Dvd Calendar'!$E$1622:$CZ$1622,'Dvd Calendar'!$E$1621:$CZ$1621,"&gt;"&amp;R$48,'Dvd Calendar'!$E$1621:$CZ$1621,"&lt;="&amp;R$49)+SUMPRODUCT(('Dvd Calendar'!$E$1614:$CZ$1614&gt;R$48)*('Dvd Calendar'!$E$1614:$CZ$1614&lt;=R$49)*'Dvd Calendar'!$E$1617:$CZ$1617*(('Dvd Calendar'!$E$1619:$CZ$1619='Field Check'!$C$53)*('Field Check'!$C$53&lt;&gt;"")+('Dvd Calendar'!$E$1619:$CZ$1619='Field Check'!$C$54)*('Field Check'!$C$54&lt;&gt;"")+('Dvd Calendar'!$E$1619:$CZ$1619='Field Check'!$C$55)*('Field Check'!$C$55&lt;&gt;"")+('Dvd Calendar'!$E$1619:$CZ$1619='Field Check'!$C$56)*('Field Check'!$C$56&lt;&gt;"")+('Dvd Calendar'!$E$1619:$CZ$1619='Field Check'!$C$57)*('Field Check'!$C$57&lt;&gt;""))*(COUNTIF('Dvd Calendar'!$E$1621:$CZ$1621,'Dvd Calendar'!$E$1614:$CZ$1614)=0)),"")))</f>
        <v/>
      </c>
    </row>
    <row r="198">
      <c r="B198" s="126">
        <f>IF('AS51'!$C$153="","",'AS51'!$C$153)</f>
        <v/>
      </c>
      <c r="C198" s="77">
        <f>IF(C$49="","",IF($B198="","",IFERROR(SUMIFS('Dvd Calendar'!$E$1633:$CZ$1633,'Dvd Calendar'!$E$1632:$CZ$1632,"&gt;"&amp;C$48,'Dvd Calendar'!$E$1632:$CZ$1632,"&lt;="&amp;C$49)+SUMPRODUCT(('Dvd Calendar'!$E$1625:$CZ$1625&gt;C$48)*('Dvd Calendar'!$E$1625:$CZ$1625&lt;=C$49)*'Dvd Calendar'!$E$1628:$CZ$1628*(('Dvd Calendar'!$E$1630:$CZ$1630='Field Check'!$C$53)*('Field Check'!$C$53&lt;&gt;"")+('Dvd Calendar'!$E$1630:$CZ$1630='Field Check'!$C$54)*('Field Check'!$C$54&lt;&gt;"")+('Dvd Calendar'!$E$1630:$CZ$1630='Field Check'!$C$55)*('Field Check'!$C$55&lt;&gt;"")+('Dvd Calendar'!$E$1630:$CZ$1630='Field Check'!$C$56)*('Field Check'!$C$56&lt;&gt;"")+('Dvd Calendar'!$E$1630:$CZ$1630='Field Check'!$C$57)*('Field Check'!$C$57&lt;&gt;""))*(COUNTIF('Dvd Calendar'!$E$1632:$CZ$1632,'Dvd Calendar'!$E$1625:$CZ$1625)=0)),"")))</f>
        <v/>
      </c>
      <c r="D198" s="77">
        <f>IF(D$49="","",IF($B198="","",IFERROR(SUMIFS('Dvd Calendar'!$E$1633:$CZ$1633,'Dvd Calendar'!$E$1632:$CZ$1632,"&gt;"&amp;D$48,'Dvd Calendar'!$E$1632:$CZ$1632,"&lt;="&amp;D$49)+SUMPRODUCT(('Dvd Calendar'!$E$1625:$CZ$1625&gt;D$48)*('Dvd Calendar'!$E$1625:$CZ$1625&lt;=D$49)*'Dvd Calendar'!$E$1628:$CZ$1628*(('Dvd Calendar'!$E$1630:$CZ$1630='Field Check'!$C$53)*('Field Check'!$C$53&lt;&gt;"")+('Dvd Calendar'!$E$1630:$CZ$1630='Field Check'!$C$54)*('Field Check'!$C$54&lt;&gt;"")+('Dvd Calendar'!$E$1630:$CZ$1630='Field Check'!$C$55)*('Field Check'!$C$55&lt;&gt;"")+('Dvd Calendar'!$E$1630:$CZ$1630='Field Check'!$C$56)*('Field Check'!$C$56&lt;&gt;"")+('Dvd Calendar'!$E$1630:$CZ$1630='Field Check'!$C$57)*('Field Check'!$C$57&lt;&gt;""))*(COUNTIF('Dvd Calendar'!$E$1632:$CZ$1632,'Dvd Calendar'!$E$1625:$CZ$1625)=0)),"")))</f>
        <v/>
      </c>
      <c r="E198" s="77">
        <f>IF(E$49="","",IF($B198="","",IFERROR(SUMIFS('Dvd Calendar'!$E$1633:$CZ$1633,'Dvd Calendar'!$E$1632:$CZ$1632,"&gt;"&amp;E$48,'Dvd Calendar'!$E$1632:$CZ$1632,"&lt;="&amp;E$49)+SUMPRODUCT(('Dvd Calendar'!$E$1625:$CZ$1625&gt;E$48)*('Dvd Calendar'!$E$1625:$CZ$1625&lt;=E$49)*'Dvd Calendar'!$E$1628:$CZ$1628*(('Dvd Calendar'!$E$1630:$CZ$1630='Field Check'!$C$53)*('Field Check'!$C$53&lt;&gt;"")+('Dvd Calendar'!$E$1630:$CZ$1630='Field Check'!$C$54)*('Field Check'!$C$54&lt;&gt;"")+('Dvd Calendar'!$E$1630:$CZ$1630='Field Check'!$C$55)*('Field Check'!$C$55&lt;&gt;"")+('Dvd Calendar'!$E$1630:$CZ$1630='Field Check'!$C$56)*('Field Check'!$C$56&lt;&gt;"")+('Dvd Calendar'!$E$1630:$CZ$1630='Field Check'!$C$57)*('Field Check'!$C$57&lt;&gt;""))*(COUNTIF('Dvd Calendar'!$E$1632:$CZ$1632,'Dvd Calendar'!$E$1625:$CZ$1625)=0)),"")))</f>
        <v/>
      </c>
      <c r="F198" s="77">
        <f>IF(F$49="","",IF($B198="","",IFERROR(SUMIFS('Dvd Calendar'!$E$1633:$CZ$1633,'Dvd Calendar'!$E$1632:$CZ$1632,"&gt;"&amp;F$48,'Dvd Calendar'!$E$1632:$CZ$1632,"&lt;="&amp;F$49)+SUMPRODUCT(('Dvd Calendar'!$E$1625:$CZ$1625&gt;F$48)*('Dvd Calendar'!$E$1625:$CZ$1625&lt;=F$49)*'Dvd Calendar'!$E$1628:$CZ$1628*(('Dvd Calendar'!$E$1630:$CZ$1630='Field Check'!$C$53)*('Field Check'!$C$53&lt;&gt;"")+('Dvd Calendar'!$E$1630:$CZ$1630='Field Check'!$C$54)*('Field Check'!$C$54&lt;&gt;"")+('Dvd Calendar'!$E$1630:$CZ$1630='Field Check'!$C$55)*('Field Check'!$C$55&lt;&gt;"")+('Dvd Calendar'!$E$1630:$CZ$1630='Field Check'!$C$56)*('Field Check'!$C$56&lt;&gt;"")+('Dvd Calendar'!$E$1630:$CZ$1630='Field Check'!$C$57)*('Field Check'!$C$57&lt;&gt;""))*(COUNTIF('Dvd Calendar'!$E$1632:$CZ$1632,'Dvd Calendar'!$E$1625:$CZ$1625)=0)),"")))</f>
        <v/>
      </c>
      <c r="G198" s="77">
        <f>IF(G$49="","",IF($B198="","",IFERROR(SUMIFS('Dvd Calendar'!$E$1633:$CZ$1633,'Dvd Calendar'!$E$1632:$CZ$1632,"&gt;"&amp;G$48,'Dvd Calendar'!$E$1632:$CZ$1632,"&lt;="&amp;G$49)+SUMPRODUCT(('Dvd Calendar'!$E$1625:$CZ$1625&gt;G$48)*('Dvd Calendar'!$E$1625:$CZ$1625&lt;=G$49)*'Dvd Calendar'!$E$1628:$CZ$1628*(('Dvd Calendar'!$E$1630:$CZ$1630='Field Check'!$C$53)*('Field Check'!$C$53&lt;&gt;"")+('Dvd Calendar'!$E$1630:$CZ$1630='Field Check'!$C$54)*('Field Check'!$C$54&lt;&gt;"")+('Dvd Calendar'!$E$1630:$CZ$1630='Field Check'!$C$55)*('Field Check'!$C$55&lt;&gt;"")+('Dvd Calendar'!$E$1630:$CZ$1630='Field Check'!$C$56)*('Field Check'!$C$56&lt;&gt;"")+('Dvd Calendar'!$E$1630:$CZ$1630='Field Check'!$C$57)*('Field Check'!$C$57&lt;&gt;""))*(COUNTIF('Dvd Calendar'!$E$1632:$CZ$1632,'Dvd Calendar'!$E$1625:$CZ$1625)=0)),"")))</f>
        <v/>
      </c>
      <c r="H198" s="77">
        <f>IF(H$49="","",IF($B198="","",IFERROR(SUMIFS('Dvd Calendar'!$E$1633:$CZ$1633,'Dvd Calendar'!$E$1632:$CZ$1632,"&gt;"&amp;H$48,'Dvd Calendar'!$E$1632:$CZ$1632,"&lt;="&amp;H$49)+SUMPRODUCT(('Dvd Calendar'!$E$1625:$CZ$1625&gt;H$48)*('Dvd Calendar'!$E$1625:$CZ$1625&lt;=H$49)*'Dvd Calendar'!$E$1628:$CZ$1628*(('Dvd Calendar'!$E$1630:$CZ$1630='Field Check'!$C$53)*('Field Check'!$C$53&lt;&gt;"")+('Dvd Calendar'!$E$1630:$CZ$1630='Field Check'!$C$54)*('Field Check'!$C$54&lt;&gt;"")+('Dvd Calendar'!$E$1630:$CZ$1630='Field Check'!$C$55)*('Field Check'!$C$55&lt;&gt;"")+('Dvd Calendar'!$E$1630:$CZ$1630='Field Check'!$C$56)*('Field Check'!$C$56&lt;&gt;"")+('Dvd Calendar'!$E$1630:$CZ$1630='Field Check'!$C$57)*('Field Check'!$C$57&lt;&gt;""))*(COUNTIF('Dvd Calendar'!$E$1632:$CZ$1632,'Dvd Calendar'!$E$1625:$CZ$1625)=0)),"")))</f>
        <v/>
      </c>
      <c r="I198" s="77">
        <f>IF(I$49="","",IF($B198="","",IFERROR(SUMIFS('Dvd Calendar'!$E$1633:$CZ$1633,'Dvd Calendar'!$E$1632:$CZ$1632,"&gt;"&amp;I$48,'Dvd Calendar'!$E$1632:$CZ$1632,"&lt;="&amp;I$49)+SUMPRODUCT(('Dvd Calendar'!$E$1625:$CZ$1625&gt;I$48)*('Dvd Calendar'!$E$1625:$CZ$1625&lt;=I$49)*'Dvd Calendar'!$E$1628:$CZ$1628*(('Dvd Calendar'!$E$1630:$CZ$1630='Field Check'!$C$53)*('Field Check'!$C$53&lt;&gt;"")+('Dvd Calendar'!$E$1630:$CZ$1630='Field Check'!$C$54)*('Field Check'!$C$54&lt;&gt;"")+('Dvd Calendar'!$E$1630:$CZ$1630='Field Check'!$C$55)*('Field Check'!$C$55&lt;&gt;"")+('Dvd Calendar'!$E$1630:$CZ$1630='Field Check'!$C$56)*('Field Check'!$C$56&lt;&gt;"")+('Dvd Calendar'!$E$1630:$CZ$1630='Field Check'!$C$57)*('Field Check'!$C$57&lt;&gt;""))*(COUNTIF('Dvd Calendar'!$E$1632:$CZ$1632,'Dvd Calendar'!$E$1625:$CZ$1625)=0)),"")))</f>
        <v/>
      </c>
      <c r="J198" s="77">
        <f>IF(J$49="","",IF($B198="","",IFERROR(SUMIFS('Dvd Calendar'!$E$1633:$CZ$1633,'Dvd Calendar'!$E$1632:$CZ$1632,"&gt;"&amp;J$48,'Dvd Calendar'!$E$1632:$CZ$1632,"&lt;="&amp;J$49)+SUMPRODUCT(('Dvd Calendar'!$E$1625:$CZ$1625&gt;J$48)*('Dvd Calendar'!$E$1625:$CZ$1625&lt;=J$49)*'Dvd Calendar'!$E$1628:$CZ$1628*(('Dvd Calendar'!$E$1630:$CZ$1630='Field Check'!$C$53)*('Field Check'!$C$53&lt;&gt;"")+('Dvd Calendar'!$E$1630:$CZ$1630='Field Check'!$C$54)*('Field Check'!$C$54&lt;&gt;"")+('Dvd Calendar'!$E$1630:$CZ$1630='Field Check'!$C$55)*('Field Check'!$C$55&lt;&gt;"")+('Dvd Calendar'!$E$1630:$CZ$1630='Field Check'!$C$56)*('Field Check'!$C$56&lt;&gt;"")+('Dvd Calendar'!$E$1630:$CZ$1630='Field Check'!$C$57)*('Field Check'!$C$57&lt;&gt;""))*(COUNTIF('Dvd Calendar'!$E$1632:$CZ$1632,'Dvd Calendar'!$E$1625:$CZ$1625)=0)),"")))</f>
        <v/>
      </c>
      <c r="K198" s="77">
        <f>IF(K$49="","",IF($B198="","",IFERROR(SUMIFS('Dvd Calendar'!$E$1633:$CZ$1633,'Dvd Calendar'!$E$1632:$CZ$1632,"&gt;"&amp;K$48,'Dvd Calendar'!$E$1632:$CZ$1632,"&lt;="&amp;K$49)+SUMPRODUCT(('Dvd Calendar'!$E$1625:$CZ$1625&gt;K$48)*('Dvd Calendar'!$E$1625:$CZ$1625&lt;=K$49)*'Dvd Calendar'!$E$1628:$CZ$1628*(('Dvd Calendar'!$E$1630:$CZ$1630='Field Check'!$C$53)*('Field Check'!$C$53&lt;&gt;"")+('Dvd Calendar'!$E$1630:$CZ$1630='Field Check'!$C$54)*('Field Check'!$C$54&lt;&gt;"")+('Dvd Calendar'!$E$1630:$CZ$1630='Field Check'!$C$55)*('Field Check'!$C$55&lt;&gt;"")+('Dvd Calendar'!$E$1630:$CZ$1630='Field Check'!$C$56)*('Field Check'!$C$56&lt;&gt;"")+('Dvd Calendar'!$E$1630:$CZ$1630='Field Check'!$C$57)*('Field Check'!$C$57&lt;&gt;""))*(COUNTIF('Dvd Calendar'!$E$1632:$CZ$1632,'Dvd Calendar'!$E$1625:$CZ$1625)=0)),"")))</f>
        <v/>
      </c>
      <c r="L198" s="77">
        <f>IF(L$49="","",IF($B198="","",IFERROR(SUMIFS('Dvd Calendar'!$E$1633:$CZ$1633,'Dvd Calendar'!$E$1632:$CZ$1632,"&gt;"&amp;L$48,'Dvd Calendar'!$E$1632:$CZ$1632,"&lt;="&amp;L$49)+SUMPRODUCT(('Dvd Calendar'!$E$1625:$CZ$1625&gt;L$48)*('Dvd Calendar'!$E$1625:$CZ$1625&lt;=L$49)*'Dvd Calendar'!$E$1628:$CZ$1628*(('Dvd Calendar'!$E$1630:$CZ$1630='Field Check'!$C$53)*('Field Check'!$C$53&lt;&gt;"")+('Dvd Calendar'!$E$1630:$CZ$1630='Field Check'!$C$54)*('Field Check'!$C$54&lt;&gt;"")+('Dvd Calendar'!$E$1630:$CZ$1630='Field Check'!$C$55)*('Field Check'!$C$55&lt;&gt;"")+('Dvd Calendar'!$E$1630:$CZ$1630='Field Check'!$C$56)*('Field Check'!$C$56&lt;&gt;"")+('Dvd Calendar'!$E$1630:$CZ$1630='Field Check'!$C$57)*('Field Check'!$C$57&lt;&gt;""))*(COUNTIF('Dvd Calendar'!$E$1632:$CZ$1632,'Dvd Calendar'!$E$1625:$CZ$1625)=0)),"")))</f>
        <v/>
      </c>
      <c r="M198" s="77">
        <f>IF(M$49="","",IF($B198="","",IFERROR(SUMIFS('Dvd Calendar'!$E$1633:$CZ$1633,'Dvd Calendar'!$E$1632:$CZ$1632,"&gt;"&amp;M$48,'Dvd Calendar'!$E$1632:$CZ$1632,"&lt;="&amp;M$49)+SUMPRODUCT(('Dvd Calendar'!$E$1625:$CZ$1625&gt;M$48)*('Dvd Calendar'!$E$1625:$CZ$1625&lt;=M$49)*'Dvd Calendar'!$E$1628:$CZ$1628*(('Dvd Calendar'!$E$1630:$CZ$1630='Field Check'!$C$53)*('Field Check'!$C$53&lt;&gt;"")+('Dvd Calendar'!$E$1630:$CZ$1630='Field Check'!$C$54)*('Field Check'!$C$54&lt;&gt;"")+('Dvd Calendar'!$E$1630:$CZ$1630='Field Check'!$C$55)*('Field Check'!$C$55&lt;&gt;"")+('Dvd Calendar'!$E$1630:$CZ$1630='Field Check'!$C$56)*('Field Check'!$C$56&lt;&gt;"")+('Dvd Calendar'!$E$1630:$CZ$1630='Field Check'!$C$57)*('Field Check'!$C$57&lt;&gt;""))*(COUNTIF('Dvd Calendar'!$E$1632:$CZ$1632,'Dvd Calendar'!$E$1625:$CZ$1625)=0)),"")))</f>
        <v/>
      </c>
      <c r="N198" s="77">
        <f>IF(N$49="","",IF($B198="","",IFERROR(SUMIFS('Dvd Calendar'!$E$1633:$CZ$1633,'Dvd Calendar'!$E$1632:$CZ$1632,"&gt;"&amp;N$48,'Dvd Calendar'!$E$1632:$CZ$1632,"&lt;="&amp;N$49)+SUMPRODUCT(('Dvd Calendar'!$E$1625:$CZ$1625&gt;N$48)*('Dvd Calendar'!$E$1625:$CZ$1625&lt;=N$49)*'Dvd Calendar'!$E$1628:$CZ$1628*(('Dvd Calendar'!$E$1630:$CZ$1630='Field Check'!$C$53)*('Field Check'!$C$53&lt;&gt;"")+('Dvd Calendar'!$E$1630:$CZ$1630='Field Check'!$C$54)*('Field Check'!$C$54&lt;&gt;"")+('Dvd Calendar'!$E$1630:$CZ$1630='Field Check'!$C$55)*('Field Check'!$C$55&lt;&gt;"")+('Dvd Calendar'!$E$1630:$CZ$1630='Field Check'!$C$56)*('Field Check'!$C$56&lt;&gt;"")+('Dvd Calendar'!$E$1630:$CZ$1630='Field Check'!$C$57)*('Field Check'!$C$57&lt;&gt;""))*(COUNTIF('Dvd Calendar'!$E$1632:$CZ$1632,'Dvd Calendar'!$E$1625:$CZ$1625)=0)),"")))</f>
        <v/>
      </c>
      <c r="O198" s="77">
        <f>IF(O$49="","",IF($B198="","",IFERROR(SUMIFS('Dvd Calendar'!$E$1633:$CZ$1633,'Dvd Calendar'!$E$1632:$CZ$1632,"&gt;"&amp;O$48,'Dvd Calendar'!$E$1632:$CZ$1632,"&lt;="&amp;O$49)+SUMPRODUCT(('Dvd Calendar'!$E$1625:$CZ$1625&gt;O$48)*('Dvd Calendar'!$E$1625:$CZ$1625&lt;=O$49)*'Dvd Calendar'!$E$1628:$CZ$1628*(('Dvd Calendar'!$E$1630:$CZ$1630='Field Check'!$C$53)*('Field Check'!$C$53&lt;&gt;"")+('Dvd Calendar'!$E$1630:$CZ$1630='Field Check'!$C$54)*('Field Check'!$C$54&lt;&gt;"")+('Dvd Calendar'!$E$1630:$CZ$1630='Field Check'!$C$55)*('Field Check'!$C$55&lt;&gt;"")+('Dvd Calendar'!$E$1630:$CZ$1630='Field Check'!$C$56)*('Field Check'!$C$56&lt;&gt;"")+('Dvd Calendar'!$E$1630:$CZ$1630='Field Check'!$C$57)*('Field Check'!$C$57&lt;&gt;""))*(COUNTIF('Dvd Calendar'!$E$1632:$CZ$1632,'Dvd Calendar'!$E$1625:$CZ$1625)=0)),"")))</f>
        <v/>
      </c>
      <c r="P198" s="77">
        <f>IF(P$49="","",IF($B198="","",IFERROR(SUMIFS('Dvd Calendar'!$E$1633:$CZ$1633,'Dvd Calendar'!$E$1632:$CZ$1632,"&gt;"&amp;P$48,'Dvd Calendar'!$E$1632:$CZ$1632,"&lt;="&amp;P$49)+SUMPRODUCT(('Dvd Calendar'!$E$1625:$CZ$1625&gt;P$48)*('Dvd Calendar'!$E$1625:$CZ$1625&lt;=P$49)*'Dvd Calendar'!$E$1628:$CZ$1628*(('Dvd Calendar'!$E$1630:$CZ$1630='Field Check'!$C$53)*('Field Check'!$C$53&lt;&gt;"")+('Dvd Calendar'!$E$1630:$CZ$1630='Field Check'!$C$54)*('Field Check'!$C$54&lt;&gt;"")+('Dvd Calendar'!$E$1630:$CZ$1630='Field Check'!$C$55)*('Field Check'!$C$55&lt;&gt;"")+('Dvd Calendar'!$E$1630:$CZ$1630='Field Check'!$C$56)*('Field Check'!$C$56&lt;&gt;"")+('Dvd Calendar'!$E$1630:$CZ$1630='Field Check'!$C$57)*('Field Check'!$C$57&lt;&gt;""))*(COUNTIF('Dvd Calendar'!$E$1632:$CZ$1632,'Dvd Calendar'!$E$1625:$CZ$1625)=0)),"")))</f>
        <v/>
      </c>
      <c r="Q198" s="77">
        <f>IF(Q$49="","",IF($B198="","",IFERROR(SUMIFS('Dvd Calendar'!$E$1633:$CZ$1633,'Dvd Calendar'!$E$1632:$CZ$1632,"&gt;"&amp;Q$48,'Dvd Calendar'!$E$1632:$CZ$1632,"&lt;="&amp;Q$49)+SUMPRODUCT(('Dvd Calendar'!$E$1625:$CZ$1625&gt;Q$48)*('Dvd Calendar'!$E$1625:$CZ$1625&lt;=Q$49)*'Dvd Calendar'!$E$1628:$CZ$1628*(('Dvd Calendar'!$E$1630:$CZ$1630='Field Check'!$C$53)*('Field Check'!$C$53&lt;&gt;"")+('Dvd Calendar'!$E$1630:$CZ$1630='Field Check'!$C$54)*('Field Check'!$C$54&lt;&gt;"")+('Dvd Calendar'!$E$1630:$CZ$1630='Field Check'!$C$55)*('Field Check'!$C$55&lt;&gt;"")+('Dvd Calendar'!$E$1630:$CZ$1630='Field Check'!$C$56)*('Field Check'!$C$56&lt;&gt;"")+('Dvd Calendar'!$E$1630:$CZ$1630='Field Check'!$C$57)*('Field Check'!$C$57&lt;&gt;""))*(COUNTIF('Dvd Calendar'!$E$1632:$CZ$1632,'Dvd Calendar'!$E$1625:$CZ$1625)=0)),"")))</f>
        <v/>
      </c>
      <c r="R198" s="77">
        <f>IF(R$49="","",IF($B198="","",IFERROR(SUMIFS('Dvd Calendar'!$E$1633:$CZ$1633,'Dvd Calendar'!$E$1632:$CZ$1632,"&gt;"&amp;R$48,'Dvd Calendar'!$E$1632:$CZ$1632,"&lt;="&amp;R$49)+SUMPRODUCT(('Dvd Calendar'!$E$1625:$CZ$1625&gt;R$48)*('Dvd Calendar'!$E$1625:$CZ$1625&lt;=R$49)*'Dvd Calendar'!$E$1628:$CZ$1628*(('Dvd Calendar'!$E$1630:$CZ$1630='Field Check'!$C$53)*('Field Check'!$C$53&lt;&gt;"")+('Dvd Calendar'!$E$1630:$CZ$1630='Field Check'!$C$54)*('Field Check'!$C$54&lt;&gt;"")+('Dvd Calendar'!$E$1630:$CZ$1630='Field Check'!$C$55)*('Field Check'!$C$55&lt;&gt;"")+('Dvd Calendar'!$E$1630:$CZ$1630='Field Check'!$C$56)*('Field Check'!$C$56&lt;&gt;"")+('Dvd Calendar'!$E$1630:$CZ$1630='Field Check'!$C$57)*('Field Check'!$C$57&lt;&gt;""))*(COUNTIF('Dvd Calendar'!$E$1632:$CZ$1632,'Dvd Calendar'!$E$1625:$CZ$1625)=0)),"")))</f>
        <v/>
      </c>
    </row>
    <row r="199">
      <c r="B199" s="126">
        <f>IF('AS51'!$C$154="","",'AS51'!$C$154)</f>
        <v/>
      </c>
      <c r="C199" s="77">
        <f>IF(C$49="","",IF($B199="","",IFERROR(SUMIFS('Dvd Calendar'!$E$1644:$CZ$1644,'Dvd Calendar'!$E$1643:$CZ$1643,"&gt;"&amp;C$48,'Dvd Calendar'!$E$1643:$CZ$1643,"&lt;="&amp;C$49)+SUMPRODUCT(('Dvd Calendar'!$E$1636:$CZ$1636&gt;C$48)*('Dvd Calendar'!$E$1636:$CZ$1636&lt;=C$49)*'Dvd Calendar'!$E$1639:$CZ$1639*(('Dvd Calendar'!$E$1641:$CZ$1641='Field Check'!$C$53)*('Field Check'!$C$53&lt;&gt;"")+('Dvd Calendar'!$E$1641:$CZ$1641='Field Check'!$C$54)*('Field Check'!$C$54&lt;&gt;"")+('Dvd Calendar'!$E$1641:$CZ$1641='Field Check'!$C$55)*('Field Check'!$C$55&lt;&gt;"")+('Dvd Calendar'!$E$1641:$CZ$1641='Field Check'!$C$56)*('Field Check'!$C$56&lt;&gt;"")+('Dvd Calendar'!$E$1641:$CZ$1641='Field Check'!$C$57)*('Field Check'!$C$57&lt;&gt;""))*(COUNTIF('Dvd Calendar'!$E$1643:$CZ$1643,'Dvd Calendar'!$E$1636:$CZ$1636)=0)),"")))</f>
        <v/>
      </c>
      <c r="D199" s="77">
        <f>IF(D$49="","",IF($B199="","",IFERROR(SUMIFS('Dvd Calendar'!$E$1644:$CZ$1644,'Dvd Calendar'!$E$1643:$CZ$1643,"&gt;"&amp;D$48,'Dvd Calendar'!$E$1643:$CZ$1643,"&lt;="&amp;D$49)+SUMPRODUCT(('Dvd Calendar'!$E$1636:$CZ$1636&gt;D$48)*('Dvd Calendar'!$E$1636:$CZ$1636&lt;=D$49)*'Dvd Calendar'!$E$1639:$CZ$1639*(('Dvd Calendar'!$E$1641:$CZ$1641='Field Check'!$C$53)*('Field Check'!$C$53&lt;&gt;"")+('Dvd Calendar'!$E$1641:$CZ$1641='Field Check'!$C$54)*('Field Check'!$C$54&lt;&gt;"")+('Dvd Calendar'!$E$1641:$CZ$1641='Field Check'!$C$55)*('Field Check'!$C$55&lt;&gt;"")+('Dvd Calendar'!$E$1641:$CZ$1641='Field Check'!$C$56)*('Field Check'!$C$56&lt;&gt;"")+('Dvd Calendar'!$E$1641:$CZ$1641='Field Check'!$C$57)*('Field Check'!$C$57&lt;&gt;""))*(COUNTIF('Dvd Calendar'!$E$1643:$CZ$1643,'Dvd Calendar'!$E$1636:$CZ$1636)=0)),"")))</f>
        <v/>
      </c>
      <c r="E199" s="77">
        <f>IF(E$49="","",IF($B199="","",IFERROR(SUMIFS('Dvd Calendar'!$E$1644:$CZ$1644,'Dvd Calendar'!$E$1643:$CZ$1643,"&gt;"&amp;E$48,'Dvd Calendar'!$E$1643:$CZ$1643,"&lt;="&amp;E$49)+SUMPRODUCT(('Dvd Calendar'!$E$1636:$CZ$1636&gt;E$48)*('Dvd Calendar'!$E$1636:$CZ$1636&lt;=E$49)*'Dvd Calendar'!$E$1639:$CZ$1639*(('Dvd Calendar'!$E$1641:$CZ$1641='Field Check'!$C$53)*('Field Check'!$C$53&lt;&gt;"")+('Dvd Calendar'!$E$1641:$CZ$1641='Field Check'!$C$54)*('Field Check'!$C$54&lt;&gt;"")+('Dvd Calendar'!$E$1641:$CZ$1641='Field Check'!$C$55)*('Field Check'!$C$55&lt;&gt;"")+('Dvd Calendar'!$E$1641:$CZ$1641='Field Check'!$C$56)*('Field Check'!$C$56&lt;&gt;"")+('Dvd Calendar'!$E$1641:$CZ$1641='Field Check'!$C$57)*('Field Check'!$C$57&lt;&gt;""))*(COUNTIF('Dvd Calendar'!$E$1643:$CZ$1643,'Dvd Calendar'!$E$1636:$CZ$1636)=0)),"")))</f>
        <v/>
      </c>
      <c r="F199" s="77">
        <f>IF(F$49="","",IF($B199="","",IFERROR(SUMIFS('Dvd Calendar'!$E$1644:$CZ$1644,'Dvd Calendar'!$E$1643:$CZ$1643,"&gt;"&amp;F$48,'Dvd Calendar'!$E$1643:$CZ$1643,"&lt;="&amp;F$49)+SUMPRODUCT(('Dvd Calendar'!$E$1636:$CZ$1636&gt;F$48)*('Dvd Calendar'!$E$1636:$CZ$1636&lt;=F$49)*'Dvd Calendar'!$E$1639:$CZ$1639*(('Dvd Calendar'!$E$1641:$CZ$1641='Field Check'!$C$53)*('Field Check'!$C$53&lt;&gt;"")+('Dvd Calendar'!$E$1641:$CZ$1641='Field Check'!$C$54)*('Field Check'!$C$54&lt;&gt;"")+('Dvd Calendar'!$E$1641:$CZ$1641='Field Check'!$C$55)*('Field Check'!$C$55&lt;&gt;"")+('Dvd Calendar'!$E$1641:$CZ$1641='Field Check'!$C$56)*('Field Check'!$C$56&lt;&gt;"")+('Dvd Calendar'!$E$1641:$CZ$1641='Field Check'!$C$57)*('Field Check'!$C$57&lt;&gt;""))*(COUNTIF('Dvd Calendar'!$E$1643:$CZ$1643,'Dvd Calendar'!$E$1636:$CZ$1636)=0)),"")))</f>
        <v/>
      </c>
      <c r="G199" s="77">
        <f>IF(G$49="","",IF($B199="","",IFERROR(SUMIFS('Dvd Calendar'!$E$1644:$CZ$1644,'Dvd Calendar'!$E$1643:$CZ$1643,"&gt;"&amp;G$48,'Dvd Calendar'!$E$1643:$CZ$1643,"&lt;="&amp;G$49)+SUMPRODUCT(('Dvd Calendar'!$E$1636:$CZ$1636&gt;G$48)*('Dvd Calendar'!$E$1636:$CZ$1636&lt;=G$49)*'Dvd Calendar'!$E$1639:$CZ$1639*(('Dvd Calendar'!$E$1641:$CZ$1641='Field Check'!$C$53)*('Field Check'!$C$53&lt;&gt;"")+('Dvd Calendar'!$E$1641:$CZ$1641='Field Check'!$C$54)*('Field Check'!$C$54&lt;&gt;"")+('Dvd Calendar'!$E$1641:$CZ$1641='Field Check'!$C$55)*('Field Check'!$C$55&lt;&gt;"")+('Dvd Calendar'!$E$1641:$CZ$1641='Field Check'!$C$56)*('Field Check'!$C$56&lt;&gt;"")+('Dvd Calendar'!$E$1641:$CZ$1641='Field Check'!$C$57)*('Field Check'!$C$57&lt;&gt;""))*(COUNTIF('Dvd Calendar'!$E$1643:$CZ$1643,'Dvd Calendar'!$E$1636:$CZ$1636)=0)),"")))</f>
        <v/>
      </c>
      <c r="H199" s="77">
        <f>IF(H$49="","",IF($B199="","",IFERROR(SUMIFS('Dvd Calendar'!$E$1644:$CZ$1644,'Dvd Calendar'!$E$1643:$CZ$1643,"&gt;"&amp;H$48,'Dvd Calendar'!$E$1643:$CZ$1643,"&lt;="&amp;H$49)+SUMPRODUCT(('Dvd Calendar'!$E$1636:$CZ$1636&gt;H$48)*('Dvd Calendar'!$E$1636:$CZ$1636&lt;=H$49)*'Dvd Calendar'!$E$1639:$CZ$1639*(('Dvd Calendar'!$E$1641:$CZ$1641='Field Check'!$C$53)*('Field Check'!$C$53&lt;&gt;"")+('Dvd Calendar'!$E$1641:$CZ$1641='Field Check'!$C$54)*('Field Check'!$C$54&lt;&gt;"")+('Dvd Calendar'!$E$1641:$CZ$1641='Field Check'!$C$55)*('Field Check'!$C$55&lt;&gt;"")+('Dvd Calendar'!$E$1641:$CZ$1641='Field Check'!$C$56)*('Field Check'!$C$56&lt;&gt;"")+('Dvd Calendar'!$E$1641:$CZ$1641='Field Check'!$C$57)*('Field Check'!$C$57&lt;&gt;""))*(COUNTIF('Dvd Calendar'!$E$1643:$CZ$1643,'Dvd Calendar'!$E$1636:$CZ$1636)=0)),"")))</f>
        <v/>
      </c>
      <c r="I199" s="77">
        <f>IF(I$49="","",IF($B199="","",IFERROR(SUMIFS('Dvd Calendar'!$E$1644:$CZ$1644,'Dvd Calendar'!$E$1643:$CZ$1643,"&gt;"&amp;I$48,'Dvd Calendar'!$E$1643:$CZ$1643,"&lt;="&amp;I$49)+SUMPRODUCT(('Dvd Calendar'!$E$1636:$CZ$1636&gt;I$48)*('Dvd Calendar'!$E$1636:$CZ$1636&lt;=I$49)*'Dvd Calendar'!$E$1639:$CZ$1639*(('Dvd Calendar'!$E$1641:$CZ$1641='Field Check'!$C$53)*('Field Check'!$C$53&lt;&gt;"")+('Dvd Calendar'!$E$1641:$CZ$1641='Field Check'!$C$54)*('Field Check'!$C$54&lt;&gt;"")+('Dvd Calendar'!$E$1641:$CZ$1641='Field Check'!$C$55)*('Field Check'!$C$55&lt;&gt;"")+('Dvd Calendar'!$E$1641:$CZ$1641='Field Check'!$C$56)*('Field Check'!$C$56&lt;&gt;"")+('Dvd Calendar'!$E$1641:$CZ$1641='Field Check'!$C$57)*('Field Check'!$C$57&lt;&gt;""))*(COUNTIF('Dvd Calendar'!$E$1643:$CZ$1643,'Dvd Calendar'!$E$1636:$CZ$1636)=0)),"")))</f>
        <v/>
      </c>
      <c r="J199" s="77">
        <f>IF(J$49="","",IF($B199="","",IFERROR(SUMIFS('Dvd Calendar'!$E$1644:$CZ$1644,'Dvd Calendar'!$E$1643:$CZ$1643,"&gt;"&amp;J$48,'Dvd Calendar'!$E$1643:$CZ$1643,"&lt;="&amp;J$49)+SUMPRODUCT(('Dvd Calendar'!$E$1636:$CZ$1636&gt;J$48)*('Dvd Calendar'!$E$1636:$CZ$1636&lt;=J$49)*'Dvd Calendar'!$E$1639:$CZ$1639*(('Dvd Calendar'!$E$1641:$CZ$1641='Field Check'!$C$53)*('Field Check'!$C$53&lt;&gt;"")+('Dvd Calendar'!$E$1641:$CZ$1641='Field Check'!$C$54)*('Field Check'!$C$54&lt;&gt;"")+('Dvd Calendar'!$E$1641:$CZ$1641='Field Check'!$C$55)*('Field Check'!$C$55&lt;&gt;"")+('Dvd Calendar'!$E$1641:$CZ$1641='Field Check'!$C$56)*('Field Check'!$C$56&lt;&gt;"")+('Dvd Calendar'!$E$1641:$CZ$1641='Field Check'!$C$57)*('Field Check'!$C$57&lt;&gt;""))*(COUNTIF('Dvd Calendar'!$E$1643:$CZ$1643,'Dvd Calendar'!$E$1636:$CZ$1636)=0)),"")))</f>
        <v/>
      </c>
      <c r="K199" s="77">
        <f>IF(K$49="","",IF($B199="","",IFERROR(SUMIFS('Dvd Calendar'!$E$1644:$CZ$1644,'Dvd Calendar'!$E$1643:$CZ$1643,"&gt;"&amp;K$48,'Dvd Calendar'!$E$1643:$CZ$1643,"&lt;="&amp;K$49)+SUMPRODUCT(('Dvd Calendar'!$E$1636:$CZ$1636&gt;K$48)*('Dvd Calendar'!$E$1636:$CZ$1636&lt;=K$49)*'Dvd Calendar'!$E$1639:$CZ$1639*(('Dvd Calendar'!$E$1641:$CZ$1641='Field Check'!$C$53)*('Field Check'!$C$53&lt;&gt;"")+('Dvd Calendar'!$E$1641:$CZ$1641='Field Check'!$C$54)*('Field Check'!$C$54&lt;&gt;"")+('Dvd Calendar'!$E$1641:$CZ$1641='Field Check'!$C$55)*('Field Check'!$C$55&lt;&gt;"")+('Dvd Calendar'!$E$1641:$CZ$1641='Field Check'!$C$56)*('Field Check'!$C$56&lt;&gt;"")+('Dvd Calendar'!$E$1641:$CZ$1641='Field Check'!$C$57)*('Field Check'!$C$57&lt;&gt;""))*(COUNTIF('Dvd Calendar'!$E$1643:$CZ$1643,'Dvd Calendar'!$E$1636:$CZ$1636)=0)),"")))</f>
        <v/>
      </c>
      <c r="L199" s="77">
        <f>IF(L$49="","",IF($B199="","",IFERROR(SUMIFS('Dvd Calendar'!$E$1644:$CZ$1644,'Dvd Calendar'!$E$1643:$CZ$1643,"&gt;"&amp;L$48,'Dvd Calendar'!$E$1643:$CZ$1643,"&lt;="&amp;L$49)+SUMPRODUCT(('Dvd Calendar'!$E$1636:$CZ$1636&gt;L$48)*('Dvd Calendar'!$E$1636:$CZ$1636&lt;=L$49)*'Dvd Calendar'!$E$1639:$CZ$1639*(('Dvd Calendar'!$E$1641:$CZ$1641='Field Check'!$C$53)*('Field Check'!$C$53&lt;&gt;"")+('Dvd Calendar'!$E$1641:$CZ$1641='Field Check'!$C$54)*('Field Check'!$C$54&lt;&gt;"")+('Dvd Calendar'!$E$1641:$CZ$1641='Field Check'!$C$55)*('Field Check'!$C$55&lt;&gt;"")+('Dvd Calendar'!$E$1641:$CZ$1641='Field Check'!$C$56)*('Field Check'!$C$56&lt;&gt;"")+('Dvd Calendar'!$E$1641:$CZ$1641='Field Check'!$C$57)*('Field Check'!$C$57&lt;&gt;""))*(COUNTIF('Dvd Calendar'!$E$1643:$CZ$1643,'Dvd Calendar'!$E$1636:$CZ$1636)=0)),"")))</f>
        <v/>
      </c>
      <c r="M199" s="77">
        <f>IF(M$49="","",IF($B199="","",IFERROR(SUMIFS('Dvd Calendar'!$E$1644:$CZ$1644,'Dvd Calendar'!$E$1643:$CZ$1643,"&gt;"&amp;M$48,'Dvd Calendar'!$E$1643:$CZ$1643,"&lt;="&amp;M$49)+SUMPRODUCT(('Dvd Calendar'!$E$1636:$CZ$1636&gt;M$48)*('Dvd Calendar'!$E$1636:$CZ$1636&lt;=M$49)*'Dvd Calendar'!$E$1639:$CZ$1639*(('Dvd Calendar'!$E$1641:$CZ$1641='Field Check'!$C$53)*('Field Check'!$C$53&lt;&gt;"")+('Dvd Calendar'!$E$1641:$CZ$1641='Field Check'!$C$54)*('Field Check'!$C$54&lt;&gt;"")+('Dvd Calendar'!$E$1641:$CZ$1641='Field Check'!$C$55)*('Field Check'!$C$55&lt;&gt;"")+('Dvd Calendar'!$E$1641:$CZ$1641='Field Check'!$C$56)*('Field Check'!$C$56&lt;&gt;"")+('Dvd Calendar'!$E$1641:$CZ$1641='Field Check'!$C$57)*('Field Check'!$C$57&lt;&gt;""))*(COUNTIF('Dvd Calendar'!$E$1643:$CZ$1643,'Dvd Calendar'!$E$1636:$CZ$1636)=0)),"")))</f>
        <v/>
      </c>
      <c r="N199" s="77">
        <f>IF(N$49="","",IF($B199="","",IFERROR(SUMIFS('Dvd Calendar'!$E$1644:$CZ$1644,'Dvd Calendar'!$E$1643:$CZ$1643,"&gt;"&amp;N$48,'Dvd Calendar'!$E$1643:$CZ$1643,"&lt;="&amp;N$49)+SUMPRODUCT(('Dvd Calendar'!$E$1636:$CZ$1636&gt;N$48)*('Dvd Calendar'!$E$1636:$CZ$1636&lt;=N$49)*'Dvd Calendar'!$E$1639:$CZ$1639*(('Dvd Calendar'!$E$1641:$CZ$1641='Field Check'!$C$53)*('Field Check'!$C$53&lt;&gt;"")+('Dvd Calendar'!$E$1641:$CZ$1641='Field Check'!$C$54)*('Field Check'!$C$54&lt;&gt;"")+('Dvd Calendar'!$E$1641:$CZ$1641='Field Check'!$C$55)*('Field Check'!$C$55&lt;&gt;"")+('Dvd Calendar'!$E$1641:$CZ$1641='Field Check'!$C$56)*('Field Check'!$C$56&lt;&gt;"")+('Dvd Calendar'!$E$1641:$CZ$1641='Field Check'!$C$57)*('Field Check'!$C$57&lt;&gt;""))*(COUNTIF('Dvd Calendar'!$E$1643:$CZ$1643,'Dvd Calendar'!$E$1636:$CZ$1636)=0)),"")))</f>
        <v/>
      </c>
      <c r="O199" s="77">
        <f>IF(O$49="","",IF($B199="","",IFERROR(SUMIFS('Dvd Calendar'!$E$1644:$CZ$1644,'Dvd Calendar'!$E$1643:$CZ$1643,"&gt;"&amp;O$48,'Dvd Calendar'!$E$1643:$CZ$1643,"&lt;="&amp;O$49)+SUMPRODUCT(('Dvd Calendar'!$E$1636:$CZ$1636&gt;O$48)*('Dvd Calendar'!$E$1636:$CZ$1636&lt;=O$49)*'Dvd Calendar'!$E$1639:$CZ$1639*(('Dvd Calendar'!$E$1641:$CZ$1641='Field Check'!$C$53)*('Field Check'!$C$53&lt;&gt;"")+('Dvd Calendar'!$E$1641:$CZ$1641='Field Check'!$C$54)*('Field Check'!$C$54&lt;&gt;"")+('Dvd Calendar'!$E$1641:$CZ$1641='Field Check'!$C$55)*('Field Check'!$C$55&lt;&gt;"")+('Dvd Calendar'!$E$1641:$CZ$1641='Field Check'!$C$56)*('Field Check'!$C$56&lt;&gt;"")+('Dvd Calendar'!$E$1641:$CZ$1641='Field Check'!$C$57)*('Field Check'!$C$57&lt;&gt;""))*(COUNTIF('Dvd Calendar'!$E$1643:$CZ$1643,'Dvd Calendar'!$E$1636:$CZ$1636)=0)),"")))</f>
        <v/>
      </c>
      <c r="P199" s="77">
        <f>IF(P$49="","",IF($B199="","",IFERROR(SUMIFS('Dvd Calendar'!$E$1644:$CZ$1644,'Dvd Calendar'!$E$1643:$CZ$1643,"&gt;"&amp;P$48,'Dvd Calendar'!$E$1643:$CZ$1643,"&lt;="&amp;P$49)+SUMPRODUCT(('Dvd Calendar'!$E$1636:$CZ$1636&gt;P$48)*('Dvd Calendar'!$E$1636:$CZ$1636&lt;=P$49)*'Dvd Calendar'!$E$1639:$CZ$1639*(('Dvd Calendar'!$E$1641:$CZ$1641='Field Check'!$C$53)*('Field Check'!$C$53&lt;&gt;"")+('Dvd Calendar'!$E$1641:$CZ$1641='Field Check'!$C$54)*('Field Check'!$C$54&lt;&gt;"")+('Dvd Calendar'!$E$1641:$CZ$1641='Field Check'!$C$55)*('Field Check'!$C$55&lt;&gt;"")+('Dvd Calendar'!$E$1641:$CZ$1641='Field Check'!$C$56)*('Field Check'!$C$56&lt;&gt;"")+('Dvd Calendar'!$E$1641:$CZ$1641='Field Check'!$C$57)*('Field Check'!$C$57&lt;&gt;""))*(COUNTIF('Dvd Calendar'!$E$1643:$CZ$1643,'Dvd Calendar'!$E$1636:$CZ$1636)=0)),"")))</f>
        <v/>
      </c>
      <c r="Q199" s="77">
        <f>IF(Q$49="","",IF($B199="","",IFERROR(SUMIFS('Dvd Calendar'!$E$1644:$CZ$1644,'Dvd Calendar'!$E$1643:$CZ$1643,"&gt;"&amp;Q$48,'Dvd Calendar'!$E$1643:$CZ$1643,"&lt;="&amp;Q$49)+SUMPRODUCT(('Dvd Calendar'!$E$1636:$CZ$1636&gt;Q$48)*('Dvd Calendar'!$E$1636:$CZ$1636&lt;=Q$49)*'Dvd Calendar'!$E$1639:$CZ$1639*(('Dvd Calendar'!$E$1641:$CZ$1641='Field Check'!$C$53)*('Field Check'!$C$53&lt;&gt;"")+('Dvd Calendar'!$E$1641:$CZ$1641='Field Check'!$C$54)*('Field Check'!$C$54&lt;&gt;"")+('Dvd Calendar'!$E$1641:$CZ$1641='Field Check'!$C$55)*('Field Check'!$C$55&lt;&gt;"")+('Dvd Calendar'!$E$1641:$CZ$1641='Field Check'!$C$56)*('Field Check'!$C$56&lt;&gt;"")+('Dvd Calendar'!$E$1641:$CZ$1641='Field Check'!$C$57)*('Field Check'!$C$57&lt;&gt;""))*(COUNTIF('Dvd Calendar'!$E$1643:$CZ$1643,'Dvd Calendar'!$E$1636:$CZ$1636)=0)),"")))</f>
        <v/>
      </c>
      <c r="R199" s="77">
        <f>IF(R$49="","",IF($B199="","",IFERROR(SUMIFS('Dvd Calendar'!$E$1644:$CZ$1644,'Dvd Calendar'!$E$1643:$CZ$1643,"&gt;"&amp;R$48,'Dvd Calendar'!$E$1643:$CZ$1643,"&lt;="&amp;R$49)+SUMPRODUCT(('Dvd Calendar'!$E$1636:$CZ$1636&gt;R$48)*('Dvd Calendar'!$E$1636:$CZ$1636&lt;=R$49)*'Dvd Calendar'!$E$1639:$CZ$1639*(('Dvd Calendar'!$E$1641:$CZ$1641='Field Check'!$C$53)*('Field Check'!$C$53&lt;&gt;"")+('Dvd Calendar'!$E$1641:$CZ$1641='Field Check'!$C$54)*('Field Check'!$C$54&lt;&gt;"")+('Dvd Calendar'!$E$1641:$CZ$1641='Field Check'!$C$55)*('Field Check'!$C$55&lt;&gt;"")+('Dvd Calendar'!$E$1641:$CZ$1641='Field Check'!$C$56)*('Field Check'!$C$56&lt;&gt;"")+('Dvd Calendar'!$E$1641:$CZ$1641='Field Check'!$C$57)*('Field Check'!$C$57&lt;&gt;""))*(COUNTIF('Dvd Calendar'!$E$1643:$CZ$1643,'Dvd Calendar'!$E$1636:$CZ$1636)=0)),"")))</f>
        <v/>
      </c>
    </row>
    <row r="200">
      <c r="B200" s="126">
        <f>IF('AS51'!$C$155="","",'AS51'!$C$155)</f>
        <v/>
      </c>
      <c r="C200" s="77">
        <f>IF(C$49="","",IF($B200="","",IFERROR(SUMIFS('Dvd Calendar'!$E$1655:$CZ$1655,'Dvd Calendar'!$E$1654:$CZ$1654,"&gt;"&amp;C$48,'Dvd Calendar'!$E$1654:$CZ$1654,"&lt;="&amp;C$49)+SUMPRODUCT(('Dvd Calendar'!$E$1647:$CZ$1647&gt;C$48)*('Dvd Calendar'!$E$1647:$CZ$1647&lt;=C$49)*'Dvd Calendar'!$E$1650:$CZ$1650*(('Dvd Calendar'!$E$1652:$CZ$1652='Field Check'!$C$53)*('Field Check'!$C$53&lt;&gt;"")+('Dvd Calendar'!$E$1652:$CZ$1652='Field Check'!$C$54)*('Field Check'!$C$54&lt;&gt;"")+('Dvd Calendar'!$E$1652:$CZ$1652='Field Check'!$C$55)*('Field Check'!$C$55&lt;&gt;"")+('Dvd Calendar'!$E$1652:$CZ$1652='Field Check'!$C$56)*('Field Check'!$C$56&lt;&gt;"")+('Dvd Calendar'!$E$1652:$CZ$1652='Field Check'!$C$57)*('Field Check'!$C$57&lt;&gt;""))*(COUNTIF('Dvd Calendar'!$E$1654:$CZ$1654,'Dvd Calendar'!$E$1647:$CZ$1647)=0)),"")))</f>
        <v/>
      </c>
      <c r="D200" s="77">
        <f>IF(D$49="","",IF($B200="","",IFERROR(SUMIFS('Dvd Calendar'!$E$1655:$CZ$1655,'Dvd Calendar'!$E$1654:$CZ$1654,"&gt;"&amp;D$48,'Dvd Calendar'!$E$1654:$CZ$1654,"&lt;="&amp;D$49)+SUMPRODUCT(('Dvd Calendar'!$E$1647:$CZ$1647&gt;D$48)*('Dvd Calendar'!$E$1647:$CZ$1647&lt;=D$49)*'Dvd Calendar'!$E$1650:$CZ$1650*(('Dvd Calendar'!$E$1652:$CZ$1652='Field Check'!$C$53)*('Field Check'!$C$53&lt;&gt;"")+('Dvd Calendar'!$E$1652:$CZ$1652='Field Check'!$C$54)*('Field Check'!$C$54&lt;&gt;"")+('Dvd Calendar'!$E$1652:$CZ$1652='Field Check'!$C$55)*('Field Check'!$C$55&lt;&gt;"")+('Dvd Calendar'!$E$1652:$CZ$1652='Field Check'!$C$56)*('Field Check'!$C$56&lt;&gt;"")+('Dvd Calendar'!$E$1652:$CZ$1652='Field Check'!$C$57)*('Field Check'!$C$57&lt;&gt;""))*(COUNTIF('Dvd Calendar'!$E$1654:$CZ$1654,'Dvd Calendar'!$E$1647:$CZ$1647)=0)),"")))</f>
        <v/>
      </c>
      <c r="E200" s="77">
        <f>IF(E$49="","",IF($B200="","",IFERROR(SUMIFS('Dvd Calendar'!$E$1655:$CZ$1655,'Dvd Calendar'!$E$1654:$CZ$1654,"&gt;"&amp;E$48,'Dvd Calendar'!$E$1654:$CZ$1654,"&lt;="&amp;E$49)+SUMPRODUCT(('Dvd Calendar'!$E$1647:$CZ$1647&gt;E$48)*('Dvd Calendar'!$E$1647:$CZ$1647&lt;=E$49)*'Dvd Calendar'!$E$1650:$CZ$1650*(('Dvd Calendar'!$E$1652:$CZ$1652='Field Check'!$C$53)*('Field Check'!$C$53&lt;&gt;"")+('Dvd Calendar'!$E$1652:$CZ$1652='Field Check'!$C$54)*('Field Check'!$C$54&lt;&gt;"")+('Dvd Calendar'!$E$1652:$CZ$1652='Field Check'!$C$55)*('Field Check'!$C$55&lt;&gt;"")+('Dvd Calendar'!$E$1652:$CZ$1652='Field Check'!$C$56)*('Field Check'!$C$56&lt;&gt;"")+('Dvd Calendar'!$E$1652:$CZ$1652='Field Check'!$C$57)*('Field Check'!$C$57&lt;&gt;""))*(COUNTIF('Dvd Calendar'!$E$1654:$CZ$1654,'Dvd Calendar'!$E$1647:$CZ$1647)=0)),"")))</f>
        <v/>
      </c>
      <c r="F200" s="77">
        <f>IF(F$49="","",IF($B200="","",IFERROR(SUMIFS('Dvd Calendar'!$E$1655:$CZ$1655,'Dvd Calendar'!$E$1654:$CZ$1654,"&gt;"&amp;F$48,'Dvd Calendar'!$E$1654:$CZ$1654,"&lt;="&amp;F$49)+SUMPRODUCT(('Dvd Calendar'!$E$1647:$CZ$1647&gt;F$48)*('Dvd Calendar'!$E$1647:$CZ$1647&lt;=F$49)*'Dvd Calendar'!$E$1650:$CZ$1650*(('Dvd Calendar'!$E$1652:$CZ$1652='Field Check'!$C$53)*('Field Check'!$C$53&lt;&gt;"")+('Dvd Calendar'!$E$1652:$CZ$1652='Field Check'!$C$54)*('Field Check'!$C$54&lt;&gt;"")+('Dvd Calendar'!$E$1652:$CZ$1652='Field Check'!$C$55)*('Field Check'!$C$55&lt;&gt;"")+('Dvd Calendar'!$E$1652:$CZ$1652='Field Check'!$C$56)*('Field Check'!$C$56&lt;&gt;"")+('Dvd Calendar'!$E$1652:$CZ$1652='Field Check'!$C$57)*('Field Check'!$C$57&lt;&gt;""))*(COUNTIF('Dvd Calendar'!$E$1654:$CZ$1654,'Dvd Calendar'!$E$1647:$CZ$1647)=0)),"")))</f>
        <v/>
      </c>
      <c r="G200" s="77">
        <f>IF(G$49="","",IF($B200="","",IFERROR(SUMIFS('Dvd Calendar'!$E$1655:$CZ$1655,'Dvd Calendar'!$E$1654:$CZ$1654,"&gt;"&amp;G$48,'Dvd Calendar'!$E$1654:$CZ$1654,"&lt;="&amp;G$49)+SUMPRODUCT(('Dvd Calendar'!$E$1647:$CZ$1647&gt;G$48)*('Dvd Calendar'!$E$1647:$CZ$1647&lt;=G$49)*'Dvd Calendar'!$E$1650:$CZ$1650*(('Dvd Calendar'!$E$1652:$CZ$1652='Field Check'!$C$53)*('Field Check'!$C$53&lt;&gt;"")+('Dvd Calendar'!$E$1652:$CZ$1652='Field Check'!$C$54)*('Field Check'!$C$54&lt;&gt;"")+('Dvd Calendar'!$E$1652:$CZ$1652='Field Check'!$C$55)*('Field Check'!$C$55&lt;&gt;"")+('Dvd Calendar'!$E$1652:$CZ$1652='Field Check'!$C$56)*('Field Check'!$C$56&lt;&gt;"")+('Dvd Calendar'!$E$1652:$CZ$1652='Field Check'!$C$57)*('Field Check'!$C$57&lt;&gt;""))*(COUNTIF('Dvd Calendar'!$E$1654:$CZ$1654,'Dvd Calendar'!$E$1647:$CZ$1647)=0)),"")))</f>
        <v/>
      </c>
      <c r="H200" s="77">
        <f>IF(H$49="","",IF($B200="","",IFERROR(SUMIFS('Dvd Calendar'!$E$1655:$CZ$1655,'Dvd Calendar'!$E$1654:$CZ$1654,"&gt;"&amp;H$48,'Dvd Calendar'!$E$1654:$CZ$1654,"&lt;="&amp;H$49)+SUMPRODUCT(('Dvd Calendar'!$E$1647:$CZ$1647&gt;H$48)*('Dvd Calendar'!$E$1647:$CZ$1647&lt;=H$49)*'Dvd Calendar'!$E$1650:$CZ$1650*(('Dvd Calendar'!$E$1652:$CZ$1652='Field Check'!$C$53)*('Field Check'!$C$53&lt;&gt;"")+('Dvd Calendar'!$E$1652:$CZ$1652='Field Check'!$C$54)*('Field Check'!$C$54&lt;&gt;"")+('Dvd Calendar'!$E$1652:$CZ$1652='Field Check'!$C$55)*('Field Check'!$C$55&lt;&gt;"")+('Dvd Calendar'!$E$1652:$CZ$1652='Field Check'!$C$56)*('Field Check'!$C$56&lt;&gt;"")+('Dvd Calendar'!$E$1652:$CZ$1652='Field Check'!$C$57)*('Field Check'!$C$57&lt;&gt;""))*(COUNTIF('Dvd Calendar'!$E$1654:$CZ$1654,'Dvd Calendar'!$E$1647:$CZ$1647)=0)),"")))</f>
        <v/>
      </c>
      <c r="I200" s="77">
        <f>IF(I$49="","",IF($B200="","",IFERROR(SUMIFS('Dvd Calendar'!$E$1655:$CZ$1655,'Dvd Calendar'!$E$1654:$CZ$1654,"&gt;"&amp;I$48,'Dvd Calendar'!$E$1654:$CZ$1654,"&lt;="&amp;I$49)+SUMPRODUCT(('Dvd Calendar'!$E$1647:$CZ$1647&gt;I$48)*('Dvd Calendar'!$E$1647:$CZ$1647&lt;=I$49)*'Dvd Calendar'!$E$1650:$CZ$1650*(('Dvd Calendar'!$E$1652:$CZ$1652='Field Check'!$C$53)*('Field Check'!$C$53&lt;&gt;"")+('Dvd Calendar'!$E$1652:$CZ$1652='Field Check'!$C$54)*('Field Check'!$C$54&lt;&gt;"")+('Dvd Calendar'!$E$1652:$CZ$1652='Field Check'!$C$55)*('Field Check'!$C$55&lt;&gt;"")+('Dvd Calendar'!$E$1652:$CZ$1652='Field Check'!$C$56)*('Field Check'!$C$56&lt;&gt;"")+('Dvd Calendar'!$E$1652:$CZ$1652='Field Check'!$C$57)*('Field Check'!$C$57&lt;&gt;""))*(COUNTIF('Dvd Calendar'!$E$1654:$CZ$1654,'Dvd Calendar'!$E$1647:$CZ$1647)=0)),"")))</f>
        <v/>
      </c>
      <c r="J200" s="77">
        <f>IF(J$49="","",IF($B200="","",IFERROR(SUMIFS('Dvd Calendar'!$E$1655:$CZ$1655,'Dvd Calendar'!$E$1654:$CZ$1654,"&gt;"&amp;J$48,'Dvd Calendar'!$E$1654:$CZ$1654,"&lt;="&amp;J$49)+SUMPRODUCT(('Dvd Calendar'!$E$1647:$CZ$1647&gt;J$48)*('Dvd Calendar'!$E$1647:$CZ$1647&lt;=J$49)*'Dvd Calendar'!$E$1650:$CZ$1650*(('Dvd Calendar'!$E$1652:$CZ$1652='Field Check'!$C$53)*('Field Check'!$C$53&lt;&gt;"")+('Dvd Calendar'!$E$1652:$CZ$1652='Field Check'!$C$54)*('Field Check'!$C$54&lt;&gt;"")+('Dvd Calendar'!$E$1652:$CZ$1652='Field Check'!$C$55)*('Field Check'!$C$55&lt;&gt;"")+('Dvd Calendar'!$E$1652:$CZ$1652='Field Check'!$C$56)*('Field Check'!$C$56&lt;&gt;"")+('Dvd Calendar'!$E$1652:$CZ$1652='Field Check'!$C$57)*('Field Check'!$C$57&lt;&gt;""))*(COUNTIF('Dvd Calendar'!$E$1654:$CZ$1654,'Dvd Calendar'!$E$1647:$CZ$1647)=0)),"")))</f>
        <v/>
      </c>
      <c r="K200" s="77">
        <f>IF(K$49="","",IF($B200="","",IFERROR(SUMIFS('Dvd Calendar'!$E$1655:$CZ$1655,'Dvd Calendar'!$E$1654:$CZ$1654,"&gt;"&amp;K$48,'Dvd Calendar'!$E$1654:$CZ$1654,"&lt;="&amp;K$49)+SUMPRODUCT(('Dvd Calendar'!$E$1647:$CZ$1647&gt;K$48)*('Dvd Calendar'!$E$1647:$CZ$1647&lt;=K$49)*'Dvd Calendar'!$E$1650:$CZ$1650*(('Dvd Calendar'!$E$1652:$CZ$1652='Field Check'!$C$53)*('Field Check'!$C$53&lt;&gt;"")+('Dvd Calendar'!$E$1652:$CZ$1652='Field Check'!$C$54)*('Field Check'!$C$54&lt;&gt;"")+('Dvd Calendar'!$E$1652:$CZ$1652='Field Check'!$C$55)*('Field Check'!$C$55&lt;&gt;"")+('Dvd Calendar'!$E$1652:$CZ$1652='Field Check'!$C$56)*('Field Check'!$C$56&lt;&gt;"")+('Dvd Calendar'!$E$1652:$CZ$1652='Field Check'!$C$57)*('Field Check'!$C$57&lt;&gt;""))*(COUNTIF('Dvd Calendar'!$E$1654:$CZ$1654,'Dvd Calendar'!$E$1647:$CZ$1647)=0)),"")))</f>
        <v/>
      </c>
      <c r="L200" s="77">
        <f>IF(L$49="","",IF($B200="","",IFERROR(SUMIFS('Dvd Calendar'!$E$1655:$CZ$1655,'Dvd Calendar'!$E$1654:$CZ$1654,"&gt;"&amp;L$48,'Dvd Calendar'!$E$1654:$CZ$1654,"&lt;="&amp;L$49)+SUMPRODUCT(('Dvd Calendar'!$E$1647:$CZ$1647&gt;L$48)*('Dvd Calendar'!$E$1647:$CZ$1647&lt;=L$49)*'Dvd Calendar'!$E$1650:$CZ$1650*(('Dvd Calendar'!$E$1652:$CZ$1652='Field Check'!$C$53)*('Field Check'!$C$53&lt;&gt;"")+('Dvd Calendar'!$E$1652:$CZ$1652='Field Check'!$C$54)*('Field Check'!$C$54&lt;&gt;"")+('Dvd Calendar'!$E$1652:$CZ$1652='Field Check'!$C$55)*('Field Check'!$C$55&lt;&gt;"")+('Dvd Calendar'!$E$1652:$CZ$1652='Field Check'!$C$56)*('Field Check'!$C$56&lt;&gt;"")+('Dvd Calendar'!$E$1652:$CZ$1652='Field Check'!$C$57)*('Field Check'!$C$57&lt;&gt;""))*(COUNTIF('Dvd Calendar'!$E$1654:$CZ$1654,'Dvd Calendar'!$E$1647:$CZ$1647)=0)),"")))</f>
        <v/>
      </c>
      <c r="M200" s="77">
        <f>IF(M$49="","",IF($B200="","",IFERROR(SUMIFS('Dvd Calendar'!$E$1655:$CZ$1655,'Dvd Calendar'!$E$1654:$CZ$1654,"&gt;"&amp;M$48,'Dvd Calendar'!$E$1654:$CZ$1654,"&lt;="&amp;M$49)+SUMPRODUCT(('Dvd Calendar'!$E$1647:$CZ$1647&gt;M$48)*('Dvd Calendar'!$E$1647:$CZ$1647&lt;=M$49)*'Dvd Calendar'!$E$1650:$CZ$1650*(('Dvd Calendar'!$E$1652:$CZ$1652='Field Check'!$C$53)*('Field Check'!$C$53&lt;&gt;"")+('Dvd Calendar'!$E$1652:$CZ$1652='Field Check'!$C$54)*('Field Check'!$C$54&lt;&gt;"")+('Dvd Calendar'!$E$1652:$CZ$1652='Field Check'!$C$55)*('Field Check'!$C$55&lt;&gt;"")+('Dvd Calendar'!$E$1652:$CZ$1652='Field Check'!$C$56)*('Field Check'!$C$56&lt;&gt;"")+('Dvd Calendar'!$E$1652:$CZ$1652='Field Check'!$C$57)*('Field Check'!$C$57&lt;&gt;""))*(COUNTIF('Dvd Calendar'!$E$1654:$CZ$1654,'Dvd Calendar'!$E$1647:$CZ$1647)=0)),"")))</f>
        <v/>
      </c>
      <c r="N200" s="77">
        <f>IF(N$49="","",IF($B200="","",IFERROR(SUMIFS('Dvd Calendar'!$E$1655:$CZ$1655,'Dvd Calendar'!$E$1654:$CZ$1654,"&gt;"&amp;N$48,'Dvd Calendar'!$E$1654:$CZ$1654,"&lt;="&amp;N$49)+SUMPRODUCT(('Dvd Calendar'!$E$1647:$CZ$1647&gt;N$48)*('Dvd Calendar'!$E$1647:$CZ$1647&lt;=N$49)*'Dvd Calendar'!$E$1650:$CZ$1650*(('Dvd Calendar'!$E$1652:$CZ$1652='Field Check'!$C$53)*('Field Check'!$C$53&lt;&gt;"")+('Dvd Calendar'!$E$1652:$CZ$1652='Field Check'!$C$54)*('Field Check'!$C$54&lt;&gt;"")+('Dvd Calendar'!$E$1652:$CZ$1652='Field Check'!$C$55)*('Field Check'!$C$55&lt;&gt;"")+('Dvd Calendar'!$E$1652:$CZ$1652='Field Check'!$C$56)*('Field Check'!$C$56&lt;&gt;"")+('Dvd Calendar'!$E$1652:$CZ$1652='Field Check'!$C$57)*('Field Check'!$C$57&lt;&gt;""))*(COUNTIF('Dvd Calendar'!$E$1654:$CZ$1654,'Dvd Calendar'!$E$1647:$CZ$1647)=0)),"")))</f>
        <v/>
      </c>
      <c r="O200" s="77">
        <f>IF(O$49="","",IF($B200="","",IFERROR(SUMIFS('Dvd Calendar'!$E$1655:$CZ$1655,'Dvd Calendar'!$E$1654:$CZ$1654,"&gt;"&amp;O$48,'Dvd Calendar'!$E$1654:$CZ$1654,"&lt;="&amp;O$49)+SUMPRODUCT(('Dvd Calendar'!$E$1647:$CZ$1647&gt;O$48)*('Dvd Calendar'!$E$1647:$CZ$1647&lt;=O$49)*'Dvd Calendar'!$E$1650:$CZ$1650*(('Dvd Calendar'!$E$1652:$CZ$1652='Field Check'!$C$53)*('Field Check'!$C$53&lt;&gt;"")+('Dvd Calendar'!$E$1652:$CZ$1652='Field Check'!$C$54)*('Field Check'!$C$54&lt;&gt;"")+('Dvd Calendar'!$E$1652:$CZ$1652='Field Check'!$C$55)*('Field Check'!$C$55&lt;&gt;"")+('Dvd Calendar'!$E$1652:$CZ$1652='Field Check'!$C$56)*('Field Check'!$C$56&lt;&gt;"")+('Dvd Calendar'!$E$1652:$CZ$1652='Field Check'!$C$57)*('Field Check'!$C$57&lt;&gt;""))*(COUNTIF('Dvd Calendar'!$E$1654:$CZ$1654,'Dvd Calendar'!$E$1647:$CZ$1647)=0)),"")))</f>
        <v/>
      </c>
      <c r="P200" s="77">
        <f>IF(P$49="","",IF($B200="","",IFERROR(SUMIFS('Dvd Calendar'!$E$1655:$CZ$1655,'Dvd Calendar'!$E$1654:$CZ$1654,"&gt;"&amp;P$48,'Dvd Calendar'!$E$1654:$CZ$1654,"&lt;="&amp;P$49)+SUMPRODUCT(('Dvd Calendar'!$E$1647:$CZ$1647&gt;P$48)*('Dvd Calendar'!$E$1647:$CZ$1647&lt;=P$49)*'Dvd Calendar'!$E$1650:$CZ$1650*(('Dvd Calendar'!$E$1652:$CZ$1652='Field Check'!$C$53)*('Field Check'!$C$53&lt;&gt;"")+('Dvd Calendar'!$E$1652:$CZ$1652='Field Check'!$C$54)*('Field Check'!$C$54&lt;&gt;"")+('Dvd Calendar'!$E$1652:$CZ$1652='Field Check'!$C$55)*('Field Check'!$C$55&lt;&gt;"")+('Dvd Calendar'!$E$1652:$CZ$1652='Field Check'!$C$56)*('Field Check'!$C$56&lt;&gt;"")+('Dvd Calendar'!$E$1652:$CZ$1652='Field Check'!$C$57)*('Field Check'!$C$57&lt;&gt;""))*(COUNTIF('Dvd Calendar'!$E$1654:$CZ$1654,'Dvd Calendar'!$E$1647:$CZ$1647)=0)),"")))</f>
        <v/>
      </c>
      <c r="Q200" s="77">
        <f>IF(Q$49="","",IF($B200="","",IFERROR(SUMIFS('Dvd Calendar'!$E$1655:$CZ$1655,'Dvd Calendar'!$E$1654:$CZ$1654,"&gt;"&amp;Q$48,'Dvd Calendar'!$E$1654:$CZ$1654,"&lt;="&amp;Q$49)+SUMPRODUCT(('Dvd Calendar'!$E$1647:$CZ$1647&gt;Q$48)*('Dvd Calendar'!$E$1647:$CZ$1647&lt;=Q$49)*'Dvd Calendar'!$E$1650:$CZ$1650*(('Dvd Calendar'!$E$1652:$CZ$1652='Field Check'!$C$53)*('Field Check'!$C$53&lt;&gt;"")+('Dvd Calendar'!$E$1652:$CZ$1652='Field Check'!$C$54)*('Field Check'!$C$54&lt;&gt;"")+('Dvd Calendar'!$E$1652:$CZ$1652='Field Check'!$C$55)*('Field Check'!$C$55&lt;&gt;"")+('Dvd Calendar'!$E$1652:$CZ$1652='Field Check'!$C$56)*('Field Check'!$C$56&lt;&gt;"")+('Dvd Calendar'!$E$1652:$CZ$1652='Field Check'!$C$57)*('Field Check'!$C$57&lt;&gt;""))*(COUNTIF('Dvd Calendar'!$E$1654:$CZ$1654,'Dvd Calendar'!$E$1647:$CZ$1647)=0)),"")))</f>
        <v/>
      </c>
      <c r="R200" s="77">
        <f>IF(R$49="","",IF($B200="","",IFERROR(SUMIFS('Dvd Calendar'!$E$1655:$CZ$1655,'Dvd Calendar'!$E$1654:$CZ$1654,"&gt;"&amp;R$48,'Dvd Calendar'!$E$1654:$CZ$1654,"&lt;="&amp;R$49)+SUMPRODUCT(('Dvd Calendar'!$E$1647:$CZ$1647&gt;R$48)*('Dvd Calendar'!$E$1647:$CZ$1647&lt;=R$49)*'Dvd Calendar'!$E$1650:$CZ$1650*(('Dvd Calendar'!$E$1652:$CZ$1652='Field Check'!$C$53)*('Field Check'!$C$53&lt;&gt;"")+('Dvd Calendar'!$E$1652:$CZ$1652='Field Check'!$C$54)*('Field Check'!$C$54&lt;&gt;"")+('Dvd Calendar'!$E$1652:$CZ$1652='Field Check'!$C$55)*('Field Check'!$C$55&lt;&gt;"")+('Dvd Calendar'!$E$1652:$CZ$1652='Field Check'!$C$56)*('Field Check'!$C$56&lt;&gt;"")+('Dvd Calendar'!$E$1652:$CZ$1652='Field Check'!$C$57)*('Field Check'!$C$57&lt;&gt;""))*(COUNTIF('Dvd Calendar'!$E$1654:$CZ$1654,'Dvd Calendar'!$E$1647:$CZ$1647)=0)),"")))</f>
        <v/>
      </c>
    </row>
    <row r="201">
      <c r="B201" s="126">
        <f>IF('AS51'!$C$156="","",'AS51'!$C$156)</f>
        <v/>
      </c>
      <c r="C201" s="77">
        <f>IF(C$49="","",IF($B201="","",IFERROR(SUMIFS('Dvd Calendar'!$E$1666:$CZ$1666,'Dvd Calendar'!$E$1665:$CZ$1665,"&gt;"&amp;C$48,'Dvd Calendar'!$E$1665:$CZ$1665,"&lt;="&amp;C$49)+SUMPRODUCT(('Dvd Calendar'!$E$1658:$CZ$1658&gt;C$48)*('Dvd Calendar'!$E$1658:$CZ$1658&lt;=C$49)*'Dvd Calendar'!$E$1661:$CZ$1661*(('Dvd Calendar'!$E$1663:$CZ$1663='Field Check'!$C$53)*('Field Check'!$C$53&lt;&gt;"")+('Dvd Calendar'!$E$1663:$CZ$1663='Field Check'!$C$54)*('Field Check'!$C$54&lt;&gt;"")+('Dvd Calendar'!$E$1663:$CZ$1663='Field Check'!$C$55)*('Field Check'!$C$55&lt;&gt;"")+('Dvd Calendar'!$E$1663:$CZ$1663='Field Check'!$C$56)*('Field Check'!$C$56&lt;&gt;"")+('Dvd Calendar'!$E$1663:$CZ$1663='Field Check'!$C$57)*('Field Check'!$C$57&lt;&gt;""))*(COUNTIF('Dvd Calendar'!$E$1665:$CZ$1665,'Dvd Calendar'!$E$1658:$CZ$1658)=0)),"")))</f>
        <v/>
      </c>
      <c r="D201" s="77">
        <f>IF(D$49="","",IF($B201="","",IFERROR(SUMIFS('Dvd Calendar'!$E$1666:$CZ$1666,'Dvd Calendar'!$E$1665:$CZ$1665,"&gt;"&amp;D$48,'Dvd Calendar'!$E$1665:$CZ$1665,"&lt;="&amp;D$49)+SUMPRODUCT(('Dvd Calendar'!$E$1658:$CZ$1658&gt;D$48)*('Dvd Calendar'!$E$1658:$CZ$1658&lt;=D$49)*'Dvd Calendar'!$E$1661:$CZ$1661*(('Dvd Calendar'!$E$1663:$CZ$1663='Field Check'!$C$53)*('Field Check'!$C$53&lt;&gt;"")+('Dvd Calendar'!$E$1663:$CZ$1663='Field Check'!$C$54)*('Field Check'!$C$54&lt;&gt;"")+('Dvd Calendar'!$E$1663:$CZ$1663='Field Check'!$C$55)*('Field Check'!$C$55&lt;&gt;"")+('Dvd Calendar'!$E$1663:$CZ$1663='Field Check'!$C$56)*('Field Check'!$C$56&lt;&gt;"")+('Dvd Calendar'!$E$1663:$CZ$1663='Field Check'!$C$57)*('Field Check'!$C$57&lt;&gt;""))*(COUNTIF('Dvd Calendar'!$E$1665:$CZ$1665,'Dvd Calendar'!$E$1658:$CZ$1658)=0)),"")))</f>
        <v/>
      </c>
      <c r="E201" s="77">
        <f>IF(E$49="","",IF($B201="","",IFERROR(SUMIFS('Dvd Calendar'!$E$1666:$CZ$1666,'Dvd Calendar'!$E$1665:$CZ$1665,"&gt;"&amp;E$48,'Dvd Calendar'!$E$1665:$CZ$1665,"&lt;="&amp;E$49)+SUMPRODUCT(('Dvd Calendar'!$E$1658:$CZ$1658&gt;E$48)*('Dvd Calendar'!$E$1658:$CZ$1658&lt;=E$49)*'Dvd Calendar'!$E$1661:$CZ$1661*(('Dvd Calendar'!$E$1663:$CZ$1663='Field Check'!$C$53)*('Field Check'!$C$53&lt;&gt;"")+('Dvd Calendar'!$E$1663:$CZ$1663='Field Check'!$C$54)*('Field Check'!$C$54&lt;&gt;"")+('Dvd Calendar'!$E$1663:$CZ$1663='Field Check'!$C$55)*('Field Check'!$C$55&lt;&gt;"")+('Dvd Calendar'!$E$1663:$CZ$1663='Field Check'!$C$56)*('Field Check'!$C$56&lt;&gt;"")+('Dvd Calendar'!$E$1663:$CZ$1663='Field Check'!$C$57)*('Field Check'!$C$57&lt;&gt;""))*(COUNTIF('Dvd Calendar'!$E$1665:$CZ$1665,'Dvd Calendar'!$E$1658:$CZ$1658)=0)),"")))</f>
        <v/>
      </c>
      <c r="F201" s="77">
        <f>IF(F$49="","",IF($B201="","",IFERROR(SUMIFS('Dvd Calendar'!$E$1666:$CZ$1666,'Dvd Calendar'!$E$1665:$CZ$1665,"&gt;"&amp;F$48,'Dvd Calendar'!$E$1665:$CZ$1665,"&lt;="&amp;F$49)+SUMPRODUCT(('Dvd Calendar'!$E$1658:$CZ$1658&gt;F$48)*('Dvd Calendar'!$E$1658:$CZ$1658&lt;=F$49)*'Dvd Calendar'!$E$1661:$CZ$1661*(('Dvd Calendar'!$E$1663:$CZ$1663='Field Check'!$C$53)*('Field Check'!$C$53&lt;&gt;"")+('Dvd Calendar'!$E$1663:$CZ$1663='Field Check'!$C$54)*('Field Check'!$C$54&lt;&gt;"")+('Dvd Calendar'!$E$1663:$CZ$1663='Field Check'!$C$55)*('Field Check'!$C$55&lt;&gt;"")+('Dvd Calendar'!$E$1663:$CZ$1663='Field Check'!$C$56)*('Field Check'!$C$56&lt;&gt;"")+('Dvd Calendar'!$E$1663:$CZ$1663='Field Check'!$C$57)*('Field Check'!$C$57&lt;&gt;""))*(COUNTIF('Dvd Calendar'!$E$1665:$CZ$1665,'Dvd Calendar'!$E$1658:$CZ$1658)=0)),"")))</f>
        <v/>
      </c>
      <c r="G201" s="77">
        <f>IF(G$49="","",IF($B201="","",IFERROR(SUMIFS('Dvd Calendar'!$E$1666:$CZ$1666,'Dvd Calendar'!$E$1665:$CZ$1665,"&gt;"&amp;G$48,'Dvd Calendar'!$E$1665:$CZ$1665,"&lt;="&amp;G$49)+SUMPRODUCT(('Dvd Calendar'!$E$1658:$CZ$1658&gt;G$48)*('Dvd Calendar'!$E$1658:$CZ$1658&lt;=G$49)*'Dvd Calendar'!$E$1661:$CZ$1661*(('Dvd Calendar'!$E$1663:$CZ$1663='Field Check'!$C$53)*('Field Check'!$C$53&lt;&gt;"")+('Dvd Calendar'!$E$1663:$CZ$1663='Field Check'!$C$54)*('Field Check'!$C$54&lt;&gt;"")+('Dvd Calendar'!$E$1663:$CZ$1663='Field Check'!$C$55)*('Field Check'!$C$55&lt;&gt;"")+('Dvd Calendar'!$E$1663:$CZ$1663='Field Check'!$C$56)*('Field Check'!$C$56&lt;&gt;"")+('Dvd Calendar'!$E$1663:$CZ$1663='Field Check'!$C$57)*('Field Check'!$C$57&lt;&gt;""))*(COUNTIF('Dvd Calendar'!$E$1665:$CZ$1665,'Dvd Calendar'!$E$1658:$CZ$1658)=0)),"")))</f>
        <v/>
      </c>
      <c r="H201" s="77">
        <f>IF(H$49="","",IF($B201="","",IFERROR(SUMIFS('Dvd Calendar'!$E$1666:$CZ$1666,'Dvd Calendar'!$E$1665:$CZ$1665,"&gt;"&amp;H$48,'Dvd Calendar'!$E$1665:$CZ$1665,"&lt;="&amp;H$49)+SUMPRODUCT(('Dvd Calendar'!$E$1658:$CZ$1658&gt;H$48)*('Dvd Calendar'!$E$1658:$CZ$1658&lt;=H$49)*'Dvd Calendar'!$E$1661:$CZ$1661*(('Dvd Calendar'!$E$1663:$CZ$1663='Field Check'!$C$53)*('Field Check'!$C$53&lt;&gt;"")+('Dvd Calendar'!$E$1663:$CZ$1663='Field Check'!$C$54)*('Field Check'!$C$54&lt;&gt;"")+('Dvd Calendar'!$E$1663:$CZ$1663='Field Check'!$C$55)*('Field Check'!$C$55&lt;&gt;"")+('Dvd Calendar'!$E$1663:$CZ$1663='Field Check'!$C$56)*('Field Check'!$C$56&lt;&gt;"")+('Dvd Calendar'!$E$1663:$CZ$1663='Field Check'!$C$57)*('Field Check'!$C$57&lt;&gt;""))*(COUNTIF('Dvd Calendar'!$E$1665:$CZ$1665,'Dvd Calendar'!$E$1658:$CZ$1658)=0)),"")))</f>
        <v/>
      </c>
      <c r="I201" s="77">
        <f>IF(I$49="","",IF($B201="","",IFERROR(SUMIFS('Dvd Calendar'!$E$1666:$CZ$1666,'Dvd Calendar'!$E$1665:$CZ$1665,"&gt;"&amp;I$48,'Dvd Calendar'!$E$1665:$CZ$1665,"&lt;="&amp;I$49)+SUMPRODUCT(('Dvd Calendar'!$E$1658:$CZ$1658&gt;I$48)*('Dvd Calendar'!$E$1658:$CZ$1658&lt;=I$49)*'Dvd Calendar'!$E$1661:$CZ$1661*(('Dvd Calendar'!$E$1663:$CZ$1663='Field Check'!$C$53)*('Field Check'!$C$53&lt;&gt;"")+('Dvd Calendar'!$E$1663:$CZ$1663='Field Check'!$C$54)*('Field Check'!$C$54&lt;&gt;"")+('Dvd Calendar'!$E$1663:$CZ$1663='Field Check'!$C$55)*('Field Check'!$C$55&lt;&gt;"")+('Dvd Calendar'!$E$1663:$CZ$1663='Field Check'!$C$56)*('Field Check'!$C$56&lt;&gt;"")+('Dvd Calendar'!$E$1663:$CZ$1663='Field Check'!$C$57)*('Field Check'!$C$57&lt;&gt;""))*(COUNTIF('Dvd Calendar'!$E$1665:$CZ$1665,'Dvd Calendar'!$E$1658:$CZ$1658)=0)),"")))</f>
        <v/>
      </c>
      <c r="J201" s="77">
        <f>IF(J$49="","",IF($B201="","",IFERROR(SUMIFS('Dvd Calendar'!$E$1666:$CZ$1666,'Dvd Calendar'!$E$1665:$CZ$1665,"&gt;"&amp;J$48,'Dvd Calendar'!$E$1665:$CZ$1665,"&lt;="&amp;J$49)+SUMPRODUCT(('Dvd Calendar'!$E$1658:$CZ$1658&gt;J$48)*('Dvd Calendar'!$E$1658:$CZ$1658&lt;=J$49)*'Dvd Calendar'!$E$1661:$CZ$1661*(('Dvd Calendar'!$E$1663:$CZ$1663='Field Check'!$C$53)*('Field Check'!$C$53&lt;&gt;"")+('Dvd Calendar'!$E$1663:$CZ$1663='Field Check'!$C$54)*('Field Check'!$C$54&lt;&gt;"")+('Dvd Calendar'!$E$1663:$CZ$1663='Field Check'!$C$55)*('Field Check'!$C$55&lt;&gt;"")+('Dvd Calendar'!$E$1663:$CZ$1663='Field Check'!$C$56)*('Field Check'!$C$56&lt;&gt;"")+('Dvd Calendar'!$E$1663:$CZ$1663='Field Check'!$C$57)*('Field Check'!$C$57&lt;&gt;""))*(COUNTIF('Dvd Calendar'!$E$1665:$CZ$1665,'Dvd Calendar'!$E$1658:$CZ$1658)=0)),"")))</f>
        <v/>
      </c>
      <c r="K201" s="77">
        <f>IF(K$49="","",IF($B201="","",IFERROR(SUMIFS('Dvd Calendar'!$E$1666:$CZ$1666,'Dvd Calendar'!$E$1665:$CZ$1665,"&gt;"&amp;K$48,'Dvd Calendar'!$E$1665:$CZ$1665,"&lt;="&amp;K$49)+SUMPRODUCT(('Dvd Calendar'!$E$1658:$CZ$1658&gt;K$48)*('Dvd Calendar'!$E$1658:$CZ$1658&lt;=K$49)*'Dvd Calendar'!$E$1661:$CZ$1661*(('Dvd Calendar'!$E$1663:$CZ$1663='Field Check'!$C$53)*('Field Check'!$C$53&lt;&gt;"")+('Dvd Calendar'!$E$1663:$CZ$1663='Field Check'!$C$54)*('Field Check'!$C$54&lt;&gt;"")+('Dvd Calendar'!$E$1663:$CZ$1663='Field Check'!$C$55)*('Field Check'!$C$55&lt;&gt;"")+('Dvd Calendar'!$E$1663:$CZ$1663='Field Check'!$C$56)*('Field Check'!$C$56&lt;&gt;"")+('Dvd Calendar'!$E$1663:$CZ$1663='Field Check'!$C$57)*('Field Check'!$C$57&lt;&gt;""))*(COUNTIF('Dvd Calendar'!$E$1665:$CZ$1665,'Dvd Calendar'!$E$1658:$CZ$1658)=0)),"")))</f>
        <v/>
      </c>
      <c r="L201" s="77">
        <f>IF(L$49="","",IF($B201="","",IFERROR(SUMIFS('Dvd Calendar'!$E$1666:$CZ$1666,'Dvd Calendar'!$E$1665:$CZ$1665,"&gt;"&amp;L$48,'Dvd Calendar'!$E$1665:$CZ$1665,"&lt;="&amp;L$49)+SUMPRODUCT(('Dvd Calendar'!$E$1658:$CZ$1658&gt;L$48)*('Dvd Calendar'!$E$1658:$CZ$1658&lt;=L$49)*'Dvd Calendar'!$E$1661:$CZ$1661*(('Dvd Calendar'!$E$1663:$CZ$1663='Field Check'!$C$53)*('Field Check'!$C$53&lt;&gt;"")+('Dvd Calendar'!$E$1663:$CZ$1663='Field Check'!$C$54)*('Field Check'!$C$54&lt;&gt;"")+('Dvd Calendar'!$E$1663:$CZ$1663='Field Check'!$C$55)*('Field Check'!$C$55&lt;&gt;"")+('Dvd Calendar'!$E$1663:$CZ$1663='Field Check'!$C$56)*('Field Check'!$C$56&lt;&gt;"")+('Dvd Calendar'!$E$1663:$CZ$1663='Field Check'!$C$57)*('Field Check'!$C$57&lt;&gt;""))*(COUNTIF('Dvd Calendar'!$E$1665:$CZ$1665,'Dvd Calendar'!$E$1658:$CZ$1658)=0)),"")))</f>
        <v/>
      </c>
      <c r="M201" s="77">
        <f>IF(M$49="","",IF($B201="","",IFERROR(SUMIFS('Dvd Calendar'!$E$1666:$CZ$1666,'Dvd Calendar'!$E$1665:$CZ$1665,"&gt;"&amp;M$48,'Dvd Calendar'!$E$1665:$CZ$1665,"&lt;="&amp;M$49)+SUMPRODUCT(('Dvd Calendar'!$E$1658:$CZ$1658&gt;M$48)*('Dvd Calendar'!$E$1658:$CZ$1658&lt;=M$49)*'Dvd Calendar'!$E$1661:$CZ$1661*(('Dvd Calendar'!$E$1663:$CZ$1663='Field Check'!$C$53)*('Field Check'!$C$53&lt;&gt;"")+('Dvd Calendar'!$E$1663:$CZ$1663='Field Check'!$C$54)*('Field Check'!$C$54&lt;&gt;"")+('Dvd Calendar'!$E$1663:$CZ$1663='Field Check'!$C$55)*('Field Check'!$C$55&lt;&gt;"")+('Dvd Calendar'!$E$1663:$CZ$1663='Field Check'!$C$56)*('Field Check'!$C$56&lt;&gt;"")+('Dvd Calendar'!$E$1663:$CZ$1663='Field Check'!$C$57)*('Field Check'!$C$57&lt;&gt;""))*(COUNTIF('Dvd Calendar'!$E$1665:$CZ$1665,'Dvd Calendar'!$E$1658:$CZ$1658)=0)),"")))</f>
        <v/>
      </c>
      <c r="N201" s="77">
        <f>IF(N$49="","",IF($B201="","",IFERROR(SUMIFS('Dvd Calendar'!$E$1666:$CZ$1666,'Dvd Calendar'!$E$1665:$CZ$1665,"&gt;"&amp;N$48,'Dvd Calendar'!$E$1665:$CZ$1665,"&lt;="&amp;N$49)+SUMPRODUCT(('Dvd Calendar'!$E$1658:$CZ$1658&gt;N$48)*('Dvd Calendar'!$E$1658:$CZ$1658&lt;=N$49)*'Dvd Calendar'!$E$1661:$CZ$1661*(('Dvd Calendar'!$E$1663:$CZ$1663='Field Check'!$C$53)*('Field Check'!$C$53&lt;&gt;"")+('Dvd Calendar'!$E$1663:$CZ$1663='Field Check'!$C$54)*('Field Check'!$C$54&lt;&gt;"")+('Dvd Calendar'!$E$1663:$CZ$1663='Field Check'!$C$55)*('Field Check'!$C$55&lt;&gt;"")+('Dvd Calendar'!$E$1663:$CZ$1663='Field Check'!$C$56)*('Field Check'!$C$56&lt;&gt;"")+('Dvd Calendar'!$E$1663:$CZ$1663='Field Check'!$C$57)*('Field Check'!$C$57&lt;&gt;""))*(COUNTIF('Dvd Calendar'!$E$1665:$CZ$1665,'Dvd Calendar'!$E$1658:$CZ$1658)=0)),"")))</f>
        <v/>
      </c>
      <c r="O201" s="77">
        <f>IF(O$49="","",IF($B201="","",IFERROR(SUMIFS('Dvd Calendar'!$E$1666:$CZ$1666,'Dvd Calendar'!$E$1665:$CZ$1665,"&gt;"&amp;O$48,'Dvd Calendar'!$E$1665:$CZ$1665,"&lt;="&amp;O$49)+SUMPRODUCT(('Dvd Calendar'!$E$1658:$CZ$1658&gt;O$48)*('Dvd Calendar'!$E$1658:$CZ$1658&lt;=O$49)*'Dvd Calendar'!$E$1661:$CZ$1661*(('Dvd Calendar'!$E$1663:$CZ$1663='Field Check'!$C$53)*('Field Check'!$C$53&lt;&gt;"")+('Dvd Calendar'!$E$1663:$CZ$1663='Field Check'!$C$54)*('Field Check'!$C$54&lt;&gt;"")+('Dvd Calendar'!$E$1663:$CZ$1663='Field Check'!$C$55)*('Field Check'!$C$55&lt;&gt;"")+('Dvd Calendar'!$E$1663:$CZ$1663='Field Check'!$C$56)*('Field Check'!$C$56&lt;&gt;"")+('Dvd Calendar'!$E$1663:$CZ$1663='Field Check'!$C$57)*('Field Check'!$C$57&lt;&gt;""))*(COUNTIF('Dvd Calendar'!$E$1665:$CZ$1665,'Dvd Calendar'!$E$1658:$CZ$1658)=0)),"")))</f>
        <v/>
      </c>
      <c r="P201" s="77">
        <f>IF(P$49="","",IF($B201="","",IFERROR(SUMIFS('Dvd Calendar'!$E$1666:$CZ$1666,'Dvd Calendar'!$E$1665:$CZ$1665,"&gt;"&amp;P$48,'Dvd Calendar'!$E$1665:$CZ$1665,"&lt;="&amp;P$49)+SUMPRODUCT(('Dvd Calendar'!$E$1658:$CZ$1658&gt;P$48)*('Dvd Calendar'!$E$1658:$CZ$1658&lt;=P$49)*'Dvd Calendar'!$E$1661:$CZ$1661*(('Dvd Calendar'!$E$1663:$CZ$1663='Field Check'!$C$53)*('Field Check'!$C$53&lt;&gt;"")+('Dvd Calendar'!$E$1663:$CZ$1663='Field Check'!$C$54)*('Field Check'!$C$54&lt;&gt;"")+('Dvd Calendar'!$E$1663:$CZ$1663='Field Check'!$C$55)*('Field Check'!$C$55&lt;&gt;"")+('Dvd Calendar'!$E$1663:$CZ$1663='Field Check'!$C$56)*('Field Check'!$C$56&lt;&gt;"")+('Dvd Calendar'!$E$1663:$CZ$1663='Field Check'!$C$57)*('Field Check'!$C$57&lt;&gt;""))*(COUNTIF('Dvd Calendar'!$E$1665:$CZ$1665,'Dvd Calendar'!$E$1658:$CZ$1658)=0)),"")))</f>
        <v/>
      </c>
      <c r="Q201" s="77">
        <f>IF(Q$49="","",IF($B201="","",IFERROR(SUMIFS('Dvd Calendar'!$E$1666:$CZ$1666,'Dvd Calendar'!$E$1665:$CZ$1665,"&gt;"&amp;Q$48,'Dvd Calendar'!$E$1665:$CZ$1665,"&lt;="&amp;Q$49)+SUMPRODUCT(('Dvd Calendar'!$E$1658:$CZ$1658&gt;Q$48)*('Dvd Calendar'!$E$1658:$CZ$1658&lt;=Q$49)*'Dvd Calendar'!$E$1661:$CZ$1661*(('Dvd Calendar'!$E$1663:$CZ$1663='Field Check'!$C$53)*('Field Check'!$C$53&lt;&gt;"")+('Dvd Calendar'!$E$1663:$CZ$1663='Field Check'!$C$54)*('Field Check'!$C$54&lt;&gt;"")+('Dvd Calendar'!$E$1663:$CZ$1663='Field Check'!$C$55)*('Field Check'!$C$55&lt;&gt;"")+('Dvd Calendar'!$E$1663:$CZ$1663='Field Check'!$C$56)*('Field Check'!$C$56&lt;&gt;"")+('Dvd Calendar'!$E$1663:$CZ$1663='Field Check'!$C$57)*('Field Check'!$C$57&lt;&gt;""))*(COUNTIF('Dvd Calendar'!$E$1665:$CZ$1665,'Dvd Calendar'!$E$1658:$CZ$1658)=0)),"")))</f>
        <v/>
      </c>
      <c r="R201" s="77">
        <f>IF(R$49="","",IF($B201="","",IFERROR(SUMIFS('Dvd Calendar'!$E$1666:$CZ$1666,'Dvd Calendar'!$E$1665:$CZ$1665,"&gt;"&amp;R$48,'Dvd Calendar'!$E$1665:$CZ$1665,"&lt;="&amp;R$49)+SUMPRODUCT(('Dvd Calendar'!$E$1658:$CZ$1658&gt;R$48)*('Dvd Calendar'!$E$1658:$CZ$1658&lt;=R$49)*'Dvd Calendar'!$E$1661:$CZ$1661*(('Dvd Calendar'!$E$1663:$CZ$1663='Field Check'!$C$53)*('Field Check'!$C$53&lt;&gt;"")+('Dvd Calendar'!$E$1663:$CZ$1663='Field Check'!$C$54)*('Field Check'!$C$54&lt;&gt;"")+('Dvd Calendar'!$E$1663:$CZ$1663='Field Check'!$C$55)*('Field Check'!$C$55&lt;&gt;"")+('Dvd Calendar'!$E$1663:$CZ$1663='Field Check'!$C$56)*('Field Check'!$C$56&lt;&gt;"")+('Dvd Calendar'!$E$1663:$CZ$1663='Field Check'!$C$57)*('Field Check'!$C$57&lt;&gt;""))*(COUNTIF('Dvd Calendar'!$E$1665:$CZ$1665,'Dvd Calendar'!$E$1658:$CZ$1658)=0)),"")))</f>
        <v/>
      </c>
    </row>
    <row r="202">
      <c r="B202" s="126">
        <f>IF('AS51'!$C$157="","",'AS51'!$C$157)</f>
        <v/>
      </c>
      <c r="C202" s="77">
        <f>IF(C$49="","",IF($B202="","",IFERROR(SUMIFS('Dvd Calendar'!$E$1677:$CZ$1677,'Dvd Calendar'!$E$1676:$CZ$1676,"&gt;"&amp;C$48,'Dvd Calendar'!$E$1676:$CZ$1676,"&lt;="&amp;C$49)+SUMPRODUCT(('Dvd Calendar'!$E$1669:$CZ$1669&gt;C$48)*('Dvd Calendar'!$E$1669:$CZ$1669&lt;=C$49)*'Dvd Calendar'!$E$1672:$CZ$1672*(('Dvd Calendar'!$E$1674:$CZ$1674='Field Check'!$C$53)*('Field Check'!$C$53&lt;&gt;"")+('Dvd Calendar'!$E$1674:$CZ$1674='Field Check'!$C$54)*('Field Check'!$C$54&lt;&gt;"")+('Dvd Calendar'!$E$1674:$CZ$1674='Field Check'!$C$55)*('Field Check'!$C$55&lt;&gt;"")+('Dvd Calendar'!$E$1674:$CZ$1674='Field Check'!$C$56)*('Field Check'!$C$56&lt;&gt;"")+('Dvd Calendar'!$E$1674:$CZ$1674='Field Check'!$C$57)*('Field Check'!$C$57&lt;&gt;""))*(COUNTIF('Dvd Calendar'!$E$1676:$CZ$1676,'Dvd Calendar'!$E$1669:$CZ$1669)=0)),"")))</f>
        <v/>
      </c>
      <c r="D202" s="77">
        <f>IF(D$49="","",IF($B202="","",IFERROR(SUMIFS('Dvd Calendar'!$E$1677:$CZ$1677,'Dvd Calendar'!$E$1676:$CZ$1676,"&gt;"&amp;D$48,'Dvd Calendar'!$E$1676:$CZ$1676,"&lt;="&amp;D$49)+SUMPRODUCT(('Dvd Calendar'!$E$1669:$CZ$1669&gt;D$48)*('Dvd Calendar'!$E$1669:$CZ$1669&lt;=D$49)*'Dvd Calendar'!$E$1672:$CZ$1672*(('Dvd Calendar'!$E$1674:$CZ$1674='Field Check'!$C$53)*('Field Check'!$C$53&lt;&gt;"")+('Dvd Calendar'!$E$1674:$CZ$1674='Field Check'!$C$54)*('Field Check'!$C$54&lt;&gt;"")+('Dvd Calendar'!$E$1674:$CZ$1674='Field Check'!$C$55)*('Field Check'!$C$55&lt;&gt;"")+('Dvd Calendar'!$E$1674:$CZ$1674='Field Check'!$C$56)*('Field Check'!$C$56&lt;&gt;"")+('Dvd Calendar'!$E$1674:$CZ$1674='Field Check'!$C$57)*('Field Check'!$C$57&lt;&gt;""))*(COUNTIF('Dvd Calendar'!$E$1676:$CZ$1676,'Dvd Calendar'!$E$1669:$CZ$1669)=0)),"")))</f>
        <v/>
      </c>
      <c r="E202" s="77">
        <f>IF(E$49="","",IF($B202="","",IFERROR(SUMIFS('Dvd Calendar'!$E$1677:$CZ$1677,'Dvd Calendar'!$E$1676:$CZ$1676,"&gt;"&amp;E$48,'Dvd Calendar'!$E$1676:$CZ$1676,"&lt;="&amp;E$49)+SUMPRODUCT(('Dvd Calendar'!$E$1669:$CZ$1669&gt;E$48)*('Dvd Calendar'!$E$1669:$CZ$1669&lt;=E$49)*'Dvd Calendar'!$E$1672:$CZ$1672*(('Dvd Calendar'!$E$1674:$CZ$1674='Field Check'!$C$53)*('Field Check'!$C$53&lt;&gt;"")+('Dvd Calendar'!$E$1674:$CZ$1674='Field Check'!$C$54)*('Field Check'!$C$54&lt;&gt;"")+('Dvd Calendar'!$E$1674:$CZ$1674='Field Check'!$C$55)*('Field Check'!$C$55&lt;&gt;"")+('Dvd Calendar'!$E$1674:$CZ$1674='Field Check'!$C$56)*('Field Check'!$C$56&lt;&gt;"")+('Dvd Calendar'!$E$1674:$CZ$1674='Field Check'!$C$57)*('Field Check'!$C$57&lt;&gt;""))*(COUNTIF('Dvd Calendar'!$E$1676:$CZ$1676,'Dvd Calendar'!$E$1669:$CZ$1669)=0)),"")))</f>
        <v/>
      </c>
      <c r="F202" s="77">
        <f>IF(F$49="","",IF($B202="","",IFERROR(SUMIFS('Dvd Calendar'!$E$1677:$CZ$1677,'Dvd Calendar'!$E$1676:$CZ$1676,"&gt;"&amp;F$48,'Dvd Calendar'!$E$1676:$CZ$1676,"&lt;="&amp;F$49)+SUMPRODUCT(('Dvd Calendar'!$E$1669:$CZ$1669&gt;F$48)*('Dvd Calendar'!$E$1669:$CZ$1669&lt;=F$49)*'Dvd Calendar'!$E$1672:$CZ$1672*(('Dvd Calendar'!$E$1674:$CZ$1674='Field Check'!$C$53)*('Field Check'!$C$53&lt;&gt;"")+('Dvd Calendar'!$E$1674:$CZ$1674='Field Check'!$C$54)*('Field Check'!$C$54&lt;&gt;"")+('Dvd Calendar'!$E$1674:$CZ$1674='Field Check'!$C$55)*('Field Check'!$C$55&lt;&gt;"")+('Dvd Calendar'!$E$1674:$CZ$1674='Field Check'!$C$56)*('Field Check'!$C$56&lt;&gt;"")+('Dvd Calendar'!$E$1674:$CZ$1674='Field Check'!$C$57)*('Field Check'!$C$57&lt;&gt;""))*(COUNTIF('Dvd Calendar'!$E$1676:$CZ$1676,'Dvd Calendar'!$E$1669:$CZ$1669)=0)),"")))</f>
        <v/>
      </c>
      <c r="G202" s="77">
        <f>IF(G$49="","",IF($B202="","",IFERROR(SUMIFS('Dvd Calendar'!$E$1677:$CZ$1677,'Dvd Calendar'!$E$1676:$CZ$1676,"&gt;"&amp;G$48,'Dvd Calendar'!$E$1676:$CZ$1676,"&lt;="&amp;G$49)+SUMPRODUCT(('Dvd Calendar'!$E$1669:$CZ$1669&gt;G$48)*('Dvd Calendar'!$E$1669:$CZ$1669&lt;=G$49)*'Dvd Calendar'!$E$1672:$CZ$1672*(('Dvd Calendar'!$E$1674:$CZ$1674='Field Check'!$C$53)*('Field Check'!$C$53&lt;&gt;"")+('Dvd Calendar'!$E$1674:$CZ$1674='Field Check'!$C$54)*('Field Check'!$C$54&lt;&gt;"")+('Dvd Calendar'!$E$1674:$CZ$1674='Field Check'!$C$55)*('Field Check'!$C$55&lt;&gt;"")+('Dvd Calendar'!$E$1674:$CZ$1674='Field Check'!$C$56)*('Field Check'!$C$56&lt;&gt;"")+('Dvd Calendar'!$E$1674:$CZ$1674='Field Check'!$C$57)*('Field Check'!$C$57&lt;&gt;""))*(COUNTIF('Dvd Calendar'!$E$1676:$CZ$1676,'Dvd Calendar'!$E$1669:$CZ$1669)=0)),"")))</f>
        <v/>
      </c>
      <c r="H202" s="77">
        <f>IF(H$49="","",IF($B202="","",IFERROR(SUMIFS('Dvd Calendar'!$E$1677:$CZ$1677,'Dvd Calendar'!$E$1676:$CZ$1676,"&gt;"&amp;H$48,'Dvd Calendar'!$E$1676:$CZ$1676,"&lt;="&amp;H$49)+SUMPRODUCT(('Dvd Calendar'!$E$1669:$CZ$1669&gt;H$48)*('Dvd Calendar'!$E$1669:$CZ$1669&lt;=H$49)*'Dvd Calendar'!$E$1672:$CZ$1672*(('Dvd Calendar'!$E$1674:$CZ$1674='Field Check'!$C$53)*('Field Check'!$C$53&lt;&gt;"")+('Dvd Calendar'!$E$1674:$CZ$1674='Field Check'!$C$54)*('Field Check'!$C$54&lt;&gt;"")+('Dvd Calendar'!$E$1674:$CZ$1674='Field Check'!$C$55)*('Field Check'!$C$55&lt;&gt;"")+('Dvd Calendar'!$E$1674:$CZ$1674='Field Check'!$C$56)*('Field Check'!$C$56&lt;&gt;"")+('Dvd Calendar'!$E$1674:$CZ$1674='Field Check'!$C$57)*('Field Check'!$C$57&lt;&gt;""))*(COUNTIF('Dvd Calendar'!$E$1676:$CZ$1676,'Dvd Calendar'!$E$1669:$CZ$1669)=0)),"")))</f>
        <v/>
      </c>
      <c r="I202" s="77">
        <f>IF(I$49="","",IF($B202="","",IFERROR(SUMIFS('Dvd Calendar'!$E$1677:$CZ$1677,'Dvd Calendar'!$E$1676:$CZ$1676,"&gt;"&amp;I$48,'Dvd Calendar'!$E$1676:$CZ$1676,"&lt;="&amp;I$49)+SUMPRODUCT(('Dvd Calendar'!$E$1669:$CZ$1669&gt;I$48)*('Dvd Calendar'!$E$1669:$CZ$1669&lt;=I$49)*'Dvd Calendar'!$E$1672:$CZ$1672*(('Dvd Calendar'!$E$1674:$CZ$1674='Field Check'!$C$53)*('Field Check'!$C$53&lt;&gt;"")+('Dvd Calendar'!$E$1674:$CZ$1674='Field Check'!$C$54)*('Field Check'!$C$54&lt;&gt;"")+('Dvd Calendar'!$E$1674:$CZ$1674='Field Check'!$C$55)*('Field Check'!$C$55&lt;&gt;"")+('Dvd Calendar'!$E$1674:$CZ$1674='Field Check'!$C$56)*('Field Check'!$C$56&lt;&gt;"")+('Dvd Calendar'!$E$1674:$CZ$1674='Field Check'!$C$57)*('Field Check'!$C$57&lt;&gt;""))*(COUNTIF('Dvd Calendar'!$E$1676:$CZ$1676,'Dvd Calendar'!$E$1669:$CZ$1669)=0)),"")))</f>
        <v/>
      </c>
      <c r="J202" s="77">
        <f>IF(J$49="","",IF($B202="","",IFERROR(SUMIFS('Dvd Calendar'!$E$1677:$CZ$1677,'Dvd Calendar'!$E$1676:$CZ$1676,"&gt;"&amp;J$48,'Dvd Calendar'!$E$1676:$CZ$1676,"&lt;="&amp;J$49)+SUMPRODUCT(('Dvd Calendar'!$E$1669:$CZ$1669&gt;J$48)*('Dvd Calendar'!$E$1669:$CZ$1669&lt;=J$49)*'Dvd Calendar'!$E$1672:$CZ$1672*(('Dvd Calendar'!$E$1674:$CZ$1674='Field Check'!$C$53)*('Field Check'!$C$53&lt;&gt;"")+('Dvd Calendar'!$E$1674:$CZ$1674='Field Check'!$C$54)*('Field Check'!$C$54&lt;&gt;"")+('Dvd Calendar'!$E$1674:$CZ$1674='Field Check'!$C$55)*('Field Check'!$C$55&lt;&gt;"")+('Dvd Calendar'!$E$1674:$CZ$1674='Field Check'!$C$56)*('Field Check'!$C$56&lt;&gt;"")+('Dvd Calendar'!$E$1674:$CZ$1674='Field Check'!$C$57)*('Field Check'!$C$57&lt;&gt;""))*(COUNTIF('Dvd Calendar'!$E$1676:$CZ$1676,'Dvd Calendar'!$E$1669:$CZ$1669)=0)),"")))</f>
        <v/>
      </c>
      <c r="K202" s="77">
        <f>IF(K$49="","",IF($B202="","",IFERROR(SUMIFS('Dvd Calendar'!$E$1677:$CZ$1677,'Dvd Calendar'!$E$1676:$CZ$1676,"&gt;"&amp;K$48,'Dvd Calendar'!$E$1676:$CZ$1676,"&lt;="&amp;K$49)+SUMPRODUCT(('Dvd Calendar'!$E$1669:$CZ$1669&gt;K$48)*('Dvd Calendar'!$E$1669:$CZ$1669&lt;=K$49)*'Dvd Calendar'!$E$1672:$CZ$1672*(('Dvd Calendar'!$E$1674:$CZ$1674='Field Check'!$C$53)*('Field Check'!$C$53&lt;&gt;"")+('Dvd Calendar'!$E$1674:$CZ$1674='Field Check'!$C$54)*('Field Check'!$C$54&lt;&gt;"")+('Dvd Calendar'!$E$1674:$CZ$1674='Field Check'!$C$55)*('Field Check'!$C$55&lt;&gt;"")+('Dvd Calendar'!$E$1674:$CZ$1674='Field Check'!$C$56)*('Field Check'!$C$56&lt;&gt;"")+('Dvd Calendar'!$E$1674:$CZ$1674='Field Check'!$C$57)*('Field Check'!$C$57&lt;&gt;""))*(COUNTIF('Dvd Calendar'!$E$1676:$CZ$1676,'Dvd Calendar'!$E$1669:$CZ$1669)=0)),"")))</f>
        <v/>
      </c>
      <c r="L202" s="77">
        <f>IF(L$49="","",IF($B202="","",IFERROR(SUMIFS('Dvd Calendar'!$E$1677:$CZ$1677,'Dvd Calendar'!$E$1676:$CZ$1676,"&gt;"&amp;L$48,'Dvd Calendar'!$E$1676:$CZ$1676,"&lt;="&amp;L$49)+SUMPRODUCT(('Dvd Calendar'!$E$1669:$CZ$1669&gt;L$48)*('Dvd Calendar'!$E$1669:$CZ$1669&lt;=L$49)*'Dvd Calendar'!$E$1672:$CZ$1672*(('Dvd Calendar'!$E$1674:$CZ$1674='Field Check'!$C$53)*('Field Check'!$C$53&lt;&gt;"")+('Dvd Calendar'!$E$1674:$CZ$1674='Field Check'!$C$54)*('Field Check'!$C$54&lt;&gt;"")+('Dvd Calendar'!$E$1674:$CZ$1674='Field Check'!$C$55)*('Field Check'!$C$55&lt;&gt;"")+('Dvd Calendar'!$E$1674:$CZ$1674='Field Check'!$C$56)*('Field Check'!$C$56&lt;&gt;"")+('Dvd Calendar'!$E$1674:$CZ$1674='Field Check'!$C$57)*('Field Check'!$C$57&lt;&gt;""))*(COUNTIF('Dvd Calendar'!$E$1676:$CZ$1676,'Dvd Calendar'!$E$1669:$CZ$1669)=0)),"")))</f>
        <v/>
      </c>
      <c r="M202" s="77">
        <f>IF(M$49="","",IF($B202="","",IFERROR(SUMIFS('Dvd Calendar'!$E$1677:$CZ$1677,'Dvd Calendar'!$E$1676:$CZ$1676,"&gt;"&amp;M$48,'Dvd Calendar'!$E$1676:$CZ$1676,"&lt;="&amp;M$49)+SUMPRODUCT(('Dvd Calendar'!$E$1669:$CZ$1669&gt;M$48)*('Dvd Calendar'!$E$1669:$CZ$1669&lt;=M$49)*'Dvd Calendar'!$E$1672:$CZ$1672*(('Dvd Calendar'!$E$1674:$CZ$1674='Field Check'!$C$53)*('Field Check'!$C$53&lt;&gt;"")+('Dvd Calendar'!$E$1674:$CZ$1674='Field Check'!$C$54)*('Field Check'!$C$54&lt;&gt;"")+('Dvd Calendar'!$E$1674:$CZ$1674='Field Check'!$C$55)*('Field Check'!$C$55&lt;&gt;"")+('Dvd Calendar'!$E$1674:$CZ$1674='Field Check'!$C$56)*('Field Check'!$C$56&lt;&gt;"")+('Dvd Calendar'!$E$1674:$CZ$1674='Field Check'!$C$57)*('Field Check'!$C$57&lt;&gt;""))*(COUNTIF('Dvd Calendar'!$E$1676:$CZ$1676,'Dvd Calendar'!$E$1669:$CZ$1669)=0)),"")))</f>
        <v/>
      </c>
      <c r="N202" s="77">
        <f>IF(N$49="","",IF($B202="","",IFERROR(SUMIFS('Dvd Calendar'!$E$1677:$CZ$1677,'Dvd Calendar'!$E$1676:$CZ$1676,"&gt;"&amp;N$48,'Dvd Calendar'!$E$1676:$CZ$1676,"&lt;="&amp;N$49)+SUMPRODUCT(('Dvd Calendar'!$E$1669:$CZ$1669&gt;N$48)*('Dvd Calendar'!$E$1669:$CZ$1669&lt;=N$49)*'Dvd Calendar'!$E$1672:$CZ$1672*(('Dvd Calendar'!$E$1674:$CZ$1674='Field Check'!$C$53)*('Field Check'!$C$53&lt;&gt;"")+('Dvd Calendar'!$E$1674:$CZ$1674='Field Check'!$C$54)*('Field Check'!$C$54&lt;&gt;"")+('Dvd Calendar'!$E$1674:$CZ$1674='Field Check'!$C$55)*('Field Check'!$C$55&lt;&gt;"")+('Dvd Calendar'!$E$1674:$CZ$1674='Field Check'!$C$56)*('Field Check'!$C$56&lt;&gt;"")+('Dvd Calendar'!$E$1674:$CZ$1674='Field Check'!$C$57)*('Field Check'!$C$57&lt;&gt;""))*(COUNTIF('Dvd Calendar'!$E$1676:$CZ$1676,'Dvd Calendar'!$E$1669:$CZ$1669)=0)),"")))</f>
        <v/>
      </c>
      <c r="O202" s="77">
        <f>IF(O$49="","",IF($B202="","",IFERROR(SUMIFS('Dvd Calendar'!$E$1677:$CZ$1677,'Dvd Calendar'!$E$1676:$CZ$1676,"&gt;"&amp;O$48,'Dvd Calendar'!$E$1676:$CZ$1676,"&lt;="&amp;O$49)+SUMPRODUCT(('Dvd Calendar'!$E$1669:$CZ$1669&gt;O$48)*('Dvd Calendar'!$E$1669:$CZ$1669&lt;=O$49)*'Dvd Calendar'!$E$1672:$CZ$1672*(('Dvd Calendar'!$E$1674:$CZ$1674='Field Check'!$C$53)*('Field Check'!$C$53&lt;&gt;"")+('Dvd Calendar'!$E$1674:$CZ$1674='Field Check'!$C$54)*('Field Check'!$C$54&lt;&gt;"")+('Dvd Calendar'!$E$1674:$CZ$1674='Field Check'!$C$55)*('Field Check'!$C$55&lt;&gt;"")+('Dvd Calendar'!$E$1674:$CZ$1674='Field Check'!$C$56)*('Field Check'!$C$56&lt;&gt;"")+('Dvd Calendar'!$E$1674:$CZ$1674='Field Check'!$C$57)*('Field Check'!$C$57&lt;&gt;""))*(COUNTIF('Dvd Calendar'!$E$1676:$CZ$1676,'Dvd Calendar'!$E$1669:$CZ$1669)=0)),"")))</f>
        <v/>
      </c>
      <c r="P202" s="77">
        <f>IF(P$49="","",IF($B202="","",IFERROR(SUMIFS('Dvd Calendar'!$E$1677:$CZ$1677,'Dvd Calendar'!$E$1676:$CZ$1676,"&gt;"&amp;P$48,'Dvd Calendar'!$E$1676:$CZ$1676,"&lt;="&amp;P$49)+SUMPRODUCT(('Dvd Calendar'!$E$1669:$CZ$1669&gt;P$48)*('Dvd Calendar'!$E$1669:$CZ$1669&lt;=P$49)*'Dvd Calendar'!$E$1672:$CZ$1672*(('Dvd Calendar'!$E$1674:$CZ$1674='Field Check'!$C$53)*('Field Check'!$C$53&lt;&gt;"")+('Dvd Calendar'!$E$1674:$CZ$1674='Field Check'!$C$54)*('Field Check'!$C$54&lt;&gt;"")+('Dvd Calendar'!$E$1674:$CZ$1674='Field Check'!$C$55)*('Field Check'!$C$55&lt;&gt;"")+('Dvd Calendar'!$E$1674:$CZ$1674='Field Check'!$C$56)*('Field Check'!$C$56&lt;&gt;"")+('Dvd Calendar'!$E$1674:$CZ$1674='Field Check'!$C$57)*('Field Check'!$C$57&lt;&gt;""))*(COUNTIF('Dvd Calendar'!$E$1676:$CZ$1676,'Dvd Calendar'!$E$1669:$CZ$1669)=0)),"")))</f>
        <v/>
      </c>
      <c r="Q202" s="77">
        <f>IF(Q$49="","",IF($B202="","",IFERROR(SUMIFS('Dvd Calendar'!$E$1677:$CZ$1677,'Dvd Calendar'!$E$1676:$CZ$1676,"&gt;"&amp;Q$48,'Dvd Calendar'!$E$1676:$CZ$1676,"&lt;="&amp;Q$49)+SUMPRODUCT(('Dvd Calendar'!$E$1669:$CZ$1669&gt;Q$48)*('Dvd Calendar'!$E$1669:$CZ$1669&lt;=Q$49)*'Dvd Calendar'!$E$1672:$CZ$1672*(('Dvd Calendar'!$E$1674:$CZ$1674='Field Check'!$C$53)*('Field Check'!$C$53&lt;&gt;"")+('Dvd Calendar'!$E$1674:$CZ$1674='Field Check'!$C$54)*('Field Check'!$C$54&lt;&gt;"")+('Dvd Calendar'!$E$1674:$CZ$1674='Field Check'!$C$55)*('Field Check'!$C$55&lt;&gt;"")+('Dvd Calendar'!$E$1674:$CZ$1674='Field Check'!$C$56)*('Field Check'!$C$56&lt;&gt;"")+('Dvd Calendar'!$E$1674:$CZ$1674='Field Check'!$C$57)*('Field Check'!$C$57&lt;&gt;""))*(COUNTIF('Dvd Calendar'!$E$1676:$CZ$1676,'Dvd Calendar'!$E$1669:$CZ$1669)=0)),"")))</f>
        <v/>
      </c>
      <c r="R202" s="77">
        <f>IF(R$49="","",IF($B202="","",IFERROR(SUMIFS('Dvd Calendar'!$E$1677:$CZ$1677,'Dvd Calendar'!$E$1676:$CZ$1676,"&gt;"&amp;R$48,'Dvd Calendar'!$E$1676:$CZ$1676,"&lt;="&amp;R$49)+SUMPRODUCT(('Dvd Calendar'!$E$1669:$CZ$1669&gt;R$48)*('Dvd Calendar'!$E$1669:$CZ$1669&lt;=R$49)*'Dvd Calendar'!$E$1672:$CZ$1672*(('Dvd Calendar'!$E$1674:$CZ$1674='Field Check'!$C$53)*('Field Check'!$C$53&lt;&gt;"")+('Dvd Calendar'!$E$1674:$CZ$1674='Field Check'!$C$54)*('Field Check'!$C$54&lt;&gt;"")+('Dvd Calendar'!$E$1674:$CZ$1674='Field Check'!$C$55)*('Field Check'!$C$55&lt;&gt;"")+('Dvd Calendar'!$E$1674:$CZ$1674='Field Check'!$C$56)*('Field Check'!$C$56&lt;&gt;"")+('Dvd Calendar'!$E$1674:$CZ$1674='Field Check'!$C$57)*('Field Check'!$C$57&lt;&gt;""))*(COUNTIF('Dvd Calendar'!$E$1676:$CZ$1676,'Dvd Calendar'!$E$1669:$CZ$1669)=0)),"")))</f>
        <v/>
      </c>
    </row>
    <row r="203">
      <c r="B203" s="126">
        <f>IF('AS51'!$C$158="","",'AS51'!$C$158)</f>
        <v/>
      </c>
      <c r="C203" s="77">
        <f>IF(C$49="","",IF($B203="","",IFERROR(SUMIFS('Dvd Calendar'!$E$1688:$CZ$1688,'Dvd Calendar'!$E$1687:$CZ$1687,"&gt;"&amp;C$48,'Dvd Calendar'!$E$1687:$CZ$1687,"&lt;="&amp;C$49)+SUMPRODUCT(('Dvd Calendar'!$E$1680:$CZ$1680&gt;C$48)*('Dvd Calendar'!$E$1680:$CZ$1680&lt;=C$49)*'Dvd Calendar'!$E$1683:$CZ$1683*(('Dvd Calendar'!$E$1685:$CZ$1685='Field Check'!$C$53)*('Field Check'!$C$53&lt;&gt;"")+('Dvd Calendar'!$E$1685:$CZ$1685='Field Check'!$C$54)*('Field Check'!$C$54&lt;&gt;"")+('Dvd Calendar'!$E$1685:$CZ$1685='Field Check'!$C$55)*('Field Check'!$C$55&lt;&gt;"")+('Dvd Calendar'!$E$1685:$CZ$1685='Field Check'!$C$56)*('Field Check'!$C$56&lt;&gt;"")+('Dvd Calendar'!$E$1685:$CZ$1685='Field Check'!$C$57)*('Field Check'!$C$57&lt;&gt;""))*(COUNTIF('Dvd Calendar'!$E$1687:$CZ$1687,'Dvd Calendar'!$E$1680:$CZ$1680)=0)),"")))</f>
        <v/>
      </c>
      <c r="D203" s="77">
        <f>IF(D$49="","",IF($B203="","",IFERROR(SUMIFS('Dvd Calendar'!$E$1688:$CZ$1688,'Dvd Calendar'!$E$1687:$CZ$1687,"&gt;"&amp;D$48,'Dvd Calendar'!$E$1687:$CZ$1687,"&lt;="&amp;D$49)+SUMPRODUCT(('Dvd Calendar'!$E$1680:$CZ$1680&gt;D$48)*('Dvd Calendar'!$E$1680:$CZ$1680&lt;=D$49)*'Dvd Calendar'!$E$1683:$CZ$1683*(('Dvd Calendar'!$E$1685:$CZ$1685='Field Check'!$C$53)*('Field Check'!$C$53&lt;&gt;"")+('Dvd Calendar'!$E$1685:$CZ$1685='Field Check'!$C$54)*('Field Check'!$C$54&lt;&gt;"")+('Dvd Calendar'!$E$1685:$CZ$1685='Field Check'!$C$55)*('Field Check'!$C$55&lt;&gt;"")+('Dvd Calendar'!$E$1685:$CZ$1685='Field Check'!$C$56)*('Field Check'!$C$56&lt;&gt;"")+('Dvd Calendar'!$E$1685:$CZ$1685='Field Check'!$C$57)*('Field Check'!$C$57&lt;&gt;""))*(COUNTIF('Dvd Calendar'!$E$1687:$CZ$1687,'Dvd Calendar'!$E$1680:$CZ$1680)=0)),"")))</f>
        <v/>
      </c>
      <c r="E203" s="77">
        <f>IF(E$49="","",IF($B203="","",IFERROR(SUMIFS('Dvd Calendar'!$E$1688:$CZ$1688,'Dvd Calendar'!$E$1687:$CZ$1687,"&gt;"&amp;E$48,'Dvd Calendar'!$E$1687:$CZ$1687,"&lt;="&amp;E$49)+SUMPRODUCT(('Dvd Calendar'!$E$1680:$CZ$1680&gt;E$48)*('Dvd Calendar'!$E$1680:$CZ$1680&lt;=E$49)*'Dvd Calendar'!$E$1683:$CZ$1683*(('Dvd Calendar'!$E$1685:$CZ$1685='Field Check'!$C$53)*('Field Check'!$C$53&lt;&gt;"")+('Dvd Calendar'!$E$1685:$CZ$1685='Field Check'!$C$54)*('Field Check'!$C$54&lt;&gt;"")+('Dvd Calendar'!$E$1685:$CZ$1685='Field Check'!$C$55)*('Field Check'!$C$55&lt;&gt;"")+('Dvd Calendar'!$E$1685:$CZ$1685='Field Check'!$C$56)*('Field Check'!$C$56&lt;&gt;"")+('Dvd Calendar'!$E$1685:$CZ$1685='Field Check'!$C$57)*('Field Check'!$C$57&lt;&gt;""))*(COUNTIF('Dvd Calendar'!$E$1687:$CZ$1687,'Dvd Calendar'!$E$1680:$CZ$1680)=0)),"")))</f>
        <v/>
      </c>
      <c r="F203" s="77">
        <f>IF(F$49="","",IF($B203="","",IFERROR(SUMIFS('Dvd Calendar'!$E$1688:$CZ$1688,'Dvd Calendar'!$E$1687:$CZ$1687,"&gt;"&amp;F$48,'Dvd Calendar'!$E$1687:$CZ$1687,"&lt;="&amp;F$49)+SUMPRODUCT(('Dvd Calendar'!$E$1680:$CZ$1680&gt;F$48)*('Dvd Calendar'!$E$1680:$CZ$1680&lt;=F$49)*'Dvd Calendar'!$E$1683:$CZ$1683*(('Dvd Calendar'!$E$1685:$CZ$1685='Field Check'!$C$53)*('Field Check'!$C$53&lt;&gt;"")+('Dvd Calendar'!$E$1685:$CZ$1685='Field Check'!$C$54)*('Field Check'!$C$54&lt;&gt;"")+('Dvd Calendar'!$E$1685:$CZ$1685='Field Check'!$C$55)*('Field Check'!$C$55&lt;&gt;"")+('Dvd Calendar'!$E$1685:$CZ$1685='Field Check'!$C$56)*('Field Check'!$C$56&lt;&gt;"")+('Dvd Calendar'!$E$1685:$CZ$1685='Field Check'!$C$57)*('Field Check'!$C$57&lt;&gt;""))*(COUNTIF('Dvd Calendar'!$E$1687:$CZ$1687,'Dvd Calendar'!$E$1680:$CZ$1680)=0)),"")))</f>
        <v/>
      </c>
      <c r="G203" s="77">
        <f>IF(G$49="","",IF($B203="","",IFERROR(SUMIFS('Dvd Calendar'!$E$1688:$CZ$1688,'Dvd Calendar'!$E$1687:$CZ$1687,"&gt;"&amp;G$48,'Dvd Calendar'!$E$1687:$CZ$1687,"&lt;="&amp;G$49)+SUMPRODUCT(('Dvd Calendar'!$E$1680:$CZ$1680&gt;G$48)*('Dvd Calendar'!$E$1680:$CZ$1680&lt;=G$49)*'Dvd Calendar'!$E$1683:$CZ$1683*(('Dvd Calendar'!$E$1685:$CZ$1685='Field Check'!$C$53)*('Field Check'!$C$53&lt;&gt;"")+('Dvd Calendar'!$E$1685:$CZ$1685='Field Check'!$C$54)*('Field Check'!$C$54&lt;&gt;"")+('Dvd Calendar'!$E$1685:$CZ$1685='Field Check'!$C$55)*('Field Check'!$C$55&lt;&gt;"")+('Dvd Calendar'!$E$1685:$CZ$1685='Field Check'!$C$56)*('Field Check'!$C$56&lt;&gt;"")+('Dvd Calendar'!$E$1685:$CZ$1685='Field Check'!$C$57)*('Field Check'!$C$57&lt;&gt;""))*(COUNTIF('Dvd Calendar'!$E$1687:$CZ$1687,'Dvd Calendar'!$E$1680:$CZ$1680)=0)),"")))</f>
        <v/>
      </c>
      <c r="H203" s="77">
        <f>IF(H$49="","",IF($B203="","",IFERROR(SUMIFS('Dvd Calendar'!$E$1688:$CZ$1688,'Dvd Calendar'!$E$1687:$CZ$1687,"&gt;"&amp;H$48,'Dvd Calendar'!$E$1687:$CZ$1687,"&lt;="&amp;H$49)+SUMPRODUCT(('Dvd Calendar'!$E$1680:$CZ$1680&gt;H$48)*('Dvd Calendar'!$E$1680:$CZ$1680&lt;=H$49)*'Dvd Calendar'!$E$1683:$CZ$1683*(('Dvd Calendar'!$E$1685:$CZ$1685='Field Check'!$C$53)*('Field Check'!$C$53&lt;&gt;"")+('Dvd Calendar'!$E$1685:$CZ$1685='Field Check'!$C$54)*('Field Check'!$C$54&lt;&gt;"")+('Dvd Calendar'!$E$1685:$CZ$1685='Field Check'!$C$55)*('Field Check'!$C$55&lt;&gt;"")+('Dvd Calendar'!$E$1685:$CZ$1685='Field Check'!$C$56)*('Field Check'!$C$56&lt;&gt;"")+('Dvd Calendar'!$E$1685:$CZ$1685='Field Check'!$C$57)*('Field Check'!$C$57&lt;&gt;""))*(COUNTIF('Dvd Calendar'!$E$1687:$CZ$1687,'Dvd Calendar'!$E$1680:$CZ$1680)=0)),"")))</f>
        <v/>
      </c>
      <c r="I203" s="77">
        <f>IF(I$49="","",IF($B203="","",IFERROR(SUMIFS('Dvd Calendar'!$E$1688:$CZ$1688,'Dvd Calendar'!$E$1687:$CZ$1687,"&gt;"&amp;I$48,'Dvd Calendar'!$E$1687:$CZ$1687,"&lt;="&amp;I$49)+SUMPRODUCT(('Dvd Calendar'!$E$1680:$CZ$1680&gt;I$48)*('Dvd Calendar'!$E$1680:$CZ$1680&lt;=I$49)*'Dvd Calendar'!$E$1683:$CZ$1683*(('Dvd Calendar'!$E$1685:$CZ$1685='Field Check'!$C$53)*('Field Check'!$C$53&lt;&gt;"")+('Dvd Calendar'!$E$1685:$CZ$1685='Field Check'!$C$54)*('Field Check'!$C$54&lt;&gt;"")+('Dvd Calendar'!$E$1685:$CZ$1685='Field Check'!$C$55)*('Field Check'!$C$55&lt;&gt;"")+('Dvd Calendar'!$E$1685:$CZ$1685='Field Check'!$C$56)*('Field Check'!$C$56&lt;&gt;"")+('Dvd Calendar'!$E$1685:$CZ$1685='Field Check'!$C$57)*('Field Check'!$C$57&lt;&gt;""))*(COUNTIF('Dvd Calendar'!$E$1687:$CZ$1687,'Dvd Calendar'!$E$1680:$CZ$1680)=0)),"")))</f>
        <v/>
      </c>
      <c r="J203" s="77">
        <f>IF(J$49="","",IF($B203="","",IFERROR(SUMIFS('Dvd Calendar'!$E$1688:$CZ$1688,'Dvd Calendar'!$E$1687:$CZ$1687,"&gt;"&amp;J$48,'Dvd Calendar'!$E$1687:$CZ$1687,"&lt;="&amp;J$49)+SUMPRODUCT(('Dvd Calendar'!$E$1680:$CZ$1680&gt;J$48)*('Dvd Calendar'!$E$1680:$CZ$1680&lt;=J$49)*'Dvd Calendar'!$E$1683:$CZ$1683*(('Dvd Calendar'!$E$1685:$CZ$1685='Field Check'!$C$53)*('Field Check'!$C$53&lt;&gt;"")+('Dvd Calendar'!$E$1685:$CZ$1685='Field Check'!$C$54)*('Field Check'!$C$54&lt;&gt;"")+('Dvd Calendar'!$E$1685:$CZ$1685='Field Check'!$C$55)*('Field Check'!$C$55&lt;&gt;"")+('Dvd Calendar'!$E$1685:$CZ$1685='Field Check'!$C$56)*('Field Check'!$C$56&lt;&gt;"")+('Dvd Calendar'!$E$1685:$CZ$1685='Field Check'!$C$57)*('Field Check'!$C$57&lt;&gt;""))*(COUNTIF('Dvd Calendar'!$E$1687:$CZ$1687,'Dvd Calendar'!$E$1680:$CZ$1680)=0)),"")))</f>
        <v/>
      </c>
      <c r="K203" s="77">
        <f>IF(K$49="","",IF($B203="","",IFERROR(SUMIFS('Dvd Calendar'!$E$1688:$CZ$1688,'Dvd Calendar'!$E$1687:$CZ$1687,"&gt;"&amp;K$48,'Dvd Calendar'!$E$1687:$CZ$1687,"&lt;="&amp;K$49)+SUMPRODUCT(('Dvd Calendar'!$E$1680:$CZ$1680&gt;K$48)*('Dvd Calendar'!$E$1680:$CZ$1680&lt;=K$49)*'Dvd Calendar'!$E$1683:$CZ$1683*(('Dvd Calendar'!$E$1685:$CZ$1685='Field Check'!$C$53)*('Field Check'!$C$53&lt;&gt;"")+('Dvd Calendar'!$E$1685:$CZ$1685='Field Check'!$C$54)*('Field Check'!$C$54&lt;&gt;"")+('Dvd Calendar'!$E$1685:$CZ$1685='Field Check'!$C$55)*('Field Check'!$C$55&lt;&gt;"")+('Dvd Calendar'!$E$1685:$CZ$1685='Field Check'!$C$56)*('Field Check'!$C$56&lt;&gt;"")+('Dvd Calendar'!$E$1685:$CZ$1685='Field Check'!$C$57)*('Field Check'!$C$57&lt;&gt;""))*(COUNTIF('Dvd Calendar'!$E$1687:$CZ$1687,'Dvd Calendar'!$E$1680:$CZ$1680)=0)),"")))</f>
        <v/>
      </c>
      <c r="L203" s="77">
        <f>IF(L$49="","",IF($B203="","",IFERROR(SUMIFS('Dvd Calendar'!$E$1688:$CZ$1688,'Dvd Calendar'!$E$1687:$CZ$1687,"&gt;"&amp;L$48,'Dvd Calendar'!$E$1687:$CZ$1687,"&lt;="&amp;L$49)+SUMPRODUCT(('Dvd Calendar'!$E$1680:$CZ$1680&gt;L$48)*('Dvd Calendar'!$E$1680:$CZ$1680&lt;=L$49)*'Dvd Calendar'!$E$1683:$CZ$1683*(('Dvd Calendar'!$E$1685:$CZ$1685='Field Check'!$C$53)*('Field Check'!$C$53&lt;&gt;"")+('Dvd Calendar'!$E$1685:$CZ$1685='Field Check'!$C$54)*('Field Check'!$C$54&lt;&gt;"")+('Dvd Calendar'!$E$1685:$CZ$1685='Field Check'!$C$55)*('Field Check'!$C$55&lt;&gt;"")+('Dvd Calendar'!$E$1685:$CZ$1685='Field Check'!$C$56)*('Field Check'!$C$56&lt;&gt;"")+('Dvd Calendar'!$E$1685:$CZ$1685='Field Check'!$C$57)*('Field Check'!$C$57&lt;&gt;""))*(COUNTIF('Dvd Calendar'!$E$1687:$CZ$1687,'Dvd Calendar'!$E$1680:$CZ$1680)=0)),"")))</f>
        <v/>
      </c>
      <c r="M203" s="77">
        <f>IF(M$49="","",IF($B203="","",IFERROR(SUMIFS('Dvd Calendar'!$E$1688:$CZ$1688,'Dvd Calendar'!$E$1687:$CZ$1687,"&gt;"&amp;M$48,'Dvd Calendar'!$E$1687:$CZ$1687,"&lt;="&amp;M$49)+SUMPRODUCT(('Dvd Calendar'!$E$1680:$CZ$1680&gt;M$48)*('Dvd Calendar'!$E$1680:$CZ$1680&lt;=M$49)*'Dvd Calendar'!$E$1683:$CZ$1683*(('Dvd Calendar'!$E$1685:$CZ$1685='Field Check'!$C$53)*('Field Check'!$C$53&lt;&gt;"")+('Dvd Calendar'!$E$1685:$CZ$1685='Field Check'!$C$54)*('Field Check'!$C$54&lt;&gt;"")+('Dvd Calendar'!$E$1685:$CZ$1685='Field Check'!$C$55)*('Field Check'!$C$55&lt;&gt;"")+('Dvd Calendar'!$E$1685:$CZ$1685='Field Check'!$C$56)*('Field Check'!$C$56&lt;&gt;"")+('Dvd Calendar'!$E$1685:$CZ$1685='Field Check'!$C$57)*('Field Check'!$C$57&lt;&gt;""))*(COUNTIF('Dvd Calendar'!$E$1687:$CZ$1687,'Dvd Calendar'!$E$1680:$CZ$1680)=0)),"")))</f>
        <v/>
      </c>
      <c r="N203" s="77">
        <f>IF(N$49="","",IF($B203="","",IFERROR(SUMIFS('Dvd Calendar'!$E$1688:$CZ$1688,'Dvd Calendar'!$E$1687:$CZ$1687,"&gt;"&amp;N$48,'Dvd Calendar'!$E$1687:$CZ$1687,"&lt;="&amp;N$49)+SUMPRODUCT(('Dvd Calendar'!$E$1680:$CZ$1680&gt;N$48)*('Dvd Calendar'!$E$1680:$CZ$1680&lt;=N$49)*'Dvd Calendar'!$E$1683:$CZ$1683*(('Dvd Calendar'!$E$1685:$CZ$1685='Field Check'!$C$53)*('Field Check'!$C$53&lt;&gt;"")+('Dvd Calendar'!$E$1685:$CZ$1685='Field Check'!$C$54)*('Field Check'!$C$54&lt;&gt;"")+('Dvd Calendar'!$E$1685:$CZ$1685='Field Check'!$C$55)*('Field Check'!$C$55&lt;&gt;"")+('Dvd Calendar'!$E$1685:$CZ$1685='Field Check'!$C$56)*('Field Check'!$C$56&lt;&gt;"")+('Dvd Calendar'!$E$1685:$CZ$1685='Field Check'!$C$57)*('Field Check'!$C$57&lt;&gt;""))*(COUNTIF('Dvd Calendar'!$E$1687:$CZ$1687,'Dvd Calendar'!$E$1680:$CZ$1680)=0)),"")))</f>
        <v/>
      </c>
      <c r="O203" s="77">
        <f>IF(O$49="","",IF($B203="","",IFERROR(SUMIFS('Dvd Calendar'!$E$1688:$CZ$1688,'Dvd Calendar'!$E$1687:$CZ$1687,"&gt;"&amp;O$48,'Dvd Calendar'!$E$1687:$CZ$1687,"&lt;="&amp;O$49)+SUMPRODUCT(('Dvd Calendar'!$E$1680:$CZ$1680&gt;O$48)*('Dvd Calendar'!$E$1680:$CZ$1680&lt;=O$49)*'Dvd Calendar'!$E$1683:$CZ$1683*(('Dvd Calendar'!$E$1685:$CZ$1685='Field Check'!$C$53)*('Field Check'!$C$53&lt;&gt;"")+('Dvd Calendar'!$E$1685:$CZ$1685='Field Check'!$C$54)*('Field Check'!$C$54&lt;&gt;"")+('Dvd Calendar'!$E$1685:$CZ$1685='Field Check'!$C$55)*('Field Check'!$C$55&lt;&gt;"")+('Dvd Calendar'!$E$1685:$CZ$1685='Field Check'!$C$56)*('Field Check'!$C$56&lt;&gt;"")+('Dvd Calendar'!$E$1685:$CZ$1685='Field Check'!$C$57)*('Field Check'!$C$57&lt;&gt;""))*(COUNTIF('Dvd Calendar'!$E$1687:$CZ$1687,'Dvd Calendar'!$E$1680:$CZ$1680)=0)),"")))</f>
        <v/>
      </c>
      <c r="P203" s="77">
        <f>IF(P$49="","",IF($B203="","",IFERROR(SUMIFS('Dvd Calendar'!$E$1688:$CZ$1688,'Dvd Calendar'!$E$1687:$CZ$1687,"&gt;"&amp;P$48,'Dvd Calendar'!$E$1687:$CZ$1687,"&lt;="&amp;P$49)+SUMPRODUCT(('Dvd Calendar'!$E$1680:$CZ$1680&gt;P$48)*('Dvd Calendar'!$E$1680:$CZ$1680&lt;=P$49)*'Dvd Calendar'!$E$1683:$CZ$1683*(('Dvd Calendar'!$E$1685:$CZ$1685='Field Check'!$C$53)*('Field Check'!$C$53&lt;&gt;"")+('Dvd Calendar'!$E$1685:$CZ$1685='Field Check'!$C$54)*('Field Check'!$C$54&lt;&gt;"")+('Dvd Calendar'!$E$1685:$CZ$1685='Field Check'!$C$55)*('Field Check'!$C$55&lt;&gt;"")+('Dvd Calendar'!$E$1685:$CZ$1685='Field Check'!$C$56)*('Field Check'!$C$56&lt;&gt;"")+('Dvd Calendar'!$E$1685:$CZ$1685='Field Check'!$C$57)*('Field Check'!$C$57&lt;&gt;""))*(COUNTIF('Dvd Calendar'!$E$1687:$CZ$1687,'Dvd Calendar'!$E$1680:$CZ$1680)=0)),"")))</f>
        <v/>
      </c>
      <c r="Q203" s="77">
        <f>IF(Q$49="","",IF($B203="","",IFERROR(SUMIFS('Dvd Calendar'!$E$1688:$CZ$1688,'Dvd Calendar'!$E$1687:$CZ$1687,"&gt;"&amp;Q$48,'Dvd Calendar'!$E$1687:$CZ$1687,"&lt;="&amp;Q$49)+SUMPRODUCT(('Dvd Calendar'!$E$1680:$CZ$1680&gt;Q$48)*('Dvd Calendar'!$E$1680:$CZ$1680&lt;=Q$49)*'Dvd Calendar'!$E$1683:$CZ$1683*(('Dvd Calendar'!$E$1685:$CZ$1685='Field Check'!$C$53)*('Field Check'!$C$53&lt;&gt;"")+('Dvd Calendar'!$E$1685:$CZ$1685='Field Check'!$C$54)*('Field Check'!$C$54&lt;&gt;"")+('Dvd Calendar'!$E$1685:$CZ$1685='Field Check'!$C$55)*('Field Check'!$C$55&lt;&gt;"")+('Dvd Calendar'!$E$1685:$CZ$1685='Field Check'!$C$56)*('Field Check'!$C$56&lt;&gt;"")+('Dvd Calendar'!$E$1685:$CZ$1685='Field Check'!$C$57)*('Field Check'!$C$57&lt;&gt;""))*(COUNTIF('Dvd Calendar'!$E$1687:$CZ$1687,'Dvd Calendar'!$E$1680:$CZ$1680)=0)),"")))</f>
        <v/>
      </c>
      <c r="R203" s="77">
        <f>IF(R$49="","",IF($B203="","",IFERROR(SUMIFS('Dvd Calendar'!$E$1688:$CZ$1688,'Dvd Calendar'!$E$1687:$CZ$1687,"&gt;"&amp;R$48,'Dvd Calendar'!$E$1687:$CZ$1687,"&lt;="&amp;R$49)+SUMPRODUCT(('Dvd Calendar'!$E$1680:$CZ$1680&gt;R$48)*('Dvd Calendar'!$E$1680:$CZ$1680&lt;=R$49)*'Dvd Calendar'!$E$1683:$CZ$1683*(('Dvd Calendar'!$E$1685:$CZ$1685='Field Check'!$C$53)*('Field Check'!$C$53&lt;&gt;"")+('Dvd Calendar'!$E$1685:$CZ$1685='Field Check'!$C$54)*('Field Check'!$C$54&lt;&gt;"")+('Dvd Calendar'!$E$1685:$CZ$1685='Field Check'!$C$55)*('Field Check'!$C$55&lt;&gt;"")+('Dvd Calendar'!$E$1685:$CZ$1685='Field Check'!$C$56)*('Field Check'!$C$56&lt;&gt;"")+('Dvd Calendar'!$E$1685:$CZ$1685='Field Check'!$C$57)*('Field Check'!$C$57&lt;&gt;""))*(COUNTIF('Dvd Calendar'!$E$1687:$CZ$1687,'Dvd Calendar'!$E$1680:$CZ$1680)=0)),"")))</f>
        <v/>
      </c>
    </row>
    <row r="204">
      <c r="B204" s="126">
        <f>IF('AS51'!$C$159="","",'AS51'!$C$159)</f>
        <v/>
      </c>
      <c r="C204" s="77">
        <f>IF(C$49="","",IF($B204="","",IFERROR(SUMIFS('Dvd Calendar'!$E$1699:$CZ$1699,'Dvd Calendar'!$E$1698:$CZ$1698,"&gt;"&amp;C$48,'Dvd Calendar'!$E$1698:$CZ$1698,"&lt;="&amp;C$49)+SUMPRODUCT(('Dvd Calendar'!$E$1691:$CZ$1691&gt;C$48)*('Dvd Calendar'!$E$1691:$CZ$1691&lt;=C$49)*'Dvd Calendar'!$E$1694:$CZ$1694*(('Dvd Calendar'!$E$1696:$CZ$1696='Field Check'!$C$53)*('Field Check'!$C$53&lt;&gt;"")+('Dvd Calendar'!$E$1696:$CZ$1696='Field Check'!$C$54)*('Field Check'!$C$54&lt;&gt;"")+('Dvd Calendar'!$E$1696:$CZ$1696='Field Check'!$C$55)*('Field Check'!$C$55&lt;&gt;"")+('Dvd Calendar'!$E$1696:$CZ$1696='Field Check'!$C$56)*('Field Check'!$C$56&lt;&gt;"")+('Dvd Calendar'!$E$1696:$CZ$1696='Field Check'!$C$57)*('Field Check'!$C$57&lt;&gt;""))*(COUNTIF('Dvd Calendar'!$E$1698:$CZ$1698,'Dvd Calendar'!$E$1691:$CZ$1691)=0)),"")))</f>
        <v/>
      </c>
      <c r="D204" s="77">
        <f>IF(D$49="","",IF($B204="","",IFERROR(SUMIFS('Dvd Calendar'!$E$1699:$CZ$1699,'Dvd Calendar'!$E$1698:$CZ$1698,"&gt;"&amp;D$48,'Dvd Calendar'!$E$1698:$CZ$1698,"&lt;="&amp;D$49)+SUMPRODUCT(('Dvd Calendar'!$E$1691:$CZ$1691&gt;D$48)*('Dvd Calendar'!$E$1691:$CZ$1691&lt;=D$49)*'Dvd Calendar'!$E$1694:$CZ$1694*(('Dvd Calendar'!$E$1696:$CZ$1696='Field Check'!$C$53)*('Field Check'!$C$53&lt;&gt;"")+('Dvd Calendar'!$E$1696:$CZ$1696='Field Check'!$C$54)*('Field Check'!$C$54&lt;&gt;"")+('Dvd Calendar'!$E$1696:$CZ$1696='Field Check'!$C$55)*('Field Check'!$C$55&lt;&gt;"")+('Dvd Calendar'!$E$1696:$CZ$1696='Field Check'!$C$56)*('Field Check'!$C$56&lt;&gt;"")+('Dvd Calendar'!$E$1696:$CZ$1696='Field Check'!$C$57)*('Field Check'!$C$57&lt;&gt;""))*(COUNTIF('Dvd Calendar'!$E$1698:$CZ$1698,'Dvd Calendar'!$E$1691:$CZ$1691)=0)),"")))</f>
        <v/>
      </c>
      <c r="E204" s="77">
        <f>IF(E$49="","",IF($B204="","",IFERROR(SUMIFS('Dvd Calendar'!$E$1699:$CZ$1699,'Dvd Calendar'!$E$1698:$CZ$1698,"&gt;"&amp;E$48,'Dvd Calendar'!$E$1698:$CZ$1698,"&lt;="&amp;E$49)+SUMPRODUCT(('Dvd Calendar'!$E$1691:$CZ$1691&gt;E$48)*('Dvd Calendar'!$E$1691:$CZ$1691&lt;=E$49)*'Dvd Calendar'!$E$1694:$CZ$1694*(('Dvd Calendar'!$E$1696:$CZ$1696='Field Check'!$C$53)*('Field Check'!$C$53&lt;&gt;"")+('Dvd Calendar'!$E$1696:$CZ$1696='Field Check'!$C$54)*('Field Check'!$C$54&lt;&gt;"")+('Dvd Calendar'!$E$1696:$CZ$1696='Field Check'!$C$55)*('Field Check'!$C$55&lt;&gt;"")+('Dvd Calendar'!$E$1696:$CZ$1696='Field Check'!$C$56)*('Field Check'!$C$56&lt;&gt;"")+('Dvd Calendar'!$E$1696:$CZ$1696='Field Check'!$C$57)*('Field Check'!$C$57&lt;&gt;""))*(COUNTIF('Dvd Calendar'!$E$1698:$CZ$1698,'Dvd Calendar'!$E$1691:$CZ$1691)=0)),"")))</f>
        <v/>
      </c>
      <c r="F204" s="77">
        <f>IF(F$49="","",IF($B204="","",IFERROR(SUMIFS('Dvd Calendar'!$E$1699:$CZ$1699,'Dvd Calendar'!$E$1698:$CZ$1698,"&gt;"&amp;F$48,'Dvd Calendar'!$E$1698:$CZ$1698,"&lt;="&amp;F$49)+SUMPRODUCT(('Dvd Calendar'!$E$1691:$CZ$1691&gt;F$48)*('Dvd Calendar'!$E$1691:$CZ$1691&lt;=F$49)*'Dvd Calendar'!$E$1694:$CZ$1694*(('Dvd Calendar'!$E$1696:$CZ$1696='Field Check'!$C$53)*('Field Check'!$C$53&lt;&gt;"")+('Dvd Calendar'!$E$1696:$CZ$1696='Field Check'!$C$54)*('Field Check'!$C$54&lt;&gt;"")+('Dvd Calendar'!$E$1696:$CZ$1696='Field Check'!$C$55)*('Field Check'!$C$55&lt;&gt;"")+('Dvd Calendar'!$E$1696:$CZ$1696='Field Check'!$C$56)*('Field Check'!$C$56&lt;&gt;"")+('Dvd Calendar'!$E$1696:$CZ$1696='Field Check'!$C$57)*('Field Check'!$C$57&lt;&gt;""))*(COUNTIF('Dvd Calendar'!$E$1698:$CZ$1698,'Dvd Calendar'!$E$1691:$CZ$1691)=0)),"")))</f>
        <v/>
      </c>
      <c r="G204" s="77">
        <f>IF(G$49="","",IF($B204="","",IFERROR(SUMIFS('Dvd Calendar'!$E$1699:$CZ$1699,'Dvd Calendar'!$E$1698:$CZ$1698,"&gt;"&amp;G$48,'Dvd Calendar'!$E$1698:$CZ$1698,"&lt;="&amp;G$49)+SUMPRODUCT(('Dvd Calendar'!$E$1691:$CZ$1691&gt;G$48)*('Dvd Calendar'!$E$1691:$CZ$1691&lt;=G$49)*'Dvd Calendar'!$E$1694:$CZ$1694*(('Dvd Calendar'!$E$1696:$CZ$1696='Field Check'!$C$53)*('Field Check'!$C$53&lt;&gt;"")+('Dvd Calendar'!$E$1696:$CZ$1696='Field Check'!$C$54)*('Field Check'!$C$54&lt;&gt;"")+('Dvd Calendar'!$E$1696:$CZ$1696='Field Check'!$C$55)*('Field Check'!$C$55&lt;&gt;"")+('Dvd Calendar'!$E$1696:$CZ$1696='Field Check'!$C$56)*('Field Check'!$C$56&lt;&gt;"")+('Dvd Calendar'!$E$1696:$CZ$1696='Field Check'!$C$57)*('Field Check'!$C$57&lt;&gt;""))*(COUNTIF('Dvd Calendar'!$E$1698:$CZ$1698,'Dvd Calendar'!$E$1691:$CZ$1691)=0)),"")))</f>
        <v/>
      </c>
      <c r="H204" s="77">
        <f>IF(H$49="","",IF($B204="","",IFERROR(SUMIFS('Dvd Calendar'!$E$1699:$CZ$1699,'Dvd Calendar'!$E$1698:$CZ$1698,"&gt;"&amp;H$48,'Dvd Calendar'!$E$1698:$CZ$1698,"&lt;="&amp;H$49)+SUMPRODUCT(('Dvd Calendar'!$E$1691:$CZ$1691&gt;H$48)*('Dvd Calendar'!$E$1691:$CZ$1691&lt;=H$49)*'Dvd Calendar'!$E$1694:$CZ$1694*(('Dvd Calendar'!$E$1696:$CZ$1696='Field Check'!$C$53)*('Field Check'!$C$53&lt;&gt;"")+('Dvd Calendar'!$E$1696:$CZ$1696='Field Check'!$C$54)*('Field Check'!$C$54&lt;&gt;"")+('Dvd Calendar'!$E$1696:$CZ$1696='Field Check'!$C$55)*('Field Check'!$C$55&lt;&gt;"")+('Dvd Calendar'!$E$1696:$CZ$1696='Field Check'!$C$56)*('Field Check'!$C$56&lt;&gt;"")+('Dvd Calendar'!$E$1696:$CZ$1696='Field Check'!$C$57)*('Field Check'!$C$57&lt;&gt;""))*(COUNTIF('Dvd Calendar'!$E$1698:$CZ$1698,'Dvd Calendar'!$E$1691:$CZ$1691)=0)),"")))</f>
        <v/>
      </c>
      <c r="I204" s="77">
        <f>IF(I$49="","",IF($B204="","",IFERROR(SUMIFS('Dvd Calendar'!$E$1699:$CZ$1699,'Dvd Calendar'!$E$1698:$CZ$1698,"&gt;"&amp;I$48,'Dvd Calendar'!$E$1698:$CZ$1698,"&lt;="&amp;I$49)+SUMPRODUCT(('Dvd Calendar'!$E$1691:$CZ$1691&gt;I$48)*('Dvd Calendar'!$E$1691:$CZ$1691&lt;=I$49)*'Dvd Calendar'!$E$1694:$CZ$1694*(('Dvd Calendar'!$E$1696:$CZ$1696='Field Check'!$C$53)*('Field Check'!$C$53&lt;&gt;"")+('Dvd Calendar'!$E$1696:$CZ$1696='Field Check'!$C$54)*('Field Check'!$C$54&lt;&gt;"")+('Dvd Calendar'!$E$1696:$CZ$1696='Field Check'!$C$55)*('Field Check'!$C$55&lt;&gt;"")+('Dvd Calendar'!$E$1696:$CZ$1696='Field Check'!$C$56)*('Field Check'!$C$56&lt;&gt;"")+('Dvd Calendar'!$E$1696:$CZ$1696='Field Check'!$C$57)*('Field Check'!$C$57&lt;&gt;""))*(COUNTIF('Dvd Calendar'!$E$1698:$CZ$1698,'Dvd Calendar'!$E$1691:$CZ$1691)=0)),"")))</f>
        <v/>
      </c>
      <c r="J204" s="77">
        <f>IF(J$49="","",IF($B204="","",IFERROR(SUMIFS('Dvd Calendar'!$E$1699:$CZ$1699,'Dvd Calendar'!$E$1698:$CZ$1698,"&gt;"&amp;J$48,'Dvd Calendar'!$E$1698:$CZ$1698,"&lt;="&amp;J$49)+SUMPRODUCT(('Dvd Calendar'!$E$1691:$CZ$1691&gt;J$48)*('Dvd Calendar'!$E$1691:$CZ$1691&lt;=J$49)*'Dvd Calendar'!$E$1694:$CZ$1694*(('Dvd Calendar'!$E$1696:$CZ$1696='Field Check'!$C$53)*('Field Check'!$C$53&lt;&gt;"")+('Dvd Calendar'!$E$1696:$CZ$1696='Field Check'!$C$54)*('Field Check'!$C$54&lt;&gt;"")+('Dvd Calendar'!$E$1696:$CZ$1696='Field Check'!$C$55)*('Field Check'!$C$55&lt;&gt;"")+('Dvd Calendar'!$E$1696:$CZ$1696='Field Check'!$C$56)*('Field Check'!$C$56&lt;&gt;"")+('Dvd Calendar'!$E$1696:$CZ$1696='Field Check'!$C$57)*('Field Check'!$C$57&lt;&gt;""))*(COUNTIF('Dvd Calendar'!$E$1698:$CZ$1698,'Dvd Calendar'!$E$1691:$CZ$1691)=0)),"")))</f>
        <v/>
      </c>
      <c r="K204" s="77">
        <f>IF(K$49="","",IF($B204="","",IFERROR(SUMIFS('Dvd Calendar'!$E$1699:$CZ$1699,'Dvd Calendar'!$E$1698:$CZ$1698,"&gt;"&amp;K$48,'Dvd Calendar'!$E$1698:$CZ$1698,"&lt;="&amp;K$49)+SUMPRODUCT(('Dvd Calendar'!$E$1691:$CZ$1691&gt;K$48)*('Dvd Calendar'!$E$1691:$CZ$1691&lt;=K$49)*'Dvd Calendar'!$E$1694:$CZ$1694*(('Dvd Calendar'!$E$1696:$CZ$1696='Field Check'!$C$53)*('Field Check'!$C$53&lt;&gt;"")+('Dvd Calendar'!$E$1696:$CZ$1696='Field Check'!$C$54)*('Field Check'!$C$54&lt;&gt;"")+('Dvd Calendar'!$E$1696:$CZ$1696='Field Check'!$C$55)*('Field Check'!$C$55&lt;&gt;"")+('Dvd Calendar'!$E$1696:$CZ$1696='Field Check'!$C$56)*('Field Check'!$C$56&lt;&gt;"")+('Dvd Calendar'!$E$1696:$CZ$1696='Field Check'!$C$57)*('Field Check'!$C$57&lt;&gt;""))*(COUNTIF('Dvd Calendar'!$E$1698:$CZ$1698,'Dvd Calendar'!$E$1691:$CZ$1691)=0)),"")))</f>
        <v/>
      </c>
      <c r="L204" s="77">
        <f>IF(L$49="","",IF($B204="","",IFERROR(SUMIFS('Dvd Calendar'!$E$1699:$CZ$1699,'Dvd Calendar'!$E$1698:$CZ$1698,"&gt;"&amp;L$48,'Dvd Calendar'!$E$1698:$CZ$1698,"&lt;="&amp;L$49)+SUMPRODUCT(('Dvd Calendar'!$E$1691:$CZ$1691&gt;L$48)*('Dvd Calendar'!$E$1691:$CZ$1691&lt;=L$49)*'Dvd Calendar'!$E$1694:$CZ$1694*(('Dvd Calendar'!$E$1696:$CZ$1696='Field Check'!$C$53)*('Field Check'!$C$53&lt;&gt;"")+('Dvd Calendar'!$E$1696:$CZ$1696='Field Check'!$C$54)*('Field Check'!$C$54&lt;&gt;"")+('Dvd Calendar'!$E$1696:$CZ$1696='Field Check'!$C$55)*('Field Check'!$C$55&lt;&gt;"")+('Dvd Calendar'!$E$1696:$CZ$1696='Field Check'!$C$56)*('Field Check'!$C$56&lt;&gt;"")+('Dvd Calendar'!$E$1696:$CZ$1696='Field Check'!$C$57)*('Field Check'!$C$57&lt;&gt;""))*(COUNTIF('Dvd Calendar'!$E$1698:$CZ$1698,'Dvd Calendar'!$E$1691:$CZ$1691)=0)),"")))</f>
        <v/>
      </c>
      <c r="M204" s="77">
        <f>IF(M$49="","",IF($B204="","",IFERROR(SUMIFS('Dvd Calendar'!$E$1699:$CZ$1699,'Dvd Calendar'!$E$1698:$CZ$1698,"&gt;"&amp;M$48,'Dvd Calendar'!$E$1698:$CZ$1698,"&lt;="&amp;M$49)+SUMPRODUCT(('Dvd Calendar'!$E$1691:$CZ$1691&gt;M$48)*('Dvd Calendar'!$E$1691:$CZ$1691&lt;=M$49)*'Dvd Calendar'!$E$1694:$CZ$1694*(('Dvd Calendar'!$E$1696:$CZ$1696='Field Check'!$C$53)*('Field Check'!$C$53&lt;&gt;"")+('Dvd Calendar'!$E$1696:$CZ$1696='Field Check'!$C$54)*('Field Check'!$C$54&lt;&gt;"")+('Dvd Calendar'!$E$1696:$CZ$1696='Field Check'!$C$55)*('Field Check'!$C$55&lt;&gt;"")+('Dvd Calendar'!$E$1696:$CZ$1696='Field Check'!$C$56)*('Field Check'!$C$56&lt;&gt;"")+('Dvd Calendar'!$E$1696:$CZ$1696='Field Check'!$C$57)*('Field Check'!$C$57&lt;&gt;""))*(COUNTIF('Dvd Calendar'!$E$1698:$CZ$1698,'Dvd Calendar'!$E$1691:$CZ$1691)=0)),"")))</f>
        <v/>
      </c>
      <c r="N204" s="77">
        <f>IF(N$49="","",IF($B204="","",IFERROR(SUMIFS('Dvd Calendar'!$E$1699:$CZ$1699,'Dvd Calendar'!$E$1698:$CZ$1698,"&gt;"&amp;N$48,'Dvd Calendar'!$E$1698:$CZ$1698,"&lt;="&amp;N$49)+SUMPRODUCT(('Dvd Calendar'!$E$1691:$CZ$1691&gt;N$48)*('Dvd Calendar'!$E$1691:$CZ$1691&lt;=N$49)*'Dvd Calendar'!$E$1694:$CZ$1694*(('Dvd Calendar'!$E$1696:$CZ$1696='Field Check'!$C$53)*('Field Check'!$C$53&lt;&gt;"")+('Dvd Calendar'!$E$1696:$CZ$1696='Field Check'!$C$54)*('Field Check'!$C$54&lt;&gt;"")+('Dvd Calendar'!$E$1696:$CZ$1696='Field Check'!$C$55)*('Field Check'!$C$55&lt;&gt;"")+('Dvd Calendar'!$E$1696:$CZ$1696='Field Check'!$C$56)*('Field Check'!$C$56&lt;&gt;"")+('Dvd Calendar'!$E$1696:$CZ$1696='Field Check'!$C$57)*('Field Check'!$C$57&lt;&gt;""))*(COUNTIF('Dvd Calendar'!$E$1698:$CZ$1698,'Dvd Calendar'!$E$1691:$CZ$1691)=0)),"")))</f>
        <v/>
      </c>
      <c r="O204" s="77">
        <f>IF(O$49="","",IF($B204="","",IFERROR(SUMIFS('Dvd Calendar'!$E$1699:$CZ$1699,'Dvd Calendar'!$E$1698:$CZ$1698,"&gt;"&amp;O$48,'Dvd Calendar'!$E$1698:$CZ$1698,"&lt;="&amp;O$49)+SUMPRODUCT(('Dvd Calendar'!$E$1691:$CZ$1691&gt;O$48)*('Dvd Calendar'!$E$1691:$CZ$1691&lt;=O$49)*'Dvd Calendar'!$E$1694:$CZ$1694*(('Dvd Calendar'!$E$1696:$CZ$1696='Field Check'!$C$53)*('Field Check'!$C$53&lt;&gt;"")+('Dvd Calendar'!$E$1696:$CZ$1696='Field Check'!$C$54)*('Field Check'!$C$54&lt;&gt;"")+('Dvd Calendar'!$E$1696:$CZ$1696='Field Check'!$C$55)*('Field Check'!$C$55&lt;&gt;"")+('Dvd Calendar'!$E$1696:$CZ$1696='Field Check'!$C$56)*('Field Check'!$C$56&lt;&gt;"")+('Dvd Calendar'!$E$1696:$CZ$1696='Field Check'!$C$57)*('Field Check'!$C$57&lt;&gt;""))*(COUNTIF('Dvd Calendar'!$E$1698:$CZ$1698,'Dvd Calendar'!$E$1691:$CZ$1691)=0)),"")))</f>
        <v/>
      </c>
      <c r="P204" s="77">
        <f>IF(P$49="","",IF($B204="","",IFERROR(SUMIFS('Dvd Calendar'!$E$1699:$CZ$1699,'Dvd Calendar'!$E$1698:$CZ$1698,"&gt;"&amp;P$48,'Dvd Calendar'!$E$1698:$CZ$1698,"&lt;="&amp;P$49)+SUMPRODUCT(('Dvd Calendar'!$E$1691:$CZ$1691&gt;P$48)*('Dvd Calendar'!$E$1691:$CZ$1691&lt;=P$49)*'Dvd Calendar'!$E$1694:$CZ$1694*(('Dvd Calendar'!$E$1696:$CZ$1696='Field Check'!$C$53)*('Field Check'!$C$53&lt;&gt;"")+('Dvd Calendar'!$E$1696:$CZ$1696='Field Check'!$C$54)*('Field Check'!$C$54&lt;&gt;"")+('Dvd Calendar'!$E$1696:$CZ$1696='Field Check'!$C$55)*('Field Check'!$C$55&lt;&gt;"")+('Dvd Calendar'!$E$1696:$CZ$1696='Field Check'!$C$56)*('Field Check'!$C$56&lt;&gt;"")+('Dvd Calendar'!$E$1696:$CZ$1696='Field Check'!$C$57)*('Field Check'!$C$57&lt;&gt;""))*(COUNTIF('Dvd Calendar'!$E$1698:$CZ$1698,'Dvd Calendar'!$E$1691:$CZ$1691)=0)),"")))</f>
        <v/>
      </c>
      <c r="Q204" s="77">
        <f>IF(Q$49="","",IF($B204="","",IFERROR(SUMIFS('Dvd Calendar'!$E$1699:$CZ$1699,'Dvd Calendar'!$E$1698:$CZ$1698,"&gt;"&amp;Q$48,'Dvd Calendar'!$E$1698:$CZ$1698,"&lt;="&amp;Q$49)+SUMPRODUCT(('Dvd Calendar'!$E$1691:$CZ$1691&gt;Q$48)*('Dvd Calendar'!$E$1691:$CZ$1691&lt;=Q$49)*'Dvd Calendar'!$E$1694:$CZ$1694*(('Dvd Calendar'!$E$1696:$CZ$1696='Field Check'!$C$53)*('Field Check'!$C$53&lt;&gt;"")+('Dvd Calendar'!$E$1696:$CZ$1696='Field Check'!$C$54)*('Field Check'!$C$54&lt;&gt;"")+('Dvd Calendar'!$E$1696:$CZ$1696='Field Check'!$C$55)*('Field Check'!$C$55&lt;&gt;"")+('Dvd Calendar'!$E$1696:$CZ$1696='Field Check'!$C$56)*('Field Check'!$C$56&lt;&gt;"")+('Dvd Calendar'!$E$1696:$CZ$1696='Field Check'!$C$57)*('Field Check'!$C$57&lt;&gt;""))*(COUNTIF('Dvd Calendar'!$E$1698:$CZ$1698,'Dvd Calendar'!$E$1691:$CZ$1691)=0)),"")))</f>
        <v/>
      </c>
      <c r="R204" s="77">
        <f>IF(R$49="","",IF($B204="","",IFERROR(SUMIFS('Dvd Calendar'!$E$1699:$CZ$1699,'Dvd Calendar'!$E$1698:$CZ$1698,"&gt;"&amp;R$48,'Dvd Calendar'!$E$1698:$CZ$1698,"&lt;="&amp;R$49)+SUMPRODUCT(('Dvd Calendar'!$E$1691:$CZ$1691&gt;R$48)*('Dvd Calendar'!$E$1691:$CZ$1691&lt;=R$49)*'Dvd Calendar'!$E$1694:$CZ$1694*(('Dvd Calendar'!$E$1696:$CZ$1696='Field Check'!$C$53)*('Field Check'!$C$53&lt;&gt;"")+('Dvd Calendar'!$E$1696:$CZ$1696='Field Check'!$C$54)*('Field Check'!$C$54&lt;&gt;"")+('Dvd Calendar'!$E$1696:$CZ$1696='Field Check'!$C$55)*('Field Check'!$C$55&lt;&gt;"")+('Dvd Calendar'!$E$1696:$CZ$1696='Field Check'!$C$56)*('Field Check'!$C$56&lt;&gt;"")+('Dvd Calendar'!$E$1696:$CZ$1696='Field Check'!$C$57)*('Field Check'!$C$57&lt;&gt;""))*(COUNTIF('Dvd Calendar'!$E$1698:$CZ$1698,'Dvd Calendar'!$E$1691:$CZ$1691)=0)),"")))</f>
        <v/>
      </c>
    </row>
    <row r="205">
      <c r="B205" s="126">
        <f>IF('AS51'!$C$160="","",'AS51'!$C$160)</f>
        <v/>
      </c>
      <c r="C205" s="77">
        <f>IF(C$49="","",IF($B205="","",IFERROR(SUMIFS('Dvd Calendar'!$E$1710:$CZ$1710,'Dvd Calendar'!$E$1709:$CZ$1709,"&gt;"&amp;C$48,'Dvd Calendar'!$E$1709:$CZ$1709,"&lt;="&amp;C$49)+SUMPRODUCT(('Dvd Calendar'!$E$1702:$CZ$1702&gt;C$48)*('Dvd Calendar'!$E$1702:$CZ$1702&lt;=C$49)*'Dvd Calendar'!$E$1705:$CZ$1705*(('Dvd Calendar'!$E$1707:$CZ$1707='Field Check'!$C$53)*('Field Check'!$C$53&lt;&gt;"")+('Dvd Calendar'!$E$1707:$CZ$1707='Field Check'!$C$54)*('Field Check'!$C$54&lt;&gt;"")+('Dvd Calendar'!$E$1707:$CZ$1707='Field Check'!$C$55)*('Field Check'!$C$55&lt;&gt;"")+('Dvd Calendar'!$E$1707:$CZ$1707='Field Check'!$C$56)*('Field Check'!$C$56&lt;&gt;"")+('Dvd Calendar'!$E$1707:$CZ$1707='Field Check'!$C$57)*('Field Check'!$C$57&lt;&gt;""))*(COUNTIF('Dvd Calendar'!$E$1709:$CZ$1709,'Dvd Calendar'!$E$1702:$CZ$1702)=0)),"")))</f>
        <v/>
      </c>
      <c r="D205" s="77">
        <f>IF(D$49="","",IF($B205="","",IFERROR(SUMIFS('Dvd Calendar'!$E$1710:$CZ$1710,'Dvd Calendar'!$E$1709:$CZ$1709,"&gt;"&amp;D$48,'Dvd Calendar'!$E$1709:$CZ$1709,"&lt;="&amp;D$49)+SUMPRODUCT(('Dvd Calendar'!$E$1702:$CZ$1702&gt;D$48)*('Dvd Calendar'!$E$1702:$CZ$1702&lt;=D$49)*'Dvd Calendar'!$E$1705:$CZ$1705*(('Dvd Calendar'!$E$1707:$CZ$1707='Field Check'!$C$53)*('Field Check'!$C$53&lt;&gt;"")+('Dvd Calendar'!$E$1707:$CZ$1707='Field Check'!$C$54)*('Field Check'!$C$54&lt;&gt;"")+('Dvd Calendar'!$E$1707:$CZ$1707='Field Check'!$C$55)*('Field Check'!$C$55&lt;&gt;"")+('Dvd Calendar'!$E$1707:$CZ$1707='Field Check'!$C$56)*('Field Check'!$C$56&lt;&gt;"")+('Dvd Calendar'!$E$1707:$CZ$1707='Field Check'!$C$57)*('Field Check'!$C$57&lt;&gt;""))*(COUNTIF('Dvd Calendar'!$E$1709:$CZ$1709,'Dvd Calendar'!$E$1702:$CZ$1702)=0)),"")))</f>
        <v/>
      </c>
      <c r="E205" s="77">
        <f>IF(E$49="","",IF($B205="","",IFERROR(SUMIFS('Dvd Calendar'!$E$1710:$CZ$1710,'Dvd Calendar'!$E$1709:$CZ$1709,"&gt;"&amp;E$48,'Dvd Calendar'!$E$1709:$CZ$1709,"&lt;="&amp;E$49)+SUMPRODUCT(('Dvd Calendar'!$E$1702:$CZ$1702&gt;E$48)*('Dvd Calendar'!$E$1702:$CZ$1702&lt;=E$49)*'Dvd Calendar'!$E$1705:$CZ$1705*(('Dvd Calendar'!$E$1707:$CZ$1707='Field Check'!$C$53)*('Field Check'!$C$53&lt;&gt;"")+('Dvd Calendar'!$E$1707:$CZ$1707='Field Check'!$C$54)*('Field Check'!$C$54&lt;&gt;"")+('Dvd Calendar'!$E$1707:$CZ$1707='Field Check'!$C$55)*('Field Check'!$C$55&lt;&gt;"")+('Dvd Calendar'!$E$1707:$CZ$1707='Field Check'!$C$56)*('Field Check'!$C$56&lt;&gt;"")+('Dvd Calendar'!$E$1707:$CZ$1707='Field Check'!$C$57)*('Field Check'!$C$57&lt;&gt;""))*(COUNTIF('Dvd Calendar'!$E$1709:$CZ$1709,'Dvd Calendar'!$E$1702:$CZ$1702)=0)),"")))</f>
        <v/>
      </c>
      <c r="F205" s="77">
        <f>IF(F$49="","",IF($B205="","",IFERROR(SUMIFS('Dvd Calendar'!$E$1710:$CZ$1710,'Dvd Calendar'!$E$1709:$CZ$1709,"&gt;"&amp;F$48,'Dvd Calendar'!$E$1709:$CZ$1709,"&lt;="&amp;F$49)+SUMPRODUCT(('Dvd Calendar'!$E$1702:$CZ$1702&gt;F$48)*('Dvd Calendar'!$E$1702:$CZ$1702&lt;=F$49)*'Dvd Calendar'!$E$1705:$CZ$1705*(('Dvd Calendar'!$E$1707:$CZ$1707='Field Check'!$C$53)*('Field Check'!$C$53&lt;&gt;"")+('Dvd Calendar'!$E$1707:$CZ$1707='Field Check'!$C$54)*('Field Check'!$C$54&lt;&gt;"")+('Dvd Calendar'!$E$1707:$CZ$1707='Field Check'!$C$55)*('Field Check'!$C$55&lt;&gt;"")+('Dvd Calendar'!$E$1707:$CZ$1707='Field Check'!$C$56)*('Field Check'!$C$56&lt;&gt;"")+('Dvd Calendar'!$E$1707:$CZ$1707='Field Check'!$C$57)*('Field Check'!$C$57&lt;&gt;""))*(COUNTIF('Dvd Calendar'!$E$1709:$CZ$1709,'Dvd Calendar'!$E$1702:$CZ$1702)=0)),"")))</f>
        <v/>
      </c>
      <c r="G205" s="77">
        <f>IF(G$49="","",IF($B205="","",IFERROR(SUMIFS('Dvd Calendar'!$E$1710:$CZ$1710,'Dvd Calendar'!$E$1709:$CZ$1709,"&gt;"&amp;G$48,'Dvd Calendar'!$E$1709:$CZ$1709,"&lt;="&amp;G$49)+SUMPRODUCT(('Dvd Calendar'!$E$1702:$CZ$1702&gt;G$48)*('Dvd Calendar'!$E$1702:$CZ$1702&lt;=G$49)*'Dvd Calendar'!$E$1705:$CZ$1705*(('Dvd Calendar'!$E$1707:$CZ$1707='Field Check'!$C$53)*('Field Check'!$C$53&lt;&gt;"")+('Dvd Calendar'!$E$1707:$CZ$1707='Field Check'!$C$54)*('Field Check'!$C$54&lt;&gt;"")+('Dvd Calendar'!$E$1707:$CZ$1707='Field Check'!$C$55)*('Field Check'!$C$55&lt;&gt;"")+('Dvd Calendar'!$E$1707:$CZ$1707='Field Check'!$C$56)*('Field Check'!$C$56&lt;&gt;"")+('Dvd Calendar'!$E$1707:$CZ$1707='Field Check'!$C$57)*('Field Check'!$C$57&lt;&gt;""))*(COUNTIF('Dvd Calendar'!$E$1709:$CZ$1709,'Dvd Calendar'!$E$1702:$CZ$1702)=0)),"")))</f>
        <v/>
      </c>
      <c r="H205" s="77">
        <f>IF(H$49="","",IF($B205="","",IFERROR(SUMIFS('Dvd Calendar'!$E$1710:$CZ$1710,'Dvd Calendar'!$E$1709:$CZ$1709,"&gt;"&amp;H$48,'Dvd Calendar'!$E$1709:$CZ$1709,"&lt;="&amp;H$49)+SUMPRODUCT(('Dvd Calendar'!$E$1702:$CZ$1702&gt;H$48)*('Dvd Calendar'!$E$1702:$CZ$1702&lt;=H$49)*'Dvd Calendar'!$E$1705:$CZ$1705*(('Dvd Calendar'!$E$1707:$CZ$1707='Field Check'!$C$53)*('Field Check'!$C$53&lt;&gt;"")+('Dvd Calendar'!$E$1707:$CZ$1707='Field Check'!$C$54)*('Field Check'!$C$54&lt;&gt;"")+('Dvd Calendar'!$E$1707:$CZ$1707='Field Check'!$C$55)*('Field Check'!$C$55&lt;&gt;"")+('Dvd Calendar'!$E$1707:$CZ$1707='Field Check'!$C$56)*('Field Check'!$C$56&lt;&gt;"")+('Dvd Calendar'!$E$1707:$CZ$1707='Field Check'!$C$57)*('Field Check'!$C$57&lt;&gt;""))*(COUNTIF('Dvd Calendar'!$E$1709:$CZ$1709,'Dvd Calendar'!$E$1702:$CZ$1702)=0)),"")))</f>
        <v/>
      </c>
      <c r="I205" s="77">
        <f>IF(I$49="","",IF($B205="","",IFERROR(SUMIFS('Dvd Calendar'!$E$1710:$CZ$1710,'Dvd Calendar'!$E$1709:$CZ$1709,"&gt;"&amp;I$48,'Dvd Calendar'!$E$1709:$CZ$1709,"&lt;="&amp;I$49)+SUMPRODUCT(('Dvd Calendar'!$E$1702:$CZ$1702&gt;I$48)*('Dvd Calendar'!$E$1702:$CZ$1702&lt;=I$49)*'Dvd Calendar'!$E$1705:$CZ$1705*(('Dvd Calendar'!$E$1707:$CZ$1707='Field Check'!$C$53)*('Field Check'!$C$53&lt;&gt;"")+('Dvd Calendar'!$E$1707:$CZ$1707='Field Check'!$C$54)*('Field Check'!$C$54&lt;&gt;"")+('Dvd Calendar'!$E$1707:$CZ$1707='Field Check'!$C$55)*('Field Check'!$C$55&lt;&gt;"")+('Dvd Calendar'!$E$1707:$CZ$1707='Field Check'!$C$56)*('Field Check'!$C$56&lt;&gt;"")+('Dvd Calendar'!$E$1707:$CZ$1707='Field Check'!$C$57)*('Field Check'!$C$57&lt;&gt;""))*(COUNTIF('Dvd Calendar'!$E$1709:$CZ$1709,'Dvd Calendar'!$E$1702:$CZ$1702)=0)),"")))</f>
        <v/>
      </c>
      <c r="J205" s="77">
        <f>IF(J$49="","",IF($B205="","",IFERROR(SUMIFS('Dvd Calendar'!$E$1710:$CZ$1710,'Dvd Calendar'!$E$1709:$CZ$1709,"&gt;"&amp;J$48,'Dvd Calendar'!$E$1709:$CZ$1709,"&lt;="&amp;J$49)+SUMPRODUCT(('Dvd Calendar'!$E$1702:$CZ$1702&gt;J$48)*('Dvd Calendar'!$E$1702:$CZ$1702&lt;=J$49)*'Dvd Calendar'!$E$1705:$CZ$1705*(('Dvd Calendar'!$E$1707:$CZ$1707='Field Check'!$C$53)*('Field Check'!$C$53&lt;&gt;"")+('Dvd Calendar'!$E$1707:$CZ$1707='Field Check'!$C$54)*('Field Check'!$C$54&lt;&gt;"")+('Dvd Calendar'!$E$1707:$CZ$1707='Field Check'!$C$55)*('Field Check'!$C$55&lt;&gt;"")+('Dvd Calendar'!$E$1707:$CZ$1707='Field Check'!$C$56)*('Field Check'!$C$56&lt;&gt;"")+('Dvd Calendar'!$E$1707:$CZ$1707='Field Check'!$C$57)*('Field Check'!$C$57&lt;&gt;""))*(COUNTIF('Dvd Calendar'!$E$1709:$CZ$1709,'Dvd Calendar'!$E$1702:$CZ$1702)=0)),"")))</f>
        <v/>
      </c>
      <c r="K205" s="77">
        <f>IF(K$49="","",IF($B205="","",IFERROR(SUMIFS('Dvd Calendar'!$E$1710:$CZ$1710,'Dvd Calendar'!$E$1709:$CZ$1709,"&gt;"&amp;K$48,'Dvd Calendar'!$E$1709:$CZ$1709,"&lt;="&amp;K$49)+SUMPRODUCT(('Dvd Calendar'!$E$1702:$CZ$1702&gt;K$48)*('Dvd Calendar'!$E$1702:$CZ$1702&lt;=K$49)*'Dvd Calendar'!$E$1705:$CZ$1705*(('Dvd Calendar'!$E$1707:$CZ$1707='Field Check'!$C$53)*('Field Check'!$C$53&lt;&gt;"")+('Dvd Calendar'!$E$1707:$CZ$1707='Field Check'!$C$54)*('Field Check'!$C$54&lt;&gt;"")+('Dvd Calendar'!$E$1707:$CZ$1707='Field Check'!$C$55)*('Field Check'!$C$55&lt;&gt;"")+('Dvd Calendar'!$E$1707:$CZ$1707='Field Check'!$C$56)*('Field Check'!$C$56&lt;&gt;"")+('Dvd Calendar'!$E$1707:$CZ$1707='Field Check'!$C$57)*('Field Check'!$C$57&lt;&gt;""))*(COUNTIF('Dvd Calendar'!$E$1709:$CZ$1709,'Dvd Calendar'!$E$1702:$CZ$1702)=0)),"")))</f>
        <v/>
      </c>
      <c r="L205" s="77">
        <f>IF(L$49="","",IF($B205="","",IFERROR(SUMIFS('Dvd Calendar'!$E$1710:$CZ$1710,'Dvd Calendar'!$E$1709:$CZ$1709,"&gt;"&amp;L$48,'Dvd Calendar'!$E$1709:$CZ$1709,"&lt;="&amp;L$49)+SUMPRODUCT(('Dvd Calendar'!$E$1702:$CZ$1702&gt;L$48)*('Dvd Calendar'!$E$1702:$CZ$1702&lt;=L$49)*'Dvd Calendar'!$E$1705:$CZ$1705*(('Dvd Calendar'!$E$1707:$CZ$1707='Field Check'!$C$53)*('Field Check'!$C$53&lt;&gt;"")+('Dvd Calendar'!$E$1707:$CZ$1707='Field Check'!$C$54)*('Field Check'!$C$54&lt;&gt;"")+('Dvd Calendar'!$E$1707:$CZ$1707='Field Check'!$C$55)*('Field Check'!$C$55&lt;&gt;"")+('Dvd Calendar'!$E$1707:$CZ$1707='Field Check'!$C$56)*('Field Check'!$C$56&lt;&gt;"")+('Dvd Calendar'!$E$1707:$CZ$1707='Field Check'!$C$57)*('Field Check'!$C$57&lt;&gt;""))*(COUNTIF('Dvd Calendar'!$E$1709:$CZ$1709,'Dvd Calendar'!$E$1702:$CZ$1702)=0)),"")))</f>
        <v/>
      </c>
      <c r="M205" s="77">
        <f>IF(M$49="","",IF($B205="","",IFERROR(SUMIFS('Dvd Calendar'!$E$1710:$CZ$1710,'Dvd Calendar'!$E$1709:$CZ$1709,"&gt;"&amp;M$48,'Dvd Calendar'!$E$1709:$CZ$1709,"&lt;="&amp;M$49)+SUMPRODUCT(('Dvd Calendar'!$E$1702:$CZ$1702&gt;M$48)*('Dvd Calendar'!$E$1702:$CZ$1702&lt;=M$49)*'Dvd Calendar'!$E$1705:$CZ$1705*(('Dvd Calendar'!$E$1707:$CZ$1707='Field Check'!$C$53)*('Field Check'!$C$53&lt;&gt;"")+('Dvd Calendar'!$E$1707:$CZ$1707='Field Check'!$C$54)*('Field Check'!$C$54&lt;&gt;"")+('Dvd Calendar'!$E$1707:$CZ$1707='Field Check'!$C$55)*('Field Check'!$C$55&lt;&gt;"")+('Dvd Calendar'!$E$1707:$CZ$1707='Field Check'!$C$56)*('Field Check'!$C$56&lt;&gt;"")+('Dvd Calendar'!$E$1707:$CZ$1707='Field Check'!$C$57)*('Field Check'!$C$57&lt;&gt;""))*(COUNTIF('Dvd Calendar'!$E$1709:$CZ$1709,'Dvd Calendar'!$E$1702:$CZ$1702)=0)),"")))</f>
        <v/>
      </c>
      <c r="N205" s="77">
        <f>IF(N$49="","",IF($B205="","",IFERROR(SUMIFS('Dvd Calendar'!$E$1710:$CZ$1710,'Dvd Calendar'!$E$1709:$CZ$1709,"&gt;"&amp;N$48,'Dvd Calendar'!$E$1709:$CZ$1709,"&lt;="&amp;N$49)+SUMPRODUCT(('Dvd Calendar'!$E$1702:$CZ$1702&gt;N$48)*('Dvd Calendar'!$E$1702:$CZ$1702&lt;=N$49)*'Dvd Calendar'!$E$1705:$CZ$1705*(('Dvd Calendar'!$E$1707:$CZ$1707='Field Check'!$C$53)*('Field Check'!$C$53&lt;&gt;"")+('Dvd Calendar'!$E$1707:$CZ$1707='Field Check'!$C$54)*('Field Check'!$C$54&lt;&gt;"")+('Dvd Calendar'!$E$1707:$CZ$1707='Field Check'!$C$55)*('Field Check'!$C$55&lt;&gt;"")+('Dvd Calendar'!$E$1707:$CZ$1707='Field Check'!$C$56)*('Field Check'!$C$56&lt;&gt;"")+('Dvd Calendar'!$E$1707:$CZ$1707='Field Check'!$C$57)*('Field Check'!$C$57&lt;&gt;""))*(COUNTIF('Dvd Calendar'!$E$1709:$CZ$1709,'Dvd Calendar'!$E$1702:$CZ$1702)=0)),"")))</f>
        <v/>
      </c>
      <c r="O205" s="77">
        <f>IF(O$49="","",IF($B205="","",IFERROR(SUMIFS('Dvd Calendar'!$E$1710:$CZ$1710,'Dvd Calendar'!$E$1709:$CZ$1709,"&gt;"&amp;O$48,'Dvd Calendar'!$E$1709:$CZ$1709,"&lt;="&amp;O$49)+SUMPRODUCT(('Dvd Calendar'!$E$1702:$CZ$1702&gt;O$48)*('Dvd Calendar'!$E$1702:$CZ$1702&lt;=O$49)*'Dvd Calendar'!$E$1705:$CZ$1705*(('Dvd Calendar'!$E$1707:$CZ$1707='Field Check'!$C$53)*('Field Check'!$C$53&lt;&gt;"")+('Dvd Calendar'!$E$1707:$CZ$1707='Field Check'!$C$54)*('Field Check'!$C$54&lt;&gt;"")+('Dvd Calendar'!$E$1707:$CZ$1707='Field Check'!$C$55)*('Field Check'!$C$55&lt;&gt;"")+('Dvd Calendar'!$E$1707:$CZ$1707='Field Check'!$C$56)*('Field Check'!$C$56&lt;&gt;"")+('Dvd Calendar'!$E$1707:$CZ$1707='Field Check'!$C$57)*('Field Check'!$C$57&lt;&gt;""))*(COUNTIF('Dvd Calendar'!$E$1709:$CZ$1709,'Dvd Calendar'!$E$1702:$CZ$1702)=0)),"")))</f>
        <v/>
      </c>
      <c r="P205" s="77">
        <f>IF(P$49="","",IF($B205="","",IFERROR(SUMIFS('Dvd Calendar'!$E$1710:$CZ$1710,'Dvd Calendar'!$E$1709:$CZ$1709,"&gt;"&amp;P$48,'Dvd Calendar'!$E$1709:$CZ$1709,"&lt;="&amp;P$49)+SUMPRODUCT(('Dvd Calendar'!$E$1702:$CZ$1702&gt;P$48)*('Dvd Calendar'!$E$1702:$CZ$1702&lt;=P$49)*'Dvd Calendar'!$E$1705:$CZ$1705*(('Dvd Calendar'!$E$1707:$CZ$1707='Field Check'!$C$53)*('Field Check'!$C$53&lt;&gt;"")+('Dvd Calendar'!$E$1707:$CZ$1707='Field Check'!$C$54)*('Field Check'!$C$54&lt;&gt;"")+('Dvd Calendar'!$E$1707:$CZ$1707='Field Check'!$C$55)*('Field Check'!$C$55&lt;&gt;"")+('Dvd Calendar'!$E$1707:$CZ$1707='Field Check'!$C$56)*('Field Check'!$C$56&lt;&gt;"")+('Dvd Calendar'!$E$1707:$CZ$1707='Field Check'!$C$57)*('Field Check'!$C$57&lt;&gt;""))*(COUNTIF('Dvd Calendar'!$E$1709:$CZ$1709,'Dvd Calendar'!$E$1702:$CZ$1702)=0)),"")))</f>
        <v/>
      </c>
      <c r="Q205" s="77">
        <f>IF(Q$49="","",IF($B205="","",IFERROR(SUMIFS('Dvd Calendar'!$E$1710:$CZ$1710,'Dvd Calendar'!$E$1709:$CZ$1709,"&gt;"&amp;Q$48,'Dvd Calendar'!$E$1709:$CZ$1709,"&lt;="&amp;Q$49)+SUMPRODUCT(('Dvd Calendar'!$E$1702:$CZ$1702&gt;Q$48)*('Dvd Calendar'!$E$1702:$CZ$1702&lt;=Q$49)*'Dvd Calendar'!$E$1705:$CZ$1705*(('Dvd Calendar'!$E$1707:$CZ$1707='Field Check'!$C$53)*('Field Check'!$C$53&lt;&gt;"")+('Dvd Calendar'!$E$1707:$CZ$1707='Field Check'!$C$54)*('Field Check'!$C$54&lt;&gt;"")+('Dvd Calendar'!$E$1707:$CZ$1707='Field Check'!$C$55)*('Field Check'!$C$55&lt;&gt;"")+('Dvd Calendar'!$E$1707:$CZ$1707='Field Check'!$C$56)*('Field Check'!$C$56&lt;&gt;"")+('Dvd Calendar'!$E$1707:$CZ$1707='Field Check'!$C$57)*('Field Check'!$C$57&lt;&gt;""))*(COUNTIF('Dvd Calendar'!$E$1709:$CZ$1709,'Dvd Calendar'!$E$1702:$CZ$1702)=0)),"")))</f>
        <v/>
      </c>
      <c r="R205" s="77">
        <f>IF(R$49="","",IF($B205="","",IFERROR(SUMIFS('Dvd Calendar'!$E$1710:$CZ$1710,'Dvd Calendar'!$E$1709:$CZ$1709,"&gt;"&amp;R$48,'Dvd Calendar'!$E$1709:$CZ$1709,"&lt;="&amp;R$49)+SUMPRODUCT(('Dvd Calendar'!$E$1702:$CZ$1702&gt;R$48)*('Dvd Calendar'!$E$1702:$CZ$1702&lt;=R$49)*'Dvd Calendar'!$E$1705:$CZ$1705*(('Dvd Calendar'!$E$1707:$CZ$1707='Field Check'!$C$53)*('Field Check'!$C$53&lt;&gt;"")+('Dvd Calendar'!$E$1707:$CZ$1707='Field Check'!$C$54)*('Field Check'!$C$54&lt;&gt;"")+('Dvd Calendar'!$E$1707:$CZ$1707='Field Check'!$C$55)*('Field Check'!$C$55&lt;&gt;"")+('Dvd Calendar'!$E$1707:$CZ$1707='Field Check'!$C$56)*('Field Check'!$C$56&lt;&gt;"")+('Dvd Calendar'!$E$1707:$CZ$1707='Field Check'!$C$57)*('Field Check'!$C$57&lt;&gt;""))*(COUNTIF('Dvd Calendar'!$E$1709:$CZ$1709,'Dvd Calendar'!$E$1702:$CZ$1702)=0)),"")))</f>
        <v/>
      </c>
    </row>
    <row r="206">
      <c r="B206" s="126">
        <f>IF('AS51'!$C$161="","",'AS51'!$C$161)</f>
        <v/>
      </c>
      <c r="C206" s="77">
        <f>IF(C$49="","",IF($B206="","",IFERROR(SUMIFS('Dvd Calendar'!$E$1721:$CZ$1721,'Dvd Calendar'!$E$1720:$CZ$1720,"&gt;"&amp;C$48,'Dvd Calendar'!$E$1720:$CZ$1720,"&lt;="&amp;C$49)+SUMPRODUCT(('Dvd Calendar'!$E$1713:$CZ$1713&gt;C$48)*('Dvd Calendar'!$E$1713:$CZ$1713&lt;=C$49)*'Dvd Calendar'!$E$1716:$CZ$1716*(('Dvd Calendar'!$E$1718:$CZ$1718='Field Check'!$C$53)*('Field Check'!$C$53&lt;&gt;"")+('Dvd Calendar'!$E$1718:$CZ$1718='Field Check'!$C$54)*('Field Check'!$C$54&lt;&gt;"")+('Dvd Calendar'!$E$1718:$CZ$1718='Field Check'!$C$55)*('Field Check'!$C$55&lt;&gt;"")+('Dvd Calendar'!$E$1718:$CZ$1718='Field Check'!$C$56)*('Field Check'!$C$56&lt;&gt;"")+('Dvd Calendar'!$E$1718:$CZ$1718='Field Check'!$C$57)*('Field Check'!$C$57&lt;&gt;""))*(COUNTIF('Dvd Calendar'!$E$1720:$CZ$1720,'Dvd Calendar'!$E$1713:$CZ$1713)=0)),"")))</f>
        <v/>
      </c>
      <c r="D206" s="77">
        <f>IF(D$49="","",IF($B206="","",IFERROR(SUMIFS('Dvd Calendar'!$E$1721:$CZ$1721,'Dvd Calendar'!$E$1720:$CZ$1720,"&gt;"&amp;D$48,'Dvd Calendar'!$E$1720:$CZ$1720,"&lt;="&amp;D$49)+SUMPRODUCT(('Dvd Calendar'!$E$1713:$CZ$1713&gt;D$48)*('Dvd Calendar'!$E$1713:$CZ$1713&lt;=D$49)*'Dvd Calendar'!$E$1716:$CZ$1716*(('Dvd Calendar'!$E$1718:$CZ$1718='Field Check'!$C$53)*('Field Check'!$C$53&lt;&gt;"")+('Dvd Calendar'!$E$1718:$CZ$1718='Field Check'!$C$54)*('Field Check'!$C$54&lt;&gt;"")+('Dvd Calendar'!$E$1718:$CZ$1718='Field Check'!$C$55)*('Field Check'!$C$55&lt;&gt;"")+('Dvd Calendar'!$E$1718:$CZ$1718='Field Check'!$C$56)*('Field Check'!$C$56&lt;&gt;"")+('Dvd Calendar'!$E$1718:$CZ$1718='Field Check'!$C$57)*('Field Check'!$C$57&lt;&gt;""))*(COUNTIF('Dvd Calendar'!$E$1720:$CZ$1720,'Dvd Calendar'!$E$1713:$CZ$1713)=0)),"")))</f>
        <v/>
      </c>
      <c r="E206" s="77">
        <f>IF(E$49="","",IF($B206="","",IFERROR(SUMIFS('Dvd Calendar'!$E$1721:$CZ$1721,'Dvd Calendar'!$E$1720:$CZ$1720,"&gt;"&amp;E$48,'Dvd Calendar'!$E$1720:$CZ$1720,"&lt;="&amp;E$49)+SUMPRODUCT(('Dvd Calendar'!$E$1713:$CZ$1713&gt;E$48)*('Dvd Calendar'!$E$1713:$CZ$1713&lt;=E$49)*'Dvd Calendar'!$E$1716:$CZ$1716*(('Dvd Calendar'!$E$1718:$CZ$1718='Field Check'!$C$53)*('Field Check'!$C$53&lt;&gt;"")+('Dvd Calendar'!$E$1718:$CZ$1718='Field Check'!$C$54)*('Field Check'!$C$54&lt;&gt;"")+('Dvd Calendar'!$E$1718:$CZ$1718='Field Check'!$C$55)*('Field Check'!$C$55&lt;&gt;"")+('Dvd Calendar'!$E$1718:$CZ$1718='Field Check'!$C$56)*('Field Check'!$C$56&lt;&gt;"")+('Dvd Calendar'!$E$1718:$CZ$1718='Field Check'!$C$57)*('Field Check'!$C$57&lt;&gt;""))*(COUNTIF('Dvd Calendar'!$E$1720:$CZ$1720,'Dvd Calendar'!$E$1713:$CZ$1713)=0)),"")))</f>
        <v/>
      </c>
      <c r="F206" s="77">
        <f>IF(F$49="","",IF($B206="","",IFERROR(SUMIFS('Dvd Calendar'!$E$1721:$CZ$1721,'Dvd Calendar'!$E$1720:$CZ$1720,"&gt;"&amp;F$48,'Dvd Calendar'!$E$1720:$CZ$1720,"&lt;="&amp;F$49)+SUMPRODUCT(('Dvd Calendar'!$E$1713:$CZ$1713&gt;F$48)*('Dvd Calendar'!$E$1713:$CZ$1713&lt;=F$49)*'Dvd Calendar'!$E$1716:$CZ$1716*(('Dvd Calendar'!$E$1718:$CZ$1718='Field Check'!$C$53)*('Field Check'!$C$53&lt;&gt;"")+('Dvd Calendar'!$E$1718:$CZ$1718='Field Check'!$C$54)*('Field Check'!$C$54&lt;&gt;"")+('Dvd Calendar'!$E$1718:$CZ$1718='Field Check'!$C$55)*('Field Check'!$C$55&lt;&gt;"")+('Dvd Calendar'!$E$1718:$CZ$1718='Field Check'!$C$56)*('Field Check'!$C$56&lt;&gt;"")+('Dvd Calendar'!$E$1718:$CZ$1718='Field Check'!$C$57)*('Field Check'!$C$57&lt;&gt;""))*(COUNTIF('Dvd Calendar'!$E$1720:$CZ$1720,'Dvd Calendar'!$E$1713:$CZ$1713)=0)),"")))</f>
        <v/>
      </c>
      <c r="G206" s="77">
        <f>IF(G$49="","",IF($B206="","",IFERROR(SUMIFS('Dvd Calendar'!$E$1721:$CZ$1721,'Dvd Calendar'!$E$1720:$CZ$1720,"&gt;"&amp;G$48,'Dvd Calendar'!$E$1720:$CZ$1720,"&lt;="&amp;G$49)+SUMPRODUCT(('Dvd Calendar'!$E$1713:$CZ$1713&gt;G$48)*('Dvd Calendar'!$E$1713:$CZ$1713&lt;=G$49)*'Dvd Calendar'!$E$1716:$CZ$1716*(('Dvd Calendar'!$E$1718:$CZ$1718='Field Check'!$C$53)*('Field Check'!$C$53&lt;&gt;"")+('Dvd Calendar'!$E$1718:$CZ$1718='Field Check'!$C$54)*('Field Check'!$C$54&lt;&gt;"")+('Dvd Calendar'!$E$1718:$CZ$1718='Field Check'!$C$55)*('Field Check'!$C$55&lt;&gt;"")+('Dvd Calendar'!$E$1718:$CZ$1718='Field Check'!$C$56)*('Field Check'!$C$56&lt;&gt;"")+('Dvd Calendar'!$E$1718:$CZ$1718='Field Check'!$C$57)*('Field Check'!$C$57&lt;&gt;""))*(COUNTIF('Dvd Calendar'!$E$1720:$CZ$1720,'Dvd Calendar'!$E$1713:$CZ$1713)=0)),"")))</f>
        <v/>
      </c>
      <c r="H206" s="77">
        <f>IF(H$49="","",IF($B206="","",IFERROR(SUMIFS('Dvd Calendar'!$E$1721:$CZ$1721,'Dvd Calendar'!$E$1720:$CZ$1720,"&gt;"&amp;H$48,'Dvd Calendar'!$E$1720:$CZ$1720,"&lt;="&amp;H$49)+SUMPRODUCT(('Dvd Calendar'!$E$1713:$CZ$1713&gt;H$48)*('Dvd Calendar'!$E$1713:$CZ$1713&lt;=H$49)*'Dvd Calendar'!$E$1716:$CZ$1716*(('Dvd Calendar'!$E$1718:$CZ$1718='Field Check'!$C$53)*('Field Check'!$C$53&lt;&gt;"")+('Dvd Calendar'!$E$1718:$CZ$1718='Field Check'!$C$54)*('Field Check'!$C$54&lt;&gt;"")+('Dvd Calendar'!$E$1718:$CZ$1718='Field Check'!$C$55)*('Field Check'!$C$55&lt;&gt;"")+('Dvd Calendar'!$E$1718:$CZ$1718='Field Check'!$C$56)*('Field Check'!$C$56&lt;&gt;"")+('Dvd Calendar'!$E$1718:$CZ$1718='Field Check'!$C$57)*('Field Check'!$C$57&lt;&gt;""))*(COUNTIF('Dvd Calendar'!$E$1720:$CZ$1720,'Dvd Calendar'!$E$1713:$CZ$1713)=0)),"")))</f>
        <v/>
      </c>
      <c r="I206" s="77">
        <f>IF(I$49="","",IF($B206="","",IFERROR(SUMIFS('Dvd Calendar'!$E$1721:$CZ$1721,'Dvd Calendar'!$E$1720:$CZ$1720,"&gt;"&amp;I$48,'Dvd Calendar'!$E$1720:$CZ$1720,"&lt;="&amp;I$49)+SUMPRODUCT(('Dvd Calendar'!$E$1713:$CZ$1713&gt;I$48)*('Dvd Calendar'!$E$1713:$CZ$1713&lt;=I$49)*'Dvd Calendar'!$E$1716:$CZ$1716*(('Dvd Calendar'!$E$1718:$CZ$1718='Field Check'!$C$53)*('Field Check'!$C$53&lt;&gt;"")+('Dvd Calendar'!$E$1718:$CZ$1718='Field Check'!$C$54)*('Field Check'!$C$54&lt;&gt;"")+('Dvd Calendar'!$E$1718:$CZ$1718='Field Check'!$C$55)*('Field Check'!$C$55&lt;&gt;"")+('Dvd Calendar'!$E$1718:$CZ$1718='Field Check'!$C$56)*('Field Check'!$C$56&lt;&gt;"")+('Dvd Calendar'!$E$1718:$CZ$1718='Field Check'!$C$57)*('Field Check'!$C$57&lt;&gt;""))*(COUNTIF('Dvd Calendar'!$E$1720:$CZ$1720,'Dvd Calendar'!$E$1713:$CZ$1713)=0)),"")))</f>
        <v/>
      </c>
      <c r="J206" s="77">
        <f>IF(J$49="","",IF($B206="","",IFERROR(SUMIFS('Dvd Calendar'!$E$1721:$CZ$1721,'Dvd Calendar'!$E$1720:$CZ$1720,"&gt;"&amp;J$48,'Dvd Calendar'!$E$1720:$CZ$1720,"&lt;="&amp;J$49)+SUMPRODUCT(('Dvd Calendar'!$E$1713:$CZ$1713&gt;J$48)*('Dvd Calendar'!$E$1713:$CZ$1713&lt;=J$49)*'Dvd Calendar'!$E$1716:$CZ$1716*(('Dvd Calendar'!$E$1718:$CZ$1718='Field Check'!$C$53)*('Field Check'!$C$53&lt;&gt;"")+('Dvd Calendar'!$E$1718:$CZ$1718='Field Check'!$C$54)*('Field Check'!$C$54&lt;&gt;"")+('Dvd Calendar'!$E$1718:$CZ$1718='Field Check'!$C$55)*('Field Check'!$C$55&lt;&gt;"")+('Dvd Calendar'!$E$1718:$CZ$1718='Field Check'!$C$56)*('Field Check'!$C$56&lt;&gt;"")+('Dvd Calendar'!$E$1718:$CZ$1718='Field Check'!$C$57)*('Field Check'!$C$57&lt;&gt;""))*(COUNTIF('Dvd Calendar'!$E$1720:$CZ$1720,'Dvd Calendar'!$E$1713:$CZ$1713)=0)),"")))</f>
        <v/>
      </c>
      <c r="K206" s="77">
        <f>IF(K$49="","",IF($B206="","",IFERROR(SUMIFS('Dvd Calendar'!$E$1721:$CZ$1721,'Dvd Calendar'!$E$1720:$CZ$1720,"&gt;"&amp;K$48,'Dvd Calendar'!$E$1720:$CZ$1720,"&lt;="&amp;K$49)+SUMPRODUCT(('Dvd Calendar'!$E$1713:$CZ$1713&gt;K$48)*('Dvd Calendar'!$E$1713:$CZ$1713&lt;=K$49)*'Dvd Calendar'!$E$1716:$CZ$1716*(('Dvd Calendar'!$E$1718:$CZ$1718='Field Check'!$C$53)*('Field Check'!$C$53&lt;&gt;"")+('Dvd Calendar'!$E$1718:$CZ$1718='Field Check'!$C$54)*('Field Check'!$C$54&lt;&gt;"")+('Dvd Calendar'!$E$1718:$CZ$1718='Field Check'!$C$55)*('Field Check'!$C$55&lt;&gt;"")+('Dvd Calendar'!$E$1718:$CZ$1718='Field Check'!$C$56)*('Field Check'!$C$56&lt;&gt;"")+('Dvd Calendar'!$E$1718:$CZ$1718='Field Check'!$C$57)*('Field Check'!$C$57&lt;&gt;""))*(COUNTIF('Dvd Calendar'!$E$1720:$CZ$1720,'Dvd Calendar'!$E$1713:$CZ$1713)=0)),"")))</f>
        <v/>
      </c>
      <c r="L206" s="77">
        <f>IF(L$49="","",IF($B206="","",IFERROR(SUMIFS('Dvd Calendar'!$E$1721:$CZ$1721,'Dvd Calendar'!$E$1720:$CZ$1720,"&gt;"&amp;L$48,'Dvd Calendar'!$E$1720:$CZ$1720,"&lt;="&amp;L$49)+SUMPRODUCT(('Dvd Calendar'!$E$1713:$CZ$1713&gt;L$48)*('Dvd Calendar'!$E$1713:$CZ$1713&lt;=L$49)*'Dvd Calendar'!$E$1716:$CZ$1716*(('Dvd Calendar'!$E$1718:$CZ$1718='Field Check'!$C$53)*('Field Check'!$C$53&lt;&gt;"")+('Dvd Calendar'!$E$1718:$CZ$1718='Field Check'!$C$54)*('Field Check'!$C$54&lt;&gt;"")+('Dvd Calendar'!$E$1718:$CZ$1718='Field Check'!$C$55)*('Field Check'!$C$55&lt;&gt;"")+('Dvd Calendar'!$E$1718:$CZ$1718='Field Check'!$C$56)*('Field Check'!$C$56&lt;&gt;"")+('Dvd Calendar'!$E$1718:$CZ$1718='Field Check'!$C$57)*('Field Check'!$C$57&lt;&gt;""))*(COUNTIF('Dvd Calendar'!$E$1720:$CZ$1720,'Dvd Calendar'!$E$1713:$CZ$1713)=0)),"")))</f>
        <v/>
      </c>
      <c r="M206" s="77">
        <f>IF(M$49="","",IF($B206="","",IFERROR(SUMIFS('Dvd Calendar'!$E$1721:$CZ$1721,'Dvd Calendar'!$E$1720:$CZ$1720,"&gt;"&amp;M$48,'Dvd Calendar'!$E$1720:$CZ$1720,"&lt;="&amp;M$49)+SUMPRODUCT(('Dvd Calendar'!$E$1713:$CZ$1713&gt;M$48)*('Dvd Calendar'!$E$1713:$CZ$1713&lt;=M$49)*'Dvd Calendar'!$E$1716:$CZ$1716*(('Dvd Calendar'!$E$1718:$CZ$1718='Field Check'!$C$53)*('Field Check'!$C$53&lt;&gt;"")+('Dvd Calendar'!$E$1718:$CZ$1718='Field Check'!$C$54)*('Field Check'!$C$54&lt;&gt;"")+('Dvd Calendar'!$E$1718:$CZ$1718='Field Check'!$C$55)*('Field Check'!$C$55&lt;&gt;"")+('Dvd Calendar'!$E$1718:$CZ$1718='Field Check'!$C$56)*('Field Check'!$C$56&lt;&gt;"")+('Dvd Calendar'!$E$1718:$CZ$1718='Field Check'!$C$57)*('Field Check'!$C$57&lt;&gt;""))*(COUNTIF('Dvd Calendar'!$E$1720:$CZ$1720,'Dvd Calendar'!$E$1713:$CZ$1713)=0)),"")))</f>
        <v/>
      </c>
      <c r="N206" s="77">
        <f>IF(N$49="","",IF($B206="","",IFERROR(SUMIFS('Dvd Calendar'!$E$1721:$CZ$1721,'Dvd Calendar'!$E$1720:$CZ$1720,"&gt;"&amp;N$48,'Dvd Calendar'!$E$1720:$CZ$1720,"&lt;="&amp;N$49)+SUMPRODUCT(('Dvd Calendar'!$E$1713:$CZ$1713&gt;N$48)*('Dvd Calendar'!$E$1713:$CZ$1713&lt;=N$49)*'Dvd Calendar'!$E$1716:$CZ$1716*(('Dvd Calendar'!$E$1718:$CZ$1718='Field Check'!$C$53)*('Field Check'!$C$53&lt;&gt;"")+('Dvd Calendar'!$E$1718:$CZ$1718='Field Check'!$C$54)*('Field Check'!$C$54&lt;&gt;"")+('Dvd Calendar'!$E$1718:$CZ$1718='Field Check'!$C$55)*('Field Check'!$C$55&lt;&gt;"")+('Dvd Calendar'!$E$1718:$CZ$1718='Field Check'!$C$56)*('Field Check'!$C$56&lt;&gt;"")+('Dvd Calendar'!$E$1718:$CZ$1718='Field Check'!$C$57)*('Field Check'!$C$57&lt;&gt;""))*(COUNTIF('Dvd Calendar'!$E$1720:$CZ$1720,'Dvd Calendar'!$E$1713:$CZ$1713)=0)),"")))</f>
        <v/>
      </c>
      <c r="O206" s="77">
        <f>IF(O$49="","",IF($B206="","",IFERROR(SUMIFS('Dvd Calendar'!$E$1721:$CZ$1721,'Dvd Calendar'!$E$1720:$CZ$1720,"&gt;"&amp;O$48,'Dvd Calendar'!$E$1720:$CZ$1720,"&lt;="&amp;O$49)+SUMPRODUCT(('Dvd Calendar'!$E$1713:$CZ$1713&gt;O$48)*('Dvd Calendar'!$E$1713:$CZ$1713&lt;=O$49)*'Dvd Calendar'!$E$1716:$CZ$1716*(('Dvd Calendar'!$E$1718:$CZ$1718='Field Check'!$C$53)*('Field Check'!$C$53&lt;&gt;"")+('Dvd Calendar'!$E$1718:$CZ$1718='Field Check'!$C$54)*('Field Check'!$C$54&lt;&gt;"")+('Dvd Calendar'!$E$1718:$CZ$1718='Field Check'!$C$55)*('Field Check'!$C$55&lt;&gt;"")+('Dvd Calendar'!$E$1718:$CZ$1718='Field Check'!$C$56)*('Field Check'!$C$56&lt;&gt;"")+('Dvd Calendar'!$E$1718:$CZ$1718='Field Check'!$C$57)*('Field Check'!$C$57&lt;&gt;""))*(COUNTIF('Dvd Calendar'!$E$1720:$CZ$1720,'Dvd Calendar'!$E$1713:$CZ$1713)=0)),"")))</f>
        <v/>
      </c>
      <c r="P206" s="77">
        <f>IF(P$49="","",IF($B206="","",IFERROR(SUMIFS('Dvd Calendar'!$E$1721:$CZ$1721,'Dvd Calendar'!$E$1720:$CZ$1720,"&gt;"&amp;P$48,'Dvd Calendar'!$E$1720:$CZ$1720,"&lt;="&amp;P$49)+SUMPRODUCT(('Dvd Calendar'!$E$1713:$CZ$1713&gt;P$48)*('Dvd Calendar'!$E$1713:$CZ$1713&lt;=P$49)*'Dvd Calendar'!$E$1716:$CZ$1716*(('Dvd Calendar'!$E$1718:$CZ$1718='Field Check'!$C$53)*('Field Check'!$C$53&lt;&gt;"")+('Dvd Calendar'!$E$1718:$CZ$1718='Field Check'!$C$54)*('Field Check'!$C$54&lt;&gt;"")+('Dvd Calendar'!$E$1718:$CZ$1718='Field Check'!$C$55)*('Field Check'!$C$55&lt;&gt;"")+('Dvd Calendar'!$E$1718:$CZ$1718='Field Check'!$C$56)*('Field Check'!$C$56&lt;&gt;"")+('Dvd Calendar'!$E$1718:$CZ$1718='Field Check'!$C$57)*('Field Check'!$C$57&lt;&gt;""))*(COUNTIF('Dvd Calendar'!$E$1720:$CZ$1720,'Dvd Calendar'!$E$1713:$CZ$1713)=0)),"")))</f>
        <v/>
      </c>
      <c r="Q206" s="77">
        <f>IF(Q$49="","",IF($B206="","",IFERROR(SUMIFS('Dvd Calendar'!$E$1721:$CZ$1721,'Dvd Calendar'!$E$1720:$CZ$1720,"&gt;"&amp;Q$48,'Dvd Calendar'!$E$1720:$CZ$1720,"&lt;="&amp;Q$49)+SUMPRODUCT(('Dvd Calendar'!$E$1713:$CZ$1713&gt;Q$48)*('Dvd Calendar'!$E$1713:$CZ$1713&lt;=Q$49)*'Dvd Calendar'!$E$1716:$CZ$1716*(('Dvd Calendar'!$E$1718:$CZ$1718='Field Check'!$C$53)*('Field Check'!$C$53&lt;&gt;"")+('Dvd Calendar'!$E$1718:$CZ$1718='Field Check'!$C$54)*('Field Check'!$C$54&lt;&gt;"")+('Dvd Calendar'!$E$1718:$CZ$1718='Field Check'!$C$55)*('Field Check'!$C$55&lt;&gt;"")+('Dvd Calendar'!$E$1718:$CZ$1718='Field Check'!$C$56)*('Field Check'!$C$56&lt;&gt;"")+('Dvd Calendar'!$E$1718:$CZ$1718='Field Check'!$C$57)*('Field Check'!$C$57&lt;&gt;""))*(COUNTIF('Dvd Calendar'!$E$1720:$CZ$1720,'Dvd Calendar'!$E$1713:$CZ$1713)=0)),"")))</f>
        <v/>
      </c>
      <c r="R206" s="77">
        <f>IF(R$49="","",IF($B206="","",IFERROR(SUMIFS('Dvd Calendar'!$E$1721:$CZ$1721,'Dvd Calendar'!$E$1720:$CZ$1720,"&gt;"&amp;R$48,'Dvd Calendar'!$E$1720:$CZ$1720,"&lt;="&amp;R$49)+SUMPRODUCT(('Dvd Calendar'!$E$1713:$CZ$1713&gt;R$48)*('Dvd Calendar'!$E$1713:$CZ$1713&lt;=R$49)*'Dvd Calendar'!$E$1716:$CZ$1716*(('Dvd Calendar'!$E$1718:$CZ$1718='Field Check'!$C$53)*('Field Check'!$C$53&lt;&gt;"")+('Dvd Calendar'!$E$1718:$CZ$1718='Field Check'!$C$54)*('Field Check'!$C$54&lt;&gt;"")+('Dvd Calendar'!$E$1718:$CZ$1718='Field Check'!$C$55)*('Field Check'!$C$55&lt;&gt;"")+('Dvd Calendar'!$E$1718:$CZ$1718='Field Check'!$C$56)*('Field Check'!$C$56&lt;&gt;"")+('Dvd Calendar'!$E$1718:$CZ$1718='Field Check'!$C$57)*('Field Check'!$C$57&lt;&gt;""))*(COUNTIF('Dvd Calendar'!$E$1720:$CZ$1720,'Dvd Calendar'!$E$1713:$CZ$1713)=0)),"")))</f>
        <v/>
      </c>
    </row>
    <row r="207">
      <c r="B207" s="126">
        <f>IF('AS51'!$C$162="","",'AS51'!$C$162)</f>
        <v/>
      </c>
      <c r="C207" s="77">
        <f>IF(C$49="","",IF($B207="","",IFERROR(SUMIFS('Dvd Calendar'!$E$1732:$CZ$1732,'Dvd Calendar'!$E$1731:$CZ$1731,"&gt;"&amp;C$48,'Dvd Calendar'!$E$1731:$CZ$1731,"&lt;="&amp;C$49)+SUMPRODUCT(('Dvd Calendar'!$E$1724:$CZ$1724&gt;C$48)*('Dvd Calendar'!$E$1724:$CZ$1724&lt;=C$49)*'Dvd Calendar'!$E$1727:$CZ$1727*(('Dvd Calendar'!$E$1729:$CZ$1729='Field Check'!$C$53)*('Field Check'!$C$53&lt;&gt;"")+('Dvd Calendar'!$E$1729:$CZ$1729='Field Check'!$C$54)*('Field Check'!$C$54&lt;&gt;"")+('Dvd Calendar'!$E$1729:$CZ$1729='Field Check'!$C$55)*('Field Check'!$C$55&lt;&gt;"")+('Dvd Calendar'!$E$1729:$CZ$1729='Field Check'!$C$56)*('Field Check'!$C$56&lt;&gt;"")+('Dvd Calendar'!$E$1729:$CZ$1729='Field Check'!$C$57)*('Field Check'!$C$57&lt;&gt;""))*(COUNTIF('Dvd Calendar'!$E$1731:$CZ$1731,'Dvd Calendar'!$E$1724:$CZ$1724)=0)),"")))</f>
        <v/>
      </c>
      <c r="D207" s="77">
        <f>IF(D$49="","",IF($B207="","",IFERROR(SUMIFS('Dvd Calendar'!$E$1732:$CZ$1732,'Dvd Calendar'!$E$1731:$CZ$1731,"&gt;"&amp;D$48,'Dvd Calendar'!$E$1731:$CZ$1731,"&lt;="&amp;D$49)+SUMPRODUCT(('Dvd Calendar'!$E$1724:$CZ$1724&gt;D$48)*('Dvd Calendar'!$E$1724:$CZ$1724&lt;=D$49)*'Dvd Calendar'!$E$1727:$CZ$1727*(('Dvd Calendar'!$E$1729:$CZ$1729='Field Check'!$C$53)*('Field Check'!$C$53&lt;&gt;"")+('Dvd Calendar'!$E$1729:$CZ$1729='Field Check'!$C$54)*('Field Check'!$C$54&lt;&gt;"")+('Dvd Calendar'!$E$1729:$CZ$1729='Field Check'!$C$55)*('Field Check'!$C$55&lt;&gt;"")+('Dvd Calendar'!$E$1729:$CZ$1729='Field Check'!$C$56)*('Field Check'!$C$56&lt;&gt;"")+('Dvd Calendar'!$E$1729:$CZ$1729='Field Check'!$C$57)*('Field Check'!$C$57&lt;&gt;""))*(COUNTIF('Dvd Calendar'!$E$1731:$CZ$1731,'Dvd Calendar'!$E$1724:$CZ$1724)=0)),"")))</f>
        <v/>
      </c>
      <c r="E207" s="77">
        <f>IF(E$49="","",IF($B207="","",IFERROR(SUMIFS('Dvd Calendar'!$E$1732:$CZ$1732,'Dvd Calendar'!$E$1731:$CZ$1731,"&gt;"&amp;E$48,'Dvd Calendar'!$E$1731:$CZ$1731,"&lt;="&amp;E$49)+SUMPRODUCT(('Dvd Calendar'!$E$1724:$CZ$1724&gt;E$48)*('Dvd Calendar'!$E$1724:$CZ$1724&lt;=E$49)*'Dvd Calendar'!$E$1727:$CZ$1727*(('Dvd Calendar'!$E$1729:$CZ$1729='Field Check'!$C$53)*('Field Check'!$C$53&lt;&gt;"")+('Dvd Calendar'!$E$1729:$CZ$1729='Field Check'!$C$54)*('Field Check'!$C$54&lt;&gt;"")+('Dvd Calendar'!$E$1729:$CZ$1729='Field Check'!$C$55)*('Field Check'!$C$55&lt;&gt;"")+('Dvd Calendar'!$E$1729:$CZ$1729='Field Check'!$C$56)*('Field Check'!$C$56&lt;&gt;"")+('Dvd Calendar'!$E$1729:$CZ$1729='Field Check'!$C$57)*('Field Check'!$C$57&lt;&gt;""))*(COUNTIF('Dvd Calendar'!$E$1731:$CZ$1731,'Dvd Calendar'!$E$1724:$CZ$1724)=0)),"")))</f>
        <v/>
      </c>
      <c r="F207" s="77">
        <f>IF(F$49="","",IF($B207="","",IFERROR(SUMIFS('Dvd Calendar'!$E$1732:$CZ$1732,'Dvd Calendar'!$E$1731:$CZ$1731,"&gt;"&amp;F$48,'Dvd Calendar'!$E$1731:$CZ$1731,"&lt;="&amp;F$49)+SUMPRODUCT(('Dvd Calendar'!$E$1724:$CZ$1724&gt;F$48)*('Dvd Calendar'!$E$1724:$CZ$1724&lt;=F$49)*'Dvd Calendar'!$E$1727:$CZ$1727*(('Dvd Calendar'!$E$1729:$CZ$1729='Field Check'!$C$53)*('Field Check'!$C$53&lt;&gt;"")+('Dvd Calendar'!$E$1729:$CZ$1729='Field Check'!$C$54)*('Field Check'!$C$54&lt;&gt;"")+('Dvd Calendar'!$E$1729:$CZ$1729='Field Check'!$C$55)*('Field Check'!$C$55&lt;&gt;"")+('Dvd Calendar'!$E$1729:$CZ$1729='Field Check'!$C$56)*('Field Check'!$C$56&lt;&gt;"")+('Dvd Calendar'!$E$1729:$CZ$1729='Field Check'!$C$57)*('Field Check'!$C$57&lt;&gt;""))*(COUNTIF('Dvd Calendar'!$E$1731:$CZ$1731,'Dvd Calendar'!$E$1724:$CZ$1724)=0)),"")))</f>
        <v/>
      </c>
      <c r="G207" s="77">
        <f>IF(G$49="","",IF($B207="","",IFERROR(SUMIFS('Dvd Calendar'!$E$1732:$CZ$1732,'Dvd Calendar'!$E$1731:$CZ$1731,"&gt;"&amp;G$48,'Dvd Calendar'!$E$1731:$CZ$1731,"&lt;="&amp;G$49)+SUMPRODUCT(('Dvd Calendar'!$E$1724:$CZ$1724&gt;G$48)*('Dvd Calendar'!$E$1724:$CZ$1724&lt;=G$49)*'Dvd Calendar'!$E$1727:$CZ$1727*(('Dvd Calendar'!$E$1729:$CZ$1729='Field Check'!$C$53)*('Field Check'!$C$53&lt;&gt;"")+('Dvd Calendar'!$E$1729:$CZ$1729='Field Check'!$C$54)*('Field Check'!$C$54&lt;&gt;"")+('Dvd Calendar'!$E$1729:$CZ$1729='Field Check'!$C$55)*('Field Check'!$C$55&lt;&gt;"")+('Dvd Calendar'!$E$1729:$CZ$1729='Field Check'!$C$56)*('Field Check'!$C$56&lt;&gt;"")+('Dvd Calendar'!$E$1729:$CZ$1729='Field Check'!$C$57)*('Field Check'!$C$57&lt;&gt;""))*(COUNTIF('Dvd Calendar'!$E$1731:$CZ$1731,'Dvd Calendar'!$E$1724:$CZ$1724)=0)),"")))</f>
        <v/>
      </c>
      <c r="H207" s="77">
        <f>IF(H$49="","",IF($B207="","",IFERROR(SUMIFS('Dvd Calendar'!$E$1732:$CZ$1732,'Dvd Calendar'!$E$1731:$CZ$1731,"&gt;"&amp;H$48,'Dvd Calendar'!$E$1731:$CZ$1731,"&lt;="&amp;H$49)+SUMPRODUCT(('Dvd Calendar'!$E$1724:$CZ$1724&gt;H$48)*('Dvd Calendar'!$E$1724:$CZ$1724&lt;=H$49)*'Dvd Calendar'!$E$1727:$CZ$1727*(('Dvd Calendar'!$E$1729:$CZ$1729='Field Check'!$C$53)*('Field Check'!$C$53&lt;&gt;"")+('Dvd Calendar'!$E$1729:$CZ$1729='Field Check'!$C$54)*('Field Check'!$C$54&lt;&gt;"")+('Dvd Calendar'!$E$1729:$CZ$1729='Field Check'!$C$55)*('Field Check'!$C$55&lt;&gt;"")+('Dvd Calendar'!$E$1729:$CZ$1729='Field Check'!$C$56)*('Field Check'!$C$56&lt;&gt;"")+('Dvd Calendar'!$E$1729:$CZ$1729='Field Check'!$C$57)*('Field Check'!$C$57&lt;&gt;""))*(COUNTIF('Dvd Calendar'!$E$1731:$CZ$1731,'Dvd Calendar'!$E$1724:$CZ$1724)=0)),"")))</f>
        <v/>
      </c>
      <c r="I207" s="77">
        <f>IF(I$49="","",IF($B207="","",IFERROR(SUMIFS('Dvd Calendar'!$E$1732:$CZ$1732,'Dvd Calendar'!$E$1731:$CZ$1731,"&gt;"&amp;I$48,'Dvd Calendar'!$E$1731:$CZ$1731,"&lt;="&amp;I$49)+SUMPRODUCT(('Dvd Calendar'!$E$1724:$CZ$1724&gt;I$48)*('Dvd Calendar'!$E$1724:$CZ$1724&lt;=I$49)*'Dvd Calendar'!$E$1727:$CZ$1727*(('Dvd Calendar'!$E$1729:$CZ$1729='Field Check'!$C$53)*('Field Check'!$C$53&lt;&gt;"")+('Dvd Calendar'!$E$1729:$CZ$1729='Field Check'!$C$54)*('Field Check'!$C$54&lt;&gt;"")+('Dvd Calendar'!$E$1729:$CZ$1729='Field Check'!$C$55)*('Field Check'!$C$55&lt;&gt;"")+('Dvd Calendar'!$E$1729:$CZ$1729='Field Check'!$C$56)*('Field Check'!$C$56&lt;&gt;"")+('Dvd Calendar'!$E$1729:$CZ$1729='Field Check'!$C$57)*('Field Check'!$C$57&lt;&gt;""))*(COUNTIF('Dvd Calendar'!$E$1731:$CZ$1731,'Dvd Calendar'!$E$1724:$CZ$1724)=0)),"")))</f>
        <v/>
      </c>
      <c r="J207" s="77">
        <f>IF(J$49="","",IF($B207="","",IFERROR(SUMIFS('Dvd Calendar'!$E$1732:$CZ$1732,'Dvd Calendar'!$E$1731:$CZ$1731,"&gt;"&amp;J$48,'Dvd Calendar'!$E$1731:$CZ$1731,"&lt;="&amp;J$49)+SUMPRODUCT(('Dvd Calendar'!$E$1724:$CZ$1724&gt;J$48)*('Dvd Calendar'!$E$1724:$CZ$1724&lt;=J$49)*'Dvd Calendar'!$E$1727:$CZ$1727*(('Dvd Calendar'!$E$1729:$CZ$1729='Field Check'!$C$53)*('Field Check'!$C$53&lt;&gt;"")+('Dvd Calendar'!$E$1729:$CZ$1729='Field Check'!$C$54)*('Field Check'!$C$54&lt;&gt;"")+('Dvd Calendar'!$E$1729:$CZ$1729='Field Check'!$C$55)*('Field Check'!$C$55&lt;&gt;"")+('Dvd Calendar'!$E$1729:$CZ$1729='Field Check'!$C$56)*('Field Check'!$C$56&lt;&gt;"")+('Dvd Calendar'!$E$1729:$CZ$1729='Field Check'!$C$57)*('Field Check'!$C$57&lt;&gt;""))*(COUNTIF('Dvd Calendar'!$E$1731:$CZ$1731,'Dvd Calendar'!$E$1724:$CZ$1724)=0)),"")))</f>
        <v/>
      </c>
      <c r="K207" s="77">
        <f>IF(K$49="","",IF($B207="","",IFERROR(SUMIFS('Dvd Calendar'!$E$1732:$CZ$1732,'Dvd Calendar'!$E$1731:$CZ$1731,"&gt;"&amp;K$48,'Dvd Calendar'!$E$1731:$CZ$1731,"&lt;="&amp;K$49)+SUMPRODUCT(('Dvd Calendar'!$E$1724:$CZ$1724&gt;K$48)*('Dvd Calendar'!$E$1724:$CZ$1724&lt;=K$49)*'Dvd Calendar'!$E$1727:$CZ$1727*(('Dvd Calendar'!$E$1729:$CZ$1729='Field Check'!$C$53)*('Field Check'!$C$53&lt;&gt;"")+('Dvd Calendar'!$E$1729:$CZ$1729='Field Check'!$C$54)*('Field Check'!$C$54&lt;&gt;"")+('Dvd Calendar'!$E$1729:$CZ$1729='Field Check'!$C$55)*('Field Check'!$C$55&lt;&gt;"")+('Dvd Calendar'!$E$1729:$CZ$1729='Field Check'!$C$56)*('Field Check'!$C$56&lt;&gt;"")+('Dvd Calendar'!$E$1729:$CZ$1729='Field Check'!$C$57)*('Field Check'!$C$57&lt;&gt;""))*(COUNTIF('Dvd Calendar'!$E$1731:$CZ$1731,'Dvd Calendar'!$E$1724:$CZ$1724)=0)),"")))</f>
        <v/>
      </c>
      <c r="L207" s="77">
        <f>IF(L$49="","",IF($B207="","",IFERROR(SUMIFS('Dvd Calendar'!$E$1732:$CZ$1732,'Dvd Calendar'!$E$1731:$CZ$1731,"&gt;"&amp;L$48,'Dvd Calendar'!$E$1731:$CZ$1731,"&lt;="&amp;L$49)+SUMPRODUCT(('Dvd Calendar'!$E$1724:$CZ$1724&gt;L$48)*('Dvd Calendar'!$E$1724:$CZ$1724&lt;=L$49)*'Dvd Calendar'!$E$1727:$CZ$1727*(('Dvd Calendar'!$E$1729:$CZ$1729='Field Check'!$C$53)*('Field Check'!$C$53&lt;&gt;"")+('Dvd Calendar'!$E$1729:$CZ$1729='Field Check'!$C$54)*('Field Check'!$C$54&lt;&gt;"")+('Dvd Calendar'!$E$1729:$CZ$1729='Field Check'!$C$55)*('Field Check'!$C$55&lt;&gt;"")+('Dvd Calendar'!$E$1729:$CZ$1729='Field Check'!$C$56)*('Field Check'!$C$56&lt;&gt;"")+('Dvd Calendar'!$E$1729:$CZ$1729='Field Check'!$C$57)*('Field Check'!$C$57&lt;&gt;""))*(COUNTIF('Dvd Calendar'!$E$1731:$CZ$1731,'Dvd Calendar'!$E$1724:$CZ$1724)=0)),"")))</f>
        <v/>
      </c>
      <c r="M207" s="77">
        <f>IF(M$49="","",IF($B207="","",IFERROR(SUMIFS('Dvd Calendar'!$E$1732:$CZ$1732,'Dvd Calendar'!$E$1731:$CZ$1731,"&gt;"&amp;M$48,'Dvd Calendar'!$E$1731:$CZ$1731,"&lt;="&amp;M$49)+SUMPRODUCT(('Dvd Calendar'!$E$1724:$CZ$1724&gt;M$48)*('Dvd Calendar'!$E$1724:$CZ$1724&lt;=M$49)*'Dvd Calendar'!$E$1727:$CZ$1727*(('Dvd Calendar'!$E$1729:$CZ$1729='Field Check'!$C$53)*('Field Check'!$C$53&lt;&gt;"")+('Dvd Calendar'!$E$1729:$CZ$1729='Field Check'!$C$54)*('Field Check'!$C$54&lt;&gt;"")+('Dvd Calendar'!$E$1729:$CZ$1729='Field Check'!$C$55)*('Field Check'!$C$55&lt;&gt;"")+('Dvd Calendar'!$E$1729:$CZ$1729='Field Check'!$C$56)*('Field Check'!$C$56&lt;&gt;"")+('Dvd Calendar'!$E$1729:$CZ$1729='Field Check'!$C$57)*('Field Check'!$C$57&lt;&gt;""))*(COUNTIF('Dvd Calendar'!$E$1731:$CZ$1731,'Dvd Calendar'!$E$1724:$CZ$1724)=0)),"")))</f>
        <v/>
      </c>
      <c r="N207" s="77">
        <f>IF(N$49="","",IF($B207="","",IFERROR(SUMIFS('Dvd Calendar'!$E$1732:$CZ$1732,'Dvd Calendar'!$E$1731:$CZ$1731,"&gt;"&amp;N$48,'Dvd Calendar'!$E$1731:$CZ$1731,"&lt;="&amp;N$49)+SUMPRODUCT(('Dvd Calendar'!$E$1724:$CZ$1724&gt;N$48)*('Dvd Calendar'!$E$1724:$CZ$1724&lt;=N$49)*'Dvd Calendar'!$E$1727:$CZ$1727*(('Dvd Calendar'!$E$1729:$CZ$1729='Field Check'!$C$53)*('Field Check'!$C$53&lt;&gt;"")+('Dvd Calendar'!$E$1729:$CZ$1729='Field Check'!$C$54)*('Field Check'!$C$54&lt;&gt;"")+('Dvd Calendar'!$E$1729:$CZ$1729='Field Check'!$C$55)*('Field Check'!$C$55&lt;&gt;"")+('Dvd Calendar'!$E$1729:$CZ$1729='Field Check'!$C$56)*('Field Check'!$C$56&lt;&gt;"")+('Dvd Calendar'!$E$1729:$CZ$1729='Field Check'!$C$57)*('Field Check'!$C$57&lt;&gt;""))*(COUNTIF('Dvd Calendar'!$E$1731:$CZ$1731,'Dvd Calendar'!$E$1724:$CZ$1724)=0)),"")))</f>
        <v/>
      </c>
      <c r="O207" s="77">
        <f>IF(O$49="","",IF($B207="","",IFERROR(SUMIFS('Dvd Calendar'!$E$1732:$CZ$1732,'Dvd Calendar'!$E$1731:$CZ$1731,"&gt;"&amp;O$48,'Dvd Calendar'!$E$1731:$CZ$1731,"&lt;="&amp;O$49)+SUMPRODUCT(('Dvd Calendar'!$E$1724:$CZ$1724&gt;O$48)*('Dvd Calendar'!$E$1724:$CZ$1724&lt;=O$49)*'Dvd Calendar'!$E$1727:$CZ$1727*(('Dvd Calendar'!$E$1729:$CZ$1729='Field Check'!$C$53)*('Field Check'!$C$53&lt;&gt;"")+('Dvd Calendar'!$E$1729:$CZ$1729='Field Check'!$C$54)*('Field Check'!$C$54&lt;&gt;"")+('Dvd Calendar'!$E$1729:$CZ$1729='Field Check'!$C$55)*('Field Check'!$C$55&lt;&gt;"")+('Dvd Calendar'!$E$1729:$CZ$1729='Field Check'!$C$56)*('Field Check'!$C$56&lt;&gt;"")+('Dvd Calendar'!$E$1729:$CZ$1729='Field Check'!$C$57)*('Field Check'!$C$57&lt;&gt;""))*(COUNTIF('Dvd Calendar'!$E$1731:$CZ$1731,'Dvd Calendar'!$E$1724:$CZ$1724)=0)),"")))</f>
        <v/>
      </c>
      <c r="P207" s="77">
        <f>IF(P$49="","",IF($B207="","",IFERROR(SUMIFS('Dvd Calendar'!$E$1732:$CZ$1732,'Dvd Calendar'!$E$1731:$CZ$1731,"&gt;"&amp;P$48,'Dvd Calendar'!$E$1731:$CZ$1731,"&lt;="&amp;P$49)+SUMPRODUCT(('Dvd Calendar'!$E$1724:$CZ$1724&gt;P$48)*('Dvd Calendar'!$E$1724:$CZ$1724&lt;=P$49)*'Dvd Calendar'!$E$1727:$CZ$1727*(('Dvd Calendar'!$E$1729:$CZ$1729='Field Check'!$C$53)*('Field Check'!$C$53&lt;&gt;"")+('Dvd Calendar'!$E$1729:$CZ$1729='Field Check'!$C$54)*('Field Check'!$C$54&lt;&gt;"")+('Dvd Calendar'!$E$1729:$CZ$1729='Field Check'!$C$55)*('Field Check'!$C$55&lt;&gt;"")+('Dvd Calendar'!$E$1729:$CZ$1729='Field Check'!$C$56)*('Field Check'!$C$56&lt;&gt;"")+('Dvd Calendar'!$E$1729:$CZ$1729='Field Check'!$C$57)*('Field Check'!$C$57&lt;&gt;""))*(COUNTIF('Dvd Calendar'!$E$1731:$CZ$1731,'Dvd Calendar'!$E$1724:$CZ$1724)=0)),"")))</f>
        <v/>
      </c>
      <c r="Q207" s="77">
        <f>IF(Q$49="","",IF($B207="","",IFERROR(SUMIFS('Dvd Calendar'!$E$1732:$CZ$1732,'Dvd Calendar'!$E$1731:$CZ$1731,"&gt;"&amp;Q$48,'Dvd Calendar'!$E$1731:$CZ$1731,"&lt;="&amp;Q$49)+SUMPRODUCT(('Dvd Calendar'!$E$1724:$CZ$1724&gt;Q$48)*('Dvd Calendar'!$E$1724:$CZ$1724&lt;=Q$49)*'Dvd Calendar'!$E$1727:$CZ$1727*(('Dvd Calendar'!$E$1729:$CZ$1729='Field Check'!$C$53)*('Field Check'!$C$53&lt;&gt;"")+('Dvd Calendar'!$E$1729:$CZ$1729='Field Check'!$C$54)*('Field Check'!$C$54&lt;&gt;"")+('Dvd Calendar'!$E$1729:$CZ$1729='Field Check'!$C$55)*('Field Check'!$C$55&lt;&gt;"")+('Dvd Calendar'!$E$1729:$CZ$1729='Field Check'!$C$56)*('Field Check'!$C$56&lt;&gt;"")+('Dvd Calendar'!$E$1729:$CZ$1729='Field Check'!$C$57)*('Field Check'!$C$57&lt;&gt;""))*(COUNTIF('Dvd Calendar'!$E$1731:$CZ$1731,'Dvd Calendar'!$E$1724:$CZ$1724)=0)),"")))</f>
        <v/>
      </c>
      <c r="R207" s="77">
        <f>IF(R$49="","",IF($B207="","",IFERROR(SUMIFS('Dvd Calendar'!$E$1732:$CZ$1732,'Dvd Calendar'!$E$1731:$CZ$1731,"&gt;"&amp;R$48,'Dvd Calendar'!$E$1731:$CZ$1731,"&lt;="&amp;R$49)+SUMPRODUCT(('Dvd Calendar'!$E$1724:$CZ$1724&gt;R$48)*('Dvd Calendar'!$E$1724:$CZ$1724&lt;=R$49)*'Dvd Calendar'!$E$1727:$CZ$1727*(('Dvd Calendar'!$E$1729:$CZ$1729='Field Check'!$C$53)*('Field Check'!$C$53&lt;&gt;"")+('Dvd Calendar'!$E$1729:$CZ$1729='Field Check'!$C$54)*('Field Check'!$C$54&lt;&gt;"")+('Dvd Calendar'!$E$1729:$CZ$1729='Field Check'!$C$55)*('Field Check'!$C$55&lt;&gt;"")+('Dvd Calendar'!$E$1729:$CZ$1729='Field Check'!$C$56)*('Field Check'!$C$56&lt;&gt;"")+('Dvd Calendar'!$E$1729:$CZ$1729='Field Check'!$C$57)*('Field Check'!$C$57&lt;&gt;""))*(COUNTIF('Dvd Calendar'!$E$1731:$CZ$1731,'Dvd Calendar'!$E$1724:$CZ$1724)=0)),"")))</f>
        <v/>
      </c>
    </row>
    <row r="208">
      <c r="B208" s="126">
        <f>IF('AS51'!$C$163="","",'AS51'!$C$163)</f>
        <v/>
      </c>
      <c r="C208" s="77">
        <f>IF(C$49="","",IF($B208="","",IFERROR(SUMIFS('Dvd Calendar'!$E$1743:$CZ$1743,'Dvd Calendar'!$E$1742:$CZ$1742,"&gt;"&amp;C$48,'Dvd Calendar'!$E$1742:$CZ$1742,"&lt;="&amp;C$49)+SUMPRODUCT(('Dvd Calendar'!$E$1735:$CZ$1735&gt;C$48)*('Dvd Calendar'!$E$1735:$CZ$1735&lt;=C$49)*'Dvd Calendar'!$E$1738:$CZ$1738*(('Dvd Calendar'!$E$1740:$CZ$1740='Field Check'!$C$53)*('Field Check'!$C$53&lt;&gt;"")+('Dvd Calendar'!$E$1740:$CZ$1740='Field Check'!$C$54)*('Field Check'!$C$54&lt;&gt;"")+('Dvd Calendar'!$E$1740:$CZ$1740='Field Check'!$C$55)*('Field Check'!$C$55&lt;&gt;"")+('Dvd Calendar'!$E$1740:$CZ$1740='Field Check'!$C$56)*('Field Check'!$C$56&lt;&gt;"")+('Dvd Calendar'!$E$1740:$CZ$1740='Field Check'!$C$57)*('Field Check'!$C$57&lt;&gt;""))*(COUNTIF('Dvd Calendar'!$E$1742:$CZ$1742,'Dvd Calendar'!$E$1735:$CZ$1735)=0)),"")))</f>
        <v/>
      </c>
      <c r="D208" s="77">
        <f>IF(D$49="","",IF($B208="","",IFERROR(SUMIFS('Dvd Calendar'!$E$1743:$CZ$1743,'Dvd Calendar'!$E$1742:$CZ$1742,"&gt;"&amp;D$48,'Dvd Calendar'!$E$1742:$CZ$1742,"&lt;="&amp;D$49)+SUMPRODUCT(('Dvd Calendar'!$E$1735:$CZ$1735&gt;D$48)*('Dvd Calendar'!$E$1735:$CZ$1735&lt;=D$49)*'Dvd Calendar'!$E$1738:$CZ$1738*(('Dvd Calendar'!$E$1740:$CZ$1740='Field Check'!$C$53)*('Field Check'!$C$53&lt;&gt;"")+('Dvd Calendar'!$E$1740:$CZ$1740='Field Check'!$C$54)*('Field Check'!$C$54&lt;&gt;"")+('Dvd Calendar'!$E$1740:$CZ$1740='Field Check'!$C$55)*('Field Check'!$C$55&lt;&gt;"")+('Dvd Calendar'!$E$1740:$CZ$1740='Field Check'!$C$56)*('Field Check'!$C$56&lt;&gt;"")+('Dvd Calendar'!$E$1740:$CZ$1740='Field Check'!$C$57)*('Field Check'!$C$57&lt;&gt;""))*(COUNTIF('Dvd Calendar'!$E$1742:$CZ$1742,'Dvd Calendar'!$E$1735:$CZ$1735)=0)),"")))</f>
        <v/>
      </c>
      <c r="E208" s="77">
        <f>IF(E$49="","",IF($B208="","",IFERROR(SUMIFS('Dvd Calendar'!$E$1743:$CZ$1743,'Dvd Calendar'!$E$1742:$CZ$1742,"&gt;"&amp;E$48,'Dvd Calendar'!$E$1742:$CZ$1742,"&lt;="&amp;E$49)+SUMPRODUCT(('Dvd Calendar'!$E$1735:$CZ$1735&gt;E$48)*('Dvd Calendar'!$E$1735:$CZ$1735&lt;=E$49)*'Dvd Calendar'!$E$1738:$CZ$1738*(('Dvd Calendar'!$E$1740:$CZ$1740='Field Check'!$C$53)*('Field Check'!$C$53&lt;&gt;"")+('Dvd Calendar'!$E$1740:$CZ$1740='Field Check'!$C$54)*('Field Check'!$C$54&lt;&gt;"")+('Dvd Calendar'!$E$1740:$CZ$1740='Field Check'!$C$55)*('Field Check'!$C$55&lt;&gt;"")+('Dvd Calendar'!$E$1740:$CZ$1740='Field Check'!$C$56)*('Field Check'!$C$56&lt;&gt;"")+('Dvd Calendar'!$E$1740:$CZ$1740='Field Check'!$C$57)*('Field Check'!$C$57&lt;&gt;""))*(COUNTIF('Dvd Calendar'!$E$1742:$CZ$1742,'Dvd Calendar'!$E$1735:$CZ$1735)=0)),"")))</f>
        <v/>
      </c>
      <c r="F208" s="77">
        <f>IF(F$49="","",IF($B208="","",IFERROR(SUMIFS('Dvd Calendar'!$E$1743:$CZ$1743,'Dvd Calendar'!$E$1742:$CZ$1742,"&gt;"&amp;F$48,'Dvd Calendar'!$E$1742:$CZ$1742,"&lt;="&amp;F$49)+SUMPRODUCT(('Dvd Calendar'!$E$1735:$CZ$1735&gt;F$48)*('Dvd Calendar'!$E$1735:$CZ$1735&lt;=F$49)*'Dvd Calendar'!$E$1738:$CZ$1738*(('Dvd Calendar'!$E$1740:$CZ$1740='Field Check'!$C$53)*('Field Check'!$C$53&lt;&gt;"")+('Dvd Calendar'!$E$1740:$CZ$1740='Field Check'!$C$54)*('Field Check'!$C$54&lt;&gt;"")+('Dvd Calendar'!$E$1740:$CZ$1740='Field Check'!$C$55)*('Field Check'!$C$55&lt;&gt;"")+('Dvd Calendar'!$E$1740:$CZ$1740='Field Check'!$C$56)*('Field Check'!$C$56&lt;&gt;"")+('Dvd Calendar'!$E$1740:$CZ$1740='Field Check'!$C$57)*('Field Check'!$C$57&lt;&gt;""))*(COUNTIF('Dvd Calendar'!$E$1742:$CZ$1742,'Dvd Calendar'!$E$1735:$CZ$1735)=0)),"")))</f>
        <v/>
      </c>
      <c r="G208" s="77">
        <f>IF(G$49="","",IF($B208="","",IFERROR(SUMIFS('Dvd Calendar'!$E$1743:$CZ$1743,'Dvd Calendar'!$E$1742:$CZ$1742,"&gt;"&amp;G$48,'Dvd Calendar'!$E$1742:$CZ$1742,"&lt;="&amp;G$49)+SUMPRODUCT(('Dvd Calendar'!$E$1735:$CZ$1735&gt;G$48)*('Dvd Calendar'!$E$1735:$CZ$1735&lt;=G$49)*'Dvd Calendar'!$E$1738:$CZ$1738*(('Dvd Calendar'!$E$1740:$CZ$1740='Field Check'!$C$53)*('Field Check'!$C$53&lt;&gt;"")+('Dvd Calendar'!$E$1740:$CZ$1740='Field Check'!$C$54)*('Field Check'!$C$54&lt;&gt;"")+('Dvd Calendar'!$E$1740:$CZ$1740='Field Check'!$C$55)*('Field Check'!$C$55&lt;&gt;"")+('Dvd Calendar'!$E$1740:$CZ$1740='Field Check'!$C$56)*('Field Check'!$C$56&lt;&gt;"")+('Dvd Calendar'!$E$1740:$CZ$1740='Field Check'!$C$57)*('Field Check'!$C$57&lt;&gt;""))*(COUNTIF('Dvd Calendar'!$E$1742:$CZ$1742,'Dvd Calendar'!$E$1735:$CZ$1735)=0)),"")))</f>
        <v/>
      </c>
      <c r="H208" s="77">
        <f>IF(H$49="","",IF($B208="","",IFERROR(SUMIFS('Dvd Calendar'!$E$1743:$CZ$1743,'Dvd Calendar'!$E$1742:$CZ$1742,"&gt;"&amp;H$48,'Dvd Calendar'!$E$1742:$CZ$1742,"&lt;="&amp;H$49)+SUMPRODUCT(('Dvd Calendar'!$E$1735:$CZ$1735&gt;H$48)*('Dvd Calendar'!$E$1735:$CZ$1735&lt;=H$49)*'Dvd Calendar'!$E$1738:$CZ$1738*(('Dvd Calendar'!$E$1740:$CZ$1740='Field Check'!$C$53)*('Field Check'!$C$53&lt;&gt;"")+('Dvd Calendar'!$E$1740:$CZ$1740='Field Check'!$C$54)*('Field Check'!$C$54&lt;&gt;"")+('Dvd Calendar'!$E$1740:$CZ$1740='Field Check'!$C$55)*('Field Check'!$C$55&lt;&gt;"")+('Dvd Calendar'!$E$1740:$CZ$1740='Field Check'!$C$56)*('Field Check'!$C$56&lt;&gt;"")+('Dvd Calendar'!$E$1740:$CZ$1740='Field Check'!$C$57)*('Field Check'!$C$57&lt;&gt;""))*(COUNTIF('Dvd Calendar'!$E$1742:$CZ$1742,'Dvd Calendar'!$E$1735:$CZ$1735)=0)),"")))</f>
        <v/>
      </c>
      <c r="I208" s="77">
        <f>IF(I$49="","",IF($B208="","",IFERROR(SUMIFS('Dvd Calendar'!$E$1743:$CZ$1743,'Dvd Calendar'!$E$1742:$CZ$1742,"&gt;"&amp;I$48,'Dvd Calendar'!$E$1742:$CZ$1742,"&lt;="&amp;I$49)+SUMPRODUCT(('Dvd Calendar'!$E$1735:$CZ$1735&gt;I$48)*('Dvd Calendar'!$E$1735:$CZ$1735&lt;=I$49)*'Dvd Calendar'!$E$1738:$CZ$1738*(('Dvd Calendar'!$E$1740:$CZ$1740='Field Check'!$C$53)*('Field Check'!$C$53&lt;&gt;"")+('Dvd Calendar'!$E$1740:$CZ$1740='Field Check'!$C$54)*('Field Check'!$C$54&lt;&gt;"")+('Dvd Calendar'!$E$1740:$CZ$1740='Field Check'!$C$55)*('Field Check'!$C$55&lt;&gt;"")+('Dvd Calendar'!$E$1740:$CZ$1740='Field Check'!$C$56)*('Field Check'!$C$56&lt;&gt;"")+('Dvd Calendar'!$E$1740:$CZ$1740='Field Check'!$C$57)*('Field Check'!$C$57&lt;&gt;""))*(COUNTIF('Dvd Calendar'!$E$1742:$CZ$1742,'Dvd Calendar'!$E$1735:$CZ$1735)=0)),"")))</f>
        <v/>
      </c>
      <c r="J208" s="77">
        <f>IF(J$49="","",IF($B208="","",IFERROR(SUMIFS('Dvd Calendar'!$E$1743:$CZ$1743,'Dvd Calendar'!$E$1742:$CZ$1742,"&gt;"&amp;J$48,'Dvd Calendar'!$E$1742:$CZ$1742,"&lt;="&amp;J$49)+SUMPRODUCT(('Dvd Calendar'!$E$1735:$CZ$1735&gt;J$48)*('Dvd Calendar'!$E$1735:$CZ$1735&lt;=J$49)*'Dvd Calendar'!$E$1738:$CZ$1738*(('Dvd Calendar'!$E$1740:$CZ$1740='Field Check'!$C$53)*('Field Check'!$C$53&lt;&gt;"")+('Dvd Calendar'!$E$1740:$CZ$1740='Field Check'!$C$54)*('Field Check'!$C$54&lt;&gt;"")+('Dvd Calendar'!$E$1740:$CZ$1740='Field Check'!$C$55)*('Field Check'!$C$55&lt;&gt;"")+('Dvd Calendar'!$E$1740:$CZ$1740='Field Check'!$C$56)*('Field Check'!$C$56&lt;&gt;"")+('Dvd Calendar'!$E$1740:$CZ$1740='Field Check'!$C$57)*('Field Check'!$C$57&lt;&gt;""))*(COUNTIF('Dvd Calendar'!$E$1742:$CZ$1742,'Dvd Calendar'!$E$1735:$CZ$1735)=0)),"")))</f>
        <v/>
      </c>
      <c r="K208" s="77">
        <f>IF(K$49="","",IF($B208="","",IFERROR(SUMIFS('Dvd Calendar'!$E$1743:$CZ$1743,'Dvd Calendar'!$E$1742:$CZ$1742,"&gt;"&amp;K$48,'Dvd Calendar'!$E$1742:$CZ$1742,"&lt;="&amp;K$49)+SUMPRODUCT(('Dvd Calendar'!$E$1735:$CZ$1735&gt;K$48)*('Dvd Calendar'!$E$1735:$CZ$1735&lt;=K$49)*'Dvd Calendar'!$E$1738:$CZ$1738*(('Dvd Calendar'!$E$1740:$CZ$1740='Field Check'!$C$53)*('Field Check'!$C$53&lt;&gt;"")+('Dvd Calendar'!$E$1740:$CZ$1740='Field Check'!$C$54)*('Field Check'!$C$54&lt;&gt;"")+('Dvd Calendar'!$E$1740:$CZ$1740='Field Check'!$C$55)*('Field Check'!$C$55&lt;&gt;"")+('Dvd Calendar'!$E$1740:$CZ$1740='Field Check'!$C$56)*('Field Check'!$C$56&lt;&gt;"")+('Dvd Calendar'!$E$1740:$CZ$1740='Field Check'!$C$57)*('Field Check'!$C$57&lt;&gt;""))*(COUNTIF('Dvd Calendar'!$E$1742:$CZ$1742,'Dvd Calendar'!$E$1735:$CZ$1735)=0)),"")))</f>
        <v/>
      </c>
      <c r="L208" s="77">
        <f>IF(L$49="","",IF($B208="","",IFERROR(SUMIFS('Dvd Calendar'!$E$1743:$CZ$1743,'Dvd Calendar'!$E$1742:$CZ$1742,"&gt;"&amp;L$48,'Dvd Calendar'!$E$1742:$CZ$1742,"&lt;="&amp;L$49)+SUMPRODUCT(('Dvd Calendar'!$E$1735:$CZ$1735&gt;L$48)*('Dvd Calendar'!$E$1735:$CZ$1735&lt;=L$49)*'Dvd Calendar'!$E$1738:$CZ$1738*(('Dvd Calendar'!$E$1740:$CZ$1740='Field Check'!$C$53)*('Field Check'!$C$53&lt;&gt;"")+('Dvd Calendar'!$E$1740:$CZ$1740='Field Check'!$C$54)*('Field Check'!$C$54&lt;&gt;"")+('Dvd Calendar'!$E$1740:$CZ$1740='Field Check'!$C$55)*('Field Check'!$C$55&lt;&gt;"")+('Dvd Calendar'!$E$1740:$CZ$1740='Field Check'!$C$56)*('Field Check'!$C$56&lt;&gt;"")+('Dvd Calendar'!$E$1740:$CZ$1740='Field Check'!$C$57)*('Field Check'!$C$57&lt;&gt;""))*(COUNTIF('Dvd Calendar'!$E$1742:$CZ$1742,'Dvd Calendar'!$E$1735:$CZ$1735)=0)),"")))</f>
        <v/>
      </c>
      <c r="M208" s="77">
        <f>IF(M$49="","",IF($B208="","",IFERROR(SUMIFS('Dvd Calendar'!$E$1743:$CZ$1743,'Dvd Calendar'!$E$1742:$CZ$1742,"&gt;"&amp;M$48,'Dvd Calendar'!$E$1742:$CZ$1742,"&lt;="&amp;M$49)+SUMPRODUCT(('Dvd Calendar'!$E$1735:$CZ$1735&gt;M$48)*('Dvd Calendar'!$E$1735:$CZ$1735&lt;=M$49)*'Dvd Calendar'!$E$1738:$CZ$1738*(('Dvd Calendar'!$E$1740:$CZ$1740='Field Check'!$C$53)*('Field Check'!$C$53&lt;&gt;"")+('Dvd Calendar'!$E$1740:$CZ$1740='Field Check'!$C$54)*('Field Check'!$C$54&lt;&gt;"")+('Dvd Calendar'!$E$1740:$CZ$1740='Field Check'!$C$55)*('Field Check'!$C$55&lt;&gt;"")+('Dvd Calendar'!$E$1740:$CZ$1740='Field Check'!$C$56)*('Field Check'!$C$56&lt;&gt;"")+('Dvd Calendar'!$E$1740:$CZ$1740='Field Check'!$C$57)*('Field Check'!$C$57&lt;&gt;""))*(COUNTIF('Dvd Calendar'!$E$1742:$CZ$1742,'Dvd Calendar'!$E$1735:$CZ$1735)=0)),"")))</f>
        <v/>
      </c>
      <c r="N208" s="77">
        <f>IF(N$49="","",IF($B208="","",IFERROR(SUMIFS('Dvd Calendar'!$E$1743:$CZ$1743,'Dvd Calendar'!$E$1742:$CZ$1742,"&gt;"&amp;N$48,'Dvd Calendar'!$E$1742:$CZ$1742,"&lt;="&amp;N$49)+SUMPRODUCT(('Dvd Calendar'!$E$1735:$CZ$1735&gt;N$48)*('Dvd Calendar'!$E$1735:$CZ$1735&lt;=N$49)*'Dvd Calendar'!$E$1738:$CZ$1738*(('Dvd Calendar'!$E$1740:$CZ$1740='Field Check'!$C$53)*('Field Check'!$C$53&lt;&gt;"")+('Dvd Calendar'!$E$1740:$CZ$1740='Field Check'!$C$54)*('Field Check'!$C$54&lt;&gt;"")+('Dvd Calendar'!$E$1740:$CZ$1740='Field Check'!$C$55)*('Field Check'!$C$55&lt;&gt;"")+('Dvd Calendar'!$E$1740:$CZ$1740='Field Check'!$C$56)*('Field Check'!$C$56&lt;&gt;"")+('Dvd Calendar'!$E$1740:$CZ$1740='Field Check'!$C$57)*('Field Check'!$C$57&lt;&gt;""))*(COUNTIF('Dvd Calendar'!$E$1742:$CZ$1742,'Dvd Calendar'!$E$1735:$CZ$1735)=0)),"")))</f>
        <v/>
      </c>
      <c r="O208" s="77">
        <f>IF(O$49="","",IF($B208="","",IFERROR(SUMIFS('Dvd Calendar'!$E$1743:$CZ$1743,'Dvd Calendar'!$E$1742:$CZ$1742,"&gt;"&amp;O$48,'Dvd Calendar'!$E$1742:$CZ$1742,"&lt;="&amp;O$49)+SUMPRODUCT(('Dvd Calendar'!$E$1735:$CZ$1735&gt;O$48)*('Dvd Calendar'!$E$1735:$CZ$1735&lt;=O$49)*'Dvd Calendar'!$E$1738:$CZ$1738*(('Dvd Calendar'!$E$1740:$CZ$1740='Field Check'!$C$53)*('Field Check'!$C$53&lt;&gt;"")+('Dvd Calendar'!$E$1740:$CZ$1740='Field Check'!$C$54)*('Field Check'!$C$54&lt;&gt;"")+('Dvd Calendar'!$E$1740:$CZ$1740='Field Check'!$C$55)*('Field Check'!$C$55&lt;&gt;"")+('Dvd Calendar'!$E$1740:$CZ$1740='Field Check'!$C$56)*('Field Check'!$C$56&lt;&gt;"")+('Dvd Calendar'!$E$1740:$CZ$1740='Field Check'!$C$57)*('Field Check'!$C$57&lt;&gt;""))*(COUNTIF('Dvd Calendar'!$E$1742:$CZ$1742,'Dvd Calendar'!$E$1735:$CZ$1735)=0)),"")))</f>
        <v/>
      </c>
      <c r="P208" s="77">
        <f>IF(P$49="","",IF($B208="","",IFERROR(SUMIFS('Dvd Calendar'!$E$1743:$CZ$1743,'Dvd Calendar'!$E$1742:$CZ$1742,"&gt;"&amp;P$48,'Dvd Calendar'!$E$1742:$CZ$1742,"&lt;="&amp;P$49)+SUMPRODUCT(('Dvd Calendar'!$E$1735:$CZ$1735&gt;P$48)*('Dvd Calendar'!$E$1735:$CZ$1735&lt;=P$49)*'Dvd Calendar'!$E$1738:$CZ$1738*(('Dvd Calendar'!$E$1740:$CZ$1740='Field Check'!$C$53)*('Field Check'!$C$53&lt;&gt;"")+('Dvd Calendar'!$E$1740:$CZ$1740='Field Check'!$C$54)*('Field Check'!$C$54&lt;&gt;"")+('Dvd Calendar'!$E$1740:$CZ$1740='Field Check'!$C$55)*('Field Check'!$C$55&lt;&gt;"")+('Dvd Calendar'!$E$1740:$CZ$1740='Field Check'!$C$56)*('Field Check'!$C$56&lt;&gt;"")+('Dvd Calendar'!$E$1740:$CZ$1740='Field Check'!$C$57)*('Field Check'!$C$57&lt;&gt;""))*(COUNTIF('Dvd Calendar'!$E$1742:$CZ$1742,'Dvd Calendar'!$E$1735:$CZ$1735)=0)),"")))</f>
        <v/>
      </c>
      <c r="Q208" s="77">
        <f>IF(Q$49="","",IF($B208="","",IFERROR(SUMIFS('Dvd Calendar'!$E$1743:$CZ$1743,'Dvd Calendar'!$E$1742:$CZ$1742,"&gt;"&amp;Q$48,'Dvd Calendar'!$E$1742:$CZ$1742,"&lt;="&amp;Q$49)+SUMPRODUCT(('Dvd Calendar'!$E$1735:$CZ$1735&gt;Q$48)*('Dvd Calendar'!$E$1735:$CZ$1735&lt;=Q$49)*'Dvd Calendar'!$E$1738:$CZ$1738*(('Dvd Calendar'!$E$1740:$CZ$1740='Field Check'!$C$53)*('Field Check'!$C$53&lt;&gt;"")+('Dvd Calendar'!$E$1740:$CZ$1740='Field Check'!$C$54)*('Field Check'!$C$54&lt;&gt;"")+('Dvd Calendar'!$E$1740:$CZ$1740='Field Check'!$C$55)*('Field Check'!$C$55&lt;&gt;"")+('Dvd Calendar'!$E$1740:$CZ$1740='Field Check'!$C$56)*('Field Check'!$C$56&lt;&gt;"")+('Dvd Calendar'!$E$1740:$CZ$1740='Field Check'!$C$57)*('Field Check'!$C$57&lt;&gt;""))*(COUNTIF('Dvd Calendar'!$E$1742:$CZ$1742,'Dvd Calendar'!$E$1735:$CZ$1735)=0)),"")))</f>
        <v/>
      </c>
      <c r="R208" s="77">
        <f>IF(R$49="","",IF($B208="","",IFERROR(SUMIFS('Dvd Calendar'!$E$1743:$CZ$1743,'Dvd Calendar'!$E$1742:$CZ$1742,"&gt;"&amp;R$48,'Dvd Calendar'!$E$1742:$CZ$1742,"&lt;="&amp;R$49)+SUMPRODUCT(('Dvd Calendar'!$E$1735:$CZ$1735&gt;R$48)*('Dvd Calendar'!$E$1735:$CZ$1735&lt;=R$49)*'Dvd Calendar'!$E$1738:$CZ$1738*(('Dvd Calendar'!$E$1740:$CZ$1740='Field Check'!$C$53)*('Field Check'!$C$53&lt;&gt;"")+('Dvd Calendar'!$E$1740:$CZ$1740='Field Check'!$C$54)*('Field Check'!$C$54&lt;&gt;"")+('Dvd Calendar'!$E$1740:$CZ$1740='Field Check'!$C$55)*('Field Check'!$C$55&lt;&gt;"")+('Dvd Calendar'!$E$1740:$CZ$1740='Field Check'!$C$56)*('Field Check'!$C$56&lt;&gt;"")+('Dvd Calendar'!$E$1740:$CZ$1740='Field Check'!$C$57)*('Field Check'!$C$57&lt;&gt;""))*(COUNTIF('Dvd Calendar'!$E$1742:$CZ$1742,'Dvd Calendar'!$E$1735:$CZ$1735)=0)),"")))</f>
        <v/>
      </c>
    </row>
    <row r="209">
      <c r="B209" s="126">
        <f>IF('AS51'!$C$164="","",'AS51'!$C$164)</f>
        <v/>
      </c>
      <c r="C209" s="77">
        <f>IF(C$49="","",IF($B209="","",IFERROR(SUMIFS('Dvd Calendar'!$E$1754:$CZ$1754,'Dvd Calendar'!$E$1753:$CZ$1753,"&gt;"&amp;C$48,'Dvd Calendar'!$E$1753:$CZ$1753,"&lt;="&amp;C$49)+SUMPRODUCT(('Dvd Calendar'!$E$1746:$CZ$1746&gt;C$48)*('Dvd Calendar'!$E$1746:$CZ$1746&lt;=C$49)*'Dvd Calendar'!$E$1749:$CZ$1749*(('Dvd Calendar'!$E$1751:$CZ$1751='Field Check'!$C$53)*('Field Check'!$C$53&lt;&gt;"")+('Dvd Calendar'!$E$1751:$CZ$1751='Field Check'!$C$54)*('Field Check'!$C$54&lt;&gt;"")+('Dvd Calendar'!$E$1751:$CZ$1751='Field Check'!$C$55)*('Field Check'!$C$55&lt;&gt;"")+('Dvd Calendar'!$E$1751:$CZ$1751='Field Check'!$C$56)*('Field Check'!$C$56&lt;&gt;"")+('Dvd Calendar'!$E$1751:$CZ$1751='Field Check'!$C$57)*('Field Check'!$C$57&lt;&gt;""))*(COUNTIF('Dvd Calendar'!$E$1753:$CZ$1753,'Dvd Calendar'!$E$1746:$CZ$1746)=0)),"")))</f>
        <v/>
      </c>
      <c r="D209" s="77">
        <f>IF(D$49="","",IF($B209="","",IFERROR(SUMIFS('Dvd Calendar'!$E$1754:$CZ$1754,'Dvd Calendar'!$E$1753:$CZ$1753,"&gt;"&amp;D$48,'Dvd Calendar'!$E$1753:$CZ$1753,"&lt;="&amp;D$49)+SUMPRODUCT(('Dvd Calendar'!$E$1746:$CZ$1746&gt;D$48)*('Dvd Calendar'!$E$1746:$CZ$1746&lt;=D$49)*'Dvd Calendar'!$E$1749:$CZ$1749*(('Dvd Calendar'!$E$1751:$CZ$1751='Field Check'!$C$53)*('Field Check'!$C$53&lt;&gt;"")+('Dvd Calendar'!$E$1751:$CZ$1751='Field Check'!$C$54)*('Field Check'!$C$54&lt;&gt;"")+('Dvd Calendar'!$E$1751:$CZ$1751='Field Check'!$C$55)*('Field Check'!$C$55&lt;&gt;"")+('Dvd Calendar'!$E$1751:$CZ$1751='Field Check'!$C$56)*('Field Check'!$C$56&lt;&gt;"")+('Dvd Calendar'!$E$1751:$CZ$1751='Field Check'!$C$57)*('Field Check'!$C$57&lt;&gt;""))*(COUNTIF('Dvd Calendar'!$E$1753:$CZ$1753,'Dvd Calendar'!$E$1746:$CZ$1746)=0)),"")))</f>
        <v/>
      </c>
      <c r="E209" s="77">
        <f>IF(E$49="","",IF($B209="","",IFERROR(SUMIFS('Dvd Calendar'!$E$1754:$CZ$1754,'Dvd Calendar'!$E$1753:$CZ$1753,"&gt;"&amp;E$48,'Dvd Calendar'!$E$1753:$CZ$1753,"&lt;="&amp;E$49)+SUMPRODUCT(('Dvd Calendar'!$E$1746:$CZ$1746&gt;E$48)*('Dvd Calendar'!$E$1746:$CZ$1746&lt;=E$49)*'Dvd Calendar'!$E$1749:$CZ$1749*(('Dvd Calendar'!$E$1751:$CZ$1751='Field Check'!$C$53)*('Field Check'!$C$53&lt;&gt;"")+('Dvd Calendar'!$E$1751:$CZ$1751='Field Check'!$C$54)*('Field Check'!$C$54&lt;&gt;"")+('Dvd Calendar'!$E$1751:$CZ$1751='Field Check'!$C$55)*('Field Check'!$C$55&lt;&gt;"")+('Dvd Calendar'!$E$1751:$CZ$1751='Field Check'!$C$56)*('Field Check'!$C$56&lt;&gt;"")+('Dvd Calendar'!$E$1751:$CZ$1751='Field Check'!$C$57)*('Field Check'!$C$57&lt;&gt;""))*(COUNTIF('Dvd Calendar'!$E$1753:$CZ$1753,'Dvd Calendar'!$E$1746:$CZ$1746)=0)),"")))</f>
        <v/>
      </c>
      <c r="F209" s="77">
        <f>IF(F$49="","",IF($B209="","",IFERROR(SUMIFS('Dvd Calendar'!$E$1754:$CZ$1754,'Dvd Calendar'!$E$1753:$CZ$1753,"&gt;"&amp;F$48,'Dvd Calendar'!$E$1753:$CZ$1753,"&lt;="&amp;F$49)+SUMPRODUCT(('Dvd Calendar'!$E$1746:$CZ$1746&gt;F$48)*('Dvd Calendar'!$E$1746:$CZ$1746&lt;=F$49)*'Dvd Calendar'!$E$1749:$CZ$1749*(('Dvd Calendar'!$E$1751:$CZ$1751='Field Check'!$C$53)*('Field Check'!$C$53&lt;&gt;"")+('Dvd Calendar'!$E$1751:$CZ$1751='Field Check'!$C$54)*('Field Check'!$C$54&lt;&gt;"")+('Dvd Calendar'!$E$1751:$CZ$1751='Field Check'!$C$55)*('Field Check'!$C$55&lt;&gt;"")+('Dvd Calendar'!$E$1751:$CZ$1751='Field Check'!$C$56)*('Field Check'!$C$56&lt;&gt;"")+('Dvd Calendar'!$E$1751:$CZ$1751='Field Check'!$C$57)*('Field Check'!$C$57&lt;&gt;""))*(COUNTIF('Dvd Calendar'!$E$1753:$CZ$1753,'Dvd Calendar'!$E$1746:$CZ$1746)=0)),"")))</f>
        <v/>
      </c>
      <c r="G209" s="77">
        <f>IF(G$49="","",IF($B209="","",IFERROR(SUMIFS('Dvd Calendar'!$E$1754:$CZ$1754,'Dvd Calendar'!$E$1753:$CZ$1753,"&gt;"&amp;G$48,'Dvd Calendar'!$E$1753:$CZ$1753,"&lt;="&amp;G$49)+SUMPRODUCT(('Dvd Calendar'!$E$1746:$CZ$1746&gt;G$48)*('Dvd Calendar'!$E$1746:$CZ$1746&lt;=G$49)*'Dvd Calendar'!$E$1749:$CZ$1749*(('Dvd Calendar'!$E$1751:$CZ$1751='Field Check'!$C$53)*('Field Check'!$C$53&lt;&gt;"")+('Dvd Calendar'!$E$1751:$CZ$1751='Field Check'!$C$54)*('Field Check'!$C$54&lt;&gt;"")+('Dvd Calendar'!$E$1751:$CZ$1751='Field Check'!$C$55)*('Field Check'!$C$55&lt;&gt;"")+('Dvd Calendar'!$E$1751:$CZ$1751='Field Check'!$C$56)*('Field Check'!$C$56&lt;&gt;"")+('Dvd Calendar'!$E$1751:$CZ$1751='Field Check'!$C$57)*('Field Check'!$C$57&lt;&gt;""))*(COUNTIF('Dvd Calendar'!$E$1753:$CZ$1753,'Dvd Calendar'!$E$1746:$CZ$1746)=0)),"")))</f>
        <v/>
      </c>
      <c r="H209" s="77">
        <f>IF(H$49="","",IF($B209="","",IFERROR(SUMIFS('Dvd Calendar'!$E$1754:$CZ$1754,'Dvd Calendar'!$E$1753:$CZ$1753,"&gt;"&amp;H$48,'Dvd Calendar'!$E$1753:$CZ$1753,"&lt;="&amp;H$49)+SUMPRODUCT(('Dvd Calendar'!$E$1746:$CZ$1746&gt;H$48)*('Dvd Calendar'!$E$1746:$CZ$1746&lt;=H$49)*'Dvd Calendar'!$E$1749:$CZ$1749*(('Dvd Calendar'!$E$1751:$CZ$1751='Field Check'!$C$53)*('Field Check'!$C$53&lt;&gt;"")+('Dvd Calendar'!$E$1751:$CZ$1751='Field Check'!$C$54)*('Field Check'!$C$54&lt;&gt;"")+('Dvd Calendar'!$E$1751:$CZ$1751='Field Check'!$C$55)*('Field Check'!$C$55&lt;&gt;"")+('Dvd Calendar'!$E$1751:$CZ$1751='Field Check'!$C$56)*('Field Check'!$C$56&lt;&gt;"")+('Dvd Calendar'!$E$1751:$CZ$1751='Field Check'!$C$57)*('Field Check'!$C$57&lt;&gt;""))*(COUNTIF('Dvd Calendar'!$E$1753:$CZ$1753,'Dvd Calendar'!$E$1746:$CZ$1746)=0)),"")))</f>
        <v/>
      </c>
      <c r="I209" s="77">
        <f>IF(I$49="","",IF($B209="","",IFERROR(SUMIFS('Dvd Calendar'!$E$1754:$CZ$1754,'Dvd Calendar'!$E$1753:$CZ$1753,"&gt;"&amp;I$48,'Dvd Calendar'!$E$1753:$CZ$1753,"&lt;="&amp;I$49)+SUMPRODUCT(('Dvd Calendar'!$E$1746:$CZ$1746&gt;I$48)*('Dvd Calendar'!$E$1746:$CZ$1746&lt;=I$49)*'Dvd Calendar'!$E$1749:$CZ$1749*(('Dvd Calendar'!$E$1751:$CZ$1751='Field Check'!$C$53)*('Field Check'!$C$53&lt;&gt;"")+('Dvd Calendar'!$E$1751:$CZ$1751='Field Check'!$C$54)*('Field Check'!$C$54&lt;&gt;"")+('Dvd Calendar'!$E$1751:$CZ$1751='Field Check'!$C$55)*('Field Check'!$C$55&lt;&gt;"")+('Dvd Calendar'!$E$1751:$CZ$1751='Field Check'!$C$56)*('Field Check'!$C$56&lt;&gt;"")+('Dvd Calendar'!$E$1751:$CZ$1751='Field Check'!$C$57)*('Field Check'!$C$57&lt;&gt;""))*(COUNTIF('Dvd Calendar'!$E$1753:$CZ$1753,'Dvd Calendar'!$E$1746:$CZ$1746)=0)),"")))</f>
        <v/>
      </c>
      <c r="J209" s="77">
        <f>IF(J$49="","",IF($B209="","",IFERROR(SUMIFS('Dvd Calendar'!$E$1754:$CZ$1754,'Dvd Calendar'!$E$1753:$CZ$1753,"&gt;"&amp;J$48,'Dvd Calendar'!$E$1753:$CZ$1753,"&lt;="&amp;J$49)+SUMPRODUCT(('Dvd Calendar'!$E$1746:$CZ$1746&gt;J$48)*('Dvd Calendar'!$E$1746:$CZ$1746&lt;=J$49)*'Dvd Calendar'!$E$1749:$CZ$1749*(('Dvd Calendar'!$E$1751:$CZ$1751='Field Check'!$C$53)*('Field Check'!$C$53&lt;&gt;"")+('Dvd Calendar'!$E$1751:$CZ$1751='Field Check'!$C$54)*('Field Check'!$C$54&lt;&gt;"")+('Dvd Calendar'!$E$1751:$CZ$1751='Field Check'!$C$55)*('Field Check'!$C$55&lt;&gt;"")+('Dvd Calendar'!$E$1751:$CZ$1751='Field Check'!$C$56)*('Field Check'!$C$56&lt;&gt;"")+('Dvd Calendar'!$E$1751:$CZ$1751='Field Check'!$C$57)*('Field Check'!$C$57&lt;&gt;""))*(COUNTIF('Dvd Calendar'!$E$1753:$CZ$1753,'Dvd Calendar'!$E$1746:$CZ$1746)=0)),"")))</f>
        <v/>
      </c>
      <c r="K209" s="77">
        <f>IF(K$49="","",IF($B209="","",IFERROR(SUMIFS('Dvd Calendar'!$E$1754:$CZ$1754,'Dvd Calendar'!$E$1753:$CZ$1753,"&gt;"&amp;K$48,'Dvd Calendar'!$E$1753:$CZ$1753,"&lt;="&amp;K$49)+SUMPRODUCT(('Dvd Calendar'!$E$1746:$CZ$1746&gt;K$48)*('Dvd Calendar'!$E$1746:$CZ$1746&lt;=K$49)*'Dvd Calendar'!$E$1749:$CZ$1749*(('Dvd Calendar'!$E$1751:$CZ$1751='Field Check'!$C$53)*('Field Check'!$C$53&lt;&gt;"")+('Dvd Calendar'!$E$1751:$CZ$1751='Field Check'!$C$54)*('Field Check'!$C$54&lt;&gt;"")+('Dvd Calendar'!$E$1751:$CZ$1751='Field Check'!$C$55)*('Field Check'!$C$55&lt;&gt;"")+('Dvd Calendar'!$E$1751:$CZ$1751='Field Check'!$C$56)*('Field Check'!$C$56&lt;&gt;"")+('Dvd Calendar'!$E$1751:$CZ$1751='Field Check'!$C$57)*('Field Check'!$C$57&lt;&gt;""))*(COUNTIF('Dvd Calendar'!$E$1753:$CZ$1753,'Dvd Calendar'!$E$1746:$CZ$1746)=0)),"")))</f>
        <v/>
      </c>
      <c r="L209" s="77">
        <f>IF(L$49="","",IF($B209="","",IFERROR(SUMIFS('Dvd Calendar'!$E$1754:$CZ$1754,'Dvd Calendar'!$E$1753:$CZ$1753,"&gt;"&amp;L$48,'Dvd Calendar'!$E$1753:$CZ$1753,"&lt;="&amp;L$49)+SUMPRODUCT(('Dvd Calendar'!$E$1746:$CZ$1746&gt;L$48)*('Dvd Calendar'!$E$1746:$CZ$1746&lt;=L$49)*'Dvd Calendar'!$E$1749:$CZ$1749*(('Dvd Calendar'!$E$1751:$CZ$1751='Field Check'!$C$53)*('Field Check'!$C$53&lt;&gt;"")+('Dvd Calendar'!$E$1751:$CZ$1751='Field Check'!$C$54)*('Field Check'!$C$54&lt;&gt;"")+('Dvd Calendar'!$E$1751:$CZ$1751='Field Check'!$C$55)*('Field Check'!$C$55&lt;&gt;"")+('Dvd Calendar'!$E$1751:$CZ$1751='Field Check'!$C$56)*('Field Check'!$C$56&lt;&gt;"")+('Dvd Calendar'!$E$1751:$CZ$1751='Field Check'!$C$57)*('Field Check'!$C$57&lt;&gt;""))*(COUNTIF('Dvd Calendar'!$E$1753:$CZ$1753,'Dvd Calendar'!$E$1746:$CZ$1746)=0)),"")))</f>
        <v/>
      </c>
      <c r="M209" s="77">
        <f>IF(M$49="","",IF($B209="","",IFERROR(SUMIFS('Dvd Calendar'!$E$1754:$CZ$1754,'Dvd Calendar'!$E$1753:$CZ$1753,"&gt;"&amp;M$48,'Dvd Calendar'!$E$1753:$CZ$1753,"&lt;="&amp;M$49)+SUMPRODUCT(('Dvd Calendar'!$E$1746:$CZ$1746&gt;M$48)*('Dvd Calendar'!$E$1746:$CZ$1746&lt;=M$49)*'Dvd Calendar'!$E$1749:$CZ$1749*(('Dvd Calendar'!$E$1751:$CZ$1751='Field Check'!$C$53)*('Field Check'!$C$53&lt;&gt;"")+('Dvd Calendar'!$E$1751:$CZ$1751='Field Check'!$C$54)*('Field Check'!$C$54&lt;&gt;"")+('Dvd Calendar'!$E$1751:$CZ$1751='Field Check'!$C$55)*('Field Check'!$C$55&lt;&gt;"")+('Dvd Calendar'!$E$1751:$CZ$1751='Field Check'!$C$56)*('Field Check'!$C$56&lt;&gt;"")+('Dvd Calendar'!$E$1751:$CZ$1751='Field Check'!$C$57)*('Field Check'!$C$57&lt;&gt;""))*(COUNTIF('Dvd Calendar'!$E$1753:$CZ$1753,'Dvd Calendar'!$E$1746:$CZ$1746)=0)),"")))</f>
        <v/>
      </c>
      <c r="N209" s="77">
        <f>IF(N$49="","",IF($B209="","",IFERROR(SUMIFS('Dvd Calendar'!$E$1754:$CZ$1754,'Dvd Calendar'!$E$1753:$CZ$1753,"&gt;"&amp;N$48,'Dvd Calendar'!$E$1753:$CZ$1753,"&lt;="&amp;N$49)+SUMPRODUCT(('Dvd Calendar'!$E$1746:$CZ$1746&gt;N$48)*('Dvd Calendar'!$E$1746:$CZ$1746&lt;=N$49)*'Dvd Calendar'!$E$1749:$CZ$1749*(('Dvd Calendar'!$E$1751:$CZ$1751='Field Check'!$C$53)*('Field Check'!$C$53&lt;&gt;"")+('Dvd Calendar'!$E$1751:$CZ$1751='Field Check'!$C$54)*('Field Check'!$C$54&lt;&gt;"")+('Dvd Calendar'!$E$1751:$CZ$1751='Field Check'!$C$55)*('Field Check'!$C$55&lt;&gt;"")+('Dvd Calendar'!$E$1751:$CZ$1751='Field Check'!$C$56)*('Field Check'!$C$56&lt;&gt;"")+('Dvd Calendar'!$E$1751:$CZ$1751='Field Check'!$C$57)*('Field Check'!$C$57&lt;&gt;""))*(COUNTIF('Dvd Calendar'!$E$1753:$CZ$1753,'Dvd Calendar'!$E$1746:$CZ$1746)=0)),"")))</f>
        <v/>
      </c>
      <c r="O209" s="77">
        <f>IF(O$49="","",IF($B209="","",IFERROR(SUMIFS('Dvd Calendar'!$E$1754:$CZ$1754,'Dvd Calendar'!$E$1753:$CZ$1753,"&gt;"&amp;O$48,'Dvd Calendar'!$E$1753:$CZ$1753,"&lt;="&amp;O$49)+SUMPRODUCT(('Dvd Calendar'!$E$1746:$CZ$1746&gt;O$48)*('Dvd Calendar'!$E$1746:$CZ$1746&lt;=O$49)*'Dvd Calendar'!$E$1749:$CZ$1749*(('Dvd Calendar'!$E$1751:$CZ$1751='Field Check'!$C$53)*('Field Check'!$C$53&lt;&gt;"")+('Dvd Calendar'!$E$1751:$CZ$1751='Field Check'!$C$54)*('Field Check'!$C$54&lt;&gt;"")+('Dvd Calendar'!$E$1751:$CZ$1751='Field Check'!$C$55)*('Field Check'!$C$55&lt;&gt;"")+('Dvd Calendar'!$E$1751:$CZ$1751='Field Check'!$C$56)*('Field Check'!$C$56&lt;&gt;"")+('Dvd Calendar'!$E$1751:$CZ$1751='Field Check'!$C$57)*('Field Check'!$C$57&lt;&gt;""))*(COUNTIF('Dvd Calendar'!$E$1753:$CZ$1753,'Dvd Calendar'!$E$1746:$CZ$1746)=0)),"")))</f>
        <v/>
      </c>
      <c r="P209" s="77">
        <f>IF(P$49="","",IF($B209="","",IFERROR(SUMIFS('Dvd Calendar'!$E$1754:$CZ$1754,'Dvd Calendar'!$E$1753:$CZ$1753,"&gt;"&amp;P$48,'Dvd Calendar'!$E$1753:$CZ$1753,"&lt;="&amp;P$49)+SUMPRODUCT(('Dvd Calendar'!$E$1746:$CZ$1746&gt;P$48)*('Dvd Calendar'!$E$1746:$CZ$1746&lt;=P$49)*'Dvd Calendar'!$E$1749:$CZ$1749*(('Dvd Calendar'!$E$1751:$CZ$1751='Field Check'!$C$53)*('Field Check'!$C$53&lt;&gt;"")+('Dvd Calendar'!$E$1751:$CZ$1751='Field Check'!$C$54)*('Field Check'!$C$54&lt;&gt;"")+('Dvd Calendar'!$E$1751:$CZ$1751='Field Check'!$C$55)*('Field Check'!$C$55&lt;&gt;"")+('Dvd Calendar'!$E$1751:$CZ$1751='Field Check'!$C$56)*('Field Check'!$C$56&lt;&gt;"")+('Dvd Calendar'!$E$1751:$CZ$1751='Field Check'!$C$57)*('Field Check'!$C$57&lt;&gt;""))*(COUNTIF('Dvd Calendar'!$E$1753:$CZ$1753,'Dvd Calendar'!$E$1746:$CZ$1746)=0)),"")))</f>
        <v/>
      </c>
      <c r="Q209" s="77">
        <f>IF(Q$49="","",IF($B209="","",IFERROR(SUMIFS('Dvd Calendar'!$E$1754:$CZ$1754,'Dvd Calendar'!$E$1753:$CZ$1753,"&gt;"&amp;Q$48,'Dvd Calendar'!$E$1753:$CZ$1753,"&lt;="&amp;Q$49)+SUMPRODUCT(('Dvd Calendar'!$E$1746:$CZ$1746&gt;Q$48)*('Dvd Calendar'!$E$1746:$CZ$1746&lt;=Q$49)*'Dvd Calendar'!$E$1749:$CZ$1749*(('Dvd Calendar'!$E$1751:$CZ$1751='Field Check'!$C$53)*('Field Check'!$C$53&lt;&gt;"")+('Dvd Calendar'!$E$1751:$CZ$1751='Field Check'!$C$54)*('Field Check'!$C$54&lt;&gt;"")+('Dvd Calendar'!$E$1751:$CZ$1751='Field Check'!$C$55)*('Field Check'!$C$55&lt;&gt;"")+('Dvd Calendar'!$E$1751:$CZ$1751='Field Check'!$C$56)*('Field Check'!$C$56&lt;&gt;"")+('Dvd Calendar'!$E$1751:$CZ$1751='Field Check'!$C$57)*('Field Check'!$C$57&lt;&gt;""))*(COUNTIF('Dvd Calendar'!$E$1753:$CZ$1753,'Dvd Calendar'!$E$1746:$CZ$1746)=0)),"")))</f>
        <v/>
      </c>
      <c r="R209" s="77">
        <f>IF(R$49="","",IF($B209="","",IFERROR(SUMIFS('Dvd Calendar'!$E$1754:$CZ$1754,'Dvd Calendar'!$E$1753:$CZ$1753,"&gt;"&amp;R$48,'Dvd Calendar'!$E$1753:$CZ$1753,"&lt;="&amp;R$49)+SUMPRODUCT(('Dvd Calendar'!$E$1746:$CZ$1746&gt;R$48)*('Dvd Calendar'!$E$1746:$CZ$1746&lt;=R$49)*'Dvd Calendar'!$E$1749:$CZ$1749*(('Dvd Calendar'!$E$1751:$CZ$1751='Field Check'!$C$53)*('Field Check'!$C$53&lt;&gt;"")+('Dvd Calendar'!$E$1751:$CZ$1751='Field Check'!$C$54)*('Field Check'!$C$54&lt;&gt;"")+('Dvd Calendar'!$E$1751:$CZ$1751='Field Check'!$C$55)*('Field Check'!$C$55&lt;&gt;"")+('Dvd Calendar'!$E$1751:$CZ$1751='Field Check'!$C$56)*('Field Check'!$C$56&lt;&gt;"")+('Dvd Calendar'!$E$1751:$CZ$1751='Field Check'!$C$57)*('Field Check'!$C$57&lt;&gt;""))*(COUNTIF('Dvd Calendar'!$E$1753:$CZ$1753,'Dvd Calendar'!$E$1746:$CZ$1746)=0)),"")))</f>
        <v/>
      </c>
    </row>
    <row r="210">
      <c r="B210" s="126">
        <f>IF('AS51'!$C$165="","",'AS51'!$C$165)</f>
        <v/>
      </c>
      <c r="C210" s="77">
        <f>IF(C$49="","",IF($B210="","",IFERROR(SUMIFS('Dvd Calendar'!$E$1765:$CZ$1765,'Dvd Calendar'!$E$1764:$CZ$1764,"&gt;"&amp;C$48,'Dvd Calendar'!$E$1764:$CZ$1764,"&lt;="&amp;C$49)+SUMPRODUCT(('Dvd Calendar'!$E$1757:$CZ$1757&gt;C$48)*('Dvd Calendar'!$E$1757:$CZ$1757&lt;=C$49)*'Dvd Calendar'!$E$1760:$CZ$1760*(('Dvd Calendar'!$E$1762:$CZ$1762='Field Check'!$C$53)*('Field Check'!$C$53&lt;&gt;"")+('Dvd Calendar'!$E$1762:$CZ$1762='Field Check'!$C$54)*('Field Check'!$C$54&lt;&gt;"")+('Dvd Calendar'!$E$1762:$CZ$1762='Field Check'!$C$55)*('Field Check'!$C$55&lt;&gt;"")+('Dvd Calendar'!$E$1762:$CZ$1762='Field Check'!$C$56)*('Field Check'!$C$56&lt;&gt;"")+('Dvd Calendar'!$E$1762:$CZ$1762='Field Check'!$C$57)*('Field Check'!$C$57&lt;&gt;""))*(COUNTIF('Dvd Calendar'!$E$1764:$CZ$1764,'Dvd Calendar'!$E$1757:$CZ$1757)=0)),"")))</f>
        <v/>
      </c>
      <c r="D210" s="77">
        <f>IF(D$49="","",IF($B210="","",IFERROR(SUMIFS('Dvd Calendar'!$E$1765:$CZ$1765,'Dvd Calendar'!$E$1764:$CZ$1764,"&gt;"&amp;D$48,'Dvd Calendar'!$E$1764:$CZ$1764,"&lt;="&amp;D$49)+SUMPRODUCT(('Dvd Calendar'!$E$1757:$CZ$1757&gt;D$48)*('Dvd Calendar'!$E$1757:$CZ$1757&lt;=D$49)*'Dvd Calendar'!$E$1760:$CZ$1760*(('Dvd Calendar'!$E$1762:$CZ$1762='Field Check'!$C$53)*('Field Check'!$C$53&lt;&gt;"")+('Dvd Calendar'!$E$1762:$CZ$1762='Field Check'!$C$54)*('Field Check'!$C$54&lt;&gt;"")+('Dvd Calendar'!$E$1762:$CZ$1762='Field Check'!$C$55)*('Field Check'!$C$55&lt;&gt;"")+('Dvd Calendar'!$E$1762:$CZ$1762='Field Check'!$C$56)*('Field Check'!$C$56&lt;&gt;"")+('Dvd Calendar'!$E$1762:$CZ$1762='Field Check'!$C$57)*('Field Check'!$C$57&lt;&gt;""))*(COUNTIF('Dvd Calendar'!$E$1764:$CZ$1764,'Dvd Calendar'!$E$1757:$CZ$1757)=0)),"")))</f>
        <v/>
      </c>
      <c r="E210" s="77">
        <f>IF(E$49="","",IF($B210="","",IFERROR(SUMIFS('Dvd Calendar'!$E$1765:$CZ$1765,'Dvd Calendar'!$E$1764:$CZ$1764,"&gt;"&amp;E$48,'Dvd Calendar'!$E$1764:$CZ$1764,"&lt;="&amp;E$49)+SUMPRODUCT(('Dvd Calendar'!$E$1757:$CZ$1757&gt;E$48)*('Dvd Calendar'!$E$1757:$CZ$1757&lt;=E$49)*'Dvd Calendar'!$E$1760:$CZ$1760*(('Dvd Calendar'!$E$1762:$CZ$1762='Field Check'!$C$53)*('Field Check'!$C$53&lt;&gt;"")+('Dvd Calendar'!$E$1762:$CZ$1762='Field Check'!$C$54)*('Field Check'!$C$54&lt;&gt;"")+('Dvd Calendar'!$E$1762:$CZ$1762='Field Check'!$C$55)*('Field Check'!$C$55&lt;&gt;"")+('Dvd Calendar'!$E$1762:$CZ$1762='Field Check'!$C$56)*('Field Check'!$C$56&lt;&gt;"")+('Dvd Calendar'!$E$1762:$CZ$1762='Field Check'!$C$57)*('Field Check'!$C$57&lt;&gt;""))*(COUNTIF('Dvd Calendar'!$E$1764:$CZ$1764,'Dvd Calendar'!$E$1757:$CZ$1757)=0)),"")))</f>
        <v/>
      </c>
      <c r="F210" s="77">
        <f>IF(F$49="","",IF($B210="","",IFERROR(SUMIFS('Dvd Calendar'!$E$1765:$CZ$1765,'Dvd Calendar'!$E$1764:$CZ$1764,"&gt;"&amp;F$48,'Dvd Calendar'!$E$1764:$CZ$1764,"&lt;="&amp;F$49)+SUMPRODUCT(('Dvd Calendar'!$E$1757:$CZ$1757&gt;F$48)*('Dvd Calendar'!$E$1757:$CZ$1757&lt;=F$49)*'Dvd Calendar'!$E$1760:$CZ$1760*(('Dvd Calendar'!$E$1762:$CZ$1762='Field Check'!$C$53)*('Field Check'!$C$53&lt;&gt;"")+('Dvd Calendar'!$E$1762:$CZ$1762='Field Check'!$C$54)*('Field Check'!$C$54&lt;&gt;"")+('Dvd Calendar'!$E$1762:$CZ$1762='Field Check'!$C$55)*('Field Check'!$C$55&lt;&gt;"")+('Dvd Calendar'!$E$1762:$CZ$1762='Field Check'!$C$56)*('Field Check'!$C$56&lt;&gt;"")+('Dvd Calendar'!$E$1762:$CZ$1762='Field Check'!$C$57)*('Field Check'!$C$57&lt;&gt;""))*(COUNTIF('Dvd Calendar'!$E$1764:$CZ$1764,'Dvd Calendar'!$E$1757:$CZ$1757)=0)),"")))</f>
        <v/>
      </c>
      <c r="G210" s="77">
        <f>IF(G$49="","",IF($B210="","",IFERROR(SUMIFS('Dvd Calendar'!$E$1765:$CZ$1765,'Dvd Calendar'!$E$1764:$CZ$1764,"&gt;"&amp;G$48,'Dvd Calendar'!$E$1764:$CZ$1764,"&lt;="&amp;G$49)+SUMPRODUCT(('Dvd Calendar'!$E$1757:$CZ$1757&gt;G$48)*('Dvd Calendar'!$E$1757:$CZ$1757&lt;=G$49)*'Dvd Calendar'!$E$1760:$CZ$1760*(('Dvd Calendar'!$E$1762:$CZ$1762='Field Check'!$C$53)*('Field Check'!$C$53&lt;&gt;"")+('Dvd Calendar'!$E$1762:$CZ$1762='Field Check'!$C$54)*('Field Check'!$C$54&lt;&gt;"")+('Dvd Calendar'!$E$1762:$CZ$1762='Field Check'!$C$55)*('Field Check'!$C$55&lt;&gt;"")+('Dvd Calendar'!$E$1762:$CZ$1762='Field Check'!$C$56)*('Field Check'!$C$56&lt;&gt;"")+('Dvd Calendar'!$E$1762:$CZ$1762='Field Check'!$C$57)*('Field Check'!$C$57&lt;&gt;""))*(COUNTIF('Dvd Calendar'!$E$1764:$CZ$1764,'Dvd Calendar'!$E$1757:$CZ$1757)=0)),"")))</f>
        <v/>
      </c>
      <c r="H210" s="77">
        <f>IF(H$49="","",IF($B210="","",IFERROR(SUMIFS('Dvd Calendar'!$E$1765:$CZ$1765,'Dvd Calendar'!$E$1764:$CZ$1764,"&gt;"&amp;H$48,'Dvd Calendar'!$E$1764:$CZ$1764,"&lt;="&amp;H$49)+SUMPRODUCT(('Dvd Calendar'!$E$1757:$CZ$1757&gt;H$48)*('Dvd Calendar'!$E$1757:$CZ$1757&lt;=H$49)*'Dvd Calendar'!$E$1760:$CZ$1760*(('Dvd Calendar'!$E$1762:$CZ$1762='Field Check'!$C$53)*('Field Check'!$C$53&lt;&gt;"")+('Dvd Calendar'!$E$1762:$CZ$1762='Field Check'!$C$54)*('Field Check'!$C$54&lt;&gt;"")+('Dvd Calendar'!$E$1762:$CZ$1762='Field Check'!$C$55)*('Field Check'!$C$55&lt;&gt;"")+('Dvd Calendar'!$E$1762:$CZ$1762='Field Check'!$C$56)*('Field Check'!$C$56&lt;&gt;"")+('Dvd Calendar'!$E$1762:$CZ$1762='Field Check'!$C$57)*('Field Check'!$C$57&lt;&gt;""))*(COUNTIF('Dvd Calendar'!$E$1764:$CZ$1764,'Dvd Calendar'!$E$1757:$CZ$1757)=0)),"")))</f>
        <v/>
      </c>
      <c r="I210" s="77">
        <f>IF(I$49="","",IF($B210="","",IFERROR(SUMIFS('Dvd Calendar'!$E$1765:$CZ$1765,'Dvd Calendar'!$E$1764:$CZ$1764,"&gt;"&amp;I$48,'Dvd Calendar'!$E$1764:$CZ$1764,"&lt;="&amp;I$49)+SUMPRODUCT(('Dvd Calendar'!$E$1757:$CZ$1757&gt;I$48)*('Dvd Calendar'!$E$1757:$CZ$1757&lt;=I$49)*'Dvd Calendar'!$E$1760:$CZ$1760*(('Dvd Calendar'!$E$1762:$CZ$1762='Field Check'!$C$53)*('Field Check'!$C$53&lt;&gt;"")+('Dvd Calendar'!$E$1762:$CZ$1762='Field Check'!$C$54)*('Field Check'!$C$54&lt;&gt;"")+('Dvd Calendar'!$E$1762:$CZ$1762='Field Check'!$C$55)*('Field Check'!$C$55&lt;&gt;"")+('Dvd Calendar'!$E$1762:$CZ$1762='Field Check'!$C$56)*('Field Check'!$C$56&lt;&gt;"")+('Dvd Calendar'!$E$1762:$CZ$1762='Field Check'!$C$57)*('Field Check'!$C$57&lt;&gt;""))*(COUNTIF('Dvd Calendar'!$E$1764:$CZ$1764,'Dvd Calendar'!$E$1757:$CZ$1757)=0)),"")))</f>
        <v/>
      </c>
      <c r="J210" s="77">
        <f>IF(J$49="","",IF($B210="","",IFERROR(SUMIFS('Dvd Calendar'!$E$1765:$CZ$1765,'Dvd Calendar'!$E$1764:$CZ$1764,"&gt;"&amp;J$48,'Dvd Calendar'!$E$1764:$CZ$1764,"&lt;="&amp;J$49)+SUMPRODUCT(('Dvd Calendar'!$E$1757:$CZ$1757&gt;J$48)*('Dvd Calendar'!$E$1757:$CZ$1757&lt;=J$49)*'Dvd Calendar'!$E$1760:$CZ$1760*(('Dvd Calendar'!$E$1762:$CZ$1762='Field Check'!$C$53)*('Field Check'!$C$53&lt;&gt;"")+('Dvd Calendar'!$E$1762:$CZ$1762='Field Check'!$C$54)*('Field Check'!$C$54&lt;&gt;"")+('Dvd Calendar'!$E$1762:$CZ$1762='Field Check'!$C$55)*('Field Check'!$C$55&lt;&gt;"")+('Dvd Calendar'!$E$1762:$CZ$1762='Field Check'!$C$56)*('Field Check'!$C$56&lt;&gt;"")+('Dvd Calendar'!$E$1762:$CZ$1762='Field Check'!$C$57)*('Field Check'!$C$57&lt;&gt;""))*(COUNTIF('Dvd Calendar'!$E$1764:$CZ$1764,'Dvd Calendar'!$E$1757:$CZ$1757)=0)),"")))</f>
        <v/>
      </c>
      <c r="K210" s="77">
        <f>IF(K$49="","",IF($B210="","",IFERROR(SUMIFS('Dvd Calendar'!$E$1765:$CZ$1765,'Dvd Calendar'!$E$1764:$CZ$1764,"&gt;"&amp;K$48,'Dvd Calendar'!$E$1764:$CZ$1764,"&lt;="&amp;K$49)+SUMPRODUCT(('Dvd Calendar'!$E$1757:$CZ$1757&gt;K$48)*('Dvd Calendar'!$E$1757:$CZ$1757&lt;=K$49)*'Dvd Calendar'!$E$1760:$CZ$1760*(('Dvd Calendar'!$E$1762:$CZ$1762='Field Check'!$C$53)*('Field Check'!$C$53&lt;&gt;"")+('Dvd Calendar'!$E$1762:$CZ$1762='Field Check'!$C$54)*('Field Check'!$C$54&lt;&gt;"")+('Dvd Calendar'!$E$1762:$CZ$1762='Field Check'!$C$55)*('Field Check'!$C$55&lt;&gt;"")+('Dvd Calendar'!$E$1762:$CZ$1762='Field Check'!$C$56)*('Field Check'!$C$56&lt;&gt;"")+('Dvd Calendar'!$E$1762:$CZ$1762='Field Check'!$C$57)*('Field Check'!$C$57&lt;&gt;""))*(COUNTIF('Dvd Calendar'!$E$1764:$CZ$1764,'Dvd Calendar'!$E$1757:$CZ$1757)=0)),"")))</f>
        <v/>
      </c>
      <c r="L210" s="77">
        <f>IF(L$49="","",IF($B210="","",IFERROR(SUMIFS('Dvd Calendar'!$E$1765:$CZ$1765,'Dvd Calendar'!$E$1764:$CZ$1764,"&gt;"&amp;L$48,'Dvd Calendar'!$E$1764:$CZ$1764,"&lt;="&amp;L$49)+SUMPRODUCT(('Dvd Calendar'!$E$1757:$CZ$1757&gt;L$48)*('Dvd Calendar'!$E$1757:$CZ$1757&lt;=L$49)*'Dvd Calendar'!$E$1760:$CZ$1760*(('Dvd Calendar'!$E$1762:$CZ$1762='Field Check'!$C$53)*('Field Check'!$C$53&lt;&gt;"")+('Dvd Calendar'!$E$1762:$CZ$1762='Field Check'!$C$54)*('Field Check'!$C$54&lt;&gt;"")+('Dvd Calendar'!$E$1762:$CZ$1762='Field Check'!$C$55)*('Field Check'!$C$55&lt;&gt;"")+('Dvd Calendar'!$E$1762:$CZ$1762='Field Check'!$C$56)*('Field Check'!$C$56&lt;&gt;"")+('Dvd Calendar'!$E$1762:$CZ$1762='Field Check'!$C$57)*('Field Check'!$C$57&lt;&gt;""))*(COUNTIF('Dvd Calendar'!$E$1764:$CZ$1764,'Dvd Calendar'!$E$1757:$CZ$1757)=0)),"")))</f>
        <v/>
      </c>
      <c r="M210" s="77">
        <f>IF(M$49="","",IF($B210="","",IFERROR(SUMIFS('Dvd Calendar'!$E$1765:$CZ$1765,'Dvd Calendar'!$E$1764:$CZ$1764,"&gt;"&amp;M$48,'Dvd Calendar'!$E$1764:$CZ$1764,"&lt;="&amp;M$49)+SUMPRODUCT(('Dvd Calendar'!$E$1757:$CZ$1757&gt;M$48)*('Dvd Calendar'!$E$1757:$CZ$1757&lt;=M$49)*'Dvd Calendar'!$E$1760:$CZ$1760*(('Dvd Calendar'!$E$1762:$CZ$1762='Field Check'!$C$53)*('Field Check'!$C$53&lt;&gt;"")+('Dvd Calendar'!$E$1762:$CZ$1762='Field Check'!$C$54)*('Field Check'!$C$54&lt;&gt;"")+('Dvd Calendar'!$E$1762:$CZ$1762='Field Check'!$C$55)*('Field Check'!$C$55&lt;&gt;"")+('Dvd Calendar'!$E$1762:$CZ$1762='Field Check'!$C$56)*('Field Check'!$C$56&lt;&gt;"")+('Dvd Calendar'!$E$1762:$CZ$1762='Field Check'!$C$57)*('Field Check'!$C$57&lt;&gt;""))*(COUNTIF('Dvd Calendar'!$E$1764:$CZ$1764,'Dvd Calendar'!$E$1757:$CZ$1757)=0)),"")))</f>
        <v/>
      </c>
      <c r="N210" s="77">
        <f>IF(N$49="","",IF($B210="","",IFERROR(SUMIFS('Dvd Calendar'!$E$1765:$CZ$1765,'Dvd Calendar'!$E$1764:$CZ$1764,"&gt;"&amp;N$48,'Dvd Calendar'!$E$1764:$CZ$1764,"&lt;="&amp;N$49)+SUMPRODUCT(('Dvd Calendar'!$E$1757:$CZ$1757&gt;N$48)*('Dvd Calendar'!$E$1757:$CZ$1757&lt;=N$49)*'Dvd Calendar'!$E$1760:$CZ$1760*(('Dvd Calendar'!$E$1762:$CZ$1762='Field Check'!$C$53)*('Field Check'!$C$53&lt;&gt;"")+('Dvd Calendar'!$E$1762:$CZ$1762='Field Check'!$C$54)*('Field Check'!$C$54&lt;&gt;"")+('Dvd Calendar'!$E$1762:$CZ$1762='Field Check'!$C$55)*('Field Check'!$C$55&lt;&gt;"")+('Dvd Calendar'!$E$1762:$CZ$1762='Field Check'!$C$56)*('Field Check'!$C$56&lt;&gt;"")+('Dvd Calendar'!$E$1762:$CZ$1762='Field Check'!$C$57)*('Field Check'!$C$57&lt;&gt;""))*(COUNTIF('Dvd Calendar'!$E$1764:$CZ$1764,'Dvd Calendar'!$E$1757:$CZ$1757)=0)),"")))</f>
        <v/>
      </c>
      <c r="O210" s="77">
        <f>IF(O$49="","",IF($B210="","",IFERROR(SUMIFS('Dvd Calendar'!$E$1765:$CZ$1765,'Dvd Calendar'!$E$1764:$CZ$1764,"&gt;"&amp;O$48,'Dvd Calendar'!$E$1764:$CZ$1764,"&lt;="&amp;O$49)+SUMPRODUCT(('Dvd Calendar'!$E$1757:$CZ$1757&gt;O$48)*('Dvd Calendar'!$E$1757:$CZ$1757&lt;=O$49)*'Dvd Calendar'!$E$1760:$CZ$1760*(('Dvd Calendar'!$E$1762:$CZ$1762='Field Check'!$C$53)*('Field Check'!$C$53&lt;&gt;"")+('Dvd Calendar'!$E$1762:$CZ$1762='Field Check'!$C$54)*('Field Check'!$C$54&lt;&gt;"")+('Dvd Calendar'!$E$1762:$CZ$1762='Field Check'!$C$55)*('Field Check'!$C$55&lt;&gt;"")+('Dvd Calendar'!$E$1762:$CZ$1762='Field Check'!$C$56)*('Field Check'!$C$56&lt;&gt;"")+('Dvd Calendar'!$E$1762:$CZ$1762='Field Check'!$C$57)*('Field Check'!$C$57&lt;&gt;""))*(COUNTIF('Dvd Calendar'!$E$1764:$CZ$1764,'Dvd Calendar'!$E$1757:$CZ$1757)=0)),"")))</f>
        <v/>
      </c>
      <c r="P210" s="77">
        <f>IF(P$49="","",IF($B210="","",IFERROR(SUMIFS('Dvd Calendar'!$E$1765:$CZ$1765,'Dvd Calendar'!$E$1764:$CZ$1764,"&gt;"&amp;P$48,'Dvd Calendar'!$E$1764:$CZ$1764,"&lt;="&amp;P$49)+SUMPRODUCT(('Dvd Calendar'!$E$1757:$CZ$1757&gt;P$48)*('Dvd Calendar'!$E$1757:$CZ$1757&lt;=P$49)*'Dvd Calendar'!$E$1760:$CZ$1760*(('Dvd Calendar'!$E$1762:$CZ$1762='Field Check'!$C$53)*('Field Check'!$C$53&lt;&gt;"")+('Dvd Calendar'!$E$1762:$CZ$1762='Field Check'!$C$54)*('Field Check'!$C$54&lt;&gt;"")+('Dvd Calendar'!$E$1762:$CZ$1762='Field Check'!$C$55)*('Field Check'!$C$55&lt;&gt;"")+('Dvd Calendar'!$E$1762:$CZ$1762='Field Check'!$C$56)*('Field Check'!$C$56&lt;&gt;"")+('Dvd Calendar'!$E$1762:$CZ$1762='Field Check'!$C$57)*('Field Check'!$C$57&lt;&gt;""))*(COUNTIF('Dvd Calendar'!$E$1764:$CZ$1764,'Dvd Calendar'!$E$1757:$CZ$1757)=0)),"")))</f>
        <v/>
      </c>
      <c r="Q210" s="77">
        <f>IF(Q$49="","",IF($B210="","",IFERROR(SUMIFS('Dvd Calendar'!$E$1765:$CZ$1765,'Dvd Calendar'!$E$1764:$CZ$1764,"&gt;"&amp;Q$48,'Dvd Calendar'!$E$1764:$CZ$1764,"&lt;="&amp;Q$49)+SUMPRODUCT(('Dvd Calendar'!$E$1757:$CZ$1757&gt;Q$48)*('Dvd Calendar'!$E$1757:$CZ$1757&lt;=Q$49)*'Dvd Calendar'!$E$1760:$CZ$1760*(('Dvd Calendar'!$E$1762:$CZ$1762='Field Check'!$C$53)*('Field Check'!$C$53&lt;&gt;"")+('Dvd Calendar'!$E$1762:$CZ$1762='Field Check'!$C$54)*('Field Check'!$C$54&lt;&gt;"")+('Dvd Calendar'!$E$1762:$CZ$1762='Field Check'!$C$55)*('Field Check'!$C$55&lt;&gt;"")+('Dvd Calendar'!$E$1762:$CZ$1762='Field Check'!$C$56)*('Field Check'!$C$56&lt;&gt;"")+('Dvd Calendar'!$E$1762:$CZ$1762='Field Check'!$C$57)*('Field Check'!$C$57&lt;&gt;""))*(COUNTIF('Dvd Calendar'!$E$1764:$CZ$1764,'Dvd Calendar'!$E$1757:$CZ$1757)=0)),"")))</f>
        <v/>
      </c>
      <c r="R210" s="77">
        <f>IF(R$49="","",IF($B210="","",IFERROR(SUMIFS('Dvd Calendar'!$E$1765:$CZ$1765,'Dvd Calendar'!$E$1764:$CZ$1764,"&gt;"&amp;R$48,'Dvd Calendar'!$E$1764:$CZ$1764,"&lt;="&amp;R$49)+SUMPRODUCT(('Dvd Calendar'!$E$1757:$CZ$1757&gt;R$48)*('Dvd Calendar'!$E$1757:$CZ$1757&lt;=R$49)*'Dvd Calendar'!$E$1760:$CZ$1760*(('Dvd Calendar'!$E$1762:$CZ$1762='Field Check'!$C$53)*('Field Check'!$C$53&lt;&gt;"")+('Dvd Calendar'!$E$1762:$CZ$1762='Field Check'!$C$54)*('Field Check'!$C$54&lt;&gt;"")+('Dvd Calendar'!$E$1762:$CZ$1762='Field Check'!$C$55)*('Field Check'!$C$55&lt;&gt;"")+('Dvd Calendar'!$E$1762:$CZ$1762='Field Check'!$C$56)*('Field Check'!$C$56&lt;&gt;"")+('Dvd Calendar'!$E$1762:$CZ$1762='Field Check'!$C$57)*('Field Check'!$C$57&lt;&gt;""))*(COUNTIF('Dvd Calendar'!$E$1764:$CZ$1764,'Dvd Calendar'!$E$1757:$CZ$1757)=0)),"")))</f>
        <v/>
      </c>
    </row>
    <row r="211">
      <c r="B211" s="126">
        <f>IF('AS51'!$C$166="","",'AS51'!$C$166)</f>
        <v/>
      </c>
      <c r="C211" s="77">
        <f>IF(C$49="","",IF($B211="","",IFERROR(SUMIFS('Dvd Calendar'!$E$1776:$CZ$1776,'Dvd Calendar'!$E$1775:$CZ$1775,"&gt;"&amp;C$48,'Dvd Calendar'!$E$1775:$CZ$1775,"&lt;="&amp;C$49)+SUMPRODUCT(('Dvd Calendar'!$E$1768:$CZ$1768&gt;C$48)*('Dvd Calendar'!$E$1768:$CZ$1768&lt;=C$49)*'Dvd Calendar'!$E$1771:$CZ$1771*(('Dvd Calendar'!$E$1773:$CZ$1773='Field Check'!$C$53)*('Field Check'!$C$53&lt;&gt;"")+('Dvd Calendar'!$E$1773:$CZ$1773='Field Check'!$C$54)*('Field Check'!$C$54&lt;&gt;"")+('Dvd Calendar'!$E$1773:$CZ$1773='Field Check'!$C$55)*('Field Check'!$C$55&lt;&gt;"")+('Dvd Calendar'!$E$1773:$CZ$1773='Field Check'!$C$56)*('Field Check'!$C$56&lt;&gt;"")+('Dvd Calendar'!$E$1773:$CZ$1773='Field Check'!$C$57)*('Field Check'!$C$57&lt;&gt;""))*(COUNTIF('Dvd Calendar'!$E$1775:$CZ$1775,'Dvd Calendar'!$E$1768:$CZ$1768)=0)),"")))</f>
        <v/>
      </c>
      <c r="D211" s="77">
        <f>IF(D$49="","",IF($B211="","",IFERROR(SUMIFS('Dvd Calendar'!$E$1776:$CZ$1776,'Dvd Calendar'!$E$1775:$CZ$1775,"&gt;"&amp;D$48,'Dvd Calendar'!$E$1775:$CZ$1775,"&lt;="&amp;D$49)+SUMPRODUCT(('Dvd Calendar'!$E$1768:$CZ$1768&gt;D$48)*('Dvd Calendar'!$E$1768:$CZ$1768&lt;=D$49)*'Dvd Calendar'!$E$1771:$CZ$1771*(('Dvd Calendar'!$E$1773:$CZ$1773='Field Check'!$C$53)*('Field Check'!$C$53&lt;&gt;"")+('Dvd Calendar'!$E$1773:$CZ$1773='Field Check'!$C$54)*('Field Check'!$C$54&lt;&gt;"")+('Dvd Calendar'!$E$1773:$CZ$1773='Field Check'!$C$55)*('Field Check'!$C$55&lt;&gt;"")+('Dvd Calendar'!$E$1773:$CZ$1773='Field Check'!$C$56)*('Field Check'!$C$56&lt;&gt;"")+('Dvd Calendar'!$E$1773:$CZ$1773='Field Check'!$C$57)*('Field Check'!$C$57&lt;&gt;""))*(COUNTIF('Dvd Calendar'!$E$1775:$CZ$1775,'Dvd Calendar'!$E$1768:$CZ$1768)=0)),"")))</f>
        <v/>
      </c>
      <c r="E211" s="77">
        <f>IF(E$49="","",IF($B211="","",IFERROR(SUMIFS('Dvd Calendar'!$E$1776:$CZ$1776,'Dvd Calendar'!$E$1775:$CZ$1775,"&gt;"&amp;E$48,'Dvd Calendar'!$E$1775:$CZ$1775,"&lt;="&amp;E$49)+SUMPRODUCT(('Dvd Calendar'!$E$1768:$CZ$1768&gt;E$48)*('Dvd Calendar'!$E$1768:$CZ$1768&lt;=E$49)*'Dvd Calendar'!$E$1771:$CZ$1771*(('Dvd Calendar'!$E$1773:$CZ$1773='Field Check'!$C$53)*('Field Check'!$C$53&lt;&gt;"")+('Dvd Calendar'!$E$1773:$CZ$1773='Field Check'!$C$54)*('Field Check'!$C$54&lt;&gt;"")+('Dvd Calendar'!$E$1773:$CZ$1773='Field Check'!$C$55)*('Field Check'!$C$55&lt;&gt;"")+('Dvd Calendar'!$E$1773:$CZ$1773='Field Check'!$C$56)*('Field Check'!$C$56&lt;&gt;"")+('Dvd Calendar'!$E$1773:$CZ$1773='Field Check'!$C$57)*('Field Check'!$C$57&lt;&gt;""))*(COUNTIF('Dvd Calendar'!$E$1775:$CZ$1775,'Dvd Calendar'!$E$1768:$CZ$1768)=0)),"")))</f>
        <v/>
      </c>
      <c r="F211" s="77">
        <f>IF(F$49="","",IF($B211="","",IFERROR(SUMIFS('Dvd Calendar'!$E$1776:$CZ$1776,'Dvd Calendar'!$E$1775:$CZ$1775,"&gt;"&amp;F$48,'Dvd Calendar'!$E$1775:$CZ$1775,"&lt;="&amp;F$49)+SUMPRODUCT(('Dvd Calendar'!$E$1768:$CZ$1768&gt;F$48)*('Dvd Calendar'!$E$1768:$CZ$1768&lt;=F$49)*'Dvd Calendar'!$E$1771:$CZ$1771*(('Dvd Calendar'!$E$1773:$CZ$1773='Field Check'!$C$53)*('Field Check'!$C$53&lt;&gt;"")+('Dvd Calendar'!$E$1773:$CZ$1773='Field Check'!$C$54)*('Field Check'!$C$54&lt;&gt;"")+('Dvd Calendar'!$E$1773:$CZ$1773='Field Check'!$C$55)*('Field Check'!$C$55&lt;&gt;"")+('Dvd Calendar'!$E$1773:$CZ$1773='Field Check'!$C$56)*('Field Check'!$C$56&lt;&gt;"")+('Dvd Calendar'!$E$1773:$CZ$1773='Field Check'!$C$57)*('Field Check'!$C$57&lt;&gt;""))*(COUNTIF('Dvd Calendar'!$E$1775:$CZ$1775,'Dvd Calendar'!$E$1768:$CZ$1768)=0)),"")))</f>
        <v/>
      </c>
      <c r="G211" s="77">
        <f>IF(G$49="","",IF($B211="","",IFERROR(SUMIFS('Dvd Calendar'!$E$1776:$CZ$1776,'Dvd Calendar'!$E$1775:$CZ$1775,"&gt;"&amp;G$48,'Dvd Calendar'!$E$1775:$CZ$1775,"&lt;="&amp;G$49)+SUMPRODUCT(('Dvd Calendar'!$E$1768:$CZ$1768&gt;G$48)*('Dvd Calendar'!$E$1768:$CZ$1768&lt;=G$49)*'Dvd Calendar'!$E$1771:$CZ$1771*(('Dvd Calendar'!$E$1773:$CZ$1773='Field Check'!$C$53)*('Field Check'!$C$53&lt;&gt;"")+('Dvd Calendar'!$E$1773:$CZ$1773='Field Check'!$C$54)*('Field Check'!$C$54&lt;&gt;"")+('Dvd Calendar'!$E$1773:$CZ$1773='Field Check'!$C$55)*('Field Check'!$C$55&lt;&gt;"")+('Dvd Calendar'!$E$1773:$CZ$1773='Field Check'!$C$56)*('Field Check'!$C$56&lt;&gt;"")+('Dvd Calendar'!$E$1773:$CZ$1773='Field Check'!$C$57)*('Field Check'!$C$57&lt;&gt;""))*(COUNTIF('Dvd Calendar'!$E$1775:$CZ$1775,'Dvd Calendar'!$E$1768:$CZ$1768)=0)),"")))</f>
        <v/>
      </c>
      <c r="H211" s="77">
        <f>IF(H$49="","",IF($B211="","",IFERROR(SUMIFS('Dvd Calendar'!$E$1776:$CZ$1776,'Dvd Calendar'!$E$1775:$CZ$1775,"&gt;"&amp;H$48,'Dvd Calendar'!$E$1775:$CZ$1775,"&lt;="&amp;H$49)+SUMPRODUCT(('Dvd Calendar'!$E$1768:$CZ$1768&gt;H$48)*('Dvd Calendar'!$E$1768:$CZ$1768&lt;=H$49)*'Dvd Calendar'!$E$1771:$CZ$1771*(('Dvd Calendar'!$E$1773:$CZ$1773='Field Check'!$C$53)*('Field Check'!$C$53&lt;&gt;"")+('Dvd Calendar'!$E$1773:$CZ$1773='Field Check'!$C$54)*('Field Check'!$C$54&lt;&gt;"")+('Dvd Calendar'!$E$1773:$CZ$1773='Field Check'!$C$55)*('Field Check'!$C$55&lt;&gt;"")+('Dvd Calendar'!$E$1773:$CZ$1773='Field Check'!$C$56)*('Field Check'!$C$56&lt;&gt;"")+('Dvd Calendar'!$E$1773:$CZ$1773='Field Check'!$C$57)*('Field Check'!$C$57&lt;&gt;""))*(COUNTIF('Dvd Calendar'!$E$1775:$CZ$1775,'Dvd Calendar'!$E$1768:$CZ$1768)=0)),"")))</f>
        <v/>
      </c>
      <c r="I211" s="77">
        <f>IF(I$49="","",IF($B211="","",IFERROR(SUMIFS('Dvd Calendar'!$E$1776:$CZ$1776,'Dvd Calendar'!$E$1775:$CZ$1775,"&gt;"&amp;I$48,'Dvd Calendar'!$E$1775:$CZ$1775,"&lt;="&amp;I$49)+SUMPRODUCT(('Dvd Calendar'!$E$1768:$CZ$1768&gt;I$48)*('Dvd Calendar'!$E$1768:$CZ$1768&lt;=I$49)*'Dvd Calendar'!$E$1771:$CZ$1771*(('Dvd Calendar'!$E$1773:$CZ$1773='Field Check'!$C$53)*('Field Check'!$C$53&lt;&gt;"")+('Dvd Calendar'!$E$1773:$CZ$1773='Field Check'!$C$54)*('Field Check'!$C$54&lt;&gt;"")+('Dvd Calendar'!$E$1773:$CZ$1773='Field Check'!$C$55)*('Field Check'!$C$55&lt;&gt;"")+('Dvd Calendar'!$E$1773:$CZ$1773='Field Check'!$C$56)*('Field Check'!$C$56&lt;&gt;"")+('Dvd Calendar'!$E$1773:$CZ$1773='Field Check'!$C$57)*('Field Check'!$C$57&lt;&gt;""))*(COUNTIF('Dvd Calendar'!$E$1775:$CZ$1775,'Dvd Calendar'!$E$1768:$CZ$1768)=0)),"")))</f>
        <v/>
      </c>
      <c r="J211" s="77">
        <f>IF(J$49="","",IF($B211="","",IFERROR(SUMIFS('Dvd Calendar'!$E$1776:$CZ$1776,'Dvd Calendar'!$E$1775:$CZ$1775,"&gt;"&amp;J$48,'Dvd Calendar'!$E$1775:$CZ$1775,"&lt;="&amp;J$49)+SUMPRODUCT(('Dvd Calendar'!$E$1768:$CZ$1768&gt;J$48)*('Dvd Calendar'!$E$1768:$CZ$1768&lt;=J$49)*'Dvd Calendar'!$E$1771:$CZ$1771*(('Dvd Calendar'!$E$1773:$CZ$1773='Field Check'!$C$53)*('Field Check'!$C$53&lt;&gt;"")+('Dvd Calendar'!$E$1773:$CZ$1773='Field Check'!$C$54)*('Field Check'!$C$54&lt;&gt;"")+('Dvd Calendar'!$E$1773:$CZ$1773='Field Check'!$C$55)*('Field Check'!$C$55&lt;&gt;"")+('Dvd Calendar'!$E$1773:$CZ$1773='Field Check'!$C$56)*('Field Check'!$C$56&lt;&gt;"")+('Dvd Calendar'!$E$1773:$CZ$1773='Field Check'!$C$57)*('Field Check'!$C$57&lt;&gt;""))*(COUNTIF('Dvd Calendar'!$E$1775:$CZ$1775,'Dvd Calendar'!$E$1768:$CZ$1768)=0)),"")))</f>
        <v/>
      </c>
      <c r="K211" s="77">
        <f>IF(K$49="","",IF($B211="","",IFERROR(SUMIFS('Dvd Calendar'!$E$1776:$CZ$1776,'Dvd Calendar'!$E$1775:$CZ$1775,"&gt;"&amp;K$48,'Dvd Calendar'!$E$1775:$CZ$1775,"&lt;="&amp;K$49)+SUMPRODUCT(('Dvd Calendar'!$E$1768:$CZ$1768&gt;K$48)*('Dvd Calendar'!$E$1768:$CZ$1768&lt;=K$49)*'Dvd Calendar'!$E$1771:$CZ$1771*(('Dvd Calendar'!$E$1773:$CZ$1773='Field Check'!$C$53)*('Field Check'!$C$53&lt;&gt;"")+('Dvd Calendar'!$E$1773:$CZ$1773='Field Check'!$C$54)*('Field Check'!$C$54&lt;&gt;"")+('Dvd Calendar'!$E$1773:$CZ$1773='Field Check'!$C$55)*('Field Check'!$C$55&lt;&gt;"")+('Dvd Calendar'!$E$1773:$CZ$1773='Field Check'!$C$56)*('Field Check'!$C$56&lt;&gt;"")+('Dvd Calendar'!$E$1773:$CZ$1773='Field Check'!$C$57)*('Field Check'!$C$57&lt;&gt;""))*(COUNTIF('Dvd Calendar'!$E$1775:$CZ$1775,'Dvd Calendar'!$E$1768:$CZ$1768)=0)),"")))</f>
        <v/>
      </c>
      <c r="L211" s="77">
        <f>IF(L$49="","",IF($B211="","",IFERROR(SUMIFS('Dvd Calendar'!$E$1776:$CZ$1776,'Dvd Calendar'!$E$1775:$CZ$1775,"&gt;"&amp;L$48,'Dvd Calendar'!$E$1775:$CZ$1775,"&lt;="&amp;L$49)+SUMPRODUCT(('Dvd Calendar'!$E$1768:$CZ$1768&gt;L$48)*('Dvd Calendar'!$E$1768:$CZ$1768&lt;=L$49)*'Dvd Calendar'!$E$1771:$CZ$1771*(('Dvd Calendar'!$E$1773:$CZ$1773='Field Check'!$C$53)*('Field Check'!$C$53&lt;&gt;"")+('Dvd Calendar'!$E$1773:$CZ$1773='Field Check'!$C$54)*('Field Check'!$C$54&lt;&gt;"")+('Dvd Calendar'!$E$1773:$CZ$1773='Field Check'!$C$55)*('Field Check'!$C$55&lt;&gt;"")+('Dvd Calendar'!$E$1773:$CZ$1773='Field Check'!$C$56)*('Field Check'!$C$56&lt;&gt;"")+('Dvd Calendar'!$E$1773:$CZ$1773='Field Check'!$C$57)*('Field Check'!$C$57&lt;&gt;""))*(COUNTIF('Dvd Calendar'!$E$1775:$CZ$1775,'Dvd Calendar'!$E$1768:$CZ$1768)=0)),"")))</f>
        <v/>
      </c>
      <c r="M211" s="77">
        <f>IF(M$49="","",IF($B211="","",IFERROR(SUMIFS('Dvd Calendar'!$E$1776:$CZ$1776,'Dvd Calendar'!$E$1775:$CZ$1775,"&gt;"&amp;M$48,'Dvd Calendar'!$E$1775:$CZ$1775,"&lt;="&amp;M$49)+SUMPRODUCT(('Dvd Calendar'!$E$1768:$CZ$1768&gt;M$48)*('Dvd Calendar'!$E$1768:$CZ$1768&lt;=M$49)*'Dvd Calendar'!$E$1771:$CZ$1771*(('Dvd Calendar'!$E$1773:$CZ$1773='Field Check'!$C$53)*('Field Check'!$C$53&lt;&gt;"")+('Dvd Calendar'!$E$1773:$CZ$1773='Field Check'!$C$54)*('Field Check'!$C$54&lt;&gt;"")+('Dvd Calendar'!$E$1773:$CZ$1773='Field Check'!$C$55)*('Field Check'!$C$55&lt;&gt;"")+('Dvd Calendar'!$E$1773:$CZ$1773='Field Check'!$C$56)*('Field Check'!$C$56&lt;&gt;"")+('Dvd Calendar'!$E$1773:$CZ$1773='Field Check'!$C$57)*('Field Check'!$C$57&lt;&gt;""))*(COUNTIF('Dvd Calendar'!$E$1775:$CZ$1775,'Dvd Calendar'!$E$1768:$CZ$1768)=0)),"")))</f>
        <v/>
      </c>
      <c r="N211" s="77">
        <f>IF(N$49="","",IF($B211="","",IFERROR(SUMIFS('Dvd Calendar'!$E$1776:$CZ$1776,'Dvd Calendar'!$E$1775:$CZ$1775,"&gt;"&amp;N$48,'Dvd Calendar'!$E$1775:$CZ$1775,"&lt;="&amp;N$49)+SUMPRODUCT(('Dvd Calendar'!$E$1768:$CZ$1768&gt;N$48)*('Dvd Calendar'!$E$1768:$CZ$1768&lt;=N$49)*'Dvd Calendar'!$E$1771:$CZ$1771*(('Dvd Calendar'!$E$1773:$CZ$1773='Field Check'!$C$53)*('Field Check'!$C$53&lt;&gt;"")+('Dvd Calendar'!$E$1773:$CZ$1773='Field Check'!$C$54)*('Field Check'!$C$54&lt;&gt;"")+('Dvd Calendar'!$E$1773:$CZ$1773='Field Check'!$C$55)*('Field Check'!$C$55&lt;&gt;"")+('Dvd Calendar'!$E$1773:$CZ$1773='Field Check'!$C$56)*('Field Check'!$C$56&lt;&gt;"")+('Dvd Calendar'!$E$1773:$CZ$1773='Field Check'!$C$57)*('Field Check'!$C$57&lt;&gt;""))*(COUNTIF('Dvd Calendar'!$E$1775:$CZ$1775,'Dvd Calendar'!$E$1768:$CZ$1768)=0)),"")))</f>
        <v/>
      </c>
      <c r="O211" s="77">
        <f>IF(O$49="","",IF($B211="","",IFERROR(SUMIFS('Dvd Calendar'!$E$1776:$CZ$1776,'Dvd Calendar'!$E$1775:$CZ$1775,"&gt;"&amp;O$48,'Dvd Calendar'!$E$1775:$CZ$1775,"&lt;="&amp;O$49)+SUMPRODUCT(('Dvd Calendar'!$E$1768:$CZ$1768&gt;O$48)*('Dvd Calendar'!$E$1768:$CZ$1768&lt;=O$49)*'Dvd Calendar'!$E$1771:$CZ$1771*(('Dvd Calendar'!$E$1773:$CZ$1773='Field Check'!$C$53)*('Field Check'!$C$53&lt;&gt;"")+('Dvd Calendar'!$E$1773:$CZ$1773='Field Check'!$C$54)*('Field Check'!$C$54&lt;&gt;"")+('Dvd Calendar'!$E$1773:$CZ$1773='Field Check'!$C$55)*('Field Check'!$C$55&lt;&gt;"")+('Dvd Calendar'!$E$1773:$CZ$1773='Field Check'!$C$56)*('Field Check'!$C$56&lt;&gt;"")+('Dvd Calendar'!$E$1773:$CZ$1773='Field Check'!$C$57)*('Field Check'!$C$57&lt;&gt;""))*(COUNTIF('Dvd Calendar'!$E$1775:$CZ$1775,'Dvd Calendar'!$E$1768:$CZ$1768)=0)),"")))</f>
        <v/>
      </c>
      <c r="P211" s="77">
        <f>IF(P$49="","",IF($B211="","",IFERROR(SUMIFS('Dvd Calendar'!$E$1776:$CZ$1776,'Dvd Calendar'!$E$1775:$CZ$1775,"&gt;"&amp;P$48,'Dvd Calendar'!$E$1775:$CZ$1775,"&lt;="&amp;P$49)+SUMPRODUCT(('Dvd Calendar'!$E$1768:$CZ$1768&gt;P$48)*('Dvd Calendar'!$E$1768:$CZ$1768&lt;=P$49)*'Dvd Calendar'!$E$1771:$CZ$1771*(('Dvd Calendar'!$E$1773:$CZ$1773='Field Check'!$C$53)*('Field Check'!$C$53&lt;&gt;"")+('Dvd Calendar'!$E$1773:$CZ$1773='Field Check'!$C$54)*('Field Check'!$C$54&lt;&gt;"")+('Dvd Calendar'!$E$1773:$CZ$1773='Field Check'!$C$55)*('Field Check'!$C$55&lt;&gt;"")+('Dvd Calendar'!$E$1773:$CZ$1773='Field Check'!$C$56)*('Field Check'!$C$56&lt;&gt;"")+('Dvd Calendar'!$E$1773:$CZ$1773='Field Check'!$C$57)*('Field Check'!$C$57&lt;&gt;""))*(COUNTIF('Dvd Calendar'!$E$1775:$CZ$1775,'Dvd Calendar'!$E$1768:$CZ$1768)=0)),"")))</f>
        <v/>
      </c>
      <c r="Q211" s="77">
        <f>IF(Q$49="","",IF($B211="","",IFERROR(SUMIFS('Dvd Calendar'!$E$1776:$CZ$1776,'Dvd Calendar'!$E$1775:$CZ$1775,"&gt;"&amp;Q$48,'Dvd Calendar'!$E$1775:$CZ$1775,"&lt;="&amp;Q$49)+SUMPRODUCT(('Dvd Calendar'!$E$1768:$CZ$1768&gt;Q$48)*('Dvd Calendar'!$E$1768:$CZ$1768&lt;=Q$49)*'Dvd Calendar'!$E$1771:$CZ$1771*(('Dvd Calendar'!$E$1773:$CZ$1773='Field Check'!$C$53)*('Field Check'!$C$53&lt;&gt;"")+('Dvd Calendar'!$E$1773:$CZ$1773='Field Check'!$C$54)*('Field Check'!$C$54&lt;&gt;"")+('Dvd Calendar'!$E$1773:$CZ$1773='Field Check'!$C$55)*('Field Check'!$C$55&lt;&gt;"")+('Dvd Calendar'!$E$1773:$CZ$1773='Field Check'!$C$56)*('Field Check'!$C$56&lt;&gt;"")+('Dvd Calendar'!$E$1773:$CZ$1773='Field Check'!$C$57)*('Field Check'!$C$57&lt;&gt;""))*(COUNTIF('Dvd Calendar'!$E$1775:$CZ$1775,'Dvd Calendar'!$E$1768:$CZ$1768)=0)),"")))</f>
        <v/>
      </c>
      <c r="R211" s="77">
        <f>IF(R$49="","",IF($B211="","",IFERROR(SUMIFS('Dvd Calendar'!$E$1776:$CZ$1776,'Dvd Calendar'!$E$1775:$CZ$1775,"&gt;"&amp;R$48,'Dvd Calendar'!$E$1775:$CZ$1775,"&lt;="&amp;R$49)+SUMPRODUCT(('Dvd Calendar'!$E$1768:$CZ$1768&gt;R$48)*('Dvd Calendar'!$E$1768:$CZ$1768&lt;=R$49)*'Dvd Calendar'!$E$1771:$CZ$1771*(('Dvd Calendar'!$E$1773:$CZ$1773='Field Check'!$C$53)*('Field Check'!$C$53&lt;&gt;"")+('Dvd Calendar'!$E$1773:$CZ$1773='Field Check'!$C$54)*('Field Check'!$C$54&lt;&gt;"")+('Dvd Calendar'!$E$1773:$CZ$1773='Field Check'!$C$55)*('Field Check'!$C$55&lt;&gt;"")+('Dvd Calendar'!$E$1773:$CZ$1773='Field Check'!$C$56)*('Field Check'!$C$56&lt;&gt;"")+('Dvd Calendar'!$E$1773:$CZ$1773='Field Check'!$C$57)*('Field Check'!$C$57&lt;&gt;""))*(COUNTIF('Dvd Calendar'!$E$1775:$CZ$1775,'Dvd Calendar'!$E$1768:$CZ$1768)=0)),"")))</f>
        <v/>
      </c>
    </row>
    <row r="212">
      <c r="B212" s="126">
        <f>IF('AS51'!$C$167="","",'AS51'!$C$167)</f>
        <v/>
      </c>
      <c r="C212" s="77">
        <f>IF(C$49="","",IF($B212="","",IFERROR(SUMIFS('Dvd Calendar'!$E$1787:$CZ$1787,'Dvd Calendar'!$E$1786:$CZ$1786,"&gt;"&amp;C$48,'Dvd Calendar'!$E$1786:$CZ$1786,"&lt;="&amp;C$49)+SUMPRODUCT(('Dvd Calendar'!$E$1779:$CZ$1779&gt;C$48)*('Dvd Calendar'!$E$1779:$CZ$1779&lt;=C$49)*'Dvd Calendar'!$E$1782:$CZ$1782*(('Dvd Calendar'!$E$1784:$CZ$1784='Field Check'!$C$53)*('Field Check'!$C$53&lt;&gt;"")+('Dvd Calendar'!$E$1784:$CZ$1784='Field Check'!$C$54)*('Field Check'!$C$54&lt;&gt;"")+('Dvd Calendar'!$E$1784:$CZ$1784='Field Check'!$C$55)*('Field Check'!$C$55&lt;&gt;"")+('Dvd Calendar'!$E$1784:$CZ$1784='Field Check'!$C$56)*('Field Check'!$C$56&lt;&gt;"")+('Dvd Calendar'!$E$1784:$CZ$1784='Field Check'!$C$57)*('Field Check'!$C$57&lt;&gt;""))*(COUNTIF('Dvd Calendar'!$E$1786:$CZ$1786,'Dvd Calendar'!$E$1779:$CZ$1779)=0)),"")))</f>
        <v/>
      </c>
      <c r="D212" s="77">
        <f>IF(D$49="","",IF($B212="","",IFERROR(SUMIFS('Dvd Calendar'!$E$1787:$CZ$1787,'Dvd Calendar'!$E$1786:$CZ$1786,"&gt;"&amp;D$48,'Dvd Calendar'!$E$1786:$CZ$1786,"&lt;="&amp;D$49)+SUMPRODUCT(('Dvd Calendar'!$E$1779:$CZ$1779&gt;D$48)*('Dvd Calendar'!$E$1779:$CZ$1779&lt;=D$49)*'Dvd Calendar'!$E$1782:$CZ$1782*(('Dvd Calendar'!$E$1784:$CZ$1784='Field Check'!$C$53)*('Field Check'!$C$53&lt;&gt;"")+('Dvd Calendar'!$E$1784:$CZ$1784='Field Check'!$C$54)*('Field Check'!$C$54&lt;&gt;"")+('Dvd Calendar'!$E$1784:$CZ$1784='Field Check'!$C$55)*('Field Check'!$C$55&lt;&gt;"")+('Dvd Calendar'!$E$1784:$CZ$1784='Field Check'!$C$56)*('Field Check'!$C$56&lt;&gt;"")+('Dvd Calendar'!$E$1784:$CZ$1784='Field Check'!$C$57)*('Field Check'!$C$57&lt;&gt;""))*(COUNTIF('Dvd Calendar'!$E$1786:$CZ$1786,'Dvd Calendar'!$E$1779:$CZ$1779)=0)),"")))</f>
        <v/>
      </c>
      <c r="E212" s="77">
        <f>IF(E$49="","",IF($B212="","",IFERROR(SUMIFS('Dvd Calendar'!$E$1787:$CZ$1787,'Dvd Calendar'!$E$1786:$CZ$1786,"&gt;"&amp;E$48,'Dvd Calendar'!$E$1786:$CZ$1786,"&lt;="&amp;E$49)+SUMPRODUCT(('Dvd Calendar'!$E$1779:$CZ$1779&gt;E$48)*('Dvd Calendar'!$E$1779:$CZ$1779&lt;=E$49)*'Dvd Calendar'!$E$1782:$CZ$1782*(('Dvd Calendar'!$E$1784:$CZ$1784='Field Check'!$C$53)*('Field Check'!$C$53&lt;&gt;"")+('Dvd Calendar'!$E$1784:$CZ$1784='Field Check'!$C$54)*('Field Check'!$C$54&lt;&gt;"")+('Dvd Calendar'!$E$1784:$CZ$1784='Field Check'!$C$55)*('Field Check'!$C$55&lt;&gt;"")+('Dvd Calendar'!$E$1784:$CZ$1784='Field Check'!$C$56)*('Field Check'!$C$56&lt;&gt;"")+('Dvd Calendar'!$E$1784:$CZ$1784='Field Check'!$C$57)*('Field Check'!$C$57&lt;&gt;""))*(COUNTIF('Dvd Calendar'!$E$1786:$CZ$1786,'Dvd Calendar'!$E$1779:$CZ$1779)=0)),"")))</f>
        <v/>
      </c>
      <c r="F212" s="77">
        <f>IF(F$49="","",IF($B212="","",IFERROR(SUMIFS('Dvd Calendar'!$E$1787:$CZ$1787,'Dvd Calendar'!$E$1786:$CZ$1786,"&gt;"&amp;F$48,'Dvd Calendar'!$E$1786:$CZ$1786,"&lt;="&amp;F$49)+SUMPRODUCT(('Dvd Calendar'!$E$1779:$CZ$1779&gt;F$48)*('Dvd Calendar'!$E$1779:$CZ$1779&lt;=F$49)*'Dvd Calendar'!$E$1782:$CZ$1782*(('Dvd Calendar'!$E$1784:$CZ$1784='Field Check'!$C$53)*('Field Check'!$C$53&lt;&gt;"")+('Dvd Calendar'!$E$1784:$CZ$1784='Field Check'!$C$54)*('Field Check'!$C$54&lt;&gt;"")+('Dvd Calendar'!$E$1784:$CZ$1784='Field Check'!$C$55)*('Field Check'!$C$55&lt;&gt;"")+('Dvd Calendar'!$E$1784:$CZ$1784='Field Check'!$C$56)*('Field Check'!$C$56&lt;&gt;"")+('Dvd Calendar'!$E$1784:$CZ$1784='Field Check'!$C$57)*('Field Check'!$C$57&lt;&gt;""))*(COUNTIF('Dvd Calendar'!$E$1786:$CZ$1786,'Dvd Calendar'!$E$1779:$CZ$1779)=0)),"")))</f>
        <v/>
      </c>
      <c r="G212" s="77">
        <f>IF(G$49="","",IF($B212="","",IFERROR(SUMIFS('Dvd Calendar'!$E$1787:$CZ$1787,'Dvd Calendar'!$E$1786:$CZ$1786,"&gt;"&amp;G$48,'Dvd Calendar'!$E$1786:$CZ$1786,"&lt;="&amp;G$49)+SUMPRODUCT(('Dvd Calendar'!$E$1779:$CZ$1779&gt;G$48)*('Dvd Calendar'!$E$1779:$CZ$1779&lt;=G$49)*'Dvd Calendar'!$E$1782:$CZ$1782*(('Dvd Calendar'!$E$1784:$CZ$1784='Field Check'!$C$53)*('Field Check'!$C$53&lt;&gt;"")+('Dvd Calendar'!$E$1784:$CZ$1784='Field Check'!$C$54)*('Field Check'!$C$54&lt;&gt;"")+('Dvd Calendar'!$E$1784:$CZ$1784='Field Check'!$C$55)*('Field Check'!$C$55&lt;&gt;"")+('Dvd Calendar'!$E$1784:$CZ$1784='Field Check'!$C$56)*('Field Check'!$C$56&lt;&gt;"")+('Dvd Calendar'!$E$1784:$CZ$1784='Field Check'!$C$57)*('Field Check'!$C$57&lt;&gt;""))*(COUNTIF('Dvd Calendar'!$E$1786:$CZ$1786,'Dvd Calendar'!$E$1779:$CZ$1779)=0)),"")))</f>
        <v/>
      </c>
      <c r="H212" s="77">
        <f>IF(H$49="","",IF($B212="","",IFERROR(SUMIFS('Dvd Calendar'!$E$1787:$CZ$1787,'Dvd Calendar'!$E$1786:$CZ$1786,"&gt;"&amp;H$48,'Dvd Calendar'!$E$1786:$CZ$1786,"&lt;="&amp;H$49)+SUMPRODUCT(('Dvd Calendar'!$E$1779:$CZ$1779&gt;H$48)*('Dvd Calendar'!$E$1779:$CZ$1779&lt;=H$49)*'Dvd Calendar'!$E$1782:$CZ$1782*(('Dvd Calendar'!$E$1784:$CZ$1784='Field Check'!$C$53)*('Field Check'!$C$53&lt;&gt;"")+('Dvd Calendar'!$E$1784:$CZ$1784='Field Check'!$C$54)*('Field Check'!$C$54&lt;&gt;"")+('Dvd Calendar'!$E$1784:$CZ$1784='Field Check'!$C$55)*('Field Check'!$C$55&lt;&gt;"")+('Dvd Calendar'!$E$1784:$CZ$1784='Field Check'!$C$56)*('Field Check'!$C$56&lt;&gt;"")+('Dvd Calendar'!$E$1784:$CZ$1784='Field Check'!$C$57)*('Field Check'!$C$57&lt;&gt;""))*(COUNTIF('Dvd Calendar'!$E$1786:$CZ$1786,'Dvd Calendar'!$E$1779:$CZ$1779)=0)),"")))</f>
        <v/>
      </c>
      <c r="I212" s="77">
        <f>IF(I$49="","",IF($B212="","",IFERROR(SUMIFS('Dvd Calendar'!$E$1787:$CZ$1787,'Dvd Calendar'!$E$1786:$CZ$1786,"&gt;"&amp;I$48,'Dvd Calendar'!$E$1786:$CZ$1786,"&lt;="&amp;I$49)+SUMPRODUCT(('Dvd Calendar'!$E$1779:$CZ$1779&gt;I$48)*('Dvd Calendar'!$E$1779:$CZ$1779&lt;=I$49)*'Dvd Calendar'!$E$1782:$CZ$1782*(('Dvd Calendar'!$E$1784:$CZ$1784='Field Check'!$C$53)*('Field Check'!$C$53&lt;&gt;"")+('Dvd Calendar'!$E$1784:$CZ$1784='Field Check'!$C$54)*('Field Check'!$C$54&lt;&gt;"")+('Dvd Calendar'!$E$1784:$CZ$1784='Field Check'!$C$55)*('Field Check'!$C$55&lt;&gt;"")+('Dvd Calendar'!$E$1784:$CZ$1784='Field Check'!$C$56)*('Field Check'!$C$56&lt;&gt;"")+('Dvd Calendar'!$E$1784:$CZ$1784='Field Check'!$C$57)*('Field Check'!$C$57&lt;&gt;""))*(COUNTIF('Dvd Calendar'!$E$1786:$CZ$1786,'Dvd Calendar'!$E$1779:$CZ$1779)=0)),"")))</f>
        <v/>
      </c>
      <c r="J212" s="77">
        <f>IF(J$49="","",IF($B212="","",IFERROR(SUMIFS('Dvd Calendar'!$E$1787:$CZ$1787,'Dvd Calendar'!$E$1786:$CZ$1786,"&gt;"&amp;J$48,'Dvd Calendar'!$E$1786:$CZ$1786,"&lt;="&amp;J$49)+SUMPRODUCT(('Dvd Calendar'!$E$1779:$CZ$1779&gt;J$48)*('Dvd Calendar'!$E$1779:$CZ$1779&lt;=J$49)*'Dvd Calendar'!$E$1782:$CZ$1782*(('Dvd Calendar'!$E$1784:$CZ$1784='Field Check'!$C$53)*('Field Check'!$C$53&lt;&gt;"")+('Dvd Calendar'!$E$1784:$CZ$1784='Field Check'!$C$54)*('Field Check'!$C$54&lt;&gt;"")+('Dvd Calendar'!$E$1784:$CZ$1784='Field Check'!$C$55)*('Field Check'!$C$55&lt;&gt;"")+('Dvd Calendar'!$E$1784:$CZ$1784='Field Check'!$C$56)*('Field Check'!$C$56&lt;&gt;"")+('Dvd Calendar'!$E$1784:$CZ$1784='Field Check'!$C$57)*('Field Check'!$C$57&lt;&gt;""))*(COUNTIF('Dvd Calendar'!$E$1786:$CZ$1786,'Dvd Calendar'!$E$1779:$CZ$1779)=0)),"")))</f>
        <v/>
      </c>
      <c r="K212" s="77">
        <f>IF(K$49="","",IF($B212="","",IFERROR(SUMIFS('Dvd Calendar'!$E$1787:$CZ$1787,'Dvd Calendar'!$E$1786:$CZ$1786,"&gt;"&amp;K$48,'Dvd Calendar'!$E$1786:$CZ$1786,"&lt;="&amp;K$49)+SUMPRODUCT(('Dvd Calendar'!$E$1779:$CZ$1779&gt;K$48)*('Dvd Calendar'!$E$1779:$CZ$1779&lt;=K$49)*'Dvd Calendar'!$E$1782:$CZ$1782*(('Dvd Calendar'!$E$1784:$CZ$1784='Field Check'!$C$53)*('Field Check'!$C$53&lt;&gt;"")+('Dvd Calendar'!$E$1784:$CZ$1784='Field Check'!$C$54)*('Field Check'!$C$54&lt;&gt;"")+('Dvd Calendar'!$E$1784:$CZ$1784='Field Check'!$C$55)*('Field Check'!$C$55&lt;&gt;"")+('Dvd Calendar'!$E$1784:$CZ$1784='Field Check'!$C$56)*('Field Check'!$C$56&lt;&gt;"")+('Dvd Calendar'!$E$1784:$CZ$1784='Field Check'!$C$57)*('Field Check'!$C$57&lt;&gt;""))*(COUNTIF('Dvd Calendar'!$E$1786:$CZ$1786,'Dvd Calendar'!$E$1779:$CZ$1779)=0)),"")))</f>
        <v/>
      </c>
      <c r="L212" s="77">
        <f>IF(L$49="","",IF($B212="","",IFERROR(SUMIFS('Dvd Calendar'!$E$1787:$CZ$1787,'Dvd Calendar'!$E$1786:$CZ$1786,"&gt;"&amp;L$48,'Dvd Calendar'!$E$1786:$CZ$1786,"&lt;="&amp;L$49)+SUMPRODUCT(('Dvd Calendar'!$E$1779:$CZ$1779&gt;L$48)*('Dvd Calendar'!$E$1779:$CZ$1779&lt;=L$49)*'Dvd Calendar'!$E$1782:$CZ$1782*(('Dvd Calendar'!$E$1784:$CZ$1784='Field Check'!$C$53)*('Field Check'!$C$53&lt;&gt;"")+('Dvd Calendar'!$E$1784:$CZ$1784='Field Check'!$C$54)*('Field Check'!$C$54&lt;&gt;"")+('Dvd Calendar'!$E$1784:$CZ$1784='Field Check'!$C$55)*('Field Check'!$C$55&lt;&gt;"")+('Dvd Calendar'!$E$1784:$CZ$1784='Field Check'!$C$56)*('Field Check'!$C$56&lt;&gt;"")+('Dvd Calendar'!$E$1784:$CZ$1784='Field Check'!$C$57)*('Field Check'!$C$57&lt;&gt;""))*(COUNTIF('Dvd Calendar'!$E$1786:$CZ$1786,'Dvd Calendar'!$E$1779:$CZ$1779)=0)),"")))</f>
        <v/>
      </c>
      <c r="M212" s="77">
        <f>IF(M$49="","",IF($B212="","",IFERROR(SUMIFS('Dvd Calendar'!$E$1787:$CZ$1787,'Dvd Calendar'!$E$1786:$CZ$1786,"&gt;"&amp;M$48,'Dvd Calendar'!$E$1786:$CZ$1786,"&lt;="&amp;M$49)+SUMPRODUCT(('Dvd Calendar'!$E$1779:$CZ$1779&gt;M$48)*('Dvd Calendar'!$E$1779:$CZ$1779&lt;=M$49)*'Dvd Calendar'!$E$1782:$CZ$1782*(('Dvd Calendar'!$E$1784:$CZ$1784='Field Check'!$C$53)*('Field Check'!$C$53&lt;&gt;"")+('Dvd Calendar'!$E$1784:$CZ$1784='Field Check'!$C$54)*('Field Check'!$C$54&lt;&gt;"")+('Dvd Calendar'!$E$1784:$CZ$1784='Field Check'!$C$55)*('Field Check'!$C$55&lt;&gt;"")+('Dvd Calendar'!$E$1784:$CZ$1784='Field Check'!$C$56)*('Field Check'!$C$56&lt;&gt;"")+('Dvd Calendar'!$E$1784:$CZ$1784='Field Check'!$C$57)*('Field Check'!$C$57&lt;&gt;""))*(COUNTIF('Dvd Calendar'!$E$1786:$CZ$1786,'Dvd Calendar'!$E$1779:$CZ$1779)=0)),"")))</f>
        <v/>
      </c>
      <c r="N212" s="77">
        <f>IF(N$49="","",IF($B212="","",IFERROR(SUMIFS('Dvd Calendar'!$E$1787:$CZ$1787,'Dvd Calendar'!$E$1786:$CZ$1786,"&gt;"&amp;N$48,'Dvd Calendar'!$E$1786:$CZ$1786,"&lt;="&amp;N$49)+SUMPRODUCT(('Dvd Calendar'!$E$1779:$CZ$1779&gt;N$48)*('Dvd Calendar'!$E$1779:$CZ$1779&lt;=N$49)*'Dvd Calendar'!$E$1782:$CZ$1782*(('Dvd Calendar'!$E$1784:$CZ$1784='Field Check'!$C$53)*('Field Check'!$C$53&lt;&gt;"")+('Dvd Calendar'!$E$1784:$CZ$1784='Field Check'!$C$54)*('Field Check'!$C$54&lt;&gt;"")+('Dvd Calendar'!$E$1784:$CZ$1784='Field Check'!$C$55)*('Field Check'!$C$55&lt;&gt;"")+('Dvd Calendar'!$E$1784:$CZ$1784='Field Check'!$C$56)*('Field Check'!$C$56&lt;&gt;"")+('Dvd Calendar'!$E$1784:$CZ$1784='Field Check'!$C$57)*('Field Check'!$C$57&lt;&gt;""))*(COUNTIF('Dvd Calendar'!$E$1786:$CZ$1786,'Dvd Calendar'!$E$1779:$CZ$1779)=0)),"")))</f>
        <v/>
      </c>
      <c r="O212" s="77">
        <f>IF(O$49="","",IF($B212="","",IFERROR(SUMIFS('Dvd Calendar'!$E$1787:$CZ$1787,'Dvd Calendar'!$E$1786:$CZ$1786,"&gt;"&amp;O$48,'Dvd Calendar'!$E$1786:$CZ$1786,"&lt;="&amp;O$49)+SUMPRODUCT(('Dvd Calendar'!$E$1779:$CZ$1779&gt;O$48)*('Dvd Calendar'!$E$1779:$CZ$1779&lt;=O$49)*'Dvd Calendar'!$E$1782:$CZ$1782*(('Dvd Calendar'!$E$1784:$CZ$1784='Field Check'!$C$53)*('Field Check'!$C$53&lt;&gt;"")+('Dvd Calendar'!$E$1784:$CZ$1784='Field Check'!$C$54)*('Field Check'!$C$54&lt;&gt;"")+('Dvd Calendar'!$E$1784:$CZ$1784='Field Check'!$C$55)*('Field Check'!$C$55&lt;&gt;"")+('Dvd Calendar'!$E$1784:$CZ$1784='Field Check'!$C$56)*('Field Check'!$C$56&lt;&gt;"")+('Dvd Calendar'!$E$1784:$CZ$1784='Field Check'!$C$57)*('Field Check'!$C$57&lt;&gt;""))*(COUNTIF('Dvd Calendar'!$E$1786:$CZ$1786,'Dvd Calendar'!$E$1779:$CZ$1779)=0)),"")))</f>
        <v/>
      </c>
      <c r="P212" s="77">
        <f>IF(P$49="","",IF($B212="","",IFERROR(SUMIFS('Dvd Calendar'!$E$1787:$CZ$1787,'Dvd Calendar'!$E$1786:$CZ$1786,"&gt;"&amp;P$48,'Dvd Calendar'!$E$1786:$CZ$1786,"&lt;="&amp;P$49)+SUMPRODUCT(('Dvd Calendar'!$E$1779:$CZ$1779&gt;P$48)*('Dvd Calendar'!$E$1779:$CZ$1779&lt;=P$49)*'Dvd Calendar'!$E$1782:$CZ$1782*(('Dvd Calendar'!$E$1784:$CZ$1784='Field Check'!$C$53)*('Field Check'!$C$53&lt;&gt;"")+('Dvd Calendar'!$E$1784:$CZ$1784='Field Check'!$C$54)*('Field Check'!$C$54&lt;&gt;"")+('Dvd Calendar'!$E$1784:$CZ$1784='Field Check'!$C$55)*('Field Check'!$C$55&lt;&gt;"")+('Dvd Calendar'!$E$1784:$CZ$1784='Field Check'!$C$56)*('Field Check'!$C$56&lt;&gt;"")+('Dvd Calendar'!$E$1784:$CZ$1784='Field Check'!$C$57)*('Field Check'!$C$57&lt;&gt;""))*(COUNTIF('Dvd Calendar'!$E$1786:$CZ$1786,'Dvd Calendar'!$E$1779:$CZ$1779)=0)),"")))</f>
        <v/>
      </c>
      <c r="Q212" s="77">
        <f>IF(Q$49="","",IF($B212="","",IFERROR(SUMIFS('Dvd Calendar'!$E$1787:$CZ$1787,'Dvd Calendar'!$E$1786:$CZ$1786,"&gt;"&amp;Q$48,'Dvd Calendar'!$E$1786:$CZ$1786,"&lt;="&amp;Q$49)+SUMPRODUCT(('Dvd Calendar'!$E$1779:$CZ$1779&gt;Q$48)*('Dvd Calendar'!$E$1779:$CZ$1779&lt;=Q$49)*'Dvd Calendar'!$E$1782:$CZ$1782*(('Dvd Calendar'!$E$1784:$CZ$1784='Field Check'!$C$53)*('Field Check'!$C$53&lt;&gt;"")+('Dvd Calendar'!$E$1784:$CZ$1784='Field Check'!$C$54)*('Field Check'!$C$54&lt;&gt;"")+('Dvd Calendar'!$E$1784:$CZ$1784='Field Check'!$C$55)*('Field Check'!$C$55&lt;&gt;"")+('Dvd Calendar'!$E$1784:$CZ$1784='Field Check'!$C$56)*('Field Check'!$C$56&lt;&gt;"")+('Dvd Calendar'!$E$1784:$CZ$1784='Field Check'!$C$57)*('Field Check'!$C$57&lt;&gt;""))*(COUNTIF('Dvd Calendar'!$E$1786:$CZ$1786,'Dvd Calendar'!$E$1779:$CZ$1779)=0)),"")))</f>
        <v/>
      </c>
      <c r="R212" s="77">
        <f>IF(R$49="","",IF($B212="","",IFERROR(SUMIFS('Dvd Calendar'!$E$1787:$CZ$1787,'Dvd Calendar'!$E$1786:$CZ$1786,"&gt;"&amp;R$48,'Dvd Calendar'!$E$1786:$CZ$1786,"&lt;="&amp;R$49)+SUMPRODUCT(('Dvd Calendar'!$E$1779:$CZ$1779&gt;R$48)*('Dvd Calendar'!$E$1779:$CZ$1779&lt;=R$49)*'Dvd Calendar'!$E$1782:$CZ$1782*(('Dvd Calendar'!$E$1784:$CZ$1784='Field Check'!$C$53)*('Field Check'!$C$53&lt;&gt;"")+('Dvd Calendar'!$E$1784:$CZ$1784='Field Check'!$C$54)*('Field Check'!$C$54&lt;&gt;"")+('Dvd Calendar'!$E$1784:$CZ$1784='Field Check'!$C$55)*('Field Check'!$C$55&lt;&gt;"")+('Dvd Calendar'!$E$1784:$CZ$1784='Field Check'!$C$56)*('Field Check'!$C$56&lt;&gt;"")+('Dvd Calendar'!$E$1784:$CZ$1784='Field Check'!$C$57)*('Field Check'!$C$57&lt;&gt;""))*(COUNTIF('Dvd Calendar'!$E$1786:$CZ$1786,'Dvd Calendar'!$E$1779:$CZ$1779)=0)),"")))</f>
        <v/>
      </c>
    </row>
    <row r="213">
      <c r="B213" s="126">
        <f>IF('AS51'!$C$168="","",'AS51'!$C$168)</f>
        <v/>
      </c>
      <c r="C213" s="77">
        <f>IF(C$49="","",IF($B213="","",IFERROR(SUMIFS('Dvd Calendar'!$E$1798:$CZ$1798,'Dvd Calendar'!$E$1797:$CZ$1797,"&gt;"&amp;C$48,'Dvd Calendar'!$E$1797:$CZ$1797,"&lt;="&amp;C$49)+SUMPRODUCT(('Dvd Calendar'!$E$1790:$CZ$1790&gt;C$48)*('Dvd Calendar'!$E$1790:$CZ$1790&lt;=C$49)*'Dvd Calendar'!$E$1793:$CZ$1793*(('Dvd Calendar'!$E$1795:$CZ$1795='Field Check'!$C$53)*('Field Check'!$C$53&lt;&gt;"")+('Dvd Calendar'!$E$1795:$CZ$1795='Field Check'!$C$54)*('Field Check'!$C$54&lt;&gt;"")+('Dvd Calendar'!$E$1795:$CZ$1795='Field Check'!$C$55)*('Field Check'!$C$55&lt;&gt;"")+('Dvd Calendar'!$E$1795:$CZ$1795='Field Check'!$C$56)*('Field Check'!$C$56&lt;&gt;"")+('Dvd Calendar'!$E$1795:$CZ$1795='Field Check'!$C$57)*('Field Check'!$C$57&lt;&gt;""))*(COUNTIF('Dvd Calendar'!$E$1797:$CZ$1797,'Dvd Calendar'!$E$1790:$CZ$1790)=0)),"")))</f>
        <v/>
      </c>
      <c r="D213" s="77">
        <f>IF(D$49="","",IF($B213="","",IFERROR(SUMIFS('Dvd Calendar'!$E$1798:$CZ$1798,'Dvd Calendar'!$E$1797:$CZ$1797,"&gt;"&amp;D$48,'Dvd Calendar'!$E$1797:$CZ$1797,"&lt;="&amp;D$49)+SUMPRODUCT(('Dvd Calendar'!$E$1790:$CZ$1790&gt;D$48)*('Dvd Calendar'!$E$1790:$CZ$1790&lt;=D$49)*'Dvd Calendar'!$E$1793:$CZ$1793*(('Dvd Calendar'!$E$1795:$CZ$1795='Field Check'!$C$53)*('Field Check'!$C$53&lt;&gt;"")+('Dvd Calendar'!$E$1795:$CZ$1795='Field Check'!$C$54)*('Field Check'!$C$54&lt;&gt;"")+('Dvd Calendar'!$E$1795:$CZ$1795='Field Check'!$C$55)*('Field Check'!$C$55&lt;&gt;"")+('Dvd Calendar'!$E$1795:$CZ$1795='Field Check'!$C$56)*('Field Check'!$C$56&lt;&gt;"")+('Dvd Calendar'!$E$1795:$CZ$1795='Field Check'!$C$57)*('Field Check'!$C$57&lt;&gt;""))*(COUNTIF('Dvd Calendar'!$E$1797:$CZ$1797,'Dvd Calendar'!$E$1790:$CZ$1790)=0)),"")))</f>
        <v/>
      </c>
      <c r="E213" s="77">
        <f>IF(E$49="","",IF($B213="","",IFERROR(SUMIFS('Dvd Calendar'!$E$1798:$CZ$1798,'Dvd Calendar'!$E$1797:$CZ$1797,"&gt;"&amp;E$48,'Dvd Calendar'!$E$1797:$CZ$1797,"&lt;="&amp;E$49)+SUMPRODUCT(('Dvd Calendar'!$E$1790:$CZ$1790&gt;E$48)*('Dvd Calendar'!$E$1790:$CZ$1790&lt;=E$49)*'Dvd Calendar'!$E$1793:$CZ$1793*(('Dvd Calendar'!$E$1795:$CZ$1795='Field Check'!$C$53)*('Field Check'!$C$53&lt;&gt;"")+('Dvd Calendar'!$E$1795:$CZ$1795='Field Check'!$C$54)*('Field Check'!$C$54&lt;&gt;"")+('Dvd Calendar'!$E$1795:$CZ$1795='Field Check'!$C$55)*('Field Check'!$C$55&lt;&gt;"")+('Dvd Calendar'!$E$1795:$CZ$1795='Field Check'!$C$56)*('Field Check'!$C$56&lt;&gt;"")+('Dvd Calendar'!$E$1795:$CZ$1795='Field Check'!$C$57)*('Field Check'!$C$57&lt;&gt;""))*(COUNTIF('Dvd Calendar'!$E$1797:$CZ$1797,'Dvd Calendar'!$E$1790:$CZ$1790)=0)),"")))</f>
        <v/>
      </c>
      <c r="F213" s="77">
        <f>IF(F$49="","",IF($B213="","",IFERROR(SUMIFS('Dvd Calendar'!$E$1798:$CZ$1798,'Dvd Calendar'!$E$1797:$CZ$1797,"&gt;"&amp;F$48,'Dvd Calendar'!$E$1797:$CZ$1797,"&lt;="&amp;F$49)+SUMPRODUCT(('Dvd Calendar'!$E$1790:$CZ$1790&gt;F$48)*('Dvd Calendar'!$E$1790:$CZ$1790&lt;=F$49)*'Dvd Calendar'!$E$1793:$CZ$1793*(('Dvd Calendar'!$E$1795:$CZ$1795='Field Check'!$C$53)*('Field Check'!$C$53&lt;&gt;"")+('Dvd Calendar'!$E$1795:$CZ$1795='Field Check'!$C$54)*('Field Check'!$C$54&lt;&gt;"")+('Dvd Calendar'!$E$1795:$CZ$1795='Field Check'!$C$55)*('Field Check'!$C$55&lt;&gt;"")+('Dvd Calendar'!$E$1795:$CZ$1795='Field Check'!$C$56)*('Field Check'!$C$56&lt;&gt;"")+('Dvd Calendar'!$E$1795:$CZ$1795='Field Check'!$C$57)*('Field Check'!$C$57&lt;&gt;""))*(COUNTIF('Dvd Calendar'!$E$1797:$CZ$1797,'Dvd Calendar'!$E$1790:$CZ$1790)=0)),"")))</f>
        <v/>
      </c>
      <c r="G213" s="77">
        <f>IF(G$49="","",IF($B213="","",IFERROR(SUMIFS('Dvd Calendar'!$E$1798:$CZ$1798,'Dvd Calendar'!$E$1797:$CZ$1797,"&gt;"&amp;G$48,'Dvd Calendar'!$E$1797:$CZ$1797,"&lt;="&amp;G$49)+SUMPRODUCT(('Dvd Calendar'!$E$1790:$CZ$1790&gt;G$48)*('Dvd Calendar'!$E$1790:$CZ$1790&lt;=G$49)*'Dvd Calendar'!$E$1793:$CZ$1793*(('Dvd Calendar'!$E$1795:$CZ$1795='Field Check'!$C$53)*('Field Check'!$C$53&lt;&gt;"")+('Dvd Calendar'!$E$1795:$CZ$1795='Field Check'!$C$54)*('Field Check'!$C$54&lt;&gt;"")+('Dvd Calendar'!$E$1795:$CZ$1795='Field Check'!$C$55)*('Field Check'!$C$55&lt;&gt;"")+('Dvd Calendar'!$E$1795:$CZ$1795='Field Check'!$C$56)*('Field Check'!$C$56&lt;&gt;"")+('Dvd Calendar'!$E$1795:$CZ$1795='Field Check'!$C$57)*('Field Check'!$C$57&lt;&gt;""))*(COUNTIF('Dvd Calendar'!$E$1797:$CZ$1797,'Dvd Calendar'!$E$1790:$CZ$1790)=0)),"")))</f>
        <v/>
      </c>
      <c r="H213" s="77">
        <f>IF(H$49="","",IF($B213="","",IFERROR(SUMIFS('Dvd Calendar'!$E$1798:$CZ$1798,'Dvd Calendar'!$E$1797:$CZ$1797,"&gt;"&amp;H$48,'Dvd Calendar'!$E$1797:$CZ$1797,"&lt;="&amp;H$49)+SUMPRODUCT(('Dvd Calendar'!$E$1790:$CZ$1790&gt;H$48)*('Dvd Calendar'!$E$1790:$CZ$1790&lt;=H$49)*'Dvd Calendar'!$E$1793:$CZ$1793*(('Dvd Calendar'!$E$1795:$CZ$1795='Field Check'!$C$53)*('Field Check'!$C$53&lt;&gt;"")+('Dvd Calendar'!$E$1795:$CZ$1795='Field Check'!$C$54)*('Field Check'!$C$54&lt;&gt;"")+('Dvd Calendar'!$E$1795:$CZ$1795='Field Check'!$C$55)*('Field Check'!$C$55&lt;&gt;"")+('Dvd Calendar'!$E$1795:$CZ$1795='Field Check'!$C$56)*('Field Check'!$C$56&lt;&gt;"")+('Dvd Calendar'!$E$1795:$CZ$1795='Field Check'!$C$57)*('Field Check'!$C$57&lt;&gt;""))*(COUNTIF('Dvd Calendar'!$E$1797:$CZ$1797,'Dvd Calendar'!$E$1790:$CZ$1790)=0)),"")))</f>
        <v/>
      </c>
      <c r="I213" s="77">
        <f>IF(I$49="","",IF($B213="","",IFERROR(SUMIFS('Dvd Calendar'!$E$1798:$CZ$1798,'Dvd Calendar'!$E$1797:$CZ$1797,"&gt;"&amp;I$48,'Dvd Calendar'!$E$1797:$CZ$1797,"&lt;="&amp;I$49)+SUMPRODUCT(('Dvd Calendar'!$E$1790:$CZ$1790&gt;I$48)*('Dvd Calendar'!$E$1790:$CZ$1790&lt;=I$49)*'Dvd Calendar'!$E$1793:$CZ$1793*(('Dvd Calendar'!$E$1795:$CZ$1795='Field Check'!$C$53)*('Field Check'!$C$53&lt;&gt;"")+('Dvd Calendar'!$E$1795:$CZ$1795='Field Check'!$C$54)*('Field Check'!$C$54&lt;&gt;"")+('Dvd Calendar'!$E$1795:$CZ$1795='Field Check'!$C$55)*('Field Check'!$C$55&lt;&gt;"")+('Dvd Calendar'!$E$1795:$CZ$1795='Field Check'!$C$56)*('Field Check'!$C$56&lt;&gt;"")+('Dvd Calendar'!$E$1795:$CZ$1795='Field Check'!$C$57)*('Field Check'!$C$57&lt;&gt;""))*(COUNTIF('Dvd Calendar'!$E$1797:$CZ$1797,'Dvd Calendar'!$E$1790:$CZ$1790)=0)),"")))</f>
        <v/>
      </c>
      <c r="J213" s="77">
        <f>IF(J$49="","",IF($B213="","",IFERROR(SUMIFS('Dvd Calendar'!$E$1798:$CZ$1798,'Dvd Calendar'!$E$1797:$CZ$1797,"&gt;"&amp;J$48,'Dvd Calendar'!$E$1797:$CZ$1797,"&lt;="&amp;J$49)+SUMPRODUCT(('Dvd Calendar'!$E$1790:$CZ$1790&gt;J$48)*('Dvd Calendar'!$E$1790:$CZ$1790&lt;=J$49)*'Dvd Calendar'!$E$1793:$CZ$1793*(('Dvd Calendar'!$E$1795:$CZ$1795='Field Check'!$C$53)*('Field Check'!$C$53&lt;&gt;"")+('Dvd Calendar'!$E$1795:$CZ$1795='Field Check'!$C$54)*('Field Check'!$C$54&lt;&gt;"")+('Dvd Calendar'!$E$1795:$CZ$1795='Field Check'!$C$55)*('Field Check'!$C$55&lt;&gt;"")+('Dvd Calendar'!$E$1795:$CZ$1795='Field Check'!$C$56)*('Field Check'!$C$56&lt;&gt;"")+('Dvd Calendar'!$E$1795:$CZ$1795='Field Check'!$C$57)*('Field Check'!$C$57&lt;&gt;""))*(COUNTIF('Dvd Calendar'!$E$1797:$CZ$1797,'Dvd Calendar'!$E$1790:$CZ$1790)=0)),"")))</f>
        <v/>
      </c>
      <c r="K213" s="77">
        <f>IF(K$49="","",IF($B213="","",IFERROR(SUMIFS('Dvd Calendar'!$E$1798:$CZ$1798,'Dvd Calendar'!$E$1797:$CZ$1797,"&gt;"&amp;K$48,'Dvd Calendar'!$E$1797:$CZ$1797,"&lt;="&amp;K$49)+SUMPRODUCT(('Dvd Calendar'!$E$1790:$CZ$1790&gt;K$48)*('Dvd Calendar'!$E$1790:$CZ$1790&lt;=K$49)*'Dvd Calendar'!$E$1793:$CZ$1793*(('Dvd Calendar'!$E$1795:$CZ$1795='Field Check'!$C$53)*('Field Check'!$C$53&lt;&gt;"")+('Dvd Calendar'!$E$1795:$CZ$1795='Field Check'!$C$54)*('Field Check'!$C$54&lt;&gt;"")+('Dvd Calendar'!$E$1795:$CZ$1795='Field Check'!$C$55)*('Field Check'!$C$55&lt;&gt;"")+('Dvd Calendar'!$E$1795:$CZ$1795='Field Check'!$C$56)*('Field Check'!$C$56&lt;&gt;"")+('Dvd Calendar'!$E$1795:$CZ$1795='Field Check'!$C$57)*('Field Check'!$C$57&lt;&gt;""))*(COUNTIF('Dvd Calendar'!$E$1797:$CZ$1797,'Dvd Calendar'!$E$1790:$CZ$1790)=0)),"")))</f>
        <v/>
      </c>
      <c r="L213" s="77">
        <f>IF(L$49="","",IF($B213="","",IFERROR(SUMIFS('Dvd Calendar'!$E$1798:$CZ$1798,'Dvd Calendar'!$E$1797:$CZ$1797,"&gt;"&amp;L$48,'Dvd Calendar'!$E$1797:$CZ$1797,"&lt;="&amp;L$49)+SUMPRODUCT(('Dvd Calendar'!$E$1790:$CZ$1790&gt;L$48)*('Dvd Calendar'!$E$1790:$CZ$1790&lt;=L$49)*'Dvd Calendar'!$E$1793:$CZ$1793*(('Dvd Calendar'!$E$1795:$CZ$1795='Field Check'!$C$53)*('Field Check'!$C$53&lt;&gt;"")+('Dvd Calendar'!$E$1795:$CZ$1795='Field Check'!$C$54)*('Field Check'!$C$54&lt;&gt;"")+('Dvd Calendar'!$E$1795:$CZ$1795='Field Check'!$C$55)*('Field Check'!$C$55&lt;&gt;"")+('Dvd Calendar'!$E$1795:$CZ$1795='Field Check'!$C$56)*('Field Check'!$C$56&lt;&gt;"")+('Dvd Calendar'!$E$1795:$CZ$1795='Field Check'!$C$57)*('Field Check'!$C$57&lt;&gt;""))*(COUNTIF('Dvd Calendar'!$E$1797:$CZ$1797,'Dvd Calendar'!$E$1790:$CZ$1790)=0)),"")))</f>
        <v/>
      </c>
      <c r="M213" s="77">
        <f>IF(M$49="","",IF($B213="","",IFERROR(SUMIFS('Dvd Calendar'!$E$1798:$CZ$1798,'Dvd Calendar'!$E$1797:$CZ$1797,"&gt;"&amp;M$48,'Dvd Calendar'!$E$1797:$CZ$1797,"&lt;="&amp;M$49)+SUMPRODUCT(('Dvd Calendar'!$E$1790:$CZ$1790&gt;M$48)*('Dvd Calendar'!$E$1790:$CZ$1790&lt;=M$49)*'Dvd Calendar'!$E$1793:$CZ$1793*(('Dvd Calendar'!$E$1795:$CZ$1795='Field Check'!$C$53)*('Field Check'!$C$53&lt;&gt;"")+('Dvd Calendar'!$E$1795:$CZ$1795='Field Check'!$C$54)*('Field Check'!$C$54&lt;&gt;"")+('Dvd Calendar'!$E$1795:$CZ$1795='Field Check'!$C$55)*('Field Check'!$C$55&lt;&gt;"")+('Dvd Calendar'!$E$1795:$CZ$1795='Field Check'!$C$56)*('Field Check'!$C$56&lt;&gt;"")+('Dvd Calendar'!$E$1795:$CZ$1795='Field Check'!$C$57)*('Field Check'!$C$57&lt;&gt;""))*(COUNTIF('Dvd Calendar'!$E$1797:$CZ$1797,'Dvd Calendar'!$E$1790:$CZ$1790)=0)),"")))</f>
        <v/>
      </c>
      <c r="N213" s="77">
        <f>IF(N$49="","",IF($B213="","",IFERROR(SUMIFS('Dvd Calendar'!$E$1798:$CZ$1798,'Dvd Calendar'!$E$1797:$CZ$1797,"&gt;"&amp;N$48,'Dvd Calendar'!$E$1797:$CZ$1797,"&lt;="&amp;N$49)+SUMPRODUCT(('Dvd Calendar'!$E$1790:$CZ$1790&gt;N$48)*('Dvd Calendar'!$E$1790:$CZ$1790&lt;=N$49)*'Dvd Calendar'!$E$1793:$CZ$1793*(('Dvd Calendar'!$E$1795:$CZ$1795='Field Check'!$C$53)*('Field Check'!$C$53&lt;&gt;"")+('Dvd Calendar'!$E$1795:$CZ$1795='Field Check'!$C$54)*('Field Check'!$C$54&lt;&gt;"")+('Dvd Calendar'!$E$1795:$CZ$1795='Field Check'!$C$55)*('Field Check'!$C$55&lt;&gt;"")+('Dvd Calendar'!$E$1795:$CZ$1795='Field Check'!$C$56)*('Field Check'!$C$56&lt;&gt;"")+('Dvd Calendar'!$E$1795:$CZ$1795='Field Check'!$C$57)*('Field Check'!$C$57&lt;&gt;""))*(COUNTIF('Dvd Calendar'!$E$1797:$CZ$1797,'Dvd Calendar'!$E$1790:$CZ$1790)=0)),"")))</f>
        <v/>
      </c>
      <c r="O213" s="77">
        <f>IF(O$49="","",IF($B213="","",IFERROR(SUMIFS('Dvd Calendar'!$E$1798:$CZ$1798,'Dvd Calendar'!$E$1797:$CZ$1797,"&gt;"&amp;O$48,'Dvd Calendar'!$E$1797:$CZ$1797,"&lt;="&amp;O$49)+SUMPRODUCT(('Dvd Calendar'!$E$1790:$CZ$1790&gt;O$48)*('Dvd Calendar'!$E$1790:$CZ$1790&lt;=O$49)*'Dvd Calendar'!$E$1793:$CZ$1793*(('Dvd Calendar'!$E$1795:$CZ$1795='Field Check'!$C$53)*('Field Check'!$C$53&lt;&gt;"")+('Dvd Calendar'!$E$1795:$CZ$1795='Field Check'!$C$54)*('Field Check'!$C$54&lt;&gt;"")+('Dvd Calendar'!$E$1795:$CZ$1795='Field Check'!$C$55)*('Field Check'!$C$55&lt;&gt;"")+('Dvd Calendar'!$E$1795:$CZ$1795='Field Check'!$C$56)*('Field Check'!$C$56&lt;&gt;"")+('Dvd Calendar'!$E$1795:$CZ$1795='Field Check'!$C$57)*('Field Check'!$C$57&lt;&gt;""))*(COUNTIF('Dvd Calendar'!$E$1797:$CZ$1797,'Dvd Calendar'!$E$1790:$CZ$1790)=0)),"")))</f>
        <v/>
      </c>
      <c r="P213" s="77">
        <f>IF(P$49="","",IF($B213="","",IFERROR(SUMIFS('Dvd Calendar'!$E$1798:$CZ$1798,'Dvd Calendar'!$E$1797:$CZ$1797,"&gt;"&amp;P$48,'Dvd Calendar'!$E$1797:$CZ$1797,"&lt;="&amp;P$49)+SUMPRODUCT(('Dvd Calendar'!$E$1790:$CZ$1790&gt;P$48)*('Dvd Calendar'!$E$1790:$CZ$1790&lt;=P$49)*'Dvd Calendar'!$E$1793:$CZ$1793*(('Dvd Calendar'!$E$1795:$CZ$1795='Field Check'!$C$53)*('Field Check'!$C$53&lt;&gt;"")+('Dvd Calendar'!$E$1795:$CZ$1795='Field Check'!$C$54)*('Field Check'!$C$54&lt;&gt;"")+('Dvd Calendar'!$E$1795:$CZ$1795='Field Check'!$C$55)*('Field Check'!$C$55&lt;&gt;"")+('Dvd Calendar'!$E$1795:$CZ$1795='Field Check'!$C$56)*('Field Check'!$C$56&lt;&gt;"")+('Dvd Calendar'!$E$1795:$CZ$1795='Field Check'!$C$57)*('Field Check'!$C$57&lt;&gt;""))*(COUNTIF('Dvd Calendar'!$E$1797:$CZ$1797,'Dvd Calendar'!$E$1790:$CZ$1790)=0)),"")))</f>
        <v/>
      </c>
      <c r="Q213" s="77">
        <f>IF(Q$49="","",IF($B213="","",IFERROR(SUMIFS('Dvd Calendar'!$E$1798:$CZ$1798,'Dvd Calendar'!$E$1797:$CZ$1797,"&gt;"&amp;Q$48,'Dvd Calendar'!$E$1797:$CZ$1797,"&lt;="&amp;Q$49)+SUMPRODUCT(('Dvd Calendar'!$E$1790:$CZ$1790&gt;Q$48)*('Dvd Calendar'!$E$1790:$CZ$1790&lt;=Q$49)*'Dvd Calendar'!$E$1793:$CZ$1793*(('Dvd Calendar'!$E$1795:$CZ$1795='Field Check'!$C$53)*('Field Check'!$C$53&lt;&gt;"")+('Dvd Calendar'!$E$1795:$CZ$1795='Field Check'!$C$54)*('Field Check'!$C$54&lt;&gt;"")+('Dvd Calendar'!$E$1795:$CZ$1795='Field Check'!$C$55)*('Field Check'!$C$55&lt;&gt;"")+('Dvd Calendar'!$E$1795:$CZ$1795='Field Check'!$C$56)*('Field Check'!$C$56&lt;&gt;"")+('Dvd Calendar'!$E$1795:$CZ$1795='Field Check'!$C$57)*('Field Check'!$C$57&lt;&gt;""))*(COUNTIF('Dvd Calendar'!$E$1797:$CZ$1797,'Dvd Calendar'!$E$1790:$CZ$1790)=0)),"")))</f>
        <v/>
      </c>
      <c r="R213" s="77">
        <f>IF(R$49="","",IF($B213="","",IFERROR(SUMIFS('Dvd Calendar'!$E$1798:$CZ$1798,'Dvd Calendar'!$E$1797:$CZ$1797,"&gt;"&amp;R$48,'Dvd Calendar'!$E$1797:$CZ$1797,"&lt;="&amp;R$49)+SUMPRODUCT(('Dvd Calendar'!$E$1790:$CZ$1790&gt;R$48)*('Dvd Calendar'!$E$1790:$CZ$1790&lt;=R$49)*'Dvd Calendar'!$E$1793:$CZ$1793*(('Dvd Calendar'!$E$1795:$CZ$1795='Field Check'!$C$53)*('Field Check'!$C$53&lt;&gt;"")+('Dvd Calendar'!$E$1795:$CZ$1795='Field Check'!$C$54)*('Field Check'!$C$54&lt;&gt;"")+('Dvd Calendar'!$E$1795:$CZ$1795='Field Check'!$C$55)*('Field Check'!$C$55&lt;&gt;"")+('Dvd Calendar'!$E$1795:$CZ$1795='Field Check'!$C$56)*('Field Check'!$C$56&lt;&gt;"")+('Dvd Calendar'!$E$1795:$CZ$1795='Field Check'!$C$57)*('Field Check'!$C$57&lt;&gt;""))*(COUNTIF('Dvd Calendar'!$E$1797:$CZ$1797,'Dvd Calendar'!$E$1790:$CZ$1790)=0)),"")))</f>
        <v/>
      </c>
    </row>
    <row r="214">
      <c r="B214" s="126">
        <f>IF('AS51'!$C$169="","",'AS51'!$C$169)</f>
        <v/>
      </c>
      <c r="C214" s="77">
        <f>IF(C$49="","",IF($B214="","",IFERROR(SUMIFS('Dvd Calendar'!$E$1809:$CZ$1809,'Dvd Calendar'!$E$1808:$CZ$1808,"&gt;"&amp;C$48,'Dvd Calendar'!$E$1808:$CZ$1808,"&lt;="&amp;C$49)+SUMPRODUCT(('Dvd Calendar'!$E$1801:$CZ$1801&gt;C$48)*('Dvd Calendar'!$E$1801:$CZ$1801&lt;=C$49)*'Dvd Calendar'!$E$1804:$CZ$1804*(('Dvd Calendar'!$E$1806:$CZ$1806='Field Check'!$C$53)*('Field Check'!$C$53&lt;&gt;"")+('Dvd Calendar'!$E$1806:$CZ$1806='Field Check'!$C$54)*('Field Check'!$C$54&lt;&gt;"")+('Dvd Calendar'!$E$1806:$CZ$1806='Field Check'!$C$55)*('Field Check'!$C$55&lt;&gt;"")+('Dvd Calendar'!$E$1806:$CZ$1806='Field Check'!$C$56)*('Field Check'!$C$56&lt;&gt;"")+('Dvd Calendar'!$E$1806:$CZ$1806='Field Check'!$C$57)*('Field Check'!$C$57&lt;&gt;""))*(COUNTIF('Dvd Calendar'!$E$1808:$CZ$1808,'Dvd Calendar'!$E$1801:$CZ$1801)=0)),"")))</f>
        <v/>
      </c>
      <c r="D214" s="77">
        <f>IF(D$49="","",IF($B214="","",IFERROR(SUMIFS('Dvd Calendar'!$E$1809:$CZ$1809,'Dvd Calendar'!$E$1808:$CZ$1808,"&gt;"&amp;D$48,'Dvd Calendar'!$E$1808:$CZ$1808,"&lt;="&amp;D$49)+SUMPRODUCT(('Dvd Calendar'!$E$1801:$CZ$1801&gt;D$48)*('Dvd Calendar'!$E$1801:$CZ$1801&lt;=D$49)*'Dvd Calendar'!$E$1804:$CZ$1804*(('Dvd Calendar'!$E$1806:$CZ$1806='Field Check'!$C$53)*('Field Check'!$C$53&lt;&gt;"")+('Dvd Calendar'!$E$1806:$CZ$1806='Field Check'!$C$54)*('Field Check'!$C$54&lt;&gt;"")+('Dvd Calendar'!$E$1806:$CZ$1806='Field Check'!$C$55)*('Field Check'!$C$55&lt;&gt;"")+('Dvd Calendar'!$E$1806:$CZ$1806='Field Check'!$C$56)*('Field Check'!$C$56&lt;&gt;"")+('Dvd Calendar'!$E$1806:$CZ$1806='Field Check'!$C$57)*('Field Check'!$C$57&lt;&gt;""))*(COUNTIF('Dvd Calendar'!$E$1808:$CZ$1808,'Dvd Calendar'!$E$1801:$CZ$1801)=0)),"")))</f>
        <v/>
      </c>
      <c r="E214" s="77">
        <f>IF(E$49="","",IF($B214="","",IFERROR(SUMIFS('Dvd Calendar'!$E$1809:$CZ$1809,'Dvd Calendar'!$E$1808:$CZ$1808,"&gt;"&amp;E$48,'Dvd Calendar'!$E$1808:$CZ$1808,"&lt;="&amp;E$49)+SUMPRODUCT(('Dvd Calendar'!$E$1801:$CZ$1801&gt;E$48)*('Dvd Calendar'!$E$1801:$CZ$1801&lt;=E$49)*'Dvd Calendar'!$E$1804:$CZ$1804*(('Dvd Calendar'!$E$1806:$CZ$1806='Field Check'!$C$53)*('Field Check'!$C$53&lt;&gt;"")+('Dvd Calendar'!$E$1806:$CZ$1806='Field Check'!$C$54)*('Field Check'!$C$54&lt;&gt;"")+('Dvd Calendar'!$E$1806:$CZ$1806='Field Check'!$C$55)*('Field Check'!$C$55&lt;&gt;"")+('Dvd Calendar'!$E$1806:$CZ$1806='Field Check'!$C$56)*('Field Check'!$C$56&lt;&gt;"")+('Dvd Calendar'!$E$1806:$CZ$1806='Field Check'!$C$57)*('Field Check'!$C$57&lt;&gt;""))*(COUNTIF('Dvd Calendar'!$E$1808:$CZ$1808,'Dvd Calendar'!$E$1801:$CZ$1801)=0)),"")))</f>
        <v/>
      </c>
      <c r="F214" s="77">
        <f>IF(F$49="","",IF($B214="","",IFERROR(SUMIFS('Dvd Calendar'!$E$1809:$CZ$1809,'Dvd Calendar'!$E$1808:$CZ$1808,"&gt;"&amp;F$48,'Dvd Calendar'!$E$1808:$CZ$1808,"&lt;="&amp;F$49)+SUMPRODUCT(('Dvd Calendar'!$E$1801:$CZ$1801&gt;F$48)*('Dvd Calendar'!$E$1801:$CZ$1801&lt;=F$49)*'Dvd Calendar'!$E$1804:$CZ$1804*(('Dvd Calendar'!$E$1806:$CZ$1806='Field Check'!$C$53)*('Field Check'!$C$53&lt;&gt;"")+('Dvd Calendar'!$E$1806:$CZ$1806='Field Check'!$C$54)*('Field Check'!$C$54&lt;&gt;"")+('Dvd Calendar'!$E$1806:$CZ$1806='Field Check'!$C$55)*('Field Check'!$C$55&lt;&gt;"")+('Dvd Calendar'!$E$1806:$CZ$1806='Field Check'!$C$56)*('Field Check'!$C$56&lt;&gt;"")+('Dvd Calendar'!$E$1806:$CZ$1806='Field Check'!$C$57)*('Field Check'!$C$57&lt;&gt;""))*(COUNTIF('Dvd Calendar'!$E$1808:$CZ$1808,'Dvd Calendar'!$E$1801:$CZ$1801)=0)),"")))</f>
        <v/>
      </c>
      <c r="G214" s="77">
        <f>IF(G$49="","",IF($B214="","",IFERROR(SUMIFS('Dvd Calendar'!$E$1809:$CZ$1809,'Dvd Calendar'!$E$1808:$CZ$1808,"&gt;"&amp;G$48,'Dvd Calendar'!$E$1808:$CZ$1808,"&lt;="&amp;G$49)+SUMPRODUCT(('Dvd Calendar'!$E$1801:$CZ$1801&gt;G$48)*('Dvd Calendar'!$E$1801:$CZ$1801&lt;=G$49)*'Dvd Calendar'!$E$1804:$CZ$1804*(('Dvd Calendar'!$E$1806:$CZ$1806='Field Check'!$C$53)*('Field Check'!$C$53&lt;&gt;"")+('Dvd Calendar'!$E$1806:$CZ$1806='Field Check'!$C$54)*('Field Check'!$C$54&lt;&gt;"")+('Dvd Calendar'!$E$1806:$CZ$1806='Field Check'!$C$55)*('Field Check'!$C$55&lt;&gt;"")+('Dvd Calendar'!$E$1806:$CZ$1806='Field Check'!$C$56)*('Field Check'!$C$56&lt;&gt;"")+('Dvd Calendar'!$E$1806:$CZ$1806='Field Check'!$C$57)*('Field Check'!$C$57&lt;&gt;""))*(COUNTIF('Dvd Calendar'!$E$1808:$CZ$1808,'Dvd Calendar'!$E$1801:$CZ$1801)=0)),"")))</f>
        <v/>
      </c>
      <c r="H214" s="77">
        <f>IF(H$49="","",IF($B214="","",IFERROR(SUMIFS('Dvd Calendar'!$E$1809:$CZ$1809,'Dvd Calendar'!$E$1808:$CZ$1808,"&gt;"&amp;H$48,'Dvd Calendar'!$E$1808:$CZ$1808,"&lt;="&amp;H$49)+SUMPRODUCT(('Dvd Calendar'!$E$1801:$CZ$1801&gt;H$48)*('Dvd Calendar'!$E$1801:$CZ$1801&lt;=H$49)*'Dvd Calendar'!$E$1804:$CZ$1804*(('Dvd Calendar'!$E$1806:$CZ$1806='Field Check'!$C$53)*('Field Check'!$C$53&lt;&gt;"")+('Dvd Calendar'!$E$1806:$CZ$1806='Field Check'!$C$54)*('Field Check'!$C$54&lt;&gt;"")+('Dvd Calendar'!$E$1806:$CZ$1806='Field Check'!$C$55)*('Field Check'!$C$55&lt;&gt;"")+('Dvd Calendar'!$E$1806:$CZ$1806='Field Check'!$C$56)*('Field Check'!$C$56&lt;&gt;"")+('Dvd Calendar'!$E$1806:$CZ$1806='Field Check'!$C$57)*('Field Check'!$C$57&lt;&gt;""))*(COUNTIF('Dvd Calendar'!$E$1808:$CZ$1808,'Dvd Calendar'!$E$1801:$CZ$1801)=0)),"")))</f>
        <v/>
      </c>
      <c r="I214" s="77">
        <f>IF(I$49="","",IF($B214="","",IFERROR(SUMIFS('Dvd Calendar'!$E$1809:$CZ$1809,'Dvd Calendar'!$E$1808:$CZ$1808,"&gt;"&amp;I$48,'Dvd Calendar'!$E$1808:$CZ$1808,"&lt;="&amp;I$49)+SUMPRODUCT(('Dvd Calendar'!$E$1801:$CZ$1801&gt;I$48)*('Dvd Calendar'!$E$1801:$CZ$1801&lt;=I$49)*'Dvd Calendar'!$E$1804:$CZ$1804*(('Dvd Calendar'!$E$1806:$CZ$1806='Field Check'!$C$53)*('Field Check'!$C$53&lt;&gt;"")+('Dvd Calendar'!$E$1806:$CZ$1806='Field Check'!$C$54)*('Field Check'!$C$54&lt;&gt;"")+('Dvd Calendar'!$E$1806:$CZ$1806='Field Check'!$C$55)*('Field Check'!$C$55&lt;&gt;"")+('Dvd Calendar'!$E$1806:$CZ$1806='Field Check'!$C$56)*('Field Check'!$C$56&lt;&gt;"")+('Dvd Calendar'!$E$1806:$CZ$1806='Field Check'!$C$57)*('Field Check'!$C$57&lt;&gt;""))*(COUNTIF('Dvd Calendar'!$E$1808:$CZ$1808,'Dvd Calendar'!$E$1801:$CZ$1801)=0)),"")))</f>
        <v/>
      </c>
      <c r="J214" s="77">
        <f>IF(J$49="","",IF($B214="","",IFERROR(SUMIFS('Dvd Calendar'!$E$1809:$CZ$1809,'Dvd Calendar'!$E$1808:$CZ$1808,"&gt;"&amp;J$48,'Dvd Calendar'!$E$1808:$CZ$1808,"&lt;="&amp;J$49)+SUMPRODUCT(('Dvd Calendar'!$E$1801:$CZ$1801&gt;J$48)*('Dvd Calendar'!$E$1801:$CZ$1801&lt;=J$49)*'Dvd Calendar'!$E$1804:$CZ$1804*(('Dvd Calendar'!$E$1806:$CZ$1806='Field Check'!$C$53)*('Field Check'!$C$53&lt;&gt;"")+('Dvd Calendar'!$E$1806:$CZ$1806='Field Check'!$C$54)*('Field Check'!$C$54&lt;&gt;"")+('Dvd Calendar'!$E$1806:$CZ$1806='Field Check'!$C$55)*('Field Check'!$C$55&lt;&gt;"")+('Dvd Calendar'!$E$1806:$CZ$1806='Field Check'!$C$56)*('Field Check'!$C$56&lt;&gt;"")+('Dvd Calendar'!$E$1806:$CZ$1806='Field Check'!$C$57)*('Field Check'!$C$57&lt;&gt;""))*(COUNTIF('Dvd Calendar'!$E$1808:$CZ$1808,'Dvd Calendar'!$E$1801:$CZ$1801)=0)),"")))</f>
        <v/>
      </c>
      <c r="K214" s="77">
        <f>IF(K$49="","",IF($B214="","",IFERROR(SUMIFS('Dvd Calendar'!$E$1809:$CZ$1809,'Dvd Calendar'!$E$1808:$CZ$1808,"&gt;"&amp;K$48,'Dvd Calendar'!$E$1808:$CZ$1808,"&lt;="&amp;K$49)+SUMPRODUCT(('Dvd Calendar'!$E$1801:$CZ$1801&gt;K$48)*('Dvd Calendar'!$E$1801:$CZ$1801&lt;=K$49)*'Dvd Calendar'!$E$1804:$CZ$1804*(('Dvd Calendar'!$E$1806:$CZ$1806='Field Check'!$C$53)*('Field Check'!$C$53&lt;&gt;"")+('Dvd Calendar'!$E$1806:$CZ$1806='Field Check'!$C$54)*('Field Check'!$C$54&lt;&gt;"")+('Dvd Calendar'!$E$1806:$CZ$1806='Field Check'!$C$55)*('Field Check'!$C$55&lt;&gt;"")+('Dvd Calendar'!$E$1806:$CZ$1806='Field Check'!$C$56)*('Field Check'!$C$56&lt;&gt;"")+('Dvd Calendar'!$E$1806:$CZ$1806='Field Check'!$C$57)*('Field Check'!$C$57&lt;&gt;""))*(COUNTIF('Dvd Calendar'!$E$1808:$CZ$1808,'Dvd Calendar'!$E$1801:$CZ$1801)=0)),"")))</f>
        <v/>
      </c>
      <c r="L214" s="77">
        <f>IF(L$49="","",IF($B214="","",IFERROR(SUMIFS('Dvd Calendar'!$E$1809:$CZ$1809,'Dvd Calendar'!$E$1808:$CZ$1808,"&gt;"&amp;L$48,'Dvd Calendar'!$E$1808:$CZ$1808,"&lt;="&amp;L$49)+SUMPRODUCT(('Dvd Calendar'!$E$1801:$CZ$1801&gt;L$48)*('Dvd Calendar'!$E$1801:$CZ$1801&lt;=L$49)*'Dvd Calendar'!$E$1804:$CZ$1804*(('Dvd Calendar'!$E$1806:$CZ$1806='Field Check'!$C$53)*('Field Check'!$C$53&lt;&gt;"")+('Dvd Calendar'!$E$1806:$CZ$1806='Field Check'!$C$54)*('Field Check'!$C$54&lt;&gt;"")+('Dvd Calendar'!$E$1806:$CZ$1806='Field Check'!$C$55)*('Field Check'!$C$55&lt;&gt;"")+('Dvd Calendar'!$E$1806:$CZ$1806='Field Check'!$C$56)*('Field Check'!$C$56&lt;&gt;"")+('Dvd Calendar'!$E$1806:$CZ$1806='Field Check'!$C$57)*('Field Check'!$C$57&lt;&gt;""))*(COUNTIF('Dvd Calendar'!$E$1808:$CZ$1808,'Dvd Calendar'!$E$1801:$CZ$1801)=0)),"")))</f>
        <v/>
      </c>
      <c r="M214" s="77">
        <f>IF(M$49="","",IF($B214="","",IFERROR(SUMIFS('Dvd Calendar'!$E$1809:$CZ$1809,'Dvd Calendar'!$E$1808:$CZ$1808,"&gt;"&amp;M$48,'Dvd Calendar'!$E$1808:$CZ$1808,"&lt;="&amp;M$49)+SUMPRODUCT(('Dvd Calendar'!$E$1801:$CZ$1801&gt;M$48)*('Dvd Calendar'!$E$1801:$CZ$1801&lt;=M$49)*'Dvd Calendar'!$E$1804:$CZ$1804*(('Dvd Calendar'!$E$1806:$CZ$1806='Field Check'!$C$53)*('Field Check'!$C$53&lt;&gt;"")+('Dvd Calendar'!$E$1806:$CZ$1806='Field Check'!$C$54)*('Field Check'!$C$54&lt;&gt;"")+('Dvd Calendar'!$E$1806:$CZ$1806='Field Check'!$C$55)*('Field Check'!$C$55&lt;&gt;"")+('Dvd Calendar'!$E$1806:$CZ$1806='Field Check'!$C$56)*('Field Check'!$C$56&lt;&gt;"")+('Dvd Calendar'!$E$1806:$CZ$1806='Field Check'!$C$57)*('Field Check'!$C$57&lt;&gt;""))*(COUNTIF('Dvd Calendar'!$E$1808:$CZ$1808,'Dvd Calendar'!$E$1801:$CZ$1801)=0)),"")))</f>
        <v/>
      </c>
      <c r="N214" s="77">
        <f>IF(N$49="","",IF($B214="","",IFERROR(SUMIFS('Dvd Calendar'!$E$1809:$CZ$1809,'Dvd Calendar'!$E$1808:$CZ$1808,"&gt;"&amp;N$48,'Dvd Calendar'!$E$1808:$CZ$1808,"&lt;="&amp;N$49)+SUMPRODUCT(('Dvd Calendar'!$E$1801:$CZ$1801&gt;N$48)*('Dvd Calendar'!$E$1801:$CZ$1801&lt;=N$49)*'Dvd Calendar'!$E$1804:$CZ$1804*(('Dvd Calendar'!$E$1806:$CZ$1806='Field Check'!$C$53)*('Field Check'!$C$53&lt;&gt;"")+('Dvd Calendar'!$E$1806:$CZ$1806='Field Check'!$C$54)*('Field Check'!$C$54&lt;&gt;"")+('Dvd Calendar'!$E$1806:$CZ$1806='Field Check'!$C$55)*('Field Check'!$C$55&lt;&gt;"")+('Dvd Calendar'!$E$1806:$CZ$1806='Field Check'!$C$56)*('Field Check'!$C$56&lt;&gt;"")+('Dvd Calendar'!$E$1806:$CZ$1806='Field Check'!$C$57)*('Field Check'!$C$57&lt;&gt;""))*(COUNTIF('Dvd Calendar'!$E$1808:$CZ$1808,'Dvd Calendar'!$E$1801:$CZ$1801)=0)),"")))</f>
        <v/>
      </c>
      <c r="O214" s="77">
        <f>IF(O$49="","",IF($B214="","",IFERROR(SUMIFS('Dvd Calendar'!$E$1809:$CZ$1809,'Dvd Calendar'!$E$1808:$CZ$1808,"&gt;"&amp;O$48,'Dvd Calendar'!$E$1808:$CZ$1808,"&lt;="&amp;O$49)+SUMPRODUCT(('Dvd Calendar'!$E$1801:$CZ$1801&gt;O$48)*('Dvd Calendar'!$E$1801:$CZ$1801&lt;=O$49)*'Dvd Calendar'!$E$1804:$CZ$1804*(('Dvd Calendar'!$E$1806:$CZ$1806='Field Check'!$C$53)*('Field Check'!$C$53&lt;&gt;"")+('Dvd Calendar'!$E$1806:$CZ$1806='Field Check'!$C$54)*('Field Check'!$C$54&lt;&gt;"")+('Dvd Calendar'!$E$1806:$CZ$1806='Field Check'!$C$55)*('Field Check'!$C$55&lt;&gt;"")+('Dvd Calendar'!$E$1806:$CZ$1806='Field Check'!$C$56)*('Field Check'!$C$56&lt;&gt;"")+('Dvd Calendar'!$E$1806:$CZ$1806='Field Check'!$C$57)*('Field Check'!$C$57&lt;&gt;""))*(COUNTIF('Dvd Calendar'!$E$1808:$CZ$1808,'Dvd Calendar'!$E$1801:$CZ$1801)=0)),"")))</f>
        <v/>
      </c>
      <c r="P214" s="77">
        <f>IF(P$49="","",IF($B214="","",IFERROR(SUMIFS('Dvd Calendar'!$E$1809:$CZ$1809,'Dvd Calendar'!$E$1808:$CZ$1808,"&gt;"&amp;P$48,'Dvd Calendar'!$E$1808:$CZ$1808,"&lt;="&amp;P$49)+SUMPRODUCT(('Dvd Calendar'!$E$1801:$CZ$1801&gt;P$48)*('Dvd Calendar'!$E$1801:$CZ$1801&lt;=P$49)*'Dvd Calendar'!$E$1804:$CZ$1804*(('Dvd Calendar'!$E$1806:$CZ$1806='Field Check'!$C$53)*('Field Check'!$C$53&lt;&gt;"")+('Dvd Calendar'!$E$1806:$CZ$1806='Field Check'!$C$54)*('Field Check'!$C$54&lt;&gt;"")+('Dvd Calendar'!$E$1806:$CZ$1806='Field Check'!$C$55)*('Field Check'!$C$55&lt;&gt;"")+('Dvd Calendar'!$E$1806:$CZ$1806='Field Check'!$C$56)*('Field Check'!$C$56&lt;&gt;"")+('Dvd Calendar'!$E$1806:$CZ$1806='Field Check'!$C$57)*('Field Check'!$C$57&lt;&gt;""))*(COUNTIF('Dvd Calendar'!$E$1808:$CZ$1808,'Dvd Calendar'!$E$1801:$CZ$1801)=0)),"")))</f>
        <v/>
      </c>
      <c r="Q214" s="77">
        <f>IF(Q$49="","",IF($B214="","",IFERROR(SUMIFS('Dvd Calendar'!$E$1809:$CZ$1809,'Dvd Calendar'!$E$1808:$CZ$1808,"&gt;"&amp;Q$48,'Dvd Calendar'!$E$1808:$CZ$1808,"&lt;="&amp;Q$49)+SUMPRODUCT(('Dvd Calendar'!$E$1801:$CZ$1801&gt;Q$48)*('Dvd Calendar'!$E$1801:$CZ$1801&lt;=Q$49)*'Dvd Calendar'!$E$1804:$CZ$1804*(('Dvd Calendar'!$E$1806:$CZ$1806='Field Check'!$C$53)*('Field Check'!$C$53&lt;&gt;"")+('Dvd Calendar'!$E$1806:$CZ$1806='Field Check'!$C$54)*('Field Check'!$C$54&lt;&gt;"")+('Dvd Calendar'!$E$1806:$CZ$1806='Field Check'!$C$55)*('Field Check'!$C$55&lt;&gt;"")+('Dvd Calendar'!$E$1806:$CZ$1806='Field Check'!$C$56)*('Field Check'!$C$56&lt;&gt;"")+('Dvd Calendar'!$E$1806:$CZ$1806='Field Check'!$C$57)*('Field Check'!$C$57&lt;&gt;""))*(COUNTIF('Dvd Calendar'!$E$1808:$CZ$1808,'Dvd Calendar'!$E$1801:$CZ$1801)=0)),"")))</f>
        <v/>
      </c>
      <c r="R214" s="77">
        <f>IF(R$49="","",IF($B214="","",IFERROR(SUMIFS('Dvd Calendar'!$E$1809:$CZ$1809,'Dvd Calendar'!$E$1808:$CZ$1808,"&gt;"&amp;R$48,'Dvd Calendar'!$E$1808:$CZ$1808,"&lt;="&amp;R$49)+SUMPRODUCT(('Dvd Calendar'!$E$1801:$CZ$1801&gt;R$48)*('Dvd Calendar'!$E$1801:$CZ$1801&lt;=R$49)*'Dvd Calendar'!$E$1804:$CZ$1804*(('Dvd Calendar'!$E$1806:$CZ$1806='Field Check'!$C$53)*('Field Check'!$C$53&lt;&gt;"")+('Dvd Calendar'!$E$1806:$CZ$1806='Field Check'!$C$54)*('Field Check'!$C$54&lt;&gt;"")+('Dvd Calendar'!$E$1806:$CZ$1806='Field Check'!$C$55)*('Field Check'!$C$55&lt;&gt;"")+('Dvd Calendar'!$E$1806:$CZ$1806='Field Check'!$C$56)*('Field Check'!$C$56&lt;&gt;"")+('Dvd Calendar'!$E$1806:$CZ$1806='Field Check'!$C$57)*('Field Check'!$C$57&lt;&gt;""))*(COUNTIF('Dvd Calendar'!$E$1808:$CZ$1808,'Dvd Calendar'!$E$1801:$CZ$1801)=0)),"")))</f>
        <v/>
      </c>
    </row>
    <row r="215">
      <c r="B215" s="126">
        <f>IF('AS51'!$C$170="","",'AS51'!$C$170)</f>
        <v/>
      </c>
      <c r="C215" s="77">
        <f>IF(C$49="","",IF($B215="","",IFERROR(SUMIFS('Dvd Calendar'!$E$1820:$CZ$1820,'Dvd Calendar'!$E$1819:$CZ$1819,"&gt;"&amp;C$48,'Dvd Calendar'!$E$1819:$CZ$1819,"&lt;="&amp;C$49)+SUMPRODUCT(('Dvd Calendar'!$E$1812:$CZ$1812&gt;C$48)*('Dvd Calendar'!$E$1812:$CZ$1812&lt;=C$49)*'Dvd Calendar'!$E$1815:$CZ$1815*(('Dvd Calendar'!$E$1817:$CZ$1817='Field Check'!$C$53)*('Field Check'!$C$53&lt;&gt;"")+('Dvd Calendar'!$E$1817:$CZ$1817='Field Check'!$C$54)*('Field Check'!$C$54&lt;&gt;"")+('Dvd Calendar'!$E$1817:$CZ$1817='Field Check'!$C$55)*('Field Check'!$C$55&lt;&gt;"")+('Dvd Calendar'!$E$1817:$CZ$1817='Field Check'!$C$56)*('Field Check'!$C$56&lt;&gt;"")+('Dvd Calendar'!$E$1817:$CZ$1817='Field Check'!$C$57)*('Field Check'!$C$57&lt;&gt;""))*(COUNTIF('Dvd Calendar'!$E$1819:$CZ$1819,'Dvd Calendar'!$E$1812:$CZ$1812)=0)),"")))</f>
        <v/>
      </c>
      <c r="D215" s="77">
        <f>IF(D$49="","",IF($B215="","",IFERROR(SUMIFS('Dvd Calendar'!$E$1820:$CZ$1820,'Dvd Calendar'!$E$1819:$CZ$1819,"&gt;"&amp;D$48,'Dvd Calendar'!$E$1819:$CZ$1819,"&lt;="&amp;D$49)+SUMPRODUCT(('Dvd Calendar'!$E$1812:$CZ$1812&gt;D$48)*('Dvd Calendar'!$E$1812:$CZ$1812&lt;=D$49)*'Dvd Calendar'!$E$1815:$CZ$1815*(('Dvd Calendar'!$E$1817:$CZ$1817='Field Check'!$C$53)*('Field Check'!$C$53&lt;&gt;"")+('Dvd Calendar'!$E$1817:$CZ$1817='Field Check'!$C$54)*('Field Check'!$C$54&lt;&gt;"")+('Dvd Calendar'!$E$1817:$CZ$1817='Field Check'!$C$55)*('Field Check'!$C$55&lt;&gt;"")+('Dvd Calendar'!$E$1817:$CZ$1817='Field Check'!$C$56)*('Field Check'!$C$56&lt;&gt;"")+('Dvd Calendar'!$E$1817:$CZ$1817='Field Check'!$C$57)*('Field Check'!$C$57&lt;&gt;""))*(COUNTIF('Dvd Calendar'!$E$1819:$CZ$1819,'Dvd Calendar'!$E$1812:$CZ$1812)=0)),"")))</f>
        <v/>
      </c>
      <c r="E215" s="77">
        <f>IF(E$49="","",IF($B215="","",IFERROR(SUMIFS('Dvd Calendar'!$E$1820:$CZ$1820,'Dvd Calendar'!$E$1819:$CZ$1819,"&gt;"&amp;E$48,'Dvd Calendar'!$E$1819:$CZ$1819,"&lt;="&amp;E$49)+SUMPRODUCT(('Dvd Calendar'!$E$1812:$CZ$1812&gt;E$48)*('Dvd Calendar'!$E$1812:$CZ$1812&lt;=E$49)*'Dvd Calendar'!$E$1815:$CZ$1815*(('Dvd Calendar'!$E$1817:$CZ$1817='Field Check'!$C$53)*('Field Check'!$C$53&lt;&gt;"")+('Dvd Calendar'!$E$1817:$CZ$1817='Field Check'!$C$54)*('Field Check'!$C$54&lt;&gt;"")+('Dvd Calendar'!$E$1817:$CZ$1817='Field Check'!$C$55)*('Field Check'!$C$55&lt;&gt;"")+('Dvd Calendar'!$E$1817:$CZ$1817='Field Check'!$C$56)*('Field Check'!$C$56&lt;&gt;"")+('Dvd Calendar'!$E$1817:$CZ$1817='Field Check'!$C$57)*('Field Check'!$C$57&lt;&gt;""))*(COUNTIF('Dvd Calendar'!$E$1819:$CZ$1819,'Dvd Calendar'!$E$1812:$CZ$1812)=0)),"")))</f>
        <v/>
      </c>
      <c r="F215" s="77">
        <f>IF(F$49="","",IF($B215="","",IFERROR(SUMIFS('Dvd Calendar'!$E$1820:$CZ$1820,'Dvd Calendar'!$E$1819:$CZ$1819,"&gt;"&amp;F$48,'Dvd Calendar'!$E$1819:$CZ$1819,"&lt;="&amp;F$49)+SUMPRODUCT(('Dvd Calendar'!$E$1812:$CZ$1812&gt;F$48)*('Dvd Calendar'!$E$1812:$CZ$1812&lt;=F$49)*'Dvd Calendar'!$E$1815:$CZ$1815*(('Dvd Calendar'!$E$1817:$CZ$1817='Field Check'!$C$53)*('Field Check'!$C$53&lt;&gt;"")+('Dvd Calendar'!$E$1817:$CZ$1817='Field Check'!$C$54)*('Field Check'!$C$54&lt;&gt;"")+('Dvd Calendar'!$E$1817:$CZ$1817='Field Check'!$C$55)*('Field Check'!$C$55&lt;&gt;"")+('Dvd Calendar'!$E$1817:$CZ$1817='Field Check'!$C$56)*('Field Check'!$C$56&lt;&gt;"")+('Dvd Calendar'!$E$1817:$CZ$1817='Field Check'!$C$57)*('Field Check'!$C$57&lt;&gt;""))*(COUNTIF('Dvd Calendar'!$E$1819:$CZ$1819,'Dvd Calendar'!$E$1812:$CZ$1812)=0)),"")))</f>
        <v/>
      </c>
      <c r="G215" s="77">
        <f>IF(G$49="","",IF($B215="","",IFERROR(SUMIFS('Dvd Calendar'!$E$1820:$CZ$1820,'Dvd Calendar'!$E$1819:$CZ$1819,"&gt;"&amp;G$48,'Dvd Calendar'!$E$1819:$CZ$1819,"&lt;="&amp;G$49)+SUMPRODUCT(('Dvd Calendar'!$E$1812:$CZ$1812&gt;G$48)*('Dvd Calendar'!$E$1812:$CZ$1812&lt;=G$49)*'Dvd Calendar'!$E$1815:$CZ$1815*(('Dvd Calendar'!$E$1817:$CZ$1817='Field Check'!$C$53)*('Field Check'!$C$53&lt;&gt;"")+('Dvd Calendar'!$E$1817:$CZ$1817='Field Check'!$C$54)*('Field Check'!$C$54&lt;&gt;"")+('Dvd Calendar'!$E$1817:$CZ$1817='Field Check'!$C$55)*('Field Check'!$C$55&lt;&gt;"")+('Dvd Calendar'!$E$1817:$CZ$1817='Field Check'!$C$56)*('Field Check'!$C$56&lt;&gt;"")+('Dvd Calendar'!$E$1817:$CZ$1817='Field Check'!$C$57)*('Field Check'!$C$57&lt;&gt;""))*(COUNTIF('Dvd Calendar'!$E$1819:$CZ$1819,'Dvd Calendar'!$E$1812:$CZ$1812)=0)),"")))</f>
        <v/>
      </c>
      <c r="H215" s="77">
        <f>IF(H$49="","",IF($B215="","",IFERROR(SUMIFS('Dvd Calendar'!$E$1820:$CZ$1820,'Dvd Calendar'!$E$1819:$CZ$1819,"&gt;"&amp;H$48,'Dvd Calendar'!$E$1819:$CZ$1819,"&lt;="&amp;H$49)+SUMPRODUCT(('Dvd Calendar'!$E$1812:$CZ$1812&gt;H$48)*('Dvd Calendar'!$E$1812:$CZ$1812&lt;=H$49)*'Dvd Calendar'!$E$1815:$CZ$1815*(('Dvd Calendar'!$E$1817:$CZ$1817='Field Check'!$C$53)*('Field Check'!$C$53&lt;&gt;"")+('Dvd Calendar'!$E$1817:$CZ$1817='Field Check'!$C$54)*('Field Check'!$C$54&lt;&gt;"")+('Dvd Calendar'!$E$1817:$CZ$1817='Field Check'!$C$55)*('Field Check'!$C$55&lt;&gt;"")+('Dvd Calendar'!$E$1817:$CZ$1817='Field Check'!$C$56)*('Field Check'!$C$56&lt;&gt;"")+('Dvd Calendar'!$E$1817:$CZ$1817='Field Check'!$C$57)*('Field Check'!$C$57&lt;&gt;""))*(COUNTIF('Dvd Calendar'!$E$1819:$CZ$1819,'Dvd Calendar'!$E$1812:$CZ$1812)=0)),"")))</f>
        <v/>
      </c>
      <c r="I215" s="77">
        <f>IF(I$49="","",IF($B215="","",IFERROR(SUMIFS('Dvd Calendar'!$E$1820:$CZ$1820,'Dvd Calendar'!$E$1819:$CZ$1819,"&gt;"&amp;I$48,'Dvd Calendar'!$E$1819:$CZ$1819,"&lt;="&amp;I$49)+SUMPRODUCT(('Dvd Calendar'!$E$1812:$CZ$1812&gt;I$48)*('Dvd Calendar'!$E$1812:$CZ$1812&lt;=I$49)*'Dvd Calendar'!$E$1815:$CZ$1815*(('Dvd Calendar'!$E$1817:$CZ$1817='Field Check'!$C$53)*('Field Check'!$C$53&lt;&gt;"")+('Dvd Calendar'!$E$1817:$CZ$1817='Field Check'!$C$54)*('Field Check'!$C$54&lt;&gt;"")+('Dvd Calendar'!$E$1817:$CZ$1817='Field Check'!$C$55)*('Field Check'!$C$55&lt;&gt;"")+('Dvd Calendar'!$E$1817:$CZ$1817='Field Check'!$C$56)*('Field Check'!$C$56&lt;&gt;"")+('Dvd Calendar'!$E$1817:$CZ$1817='Field Check'!$C$57)*('Field Check'!$C$57&lt;&gt;""))*(COUNTIF('Dvd Calendar'!$E$1819:$CZ$1819,'Dvd Calendar'!$E$1812:$CZ$1812)=0)),"")))</f>
        <v/>
      </c>
      <c r="J215" s="77">
        <f>IF(J$49="","",IF($B215="","",IFERROR(SUMIFS('Dvd Calendar'!$E$1820:$CZ$1820,'Dvd Calendar'!$E$1819:$CZ$1819,"&gt;"&amp;J$48,'Dvd Calendar'!$E$1819:$CZ$1819,"&lt;="&amp;J$49)+SUMPRODUCT(('Dvd Calendar'!$E$1812:$CZ$1812&gt;J$48)*('Dvd Calendar'!$E$1812:$CZ$1812&lt;=J$49)*'Dvd Calendar'!$E$1815:$CZ$1815*(('Dvd Calendar'!$E$1817:$CZ$1817='Field Check'!$C$53)*('Field Check'!$C$53&lt;&gt;"")+('Dvd Calendar'!$E$1817:$CZ$1817='Field Check'!$C$54)*('Field Check'!$C$54&lt;&gt;"")+('Dvd Calendar'!$E$1817:$CZ$1817='Field Check'!$C$55)*('Field Check'!$C$55&lt;&gt;"")+('Dvd Calendar'!$E$1817:$CZ$1817='Field Check'!$C$56)*('Field Check'!$C$56&lt;&gt;"")+('Dvd Calendar'!$E$1817:$CZ$1817='Field Check'!$C$57)*('Field Check'!$C$57&lt;&gt;""))*(COUNTIF('Dvd Calendar'!$E$1819:$CZ$1819,'Dvd Calendar'!$E$1812:$CZ$1812)=0)),"")))</f>
        <v/>
      </c>
      <c r="K215" s="77">
        <f>IF(K$49="","",IF($B215="","",IFERROR(SUMIFS('Dvd Calendar'!$E$1820:$CZ$1820,'Dvd Calendar'!$E$1819:$CZ$1819,"&gt;"&amp;K$48,'Dvd Calendar'!$E$1819:$CZ$1819,"&lt;="&amp;K$49)+SUMPRODUCT(('Dvd Calendar'!$E$1812:$CZ$1812&gt;K$48)*('Dvd Calendar'!$E$1812:$CZ$1812&lt;=K$49)*'Dvd Calendar'!$E$1815:$CZ$1815*(('Dvd Calendar'!$E$1817:$CZ$1817='Field Check'!$C$53)*('Field Check'!$C$53&lt;&gt;"")+('Dvd Calendar'!$E$1817:$CZ$1817='Field Check'!$C$54)*('Field Check'!$C$54&lt;&gt;"")+('Dvd Calendar'!$E$1817:$CZ$1817='Field Check'!$C$55)*('Field Check'!$C$55&lt;&gt;"")+('Dvd Calendar'!$E$1817:$CZ$1817='Field Check'!$C$56)*('Field Check'!$C$56&lt;&gt;"")+('Dvd Calendar'!$E$1817:$CZ$1817='Field Check'!$C$57)*('Field Check'!$C$57&lt;&gt;""))*(COUNTIF('Dvd Calendar'!$E$1819:$CZ$1819,'Dvd Calendar'!$E$1812:$CZ$1812)=0)),"")))</f>
        <v/>
      </c>
      <c r="L215" s="77">
        <f>IF(L$49="","",IF($B215="","",IFERROR(SUMIFS('Dvd Calendar'!$E$1820:$CZ$1820,'Dvd Calendar'!$E$1819:$CZ$1819,"&gt;"&amp;L$48,'Dvd Calendar'!$E$1819:$CZ$1819,"&lt;="&amp;L$49)+SUMPRODUCT(('Dvd Calendar'!$E$1812:$CZ$1812&gt;L$48)*('Dvd Calendar'!$E$1812:$CZ$1812&lt;=L$49)*'Dvd Calendar'!$E$1815:$CZ$1815*(('Dvd Calendar'!$E$1817:$CZ$1817='Field Check'!$C$53)*('Field Check'!$C$53&lt;&gt;"")+('Dvd Calendar'!$E$1817:$CZ$1817='Field Check'!$C$54)*('Field Check'!$C$54&lt;&gt;"")+('Dvd Calendar'!$E$1817:$CZ$1817='Field Check'!$C$55)*('Field Check'!$C$55&lt;&gt;"")+('Dvd Calendar'!$E$1817:$CZ$1817='Field Check'!$C$56)*('Field Check'!$C$56&lt;&gt;"")+('Dvd Calendar'!$E$1817:$CZ$1817='Field Check'!$C$57)*('Field Check'!$C$57&lt;&gt;""))*(COUNTIF('Dvd Calendar'!$E$1819:$CZ$1819,'Dvd Calendar'!$E$1812:$CZ$1812)=0)),"")))</f>
        <v/>
      </c>
      <c r="M215" s="77">
        <f>IF(M$49="","",IF($B215="","",IFERROR(SUMIFS('Dvd Calendar'!$E$1820:$CZ$1820,'Dvd Calendar'!$E$1819:$CZ$1819,"&gt;"&amp;M$48,'Dvd Calendar'!$E$1819:$CZ$1819,"&lt;="&amp;M$49)+SUMPRODUCT(('Dvd Calendar'!$E$1812:$CZ$1812&gt;M$48)*('Dvd Calendar'!$E$1812:$CZ$1812&lt;=M$49)*'Dvd Calendar'!$E$1815:$CZ$1815*(('Dvd Calendar'!$E$1817:$CZ$1817='Field Check'!$C$53)*('Field Check'!$C$53&lt;&gt;"")+('Dvd Calendar'!$E$1817:$CZ$1817='Field Check'!$C$54)*('Field Check'!$C$54&lt;&gt;"")+('Dvd Calendar'!$E$1817:$CZ$1817='Field Check'!$C$55)*('Field Check'!$C$55&lt;&gt;"")+('Dvd Calendar'!$E$1817:$CZ$1817='Field Check'!$C$56)*('Field Check'!$C$56&lt;&gt;"")+('Dvd Calendar'!$E$1817:$CZ$1817='Field Check'!$C$57)*('Field Check'!$C$57&lt;&gt;""))*(COUNTIF('Dvd Calendar'!$E$1819:$CZ$1819,'Dvd Calendar'!$E$1812:$CZ$1812)=0)),"")))</f>
        <v/>
      </c>
      <c r="N215" s="77">
        <f>IF(N$49="","",IF($B215="","",IFERROR(SUMIFS('Dvd Calendar'!$E$1820:$CZ$1820,'Dvd Calendar'!$E$1819:$CZ$1819,"&gt;"&amp;N$48,'Dvd Calendar'!$E$1819:$CZ$1819,"&lt;="&amp;N$49)+SUMPRODUCT(('Dvd Calendar'!$E$1812:$CZ$1812&gt;N$48)*('Dvd Calendar'!$E$1812:$CZ$1812&lt;=N$49)*'Dvd Calendar'!$E$1815:$CZ$1815*(('Dvd Calendar'!$E$1817:$CZ$1817='Field Check'!$C$53)*('Field Check'!$C$53&lt;&gt;"")+('Dvd Calendar'!$E$1817:$CZ$1817='Field Check'!$C$54)*('Field Check'!$C$54&lt;&gt;"")+('Dvd Calendar'!$E$1817:$CZ$1817='Field Check'!$C$55)*('Field Check'!$C$55&lt;&gt;"")+('Dvd Calendar'!$E$1817:$CZ$1817='Field Check'!$C$56)*('Field Check'!$C$56&lt;&gt;"")+('Dvd Calendar'!$E$1817:$CZ$1817='Field Check'!$C$57)*('Field Check'!$C$57&lt;&gt;""))*(COUNTIF('Dvd Calendar'!$E$1819:$CZ$1819,'Dvd Calendar'!$E$1812:$CZ$1812)=0)),"")))</f>
        <v/>
      </c>
      <c r="O215" s="77">
        <f>IF(O$49="","",IF($B215="","",IFERROR(SUMIFS('Dvd Calendar'!$E$1820:$CZ$1820,'Dvd Calendar'!$E$1819:$CZ$1819,"&gt;"&amp;O$48,'Dvd Calendar'!$E$1819:$CZ$1819,"&lt;="&amp;O$49)+SUMPRODUCT(('Dvd Calendar'!$E$1812:$CZ$1812&gt;O$48)*('Dvd Calendar'!$E$1812:$CZ$1812&lt;=O$49)*'Dvd Calendar'!$E$1815:$CZ$1815*(('Dvd Calendar'!$E$1817:$CZ$1817='Field Check'!$C$53)*('Field Check'!$C$53&lt;&gt;"")+('Dvd Calendar'!$E$1817:$CZ$1817='Field Check'!$C$54)*('Field Check'!$C$54&lt;&gt;"")+('Dvd Calendar'!$E$1817:$CZ$1817='Field Check'!$C$55)*('Field Check'!$C$55&lt;&gt;"")+('Dvd Calendar'!$E$1817:$CZ$1817='Field Check'!$C$56)*('Field Check'!$C$56&lt;&gt;"")+('Dvd Calendar'!$E$1817:$CZ$1817='Field Check'!$C$57)*('Field Check'!$C$57&lt;&gt;""))*(COUNTIF('Dvd Calendar'!$E$1819:$CZ$1819,'Dvd Calendar'!$E$1812:$CZ$1812)=0)),"")))</f>
        <v/>
      </c>
      <c r="P215" s="77">
        <f>IF(P$49="","",IF($B215="","",IFERROR(SUMIFS('Dvd Calendar'!$E$1820:$CZ$1820,'Dvd Calendar'!$E$1819:$CZ$1819,"&gt;"&amp;P$48,'Dvd Calendar'!$E$1819:$CZ$1819,"&lt;="&amp;P$49)+SUMPRODUCT(('Dvd Calendar'!$E$1812:$CZ$1812&gt;P$48)*('Dvd Calendar'!$E$1812:$CZ$1812&lt;=P$49)*'Dvd Calendar'!$E$1815:$CZ$1815*(('Dvd Calendar'!$E$1817:$CZ$1817='Field Check'!$C$53)*('Field Check'!$C$53&lt;&gt;"")+('Dvd Calendar'!$E$1817:$CZ$1817='Field Check'!$C$54)*('Field Check'!$C$54&lt;&gt;"")+('Dvd Calendar'!$E$1817:$CZ$1817='Field Check'!$C$55)*('Field Check'!$C$55&lt;&gt;"")+('Dvd Calendar'!$E$1817:$CZ$1817='Field Check'!$C$56)*('Field Check'!$C$56&lt;&gt;"")+('Dvd Calendar'!$E$1817:$CZ$1817='Field Check'!$C$57)*('Field Check'!$C$57&lt;&gt;""))*(COUNTIF('Dvd Calendar'!$E$1819:$CZ$1819,'Dvd Calendar'!$E$1812:$CZ$1812)=0)),"")))</f>
        <v/>
      </c>
      <c r="Q215" s="77">
        <f>IF(Q$49="","",IF($B215="","",IFERROR(SUMIFS('Dvd Calendar'!$E$1820:$CZ$1820,'Dvd Calendar'!$E$1819:$CZ$1819,"&gt;"&amp;Q$48,'Dvd Calendar'!$E$1819:$CZ$1819,"&lt;="&amp;Q$49)+SUMPRODUCT(('Dvd Calendar'!$E$1812:$CZ$1812&gt;Q$48)*('Dvd Calendar'!$E$1812:$CZ$1812&lt;=Q$49)*'Dvd Calendar'!$E$1815:$CZ$1815*(('Dvd Calendar'!$E$1817:$CZ$1817='Field Check'!$C$53)*('Field Check'!$C$53&lt;&gt;"")+('Dvd Calendar'!$E$1817:$CZ$1817='Field Check'!$C$54)*('Field Check'!$C$54&lt;&gt;"")+('Dvd Calendar'!$E$1817:$CZ$1817='Field Check'!$C$55)*('Field Check'!$C$55&lt;&gt;"")+('Dvd Calendar'!$E$1817:$CZ$1817='Field Check'!$C$56)*('Field Check'!$C$56&lt;&gt;"")+('Dvd Calendar'!$E$1817:$CZ$1817='Field Check'!$C$57)*('Field Check'!$C$57&lt;&gt;""))*(COUNTIF('Dvd Calendar'!$E$1819:$CZ$1819,'Dvd Calendar'!$E$1812:$CZ$1812)=0)),"")))</f>
        <v/>
      </c>
      <c r="R215" s="77">
        <f>IF(R$49="","",IF($B215="","",IFERROR(SUMIFS('Dvd Calendar'!$E$1820:$CZ$1820,'Dvd Calendar'!$E$1819:$CZ$1819,"&gt;"&amp;R$48,'Dvd Calendar'!$E$1819:$CZ$1819,"&lt;="&amp;R$49)+SUMPRODUCT(('Dvd Calendar'!$E$1812:$CZ$1812&gt;R$48)*('Dvd Calendar'!$E$1812:$CZ$1812&lt;=R$49)*'Dvd Calendar'!$E$1815:$CZ$1815*(('Dvd Calendar'!$E$1817:$CZ$1817='Field Check'!$C$53)*('Field Check'!$C$53&lt;&gt;"")+('Dvd Calendar'!$E$1817:$CZ$1817='Field Check'!$C$54)*('Field Check'!$C$54&lt;&gt;"")+('Dvd Calendar'!$E$1817:$CZ$1817='Field Check'!$C$55)*('Field Check'!$C$55&lt;&gt;"")+('Dvd Calendar'!$E$1817:$CZ$1817='Field Check'!$C$56)*('Field Check'!$C$56&lt;&gt;"")+('Dvd Calendar'!$E$1817:$CZ$1817='Field Check'!$C$57)*('Field Check'!$C$57&lt;&gt;""))*(COUNTIF('Dvd Calendar'!$E$1819:$CZ$1819,'Dvd Calendar'!$E$1812:$CZ$1812)=0)),"")))</f>
        <v/>
      </c>
    </row>
    <row r="216">
      <c r="B216" s="126">
        <f>IF('AS51'!$C$171="","",'AS51'!$C$171)</f>
        <v/>
      </c>
      <c r="C216" s="77">
        <f>IF(C$49="","",IF($B216="","",IFERROR(SUMIFS('Dvd Calendar'!$E$1831:$CZ$1831,'Dvd Calendar'!$E$1830:$CZ$1830,"&gt;"&amp;C$48,'Dvd Calendar'!$E$1830:$CZ$1830,"&lt;="&amp;C$49)+SUMPRODUCT(('Dvd Calendar'!$E$1823:$CZ$1823&gt;C$48)*('Dvd Calendar'!$E$1823:$CZ$1823&lt;=C$49)*'Dvd Calendar'!$E$1826:$CZ$1826*(('Dvd Calendar'!$E$1828:$CZ$1828='Field Check'!$C$53)*('Field Check'!$C$53&lt;&gt;"")+('Dvd Calendar'!$E$1828:$CZ$1828='Field Check'!$C$54)*('Field Check'!$C$54&lt;&gt;"")+('Dvd Calendar'!$E$1828:$CZ$1828='Field Check'!$C$55)*('Field Check'!$C$55&lt;&gt;"")+('Dvd Calendar'!$E$1828:$CZ$1828='Field Check'!$C$56)*('Field Check'!$C$56&lt;&gt;"")+('Dvd Calendar'!$E$1828:$CZ$1828='Field Check'!$C$57)*('Field Check'!$C$57&lt;&gt;""))*(COUNTIF('Dvd Calendar'!$E$1830:$CZ$1830,'Dvd Calendar'!$E$1823:$CZ$1823)=0)),"")))</f>
        <v/>
      </c>
      <c r="D216" s="77">
        <f>IF(D$49="","",IF($B216="","",IFERROR(SUMIFS('Dvd Calendar'!$E$1831:$CZ$1831,'Dvd Calendar'!$E$1830:$CZ$1830,"&gt;"&amp;D$48,'Dvd Calendar'!$E$1830:$CZ$1830,"&lt;="&amp;D$49)+SUMPRODUCT(('Dvd Calendar'!$E$1823:$CZ$1823&gt;D$48)*('Dvd Calendar'!$E$1823:$CZ$1823&lt;=D$49)*'Dvd Calendar'!$E$1826:$CZ$1826*(('Dvd Calendar'!$E$1828:$CZ$1828='Field Check'!$C$53)*('Field Check'!$C$53&lt;&gt;"")+('Dvd Calendar'!$E$1828:$CZ$1828='Field Check'!$C$54)*('Field Check'!$C$54&lt;&gt;"")+('Dvd Calendar'!$E$1828:$CZ$1828='Field Check'!$C$55)*('Field Check'!$C$55&lt;&gt;"")+('Dvd Calendar'!$E$1828:$CZ$1828='Field Check'!$C$56)*('Field Check'!$C$56&lt;&gt;"")+('Dvd Calendar'!$E$1828:$CZ$1828='Field Check'!$C$57)*('Field Check'!$C$57&lt;&gt;""))*(COUNTIF('Dvd Calendar'!$E$1830:$CZ$1830,'Dvd Calendar'!$E$1823:$CZ$1823)=0)),"")))</f>
        <v/>
      </c>
      <c r="E216" s="77">
        <f>IF(E$49="","",IF($B216="","",IFERROR(SUMIFS('Dvd Calendar'!$E$1831:$CZ$1831,'Dvd Calendar'!$E$1830:$CZ$1830,"&gt;"&amp;E$48,'Dvd Calendar'!$E$1830:$CZ$1830,"&lt;="&amp;E$49)+SUMPRODUCT(('Dvd Calendar'!$E$1823:$CZ$1823&gt;E$48)*('Dvd Calendar'!$E$1823:$CZ$1823&lt;=E$49)*'Dvd Calendar'!$E$1826:$CZ$1826*(('Dvd Calendar'!$E$1828:$CZ$1828='Field Check'!$C$53)*('Field Check'!$C$53&lt;&gt;"")+('Dvd Calendar'!$E$1828:$CZ$1828='Field Check'!$C$54)*('Field Check'!$C$54&lt;&gt;"")+('Dvd Calendar'!$E$1828:$CZ$1828='Field Check'!$C$55)*('Field Check'!$C$55&lt;&gt;"")+('Dvd Calendar'!$E$1828:$CZ$1828='Field Check'!$C$56)*('Field Check'!$C$56&lt;&gt;"")+('Dvd Calendar'!$E$1828:$CZ$1828='Field Check'!$C$57)*('Field Check'!$C$57&lt;&gt;""))*(COUNTIF('Dvd Calendar'!$E$1830:$CZ$1830,'Dvd Calendar'!$E$1823:$CZ$1823)=0)),"")))</f>
        <v/>
      </c>
      <c r="F216" s="77">
        <f>IF(F$49="","",IF($B216="","",IFERROR(SUMIFS('Dvd Calendar'!$E$1831:$CZ$1831,'Dvd Calendar'!$E$1830:$CZ$1830,"&gt;"&amp;F$48,'Dvd Calendar'!$E$1830:$CZ$1830,"&lt;="&amp;F$49)+SUMPRODUCT(('Dvd Calendar'!$E$1823:$CZ$1823&gt;F$48)*('Dvd Calendar'!$E$1823:$CZ$1823&lt;=F$49)*'Dvd Calendar'!$E$1826:$CZ$1826*(('Dvd Calendar'!$E$1828:$CZ$1828='Field Check'!$C$53)*('Field Check'!$C$53&lt;&gt;"")+('Dvd Calendar'!$E$1828:$CZ$1828='Field Check'!$C$54)*('Field Check'!$C$54&lt;&gt;"")+('Dvd Calendar'!$E$1828:$CZ$1828='Field Check'!$C$55)*('Field Check'!$C$55&lt;&gt;"")+('Dvd Calendar'!$E$1828:$CZ$1828='Field Check'!$C$56)*('Field Check'!$C$56&lt;&gt;"")+('Dvd Calendar'!$E$1828:$CZ$1828='Field Check'!$C$57)*('Field Check'!$C$57&lt;&gt;""))*(COUNTIF('Dvd Calendar'!$E$1830:$CZ$1830,'Dvd Calendar'!$E$1823:$CZ$1823)=0)),"")))</f>
        <v/>
      </c>
      <c r="G216" s="77">
        <f>IF(G$49="","",IF($B216="","",IFERROR(SUMIFS('Dvd Calendar'!$E$1831:$CZ$1831,'Dvd Calendar'!$E$1830:$CZ$1830,"&gt;"&amp;G$48,'Dvd Calendar'!$E$1830:$CZ$1830,"&lt;="&amp;G$49)+SUMPRODUCT(('Dvd Calendar'!$E$1823:$CZ$1823&gt;G$48)*('Dvd Calendar'!$E$1823:$CZ$1823&lt;=G$49)*'Dvd Calendar'!$E$1826:$CZ$1826*(('Dvd Calendar'!$E$1828:$CZ$1828='Field Check'!$C$53)*('Field Check'!$C$53&lt;&gt;"")+('Dvd Calendar'!$E$1828:$CZ$1828='Field Check'!$C$54)*('Field Check'!$C$54&lt;&gt;"")+('Dvd Calendar'!$E$1828:$CZ$1828='Field Check'!$C$55)*('Field Check'!$C$55&lt;&gt;"")+('Dvd Calendar'!$E$1828:$CZ$1828='Field Check'!$C$56)*('Field Check'!$C$56&lt;&gt;"")+('Dvd Calendar'!$E$1828:$CZ$1828='Field Check'!$C$57)*('Field Check'!$C$57&lt;&gt;""))*(COUNTIF('Dvd Calendar'!$E$1830:$CZ$1830,'Dvd Calendar'!$E$1823:$CZ$1823)=0)),"")))</f>
        <v/>
      </c>
      <c r="H216" s="77">
        <f>IF(H$49="","",IF($B216="","",IFERROR(SUMIFS('Dvd Calendar'!$E$1831:$CZ$1831,'Dvd Calendar'!$E$1830:$CZ$1830,"&gt;"&amp;H$48,'Dvd Calendar'!$E$1830:$CZ$1830,"&lt;="&amp;H$49)+SUMPRODUCT(('Dvd Calendar'!$E$1823:$CZ$1823&gt;H$48)*('Dvd Calendar'!$E$1823:$CZ$1823&lt;=H$49)*'Dvd Calendar'!$E$1826:$CZ$1826*(('Dvd Calendar'!$E$1828:$CZ$1828='Field Check'!$C$53)*('Field Check'!$C$53&lt;&gt;"")+('Dvd Calendar'!$E$1828:$CZ$1828='Field Check'!$C$54)*('Field Check'!$C$54&lt;&gt;"")+('Dvd Calendar'!$E$1828:$CZ$1828='Field Check'!$C$55)*('Field Check'!$C$55&lt;&gt;"")+('Dvd Calendar'!$E$1828:$CZ$1828='Field Check'!$C$56)*('Field Check'!$C$56&lt;&gt;"")+('Dvd Calendar'!$E$1828:$CZ$1828='Field Check'!$C$57)*('Field Check'!$C$57&lt;&gt;""))*(COUNTIF('Dvd Calendar'!$E$1830:$CZ$1830,'Dvd Calendar'!$E$1823:$CZ$1823)=0)),"")))</f>
        <v/>
      </c>
      <c r="I216" s="77">
        <f>IF(I$49="","",IF($B216="","",IFERROR(SUMIFS('Dvd Calendar'!$E$1831:$CZ$1831,'Dvd Calendar'!$E$1830:$CZ$1830,"&gt;"&amp;I$48,'Dvd Calendar'!$E$1830:$CZ$1830,"&lt;="&amp;I$49)+SUMPRODUCT(('Dvd Calendar'!$E$1823:$CZ$1823&gt;I$48)*('Dvd Calendar'!$E$1823:$CZ$1823&lt;=I$49)*'Dvd Calendar'!$E$1826:$CZ$1826*(('Dvd Calendar'!$E$1828:$CZ$1828='Field Check'!$C$53)*('Field Check'!$C$53&lt;&gt;"")+('Dvd Calendar'!$E$1828:$CZ$1828='Field Check'!$C$54)*('Field Check'!$C$54&lt;&gt;"")+('Dvd Calendar'!$E$1828:$CZ$1828='Field Check'!$C$55)*('Field Check'!$C$55&lt;&gt;"")+('Dvd Calendar'!$E$1828:$CZ$1828='Field Check'!$C$56)*('Field Check'!$C$56&lt;&gt;"")+('Dvd Calendar'!$E$1828:$CZ$1828='Field Check'!$C$57)*('Field Check'!$C$57&lt;&gt;""))*(COUNTIF('Dvd Calendar'!$E$1830:$CZ$1830,'Dvd Calendar'!$E$1823:$CZ$1823)=0)),"")))</f>
        <v/>
      </c>
      <c r="J216" s="77">
        <f>IF(J$49="","",IF($B216="","",IFERROR(SUMIFS('Dvd Calendar'!$E$1831:$CZ$1831,'Dvd Calendar'!$E$1830:$CZ$1830,"&gt;"&amp;J$48,'Dvd Calendar'!$E$1830:$CZ$1830,"&lt;="&amp;J$49)+SUMPRODUCT(('Dvd Calendar'!$E$1823:$CZ$1823&gt;J$48)*('Dvd Calendar'!$E$1823:$CZ$1823&lt;=J$49)*'Dvd Calendar'!$E$1826:$CZ$1826*(('Dvd Calendar'!$E$1828:$CZ$1828='Field Check'!$C$53)*('Field Check'!$C$53&lt;&gt;"")+('Dvd Calendar'!$E$1828:$CZ$1828='Field Check'!$C$54)*('Field Check'!$C$54&lt;&gt;"")+('Dvd Calendar'!$E$1828:$CZ$1828='Field Check'!$C$55)*('Field Check'!$C$55&lt;&gt;"")+('Dvd Calendar'!$E$1828:$CZ$1828='Field Check'!$C$56)*('Field Check'!$C$56&lt;&gt;"")+('Dvd Calendar'!$E$1828:$CZ$1828='Field Check'!$C$57)*('Field Check'!$C$57&lt;&gt;""))*(COUNTIF('Dvd Calendar'!$E$1830:$CZ$1830,'Dvd Calendar'!$E$1823:$CZ$1823)=0)),"")))</f>
        <v/>
      </c>
      <c r="K216" s="77">
        <f>IF(K$49="","",IF($B216="","",IFERROR(SUMIFS('Dvd Calendar'!$E$1831:$CZ$1831,'Dvd Calendar'!$E$1830:$CZ$1830,"&gt;"&amp;K$48,'Dvd Calendar'!$E$1830:$CZ$1830,"&lt;="&amp;K$49)+SUMPRODUCT(('Dvd Calendar'!$E$1823:$CZ$1823&gt;K$48)*('Dvd Calendar'!$E$1823:$CZ$1823&lt;=K$49)*'Dvd Calendar'!$E$1826:$CZ$1826*(('Dvd Calendar'!$E$1828:$CZ$1828='Field Check'!$C$53)*('Field Check'!$C$53&lt;&gt;"")+('Dvd Calendar'!$E$1828:$CZ$1828='Field Check'!$C$54)*('Field Check'!$C$54&lt;&gt;"")+('Dvd Calendar'!$E$1828:$CZ$1828='Field Check'!$C$55)*('Field Check'!$C$55&lt;&gt;"")+('Dvd Calendar'!$E$1828:$CZ$1828='Field Check'!$C$56)*('Field Check'!$C$56&lt;&gt;"")+('Dvd Calendar'!$E$1828:$CZ$1828='Field Check'!$C$57)*('Field Check'!$C$57&lt;&gt;""))*(COUNTIF('Dvd Calendar'!$E$1830:$CZ$1830,'Dvd Calendar'!$E$1823:$CZ$1823)=0)),"")))</f>
        <v/>
      </c>
      <c r="L216" s="77">
        <f>IF(L$49="","",IF($B216="","",IFERROR(SUMIFS('Dvd Calendar'!$E$1831:$CZ$1831,'Dvd Calendar'!$E$1830:$CZ$1830,"&gt;"&amp;L$48,'Dvd Calendar'!$E$1830:$CZ$1830,"&lt;="&amp;L$49)+SUMPRODUCT(('Dvd Calendar'!$E$1823:$CZ$1823&gt;L$48)*('Dvd Calendar'!$E$1823:$CZ$1823&lt;=L$49)*'Dvd Calendar'!$E$1826:$CZ$1826*(('Dvd Calendar'!$E$1828:$CZ$1828='Field Check'!$C$53)*('Field Check'!$C$53&lt;&gt;"")+('Dvd Calendar'!$E$1828:$CZ$1828='Field Check'!$C$54)*('Field Check'!$C$54&lt;&gt;"")+('Dvd Calendar'!$E$1828:$CZ$1828='Field Check'!$C$55)*('Field Check'!$C$55&lt;&gt;"")+('Dvd Calendar'!$E$1828:$CZ$1828='Field Check'!$C$56)*('Field Check'!$C$56&lt;&gt;"")+('Dvd Calendar'!$E$1828:$CZ$1828='Field Check'!$C$57)*('Field Check'!$C$57&lt;&gt;""))*(COUNTIF('Dvd Calendar'!$E$1830:$CZ$1830,'Dvd Calendar'!$E$1823:$CZ$1823)=0)),"")))</f>
        <v/>
      </c>
      <c r="M216" s="77">
        <f>IF(M$49="","",IF($B216="","",IFERROR(SUMIFS('Dvd Calendar'!$E$1831:$CZ$1831,'Dvd Calendar'!$E$1830:$CZ$1830,"&gt;"&amp;M$48,'Dvd Calendar'!$E$1830:$CZ$1830,"&lt;="&amp;M$49)+SUMPRODUCT(('Dvd Calendar'!$E$1823:$CZ$1823&gt;M$48)*('Dvd Calendar'!$E$1823:$CZ$1823&lt;=M$49)*'Dvd Calendar'!$E$1826:$CZ$1826*(('Dvd Calendar'!$E$1828:$CZ$1828='Field Check'!$C$53)*('Field Check'!$C$53&lt;&gt;"")+('Dvd Calendar'!$E$1828:$CZ$1828='Field Check'!$C$54)*('Field Check'!$C$54&lt;&gt;"")+('Dvd Calendar'!$E$1828:$CZ$1828='Field Check'!$C$55)*('Field Check'!$C$55&lt;&gt;"")+('Dvd Calendar'!$E$1828:$CZ$1828='Field Check'!$C$56)*('Field Check'!$C$56&lt;&gt;"")+('Dvd Calendar'!$E$1828:$CZ$1828='Field Check'!$C$57)*('Field Check'!$C$57&lt;&gt;""))*(COUNTIF('Dvd Calendar'!$E$1830:$CZ$1830,'Dvd Calendar'!$E$1823:$CZ$1823)=0)),"")))</f>
        <v/>
      </c>
      <c r="N216" s="77">
        <f>IF(N$49="","",IF($B216="","",IFERROR(SUMIFS('Dvd Calendar'!$E$1831:$CZ$1831,'Dvd Calendar'!$E$1830:$CZ$1830,"&gt;"&amp;N$48,'Dvd Calendar'!$E$1830:$CZ$1830,"&lt;="&amp;N$49)+SUMPRODUCT(('Dvd Calendar'!$E$1823:$CZ$1823&gt;N$48)*('Dvd Calendar'!$E$1823:$CZ$1823&lt;=N$49)*'Dvd Calendar'!$E$1826:$CZ$1826*(('Dvd Calendar'!$E$1828:$CZ$1828='Field Check'!$C$53)*('Field Check'!$C$53&lt;&gt;"")+('Dvd Calendar'!$E$1828:$CZ$1828='Field Check'!$C$54)*('Field Check'!$C$54&lt;&gt;"")+('Dvd Calendar'!$E$1828:$CZ$1828='Field Check'!$C$55)*('Field Check'!$C$55&lt;&gt;"")+('Dvd Calendar'!$E$1828:$CZ$1828='Field Check'!$C$56)*('Field Check'!$C$56&lt;&gt;"")+('Dvd Calendar'!$E$1828:$CZ$1828='Field Check'!$C$57)*('Field Check'!$C$57&lt;&gt;""))*(COUNTIF('Dvd Calendar'!$E$1830:$CZ$1830,'Dvd Calendar'!$E$1823:$CZ$1823)=0)),"")))</f>
        <v/>
      </c>
      <c r="O216" s="77">
        <f>IF(O$49="","",IF($B216="","",IFERROR(SUMIFS('Dvd Calendar'!$E$1831:$CZ$1831,'Dvd Calendar'!$E$1830:$CZ$1830,"&gt;"&amp;O$48,'Dvd Calendar'!$E$1830:$CZ$1830,"&lt;="&amp;O$49)+SUMPRODUCT(('Dvd Calendar'!$E$1823:$CZ$1823&gt;O$48)*('Dvd Calendar'!$E$1823:$CZ$1823&lt;=O$49)*'Dvd Calendar'!$E$1826:$CZ$1826*(('Dvd Calendar'!$E$1828:$CZ$1828='Field Check'!$C$53)*('Field Check'!$C$53&lt;&gt;"")+('Dvd Calendar'!$E$1828:$CZ$1828='Field Check'!$C$54)*('Field Check'!$C$54&lt;&gt;"")+('Dvd Calendar'!$E$1828:$CZ$1828='Field Check'!$C$55)*('Field Check'!$C$55&lt;&gt;"")+('Dvd Calendar'!$E$1828:$CZ$1828='Field Check'!$C$56)*('Field Check'!$C$56&lt;&gt;"")+('Dvd Calendar'!$E$1828:$CZ$1828='Field Check'!$C$57)*('Field Check'!$C$57&lt;&gt;""))*(COUNTIF('Dvd Calendar'!$E$1830:$CZ$1830,'Dvd Calendar'!$E$1823:$CZ$1823)=0)),"")))</f>
        <v/>
      </c>
      <c r="P216" s="77">
        <f>IF(P$49="","",IF($B216="","",IFERROR(SUMIFS('Dvd Calendar'!$E$1831:$CZ$1831,'Dvd Calendar'!$E$1830:$CZ$1830,"&gt;"&amp;P$48,'Dvd Calendar'!$E$1830:$CZ$1830,"&lt;="&amp;P$49)+SUMPRODUCT(('Dvd Calendar'!$E$1823:$CZ$1823&gt;P$48)*('Dvd Calendar'!$E$1823:$CZ$1823&lt;=P$49)*'Dvd Calendar'!$E$1826:$CZ$1826*(('Dvd Calendar'!$E$1828:$CZ$1828='Field Check'!$C$53)*('Field Check'!$C$53&lt;&gt;"")+('Dvd Calendar'!$E$1828:$CZ$1828='Field Check'!$C$54)*('Field Check'!$C$54&lt;&gt;"")+('Dvd Calendar'!$E$1828:$CZ$1828='Field Check'!$C$55)*('Field Check'!$C$55&lt;&gt;"")+('Dvd Calendar'!$E$1828:$CZ$1828='Field Check'!$C$56)*('Field Check'!$C$56&lt;&gt;"")+('Dvd Calendar'!$E$1828:$CZ$1828='Field Check'!$C$57)*('Field Check'!$C$57&lt;&gt;""))*(COUNTIF('Dvd Calendar'!$E$1830:$CZ$1830,'Dvd Calendar'!$E$1823:$CZ$1823)=0)),"")))</f>
        <v/>
      </c>
      <c r="Q216" s="77">
        <f>IF(Q$49="","",IF($B216="","",IFERROR(SUMIFS('Dvd Calendar'!$E$1831:$CZ$1831,'Dvd Calendar'!$E$1830:$CZ$1830,"&gt;"&amp;Q$48,'Dvd Calendar'!$E$1830:$CZ$1830,"&lt;="&amp;Q$49)+SUMPRODUCT(('Dvd Calendar'!$E$1823:$CZ$1823&gt;Q$48)*('Dvd Calendar'!$E$1823:$CZ$1823&lt;=Q$49)*'Dvd Calendar'!$E$1826:$CZ$1826*(('Dvd Calendar'!$E$1828:$CZ$1828='Field Check'!$C$53)*('Field Check'!$C$53&lt;&gt;"")+('Dvd Calendar'!$E$1828:$CZ$1828='Field Check'!$C$54)*('Field Check'!$C$54&lt;&gt;"")+('Dvd Calendar'!$E$1828:$CZ$1828='Field Check'!$C$55)*('Field Check'!$C$55&lt;&gt;"")+('Dvd Calendar'!$E$1828:$CZ$1828='Field Check'!$C$56)*('Field Check'!$C$56&lt;&gt;"")+('Dvd Calendar'!$E$1828:$CZ$1828='Field Check'!$C$57)*('Field Check'!$C$57&lt;&gt;""))*(COUNTIF('Dvd Calendar'!$E$1830:$CZ$1830,'Dvd Calendar'!$E$1823:$CZ$1823)=0)),"")))</f>
        <v/>
      </c>
      <c r="R216" s="77">
        <f>IF(R$49="","",IF($B216="","",IFERROR(SUMIFS('Dvd Calendar'!$E$1831:$CZ$1831,'Dvd Calendar'!$E$1830:$CZ$1830,"&gt;"&amp;R$48,'Dvd Calendar'!$E$1830:$CZ$1830,"&lt;="&amp;R$49)+SUMPRODUCT(('Dvd Calendar'!$E$1823:$CZ$1823&gt;R$48)*('Dvd Calendar'!$E$1823:$CZ$1823&lt;=R$49)*'Dvd Calendar'!$E$1826:$CZ$1826*(('Dvd Calendar'!$E$1828:$CZ$1828='Field Check'!$C$53)*('Field Check'!$C$53&lt;&gt;"")+('Dvd Calendar'!$E$1828:$CZ$1828='Field Check'!$C$54)*('Field Check'!$C$54&lt;&gt;"")+('Dvd Calendar'!$E$1828:$CZ$1828='Field Check'!$C$55)*('Field Check'!$C$55&lt;&gt;"")+('Dvd Calendar'!$E$1828:$CZ$1828='Field Check'!$C$56)*('Field Check'!$C$56&lt;&gt;"")+('Dvd Calendar'!$E$1828:$CZ$1828='Field Check'!$C$57)*('Field Check'!$C$57&lt;&gt;""))*(COUNTIF('Dvd Calendar'!$E$1830:$CZ$1830,'Dvd Calendar'!$E$1823:$CZ$1823)=0)),"")))</f>
        <v/>
      </c>
    </row>
    <row r="217">
      <c r="B217" s="126">
        <f>IF('AS51'!$C$172="","",'AS51'!$C$172)</f>
        <v/>
      </c>
      <c r="C217" s="77">
        <f>IF(C$49="","",IF($B217="","",IFERROR(SUMIFS('Dvd Calendar'!$E$1842:$CZ$1842,'Dvd Calendar'!$E$1841:$CZ$1841,"&gt;"&amp;C$48,'Dvd Calendar'!$E$1841:$CZ$1841,"&lt;="&amp;C$49)+SUMPRODUCT(('Dvd Calendar'!$E$1834:$CZ$1834&gt;C$48)*('Dvd Calendar'!$E$1834:$CZ$1834&lt;=C$49)*'Dvd Calendar'!$E$1837:$CZ$1837*(('Dvd Calendar'!$E$1839:$CZ$1839='Field Check'!$C$53)*('Field Check'!$C$53&lt;&gt;"")+('Dvd Calendar'!$E$1839:$CZ$1839='Field Check'!$C$54)*('Field Check'!$C$54&lt;&gt;"")+('Dvd Calendar'!$E$1839:$CZ$1839='Field Check'!$C$55)*('Field Check'!$C$55&lt;&gt;"")+('Dvd Calendar'!$E$1839:$CZ$1839='Field Check'!$C$56)*('Field Check'!$C$56&lt;&gt;"")+('Dvd Calendar'!$E$1839:$CZ$1839='Field Check'!$C$57)*('Field Check'!$C$57&lt;&gt;""))*(COUNTIF('Dvd Calendar'!$E$1841:$CZ$1841,'Dvd Calendar'!$E$1834:$CZ$1834)=0)),"")))</f>
        <v/>
      </c>
      <c r="D217" s="77">
        <f>IF(D$49="","",IF($B217="","",IFERROR(SUMIFS('Dvd Calendar'!$E$1842:$CZ$1842,'Dvd Calendar'!$E$1841:$CZ$1841,"&gt;"&amp;D$48,'Dvd Calendar'!$E$1841:$CZ$1841,"&lt;="&amp;D$49)+SUMPRODUCT(('Dvd Calendar'!$E$1834:$CZ$1834&gt;D$48)*('Dvd Calendar'!$E$1834:$CZ$1834&lt;=D$49)*'Dvd Calendar'!$E$1837:$CZ$1837*(('Dvd Calendar'!$E$1839:$CZ$1839='Field Check'!$C$53)*('Field Check'!$C$53&lt;&gt;"")+('Dvd Calendar'!$E$1839:$CZ$1839='Field Check'!$C$54)*('Field Check'!$C$54&lt;&gt;"")+('Dvd Calendar'!$E$1839:$CZ$1839='Field Check'!$C$55)*('Field Check'!$C$55&lt;&gt;"")+('Dvd Calendar'!$E$1839:$CZ$1839='Field Check'!$C$56)*('Field Check'!$C$56&lt;&gt;"")+('Dvd Calendar'!$E$1839:$CZ$1839='Field Check'!$C$57)*('Field Check'!$C$57&lt;&gt;""))*(COUNTIF('Dvd Calendar'!$E$1841:$CZ$1841,'Dvd Calendar'!$E$1834:$CZ$1834)=0)),"")))</f>
        <v/>
      </c>
      <c r="E217" s="77">
        <f>IF(E$49="","",IF($B217="","",IFERROR(SUMIFS('Dvd Calendar'!$E$1842:$CZ$1842,'Dvd Calendar'!$E$1841:$CZ$1841,"&gt;"&amp;E$48,'Dvd Calendar'!$E$1841:$CZ$1841,"&lt;="&amp;E$49)+SUMPRODUCT(('Dvd Calendar'!$E$1834:$CZ$1834&gt;E$48)*('Dvd Calendar'!$E$1834:$CZ$1834&lt;=E$49)*'Dvd Calendar'!$E$1837:$CZ$1837*(('Dvd Calendar'!$E$1839:$CZ$1839='Field Check'!$C$53)*('Field Check'!$C$53&lt;&gt;"")+('Dvd Calendar'!$E$1839:$CZ$1839='Field Check'!$C$54)*('Field Check'!$C$54&lt;&gt;"")+('Dvd Calendar'!$E$1839:$CZ$1839='Field Check'!$C$55)*('Field Check'!$C$55&lt;&gt;"")+('Dvd Calendar'!$E$1839:$CZ$1839='Field Check'!$C$56)*('Field Check'!$C$56&lt;&gt;"")+('Dvd Calendar'!$E$1839:$CZ$1839='Field Check'!$C$57)*('Field Check'!$C$57&lt;&gt;""))*(COUNTIF('Dvd Calendar'!$E$1841:$CZ$1841,'Dvd Calendar'!$E$1834:$CZ$1834)=0)),"")))</f>
        <v/>
      </c>
      <c r="F217" s="77">
        <f>IF(F$49="","",IF($B217="","",IFERROR(SUMIFS('Dvd Calendar'!$E$1842:$CZ$1842,'Dvd Calendar'!$E$1841:$CZ$1841,"&gt;"&amp;F$48,'Dvd Calendar'!$E$1841:$CZ$1841,"&lt;="&amp;F$49)+SUMPRODUCT(('Dvd Calendar'!$E$1834:$CZ$1834&gt;F$48)*('Dvd Calendar'!$E$1834:$CZ$1834&lt;=F$49)*'Dvd Calendar'!$E$1837:$CZ$1837*(('Dvd Calendar'!$E$1839:$CZ$1839='Field Check'!$C$53)*('Field Check'!$C$53&lt;&gt;"")+('Dvd Calendar'!$E$1839:$CZ$1839='Field Check'!$C$54)*('Field Check'!$C$54&lt;&gt;"")+('Dvd Calendar'!$E$1839:$CZ$1839='Field Check'!$C$55)*('Field Check'!$C$55&lt;&gt;"")+('Dvd Calendar'!$E$1839:$CZ$1839='Field Check'!$C$56)*('Field Check'!$C$56&lt;&gt;"")+('Dvd Calendar'!$E$1839:$CZ$1839='Field Check'!$C$57)*('Field Check'!$C$57&lt;&gt;""))*(COUNTIF('Dvd Calendar'!$E$1841:$CZ$1841,'Dvd Calendar'!$E$1834:$CZ$1834)=0)),"")))</f>
        <v/>
      </c>
      <c r="G217" s="77">
        <f>IF(G$49="","",IF($B217="","",IFERROR(SUMIFS('Dvd Calendar'!$E$1842:$CZ$1842,'Dvd Calendar'!$E$1841:$CZ$1841,"&gt;"&amp;G$48,'Dvd Calendar'!$E$1841:$CZ$1841,"&lt;="&amp;G$49)+SUMPRODUCT(('Dvd Calendar'!$E$1834:$CZ$1834&gt;G$48)*('Dvd Calendar'!$E$1834:$CZ$1834&lt;=G$49)*'Dvd Calendar'!$E$1837:$CZ$1837*(('Dvd Calendar'!$E$1839:$CZ$1839='Field Check'!$C$53)*('Field Check'!$C$53&lt;&gt;"")+('Dvd Calendar'!$E$1839:$CZ$1839='Field Check'!$C$54)*('Field Check'!$C$54&lt;&gt;"")+('Dvd Calendar'!$E$1839:$CZ$1839='Field Check'!$C$55)*('Field Check'!$C$55&lt;&gt;"")+('Dvd Calendar'!$E$1839:$CZ$1839='Field Check'!$C$56)*('Field Check'!$C$56&lt;&gt;"")+('Dvd Calendar'!$E$1839:$CZ$1839='Field Check'!$C$57)*('Field Check'!$C$57&lt;&gt;""))*(COUNTIF('Dvd Calendar'!$E$1841:$CZ$1841,'Dvd Calendar'!$E$1834:$CZ$1834)=0)),"")))</f>
        <v/>
      </c>
      <c r="H217" s="77">
        <f>IF(H$49="","",IF($B217="","",IFERROR(SUMIFS('Dvd Calendar'!$E$1842:$CZ$1842,'Dvd Calendar'!$E$1841:$CZ$1841,"&gt;"&amp;H$48,'Dvd Calendar'!$E$1841:$CZ$1841,"&lt;="&amp;H$49)+SUMPRODUCT(('Dvd Calendar'!$E$1834:$CZ$1834&gt;H$48)*('Dvd Calendar'!$E$1834:$CZ$1834&lt;=H$49)*'Dvd Calendar'!$E$1837:$CZ$1837*(('Dvd Calendar'!$E$1839:$CZ$1839='Field Check'!$C$53)*('Field Check'!$C$53&lt;&gt;"")+('Dvd Calendar'!$E$1839:$CZ$1839='Field Check'!$C$54)*('Field Check'!$C$54&lt;&gt;"")+('Dvd Calendar'!$E$1839:$CZ$1839='Field Check'!$C$55)*('Field Check'!$C$55&lt;&gt;"")+('Dvd Calendar'!$E$1839:$CZ$1839='Field Check'!$C$56)*('Field Check'!$C$56&lt;&gt;"")+('Dvd Calendar'!$E$1839:$CZ$1839='Field Check'!$C$57)*('Field Check'!$C$57&lt;&gt;""))*(COUNTIF('Dvd Calendar'!$E$1841:$CZ$1841,'Dvd Calendar'!$E$1834:$CZ$1834)=0)),"")))</f>
        <v/>
      </c>
      <c r="I217" s="77">
        <f>IF(I$49="","",IF($B217="","",IFERROR(SUMIFS('Dvd Calendar'!$E$1842:$CZ$1842,'Dvd Calendar'!$E$1841:$CZ$1841,"&gt;"&amp;I$48,'Dvd Calendar'!$E$1841:$CZ$1841,"&lt;="&amp;I$49)+SUMPRODUCT(('Dvd Calendar'!$E$1834:$CZ$1834&gt;I$48)*('Dvd Calendar'!$E$1834:$CZ$1834&lt;=I$49)*'Dvd Calendar'!$E$1837:$CZ$1837*(('Dvd Calendar'!$E$1839:$CZ$1839='Field Check'!$C$53)*('Field Check'!$C$53&lt;&gt;"")+('Dvd Calendar'!$E$1839:$CZ$1839='Field Check'!$C$54)*('Field Check'!$C$54&lt;&gt;"")+('Dvd Calendar'!$E$1839:$CZ$1839='Field Check'!$C$55)*('Field Check'!$C$55&lt;&gt;"")+('Dvd Calendar'!$E$1839:$CZ$1839='Field Check'!$C$56)*('Field Check'!$C$56&lt;&gt;"")+('Dvd Calendar'!$E$1839:$CZ$1839='Field Check'!$C$57)*('Field Check'!$C$57&lt;&gt;""))*(COUNTIF('Dvd Calendar'!$E$1841:$CZ$1841,'Dvd Calendar'!$E$1834:$CZ$1834)=0)),"")))</f>
        <v/>
      </c>
      <c r="J217" s="77">
        <f>IF(J$49="","",IF($B217="","",IFERROR(SUMIFS('Dvd Calendar'!$E$1842:$CZ$1842,'Dvd Calendar'!$E$1841:$CZ$1841,"&gt;"&amp;J$48,'Dvd Calendar'!$E$1841:$CZ$1841,"&lt;="&amp;J$49)+SUMPRODUCT(('Dvd Calendar'!$E$1834:$CZ$1834&gt;J$48)*('Dvd Calendar'!$E$1834:$CZ$1834&lt;=J$49)*'Dvd Calendar'!$E$1837:$CZ$1837*(('Dvd Calendar'!$E$1839:$CZ$1839='Field Check'!$C$53)*('Field Check'!$C$53&lt;&gt;"")+('Dvd Calendar'!$E$1839:$CZ$1839='Field Check'!$C$54)*('Field Check'!$C$54&lt;&gt;"")+('Dvd Calendar'!$E$1839:$CZ$1839='Field Check'!$C$55)*('Field Check'!$C$55&lt;&gt;"")+('Dvd Calendar'!$E$1839:$CZ$1839='Field Check'!$C$56)*('Field Check'!$C$56&lt;&gt;"")+('Dvd Calendar'!$E$1839:$CZ$1839='Field Check'!$C$57)*('Field Check'!$C$57&lt;&gt;""))*(COUNTIF('Dvd Calendar'!$E$1841:$CZ$1841,'Dvd Calendar'!$E$1834:$CZ$1834)=0)),"")))</f>
        <v/>
      </c>
      <c r="K217" s="77">
        <f>IF(K$49="","",IF($B217="","",IFERROR(SUMIFS('Dvd Calendar'!$E$1842:$CZ$1842,'Dvd Calendar'!$E$1841:$CZ$1841,"&gt;"&amp;K$48,'Dvd Calendar'!$E$1841:$CZ$1841,"&lt;="&amp;K$49)+SUMPRODUCT(('Dvd Calendar'!$E$1834:$CZ$1834&gt;K$48)*('Dvd Calendar'!$E$1834:$CZ$1834&lt;=K$49)*'Dvd Calendar'!$E$1837:$CZ$1837*(('Dvd Calendar'!$E$1839:$CZ$1839='Field Check'!$C$53)*('Field Check'!$C$53&lt;&gt;"")+('Dvd Calendar'!$E$1839:$CZ$1839='Field Check'!$C$54)*('Field Check'!$C$54&lt;&gt;"")+('Dvd Calendar'!$E$1839:$CZ$1839='Field Check'!$C$55)*('Field Check'!$C$55&lt;&gt;"")+('Dvd Calendar'!$E$1839:$CZ$1839='Field Check'!$C$56)*('Field Check'!$C$56&lt;&gt;"")+('Dvd Calendar'!$E$1839:$CZ$1839='Field Check'!$C$57)*('Field Check'!$C$57&lt;&gt;""))*(COUNTIF('Dvd Calendar'!$E$1841:$CZ$1841,'Dvd Calendar'!$E$1834:$CZ$1834)=0)),"")))</f>
        <v/>
      </c>
      <c r="L217" s="77">
        <f>IF(L$49="","",IF($B217="","",IFERROR(SUMIFS('Dvd Calendar'!$E$1842:$CZ$1842,'Dvd Calendar'!$E$1841:$CZ$1841,"&gt;"&amp;L$48,'Dvd Calendar'!$E$1841:$CZ$1841,"&lt;="&amp;L$49)+SUMPRODUCT(('Dvd Calendar'!$E$1834:$CZ$1834&gt;L$48)*('Dvd Calendar'!$E$1834:$CZ$1834&lt;=L$49)*'Dvd Calendar'!$E$1837:$CZ$1837*(('Dvd Calendar'!$E$1839:$CZ$1839='Field Check'!$C$53)*('Field Check'!$C$53&lt;&gt;"")+('Dvd Calendar'!$E$1839:$CZ$1839='Field Check'!$C$54)*('Field Check'!$C$54&lt;&gt;"")+('Dvd Calendar'!$E$1839:$CZ$1839='Field Check'!$C$55)*('Field Check'!$C$55&lt;&gt;"")+('Dvd Calendar'!$E$1839:$CZ$1839='Field Check'!$C$56)*('Field Check'!$C$56&lt;&gt;"")+('Dvd Calendar'!$E$1839:$CZ$1839='Field Check'!$C$57)*('Field Check'!$C$57&lt;&gt;""))*(COUNTIF('Dvd Calendar'!$E$1841:$CZ$1841,'Dvd Calendar'!$E$1834:$CZ$1834)=0)),"")))</f>
        <v/>
      </c>
      <c r="M217" s="77">
        <f>IF(M$49="","",IF($B217="","",IFERROR(SUMIFS('Dvd Calendar'!$E$1842:$CZ$1842,'Dvd Calendar'!$E$1841:$CZ$1841,"&gt;"&amp;M$48,'Dvd Calendar'!$E$1841:$CZ$1841,"&lt;="&amp;M$49)+SUMPRODUCT(('Dvd Calendar'!$E$1834:$CZ$1834&gt;M$48)*('Dvd Calendar'!$E$1834:$CZ$1834&lt;=M$49)*'Dvd Calendar'!$E$1837:$CZ$1837*(('Dvd Calendar'!$E$1839:$CZ$1839='Field Check'!$C$53)*('Field Check'!$C$53&lt;&gt;"")+('Dvd Calendar'!$E$1839:$CZ$1839='Field Check'!$C$54)*('Field Check'!$C$54&lt;&gt;"")+('Dvd Calendar'!$E$1839:$CZ$1839='Field Check'!$C$55)*('Field Check'!$C$55&lt;&gt;"")+('Dvd Calendar'!$E$1839:$CZ$1839='Field Check'!$C$56)*('Field Check'!$C$56&lt;&gt;"")+('Dvd Calendar'!$E$1839:$CZ$1839='Field Check'!$C$57)*('Field Check'!$C$57&lt;&gt;""))*(COUNTIF('Dvd Calendar'!$E$1841:$CZ$1841,'Dvd Calendar'!$E$1834:$CZ$1834)=0)),"")))</f>
        <v/>
      </c>
      <c r="N217" s="77">
        <f>IF(N$49="","",IF($B217="","",IFERROR(SUMIFS('Dvd Calendar'!$E$1842:$CZ$1842,'Dvd Calendar'!$E$1841:$CZ$1841,"&gt;"&amp;N$48,'Dvd Calendar'!$E$1841:$CZ$1841,"&lt;="&amp;N$49)+SUMPRODUCT(('Dvd Calendar'!$E$1834:$CZ$1834&gt;N$48)*('Dvd Calendar'!$E$1834:$CZ$1834&lt;=N$49)*'Dvd Calendar'!$E$1837:$CZ$1837*(('Dvd Calendar'!$E$1839:$CZ$1839='Field Check'!$C$53)*('Field Check'!$C$53&lt;&gt;"")+('Dvd Calendar'!$E$1839:$CZ$1839='Field Check'!$C$54)*('Field Check'!$C$54&lt;&gt;"")+('Dvd Calendar'!$E$1839:$CZ$1839='Field Check'!$C$55)*('Field Check'!$C$55&lt;&gt;"")+('Dvd Calendar'!$E$1839:$CZ$1839='Field Check'!$C$56)*('Field Check'!$C$56&lt;&gt;"")+('Dvd Calendar'!$E$1839:$CZ$1839='Field Check'!$C$57)*('Field Check'!$C$57&lt;&gt;""))*(COUNTIF('Dvd Calendar'!$E$1841:$CZ$1841,'Dvd Calendar'!$E$1834:$CZ$1834)=0)),"")))</f>
        <v/>
      </c>
      <c r="O217" s="77">
        <f>IF(O$49="","",IF($B217="","",IFERROR(SUMIFS('Dvd Calendar'!$E$1842:$CZ$1842,'Dvd Calendar'!$E$1841:$CZ$1841,"&gt;"&amp;O$48,'Dvd Calendar'!$E$1841:$CZ$1841,"&lt;="&amp;O$49)+SUMPRODUCT(('Dvd Calendar'!$E$1834:$CZ$1834&gt;O$48)*('Dvd Calendar'!$E$1834:$CZ$1834&lt;=O$49)*'Dvd Calendar'!$E$1837:$CZ$1837*(('Dvd Calendar'!$E$1839:$CZ$1839='Field Check'!$C$53)*('Field Check'!$C$53&lt;&gt;"")+('Dvd Calendar'!$E$1839:$CZ$1839='Field Check'!$C$54)*('Field Check'!$C$54&lt;&gt;"")+('Dvd Calendar'!$E$1839:$CZ$1839='Field Check'!$C$55)*('Field Check'!$C$55&lt;&gt;"")+('Dvd Calendar'!$E$1839:$CZ$1839='Field Check'!$C$56)*('Field Check'!$C$56&lt;&gt;"")+('Dvd Calendar'!$E$1839:$CZ$1839='Field Check'!$C$57)*('Field Check'!$C$57&lt;&gt;""))*(COUNTIF('Dvd Calendar'!$E$1841:$CZ$1841,'Dvd Calendar'!$E$1834:$CZ$1834)=0)),"")))</f>
        <v/>
      </c>
      <c r="P217" s="77">
        <f>IF(P$49="","",IF($B217="","",IFERROR(SUMIFS('Dvd Calendar'!$E$1842:$CZ$1842,'Dvd Calendar'!$E$1841:$CZ$1841,"&gt;"&amp;P$48,'Dvd Calendar'!$E$1841:$CZ$1841,"&lt;="&amp;P$49)+SUMPRODUCT(('Dvd Calendar'!$E$1834:$CZ$1834&gt;P$48)*('Dvd Calendar'!$E$1834:$CZ$1834&lt;=P$49)*'Dvd Calendar'!$E$1837:$CZ$1837*(('Dvd Calendar'!$E$1839:$CZ$1839='Field Check'!$C$53)*('Field Check'!$C$53&lt;&gt;"")+('Dvd Calendar'!$E$1839:$CZ$1839='Field Check'!$C$54)*('Field Check'!$C$54&lt;&gt;"")+('Dvd Calendar'!$E$1839:$CZ$1839='Field Check'!$C$55)*('Field Check'!$C$55&lt;&gt;"")+('Dvd Calendar'!$E$1839:$CZ$1839='Field Check'!$C$56)*('Field Check'!$C$56&lt;&gt;"")+('Dvd Calendar'!$E$1839:$CZ$1839='Field Check'!$C$57)*('Field Check'!$C$57&lt;&gt;""))*(COUNTIF('Dvd Calendar'!$E$1841:$CZ$1841,'Dvd Calendar'!$E$1834:$CZ$1834)=0)),"")))</f>
        <v/>
      </c>
      <c r="Q217" s="77">
        <f>IF(Q$49="","",IF($B217="","",IFERROR(SUMIFS('Dvd Calendar'!$E$1842:$CZ$1842,'Dvd Calendar'!$E$1841:$CZ$1841,"&gt;"&amp;Q$48,'Dvd Calendar'!$E$1841:$CZ$1841,"&lt;="&amp;Q$49)+SUMPRODUCT(('Dvd Calendar'!$E$1834:$CZ$1834&gt;Q$48)*('Dvd Calendar'!$E$1834:$CZ$1834&lt;=Q$49)*'Dvd Calendar'!$E$1837:$CZ$1837*(('Dvd Calendar'!$E$1839:$CZ$1839='Field Check'!$C$53)*('Field Check'!$C$53&lt;&gt;"")+('Dvd Calendar'!$E$1839:$CZ$1839='Field Check'!$C$54)*('Field Check'!$C$54&lt;&gt;"")+('Dvd Calendar'!$E$1839:$CZ$1839='Field Check'!$C$55)*('Field Check'!$C$55&lt;&gt;"")+('Dvd Calendar'!$E$1839:$CZ$1839='Field Check'!$C$56)*('Field Check'!$C$56&lt;&gt;"")+('Dvd Calendar'!$E$1839:$CZ$1839='Field Check'!$C$57)*('Field Check'!$C$57&lt;&gt;""))*(COUNTIF('Dvd Calendar'!$E$1841:$CZ$1841,'Dvd Calendar'!$E$1834:$CZ$1834)=0)),"")))</f>
        <v/>
      </c>
      <c r="R217" s="77">
        <f>IF(R$49="","",IF($B217="","",IFERROR(SUMIFS('Dvd Calendar'!$E$1842:$CZ$1842,'Dvd Calendar'!$E$1841:$CZ$1841,"&gt;"&amp;R$48,'Dvd Calendar'!$E$1841:$CZ$1841,"&lt;="&amp;R$49)+SUMPRODUCT(('Dvd Calendar'!$E$1834:$CZ$1834&gt;R$48)*('Dvd Calendar'!$E$1834:$CZ$1834&lt;=R$49)*'Dvd Calendar'!$E$1837:$CZ$1837*(('Dvd Calendar'!$E$1839:$CZ$1839='Field Check'!$C$53)*('Field Check'!$C$53&lt;&gt;"")+('Dvd Calendar'!$E$1839:$CZ$1839='Field Check'!$C$54)*('Field Check'!$C$54&lt;&gt;"")+('Dvd Calendar'!$E$1839:$CZ$1839='Field Check'!$C$55)*('Field Check'!$C$55&lt;&gt;"")+('Dvd Calendar'!$E$1839:$CZ$1839='Field Check'!$C$56)*('Field Check'!$C$56&lt;&gt;"")+('Dvd Calendar'!$E$1839:$CZ$1839='Field Check'!$C$57)*('Field Check'!$C$57&lt;&gt;""))*(COUNTIF('Dvd Calendar'!$E$1841:$CZ$1841,'Dvd Calendar'!$E$1834:$CZ$1834)=0)),"")))</f>
        <v/>
      </c>
    </row>
    <row r="218">
      <c r="B218" s="126">
        <f>IF('AS51'!$C$173="","",'AS51'!$C$173)</f>
        <v/>
      </c>
      <c r="C218" s="77">
        <f>IF(C$49="","",IF($B218="","",IFERROR(SUMIFS('Dvd Calendar'!$E$1853:$CZ$1853,'Dvd Calendar'!$E$1852:$CZ$1852,"&gt;"&amp;C$48,'Dvd Calendar'!$E$1852:$CZ$1852,"&lt;="&amp;C$49)+SUMPRODUCT(('Dvd Calendar'!$E$1845:$CZ$1845&gt;C$48)*('Dvd Calendar'!$E$1845:$CZ$1845&lt;=C$49)*'Dvd Calendar'!$E$1848:$CZ$1848*(('Dvd Calendar'!$E$1850:$CZ$1850='Field Check'!$C$53)*('Field Check'!$C$53&lt;&gt;"")+('Dvd Calendar'!$E$1850:$CZ$1850='Field Check'!$C$54)*('Field Check'!$C$54&lt;&gt;"")+('Dvd Calendar'!$E$1850:$CZ$1850='Field Check'!$C$55)*('Field Check'!$C$55&lt;&gt;"")+('Dvd Calendar'!$E$1850:$CZ$1850='Field Check'!$C$56)*('Field Check'!$C$56&lt;&gt;"")+('Dvd Calendar'!$E$1850:$CZ$1850='Field Check'!$C$57)*('Field Check'!$C$57&lt;&gt;""))*(COUNTIF('Dvd Calendar'!$E$1852:$CZ$1852,'Dvd Calendar'!$E$1845:$CZ$1845)=0)),"")))</f>
        <v/>
      </c>
      <c r="D218" s="77">
        <f>IF(D$49="","",IF($B218="","",IFERROR(SUMIFS('Dvd Calendar'!$E$1853:$CZ$1853,'Dvd Calendar'!$E$1852:$CZ$1852,"&gt;"&amp;D$48,'Dvd Calendar'!$E$1852:$CZ$1852,"&lt;="&amp;D$49)+SUMPRODUCT(('Dvd Calendar'!$E$1845:$CZ$1845&gt;D$48)*('Dvd Calendar'!$E$1845:$CZ$1845&lt;=D$49)*'Dvd Calendar'!$E$1848:$CZ$1848*(('Dvd Calendar'!$E$1850:$CZ$1850='Field Check'!$C$53)*('Field Check'!$C$53&lt;&gt;"")+('Dvd Calendar'!$E$1850:$CZ$1850='Field Check'!$C$54)*('Field Check'!$C$54&lt;&gt;"")+('Dvd Calendar'!$E$1850:$CZ$1850='Field Check'!$C$55)*('Field Check'!$C$55&lt;&gt;"")+('Dvd Calendar'!$E$1850:$CZ$1850='Field Check'!$C$56)*('Field Check'!$C$56&lt;&gt;"")+('Dvd Calendar'!$E$1850:$CZ$1850='Field Check'!$C$57)*('Field Check'!$C$57&lt;&gt;""))*(COUNTIF('Dvd Calendar'!$E$1852:$CZ$1852,'Dvd Calendar'!$E$1845:$CZ$1845)=0)),"")))</f>
        <v/>
      </c>
      <c r="E218" s="77">
        <f>IF(E$49="","",IF($B218="","",IFERROR(SUMIFS('Dvd Calendar'!$E$1853:$CZ$1853,'Dvd Calendar'!$E$1852:$CZ$1852,"&gt;"&amp;E$48,'Dvd Calendar'!$E$1852:$CZ$1852,"&lt;="&amp;E$49)+SUMPRODUCT(('Dvd Calendar'!$E$1845:$CZ$1845&gt;E$48)*('Dvd Calendar'!$E$1845:$CZ$1845&lt;=E$49)*'Dvd Calendar'!$E$1848:$CZ$1848*(('Dvd Calendar'!$E$1850:$CZ$1850='Field Check'!$C$53)*('Field Check'!$C$53&lt;&gt;"")+('Dvd Calendar'!$E$1850:$CZ$1850='Field Check'!$C$54)*('Field Check'!$C$54&lt;&gt;"")+('Dvd Calendar'!$E$1850:$CZ$1850='Field Check'!$C$55)*('Field Check'!$C$55&lt;&gt;"")+('Dvd Calendar'!$E$1850:$CZ$1850='Field Check'!$C$56)*('Field Check'!$C$56&lt;&gt;"")+('Dvd Calendar'!$E$1850:$CZ$1850='Field Check'!$C$57)*('Field Check'!$C$57&lt;&gt;""))*(COUNTIF('Dvd Calendar'!$E$1852:$CZ$1852,'Dvd Calendar'!$E$1845:$CZ$1845)=0)),"")))</f>
        <v/>
      </c>
      <c r="F218" s="77">
        <f>IF(F$49="","",IF($B218="","",IFERROR(SUMIFS('Dvd Calendar'!$E$1853:$CZ$1853,'Dvd Calendar'!$E$1852:$CZ$1852,"&gt;"&amp;F$48,'Dvd Calendar'!$E$1852:$CZ$1852,"&lt;="&amp;F$49)+SUMPRODUCT(('Dvd Calendar'!$E$1845:$CZ$1845&gt;F$48)*('Dvd Calendar'!$E$1845:$CZ$1845&lt;=F$49)*'Dvd Calendar'!$E$1848:$CZ$1848*(('Dvd Calendar'!$E$1850:$CZ$1850='Field Check'!$C$53)*('Field Check'!$C$53&lt;&gt;"")+('Dvd Calendar'!$E$1850:$CZ$1850='Field Check'!$C$54)*('Field Check'!$C$54&lt;&gt;"")+('Dvd Calendar'!$E$1850:$CZ$1850='Field Check'!$C$55)*('Field Check'!$C$55&lt;&gt;"")+('Dvd Calendar'!$E$1850:$CZ$1850='Field Check'!$C$56)*('Field Check'!$C$56&lt;&gt;"")+('Dvd Calendar'!$E$1850:$CZ$1850='Field Check'!$C$57)*('Field Check'!$C$57&lt;&gt;""))*(COUNTIF('Dvd Calendar'!$E$1852:$CZ$1852,'Dvd Calendar'!$E$1845:$CZ$1845)=0)),"")))</f>
        <v/>
      </c>
      <c r="G218" s="77">
        <f>IF(G$49="","",IF($B218="","",IFERROR(SUMIFS('Dvd Calendar'!$E$1853:$CZ$1853,'Dvd Calendar'!$E$1852:$CZ$1852,"&gt;"&amp;G$48,'Dvd Calendar'!$E$1852:$CZ$1852,"&lt;="&amp;G$49)+SUMPRODUCT(('Dvd Calendar'!$E$1845:$CZ$1845&gt;G$48)*('Dvd Calendar'!$E$1845:$CZ$1845&lt;=G$49)*'Dvd Calendar'!$E$1848:$CZ$1848*(('Dvd Calendar'!$E$1850:$CZ$1850='Field Check'!$C$53)*('Field Check'!$C$53&lt;&gt;"")+('Dvd Calendar'!$E$1850:$CZ$1850='Field Check'!$C$54)*('Field Check'!$C$54&lt;&gt;"")+('Dvd Calendar'!$E$1850:$CZ$1850='Field Check'!$C$55)*('Field Check'!$C$55&lt;&gt;"")+('Dvd Calendar'!$E$1850:$CZ$1850='Field Check'!$C$56)*('Field Check'!$C$56&lt;&gt;"")+('Dvd Calendar'!$E$1850:$CZ$1850='Field Check'!$C$57)*('Field Check'!$C$57&lt;&gt;""))*(COUNTIF('Dvd Calendar'!$E$1852:$CZ$1852,'Dvd Calendar'!$E$1845:$CZ$1845)=0)),"")))</f>
        <v/>
      </c>
      <c r="H218" s="77">
        <f>IF(H$49="","",IF($B218="","",IFERROR(SUMIFS('Dvd Calendar'!$E$1853:$CZ$1853,'Dvd Calendar'!$E$1852:$CZ$1852,"&gt;"&amp;H$48,'Dvd Calendar'!$E$1852:$CZ$1852,"&lt;="&amp;H$49)+SUMPRODUCT(('Dvd Calendar'!$E$1845:$CZ$1845&gt;H$48)*('Dvd Calendar'!$E$1845:$CZ$1845&lt;=H$49)*'Dvd Calendar'!$E$1848:$CZ$1848*(('Dvd Calendar'!$E$1850:$CZ$1850='Field Check'!$C$53)*('Field Check'!$C$53&lt;&gt;"")+('Dvd Calendar'!$E$1850:$CZ$1850='Field Check'!$C$54)*('Field Check'!$C$54&lt;&gt;"")+('Dvd Calendar'!$E$1850:$CZ$1850='Field Check'!$C$55)*('Field Check'!$C$55&lt;&gt;"")+('Dvd Calendar'!$E$1850:$CZ$1850='Field Check'!$C$56)*('Field Check'!$C$56&lt;&gt;"")+('Dvd Calendar'!$E$1850:$CZ$1850='Field Check'!$C$57)*('Field Check'!$C$57&lt;&gt;""))*(COUNTIF('Dvd Calendar'!$E$1852:$CZ$1852,'Dvd Calendar'!$E$1845:$CZ$1845)=0)),"")))</f>
        <v/>
      </c>
      <c r="I218" s="77">
        <f>IF(I$49="","",IF($B218="","",IFERROR(SUMIFS('Dvd Calendar'!$E$1853:$CZ$1853,'Dvd Calendar'!$E$1852:$CZ$1852,"&gt;"&amp;I$48,'Dvd Calendar'!$E$1852:$CZ$1852,"&lt;="&amp;I$49)+SUMPRODUCT(('Dvd Calendar'!$E$1845:$CZ$1845&gt;I$48)*('Dvd Calendar'!$E$1845:$CZ$1845&lt;=I$49)*'Dvd Calendar'!$E$1848:$CZ$1848*(('Dvd Calendar'!$E$1850:$CZ$1850='Field Check'!$C$53)*('Field Check'!$C$53&lt;&gt;"")+('Dvd Calendar'!$E$1850:$CZ$1850='Field Check'!$C$54)*('Field Check'!$C$54&lt;&gt;"")+('Dvd Calendar'!$E$1850:$CZ$1850='Field Check'!$C$55)*('Field Check'!$C$55&lt;&gt;"")+('Dvd Calendar'!$E$1850:$CZ$1850='Field Check'!$C$56)*('Field Check'!$C$56&lt;&gt;"")+('Dvd Calendar'!$E$1850:$CZ$1850='Field Check'!$C$57)*('Field Check'!$C$57&lt;&gt;""))*(COUNTIF('Dvd Calendar'!$E$1852:$CZ$1852,'Dvd Calendar'!$E$1845:$CZ$1845)=0)),"")))</f>
        <v/>
      </c>
      <c r="J218" s="77">
        <f>IF(J$49="","",IF($B218="","",IFERROR(SUMIFS('Dvd Calendar'!$E$1853:$CZ$1853,'Dvd Calendar'!$E$1852:$CZ$1852,"&gt;"&amp;J$48,'Dvd Calendar'!$E$1852:$CZ$1852,"&lt;="&amp;J$49)+SUMPRODUCT(('Dvd Calendar'!$E$1845:$CZ$1845&gt;J$48)*('Dvd Calendar'!$E$1845:$CZ$1845&lt;=J$49)*'Dvd Calendar'!$E$1848:$CZ$1848*(('Dvd Calendar'!$E$1850:$CZ$1850='Field Check'!$C$53)*('Field Check'!$C$53&lt;&gt;"")+('Dvd Calendar'!$E$1850:$CZ$1850='Field Check'!$C$54)*('Field Check'!$C$54&lt;&gt;"")+('Dvd Calendar'!$E$1850:$CZ$1850='Field Check'!$C$55)*('Field Check'!$C$55&lt;&gt;"")+('Dvd Calendar'!$E$1850:$CZ$1850='Field Check'!$C$56)*('Field Check'!$C$56&lt;&gt;"")+('Dvd Calendar'!$E$1850:$CZ$1850='Field Check'!$C$57)*('Field Check'!$C$57&lt;&gt;""))*(COUNTIF('Dvd Calendar'!$E$1852:$CZ$1852,'Dvd Calendar'!$E$1845:$CZ$1845)=0)),"")))</f>
        <v/>
      </c>
      <c r="K218" s="77">
        <f>IF(K$49="","",IF($B218="","",IFERROR(SUMIFS('Dvd Calendar'!$E$1853:$CZ$1853,'Dvd Calendar'!$E$1852:$CZ$1852,"&gt;"&amp;K$48,'Dvd Calendar'!$E$1852:$CZ$1852,"&lt;="&amp;K$49)+SUMPRODUCT(('Dvd Calendar'!$E$1845:$CZ$1845&gt;K$48)*('Dvd Calendar'!$E$1845:$CZ$1845&lt;=K$49)*'Dvd Calendar'!$E$1848:$CZ$1848*(('Dvd Calendar'!$E$1850:$CZ$1850='Field Check'!$C$53)*('Field Check'!$C$53&lt;&gt;"")+('Dvd Calendar'!$E$1850:$CZ$1850='Field Check'!$C$54)*('Field Check'!$C$54&lt;&gt;"")+('Dvd Calendar'!$E$1850:$CZ$1850='Field Check'!$C$55)*('Field Check'!$C$55&lt;&gt;"")+('Dvd Calendar'!$E$1850:$CZ$1850='Field Check'!$C$56)*('Field Check'!$C$56&lt;&gt;"")+('Dvd Calendar'!$E$1850:$CZ$1850='Field Check'!$C$57)*('Field Check'!$C$57&lt;&gt;""))*(COUNTIF('Dvd Calendar'!$E$1852:$CZ$1852,'Dvd Calendar'!$E$1845:$CZ$1845)=0)),"")))</f>
        <v/>
      </c>
      <c r="L218" s="77">
        <f>IF(L$49="","",IF($B218="","",IFERROR(SUMIFS('Dvd Calendar'!$E$1853:$CZ$1853,'Dvd Calendar'!$E$1852:$CZ$1852,"&gt;"&amp;L$48,'Dvd Calendar'!$E$1852:$CZ$1852,"&lt;="&amp;L$49)+SUMPRODUCT(('Dvd Calendar'!$E$1845:$CZ$1845&gt;L$48)*('Dvd Calendar'!$E$1845:$CZ$1845&lt;=L$49)*'Dvd Calendar'!$E$1848:$CZ$1848*(('Dvd Calendar'!$E$1850:$CZ$1850='Field Check'!$C$53)*('Field Check'!$C$53&lt;&gt;"")+('Dvd Calendar'!$E$1850:$CZ$1850='Field Check'!$C$54)*('Field Check'!$C$54&lt;&gt;"")+('Dvd Calendar'!$E$1850:$CZ$1850='Field Check'!$C$55)*('Field Check'!$C$55&lt;&gt;"")+('Dvd Calendar'!$E$1850:$CZ$1850='Field Check'!$C$56)*('Field Check'!$C$56&lt;&gt;"")+('Dvd Calendar'!$E$1850:$CZ$1850='Field Check'!$C$57)*('Field Check'!$C$57&lt;&gt;""))*(COUNTIF('Dvd Calendar'!$E$1852:$CZ$1852,'Dvd Calendar'!$E$1845:$CZ$1845)=0)),"")))</f>
        <v/>
      </c>
      <c r="M218" s="77">
        <f>IF(M$49="","",IF($B218="","",IFERROR(SUMIFS('Dvd Calendar'!$E$1853:$CZ$1853,'Dvd Calendar'!$E$1852:$CZ$1852,"&gt;"&amp;M$48,'Dvd Calendar'!$E$1852:$CZ$1852,"&lt;="&amp;M$49)+SUMPRODUCT(('Dvd Calendar'!$E$1845:$CZ$1845&gt;M$48)*('Dvd Calendar'!$E$1845:$CZ$1845&lt;=M$49)*'Dvd Calendar'!$E$1848:$CZ$1848*(('Dvd Calendar'!$E$1850:$CZ$1850='Field Check'!$C$53)*('Field Check'!$C$53&lt;&gt;"")+('Dvd Calendar'!$E$1850:$CZ$1850='Field Check'!$C$54)*('Field Check'!$C$54&lt;&gt;"")+('Dvd Calendar'!$E$1850:$CZ$1850='Field Check'!$C$55)*('Field Check'!$C$55&lt;&gt;"")+('Dvd Calendar'!$E$1850:$CZ$1850='Field Check'!$C$56)*('Field Check'!$C$56&lt;&gt;"")+('Dvd Calendar'!$E$1850:$CZ$1850='Field Check'!$C$57)*('Field Check'!$C$57&lt;&gt;""))*(COUNTIF('Dvd Calendar'!$E$1852:$CZ$1852,'Dvd Calendar'!$E$1845:$CZ$1845)=0)),"")))</f>
        <v/>
      </c>
      <c r="N218" s="77">
        <f>IF(N$49="","",IF($B218="","",IFERROR(SUMIFS('Dvd Calendar'!$E$1853:$CZ$1853,'Dvd Calendar'!$E$1852:$CZ$1852,"&gt;"&amp;N$48,'Dvd Calendar'!$E$1852:$CZ$1852,"&lt;="&amp;N$49)+SUMPRODUCT(('Dvd Calendar'!$E$1845:$CZ$1845&gt;N$48)*('Dvd Calendar'!$E$1845:$CZ$1845&lt;=N$49)*'Dvd Calendar'!$E$1848:$CZ$1848*(('Dvd Calendar'!$E$1850:$CZ$1850='Field Check'!$C$53)*('Field Check'!$C$53&lt;&gt;"")+('Dvd Calendar'!$E$1850:$CZ$1850='Field Check'!$C$54)*('Field Check'!$C$54&lt;&gt;"")+('Dvd Calendar'!$E$1850:$CZ$1850='Field Check'!$C$55)*('Field Check'!$C$55&lt;&gt;"")+('Dvd Calendar'!$E$1850:$CZ$1850='Field Check'!$C$56)*('Field Check'!$C$56&lt;&gt;"")+('Dvd Calendar'!$E$1850:$CZ$1850='Field Check'!$C$57)*('Field Check'!$C$57&lt;&gt;""))*(COUNTIF('Dvd Calendar'!$E$1852:$CZ$1852,'Dvd Calendar'!$E$1845:$CZ$1845)=0)),"")))</f>
        <v/>
      </c>
      <c r="O218" s="77">
        <f>IF(O$49="","",IF($B218="","",IFERROR(SUMIFS('Dvd Calendar'!$E$1853:$CZ$1853,'Dvd Calendar'!$E$1852:$CZ$1852,"&gt;"&amp;O$48,'Dvd Calendar'!$E$1852:$CZ$1852,"&lt;="&amp;O$49)+SUMPRODUCT(('Dvd Calendar'!$E$1845:$CZ$1845&gt;O$48)*('Dvd Calendar'!$E$1845:$CZ$1845&lt;=O$49)*'Dvd Calendar'!$E$1848:$CZ$1848*(('Dvd Calendar'!$E$1850:$CZ$1850='Field Check'!$C$53)*('Field Check'!$C$53&lt;&gt;"")+('Dvd Calendar'!$E$1850:$CZ$1850='Field Check'!$C$54)*('Field Check'!$C$54&lt;&gt;"")+('Dvd Calendar'!$E$1850:$CZ$1850='Field Check'!$C$55)*('Field Check'!$C$55&lt;&gt;"")+('Dvd Calendar'!$E$1850:$CZ$1850='Field Check'!$C$56)*('Field Check'!$C$56&lt;&gt;"")+('Dvd Calendar'!$E$1850:$CZ$1850='Field Check'!$C$57)*('Field Check'!$C$57&lt;&gt;""))*(COUNTIF('Dvd Calendar'!$E$1852:$CZ$1852,'Dvd Calendar'!$E$1845:$CZ$1845)=0)),"")))</f>
        <v/>
      </c>
      <c r="P218" s="77">
        <f>IF(P$49="","",IF($B218="","",IFERROR(SUMIFS('Dvd Calendar'!$E$1853:$CZ$1853,'Dvd Calendar'!$E$1852:$CZ$1852,"&gt;"&amp;P$48,'Dvd Calendar'!$E$1852:$CZ$1852,"&lt;="&amp;P$49)+SUMPRODUCT(('Dvd Calendar'!$E$1845:$CZ$1845&gt;P$48)*('Dvd Calendar'!$E$1845:$CZ$1845&lt;=P$49)*'Dvd Calendar'!$E$1848:$CZ$1848*(('Dvd Calendar'!$E$1850:$CZ$1850='Field Check'!$C$53)*('Field Check'!$C$53&lt;&gt;"")+('Dvd Calendar'!$E$1850:$CZ$1850='Field Check'!$C$54)*('Field Check'!$C$54&lt;&gt;"")+('Dvd Calendar'!$E$1850:$CZ$1850='Field Check'!$C$55)*('Field Check'!$C$55&lt;&gt;"")+('Dvd Calendar'!$E$1850:$CZ$1850='Field Check'!$C$56)*('Field Check'!$C$56&lt;&gt;"")+('Dvd Calendar'!$E$1850:$CZ$1850='Field Check'!$C$57)*('Field Check'!$C$57&lt;&gt;""))*(COUNTIF('Dvd Calendar'!$E$1852:$CZ$1852,'Dvd Calendar'!$E$1845:$CZ$1845)=0)),"")))</f>
        <v/>
      </c>
      <c r="Q218" s="77">
        <f>IF(Q$49="","",IF($B218="","",IFERROR(SUMIFS('Dvd Calendar'!$E$1853:$CZ$1853,'Dvd Calendar'!$E$1852:$CZ$1852,"&gt;"&amp;Q$48,'Dvd Calendar'!$E$1852:$CZ$1852,"&lt;="&amp;Q$49)+SUMPRODUCT(('Dvd Calendar'!$E$1845:$CZ$1845&gt;Q$48)*('Dvd Calendar'!$E$1845:$CZ$1845&lt;=Q$49)*'Dvd Calendar'!$E$1848:$CZ$1848*(('Dvd Calendar'!$E$1850:$CZ$1850='Field Check'!$C$53)*('Field Check'!$C$53&lt;&gt;"")+('Dvd Calendar'!$E$1850:$CZ$1850='Field Check'!$C$54)*('Field Check'!$C$54&lt;&gt;"")+('Dvd Calendar'!$E$1850:$CZ$1850='Field Check'!$C$55)*('Field Check'!$C$55&lt;&gt;"")+('Dvd Calendar'!$E$1850:$CZ$1850='Field Check'!$C$56)*('Field Check'!$C$56&lt;&gt;"")+('Dvd Calendar'!$E$1850:$CZ$1850='Field Check'!$C$57)*('Field Check'!$C$57&lt;&gt;""))*(COUNTIF('Dvd Calendar'!$E$1852:$CZ$1852,'Dvd Calendar'!$E$1845:$CZ$1845)=0)),"")))</f>
        <v/>
      </c>
      <c r="R218" s="77">
        <f>IF(R$49="","",IF($B218="","",IFERROR(SUMIFS('Dvd Calendar'!$E$1853:$CZ$1853,'Dvd Calendar'!$E$1852:$CZ$1852,"&gt;"&amp;R$48,'Dvd Calendar'!$E$1852:$CZ$1852,"&lt;="&amp;R$49)+SUMPRODUCT(('Dvd Calendar'!$E$1845:$CZ$1845&gt;R$48)*('Dvd Calendar'!$E$1845:$CZ$1845&lt;=R$49)*'Dvd Calendar'!$E$1848:$CZ$1848*(('Dvd Calendar'!$E$1850:$CZ$1850='Field Check'!$C$53)*('Field Check'!$C$53&lt;&gt;"")+('Dvd Calendar'!$E$1850:$CZ$1850='Field Check'!$C$54)*('Field Check'!$C$54&lt;&gt;"")+('Dvd Calendar'!$E$1850:$CZ$1850='Field Check'!$C$55)*('Field Check'!$C$55&lt;&gt;"")+('Dvd Calendar'!$E$1850:$CZ$1850='Field Check'!$C$56)*('Field Check'!$C$56&lt;&gt;"")+('Dvd Calendar'!$E$1850:$CZ$1850='Field Check'!$C$57)*('Field Check'!$C$57&lt;&gt;""))*(COUNTIF('Dvd Calendar'!$E$1852:$CZ$1852,'Dvd Calendar'!$E$1845:$CZ$1845)=0)),"")))</f>
        <v/>
      </c>
    </row>
    <row r="219">
      <c r="B219" s="126">
        <f>IF('AS51'!$C$174="","",'AS51'!$C$174)</f>
        <v/>
      </c>
      <c r="C219" s="77">
        <f>IF(C$49="","",IF($B219="","",IFERROR(SUMIFS('Dvd Calendar'!$E$1864:$CZ$1864,'Dvd Calendar'!$E$1863:$CZ$1863,"&gt;"&amp;C$48,'Dvd Calendar'!$E$1863:$CZ$1863,"&lt;="&amp;C$49)+SUMPRODUCT(('Dvd Calendar'!$E$1856:$CZ$1856&gt;C$48)*('Dvd Calendar'!$E$1856:$CZ$1856&lt;=C$49)*'Dvd Calendar'!$E$1859:$CZ$1859*(('Dvd Calendar'!$E$1861:$CZ$1861='Field Check'!$C$53)*('Field Check'!$C$53&lt;&gt;"")+('Dvd Calendar'!$E$1861:$CZ$1861='Field Check'!$C$54)*('Field Check'!$C$54&lt;&gt;"")+('Dvd Calendar'!$E$1861:$CZ$1861='Field Check'!$C$55)*('Field Check'!$C$55&lt;&gt;"")+('Dvd Calendar'!$E$1861:$CZ$1861='Field Check'!$C$56)*('Field Check'!$C$56&lt;&gt;"")+('Dvd Calendar'!$E$1861:$CZ$1861='Field Check'!$C$57)*('Field Check'!$C$57&lt;&gt;""))*(COUNTIF('Dvd Calendar'!$E$1863:$CZ$1863,'Dvd Calendar'!$E$1856:$CZ$1856)=0)),"")))</f>
        <v/>
      </c>
      <c r="D219" s="77">
        <f>IF(D$49="","",IF($B219="","",IFERROR(SUMIFS('Dvd Calendar'!$E$1864:$CZ$1864,'Dvd Calendar'!$E$1863:$CZ$1863,"&gt;"&amp;D$48,'Dvd Calendar'!$E$1863:$CZ$1863,"&lt;="&amp;D$49)+SUMPRODUCT(('Dvd Calendar'!$E$1856:$CZ$1856&gt;D$48)*('Dvd Calendar'!$E$1856:$CZ$1856&lt;=D$49)*'Dvd Calendar'!$E$1859:$CZ$1859*(('Dvd Calendar'!$E$1861:$CZ$1861='Field Check'!$C$53)*('Field Check'!$C$53&lt;&gt;"")+('Dvd Calendar'!$E$1861:$CZ$1861='Field Check'!$C$54)*('Field Check'!$C$54&lt;&gt;"")+('Dvd Calendar'!$E$1861:$CZ$1861='Field Check'!$C$55)*('Field Check'!$C$55&lt;&gt;"")+('Dvd Calendar'!$E$1861:$CZ$1861='Field Check'!$C$56)*('Field Check'!$C$56&lt;&gt;"")+('Dvd Calendar'!$E$1861:$CZ$1861='Field Check'!$C$57)*('Field Check'!$C$57&lt;&gt;""))*(COUNTIF('Dvd Calendar'!$E$1863:$CZ$1863,'Dvd Calendar'!$E$1856:$CZ$1856)=0)),"")))</f>
        <v/>
      </c>
      <c r="E219" s="77">
        <f>IF(E$49="","",IF($B219="","",IFERROR(SUMIFS('Dvd Calendar'!$E$1864:$CZ$1864,'Dvd Calendar'!$E$1863:$CZ$1863,"&gt;"&amp;E$48,'Dvd Calendar'!$E$1863:$CZ$1863,"&lt;="&amp;E$49)+SUMPRODUCT(('Dvd Calendar'!$E$1856:$CZ$1856&gt;E$48)*('Dvd Calendar'!$E$1856:$CZ$1856&lt;=E$49)*'Dvd Calendar'!$E$1859:$CZ$1859*(('Dvd Calendar'!$E$1861:$CZ$1861='Field Check'!$C$53)*('Field Check'!$C$53&lt;&gt;"")+('Dvd Calendar'!$E$1861:$CZ$1861='Field Check'!$C$54)*('Field Check'!$C$54&lt;&gt;"")+('Dvd Calendar'!$E$1861:$CZ$1861='Field Check'!$C$55)*('Field Check'!$C$55&lt;&gt;"")+('Dvd Calendar'!$E$1861:$CZ$1861='Field Check'!$C$56)*('Field Check'!$C$56&lt;&gt;"")+('Dvd Calendar'!$E$1861:$CZ$1861='Field Check'!$C$57)*('Field Check'!$C$57&lt;&gt;""))*(COUNTIF('Dvd Calendar'!$E$1863:$CZ$1863,'Dvd Calendar'!$E$1856:$CZ$1856)=0)),"")))</f>
        <v/>
      </c>
      <c r="F219" s="77">
        <f>IF(F$49="","",IF($B219="","",IFERROR(SUMIFS('Dvd Calendar'!$E$1864:$CZ$1864,'Dvd Calendar'!$E$1863:$CZ$1863,"&gt;"&amp;F$48,'Dvd Calendar'!$E$1863:$CZ$1863,"&lt;="&amp;F$49)+SUMPRODUCT(('Dvd Calendar'!$E$1856:$CZ$1856&gt;F$48)*('Dvd Calendar'!$E$1856:$CZ$1856&lt;=F$49)*'Dvd Calendar'!$E$1859:$CZ$1859*(('Dvd Calendar'!$E$1861:$CZ$1861='Field Check'!$C$53)*('Field Check'!$C$53&lt;&gt;"")+('Dvd Calendar'!$E$1861:$CZ$1861='Field Check'!$C$54)*('Field Check'!$C$54&lt;&gt;"")+('Dvd Calendar'!$E$1861:$CZ$1861='Field Check'!$C$55)*('Field Check'!$C$55&lt;&gt;"")+('Dvd Calendar'!$E$1861:$CZ$1861='Field Check'!$C$56)*('Field Check'!$C$56&lt;&gt;"")+('Dvd Calendar'!$E$1861:$CZ$1861='Field Check'!$C$57)*('Field Check'!$C$57&lt;&gt;""))*(COUNTIF('Dvd Calendar'!$E$1863:$CZ$1863,'Dvd Calendar'!$E$1856:$CZ$1856)=0)),"")))</f>
        <v/>
      </c>
      <c r="G219" s="77">
        <f>IF(G$49="","",IF($B219="","",IFERROR(SUMIFS('Dvd Calendar'!$E$1864:$CZ$1864,'Dvd Calendar'!$E$1863:$CZ$1863,"&gt;"&amp;G$48,'Dvd Calendar'!$E$1863:$CZ$1863,"&lt;="&amp;G$49)+SUMPRODUCT(('Dvd Calendar'!$E$1856:$CZ$1856&gt;G$48)*('Dvd Calendar'!$E$1856:$CZ$1856&lt;=G$49)*'Dvd Calendar'!$E$1859:$CZ$1859*(('Dvd Calendar'!$E$1861:$CZ$1861='Field Check'!$C$53)*('Field Check'!$C$53&lt;&gt;"")+('Dvd Calendar'!$E$1861:$CZ$1861='Field Check'!$C$54)*('Field Check'!$C$54&lt;&gt;"")+('Dvd Calendar'!$E$1861:$CZ$1861='Field Check'!$C$55)*('Field Check'!$C$55&lt;&gt;"")+('Dvd Calendar'!$E$1861:$CZ$1861='Field Check'!$C$56)*('Field Check'!$C$56&lt;&gt;"")+('Dvd Calendar'!$E$1861:$CZ$1861='Field Check'!$C$57)*('Field Check'!$C$57&lt;&gt;""))*(COUNTIF('Dvd Calendar'!$E$1863:$CZ$1863,'Dvd Calendar'!$E$1856:$CZ$1856)=0)),"")))</f>
        <v/>
      </c>
      <c r="H219" s="77">
        <f>IF(H$49="","",IF($B219="","",IFERROR(SUMIFS('Dvd Calendar'!$E$1864:$CZ$1864,'Dvd Calendar'!$E$1863:$CZ$1863,"&gt;"&amp;H$48,'Dvd Calendar'!$E$1863:$CZ$1863,"&lt;="&amp;H$49)+SUMPRODUCT(('Dvd Calendar'!$E$1856:$CZ$1856&gt;H$48)*('Dvd Calendar'!$E$1856:$CZ$1856&lt;=H$49)*'Dvd Calendar'!$E$1859:$CZ$1859*(('Dvd Calendar'!$E$1861:$CZ$1861='Field Check'!$C$53)*('Field Check'!$C$53&lt;&gt;"")+('Dvd Calendar'!$E$1861:$CZ$1861='Field Check'!$C$54)*('Field Check'!$C$54&lt;&gt;"")+('Dvd Calendar'!$E$1861:$CZ$1861='Field Check'!$C$55)*('Field Check'!$C$55&lt;&gt;"")+('Dvd Calendar'!$E$1861:$CZ$1861='Field Check'!$C$56)*('Field Check'!$C$56&lt;&gt;"")+('Dvd Calendar'!$E$1861:$CZ$1861='Field Check'!$C$57)*('Field Check'!$C$57&lt;&gt;""))*(COUNTIF('Dvd Calendar'!$E$1863:$CZ$1863,'Dvd Calendar'!$E$1856:$CZ$1856)=0)),"")))</f>
        <v/>
      </c>
      <c r="I219" s="77">
        <f>IF(I$49="","",IF($B219="","",IFERROR(SUMIFS('Dvd Calendar'!$E$1864:$CZ$1864,'Dvd Calendar'!$E$1863:$CZ$1863,"&gt;"&amp;I$48,'Dvd Calendar'!$E$1863:$CZ$1863,"&lt;="&amp;I$49)+SUMPRODUCT(('Dvd Calendar'!$E$1856:$CZ$1856&gt;I$48)*('Dvd Calendar'!$E$1856:$CZ$1856&lt;=I$49)*'Dvd Calendar'!$E$1859:$CZ$1859*(('Dvd Calendar'!$E$1861:$CZ$1861='Field Check'!$C$53)*('Field Check'!$C$53&lt;&gt;"")+('Dvd Calendar'!$E$1861:$CZ$1861='Field Check'!$C$54)*('Field Check'!$C$54&lt;&gt;"")+('Dvd Calendar'!$E$1861:$CZ$1861='Field Check'!$C$55)*('Field Check'!$C$55&lt;&gt;"")+('Dvd Calendar'!$E$1861:$CZ$1861='Field Check'!$C$56)*('Field Check'!$C$56&lt;&gt;"")+('Dvd Calendar'!$E$1861:$CZ$1861='Field Check'!$C$57)*('Field Check'!$C$57&lt;&gt;""))*(COUNTIF('Dvd Calendar'!$E$1863:$CZ$1863,'Dvd Calendar'!$E$1856:$CZ$1856)=0)),"")))</f>
        <v/>
      </c>
      <c r="J219" s="77">
        <f>IF(J$49="","",IF($B219="","",IFERROR(SUMIFS('Dvd Calendar'!$E$1864:$CZ$1864,'Dvd Calendar'!$E$1863:$CZ$1863,"&gt;"&amp;J$48,'Dvd Calendar'!$E$1863:$CZ$1863,"&lt;="&amp;J$49)+SUMPRODUCT(('Dvd Calendar'!$E$1856:$CZ$1856&gt;J$48)*('Dvd Calendar'!$E$1856:$CZ$1856&lt;=J$49)*'Dvd Calendar'!$E$1859:$CZ$1859*(('Dvd Calendar'!$E$1861:$CZ$1861='Field Check'!$C$53)*('Field Check'!$C$53&lt;&gt;"")+('Dvd Calendar'!$E$1861:$CZ$1861='Field Check'!$C$54)*('Field Check'!$C$54&lt;&gt;"")+('Dvd Calendar'!$E$1861:$CZ$1861='Field Check'!$C$55)*('Field Check'!$C$55&lt;&gt;"")+('Dvd Calendar'!$E$1861:$CZ$1861='Field Check'!$C$56)*('Field Check'!$C$56&lt;&gt;"")+('Dvd Calendar'!$E$1861:$CZ$1861='Field Check'!$C$57)*('Field Check'!$C$57&lt;&gt;""))*(COUNTIF('Dvd Calendar'!$E$1863:$CZ$1863,'Dvd Calendar'!$E$1856:$CZ$1856)=0)),"")))</f>
        <v/>
      </c>
      <c r="K219" s="77">
        <f>IF(K$49="","",IF($B219="","",IFERROR(SUMIFS('Dvd Calendar'!$E$1864:$CZ$1864,'Dvd Calendar'!$E$1863:$CZ$1863,"&gt;"&amp;K$48,'Dvd Calendar'!$E$1863:$CZ$1863,"&lt;="&amp;K$49)+SUMPRODUCT(('Dvd Calendar'!$E$1856:$CZ$1856&gt;K$48)*('Dvd Calendar'!$E$1856:$CZ$1856&lt;=K$49)*'Dvd Calendar'!$E$1859:$CZ$1859*(('Dvd Calendar'!$E$1861:$CZ$1861='Field Check'!$C$53)*('Field Check'!$C$53&lt;&gt;"")+('Dvd Calendar'!$E$1861:$CZ$1861='Field Check'!$C$54)*('Field Check'!$C$54&lt;&gt;"")+('Dvd Calendar'!$E$1861:$CZ$1861='Field Check'!$C$55)*('Field Check'!$C$55&lt;&gt;"")+('Dvd Calendar'!$E$1861:$CZ$1861='Field Check'!$C$56)*('Field Check'!$C$56&lt;&gt;"")+('Dvd Calendar'!$E$1861:$CZ$1861='Field Check'!$C$57)*('Field Check'!$C$57&lt;&gt;""))*(COUNTIF('Dvd Calendar'!$E$1863:$CZ$1863,'Dvd Calendar'!$E$1856:$CZ$1856)=0)),"")))</f>
        <v/>
      </c>
      <c r="L219" s="77">
        <f>IF(L$49="","",IF($B219="","",IFERROR(SUMIFS('Dvd Calendar'!$E$1864:$CZ$1864,'Dvd Calendar'!$E$1863:$CZ$1863,"&gt;"&amp;L$48,'Dvd Calendar'!$E$1863:$CZ$1863,"&lt;="&amp;L$49)+SUMPRODUCT(('Dvd Calendar'!$E$1856:$CZ$1856&gt;L$48)*('Dvd Calendar'!$E$1856:$CZ$1856&lt;=L$49)*'Dvd Calendar'!$E$1859:$CZ$1859*(('Dvd Calendar'!$E$1861:$CZ$1861='Field Check'!$C$53)*('Field Check'!$C$53&lt;&gt;"")+('Dvd Calendar'!$E$1861:$CZ$1861='Field Check'!$C$54)*('Field Check'!$C$54&lt;&gt;"")+('Dvd Calendar'!$E$1861:$CZ$1861='Field Check'!$C$55)*('Field Check'!$C$55&lt;&gt;"")+('Dvd Calendar'!$E$1861:$CZ$1861='Field Check'!$C$56)*('Field Check'!$C$56&lt;&gt;"")+('Dvd Calendar'!$E$1861:$CZ$1861='Field Check'!$C$57)*('Field Check'!$C$57&lt;&gt;""))*(COUNTIF('Dvd Calendar'!$E$1863:$CZ$1863,'Dvd Calendar'!$E$1856:$CZ$1856)=0)),"")))</f>
        <v/>
      </c>
      <c r="M219" s="77">
        <f>IF(M$49="","",IF($B219="","",IFERROR(SUMIFS('Dvd Calendar'!$E$1864:$CZ$1864,'Dvd Calendar'!$E$1863:$CZ$1863,"&gt;"&amp;M$48,'Dvd Calendar'!$E$1863:$CZ$1863,"&lt;="&amp;M$49)+SUMPRODUCT(('Dvd Calendar'!$E$1856:$CZ$1856&gt;M$48)*('Dvd Calendar'!$E$1856:$CZ$1856&lt;=M$49)*'Dvd Calendar'!$E$1859:$CZ$1859*(('Dvd Calendar'!$E$1861:$CZ$1861='Field Check'!$C$53)*('Field Check'!$C$53&lt;&gt;"")+('Dvd Calendar'!$E$1861:$CZ$1861='Field Check'!$C$54)*('Field Check'!$C$54&lt;&gt;"")+('Dvd Calendar'!$E$1861:$CZ$1861='Field Check'!$C$55)*('Field Check'!$C$55&lt;&gt;"")+('Dvd Calendar'!$E$1861:$CZ$1861='Field Check'!$C$56)*('Field Check'!$C$56&lt;&gt;"")+('Dvd Calendar'!$E$1861:$CZ$1861='Field Check'!$C$57)*('Field Check'!$C$57&lt;&gt;""))*(COUNTIF('Dvd Calendar'!$E$1863:$CZ$1863,'Dvd Calendar'!$E$1856:$CZ$1856)=0)),"")))</f>
        <v/>
      </c>
      <c r="N219" s="77">
        <f>IF(N$49="","",IF($B219="","",IFERROR(SUMIFS('Dvd Calendar'!$E$1864:$CZ$1864,'Dvd Calendar'!$E$1863:$CZ$1863,"&gt;"&amp;N$48,'Dvd Calendar'!$E$1863:$CZ$1863,"&lt;="&amp;N$49)+SUMPRODUCT(('Dvd Calendar'!$E$1856:$CZ$1856&gt;N$48)*('Dvd Calendar'!$E$1856:$CZ$1856&lt;=N$49)*'Dvd Calendar'!$E$1859:$CZ$1859*(('Dvd Calendar'!$E$1861:$CZ$1861='Field Check'!$C$53)*('Field Check'!$C$53&lt;&gt;"")+('Dvd Calendar'!$E$1861:$CZ$1861='Field Check'!$C$54)*('Field Check'!$C$54&lt;&gt;"")+('Dvd Calendar'!$E$1861:$CZ$1861='Field Check'!$C$55)*('Field Check'!$C$55&lt;&gt;"")+('Dvd Calendar'!$E$1861:$CZ$1861='Field Check'!$C$56)*('Field Check'!$C$56&lt;&gt;"")+('Dvd Calendar'!$E$1861:$CZ$1861='Field Check'!$C$57)*('Field Check'!$C$57&lt;&gt;""))*(COUNTIF('Dvd Calendar'!$E$1863:$CZ$1863,'Dvd Calendar'!$E$1856:$CZ$1856)=0)),"")))</f>
        <v/>
      </c>
      <c r="O219" s="77">
        <f>IF(O$49="","",IF($B219="","",IFERROR(SUMIFS('Dvd Calendar'!$E$1864:$CZ$1864,'Dvd Calendar'!$E$1863:$CZ$1863,"&gt;"&amp;O$48,'Dvd Calendar'!$E$1863:$CZ$1863,"&lt;="&amp;O$49)+SUMPRODUCT(('Dvd Calendar'!$E$1856:$CZ$1856&gt;O$48)*('Dvd Calendar'!$E$1856:$CZ$1856&lt;=O$49)*'Dvd Calendar'!$E$1859:$CZ$1859*(('Dvd Calendar'!$E$1861:$CZ$1861='Field Check'!$C$53)*('Field Check'!$C$53&lt;&gt;"")+('Dvd Calendar'!$E$1861:$CZ$1861='Field Check'!$C$54)*('Field Check'!$C$54&lt;&gt;"")+('Dvd Calendar'!$E$1861:$CZ$1861='Field Check'!$C$55)*('Field Check'!$C$55&lt;&gt;"")+('Dvd Calendar'!$E$1861:$CZ$1861='Field Check'!$C$56)*('Field Check'!$C$56&lt;&gt;"")+('Dvd Calendar'!$E$1861:$CZ$1861='Field Check'!$C$57)*('Field Check'!$C$57&lt;&gt;""))*(COUNTIF('Dvd Calendar'!$E$1863:$CZ$1863,'Dvd Calendar'!$E$1856:$CZ$1856)=0)),"")))</f>
        <v/>
      </c>
      <c r="P219" s="77">
        <f>IF(P$49="","",IF($B219="","",IFERROR(SUMIFS('Dvd Calendar'!$E$1864:$CZ$1864,'Dvd Calendar'!$E$1863:$CZ$1863,"&gt;"&amp;P$48,'Dvd Calendar'!$E$1863:$CZ$1863,"&lt;="&amp;P$49)+SUMPRODUCT(('Dvd Calendar'!$E$1856:$CZ$1856&gt;P$48)*('Dvd Calendar'!$E$1856:$CZ$1856&lt;=P$49)*'Dvd Calendar'!$E$1859:$CZ$1859*(('Dvd Calendar'!$E$1861:$CZ$1861='Field Check'!$C$53)*('Field Check'!$C$53&lt;&gt;"")+('Dvd Calendar'!$E$1861:$CZ$1861='Field Check'!$C$54)*('Field Check'!$C$54&lt;&gt;"")+('Dvd Calendar'!$E$1861:$CZ$1861='Field Check'!$C$55)*('Field Check'!$C$55&lt;&gt;"")+('Dvd Calendar'!$E$1861:$CZ$1861='Field Check'!$C$56)*('Field Check'!$C$56&lt;&gt;"")+('Dvd Calendar'!$E$1861:$CZ$1861='Field Check'!$C$57)*('Field Check'!$C$57&lt;&gt;""))*(COUNTIF('Dvd Calendar'!$E$1863:$CZ$1863,'Dvd Calendar'!$E$1856:$CZ$1856)=0)),"")))</f>
        <v/>
      </c>
      <c r="Q219" s="77">
        <f>IF(Q$49="","",IF($B219="","",IFERROR(SUMIFS('Dvd Calendar'!$E$1864:$CZ$1864,'Dvd Calendar'!$E$1863:$CZ$1863,"&gt;"&amp;Q$48,'Dvd Calendar'!$E$1863:$CZ$1863,"&lt;="&amp;Q$49)+SUMPRODUCT(('Dvd Calendar'!$E$1856:$CZ$1856&gt;Q$48)*('Dvd Calendar'!$E$1856:$CZ$1856&lt;=Q$49)*'Dvd Calendar'!$E$1859:$CZ$1859*(('Dvd Calendar'!$E$1861:$CZ$1861='Field Check'!$C$53)*('Field Check'!$C$53&lt;&gt;"")+('Dvd Calendar'!$E$1861:$CZ$1861='Field Check'!$C$54)*('Field Check'!$C$54&lt;&gt;"")+('Dvd Calendar'!$E$1861:$CZ$1861='Field Check'!$C$55)*('Field Check'!$C$55&lt;&gt;"")+('Dvd Calendar'!$E$1861:$CZ$1861='Field Check'!$C$56)*('Field Check'!$C$56&lt;&gt;"")+('Dvd Calendar'!$E$1861:$CZ$1861='Field Check'!$C$57)*('Field Check'!$C$57&lt;&gt;""))*(COUNTIF('Dvd Calendar'!$E$1863:$CZ$1863,'Dvd Calendar'!$E$1856:$CZ$1856)=0)),"")))</f>
        <v/>
      </c>
      <c r="R219" s="77">
        <f>IF(R$49="","",IF($B219="","",IFERROR(SUMIFS('Dvd Calendar'!$E$1864:$CZ$1864,'Dvd Calendar'!$E$1863:$CZ$1863,"&gt;"&amp;R$48,'Dvd Calendar'!$E$1863:$CZ$1863,"&lt;="&amp;R$49)+SUMPRODUCT(('Dvd Calendar'!$E$1856:$CZ$1856&gt;R$48)*('Dvd Calendar'!$E$1856:$CZ$1856&lt;=R$49)*'Dvd Calendar'!$E$1859:$CZ$1859*(('Dvd Calendar'!$E$1861:$CZ$1861='Field Check'!$C$53)*('Field Check'!$C$53&lt;&gt;"")+('Dvd Calendar'!$E$1861:$CZ$1861='Field Check'!$C$54)*('Field Check'!$C$54&lt;&gt;"")+('Dvd Calendar'!$E$1861:$CZ$1861='Field Check'!$C$55)*('Field Check'!$C$55&lt;&gt;"")+('Dvd Calendar'!$E$1861:$CZ$1861='Field Check'!$C$56)*('Field Check'!$C$56&lt;&gt;"")+('Dvd Calendar'!$E$1861:$CZ$1861='Field Check'!$C$57)*('Field Check'!$C$57&lt;&gt;""))*(COUNTIF('Dvd Calendar'!$E$1863:$CZ$1863,'Dvd Calendar'!$E$1856:$CZ$1856)=0)),"")))</f>
        <v/>
      </c>
    </row>
    <row r="220">
      <c r="B220" s="126">
        <f>IF('AS51'!$C$175="","",'AS51'!$C$175)</f>
        <v/>
      </c>
      <c r="C220" s="77">
        <f>IF(C$49="","",IF($B220="","",IFERROR(SUMIFS('Dvd Calendar'!$E$1875:$CZ$1875,'Dvd Calendar'!$E$1874:$CZ$1874,"&gt;"&amp;C$48,'Dvd Calendar'!$E$1874:$CZ$1874,"&lt;="&amp;C$49)+SUMPRODUCT(('Dvd Calendar'!$E$1867:$CZ$1867&gt;C$48)*('Dvd Calendar'!$E$1867:$CZ$1867&lt;=C$49)*'Dvd Calendar'!$E$1870:$CZ$1870*(('Dvd Calendar'!$E$1872:$CZ$1872='Field Check'!$C$53)*('Field Check'!$C$53&lt;&gt;"")+('Dvd Calendar'!$E$1872:$CZ$1872='Field Check'!$C$54)*('Field Check'!$C$54&lt;&gt;"")+('Dvd Calendar'!$E$1872:$CZ$1872='Field Check'!$C$55)*('Field Check'!$C$55&lt;&gt;"")+('Dvd Calendar'!$E$1872:$CZ$1872='Field Check'!$C$56)*('Field Check'!$C$56&lt;&gt;"")+('Dvd Calendar'!$E$1872:$CZ$1872='Field Check'!$C$57)*('Field Check'!$C$57&lt;&gt;""))*(COUNTIF('Dvd Calendar'!$E$1874:$CZ$1874,'Dvd Calendar'!$E$1867:$CZ$1867)=0)),"")))</f>
        <v/>
      </c>
      <c r="D220" s="77">
        <f>IF(D$49="","",IF($B220="","",IFERROR(SUMIFS('Dvd Calendar'!$E$1875:$CZ$1875,'Dvd Calendar'!$E$1874:$CZ$1874,"&gt;"&amp;D$48,'Dvd Calendar'!$E$1874:$CZ$1874,"&lt;="&amp;D$49)+SUMPRODUCT(('Dvd Calendar'!$E$1867:$CZ$1867&gt;D$48)*('Dvd Calendar'!$E$1867:$CZ$1867&lt;=D$49)*'Dvd Calendar'!$E$1870:$CZ$1870*(('Dvd Calendar'!$E$1872:$CZ$1872='Field Check'!$C$53)*('Field Check'!$C$53&lt;&gt;"")+('Dvd Calendar'!$E$1872:$CZ$1872='Field Check'!$C$54)*('Field Check'!$C$54&lt;&gt;"")+('Dvd Calendar'!$E$1872:$CZ$1872='Field Check'!$C$55)*('Field Check'!$C$55&lt;&gt;"")+('Dvd Calendar'!$E$1872:$CZ$1872='Field Check'!$C$56)*('Field Check'!$C$56&lt;&gt;"")+('Dvd Calendar'!$E$1872:$CZ$1872='Field Check'!$C$57)*('Field Check'!$C$57&lt;&gt;""))*(COUNTIF('Dvd Calendar'!$E$1874:$CZ$1874,'Dvd Calendar'!$E$1867:$CZ$1867)=0)),"")))</f>
        <v/>
      </c>
      <c r="E220" s="77">
        <f>IF(E$49="","",IF($B220="","",IFERROR(SUMIFS('Dvd Calendar'!$E$1875:$CZ$1875,'Dvd Calendar'!$E$1874:$CZ$1874,"&gt;"&amp;E$48,'Dvd Calendar'!$E$1874:$CZ$1874,"&lt;="&amp;E$49)+SUMPRODUCT(('Dvd Calendar'!$E$1867:$CZ$1867&gt;E$48)*('Dvd Calendar'!$E$1867:$CZ$1867&lt;=E$49)*'Dvd Calendar'!$E$1870:$CZ$1870*(('Dvd Calendar'!$E$1872:$CZ$1872='Field Check'!$C$53)*('Field Check'!$C$53&lt;&gt;"")+('Dvd Calendar'!$E$1872:$CZ$1872='Field Check'!$C$54)*('Field Check'!$C$54&lt;&gt;"")+('Dvd Calendar'!$E$1872:$CZ$1872='Field Check'!$C$55)*('Field Check'!$C$55&lt;&gt;"")+('Dvd Calendar'!$E$1872:$CZ$1872='Field Check'!$C$56)*('Field Check'!$C$56&lt;&gt;"")+('Dvd Calendar'!$E$1872:$CZ$1872='Field Check'!$C$57)*('Field Check'!$C$57&lt;&gt;""))*(COUNTIF('Dvd Calendar'!$E$1874:$CZ$1874,'Dvd Calendar'!$E$1867:$CZ$1867)=0)),"")))</f>
        <v/>
      </c>
      <c r="F220" s="77">
        <f>IF(F$49="","",IF($B220="","",IFERROR(SUMIFS('Dvd Calendar'!$E$1875:$CZ$1875,'Dvd Calendar'!$E$1874:$CZ$1874,"&gt;"&amp;F$48,'Dvd Calendar'!$E$1874:$CZ$1874,"&lt;="&amp;F$49)+SUMPRODUCT(('Dvd Calendar'!$E$1867:$CZ$1867&gt;F$48)*('Dvd Calendar'!$E$1867:$CZ$1867&lt;=F$49)*'Dvd Calendar'!$E$1870:$CZ$1870*(('Dvd Calendar'!$E$1872:$CZ$1872='Field Check'!$C$53)*('Field Check'!$C$53&lt;&gt;"")+('Dvd Calendar'!$E$1872:$CZ$1872='Field Check'!$C$54)*('Field Check'!$C$54&lt;&gt;"")+('Dvd Calendar'!$E$1872:$CZ$1872='Field Check'!$C$55)*('Field Check'!$C$55&lt;&gt;"")+('Dvd Calendar'!$E$1872:$CZ$1872='Field Check'!$C$56)*('Field Check'!$C$56&lt;&gt;"")+('Dvd Calendar'!$E$1872:$CZ$1872='Field Check'!$C$57)*('Field Check'!$C$57&lt;&gt;""))*(COUNTIF('Dvd Calendar'!$E$1874:$CZ$1874,'Dvd Calendar'!$E$1867:$CZ$1867)=0)),"")))</f>
        <v/>
      </c>
      <c r="G220" s="77">
        <f>IF(G$49="","",IF($B220="","",IFERROR(SUMIFS('Dvd Calendar'!$E$1875:$CZ$1875,'Dvd Calendar'!$E$1874:$CZ$1874,"&gt;"&amp;G$48,'Dvd Calendar'!$E$1874:$CZ$1874,"&lt;="&amp;G$49)+SUMPRODUCT(('Dvd Calendar'!$E$1867:$CZ$1867&gt;G$48)*('Dvd Calendar'!$E$1867:$CZ$1867&lt;=G$49)*'Dvd Calendar'!$E$1870:$CZ$1870*(('Dvd Calendar'!$E$1872:$CZ$1872='Field Check'!$C$53)*('Field Check'!$C$53&lt;&gt;"")+('Dvd Calendar'!$E$1872:$CZ$1872='Field Check'!$C$54)*('Field Check'!$C$54&lt;&gt;"")+('Dvd Calendar'!$E$1872:$CZ$1872='Field Check'!$C$55)*('Field Check'!$C$55&lt;&gt;"")+('Dvd Calendar'!$E$1872:$CZ$1872='Field Check'!$C$56)*('Field Check'!$C$56&lt;&gt;"")+('Dvd Calendar'!$E$1872:$CZ$1872='Field Check'!$C$57)*('Field Check'!$C$57&lt;&gt;""))*(COUNTIF('Dvd Calendar'!$E$1874:$CZ$1874,'Dvd Calendar'!$E$1867:$CZ$1867)=0)),"")))</f>
        <v/>
      </c>
      <c r="H220" s="77">
        <f>IF(H$49="","",IF($B220="","",IFERROR(SUMIFS('Dvd Calendar'!$E$1875:$CZ$1875,'Dvd Calendar'!$E$1874:$CZ$1874,"&gt;"&amp;H$48,'Dvd Calendar'!$E$1874:$CZ$1874,"&lt;="&amp;H$49)+SUMPRODUCT(('Dvd Calendar'!$E$1867:$CZ$1867&gt;H$48)*('Dvd Calendar'!$E$1867:$CZ$1867&lt;=H$49)*'Dvd Calendar'!$E$1870:$CZ$1870*(('Dvd Calendar'!$E$1872:$CZ$1872='Field Check'!$C$53)*('Field Check'!$C$53&lt;&gt;"")+('Dvd Calendar'!$E$1872:$CZ$1872='Field Check'!$C$54)*('Field Check'!$C$54&lt;&gt;"")+('Dvd Calendar'!$E$1872:$CZ$1872='Field Check'!$C$55)*('Field Check'!$C$55&lt;&gt;"")+('Dvd Calendar'!$E$1872:$CZ$1872='Field Check'!$C$56)*('Field Check'!$C$56&lt;&gt;"")+('Dvd Calendar'!$E$1872:$CZ$1872='Field Check'!$C$57)*('Field Check'!$C$57&lt;&gt;""))*(COUNTIF('Dvd Calendar'!$E$1874:$CZ$1874,'Dvd Calendar'!$E$1867:$CZ$1867)=0)),"")))</f>
        <v/>
      </c>
      <c r="I220" s="77">
        <f>IF(I$49="","",IF($B220="","",IFERROR(SUMIFS('Dvd Calendar'!$E$1875:$CZ$1875,'Dvd Calendar'!$E$1874:$CZ$1874,"&gt;"&amp;I$48,'Dvd Calendar'!$E$1874:$CZ$1874,"&lt;="&amp;I$49)+SUMPRODUCT(('Dvd Calendar'!$E$1867:$CZ$1867&gt;I$48)*('Dvd Calendar'!$E$1867:$CZ$1867&lt;=I$49)*'Dvd Calendar'!$E$1870:$CZ$1870*(('Dvd Calendar'!$E$1872:$CZ$1872='Field Check'!$C$53)*('Field Check'!$C$53&lt;&gt;"")+('Dvd Calendar'!$E$1872:$CZ$1872='Field Check'!$C$54)*('Field Check'!$C$54&lt;&gt;"")+('Dvd Calendar'!$E$1872:$CZ$1872='Field Check'!$C$55)*('Field Check'!$C$55&lt;&gt;"")+('Dvd Calendar'!$E$1872:$CZ$1872='Field Check'!$C$56)*('Field Check'!$C$56&lt;&gt;"")+('Dvd Calendar'!$E$1872:$CZ$1872='Field Check'!$C$57)*('Field Check'!$C$57&lt;&gt;""))*(COUNTIF('Dvd Calendar'!$E$1874:$CZ$1874,'Dvd Calendar'!$E$1867:$CZ$1867)=0)),"")))</f>
        <v/>
      </c>
      <c r="J220" s="77">
        <f>IF(J$49="","",IF($B220="","",IFERROR(SUMIFS('Dvd Calendar'!$E$1875:$CZ$1875,'Dvd Calendar'!$E$1874:$CZ$1874,"&gt;"&amp;J$48,'Dvd Calendar'!$E$1874:$CZ$1874,"&lt;="&amp;J$49)+SUMPRODUCT(('Dvd Calendar'!$E$1867:$CZ$1867&gt;J$48)*('Dvd Calendar'!$E$1867:$CZ$1867&lt;=J$49)*'Dvd Calendar'!$E$1870:$CZ$1870*(('Dvd Calendar'!$E$1872:$CZ$1872='Field Check'!$C$53)*('Field Check'!$C$53&lt;&gt;"")+('Dvd Calendar'!$E$1872:$CZ$1872='Field Check'!$C$54)*('Field Check'!$C$54&lt;&gt;"")+('Dvd Calendar'!$E$1872:$CZ$1872='Field Check'!$C$55)*('Field Check'!$C$55&lt;&gt;"")+('Dvd Calendar'!$E$1872:$CZ$1872='Field Check'!$C$56)*('Field Check'!$C$56&lt;&gt;"")+('Dvd Calendar'!$E$1872:$CZ$1872='Field Check'!$C$57)*('Field Check'!$C$57&lt;&gt;""))*(COUNTIF('Dvd Calendar'!$E$1874:$CZ$1874,'Dvd Calendar'!$E$1867:$CZ$1867)=0)),"")))</f>
        <v/>
      </c>
      <c r="K220" s="77">
        <f>IF(K$49="","",IF($B220="","",IFERROR(SUMIFS('Dvd Calendar'!$E$1875:$CZ$1875,'Dvd Calendar'!$E$1874:$CZ$1874,"&gt;"&amp;K$48,'Dvd Calendar'!$E$1874:$CZ$1874,"&lt;="&amp;K$49)+SUMPRODUCT(('Dvd Calendar'!$E$1867:$CZ$1867&gt;K$48)*('Dvd Calendar'!$E$1867:$CZ$1867&lt;=K$49)*'Dvd Calendar'!$E$1870:$CZ$1870*(('Dvd Calendar'!$E$1872:$CZ$1872='Field Check'!$C$53)*('Field Check'!$C$53&lt;&gt;"")+('Dvd Calendar'!$E$1872:$CZ$1872='Field Check'!$C$54)*('Field Check'!$C$54&lt;&gt;"")+('Dvd Calendar'!$E$1872:$CZ$1872='Field Check'!$C$55)*('Field Check'!$C$55&lt;&gt;"")+('Dvd Calendar'!$E$1872:$CZ$1872='Field Check'!$C$56)*('Field Check'!$C$56&lt;&gt;"")+('Dvd Calendar'!$E$1872:$CZ$1872='Field Check'!$C$57)*('Field Check'!$C$57&lt;&gt;""))*(COUNTIF('Dvd Calendar'!$E$1874:$CZ$1874,'Dvd Calendar'!$E$1867:$CZ$1867)=0)),"")))</f>
        <v/>
      </c>
      <c r="L220" s="77">
        <f>IF(L$49="","",IF($B220="","",IFERROR(SUMIFS('Dvd Calendar'!$E$1875:$CZ$1875,'Dvd Calendar'!$E$1874:$CZ$1874,"&gt;"&amp;L$48,'Dvd Calendar'!$E$1874:$CZ$1874,"&lt;="&amp;L$49)+SUMPRODUCT(('Dvd Calendar'!$E$1867:$CZ$1867&gt;L$48)*('Dvd Calendar'!$E$1867:$CZ$1867&lt;=L$49)*'Dvd Calendar'!$E$1870:$CZ$1870*(('Dvd Calendar'!$E$1872:$CZ$1872='Field Check'!$C$53)*('Field Check'!$C$53&lt;&gt;"")+('Dvd Calendar'!$E$1872:$CZ$1872='Field Check'!$C$54)*('Field Check'!$C$54&lt;&gt;"")+('Dvd Calendar'!$E$1872:$CZ$1872='Field Check'!$C$55)*('Field Check'!$C$55&lt;&gt;"")+('Dvd Calendar'!$E$1872:$CZ$1872='Field Check'!$C$56)*('Field Check'!$C$56&lt;&gt;"")+('Dvd Calendar'!$E$1872:$CZ$1872='Field Check'!$C$57)*('Field Check'!$C$57&lt;&gt;""))*(COUNTIF('Dvd Calendar'!$E$1874:$CZ$1874,'Dvd Calendar'!$E$1867:$CZ$1867)=0)),"")))</f>
        <v/>
      </c>
      <c r="M220" s="77">
        <f>IF(M$49="","",IF($B220="","",IFERROR(SUMIFS('Dvd Calendar'!$E$1875:$CZ$1875,'Dvd Calendar'!$E$1874:$CZ$1874,"&gt;"&amp;M$48,'Dvd Calendar'!$E$1874:$CZ$1874,"&lt;="&amp;M$49)+SUMPRODUCT(('Dvd Calendar'!$E$1867:$CZ$1867&gt;M$48)*('Dvd Calendar'!$E$1867:$CZ$1867&lt;=M$49)*'Dvd Calendar'!$E$1870:$CZ$1870*(('Dvd Calendar'!$E$1872:$CZ$1872='Field Check'!$C$53)*('Field Check'!$C$53&lt;&gt;"")+('Dvd Calendar'!$E$1872:$CZ$1872='Field Check'!$C$54)*('Field Check'!$C$54&lt;&gt;"")+('Dvd Calendar'!$E$1872:$CZ$1872='Field Check'!$C$55)*('Field Check'!$C$55&lt;&gt;"")+('Dvd Calendar'!$E$1872:$CZ$1872='Field Check'!$C$56)*('Field Check'!$C$56&lt;&gt;"")+('Dvd Calendar'!$E$1872:$CZ$1872='Field Check'!$C$57)*('Field Check'!$C$57&lt;&gt;""))*(COUNTIF('Dvd Calendar'!$E$1874:$CZ$1874,'Dvd Calendar'!$E$1867:$CZ$1867)=0)),"")))</f>
        <v/>
      </c>
      <c r="N220" s="77">
        <f>IF(N$49="","",IF($B220="","",IFERROR(SUMIFS('Dvd Calendar'!$E$1875:$CZ$1875,'Dvd Calendar'!$E$1874:$CZ$1874,"&gt;"&amp;N$48,'Dvd Calendar'!$E$1874:$CZ$1874,"&lt;="&amp;N$49)+SUMPRODUCT(('Dvd Calendar'!$E$1867:$CZ$1867&gt;N$48)*('Dvd Calendar'!$E$1867:$CZ$1867&lt;=N$49)*'Dvd Calendar'!$E$1870:$CZ$1870*(('Dvd Calendar'!$E$1872:$CZ$1872='Field Check'!$C$53)*('Field Check'!$C$53&lt;&gt;"")+('Dvd Calendar'!$E$1872:$CZ$1872='Field Check'!$C$54)*('Field Check'!$C$54&lt;&gt;"")+('Dvd Calendar'!$E$1872:$CZ$1872='Field Check'!$C$55)*('Field Check'!$C$55&lt;&gt;"")+('Dvd Calendar'!$E$1872:$CZ$1872='Field Check'!$C$56)*('Field Check'!$C$56&lt;&gt;"")+('Dvd Calendar'!$E$1872:$CZ$1872='Field Check'!$C$57)*('Field Check'!$C$57&lt;&gt;""))*(COUNTIF('Dvd Calendar'!$E$1874:$CZ$1874,'Dvd Calendar'!$E$1867:$CZ$1867)=0)),"")))</f>
        <v/>
      </c>
      <c r="O220" s="77">
        <f>IF(O$49="","",IF($B220="","",IFERROR(SUMIFS('Dvd Calendar'!$E$1875:$CZ$1875,'Dvd Calendar'!$E$1874:$CZ$1874,"&gt;"&amp;O$48,'Dvd Calendar'!$E$1874:$CZ$1874,"&lt;="&amp;O$49)+SUMPRODUCT(('Dvd Calendar'!$E$1867:$CZ$1867&gt;O$48)*('Dvd Calendar'!$E$1867:$CZ$1867&lt;=O$49)*'Dvd Calendar'!$E$1870:$CZ$1870*(('Dvd Calendar'!$E$1872:$CZ$1872='Field Check'!$C$53)*('Field Check'!$C$53&lt;&gt;"")+('Dvd Calendar'!$E$1872:$CZ$1872='Field Check'!$C$54)*('Field Check'!$C$54&lt;&gt;"")+('Dvd Calendar'!$E$1872:$CZ$1872='Field Check'!$C$55)*('Field Check'!$C$55&lt;&gt;"")+('Dvd Calendar'!$E$1872:$CZ$1872='Field Check'!$C$56)*('Field Check'!$C$56&lt;&gt;"")+('Dvd Calendar'!$E$1872:$CZ$1872='Field Check'!$C$57)*('Field Check'!$C$57&lt;&gt;""))*(COUNTIF('Dvd Calendar'!$E$1874:$CZ$1874,'Dvd Calendar'!$E$1867:$CZ$1867)=0)),"")))</f>
        <v/>
      </c>
      <c r="P220" s="77">
        <f>IF(P$49="","",IF($B220="","",IFERROR(SUMIFS('Dvd Calendar'!$E$1875:$CZ$1875,'Dvd Calendar'!$E$1874:$CZ$1874,"&gt;"&amp;P$48,'Dvd Calendar'!$E$1874:$CZ$1874,"&lt;="&amp;P$49)+SUMPRODUCT(('Dvd Calendar'!$E$1867:$CZ$1867&gt;P$48)*('Dvd Calendar'!$E$1867:$CZ$1867&lt;=P$49)*'Dvd Calendar'!$E$1870:$CZ$1870*(('Dvd Calendar'!$E$1872:$CZ$1872='Field Check'!$C$53)*('Field Check'!$C$53&lt;&gt;"")+('Dvd Calendar'!$E$1872:$CZ$1872='Field Check'!$C$54)*('Field Check'!$C$54&lt;&gt;"")+('Dvd Calendar'!$E$1872:$CZ$1872='Field Check'!$C$55)*('Field Check'!$C$55&lt;&gt;"")+('Dvd Calendar'!$E$1872:$CZ$1872='Field Check'!$C$56)*('Field Check'!$C$56&lt;&gt;"")+('Dvd Calendar'!$E$1872:$CZ$1872='Field Check'!$C$57)*('Field Check'!$C$57&lt;&gt;""))*(COUNTIF('Dvd Calendar'!$E$1874:$CZ$1874,'Dvd Calendar'!$E$1867:$CZ$1867)=0)),"")))</f>
        <v/>
      </c>
      <c r="Q220" s="77">
        <f>IF(Q$49="","",IF($B220="","",IFERROR(SUMIFS('Dvd Calendar'!$E$1875:$CZ$1875,'Dvd Calendar'!$E$1874:$CZ$1874,"&gt;"&amp;Q$48,'Dvd Calendar'!$E$1874:$CZ$1874,"&lt;="&amp;Q$49)+SUMPRODUCT(('Dvd Calendar'!$E$1867:$CZ$1867&gt;Q$48)*('Dvd Calendar'!$E$1867:$CZ$1867&lt;=Q$49)*'Dvd Calendar'!$E$1870:$CZ$1870*(('Dvd Calendar'!$E$1872:$CZ$1872='Field Check'!$C$53)*('Field Check'!$C$53&lt;&gt;"")+('Dvd Calendar'!$E$1872:$CZ$1872='Field Check'!$C$54)*('Field Check'!$C$54&lt;&gt;"")+('Dvd Calendar'!$E$1872:$CZ$1872='Field Check'!$C$55)*('Field Check'!$C$55&lt;&gt;"")+('Dvd Calendar'!$E$1872:$CZ$1872='Field Check'!$C$56)*('Field Check'!$C$56&lt;&gt;"")+('Dvd Calendar'!$E$1872:$CZ$1872='Field Check'!$C$57)*('Field Check'!$C$57&lt;&gt;""))*(COUNTIF('Dvd Calendar'!$E$1874:$CZ$1874,'Dvd Calendar'!$E$1867:$CZ$1867)=0)),"")))</f>
        <v/>
      </c>
      <c r="R220" s="77">
        <f>IF(R$49="","",IF($B220="","",IFERROR(SUMIFS('Dvd Calendar'!$E$1875:$CZ$1875,'Dvd Calendar'!$E$1874:$CZ$1874,"&gt;"&amp;R$48,'Dvd Calendar'!$E$1874:$CZ$1874,"&lt;="&amp;R$49)+SUMPRODUCT(('Dvd Calendar'!$E$1867:$CZ$1867&gt;R$48)*('Dvd Calendar'!$E$1867:$CZ$1867&lt;=R$49)*'Dvd Calendar'!$E$1870:$CZ$1870*(('Dvd Calendar'!$E$1872:$CZ$1872='Field Check'!$C$53)*('Field Check'!$C$53&lt;&gt;"")+('Dvd Calendar'!$E$1872:$CZ$1872='Field Check'!$C$54)*('Field Check'!$C$54&lt;&gt;"")+('Dvd Calendar'!$E$1872:$CZ$1872='Field Check'!$C$55)*('Field Check'!$C$55&lt;&gt;"")+('Dvd Calendar'!$E$1872:$CZ$1872='Field Check'!$C$56)*('Field Check'!$C$56&lt;&gt;"")+('Dvd Calendar'!$E$1872:$CZ$1872='Field Check'!$C$57)*('Field Check'!$C$57&lt;&gt;""))*(COUNTIF('Dvd Calendar'!$E$1874:$CZ$1874,'Dvd Calendar'!$E$1867:$CZ$1867)=0)),"")))</f>
        <v/>
      </c>
    </row>
    <row r="221">
      <c r="B221" s="126">
        <f>IF('AS51'!$C$176="","",'AS51'!$C$176)</f>
        <v/>
      </c>
      <c r="C221" s="77">
        <f>IF(C$49="","",IF($B221="","",IFERROR(SUMIFS('Dvd Calendar'!$E$1886:$CZ$1886,'Dvd Calendar'!$E$1885:$CZ$1885,"&gt;"&amp;C$48,'Dvd Calendar'!$E$1885:$CZ$1885,"&lt;="&amp;C$49)+SUMPRODUCT(('Dvd Calendar'!$E$1878:$CZ$1878&gt;C$48)*('Dvd Calendar'!$E$1878:$CZ$1878&lt;=C$49)*'Dvd Calendar'!$E$1881:$CZ$1881*(('Dvd Calendar'!$E$1883:$CZ$1883='Field Check'!$C$53)*('Field Check'!$C$53&lt;&gt;"")+('Dvd Calendar'!$E$1883:$CZ$1883='Field Check'!$C$54)*('Field Check'!$C$54&lt;&gt;"")+('Dvd Calendar'!$E$1883:$CZ$1883='Field Check'!$C$55)*('Field Check'!$C$55&lt;&gt;"")+('Dvd Calendar'!$E$1883:$CZ$1883='Field Check'!$C$56)*('Field Check'!$C$56&lt;&gt;"")+('Dvd Calendar'!$E$1883:$CZ$1883='Field Check'!$C$57)*('Field Check'!$C$57&lt;&gt;""))*(COUNTIF('Dvd Calendar'!$E$1885:$CZ$1885,'Dvd Calendar'!$E$1878:$CZ$1878)=0)),"")))</f>
        <v/>
      </c>
      <c r="D221" s="77">
        <f>IF(D$49="","",IF($B221="","",IFERROR(SUMIFS('Dvd Calendar'!$E$1886:$CZ$1886,'Dvd Calendar'!$E$1885:$CZ$1885,"&gt;"&amp;D$48,'Dvd Calendar'!$E$1885:$CZ$1885,"&lt;="&amp;D$49)+SUMPRODUCT(('Dvd Calendar'!$E$1878:$CZ$1878&gt;D$48)*('Dvd Calendar'!$E$1878:$CZ$1878&lt;=D$49)*'Dvd Calendar'!$E$1881:$CZ$1881*(('Dvd Calendar'!$E$1883:$CZ$1883='Field Check'!$C$53)*('Field Check'!$C$53&lt;&gt;"")+('Dvd Calendar'!$E$1883:$CZ$1883='Field Check'!$C$54)*('Field Check'!$C$54&lt;&gt;"")+('Dvd Calendar'!$E$1883:$CZ$1883='Field Check'!$C$55)*('Field Check'!$C$55&lt;&gt;"")+('Dvd Calendar'!$E$1883:$CZ$1883='Field Check'!$C$56)*('Field Check'!$C$56&lt;&gt;"")+('Dvd Calendar'!$E$1883:$CZ$1883='Field Check'!$C$57)*('Field Check'!$C$57&lt;&gt;""))*(COUNTIF('Dvd Calendar'!$E$1885:$CZ$1885,'Dvd Calendar'!$E$1878:$CZ$1878)=0)),"")))</f>
        <v/>
      </c>
      <c r="E221" s="77">
        <f>IF(E$49="","",IF($B221="","",IFERROR(SUMIFS('Dvd Calendar'!$E$1886:$CZ$1886,'Dvd Calendar'!$E$1885:$CZ$1885,"&gt;"&amp;E$48,'Dvd Calendar'!$E$1885:$CZ$1885,"&lt;="&amp;E$49)+SUMPRODUCT(('Dvd Calendar'!$E$1878:$CZ$1878&gt;E$48)*('Dvd Calendar'!$E$1878:$CZ$1878&lt;=E$49)*'Dvd Calendar'!$E$1881:$CZ$1881*(('Dvd Calendar'!$E$1883:$CZ$1883='Field Check'!$C$53)*('Field Check'!$C$53&lt;&gt;"")+('Dvd Calendar'!$E$1883:$CZ$1883='Field Check'!$C$54)*('Field Check'!$C$54&lt;&gt;"")+('Dvd Calendar'!$E$1883:$CZ$1883='Field Check'!$C$55)*('Field Check'!$C$55&lt;&gt;"")+('Dvd Calendar'!$E$1883:$CZ$1883='Field Check'!$C$56)*('Field Check'!$C$56&lt;&gt;"")+('Dvd Calendar'!$E$1883:$CZ$1883='Field Check'!$C$57)*('Field Check'!$C$57&lt;&gt;""))*(COUNTIF('Dvd Calendar'!$E$1885:$CZ$1885,'Dvd Calendar'!$E$1878:$CZ$1878)=0)),"")))</f>
        <v/>
      </c>
      <c r="F221" s="77">
        <f>IF(F$49="","",IF($B221="","",IFERROR(SUMIFS('Dvd Calendar'!$E$1886:$CZ$1886,'Dvd Calendar'!$E$1885:$CZ$1885,"&gt;"&amp;F$48,'Dvd Calendar'!$E$1885:$CZ$1885,"&lt;="&amp;F$49)+SUMPRODUCT(('Dvd Calendar'!$E$1878:$CZ$1878&gt;F$48)*('Dvd Calendar'!$E$1878:$CZ$1878&lt;=F$49)*'Dvd Calendar'!$E$1881:$CZ$1881*(('Dvd Calendar'!$E$1883:$CZ$1883='Field Check'!$C$53)*('Field Check'!$C$53&lt;&gt;"")+('Dvd Calendar'!$E$1883:$CZ$1883='Field Check'!$C$54)*('Field Check'!$C$54&lt;&gt;"")+('Dvd Calendar'!$E$1883:$CZ$1883='Field Check'!$C$55)*('Field Check'!$C$55&lt;&gt;"")+('Dvd Calendar'!$E$1883:$CZ$1883='Field Check'!$C$56)*('Field Check'!$C$56&lt;&gt;"")+('Dvd Calendar'!$E$1883:$CZ$1883='Field Check'!$C$57)*('Field Check'!$C$57&lt;&gt;""))*(COUNTIF('Dvd Calendar'!$E$1885:$CZ$1885,'Dvd Calendar'!$E$1878:$CZ$1878)=0)),"")))</f>
        <v/>
      </c>
      <c r="G221" s="77">
        <f>IF(G$49="","",IF($B221="","",IFERROR(SUMIFS('Dvd Calendar'!$E$1886:$CZ$1886,'Dvd Calendar'!$E$1885:$CZ$1885,"&gt;"&amp;G$48,'Dvd Calendar'!$E$1885:$CZ$1885,"&lt;="&amp;G$49)+SUMPRODUCT(('Dvd Calendar'!$E$1878:$CZ$1878&gt;G$48)*('Dvd Calendar'!$E$1878:$CZ$1878&lt;=G$49)*'Dvd Calendar'!$E$1881:$CZ$1881*(('Dvd Calendar'!$E$1883:$CZ$1883='Field Check'!$C$53)*('Field Check'!$C$53&lt;&gt;"")+('Dvd Calendar'!$E$1883:$CZ$1883='Field Check'!$C$54)*('Field Check'!$C$54&lt;&gt;"")+('Dvd Calendar'!$E$1883:$CZ$1883='Field Check'!$C$55)*('Field Check'!$C$55&lt;&gt;"")+('Dvd Calendar'!$E$1883:$CZ$1883='Field Check'!$C$56)*('Field Check'!$C$56&lt;&gt;"")+('Dvd Calendar'!$E$1883:$CZ$1883='Field Check'!$C$57)*('Field Check'!$C$57&lt;&gt;""))*(COUNTIF('Dvd Calendar'!$E$1885:$CZ$1885,'Dvd Calendar'!$E$1878:$CZ$1878)=0)),"")))</f>
        <v/>
      </c>
      <c r="H221" s="77">
        <f>IF(H$49="","",IF($B221="","",IFERROR(SUMIFS('Dvd Calendar'!$E$1886:$CZ$1886,'Dvd Calendar'!$E$1885:$CZ$1885,"&gt;"&amp;H$48,'Dvd Calendar'!$E$1885:$CZ$1885,"&lt;="&amp;H$49)+SUMPRODUCT(('Dvd Calendar'!$E$1878:$CZ$1878&gt;H$48)*('Dvd Calendar'!$E$1878:$CZ$1878&lt;=H$49)*'Dvd Calendar'!$E$1881:$CZ$1881*(('Dvd Calendar'!$E$1883:$CZ$1883='Field Check'!$C$53)*('Field Check'!$C$53&lt;&gt;"")+('Dvd Calendar'!$E$1883:$CZ$1883='Field Check'!$C$54)*('Field Check'!$C$54&lt;&gt;"")+('Dvd Calendar'!$E$1883:$CZ$1883='Field Check'!$C$55)*('Field Check'!$C$55&lt;&gt;"")+('Dvd Calendar'!$E$1883:$CZ$1883='Field Check'!$C$56)*('Field Check'!$C$56&lt;&gt;"")+('Dvd Calendar'!$E$1883:$CZ$1883='Field Check'!$C$57)*('Field Check'!$C$57&lt;&gt;""))*(COUNTIF('Dvd Calendar'!$E$1885:$CZ$1885,'Dvd Calendar'!$E$1878:$CZ$1878)=0)),"")))</f>
        <v/>
      </c>
      <c r="I221" s="77">
        <f>IF(I$49="","",IF($B221="","",IFERROR(SUMIFS('Dvd Calendar'!$E$1886:$CZ$1886,'Dvd Calendar'!$E$1885:$CZ$1885,"&gt;"&amp;I$48,'Dvd Calendar'!$E$1885:$CZ$1885,"&lt;="&amp;I$49)+SUMPRODUCT(('Dvd Calendar'!$E$1878:$CZ$1878&gt;I$48)*('Dvd Calendar'!$E$1878:$CZ$1878&lt;=I$49)*'Dvd Calendar'!$E$1881:$CZ$1881*(('Dvd Calendar'!$E$1883:$CZ$1883='Field Check'!$C$53)*('Field Check'!$C$53&lt;&gt;"")+('Dvd Calendar'!$E$1883:$CZ$1883='Field Check'!$C$54)*('Field Check'!$C$54&lt;&gt;"")+('Dvd Calendar'!$E$1883:$CZ$1883='Field Check'!$C$55)*('Field Check'!$C$55&lt;&gt;"")+('Dvd Calendar'!$E$1883:$CZ$1883='Field Check'!$C$56)*('Field Check'!$C$56&lt;&gt;"")+('Dvd Calendar'!$E$1883:$CZ$1883='Field Check'!$C$57)*('Field Check'!$C$57&lt;&gt;""))*(COUNTIF('Dvd Calendar'!$E$1885:$CZ$1885,'Dvd Calendar'!$E$1878:$CZ$1878)=0)),"")))</f>
        <v/>
      </c>
      <c r="J221" s="77">
        <f>IF(J$49="","",IF($B221="","",IFERROR(SUMIFS('Dvd Calendar'!$E$1886:$CZ$1886,'Dvd Calendar'!$E$1885:$CZ$1885,"&gt;"&amp;J$48,'Dvd Calendar'!$E$1885:$CZ$1885,"&lt;="&amp;J$49)+SUMPRODUCT(('Dvd Calendar'!$E$1878:$CZ$1878&gt;J$48)*('Dvd Calendar'!$E$1878:$CZ$1878&lt;=J$49)*'Dvd Calendar'!$E$1881:$CZ$1881*(('Dvd Calendar'!$E$1883:$CZ$1883='Field Check'!$C$53)*('Field Check'!$C$53&lt;&gt;"")+('Dvd Calendar'!$E$1883:$CZ$1883='Field Check'!$C$54)*('Field Check'!$C$54&lt;&gt;"")+('Dvd Calendar'!$E$1883:$CZ$1883='Field Check'!$C$55)*('Field Check'!$C$55&lt;&gt;"")+('Dvd Calendar'!$E$1883:$CZ$1883='Field Check'!$C$56)*('Field Check'!$C$56&lt;&gt;"")+('Dvd Calendar'!$E$1883:$CZ$1883='Field Check'!$C$57)*('Field Check'!$C$57&lt;&gt;""))*(COUNTIF('Dvd Calendar'!$E$1885:$CZ$1885,'Dvd Calendar'!$E$1878:$CZ$1878)=0)),"")))</f>
        <v/>
      </c>
      <c r="K221" s="77">
        <f>IF(K$49="","",IF($B221="","",IFERROR(SUMIFS('Dvd Calendar'!$E$1886:$CZ$1886,'Dvd Calendar'!$E$1885:$CZ$1885,"&gt;"&amp;K$48,'Dvd Calendar'!$E$1885:$CZ$1885,"&lt;="&amp;K$49)+SUMPRODUCT(('Dvd Calendar'!$E$1878:$CZ$1878&gt;K$48)*('Dvd Calendar'!$E$1878:$CZ$1878&lt;=K$49)*'Dvd Calendar'!$E$1881:$CZ$1881*(('Dvd Calendar'!$E$1883:$CZ$1883='Field Check'!$C$53)*('Field Check'!$C$53&lt;&gt;"")+('Dvd Calendar'!$E$1883:$CZ$1883='Field Check'!$C$54)*('Field Check'!$C$54&lt;&gt;"")+('Dvd Calendar'!$E$1883:$CZ$1883='Field Check'!$C$55)*('Field Check'!$C$55&lt;&gt;"")+('Dvd Calendar'!$E$1883:$CZ$1883='Field Check'!$C$56)*('Field Check'!$C$56&lt;&gt;"")+('Dvd Calendar'!$E$1883:$CZ$1883='Field Check'!$C$57)*('Field Check'!$C$57&lt;&gt;""))*(COUNTIF('Dvd Calendar'!$E$1885:$CZ$1885,'Dvd Calendar'!$E$1878:$CZ$1878)=0)),"")))</f>
        <v/>
      </c>
      <c r="L221" s="77">
        <f>IF(L$49="","",IF($B221="","",IFERROR(SUMIFS('Dvd Calendar'!$E$1886:$CZ$1886,'Dvd Calendar'!$E$1885:$CZ$1885,"&gt;"&amp;L$48,'Dvd Calendar'!$E$1885:$CZ$1885,"&lt;="&amp;L$49)+SUMPRODUCT(('Dvd Calendar'!$E$1878:$CZ$1878&gt;L$48)*('Dvd Calendar'!$E$1878:$CZ$1878&lt;=L$49)*'Dvd Calendar'!$E$1881:$CZ$1881*(('Dvd Calendar'!$E$1883:$CZ$1883='Field Check'!$C$53)*('Field Check'!$C$53&lt;&gt;"")+('Dvd Calendar'!$E$1883:$CZ$1883='Field Check'!$C$54)*('Field Check'!$C$54&lt;&gt;"")+('Dvd Calendar'!$E$1883:$CZ$1883='Field Check'!$C$55)*('Field Check'!$C$55&lt;&gt;"")+('Dvd Calendar'!$E$1883:$CZ$1883='Field Check'!$C$56)*('Field Check'!$C$56&lt;&gt;"")+('Dvd Calendar'!$E$1883:$CZ$1883='Field Check'!$C$57)*('Field Check'!$C$57&lt;&gt;""))*(COUNTIF('Dvd Calendar'!$E$1885:$CZ$1885,'Dvd Calendar'!$E$1878:$CZ$1878)=0)),"")))</f>
        <v/>
      </c>
      <c r="M221" s="77">
        <f>IF(M$49="","",IF($B221="","",IFERROR(SUMIFS('Dvd Calendar'!$E$1886:$CZ$1886,'Dvd Calendar'!$E$1885:$CZ$1885,"&gt;"&amp;M$48,'Dvd Calendar'!$E$1885:$CZ$1885,"&lt;="&amp;M$49)+SUMPRODUCT(('Dvd Calendar'!$E$1878:$CZ$1878&gt;M$48)*('Dvd Calendar'!$E$1878:$CZ$1878&lt;=M$49)*'Dvd Calendar'!$E$1881:$CZ$1881*(('Dvd Calendar'!$E$1883:$CZ$1883='Field Check'!$C$53)*('Field Check'!$C$53&lt;&gt;"")+('Dvd Calendar'!$E$1883:$CZ$1883='Field Check'!$C$54)*('Field Check'!$C$54&lt;&gt;"")+('Dvd Calendar'!$E$1883:$CZ$1883='Field Check'!$C$55)*('Field Check'!$C$55&lt;&gt;"")+('Dvd Calendar'!$E$1883:$CZ$1883='Field Check'!$C$56)*('Field Check'!$C$56&lt;&gt;"")+('Dvd Calendar'!$E$1883:$CZ$1883='Field Check'!$C$57)*('Field Check'!$C$57&lt;&gt;""))*(COUNTIF('Dvd Calendar'!$E$1885:$CZ$1885,'Dvd Calendar'!$E$1878:$CZ$1878)=0)),"")))</f>
        <v/>
      </c>
      <c r="N221" s="77">
        <f>IF(N$49="","",IF($B221="","",IFERROR(SUMIFS('Dvd Calendar'!$E$1886:$CZ$1886,'Dvd Calendar'!$E$1885:$CZ$1885,"&gt;"&amp;N$48,'Dvd Calendar'!$E$1885:$CZ$1885,"&lt;="&amp;N$49)+SUMPRODUCT(('Dvd Calendar'!$E$1878:$CZ$1878&gt;N$48)*('Dvd Calendar'!$E$1878:$CZ$1878&lt;=N$49)*'Dvd Calendar'!$E$1881:$CZ$1881*(('Dvd Calendar'!$E$1883:$CZ$1883='Field Check'!$C$53)*('Field Check'!$C$53&lt;&gt;"")+('Dvd Calendar'!$E$1883:$CZ$1883='Field Check'!$C$54)*('Field Check'!$C$54&lt;&gt;"")+('Dvd Calendar'!$E$1883:$CZ$1883='Field Check'!$C$55)*('Field Check'!$C$55&lt;&gt;"")+('Dvd Calendar'!$E$1883:$CZ$1883='Field Check'!$C$56)*('Field Check'!$C$56&lt;&gt;"")+('Dvd Calendar'!$E$1883:$CZ$1883='Field Check'!$C$57)*('Field Check'!$C$57&lt;&gt;""))*(COUNTIF('Dvd Calendar'!$E$1885:$CZ$1885,'Dvd Calendar'!$E$1878:$CZ$1878)=0)),"")))</f>
        <v/>
      </c>
      <c r="O221" s="77">
        <f>IF(O$49="","",IF($B221="","",IFERROR(SUMIFS('Dvd Calendar'!$E$1886:$CZ$1886,'Dvd Calendar'!$E$1885:$CZ$1885,"&gt;"&amp;O$48,'Dvd Calendar'!$E$1885:$CZ$1885,"&lt;="&amp;O$49)+SUMPRODUCT(('Dvd Calendar'!$E$1878:$CZ$1878&gt;O$48)*('Dvd Calendar'!$E$1878:$CZ$1878&lt;=O$49)*'Dvd Calendar'!$E$1881:$CZ$1881*(('Dvd Calendar'!$E$1883:$CZ$1883='Field Check'!$C$53)*('Field Check'!$C$53&lt;&gt;"")+('Dvd Calendar'!$E$1883:$CZ$1883='Field Check'!$C$54)*('Field Check'!$C$54&lt;&gt;"")+('Dvd Calendar'!$E$1883:$CZ$1883='Field Check'!$C$55)*('Field Check'!$C$55&lt;&gt;"")+('Dvd Calendar'!$E$1883:$CZ$1883='Field Check'!$C$56)*('Field Check'!$C$56&lt;&gt;"")+('Dvd Calendar'!$E$1883:$CZ$1883='Field Check'!$C$57)*('Field Check'!$C$57&lt;&gt;""))*(COUNTIF('Dvd Calendar'!$E$1885:$CZ$1885,'Dvd Calendar'!$E$1878:$CZ$1878)=0)),"")))</f>
        <v/>
      </c>
      <c r="P221" s="77">
        <f>IF(P$49="","",IF($B221="","",IFERROR(SUMIFS('Dvd Calendar'!$E$1886:$CZ$1886,'Dvd Calendar'!$E$1885:$CZ$1885,"&gt;"&amp;P$48,'Dvd Calendar'!$E$1885:$CZ$1885,"&lt;="&amp;P$49)+SUMPRODUCT(('Dvd Calendar'!$E$1878:$CZ$1878&gt;P$48)*('Dvd Calendar'!$E$1878:$CZ$1878&lt;=P$49)*'Dvd Calendar'!$E$1881:$CZ$1881*(('Dvd Calendar'!$E$1883:$CZ$1883='Field Check'!$C$53)*('Field Check'!$C$53&lt;&gt;"")+('Dvd Calendar'!$E$1883:$CZ$1883='Field Check'!$C$54)*('Field Check'!$C$54&lt;&gt;"")+('Dvd Calendar'!$E$1883:$CZ$1883='Field Check'!$C$55)*('Field Check'!$C$55&lt;&gt;"")+('Dvd Calendar'!$E$1883:$CZ$1883='Field Check'!$C$56)*('Field Check'!$C$56&lt;&gt;"")+('Dvd Calendar'!$E$1883:$CZ$1883='Field Check'!$C$57)*('Field Check'!$C$57&lt;&gt;""))*(COUNTIF('Dvd Calendar'!$E$1885:$CZ$1885,'Dvd Calendar'!$E$1878:$CZ$1878)=0)),"")))</f>
        <v/>
      </c>
      <c r="Q221" s="77">
        <f>IF(Q$49="","",IF($B221="","",IFERROR(SUMIFS('Dvd Calendar'!$E$1886:$CZ$1886,'Dvd Calendar'!$E$1885:$CZ$1885,"&gt;"&amp;Q$48,'Dvd Calendar'!$E$1885:$CZ$1885,"&lt;="&amp;Q$49)+SUMPRODUCT(('Dvd Calendar'!$E$1878:$CZ$1878&gt;Q$48)*('Dvd Calendar'!$E$1878:$CZ$1878&lt;=Q$49)*'Dvd Calendar'!$E$1881:$CZ$1881*(('Dvd Calendar'!$E$1883:$CZ$1883='Field Check'!$C$53)*('Field Check'!$C$53&lt;&gt;"")+('Dvd Calendar'!$E$1883:$CZ$1883='Field Check'!$C$54)*('Field Check'!$C$54&lt;&gt;"")+('Dvd Calendar'!$E$1883:$CZ$1883='Field Check'!$C$55)*('Field Check'!$C$55&lt;&gt;"")+('Dvd Calendar'!$E$1883:$CZ$1883='Field Check'!$C$56)*('Field Check'!$C$56&lt;&gt;"")+('Dvd Calendar'!$E$1883:$CZ$1883='Field Check'!$C$57)*('Field Check'!$C$57&lt;&gt;""))*(COUNTIF('Dvd Calendar'!$E$1885:$CZ$1885,'Dvd Calendar'!$E$1878:$CZ$1878)=0)),"")))</f>
        <v/>
      </c>
      <c r="R221" s="77">
        <f>IF(R$49="","",IF($B221="","",IFERROR(SUMIFS('Dvd Calendar'!$E$1886:$CZ$1886,'Dvd Calendar'!$E$1885:$CZ$1885,"&gt;"&amp;R$48,'Dvd Calendar'!$E$1885:$CZ$1885,"&lt;="&amp;R$49)+SUMPRODUCT(('Dvd Calendar'!$E$1878:$CZ$1878&gt;R$48)*('Dvd Calendar'!$E$1878:$CZ$1878&lt;=R$49)*'Dvd Calendar'!$E$1881:$CZ$1881*(('Dvd Calendar'!$E$1883:$CZ$1883='Field Check'!$C$53)*('Field Check'!$C$53&lt;&gt;"")+('Dvd Calendar'!$E$1883:$CZ$1883='Field Check'!$C$54)*('Field Check'!$C$54&lt;&gt;"")+('Dvd Calendar'!$E$1883:$CZ$1883='Field Check'!$C$55)*('Field Check'!$C$55&lt;&gt;"")+('Dvd Calendar'!$E$1883:$CZ$1883='Field Check'!$C$56)*('Field Check'!$C$56&lt;&gt;"")+('Dvd Calendar'!$E$1883:$CZ$1883='Field Check'!$C$57)*('Field Check'!$C$57&lt;&gt;""))*(COUNTIF('Dvd Calendar'!$E$1885:$CZ$1885,'Dvd Calendar'!$E$1878:$CZ$1878)=0)),"")))</f>
        <v/>
      </c>
    </row>
    <row r="222">
      <c r="B222" s="126">
        <f>IF('AS51'!$C$177="","",'AS51'!$C$177)</f>
        <v/>
      </c>
      <c r="C222" s="77">
        <f>IF(C$49="","",IF($B222="","",IFERROR(SUMIFS('Dvd Calendar'!$E$1897:$CZ$1897,'Dvd Calendar'!$E$1896:$CZ$1896,"&gt;"&amp;C$48,'Dvd Calendar'!$E$1896:$CZ$1896,"&lt;="&amp;C$49)+SUMPRODUCT(('Dvd Calendar'!$E$1889:$CZ$1889&gt;C$48)*('Dvd Calendar'!$E$1889:$CZ$1889&lt;=C$49)*'Dvd Calendar'!$E$1892:$CZ$1892*(('Dvd Calendar'!$E$1894:$CZ$1894='Field Check'!$C$53)*('Field Check'!$C$53&lt;&gt;"")+('Dvd Calendar'!$E$1894:$CZ$1894='Field Check'!$C$54)*('Field Check'!$C$54&lt;&gt;"")+('Dvd Calendar'!$E$1894:$CZ$1894='Field Check'!$C$55)*('Field Check'!$C$55&lt;&gt;"")+('Dvd Calendar'!$E$1894:$CZ$1894='Field Check'!$C$56)*('Field Check'!$C$56&lt;&gt;"")+('Dvd Calendar'!$E$1894:$CZ$1894='Field Check'!$C$57)*('Field Check'!$C$57&lt;&gt;""))*(COUNTIF('Dvd Calendar'!$E$1896:$CZ$1896,'Dvd Calendar'!$E$1889:$CZ$1889)=0)),"")))</f>
        <v/>
      </c>
      <c r="D222" s="77">
        <f>IF(D$49="","",IF($B222="","",IFERROR(SUMIFS('Dvd Calendar'!$E$1897:$CZ$1897,'Dvd Calendar'!$E$1896:$CZ$1896,"&gt;"&amp;D$48,'Dvd Calendar'!$E$1896:$CZ$1896,"&lt;="&amp;D$49)+SUMPRODUCT(('Dvd Calendar'!$E$1889:$CZ$1889&gt;D$48)*('Dvd Calendar'!$E$1889:$CZ$1889&lt;=D$49)*'Dvd Calendar'!$E$1892:$CZ$1892*(('Dvd Calendar'!$E$1894:$CZ$1894='Field Check'!$C$53)*('Field Check'!$C$53&lt;&gt;"")+('Dvd Calendar'!$E$1894:$CZ$1894='Field Check'!$C$54)*('Field Check'!$C$54&lt;&gt;"")+('Dvd Calendar'!$E$1894:$CZ$1894='Field Check'!$C$55)*('Field Check'!$C$55&lt;&gt;"")+('Dvd Calendar'!$E$1894:$CZ$1894='Field Check'!$C$56)*('Field Check'!$C$56&lt;&gt;"")+('Dvd Calendar'!$E$1894:$CZ$1894='Field Check'!$C$57)*('Field Check'!$C$57&lt;&gt;""))*(COUNTIF('Dvd Calendar'!$E$1896:$CZ$1896,'Dvd Calendar'!$E$1889:$CZ$1889)=0)),"")))</f>
        <v/>
      </c>
      <c r="E222" s="77">
        <f>IF(E$49="","",IF($B222="","",IFERROR(SUMIFS('Dvd Calendar'!$E$1897:$CZ$1897,'Dvd Calendar'!$E$1896:$CZ$1896,"&gt;"&amp;E$48,'Dvd Calendar'!$E$1896:$CZ$1896,"&lt;="&amp;E$49)+SUMPRODUCT(('Dvd Calendar'!$E$1889:$CZ$1889&gt;E$48)*('Dvd Calendar'!$E$1889:$CZ$1889&lt;=E$49)*'Dvd Calendar'!$E$1892:$CZ$1892*(('Dvd Calendar'!$E$1894:$CZ$1894='Field Check'!$C$53)*('Field Check'!$C$53&lt;&gt;"")+('Dvd Calendar'!$E$1894:$CZ$1894='Field Check'!$C$54)*('Field Check'!$C$54&lt;&gt;"")+('Dvd Calendar'!$E$1894:$CZ$1894='Field Check'!$C$55)*('Field Check'!$C$55&lt;&gt;"")+('Dvd Calendar'!$E$1894:$CZ$1894='Field Check'!$C$56)*('Field Check'!$C$56&lt;&gt;"")+('Dvd Calendar'!$E$1894:$CZ$1894='Field Check'!$C$57)*('Field Check'!$C$57&lt;&gt;""))*(COUNTIF('Dvd Calendar'!$E$1896:$CZ$1896,'Dvd Calendar'!$E$1889:$CZ$1889)=0)),"")))</f>
        <v/>
      </c>
      <c r="F222" s="77">
        <f>IF(F$49="","",IF($B222="","",IFERROR(SUMIFS('Dvd Calendar'!$E$1897:$CZ$1897,'Dvd Calendar'!$E$1896:$CZ$1896,"&gt;"&amp;F$48,'Dvd Calendar'!$E$1896:$CZ$1896,"&lt;="&amp;F$49)+SUMPRODUCT(('Dvd Calendar'!$E$1889:$CZ$1889&gt;F$48)*('Dvd Calendar'!$E$1889:$CZ$1889&lt;=F$49)*'Dvd Calendar'!$E$1892:$CZ$1892*(('Dvd Calendar'!$E$1894:$CZ$1894='Field Check'!$C$53)*('Field Check'!$C$53&lt;&gt;"")+('Dvd Calendar'!$E$1894:$CZ$1894='Field Check'!$C$54)*('Field Check'!$C$54&lt;&gt;"")+('Dvd Calendar'!$E$1894:$CZ$1894='Field Check'!$C$55)*('Field Check'!$C$55&lt;&gt;"")+('Dvd Calendar'!$E$1894:$CZ$1894='Field Check'!$C$56)*('Field Check'!$C$56&lt;&gt;"")+('Dvd Calendar'!$E$1894:$CZ$1894='Field Check'!$C$57)*('Field Check'!$C$57&lt;&gt;""))*(COUNTIF('Dvd Calendar'!$E$1896:$CZ$1896,'Dvd Calendar'!$E$1889:$CZ$1889)=0)),"")))</f>
        <v/>
      </c>
      <c r="G222" s="77">
        <f>IF(G$49="","",IF($B222="","",IFERROR(SUMIFS('Dvd Calendar'!$E$1897:$CZ$1897,'Dvd Calendar'!$E$1896:$CZ$1896,"&gt;"&amp;G$48,'Dvd Calendar'!$E$1896:$CZ$1896,"&lt;="&amp;G$49)+SUMPRODUCT(('Dvd Calendar'!$E$1889:$CZ$1889&gt;G$48)*('Dvd Calendar'!$E$1889:$CZ$1889&lt;=G$49)*'Dvd Calendar'!$E$1892:$CZ$1892*(('Dvd Calendar'!$E$1894:$CZ$1894='Field Check'!$C$53)*('Field Check'!$C$53&lt;&gt;"")+('Dvd Calendar'!$E$1894:$CZ$1894='Field Check'!$C$54)*('Field Check'!$C$54&lt;&gt;"")+('Dvd Calendar'!$E$1894:$CZ$1894='Field Check'!$C$55)*('Field Check'!$C$55&lt;&gt;"")+('Dvd Calendar'!$E$1894:$CZ$1894='Field Check'!$C$56)*('Field Check'!$C$56&lt;&gt;"")+('Dvd Calendar'!$E$1894:$CZ$1894='Field Check'!$C$57)*('Field Check'!$C$57&lt;&gt;""))*(COUNTIF('Dvd Calendar'!$E$1896:$CZ$1896,'Dvd Calendar'!$E$1889:$CZ$1889)=0)),"")))</f>
        <v/>
      </c>
      <c r="H222" s="77">
        <f>IF(H$49="","",IF($B222="","",IFERROR(SUMIFS('Dvd Calendar'!$E$1897:$CZ$1897,'Dvd Calendar'!$E$1896:$CZ$1896,"&gt;"&amp;H$48,'Dvd Calendar'!$E$1896:$CZ$1896,"&lt;="&amp;H$49)+SUMPRODUCT(('Dvd Calendar'!$E$1889:$CZ$1889&gt;H$48)*('Dvd Calendar'!$E$1889:$CZ$1889&lt;=H$49)*'Dvd Calendar'!$E$1892:$CZ$1892*(('Dvd Calendar'!$E$1894:$CZ$1894='Field Check'!$C$53)*('Field Check'!$C$53&lt;&gt;"")+('Dvd Calendar'!$E$1894:$CZ$1894='Field Check'!$C$54)*('Field Check'!$C$54&lt;&gt;"")+('Dvd Calendar'!$E$1894:$CZ$1894='Field Check'!$C$55)*('Field Check'!$C$55&lt;&gt;"")+('Dvd Calendar'!$E$1894:$CZ$1894='Field Check'!$C$56)*('Field Check'!$C$56&lt;&gt;"")+('Dvd Calendar'!$E$1894:$CZ$1894='Field Check'!$C$57)*('Field Check'!$C$57&lt;&gt;""))*(COUNTIF('Dvd Calendar'!$E$1896:$CZ$1896,'Dvd Calendar'!$E$1889:$CZ$1889)=0)),"")))</f>
        <v/>
      </c>
      <c r="I222" s="77">
        <f>IF(I$49="","",IF($B222="","",IFERROR(SUMIFS('Dvd Calendar'!$E$1897:$CZ$1897,'Dvd Calendar'!$E$1896:$CZ$1896,"&gt;"&amp;I$48,'Dvd Calendar'!$E$1896:$CZ$1896,"&lt;="&amp;I$49)+SUMPRODUCT(('Dvd Calendar'!$E$1889:$CZ$1889&gt;I$48)*('Dvd Calendar'!$E$1889:$CZ$1889&lt;=I$49)*'Dvd Calendar'!$E$1892:$CZ$1892*(('Dvd Calendar'!$E$1894:$CZ$1894='Field Check'!$C$53)*('Field Check'!$C$53&lt;&gt;"")+('Dvd Calendar'!$E$1894:$CZ$1894='Field Check'!$C$54)*('Field Check'!$C$54&lt;&gt;"")+('Dvd Calendar'!$E$1894:$CZ$1894='Field Check'!$C$55)*('Field Check'!$C$55&lt;&gt;"")+('Dvd Calendar'!$E$1894:$CZ$1894='Field Check'!$C$56)*('Field Check'!$C$56&lt;&gt;"")+('Dvd Calendar'!$E$1894:$CZ$1894='Field Check'!$C$57)*('Field Check'!$C$57&lt;&gt;""))*(COUNTIF('Dvd Calendar'!$E$1896:$CZ$1896,'Dvd Calendar'!$E$1889:$CZ$1889)=0)),"")))</f>
        <v/>
      </c>
      <c r="J222" s="77">
        <f>IF(J$49="","",IF($B222="","",IFERROR(SUMIFS('Dvd Calendar'!$E$1897:$CZ$1897,'Dvd Calendar'!$E$1896:$CZ$1896,"&gt;"&amp;J$48,'Dvd Calendar'!$E$1896:$CZ$1896,"&lt;="&amp;J$49)+SUMPRODUCT(('Dvd Calendar'!$E$1889:$CZ$1889&gt;J$48)*('Dvd Calendar'!$E$1889:$CZ$1889&lt;=J$49)*'Dvd Calendar'!$E$1892:$CZ$1892*(('Dvd Calendar'!$E$1894:$CZ$1894='Field Check'!$C$53)*('Field Check'!$C$53&lt;&gt;"")+('Dvd Calendar'!$E$1894:$CZ$1894='Field Check'!$C$54)*('Field Check'!$C$54&lt;&gt;"")+('Dvd Calendar'!$E$1894:$CZ$1894='Field Check'!$C$55)*('Field Check'!$C$55&lt;&gt;"")+('Dvd Calendar'!$E$1894:$CZ$1894='Field Check'!$C$56)*('Field Check'!$C$56&lt;&gt;"")+('Dvd Calendar'!$E$1894:$CZ$1894='Field Check'!$C$57)*('Field Check'!$C$57&lt;&gt;""))*(COUNTIF('Dvd Calendar'!$E$1896:$CZ$1896,'Dvd Calendar'!$E$1889:$CZ$1889)=0)),"")))</f>
        <v/>
      </c>
      <c r="K222" s="77">
        <f>IF(K$49="","",IF($B222="","",IFERROR(SUMIFS('Dvd Calendar'!$E$1897:$CZ$1897,'Dvd Calendar'!$E$1896:$CZ$1896,"&gt;"&amp;K$48,'Dvd Calendar'!$E$1896:$CZ$1896,"&lt;="&amp;K$49)+SUMPRODUCT(('Dvd Calendar'!$E$1889:$CZ$1889&gt;K$48)*('Dvd Calendar'!$E$1889:$CZ$1889&lt;=K$49)*'Dvd Calendar'!$E$1892:$CZ$1892*(('Dvd Calendar'!$E$1894:$CZ$1894='Field Check'!$C$53)*('Field Check'!$C$53&lt;&gt;"")+('Dvd Calendar'!$E$1894:$CZ$1894='Field Check'!$C$54)*('Field Check'!$C$54&lt;&gt;"")+('Dvd Calendar'!$E$1894:$CZ$1894='Field Check'!$C$55)*('Field Check'!$C$55&lt;&gt;"")+('Dvd Calendar'!$E$1894:$CZ$1894='Field Check'!$C$56)*('Field Check'!$C$56&lt;&gt;"")+('Dvd Calendar'!$E$1894:$CZ$1894='Field Check'!$C$57)*('Field Check'!$C$57&lt;&gt;""))*(COUNTIF('Dvd Calendar'!$E$1896:$CZ$1896,'Dvd Calendar'!$E$1889:$CZ$1889)=0)),"")))</f>
        <v/>
      </c>
      <c r="L222" s="77">
        <f>IF(L$49="","",IF($B222="","",IFERROR(SUMIFS('Dvd Calendar'!$E$1897:$CZ$1897,'Dvd Calendar'!$E$1896:$CZ$1896,"&gt;"&amp;L$48,'Dvd Calendar'!$E$1896:$CZ$1896,"&lt;="&amp;L$49)+SUMPRODUCT(('Dvd Calendar'!$E$1889:$CZ$1889&gt;L$48)*('Dvd Calendar'!$E$1889:$CZ$1889&lt;=L$49)*'Dvd Calendar'!$E$1892:$CZ$1892*(('Dvd Calendar'!$E$1894:$CZ$1894='Field Check'!$C$53)*('Field Check'!$C$53&lt;&gt;"")+('Dvd Calendar'!$E$1894:$CZ$1894='Field Check'!$C$54)*('Field Check'!$C$54&lt;&gt;"")+('Dvd Calendar'!$E$1894:$CZ$1894='Field Check'!$C$55)*('Field Check'!$C$55&lt;&gt;"")+('Dvd Calendar'!$E$1894:$CZ$1894='Field Check'!$C$56)*('Field Check'!$C$56&lt;&gt;"")+('Dvd Calendar'!$E$1894:$CZ$1894='Field Check'!$C$57)*('Field Check'!$C$57&lt;&gt;""))*(COUNTIF('Dvd Calendar'!$E$1896:$CZ$1896,'Dvd Calendar'!$E$1889:$CZ$1889)=0)),"")))</f>
        <v/>
      </c>
      <c r="M222" s="77">
        <f>IF(M$49="","",IF($B222="","",IFERROR(SUMIFS('Dvd Calendar'!$E$1897:$CZ$1897,'Dvd Calendar'!$E$1896:$CZ$1896,"&gt;"&amp;M$48,'Dvd Calendar'!$E$1896:$CZ$1896,"&lt;="&amp;M$49)+SUMPRODUCT(('Dvd Calendar'!$E$1889:$CZ$1889&gt;M$48)*('Dvd Calendar'!$E$1889:$CZ$1889&lt;=M$49)*'Dvd Calendar'!$E$1892:$CZ$1892*(('Dvd Calendar'!$E$1894:$CZ$1894='Field Check'!$C$53)*('Field Check'!$C$53&lt;&gt;"")+('Dvd Calendar'!$E$1894:$CZ$1894='Field Check'!$C$54)*('Field Check'!$C$54&lt;&gt;"")+('Dvd Calendar'!$E$1894:$CZ$1894='Field Check'!$C$55)*('Field Check'!$C$55&lt;&gt;"")+('Dvd Calendar'!$E$1894:$CZ$1894='Field Check'!$C$56)*('Field Check'!$C$56&lt;&gt;"")+('Dvd Calendar'!$E$1894:$CZ$1894='Field Check'!$C$57)*('Field Check'!$C$57&lt;&gt;""))*(COUNTIF('Dvd Calendar'!$E$1896:$CZ$1896,'Dvd Calendar'!$E$1889:$CZ$1889)=0)),"")))</f>
        <v/>
      </c>
      <c r="N222" s="77">
        <f>IF(N$49="","",IF($B222="","",IFERROR(SUMIFS('Dvd Calendar'!$E$1897:$CZ$1897,'Dvd Calendar'!$E$1896:$CZ$1896,"&gt;"&amp;N$48,'Dvd Calendar'!$E$1896:$CZ$1896,"&lt;="&amp;N$49)+SUMPRODUCT(('Dvd Calendar'!$E$1889:$CZ$1889&gt;N$48)*('Dvd Calendar'!$E$1889:$CZ$1889&lt;=N$49)*'Dvd Calendar'!$E$1892:$CZ$1892*(('Dvd Calendar'!$E$1894:$CZ$1894='Field Check'!$C$53)*('Field Check'!$C$53&lt;&gt;"")+('Dvd Calendar'!$E$1894:$CZ$1894='Field Check'!$C$54)*('Field Check'!$C$54&lt;&gt;"")+('Dvd Calendar'!$E$1894:$CZ$1894='Field Check'!$C$55)*('Field Check'!$C$55&lt;&gt;"")+('Dvd Calendar'!$E$1894:$CZ$1894='Field Check'!$C$56)*('Field Check'!$C$56&lt;&gt;"")+('Dvd Calendar'!$E$1894:$CZ$1894='Field Check'!$C$57)*('Field Check'!$C$57&lt;&gt;""))*(COUNTIF('Dvd Calendar'!$E$1896:$CZ$1896,'Dvd Calendar'!$E$1889:$CZ$1889)=0)),"")))</f>
        <v/>
      </c>
      <c r="O222" s="77">
        <f>IF(O$49="","",IF($B222="","",IFERROR(SUMIFS('Dvd Calendar'!$E$1897:$CZ$1897,'Dvd Calendar'!$E$1896:$CZ$1896,"&gt;"&amp;O$48,'Dvd Calendar'!$E$1896:$CZ$1896,"&lt;="&amp;O$49)+SUMPRODUCT(('Dvd Calendar'!$E$1889:$CZ$1889&gt;O$48)*('Dvd Calendar'!$E$1889:$CZ$1889&lt;=O$49)*'Dvd Calendar'!$E$1892:$CZ$1892*(('Dvd Calendar'!$E$1894:$CZ$1894='Field Check'!$C$53)*('Field Check'!$C$53&lt;&gt;"")+('Dvd Calendar'!$E$1894:$CZ$1894='Field Check'!$C$54)*('Field Check'!$C$54&lt;&gt;"")+('Dvd Calendar'!$E$1894:$CZ$1894='Field Check'!$C$55)*('Field Check'!$C$55&lt;&gt;"")+('Dvd Calendar'!$E$1894:$CZ$1894='Field Check'!$C$56)*('Field Check'!$C$56&lt;&gt;"")+('Dvd Calendar'!$E$1894:$CZ$1894='Field Check'!$C$57)*('Field Check'!$C$57&lt;&gt;""))*(COUNTIF('Dvd Calendar'!$E$1896:$CZ$1896,'Dvd Calendar'!$E$1889:$CZ$1889)=0)),"")))</f>
        <v/>
      </c>
      <c r="P222" s="77">
        <f>IF(P$49="","",IF($B222="","",IFERROR(SUMIFS('Dvd Calendar'!$E$1897:$CZ$1897,'Dvd Calendar'!$E$1896:$CZ$1896,"&gt;"&amp;P$48,'Dvd Calendar'!$E$1896:$CZ$1896,"&lt;="&amp;P$49)+SUMPRODUCT(('Dvd Calendar'!$E$1889:$CZ$1889&gt;P$48)*('Dvd Calendar'!$E$1889:$CZ$1889&lt;=P$49)*'Dvd Calendar'!$E$1892:$CZ$1892*(('Dvd Calendar'!$E$1894:$CZ$1894='Field Check'!$C$53)*('Field Check'!$C$53&lt;&gt;"")+('Dvd Calendar'!$E$1894:$CZ$1894='Field Check'!$C$54)*('Field Check'!$C$54&lt;&gt;"")+('Dvd Calendar'!$E$1894:$CZ$1894='Field Check'!$C$55)*('Field Check'!$C$55&lt;&gt;"")+('Dvd Calendar'!$E$1894:$CZ$1894='Field Check'!$C$56)*('Field Check'!$C$56&lt;&gt;"")+('Dvd Calendar'!$E$1894:$CZ$1894='Field Check'!$C$57)*('Field Check'!$C$57&lt;&gt;""))*(COUNTIF('Dvd Calendar'!$E$1896:$CZ$1896,'Dvd Calendar'!$E$1889:$CZ$1889)=0)),"")))</f>
        <v/>
      </c>
      <c r="Q222" s="77">
        <f>IF(Q$49="","",IF($B222="","",IFERROR(SUMIFS('Dvd Calendar'!$E$1897:$CZ$1897,'Dvd Calendar'!$E$1896:$CZ$1896,"&gt;"&amp;Q$48,'Dvd Calendar'!$E$1896:$CZ$1896,"&lt;="&amp;Q$49)+SUMPRODUCT(('Dvd Calendar'!$E$1889:$CZ$1889&gt;Q$48)*('Dvd Calendar'!$E$1889:$CZ$1889&lt;=Q$49)*'Dvd Calendar'!$E$1892:$CZ$1892*(('Dvd Calendar'!$E$1894:$CZ$1894='Field Check'!$C$53)*('Field Check'!$C$53&lt;&gt;"")+('Dvd Calendar'!$E$1894:$CZ$1894='Field Check'!$C$54)*('Field Check'!$C$54&lt;&gt;"")+('Dvd Calendar'!$E$1894:$CZ$1894='Field Check'!$C$55)*('Field Check'!$C$55&lt;&gt;"")+('Dvd Calendar'!$E$1894:$CZ$1894='Field Check'!$C$56)*('Field Check'!$C$56&lt;&gt;"")+('Dvd Calendar'!$E$1894:$CZ$1894='Field Check'!$C$57)*('Field Check'!$C$57&lt;&gt;""))*(COUNTIF('Dvd Calendar'!$E$1896:$CZ$1896,'Dvd Calendar'!$E$1889:$CZ$1889)=0)),"")))</f>
        <v/>
      </c>
      <c r="R222" s="77">
        <f>IF(R$49="","",IF($B222="","",IFERROR(SUMIFS('Dvd Calendar'!$E$1897:$CZ$1897,'Dvd Calendar'!$E$1896:$CZ$1896,"&gt;"&amp;R$48,'Dvd Calendar'!$E$1896:$CZ$1896,"&lt;="&amp;R$49)+SUMPRODUCT(('Dvd Calendar'!$E$1889:$CZ$1889&gt;R$48)*('Dvd Calendar'!$E$1889:$CZ$1889&lt;=R$49)*'Dvd Calendar'!$E$1892:$CZ$1892*(('Dvd Calendar'!$E$1894:$CZ$1894='Field Check'!$C$53)*('Field Check'!$C$53&lt;&gt;"")+('Dvd Calendar'!$E$1894:$CZ$1894='Field Check'!$C$54)*('Field Check'!$C$54&lt;&gt;"")+('Dvd Calendar'!$E$1894:$CZ$1894='Field Check'!$C$55)*('Field Check'!$C$55&lt;&gt;"")+('Dvd Calendar'!$E$1894:$CZ$1894='Field Check'!$C$56)*('Field Check'!$C$56&lt;&gt;"")+('Dvd Calendar'!$E$1894:$CZ$1894='Field Check'!$C$57)*('Field Check'!$C$57&lt;&gt;""))*(COUNTIF('Dvd Calendar'!$E$1896:$CZ$1896,'Dvd Calendar'!$E$1889:$CZ$1889)=0)),"")))</f>
        <v/>
      </c>
    </row>
    <row r="223">
      <c r="B223" s="126">
        <f>IF('AS51'!$C$178="","",'AS51'!$C$178)</f>
        <v/>
      </c>
      <c r="C223" s="77">
        <f>IF(C$49="","",IF($B223="","",IFERROR(SUMIFS('Dvd Calendar'!$E$1908:$CZ$1908,'Dvd Calendar'!$E$1907:$CZ$1907,"&gt;"&amp;C$48,'Dvd Calendar'!$E$1907:$CZ$1907,"&lt;="&amp;C$49)+SUMPRODUCT(('Dvd Calendar'!$E$1900:$CZ$1900&gt;C$48)*('Dvd Calendar'!$E$1900:$CZ$1900&lt;=C$49)*'Dvd Calendar'!$E$1903:$CZ$1903*(('Dvd Calendar'!$E$1905:$CZ$1905='Field Check'!$C$53)*('Field Check'!$C$53&lt;&gt;"")+('Dvd Calendar'!$E$1905:$CZ$1905='Field Check'!$C$54)*('Field Check'!$C$54&lt;&gt;"")+('Dvd Calendar'!$E$1905:$CZ$1905='Field Check'!$C$55)*('Field Check'!$C$55&lt;&gt;"")+('Dvd Calendar'!$E$1905:$CZ$1905='Field Check'!$C$56)*('Field Check'!$C$56&lt;&gt;"")+('Dvd Calendar'!$E$1905:$CZ$1905='Field Check'!$C$57)*('Field Check'!$C$57&lt;&gt;""))*(COUNTIF('Dvd Calendar'!$E$1907:$CZ$1907,'Dvd Calendar'!$E$1900:$CZ$1900)=0)),"")))</f>
        <v/>
      </c>
      <c r="D223" s="77">
        <f>IF(D$49="","",IF($B223="","",IFERROR(SUMIFS('Dvd Calendar'!$E$1908:$CZ$1908,'Dvd Calendar'!$E$1907:$CZ$1907,"&gt;"&amp;D$48,'Dvd Calendar'!$E$1907:$CZ$1907,"&lt;="&amp;D$49)+SUMPRODUCT(('Dvd Calendar'!$E$1900:$CZ$1900&gt;D$48)*('Dvd Calendar'!$E$1900:$CZ$1900&lt;=D$49)*'Dvd Calendar'!$E$1903:$CZ$1903*(('Dvd Calendar'!$E$1905:$CZ$1905='Field Check'!$C$53)*('Field Check'!$C$53&lt;&gt;"")+('Dvd Calendar'!$E$1905:$CZ$1905='Field Check'!$C$54)*('Field Check'!$C$54&lt;&gt;"")+('Dvd Calendar'!$E$1905:$CZ$1905='Field Check'!$C$55)*('Field Check'!$C$55&lt;&gt;"")+('Dvd Calendar'!$E$1905:$CZ$1905='Field Check'!$C$56)*('Field Check'!$C$56&lt;&gt;"")+('Dvd Calendar'!$E$1905:$CZ$1905='Field Check'!$C$57)*('Field Check'!$C$57&lt;&gt;""))*(COUNTIF('Dvd Calendar'!$E$1907:$CZ$1907,'Dvd Calendar'!$E$1900:$CZ$1900)=0)),"")))</f>
        <v/>
      </c>
      <c r="E223" s="77">
        <f>IF(E$49="","",IF($B223="","",IFERROR(SUMIFS('Dvd Calendar'!$E$1908:$CZ$1908,'Dvd Calendar'!$E$1907:$CZ$1907,"&gt;"&amp;E$48,'Dvd Calendar'!$E$1907:$CZ$1907,"&lt;="&amp;E$49)+SUMPRODUCT(('Dvd Calendar'!$E$1900:$CZ$1900&gt;E$48)*('Dvd Calendar'!$E$1900:$CZ$1900&lt;=E$49)*'Dvd Calendar'!$E$1903:$CZ$1903*(('Dvd Calendar'!$E$1905:$CZ$1905='Field Check'!$C$53)*('Field Check'!$C$53&lt;&gt;"")+('Dvd Calendar'!$E$1905:$CZ$1905='Field Check'!$C$54)*('Field Check'!$C$54&lt;&gt;"")+('Dvd Calendar'!$E$1905:$CZ$1905='Field Check'!$C$55)*('Field Check'!$C$55&lt;&gt;"")+('Dvd Calendar'!$E$1905:$CZ$1905='Field Check'!$C$56)*('Field Check'!$C$56&lt;&gt;"")+('Dvd Calendar'!$E$1905:$CZ$1905='Field Check'!$C$57)*('Field Check'!$C$57&lt;&gt;""))*(COUNTIF('Dvd Calendar'!$E$1907:$CZ$1907,'Dvd Calendar'!$E$1900:$CZ$1900)=0)),"")))</f>
        <v/>
      </c>
      <c r="F223" s="77">
        <f>IF(F$49="","",IF($B223="","",IFERROR(SUMIFS('Dvd Calendar'!$E$1908:$CZ$1908,'Dvd Calendar'!$E$1907:$CZ$1907,"&gt;"&amp;F$48,'Dvd Calendar'!$E$1907:$CZ$1907,"&lt;="&amp;F$49)+SUMPRODUCT(('Dvd Calendar'!$E$1900:$CZ$1900&gt;F$48)*('Dvd Calendar'!$E$1900:$CZ$1900&lt;=F$49)*'Dvd Calendar'!$E$1903:$CZ$1903*(('Dvd Calendar'!$E$1905:$CZ$1905='Field Check'!$C$53)*('Field Check'!$C$53&lt;&gt;"")+('Dvd Calendar'!$E$1905:$CZ$1905='Field Check'!$C$54)*('Field Check'!$C$54&lt;&gt;"")+('Dvd Calendar'!$E$1905:$CZ$1905='Field Check'!$C$55)*('Field Check'!$C$55&lt;&gt;"")+('Dvd Calendar'!$E$1905:$CZ$1905='Field Check'!$C$56)*('Field Check'!$C$56&lt;&gt;"")+('Dvd Calendar'!$E$1905:$CZ$1905='Field Check'!$C$57)*('Field Check'!$C$57&lt;&gt;""))*(COUNTIF('Dvd Calendar'!$E$1907:$CZ$1907,'Dvd Calendar'!$E$1900:$CZ$1900)=0)),"")))</f>
        <v/>
      </c>
      <c r="G223" s="77">
        <f>IF(G$49="","",IF($B223="","",IFERROR(SUMIFS('Dvd Calendar'!$E$1908:$CZ$1908,'Dvd Calendar'!$E$1907:$CZ$1907,"&gt;"&amp;G$48,'Dvd Calendar'!$E$1907:$CZ$1907,"&lt;="&amp;G$49)+SUMPRODUCT(('Dvd Calendar'!$E$1900:$CZ$1900&gt;G$48)*('Dvd Calendar'!$E$1900:$CZ$1900&lt;=G$49)*'Dvd Calendar'!$E$1903:$CZ$1903*(('Dvd Calendar'!$E$1905:$CZ$1905='Field Check'!$C$53)*('Field Check'!$C$53&lt;&gt;"")+('Dvd Calendar'!$E$1905:$CZ$1905='Field Check'!$C$54)*('Field Check'!$C$54&lt;&gt;"")+('Dvd Calendar'!$E$1905:$CZ$1905='Field Check'!$C$55)*('Field Check'!$C$55&lt;&gt;"")+('Dvd Calendar'!$E$1905:$CZ$1905='Field Check'!$C$56)*('Field Check'!$C$56&lt;&gt;"")+('Dvd Calendar'!$E$1905:$CZ$1905='Field Check'!$C$57)*('Field Check'!$C$57&lt;&gt;""))*(COUNTIF('Dvd Calendar'!$E$1907:$CZ$1907,'Dvd Calendar'!$E$1900:$CZ$1900)=0)),"")))</f>
        <v/>
      </c>
      <c r="H223" s="77">
        <f>IF(H$49="","",IF($B223="","",IFERROR(SUMIFS('Dvd Calendar'!$E$1908:$CZ$1908,'Dvd Calendar'!$E$1907:$CZ$1907,"&gt;"&amp;H$48,'Dvd Calendar'!$E$1907:$CZ$1907,"&lt;="&amp;H$49)+SUMPRODUCT(('Dvd Calendar'!$E$1900:$CZ$1900&gt;H$48)*('Dvd Calendar'!$E$1900:$CZ$1900&lt;=H$49)*'Dvd Calendar'!$E$1903:$CZ$1903*(('Dvd Calendar'!$E$1905:$CZ$1905='Field Check'!$C$53)*('Field Check'!$C$53&lt;&gt;"")+('Dvd Calendar'!$E$1905:$CZ$1905='Field Check'!$C$54)*('Field Check'!$C$54&lt;&gt;"")+('Dvd Calendar'!$E$1905:$CZ$1905='Field Check'!$C$55)*('Field Check'!$C$55&lt;&gt;"")+('Dvd Calendar'!$E$1905:$CZ$1905='Field Check'!$C$56)*('Field Check'!$C$56&lt;&gt;"")+('Dvd Calendar'!$E$1905:$CZ$1905='Field Check'!$C$57)*('Field Check'!$C$57&lt;&gt;""))*(COUNTIF('Dvd Calendar'!$E$1907:$CZ$1907,'Dvd Calendar'!$E$1900:$CZ$1900)=0)),"")))</f>
        <v/>
      </c>
      <c r="I223" s="77">
        <f>IF(I$49="","",IF($B223="","",IFERROR(SUMIFS('Dvd Calendar'!$E$1908:$CZ$1908,'Dvd Calendar'!$E$1907:$CZ$1907,"&gt;"&amp;I$48,'Dvd Calendar'!$E$1907:$CZ$1907,"&lt;="&amp;I$49)+SUMPRODUCT(('Dvd Calendar'!$E$1900:$CZ$1900&gt;I$48)*('Dvd Calendar'!$E$1900:$CZ$1900&lt;=I$49)*'Dvd Calendar'!$E$1903:$CZ$1903*(('Dvd Calendar'!$E$1905:$CZ$1905='Field Check'!$C$53)*('Field Check'!$C$53&lt;&gt;"")+('Dvd Calendar'!$E$1905:$CZ$1905='Field Check'!$C$54)*('Field Check'!$C$54&lt;&gt;"")+('Dvd Calendar'!$E$1905:$CZ$1905='Field Check'!$C$55)*('Field Check'!$C$55&lt;&gt;"")+('Dvd Calendar'!$E$1905:$CZ$1905='Field Check'!$C$56)*('Field Check'!$C$56&lt;&gt;"")+('Dvd Calendar'!$E$1905:$CZ$1905='Field Check'!$C$57)*('Field Check'!$C$57&lt;&gt;""))*(COUNTIF('Dvd Calendar'!$E$1907:$CZ$1907,'Dvd Calendar'!$E$1900:$CZ$1900)=0)),"")))</f>
        <v/>
      </c>
      <c r="J223" s="77">
        <f>IF(J$49="","",IF($B223="","",IFERROR(SUMIFS('Dvd Calendar'!$E$1908:$CZ$1908,'Dvd Calendar'!$E$1907:$CZ$1907,"&gt;"&amp;J$48,'Dvd Calendar'!$E$1907:$CZ$1907,"&lt;="&amp;J$49)+SUMPRODUCT(('Dvd Calendar'!$E$1900:$CZ$1900&gt;J$48)*('Dvd Calendar'!$E$1900:$CZ$1900&lt;=J$49)*'Dvd Calendar'!$E$1903:$CZ$1903*(('Dvd Calendar'!$E$1905:$CZ$1905='Field Check'!$C$53)*('Field Check'!$C$53&lt;&gt;"")+('Dvd Calendar'!$E$1905:$CZ$1905='Field Check'!$C$54)*('Field Check'!$C$54&lt;&gt;"")+('Dvd Calendar'!$E$1905:$CZ$1905='Field Check'!$C$55)*('Field Check'!$C$55&lt;&gt;"")+('Dvd Calendar'!$E$1905:$CZ$1905='Field Check'!$C$56)*('Field Check'!$C$56&lt;&gt;"")+('Dvd Calendar'!$E$1905:$CZ$1905='Field Check'!$C$57)*('Field Check'!$C$57&lt;&gt;""))*(COUNTIF('Dvd Calendar'!$E$1907:$CZ$1907,'Dvd Calendar'!$E$1900:$CZ$1900)=0)),"")))</f>
        <v/>
      </c>
      <c r="K223" s="77">
        <f>IF(K$49="","",IF($B223="","",IFERROR(SUMIFS('Dvd Calendar'!$E$1908:$CZ$1908,'Dvd Calendar'!$E$1907:$CZ$1907,"&gt;"&amp;K$48,'Dvd Calendar'!$E$1907:$CZ$1907,"&lt;="&amp;K$49)+SUMPRODUCT(('Dvd Calendar'!$E$1900:$CZ$1900&gt;K$48)*('Dvd Calendar'!$E$1900:$CZ$1900&lt;=K$49)*'Dvd Calendar'!$E$1903:$CZ$1903*(('Dvd Calendar'!$E$1905:$CZ$1905='Field Check'!$C$53)*('Field Check'!$C$53&lt;&gt;"")+('Dvd Calendar'!$E$1905:$CZ$1905='Field Check'!$C$54)*('Field Check'!$C$54&lt;&gt;"")+('Dvd Calendar'!$E$1905:$CZ$1905='Field Check'!$C$55)*('Field Check'!$C$55&lt;&gt;"")+('Dvd Calendar'!$E$1905:$CZ$1905='Field Check'!$C$56)*('Field Check'!$C$56&lt;&gt;"")+('Dvd Calendar'!$E$1905:$CZ$1905='Field Check'!$C$57)*('Field Check'!$C$57&lt;&gt;""))*(COUNTIF('Dvd Calendar'!$E$1907:$CZ$1907,'Dvd Calendar'!$E$1900:$CZ$1900)=0)),"")))</f>
        <v/>
      </c>
      <c r="L223" s="77">
        <f>IF(L$49="","",IF($B223="","",IFERROR(SUMIFS('Dvd Calendar'!$E$1908:$CZ$1908,'Dvd Calendar'!$E$1907:$CZ$1907,"&gt;"&amp;L$48,'Dvd Calendar'!$E$1907:$CZ$1907,"&lt;="&amp;L$49)+SUMPRODUCT(('Dvd Calendar'!$E$1900:$CZ$1900&gt;L$48)*('Dvd Calendar'!$E$1900:$CZ$1900&lt;=L$49)*'Dvd Calendar'!$E$1903:$CZ$1903*(('Dvd Calendar'!$E$1905:$CZ$1905='Field Check'!$C$53)*('Field Check'!$C$53&lt;&gt;"")+('Dvd Calendar'!$E$1905:$CZ$1905='Field Check'!$C$54)*('Field Check'!$C$54&lt;&gt;"")+('Dvd Calendar'!$E$1905:$CZ$1905='Field Check'!$C$55)*('Field Check'!$C$55&lt;&gt;"")+('Dvd Calendar'!$E$1905:$CZ$1905='Field Check'!$C$56)*('Field Check'!$C$56&lt;&gt;"")+('Dvd Calendar'!$E$1905:$CZ$1905='Field Check'!$C$57)*('Field Check'!$C$57&lt;&gt;""))*(COUNTIF('Dvd Calendar'!$E$1907:$CZ$1907,'Dvd Calendar'!$E$1900:$CZ$1900)=0)),"")))</f>
        <v/>
      </c>
      <c r="M223" s="77">
        <f>IF(M$49="","",IF($B223="","",IFERROR(SUMIFS('Dvd Calendar'!$E$1908:$CZ$1908,'Dvd Calendar'!$E$1907:$CZ$1907,"&gt;"&amp;M$48,'Dvd Calendar'!$E$1907:$CZ$1907,"&lt;="&amp;M$49)+SUMPRODUCT(('Dvd Calendar'!$E$1900:$CZ$1900&gt;M$48)*('Dvd Calendar'!$E$1900:$CZ$1900&lt;=M$49)*'Dvd Calendar'!$E$1903:$CZ$1903*(('Dvd Calendar'!$E$1905:$CZ$1905='Field Check'!$C$53)*('Field Check'!$C$53&lt;&gt;"")+('Dvd Calendar'!$E$1905:$CZ$1905='Field Check'!$C$54)*('Field Check'!$C$54&lt;&gt;"")+('Dvd Calendar'!$E$1905:$CZ$1905='Field Check'!$C$55)*('Field Check'!$C$55&lt;&gt;"")+('Dvd Calendar'!$E$1905:$CZ$1905='Field Check'!$C$56)*('Field Check'!$C$56&lt;&gt;"")+('Dvd Calendar'!$E$1905:$CZ$1905='Field Check'!$C$57)*('Field Check'!$C$57&lt;&gt;""))*(COUNTIF('Dvd Calendar'!$E$1907:$CZ$1907,'Dvd Calendar'!$E$1900:$CZ$1900)=0)),"")))</f>
        <v/>
      </c>
      <c r="N223" s="77">
        <f>IF(N$49="","",IF($B223="","",IFERROR(SUMIFS('Dvd Calendar'!$E$1908:$CZ$1908,'Dvd Calendar'!$E$1907:$CZ$1907,"&gt;"&amp;N$48,'Dvd Calendar'!$E$1907:$CZ$1907,"&lt;="&amp;N$49)+SUMPRODUCT(('Dvd Calendar'!$E$1900:$CZ$1900&gt;N$48)*('Dvd Calendar'!$E$1900:$CZ$1900&lt;=N$49)*'Dvd Calendar'!$E$1903:$CZ$1903*(('Dvd Calendar'!$E$1905:$CZ$1905='Field Check'!$C$53)*('Field Check'!$C$53&lt;&gt;"")+('Dvd Calendar'!$E$1905:$CZ$1905='Field Check'!$C$54)*('Field Check'!$C$54&lt;&gt;"")+('Dvd Calendar'!$E$1905:$CZ$1905='Field Check'!$C$55)*('Field Check'!$C$55&lt;&gt;"")+('Dvd Calendar'!$E$1905:$CZ$1905='Field Check'!$C$56)*('Field Check'!$C$56&lt;&gt;"")+('Dvd Calendar'!$E$1905:$CZ$1905='Field Check'!$C$57)*('Field Check'!$C$57&lt;&gt;""))*(COUNTIF('Dvd Calendar'!$E$1907:$CZ$1907,'Dvd Calendar'!$E$1900:$CZ$1900)=0)),"")))</f>
        <v/>
      </c>
      <c r="O223" s="77">
        <f>IF(O$49="","",IF($B223="","",IFERROR(SUMIFS('Dvd Calendar'!$E$1908:$CZ$1908,'Dvd Calendar'!$E$1907:$CZ$1907,"&gt;"&amp;O$48,'Dvd Calendar'!$E$1907:$CZ$1907,"&lt;="&amp;O$49)+SUMPRODUCT(('Dvd Calendar'!$E$1900:$CZ$1900&gt;O$48)*('Dvd Calendar'!$E$1900:$CZ$1900&lt;=O$49)*'Dvd Calendar'!$E$1903:$CZ$1903*(('Dvd Calendar'!$E$1905:$CZ$1905='Field Check'!$C$53)*('Field Check'!$C$53&lt;&gt;"")+('Dvd Calendar'!$E$1905:$CZ$1905='Field Check'!$C$54)*('Field Check'!$C$54&lt;&gt;"")+('Dvd Calendar'!$E$1905:$CZ$1905='Field Check'!$C$55)*('Field Check'!$C$55&lt;&gt;"")+('Dvd Calendar'!$E$1905:$CZ$1905='Field Check'!$C$56)*('Field Check'!$C$56&lt;&gt;"")+('Dvd Calendar'!$E$1905:$CZ$1905='Field Check'!$C$57)*('Field Check'!$C$57&lt;&gt;""))*(COUNTIF('Dvd Calendar'!$E$1907:$CZ$1907,'Dvd Calendar'!$E$1900:$CZ$1900)=0)),"")))</f>
        <v/>
      </c>
      <c r="P223" s="77">
        <f>IF(P$49="","",IF($B223="","",IFERROR(SUMIFS('Dvd Calendar'!$E$1908:$CZ$1908,'Dvd Calendar'!$E$1907:$CZ$1907,"&gt;"&amp;P$48,'Dvd Calendar'!$E$1907:$CZ$1907,"&lt;="&amp;P$49)+SUMPRODUCT(('Dvd Calendar'!$E$1900:$CZ$1900&gt;P$48)*('Dvd Calendar'!$E$1900:$CZ$1900&lt;=P$49)*'Dvd Calendar'!$E$1903:$CZ$1903*(('Dvd Calendar'!$E$1905:$CZ$1905='Field Check'!$C$53)*('Field Check'!$C$53&lt;&gt;"")+('Dvd Calendar'!$E$1905:$CZ$1905='Field Check'!$C$54)*('Field Check'!$C$54&lt;&gt;"")+('Dvd Calendar'!$E$1905:$CZ$1905='Field Check'!$C$55)*('Field Check'!$C$55&lt;&gt;"")+('Dvd Calendar'!$E$1905:$CZ$1905='Field Check'!$C$56)*('Field Check'!$C$56&lt;&gt;"")+('Dvd Calendar'!$E$1905:$CZ$1905='Field Check'!$C$57)*('Field Check'!$C$57&lt;&gt;""))*(COUNTIF('Dvd Calendar'!$E$1907:$CZ$1907,'Dvd Calendar'!$E$1900:$CZ$1900)=0)),"")))</f>
        <v/>
      </c>
      <c r="Q223" s="77">
        <f>IF(Q$49="","",IF($B223="","",IFERROR(SUMIFS('Dvd Calendar'!$E$1908:$CZ$1908,'Dvd Calendar'!$E$1907:$CZ$1907,"&gt;"&amp;Q$48,'Dvd Calendar'!$E$1907:$CZ$1907,"&lt;="&amp;Q$49)+SUMPRODUCT(('Dvd Calendar'!$E$1900:$CZ$1900&gt;Q$48)*('Dvd Calendar'!$E$1900:$CZ$1900&lt;=Q$49)*'Dvd Calendar'!$E$1903:$CZ$1903*(('Dvd Calendar'!$E$1905:$CZ$1905='Field Check'!$C$53)*('Field Check'!$C$53&lt;&gt;"")+('Dvd Calendar'!$E$1905:$CZ$1905='Field Check'!$C$54)*('Field Check'!$C$54&lt;&gt;"")+('Dvd Calendar'!$E$1905:$CZ$1905='Field Check'!$C$55)*('Field Check'!$C$55&lt;&gt;"")+('Dvd Calendar'!$E$1905:$CZ$1905='Field Check'!$C$56)*('Field Check'!$C$56&lt;&gt;"")+('Dvd Calendar'!$E$1905:$CZ$1905='Field Check'!$C$57)*('Field Check'!$C$57&lt;&gt;""))*(COUNTIF('Dvd Calendar'!$E$1907:$CZ$1907,'Dvd Calendar'!$E$1900:$CZ$1900)=0)),"")))</f>
        <v/>
      </c>
      <c r="R223" s="77">
        <f>IF(R$49="","",IF($B223="","",IFERROR(SUMIFS('Dvd Calendar'!$E$1908:$CZ$1908,'Dvd Calendar'!$E$1907:$CZ$1907,"&gt;"&amp;R$48,'Dvd Calendar'!$E$1907:$CZ$1907,"&lt;="&amp;R$49)+SUMPRODUCT(('Dvd Calendar'!$E$1900:$CZ$1900&gt;R$48)*('Dvd Calendar'!$E$1900:$CZ$1900&lt;=R$49)*'Dvd Calendar'!$E$1903:$CZ$1903*(('Dvd Calendar'!$E$1905:$CZ$1905='Field Check'!$C$53)*('Field Check'!$C$53&lt;&gt;"")+('Dvd Calendar'!$E$1905:$CZ$1905='Field Check'!$C$54)*('Field Check'!$C$54&lt;&gt;"")+('Dvd Calendar'!$E$1905:$CZ$1905='Field Check'!$C$55)*('Field Check'!$C$55&lt;&gt;"")+('Dvd Calendar'!$E$1905:$CZ$1905='Field Check'!$C$56)*('Field Check'!$C$56&lt;&gt;"")+('Dvd Calendar'!$E$1905:$CZ$1905='Field Check'!$C$57)*('Field Check'!$C$57&lt;&gt;""))*(COUNTIF('Dvd Calendar'!$E$1907:$CZ$1907,'Dvd Calendar'!$E$1900:$CZ$1900)=0)),"")))</f>
        <v/>
      </c>
    </row>
    <row r="224">
      <c r="B224" s="126">
        <f>IF('AS51'!$C$179="","",'AS51'!$C$179)</f>
        <v/>
      </c>
      <c r="C224" s="77">
        <f>IF(C$49="","",IF($B224="","",IFERROR(SUMIFS('Dvd Calendar'!$E$1919:$CZ$1919,'Dvd Calendar'!$E$1918:$CZ$1918,"&gt;"&amp;C$48,'Dvd Calendar'!$E$1918:$CZ$1918,"&lt;="&amp;C$49)+SUMPRODUCT(('Dvd Calendar'!$E$1911:$CZ$1911&gt;C$48)*('Dvd Calendar'!$E$1911:$CZ$1911&lt;=C$49)*'Dvd Calendar'!$E$1914:$CZ$1914*(('Dvd Calendar'!$E$1916:$CZ$1916='Field Check'!$C$53)*('Field Check'!$C$53&lt;&gt;"")+('Dvd Calendar'!$E$1916:$CZ$1916='Field Check'!$C$54)*('Field Check'!$C$54&lt;&gt;"")+('Dvd Calendar'!$E$1916:$CZ$1916='Field Check'!$C$55)*('Field Check'!$C$55&lt;&gt;"")+('Dvd Calendar'!$E$1916:$CZ$1916='Field Check'!$C$56)*('Field Check'!$C$56&lt;&gt;"")+('Dvd Calendar'!$E$1916:$CZ$1916='Field Check'!$C$57)*('Field Check'!$C$57&lt;&gt;""))*(COUNTIF('Dvd Calendar'!$E$1918:$CZ$1918,'Dvd Calendar'!$E$1911:$CZ$1911)=0)),"")))</f>
        <v/>
      </c>
      <c r="D224" s="77">
        <f>IF(D$49="","",IF($B224="","",IFERROR(SUMIFS('Dvd Calendar'!$E$1919:$CZ$1919,'Dvd Calendar'!$E$1918:$CZ$1918,"&gt;"&amp;D$48,'Dvd Calendar'!$E$1918:$CZ$1918,"&lt;="&amp;D$49)+SUMPRODUCT(('Dvd Calendar'!$E$1911:$CZ$1911&gt;D$48)*('Dvd Calendar'!$E$1911:$CZ$1911&lt;=D$49)*'Dvd Calendar'!$E$1914:$CZ$1914*(('Dvd Calendar'!$E$1916:$CZ$1916='Field Check'!$C$53)*('Field Check'!$C$53&lt;&gt;"")+('Dvd Calendar'!$E$1916:$CZ$1916='Field Check'!$C$54)*('Field Check'!$C$54&lt;&gt;"")+('Dvd Calendar'!$E$1916:$CZ$1916='Field Check'!$C$55)*('Field Check'!$C$55&lt;&gt;"")+('Dvd Calendar'!$E$1916:$CZ$1916='Field Check'!$C$56)*('Field Check'!$C$56&lt;&gt;"")+('Dvd Calendar'!$E$1916:$CZ$1916='Field Check'!$C$57)*('Field Check'!$C$57&lt;&gt;""))*(COUNTIF('Dvd Calendar'!$E$1918:$CZ$1918,'Dvd Calendar'!$E$1911:$CZ$1911)=0)),"")))</f>
        <v/>
      </c>
      <c r="E224" s="77">
        <f>IF(E$49="","",IF($B224="","",IFERROR(SUMIFS('Dvd Calendar'!$E$1919:$CZ$1919,'Dvd Calendar'!$E$1918:$CZ$1918,"&gt;"&amp;E$48,'Dvd Calendar'!$E$1918:$CZ$1918,"&lt;="&amp;E$49)+SUMPRODUCT(('Dvd Calendar'!$E$1911:$CZ$1911&gt;E$48)*('Dvd Calendar'!$E$1911:$CZ$1911&lt;=E$49)*'Dvd Calendar'!$E$1914:$CZ$1914*(('Dvd Calendar'!$E$1916:$CZ$1916='Field Check'!$C$53)*('Field Check'!$C$53&lt;&gt;"")+('Dvd Calendar'!$E$1916:$CZ$1916='Field Check'!$C$54)*('Field Check'!$C$54&lt;&gt;"")+('Dvd Calendar'!$E$1916:$CZ$1916='Field Check'!$C$55)*('Field Check'!$C$55&lt;&gt;"")+('Dvd Calendar'!$E$1916:$CZ$1916='Field Check'!$C$56)*('Field Check'!$C$56&lt;&gt;"")+('Dvd Calendar'!$E$1916:$CZ$1916='Field Check'!$C$57)*('Field Check'!$C$57&lt;&gt;""))*(COUNTIF('Dvd Calendar'!$E$1918:$CZ$1918,'Dvd Calendar'!$E$1911:$CZ$1911)=0)),"")))</f>
        <v/>
      </c>
      <c r="F224" s="77">
        <f>IF(F$49="","",IF($B224="","",IFERROR(SUMIFS('Dvd Calendar'!$E$1919:$CZ$1919,'Dvd Calendar'!$E$1918:$CZ$1918,"&gt;"&amp;F$48,'Dvd Calendar'!$E$1918:$CZ$1918,"&lt;="&amp;F$49)+SUMPRODUCT(('Dvd Calendar'!$E$1911:$CZ$1911&gt;F$48)*('Dvd Calendar'!$E$1911:$CZ$1911&lt;=F$49)*'Dvd Calendar'!$E$1914:$CZ$1914*(('Dvd Calendar'!$E$1916:$CZ$1916='Field Check'!$C$53)*('Field Check'!$C$53&lt;&gt;"")+('Dvd Calendar'!$E$1916:$CZ$1916='Field Check'!$C$54)*('Field Check'!$C$54&lt;&gt;"")+('Dvd Calendar'!$E$1916:$CZ$1916='Field Check'!$C$55)*('Field Check'!$C$55&lt;&gt;"")+('Dvd Calendar'!$E$1916:$CZ$1916='Field Check'!$C$56)*('Field Check'!$C$56&lt;&gt;"")+('Dvd Calendar'!$E$1916:$CZ$1916='Field Check'!$C$57)*('Field Check'!$C$57&lt;&gt;""))*(COUNTIF('Dvd Calendar'!$E$1918:$CZ$1918,'Dvd Calendar'!$E$1911:$CZ$1911)=0)),"")))</f>
        <v/>
      </c>
      <c r="G224" s="77">
        <f>IF(G$49="","",IF($B224="","",IFERROR(SUMIFS('Dvd Calendar'!$E$1919:$CZ$1919,'Dvd Calendar'!$E$1918:$CZ$1918,"&gt;"&amp;G$48,'Dvd Calendar'!$E$1918:$CZ$1918,"&lt;="&amp;G$49)+SUMPRODUCT(('Dvd Calendar'!$E$1911:$CZ$1911&gt;G$48)*('Dvd Calendar'!$E$1911:$CZ$1911&lt;=G$49)*'Dvd Calendar'!$E$1914:$CZ$1914*(('Dvd Calendar'!$E$1916:$CZ$1916='Field Check'!$C$53)*('Field Check'!$C$53&lt;&gt;"")+('Dvd Calendar'!$E$1916:$CZ$1916='Field Check'!$C$54)*('Field Check'!$C$54&lt;&gt;"")+('Dvd Calendar'!$E$1916:$CZ$1916='Field Check'!$C$55)*('Field Check'!$C$55&lt;&gt;"")+('Dvd Calendar'!$E$1916:$CZ$1916='Field Check'!$C$56)*('Field Check'!$C$56&lt;&gt;"")+('Dvd Calendar'!$E$1916:$CZ$1916='Field Check'!$C$57)*('Field Check'!$C$57&lt;&gt;""))*(COUNTIF('Dvd Calendar'!$E$1918:$CZ$1918,'Dvd Calendar'!$E$1911:$CZ$1911)=0)),"")))</f>
        <v/>
      </c>
      <c r="H224" s="77">
        <f>IF(H$49="","",IF($B224="","",IFERROR(SUMIFS('Dvd Calendar'!$E$1919:$CZ$1919,'Dvd Calendar'!$E$1918:$CZ$1918,"&gt;"&amp;H$48,'Dvd Calendar'!$E$1918:$CZ$1918,"&lt;="&amp;H$49)+SUMPRODUCT(('Dvd Calendar'!$E$1911:$CZ$1911&gt;H$48)*('Dvd Calendar'!$E$1911:$CZ$1911&lt;=H$49)*'Dvd Calendar'!$E$1914:$CZ$1914*(('Dvd Calendar'!$E$1916:$CZ$1916='Field Check'!$C$53)*('Field Check'!$C$53&lt;&gt;"")+('Dvd Calendar'!$E$1916:$CZ$1916='Field Check'!$C$54)*('Field Check'!$C$54&lt;&gt;"")+('Dvd Calendar'!$E$1916:$CZ$1916='Field Check'!$C$55)*('Field Check'!$C$55&lt;&gt;"")+('Dvd Calendar'!$E$1916:$CZ$1916='Field Check'!$C$56)*('Field Check'!$C$56&lt;&gt;"")+('Dvd Calendar'!$E$1916:$CZ$1916='Field Check'!$C$57)*('Field Check'!$C$57&lt;&gt;""))*(COUNTIF('Dvd Calendar'!$E$1918:$CZ$1918,'Dvd Calendar'!$E$1911:$CZ$1911)=0)),"")))</f>
        <v/>
      </c>
      <c r="I224" s="77">
        <f>IF(I$49="","",IF($B224="","",IFERROR(SUMIFS('Dvd Calendar'!$E$1919:$CZ$1919,'Dvd Calendar'!$E$1918:$CZ$1918,"&gt;"&amp;I$48,'Dvd Calendar'!$E$1918:$CZ$1918,"&lt;="&amp;I$49)+SUMPRODUCT(('Dvd Calendar'!$E$1911:$CZ$1911&gt;I$48)*('Dvd Calendar'!$E$1911:$CZ$1911&lt;=I$49)*'Dvd Calendar'!$E$1914:$CZ$1914*(('Dvd Calendar'!$E$1916:$CZ$1916='Field Check'!$C$53)*('Field Check'!$C$53&lt;&gt;"")+('Dvd Calendar'!$E$1916:$CZ$1916='Field Check'!$C$54)*('Field Check'!$C$54&lt;&gt;"")+('Dvd Calendar'!$E$1916:$CZ$1916='Field Check'!$C$55)*('Field Check'!$C$55&lt;&gt;"")+('Dvd Calendar'!$E$1916:$CZ$1916='Field Check'!$C$56)*('Field Check'!$C$56&lt;&gt;"")+('Dvd Calendar'!$E$1916:$CZ$1916='Field Check'!$C$57)*('Field Check'!$C$57&lt;&gt;""))*(COUNTIF('Dvd Calendar'!$E$1918:$CZ$1918,'Dvd Calendar'!$E$1911:$CZ$1911)=0)),"")))</f>
        <v/>
      </c>
      <c r="J224" s="77">
        <f>IF(J$49="","",IF($B224="","",IFERROR(SUMIFS('Dvd Calendar'!$E$1919:$CZ$1919,'Dvd Calendar'!$E$1918:$CZ$1918,"&gt;"&amp;J$48,'Dvd Calendar'!$E$1918:$CZ$1918,"&lt;="&amp;J$49)+SUMPRODUCT(('Dvd Calendar'!$E$1911:$CZ$1911&gt;J$48)*('Dvd Calendar'!$E$1911:$CZ$1911&lt;=J$49)*'Dvd Calendar'!$E$1914:$CZ$1914*(('Dvd Calendar'!$E$1916:$CZ$1916='Field Check'!$C$53)*('Field Check'!$C$53&lt;&gt;"")+('Dvd Calendar'!$E$1916:$CZ$1916='Field Check'!$C$54)*('Field Check'!$C$54&lt;&gt;"")+('Dvd Calendar'!$E$1916:$CZ$1916='Field Check'!$C$55)*('Field Check'!$C$55&lt;&gt;"")+('Dvd Calendar'!$E$1916:$CZ$1916='Field Check'!$C$56)*('Field Check'!$C$56&lt;&gt;"")+('Dvd Calendar'!$E$1916:$CZ$1916='Field Check'!$C$57)*('Field Check'!$C$57&lt;&gt;""))*(COUNTIF('Dvd Calendar'!$E$1918:$CZ$1918,'Dvd Calendar'!$E$1911:$CZ$1911)=0)),"")))</f>
        <v/>
      </c>
      <c r="K224" s="77">
        <f>IF(K$49="","",IF($B224="","",IFERROR(SUMIFS('Dvd Calendar'!$E$1919:$CZ$1919,'Dvd Calendar'!$E$1918:$CZ$1918,"&gt;"&amp;K$48,'Dvd Calendar'!$E$1918:$CZ$1918,"&lt;="&amp;K$49)+SUMPRODUCT(('Dvd Calendar'!$E$1911:$CZ$1911&gt;K$48)*('Dvd Calendar'!$E$1911:$CZ$1911&lt;=K$49)*'Dvd Calendar'!$E$1914:$CZ$1914*(('Dvd Calendar'!$E$1916:$CZ$1916='Field Check'!$C$53)*('Field Check'!$C$53&lt;&gt;"")+('Dvd Calendar'!$E$1916:$CZ$1916='Field Check'!$C$54)*('Field Check'!$C$54&lt;&gt;"")+('Dvd Calendar'!$E$1916:$CZ$1916='Field Check'!$C$55)*('Field Check'!$C$55&lt;&gt;"")+('Dvd Calendar'!$E$1916:$CZ$1916='Field Check'!$C$56)*('Field Check'!$C$56&lt;&gt;"")+('Dvd Calendar'!$E$1916:$CZ$1916='Field Check'!$C$57)*('Field Check'!$C$57&lt;&gt;""))*(COUNTIF('Dvd Calendar'!$E$1918:$CZ$1918,'Dvd Calendar'!$E$1911:$CZ$1911)=0)),"")))</f>
        <v/>
      </c>
      <c r="L224" s="77">
        <f>IF(L$49="","",IF($B224="","",IFERROR(SUMIFS('Dvd Calendar'!$E$1919:$CZ$1919,'Dvd Calendar'!$E$1918:$CZ$1918,"&gt;"&amp;L$48,'Dvd Calendar'!$E$1918:$CZ$1918,"&lt;="&amp;L$49)+SUMPRODUCT(('Dvd Calendar'!$E$1911:$CZ$1911&gt;L$48)*('Dvd Calendar'!$E$1911:$CZ$1911&lt;=L$49)*'Dvd Calendar'!$E$1914:$CZ$1914*(('Dvd Calendar'!$E$1916:$CZ$1916='Field Check'!$C$53)*('Field Check'!$C$53&lt;&gt;"")+('Dvd Calendar'!$E$1916:$CZ$1916='Field Check'!$C$54)*('Field Check'!$C$54&lt;&gt;"")+('Dvd Calendar'!$E$1916:$CZ$1916='Field Check'!$C$55)*('Field Check'!$C$55&lt;&gt;"")+('Dvd Calendar'!$E$1916:$CZ$1916='Field Check'!$C$56)*('Field Check'!$C$56&lt;&gt;"")+('Dvd Calendar'!$E$1916:$CZ$1916='Field Check'!$C$57)*('Field Check'!$C$57&lt;&gt;""))*(COUNTIF('Dvd Calendar'!$E$1918:$CZ$1918,'Dvd Calendar'!$E$1911:$CZ$1911)=0)),"")))</f>
        <v/>
      </c>
      <c r="M224" s="77">
        <f>IF(M$49="","",IF($B224="","",IFERROR(SUMIFS('Dvd Calendar'!$E$1919:$CZ$1919,'Dvd Calendar'!$E$1918:$CZ$1918,"&gt;"&amp;M$48,'Dvd Calendar'!$E$1918:$CZ$1918,"&lt;="&amp;M$49)+SUMPRODUCT(('Dvd Calendar'!$E$1911:$CZ$1911&gt;M$48)*('Dvd Calendar'!$E$1911:$CZ$1911&lt;=M$49)*'Dvd Calendar'!$E$1914:$CZ$1914*(('Dvd Calendar'!$E$1916:$CZ$1916='Field Check'!$C$53)*('Field Check'!$C$53&lt;&gt;"")+('Dvd Calendar'!$E$1916:$CZ$1916='Field Check'!$C$54)*('Field Check'!$C$54&lt;&gt;"")+('Dvd Calendar'!$E$1916:$CZ$1916='Field Check'!$C$55)*('Field Check'!$C$55&lt;&gt;"")+('Dvd Calendar'!$E$1916:$CZ$1916='Field Check'!$C$56)*('Field Check'!$C$56&lt;&gt;"")+('Dvd Calendar'!$E$1916:$CZ$1916='Field Check'!$C$57)*('Field Check'!$C$57&lt;&gt;""))*(COUNTIF('Dvd Calendar'!$E$1918:$CZ$1918,'Dvd Calendar'!$E$1911:$CZ$1911)=0)),"")))</f>
        <v/>
      </c>
      <c r="N224" s="77">
        <f>IF(N$49="","",IF($B224="","",IFERROR(SUMIFS('Dvd Calendar'!$E$1919:$CZ$1919,'Dvd Calendar'!$E$1918:$CZ$1918,"&gt;"&amp;N$48,'Dvd Calendar'!$E$1918:$CZ$1918,"&lt;="&amp;N$49)+SUMPRODUCT(('Dvd Calendar'!$E$1911:$CZ$1911&gt;N$48)*('Dvd Calendar'!$E$1911:$CZ$1911&lt;=N$49)*'Dvd Calendar'!$E$1914:$CZ$1914*(('Dvd Calendar'!$E$1916:$CZ$1916='Field Check'!$C$53)*('Field Check'!$C$53&lt;&gt;"")+('Dvd Calendar'!$E$1916:$CZ$1916='Field Check'!$C$54)*('Field Check'!$C$54&lt;&gt;"")+('Dvd Calendar'!$E$1916:$CZ$1916='Field Check'!$C$55)*('Field Check'!$C$55&lt;&gt;"")+('Dvd Calendar'!$E$1916:$CZ$1916='Field Check'!$C$56)*('Field Check'!$C$56&lt;&gt;"")+('Dvd Calendar'!$E$1916:$CZ$1916='Field Check'!$C$57)*('Field Check'!$C$57&lt;&gt;""))*(COUNTIF('Dvd Calendar'!$E$1918:$CZ$1918,'Dvd Calendar'!$E$1911:$CZ$1911)=0)),"")))</f>
        <v/>
      </c>
      <c r="O224" s="77">
        <f>IF(O$49="","",IF($B224="","",IFERROR(SUMIFS('Dvd Calendar'!$E$1919:$CZ$1919,'Dvd Calendar'!$E$1918:$CZ$1918,"&gt;"&amp;O$48,'Dvd Calendar'!$E$1918:$CZ$1918,"&lt;="&amp;O$49)+SUMPRODUCT(('Dvd Calendar'!$E$1911:$CZ$1911&gt;O$48)*('Dvd Calendar'!$E$1911:$CZ$1911&lt;=O$49)*'Dvd Calendar'!$E$1914:$CZ$1914*(('Dvd Calendar'!$E$1916:$CZ$1916='Field Check'!$C$53)*('Field Check'!$C$53&lt;&gt;"")+('Dvd Calendar'!$E$1916:$CZ$1916='Field Check'!$C$54)*('Field Check'!$C$54&lt;&gt;"")+('Dvd Calendar'!$E$1916:$CZ$1916='Field Check'!$C$55)*('Field Check'!$C$55&lt;&gt;"")+('Dvd Calendar'!$E$1916:$CZ$1916='Field Check'!$C$56)*('Field Check'!$C$56&lt;&gt;"")+('Dvd Calendar'!$E$1916:$CZ$1916='Field Check'!$C$57)*('Field Check'!$C$57&lt;&gt;""))*(COUNTIF('Dvd Calendar'!$E$1918:$CZ$1918,'Dvd Calendar'!$E$1911:$CZ$1911)=0)),"")))</f>
        <v/>
      </c>
      <c r="P224" s="77">
        <f>IF(P$49="","",IF($B224="","",IFERROR(SUMIFS('Dvd Calendar'!$E$1919:$CZ$1919,'Dvd Calendar'!$E$1918:$CZ$1918,"&gt;"&amp;P$48,'Dvd Calendar'!$E$1918:$CZ$1918,"&lt;="&amp;P$49)+SUMPRODUCT(('Dvd Calendar'!$E$1911:$CZ$1911&gt;P$48)*('Dvd Calendar'!$E$1911:$CZ$1911&lt;=P$49)*'Dvd Calendar'!$E$1914:$CZ$1914*(('Dvd Calendar'!$E$1916:$CZ$1916='Field Check'!$C$53)*('Field Check'!$C$53&lt;&gt;"")+('Dvd Calendar'!$E$1916:$CZ$1916='Field Check'!$C$54)*('Field Check'!$C$54&lt;&gt;"")+('Dvd Calendar'!$E$1916:$CZ$1916='Field Check'!$C$55)*('Field Check'!$C$55&lt;&gt;"")+('Dvd Calendar'!$E$1916:$CZ$1916='Field Check'!$C$56)*('Field Check'!$C$56&lt;&gt;"")+('Dvd Calendar'!$E$1916:$CZ$1916='Field Check'!$C$57)*('Field Check'!$C$57&lt;&gt;""))*(COUNTIF('Dvd Calendar'!$E$1918:$CZ$1918,'Dvd Calendar'!$E$1911:$CZ$1911)=0)),"")))</f>
        <v/>
      </c>
      <c r="Q224" s="77">
        <f>IF(Q$49="","",IF($B224="","",IFERROR(SUMIFS('Dvd Calendar'!$E$1919:$CZ$1919,'Dvd Calendar'!$E$1918:$CZ$1918,"&gt;"&amp;Q$48,'Dvd Calendar'!$E$1918:$CZ$1918,"&lt;="&amp;Q$49)+SUMPRODUCT(('Dvd Calendar'!$E$1911:$CZ$1911&gt;Q$48)*('Dvd Calendar'!$E$1911:$CZ$1911&lt;=Q$49)*'Dvd Calendar'!$E$1914:$CZ$1914*(('Dvd Calendar'!$E$1916:$CZ$1916='Field Check'!$C$53)*('Field Check'!$C$53&lt;&gt;"")+('Dvd Calendar'!$E$1916:$CZ$1916='Field Check'!$C$54)*('Field Check'!$C$54&lt;&gt;"")+('Dvd Calendar'!$E$1916:$CZ$1916='Field Check'!$C$55)*('Field Check'!$C$55&lt;&gt;"")+('Dvd Calendar'!$E$1916:$CZ$1916='Field Check'!$C$56)*('Field Check'!$C$56&lt;&gt;"")+('Dvd Calendar'!$E$1916:$CZ$1916='Field Check'!$C$57)*('Field Check'!$C$57&lt;&gt;""))*(COUNTIF('Dvd Calendar'!$E$1918:$CZ$1918,'Dvd Calendar'!$E$1911:$CZ$1911)=0)),"")))</f>
        <v/>
      </c>
      <c r="R224" s="77">
        <f>IF(R$49="","",IF($B224="","",IFERROR(SUMIFS('Dvd Calendar'!$E$1919:$CZ$1919,'Dvd Calendar'!$E$1918:$CZ$1918,"&gt;"&amp;R$48,'Dvd Calendar'!$E$1918:$CZ$1918,"&lt;="&amp;R$49)+SUMPRODUCT(('Dvd Calendar'!$E$1911:$CZ$1911&gt;R$48)*('Dvd Calendar'!$E$1911:$CZ$1911&lt;=R$49)*'Dvd Calendar'!$E$1914:$CZ$1914*(('Dvd Calendar'!$E$1916:$CZ$1916='Field Check'!$C$53)*('Field Check'!$C$53&lt;&gt;"")+('Dvd Calendar'!$E$1916:$CZ$1916='Field Check'!$C$54)*('Field Check'!$C$54&lt;&gt;"")+('Dvd Calendar'!$E$1916:$CZ$1916='Field Check'!$C$55)*('Field Check'!$C$55&lt;&gt;"")+('Dvd Calendar'!$E$1916:$CZ$1916='Field Check'!$C$56)*('Field Check'!$C$56&lt;&gt;"")+('Dvd Calendar'!$E$1916:$CZ$1916='Field Check'!$C$57)*('Field Check'!$C$57&lt;&gt;""))*(COUNTIF('Dvd Calendar'!$E$1918:$CZ$1918,'Dvd Calendar'!$E$1911:$CZ$1911)=0)),"")))</f>
        <v/>
      </c>
    </row>
    <row r="225">
      <c r="B225" s="126">
        <f>IF('AS51'!$C$180="","",'AS51'!$C$180)</f>
        <v/>
      </c>
      <c r="C225" s="77">
        <f>IF(C$49="","",IF($B225="","",IFERROR(SUMIFS('Dvd Calendar'!$E$1930:$CZ$1930,'Dvd Calendar'!$E$1929:$CZ$1929,"&gt;"&amp;C$48,'Dvd Calendar'!$E$1929:$CZ$1929,"&lt;="&amp;C$49)+SUMPRODUCT(('Dvd Calendar'!$E$1922:$CZ$1922&gt;C$48)*('Dvd Calendar'!$E$1922:$CZ$1922&lt;=C$49)*'Dvd Calendar'!$E$1925:$CZ$1925*(('Dvd Calendar'!$E$1927:$CZ$1927='Field Check'!$C$53)*('Field Check'!$C$53&lt;&gt;"")+('Dvd Calendar'!$E$1927:$CZ$1927='Field Check'!$C$54)*('Field Check'!$C$54&lt;&gt;"")+('Dvd Calendar'!$E$1927:$CZ$1927='Field Check'!$C$55)*('Field Check'!$C$55&lt;&gt;"")+('Dvd Calendar'!$E$1927:$CZ$1927='Field Check'!$C$56)*('Field Check'!$C$56&lt;&gt;"")+('Dvd Calendar'!$E$1927:$CZ$1927='Field Check'!$C$57)*('Field Check'!$C$57&lt;&gt;""))*(COUNTIF('Dvd Calendar'!$E$1929:$CZ$1929,'Dvd Calendar'!$E$1922:$CZ$1922)=0)),"")))</f>
        <v/>
      </c>
      <c r="D225" s="77">
        <f>IF(D$49="","",IF($B225="","",IFERROR(SUMIFS('Dvd Calendar'!$E$1930:$CZ$1930,'Dvd Calendar'!$E$1929:$CZ$1929,"&gt;"&amp;D$48,'Dvd Calendar'!$E$1929:$CZ$1929,"&lt;="&amp;D$49)+SUMPRODUCT(('Dvd Calendar'!$E$1922:$CZ$1922&gt;D$48)*('Dvd Calendar'!$E$1922:$CZ$1922&lt;=D$49)*'Dvd Calendar'!$E$1925:$CZ$1925*(('Dvd Calendar'!$E$1927:$CZ$1927='Field Check'!$C$53)*('Field Check'!$C$53&lt;&gt;"")+('Dvd Calendar'!$E$1927:$CZ$1927='Field Check'!$C$54)*('Field Check'!$C$54&lt;&gt;"")+('Dvd Calendar'!$E$1927:$CZ$1927='Field Check'!$C$55)*('Field Check'!$C$55&lt;&gt;"")+('Dvd Calendar'!$E$1927:$CZ$1927='Field Check'!$C$56)*('Field Check'!$C$56&lt;&gt;"")+('Dvd Calendar'!$E$1927:$CZ$1927='Field Check'!$C$57)*('Field Check'!$C$57&lt;&gt;""))*(COUNTIF('Dvd Calendar'!$E$1929:$CZ$1929,'Dvd Calendar'!$E$1922:$CZ$1922)=0)),"")))</f>
        <v/>
      </c>
      <c r="E225" s="77">
        <f>IF(E$49="","",IF($B225="","",IFERROR(SUMIFS('Dvd Calendar'!$E$1930:$CZ$1930,'Dvd Calendar'!$E$1929:$CZ$1929,"&gt;"&amp;E$48,'Dvd Calendar'!$E$1929:$CZ$1929,"&lt;="&amp;E$49)+SUMPRODUCT(('Dvd Calendar'!$E$1922:$CZ$1922&gt;E$48)*('Dvd Calendar'!$E$1922:$CZ$1922&lt;=E$49)*'Dvd Calendar'!$E$1925:$CZ$1925*(('Dvd Calendar'!$E$1927:$CZ$1927='Field Check'!$C$53)*('Field Check'!$C$53&lt;&gt;"")+('Dvd Calendar'!$E$1927:$CZ$1927='Field Check'!$C$54)*('Field Check'!$C$54&lt;&gt;"")+('Dvd Calendar'!$E$1927:$CZ$1927='Field Check'!$C$55)*('Field Check'!$C$55&lt;&gt;"")+('Dvd Calendar'!$E$1927:$CZ$1927='Field Check'!$C$56)*('Field Check'!$C$56&lt;&gt;"")+('Dvd Calendar'!$E$1927:$CZ$1927='Field Check'!$C$57)*('Field Check'!$C$57&lt;&gt;""))*(COUNTIF('Dvd Calendar'!$E$1929:$CZ$1929,'Dvd Calendar'!$E$1922:$CZ$1922)=0)),"")))</f>
        <v/>
      </c>
      <c r="F225" s="77">
        <f>IF(F$49="","",IF($B225="","",IFERROR(SUMIFS('Dvd Calendar'!$E$1930:$CZ$1930,'Dvd Calendar'!$E$1929:$CZ$1929,"&gt;"&amp;F$48,'Dvd Calendar'!$E$1929:$CZ$1929,"&lt;="&amp;F$49)+SUMPRODUCT(('Dvd Calendar'!$E$1922:$CZ$1922&gt;F$48)*('Dvd Calendar'!$E$1922:$CZ$1922&lt;=F$49)*'Dvd Calendar'!$E$1925:$CZ$1925*(('Dvd Calendar'!$E$1927:$CZ$1927='Field Check'!$C$53)*('Field Check'!$C$53&lt;&gt;"")+('Dvd Calendar'!$E$1927:$CZ$1927='Field Check'!$C$54)*('Field Check'!$C$54&lt;&gt;"")+('Dvd Calendar'!$E$1927:$CZ$1927='Field Check'!$C$55)*('Field Check'!$C$55&lt;&gt;"")+('Dvd Calendar'!$E$1927:$CZ$1927='Field Check'!$C$56)*('Field Check'!$C$56&lt;&gt;"")+('Dvd Calendar'!$E$1927:$CZ$1927='Field Check'!$C$57)*('Field Check'!$C$57&lt;&gt;""))*(COUNTIF('Dvd Calendar'!$E$1929:$CZ$1929,'Dvd Calendar'!$E$1922:$CZ$1922)=0)),"")))</f>
        <v/>
      </c>
      <c r="G225" s="77">
        <f>IF(G$49="","",IF($B225="","",IFERROR(SUMIFS('Dvd Calendar'!$E$1930:$CZ$1930,'Dvd Calendar'!$E$1929:$CZ$1929,"&gt;"&amp;G$48,'Dvd Calendar'!$E$1929:$CZ$1929,"&lt;="&amp;G$49)+SUMPRODUCT(('Dvd Calendar'!$E$1922:$CZ$1922&gt;G$48)*('Dvd Calendar'!$E$1922:$CZ$1922&lt;=G$49)*'Dvd Calendar'!$E$1925:$CZ$1925*(('Dvd Calendar'!$E$1927:$CZ$1927='Field Check'!$C$53)*('Field Check'!$C$53&lt;&gt;"")+('Dvd Calendar'!$E$1927:$CZ$1927='Field Check'!$C$54)*('Field Check'!$C$54&lt;&gt;"")+('Dvd Calendar'!$E$1927:$CZ$1927='Field Check'!$C$55)*('Field Check'!$C$55&lt;&gt;"")+('Dvd Calendar'!$E$1927:$CZ$1927='Field Check'!$C$56)*('Field Check'!$C$56&lt;&gt;"")+('Dvd Calendar'!$E$1927:$CZ$1927='Field Check'!$C$57)*('Field Check'!$C$57&lt;&gt;""))*(COUNTIF('Dvd Calendar'!$E$1929:$CZ$1929,'Dvd Calendar'!$E$1922:$CZ$1922)=0)),"")))</f>
        <v/>
      </c>
      <c r="H225" s="77">
        <f>IF(H$49="","",IF($B225="","",IFERROR(SUMIFS('Dvd Calendar'!$E$1930:$CZ$1930,'Dvd Calendar'!$E$1929:$CZ$1929,"&gt;"&amp;H$48,'Dvd Calendar'!$E$1929:$CZ$1929,"&lt;="&amp;H$49)+SUMPRODUCT(('Dvd Calendar'!$E$1922:$CZ$1922&gt;H$48)*('Dvd Calendar'!$E$1922:$CZ$1922&lt;=H$49)*'Dvd Calendar'!$E$1925:$CZ$1925*(('Dvd Calendar'!$E$1927:$CZ$1927='Field Check'!$C$53)*('Field Check'!$C$53&lt;&gt;"")+('Dvd Calendar'!$E$1927:$CZ$1927='Field Check'!$C$54)*('Field Check'!$C$54&lt;&gt;"")+('Dvd Calendar'!$E$1927:$CZ$1927='Field Check'!$C$55)*('Field Check'!$C$55&lt;&gt;"")+('Dvd Calendar'!$E$1927:$CZ$1927='Field Check'!$C$56)*('Field Check'!$C$56&lt;&gt;"")+('Dvd Calendar'!$E$1927:$CZ$1927='Field Check'!$C$57)*('Field Check'!$C$57&lt;&gt;""))*(COUNTIF('Dvd Calendar'!$E$1929:$CZ$1929,'Dvd Calendar'!$E$1922:$CZ$1922)=0)),"")))</f>
        <v/>
      </c>
      <c r="I225" s="77">
        <f>IF(I$49="","",IF($B225="","",IFERROR(SUMIFS('Dvd Calendar'!$E$1930:$CZ$1930,'Dvd Calendar'!$E$1929:$CZ$1929,"&gt;"&amp;I$48,'Dvd Calendar'!$E$1929:$CZ$1929,"&lt;="&amp;I$49)+SUMPRODUCT(('Dvd Calendar'!$E$1922:$CZ$1922&gt;I$48)*('Dvd Calendar'!$E$1922:$CZ$1922&lt;=I$49)*'Dvd Calendar'!$E$1925:$CZ$1925*(('Dvd Calendar'!$E$1927:$CZ$1927='Field Check'!$C$53)*('Field Check'!$C$53&lt;&gt;"")+('Dvd Calendar'!$E$1927:$CZ$1927='Field Check'!$C$54)*('Field Check'!$C$54&lt;&gt;"")+('Dvd Calendar'!$E$1927:$CZ$1927='Field Check'!$C$55)*('Field Check'!$C$55&lt;&gt;"")+('Dvd Calendar'!$E$1927:$CZ$1927='Field Check'!$C$56)*('Field Check'!$C$56&lt;&gt;"")+('Dvd Calendar'!$E$1927:$CZ$1927='Field Check'!$C$57)*('Field Check'!$C$57&lt;&gt;""))*(COUNTIF('Dvd Calendar'!$E$1929:$CZ$1929,'Dvd Calendar'!$E$1922:$CZ$1922)=0)),"")))</f>
        <v/>
      </c>
      <c r="J225" s="77">
        <f>IF(J$49="","",IF($B225="","",IFERROR(SUMIFS('Dvd Calendar'!$E$1930:$CZ$1930,'Dvd Calendar'!$E$1929:$CZ$1929,"&gt;"&amp;J$48,'Dvd Calendar'!$E$1929:$CZ$1929,"&lt;="&amp;J$49)+SUMPRODUCT(('Dvd Calendar'!$E$1922:$CZ$1922&gt;J$48)*('Dvd Calendar'!$E$1922:$CZ$1922&lt;=J$49)*'Dvd Calendar'!$E$1925:$CZ$1925*(('Dvd Calendar'!$E$1927:$CZ$1927='Field Check'!$C$53)*('Field Check'!$C$53&lt;&gt;"")+('Dvd Calendar'!$E$1927:$CZ$1927='Field Check'!$C$54)*('Field Check'!$C$54&lt;&gt;"")+('Dvd Calendar'!$E$1927:$CZ$1927='Field Check'!$C$55)*('Field Check'!$C$55&lt;&gt;"")+('Dvd Calendar'!$E$1927:$CZ$1927='Field Check'!$C$56)*('Field Check'!$C$56&lt;&gt;"")+('Dvd Calendar'!$E$1927:$CZ$1927='Field Check'!$C$57)*('Field Check'!$C$57&lt;&gt;""))*(COUNTIF('Dvd Calendar'!$E$1929:$CZ$1929,'Dvd Calendar'!$E$1922:$CZ$1922)=0)),"")))</f>
        <v/>
      </c>
      <c r="K225" s="77">
        <f>IF(K$49="","",IF($B225="","",IFERROR(SUMIFS('Dvd Calendar'!$E$1930:$CZ$1930,'Dvd Calendar'!$E$1929:$CZ$1929,"&gt;"&amp;K$48,'Dvd Calendar'!$E$1929:$CZ$1929,"&lt;="&amp;K$49)+SUMPRODUCT(('Dvd Calendar'!$E$1922:$CZ$1922&gt;K$48)*('Dvd Calendar'!$E$1922:$CZ$1922&lt;=K$49)*'Dvd Calendar'!$E$1925:$CZ$1925*(('Dvd Calendar'!$E$1927:$CZ$1927='Field Check'!$C$53)*('Field Check'!$C$53&lt;&gt;"")+('Dvd Calendar'!$E$1927:$CZ$1927='Field Check'!$C$54)*('Field Check'!$C$54&lt;&gt;"")+('Dvd Calendar'!$E$1927:$CZ$1927='Field Check'!$C$55)*('Field Check'!$C$55&lt;&gt;"")+('Dvd Calendar'!$E$1927:$CZ$1927='Field Check'!$C$56)*('Field Check'!$C$56&lt;&gt;"")+('Dvd Calendar'!$E$1927:$CZ$1927='Field Check'!$C$57)*('Field Check'!$C$57&lt;&gt;""))*(COUNTIF('Dvd Calendar'!$E$1929:$CZ$1929,'Dvd Calendar'!$E$1922:$CZ$1922)=0)),"")))</f>
        <v/>
      </c>
      <c r="L225" s="77">
        <f>IF(L$49="","",IF($B225="","",IFERROR(SUMIFS('Dvd Calendar'!$E$1930:$CZ$1930,'Dvd Calendar'!$E$1929:$CZ$1929,"&gt;"&amp;L$48,'Dvd Calendar'!$E$1929:$CZ$1929,"&lt;="&amp;L$49)+SUMPRODUCT(('Dvd Calendar'!$E$1922:$CZ$1922&gt;L$48)*('Dvd Calendar'!$E$1922:$CZ$1922&lt;=L$49)*'Dvd Calendar'!$E$1925:$CZ$1925*(('Dvd Calendar'!$E$1927:$CZ$1927='Field Check'!$C$53)*('Field Check'!$C$53&lt;&gt;"")+('Dvd Calendar'!$E$1927:$CZ$1927='Field Check'!$C$54)*('Field Check'!$C$54&lt;&gt;"")+('Dvd Calendar'!$E$1927:$CZ$1927='Field Check'!$C$55)*('Field Check'!$C$55&lt;&gt;"")+('Dvd Calendar'!$E$1927:$CZ$1927='Field Check'!$C$56)*('Field Check'!$C$56&lt;&gt;"")+('Dvd Calendar'!$E$1927:$CZ$1927='Field Check'!$C$57)*('Field Check'!$C$57&lt;&gt;""))*(COUNTIF('Dvd Calendar'!$E$1929:$CZ$1929,'Dvd Calendar'!$E$1922:$CZ$1922)=0)),"")))</f>
        <v/>
      </c>
      <c r="M225" s="77">
        <f>IF(M$49="","",IF($B225="","",IFERROR(SUMIFS('Dvd Calendar'!$E$1930:$CZ$1930,'Dvd Calendar'!$E$1929:$CZ$1929,"&gt;"&amp;M$48,'Dvd Calendar'!$E$1929:$CZ$1929,"&lt;="&amp;M$49)+SUMPRODUCT(('Dvd Calendar'!$E$1922:$CZ$1922&gt;M$48)*('Dvd Calendar'!$E$1922:$CZ$1922&lt;=M$49)*'Dvd Calendar'!$E$1925:$CZ$1925*(('Dvd Calendar'!$E$1927:$CZ$1927='Field Check'!$C$53)*('Field Check'!$C$53&lt;&gt;"")+('Dvd Calendar'!$E$1927:$CZ$1927='Field Check'!$C$54)*('Field Check'!$C$54&lt;&gt;"")+('Dvd Calendar'!$E$1927:$CZ$1927='Field Check'!$C$55)*('Field Check'!$C$55&lt;&gt;"")+('Dvd Calendar'!$E$1927:$CZ$1927='Field Check'!$C$56)*('Field Check'!$C$56&lt;&gt;"")+('Dvd Calendar'!$E$1927:$CZ$1927='Field Check'!$C$57)*('Field Check'!$C$57&lt;&gt;""))*(COUNTIF('Dvd Calendar'!$E$1929:$CZ$1929,'Dvd Calendar'!$E$1922:$CZ$1922)=0)),"")))</f>
        <v/>
      </c>
      <c r="N225" s="77">
        <f>IF(N$49="","",IF($B225="","",IFERROR(SUMIFS('Dvd Calendar'!$E$1930:$CZ$1930,'Dvd Calendar'!$E$1929:$CZ$1929,"&gt;"&amp;N$48,'Dvd Calendar'!$E$1929:$CZ$1929,"&lt;="&amp;N$49)+SUMPRODUCT(('Dvd Calendar'!$E$1922:$CZ$1922&gt;N$48)*('Dvd Calendar'!$E$1922:$CZ$1922&lt;=N$49)*'Dvd Calendar'!$E$1925:$CZ$1925*(('Dvd Calendar'!$E$1927:$CZ$1927='Field Check'!$C$53)*('Field Check'!$C$53&lt;&gt;"")+('Dvd Calendar'!$E$1927:$CZ$1927='Field Check'!$C$54)*('Field Check'!$C$54&lt;&gt;"")+('Dvd Calendar'!$E$1927:$CZ$1927='Field Check'!$C$55)*('Field Check'!$C$55&lt;&gt;"")+('Dvd Calendar'!$E$1927:$CZ$1927='Field Check'!$C$56)*('Field Check'!$C$56&lt;&gt;"")+('Dvd Calendar'!$E$1927:$CZ$1927='Field Check'!$C$57)*('Field Check'!$C$57&lt;&gt;""))*(COUNTIF('Dvd Calendar'!$E$1929:$CZ$1929,'Dvd Calendar'!$E$1922:$CZ$1922)=0)),"")))</f>
        <v/>
      </c>
      <c r="O225" s="77">
        <f>IF(O$49="","",IF($B225="","",IFERROR(SUMIFS('Dvd Calendar'!$E$1930:$CZ$1930,'Dvd Calendar'!$E$1929:$CZ$1929,"&gt;"&amp;O$48,'Dvd Calendar'!$E$1929:$CZ$1929,"&lt;="&amp;O$49)+SUMPRODUCT(('Dvd Calendar'!$E$1922:$CZ$1922&gt;O$48)*('Dvd Calendar'!$E$1922:$CZ$1922&lt;=O$49)*'Dvd Calendar'!$E$1925:$CZ$1925*(('Dvd Calendar'!$E$1927:$CZ$1927='Field Check'!$C$53)*('Field Check'!$C$53&lt;&gt;"")+('Dvd Calendar'!$E$1927:$CZ$1927='Field Check'!$C$54)*('Field Check'!$C$54&lt;&gt;"")+('Dvd Calendar'!$E$1927:$CZ$1927='Field Check'!$C$55)*('Field Check'!$C$55&lt;&gt;"")+('Dvd Calendar'!$E$1927:$CZ$1927='Field Check'!$C$56)*('Field Check'!$C$56&lt;&gt;"")+('Dvd Calendar'!$E$1927:$CZ$1927='Field Check'!$C$57)*('Field Check'!$C$57&lt;&gt;""))*(COUNTIF('Dvd Calendar'!$E$1929:$CZ$1929,'Dvd Calendar'!$E$1922:$CZ$1922)=0)),"")))</f>
        <v/>
      </c>
      <c r="P225" s="77">
        <f>IF(P$49="","",IF($B225="","",IFERROR(SUMIFS('Dvd Calendar'!$E$1930:$CZ$1930,'Dvd Calendar'!$E$1929:$CZ$1929,"&gt;"&amp;P$48,'Dvd Calendar'!$E$1929:$CZ$1929,"&lt;="&amp;P$49)+SUMPRODUCT(('Dvd Calendar'!$E$1922:$CZ$1922&gt;P$48)*('Dvd Calendar'!$E$1922:$CZ$1922&lt;=P$49)*'Dvd Calendar'!$E$1925:$CZ$1925*(('Dvd Calendar'!$E$1927:$CZ$1927='Field Check'!$C$53)*('Field Check'!$C$53&lt;&gt;"")+('Dvd Calendar'!$E$1927:$CZ$1927='Field Check'!$C$54)*('Field Check'!$C$54&lt;&gt;"")+('Dvd Calendar'!$E$1927:$CZ$1927='Field Check'!$C$55)*('Field Check'!$C$55&lt;&gt;"")+('Dvd Calendar'!$E$1927:$CZ$1927='Field Check'!$C$56)*('Field Check'!$C$56&lt;&gt;"")+('Dvd Calendar'!$E$1927:$CZ$1927='Field Check'!$C$57)*('Field Check'!$C$57&lt;&gt;""))*(COUNTIF('Dvd Calendar'!$E$1929:$CZ$1929,'Dvd Calendar'!$E$1922:$CZ$1922)=0)),"")))</f>
        <v/>
      </c>
      <c r="Q225" s="77">
        <f>IF(Q$49="","",IF($B225="","",IFERROR(SUMIFS('Dvd Calendar'!$E$1930:$CZ$1930,'Dvd Calendar'!$E$1929:$CZ$1929,"&gt;"&amp;Q$48,'Dvd Calendar'!$E$1929:$CZ$1929,"&lt;="&amp;Q$49)+SUMPRODUCT(('Dvd Calendar'!$E$1922:$CZ$1922&gt;Q$48)*('Dvd Calendar'!$E$1922:$CZ$1922&lt;=Q$49)*'Dvd Calendar'!$E$1925:$CZ$1925*(('Dvd Calendar'!$E$1927:$CZ$1927='Field Check'!$C$53)*('Field Check'!$C$53&lt;&gt;"")+('Dvd Calendar'!$E$1927:$CZ$1927='Field Check'!$C$54)*('Field Check'!$C$54&lt;&gt;"")+('Dvd Calendar'!$E$1927:$CZ$1927='Field Check'!$C$55)*('Field Check'!$C$55&lt;&gt;"")+('Dvd Calendar'!$E$1927:$CZ$1927='Field Check'!$C$56)*('Field Check'!$C$56&lt;&gt;"")+('Dvd Calendar'!$E$1927:$CZ$1927='Field Check'!$C$57)*('Field Check'!$C$57&lt;&gt;""))*(COUNTIF('Dvd Calendar'!$E$1929:$CZ$1929,'Dvd Calendar'!$E$1922:$CZ$1922)=0)),"")))</f>
        <v/>
      </c>
      <c r="R225" s="77">
        <f>IF(R$49="","",IF($B225="","",IFERROR(SUMIFS('Dvd Calendar'!$E$1930:$CZ$1930,'Dvd Calendar'!$E$1929:$CZ$1929,"&gt;"&amp;R$48,'Dvd Calendar'!$E$1929:$CZ$1929,"&lt;="&amp;R$49)+SUMPRODUCT(('Dvd Calendar'!$E$1922:$CZ$1922&gt;R$48)*('Dvd Calendar'!$E$1922:$CZ$1922&lt;=R$49)*'Dvd Calendar'!$E$1925:$CZ$1925*(('Dvd Calendar'!$E$1927:$CZ$1927='Field Check'!$C$53)*('Field Check'!$C$53&lt;&gt;"")+('Dvd Calendar'!$E$1927:$CZ$1927='Field Check'!$C$54)*('Field Check'!$C$54&lt;&gt;"")+('Dvd Calendar'!$E$1927:$CZ$1927='Field Check'!$C$55)*('Field Check'!$C$55&lt;&gt;"")+('Dvd Calendar'!$E$1927:$CZ$1927='Field Check'!$C$56)*('Field Check'!$C$56&lt;&gt;"")+('Dvd Calendar'!$E$1927:$CZ$1927='Field Check'!$C$57)*('Field Check'!$C$57&lt;&gt;""))*(COUNTIF('Dvd Calendar'!$E$1929:$CZ$1929,'Dvd Calendar'!$E$1922:$CZ$1922)=0)),"")))</f>
        <v/>
      </c>
    </row>
    <row r="226">
      <c r="B226" s="126">
        <f>IF('AS51'!$C$181="","",'AS51'!$C$181)</f>
        <v/>
      </c>
      <c r="C226" s="77">
        <f>IF(C$49="","",IF($B226="","",IFERROR(SUMIFS('Dvd Calendar'!$E$1941:$CZ$1941,'Dvd Calendar'!$E$1940:$CZ$1940,"&gt;"&amp;C$48,'Dvd Calendar'!$E$1940:$CZ$1940,"&lt;="&amp;C$49)+SUMPRODUCT(('Dvd Calendar'!$E$1933:$CZ$1933&gt;C$48)*('Dvd Calendar'!$E$1933:$CZ$1933&lt;=C$49)*'Dvd Calendar'!$E$1936:$CZ$1936*(('Dvd Calendar'!$E$1938:$CZ$1938='Field Check'!$C$53)*('Field Check'!$C$53&lt;&gt;"")+('Dvd Calendar'!$E$1938:$CZ$1938='Field Check'!$C$54)*('Field Check'!$C$54&lt;&gt;"")+('Dvd Calendar'!$E$1938:$CZ$1938='Field Check'!$C$55)*('Field Check'!$C$55&lt;&gt;"")+('Dvd Calendar'!$E$1938:$CZ$1938='Field Check'!$C$56)*('Field Check'!$C$56&lt;&gt;"")+('Dvd Calendar'!$E$1938:$CZ$1938='Field Check'!$C$57)*('Field Check'!$C$57&lt;&gt;""))*(COUNTIF('Dvd Calendar'!$E$1940:$CZ$1940,'Dvd Calendar'!$E$1933:$CZ$1933)=0)),"")))</f>
        <v/>
      </c>
      <c r="D226" s="77">
        <f>IF(D$49="","",IF($B226="","",IFERROR(SUMIFS('Dvd Calendar'!$E$1941:$CZ$1941,'Dvd Calendar'!$E$1940:$CZ$1940,"&gt;"&amp;D$48,'Dvd Calendar'!$E$1940:$CZ$1940,"&lt;="&amp;D$49)+SUMPRODUCT(('Dvd Calendar'!$E$1933:$CZ$1933&gt;D$48)*('Dvd Calendar'!$E$1933:$CZ$1933&lt;=D$49)*'Dvd Calendar'!$E$1936:$CZ$1936*(('Dvd Calendar'!$E$1938:$CZ$1938='Field Check'!$C$53)*('Field Check'!$C$53&lt;&gt;"")+('Dvd Calendar'!$E$1938:$CZ$1938='Field Check'!$C$54)*('Field Check'!$C$54&lt;&gt;"")+('Dvd Calendar'!$E$1938:$CZ$1938='Field Check'!$C$55)*('Field Check'!$C$55&lt;&gt;"")+('Dvd Calendar'!$E$1938:$CZ$1938='Field Check'!$C$56)*('Field Check'!$C$56&lt;&gt;"")+('Dvd Calendar'!$E$1938:$CZ$1938='Field Check'!$C$57)*('Field Check'!$C$57&lt;&gt;""))*(COUNTIF('Dvd Calendar'!$E$1940:$CZ$1940,'Dvd Calendar'!$E$1933:$CZ$1933)=0)),"")))</f>
        <v/>
      </c>
      <c r="E226" s="77">
        <f>IF(E$49="","",IF($B226="","",IFERROR(SUMIFS('Dvd Calendar'!$E$1941:$CZ$1941,'Dvd Calendar'!$E$1940:$CZ$1940,"&gt;"&amp;E$48,'Dvd Calendar'!$E$1940:$CZ$1940,"&lt;="&amp;E$49)+SUMPRODUCT(('Dvd Calendar'!$E$1933:$CZ$1933&gt;E$48)*('Dvd Calendar'!$E$1933:$CZ$1933&lt;=E$49)*'Dvd Calendar'!$E$1936:$CZ$1936*(('Dvd Calendar'!$E$1938:$CZ$1938='Field Check'!$C$53)*('Field Check'!$C$53&lt;&gt;"")+('Dvd Calendar'!$E$1938:$CZ$1938='Field Check'!$C$54)*('Field Check'!$C$54&lt;&gt;"")+('Dvd Calendar'!$E$1938:$CZ$1938='Field Check'!$C$55)*('Field Check'!$C$55&lt;&gt;"")+('Dvd Calendar'!$E$1938:$CZ$1938='Field Check'!$C$56)*('Field Check'!$C$56&lt;&gt;"")+('Dvd Calendar'!$E$1938:$CZ$1938='Field Check'!$C$57)*('Field Check'!$C$57&lt;&gt;""))*(COUNTIF('Dvd Calendar'!$E$1940:$CZ$1940,'Dvd Calendar'!$E$1933:$CZ$1933)=0)),"")))</f>
        <v/>
      </c>
      <c r="F226" s="77">
        <f>IF(F$49="","",IF($B226="","",IFERROR(SUMIFS('Dvd Calendar'!$E$1941:$CZ$1941,'Dvd Calendar'!$E$1940:$CZ$1940,"&gt;"&amp;F$48,'Dvd Calendar'!$E$1940:$CZ$1940,"&lt;="&amp;F$49)+SUMPRODUCT(('Dvd Calendar'!$E$1933:$CZ$1933&gt;F$48)*('Dvd Calendar'!$E$1933:$CZ$1933&lt;=F$49)*'Dvd Calendar'!$E$1936:$CZ$1936*(('Dvd Calendar'!$E$1938:$CZ$1938='Field Check'!$C$53)*('Field Check'!$C$53&lt;&gt;"")+('Dvd Calendar'!$E$1938:$CZ$1938='Field Check'!$C$54)*('Field Check'!$C$54&lt;&gt;"")+('Dvd Calendar'!$E$1938:$CZ$1938='Field Check'!$C$55)*('Field Check'!$C$55&lt;&gt;"")+('Dvd Calendar'!$E$1938:$CZ$1938='Field Check'!$C$56)*('Field Check'!$C$56&lt;&gt;"")+('Dvd Calendar'!$E$1938:$CZ$1938='Field Check'!$C$57)*('Field Check'!$C$57&lt;&gt;""))*(COUNTIF('Dvd Calendar'!$E$1940:$CZ$1940,'Dvd Calendar'!$E$1933:$CZ$1933)=0)),"")))</f>
        <v/>
      </c>
      <c r="G226" s="77">
        <f>IF(G$49="","",IF($B226="","",IFERROR(SUMIFS('Dvd Calendar'!$E$1941:$CZ$1941,'Dvd Calendar'!$E$1940:$CZ$1940,"&gt;"&amp;G$48,'Dvd Calendar'!$E$1940:$CZ$1940,"&lt;="&amp;G$49)+SUMPRODUCT(('Dvd Calendar'!$E$1933:$CZ$1933&gt;G$48)*('Dvd Calendar'!$E$1933:$CZ$1933&lt;=G$49)*'Dvd Calendar'!$E$1936:$CZ$1936*(('Dvd Calendar'!$E$1938:$CZ$1938='Field Check'!$C$53)*('Field Check'!$C$53&lt;&gt;"")+('Dvd Calendar'!$E$1938:$CZ$1938='Field Check'!$C$54)*('Field Check'!$C$54&lt;&gt;"")+('Dvd Calendar'!$E$1938:$CZ$1938='Field Check'!$C$55)*('Field Check'!$C$55&lt;&gt;"")+('Dvd Calendar'!$E$1938:$CZ$1938='Field Check'!$C$56)*('Field Check'!$C$56&lt;&gt;"")+('Dvd Calendar'!$E$1938:$CZ$1938='Field Check'!$C$57)*('Field Check'!$C$57&lt;&gt;""))*(COUNTIF('Dvd Calendar'!$E$1940:$CZ$1940,'Dvd Calendar'!$E$1933:$CZ$1933)=0)),"")))</f>
        <v/>
      </c>
      <c r="H226" s="77">
        <f>IF(H$49="","",IF($B226="","",IFERROR(SUMIFS('Dvd Calendar'!$E$1941:$CZ$1941,'Dvd Calendar'!$E$1940:$CZ$1940,"&gt;"&amp;H$48,'Dvd Calendar'!$E$1940:$CZ$1940,"&lt;="&amp;H$49)+SUMPRODUCT(('Dvd Calendar'!$E$1933:$CZ$1933&gt;H$48)*('Dvd Calendar'!$E$1933:$CZ$1933&lt;=H$49)*'Dvd Calendar'!$E$1936:$CZ$1936*(('Dvd Calendar'!$E$1938:$CZ$1938='Field Check'!$C$53)*('Field Check'!$C$53&lt;&gt;"")+('Dvd Calendar'!$E$1938:$CZ$1938='Field Check'!$C$54)*('Field Check'!$C$54&lt;&gt;"")+('Dvd Calendar'!$E$1938:$CZ$1938='Field Check'!$C$55)*('Field Check'!$C$55&lt;&gt;"")+('Dvd Calendar'!$E$1938:$CZ$1938='Field Check'!$C$56)*('Field Check'!$C$56&lt;&gt;"")+('Dvd Calendar'!$E$1938:$CZ$1938='Field Check'!$C$57)*('Field Check'!$C$57&lt;&gt;""))*(COUNTIF('Dvd Calendar'!$E$1940:$CZ$1940,'Dvd Calendar'!$E$1933:$CZ$1933)=0)),"")))</f>
        <v/>
      </c>
      <c r="I226" s="77">
        <f>IF(I$49="","",IF($B226="","",IFERROR(SUMIFS('Dvd Calendar'!$E$1941:$CZ$1941,'Dvd Calendar'!$E$1940:$CZ$1940,"&gt;"&amp;I$48,'Dvd Calendar'!$E$1940:$CZ$1940,"&lt;="&amp;I$49)+SUMPRODUCT(('Dvd Calendar'!$E$1933:$CZ$1933&gt;I$48)*('Dvd Calendar'!$E$1933:$CZ$1933&lt;=I$49)*'Dvd Calendar'!$E$1936:$CZ$1936*(('Dvd Calendar'!$E$1938:$CZ$1938='Field Check'!$C$53)*('Field Check'!$C$53&lt;&gt;"")+('Dvd Calendar'!$E$1938:$CZ$1938='Field Check'!$C$54)*('Field Check'!$C$54&lt;&gt;"")+('Dvd Calendar'!$E$1938:$CZ$1938='Field Check'!$C$55)*('Field Check'!$C$55&lt;&gt;"")+('Dvd Calendar'!$E$1938:$CZ$1938='Field Check'!$C$56)*('Field Check'!$C$56&lt;&gt;"")+('Dvd Calendar'!$E$1938:$CZ$1938='Field Check'!$C$57)*('Field Check'!$C$57&lt;&gt;""))*(COUNTIF('Dvd Calendar'!$E$1940:$CZ$1940,'Dvd Calendar'!$E$1933:$CZ$1933)=0)),"")))</f>
        <v/>
      </c>
      <c r="J226" s="77">
        <f>IF(J$49="","",IF($B226="","",IFERROR(SUMIFS('Dvd Calendar'!$E$1941:$CZ$1941,'Dvd Calendar'!$E$1940:$CZ$1940,"&gt;"&amp;J$48,'Dvd Calendar'!$E$1940:$CZ$1940,"&lt;="&amp;J$49)+SUMPRODUCT(('Dvd Calendar'!$E$1933:$CZ$1933&gt;J$48)*('Dvd Calendar'!$E$1933:$CZ$1933&lt;=J$49)*'Dvd Calendar'!$E$1936:$CZ$1936*(('Dvd Calendar'!$E$1938:$CZ$1938='Field Check'!$C$53)*('Field Check'!$C$53&lt;&gt;"")+('Dvd Calendar'!$E$1938:$CZ$1938='Field Check'!$C$54)*('Field Check'!$C$54&lt;&gt;"")+('Dvd Calendar'!$E$1938:$CZ$1938='Field Check'!$C$55)*('Field Check'!$C$55&lt;&gt;"")+('Dvd Calendar'!$E$1938:$CZ$1938='Field Check'!$C$56)*('Field Check'!$C$56&lt;&gt;"")+('Dvd Calendar'!$E$1938:$CZ$1938='Field Check'!$C$57)*('Field Check'!$C$57&lt;&gt;""))*(COUNTIF('Dvd Calendar'!$E$1940:$CZ$1940,'Dvd Calendar'!$E$1933:$CZ$1933)=0)),"")))</f>
        <v/>
      </c>
      <c r="K226" s="77">
        <f>IF(K$49="","",IF($B226="","",IFERROR(SUMIFS('Dvd Calendar'!$E$1941:$CZ$1941,'Dvd Calendar'!$E$1940:$CZ$1940,"&gt;"&amp;K$48,'Dvd Calendar'!$E$1940:$CZ$1940,"&lt;="&amp;K$49)+SUMPRODUCT(('Dvd Calendar'!$E$1933:$CZ$1933&gt;K$48)*('Dvd Calendar'!$E$1933:$CZ$1933&lt;=K$49)*'Dvd Calendar'!$E$1936:$CZ$1936*(('Dvd Calendar'!$E$1938:$CZ$1938='Field Check'!$C$53)*('Field Check'!$C$53&lt;&gt;"")+('Dvd Calendar'!$E$1938:$CZ$1938='Field Check'!$C$54)*('Field Check'!$C$54&lt;&gt;"")+('Dvd Calendar'!$E$1938:$CZ$1938='Field Check'!$C$55)*('Field Check'!$C$55&lt;&gt;"")+('Dvd Calendar'!$E$1938:$CZ$1938='Field Check'!$C$56)*('Field Check'!$C$56&lt;&gt;"")+('Dvd Calendar'!$E$1938:$CZ$1938='Field Check'!$C$57)*('Field Check'!$C$57&lt;&gt;""))*(COUNTIF('Dvd Calendar'!$E$1940:$CZ$1940,'Dvd Calendar'!$E$1933:$CZ$1933)=0)),"")))</f>
        <v/>
      </c>
      <c r="L226" s="77">
        <f>IF(L$49="","",IF($B226="","",IFERROR(SUMIFS('Dvd Calendar'!$E$1941:$CZ$1941,'Dvd Calendar'!$E$1940:$CZ$1940,"&gt;"&amp;L$48,'Dvd Calendar'!$E$1940:$CZ$1940,"&lt;="&amp;L$49)+SUMPRODUCT(('Dvd Calendar'!$E$1933:$CZ$1933&gt;L$48)*('Dvd Calendar'!$E$1933:$CZ$1933&lt;=L$49)*'Dvd Calendar'!$E$1936:$CZ$1936*(('Dvd Calendar'!$E$1938:$CZ$1938='Field Check'!$C$53)*('Field Check'!$C$53&lt;&gt;"")+('Dvd Calendar'!$E$1938:$CZ$1938='Field Check'!$C$54)*('Field Check'!$C$54&lt;&gt;"")+('Dvd Calendar'!$E$1938:$CZ$1938='Field Check'!$C$55)*('Field Check'!$C$55&lt;&gt;"")+('Dvd Calendar'!$E$1938:$CZ$1938='Field Check'!$C$56)*('Field Check'!$C$56&lt;&gt;"")+('Dvd Calendar'!$E$1938:$CZ$1938='Field Check'!$C$57)*('Field Check'!$C$57&lt;&gt;""))*(COUNTIF('Dvd Calendar'!$E$1940:$CZ$1940,'Dvd Calendar'!$E$1933:$CZ$1933)=0)),"")))</f>
        <v/>
      </c>
      <c r="M226" s="77">
        <f>IF(M$49="","",IF($B226="","",IFERROR(SUMIFS('Dvd Calendar'!$E$1941:$CZ$1941,'Dvd Calendar'!$E$1940:$CZ$1940,"&gt;"&amp;M$48,'Dvd Calendar'!$E$1940:$CZ$1940,"&lt;="&amp;M$49)+SUMPRODUCT(('Dvd Calendar'!$E$1933:$CZ$1933&gt;M$48)*('Dvd Calendar'!$E$1933:$CZ$1933&lt;=M$49)*'Dvd Calendar'!$E$1936:$CZ$1936*(('Dvd Calendar'!$E$1938:$CZ$1938='Field Check'!$C$53)*('Field Check'!$C$53&lt;&gt;"")+('Dvd Calendar'!$E$1938:$CZ$1938='Field Check'!$C$54)*('Field Check'!$C$54&lt;&gt;"")+('Dvd Calendar'!$E$1938:$CZ$1938='Field Check'!$C$55)*('Field Check'!$C$55&lt;&gt;"")+('Dvd Calendar'!$E$1938:$CZ$1938='Field Check'!$C$56)*('Field Check'!$C$56&lt;&gt;"")+('Dvd Calendar'!$E$1938:$CZ$1938='Field Check'!$C$57)*('Field Check'!$C$57&lt;&gt;""))*(COUNTIF('Dvd Calendar'!$E$1940:$CZ$1940,'Dvd Calendar'!$E$1933:$CZ$1933)=0)),"")))</f>
        <v/>
      </c>
      <c r="N226" s="77">
        <f>IF(N$49="","",IF($B226="","",IFERROR(SUMIFS('Dvd Calendar'!$E$1941:$CZ$1941,'Dvd Calendar'!$E$1940:$CZ$1940,"&gt;"&amp;N$48,'Dvd Calendar'!$E$1940:$CZ$1940,"&lt;="&amp;N$49)+SUMPRODUCT(('Dvd Calendar'!$E$1933:$CZ$1933&gt;N$48)*('Dvd Calendar'!$E$1933:$CZ$1933&lt;=N$49)*'Dvd Calendar'!$E$1936:$CZ$1936*(('Dvd Calendar'!$E$1938:$CZ$1938='Field Check'!$C$53)*('Field Check'!$C$53&lt;&gt;"")+('Dvd Calendar'!$E$1938:$CZ$1938='Field Check'!$C$54)*('Field Check'!$C$54&lt;&gt;"")+('Dvd Calendar'!$E$1938:$CZ$1938='Field Check'!$C$55)*('Field Check'!$C$55&lt;&gt;"")+('Dvd Calendar'!$E$1938:$CZ$1938='Field Check'!$C$56)*('Field Check'!$C$56&lt;&gt;"")+('Dvd Calendar'!$E$1938:$CZ$1938='Field Check'!$C$57)*('Field Check'!$C$57&lt;&gt;""))*(COUNTIF('Dvd Calendar'!$E$1940:$CZ$1940,'Dvd Calendar'!$E$1933:$CZ$1933)=0)),"")))</f>
        <v/>
      </c>
      <c r="O226" s="77">
        <f>IF(O$49="","",IF($B226="","",IFERROR(SUMIFS('Dvd Calendar'!$E$1941:$CZ$1941,'Dvd Calendar'!$E$1940:$CZ$1940,"&gt;"&amp;O$48,'Dvd Calendar'!$E$1940:$CZ$1940,"&lt;="&amp;O$49)+SUMPRODUCT(('Dvd Calendar'!$E$1933:$CZ$1933&gt;O$48)*('Dvd Calendar'!$E$1933:$CZ$1933&lt;=O$49)*'Dvd Calendar'!$E$1936:$CZ$1936*(('Dvd Calendar'!$E$1938:$CZ$1938='Field Check'!$C$53)*('Field Check'!$C$53&lt;&gt;"")+('Dvd Calendar'!$E$1938:$CZ$1938='Field Check'!$C$54)*('Field Check'!$C$54&lt;&gt;"")+('Dvd Calendar'!$E$1938:$CZ$1938='Field Check'!$C$55)*('Field Check'!$C$55&lt;&gt;"")+('Dvd Calendar'!$E$1938:$CZ$1938='Field Check'!$C$56)*('Field Check'!$C$56&lt;&gt;"")+('Dvd Calendar'!$E$1938:$CZ$1938='Field Check'!$C$57)*('Field Check'!$C$57&lt;&gt;""))*(COUNTIF('Dvd Calendar'!$E$1940:$CZ$1940,'Dvd Calendar'!$E$1933:$CZ$1933)=0)),"")))</f>
        <v/>
      </c>
      <c r="P226" s="77">
        <f>IF(P$49="","",IF($B226="","",IFERROR(SUMIFS('Dvd Calendar'!$E$1941:$CZ$1941,'Dvd Calendar'!$E$1940:$CZ$1940,"&gt;"&amp;P$48,'Dvd Calendar'!$E$1940:$CZ$1940,"&lt;="&amp;P$49)+SUMPRODUCT(('Dvd Calendar'!$E$1933:$CZ$1933&gt;P$48)*('Dvd Calendar'!$E$1933:$CZ$1933&lt;=P$49)*'Dvd Calendar'!$E$1936:$CZ$1936*(('Dvd Calendar'!$E$1938:$CZ$1938='Field Check'!$C$53)*('Field Check'!$C$53&lt;&gt;"")+('Dvd Calendar'!$E$1938:$CZ$1938='Field Check'!$C$54)*('Field Check'!$C$54&lt;&gt;"")+('Dvd Calendar'!$E$1938:$CZ$1938='Field Check'!$C$55)*('Field Check'!$C$55&lt;&gt;"")+('Dvd Calendar'!$E$1938:$CZ$1938='Field Check'!$C$56)*('Field Check'!$C$56&lt;&gt;"")+('Dvd Calendar'!$E$1938:$CZ$1938='Field Check'!$C$57)*('Field Check'!$C$57&lt;&gt;""))*(COUNTIF('Dvd Calendar'!$E$1940:$CZ$1940,'Dvd Calendar'!$E$1933:$CZ$1933)=0)),"")))</f>
        <v/>
      </c>
      <c r="Q226" s="77">
        <f>IF(Q$49="","",IF($B226="","",IFERROR(SUMIFS('Dvd Calendar'!$E$1941:$CZ$1941,'Dvd Calendar'!$E$1940:$CZ$1940,"&gt;"&amp;Q$48,'Dvd Calendar'!$E$1940:$CZ$1940,"&lt;="&amp;Q$49)+SUMPRODUCT(('Dvd Calendar'!$E$1933:$CZ$1933&gt;Q$48)*('Dvd Calendar'!$E$1933:$CZ$1933&lt;=Q$49)*'Dvd Calendar'!$E$1936:$CZ$1936*(('Dvd Calendar'!$E$1938:$CZ$1938='Field Check'!$C$53)*('Field Check'!$C$53&lt;&gt;"")+('Dvd Calendar'!$E$1938:$CZ$1938='Field Check'!$C$54)*('Field Check'!$C$54&lt;&gt;"")+('Dvd Calendar'!$E$1938:$CZ$1938='Field Check'!$C$55)*('Field Check'!$C$55&lt;&gt;"")+('Dvd Calendar'!$E$1938:$CZ$1938='Field Check'!$C$56)*('Field Check'!$C$56&lt;&gt;"")+('Dvd Calendar'!$E$1938:$CZ$1938='Field Check'!$C$57)*('Field Check'!$C$57&lt;&gt;""))*(COUNTIF('Dvd Calendar'!$E$1940:$CZ$1940,'Dvd Calendar'!$E$1933:$CZ$1933)=0)),"")))</f>
        <v/>
      </c>
      <c r="R226" s="77">
        <f>IF(R$49="","",IF($B226="","",IFERROR(SUMIFS('Dvd Calendar'!$E$1941:$CZ$1941,'Dvd Calendar'!$E$1940:$CZ$1940,"&gt;"&amp;R$48,'Dvd Calendar'!$E$1940:$CZ$1940,"&lt;="&amp;R$49)+SUMPRODUCT(('Dvd Calendar'!$E$1933:$CZ$1933&gt;R$48)*('Dvd Calendar'!$E$1933:$CZ$1933&lt;=R$49)*'Dvd Calendar'!$E$1936:$CZ$1936*(('Dvd Calendar'!$E$1938:$CZ$1938='Field Check'!$C$53)*('Field Check'!$C$53&lt;&gt;"")+('Dvd Calendar'!$E$1938:$CZ$1938='Field Check'!$C$54)*('Field Check'!$C$54&lt;&gt;"")+('Dvd Calendar'!$E$1938:$CZ$1938='Field Check'!$C$55)*('Field Check'!$C$55&lt;&gt;"")+('Dvd Calendar'!$E$1938:$CZ$1938='Field Check'!$C$56)*('Field Check'!$C$56&lt;&gt;"")+('Dvd Calendar'!$E$1938:$CZ$1938='Field Check'!$C$57)*('Field Check'!$C$57&lt;&gt;""))*(COUNTIF('Dvd Calendar'!$E$1940:$CZ$1940,'Dvd Calendar'!$E$1933:$CZ$1933)=0)),"")))</f>
        <v/>
      </c>
    </row>
    <row r="227">
      <c r="B227" s="126">
        <f>IF('AS51'!$C$182="","",'AS51'!$C$182)</f>
        <v/>
      </c>
      <c r="C227" s="77">
        <f>IF(C$49="","",IF($B227="","",IFERROR(SUMIFS('Dvd Calendar'!$E$1952:$CZ$1952,'Dvd Calendar'!$E$1951:$CZ$1951,"&gt;"&amp;C$48,'Dvd Calendar'!$E$1951:$CZ$1951,"&lt;="&amp;C$49)+SUMPRODUCT(('Dvd Calendar'!$E$1944:$CZ$1944&gt;C$48)*('Dvd Calendar'!$E$1944:$CZ$1944&lt;=C$49)*'Dvd Calendar'!$E$1947:$CZ$1947*(('Dvd Calendar'!$E$1949:$CZ$1949='Field Check'!$C$53)*('Field Check'!$C$53&lt;&gt;"")+('Dvd Calendar'!$E$1949:$CZ$1949='Field Check'!$C$54)*('Field Check'!$C$54&lt;&gt;"")+('Dvd Calendar'!$E$1949:$CZ$1949='Field Check'!$C$55)*('Field Check'!$C$55&lt;&gt;"")+('Dvd Calendar'!$E$1949:$CZ$1949='Field Check'!$C$56)*('Field Check'!$C$56&lt;&gt;"")+('Dvd Calendar'!$E$1949:$CZ$1949='Field Check'!$C$57)*('Field Check'!$C$57&lt;&gt;""))*(COUNTIF('Dvd Calendar'!$E$1951:$CZ$1951,'Dvd Calendar'!$E$1944:$CZ$1944)=0)),"")))</f>
        <v/>
      </c>
      <c r="D227" s="77">
        <f>IF(D$49="","",IF($B227="","",IFERROR(SUMIFS('Dvd Calendar'!$E$1952:$CZ$1952,'Dvd Calendar'!$E$1951:$CZ$1951,"&gt;"&amp;D$48,'Dvd Calendar'!$E$1951:$CZ$1951,"&lt;="&amp;D$49)+SUMPRODUCT(('Dvd Calendar'!$E$1944:$CZ$1944&gt;D$48)*('Dvd Calendar'!$E$1944:$CZ$1944&lt;=D$49)*'Dvd Calendar'!$E$1947:$CZ$1947*(('Dvd Calendar'!$E$1949:$CZ$1949='Field Check'!$C$53)*('Field Check'!$C$53&lt;&gt;"")+('Dvd Calendar'!$E$1949:$CZ$1949='Field Check'!$C$54)*('Field Check'!$C$54&lt;&gt;"")+('Dvd Calendar'!$E$1949:$CZ$1949='Field Check'!$C$55)*('Field Check'!$C$55&lt;&gt;"")+('Dvd Calendar'!$E$1949:$CZ$1949='Field Check'!$C$56)*('Field Check'!$C$56&lt;&gt;"")+('Dvd Calendar'!$E$1949:$CZ$1949='Field Check'!$C$57)*('Field Check'!$C$57&lt;&gt;""))*(COUNTIF('Dvd Calendar'!$E$1951:$CZ$1951,'Dvd Calendar'!$E$1944:$CZ$1944)=0)),"")))</f>
        <v/>
      </c>
      <c r="E227" s="77">
        <f>IF(E$49="","",IF($B227="","",IFERROR(SUMIFS('Dvd Calendar'!$E$1952:$CZ$1952,'Dvd Calendar'!$E$1951:$CZ$1951,"&gt;"&amp;E$48,'Dvd Calendar'!$E$1951:$CZ$1951,"&lt;="&amp;E$49)+SUMPRODUCT(('Dvd Calendar'!$E$1944:$CZ$1944&gt;E$48)*('Dvd Calendar'!$E$1944:$CZ$1944&lt;=E$49)*'Dvd Calendar'!$E$1947:$CZ$1947*(('Dvd Calendar'!$E$1949:$CZ$1949='Field Check'!$C$53)*('Field Check'!$C$53&lt;&gt;"")+('Dvd Calendar'!$E$1949:$CZ$1949='Field Check'!$C$54)*('Field Check'!$C$54&lt;&gt;"")+('Dvd Calendar'!$E$1949:$CZ$1949='Field Check'!$C$55)*('Field Check'!$C$55&lt;&gt;"")+('Dvd Calendar'!$E$1949:$CZ$1949='Field Check'!$C$56)*('Field Check'!$C$56&lt;&gt;"")+('Dvd Calendar'!$E$1949:$CZ$1949='Field Check'!$C$57)*('Field Check'!$C$57&lt;&gt;""))*(COUNTIF('Dvd Calendar'!$E$1951:$CZ$1951,'Dvd Calendar'!$E$1944:$CZ$1944)=0)),"")))</f>
        <v/>
      </c>
      <c r="F227" s="77">
        <f>IF(F$49="","",IF($B227="","",IFERROR(SUMIFS('Dvd Calendar'!$E$1952:$CZ$1952,'Dvd Calendar'!$E$1951:$CZ$1951,"&gt;"&amp;F$48,'Dvd Calendar'!$E$1951:$CZ$1951,"&lt;="&amp;F$49)+SUMPRODUCT(('Dvd Calendar'!$E$1944:$CZ$1944&gt;F$48)*('Dvd Calendar'!$E$1944:$CZ$1944&lt;=F$49)*'Dvd Calendar'!$E$1947:$CZ$1947*(('Dvd Calendar'!$E$1949:$CZ$1949='Field Check'!$C$53)*('Field Check'!$C$53&lt;&gt;"")+('Dvd Calendar'!$E$1949:$CZ$1949='Field Check'!$C$54)*('Field Check'!$C$54&lt;&gt;"")+('Dvd Calendar'!$E$1949:$CZ$1949='Field Check'!$C$55)*('Field Check'!$C$55&lt;&gt;"")+('Dvd Calendar'!$E$1949:$CZ$1949='Field Check'!$C$56)*('Field Check'!$C$56&lt;&gt;"")+('Dvd Calendar'!$E$1949:$CZ$1949='Field Check'!$C$57)*('Field Check'!$C$57&lt;&gt;""))*(COUNTIF('Dvd Calendar'!$E$1951:$CZ$1951,'Dvd Calendar'!$E$1944:$CZ$1944)=0)),"")))</f>
        <v/>
      </c>
      <c r="G227" s="77">
        <f>IF(G$49="","",IF($B227="","",IFERROR(SUMIFS('Dvd Calendar'!$E$1952:$CZ$1952,'Dvd Calendar'!$E$1951:$CZ$1951,"&gt;"&amp;G$48,'Dvd Calendar'!$E$1951:$CZ$1951,"&lt;="&amp;G$49)+SUMPRODUCT(('Dvd Calendar'!$E$1944:$CZ$1944&gt;G$48)*('Dvd Calendar'!$E$1944:$CZ$1944&lt;=G$49)*'Dvd Calendar'!$E$1947:$CZ$1947*(('Dvd Calendar'!$E$1949:$CZ$1949='Field Check'!$C$53)*('Field Check'!$C$53&lt;&gt;"")+('Dvd Calendar'!$E$1949:$CZ$1949='Field Check'!$C$54)*('Field Check'!$C$54&lt;&gt;"")+('Dvd Calendar'!$E$1949:$CZ$1949='Field Check'!$C$55)*('Field Check'!$C$55&lt;&gt;"")+('Dvd Calendar'!$E$1949:$CZ$1949='Field Check'!$C$56)*('Field Check'!$C$56&lt;&gt;"")+('Dvd Calendar'!$E$1949:$CZ$1949='Field Check'!$C$57)*('Field Check'!$C$57&lt;&gt;""))*(COUNTIF('Dvd Calendar'!$E$1951:$CZ$1951,'Dvd Calendar'!$E$1944:$CZ$1944)=0)),"")))</f>
        <v/>
      </c>
      <c r="H227" s="77">
        <f>IF(H$49="","",IF($B227="","",IFERROR(SUMIFS('Dvd Calendar'!$E$1952:$CZ$1952,'Dvd Calendar'!$E$1951:$CZ$1951,"&gt;"&amp;H$48,'Dvd Calendar'!$E$1951:$CZ$1951,"&lt;="&amp;H$49)+SUMPRODUCT(('Dvd Calendar'!$E$1944:$CZ$1944&gt;H$48)*('Dvd Calendar'!$E$1944:$CZ$1944&lt;=H$49)*'Dvd Calendar'!$E$1947:$CZ$1947*(('Dvd Calendar'!$E$1949:$CZ$1949='Field Check'!$C$53)*('Field Check'!$C$53&lt;&gt;"")+('Dvd Calendar'!$E$1949:$CZ$1949='Field Check'!$C$54)*('Field Check'!$C$54&lt;&gt;"")+('Dvd Calendar'!$E$1949:$CZ$1949='Field Check'!$C$55)*('Field Check'!$C$55&lt;&gt;"")+('Dvd Calendar'!$E$1949:$CZ$1949='Field Check'!$C$56)*('Field Check'!$C$56&lt;&gt;"")+('Dvd Calendar'!$E$1949:$CZ$1949='Field Check'!$C$57)*('Field Check'!$C$57&lt;&gt;""))*(COUNTIF('Dvd Calendar'!$E$1951:$CZ$1951,'Dvd Calendar'!$E$1944:$CZ$1944)=0)),"")))</f>
        <v/>
      </c>
      <c r="I227" s="77">
        <f>IF(I$49="","",IF($B227="","",IFERROR(SUMIFS('Dvd Calendar'!$E$1952:$CZ$1952,'Dvd Calendar'!$E$1951:$CZ$1951,"&gt;"&amp;I$48,'Dvd Calendar'!$E$1951:$CZ$1951,"&lt;="&amp;I$49)+SUMPRODUCT(('Dvd Calendar'!$E$1944:$CZ$1944&gt;I$48)*('Dvd Calendar'!$E$1944:$CZ$1944&lt;=I$49)*'Dvd Calendar'!$E$1947:$CZ$1947*(('Dvd Calendar'!$E$1949:$CZ$1949='Field Check'!$C$53)*('Field Check'!$C$53&lt;&gt;"")+('Dvd Calendar'!$E$1949:$CZ$1949='Field Check'!$C$54)*('Field Check'!$C$54&lt;&gt;"")+('Dvd Calendar'!$E$1949:$CZ$1949='Field Check'!$C$55)*('Field Check'!$C$55&lt;&gt;"")+('Dvd Calendar'!$E$1949:$CZ$1949='Field Check'!$C$56)*('Field Check'!$C$56&lt;&gt;"")+('Dvd Calendar'!$E$1949:$CZ$1949='Field Check'!$C$57)*('Field Check'!$C$57&lt;&gt;""))*(COUNTIF('Dvd Calendar'!$E$1951:$CZ$1951,'Dvd Calendar'!$E$1944:$CZ$1944)=0)),"")))</f>
        <v/>
      </c>
      <c r="J227" s="77">
        <f>IF(J$49="","",IF($B227="","",IFERROR(SUMIFS('Dvd Calendar'!$E$1952:$CZ$1952,'Dvd Calendar'!$E$1951:$CZ$1951,"&gt;"&amp;J$48,'Dvd Calendar'!$E$1951:$CZ$1951,"&lt;="&amp;J$49)+SUMPRODUCT(('Dvd Calendar'!$E$1944:$CZ$1944&gt;J$48)*('Dvd Calendar'!$E$1944:$CZ$1944&lt;=J$49)*'Dvd Calendar'!$E$1947:$CZ$1947*(('Dvd Calendar'!$E$1949:$CZ$1949='Field Check'!$C$53)*('Field Check'!$C$53&lt;&gt;"")+('Dvd Calendar'!$E$1949:$CZ$1949='Field Check'!$C$54)*('Field Check'!$C$54&lt;&gt;"")+('Dvd Calendar'!$E$1949:$CZ$1949='Field Check'!$C$55)*('Field Check'!$C$55&lt;&gt;"")+('Dvd Calendar'!$E$1949:$CZ$1949='Field Check'!$C$56)*('Field Check'!$C$56&lt;&gt;"")+('Dvd Calendar'!$E$1949:$CZ$1949='Field Check'!$C$57)*('Field Check'!$C$57&lt;&gt;""))*(COUNTIF('Dvd Calendar'!$E$1951:$CZ$1951,'Dvd Calendar'!$E$1944:$CZ$1944)=0)),"")))</f>
        <v/>
      </c>
      <c r="K227" s="77">
        <f>IF(K$49="","",IF($B227="","",IFERROR(SUMIFS('Dvd Calendar'!$E$1952:$CZ$1952,'Dvd Calendar'!$E$1951:$CZ$1951,"&gt;"&amp;K$48,'Dvd Calendar'!$E$1951:$CZ$1951,"&lt;="&amp;K$49)+SUMPRODUCT(('Dvd Calendar'!$E$1944:$CZ$1944&gt;K$48)*('Dvd Calendar'!$E$1944:$CZ$1944&lt;=K$49)*'Dvd Calendar'!$E$1947:$CZ$1947*(('Dvd Calendar'!$E$1949:$CZ$1949='Field Check'!$C$53)*('Field Check'!$C$53&lt;&gt;"")+('Dvd Calendar'!$E$1949:$CZ$1949='Field Check'!$C$54)*('Field Check'!$C$54&lt;&gt;"")+('Dvd Calendar'!$E$1949:$CZ$1949='Field Check'!$C$55)*('Field Check'!$C$55&lt;&gt;"")+('Dvd Calendar'!$E$1949:$CZ$1949='Field Check'!$C$56)*('Field Check'!$C$56&lt;&gt;"")+('Dvd Calendar'!$E$1949:$CZ$1949='Field Check'!$C$57)*('Field Check'!$C$57&lt;&gt;""))*(COUNTIF('Dvd Calendar'!$E$1951:$CZ$1951,'Dvd Calendar'!$E$1944:$CZ$1944)=0)),"")))</f>
        <v/>
      </c>
      <c r="L227" s="77">
        <f>IF(L$49="","",IF($B227="","",IFERROR(SUMIFS('Dvd Calendar'!$E$1952:$CZ$1952,'Dvd Calendar'!$E$1951:$CZ$1951,"&gt;"&amp;L$48,'Dvd Calendar'!$E$1951:$CZ$1951,"&lt;="&amp;L$49)+SUMPRODUCT(('Dvd Calendar'!$E$1944:$CZ$1944&gt;L$48)*('Dvd Calendar'!$E$1944:$CZ$1944&lt;=L$49)*'Dvd Calendar'!$E$1947:$CZ$1947*(('Dvd Calendar'!$E$1949:$CZ$1949='Field Check'!$C$53)*('Field Check'!$C$53&lt;&gt;"")+('Dvd Calendar'!$E$1949:$CZ$1949='Field Check'!$C$54)*('Field Check'!$C$54&lt;&gt;"")+('Dvd Calendar'!$E$1949:$CZ$1949='Field Check'!$C$55)*('Field Check'!$C$55&lt;&gt;"")+('Dvd Calendar'!$E$1949:$CZ$1949='Field Check'!$C$56)*('Field Check'!$C$56&lt;&gt;"")+('Dvd Calendar'!$E$1949:$CZ$1949='Field Check'!$C$57)*('Field Check'!$C$57&lt;&gt;""))*(COUNTIF('Dvd Calendar'!$E$1951:$CZ$1951,'Dvd Calendar'!$E$1944:$CZ$1944)=0)),"")))</f>
        <v/>
      </c>
      <c r="M227" s="77">
        <f>IF(M$49="","",IF($B227="","",IFERROR(SUMIFS('Dvd Calendar'!$E$1952:$CZ$1952,'Dvd Calendar'!$E$1951:$CZ$1951,"&gt;"&amp;M$48,'Dvd Calendar'!$E$1951:$CZ$1951,"&lt;="&amp;M$49)+SUMPRODUCT(('Dvd Calendar'!$E$1944:$CZ$1944&gt;M$48)*('Dvd Calendar'!$E$1944:$CZ$1944&lt;=M$49)*'Dvd Calendar'!$E$1947:$CZ$1947*(('Dvd Calendar'!$E$1949:$CZ$1949='Field Check'!$C$53)*('Field Check'!$C$53&lt;&gt;"")+('Dvd Calendar'!$E$1949:$CZ$1949='Field Check'!$C$54)*('Field Check'!$C$54&lt;&gt;"")+('Dvd Calendar'!$E$1949:$CZ$1949='Field Check'!$C$55)*('Field Check'!$C$55&lt;&gt;"")+('Dvd Calendar'!$E$1949:$CZ$1949='Field Check'!$C$56)*('Field Check'!$C$56&lt;&gt;"")+('Dvd Calendar'!$E$1949:$CZ$1949='Field Check'!$C$57)*('Field Check'!$C$57&lt;&gt;""))*(COUNTIF('Dvd Calendar'!$E$1951:$CZ$1951,'Dvd Calendar'!$E$1944:$CZ$1944)=0)),"")))</f>
        <v/>
      </c>
      <c r="N227" s="77">
        <f>IF(N$49="","",IF($B227="","",IFERROR(SUMIFS('Dvd Calendar'!$E$1952:$CZ$1952,'Dvd Calendar'!$E$1951:$CZ$1951,"&gt;"&amp;N$48,'Dvd Calendar'!$E$1951:$CZ$1951,"&lt;="&amp;N$49)+SUMPRODUCT(('Dvd Calendar'!$E$1944:$CZ$1944&gt;N$48)*('Dvd Calendar'!$E$1944:$CZ$1944&lt;=N$49)*'Dvd Calendar'!$E$1947:$CZ$1947*(('Dvd Calendar'!$E$1949:$CZ$1949='Field Check'!$C$53)*('Field Check'!$C$53&lt;&gt;"")+('Dvd Calendar'!$E$1949:$CZ$1949='Field Check'!$C$54)*('Field Check'!$C$54&lt;&gt;"")+('Dvd Calendar'!$E$1949:$CZ$1949='Field Check'!$C$55)*('Field Check'!$C$55&lt;&gt;"")+('Dvd Calendar'!$E$1949:$CZ$1949='Field Check'!$C$56)*('Field Check'!$C$56&lt;&gt;"")+('Dvd Calendar'!$E$1949:$CZ$1949='Field Check'!$C$57)*('Field Check'!$C$57&lt;&gt;""))*(COUNTIF('Dvd Calendar'!$E$1951:$CZ$1951,'Dvd Calendar'!$E$1944:$CZ$1944)=0)),"")))</f>
        <v/>
      </c>
      <c r="O227" s="77">
        <f>IF(O$49="","",IF($B227="","",IFERROR(SUMIFS('Dvd Calendar'!$E$1952:$CZ$1952,'Dvd Calendar'!$E$1951:$CZ$1951,"&gt;"&amp;O$48,'Dvd Calendar'!$E$1951:$CZ$1951,"&lt;="&amp;O$49)+SUMPRODUCT(('Dvd Calendar'!$E$1944:$CZ$1944&gt;O$48)*('Dvd Calendar'!$E$1944:$CZ$1944&lt;=O$49)*'Dvd Calendar'!$E$1947:$CZ$1947*(('Dvd Calendar'!$E$1949:$CZ$1949='Field Check'!$C$53)*('Field Check'!$C$53&lt;&gt;"")+('Dvd Calendar'!$E$1949:$CZ$1949='Field Check'!$C$54)*('Field Check'!$C$54&lt;&gt;"")+('Dvd Calendar'!$E$1949:$CZ$1949='Field Check'!$C$55)*('Field Check'!$C$55&lt;&gt;"")+('Dvd Calendar'!$E$1949:$CZ$1949='Field Check'!$C$56)*('Field Check'!$C$56&lt;&gt;"")+('Dvd Calendar'!$E$1949:$CZ$1949='Field Check'!$C$57)*('Field Check'!$C$57&lt;&gt;""))*(COUNTIF('Dvd Calendar'!$E$1951:$CZ$1951,'Dvd Calendar'!$E$1944:$CZ$1944)=0)),"")))</f>
        <v/>
      </c>
      <c r="P227" s="77">
        <f>IF(P$49="","",IF($B227="","",IFERROR(SUMIFS('Dvd Calendar'!$E$1952:$CZ$1952,'Dvd Calendar'!$E$1951:$CZ$1951,"&gt;"&amp;P$48,'Dvd Calendar'!$E$1951:$CZ$1951,"&lt;="&amp;P$49)+SUMPRODUCT(('Dvd Calendar'!$E$1944:$CZ$1944&gt;P$48)*('Dvd Calendar'!$E$1944:$CZ$1944&lt;=P$49)*'Dvd Calendar'!$E$1947:$CZ$1947*(('Dvd Calendar'!$E$1949:$CZ$1949='Field Check'!$C$53)*('Field Check'!$C$53&lt;&gt;"")+('Dvd Calendar'!$E$1949:$CZ$1949='Field Check'!$C$54)*('Field Check'!$C$54&lt;&gt;"")+('Dvd Calendar'!$E$1949:$CZ$1949='Field Check'!$C$55)*('Field Check'!$C$55&lt;&gt;"")+('Dvd Calendar'!$E$1949:$CZ$1949='Field Check'!$C$56)*('Field Check'!$C$56&lt;&gt;"")+('Dvd Calendar'!$E$1949:$CZ$1949='Field Check'!$C$57)*('Field Check'!$C$57&lt;&gt;""))*(COUNTIF('Dvd Calendar'!$E$1951:$CZ$1951,'Dvd Calendar'!$E$1944:$CZ$1944)=0)),"")))</f>
        <v/>
      </c>
      <c r="Q227" s="77">
        <f>IF(Q$49="","",IF($B227="","",IFERROR(SUMIFS('Dvd Calendar'!$E$1952:$CZ$1952,'Dvd Calendar'!$E$1951:$CZ$1951,"&gt;"&amp;Q$48,'Dvd Calendar'!$E$1951:$CZ$1951,"&lt;="&amp;Q$49)+SUMPRODUCT(('Dvd Calendar'!$E$1944:$CZ$1944&gt;Q$48)*('Dvd Calendar'!$E$1944:$CZ$1944&lt;=Q$49)*'Dvd Calendar'!$E$1947:$CZ$1947*(('Dvd Calendar'!$E$1949:$CZ$1949='Field Check'!$C$53)*('Field Check'!$C$53&lt;&gt;"")+('Dvd Calendar'!$E$1949:$CZ$1949='Field Check'!$C$54)*('Field Check'!$C$54&lt;&gt;"")+('Dvd Calendar'!$E$1949:$CZ$1949='Field Check'!$C$55)*('Field Check'!$C$55&lt;&gt;"")+('Dvd Calendar'!$E$1949:$CZ$1949='Field Check'!$C$56)*('Field Check'!$C$56&lt;&gt;"")+('Dvd Calendar'!$E$1949:$CZ$1949='Field Check'!$C$57)*('Field Check'!$C$57&lt;&gt;""))*(COUNTIF('Dvd Calendar'!$E$1951:$CZ$1951,'Dvd Calendar'!$E$1944:$CZ$1944)=0)),"")))</f>
        <v/>
      </c>
      <c r="R227" s="77">
        <f>IF(R$49="","",IF($B227="","",IFERROR(SUMIFS('Dvd Calendar'!$E$1952:$CZ$1952,'Dvd Calendar'!$E$1951:$CZ$1951,"&gt;"&amp;R$48,'Dvd Calendar'!$E$1951:$CZ$1951,"&lt;="&amp;R$49)+SUMPRODUCT(('Dvd Calendar'!$E$1944:$CZ$1944&gt;R$48)*('Dvd Calendar'!$E$1944:$CZ$1944&lt;=R$49)*'Dvd Calendar'!$E$1947:$CZ$1947*(('Dvd Calendar'!$E$1949:$CZ$1949='Field Check'!$C$53)*('Field Check'!$C$53&lt;&gt;"")+('Dvd Calendar'!$E$1949:$CZ$1949='Field Check'!$C$54)*('Field Check'!$C$54&lt;&gt;"")+('Dvd Calendar'!$E$1949:$CZ$1949='Field Check'!$C$55)*('Field Check'!$C$55&lt;&gt;"")+('Dvd Calendar'!$E$1949:$CZ$1949='Field Check'!$C$56)*('Field Check'!$C$56&lt;&gt;"")+('Dvd Calendar'!$E$1949:$CZ$1949='Field Check'!$C$57)*('Field Check'!$C$57&lt;&gt;""))*(COUNTIF('Dvd Calendar'!$E$1951:$CZ$1951,'Dvd Calendar'!$E$1944:$CZ$1944)=0)),"")))</f>
        <v/>
      </c>
    </row>
    <row r="228">
      <c r="B228" s="126">
        <f>IF('AS51'!$C$183="","",'AS51'!$C$183)</f>
        <v/>
      </c>
      <c r="C228" s="77">
        <f>IF(C$49="","",IF($B228="","",IFERROR(SUMIFS('Dvd Calendar'!$E$1963:$CZ$1963,'Dvd Calendar'!$E$1962:$CZ$1962,"&gt;"&amp;C$48,'Dvd Calendar'!$E$1962:$CZ$1962,"&lt;="&amp;C$49)+SUMPRODUCT(('Dvd Calendar'!$E$1955:$CZ$1955&gt;C$48)*('Dvd Calendar'!$E$1955:$CZ$1955&lt;=C$49)*'Dvd Calendar'!$E$1958:$CZ$1958*(('Dvd Calendar'!$E$1960:$CZ$1960='Field Check'!$C$53)*('Field Check'!$C$53&lt;&gt;"")+('Dvd Calendar'!$E$1960:$CZ$1960='Field Check'!$C$54)*('Field Check'!$C$54&lt;&gt;"")+('Dvd Calendar'!$E$1960:$CZ$1960='Field Check'!$C$55)*('Field Check'!$C$55&lt;&gt;"")+('Dvd Calendar'!$E$1960:$CZ$1960='Field Check'!$C$56)*('Field Check'!$C$56&lt;&gt;"")+('Dvd Calendar'!$E$1960:$CZ$1960='Field Check'!$C$57)*('Field Check'!$C$57&lt;&gt;""))*(COUNTIF('Dvd Calendar'!$E$1962:$CZ$1962,'Dvd Calendar'!$E$1955:$CZ$1955)=0)),"")))</f>
        <v/>
      </c>
      <c r="D228" s="77">
        <f>IF(D$49="","",IF($B228="","",IFERROR(SUMIFS('Dvd Calendar'!$E$1963:$CZ$1963,'Dvd Calendar'!$E$1962:$CZ$1962,"&gt;"&amp;D$48,'Dvd Calendar'!$E$1962:$CZ$1962,"&lt;="&amp;D$49)+SUMPRODUCT(('Dvd Calendar'!$E$1955:$CZ$1955&gt;D$48)*('Dvd Calendar'!$E$1955:$CZ$1955&lt;=D$49)*'Dvd Calendar'!$E$1958:$CZ$1958*(('Dvd Calendar'!$E$1960:$CZ$1960='Field Check'!$C$53)*('Field Check'!$C$53&lt;&gt;"")+('Dvd Calendar'!$E$1960:$CZ$1960='Field Check'!$C$54)*('Field Check'!$C$54&lt;&gt;"")+('Dvd Calendar'!$E$1960:$CZ$1960='Field Check'!$C$55)*('Field Check'!$C$55&lt;&gt;"")+('Dvd Calendar'!$E$1960:$CZ$1960='Field Check'!$C$56)*('Field Check'!$C$56&lt;&gt;"")+('Dvd Calendar'!$E$1960:$CZ$1960='Field Check'!$C$57)*('Field Check'!$C$57&lt;&gt;""))*(COUNTIF('Dvd Calendar'!$E$1962:$CZ$1962,'Dvd Calendar'!$E$1955:$CZ$1955)=0)),"")))</f>
        <v/>
      </c>
      <c r="E228" s="77">
        <f>IF(E$49="","",IF($B228="","",IFERROR(SUMIFS('Dvd Calendar'!$E$1963:$CZ$1963,'Dvd Calendar'!$E$1962:$CZ$1962,"&gt;"&amp;E$48,'Dvd Calendar'!$E$1962:$CZ$1962,"&lt;="&amp;E$49)+SUMPRODUCT(('Dvd Calendar'!$E$1955:$CZ$1955&gt;E$48)*('Dvd Calendar'!$E$1955:$CZ$1955&lt;=E$49)*'Dvd Calendar'!$E$1958:$CZ$1958*(('Dvd Calendar'!$E$1960:$CZ$1960='Field Check'!$C$53)*('Field Check'!$C$53&lt;&gt;"")+('Dvd Calendar'!$E$1960:$CZ$1960='Field Check'!$C$54)*('Field Check'!$C$54&lt;&gt;"")+('Dvd Calendar'!$E$1960:$CZ$1960='Field Check'!$C$55)*('Field Check'!$C$55&lt;&gt;"")+('Dvd Calendar'!$E$1960:$CZ$1960='Field Check'!$C$56)*('Field Check'!$C$56&lt;&gt;"")+('Dvd Calendar'!$E$1960:$CZ$1960='Field Check'!$C$57)*('Field Check'!$C$57&lt;&gt;""))*(COUNTIF('Dvd Calendar'!$E$1962:$CZ$1962,'Dvd Calendar'!$E$1955:$CZ$1955)=0)),"")))</f>
        <v/>
      </c>
      <c r="F228" s="77">
        <f>IF(F$49="","",IF($B228="","",IFERROR(SUMIFS('Dvd Calendar'!$E$1963:$CZ$1963,'Dvd Calendar'!$E$1962:$CZ$1962,"&gt;"&amp;F$48,'Dvd Calendar'!$E$1962:$CZ$1962,"&lt;="&amp;F$49)+SUMPRODUCT(('Dvd Calendar'!$E$1955:$CZ$1955&gt;F$48)*('Dvd Calendar'!$E$1955:$CZ$1955&lt;=F$49)*'Dvd Calendar'!$E$1958:$CZ$1958*(('Dvd Calendar'!$E$1960:$CZ$1960='Field Check'!$C$53)*('Field Check'!$C$53&lt;&gt;"")+('Dvd Calendar'!$E$1960:$CZ$1960='Field Check'!$C$54)*('Field Check'!$C$54&lt;&gt;"")+('Dvd Calendar'!$E$1960:$CZ$1960='Field Check'!$C$55)*('Field Check'!$C$55&lt;&gt;"")+('Dvd Calendar'!$E$1960:$CZ$1960='Field Check'!$C$56)*('Field Check'!$C$56&lt;&gt;"")+('Dvd Calendar'!$E$1960:$CZ$1960='Field Check'!$C$57)*('Field Check'!$C$57&lt;&gt;""))*(COUNTIF('Dvd Calendar'!$E$1962:$CZ$1962,'Dvd Calendar'!$E$1955:$CZ$1955)=0)),"")))</f>
        <v/>
      </c>
      <c r="G228" s="77">
        <f>IF(G$49="","",IF($B228="","",IFERROR(SUMIFS('Dvd Calendar'!$E$1963:$CZ$1963,'Dvd Calendar'!$E$1962:$CZ$1962,"&gt;"&amp;G$48,'Dvd Calendar'!$E$1962:$CZ$1962,"&lt;="&amp;G$49)+SUMPRODUCT(('Dvd Calendar'!$E$1955:$CZ$1955&gt;G$48)*('Dvd Calendar'!$E$1955:$CZ$1955&lt;=G$49)*'Dvd Calendar'!$E$1958:$CZ$1958*(('Dvd Calendar'!$E$1960:$CZ$1960='Field Check'!$C$53)*('Field Check'!$C$53&lt;&gt;"")+('Dvd Calendar'!$E$1960:$CZ$1960='Field Check'!$C$54)*('Field Check'!$C$54&lt;&gt;"")+('Dvd Calendar'!$E$1960:$CZ$1960='Field Check'!$C$55)*('Field Check'!$C$55&lt;&gt;"")+('Dvd Calendar'!$E$1960:$CZ$1960='Field Check'!$C$56)*('Field Check'!$C$56&lt;&gt;"")+('Dvd Calendar'!$E$1960:$CZ$1960='Field Check'!$C$57)*('Field Check'!$C$57&lt;&gt;""))*(COUNTIF('Dvd Calendar'!$E$1962:$CZ$1962,'Dvd Calendar'!$E$1955:$CZ$1955)=0)),"")))</f>
        <v/>
      </c>
      <c r="H228" s="77">
        <f>IF(H$49="","",IF($B228="","",IFERROR(SUMIFS('Dvd Calendar'!$E$1963:$CZ$1963,'Dvd Calendar'!$E$1962:$CZ$1962,"&gt;"&amp;H$48,'Dvd Calendar'!$E$1962:$CZ$1962,"&lt;="&amp;H$49)+SUMPRODUCT(('Dvd Calendar'!$E$1955:$CZ$1955&gt;H$48)*('Dvd Calendar'!$E$1955:$CZ$1955&lt;=H$49)*'Dvd Calendar'!$E$1958:$CZ$1958*(('Dvd Calendar'!$E$1960:$CZ$1960='Field Check'!$C$53)*('Field Check'!$C$53&lt;&gt;"")+('Dvd Calendar'!$E$1960:$CZ$1960='Field Check'!$C$54)*('Field Check'!$C$54&lt;&gt;"")+('Dvd Calendar'!$E$1960:$CZ$1960='Field Check'!$C$55)*('Field Check'!$C$55&lt;&gt;"")+('Dvd Calendar'!$E$1960:$CZ$1960='Field Check'!$C$56)*('Field Check'!$C$56&lt;&gt;"")+('Dvd Calendar'!$E$1960:$CZ$1960='Field Check'!$C$57)*('Field Check'!$C$57&lt;&gt;""))*(COUNTIF('Dvd Calendar'!$E$1962:$CZ$1962,'Dvd Calendar'!$E$1955:$CZ$1955)=0)),"")))</f>
        <v/>
      </c>
      <c r="I228" s="77">
        <f>IF(I$49="","",IF($B228="","",IFERROR(SUMIFS('Dvd Calendar'!$E$1963:$CZ$1963,'Dvd Calendar'!$E$1962:$CZ$1962,"&gt;"&amp;I$48,'Dvd Calendar'!$E$1962:$CZ$1962,"&lt;="&amp;I$49)+SUMPRODUCT(('Dvd Calendar'!$E$1955:$CZ$1955&gt;I$48)*('Dvd Calendar'!$E$1955:$CZ$1955&lt;=I$49)*'Dvd Calendar'!$E$1958:$CZ$1958*(('Dvd Calendar'!$E$1960:$CZ$1960='Field Check'!$C$53)*('Field Check'!$C$53&lt;&gt;"")+('Dvd Calendar'!$E$1960:$CZ$1960='Field Check'!$C$54)*('Field Check'!$C$54&lt;&gt;"")+('Dvd Calendar'!$E$1960:$CZ$1960='Field Check'!$C$55)*('Field Check'!$C$55&lt;&gt;"")+('Dvd Calendar'!$E$1960:$CZ$1960='Field Check'!$C$56)*('Field Check'!$C$56&lt;&gt;"")+('Dvd Calendar'!$E$1960:$CZ$1960='Field Check'!$C$57)*('Field Check'!$C$57&lt;&gt;""))*(COUNTIF('Dvd Calendar'!$E$1962:$CZ$1962,'Dvd Calendar'!$E$1955:$CZ$1955)=0)),"")))</f>
        <v/>
      </c>
      <c r="J228" s="77">
        <f>IF(J$49="","",IF($B228="","",IFERROR(SUMIFS('Dvd Calendar'!$E$1963:$CZ$1963,'Dvd Calendar'!$E$1962:$CZ$1962,"&gt;"&amp;J$48,'Dvd Calendar'!$E$1962:$CZ$1962,"&lt;="&amp;J$49)+SUMPRODUCT(('Dvd Calendar'!$E$1955:$CZ$1955&gt;J$48)*('Dvd Calendar'!$E$1955:$CZ$1955&lt;=J$49)*'Dvd Calendar'!$E$1958:$CZ$1958*(('Dvd Calendar'!$E$1960:$CZ$1960='Field Check'!$C$53)*('Field Check'!$C$53&lt;&gt;"")+('Dvd Calendar'!$E$1960:$CZ$1960='Field Check'!$C$54)*('Field Check'!$C$54&lt;&gt;"")+('Dvd Calendar'!$E$1960:$CZ$1960='Field Check'!$C$55)*('Field Check'!$C$55&lt;&gt;"")+('Dvd Calendar'!$E$1960:$CZ$1960='Field Check'!$C$56)*('Field Check'!$C$56&lt;&gt;"")+('Dvd Calendar'!$E$1960:$CZ$1960='Field Check'!$C$57)*('Field Check'!$C$57&lt;&gt;""))*(COUNTIF('Dvd Calendar'!$E$1962:$CZ$1962,'Dvd Calendar'!$E$1955:$CZ$1955)=0)),"")))</f>
        <v/>
      </c>
      <c r="K228" s="77">
        <f>IF(K$49="","",IF($B228="","",IFERROR(SUMIFS('Dvd Calendar'!$E$1963:$CZ$1963,'Dvd Calendar'!$E$1962:$CZ$1962,"&gt;"&amp;K$48,'Dvd Calendar'!$E$1962:$CZ$1962,"&lt;="&amp;K$49)+SUMPRODUCT(('Dvd Calendar'!$E$1955:$CZ$1955&gt;K$48)*('Dvd Calendar'!$E$1955:$CZ$1955&lt;=K$49)*'Dvd Calendar'!$E$1958:$CZ$1958*(('Dvd Calendar'!$E$1960:$CZ$1960='Field Check'!$C$53)*('Field Check'!$C$53&lt;&gt;"")+('Dvd Calendar'!$E$1960:$CZ$1960='Field Check'!$C$54)*('Field Check'!$C$54&lt;&gt;"")+('Dvd Calendar'!$E$1960:$CZ$1960='Field Check'!$C$55)*('Field Check'!$C$55&lt;&gt;"")+('Dvd Calendar'!$E$1960:$CZ$1960='Field Check'!$C$56)*('Field Check'!$C$56&lt;&gt;"")+('Dvd Calendar'!$E$1960:$CZ$1960='Field Check'!$C$57)*('Field Check'!$C$57&lt;&gt;""))*(COUNTIF('Dvd Calendar'!$E$1962:$CZ$1962,'Dvd Calendar'!$E$1955:$CZ$1955)=0)),"")))</f>
        <v/>
      </c>
      <c r="L228" s="77">
        <f>IF(L$49="","",IF($B228="","",IFERROR(SUMIFS('Dvd Calendar'!$E$1963:$CZ$1963,'Dvd Calendar'!$E$1962:$CZ$1962,"&gt;"&amp;L$48,'Dvd Calendar'!$E$1962:$CZ$1962,"&lt;="&amp;L$49)+SUMPRODUCT(('Dvd Calendar'!$E$1955:$CZ$1955&gt;L$48)*('Dvd Calendar'!$E$1955:$CZ$1955&lt;=L$49)*'Dvd Calendar'!$E$1958:$CZ$1958*(('Dvd Calendar'!$E$1960:$CZ$1960='Field Check'!$C$53)*('Field Check'!$C$53&lt;&gt;"")+('Dvd Calendar'!$E$1960:$CZ$1960='Field Check'!$C$54)*('Field Check'!$C$54&lt;&gt;"")+('Dvd Calendar'!$E$1960:$CZ$1960='Field Check'!$C$55)*('Field Check'!$C$55&lt;&gt;"")+('Dvd Calendar'!$E$1960:$CZ$1960='Field Check'!$C$56)*('Field Check'!$C$56&lt;&gt;"")+('Dvd Calendar'!$E$1960:$CZ$1960='Field Check'!$C$57)*('Field Check'!$C$57&lt;&gt;""))*(COUNTIF('Dvd Calendar'!$E$1962:$CZ$1962,'Dvd Calendar'!$E$1955:$CZ$1955)=0)),"")))</f>
        <v/>
      </c>
      <c r="M228" s="77">
        <f>IF(M$49="","",IF($B228="","",IFERROR(SUMIFS('Dvd Calendar'!$E$1963:$CZ$1963,'Dvd Calendar'!$E$1962:$CZ$1962,"&gt;"&amp;M$48,'Dvd Calendar'!$E$1962:$CZ$1962,"&lt;="&amp;M$49)+SUMPRODUCT(('Dvd Calendar'!$E$1955:$CZ$1955&gt;M$48)*('Dvd Calendar'!$E$1955:$CZ$1955&lt;=M$49)*'Dvd Calendar'!$E$1958:$CZ$1958*(('Dvd Calendar'!$E$1960:$CZ$1960='Field Check'!$C$53)*('Field Check'!$C$53&lt;&gt;"")+('Dvd Calendar'!$E$1960:$CZ$1960='Field Check'!$C$54)*('Field Check'!$C$54&lt;&gt;"")+('Dvd Calendar'!$E$1960:$CZ$1960='Field Check'!$C$55)*('Field Check'!$C$55&lt;&gt;"")+('Dvd Calendar'!$E$1960:$CZ$1960='Field Check'!$C$56)*('Field Check'!$C$56&lt;&gt;"")+('Dvd Calendar'!$E$1960:$CZ$1960='Field Check'!$C$57)*('Field Check'!$C$57&lt;&gt;""))*(COUNTIF('Dvd Calendar'!$E$1962:$CZ$1962,'Dvd Calendar'!$E$1955:$CZ$1955)=0)),"")))</f>
        <v/>
      </c>
      <c r="N228" s="77">
        <f>IF(N$49="","",IF($B228="","",IFERROR(SUMIFS('Dvd Calendar'!$E$1963:$CZ$1963,'Dvd Calendar'!$E$1962:$CZ$1962,"&gt;"&amp;N$48,'Dvd Calendar'!$E$1962:$CZ$1962,"&lt;="&amp;N$49)+SUMPRODUCT(('Dvd Calendar'!$E$1955:$CZ$1955&gt;N$48)*('Dvd Calendar'!$E$1955:$CZ$1955&lt;=N$49)*'Dvd Calendar'!$E$1958:$CZ$1958*(('Dvd Calendar'!$E$1960:$CZ$1960='Field Check'!$C$53)*('Field Check'!$C$53&lt;&gt;"")+('Dvd Calendar'!$E$1960:$CZ$1960='Field Check'!$C$54)*('Field Check'!$C$54&lt;&gt;"")+('Dvd Calendar'!$E$1960:$CZ$1960='Field Check'!$C$55)*('Field Check'!$C$55&lt;&gt;"")+('Dvd Calendar'!$E$1960:$CZ$1960='Field Check'!$C$56)*('Field Check'!$C$56&lt;&gt;"")+('Dvd Calendar'!$E$1960:$CZ$1960='Field Check'!$C$57)*('Field Check'!$C$57&lt;&gt;""))*(COUNTIF('Dvd Calendar'!$E$1962:$CZ$1962,'Dvd Calendar'!$E$1955:$CZ$1955)=0)),"")))</f>
        <v/>
      </c>
      <c r="O228" s="77">
        <f>IF(O$49="","",IF($B228="","",IFERROR(SUMIFS('Dvd Calendar'!$E$1963:$CZ$1963,'Dvd Calendar'!$E$1962:$CZ$1962,"&gt;"&amp;O$48,'Dvd Calendar'!$E$1962:$CZ$1962,"&lt;="&amp;O$49)+SUMPRODUCT(('Dvd Calendar'!$E$1955:$CZ$1955&gt;O$48)*('Dvd Calendar'!$E$1955:$CZ$1955&lt;=O$49)*'Dvd Calendar'!$E$1958:$CZ$1958*(('Dvd Calendar'!$E$1960:$CZ$1960='Field Check'!$C$53)*('Field Check'!$C$53&lt;&gt;"")+('Dvd Calendar'!$E$1960:$CZ$1960='Field Check'!$C$54)*('Field Check'!$C$54&lt;&gt;"")+('Dvd Calendar'!$E$1960:$CZ$1960='Field Check'!$C$55)*('Field Check'!$C$55&lt;&gt;"")+('Dvd Calendar'!$E$1960:$CZ$1960='Field Check'!$C$56)*('Field Check'!$C$56&lt;&gt;"")+('Dvd Calendar'!$E$1960:$CZ$1960='Field Check'!$C$57)*('Field Check'!$C$57&lt;&gt;""))*(COUNTIF('Dvd Calendar'!$E$1962:$CZ$1962,'Dvd Calendar'!$E$1955:$CZ$1955)=0)),"")))</f>
        <v/>
      </c>
      <c r="P228" s="77">
        <f>IF(P$49="","",IF($B228="","",IFERROR(SUMIFS('Dvd Calendar'!$E$1963:$CZ$1963,'Dvd Calendar'!$E$1962:$CZ$1962,"&gt;"&amp;P$48,'Dvd Calendar'!$E$1962:$CZ$1962,"&lt;="&amp;P$49)+SUMPRODUCT(('Dvd Calendar'!$E$1955:$CZ$1955&gt;P$48)*('Dvd Calendar'!$E$1955:$CZ$1955&lt;=P$49)*'Dvd Calendar'!$E$1958:$CZ$1958*(('Dvd Calendar'!$E$1960:$CZ$1960='Field Check'!$C$53)*('Field Check'!$C$53&lt;&gt;"")+('Dvd Calendar'!$E$1960:$CZ$1960='Field Check'!$C$54)*('Field Check'!$C$54&lt;&gt;"")+('Dvd Calendar'!$E$1960:$CZ$1960='Field Check'!$C$55)*('Field Check'!$C$55&lt;&gt;"")+('Dvd Calendar'!$E$1960:$CZ$1960='Field Check'!$C$56)*('Field Check'!$C$56&lt;&gt;"")+('Dvd Calendar'!$E$1960:$CZ$1960='Field Check'!$C$57)*('Field Check'!$C$57&lt;&gt;""))*(COUNTIF('Dvd Calendar'!$E$1962:$CZ$1962,'Dvd Calendar'!$E$1955:$CZ$1955)=0)),"")))</f>
        <v/>
      </c>
      <c r="Q228" s="77">
        <f>IF(Q$49="","",IF($B228="","",IFERROR(SUMIFS('Dvd Calendar'!$E$1963:$CZ$1963,'Dvd Calendar'!$E$1962:$CZ$1962,"&gt;"&amp;Q$48,'Dvd Calendar'!$E$1962:$CZ$1962,"&lt;="&amp;Q$49)+SUMPRODUCT(('Dvd Calendar'!$E$1955:$CZ$1955&gt;Q$48)*('Dvd Calendar'!$E$1955:$CZ$1955&lt;=Q$49)*'Dvd Calendar'!$E$1958:$CZ$1958*(('Dvd Calendar'!$E$1960:$CZ$1960='Field Check'!$C$53)*('Field Check'!$C$53&lt;&gt;"")+('Dvd Calendar'!$E$1960:$CZ$1960='Field Check'!$C$54)*('Field Check'!$C$54&lt;&gt;"")+('Dvd Calendar'!$E$1960:$CZ$1960='Field Check'!$C$55)*('Field Check'!$C$55&lt;&gt;"")+('Dvd Calendar'!$E$1960:$CZ$1960='Field Check'!$C$56)*('Field Check'!$C$56&lt;&gt;"")+('Dvd Calendar'!$E$1960:$CZ$1960='Field Check'!$C$57)*('Field Check'!$C$57&lt;&gt;""))*(COUNTIF('Dvd Calendar'!$E$1962:$CZ$1962,'Dvd Calendar'!$E$1955:$CZ$1955)=0)),"")))</f>
        <v/>
      </c>
      <c r="R228" s="77">
        <f>IF(R$49="","",IF($B228="","",IFERROR(SUMIFS('Dvd Calendar'!$E$1963:$CZ$1963,'Dvd Calendar'!$E$1962:$CZ$1962,"&gt;"&amp;R$48,'Dvd Calendar'!$E$1962:$CZ$1962,"&lt;="&amp;R$49)+SUMPRODUCT(('Dvd Calendar'!$E$1955:$CZ$1955&gt;R$48)*('Dvd Calendar'!$E$1955:$CZ$1955&lt;=R$49)*'Dvd Calendar'!$E$1958:$CZ$1958*(('Dvd Calendar'!$E$1960:$CZ$1960='Field Check'!$C$53)*('Field Check'!$C$53&lt;&gt;"")+('Dvd Calendar'!$E$1960:$CZ$1960='Field Check'!$C$54)*('Field Check'!$C$54&lt;&gt;"")+('Dvd Calendar'!$E$1960:$CZ$1960='Field Check'!$C$55)*('Field Check'!$C$55&lt;&gt;"")+('Dvd Calendar'!$E$1960:$CZ$1960='Field Check'!$C$56)*('Field Check'!$C$56&lt;&gt;"")+('Dvd Calendar'!$E$1960:$CZ$1960='Field Check'!$C$57)*('Field Check'!$C$57&lt;&gt;""))*(COUNTIF('Dvd Calendar'!$E$1962:$CZ$1962,'Dvd Calendar'!$E$1955:$CZ$1955)=0)),"")))</f>
        <v/>
      </c>
    </row>
    <row r="229">
      <c r="B229" s="126">
        <f>IF('AS51'!$C$184="","",'AS51'!$C$184)</f>
        <v/>
      </c>
      <c r="C229" s="77">
        <f>IF(C$49="","",IF($B229="","",IFERROR(SUMIFS('Dvd Calendar'!$E$1974:$CZ$1974,'Dvd Calendar'!$E$1973:$CZ$1973,"&gt;"&amp;C$48,'Dvd Calendar'!$E$1973:$CZ$1973,"&lt;="&amp;C$49)+SUMPRODUCT(('Dvd Calendar'!$E$1966:$CZ$1966&gt;C$48)*('Dvd Calendar'!$E$1966:$CZ$1966&lt;=C$49)*'Dvd Calendar'!$E$1969:$CZ$1969*(('Dvd Calendar'!$E$1971:$CZ$1971='Field Check'!$C$53)*('Field Check'!$C$53&lt;&gt;"")+('Dvd Calendar'!$E$1971:$CZ$1971='Field Check'!$C$54)*('Field Check'!$C$54&lt;&gt;"")+('Dvd Calendar'!$E$1971:$CZ$1971='Field Check'!$C$55)*('Field Check'!$C$55&lt;&gt;"")+('Dvd Calendar'!$E$1971:$CZ$1971='Field Check'!$C$56)*('Field Check'!$C$56&lt;&gt;"")+('Dvd Calendar'!$E$1971:$CZ$1971='Field Check'!$C$57)*('Field Check'!$C$57&lt;&gt;""))*(COUNTIF('Dvd Calendar'!$E$1973:$CZ$1973,'Dvd Calendar'!$E$1966:$CZ$1966)=0)),"")))</f>
        <v/>
      </c>
      <c r="D229" s="77">
        <f>IF(D$49="","",IF($B229="","",IFERROR(SUMIFS('Dvd Calendar'!$E$1974:$CZ$1974,'Dvd Calendar'!$E$1973:$CZ$1973,"&gt;"&amp;D$48,'Dvd Calendar'!$E$1973:$CZ$1973,"&lt;="&amp;D$49)+SUMPRODUCT(('Dvd Calendar'!$E$1966:$CZ$1966&gt;D$48)*('Dvd Calendar'!$E$1966:$CZ$1966&lt;=D$49)*'Dvd Calendar'!$E$1969:$CZ$1969*(('Dvd Calendar'!$E$1971:$CZ$1971='Field Check'!$C$53)*('Field Check'!$C$53&lt;&gt;"")+('Dvd Calendar'!$E$1971:$CZ$1971='Field Check'!$C$54)*('Field Check'!$C$54&lt;&gt;"")+('Dvd Calendar'!$E$1971:$CZ$1971='Field Check'!$C$55)*('Field Check'!$C$55&lt;&gt;"")+('Dvd Calendar'!$E$1971:$CZ$1971='Field Check'!$C$56)*('Field Check'!$C$56&lt;&gt;"")+('Dvd Calendar'!$E$1971:$CZ$1971='Field Check'!$C$57)*('Field Check'!$C$57&lt;&gt;""))*(COUNTIF('Dvd Calendar'!$E$1973:$CZ$1973,'Dvd Calendar'!$E$1966:$CZ$1966)=0)),"")))</f>
        <v/>
      </c>
      <c r="E229" s="77">
        <f>IF(E$49="","",IF($B229="","",IFERROR(SUMIFS('Dvd Calendar'!$E$1974:$CZ$1974,'Dvd Calendar'!$E$1973:$CZ$1973,"&gt;"&amp;E$48,'Dvd Calendar'!$E$1973:$CZ$1973,"&lt;="&amp;E$49)+SUMPRODUCT(('Dvd Calendar'!$E$1966:$CZ$1966&gt;E$48)*('Dvd Calendar'!$E$1966:$CZ$1966&lt;=E$49)*'Dvd Calendar'!$E$1969:$CZ$1969*(('Dvd Calendar'!$E$1971:$CZ$1971='Field Check'!$C$53)*('Field Check'!$C$53&lt;&gt;"")+('Dvd Calendar'!$E$1971:$CZ$1971='Field Check'!$C$54)*('Field Check'!$C$54&lt;&gt;"")+('Dvd Calendar'!$E$1971:$CZ$1971='Field Check'!$C$55)*('Field Check'!$C$55&lt;&gt;"")+('Dvd Calendar'!$E$1971:$CZ$1971='Field Check'!$C$56)*('Field Check'!$C$56&lt;&gt;"")+('Dvd Calendar'!$E$1971:$CZ$1971='Field Check'!$C$57)*('Field Check'!$C$57&lt;&gt;""))*(COUNTIF('Dvd Calendar'!$E$1973:$CZ$1973,'Dvd Calendar'!$E$1966:$CZ$1966)=0)),"")))</f>
        <v/>
      </c>
      <c r="F229" s="77">
        <f>IF(F$49="","",IF($B229="","",IFERROR(SUMIFS('Dvd Calendar'!$E$1974:$CZ$1974,'Dvd Calendar'!$E$1973:$CZ$1973,"&gt;"&amp;F$48,'Dvd Calendar'!$E$1973:$CZ$1973,"&lt;="&amp;F$49)+SUMPRODUCT(('Dvd Calendar'!$E$1966:$CZ$1966&gt;F$48)*('Dvd Calendar'!$E$1966:$CZ$1966&lt;=F$49)*'Dvd Calendar'!$E$1969:$CZ$1969*(('Dvd Calendar'!$E$1971:$CZ$1971='Field Check'!$C$53)*('Field Check'!$C$53&lt;&gt;"")+('Dvd Calendar'!$E$1971:$CZ$1971='Field Check'!$C$54)*('Field Check'!$C$54&lt;&gt;"")+('Dvd Calendar'!$E$1971:$CZ$1971='Field Check'!$C$55)*('Field Check'!$C$55&lt;&gt;"")+('Dvd Calendar'!$E$1971:$CZ$1971='Field Check'!$C$56)*('Field Check'!$C$56&lt;&gt;"")+('Dvd Calendar'!$E$1971:$CZ$1971='Field Check'!$C$57)*('Field Check'!$C$57&lt;&gt;""))*(COUNTIF('Dvd Calendar'!$E$1973:$CZ$1973,'Dvd Calendar'!$E$1966:$CZ$1966)=0)),"")))</f>
        <v/>
      </c>
      <c r="G229" s="77">
        <f>IF(G$49="","",IF($B229="","",IFERROR(SUMIFS('Dvd Calendar'!$E$1974:$CZ$1974,'Dvd Calendar'!$E$1973:$CZ$1973,"&gt;"&amp;G$48,'Dvd Calendar'!$E$1973:$CZ$1973,"&lt;="&amp;G$49)+SUMPRODUCT(('Dvd Calendar'!$E$1966:$CZ$1966&gt;G$48)*('Dvd Calendar'!$E$1966:$CZ$1966&lt;=G$49)*'Dvd Calendar'!$E$1969:$CZ$1969*(('Dvd Calendar'!$E$1971:$CZ$1971='Field Check'!$C$53)*('Field Check'!$C$53&lt;&gt;"")+('Dvd Calendar'!$E$1971:$CZ$1971='Field Check'!$C$54)*('Field Check'!$C$54&lt;&gt;"")+('Dvd Calendar'!$E$1971:$CZ$1971='Field Check'!$C$55)*('Field Check'!$C$55&lt;&gt;"")+('Dvd Calendar'!$E$1971:$CZ$1971='Field Check'!$C$56)*('Field Check'!$C$56&lt;&gt;"")+('Dvd Calendar'!$E$1971:$CZ$1971='Field Check'!$C$57)*('Field Check'!$C$57&lt;&gt;""))*(COUNTIF('Dvd Calendar'!$E$1973:$CZ$1973,'Dvd Calendar'!$E$1966:$CZ$1966)=0)),"")))</f>
        <v/>
      </c>
      <c r="H229" s="77">
        <f>IF(H$49="","",IF($B229="","",IFERROR(SUMIFS('Dvd Calendar'!$E$1974:$CZ$1974,'Dvd Calendar'!$E$1973:$CZ$1973,"&gt;"&amp;H$48,'Dvd Calendar'!$E$1973:$CZ$1973,"&lt;="&amp;H$49)+SUMPRODUCT(('Dvd Calendar'!$E$1966:$CZ$1966&gt;H$48)*('Dvd Calendar'!$E$1966:$CZ$1966&lt;=H$49)*'Dvd Calendar'!$E$1969:$CZ$1969*(('Dvd Calendar'!$E$1971:$CZ$1971='Field Check'!$C$53)*('Field Check'!$C$53&lt;&gt;"")+('Dvd Calendar'!$E$1971:$CZ$1971='Field Check'!$C$54)*('Field Check'!$C$54&lt;&gt;"")+('Dvd Calendar'!$E$1971:$CZ$1971='Field Check'!$C$55)*('Field Check'!$C$55&lt;&gt;"")+('Dvd Calendar'!$E$1971:$CZ$1971='Field Check'!$C$56)*('Field Check'!$C$56&lt;&gt;"")+('Dvd Calendar'!$E$1971:$CZ$1971='Field Check'!$C$57)*('Field Check'!$C$57&lt;&gt;""))*(COUNTIF('Dvd Calendar'!$E$1973:$CZ$1973,'Dvd Calendar'!$E$1966:$CZ$1966)=0)),"")))</f>
        <v/>
      </c>
      <c r="I229" s="77">
        <f>IF(I$49="","",IF($B229="","",IFERROR(SUMIFS('Dvd Calendar'!$E$1974:$CZ$1974,'Dvd Calendar'!$E$1973:$CZ$1973,"&gt;"&amp;I$48,'Dvd Calendar'!$E$1973:$CZ$1973,"&lt;="&amp;I$49)+SUMPRODUCT(('Dvd Calendar'!$E$1966:$CZ$1966&gt;I$48)*('Dvd Calendar'!$E$1966:$CZ$1966&lt;=I$49)*'Dvd Calendar'!$E$1969:$CZ$1969*(('Dvd Calendar'!$E$1971:$CZ$1971='Field Check'!$C$53)*('Field Check'!$C$53&lt;&gt;"")+('Dvd Calendar'!$E$1971:$CZ$1971='Field Check'!$C$54)*('Field Check'!$C$54&lt;&gt;"")+('Dvd Calendar'!$E$1971:$CZ$1971='Field Check'!$C$55)*('Field Check'!$C$55&lt;&gt;"")+('Dvd Calendar'!$E$1971:$CZ$1971='Field Check'!$C$56)*('Field Check'!$C$56&lt;&gt;"")+('Dvd Calendar'!$E$1971:$CZ$1971='Field Check'!$C$57)*('Field Check'!$C$57&lt;&gt;""))*(COUNTIF('Dvd Calendar'!$E$1973:$CZ$1973,'Dvd Calendar'!$E$1966:$CZ$1966)=0)),"")))</f>
        <v/>
      </c>
      <c r="J229" s="77">
        <f>IF(J$49="","",IF($B229="","",IFERROR(SUMIFS('Dvd Calendar'!$E$1974:$CZ$1974,'Dvd Calendar'!$E$1973:$CZ$1973,"&gt;"&amp;J$48,'Dvd Calendar'!$E$1973:$CZ$1973,"&lt;="&amp;J$49)+SUMPRODUCT(('Dvd Calendar'!$E$1966:$CZ$1966&gt;J$48)*('Dvd Calendar'!$E$1966:$CZ$1966&lt;=J$49)*'Dvd Calendar'!$E$1969:$CZ$1969*(('Dvd Calendar'!$E$1971:$CZ$1971='Field Check'!$C$53)*('Field Check'!$C$53&lt;&gt;"")+('Dvd Calendar'!$E$1971:$CZ$1971='Field Check'!$C$54)*('Field Check'!$C$54&lt;&gt;"")+('Dvd Calendar'!$E$1971:$CZ$1971='Field Check'!$C$55)*('Field Check'!$C$55&lt;&gt;"")+('Dvd Calendar'!$E$1971:$CZ$1971='Field Check'!$C$56)*('Field Check'!$C$56&lt;&gt;"")+('Dvd Calendar'!$E$1971:$CZ$1971='Field Check'!$C$57)*('Field Check'!$C$57&lt;&gt;""))*(COUNTIF('Dvd Calendar'!$E$1973:$CZ$1973,'Dvd Calendar'!$E$1966:$CZ$1966)=0)),"")))</f>
        <v/>
      </c>
      <c r="K229" s="77">
        <f>IF(K$49="","",IF($B229="","",IFERROR(SUMIFS('Dvd Calendar'!$E$1974:$CZ$1974,'Dvd Calendar'!$E$1973:$CZ$1973,"&gt;"&amp;K$48,'Dvd Calendar'!$E$1973:$CZ$1973,"&lt;="&amp;K$49)+SUMPRODUCT(('Dvd Calendar'!$E$1966:$CZ$1966&gt;K$48)*('Dvd Calendar'!$E$1966:$CZ$1966&lt;=K$49)*'Dvd Calendar'!$E$1969:$CZ$1969*(('Dvd Calendar'!$E$1971:$CZ$1971='Field Check'!$C$53)*('Field Check'!$C$53&lt;&gt;"")+('Dvd Calendar'!$E$1971:$CZ$1971='Field Check'!$C$54)*('Field Check'!$C$54&lt;&gt;"")+('Dvd Calendar'!$E$1971:$CZ$1971='Field Check'!$C$55)*('Field Check'!$C$55&lt;&gt;"")+('Dvd Calendar'!$E$1971:$CZ$1971='Field Check'!$C$56)*('Field Check'!$C$56&lt;&gt;"")+('Dvd Calendar'!$E$1971:$CZ$1971='Field Check'!$C$57)*('Field Check'!$C$57&lt;&gt;""))*(COUNTIF('Dvd Calendar'!$E$1973:$CZ$1973,'Dvd Calendar'!$E$1966:$CZ$1966)=0)),"")))</f>
        <v/>
      </c>
      <c r="L229" s="77">
        <f>IF(L$49="","",IF($B229="","",IFERROR(SUMIFS('Dvd Calendar'!$E$1974:$CZ$1974,'Dvd Calendar'!$E$1973:$CZ$1973,"&gt;"&amp;L$48,'Dvd Calendar'!$E$1973:$CZ$1973,"&lt;="&amp;L$49)+SUMPRODUCT(('Dvd Calendar'!$E$1966:$CZ$1966&gt;L$48)*('Dvd Calendar'!$E$1966:$CZ$1966&lt;=L$49)*'Dvd Calendar'!$E$1969:$CZ$1969*(('Dvd Calendar'!$E$1971:$CZ$1971='Field Check'!$C$53)*('Field Check'!$C$53&lt;&gt;"")+('Dvd Calendar'!$E$1971:$CZ$1971='Field Check'!$C$54)*('Field Check'!$C$54&lt;&gt;"")+('Dvd Calendar'!$E$1971:$CZ$1971='Field Check'!$C$55)*('Field Check'!$C$55&lt;&gt;"")+('Dvd Calendar'!$E$1971:$CZ$1971='Field Check'!$C$56)*('Field Check'!$C$56&lt;&gt;"")+('Dvd Calendar'!$E$1971:$CZ$1971='Field Check'!$C$57)*('Field Check'!$C$57&lt;&gt;""))*(COUNTIF('Dvd Calendar'!$E$1973:$CZ$1973,'Dvd Calendar'!$E$1966:$CZ$1966)=0)),"")))</f>
        <v/>
      </c>
      <c r="M229" s="77">
        <f>IF(M$49="","",IF($B229="","",IFERROR(SUMIFS('Dvd Calendar'!$E$1974:$CZ$1974,'Dvd Calendar'!$E$1973:$CZ$1973,"&gt;"&amp;M$48,'Dvd Calendar'!$E$1973:$CZ$1973,"&lt;="&amp;M$49)+SUMPRODUCT(('Dvd Calendar'!$E$1966:$CZ$1966&gt;M$48)*('Dvd Calendar'!$E$1966:$CZ$1966&lt;=M$49)*'Dvd Calendar'!$E$1969:$CZ$1969*(('Dvd Calendar'!$E$1971:$CZ$1971='Field Check'!$C$53)*('Field Check'!$C$53&lt;&gt;"")+('Dvd Calendar'!$E$1971:$CZ$1971='Field Check'!$C$54)*('Field Check'!$C$54&lt;&gt;"")+('Dvd Calendar'!$E$1971:$CZ$1971='Field Check'!$C$55)*('Field Check'!$C$55&lt;&gt;"")+('Dvd Calendar'!$E$1971:$CZ$1971='Field Check'!$C$56)*('Field Check'!$C$56&lt;&gt;"")+('Dvd Calendar'!$E$1971:$CZ$1971='Field Check'!$C$57)*('Field Check'!$C$57&lt;&gt;""))*(COUNTIF('Dvd Calendar'!$E$1973:$CZ$1973,'Dvd Calendar'!$E$1966:$CZ$1966)=0)),"")))</f>
        <v/>
      </c>
      <c r="N229" s="77">
        <f>IF(N$49="","",IF($B229="","",IFERROR(SUMIFS('Dvd Calendar'!$E$1974:$CZ$1974,'Dvd Calendar'!$E$1973:$CZ$1973,"&gt;"&amp;N$48,'Dvd Calendar'!$E$1973:$CZ$1973,"&lt;="&amp;N$49)+SUMPRODUCT(('Dvd Calendar'!$E$1966:$CZ$1966&gt;N$48)*('Dvd Calendar'!$E$1966:$CZ$1966&lt;=N$49)*'Dvd Calendar'!$E$1969:$CZ$1969*(('Dvd Calendar'!$E$1971:$CZ$1971='Field Check'!$C$53)*('Field Check'!$C$53&lt;&gt;"")+('Dvd Calendar'!$E$1971:$CZ$1971='Field Check'!$C$54)*('Field Check'!$C$54&lt;&gt;"")+('Dvd Calendar'!$E$1971:$CZ$1971='Field Check'!$C$55)*('Field Check'!$C$55&lt;&gt;"")+('Dvd Calendar'!$E$1971:$CZ$1971='Field Check'!$C$56)*('Field Check'!$C$56&lt;&gt;"")+('Dvd Calendar'!$E$1971:$CZ$1971='Field Check'!$C$57)*('Field Check'!$C$57&lt;&gt;""))*(COUNTIF('Dvd Calendar'!$E$1973:$CZ$1973,'Dvd Calendar'!$E$1966:$CZ$1966)=0)),"")))</f>
        <v/>
      </c>
      <c r="O229" s="77">
        <f>IF(O$49="","",IF($B229="","",IFERROR(SUMIFS('Dvd Calendar'!$E$1974:$CZ$1974,'Dvd Calendar'!$E$1973:$CZ$1973,"&gt;"&amp;O$48,'Dvd Calendar'!$E$1973:$CZ$1973,"&lt;="&amp;O$49)+SUMPRODUCT(('Dvd Calendar'!$E$1966:$CZ$1966&gt;O$48)*('Dvd Calendar'!$E$1966:$CZ$1966&lt;=O$49)*'Dvd Calendar'!$E$1969:$CZ$1969*(('Dvd Calendar'!$E$1971:$CZ$1971='Field Check'!$C$53)*('Field Check'!$C$53&lt;&gt;"")+('Dvd Calendar'!$E$1971:$CZ$1971='Field Check'!$C$54)*('Field Check'!$C$54&lt;&gt;"")+('Dvd Calendar'!$E$1971:$CZ$1971='Field Check'!$C$55)*('Field Check'!$C$55&lt;&gt;"")+('Dvd Calendar'!$E$1971:$CZ$1971='Field Check'!$C$56)*('Field Check'!$C$56&lt;&gt;"")+('Dvd Calendar'!$E$1971:$CZ$1971='Field Check'!$C$57)*('Field Check'!$C$57&lt;&gt;""))*(COUNTIF('Dvd Calendar'!$E$1973:$CZ$1973,'Dvd Calendar'!$E$1966:$CZ$1966)=0)),"")))</f>
        <v/>
      </c>
      <c r="P229" s="77">
        <f>IF(P$49="","",IF($B229="","",IFERROR(SUMIFS('Dvd Calendar'!$E$1974:$CZ$1974,'Dvd Calendar'!$E$1973:$CZ$1973,"&gt;"&amp;P$48,'Dvd Calendar'!$E$1973:$CZ$1973,"&lt;="&amp;P$49)+SUMPRODUCT(('Dvd Calendar'!$E$1966:$CZ$1966&gt;P$48)*('Dvd Calendar'!$E$1966:$CZ$1966&lt;=P$49)*'Dvd Calendar'!$E$1969:$CZ$1969*(('Dvd Calendar'!$E$1971:$CZ$1971='Field Check'!$C$53)*('Field Check'!$C$53&lt;&gt;"")+('Dvd Calendar'!$E$1971:$CZ$1971='Field Check'!$C$54)*('Field Check'!$C$54&lt;&gt;"")+('Dvd Calendar'!$E$1971:$CZ$1971='Field Check'!$C$55)*('Field Check'!$C$55&lt;&gt;"")+('Dvd Calendar'!$E$1971:$CZ$1971='Field Check'!$C$56)*('Field Check'!$C$56&lt;&gt;"")+('Dvd Calendar'!$E$1971:$CZ$1971='Field Check'!$C$57)*('Field Check'!$C$57&lt;&gt;""))*(COUNTIF('Dvd Calendar'!$E$1973:$CZ$1973,'Dvd Calendar'!$E$1966:$CZ$1966)=0)),"")))</f>
        <v/>
      </c>
      <c r="Q229" s="77">
        <f>IF(Q$49="","",IF($B229="","",IFERROR(SUMIFS('Dvd Calendar'!$E$1974:$CZ$1974,'Dvd Calendar'!$E$1973:$CZ$1973,"&gt;"&amp;Q$48,'Dvd Calendar'!$E$1973:$CZ$1973,"&lt;="&amp;Q$49)+SUMPRODUCT(('Dvd Calendar'!$E$1966:$CZ$1966&gt;Q$48)*('Dvd Calendar'!$E$1966:$CZ$1966&lt;=Q$49)*'Dvd Calendar'!$E$1969:$CZ$1969*(('Dvd Calendar'!$E$1971:$CZ$1971='Field Check'!$C$53)*('Field Check'!$C$53&lt;&gt;"")+('Dvd Calendar'!$E$1971:$CZ$1971='Field Check'!$C$54)*('Field Check'!$C$54&lt;&gt;"")+('Dvd Calendar'!$E$1971:$CZ$1971='Field Check'!$C$55)*('Field Check'!$C$55&lt;&gt;"")+('Dvd Calendar'!$E$1971:$CZ$1971='Field Check'!$C$56)*('Field Check'!$C$56&lt;&gt;"")+('Dvd Calendar'!$E$1971:$CZ$1971='Field Check'!$C$57)*('Field Check'!$C$57&lt;&gt;""))*(COUNTIF('Dvd Calendar'!$E$1973:$CZ$1973,'Dvd Calendar'!$E$1966:$CZ$1966)=0)),"")))</f>
        <v/>
      </c>
      <c r="R229" s="77">
        <f>IF(R$49="","",IF($B229="","",IFERROR(SUMIFS('Dvd Calendar'!$E$1974:$CZ$1974,'Dvd Calendar'!$E$1973:$CZ$1973,"&gt;"&amp;R$48,'Dvd Calendar'!$E$1973:$CZ$1973,"&lt;="&amp;R$49)+SUMPRODUCT(('Dvd Calendar'!$E$1966:$CZ$1966&gt;R$48)*('Dvd Calendar'!$E$1966:$CZ$1966&lt;=R$49)*'Dvd Calendar'!$E$1969:$CZ$1969*(('Dvd Calendar'!$E$1971:$CZ$1971='Field Check'!$C$53)*('Field Check'!$C$53&lt;&gt;"")+('Dvd Calendar'!$E$1971:$CZ$1971='Field Check'!$C$54)*('Field Check'!$C$54&lt;&gt;"")+('Dvd Calendar'!$E$1971:$CZ$1971='Field Check'!$C$55)*('Field Check'!$C$55&lt;&gt;"")+('Dvd Calendar'!$E$1971:$CZ$1971='Field Check'!$C$56)*('Field Check'!$C$56&lt;&gt;"")+('Dvd Calendar'!$E$1971:$CZ$1971='Field Check'!$C$57)*('Field Check'!$C$57&lt;&gt;""))*(COUNTIF('Dvd Calendar'!$E$1973:$CZ$1973,'Dvd Calendar'!$E$1966:$CZ$1966)=0)),"")))</f>
        <v/>
      </c>
    </row>
    <row r="230">
      <c r="B230" s="126">
        <f>IF('AS51'!$C$185="","",'AS51'!$C$185)</f>
        <v/>
      </c>
      <c r="C230" s="77">
        <f>IF(C$49="","",IF($B230="","",IFERROR(SUMIFS('Dvd Calendar'!$E$1985:$CZ$1985,'Dvd Calendar'!$E$1984:$CZ$1984,"&gt;"&amp;C$48,'Dvd Calendar'!$E$1984:$CZ$1984,"&lt;="&amp;C$49)+SUMPRODUCT(('Dvd Calendar'!$E$1977:$CZ$1977&gt;C$48)*('Dvd Calendar'!$E$1977:$CZ$1977&lt;=C$49)*'Dvd Calendar'!$E$1980:$CZ$1980*(('Dvd Calendar'!$E$1982:$CZ$1982='Field Check'!$C$53)*('Field Check'!$C$53&lt;&gt;"")+('Dvd Calendar'!$E$1982:$CZ$1982='Field Check'!$C$54)*('Field Check'!$C$54&lt;&gt;"")+('Dvd Calendar'!$E$1982:$CZ$1982='Field Check'!$C$55)*('Field Check'!$C$55&lt;&gt;"")+('Dvd Calendar'!$E$1982:$CZ$1982='Field Check'!$C$56)*('Field Check'!$C$56&lt;&gt;"")+('Dvd Calendar'!$E$1982:$CZ$1982='Field Check'!$C$57)*('Field Check'!$C$57&lt;&gt;""))*(COUNTIF('Dvd Calendar'!$E$1984:$CZ$1984,'Dvd Calendar'!$E$1977:$CZ$1977)=0)),"")))</f>
        <v/>
      </c>
      <c r="D230" s="77">
        <f>IF(D$49="","",IF($B230="","",IFERROR(SUMIFS('Dvd Calendar'!$E$1985:$CZ$1985,'Dvd Calendar'!$E$1984:$CZ$1984,"&gt;"&amp;D$48,'Dvd Calendar'!$E$1984:$CZ$1984,"&lt;="&amp;D$49)+SUMPRODUCT(('Dvd Calendar'!$E$1977:$CZ$1977&gt;D$48)*('Dvd Calendar'!$E$1977:$CZ$1977&lt;=D$49)*'Dvd Calendar'!$E$1980:$CZ$1980*(('Dvd Calendar'!$E$1982:$CZ$1982='Field Check'!$C$53)*('Field Check'!$C$53&lt;&gt;"")+('Dvd Calendar'!$E$1982:$CZ$1982='Field Check'!$C$54)*('Field Check'!$C$54&lt;&gt;"")+('Dvd Calendar'!$E$1982:$CZ$1982='Field Check'!$C$55)*('Field Check'!$C$55&lt;&gt;"")+('Dvd Calendar'!$E$1982:$CZ$1982='Field Check'!$C$56)*('Field Check'!$C$56&lt;&gt;"")+('Dvd Calendar'!$E$1982:$CZ$1982='Field Check'!$C$57)*('Field Check'!$C$57&lt;&gt;""))*(COUNTIF('Dvd Calendar'!$E$1984:$CZ$1984,'Dvd Calendar'!$E$1977:$CZ$1977)=0)),"")))</f>
        <v/>
      </c>
      <c r="E230" s="77">
        <f>IF(E$49="","",IF($B230="","",IFERROR(SUMIFS('Dvd Calendar'!$E$1985:$CZ$1985,'Dvd Calendar'!$E$1984:$CZ$1984,"&gt;"&amp;E$48,'Dvd Calendar'!$E$1984:$CZ$1984,"&lt;="&amp;E$49)+SUMPRODUCT(('Dvd Calendar'!$E$1977:$CZ$1977&gt;E$48)*('Dvd Calendar'!$E$1977:$CZ$1977&lt;=E$49)*'Dvd Calendar'!$E$1980:$CZ$1980*(('Dvd Calendar'!$E$1982:$CZ$1982='Field Check'!$C$53)*('Field Check'!$C$53&lt;&gt;"")+('Dvd Calendar'!$E$1982:$CZ$1982='Field Check'!$C$54)*('Field Check'!$C$54&lt;&gt;"")+('Dvd Calendar'!$E$1982:$CZ$1982='Field Check'!$C$55)*('Field Check'!$C$55&lt;&gt;"")+('Dvd Calendar'!$E$1982:$CZ$1982='Field Check'!$C$56)*('Field Check'!$C$56&lt;&gt;"")+('Dvd Calendar'!$E$1982:$CZ$1982='Field Check'!$C$57)*('Field Check'!$C$57&lt;&gt;""))*(COUNTIF('Dvd Calendar'!$E$1984:$CZ$1984,'Dvd Calendar'!$E$1977:$CZ$1977)=0)),"")))</f>
        <v/>
      </c>
      <c r="F230" s="77">
        <f>IF(F$49="","",IF($B230="","",IFERROR(SUMIFS('Dvd Calendar'!$E$1985:$CZ$1985,'Dvd Calendar'!$E$1984:$CZ$1984,"&gt;"&amp;F$48,'Dvd Calendar'!$E$1984:$CZ$1984,"&lt;="&amp;F$49)+SUMPRODUCT(('Dvd Calendar'!$E$1977:$CZ$1977&gt;F$48)*('Dvd Calendar'!$E$1977:$CZ$1977&lt;=F$49)*'Dvd Calendar'!$E$1980:$CZ$1980*(('Dvd Calendar'!$E$1982:$CZ$1982='Field Check'!$C$53)*('Field Check'!$C$53&lt;&gt;"")+('Dvd Calendar'!$E$1982:$CZ$1982='Field Check'!$C$54)*('Field Check'!$C$54&lt;&gt;"")+('Dvd Calendar'!$E$1982:$CZ$1982='Field Check'!$C$55)*('Field Check'!$C$55&lt;&gt;"")+('Dvd Calendar'!$E$1982:$CZ$1982='Field Check'!$C$56)*('Field Check'!$C$56&lt;&gt;"")+('Dvd Calendar'!$E$1982:$CZ$1982='Field Check'!$C$57)*('Field Check'!$C$57&lt;&gt;""))*(COUNTIF('Dvd Calendar'!$E$1984:$CZ$1984,'Dvd Calendar'!$E$1977:$CZ$1977)=0)),"")))</f>
        <v/>
      </c>
      <c r="G230" s="77">
        <f>IF(G$49="","",IF($B230="","",IFERROR(SUMIFS('Dvd Calendar'!$E$1985:$CZ$1985,'Dvd Calendar'!$E$1984:$CZ$1984,"&gt;"&amp;G$48,'Dvd Calendar'!$E$1984:$CZ$1984,"&lt;="&amp;G$49)+SUMPRODUCT(('Dvd Calendar'!$E$1977:$CZ$1977&gt;G$48)*('Dvd Calendar'!$E$1977:$CZ$1977&lt;=G$49)*'Dvd Calendar'!$E$1980:$CZ$1980*(('Dvd Calendar'!$E$1982:$CZ$1982='Field Check'!$C$53)*('Field Check'!$C$53&lt;&gt;"")+('Dvd Calendar'!$E$1982:$CZ$1982='Field Check'!$C$54)*('Field Check'!$C$54&lt;&gt;"")+('Dvd Calendar'!$E$1982:$CZ$1982='Field Check'!$C$55)*('Field Check'!$C$55&lt;&gt;"")+('Dvd Calendar'!$E$1982:$CZ$1982='Field Check'!$C$56)*('Field Check'!$C$56&lt;&gt;"")+('Dvd Calendar'!$E$1982:$CZ$1982='Field Check'!$C$57)*('Field Check'!$C$57&lt;&gt;""))*(COUNTIF('Dvd Calendar'!$E$1984:$CZ$1984,'Dvd Calendar'!$E$1977:$CZ$1977)=0)),"")))</f>
        <v/>
      </c>
      <c r="H230" s="77">
        <f>IF(H$49="","",IF($B230="","",IFERROR(SUMIFS('Dvd Calendar'!$E$1985:$CZ$1985,'Dvd Calendar'!$E$1984:$CZ$1984,"&gt;"&amp;H$48,'Dvd Calendar'!$E$1984:$CZ$1984,"&lt;="&amp;H$49)+SUMPRODUCT(('Dvd Calendar'!$E$1977:$CZ$1977&gt;H$48)*('Dvd Calendar'!$E$1977:$CZ$1977&lt;=H$49)*'Dvd Calendar'!$E$1980:$CZ$1980*(('Dvd Calendar'!$E$1982:$CZ$1982='Field Check'!$C$53)*('Field Check'!$C$53&lt;&gt;"")+('Dvd Calendar'!$E$1982:$CZ$1982='Field Check'!$C$54)*('Field Check'!$C$54&lt;&gt;"")+('Dvd Calendar'!$E$1982:$CZ$1982='Field Check'!$C$55)*('Field Check'!$C$55&lt;&gt;"")+('Dvd Calendar'!$E$1982:$CZ$1982='Field Check'!$C$56)*('Field Check'!$C$56&lt;&gt;"")+('Dvd Calendar'!$E$1982:$CZ$1982='Field Check'!$C$57)*('Field Check'!$C$57&lt;&gt;""))*(COUNTIF('Dvd Calendar'!$E$1984:$CZ$1984,'Dvd Calendar'!$E$1977:$CZ$1977)=0)),"")))</f>
        <v/>
      </c>
      <c r="I230" s="77">
        <f>IF(I$49="","",IF($B230="","",IFERROR(SUMIFS('Dvd Calendar'!$E$1985:$CZ$1985,'Dvd Calendar'!$E$1984:$CZ$1984,"&gt;"&amp;I$48,'Dvd Calendar'!$E$1984:$CZ$1984,"&lt;="&amp;I$49)+SUMPRODUCT(('Dvd Calendar'!$E$1977:$CZ$1977&gt;I$48)*('Dvd Calendar'!$E$1977:$CZ$1977&lt;=I$49)*'Dvd Calendar'!$E$1980:$CZ$1980*(('Dvd Calendar'!$E$1982:$CZ$1982='Field Check'!$C$53)*('Field Check'!$C$53&lt;&gt;"")+('Dvd Calendar'!$E$1982:$CZ$1982='Field Check'!$C$54)*('Field Check'!$C$54&lt;&gt;"")+('Dvd Calendar'!$E$1982:$CZ$1982='Field Check'!$C$55)*('Field Check'!$C$55&lt;&gt;"")+('Dvd Calendar'!$E$1982:$CZ$1982='Field Check'!$C$56)*('Field Check'!$C$56&lt;&gt;"")+('Dvd Calendar'!$E$1982:$CZ$1982='Field Check'!$C$57)*('Field Check'!$C$57&lt;&gt;""))*(COUNTIF('Dvd Calendar'!$E$1984:$CZ$1984,'Dvd Calendar'!$E$1977:$CZ$1977)=0)),"")))</f>
        <v/>
      </c>
      <c r="J230" s="77">
        <f>IF(J$49="","",IF($B230="","",IFERROR(SUMIFS('Dvd Calendar'!$E$1985:$CZ$1985,'Dvd Calendar'!$E$1984:$CZ$1984,"&gt;"&amp;J$48,'Dvd Calendar'!$E$1984:$CZ$1984,"&lt;="&amp;J$49)+SUMPRODUCT(('Dvd Calendar'!$E$1977:$CZ$1977&gt;J$48)*('Dvd Calendar'!$E$1977:$CZ$1977&lt;=J$49)*'Dvd Calendar'!$E$1980:$CZ$1980*(('Dvd Calendar'!$E$1982:$CZ$1982='Field Check'!$C$53)*('Field Check'!$C$53&lt;&gt;"")+('Dvd Calendar'!$E$1982:$CZ$1982='Field Check'!$C$54)*('Field Check'!$C$54&lt;&gt;"")+('Dvd Calendar'!$E$1982:$CZ$1982='Field Check'!$C$55)*('Field Check'!$C$55&lt;&gt;"")+('Dvd Calendar'!$E$1982:$CZ$1982='Field Check'!$C$56)*('Field Check'!$C$56&lt;&gt;"")+('Dvd Calendar'!$E$1982:$CZ$1982='Field Check'!$C$57)*('Field Check'!$C$57&lt;&gt;""))*(COUNTIF('Dvd Calendar'!$E$1984:$CZ$1984,'Dvd Calendar'!$E$1977:$CZ$1977)=0)),"")))</f>
        <v/>
      </c>
      <c r="K230" s="77">
        <f>IF(K$49="","",IF($B230="","",IFERROR(SUMIFS('Dvd Calendar'!$E$1985:$CZ$1985,'Dvd Calendar'!$E$1984:$CZ$1984,"&gt;"&amp;K$48,'Dvd Calendar'!$E$1984:$CZ$1984,"&lt;="&amp;K$49)+SUMPRODUCT(('Dvd Calendar'!$E$1977:$CZ$1977&gt;K$48)*('Dvd Calendar'!$E$1977:$CZ$1977&lt;=K$49)*'Dvd Calendar'!$E$1980:$CZ$1980*(('Dvd Calendar'!$E$1982:$CZ$1982='Field Check'!$C$53)*('Field Check'!$C$53&lt;&gt;"")+('Dvd Calendar'!$E$1982:$CZ$1982='Field Check'!$C$54)*('Field Check'!$C$54&lt;&gt;"")+('Dvd Calendar'!$E$1982:$CZ$1982='Field Check'!$C$55)*('Field Check'!$C$55&lt;&gt;"")+('Dvd Calendar'!$E$1982:$CZ$1982='Field Check'!$C$56)*('Field Check'!$C$56&lt;&gt;"")+('Dvd Calendar'!$E$1982:$CZ$1982='Field Check'!$C$57)*('Field Check'!$C$57&lt;&gt;""))*(COUNTIF('Dvd Calendar'!$E$1984:$CZ$1984,'Dvd Calendar'!$E$1977:$CZ$1977)=0)),"")))</f>
        <v/>
      </c>
      <c r="L230" s="77">
        <f>IF(L$49="","",IF($B230="","",IFERROR(SUMIFS('Dvd Calendar'!$E$1985:$CZ$1985,'Dvd Calendar'!$E$1984:$CZ$1984,"&gt;"&amp;L$48,'Dvd Calendar'!$E$1984:$CZ$1984,"&lt;="&amp;L$49)+SUMPRODUCT(('Dvd Calendar'!$E$1977:$CZ$1977&gt;L$48)*('Dvd Calendar'!$E$1977:$CZ$1977&lt;=L$49)*'Dvd Calendar'!$E$1980:$CZ$1980*(('Dvd Calendar'!$E$1982:$CZ$1982='Field Check'!$C$53)*('Field Check'!$C$53&lt;&gt;"")+('Dvd Calendar'!$E$1982:$CZ$1982='Field Check'!$C$54)*('Field Check'!$C$54&lt;&gt;"")+('Dvd Calendar'!$E$1982:$CZ$1982='Field Check'!$C$55)*('Field Check'!$C$55&lt;&gt;"")+('Dvd Calendar'!$E$1982:$CZ$1982='Field Check'!$C$56)*('Field Check'!$C$56&lt;&gt;"")+('Dvd Calendar'!$E$1982:$CZ$1982='Field Check'!$C$57)*('Field Check'!$C$57&lt;&gt;""))*(COUNTIF('Dvd Calendar'!$E$1984:$CZ$1984,'Dvd Calendar'!$E$1977:$CZ$1977)=0)),"")))</f>
        <v/>
      </c>
      <c r="M230" s="77">
        <f>IF(M$49="","",IF($B230="","",IFERROR(SUMIFS('Dvd Calendar'!$E$1985:$CZ$1985,'Dvd Calendar'!$E$1984:$CZ$1984,"&gt;"&amp;M$48,'Dvd Calendar'!$E$1984:$CZ$1984,"&lt;="&amp;M$49)+SUMPRODUCT(('Dvd Calendar'!$E$1977:$CZ$1977&gt;M$48)*('Dvd Calendar'!$E$1977:$CZ$1977&lt;=M$49)*'Dvd Calendar'!$E$1980:$CZ$1980*(('Dvd Calendar'!$E$1982:$CZ$1982='Field Check'!$C$53)*('Field Check'!$C$53&lt;&gt;"")+('Dvd Calendar'!$E$1982:$CZ$1982='Field Check'!$C$54)*('Field Check'!$C$54&lt;&gt;"")+('Dvd Calendar'!$E$1982:$CZ$1982='Field Check'!$C$55)*('Field Check'!$C$55&lt;&gt;"")+('Dvd Calendar'!$E$1982:$CZ$1982='Field Check'!$C$56)*('Field Check'!$C$56&lt;&gt;"")+('Dvd Calendar'!$E$1982:$CZ$1982='Field Check'!$C$57)*('Field Check'!$C$57&lt;&gt;""))*(COUNTIF('Dvd Calendar'!$E$1984:$CZ$1984,'Dvd Calendar'!$E$1977:$CZ$1977)=0)),"")))</f>
        <v/>
      </c>
      <c r="N230" s="77">
        <f>IF(N$49="","",IF($B230="","",IFERROR(SUMIFS('Dvd Calendar'!$E$1985:$CZ$1985,'Dvd Calendar'!$E$1984:$CZ$1984,"&gt;"&amp;N$48,'Dvd Calendar'!$E$1984:$CZ$1984,"&lt;="&amp;N$49)+SUMPRODUCT(('Dvd Calendar'!$E$1977:$CZ$1977&gt;N$48)*('Dvd Calendar'!$E$1977:$CZ$1977&lt;=N$49)*'Dvd Calendar'!$E$1980:$CZ$1980*(('Dvd Calendar'!$E$1982:$CZ$1982='Field Check'!$C$53)*('Field Check'!$C$53&lt;&gt;"")+('Dvd Calendar'!$E$1982:$CZ$1982='Field Check'!$C$54)*('Field Check'!$C$54&lt;&gt;"")+('Dvd Calendar'!$E$1982:$CZ$1982='Field Check'!$C$55)*('Field Check'!$C$55&lt;&gt;"")+('Dvd Calendar'!$E$1982:$CZ$1982='Field Check'!$C$56)*('Field Check'!$C$56&lt;&gt;"")+('Dvd Calendar'!$E$1982:$CZ$1982='Field Check'!$C$57)*('Field Check'!$C$57&lt;&gt;""))*(COUNTIF('Dvd Calendar'!$E$1984:$CZ$1984,'Dvd Calendar'!$E$1977:$CZ$1977)=0)),"")))</f>
        <v/>
      </c>
      <c r="O230" s="77">
        <f>IF(O$49="","",IF($B230="","",IFERROR(SUMIFS('Dvd Calendar'!$E$1985:$CZ$1985,'Dvd Calendar'!$E$1984:$CZ$1984,"&gt;"&amp;O$48,'Dvd Calendar'!$E$1984:$CZ$1984,"&lt;="&amp;O$49)+SUMPRODUCT(('Dvd Calendar'!$E$1977:$CZ$1977&gt;O$48)*('Dvd Calendar'!$E$1977:$CZ$1977&lt;=O$49)*'Dvd Calendar'!$E$1980:$CZ$1980*(('Dvd Calendar'!$E$1982:$CZ$1982='Field Check'!$C$53)*('Field Check'!$C$53&lt;&gt;"")+('Dvd Calendar'!$E$1982:$CZ$1982='Field Check'!$C$54)*('Field Check'!$C$54&lt;&gt;"")+('Dvd Calendar'!$E$1982:$CZ$1982='Field Check'!$C$55)*('Field Check'!$C$55&lt;&gt;"")+('Dvd Calendar'!$E$1982:$CZ$1982='Field Check'!$C$56)*('Field Check'!$C$56&lt;&gt;"")+('Dvd Calendar'!$E$1982:$CZ$1982='Field Check'!$C$57)*('Field Check'!$C$57&lt;&gt;""))*(COUNTIF('Dvd Calendar'!$E$1984:$CZ$1984,'Dvd Calendar'!$E$1977:$CZ$1977)=0)),"")))</f>
        <v/>
      </c>
      <c r="P230" s="77">
        <f>IF(P$49="","",IF($B230="","",IFERROR(SUMIFS('Dvd Calendar'!$E$1985:$CZ$1985,'Dvd Calendar'!$E$1984:$CZ$1984,"&gt;"&amp;P$48,'Dvd Calendar'!$E$1984:$CZ$1984,"&lt;="&amp;P$49)+SUMPRODUCT(('Dvd Calendar'!$E$1977:$CZ$1977&gt;P$48)*('Dvd Calendar'!$E$1977:$CZ$1977&lt;=P$49)*'Dvd Calendar'!$E$1980:$CZ$1980*(('Dvd Calendar'!$E$1982:$CZ$1982='Field Check'!$C$53)*('Field Check'!$C$53&lt;&gt;"")+('Dvd Calendar'!$E$1982:$CZ$1982='Field Check'!$C$54)*('Field Check'!$C$54&lt;&gt;"")+('Dvd Calendar'!$E$1982:$CZ$1982='Field Check'!$C$55)*('Field Check'!$C$55&lt;&gt;"")+('Dvd Calendar'!$E$1982:$CZ$1982='Field Check'!$C$56)*('Field Check'!$C$56&lt;&gt;"")+('Dvd Calendar'!$E$1982:$CZ$1982='Field Check'!$C$57)*('Field Check'!$C$57&lt;&gt;""))*(COUNTIF('Dvd Calendar'!$E$1984:$CZ$1984,'Dvd Calendar'!$E$1977:$CZ$1977)=0)),"")))</f>
        <v/>
      </c>
      <c r="Q230" s="77">
        <f>IF(Q$49="","",IF($B230="","",IFERROR(SUMIFS('Dvd Calendar'!$E$1985:$CZ$1985,'Dvd Calendar'!$E$1984:$CZ$1984,"&gt;"&amp;Q$48,'Dvd Calendar'!$E$1984:$CZ$1984,"&lt;="&amp;Q$49)+SUMPRODUCT(('Dvd Calendar'!$E$1977:$CZ$1977&gt;Q$48)*('Dvd Calendar'!$E$1977:$CZ$1977&lt;=Q$49)*'Dvd Calendar'!$E$1980:$CZ$1980*(('Dvd Calendar'!$E$1982:$CZ$1982='Field Check'!$C$53)*('Field Check'!$C$53&lt;&gt;"")+('Dvd Calendar'!$E$1982:$CZ$1982='Field Check'!$C$54)*('Field Check'!$C$54&lt;&gt;"")+('Dvd Calendar'!$E$1982:$CZ$1982='Field Check'!$C$55)*('Field Check'!$C$55&lt;&gt;"")+('Dvd Calendar'!$E$1982:$CZ$1982='Field Check'!$C$56)*('Field Check'!$C$56&lt;&gt;"")+('Dvd Calendar'!$E$1982:$CZ$1982='Field Check'!$C$57)*('Field Check'!$C$57&lt;&gt;""))*(COUNTIF('Dvd Calendar'!$E$1984:$CZ$1984,'Dvd Calendar'!$E$1977:$CZ$1977)=0)),"")))</f>
        <v/>
      </c>
      <c r="R230" s="77">
        <f>IF(R$49="","",IF($B230="","",IFERROR(SUMIFS('Dvd Calendar'!$E$1985:$CZ$1985,'Dvd Calendar'!$E$1984:$CZ$1984,"&gt;"&amp;R$48,'Dvd Calendar'!$E$1984:$CZ$1984,"&lt;="&amp;R$49)+SUMPRODUCT(('Dvd Calendar'!$E$1977:$CZ$1977&gt;R$48)*('Dvd Calendar'!$E$1977:$CZ$1977&lt;=R$49)*'Dvd Calendar'!$E$1980:$CZ$1980*(('Dvd Calendar'!$E$1982:$CZ$1982='Field Check'!$C$53)*('Field Check'!$C$53&lt;&gt;"")+('Dvd Calendar'!$E$1982:$CZ$1982='Field Check'!$C$54)*('Field Check'!$C$54&lt;&gt;"")+('Dvd Calendar'!$E$1982:$CZ$1982='Field Check'!$C$55)*('Field Check'!$C$55&lt;&gt;"")+('Dvd Calendar'!$E$1982:$CZ$1982='Field Check'!$C$56)*('Field Check'!$C$56&lt;&gt;"")+('Dvd Calendar'!$E$1982:$CZ$1982='Field Check'!$C$57)*('Field Check'!$C$57&lt;&gt;""))*(COUNTIF('Dvd Calendar'!$E$1984:$CZ$1984,'Dvd Calendar'!$E$1977:$CZ$1977)=0)),"")))</f>
        <v/>
      </c>
    </row>
    <row r="231">
      <c r="B231" s="126">
        <f>IF('AS51'!$C$186="","",'AS51'!$C$186)</f>
        <v/>
      </c>
      <c r="C231" s="77">
        <f>IF(C$49="","",IF($B231="","",IFERROR(SUMIFS('Dvd Calendar'!$E$1996:$CZ$1996,'Dvd Calendar'!$E$1995:$CZ$1995,"&gt;"&amp;C$48,'Dvd Calendar'!$E$1995:$CZ$1995,"&lt;="&amp;C$49)+SUMPRODUCT(('Dvd Calendar'!$E$1988:$CZ$1988&gt;C$48)*('Dvd Calendar'!$E$1988:$CZ$1988&lt;=C$49)*'Dvd Calendar'!$E$1991:$CZ$1991*(('Dvd Calendar'!$E$1993:$CZ$1993='Field Check'!$C$53)*('Field Check'!$C$53&lt;&gt;"")+('Dvd Calendar'!$E$1993:$CZ$1993='Field Check'!$C$54)*('Field Check'!$C$54&lt;&gt;"")+('Dvd Calendar'!$E$1993:$CZ$1993='Field Check'!$C$55)*('Field Check'!$C$55&lt;&gt;"")+('Dvd Calendar'!$E$1993:$CZ$1993='Field Check'!$C$56)*('Field Check'!$C$56&lt;&gt;"")+('Dvd Calendar'!$E$1993:$CZ$1993='Field Check'!$C$57)*('Field Check'!$C$57&lt;&gt;""))*(COUNTIF('Dvd Calendar'!$E$1995:$CZ$1995,'Dvd Calendar'!$E$1988:$CZ$1988)=0)),"")))</f>
        <v/>
      </c>
      <c r="D231" s="77">
        <f>IF(D$49="","",IF($B231="","",IFERROR(SUMIFS('Dvd Calendar'!$E$1996:$CZ$1996,'Dvd Calendar'!$E$1995:$CZ$1995,"&gt;"&amp;D$48,'Dvd Calendar'!$E$1995:$CZ$1995,"&lt;="&amp;D$49)+SUMPRODUCT(('Dvd Calendar'!$E$1988:$CZ$1988&gt;D$48)*('Dvd Calendar'!$E$1988:$CZ$1988&lt;=D$49)*'Dvd Calendar'!$E$1991:$CZ$1991*(('Dvd Calendar'!$E$1993:$CZ$1993='Field Check'!$C$53)*('Field Check'!$C$53&lt;&gt;"")+('Dvd Calendar'!$E$1993:$CZ$1993='Field Check'!$C$54)*('Field Check'!$C$54&lt;&gt;"")+('Dvd Calendar'!$E$1993:$CZ$1993='Field Check'!$C$55)*('Field Check'!$C$55&lt;&gt;"")+('Dvd Calendar'!$E$1993:$CZ$1993='Field Check'!$C$56)*('Field Check'!$C$56&lt;&gt;"")+('Dvd Calendar'!$E$1993:$CZ$1993='Field Check'!$C$57)*('Field Check'!$C$57&lt;&gt;""))*(COUNTIF('Dvd Calendar'!$E$1995:$CZ$1995,'Dvd Calendar'!$E$1988:$CZ$1988)=0)),"")))</f>
        <v/>
      </c>
      <c r="E231" s="77">
        <f>IF(E$49="","",IF($B231="","",IFERROR(SUMIFS('Dvd Calendar'!$E$1996:$CZ$1996,'Dvd Calendar'!$E$1995:$CZ$1995,"&gt;"&amp;E$48,'Dvd Calendar'!$E$1995:$CZ$1995,"&lt;="&amp;E$49)+SUMPRODUCT(('Dvd Calendar'!$E$1988:$CZ$1988&gt;E$48)*('Dvd Calendar'!$E$1988:$CZ$1988&lt;=E$49)*'Dvd Calendar'!$E$1991:$CZ$1991*(('Dvd Calendar'!$E$1993:$CZ$1993='Field Check'!$C$53)*('Field Check'!$C$53&lt;&gt;"")+('Dvd Calendar'!$E$1993:$CZ$1993='Field Check'!$C$54)*('Field Check'!$C$54&lt;&gt;"")+('Dvd Calendar'!$E$1993:$CZ$1993='Field Check'!$C$55)*('Field Check'!$C$55&lt;&gt;"")+('Dvd Calendar'!$E$1993:$CZ$1993='Field Check'!$C$56)*('Field Check'!$C$56&lt;&gt;"")+('Dvd Calendar'!$E$1993:$CZ$1993='Field Check'!$C$57)*('Field Check'!$C$57&lt;&gt;""))*(COUNTIF('Dvd Calendar'!$E$1995:$CZ$1995,'Dvd Calendar'!$E$1988:$CZ$1988)=0)),"")))</f>
        <v/>
      </c>
      <c r="F231" s="77">
        <f>IF(F$49="","",IF($B231="","",IFERROR(SUMIFS('Dvd Calendar'!$E$1996:$CZ$1996,'Dvd Calendar'!$E$1995:$CZ$1995,"&gt;"&amp;F$48,'Dvd Calendar'!$E$1995:$CZ$1995,"&lt;="&amp;F$49)+SUMPRODUCT(('Dvd Calendar'!$E$1988:$CZ$1988&gt;F$48)*('Dvd Calendar'!$E$1988:$CZ$1988&lt;=F$49)*'Dvd Calendar'!$E$1991:$CZ$1991*(('Dvd Calendar'!$E$1993:$CZ$1993='Field Check'!$C$53)*('Field Check'!$C$53&lt;&gt;"")+('Dvd Calendar'!$E$1993:$CZ$1993='Field Check'!$C$54)*('Field Check'!$C$54&lt;&gt;"")+('Dvd Calendar'!$E$1993:$CZ$1993='Field Check'!$C$55)*('Field Check'!$C$55&lt;&gt;"")+('Dvd Calendar'!$E$1993:$CZ$1993='Field Check'!$C$56)*('Field Check'!$C$56&lt;&gt;"")+('Dvd Calendar'!$E$1993:$CZ$1993='Field Check'!$C$57)*('Field Check'!$C$57&lt;&gt;""))*(COUNTIF('Dvd Calendar'!$E$1995:$CZ$1995,'Dvd Calendar'!$E$1988:$CZ$1988)=0)),"")))</f>
        <v/>
      </c>
      <c r="G231" s="77">
        <f>IF(G$49="","",IF($B231="","",IFERROR(SUMIFS('Dvd Calendar'!$E$1996:$CZ$1996,'Dvd Calendar'!$E$1995:$CZ$1995,"&gt;"&amp;G$48,'Dvd Calendar'!$E$1995:$CZ$1995,"&lt;="&amp;G$49)+SUMPRODUCT(('Dvd Calendar'!$E$1988:$CZ$1988&gt;G$48)*('Dvd Calendar'!$E$1988:$CZ$1988&lt;=G$49)*'Dvd Calendar'!$E$1991:$CZ$1991*(('Dvd Calendar'!$E$1993:$CZ$1993='Field Check'!$C$53)*('Field Check'!$C$53&lt;&gt;"")+('Dvd Calendar'!$E$1993:$CZ$1993='Field Check'!$C$54)*('Field Check'!$C$54&lt;&gt;"")+('Dvd Calendar'!$E$1993:$CZ$1993='Field Check'!$C$55)*('Field Check'!$C$55&lt;&gt;"")+('Dvd Calendar'!$E$1993:$CZ$1993='Field Check'!$C$56)*('Field Check'!$C$56&lt;&gt;"")+('Dvd Calendar'!$E$1993:$CZ$1993='Field Check'!$C$57)*('Field Check'!$C$57&lt;&gt;""))*(COUNTIF('Dvd Calendar'!$E$1995:$CZ$1995,'Dvd Calendar'!$E$1988:$CZ$1988)=0)),"")))</f>
        <v/>
      </c>
      <c r="H231" s="77">
        <f>IF(H$49="","",IF($B231="","",IFERROR(SUMIFS('Dvd Calendar'!$E$1996:$CZ$1996,'Dvd Calendar'!$E$1995:$CZ$1995,"&gt;"&amp;H$48,'Dvd Calendar'!$E$1995:$CZ$1995,"&lt;="&amp;H$49)+SUMPRODUCT(('Dvd Calendar'!$E$1988:$CZ$1988&gt;H$48)*('Dvd Calendar'!$E$1988:$CZ$1988&lt;=H$49)*'Dvd Calendar'!$E$1991:$CZ$1991*(('Dvd Calendar'!$E$1993:$CZ$1993='Field Check'!$C$53)*('Field Check'!$C$53&lt;&gt;"")+('Dvd Calendar'!$E$1993:$CZ$1993='Field Check'!$C$54)*('Field Check'!$C$54&lt;&gt;"")+('Dvd Calendar'!$E$1993:$CZ$1993='Field Check'!$C$55)*('Field Check'!$C$55&lt;&gt;"")+('Dvd Calendar'!$E$1993:$CZ$1993='Field Check'!$C$56)*('Field Check'!$C$56&lt;&gt;"")+('Dvd Calendar'!$E$1993:$CZ$1993='Field Check'!$C$57)*('Field Check'!$C$57&lt;&gt;""))*(COUNTIF('Dvd Calendar'!$E$1995:$CZ$1995,'Dvd Calendar'!$E$1988:$CZ$1988)=0)),"")))</f>
        <v/>
      </c>
      <c r="I231" s="77">
        <f>IF(I$49="","",IF($B231="","",IFERROR(SUMIFS('Dvd Calendar'!$E$1996:$CZ$1996,'Dvd Calendar'!$E$1995:$CZ$1995,"&gt;"&amp;I$48,'Dvd Calendar'!$E$1995:$CZ$1995,"&lt;="&amp;I$49)+SUMPRODUCT(('Dvd Calendar'!$E$1988:$CZ$1988&gt;I$48)*('Dvd Calendar'!$E$1988:$CZ$1988&lt;=I$49)*'Dvd Calendar'!$E$1991:$CZ$1991*(('Dvd Calendar'!$E$1993:$CZ$1993='Field Check'!$C$53)*('Field Check'!$C$53&lt;&gt;"")+('Dvd Calendar'!$E$1993:$CZ$1993='Field Check'!$C$54)*('Field Check'!$C$54&lt;&gt;"")+('Dvd Calendar'!$E$1993:$CZ$1993='Field Check'!$C$55)*('Field Check'!$C$55&lt;&gt;"")+('Dvd Calendar'!$E$1993:$CZ$1993='Field Check'!$C$56)*('Field Check'!$C$56&lt;&gt;"")+('Dvd Calendar'!$E$1993:$CZ$1993='Field Check'!$C$57)*('Field Check'!$C$57&lt;&gt;""))*(COUNTIF('Dvd Calendar'!$E$1995:$CZ$1995,'Dvd Calendar'!$E$1988:$CZ$1988)=0)),"")))</f>
        <v/>
      </c>
      <c r="J231" s="77">
        <f>IF(J$49="","",IF($B231="","",IFERROR(SUMIFS('Dvd Calendar'!$E$1996:$CZ$1996,'Dvd Calendar'!$E$1995:$CZ$1995,"&gt;"&amp;J$48,'Dvd Calendar'!$E$1995:$CZ$1995,"&lt;="&amp;J$49)+SUMPRODUCT(('Dvd Calendar'!$E$1988:$CZ$1988&gt;J$48)*('Dvd Calendar'!$E$1988:$CZ$1988&lt;=J$49)*'Dvd Calendar'!$E$1991:$CZ$1991*(('Dvd Calendar'!$E$1993:$CZ$1993='Field Check'!$C$53)*('Field Check'!$C$53&lt;&gt;"")+('Dvd Calendar'!$E$1993:$CZ$1993='Field Check'!$C$54)*('Field Check'!$C$54&lt;&gt;"")+('Dvd Calendar'!$E$1993:$CZ$1993='Field Check'!$C$55)*('Field Check'!$C$55&lt;&gt;"")+('Dvd Calendar'!$E$1993:$CZ$1993='Field Check'!$C$56)*('Field Check'!$C$56&lt;&gt;"")+('Dvd Calendar'!$E$1993:$CZ$1993='Field Check'!$C$57)*('Field Check'!$C$57&lt;&gt;""))*(COUNTIF('Dvd Calendar'!$E$1995:$CZ$1995,'Dvd Calendar'!$E$1988:$CZ$1988)=0)),"")))</f>
        <v/>
      </c>
      <c r="K231" s="77">
        <f>IF(K$49="","",IF($B231="","",IFERROR(SUMIFS('Dvd Calendar'!$E$1996:$CZ$1996,'Dvd Calendar'!$E$1995:$CZ$1995,"&gt;"&amp;K$48,'Dvd Calendar'!$E$1995:$CZ$1995,"&lt;="&amp;K$49)+SUMPRODUCT(('Dvd Calendar'!$E$1988:$CZ$1988&gt;K$48)*('Dvd Calendar'!$E$1988:$CZ$1988&lt;=K$49)*'Dvd Calendar'!$E$1991:$CZ$1991*(('Dvd Calendar'!$E$1993:$CZ$1993='Field Check'!$C$53)*('Field Check'!$C$53&lt;&gt;"")+('Dvd Calendar'!$E$1993:$CZ$1993='Field Check'!$C$54)*('Field Check'!$C$54&lt;&gt;"")+('Dvd Calendar'!$E$1993:$CZ$1993='Field Check'!$C$55)*('Field Check'!$C$55&lt;&gt;"")+('Dvd Calendar'!$E$1993:$CZ$1993='Field Check'!$C$56)*('Field Check'!$C$56&lt;&gt;"")+('Dvd Calendar'!$E$1993:$CZ$1993='Field Check'!$C$57)*('Field Check'!$C$57&lt;&gt;""))*(COUNTIF('Dvd Calendar'!$E$1995:$CZ$1995,'Dvd Calendar'!$E$1988:$CZ$1988)=0)),"")))</f>
        <v/>
      </c>
      <c r="L231" s="77">
        <f>IF(L$49="","",IF($B231="","",IFERROR(SUMIFS('Dvd Calendar'!$E$1996:$CZ$1996,'Dvd Calendar'!$E$1995:$CZ$1995,"&gt;"&amp;L$48,'Dvd Calendar'!$E$1995:$CZ$1995,"&lt;="&amp;L$49)+SUMPRODUCT(('Dvd Calendar'!$E$1988:$CZ$1988&gt;L$48)*('Dvd Calendar'!$E$1988:$CZ$1988&lt;=L$49)*'Dvd Calendar'!$E$1991:$CZ$1991*(('Dvd Calendar'!$E$1993:$CZ$1993='Field Check'!$C$53)*('Field Check'!$C$53&lt;&gt;"")+('Dvd Calendar'!$E$1993:$CZ$1993='Field Check'!$C$54)*('Field Check'!$C$54&lt;&gt;"")+('Dvd Calendar'!$E$1993:$CZ$1993='Field Check'!$C$55)*('Field Check'!$C$55&lt;&gt;"")+('Dvd Calendar'!$E$1993:$CZ$1993='Field Check'!$C$56)*('Field Check'!$C$56&lt;&gt;"")+('Dvd Calendar'!$E$1993:$CZ$1993='Field Check'!$C$57)*('Field Check'!$C$57&lt;&gt;""))*(COUNTIF('Dvd Calendar'!$E$1995:$CZ$1995,'Dvd Calendar'!$E$1988:$CZ$1988)=0)),"")))</f>
        <v/>
      </c>
      <c r="M231" s="77">
        <f>IF(M$49="","",IF($B231="","",IFERROR(SUMIFS('Dvd Calendar'!$E$1996:$CZ$1996,'Dvd Calendar'!$E$1995:$CZ$1995,"&gt;"&amp;M$48,'Dvd Calendar'!$E$1995:$CZ$1995,"&lt;="&amp;M$49)+SUMPRODUCT(('Dvd Calendar'!$E$1988:$CZ$1988&gt;M$48)*('Dvd Calendar'!$E$1988:$CZ$1988&lt;=M$49)*'Dvd Calendar'!$E$1991:$CZ$1991*(('Dvd Calendar'!$E$1993:$CZ$1993='Field Check'!$C$53)*('Field Check'!$C$53&lt;&gt;"")+('Dvd Calendar'!$E$1993:$CZ$1993='Field Check'!$C$54)*('Field Check'!$C$54&lt;&gt;"")+('Dvd Calendar'!$E$1993:$CZ$1993='Field Check'!$C$55)*('Field Check'!$C$55&lt;&gt;"")+('Dvd Calendar'!$E$1993:$CZ$1993='Field Check'!$C$56)*('Field Check'!$C$56&lt;&gt;"")+('Dvd Calendar'!$E$1993:$CZ$1993='Field Check'!$C$57)*('Field Check'!$C$57&lt;&gt;""))*(COUNTIF('Dvd Calendar'!$E$1995:$CZ$1995,'Dvd Calendar'!$E$1988:$CZ$1988)=0)),"")))</f>
        <v/>
      </c>
      <c r="N231" s="77">
        <f>IF(N$49="","",IF($B231="","",IFERROR(SUMIFS('Dvd Calendar'!$E$1996:$CZ$1996,'Dvd Calendar'!$E$1995:$CZ$1995,"&gt;"&amp;N$48,'Dvd Calendar'!$E$1995:$CZ$1995,"&lt;="&amp;N$49)+SUMPRODUCT(('Dvd Calendar'!$E$1988:$CZ$1988&gt;N$48)*('Dvd Calendar'!$E$1988:$CZ$1988&lt;=N$49)*'Dvd Calendar'!$E$1991:$CZ$1991*(('Dvd Calendar'!$E$1993:$CZ$1993='Field Check'!$C$53)*('Field Check'!$C$53&lt;&gt;"")+('Dvd Calendar'!$E$1993:$CZ$1993='Field Check'!$C$54)*('Field Check'!$C$54&lt;&gt;"")+('Dvd Calendar'!$E$1993:$CZ$1993='Field Check'!$C$55)*('Field Check'!$C$55&lt;&gt;"")+('Dvd Calendar'!$E$1993:$CZ$1993='Field Check'!$C$56)*('Field Check'!$C$56&lt;&gt;"")+('Dvd Calendar'!$E$1993:$CZ$1993='Field Check'!$C$57)*('Field Check'!$C$57&lt;&gt;""))*(COUNTIF('Dvd Calendar'!$E$1995:$CZ$1995,'Dvd Calendar'!$E$1988:$CZ$1988)=0)),"")))</f>
        <v/>
      </c>
      <c r="O231" s="77">
        <f>IF(O$49="","",IF($B231="","",IFERROR(SUMIFS('Dvd Calendar'!$E$1996:$CZ$1996,'Dvd Calendar'!$E$1995:$CZ$1995,"&gt;"&amp;O$48,'Dvd Calendar'!$E$1995:$CZ$1995,"&lt;="&amp;O$49)+SUMPRODUCT(('Dvd Calendar'!$E$1988:$CZ$1988&gt;O$48)*('Dvd Calendar'!$E$1988:$CZ$1988&lt;=O$49)*'Dvd Calendar'!$E$1991:$CZ$1991*(('Dvd Calendar'!$E$1993:$CZ$1993='Field Check'!$C$53)*('Field Check'!$C$53&lt;&gt;"")+('Dvd Calendar'!$E$1993:$CZ$1993='Field Check'!$C$54)*('Field Check'!$C$54&lt;&gt;"")+('Dvd Calendar'!$E$1993:$CZ$1993='Field Check'!$C$55)*('Field Check'!$C$55&lt;&gt;"")+('Dvd Calendar'!$E$1993:$CZ$1993='Field Check'!$C$56)*('Field Check'!$C$56&lt;&gt;"")+('Dvd Calendar'!$E$1993:$CZ$1993='Field Check'!$C$57)*('Field Check'!$C$57&lt;&gt;""))*(COUNTIF('Dvd Calendar'!$E$1995:$CZ$1995,'Dvd Calendar'!$E$1988:$CZ$1988)=0)),"")))</f>
        <v/>
      </c>
      <c r="P231" s="77">
        <f>IF(P$49="","",IF($B231="","",IFERROR(SUMIFS('Dvd Calendar'!$E$1996:$CZ$1996,'Dvd Calendar'!$E$1995:$CZ$1995,"&gt;"&amp;P$48,'Dvd Calendar'!$E$1995:$CZ$1995,"&lt;="&amp;P$49)+SUMPRODUCT(('Dvd Calendar'!$E$1988:$CZ$1988&gt;P$48)*('Dvd Calendar'!$E$1988:$CZ$1988&lt;=P$49)*'Dvd Calendar'!$E$1991:$CZ$1991*(('Dvd Calendar'!$E$1993:$CZ$1993='Field Check'!$C$53)*('Field Check'!$C$53&lt;&gt;"")+('Dvd Calendar'!$E$1993:$CZ$1993='Field Check'!$C$54)*('Field Check'!$C$54&lt;&gt;"")+('Dvd Calendar'!$E$1993:$CZ$1993='Field Check'!$C$55)*('Field Check'!$C$55&lt;&gt;"")+('Dvd Calendar'!$E$1993:$CZ$1993='Field Check'!$C$56)*('Field Check'!$C$56&lt;&gt;"")+('Dvd Calendar'!$E$1993:$CZ$1993='Field Check'!$C$57)*('Field Check'!$C$57&lt;&gt;""))*(COUNTIF('Dvd Calendar'!$E$1995:$CZ$1995,'Dvd Calendar'!$E$1988:$CZ$1988)=0)),"")))</f>
        <v/>
      </c>
      <c r="Q231" s="77">
        <f>IF(Q$49="","",IF($B231="","",IFERROR(SUMIFS('Dvd Calendar'!$E$1996:$CZ$1996,'Dvd Calendar'!$E$1995:$CZ$1995,"&gt;"&amp;Q$48,'Dvd Calendar'!$E$1995:$CZ$1995,"&lt;="&amp;Q$49)+SUMPRODUCT(('Dvd Calendar'!$E$1988:$CZ$1988&gt;Q$48)*('Dvd Calendar'!$E$1988:$CZ$1988&lt;=Q$49)*'Dvd Calendar'!$E$1991:$CZ$1991*(('Dvd Calendar'!$E$1993:$CZ$1993='Field Check'!$C$53)*('Field Check'!$C$53&lt;&gt;"")+('Dvd Calendar'!$E$1993:$CZ$1993='Field Check'!$C$54)*('Field Check'!$C$54&lt;&gt;"")+('Dvd Calendar'!$E$1993:$CZ$1993='Field Check'!$C$55)*('Field Check'!$C$55&lt;&gt;"")+('Dvd Calendar'!$E$1993:$CZ$1993='Field Check'!$C$56)*('Field Check'!$C$56&lt;&gt;"")+('Dvd Calendar'!$E$1993:$CZ$1993='Field Check'!$C$57)*('Field Check'!$C$57&lt;&gt;""))*(COUNTIF('Dvd Calendar'!$E$1995:$CZ$1995,'Dvd Calendar'!$E$1988:$CZ$1988)=0)),"")))</f>
        <v/>
      </c>
      <c r="R231" s="77">
        <f>IF(R$49="","",IF($B231="","",IFERROR(SUMIFS('Dvd Calendar'!$E$1996:$CZ$1996,'Dvd Calendar'!$E$1995:$CZ$1995,"&gt;"&amp;R$48,'Dvd Calendar'!$E$1995:$CZ$1995,"&lt;="&amp;R$49)+SUMPRODUCT(('Dvd Calendar'!$E$1988:$CZ$1988&gt;R$48)*('Dvd Calendar'!$E$1988:$CZ$1988&lt;=R$49)*'Dvd Calendar'!$E$1991:$CZ$1991*(('Dvd Calendar'!$E$1993:$CZ$1993='Field Check'!$C$53)*('Field Check'!$C$53&lt;&gt;"")+('Dvd Calendar'!$E$1993:$CZ$1993='Field Check'!$C$54)*('Field Check'!$C$54&lt;&gt;"")+('Dvd Calendar'!$E$1993:$CZ$1993='Field Check'!$C$55)*('Field Check'!$C$55&lt;&gt;"")+('Dvd Calendar'!$E$1993:$CZ$1993='Field Check'!$C$56)*('Field Check'!$C$56&lt;&gt;"")+('Dvd Calendar'!$E$1993:$CZ$1993='Field Check'!$C$57)*('Field Check'!$C$57&lt;&gt;""))*(COUNTIF('Dvd Calendar'!$E$1995:$CZ$1995,'Dvd Calendar'!$E$1988:$CZ$1988)=0)),"")))</f>
        <v/>
      </c>
    </row>
    <row r="232">
      <c r="B232" s="126">
        <f>IF('AS51'!$C$187="","",'AS51'!$C$187)</f>
        <v/>
      </c>
      <c r="C232" s="77">
        <f>IF(C$49="","",IF($B232="","",IFERROR(SUMIFS('Dvd Calendar'!$E$2007:$CZ$2007,'Dvd Calendar'!$E$2006:$CZ$2006,"&gt;"&amp;C$48,'Dvd Calendar'!$E$2006:$CZ$2006,"&lt;="&amp;C$49)+SUMPRODUCT(('Dvd Calendar'!$E$1999:$CZ$1999&gt;C$48)*('Dvd Calendar'!$E$1999:$CZ$1999&lt;=C$49)*'Dvd Calendar'!$E$2002:$CZ$2002*(('Dvd Calendar'!$E$2004:$CZ$2004='Field Check'!$C$53)*('Field Check'!$C$53&lt;&gt;"")+('Dvd Calendar'!$E$2004:$CZ$2004='Field Check'!$C$54)*('Field Check'!$C$54&lt;&gt;"")+('Dvd Calendar'!$E$2004:$CZ$2004='Field Check'!$C$55)*('Field Check'!$C$55&lt;&gt;"")+('Dvd Calendar'!$E$2004:$CZ$2004='Field Check'!$C$56)*('Field Check'!$C$56&lt;&gt;"")+('Dvd Calendar'!$E$2004:$CZ$2004='Field Check'!$C$57)*('Field Check'!$C$57&lt;&gt;""))*(COUNTIF('Dvd Calendar'!$E$2006:$CZ$2006,'Dvd Calendar'!$E$1999:$CZ$1999)=0)),"")))</f>
        <v/>
      </c>
      <c r="D232" s="77">
        <f>IF(D$49="","",IF($B232="","",IFERROR(SUMIFS('Dvd Calendar'!$E$2007:$CZ$2007,'Dvd Calendar'!$E$2006:$CZ$2006,"&gt;"&amp;D$48,'Dvd Calendar'!$E$2006:$CZ$2006,"&lt;="&amp;D$49)+SUMPRODUCT(('Dvd Calendar'!$E$1999:$CZ$1999&gt;D$48)*('Dvd Calendar'!$E$1999:$CZ$1999&lt;=D$49)*'Dvd Calendar'!$E$2002:$CZ$2002*(('Dvd Calendar'!$E$2004:$CZ$2004='Field Check'!$C$53)*('Field Check'!$C$53&lt;&gt;"")+('Dvd Calendar'!$E$2004:$CZ$2004='Field Check'!$C$54)*('Field Check'!$C$54&lt;&gt;"")+('Dvd Calendar'!$E$2004:$CZ$2004='Field Check'!$C$55)*('Field Check'!$C$55&lt;&gt;"")+('Dvd Calendar'!$E$2004:$CZ$2004='Field Check'!$C$56)*('Field Check'!$C$56&lt;&gt;"")+('Dvd Calendar'!$E$2004:$CZ$2004='Field Check'!$C$57)*('Field Check'!$C$57&lt;&gt;""))*(COUNTIF('Dvd Calendar'!$E$2006:$CZ$2006,'Dvd Calendar'!$E$1999:$CZ$1999)=0)),"")))</f>
        <v/>
      </c>
      <c r="E232" s="77">
        <f>IF(E$49="","",IF($B232="","",IFERROR(SUMIFS('Dvd Calendar'!$E$2007:$CZ$2007,'Dvd Calendar'!$E$2006:$CZ$2006,"&gt;"&amp;E$48,'Dvd Calendar'!$E$2006:$CZ$2006,"&lt;="&amp;E$49)+SUMPRODUCT(('Dvd Calendar'!$E$1999:$CZ$1999&gt;E$48)*('Dvd Calendar'!$E$1999:$CZ$1999&lt;=E$49)*'Dvd Calendar'!$E$2002:$CZ$2002*(('Dvd Calendar'!$E$2004:$CZ$2004='Field Check'!$C$53)*('Field Check'!$C$53&lt;&gt;"")+('Dvd Calendar'!$E$2004:$CZ$2004='Field Check'!$C$54)*('Field Check'!$C$54&lt;&gt;"")+('Dvd Calendar'!$E$2004:$CZ$2004='Field Check'!$C$55)*('Field Check'!$C$55&lt;&gt;"")+('Dvd Calendar'!$E$2004:$CZ$2004='Field Check'!$C$56)*('Field Check'!$C$56&lt;&gt;"")+('Dvd Calendar'!$E$2004:$CZ$2004='Field Check'!$C$57)*('Field Check'!$C$57&lt;&gt;""))*(COUNTIF('Dvd Calendar'!$E$2006:$CZ$2006,'Dvd Calendar'!$E$1999:$CZ$1999)=0)),"")))</f>
        <v/>
      </c>
      <c r="F232" s="77">
        <f>IF(F$49="","",IF($B232="","",IFERROR(SUMIFS('Dvd Calendar'!$E$2007:$CZ$2007,'Dvd Calendar'!$E$2006:$CZ$2006,"&gt;"&amp;F$48,'Dvd Calendar'!$E$2006:$CZ$2006,"&lt;="&amp;F$49)+SUMPRODUCT(('Dvd Calendar'!$E$1999:$CZ$1999&gt;F$48)*('Dvd Calendar'!$E$1999:$CZ$1999&lt;=F$49)*'Dvd Calendar'!$E$2002:$CZ$2002*(('Dvd Calendar'!$E$2004:$CZ$2004='Field Check'!$C$53)*('Field Check'!$C$53&lt;&gt;"")+('Dvd Calendar'!$E$2004:$CZ$2004='Field Check'!$C$54)*('Field Check'!$C$54&lt;&gt;"")+('Dvd Calendar'!$E$2004:$CZ$2004='Field Check'!$C$55)*('Field Check'!$C$55&lt;&gt;"")+('Dvd Calendar'!$E$2004:$CZ$2004='Field Check'!$C$56)*('Field Check'!$C$56&lt;&gt;"")+('Dvd Calendar'!$E$2004:$CZ$2004='Field Check'!$C$57)*('Field Check'!$C$57&lt;&gt;""))*(COUNTIF('Dvd Calendar'!$E$2006:$CZ$2006,'Dvd Calendar'!$E$1999:$CZ$1999)=0)),"")))</f>
        <v/>
      </c>
      <c r="G232" s="77">
        <f>IF(G$49="","",IF($B232="","",IFERROR(SUMIFS('Dvd Calendar'!$E$2007:$CZ$2007,'Dvd Calendar'!$E$2006:$CZ$2006,"&gt;"&amp;G$48,'Dvd Calendar'!$E$2006:$CZ$2006,"&lt;="&amp;G$49)+SUMPRODUCT(('Dvd Calendar'!$E$1999:$CZ$1999&gt;G$48)*('Dvd Calendar'!$E$1999:$CZ$1999&lt;=G$49)*'Dvd Calendar'!$E$2002:$CZ$2002*(('Dvd Calendar'!$E$2004:$CZ$2004='Field Check'!$C$53)*('Field Check'!$C$53&lt;&gt;"")+('Dvd Calendar'!$E$2004:$CZ$2004='Field Check'!$C$54)*('Field Check'!$C$54&lt;&gt;"")+('Dvd Calendar'!$E$2004:$CZ$2004='Field Check'!$C$55)*('Field Check'!$C$55&lt;&gt;"")+('Dvd Calendar'!$E$2004:$CZ$2004='Field Check'!$C$56)*('Field Check'!$C$56&lt;&gt;"")+('Dvd Calendar'!$E$2004:$CZ$2004='Field Check'!$C$57)*('Field Check'!$C$57&lt;&gt;""))*(COUNTIF('Dvd Calendar'!$E$2006:$CZ$2006,'Dvd Calendar'!$E$1999:$CZ$1999)=0)),"")))</f>
        <v/>
      </c>
      <c r="H232" s="77">
        <f>IF(H$49="","",IF($B232="","",IFERROR(SUMIFS('Dvd Calendar'!$E$2007:$CZ$2007,'Dvd Calendar'!$E$2006:$CZ$2006,"&gt;"&amp;H$48,'Dvd Calendar'!$E$2006:$CZ$2006,"&lt;="&amp;H$49)+SUMPRODUCT(('Dvd Calendar'!$E$1999:$CZ$1999&gt;H$48)*('Dvd Calendar'!$E$1999:$CZ$1999&lt;=H$49)*'Dvd Calendar'!$E$2002:$CZ$2002*(('Dvd Calendar'!$E$2004:$CZ$2004='Field Check'!$C$53)*('Field Check'!$C$53&lt;&gt;"")+('Dvd Calendar'!$E$2004:$CZ$2004='Field Check'!$C$54)*('Field Check'!$C$54&lt;&gt;"")+('Dvd Calendar'!$E$2004:$CZ$2004='Field Check'!$C$55)*('Field Check'!$C$55&lt;&gt;"")+('Dvd Calendar'!$E$2004:$CZ$2004='Field Check'!$C$56)*('Field Check'!$C$56&lt;&gt;"")+('Dvd Calendar'!$E$2004:$CZ$2004='Field Check'!$C$57)*('Field Check'!$C$57&lt;&gt;""))*(COUNTIF('Dvd Calendar'!$E$2006:$CZ$2006,'Dvd Calendar'!$E$1999:$CZ$1999)=0)),"")))</f>
        <v/>
      </c>
      <c r="I232" s="77">
        <f>IF(I$49="","",IF($B232="","",IFERROR(SUMIFS('Dvd Calendar'!$E$2007:$CZ$2007,'Dvd Calendar'!$E$2006:$CZ$2006,"&gt;"&amp;I$48,'Dvd Calendar'!$E$2006:$CZ$2006,"&lt;="&amp;I$49)+SUMPRODUCT(('Dvd Calendar'!$E$1999:$CZ$1999&gt;I$48)*('Dvd Calendar'!$E$1999:$CZ$1999&lt;=I$49)*'Dvd Calendar'!$E$2002:$CZ$2002*(('Dvd Calendar'!$E$2004:$CZ$2004='Field Check'!$C$53)*('Field Check'!$C$53&lt;&gt;"")+('Dvd Calendar'!$E$2004:$CZ$2004='Field Check'!$C$54)*('Field Check'!$C$54&lt;&gt;"")+('Dvd Calendar'!$E$2004:$CZ$2004='Field Check'!$C$55)*('Field Check'!$C$55&lt;&gt;"")+('Dvd Calendar'!$E$2004:$CZ$2004='Field Check'!$C$56)*('Field Check'!$C$56&lt;&gt;"")+('Dvd Calendar'!$E$2004:$CZ$2004='Field Check'!$C$57)*('Field Check'!$C$57&lt;&gt;""))*(COUNTIF('Dvd Calendar'!$E$2006:$CZ$2006,'Dvd Calendar'!$E$1999:$CZ$1999)=0)),"")))</f>
        <v/>
      </c>
      <c r="J232" s="77">
        <f>IF(J$49="","",IF($B232="","",IFERROR(SUMIFS('Dvd Calendar'!$E$2007:$CZ$2007,'Dvd Calendar'!$E$2006:$CZ$2006,"&gt;"&amp;J$48,'Dvd Calendar'!$E$2006:$CZ$2006,"&lt;="&amp;J$49)+SUMPRODUCT(('Dvd Calendar'!$E$1999:$CZ$1999&gt;J$48)*('Dvd Calendar'!$E$1999:$CZ$1999&lt;=J$49)*'Dvd Calendar'!$E$2002:$CZ$2002*(('Dvd Calendar'!$E$2004:$CZ$2004='Field Check'!$C$53)*('Field Check'!$C$53&lt;&gt;"")+('Dvd Calendar'!$E$2004:$CZ$2004='Field Check'!$C$54)*('Field Check'!$C$54&lt;&gt;"")+('Dvd Calendar'!$E$2004:$CZ$2004='Field Check'!$C$55)*('Field Check'!$C$55&lt;&gt;"")+('Dvd Calendar'!$E$2004:$CZ$2004='Field Check'!$C$56)*('Field Check'!$C$56&lt;&gt;"")+('Dvd Calendar'!$E$2004:$CZ$2004='Field Check'!$C$57)*('Field Check'!$C$57&lt;&gt;""))*(COUNTIF('Dvd Calendar'!$E$2006:$CZ$2006,'Dvd Calendar'!$E$1999:$CZ$1999)=0)),"")))</f>
        <v/>
      </c>
      <c r="K232" s="77">
        <f>IF(K$49="","",IF($B232="","",IFERROR(SUMIFS('Dvd Calendar'!$E$2007:$CZ$2007,'Dvd Calendar'!$E$2006:$CZ$2006,"&gt;"&amp;K$48,'Dvd Calendar'!$E$2006:$CZ$2006,"&lt;="&amp;K$49)+SUMPRODUCT(('Dvd Calendar'!$E$1999:$CZ$1999&gt;K$48)*('Dvd Calendar'!$E$1999:$CZ$1999&lt;=K$49)*'Dvd Calendar'!$E$2002:$CZ$2002*(('Dvd Calendar'!$E$2004:$CZ$2004='Field Check'!$C$53)*('Field Check'!$C$53&lt;&gt;"")+('Dvd Calendar'!$E$2004:$CZ$2004='Field Check'!$C$54)*('Field Check'!$C$54&lt;&gt;"")+('Dvd Calendar'!$E$2004:$CZ$2004='Field Check'!$C$55)*('Field Check'!$C$55&lt;&gt;"")+('Dvd Calendar'!$E$2004:$CZ$2004='Field Check'!$C$56)*('Field Check'!$C$56&lt;&gt;"")+('Dvd Calendar'!$E$2004:$CZ$2004='Field Check'!$C$57)*('Field Check'!$C$57&lt;&gt;""))*(COUNTIF('Dvd Calendar'!$E$2006:$CZ$2006,'Dvd Calendar'!$E$1999:$CZ$1999)=0)),"")))</f>
        <v/>
      </c>
      <c r="L232" s="77">
        <f>IF(L$49="","",IF($B232="","",IFERROR(SUMIFS('Dvd Calendar'!$E$2007:$CZ$2007,'Dvd Calendar'!$E$2006:$CZ$2006,"&gt;"&amp;L$48,'Dvd Calendar'!$E$2006:$CZ$2006,"&lt;="&amp;L$49)+SUMPRODUCT(('Dvd Calendar'!$E$1999:$CZ$1999&gt;L$48)*('Dvd Calendar'!$E$1999:$CZ$1999&lt;=L$49)*'Dvd Calendar'!$E$2002:$CZ$2002*(('Dvd Calendar'!$E$2004:$CZ$2004='Field Check'!$C$53)*('Field Check'!$C$53&lt;&gt;"")+('Dvd Calendar'!$E$2004:$CZ$2004='Field Check'!$C$54)*('Field Check'!$C$54&lt;&gt;"")+('Dvd Calendar'!$E$2004:$CZ$2004='Field Check'!$C$55)*('Field Check'!$C$55&lt;&gt;"")+('Dvd Calendar'!$E$2004:$CZ$2004='Field Check'!$C$56)*('Field Check'!$C$56&lt;&gt;"")+('Dvd Calendar'!$E$2004:$CZ$2004='Field Check'!$C$57)*('Field Check'!$C$57&lt;&gt;""))*(COUNTIF('Dvd Calendar'!$E$2006:$CZ$2006,'Dvd Calendar'!$E$1999:$CZ$1999)=0)),"")))</f>
        <v/>
      </c>
      <c r="M232" s="77">
        <f>IF(M$49="","",IF($B232="","",IFERROR(SUMIFS('Dvd Calendar'!$E$2007:$CZ$2007,'Dvd Calendar'!$E$2006:$CZ$2006,"&gt;"&amp;M$48,'Dvd Calendar'!$E$2006:$CZ$2006,"&lt;="&amp;M$49)+SUMPRODUCT(('Dvd Calendar'!$E$1999:$CZ$1999&gt;M$48)*('Dvd Calendar'!$E$1999:$CZ$1999&lt;=M$49)*'Dvd Calendar'!$E$2002:$CZ$2002*(('Dvd Calendar'!$E$2004:$CZ$2004='Field Check'!$C$53)*('Field Check'!$C$53&lt;&gt;"")+('Dvd Calendar'!$E$2004:$CZ$2004='Field Check'!$C$54)*('Field Check'!$C$54&lt;&gt;"")+('Dvd Calendar'!$E$2004:$CZ$2004='Field Check'!$C$55)*('Field Check'!$C$55&lt;&gt;"")+('Dvd Calendar'!$E$2004:$CZ$2004='Field Check'!$C$56)*('Field Check'!$C$56&lt;&gt;"")+('Dvd Calendar'!$E$2004:$CZ$2004='Field Check'!$C$57)*('Field Check'!$C$57&lt;&gt;""))*(COUNTIF('Dvd Calendar'!$E$2006:$CZ$2006,'Dvd Calendar'!$E$1999:$CZ$1999)=0)),"")))</f>
        <v/>
      </c>
      <c r="N232" s="77">
        <f>IF(N$49="","",IF($B232="","",IFERROR(SUMIFS('Dvd Calendar'!$E$2007:$CZ$2007,'Dvd Calendar'!$E$2006:$CZ$2006,"&gt;"&amp;N$48,'Dvd Calendar'!$E$2006:$CZ$2006,"&lt;="&amp;N$49)+SUMPRODUCT(('Dvd Calendar'!$E$1999:$CZ$1999&gt;N$48)*('Dvd Calendar'!$E$1999:$CZ$1999&lt;=N$49)*'Dvd Calendar'!$E$2002:$CZ$2002*(('Dvd Calendar'!$E$2004:$CZ$2004='Field Check'!$C$53)*('Field Check'!$C$53&lt;&gt;"")+('Dvd Calendar'!$E$2004:$CZ$2004='Field Check'!$C$54)*('Field Check'!$C$54&lt;&gt;"")+('Dvd Calendar'!$E$2004:$CZ$2004='Field Check'!$C$55)*('Field Check'!$C$55&lt;&gt;"")+('Dvd Calendar'!$E$2004:$CZ$2004='Field Check'!$C$56)*('Field Check'!$C$56&lt;&gt;"")+('Dvd Calendar'!$E$2004:$CZ$2004='Field Check'!$C$57)*('Field Check'!$C$57&lt;&gt;""))*(COUNTIF('Dvd Calendar'!$E$2006:$CZ$2006,'Dvd Calendar'!$E$1999:$CZ$1999)=0)),"")))</f>
        <v/>
      </c>
      <c r="O232" s="77">
        <f>IF(O$49="","",IF($B232="","",IFERROR(SUMIFS('Dvd Calendar'!$E$2007:$CZ$2007,'Dvd Calendar'!$E$2006:$CZ$2006,"&gt;"&amp;O$48,'Dvd Calendar'!$E$2006:$CZ$2006,"&lt;="&amp;O$49)+SUMPRODUCT(('Dvd Calendar'!$E$1999:$CZ$1999&gt;O$48)*('Dvd Calendar'!$E$1999:$CZ$1999&lt;=O$49)*'Dvd Calendar'!$E$2002:$CZ$2002*(('Dvd Calendar'!$E$2004:$CZ$2004='Field Check'!$C$53)*('Field Check'!$C$53&lt;&gt;"")+('Dvd Calendar'!$E$2004:$CZ$2004='Field Check'!$C$54)*('Field Check'!$C$54&lt;&gt;"")+('Dvd Calendar'!$E$2004:$CZ$2004='Field Check'!$C$55)*('Field Check'!$C$55&lt;&gt;"")+('Dvd Calendar'!$E$2004:$CZ$2004='Field Check'!$C$56)*('Field Check'!$C$56&lt;&gt;"")+('Dvd Calendar'!$E$2004:$CZ$2004='Field Check'!$C$57)*('Field Check'!$C$57&lt;&gt;""))*(COUNTIF('Dvd Calendar'!$E$2006:$CZ$2006,'Dvd Calendar'!$E$1999:$CZ$1999)=0)),"")))</f>
        <v/>
      </c>
      <c r="P232" s="77">
        <f>IF(P$49="","",IF($B232="","",IFERROR(SUMIFS('Dvd Calendar'!$E$2007:$CZ$2007,'Dvd Calendar'!$E$2006:$CZ$2006,"&gt;"&amp;P$48,'Dvd Calendar'!$E$2006:$CZ$2006,"&lt;="&amp;P$49)+SUMPRODUCT(('Dvd Calendar'!$E$1999:$CZ$1999&gt;P$48)*('Dvd Calendar'!$E$1999:$CZ$1999&lt;=P$49)*'Dvd Calendar'!$E$2002:$CZ$2002*(('Dvd Calendar'!$E$2004:$CZ$2004='Field Check'!$C$53)*('Field Check'!$C$53&lt;&gt;"")+('Dvd Calendar'!$E$2004:$CZ$2004='Field Check'!$C$54)*('Field Check'!$C$54&lt;&gt;"")+('Dvd Calendar'!$E$2004:$CZ$2004='Field Check'!$C$55)*('Field Check'!$C$55&lt;&gt;"")+('Dvd Calendar'!$E$2004:$CZ$2004='Field Check'!$C$56)*('Field Check'!$C$56&lt;&gt;"")+('Dvd Calendar'!$E$2004:$CZ$2004='Field Check'!$C$57)*('Field Check'!$C$57&lt;&gt;""))*(COUNTIF('Dvd Calendar'!$E$2006:$CZ$2006,'Dvd Calendar'!$E$1999:$CZ$1999)=0)),"")))</f>
        <v/>
      </c>
      <c r="Q232" s="77">
        <f>IF(Q$49="","",IF($B232="","",IFERROR(SUMIFS('Dvd Calendar'!$E$2007:$CZ$2007,'Dvd Calendar'!$E$2006:$CZ$2006,"&gt;"&amp;Q$48,'Dvd Calendar'!$E$2006:$CZ$2006,"&lt;="&amp;Q$49)+SUMPRODUCT(('Dvd Calendar'!$E$1999:$CZ$1999&gt;Q$48)*('Dvd Calendar'!$E$1999:$CZ$1999&lt;=Q$49)*'Dvd Calendar'!$E$2002:$CZ$2002*(('Dvd Calendar'!$E$2004:$CZ$2004='Field Check'!$C$53)*('Field Check'!$C$53&lt;&gt;"")+('Dvd Calendar'!$E$2004:$CZ$2004='Field Check'!$C$54)*('Field Check'!$C$54&lt;&gt;"")+('Dvd Calendar'!$E$2004:$CZ$2004='Field Check'!$C$55)*('Field Check'!$C$55&lt;&gt;"")+('Dvd Calendar'!$E$2004:$CZ$2004='Field Check'!$C$56)*('Field Check'!$C$56&lt;&gt;"")+('Dvd Calendar'!$E$2004:$CZ$2004='Field Check'!$C$57)*('Field Check'!$C$57&lt;&gt;""))*(COUNTIF('Dvd Calendar'!$E$2006:$CZ$2006,'Dvd Calendar'!$E$1999:$CZ$1999)=0)),"")))</f>
        <v/>
      </c>
      <c r="R232" s="77">
        <f>IF(R$49="","",IF($B232="","",IFERROR(SUMIFS('Dvd Calendar'!$E$2007:$CZ$2007,'Dvd Calendar'!$E$2006:$CZ$2006,"&gt;"&amp;R$48,'Dvd Calendar'!$E$2006:$CZ$2006,"&lt;="&amp;R$49)+SUMPRODUCT(('Dvd Calendar'!$E$1999:$CZ$1999&gt;R$48)*('Dvd Calendar'!$E$1999:$CZ$1999&lt;=R$49)*'Dvd Calendar'!$E$2002:$CZ$2002*(('Dvd Calendar'!$E$2004:$CZ$2004='Field Check'!$C$53)*('Field Check'!$C$53&lt;&gt;"")+('Dvd Calendar'!$E$2004:$CZ$2004='Field Check'!$C$54)*('Field Check'!$C$54&lt;&gt;"")+('Dvd Calendar'!$E$2004:$CZ$2004='Field Check'!$C$55)*('Field Check'!$C$55&lt;&gt;"")+('Dvd Calendar'!$E$2004:$CZ$2004='Field Check'!$C$56)*('Field Check'!$C$56&lt;&gt;"")+('Dvd Calendar'!$E$2004:$CZ$2004='Field Check'!$C$57)*('Field Check'!$C$57&lt;&gt;""))*(COUNTIF('Dvd Calendar'!$E$2006:$CZ$2006,'Dvd Calendar'!$E$1999:$CZ$1999)=0)),"")))</f>
        <v/>
      </c>
    </row>
    <row r="233">
      <c r="B233" s="126">
        <f>IF('AS51'!$C$188="","",'AS51'!$C$188)</f>
        <v/>
      </c>
      <c r="C233" s="77">
        <f>IF(C$49="","",IF($B233="","",IFERROR(SUMIFS('Dvd Calendar'!$E$2018:$CZ$2018,'Dvd Calendar'!$E$2017:$CZ$2017,"&gt;"&amp;C$48,'Dvd Calendar'!$E$2017:$CZ$2017,"&lt;="&amp;C$49)+SUMPRODUCT(('Dvd Calendar'!$E$2010:$CZ$2010&gt;C$48)*('Dvd Calendar'!$E$2010:$CZ$2010&lt;=C$49)*'Dvd Calendar'!$E$2013:$CZ$2013*(('Dvd Calendar'!$E$2015:$CZ$2015='Field Check'!$C$53)*('Field Check'!$C$53&lt;&gt;"")+('Dvd Calendar'!$E$2015:$CZ$2015='Field Check'!$C$54)*('Field Check'!$C$54&lt;&gt;"")+('Dvd Calendar'!$E$2015:$CZ$2015='Field Check'!$C$55)*('Field Check'!$C$55&lt;&gt;"")+('Dvd Calendar'!$E$2015:$CZ$2015='Field Check'!$C$56)*('Field Check'!$C$56&lt;&gt;"")+('Dvd Calendar'!$E$2015:$CZ$2015='Field Check'!$C$57)*('Field Check'!$C$57&lt;&gt;""))*(COUNTIF('Dvd Calendar'!$E$2017:$CZ$2017,'Dvd Calendar'!$E$2010:$CZ$2010)=0)),"")))</f>
        <v/>
      </c>
      <c r="D233" s="77">
        <f>IF(D$49="","",IF($B233="","",IFERROR(SUMIFS('Dvd Calendar'!$E$2018:$CZ$2018,'Dvd Calendar'!$E$2017:$CZ$2017,"&gt;"&amp;D$48,'Dvd Calendar'!$E$2017:$CZ$2017,"&lt;="&amp;D$49)+SUMPRODUCT(('Dvd Calendar'!$E$2010:$CZ$2010&gt;D$48)*('Dvd Calendar'!$E$2010:$CZ$2010&lt;=D$49)*'Dvd Calendar'!$E$2013:$CZ$2013*(('Dvd Calendar'!$E$2015:$CZ$2015='Field Check'!$C$53)*('Field Check'!$C$53&lt;&gt;"")+('Dvd Calendar'!$E$2015:$CZ$2015='Field Check'!$C$54)*('Field Check'!$C$54&lt;&gt;"")+('Dvd Calendar'!$E$2015:$CZ$2015='Field Check'!$C$55)*('Field Check'!$C$55&lt;&gt;"")+('Dvd Calendar'!$E$2015:$CZ$2015='Field Check'!$C$56)*('Field Check'!$C$56&lt;&gt;"")+('Dvd Calendar'!$E$2015:$CZ$2015='Field Check'!$C$57)*('Field Check'!$C$57&lt;&gt;""))*(COUNTIF('Dvd Calendar'!$E$2017:$CZ$2017,'Dvd Calendar'!$E$2010:$CZ$2010)=0)),"")))</f>
        <v/>
      </c>
      <c r="E233" s="77">
        <f>IF(E$49="","",IF($B233="","",IFERROR(SUMIFS('Dvd Calendar'!$E$2018:$CZ$2018,'Dvd Calendar'!$E$2017:$CZ$2017,"&gt;"&amp;E$48,'Dvd Calendar'!$E$2017:$CZ$2017,"&lt;="&amp;E$49)+SUMPRODUCT(('Dvd Calendar'!$E$2010:$CZ$2010&gt;E$48)*('Dvd Calendar'!$E$2010:$CZ$2010&lt;=E$49)*'Dvd Calendar'!$E$2013:$CZ$2013*(('Dvd Calendar'!$E$2015:$CZ$2015='Field Check'!$C$53)*('Field Check'!$C$53&lt;&gt;"")+('Dvd Calendar'!$E$2015:$CZ$2015='Field Check'!$C$54)*('Field Check'!$C$54&lt;&gt;"")+('Dvd Calendar'!$E$2015:$CZ$2015='Field Check'!$C$55)*('Field Check'!$C$55&lt;&gt;"")+('Dvd Calendar'!$E$2015:$CZ$2015='Field Check'!$C$56)*('Field Check'!$C$56&lt;&gt;"")+('Dvd Calendar'!$E$2015:$CZ$2015='Field Check'!$C$57)*('Field Check'!$C$57&lt;&gt;""))*(COUNTIF('Dvd Calendar'!$E$2017:$CZ$2017,'Dvd Calendar'!$E$2010:$CZ$2010)=0)),"")))</f>
        <v/>
      </c>
      <c r="F233" s="77">
        <f>IF(F$49="","",IF($B233="","",IFERROR(SUMIFS('Dvd Calendar'!$E$2018:$CZ$2018,'Dvd Calendar'!$E$2017:$CZ$2017,"&gt;"&amp;F$48,'Dvd Calendar'!$E$2017:$CZ$2017,"&lt;="&amp;F$49)+SUMPRODUCT(('Dvd Calendar'!$E$2010:$CZ$2010&gt;F$48)*('Dvd Calendar'!$E$2010:$CZ$2010&lt;=F$49)*'Dvd Calendar'!$E$2013:$CZ$2013*(('Dvd Calendar'!$E$2015:$CZ$2015='Field Check'!$C$53)*('Field Check'!$C$53&lt;&gt;"")+('Dvd Calendar'!$E$2015:$CZ$2015='Field Check'!$C$54)*('Field Check'!$C$54&lt;&gt;"")+('Dvd Calendar'!$E$2015:$CZ$2015='Field Check'!$C$55)*('Field Check'!$C$55&lt;&gt;"")+('Dvd Calendar'!$E$2015:$CZ$2015='Field Check'!$C$56)*('Field Check'!$C$56&lt;&gt;"")+('Dvd Calendar'!$E$2015:$CZ$2015='Field Check'!$C$57)*('Field Check'!$C$57&lt;&gt;""))*(COUNTIF('Dvd Calendar'!$E$2017:$CZ$2017,'Dvd Calendar'!$E$2010:$CZ$2010)=0)),"")))</f>
        <v/>
      </c>
      <c r="G233" s="77">
        <f>IF(G$49="","",IF($B233="","",IFERROR(SUMIFS('Dvd Calendar'!$E$2018:$CZ$2018,'Dvd Calendar'!$E$2017:$CZ$2017,"&gt;"&amp;G$48,'Dvd Calendar'!$E$2017:$CZ$2017,"&lt;="&amp;G$49)+SUMPRODUCT(('Dvd Calendar'!$E$2010:$CZ$2010&gt;G$48)*('Dvd Calendar'!$E$2010:$CZ$2010&lt;=G$49)*'Dvd Calendar'!$E$2013:$CZ$2013*(('Dvd Calendar'!$E$2015:$CZ$2015='Field Check'!$C$53)*('Field Check'!$C$53&lt;&gt;"")+('Dvd Calendar'!$E$2015:$CZ$2015='Field Check'!$C$54)*('Field Check'!$C$54&lt;&gt;"")+('Dvd Calendar'!$E$2015:$CZ$2015='Field Check'!$C$55)*('Field Check'!$C$55&lt;&gt;"")+('Dvd Calendar'!$E$2015:$CZ$2015='Field Check'!$C$56)*('Field Check'!$C$56&lt;&gt;"")+('Dvd Calendar'!$E$2015:$CZ$2015='Field Check'!$C$57)*('Field Check'!$C$57&lt;&gt;""))*(COUNTIF('Dvd Calendar'!$E$2017:$CZ$2017,'Dvd Calendar'!$E$2010:$CZ$2010)=0)),"")))</f>
        <v/>
      </c>
      <c r="H233" s="77">
        <f>IF(H$49="","",IF($B233="","",IFERROR(SUMIFS('Dvd Calendar'!$E$2018:$CZ$2018,'Dvd Calendar'!$E$2017:$CZ$2017,"&gt;"&amp;H$48,'Dvd Calendar'!$E$2017:$CZ$2017,"&lt;="&amp;H$49)+SUMPRODUCT(('Dvd Calendar'!$E$2010:$CZ$2010&gt;H$48)*('Dvd Calendar'!$E$2010:$CZ$2010&lt;=H$49)*'Dvd Calendar'!$E$2013:$CZ$2013*(('Dvd Calendar'!$E$2015:$CZ$2015='Field Check'!$C$53)*('Field Check'!$C$53&lt;&gt;"")+('Dvd Calendar'!$E$2015:$CZ$2015='Field Check'!$C$54)*('Field Check'!$C$54&lt;&gt;"")+('Dvd Calendar'!$E$2015:$CZ$2015='Field Check'!$C$55)*('Field Check'!$C$55&lt;&gt;"")+('Dvd Calendar'!$E$2015:$CZ$2015='Field Check'!$C$56)*('Field Check'!$C$56&lt;&gt;"")+('Dvd Calendar'!$E$2015:$CZ$2015='Field Check'!$C$57)*('Field Check'!$C$57&lt;&gt;""))*(COUNTIF('Dvd Calendar'!$E$2017:$CZ$2017,'Dvd Calendar'!$E$2010:$CZ$2010)=0)),"")))</f>
        <v/>
      </c>
      <c r="I233" s="77">
        <f>IF(I$49="","",IF($B233="","",IFERROR(SUMIFS('Dvd Calendar'!$E$2018:$CZ$2018,'Dvd Calendar'!$E$2017:$CZ$2017,"&gt;"&amp;I$48,'Dvd Calendar'!$E$2017:$CZ$2017,"&lt;="&amp;I$49)+SUMPRODUCT(('Dvd Calendar'!$E$2010:$CZ$2010&gt;I$48)*('Dvd Calendar'!$E$2010:$CZ$2010&lt;=I$49)*'Dvd Calendar'!$E$2013:$CZ$2013*(('Dvd Calendar'!$E$2015:$CZ$2015='Field Check'!$C$53)*('Field Check'!$C$53&lt;&gt;"")+('Dvd Calendar'!$E$2015:$CZ$2015='Field Check'!$C$54)*('Field Check'!$C$54&lt;&gt;"")+('Dvd Calendar'!$E$2015:$CZ$2015='Field Check'!$C$55)*('Field Check'!$C$55&lt;&gt;"")+('Dvd Calendar'!$E$2015:$CZ$2015='Field Check'!$C$56)*('Field Check'!$C$56&lt;&gt;"")+('Dvd Calendar'!$E$2015:$CZ$2015='Field Check'!$C$57)*('Field Check'!$C$57&lt;&gt;""))*(COUNTIF('Dvd Calendar'!$E$2017:$CZ$2017,'Dvd Calendar'!$E$2010:$CZ$2010)=0)),"")))</f>
        <v/>
      </c>
      <c r="J233" s="77">
        <f>IF(J$49="","",IF($B233="","",IFERROR(SUMIFS('Dvd Calendar'!$E$2018:$CZ$2018,'Dvd Calendar'!$E$2017:$CZ$2017,"&gt;"&amp;J$48,'Dvd Calendar'!$E$2017:$CZ$2017,"&lt;="&amp;J$49)+SUMPRODUCT(('Dvd Calendar'!$E$2010:$CZ$2010&gt;J$48)*('Dvd Calendar'!$E$2010:$CZ$2010&lt;=J$49)*'Dvd Calendar'!$E$2013:$CZ$2013*(('Dvd Calendar'!$E$2015:$CZ$2015='Field Check'!$C$53)*('Field Check'!$C$53&lt;&gt;"")+('Dvd Calendar'!$E$2015:$CZ$2015='Field Check'!$C$54)*('Field Check'!$C$54&lt;&gt;"")+('Dvd Calendar'!$E$2015:$CZ$2015='Field Check'!$C$55)*('Field Check'!$C$55&lt;&gt;"")+('Dvd Calendar'!$E$2015:$CZ$2015='Field Check'!$C$56)*('Field Check'!$C$56&lt;&gt;"")+('Dvd Calendar'!$E$2015:$CZ$2015='Field Check'!$C$57)*('Field Check'!$C$57&lt;&gt;""))*(COUNTIF('Dvd Calendar'!$E$2017:$CZ$2017,'Dvd Calendar'!$E$2010:$CZ$2010)=0)),"")))</f>
        <v/>
      </c>
      <c r="K233" s="77">
        <f>IF(K$49="","",IF($B233="","",IFERROR(SUMIFS('Dvd Calendar'!$E$2018:$CZ$2018,'Dvd Calendar'!$E$2017:$CZ$2017,"&gt;"&amp;K$48,'Dvd Calendar'!$E$2017:$CZ$2017,"&lt;="&amp;K$49)+SUMPRODUCT(('Dvd Calendar'!$E$2010:$CZ$2010&gt;K$48)*('Dvd Calendar'!$E$2010:$CZ$2010&lt;=K$49)*'Dvd Calendar'!$E$2013:$CZ$2013*(('Dvd Calendar'!$E$2015:$CZ$2015='Field Check'!$C$53)*('Field Check'!$C$53&lt;&gt;"")+('Dvd Calendar'!$E$2015:$CZ$2015='Field Check'!$C$54)*('Field Check'!$C$54&lt;&gt;"")+('Dvd Calendar'!$E$2015:$CZ$2015='Field Check'!$C$55)*('Field Check'!$C$55&lt;&gt;"")+('Dvd Calendar'!$E$2015:$CZ$2015='Field Check'!$C$56)*('Field Check'!$C$56&lt;&gt;"")+('Dvd Calendar'!$E$2015:$CZ$2015='Field Check'!$C$57)*('Field Check'!$C$57&lt;&gt;""))*(COUNTIF('Dvd Calendar'!$E$2017:$CZ$2017,'Dvd Calendar'!$E$2010:$CZ$2010)=0)),"")))</f>
        <v/>
      </c>
      <c r="L233" s="77">
        <f>IF(L$49="","",IF($B233="","",IFERROR(SUMIFS('Dvd Calendar'!$E$2018:$CZ$2018,'Dvd Calendar'!$E$2017:$CZ$2017,"&gt;"&amp;L$48,'Dvd Calendar'!$E$2017:$CZ$2017,"&lt;="&amp;L$49)+SUMPRODUCT(('Dvd Calendar'!$E$2010:$CZ$2010&gt;L$48)*('Dvd Calendar'!$E$2010:$CZ$2010&lt;=L$49)*'Dvd Calendar'!$E$2013:$CZ$2013*(('Dvd Calendar'!$E$2015:$CZ$2015='Field Check'!$C$53)*('Field Check'!$C$53&lt;&gt;"")+('Dvd Calendar'!$E$2015:$CZ$2015='Field Check'!$C$54)*('Field Check'!$C$54&lt;&gt;"")+('Dvd Calendar'!$E$2015:$CZ$2015='Field Check'!$C$55)*('Field Check'!$C$55&lt;&gt;"")+('Dvd Calendar'!$E$2015:$CZ$2015='Field Check'!$C$56)*('Field Check'!$C$56&lt;&gt;"")+('Dvd Calendar'!$E$2015:$CZ$2015='Field Check'!$C$57)*('Field Check'!$C$57&lt;&gt;""))*(COUNTIF('Dvd Calendar'!$E$2017:$CZ$2017,'Dvd Calendar'!$E$2010:$CZ$2010)=0)),"")))</f>
        <v/>
      </c>
      <c r="M233" s="77">
        <f>IF(M$49="","",IF($B233="","",IFERROR(SUMIFS('Dvd Calendar'!$E$2018:$CZ$2018,'Dvd Calendar'!$E$2017:$CZ$2017,"&gt;"&amp;M$48,'Dvd Calendar'!$E$2017:$CZ$2017,"&lt;="&amp;M$49)+SUMPRODUCT(('Dvd Calendar'!$E$2010:$CZ$2010&gt;M$48)*('Dvd Calendar'!$E$2010:$CZ$2010&lt;=M$49)*'Dvd Calendar'!$E$2013:$CZ$2013*(('Dvd Calendar'!$E$2015:$CZ$2015='Field Check'!$C$53)*('Field Check'!$C$53&lt;&gt;"")+('Dvd Calendar'!$E$2015:$CZ$2015='Field Check'!$C$54)*('Field Check'!$C$54&lt;&gt;"")+('Dvd Calendar'!$E$2015:$CZ$2015='Field Check'!$C$55)*('Field Check'!$C$55&lt;&gt;"")+('Dvd Calendar'!$E$2015:$CZ$2015='Field Check'!$C$56)*('Field Check'!$C$56&lt;&gt;"")+('Dvd Calendar'!$E$2015:$CZ$2015='Field Check'!$C$57)*('Field Check'!$C$57&lt;&gt;""))*(COUNTIF('Dvd Calendar'!$E$2017:$CZ$2017,'Dvd Calendar'!$E$2010:$CZ$2010)=0)),"")))</f>
        <v/>
      </c>
      <c r="N233" s="77">
        <f>IF(N$49="","",IF($B233="","",IFERROR(SUMIFS('Dvd Calendar'!$E$2018:$CZ$2018,'Dvd Calendar'!$E$2017:$CZ$2017,"&gt;"&amp;N$48,'Dvd Calendar'!$E$2017:$CZ$2017,"&lt;="&amp;N$49)+SUMPRODUCT(('Dvd Calendar'!$E$2010:$CZ$2010&gt;N$48)*('Dvd Calendar'!$E$2010:$CZ$2010&lt;=N$49)*'Dvd Calendar'!$E$2013:$CZ$2013*(('Dvd Calendar'!$E$2015:$CZ$2015='Field Check'!$C$53)*('Field Check'!$C$53&lt;&gt;"")+('Dvd Calendar'!$E$2015:$CZ$2015='Field Check'!$C$54)*('Field Check'!$C$54&lt;&gt;"")+('Dvd Calendar'!$E$2015:$CZ$2015='Field Check'!$C$55)*('Field Check'!$C$55&lt;&gt;"")+('Dvd Calendar'!$E$2015:$CZ$2015='Field Check'!$C$56)*('Field Check'!$C$56&lt;&gt;"")+('Dvd Calendar'!$E$2015:$CZ$2015='Field Check'!$C$57)*('Field Check'!$C$57&lt;&gt;""))*(COUNTIF('Dvd Calendar'!$E$2017:$CZ$2017,'Dvd Calendar'!$E$2010:$CZ$2010)=0)),"")))</f>
        <v/>
      </c>
      <c r="O233" s="77">
        <f>IF(O$49="","",IF($B233="","",IFERROR(SUMIFS('Dvd Calendar'!$E$2018:$CZ$2018,'Dvd Calendar'!$E$2017:$CZ$2017,"&gt;"&amp;O$48,'Dvd Calendar'!$E$2017:$CZ$2017,"&lt;="&amp;O$49)+SUMPRODUCT(('Dvd Calendar'!$E$2010:$CZ$2010&gt;O$48)*('Dvd Calendar'!$E$2010:$CZ$2010&lt;=O$49)*'Dvd Calendar'!$E$2013:$CZ$2013*(('Dvd Calendar'!$E$2015:$CZ$2015='Field Check'!$C$53)*('Field Check'!$C$53&lt;&gt;"")+('Dvd Calendar'!$E$2015:$CZ$2015='Field Check'!$C$54)*('Field Check'!$C$54&lt;&gt;"")+('Dvd Calendar'!$E$2015:$CZ$2015='Field Check'!$C$55)*('Field Check'!$C$55&lt;&gt;"")+('Dvd Calendar'!$E$2015:$CZ$2015='Field Check'!$C$56)*('Field Check'!$C$56&lt;&gt;"")+('Dvd Calendar'!$E$2015:$CZ$2015='Field Check'!$C$57)*('Field Check'!$C$57&lt;&gt;""))*(COUNTIF('Dvd Calendar'!$E$2017:$CZ$2017,'Dvd Calendar'!$E$2010:$CZ$2010)=0)),"")))</f>
        <v/>
      </c>
      <c r="P233" s="77">
        <f>IF(P$49="","",IF($B233="","",IFERROR(SUMIFS('Dvd Calendar'!$E$2018:$CZ$2018,'Dvd Calendar'!$E$2017:$CZ$2017,"&gt;"&amp;P$48,'Dvd Calendar'!$E$2017:$CZ$2017,"&lt;="&amp;P$49)+SUMPRODUCT(('Dvd Calendar'!$E$2010:$CZ$2010&gt;P$48)*('Dvd Calendar'!$E$2010:$CZ$2010&lt;=P$49)*'Dvd Calendar'!$E$2013:$CZ$2013*(('Dvd Calendar'!$E$2015:$CZ$2015='Field Check'!$C$53)*('Field Check'!$C$53&lt;&gt;"")+('Dvd Calendar'!$E$2015:$CZ$2015='Field Check'!$C$54)*('Field Check'!$C$54&lt;&gt;"")+('Dvd Calendar'!$E$2015:$CZ$2015='Field Check'!$C$55)*('Field Check'!$C$55&lt;&gt;"")+('Dvd Calendar'!$E$2015:$CZ$2015='Field Check'!$C$56)*('Field Check'!$C$56&lt;&gt;"")+('Dvd Calendar'!$E$2015:$CZ$2015='Field Check'!$C$57)*('Field Check'!$C$57&lt;&gt;""))*(COUNTIF('Dvd Calendar'!$E$2017:$CZ$2017,'Dvd Calendar'!$E$2010:$CZ$2010)=0)),"")))</f>
        <v/>
      </c>
      <c r="Q233" s="77">
        <f>IF(Q$49="","",IF($B233="","",IFERROR(SUMIFS('Dvd Calendar'!$E$2018:$CZ$2018,'Dvd Calendar'!$E$2017:$CZ$2017,"&gt;"&amp;Q$48,'Dvd Calendar'!$E$2017:$CZ$2017,"&lt;="&amp;Q$49)+SUMPRODUCT(('Dvd Calendar'!$E$2010:$CZ$2010&gt;Q$48)*('Dvd Calendar'!$E$2010:$CZ$2010&lt;=Q$49)*'Dvd Calendar'!$E$2013:$CZ$2013*(('Dvd Calendar'!$E$2015:$CZ$2015='Field Check'!$C$53)*('Field Check'!$C$53&lt;&gt;"")+('Dvd Calendar'!$E$2015:$CZ$2015='Field Check'!$C$54)*('Field Check'!$C$54&lt;&gt;"")+('Dvd Calendar'!$E$2015:$CZ$2015='Field Check'!$C$55)*('Field Check'!$C$55&lt;&gt;"")+('Dvd Calendar'!$E$2015:$CZ$2015='Field Check'!$C$56)*('Field Check'!$C$56&lt;&gt;"")+('Dvd Calendar'!$E$2015:$CZ$2015='Field Check'!$C$57)*('Field Check'!$C$57&lt;&gt;""))*(COUNTIF('Dvd Calendar'!$E$2017:$CZ$2017,'Dvd Calendar'!$E$2010:$CZ$2010)=0)),"")))</f>
        <v/>
      </c>
      <c r="R233" s="77">
        <f>IF(R$49="","",IF($B233="","",IFERROR(SUMIFS('Dvd Calendar'!$E$2018:$CZ$2018,'Dvd Calendar'!$E$2017:$CZ$2017,"&gt;"&amp;R$48,'Dvd Calendar'!$E$2017:$CZ$2017,"&lt;="&amp;R$49)+SUMPRODUCT(('Dvd Calendar'!$E$2010:$CZ$2010&gt;R$48)*('Dvd Calendar'!$E$2010:$CZ$2010&lt;=R$49)*'Dvd Calendar'!$E$2013:$CZ$2013*(('Dvd Calendar'!$E$2015:$CZ$2015='Field Check'!$C$53)*('Field Check'!$C$53&lt;&gt;"")+('Dvd Calendar'!$E$2015:$CZ$2015='Field Check'!$C$54)*('Field Check'!$C$54&lt;&gt;"")+('Dvd Calendar'!$E$2015:$CZ$2015='Field Check'!$C$55)*('Field Check'!$C$55&lt;&gt;"")+('Dvd Calendar'!$E$2015:$CZ$2015='Field Check'!$C$56)*('Field Check'!$C$56&lt;&gt;"")+('Dvd Calendar'!$E$2015:$CZ$2015='Field Check'!$C$57)*('Field Check'!$C$57&lt;&gt;""))*(COUNTIF('Dvd Calendar'!$E$2017:$CZ$2017,'Dvd Calendar'!$E$2010:$CZ$2010)=0)),"")))</f>
        <v/>
      </c>
    </row>
    <row r="234">
      <c r="B234" s="126">
        <f>IF('AS51'!$C$189="","",'AS51'!$C$189)</f>
        <v/>
      </c>
      <c r="C234" s="77">
        <f>IF(C$49="","",IF($B234="","",IFERROR(SUMIFS('Dvd Calendar'!$E$2029:$CZ$2029,'Dvd Calendar'!$E$2028:$CZ$2028,"&gt;"&amp;C$48,'Dvd Calendar'!$E$2028:$CZ$2028,"&lt;="&amp;C$49)+SUMPRODUCT(('Dvd Calendar'!$E$2021:$CZ$2021&gt;C$48)*('Dvd Calendar'!$E$2021:$CZ$2021&lt;=C$49)*'Dvd Calendar'!$E$2024:$CZ$2024*(('Dvd Calendar'!$E$2026:$CZ$2026='Field Check'!$C$53)*('Field Check'!$C$53&lt;&gt;"")+('Dvd Calendar'!$E$2026:$CZ$2026='Field Check'!$C$54)*('Field Check'!$C$54&lt;&gt;"")+('Dvd Calendar'!$E$2026:$CZ$2026='Field Check'!$C$55)*('Field Check'!$C$55&lt;&gt;"")+('Dvd Calendar'!$E$2026:$CZ$2026='Field Check'!$C$56)*('Field Check'!$C$56&lt;&gt;"")+('Dvd Calendar'!$E$2026:$CZ$2026='Field Check'!$C$57)*('Field Check'!$C$57&lt;&gt;""))*(COUNTIF('Dvd Calendar'!$E$2028:$CZ$2028,'Dvd Calendar'!$E$2021:$CZ$2021)=0)),"")))</f>
        <v/>
      </c>
      <c r="D234" s="77">
        <f>IF(D$49="","",IF($B234="","",IFERROR(SUMIFS('Dvd Calendar'!$E$2029:$CZ$2029,'Dvd Calendar'!$E$2028:$CZ$2028,"&gt;"&amp;D$48,'Dvd Calendar'!$E$2028:$CZ$2028,"&lt;="&amp;D$49)+SUMPRODUCT(('Dvd Calendar'!$E$2021:$CZ$2021&gt;D$48)*('Dvd Calendar'!$E$2021:$CZ$2021&lt;=D$49)*'Dvd Calendar'!$E$2024:$CZ$2024*(('Dvd Calendar'!$E$2026:$CZ$2026='Field Check'!$C$53)*('Field Check'!$C$53&lt;&gt;"")+('Dvd Calendar'!$E$2026:$CZ$2026='Field Check'!$C$54)*('Field Check'!$C$54&lt;&gt;"")+('Dvd Calendar'!$E$2026:$CZ$2026='Field Check'!$C$55)*('Field Check'!$C$55&lt;&gt;"")+('Dvd Calendar'!$E$2026:$CZ$2026='Field Check'!$C$56)*('Field Check'!$C$56&lt;&gt;"")+('Dvd Calendar'!$E$2026:$CZ$2026='Field Check'!$C$57)*('Field Check'!$C$57&lt;&gt;""))*(COUNTIF('Dvd Calendar'!$E$2028:$CZ$2028,'Dvd Calendar'!$E$2021:$CZ$2021)=0)),"")))</f>
        <v/>
      </c>
      <c r="E234" s="77">
        <f>IF(E$49="","",IF($B234="","",IFERROR(SUMIFS('Dvd Calendar'!$E$2029:$CZ$2029,'Dvd Calendar'!$E$2028:$CZ$2028,"&gt;"&amp;E$48,'Dvd Calendar'!$E$2028:$CZ$2028,"&lt;="&amp;E$49)+SUMPRODUCT(('Dvd Calendar'!$E$2021:$CZ$2021&gt;E$48)*('Dvd Calendar'!$E$2021:$CZ$2021&lt;=E$49)*'Dvd Calendar'!$E$2024:$CZ$2024*(('Dvd Calendar'!$E$2026:$CZ$2026='Field Check'!$C$53)*('Field Check'!$C$53&lt;&gt;"")+('Dvd Calendar'!$E$2026:$CZ$2026='Field Check'!$C$54)*('Field Check'!$C$54&lt;&gt;"")+('Dvd Calendar'!$E$2026:$CZ$2026='Field Check'!$C$55)*('Field Check'!$C$55&lt;&gt;"")+('Dvd Calendar'!$E$2026:$CZ$2026='Field Check'!$C$56)*('Field Check'!$C$56&lt;&gt;"")+('Dvd Calendar'!$E$2026:$CZ$2026='Field Check'!$C$57)*('Field Check'!$C$57&lt;&gt;""))*(COUNTIF('Dvd Calendar'!$E$2028:$CZ$2028,'Dvd Calendar'!$E$2021:$CZ$2021)=0)),"")))</f>
        <v/>
      </c>
      <c r="F234" s="77">
        <f>IF(F$49="","",IF($B234="","",IFERROR(SUMIFS('Dvd Calendar'!$E$2029:$CZ$2029,'Dvd Calendar'!$E$2028:$CZ$2028,"&gt;"&amp;F$48,'Dvd Calendar'!$E$2028:$CZ$2028,"&lt;="&amp;F$49)+SUMPRODUCT(('Dvd Calendar'!$E$2021:$CZ$2021&gt;F$48)*('Dvd Calendar'!$E$2021:$CZ$2021&lt;=F$49)*'Dvd Calendar'!$E$2024:$CZ$2024*(('Dvd Calendar'!$E$2026:$CZ$2026='Field Check'!$C$53)*('Field Check'!$C$53&lt;&gt;"")+('Dvd Calendar'!$E$2026:$CZ$2026='Field Check'!$C$54)*('Field Check'!$C$54&lt;&gt;"")+('Dvd Calendar'!$E$2026:$CZ$2026='Field Check'!$C$55)*('Field Check'!$C$55&lt;&gt;"")+('Dvd Calendar'!$E$2026:$CZ$2026='Field Check'!$C$56)*('Field Check'!$C$56&lt;&gt;"")+('Dvd Calendar'!$E$2026:$CZ$2026='Field Check'!$C$57)*('Field Check'!$C$57&lt;&gt;""))*(COUNTIF('Dvd Calendar'!$E$2028:$CZ$2028,'Dvd Calendar'!$E$2021:$CZ$2021)=0)),"")))</f>
        <v/>
      </c>
      <c r="G234" s="77">
        <f>IF(G$49="","",IF($B234="","",IFERROR(SUMIFS('Dvd Calendar'!$E$2029:$CZ$2029,'Dvd Calendar'!$E$2028:$CZ$2028,"&gt;"&amp;G$48,'Dvd Calendar'!$E$2028:$CZ$2028,"&lt;="&amp;G$49)+SUMPRODUCT(('Dvd Calendar'!$E$2021:$CZ$2021&gt;G$48)*('Dvd Calendar'!$E$2021:$CZ$2021&lt;=G$49)*'Dvd Calendar'!$E$2024:$CZ$2024*(('Dvd Calendar'!$E$2026:$CZ$2026='Field Check'!$C$53)*('Field Check'!$C$53&lt;&gt;"")+('Dvd Calendar'!$E$2026:$CZ$2026='Field Check'!$C$54)*('Field Check'!$C$54&lt;&gt;"")+('Dvd Calendar'!$E$2026:$CZ$2026='Field Check'!$C$55)*('Field Check'!$C$55&lt;&gt;"")+('Dvd Calendar'!$E$2026:$CZ$2026='Field Check'!$C$56)*('Field Check'!$C$56&lt;&gt;"")+('Dvd Calendar'!$E$2026:$CZ$2026='Field Check'!$C$57)*('Field Check'!$C$57&lt;&gt;""))*(COUNTIF('Dvd Calendar'!$E$2028:$CZ$2028,'Dvd Calendar'!$E$2021:$CZ$2021)=0)),"")))</f>
        <v/>
      </c>
      <c r="H234" s="77">
        <f>IF(H$49="","",IF($B234="","",IFERROR(SUMIFS('Dvd Calendar'!$E$2029:$CZ$2029,'Dvd Calendar'!$E$2028:$CZ$2028,"&gt;"&amp;H$48,'Dvd Calendar'!$E$2028:$CZ$2028,"&lt;="&amp;H$49)+SUMPRODUCT(('Dvd Calendar'!$E$2021:$CZ$2021&gt;H$48)*('Dvd Calendar'!$E$2021:$CZ$2021&lt;=H$49)*'Dvd Calendar'!$E$2024:$CZ$2024*(('Dvd Calendar'!$E$2026:$CZ$2026='Field Check'!$C$53)*('Field Check'!$C$53&lt;&gt;"")+('Dvd Calendar'!$E$2026:$CZ$2026='Field Check'!$C$54)*('Field Check'!$C$54&lt;&gt;"")+('Dvd Calendar'!$E$2026:$CZ$2026='Field Check'!$C$55)*('Field Check'!$C$55&lt;&gt;"")+('Dvd Calendar'!$E$2026:$CZ$2026='Field Check'!$C$56)*('Field Check'!$C$56&lt;&gt;"")+('Dvd Calendar'!$E$2026:$CZ$2026='Field Check'!$C$57)*('Field Check'!$C$57&lt;&gt;""))*(COUNTIF('Dvd Calendar'!$E$2028:$CZ$2028,'Dvd Calendar'!$E$2021:$CZ$2021)=0)),"")))</f>
        <v/>
      </c>
      <c r="I234" s="77">
        <f>IF(I$49="","",IF($B234="","",IFERROR(SUMIFS('Dvd Calendar'!$E$2029:$CZ$2029,'Dvd Calendar'!$E$2028:$CZ$2028,"&gt;"&amp;I$48,'Dvd Calendar'!$E$2028:$CZ$2028,"&lt;="&amp;I$49)+SUMPRODUCT(('Dvd Calendar'!$E$2021:$CZ$2021&gt;I$48)*('Dvd Calendar'!$E$2021:$CZ$2021&lt;=I$49)*'Dvd Calendar'!$E$2024:$CZ$2024*(('Dvd Calendar'!$E$2026:$CZ$2026='Field Check'!$C$53)*('Field Check'!$C$53&lt;&gt;"")+('Dvd Calendar'!$E$2026:$CZ$2026='Field Check'!$C$54)*('Field Check'!$C$54&lt;&gt;"")+('Dvd Calendar'!$E$2026:$CZ$2026='Field Check'!$C$55)*('Field Check'!$C$55&lt;&gt;"")+('Dvd Calendar'!$E$2026:$CZ$2026='Field Check'!$C$56)*('Field Check'!$C$56&lt;&gt;"")+('Dvd Calendar'!$E$2026:$CZ$2026='Field Check'!$C$57)*('Field Check'!$C$57&lt;&gt;""))*(COUNTIF('Dvd Calendar'!$E$2028:$CZ$2028,'Dvd Calendar'!$E$2021:$CZ$2021)=0)),"")))</f>
        <v/>
      </c>
      <c r="J234" s="77">
        <f>IF(J$49="","",IF($B234="","",IFERROR(SUMIFS('Dvd Calendar'!$E$2029:$CZ$2029,'Dvd Calendar'!$E$2028:$CZ$2028,"&gt;"&amp;J$48,'Dvd Calendar'!$E$2028:$CZ$2028,"&lt;="&amp;J$49)+SUMPRODUCT(('Dvd Calendar'!$E$2021:$CZ$2021&gt;J$48)*('Dvd Calendar'!$E$2021:$CZ$2021&lt;=J$49)*'Dvd Calendar'!$E$2024:$CZ$2024*(('Dvd Calendar'!$E$2026:$CZ$2026='Field Check'!$C$53)*('Field Check'!$C$53&lt;&gt;"")+('Dvd Calendar'!$E$2026:$CZ$2026='Field Check'!$C$54)*('Field Check'!$C$54&lt;&gt;"")+('Dvd Calendar'!$E$2026:$CZ$2026='Field Check'!$C$55)*('Field Check'!$C$55&lt;&gt;"")+('Dvd Calendar'!$E$2026:$CZ$2026='Field Check'!$C$56)*('Field Check'!$C$56&lt;&gt;"")+('Dvd Calendar'!$E$2026:$CZ$2026='Field Check'!$C$57)*('Field Check'!$C$57&lt;&gt;""))*(COUNTIF('Dvd Calendar'!$E$2028:$CZ$2028,'Dvd Calendar'!$E$2021:$CZ$2021)=0)),"")))</f>
        <v/>
      </c>
      <c r="K234" s="77">
        <f>IF(K$49="","",IF($B234="","",IFERROR(SUMIFS('Dvd Calendar'!$E$2029:$CZ$2029,'Dvd Calendar'!$E$2028:$CZ$2028,"&gt;"&amp;K$48,'Dvd Calendar'!$E$2028:$CZ$2028,"&lt;="&amp;K$49)+SUMPRODUCT(('Dvd Calendar'!$E$2021:$CZ$2021&gt;K$48)*('Dvd Calendar'!$E$2021:$CZ$2021&lt;=K$49)*'Dvd Calendar'!$E$2024:$CZ$2024*(('Dvd Calendar'!$E$2026:$CZ$2026='Field Check'!$C$53)*('Field Check'!$C$53&lt;&gt;"")+('Dvd Calendar'!$E$2026:$CZ$2026='Field Check'!$C$54)*('Field Check'!$C$54&lt;&gt;"")+('Dvd Calendar'!$E$2026:$CZ$2026='Field Check'!$C$55)*('Field Check'!$C$55&lt;&gt;"")+('Dvd Calendar'!$E$2026:$CZ$2026='Field Check'!$C$56)*('Field Check'!$C$56&lt;&gt;"")+('Dvd Calendar'!$E$2026:$CZ$2026='Field Check'!$C$57)*('Field Check'!$C$57&lt;&gt;""))*(COUNTIF('Dvd Calendar'!$E$2028:$CZ$2028,'Dvd Calendar'!$E$2021:$CZ$2021)=0)),"")))</f>
        <v/>
      </c>
      <c r="L234" s="77">
        <f>IF(L$49="","",IF($B234="","",IFERROR(SUMIFS('Dvd Calendar'!$E$2029:$CZ$2029,'Dvd Calendar'!$E$2028:$CZ$2028,"&gt;"&amp;L$48,'Dvd Calendar'!$E$2028:$CZ$2028,"&lt;="&amp;L$49)+SUMPRODUCT(('Dvd Calendar'!$E$2021:$CZ$2021&gt;L$48)*('Dvd Calendar'!$E$2021:$CZ$2021&lt;=L$49)*'Dvd Calendar'!$E$2024:$CZ$2024*(('Dvd Calendar'!$E$2026:$CZ$2026='Field Check'!$C$53)*('Field Check'!$C$53&lt;&gt;"")+('Dvd Calendar'!$E$2026:$CZ$2026='Field Check'!$C$54)*('Field Check'!$C$54&lt;&gt;"")+('Dvd Calendar'!$E$2026:$CZ$2026='Field Check'!$C$55)*('Field Check'!$C$55&lt;&gt;"")+('Dvd Calendar'!$E$2026:$CZ$2026='Field Check'!$C$56)*('Field Check'!$C$56&lt;&gt;"")+('Dvd Calendar'!$E$2026:$CZ$2026='Field Check'!$C$57)*('Field Check'!$C$57&lt;&gt;""))*(COUNTIF('Dvd Calendar'!$E$2028:$CZ$2028,'Dvd Calendar'!$E$2021:$CZ$2021)=0)),"")))</f>
        <v/>
      </c>
      <c r="M234" s="77">
        <f>IF(M$49="","",IF($B234="","",IFERROR(SUMIFS('Dvd Calendar'!$E$2029:$CZ$2029,'Dvd Calendar'!$E$2028:$CZ$2028,"&gt;"&amp;M$48,'Dvd Calendar'!$E$2028:$CZ$2028,"&lt;="&amp;M$49)+SUMPRODUCT(('Dvd Calendar'!$E$2021:$CZ$2021&gt;M$48)*('Dvd Calendar'!$E$2021:$CZ$2021&lt;=M$49)*'Dvd Calendar'!$E$2024:$CZ$2024*(('Dvd Calendar'!$E$2026:$CZ$2026='Field Check'!$C$53)*('Field Check'!$C$53&lt;&gt;"")+('Dvd Calendar'!$E$2026:$CZ$2026='Field Check'!$C$54)*('Field Check'!$C$54&lt;&gt;"")+('Dvd Calendar'!$E$2026:$CZ$2026='Field Check'!$C$55)*('Field Check'!$C$55&lt;&gt;"")+('Dvd Calendar'!$E$2026:$CZ$2026='Field Check'!$C$56)*('Field Check'!$C$56&lt;&gt;"")+('Dvd Calendar'!$E$2026:$CZ$2026='Field Check'!$C$57)*('Field Check'!$C$57&lt;&gt;""))*(COUNTIF('Dvd Calendar'!$E$2028:$CZ$2028,'Dvd Calendar'!$E$2021:$CZ$2021)=0)),"")))</f>
        <v/>
      </c>
      <c r="N234" s="77">
        <f>IF(N$49="","",IF($B234="","",IFERROR(SUMIFS('Dvd Calendar'!$E$2029:$CZ$2029,'Dvd Calendar'!$E$2028:$CZ$2028,"&gt;"&amp;N$48,'Dvd Calendar'!$E$2028:$CZ$2028,"&lt;="&amp;N$49)+SUMPRODUCT(('Dvd Calendar'!$E$2021:$CZ$2021&gt;N$48)*('Dvd Calendar'!$E$2021:$CZ$2021&lt;=N$49)*'Dvd Calendar'!$E$2024:$CZ$2024*(('Dvd Calendar'!$E$2026:$CZ$2026='Field Check'!$C$53)*('Field Check'!$C$53&lt;&gt;"")+('Dvd Calendar'!$E$2026:$CZ$2026='Field Check'!$C$54)*('Field Check'!$C$54&lt;&gt;"")+('Dvd Calendar'!$E$2026:$CZ$2026='Field Check'!$C$55)*('Field Check'!$C$55&lt;&gt;"")+('Dvd Calendar'!$E$2026:$CZ$2026='Field Check'!$C$56)*('Field Check'!$C$56&lt;&gt;"")+('Dvd Calendar'!$E$2026:$CZ$2026='Field Check'!$C$57)*('Field Check'!$C$57&lt;&gt;""))*(COUNTIF('Dvd Calendar'!$E$2028:$CZ$2028,'Dvd Calendar'!$E$2021:$CZ$2021)=0)),"")))</f>
        <v/>
      </c>
      <c r="O234" s="77">
        <f>IF(O$49="","",IF($B234="","",IFERROR(SUMIFS('Dvd Calendar'!$E$2029:$CZ$2029,'Dvd Calendar'!$E$2028:$CZ$2028,"&gt;"&amp;O$48,'Dvd Calendar'!$E$2028:$CZ$2028,"&lt;="&amp;O$49)+SUMPRODUCT(('Dvd Calendar'!$E$2021:$CZ$2021&gt;O$48)*('Dvd Calendar'!$E$2021:$CZ$2021&lt;=O$49)*'Dvd Calendar'!$E$2024:$CZ$2024*(('Dvd Calendar'!$E$2026:$CZ$2026='Field Check'!$C$53)*('Field Check'!$C$53&lt;&gt;"")+('Dvd Calendar'!$E$2026:$CZ$2026='Field Check'!$C$54)*('Field Check'!$C$54&lt;&gt;"")+('Dvd Calendar'!$E$2026:$CZ$2026='Field Check'!$C$55)*('Field Check'!$C$55&lt;&gt;"")+('Dvd Calendar'!$E$2026:$CZ$2026='Field Check'!$C$56)*('Field Check'!$C$56&lt;&gt;"")+('Dvd Calendar'!$E$2026:$CZ$2026='Field Check'!$C$57)*('Field Check'!$C$57&lt;&gt;""))*(COUNTIF('Dvd Calendar'!$E$2028:$CZ$2028,'Dvd Calendar'!$E$2021:$CZ$2021)=0)),"")))</f>
        <v/>
      </c>
      <c r="P234" s="77">
        <f>IF(P$49="","",IF($B234="","",IFERROR(SUMIFS('Dvd Calendar'!$E$2029:$CZ$2029,'Dvd Calendar'!$E$2028:$CZ$2028,"&gt;"&amp;P$48,'Dvd Calendar'!$E$2028:$CZ$2028,"&lt;="&amp;P$49)+SUMPRODUCT(('Dvd Calendar'!$E$2021:$CZ$2021&gt;P$48)*('Dvd Calendar'!$E$2021:$CZ$2021&lt;=P$49)*'Dvd Calendar'!$E$2024:$CZ$2024*(('Dvd Calendar'!$E$2026:$CZ$2026='Field Check'!$C$53)*('Field Check'!$C$53&lt;&gt;"")+('Dvd Calendar'!$E$2026:$CZ$2026='Field Check'!$C$54)*('Field Check'!$C$54&lt;&gt;"")+('Dvd Calendar'!$E$2026:$CZ$2026='Field Check'!$C$55)*('Field Check'!$C$55&lt;&gt;"")+('Dvd Calendar'!$E$2026:$CZ$2026='Field Check'!$C$56)*('Field Check'!$C$56&lt;&gt;"")+('Dvd Calendar'!$E$2026:$CZ$2026='Field Check'!$C$57)*('Field Check'!$C$57&lt;&gt;""))*(COUNTIF('Dvd Calendar'!$E$2028:$CZ$2028,'Dvd Calendar'!$E$2021:$CZ$2021)=0)),"")))</f>
        <v/>
      </c>
      <c r="Q234" s="77">
        <f>IF(Q$49="","",IF($B234="","",IFERROR(SUMIFS('Dvd Calendar'!$E$2029:$CZ$2029,'Dvd Calendar'!$E$2028:$CZ$2028,"&gt;"&amp;Q$48,'Dvd Calendar'!$E$2028:$CZ$2028,"&lt;="&amp;Q$49)+SUMPRODUCT(('Dvd Calendar'!$E$2021:$CZ$2021&gt;Q$48)*('Dvd Calendar'!$E$2021:$CZ$2021&lt;=Q$49)*'Dvd Calendar'!$E$2024:$CZ$2024*(('Dvd Calendar'!$E$2026:$CZ$2026='Field Check'!$C$53)*('Field Check'!$C$53&lt;&gt;"")+('Dvd Calendar'!$E$2026:$CZ$2026='Field Check'!$C$54)*('Field Check'!$C$54&lt;&gt;"")+('Dvd Calendar'!$E$2026:$CZ$2026='Field Check'!$C$55)*('Field Check'!$C$55&lt;&gt;"")+('Dvd Calendar'!$E$2026:$CZ$2026='Field Check'!$C$56)*('Field Check'!$C$56&lt;&gt;"")+('Dvd Calendar'!$E$2026:$CZ$2026='Field Check'!$C$57)*('Field Check'!$C$57&lt;&gt;""))*(COUNTIF('Dvd Calendar'!$E$2028:$CZ$2028,'Dvd Calendar'!$E$2021:$CZ$2021)=0)),"")))</f>
        <v/>
      </c>
      <c r="R234" s="77">
        <f>IF(R$49="","",IF($B234="","",IFERROR(SUMIFS('Dvd Calendar'!$E$2029:$CZ$2029,'Dvd Calendar'!$E$2028:$CZ$2028,"&gt;"&amp;R$48,'Dvd Calendar'!$E$2028:$CZ$2028,"&lt;="&amp;R$49)+SUMPRODUCT(('Dvd Calendar'!$E$2021:$CZ$2021&gt;R$48)*('Dvd Calendar'!$E$2021:$CZ$2021&lt;=R$49)*'Dvd Calendar'!$E$2024:$CZ$2024*(('Dvd Calendar'!$E$2026:$CZ$2026='Field Check'!$C$53)*('Field Check'!$C$53&lt;&gt;"")+('Dvd Calendar'!$E$2026:$CZ$2026='Field Check'!$C$54)*('Field Check'!$C$54&lt;&gt;"")+('Dvd Calendar'!$E$2026:$CZ$2026='Field Check'!$C$55)*('Field Check'!$C$55&lt;&gt;"")+('Dvd Calendar'!$E$2026:$CZ$2026='Field Check'!$C$56)*('Field Check'!$C$56&lt;&gt;"")+('Dvd Calendar'!$E$2026:$CZ$2026='Field Check'!$C$57)*('Field Check'!$C$57&lt;&gt;""))*(COUNTIF('Dvd Calendar'!$E$2028:$CZ$2028,'Dvd Calendar'!$E$2021:$CZ$2021)=0)),"")))</f>
        <v/>
      </c>
    </row>
    <row r="235">
      <c r="B235" s="126">
        <f>IF('AS51'!$C$190="","",'AS51'!$C$190)</f>
        <v/>
      </c>
      <c r="C235" s="77">
        <f>IF(C$49="","",IF($B235="","",IFERROR(SUMIFS('Dvd Calendar'!$E$2040:$CZ$2040,'Dvd Calendar'!$E$2039:$CZ$2039,"&gt;"&amp;C$48,'Dvd Calendar'!$E$2039:$CZ$2039,"&lt;="&amp;C$49)+SUMPRODUCT(('Dvd Calendar'!$E$2032:$CZ$2032&gt;C$48)*('Dvd Calendar'!$E$2032:$CZ$2032&lt;=C$49)*'Dvd Calendar'!$E$2035:$CZ$2035*(('Dvd Calendar'!$E$2037:$CZ$2037='Field Check'!$C$53)*('Field Check'!$C$53&lt;&gt;"")+('Dvd Calendar'!$E$2037:$CZ$2037='Field Check'!$C$54)*('Field Check'!$C$54&lt;&gt;"")+('Dvd Calendar'!$E$2037:$CZ$2037='Field Check'!$C$55)*('Field Check'!$C$55&lt;&gt;"")+('Dvd Calendar'!$E$2037:$CZ$2037='Field Check'!$C$56)*('Field Check'!$C$56&lt;&gt;"")+('Dvd Calendar'!$E$2037:$CZ$2037='Field Check'!$C$57)*('Field Check'!$C$57&lt;&gt;""))*(COUNTIF('Dvd Calendar'!$E$2039:$CZ$2039,'Dvd Calendar'!$E$2032:$CZ$2032)=0)),"")))</f>
        <v/>
      </c>
      <c r="D235" s="77">
        <f>IF(D$49="","",IF($B235="","",IFERROR(SUMIFS('Dvd Calendar'!$E$2040:$CZ$2040,'Dvd Calendar'!$E$2039:$CZ$2039,"&gt;"&amp;D$48,'Dvd Calendar'!$E$2039:$CZ$2039,"&lt;="&amp;D$49)+SUMPRODUCT(('Dvd Calendar'!$E$2032:$CZ$2032&gt;D$48)*('Dvd Calendar'!$E$2032:$CZ$2032&lt;=D$49)*'Dvd Calendar'!$E$2035:$CZ$2035*(('Dvd Calendar'!$E$2037:$CZ$2037='Field Check'!$C$53)*('Field Check'!$C$53&lt;&gt;"")+('Dvd Calendar'!$E$2037:$CZ$2037='Field Check'!$C$54)*('Field Check'!$C$54&lt;&gt;"")+('Dvd Calendar'!$E$2037:$CZ$2037='Field Check'!$C$55)*('Field Check'!$C$55&lt;&gt;"")+('Dvd Calendar'!$E$2037:$CZ$2037='Field Check'!$C$56)*('Field Check'!$C$56&lt;&gt;"")+('Dvd Calendar'!$E$2037:$CZ$2037='Field Check'!$C$57)*('Field Check'!$C$57&lt;&gt;""))*(COUNTIF('Dvd Calendar'!$E$2039:$CZ$2039,'Dvd Calendar'!$E$2032:$CZ$2032)=0)),"")))</f>
        <v/>
      </c>
      <c r="E235" s="77">
        <f>IF(E$49="","",IF($B235="","",IFERROR(SUMIFS('Dvd Calendar'!$E$2040:$CZ$2040,'Dvd Calendar'!$E$2039:$CZ$2039,"&gt;"&amp;E$48,'Dvd Calendar'!$E$2039:$CZ$2039,"&lt;="&amp;E$49)+SUMPRODUCT(('Dvd Calendar'!$E$2032:$CZ$2032&gt;E$48)*('Dvd Calendar'!$E$2032:$CZ$2032&lt;=E$49)*'Dvd Calendar'!$E$2035:$CZ$2035*(('Dvd Calendar'!$E$2037:$CZ$2037='Field Check'!$C$53)*('Field Check'!$C$53&lt;&gt;"")+('Dvd Calendar'!$E$2037:$CZ$2037='Field Check'!$C$54)*('Field Check'!$C$54&lt;&gt;"")+('Dvd Calendar'!$E$2037:$CZ$2037='Field Check'!$C$55)*('Field Check'!$C$55&lt;&gt;"")+('Dvd Calendar'!$E$2037:$CZ$2037='Field Check'!$C$56)*('Field Check'!$C$56&lt;&gt;"")+('Dvd Calendar'!$E$2037:$CZ$2037='Field Check'!$C$57)*('Field Check'!$C$57&lt;&gt;""))*(COUNTIF('Dvd Calendar'!$E$2039:$CZ$2039,'Dvd Calendar'!$E$2032:$CZ$2032)=0)),"")))</f>
        <v/>
      </c>
      <c r="F235" s="77">
        <f>IF(F$49="","",IF($B235="","",IFERROR(SUMIFS('Dvd Calendar'!$E$2040:$CZ$2040,'Dvd Calendar'!$E$2039:$CZ$2039,"&gt;"&amp;F$48,'Dvd Calendar'!$E$2039:$CZ$2039,"&lt;="&amp;F$49)+SUMPRODUCT(('Dvd Calendar'!$E$2032:$CZ$2032&gt;F$48)*('Dvd Calendar'!$E$2032:$CZ$2032&lt;=F$49)*'Dvd Calendar'!$E$2035:$CZ$2035*(('Dvd Calendar'!$E$2037:$CZ$2037='Field Check'!$C$53)*('Field Check'!$C$53&lt;&gt;"")+('Dvd Calendar'!$E$2037:$CZ$2037='Field Check'!$C$54)*('Field Check'!$C$54&lt;&gt;"")+('Dvd Calendar'!$E$2037:$CZ$2037='Field Check'!$C$55)*('Field Check'!$C$55&lt;&gt;"")+('Dvd Calendar'!$E$2037:$CZ$2037='Field Check'!$C$56)*('Field Check'!$C$56&lt;&gt;"")+('Dvd Calendar'!$E$2037:$CZ$2037='Field Check'!$C$57)*('Field Check'!$C$57&lt;&gt;""))*(COUNTIF('Dvd Calendar'!$E$2039:$CZ$2039,'Dvd Calendar'!$E$2032:$CZ$2032)=0)),"")))</f>
        <v/>
      </c>
      <c r="G235" s="77">
        <f>IF(G$49="","",IF($B235="","",IFERROR(SUMIFS('Dvd Calendar'!$E$2040:$CZ$2040,'Dvd Calendar'!$E$2039:$CZ$2039,"&gt;"&amp;G$48,'Dvd Calendar'!$E$2039:$CZ$2039,"&lt;="&amp;G$49)+SUMPRODUCT(('Dvd Calendar'!$E$2032:$CZ$2032&gt;G$48)*('Dvd Calendar'!$E$2032:$CZ$2032&lt;=G$49)*'Dvd Calendar'!$E$2035:$CZ$2035*(('Dvd Calendar'!$E$2037:$CZ$2037='Field Check'!$C$53)*('Field Check'!$C$53&lt;&gt;"")+('Dvd Calendar'!$E$2037:$CZ$2037='Field Check'!$C$54)*('Field Check'!$C$54&lt;&gt;"")+('Dvd Calendar'!$E$2037:$CZ$2037='Field Check'!$C$55)*('Field Check'!$C$55&lt;&gt;"")+('Dvd Calendar'!$E$2037:$CZ$2037='Field Check'!$C$56)*('Field Check'!$C$56&lt;&gt;"")+('Dvd Calendar'!$E$2037:$CZ$2037='Field Check'!$C$57)*('Field Check'!$C$57&lt;&gt;""))*(COUNTIF('Dvd Calendar'!$E$2039:$CZ$2039,'Dvd Calendar'!$E$2032:$CZ$2032)=0)),"")))</f>
        <v/>
      </c>
      <c r="H235" s="77">
        <f>IF(H$49="","",IF($B235="","",IFERROR(SUMIFS('Dvd Calendar'!$E$2040:$CZ$2040,'Dvd Calendar'!$E$2039:$CZ$2039,"&gt;"&amp;H$48,'Dvd Calendar'!$E$2039:$CZ$2039,"&lt;="&amp;H$49)+SUMPRODUCT(('Dvd Calendar'!$E$2032:$CZ$2032&gt;H$48)*('Dvd Calendar'!$E$2032:$CZ$2032&lt;=H$49)*'Dvd Calendar'!$E$2035:$CZ$2035*(('Dvd Calendar'!$E$2037:$CZ$2037='Field Check'!$C$53)*('Field Check'!$C$53&lt;&gt;"")+('Dvd Calendar'!$E$2037:$CZ$2037='Field Check'!$C$54)*('Field Check'!$C$54&lt;&gt;"")+('Dvd Calendar'!$E$2037:$CZ$2037='Field Check'!$C$55)*('Field Check'!$C$55&lt;&gt;"")+('Dvd Calendar'!$E$2037:$CZ$2037='Field Check'!$C$56)*('Field Check'!$C$56&lt;&gt;"")+('Dvd Calendar'!$E$2037:$CZ$2037='Field Check'!$C$57)*('Field Check'!$C$57&lt;&gt;""))*(COUNTIF('Dvd Calendar'!$E$2039:$CZ$2039,'Dvd Calendar'!$E$2032:$CZ$2032)=0)),"")))</f>
        <v/>
      </c>
      <c r="I235" s="77">
        <f>IF(I$49="","",IF($B235="","",IFERROR(SUMIFS('Dvd Calendar'!$E$2040:$CZ$2040,'Dvd Calendar'!$E$2039:$CZ$2039,"&gt;"&amp;I$48,'Dvd Calendar'!$E$2039:$CZ$2039,"&lt;="&amp;I$49)+SUMPRODUCT(('Dvd Calendar'!$E$2032:$CZ$2032&gt;I$48)*('Dvd Calendar'!$E$2032:$CZ$2032&lt;=I$49)*'Dvd Calendar'!$E$2035:$CZ$2035*(('Dvd Calendar'!$E$2037:$CZ$2037='Field Check'!$C$53)*('Field Check'!$C$53&lt;&gt;"")+('Dvd Calendar'!$E$2037:$CZ$2037='Field Check'!$C$54)*('Field Check'!$C$54&lt;&gt;"")+('Dvd Calendar'!$E$2037:$CZ$2037='Field Check'!$C$55)*('Field Check'!$C$55&lt;&gt;"")+('Dvd Calendar'!$E$2037:$CZ$2037='Field Check'!$C$56)*('Field Check'!$C$56&lt;&gt;"")+('Dvd Calendar'!$E$2037:$CZ$2037='Field Check'!$C$57)*('Field Check'!$C$57&lt;&gt;""))*(COUNTIF('Dvd Calendar'!$E$2039:$CZ$2039,'Dvd Calendar'!$E$2032:$CZ$2032)=0)),"")))</f>
        <v/>
      </c>
      <c r="J235" s="77">
        <f>IF(J$49="","",IF($B235="","",IFERROR(SUMIFS('Dvd Calendar'!$E$2040:$CZ$2040,'Dvd Calendar'!$E$2039:$CZ$2039,"&gt;"&amp;J$48,'Dvd Calendar'!$E$2039:$CZ$2039,"&lt;="&amp;J$49)+SUMPRODUCT(('Dvd Calendar'!$E$2032:$CZ$2032&gt;J$48)*('Dvd Calendar'!$E$2032:$CZ$2032&lt;=J$49)*'Dvd Calendar'!$E$2035:$CZ$2035*(('Dvd Calendar'!$E$2037:$CZ$2037='Field Check'!$C$53)*('Field Check'!$C$53&lt;&gt;"")+('Dvd Calendar'!$E$2037:$CZ$2037='Field Check'!$C$54)*('Field Check'!$C$54&lt;&gt;"")+('Dvd Calendar'!$E$2037:$CZ$2037='Field Check'!$C$55)*('Field Check'!$C$55&lt;&gt;"")+('Dvd Calendar'!$E$2037:$CZ$2037='Field Check'!$C$56)*('Field Check'!$C$56&lt;&gt;"")+('Dvd Calendar'!$E$2037:$CZ$2037='Field Check'!$C$57)*('Field Check'!$C$57&lt;&gt;""))*(COUNTIF('Dvd Calendar'!$E$2039:$CZ$2039,'Dvd Calendar'!$E$2032:$CZ$2032)=0)),"")))</f>
        <v/>
      </c>
      <c r="K235" s="77">
        <f>IF(K$49="","",IF($B235="","",IFERROR(SUMIFS('Dvd Calendar'!$E$2040:$CZ$2040,'Dvd Calendar'!$E$2039:$CZ$2039,"&gt;"&amp;K$48,'Dvd Calendar'!$E$2039:$CZ$2039,"&lt;="&amp;K$49)+SUMPRODUCT(('Dvd Calendar'!$E$2032:$CZ$2032&gt;K$48)*('Dvd Calendar'!$E$2032:$CZ$2032&lt;=K$49)*'Dvd Calendar'!$E$2035:$CZ$2035*(('Dvd Calendar'!$E$2037:$CZ$2037='Field Check'!$C$53)*('Field Check'!$C$53&lt;&gt;"")+('Dvd Calendar'!$E$2037:$CZ$2037='Field Check'!$C$54)*('Field Check'!$C$54&lt;&gt;"")+('Dvd Calendar'!$E$2037:$CZ$2037='Field Check'!$C$55)*('Field Check'!$C$55&lt;&gt;"")+('Dvd Calendar'!$E$2037:$CZ$2037='Field Check'!$C$56)*('Field Check'!$C$56&lt;&gt;"")+('Dvd Calendar'!$E$2037:$CZ$2037='Field Check'!$C$57)*('Field Check'!$C$57&lt;&gt;""))*(COUNTIF('Dvd Calendar'!$E$2039:$CZ$2039,'Dvd Calendar'!$E$2032:$CZ$2032)=0)),"")))</f>
        <v/>
      </c>
      <c r="L235" s="77">
        <f>IF(L$49="","",IF($B235="","",IFERROR(SUMIFS('Dvd Calendar'!$E$2040:$CZ$2040,'Dvd Calendar'!$E$2039:$CZ$2039,"&gt;"&amp;L$48,'Dvd Calendar'!$E$2039:$CZ$2039,"&lt;="&amp;L$49)+SUMPRODUCT(('Dvd Calendar'!$E$2032:$CZ$2032&gt;L$48)*('Dvd Calendar'!$E$2032:$CZ$2032&lt;=L$49)*'Dvd Calendar'!$E$2035:$CZ$2035*(('Dvd Calendar'!$E$2037:$CZ$2037='Field Check'!$C$53)*('Field Check'!$C$53&lt;&gt;"")+('Dvd Calendar'!$E$2037:$CZ$2037='Field Check'!$C$54)*('Field Check'!$C$54&lt;&gt;"")+('Dvd Calendar'!$E$2037:$CZ$2037='Field Check'!$C$55)*('Field Check'!$C$55&lt;&gt;"")+('Dvd Calendar'!$E$2037:$CZ$2037='Field Check'!$C$56)*('Field Check'!$C$56&lt;&gt;"")+('Dvd Calendar'!$E$2037:$CZ$2037='Field Check'!$C$57)*('Field Check'!$C$57&lt;&gt;""))*(COUNTIF('Dvd Calendar'!$E$2039:$CZ$2039,'Dvd Calendar'!$E$2032:$CZ$2032)=0)),"")))</f>
        <v/>
      </c>
      <c r="M235" s="77">
        <f>IF(M$49="","",IF($B235="","",IFERROR(SUMIFS('Dvd Calendar'!$E$2040:$CZ$2040,'Dvd Calendar'!$E$2039:$CZ$2039,"&gt;"&amp;M$48,'Dvd Calendar'!$E$2039:$CZ$2039,"&lt;="&amp;M$49)+SUMPRODUCT(('Dvd Calendar'!$E$2032:$CZ$2032&gt;M$48)*('Dvd Calendar'!$E$2032:$CZ$2032&lt;=M$49)*'Dvd Calendar'!$E$2035:$CZ$2035*(('Dvd Calendar'!$E$2037:$CZ$2037='Field Check'!$C$53)*('Field Check'!$C$53&lt;&gt;"")+('Dvd Calendar'!$E$2037:$CZ$2037='Field Check'!$C$54)*('Field Check'!$C$54&lt;&gt;"")+('Dvd Calendar'!$E$2037:$CZ$2037='Field Check'!$C$55)*('Field Check'!$C$55&lt;&gt;"")+('Dvd Calendar'!$E$2037:$CZ$2037='Field Check'!$C$56)*('Field Check'!$C$56&lt;&gt;"")+('Dvd Calendar'!$E$2037:$CZ$2037='Field Check'!$C$57)*('Field Check'!$C$57&lt;&gt;""))*(COUNTIF('Dvd Calendar'!$E$2039:$CZ$2039,'Dvd Calendar'!$E$2032:$CZ$2032)=0)),"")))</f>
        <v/>
      </c>
      <c r="N235" s="77">
        <f>IF(N$49="","",IF($B235="","",IFERROR(SUMIFS('Dvd Calendar'!$E$2040:$CZ$2040,'Dvd Calendar'!$E$2039:$CZ$2039,"&gt;"&amp;N$48,'Dvd Calendar'!$E$2039:$CZ$2039,"&lt;="&amp;N$49)+SUMPRODUCT(('Dvd Calendar'!$E$2032:$CZ$2032&gt;N$48)*('Dvd Calendar'!$E$2032:$CZ$2032&lt;=N$49)*'Dvd Calendar'!$E$2035:$CZ$2035*(('Dvd Calendar'!$E$2037:$CZ$2037='Field Check'!$C$53)*('Field Check'!$C$53&lt;&gt;"")+('Dvd Calendar'!$E$2037:$CZ$2037='Field Check'!$C$54)*('Field Check'!$C$54&lt;&gt;"")+('Dvd Calendar'!$E$2037:$CZ$2037='Field Check'!$C$55)*('Field Check'!$C$55&lt;&gt;"")+('Dvd Calendar'!$E$2037:$CZ$2037='Field Check'!$C$56)*('Field Check'!$C$56&lt;&gt;"")+('Dvd Calendar'!$E$2037:$CZ$2037='Field Check'!$C$57)*('Field Check'!$C$57&lt;&gt;""))*(COUNTIF('Dvd Calendar'!$E$2039:$CZ$2039,'Dvd Calendar'!$E$2032:$CZ$2032)=0)),"")))</f>
        <v/>
      </c>
      <c r="O235" s="77">
        <f>IF(O$49="","",IF($B235="","",IFERROR(SUMIFS('Dvd Calendar'!$E$2040:$CZ$2040,'Dvd Calendar'!$E$2039:$CZ$2039,"&gt;"&amp;O$48,'Dvd Calendar'!$E$2039:$CZ$2039,"&lt;="&amp;O$49)+SUMPRODUCT(('Dvd Calendar'!$E$2032:$CZ$2032&gt;O$48)*('Dvd Calendar'!$E$2032:$CZ$2032&lt;=O$49)*'Dvd Calendar'!$E$2035:$CZ$2035*(('Dvd Calendar'!$E$2037:$CZ$2037='Field Check'!$C$53)*('Field Check'!$C$53&lt;&gt;"")+('Dvd Calendar'!$E$2037:$CZ$2037='Field Check'!$C$54)*('Field Check'!$C$54&lt;&gt;"")+('Dvd Calendar'!$E$2037:$CZ$2037='Field Check'!$C$55)*('Field Check'!$C$55&lt;&gt;"")+('Dvd Calendar'!$E$2037:$CZ$2037='Field Check'!$C$56)*('Field Check'!$C$56&lt;&gt;"")+('Dvd Calendar'!$E$2037:$CZ$2037='Field Check'!$C$57)*('Field Check'!$C$57&lt;&gt;""))*(COUNTIF('Dvd Calendar'!$E$2039:$CZ$2039,'Dvd Calendar'!$E$2032:$CZ$2032)=0)),"")))</f>
        <v/>
      </c>
      <c r="P235" s="77">
        <f>IF(P$49="","",IF($B235="","",IFERROR(SUMIFS('Dvd Calendar'!$E$2040:$CZ$2040,'Dvd Calendar'!$E$2039:$CZ$2039,"&gt;"&amp;P$48,'Dvd Calendar'!$E$2039:$CZ$2039,"&lt;="&amp;P$49)+SUMPRODUCT(('Dvd Calendar'!$E$2032:$CZ$2032&gt;P$48)*('Dvd Calendar'!$E$2032:$CZ$2032&lt;=P$49)*'Dvd Calendar'!$E$2035:$CZ$2035*(('Dvd Calendar'!$E$2037:$CZ$2037='Field Check'!$C$53)*('Field Check'!$C$53&lt;&gt;"")+('Dvd Calendar'!$E$2037:$CZ$2037='Field Check'!$C$54)*('Field Check'!$C$54&lt;&gt;"")+('Dvd Calendar'!$E$2037:$CZ$2037='Field Check'!$C$55)*('Field Check'!$C$55&lt;&gt;"")+('Dvd Calendar'!$E$2037:$CZ$2037='Field Check'!$C$56)*('Field Check'!$C$56&lt;&gt;"")+('Dvd Calendar'!$E$2037:$CZ$2037='Field Check'!$C$57)*('Field Check'!$C$57&lt;&gt;""))*(COUNTIF('Dvd Calendar'!$E$2039:$CZ$2039,'Dvd Calendar'!$E$2032:$CZ$2032)=0)),"")))</f>
        <v/>
      </c>
      <c r="Q235" s="77">
        <f>IF(Q$49="","",IF($B235="","",IFERROR(SUMIFS('Dvd Calendar'!$E$2040:$CZ$2040,'Dvd Calendar'!$E$2039:$CZ$2039,"&gt;"&amp;Q$48,'Dvd Calendar'!$E$2039:$CZ$2039,"&lt;="&amp;Q$49)+SUMPRODUCT(('Dvd Calendar'!$E$2032:$CZ$2032&gt;Q$48)*('Dvd Calendar'!$E$2032:$CZ$2032&lt;=Q$49)*'Dvd Calendar'!$E$2035:$CZ$2035*(('Dvd Calendar'!$E$2037:$CZ$2037='Field Check'!$C$53)*('Field Check'!$C$53&lt;&gt;"")+('Dvd Calendar'!$E$2037:$CZ$2037='Field Check'!$C$54)*('Field Check'!$C$54&lt;&gt;"")+('Dvd Calendar'!$E$2037:$CZ$2037='Field Check'!$C$55)*('Field Check'!$C$55&lt;&gt;"")+('Dvd Calendar'!$E$2037:$CZ$2037='Field Check'!$C$56)*('Field Check'!$C$56&lt;&gt;"")+('Dvd Calendar'!$E$2037:$CZ$2037='Field Check'!$C$57)*('Field Check'!$C$57&lt;&gt;""))*(COUNTIF('Dvd Calendar'!$E$2039:$CZ$2039,'Dvd Calendar'!$E$2032:$CZ$2032)=0)),"")))</f>
        <v/>
      </c>
      <c r="R235" s="77">
        <f>IF(R$49="","",IF($B235="","",IFERROR(SUMIFS('Dvd Calendar'!$E$2040:$CZ$2040,'Dvd Calendar'!$E$2039:$CZ$2039,"&gt;"&amp;R$48,'Dvd Calendar'!$E$2039:$CZ$2039,"&lt;="&amp;R$49)+SUMPRODUCT(('Dvd Calendar'!$E$2032:$CZ$2032&gt;R$48)*('Dvd Calendar'!$E$2032:$CZ$2032&lt;=R$49)*'Dvd Calendar'!$E$2035:$CZ$2035*(('Dvd Calendar'!$E$2037:$CZ$2037='Field Check'!$C$53)*('Field Check'!$C$53&lt;&gt;"")+('Dvd Calendar'!$E$2037:$CZ$2037='Field Check'!$C$54)*('Field Check'!$C$54&lt;&gt;"")+('Dvd Calendar'!$E$2037:$CZ$2037='Field Check'!$C$55)*('Field Check'!$C$55&lt;&gt;"")+('Dvd Calendar'!$E$2037:$CZ$2037='Field Check'!$C$56)*('Field Check'!$C$56&lt;&gt;"")+('Dvd Calendar'!$E$2037:$CZ$2037='Field Check'!$C$57)*('Field Check'!$C$57&lt;&gt;""))*(COUNTIF('Dvd Calendar'!$E$2039:$CZ$2039,'Dvd Calendar'!$E$2032:$CZ$2032)=0)),"")))</f>
        <v/>
      </c>
    </row>
    <row r="236">
      <c r="B236" s="126">
        <f>IF('AS51'!$C$191="","",'AS51'!$C$191)</f>
        <v/>
      </c>
      <c r="C236" s="77">
        <f>IF(C$49="","",IF($B236="","",IFERROR(SUMIFS('Dvd Calendar'!$E$2051:$CZ$2051,'Dvd Calendar'!$E$2050:$CZ$2050,"&gt;"&amp;C$48,'Dvd Calendar'!$E$2050:$CZ$2050,"&lt;="&amp;C$49)+SUMPRODUCT(('Dvd Calendar'!$E$2043:$CZ$2043&gt;C$48)*('Dvd Calendar'!$E$2043:$CZ$2043&lt;=C$49)*'Dvd Calendar'!$E$2046:$CZ$2046*(('Dvd Calendar'!$E$2048:$CZ$2048='Field Check'!$C$53)*('Field Check'!$C$53&lt;&gt;"")+('Dvd Calendar'!$E$2048:$CZ$2048='Field Check'!$C$54)*('Field Check'!$C$54&lt;&gt;"")+('Dvd Calendar'!$E$2048:$CZ$2048='Field Check'!$C$55)*('Field Check'!$C$55&lt;&gt;"")+('Dvd Calendar'!$E$2048:$CZ$2048='Field Check'!$C$56)*('Field Check'!$C$56&lt;&gt;"")+('Dvd Calendar'!$E$2048:$CZ$2048='Field Check'!$C$57)*('Field Check'!$C$57&lt;&gt;""))*(COUNTIF('Dvd Calendar'!$E$2050:$CZ$2050,'Dvd Calendar'!$E$2043:$CZ$2043)=0)),"")))</f>
        <v/>
      </c>
      <c r="D236" s="77">
        <f>IF(D$49="","",IF($B236="","",IFERROR(SUMIFS('Dvd Calendar'!$E$2051:$CZ$2051,'Dvd Calendar'!$E$2050:$CZ$2050,"&gt;"&amp;D$48,'Dvd Calendar'!$E$2050:$CZ$2050,"&lt;="&amp;D$49)+SUMPRODUCT(('Dvd Calendar'!$E$2043:$CZ$2043&gt;D$48)*('Dvd Calendar'!$E$2043:$CZ$2043&lt;=D$49)*'Dvd Calendar'!$E$2046:$CZ$2046*(('Dvd Calendar'!$E$2048:$CZ$2048='Field Check'!$C$53)*('Field Check'!$C$53&lt;&gt;"")+('Dvd Calendar'!$E$2048:$CZ$2048='Field Check'!$C$54)*('Field Check'!$C$54&lt;&gt;"")+('Dvd Calendar'!$E$2048:$CZ$2048='Field Check'!$C$55)*('Field Check'!$C$55&lt;&gt;"")+('Dvd Calendar'!$E$2048:$CZ$2048='Field Check'!$C$56)*('Field Check'!$C$56&lt;&gt;"")+('Dvd Calendar'!$E$2048:$CZ$2048='Field Check'!$C$57)*('Field Check'!$C$57&lt;&gt;""))*(COUNTIF('Dvd Calendar'!$E$2050:$CZ$2050,'Dvd Calendar'!$E$2043:$CZ$2043)=0)),"")))</f>
        <v/>
      </c>
      <c r="E236" s="77">
        <f>IF(E$49="","",IF($B236="","",IFERROR(SUMIFS('Dvd Calendar'!$E$2051:$CZ$2051,'Dvd Calendar'!$E$2050:$CZ$2050,"&gt;"&amp;E$48,'Dvd Calendar'!$E$2050:$CZ$2050,"&lt;="&amp;E$49)+SUMPRODUCT(('Dvd Calendar'!$E$2043:$CZ$2043&gt;E$48)*('Dvd Calendar'!$E$2043:$CZ$2043&lt;=E$49)*'Dvd Calendar'!$E$2046:$CZ$2046*(('Dvd Calendar'!$E$2048:$CZ$2048='Field Check'!$C$53)*('Field Check'!$C$53&lt;&gt;"")+('Dvd Calendar'!$E$2048:$CZ$2048='Field Check'!$C$54)*('Field Check'!$C$54&lt;&gt;"")+('Dvd Calendar'!$E$2048:$CZ$2048='Field Check'!$C$55)*('Field Check'!$C$55&lt;&gt;"")+('Dvd Calendar'!$E$2048:$CZ$2048='Field Check'!$C$56)*('Field Check'!$C$56&lt;&gt;"")+('Dvd Calendar'!$E$2048:$CZ$2048='Field Check'!$C$57)*('Field Check'!$C$57&lt;&gt;""))*(COUNTIF('Dvd Calendar'!$E$2050:$CZ$2050,'Dvd Calendar'!$E$2043:$CZ$2043)=0)),"")))</f>
        <v/>
      </c>
      <c r="F236" s="77">
        <f>IF(F$49="","",IF($B236="","",IFERROR(SUMIFS('Dvd Calendar'!$E$2051:$CZ$2051,'Dvd Calendar'!$E$2050:$CZ$2050,"&gt;"&amp;F$48,'Dvd Calendar'!$E$2050:$CZ$2050,"&lt;="&amp;F$49)+SUMPRODUCT(('Dvd Calendar'!$E$2043:$CZ$2043&gt;F$48)*('Dvd Calendar'!$E$2043:$CZ$2043&lt;=F$49)*'Dvd Calendar'!$E$2046:$CZ$2046*(('Dvd Calendar'!$E$2048:$CZ$2048='Field Check'!$C$53)*('Field Check'!$C$53&lt;&gt;"")+('Dvd Calendar'!$E$2048:$CZ$2048='Field Check'!$C$54)*('Field Check'!$C$54&lt;&gt;"")+('Dvd Calendar'!$E$2048:$CZ$2048='Field Check'!$C$55)*('Field Check'!$C$55&lt;&gt;"")+('Dvd Calendar'!$E$2048:$CZ$2048='Field Check'!$C$56)*('Field Check'!$C$56&lt;&gt;"")+('Dvd Calendar'!$E$2048:$CZ$2048='Field Check'!$C$57)*('Field Check'!$C$57&lt;&gt;""))*(COUNTIF('Dvd Calendar'!$E$2050:$CZ$2050,'Dvd Calendar'!$E$2043:$CZ$2043)=0)),"")))</f>
        <v/>
      </c>
      <c r="G236" s="77">
        <f>IF(G$49="","",IF($B236="","",IFERROR(SUMIFS('Dvd Calendar'!$E$2051:$CZ$2051,'Dvd Calendar'!$E$2050:$CZ$2050,"&gt;"&amp;G$48,'Dvd Calendar'!$E$2050:$CZ$2050,"&lt;="&amp;G$49)+SUMPRODUCT(('Dvd Calendar'!$E$2043:$CZ$2043&gt;G$48)*('Dvd Calendar'!$E$2043:$CZ$2043&lt;=G$49)*'Dvd Calendar'!$E$2046:$CZ$2046*(('Dvd Calendar'!$E$2048:$CZ$2048='Field Check'!$C$53)*('Field Check'!$C$53&lt;&gt;"")+('Dvd Calendar'!$E$2048:$CZ$2048='Field Check'!$C$54)*('Field Check'!$C$54&lt;&gt;"")+('Dvd Calendar'!$E$2048:$CZ$2048='Field Check'!$C$55)*('Field Check'!$C$55&lt;&gt;"")+('Dvd Calendar'!$E$2048:$CZ$2048='Field Check'!$C$56)*('Field Check'!$C$56&lt;&gt;"")+('Dvd Calendar'!$E$2048:$CZ$2048='Field Check'!$C$57)*('Field Check'!$C$57&lt;&gt;""))*(COUNTIF('Dvd Calendar'!$E$2050:$CZ$2050,'Dvd Calendar'!$E$2043:$CZ$2043)=0)),"")))</f>
        <v/>
      </c>
      <c r="H236" s="77">
        <f>IF(H$49="","",IF($B236="","",IFERROR(SUMIFS('Dvd Calendar'!$E$2051:$CZ$2051,'Dvd Calendar'!$E$2050:$CZ$2050,"&gt;"&amp;H$48,'Dvd Calendar'!$E$2050:$CZ$2050,"&lt;="&amp;H$49)+SUMPRODUCT(('Dvd Calendar'!$E$2043:$CZ$2043&gt;H$48)*('Dvd Calendar'!$E$2043:$CZ$2043&lt;=H$49)*'Dvd Calendar'!$E$2046:$CZ$2046*(('Dvd Calendar'!$E$2048:$CZ$2048='Field Check'!$C$53)*('Field Check'!$C$53&lt;&gt;"")+('Dvd Calendar'!$E$2048:$CZ$2048='Field Check'!$C$54)*('Field Check'!$C$54&lt;&gt;"")+('Dvd Calendar'!$E$2048:$CZ$2048='Field Check'!$C$55)*('Field Check'!$C$55&lt;&gt;"")+('Dvd Calendar'!$E$2048:$CZ$2048='Field Check'!$C$56)*('Field Check'!$C$56&lt;&gt;"")+('Dvd Calendar'!$E$2048:$CZ$2048='Field Check'!$C$57)*('Field Check'!$C$57&lt;&gt;""))*(COUNTIF('Dvd Calendar'!$E$2050:$CZ$2050,'Dvd Calendar'!$E$2043:$CZ$2043)=0)),"")))</f>
        <v/>
      </c>
      <c r="I236" s="77">
        <f>IF(I$49="","",IF($B236="","",IFERROR(SUMIFS('Dvd Calendar'!$E$2051:$CZ$2051,'Dvd Calendar'!$E$2050:$CZ$2050,"&gt;"&amp;I$48,'Dvd Calendar'!$E$2050:$CZ$2050,"&lt;="&amp;I$49)+SUMPRODUCT(('Dvd Calendar'!$E$2043:$CZ$2043&gt;I$48)*('Dvd Calendar'!$E$2043:$CZ$2043&lt;=I$49)*'Dvd Calendar'!$E$2046:$CZ$2046*(('Dvd Calendar'!$E$2048:$CZ$2048='Field Check'!$C$53)*('Field Check'!$C$53&lt;&gt;"")+('Dvd Calendar'!$E$2048:$CZ$2048='Field Check'!$C$54)*('Field Check'!$C$54&lt;&gt;"")+('Dvd Calendar'!$E$2048:$CZ$2048='Field Check'!$C$55)*('Field Check'!$C$55&lt;&gt;"")+('Dvd Calendar'!$E$2048:$CZ$2048='Field Check'!$C$56)*('Field Check'!$C$56&lt;&gt;"")+('Dvd Calendar'!$E$2048:$CZ$2048='Field Check'!$C$57)*('Field Check'!$C$57&lt;&gt;""))*(COUNTIF('Dvd Calendar'!$E$2050:$CZ$2050,'Dvd Calendar'!$E$2043:$CZ$2043)=0)),"")))</f>
        <v/>
      </c>
      <c r="J236" s="77">
        <f>IF(J$49="","",IF($B236="","",IFERROR(SUMIFS('Dvd Calendar'!$E$2051:$CZ$2051,'Dvd Calendar'!$E$2050:$CZ$2050,"&gt;"&amp;J$48,'Dvd Calendar'!$E$2050:$CZ$2050,"&lt;="&amp;J$49)+SUMPRODUCT(('Dvd Calendar'!$E$2043:$CZ$2043&gt;J$48)*('Dvd Calendar'!$E$2043:$CZ$2043&lt;=J$49)*'Dvd Calendar'!$E$2046:$CZ$2046*(('Dvd Calendar'!$E$2048:$CZ$2048='Field Check'!$C$53)*('Field Check'!$C$53&lt;&gt;"")+('Dvd Calendar'!$E$2048:$CZ$2048='Field Check'!$C$54)*('Field Check'!$C$54&lt;&gt;"")+('Dvd Calendar'!$E$2048:$CZ$2048='Field Check'!$C$55)*('Field Check'!$C$55&lt;&gt;"")+('Dvd Calendar'!$E$2048:$CZ$2048='Field Check'!$C$56)*('Field Check'!$C$56&lt;&gt;"")+('Dvd Calendar'!$E$2048:$CZ$2048='Field Check'!$C$57)*('Field Check'!$C$57&lt;&gt;""))*(COUNTIF('Dvd Calendar'!$E$2050:$CZ$2050,'Dvd Calendar'!$E$2043:$CZ$2043)=0)),"")))</f>
        <v/>
      </c>
      <c r="K236" s="77">
        <f>IF(K$49="","",IF($B236="","",IFERROR(SUMIFS('Dvd Calendar'!$E$2051:$CZ$2051,'Dvd Calendar'!$E$2050:$CZ$2050,"&gt;"&amp;K$48,'Dvd Calendar'!$E$2050:$CZ$2050,"&lt;="&amp;K$49)+SUMPRODUCT(('Dvd Calendar'!$E$2043:$CZ$2043&gt;K$48)*('Dvd Calendar'!$E$2043:$CZ$2043&lt;=K$49)*'Dvd Calendar'!$E$2046:$CZ$2046*(('Dvd Calendar'!$E$2048:$CZ$2048='Field Check'!$C$53)*('Field Check'!$C$53&lt;&gt;"")+('Dvd Calendar'!$E$2048:$CZ$2048='Field Check'!$C$54)*('Field Check'!$C$54&lt;&gt;"")+('Dvd Calendar'!$E$2048:$CZ$2048='Field Check'!$C$55)*('Field Check'!$C$55&lt;&gt;"")+('Dvd Calendar'!$E$2048:$CZ$2048='Field Check'!$C$56)*('Field Check'!$C$56&lt;&gt;"")+('Dvd Calendar'!$E$2048:$CZ$2048='Field Check'!$C$57)*('Field Check'!$C$57&lt;&gt;""))*(COUNTIF('Dvd Calendar'!$E$2050:$CZ$2050,'Dvd Calendar'!$E$2043:$CZ$2043)=0)),"")))</f>
        <v/>
      </c>
      <c r="L236" s="77">
        <f>IF(L$49="","",IF($B236="","",IFERROR(SUMIFS('Dvd Calendar'!$E$2051:$CZ$2051,'Dvd Calendar'!$E$2050:$CZ$2050,"&gt;"&amp;L$48,'Dvd Calendar'!$E$2050:$CZ$2050,"&lt;="&amp;L$49)+SUMPRODUCT(('Dvd Calendar'!$E$2043:$CZ$2043&gt;L$48)*('Dvd Calendar'!$E$2043:$CZ$2043&lt;=L$49)*'Dvd Calendar'!$E$2046:$CZ$2046*(('Dvd Calendar'!$E$2048:$CZ$2048='Field Check'!$C$53)*('Field Check'!$C$53&lt;&gt;"")+('Dvd Calendar'!$E$2048:$CZ$2048='Field Check'!$C$54)*('Field Check'!$C$54&lt;&gt;"")+('Dvd Calendar'!$E$2048:$CZ$2048='Field Check'!$C$55)*('Field Check'!$C$55&lt;&gt;"")+('Dvd Calendar'!$E$2048:$CZ$2048='Field Check'!$C$56)*('Field Check'!$C$56&lt;&gt;"")+('Dvd Calendar'!$E$2048:$CZ$2048='Field Check'!$C$57)*('Field Check'!$C$57&lt;&gt;""))*(COUNTIF('Dvd Calendar'!$E$2050:$CZ$2050,'Dvd Calendar'!$E$2043:$CZ$2043)=0)),"")))</f>
        <v/>
      </c>
      <c r="M236" s="77">
        <f>IF(M$49="","",IF($B236="","",IFERROR(SUMIFS('Dvd Calendar'!$E$2051:$CZ$2051,'Dvd Calendar'!$E$2050:$CZ$2050,"&gt;"&amp;M$48,'Dvd Calendar'!$E$2050:$CZ$2050,"&lt;="&amp;M$49)+SUMPRODUCT(('Dvd Calendar'!$E$2043:$CZ$2043&gt;M$48)*('Dvd Calendar'!$E$2043:$CZ$2043&lt;=M$49)*'Dvd Calendar'!$E$2046:$CZ$2046*(('Dvd Calendar'!$E$2048:$CZ$2048='Field Check'!$C$53)*('Field Check'!$C$53&lt;&gt;"")+('Dvd Calendar'!$E$2048:$CZ$2048='Field Check'!$C$54)*('Field Check'!$C$54&lt;&gt;"")+('Dvd Calendar'!$E$2048:$CZ$2048='Field Check'!$C$55)*('Field Check'!$C$55&lt;&gt;"")+('Dvd Calendar'!$E$2048:$CZ$2048='Field Check'!$C$56)*('Field Check'!$C$56&lt;&gt;"")+('Dvd Calendar'!$E$2048:$CZ$2048='Field Check'!$C$57)*('Field Check'!$C$57&lt;&gt;""))*(COUNTIF('Dvd Calendar'!$E$2050:$CZ$2050,'Dvd Calendar'!$E$2043:$CZ$2043)=0)),"")))</f>
        <v/>
      </c>
      <c r="N236" s="77">
        <f>IF(N$49="","",IF($B236="","",IFERROR(SUMIFS('Dvd Calendar'!$E$2051:$CZ$2051,'Dvd Calendar'!$E$2050:$CZ$2050,"&gt;"&amp;N$48,'Dvd Calendar'!$E$2050:$CZ$2050,"&lt;="&amp;N$49)+SUMPRODUCT(('Dvd Calendar'!$E$2043:$CZ$2043&gt;N$48)*('Dvd Calendar'!$E$2043:$CZ$2043&lt;=N$49)*'Dvd Calendar'!$E$2046:$CZ$2046*(('Dvd Calendar'!$E$2048:$CZ$2048='Field Check'!$C$53)*('Field Check'!$C$53&lt;&gt;"")+('Dvd Calendar'!$E$2048:$CZ$2048='Field Check'!$C$54)*('Field Check'!$C$54&lt;&gt;"")+('Dvd Calendar'!$E$2048:$CZ$2048='Field Check'!$C$55)*('Field Check'!$C$55&lt;&gt;"")+('Dvd Calendar'!$E$2048:$CZ$2048='Field Check'!$C$56)*('Field Check'!$C$56&lt;&gt;"")+('Dvd Calendar'!$E$2048:$CZ$2048='Field Check'!$C$57)*('Field Check'!$C$57&lt;&gt;""))*(COUNTIF('Dvd Calendar'!$E$2050:$CZ$2050,'Dvd Calendar'!$E$2043:$CZ$2043)=0)),"")))</f>
        <v/>
      </c>
      <c r="O236" s="77">
        <f>IF(O$49="","",IF($B236="","",IFERROR(SUMIFS('Dvd Calendar'!$E$2051:$CZ$2051,'Dvd Calendar'!$E$2050:$CZ$2050,"&gt;"&amp;O$48,'Dvd Calendar'!$E$2050:$CZ$2050,"&lt;="&amp;O$49)+SUMPRODUCT(('Dvd Calendar'!$E$2043:$CZ$2043&gt;O$48)*('Dvd Calendar'!$E$2043:$CZ$2043&lt;=O$49)*'Dvd Calendar'!$E$2046:$CZ$2046*(('Dvd Calendar'!$E$2048:$CZ$2048='Field Check'!$C$53)*('Field Check'!$C$53&lt;&gt;"")+('Dvd Calendar'!$E$2048:$CZ$2048='Field Check'!$C$54)*('Field Check'!$C$54&lt;&gt;"")+('Dvd Calendar'!$E$2048:$CZ$2048='Field Check'!$C$55)*('Field Check'!$C$55&lt;&gt;"")+('Dvd Calendar'!$E$2048:$CZ$2048='Field Check'!$C$56)*('Field Check'!$C$56&lt;&gt;"")+('Dvd Calendar'!$E$2048:$CZ$2048='Field Check'!$C$57)*('Field Check'!$C$57&lt;&gt;""))*(COUNTIF('Dvd Calendar'!$E$2050:$CZ$2050,'Dvd Calendar'!$E$2043:$CZ$2043)=0)),"")))</f>
        <v/>
      </c>
      <c r="P236" s="77">
        <f>IF(P$49="","",IF($B236="","",IFERROR(SUMIFS('Dvd Calendar'!$E$2051:$CZ$2051,'Dvd Calendar'!$E$2050:$CZ$2050,"&gt;"&amp;P$48,'Dvd Calendar'!$E$2050:$CZ$2050,"&lt;="&amp;P$49)+SUMPRODUCT(('Dvd Calendar'!$E$2043:$CZ$2043&gt;P$48)*('Dvd Calendar'!$E$2043:$CZ$2043&lt;=P$49)*'Dvd Calendar'!$E$2046:$CZ$2046*(('Dvd Calendar'!$E$2048:$CZ$2048='Field Check'!$C$53)*('Field Check'!$C$53&lt;&gt;"")+('Dvd Calendar'!$E$2048:$CZ$2048='Field Check'!$C$54)*('Field Check'!$C$54&lt;&gt;"")+('Dvd Calendar'!$E$2048:$CZ$2048='Field Check'!$C$55)*('Field Check'!$C$55&lt;&gt;"")+('Dvd Calendar'!$E$2048:$CZ$2048='Field Check'!$C$56)*('Field Check'!$C$56&lt;&gt;"")+('Dvd Calendar'!$E$2048:$CZ$2048='Field Check'!$C$57)*('Field Check'!$C$57&lt;&gt;""))*(COUNTIF('Dvd Calendar'!$E$2050:$CZ$2050,'Dvd Calendar'!$E$2043:$CZ$2043)=0)),"")))</f>
        <v/>
      </c>
      <c r="Q236" s="77">
        <f>IF(Q$49="","",IF($B236="","",IFERROR(SUMIFS('Dvd Calendar'!$E$2051:$CZ$2051,'Dvd Calendar'!$E$2050:$CZ$2050,"&gt;"&amp;Q$48,'Dvd Calendar'!$E$2050:$CZ$2050,"&lt;="&amp;Q$49)+SUMPRODUCT(('Dvd Calendar'!$E$2043:$CZ$2043&gt;Q$48)*('Dvd Calendar'!$E$2043:$CZ$2043&lt;=Q$49)*'Dvd Calendar'!$E$2046:$CZ$2046*(('Dvd Calendar'!$E$2048:$CZ$2048='Field Check'!$C$53)*('Field Check'!$C$53&lt;&gt;"")+('Dvd Calendar'!$E$2048:$CZ$2048='Field Check'!$C$54)*('Field Check'!$C$54&lt;&gt;"")+('Dvd Calendar'!$E$2048:$CZ$2048='Field Check'!$C$55)*('Field Check'!$C$55&lt;&gt;"")+('Dvd Calendar'!$E$2048:$CZ$2048='Field Check'!$C$56)*('Field Check'!$C$56&lt;&gt;"")+('Dvd Calendar'!$E$2048:$CZ$2048='Field Check'!$C$57)*('Field Check'!$C$57&lt;&gt;""))*(COUNTIF('Dvd Calendar'!$E$2050:$CZ$2050,'Dvd Calendar'!$E$2043:$CZ$2043)=0)),"")))</f>
        <v/>
      </c>
      <c r="R236" s="77">
        <f>IF(R$49="","",IF($B236="","",IFERROR(SUMIFS('Dvd Calendar'!$E$2051:$CZ$2051,'Dvd Calendar'!$E$2050:$CZ$2050,"&gt;"&amp;R$48,'Dvd Calendar'!$E$2050:$CZ$2050,"&lt;="&amp;R$49)+SUMPRODUCT(('Dvd Calendar'!$E$2043:$CZ$2043&gt;R$48)*('Dvd Calendar'!$E$2043:$CZ$2043&lt;=R$49)*'Dvd Calendar'!$E$2046:$CZ$2046*(('Dvd Calendar'!$E$2048:$CZ$2048='Field Check'!$C$53)*('Field Check'!$C$53&lt;&gt;"")+('Dvd Calendar'!$E$2048:$CZ$2048='Field Check'!$C$54)*('Field Check'!$C$54&lt;&gt;"")+('Dvd Calendar'!$E$2048:$CZ$2048='Field Check'!$C$55)*('Field Check'!$C$55&lt;&gt;"")+('Dvd Calendar'!$E$2048:$CZ$2048='Field Check'!$C$56)*('Field Check'!$C$56&lt;&gt;"")+('Dvd Calendar'!$E$2048:$CZ$2048='Field Check'!$C$57)*('Field Check'!$C$57&lt;&gt;""))*(COUNTIF('Dvd Calendar'!$E$2050:$CZ$2050,'Dvd Calendar'!$E$2043:$CZ$2043)=0)),"")))</f>
        <v/>
      </c>
    </row>
    <row r="237">
      <c r="B237" s="126">
        <f>IF('AS51'!$C$192="","",'AS51'!$C$192)</f>
        <v/>
      </c>
      <c r="C237" s="77">
        <f>IF(C$49="","",IF($B237="","",IFERROR(SUMIFS('Dvd Calendar'!$E$2062:$CZ$2062,'Dvd Calendar'!$E$2061:$CZ$2061,"&gt;"&amp;C$48,'Dvd Calendar'!$E$2061:$CZ$2061,"&lt;="&amp;C$49)+SUMPRODUCT(('Dvd Calendar'!$E$2054:$CZ$2054&gt;C$48)*('Dvd Calendar'!$E$2054:$CZ$2054&lt;=C$49)*'Dvd Calendar'!$E$2057:$CZ$2057*(('Dvd Calendar'!$E$2059:$CZ$2059='Field Check'!$C$53)*('Field Check'!$C$53&lt;&gt;"")+('Dvd Calendar'!$E$2059:$CZ$2059='Field Check'!$C$54)*('Field Check'!$C$54&lt;&gt;"")+('Dvd Calendar'!$E$2059:$CZ$2059='Field Check'!$C$55)*('Field Check'!$C$55&lt;&gt;"")+('Dvd Calendar'!$E$2059:$CZ$2059='Field Check'!$C$56)*('Field Check'!$C$56&lt;&gt;"")+('Dvd Calendar'!$E$2059:$CZ$2059='Field Check'!$C$57)*('Field Check'!$C$57&lt;&gt;""))*(COUNTIF('Dvd Calendar'!$E$2061:$CZ$2061,'Dvd Calendar'!$E$2054:$CZ$2054)=0)),"")))</f>
        <v/>
      </c>
      <c r="D237" s="77">
        <f>IF(D$49="","",IF($B237="","",IFERROR(SUMIFS('Dvd Calendar'!$E$2062:$CZ$2062,'Dvd Calendar'!$E$2061:$CZ$2061,"&gt;"&amp;D$48,'Dvd Calendar'!$E$2061:$CZ$2061,"&lt;="&amp;D$49)+SUMPRODUCT(('Dvd Calendar'!$E$2054:$CZ$2054&gt;D$48)*('Dvd Calendar'!$E$2054:$CZ$2054&lt;=D$49)*'Dvd Calendar'!$E$2057:$CZ$2057*(('Dvd Calendar'!$E$2059:$CZ$2059='Field Check'!$C$53)*('Field Check'!$C$53&lt;&gt;"")+('Dvd Calendar'!$E$2059:$CZ$2059='Field Check'!$C$54)*('Field Check'!$C$54&lt;&gt;"")+('Dvd Calendar'!$E$2059:$CZ$2059='Field Check'!$C$55)*('Field Check'!$C$55&lt;&gt;"")+('Dvd Calendar'!$E$2059:$CZ$2059='Field Check'!$C$56)*('Field Check'!$C$56&lt;&gt;"")+('Dvd Calendar'!$E$2059:$CZ$2059='Field Check'!$C$57)*('Field Check'!$C$57&lt;&gt;""))*(COUNTIF('Dvd Calendar'!$E$2061:$CZ$2061,'Dvd Calendar'!$E$2054:$CZ$2054)=0)),"")))</f>
        <v/>
      </c>
      <c r="E237" s="77">
        <f>IF(E$49="","",IF($B237="","",IFERROR(SUMIFS('Dvd Calendar'!$E$2062:$CZ$2062,'Dvd Calendar'!$E$2061:$CZ$2061,"&gt;"&amp;E$48,'Dvd Calendar'!$E$2061:$CZ$2061,"&lt;="&amp;E$49)+SUMPRODUCT(('Dvd Calendar'!$E$2054:$CZ$2054&gt;E$48)*('Dvd Calendar'!$E$2054:$CZ$2054&lt;=E$49)*'Dvd Calendar'!$E$2057:$CZ$2057*(('Dvd Calendar'!$E$2059:$CZ$2059='Field Check'!$C$53)*('Field Check'!$C$53&lt;&gt;"")+('Dvd Calendar'!$E$2059:$CZ$2059='Field Check'!$C$54)*('Field Check'!$C$54&lt;&gt;"")+('Dvd Calendar'!$E$2059:$CZ$2059='Field Check'!$C$55)*('Field Check'!$C$55&lt;&gt;"")+('Dvd Calendar'!$E$2059:$CZ$2059='Field Check'!$C$56)*('Field Check'!$C$56&lt;&gt;"")+('Dvd Calendar'!$E$2059:$CZ$2059='Field Check'!$C$57)*('Field Check'!$C$57&lt;&gt;""))*(COUNTIF('Dvd Calendar'!$E$2061:$CZ$2061,'Dvd Calendar'!$E$2054:$CZ$2054)=0)),"")))</f>
        <v/>
      </c>
      <c r="F237" s="77">
        <f>IF(F$49="","",IF($B237="","",IFERROR(SUMIFS('Dvd Calendar'!$E$2062:$CZ$2062,'Dvd Calendar'!$E$2061:$CZ$2061,"&gt;"&amp;F$48,'Dvd Calendar'!$E$2061:$CZ$2061,"&lt;="&amp;F$49)+SUMPRODUCT(('Dvd Calendar'!$E$2054:$CZ$2054&gt;F$48)*('Dvd Calendar'!$E$2054:$CZ$2054&lt;=F$49)*'Dvd Calendar'!$E$2057:$CZ$2057*(('Dvd Calendar'!$E$2059:$CZ$2059='Field Check'!$C$53)*('Field Check'!$C$53&lt;&gt;"")+('Dvd Calendar'!$E$2059:$CZ$2059='Field Check'!$C$54)*('Field Check'!$C$54&lt;&gt;"")+('Dvd Calendar'!$E$2059:$CZ$2059='Field Check'!$C$55)*('Field Check'!$C$55&lt;&gt;"")+('Dvd Calendar'!$E$2059:$CZ$2059='Field Check'!$C$56)*('Field Check'!$C$56&lt;&gt;"")+('Dvd Calendar'!$E$2059:$CZ$2059='Field Check'!$C$57)*('Field Check'!$C$57&lt;&gt;""))*(COUNTIF('Dvd Calendar'!$E$2061:$CZ$2061,'Dvd Calendar'!$E$2054:$CZ$2054)=0)),"")))</f>
        <v/>
      </c>
      <c r="G237" s="77">
        <f>IF(G$49="","",IF($B237="","",IFERROR(SUMIFS('Dvd Calendar'!$E$2062:$CZ$2062,'Dvd Calendar'!$E$2061:$CZ$2061,"&gt;"&amp;G$48,'Dvd Calendar'!$E$2061:$CZ$2061,"&lt;="&amp;G$49)+SUMPRODUCT(('Dvd Calendar'!$E$2054:$CZ$2054&gt;G$48)*('Dvd Calendar'!$E$2054:$CZ$2054&lt;=G$49)*'Dvd Calendar'!$E$2057:$CZ$2057*(('Dvd Calendar'!$E$2059:$CZ$2059='Field Check'!$C$53)*('Field Check'!$C$53&lt;&gt;"")+('Dvd Calendar'!$E$2059:$CZ$2059='Field Check'!$C$54)*('Field Check'!$C$54&lt;&gt;"")+('Dvd Calendar'!$E$2059:$CZ$2059='Field Check'!$C$55)*('Field Check'!$C$55&lt;&gt;"")+('Dvd Calendar'!$E$2059:$CZ$2059='Field Check'!$C$56)*('Field Check'!$C$56&lt;&gt;"")+('Dvd Calendar'!$E$2059:$CZ$2059='Field Check'!$C$57)*('Field Check'!$C$57&lt;&gt;""))*(COUNTIF('Dvd Calendar'!$E$2061:$CZ$2061,'Dvd Calendar'!$E$2054:$CZ$2054)=0)),"")))</f>
        <v/>
      </c>
      <c r="H237" s="77">
        <f>IF(H$49="","",IF($B237="","",IFERROR(SUMIFS('Dvd Calendar'!$E$2062:$CZ$2062,'Dvd Calendar'!$E$2061:$CZ$2061,"&gt;"&amp;H$48,'Dvd Calendar'!$E$2061:$CZ$2061,"&lt;="&amp;H$49)+SUMPRODUCT(('Dvd Calendar'!$E$2054:$CZ$2054&gt;H$48)*('Dvd Calendar'!$E$2054:$CZ$2054&lt;=H$49)*'Dvd Calendar'!$E$2057:$CZ$2057*(('Dvd Calendar'!$E$2059:$CZ$2059='Field Check'!$C$53)*('Field Check'!$C$53&lt;&gt;"")+('Dvd Calendar'!$E$2059:$CZ$2059='Field Check'!$C$54)*('Field Check'!$C$54&lt;&gt;"")+('Dvd Calendar'!$E$2059:$CZ$2059='Field Check'!$C$55)*('Field Check'!$C$55&lt;&gt;"")+('Dvd Calendar'!$E$2059:$CZ$2059='Field Check'!$C$56)*('Field Check'!$C$56&lt;&gt;"")+('Dvd Calendar'!$E$2059:$CZ$2059='Field Check'!$C$57)*('Field Check'!$C$57&lt;&gt;""))*(COUNTIF('Dvd Calendar'!$E$2061:$CZ$2061,'Dvd Calendar'!$E$2054:$CZ$2054)=0)),"")))</f>
        <v/>
      </c>
      <c r="I237" s="77">
        <f>IF(I$49="","",IF($B237="","",IFERROR(SUMIFS('Dvd Calendar'!$E$2062:$CZ$2062,'Dvd Calendar'!$E$2061:$CZ$2061,"&gt;"&amp;I$48,'Dvd Calendar'!$E$2061:$CZ$2061,"&lt;="&amp;I$49)+SUMPRODUCT(('Dvd Calendar'!$E$2054:$CZ$2054&gt;I$48)*('Dvd Calendar'!$E$2054:$CZ$2054&lt;=I$49)*'Dvd Calendar'!$E$2057:$CZ$2057*(('Dvd Calendar'!$E$2059:$CZ$2059='Field Check'!$C$53)*('Field Check'!$C$53&lt;&gt;"")+('Dvd Calendar'!$E$2059:$CZ$2059='Field Check'!$C$54)*('Field Check'!$C$54&lt;&gt;"")+('Dvd Calendar'!$E$2059:$CZ$2059='Field Check'!$C$55)*('Field Check'!$C$55&lt;&gt;"")+('Dvd Calendar'!$E$2059:$CZ$2059='Field Check'!$C$56)*('Field Check'!$C$56&lt;&gt;"")+('Dvd Calendar'!$E$2059:$CZ$2059='Field Check'!$C$57)*('Field Check'!$C$57&lt;&gt;""))*(COUNTIF('Dvd Calendar'!$E$2061:$CZ$2061,'Dvd Calendar'!$E$2054:$CZ$2054)=0)),"")))</f>
        <v/>
      </c>
      <c r="J237" s="77">
        <f>IF(J$49="","",IF($B237="","",IFERROR(SUMIFS('Dvd Calendar'!$E$2062:$CZ$2062,'Dvd Calendar'!$E$2061:$CZ$2061,"&gt;"&amp;J$48,'Dvd Calendar'!$E$2061:$CZ$2061,"&lt;="&amp;J$49)+SUMPRODUCT(('Dvd Calendar'!$E$2054:$CZ$2054&gt;J$48)*('Dvd Calendar'!$E$2054:$CZ$2054&lt;=J$49)*'Dvd Calendar'!$E$2057:$CZ$2057*(('Dvd Calendar'!$E$2059:$CZ$2059='Field Check'!$C$53)*('Field Check'!$C$53&lt;&gt;"")+('Dvd Calendar'!$E$2059:$CZ$2059='Field Check'!$C$54)*('Field Check'!$C$54&lt;&gt;"")+('Dvd Calendar'!$E$2059:$CZ$2059='Field Check'!$C$55)*('Field Check'!$C$55&lt;&gt;"")+('Dvd Calendar'!$E$2059:$CZ$2059='Field Check'!$C$56)*('Field Check'!$C$56&lt;&gt;"")+('Dvd Calendar'!$E$2059:$CZ$2059='Field Check'!$C$57)*('Field Check'!$C$57&lt;&gt;""))*(COUNTIF('Dvd Calendar'!$E$2061:$CZ$2061,'Dvd Calendar'!$E$2054:$CZ$2054)=0)),"")))</f>
        <v/>
      </c>
      <c r="K237" s="77">
        <f>IF(K$49="","",IF($B237="","",IFERROR(SUMIFS('Dvd Calendar'!$E$2062:$CZ$2062,'Dvd Calendar'!$E$2061:$CZ$2061,"&gt;"&amp;K$48,'Dvd Calendar'!$E$2061:$CZ$2061,"&lt;="&amp;K$49)+SUMPRODUCT(('Dvd Calendar'!$E$2054:$CZ$2054&gt;K$48)*('Dvd Calendar'!$E$2054:$CZ$2054&lt;=K$49)*'Dvd Calendar'!$E$2057:$CZ$2057*(('Dvd Calendar'!$E$2059:$CZ$2059='Field Check'!$C$53)*('Field Check'!$C$53&lt;&gt;"")+('Dvd Calendar'!$E$2059:$CZ$2059='Field Check'!$C$54)*('Field Check'!$C$54&lt;&gt;"")+('Dvd Calendar'!$E$2059:$CZ$2059='Field Check'!$C$55)*('Field Check'!$C$55&lt;&gt;"")+('Dvd Calendar'!$E$2059:$CZ$2059='Field Check'!$C$56)*('Field Check'!$C$56&lt;&gt;"")+('Dvd Calendar'!$E$2059:$CZ$2059='Field Check'!$C$57)*('Field Check'!$C$57&lt;&gt;""))*(COUNTIF('Dvd Calendar'!$E$2061:$CZ$2061,'Dvd Calendar'!$E$2054:$CZ$2054)=0)),"")))</f>
        <v/>
      </c>
      <c r="L237" s="77">
        <f>IF(L$49="","",IF($B237="","",IFERROR(SUMIFS('Dvd Calendar'!$E$2062:$CZ$2062,'Dvd Calendar'!$E$2061:$CZ$2061,"&gt;"&amp;L$48,'Dvd Calendar'!$E$2061:$CZ$2061,"&lt;="&amp;L$49)+SUMPRODUCT(('Dvd Calendar'!$E$2054:$CZ$2054&gt;L$48)*('Dvd Calendar'!$E$2054:$CZ$2054&lt;=L$49)*'Dvd Calendar'!$E$2057:$CZ$2057*(('Dvd Calendar'!$E$2059:$CZ$2059='Field Check'!$C$53)*('Field Check'!$C$53&lt;&gt;"")+('Dvd Calendar'!$E$2059:$CZ$2059='Field Check'!$C$54)*('Field Check'!$C$54&lt;&gt;"")+('Dvd Calendar'!$E$2059:$CZ$2059='Field Check'!$C$55)*('Field Check'!$C$55&lt;&gt;"")+('Dvd Calendar'!$E$2059:$CZ$2059='Field Check'!$C$56)*('Field Check'!$C$56&lt;&gt;"")+('Dvd Calendar'!$E$2059:$CZ$2059='Field Check'!$C$57)*('Field Check'!$C$57&lt;&gt;""))*(COUNTIF('Dvd Calendar'!$E$2061:$CZ$2061,'Dvd Calendar'!$E$2054:$CZ$2054)=0)),"")))</f>
        <v/>
      </c>
      <c r="M237" s="77">
        <f>IF(M$49="","",IF($B237="","",IFERROR(SUMIFS('Dvd Calendar'!$E$2062:$CZ$2062,'Dvd Calendar'!$E$2061:$CZ$2061,"&gt;"&amp;M$48,'Dvd Calendar'!$E$2061:$CZ$2061,"&lt;="&amp;M$49)+SUMPRODUCT(('Dvd Calendar'!$E$2054:$CZ$2054&gt;M$48)*('Dvd Calendar'!$E$2054:$CZ$2054&lt;=M$49)*'Dvd Calendar'!$E$2057:$CZ$2057*(('Dvd Calendar'!$E$2059:$CZ$2059='Field Check'!$C$53)*('Field Check'!$C$53&lt;&gt;"")+('Dvd Calendar'!$E$2059:$CZ$2059='Field Check'!$C$54)*('Field Check'!$C$54&lt;&gt;"")+('Dvd Calendar'!$E$2059:$CZ$2059='Field Check'!$C$55)*('Field Check'!$C$55&lt;&gt;"")+('Dvd Calendar'!$E$2059:$CZ$2059='Field Check'!$C$56)*('Field Check'!$C$56&lt;&gt;"")+('Dvd Calendar'!$E$2059:$CZ$2059='Field Check'!$C$57)*('Field Check'!$C$57&lt;&gt;""))*(COUNTIF('Dvd Calendar'!$E$2061:$CZ$2061,'Dvd Calendar'!$E$2054:$CZ$2054)=0)),"")))</f>
        <v/>
      </c>
      <c r="N237" s="77">
        <f>IF(N$49="","",IF($B237="","",IFERROR(SUMIFS('Dvd Calendar'!$E$2062:$CZ$2062,'Dvd Calendar'!$E$2061:$CZ$2061,"&gt;"&amp;N$48,'Dvd Calendar'!$E$2061:$CZ$2061,"&lt;="&amp;N$49)+SUMPRODUCT(('Dvd Calendar'!$E$2054:$CZ$2054&gt;N$48)*('Dvd Calendar'!$E$2054:$CZ$2054&lt;=N$49)*'Dvd Calendar'!$E$2057:$CZ$2057*(('Dvd Calendar'!$E$2059:$CZ$2059='Field Check'!$C$53)*('Field Check'!$C$53&lt;&gt;"")+('Dvd Calendar'!$E$2059:$CZ$2059='Field Check'!$C$54)*('Field Check'!$C$54&lt;&gt;"")+('Dvd Calendar'!$E$2059:$CZ$2059='Field Check'!$C$55)*('Field Check'!$C$55&lt;&gt;"")+('Dvd Calendar'!$E$2059:$CZ$2059='Field Check'!$C$56)*('Field Check'!$C$56&lt;&gt;"")+('Dvd Calendar'!$E$2059:$CZ$2059='Field Check'!$C$57)*('Field Check'!$C$57&lt;&gt;""))*(COUNTIF('Dvd Calendar'!$E$2061:$CZ$2061,'Dvd Calendar'!$E$2054:$CZ$2054)=0)),"")))</f>
        <v/>
      </c>
      <c r="O237" s="77">
        <f>IF(O$49="","",IF($B237="","",IFERROR(SUMIFS('Dvd Calendar'!$E$2062:$CZ$2062,'Dvd Calendar'!$E$2061:$CZ$2061,"&gt;"&amp;O$48,'Dvd Calendar'!$E$2061:$CZ$2061,"&lt;="&amp;O$49)+SUMPRODUCT(('Dvd Calendar'!$E$2054:$CZ$2054&gt;O$48)*('Dvd Calendar'!$E$2054:$CZ$2054&lt;=O$49)*'Dvd Calendar'!$E$2057:$CZ$2057*(('Dvd Calendar'!$E$2059:$CZ$2059='Field Check'!$C$53)*('Field Check'!$C$53&lt;&gt;"")+('Dvd Calendar'!$E$2059:$CZ$2059='Field Check'!$C$54)*('Field Check'!$C$54&lt;&gt;"")+('Dvd Calendar'!$E$2059:$CZ$2059='Field Check'!$C$55)*('Field Check'!$C$55&lt;&gt;"")+('Dvd Calendar'!$E$2059:$CZ$2059='Field Check'!$C$56)*('Field Check'!$C$56&lt;&gt;"")+('Dvd Calendar'!$E$2059:$CZ$2059='Field Check'!$C$57)*('Field Check'!$C$57&lt;&gt;""))*(COUNTIF('Dvd Calendar'!$E$2061:$CZ$2061,'Dvd Calendar'!$E$2054:$CZ$2054)=0)),"")))</f>
        <v/>
      </c>
      <c r="P237" s="77">
        <f>IF(P$49="","",IF($B237="","",IFERROR(SUMIFS('Dvd Calendar'!$E$2062:$CZ$2062,'Dvd Calendar'!$E$2061:$CZ$2061,"&gt;"&amp;P$48,'Dvd Calendar'!$E$2061:$CZ$2061,"&lt;="&amp;P$49)+SUMPRODUCT(('Dvd Calendar'!$E$2054:$CZ$2054&gt;P$48)*('Dvd Calendar'!$E$2054:$CZ$2054&lt;=P$49)*'Dvd Calendar'!$E$2057:$CZ$2057*(('Dvd Calendar'!$E$2059:$CZ$2059='Field Check'!$C$53)*('Field Check'!$C$53&lt;&gt;"")+('Dvd Calendar'!$E$2059:$CZ$2059='Field Check'!$C$54)*('Field Check'!$C$54&lt;&gt;"")+('Dvd Calendar'!$E$2059:$CZ$2059='Field Check'!$C$55)*('Field Check'!$C$55&lt;&gt;"")+('Dvd Calendar'!$E$2059:$CZ$2059='Field Check'!$C$56)*('Field Check'!$C$56&lt;&gt;"")+('Dvd Calendar'!$E$2059:$CZ$2059='Field Check'!$C$57)*('Field Check'!$C$57&lt;&gt;""))*(COUNTIF('Dvd Calendar'!$E$2061:$CZ$2061,'Dvd Calendar'!$E$2054:$CZ$2054)=0)),"")))</f>
        <v/>
      </c>
      <c r="Q237" s="77">
        <f>IF(Q$49="","",IF($B237="","",IFERROR(SUMIFS('Dvd Calendar'!$E$2062:$CZ$2062,'Dvd Calendar'!$E$2061:$CZ$2061,"&gt;"&amp;Q$48,'Dvd Calendar'!$E$2061:$CZ$2061,"&lt;="&amp;Q$49)+SUMPRODUCT(('Dvd Calendar'!$E$2054:$CZ$2054&gt;Q$48)*('Dvd Calendar'!$E$2054:$CZ$2054&lt;=Q$49)*'Dvd Calendar'!$E$2057:$CZ$2057*(('Dvd Calendar'!$E$2059:$CZ$2059='Field Check'!$C$53)*('Field Check'!$C$53&lt;&gt;"")+('Dvd Calendar'!$E$2059:$CZ$2059='Field Check'!$C$54)*('Field Check'!$C$54&lt;&gt;"")+('Dvd Calendar'!$E$2059:$CZ$2059='Field Check'!$C$55)*('Field Check'!$C$55&lt;&gt;"")+('Dvd Calendar'!$E$2059:$CZ$2059='Field Check'!$C$56)*('Field Check'!$C$56&lt;&gt;"")+('Dvd Calendar'!$E$2059:$CZ$2059='Field Check'!$C$57)*('Field Check'!$C$57&lt;&gt;""))*(COUNTIF('Dvd Calendar'!$E$2061:$CZ$2061,'Dvd Calendar'!$E$2054:$CZ$2054)=0)),"")))</f>
        <v/>
      </c>
      <c r="R237" s="77">
        <f>IF(R$49="","",IF($B237="","",IFERROR(SUMIFS('Dvd Calendar'!$E$2062:$CZ$2062,'Dvd Calendar'!$E$2061:$CZ$2061,"&gt;"&amp;R$48,'Dvd Calendar'!$E$2061:$CZ$2061,"&lt;="&amp;R$49)+SUMPRODUCT(('Dvd Calendar'!$E$2054:$CZ$2054&gt;R$48)*('Dvd Calendar'!$E$2054:$CZ$2054&lt;=R$49)*'Dvd Calendar'!$E$2057:$CZ$2057*(('Dvd Calendar'!$E$2059:$CZ$2059='Field Check'!$C$53)*('Field Check'!$C$53&lt;&gt;"")+('Dvd Calendar'!$E$2059:$CZ$2059='Field Check'!$C$54)*('Field Check'!$C$54&lt;&gt;"")+('Dvd Calendar'!$E$2059:$CZ$2059='Field Check'!$C$55)*('Field Check'!$C$55&lt;&gt;"")+('Dvd Calendar'!$E$2059:$CZ$2059='Field Check'!$C$56)*('Field Check'!$C$56&lt;&gt;"")+('Dvd Calendar'!$E$2059:$CZ$2059='Field Check'!$C$57)*('Field Check'!$C$57&lt;&gt;""))*(COUNTIF('Dvd Calendar'!$E$2061:$CZ$2061,'Dvd Calendar'!$E$2054:$CZ$2054)=0)),"")))</f>
        <v/>
      </c>
    </row>
    <row r="238">
      <c r="B238" s="126">
        <f>IF('AS51'!$C$193="","",'AS51'!$C$193)</f>
        <v/>
      </c>
      <c r="C238" s="77">
        <f>IF(C$49="","",IF($B238="","",IFERROR(SUMIFS('Dvd Calendar'!$E$2073:$CZ$2073,'Dvd Calendar'!$E$2072:$CZ$2072,"&gt;"&amp;C$48,'Dvd Calendar'!$E$2072:$CZ$2072,"&lt;="&amp;C$49)+SUMPRODUCT(('Dvd Calendar'!$E$2065:$CZ$2065&gt;C$48)*('Dvd Calendar'!$E$2065:$CZ$2065&lt;=C$49)*'Dvd Calendar'!$E$2068:$CZ$2068*(('Dvd Calendar'!$E$2070:$CZ$2070='Field Check'!$C$53)*('Field Check'!$C$53&lt;&gt;"")+('Dvd Calendar'!$E$2070:$CZ$2070='Field Check'!$C$54)*('Field Check'!$C$54&lt;&gt;"")+('Dvd Calendar'!$E$2070:$CZ$2070='Field Check'!$C$55)*('Field Check'!$C$55&lt;&gt;"")+('Dvd Calendar'!$E$2070:$CZ$2070='Field Check'!$C$56)*('Field Check'!$C$56&lt;&gt;"")+('Dvd Calendar'!$E$2070:$CZ$2070='Field Check'!$C$57)*('Field Check'!$C$57&lt;&gt;""))*(COUNTIF('Dvd Calendar'!$E$2072:$CZ$2072,'Dvd Calendar'!$E$2065:$CZ$2065)=0)),"")))</f>
        <v/>
      </c>
      <c r="D238" s="77">
        <f>IF(D$49="","",IF($B238="","",IFERROR(SUMIFS('Dvd Calendar'!$E$2073:$CZ$2073,'Dvd Calendar'!$E$2072:$CZ$2072,"&gt;"&amp;D$48,'Dvd Calendar'!$E$2072:$CZ$2072,"&lt;="&amp;D$49)+SUMPRODUCT(('Dvd Calendar'!$E$2065:$CZ$2065&gt;D$48)*('Dvd Calendar'!$E$2065:$CZ$2065&lt;=D$49)*'Dvd Calendar'!$E$2068:$CZ$2068*(('Dvd Calendar'!$E$2070:$CZ$2070='Field Check'!$C$53)*('Field Check'!$C$53&lt;&gt;"")+('Dvd Calendar'!$E$2070:$CZ$2070='Field Check'!$C$54)*('Field Check'!$C$54&lt;&gt;"")+('Dvd Calendar'!$E$2070:$CZ$2070='Field Check'!$C$55)*('Field Check'!$C$55&lt;&gt;"")+('Dvd Calendar'!$E$2070:$CZ$2070='Field Check'!$C$56)*('Field Check'!$C$56&lt;&gt;"")+('Dvd Calendar'!$E$2070:$CZ$2070='Field Check'!$C$57)*('Field Check'!$C$57&lt;&gt;""))*(COUNTIF('Dvd Calendar'!$E$2072:$CZ$2072,'Dvd Calendar'!$E$2065:$CZ$2065)=0)),"")))</f>
        <v/>
      </c>
      <c r="E238" s="77">
        <f>IF(E$49="","",IF($B238="","",IFERROR(SUMIFS('Dvd Calendar'!$E$2073:$CZ$2073,'Dvd Calendar'!$E$2072:$CZ$2072,"&gt;"&amp;E$48,'Dvd Calendar'!$E$2072:$CZ$2072,"&lt;="&amp;E$49)+SUMPRODUCT(('Dvd Calendar'!$E$2065:$CZ$2065&gt;E$48)*('Dvd Calendar'!$E$2065:$CZ$2065&lt;=E$49)*'Dvd Calendar'!$E$2068:$CZ$2068*(('Dvd Calendar'!$E$2070:$CZ$2070='Field Check'!$C$53)*('Field Check'!$C$53&lt;&gt;"")+('Dvd Calendar'!$E$2070:$CZ$2070='Field Check'!$C$54)*('Field Check'!$C$54&lt;&gt;"")+('Dvd Calendar'!$E$2070:$CZ$2070='Field Check'!$C$55)*('Field Check'!$C$55&lt;&gt;"")+('Dvd Calendar'!$E$2070:$CZ$2070='Field Check'!$C$56)*('Field Check'!$C$56&lt;&gt;"")+('Dvd Calendar'!$E$2070:$CZ$2070='Field Check'!$C$57)*('Field Check'!$C$57&lt;&gt;""))*(COUNTIF('Dvd Calendar'!$E$2072:$CZ$2072,'Dvd Calendar'!$E$2065:$CZ$2065)=0)),"")))</f>
        <v/>
      </c>
      <c r="F238" s="77">
        <f>IF(F$49="","",IF($B238="","",IFERROR(SUMIFS('Dvd Calendar'!$E$2073:$CZ$2073,'Dvd Calendar'!$E$2072:$CZ$2072,"&gt;"&amp;F$48,'Dvd Calendar'!$E$2072:$CZ$2072,"&lt;="&amp;F$49)+SUMPRODUCT(('Dvd Calendar'!$E$2065:$CZ$2065&gt;F$48)*('Dvd Calendar'!$E$2065:$CZ$2065&lt;=F$49)*'Dvd Calendar'!$E$2068:$CZ$2068*(('Dvd Calendar'!$E$2070:$CZ$2070='Field Check'!$C$53)*('Field Check'!$C$53&lt;&gt;"")+('Dvd Calendar'!$E$2070:$CZ$2070='Field Check'!$C$54)*('Field Check'!$C$54&lt;&gt;"")+('Dvd Calendar'!$E$2070:$CZ$2070='Field Check'!$C$55)*('Field Check'!$C$55&lt;&gt;"")+('Dvd Calendar'!$E$2070:$CZ$2070='Field Check'!$C$56)*('Field Check'!$C$56&lt;&gt;"")+('Dvd Calendar'!$E$2070:$CZ$2070='Field Check'!$C$57)*('Field Check'!$C$57&lt;&gt;""))*(COUNTIF('Dvd Calendar'!$E$2072:$CZ$2072,'Dvd Calendar'!$E$2065:$CZ$2065)=0)),"")))</f>
        <v/>
      </c>
      <c r="G238" s="77">
        <f>IF(G$49="","",IF($B238="","",IFERROR(SUMIFS('Dvd Calendar'!$E$2073:$CZ$2073,'Dvd Calendar'!$E$2072:$CZ$2072,"&gt;"&amp;G$48,'Dvd Calendar'!$E$2072:$CZ$2072,"&lt;="&amp;G$49)+SUMPRODUCT(('Dvd Calendar'!$E$2065:$CZ$2065&gt;G$48)*('Dvd Calendar'!$E$2065:$CZ$2065&lt;=G$49)*'Dvd Calendar'!$E$2068:$CZ$2068*(('Dvd Calendar'!$E$2070:$CZ$2070='Field Check'!$C$53)*('Field Check'!$C$53&lt;&gt;"")+('Dvd Calendar'!$E$2070:$CZ$2070='Field Check'!$C$54)*('Field Check'!$C$54&lt;&gt;"")+('Dvd Calendar'!$E$2070:$CZ$2070='Field Check'!$C$55)*('Field Check'!$C$55&lt;&gt;"")+('Dvd Calendar'!$E$2070:$CZ$2070='Field Check'!$C$56)*('Field Check'!$C$56&lt;&gt;"")+('Dvd Calendar'!$E$2070:$CZ$2070='Field Check'!$C$57)*('Field Check'!$C$57&lt;&gt;""))*(COUNTIF('Dvd Calendar'!$E$2072:$CZ$2072,'Dvd Calendar'!$E$2065:$CZ$2065)=0)),"")))</f>
        <v/>
      </c>
      <c r="H238" s="77">
        <f>IF(H$49="","",IF($B238="","",IFERROR(SUMIFS('Dvd Calendar'!$E$2073:$CZ$2073,'Dvd Calendar'!$E$2072:$CZ$2072,"&gt;"&amp;H$48,'Dvd Calendar'!$E$2072:$CZ$2072,"&lt;="&amp;H$49)+SUMPRODUCT(('Dvd Calendar'!$E$2065:$CZ$2065&gt;H$48)*('Dvd Calendar'!$E$2065:$CZ$2065&lt;=H$49)*'Dvd Calendar'!$E$2068:$CZ$2068*(('Dvd Calendar'!$E$2070:$CZ$2070='Field Check'!$C$53)*('Field Check'!$C$53&lt;&gt;"")+('Dvd Calendar'!$E$2070:$CZ$2070='Field Check'!$C$54)*('Field Check'!$C$54&lt;&gt;"")+('Dvd Calendar'!$E$2070:$CZ$2070='Field Check'!$C$55)*('Field Check'!$C$55&lt;&gt;"")+('Dvd Calendar'!$E$2070:$CZ$2070='Field Check'!$C$56)*('Field Check'!$C$56&lt;&gt;"")+('Dvd Calendar'!$E$2070:$CZ$2070='Field Check'!$C$57)*('Field Check'!$C$57&lt;&gt;""))*(COUNTIF('Dvd Calendar'!$E$2072:$CZ$2072,'Dvd Calendar'!$E$2065:$CZ$2065)=0)),"")))</f>
        <v/>
      </c>
      <c r="I238" s="77">
        <f>IF(I$49="","",IF($B238="","",IFERROR(SUMIFS('Dvd Calendar'!$E$2073:$CZ$2073,'Dvd Calendar'!$E$2072:$CZ$2072,"&gt;"&amp;I$48,'Dvd Calendar'!$E$2072:$CZ$2072,"&lt;="&amp;I$49)+SUMPRODUCT(('Dvd Calendar'!$E$2065:$CZ$2065&gt;I$48)*('Dvd Calendar'!$E$2065:$CZ$2065&lt;=I$49)*'Dvd Calendar'!$E$2068:$CZ$2068*(('Dvd Calendar'!$E$2070:$CZ$2070='Field Check'!$C$53)*('Field Check'!$C$53&lt;&gt;"")+('Dvd Calendar'!$E$2070:$CZ$2070='Field Check'!$C$54)*('Field Check'!$C$54&lt;&gt;"")+('Dvd Calendar'!$E$2070:$CZ$2070='Field Check'!$C$55)*('Field Check'!$C$55&lt;&gt;"")+('Dvd Calendar'!$E$2070:$CZ$2070='Field Check'!$C$56)*('Field Check'!$C$56&lt;&gt;"")+('Dvd Calendar'!$E$2070:$CZ$2070='Field Check'!$C$57)*('Field Check'!$C$57&lt;&gt;""))*(COUNTIF('Dvd Calendar'!$E$2072:$CZ$2072,'Dvd Calendar'!$E$2065:$CZ$2065)=0)),"")))</f>
        <v/>
      </c>
      <c r="J238" s="77">
        <f>IF(J$49="","",IF($B238="","",IFERROR(SUMIFS('Dvd Calendar'!$E$2073:$CZ$2073,'Dvd Calendar'!$E$2072:$CZ$2072,"&gt;"&amp;J$48,'Dvd Calendar'!$E$2072:$CZ$2072,"&lt;="&amp;J$49)+SUMPRODUCT(('Dvd Calendar'!$E$2065:$CZ$2065&gt;J$48)*('Dvd Calendar'!$E$2065:$CZ$2065&lt;=J$49)*'Dvd Calendar'!$E$2068:$CZ$2068*(('Dvd Calendar'!$E$2070:$CZ$2070='Field Check'!$C$53)*('Field Check'!$C$53&lt;&gt;"")+('Dvd Calendar'!$E$2070:$CZ$2070='Field Check'!$C$54)*('Field Check'!$C$54&lt;&gt;"")+('Dvd Calendar'!$E$2070:$CZ$2070='Field Check'!$C$55)*('Field Check'!$C$55&lt;&gt;"")+('Dvd Calendar'!$E$2070:$CZ$2070='Field Check'!$C$56)*('Field Check'!$C$56&lt;&gt;"")+('Dvd Calendar'!$E$2070:$CZ$2070='Field Check'!$C$57)*('Field Check'!$C$57&lt;&gt;""))*(COUNTIF('Dvd Calendar'!$E$2072:$CZ$2072,'Dvd Calendar'!$E$2065:$CZ$2065)=0)),"")))</f>
        <v/>
      </c>
      <c r="K238" s="77">
        <f>IF(K$49="","",IF($B238="","",IFERROR(SUMIFS('Dvd Calendar'!$E$2073:$CZ$2073,'Dvd Calendar'!$E$2072:$CZ$2072,"&gt;"&amp;K$48,'Dvd Calendar'!$E$2072:$CZ$2072,"&lt;="&amp;K$49)+SUMPRODUCT(('Dvd Calendar'!$E$2065:$CZ$2065&gt;K$48)*('Dvd Calendar'!$E$2065:$CZ$2065&lt;=K$49)*'Dvd Calendar'!$E$2068:$CZ$2068*(('Dvd Calendar'!$E$2070:$CZ$2070='Field Check'!$C$53)*('Field Check'!$C$53&lt;&gt;"")+('Dvd Calendar'!$E$2070:$CZ$2070='Field Check'!$C$54)*('Field Check'!$C$54&lt;&gt;"")+('Dvd Calendar'!$E$2070:$CZ$2070='Field Check'!$C$55)*('Field Check'!$C$55&lt;&gt;"")+('Dvd Calendar'!$E$2070:$CZ$2070='Field Check'!$C$56)*('Field Check'!$C$56&lt;&gt;"")+('Dvd Calendar'!$E$2070:$CZ$2070='Field Check'!$C$57)*('Field Check'!$C$57&lt;&gt;""))*(COUNTIF('Dvd Calendar'!$E$2072:$CZ$2072,'Dvd Calendar'!$E$2065:$CZ$2065)=0)),"")))</f>
        <v/>
      </c>
      <c r="L238" s="77">
        <f>IF(L$49="","",IF($B238="","",IFERROR(SUMIFS('Dvd Calendar'!$E$2073:$CZ$2073,'Dvd Calendar'!$E$2072:$CZ$2072,"&gt;"&amp;L$48,'Dvd Calendar'!$E$2072:$CZ$2072,"&lt;="&amp;L$49)+SUMPRODUCT(('Dvd Calendar'!$E$2065:$CZ$2065&gt;L$48)*('Dvd Calendar'!$E$2065:$CZ$2065&lt;=L$49)*'Dvd Calendar'!$E$2068:$CZ$2068*(('Dvd Calendar'!$E$2070:$CZ$2070='Field Check'!$C$53)*('Field Check'!$C$53&lt;&gt;"")+('Dvd Calendar'!$E$2070:$CZ$2070='Field Check'!$C$54)*('Field Check'!$C$54&lt;&gt;"")+('Dvd Calendar'!$E$2070:$CZ$2070='Field Check'!$C$55)*('Field Check'!$C$55&lt;&gt;"")+('Dvd Calendar'!$E$2070:$CZ$2070='Field Check'!$C$56)*('Field Check'!$C$56&lt;&gt;"")+('Dvd Calendar'!$E$2070:$CZ$2070='Field Check'!$C$57)*('Field Check'!$C$57&lt;&gt;""))*(COUNTIF('Dvd Calendar'!$E$2072:$CZ$2072,'Dvd Calendar'!$E$2065:$CZ$2065)=0)),"")))</f>
        <v/>
      </c>
      <c r="M238" s="77">
        <f>IF(M$49="","",IF($B238="","",IFERROR(SUMIFS('Dvd Calendar'!$E$2073:$CZ$2073,'Dvd Calendar'!$E$2072:$CZ$2072,"&gt;"&amp;M$48,'Dvd Calendar'!$E$2072:$CZ$2072,"&lt;="&amp;M$49)+SUMPRODUCT(('Dvd Calendar'!$E$2065:$CZ$2065&gt;M$48)*('Dvd Calendar'!$E$2065:$CZ$2065&lt;=M$49)*'Dvd Calendar'!$E$2068:$CZ$2068*(('Dvd Calendar'!$E$2070:$CZ$2070='Field Check'!$C$53)*('Field Check'!$C$53&lt;&gt;"")+('Dvd Calendar'!$E$2070:$CZ$2070='Field Check'!$C$54)*('Field Check'!$C$54&lt;&gt;"")+('Dvd Calendar'!$E$2070:$CZ$2070='Field Check'!$C$55)*('Field Check'!$C$55&lt;&gt;"")+('Dvd Calendar'!$E$2070:$CZ$2070='Field Check'!$C$56)*('Field Check'!$C$56&lt;&gt;"")+('Dvd Calendar'!$E$2070:$CZ$2070='Field Check'!$C$57)*('Field Check'!$C$57&lt;&gt;""))*(COUNTIF('Dvd Calendar'!$E$2072:$CZ$2072,'Dvd Calendar'!$E$2065:$CZ$2065)=0)),"")))</f>
        <v/>
      </c>
      <c r="N238" s="77">
        <f>IF(N$49="","",IF($B238="","",IFERROR(SUMIFS('Dvd Calendar'!$E$2073:$CZ$2073,'Dvd Calendar'!$E$2072:$CZ$2072,"&gt;"&amp;N$48,'Dvd Calendar'!$E$2072:$CZ$2072,"&lt;="&amp;N$49)+SUMPRODUCT(('Dvd Calendar'!$E$2065:$CZ$2065&gt;N$48)*('Dvd Calendar'!$E$2065:$CZ$2065&lt;=N$49)*'Dvd Calendar'!$E$2068:$CZ$2068*(('Dvd Calendar'!$E$2070:$CZ$2070='Field Check'!$C$53)*('Field Check'!$C$53&lt;&gt;"")+('Dvd Calendar'!$E$2070:$CZ$2070='Field Check'!$C$54)*('Field Check'!$C$54&lt;&gt;"")+('Dvd Calendar'!$E$2070:$CZ$2070='Field Check'!$C$55)*('Field Check'!$C$55&lt;&gt;"")+('Dvd Calendar'!$E$2070:$CZ$2070='Field Check'!$C$56)*('Field Check'!$C$56&lt;&gt;"")+('Dvd Calendar'!$E$2070:$CZ$2070='Field Check'!$C$57)*('Field Check'!$C$57&lt;&gt;""))*(COUNTIF('Dvd Calendar'!$E$2072:$CZ$2072,'Dvd Calendar'!$E$2065:$CZ$2065)=0)),"")))</f>
        <v/>
      </c>
      <c r="O238" s="77">
        <f>IF(O$49="","",IF($B238="","",IFERROR(SUMIFS('Dvd Calendar'!$E$2073:$CZ$2073,'Dvd Calendar'!$E$2072:$CZ$2072,"&gt;"&amp;O$48,'Dvd Calendar'!$E$2072:$CZ$2072,"&lt;="&amp;O$49)+SUMPRODUCT(('Dvd Calendar'!$E$2065:$CZ$2065&gt;O$48)*('Dvd Calendar'!$E$2065:$CZ$2065&lt;=O$49)*'Dvd Calendar'!$E$2068:$CZ$2068*(('Dvd Calendar'!$E$2070:$CZ$2070='Field Check'!$C$53)*('Field Check'!$C$53&lt;&gt;"")+('Dvd Calendar'!$E$2070:$CZ$2070='Field Check'!$C$54)*('Field Check'!$C$54&lt;&gt;"")+('Dvd Calendar'!$E$2070:$CZ$2070='Field Check'!$C$55)*('Field Check'!$C$55&lt;&gt;"")+('Dvd Calendar'!$E$2070:$CZ$2070='Field Check'!$C$56)*('Field Check'!$C$56&lt;&gt;"")+('Dvd Calendar'!$E$2070:$CZ$2070='Field Check'!$C$57)*('Field Check'!$C$57&lt;&gt;""))*(COUNTIF('Dvd Calendar'!$E$2072:$CZ$2072,'Dvd Calendar'!$E$2065:$CZ$2065)=0)),"")))</f>
        <v/>
      </c>
      <c r="P238" s="77">
        <f>IF(P$49="","",IF($B238="","",IFERROR(SUMIFS('Dvd Calendar'!$E$2073:$CZ$2073,'Dvd Calendar'!$E$2072:$CZ$2072,"&gt;"&amp;P$48,'Dvd Calendar'!$E$2072:$CZ$2072,"&lt;="&amp;P$49)+SUMPRODUCT(('Dvd Calendar'!$E$2065:$CZ$2065&gt;P$48)*('Dvd Calendar'!$E$2065:$CZ$2065&lt;=P$49)*'Dvd Calendar'!$E$2068:$CZ$2068*(('Dvd Calendar'!$E$2070:$CZ$2070='Field Check'!$C$53)*('Field Check'!$C$53&lt;&gt;"")+('Dvd Calendar'!$E$2070:$CZ$2070='Field Check'!$C$54)*('Field Check'!$C$54&lt;&gt;"")+('Dvd Calendar'!$E$2070:$CZ$2070='Field Check'!$C$55)*('Field Check'!$C$55&lt;&gt;"")+('Dvd Calendar'!$E$2070:$CZ$2070='Field Check'!$C$56)*('Field Check'!$C$56&lt;&gt;"")+('Dvd Calendar'!$E$2070:$CZ$2070='Field Check'!$C$57)*('Field Check'!$C$57&lt;&gt;""))*(COUNTIF('Dvd Calendar'!$E$2072:$CZ$2072,'Dvd Calendar'!$E$2065:$CZ$2065)=0)),"")))</f>
        <v/>
      </c>
      <c r="Q238" s="77">
        <f>IF(Q$49="","",IF($B238="","",IFERROR(SUMIFS('Dvd Calendar'!$E$2073:$CZ$2073,'Dvd Calendar'!$E$2072:$CZ$2072,"&gt;"&amp;Q$48,'Dvd Calendar'!$E$2072:$CZ$2072,"&lt;="&amp;Q$49)+SUMPRODUCT(('Dvd Calendar'!$E$2065:$CZ$2065&gt;Q$48)*('Dvd Calendar'!$E$2065:$CZ$2065&lt;=Q$49)*'Dvd Calendar'!$E$2068:$CZ$2068*(('Dvd Calendar'!$E$2070:$CZ$2070='Field Check'!$C$53)*('Field Check'!$C$53&lt;&gt;"")+('Dvd Calendar'!$E$2070:$CZ$2070='Field Check'!$C$54)*('Field Check'!$C$54&lt;&gt;"")+('Dvd Calendar'!$E$2070:$CZ$2070='Field Check'!$C$55)*('Field Check'!$C$55&lt;&gt;"")+('Dvd Calendar'!$E$2070:$CZ$2070='Field Check'!$C$56)*('Field Check'!$C$56&lt;&gt;"")+('Dvd Calendar'!$E$2070:$CZ$2070='Field Check'!$C$57)*('Field Check'!$C$57&lt;&gt;""))*(COUNTIF('Dvd Calendar'!$E$2072:$CZ$2072,'Dvd Calendar'!$E$2065:$CZ$2065)=0)),"")))</f>
        <v/>
      </c>
      <c r="R238" s="77">
        <f>IF(R$49="","",IF($B238="","",IFERROR(SUMIFS('Dvd Calendar'!$E$2073:$CZ$2073,'Dvd Calendar'!$E$2072:$CZ$2072,"&gt;"&amp;R$48,'Dvd Calendar'!$E$2072:$CZ$2072,"&lt;="&amp;R$49)+SUMPRODUCT(('Dvd Calendar'!$E$2065:$CZ$2065&gt;R$48)*('Dvd Calendar'!$E$2065:$CZ$2065&lt;=R$49)*'Dvd Calendar'!$E$2068:$CZ$2068*(('Dvd Calendar'!$E$2070:$CZ$2070='Field Check'!$C$53)*('Field Check'!$C$53&lt;&gt;"")+('Dvd Calendar'!$E$2070:$CZ$2070='Field Check'!$C$54)*('Field Check'!$C$54&lt;&gt;"")+('Dvd Calendar'!$E$2070:$CZ$2070='Field Check'!$C$55)*('Field Check'!$C$55&lt;&gt;"")+('Dvd Calendar'!$E$2070:$CZ$2070='Field Check'!$C$56)*('Field Check'!$C$56&lt;&gt;"")+('Dvd Calendar'!$E$2070:$CZ$2070='Field Check'!$C$57)*('Field Check'!$C$57&lt;&gt;""))*(COUNTIF('Dvd Calendar'!$E$2072:$CZ$2072,'Dvd Calendar'!$E$2065:$CZ$2065)=0)),"")))</f>
        <v/>
      </c>
    </row>
    <row r="239">
      <c r="B239" s="126">
        <f>IF('AS51'!$C$194="","",'AS51'!$C$194)</f>
        <v/>
      </c>
      <c r="C239" s="77">
        <f>IF(C$49="","",IF($B239="","",IFERROR(SUMIFS('Dvd Calendar'!$E$2084:$CZ$2084,'Dvd Calendar'!$E$2083:$CZ$2083,"&gt;"&amp;C$48,'Dvd Calendar'!$E$2083:$CZ$2083,"&lt;="&amp;C$49)+SUMPRODUCT(('Dvd Calendar'!$E$2076:$CZ$2076&gt;C$48)*('Dvd Calendar'!$E$2076:$CZ$2076&lt;=C$49)*'Dvd Calendar'!$E$2079:$CZ$2079*(('Dvd Calendar'!$E$2081:$CZ$2081='Field Check'!$C$53)*('Field Check'!$C$53&lt;&gt;"")+('Dvd Calendar'!$E$2081:$CZ$2081='Field Check'!$C$54)*('Field Check'!$C$54&lt;&gt;"")+('Dvd Calendar'!$E$2081:$CZ$2081='Field Check'!$C$55)*('Field Check'!$C$55&lt;&gt;"")+('Dvd Calendar'!$E$2081:$CZ$2081='Field Check'!$C$56)*('Field Check'!$C$56&lt;&gt;"")+('Dvd Calendar'!$E$2081:$CZ$2081='Field Check'!$C$57)*('Field Check'!$C$57&lt;&gt;""))*(COUNTIF('Dvd Calendar'!$E$2083:$CZ$2083,'Dvd Calendar'!$E$2076:$CZ$2076)=0)),"")))</f>
        <v/>
      </c>
      <c r="D239" s="77">
        <f>IF(D$49="","",IF($B239="","",IFERROR(SUMIFS('Dvd Calendar'!$E$2084:$CZ$2084,'Dvd Calendar'!$E$2083:$CZ$2083,"&gt;"&amp;D$48,'Dvd Calendar'!$E$2083:$CZ$2083,"&lt;="&amp;D$49)+SUMPRODUCT(('Dvd Calendar'!$E$2076:$CZ$2076&gt;D$48)*('Dvd Calendar'!$E$2076:$CZ$2076&lt;=D$49)*'Dvd Calendar'!$E$2079:$CZ$2079*(('Dvd Calendar'!$E$2081:$CZ$2081='Field Check'!$C$53)*('Field Check'!$C$53&lt;&gt;"")+('Dvd Calendar'!$E$2081:$CZ$2081='Field Check'!$C$54)*('Field Check'!$C$54&lt;&gt;"")+('Dvd Calendar'!$E$2081:$CZ$2081='Field Check'!$C$55)*('Field Check'!$C$55&lt;&gt;"")+('Dvd Calendar'!$E$2081:$CZ$2081='Field Check'!$C$56)*('Field Check'!$C$56&lt;&gt;"")+('Dvd Calendar'!$E$2081:$CZ$2081='Field Check'!$C$57)*('Field Check'!$C$57&lt;&gt;""))*(COUNTIF('Dvd Calendar'!$E$2083:$CZ$2083,'Dvd Calendar'!$E$2076:$CZ$2076)=0)),"")))</f>
        <v/>
      </c>
      <c r="E239" s="77">
        <f>IF(E$49="","",IF($B239="","",IFERROR(SUMIFS('Dvd Calendar'!$E$2084:$CZ$2084,'Dvd Calendar'!$E$2083:$CZ$2083,"&gt;"&amp;E$48,'Dvd Calendar'!$E$2083:$CZ$2083,"&lt;="&amp;E$49)+SUMPRODUCT(('Dvd Calendar'!$E$2076:$CZ$2076&gt;E$48)*('Dvd Calendar'!$E$2076:$CZ$2076&lt;=E$49)*'Dvd Calendar'!$E$2079:$CZ$2079*(('Dvd Calendar'!$E$2081:$CZ$2081='Field Check'!$C$53)*('Field Check'!$C$53&lt;&gt;"")+('Dvd Calendar'!$E$2081:$CZ$2081='Field Check'!$C$54)*('Field Check'!$C$54&lt;&gt;"")+('Dvd Calendar'!$E$2081:$CZ$2081='Field Check'!$C$55)*('Field Check'!$C$55&lt;&gt;"")+('Dvd Calendar'!$E$2081:$CZ$2081='Field Check'!$C$56)*('Field Check'!$C$56&lt;&gt;"")+('Dvd Calendar'!$E$2081:$CZ$2081='Field Check'!$C$57)*('Field Check'!$C$57&lt;&gt;""))*(COUNTIF('Dvd Calendar'!$E$2083:$CZ$2083,'Dvd Calendar'!$E$2076:$CZ$2076)=0)),"")))</f>
        <v/>
      </c>
      <c r="F239" s="77">
        <f>IF(F$49="","",IF($B239="","",IFERROR(SUMIFS('Dvd Calendar'!$E$2084:$CZ$2084,'Dvd Calendar'!$E$2083:$CZ$2083,"&gt;"&amp;F$48,'Dvd Calendar'!$E$2083:$CZ$2083,"&lt;="&amp;F$49)+SUMPRODUCT(('Dvd Calendar'!$E$2076:$CZ$2076&gt;F$48)*('Dvd Calendar'!$E$2076:$CZ$2076&lt;=F$49)*'Dvd Calendar'!$E$2079:$CZ$2079*(('Dvd Calendar'!$E$2081:$CZ$2081='Field Check'!$C$53)*('Field Check'!$C$53&lt;&gt;"")+('Dvd Calendar'!$E$2081:$CZ$2081='Field Check'!$C$54)*('Field Check'!$C$54&lt;&gt;"")+('Dvd Calendar'!$E$2081:$CZ$2081='Field Check'!$C$55)*('Field Check'!$C$55&lt;&gt;"")+('Dvd Calendar'!$E$2081:$CZ$2081='Field Check'!$C$56)*('Field Check'!$C$56&lt;&gt;"")+('Dvd Calendar'!$E$2081:$CZ$2081='Field Check'!$C$57)*('Field Check'!$C$57&lt;&gt;""))*(COUNTIF('Dvd Calendar'!$E$2083:$CZ$2083,'Dvd Calendar'!$E$2076:$CZ$2076)=0)),"")))</f>
        <v/>
      </c>
      <c r="G239" s="77">
        <f>IF(G$49="","",IF($B239="","",IFERROR(SUMIFS('Dvd Calendar'!$E$2084:$CZ$2084,'Dvd Calendar'!$E$2083:$CZ$2083,"&gt;"&amp;G$48,'Dvd Calendar'!$E$2083:$CZ$2083,"&lt;="&amp;G$49)+SUMPRODUCT(('Dvd Calendar'!$E$2076:$CZ$2076&gt;G$48)*('Dvd Calendar'!$E$2076:$CZ$2076&lt;=G$49)*'Dvd Calendar'!$E$2079:$CZ$2079*(('Dvd Calendar'!$E$2081:$CZ$2081='Field Check'!$C$53)*('Field Check'!$C$53&lt;&gt;"")+('Dvd Calendar'!$E$2081:$CZ$2081='Field Check'!$C$54)*('Field Check'!$C$54&lt;&gt;"")+('Dvd Calendar'!$E$2081:$CZ$2081='Field Check'!$C$55)*('Field Check'!$C$55&lt;&gt;"")+('Dvd Calendar'!$E$2081:$CZ$2081='Field Check'!$C$56)*('Field Check'!$C$56&lt;&gt;"")+('Dvd Calendar'!$E$2081:$CZ$2081='Field Check'!$C$57)*('Field Check'!$C$57&lt;&gt;""))*(COUNTIF('Dvd Calendar'!$E$2083:$CZ$2083,'Dvd Calendar'!$E$2076:$CZ$2076)=0)),"")))</f>
        <v/>
      </c>
      <c r="H239" s="77">
        <f>IF(H$49="","",IF($B239="","",IFERROR(SUMIFS('Dvd Calendar'!$E$2084:$CZ$2084,'Dvd Calendar'!$E$2083:$CZ$2083,"&gt;"&amp;H$48,'Dvd Calendar'!$E$2083:$CZ$2083,"&lt;="&amp;H$49)+SUMPRODUCT(('Dvd Calendar'!$E$2076:$CZ$2076&gt;H$48)*('Dvd Calendar'!$E$2076:$CZ$2076&lt;=H$49)*'Dvd Calendar'!$E$2079:$CZ$2079*(('Dvd Calendar'!$E$2081:$CZ$2081='Field Check'!$C$53)*('Field Check'!$C$53&lt;&gt;"")+('Dvd Calendar'!$E$2081:$CZ$2081='Field Check'!$C$54)*('Field Check'!$C$54&lt;&gt;"")+('Dvd Calendar'!$E$2081:$CZ$2081='Field Check'!$C$55)*('Field Check'!$C$55&lt;&gt;"")+('Dvd Calendar'!$E$2081:$CZ$2081='Field Check'!$C$56)*('Field Check'!$C$56&lt;&gt;"")+('Dvd Calendar'!$E$2081:$CZ$2081='Field Check'!$C$57)*('Field Check'!$C$57&lt;&gt;""))*(COUNTIF('Dvd Calendar'!$E$2083:$CZ$2083,'Dvd Calendar'!$E$2076:$CZ$2076)=0)),"")))</f>
        <v/>
      </c>
      <c r="I239" s="77">
        <f>IF(I$49="","",IF($B239="","",IFERROR(SUMIFS('Dvd Calendar'!$E$2084:$CZ$2084,'Dvd Calendar'!$E$2083:$CZ$2083,"&gt;"&amp;I$48,'Dvd Calendar'!$E$2083:$CZ$2083,"&lt;="&amp;I$49)+SUMPRODUCT(('Dvd Calendar'!$E$2076:$CZ$2076&gt;I$48)*('Dvd Calendar'!$E$2076:$CZ$2076&lt;=I$49)*'Dvd Calendar'!$E$2079:$CZ$2079*(('Dvd Calendar'!$E$2081:$CZ$2081='Field Check'!$C$53)*('Field Check'!$C$53&lt;&gt;"")+('Dvd Calendar'!$E$2081:$CZ$2081='Field Check'!$C$54)*('Field Check'!$C$54&lt;&gt;"")+('Dvd Calendar'!$E$2081:$CZ$2081='Field Check'!$C$55)*('Field Check'!$C$55&lt;&gt;"")+('Dvd Calendar'!$E$2081:$CZ$2081='Field Check'!$C$56)*('Field Check'!$C$56&lt;&gt;"")+('Dvd Calendar'!$E$2081:$CZ$2081='Field Check'!$C$57)*('Field Check'!$C$57&lt;&gt;""))*(COUNTIF('Dvd Calendar'!$E$2083:$CZ$2083,'Dvd Calendar'!$E$2076:$CZ$2076)=0)),"")))</f>
        <v/>
      </c>
      <c r="J239" s="77">
        <f>IF(J$49="","",IF($B239="","",IFERROR(SUMIFS('Dvd Calendar'!$E$2084:$CZ$2084,'Dvd Calendar'!$E$2083:$CZ$2083,"&gt;"&amp;J$48,'Dvd Calendar'!$E$2083:$CZ$2083,"&lt;="&amp;J$49)+SUMPRODUCT(('Dvd Calendar'!$E$2076:$CZ$2076&gt;J$48)*('Dvd Calendar'!$E$2076:$CZ$2076&lt;=J$49)*'Dvd Calendar'!$E$2079:$CZ$2079*(('Dvd Calendar'!$E$2081:$CZ$2081='Field Check'!$C$53)*('Field Check'!$C$53&lt;&gt;"")+('Dvd Calendar'!$E$2081:$CZ$2081='Field Check'!$C$54)*('Field Check'!$C$54&lt;&gt;"")+('Dvd Calendar'!$E$2081:$CZ$2081='Field Check'!$C$55)*('Field Check'!$C$55&lt;&gt;"")+('Dvd Calendar'!$E$2081:$CZ$2081='Field Check'!$C$56)*('Field Check'!$C$56&lt;&gt;"")+('Dvd Calendar'!$E$2081:$CZ$2081='Field Check'!$C$57)*('Field Check'!$C$57&lt;&gt;""))*(COUNTIF('Dvd Calendar'!$E$2083:$CZ$2083,'Dvd Calendar'!$E$2076:$CZ$2076)=0)),"")))</f>
        <v/>
      </c>
      <c r="K239" s="77">
        <f>IF(K$49="","",IF($B239="","",IFERROR(SUMIFS('Dvd Calendar'!$E$2084:$CZ$2084,'Dvd Calendar'!$E$2083:$CZ$2083,"&gt;"&amp;K$48,'Dvd Calendar'!$E$2083:$CZ$2083,"&lt;="&amp;K$49)+SUMPRODUCT(('Dvd Calendar'!$E$2076:$CZ$2076&gt;K$48)*('Dvd Calendar'!$E$2076:$CZ$2076&lt;=K$49)*'Dvd Calendar'!$E$2079:$CZ$2079*(('Dvd Calendar'!$E$2081:$CZ$2081='Field Check'!$C$53)*('Field Check'!$C$53&lt;&gt;"")+('Dvd Calendar'!$E$2081:$CZ$2081='Field Check'!$C$54)*('Field Check'!$C$54&lt;&gt;"")+('Dvd Calendar'!$E$2081:$CZ$2081='Field Check'!$C$55)*('Field Check'!$C$55&lt;&gt;"")+('Dvd Calendar'!$E$2081:$CZ$2081='Field Check'!$C$56)*('Field Check'!$C$56&lt;&gt;"")+('Dvd Calendar'!$E$2081:$CZ$2081='Field Check'!$C$57)*('Field Check'!$C$57&lt;&gt;""))*(COUNTIF('Dvd Calendar'!$E$2083:$CZ$2083,'Dvd Calendar'!$E$2076:$CZ$2076)=0)),"")))</f>
        <v/>
      </c>
      <c r="L239" s="77">
        <f>IF(L$49="","",IF($B239="","",IFERROR(SUMIFS('Dvd Calendar'!$E$2084:$CZ$2084,'Dvd Calendar'!$E$2083:$CZ$2083,"&gt;"&amp;L$48,'Dvd Calendar'!$E$2083:$CZ$2083,"&lt;="&amp;L$49)+SUMPRODUCT(('Dvd Calendar'!$E$2076:$CZ$2076&gt;L$48)*('Dvd Calendar'!$E$2076:$CZ$2076&lt;=L$49)*'Dvd Calendar'!$E$2079:$CZ$2079*(('Dvd Calendar'!$E$2081:$CZ$2081='Field Check'!$C$53)*('Field Check'!$C$53&lt;&gt;"")+('Dvd Calendar'!$E$2081:$CZ$2081='Field Check'!$C$54)*('Field Check'!$C$54&lt;&gt;"")+('Dvd Calendar'!$E$2081:$CZ$2081='Field Check'!$C$55)*('Field Check'!$C$55&lt;&gt;"")+('Dvd Calendar'!$E$2081:$CZ$2081='Field Check'!$C$56)*('Field Check'!$C$56&lt;&gt;"")+('Dvd Calendar'!$E$2081:$CZ$2081='Field Check'!$C$57)*('Field Check'!$C$57&lt;&gt;""))*(COUNTIF('Dvd Calendar'!$E$2083:$CZ$2083,'Dvd Calendar'!$E$2076:$CZ$2076)=0)),"")))</f>
        <v/>
      </c>
      <c r="M239" s="77">
        <f>IF(M$49="","",IF($B239="","",IFERROR(SUMIFS('Dvd Calendar'!$E$2084:$CZ$2084,'Dvd Calendar'!$E$2083:$CZ$2083,"&gt;"&amp;M$48,'Dvd Calendar'!$E$2083:$CZ$2083,"&lt;="&amp;M$49)+SUMPRODUCT(('Dvd Calendar'!$E$2076:$CZ$2076&gt;M$48)*('Dvd Calendar'!$E$2076:$CZ$2076&lt;=M$49)*'Dvd Calendar'!$E$2079:$CZ$2079*(('Dvd Calendar'!$E$2081:$CZ$2081='Field Check'!$C$53)*('Field Check'!$C$53&lt;&gt;"")+('Dvd Calendar'!$E$2081:$CZ$2081='Field Check'!$C$54)*('Field Check'!$C$54&lt;&gt;"")+('Dvd Calendar'!$E$2081:$CZ$2081='Field Check'!$C$55)*('Field Check'!$C$55&lt;&gt;"")+('Dvd Calendar'!$E$2081:$CZ$2081='Field Check'!$C$56)*('Field Check'!$C$56&lt;&gt;"")+('Dvd Calendar'!$E$2081:$CZ$2081='Field Check'!$C$57)*('Field Check'!$C$57&lt;&gt;""))*(COUNTIF('Dvd Calendar'!$E$2083:$CZ$2083,'Dvd Calendar'!$E$2076:$CZ$2076)=0)),"")))</f>
        <v/>
      </c>
      <c r="N239" s="77">
        <f>IF(N$49="","",IF($B239="","",IFERROR(SUMIFS('Dvd Calendar'!$E$2084:$CZ$2084,'Dvd Calendar'!$E$2083:$CZ$2083,"&gt;"&amp;N$48,'Dvd Calendar'!$E$2083:$CZ$2083,"&lt;="&amp;N$49)+SUMPRODUCT(('Dvd Calendar'!$E$2076:$CZ$2076&gt;N$48)*('Dvd Calendar'!$E$2076:$CZ$2076&lt;=N$49)*'Dvd Calendar'!$E$2079:$CZ$2079*(('Dvd Calendar'!$E$2081:$CZ$2081='Field Check'!$C$53)*('Field Check'!$C$53&lt;&gt;"")+('Dvd Calendar'!$E$2081:$CZ$2081='Field Check'!$C$54)*('Field Check'!$C$54&lt;&gt;"")+('Dvd Calendar'!$E$2081:$CZ$2081='Field Check'!$C$55)*('Field Check'!$C$55&lt;&gt;"")+('Dvd Calendar'!$E$2081:$CZ$2081='Field Check'!$C$56)*('Field Check'!$C$56&lt;&gt;"")+('Dvd Calendar'!$E$2081:$CZ$2081='Field Check'!$C$57)*('Field Check'!$C$57&lt;&gt;""))*(COUNTIF('Dvd Calendar'!$E$2083:$CZ$2083,'Dvd Calendar'!$E$2076:$CZ$2076)=0)),"")))</f>
        <v/>
      </c>
      <c r="O239" s="77">
        <f>IF(O$49="","",IF($B239="","",IFERROR(SUMIFS('Dvd Calendar'!$E$2084:$CZ$2084,'Dvd Calendar'!$E$2083:$CZ$2083,"&gt;"&amp;O$48,'Dvd Calendar'!$E$2083:$CZ$2083,"&lt;="&amp;O$49)+SUMPRODUCT(('Dvd Calendar'!$E$2076:$CZ$2076&gt;O$48)*('Dvd Calendar'!$E$2076:$CZ$2076&lt;=O$49)*'Dvd Calendar'!$E$2079:$CZ$2079*(('Dvd Calendar'!$E$2081:$CZ$2081='Field Check'!$C$53)*('Field Check'!$C$53&lt;&gt;"")+('Dvd Calendar'!$E$2081:$CZ$2081='Field Check'!$C$54)*('Field Check'!$C$54&lt;&gt;"")+('Dvd Calendar'!$E$2081:$CZ$2081='Field Check'!$C$55)*('Field Check'!$C$55&lt;&gt;"")+('Dvd Calendar'!$E$2081:$CZ$2081='Field Check'!$C$56)*('Field Check'!$C$56&lt;&gt;"")+('Dvd Calendar'!$E$2081:$CZ$2081='Field Check'!$C$57)*('Field Check'!$C$57&lt;&gt;""))*(COUNTIF('Dvd Calendar'!$E$2083:$CZ$2083,'Dvd Calendar'!$E$2076:$CZ$2076)=0)),"")))</f>
        <v/>
      </c>
      <c r="P239" s="77">
        <f>IF(P$49="","",IF($B239="","",IFERROR(SUMIFS('Dvd Calendar'!$E$2084:$CZ$2084,'Dvd Calendar'!$E$2083:$CZ$2083,"&gt;"&amp;P$48,'Dvd Calendar'!$E$2083:$CZ$2083,"&lt;="&amp;P$49)+SUMPRODUCT(('Dvd Calendar'!$E$2076:$CZ$2076&gt;P$48)*('Dvd Calendar'!$E$2076:$CZ$2076&lt;=P$49)*'Dvd Calendar'!$E$2079:$CZ$2079*(('Dvd Calendar'!$E$2081:$CZ$2081='Field Check'!$C$53)*('Field Check'!$C$53&lt;&gt;"")+('Dvd Calendar'!$E$2081:$CZ$2081='Field Check'!$C$54)*('Field Check'!$C$54&lt;&gt;"")+('Dvd Calendar'!$E$2081:$CZ$2081='Field Check'!$C$55)*('Field Check'!$C$55&lt;&gt;"")+('Dvd Calendar'!$E$2081:$CZ$2081='Field Check'!$C$56)*('Field Check'!$C$56&lt;&gt;"")+('Dvd Calendar'!$E$2081:$CZ$2081='Field Check'!$C$57)*('Field Check'!$C$57&lt;&gt;""))*(COUNTIF('Dvd Calendar'!$E$2083:$CZ$2083,'Dvd Calendar'!$E$2076:$CZ$2076)=0)),"")))</f>
        <v/>
      </c>
      <c r="Q239" s="77">
        <f>IF(Q$49="","",IF($B239="","",IFERROR(SUMIFS('Dvd Calendar'!$E$2084:$CZ$2084,'Dvd Calendar'!$E$2083:$CZ$2083,"&gt;"&amp;Q$48,'Dvd Calendar'!$E$2083:$CZ$2083,"&lt;="&amp;Q$49)+SUMPRODUCT(('Dvd Calendar'!$E$2076:$CZ$2076&gt;Q$48)*('Dvd Calendar'!$E$2076:$CZ$2076&lt;=Q$49)*'Dvd Calendar'!$E$2079:$CZ$2079*(('Dvd Calendar'!$E$2081:$CZ$2081='Field Check'!$C$53)*('Field Check'!$C$53&lt;&gt;"")+('Dvd Calendar'!$E$2081:$CZ$2081='Field Check'!$C$54)*('Field Check'!$C$54&lt;&gt;"")+('Dvd Calendar'!$E$2081:$CZ$2081='Field Check'!$C$55)*('Field Check'!$C$55&lt;&gt;"")+('Dvd Calendar'!$E$2081:$CZ$2081='Field Check'!$C$56)*('Field Check'!$C$56&lt;&gt;"")+('Dvd Calendar'!$E$2081:$CZ$2081='Field Check'!$C$57)*('Field Check'!$C$57&lt;&gt;""))*(COUNTIF('Dvd Calendar'!$E$2083:$CZ$2083,'Dvd Calendar'!$E$2076:$CZ$2076)=0)),"")))</f>
        <v/>
      </c>
      <c r="R239" s="77">
        <f>IF(R$49="","",IF($B239="","",IFERROR(SUMIFS('Dvd Calendar'!$E$2084:$CZ$2084,'Dvd Calendar'!$E$2083:$CZ$2083,"&gt;"&amp;R$48,'Dvd Calendar'!$E$2083:$CZ$2083,"&lt;="&amp;R$49)+SUMPRODUCT(('Dvd Calendar'!$E$2076:$CZ$2076&gt;R$48)*('Dvd Calendar'!$E$2076:$CZ$2076&lt;=R$49)*'Dvd Calendar'!$E$2079:$CZ$2079*(('Dvd Calendar'!$E$2081:$CZ$2081='Field Check'!$C$53)*('Field Check'!$C$53&lt;&gt;"")+('Dvd Calendar'!$E$2081:$CZ$2081='Field Check'!$C$54)*('Field Check'!$C$54&lt;&gt;"")+('Dvd Calendar'!$E$2081:$CZ$2081='Field Check'!$C$55)*('Field Check'!$C$55&lt;&gt;"")+('Dvd Calendar'!$E$2081:$CZ$2081='Field Check'!$C$56)*('Field Check'!$C$56&lt;&gt;"")+('Dvd Calendar'!$E$2081:$CZ$2081='Field Check'!$C$57)*('Field Check'!$C$57&lt;&gt;""))*(COUNTIF('Dvd Calendar'!$E$2083:$CZ$2083,'Dvd Calendar'!$E$2076:$CZ$2076)=0)),"")))</f>
        <v/>
      </c>
    </row>
    <row r="240">
      <c r="B240" s="126">
        <f>IF('AS51'!$C$195="","",'AS51'!$C$195)</f>
        <v/>
      </c>
      <c r="C240" s="77">
        <f>IF(C$49="","",IF($B240="","",IFERROR(SUMIFS('Dvd Calendar'!$E$2095:$CZ$2095,'Dvd Calendar'!$E$2094:$CZ$2094,"&gt;"&amp;C$48,'Dvd Calendar'!$E$2094:$CZ$2094,"&lt;="&amp;C$49)+SUMPRODUCT(('Dvd Calendar'!$E$2087:$CZ$2087&gt;C$48)*('Dvd Calendar'!$E$2087:$CZ$2087&lt;=C$49)*'Dvd Calendar'!$E$2090:$CZ$2090*(('Dvd Calendar'!$E$2092:$CZ$2092='Field Check'!$C$53)*('Field Check'!$C$53&lt;&gt;"")+('Dvd Calendar'!$E$2092:$CZ$2092='Field Check'!$C$54)*('Field Check'!$C$54&lt;&gt;"")+('Dvd Calendar'!$E$2092:$CZ$2092='Field Check'!$C$55)*('Field Check'!$C$55&lt;&gt;"")+('Dvd Calendar'!$E$2092:$CZ$2092='Field Check'!$C$56)*('Field Check'!$C$56&lt;&gt;"")+('Dvd Calendar'!$E$2092:$CZ$2092='Field Check'!$C$57)*('Field Check'!$C$57&lt;&gt;""))*(COUNTIF('Dvd Calendar'!$E$2094:$CZ$2094,'Dvd Calendar'!$E$2087:$CZ$2087)=0)),"")))</f>
        <v/>
      </c>
      <c r="D240" s="77">
        <f>IF(D$49="","",IF($B240="","",IFERROR(SUMIFS('Dvd Calendar'!$E$2095:$CZ$2095,'Dvd Calendar'!$E$2094:$CZ$2094,"&gt;"&amp;D$48,'Dvd Calendar'!$E$2094:$CZ$2094,"&lt;="&amp;D$49)+SUMPRODUCT(('Dvd Calendar'!$E$2087:$CZ$2087&gt;D$48)*('Dvd Calendar'!$E$2087:$CZ$2087&lt;=D$49)*'Dvd Calendar'!$E$2090:$CZ$2090*(('Dvd Calendar'!$E$2092:$CZ$2092='Field Check'!$C$53)*('Field Check'!$C$53&lt;&gt;"")+('Dvd Calendar'!$E$2092:$CZ$2092='Field Check'!$C$54)*('Field Check'!$C$54&lt;&gt;"")+('Dvd Calendar'!$E$2092:$CZ$2092='Field Check'!$C$55)*('Field Check'!$C$55&lt;&gt;"")+('Dvd Calendar'!$E$2092:$CZ$2092='Field Check'!$C$56)*('Field Check'!$C$56&lt;&gt;"")+('Dvd Calendar'!$E$2092:$CZ$2092='Field Check'!$C$57)*('Field Check'!$C$57&lt;&gt;""))*(COUNTIF('Dvd Calendar'!$E$2094:$CZ$2094,'Dvd Calendar'!$E$2087:$CZ$2087)=0)),"")))</f>
        <v/>
      </c>
      <c r="E240" s="77">
        <f>IF(E$49="","",IF($B240="","",IFERROR(SUMIFS('Dvd Calendar'!$E$2095:$CZ$2095,'Dvd Calendar'!$E$2094:$CZ$2094,"&gt;"&amp;E$48,'Dvd Calendar'!$E$2094:$CZ$2094,"&lt;="&amp;E$49)+SUMPRODUCT(('Dvd Calendar'!$E$2087:$CZ$2087&gt;E$48)*('Dvd Calendar'!$E$2087:$CZ$2087&lt;=E$49)*'Dvd Calendar'!$E$2090:$CZ$2090*(('Dvd Calendar'!$E$2092:$CZ$2092='Field Check'!$C$53)*('Field Check'!$C$53&lt;&gt;"")+('Dvd Calendar'!$E$2092:$CZ$2092='Field Check'!$C$54)*('Field Check'!$C$54&lt;&gt;"")+('Dvd Calendar'!$E$2092:$CZ$2092='Field Check'!$C$55)*('Field Check'!$C$55&lt;&gt;"")+('Dvd Calendar'!$E$2092:$CZ$2092='Field Check'!$C$56)*('Field Check'!$C$56&lt;&gt;"")+('Dvd Calendar'!$E$2092:$CZ$2092='Field Check'!$C$57)*('Field Check'!$C$57&lt;&gt;""))*(COUNTIF('Dvd Calendar'!$E$2094:$CZ$2094,'Dvd Calendar'!$E$2087:$CZ$2087)=0)),"")))</f>
        <v/>
      </c>
      <c r="F240" s="77">
        <f>IF(F$49="","",IF($B240="","",IFERROR(SUMIFS('Dvd Calendar'!$E$2095:$CZ$2095,'Dvd Calendar'!$E$2094:$CZ$2094,"&gt;"&amp;F$48,'Dvd Calendar'!$E$2094:$CZ$2094,"&lt;="&amp;F$49)+SUMPRODUCT(('Dvd Calendar'!$E$2087:$CZ$2087&gt;F$48)*('Dvd Calendar'!$E$2087:$CZ$2087&lt;=F$49)*'Dvd Calendar'!$E$2090:$CZ$2090*(('Dvd Calendar'!$E$2092:$CZ$2092='Field Check'!$C$53)*('Field Check'!$C$53&lt;&gt;"")+('Dvd Calendar'!$E$2092:$CZ$2092='Field Check'!$C$54)*('Field Check'!$C$54&lt;&gt;"")+('Dvd Calendar'!$E$2092:$CZ$2092='Field Check'!$C$55)*('Field Check'!$C$55&lt;&gt;"")+('Dvd Calendar'!$E$2092:$CZ$2092='Field Check'!$C$56)*('Field Check'!$C$56&lt;&gt;"")+('Dvd Calendar'!$E$2092:$CZ$2092='Field Check'!$C$57)*('Field Check'!$C$57&lt;&gt;""))*(COUNTIF('Dvd Calendar'!$E$2094:$CZ$2094,'Dvd Calendar'!$E$2087:$CZ$2087)=0)),"")))</f>
        <v/>
      </c>
      <c r="G240" s="77">
        <f>IF(G$49="","",IF($B240="","",IFERROR(SUMIFS('Dvd Calendar'!$E$2095:$CZ$2095,'Dvd Calendar'!$E$2094:$CZ$2094,"&gt;"&amp;G$48,'Dvd Calendar'!$E$2094:$CZ$2094,"&lt;="&amp;G$49)+SUMPRODUCT(('Dvd Calendar'!$E$2087:$CZ$2087&gt;G$48)*('Dvd Calendar'!$E$2087:$CZ$2087&lt;=G$49)*'Dvd Calendar'!$E$2090:$CZ$2090*(('Dvd Calendar'!$E$2092:$CZ$2092='Field Check'!$C$53)*('Field Check'!$C$53&lt;&gt;"")+('Dvd Calendar'!$E$2092:$CZ$2092='Field Check'!$C$54)*('Field Check'!$C$54&lt;&gt;"")+('Dvd Calendar'!$E$2092:$CZ$2092='Field Check'!$C$55)*('Field Check'!$C$55&lt;&gt;"")+('Dvd Calendar'!$E$2092:$CZ$2092='Field Check'!$C$56)*('Field Check'!$C$56&lt;&gt;"")+('Dvd Calendar'!$E$2092:$CZ$2092='Field Check'!$C$57)*('Field Check'!$C$57&lt;&gt;""))*(COUNTIF('Dvd Calendar'!$E$2094:$CZ$2094,'Dvd Calendar'!$E$2087:$CZ$2087)=0)),"")))</f>
        <v/>
      </c>
      <c r="H240" s="77">
        <f>IF(H$49="","",IF($B240="","",IFERROR(SUMIFS('Dvd Calendar'!$E$2095:$CZ$2095,'Dvd Calendar'!$E$2094:$CZ$2094,"&gt;"&amp;H$48,'Dvd Calendar'!$E$2094:$CZ$2094,"&lt;="&amp;H$49)+SUMPRODUCT(('Dvd Calendar'!$E$2087:$CZ$2087&gt;H$48)*('Dvd Calendar'!$E$2087:$CZ$2087&lt;=H$49)*'Dvd Calendar'!$E$2090:$CZ$2090*(('Dvd Calendar'!$E$2092:$CZ$2092='Field Check'!$C$53)*('Field Check'!$C$53&lt;&gt;"")+('Dvd Calendar'!$E$2092:$CZ$2092='Field Check'!$C$54)*('Field Check'!$C$54&lt;&gt;"")+('Dvd Calendar'!$E$2092:$CZ$2092='Field Check'!$C$55)*('Field Check'!$C$55&lt;&gt;"")+('Dvd Calendar'!$E$2092:$CZ$2092='Field Check'!$C$56)*('Field Check'!$C$56&lt;&gt;"")+('Dvd Calendar'!$E$2092:$CZ$2092='Field Check'!$C$57)*('Field Check'!$C$57&lt;&gt;""))*(COUNTIF('Dvd Calendar'!$E$2094:$CZ$2094,'Dvd Calendar'!$E$2087:$CZ$2087)=0)),"")))</f>
        <v/>
      </c>
      <c r="I240" s="77">
        <f>IF(I$49="","",IF($B240="","",IFERROR(SUMIFS('Dvd Calendar'!$E$2095:$CZ$2095,'Dvd Calendar'!$E$2094:$CZ$2094,"&gt;"&amp;I$48,'Dvd Calendar'!$E$2094:$CZ$2094,"&lt;="&amp;I$49)+SUMPRODUCT(('Dvd Calendar'!$E$2087:$CZ$2087&gt;I$48)*('Dvd Calendar'!$E$2087:$CZ$2087&lt;=I$49)*'Dvd Calendar'!$E$2090:$CZ$2090*(('Dvd Calendar'!$E$2092:$CZ$2092='Field Check'!$C$53)*('Field Check'!$C$53&lt;&gt;"")+('Dvd Calendar'!$E$2092:$CZ$2092='Field Check'!$C$54)*('Field Check'!$C$54&lt;&gt;"")+('Dvd Calendar'!$E$2092:$CZ$2092='Field Check'!$C$55)*('Field Check'!$C$55&lt;&gt;"")+('Dvd Calendar'!$E$2092:$CZ$2092='Field Check'!$C$56)*('Field Check'!$C$56&lt;&gt;"")+('Dvd Calendar'!$E$2092:$CZ$2092='Field Check'!$C$57)*('Field Check'!$C$57&lt;&gt;""))*(COUNTIF('Dvd Calendar'!$E$2094:$CZ$2094,'Dvd Calendar'!$E$2087:$CZ$2087)=0)),"")))</f>
        <v/>
      </c>
      <c r="J240" s="77">
        <f>IF(J$49="","",IF($B240="","",IFERROR(SUMIFS('Dvd Calendar'!$E$2095:$CZ$2095,'Dvd Calendar'!$E$2094:$CZ$2094,"&gt;"&amp;J$48,'Dvd Calendar'!$E$2094:$CZ$2094,"&lt;="&amp;J$49)+SUMPRODUCT(('Dvd Calendar'!$E$2087:$CZ$2087&gt;J$48)*('Dvd Calendar'!$E$2087:$CZ$2087&lt;=J$49)*'Dvd Calendar'!$E$2090:$CZ$2090*(('Dvd Calendar'!$E$2092:$CZ$2092='Field Check'!$C$53)*('Field Check'!$C$53&lt;&gt;"")+('Dvd Calendar'!$E$2092:$CZ$2092='Field Check'!$C$54)*('Field Check'!$C$54&lt;&gt;"")+('Dvd Calendar'!$E$2092:$CZ$2092='Field Check'!$C$55)*('Field Check'!$C$55&lt;&gt;"")+('Dvd Calendar'!$E$2092:$CZ$2092='Field Check'!$C$56)*('Field Check'!$C$56&lt;&gt;"")+('Dvd Calendar'!$E$2092:$CZ$2092='Field Check'!$C$57)*('Field Check'!$C$57&lt;&gt;""))*(COUNTIF('Dvd Calendar'!$E$2094:$CZ$2094,'Dvd Calendar'!$E$2087:$CZ$2087)=0)),"")))</f>
        <v/>
      </c>
      <c r="K240" s="77">
        <f>IF(K$49="","",IF($B240="","",IFERROR(SUMIFS('Dvd Calendar'!$E$2095:$CZ$2095,'Dvd Calendar'!$E$2094:$CZ$2094,"&gt;"&amp;K$48,'Dvd Calendar'!$E$2094:$CZ$2094,"&lt;="&amp;K$49)+SUMPRODUCT(('Dvd Calendar'!$E$2087:$CZ$2087&gt;K$48)*('Dvd Calendar'!$E$2087:$CZ$2087&lt;=K$49)*'Dvd Calendar'!$E$2090:$CZ$2090*(('Dvd Calendar'!$E$2092:$CZ$2092='Field Check'!$C$53)*('Field Check'!$C$53&lt;&gt;"")+('Dvd Calendar'!$E$2092:$CZ$2092='Field Check'!$C$54)*('Field Check'!$C$54&lt;&gt;"")+('Dvd Calendar'!$E$2092:$CZ$2092='Field Check'!$C$55)*('Field Check'!$C$55&lt;&gt;"")+('Dvd Calendar'!$E$2092:$CZ$2092='Field Check'!$C$56)*('Field Check'!$C$56&lt;&gt;"")+('Dvd Calendar'!$E$2092:$CZ$2092='Field Check'!$C$57)*('Field Check'!$C$57&lt;&gt;""))*(COUNTIF('Dvd Calendar'!$E$2094:$CZ$2094,'Dvd Calendar'!$E$2087:$CZ$2087)=0)),"")))</f>
        <v/>
      </c>
      <c r="L240" s="77">
        <f>IF(L$49="","",IF($B240="","",IFERROR(SUMIFS('Dvd Calendar'!$E$2095:$CZ$2095,'Dvd Calendar'!$E$2094:$CZ$2094,"&gt;"&amp;L$48,'Dvd Calendar'!$E$2094:$CZ$2094,"&lt;="&amp;L$49)+SUMPRODUCT(('Dvd Calendar'!$E$2087:$CZ$2087&gt;L$48)*('Dvd Calendar'!$E$2087:$CZ$2087&lt;=L$49)*'Dvd Calendar'!$E$2090:$CZ$2090*(('Dvd Calendar'!$E$2092:$CZ$2092='Field Check'!$C$53)*('Field Check'!$C$53&lt;&gt;"")+('Dvd Calendar'!$E$2092:$CZ$2092='Field Check'!$C$54)*('Field Check'!$C$54&lt;&gt;"")+('Dvd Calendar'!$E$2092:$CZ$2092='Field Check'!$C$55)*('Field Check'!$C$55&lt;&gt;"")+('Dvd Calendar'!$E$2092:$CZ$2092='Field Check'!$C$56)*('Field Check'!$C$56&lt;&gt;"")+('Dvd Calendar'!$E$2092:$CZ$2092='Field Check'!$C$57)*('Field Check'!$C$57&lt;&gt;""))*(COUNTIF('Dvd Calendar'!$E$2094:$CZ$2094,'Dvd Calendar'!$E$2087:$CZ$2087)=0)),"")))</f>
        <v/>
      </c>
      <c r="M240" s="77">
        <f>IF(M$49="","",IF($B240="","",IFERROR(SUMIFS('Dvd Calendar'!$E$2095:$CZ$2095,'Dvd Calendar'!$E$2094:$CZ$2094,"&gt;"&amp;M$48,'Dvd Calendar'!$E$2094:$CZ$2094,"&lt;="&amp;M$49)+SUMPRODUCT(('Dvd Calendar'!$E$2087:$CZ$2087&gt;M$48)*('Dvd Calendar'!$E$2087:$CZ$2087&lt;=M$49)*'Dvd Calendar'!$E$2090:$CZ$2090*(('Dvd Calendar'!$E$2092:$CZ$2092='Field Check'!$C$53)*('Field Check'!$C$53&lt;&gt;"")+('Dvd Calendar'!$E$2092:$CZ$2092='Field Check'!$C$54)*('Field Check'!$C$54&lt;&gt;"")+('Dvd Calendar'!$E$2092:$CZ$2092='Field Check'!$C$55)*('Field Check'!$C$55&lt;&gt;"")+('Dvd Calendar'!$E$2092:$CZ$2092='Field Check'!$C$56)*('Field Check'!$C$56&lt;&gt;"")+('Dvd Calendar'!$E$2092:$CZ$2092='Field Check'!$C$57)*('Field Check'!$C$57&lt;&gt;""))*(COUNTIF('Dvd Calendar'!$E$2094:$CZ$2094,'Dvd Calendar'!$E$2087:$CZ$2087)=0)),"")))</f>
        <v/>
      </c>
      <c r="N240" s="77">
        <f>IF(N$49="","",IF($B240="","",IFERROR(SUMIFS('Dvd Calendar'!$E$2095:$CZ$2095,'Dvd Calendar'!$E$2094:$CZ$2094,"&gt;"&amp;N$48,'Dvd Calendar'!$E$2094:$CZ$2094,"&lt;="&amp;N$49)+SUMPRODUCT(('Dvd Calendar'!$E$2087:$CZ$2087&gt;N$48)*('Dvd Calendar'!$E$2087:$CZ$2087&lt;=N$49)*'Dvd Calendar'!$E$2090:$CZ$2090*(('Dvd Calendar'!$E$2092:$CZ$2092='Field Check'!$C$53)*('Field Check'!$C$53&lt;&gt;"")+('Dvd Calendar'!$E$2092:$CZ$2092='Field Check'!$C$54)*('Field Check'!$C$54&lt;&gt;"")+('Dvd Calendar'!$E$2092:$CZ$2092='Field Check'!$C$55)*('Field Check'!$C$55&lt;&gt;"")+('Dvd Calendar'!$E$2092:$CZ$2092='Field Check'!$C$56)*('Field Check'!$C$56&lt;&gt;"")+('Dvd Calendar'!$E$2092:$CZ$2092='Field Check'!$C$57)*('Field Check'!$C$57&lt;&gt;""))*(COUNTIF('Dvd Calendar'!$E$2094:$CZ$2094,'Dvd Calendar'!$E$2087:$CZ$2087)=0)),"")))</f>
        <v/>
      </c>
      <c r="O240" s="77">
        <f>IF(O$49="","",IF($B240="","",IFERROR(SUMIFS('Dvd Calendar'!$E$2095:$CZ$2095,'Dvd Calendar'!$E$2094:$CZ$2094,"&gt;"&amp;O$48,'Dvd Calendar'!$E$2094:$CZ$2094,"&lt;="&amp;O$49)+SUMPRODUCT(('Dvd Calendar'!$E$2087:$CZ$2087&gt;O$48)*('Dvd Calendar'!$E$2087:$CZ$2087&lt;=O$49)*'Dvd Calendar'!$E$2090:$CZ$2090*(('Dvd Calendar'!$E$2092:$CZ$2092='Field Check'!$C$53)*('Field Check'!$C$53&lt;&gt;"")+('Dvd Calendar'!$E$2092:$CZ$2092='Field Check'!$C$54)*('Field Check'!$C$54&lt;&gt;"")+('Dvd Calendar'!$E$2092:$CZ$2092='Field Check'!$C$55)*('Field Check'!$C$55&lt;&gt;"")+('Dvd Calendar'!$E$2092:$CZ$2092='Field Check'!$C$56)*('Field Check'!$C$56&lt;&gt;"")+('Dvd Calendar'!$E$2092:$CZ$2092='Field Check'!$C$57)*('Field Check'!$C$57&lt;&gt;""))*(COUNTIF('Dvd Calendar'!$E$2094:$CZ$2094,'Dvd Calendar'!$E$2087:$CZ$2087)=0)),"")))</f>
        <v/>
      </c>
      <c r="P240" s="77">
        <f>IF(P$49="","",IF($B240="","",IFERROR(SUMIFS('Dvd Calendar'!$E$2095:$CZ$2095,'Dvd Calendar'!$E$2094:$CZ$2094,"&gt;"&amp;P$48,'Dvd Calendar'!$E$2094:$CZ$2094,"&lt;="&amp;P$49)+SUMPRODUCT(('Dvd Calendar'!$E$2087:$CZ$2087&gt;P$48)*('Dvd Calendar'!$E$2087:$CZ$2087&lt;=P$49)*'Dvd Calendar'!$E$2090:$CZ$2090*(('Dvd Calendar'!$E$2092:$CZ$2092='Field Check'!$C$53)*('Field Check'!$C$53&lt;&gt;"")+('Dvd Calendar'!$E$2092:$CZ$2092='Field Check'!$C$54)*('Field Check'!$C$54&lt;&gt;"")+('Dvd Calendar'!$E$2092:$CZ$2092='Field Check'!$C$55)*('Field Check'!$C$55&lt;&gt;"")+('Dvd Calendar'!$E$2092:$CZ$2092='Field Check'!$C$56)*('Field Check'!$C$56&lt;&gt;"")+('Dvd Calendar'!$E$2092:$CZ$2092='Field Check'!$C$57)*('Field Check'!$C$57&lt;&gt;""))*(COUNTIF('Dvd Calendar'!$E$2094:$CZ$2094,'Dvd Calendar'!$E$2087:$CZ$2087)=0)),"")))</f>
        <v/>
      </c>
      <c r="Q240" s="77">
        <f>IF(Q$49="","",IF($B240="","",IFERROR(SUMIFS('Dvd Calendar'!$E$2095:$CZ$2095,'Dvd Calendar'!$E$2094:$CZ$2094,"&gt;"&amp;Q$48,'Dvd Calendar'!$E$2094:$CZ$2094,"&lt;="&amp;Q$49)+SUMPRODUCT(('Dvd Calendar'!$E$2087:$CZ$2087&gt;Q$48)*('Dvd Calendar'!$E$2087:$CZ$2087&lt;=Q$49)*'Dvd Calendar'!$E$2090:$CZ$2090*(('Dvd Calendar'!$E$2092:$CZ$2092='Field Check'!$C$53)*('Field Check'!$C$53&lt;&gt;"")+('Dvd Calendar'!$E$2092:$CZ$2092='Field Check'!$C$54)*('Field Check'!$C$54&lt;&gt;"")+('Dvd Calendar'!$E$2092:$CZ$2092='Field Check'!$C$55)*('Field Check'!$C$55&lt;&gt;"")+('Dvd Calendar'!$E$2092:$CZ$2092='Field Check'!$C$56)*('Field Check'!$C$56&lt;&gt;"")+('Dvd Calendar'!$E$2092:$CZ$2092='Field Check'!$C$57)*('Field Check'!$C$57&lt;&gt;""))*(COUNTIF('Dvd Calendar'!$E$2094:$CZ$2094,'Dvd Calendar'!$E$2087:$CZ$2087)=0)),"")))</f>
        <v/>
      </c>
      <c r="R240" s="77">
        <f>IF(R$49="","",IF($B240="","",IFERROR(SUMIFS('Dvd Calendar'!$E$2095:$CZ$2095,'Dvd Calendar'!$E$2094:$CZ$2094,"&gt;"&amp;R$48,'Dvd Calendar'!$E$2094:$CZ$2094,"&lt;="&amp;R$49)+SUMPRODUCT(('Dvd Calendar'!$E$2087:$CZ$2087&gt;R$48)*('Dvd Calendar'!$E$2087:$CZ$2087&lt;=R$49)*'Dvd Calendar'!$E$2090:$CZ$2090*(('Dvd Calendar'!$E$2092:$CZ$2092='Field Check'!$C$53)*('Field Check'!$C$53&lt;&gt;"")+('Dvd Calendar'!$E$2092:$CZ$2092='Field Check'!$C$54)*('Field Check'!$C$54&lt;&gt;"")+('Dvd Calendar'!$E$2092:$CZ$2092='Field Check'!$C$55)*('Field Check'!$C$55&lt;&gt;"")+('Dvd Calendar'!$E$2092:$CZ$2092='Field Check'!$C$56)*('Field Check'!$C$56&lt;&gt;"")+('Dvd Calendar'!$E$2092:$CZ$2092='Field Check'!$C$57)*('Field Check'!$C$57&lt;&gt;""))*(COUNTIF('Dvd Calendar'!$E$2094:$CZ$2094,'Dvd Calendar'!$E$2087:$CZ$2087)=0)),"")))</f>
        <v/>
      </c>
    </row>
    <row r="241">
      <c r="B241" s="126">
        <f>IF('AS51'!$C$196="","",'AS51'!$C$196)</f>
        <v/>
      </c>
      <c r="C241" s="77">
        <f>IF(C$49="","",IF($B241="","",IFERROR(SUMIFS('Dvd Calendar'!$E$2106:$CZ$2106,'Dvd Calendar'!$E$2105:$CZ$2105,"&gt;"&amp;C$48,'Dvd Calendar'!$E$2105:$CZ$2105,"&lt;="&amp;C$49)+SUMPRODUCT(('Dvd Calendar'!$E$2098:$CZ$2098&gt;C$48)*('Dvd Calendar'!$E$2098:$CZ$2098&lt;=C$49)*'Dvd Calendar'!$E$2101:$CZ$2101*(('Dvd Calendar'!$E$2103:$CZ$2103='Field Check'!$C$53)*('Field Check'!$C$53&lt;&gt;"")+('Dvd Calendar'!$E$2103:$CZ$2103='Field Check'!$C$54)*('Field Check'!$C$54&lt;&gt;"")+('Dvd Calendar'!$E$2103:$CZ$2103='Field Check'!$C$55)*('Field Check'!$C$55&lt;&gt;"")+('Dvd Calendar'!$E$2103:$CZ$2103='Field Check'!$C$56)*('Field Check'!$C$56&lt;&gt;"")+('Dvd Calendar'!$E$2103:$CZ$2103='Field Check'!$C$57)*('Field Check'!$C$57&lt;&gt;""))*(COUNTIF('Dvd Calendar'!$E$2105:$CZ$2105,'Dvd Calendar'!$E$2098:$CZ$2098)=0)),"")))</f>
        <v/>
      </c>
      <c r="D241" s="77">
        <f>IF(D$49="","",IF($B241="","",IFERROR(SUMIFS('Dvd Calendar'!$E$2106:$CZ$2106,'Dvd Calendar'!$E$2105:$CZ$2105,"&gt;"&amp;D$48,'Dvd Calendar'!$E$2105:$CZ$2105,"&lt;="&amp;D$49)+SUMPRODUCT(('Dvd Calendar'!$E$2098:$CZ$2098&gt;D$48)*('Dvd Calendar'!$E$2098:$CZ$2098&lt;=D$49)*'Dvd Calendar'!$E$2101:$CZ$2101*(('Dvd Calendar'!$E$2103:$CZ$2103='Field Check'!$C$53)*('Field Check'!$C$53&lt;&gt;"")+('Dvd Calendar'!$E$2103:$CZ$2103='Field Check'!$C$54)*('Field Check'!$C$54&lt;&gt;"")+('Dvd Calendar'!$E$2103:$CZ$2103='Field Check'!$C$55)*('Field Check'!$C$55&lt;&gt;"")+('Dvd Calendar'!$E$2103:$CZ$2103='Field Check'!$C$56)*('Field Check'!$C$56&lt;&gt;"")+('Dvd Calendar'!$E$2103:$CZ$2103='Field Check'!$C$57)*('Field Check'!$C$57&lt;&gt;""))*(COUNTIF('Dvd Calendar'!$E$2105:$CZ$2105,'Dvd Calendar'!$E$2098:$CZ$2098)=0)),"")))</f>
        <v/>
      </c>
      <c r="E241" s="77">
        <f>IF(E$49="","",IF($B241="","",IFERROR(SUMIFS('Dvd Calendar'!$E$2106:$CZ$2106,'Dvd Calendar'!$E$2105:$CZ$2105,"&gt;"&amp;E$48,'Dvd Calendar'!$E$2105:$CZ$2105,"&lt;="&amp;E$49)+SUMPRODUCT(('Dvd Calendar'!$E$2098:$CZ$2098&gt;E$48)*('Dvd Calendar'!$E$2098:$CZ$2098&lt;=E$49)*'Dvd Calendar'!$E$2101:$CZ$2101*(('Dvd Calendar'!$E$2103:$CZ$2103='Field Check'!$C$53)*('Field Check'!$C$53&lt;&gt;"")+('Dvd Calendar'!$E$2103:$CZ$2103='Field Check'!$C$54)*('Field Check'!$C$54&lt;&gt;"")+('Dvd Calendar'!$E$2103:$CZ$2103='Field Check'!$C$55)*('Field Check'!$C$55&lt;&gt;"")+('Dvd Calendar'!$E$2103:$CZ$2103='Field Check'!$C$56)*('Field Check'!$C$56&lt;&gt;"")+('Dvd Calendar'!$E$2103:$CZ$2103='Field Check'!$C$57)*('Field Check'!$C$57&lt;&gt;""))*(COUNTIF('Dvd Calendar'!$E$2105:$CZ$2105,'Dvd Calendar'!$E$2098:$CZ$2098)=0)),"")))</f>
        <v/>
      </c>
      <c r="F241" s="77">
        <f>IF(F$49="","",IF($B241="","",IFERROR(SUMIFS('Dvd Calendar'!$E$2106:$CZ$2106,'Dvd Calendar'!$E$2105:$CZ$2105,"&gt;"&amp;F$48,'Dvd Calendar'!$E$2105:$CZ$2105,"&lt;="&amp;F$49)+SUMPRODUCT(('Dvd Calendar'!$E$2098:$CZ$2098&gt;F$48)*('Dvd Calendar'!$E$2098:$CZ$2098&lt;=F$49)*'Dvd Calendar'!$E$2101:$CZ$2101*(('Dvd Calendar'!$E$2103:$CZ$2103='Field Check'!$C$53)*('Field Check'!$C$53&lt;&gt;"")+('Dvd Calendar'!$E$2103:$CZ$2103='Field Check'!$C$54)*('Field Check'!$C$54&lt;&gt;"")+('Dvd Calendar'!$E$2103:$CZ$2103='Field Check'!$C$55)*('Field Check'!$C$55&lt;&gt;"")+('Dvd Calendar'!$E$2103:$CZ$2103='Field Check'!$C$56)*('Field Check'!$C$56&lt;&gt;"")+('Dvd Calendar'!$E$2103:$CZ$2103='Field Check'!$C$57)*('Field Check'!$C$57&lt;&gt;""))*(COUNTIF('Dvd Calendar'!$E$2105:$CZ$2105,'Dvd Calendar'!$E$2098:$CZ$2098)=0)),"")))</f>
        <v/>
      </c>
      <c r="G241" s="77">
        <f>IF(G$49="","",IF($B241="","",IFERROR(SUMIFS('Dvd Calendar'!$E$2106:$CZ$2106,'Dvd Calendar'!$E$2105:$CZ$2105,"&gt;"&amp;G$48,'Dvd Calendar'!$E$2105:$CZ$2105,"&lt;="&amp;G$49)+SUMPRODUCT(('Dvd Calendar'!$E$2098:$CZ$2098&gt;G$48)*('Dvd Calendar'!$E$2098:$CZ$2098&lt;=G$49)*'Dvd Calendar'!$E$2101:$CZ$2101*(('Dvd Calendar'!$E$2103:$CZ$2103='Field Check'!$C$53)*('Field Check'!$C$53&lt;&gt;"")+('Dvd Calendar'!$E$2103:$CZ$2103='Field Check'!$C$54)*('Field Check'!$C$54&lt;&gt;"")+('Dvd Calendar'!$E$2103:$CZ$2103='Field Check'!$C$55)*('Field Check'!$C$55&lt;&gt;"")+('Dvd Calendar'!$E$2103:$CZ$2103='Field Check'!$C$56)*('Field Check'!$C$56&lt;&gt;"")+('Dvd Calendar'!$E$2103:$CZ$2103='Field Check'!$C$57)*('Field Check'!$C$57&lt;&gt;""))*(COUNTIF('Dvd Calendar'!$E$2105:$CZ$2105,'Dvd Calendar'!$E$2098:$CZ$2098)=0)),"")))</f>
        <v/>
      </c>
      <c r="H241" s="77">
        <f>IF(H$49="","",IF($B241="","",IFERROR(SUMIFS('Dvd Calendar'!$E$2106:$CZ$2106,'Dvd Calendar'!$E$2105:$CZ$2105,"&gt;"&amp;H$48,'Dvd Calendar'!$E$2105:$CZ$2105,"&lt;="&amp;H$49)+SUMPRODUCT(('Dvd Calendar'!$E$2098:$CZ$2098&gt;H$48)*('Dvd Calendar'!$E$2098:$CZ$2098&lt;=H$49)*'Dvd Calendar'!$E$2101:$CZ$2101*(('Dvd Calendar'!$E$2103:$CZ$2103='Field Check'!$C$53)*('Field Check'!$C$53&lt;&gt;"")+('Dvd Calendar'!$E$2103:$CZ$2103='Field Check'!$C$54)*('Field Check'!$C$54&lt;&gt;"")+('Dvd Calendar'!$E$2103:$CZ$2103='Field Check'!$C$55)*('Field Check'!$C$55&lt;&gt;"")+('Dvd Calendar'!$E$2103:$CZ$2103='Field Check'!$C$56)*('Field Check'!$C$56&lt;&gt;"")+('Dvd Calendar'!$E$2103:$CZ$2103='Field Check'!$C$57)*('Field Check'!$C$57&lt;&gt;""))*(COUNTIF('Dvd Calendar'!$E$2105:$CZ$2105,'Dvd Calendar'!$E$2098:$CZ$2098)=0)),"")))</f>
        <v/>
      </c>
      <c r="I241" s="77">
        <f>IF(I$49="","",IF($B241="","",IFERROR(SUMIFS('Dvd Calendar'!$E$2106:$CZ$2106,'Dvd Calendar'!$E$2105:$CZ$2105,"&gt;"&amp;I$48,'Dvd Calendar'!$E$2105:$CZ$2105,"&lt;="&amp;I$49)+SUMPRODUCT(('Dvd Calendar'!$E$2098:$CZ$2098&gt;I$48)*('Dvd Calendar'!$E$2098:$CZ$2098&lt;=I$49)*'Dvd Calendar'!$E$2101:$CZ$2101*(('Dvd Calendar'!$E$2103:$CZ$2103='Field Check'!$C$53)*('Field Check'!$C$53&lt;&gt;"")+('Dvd Calendar'!$E$2103:$CZ$2103='Field Check'!$C$54)*('Field Check'!$C$54&lt;&gt;"")+('Dvd Calendar'!$E$2103:$CZ$2103='Field Check'!$C$55)*('Field Check'!$C$55&lt;&gt;"")+('Dvd Calendar'!$E$2103:$CZ$2103='Field Check'!$C$56)*('Field Check'!$C$56&lt;&gt;"")+('Dvd Calendar'!$E$2103:$CZ$2103='Field Check'!$C$57)*('Field Check'!$C$57&lt;&gt;""))*(COUNTIF('Dvd Calendar'!$E$2105:$CZ$2105,'Dvd Calendar'!$E$2098:$CZ$2098)=0)),"")))</f>
        <v/>
      </c>
      <c r="J241" s="77">
        <f>IF(J$49="","",IF($B241="","",IFERROR(SUMIFS('Dvd Calendar'!$E$2106:$CZ$2106,'Dvd Calendar'!$E$2105:$CZ$2105,"&gt;"&amp;J$48,'Dvd Calendar'!$E$2105:$CZ$2105,"&lt;="&amp;J$49)+SUMPRODUCT(('Dvd Calendar'!$E$2098:$CZ$2098&gt;J$48)*('Dvd Calendar'!$E$2098:$CZ$2098&lt;=J$49)*'Dvd Calendar'!$E$2101:$CZ$2101*(('Dvd Calendar'!$E$2103:$CZ$2103='Field Check'!$C$53)*('Field Check'!$C$53&lt;&gt;"")+('Dvd Calendar'!$E$2103:$CZ$2103='Field Check'!$C$54)*('Field Check'!$C$54&lt;&gt;"")+('Dvd Calendar'!$E$2103:$CZ$2103='Field Check'!$C$55)*('Field Check'!$C$55&lt;&gt;"")+('Dvd Calendar'!$E$2103:$CZ$2103='Field Check'!$C$56)*('Field Check'!$C$56&lt;&gt;"")+('Dvd Calendar'!$E$2103:$CZ$2103='Field Check'!$C$57)*('Field Check'!$C$57&lt;&gt;""))*(COUNTIF('Dvd Calendar'!$E$2105:$CZ$2105,'Dvd Calendar'!$E$2098:$CZ$2098)=0)),"")))</f>
        <v/>
      </c>
      <c r="K241" s="77">
        <f>IF(K$49="","",IF($B241="","",IFERROR(SUMIFS('Dvd Calendar'!$E$2106:$CZ$2106,'Dvd Calendar'!$E$2105:$CZ$2105,"&gt;"&amp;K$48,'Dvd Calendar'!$E$2105:$CZ$2105,"&lt;="&amp;K$49)+SUMPRODUCT(('Dvd Calendar'!$E$2098:$CZ$2098&gt;K$48)*('Dvd Calendar'!$E$2098:$CZ$2098&lt;=K$49)*'Dvd Calendar'!$E$2101:$CZ$2101*(('Dvd Calendar'!$E$2103:$CZ$2103='Field Check'!$C$53)*('Field Check'!$C$53&lt;&gt;"")+('Dvd Calendar'!$E$2103:$CZ$2103='Field Check'!$C$54)*('Field Check'!$C$54&lt;&gt;"")+('Dvd Calendar'!$E$2103:$CZ$2103='Field Check'!$C$55)*('Field Check'!$C$55&lt;&gt;"")+('Dvd Calendar'!$E$2103:$CZ$2103='Field Check'!$C$56)*('Field Check'!$C$56&lt;&gt;"")+('Dvd Calendar'!$E$2103:$CZ$2103='Field Check'!$C$57)*('Field Check'!$C$57&lt;&gt;""))*(COUNTIF('Dvd Calendar'!$E$2105:$CZ$2105,'Dvd Calendar'!$E$2098:$CZ$2098)=0)),"")))</f>
        <v/>
      </c>
      <c r="L241" s="77">
        <f>IF(L$49="","",IF($B241="","",IFERROR(SUMIFS('Dvd Calendar'!$E$2106:$CZ$2106,'Dvd Calendar'!$E$2105:$CZ$2105,"&gt;"&amp;L$48,'Dvd Calendar'!$E$2105:$CZ$2105,"&lt;="&amp;L$49)+SUMPRODUCT(('Dvd Calendar'!$E$2098:$CZ$2098&gt;L$48)*('Dvd Calendar'!$E$2098:$CZ$2098&lt;=L$49)*'Dvd Calendar'!$E$2101:$CZ$2101*(('Dvd Calendar'!$E$2103:$CZ$2103='Field Check'!$C$53)*('Field Check'!$C$53&lt;&gt;"")+('Dvd Calendar'!$E$2103:$CZ$2103='Field Check'!$C$54)*('Field Check'!$C$54&lt;&gt;"")+('Dvd Calendar'!$E$2103:$CZ$2103='Field Check'!$C$55)*('Field Check'!$C$55&lt;&gt;"")+('Dvd Calendar'!$E$2103:$CZ$2103='Field Check'!$C$56)*('Field Check'!$C$56&lt;&gt;"")+('Dvd Calendar'!$E$2103:$CZ$2103='Field Check'!$C$57)*('Field Check'!$C$57&lt;&gt;""))*(COUNTIF('Dvd Calendar'!$E$2105:$CZ$2105,'Dvd Calendar'!$E$2098:$CZ$2098)=0)),"")))</f>
        <v/>
      </c>
      <c r="M241" s="77">
        <f>IF(M$49="","",IF($B241="","",IFERROR(SUMIFS('Dvd Calendar'!$E$2106:$CZ$2106,'Dvd Calendar'!$E$2105:$CZ$2105,"&gt;"&amp;M$48,'Dvd Calendar'!$E$2105:$CZ$2105,"&lt;="&amp;M$49)+SUMPRODUCT(('Dvd Calendar'!$E$2098:$CZ$2098&gt;M$48)*('Dvd Calendar'!$E$2098:$CZ$2098&lt;=M$49)*'Dvd Calendar'!$E$2101:$CZ$2101*(('Dvd Calendar'!$E$2103:$CZ$2103='Field Check'!$C$53)*('Field Check'!$C$53&lt;&gt;"")+('Dvd Calendar'!$E$2103:$CZ$2103='Field Check'!$C$54)*('Field Check'!$C$54&lt;&gt;"")+('Dvd Calendar'!$E$2103:$CZ$2103='Field Check'!$C$55)*('Field Check'!$C$55&lt;&gt;"")+('Dvd Calendar'!$E$2103:$CZ$2103='Field Check'!$C$56)*('Field Check'!$C$56&lt;&gt;"")+('Dvd Calendar'!$E$2103:$CZ$2103='Field Check'!$C$57)*('Field Check'!$C$57&lt;&gt;""))*(COUNTIF('Dvd Calendar'!$E$2105:$CZ$2105,'Dvd Calendar'!$E$2098:$CZ$2098)=0)),"")))</f>
        <v/>
      </c>
      <c r="N241" s="77">
        <f>IF(N$49="","",IF($B241="","",IFERROR(SUMIFS('Dvd Calendar'!$E$2106:$CZ$2106,'Dvd Calendar'!$E$2105:$CZ$2105,"&gt;"&amp;N$48,'Dvd Calendar'!$E$2105:$CZ$2105,"&lt;="&amp;N$49)+SUMPRODUCT(('Dvd Calendar'!$E$2098:$CZ$2098&gt;N$48)*('Dvd Calendar'!$E$2098:$CZ$2098&lt;=N$49)*'Dvd Calendar'!$E$2101:$CZ$2101*(('Dvd Calendar'!$E$2103:$CZ$2103='Field Check'!$C$53)*('Field Check'!$C$53&lt;&gt;"")+('Dvd Calendar'!$E$2103:$CZ$2103='Field Check'!$C$54)*('Field Check'!$C$54&lt;&gt;"")+('Dvd Calendar'!$E$2103:$CZ$2103='Field Check'!$C$55)*('Field Check'!$C$55&lt;&gt;"")+('Dvd Calendar'!$E$2103:$CZ$2103='Field Check'!$C$56)*('Field Check'!$C$56&lt;&gt;"")+('Dvd Calendar'!$E$2103:$CZ$2103='Field Check'!$C$57)*('Field Check'!$C$57&lt;&gt;""))*(COUNTIF('Dvd Calendar'!$E$2105:$CZ$2105,'Dvd Calendar'!$E$2098:$CZ$2098)=0)),"")))</f>
        <v/>
      </c>
      <c r="O241" s="77">
        <f>IF(O$49="","",IF($B241="","",IFERROR(SUMIFS('Dvd Calendar'!$E$2106:$CZ$2106,'Dvd Calendar'!$E$2105:$CZ$2105,"&gt;"&amp;O$48,'Dvd Calendar'!$E$2105:$CZ$2105,"&lt;="&amp;O$49)+SUMPRODUCT(('Dvd Calendar'!$E$2098:$CZ$2098&gt;O$48)*('Dvd Calendar'!$E$2098:$CZ$2098&lt;=O$49)*'Dvd Calendar'!$E$2101:$CZ$2101*(('Dvd Calendar'!$E$2103:$CZ$2103='Field Check'!$C$53)*('Field Check'!$C$53&lt;&gt;"")+('Dvd Calendar'!$E$2103:$CZ$2103='Field Check'!$C$54)*('Field Check'!$C$54&lt;&gt;"")+('Dvd Calendar'!$E$2103:$CZ$2103='Field Check'!$C$55)*('Field Check'!$C$55&lt;&gt;"")+('Dvd Calendar'!$E$2103:$CZ$2103='Field Check'!$C$56)*('Field Check'!$C$56&lt;&gt;"")+('Dvd Calendar'!$E$2103:$CZ$2103='Field Check'!$C$57)*('Field Check'!$C$57&lt;&gt;""))*(COUNTIF('Dvd Calendar'!$E$2105:$CZ$2105,'Dvd Calendar'!$E$2098:$CZ$2098)=0)),"")))</f>
        <v/>
      </c>
      <c r="P241" s="77">
        <f>IF(P$49="","",IF($B241="","",IFERROR(SUMIFS('Dvd Calendar'!$E$2106:$CZ$2106,'Dvd Calendar'!$E$2105:$CZ$2105,"&gt;"&amp;P$48,'Dvd Calendar'!$E$2105:$CZ$2105,"&lt;="&amp;P$49)+SUMPRODUCT(('Dvd Calendar'!$E$2098:$CZ$2098&gt;P$48)*('Dvd Calendar'!$E$2098:$CZ$2098&lt;=P$49)*'Dvd Calendar'!$E$2101:$CZ$2101*(('Dvd Calendar'!$E$2103:$CZ$2103='Field Check'!$C$53)*('Field Check'!$C$53&lt;&gt;"")+('Dvd Calendar'!$E$2103:$CZ$2103='Field Check'!$C$54)*('Field Check'!$C$54&lt;&gt;"")+('Dvd Calendar'!$E$2103:$CZ$2103='Field Check'!$C$55)*('Field Check'!$C$55&lt;&gt;"")+('Dvd Calendar'!$E$2103:$CZ$2103='Field Check'!$C$56)*('Field Check'!$C$56&lt;&gt;"")+('Dvd Calendar'!$E$2103:$CZ$2103='Field Check'!$C$57)*('Field Check'!$C$57&lt;&gt;""))*(COUNTIF('Dvd Calendar'!$E$2105:$CZ$2105,'Dvd Calendar'!$E$2098:$CZ$2098)=0)),"")))</f>
        <v/>
      </c>
      <c r="Q241" s="77">
        <f>IF(Q$49="","",IF($B241="","",IFERROR(SUMIFS('Dvd Calendar'!$E$2106:$CZ$2106,'Dvd Calendar'!$E$2105:$CZ$2105,"&gt;"&amp;Q$48,'Dvd Calendar'!$E$2105:$CZ$2105,"&lt;="&amp;Q$49)+SUMPRODUCT(('Dvd Calendar'!$E$2098:$CZ$2098&gt;Q$48)*('Dvd Calendar'!$E$2098:$CZ$2098&lt;=Q$49)*'Dvd Calendar'!$E$2101:$CZ$2101*(('Dvd Calendar'!$E$2103:$CZ$2103='Field Check'!$C$53)*('Field Check'!$C$53&lt;&gt;"")+('Dvd Calendar'!$E$2103:$CZ$2103='Field Check'!$C$54)*('Field Check'!$C$54&lt;&gt;"")+('Dvd Calendar'!$E$2103:$CZ$2103='Field Check'!$C$55)*('Field Check'!$C$55&lt;&gt;"")+('Dvd Calendar'!$E$2103:$CZ$2103='Field Check'!$C$56)*('Field Check'!$C$56&lt;&gt;"")+('Dvd Calendar'!$E$2103:$CZ$2103='Field Check'!$C$57)*('Field Check'!$C$57&lt;&gt;""))*(COUNTIF('Dvd Calendar'!$E$2105:$CZ$2105,'Dvd Calendar'!$E$2098:$CZ$2098)=0)),"")))</f>
        <v/>
      </c>
      <c r="R241" s="77">
        <f>IF(R$49="","",IF($B241="","",IFERROR(SUMIFS('Dvd Calendar'!$E$2106:$CZ$2106,'Dvd Calendar'!$E$2105:$CZ$2105,"&gt;"&amp;R$48,'Dvd Calendar'!$E$2105:$CZ$2105,"&lt;="&amp;R$49)+SUMPRODUCT(('Dvd Calendar'!$E$2098:$CZ$2098&gt;R$48)*('Dvd Calendar'!$E$2098:$CZ$2098&lt;=R$49)*'Dvd Calendar'!$E$2101:$CZ$2101*(('Dvd Calendar'!$E$2103:$CZ$2103='Field Check'!$C$53)*('Field Check'!$C$53&lt;&gt;"")+('Dvd Calendar'!$E$2103:$CZ$2103='Field Check'!$C$54)*('Field Check'!$C$54&lt;&gt;"")+('Dvd Calendar'!$E$2103:$CZ$2103='Field Check'!$C$55)*('Field Check'!$C$55&lt;&gt;"")+('Dvd Calendar'!$E$2103:$CZ$2103='Field Check'!$C$56)*('Field Check'!$C$56&lt;&gt;"")+('Dvd Calendar'!$E$2103:$CZ$2103='Field Check'!$C$57)*('Field Check'!$C$57&lt;&gt;""))*(COUNTIF('Dvd Calendar'!$E$2105:$CZ$2105,'Dvd Calendar'!$E$2098:$CZ$2098)=0)),"")))</f>
        <v/>
      </c>
    </row>
    <row r="242">
      <c r="B242" s="126">
        <f>IF('AS51'!$C$197="","",'AS51'!$C$197)</f>
        <v/>
      </c>
      <c r="C242" s="77">
        <f>IF(C$49="","",IF($B242="","",IFERROR(SUMIFS('Dvd Calendar'!$E$2117:$CZ$2117,'Dvd Calendar'!$E$2116:$CZ$2116,"&gt;"&amp;C$48,'Dvd Calendar'!$E$2116:$CZ$2116,"&lt;="&amp;C$49)+SUMPRODUCT(('Dvd Calendar'!$E$2109:$CZ$2109&gt;C$48)*('Dvd Calendar'!$E$2109:$CZ$2109&lt;=C$49)*'Dvd Calendar'!$E$2112:$CZ$2112*(('Dvd Calendar'!$E$2114:$CZ$2114='Field Check'!$C$53)*('Field Check'!$C$53&lt;&gt;"")+('Dvd Calendar'!$E$2114:$CZ$2114='Field Check'!$C$54)*('Field Check'!$C$54&lt;&gt;"")+('Dvd Calendar'!$E$2114:$CZ$2114='Field Check'!$C$55)*('Field Check'!$C$55&lt;&gt;"")+('Dvd Calendar'!$E$2114:$CZ$2114='Field Check'!$C$56)*('Field Check'!$C$56&lt;&gt;"")+('Dvd Calendar'!$E$2114:$CZ$2114='Field Check'!$C$57)*('Field Check'!$C$57&lt;&gt;""))*(COUNTIF('Dvd Calendar'!$E$2116:$CZ$2116,'Dvd Calendar'!$E$2109:$CZ$2109)=0)),"")))</f>
        <v/>
      </c>
      <c r="D242" s="77">
        <f>IF(D$49="","",IF($B242="","",IFERROR(SUMIFS('Dvd Calendar'!$E$2117:$CZ$2117,'Dvd Calendar'!$E$2116:$CZ$2116,"&gt;"&amp;D$48,'Dvd Calendar'!$E$2116:$CZ$2116,"&lt;="&amp;D$49)+SUMPRODUCT(('Dvd Calendar'!$E$2109:$CZ$2109&gt;D$48)*('Dvd Calendar'!$E$2109:$CZ$2109&lt;=D$49)*'Dvd Calendar'!$E$2112:$CZ$2112*(('Dvd Calendar'!$E$2114:$CZ$2114='Field Check'!$C$53)*('Field Check'!$C$53&lt;&gt;"")+('Dvd Calendar'!$E$2114:$CZ$2114='Field Check'!$C$54)*('Field Check'!$C$54&lt;&gt;"")+('Dvd Calendar'!$E$2114:$CZ$2114='Field Check'!$C$55)*('Field Check'!$C$55&lt;&gt;"")+('Dvd Calendar'!$E$2114:$CZ$2114='Field Check'!$C$56)*('Field Check'!$C$56&lt;&gt;"")+('Dvd Calendar'!$E$2114:$CZ$2114='Field Check'!$C$57)*('Field Check'!$C$57&lt;&gt;""))*(COUNTIF('Dvd Calendar'!$E$2116:$CZ$2116,'Dvd Calendar'!$E$2109:$CZ$2109)=0)),"")))</f>
        <v/>
      </c>
      <c r="E242" s="77">
        <f>IF(E$49="","",IF($B242="","",IFERROR(SUMIFS('Dvd Calendar'!$E$2117:$CZ$2117,'Dvd Calendar'!$E$2116:$CZ$2116,"&gt;"&amp;E$48,'Dvd Calendar'!$E$2116:$CZ$2116,"&lt;="&amp;E$49)+SUMPRODUCT(('Dvd Calendar'!$E$2109:$CZ$2109&gt;E$48)*('Dvd Calendar'!$E$2109:$CZ$2109&lt;=E$49)*'Dvd Calendar'!$E$2112:$CZ$2112*(('Dvd Calendar'!$E$2114:$CZ$2114='Field Check'!$C$53)*('Field Check'!$C$53&lt;&gt;"")+('Dvd Calendar'!$E$2114:$CZ$2114='Field Check'!$C$54)*('Field Check'!$C$54&lt;&gt;"")+('Dvd Calendar'!$E$2114:$CZ$2114='Field Check'!$C$55)*('Field Check'!$C$55&lt;&gt;"")+('Dvd Calendar'!$E$2114:$CZ$2114='Field Check'!$C$56)*('Field Check'!$C$56&lt;&gt;"")+('Dvd Calendar'!$E$2114:$CZ$2114='Field Check'!$C$57)*('Field Check'!$C$57&lt;&gt;""))*(COUNTIF('Dvd Calendar'!$E$2116:$CZ$2116,'Dvd Calendar'!$E$2109:$CZ$2109)=0)),"")))</f>
        <v/>
      </c>
      <c r="F242" s="77">
        <f>IF(F$49="","",IF($B242="","",IFERROR(SUMIFS('Dvd Calendar'!$E$2117:$CZ$2117,'Dvd Calendar'!$E$2116:$CZ$2116,"&gt;"&amp;F$48,'Dvd Calendar'!$E$2116:$CZ$2116,"&lt;="&amp;F$49)+SUMPRODUCT(('Dvd Calendar'!$E$2109:$CZ$2109&gt;F$48)*('Dvd Calendar'!$E$2109:$CZ$2109&lt;=F$49)*'Dvd Calendar'!$E$2112:$CZ$2112*(('Dvd Calendar'!$E$2114:$CZ$2114='Field Check'!$C$53)*('Field Check'!$C$53&lt;&gt;"")+('Dvd Calendar'!$E$2114:$CZ$2114='Field Check'!$C$54)*('Field Check'!$C$54&lt;&gt;"")+('Dvd Calendar'!$E$2114:$CZ$2114='Field Check'!$C$55)*('Field Check'!$C$55&lt;&gt;"")+('Dvd Calendar'!$E$2114:$CZ$2114='Field Check'!$C$56)*('Field Check'!$C$56&lt;&gt;"")+('Dvd Calendar'!$E$2114:$CZ$2114='Field Check'!$C$57)*('Field Check'!$C$57&lt;&gt;""))*(COUNTIF('Dvd Calendar'!$E$2116:$CZ$2116,'Dvd Calendar'!$E$2109:$CZ$2109)=0)),"")))</f>
        <v/>
      </c>
      <c r="G242" s="77">
        <f>IF(G$49="","",IF($B242="","",IFERROR(SUMIFS('Dvd Calendar'!$E$2117:$CZ$2117,'Dvd Calendar'!$E$2116:$CZ$2116,"&gt;"&amp;G$48,'Dvd Calendar'!$E$2116:$CZ$2116,"&lt;="&amp;G$49)+SUMPRODUCT(('Dvd Calendar'!$E$2109:$CZ$2109&gt;G$48)*('Dvd Calendar'!$E$2109:$CZ$2109&lt;=G$49)*'Dvd Calendar'!$E$2112:$CZ$2112*(('Dvd Calendar'!$E$2114:$CZ$2114='Field Check'!$C$53)*('Field Check'!$C$53&lt;&gt;"")+('Dvd Calendar'!$E$2114:$CZ$2114='Field Check'!$C$54)*('Field Check'!$C$54&lt;&gt;"")+('Dvd Calendar'!$E$2114:$CZ$2114='Field Check'!$C$55)*('Field Check'!$C$55&lt;&gt;"")+('Dvd Calendar'!$E$2114:$CZ$2114='Field Check'!$C$56)*('Field Check'!$C$56&lt;&gt;"")+('Dvd Calendar'!$E$2114:$CZ$2114='Field Check'!$C$57)*('Field Check'!$C$57&lt;&gt;""))*(COUNTIF('Dvd Calendar'!$E$2116:$CZ$2116,'Dvd Calendar'!$E$2109:$CZ$2109)=0)),"")))</f>
        <v/>
      </c>
      <c r="H242" s="77">
        <f>IF(H$49="","",IF($B242="","",IFERROR(SUMIFS('Dvd Calendar'!$E$2117:$CZ$2117,'Dvd Calendar'!$E$2116:$CZ$2116,"&gt;"&amp;H$48,'Dvd Calendar'!$E$2116:$CZ$2116,"&lt;="&amp;H$49)+SUMPRODUCT(('Dvd Calendar'!$E$2109:$CZ$2109&gt;H$48)*('Dvd Calendar'!$E$2109:$CZ$2109&lt;=H$49)*'Dvd Calendar'!$E$2112:$CZ$2112*(('Dvd Calendar'!$E$2114:$CZ$2114='Field Check'!$C$53)*('Field Check'!$C$53&lt;&gt;"")+('Dvd Calendar'!$E$2114:$CZ$2114='Field Check'!$C$54)*('Field Check'!$C$54&lt;&gt;"")+('Dvd Calendar'!$E$2114:$CZ$2114='Field Check'!$C$55)*('Field Check'!$C$55&lt;&gt;"")+('Dvd Calendar'!$E$2114:$CZ$2114='Field Check'!$C$56)*('Field Check'!$C$56&lt;&gt;"")+('Dvd Calendar'!$E$2114:$CZ$2114='Field Check'!$C$57)*('Field Check'!$C$57&lt;&gt;""))*(COUNTIF('Dvd Calendar'!$E$2116:$CZ$2116,'Dvd Calendar'!$E$2109:$CZ$2109)=0)),"")))</f>
        <v/>
      </c>
      <c r="I242" s="77">
        <f>IF(I$49="","",IF($B242="","",IFERROR(SUMIFS('Dvd Calendar'!$E$2117:$CZ$2117,'Dvd Calendar'!$E$2116:$CZ$2116,"&gt;"&amp;I$48,'Dvd Calendar'!$E$2116:$CZ$2116,"&lt;="&amp;I$49)+SUMPRODUCT(('Dvd Calendar'!$E$2109:$CZ$2109&gt;I$48)*('Dvd Calendar'!$E$2109:$CZ$2109&lt;=I$49)*'Dvd Calendar'!$E$2112:$CZ$2112*(('Dvd Calendar'!$E$2114:$CZ$2114='Field Check'!$C$53)*('Field Check'!$C$53&lt;&gt;"")+('Dvd Calendar'!$E$2114:$CZ$2114='Field Check'!$C$54)*('Field Check'!$C$54&lt;&gt;"")+('Dvd Calendar'!$E$2114:$CZ$2114='Field Check'!$C$55)*('Field Check'!$C$55&lt;&gt;"")+('Dvd Calendar'!$E$2114:$CZ$2114='Field Check'!$C$56)*('Field Check'!$C$56&lt;&gt;"")+('Dvd Calendar'!$E$2114:$CZ$2114='Field Check'!$C$57)*('Field Check'!$C$57&lt;&gt;""))*(COUNTIF('Dvd Calendar'!$E$2116:$CZ$2116,'Dvd Calendar'!$E$2109:$CZ$2109)=0)),"")))</f>
        <v/>
      </c>
      <c r="J242" s="77">
        <f>IF(J$49="","",IF($B242="","",IFERROR(SUMIFS('Dvd Calendar'!$E$2117:$CZ$2117,'Dvd Calendar'!$E$2116:$CZ$2116,"&gt;"&amp;J$48,'Dvd Calendar'!$E$2116:$CZ$2116,"&lt;="&amp;J$49)+SUMPRODUCT(('Dvd Calendar'!$E$2109:$CZ$2109&gt;J$48)*('Dvd Calendar'!$E$2109:$CZ$2109&lt;=J$49)*'Dvd Calendar'!$E$2112:$CZ$2112*(('Dvd Calendar'!$E$2114:$CZ$2114='Field Check'!$C$53)*('Field Check'!$C$53&lt;&gt;"")+('Dvd Calendar'!$E$2114:$CZ$2114='Field Check'!$C$54)*('Field Check'!$C$54&lt;&gt;"")+('Dvd Calendar'!$E$2114:$CZ$2114='Field Check'!$C$55)*('Field Check'!$C$55&lt;&gt;"")+('Dvd Calendar'!$E$2114:$CZ$2114='Field Check'!$C$56)*('Field Check'!$C$56&lt;&gt;"")+('Dvd Calendar'!$E$2114:$CZ$2114='Field Check'!$C$57)*('Field Check'!$C$57&lt;&gt;""))*(COUNTIF('Dvd Calendar'!$E$2116:$CZ$2116,'Dvd Calendar'!$E$2109:$CZ$2109)=0)),"")))</f>
        <v/>
      </c>
      <c r="K242" s="77">
        <f>IF(K$49="","",IF($B242="","",IFERROR(SUMIFS('Dvd Calendar'!$E$2117:$CZ$2117,'Dvd Calendar'!$E$2116:$CZ$2116,"&gt;"&amp;K$48,'Dvd Calendar'!$E$2116:$CZ$2116,"&lt;="&amp;K$49)+SUMPRODUCT(('Dvd Calendar'!$E$2109:$CZ$2109&gt;K$48)*('Dvd Calendar'!$E$2109:$CZ$2109&lt;=K$49)*'Dvd Calendar'!$E$2112:$CZ$2112*(('Dvd Calendar'!$E$2114:$CZ$2114='Field Check'!$C$53)*('Field Check'!$C$53&lt;&gt;"")+('Dvd Calendar'!$E$2114:$CZ$2114='Field Check'!$C$54)*('Field Check'!$C$54&lt;&gt;"")+('Dvd Calendar'!$E$2114:$CZ$2114='Field Check'!$C$55)*('Field Check'!$C$55&lt;&gt;"")+('Dvd Calendar'!$E$2114:$CZ$2114='Field Check'!$C$56)*('Field Check'!$C$56&lt;&gt;"")+('Dvd Calendar'!$E$2114:$CZ$2114='Field Check'!$C$57)*('Field Check'!$C$57&lt;&gt;""))*(COUNTIF('Dvd Calendar'!$E$2116:$CZ$2116,'Dvd Calendar'!$E$2109:$CZ$2109)=0)),"")))</f>
        <v/>
      </c>
      <c r="L242" s="77">
        <f>IF(L$49="","",IF($B242="","",IFERROR(SUMIFS('Dvd Calendar'!$E$2117:$CZ$2117,'Dvd Calendar'!$E$2116:$CZ$2116,"&gt;"&amp;L$48,'Dvd Calendar'!$E$2116:$CZ$2116,"&lt;="&amp;L$49)+SUMPRODUCT(('Dvd Calendar'!$E$2109:$CZ$2109&gt;L$48)*('Dvd Calendar'!$E$2109:$CZ$2109&lt;=L$49)*'Dvd Calendar'!$E$2112:$CZ$2112*(('Dvd Calendar'!$E$2114:$CZ$2114='Field Check'!$C$53)*('Field Check'!$C$53&lt;&gt;"")+('Dvd Calendar'!$E$2114:$CZ$2114='Field Check'!$C$54)*('Field Check'!$C$54&lt;&gt;"")+('Dvd Calendar'!$E$2114:$CZ$2114='Field Check'!$C$55)*('Field Check'!$C$55&lt;&gt;"")+('Dvd Calendar'!$E$2114:$CZ$2114='Field Check'!$C$56)*('Field Check'!$C$56&lt;&gt;"")+('Dvd Calendar'!$E$2114:$CZ$2114='Field Check'!$C$57)*('Field Check'!$C$57&lt;&gt;""))*(COUNTIF('Dvd Calendar'!$E$2116:$CZ$2116,'Dvd Calendar'!$E$2109:$CZ$2109)=0)),"")))</f>
        <v/>
      </c>
      <c r="M242" s="77">
        <f>IF(M$49="","",IF($B242="","",IFERROR(SUMIFS('Dvd Calendar'!$E$2117:$CZ$2117,'Dvd Calendar'!$E$2116:$CZ$2116,"&gt;"&amp;M$48,'Dvd Calendar'!$E$2116:$CZ$2116,"&lt;="&amp;M$49)+SUMPRODUCT(('Dvd Calendar'!$E$2109:$CZ$2109&gt;M$48)*('Dvd Calendar'!$E$2109:$CZ$2109&lt;=M$49)*'Dvd Calendar'!$E$2112:$CZ$2112*(('Dvd Calendar'!$E$2114:$CZ$2114='Field Check'!$C$53)*('Field Check'!$C$53&lt;&gt;"")+('Dvd Calendar'!$E$2114:$CZ$2114='Field Check'!$C$54)*('Field Check'!$C$54&lt;&gt;"")+('Dvd Calendar'!$E$2114:$CZ$2114='Field Check'!$C$55)*('Field Check'!$C$55&lt;&gt;"")+('Dvd Calendar'!$E$2114:$CZ$2114='Field Check'!$C$56)*('Field Check'!$C$56&lt;&gt;"")+('Dvd Calendar'!$E$2114:$CZ$2114='Field Check'!$C$57)*('Field Check'!$C$57&lt;&gt;""))*(COUNTIF('Dvd Calendar'!$E$2116:$CZ$2116,'Dvd Calendar'!$E$2109:$CZ$2109)=0)),"")))</f>
        <v/>
      </c>
      <c r="N242" s="77">
        <f>IF(N$49="","",IF($B242="","",IFERROR(SUMIFS('Dvd Calendar'!$E$2117:$CZ$2117,'Dvd Calendar'!$E$2116:$CZ$2116,"&gt;"&amp;N$48,'Dvd Calendar'!$E$2116:$CZ$2116,"&lt;="&amp;N$49)+SUMPRODUCT(('Dvd Calendar'!$E$2109:$CZ$2109&gt;N$48)*('Dvd Calendar'!$E$2109:$CZ$2109&lt;=N$49)*'Dvd Calendar'!$E$2112:$CZ$2112*(('Dvd Calendar'!$E$2114:$CZ$2114='Field Check'!$C$53)*('Field Check'!$C$53&lt;&gt;"")+('Dvd Calendar'!$E$2114:$CZ$2114='Field Check'!$C$54)*('Field Check'!$C$54&lt;&gt;"")+('Dvd Calendar'!$E$2114:$CZ$2114='Field Check'!$C$55)*('Field Check'!$C$55&lt;&gt;"")+('Dvd Calendar'!$E$2114:$CZ$2114='Field Check'!$C$56)*('Field Check'!$C$56&lt;&gt;"")+('Dvd Calendar'!$E$2114:$CZ$2114='Field Check'!$C$57)*('Field Check'!$C$57&lt;&gt;""))*(COUNTIF('Dvd Calendar'!$E$2116:$CZ$2116,'Dvd Calendar'!$E$2109:$CZ$2109)=0)),"")))</f>
        <v/>
      </c>
      <c r="O242" s="77">
        <f>IF(O$49="","",IF($B242="","",IFERROR(SUMIFS('Dvd Calendar'!$E$2117:$CZ$2117,'Dvd Calendar'!$E$2116:$CZ$2116,"&gt;"&amp;O$48,'Dvd Calendar'!$E$2116:$CZ$2116,"&lt;="&amp;O$49)+SUMPRODUCT(('Dvd Calendar'!$E$2109:$CZ$2109&gt;O$48)*('Dvd Calendar'!$E$2109:$CZ$2109&lt;=O$49)*'Dvd Calendar'!$E$2112:$CZ$2112*(('Dvd Calendar'!$E$2114:$CZ$2114='Field Check'!$C$53)*('Field Check'!$C$53&lt;&gt;"")+('Dvd Calendar'!$E$2114:$CZ$2114='Field Check'!$C$54)*('Field Check'!$C$54&lt;&gt;"")+('Dvd Calendar'!$E$2114:$CZ$2114='Field Check'!$C$55)*('Field Check'!$C$55&lt;&gt;"")+('Dvd Calendar'!$E$2114:$CZ$2114='Field Check'!$C$56)*('Field Check'!$C$56&lt;&gt;"")+('Dvd Calendar'!$E$2114:$CZ$2114='Field Check'!$C$57)*('Field Check'!$C$57&lt;&gt;""))*(COUNTIF('Dvd Calendar'!$E$2116:$CZ$2116,'Dvd Calendar'!$E$2109:$CZ$2109)=0)),"")))</f>
        <v/>
      </c>
      <c r="P242" s="77">
        <f>IF(P$49="","",IF($B242="","",IFERROR(SUMIFS('Dvd Calendar'!$E$2117:$CZ$2117,'Dvd Calendar'!$E$2116:$CZ$2116,"&gt;"&amp;P$48,'Dvd Calendar'!$E$2116:$CZ$2116,"&lt;="&amp;P$49)+SUMPRODUCT(('Dvd Calendar'!$E$2109:$CZ$2109&gt;P$48)*('Dvd Calendar'!$E$2109:$CZ$2109&lt;=P$49)*'Dvd Calendar'!$E$2112:$CZ$2112*(('Dvd Calendar'!$E$2114:$CZ$2114='Field Check'!$C$53)*('Field Check'!$C$53&lt;&gt;"")+('Dvd Calendar'!$E$2114:$CZ$2114='Field Check'!$C$54)*('Field Check'!$C$54&lt;&gt;"")+('Dvd Calendar'!$E$2114:$CZ$2114='Field Check'!$C$55)*('Field Check'!$C$55&lt;&gt;"")+('Dvd Calendar'!$E$2114:$CZ$2114='Field Check'!$C$56)*('Field Check'!$C$56&lt;&gt;"")+('Dvd Calendar'!$E$2114:$CZ$2114='Field Check'!$C$57)*('Field Check'!$C$57&lt;&gt;""))*(COUNTIF('Dvd Calendar'!$E$2116:$CZ$2116,'Dvd Calendar'!$E$2109:$CZ$2109)=0)),"")))</f>
        <v/>
      </c>
      <c r="Q242" s="77">
        <f>IF(Q$49="","",IF($B242="","",IFERROR(SUMIFS('Dvd Calendar'!$E$2117:$CZ$2117,'Dvd Calendar'!$E$2116:$CZ$2116,"&gt;"&amp;Q$48,'Dvd Calendar'!$E$2116:$CZ$2116,"&lt;="&amp;Q$49)+SUMPRODUCT(('Dvd Calendar'!$E$2109:$CZ$2109&gt;Q$48)*('Dvd Calendar'!$E$2109:$CZ$2109&lt;=Q$49)*'Dvd Calendar'!$E$2112:$CZ$2112*(('Dvd Calendar'!$E$2114:$CZ$2114='Field Check'!$C$53)*('Field Check'!$C$53&lt;&gt;"")+('Dvd Calendar'!$E$2114:$CZ$2114='Field Check'!$C$54)*('Field Check'!$C$54&lt;&gt;"")+('Dvd Calendar'!$E$2114:$CZ$2114='Field Check'!$C$55)*('Field Check'!$C$55&lt;&gt;"")+('Dvd Calendar'!$E$2114:$CZ$2114='Field Check'!$C$56)*('Field Check'!$C$56&lt;&gt;"")+('Dvd Calendar'!$E$2114:$CZ$2114='Field Check'!$C$57)*('Field Check'!$C$57&lt;&gt;""))*(COUNTIF('Dvd Calendar'!$E$2116:$CZ$2116,'Dvd Calendar'!$E$2109:$CZ$2109)=0)),"")))</f>
        <v/>
      </c>
      <c r="R242" s="77">
        <f>IF(R$49="","",IF($B242="","",IFERROR(SUMIFS('Dvd Calendar'!$E$2117:$CZ$2117,'Dvd Calendar'!$E$2116:$CZ$2116,"&gt;"&amp;R$48,'Dvd Calendar'!$E$2116:$CZ$2116,"&lt;="&amp;R$49)+SUMPRODUCT(('Dvd Calendar'!$E$2109:$CZ$2109&gt;R$48)*('Dvd Calendar'!$E$2109:$CZ$2109&lt;=R$49)*'Dvd Calendar'!$E$2112:$CZ$2112*(('Dvd Calendar'!$E$2114:$CZ$2114='Field Check'!$C$53)*('Field Check'!$C$53&lt;&gt;"")+('Dvd Calendar'!$E$2114:$CZ$2114='Field Check'!$C$54)*('Field Check'!$C$54&lt;&gt;"")+('Dvd Calendar'!$E$2114:$CZ$2114='Field Check'!$C$55)*('Field Check'!$C$55&lt;&gt;"")+('Dvd Calendar'!$E$2114:$CZ$2114='Field Check'!$C$56)*('Field Check'!$C$56&lt;&gt;"")+('Dvd Calendar'!$E$2114:$CZ$2114='Field Check'!$C$57)*('Field Check'!$C$57&lt;&gt;""))*(COUNTIF('Dvd Calendar'!$E$2116:$CZ$2116,'Dvd Calendar'!$E$2109:$CZ$2109)=0)),"")))</f>
        <v/>
      </c>
    </row>
    <row r="243">
      <c r="B243" s="126">
        <f>IF('AS51'!$C$198="","",'AS51'!$C$198)</f>
        <v/>
      </c>
      <c r="C243" s="77">
        <f>IF(C$49="","",IF($B243="","",IFERROR(SUMIFS('Dvd Calendar'!$E$2128:$CZ$2128,'Dvd Calendar'!$E$2127:$CZ$2127,"&gt;"&amp;C$48,'Dvd Calendar'!$E$2127:$CZ$2127,"&lt;="&amp;C$49)+SUMPRODUCT(('Dvd Calendar'!$E$2120:$CZ$2120&gt;C$48)*('Dvd Calendar'!$E$2120:$CZ$2120&lt;=C$49)*'Dvd Calendar'!$E$2123:$CZ$2123*(('Dvd Calendar'!$E$2125:$CZ$2125='Field Check'!$C$53)*('Field Check'!$C$53&lt;&gt;"")+('Dvd Calendar'!$E$2125:$CZ$2125='Field Check'!$C$54)*('Field Check'!$C$54&lt;&gt;"")+('Dvd Calendar'!$E$2125:$CZ$2125='Field Check'!$C$55)*('Field Check'!$C$55&lt;&gt;"")+('Dvd Calendar'!$E$2125:$CZ$2125='Field Check'!$C$56)*('Field Check'!$C$56&lt;&gt;"")+('Dvd Calendar'!$E$2125:$CZ$2125='Field Check'!$C$57)*('Field Check'!$C$57&lt;&gt;""))*(COUNTIF('Dvd Calendar'!$E$2127:$CZ$2127,'Dvd Calendar'!$E$2120:$CZ$2120)=0)),"")))</f>
        <v/>
      </c>
      <c r="D243" s="77">
        <f>IF(D$49="","",IF($B243="","",IFERROR(SUMIFS('Dvd Calendar'!$E$2128:$CZ$2128,'Dvd Calendar'!$E$2127:$CZ$2127,"&gt;"&amp;D$48,'Dvd Calendar'!$E$2127:$CZ$2127,"&lt;="&amp;D$49)+SUMPRODUCT(('Dvd Calendar'!$E$2120:$CZ$2120&gt;D$48)*('Dvd Calendar'!$E$2120:$CZ$2120&lt;=D$49)*'Dvd Calendar'!$E$2123:$CZ$2123*(('Dvd Calendar'!$E$2125:$CZ$2125='Field Check'!$C$53)*('Field Check'!$C$53&lt;&gt;"")+('Dvd Calendar'!$E$2125:$CZ$2125='Field Check'!$C$54)*('Field Check'!$C$54&lt;&gt;"")+('Dvd Calendar'!$E$2125:$CZ$2125='Field Check'!$C$55)*('Field Check'!$C$55&lt;&gt;"")+('Dvd Calendar'!$E$2125:$CZ$2125='Field Check'!$C$56)*('Field Check'!$C$56&lt;&gt;"")+('Dvd Calendar'!$E$2125:$CZ$2125='Field Check'!$C$57)*('Field Check'!$C$57&lt;&gt;""))*(COUNTIF('Dvd Calendar'!$E$2127:$CZ$2127,'Dvd Calendar'!$E$2120:$CZ$2120)=0)),"")))</f>
        <v/>
      </c>
      <c r="E243" s="77">
        <f>IF(E$49="","",IF($B243="","",IFERROR(SUMIFS('Dvd Calendar'!$E$2128:$CZ$2128,'Dvd Calendar'!$E$2127:$CZ$2127,"&gt;"&amp;E$48,'Dvd Calendar'!$E$2127:$CZ$2127,"&lt;="&amp;E$49)+SUMPRODUCT(('Dvd Calendar'!$E$2120:$CZ$2120&gt;E$48)*('Dvd Calendar'!$E$2120:$CZ$2120&lt;=E$49)*'Dvd Calendar'!$E$2123:$CZ$2123*(('Dvd Calendar'!$E$2125:$CZ$2125='Field Check'!$C$53)*('Field Check'!$C$53&lt;&gt;"")+('Dvd Calendar'!$E$2125:$CZ$2125='Field Check'!$C$54)*('Field Check'!$C$54&lt;&gt;"")+('Dvd Calendar'!$E$2125:$CZ$2125='Field Check'!$C$55)*('Field Check'!$C$55&lt;&gt;"")+('Dvd Calendar'!$E$2125:$CZ$2125='Field Check'!$C$56)*('Field Check'!$C$56&lt;&gt;"")+('Dvd Calendar'!$E$2125:$CZ$2125='Field Check'!$C$57)*('Field Check'!$C$57&lt;&gt;""))*(COUNTIF('Dvd Calendar'!$E$2127:$CZ$2127,'Dvd Calendar'!$E$2120:$CZ$2120)=0)),"")))</f>
        <v/>
      </c>
      <c r="F243" s="77">
        <f>IF(F$49="","",IF($B243="","",IFERROR(SUMIFS('Dvd Calendar'!$E$2128:$CZ$2128,'Dvd Calendar'!$E$2127:$CZ$2127,"&gt;"&amp;F$48,'Dvd Calendar'!$E$2127:$CZ$2127,"&lt;="&amp;F$49)+SUMPRODUCT(('Dvd Calendar'!$E$2120:$CZ$2120&gt;F$48)*('Dvd Calendar'!$E$2120:$CZ$2120&lt;=F$49)*'Dvd Calendar'!$E$2123:$CZ$2123*(('Dvd Calendar'!$E$2125:$CZ$2125='Field Check'!$C$53)*('Field Check'!$C$53&lt;&gt;"")+('Dvd Calendar'!$E$2125:$CZ$2125='Field Check'!$C$54)*('Field Check'!$C$54&lt;&gt;"")+('Dvd Calendar'!$E$2125:$CZ$2125='Field Check'!$C$55)*('Field Check'!$C$55&lt;&gt;"")+('Dvd Calendar'!$E$2125:$CZ$2125='Field Check'!$C$56)*('Field Check'!$C$56&lt;&gt;"")+('Dvd Calendar'!$E$2125:$CZ$2125='Field Check'!$C$57)*('Field Check'!$C$57&lt;&gt;""))*(COUNTIF('Dvd Calendar'!$E$2127:$CZ$2127,'Dvd Calendar'!$E$2120:$CZ$2120)=0)),"")))</f>
        <v/>
      </c>
      <c r="G243" s="77">
        <f>IF(G$49="","",IF($B243="","",IFERROR(SUMIFS('Dvd Calendar'!$E$2128:$CZ$2128,'Dvd Calendar'!$E$2127:$CZ$2127,"&gt;"&amp;G$48,'Dvd Calendar'!$E$2127:$CZ$2127,"&lt;="&amp;G$49)+SUMPRODUCT(('Dvd Calendar'!$E$2120:$CZ$2120&gt;G$48)*('Dvd Calendar'!$E$2120:$CZ$2120&lt;=G$49)*'Dvd Calendar'!$E$2123:$CZ$2123*(('Dvd Calendar'!$E$2125:$CZ$2125='Field Check'!$C$53)*('Field Check'!$C$53&lt;&gt;"")+('Dvd Calendar'!$E$2125:$CZ$2125='Field Check'!$C$54)*('Field Check'!$C$54&lt;&gt;"")+('Dvd Calendar'!$E$2125:$CZ$2125='Field Check'!$C$55)*('Field Check'!$C$55&lt;&gt;"")+('Dvd Calendar'!$E$2125:$CZ$2125='Field Check'!$C$56)*('Field Check'!$C$56&lt;&gt;"")+('Dvd Calendar'!$E$2125:$CZ$2125='Field Check'!$C$57)*('Field Check'!$C$57&lt;&gt;""))*(COUNTIF('Dvd Calendar'!$E$2127:$CZ$2127,'Dvd Calendar'!$E$2120:$CZ$2120)=0)),"")))</f>
        <v/>
      </c>
      <c r="H243" s="77">
        <f>IF(H$49="","",IF($B243="","",IFERROR(SUMIFS('Dvd Calendar'!$E$2128:$CZ$2128,'Dvd Calendar'!$E$2127:$CZ$2127,"&gt;"&amp;H$48,'Dvd Calendar'!$E$2127:$CZ$2127,"&lt;="&amp;H$49)+SUMPRODUCT(('Dvd Calendar'!$E$2120:$CZ$2120&gt;H$48)*('Dvd Calendar'!$E$2120:$CZ$2120&lt;=H$49)*'Dvd Calendar'!$E$2123:$CZ$2123*(('Dvd Calendar'!$E$2125:$CZ$2125='Field Check'!$C$53)*('Field Check'!$C$53&lt;&gt;"")+('Dvd Calendar'!$E$2125:$CZ$2125='Field Check'!$C$54)*('Field Check'!$C$54&lt;&gt;"")+('Dvd Calendar'!$E$2125:$CZ$2125='Field Check'!$C$55)*('Field Check'!$C$55&lt;&gt;"")+('Dvd Calendar'!$E$2125:$CZ$2125='Field Check'!$C$56)*('Field Check'!$C$56&lt;&gt;"")+('Dvd Calendar'!$E$2125:$CZ$2125='Field Check'!$C$57)*('Field Check'!$C$57&lt;&gt;""))*(COUNTIF('Dvd Calendar'!$E$2127:$CZ$2127,'Dvd Calendar'!$E$2120:$CZ$2120)=0)),"")))</f>
        <v/>
      </c>
      <c r="I243" s="77">
        <f>IF(I$49="","",IF($B243="","",IFERROR(SUMIFS('Dvd Calendar'!$E$2128:$CZ$2128,'Dvd Calendar'!$E$2127:$CZ$2127,"&gt;"&amp;I$48,'Dvd Calendar'!$E$2127:$CZ$2127,"&lt;="&amp;I$49)+SUMPRODUCT(('Dvd Calendar'!$E$2120:$CZ$2120&gt;I$48)*('Dvd Calendar'!$E$2120:$CZ$2120&lt;=I$49)*'Dvd Calendar'!$E$2123:$CZ$2123*(('Dvd Calendar'!$E$2125:$CZ$2125='Field Check'!$C$53)*('Field Check'!$C$53&lt;&gt;"")+('Dvd Calendar'!$E$2125:$CZ$2125='Field Check'!$C$54)*('Field Check'!$C$54&lt;&gt;"")+('Dvd Calendar'!$E$2125:$CZ$2125='Field Check'!$C$55)*('Field Check'!$C$55&lt;&gt;"")+('Dvd Calendar'!$E$2125:$CZ$2125='Field Check'!$C$56)*('Field Check'!$C$56&lt;&gt;"")+('Dvd Calendar'!$E$2125:$CZ$2125='Field Check'!$C$57)*('Field Check'!$C$57&lt;&gt;""))*(COUNTIF('Dvd Calendar'!$E$2127:$CZ$2127,'Dvd Calendar'!$E$2120:$CZ$2120)=0)),"")))</f>
        <v/>
      </c>
      <c r="J243" s="77">
        <f>IF(J$49="","",IF($B243="","",IFERROR(SUMIFS('Dvd Calendar'!$E$2128:$CZ$2128,'Dvd Calendar'!$E$2127:$CZ$2127,"&gt;"&amp;J$48,'Dvd Calendar'!$E$2127:$CZ$2127,"&lt;="&amp;J$49)+SUMPRODUCT(('Dvd Calendar'!$E$2120:$CZ$2120&gt;J$48)*('Dvd Calendar'!$E$2120:$CZ$2120&lt;=J$49)*'Dvd Calendar'!$E$2123:$CZ$2123*(('Dvd Calendar'!$E$2125:$CZ$2125='Field Check'!$C$53)*('Field Check'!$C$53&lt;&gt;"")+('Dvd Calendar'!$E$2125:$CZ$2125='Field Check'!$C$54)*('Field Check'!$C$54&lt;&gt;"")+('Dvd Calendar'!$E$2125:$CZ$2125='Field Check'!$C$55)*('Field Check'!$C$55&lt;&gt;"")+('Dvd Calendar'!$E$2125:$CZ$2125='Field Check'!$C$56)*('Field Check'!$C$56&lt;&gt;"")+('Dvd Calendar'!$E$2125:$CZ$2125='Field Check'!$C$57)*('Field Check'!$C$57&lt;&gt;""))*(COUNTIF('Dvd Calendar'!$E$2127:$CZ$2127,'Dvd Calendar'!$E$2120:$CZ$2120)=0)),"")))</f>
        <v/>
      </c>
      <c r="K243" s="77">
        <f>IF(K$49="","",IF($B243="","",IFERROR(SUMIFS('Dvd Calendar'!$E$2128:$CZ$2128,'Dvd Calendar'!$E$2127:$CZ$2127,"&gt;"&amp;K$48,'Dvd Calendar'!$E$2127:$CZ$2127,"&lt;="&amp;K$49)+SUMPRODUCT(('Dvd Calendar'!$E$2120:$CZ$2120&gt;K$48)*('Dvd Calendar'!$E$2120:$CZ$2120&lt;=K$49)*'Dvd Calendar'!$E$2123:$CZ$2123*(('Dvd Calendar'!$E$2125:$CZ$2125='Field Check'!$C$53)*('Field Check'!$C$53&lt;&gt;"")+('Dvd Calendar'!$E$2125:$CZ$2125='Field Check'!$C$54)*('Field Check'!$C$54&lt;&gt;"")+('Dvd Calendar'!$E$2125:$CZ$2125='Field Check'!$C$55)*('Field Check'!$C$55&lt;&gt;"")+('Dvd Calendar'!$E$2125:$CZ$2125='Field Check'!$C$56)*('Field Check'!$C$56&lt;&gt;"")+('Dvd Calendar'!$E$2125:$CZ$2125='Field Check'!$C$57)*('Field Check'!$C$57&lt;&gt;""))*(COUNTIF('Dvd Calendar'!$E$2127:$CZ$2127,'Dvd Calendar'!$E$2120:$CZ$2120)=0)),"")))</f>
        <v/>
      </c>
      <c r="L243" s="77">
        <f>IF(L$49="","",IF($B243="","",IFERROR(SUMIFS('Dvd Calendar'!$E$2128:$CZ$2128,'Dvd Calendar'!$E$2127:$CZ$2127,"&gt;"&amp;L$48,'Dvd Calendar'!$E$2127:$CZ$2127,"&lt;="&amp;L$49)+SUMPRODUCT(('Dvd Calendar'!$E$2120:$CZ$2120&gt;L$48)*('Dvd Calendar'!$E$2120:$CZ$2120&lt;=L$49)*'Dvd Calendar'!$E$2123:$CZ$2123*(('Dvd Calendar'!$E$2125:$CZ$2125='Field Check'!$C$53)*('Field Check'!$C$53&lt;&gt;"")+('Dvd Calendar'!$E$2125:$CZ$2125='Field Check'!$C$54)*('Field Check'!$C$54&lt;&gt;"")+('Dvd Calendar'!$E$2125:$CZ$2125='Field Check'!$C$55)*('Field Check'!$C$55&lt;&gt;"")+('Dvd Calendar'!$E$2125:$CZ$2125='Field Check'!$C$56)*('Field Check'!$C$56&lt;&gt;"")+('Dvd Calendar'!$E$2125:$CZ$2125='Field Check'!$C$57)*('Field Check'!$C$57&lt;&gt;""))*(COUNTIF('Dvd Calendar'!$E$2127:$CZ$2127,'Dvd Calendar'!$E$2120:$CZ$2120)=0)),"")))</f>
        <v/>
      </c>
      <c r="M243" s="77">
        <f>IF(M$49="","",IF($B243="","",IFERROR(SUMIFS('Dvd Calendar'!$E$2128:$CZ$2128,'Dvd Calendar'!$E$2127:$CZ$2127,"&gt;"&amp;M$48,'Dvd Calendar'!$E$2127:$CZ$2127,"&lt;="&amp;M$49)+SUMPRODUCT(('Dvd Calendar'!$E$2120:$CZ$2120&gt;M$48)*('Dvd Calendar'!$E$2120:$CZ$2120&lt;=M$49)*'Dvd Calendar'!$E$2123:$CZ$2123*(('Dvd Calendar'!$E$2125:$CZ$2125='Field Check'!$C$53)*('Field Check'!$C$53&lt;&gt;"")+('Dvd Calendar'!$E$2125:$CZ$2125='Field Check'!$C$54)*('Field Check'!$C$54&lt;&gt;"")+('Dvd Calendar'!$E$2125:$CZ$2125='Field Check'!$C$55)*('Field Check'!$C$55&lt;&gt;"")+('Dvd Calendar'!$E$2125:$CZ$2125='Field Check'!$C$56)*('Field Check'!$C$56&lt;&gt;"")+('Dvd Calendar'!$E$2125:$CZ$2125='Field Check'!$C$57)*('Field Check'!$C$57&lt;&gt;""))*(COUNTIF('Dvd Calendar'!$E$2127:$CZ$2127,'Dvd Calendar'!$E$2120:$CZ$2120)=0)),"")))</f>
        <v/>
      </c>
      <c r="N243" s="77">
        <f>IF(N$49="","",IF($B243="","",IFERROR(SUMIFS('Dvd Calendar'!$E$2128:$CZ$2128,'Dvd Calendar'!$E$2127:$CZ$2127,"&gt;"&amp;N$48,'Dvd Calendar'!$E$2127:$CZ$2127,"&lt;="&amp;N$49)+SUMPRODUCT(('Dvd Calendar'!$E$2120:$CZ$2120&gt;N$48)*('Dvd Calendar'!$E$2120:$CZ$2120&lt;=N$49)*'Dvd Calendar'!$E$2123:$CZ$2123*(('Dvd Calendar'!$E$2125:$CZ$2125='Field Check'!$C$53)*('Field Check'!$C$53&lt;&gt;"")+('Dvd Calendar'!$E$2125:$CZ$2125='Field Check'!$C$54)*('Field Check'!$C$54&lt;&gt;"")+('Dvd Calendar'!$E$2125:$CZ$2125='Field Check'!$C$55)*('Field Check'!$C$55&lt;&gt;"")+('Dvd Calendar'!$E$2125:$CZ$2125='Field Check'!$C$56)*('Field Check'!$C$56&lt;&gt;"")+('Dvd Calendar'!$E$2125:$CZ$2125='Field Check'!$C$57)*('Field Check'!$C$57&lt;&gt;""))*(COUNTIF('Dvd Calendar'!$E$2127:$CZ$2127,'Dvd Calendar'!$E$2120:$CZ$2120)=0)),"")))</f>
        <v/>
      </c>
      <c r="O243" s="77">
        <f>IF(O$49="","",IF($B243="","",IFERROR(SUMIFS('Dvd Calendar'!$E$2128:$CZ$2128,'Dvd Calendar'!$E$2127:$CZ$2127,"&gt;"&amp;O$48,'Dvd Calendar'!$E$2127:$CZ$2127,"&lt;="&amp;O$49)+SUMPRODUCT(('Dvd Calendar'!$E$2120:$CZ$2120&gt;O$48)*('Dvd Calendar'!$E$2120:$CZ$2120&lt;=O$49)*'Dvd Calendar'!$E$2123:$CZ$2123*(('Dvd Calendar'!$E$2125:$CZ$2125='Field Check'!$C$53)*('Field Check'!$C$53&lt;&gt;"")+('Dvd Calendar'!$E$2125:$CZ$2125='Field Check'!$C$54)*('Field Check'!$C$54&lt;&gt;"")+('Dvd Calendar'!$E$2125:$CZ$2125='Field Check'!$C$55)*('Field Check'!$C$55&lt;&gt;"")+('Dvd Calendar'!$E$2125:$CZ$2125='Field Check'!$C$56)*('Field Check'!$C$56&lt;&gt;"")+('Dvd Calendar'!$E$2125:$CZ$2125='Field Check'!$C$57)*('Field Check'!$C$57&lt;&gt;""))*(COUNTIF('Dvd Calendar'!$E$2127:$CZ$2127,'Dvd Calendar'!$E$2120:$CZ$2120)=0)),"")))</f>
        <v/>
      </c>
      <c r="P243" s="77">
        <f>IF(P$49="","",IF($B243="","",IFERROR(SUMIFS('Dvd Calendar'!$E$2128:$CZ$2128,'Dvd Calendar'!$E$2127:$CZ$2127,"&gt;"&amp;P$48,'Dvd Calendar'!$E$2127:$CZ$2127,"&lt;="&amp;P$49)+SUMPRODUCT(('Dvd Calendar'!$E$2120:$CZ$2120&gt;P$48)*('Dvd Calendar'!$E$2120:$CZ$2120&lt;=P$49)*'Dvd Calendar'!$E$2123:$CZ$2123*(('Dvd Calendar'!$E$2125:$CZ$2125='Field Check'!$C$53)*('Field Check'!$C$53&lt;&gt;"")+('Dvd Calendar'!$E$2125:$CZ$2125='Field Check'!$C$54)*('Field Check'!$C$54&lt;&gt;"")+('Dvd Calendar'!$E$2125:$CZ$2125='Field Check'!$C$55)*('Field Check'!$C$55&lt;&gt;"")+('Dvd Calendar'!$E$2125:$CZ$2125='Field Check'!$C$56)*('Field Check'!$C$56&lt;&gt;"")+('Dvd Calendar'!$E$2125:$CZ$2125='Field Check'!$C$57)*('Field Check'!$C$57&lt;&gt;""))*(COUNTIF('Dvd Calendar'!$E$2127:$CZ$2127,'Dvd Calendar'!$E$2120:$CZ$2120)=0)),"")))</f>
        <v/>
      </c>
      <c r="Q243" s="77">
        <f>IF(Q$49="","",IF($B243="","",IFERROR(SUMIFS('Dvd Calendar'!$E$2128:$CZ$2128,'Dvd Calendar'!$E$2127:$CZ$2127,"&gt;"&amp;Q$48,'Dvd Calendar'!$E$2127:$CZ$2127,"&lt;="&amp;Q$49)+SUMPRODUCT(('Dvd Calendar'!$E$2120:$CZ$2120&gt;Q$48)*('Dvd Calendar'!$E$2120:$CZ$2120&lt;=Q$49)*'Dvd Calendar'!$E$2123:$CZ$2123*(('Dvd Calendar'!$E$2125:$CZ$2125='Field Check'!$C$53)*('Field Check'!$C$53&lt;&gt;"")+('Dvd Calendar'!$E$2125:$CZ$2125='Field Check'!$C$54)*('Field Check'!$C$54&lt;&gt;"")+('Dvd Calendar'!$E$2125:$CZ$2125='Field Check'!$C$55)*('Field Check'!$C$55&lt;&gt;"")+('Dvd Calendar'!$E$2125:$CZ$2125='Field Check'!$C$56)*('Field Check'!$C$56&lt;&gt;"")+('Dvd Calendar'!$E$2125:$CZ$2125='Field Check'!$C$57)*('Field Check'!$C$57&lt;&gt;""))*(COUNTIF('Dvd Calendar'!$E$2127:$CZ$2127,'Dvd Calendar'!$E$2120:$CZ$2120)=0)),"")))</f>
        <v/>
      </c>
      <c r="R243" s="77">
        <f>IF(R$49="","",IF($B243="","",IFERROR(SUMIFS('Dvd Calendar'!$E$2128:$CZ$2128,'Dvd Calendar'!$E$2127:$CZ$2127,"&gt;"&amp;R$48,'Dvd Calendar'!$E$2127:$CZ$2127,"&lt;="&amp;R$49)+SUMPRODUCT(('Dvd Calendar'!$E$2120:$CZ$2120&gt;R$48)*('Dvd Calendar'!$E$2120:$CZ$2120&lt;=R$49)*'Dvd Calendar'!$E$2123:$CZ$2123*(('Dvd Calendar'!$E$2125:$CZ$2125='Field Check'!$C$53)*('Field Check'!$C$53&lt;&gt;"")+('Dvd Calendar'!$E$2125:$CZ$2125='Field Check'!$C$54)*('Field Check'!$C$54&lt;&gt;"")+('Dvd Calendar'!$E$2125:$CZ$2125='Field Check'!$C$55)*('Field Check'!$C$55&lt;&gt;"")+('Dvd Calendar'!$E$2125:$CZ$2125='Field Check'!$C$56)*('Field Check'!$C$56&lt;&gt;"")+('Dvd Calendar'!$E$2125:$CZ$2125='Field Check'!$C$57)*('Field Check'!$C$57&lt;&gt;""))*(COUNTIF('Dvd Calendar'!$E$2127:$CZ$2127,'Dvd Calendar'!$E$2120:$CZ$2120)=0)),"")))</f>
        <v/>
      </c>
    </row>
    <row r="244">
      <c r="B244" s="126">
        <f>IF('AS51'!$C$199="","",'AS51'!$C$199)</f>
        <v/>
      </c>
      <c r="C244" s="77">
        <f>IF(C$49="","",IF($B244="","",IFERROR(SUMIFS('Dvd Calendar'!$E$2139:$CZ$2139,'Dvd Calendar'!$E$2138:$CZ$2138,"&gt;"&amp;C$48,'Dvd Calendar'!$E$2138:$CZ$2138,"&lt;="&amp;C$49)+SUMPRODUCT(('Dvd Calendar'!$E$2131:$CZ$2131&gt;C$48)*('Dvd Calendar'!$E$2131:$CZ$2131&lt;=C$49)*'Dvd Calendar'!$E$2134:$CZ$2134*(('Dvd Calendar'!$E$2136:$CZ$2136='Field Check'!$C$53)*('Field Check'!$C$53&lt;&gt;"")+('Dvd Calendar'!$E$2136:$CZ$2136='Field Check'!$C$54)*('Field Check'!$C$54&lt;&gt;"")+('Dvd Calendar'!$E$2136:$CZ$2136='Field Check'!$C$55)*('Field Check'!$C$55&lt;&gt;"")+('Dvd Calendar'!$E$2136:$CZ$2136='Field Check'!$C$56)*('Field Check'!$C$56&lt;&gt;"")+('Dvd Calendar'!$E$2136:$CZ$2136='Field Check'!$C$57)*('Field Check'!$C$57&lt;&gt;""))*(COUNTIF('Dvd Calendar'!$E$2138:$CZ$2138,'Dvd Calendar'!$E$2131:$CZ$2131)=0)),"")))</f>
        <v/>
      </c>
      <c r="D244" s="77">
        <f>IF(D$49="","",IF($B244="","",IFERROR(SUMIFS('Dvd Calendar'!$E$2139:$CZ$2139,'Dvd Calendar'!$E$2138:$CZ$2138,"&gt;"&amp;D$48,'Dvd Calendar'!$E$2138:$CZ$2138,"&lt;="&amp;D$49)+SUMPRODUCT(('Dvd Calendar'!$E$2131:$CZ$2131&gt;D$48)*('Dvd Calendar'!$E$2131:$CZ$2131&lt;=D$49)*'Dvd Calendar'!$E$2134:$CZ$2134*(('Dvd Calendar'!$E$2136:$CZ$2136='Field Check'!$C$53)*('Field Check'!$C$53&lt;&gt;"")+('Dvd Calendar'!$E$2136:$CZ$2136='Field Check'!$C$54)*('Field Check'!$C$54&lt;&gt;"")+('Dvd Calendar'!$E$2136:$CZ$2136='Field Check'!$C$55)*('Field Check'!$C$55&lt;&gt;"")+('Dvd Calendar'!$E$2136:$CZ$2136='Field Check'!$C$56)*('Field Check'!$C$56&lt;&gt;"")+('Dvd Calendar'!$E$2136:$CZ$2136='Field Check'!$C$57)*('Field Check'!$C$57&lt;&gt;""))*(COUNTIF('Dvd Calendar'!$E$2138:$CZ$2138,'Dvd Calendar'!$E$2131:$CZ$2131)=0)),"")))</f>
        <v/>
      </c>
      <c r="E244" s="77">
        <f>IF(E$49="","",IF($B244="","",IFERROR(SUMIFS('Dvd Calendar'!$E$2139:$CZ$2139,'Dvd Calendar'!$E$2138:$CZ$2138,"&gt;"&amp;E$48,'Dvd Calendar'!$E$2138:$CZ$2138,"&lt;="&amp;E$49)+SUMPRODUCT(('Dvd Calendar'!$E$2131:$CZ$2131&gt;E$48)*('Dvd Calendar'!$E$2131:$CZ$2131&lt;=E$49)*'Dvd Calendar'!$E$2134:$CZ$2134*(('Dvd Calendar'!$E$2136:$CZ$2136='Field Check'!$C$53)*('Field Check'!$C$53&lt;&gt;"")+('Dvd Calendar'!$E$2136:$CZ$2136='Field Check'!$C$54)*('Field Check'!$C$54&lt;&gt;"")+('Dvd Calendar'!$E$2136:$CZ$2136='Field Check'!$C$55)*('Field Check'!$C$55&lt;&gt;"")+('Dvd Calendar'!$E$2136:$CZ$2136='Field Check'!$C$56)*('Field Check'!$C$56&lt;&gt;"")+('Dvd Calendar'!$E$2136:$CZ$2136='Field Check'!$C$57)*('Field Check'!$C$57&lt;&gt;""))*(COUNTIF('Dvd Calendar'!$E$2138:$CZ$2138,'Dvd Calendar'!$E$2131:$CZ$2131)=0)),"")))</f>
        <v/>
      </c>
      <c r="F244" s="77">
        <f>IF(F$49="","",IF($B244="","",IFERROR(SUMIFS('Dvd Calendar'!$E$2139:$CZ$2139,'Dvd Calendar'!$E$2138:$CZ$2138,"&gt;"&amp;F$48,'Dvd Calendar'!$E$2138:$CZ$2138,"&lt;="&amp;F$49)+SUMPRODUCT(('Dvd Calendar'!$E$2131:$CZ$2131&gt;F$48)*('Dvd Calendar'!$E$2131:$CZ$2131&lt;=F$49)*'Dvd Calendar'!$E$2134:$CZ$2134*(('Dvd Calendar'!$E$2136:$CZ$2136='Field Check'!$C$53)*('Field Check'!$C$53&lt;&gt;"")+('Dvd Calendar'!$E$2136:$CZ$2136='Field Check'!$C$54)*('Field Check'!$C$54&lt;&gt;"")+('Dvd Calendar'!$E$2136:$CZ$2136='Field Check'!$C$55)*('Field Check'!$C$55&lt;&gt;"")+('Dvd Calendar'!$E$2136:$CZ$2136='Field Check'!$C$56)*('Field Check'!$C$56&lt;&gt;"")+('Dvd Calendar'!$E$2136:$CZ$2136='Field Check'!$C$57)*('Field Check'!$C$57&lt;&gt;""))*(COUNTIF('Dvd Calendar'!$E$2138:$CZ$2138,'Dvd Calendar'!$E$2131:$CZ$2131)=0)),"")))</f>
        <v/>
      </c>
      <c r="G244" s="77">
        <f>IF(G$49="","",IF($B244="","",IFERROR(SUMIFS('Dvd Calendar'!$E$2139:$CZ$2139,'Dvd Calendar'!$E$2138:$CZ$2138,"&gt;"&amp;G$48,'Dvd Calendar'!$E$2138:$CZ$2138,"&lt;="&amp;G$49)+SUMPRODUCT(('Dvd Calendar'!$E$2131:$CZ$2131&gt;G$48)*('Dvd Calendar'!$E$2131:$CZ$2131&lt;=G$49)*'Dvd Calendar'!$E$2134:$CZ$2134*(('Dvd Calendar'!$E$2136:$CZ$2136='Field Check'!$C$53)*('Field Check'!$C$53&lt;&gt;"")+('Dvd Calendar'!$E$2136:$CZ$2136='Field Check'!$C$54)*('Field Check'!$C$54&lt;&gt;"")+('Dvd Calendar'!$E$2136:$CZ$2136='Field Check'!$C$55)*('Field Check'!$C$55&lt;&gt;"")+('Dvd Calendar'!$E$2136:$CZ$2136='Field Check'!$C$56)*('Field Check'!$C$56&lt;&gt;"")+('Dvd Calendar'!$E$2136:$CZ$2136='Field Check'!$C$57)*('Field Check'!$C$57&lt;&gt;""))*(COUNTIF('Dvd Calendar'!$E$2138:$CZ$2138,'Dvd Calendar'!$E$2131:$CZ$2131)=0)),"")))</f>
        <v/>
      </c>
      <c r="H244" s="77">
        <f>IF(H$49="","",IF($B244="","",IFERROR(SUMIFS('Dvd Calendar'!$E$2139:$CZ$2139,'Dvd Calendar'!$E$2138:$CZ$2138,"&gt;"&amp;H$48,'Dvd Calendar'!$E$2138:$CZ$2138,"&lt;="&amp;H$49)+SUMPRODUCT(('Dvd Calendar'!$E$2131:$CZ$2131&gt;H$48)*('Dvd Calendar'!$E$2131:$CZ$2131&lt;=H$49)*'Dvd Calendar'!$E$2134:$CZ$2134*(('Dvd Calendar'!$E$2136:$CZ$2136='Field Check'!$C$53)*('Field Check'!$C$53&lt;&gt;"")+('Dvd Calendar'!$E$2136:$CZ$2136='Field Check'!$C$54)*('Field Check'!$C$54&lt;&gt;"")+('Dvd Calendar'!$E$2136:$CZ$2136='Field Check'!$C$55)*('Field Check'!$C$55&lt;&gt;"")+('Dvd Calendar'!$E$2136:$CZ$2136='Field Check'!$C$56)*('Field Check'!$C$56&lt;&gt;"")+('Dvd Calendar'!$E$2136:$CZ$2136='Field Check'!$C$57)*('Field Check'!$C$57&lt;&gt;""))*(COUNTIF('Dvd Calendar'!$E$2138:$CZ$2138,'Dvd Calendar'!$E$2131:$CZ$2131)=0)),"")))</f>
        <v/>
      </c>
      <c r="I244" s="77">
        <f>IF(I$49="","",IF($B244="","",IFERROR(SUMIFS('Dvd Calendar'!$E$2139:$CZ$2139,'Dvd Calendar'!$E$2138:$CZ$2138,"&gt;"&amp;I$48,'Dvd Calendar'!$E$2138:$CZ$2138,"&lt;="&amp;I$49)+SUMPRODUCT(('Dvd Calendar'!$E$2131:$CZ$2131&gt;I$48)*('Dvd Calendar'!$E$2131:$CZ$2131&lt;=I$49)*'Dvd Calendar'!$E$2134:$CZ$2134*(('Dvd Calendar'!$E$2136:$CZ$2136='Field Check'!$C$53)*('Field Check'!$C$53&lt;&gt;"")+('Dvd Calendar'!$E$2136:$CZ$2136='Field Check'!$C$54)*('Field Check'!$C$54&lt;&gt;"")+('Dvd Calendar'!$E$2136:$CZ$2136='Field Check'!$C$55)*('Field Check'!$C$55&lt;&gt;"")+('Dvd Calendar'!$E$2136:$CZ$2136='Field Check'!$C$56)*('Field Check'!$C$56&lt;&gt;"")+('Dvd Calendar'!$E$2136:$CZ$2136='Field Check'!$C$57)*('Field Check'!$C$57&lt;&gt;""))*(COUNTIF('Dvd Calendar'!$E$2138:$CZ$2138,'Dvd Calendar'!$E$2131:$CZ$2131)=0)),"")))</f>
        <v/>
      </c>
      <c r="J244" s="77">
        <f>IF(J$49="","",IF($B244="","",IFERROR(SUMIFS('Dvd Calendar'!$E$2139:$CZ$2139,'Dvd Calendar'!$E$2138:$CZ$2138,"&gt;"&amp;J$48,'Dvd Calendar'!$E$2138:$CZ$2138,"&lt;="&amp;J$49)+SUMPRODUCT(('Dvd Calendar'!$E$2131:$CZ$2131&gt;J$48)*('Dvd Calendar'!$E$2131:$CZ$2131&lt;=J$49)*'Dvd Calendar'!$E$2134:$CZ$2134*(('Dvd Calendar'!$E$2136:$CZ$2136='Field Check'!$C$53)*('Field Check'!$C$53&lt;&gt;"")+('Dvd Calendar'!$E$2136:$CZ$2136='Field Check'!$C$54)*('Field Check'!$C$54&lt;&gt;"")+('Dvd Calendar'!$E$2136:$CZ$2136='Field Check'!$C$55)*('Field Check'!$C$55&lt;&gt;"")+('Dvd Calendar'!$E$2136:$CZ$2136='Field Check'!$C$56)*('Field Check'!$C$56&lt;&gt;"")+('Dvd Calendar'!$E$2136:$CZ$2136='Field Check'!$C$57)*('Field Check'!$C$57&lt;&gt;""))*(COUNTIF('Dvd Calendar'!$E$2138:$CZ$2138,'Dvd Calendar'!$E$2131:$CZ$2131)=0)),"")))</f>
        <v/>
      </c>
      <c r="K244" s="77">
        <f>IF(K$49="","",IF($B244="","",IFERROR(SUMIFS('Dvd Calendar'!$E$2139:$CZ$2139,'Dvd Calendar'!$E$2138:$CZ$2138,"&gt;"&amp;K$48,'Dvd Calendar'!$E$2138:$CZ$2138,"&lt;="&amp;K$49)+SUMPRODUCT(('Dvd Calendar'!$E$2131:$CZ$2131&gt;K$48)*('Dvd Calendar'!$E$2131:$CZ$2131&lt;=K$49)*'Dvd Calendar'!$E$2134:$CZ$2134*(('Dvd Calendar'!$E$2136:$CZ$2136='Field Check'!$C$53)*('Field Check'!$C$53&lt;&gt;"")+('Dvd Calendar'!$E$2136:$CZ$2136='Field Check'!$C$54)*('Field Check'!$C$54&lt;&gt;"")+('Dvd Calendar'!$E$2136:$CZ$2136='Field Check'!$C$55)*('Field Check'!$C$55&lt;&gt;"")+('Dvd Calendar'!$E$2136:$CZ$2136='Field Check'!$C$56)*('Field Check'!$C$56&lt;&gt;"")+('Dvd Calendar'!$E$2136:$CZ$2136='Field Check'!$C$57)*('Field Check'!$C$57&lt;&gt;""))*(COUNTIF('Dvd Calendar'!$E$2138:$CZ$2138,'Dvd Calendar'!$E$2131:$CZ$2131)=0)),"")))</f>
        <v/>
      </c>
      <c r="L244" s="77">
        <f>IF(L$49="","",IF($B244="","",IFERROR(SUMIFS('Dvd Calendar'!$E$2139:$CZ$2139,'Dvd Calendar'!$E$2138:$CZ$2138,"&gt;"&amp;L$48,'Dvd Calendar'!$E$2138:$CZ$2138,"&lt;="&amp;L$49)+SUMPRODUCT(('Dvd Calendar'!$E$2131:$CZ$2131&gt;L$48)*('Dvd Calendar'!$E$2131:$CZ$2131&lt;=L$49)*'Dvd Calendar'!$E$2134:$CZ$2134*(('Dvd Calendar'!$E$2136:$CZ$2136='Field Check'!$C$53)*('Field Check'!$C$53&lt;&gt;"")+('Dvd Calendar'!$E$2136:$CZ$2136='Field Check'!$C$54)*('Field Check'!$C$54&lt;&gt;"")+('Dvd Calendar'!$E$2136:$CZ$2136='Field Check'!$C$55)*('Field Check'!$C$55&lt;&gt;"")+('Dvd Calendar'!$E$2136:$CZ$2136='Field Check'!$C$56)*('Field Check'!$C$56&lt;&gt;"")+('Dvd Calendar'!$E$2136:$CZ$2136='Field Check'!$C$57)*('Field Check'!$C$57&lt;&gt;""))*(COUNTIF('Dvd Calendar'!$E$2138:$CZ$2138,'Dvd Calendar'!$E$2131:$CZ$2131)=0)),"")))</f>
        <v/>
      </c>
      <c r="M244" s="77">
        <f>IF(M$49="","",IF($B244="","",IFERROR(SUMIFS('Dvd Calendar'!$E$2139:$CZ$2139,'Dvd Calendar'!$E$2138:$CZ$2138,"&gt;"&amp;M$48,'Dvd Calendar'!$E$2138:$CZ$2138,"&lt;="&amp;M$49)+SUMPRODUCT(('Dvd Calendar'!$E$2131:$CZ$2131&gt;M$48)*('Dvd Calendar'!$E$2131:$CZ$2131&lt;=M$49)*'Dvd Calendar'!$E$2134:$CZ$2134*(('Dvd Calendar'!$E$2136:$CZ$2136='Field Check'!$C$53)*('Field Check'!$C$53&lt;&gt;"")+('Dvd Calendar'!$E$2136:$CZ$2136='Field Check'!$C$54)*('Field Check'!$C$54&lt;&gt;"")+('Dvd Calendar'!$E$2136:$CZ$2136='Field Check'!$C$55)*('Field Check'!$C$55&lt;&gt;"")+('Dvd Calendar'!$E$2136:$CZ$2136='Field Check'!$C$56)*('Field Check'!$C$56&lt;&gt;"")+('Dvd Calendar'!$E$2136:$CZ$2136='Field Check'!$C$57)*('Field Check'!$C$57&lt;&gt;""))*(COUNTIF('Dvd Calendar'!$E$2138:$CZ$2138,'Dvd Calendar'!$E$2131:$CZ$2131)=0)),"")))</f>
        <v/>
      </c>
      <c r="N244" s="77">
        <f>IF(N$49="","",IF($B244="","",IFERROR(SUMIFS('Dvd Calendar'!$E$2139:$CZ$2139,'Dvd Calendar'!$E$2138:$CZ$2138,"&gt;"&amp;N$48,'Dvd Calendar'!$E$2138:$CZ$2138,"&lt;="&amp;N$49)+SUMPRODUCT(('Dvd Calendar'!$E$2131:$CZ$2131&gt;N$48)*('Dvd Calendar'!$E$2131:$CZ$2131&lt;=N$49)*'Dvd Calendar'!$E$2134:$CZ$2134*(('Dvd Calendar'!$E$2136:$CZ$2136='Field Check'!$C$53)*('Field Check'!$C$53&lt;&gt;"")+('Dvd Calendar'!$E$2136:$CZ$2136='Field Check'!$C$54)*('Field Check'!$C$54&lt;&gt;"")+('Dvd Calendar'!$E$2136:$CZ$2136='Field Check'!$C$55)*('Field Check'!$C$55&lt;&gt;"")+('Dvd Calendar'!$E$2136:$CZ$2136='Field Check'!$C$56)*('Field Check'!$C$56&lt;&gt;"")+('Dvd Calendar'!$E$2136:$CZ$2136='Field Check'!$C$57)*('Field Check'!$C$57&lt;&gt;""))*(COUNTIF('Dvd Calendar'!$E$2138:$CZ$2138,'Dvd Calendar'!$E$2131:$CZ$2131)=0)),"")))</f>
        <v/>
      </c>
      <c r="O244" s="77">
        <f>IF(O$49="","",IF($B244="","",IFERROR(SUMIFS('Dvd Calendar'!$E$2139:$CZ$2139,'Dvd Calendar'!$E$2138:$CZ$2138,"&gt;"&amp;O$48,'Dvd Calendar'!$E$2138:$CZ$2138,"&lt;="&amp;O$49)+SUMPRODUCT(('Dvd Calendar'!$E$2131:$CZ$2131&gt;O$48)*('Dvd Calendar'!$E$2131:$CZ$2131&lt;=O$49)*'Dvd Calendar'!$E$2134:$CZ$2134*(('Dvd Calendar'!$E$2136:$CZ$2136='Field Check'!$C$53)*('Field Check'!$C$53&lt;&gt;"")+('Dvd Calendar'!$E$2136:$CZ$2136='Field Check'!$C$54)*('Field Check'!$C$54&lt;&gt;"")+('Dvd Calendar'!$E$2136:$CZ$2136='Field Check'!$C$55)*('Field Check'!$C$55&lt;&gt;"")+('Dvd Calendar'!$E$2136:$CZ$2136='Field Check'!$C$56)*('Field Check'!$C$56&lt;&gt;"")+('Dvd Calendar'!$E$2136:$CZ$2136='Field Check'!$C$57)*('Field Check'!$C$57&lt;&gt;""))*(COUNTIF('Dvd Calendar'!$E$2138:$CZ$2138,'Dvd Calendar'!$E$2131:$CZ$2131)=0)),"")))</f>
        <v/>
      </c>
      <c r="P244" s="77">
        <f>IF(P$49="","",IF($B244="","",IFERROR(SUMIFS('Dvd Calendar'!$E$2139:$CZ$2139,'Dvd Calendar'!$E$2138:$CZ$2138,"&gt;"&amp;P$48,'Dvd Calendar'!$E$2138:$CZ$2138,"&lt;="&amp;P$49)+SUMPRODUCT(('Dvd Calendar'!$E$2131:$CZ$2131&gt;P$48)*('Dvd Calendar'!$E$2131:$CZ$2131&lt;=P$49)*'Dvd Calendar'!$E$2134:$CZ$2134*(('Dvd Calendar'!$E$2136:$CZ$2136='Field Check'!$C$53)*('Field Check'!$C$53&lt;&gt;"")+('Dvd Calendar'!$E$2136:$CZ$2136='Field Check'!$C$54)*('Field Check'!$C$54&lt;&gt;"")+('Dvd Calendar'!$E$2136:$CZ$2136='Field Check'!$C$55)*('Field Check'!$C$55&lt;&gt;"")+('Dvd Calendar'!$E$2136:$CZ$2136='Field Check'!$C$56)*('Field Check'!$C$56&lt;&gt;"")+('Dvd Calendar'!$E$2136:$CZ$2136='Field Check'!$C$57)*('Field Check'!$C$57&lt;&gt;""))*(COUNTIF('Dvd Calendar'!$E$2138:$CZ$2138,'Dvd Calendar'!$E$2131:$CZ$2131)=0)),"")))</f>
        <v/>
      </c>
      <c r="Q244" s="77">
        <f>IF(Q$49="","",IF($B244="","",IFERROR(SUMIFS('Dvd Calendar'!$E$2139:$CZ$2139,'Dvd Calendar'!$E$2138:$CZ$2138,"&gt;"&amp;Q$48,'Dvd Calendar'!$E$2138:$CZ$2138,"&lt;="&amp;Q$49)+SUMPRODUCT(('Dvd Calendar'!$E$2131:$CZ$2131&gt;Q$48)*('Dvd Calendar'!$E$2131:$CZ$2131&lt;=Q$49)*'Dvd Calendar'!$E$2134:$CZ$2134*(('Dvd Calendar'!$E$2136:$CZ$2136='Field Check'!$C$53)*('Field Check'!$C$53&lt;&gt;"")+('Dvd Calendar'!$E$2136:$CZ$2136='Field Check'!$C$54)*('Field Check'!$C$54&lt;&gt;"")+('Dvd Calendar'!$E$2136:$CZ$2136='Field Check'!$C$55)*('Field Check'!$C$55&lt;&gt;"")+('Dvd Calendar'!$E$2136:$CZ$2136='Field Check'!$C$56)*('Field Check'!$C$56&lt;&gt;"")+('Dvd Calendar'!$E$2136:$CZ$2136='Field Check'!$C$57)*('Field Check'!$C$57&lt;&gt;""))*(COUNTIF('Dvd Calendar'!$E$2138:$CZ$2138,'Dvd Calendar'!$E$2131:$CZ$2131)=0)),"")))</f>
        <v/>
      </c>
      <c r="R244" s="77">
        <f>IF(R$49="","",IF($B244="","",IFERROR(SUMIFS('Dvd Calendar'!$E$2139:$CZ$2139,'Dvd Calendar'!$E$2138:$CZ$2138,"&gt;"&amp;R$48,'Dvd Calendar'!$E$2138:$CZ$2138,"&lt;="&amp;R$49)+SUMPRODUCT(('Dvd Calendar'!$E$2131:$CZ$2131&gt;R$48)*('Dvd Calendar'!$E$2131:$CZ$2131&lt;=R$49)*'Dvd Calendar'!$E$2134:$CZ$2134*(('Dvd Calendar'!$E$2136:$CZ$2136='Field Check'!$C$53)*('Field Check'!$C$53&lt;&gt;"")+('Dvd Calendar'!$E$2136:$CZ$2136='Field Check'!$C$54)*('Field Check'!$C$54&lt;&gt;"")+('Dvd Calendar'!$E$2136:$CZ$2136='Field Check'!$C$55)*('Field Check'!$C$55&lt;&gt;"")+('Dvd Calendar'!$E$2136:$CZ$2136='Field Check'!$C$56)*('Field Check'!$C$56&lt;&gt;"")+('Dvd Calendar'!$E$2136:$CZ$2136='Field Check'!$C$57)*('Field Check'!$C$57&lt;&gt;""))*(COUNTIF('Dvd Calendar'!$E$2138:$CZ$2138,'Dvd Calendar'!$E$2131:$CZ$2131)=0)),"")))</f>
        <v/>
      </c>
    </row>
    <row r="245">
      <c r="B245" s="126">
        <f>IF('AS51'!$C$200="","",'AS51'!$C$200)</f>
        <v/>
      </c>
      <c r="C245" s="77">
        <f>IF(C$49="","",IF($B245="","",IFERROR(SUMIFS('Dvd Calendar'!$E$2150:$CZ$2150,'Dvd Calendar'!$E$2149:$CZ$2149,"&gt;"&amp;C$48,'Dvd Calendar'!$E$2149:$CZ$2149,"&lt;="&amp;C$49)+SUMPRODUCT(('Dvd Calendar'!$E$2142:$CZ$2142&gt;C$48)*('Dvd Calendar'!$E$2142:$CZ$2142&lt;=C$49)*'Dvd Calendar'!$E$2145:$CZ$2145*(('Dvd Calendar'!$E$2147:$CZ$2147='Field Check'!$C$53)*('Field Check'!$C$53&lt;&gt;"")+('Dvd Calendar'!$E$2147:$CZ$2147='Field Check'!$C$54)*('Field Check'!$C$54&lt;&gt;"")+('Dvd Calendar'!$E$2147:$CZ$2147='Field Check'!$C$55)*('Field Check'!$C$55&lt;&gt;"")+('Dvd Calendar'!$E$2147:$CZ$2147='Field Check'!$C$56)*('Field Check'!$C$56&lt;&gt;"")+('Dvd Calendar'!$E$2147:$CZ$2147='Field Check'!$C$57)*('Field Check'!$C$57&lt;&gt;""))*(COUNTIF('Dvd Calendar'!$E$2149:$CZ$2149,'Dvd Calendar'!$E$2142:$CZ$2142)=0)),"")))</f>
        <v/>
      </c>
      <c r="D245" s="77">
        <f>IF(D$49="","",IF($B245="","",IFERROR(SUMIFS('Dvd Calendar'!$E$2150:$CZ$2150,'Dvd Calendar'!$E$2149:$CZ$2149,"&gt;"&amp;D$48,'Dvd Calendar'!$E$2149:$CZ$2149,"&lt;="&amp;D$49)+SUMPRODUCT(('Dvd Calendar'!$E$2142:$CZ$2142&gt;D$48)*('Dvd Calendar'!$E$2142:$CZ$2142&lt;=D$49)*'Dvd Calendar'!$E$2145:$CZ$2145*(('Dvd Calendar'!$E$2147:$CZ$2147='Field Check'!$C$53)*('Field Check'!$C$53&lt;&gt;"")+('Dvd Calendar'!$E$2147:$CZ$2147='Field Check'!$C$54)*('Field Check'!$C$54&lt;&gt;"")+('Dvd Calendar'!$E$2147:$CZ$2147='Field Check'!$C$55)*('Field Check'!$C$55&lt;&gt;"")+('Dvd Calendar'!$E$2147:$CZ$2147='Field Check'!$C$56)*('Field Check'!$C$56&lt;&gt;"")+('Dvd Calendar'!$E$2147:$CZ$2147='Field Check'!$C$57)*('Field Check'!$C$57&lt;&gt;""))*(COUNTIF('Dvd Calendar'!$E$2149:$CZ$2149,'Dvd Calendar'!$E$2142:$CZ$2142)=0)),"")))</f>
        <v/>
      </c>
      <c r="E245" s="77">
        <f>IF(E$49="","",IF($B245="","",IFERROR(SUMIFS('Dvd Calendar'!$E$2150:$CZ$2150,'Dvd Calendar'!$E$2149:$CZ$2149,"&gt;"&amp;E$48,'Dvd Calendar'!$E$2149:$CZ$2149,"&lt;="&amp;E$49)+SUMPRODUCT(('Dvd Calendar'!$E$2142:$CZ$2142&gt;E$48)*('Dvd Calendar'!$E$2142:$CZ$2142&lt;=E$49)*'Dvd Calendar'!$E$2145:$CZ$2145*(('Dvd Calendar'!$E$2147:$CZ$2147='Field Check'!$C$53)*('Field Check'!$C$53&lt;&gt;"")+('Dvd Calendar'!$E$2147:$CZ$2147='Field Check'!$C$54)*('Field Check'!$C$54&lt;&gt;"")+('Dvd Calendar'!$E$2147:$CZ$2147='Field Check'!$C$55)*('Field Check'!$C$55&lt;&gt;"")+('Dvd Calendar'!$E$2147:$CZ$2147='Field Check'!$C$56)*('Field Check'!$C$56&lt;&gt;"")+('Dvd Calendar'!$E$2147:$CZ$2147='Field Check'!$C$57)*('Field Check'!$C$57&lt;&gt;""))*(COUNTIF('Dvd Calendar'!$E$2149:$CZ$2149,'Dvd Calendar'!$E$2142:$CZ$2142)=0)),"")))</f>
        <v/>
      </c>
      <c r="F245" s="77">
        <f>IF(F$49="","",IF($B245="","",IFERROR(SUMIFS('Dvd Calendar'!$E$2150:$CZ$2150,'Dvd Calendar'!$E$2149:$CZ$2149,"&gt;"&amp;F$48,'Dvd Calendar'!$E$2149:$CZ$2149,"&lt;="&amp;F$49)+SUMPRODUCT(('Dvd Calendar'!$E$2142:$CZ$2142&gt;F$48)*('Dvd Calendar'!$E$2142:$CZ$2142&lt;=F$49)*'Dvd Calendar'!$E$2145:$CZ$2145*(('Dvd Calendar'!$E$2147:$CZ$2147='Field Check'!$C$53)*('Field Check'!$C$53&lt;&gt;"")+('Dvd Calendar'!$E$2147:$CZ$2147='Field Check'!$C$54)*('Field Check'!$C$54&lt;&gt;"")+('Dvd Calendar'!$E$2147:$CZ$2147='Field Check'!$C$55)*('Field Check'!$C$55&lt;&gt;"")+('Dvd Calendar'!$E$2147:$CZ$2147='Field Check'!$C$56)*('Field Check'!$C$56&lt;&gt;"")+('Dvd Calendar'!$E$2147:$CZ$2147='Field Check'!$C$57)*('Field Check'!$C$57&lt;&gt;""))*(COUNTIF('Dvd Calendar'!$E$2149:$CZ$2149,'Dvd Calendar'!$E$2142:$CZ$2142)=0)),"")))</f>
        <v/>
      </c>
      <c r="G245" s="77">
        <f>IF(G$49="","",IF($B245="","",IFERROR(SUMIFS('Dvd Calendar'!$E$2150:$CZ$2150,'Dvd Calendar'!$E$2149:$CZ$2149,"&gt;"&amp;G$48,'Dvd Calendar'!$E$2149:$CZ$2149,"&lt;="&amp;G$49)+SUMPRODUCT(('Dvd Calendar'!$E$2142:$CZ$2142&gt;G$48)*('Dvd Calendar'!$E$2142:$CZ$2142&lt;=G$49)*'Dvd Calendar'!$E$2145:$CZ$2145*(('Dvd Calendar'!$E$2147:$CZ$2147='Field Check'!$C$53)*('Field Check'!$C$53&lt;&gt;"")+('Dvd Calendar'!$E$2147:$CZ$2147='Field Check'!$C$54)*('Field Check'!$C$54&lt;&gt;"")+('Dvd Calendar'!$E$2147:$CZ$2147='Field Check'!$C$55)*('Field Check'!$C$55&lt;&gt;"")+('Dvd Calendar'!$E$2147:$CZ$2147='Field Check'!$C$56)*('Field Check'!$C$56&lt;&gt;"")+('Dvd Calendar'!$E$2147:$CZ$2147='Field Check'!$C$57)*('Field Check'!$C$57&lt;&gt;""))*(COUNTIF('Dvd Calendar'!$E$2149:$CZ$2149,'Dvd Calendar'!$E$2142:$CZ$2142)=0)),"")))</f>
        <v/>
      </c>
      <c r="H245" s="77">
        <f>IF(H$49="","",IF($B245="","",IFERROR(SUMIFS('Dvd Calendar'!$E$2150:$CZ$2150,'Dvd Calendar'!$E$2149:$CZ$2149,"&gt;"&amp;H$48,'Dvd Calendar'!$E$2149:$CZ$2149,"&lt;="&amp;H$49)+SUMPRODUCT(('Dvd Calendar'!$E$2142:$CZ$2142&gt;H$48)*('Dvd Calendar'!$E$2142:$CZ$2142&lt;=H$49)*'Dvd Calendar'!$E$2145:$CZ$2145*(('Dvd Calendar'!$E$2147:$CZ$2147='Field Check'!$C$53)*('Field Check'!$C$53&lt;&gt;"")+('Dvd Calendar'!$E$2147:$CZ$2147='Field Check'!$C$54)*('Field Check'!$C$54&lt;&gt;"")+('Dvd Calendar'!$E$2147:$CZ$2147='Field Check'!$C$55)*('Field Check'!$C$55&lt;&gt;"")+('Dvd Calendar'!$E$2147:$CZ$2147='Field Check'!$C$56)*('Field Check'!$C$56&lt;&gt;"")+('Dvd Calendar'!$E$2147:$CZ$2147='Field Check'!$C$57)*('Field Check'!$C$57&lt;&gt;""))*(COUNTIF('Dvd Calendar'!$E$2149:$CZ$2149,'Dvd Calendar'!$E$2142:$CZ$2142)=0)),"")))</f>
        <v/>
      </c>
      <c r="I245" s="77">
        <f>IF(I$49="","",IF($B245="","",IFERROR(SUMIFS('Dvd Calendar'!$E$2150:$CZ$2150,'Dvd Calendar'!$E$2149:$CZ$2149,"&gt;"&amp;I$48,'Dvd Calendar'!$E$2149:$CZ$2149,"&lt;="&amp;I$49)+SUMPRODUCT(('Dvd Calendar'!$E$2142:$CZ$2142&gt;I$48)*('Dvd Calendar'!$E$2142:$CZ$2142&lt;=I$49)*'Dvd Calendar'!$E$2145:$CZ$2145*(('Dvd Calendar'!$E$2147:$CZ$2147='Field Check'!$C$53)*('Field Check'!$C$53&lt;&gt;"")+('Dvd Calendar'!$E$2147:$CZ$2147='Field Check'!$C$54)*('Field Check'!$C$54&lt;&gt;"")+('Dvd Calendar'!$E$2147:$CZ$2147='Field Check'!$C$55)*('Field Check'!$C$55&lt;&gt;"")+('Dvd Calendar'!$E$2147:$CZ$2147='Field Check'!$C$56)*('Field Check'!$C$56&lt;&gt;"")+('Dvd Calendar'!$E$2147:$CZ$2147='Field Check'!$C$57)*('Field Check'!$C$57&lt;&gt;""))*(COUNTIF('Dvd Calendar'!$E$2149:$CZ$2149,'Dvd Calendar'!$E$2142:$CZ$2142)=0)),"")))</f>
        <v/>
      </c>
      <c r="J245" s="77">
        <f>IF(J$49="","",IF($B245="","",IFERROR(SUMIFS('Dvd Calendar'!$E$2150:$CZ$2150,'Dvd Calendar'!$E$2149:$CZ$2149,"&gt;"&amp;J$48,'Dvd Calendar'!$E$2149:$CZ$2149,"&lt;="&amp;J$49)+SUMPRODUCT(('Dvd Calendar'!$E$2142:$CZ$2142&gt;J$48)*('Dvd Calendar'!$E$2142:$CZ$2142&lt;=J$49)*'Dvd Calendar'!$E$2145:$CZ$2145*(('Dvd Calendar'!$E$2147:$CZ$2147='Field Check'!$C$53)*('Field Check'!$C$53&lt;&gt;"")+('Dvd Calendar'!$E$2147:$CZ$2147='Field Check'!$C$54)*('Field Check'!$C$54&lt;&gt;"")+('Dvd Calendar'!$E$2147:$CZ$2147='Field Check'!$C$55)*('Field Check'!$C$55&lt;&gt;"")+('Dvd Calendar'!$E$2147:$CZ$2147='Field Check'!$C$56)*('Field Check'!$C$56&lt;&gt;"")+('Dvd Calendar'!$E$2147:$CZ$2147='Field Check'!$C$57)*('Field Check'!$C$57&lt;&gt;""))*(COUNTIF('Dvd Calendar'!$E$2149:$CZ$2149,'Dvd Calendar'!$E$2142:$CZ$2142)=0)),"")))</f>
        <v/>
      </c>
      <c r="K245" s="77">
        <f>IF(K$49="","",IF($B245="","",IFERROR(SUMIFS('Dvd Calendar'!$E$2150:$CZ$2150,'Dvd Calendar'!$E$2149:$CZ$2149,"&gt;"&amp;K$48,'Dvd Calendar'!$E$2149:$CZ$2149,"&lt;="&amp;K$49)+SUMPRODUCT(('Dvd Calendar'!$E$2142:$CZ$2142&gt;K$48)*('Dvd Calendar'!$E$2142:$CZ$2142&lt;=K$49)*'Dvd Calendar'!$E$2145:$CZ$2145*(('Dvd Calendar'!$E$2147:$CZ$2147='Field Check'!$C$53)*('Field Check'!$C$53&lt;&gt;"")+('Dvd Calendar'!$E$2147:$CZ$2147='Field Check'!$C$54)*('Field Check'!$C$54&lt;&gt;"")+('Dvd Calendar'!$E$2147:$CZ$2147='Field Check'!$C$55)*('Field Check'!$C$55&lt;&gt;"")+('Dvd Calendar'!$E$2147:$CZ$2147='Field Check'!$C$56)*('Field Check'!$C$56&lt;&gt;"")+('Dvd Calendar'!$E$2147:$CZ$2147='Field Check'!$C$57)*('Field Check'!$C$57&lt;&gt;""))*(COUNTIF('Dvd Calendar'!$E$2149:$CZ$2149,'Dvd Calendar'!$E$2142:$CZ$2142)=0)),"")))</f>
        <v/>
      </c>
      <c r="L245" s="77">
        <f>IF(L$49="","",IF($B245="","",IFERROR(SUMIFS('Dvd Calendar'!$E$2150:$CZ$2150,'Dvd Calendar'!$E$2149:$CZ$2149,"&gt;"&amp;L$48,'Dvd Calendar'!$E$2149:$CZ$2149,"&lt;="&amp;L$49)+SUMPRODUCT(('Dvd Calendar'!$E$2142:$CZ$2142&gt;L$48)*('Dvd Calendar'!$E$2142:$CZ$2142&lt;=L$49)*'Dvd Calendar'!$E$2145:$CZ$2145*(('Dvd Calendar'!$E$2147:$CZ$2147='Field Check'!$C$53)*('Field Check'!$C$53&lt;&gt;"")+('Dvd Calendar'!$E$2147:$CZ$2147='Field Check'!$C$54)*('Field Check'!$C$54&lt;&gt;"")+('Dvd Calendar'!$E$2147:$CZ$2147='Field Check'!$C$55)*('Field Check'!$C$55&lt;&gt;"")+('Dvd Calendar'!$E$2147:$CZ$2147='Field Check'!$C$56)*('Field Check'!$C$56&lt;&gt;"")+('Dvd Calendar'!$E$2147:$CZ$2147='Field Check'!$C$57)*('Field Check'!$C$57&lt;&gt;""))*(COUNTIF('Dvd Calendar'!$E$2149:$CZ$2149,'Dvd Calendar'!$E$2142:$CZ$2142)=0)),"")))</f>
        <v/>
      </c>
      <c r="M245" s="77">
        <f>IF(M$49="","",IF($B245="","",IFERROR(SUMIFS('Dvd Calendar'!$E$2150:$CZ$2150,'Dvd Calendar'!$E$2149:$CZ$2149,"&gt;"&amp;M$48,'Dvd Calendar'!$E$2149:$CZ$2149,"&lt;="&amp;M$49)+SUMPRODUCT(('Dvd Calendar'!$E$2142:$CZ$2142&gt;M$48)*('Dvd Calendar'!$E$2142:$CZ$2142&lt;=M$49)*'Dvd Calendar'!$E$2145:$CZ$2145*(('Dvd Calendar'!$E$2147:$CZ$2147='Field Check'!$C$53)*('Field Check'!$C$53&lt;&gt;"")+('Dvd Calendar'!$E$2147:$CZ$2147='Field Check'!$C$54)*('Field Check'!$C$54&lt;&gt;"")+('Dvd Calendar'!$E$2147:$CZ$2147='Field Check'!$C$55)*('Field Check'!$C$55&lt;&gt;"")+('Dvd Calendar'!$E$2147:$CZ$2147='Field Check'!$C$56)*('Field Check'!$C$56&lt;&gt;"")+('Dvd Calendar'!$E$2147:$CZ$2147='Field Check'!$C$57)*('Field Check'!$C$57&lt;&gt;""))*(COUNTIF('Dvd Calendar'!$E$2149:$CZ$2149,'Dvd Calendar'!$E$2142:$CZ$2142)=0)),"")))</f>
        <v/>
      </c>
      <c r="N245" s="77">
        <f>IF(N$49="","",IF($B245="","",IFERROR(SUMIFS('Dvd Calendar'!$E$2150:$CZ$2150,'Dvd Calendar'!$E$2149:$CZ$2149,"&gt;"&amp;N$48,'Dvd Calendar'!$E$2149:$CZ$2149,"&lt;="&amp;N$49)+SUMPRODUCT(('Dvd Calendar'!$E$2142:$CZ$2142&gt;N$48)*('Dvd Calendar'!$E$2142:$CZ$2142&lt;=N$49)*'Dvd Calendar'!$E$2145:$CZ$2145*(('Dvd Calendar'!$E$2147:$CZ$2147='Field Check'!$C$53)*('Field Check'!$C$53&lt;&gt;"")+('Dvd Calendar'!$E$2147:$CZ$2147='Field Check'!$C$54)*('Field Check'!$C$54&lt;&gt;"")+('Dvd Calendar'!$E$2147:$CZ$2147='Field Check'!$C$55)*('Field Check'!$C$55&lt;&gt;"")+('Dvd Calendar'!$E$2147:$CZ$2147='Field Check'!$C$56)*('Field Check'!$C$56&lt;&gt;"")+('Dvd Calendar'!$E$2147:$CZ$2147='Field Check'!$C$57)*('Field Check'!$C$57&lt;&gt;""))*(COUNTIF('Dvd Calendar'!$E$2149:$CZ$2149,'Dvd Calendar'!$E$2142:$CZ$2142)=0)),"")))</f>
        <v/>
      </c>
      <c r="O245" s="77">
        <f>IF(O$49="","",IF($B245="","",IFERROR(SUMIFS('Dvd Calendar'!$E$2150:$CZ$2150,'Dvd Calendar'!$E$2149:$CZ$2149,"&gt;"&amp;O$48,'Dvd Calendar'!$E$2149:$CZ$2149,"&lt;="&amp;O$49)+SUMPRODUCT(('Dvd Calendar'!$E$2142:$CZ$2142&gt;O$48)*('Dvd Calendar'!$E$2142:$CZ$2142&lt;=O$49)*'Dvd Calendar'!$E$2145:$CZ$2145*(('Dvd Calendar'!$E$2147:$CZ$2147='Field Check'!$C$53)*('Field Check'!$C$53&lt;&gt;"")+('Dvd Calendar'!$E$2147:$CZ$2147='Field Check'!$C$54)*('Field Check'!$C$54&lt;&gt;"")+('Dvd Calendar'!$E$2147:$CZ$2147='Field Check'!$C$55)*('Field Check'!$C$55&lt;&gt;"")+('Dvd Calendar'!$E$2147:$CZ$2147='Field Check'!$C$56)*('Field Check'!$C$56&lt;&gt;"")+('Dvd Calendar'!$E$2147:$CZ$2147='Field Check'!$C$57)*('Field Check'!$C$57&lt;&gt;""))*(COUNTIF('Dvd Calendar'!$E$2149:$CZ$2149,'Dvd Calendar'!$E$2142:$CZ$2142)=0)),"")))</f>
        <v/>
      </c>
      <c r="P245" s="77">
        <f>IF(P$49="","",IF($B245="","",IFERROR(SUMIFS('Dvd Calendar'!$E$2150:$CZ$2150,'Dvd Calendar'!$E$2149:$CZ$2149,"&gt;"&amp;P$48,'Dvd Calendar'!$E$2149:$CZ$2149,"&lt;="&amp;P$49)+SUMPRODUCT(('Dvd Calendar'!$E$2142:$CZ$2142&gt;P$48)*('Dvd Calendar'!$E$2142:$CZ$2142&lt;=P$49)*'Dvd Calendar'!$E$2145:$CZ$2145*(('Dvd Calendar'!$E$2147:$CZ$2147='Field Check'!$C$53)*('Field Check'!$C$53&lt;&gt;"")+('Dvd Calendar'!$E$2147:$CZ$2147='Field Check'!$C$54)*('Field Check'!$C$54&lt;&gt;"")+('Dvd Calendar'!$E$2147:$CZ$2147='Field Check'!$C$55)*('Field Check'!$C$55&lt;&gt;"")+('Dvd Calendar'!$E$2147:$CZ$2147='Field Check'!$C$56)*('Field Check'!$C$56&lt;&gt;"")+('Dvd Calendar'!$E$2147:$CZ$2147='Field Check'!$C$57)*('Field Check'!$C$57&lt;&gt;""))*(COUNTIF('Dvd Calendar'!$E$2149:$CZ$2149,'Dvd Calendar'!$E$2142:$CZ$2142)=0)),"")))</f>
        <v/>
      </c>
      <c r="Q245" s="77">
        <f>IF(Q$49="","",IF($B245="","",IFERROR(SUMIFS('Dvd Calendar'!$E$2150:$CZ$2150,'Dvd Calendar'!$E$2149:$CZ$2149,"&gt;"&amp;Q$48,'Dvd Calendar'!$E$2149:$CZ$2149,"&lt;="&amp;Q$49)+SUMPRODUCT(('Dvd Calendar'!$E$2142:$CZ$2142&gt;Q$48)*('Dvd Calendar'!$E$2142:$CZ$2142&lt;=Q$49)*'Dvd Calendar'!$E$2145:$CZ$2145*(('Dvd Calendar'!$E$2147:$CZ$2147='Field Check'!$C$53)*('Field Check'!$C$53&lt;&gt;"")+('Dvd Calendar'!$E$2147:$CZ$2147='Field Check'!$C$54)*('Field Check'!$C$54&lt;&gt;"")+('Dvd Calendar'!$E$2147:$CZ$2147='Field Check'!$C$55)*('Field Check'!$C$55&lt;&gt;"")+('Dvd Calendar'!$E$2147:$CZ$2147='Field Check'!$C$56)*('Field Check'!$C$56&lt;&gt;"")+('Dvd Calendar'!$E$2147:$CZ$2147='Field Check'!$C$57)*('Field Check'!$C$57&lt;&gt;""))*(COUNTIF('Dvd Calendar'!$E$2149:$CZ$2149,'Dvd Calendar'!$E$2142:$CZ$2142)=0)),"")))</f>
        <v/>
      </c>
      <c r="R245" s="77">
        <f>IF(R$49="","",IF($B245="","",IFERROR(SUMIFS('Dvd Calendar'!$E$2150:$CZ$2150,'Dvd Calendar'!$E$2149:$CZ$2149,"&gt;"&amp;R$48,'Dvd Calendar'!$E$2149:$CZ$2149,"&lt;="&amp;R$49)+SUMPRODUCT(('Dvd Calendar'!$E$2142:$CZ$2142&gt;R$48)*('Dvd Calendar'!$E$2142:$CZ$2142&lt;=R$49)*'Dvd Calendar'!$E$2145:$CZ$2145*(('Dvd Calendar'!$E$2147:$CZ$2147='Field Check'!$C$53)*('Field Check'!$C$53&lt;&gt;"")+('Dvd Calendar'!$E$2147:$CZ$2147='Field Check'!$C$54)*('Field Check'!$C$54&lt;&gt;"")+('Dvd Calendar'!$E$2147:$CZ$2147='Field Check'!$C$55)*('Field Check'!$C$55&lt;&gt;"")+('Dvd Calendar'!$E$2147:$CZ$2147='Field Check'!$C$56)*('Field Check'!$C$56&lt;&gt;"")+('Dvd Calendar'!$E$2147:$CZ$2147='Field Check'!$C$57)*('Field Check'!$C$57&lt;&gt;""))*(COUNTIF('Dvd Calendar'!$E$2149:$CZ$2149,'Dvd Calendar'!$E$2142:$CZ$2142)=0)),"")))</f>
        <v/>
      </c>
    </row>
    <row r="246">
      <c r="B246" s="126">
        <f>IF('AS51'!$C$201="","",'AS51'!$C$201)</f>
        <v/>
      </c>
      <c r="C246" s="77">
        <f>IF(C$49="","",IF($B246="","",IFERROR(SUMIFS('Dvd Calendar'!$E$2161:$CZ$2161,'Dvd Calendar'!$E$2160:$CZ$2160,"&gt;"&amp;C$48,'Dvd Calendar'!$E$2160:$CZ$2160,"&lt;="&amp;C$49)+SUMPRODUCT(('Dvd Calendar'!$E$2153:$CZ$2153&gt;C$48)*('Dvd Calendar'!$E$2153:$CZ$2153&lt;=C$49)*'Dvd Calendar'!$E$2156:$CZ$2156*(('Dvd Calendar'!$E$2158:$CZ$2158='Field Check'!$C$53)*('Field Check'!$C$53&lt;&gt;"")+('Dvd Calendar'!$E$2158:$CZ$2158='Field Check'!$C$54)*('Field Check'!$C$54&lt;&gt;"")+('Dvd Calendar'!$E$2158:$CZ$2158='Field Check'!$C$55)*('Field Check'!$C$55&lt;&gt;"")+('Dvd Calendar'!$E$2158:$CZ$2158='Field Check'!$C$56)*('Field Check'!$C$56&lt;&gt;"")+('Dvd Calendar'!$E$2158:$CZ$2158='Field Check'!$C$57)*('Field Check'!$C$57&lt;&gt;""))*(COUNTIF('Dvd Calendar'!$E$2160:$CZ$2160,'Dvd Calendar'!$E$2153:$CZ$2153)=0)),"")))</f>
        <v/>
      </c>
      <c r="D246" s="77">
        <f>IF(D$49="","",IF($B246="","",IFERROR(SUMIFS('Dvd Calendar'!$E$2161:$CZ$2161,'Dvd Calendar'!$E$2160:$CZ$2160,"&gt;"&amp;D$48,'Dvd Calendar'!$E$2160:$CZ$2160,"&lt;="&amp;D$49)+SUMPRODUCT(('Dvd Calendar'!$E$2153:$CZ$2153&gt;D$48)*('Dvd Calendar'!$E$2153:$CZ$2153&lt;=D$49)*'Dvd Calendar'!$E$2156:$CZ$2156*(('Dvd Calendar'!$E$2158:$CZ$2158='Field Check'!$C$53)*('Field Check'!$C$53&lt;&gt;"")+('Dvd Calendar'!$E$2158:$CZ$2158='Field Check'!$C$54)*('Field Check'!$C$54&lt;&gt;"")+('Dvd Calendar'!$E$2158:$CZ$2158='Field Check'!$C$55)*('Field Check'!$C$55&lt;&gt;"")+('Dvd Calendar'!$E$2158:$CZ$2158='Field Check'!$C$56)*('Field Check'!$C$56&lt;&gt;"")+('Dvd Calendar'!$E$2158:$CZ$2158='Field Check'!$C$57)*('Field Check'!$C$57&lt;&gt;""))*(COUNTIF('Dvd Calendar'!$E$2160:$CZ$2160,'Dvd Calendar'!$E$2153:$CZ$2153)=0)),"")))</f>
        <v/>
      </c>
      <c r="E246" s="77">
        <f>IF(E$49="","",IF($B246="","",IFERROR(SUMIFS('Dvd Calendar'!$E$2161:$CZ$2161,'Dvd Calendar'!$E$2160:$CZ$2160,"&gt;"&amp;E$48,'Dvd Calendar'!$E$2160:$CZ$2160,"&lt;="&amp;E$49)+SUMPRODUCT(('Dvd Calendar'!$E$2153:$CZ$2153&gt;E$48)*('Dvd Calendar'!$E$2153:$CZ$2153&lt;=E$49)*'Dvd Calendar'!$E$2156:$CZ$2156*(('Dvd Calendar'!$E$2158:$CZ$2158='Field Check'!$C$53)*('Field Check'!$C$53&lt;&gt;"")+('Dvd Calendar'!$E$2158:$CZ$2158='Field Check'!$C$54)*('Field Check'!$C$54&lt;&gt;"")+('Dvd Calendar'!$E$2158:$CZ$2158='Field Check'!$C$55)*('Field Check'!$C$55&lt;&gt;"")+('Dvd Calendar'!$E$2158:$CZ$2158='Field Check'!$C$56)*('Field Check'!$C$56&lt;&gt;"")+('Dvd Calendar'!$E$2158:$CZ$2158='Field Check'!$C$57)*('Field Check'!$C$57&lt;&gt;""))*(COUNTIF('Dvd Calendar'!$E$2160:$CZ$2160,'Dvd Calendar'!$E$2153:$CZ$2153)=0)),"")))</f>
        <v/>
      </c>
      <c r="F246" s="77">
        <f>IF(F$49="","",IF($B246="","",IFERROR(SUMIFS('Dvd Calendar'!$E$2161:$CZ$2161,'Dvd Calendar'!$E$2160:$CZ$2160,"&gt;"&amp;F$48,'Dvd Calendar'!$E$2160:$CZ$2160,"&lt;="&amp;F$49)+SUMPRODUCT(('Dvd Calendar'!$E$2153:$CZ$2153&gt;F$48)*('Dvd Calendar'!$E$2153:$CZ$2153&lt;=F$49)*'Dvd Calendar'!$E$2156:$CZ$2156*(('Dvd Calendar'!$E$2158:$CZ$2158='Field Check'!$C$53)*('Field Check'!$C$53&lt;&gt;"")+('Dvd Calendar'!$E$2158:$CZ$2158='Field Check'!$C$54)*('Field Check'!$C$54&lt;&gt;"")+('Dvd Calendar'!$E$2158:$CZ$2158='Field Check'!$C$55)*('Field Check'!$C$55&lt;&gt;"")+('Dvd Calendar'!$E$2158:$CZ$2158='Field Check'!$C$56)*('Field Check'!$C$56&lt;&gt;"")+('Dvd Calendar'!$E$2158:$CZ$2158='Field Check'!$C$57)*('Field Check'!$C$57&lt;&gt;""))*(COUNTIF('Dvd Calendar'!$E$2160:$CZ$2160,'Dvd Calendar'!$E$2153:$CZ$2153)=0)),"")))</f>
        <v/>
      </c>
      <c r="G246" s="77">
        <f>IF(G$49="","",IF($B246="","",IFERROR(SUMIFS('Dvd Calendar'!$E$2161:$CZ$2161,'Dvd Calendar'!$E$2160:$CZ$2160,"&gt;"&amp;G$48,'Dvd Calendar'!$E$2160:$CZ$2160,"&lt;="&amp;G$49)+SUMPRODUCT(('Dvd Calendar'!$E$2153:$CZ$2153&gt;G$48)*('Dvd Calendar'!$E$2153:$CZ$2153&lt;=G$49)*'Dvd Calendar'!$E$2156:$CZ$2156*(('Dvd Calendar'!$E$2158:$CZ$2158='Field Check'!$C$53)*('Field Check'!$C$53&lt;&gt;"")+('Dvd Calendar'!$E$2158:$CZ$2158='Field Check'!$C$54)*('Field Check'!$C$54&lt;&gt;"")+('Dvd Calendar'!$E$2158:$CZ$2158='Field Check'!$C$55)*('Field Check'!$C$55&lt;&gt;"")+('Dvd Calendar'!$E$2158:$CZ$2158='Field Check'!$C$56)*('Field Check'!$C$56&lt;&gt;"")+('Dvd Calendar'!$E$2158:$CZ$2158='Field Check'!$C$57)*('Field Check'!$C$57&lt;&gt;""))*(COUNTIF('Dvd Calendar'!$E$2160:$CZ$2160,'Dvd Calendar'!$E$2153:$CZ$2153)=0)),"")))</f>
        <v/>
      </c>
      <c r="H246" s="77">
        <f>IF(H$49="","",IF($B246="","",IFERROR(SUMIFS('Dvd Calendar'!$E$2161:$CZ$2161,'Dvd Calendar'!$E$2160:$CZ$2160,"&gt;"&amp;H$48,'Dvd Calendar'!$E$2160:$CZ$2160,"&lt;="&amp;H$49)+SUMPRODUCT(('Dvd Calendar'!$E$2153:$CZ$2153&gt;H$48)*('Dvd Calendar'!$E$2153:$CZ$2153&lt;=H$49)*'Dvd Calendar'!$E$2156:$CZ$2156*(('Dvd Calendar'!$E$2158:$CZ$2158='Field Check'!$C$53)*('Field Check'!$C$53&lt;&gt;"")+('Dvd Calendar'!$E$2158:$CZ$2158='Field Check'!$C$54)*('Field Check'!$C$54&lt;&gt;"")+('Dvd Calendar'!$E$2158:$CZ$2158='Field Check'!$C$55)*('Field Check'!$C$55&lt;&gt;"")+('Dvd Calendar'!$E$2158:$CZ$2158='Field Check'!$C$56)*('Field Check'!$C$56&lt;&gt;"")+('Dvd Calendar'!$E$2158:$CZ$2158='Field Check'!$C$57)*('Field Check'!$C$57&lt;&gt;""))*(COUNTIF('Dvd Calendar'!$E$2160:$CZ$2160,'Dvd Calendar'!$E$2153:$CZ$2153)=0)),"")))</f>
        <v/>
      </c>
      <c r="I246" s="77">
        <f>IF(I$49="","",IF($B246="","",IFERROR(SUMIFS('Dvd Calendar'!$E$2161:$CZ$2161,'Dvd Calendar'!$E$2160:$CZ$2160,"&gt;"&amp;I$48,'Dvd Calendar'!$E$2160:$CZ$2160,"&lt;="&amp;I$49)+SUMPRODUCT(('Dvd Calendar'!$E$2153:$CZ$2153&gt;I$48)*('Dvd Calendar'!$E$2153:$CZ$2153&lt;=I$49)*'Dvd Calendar'!$E$2156:$CZ$2156*(('Dvd Calendar'!$E$2158:$CZ$2158='Field Check'!$C$53)*('Field Check'!$C$53&lt;&gt;"")+('Dvd Calendar'!$E$2158:$CZ$2158='Field Check'!$C$54)*('Field Check'!$C$54&lt;&gt;"")+('Dvd Calendar'!$E$2158:$CZ$2158='Field Check'!$C$55)*('Field Check'!$C$55&lt;&gt;"")+('Dvd Calendar'!$E$2158:$CZ$2158='Field Check'!$C$56)*('Field Check'!$C$56&lt;&gt;"")+('Dvd Calendar'!$E$2158:$CZ$2158='Field Check'!$C$57)*('Field Check'!$C$57&lt;&gt;""))*(COUNTIF('Dvd Calendar'!$E$2160:$CZ$2160,'Dvd Calendar'!$E$2153:$CZ$2153)=0)),"")))</f>
        <v/>
      </c>
      <c r="J246" s="77">
        <f>IF(J$49="","",IF($B246="","",IFERROR(SUMIFS('Dvd Calendar'!$E$2161:$CZ$2161,'Dvd Calendar'!$E$2160:$CZ$2160,"&gt;"&amp;J$48,'Dvd Calendar'!$E$2160:$CZ$2160,"&lt;="&amp;J$49)+SUMPRODUCT(('Dvd Calendar'!$E$2153:$CZ$2153&gt;J$48)*('Dvd Calendar'!$E$2153:$CZ$2153&lt;=J$49)*'Dvd Calendar'!$E$2156:$CZ$2156*(('Dvd Calendar'!$E$2158:$CZ$2158='Field Check'!$C$53)*('Field Check'!$C$53&lt;&gt;"")+('Dvd Calendar'!$E$2158:$CZ$2158='Field Check'!$C$54)*('Field Check'!$C$54&lt;&gt;"")+('Dvd Calendar'!$E$2158:$CZ$2158='Field Check'!$C$55)*('Field Check'!$C$55&lt;&gt;"")+('Dvd Calendar'!$E$2158:$CZ$2158='Field Check'!$C$56)*('Field Check'!$C$56&lt;&gt;"")+('Dvd Calendar'!$E$2158:$CZ$2158='Field Check'!$C$57)*('Field Check'!$C$57&lt;&gt;""))*(COUNTIF('Dvd Calendar'!$E$2160:$CZ$2160,'Dvd Calendar'!$E$2153:$CZ$2153)=0)),"")))</f>
        <v/>
      </c>
      <c r="K246" s="77">
        <f>IF(K$49="","",IF($B246="","",IFERROR(SUMIFS('Dvd Calendar'!$E$2161:$CZ$2161,'Dvd Calendar'!$E$2160:$CZ$2160,"&gt;"&amp;K$48,'Dvd Calendar'!$E$2160:$CZ$2160,"&lt;="&amp;K$49)+SUMPRODUCT(('Dvd Calendar'!$E$2153:$CZ$2153&gt;K$48)*('Dvd Calendar'!$E$2153:$CZ$2153&lt;=K$49)*'Dvd Calendar'!$E$2156:$CZ$2156*(('Dvd Calendar'!$E$2158:$CZ$2158='Field Check'!$C$53)*('Field Check'!$C$53&lt;&gt;"")+('Dvd Calendar'!$E$2158:$CZ$2158='Field Check'!$C$54)*('Field Check'!$C$54&lt;&gt;"")+('Dvd Calendar'!$E$2158:$CZ$2158='Field Check'!$C$55)*('Field Check'!$C$55&lt;&gt;"")+('Dvd Calendar'!$E$2158:$CZ$2158='Field Check'!$C$56)*('Field Check'!$C$56&lt;&gt;"")+('Dvd Calendar'!$E$2158:$CZ$2158='Field Check'!$C$57)*('Field Check'!$C$57&lt;&gt;""))*(COUNTIF('Dvd Calendar'!$E$2160:$CZ$2160,'Dvd Calendar'!$E$2153:$CZ$2153)=0)),"")))</f>
        <v/>
      </c>
      <c r="L246" s="77">
        <f>IF(L$49="","",IF($B246="","",IFERROR(SUMIFS('Dvd Calendar'!$E$2161:$CZ$2161,'Dvd Calendar'!$E$2160:$CZ$2160,"&gt;"&amp;L$48,'Dvd Calendar'!$E$2160:$CZ$2160,"&lt;="&amp;L$49)+SUMPRODUCT(('Dvd Calendar'!$E$2153:$CZ$2153&gt;L$48)*('Dvd Calendar'!$E$2153:$CZ$2153&lt;=L$49)*'Dvd Calendar'!$E$2156:$CZ$2156*(('Dvd Calendar'!$E$2158:$CZ$2158='Field Check'!$C$53)*('Field Check'!$C$53&lt;&gt;"")+('Dvd Calendar'!$E$2158:$CZ$2158='Field Check'!$C$54)*('Field Check'!$C$54&lt;&gt;"")+('Dvd Calendar'!$E$2158:$CZ$2158='Field Check'!$C$55)*('Field Check'!$C$55&lt;&gt;"")+('Dvd Calendar'!$E$2158:$CZ$2158='Field Check'!$C$56)*('Field Check'!$C$56&lt;&gt;"")+('Dvd Calendar'!$E$2158:$CZ$2158='Field Check'!$C$57)*('Field Check'!$C$57&lt;&gt;""))*(COUNTIF('Dvd Calendar'!$E$2160:$CZ$2160,'Dvd Calendar'!$E$2153:$CZ$2153)=0)),"")))</f>
        <v/>
      </c>
      <c r="M246" s="77">
        <f>IF(M$49="","",IF($B246="","",IFERROR(SUMIFS('Dvd Calendar'!$E$2161:$CZ$2161,'Dvd Calendar'!$E$2160:$CZ$2160,"&gt;"&amp;M$48,'Dvd Calendar'!$E$2160:$CZ$2160,"&lt;="&amp;M$49)+SUMPRODUCT(('Dvd Calendar'!$E$2153:$CZ$2153&gt;M$48)*('Dvd Calendar'!$E$2153:$CZ$2153&lt;=M$49)*'Dvd Calendar'!$E$2156:$CZ$2156*(('Dvd Calendar'!$E$2158:$CZ$2158='Field Check'!$C$53)*('Field Check'!$C$53&lt;&gt;"")+('Dvd Calendar'!$E$2158:$CZ$2158='Field Check'!$C$54)*('Field Check'!$C$54&lt;&gt;"")+('Dvd Calendar'!$E$2158:$CZ$2158='Field Check'!$C$55)*('Field Check'!$C$55&lt;&gt;"")+('Dvd Calendar'!$E$2158:$CZ$2158='Field Check'!$C$56)*('Field Check'!$C$56&lt;&gt;"")+('Dvd Calendar'!$E$2158:$CZ$2158='Field Check'!$C$57)*('Field Check'!$C$57&lt;&gt;""))*(COUNTIF('Dvd Calendar'!$E$2160:$CZ$2160,'Dvd Calendar'!$E$2153:$CZ$2153)=0)),"")))</f>
        <v/>
      </c>
      <c r="N246" s="77">
        <f>IF(N$49="","",IF($B246="","",IFERROR(SUMIFS('Dvd Calendar'!$E$2161:$CZ$2161,'Dvd Calendar'!$E$2160:$CZ$2160,"&gt;"&amp;N$48,'Dvd Calendar'!$E$2160:$CZ$2160,"&lt;="&amp;N$49)+SUMPRODUCT(('Dvd Calendar'!$E$2153:$CZ$2153&gt;N$48)*('Dvd Calendar'!$E$2153:$CZ$2153&lt;=N$49)*'Dvd Calendar'!$E$2156:$CZ$2156*(('Dvd Calendar'!$E$2158:$CZ$2158='Field Check'!$C$53)*('Field Check'!$C$53&lt;&gt;"")+('Dvd Calendar'!$E$2158:$CZ$2158='Field Check'!$C$54)*('Field Check'!$C$54&lt;&gt;"")+('Dvd Calendar'!$E$2158:$CZ$2158='Field Check'!$C$55)*('Field Check'!$C$55&lt;&gt;"")+('Dvd Calendar'!$E$2158:$CZ$2158='Field Check'!$C$56)*('Field Check'!$C$56&lt;&gt;"")+('Dvd Calendar'!$E$2158:$CZ$2158='Field Check'!$C$57)*('Field Check'!$C$57&lt;&gt;""))*(COUNTIF('Dvd Calendar'!$E$2160:$CZ$2160,'Dvd Calendar'!$E$2153:$CZ$2153)=0)),"")))</f>
        <v/>
      </c>
      <c r="O246" s="77">
        <f>IF(O$49="","",IF($B246="","",IFERROR(SUMIFS('Dvd Calendar'!$E$2161:$CZ$2161,'Dvd Calendar'!$E$2160:$CZ$2160,"&gt;"&amp;O$48,'Dvd Calendar'!$E$2160:$CZ$2160,"&lt;="&amp;O$49)+SUMPRODUCT(('Dvd Calendar'!$E$2153:$CZ$2153&gt;O$48)*('Dvd Calendar'!$E$2153:$CZ$2153&lt;=O$49)*'Dvd Calendar'!$E$2156:$CZ$2156*(('Dvd Calendar'!$E$2158:$CZ$2158='Field Check'!$C$53)*('Field Check'!$C$53&lt;&gt;"")+('Dvd Calendar'!$E$2158:$CZ$2158='Field Check'!$C$54)*('Field Check'!$C$54&lt;&gt;"")+('Dvd Calendar'!$E$2158:$CZ$2158='Field Check'!$C$55)*('Field Check'!$C$55&lt;&gt;"")+('Dvd Calendar'!$E$2158:$CZ$2158='Field Check'!$C$56)*('Field Check'!$C$56&lt;&gt;"")+('Dvd Calendar'!$E$2158:$CZ$2158='Field Check'!$C$57)*('Field Check'!$C$57&lt;&gt;""))*(COUNTIF('Dvd Calendar'!$E$2160:$CZ$2160,'Dvd Calendar'!$E$2153:$CZ$2153)=0)),"")))</f>
        <v/>
      </c>
      <c r="P246" s="77">
        <f>IF(P$49="","",IF($B246="","",IFERROR(SUMIFS('Dvd Calendar'!$E$2161:$CZ$2161,'Dvd Calendar'!$E$2160:$CZ$2160,"&gt;"&amp;P$48,'Dvd Calendar'!$E$2160:$CZ$2160,"&lt;="&amp;P$49)+SUMPRODUCT(('Dvd Calendar'!$E$2153:$CZ$2153&gt;P$48)*('Dvd Calendar'!$E$2153:$CZ$2153&lt;=P$49)*'Dvd Calendar'!$E$2156:$CZ$2156*(('Dvd Calendar'!$E$2158:$CZ$2158='Field Check'!$C$53)*('Field Check'!$C$53&lt;&gt;"")+('Dvd Calendar'!$E$2158:$CZ$2158='Field Check'!$C$54)*('Field Check'!$C$54&lt;&gt;"")+('Dvd Calendar'!$E$2158:$CZ$2158='Field Check'!$C$55)*('Field Check'!$C$55&lt;&gt;"")+('Dvd Calendar'!$E$2158:$CZ$2158='Field Check'!$C$56)*('Field Check'!$C$56&lt;&gt;"")+('Dvd Calendar'!$E$2158:$CZ$2158='Field Check'!$C$57)*('Field Check'!$C$57&lt;&gt;""))*(COUNTIF('Dvd Calendar'!$E$2160:$CZ$2160,'Dvd Calendar'!$E$2153:$CZ$2153)=0)),"")))</f>
        <v/>
      </c>
      <c r="Q246" s="77">
        <f>IF(Q$49="","",IF($B246="","",IFERROR(SUMIFS('Dvd Calendar'!$E$2161:$CZ$2161,'Dvd Calendar'!$E$2160:$CZ$2160,"&gt;"&amp;Q$48,'Dvd Calendar'!$E$2160:$CZ$2160,"&lt;="&amp;Q$49)+SUMPRODUCT(('Dvd Calendar'!$E$2153:$CZ$2153&gt;Q$48)*('Dvd Calendar'!$E$2153:$CZ$2153&lt;=Q$49)*'Dvd Calendar'!$E$2156:$CZ$2156*(('Dvd Calendar'!$E$2158:$CZ$2158='Field Check'!$C$53)*('Field Check'!$C$53&lt;&gt;"")+('Dvd Calendar'!$E$2158:$CZ$2158='Field Check'!$C$54)*('Field Check'!$C$54&lt;&gt;"")+('Dvd Calendar'!$E$2158:$CZ$2158='Field Check'!$C$55)*('Field Check'!$C$55&lt;&gt;"")+('Dvd Calendar'!$E$2158:$CZ$2158='Field Check'!$C$56)*('Field Check'!$C$56&lt;&gt;"")+('Dvd Calendar'!$E$2158:$CZ$2158='Field Check'!$C$57)*('Field Check'!$C$57&lt;&gt;""))*(COUNTIF('Dvd Calendar'!$E$2160:$CZ$2160,'Dvd Calendar'!$E$2153:$CZ$2153)=0)),"")))</f>
        <v/>
      </c>
      <c r="R246" s="77">
        <f>IF(R$49="","",IF($B246="","",IFERROR(SUMIFS('Dvd Calendar'!$E$2161:$CZ$2161,'Dvd Calendar'!$E$2160:$CZ$2160,"&gt;"&amp;R$48,'Dvd Calendar'!$E$2160:$CZ$2160,"&lt;="&amp;R$49)+SUMPRODUCT(('Dvd Calendar'!$E$2153:$CZ$2153&gt;R$48)*('Dvd Calendar'!$E$2153:$CZ$2153&lt;=R$49)*'Dvd Calendar'!$E$2156:$CZ$2156*(('Dvd Calendar'!$E$2158:$CZ$2158='Field Check'!$C$53)*('Field Check'!$C$53&lt;&gt;"")+('Dvd Calendar'!$E$2158:$CZ$2158='Field Check'!$C$54)*('Field Check'!$C$54&lt;&gt;"")+('Dvd Calendar'!$E$2158:$CZ$2158='Field Check'!$C$55)*('Field Check'!$C$55&lt;&gt;"")+('Dvd Calendar'!$E$2158:$CZ$2158='Field Check'!$C$56)*('Field Check'!$C$56&lt;&gt;"")+('Dvd Calendar'!$E$2158:$CZ$2158='Field Check'!$C$57)*('Field Check'!$C$57&lt;&gt;""))*(COUNTIF('Dvd Calendar'!$E$2160:$CZ$2160,'Dvd Calendar'!$E$2153:$CZ$2153)=0)),"")))</f>
        <v/>
      </c>
    </row>
    <row r="247">
      <c r="B247" s="126">
        <f>IF('AS51'!$C$202="","",'AS51'!$C$202)</f>
        <v/>
      </c>
      <c r="C247" s="77">
        <f>IF(C$49="","",IF($B247="","",IFERROR(SUMIFS('Dvd Calendar'!$E$2172:$CZ$2172,'Dvd Calendar'!$E$2171:$CZ$2171,"&gt;"&amp;C$48,'Dvd Calendar'!$E$2171:$CZ$2171,"&lt;="&amp;C$49)+SUMPRODUCT(('Dvd Calendar'!$E$2164:$CZ$2164&gt;C$48)*('Dvd Calendar'!$E$2164:$CZ$2164&lt;=C$49)*'Dvd Calendar'!$E$2167:$CZ$2167*(('Dvd Calendar'!$E$2169:$CZ$2169='Field Check'!$C$53)*('Field Check'!$C$53&lt;&gt;"")+('Dvd Calendar'!$E$2169:$CZ$2169='Field Check'!$C$54)*('Field Check'!$C$54&lt;&gt;"")+('Dvd Calendar'!$E$2169:$CZ$2169='Field Check'!$C$55)*('Field Check'!$C$55&lt;&gt;"")+('Dvd Calendar'!$E$2169:$CZ$2169='Field Check'!$C$56)*('Field Check'!$C$56&lt;&gt;"")+('Dvd Calendar'!$E$2169:$CZ$2169='Field Check'!$C$57)*('Field Check'!$C$57&lt;&gt;""))*(COUNTIF('Dvd Calendar'!$E$2171:$CZ$2171,'Dvd Calendar'!$E$2164:$CZ$2164)=0)),"")))</f>
        <v/>
      </c>
      <c r="D247" s="77">
        <f>IF(D$49="","",IF($B247="","",IFERROR(SUMIFS('Dvd Calendar'!$E$2172:$CZ$2172,'Dvd Calendar'!$E$2171:$CZ$2171,"&gt;"&amp;D$48,'Dvd Calendar'!$E$2171:$CZ$2171,"&lt;="&amp;D$49)+SUMPRODUCT(('Dvd Calendar'!$E$2164:$CZ$2164&gt;D$48)*('Dvd Calendar'!$E$2164:$CZ$2164&lt;=D$49)*'Dvd Calendar'!$E$2167:$CZ$2167*(('Dvd Calendar'!$E$2169:$CZ$2169='Field Check'!$C$53)*('Field Check'!$C$53&lt;&gt;"")+('Dvd Calendar'!$E$2169:$CZ$2169='Field Check'!$C$54)*('Field Check'!$C$54&lt;&gt;"")+('Dvd Calendar'!$E$2169:$CZ$2169='Field Check'!$C$55)*('Field Check'!$C$55&lt;&gt;"")+('Dvd Calendar'!$E$2169:$CZ$2169='Field Check'!$C$56)*('Field Check'!$C$56&lt;&gt;"")+('Dvd Calendar'!$E$2169:$CZ$2169='Field Check'!$C$57)*('Field Check'!$C$57&lt;&gt;""))*(COUNTIF('Dvd Calendar'!$E$2171:$CZ$2171,'Dvd Calendar'!$E$2164:$CZ$2164)=0)),"")))</f>
        <v/>
      </c>
      <c r="E247" s="77">
        <f>IF(E$49="","",IF($B247="","",IFERROR(SUMIFS('Dvd Calendar'!$E$2172:$CZ$2172,'Dvd Calendar'!$E$2171:$CZ$2171,"&gt;"&amp;E$48,'Dvd Calendar'!$E$2171:$CZ$2171,"&lt;="&amp;E$49)+SUMPRODUCT(('Dvd Calendar'!$E$2164:$CZ$2164&gt;E$48)*('Dvd Calendar'!$E$2164:$CZ$2164&lt;=E$49)*'Dvd Calendar'!$E$2167:$CZ$2167*(('Dvd Calendar'!$E$2169:$CZ$2169='Field Check'!$C$53)*('Field Check'!$C$53&lt;&gt;"")+('Dvd Calendar'!$E$2169:$CZ$2169='Field Check'!$C$54)*('Field Check'!$C$54&lt;&gt;"")+('Dvd Calendar'!$E$2169:$CZ$2169='Field Check'!$C$55)*('Field Check'!$C$55&lt;&gt;"")+('Dvd Calendar'!$E$2169:$CZ$2169='Field Check'!$C$56)*('Field Check'!$C$56&lt;&gt;"")+('Dvd Calendar'!$E$2169:$CZ$2169='Field Check'!$C$57)*('Field Check'!$C$57&lt;&gt;""))*(COUNTIF('Dvd Calendar'!$E$2171:$CZ$2171,'Dvd Calendar'!$E$2164:$CZ$2164)=0)),"")))</f>
        <v/>
      </c>
      <c r="F247" s="77">
        <f>IF(F$49="","",IF($B247="","",IFERROR(SUMIFS('Dvd Calendar'!$E$2172:$CZ$2172,'Dvd Calendar'!$E$2171:$CZ$2171,"&gt;"&amp;F$48,'Dvd Calendar'!$E$2171:$CZ$2171,"&lt;="&amp;F$49)+SUMPRODUCT(('Dvd Calendar'!$E$2164:$CZ$2164&gt;F$48)*('Dvd Calendar'!$E$2164:$CZ$2164&lt;=F$49)*'Dvd Calendar'!$E$2167:$CZ$2167*(('Dvd Calendar'!$E$2169:$CZ$2169='Field Check'!$C$53)*('Field Check'!$C$53&lt;&gt;"")+('Dvd Calendar'!$E$2169:$CZ$2169='Field Check'!$C$54)*('Field Check'!$C$54&lt;&gt;"")+('Dvd Calendar'!$E$2169:$CZ$2169='Field Check'!$C$55)*('Field Check'!$C$55&lt;&gt;"")+('Dvd Calendar'!$E$2169:$CZ$2169='Field Check'!$C$56)*('Field Check'!$C$56&lt;&gt;"")+('Dvd Calendar'!$E$2169:$CZ$2169='Field Check'!$C$57)*('Field Check'!$C$57&lt;&gt;""))*(COUNTIF('Dvd Calendar'!$E$2171:$CZ$2171,'Dvd Calendar'!$E$2164:$CZ$2164)=0)),"")))</f>
        <v/>
      </c>
      <c r="G247" s="77">
        <f>IF(G$49="","",IF($B247="","",IFERROR(SUMIFS('Dvd Calendar'!$E$2172:$CZ$2172,'Dvd Calendar'!$E$2171:$CZ$2171,"&gt;"&amp;G$48,'Dvd Calendar'!$E$2171:$CZ$2171,"&lt;="&amp;G$49)+SUMPRODUCT(('Dvd Calendar'!$E$2164:$CZ$2164&gt;G$48)*('Dvd Calendar'!$E$2164:$CZ$2164&lt;=G$49)*'Dvd Calendar'!$E$2167:$CZ$2167*(('Dvd Calendar'!$E$2169:$CZ$2169='Field Check'!$C$53)*('Field Check'!$C$53&lt;&gt;"")+('Dvd Calendar'!$E$2169:$CZ$2169='Field Check'!$C$54)*('Field Check'!$C$54&lt;&gt;"")+('Dvd Calendar'!$E$2169:$CZ$2169='Field Check'!$C$55)*('Field Check'!$C$55&lt;&gt;"")+('Dvd Calendar'!$E$2169:$CZ$2169='Field Check'!$C$56)*('Field Check'!$C$56&lt;&gt;"")+('Dvd Calendar'!$E$2169:$CZ$2169='Field Check'!$C$57)*('Field Check'!$C$57&lt;&gt;""))*(COUNTIF('Dvd Calendar'!$E$2171:$CZ$2171,'Dvd Calendar'!$E$2164:$CZ$2164)=0)),"")))</f>
        <v/>
      </c>
      <c r="H247" s="77">
        <f>IF(H$49="","",IF($B247="","",IFERROR(SUMIFS('Dvd Calendar'!$E$2172:$CZ$2172,'Dvd Calendar'!$E$2171:$CZ$2171,"&gt;"&amp;H$48,'Dvd Calendar'!$E$2171:$CZ$2171,"&lt;="&amp;H$49)+SUMPRODUCT(('Dvd Calendar'!$E$2164:$CZ$2164&gt;H$48)*('Dvd Calendar'!$E$2164:$CZ$2164&lt;=H$49)*'Dvd Calendar'!$E$2167:$CZ$2167*(('Dvd Calendar'!$E$2169:$CZ$2169='Field Check'!$C$53)*('Field Check'!$C$53&lt;&gt;"")+('Dvd Calendar'!$E$2169:$CZ$2169='Field Check'!$C$54)*('Field Check'!$C$54&lt;&gt;"")+('Dvd Calendar'!$E$2169:$CZ$2169='Field Check'!$C$55)*('Field Check'!$C$55&lt;&gt;"")+('Dvd Calendar'!$E$2169:$CZ$2169='Field Check'!$C$56)*('Field Check'!$C$56&lt;&gt;"")+('Dvd Calendar'!$E$2169:$CZ$2169='Field Check'!$C$57)*('Field Check'!$C$57&lt;&gt;""))*(COUNTIF('Dvd Calendar'!$E$2171:$CZ$2171,'Dvd Calendar'!$E$2164:$CZ$2164)=0)),"")))</f>
        <v/>
      </c>
      <c r="I247" s="77">
        <f>IF(I$49="","",IF($B247="","",IFERROR(SUMIFS('Dvd Calendar'!$E$2172:$CZ$2172,'Dvd Calendar'!$E$2171:$CZ$2171,"&gt;"&amp;I$48,'Dvd Calendar'!$E$2171:$CZ$2171,"&lt;="&amp;I$49)+SUMPRODUCT(('Dvd Calendar'!$E$2164:$CZ$2164&gt;I$48)*('Dvd Calendar'!$E$2164:$CZ$2164&lt;=I$49)*'Dvd Calendar'!$E$2167:$CZ$2167*(('Dvd Calendar'!$E$2169:$CZ$2169='Field Check'!$C$53)*('Field Check'!$C$53&lt;&gt;"")+('Dvd Calendar'!$E$2169:$CZ$2169='Field Check'!$C$54)*('Field Check'!$C$54&lt;&gt;"")+('Dvd Calendar'!$E$2169:$CZ$2169='Field Check'!$C$55)*('Field Check'!$C$55&lt;&gt;"")+('Dvd Calendar'!$E$2169:$CZ$2169='Field Check'!$C$56)*('Field Check'!$C$56&lt;&gt;"")+('Dvd Calendar'!$E$2169:$CZ$2169='Field Check'!$C$57)*('Field Check'!$C$57&lt;&gt;""))*(COUNTIF('Dvd Calendar'!$E$2171:$CZ$2171,'Dvd Calendar'!$E$2164:$CZ$2164)=0)),"")))</f>
        <v/>
      </c>
      <c r="J247" s="77">
        <f>IF(J$49="","",IF($B247="","",IFERROR(SUMIFS('Dvd Calendar'!$E$2172:$CZ$2172,'Dvd Calendar'!$E$2171:$CZ$2171,"&gt;"&amp;J$48,'Dvd Calendar'!$E$2171:$CZ$2171,"&lt;="&amp;J$49)+SUMPRODUCT(('Dvd Calendar'!$E$2164:$CZ$2164&gt;J$48)*('Dvd Calendar'!$E$2164:$CZ$2164&lt;=J$49)*'Dvd Calendar'!$E$2167:$CZ$2167*(('Dvd Calendar'!$E$2169:$CZ$2169='Field Check'!$C$53)*('Field Check'!$C$53&lt;&gt;"")+('Dvd Calendar'!$E$2169:$CZ$2169='Field Check'!$C$54)*('Field Check'!$C$54&lt;&gt;"")+('Dvd Calendar'!$E$2169:$CZ$2169='Field Check'!$C$55)*('Field Check'!$C$55&lt;&gt;"")+('Dvd Calendar'!$E$2169:$CZ$2169='Field Check'!$C$56)*('Field Check'!$C$56&lt;&gt;"")+('Dvd Calendar'!$E$2169:$CZ$2169='Field Check'!$C$57)*('Field Check'!$C$57&lt;&gt;""))*(COUNTIF('Dvd Calendar'!$E$2171:$CZ$2171,'Dvd Calendar'!$E$2164:$CZ$2164)=0)),"")))</f>
        <v/>
      </c>
      <c r="K247" s="77">
        <f>IF(K$49="","",IF($B247="","",IFERROR(SUMIFS('Dvd Calendar'!$E$2172:$CZ$2172,'Dvd Calendar'!$E$2171:$CZ$2171,"&gt;"&amp;K$48,'Dvd Calendar'!$E$2171:$CZ$2171,"&lt;="&amp;K$49)+SUMPRODUCT(('Dvd Calendar'!$E$2164:$CZ$2164&gt;K$48)*('Dvd Calendar'!$E$2164:$CZ$2164&lt;=K$49)*'Dvd Calendar'!$E$2167:$CZ$2167*(('Dvd Calendar'!$E$2169:$CZ$2169='Field Check'!$C$53)*('Field Check'!$C$53&lt;&gt;"")+('Dvd Calendar'!$E$2169:$CZ$2169='Field Check'!$C$54)*('Field Check'!$C$54&lt;&gt;"")+('Dvd Calendar'!$E$2169:$CZ$2169='Field Check'!$C$55)*('Field Check'!$C$55&lt;&gt;"")+('Dvd Calendar'!$E$2169:$CZ$2169='Field Check'!$C$56)*('Field Check'!$C$56&lt;&gt;"")+('Dvd Calendar'!$E$2169:$CZ$2169='Field Check'!$C$57)*('Field Check'!$C$57&lt;&gt;""))*(COUNTIF('Dvd Calendar'!$E$2171:$CZ$2171,'Dvd Calendar'!$E$2164:$CZ$2164)=0)),"")))</f>
        <v/>
      </c>
      <c r="L247" s="77">
        <f>IF(L$49="","",IF($B247="","",IFERROR(SUMIFS('Dvd Calendar'!$E$2172:$CZ$2172,'Dvd Calendar'!$E$2171:$CZ$2171,"&gt;"&amp;L$48,'Dvd Calendar'!$E$2171:$CZ$2171,"&lt;="&amp;L$49)+SUMPRODUCT(('Dvd Calendar'!$E$2164:$CZ$2164&gt;L$48)*('Dvd Calendar'!$E$2164:$CZ$2164&lt;=L$49)*'Dvd Calendar'!$E$2167:$CZ$2167*(('Dvd Calendar'!$E$2169:$CZ$2169='Field Check'!$C$53)*('Field Check'!$C$53&lt;&gt;"")+('Dvd Calendar'!$E$2169:$CZ$2169='Field Check'!$C$54)*('Field Check'!$C$54&lt;&gt;"")+('Dvd Calendar'!$E$2169:$CZ$2169='Field Check'!$C$55)*('Field Check'!$C$55&lt;&gt;"")+('Dvd Calendar'!$E$2169:$CZ$2169='Field Check'!$C$56)*('Field Check'!$C$56&lt;&gt;"")+('Dvd Calendar'!$E$2169:$CZ$2169='Field Check'!$C$57)*('Field Check'!$C$57&lt;&gt;""))*(COUNTIF('Dvd Calendar'!$E$2171:$CZ$2171,'Dvd Calendar'!$E$2164:$CZ$2164)=0)),"")))</f>
        <v/>
      </c>
      <c r="M247" s="77">
        <f>IF(M$49="","",IF($B247="","",IFERROR(SUMIFS('Dvd Calendar'!$E$2172:$CZ$2172,'Dvd Calendar'!$E$2171:$CZ$2171,"&gt;"&amp;M$48,'Dvd Calendar'!$E$2171:$CZ$2171,"&lt;="&amp;M$49)+SUMPRODUCT(('Dvd Calendar'!$E$2164:$CZ$2164&gt;M$48)*('Dvd Calendar'!$E$2164:$CZ$2164&lt;=M$49)*'Dvd Calendar'!$E$2167:$CZ$2167*(('Dvd Calendar'!$E$2169:$CZ$2169='Field Check'!$C$53)*('Field Check'!$C$53&lt;&gt;"")+('Dvd Calendar'!$E$2169:$CZ$2169='Field Check'!$C$54)*('Field Check'!$C$54&lt;&gt;"")+('Dvd Calendar'!$E$2169:$CZ$2169='Field Check'!$C$55)*('Field Check'!$C$55&lt;&gt;"")+('Dvd Calendar'!$E$2169:$CZ$2169='Field Check'!$C$56)*('Field Check'!$C$56&lt;&gt;"")+('Dvd Calendar'!$E$2169:$CZ$2169='Field Check'!$C$57)*('Field Check'!$C$57&lt;&gt;""))*(COUNTIF('Dvd Calendar'!$E$2171:$CZ$2171,'Dvd Calendar'!$E$2164:$CZ$2164)=0)),"")))</f>
        <v/>
      </c>
      <c r="N247" s="77">
        <f>IF(N$49="","",IF($B247="","",IFERROR(SUMIFS('Dvd Calendar'!$E$2172:$CZ$2172,'Dvd Calendar'!$E$2171:$CZ$2171,"&gt;"&amp;N$48,'Dvd Calendar'!$E$2171:$CZ$2171,"&lt;="&amp;N$49)+SUMPRODUCT(('Dvd Calendar'!$E$2164:$CZ$2164&gt;N$48)*('Dvd Calendar'!$E$2164:$CZ$2164&lt;=N$49)*'Dvd Calendar'!$E$2167:$CZ$2167*(('Dvd Calendar'!$E$2169:$CZ$2169='Field Check'!$C$53)*('Field Check'!$C$53&lt;&gt;"")+('Dvd Calendar'!$E$2169:$CZ$2169='Field Check'!$C$54)*('Field Check'!$C$54&lt;&gt;"")+('Dvd Calendar'!$E$2169:$CZ$2169='Field Check'!$C$55)*('Field Check'!$C$55&lt;&gt;"")+('Dvd Calendar'!$E$2169:$CZ$2169='Field Check'!$C$56)*('Field Check'!$C$56&lt;&gt;"")+('Dvd Calendar'!$E$2169:$CZ$2169='Field Check'!$C$57)*('Field Check'!$C$57&lt;&gt;""))*(COUNTIF('Dvd Calendar'!$E$2171:$CZ$2171,'Dvd Calendar'!$E$2164:$CZ$2164)=0)),"")))</f>
        <v/>
      </c>
      <c r="O247" s="77">
        <f>IF(O$49="","",IF($B247="","",IFERROR(SUMIFS('Dvd Calendar'!$E$2172:$CZ$2172,'Dvd Calendar'!$E$2171:$CZ$2171,"&gt;"&amp;O$48,'Dvd Calendar'!$E$2171:$CZ$2171,"&lt;="&amp;O$49)+SUMPRODUCT(('Dvd Calendar'!$E$2164:$CZ$2164&gt;O$48)*('Dvd Calendar'!$E$2164:$CZ$2164&lt;=O$49)*'Dvd Calendar'!$E$2167:$CZ$2167*(('Dvd Calendar'!$E$2169:$CZ$2169='Field Check'!$C$53)*('Field Check'!$C$53&lt;&gt;"")+('Dvd Calendar'!$E$2169:$CZ$2169='Field Check'!$C$54)*('Field Check'!$C$54&lt;&gt;"")+('Dvd Calendar'!$E$2169:$CZ$2169='Field Check'!$C$55)*('Field Check'!$C$55&lt;&gt;"")+('Dvd Calendar'!$E$2169:$CZ$2169='Field Check'!$C$56)*('Field Check'!$C$56&lt;&gt;"")+('Dvd Calendar'!$E$2169:$CZ$2169='Field Check'!$C$57)*('Field Check'!$C$57&lt;&gt;""))*(COUNTIF('Dvd Calendar'!$E$2171:$CZ$2171,'Dvd Calendar'!$E$2164:$CZ$2164)=0)),"")))</f>
        <v/>
      </c>
      <c r="P247" s="77">
        <f>IF(P$49="","",IF($B247="","",IFERROR(SUMIFS('Dvd Calendar'!$E$2172:$CZ$2172,'Dvd Calendar'!$E$2171:$CZ$2171,"&gt;"&amp;P$48,'Dvd Calendar'!$E$2171:$CZ$2171,"&lt;="&amp;P$49)+SUMPRODUCT(('Dvd Calendar'!$E$2164:$CZ$2164&gt;P$48)*('Dvd Calendar'!$E$2164:$CZ$2164&lt;=P$49)*'Dvd Calendar'!$E$2167:$CZ$2167*(('Dvd Calendar'!$E$2169:$CZ$2169='Field Check'!$C$53)*('Field Check'!$C$53&lt;&gt;"")+('Dvd Calendar'!$E$2169:$CZ$2169='Field Check'!$C$54)*('Field Check'!$C$54&lt;&gt;"")+('Dvd Calendar'!$E$2169:$CZ$2169='Field Check'!$C$55)*('Field Check'!$C$55&lt;&gt;"")+('Dvd Calendar'!$E$2169:$CZ$2169='Field Check'!$C$56)*('Field Check'!$C$56&lt;&gt;"")+('Dvd Calendar'!$E$2169:$CZ$2169='Field Check'!$C$57)*('Field Check'!$C$57&lt;&gt;""))*(COUNTIF('Dvd Calendar'!$E$2171:$CZ$2171,'Dvd Calendar'!$E$2164:$CZ$2164)=0)),"")))</f>
        <v/>
      </c>
      <c r="Q247" s="77">
        <f>IF(Q$49="","",IF($B247="","",IFERROR(SUMIFS('Dvd Calendar'!$E$2172:$CZ$2172,'Dvd Calendar'!$E$2171:$CZ$2171,"&gt;"&amp;Q$48,'Dvd Calendar'!$E$2171:$CZ$2171,"&lt;="&amp;Q$49)+SUMPRODUCT(('Dvd Calendar'!$E$2164:$CZ$2164&gt;Q$48)*('Dvd Calendar'!$E$2164:$CZ$2164&lt;=Q$49)*'Dvd Calendar'!$E$2167:$CZ$2167*(('Dvd Calendar'!$E$2169:$CZ$2169='Field Check'!$C$53)*('Field Check'!$C$53&lt;&gt;"")+('Dvd Calendar'!$E$2169:$CZ$2169='Field Check'!$C$54)*('Field Check'!$C$54&lt;&gt;"")+('Dvd Calendar'!$E$2169:$CZ$2169='Field Check'!$C$55)*('Field Check'!$C$55&lt;&gt;"")+('Dvd Calendar'!$E$2169:$CZ$2169='Field Check'!$C$56)*('Field Check'!$C$56&lt;&gt;"")+('Dvd Calendar'!$E$2169:$CZ$2169='Field Check'!$C$57)*('Field Check'!$C$57&lt;&gt;""))*(COUNTIF('Dvd Calendar'!$E$2171:$CZ$2171,'Dvd Calendar'!$E$2164:$CZ$2164)=0)),"")))</f>
        <v/>
      </c>
      <c r="R247" s="77">
        <f>IF(R$49="","",IF($B247="","",IFERROR(SUMIFS('Dvd Calendar'!$E$2172:$CZ$2172,'Dvd Calendar'!$E$2171:$CZ$2171,"&gt;"&amp;R$48,'Dvd Calendar'!$E$2171:$CZ$2171,"&lt;="&amp;R$49)+SUMPRODUCT(('Dvd Calendar'!$E$2164:$CZ$2164&gt;R$48)*('Dvd Calendar'!$E$2164:$CZ$2164&lt;=R$49)*'Dvd Calendar'!$E$2167:$CZ$2167*(('Dvd Calendar'!$E$2169:$CZ$2169='Field Check'!$C$53)*('Field Check'!$C$53&lt;&gt;"")+('Dvd Calendar'!$E$2169:$CZ$2169='Field Check'!$C$54)*('Field Check'!$C$54&lt;&gt;"")+('Dvd Calendar'!$E$2169:$CZ$2169='Field Check'!$C$55)*('Field Check'!$C$55&lt;&gt;"")+('Dvd Calendar'!$E$2169:$CZ$2169='Field Check'!$C$56)*('Field Check'!$C$56&lt;&gt;"")+('Dvd Calendar'!$E$2169:$CZ$2169='Field Check'!$C$57)*('Field Check'!$C$57&lt;&gt;""))*(COUNTIF('Dvd Calendar'!$E$2171:$CZ$2171,'Dvd Calendar'!$E$2164:$CZ$2164)=0)),"")))</f>
        <v/>
      </c>
    </row>
    <row r="248">
      <c r="B248" s="126">
        <f>IF('AS51'!$C$203="","",'AS51'!$C$203)</f>
        <v/>
      </c>
      <c r="C248" s="77">
        <f>IF(C$49="","",IF($B248="","",IFERROR(SUMIFS('Dvd Calendar'!$E$2183:$CZ$2183,'Dvd Calendar'!$E$2182:$CZ$2182,"&gt;"&amp;C$48,'Dvd Calendar'!$E$2182:$CZ$2182,"&lt;="&amp;C$49)+SUMPRODUCT(('Dvd Calendar'!$E$2175:$CZ$2175&gt;C$48)*('Dvd Calendar'!$E$2175:$CZ$2175&lt;=C$49)*'Dvd Calendar'!$E$2178:$CZ$2178*(('Dvd Calendar'!$E$2180:$CZ$2180='Field Check'!$C$53)*('Field Check'!$C$53&lt;&gt;"")+('Dvd Calendar'!$E$2180:$CZ$2180='Field Check'!$C$54)*('Field Check'!$C$54&lt;&gt;"")+('Dvd Calendar'!$E$2180:$CZ$2180='Field Check'!$C$55)*('Field Check'!$C$55&lt;&gt;"")+('Dvd Calendar'!$E$2180:$CZ$2180='Field Check'!$C$56)*('Field Check'!$C$56&lt;&gt;"")+('Dvd Calendar'!$E$2180:$CZ$2180='Field Check'!$C$57)*('Field Check'!$C$57&lt;&gt;""))*(COUNTIF('Dvd Calendar'!$E$2182:$CZ$2182,'Dvd Calendar'!$E$2175:$CZ$2175)=0)),"")))</f>
        <v/>
      </c>
      <c r="D248" s="77">
        <f>IF(D$49="","",IF($B248="","",IFERROR(SUMIFS('Dvd Calendar'!$E$2183:$CZ$2183,'Dvd Calendar'!$E$2182:$CZ$2182,"&gt;"&amp;D$48,'Dvd Calendar'!$E$2182:$CZ$2182,"&lt;="&amp;D$49)+SUMPRODUCT(('Dvd Calendar'!$E$2175:$CZ$2175&gt;D$48)*('Dvd Calendar'!$E$2175:$CZ$2175&lt;=D$49)*'Dvd Calendar'!$E$2178:$CZ$2178*(('Dvd Calendar'!$E$2180:$CZ$2180='Field Check'!$C$53)*('Field Check'!$C$53&lt;&gt;"")+('Dvd Calendar'!$E$2180:$CZ$2180='Field Check'!$C$54)*('Field Check'!$C$54&lt;&gt;"")+('Dvd Calendar'!$E$2180:$CZ$2180='Field Check'!$C$55)*('Field Check'!$C$55&lt;&gt;"")+('Dvd Calendar'!$E$2180:$CZ$2180='Field Check'!$C$56)*('Field Check'!$C$56&lt;&gt;"")+('Dvd Calendar'!$E$2180:$CZ$2180='Field Check'!$C$57)*('Field Check'!$C$57&lt;&gt;""))*(COUNTIF('Dvd Calendar'!$E$2182:$CZ$2182,'Dvd Calendar'!$E$2175:$CZ$2175)=0)),"")))</f>
        <v/>
      </c>
      <c r="E248" s="77">
        <f>IF(E$49="","",IF($B248="","",IFERROR(SUMIFS('Dvd Calendar'!$E$2183:$CZ$2183,'Dvd Calendar'!$E$2182:$CZ$2182,"&gt;"&amp;E$48,'Dvd Calendar'!$E$2182:$CZ$2182,"&lt;="&amp;E$49)+SUMPRODUCT(('Dvd Calendar'!$E$2175:$CZ$2175&gt;E$48)*('Dvd Calendar'!$E$2175:$CZ$2175&lt;=E$49)*'Dvd Calendar'!$E$2178:$CZ$2178*(('Dvd Calendar'!$E$2180:$CZ$2180='Field Check'!$C$53)*('Field Check'!$C$53&lt;&gt;"")+('Dvd Calendar'!$E$2180:$CZ$2180='Field Check'!$C$54)*('Field Check'!$C$54&lt;&gt;"")+('Dvd Calendar'!$E$2180:$CZ$2180='Field Check'!$C$55)*('Field Check'!$C$55&lt;&gt;"")+('Dvd Calendar'!$E$2180:$CZ$2180='Field Check'!$C$56)*('Field Check'!$C$56&lt;&gt;"")+('Dvd Calendar'!$E$2180:$CZ$2180='Field Check'!$C$57)*('Field Check'!$C$57&lt;&gt;""))*(COUNTIF('Dvd Calendar'!$E$2182:$CZ$2182,'Dvd Calendar'!$E$2175:$CZ$2175)=0)),"")))</f>
        <v/>
      </c>
      <c r="F248" s="77">
        <f>IF(F$49="","",IF($B248="","",IFERROR(SUMIFS('Dvd Calendar'!$E$2183:$CZ$2183,'Dvd Calendar'!$E$2182:$CZ$2182,"&gt;"&amp;F$48,'Dvd Calendar'!$E$2182:$CZ$2182,"&lt;="&amp;F$49)+SUMPRODUCT(('Dvd Calendar'!$E$2175:$CZ$2175&gt;F$48)*('Dvd Calendar'!$E$2175:$CZ$2175&lt;=F$49)*'Dvd Calendar'!$E$2178:$CZ$2178*(('Dvd Calendar'!$E$2180:$CZ$2180='Field Check'!$C$53)*('Field Check'!$C$53&lt;&gt;"")+('Dvd Calendar'!$E$2180:$CZ$2180='Field Check'!$C$54)*('Field Check'!$C$54&lt;&gt;"")+('Dvd Calendar'!$E$2180:$CZ$2180='Field Check'!$C$55)*('Field Check'!$C$55&lt;&gt;"")+('Dvd Calendar'!$E$2180:$CZ$2180='Field Check'!$C$56)*('Field Check'!$C$56&lt;&gt;"")+('Dvd Calendar'!$E$2180:$CZ$2180='Field Check'!$C$57)*('Field Check'!$C$57&lt;&gt;""))*(COUNTIF('Dvd Calendar'!$E$2182:$CZ$2182,'Dvd Calendar'!$E$2175:$CZ$2175)=0)),"")))</f>
        <v/>
      </c>
      <c r="G248" s="77">
        <f>IF(G$49="","",IF($B248="","",IFERROR(SUMIFS('Dvd Calendar'!$E$2183:$CZ$2183,'Dvd Calendar'!$E$2182:$CZ$2182,"&gt;"&amp;G$48,'Dvd Calendar'!$E$2182:$CZ$2182,"&lt;="&amp;G$49)+SUMPRODUCT(('Dvd Calendar'!$E$2175:$CZ$2175&gt;G$48)*('Dvd Calendar'!$E$2175:$CZ$2175&lt;=G$49)*'Dvd Calendar'!$E$2178:$CZ$2178*(('Dvd Calendar'!$E$2180:$CZ$2180='Field Check'!$C$53)*('Field Check'!$C$53&lt;&gt;"")+('Dvd Calendar'!$E$2180:$CZ$2180='Field Check'!$C$54)*('Field Check'!$C$54&lt;&gt;"")+('Dvd Calendar'!$E$2180:$CZ$2180='Field Check'!$C$55)*('Field Check'!$C$55&lt;&gt;"")+('Dvd Calendar'!$E$2180:$CZ$2180='Field Check'!$C$56)*('Field Check'!$C$56&lt;&gt;"")+('Dvd Calendar'!$E$2180:$CZ$2180='Field Check'!$C$57)*('Field Check'!$C$57&lt;&gt;""))*(COUNTIF('Dvd Calendar'!$E$2182:$CZ$2182,'Dvd Calendar'!$E$2175:$CZ$2175)=0)),"")))</f>
        <v/>
      </c>
      <c r="H248" s="77">
        <f>IF(H$49="","",IF($B248="","",IFERROR(SUMIFS('Dvd Calendar'!$E$2183:$CZ$2183,'Dvd Calendar'!$E$2182:$CZ$2182,"&gt;"&amp;H$48,'Dvd Calendar'!$E$2182:$CZ$2182,"&lt;="&amp;H$49)+SUMPRODUCT(('Dvd Calendar'!$E$2175:$CZ$2175&gt;H$48)*('Dvd Calendar'!$E$2175:$CZ$2175&lt;=H$49)*'Dvd Calendar'!$E$2178:$CZ$2178*(('Dvd Calendar'!$E$2180:$CZ$2180='Field Check'!$C$53)*('Field Check'!$C$53&lt;&gt;"")+('Dvd Calendar'!$E$2180:$CZ$2180='Field Check'!$C$54)*('Field Check'!$C$54&lt;&gt;"")+('Dvd Calendar'!$E$2180:$CZ$2180='Field Check'!$C$55)*('Field Check'!$C$55&lt;&gt;"")+('Dvd Calendar'!$E$2180:$CZ$2180='Field Check'!$C$56)*('Field Check'!$C$56&lt;&gt;"")+('Dvd Calendar'!$E$2180:$CZ$2180='Field Check'!$C$57)*('Field Check'!$C$57&lt;&gt;""))*(COUNTIF('Dvd Calendar'!$E$2182:$CZ$2182,'Dvd Calendar'!$E$2175:$CZ$2175)=0)),"")))</f>
        <v/>
      </c>
      <c r="I248" s="77">
        <f>IF(I$49="","",IF($B248="","",IFERROR(SUMIFS('Dvd Calendar'!$E$2183:$CZ$2183,'Dvd Calendar'!$E$2182:$CZ$2182,"&gt;"&amp;I$48,'Dvd Calendar'!$E$2182:$CZ$2182,"&lt;="&amp;I$49)+SUMPRODUCT(('Dvd Calendar'!$E$2175:$CZ$2175&gt;I$48)*('Dvd Calendar'!$E$2175:$CZ$2175&lt;=I$49)*'Dvd Calendar'!$E$2178:$CZ$2178*(('Dvd Calendar'!$E$2180:$CZ$2180='Field Check'!$C$53)*('Field Check'!$C$53&lt;&gt;"")+('Dvd Calendar'!$E$2180:$CZ$2180='Field Check'!$C$54)*('Field Check'!$C$54&lt;&gt;"")+('Dvd Calendar'!$E$2180:$CZ$2180='Field Check'!$C$55)*('Field Check'!$C$55&lt;&gt;"")+('Dvd Calendar'!$E$2180:$CZ$2180='Field Check'!$C$56)*('Field Check'!$C$56&lt;&gt;"")+('Dvd Calendar'!$E$2180:$CZ$2180='Field Check'!$C$57)*('Field Check'!$C$57&lt;&gt;""))*(COUNTIF('Dvd Calendar'!$E$2182:$CZ$2182,'Dvd Calendar'!$E$2175:$CZ$2175)=0)),"")))</f>
        <v/>
      </c>
      <c r="J248" s="77">
        <f>IF(J$49="","",IF($B248="","",IFERROR(SUMIFS('Dvd Calendar'!$E$2183:$CZ$2183,'Dvd Calendar'!$E$2182:$CZ$2182,"&gt;"&amp;J$48,'Dvd Calendar'!$E$2182:$CZ$2182,"&lt;="&amp;J$49)+SUMPRODUCT(('Dvd Calendar'!$E$2175:$CZ$2175&gt;J$48)*('Dvd Calendar'!$E$2175:$CZ$2175&lt;=J$49)*'Dvd Calendar'!$E$2178:$CZ$2178*(('Dvd Calendar'!$E$2180:$CZ$2180='Field Check'!$C$53)*('Field Check'!$C$53&lt;&gt;"")+('Dvd Calendar'!$E$2180:$CZ$2180='Field Check'!$C$54)*('Field Check'!$C$54&lt;&gt;"")+('Dvd Calendar'!$E$2180:$CZ$2180='Field Check'!$C$55)*('Field Check'!$C$55&lt;&gt;"")+('Dvd Calendar'!$E$2180:$CZ$2180='Field Check'!$C$56)*('Field Check'!$C$56&lt;&gt;"")+('Dvd Calendar'!$E$2180:$CZ$2180='Field Check'!$C$57)*('Field Check'!$C$57&lt;&gt;""))*(COUNTIF('Dvd Calendar'!$E$2182:$CZ$2182,'Dvd Calendar'!$E$2175:$CZ$2175)=0)),"")))</f>
        <v/>
      </c>
      <c r="K248" s="77">
        <f>IF(K$49="","",IF($B248="","",IFERROR(SUMIFS('Dvd Calendar'!$E$2183:$CZ$2183,'Dvd Calendar'!$E$2182:$CZ$2182,"&gt;"&amp;K$48,'Dvd Calendar'!$E$2182:$CZ$2182,"&lt;="&amp;K$49)+SUMPRODUCT(('Dvd Calendar'!$E$2175:$CZ$2175&gt;K$48)*('Dvd Calendar'!$E$2175:$CZ$2175&lt;=K$49)*'Dvd Calendar'!$E$2178:$CZ$2178*(('Dvd Calendar'!$E$2180:$CZ$2180='Field Check'!$C$53)*('Field Check'!$C$53&lt;&gt;"")+('Dvd Calendar'!$E$2180:$CZ$2180='Field Check'!$C$54)*('Field Check'!$C$54&lt;&gt;"")+('Dvd Calendar'!$E$2180:$CZ$2180='Field Check'!$C$55)*('Field Check'!$C$55&lt;&gt;"")+('Dvd Calendar'!$E$2180:$CZ$2180='Field Check'!$C$56)*('Field Check'!$C$56&lt;&gt;"")+('Dvd Calendar'!$E$2180:$CZ$2180='Field Check'!$C$57)*('Field Check'!$C$57&lt;&gt;""))*(COUNTIF('Dvd Calendar'!$E$2182:$CZ$2182,'Dvd Calendar'!$E$2175:$CZ$2175)=0)),"")))</f>
        <v/>
      </c>
      <c r="L248" s="77">
        <f>IF(L$49="","",IF($B248="","",IFERROR(SUMIFS('Dvd Calendar'!$E$2183:$CZ$2183,'Dvd Calendar'!$E$2182:$CZ$2182,"&gt;"&amp;L$48,'Dvd Calendar'!$E$2182:$CZ$2182,"&lt;="&amp;L$49)+SUMPRODUCT(('Dvd Calendar'!$E$2175:$CZ$2175&gt;L$48)*('Dvd Calendar'!$E$2175:$CZ$2175&lt;=L$49)*'Dvd Calendar'!$E$2178:$CZ$2178*(('Dvd Calendar'!$E$2180:$CZ$2180='Field Check'!$C$53)*('Field Check'!$C$53&lt;&gt;"")+('Dvd Calendar'!$E$2180:$CZ$2180='Field Check'!$C$54)*('Field Check'!$C$54&lt;&gt;"")+('Dvd Calendar'!$E$2180:$CZ$2180='Field Check'!$C$55)*('Field Check'!$C$55&lt;&gt;"")+('Dvd Calendar'!$E$2180:$CZ$2180='Field Check'!$C$56)*('Field Check'!$C$56&lt;&gt;"")+('Dvd Calendar'!$E$2180:$CZ$2180='Field Check'!$C$57)*('Field Check'!$C$57&lt;&gt;""))*(COUNTIF('Dvd Calendar'!$E$2182:$CZ$2182,'Dvd Calendar'!$E$2175:$CZ$2175)=0)),"")))</f>
        <v/>
      </c>
      <c r="M248" s="77">
        <f>IF(M$49="","",IF($B248="","",IFERROR(SUMIFS('Dvd Calendar'!$E$2183:$CZ$2183,'Dvd Calendar'!$E$2182:$CZ$2182,"&gt;"&amp;M$48,'Dvd Calendar'!$E$2182:$CZ$2182,"&lt;="&amp;M$49)+SUMPRODUCT(('Dvd Calendar'!$E$2175:$CZ$2175&gt;M$48)*('Dvd Calendar'!$E$2175:$CZ$2175&lt;=M$49)*'Dvd Calendar'!$E$2178:$CZ$2178*(('Dvd Calendar'!$E$2180:$CZ$2180='Field Check'!$C$53)*('Field Check'!$C$53&lt;&gt;"")+('Dvd Calendar'!$E$2180:$CZ$2180='Field Check'!$C$54)*('Field Check'!$C$54&lt;&gt;"")+('Dvd Calendar'!$E$2180:$CZ$2180='Field Check'!$C$55)*('Field Check'!$C$55&lt;&gt;"")+('Dvd Calendar'!$E$2180:$CZ$2180='Field Check'!$C$56)*('Field Check'!$C$56&lt;&gt;"")+('Dvd Calendar'!$E$2180:$CZ$2180='Field Check'!$C$57)*('Field Check'!$C$57&lt;&gt;""))*(COUNTIF('Dvd Calendar'!$E$2182:$CZ$2182,'Dvd Calendar'!$E$2175:$CZ$2175)=0)),"")))</f>
        <v/>
      </c>
      <c r="N248" s="77">
        <f>IF(N$49="","",IF($B248="","",IFERROR(SUMIFS('Dvd Calendar'!$E$2183:$CZ$2183,'Dvd Calendar'!$E$2182:$CZ$2182,"&gt;"&amp;N$48,'Dvd Calendar'!$E$2182:$CZ$2182,"&lt;="&amp;N$49)+SUMPRODUCT(('Dvd Calendar'!$E$2175:$CZ$2175&gt;N$48)*('Dvd Calendar'!$E$2175:$CZ$2175&lt;=N$49)*'Dvd Calendar'!$E$2178:$CZ$2178*(('Dvd Calendar'!$E$2180:$CZ$2180='Field Check'!$C$53)*('Field Check'!$C$53&lt;&gt;"")+('Dvd Calendar'!$E$2180:$CZ$2180='Field Check'!$C$54)*('Field Check'!$C$54&lt;&gt;"")+('Dvd Calendar'!$E$2180:$CZ$2180='Field Check'!$C$55)*('Field Check'!$C$55&lt;&gt;"")+('Dvd Calendar'!$E$2180:$CZ$2180='Field Check'!$C$56)*('Field Check'!$C$56&lt;&gt;"")+('Dvd Calendar'!$E$2180:$CZ$2180='Field Check'!$C$57)*('Field Check'!$C$57&lt;&gt;""))*(COUNTIF('Dvd Calendar'!$E$2182:$CZ$2182,'Dvd Calendar'!$E$2175:$CZ$2175)=0)),"")))</f>
        <v/>
      </c>
      <c r="O248" s="77">
        <f>IF(O$49="","",IF($B248="","",IFERROR(SUMIFS('Dvd Calendar'!$E$2183:$CZ$2183,'Dvd Calendar'!$E$2182:$CZ$2182,"&gt;"&amp;O$48,'Dvd Calendar'!$E$2182:$CZ$2182,"&lt;="&amp;O$49)+SUMPRODUCT(('Dvd Calendar'!$E$2175:$CZ$2175&gt;O$48)*('Dvd Calendar'!$E$2175:$CZ$2175&lt;=O$49)*'Dvd Calendar'!$E$2178:$CZ$2178*(('Dvd Calendar'!$E$2180:$CZ$2180='Field Check'!$C$53)*('Field Check'!$C$53&lt;&gt;"")+('Dvd Calendar'!$E$2180:$CZ$2180='Field Check'!$C$54)*('Field Check'!$C$54&lt;&gt;"")+('Dvd Calendar'!$E$2180:$CZ$2180='Field Check'!$C$55)*('Field Check'!$C$55&lt;&gt;"")+('Dvd Calendar'!$E$2180:$CZ$2180='Field Check'!$C$56)*('Field Check'!$C$56&lt;&gt;"")+('Dvd Calendar'!$E$2180:$CZ$2180='Field Check'!$C$57)*('Field Check'!$C$57&lt;&gt;""))*(COUNTIF('Dvd Calendar'!$E$2182:$CZ$2182,'Dvd Calendar'!$E$2175:$CZ$2175)=0)),"")))</f>
        <v/>
      </c>
      <c r="P248" s="77">
        <f>IF(P$49="","",IF($B248="","",IFERROR(SUMIFS('Dvd Calendar'!$E$2183:$CZ$2183,'Dvd Calendar'!$E$2182:$CZ$2182,"&gt;"&amp;P$48,'Dvd Calendar'!$E$2182:$CZ$2182,"&lt;="&amp;P$49)+SUMPRODUCT(('Dvd Calendar'!$E$2175:$CZ$2175&gt;P$48)*('Dvd Calendar'!$E$2175:$CZ$2175&lt;=P$49)*'Dvd Calendar'!$E$2178:$CZ$2178*(('Dvd Calendar'!$E$2180:$CZ$2180='Field Check'!$C$53)*('Field Check'!$C$53&lt;&gt;"")+('Dvd Calendar'!$E$2180:$CZ$2180='Field Check'!$C$54)*('Field Check'!$C$54&lt;&gt;"")+('Dvd Calendar'!$E$2180:$CZ$2180='Field Check'!$C$55)*('Field Check'!$C$55&lt;&gt;"")+('Dvd Calendar'!$E$2180:$CZ$2180='Field Check'!$C$56)*('Field Check'!$C$56&lt;&gt;"")+('Dvd Calendar'!$E$2180:$CZ$2180='Field Check'!$C$57)*('Field Check'!$C$57&lt;&gt;""))*(COUNTIF('Dvd Calendar'!$E$2182:$CZ$2182,'Dvd Calendar'!$E$2175:$CZ$2175)=0)),"")))</f>
        <v/>
      </c>
      <c r="Q248" s="77">
        <f>IF(Q$49="","",IF($B248="","",IFERROR(SUMIFS('Dvd Calendar'!$E$2183:$CZ$2183,'Dvd Calendar'!$E$2182:$CZ$2182,"&gt;"&amp;Q$48,'Dvd Calendar'!$E$2182:$CZ$2182,"&lt;="&amp;Q$49)+SUMPRODUCT(('Dvd Calendar'!$E$2175:$CZ$2175&gt;Q$48)*('Dvd Calendar'!$E$2175:$CZ$2175&lt;=Q$49)*'Dvd Calendar'!$E$2178:$CZ$2178*(('Dvd Calendar'!$E$2180:$CZ$2180='Field Check'!$C$53)*('Field Check'!$C$53&lt;&gt;"")+('Dvd Calendar'!$E$2180:$CZ$2180='Field Check'!$C$54)*('Field Check'!$C$54&lt;&gt;"")+('Dvd Calendar'!$E$2180:$CZ$2180='Field Check'!$C$55)*('Field Check'!$C$55&lt;&gt;"")+('Dvd Calendar'!$E$2180:$CZ$2180='Field Check'!$C$56)*('Field Check'!$C$56&lt;&gt;"")+('Dvd Calendar'!$E$2180:$CZ$2180='Field Check'!$C$57)*('Field Check'!$C$57&lt;&gt;""))*(COUNTIF('Dvd Calendar'!$E$2182:$CZ$2182,'Dvd Calendar'!$E$2175:$CZ$2175)=0)),"")))</f>
        <v/>
      </c>
      <c r="R248" s="77">
        <f>IF(R$49="","",IF($B248="","",IFERROR(SUMIFS('Dvd Calendar'!$E$2183:$CZ$2183,'Dvd Calendar'!$E$2182:$CZ$2182,"&gt;"&amp;R$48,'Dvd Calendar'!$E$2182:$CZ$2182,"&lt;="&amp;R$49)+SUMPRODUCT(('Dvd Calendar'!$E$2175:$CZ$2175&gt;R$48)*('Dvd Calendar'!$E$2175:$CZ$2175&lt;=R$49)*'Dvd Calendar'!$E$2178:$CZ$2178*(('Dvd Calendar'!$E$2180:$CZ$2180='Field Check'!$C$53)*('Field Check'!$C$53&lt;&gt;"")+('Dvd Calendar'!$E$2180:$CZ$2180='Field Check'!$C$54)*('Field Check'!$C$54&lt;&gt;"")+('Dvd Calendar'!$E$2180:$CZ$2180='Field Check'!$C$55)*('Field Check'!$C$55&lt;&gt;"")+('Dvd Calendar'!$E$2180:$CZ$2180='Field Check'!$C$56)*('Field Check'!$C$56&lt;&gt;"")+('Dvd Calendar'!$E$2180:$CZ$2180='Field Check'!$C$57)*('Field Check'!$C$57&lt;&gt;""))*(COUNTIF('Dvd Calendar'!$E$2182:$CZ$2182,'Dvd Calendar'!$E$2175:$CZ$2175)=0)),"")))</f>
        <v/>
      </c>
    </row>
    <row r="249">
      <c r="B249" s="126">
        <f>IF('AS51'!$C$204="","",'AS51'!$C$204)</f>
        <v/>
      </c>
      <c r="C249" s="77">
        <f>IF(C$49="","",IF($B249="","",IFERROR(SUMIFS('Dvd Calendar'!$E$2194:$CZ$2194,'Dvd Calendar'!$E$2193:$CZ$2193,"&gt;"&amp;C$48,'Dvd Calendar'!$E$2193:$CZ$2193,"&lt;="&amp;C$49)+SUMPRODUCT(('Dvd Calendar'!$E$2186:$CZ$2186&gt;C$48)*('Dvd Calendar'!$E$2186:$CZ$2186&lt;=C$49)*'Dvd Calendar'!$E$2189:$CZ$2189*(('Dvd Calendar'!$E$2191:$CZ$2191='Field Check'!$C$53)*('Field Check'!$C$53&lt;&gt;"")+('Dvd Calendar'!$E$2191:$CZ$2191='Field Check'!$C$54)*('Field Check'!$C$54&lt;&gt;"")+('Dvd Calendar'!$E$2191:$CZ$2191='Field Check'!$C$55)*('Field Check'!$C$55&lt;&gt;"")+('Dvd Calendar'!$E$2191:$CZ$2191='Field Check'!$C$56)*('Field Check'!$C$56&lt;&gt;"")+('Dvd Calendar'!$E$2191:$CZ$2191='Field Check'!$C$57)*('Field Check'!$C$57&lt;&gt;""))*(COUNTIF('Dvd Calendar'!$E$2193:$CZ$2193,'Dvd Calendar'!$E$2186:$CZ$2186)=0)),"")))</f>
        <v/>
      </c>
      <c r="D249" s="77">
        <f>IF(D$49="","",IF($B249="","",IFERROR(SUMIFS('Dvd Calendar'!$E$2194:$CZ$2194,'Dvd Calendar'!$E$2193:$CZ$2193,"&gt;"&amp;D$48,'Dvd Calendar'!$E$2193:$CZ$2193,"&lt;="&amp;D$49)+SUMPRODUCT(('Dvd Calendar'!$E$2186:$CZ$2186&gt;D$48)*('Dvd Calendar'!$E$2186:$CZ$2186&lt;=D$49)*'Dvd Calendar'!$E$2189:$CZ$2189*(('Dvd Calendar'!$E$2191:$CZ$2191='Field Check'!$C$53)*('Field Check'!$C$53&lt;&gt;"")+('Dvd Calendar'!$E$2191:$CZ$2191='Field Check'!$C$54)*('Field Check'!$C$54&lt;&gt;"")+('Dvd Calendar'!$E$2191:$CZ$2191='Field Check'!$C$55)*('Field Check'!$C$55&lt;&gt;"")+('Dvd Calendar'!$E$2191:$CZ$2191='Field Check'!$C$56)*('Field Check'!$C$56&lt;&gt;"")+('Dvd Calendar'!$E$2191:$CZ$2191='Field Check'!$C$57)*('Field Check'!$C$57&lt;&gt;""))*(COUNTIF('Dvd Calendar'!$E$2193:$CZ$2193,'Dvd Calendar'!$E$2186:$CZ$2186)=0)),"")))</f>
        <v/>
      </c>
      <c r="E249" s="77">
        <f>IF(E$49="","",IF($B249="","",IFERROR(SUMIFS('Dvd Calendar'!$E$2194:$CZ$2194,'Dvd Calendar'!$E$2193:$CZ$2193,"&gt;"&amp;E$48,'Dvd Calendar'!$E$2193:$CZ$2193,"&lt;="&amp;E$49)+SUMPRODUCT(('Dvd Calendar'!$E$2186:$CZ$2186&gt;E$48)*('Dvd Calendar'!$E$2186:$CZ$2186&lt;=E$49)*'Dvd Calendar'!$E$2189:$CZ$2189*(('Dvd Calendar'!$E$2191:$CZ$2191='Field Check'!$C$53)*('Field Check'!$C$53&lt;&gt;"")+('Dvd Calendar'!$E$2191:$CZ$2191='Field Check'!$C$54)*('Field Check'!$C$54&lt;&gt;"")+('Dvd Calendar'!$E$2191:$CZ$2191='Field Check'!$C$55)*('Field Check'!$C$55&lt;&gt;"")+('Dvd Calendar'!$E$2191:$CZ$2191='Field Check'!$C$56)*('Field Check'!$C$56&lt;&gt;"")+('Dvd Calendar'!$E$2191:$CZ$2191='Field Check'!$C$57)*('Field Check'!$C$57&lt;&gt;""))*(COUNTIF('Dvd Calendar'!$E$2193:$CZ$2193,'Dvd Calendar'!$E$2186:$CZ$2186)=0)),"")))</f>
        <v/>
      </c>
      <c r="F249" s="77">
        <f>IF(F$49="","",IF($B249="","",IFERROR(SUMIFS('Dvd Calendar'!$E$2194:$CZ$2194,'Dvd Calendar'!$E$2193:$CZ$2193,"&gt;"&amp;F$48,'Dvd Calendar'!$E$2193:$CZ$2193,"&lt;="&amp;F$49)+SUMPRODUCT(('Dvd Calendar'!$E$2186:$CZ$2186&gt;F$48)*('Dvd Calendar'!$E$2186:$CZ$2186&lt;=F$49)*'Dvd Calendar'!$E$2189:$CZ$2189*(('Dvd Calendar'!$E$2191:$CZ$2191='Field Check'!$C$53)*('Field Check'!$C$53&lt;&gt;"")+('Dvd Calendar'!$E$2191:$CZ$2191='Field Check'!$C$54)*('Field Check'!$C$54&lt;&gt;"")+('Dvd Calendar'!$E$2191:$CZ$2191='Field Check'!$C$55)*('Field Check'!$C$55&lt;&gt;"")+('Dvd Calendar'!$E$2191:$CZ$2191='Field Check'!$C$56)*('Field Check'!$C$56&lt;&gt;"")+('Dvd Calendar'!$E$2191:$CZ$2191='Field Check'!$C$57)*('Field Check'!$C$57&lt;&gt;""))*(COUNTIF('Dvd Calendar'!$E$2193:$CZ$2193,'Dvd Calendar'!$E$2186:$CZ$2186)=0)),"")))</f>
        <v/>
      </c>
      <c r="G249" s="77">
        <f>IF(G$49="","",IF($B249="","",IFERROR(SUMIFS('Dvd Calendar'!$E$2194:$CZ$2194,'Dvd Calendar'!$E$2193:$CZ$2193,"&gt;"&amp;G$48,'Dvd Calendar'!$E$2193:$CZ$2193,"&lt;="&amp;G$49)+SUMPRODUCT(('Dvd Calendar'!$E$2186:$CZ$2186&gt;G$48)*('Dvd Calendar'!$E$2186:$CZ$2186&lt;=G$49)*'Dvd Calendar'!$E$2189:$CZ$2189*(('Dvd Calendar'!$E$2191:$CZ$2191='Field Check'!$C$53)*('Field Check'!$C$53&lt;&gt;"")+('Dvd Calendar'!$E$2191:$CZ$2191='Field Check'!$C$54)*('Field Check'!$C$54&lt;&gt;"")+('Dvd Calendar'!$E$2191:$CZ$2191='Field Check'!$C$55)*('Field Check'!$C$55&lt;&gt;"")+('Dvd Calendar'!$E$2191:$CZ$2191='Field Check'!$C$56)*('Field Check'!$C$56&lt;&gt;"")+('Dvd Calendar'!$E$2191:$CZ$2191='Field Check'!$C$57)*('Field Check'!$C$57&lt;&gt;""))*(COUNTIF('Dvd Calendar'!$E$2193:$CZ$2193,'Dvd Calendar'!$E$2186:$CZ$2186)=0)),"")))</f>
        <v/>
      </c>
      <c r="H249" s="77">
        <f>IF(H$49="","",IF($B249="","",IFERROR(SUMIFS('Dvd Calendar'!$E$2194:$CZ$2194,'Dvd Calendar'!$E$2193:$CZ$2193,"&gt;"&amp;H$48,'Dvd Calendar'!$E$2193:$CZ$2193,"&lt;="&amp;H$49)+SUMPRODUCT(('Dvd Calendar'!$E$2186:$CZ$2186&gt;H$48)*('Dvd Calendar'!$E$2186:$CZ$2186&lt;=H$49)*'Dvd Calendar'!$E$2189:$CZ$2189*(('Dvd Calendar'!$E$2191:$CZ$2191='Field Check'!$C$53)*('Field Check'!$C$53&lt;&gt;"")+('Dvd Calendar'!$E$2191:$CZ$2191='Field Check'!$C$54)*('Field Check'!$C$54&lt;&gt;"")+('Dvd Calendar'!$E$2191:$CZ$2191='Field Check'!$C$55)*('Field Check'!$C$55&lt;&gt;"")+('Dvd Calendar'!$E$2191:$CZ$2191='Field Check'!$C$56)*('Field Check'!$C$56&lt;&gt;"")+('Dvd Calendar'!$E$2191:$CZ$2191='Field Check'!$C$57)*('Field Check'!$C$57&lt;&gt;""))*(COUNTIF('Dvd Calendar'!$E$2193:$CZ$2193,'Dvd Calendar'!$E$2186:$CZ$2186)=0)),"")))</f>
        <v/>
      </c>
      <c r="I249" s="77">
        <f>IF(I$49="","",IF($B249="","",IFERROR(SUMIFS('Dvd Calendar'!$E$2194:$CZ$2194,'Dvd Calendar'!$E$2193:$CZ$2193,"&gt;"&amp;I$48,'Dvd Calendar'!$E$2193:$CZ$2193,"&lt;="&amp;I$49)+SUMPRODUCT(('Dvd Calendar'!$E$2186:$CZ$2186&gt;I$48)*('Dvd Calendar'!$E$2186:$CZ$2186&lt;=I$49)*'Dvd Calendar'!$E$2189:$CZ$2189*(('Dvd Calendar'!$E$2191:$CZ$2191='Field Check'!$C$53)*('Field Check'!$C$53&lt;&gt;"")+('Dvd Calendar'!$E$2191:$CZ$2191='Field Check'!$C$54)*('Field Check'!$C$54&lt;&gt;"")+('Dvd Calendar'!$E$2191:$CZ$2191='Field Check'!$C$55)*('Field Check'!$C$55&lt;&gt;"")+('Dvd Calendar'!$E$2191:$CZ$2191='Field Check'!$C$56)*('Field Check'!$C$56&lt;&gt;"")+('Dvd Calendar'!$E$2191:$CZ$2191='Field Check'!$C$57)*('Field Check'!$C$57&lt;&gt;""))*(COUNTIF('Dvd Calendar'!$E$2193:$CZ$2193,'Dvd Calendar'!$E$2186:$CZ$2186)=0)),"")))</f>
        <v/>
      </c>
      <c r="J249" s="77">
        <f>IF(J$49="","",IF($B249="","",IFERROR(SUMIFS('Dvd Calendar'!$E$2194:$CZ$2194,'Dvd Calendar'!$E$2193:$CZ$2193,"&gt;"&amp;J$48,'Dvd Calendar'!$E$2193:$CZ$2193,"&lt;="&amp;J$49)+SUMPRODUCT(('Dvd Calendar'!$E$2186:$CZ$2186&gt;J$48)*('Dvd Calendar'!$E$2186:$CZ$2186&lt;=J$49)*'Dvd Calendar'!$E$2189:$CZ$2189*(('Dvd Calendar'!$E$2191:$CZ$2191='Field Check'!$C$53)*('Field Check'!$C$53&lt;&gt;"")+('Dvd Calendar'!$E$2191:$CZ$2191='Field Check'!$C$54)*('Field Check'!$C$54&lt;&gt;"")+('Dvd Calendar'!$E$2191:$CZ$2191='Field Check'!$C$55)*('Field Check'!$C$55&lt;&gt;"")+('Dvd Calendar'!$E$2191:$CZ$2191='Field Check'!$C$56)*('Field Check'!$C$56&lt;&gt;"")+('Dvd Calendar'!$E$2191:$CZ$2191='Field Check'!$C$57)*('Field Check'!$C$57&lt;&gt;""))*(COUNTIF('Dvd Calendar'!$E$2193:$CZ$2193,'Dvd Calendar'!$E$2186:$CZ$2186)=0)),"")))</f>
        <v/>
      </c>
      <c r="K249" s="77">
        <f>IF(K$49="","",IF($B249="","",IFERROR(SUMIFS('Dvd Calendar'!$E$2194:$CZ$2194,'Dvd Calendar'!$E$2193:$CZ$2193,"&gt;"&amp;K$48,'Dvd Calendar'!$E$2193:$CZ$2193,"&lt;="&amp;K$49)+SUMPRODUCT(('Dvd Calendar'!$E$2186:$CZ$2186&gt;K$48)*('Dvd Calendar'!$E$2186:$CZ$2186&lt;=K$49)*'Dvd Calendar'!$E$2189:$CZ$2189*(('Dvd Calendar'!$E$2191:$CZ$2191='Field Check'!$C$53)*('Field Check'!$C$53&lt;&gt;"")+('Dvd Calendar'!$E$2191:$CZ$2191='Field Check'!$C$54)*('Field Check'!$C$54&lt;&gt;"")+('Dvd Calendar'!$E$2191:$CZ$2191='Field Check'!$C$55)*('Field Check'!$C$55&lt;&gt;"")+('Dvd Calendar'!$E$2191:$CZ$2191='Field Check'!$C$56)*('Field Check'!$C$56&lt;&gt;"")+('Dvd Calendar'!$E$2191:$CZ$2191='Field Check'!$C$57)*('Field Check'!$C$57&lt;&gt;""))*(COUNTIF('Dvd Calendar'!$E$2193:$CZ$2193,'Dvd Calendar'!$E$2186:$CZ$2186)=0)),"")))</f>
        <v/>
      </c>
      <c r="L249" s="77">
        <f>IF(L$49="","",IF($B249="","",IFERROR(SUMIFS('Dvd Calendar'!$E$2194:$CZ$2194,'Dvd Calendar'!$E$2193:$CZ$2193,"&gt;"&amp;L$48,'Dvd Calendar'!$E$2193:$CZ$2193,"&lt;="&amp;L$49)+SUMPRODUCT(('Dvd Calendar'!$E$2186:$CZ$2186&gt;L$48)*('Dvd Calendar'!$E$2186:$CZ$2186&lt;=L$49)*'Dvd Calendar'!$E$2189:$CZ$2189*(('Dvd Calendar'!$E$2191:$CZ$2191='Field Check'!$C$53)*('Field Check'!$C$53&lt;&gt;"")+('Dvd Calendar'!$E$2191:$CZ$2191='Field Check'!$C$54)*('Field Check'!$C$54&lt;&gt;"")+('Dvd Calendar'!$E$2191:$CZ$2191='Field Check'!$C$55)*('Field Check'!$C$55&lt;&gt;"")+('Dvd Calendar'!$E$2191:$CZ$2191='Field Check'!$C$56)*('Field Check'!$C$56&lt;&gt;"")+('Dvd Calendar'!$E$2191:$CZ$2191='Field Check'!$C$57)*('Field Check'!$C$57&lt;&gt;""))*(COUNTIF('Dvd Calendar'!$E$2193:$CZ$2193,'Dvd Calendar'!$E$2186:$CZ$2186)=0)),"")))</f>
        <v/>
      </c>
      <c r="M249" s="77">
        <f>IF(M$49="","",IF($B249="","",IFERROR(SUMIFS('Dvd Calendar'!$E$2194:$CZ$2194,'Dvd Calendar'!$E$2193:$CZ$2193,"&gt;"&amp;M$48,'Dvd Calendar'!$E$2193:$CZ$2193,"&lt;="&amp;M$49)+SUMPRODUCT(('Dvd Calendar'!$E$2186:$CZ$2186&gt;M$48)*('Dvd Calendar'!$E$2186:$CZ$2186&lt;=M$49)*'Dvd Calendar'!$E$2189:$CZ$2189*(('Dvd Calendar'!$E$2191:$CZ$2191='Field Check'!$C$53)*('Field Check'!$C$53&lt;&gt;"")+('Dvd Calendar'!$E$2191:$CZ$2191='Field Check'!$C$54)*('Field Check'!$C$54&lt;&gt;"")+('Dvd Calendar'!$E$2191:$CZ$2191='Field Check'!$C$55)*('Field Check'!$C$55&lt;&gt;"")+('Dvd Calendar'!$E$2191:$CZ$2191='Field Check'!$C$56)*('Field Check'!$C$56&lt;&gt;"")+('Dvd Calendar'!$E$2191:$CZ$2191='Field Check'!$C$57)*('Field Check'!$C$57&lt;&gt;""))*(COUNTIF('Dvd Calendar'!$E$2193:$CZ$2193,'Dvd Calendar'!$E$2186:$CZ$2186)=0)),"")))</f>
        <v/>
      </c>
      <c r="N249" s="77">
        <f>IF(N$49="","",IF($B249="","",IFERROR(SUMIFS('Dvd Calendar'!$E$2194:$CZ$2194,'Dvd Calendar'!$E$2193:$CZ$2193,"&gt;"&amp;N$48,'Dvd Calendar'!$E$2193:$CZ$2193,"&lt;="&amp;N$49)+SUMPRODUCT(('Dvd Calendar'!$E$2186:$CZ$2186&gt;N$48)*('Dvd Calendar'!$E$2186:$CZ$2186&lt;=N$49)*'Dvd Calendar'!$E$2189:$CZ$2189*(('Dvd Calendar'!$E$2191:$CZ$2191='Field Check'!$C$53)*('Field Check'!$C$53&lt;&gt;"")+('Dvd Calendar'!$E$2191:$CZ$2191='Field Check'!$C$54)*('Field Check'!$C$54&lt;&gt;"")+('Dvd Calendar'!$E$2191:$CZ$2191='Field Check'!$C$55)*('Field Check'!$C$55&lt;&gt;"")+('Dvd Calendar'!$E$2191:$CZ$2191='Field Check'!$C$56)*('Field Check'!$C$56&lt;&gt;"")+('Dvd Calendar'!$E$2191:$CZ$2191='Field Check'!$C$57)*('Field Check'!$C$57&lt;&gt;""))*(COUNTIF('Dvd Calendar'!$E$2193:$CZ$2193,'Dvd Calendar'!$E$2186:$CZ$2186)=0)),"")))</f>
        <v/>
      </c>
      <c r="O249" s="77">
        <f>IF(O$49="","",IF($B249="","",IFERROR(SUMIFS('Dvd Calendar'!$E$2194:$CZ$2194,'Dvd Calendar'!$E$2193:$CZ$2193,"&gt;"&amp;O$48,'Dvd Calendar'!$E$2193:$CZ$2193,"&lt;="&amp;O$49)+SUMPRODUCT(('Dvd Calendar'!$E$2186:$CZ$2186&gt;O$48)*('Dvd Calendar'!$E$2186:$CZ$2186&lt;=O$49)*'Dvd Calendar'!$E$2189:$CZ$2189*(('Dvd Calendar'!$E$2191:$CZ$2191='Field Check'!$C$53)*('Field Check'!$C$53&lt;&gt;"")+('Dvd Calendar'!$E$2191:$CZ$2191='Field Check'!$C$54)*('Field Check'!$C$54&lt;&gt;"")+('Dvd Calendar'!$E$2191:$CZ$2191='Field Check'!$C$55)*('Field Check'!$C$55&lt;&gt;"")+('Dvd Calendar'!$E$2191:$CZ$2191='Field Check'!$C$56)*('Field Check'!$C$56&lt;&gt;"")+('Dvd Calendar'!$E$2191:$CZ$2191='Field Check'!$C$57)*('Field Check'!$C$57&lt;&gt;""))*(COUNTIF('Dvd Calendar'!$E$2193:$CZ$2193,'Dvd Calendar'!$E$2186:$CZ$2186)=0)),"")))</f>
        <v/>
      </c>
      <c r="P249" s="77">
        <f>IF(P$49="","",IF($B249="","",IFERROR(SUMIFS('Dvd Calendar'!$E$2194:$CZ$2194,'Dvd Calendar'!$E$2193:$CZ$2193,"&gt;"&amp;P$48,'Dvd Calendar'!$E$2193:$CZ$2193,"&lt;="&amp;P$49)+SUMPRODUCT(('Dvd Calendar'!$E$2186:$CZ$2186&gt;P$48)*('Dvd Calendar'!$E$2186:$CZ$2186&lt;=P$49)*'Dvd Calendar'!$E$2189:$CZ$2189*(('Dvd Calendar'!$E$2191:$CZ$2191='Field Check'!$C$53)*('Field Check'!$C$53&lt;&gt;"")+('Dvd Calendar'!$E$2191:$CZ$2191='Field Check'!$C$54)*('Field Check'!$C$54&lt;&gt;"")+('Dvd Calendar'!$E$2191:$CZ$2191='Field Check'!$C$55)*('Field Check'!$C$55&lt;&gt;"")+('Dvd Calendar'!$E$2191:$CZ$2191='Field Check'!$C$56)*('Field Check'!$C$56&lt;&gt;"")+('Dvd Calendar'!$E$2191:$CZ$2191='Field Check'!$C$57)*('Field Check'!$C$57&lt;&gt;""))*(COUNTIF('Dvd Calendar'!$E$2193:$CZ$2193,'Dvd Calendar'!$E$2186:$CZ$2186)=0)),"")))</f>
        <v/>
      </c>
      <c r="Q249" s="77">
        <f>IF(Q$49="","",IF($B249="","",IFERROR(SUMIFS('Dvd Calendar'!$E$2194:$CZ$2194,'Dvd Calendar'!$E$2193:$CZ$2193,"&gt;"&amp;Q$48,'Dvd Calendar'!$E$2193:$CZ$2193,"&lt;="&amp;Q$49)+SUMPRODUCT(('Dvd Calendar'!$E$2186:$CZ$2186&gt;Q$48)*('Dvd Calendar'!$E$2186:$CZ$2186&lt;=Q$49)*'Dvd Calendar'!$E$2189:$CZ$2189*(('Dvd Calendar'!$E$2191:$CZ$2191='Field Check'!$C$53)*('Field Check'!$C$53&lt;&gt;"")+('Dvd Calendar'!$E$2191:$CZ$2191='Field Check'!$C$54)*('Field Check'!$C$54&lt;&gt;"")+('Dvd Calendar'!$E$2191:$CZ$2191='Field Check'!$C$55)*('Field Check'!$C$55&lt;&gt;"")+('Dvd Calendar'!$E$2191:$CZ$2191='Field Check'!$C$56)*('Field Check'!$C$56&lt;&gt;"")+('Dvd Calendar'!$E$2191:$CZ$2191='Field Check'!$C$57)*('Field Check'!$C$57&lt;&gt;""))*(COUNTIF('Dvd Calendar'!$E$2193:$CZ$2193,'Dvd Calendar'!$E$2186:$CZ$2186)=0)),"")))</f>
        <v/>
      </c>
      <c r="R249" s="77">
        <f>IF(R$49="","",IF($B249="","",IFERROR(SUMIFS('Dvd Calendar'!$E$2194:$CZ$2194,'Dvd Calendar'!$E$2193:$CZ$2193,"&gt;"&amp;R$48,'Dvd Calendar'!$E$2193:$CZ$2193,"&lt;="&amp;R$49)+SUMPRODUCT(('Dvd Calendar'!$E$2186:$CZ$2186&gt;R$48)*('Dvd Calendar'!$E$2186:$CZ$2186&lt;=R$49)*'Dvd Calendar'!$E$2189:$CZ$2189*(('Dvd Calendar'!$E$2191:$CZ$2191='Field Check'!$C$53)*('Field Check'!$C$53&lt;&gt;"")+('Dvd Calendar'!$E$2191:$CZ$2191='Field Check'!$C$54)*('Field Check'!$C$54&lt;&gt;"")+('Dvd Calendar'!$E$2191:$CZ$2191='Field Check'!$C$55)*('Field Check'!$C$55&lt;&gt;"")+('Dvd Calendar'!$E$2191:$CZ$2191='Field Check'!$C$56)*('Field Check'!$C$56&lt;&gt;"")+('Dvd Calendar'!$E$2191:$CZ$2191='Field Check'!$C$57)*('Field Check'!$C$57&lt;&gt;""))*(COUNTIF('Dvd Calendar'!$E$2193:$CZ$2193,'Dvd Calendar'!$E$2186:$CZ$2186)=0)),"")))</f>
        <v/>
      </c>
    </row>
    <row r="250">
      <c r="B250" s="126">
        <f>IF('AS51'!$C$205="","",'AS51'!$C$205)</f>
        <v/>
      </c>
      <c r="C250" s="77">
        <f>IF(C$49="","",IF($B250="","",IFERROR(SUMIFS('Dvd Calendar'!$E$2205:$CZ$2205,'Dvd Calendar'!$E$2204:$CZ$2204,"&gt;"&amp;C$48,'Dvd Calendar'!$E$2204:$CZ$2204,"&lt;="&amp;C$49)+SUMPRODUCT(('Dvd Calendar'!$E$2197:$CZ$2197&gt;C$48)*('Dvd Calendar'!$E$2197:$CZ$2197&lt;=C$49)*'Dvd Calendar'!$E$2200:$CZ$2200*(('Dvd Calendar'!$E$2202:$CZ$2202='Field Check'!$C$53)*('Field Check'!$C$53&lt;&gt;"")+('Dvd Calendar'!$E$2202:$CZ$2202='Field Check'!$C$54)*('Field Check'!$C$54&lt;&gt;"")+('Dvd Calendar'!$E$2202:$CZ$2202='Field Check'!$C$55)*('Field Check'!$C$55&lt;&gt;"")+('Dvd Calendar'!$E$2202:$CZ$2202='Field Check'!$C$56)*('Field Check'!$C$56&lt;&gt;"")+('Dvd Calendar'!$E$2202:$CZ$2202='Field Check'!$C$57)*('Field Check'!$C$57&lt;&gt;""))*(COUNTIF('Dvd Calendar'!$E$2204:$CZ$2204,'Dvd Calendar'!$E$2197:$CZ$2197)=0)),"")))</f>
        <v/>
      </c>
      <c r="D250" s="77">
        <f>IF(D$49="","",IF($B250="","",IFERROR(SUMIFS('Dvd Calendar'!$E$2205:$CZ$2205,'Dvd Calendar'!$E$2204:$CZ$2204,"&gt;"&amp;D$48,'Dvd Calendar'!$E$2204:$CZ$2204,"&lt;="&amp;D$49)+SUMPRODUCT(('Dvd Calendar'!$E$2197:$CZ$2197&gt;D$48)*('Dvd Calendar'!$E$2197:$CZ$2197&lt;=D$49)*'Dvd Calendar'!$E$2200:$CZ$2200*(('Dvd Calendar'!$E$2202:$CZ$2202='Field Check'!$C$53)*('Field Check'!$C$53&lt;&gt;"")+('Dvd Calendar'!$E$2202:$CZ$2202='Field Check'!$C$54)*('Field Check'!$C$54&lt;&gt;"")+('Dvd Calendar'!$E$2202:$CZ$2202='Field Check'!$C$55)*('Field Check'!$C$55&lt;&gt;"")+('Dvd Calendar'!$E$2202:$CZ$2202='Field Check'!$C$56)*('Field Check'!$C$56&lt;&gt;"")+('Dvd Calendar'!$E$2202:$CZ$2202='Field Check'!$C$57)*('Field Check'!$C$57&lt;&gt;""))*(COUNTIF('Dvd Calendar'!$E$2204:$CZ$2204,'Dvd Calendar'!$E$2197:$CZ$2197)=0)),"")))</f>
        <v/>
      </c>
      <c r="E250" s="77">
        <f>IF(E$49="","",IF($B250="","",IFERROR(SUMIFS('Dvd Calendar'!$E$2205:$CZ$2205,'Dvd Calendar'!$E$2204:$CZ$2204,"&gt;"&amp;E$48,'Dvd Calendar'!$E$2204:$CZ$2204,"&lt;="&amp;E$49)+SUMPRODUCT(('Dvd Calendar'!$E$2197:$CZ$2197&gt;E$48)*('Dvd Calendar'!$E$2197:$CZ$2197&lt;=E$49)*'Dvd Calendar'!$E$2200:$CZ$2200*(('Dvd Calendar'!$E$2202:$CZ$2202='Field Check'!$C$53)*('Field Check'!$C$53&lt;&gt;"")+('Dvd Calendar'!$E$2202:$CZ$2202='Field Check'!$C$54)*('Field Check'!$C$54&lt;&gt;"")+('Dvd Calendar'!$E$2202:$CZ$2202='Field Check'!$C$55)*('Field Check'!$C$55&lt;&gt;"")+('Dvd Calendar'!$E$2202:$CZ$2202='Field Check'!$C$56)*('Field Check'!$C$56&lt;&gt;"")+('Dvd Calendar'!$E$2202:$CZ$2202='Field Check'!$C$57)*('Field Check'!$C$57&lt;&gt;""))*(COUNTIF('Dvd Calendar'!$E$2204:$CZ$2204,'Dvd Calendar'!$E$2197:$CZ$2197)=0)),"")))</f>
        <v/>
      </c>
      <c r="F250" s="77">
        <f>IF(F$49="","",IF($B250="","",IFERROR(SUMIFS('Dvd Calendar'!$E$2205:$CZ$2205,'Dvd Calendar'!$E$2204:$CZ$2204,"&gt;"&amp;F$48,'Dvd Calendar'!$E$2204:$CZ$2204,"&lt;="&amp;F$49)+SUMPRODUCT(('Dvd Calendar'!$E$2197:$CZ$2197&gt;F$48)*('Dvd Calendar'!$E$2197:$CZ$2197&lt;=F$49)*'Dvd Calendar'!$E$2200:$CZ$2200*(('Dvd Calendar'!$E$2202:$CZ$2202='Field Check'!$C$53)*('Field Check'!$C$53&lt;&gt;"")+('Dvd Calendar'!$E$2202:$CZ$2202='Field Check'!$C$54)*('Field Check'!$C$54&lt;&gt;"")+('Dvd Calendar'!$E$2202:$CZ$2202='Field Check'!$C$55)*('Field Check'!$C$55&lt;&gt;"")+('Dvd Calendar'!$E$2202:$CZ$2202='Field Check'!$C$56)*('Field Check'!$C$56&lt;&gt;"")+('Dvd Calendar'!$E$2202:$CZ$2202='Field Check'!$C$57)*('Field Check'!$C$57&lt;&gt;""))*(COUNTIF('Dvd Calendar'!$E$2204:$CZ$2204,'Dvd Calendar'!$E$2197:$CZ$2197)=0)),"")))</f>
        <v/>
      </c>
      <c r="G250" s="77">
        <f>IF(G$49="","",IF($B250="","",IFERROR(SUMIFS('Dvd Calendar'!$E$2205:$CZ$2205,'Dvd Calendar'!$E$2204:$CZ$2204,"&gt;"&amp;G$48,'Dvd Calendar'!$E$2204:$CZ$2204,"&lt;="&amp;G$49)+SUMPRODUCT(('Dvd Calendar'!$E$2197:$CZ$2197&gt;G$48)*('Dvd Calendar'!$E$2197:$CZ$2197&lt;=G$49)*'Dvd Calendar'!$E$2200:$CZ$2200*(('Dvd Calendar'!$E$2202:$CZ$2202='Field Check'!$C$53)*('Field Check'!$C$53&lt;&gt;"")+('Dvd Calendar'!$E$2202:$CZ$2202='Field Check'!$C$54)*('Field Check'!$C$54&lt;&gt;"")+('Dvd Calendar'!$E$2202:$CZ$2202='Field Check'!$C$55)*('Field Check'!$C$55&lt;&gt;"")+('Dvd Calendar'!$E$2202:$CZ$2202='Field Check'!$C$56)*('Field Check'!$C$56&lt;&gt;"")+('Dvd Calendar'!$E$2202:$CZ$2202='Field Check'!$C$57)*('Field Check'!$C$57&lt;&gt;""))*(COUNTIF('Dvd Calendar'!$E$2204:$CZ$2204,'Dvd Calendar'!$E$2197:$CZ$2197)=0)),"")))</f>
        <v/>
      </c>
      <c r="H250" s="77">
        <f>IF(H$49="","",IF($B250="","",IFERROR(SUMIFS('Dvd Calendar'!$E$2205:$CZ$2205,'Dvd Calendar'!$E$2204:$CZ$2204,"&gt;"&amp;H$48,'Dvd Calendar'!$E$2204:$CZ$2204,"&lt;="&amp;H$49)+SUMPRODUCT(('Dvd Calendar'!$E$2197:$CZ$2197&gt;H$48)*('Dvd Calendar'!$E$2197:$CZ$2197&lt;=H$49)*'Dvd Calendar'!$E$2200:$CZ$2200*(('Dvd Calendar'!$E$2202:$CZ$2202='Field Check'!$C$53)*('Field Check'!$C$53&lt;&gt;"")+('Dvd Calendar'!$E$2202:$CZ$2202='Field Check'!$C$54)*('Field Check'!$C$54&lt;&gt;"")+('Dvd Calendar'!$E$2202:$CZ$2202='Field Check'!$C$55)*('Field Check'!$C$55&lt;&gt;"")+('Dvd Calendar'!$E$2202:$CZ$2202='Field Check'!$C$56)*('Field Check'!$C$56&lt;&gt;"")+('Dvd Calendar'!$E$2202:$CZ$2202='Field Check'!$C$57)*('Field Check'!$C$57&lt;&gt;""))*(COUNTIF('Dvd Calendar'!$E$2204:$CZ$2204,'Dvd Calendar'!$E$2197:$CZ$2197)=0)),"")))</f>
        <v/>
      </c>
      <c r="I250" s="77">
        <f>IF(I$49="","",IF($B250="","",IFERROR(SUMIFS('Dvd Calendar'!$E$2205:$CZ$2205,'Dvd Calendar'!$E$2204:$CZ$2204,"&gt;"&amp;I$48,'Dvd Calendar'!$E$2204:$CZ$2204,"&lt;="&amp;I$49)+SUMPRODUCT(('Dvd Calendar'!$E$2197:$CZ$2197&gt;I$48)*('Dvd Calendar'!$E$2197:$CZ$2197&lt;=I$49)*'Dvd Calendar'!$E$2200:$CZ$2200*(('Dvd Calendar'!$E$2202:$CZ$2202='Field Check'!$C$53)*('Field Check'!$C$53&lt;&gt;"")+('Dvd Calendar'!$E$2202:$CZ$2202='Field Check'!$C$54)*('Field Check'!$C$54&lt;&gt;"")+('Dvd Calendar'!$E$2202:$CZ$2202='Field Check'!$C$55)*('Field Check'!$C$55&lt;&gt;"")+('Dvd Calendar'!$E$2202:$CZ$2202='Field Check'!$C$56)*('Field Check'!$C$56&lt;&gt;"")+('Dvd Calendar'!$E$2202:$CZ$2202='Field Check'!$C$57)*('Field Check'!$C$57&lt;&gt;""))*(COUNTIF('Dvd Calendar'!$E$2204:$CZ$2204,'Dvd Calendar'!$E$2197:$CZ$2197)=0)),"")))</f>
        <v/>
      </c>
      <c r="J250" s="77">
        <f>IF(J$49="","",IF($B250="","",IFERROR(SUMIFS('Dvd Calendar'!$E$2205:$CZ$2205,'Dvd Calendar'!$E$2204:$CZ$2204,"&gt;"&amp;J$48,'Dvd Calendar'!$E$2204:$CZ$2204,"&lt;="&amp;J$49)+SUMPRODUCT(('Dvd Calendar'!$E$2197:$CZ$2197&gt;J$48)*('Dvd Calendar'!$E$2197:$CZ$2197&lt;=J$49)*'Dvd Calendar'!$E$2200:$CZ$2200*(('Dvd Calendar'!$E$2202:$CZ$2202='Field Check'!$C$53)*('Field Check'!$C$53&lt;&gt;"")+('Dvd Calendar'!$E$2202:$CZ$2202='Field Check'!$C$54)*('Field Check'!$C$54&lt;&gt;"")+('Dvd Calendar'!$E$2202:$CZ$2202='Field Check'!$C$55)*('Field Check'!$C$55&lt;&gt;"")+('Dvd Calendar'!$E$2202:$CZ$2202='Field Check'!$C$56)*('Field Check'!$C$56&lt;&gt;"")+('Dvd Calendar'!$E$2202:$CZ$2202='Field Check'!$C$57)*('Field Check'!$C$57&lt;&gt;""))*(COUNTIF('Dvd Calendar'!$E$2204:$CZ$2204,'Dvd Calendar'!$E$2197:$CZ$2197)=0)),"")))</f>
        <v/>
      </c>
      <c r="K250" s="77">
        <f>IF(K$49="","",IF($B250="","",IFERROR(SUMIFS('Dvd Calendar'!$E$2205:$CZ$2205,'Dvd Calendar'!$E$2204:$CZ$2204,"&gt;"&amp;K$48,'Dvd Calendar'!$E$2204:$CZ$2204,"&lt;="&amp;K$49)+SUMPRODUCT(('Dvd Calendar'!$E$2197:$CZ$2197&gt;K$48)*('Dvd Calendar'!$E$2197:$CZ$2197&lt;=K$49)*'Dvd Calendar'!$E$2200:$CZ$2200*(('Dvd Calendar'!$E$2202:$CZ$2202='Field Check'!$C$53)*('Field Check'!$C$53&lt;&gt;"")+('Dvd Calendar'!$E$2202:$CZ$2202='Field Check'!$C$54)*('Field Check'!$C$54&lt;&gt;"")+('Dvd Calendar'!$E$2202:$CZ$2202='Field Check'!$C$55)*('Field Check'!$C$55&lt;&gt;"")+('Dvd Calendar'!$E$2202:$CZ$2202='Field Check'!$C$56)*('Field Check'!$C$56&lt;&gt;"")+('Dvd Calendar'!$E$2202:$CZ$2202='Field Check'!$C$57)*('Field Check'!$C$57&lt;&gt;""))*(COUNTIF('Dvd Calendar'!$E$2204:$CZ$2204,'Dvd Calendar'!$E$2197:$CZ$2197)=0)),"")))</f>
        <v/>
      </c>
      <c r="L250" s="77">
        <f>IF(L$49="","",IF($B250="","",IFERROR(SUMIFS('Dvd Calendar'!$E$2205:$CZ$2205,'Dvd Calendar'!$E$2204:$CZ$2204,"&gt;"&amp;L$48,'Dvd Calendar'!$E$2204:$CZ$2204,"&lt;="&amp;L$49)+SUMPRODUCT(('Dvd Calendar'!$E$2197:$CZ$2197&gt;L$48)*('Dvd Calendar'!$E$2197:$CZ$2197&lt;=L$49)*'Dvd Calendar'!$E$2200:$CZ$2200*(('Dvd Calendar'!$E$2202:$CZ$2202='Field Check'!$C$53)*('Field Check'!$C$53&lt;&gt;"")+('Dvd Calendar'!$E$2202:$CZ$2202='Field Check'!$C$54)*('Field Check'!$C$54&lt;&gt;"")+('Dvd Calendar'!$E$2202:$CZ$2202='Field Check'!$C$55)*('Field Check'!$C$55&lt;&gt;"")+('Dvd Calendar'!$E$2202:$CZ$2202='Field Check'!$C$56)*('Field Check'!$C$56&lt;&gt;"")+('Dvd Calendar'!$E$2202:$CZ$2202='Field Check'!$C$57)*('Field Check'!$C$57&lt;&gt;""))*(COUNTIF('Dvd Calendar'!$E$2204:$CZ$2204,'Dvd Calendar'!$E$2197:$CZ$2197)=0)),"")))</f>
        <v/>
      </c>
      <c r="M250" s="77">
        <f>IF(M$49="","",IF($B250="","",IFERROR(SUMIFS('Dvd Calendar'!$E$2205:$CZ$2205,'Dvd Calendar'!$E$2204:$CZ$2204,"&gt;"&amp;M$48,'Dvd Calendar'!$E$2204:$CZ$2204,"&lt;="&amp;M$49)+SUMPRODUCT(('Dvd Calendar'!$E$2197:$CZ$2197&gt;M$48)*('Dvd Calendar'!$E$2197:$CZ$2197&lt;=M$49)*'Dvd Calendar'!$E$2200:$CZ$2200*(('Dvd Calendar'!$E$2202:$CZ$2202='Field Check'!$C$53)*('Field Check'!$C$53&lt;&gt;"")+('Dvd Calendar'!$E$2202:$CZ$2202='Field Check'!$C$54)*('Field Check'!$C$54&lt;&gt;"")+('Dvd Calendar'!$E$2202:$CZ$2202='Field Check'!$C$55)*('Field Check'!$C$55&lt;&gt;"")+('Dvd Calendar'!$E$2202:$CZ$2202='Field Check'!$C$56)*('Field Check'!$C$56&lt;&gt;"")+('Dvd Calendar'!$E$2202:$CZ$2202='Field Check'!$C$57)*('Field Check'!$C$57&lt;&gt;""))*(COUNTIF('Dvd Calendar'!$E$2204:$CZ$2204,'Dvd Calendar'!$E$2197:$CZ$2197)=0)),"")))</f>
        <v/>
      </c>
      <c r="N250" s="77">
        <f>IF(N$49="","",IF($B250="","",IFERROR(SUMIFS('Dvd Calendar'!$E$2205:$CZ$2205,'Dvd Calendar'!$E$2204:$CZ$2204,"&gt;"&amp;N$48,'Dvd Calendar'!$E$2204:$CZ$2204,"&lt;="&amp;N$49)+SUMPRODUCT(('Dvd Calendar'!$E$2197:$CZ$2197&gt;N$48)*('Dvd Calendar'!$E$2197:$CZ$2197&lt;=N$49)*'Dvd Calendar'!$E$2200:$CZ$2200*(('Dvd Calendar'!$E$2202:$CZ$2202='Field Check'!$C$53)*('Field Check'!$C$53&lt;&gt;"")+('Dvd Calendar'!$E$2202:$CZ$2202='Field Check'!$C$54)*('Field Check'!$C$54&lt;&gt;"")+('Dvd Calendar'!$E$2202:$CZ$2202='Field Check'!$C$55)*('Field Check'!$C$55&lt;&gt;"")+('Dvd Calendar'!$E$2202:$CZ$2202='Field Check'!$C$56)*('Field Check'!$C$56&lt;&gt;"")+('Dvd Calendar'!$E$2202:$CZ$2202='Field Check'!$C$57)*('Field Check'!$C$57&lt;&gt;""))*(COUNTIF('Dvd Calendar'!$E$2204:$CZ$2204,'Dvd Calendar'!$E$2197:$CZ$2197)=0)),"")))</f>
        <v/>
      </c>
      <c r="O250" s="77">
        <f>IF(O$49="","",IF($B250="","",IFERROR(SUMIFS('Dvd Calendar'!$E$2205:$CZ$2205,'Dvd Calendar'!$E$2204:$CZ$2204,"&gt;"&amp;O$48,'Dvd Calendar'!$E$2204:$CZ$2204,"&lt;="&amp;O$49)+SUMPRODUCT(('Dvd Calendar'!$E$2197:$CZ$2197&gt;O$48)*('Dvd Calendar'!$E$2197:$CZ$2197&lt;=O$49)*'Dvd Calendar'!$E$2200:$CZ$2200*(('Dvd Calendar'!$E$2202:$CZ$2202='Field Check'!$C$53)*('Field Check'!$C$53&lt;&gt;"")+('Dvd Calendar'!$E$2202:$CZ$2202='Field Check'!$C$54)*('Field Check'!$C$54&lt;&gt;"")+('Dvd Calendar'!$E$2202:$CZ$2202='Field Check'!$C$55)*('Field Check'!$C$55&lt;&gt;"")+('Dvd Calendar'!$E$2202:$CZ$2202='Field Check'!$C$56)*('Field Check'!$C$56&lt;&gt;"")+('Dvd Calendar'!$E$2202:$CZ$2202='Field Check'!$C$57)*('Field Check'!$C$57&lt;&gt;""))*(COUNTIF('Dvd Calendar'!$E$2204:$CZ$2204,'Dvd Calendar'!$E$2197:$CZ$2197)=0)),"")))</f>
        <v/>
      </c>
      <c r="P250" s="77">
        <f>IF(P$49="","",IF($B250="","",IFERROR(SUMIFS('Dvd Calendar'!$E$2205:$CZ$2205,'Dvd Calendar'!$E$2204:$CZ$2204,"&gt;"&amp;P$48,'Dvd Calendar'!$E$2204:$CZ$2204,"&lt;="&amp;P$49)+SUMPRODUCT(('Dvd Calendar'!$E$2197:$CZ$2197&gt;P$48)*('Dvd Calendar'!$E$2197:$CZ$2197&lt;=P$49)*'Dvd Calendar'!$E$2200:$CZ$2200*(('Dvd Calendar'!$E$2202:$CZ$2202='Field Check'!$C$53)*('Field Check'!$C$53&lt;&gt;"")+('Dvd Calendar'!$E$2202:$CZ$2202='Field Check'!$C$54)*('Field Check'!$C$54&lt;&gt;"")+('Dvd Calendar'!$E$2202:$CZ$2202='Field Check'!$C$55)*('Field Check'!$C$55&lt;&gt;"")+('Dvd Calendar'!$E$2202:$CZ$2202='Field Check'!$C$56)*('Field Check'!$C$56&lt;&gt;"")+('Dvd Calendar'!$E$2202:$CZ$2202='Field Check'!$C$57)*('Field Check'!$C$57&lt;&gt;""))*(COUNTIF('Dvd Calendar'!$E$2204:$CZ$2204,'Dvd Calendar'!$E$2197:$CZ$2197)=0)),"")))</f>
        <v/>
      </c>
      <c r="Q250" s="77">
        <f>IF(Q$49="","",IF($B250="","",IFERROR(SUMIFS('Dvd Calendar'!$E$2205:$CZ$2205,'Dvd Calendar'!$E$2204:$CZ$2204,"&gt;"&amp;Q$48,'Dvd Calendar'!$E$2204:$CZ$2204,"&lt;="&amp;Q$49)+SUMPRODUCT(('Dvd Calendar'!$E$2197:$CZ$2197&gt;Q$48)*('Dvd Calendar'!$E$2197:$CZ$2197&lt;=Q$49)*'Dvd Calendar'!$E$2200:$CZ$2200*(('Dvd Calendar'!$E$2202:$CZ$2202='Field Check'!$C$53)*('Field Check'!$C$53&lt;&gt;"")+('Dvd Calendar'!$E$2202:$CZ$2202='Field Check'!$C$54)*('Field Check'!$C$54&lt;&gt;"")+('Dvd Calendar'!$E$2202:$CZ$2202='Field Check'!$C$55)*('Field Check'!$C$55&lt;&gt;"")+('Dvd Calendar'!$E$2202:$CZ$2202='Field Check'!$C$56)*('Field Check'!$C$56&lt;&gt;"")+('Dvd Calendar'!$E$2202:$CZ$2202='Field Check'!$C$57)*('Field Check'!$C$57&lt;&gt;""))*(COUNTIF('Dvd Calendar'!$E$2204:$CZ$2204,'Dvd Calendar'!$E$2197:$CZ$2197)=0)),"")))</f>
        <v/>
      </c>
      <c r="R250" s="77">
        <f>IF(R$49="","",IF($B250="","",IFERROR(SUMIFS('Dvd Calendar'!$E$2205:$CZ$2205,'Dvd Calendar'!$E$2204:$CZ$2204,"&gt;"&amp;R$48,'Dvd Calendar'!$E$2204:$CZ$2204,"&lt;="&amp;R$49)+SUMPRODUCT(('Dvd Calendar'!$E$2197:$CZ$2197&gt;R$48)*('Dvd Calendar'!$E$2197:$CZ$2197&lt;=R$49)*'Dvd Calendar'!$E$2200:$CZ$2200*(('Dvd Calendar'!$E$2202:$CZ$2202='Field Check'!$C$53)*('Field Check'!$C$53&lt;&gt;"")+('Dvd Calendar'!$E$2202:$CZ$2202='Field Check'!$C$54)*('Field Check'!$C$54&lt;&gt;"")+('Dvd Calendar'!$E$2202:$CZ$2202='Field Check'!$C$55)*('Field Check'!$C$55&lt;&gt;"")+('Dvd Calendar'!$E$2202:$CZ$2202='Field Check'!$C$56)*('Field Check'!$C$56&lt;&gt;"")+('Dvd Calendar'!$E$2202:$CZ$2202='Field Check'!$C$57)*('Field Check'!$C$57&lt;&gt;""))*(COUNTIF('Dvd Calendar'!$E$2204:$CZ$2204,'Dvd Calendar'!$E$2197:$CZ$2197)=0)),"")))</f>
        <v/>
      </c>
    </row>
    <row r="251">
      <c r="B251" s="126">
        <f>IF('AS51'!$C$206="","",'AS51'!$C$206)</f>
        <v/>
      </c>
      <c r="C251" s="77">
        <f>IF(C$49="","",IF($B251="","",IFERROR(SUMIFS('Dvd Calendar'!$E$2216:$CZ$2216,'Dvd Calendar'!$E$2215:$CZ$2215,"&gt;"&amp;C$48,'Dvd Calendar'!$E$2215:$CZ$2215,"&lt;="&amp;C$49)+SUMPRODUCT(('Dvd Calendar'!$E$2208:$CZ$2208&gt;C$48)*('Dvd Calendar'!$E$2208:$CZ$2208&lt;=C$49)*'Dvd Calendar'!$E$2211:$CZ$2211*(('Dvd Calendar'!$E$2213:$CZ$2213='Field Check'!$C$53)*('Field Check'!$C$53&lt;&gt;"")+('Dvd Calendar'!$E$2213:$CZ$2213='Field Check'!$C$54)*('Field Check'!$C$54&lt;&gt;"")+('Dvd Calendar'!$E$2213:$CZ$2213='Field Check'!$C$55)*('Field Check'!$C$55&lt;&gt;"")+('Dvd Calendar'!$E$2213:$CZ$2213='Field Check'!$C$56)*('Field Check'!$C$56&lt;&gt;"")+('Dvd Calendar'!$E$2213:$CZ$2213='Field Check'!$C$57)*('Field Check'!$C$57&lt;&gt;""))*(COUNTIF('Dvd Calendar'!$E$2215:$CZ$2215,'Dvd Calendar'!$E$2208:$CZ$2208)=0)),"")))</f>
        <v/>
      </c>
      <c r="D251" s="77">
        <f>IF(D$49="","",IF($B251="","",IFERROR(SUMIFS('Dvd Calendar'!$E$2216:$CZ$2216,'Dvd Calendar'!$E$2215:$CZ$2215,"&gt;"&amp;D$48,'Dvd Calendar'!$E$2215:$CZ$2215,"&lt;="&amp;D$49)+SUMPRODUCT(('Dvd Calendar'!$E$2208:$CZ$2208&gt;D$48)*('Dvd Calendar'!$E$2208:$CZ$2208&lt;=D$49)*'Dvd Calendar'!$E$2211:$CZ$2211*(('Dvd Calendar'!$E$2213:$CZ$2213='Field Check'!$C$53)*('Field Check'!$C$53&lt;&gt;"")+('Dvd Calendar'!$E$2213:$CZ$2213='Field Check'!$C$54)*('Field Check'!$C$54&lt;&gt;"")+('Dvd Calendar'!$E$2213:$CZ$2213='Field Check'!$C$55)*('Field Check'!$C$55&lt;&gt;"")+('Dvd Calendar'!$E$2213:$CZ$2213='Field Check'!$C$56)*('Field Check'!$C$56&lt;&gt;"")+('Dvd Calendar'!$E$2213:$CZ$2213='Field Check'!$C$57)*('Field Check'!$C$57&lt;&gt;""))*(COUNTIF('Dvd Calendar'!$E$2215:$CZ$2215,'Dvd Calendar'!$E$2208:$CZ$2208)=0)),"")))</f>
        <v/>
      </c>
      <c r="E251" s="77">
        <f>IF(E$49="","",IF($B251="","",IFERROR(SUMIFS('Dvd Calendar'!$E$2216:$CZ$2216,'Dvd Calendar'!$E$2215:$CZ$2215,"&gt;"&amp;E$48,'Dvd Calendar'!$E$2215:$CZ$2215,"&lt;="&amp;E$49)+SUMPRODUCT(('Dvd Calendar'!$E$2208:$CZ$2208&gt;E$48)*('Dvd Calendar'!$E$2208:$CZ$2208&lt;=E$49)*'Dvd Calendar'!$E$2211:$CZ$2211*(('Dvd Calendar'!$E$2213:$CZ$2213='Field Check'!$C$53)*('Field Check'!$C$53&lt;&gt;"")+('Dvd Calendar'!$E$2213:$CZ$2213='Field Check'!$C$54)*('Field Check'!$C$54&lt;&gt;"")+('Dvd Calendar'!$E$2213:$CZ$2213='Field Check'!$C$55)*('Field Check'!$C$55&lt;&gt;"")+('Dvd Calendar'!$E$2213:$CZ$2213='Field Check'!$C$56)*('Field Check'!$C$56&lt;&gt;"")+('Dvd Calendar'!$E$2213:$CZ$2213='Field Check'!$C$57)*('Field Check'!$C$57&lt;&gt;""))*(COUNTIF('Dvd Calendar'!$E$2215:$CZ$2215,'Dvd Calendar'!$E$2208:$CZ$2208)=0)),"")))</f>
        <v/>
      </c>
      <c r="F251" s="77">
        <f>IF(F$49="","",IF($B251="","",IFERROR(SUMIFS('Dvd Calendar'!$E$2216:$CZ$2216,'Dvd Calendar'!$E$2215:$CZ$2215,"&gt;"&amp;F$48,'Dvd Calendar'!$E$2215:$CZ$2215,"&lt;="&amp;F$49)+SUMPRODUCT(('Dvd Calendar'!$E$2208:$CZ$2208&gt;F$48)*('Dvd Calendar'!$E$2208:$CZ$2208&lt;=F$49)*'Dvd Calendar'!$E$2211:$CZ$2211*(('Dvd Calendar'!$E$2213:$CZ$2213='Field Check'!$C$53)*('Field Check'!$C$53&lt;&gt;"")+('Dvd Calendar'!$E$2213:$CZ$2213='Field Check'!$C$54)*('Field Check'!$C$54&lt;&gt;"")+('Dvd Calendar'!$E$2213:$CZ$2213='Field Check'!$C$55)*('Field Check'!$C$55&lt;&gt;"")+('Dvd Calendar'!$E$2213:$CZ$2213='Field Check'!$C$56)*('Field Check'!$C$56&lt;&gt;"")+('Dvd Calendar'!$E$2213:$CZ$2213='Field Check'!$C$57)*('Field Check'!$C$57&lt;&gt;""))*(COUNTIF('Dvd Calendar'!$E$2215:$CZ$2215,'Dvd Calendar'!$E$2208:$CZ$2208)=0)),"")))</f>
        <v/>
      </c>
      <c r="G251" s="77">
        <f>IF(G$49="","",IF($B251="","",IFERROR(SUMIFS('Dvd Calendar'!$E$2216:$CZ$2216,'Dvd Calendar'!$E$2215:$CZ$2215,"&gt;"&amp;G$48,'Dvd Calendar'!$E$2215:$CZ$2215,"&lt;="&amp;G$49)+SUMPRODUCT(('Dvd Calendar'!$E$2208:$CZ$2208&gt;G$48)*('Dvd Calendar'!$E$2208:$CZ$2208&lt;=G$49)*'Dvd Calendar'!$E$2211:$CZ$2211*(('Dvd Calendar'!$E$2213:$CZ$2213='Field Check'!$C$53)*('Field Check'!$C$53&lt;&gt;"")+('Dvd Calendar'!$E$2213:$CZ$2213='Field Check'!$C$54)*('Field Check'!$C$54&lt;&gt;"")+('Dvd Calendar'!$E$2213:$CZ$2213='Field Check'!$C$55)*('Field Check'!$C$55&lt;&gt;"")+('Dvd Calendar'!$E$2213:$CZ$2213='Field Check'!$C$56)*('Field Check'!$C$56&lt;&gt;"")+('Dvd Calendar'!$E$2213:$CZ$2213='Field Check'!$C$57)*('Field Check'!$C$57&lt;&gt;""))*(COUNTIF('Dvd Calendar'!$E$2215:$CZ$2215,'Dvd Calendar'!$E$2208:$CZ$2208)=0)),"")))</f>
        <v/>
      </c>
      <c r="H251" s="77">
        <f>IF(H$49="","",IF($B251="","",IFERROR(SUMIFS('Dvd Calendar'!$E$2216:$CZ$2216,'Dvd Calendar'!$E$2215:$CZ$2215,"&gt;"&amp;H$48,'Dvd Calendar'!$E$2215:$CZ$2215,"&lt;="&amp;H$49)+SUMPRODUCT(('Dvd Calendar'!$E$2208:$CZ$2208&gt;H$48)*('Dvd Calendar'!$E$2208:$CZ$2208&lt;=H$49)*'Dvd Calendar'!$E$2211:$CZ$2211*(('Dvd Calendar'!$E$2213:$CZ$2213='Field Check'!$C$53)*('Field Check'!$C$53&lt;&gt;"")+('Dvd Calendar'!$E$2213:$CZ$2213='Field Check'!$C$54)*('Field Check'!$C$54&lt;&gt;"")+('Dvd Calendar'!$E$2213:$CZ$2213='Field Check'!$C$55)*('Field Check'!$C$55&lt;&gt;"")+('Dvd Calendar'!$E$2213:$CZ$2213='Field Check'!$C$56)*('Field Check'!$C$56&lt;&gt;"")+('Dvd Calendar'!$E$2213:$CZ$2213='Field Check'!$C$57)*('Field Check'!$C$57&lt;&gt;""))*(COUNTIF('Dvd Calendar'!$E$2215:$CZ$2215,'Dvd Calendar'!$E$2208:$CZ$2208)=0)),"")))</f>
        <v/>
      </c>
      <c r="I251" s="77">
        <f>IF(I$49="","",IF($B251="","",IFERROR(SUMIFS('Dvd Calendar'!$E$2216:$CZ$2216,'Dvd Calendar'!$E$2215:$CZ$2215,"&gt;"&amp;I$48,'Dvd Calendar'!$E$2215:$CZ$2215,"&lt;="&amp;I$49)+SUMPRODUCT(('Dvd Calendar'!$E$2208:$CZ$2208&gt;I$48)*('Dvd Calendar'!$E$2208:$CZ$2208&lt;=I$49)*'Dvd Calendar'!$E$2211:$CZ$2211*(('Dvd Calendar'!$E$2213:$CZ$2213='Field Check'!$C$53)*('Field Check'!$C$53&lt;&gt;"")+('Dvd Calendar'!$E$2213:$CZ$2213='Field Check'!$C$54)*('Field Check'!$C$54&lt;&gt;"")+('Dvd Calendar'!$E$2213:$CZ$2213='Field Check'!$C$55)*('Field Check'!$C$55&lt;&gt;"")+('Dvd Calendar'!$E$2213:$CZ$2213='Field Check'!$C$56)*('Field Check'!$C$56&lt;&gt;"")+('Dvd Calendar'!$E$2213:$CZ$2213='Field Check'!$C$57)*('Field Check'!$C$57&lt;&gt;""))*(COUNTIF('Dvd Calendar'!$E$2215:$CZ$2215,'Dvd Calendar'!$E$2208:$CZ$2208)=0)),"")))</f>
        <v/>
      </c>
      <c r="J251" s="77">
        <f>IF(J$49="","",IF($B251="","",IFERROR(SUMIFS('Dvd Calendar'!$E$2216:$CZ$2216,'Dvd Calendar'!$E$2215:$CZ$2215,"&gt;"&amp;J$48,'Dvd Calendar'!$E$2215:$CZ$2215,"&lt;="&amp;J$49)+SUMPRODUCT(('Dvd Calendar'!$E$2208:$CZ$2208&gt;J$48)*('Dvd Calendar'!$E$2208:$CZ$2208&lt;=J$49)*'Dvd Calendar'!$E$2211:$CZ$2211*(('Dvd Calendar'!$E$2213:$CZ$2213='Field Check'!$C$53)*('Field Check'!$C$53&lt;&gt;"")+('Dvd Calendar'!$E$2213:$CZ$2213='Field Check'!$C$54)*('Field Check'!$C$54&lt;&gt;"")+('Dvd Calendar'!$E$2213:$CZ$2213='Field Check'!$C$55)*('Field Check'!$C$55&lt;&gt;"")+('Dvd Calendar'!$E$2213:$CZ$2213='Field Check'!$C$56)*('Field Check'!$C$56&lt;&gt;"")+('Dvd Calendar'!$E$2213:$CZ$2213='Field Check'!$C$57)*('Field Check'!$C$57&lt;&gt;""))*(COUNTIF('Dvd Calendar'!$E$2215:$CZ$2215,'Dvd Calendar'!$E$2208:$CZ$2208)=0)),"")))</f>
        <v/>
      </c>
      <c r="K251" s="77">
        <f>IF(K$49="","",IF($B251="","",IFERROR(SUMIFS('Dvd Calendar'!$E$2216:$CZ$2216,'Dvd Calendar'!$E$2215:$CZ$2215,"&gt;"&amp;K$48,'Dvd Calendar'!$E$2215:$CZ$2215,"&lt;="&amp;K$49)+SUMPRODUCT(('Dvd Calendar'!$E$2208:$CZ$2208&gt;K$48)*('Dvd Calendar'!$E$2208:$CZ$2208&lt;=K$49)*'Dvd Calendar'!$E$2211:$CZ$2211*(('Dvd Calendar'!$E$2213:$CZ$2213='Field Check'!$C$53)*('Field Check'!$C$53&lt;&gt;"")+('Dvd Calendar'!$E$2213:$CZ$2213='Field Check'!$C$54)*('Field Check'!$C$54&lt;&gt;"")+('Dvd Calendar'!$E$2213:$CZ$2213='Field Check'!$C$55)*('Field Check'!$C$55&lt;&gt;"")+('Dvd Calendar'!$E$2213:$CZ$2213='Field Check'!$C$56)*('Field Check'!$C$56&lt;&gt;"")+('Dvd Calendar'!$E$2213:$CZ$2213='Field Check'!$C$57)*('Field Check'!$C$57&lt;&gt;""))*(COUNTIF('Dvd Calendar'!$E$2215:$CZ$2215,'Dvd Calendar'!$E$2208:$CZ$2208)=0)),"")))</f>
        <v/>
      </c>
      <c r="L251" s="77">
        <f>IF(L$49="","",IF($B251="","",IFERROR(SUMIFS('Dvd Calendar'!$E$2216:$CZ$2216,'Dvd Calendar'!$E$2215:$CZ$2215,"&gt;"&amp;L$48,'Dvd Calendar'!$E$2215:$CZ$2215,"&lt;="&amp;L$49)+SUMPRODUCT(('Dvd Calendar'!$E$2208:$CZ$2208&gt;L$48)*('Dvd Calendar'!$E$2208:$CZ$2208&lt;=L$49)*'Dvd Calendar'!$E$2211:$CZ$2211*(('Dvd Calendar'!$E$2213:$CZ$2213='Field Check'!$C$53)*('Field Check'!$C$53&lt;&gt;"")+('Dvd Calendar'!$E$2213:$CZ$2213='Field Check'!$C$54)*('Field Check'!$C$54&lt;&gt;"")+('Dvd Calendar'!$E$2213:$CZ$2213='Field Check'!$C$55)*('Field Check'!$C$55&lt;&gt;"")+('Dvd Calendar'!$E$2213:$CZ$2213='Field Check'!$C$56)*('Field Check'!$C$56&lt;&gt;"")+('Dvd Calendar'!$E$2213:$CZ$2213='Field Check'!$C$57)*('Field Check'!$C$57&lt;&gt;""))*(COUNTIF('Dvd Calendar'!$E$2215:$CZ$2215,'Dvd Calendar'!$E$2208:$CZ$2208)=0)),"")))</f>
        <v/>
      </c>
      <c r="M251" s="77">
        <f>IF(M$49="","",IF($B251="","",IFERROR(SUMIFS('Dvd Calendar'!$E$2216:$CZ$2216,'Dvd Calendar'!$E$2215:$CZ$2215,"&gt;"&amp;M$48,'Dvd Calendar'!$E$2215:$CZ$2215,"&lt;="&amp;M$49)+SUMPRODUCT(('Dvd Calendar'!$E$2208:$CZ$2208&gt;M$48)*('Dvd Calendar'!$E$2208:$CZ$2208&lt;=M$49)*'Dvd Calendar'!$E$2211:$CZ$2211*(('Dvd Calendar'!$E$2213:$CZ$2213='Field Check'!$C$53)*('Field Check'!$C$53&lt;&gt;"")+('Dvd Calendar'!$E$2213:$CZ$2213='Field Check'!$C$54)*('Field Check'!$C$54&lt;&gt;"")+('Dvd Calendar'!$E$2213:$CZ$2213='Field Check'!$C$55)*('Field Check'!$C$55&lt;&gt;"")+('Dvd Calendar'!$E$2213:$CZ$2213='Field Check'!$C$56)*('Field Check'!$C$56&lt;&gt;"")+('Dvd Calendar'!$E$2213:$CZ$2213='Field Check'!$C$57)*('Field Check'!$C$57&lt;&gt;""))*(COUNTIF('Dvd Calendar'!$E$2215:$CZ$2215,'Dvd Calendar'!$E$2208:$CZ$2208)=0)),"")))</f>
        <v/>
      </c>
      <c r="N251" s="77">
        <f>IF(N$49="","",IF($B251="","",IFERROR(SUMIFS('Dvd Calendar'!$E$2216:$CZ$2216,'Dvd Calendar'!$E$2215:$CZ$2215,"&gt;"&amp;N$48,'Dvd Calendar'!$E$2215:$CZ$2215,"&lt;="&amp;N$49)+SUMPRODUCT(('Dvd Calendar'!$E$2208:$CZ$2208&gt;N$48)*('Dvd Calendar'!$E$2208:$CZ$2208&lt;=N$49)*'Dvd Calendar'!$E$2211:$CZ$2211*(('Dvd Calendar'!$E$2213:$CZ$2213='Field Check'!$C$53)*('Field Check'!$C$53&lt;&gt;"")+('Dvd Calendar'!$E$2213:$CZ$2213='Field Check'!$C$54)*('Field Check'!$C$54&lt;&gt;"")+('Dvd Calendar'!$E$2213:$CZ$2213='Field Check'!$C$55)*('Field Check'!$C$55&lt;&gt;"")+('Dvd Calendar'!$E$2213:$CZ$2213='Field Check'!$C$56)*('Field Check'!$C$56&lt;&gt;"")+('Dvd Calendar'!$E$2213:$CZ$2213='Field Check'!$C$57)*('Field Check'!$C$57&lt;&gt;""))*(COUNTIF('Dvd Calendar'!$E$2215:$CZ$2215,'Dvd Calendar'!$E$2208:$CZ$2208)=0)),"")))</f>
        <v/>
      </c>
      <c r="O251" s="77">
        <f>IF(O$49="","",IF($B251="","",IFERROR(SUMIFS('Dvd Calendar'!$E$2216:$CZ$2216,'Dvd Calendar'!$E$2215:$CZ$2215,"&gt;"&amp;O$48,'Dvd Calendar'!$E$2215:$CZ$2215,"&lt;="&amp;O$49)+SUMPRODUCT(('Dvd Calendar'!$E$2208:$CZ$2208&gt;O$48)*('Dvd Calendar'!$E$2208:$CZ$2208&lt;=O$49)*'Dvd Calendar'!$E$2211:$CZ$2211*(('Dvd Calendar'!$E$2213:$CZ$2213='Field Check'!$C$53)*('Field Check'!$C$53&lt;&gt;"")+('Dvd Calendar'!$E$2213:$CZ$2213='Field Check'!$C$54)*('Field Check'!$C$54&lt;&gt;"")+('Dvd Calendar'!$E$2213:$CZ$2213='Field Check'!$C$55)*('Field Check'!$C$55&lt;&gt;"")+('Dvd Calendar'!$E$2213:$CZ$2213='Field Check'!$C$56)*('Field Check'!$C$56&lt;&gt;"")+('Dvd Calendar'!$E$2213:$CZ$2213='Field Check'!$C$57)*('Field Check'!$C$57&lt;&gt;""))*(COUNTIF('Dvd Calendar'!$E$2215:$CZ$2215,'Dvd Calendar'!$E$2208:$CZ$2208)=0)),"")))</f>
        <v/>
      </c>
      <c r="P251" s="77">
        <f>IF(P$49="","",IF($B251="","",IFERROR(SUMIFS('Dvd Calendar'!$E$2216:$CZ$2216,'Dvd Calendar'!$E$2215:$CZ$2215,"&gt;"&amp;P$48,'Dvd Calendar'!$E$2215:$CZ$2215,"&lt;="&amp;P$49)+SUMPRODUCT(('Dvd Calendar'!$E$2208:$CZ$2208&gt;P$48)*('Dvd Calendar'!$E$2208:$CZ$2208&lt;=P$49)*'Dvd Calendar'!$E$2211:$CZ$2211*(('Dvd Calendar'!$E$2213:$CZ$2213='Field Check'!$C$53)*('Field Check'!$C$53&lt;&gt;"")+('Dvd Calendar'!$E$2213:$CZ$2213='Field Check'!$C$54)*('Field Check'!$C$54&lt;&gt;"")+('Dvd Calendar'!$E$2213:$CZ$2213='Field Check'!$C$55)*('Field Check'!$C$55&lt;&gt;"")+('Dvd Calendar'!$E$2213:$CZ$2213='Field Check'!$C$56)*('Field Check'!$C$56&lt;&gt;"")+('Dvd Calendar'!$E$2213:$CZ$2213='Field Check'!$C$57)*('Field Check'!$C$57&lt;&gt;""))*(COUNTIF('Dvd Calendar'!$E$2215:$CZ$2215,'Dvd Calendar'!$E$2208:$CZ$2208)=0)),"")))</f>
        <v/>
      </c>
      <c r="Q251" s="77">
        <f>IF(Q$49="","",IF($B251="","",IFERROR(SUMIFS('Dvd Calendar'!$E$2216:$CZ$2216,'Dvd Calendar'!$E$2215:$CZ$2215,"&gt;"&amp;Q$48,'Dvd Calendar'!$E$2215:$CZ$2215,"&lt;="&amp;Q$49)+SUMPRODUCT(('Dvd Calendar'!$E$2208:$CZ$2208&gt;Q$48)*('Dvd Calendar'!$E$2208:$CZ$2208&lt;=Q$49)*'Dvd Calendar'!$E$2211:$CZ$2211*(('Dvd Calendar'!$E$2213:$CZ$2213='Field Check'!$C$53)*('Field Check'!$C$53&lt;&gt;"")+('Dvd Calendar'!$E$2213:$CZ$2213='Field Check'!$C$54)*('Field Check'!$C$54&lt;&gt;"")+('Dvd Calendar'!$E$2213:$CZ$2213='Field Check'!$C$55)*('Field Check'!$C$55&lt;&gt;"")+('Dvd Calendar'!$E$2213:$CZ$2213='Field Check'!$C$56)*('Field Check'!$C$56&lt;&gt;"")+('Dvd Calendar'!$E$2213:$CZ$2213='Field Check'!$C$57)*('Field Check'!$C$57&lt;&gt;""))*(COUNTIF('Dvd Calendar'!$E$2215:$CZ$2215,'Dvd Calendar'!$E$2208:$CZ$2208)=0)),"")))</f>
        <v/>
      </c>
      <c r="R251" s="77">
        <f>IF(R$49="","",IF($B251="","",IFERROR(SUMIFS('Dvd Calendar'!$E$2216:$CZ$2216,'Dvd Calendar'!$E$2215:$CZ$2215,"&gt;"&amp;R$48,'Dvd Calendar'!$E$2215:$CZ$2215,"&lt;="&amp;R$49)+SUMPRODUCT(('Dvd Calendar'!$E$2208:$CZ$2208&gt;R$48)*('Dvd Calendar'!$E$2208:$CZ$2208&lt;=R$49)*'Dvd Calendar'!$E$2211:$CZ$2211*(('Dvd Calendar'!$E$2213:$CZ$2213='Field Check'!$C$53)*('Field Check'!$C$53&lt;&gt;"")+('Dvd Calendar'!$E$2213:$CZ$2213='Field Check'!$C$54)*('Field Check'!$C$54&lt;&gt;"")+('Dvd Calendar'!$E$2213:$CZ$2213='Field Check'!$C$55)*('Field Check'!$C$55&lt;&gt;"")+('Dvd Calendar'!$E$2213:$CZ$2213='Field Check'!$C$56)*('Field Check'!$C$56&lt;&gt;"")+('Dvd Calendar'!$E$2213:$CZ$2213='Field Check'!$C$57)*('Field Check'!$C$57&lt;&gt;""))*(COUNTIF('Dvd Calendar'!$E$2215:$CZ$2215,'Dvd Calendar'!$E$2208:$CZ$2208)=0)),"")))</f>
        <v/>
      </c>
    </row>
    <row r="252">
      <c r="B252" s="126">
        <f>IF('AS51'!$C$207="","",'AS51'!$C$207)</f>
        <v/>
      </c>
      <c r="C252" s="77">
        <f>IF(C$49="","",IF($B252="","",IFERROR(SUMIFS('Dvd Calendar'!$E$2227:$CZ$2227,'Dvd Calendar'!$E$2226:$CZ$2226,"&gt;"&amp;C$48,'Dvd Calendar'!$E$2226:$CZ$2226,"&lt;="&amp;C$49)+SUMPRODUCT(('Dvd Calendar'!$E$2219:$CZ$2219&gt;C$48)*('Dvd Calendar'!$E$2219:$CZ$2219&lt;=C$49)*'Dvd Calendar'!$E$2222:$CZ$2222*(('Dvd Calendar'!$E$2224:$CZ$2224='Field Check'!$C$53)*('Field Check'!$C$53&lt;&gt;"")+('Dvd Calendar'!$E$2224:$CZ$2224='Field Check'!$C$54)*('Field Check'!$C$54&lt;&gt;"")+('Dvd Calendar'!$E$2224:$CZ$2224='Field Check'!$C$55)*('Field Check'!$C$55&lt;&gt;"")+('Dvd Calendar'!$E$2224:$CZ$2224='Field Check'!$C$56)*('Field Check'!$C$56&lt;&gt;"")+('Dvd Calendar'!$E$2224:$CZ$2224='Field Check'!$C$57)*('Field Check'!$C$57&lt;&gt;""))*(COUNTIF('Dvd Calendar'!$E$2226:$CZ$2226,'Dvd Calendar'!$E$2219:$CZ$2219)=0)),"")))</f>
        <v/>
      </c>
      <c r="D252" s="77">
        <f>IF(D$49="","",IF($B252="","",IFERROR(SUMIFS('Dvd Calendar'!$E$2227:$CZ$2227,'Dvd Calendar'!$E$2226:$CZ$2226,"&gt;"&amp;D$48,'Dvd Calendar'!$E$2226:$CZ$2226,"&lt;="&amp;D$49)+SUMPRODUCT(('Dvd Calendar'!$E$2219:$CZ$2219&gt;D$48)*('Dvd Calendar'!$E$2219:$CZ$2219&lt;=D$49)*'Dvd Calendar'!$E$2222:$CZ$2222*(('Dvd Calendar'!$E$2224:$CZ$2224='Field Check'!$C$53)*('Field Check'!$C$53&lt;&gt;"")+('Dvd Calendar'!$E$2224:$CZ$2224='Field Check'!$C$54)*('Field Check'!$C$54&lt;&gt;"")+('Dvd Calendar'!$E$2224:$CZ$2224='Field Check'!$C$55)*('Field Check'!$C$55&lt;&gt;"")+('Dvd Calendar'!$E$2224:$CZ$2224='Field Check'!$C$56)*('Field Check'!$C$56&lt;&gt;"")+('Dvd Calendar'!$E$2224:$CZ$2224='Field Check'!$C$57)*('Field Check'!$C$57&lt;&gt;""))*(COUNTIF('Dvd Calendar'!$E$2226:$CZ$2226,'Dvd Calendar'!$E$2219:$CZ$2219)=0)),"")))</f>
        <v/>
      </c>
      <c r="E252" s="77">
        <f>IF(E$49="","",IF($B252="","",IFERROR(SUMIFS('Dvd Calendar'!$E$2227:$CZ$2227,'Dvd Calendar'!$E$2226:$CZ$2226,"&gt;"&amp;E$48,'Dvd Calendar'!$E$2226:$CZ$2226,"&lt;="&amp;E$49)+SUMPRODUCT(('Dvd Calendar'!$E$2219:$CZ$2219&gt;E$48)*('Dvd Calendar'!$E$2219:$CZ$2219&lt;=E$49)*'Dvd Calendar'!$E$2222:$CZ$2222*(('Dvd Calendar'!$E$2224:$CZ$2224='Field Check'!$C$53)*('Field Check'!$C$53&lt;&gt;"")+('Dvd Calendar'!$E$2224:$CZ$2224='Field Check'!$C$54)*('Field Check'!$C$54&lt;&gt;"")+('Dvd Calendar'!$E$2224:$CZ$2224='Field Check'!$C$55)*('Field Check'!$C$55&lt;&gt;"")+('Dvd Calendar'!$E$2224:$CZ$2224='Field Check'!$C$56)*('Field Check'!$C$56&lt;&gt;"")+('Dvd Calendar'!$E$2224:$CZ$2224='Field Check'!$C$57)*('Field Check'!$C$57&lt;&gt;""))*(COUNTIF('Dvd Calendar'!$E$2226:$CZ$2226,'Dvd Calendar'!$E$2219:$CZ$2219)=0)),"")))</f>
        <v/>
      </c>
      <c r="F252" s="77">
        <f>IF(F$49="","",IF($B252="","",IFERROR(SUMIFS('Dvd Calendar'!$E$2227:$CZ$2227,'Dvd Calendar'!$E$2226:$CZ$2226,"&gt;"&amp;F$48,'Dvd Calendar'!$E$2226:$CZ$2226,"&lt;="&amp;F$49)+SUMPRODUCT(('Dvd Calendar'!$E$2219:$CZ$2219&gt;F$48)*('Dvd Calendar'!$E$2219:$CZ$2219&lt;=F$49)*'Dvd Calendar'!$E$2222:$CZ$2222*(('Dvd Calendar'!$E$2224:$CZ$2224='Field Check'!$C$53)*('Field Check'!$C$53&lt;&gt;"")+('Dvd Calendar'!$E$2224:$CZ$2224='Field Check'!$C$54)*('Field Check'!$C$54&lt;&gt;"")+('Dvd Calendar'!$E$2224:$CZ$2224='Field Check'!$C$55)*('Field Check'!$C$55&lt;&gt;"")+('Dvd Calendar'!$E$2224:$CZ$2224='Field Check'!$C$56)*('Field Check'!$C$56&lt;&gt;"")+('Dvd Calendar'!$E$2224:$CZ$2224='Field Check'!$C$57)*('Field Check'!$C$57&lt;&gt;""))*(COUNTIF('Dvd Calendar'!$E$2226:$CZ$2226,'Dvd Calendar'!$E$2219:$CZ$2219)=0)),"")))</f>
        <v/>
      </c>
      <c r="G252" s="77">
        <f>IF(G$49="","",IF($B252="","",IFERROR(SUMIFS('Dvd Calendar'!$E$2227:$CZ$2227,'Dvd Calendar'!$E$2226:$CZ$2226,"&gt;"&amp;G$48,'Dvd Calendar'!$E$2226:$CZ$2226,"&lt;="&amp;G$49)+SUMPRODUCT(('Dvd Calendar'!$E$2219:$CZ$2219&gt;G$48)*('Dvd Calendar'!$E$2219:$CZ$2219&lt;=G$49)*'Dvd Calendar'!$E$2222:$CZ$2222*(('Dvd Calendar'!$E$2224:$CZ$2224='Field Check'!$C$53)*('Field Check'!$C$53&lt;&gt;"")+('Dvd Calendar'!$E$2224:$CZ$2224='Field Check'!$C$54)*('Field Check'!$C$54&lt;&gt;"")+('Dvd Calendar'!$E$2224:$CZ$2224='Field Check'!$C$55)*('Field Check'!$C$55&lt;&gt;"")+('Dvd Calendar'!$E$2224:$CZ$2224='Field Check'!$C$56)*('Field Check'!$C$56&lt;&gt;"")+('Dvd Calendar'!$E$2224:$CZ$2224='Field Check'!$C$57)*('Field Check'!$C$57&lt;&gt;""))*(COUNTIF('Dvd Calendar'!$E$2226:$CZ$2226,'Dvd Calendar'!$E$2219:$CZ$2219)=0)),"")))</f>
        <v/>
      </c>
      <c r="H252" s="77">
        <f>IF(H$49="","",IF($B252="","",IFERROR(SUMIFS('Dvd Calendar'!$E$2227:$CZ$2227,'Dvd Calendar'!$E$2226:$CZ$2226,"&gt;"&amp;H$48,'Dvd Calendar'!$E$2226:$CZ$2226,"&lt;="&amp;H$49)+SUMPRODUCT(('Dvd Calendar'!$E$2219:$CZ$2219&gt;H$48)*('Dvd Calendar'!$E$2219:$CZ$2219&lt;=H$49)*'Dvd Calendar'!$E$2222:$CZ$2222*(('Dvd Calendar'!$E$2224:$CZ$2224='Field Check'!$C$53)*('Field Check'!$C$53&lt;&gt;"")+('Dvd Calendar'!$E$2224:$CZ$2224='Field Check'!$C$54)*('Field Check'!$C$54&lt;&gt;"")+('Dvd Calendar'!$E$2224:$CZ$2224='Field Check'!$C$55)*('Field Check'!$C$55&lt;&gt;"")+('Dvd Calendar'!$E$2224:$CZ$2224='Field Check'!$C$56)*('Field Check'!$C$56&lt;&gt;"")+('Dvd Calendar'!$E$2224:$CZ$2224='Field Check'!$C$57)*('Field Check'!$C$57&lt;&gt;""))*(COUNTIF('Dvd Calendar'!$E$2226:$CZ$2226,'Dvd Calendar'!$E$2219:$CZ$2219)=0)),"")))</f>
        <v/>
      </c>
      <c r="I252" s="77">
        <f>IF(I$49="","",IF($B252="","",IFERROR(SUMIFS('Dvd Calendar'!$E$2227:$CZ$2227,'Dvd Calendar'!$E$2226:$CZ$2226,"&gt;"&amp;I$48,'Dvd Calendar'!$E$2226:$CZ$2226,"&lt;="&amp;I$49)+SUMPRODUCT(('Dvd Calendar'!$E$2219:$CZ$2219&gt;I$48)*('Dvd Calendar'!$E$2219:$CZ$2219&lt;=I$49)*'Dvd Calendar'!$E$2222:$CZ$2222*(('Dvd Calendar'!$E$2224:$CZ$2224='Field Check'!$C$53)*('Field Check'!$C$53&lt;&gt;"")+('Dvd Calendar'!$E$2224:$CZ$2224='Field Check'!$C$54)*('Field Check'!$C$54&lt;&gt;"")+('Dvd Calendar'!$E$2224:$CZ$2224='Field Check'!$C$55)*('Field Check'!$C$55&lt;&gt;"")+('Dvd Calendar'!$E$2224:$CZ$2224='Field Check'!$C$56)*('Field Check'!$C$56&lt;&gt;"")+('Dvd Calendar'!$E$2224:$CZ$2224='Field Check'!$C$57)*('Field Check'!$C$57&lt;&gt;""))*(COUNTIF('Dvd Calendar'!$E$2226:$CZ$2226,'Dvd Calendar'!$E$2219:$CZ$2219)=0)),"")))</f>
        <v/>
      </c>
      <c r="J252" s="77">
        <f>IF(J$49="","",IF($B252="","",IFERROR(SUMIFS('Dvd Calendar'!$E$2227:$CZ$2227,'Dvd Calendar'!$E$2226:$CZ$2226,"&gt;"&amp;J$48,'Dvd Calendar'!$E$2226:$CZ$2226,"&lt;="&amp;J$49)+SUMPRODUCT(('Dvd Calendar'!$E$2219:$CZ$2219&gt;J$48)*('Dvd Calendar'!$E$2219:$CZ$2219&lt;=J$49)*'Dvd Calendar'!$E$2222:$CZ$2222*(('Dvd Calendar'!$E$2224:$CZ$2224='Field Check'!$C$53)*('Field Check'!$C$53&lt;&gt;"")+('Dvd Calendar'!$E$2224:$CZ$2224='Field Check'!$C$54)*('Field Check'!$C$54&lt;&gt;"")+('Dvd Calendar'!$E$2224:$CZ$2224='Field Check'!$C$55)*('Field Check'!$C$55&lt;&gt;"")+('Dvd Calendar'!$E$2224:$CZ$2224='Field Check'!$C$56)*('Field Check'!$C$56&lt;&gt;"")+('Dvd Calendar'!$E$2224:$CZ$2224='Field Check'!$C$57)*('Field Check'!$C$57&lt;&gt;""))*(COUNTIF('Dvd Calendar'!$E$2226:$CZ$2226,'Dvd Calendar'!$E$2219:$CZ$2219)=0)),"")))</f>
        <v/>
      </c>
      <c r="K252" s="77">
        <f>IF(K$49="","",IF($B252="","",IFERROR(SUMIFS('Dvd Calendar'!$E$2227:$CZ$2227,'Dvd Calendar'!$E$2226:$CZ$2226,"&gt;"&amp;K$48,'Dvd Calendar'!$E$2226:$CZ$2226,"&lt;="&amp;K$49)+SUMPRODUCT(('Dvd Calendar'!$E$2219:$CZ$2219&gt;K$48)*('Dvd Calendar'!$E$2219:$CZ$2219&lt;=K$49)*'Dvd Calendar'!$E$2222:$CZ$2222*(('Dvd Calendar'!$E$2224:$CZ$2224='Field Check'!$C$53)*('Field Check'!$C$53&lt;&gt;"")+('Dvd Calendar'!$E$2224:$CZ$2224='Field Check'!$C$54)*('Field Check'!$C$54&lt;&gt;"")+('Dvd Calendar'!$E$2224:$CZ$2224='Field Check'!$C$55)*('Field Check'!$C$55&lt;&gt;"")+('Dvd Calendar'!$E$2224:$CZ$2224='Field Check'!$C$56)*('Field Check'!$C$56&lt;&gt;"")+('Dvd Calendar'!$E$2224:$CZ$2224='Field Check'!$C$57)*('Field Check'!$C$57&lt;&gt;""))*(COUNTIF('Dvd Calendar'!$E$2226:$CZ$2226,'Dvd Calendar'!$E$2219:$CZ$2219)=0)),"")))</f>
        <v/>
      </c>
      <c r="L252" s="77">
        <f>IF(L$49="","",IF($B252="","",IFERROR(SUMIFS('Dvd Calendar'!$E$2227:$CZ$2227,'Dvd Calendar'!$E$2226:$CZ$2226,"&gt;"&amp;L$48,'Dvd Calendar'!$E$2226:$CZ$2226,"&lt;="&amp;L$49)+SUMPRODUCT(('Dvd Calendar'!$E$2219:$CZ$2219&gt;L$48)*('Dvd Calendar'!$E$2219:$CZ$2219&lt;=L$49)*'Dvd Calendar'!$E$2222:$CZ$2222*(('Dvd Calendar'!$E$2224:$CZ$2224='Field Check'!$C$53)*('Field Check'!$C$53&lt;&gt;"")+('Dvd Calendar'!$E$2224:$CZ$2224='Field Check'!$C$54)*('Field Check'!$C$54&lt;&gt;"")+('Dvd Calendar'!$E$2224:$CZ$2224='Field Check'!$C$55)*('Field Check'!$C$55&lt;&gt;"")+('Dvd Calendar'!$E$2224:$CZ$2224='Field Check'!$C$56)*('Field Check'!$C$56&lt;&gt;"")+('Dvd Calendar'!$E$2224:$CZ$2224='Field Check'!$C$57)*('Field Check'!$C$57&lt;&gt;""))*(COUNTIF('Dvd Calendar'!$E$2226:$CZ$2226,'Dvd Calendar'!$E$2219:$CZ$2219)=0)),"")))</f>
        <v/>
      </c>
      <c r="M252" s="77">
        <f>IF(M$49="","",IF($B252="","",IFERROR(SUMIFS('Dvd Calendar'!$E$2227:$CZ$2227,'Dvd Calendar'!$E$2226:$CZ$2226,"&gt;"&amp;M$48,'Dvd Calendar'!$E$2226:$CZ$2226,"&lt;="&amp;M$49)+SUMPRODUCT(('Dvd Calendar'!$E$2219:$CZ$2219&gt;M$48)*('Dvd Calendar'!$E$2219:$CZ$2219&lt;=M$49)*'Dvd Calendar'!$E$2222:$CZ$2222*(('Dvd Calendar'!$E$2224:$CZ$2224='Field Check'!$C$53)*('Field Check'!$C$53&lt;&gt;"")+('Dvd Calendar'!$E$2224:$CZ$2224='Field Check'!$C$54)*('Field Check'!$C$54&lt;&gt;"")+('Dvd Calendar'!$E$2224:$CZ$2224='Field Check'!$C$55)*('Field Check'!$C$55&lt;&gt;"")+('Dvd Calendar'!$E$2224:$CZ$2224='Field Check'!$C$56)*('Field Check'!$C$56&lt;&gt;"")+('Dvd Calendar'!$E$2224:$CZ$2224='Field Check'!$C$57)*('Field Check'!$C$57&lt;&gt;""))*(COUNTIF('Dvd Calendar'!$E$2226:$CZ$2226,'Dvd Calendar'!$E$2219:$CZ$2219)=0)),"")))</f>
        <v/>
      </c>
      <c r="N252" s="77">
        <f>IF(N$49="","",IF($B252="","",IFERROR(SUMIFS('Dvd Calendar'!$E$2227:$CZ$2227,'Dvd Calendar'!$E$2226:$CZ$2226,"&gt;"&amp;N$48,'Dvd Calendar'!$E$2226:$CZ$2226,"&lt;="&amp;N$49)+SUMPRODUCT(('Dvd Calendar'!$E$2219:$CZ$2219&gt;N$48)*('Dvd Calendar'!$E$2219:$CZ$2219&lt;=N$49)*'Dvd Calendar'!$E$2222:$CZ$2222*(('Dvd Calendar'!$E$2224:$CZ$2224='Field Check'!$C$53)*('Field Check'!$C$53&lt;&gt;"")+('Dvd Calendar'!$E$2224:$CZ$2224='Field Check'!$C$54)*('Field Check'!$C$54&lt;&gt;"")+('Dvd Calendar'!$E$2224:$CZ$2224='Field Check'!$C$55)*('Field Check'!$C$55&lt;&gt;"")+('Dvd Calendar'!$E$2224:$CZ$2224='Field Check'!$C$56)*('Field Check'!$C$56&lt;&gt;"")+('Dvd Calendar'!$E$2224:$CZ$2224='Field Check'!$C$57)*('Field Check'!$C$57&lt;&gt;""))*(COUNTIF('Dvd Calendar'!$E$2226:$CZ$2226,'Dvd Calendar'!$E$2219:$CZ$2219)=0)),"")))</f>
        <v/>
      </c>
      <c r="O252" s="77">
        <f>IF(O$49="","",IF($B252="","",IFERROR(SUMIFS('Dvd Calendar'!$E$2227:$CZ$2227,'Dvd Calendar'!$E$2226:$CZ$2226,"&gt;"&amp;O$48,'Dvd Calendar'!$E$2226:$CZ$2226,"&lt;="&amp;O$49)+SUMPRODUCT(('Dvd Calendar'!$E$2219:$CZ$2219&gt;O$48)*('Dvd Calendar'!$E$2219:$CZ$2219&lt;=O$49)*'Dvd Calendar'!$E$2222:$CZ$2222*(('Dvd Calendar'!$E$2224:$CZ$2224='Field Check'!$C$53)*('Field Check'!$C$53&lt;&gt;"")+('Dvd Calendar'!$E$2224:$CZ$2224='Field Check'!$C$54)*('Field Check'!$C$54&lt;&gt;"")+('Dvd Calendar'!$E$2224:$CZ$2224='Field Check'!$C$55)*('Field Check'!$C$55&lt;&gt;"")+('Dvd Calendar'!$E$2224:$CZ$2224='Field Check'!$C$56)*('Field Check'!$C$56&lt;&gt;"")+('Dvd Calendar'!$E$2224:$CZ$2224='Field Check'!$C$57)*('Field Check'!$C$57&lt;&gt;""))*(COUNTIF('Dvd Calendar'!$E$2226:$CZ$2226,'Dvd Calendar'!$E$2219:$CZ$2219)=0)),"")))</f>
        <v/>
      </c>
      <c r="P252" s="77">
        <f>IF(P$49="","",IF($B252="","",IFERROR(SUMIFS('Dvd Calendar'!$E$2227:$CZ$2227,'Dvd Calendar'!$E$2226:$CZ$2226,"&gt;"&amp;P$48,'Dvd Calendar'!$E$2226:$CZ$2226,"&lt;="&amp;P$49)+SUMPRODUCT(('Dvd Calendar'!$E$2219:$CZ$2219&gt;P$48)*('Dvd Calendar'!$E$2219:$CZ$2219&lt;=P$49)*'Dvd Calendar'!$E$2222:$CZ$2222*(('Dvd Calendar'!$E$2224:$CZ$2224='Field Check'!$C$53)*('Field Check'!$C$53&lt;&gt;"")+('Dvd Calendar'!$E$2224:$CZ$2224='Field Check'!$C$54)*('Field Check'!$C$54&lt;&gt;"")+('Dvd Calendar'!$E$2224:$CZ$2224='Field Check'!$C$55)*('Field Check'!$C$55&lt;&gt;"")+('Dvd Calendar'!$E$2224:$CZ$2224='Field Check'!$C$56)*('Field Check'!$C$56&lt;&gt;"")+('Dvd Calendar'!$E$2224:$CZ$2224='Field Check'!$C$57)*('Field Check'!$C$57&lt;&gt;""))*(COUNTIF('Dvd Calendar'!$E$2226:$CZ$2226,'Dvd Calendar'!$E$2219:$CZ$2219)=0)),"")))</f>
        <v/>
      </c>
      <c r="Q252" s="77">
        <f>IF(Q$49="","",IF($B252="","",IFERROR(SUMIFS('Dvd Calendar'!$E$2227:$CZ$2227,'Dvd Calendar'!$E$2226:$CZ$2226,"&gt;"&amp;Q$48,'Dvd Calendar'!$E$2226:$CZ$2226,"&lt;="&amp;Q$49)+SUMPRODUCT(('Dvd Calendar'!$E$2219:$CZ$2219&gt;Q$48)*('Dvd Calendar'!$E$2219:$CZ$2219&lt;=Q$49)*'Dvd Calendar'!$E$2222:$CZ$2222*(('Dvd Calendar'!$E$2224:$CZ$2224='Field Check'!$C$53)*('Field Check'!$C$53&lt;&gt;"")+('Dvd Calendar'!$E$2224:$CZ$2224='Field Check'!$C$54)*('Field Check'!$C$54&lt;&gt;"")+('Dvd Calendar'!$E$2224:$CZ$2224='Field Check'!$C$55)*('Field Check'!$C$55&lt;&gt;"")+('Dvd Calendar'!$E$2224:$CZ$2224='Field Check'!$C$56)*('Field Check'!$C$56&lt;&gt;"")+('Dvd Calendar'!$E$2224:$CZ$2224='Field Check'!$C$57)*('Field Check'!$C$57&lt;&gt;""))*(COUNTIF('Dvd Calendar'!$E$2226:$CZ$2226,'Dvd Calendar'!$E$2219:$CZ$2219)=0)),"")))</f>
        <v/>
      </c>
      <c r="R252" s="77">
        <f>IF(R$49="","",IF($B252="","",IFERROR(SUMIFS('Dvd Calendar'!$E$2227:$CZ$2227,'Dvd Calendar'!$E$2226:$CZ$2226,"&gt;"&amp;R$48,'Dvd Calendar'!$E$2226:$CZ$2226,"&lt;="&amp;R$49)+SUMPRODUCT(('Dvd Calendar'!$E$2219:$CZ$2219&gt;R$48)*('Dvd Calendar'!$E$2219:$CZ$2219&lt;=R$49)*'Dvd Calendar'!$E$2222:$CZ$2222*(('Dvd Calendar'!$E$2224:$CZ$2224='Field Check'!$C$53)*('Field Check'!$C$53&lt;&gt;"")+('Dvd Calendar'!$E$2224:$CZ$2224='Field Check'!$C$54)*('Field Check'!$C$54&lt;&gt;"")+('Dvd Calendar'!$E$2224:$CZ$2224='Field Check'!$C$55)*('Field Check'!$C$55&lt;&gt;"")+('Dvd Calendar'!$E$2224:$CZ$2224='Field Check'!$C$56)*('Field Check'!$C$56&lt;&gt;"")+('Dvd Calendar'!$E$2224:$CZ$2224='Field Check'!$C$57)*('Field Check'!$C$57&lt;&gt;""))*(COUNTIF('Dvd Calendar'!$E$2226:$CZ$2226,'Dvd Calendar'!$E$2219:$CZ$2219)=0)),"")))</f>
        <v/>
      </c>
    </row>
    <row r="253">
      <c r="B253" s="126">
        <f>IF('AS51'!$C$208="","",'AS51'!$C$208)</f>
        <v/>
      </c>
      <c r="C253" s="77">
        <f>IF(C$49="","",IF($B253="","",IFERROR(SUMIFS('Dvd Calendar'!$E$2238:$CZ$2238,'Dvd Calendar'!$E$2237:$CZ$2237,"&gt;"&amp;C$48,'Dvd Calendar'!$E$2237:$CZ$2237,"&lt;="&amp;C$49)+SUMPRODUCT(('Dvd Calendar'!$E$2230:$CZ$2230&gt;C$48)*('Dvd Calendar'!$E$2230:$CZ$2230&lt;=C$49)*'Dvd Calendar'!$E$2233:$CZ$2233*(('Dvd Calendar'!$E$2235:$CZ$2235='Field Check'!$C$53)*('Field Check'!$C$53&lt;&gt;"")+('Dvd Calendar'!$E$2235:$CZ$2235='Field Check'!$C$54)*('Field Check'!$C$54&lt;&gt;"")+('Dvd Calendar'!$E$2235:$CZ$2235='Field Check'!$C$55)*('Field Check'!$C$55&lt;&gt;"")+('Dvd Calendar'!$E$2235:$CZ$2235='Field Check'!$C$56)*('Field Check'!$C$56&lt;&gt;"")+('Dvd Calendar'!$E$2235:$CZ$2235='Field Check'!$C$57)*('Field Check'!$C$57&lt;&gt;""))*(COUNTIF('Dvd Calendar'!$E$2237:$CZ$2237,'Dvd Calendar'!$E$2230:$CZ$2230)=0)),"")))</f>
        <v/>
      </c>
      <c r="D253" s="77">
        <f>IF(D$49="","",IF($B253="","",IFERROR(SUMIFS('Dvd Calendar'!$E$2238:$CZ$2238,'Dvd Calendar'!$E$2237:$CZ$2237,"&gt;"&amp;D$48,'Dvd Calendar'!$E$2237:$CZ$2237,"&lt;="&amp;D$49)+SUMPRODUCT(('Dvd Calendar'!$E$2230:$CZ$2230&gt;D$48)*('Dvd Calendar'!$E$2230:$CZ$2230&lt;=D$49)*'Dvd Calendar'!$E$2233:$CZ$2233*(('Dvd Calendar'!$E$2235:$CZ$2235='Field Check'!$C$53)*('Field Check'!$C$53&lt;&gt;"")+('Dvd Calendar'!$E$2235:$CZ$2235='Field Check'!$C$54)*('Field Check'!$C$54&lt;&gt;"")+('Dvd Calendar'!$E$2235:$CZ$2235='Field Check'!$C$55)*('Field Check'!$C$55&lt;&gt;"")+('Dvd Calendar'!$E$2235:$CZ$2235='Field Check'!$C$56)*('Field Check'!$C$56&lt;&gt;"")+('Dvd Calendar'!$E$2235:$CZ$2235='Field Check'!$C$57)*('Field Check'!$C$57&lt;&gt;""))*(COUNTIF('Dvd Calendar'!$E$2237:$CZ$2237,'Dvd Calendar'!$E$2230:$CZ$2230)=0)),"")))</f>
        <v/>
      </c>
      <c r="E253" s="77">
        <f>IF(E$49="","",IF($B253="","",IFERROR(SUMIFS('Dvd Calendar'!$E$2238:$CZ$2238,'Dvd Calendar'!$E$2237:$CZ$2237,"&gt;"&amp;E$48,'Dvd Calendar'!$E$2237:$CZ$2237,"&lt;="&amp;E$49)+SUMPRODUCT(('Dvd Calendar'!$E$2230:$CZ$2230&gt;E$48)*('Dvd Calendar'!$E$2230:$CZ$2230&lt;=E$49)*'Dvd Calendar'!$E$2233:$CZ$2233*(('Dvd Calendar'!$E$2235:$CZ$2235='Field Check'!$C$53)*('Field Check'!$C$53&lt;&gt;"")+('Dvd Calendar'!$E$2235:$CZ$2235='Field Check'!$C$54)*('Field Check'!$C$54&lt;&gt;"")+('Dvd Calendar'!$E$2235:$CZ$2235='Field Check'!$C$55)*('Field Check'!$C$55&lt;&gt;"")+('Dvd Calendar'!$E$2235:$CZ$2235='Field Check'!$C$56)*('Field Check'!$C$56&lt;&gt;"")+('Dvd Calendar'!$E$2235:$CZ$2235='Field Check'!$C$57)*('Field Check'!$C$57&lt;&gt;""))*(COUNTIF('Dvd Calendar'!$E$2237:$CZ$2237,'Dvd Calendar'!$E$2230:$CZ$2230)=0)),"")))</f>
        <v/>
      </c>
      <c r="F253" s="77">
        <f>IF(F$49="","",IF($B253="","",IFERROR(SUMIFS('Dvd Calendar'!$E$2238:$CZ$2238,'Dvd Calendar'!$E$2237:$CZ$2237,"&gt;"&amp;F$48,'Dvd Calendar'!$E$2237:$CZ$2237,"&lt;="&amp;F$49)+SUMPRODUCT(('Dvd Calendar'!$E$2230:$CZ$2230&gt;F$48)*('Dvd Calendar'!$E$2230:$CZ$2230&lt;=F$49)*'Dvd Calendar'!$E$2233:$CZ$2233*(('Dvd Calendar'!$E$2235:$CZ$2235='Field Check'!$C$53)*('Field Check'!$C$53&lt;&gt;"")+('Dvd Calendar'!$E$2235:$CZ$2235='Field Check'!$C$54)*('Field Check'!$C$54&lt;&gt;"")+('Dvd Calendar'!$E$2235:$CZ$2235='Field Check'!$C$55)*('Field Check'!$C$55&lt;&gt;"")+('Dvd Calendar'!$E$2235:$CZ$2235='Field Check'!$C$56)*('Field Check'!$C$56&lt;&gt;"")+('Dvd Calendar'!$E$2235:$CZ$2235='Field Check'!$C$57)*('Field Check'!$C$57&lt;&gt;""))*(COUNTIF('Dvd Calendar'!$E$2237:$CZ$2237,'Dvd Calendar'!$E$2230:$CZ$2230)=0)),"")))</f>
        <v/>
      </c>
      <c r="G253" s="77">
        <f>IF(G$49="","",IF($B253="","",IFERROR(SUMIFS('Dvd Calendar'!$E$2238:$CZ$2238,'Dvd Calendar'!$E$2237:$CZ$2237,"&gt;"&amp;G$48,'Dvd Calendar'!$E$2237:$CZ$2237,"&lt;="&amp;G$49)+SUMPRODUCT(('Dvd Calendar'!$E$2230:$CZ$2230&gt;G$48)*('Dvd Calendar'!$E$2230:$CZ$2230&lt;=G$49)*'Dvd Calendar'!$E$2233:$CZ$2233*(('Dvd Calendar'!$E$2235:$CZ$2235='Field Check'!$C$53)*('Field Check'!$C$53&lt;&gt;"")+('Dvd Calendar'!$E$2235:$CZ$2235='Field Check'!$C$54)*('Field Check'!$C$54&lt;&gt;"")+('Dvd Calendar'!$E$2235:$CZ$2235='Field Check'!$C$55)*('Field Check'!$C$55&lt;&gt;"")+('Dvd Calendar'!$E$2235:$CZ$2235='Field Check'!$C$56)*('Field Check'!$C$56&lt;&gt;"")+('Dvd Calendar'!$E$2235:$CZ$2235='Field Check'!$C$57)*('Field Check'!$C$57&lt;&gt;""))*(COUNTIF('Dvd Calendar'!$E$2237:$CZ$2237,'Dvd Calendar'!$E$2230:$CZ$2230)=0)),"")))</f>
        <v/>
      </c>
      <c r="H253" s="77">
        <f>IF(H$49="","",IF($B253="","",IFERROR(SUMIFS('Dvd Calendar'!$E$2238:$CZ$2238,'Dvd Calendar'!$E$2237:$CZ$2237,"&gt;"&amp;H$48,'Dvd Calendar'!$E$2237:$CZ$2237,"&lt;="&amp;H$49)+SUMPRODUCT(('Dvd Calendar'!$E$2230:$CZ$2230&gt;H$48)*('Dvd Calendar'!$E$2230:$CZ$2230&lt;=H$49)*'Dvd Calendar'!$E$2233:$CZ$2233*(('Dvd Calendar'!$E$2235:$CZ$2235='Field Check'!$C$53)*('Field Check'!$C$53&lt;&gt;"")+('Dvd Calendar'!$E$2235:$CZ$2235='Field Check'!$C$54)*('Field Check'!$C$54&lt;&gt;"")+('Dvd Calendar'!$E$2235:$CZ$2235='Field Check'!$C$55)*('Field Check'!$C$55&lt;&gt;"")+('Dvd Calendar'!$E$2235:$CZ$2235='Field Check'!$C$56)*('Field Check'!$C$56&lt;&gt;"")+('Dvd Calendar'!$E$2235:$CZ$2235='Field Check'!$C$57)*('Field Check'!$C$57&lt;&gt;""))*(COUNTIF('Dvd Calendar'!$E$2237:$CZ$2237,'Dvd Calendar'!$E$2230:$CZ$2230)=0)),"")))</f>
        <v/>
      </c>
      <c r="I253" s="77">
        <f>IF(I$49="","",IF($B253="","",IFERROR(SUMIFS('Dvd Calendar'!$E$2238:$CZ$2238,'Dvd Calendar'!$E$2237:$CZ$2237,"&gt;"&amp;I$48,'Dvd Calendar'!$E$2237:$CZ$2237,"&lt;="&amp;I$49)+SUMPRODUCT(('Dvd Calendar'!$E$2230:$CZ$2230&gt;I$48)*('Dvd Calendar'!$E$2230:$CZ$2230&lt;=I$49)*'Dvd Calendar'!$E$2233:$CZ$2233*(('Dvd Calendar'!$E$2235:$CZ$2235='Field Check'!$C$53)*('Field Check'!$C$53&lt;&gt;"")+('Dvd Calendar'!$E$2235:$CZ$2235='Field Check'!$C$54)*('Field Check'!$C$54&lt;&gt;"")+('Dvd Calendar'!$E$2235:$CZ$2235='Field Check'!$C$55)*('Field Check'!$C$55&lt;&gt;"")+('Dvd Calendar'!$E$2235:$CZ$2235='Field Check'!$C$56)*('Field Check'!$C$56&lt;&gt;"")+('Dvd Calendar'!$E$2235:$CZ$2235='Field Check'!$C$57)*('Field Check'!$C$57&lt;&gt;""))*(COUNTIF('Dvd Calendar'!$E$2237:$CZ$2237,'Dvd Calendar'!$E$2230:$CZ$2230)=0)),"")))</f>
        <v/>
      </c>
      <c r="J253" s="77">
        <f>IF(J$49="","",IF($B253="","",IFERROR(SUMIFS('Dvd Calendar'!$E$2238:$CZ$2238,'Dvd Calendar'!$E$2237:$CZ$2237,"&gt;"&amp;J$48,'Dvd Calendar'!$E$2237:$CZ$2237,"&lt;="&amp;J$49)+SUMPRODUCT(('Dvd Calendar'!$E$2230:$CZ$2230&gt;J$48)*('Dvd Calendar'!$E$2230:$CZ$2230&lt;=J$49)*'Dvd Calendar'!$E$2233:$CZ$2233*(('Dvd Calendar'!$E$2235:$CZ$2235='Field Check'!$C$53)*('Field Check'!$C$53&lt;&gt;"")+('Dvd Calendar'!$E$2235:$CZ$2235='Field Check'!$C$54)*('Field Check'!$C$54&lt;&gt;"")+('Dvd Calendar'!$E$2235:$CZ$2235='Field Check'!$C$55)*('Field Check'!$C$55&lt;&gt;"")+('Dvd Calendar'!$E$2235:$CZ$2235='Field Check'!$C$56)*('Field Check'!$C$56&lt;&gt;"")+('Dvd Calendar'!$E$2235:$CZ$2235='Field Check'!$C$57)*('Field Check'!$C$57&lt;&gt;""))*(COUNTIF('Dvd Calendar'!$E$2237:$CZ$2237,'Dvd Calendar'!$E$2230:$CZ$2230)=0)),"")))</f>
        <v/>
      </c>
      <c r="K253" s="77">
        <f>IF(K$49="","",IF($B253="","",IFERROR(SUMIFS('Dvd Calendar'!$E$2238:$CZ$2238,'Dvd Calendar'!$E$2237:$CZ$2237,"&gt;"&amp;K$48,'Dvd Calendar'!$E$2237:$CZ$2237,"&lt;="&amp;K$49)+SUMPRODUCT(('Dvd Calendar'!$E$2230:$CZ$2230&gt;K$48)*('Dvd Calendar'!$E$2230:$CZ$2230&lt;=K$49)*'Dvd Calendar'!$E$2233:$CZ$2233*(('Dvd Calendar'!$E$2235:$CZ$2235='Field Check'!$C$53)*('Field Check'!$C$53&lt;&gt;"")+('Dvd Calendar'!$E$2235:$CZ$2235='Field Check'!$C$54)*('Field Check'!$C$54&lt;&gt;"")+('Dvd Calendar'!$E$2235:$CZ$2235='Field Check'!$C$55)*('Field Check'!$C$55&lt;&gt;"")+('Dvd Calendar'!$E$2235:$CZ$2235='Field Check'!$C$56)*('Field Check'!$C$56&lt;&gt;"")+('Dvd Calendar'!$E$2235:$CZ$2235='Field Check'!$C$57)*('Field Check'!$C$57&lt;&gt;""))*(COUNTIF('Dvd Calendar'!$E$2237:$CZ$2237,'Dvd Calendar'!$E$2230:$CZ$2230)=0)),"")))</f>
        <v/>
      </c>
      <c r="L253" s="77">
        <f>IF(L$49="","",IF($B253="","",IFERROR(SUMIFS('Dvd Calendar'!$E$2238:$CZ$2238,'Dvd Calendar'!$E$2237:$CZ$2237,"&gt;"&amp;L$48,'Dvd Calendar'!$E$2237:$CZ$2237,"&lt;="&amp;L$49)+SUMPRODUCT(('Dvd Calendar'!$E$2230:$CZ$2230&gt;L$48)*('Dvd Calendar'!$E$2230:$CZ$2230&lt;=L$49)*'Dvd Calendar'!$E$2233:$CZ$2233*(('Dvd Calendar'!$E$2235:$CZ$2235='Field Check'!$C$53)*('Field Check'!$C$53&lt;&gt;"")+('Dvd Calendar'!$E$2235:$CZ$2235='Field Check'!$C$54)*('Field Check'!$C$54&lt;&gt;"")+('Dvd Calendar'!$E$2235:$CZ$2235='Field Check'!$C$55)*('Field Check'!$C$55&lt;&gt;"")+('Dvd Calendar'!$E$2235:$CZ$2235='Field Check'!$C$56)*('Field Check'!$C$56&lt;&gt;"")+('Dvd Calendar'!$E$2235:$CZ$2235='Field Check'!$C$57)*('Field Check'!$C$57&lt;&gt;""))*(COUNTIF('Dvd Calendar'!$E$2237:$CZ$2237,'Dvd Calendar'!$E$2230:$CZ$2230)=0)),"")))</f>
        <v/>
      </c>
      <c r="M253" s="77">
        <f>IF(M$49="","",IF($B253="","",IFERROR(SUMIFS('Dvd Calendar'!$E$2238:$CZ$2238,'Dvd Calendar'!$E$2237:$CZ$2237,"&gt;"&amp;M$48,'Dvd Calendar'!$E$2237:$CZ$2237,"&lt;="&amp;M$49)+SUMPRODUCT(('Dvd Calendar'!$E$2230:$CZ$2230&gt;M$48)*('Dvd Calendar'!$E$2230:$CZ$2230&lt;=M$49)*'Dvd Calendar'!$E$2233:$CZ$2233*(('Dvd Calendar'!$E$2235:$CZ$2235='Field Check'!$C$53)*('Field Check'!$C$53&lt;&gt;"")+('Dvd Calendar'!$E$2235:$CZ$2235='Field Check'!$C$54)*('Field Check'!$C$54&lt;&gt;"")+('Dvd Calendar'!$E$2235:$CZ$2235='Field Check'!$C$55)*('Field Check'!$C$55&lt;&gt;"")+('Dvd Calendar'!$E$2235:$CZ$2235='Field Check'!$C$56)*('Field Check'!$C$56&lt;&gt;"")+('Dvd Calendar'!$E$2235:$CZ$2235='Field Check'!$C$57)*('Field Check'!$C$57&lt;&gt;""))*(COUNTIF('Dvd Calendar'!$E$2237:$CZ$2237,'Dvd Calendar'!$E$2230:$CZ$2230)=0)),"")))</f>
        <v/>
      </c>
      <c r="N253" s="77">
        <f>IF(N$49="","",IF($B253="","",IFERROR(SUMIFS('Dvd Calendar'!$E$2238:$CZ$2238,'Dvd Calendar'!$E$2237:$CZ$2237,"&gt;"&amp;N$48,'Dvd Calendar'!$E$2237:$CZ$2237,"&lt;="&amp;N$49)+SUMPRODUCT(('Dvd Calendar'!$E$2230:$CZ$2230&gt;N$48)*('Dvd Calendar'!$E$2230:$CZ$2230&lt;=N$49)*'Dvd Calendar'!$E$2233:$CZ$2233*(('Dvd Calendar'!$E$2235:$CZ$2235='Field Check'!$C$53)*('Field Check'!$C$53&lt;&gt;"")+('Dvd Calendar'!$E$2235:$CZ$2235='Field Check'!$C$54)*('Field Check'!$C$54&lt;&gt;"")+('Dvd Calendar'!$E$2235:$CZ$2235='Field Check'!$C$55)*('Field Check'!$C$55&lt;&gt;"")+('Dvd Calendar'!$E$2235:$CZ$2235='Field Check'!$C$56)*('Field Check'!$C$56&lt;&gt;"")+('Dvd Calendar'!$E$2235:$CZ$2235='Field Check'!$C$57)*('Field Check'!$C$57&lt;&gt;""))*(COUNTIF('Dvd Calendar'!$E$2237:$CZ$2237,'Dvd Calendar'!$E$2230:$CZ$2230)=0)),"")))</f>
        <v/>
      </c>
      <c r="O253" s="77">
        <f>IF(O$49="","",IF($B253="","",IFERROR(SUMIFS('Dvd Calendar'!$E$2238:$CZ$2238,'Dvd Calendar'!$E$2237:$CZ$2237,"&gt;"&amp;O$48,'Dvd Calendar'!$E$2237:$CZ$2237,"&lt;="&amp;O$49)+SUMPRODUCT(('Dvd Calendar'!$E$2230:$CZ$2230&gt;O$48)*('Dvd Calendar'!$E$2230:$CZ$2230&lt;=O$49)*'Dvd Calendar'!$E$2233:$CZ$2233*(('Dvd Calendar'!$E$2235:$CZ$2235='Field Check'!$C$53)*('Field Check'!$C$53&lt;&gt;"")+('Dvd Calendar'!$E$2235:$CZ$2235='Field Check'!$C$54)*('Field Check'!$C$54&lt;&gt;"")+('Dvd Calendar'!$E$2235:$CZ$2235='Field Check'!$C$55)*('Field Check'!$C$55&lt;&gt;"")+('Dvd Calendar'!$E$2235:$CZ$2235='Field Check'!$C$56)*('Field Check'!$C$56&lt;&gt;"")+('Dvd Calendar'!$E$2235:$CZ$2235='Field Check'!$C$57)*('Field Check'!$C$57&lt;&gt;""))*(COUNTIF('Dvd Calendar'!$E$2237:$CZ$2237,'Dvd Calendar'!$E$2230:$CZ$2230)=0)),"")))</f>
        <v/>
      </c>
      <c r="P253" s="77">
        <f>IF(P$49="","",IF($B253="","",IFERROR(SUMIFS('Dvd Calendar'!$E$2238:$CZ$2238,'Dvd Calendar'!$E$2237:$CZ$2237,"&gt;"&amp;P$48,'Dvd Calendar'!$E$2237:$CZ$2237,"&lt;="&amp;P$49)+SUMPRODUCT(('Dvd Calendar'!$E$2230:$CZ$2230&gt;P$48)*('Dvd Calendar'!$E$2230:$CZ$2230&lt;=P$49)*'Dvd Calendar'!$E$2233:$CZ$2233*(('Dvd Calendar'!$E$2235:$CZ$2235='Field Check'!$C$53)*('Field Check'!$C$53&lt;&gt;"")+('Dvd Calendar'!$E$2235:$CZ$2235='Field Check'!$C$54)*('Field Check'!$C$54&lt;&gt;"")+('Dvd Calendar'!$E$2235:$CZ$2235='Field Check'!$C$55)*('Field Check'!$C$55&lt;&gt;"")+('Dvd Calendar'!$E$2235:$CZ$2235='Field Check'!$C$56)*('Field Check'!$C$56&lt;&gt;"")+('Dvd Calendar'!$E$2235:$CZ$2235='Field Check'!$C$57)*('Field Check'!$C$57&lt;&gt;""))*(COUNTIF('Dvd Calendar'!$E$2237:$CZ$2237,'Dvd Calendar'!$E$2230:$CZ$2230)=0)),"")))</f>
        <v/>
      </c>
      <c r="Q253" s="77">
        <f>IF(Q$49="","",IF($B253="","",IFERROR(SUMIFS('Dvd Calendar'!$E$2238:$CZ$2238,'Dvd Calendar'!$E$2237:$CZ$2237,"&gt;"&amp;Q$48,'Dvd Calendar'!$E$2237:$CZ$2237,"&lt;="&amp;Q$49)+SUMPRODUCT(('Dvd Calendar'!$E$2230:$CZ$2230&gt;Q$48)*('Dvd Calendar'!$E$2230:$CZ$2230&lt;=Q$49)*'Dvd Calendar'!$E$2233:$CZ$2233*(('Dvd Calendar'!$E$2235:$CZ$2235='Field Check'!$C$53)*('Field Check'!$C$53&lt;&gt;"")+('Dvd Calendar'!$E$2235:$CZ$2235='Field Check'!$C$54)*('Field Check'!$C$54&lt;&gt;"")+('Dvd Calendar'!$E$2235:$CZ$2235='Field Check'!$C$55)*('Field Check'!$C$55&lt;&gt;"")+('Dvd Calendar'!$E$2235:$CZ$2235='Field Check'!$C$56)*('Field Check'!$C$56&lt;&gt;"")+('Dvd Calendar'!$E$2235:$CZ$2235='Field Check'!$C$57)*('Field Check'!$C$57&lt;&gt;""))*(COUNTIF('Dvd Calendar'!$E$2237:$CZ$2237,'Dvd Calendar'!$E$2230:$CZ$2230)=0)),"")))</f>
        <v/>
      </c>
      <c r="R253" s="77">
        <f>IF(R$49="","",IF($B253="","",IFERROR(SUMIFS('Dvd Calendar'!$E$2238:$CZ$2238,'Dvd Calendar'!$E$2237:$CZ$2237,"&gt;"&amp;R$48,'Dvd Calendar'!$E$2237:$CZ$2237,"&lt;="&amp;R$49)+SUMPRODUCT(('Dvd Calendar'!$E$2230:$CZ$2230&gt;R$48)*('Dvd Calendar'!$E$2230:$CZ$2230&lt;=R$49)*'Dvd Calendar'!$E$2233:$CZ$2233*(('Dvd Calendar'!$E$2235:$CZ$2235='Field Check'!$C$53)*('Field Check'!$C$53&lt;&gt;"")+('Dvd Calendar'!$E$2235:$CZ$2235='Field Check'!$C$54)*('Field Check'!$C$54&lt;&gt;"")+('Dvd Calendar'!$E$2235:$CZ$2235='Field Check'!$C$55)*('Field Check'!$C$55&lt;&gt;"")+('Dvd Calendar'!$E$2235:$CZ$2235='Field Check'!$C$56)*('Field Check'!$C$56&lt;&gt;"")+('Dvd Calendar'!$E$2235:$CZ$2235='Field Check'!$C$57)*('Field Check'!$C$57&lt;&gt;""))*(COUNTIF('Dvd Calendar'!$E$2237:$CZ$2237,'Dvd Calendar'!$E$2230:$CZ$2230)=0)),"")))</f>
        <v/>
      </c>
    </row>
    <row r="254">
      <c r="B254" s="126">
        <f>IF('AS51'!$C$209="","",'AS51'!$C$209)</f>
        <v/>
      </c>
      <c r="C254" s="77">
        <f>IF(C$49="","",IF($B254="","",IFERROR(SUMIFS('Dvd Calendar'!$E$2249:$CZ$2249,'Dvd Calendar'!$E$2248:$CZ$2248,"&gt;"&amp;C$48,'Dvd Calendar'!$E$2248:$CZ$2248,"&lt;="&amp;C$49)+SUMPRODUCT(('Dvd Calendar'!$E$2241:$CZ$2241&gt;C$48)*('Dvd Calendar'!$E$2241:$CZ$2241&lt;=C$49)*'Dvd Calendar'!$E$2244:$CZ$2244*(('Dvd Calendar'!$E$2246:$CZ$2246='Field Check'!$C$53)*('Field Check'!$C$53&lt;&gt;"")+('Dvd Calendar'!$E$2246:$CZ$2246='Field Check'!$C$54)*('Field Check'!$C$54&lt;&gt;"")+('Dvd Calendar'!$E$2246:$CZ$2246='Field Check'!$C$55)*('Field Check'!$C$55&lt;&gt;"")+('Dvd Calendar'!$E$2246:$CZ$2246='Field Check'!$C$56)*('Field Check'!$C$56&lt;&gt;"")+('Dvd Calendar'!$E$2246:$CZ$2246='Field Check'!$C$57)*('Field Check'!$C$57&lt;&gt;""))*(COUNTIF('Dvd Calendar'!$E$2248:$CZ$2248,'Dvd Calendar'!$E$2241:$CZ$2241)=0)),"")))</f>
        <v/>
      </c>
      <c r="D254" s="77">
        <f>IF(D$49="","",IF($B254="","",IFERROR(SUMIFS('Dvd Calendar'!$E$2249:$CZ$2249,'Dvd Calendar'!$E$2248:$CZ$2248,"&gt;"&amp;D$48,'Dvd Calendar'!$E$2248:$CZ$2248,"&lt;="&amp;D$49)+SUMPRODUCT(('Dvd Calendar'!$E$2241:$CZ$2241&gt;D$48)*('Dvd Calendar'!$E$2241:$CZ$2241&lt;=D$49)*'Dvd Calendar'!$E$2244:$CZ$2244*(('Dvd Calendar'!$E$2246:$CZ$2246='Field Check'!$C$53)*('Field Check'!$C$53&lt;&gt;"")+('Dvd Calendar'!$E$2246:$CZ$2246='Field Check'!$C$54)*('Field Check'!$C$54&lt;&gt;"")+('Dvd Calendar'!$E$2246:$CZ$2246='Field Check'!$C$55)*('Field Check'!$C$55&lt;&gt;"")+('Dvd Calendar'!$E$2246:$CZ$2246='Field Check'!$C$56)*('Field Check'!$C$56&lt;&gt;"")+('Dvd Calendar'!$E$2246:$CZ$2246='Field Check'!$C$57)*('Field Check'!$C$57&lt;&gt;""))*(COUNTIF('Dvd Calendar'!$E$2248:$CZ$2248,'Dvd Calendar'!$E$2241:$CZ$2241)=0)),"")))</f>
        <v/>
      </c>
      <c r="E254" s="77">
        <f>IF(E$49="","",IF($B254="","",IFERROR(SUMIFS('Dvd Calendar'!$E$2249:$CZ$2249,'Dvd Calendar'!$E$2248:$CZ$2248,"&gt;"&amp;E$48,'Dvd Calendar'!$E$2248:$CZ$2248,"&lt;="&amp;E$49)+SUMPRODUCT(('Dvd Calendar'!$E$2241:$CZ$2241&gt;E$48)*('Dvd Calendar'!$E$2241:$CZ$2241&lt;=E$49)*'Dvd Calendar'!$E$2244:$CZ$2244*(('Dvd Calendar'!$E$2246:$CZ$2246='Field Check'!$C$53)*('Field Check'!$C$53&lt;&gt;"")+('Dvd Calendar'!$E$2246:$CZ$2246='Field Check'!$C$54)*('Field Check'!$C$54&lt;&gt;"")+('Dvd Calendar'!$E$2246:$CZ$2246='Field Check'!$C$55)*('Field Check'!$C$55&lt;&gt;"")+('Dvd Calendar'!$E$2246:$CZ$2246='Field Check'!$C$56)*('Field Check'!$C$56&lt;&gt;"")+('Dvd Calendar'!$E$2246:$CZ$2246='Field Check'!$C$57)*('Field Check'!$C$57&lt;&gt;""))*(COUNTIF('Dvd Calendar'!$E$2248:$CZ$2248,'Dvd Calendar'!$E$2241:$CZ$2241)=0)),"")))</f>
        <v/>
      </c>
      <c r="F254" s="77">
        <f>IF(F$49="","",IF($B254="","",IFERROR(SUMIFS('Dvd Calendar'!$E$2249:$CZ$2249,'Dvd Calendar'!$E$2248:$CZ$2248,"&gt;"&amp;F$48,'Dvd Calendar'!$E$2248:$CZ$2248,"&lt;="&amp;F$49)+SUMPRODUCT(('Dvd Calendar'!$E$2241:$CZ$2241&gt;F$48)*('Dvd Calendar'!$E$2241:$CZ$2241&lt;=F$49)*'Dvd Calendar'!$E$2244:$CZ$2244*(('Dvd Calendar'!$E$2246:$CZ$2246='Field Check'!$C$53)*('Field Check'!$C$53&lt;&gt;"")+('Dvd Calendar'!$E$2246:$CZ$2246='Field Check'!$C$54)*('Field Check'!$C$54&lt;&gt;"")+('Dvd Calendar'!$E$2246:$CZ$2246='Field Check'!$C$55)*('Field Check'!$C$55&lt;&gt;"")+('Dvd Calendar'!$E$2246:$CZ$2246='Field Check'!$C$56)*('Field Check'!$C$56&lt;&gt;"")+('Dvd Calendar'!$E$2246:$CZ$2246='Field Check'!$C$57)*('Field Check'!$C$57&lt;&gt;""))*(COUNTIF('Dvd Calendar'!$E$2248:$CZ$2248,'Dvd Calendar'!$E$2241:$CZ$2241)=0)),"")))</f>
        <v/>
      </c>
      <c r="G254" s="77">
        <f>IF(G$49="","",IF($B254="","",IFERROR(SUMIFS('Dvd Calendar'!$E$2249:$CZ$2249,'Dvd Calendar'!$E$2248:$CZ$2248,"&gt;"&amp;G$48,'Dvd Calendar'!$E$2248:$CZ$2248,"&lt;="&amp;G$49)+SUMPRODUCT(('Dvd Calendar'!$E$2241:$CZ$2241&gt;G$48)*('Dvd Calendar'!$E$2241:$CZ$2241&lt;=G$49)*'Dvd Calendar'!$E$2244:$CZ$2244*(('Dvd Calendar'!$E$2246:$CZ$2246='Field Check'!$C$53)*('Field Check'!$C$53&lt;&gt;"")+('Dvd Calendar'!$E$2246:$CZ$2246='Field Check'!$C$54)*('Field Check'!$C$54&lt;&gt;"")+('Dvd Calendar'!$E$2246:$CZ$2246='Field Check'!$C$55)*('Field Check'!$C$55&lt;&gt;"")+('Dvd Calendar'!$E$2246:$CZ$2246='Field Check'!$C$56)*('Field Check'!$C$56&lt;&gt;"")+('Dvd Calendar'!$E$2246:$CZ$2246='Field Check'!$C$57)*('Field Check'!$C$57&lt;&gt;""))*(COUNTIF('Dvd Calendar'!$E$2248:$CZ$2248,'Dvd Calendar'!$E$2241:$CZ$2241)=0)),"")))</f>
        <v/>
      </c>
      <c r="H254" s="77">
        <f>IF(H$49="","",IF($B254="","",IFERROR(SUMIFS('Dvd Calendar'!$E$2249:$CZ$2249,'Dvd Calendar'!$E$2248:$CZ$2248,"&gt;"&amp;H$48,'Dvd Calendar'!$E$2248:$CZ$2248,"&lt;="&amp;H$49)+SUMPRODUCT(('Dvd Calendar'!$E$2241:$CZ$2241&gt;H$48)*('Dvd Calendar'!$E$2241:$CZ$2241&lt;=H$49)*'Dvd Calendar'!$E$2244:$CZ$2244*(('Dvd Calendar'!$E$2246:$CZ$2246='Field Check'!$C$53)*('Field Check'!$C$53&lt;&gt;"")+('Dvd Calendar'!$E$2246:$CZ$2246='Field Check'!$C$54)*('Field Check'!$C$54&lt;&gt;"")+('Dvd Calendar'!$E$2246:$CZ$2246='Field Check'!$C$55)*('Field Check'!$C$55&lt;&gt;"")+('Dvd Calendar'!$E$2246:$CZ$2246='Field Check'!$C$56)*('Field Check'!$C$56&lt;&gt;"")+('Dvd Calendar'!$E$2246:$CZ$2246='Field Check'!$C$57)*('Field Check'!$C$57&lt;&gt;""))*(COUNTIF('Dvd Calendar'!$E$2248:$CZ$2248,'Dvd Calendar'!$E$2241:$CZ$2241)=0)),"")))</f>
        <v/>
      </c>
      <c r="I254" s="77">
        <f>IF(I$49="","",IF($B254="","",IFERROR(SUMIFS('Dvd Calendar'!$E$2249:$CZ$2249,'Dvd Calendar'!$E$2248:$CZ$2248,"&gt;"&amp;I$48,'Dvd Calendar'!$E$2248:$CZ$2248,"&lt;="&amp;I$49)+SUMPRODUCT(('Dvd Calendar'!$E$2241:$CZ$2241&gt;I$48)*('Dvd Calendar'!$E$2241:$CZ$2241&lt;=I$49)*'Dvd Calendar'!$E$2244:$CZ$2244*(('Dvd Calendar'!$E$2246:$CZ$2246='Field Check'!$C$53)*('Field Check'!$C$53&lt;&gt;"")+('Dvd Calendar'!$E$2246:$CZ$2246='Field Check'!$C$54)*('Field Check'!$C$54&lt;&gt;"")+('Dvd Calendar'!$E$2246:$CZ$2246='Field Check'!$C$55)*('Field Check'!$C$55&lt;&gt;"")+('Dvd Calendar'!$E$2246:$CZ$2246='Field Check'!$C$56)*('Field Check'!$C$56&lt;&gt;"")+('Dvd Calendar'!$E$2246:$CZ$2246='Field Check'!$C$57)*('Field Check'!$C$57&lt;&gt;""))*(COUNTIF('Dvd Calendar'!$E$2248:$CZ$2248,'Dvd Calendar'!$E$2241:$CZ$2241)=0)),"")))</f>
        <v/>
      </c>
      <c r="J254" s="77">
        <f>IF(J$49="","",IF($B254="","",IFERROR(SUMIFS('Dvd Calendar'!$E$2249:$CZ$2249,'Dvd Calendar'!$E$2248:$CZ$2248,"&gt;"&amp;J$48,'Dvd Calendar'!$E$2248:$CZ$2248,"&lt;="&amp;J$49)+SUMPRODUCT(('Dvd Calendar'!$E$2241:$CZ$2241&gt;J$48)*('Dvd Calendar'!$E$2241:$CZ$2241&lt;=J$49)*'Dvd Calendar'!$E$2244:$CZ$2244*(('Dvd Calendar'!$E$2246:$CZ$2246='Field Check'!$C$53)*('Field Check'!$C$53&lt;&gt;"")+('Dvd Calendar'!$E$2246:$CZ$2246='Field Check'!$C$54)*('Field Check'!$C$54&lt;&gt;"")+('Dvd Calendar'!$E$2246:$CZ$2246='Field Check'!$C$55)*('Field Check'!$C$55&lt;&gt;"")+('Dvd Calendar'!$E$2246:$CZ$2246='Field Check'!$C$56)*('Field Check'!$C$56&lt;&gt;"")+('Dvd Calendar'!$E$2246:$CZ$2246='Field Check'!$C$57)*('Field Check'!$C$57&lt;&gt;""))*(COUNTIF('Dvd Calendar'!$E$2248:$CZ$2248,'Dvd Calendar'!$E$2241:$CZ$2241)=0)),"")))</f>
        <v/>
      </c>
      <c r="K254" s="77">
        <f>IF(K$49="","",IF($B254="","",IFERROR(SUMIFS('Dvd Calendar'!$E$2249:$CZ$2249,'Dvd Calendar'!$E$2248:$CZ$2248,"&gt;"&amp;K$48,'Dvd Calendar'!$E$2248:$CZ$2248,"&lt;="&amp;K$49)+SUMPRODUCT(('Dvd Calendar'!$E$2241:$CZ$2241&gt;K$48)*('Dvd Calendar'!$E$2241:$CZ$2241&lt;=K$49)*'Dvd Calendar'!$E$2244:$CZ$2244*(('Dvd Calendar'!$E$2246:$CZ$2246='Field Check'!$C$53)*('Field Check'!$C$53&lt;&gt;"")+('Dvd Calendar'!$E$2246:$CZ$2246='Field Check'!$C$54)*('Field Check'!$C$54&lt;&gt;"")+('Dvd Calendar'!$E$2246:$CZ$2246='Field Check'!$C$55)*('Field Check'!$C$55&lt;&gt;"")+('Dvd Calendar'!$E$2246:$CZ$2246='Field Check'!$C$56)*('Field Check'!$C$56&lt;&gt;"")+('Dvd Calendar'!$E$2246:$CZ$2246='Field Check'!$C$57)*('Field Check'!$C$57&lt;&gt;""))*(COUNTIF('Dvd Calendar'!$E$2248:$CZ$2248,'Dvd Calendar'!$E$2241:$CZ$2241)=0)),"")))</f>
        <v/>
      </c>
      <c r="L254" s="77">
        <f>IF(L$49="","",IF($B254="","",IFERROR(SUMIFS('Dvd Calendar'!$E$2249:$CZ$2249,'Dvd Calendar'!$E$2248:$CZ$2248,"&gt;"&amp;L$48,'Dvd Calendar'!$E$2248:$CZ$2248,"&lt;="&amp;L$49)+SUMPRODUCT(('Dvd Calendar'!$E$2241:$CZ$2241&gt;L$48)*('Dvd Calendar'!$E$2241:$CZ$2241&lt;=L$49)*'Dvd Calendar'!$E$2244:$CZ$2244*(('Dvd Calendar'!$E$2246:$CZ$2246='Field Check'!$C$53)*('Field Check'!$C$53&lt;&gt;"")+('Dvd Calendar'!$E$2246:$CZ$2246='Field Check'!$C$54)*('Field Check'!$C$54&lt;&gt;"")+('Dvd Calendar'!$E$2246:$CZ$2246='Field Check'!$C$55)*('Field Check'!$C$55&lt;&gt;"")+('Dvd Calendar'!$E$2246:$CZ$2246='Field Check'!$C$56)*('Field Check'!$C$56&lt;&gt;"")+('Dvd Calendar'!$E$2246:$CZ$2246='Field Check'!$C$57)*('Field Check'!$C$57&lt;&gt;""))*(COUNTIF('Dvd Calendar'!$E$2248:$CZ$2248,'Dvd Calendar'!$E$2241:$CZ$2241)=0)),"")))</f>
        <v/>
      </c>
      <c r="M254" s="77">
        <f>IF(M$49="","",IF($B254="","",IFERROR(SUMIFS('Dvd Calendar'!$E$2249:$CZ$2249,'Dvd Calendar'!$E$2248:$CZ$2248,"&gt;"&amp;M$48,'Dvd Calendar'!$E$2248:$CZ$2248,"&lt;="&amp;M$49)+SUMPRODUCT(('Dvd Calendar'!$E$2241:$CZ$2241&gt;M$48)*('Dvd Calendar'!$E$2241:$CZ$2241&lt;=M$49)*'Dvd Calendar'!$E$2244:$CZ$2244*(('Dvd Calendar'!$E$2246:$CZ$2246='Field Check'!$C$53)*('Field Check'!$C$53&lt;&gt;"")+('Dvd Calendar'!$E$2246:$CZ$2246='Field Check'!$C$54)*('Field Check'!$C$54&lt;&gt;"")+('Dvd Calendar'!$E$2246:$CZ$2246='Field Check'!$C$55)*('Field Check'!$C$55&lt;&gt;"")+('Dvd Calendar'!$E$2246:$CZ$2246='Field Check'!$C$56)*('Field Check'!$C$56&lt;&gt;"")+('Dvd Calendar'!$E$2246:$CZ$2246='Field Check'!$C$57)*('Field Check'!$C$57&lt;&gt;""))*(COUNTIF('Dvd Calendar'!$E$2248:$CZ$2248,'Dvd Calendar'!$E$2241:$CZ$2241)=0)),"")))</f>
        <v/>
      </c>
      <c r="N254" s="77">
        <f>IF(N$49="","",IF($B254="","",IFERROR(SUMIFS('Dvd Calendar'!$E$2249:$CZ$2249,'Dvd Calendar'!$E$2248:$CZ$2248,"&gt;"&amp;N$48,'Dvd Calendar'!$E$2248:$CZ$2248,"&lt;="&amp;N$49)+SUMPRODUCT(('Dvd Calendar'!$E$2241:$CZ$2241&gt;N$48)*('Dvd Calendar'!$E$2241:$CZ$2241&lt;=N$49)*'Dvd Calendar'!$E$2244:$CZ$2244*(('Dvd Calendar'!$E$2246:$CZ$2246='Field Check'!$C$53)*('Field Check'!$C$53&lt;&gt;"")+('Dvd Calendar'!$E$2246:$CZ$2246='Field Check'!$C$54)*('Field Check'!$C$54&lt;&gt;"")+('Dvd Calendar'!$E$2246:$CZ$2246='Field Check'!$C$55)*('Field Check'!$C$55&lt;&gt;"")+('Dvd Calendar'!$E$2246:$CZ$2246='Field Check'!$C$56)*('Field Check'!$C$56&lt;&gt;"")+('Dvd Calendar'!$E$2246:$CZ$2246='Field Check'!$C$57)*('Field Check'!$C$57&lt;&gt;""))*(COUNTIF('Dvd Calendar'!$E$2248:$CZ$2248,'Dvd Calendar'!$E$2241:$CZ$2241)=0)),"")))</f>
        <v/>
      </c>
      <c r="O254" s="77">
        <f>IF(O$49="","",IF($B254="","",IFERROR(SUMIFS('Dvd Calendar'!$E$2249:$CZ$2249,'Dvd Calendar'!$E$2248:$CZ$2248,"&gt;"&amp;O$48,'Dvd Calendar'!$E$2248:$CZ$2248,"&lt;="&amp;O$49)+SUMPRODUCT(('Dvd Calendar'!$E$2241:$CZ$2241&gt;O$48)*('Dvd Calendar'!$E$2241:$CZ$2241&lt;=O$49)*'Dvd Calendar'!$E$2244:$CZ$2244*(('Dvd Calendar'!$E$2246:$CZ$2246='Field Check'!$C$53)*('Field Check'!$C$53&lt;&gt;"")+('Dvd Calendar'!$E$2246:$CZ$2246='Field Check'!$C$54)*('Field Check'!$C$54&lt;&gt;"")+('Dvd Calendar'!$E$2246:$CZ$2246='Field Check'!$C$55)*('Field Check'!$C$55&lt;&gt;"")+('Dvd Calendar'!$E$2246:$CZ$2246='Field Check'!$C$56)*('Field Check'!$C$56&lt;&gt;"")+('Dvd Calendar'!$E$2246:$CZ$2246='Field Check'!$C$57)*('Field Check'!$C$57&lt;&gt;""))*(COUNTIF('Dvd Calendar'!$E$2248:$CZ$2248,'Dvd Calendar'!$E$2241:$CZ$2241)=0)),"")))</f>
        <v/>
      </c>
      <c r="P254" s="77">
        <f>IF(P$49="","",IF($B254="","",IFERROR(SUMIFS('Dvd Calendar'!$E$2249:$CZ$2249,'Dvd Calendar'!$E$2248:$CZ$2248,"&gt;"&amp;P$48,'Dvd Calendar'!$E$2248:$CZ$2248,"&lt;="&amp;P$49)+SUMPRODUCT(('Dvd Calendar'!$E$2241:$CZ$2241&gt;P$48)*('Dvd Calendar'!$E$2241:$CZ$2241&lt;=P$49)*'Dvd Calendar'!$E$2244:$CZ$2244*(('Dvd Calendar'!$E$2246:$CZ$2246='Field Check'!$C$53)*('Field Check'!$C$53&lt;&gt;"")+('Dvd Calendar'!$E$2246:$CZ$2246='Field Check'!$C$54)*('Field Check'!$C$54&lt;&gt;"")+('Dvd Calendar'!$E$2246:$CZ$2246='Field Check'!$C$55)*('Field Check'!$C$55&lt;&gt;"")+('Dvd Calendar'!$E$2246:$CZ$2246='Field Check'!$C$56)*('Field Check'!$C$56&lt;&gt;"")+('Dvd Calendar'!$E$2246:$CZ$2246='Field Check'!$C$57)*('Field Check'!$C$57&lt;&gt;""))*(COUNTIF('Dvd Calendar'!$E$2248:$CZ$2248,'Dvd Calendar'!$E$2241:$CZ$2241)=0)),"")))</f>
        <v/>
      </c>
      <c r="Q254" s="77">
        <f>IF(Q$49="","",IF($B254="","",IFERROR(SUMIFS('Dvd Calendar'!$E$2249:$CZ$2249,'Dvd Calendar'!$E$2248:$CZ$2248,"&gt;"&amp;Q$48,'Dvd Calendar'!$E$2248:$CZ$2248,"&lt;="&amp;Q$49)+SUMPRODUCT(('Dvd Calendar'!$E$2241:$CZ$2241&gt;Q$48)*('Dvd Calendar'!$E$2241:$CZ$2241&lt;=Q$49)*'Dvd Calendar'!$E$2244:$CZ$2244*(('Dvd Calendar'!$E$2246:$CZ$2246='Field Check'!$C$53)*('Field Check'!$C$53&lt;&gt;"")+('Dvd Calendar'!$E$2246:$CZ$2246='Field Check'!$C$54)*('Field Check'!$C$54&lt;&gt;"")+('Dvd Calendar'!$E$2246:$CZ$2246='Field Check'!$C$55)*('Field Check'!$C$55&lt;&gt;"")+('Dvd Calendar'!$E$2246:$CZ$2246='Field Check'!$C$56)*('Field Check'!$C$56&lt;&gt;"")+('Dvd Calendar'!$E$2246:$CZ$2246='Field Check'!$C$57)*('Field Check'!$C$57&lt;&gt;""))*(COUNTIF('Dvd Calendar'!$E$2248:$CZ$2248,'Dvd Calendar'!$E$2241:$CZ$2241)=0)),"")))</f>
        <v/>
      </c>
      <c r="R254" s="77">
        <f>IF(R$49="","",IF($B254="","",IFERROR(SUMIFS('Dvd Calendar'!$E$2249:$CZ$2249,'Dvd Calendar'!$E$2248:$CZ$2248,"&gt;"&amp;R$48,'Dvd Calendar'!$E$2248:$CZ$2248,"&lt;="&amp;R$49)+SUMPRODUCT(('Dvd Calendar'!$E$2241:$CZ$2241&gt;R$48)*('Dvd Calendar'!$E$2241:$CZ$2241&lt;=R$49)*'Dvd Calendar'!$E$2244:$CZ$2244*(('Dvd Calendar'!$E$2246:$CZ$2246='Field Check'!$C$53)*('Field Check'!$C$53&lt;&gt;"")+('Dvd Calendar'!$E$2246:$CZ$2246='Field Check'!$C$54)*('Field Check'!$C$54&lt;&gt;"")+('Dvd Calendar'!$E$2246:$CZ$2246='Field Check'!$C$55)*('Field Check'!$C$55&lt;&gt;"")+('Dvd Calendar'!$E$2246:$CZ$2246='Field Check'!$C$56)*('Field Check'!$C$56&lt;&gt;"")+('Dvd Calendar'!$E$2246:$CZ$2246='Field Check'!$C$57)*('Field Check'!$C$57&lt;&gt;""))*(COUNTIF('Dvd Calendar'!$E$2248:$CZ$2248,'Dvd Calendar'!$E$2241:$CZ$2241)=0)),"")))</f>
        <v/>
      </c>
    </row>
    <row r="255">
      <c r="B255" s="126">
        <f>IF('AS51'!$C$210="","",'AS51'!$C$210)</f>
        <v/>
      </c>
      <c r="C255" s="77">
        <f>IF(C$49="","",IF($B255="","",IFERROR(SUMIFS('Dvd Calendar'!$E$2260:$CZ$2260,'Dvd Calendar'!$E$2259:$CZ$2259,"&gt;"&amp;C$48,'Dvd Calendar'!$E$2259:$CZ$2259,"&lt;="&amp;C$49)+SUMPRODUCT(('Dvd Calendar'!$E$2252:$CZ$2252&gt;C$48)*('Dvd Calendar'!$E$2252:$CZ$2252&lt;=C$49)*'Dvd Calendar'!$E$2255:$CZ$2255*(('Dvd Calendar'!$E$2257:$CZ$2257='Field Check'!$C$53)*('Field Check'!$C$53&lt;&gt;"")+('Dvd Calendar'!$E$2257:$CZ$2257='Field Check'!$C$54)*('Field Check'!$C$54&lt;&gt;"")+('Dvd Calendar'!$E$2257:$CZ$2257='Field Check'!$C$55)*('Field Check'!$C$55&lt;&gt;"")+('Dvd Calendar'!$E$2257:$CZ$2257='Field Check'!$C$56)*('Field Check'!$C$56&lt;&gt;"")+('Dvd Calendar'!$E$2257:$CZ$2257='Field Check'!$C$57)*('Field Check'!$C$57&lt;&gt;""))*(COUNTIF('Dvd Calendar'!$E$2259:$CZ$2259,'Dvd Calendar'!$E$2252:$CZ$2252)=0)),"")))</f>
        <v/>
      </c>
      <c r="D255" s="77">
        <f>IF(D$49="","",IF($B255="","",IFERROR(SUMIFS('Dvd Calendar'!$E$2260:$CZ$2260,'Dvd Calendar'!$E$2259:$CZ$2259,"&gt;"&amp;D$48,'Dvd Calendar'!$E$2259:$CZ$2259,"&lt;="&amp;D$49)+SUMPRODUCT(('Dvd Calendar'!$E$2252:$CZ$2252&gt;D$48)*('Dvd Calendar'!$E$2252:$CZ$2252&lt;=D$49)*'Dvd Calendar'!$E$2255:$CZ$2255*(('Dvd Calendar'!$E$2257:$CZ$2257='Field Check'!$C$53)*('Field Check'!$C$53&lt;&gt;"")+('Dvd Calendar'!$E$2257:$CZ$2257='Field Check'!$C$54)*('Field Check'!$C$54&lt;&gt;"")+('Dvd Calendar'!$E$2257:$CZ$2257='Field Check'!$C$55)*('Field Check'!$C$55&lt;&gt;"")+('Dvd Calendar'!$E$2257:$CZ$2257='Field Check'!$C$56)*('Field Check'!$C$56&lt;&gt;"")+('Dvd Calendar'!$E$2257:$CZ$2257='Field Check'!$C$57)*('Field Check'!$C$57&lt;&gt;""))*(COUNTIF('Dvd Calendar'!$E$2259:$CZ$2259,'Dvd Calendar'!$E$2252:$CZ$2252)=0)),"")))</f>
        <v/>
      </c>
      <c r="E255" s="77">
        <f>IF(E$49="","",IF($B255="","",IFERROR(SUMIFS('Dvd Calendar'!$E$2260:$CZ$2260,'Dvd Calendar'!$E$2259:$CZ$2259,"&gt;"&amp;E$48,'Dvd Calendar'!$E$2259:$CZ$2259,"&lt;="&amp;E$49)+SUMPRODUCT(('Dvd Calendar'!$E$2252:$CZ$2252&gt;E$48)*('Dvd Calendar'!$E$2252:$CZ$2252&lt;=E$49)*'Dvd Calendar'!$E$2255:$CZ$2255*(('Dvd Calendar'!$E$2257:$CZ$2257='Field Check'!$C$53)*('Field Check'!$C$53&lt;&gt;"")+('Dvd Calendar'!$E$2257:$CZ$2257='Field Check'!$C$54)*('Field Check'!$C$54&lt;&gt;"")+('Dvd Calendar'!$E$2257:$CZ$2257='Field Check'!$C$55)*('Field Check'!$C$55&lt;&gt;"")+('Dvd Calendar'!$E$2257:$CZ$2257='Field Check'!$C$56)*('Field Check'!$C$56&lt;&gt;"")+('Dvd Calendar'!$E$2257:$CZ$2257='Field Check'!$C$57)*('Field Check'!$C$57&lt;&gt;""))*(COUNTIF('Dvd Calendar'!$E$2259:$CZ$2259,'Dvd Calendar'!$E$2252:$CZ$2252)=0)),"")))</f>
        <v/>
      </c>
      <c r="F255" s="77">
        <f>IF(F$49="","",IF($B255="","",IFERROR(SUMIFS('Dvd Calendar'!$E$2260:$CZ$2260,'Dvd Calendar'!$E$2259:$CZ$2259,"&gt;"&amp;F$48,'Dvd Calendar'!$E$2259:$CZ$2259,"&lt;="&amp;F$49)+SUMPRODUCT(('Dvd Calendar'!$E$2252:$CZ$2252&gt;F$48)*('Dvd Calendar'!$E$2252:$CZ$2252&lt;=F$49)*'Dvd Calendar'!$E$2255:$CZ$2255*(('Dvd Calendar'!$E$2257:$CZ$2257='Field Check'!$C$53)*('Field Check'!$C$53&lt;&gt;"")+('Dvd Calendar'!$E$2257:$CZ$2257='Field Check'!$C$54)*('Field Check'!$C$54&lt;&gt;"")+('Dvd Calendar'!$E$2257:$CZ$2257='Field Check'!$C$55)*('Field Check'!$C$55&lt;&gt;"")+('Dvd Calendar'!$E$2257:$CZ$2257='Field Check'!$C$56)*('Field Check'!$C$56&lt;&gt;"")+('Dvd Calendar'!$E$2257:$CZ$2257='Field Check'!$C$57)*('Field Check'!$C$57&lt;&gt;""))*(COUNTIF('Dvd Calendar'!$E$2259:$CZ$2259,'Dvd Calendar'!$E$2252:$CZ$2252)=0)),"")))</f>
        <v/>
      </c>
      <c r="G255" s="77">
        <f>IF(G$49="","",IF($B255="","",IFERROR(SUMIFS('Dvd Calendar'!$E$2260:$CZ$2260,'Dvd Calendar'!$E$2259:$CZ$2259,"&gt;"&amp;G$48,'Dvd Calendar'!$E$2259:$CZ$2259,"&lt;="&amp;G$49)+SUMPRODUCT(('Dvd Calendar'!$E$2252:$CZ$2252&gt;G$48)*('Dvd Calendar'!$E$2252:$CZ$2252&lt;=G$49)*'Dvd Calendar'!$E$2255:$CZ$2255*(('Dvd Calendar'!$E$2257:$CZ$2257='Field Check'!$C$53)*('Field Check'!$C$53&lt;&gt;"")+('Dvd Calendar'!$E$2257:$CZ$2257='Field Check'!$C$54)*('Field Check'!$C$54&lt;&gt;"")+('Dvd Calendar'!$E$2257:$CZ$2257='Field Check'!$C$55)*('Field Check'!$C$55&lt;&gt;"")+('Dvd Calendar'!$E$2257:$CZ$2257='Field Check'!$C$56)*('Field Check'!$C$56&lt;&gt;"")+('Dvd Calendar'!$E$2257:$CZ$2257='Field Check'!$C$57)*('Field Check'!$C$57&lt;&gt;""))*(COUNTIF('Dvd Calendar'!$E$2259:$CZ$2259,'Dvd Calendar'!$E$2252:$CZ$2252)=0)),"")))</f>
        <v/>
      </c>
      <c r="H255" s="77">
        <f>IF(H$49="","",IF($B255="","",IFERROR(SUMIFS('Dvd Calendar'!$E$2260:$CZ$2260,'Dvd Calendar'!$E$2259:$CZ$2259,"&gt;"&amp;H$48,'Dvd Calendar'!$E$2259:$CZ$2259,"&lt;="&amp;H$49)+SUMPRODUCT(('Dvd Calendar'!$E$2252:$CZ$2252&gt;H$48)*('Dvd Calendar'!$E$2252:$CZ$2252&lt;=H$49)*'Dvd Calendar'!$E$2255:$CZ$2255*(('Dvd Calendar'!$E$2257:$CZ$2257='Field Check'!$C$53)*('Field Check'!$C$53&lt;&gt;"")+('Dvd Calendar'!$E$2257:$CZ$2257='Field Check'!$C$54)*('Field Check'!$C$54&lt;&gt;"")+('Dvd Calendar'!$E$2257:$CZ$2257='Field Check'!$C$55)*('Field Check'!$C$55&lt;&gt;"")+('Dvd Calendar'!$E$2257:$CZ$2257='Field Check'!$C$56)*('Field Check'!$C$56&lt;&gt;"")+('Dvd Calendar'!$E$2257:$CZ$2257='Field Check'!$C$57)*('Field Check'!$C$57&lt;&gt;""))*(COUNTIF('Dvd Calendar'!$E$2259:$CZ$2259,'Dvd Calendar'!$E$2252:$CZ$2252)=0)),"")))</f>
        <v/>
      </c>
      <c r="I255" s="77">
        <f>IF(I$49="","",IF($B255="","",IFERROR(SUMIFS('Dvd Calendar'!$E$2260:$CZ$2260,'Dvd Calendar'!$E$2259:$CZ$2259,"&gt;"&amp;I$48,'Dvd Calendar'!$E$2259:$CZ$2259,"&lt;="&amp;I$49)+SUMPRODUCT(('Dvd Calendar'!$E$2252:$CZ$2252&gt;I$48)*('Dvd Calendar'!$E$2252:$CZ$2252&lt;=I$49)*'Dvd Calendar'!$E$2255:$CZ$2255*(('Dvd Calendar'!$E$2257:$CZ$2257='Field Check'!$C$53)*('Field Check'!$C$53&lt;&gt;"")+('Dvd Calendar'!$E$2257:$CZ$2257='Field Check'!$C$54)*('Field Check'!$C$54&lt;&gt;"")+('Dvd Calendar'!$E$2257:$CZ$2257='Field Check'!$C$55)*('Field Check'!$C$55&lt;&gt;"")+('Dvd Calendar'!$E$2257:$CZ$2257='Field Check'!$C$56)*('Field Check'!$C$56&lt;&gt;"")+('Dvd Calendar'!$E$2257:$CZ$2257='Field Check'!$C$57)*('Field Check'!$C$57&lt;&gt;""))*(COUNTIF('Dvd Calendar'!$E$2259:$CZ$2259,'Dvd Calendar'!$E$2252:$CZ$2252)=0)),"")))</f>
        <v/>
      </c>
      <c r="J255" s="77">
        <f>IF(J$49="","",IF($B255="","",IFERROR(SUMIFS('Dvd Calendar'!$E$2260:$CZ$2260,'Dvd Calendar'!$E$2259:$CZ$2259,"&gt;"&amp;J$48,'Dvd Calendar'!$E$2259:$CZ$2259,"&lt;="&amp;J$49)+SUMPRODUCT(('Dvd Calendar'!$E$2252:$CZ$2252&gt;J$48)*('Dvd Calendar'!$E$2252:$CZ$2252&lt;=J$49)*'Dvd Calendar'!$E$2255:$CZ$2255*(('Dvd Calendar'!$E$2257:$CZ$2257='Field Check'!$C$53)*('Field Check'!$C$53&lt;&gt;"")+('Dvd Calendar'!$E$2257:$CZ$2257='Field Check'!$C$54)*('Field Check'!$C$54&lt;&gt;"")+('Dvd Calendar'!$E$2257:$CZ$2257='Field Check'!$C$55)*('Field Check'!$C$55&lt;&gt;"")+('Dvd Calendar'!$E$2257:$CZ$2257='Field Check'!$C$56)*('Field Check'!$C$56&lt;&gt;"")+('Dvd Calendar'!$E$2257:$CZ$2257='Field Check'!$C$57)*('Field Check'!$C$57&lt;&gt;""))*(COUNTIF('Dvd Calendar'!$E$2259:$CZ$2259,'Dvd Calendar'!$E$2252:$CZ$2252)=0)),"")))</f>
        <v/>
      </c>
      <c r="K255" s="77">
        <f>IF(K$49="","",IF($B255="","",IFERROR(SUMIFS('Dvd Calendar'!$E$2260:$CZ$2260,'Dvd Calendar'!$E$2259:$CZ$2259,"&gt;"&amp;K$48,'Dvd Calendar'!$E$2259:$CZ$2259,"&lt;="&amp;K$49)+SUMPRODUCT(('Dvd Calendar'!$E$2252:$CZ$2252&gt;K$48)*('Dvd Calendar'!$E$2252:$CZ$2252&lt;=K$49)*'Dvd Calendar'!$E$2255:$CZ$2255*(('Dvd Calendar'!$E$2257:$CZ$2257='Field Check'!$C$53)*('Field Check'!$C$53&lt;&gt;"")+('Dvd Calendar'!$E$2257:$CZ$2257='Field Check'!$C$54)*('Field Check'!$C$54&lt;&gt;"")+('Dvd Calendar'!$E$2257:$CZ$2257='Field Check'!$C$55)*('Field Check'!$C$55&lt;&gt;"")+('Dvd Calendar'!$E$2257:$CZ$2257='Field Check'!$C$56)*('Field Check'!$C$56&lt;&gt;"")+('Dvd Calendar'!$E$2257:$CZ$2257='Field Check'!$C$57)*('Field Check'!$C$57&lt;&gt;""))*(COUNTIF('Dvd Calendar'!$E$2259:$CZ$2259,'Dvd Calendar'!$E$2252:$CZ$2252)=0)),"")))</f>
        <v/>
      </c>
      <c r="L255" s="77">
        <f>IF(L$49="","",IF($B255="","",IFERROR(SUMIFS('Dvd Calendar'!$E$2260:$CZ$2260,'Dvd Calendar'!$E$2259:$CZ$2259,"&gt;"&amp;L$48,'Dvd Calendar'!$E$2259:$CZ$2259,"&lt;="&amp;L$49)+SUMPRODUCT(('Dvd Calendar'!$E$2252:$CZ$2252&gt;L$48)*('Dvd Calendar'!$E$2252:$CZ$2252&lt;=L$49)*'Dvd Calendar'!$E$2255:$CZ$2255*(('Dvd Calendar'!$E$2257:$CZ$2257='Field Check'!$C$53)*('Field Check'!$C$53&lt;&gt;"")+('Dvd Calendar'!$E$2257:$CZ$2257='Field Check'!$C$54)*('Field Check'!$C$54&lt;&gt;"")+('Dvd Calendar'!$E$2257:$CZ$2257='Field Check'!$C$55)*('Field Check'!$C$55&lt;&gt;"")+('Dvd Calendar'!$E$2257:$CZ$2257='Field Check'!$C$56)*('Field Check'!$C$56&lt;&gt;"")+('Dvd Calendar'!$E$2257:$CZ$2257='Field Check'!$C$57)*('Field Check'!$C$57&lt;&gt;""))*(COUNTIF('Dvd Calendar'!$E$2259:$CZ$2259,'Dvd Calendar'!$E$2252:$CZ$2252)=0)),"")))</f>
        <v/>
      </c>
      <c r="M255" s="77">
        <f>IF(M$49="","",IF($B255="","",IFERROR(SUMIFS('Dvd Calendar'!$E$2260:$CZ$2260,'Dvd Calendar'!$E$2259:$CZ$2259,"&gt;"&amp;M$48,'Dvd Calendar'!$E$2259:$CZ$2259,"&lt;="&amp;M$49)+SUMPRODUCT(('Dvd Calendar'!$E$2252:$CZ$2252&gt;M$48)*('Dvd Calendar'!$E$2252:$CZ$2252&lt;=M$49)*'Dvd Calendar'!$E$2255:$CZ$2255*(('Dvd Calendar'!$E$2257:$CZ$2257='Field Check'!$C$53)*('Field Check'!$C$53&lt;&gt;"")+('Dvd Calendar'!$E$2257:$CZ$2257='Field Check'!$C$54)*('Field Check'!$C$54&lt;&gt;"")+('Dvd Calendar'!$E$2257:$CZ$2257='Field Check'!$C$55)*('Field Check'!$C$55&lt;&gt;"")+('Dvd Calendar'!$E$2257:$CZ$2257='Field Check'!$C$56)*('Field Check'!$C$56&lt;&gt;"")+('Dvd Calendar'!$E$2257:$CZ$2257='Field Check'!$C$57)*('Field Check'!$C$57&lt;&gt;""))*(COUNTIF('Dvd Calendar'!$E$2259:$CZ$2259,'Dvd Calendar'!$E$2252:$CZ$2252)=0)),"")))</f>
        <v/>
      </c>
      <c r="N255" s="77">
        <f>IF(N$49="","",IF($B255="","",IFERROR(SUMIFS('Dvd Calendar'!$E$2260:$CZ$2260,'Dvd Calendar'!$E$2259:$CZ$2259,"&gt;"&amp;N$48,'Dvd Calendar'!$E$2259:$CZ$2259,"&lt;="&amp;N$49)+SUMPRODUCT(('Dvd Calendar'!$E$2252:$CZ$2252&gt;N$48)*('Dvd Calendar'!$E$2252:$CZ$2252&lt;=N$49)*'Dvd Calendar'!$E$2255:$CZ$2255*(('Dvd Calendar'!$E$2257:$CZ$2257='Field Check'!$C$53)*('Field Check'!$C$53&lt;&gt;"")+('Dvd Calendar'!$E$2257:$CZ$2257='Field Check'!$C$54)*('Field Check'!$C$54&lt;&gt;"")+('Dvd Calendar'!$E$2257:$CZ$2257='Field Check'!$C$55)*('Field Check'!$C$55&lt;&gt;"")+('Dvd Calendar'!$E$2257:$CZ$2257='Field Check'!$C$56)*('Field Check'!$C$56&lt;&gt;"")+('Dvd Calendar'!$E$2257:$CZ$2257='Field Check'!$C$57)*('Field Check'!$C$57&lt;&gt;""))*(COUNTIF('Dvd Calendar'!$E$2259:$CZ$2259,'Dvd Calendar'!$E$2252:$CZ$2252)=0)),"")))</f>
        <v/>
      </c>
      <c r="O255" s="77">
        <f>IF(O$49="","",IF($B255="","",IFERROR(SUMIFS('Dvd Calendar'!$E$2260:$CZ$2260,'Dvd Calendar'!$E$2259:$CZ$2259,"&gt;"&amp;O$48,'Dvd Calendar'!$E$2259:$CZ$2259,"&lt;="&amp;O$49)+SUMPRODUCT(('Dvd Calendar'!$E$2252:$CZ$2252&gt;O$48)*('Dvd Calendar'!$E$2252:$CZ$2252&lt;=O$49)*'Dvd Calendar'!$E$2255:$CZ$2255*(('Dvd Calendar'!$E$2257:$CZ$2257='Field Check'!$C$53)*('Field Check'!$C$53&lt;&gt;"")+('Dvd Calendar'!$E$2257:$CZ$2257='Field Check'!$C$54)*('Field Check'!$C$54&lt;&gt;"")+('Dvd Calendar'!$E$2257:$CZ$2257='Field Check'!$C$55)*('Field Check'!$C$55&lt;&gt;"")+('Dvd Calendar'!$E$2257:$CZ$2257='Field Check'!$C$56)*('Field Check'!$C$56&lt;&gt;"")+('Dvd Calendar'!$E$2257:$CZ$2257='Field Check'!$C$57)*('Field Check'!$C$57&lt;&gt;""))*(COUNTIF('Dvd Calendar'!$E$2259:$CZ$2259,'Dvd Calendar'!$E$2252:$CZ$2252)=0)),"")))</f>
        <v/>
      </c>
      <c r="P255" s="77">
        <f>IF(P$49="","",IF($B255="","",IFERROR(SUMIFS('Dvd Calendar'!$E$2260:$CZ$2260,'Dvd Calendar'!$E$2259:$CZ$2259,"&gt;"&amp;P$48,'Dvd Calendar'!$E$2259:$CZ$2259,"&lt;="&amp;P$49)+SUMPRODUCT(('Dvd Calendar'!$E$2252:$CZ$2252&gt;P$48)*('Dvd Calendar'!$E$2252:$CZ$2252&lt;=P$49)*'Dvd Calendar'!$E$2255:$CZ$2255*(('Dvd Calendar'!$E$2257:$CZ$2257='Field Check'!$C$53)*('Field Check'!$C$53&lt;&gt;"")+('Dvd Calendar'!$E$2257:$CZ$2257='Field Check'!$C$54)*('Field Check'!$C$54&lt;&gt;"")+('Dvd Calendar'!$E$2257:$CZ$2257='Field Check'!$C$55)*('Field Check'!$C$55&lt;&gt;"")+('Dvd Calendar'!$E$2257:$CZ$2257='Field Check'!$C$56)*('Field Check'!$C$56&lt;&gt;"")+('Dvd Calendar'!$E$2257:$CZ$2257='Field Check'!$C$57)*('Field Check'!$C$57&lt;&gt;""))*(COUNTIF('Dvd Calendar'!$E$2259:$CZ$2259,'Dvd Calendar'!$E$2252:$CZ$2252)=0)),"")))</f>
        <v/>
      </c>
      <c r="Q255" s="77">
        <f>IF(Q$49="","",IF($B255="","",IFERROR(SUMIFS('Dvd Calendar'!$E$2260:$CZ$2260,'Dvd Calendar'!$E$2259:$CZ$2259,"&gt;"&amp;Q$48,'Dvd Calendar'!$E$2259:$CZ$2259,"&lt;="&amp;Q$49)+SUMPRODUCT(('Dvd Calendar'!$E$2252:$CZ$2252&gt;Q$48)*('Dvd Calendar'!$E$2252:$CZ$2252&lt;=Q$49)*'Dvd Calendar'!$E$2255:$CZ$2255*(('Dvd Calendar'!$E$2257:$CZ$2257='Field Check'!$C$53)*('Field Check'!$C$53&lt;&gt;"")+('Dvd Calendar'!$E$2257:$CZ$2257='Field Check'!$C$54)*('Field Check'!$C$54&lt;&gt;"")+('Dvd Calendar'!$E$2257:$CZ$2257='Field Check'!$C$55)*('Field Check'!$C$55&lt;&gt;"")+('Dvd Calendar'!$E$2257:$CZ$2257='Field Check'!$C$56)*('Field Check'!$C$56&lt;&gt;"")+('Dvd Calendar'!$E$2257:$CZ$2257='Field Check'!$C$57)*('Field Check'!$C$57&lt;&gt;""))*(COUNTIF('Dvd Calendar'!$E$2259:$CZ$2259,'Dvd Calendar'!$E$2252:$CZ$2252)=0)),"")))</f>
        <v/>
      </c>
      <c r="R255" s="77">
        <f>IF(R$49="","",IF($B255="","",IFERROR(SUMIFS('Dvd Calendar'!$E$2260:$CZ$2260,'Dvd Calendar'!$E$2259:$CZ$2259,"&gt;"&amp;R$48,'Dvd Calendar'!$E$2259:$CZ$2259,"&lt;="&amp;R$49)+SUMPRODUCT(('Dvd Calendar'!$E$2252:$CZ$2252&gt;R$48)*('Dvd Calendar'!$E$2252:$CZ$2252&lt;=R$49)*'Dvd Calendar'!$E$2255:$CZ$2255*(('Dvd Calendar'!$E$2257:$CZ$2257='Field Check'!$C$53)*('Field Check'!$C$53&lt;&gt;"")+('Dvd Calendar'!$E$2257:$CZ$2257='Field Check'!$C$54)*('Field Check'!$C$54&lt;&gt;"")+('Dvd Calendar'!$E$2257:$CZ$2257='Field Check'!$C$55)*('Field Check'!$C$55&lt;&gt;"")+('Dvd Calendar'!$E$2257:$CZ$2257='Field Check'!$C$56)*('Field Check'!$C$56&lt;&gt;"")+('Dvd Calendar'!$E$2257:$CZ$2257='Field Check'!$C$57)*('Field Check'!$C$57&lt;&gt;""))*(COUNTIF('Dvd Calendar'!$E$2259:$CZ$2259,'Dvd Calendar'!$E$2252:$CZ$2252)=0)),"")))</f>
        <v/>
      </c>
    </row>
    <row r="257">
      <c r="B257" s="3" t="inlineStr">
        <is>
          <t>MSCI Australia (MXAU)</t>
        </is>
      </c>
    </row>
    <row r="258">
      <c r="B258" s="2" t="inlineStr">
        <is>
          <t>window start</t>
        </is>
      </c>
      <c r="C258" s="71">
        <f>IF(Expiries!$B16="","",Expiries!$K16)</f>
        <v/>
      </c>
      <c r="D258" s="71">
        <f>IF(Expiries!$B17="","",Expiries!$K17)</f>
        <v/>
      </c>
      <c r="E258" s="71">
        <f>IF(Expiries!$B18="","",Expiries!$K18)</f>
        <v/>
      </c>
      <c r="F258" s="71">
        <f>IF(Expiries!$B19="","",Expiries!$K19)</f>
        <v/>
      </c>
      <c r="G258" s="71">
        <f>IF(Expiries!$B20="","",Expiries!$K20)</f>
        <v/>
      </c>
      <c r="H258" s="71">
        <f>IF(Expiries!$B21="","",Expiries!$K21)</f>
        <v/>
      </c>
      <c r="I258" s="71">
        <f>IF(Expiries!$B22="","",Expiries!$K22)</f>
        <v/>
      </c>
      <c r="J258" s="71">
        <f>IF(Expiries!$B23="","",Expiries!$K23)</f>
        <v/>
      </c>
      <c r="K258" s="71">
        <f>IF(Expiries!$B24="","",Expiries!$K24)</f>
        <v/>
      </c>
      <c r="L258" s="71">
        <f>IF(Expiries!$B25="","",Expiries!$K25)</f>
        <v/>
      </c>
      <c r="M258" s="71">
        <f>IF(Expiries!$B26="","",Expiries!$K26)</f>
        <v/>
      </c>
      <c r="N258" s="71">
        <f>IF(Expiries!$B27="","",Expiries!$K27)</f>
        <v/>
      </c>
      <c r="O258" s="71">
        <f>IF(Expiries!$B28="","",Expiries!$K28)</f>
        <v/>
      </c>
      <c r="P258" s="71">
        <f>IF(Expiries!$B29="","",Expiries!$K29)</f>
        <v/>
      </c>
      <c r="Q258" s="71">
        <f>IF(Expiries!$B30="","",Expiries!$K30)</f>
        <v/>
      </c>
      <c r="R258" s="71">
        <f>IF(Expiries!$B31="","",Expiries!$K31)</f>
        <v/>
      </c>
    </row>
    <row r="259">
      <c r="B259" s="3" t="inlineStr">
        <is>
          <t>expiry</t>
        </is>
      </c>
      <c r="C259" s="72">
        <f>IF(Expiries!$B16="","",Expiries!$I16)</f>
        <v/>
      </c>
      <c r="D259" s="72">
        <f>IF(Expiries!$B17="","",Expiries!$I17)</f>
        <v/>
      </c>
      <c r="E259" s="72">
        <f>IF(Expiries!$B18="","",Expiries!$I18)</f>
        <v/>
      </c>
      <c r="F259" s="72">
        <f>IF(Expiries!$B19="","",Expiries!$I19)</f>
        <v/>
      </c>
      <c r="G259" s="72">
        <f>IF(Expiries!$B20="","",Expiries!$I20)</f>
        <v/>
      </c>
      <c r="H259" s="72">
        <f>IF(Expiries!$B21="","",Expiries!$I21)</f>
        <v/>
      </c>
      <c r="I259" s="72">
        <f>IF(Expiries!$B22="","",Expiries!$I22)</f>
        <v/>
      </c>
      <c r="J259" s="72">
        <f>IF(Expiries!$B23="","",Expiries!$I23)</f>
        <v/>
      </c>
      <c r="K259" s="72">
        <f>IF(Expiries!$B24="","",Expiries!$I24)</f>
        <v/>
      </c>
      <c r="L259" s="72">
        <f>IF(Expiries!$B25="","",Expiries!$I25)</f>
        <v/>
      </c>
      <c r="M259" s="72">
        <f>IF(Expiries!$B26="","",Expiries!$I26)</f>
        <v/>
      </c>
      <c r="N259" s="72">
        <f>IF(Expiries!$B27="","",Expiries!$I27)</f>
        <v/>
      </c>
      <c r="O259" s="72">
        <f>IF(Expiries!$B28="","",Expiries!$I28)</f>
        <v/>
      </c>
      <c r="P259" s="72">
        <f>IF(Expiries!$B29="","",Expiries!$I29)</f>
        <v/>
      </c>
      <c r="Q259" s="72">
        <f>IF(Expiries!$B30="","",Expiries!$I30)</f>
        <v/>
      </c>
      <c r="R259" s="72">
        <f>IF(Expiries!$B31="","",Expiries!$I31)</f>
        <v/>
      </c>
    </row>
    <row r="260" ht="25.5" customHeight="1" s="124">
      <c r="B260" s="39" t="inlineStr">
        <is>
          <t>Ticker</t>
        </is>
      </c>
      <c r="C260" s="39">
        <f>IF(Expiries!$B16="","","#"&amp;Expiries!$B16&amp;" - "&amp;Expiries!$C16)</f>
        <v/>
      </c>
      <c r="D260" s="39">
        <f>IF(Expiries!$B17="","","#"&amp;Expiries!$B17&amp;" - "&amp;Expiries!$C17)</f>
        <v/>
      </c>
      <c r="E260" s="39">
        <f>IF(Expiries!$B18="","","#"&amp;Expiries!$B18&amp;" - "&amp;Expiries!$C18)</f>
        <v/>
      </c>
      <c r="F260" s="39">
        <f>IF(Expiries!$B19="","","#"&amp;Expiries!$B19&amp;" - "&amp;Expiries!$C19)</f>
        <v/>
      </c>
      <c r="G260" s="39">
        <f>IF(Expiries!$B20="","","#"&amp;Expiries!$B20&amp;" - "&amp;Expiries!$C20)</f>
        <v/>
      </c>
      <c r="H260" s="39">
        <f>IF(Expiries!$B21="","","#"&amp;Expiries!$B21&amp;" - "&amp;Expiries!$C21)</f>
        <v/>
      </c>
      <c r="I260" s="39">
        <f>IF(Expiries!$B22="","","#"&amp;Expiries!$B22&amp;" - "&amp;Expiries!$C22)</f>
        <v/>
      </c>
      <c r="J260" s="39">
        <f>IF(Expiries!$B23="","","#"&amp;Expiries!$B23&amp;" - "&amp;Expiries!$C23)</f>
        <v/>
      </c>
      <c r="K260" s="39">
        <f>IF(Expiries!$B24="","","#"&amp;Expiries!$B24&amp;" - "&amp;Expiries!$C24)</f>
        <v/>
      </c>
      <c r="L260" s="39">
        <f>IF(Expiries!$B25="","","#"&amp;Expiries!$B25&amp;" - "&amp;Expiries!$C25)</f>
        <v/>
      </c>
      <c r="M260" s="39">
        <f>IF(Expiries!$B26="","","#"&amp;Expiries!$B26&amp;" - "&amp;Expiries!$C26)</f>
        <v/>
      </c>
      <c r="N260" s="39">
        <f>IF(Expiries!$B27="","","#"&amp;Expiries!$B27&amp;" - "&amp;Expiries!$C27)</f>
        <v/>
      </c>
      <c r="O260" s="39">
        <f>IF(Expiries!$B28="","","#"&amp;Expiries!$B28&amp;" - "&amp;Expiries!$C28)</f>
        <v/>
      </c>
      <c r="P260" s="39">
        <f>IF(Expiries!$B29="","","#"&amp;Expiries!$B29&amp;" - "&amp;Expiries!$C29)</f>
        <v/>
      </c>
      <c r="Q260" s="39">
        <f>IF(Expiries!$B30="","","#"&amp;Expiries!$B30&amp;" - "&amp;Expiries!$C30)</f>
        <v/>
      </c>
      <c r="R260" s="39">
        <f>IF(Expiries!$B31="","","#"&amp;Expiries!$B31&amp;" - "&amp;Expiries!$C31)</f>
        <v/>
      </c>
    </row>
    <row r="261">
      <c r="B261" s="126">
        <f>IF(MXAU!$C$6="","",MXAU!$C$6)</f>
        <v/>
      </c>
      <c r="C261" s="77">
        <f>IF(C$259="","",IF($B261="","",IFERROR(SUMIFS('Dvd Calendar'!$E$2274:$CZ$2274,'Dvd Calendar'!$E$2273:$CZ$2273,"&gt;"&amp;C$258,'Dvd Calendar'!$E$2273:$CZ$2273,"&lt;="&amp;C$259)+SUMPRODUCT(('Dvd Calendar'!$E$2266:$CZ$2266&gt;C$258)*('Dvd Calendar'!$E$2266:$CZ$2266&lt;=C$259)*'Dvd Calendar'!$E$2269:$CZ$2269*(('Dvd Calendar'!$E$2271:$CZ$2271='Field Check'!$C$53)*('Field Check'!$C$53&lt;&gt;"")+('Dvd Calendar'!$E$2271:$CZ$2271='Field Check'!$C$54)*('Field Check'!$C$54&lt;&gt;"")+('Dvd Calendar'!$E$2271:$CZ$2271='Field Check'!$C$55)*('Field Check'!$C$55&lt;&gt;"")+('Dvd Calendar'!$E$2271:$CZ$2271='Field Check'!$C$56)*('Field Check'!$C$56&lt;&gt;"")+('Dvd Calendar'!$E$2271:$CZ$2271='Field Check'!$C$57)*('Field Check'!$C$57&lt;&gt;""))*(COUNTIF('Dvd Calendar'!$E$2273:$CZ$2273,'Dvd Calendar'!$E$2266:$CZ$2266)=0)),"")))</f>
        <v/>
      </c>
      <c r="D261" s="77">
        <f>IF(D$259="","",IF($B261="","",IFERROR(SUMIFS('Dvd Calendar'!$E$2274:$CZ$2274,'Dvd Calendar'!$E$2273:$CZ$2273,"&gt;"&amp;D$258,'Dvd Calendar'!$E$2273:$CZ$2273,"&lt;="&amp;D$259)+SUMPRODUCT(('Dvd Calendar'!$E$2266:$CZ$2266&gt;D$258)*('Dvd Calendar'!$E$2266:$CZ$2266&lt;=D$259)*'Dvd Calendar'!$E$2269:$CZ$2269*(('Dvd Calendar'!$E$2271:$CZ$2271='Field Check'!$C$53)*('Field Check'!$C$53&lt;&gt;"")+('Dvd Calendar'!$E$2271:$CZ$2271='Field Check'!$C$54)*('Field Check'!$C$54&lt;&gt;"")+('Dvd Calendar'!$E$2271:$CZ$2271='Field Check'!$C$55)*('Field Check'!$C$55&lt;&gt;"")+('Dvd Calendar'!$E$2271:$CZ$2271='Field Check'!$C$56)*('Field Check'!$C$56&lt;&gt;"")+('Dvd Calendar'!$E$2271:$CZ$2271='Field Check'!$C$57)*('Field Check'!$C$57&lt;&gt;""))*(COUNTIF('Dvd Calendar'!$E$2273:$CZ$2273,'Dvd Calendar'!$E$2266:$CZ$2266)=0)),"")))</f>
        <v/>
      </c>
      <c r="E261" s="77">
        <f>IF(E$259="","",IF($B261="","",IFERROR(SUMIFS('Dvd Calendar'!$E$2274:$CZ$2274,'Dvd Calendar'!$E$2273:$CZ$2273,"&gt;"&amp;E$258,'Dvd Calendar'!$E$2273:$CZ$2273,"&lt;="&amp;E$259)+SUMPRODUCT(('Dvd Calendar'!$E$2266:$CZ$2266&gt;E$258)*('Dvd Calendar'!$E$2266:$CZ$2266&lt;=E$259)*'Dvd Calendar'!$E$2269:$CZ$2269*(('Dvd Calendar'!$E$2271:$CZ$2271='Field Check'!$C$53)*('Field Check'!$C$53&lt;&gt;"")+('Dvd Calendar'!$E$2271:$CZ$2271='Field Check'!$C$54)*('Field Check'!$C$54&lt;&gt;"")+('Dvd Calendar'!$E$2271:$CZ$2271='Field Check'!$C$55)*('Field Check'!$C$55&lt;&gt;"")+('Dvd Calendar'!$E$2271:$CZ$2271='Field Check'!$C$56)*('Field Check'!$C$56&lt;&gt;"")+('Dvd Calendar'!$E$2271:$CZ$2271='Field Check'!$C$57)*('Field Check'!$C$57&lt;&gt;""))*(COUNTIF('Dvd Calendar'!$E$2273:$CZ$2273,'Dvd Calendar'!$E$2266:$CZ$2266)=0)),"")))</f>
        <v/>
      </c>
      <c r="F261" s="77">
        <f>IF(F$259="","",IF($B261="","",IFERROR(SUMIFS('Dvd Calendar'!$E$2274:$CZ$2274,'Dvd Calendar'!$E$2273:$CZ$2273,"&gt;"&amp;F$258,'Dvd Calendar'!$E$2273:$CZ$2273,"&lt;="&amp;F$259)+SUMPRODUCT(('Dvd Calendar'!$E$2266:$CZ$2266&gt;F$258)*('Dvd Calendar'!$E$2266:$CZ$2266&lt;=F$259)*'Dvd Calendar'!$E$2269:$CZ$2269*(('Dvd Calendar'!$E$2271:$CZ$2271='Field Check'!$C$53)*('Field Check'!$C$53&lt;&gt;"")+('Dvd Calendar'!$E$2271:$CZ$2271='Field Check'!$C$54)*('Field Check'!$C$54&lt;&gt;"")+('Dvd Calendar'!$E$2271:$CZ$2271='Field Check'!$C$55)*('Field Check'!$C$55&lt;&gt;"")+('Dvd Calendar'!$E$2271:$CZ$2271='Field Check'!$C$56)*('Field Check'!$C$56&lt;&gt;"")+('Dvd Calendar'!$E$2271:$CZ$2271='Field Check'!$C$57)*('Field Check'!$C$57&lt;&gt;""))*(COUNTIF('Dvd Calendar'!$E$2273:$CZ$2273,'Dvd Calendar'!$E$2266:$CZ$2266)=0)),"")))</f>
        <v/>
      </c>
      <c r="G261" s="77">
        <f>IF(G$259="","",IF($B261="","",IFERROR(SUMIFS('Dvd Calendar'!$E$2274:$CZ$2274,'Dvd Calendar'!$E$2273:$CZ$2273,"&gt;"&amp;G$258,'Dvd Calendar'!$E$2273:$CZ$2273,"&lt;="&amp;G$259)+SUMPRODUCT(('Dvd Calendar'!$E$2266:$CZ$2266&gt;G$258)*('Dvd Calendar'!$E$2266:$CZ$2266&lt;=G$259)*'Dvd Calendar'!$E$2269:$CZ$2269*(('Dvd Calendar'!$E$2271:$CZ$2271='Field Check'!$C$53)*('Field Check'!$C$53&lt;&gt;"")+('Dvd Calendar'!$E$2271:$CZ$2271='Field Check'!$C$54)*('Field Check'!$C$54&lt;&gt;"")+('Dvd Calendar'!$E$2271:$CZ$2271='Field Check'!$C$55)*('Field Check'!$C$55&lt;&gt;"")+('Dvd Calendar'!$E$2271:$CZ$2271='Field Check'!$C$56)*('Field Check'!$C$56&lt;&gt;"")+('Dvd Calendar'!$E$2271:$CZ$2271='Field Check'!$C$57)*('Field Check'!$C$57&lt;&gt;""))*(COUNTIF('Dvd Calendar'!$E$2273:$CZ$2273,'Dvd Calendar'!$E$2266:$CZ$2266)=0)),"")))</f>
        <v/>
      </c>
      <c r="H261" s="77">
        <f>IF(H$259="","",IF($B261="","",IFERROR(SUMIFS('Dvd Calendar'!$E$2274:$CZ$2274,'Dvd Calendar'!$E$2273:$CZ$2273,"&gt;"&amp;H$258,'Dvd Calendar'!$E$2273:$CZ$2273,"&lt;="&amp;H$259)+SUMPRODUCT(('Dvd Calendar'!$E$2266:$CZ$2266&gt;H$258)*('Dvd Calendar'!$E$2266:$CZ$2266&lt;=H$259)*'Dvd Calendar'!$E$2269:$CZ$2269*(('Dvd Calendar'!$E$2271:$CZ$2271='Field Check'!$C$53)*('Field Check'!$C$53&lt;&gt;"")+('Dvd Calendar'!$E$2271:$CZ$2271='Field Check'!$C$54)*('Field Check'!$C$54&lt;&gt;"")+('Dvd Calendar'!$E$2271:$CZ$2271='Field Check'!$C$55)*('Field Check'!$C$55&lt;&gt;"")+('Dvd Calendar'!$E$2271:$CZ$2271='Field Check'!$C$56)*('Field Check'!$C$56&lt;&gt;"")+('Dvd Calendar'!$E$2271:$CZ$2271='Field Check'!$C$57)*('Field Check'!$C$57&lt;&gt;""))*(COUNTIF('Dvd Calendar'!$E$2273:$CZ$2273,'Dvd Calendar'!$E$2266:$CZ$2266)=0)),"")))</f>
        <v/>
      </c>
      <c r="I261" s="77">
        <f>IF(I$259="","",IF($B261="","",IFERROR(SUMIFS('Dvd Calendar'!$E$2274:$CZ$2274,'Dvd Calendar'!$E$2273:$CZ$2273,"&gt;"&amp;I$258,'Dvd Calendar'!$E$2273:$CZ$2273,"&lt;="&amp;I$259)+SUMPRODUCT(('Dvd Calendar'!$E$2266:$CZ$2266&gt;I$258)*('Dvd Calendar'!$E$2266:$CZ$2266&lt;=I$259)*'Dvd Calendar'!$E$2269:$CZ$2269*(('Dvd Calendar'!$E$2271:$CZ$2271='Field Check'!$C$53)*('Field Check'!$C$53&lt;&gt;"")+('Dvd Calendar'!$E$2271:$CZ$2271='Field Check'!$C$54)*('Field Check'!$C$54&lt;&gt;"")+('Dvd Calendar'!$E$2271:$CZ$2271='Field Check'!$C$55)*('Field Check'!$C$55&lt;&gt;"")+('Dvd Calendar'!$E$2271:$CZ$2271='Field Check'!$C$56)*('Field Check'!$C$56&lt;&gt;"")+('Dvd Calendar'!$E$2271:$CZ$2271='Field Check'!$C$57)*('Field Check'!$C$57&lt;&gt;""))*(COUNTIF('Dvd Calendar'!$E$2273:$CZ$2273,'Dvd Calendar'!$E$2266:$CZ$2266)=0)),"")))</f>
        <v/>
      </c>
      <c r="J261" s="77">
        <f>IF(J$259="","",IF($B261="","",IFERROR(SUMIFS('Dvd Calendar'!$E$2274:$CZ$2274,'Dvd Calendar'!$E$2273:$CZ$2273,"&gt;"&amp;J$258,'Dvd Calendar'!$E$2273:$CZ$2273,"&lt;="&amp;J$259)+SUMPRODUCT(('Dvd Calendar'!$E$2266:$CZ$2266&gt;J$258)*('Dvd Calendar'!$E$2266:$CZ$2266&lt;=J$259)*'Dvd Calendar'!$E$2269:$CZ$2269*(('Dvd Calendar'!$E$2271:$CZ$2271='Field Check'!$C$53)*('Field Check'!$C$53&lt;&gt;"")+('Dvd Calendar'!$E$2271:$CZ$2271='Field Check'!$C$54)*('Field Check'!$C$54&lt;&gt;"")+('Dvd Calendar'!$E$2271:$CZ$2271='Field Check'!$C$55)*('Field Check'!$C$55&lt;&gt;"")+('Dvd Calendar'!$E$2271:$CZ$2271='Field Check'!$C$56)*('Field Check'!$C$56&lt;&gt;"")+('Dvd Calendar'!$E$2271:$CZ$2271='Field Check'!$C$57)*('Field Check'!$C$57&lt;&gt;""))*(COUNTIF('Dvd Calendar'!$E$2273:$CZ$2273,'Dvd Calendar'!$E$2266:$CZ$2266)=0)),"")))</f>
        <v/>
      </c>
      <c r="K261" s="77">
        <f>IF(K$259="","",IF($B261="","",IFERROR(SUMIFS('Dvd Calendar'!$E$2274:$CZ$2274,'Dvd Calendar'!$E$2273:$CZ$2273,"&gt;"&amp;K$258,'Dvd Calendar'!$E$2273:$CZ$2273,"&lt;="&amp;K$259)+SUMPRODUCT(('Dvd Calendar'!$E$2266:$CZ$2266&gt;K$258)*('Dvd Calendar'!$E$2266:$CZ$2266&lt;=K$259)*'Dvd Calendar'!$E$2269:$CZ$2269*(('Dvd Calendar'!$E$2271:$CZ$2271='Field Check'!$C$53)*('Field Check'!$C$53&lt;&gt;"")+('Dvd Calendar'!$E$2271:$CZ$2271='Field Check'!$C$54)*('Field Check'!$C$54&lt;&gt;"")+('Dvd Calendar'!$E$2271:$CZ$2271='Field Check'!$C$55)*('Field Check'!$C$55&lt;&gt;"")+('Dvd Calendar'!$E$2271:$CZ$2271='Field Check'!$C$56)*('Field Check'!$C$56&lt;&gt;"")+('Dvd Calendar'!$E$2271:$CZ$2271='Field Check'!$C$57)*('Field Check'!$C$57&lt;&gt;""))*(COUNTIF('Dvd Calendar'!$E$2273:$CZ$2273,'Dvd Calendar'!$E$2266:$CZ$2266)=0)),"")))</f>
        <v/>
      </c>
      <c r="L261" s="77">
        <f>IF(L$259="","",IF($B261="","",IFERROR(SUMIFS('Dvd Calendar'!$E$2274:$CZ$2274,'Dvd Calendar'!$E$2273:$CZ$2273,"&gt;"&amp;L$258,'Dvd Calendar'!$E$2273:$CZ$2273,"&lt;="&amp;L$259)+SUMPRODUCT(('Dvd Calendar'!$E$2266:$CZ$2266&gt;L$258)*('Dvd Calendar'!$E$2266:$CZ$2266&lt;=L$259)*'Dvd Calendar'!$E$2269:$CZ$2269*(('Dvd Calendar'!$E$2271:$CZ$2271='Field Check'!$C$53)*('Field Check'!$C$53&lt;&gt;"")+('Dvd Calendar'!$E$2271:$CZ$2271='Field Check'!$C$54)*('Field Check'!$C$54&lt;&gt;"")+('Dvd Calendar'!$E$2271:$CZ$2271='Field Check'!$C$55)*('Field Check'!$C$55&lt;&gt;"")+('Dvd Calendar'!$E$2271:$CZ$2271='Field Check'!$C$56)*('Field Check'!$C$56&lt;&gt;"")+('Dvd Calendar'!$E$2271:$CZ$2271='Field Check'!$C$57)*('Field Check'!$C$57&lt;&gt;""))*(COUNTIF('Dvd Calendar'!$E$2273:$CZ$2273,'Dvd Calendar'!$E$2266:$CZ$2266)=0)),"")))</f>
        <v/>
      </c>
      <c r="M261" s="77">
        <f>IF(M$259="","",IF($B261="","",IFERROR(SUMIFS('Dvd Calendar'!$E$2274:$CZ$2274,'Dvd Calendar'!$E$2273:$CZ$2273,"&gt;"&amp;M$258,'Dvd Calendar'!$E$2273:$CZ$2273,"&lt;="&amp;M$259)+SUMPRODUCT(('Dvd Calendar'!$E$2266:$CZ$2266&gt;M$258)*('Dvd Calendar'!$E$2266:$CZ$2266&lt;=M$259)*'Dvd Calendar'!$E$2269:$CZ$2269*(('Dvd Calendar'!$E$2271:$CZ$2271='Field Check'!$C$53)*('Field Check'!$C$53&lt;&gt;"")+('Dvd Calendar'!$E$2271:$CZ$2271='Field Check'!$C$54)*('Field Check'!$C$54&lt;&gt;"")+('Dvd Calendar'!$E$2271:$CZ$2271='Field Check'!$C$55)*('Field Check'!$C$55&lt;&gt;"")+('Dvd Calendar'!$E$2271:$CZ$2271='Field Check'!$C$56)*('Field Check'!$C$56&lt;&gt;"")+('Dvd Calendar'!$E$2271:$CZ$2271='Field Check'!$C$57)*('Field Check'!$C$57&lt;&gt;""))*(COUNTIF('Dvd Calendar'!$E$2273:$CZ$2273,'Dvd Calendar'!$E$2266:$CZ$2266)=0)),"")))</f>
        <v/>
      </c>
      <c r="N261" s="77">
        <f>IF(N$259="","",IF($B261="","",IFERROR(SUMIFS('Dvd Calendar'!$E$2274:$CZ$2274,'Dvd Calendar'!$E$2273:$CZ$2273,"&gt;"&amp;N$258,'Dvd Calendar'!$E$2273:$CZ$2273,"&lt;="&amp;N$259)+SUMPRODUCT(('Dvd Calendar'!$E$2266:$CZ$2266&gt;N$258)*('Dvd Calendar'!$E$2266:$CZ$2266&lt;=N$259)*'Dvd Calendar'!$E$2269:$CZ$2269*(('Dvd Calendar'!$E$2271:$CZ$2271='Field Check'!$C$53)*('Field Check'!$C$53&lt;&gt;"")+('Dvd Calendar'!$E$2271:$CZ$2271='Field Check'!$C$54)*('Field Check'!$C$54&lt;&gt;"")+('Dvd Calendar'!$E$2271:$CZ$2271='Field Check'!$C$55)*('Field Check'!$C$55&lt;&gt;"")+('Dvd Calendar'!$E$2271:$CZ$2271='Field Check'!$C$56)*('Field Check'!$C$56&lt;&gt;"")+('Dvd Calendar'!$E$2271:$CZ$2271='Field Check'!$C$57)*('Field Check'!$C$57&lt;&gt;""))*(COUNTIF('Dvd Calendar'!$E$2273:$CZ$2273,'Dvd Calendar'!$E$2266:$CZ$2266)=0)),"")))</f>
        <v/>
      </c>
      <c r="O261" s="77">
        <f>IF(O$259="","",IF($B261="","",IFERROR(SUMIFS('Dvd Calendar'!$E$2274:$CZ$2274,'Dvd Calendar'!$E$2273:$CZ$2273,"&gt;"&amp;O$258,'Dvd Calendar'!$E$2273:$CZ$2273,"&lt;="&amp;O$259)+SUMPRODUCT(('Dvd Calendar'!$E$2266:$CZ$2266&gt;O$258)*('Dvd Calendar'!$E$2266:$CZ$2266&lt;=O$259)*'Dvd Calendar'!$E$2269:$CZ$2269*(('Dvd Calendar'!$E$2271:$CZ$2271='Field Check'!$C$53)*('Field Check'!$C$53&lt;&gt;"")+('Dvd Calendar'!$E$2271:$CZ$2271='Field Check'!$C$54)*('Field Check'!$C$54&lt;&gt;"")+('Dvd Calendar'!$E$2271:$CZ$2271='Field Check'!$C$55)*('Field Check'!$C$55&lt;&gt;"")+('Dvd Calendar'!$E$2271:$CZ$2271='Field Check'!$C$56)*('Field Check'!$C$56&lt;&gt;"")+('Dvd Calendar'!$E$2271:$CZ$2271='Field Check'!$C$57)*('Field Check'!$C$57&lt;&gt;""))*(COUNTIF('Dvd Calendar'!$E$2273:$CZ$2273,'Dvd Calendar'!$E$2266:$CZ$2266)=0)),"")))</f>
        <v/>
      </c>
      <c r="P261" s="77">
        <f>IF(P$259="","",IF($B261="","",IFERROR(SUMIFS('Dvd Calendar'!$E$2274:$CZ$2274,'Dvd Calendar'!$E$2273:$CZ$2273,"&gt;"&amp;P$258,'Dvd Calendar'!$E$2273:$CZ$2273,"&lt;="&amp;P$259)+SUMPRODUCT(('Dvd Calendar'!$E$2266:$CZ$2266&gt;P$258)*('Dvd Calendar'!$E$2266:$CZ$2266&lt;=P$259)*'Dvd Calendar'!$E$2269:$CZ$2269*(('Dvd Calendar'!$E$2271:$CZ$2271='Field Check'!$C$53)*('Field Check'!$C$53&lt;&gt;"")+('Dvd Calendar'!$E$2271:$CZ$2271='Field Check'!$C$54)*('Field Check'!$C$54&lt;&gt;"")+('Dvd Calendar'!$E$2271:$CZ$2271='Field Check'!$C$55)*('Field Check'!$C$55&lt;&gt;"")+('Dvd Calendar'!$E$2271:$CZ$2271='Field Check'!$C$56)*('Field Check'!$C$56&lt;&gt;"")+('Dvd Calendar'!$E$2271:$CZ$2271='Field Check'!$C$57)*('Field Check'!$C$57&lt;&gt;""))*(COUNTIF('Dvd Calendar'!$E$2273:$CZ$2273,'Dvd Calendar'!$E$2266:$CZ$2266)=0)),"")))</f>
        <v/>
      </c>
      <c r="Q261" s="77">
        <f>IF(Q$259="","",IF($B261="","",IFERROR(SUMIFS('Dvd Calendar'!$E$2274:$CZ$2274,'Dvd Calendar'!$E$2273:$CZ$2273,"&gt;"&amp;Q$258,'Dvd Calendar'!$E$2273:$CZ$2273,"&lt;="&amp;Q$259)+SUMPRODUCT(('Dvd Calendar'!$E$2266:$CZ$2266&gt;Q$258)*('Dvd Calendar'!$E$2266:$CZ$2266&lt;=Q$259)*'Dvd Calendar'!$E$2269:$CZ$2269*(('Dvd Calendar'!$E$2271:$CZ$2271='Field Check'!$C$53)*('Field Check'!$C$53&lt;&gt;"")+('Dvd Calendar'!$E$2271:$CZ$2271='Field Check'!$C$54)*('Field Check'!$C$54&lt;&gt;"")+('Dvd Calendar'!$E$2271:$CZ$2271='Field Check'!$C$55)*('Field Check'!$C$55&lt;&gt;"")+('Dvd Calendar'!$E$2271:$CZ$2271='Field Check'!$C$56)*('Field Check'!$C$56&lt;&gt;"")+('Dvd Calendar'!$E$2271:$CZ$2271='Field Check'!$C$57)*('Field Check'!$C$57&lt;&gt;""))*(COUNTIF('Dvd Calendar'!$E$2273:$CZ$2273,'Dvd Calendar'!$E$2266:$CZ$2266)=0)),"")))</f>
        <v/>
      </c>
      <c r="R261" s="77">
        <f>IF(R$259="","",IF($B261="","",IFERROR(SUMIFS('Dvd Calendar'!$E$2274:$CZ$2274,'Dvd Calendar'!$E$2273:$CZ$2273,"&gt;"&amp;R$258,'Dvd Calendar'!$E$2273:$CZ$2273,"&lt;="&amp;R$259)+SUMPRODUCT(('Dvd Calendar'!$E$2266:$CZ$2266&gt;R$258)*('Dvd Calendar'!$E$2266:$CZ$2266&lt;=R$259)*'Dvd Calendar'!$E$2269:$CZ$2269*(('Dvd Calendar'!$E$2271:$CZ$2271='Field Check'!$C$53)*('Field Check'!$C$53&lt;&gt;"")+('Dvd Calendar'!$E$2271:$CZ$2271='Field Check'!$C$54)*('Field Check'!$C$54&lt;&gt;"")+('Dvd Calendar'!$E$2271:$CZ$2271='Field Check'!$C$55)*('Field Check'!$C$55&lt;&gt;"")+('Dvd Calendar'!$E$2271:$CZ$2271='Field Check'!$C$56)*('Field Check'!$C$56&lt;&gt;"")+('Dvd Calendar'!$E$2271:$CZ$2271='Field Check'!$C$57)*('Field Check'!$C$57&lt;&gt;""))*(COUNTIF('Dvd Calendar'!$E$2273:$CZ$2273,'Dvd Calendar'!$E$2266:$CZ$2266)=0)),"")))</f>
        <v/>
      </c>
    </row>
    <row r="262">
      <c r="B262" s="126">
        <f>IF(MXAU!$C$7="","",MXAU!$C$7)</f>
        <v/>
      </c>
      <c r="C262" s="77">
        <f>IF(C$259="","",IF($B262="","",IFERROR(SUMIFS('Dvd Calendar'!$E$2285:$CZ$2285,'Dvd Calendar'!$E$2284:$CZ$2284,"&gt;"&amp;C$258,'Dvd Calendar'!$E$2284:$CZ$2284,"&lt;="&amp;C$259)+SUMPRODUCT(('Dvd Calendar'!$E$2277:$CZ$2277&gt;C$258)*('Dvd Calendar'!$E$2277:$CZ$2277&lt;=C$259)*'Dvd Calendar'!$E$2280:$CZ$2280*(('Dvd Calendar'!$E$2282:$CZ$2282='Field Check'!$C$53)*('Field Check'!$C$53&lt;&gt;"")+('Dvd Calendar'!$E$2282:$CZ$2282='Field Check'!$C$54)*('Field Check'!$C$54&lt;&gt;"")+('Dvd Calendar'!$E$2282:$CZ$2282='Field Check'!$C$55)*('Field Check'!$C$55&lt;&gt;"")+('Dvd Calendar'!$E$2282:$CZ$2282='Field Check'!$C$56)*('Field Check'!$C$56&lt;&gt;"")+('Dvd Calendar'!$E$2282:$CZ$2282='Field Check'!$C$57)*('Field Check'!$C$57&lt;&gt;""))*(COUNTIF('Dvd Calendar'!$E$2284:$CZ$2284,'Dvd Calendar'!$E$2277:$CZ$2277)=0)),"")))</f>
        <v/>
      </c>
      <c r="D262" s="77">
        <f>IF(D$259="","",IF($B262="","",IFERROR(SUMIFS('Dvd Calendar'!$E$2285:$CZ$2285,'Dvd Calendar'!$E$2284:$CZ$2284,"&gt;"&amp;D$258,'Dvd Calendar'!$E$2284:$CZ$2284,"&lt;="&amp;D$259)+SUMPRODUCT(('Dvd Calendar'!$E$2277:$CZ$2277&gt;D$258)*('Dvd Calendar'!$E$2277:$CZ$2277&lt;=D$259)*'Dvd Calendar'!$E$2280:$CZ$2280*(('Dvd Calendar'!$E$2282:$CZ$2282='Field Check'!$C$53)*('Field Check'!$C$53&lt;&gt;"")+('Dvd Calendar'!$E$2282:$CZ$2282='Field Check'!$C$54)*('Field Check'!$C$54&lt;&gt;"")+('Dvd Calendar'!$E$2282:$CZ$2282='Field Check'!$C$55)*('Field Check'!$C$55&lt;&gt;"")+('Dvd Calendar'!$E$2282:$CZ$2282='Field Check'!$C$56)*('Field Check'!$C$56&lt;&gt;"")+('Dvd Calendar'!$E$2282:$CZ$2282='Field Check'!$C$57)*('Field Check'!$C$57&lt;&gt;""))*(COUNTIF('Dvd Calendar'!$E$2284:$CZ$2284,'Dvd Calendar'!$E$2277:$CZ$2277)=0)),"")))</f>
        <v/>
      </c>
      <c r="E262" s="77">
        <f>IF(E$259="","",IF($B262="","",IFERROR(SUMIFS('Dvd Calendar'!$E$2285:$CZ$2285,'Dvd Calendar'!$E$2284:$CZ$2284,"&gt;"&amp;E$258,'Dvd Calendar'!$E$2284:$CZ$2284,"&lt;="&amp;E$259)+SUMPRODUCT(('Dvd Calendar'!$E$2277:$CZ$2277&gt;E$258)*('Dvd Calendar'!$E$2277:$CZ$2277&lt;=E$259)*'Dvd Calendar'!$E$2280:$CZ$2280*(('Dvd Calendar'!$E$2282:$CZ$2282='Field Check'!$C$53)*('Field Check'!$C$53&lt;&gt;"")+('Dvd Calendar'!$E$2282:$CZ$2282='Field Check'!$C$54)*('Field Check'!$C$54&lt;&gt;"")+('Dvd Calendar'!$E$2282:$CZ$2282='Field Check'!$C$55)*('Field Check'!$C$55&lt;&gt;"")+('Dvd Calendar'!$E$2282:$CZ$2282='Field Check'!$C$56)*('Field Check'!$C$56&lt;&gt;"")+('Dvd Calendar'!$E$2282:$CZ$2282='Field Check'!$C$57)*('Field Check'!$C$57&lt;&gt;""))*(COUNTIF('Dvd Calendar'!$E$2284:$CZ$2284,'Dvd Calendar'!$E$2277:$CZ$2277)=0)),"")))</f>
        <v/>
      </c>
      <c r="F262" s="77">
        <f>IF(F$259="","",IF($B262="","",IFERROR(SUMIFS('Dvd Calendar'!$E$2285:$CZ$2285,'Dvd Calendar'!$E$2284:$CZ$2284,"&gt;"&amp;F$258,'Dvd Calendar'!$E$2284:$CZ$2284,"&lt;="&amp;F$259)+SUMPRODUCT(('Dvd Calendar'!$E$2277:$CZ$2277&gt;F$258)*('Dvd Calendar'!$E$2277:$CZ$2277&lt;=F$259)*'Dvd Calendar'!$E$2280:$CZ$2280*(('Dvd Calendar'!$E$2282:$CZ$2282='Field Check'!$C$53)*('Field Check'!$C$53&lt;&gt;"")+('Dvd Calendar'!$E$2282:$CZ$2282='Field Check'!$C$54)*('Field Check'!$C$54&lt;&gt;"")+('Dvd Calendar'!$E$2282:$CZ$2282='Field Check'!$C$55)*('Field Check'!$C$55&lt;&gt;"")+('Dvd Calendar'!$E$2282:$CZ$2282='Field Check'!$C$56)*('Field Check'!$C$56&lt;&gt;"")+('Dvd Calendar'!$E$2282:$CZ$2282='Field Check'!$C$57)*('Field Check'!$C$57&lt;&gt;""))*(COUNTIF('Dvd Calendar'!$E$2284:$CZ$2284,'Dvd Calendar'!$E$2277:$CZ$2277)=0)),"")))</f>
        <v/>
      </c>
      <c r="G262" s="77">
        <f>IF(G$259="","",IF($B262="","",IFERROR(SUMIFS('Dvd Calendar'!$E$2285:$CZ$2285,'Dvd Calendar'!$E$2284:$CZ$2284,"&gt;"&amp;G$258,'Dvd Calendar'!$E$2284:$CZ$2284,"&lt;="&amp;G$259)+SUMPRODUCT(('Dvd Calendar'!$E$2277:$CZ$2277&gt;G$258)*('Dvd Calendar'!$E$2277:$CZ$2277&lt;=G$259)*'Dvd Calendar'!$E$2280:$CZ$2280*(('Dvd Calendar'!$E$2282:$CZ$2282='Field Check'!$C$53)*('Field Check'!$C$53&lt;&gt;"")+('Dvd Calendar'!$E$2282:$CZ$2282='Field Check'!$C$54)*('Field Check'!$C$54&lt;&gt;"")+('Dvd Calendar'!$E$2282:$CZ$2282='Field Check'!$C$55)*('Field Check'!$C$55&lt;&gt;"")+('Dvd Calendar'!$E$2282:$CZ$2282='Field Check'!$C$56)*('Field Check'!$C$56&lt;&gt;"")+('Dvd Calendar'!$E$2282:$CZ$2282='Field Check'!$C$57)*('Field Check'!$C$57&lt;&gt;""))*(COUNTIF('Dvd Calendar'!$E$2284:$CZ$2284,'Dvd Calendar'!$E$2277:$CZ$2277)=0)),"")))</f>
        <v/>
      </c>
      <c r="H262" s="77">
        <f>IF(H$259="","",IF($B262="","",IFERROR(SUMIFS('Dvd Calendar'!$E$2285:$CZ$2285,'Dvd Calendar'!$E$2284:$CZ$2284,"&gt;"&amp;H$258,'Dvd Calendar'!$E$2284:$CZ$2284,"&lt;="&amp;H$259)+SUMPRODUCT(('Dvd Calendar'!$E$2277:$CZ$2277&gt;H$258)*('Dvd Calendar'!$E$2277:$CZ$2277&lt;=H$259)*'Dvd Calendar'!$E$2280:$CZ$2280*(('Dvd Calendar'!$E$2282:$CZ$2282='Field Check'!$C$53)*('Field Check'!$C$53&lt;&gt;"")+('Dvd Calendar'!$E$2282:$CZ$2282='Field Check'!$C$54)*('Field Check'!$C$54&lt;&gt;"")+('Dvd Calendar'!$E$2282:$CZ$2282='Field Check'!$C$55)*('Field Check'!$C$55&lt;&gt;"")+('Dvd Calendar'!$E$2282:$CZ$2282='Field Check'!$C$56)*('Field Check'!$C$56&lt;&gt;"")+('Dvd Calendar'!$E$2282:$CZ$2282='Field Check'!$C$57)*('Field Check'!$C$57&lt;&gt;""))*(COUNTIF('Dvd Calendar'!$E$2284:$CZ$2284,'Dvd Calendar'!$E$2277:$CZ$2277)=0)),"")))</f>
        <v/>
      </c>
      <c r="I262" s="77">
        <f>IF(I$259="","",IF($B262="","",IFERROR(SUMIFS('Dvd Calendar'!$E$2285:$CZ$2285,'Dvd Calendar'!$E$2284:$CZ$2284,"&gt;"&amp;I$258,'Dvd Calendar'!$E$2284:$CZ$2284,"&lt;="&amp;I$259)+SUMPRODUCT(('Dvd Calendar'!$E$2277:$CZ$2277&gt;I$258)*('Dvd Calendar'!$E$2277:$CZ$2277&lt;=I$259)*'Dvd Calendar'!$E$2280:$CZ$2280*(('Dvd Calendar'!$E$2282:$CZ$2282='Field Check'!$C$53)*('Field Check'!$C$53&lt;&gt;"")+('Dvd Calendar'!$E$2282:$CZ$2282='Field Check'!$C$54)*('Field Check'!$C$54&lt;&gt;"")+('Dvd Calendar'!$E$2282:$CZ$2282='Field Check'!$C$55)*('Field Check'!$C$55&lt;&gt;"")+('Dvd Calendar'!$E$2282:$CZ$2282='Field Check'!$C$56)*('Field Check'!$C$56&lt;&gt;"")+('Dvd Calendar'!$E$2282:$CZ$2282='Field Check'!$C$57)*('Field Check'!$C$57&lt;&gt;""))*(COUNTIF('Dvd Calendar'!$E$2284:$CZ$2284,'Dvd Calendar'!$E$2277:$CZ$2277)=0)),"")))</f>
        <v/>
      </c>
      <c r="J262" s="77">
        <f>IF(J$259="","",IF($B262="","",IFERROR(SUMIFS('Dvd Calendar'!$E$2285:$CZ$2285,'Dvd Calendar'!$E$2284:$CZ$2284,"&gt;"&amp;J$258,'Dvd Calendar'!$E$2284:$CZ$2284,"&lt;="&amp;J$259)+SUMPRODUCT(('Dvd Calendar'!$E$2277:$CZ$2277&gt;J$258)*('Dvd Calendar'!$E$2277:$CZ$2277&lt;=J$259)*'Dvd Calendar'!$E$2280:$CZ$2280*(('Dvd Calendar'!$E$2282:$CZ$2282='Field Check'!$C$53)*('Field Check'!$C$53&lt;&gt;"")+('Dvd Calendar'!$E$2282:$CZ$2282='Field Check'!$C$54)*('Field Check'!$C$54&lt;&gt;"")+('Dvd Calendar'!$E$2282:$CZ$2282='Field Check'!$C$55)*('Field Check'!$C$55&lt;&gt;"")+('Dvd Calendar'!$E$2282:$CZ$2282='Field Check'!$C$56)*('Field Check'!$C$56&lt;&gt;"")+('Dvd Calendar'!$E$2282:$CZ$2282='Field Check'!$C$57)*('Field Check'!$C$57&lt;&gt;""))*(COUNTIF('Dvd Calendar'!$E$2284:$CZ$2284,'Dvd Calendar'!$E$2277:$CZ$2277)=0)),"")))</f>
        <v/>
      </c>
      <c r="K262" s="77">
        <f>IF(K$259="","",IF($B262="","",IFERROR(SUMIFS('Dvd Calendar'!$E$2285:$CZ$2285,'Dvd Calendar'!$E$2284:$CZ$2284,"&gt;"&amp;K$258,'Dvd Calendar'!$E$2284:$CZ$2284,"&lt;="&amp;K$259)+SUMPRODUCT(('Dvd Calendar'!$E$2277:$CZ$2277&gt;K$258)*('Dvd Calendar'!$E$2277:$CZ$2277&lt;=K$259)*'Dvd Calendar'!$E$2280:$CZ$2280*(('Dvd Calendar'!$E$2282:$CZ$2282='Field Check'!$C$53)*('Field Check'!$C$53&lt;&gt;"")+('Dvd Calendar'!$E$2282:$CZ$2282='Field Check'!$C$54)*('Field Check'!$C$54&lt;&gt;"")+('Dvd Calendar'!$E$2282:$CZ$2282='Field Check'!$C$55)*('Field Check'!$C$55&lt;&gt;"")+('Dvd Calendar'!$E$2282:$CZ$2282='Field Check'!$C$56)*('Field Check'!$C$56&lt;&gt;"")+('Dvd Calendar'!$E$2282:$CZ$2282='Field Check'!$C$57)*('Field Check'!$C$57&lt;&gt;""))*(COUNTIF('Dvd Calendar'!$E$2284:$CZ$2284,'Dvd Calendar'!$E$2277:$CZ$2277)=0)),"")))</f>
        <v/>
      </c>
      <c r="L262" s="77">
        <f>IF(L$259="","",IF($B262="","",IFERROR(SUMIFS('Dvd Calendar'!$E$2285:$CZ$2285,'Dvd Calendar'!$E$2284:$CZ$2284,"&gt;"&amp;L$258,'Dvd Calendar'!$E$2284:$CZ$2284,"&lt;="&amp;L$259)+SUMPRODUCT(('Dvd Calendar'!$E$2277:$CZ$2277&gt;L$258)*('Dvd Calendar'!$E$2277:$CZ$2277&lt;=L$259)*'Dvd Calendar'!$E$2280:$CZ$2280*(('Dvd Calendar'!$E$2282:$CZ$2282='Field Check'!$C$53)*('Field Check'!$C$53&lt;&gt;"")+('Dvd Calendar'!$E$2282:$CZ$2282='Field Check'!$C$54)*('Field Check'!$C$54&lt;&gt;"")+('Dvd Calendar'!$E$2282:$CZ$2282='Field Check'!$C$55)*('Field Check'!$C$55&lt;&gt;"")+('Dvd Calendar'!$E$2282:$CZ$2282='Field Check'!$C$56)*('Field Check'!$C$56&lt;&gt;"")+('Dvd Calendar'!$E$2282:$CZ$2282='Field Check'!$C$57)*('Field Check'!$C$57&lt;&gt;""))*(COUNTIF('Dvd Calendar'!$E$2284:$CZ$2284,'Dvd Calendar'!$E$2277:$CZ$2277)=0)),"")))</f>
        <v/>
      </c>
      <c r="M262" s="77">
        <f>IF(M$259="","",IF($B262="","",IFERROR(SUMIFS('Dvd Calendar'!$E$2285:$CZ$2285,'Dvd Calendar'!$E$2284:$CZ$2284,"&gt;"&amp;M$258,'Dvd Calendar'!$E$2284:$CZ$2284,"&lt;="&amp;M$259)+SUMPRODUCT(('Dvd Calendar'!$E$2277:$CZ$2277&gt;M$258)*('Dvd Calendar'!$E$2277:$CZ$2277&lt;=M$259)*'Dvd Calendar'!$E$2280:$CZ$2280*(('Dvd Calendar'!$E$2282:$CZ$2282='Field Check'!$C$53)*('Field Check'!$C$53&lt;&gt;"")+('Dvd Calendar'!$E$2282:$CZ$2282='Field Check'!$C$54)*('Field Check'!$C$54&lt;&gt;"")+('Dvd Calendar'!$E$2282:$CZ$2282='Field Check'!$C$55)*('Field Check'!$C$55&lt;&gt;"")+('Dvd Calendar'!$E$2282:$CZ$2282='Field Check'!$C$56)*('Field Check'!$C$56&lt;&gt;"")+('Dvd Calendar'!$E$2282:$CZ$2282='Field Check'!$C$57)*('Field Check'!$C$57&lt;&gt;""))*(COUNTIF('Dvd Calendar'!$E$2284:$CZ$2284,'Dvd Calendar'!$E$2277:$CZ$2277)=0)),"")))</f>
        <v/>
      </c>
      <c r="N262" s="77">
        <f>IF(N$259="","",IF($B262="","",IFERROR(SUMIFS('Dvd Calendar'!$E$2285:$CZ$2285,'Dvd Calendar'!$E$2284:$CZ$2284,"&gt;"&amp;N$258,'Dvd Calendar'!$E$2284:$CZ$2284,"&lt;="&amp;N$259)+SUMPRODUCT(('Dvd Calendar'!$E$2277:$CZ$2277&gt;N$258)*('Dvd Calendar'!$E$2277:$CZ$2277&lt;=N$259)*'Dvd Calendar'!$E$2280:$CZ$2280*(('Dvd Calendar'!$E$2282:$CZ$2282='Field Check'!$C$53)*('Field Check'!$C$53&lt;&gt;"")+('Dvd Calendar'!$E$2282:$CZ$2282='Field Check'!$C$54)*('Field Check'!$C$54&lt;&gt;"")+('Dvd Calendar'!$E$2282:$CZ$2282='Field Check'!$C$55)*('Field Check'!$C$55&lt;&gt;"")+('Dvd Calendar'!$E$2282:$CZ$2282='Field Check'!$C$56)*('Field Check'!$C$56&lt;&gt;"")+('Dvd Calendar'!$E$2282:$CZ$2282='Field Check'!$C$57)*('Field Check'!$C$57&lt;&gt;""))*(COUNTIF('Dvd Calendar'!$E$2284:$CZ$2284,'Dvd Calendar'!$E$2277:$CZ$2277)=0)),"")))</f>
        <v/>
      </c>
      <c r="O262" s="77">
        <f>IF(O$259="","",IF($B262="","",IFERROR(SUMIFS('Dvd Calendar'!$E$2285:$CZ$2285,'Dvd Calendar'!$E$2284:$CZ$2284,"&gt;"&amp;O$258,'Dvd Calendar'!$E$2284:$CZ$2284,"&lt;="&amp;O$259)+SUMPRODUCT(('Dvd Calendar'!$E$2277:$CZ$2277&gt;O$258)*('Dvd Calendar'!$E$2277:$CZ$2277&lt;=O$259)*'Dvd Calendar'!$E$2280:$CZ$2280*(('Dvd Calendar'!$E$2282:$CZ$2282='Field Check'!$C$53)*('Field Check'!$C$53&lt;&gt;"")+('Dvd Calendar'!$E$2282:$CZ$2282='Field Check'!$C$54)*('Field Check'!$C$54&lt;&gt;"")+('Dvd Calendar'!$E$2282:$CZ$2282='Field Check'!$C$55)*('Field Check'!$C$55&lt;&gt;"")+('Dvd Calendar'!$E$2282:$CZ$2282='Field Check'!$C$56)*('Field Check'!$C$56&lt;&gt;"")+('Dvd Calendar'!$E$2282:$CZ$2282='Field Check'!$C$57)*('Field Check'!$C$57&lt;&gt;""))*(COUNTIF('Dvd Calendar'!$E$2284:$CZ$2284,'Dvd Calendar'!$E$2277:$CZ$2277)=0)),"")))</f>
        <v/>
      </c>
      <c r="P262" s="77">
        <f>IF(P$259="","",IF($B262="","",IFERROR(SUMIFS('Dvd Calendar'!$E$2285:$CZ$2285,'Dvd Calendar'!$E$2284:$CZ$2284,"&gt;"&amp;P$258,'Dvd Calendar'!$E$2284:$CZ$2284,"&lt;="&amp;P$259)+SUMPRODUCT(('Dvd Calendar'!$E$2277:$CZ$2277&gt;P$258)*('Dvd Calendar'!$E$2277:$CZ$2277&lt;=P$259)*'Dvd Calendar'!$E$2280:$CZ$2280*(('Dvd Calendar'!$E$2282:$CZ$2282='Field Check'!$C$53)*('Field Check'!$C$53&lt;&gt;"")+('Dvd Calendar'!$E$2282:$CZ$2282='Field Check'!$C$54)*('Field Check'!$C$54&lt;&gt;"")+('Dvd Calendar'!$E$2282:$CZ$2282='Field Check'!$C$55)*('Field Check'!$C$55&lt;&gt;"")+('Dvd Calendar'!$E$2282:$CZ$2282='Field Check'!$C$56)*('Field Check'!$C$56&lt;&gt;"")+('Dvd Calendar'!$E$2282:$CZ$2282='Field Check'!$C$57)*('Field Check'!$C$57&lt;&gt;""))*(COUNTIF('Dvd Calendar'!$E$2284:$CZ$2284,'Dvd Calendar'!$E$2277:$CZ$2277)=0)),"")))</f>
        <v/>
      </c>
      <c r="Q262" s="77">
        <f>IF(Q$259="","",IF($B262="","",IFERROR(SUMIFS('Dvd Calendar'!$E$2285:$CZ$2285,'Dvd Calendar'!$E$2284:$CZ$2284,"&gt;"&amp;Q$258,'Dvd Calendar'!$E$2284:$CZ$2284,"&lt;="&amp;Q$259)+SUMPRODUCT(('Dvd Calendar'!$E$2277:$CZ$2277&gt;Q$258)*('Dvd Calendar'!$E$2277:$CZ$2277&lt;=Q$259)*'Dvd Calendar'!$E$2280:$CZ$2280*(('Dvd Calendar'!$E$2282:$CZ$2282='Field Check'!$C$53)*('Field Check'!$C$53&lt;&gt;"")+('Dvd Calendar'!$E$2282:$CZ$2282='Field Check'!$C$54)*('Field Check'!$C$54&lt;&gt;"")+('Dvd Calendar'!$E$2282:$CZ$2282='Field Check'!$C$55)*('Field Check'!$C$55&lt;&gt;"")+('Dvd Calendar'!$E$2282:$CZ$2282='Field Check'!$C$56)*('Field Check'!$C$56&lt;&gt;"")+('Dvd Calendar'!$E$2282:$CZ$2282='Field Check'!$C$57)*('Field Check'!$C$57&lt;&gt;""))*(COUNTIF('Dvd Calendar'!$E$2284:$CZ$2284,'Dvd Calendar'!$E$2277:$CZ$2277)=0)),"")))</f>
        <v/>
      </c>
      <c r="R262" s="77">
        <f>IF(R$259="","",IF($B262="","",IFERROR(SUMIFS('Dvd Calendar'!$E$2285:$CZ$2285,'Dvd Calendar'!$E$2284:$CZ$2284,"&gt;"&amp;R$258,'Dvd Calendar'!$E$2284:$CZ$2284,"&lt;="&amp;R$259)+SUMPRODUCT(('Dvd Calendar'!$E$2277:$CZ$2277&gt;R$258)*('Dvd Calendar'!$E$2277:$CZ$2277&lt;=R$259)*'Dvd Calendar'!$E$2280:$CZ$2280*(('Dvd Calendar'!$E$2282:$CZ$2282='Field Check'!$C$53)*('Field Check'!$C$53&lt;&gt;"")+('Dvd Calendar'!$E$2282:$CZ$2282='Field Check'!$C$54)*('Field Check'!$C$54&lt;&gt;"")+('Dvd Calendar'!$E$2282:$CZ$2282='Field Check'!$C$55)*('Field Check'!$C$55&lt;&gt;"")+('Dvd Calendar'!$E$2282:$CZ$2282='Field Check'!$C$56)*('Field Check'!$C$56&lt;&gt;"")+('Dvd Calendar'!$E$2282:$CZ$2282='Field Check'!$C$57)*('Field Check'!$C$57&lt;&gt;""))*(COUNTIF('Dvd Calendar'!$E$2284:$CZ$2284,'Dvd Calendar'!$E$2277:$CZ$2277)=0)),"")))</f>
        <v/>
      </c>
    </row>
    <row r="263">
      <c r="B263" s="126">
        <f>IF(MXAU!$C$8="","",MXAU!$C$8)</f>
        <v/>
      </c>
      <c r="C263" s="77">
        <f>IF(C$259="","",IF($B263="","",IFERROR(SUMIFS('Dvd Calendar'!$E$2296:$CZ$2296,'Dvd Calendar'!$E$2295:$CZ$2295,"&gt;"&amp;C$258,'Dvd Calendar'!$E$2295:$CZ$2295,"&lt;="&amp;C$259)+SUMPRODUCT(('Dvd Calendar'!$E$2288:$CZ$2288&gt;C$258)*('Dvd Calendar'!$E$2288:$CZ$2288&lt;=C$259)*'Dvd Calendar'!$E$2291:$CZ$2291*(('Dvd Calendar'!$E$2293:$CZ$2293='Field Check'!$C$53)*('Field Check'!$C$53&lt;&gt;"")+('Dvd Calendar'!$E$2293:$CZ$2293='Field Check'!$C$54)*('Field Check'!$C$54&lt;&gt;"")+('Dvd Calendar'!$E$2293:$CZ$2293='Field Check'!$C$55)*('Field Check'!$C$55&lt;&gt;"")+('Dvd Calendar'!$E$2293:$CZ$2293='Field Check'!$C$56)*('Field Check'!$C$56&lt;&gt;"")+('Dvd Calendar'!$E$2293:$CZ$2293='Field Check'!$C$57)*('Field Check'!$C$57&lt;&gt;""))*(COUNTIF('Dvd Calendar'!$E$2295:$CZ$2295,'Dvd Calendar'!$E$2288:$CZ$2288)=0)),"")))</f>
        <v/>
      </c>
      <c r="D263" s="77">
        <f>IF(D$259="","",IF($B263="","",IFERROR(SUMIFS('Dvd Calendar'!$E$2296:$CZ$2296,'Dvd Calendar'!$E$2295:$CZ$2295,"&gt;"&amp;D$258,'Dvd Calendar'!$E$2295:$CZ$2295,"&lt;="&amp;D$259)+SUMPRODUCT(('Dvd Calendar'!$E$2288:$CZ$2288&gt;D$258)*('Dvd Calendar'!$E$2288:$CZ$2288&lt;=D$259)*'Dvd Calendar'!$E$2291:$CZ$2291*(('Dvd Calendar'!$E$2293:$CZ$2293='Field Check'!$C$53)*('Field Check'!$C$53&lt;&gt;"")+('Dvd Calendar'!$E$2293:$CZ$2293='Field Check'!$C$54)*('Field Check'!$C$54&lt;&gt;"")+('Dvd Calendar'!$E$2293:$CZ$2293='Field Check'!$C$55)*('Field Check'!$C$55&lt;&gt;"")+('Dvd Calendar'!$E$2293:$CZ$2293='Field Check'!$C$56)*('Field Check'!$C$56&lt;&gt;"")+('Dvd Calendar'!$E$2293:$CZ$2293='Field Check'!$C$57)*('Field Check'!$C$57&lt;&gt;""))*(COUNTIF('Dvd Calendar'!$E$2295:$CZ$2295,'Dvd Calendar'!$E$2288:$CZ$2288)=0)),"")))</f>
        <v/>
      </c>
      <c r="E263" s="77">
        <f>IF(E$259="","",IF($B263="","",IFERROR(SUMIFS('Dvd Calendar'!$E$2296:$CZ$2296,'Dvd Calendar'!$E$2295:$CZ$2295,"&gt;"&amp;E$258,'Dvd Calendar'!$E$2295:$CZ$2295,"&lt;="&amp;E$259)+SUMPRODUCT(('Dvd Calendar'!$E$2288:$CZ$2288&gt;E$258)*('Dvd Calendar'!$E$2288:$CZ$2288&lt;=E$259)*'Dvd Calendar'!$E$2291:$CZ$2291*(('Dvd Calendar'!$E$2293:$CZ$2293='Field Check'!$C$53)*('Field Check'!$C$53&lt;&gt;"")+('Dvd Calendar'!$E$2293:$CZ$2293='Field Check'!$C$54)*('Field Check'!$C$54&lt;&gt;"")+('Dvd Calendar'!$E$2293:$CZ$2293='Field Check'!$C$55)*('Field Check'!$C$55&lt;&gt;"")+('Dvd Calendar'!$E$2293:$CZ$2293='Field Check'!$C$56)*('Field Check'!$C$56&lt;&gt;"")+('Dvd Calendar'!$E$2293:$CZ$2293='Field Check'!$C$57)*('Field Check'!$C$57&lt;&gt;""))*(COUNTIF('Dvd Calendar'!$E$2295:$CZ$2295,'Dvd Calendar'!$E$2288:$CZ$2288)=0)),"")))</f>
        <v/>
      </c>
      <c r="F263" s="77">
        <f>IF(F$259="","",IF($B263="","",IFERROR(SUMIFS('Dvd Calendar'!$E$2296:$CZ$2296,'Dvd Calendar'!$E$2295:$CZ$2295,"&gt;"&amp;F$258,'Dvd Calendar'!$E$2295:$CZ$2295,"&lt;="&amp;F$259)+SUMPRODUCT(('Dvd Calendar'!$E$2288:$CZ$2288&gt;F$258)*('Dvd Calendar'!$E$2288:$CZ$2288&lt;=F$259)*'Dvd Calendar'!$E$2291:$CZ$2291*(('Dvd Calendar'!$E$2293:$CZ$2293='Field Check'!$C$53)*('Field Check'!$C$53&lt;&gt;"")+('Dvd Calendar'!$E$2293:$CZ$2293='Field Check'!$C$54)*('Field Check'!$C$54&lt;&gt;"")+('Dvd Calendar'!$E$2293:$CZ$2293='Field Check'!$C$55)*('Field Check'!$C$55&lt;&gt;"")+('Dvd Calendar'!$E$2293:$CZ$2293='Field Check'!$C$56)*('Field Check'!$C$56&lt;&gt;"")+('Dvd Calendar'!$E$2293:$CZ$2293='Field Check'!$C$57)*('Field Check'!$C$57&lt;&gt;""))*(COUNTIF('Dvd Calendar'!$E$2295:$CZ$2295,'Dvd Calendar'!$E$2288:$CZ$2288)=0)),"")))</f>
        <v/>
      </c>
      <c r="G263" s="77">
        <f>IF(G$259="","",IF($B263="","",IFERROR(SUMIFS('Dvd Calendar'!$E$2296:$CZ$2296,'Dvd Calendar'!$E$2295:$CZ$2295,"&gt;"&amp;G$258,'Dvd Calendar'!$E$2295:$CZ$2295,"&lt;="&amp;G$259)+SUMPRODUCT(('Dvd Calendar'!$E$2288:$CZ$2288&gt;G$258)*('Dvd Calendar'!$E$2288:$CZ$2288&lt;=G$259)*'Dvd Calendar'!$E$2291:$CZ$2291*(('Dvd Calendar'!$E$2293:$CZ$2293='Field Check'!$C$53)*('Field Check'!$C$53&lt;&gt;"")+('Dvd Calendar'!$E$2293:$CZ$2293='Field Check'!$C$54)*('Field Check'!$C$54&lt;&gt;"")+('Dvd Calendar'!$E$2293:$CZ$2293='Field Check'!$C$55)*('Field Check'!$C$55&lt;&gt;"")+('Dvd Calendar'!$E$2293:$CZ$2293='Field Check'!$C$56)*('Field Check'!$C$56&lt;&gt;"")+('Dvd Calendar'!$E$2293:$CZ$2293='Field Check'!$C$57)*('Field Check'!$C$57&lt;&gt;""))*(COUNTIF('Dvd Calendar'!$E$2295:$CZ$2295,'Dvd Calendar'!$E$2288:$CZ$2288)=0)),"")))</f>
        <v/>
      </c>
      <c r="H263" s="77">
        <f>IF(H$259="","",IF($B263="","",IFERROR(SUMIFS('Dvd Calendar'!$E$2296:$CZ$2296,'Dvd Calendar'!$E$2295:$CZ$2295,"&gt;"&amp;H$258,'Dvd Calendar'!$E$2295:$CZ$2295,"&lt;="&amp;H$259)+SUMPRODUCT(('Dvd Calendar'!$E$2288:$CZ$2288&gt;H$258)*('Dvd Calendar'!$E$2288:$CZ$2288&lt;=H$259)*'Dvd Calendar'!$E$2291:$CZ$2291*(('Dvd Calendar'!$E$2293:$CZ$2293='Field Check'!$C$53)*('Field Check'!$C$53&lt;&gt;"")+('Dvd Calendar'!$E$2293:$CZ$2293='Field Check'!$C$54)*('Field Check'!$C$54&lt;&gt;"")+('Dvd Calendar'!$E$2293:$CZ$2293='Field Check'!$C$55)*('Field Check'!$C$55&lt;&gt;"")+('Dvd Calendar'!$E$2293:$CZ$2293='Field Check'!$C$56)*('Field Check'!$C$56&lt;&gt;"")+('Dvd Calendar'!$E$2293:$CZ$2293='Field Check'!$C$57)*('Field Check'!$C$57&lt;&gt;""))*(COUNTIF('Dvd Calendar'!$E$2295:$CZ$2295,'Dvd Calendar'!$E$2288:$CZ$2288)=0)),"")))</f>
        <v/>
      </c>
      <c r="I263" s="77">
        <f>IF(I$259="","",IF($B263="","",IFERROR(SUMIFS('Dvd Calendar'!$E$2296:$CZ$2296,'Dvd Calendar'!$E$2295:$CZ$2295,"&gt;"&amp;I$258,'Dvd Calendar'!$E$2295:$CZ$2295,"&lt;="&amp;I$259)+SUMPRODUCT(('Dvd Calendar'!$E$2288:$CZ$2288&gt;I$258)*('Dvd Calendar'!$E$2288:$CZ$2288&lt;=I$259)*'Dvd Calendar'!$E$2291:$CZ$2291*(('Dvd Calendar'!$E$2293:$CZ$2293='Field Check'!$C$53)*('Field Check'!$C$53&lt;&gt;"")+('Dvd Calendar'!$E$2293:$CZ$2293='Field Check'!$C$54)*('Field Check'!$C$54&lt;&gt;"")+('Dvd Calendar'!$E$2293:$CZ$2293='Field Check'!$C$55)*('Field Check'!$C$55&lt;&gt;"")+('Dvd Calendar'!$E$2293:$CZ$2293='Field Check'!$C$56)*('Field Check'!$C$56&lt;&gt;"")+('Dvd Calendar'!$E$2293:$CZ$2293='Field Check'!$C$57)*('Field Check'!$C$57&lt;&gt;""))*(COUNTIF('Dvd Calendar'!$E$2295:$CZ$2295,'Dvd Calendar'!$E$2288:$CZ$2288)=0)),"")))</f>
        <v/>
      </c>
      <c r="J263" s="77">
        <f>IF(J$259="","",IF($B263="","",IFERROR(SUMIFS('Dvd Calendar'!$E$2296:$CZ$2296,'Dvd Calendar'!$E$2295:$CZ$2295,"&gt;"&amp;J$258,'Dvd Calendar'!$E$2295:$CZ$2295,"&lt;="&amp;J$259)+SUMPRODUCT(('Dvd Calendar'!$E$2288:$CZ$2288&gt;J$258)*('Dvd Calendar'!$E$2288:$CZ$2288&lt;=J$259)*'Dvd Calendar'!$E$2291:$CZ$2291*(('Dvd Calendar'!$E$2293:$CZ$2293='Field Check'!$C$53)*('Field Check'!$C$53&lt;&gt;"")+('Dvd Calendar'!$E$2293:$CZ$2293='Field Check'!$C$54)*('Field Check'!$C$54&lt;&gt;"")+('Dvd Calendar'!$E$2293:$CZ$2293='Field Check'!$C$55)*('Field Check'!$C$55&lt;&gt;"")+('Dvd Calendar'!$E$2293:$CZ$2293='Field Check'!$C$56)*('Field Check'!$C$56&lt;&gt;"")+('Dvd Calendar'!$E$2293:$CZ$2293='Field Check'!$C$57)*('Field Check'!$C$57&lt;&gt;""))*(COUNTIF('Dvd Calendar'!$E$2295:$CZ$2295,'Dvd Calendar'!$E$2288:$CZ$2288)=0)),"")))</f>
        <v/>
      </c>
      <c r="K263" s="77">
        <f>IF(K$259="","",IF($B263="","",IFERROR(SUMIFS('Dvd Calendar'!$E$2296:$CZ$2296,'Dvd Calendar'!$E$2295:$CZ$2295,"&gt;"&amp;K$258,'Dvd Calendar'!$E$2295:$CZ$2295,"&lt;="&amp;K$259)+SUMPRODUCT(('Dvd Calendar'!$E$2288:$CZ$2288&gt;K$258)*('Dvd Calendar'!$E$2288:$CZ$2288&lt;=K$259)*'Dvd Calendar'!$E$2291:$CZ$2291*(('Dvd Calendar'!$E$2293:$CZ$2293='Field Check'!$C$53)*('Field Check'!$C$53&lt;&gt;"")+('Dvd Calendar'!$E$2293:$CZ$2293='Field Check'!$C$54)*('Field Check'!$C$54&lt;&gt;"")+('Dvd Calendar'!$E$2293:$CZ$2293='Field Check'!$C$55)*('Field Check'!$C$55&lt;&gt;"")+('Dvd Calendar'!$E$2293:$CZ$2293='Field Check'!$C$56)*('Field Check'!$C$56&lt;&gt;"")+('Dvd Calendar'!$E$2293:$CZ$2293='Field Check'!$C$57)*('Field Check'!$C$57&lt;&gt;""))*(COUNTIF('Dvd Calendar'!$E$2295:$CZ$2295,'Dvd Calendar'!$E$2288:$CZ$2288)=0)),"")))</f>
        <v/>
      </c>
      <c r="L263" s="77">
        <f>IF(L$259="","",IF($B263="","",IFERROR(SUMIFS('Dvd Calendar'!$E$2296:$CZ$2296,'Dvd Calendar'!$E$2295:$CZ$2295,"&gt;"&amp;L$258,'Dvd Calendar'!$E$2295:$CZ$2295,"&lt;="&amp;L$259)+SUMPRODUCT(('Dvd Calendar'!$E$2288:$CZ$2288&gt;L$258)*('Dvd Calendar'!$E$2288:$CZ$2288&lt;=L$259)*'Dvd Calendar'!$E$2291:$CZ$2291*(('Dvd Calendar'!$E$2293:$CZ$2293='Field Check'!$C$53)*('Field Check'!$C$53&lt;&gt;"")+('Dvd Calendar'!$E$2293:$CZ$2293='Field Check'!$C$54)*('Field Check'!$C$54&lt;&gt;"")+('Dvd Calendar'!$E$2293:$CZ$2293='Field Check'!$C$55)*('Field Check'!$C$55&lt;&gt;"")+('Dvd Calendar'!$E$2293:$CZ$2293='Field Check'!$C$56)*('Field Check'!$C$56&lt;&gt;"")+('Dvd Calendar'!$E$2293:$CZ$2293='Field Check'!$C$57)*('Field Check'!$C$57&lt;&gt;""))*(COUNTIF('Dvd Calendar'!$E$2295:$CZ$2295,'Dvd Calendar'!$E$2288:$CZ$2288)=0)),"")))</f>
        <v/>
      </c>
      <c r="M263" s="77">
        <f>IF(M$259="","",IF($B263="","",IFERROR(SUMIFS('Dvd Calendar'!$E$2296:$CZ$2296,'Dvd Calendar'!$E$2295:$CZ$2295,"&gt;"&amp;M$258,'Dvd Calendar'!$E$2295:$CZ$2295,"&lt;="&amp;M$259)+SUMPRODUCT(('Dvd Calendar'!$E$2288:$CZ$2288&gt;M$258)*('Dvd Calendar'!$E$2288:$CZ$2288&lt;=M$259)*'Dvd Calendar'!$E$2291:$CZ$2291*(('Dvd Calendar'!$E$2293:$CZ$2293='Field Check'!$C$53)*('Field Check'!$C$53&lt;&gt;"")+('Dvd Calendar'!$E$2293:$CZ$2293='Field Check'!$C$54)*('Field Check'!$C$54&lt;&gt;"")+('Dvd Calendar'!$E$2293:$CZ$2293='Field Check'!$C$55)*('Field Check'!$C$55&lt;&gt;"")+('Dvd Calendar'!$E$2293:$CZ$2293='Field Check'!$C$56)*('Field Check'!$C$56&lt;&gt;"")+('Dvd Calendar'!$E$2293:$CZ$2293='Field Check'!$C$57)*('Field Check'!$C$57&lt;&gt;""))*(COUNTIF('Dvd Calendar'!$E$2295:$CZ$2295,'Dvd Calendar'!$E$2288:$CZ$2288)=0)),"")))</f>
        <v/>
      </c>
      <c r="N263" s="77">
        <f>IF(N$259="","",IF($B263="","",IFERROR(SUMIFS('Dvd Calendar'!$E$2296:$CZ$2296,'Dvd Calendar'!$E$2295:$CZ$2295,"&gt;"&amp;N$258,'Dvd Calendar'!$E$2295:$CZ$2295,"&lt;="&amp;N$259)+SUMPRODUCT(('Dvd Calendar'!$E$2288:$CZ$2288&gt;N$258)*('Dvd Calendar'!$E$2288:$CZ$2288&lt;=N$259)*'Dvd Calendar'!$E$2291:$CZ$2291*(('Dvd Calendar'!$E$2293:$CZ$2293='Field Check'!$C$53)*('Field Check'!$C$53&lt;&gt;"")+('Dvd Calendar'!$E$2293:$CZ$2293='Field Check'!$C$54)*('Field Check'!$C$54&lt;&gt;"")+('Dvd Calendar'!$E$2293:$CZ$2293='Field Check'!$C$55)*('Field Check'!$C$55&lt;&gt;"")+('Dvd Calendar'!$E$2293:$CZ$2293='Field Check'!$C$56)*('Field Check'!$C$56&lt;&gt;"")+('Dvd Calendar'!$E$2293:$CZ$2293='Field Check'!$C$57)*('Field Check'!$C$57&lt;&gt;""))*(COUNTIF('Dvd Calendar'!$E$2295:$CZ$2295,'Dvd Calendar'!$E$2288:$CZ$2288)=0)),"")))</f>
        <v/>
      </c>
      <c r="O263" s="77">
        <f>IF(O$259="","",IF($B263="","",IFERROR(SUMIFS('Dvd Calendar'!$E$2296:$CZ$2296,'Dvd Calendar'!$E$2295:$CZ$2295,"&gt;"&amp;O$258,'Dvd Calendar'!$E$2295:$CZ$2295,"&lt;="&amp;O$259)+SUMPRODUCT(('Dvd Calendar'!$E$2288:$CZ$2288&gt;O$258)*('Dvd Calendar'!$E$2288:$CZ$2288&lt;=O$259)*'Dvd Calendar'!$E$2291:$CZ$2291*(('Dvd Calendar'!$E$2293:$CZ$2293='Field Check'!$C$53)*('Field Check'!$C$53&lt;&gt;"")+('Dvd Calendar'!$E$2293:$CZ$2293='Field Check'!$C$54)*('Field Check'!$C$54&lt;&gt;"")+('Dvd Calendar'!$E$2293:$CZ$2293='Field Check'!$C$55)*('Field Check'!$C$55&lt;&gt;"")+('Dvd Calendar'!$E$2293:$CZ$2293='Field Check'!$C$56)*('Field Check'!$C$56&lt;&gt;"")+('Dvd Calendar'!$E$2293:$CZ$2293='Field Check'!$C$57)*('Field Check'!$C$57&lt;&gt;""))*(COUNTIF('Dvd Calendar'!$E$2295:$CZ$2295,'Dvd Calendar'!$E$2288:$CZ$2288)=0)),"")))</f>
        <v/>
      </c>
      <c r="P263" s="77">
        <f>IF(P$259="","",IF($B263="","",IFERROR(SUMIFS('Dvd Calendar'!$E$2296:$CZ$2296,'Dvd Calendar'!$E$2295:$CZ$2295,"&gt;"&amp;P$258,'Dvd Calendar'!$E$2295:$CZ$2295,"&lt;="&amp;P$259)+SUMPRODUCT(('Dvd Calendar'!$E$2288:$CZ$2288&gt;P$258)*('Dvd Calendar'!$E$2288:$CZ$2288&lt;=P$259)*'Dvd Calendar'!$E$2291:$CZ$2291*(('Dvd Calendar'!$E$2293:$CZ$2293='Field Check'!$C$53)*('Field Check'!$C$53&lt;&gt;"")+('Dvd Calendar'!$E$2293:$CZ$2293='Field Check'!$C$54)*('Field Check'!$C$54&lt;&gt;"")+('Dvd Calendar'!$E$2293:$CZ$2293='Field Check'!$C$55)*('Field Check'!$C$55&lt;&gt;"")+('Dvd Calendar'!$E$2293:$CZ$2293='Field Check'!$C$56)*('Field Check'!$C$56&lt;&gt;"")+('Dvd Calendar'!$E$2293:$CZ$2293='Field Check'!$C$57)*('Field Check'!$C$57&lt;&gt;""))*(COUNTIF('Dvd Calendar'!$E$2295:$CZ$2295,'Dvd Calendar'!$E$2288:$CZ$2288)=0)),"")))</f>
        <v/>
      </c>
      <c r="Q263" s="77">
        <f>IF(Q$259="","",IF($B263="","",IFERROR(SUMIFS('Dvd Calendar'!$E$2296:$CZ$2296,'Dvd Calendar'!$E$2295:$CZ$2295,"&gt;"&amp;Q$258,'Dvd Calendar'!$E$2295:$CZ$2295,"&lt;="&amp;Q$259)+SUMPRODUCT(('Dvd Calendar'!$E$2288:$CZ$2288&gt;Q$258)*('Dvd Calendar'!$E$2288:$CZ$2288&lt;=Q$259)*'Dvd Calendar'!$E$2291:$CZ$2291*(('Dvd Calendar'!$E$2293:$CZ$2293='Field Check'!$C$53)*('Field Check'!$C$53&lt;&gt;"")+('Dvd Calendar'!$E$2293:$CZ$2293='Field Check'!$C$54)*('Field Check'!$C$54&lt;&gt;"")+('Dvd Calendar'!$E$2293:$CZ$2293='Field Check'!$C$55)*('Field Check'!$C$55&lt;&gt;"")+('Dvd Calendar'!$E$2293:$CZ$2293='Field Check'!$C$56)*('Field Check'!$C$56&lt;&gt;"")+('Dvd Calendar'!$E$2293:$CZ$2293='Field Check'!$C$57)*('Field Check'!$C$57&lt;&gt;""))*(COUNTIF('Dvd Calendar'!$E$2295:$CZ$2295,'Dvd Calendar'!$E$2288:$CZ$2288)=0)),"")))</f>
        <v/>
      </c>
      <c r="R263" s="77">
        <f>IF(R$259="","",IF($B263="","",IFERROR(SUMIFS('Dvd Calendar'!$E$2296:$CZ$2296,'Dvd Calendar'!$E$2295:$CZ$2295,"&gt;"&amp;R$258,'Dvd Calendar'!$E$2295:$CZ$2295,"&lt;="&amp;R$259)+SUMPRODUCT(('Dvd Calendar'!$E$2288:$CZ$2288&gt;R$258)*('Dvd Calendar'!$E$2288:$CZ$2288&lt;=R$259)*'Dvd Calendar'!$E$2291:$CZ$2291*(('Dvd Calendar'!$E$2293:$CZ$2293='Field Check'!$C$53)*('Field Check'!$C$53&lt;&gt;"")+('Dvd Calendar'!$E$2293:$CZ$2293='Field Check'!$C$54)*('Field Check'!$C$54&lt;&gt;"")+('Dvd Calendar'!$E$2293:$CZ$2293='Field Check'!$C$55)*('Field Check'!$C$55&lt;&gt;"")+('Dvd Calendar'!$E$2293:$CZ$2293='Field Check'!$C$56)*('Field Check'!$C$56&lt;&gt;"")+('Dvd Calendar'!$E$2293:$CZ$2293='Field Check'!$C$57)*('Field Check'!$C$57&lt;&gt;""))*(COUNTIF('Dvd Calendar'!$E$2295:$CZ$2295,'Dvd Calendar'!$E$2288:$CZ$2288)=0)),"")))</f>
        <v/>
      </c>
    </row>
    <row r="264">
      <c r="B264" s="126">
        <f>IF(MXAU!$C$9="","",MXAU!$C$9)</f>
        <v/>
      </c>
      <c r="C264" s="77">
        <f>IF(C$259="","",IF($B264="","",IFERROR(SUMIFS('Dvd Calendar'!$E$2307:$CZ$2307,'Dvd Calendar'!$E$2306:$CZ$2306,"&gt;"&amp;C$258,'Dvd Calendar'!$E$2306:$CZ$2306,"&lt;="&amp;C$259)+SUMPRODUCT(('Dvd Calendar'!$E$2299:$CZ$2299&gt;C$258)*('Dvd Calendar'!$E$2299:$CZ$2299&lt;=C$259)*'Dvd Calendar'!$E$2302:$CZ$2302*(('Dvd Calendar'!$E$2304:$CZ$2304='Field Check'!$C$53)*('Field Check'!$C$53&lt;&gt;"")+('Dvd Calendar'!$E$2304:$CZ$2304='Field Check'!$C$54)*('Field Check'!$C$54&lt;&gt;"")+('Dvd Calendar'!$E$2304:$CZ$2304='Field Check'!$C$55)*('Field Check'!$C$55&lt;&gt;"")+('Dvd Calendar'!$E$2304:$CZ$2304='Field Check'!$C$56)*('Field Check'!$C$56&lt;&gt;"")+('Dvd Calendar'!$E$2304:$CZ$2304='Field Check'!$C$57)*('Field Check'!$C$57&lt;&gt;""))*(COUNTIF('Dvd Calendar'!$E$2306:$CZ$2306,'Dvd Calendar'!$E$2299:$CZ$2299)=0)),"")))</f>
        <v/>
      </c>
      <c r="D264" s="77">
        <f>IF(D$259="","",IF($B264="","",IFERROR(SUMIFS('Dvd Calendar'!$E$2307:$CZ$2307,'Dvd Calendar'!$E$2306:$CZ$2306,"&gt;"&amp;D$258,'Dvd Calendar'!$E$2306:$CZ$2306,"&lt;="&amp;D$259)+SUMPRODUCT(('Dvd Calendar'!$E$2299:$CZ$2299&gt;D$258)*('Dvd Calendar'!$E$2299:$CZ$2299&lt;=D$259)*'Dvd Calendar'!$E$2302:$CZ$2302*(('Dvd Calendar'!$E$2304:$CZ$2304='Field Check'!$C$53)*('Field Check'!$C$53&lt;&gt;"")+('Dvd Calendar'!$E$2304:$CZ$2304='Field Check'!$C$54)*('Field Check'!$C$54&lt;&gt;"")+('Dvd Calendar'!$E$2304:$CZ$2304='Field Check'!$C$55)*('Field Check'!$C$55&lt;&gt;"")+('Dvd Calendar'!$E$2304:$CZ$2304='Field Check'!$C$56)*('Field Check'!$C$56&lt;&gt;"")+('Dvd Calendar'!$E$2304:$CZ$2304='Field Check'!$C$57)*('Field Check'!$C$57&lt;&gt;""))*(COUNTIF('Dvd Calendar'!$E$2306:$CZ$2306,'Dvd Calendar'!$E$2299:$CZ$2299)=0)),"")))</f>
        <v/>
      </c>
      <c r="E264" s="77">
        <f>IF(E$259="","",IF($B264="","",IFERROR(SUMIFS('Dvd Calendar'!$E$2307:$CZ$2307,'Dvd Calendar'!$E$2306:$CZ$2306,"&gt;"&amp;E$258,'Dvd Calendar'!$E$2306:$CZ$2306,"&lt;="&amp;E$259)+SUMPRODUCT(('Dvd Calendar'!$E$2299:$CZ$2299&gt;E$258)*('Dvd Calendar'!$E$2299:$CZ$2299&lt;=E$259)*'Dvd Calendar'!$E$2302:$CZ$2302*(('Dvd Calendar'!$E$2304:$CZ$2304='Field Check'!$C$53)*('Field Check'!$C$53&lt;&gt;"")+('Dvd Calendar'!$E$2304:$CZ$2304='Field Check'!$C$54)*('Field Check'!$C$54&lt;&gt;"")+('Dvd Calendar'!$E$2304:$CZ$2304='Field Check'!$C$55)*('Field Check'!$C$55&lt;&gt;"")+('Dvd Calendar'!$E$2304:$CZ$2304='Field Check'!$C$56)*('Field Check'!$C$56&lt;&gt;"")+('Dvd Calendar'!$E$2304:$CZ$2304='Field Check'!$C$57)*('Field Check'!$C$57&lt;&gt;""))*(COUNTIF('Dvd Calendar'!$E$2306:$CZ$2306,'Dvd Calendar'!$E$2299:$CZ$2299)=0)),"")))</f>
        <v/>
      </c>
      <c r="F264" s="77">
        <f>IF(F$259="","",IF($B264="","",IFERROR(SUMIFS('Dvd Calendar'!$E$2307:$CZ$2307,'Dvd Calendar'!$E$2306:$CZ$2306,"&gt;"&amp;F$258,'Dvd Calendar'!$E$2306:$CZ$2306,"&lt;="&amp;F$259)+SUMPRODUCT(('Dvd Calendar'!$E$2299:$CZ$2299&gt;F$258)*('Dvd Calendar'!$E$2299:$CZ$2299&lt;=F$259)*'Dvd Calendar'!$E$2302:$CZ$2302*(('Dvd Calendar'!$E$2304:$CZ$2304='Field Check'!$C$53)*('Field Check'!$C$53&lt;&gt;"")+('Dvd Calendar'!$E$2304:$CZ$2304='Field Check'!$C$54)*('Field Check'!$C$54&lt;&gt;"")+('Dvd Calendar'!$E$2304:$CZ$2304='Field Check'!$C$55)*('Field Check'!$C$55&lt;&gt;"")+('Dvd Calendar'!$E$2304:$CZ$2304='Field Check'!$C$56)*('Field Check'!$C$56&lt;&gt;"")+('Dvd Calendar'!$E$2304:$CZ$2304='Field Check'!$C$57)*('Field Check'!$C$57&lt;&gt;""))*(COUNTIF('Dvd Calendar'!$E$2306:$CZ$2306,'Dvd Calendar'!$E$2299:$CZ$2299)=0)),"")))</f>
        <v/>
      </c>
      <c r="G264" s="77">
        <f>IF(G$259="","",IF($B264="","",IFERROR(SUMIFS('Dvd Calendar'!$E$2307:$CZ$2307,'Dvd Calendar'!$E$2306:$CZ$2306,"&gt;"&amp;G$258,'Dvd Calendar'!$E$2306:$CZ$2306,"&lt;="&amp;G$259)+SUMPRODUCT(('Dvd Calendar'!$E$2299:$CZ$2299&gt;G$258)*('Dvd Calendar'!$E$2299:$CZ$2299&lt;=G$259)*'Dvd Calendar'!$E$2302:$CZ$2302*(('Dvd Calendar'!$E$2304:$CZ$2304='Field Check'!$C$53)*('Field Check'!$C$53&lt;&gt;"")+('Dvd Calendar'!$E$2304:$CZ$2304='Field Check'!$C$54)*('Field Check'!$C$54&lt;&gt;"")+('Dvd Calendar'!$E$2304:$CZ$2304='Field Check'!$C$55)*('Field Check'!$C$55&lt;&gt;"")+('Dvd Calendar'!$E$2304:$CZ$2304='Field Check'!$C$56)*('Field Check'!$C$56&lt;&gt;"")+('Dvd Calendar'!$E$2304:$CZ$2304='Field Check'!$C$57)*('Field Check'!$C$57&lt;&gt;""))*(COUNTIF('Dvd Calendar'!$E$2306:$CZ$2306,'Dvd Calendar'!$E$2299:$CZ$2299)=0)),"")))</f>
        <v/>
      </c>
      <c r="H264" s="77">
        <f>IF(H$259="","",IF($B264="","",IFERROR(SUMIFS('Dvd Calendar'!$E$2307:$CZ$2307,'Dvd Calendar'!$E$2306:$CZ$2306,"&gt;"&amp;H$258,'Dvd Calendar'!$E$2306:$CZ$2306,"&lt;="&amp;H$259)+SUMPRODUCT(('Dvd Calendar'!$E$2299:$CZ$2299&gt;H$258)*('Dvd Calendar'!$E$2299:$CZ$2299&lt;=H$259)*'Dvd Calendar'!$E$2302:$CZ$2302*(('Dvd Calendar'!$E$2304:$CZ$2304='Field Check'!$C$53)*('Field Check'!$C$53&lt;&gt;"")+('Dvd Calendar'!$E$2304:$CZ$2304='Field Check'!$C$54)*('Field Check'!$C$54&lt;&gt;"")+('Dvd Calendar'!$E$2304:$CZ$2304='Field Check'!$C$55)*('Field Check'!$C$55&lt;&gt;"")+('Dvd Calendar'!$E$2304:$CZ$2304='Field Check'!$C$56)*('Field Check'!$C$56&lt;&gt;"")+('Dvd Calendar'!$E$2304:$CZ$2304='Field Check'!$C$57)*('Field Check'!$C$57&lt;&gt;""))*(COUNTIF('Dvd Calendar'!$E$2306:$CZ$2306,'Dvd Calendar'!$E$2299:$CZ$2299)=0)),"")))</f>
        <v/>
      </c>
      <c r="I264" s="77">
        <f>IF(I$259="","",IF($B264="","",IFERROR(SUMIFS('Dvd Calendar'!$E$2307:$CZ$2307,'Dvd Calendar'!$E$2306:$CZ$2306,"&gt;"&amp;I$258,'Dvd Calendar'!$E$2306:$CZ$2306,"&lt;="&amp;I$259)+SUMPRODUCT(('Dvd Calendar'!$E$2299:$CZ$2299&gt;I$258)*('Dvd Calendar'!$E$2299:$CZ$2299&lt;=I$259)*'Dvd Calendar'!$E$2302:$CZ$2302*(('Dvd Calendar'!$E$2304:$CZ$2304='Field Check'!$C$53)*('Field Check'!$C$53&lt;&gt;"")+('Dvd Calendar'!$E$2304:$CZ$2304='Field Check'!$C$54)*('Field Check'!$C$54&lt;&gt;"")+('Dvd Calendar'!$E$2304:$CZ$2304='Field Check'!$C$55)*('Field Check'!$C$55&lt;&gt;"")+('Dvd Calendar'!$E$2304:$CZ$2304='Field Check'!$C$56)*('Field Check'!$C$56&lt;&gt;"")+('Dvd Calendar'!$E$2304:$CZ$2304='Field Check'!$C$57)*('Field Check'!$C$57&lt;&gt;""))*(COUNTIF('Dvd Calendar'!$E$2306:$CZ$2306,'Dvd Calendar'!$E$2299:$CZ$2299)=0)),"")))</f>
        <v/>
      </c>
      <c r="J264" s="77">
        <f>IF(J$259="","",IF($B264="","",IFERROR(SUMIFS('Dvd Calendar'!$E$2307:$CZ$2307,'Dvd Calendar'!$E$2306:$CZ$2306,"&gt;"&amp;J$258,'Dvd Calendar'!$E$2306:$CZ$2306,"&lt;="&amp;J$259)+SUMPRODUCT(('Dvd Calendar'!$E$2299:$CZ$2299&gt;J$258)*('Dvd Calendar'!$E$2299:$CZ$2299&lt;=J$259)*'Dvd Calendar'!$E$2302:$CZ$2302*(('Dvd Calendar'!$E$2304:$CZ$2304='Field Check'!$C$53)*('Field Check'!$C$53&lt;&gt;"")+('Dvd Calendar'!$E$2304:$CZ$2304='Field Check'!$C$54)*('Field Check'!$C$54&lt;&gt;"")+('Dvd Calendar'!$E$2304:$CZ$2304='Field Check'!$C$55)*('Field Check'!$C$55&lt;&gt;"")+('Dvd Calendar'!$E$2304:$CZ$2304='Field Check'!$C$56)*('Field Check'!$C$56&lt;&gt;"")+('Dvd Calendar'!$E$2304:$CZ$2304='Field Check'!$C$57)*('Field Check'!$C$57&lt;&gt;""))*(COUNTIF('Dvd Calendar'!$E$2306:$CZ$2306,'Dvd Calendar'!$E$2299:$CZ$2299)=0)),"")))</f>
        <v/>
      </c>
      <c r="K264" s="77">
        <f>IF(K$259="","",IF($B264="","",IFERROR(SUMIFS('Dvd Calendar'!$E$2307:$CZ$2307,'Dvd Calendar'!$E$2306:$CZ$2306,"&gt;"&amp;K$258,'Dvd Calendar'!$E$2306:$CZ$2306,"&lt;="&amp;K$259)+SUMPRODUCT(('Dvd Calendar'!$E$2299:$CZ$2299&gt;K$258)*('Dvd Calendar'!$E$2299:$CZ$2299&lt;=K$259)*'Dvd Calendar'!$E$2302:$CZ$2302*(('Dvd Calendar'!$E$2304:$CZ$2304='Field Check'!$C$53)*('Field Check'!$C$53&lt;&gt;"")+('Dvd Calendar'!$E$2304:$CZ$2304='Field Check'!$C$54)*('Field Check'!$C$54&lt;&gt;"")+('Dvd Calendar'!$E$2304:$CZ$2304='Field Check'!$C$55)*('Field Check'!$C$55&lt;&gt;"")+('Dvd Calendar'!$E$2304:$CZ$2304='Field Check'!$C$56)*('Field Check'!$C$56&lt;&gt;"")+('Dvd Calendar'!$E$2304:$CZ$2304='Field Check'!$C$57)*('Field Check'!$C$57&lt;&gt;""))*(COUNTIF('Dvd Calendar'!$E$2306:$CZ$2306,'Dvd Calendar'!$E$2299:$CZ$2299)=0)),"")))</f>
        <v/>
      </c>
      <c r="L264" s="77">
        <f>IF(L$259="","",IF($B264="","",IFERROR(SUMIFS('Dvd Calendar'!$E$2307:$CZ$2307,'Dvd Calendar'!$E$2306:$CZ$2306,"&gt;"&amp;L$258,'Dvd Calendar'!$E$2306:$CZ$2306,"&lt;="&amp;L$259)+SUMPRODUCT(('Dvd Calendar'!$E$2299:$CZ$2299&gt;L$258)*('Dvd Calendar'!$E$2299:$CZ$2299&lt;=L$259)*'Dvd Calendar'!$E$2302:$CZ$2302*(('Dvd Calendar'!$E$2304:$CZ$2304='Field Check'!$C$53)*('Field Check'!$C$53&lt;&gt;"")+('Dvd Calendar'!$E$2304:$CZ$2304='Field Check'!$C$54)*('Field Check'!$C$54&lt;&gt;"")+('Dvd Calendar'!$E$2304:$CZ$2304='Field Check'!$C$55)*('Field Check'!$C$55&lt;&gt;"")+('Dvd Calendar'!$E$2304:$CZ$2304='Field Check'!$C$56)*('Field Check'!$C$56&lt;&gt;"")+('Dvd Calendar'!$E$2304:$CZ$2304='Field Check'!$C$57)*('Field Check'!$C$57&lt;&gt;""))*(COUNTIF('Dvd Calendar'!$E$2306:$CZ$2306,'Dvd Calendar'!$E$2299:$CZ$2299)=0)),"")))</f>
        <v/>
      </c>
      <c r="M264" s="77">
        <f>IF(M$259="","",IF($B264="","",IFERROR(SUMIFS('Dvd Calendar'!$E$2307:$CZ$2307,'Dvd Calendar'!$E$2306:$CZ$2306,"&gt;"&amp;M$258,'Dvd Calendar'!$E$2306:$CZ$2306,"&lt;="&amp;M$259)+SUMPRODUCT(('Dvd Calendar'!$E$2299:$CZ$2299&gt;M$258)*('Dvd Calendar'!$E$2299:$CZ$2299&lt;=M$259)*'Dvd Calendar'!$E$2302:$CZ$2302*(('Dvd Calendar'!$E$2304:$CZ$2304='Field Check'!$C$53)*('Field Check'!$C$53&lt;&gt;"")+('Dvd Calendar'!$E$2304:$CZ$2304='Field Check'!$C$54)*('Field Check'!$C$54&lt;&gt;"")+('Dvd Calendar'!$E$2304:$CZ$2304='Field Check'!$C$55)*('Field Check'!$C$55&lt;&gt;"")+('Dvd Calendar'!$E$2304:$CZ$2304='Field Check'!$C$56)*('Field Check'!$C$56&lt;&gt;"")+('Dvd Calendar'!$E$2304:$CZ$2304='Field Check'!$C$57)*('Field Check'!$C$57&lt;&gt;""))*(COUNTIF('Dvd Calendar'!$E$2306:$CZ$2306,'Dvd Calendar'!$E$2299:$CZ$2299)=0)),"")))</f>
        <v/>
      </c>
      <c r="N264" s="77">
        <f>IF(N$259="","",IF($B264="","",IFERROR(SUMIFS('Dvd Calendar'!$E$2307:$CZ$2307,'Dvd Calendar'!$E$2306:$CZ$2306,"&gt;"&amp;N$258,'Dvd Calendar'!$E$2306:$CZ$2306,"&lt;="&amp;N$259)+SUMPRODUCT(('Dvd Calendar'!$E$2299:$CZ$2299&gt;N$258)*('Dvd Calendar'!$E$2299:$CZ$2299&lt;=N$259)*'Dvd Calendar'!$E$2302:$CZ$2302*(('Dvd Calendar'!$E$2304:$CZ$2304='Field Check'!$C$53)*('Field Check'!$C$53&lt;&gt;"")+('Dvd Calendar'!$E$2304:$CZ$2304='Field Check'!$C$54)*('Field Check'!$C$54&lt;&gt;"")+('Dvd Calendar'!$E$2304:$CZ$2304='Field Check'!$C$55)*('Field Check'!$C$55&lt;&gt;"")+('Dvd Calendar'!$E$2304:$CZ$2304='Field Check'!$C$56)*('Field Check'!$C$56&lt;&gt;"")+('Dvd Calendar'!$E$2304:$CZ$2304='Field Check'!$C$57)*('Field Check'!$C$57&lt;&gt;""))*(COUNTIF('Dvd Calendar'!$E$2306:$CZ$2306,'Dvd Calendar'!$E$2299:$CZ$2299)=0)),"")))</f>
        <v/>
      </c>
      <c r="O264" s="77">
        <f>IF(O$259="","",IF($B264="","",IFERROR(SUMIFS('Dvd Calendar'!$E$2307:$CZ$2307,'Dvd Calendar'!$E$2306:$CZ$2306,"&gt;"&amp;O$258,'Dvd Calendar'!$E$2306:$CZ$2306,"&lt;="&amp;O$259)+SUMPRODUCT(('Dvd Calendar'!$E$2299:$CZ$2299&gt;O$258)*('Dvd Calendar'!$E$2299:$CZ$2299&lt;=O$259)*'Dvd Calendar'!$E$2302:$CZ$2302*(('Dvd Calendar'!$E$2304:$CZ$2304='Field Check'!$C$53)*('Field Check'!$C$53&lt;&gt;"")+('Dvd Calendar'!$E$2304:$CZ$2304='Field Check'!$C$54)*('Field Check'!$C$54&lt;&gt;"")+('Dvd Calendar'!$E$2304:$CZ$2304='Field Check'!$C$55)*('Field Check'!$C$55&lt;&gt;"")+('Dvd Calendar'!$E$2304:$CZ$2304='Field Check'!$C$56)*('Field Check'!$C$56&lt;&gt;"")+('Dvd Calendar'!$E$2304:$CZ$2304='Field Check'!$C$57)*('Field Check'!$C$57&lt;&gt;""))*(COUNTIF('Dvd Calendar'!$E$2306:$CZ$2306,'Dvd Calendar'!$E$2299:$CZ$2299)=0)),"")))</f>
        <v/>
      </c>
      <c r="P264" s="77">
        <f>IF(P$259="","",IF($B264="","",IFERROR(SUMIFS('Dvd Calendar'!$E$2307:$CZ$2307,'Dvd Calendar'!$E$2306:$CZ$2306,"&gt;"&amp;P$258,'Dvd Calendar'!$E$2306:$CZ$2306,"&lt;="&amp;P$259)+SUMPRODUCT(('Dvd Calendar'!$E$2299:$CZ$2299&gt;P$258)*('Dvd Calendar'!$E$2299:$CZ$2299&lt;=P$259)*'Dvd Calendar'!$E$2302:$CZ$2302*(('Dvd Calendar'!$E$2304:$CZ$2304='Field Check'!$C$53)*('Field Check'!$C$53&lt;&gt;"")+('Dvd Calendar'!$E$2304:$CZ$2304='Field Check'!$C$54)*('Field Check'!$C$54&lt;&gt;"")+('Dvd Calendar'!$E$2304:$CZ$2304='Field Check'!$C$55)*('Field Check'!$C$55&lt;&gt;"")+('Dvd Calendar'!$E$2304:$CZ$2304='Field Check'!$C$56)*('Field Check'!$C$56&lt;&gt;"")+('Dvd Calendar'!$E$2304:$CZ$2304='Field Check'!$C$57)*('Field Check'!$C$57&lt;&gt;""))*(COUNTIF('Dvd Calendar'!$E$2306:$CZ$2306,'Dvd Calendar'!$E$2299:$CZ$2299)=0)),"")))</f>
        <v/>
      </c>
      <c r="Q264" s="77">
        <f>IF(Q$259="","",IF($B264="","",IFERROR(SUMIFS('Dvd Calendar'!$E$2307:$CZ$2307,'Dvd Calendar'!$E$2306:$CZ$2306,"&gt;"&amp;Q$258,'Dvd Calendar'!$E$2306:$CZ$2306,"&lt;="&amp;Q$259)+SUMPRODUCT(('Dvd Calendar'!$E$2299:$CZ$2299&gt;Q$258)*('Dvd Calendar'!$E$2299:$CZ$2299&lt;=Q$259)*'Dvd Calendar'!$E$2302:$CZ$2302*(('Dvd Calendar'!$E$2304:$CZ$2304='Field Check'!$C$53)*('Field Check'!$C$53&lt;&gt;"")+('Dvd Calendar'!$E$2304:$CZ$2304='Field Check'!$C$54)*('Field Check'!$C$54&lt;&gt;"")+('Dvd Calendar'!$E$2304:$CZ$2304='Field Check'!$C$55)*('Field Check'!$C$55&lt;&gt;"")+('Dvd Calendar'!$E$2304:$CZ$2304='Field Check'!$C$56)*('Field Check'!$C$56&lt;&gt;"")+('Dvd Calendar'!$E$2304:$CZ$2304='Field Check'!$C$57)*('Field Check'!$C$57&lt;&gt;""))*(COUNTIF('Dvd Calendar'!$E$2306:$CZ$2306,'Dvd Calendar'!$E$2299:$CZ$2299)=0)),"")))</f>
        <v/>
      </c>
      <c r="R264" s="77">
        <f>IF(R$259="","",IF($B264="","",IFERROR(SUMIFS('Dvd Calendar'!$E$2307:$CZ$2307,'Dvd Calendar'!$E$2306:$CZ$2306,"&gt;"&amp;R$258,'Dvd Calendar'!$E$2306:$CZ$2306,"&lt;="&amp;R$259)+SUMPRODUCT(('Dvd Calendar'!$E$2299:$CZ$2299&gt;R$258)*('Dvd Calendar'!$E$2299:$CZ$2299&lt;=R$259)*'Dvd Calendar'!$E$2302:$CZ$2302*(('Dvd Calendar'!$E$2304:$CZ$2304='Field Check'!$C$53)*('Field Check'!$C$53&lt;&gt;"")+('Dvd Calendar'!$E$2304:$CZ$2304='Field Check'!$C$54)*('Field Check'!$C$54&lt;&gt;"")+('Dvd Calendar'!$E$2304:$CZ$2304='Field Check'!$C$55)*('Field Check'!$C$55&lt;&gt;"")+('Dvd Calendar'!$E$2304:$CZ$2304='Field Check'!$C$56)*('Field Check'!$C$56&lt;&gt;"")+('Dvd Calendar'!$E$2304:$CZ$2304='Field Check'!$C$57)*('Field Check'!$C$57&lt;&gt;""))*(COUNTIF('Dvd Calendar'!$E$2306:$CZ$2306,'Dvd Calendar'!$E$2299:$CZ$2299)=0)),"")))</f>
        <v/>
      </c>
    </row>
    <row r="265">
      <c r="B265" s="126">
        <f>IF(MXAU!$C$10="","",MXAU!$C$10)</f>
        <v/>
      </c>
      <c r="C265" s="77">
        <f>IF(C$259="","",IF($B265="","",IFERROR(SUMIFS('Dvd Calendar'!$E$2318:$CZ$2318,'Dvd Calendar'!$E$2317:$CZ$2317,"&gt;"&amp;C$258,'Dvd Calendar'!$E$2317:$CZ$2317,"&lt;="&amp;C$259)+SUMPRODUCT(('Dvd Calendar'!$E$2310:$CZ$2310&gt;C$258)*('Dvd Calendar'!$E$2310:$CZ$2310&lt;=C$259)*'Dvd Calendar'!$E$2313:$CZ$2313*(('Dvd Calendar'!$E$2315:$CZ$2315='Field Check'!$C$53)*('Field Check'!$C$53&lt;&gt;"")+('Dvd Calendar'!$E$2315:$CZ$2315='Field Check'!$C$54)*('Field Check'!$C$54&lt;&gt;"")+('Dvd Calendar'!$E$2315:$CZ$2315='Field Check'!$C$55)*('Field Check'!$C$55&lt;&gt;"")+('Dvd Calendar'!$E$2315:$CZ$2315='Field Check'!$C$56)*('Field Check'!$C$56&lt;&gt;"")+('Dvd Calendar'!$E$2315:$CZ$2315='Field Check'!$C$57)*('Field Check'!$C$57&lt;&gt;""))*(COUNTIF('Dvd Calendar'!$E$2317:$CZ$2317,'Dvd Calendar'!$E$2310:$CZ$2310)=0)),"")))</f>
        <v/>
      </c>
      <c r="D265" s="77">
        <f>IF(D$259="","",IF($B265="","",IFERROR(SUMIFS('Dvd Calendar'!$E$2318:$CZ$2318,'Dvd Calendar'!$E$2317:$CZ$2317,"&gt;"&amp;D$258,'Dvd Calendar'!$E$2317:$CZ$2317,"&lt;="&amp;D$259)+SUMPRODUCT(('Dvd Calendar'!$E$2310:$CZ$2310&gt;D$258)*('Dvd Calendar'!$E$2310:$CZ$2310&lt;=D$259)*'Dvd Calendar'!$E$2313:$CZ$2313*(('Dvd Calendar'!$E$2315:$CZ$2315='Field Check'!$C$53)*('Field Check'!$C$53&lt;&gt;"")+('Dvd Calendar'!$E$2315:$CZ$2315='Field Check'!$C$54)*('Field Check'!$C$54&lt;&gt;"")+('Dvd Calendar'!$E$2315:$CZ$2315='Field Check'!$C$55)*('Field Check'!$C$55&lt;&gt;"")+('Dvd Calendar'!$E$2315:$CZ$2315='Field Check'!$C$56)*('Field Check'!$C$56&lt;&gt;"")+('Dvd Calendar'!$E$2315:$CZ$2315='Field Check'!$C$57)*('Field Check'!$C$57&lt;&gt;""))*(COUNTIF('Dvd Calendar'!$E$2317:$CZ$2317,'Dvd Calendar'!$E$2310:$CZ$2310)=0)),"")))</f>
        <v/>
      </c>
      <c r="E265" s="77">
        <f>IF(E$259="","",IF($B265="","",IFERROR(SUMIFS('Dvd Calendar'!$E$2318:$CZ$2318,'Dvd Calendar'!$E$2317:$CZ$2317,"&gt;"&amp;E$258,'Dvd Calendar'!$E$2317:$CZ$2317,"&lt;="&amp;E$259)+SUMPRODUCT(('Dvd Calendar'!$E$2310:$CZ$2310&gt;E$258)*('Dvd Calendar'!$E$2310:$CZ$2310&lt;=E$259)*'Dvd Calendar'!$E$2313:$CZ$2313*(('Dvd Calendar'!$E$2315:$CZ$2315='Field Check'!$C$53)*('Field Check'!$C$53&lt;&gt;"")+('Dvd Calendar'!$E$2315:$CZ$2315='Field Check'!$C$54)*('Field Check'!$C$54&lt;&gt;"")+('Dvd Calendar'!$E$2315:$CZ$2315='Field Check'!$C$55)*('Field Check'!$C$55&lt;&gt;"")+('Dvd Calendar'!$E$2315:$CZ$2315='Field Check'!$C$56)*('Field Check'!$C$56&lt;&gt;"")+('Dvd Calendar'!$E$2315:$CZ$2315='Field Check'!$C$57)*('Field Check'!$C$57&lt;&gt;""))*(COUNTIF('Dvd Calendar'!$E$2317:$CZ$2317,'Dvd Calendar'!$E$2310:$CZ$2310)=0)),"")))</f>
        <v/>
      </c>
      <c r="F265" s="77">
        <f>IF(F$259="","",IF($B265="","",IFERROR(SUMIFS('Dvd Calendar'!$E$2318:$CZ$2318,'Dvd Calendar'!$E$2317:$CZ$2317,"&gt;"&amp;F$258,'Dvd Calendar'!$E$2317:$CZ$2317,"&lt;="&amp;F$259)+SUMPRODUCT(('Dvd Calendar'!$E$2310:$CZ$2310&gt;F$258)*('Dvd Calendar'!$E$2310:$CZ$2310&lt;=F$259)*'Dvd Calendar'!$E$2313:$CZ$2313*(('Dvd Calendar'!$E$2315:$CZ$2315='Field Check'!$C$53)*('Field Check'!$C$53&lt;&gt;"")+('Dvd Calendar'!$E$2315:$CZ$2315='Field Check'!$C$54)*('Field Check'!$C$54&lt;&gt;"")+('Dvd Calendar'!$E$2315:$CZ$2315='Field Check'!$C$55)*('Field Check'!$C$55&lt;&gt;"")+('Dvd Calendar'!$E$2315:$CZ$2315='Field Check'!$C$56)*('Field Check'!$C$56&lt;&gt;"")+('Dvd Calendar'!$E$2315:$CZ$2315='Field Check'!$C$57)*('Field Check'!$C$57&lt;&gt;""))*(COUNTIF('Dvd Calendar'!$E$2317:$CZ$2317,'Dvd Calendar'!$E$2310:$CZ$2310)=0)),"")))</f>
        <v/>
      </c>
      <c r="G265" s="77">
        <f>IF(G$259="","",IF($B265="","",IFERROR(SUMIFS('Dvd Calendar'!$E$2318:$CZ$2318,'Dvd Calendar'!$E$2317:$CZ$2317,"&gt;"&amp;G$258,'Dvd Calendar'!$E$2317:$CZ$2317,"&lt;="&amp;G$259)+SUMPRODUCT(('Dvd Calendar'!$E$2310:$CZ$2310&gt;G$258)*('Dvd Calendar'!$E$2310:$CZ$2310&lt;=G$259)*'Dvd Calendar'!$E$2313:$CZ$2313*(('Dvd Calendar'!$E$2315:$CZ$2315='Field Check'!$C$53)*('Field Check'!$C$53&lt;&gt;"")+('Dvd Calendar'!$E$2315:$CZ$2315='Field Check'!$C$54)*('Field Check'!$C$54&lt;&gt;"")+('Dvd Calendar'!$E$2315:$CZ$2315='Field Check'!$C$55)*('Field Check'!$C$55&lt;&gt;"")+('Dvd Calendar'!$E$2315:$CZ$2315='Field Check'!$C$56)*('Field Check'!$C$56&lt;&gt;"")+('Dvd Calendar'!$E$2315:$CZ$2315='Field Check'!$C$57)*('Field Check'!$C$57&lt;&gt;""))*(COUNTIF('Dvd Calendar'!$E$2317:$CZ$2317,'Dvd Calendar'!$E$2310:$CZ$2310)=0)),"")))</f>
        <v/>
      </c>
      <c r="H265" s="77">
        <f>IF(H$259="","",IF($B265="","",IFERROR(SUMIFS('Dvd Calendar'!$E$2318:$CZ$2318,'Dvd Calendar'!$E$2317:$CZ$2317,"&gt;"&amp;H$258,'Dvd Calendar'!$E$2317:$CZ$2317,"&lt;="&amp;H$259)+SUMPRODUCT(('Dvd Calendar'!$E$2310:$CZ$2310&gt;H$258)*('Dvd Calendar'!$E$2310:$CZ$2310&lt;=H$259)*'Dvd Calendar'!$E$2313:$CZ$2313*(('Dvd Calendar'!$E$2315:$CZ$2315='Field Check'!$C$53)*('Field Check'!$C$53&lt;&gt;"")+('Dvd Calendar'!$E$2315:$CZ$2315='Field Check'!$C$54)*('Field Check'!$C$54&lt;&gt;"")+('Dvd Calendar'!$E$2315:$CZ$2315='Field Check'!$C$55)*('Field Check'!$C$55&lt;&gt;"")+('Dvd Calendar'!$E$2315:$CZ$2315='Field Check'!$C$56)*('Field Check'!$C$56&lt;&gt;"")+('Dvd Calendar'!$E$2315:$CZ$2315='Field Check'!$C$57)*('Field Check'!$C$57&lt;&gt;""))*(COUNTIF('Dvd Calendar'!$E$2317:$CZ$2317,'Dvd Calendar'!$E$2310:$CZ$2310)=0)),"")))</f>
        <v/>
      </c>
      <c r="I265" s="77">
        <f>IF(I$259="","",IF($B265="","",IFERROR(SUMIFS('Dvd Calendar'!$E$2318:$CZ$2318,'Dvd Calendar'!$E$2317:$CZ$2317,"&gt;"&amp;I$258,'Dvd Calendar'!$E$2317:$CZ$2317,"&lt;="&amp;I$259)+SUMPRODUCT(('Dvd Calendar'!$E$2310:$CZ$2310&gt;I$258)*('Dvd Calendar'!$E$2310:$CZ$2310&lt;=I$259)*'Dvd Calendar'!$E$2313:$CZ$2313*(('Dvd Calendar'!$E$2315:$CZ$2315='Field Check'!$C$53)*('Field Check'!$C$53&lt;&gt;"")+('Dvd Calendar'!$E$2315:$CZ$2315='Field Check'!$C$54)*('Field Check'!$C$54&lt;&gt;"")+('Dvd Calendar'!$E$2315:$CZ$2315='Field Check'!$C$55)*('Field Check'!$C$55&lt;&gt;"")+('Dvd Calendar'!$E$2315:$CZ$2315='Field Check'!$C$56)*('Field Check'!$C$56&lt;&gt;"")+('Dvd Calendar'!$E$2315:$CZ$2315='Field Check'!$C$57)*('Field Check'!$C$57&lt;&gt;""))*(COUNTIF('Dvd Calendar'!$E$2317:$CZ$2317,'Dvd Calendar'!$E$2310:$CZ$2310)=0)),"")))</f>
        <v/>
      </c>
      <c r="J265" s="77">
        <f>IF(J$259="","",IF($B265="","",IFERROR(SUMIFS('Dvd Calendar'!$E$2318:$CZ$2318,'Dvd Calendar'!$E$2317:$CZ$2317,"&gt;"&amp;J$258,'Dvd Calendar'!$E$2317:$CZ$2317,"&lt;="&amp;J$259)+SUMPRODUCT(('Dvd Calendar'!$E$2310:$CZ$2310&gt;J$258)*('Dvd Calendar'!$E$2310:$CZ$2310&lt;=J$259)*'Dvd Calendar'!$E$2313:$CZ$2313*(('Dvd Calendar'!$E$2315:$CZ$2315='Field Check'!$C$53)*('Field Check'!$C$53&lt;&gt;"")+('Dvd Calendar'!$E$2315:$CZ$2315='Field Check'!$C$54)*('Field Check'!$C$54&lt;&gt;"")+('Dvd Calendar'!$E$2315:$CZ$2315='Field Check'!$C$55)*('Field Check'!$C$55&lt;&gt;"")+('Dvd Calendar'!$E$2315:$CZ$2315='Field Check'!$C$56)*('Field Check'!$C$56&lt;&gt;"")+('Dvd Calendar'!$E$2315:$CZ$2315='Field Check'!$C$57)*('Field Check'!$C$57&lt;&gt;""))*(COUNTIF('Dvd Calendar'!$E$2317:$CZ$2317,'Dvd Calendar'!$E$2310:$CZ$2310)=0)),"")))</f>
        <v/>
      </c>
      <c r="K265" s="77">
        <f>IF(K$259="","",IF($B265="","",IFERROR(SUMIFS('Dvd Calendar'!$E$2318:$CZ$2318,'Dvd Calendar'!$E$2317:$CZ$2317,"&gt;"&amp;K$258,'Dvd Calendar'!$E$2317:$CZ$2317,"&lt;="&amp;K$259)+SUMPRODUCT(('Dvd Calendar'!$E$2310:$CZ$2310&gt;K$258)*('Dvd Calendar'!$E$2310:$CZ$2310&lt;=K$259)*'Dvd Calendar'!$E$2313:$CZ$2313*(('Dvd Calendar'!$E$2315:$CZ$2315='Field Check'!$C$53)*('Field Check'!$C$53&lt;&gt;"")+('Dvd Calendar'!$E$2315:$CZ$2315='Field Check'!$C$54)*('Field Check'!$C$54&lt;&gt;"")+('Dvd Calendar'!$E$2315:$CZ$2315='Field Check'!$C$55)*('Field Check'!$C$55&lt;&gt;"")+('Dvd Calendar'!$E$2315:$CZ$2315='Field Check'!$C$56)*('Field Check'!$C$56&lt;&gt;"")+('Dvd Calendar'!$E$2315:$CZ$2315='Field Check'!$C$57)*('Field Check'!$C$57&lt;&gt;""))*(COUNTIF('Dvd Calendar'!$E$2317:$CZ$2317,'Dvd Calendar'!$E$2310:$CZ$2310)=0)),"")))</f>
        <v/>
      </c>
      <c r="L265" s="77">
        <f>IF(L$259="","",IF($B265="","",IFERROR(SUMIFS('Dvd Calendar'!$E$2318:$CZ$2318,'Dvd Calendar'!$E$2317:$CZ$2317,"&gt;"&amp;L$258,'Dvd Calendar'!$E$2317:$CZ$2317,"&lt;="&amp;L$259)+SUMPRODUCT(('Dvd Calendar'!$E$2310:$CZ$2310&gt;L$258)*('Dvd Calendar'!$E$2310:$CZ$2310&lt;=L$259)*'Dvd Calendar'!$E$2313:$CZ$2313*(('Dvd Calendar'!$E$2315:$CZ$2315='Field Check'!$C$53)*('Field Check'!$C$53&lt;&gt;"")+('Dvd Calendar'!$E$2315:$CZ$2315='Field Check'!$C$54)*('Field Check'!$C$54&lt;&gt;"")+('Dvd Calendar'!$E$2315:$CZ$2315='Field Check'!$C$55)*('Field Check'!$C$55&lt;&gt;"")+('Dvd Calendar'!$E$2315:$CZ$2315='Field Check'!$C$56)*('Field Check'!$C$56&lt;&gt;"")+('Dvd Calendar'!$E$2315:$CZ$2315='Field Check'!$C$57)*('Field Check'!$C$57&lt;&gt;""))*(COUNTIF('Dvd Calendar'!$E$2317:$CZ$2317,'Dvd Calendar'!$E$2310:$CZ$2310)=0)),"")))</f>
        <v/>
      </c>
      <c r="M265" s="77">
        <f>IF(M$259="","",IF($B265="","",IFERROR(SUMIFS('Dvd Calendar'!$E$2318:$CZ$2318,'Dvd Calendar'!$E$2317:$CZ$2317,"&gt;"&amp;M$258,'Dvd Calendar'!$E$2317:$CZ$2317,"&lt;="&amp;M$259)+SUMPRODUCT(('Dvd Calendar'!$E$2310:$CZ$2310&gt;M$258)*('Dvd Calendar'!$E$2310:$CZ$2310&lt;=M$259)*'Dvd Calendar'!$E$2313:$CZ$2313*(('Dvd Calendar'!$E$2315:$CZ$2315='Field Check'!$C$53)*('Field Check'!$C$53&lt;&gt;"")+('Dvd Calendar'!$E$2315:$CZ$2315='Field Check'!$C$54)*('Field Check'!$C$54&lt;&gt;"")+('Dvd Calendar'!$E$2315:$CZ$2315='Field Check'!$C$55)*('Field Check'!$C$55&lt;&gt;"")+('Dvd Calendar'!$E$2315:$CZ$2315='Field Check'!$C$56)*('Field Check'!$C$56&lt;&gt;"")+('Dvd Calendar'!$E$2315:$CZ$2315='Field Check'!$C$57)*('Field Check'!$C$57&lt;&gt;""))*(COUNTIF('Dvd Calendar'!$E$2317:$CZ$2317,'Dvd Calendar'!$E$2310:$CZ$2310)=0)),"")))</f>
        <v/>
      </c>
      <c r="N265" s="77">
        <f>IF(N$259="","",IF($B265="","",IFERROR(SUMIFS('Dvd Calendar'!$E$2318:$CZ$2318,'Dvd Calendar'!$E$2317:$CZ$2317,"&gt;"&amp;N$258,'Dvd Calendar'!$E$2317:$CZ$2317,"&lt;="&amp;N$259)+SUMPRODUCT(('Dvd Calendar'!$E$2310:$CZ$2310&gt;N$258)*('Dvd Calendar'!$E$2310:$CZ$2310&lt;=N$259)*'Dvd Calendar'!$E$2313:$CZ$2313*(('Dvd Calendar'!$E$2315:$CZ$2315='Field Check'!$C$53)*('Field Check'!$C$53&lt;&gt;"")+('Dvd Calendar'!$E$2315:$CZ$2315='Field Check'!$C$54)*('Field Check'!$C$54&lt;&gt;"")+('Dvd Calendar'!$E$2315:$CZ$2315='Field Check'!$C$55)*('Field Check'!$C$55&lt;&gt;"")+('Dvd Calendar'!$E$2315:$CZ$2315='Field Check'!$C$56)*('Field Check'!$C$56&lt;&gt;"")+('Dvd Calendar'!$E$2315:$CZ$2315='Field Check'!$C$57)*('Field Check'!$C$57&lt;&gt;""))*(COUNTIF('Dvd Calendar'!$E$2317:$CZ$2317,'Dvd Calendar'!$E$2310:$CZ$2310)=0)),"")))</f>
        <v/>
      </c>
      <c r="O265" s="77">
        <f>IF(O$259="","",IF($B265="","",IFERROR(SUMIFS('Dvd Calendar'!$E$2318:$CZ$2318,'Dvd Calendar'!$E$2317:$CZ$2317,"&gt;"&amp;O$258,'Dvd Calendar'!$E$2317:$CZ$2317,"&lt;="&amp;O$259)+SUMPRODUCT(('Dvd Calendar'!$E$2310:$CZ$2310&gt;O$258)*('Dvd Calendar'!$E$2310:$CZ$2310&lt;=O$259)*'Dvd Calendar'!$E$2313:$CZ$2313*(('Dvd Calendar'!$E$2315:$CZ$2315='Field Check'!$C$53)*('Field Check'!$C$53&lt;&gt;"")+('Dvd Calendar'!$E$2315:$CZ$2315='Field Check'!$C$54)*('Field Check'!$C$54&lt;&gt;"")+('Dvd Calendar'!$E$2315:$CZ$2315='Field Check'!$C$55)*('Field Check'!$C$55&lt;&gt;"")+('Dvd Calendar'!$E$2315:$CZ$2315='Field Check'!$C$56)*('Field Check'!$C$56&lt;&gt;"")+('Dvd Calendar'!$E$2315:$CZ$2315='Field Check'!$C$57)*('Field Check'!$C$57&lt;&gt;""))*(COUNTIF('Dvd Calendar'!$E$2317:$CZ$2317,'Dvd Calendar'!$E$2310:$CZ$2310)=0)),"")))</f>
        <v/>
      </c>
      <c r="P265" s="77">
        <f>IF(P$259="","",IF($B265="","",IFERROR(SUMIFS('Dvd Calendar'!$E$2318:$CZ$2318,'Dvd Calendar'!$E$2317:$CZ$2317,"&gt;"&amp;P$258,'Dvd Calendar'!$E$2317:$CZ$2317,"&lt;="&amp;P$259)+SUMPRODUCT(('Dvd Calendar'!$E$2310:$CZ$2310&gt;P$258)*('Dvd Calendar'!$E$2310:$CZ$2310&lt;=P$259)*'Dvd Calendar'!$E$2313:$CZ$2313*(('Dvd Calendar'!$E$2315:$CZ$2315='Field Check'!$C$53)*('Field Check'!$C$53&lt;&gt;"")+('Dvd Calendar'!$E$2315:$CZ$2315='Field Check'!$C$54)*('Field Check'!$C$54&lt;&gt;"")+('Dvd Calendar'!$E$2315:$CZ$2315='Field Check'!$C$55)*('Field Check'!$C$55&lt;&gt;"")+('Dvd Calendar'!$E$2315:$CZ$2315='Field Check'!$C$56)*('Field Check'!$C$56&lt;&gt;"")+('Dvd Calendar'!$E$2315:$CZ$2315='Field Check'!$C$57)*('Field Check'!$C$57&lt;&gt;""))*(COUNTIF('Dvd Calendar'!$E$2317:$CZ$2317,'Dvd Calendar'!$E$2310:$CZ$2310)=0)),"")))</f>
        <v/>
      </c>
      <c r="Q265" s="77">
        <f>IF(Q$259="","",IF($B265="","",IFERROR(SUMIFS('Dvd Calendar'!$E$2318:$CZ$2318,'Dvd Calendar'!$E$2317:$CZ$2317,"&gt;"&amp;Q$258,'Dvd Calendar'!$E$2317:$CZ$2317,"&lt;="&amp;Q$259)+SUMPRODUCT(('Dvd Calendar'!$E$2310:$CZ$2310&gt;Q$258)*('Dvd Calendar'!$E$2310:$CZ$2310&lt;=Q$259)*'Dvd Calendar'!$E$2313:$CZ$2313*(('Dvd Calendar'!$E$2315:$CZ$2315='Field Check'!$C$53)*('Field Check'!$C$53&lt;&gt;"")+('Dvd Calendar'!$E$2315:$CZ$2315='Field Check'!$C$54)*('Field Check'!$C$54&lt;&gt;"")+('Dvd Calendar'!$E$2315:$CZ$2315='Field Check'!$C$55)*('Field Check'!$C$55&lt;&gt;"")+('Dvd Calendar'!$E$2315:$CZ$2315='Field Check'!$C$56)*('Field Check'!$C$56&lt;&gt;"")+('Dvd Calendar'!$E$2315:$CZ$2315='Field Check'!$C$57)*('Field Check'!$C$57&lt;&gt;""))*(COUNTIF('Dvd Calendar'!$E$2317:$CZ$2317,'Dvd Calendar'!$E$2310:$CZ$2310)=0)),"")))</f>
        <v/>
      </c>
      <c r="R265" s="77">
        <f>IF(R$259="","",IF($B265="","",IFERROR(SUMIFS('Dvd Calendar'!$E$2318:$CZ$2318,'Dvd Calendar'!$E$2317:$CZ$2317,"&gt;"&amp;R$258,'Dvd Calendar'!$E$2317:$CZ$2317,"&lt;="&amp;R$259)+SUMPRODUCT(('Dvd Calendar'!$E$2310:$CZ$2310&gt;R$258)*('Dvd Calendar'!$E$2310:$CZ$2310&lt;=R$259)*'Dvd Calendar'!$E$2313:$CZ$2313*(('Dvd Calendar'!$E$2315:$CZ$2315='Field Check'!$C$53)*('Field Check'!$C$53&lt;&gt;"")+('Dvd Calendar'!$E$2315:$CZ$2315='Field Check'!$C$54)*('Field Check'!$C$54&lt;&gt;"")+('Dvd Calendar'!$E$2315:$CZ$2315='Field Check'!$C$55)*('Field Check'!$C$55&lt;&gt;"")+('Dvd Calendar'!$E$2315:$CZ$2315='Field Check'!$C$56)*('Field Check'!$C$56&lt;&gt;"")+('Dvd Calendar'!$E$2315:$CZ$2315='Field Check'!$C$57)*('Field Check'!$C$57&lt;&gt;""))*(COUNTIF('Dvd Calendar'!$E$2317:$CZ$2317,'Dvd Calendar'!$E$2310:$CZ$2310)=0)),"")))</f>
        <v/>
      </c>
    </row>
    <row r="266">
      <c r="B266" s="126">
        <f>IF(MXAU!$C$11="","",MXAU!$C$11)</f>
        <v/>
      </c>
      <c r="C266" s="77">
        <f>IF(C$259="","",IF($B266="","",IFERROR(SUMIFS('Dvd Calendar'!$E$2329:$CZ$2329,'Dvd Calendar'!$E$2328:$CZ$2328,"&gt;"&amp;C$258,'Dvd Calendar'!$E$2328:$CZ$2328,"&lt;="&amp;C$259)+SUMPRODUCT(('Dvd Calendar'!$E$2321:$CZ$2321&gt;C$258)*('Dvd Calendar'!$E$2321:$CZ$2321&lt;=C$259)*'Dvd Calendar'!$E$2324:$CZ$2324*(('Dvd Calendar'!$E$2326:$CZ$2326='Field Check'!$C$53)*('Field Check'!$C$53&lt;&gt;"")+('Dvd Calendar'!$E$2326:$CZ$2326='Field Check'!$C$54)*('Field Check'!$C$54&lt;&gt;"")+('Dvd Calendar'!$E$2326:$CZ$2326='Field Check'!$C$55)*('Field Check'!$C$55&lt;&gt;"")+('Dvd Calendar'!$E$2326:$CZ$2326='Field Check'!$C$56)*('Field Check'!$C$56&lt;&gt;"")+('Dvd Calendar'!$E$2326:$CZ$2326='Field Check'!$C$57)*('Field Check'!$C$57&lt;&gt;""))*(COUNTIF('Dvd Calendar'!$E$2328:$CZ$2328,'Dvd Calendar'!$E$2321:$CZ$2321)=0)),"")))</f>
        <v/>
      </c>
      <c r="D266" s="77">
        <f>IF(D$259="","",IF($B266="","",IFERROR(SUMIFS('Dvd Calendar'!$E$2329:$CZ$2329,'Dvd Calendar'!$E$2328:$CZ$2328,"&gt;"&amp;D$258,'Dvd Calendar'!$E$2328:$CZ$2328,"&lt;="&amp;D$259)+SUMPRODUCT(('Dvd Calendar'!$E$2321:$CZ$2321&gt;D$258)*('Dvd Calendar'!$E$2321:$CZ$2321&lt;=D$259)*'Dvd Calendar'!$E$2324:$CZ$2324*(('Dvd Calendar'!$E$2326:$CZ$2326='Field Check'!$C$53)*('Field Check'!$C$53&lt;&gt;"")+('Dvd Calendar'!$E$2326:$CZ$2326='Field Check'!$C$54)*('Field Check'!$C$54&lt;&gt;"")+('Dvd Calendar'!$E$2326:$CZ$2326='Field Check'!$C$55)*('Field Check'!$C$55&lt;&gt;"")+('Dvd Calendar'!$E$2326:$CZ$2326='Field Check'!$C$56)*('Field Check'!$C$56&lt;&gt;"")+('Dvd Calendar'!$E$2326:$CZ$2326='Field Check'!$C$57)*('Field Check'!$C$57&lt;&gt;""))*(COUNTIF('Dvd Calendar'!$E$2328:$CZ$2328,'Dvd Calendar'!$E$2321:$CZ$2321)=0)),"")))</f>
        <v/>
      </c>
      <c r="E266" s="77">
        <f>IF(E$259="","",IF($B266="","",IFERROR(SUMIFS('Dvd Calendar'!$E$2329:$CZ$2329,'Dvd Calendar'!$E$2328:$CZ$2328,"&gt;"&amp;E$258,'Dvd Calendar'!$E$2328:$CZ$2328,"&lt;="&amp;E$259)+SUMPRODUCT(('Dvd Calendar'!$E$2321:$CZ$2321&gt;E$258)*('Dvd Calendar'!$E$2321:$CZ$2321&lt;=E$259)*'Dvd Calendar'!$E$2324:$CZ$2324*(('Dvd Calendar'!$E$2326:$CZ$2326='Field Check'!$C$53)*('Field Check'!$C$53&lt;&gt;"")+('Dvd Calendar'!$E$2326:$CZ$2326='Field Check'!$C$54)*('Field Check'!$C$54&lt;&gt;"")+('Dvd Calendar'!$E$2326:$CZ$2326='Field Check'!$C$55)*('Field Check'!$C$55&lt;&gt;"")+('Dvd Calendar'!$E$2326:$CZ$2326='Field Check'!$C$56)*('Field Check'!$C$56&lt;&gt;"")+('Dvd Calendar'!$E$2326:$CZ$2326='Field Check'!$C$57)*('Field Check'!$C$57&lt;&gt;""))*(COUNTIF('Dvd Calendar'!$E$2328:$CZ$2328,'Dvd Calendar'!$E$2321:$CZ$2321)=0)),"")))</f>
        <v/>
      </c>
      <c r="F266" s="77">
        <f>IF(F$259="","",IF($B266="","",IFERROR(SUMIFS('Dvd Calendar'!$E$2329:$CZ$2329,'Dvd Calendar'!$E$2328:$CZ$2328,"&gt;"&amp;F$258,'Dvd Calendar'!$E$2328:$CZ$2328,"&lt;="&amp;F$259)+SUMPRODUCT(('Dvd Calendar'!$E$2321:$CZ$2321&gt;F$258)*('Dvd Calendar'!$E$2321:$CZ$2321&lt;=F$259)*'Dvd Calendar'!$E$2324:$CZ$2324*(('Dvd Calendar'!$E$2326:$CZ$2326='Field Check'!$C$53)*('Field Check'!$C$53&lt;&gt;"")+('Dvd Calendar'!$E$2326:$CZ$2326='Field Check'!$C$54)*('Field Check'!$C$54&lt;&gt;"")+('Dvd Calendar'!$E$2326:$CZ$2326='Field Check'!$C$55)*('Field Check'!$C$55&lt;&gt;"")+('Dvd Calendar'!$E$2326:$CZ$2326='Field Check'!$C$56)*('Field Check'!$C$56&lt;&gt;"")+('Dvd Calendar'!$E$2326:$CZ$2326='Field Check'!$C$57)*('Field Check'!$C$57&lt;&gt;""))*(COUNTIF('Dvd Calendar'!$E$2328:$CZ$2328,'Dvd Calendar'!$E$2321:$CZ$2321)=0)),"")))</f>
        <v/>
      </c>
      <c r="G266" s="77">
        <f>IF(G$259="","",IF($B266="","",IFERROR(SUMIFS('Dvd Calendar'!$E$2329:$CZ$2329,'Dvd Calendar'!$E$2328:$CZ$2328,"&gt;"&amp;G$258,'Dvd Calendar'!$E$2328:$CZ$2328,"&lt;="&amp;G$259)+SUMPRODUCT(('Dvd Calendar'!$E$2321:$CZ$2321&gt;G$258)*('Dvd Calendar'!$E$2321:$CZ$2321&lt;=G$259)*'Dvd Calendar'!$E$2324:$CZ$2324*(('Dvd Calendar'!$E$2326:$CZ$2326='Field Check'!$C$53)*('Field Check'!$C$53&lt;&gt;"")+('Dvd Calendar'!$E$2326:$CZ$2326='Field Check'!$C$54)*('Field Check'!$C$54&lt;&gt;"")+('Dvd Calendar'!$E$2326:$CZ$2326='Field Check'!$C$55)*('Field Check'!$C$55&lt;&gt;"")+('Dvd Calendar'!$E$2326:$CZ$2326='Field Check'!$C$56)*('Field Check'!$C$56&lt;&gt;"")+('Dvd Calendar'!$E$2326:$CZ$2326='Field Check'!$C$57)*('Field Check'!$C$57&lt;&gt;""))*(COUNTIF('Dvd Calendar'!$E$2328:$CZ$2328,'Dvd Calendar'!$E$2321:$CZ$2321)=0)),"")))</f>
        <v/>
      </c>
      <c r="H266" s="77">
        <f>IF(H$259="","",IF($B266="","",IFERROR(SUMIFS('Dvd Calendar'!$E$2329:$CZ$2329,'Dvd Calendar'!$E$2328:$CZ$2328,"&gt;"&amp;H$258,'Dvd Calendar'!$E$2328:$CZ$2328,"&lt;="&amp;H$259)+SUMPRODUCT(('Dvd Calendar'!$E$2321:$CZ$2321&gt;H$258)*('Dvd Calendar'!$E$2321:$CZ$2321&lt;=H$259)*'Dvd Calendar'!$E$2324:$CZ$2324*(('Dvd Calendar'!$E$2326:$CZ$2326='Field Check'!$C$53)*('Field Check'!$C$53&lt;&gt;"")+('Dvd Calendar'!$E$2326:$CZ$2326='Field Check'!$C$54)*('Field Check'!$C$54&lt;&gt;"")+('Dvd Calendar'!$E$2326:$CZ$2326='Field Check'!$C$55)*('Field Check'!$C$55&lt;&gt;"")+('Dvd Calendar'!$E$2326:$CZ$2326='Field Check'!$C$56)*('Field Check'!$C$56&lt;&gt;"")+('Dvd Calendar'!$E$2326:$CZ$2326='Field Check'!$C$57)*('Field Check'!$C$57&lt;&gt;""))*(COUNTIF('Dvd Calendar'!$E$2328:$CZ$2328,'Dvd Calendar'!$E$2321:$CZ$2321)=0)),"")))</f>
        <v/>
      </c>
      <c r="I266" s="77">
        <f>IF(I$259="","",IF($B266="","",IFERROR(SUMIFS('Dvd Calendar'!$E$2329:$CZ$2329,'Dvd Calendar'!$E$2328:$CZ$2328,"&gt;"&amp;I$258,'Dvd Calendar'!$E$2328:$CZ$2328,"&lt;="&amp;I$259)+SUMPRODUCT(('Dvd Calendar'!$E$2321:$CZ$2321&gt;I$258)*('Dvd Calendar'!$E$2321:$CZ$2321&lt;=I$259)*'Dvd Calendar'!$E$2324:$CZ$2324*(('Dvd Calendar'!$E$2326:$CZ$2326='Field Check'!$C$53)*('Field Check'!$C$53&lt;&gt;"")+('Dvd Calendar'!$E$2326:$CZ$2326='Field Check'!$C$54)*('Field Check'!$C$54&lt;&gt;"")+('Dvd Calendar'!$E$2326:$CZ$2326='Field Check'!$C$55)*('Field Check'!$C$55&lt;&gt;"")+('Dvd Calendar'!$E$2326:$CZ$2326='Field Check'!$C$56)*('Field Check'!$C$56&lt;&gt;"")+('Dvd Calendar'!$E$2326:$CZ$2326='Field Check'!$C$57)*('Field Check'!$C$57&lt;&gt;""))*(COUNTIF('Dvd Calendar'!$E$2328:$CZ$2328,'Dvd Calendar'!$E$2321:$CZ$2321)=0)),"")))</f>
        <v/>
      </c>
      <c r="J266" s="77">
        <f>IF(J$259="","",IF($B266="","",IFERROR(SUMIFS('Dvd Calendar'!$E$2329:$CZ$2329,'Dvd Calendar'!$E$2328:$CZ$2328,"&gt;"&amp;J$258,'Dvd Calendar'!$E$2328:$CZ$2328,"&lt;="&amp;J$259)+SUMPRODUCT(('Dvd Calendar'!$E$2321:$CZ$2321&gt;J$258)*('Dvd Calendar'!$E$2321:$CZ$2321&lt;=J$259)*'Dvd Calendar'!$E$2324:$CZ$2324*(('Dvd Calendar'!$E$2326:$CZ$2326='Field Check'!$C$53)*('Field Check'!$C$53&lt;&gt;"")+('Dvd Calendar'!$E$2326:$CZ$2326='Field Check'!$C$54)*('Field Check'!$C$54&lt;&gt;"")+('Dvd Calendar'!$E$2326:$CZ$2326='Field Check'!$C$55)*('Field Check'!$C$55&lt;&gt;"")+('Dvd Calendar'!$E$2326:$CZ$2326='Field Check'!$C$56)*('Field Check'!$C$56&lt;&gt;"")+('Dvd Calendar'!$E$2326:$CZ$2326='Field Check'!$C$57)*('Field Check'!$C$57&lt;&gt;""))*(COUNTIF('Dvd Calendar'!$E$2328:$CZ$2328,'Dvd Calendar'!$E$2321:$CZ$2321)=0)),"")))</f>
        <v/>
      </c>
      <c r="K266" s="77">
        <f>IF(K$259="","",IF($B266="","",IFERROR(SUMIFS('Dvd Calendar'!$E$2329:$CZ$2329,'Dvd Calendar'!$E$2328:$CZ$2328,"&gt;"&amp;K$258,'Dvd Calendar'!$E$2328:$CZ$2328,"&lt;="&amp;K$259)+SUMPRODUCT(('Dvd Calendar'!$E$2321:$CZ$2321&gt;K$258)*('Dvd Calendar'!$E$2321:$CZ$2321&lt;=K$259)*'Dvd Calendar'!$E$2324:$CZ$2324*(('Dvd Calendar'!$E$2326:$CZ$2326='Field Check'!$C$53)*('Field Check'!$C$53&lt;&gt;"")+('Dvd Calendar'!$E$2326:$CZ$2326='Field Check'!$C$54)*('Field Check'!$C$54&lt;&gt;"")+('Dvd Calendar'!$E$2326:$CZ$2326='Field Check'!$C$55)*('Field Check'!$C$55&lt;&gt;"")+('Dvd Calendar'!$E$2326:$CZ$2326='Field Check'!$C$56)*('Field Check'!$C$56&lt;&gt;"")+('Dvd Calendar'!$E$2326:$CZ$2326='Field Check'!$C$57)*('Field Check'!$C$57&lt;&gt;""))*(COUNTIF('Dvd Calendar'!$E$2328:$CZ$2328,'Dvd Calendar'!$E$2321:$CZ$2321)=0)),"")))</f>
        <v/>
      </c>
      <c r="L266" s="77">
        <f>IF(L$259="","",IF($B266="","",IFERROR(SUMIFS('Dvd Calendar'!$E$2329:$CZ$2329,'Dvd Calendar'!$E$2328:$CZ$2328,"&gt;"&amp;L$258,'Dvd Calendar'!$E$2328:$CZ$2328,"&lt;="&amp;L$259)+SUMPRODUCT(('Dvd Calendar'!$E$2321:$CZ$2321&gt;L$258)*('Dvd Calendar'!$E$2321:$CZ$2321&lt;=L$259)*'Dvd Calendar'!$E$2324:$CZ$2324*(('Dvd Calendar'!$E$2326:$CZ$2326='Field Check'!$C$53)*('Field Check'!$C$53&lt;&gt;"")+('Dvd Calendar'!$E$2326:$CZ$2326='Field Check'!$C$54)*('Field Check'!$C$54&lt;&gt;"")+('Dvd Calendar'!$E$2326:$CZ$2326='Field Check'!$C$55)*('Field Check'!$C$55&lt;&gt;"")+('Dvd Calendar'!$E$2326:$CZ$2326='Field Check'!$C$56)*('Field Check'!$C$56&lt;&gt;"")+('Dvd Calendar'!$E$2326:$CZ$2326='Field Check'!$C$57)*('Field Check'!$C$57&lt;&gt;""))*(COUNTIF('Dvd Calendar'!$E$2328:$CZ$2328,'Dvd Calendar'!$E$2321:$CZ$2321)=0)),"")))</f>
        <v/>
      </c>
      <c r="M266" s="77">
        <f>IF(M$259="","",IF($B266="","",IFERROR(SUMIFS('Dvd Calendar'!$E$2329:$CZ$2329,'Dvd Calendar'!$E$2328:$CZ$2328,"&gt;"&amp;M$258,'Dvd Calendar'!$E$2328:$CZ$2328,"&lt;="&amp;M$259)+SUMPRODUCT(('Dvd Calendar'!$E$2321:$CZ$2321&gt;M$258)*('Dvd Calendar'!$E$2321:$CZ$2321&lt;=M$259)*'Dvd Calendar'!$E$2324:$CZ$2324*(('Dvd Calendar'!$E$2326:$CZ$2326='Field Check'!$C$53)*('Field Check'!$C$53&lt;&gt;"")+('Dvd Calendar'!$E$2326:$CZ$2326='Field Check'!$C$54)*('Field Check'!$C$54&lt;&gt;"")+('Dvd Calendar'!$E$2326:$CZ$2326='Field Check'!$C$55)*('Field Check'!$C$55&lt;&gt;"")+('Dvd Calendar'!$E$2326:$CZ$2326='Field Check'!$C$56)*('Field Check'!$C$56&lt;&gt;"")+('Dvd Calendar'!$E$2326:$CZ$2326='Field Check'!$C$57)*('Field Check'!$C$57&lt;&gt;""))*(COUNTIF('Dvd Calendar'!$E$2328:$CZ$2328,'Dvd Calendar'!$E$2321:$CZ$2321)=0)),"")))</f>
        <v/>
      </c>
      <c r="N266" s="77">
        <f>IF(N$259="","",IF($B266="","",IFERROR(SUMIFS('Dvd Calendar'!$E$2329:$CZ$2329,'Dvd Calendar'!$E$2328:$CZ$2328,"&gt;"&amp;N$258,'Dvd Calendar'!$E$2328:$CZ$2328,"&lt;="&amp;N$259)+SUMPRODUCT(('Dvd Calendar'!$E$2321:$CZ$2321&gt;N$258)*('Dvd Calendar'!$E$2321:$CZ$2321&lt;=N$259)*'Dvd Calendar'!$E$2324:$CZ$2324*(('Dvd Calendar'!$E$2326:$CZ$2326='Field Check'!$C$53)*('Field Check'!$C$53&lt;&gt;"")+('Dvd Calendar'!$E$2326:$CZ$2326='Field Check'!$C$54)*('Field Check'!$C$54&lt;&gt;"")+('Dvd Calendar'!$E$2326:$CZ$2326='Field Check'!$C$55)*('Field Check'!$C$55&lt;&gt;"")+('Dvd Calendar'!$E$2326:$CZ$2326='Field Check'!$C$56)*('Field Check'!$C$56&lt;&gt;"")+('Dvd Calendar'!$E$2326:$CZ$2326='Field Check'!$C$57)*('Field Check'!$C$57&lt;&gt;""))*(COUNTIF('Dvd Calendar'!$E$2328:$CZ$2328,'Dvd Calendar'!$E$2321:$CZ$2321)=0)),"")))</f>
        <v/>
      </c>
      <c r="O266" s="77">
        <f>IF(O$259="","",IF($B266="","",IFERROR(SUMIFS('Dvd Calendar'!$E$2329:$CZ$2329,'Dvd Calendar'!$E$2328:$CZ$2328,"&gt;"&amp;O$258,'Dvd Calendar'!$E$2328:$CZ$2328,"&lt;="&amp;O$259)+SUMPRODUCT(('Dvd Calendar'!$E$2321:$CZ$2321&gt;O$258)*('Dvd Calendar'!$E$2321:$CZ$2321&lt;=O$259)*'Dvd Calendar'!$E$2324:$CZ$2324*(('Dvd Calendar'!$E$2326:$CZ$2326='Field Check'!$C$53)*('Field Check'!$C$53&lt;&gt;"")+('Dvd Calendar'!$E$2326:$CZ$2326='Field Check'!$C$54)*('Field Check'!$C$54&lt;&gt;"")+('Dvd Calendar'!$E$2326:$CZ$2326='Field Check'!$C$55)*('Field Check'!$C$55&lt;&gt;"")+('Dvd Calendar'!$E$2326:$CZ$2326='Field Check'!$C$56)*('Field Check'!$C$56&lt;&gt;"")+('Dvd Calendar'!$E$2326:$CZ$2326='Field Check'!$C$57)*('Field Check'!$C$57&lt;&gt;""))*(COUNTIF('Dvd Calendar'!$E$2328:$CZ$2328,'Dvd Calendar'!$E$2321:$CZ$2321)=0)),"")))</f>
        <v/>
      </c>
      <c r="P266" s="77">
        <f>IF(P$259="","",IF($B266="","",IFERROR(SUMIFS('Dvd Calendar'!$E$2329:$CZ$2329,'Dvd Calendar'!$E$2328:$CZ$2328,"&gt;"&amp;P$258,'Dvd Calendar'!$E$2328:$CZ$2328,"&lt;="&amp;P$259)+SUMPRODUCT(('Dvd Calendar'!$E$2321:$CZ$2321&gt;P$258)*('Dvd Calendar'!$E$2321:$CZ$2321&lt;=P$259)*'Dvd Calendar'!$E$2324:$CZ$2324*(('Dvd Calendar'!$E$2326:$CZ$2326='Field Check'!$C$53)*('Field Check'!$C$53&lt;&gt;"")+('Dvd Calendar'!$E$2326:$CZ$2326='Field Check'!$C$54)*('Field Check'!$C$54&lt;&gt;"")+('Dvd Calendar'!$E$2326:$CZ$2326='Field Check'!$C$55)*('Field Check'!$C$55&lt;&gt;"")+('Dvd Calendar'!$E$2326:$CZ$2326='Field Check'!$C$56)*('Field Check'!$C$56&lt;&gt;"")+('Dvd Calendar'!$E$2326:$CZ$2326='Field Check'!$C$57)*('Field Check'!$C$57&lt;&gt;""))*(COUNTIF('Dvd Calendar'!$E$2328:$CZ$2328,'Dvd Calendar'!$E$2321:$CZ$2321)=0)),"")))</f>
        <v/>
      </c>
      <c r="Q266" s="77">
        <f>IF(Q$259="","",IF($B266="","",IFERROR(SUMIFS('Dvd Calendar'!$E$2329:$CZ$2329,'Dvd Calendar'!$E$2328:$CZ$2328,"&gt;"&amp;Q$258,'Dvd Calendar'!$E$2328:$CZ$2328,"&lt;="&amp;Q$259)+SUMPRODUCT(('Dvd Calendar'!$E$2321:$CZ$2321&gt;Q$258)*('Dvd Calendar'!$E$2321:$CZ$2321&lt;=Q$259)*'Dvd Calendar'!$E$2324:$CZ$2324*(('Dvd Calendar'!$E$2326:$CZ$2326='Field Check'!$C$53)*('Field Check'!$C$53&lt;&gt;"")+('Dvd Calendar'!$E$2326:$CZ$2326='Field Check'!$C$54)*('Field Check'!$C$54&lt;&gt;"")+('Dvd Calendar'!$E$2326:$CZ$2326='Field Check'!$C$55)*('Field Check'!$C$55&lt;&gt;"")+('Dvd Calendar'!$E$2326:$CZ$2326='Field Check'!$C$56)*('Field Check'!$C$56&lt;&gt;"")+('Dvd Calendar'!$E$2326:$CZ$2326='Field Check'!$C$57)*('Field Check'!$C$57&lt;&gt;""))*(COUNTIF('Dvd Calendar'!$E$2328:$CZ$2328,'Dvd Calendar'!$E$2321:$CZ$2321)=0)),"")))</f>
        <v/>
      </c>
      <c r="R266" s="77">
        <f>IF(R$259="","",IF($B266="","",IFERROR(SUMIFS('Dvd Calendar'!$E$2329:$CZ$2329,'Dvd Calendar'!$E$2328:$CZ$2328,"&gt;"&amp;R$258,'Dvd Calendar'!$E$2328:$CZ$2328,"&lt;="&amp;R$259)+SUMPRODUCT(('Dvd Calendar'!$E$2321:$CZ$2321&gt;R$258)*('Dvd Calendar'!$E$2321:$CZ$2321&lt;=R$259)*'Dvd Calendar'!$E$2324:$CZ$2324*(('Dvd Calendar'!$E$2326:$CZ$2326='Field Check'!$C$53)*('Field Check'!$C$53&lt;&gt;"")+('Dvd Calendar'!$E$2326:$CZ$2326='Field Check'!$C$54)*('Field Check'!$C$54&lt;&gt;"")+('Dvd Calendar'!$E$2326:$CZ$2326='Field Check'!$C$55)*('Field Check'!$C$55&lt;&gt;"")+('Dvd Calendar'!$E$2326:$CZ$2326='Field Check'!$C$56)*('Field Check'!$C$56&lt;&gt;"")+('Dvd Calendar'!$E$2326:$CZ$2326='Field Check'!$C$57)*('Field Check'!$C$57&lt;&gt;""))*(COUNTIF('Dvd Calendar'!$E$2328:$CZ$2328,'Dvd Calendar'!$E$2321:$CZ$2321)=0)),"")))</f>
        <v/>
      </c>
    </row>
    <row r="267">
      <c r="B267" s="126">
        <f>IF(MXAU!$C$12="","",MXAU!$C$12)</f>
        <v/>
      </c>
      <c r="C267" s="77">
        <f>IF(C$259="","",IF($B267="","",IFERROR(SUMIFS('Dvd Calendar'!$E$2340:$CZ$2340,'Dvd Calendar'!$E$2339:$CZ$2339,"&gt;"&amp;C$258,'Dvd Calendar'!$E$2339:$CZ$2339,"&lt;="&amp;C$259)+SUMPRODUCT(('Dvd Calendar'!$E$2332:$CZ$2332&gt;C$258)*('Dvd Calendar'!$E$2332:$CZ$2332&lt;=C$259)*'Dvd Calendar'!$E$2335:$CZ$2335*(('Dvd Calendar'!$E$2337:$CZ$2337='Field Check'!$C$53)*('Field Check'!$C$53&lt;&gt;"")+('Dvd Calendar'!$E$2337:$CZ$2337='Field Check'!$C$54)*('Field Check'!$C$54&lt;&gt;"")+('Dvd Calendar'!$E$2337:$CZ$2337='Field Check'!$C$55)*('Field Check'!$C$55&lt;&gt;"")+('Dvd Calendar'!$E$2337:$CZ$2337='Field Check'!$C$56)*('Field Check'!$C$56&lt;&gt;"")+('Dvd Calendar'!$E$2337:$CZ$2337='Field Check'!$C$57)*('Field Check'!$C$57&lt;&gt;""))*(COUNTIF('Dvd Calendar'!$E$2339:$CZ$2339,'Dvd Calendar'!$E$2332:$CZ$2332)=0)),"")))</f>
        <v/>
      </c>
      <c r="D267" s="77">
        <f>IF(D$259="","",IF($B267="","",IFERROR(SUMIFS('Dvd Calendar'!$E$2340:$CZ$2340,'Dvd Calendar'!$E$2339:$CZ$2339,"&gt;"&amp;D$258,'Dvd Calendar'!$E$2339:$CZ$2339,"&lt;="&amp;D$259)+SUMPRODUCT(('Dvd Calendar'!$E$2332:$CZ$2332&gt;D$258)*('Dvd Calendar'!$E$2332:$CZ$2332&lt;=D$259)*'Dvd Calendar'!$E$2335:$CZ$2335*(('Dvd Calendar'!$E$2337:$CZ$2337='Field Check'!$C$53)*('Field Check'!$C$53&lt;&gt;"")+('Dvd Calendar'!$E$2337:$CZ$2337='Field Check'!$C$54)*('Field Check'!$C$54&lt;&gt;"")+('Dvd Calendar'!$E$2337:$CZ$2337='Field Check'!$C$55)*('Field Check'!$C$55&lt;&gt;"")+('Dvd Calendar'!$E$2337:$CZ$2337='Field Check'!$C$56)*('Field Check'!$C$56&lt;&gt;"")+('Dvd Calendar'!$E$2337:$CZ$2337='Field Check'!$C$57)*('Field Check'!$C$57&lt;&gt;""))*(COUNTIF('Dvd Calendar'!$E$2339:$CZ$2339,'Dvd Calendar'!$E$2332:$CZ$2332)=0)),"")))</f>
        <v/>
      </c>
      <c r="E267" s="77">
        <f>IF(E$259="","",IF($B267="","",IFERROR(SUMIFS('Dvd Calendar'!$E$2340:$CZ$2340,'Dvd Calendar'!$E$2339:$CZ$2339,"&gt;"&amp;E$258,'Dvd Calendar'!$E$2339:$CZ$2339,"&lt;="&amp;E$259)+SUMPRODUCT(('Dvd Calendar'!$E$2332:$CZ$2332&gt;E$258)*('Dvd Calendar'!$E$2332:$CZ$2332&lt;=E$259)*'Dvd Calendar'!$E$2335:$CZ$2335*(('Dvd Calendar'!$E$2337:$CZ$2337='Field Check'!$C$53)*('Field Check'!$C$53&lt;&gt;"")+('Dvd Calendar'!$E$2337:$CZ$2337='Field Check'!$C$54)*('Field Check'!$C$54&lt;&gt;"")+('Dvd Calendar'!$E$2337:$CZ$2337='Field Check'!$C$55)*('Field Check'!$C$55&lt;&gt;"")+('Dvd Calendar'!$E$2337:$CZ$2337='Field Check'!$C$56)*('Field Check'!$C$56&lt;&gt;"")+('Dvd Calendar'!$E$2337:$CZ$2337='Field Check'!$C$57)*('Field Check'!$C$57&lt;&gt;""))*(COUNTIF('Dvd Calendar'!$E$2339:$CZ$2339,'Dvd Calendar'!$E$2332:$CZ$2332)=0)),"")))</f>
        <v/>
      </c>
      <c r="F267" s="77">
        <f>IF(F$259="","",IF($B267="","",IFERROR(SUMIFS('Dvd Calendar'!$E$2340:$CZ$2340,'Dvd Calendar'!$E$2339:$CZ$2339,"&gt;"&amp;F$258,'Dvd Calendar'!$E$2339:$CZ$2339,"&lt;="&amp;F$259)+SUMPRODUCT(('Dvd Calendar'!$E$2332:$CZ$2332&gt;F$258)*('Dvd Calendar'!$E$2332:$CZ$2332&lt;=F$259)*'Dvd Calendar'!$E$2335:$CZ$2335*(('Dvd Calendar'!$E$2337:$CZ$2337='Field Check'!$C$53)*('Field Check'!$C$53&lt;&gt;"")+('Dvd Calendar'!$E$2337:$CZ$2337='Field Check'!$C$54)*('Field Check'!$C$54&lt;&gt;"")+('Dvd Calendar'!$E$2337:$CZ$2337='Field Check'!$C$55)*('Field Check'!$C$55&lt;&gt;"")+('Dvd Calendar'!$E$2337:$CZ$2337='Field Check'!$C$56)*('Field Check'!$C$56&lt;&gt;"")+('Dvd Calendar'!$E$2337:$CZ$2337='Field Check'!$C$57)*('Field Check'!$C$57&lt;&gt;""))*(COUNTIF('Dvd Calendar'!$E$2339:$CZ$2339,'Dvd Calendar'!$E$2332:$CZ$2332)=0)),"")))</f>
        <v/>
      </c>
      <c r="G267" s="77">
        <f>IF(G$259="","",IF($B267="","",IFERROR(SUMIFS('Dvd Calendar'!$E$2340:$CZ$2340,'Dvd Calendar'!$E$2339:$CZ$2339,"&gt;"&amp;G$258,'Dvd Calendar'!$E$2339:$CZ$2339,"&lt;="&amp;G$259)+SUMPRODUCT(('Dvd Calendar'!$E$2332:$CZ$2332&gt;G$258)*('Dvd Calendar'!$E$2332:$CZ$2332&lt;=G$259)*'Dvd Calendar'!$E$2335:$CZ$2335*(('Dvd Calendar'!$E$2337:$CZ$2337='Field Check'!$C$53)*('Field Check'!$C$53&lt;&gt;"")+('Dvd Calendar'!$E$2337:$CZ$2337='Field Check'!$C$54)*('Field Check'!$C$54&lt;&gt;"")+('Dvd Calendar'!$E$2337:$CZ$2337='Field Check'!$C$55)*('Field Check'!$C$55&lt;&gt;"")+('Dvd Calendar'!$E$2337:$CZ$2337='Field Check'!$C$56)*('Field Check'!$C$56&lt;&gt;"")+('Dvd Calendar'!$E$2337:$CZ$2337='Field Check'!$C$57)*('Field Check'!$C$57&lt;&gt;""))*(COUNTIF('Dvd Calendar'!$E$2339:$CZ$2339,'Dvd Calendar'!$E$2332:$CZ$2332)=0)),"")))</f>
        <v/>
      </c>
      <c r="H267" s="77">
        <f>IF(H$259="","",IF($B267="","",IFERROR(SUMIFS('Dvd Calendar'!$E$2340:$CZ$2340,'Dvd Calendar'!$E$2339:$CZ$2339,"&gt;"&amp;H$258,'Dvd Calendar'!$E$2339:$CZ$2339,"&lt;="&amp;H$259)+SUMPRODUCT(('Dvd Calendar'!$E$2332:$CZ$2332&gt;H$258)*('Dvd Calendar'!$E$2332:$CZ$2332&lt;=H$259)*'Dvd Calendar'!$E$2335:$CZ$2335*(('Dvd Calendar'!$E$2337:$CZ$2337='Field Check'!$C$53)*('Field Check'!$C$53&lt;&gt;"")+('Dvd Calendar'!$E$2337:$CZ$2337='Field Check'!$C$54)*('Field Check'!$C$54&lt;&gt;"")+('Dvd Calendar'!$E$2337:$CZ$2337='Field Check'!$C$55)*('Field Check'!$C$55&lt;&gt;"")+('Dvd Calendar'!$E$2337:$CZ$2337='Field Check'!$C$56)*('Field Check'!$C$56&lt;&gt;"")+('Dvd Calendar'!$E$2337:$CZ$2337='Field Check'!$C$57)*('Field Check'!$C$57&lt;&gt;""))*(COUNTIF('Dvd Calendar'!$E$2339:$CZ$2339,'Dvd Calendar'!$E$2332:$CZ$2332)=0)),"")))</f>
        <v/>
      </c>
      <c r="I267" s="77">
        <f>IF(I$259="","",IF($B267="","",IFERROR(SUMIFS('Dvd Calendar'!$E$2340:$CZ$2340,'Dvd Calendar'!$E$2339:$CZ$2339,"&gt;"&amp;I$258,'Dvd Calendar'!$E$2339:$CZ$2339,"&lt;="&amp;I$259)+SUMPRODUCT(('Dvd Calendar'!$E$2332:$CZ$2332&gt;I$258)*('Dvd Calendar'!$E$2332:$CZ$2332&lt;=I$259)*'Dvd Calendar'!$E$2335:$CZ$2335*(('Dvd Calendar'!$E$2337:$CZ$2337='Field Check'!$C$53)*('Field Check'!$C$53&lt;&gt;"")+('Dvd Calendar'!$E$2337:$CZ$2337='Field Check'!$C$54)*('Field Check'!$C$54&lt;&gt;"")+('Dvd Calendar'!$E$2337:$CZ$2337='Field Check'!$C$55)*('Field Check'!$C$55&lt;&gt;"")+('Dvd Calendar'!$E$2337:$CZ$2337='Field Check'!$C$56)*('Field Check'!$C$56&lt;&gt;"")+('Dvd Calendar'!$E$2337:$CZ$2337='Field Check'!$C$57)*('Field Check'!$C$57&lt;&gt;""))*(COUNTIF('Dvd Calendar'!$E$2339:$CZ$2339,'Dvd Calendar'!$E$2332:$CZ$2332)=0)),"")))</f>
        <v/>
      </c>
      <c r="J267" s="77">
        <f>IF(J$259="","",IF($B267="","",IFERROR(SUMIFS('Dvd Calendar'!$E$2340:$CZ$2340,'Dvd Calendar'!$E$2339:$CZ$2339,"&gt;"&amp;J$258,'Dvd Calendar'!$E$2339:$CZ$2339,"&lt;="&amp;J$259)+SUMPRODUCT(('Dvd Calendar'!$E$2332:$CZ$2332&gt;J$258)*('Dvd Calendar'!$E$2332:$CZ$2332&lt;=J$259)*'Dvd Calendar'!$E$2335:$CZ$2335*(('Dvd Calendar'!$E$2337:$CZ$2337='Field Check'!$C$53)*('Field Check'!$C$53&lt;&gt;"")+('Dvd Calendar'!$E$2337:$CZ$2337='Field Check'!$C$54)*('Field Check'!$C$54&lt;&gt;"")+('Dvd Calendar'!$E$2337:$CZ$2337='Field Check'!$C$55)*('Field Check'!$C$55&lt;&gt;"")+('Dvd Calendar'!$E$2337:$CZ$2337='Field Check'!$C$56)*('Field Check'!$C$56&lt;&gt;"")+('Dvd Calendar'!$E$2337:$CZ$2337='Field Check'!$C$57)*('Field Check'!$C$57&lt;&gt;""))*(COUNTIF('Dvd Calendar'!$E$2339:$CZ$2339,'Dvd Calendar'!$E$2332:$CZ$2332)=0)),"")))</f>
        <v/>
      </c>
      <c r="K267" s="77">
        <f>IF(K$259="","",IF($B267="","",IFERROR(SUMIFS('Dvd Calendar'!$E$2340:$CZ$2340,'Dvd Calendar'!$E$2339:$CZ$2339,"&gt;"&amp;K$258,'Dvd Calendar'!$E$2339:$CZ$2339,"&lt;="&amp;K$259)+SUMPRODUCT(('Dvd Calendar'!$E$2332:$CZ$2332&gt;K$258)*('Dvd Calendar'!$E$2332:$CZ$2332&lt;=K$259)*'Dvd Calendar'!$E$2335:$CZ$2335*(('Dvd Calendar'!$E$2337:$CZ$2337='Field Check'!$C$53)*('Field Check'!$C$53&lt;&gt;"")+('Dvd Calendar'!$E$2337:$CZ$2337='Field Check'!$C$54)*('Field Check'!$C$54&lt;&gt;"")+('Dvd Calendar'!$E$2337:$CZ$2337='Field Check'!$C$55)*('Field Check'!$C$55&lt;&gt;"")+('Dvd Calendar'!$E$2337:$CZ$2337='Field Check'!$C$56)*('Field Check'!$C$56&lt;&gt;"")+('Dvd Calendar'!$E$2337:$CZ$2337='Field Check'!$C$57)*('Field Check'!$C$57&lt;&gt;""))*(COUNTIF('Dvd Calendar'!$E$2339:$CZ$2339,'Dvd Calendar'!$E$2332:$CZ$2332)=0)),"")))</f>
        <v/>
      </c>
      <c r="L267" s="77">
        <f>IF(L$259="","",IF($B267="","",IFERROR(SUMIFS('Dvd Calendar'!$E$2340:$CZ$2340,'Dvd Calendar'!$E$2339:$CZ$2339,"&gt;"&amp;L$258,'Dvd Calendar'!$E$2339:$CZ$2339,"&lt;="&amp;L$259)+SUMPRODUCT(('Dvd Calendar'!$E$2332:$CZ$2332&gt;L$258)*('Dvd Calendar'!$E$2332:$CZ$2332&lt;=L$259)*'Dvd Calendar'!$E$2335:$CZ$2335*(('Dvd Calendar'!$E$2337:$CZ$2337='Field Check'!$C$53)*('Field Check'!$C$53&lt;&gt;"")+('Dvd Calendar'!$E$2337:$CZ$2337='Field Check'!$C$54)*('Field Check'!$C$54&lt;&gt;"")+('Dvd Calendar'!$E$2337:$CZ$2337='Field Check'!$C$55)*('Field Check'!$C$55&lt;&gt;"")+('Dvd Calendar'!$E$2337:$CZ$2337='Field Check'!$C$56)*('Field Check'!$C$56&lt;&gt;"")+('Dvd Calendar'!$E$2337:$CZ$2337='Field Check'!$C$57)*('Field Check'!$C$57&lt;&gt;""))*(COUNTIF('Dvd Calendar'!$E$2339:$CZ$2339,'Dvd Calendar'!$E$2332:$CZ$2332)=0)),"")))</f>
        <v/>
      </c>
      <c r="M267" s="77">
        <f>IF(M$259="","",IF($B267="","",IFERROR(SUMIFS('Dvd Calendar'!$E$2340:$CZ$2340,'Dvd Calendar'!$E$2339:$CZ$2339,"&gt;"&amp;M$258,'Dvd Calendar'!$E$2339:$CZ$2339,"&lt;="&amp;M$259)+SUMPRODUCT(('Dvd Calendar'!$E$2332:$CZ$2332&gt;M$258)*('Dvd Calendar'!$E$2332:$CZ$2332&lt;=M$259)*'Dvd Calendar'!$E$2335:$CZ$2335*(('Dvd Calendar'!$E$2337:$CZ$2337='Field Check'!$C$53)*('Field Check'!$C$53&lt;&gt;"")+('Dvd Calendar'!$E$2337:$CZ$2337='Field Check'!$C$54)*('Field Check'!$C$54&lt;&gt;"")+('Dvd Calendar'!$E$2337:$CZ$2337='Field Check'!$C$55)*('Field Check'!$C$55&lt;&gt;"")+('Dvd Calendar'!$E$2337:$CZ$2337='Field Check'!$C$56)*('Field Check'!$C$56&lt;&gt;"")+('Dvd Calendar'!$E$2337:$CZ$2337='Field Check'!$C$57)*('Field Check'!$C$57&lt;&gt;""))*(COUNTIF('Dvd Calendar'!$E$2339:$CZ$2339,'Dvd Calendar'!$E$2332:$CZ$2332)=0)),"")))</f>
        <v/>
      </c>
      <c r="N267" s="77">
        <f>IF(N$259="","",IF($B267="","",IFERROR(SUMIFS('Dvd Calendar'!$E$2340:$CZ$2340,'Dvd Calendar'!$E$2339:$CZ$2339,"&gt;"&amp;N$258,'Dvd Calendar'!$E$2339:$CZ$2339,"&lt;="&amp;N$259)+SUMPRODUCT(('Dvd Calendar'!$E$2332:$CZ$2332&gt;N$258)*('Dvd Calendar'!$E$2332:$CZ$2332&lt;=N$259)*'Dvd Calendar'!$E$2335:$CZ$2335*(('Dvd Calendar'!$E$2337:$CZ$2337='Field Check'!$C$53)*('Field Check'!$C$53&lt;&gt;"")+('Dvd Calendar'!$E$2337:$CZ$2337='Field Check'!$C$54)*('Field Check'!$C$54&lt;&gt;"")+('Dvd Calendar'!$E$2337:$CZ$2337='Field Check'!$C$55)*('Field Check'!$C$55&lt;&gt;"")+('Dvd Calendar'!$E$2337:$CZ$2337='Field Check'!$C$56)*('Field Check'!$C$56&lt;&gt;"")+('Dvd Calendar'!$E$2337:$CZ$2337='Field Check'!$C$57)*('Field Check'!$C$57&lt;&gt;""))*(COUNTIF('Dvd Calendar'!$E$2339:$CZ$2339,'Dvd Calendar'!$E$2332:$CZ$2332)=0)),"")))</f>
        <v/>
      </c>
      <c r="O267" s="77">
        <f>IF(O$259="","",IF($B267="","",IFERROR(SUMIFS('Dvd Calendar'!$E$2340:$CZ$2340,'Dvd Calendar'!$E$2339:$CZ$2339,"&gt;"&amp;O$258,'Dvd Calendar'!$E$2339:$CZ$2339,"&lt;="&amp;O$259)+SUMPRODUCT(('Dvd Calendar'!$E$2332:$CZ$2332&gt;O$258)*('Dvd Calendar'!$E$2332:$CZ$2332&lt;=O$259)*'Dvd Calendar'!$E$2335:$CZ$2335*(('Dvd Calendar'!$E$2337:$CZ$2337='Field Check'!$C$53)*('Field Check'!$C$53&lt;&gt;"")+('Dvd Calendar'!$E$2337:$CZ$2337='Field Check'!$C$54)*('Field Check'!$C$54&lt;&gt;"")+('Dvd Calendar'!$E$2337:$CZ$2337='Field Check'!$C$55)*('Field Check'!$C$55&lt;&gt;"")+('Dvd Calendar'!$E$2337:$CZ$2337='Field Check'!$C$56)*('Field Check'!$C$56&lt;&gt;"")+('Dvd Calendar'!$E$2337:$CZ$2337='Field Check'!$C$57)*('Field Check'!$C$57&lt;&gt;""))*(COUNTIF('Dvd Calendar'!$E$2339:$CZ$2339,'Dvd Calendar'!$E$2332:$CZ$2332)=0)),"")))</f>
        <v/>
      </c>
      <c r="P267" s="77">
        <f>IF(P$259="","",IF($B267="","",IFERROR(SUMIFS('Dvd Calendar'!$E$2340:$CZ$2340,'Dvd Calendar'!$E$2339:$CZ$2339,"&gt;"&amp;P$258,'Dvd Calendar'!$E$2339:$CZ$2339,"&lt;="&amp;P$259)+SUMPRODUCT(('Dvd Calendar'!$E$2332:$CZ$2332&gt;P$258)*('Dvd Calendar'!$E$2332:$CZ$2332&lt;=P$259)*'Dvd Calendar'!$E$2335:$CZ$2335*(('Dvd Calendar'!$E$2337:$CZ$2337='Field Check'!$C$53)*('Field Check'!$C$53&lt;&gt;"")+('Dvd Calendar'!$E$2337:$CZ$2337='Field Check'!$C$54)*('Field Check'!$C$54&lt;&gt;"")+('Dvd Calendar'!$E$2337:$CZ$2337='Field Check'!$C$55)*('Field Check'!$C$55&lt;&gt;"")+('Dvd Calendar'!$E$2337:$CZ$2337='Field Check'!$C$56)*('Field Check'!$C$56&lt;&gt;"")+('Dvd Calendar'!$E$2337:$CZ$2337='Field Check'!$C$57)*('Field Check'!$C$57&lt;&gt;""))*(COUNTIF('Dvd Calendar'!$E$2339:$CZ$2339,'Dvd Calendar'!$E$2332:$CZ$2332)=0)),"")))</f>
        <v/>
      </c>
      <c r="Q267" s="77">
        <f>IF(Q$259="","",IF($B267="","",IFERROR(SUMIFS('Dvd Calendar'!$E$2340:$CZ$2340,'Dvd Calendar'!$E$2339:$CZ$2339,"&gt;"&amp;Q$258,'Dvd Calendar'!$E$2339:$CZ$2339,"&lt;="&amp;Q$259)+SUMPRODUCT(('Dvd Calendar'!$E$2332:$CZ$2332&gt;Q$258)*('Dvd Calendar'!$E$2332:$CZ$2332&lt;=Q$259)*'Dvd Calendar'!$E$2335:$CZ$2335*(('Dvd Calendar'!$E$2337:$CZ$2337='Field Check'!$C$53)*('Field Check'!$C$53&lt;&gt;"")+('Dvd Calendar'!$E$2337:$CZ$2337='Field Check'!$C$54)*('Field Check'!$C$54&lt;&gt;"")+('Dvd Calendar'!$E$2337:$CZ$2337='Field Check'!$C$55)*('Field Check'!$C$55&lt;&gt;"")+('Dvd Calendar'!$E$2337:$CZ$2337='Field Check'!$C$56)*('Field Check'!$C$56&lt;&gt;"")+('Dvd Calendar'!$E$2337:$CZ$2337='Field Check'!$C$57)*('Field Check'!$C$57&lt;&gt;""))*(COUNTIF('Dvd Calendar'!$E$2339:$CZ$2339,'Dvd Calendar'!$E$2332:$CZ$2332)=0)),"")))</f>
        <v/>
      </c>
      <c r="R267" s="77">
        <f>IF(R$259="","",IF($B267="","",IFERROR(SUMIFS('Dvd Calendar'!$E$2340:$CZ$2340,'Dvd Calendar'!$E$2339:$CZ$2339,"&gt;"&amp;R$258,'Dvd Calendar'!$E$2339:$CZ$2339,"&lt;="&amp;R$259)+SUMPRODUCT(('Dvd Calendar'!$E$2332:$CZ$2332&gt;R$258)*('Dvd Calendar'!$E$2332:$CZ$2332&lt;=R$259)*'Dvd Calendar'!$E$2335:$CZ$2335*(('Dvd Calendar'!$E$2337:$CZ$2337='Field Check'!$C$53)*('Field Check'!$C$53&lt;&gt;"")+('Dvd Calendar'!$E$2337:$CZ$2337='Field Check'!$C$54)*('Field Check'!$C$54&lt;&gt;"")+('Dvd Calendar'!$E$2337:$CZ$2337='Field Check'!$C$55)*('Field Check'!$C$55&lt;&gt;"")+('Dvd Calendar'!$E$2337:$CZ$2337='Field Check'!$C$56)*('Field Check'!$C$56&lt;&gt;"")+('Dvd Calendar'!$E$2337:$CZ$2337='Field Check'!$C$57)*('Field Check'!$C$57&lt;&gt;""))*(COUNTIF('Dvd Calendar'!$E$2339:$CZ$2339,'Dvd Calendar'!$E$2332:$CZ$2332)=0)),"")))</f>
        <v/>
      </c>
    </row>
    <row r="268">
      <c r="B268" s="126">
        <f>IF(MXAU!$C$13="","",MXAU!$C$13)</f>
        <v/>
      </c>
      <c r="C268" s="77">
        <f>IF(C$259="","",IF($B268="","",IFERROR(SUMIFS('Dvd Calendar'!$E$2351:$CZ$2351,'Dvd Calendar'!$E$2350:$CZ$2350,"&gt;"&amp;C$258,'Dvd Calendar'!$E$2350:$CZ$2350,"&lt;="&amp;C$259)+SUMPRODUCT(('Dvd Calendar'!$E$2343:$CZ$2343&gt;C$258)*('Dvd Calendar'!$E$2343:$CZ$2343&lt;=C$259)*'Dvd Calendar'!$E$2346:$CZ$2346*(('Dvd Calendar'!$E$2348:$CZ$2348='Field Check'!$C$53)*('Field Check'!$C$53&lt;&gt;"")+('Dvd Calendar'!$E$2348:$CZ$2348='Field Check'!$C$54)*('Field Check'!$C$54&lt;&gt;"")+('Dvd Calendar'!$E$2348:$CZ$2348='Field Check'!$C$55)*('Field Check'!$C$55&lt;&gt;"")+('Dvd Calendar'!$E$2348:$CZ$2348='Field Check'!$C$56)*('Field Check'!$C$56&lt;&gt;"")+('Dvd Calendar'!$E$2348:$CZ$2348='Field Check'!$C$57)*('Field Check'!$C$57&lt;&gt;""))*(COUNTIF('Dvd Calendar'!$E$2350:$CZ$2350,'Dvd Calendar'!$E$2343:$CZ$2343)=0)),"")))</f>
        <v/>
      </c>
      <c r="D268" s="77">
        <f>IF(D$259="","",IF($B268="","",IFERROR(SUMIFS('Dvd Calendar'!$E$2351:$CZ$2351,'Dvd Calendar'!$E$2350:$CZ$2350,"&gt;"&amp;D$258,'Dvd Calendar'!$E$2350:$CZ$2350,"&lt;="&amp;D$259)+SUMPRODUCT(('Dvd Calendar'!$E$2343:$CZ$2343&gt;D$258)*('Dvd Calendar'!$E$2343:$CZ$2343&lt;=D$259)*'Dvd Calendar'!$E$2346:$CZ$2346*(('Dvd Calendar'!$E$2348:$CZ$2348='Field Check'!$C$53)*('Field Check'!$C$53&lt;&gt;"")+('Dvd Calendar'!$E$2348:$CZ$2348='Field Check'!$C$54)*('Field Check'!$C$54&lt;&gt;"")+('Dvd Calendar'!$E$2348:$CZ$2348='Field Check'!$C$55)*('Field Check'!$C$55&lt;&gt;"")+('Dvd Calendar'!$E$2348:$CZ$2348='Field Check'!$C$56)*('Field Check'!$C$56&lt;&gt;"")+('Dvd Calendar'!$E$2348:$CZ$2348='Field Check'!$C$57)*('Field Check'!$C$57&lt;&gt;""))*(COUNTIF('Dvd Calendar'!$E$2350:$CZ$2350,'Dvd Calendar'!$E$2343:$CZ$2343)=0)),"")))</f>
        <v/>
      </c>
      <c r="E268" s="77">
        <f>IF(E$259="","",IF($B268="","",IFERROR(SUMIFS('Dvd Calendar'!$E$2351:$CZ$2351,'Dvd Calendar'!$E$2350:$CZ$2350,"&gt;"&amp;E$258,'Dvd Calendar'!$E$2350:$CZ$2350,"&lt;="&amp;E$259)+SUMPRODUCT(('Dvd Calendar'!$E$2343:$CZ$2343&gt;E$258)*('Dvd Calendar'!$E$2343:$CZ$2343&lt;=E$259)*'Dvd Calendar'!$E$2346:$CZ$2346*(('Dvd Calendar'!$E$2348:$CZ$2348='Field Check'!$C$53)*('Field Check'!$C$53&lt;&gt;"")+('Dvd Calendar'!$E$2348:$CZ$2348='Field Check'!$C$54)*('Field Check'!$C$54&lt;&gt;"")+('Dvd Calendar'!$E$2348:$CZ$2348='Field Check'!$C$55)*('Field Check'!$C$55&lt;&gt;"")+('Dvd Calendar'!$E$2348:$CZ$2348='Field Check'!$C$56)*('Field Check'!$C$56&lt;&gt;"")+('Dvd Calendar'!$E$2348:$CZ$2348='Field Check'!$C$57)*('Field Check'!$C$57&lt;&gt;""))*(COUNTIF('Dvd Calendar'!$E$2350:$CZ$2350,'Dvd Calendar'!$E$2343:$CZ$2343)=0)),"")))</f>
        <v/>
      </c>
      <c r="F268" s="77">
        <f>IF(F$259="","",IF($B268="","",IFERROR(SUMIFS('Dvd Calendar'!$E$2351:$CZ$2351,'Dvd Calendar'!$E$2350:$CZ$2350,"&gt;"&amp;F$258,'Dvd Calendar'!$E$2350:$CZ$2350,"&lt;="&amp;F$259)+SUMPRODUCT(('Dvd Calendar'!$E$2343:$CZ$2343&gt;F$258)*('Dvd Calendar'!$E$2343:$CZ$2343&lt;=F$259)*'Dvd Calendar'!$E$2346:$CZ$2346*(('Dvd Calendar'!$E$2348:$CZ$2348='Field Check'!$C$53)*('Field Check'!$C$53&lt;&gt;"")+('Dvd Calendar'!$E$2348:$CZ$2348='Field Check'!$C$54)*('Field Check'!$C$54&lt;&gt;"")+('Dvd Calendar'!$E$2348:$CZ$2348='Field Check'!$C$55)*('Field Check'!$C$55&lt;&gt;"")+('Dvd Calendar'!$E$2348:$CZ$2348='Field Check'!$C$56)*('Field Check'!$C$56&lt;&gt;"")+('Dvd Calendar'!$E$2348:$CZ$2348='Field Check'!$C$57)*('Field Check'!$C$57&lt;&gt;""))*(COUNTIF('Dvd Calendar'!$E$2350:$CZ$2350,'Dvd Calendar'!$E$2343:$CZ$2343)=0)),"")))</f>
        <v/>
      </c>
      <c r="G268" s="77">
        <f>IF(G$259="","",IF($B268="","",IFERROR(SUMIFS('Dvd Calendar'!$E$2351:$CZ$2351,'Dvd Calendar'!$E$2350:$CZ$2350,"&gt;"&amp;G$258,'Dvd Calendar'!$E$2350:$CZ$2350,"&lt;="&amp;G$259)+SUMPRODUCT(('Dvd Calendar'!$E$2343:$CZ$2343&gt;G$258)*('Dvd Calendar'!$E$2343:$CZ$2343&lt;=G$259)*'Dvd Calendar'!$E$2346:$CZ$2346*(('Dvd Calendar'!$E$2348:$CZ$2348='Field Check'!$C$53)*('Field Check'!$C$53&lt;&gt;"")+('Dvd Calendar'!$E$2348:$CZ$2348='Field Check'!$C$54)*('Field Check'!$C$54&lt;&gt;"")+('Dvd Calendar'!$E$2348:$CZ$2348='Field Check'!$C$55)*('Field Check'!$C$55&lt;&gt;"")+('Dvd Calendar'!$E$2348:$CZ$2348='Field Check'!$C$56)*('Field Check'!$C$56&lt;&gt;"")+('Dvd Calendar'!$E$2348:$CZ$2348='Field Check'!$C$57)*('Field Check'!$C$57&lt;&gt;""))*(COUNTIF('Dvd Calendar'!$E$2350:$CZ$2350,'Dvd Calendar'!$E$2343:$CZ$2343)=0)),"")))</f>
        <v/>
      </c>
      <c r="H268" s="77">
        <f>IF(H$259="","",IF($B268="","",IFERROR(SUMIFS('Dvd Calendar'!$E$2351:$CZ$2351,'Dvd Calendar'!$E$2350:$CZ$2350,"&gt;"&amp;H$258,'Dvd Calendar'!$E$2350:$CZ$2350,"&lt;="&amp;H$259)+SUMPRODUCT(('Dvd Calendar'!$E$2343:$CZ$2343&gt;H$258)*('Dvd Calendar'!$E$2343:$CZ$2343&lt;=H$259)*'Dvd Calendar'!$E$2346:$CZ$2346*(('Dvd Calendar'!$E$2348:$CZ$2348='Field Check'!$C$53)*('Field Check'!$C$53&lt;&gt;"")+('Dvd Calendar'!$E$2348:$CZ$2348='Field Check'!$C$54)*('Field Check'!$C$54&lt;&gt;"")+('Dvd Calendar'!$E$2348:$CZ$2348='Field Check'!$C$55)*('Field Check'!$C$55&lt;&gt;"")+('Dvd Calendar'!$E$2348:$CZ$2348='Field Check'!$C$56)*('Field Check'!$C$56&lt;&gt;"")+('Dvd Calendar'!$E$2348:$CZ$2348='Field Check'!$C$57)*('Field Check'!$C$57&lt;&gt;""))*(COUNTIF('Dvd Calendar'!$E$2350:$CZ$2350,'Dvd Calendar'!$E$2343:$CZ$2343)=0)),"")))</f>
        <v/>
      </c>
      <c r="I268" s="77">
        <f>IF(I$259="","",IF($B268="","",IFERROR(SUMIFS('Dvd Calendar'!$E$2351:$CZ$2351,'Dvd Calendar'!$E$2350:$CZ$2350,"&gt;"&amp;I$258,'Dvd Calendar'!$E$2350:$CZ$2350,"&lt;="&amp;I$259)+SUMPRODUCT(('Dvd Calendar'!$E$2343:$CZ$2343&gt;I$258)*('Dvd Calendar'!$E$2343:$CZ$2343&lt;=I$259)*'Dvd Calendar'!$E$2346:$CZ$2346*(('Dvd Calendar'!$E$2348:$CZ$2348='Field Check'!$C$53)*('Field Check'!$C$53&lt;&gt;"")+('Dvd Calendar'!$E$2348:$CZ$2348='Field Check'!$C$54)*('Field Check'!$C$54&lt;&gt;"")+('Dvd Calendar'!$E$2348:$CZ$2348='Field Check'!$C$55)*('Field Check'!$C$55&lt;&gt;"")+('Dvd Calendar'!$E$2348:$CZ$2348='Field Check'!$C$56)*('Field Check'!$C$56&lt;&gt;"")+('Dvd Calendar'!$E$2348:$CZ$2348='Field Check'!$C$57)*('Field Check'!$C$57&lt;&gt;""))*(COUNTIF('Dvd Calendar'!$E$2350:$CZ$2350,'Dvd Calendar'!$E$2343:$CZ$2343)=0)),"")))</f>
        <v/>
      </c>
      <c r="J268" s="77">
        <f>IF(J$259="","",IF($B268="","",IFERROR(SUMIFS('Dvd Calendar'!$E$2351:$CZ$2351,'Dvd Calendar'!$E$2350:$CZ$2350,"&gt;"&amp;J$258,'Dvd Calendar'!$E$2350:$CZ$2350,"&lt;="&amp;J$259)+SUMPRODUCT(('Dvd Calendar'!$E$2343:$CZ$2343&gt;J$258)*('Dvd Calendar'!$E$2343:$CZ$2343&lt;=J$259)*'Dvd Calendar'!$E$2346:$CZ$2346*(('Dvd Calendar'!$E$2348:$CZ$2348='Field Check'!$C$53)*('Field Check'!$C$53&lt;&gt;"")+('Dvd Calendar'!$E$2348:$CZ$2348='Field Check'!$C$54)*('Field Check'!$C$54&lt;&gt;"")+('Dvd Calendar'!$E$2348:$CZ$2348='Field Check'!$C$55)*('Field Check'!$C$55&lt;&gt;"")+('Dvd Calendar'!$E$2348:$CZ$2348='Field Check'!$C$56)*('Field Check'!$C$56&lt;&gt;"")+('Dvd Calendar'!$E$2348:$CZ$2348='Field Check'!$C$57)*('Field Check'!$C$57&lt;&gt;""))*(COUNTIF('Dvd Calendar'!$E$2350:$CZ$2350,'Dvd Calendar'!$E$2343:$CZ$2343)=0)),"")))</f>
        <v/>
      </c>
      <c r="K268" s="77">
        <f>IF(K$259="","",IF($B268="","",IFERROR(SUMIFS('Dvd Calendar'!$E$2351:$CZ$2351,'Dvd Calendar'!$E$2350:$CZ$2350,"&gt;"&amp;K$258,'Dvd Calendar'!$E$2350:$CZ$2350,"&lt;="&amp;K$259)+SUMPRODUCT(('Dvd Calendar'!$E$2343:$CZ$2343&gt;K$258)*('Dvd Calendar'!$E$2343:$CZ$2343&lt;=K$259)*'Dvd Calendar'!$E$2346:$CZ$2346*(('Dvd Calendar'!$E$2348:$CZ$2348='Field Check'!$C$53)*('Field Check'!$C$53&lt;&gt;"")+('Dvd Calendar'!$E$2348:$CZ$2348='Field Check'!$C$54)*('Field Check'!$C$54&lt;&gt;"")+('Dvd Calendar'!$E$2348:$CZ$2348='Field Check'!$C$55)*('Field Check'!$C$55&lt;&gt;"")+('Dvd Calendar'!$E$2348:$CZ$2348='Field Check'!$C$56)*('Field Check'!$C$56&lt;&gt;"")+('Dvd Calendar'!$E$2348:$CZ$2348='Field Check'!$C$57)*('Field Check'!$C$57&lt;&gt;""))*(COUNTIF('Dvd Calendar'!$E$2350:$CZ$2350,'Dvd Calendar'!$E$2343:$CZ$2343)=0)),"")))</f>
        <v/>
      </c>
      <c r="L268" s="77">
        <f>IF(L$259="","",IF($B268="","",IFERROR(SUMIFS('Dvd Calendar'!$E$2351:$CZ$2351,'Dvd Calendar'!$E$2350:$CZ$2350,"&gt;"&amp;L$258,'Dvd Calendar'!$E$2350:$CZ$2350,"&lt;="&amp;L$259)+SUMPRODUCT(('Dvd Calendar'!$E$2343:$CZ$2343&gt;L$258)*('Dvd Calendar'!$E$2343:$CZ$2343&lt;=L$259)*'Dvd Calendar'!$E$2346:$CZ$2346*(('Dvd Calendar'!$E$2348:$CZ$2348='Field Check'!$C$53)*('Field Check'!$C$53&lt;&gt;"")+('Dvd Calendar'!$E$2348:$CZ$2348='Field Check'!$C$54)*('Field Check'!$C$54&lt;&gt;"")+('Dvd Calendar'!$E$2348:$CZ$2348='Field Check'!$C$55)*('Field Check'!$C$55&lt;&gt;"")+('Dvd Calendar'!$E$2348:$CZ$2348='Field Check'!$C$56)*('Field Check'!$C$56&lt;&gt;"")+('Dvd Calendar'!$E$2348:$CZ$2348='Field Check'!$C$57)*('Field Check'!$C$57&lt;&gt;""))*(COUNTIF('Dvd Calendar'!$E$2350:$CZ$2350,'Dvd Calendar'!$E$2343:$CZ$2343)=0)),"")))</f>
        <v/>
      </c>
      <c r="M268" s="77">
        <f>IF(M$259="","",IF($B268="","",IFERROR(SUMIFS('Dvd Calendar'!$E$2351:$CZ$2351,'Dvd Calendar'!$E$2350:$CZ$2350,"&gt;"&amp;M$258,'Dvd Calendar'!$E$2350:$CZ$2350,"&lt;="&amp;M$259)+SUMPRODUCT(('Dvd Calendar'!$E$2343:$CZ$2343&gt;M$258)*('Dvd Calendar'!$E$2343:$CZ$2343&lt;=M$259)*'Dvd Calendar'!$E$2346:$CZ$2346*(('Dvd Calendar'!$E$2348:$CZ$2348='Field Check'!$C$53)*('Field Check'!$C$53&lt;&gt;"")+('Dvd Calendar'!$E$2348:$CZ$2348='Field Check'!$C$54)*('Field Check'!$C$54&lt;&gt;"")+('Dvd Calendar'!$E$2348:$CZ$2348='Field Check'!$C$55)*('Field Check'!$C$55&lt;&gt;"")+('Dvd Calendar'!$E$2348:$CZ$2348='Field Check'!$C$56)*('Field Check'!$C$56&lt;&gt;"")+('Dvd Calendar'!$E$2348:$CZ$2348='Field Check'!$C$57)*('Field Check'!$C$57&lt;&gt;""))*(COUNTIF('Dvd Calendar'!$E$2350:$CZ$2350,'Dvd Calendar'!$E$2343:$CZ$2343)=0)),"")))</f>
        <v/>
      </c>
      <c r="N268" s="77">
        <f>IF(N$259="","",IF($B268="","",IFERROR(SUMIFS('Dvd Calendar'!$E$2351:$CZ$2351,'Dvd Calendar'!$E$2350:$CZ$2350,"&gt;"&amp;N$258,'Dvd Calendar'!$E$2350:$CZ$2350,"&lt;="&amp;N$259)+SUMPRODUCT(('Dvd Calendar'!$E$2343:$CZ$2343&gt;N$258)*('Dvd Calendar'!$E$2343:$CZ$2343&lt;=N$259)*'Dvd Calendar'!$E$2346:$CZ$2346*(('Dvd Calendar'!$E$2348:$CZ$2348='Field Check'!$C$53)*('Field Check'!$C$53&lt;&gt;"")+('Dvd Calendar'!$E$2348:$CZ$2348='Field Check'!$C$54)*('Field Check'!$C$54&lt;&gt;"")+('Dvd Calendar'!$E$2348:$CZ$2348='Field Check'!$C$55)*('Field Check'!$C$55&lt;&gt;"")+('Dvd Calendar'!$E$2348:$CZ$2348='Field Check'!$C$56)*('Field Check'!$C$56&lt;&gt;"")+('Dvd Calendar'!$E$2348:$CZ$2348='Field Check'!$C$57)*('Field Check'!$C$57&lt;&gt;""))*(COUNTIF('Dvd Calendar'!$E$2350:$CZ$2350,'Dvd Calendar'!$E$2343:$CZ$2343)=0)),"")))</f>
        <v/>
      </c>
      <c r="O268" s="77">
        <f>IF(O$259="","",IF($B268="","",IFERROR(SUMIFS('Dvd Calendar'!$E$2351:$CZ$2351,'Dvd Calendar'!$E$2350:$CZ$2350,"&gt;"&amp;O$258,'Dvd Calendar'!$E$2350:$CZ$2350,"&lt;="&amp;O$259)+SUMPRODUCT(('Dvd Calendar'!$E$2343:$CZ$2343&gt;O$258)*('Dvd Calendar'!$E$2343:$CZ$2343&lt;=O$259)*'Dvd Calendar'!$E$2346:$CZ$2346*(('Dvd Calendar'!$E$2348:$CZ$2348='Field Check'!$C$53)*('Field Check'!$C$53&lt;&gt;"")+('Dvd Calendar'!$E$2348:$CZ$2348='Field Check'!$C$54)*('Field Check'!$C$54&lt;&gt;"")+('Dvd Calendar'!$E$2348:$CZ$2348='Field Check'!$C$55)*('Field Check'!$C$55&lt;&gt;"")+('Dvd Calendar'!$E$2348:$CZ$2348='Field Check'!$C$56)*('Field Check'!$C$56&lt;&gt;"")+('Dvd Calendar'!$E$2348:$CZ$2348='Field Check'!$C$57)*('Field Check'!$C$57&lt;&gt;""))*(COUNTIF('Dvd Calendar'!$E$2350:$CZ$2350,'Dvd Calendar'!$E$2343:$CZ$2343)=0)),"")))</f>
        <v/>
      </c>
      <c r="P268" s="77">
        <f>IF(P$259="","",IF($B268="","",IFERROR(SUMIFS('Dvd Calendar'!$E$2351:$CZ$2351,'Dvd Calendar'!$E$2350:$CZ$2350,"&gt;"&amp;P$258,'Dvd Calendar'!$E$2350:$CZ$2350,"&lt;="&amp;P$259)+SUMPRODUCT(('Dvd Calendar'!$E$2343:$CZ$2343&gt;P$258)*('Dvd Calendar'!$E$2343:$CZ$2343&lt;=P$259)*'Dvd Calendar'!$E$2346:$CZ$2346*(('Dvd Calendar'!$E$2348:$CZ$2348='Field Check'!$C$53)*('Field Check'!$C$53&lt;&gt;"")+('Dvd Calendar'!$E$2348:$CZ$2348='Field Check'!$C$54)*('Field Check'!$C$54&lt;&gt;"")+('Dvd Calendar'!$E$2348:$CZ$2348='Field Check'!$C$55)*('Field Check'!$C$55&lt;&gt;"")+('Dvd Calendar'!$E$2348:$CZ$2348='Field Check'!$C$56)*('Field Check'!$C$56&lt;&gt;"")+('Dvd Calendar'!$E$2348:$CZ$2348='Field Check'!$C$57)*('Field Check'!$C$57&lt;&gt;""))*(COUNTIF('Dvd Calendar'!$E$2350:$CZ$2350,'Dvd Calendar'!$E$2343:$CZ$2343)=0)),"")))</f>
        <v/>
      </c>
      <c r="Q268" s="77">
        <f>IF(Q$259="","",IF($B268="","",IFERROR(SUMIFS('Dvd Calendar'!$E$2351:$CZ$2351,'Dvd Calendar'!$E$2350:$CZ$2350,"&gt;"&amp;Q$258,'Dvd Calendar'!$E$2350:$CZ$2350,"&lt;="&amp;Q$259)+SUMPRODUCT(('Dvd Calendar'!$E$2343:$CZ$2343&gt;Q$258)*('Dvd Calendar'!$E$2343:$CZ$2343&lt;=Q$259)*'Dvd Calendar'!$E$2346:$CZ$2346*(('Dvd Calendar'!$E$2348:$CZ$2348='Field Check'!$C$53)*('Field Check'!$C$53&lt;&gt;"")+('Dvd Calendar'!$E$2348:$CZ$2348='Field Check'!$C$54)*('Field Check'!$C$54&lt;&gt;"")+('Dvd Calendar'!$E$2348:$CZ$2348='Field Check'!$C$55)*('Field Check'!$C$55&lt;&gt;"")+('Dvd Calendar'!$E$2348:$CZ$2348='Field Check'!$C$56)*('Field Check'!$C$56&lt;&gt;"")+('Dvd Calendar'!$E$2348:$CZ$2348='Field Check'!$C$57)*('Field Check'!$C$57&lt;&gt;""))*(COUNTIF('Dvd Calendar'!$E$2350:$CZ$2350,'Dvd Calendar'!$E$2343:$CZ$2343)=0)),"")))</f>
        <v/>
      </c>
      <c r="R268" s="77">
        <f>IF(R$259="","",IF($B268="","",IFERROR(SUMIFS('Dvd Calendar'!$E$2351:$CZ$2351,'Dvd Calendar'!$E$2350:$CZ$2350,"&gt;"&amp;R$258,'Dvd Calendar'!$E$2350:$CZ$2350,"&lt;="&amp;R$259)+SUMPRODUCT(('Dvd Calendar'!$E$2343:$CZ$2343&gt;R$258)*('Dvd Calendar'!$E$2343:$CZ$2343&lt;=R$259)*'Dvd Calendar'!$E$2346:$CZ$2346*(('Dvd Calendar'!$E$2348:$CZ$2348='Field Check'!$C$53)*('Field Check'!$C$53&lt;&gt;"")+('Dvd Calendar'!$E$2348:$CZ$2348='Field Check'!$C$54)*('Field Check'!$C$54&lt;&gt;"")+('Dvd Calendar'!$E$2348:$CZ$2348='Field Check'!$C$55)*('Field Check'!$C$55&lt;&gt;"")+('Dvd Calendar'!$E$2348:$CZ$2348='Field Check'!$C$56)*('Field Check'!$C$56&lt;&gt;"")+('Dvd Calendar'!$E$2348:$CZ$2348='Field Check'!$C$57)*('Field Check'!$C$57&lt;&gt;""))*(COUNTIF('Dvd Calendar'!$E$2350:$CZ$2350,'Dvd Calendar'!$E$2343:$CZ$2343)=0)),"")))</f>
        <v/>
      </c>
    </row>
    <row r="269">
      <c r="B269" s="126">
        <f>IF(MXAU!$C$14="","",MXAU!$C$14)</f>
        <v/>
      </c>
      <c r="C269" s="77">
        <f>IF(C$259="","",IF($B269="","",IFERROR(SUMIFS('Dvd Calendar'!$E$2362:$CZ$2362,'Dvd Calendar'!$E$2361:$CZ$2361,"&gt;"&amp;C$258,'Dvd Calendar'!$E$2361:$CZ$2361,"&lt;="&amp;C$259)+SUMPRODUCT(('Dvd Calendar'!$E$2354:$CZ$2354&gt;C$258)*('Dvd Calendar'!$E$2354:$CZ$2354&lt;=C$259)*'Dvd Calendar'!$E$2357:$CZ$2357*(('Dvd Calendar'!$E$2359:$CZ$2359='Field Check'!$C$53)*('Field Check'!$C$53&lt;&gt;"")+('Dvd Calendar'!$E$2359:$CZ$2359='Field Check'!$C$54)*('Field Check'!$C$54&lt;&gt;"")+('Dvd Calendar'!$E$2359:$CZ$2359='Field Check'!$C$55)*('Field Check'!$C$55&lt;&gt;"")+('Dvd Calendar'!$E$2359:$CZ$2359='Field Check'!$C$56)*('Field Check'!$C$56&lt;&gt;"")+('Dvd Calendar'!$E$2359:$CZ$2359='Field Check'!$C$57)*('Field Check'!$C$57&lt;&gt;""))*(COUNTIF('Dvd Calendar'!$E$2361:$CZ$2361,'Dvd Calendar'!$E$2354:$CZ$2354)=0)),"")))</f>
        <v/>
      </c>
      <c r="D269" s="77">
        <f>IF(D$259="","",IF($B269="","",IFERROR(SUMIFS('Dvd Calendar'!$E$2362:$CZ$2362,'Dvd Calendar'!$E$2361:$CZ$2361,"&gt;"&amp;D$258,'Dvd Calendar'!$E$2361:$CZ$2361,"&lt;="&amp;D$259)+SUMPRODUCT(('Dvd Calendar'!$E$2354:$CZ$2354&gt;D$258)*('Dvd Calendar'!$E$2354:$CZ$2354&lt;=D$259)*'Dvd Calendar'!$E$2357:$CZ$2357*(('Dvd Calendar'!$E$2359:$CZ$2359='Field Check'!$C$53)*('Field Check'!$C$53&lt;&gt;"")+('Dvd Calendar'!$E$2359:$CZ$2359='Field Check'!$C$54)*('Field Check'!$C$54&lt;&gt;"")+('Dvd Calendar'!$E$2359:$CZ$2359='Field Check'!$C$55)*('Field Check'!$C$55&lt;&gt;"")+('Dvd Calendar'!$E$2359:$CZ$2359='Field Check'!$C$56)*('Field Check'!$C$56&lt;&gt;"")+('Dvd Calendar'!$E$2359:$CZ$2359='Field Check'!$C$57)*('Field Check'!$C$57&lt;&gt;""))*(COUNTIF('Dvd Calendar'!$E$2361:$CZ$2361,'Dvd Calendar'!$E$2354:$CZ$2354)=0)),"")))</f>
        <v/>
      </c>
      <c r="E269" s="77">
        <f>IF(E$259="","",IF($B269="","",IFERROR(SUMIFS('Dvd Calendar'!$E$2362:$CZ$2362,'Dvd Calendar'!$E$2361:$CZ$2361,"&gt;"&amp;E$258,'Dvd Calendar'!$E$2361:$CZ$2361,"&lt;="&amp;E$259)+SUMPRODUCT(('Dvd Calendar'!$E$2354:$CZ$2354&gt;E$258)*('Dvd Calendar'!$E$2354:$CZ$2354&lt;=E$259)*'Dvd Calendar'!$E$2357:$CZ$2357*(('Dvd Calendar'!$E$2359:$CZ$2359='Field Check'!$C$53)*('Field Check'!$C$53&lt;&gt;"")+('Dvd Calendar'!$E$2359:$CZ$2359='Field Check'!$C$54)*('Field Check'!$C$54&lt;&gt;"")+('Dvd Calendar'!$E$2359:$CZ$2359='Field Check'!$C$55)*('Field Check'!$C$55&lt;&gt;"")+('Dvd Calendar'!$E$2359:$CZ$2359='Field Check'!$C$56)*('Field Check'!$C$56&lt;&gt;"")+('Dvd Calendar'!$E$2359:$CZ$2359='Field Check'!$C$57)*('Field Check'!$C$57&lt;&gt;""))*(COUNTIF('Dvd Calendar'!$E$2361:$CZ$2361,'Dvd Calendar'!$E$2354:$CZ$2354)=0)),"")))</f>
        <v/>
      </c>
      <c r="F269" s="77">
        <f>IF(F$259="","",IF($B269="","",IFERROR(SUMIFS('Dvd Calendar'!$E$2362:$CZ$2362,'Dvd Calendar'!$E$2361:$CZ$2361,"&gt;"&amp;F$258,'Dvd Calendar'!$E$2361:$CZ$2361,"&lt;="&amp;F$259)+SUMPRODUCT(('Dvd Calendar'!$E$2354:$CZ$2354&gt;F$258)*('Dvd Calendar'!$E$2354:$CZ$2354&lt;=F$259)*'Dvd Calendar'!$E$2357:$CZ$2357*(('Dvd Calendar'!$E$2359:$CZ$2359='Field Check'!$C$53)*('Field Check'!$C$53&lt;&gt;"")+('Dvd Calendar'!$E$2359:$CZ$2359='Field Check'!$C$54)*('Field Check'!$C$54&lt;&gt;"")+('Dvd Calendar'!$E$2359:$CZ$2359='Field Check'!$C$55)*('Field Check'!$C$55&lt;&gt;"")+('Dvd Calendar'!$E$2359:$CZ$2359='Field Check'!$C$56)*('Field Check'!$C$56&lt;&gt;"")+('Dvd Calendar'!$E$2359:$CZ$2359='Field Check'!$C$57)*('Field Check'!$C$57&lt;&gt;""))*(COUNTIF('Dvd Calendar'!$E$2361:$CZ$2361,'Dvd Calendar'!$E$2354:$CZ$2354)=0)),"")))</f>
        <v/>
      </c>
      <c r="G269" s="77">
        <f>IF(G$259="","",IF($B269="","",IFERROR(SUMIFS('Dvd Calendar'!$E$2362:$CZ$2362,'Dvd Calendar'!$E$2361:$CZ$2361,"&gt;"&amp;G$258,'Dvd Calendar'!$E$2361:$CZ$2361,"&lt;="&amp;G$259)+SUMPRODUCT(('Dvd Calendar'!$E$2354:$CZ$2354&gt;G$258)*('Dvd Calendar'!$E$2354:$CZ$2354&lt;=G$259)*'Dvd Calendar'!$E$2357:$CZ$2357*(('Dvd Calendar'!$E$2359:$CZ$2359='Field Check'!$C$53)*('Field Check'!$C$53&lt;&gt;"")+('Dvd Calendar'!$E$2359:$CZ$2359='Field Check'!$C$54)*('Field Check'!$C$54&lt;&gt;"")+('Dvd Calendar'!$E$2359:$CZ$2359='Field Check'!$C$55)*('Field Check'!$C$55&lt;&gt;"")+('Dvd Calendar'!$E$2359:$CZ$2359='Field Check'!$C$56)*('Field Check'!$C$56&lt;&gt;"")+('Dvd Calendar'!$E$2359:$CZ$2359='Field Check'!$C$57)*('Field Check'!$C$57&lt;&gt;""))*(COUNTIF('Dvd Calendar'!$E$2361:$CZ$2361,'Dvd Calendar'!$E$2354:$CZ$2354)=0)),"")))</f>
        <v/>
      </c>
      <c r="H269" s="77">
        <f>IF(H$259="","",IF($B269="","",IFERROR(SUMIFS('Dvd Calendar'!$E$2362:$CZ$2362,'Dvd Calendar'!$E$2361:$CZ$2361,"&gt;"&amp;H$258,'Dvd Calendar'!$E$2361:$CZ$2361,"&lt;="&amp;H$259)+SUMPRODUCT(('Dvd Calendar'!$E$2354:$CZ$2354&gt;H$258)*('Dvd Calendar'!$E$2354:$CZ$2354&lt;=H$259)*'Dvd Calendar'!$E$2357:$CZ$2357*(('Dvd Calendar'!$E$2359:$CZ$2359='Field Check'!$C$53)*('Field Check'!$C$53&lt;&gt;"")+('Dvd Calendar'!$E$2359:$CZ$2359='Field Check'!$C$54)*('Field Check'!$C$54&lt;&gt;"")+('Dvd Calendar'!$E$2359:$CZ$2359='Field Check'!$C$55)*('Field Check'!$C$55&lt;&gt;"")+('Dvd Calendar'!$E$2359:$CZ$2359='Field Check'!$C$56)*('Field Check'!$C$56&lt;&gt;"")+('Dvd Calendar'!$E$2359:$CZ$2359='Field Check'!$C$57)*('Field Check'!$C$57&lt;&gt;""))*(COUNTIF('Dvd Calendar'!$E$2361:$CZ$2361,'Dvd Calendar'!$E$2354:$CZ$2354)=0)),"")))</f>
        <v/>
      </c>
      <c r="I269" s="77">
        <f>IF(I$259="","",IF($B269="","",IFERROR(SUMIFS('Dvd Calendar'!$E$2362:$CZ$2362,'Dvd Calendar'!$E$2361:$CZ$2361,"&gt;"&amp;I$258,'Dvd Calendar'!$E$2361:$CZ$2361,"&lt;="&amp;I$259)+SUMPRODUCT(('Dvd Calendar'!$E$2354:$CZ$2354&gt;I$258)*('Dvd Calendar'!$E$2354:$CZ$2354&lt;=I$259)*'Dvd Calendar'!$E$2357:$CZ$2357*(('Dvd Calendar'!$E$2359:$CZ$2359='Field Check'!$C$53)*('Field Check'!$C$53&lt;&gt;"")+('Dvd Calendar'!$E$2359:$CZ$2359='Field Check'!$C$54)*('Field Check'!$C$54&lt;&gt;"")+('Dvd Calendar'!$E$2359:$CZ$2359='Field Check'!$C$55)*('Field Check'!$C$55&lt;&gt;"")+('Dvd Calendar'!$E$2359:$CZ$2359='Field Check'!$C$56)*('Field Check'!$C$56&lt;&gt;"")+('Dvd Calendar'!$E$2359:$CZ$2359='Field Check'!$C$57)*('Field Check'!$C$57&lt;&gt;""))*(COUNTIF('Dvd Calendar'!$E$2361:$CZ$2361,'Dvd Calendar'!$E$2354:$CZ$2354)=0)),"")))</f>
        <v/>
      </c>
      <c r="J269" s="77">
        <f>IF(J$259="","",IF($B269="","",IFERROR(SUMIFS('Dvd Calendar'!$E$2362:$CZ$2362,'Dvd Calendar'!$E$2361:$CZ$2361,"&gt;"&amp;J$258,'Dvd Calendar'!$E$2361:$CZ$2361,"&lt;="&amp;J$259)+SUMPRODUCT(('Dvd Calendar'!$E$2354:$CZ$2354&gt;J$258)*('Dvd Calendar'!$E$2354:$CZ$2354&lt;=J$259)*'Dvd Calendar'!$E$2357:$CZ$2357*(('Dvd Calendar'!$E$2359:$CZ$2359='Field Check'!$C$53)*('Field Check'!$C$53&lt;&gt;"")+('Dvd Calendar'!$E$2359:$CZ$2359='Field Check'!$C$54)*('Field Check'!$C$54&lt;&gt;"")+('Dvd Calendar'!$E$2359:$CZ$2359='Field Check'!$C$55)*('Field Check'!$C$55&lt;&gt;"")+('Dvd Calendar'!$E$2359:$CZ$2359='Field Check'!$C$56)*('Field Check'!$C$56&lt;&gt;"")+('Dvd Calendar'!$E$2359:$CZ$2359='Field Check'!$C$57)*('Field Check'!$C$57&lt;&gt;""))*(COUNTIF('Dvd Calendar'!$E$2361:$CZ$2361,'Dvd Calendar'!$E$2354:$CZ$2354)=0)),"")))</f>
        <v/>
      </c>
      <c r="K269" s="77">
        <f>IF(K$259="","",IF($B269="","",IFERROR(SUMIFS('Dvd Calendar'!$E$2362:$CZ$2362,'Dvd Calendar'!$E$2361:$CZ$2361,"&gt;"&amp;K$258,'Dvd Calendar'!$E$2361:$CZ$2361,"&lt;="&amp;K$259)+SUMPRODUCT(('Dvd Calendar'!$E$2354:$CZ$2354&gt;K$258)*('Dvd Calendar'!$E$2354:$CZ$2354&lt;=K$259)*'Dvd Calendar'!$E$2357:$CZ$2357*(('Dvd Calendar'!$E$2359:$CZ$2359='Field Check'!$C$53)*('Field Check'!$C$53&lt;&gt;"")+('Dvd Calendar'!$E$2359:$CZ$2359='Field Check'!$C$54)*('Field Check'!$C$54&lt;&gt;"")+('Dvd Calendar'!$E$2359:$CZ$2359='Field Check'!$C$55)*('Field Check'!$C$55&lt;&gt;"")+('Dvd Calendar'!$E$2359:$CZ$2359='Field Check'!$C$56)*('Field Check'!$C$56&lt;&gt;"")+('Dvd Calendar'!$E$2359:$CZ$2359='Field Check'!$C$57)*('Field Check'!$C$57&lt;&gt;""))*(COUNTIF('Dvd Calendar'!$E$2361:$CZ$2361,'Dvd Calendar'!$E$2354:$CZ$2354)=0)),"")))</f>
        <v/>
      </c>
      <c r="L269" s="77">
        <f>IF(L$259="","",IF($B269="","",IFERROR(SUMIFS('Dvd Calendar'!$E$2362:$CZ$2362,'Dvd Calendar'!$E$2361:$CZ$2361,"&gt;"&amp;L$258,'Dvd Calendar'!$E$2361:$CZ$2361,"&lt;="&amp;L$259)+SUMPRODUCT(('Dvd Calendar'!$E$2354:$CZ$2354&gt;L$258)*('Dvd Calendar'!$E$2354:$CZ$2354&lt;=L$259)*'Dvd Calendar'!$E$2357:$CZ$2357*(('Dvd Calendar'!$E$2359:$CZ$2359='Field Check'!$C$53)*('Field Check'!$C$53&lt;&gt;"")+('Dvd Calendar'!$E$2359:$CZ$2359='Field Check'!$C$54)*('Field Check'!$C$54&lt;&gt;"")+('Dvd Calendar'!$E$2359:$CZ$2359='Field Check'!$C$55)*('Field Check'!$C$55&lt;&gt;"")+('Dvd Calendar'!$E$2359:$CZ$2359='Field Check'!$C$56)*('Field Check'!$C$56&lt;&gt;"")+('Dvd Calendar'!$E$2359:$CZ$2359='Field Check'!$C$57)*('Field Check'!$C$57&lt;&gt;""))*(COUNTIF('Dvd Calendar'!$E$2361:$CZ$2361,'Dvd Calendar'!$E$2354:$CZ$2354)=0)),"")))</f>
        <v/>
      </c>
      <c r="M269" s="77">
        <f>IF(M$259="","",IF($B269="","",IFERROR(SUMIFS('Dvd Calendar'!$E$2362:$CZ$2362,'Dvd Calendar'!$E$2361:$CZ$2361,"&gt;"&amp;M$258,'Dvd Calendar'!$E$2361:$CZ$2361,"&lt;="&amp;M$259)+SUMPRODUCT(('Dvd Calendar'!$E$2354:$CZ$2354&gt;M$258)*('Dvd Calendar'!$E$2354:$CZ$2354&lt;=M$259)*'Dvd Calendar'!$E$2357:$CZ$2357*(('Dvd Calendar'!$E$2359:$CZ$2359='Field Check'!$C$53)*('Field Check'!$C$53&lt;&gt;"")+('Dvd Calendar'!$E$2359:$CZ$2359='Field Check'!$C$54)*('Field Check'!$C$54&lt;&gt;"")+('Dvd Calendar'!$E$2359:$CZ$2359='Field Check'!$C$55)*('Field Check'!$C$55&lt;&gt;"")+('Dvd Calendar'!$E$2359:$CZ$2359='Field Check'!$C$56)*('Field Check'!$C$56&lt;&gt;"")+('Dvd Calendar'!$E$2359:$CZ$2359='Field Check'!$C$57)*('Field Check'!$C$57&lt;&gt;""))*(COUNTIF('Dvd Calendar'!$E$2361:$CZ$2361,'Dvd Calendar'!$E$2354:$CZ$2354)=0)),"")))</f>
        <v/>
      </c>
      <c r="N269" s="77">
        <f>IF(N$259="","",IF($B269="","",IFERROR(SUMIFS('Dvd Calendar'!$E$2362:$CZ$2362,'Dvd Calendar'!$E$2361:$CZ$2361,"&gt;"&amp;N$258,'Dvd Calendar'!$E$2361:$CZ$2361,"&lt;="&amp;N$259)+SUMPRODUCT(('Dvd Calendar'!$E$2354:$CZ$2354&gt;N$258)*('Dvd Calendar'!$E$2354:$CZ$2354&lt;=N$259)*'Dvd Calendar'!$E$2357:$CZ$2357*(('Dvd Calendar'!$E$2359:$CZ$2359='Field Check'!$C$53)*('Field Check'!$C$53&lt;&gt;"")+('Dvd Calendar'!$E$2359:$CZ$2359='Field Check'!$C$54)*('Field Check'!$C$54&lt;&gt;"")+('Dvd Calendar'!$E$2359:$CZ$2359='Field Check'!$C$55)*('Field Check'!$C$55&lt;&gt;"")+('Dvd Calendar'!$E$2359:$CZ$2359='Field Check'!$C$56)*('Field Check'!$C$56&lt;&gt;"")+('Dvd Calendar'!$E$2359:$CZ$2359='Field Check'!$C$57)*('Field Check'!$C$57&lt;&gt;""))*(COUNTIF('Dvd Calendar'!$E$2361:$CZ$2361,'Dvd Calendar'!$E$2354:$CZ$2354)=0)),"")))</f>
        <v/>
      </c>
      <c r="O269" s="77">
        <f>IF(O$259="","",IF($B269="","",IFERROR(SUMIFS('Dvd Calendar'!$E$2362:$CZ$2362,'Dvd Calendar'!$E$2361:$CZ$2361,"&gt;"&amp;O$258,'Dvd Calendar'!$E$2361:$CZ$2361,"&lt;="&amp;O$259)+SUMPRODUCT(('Dvd Calendar'!$E$2354:$CZ$2354&gt;O$258)*('Dvd Calendar'!$E$2354:$CZ$2354&lt;=O$259)*'Dvd Calendar'!$E$2357:$CZ$2357*(('Dvd Calendar'!$E$2359:$CZ$2359='Field Check'!$C$53)*('Field Check'!$C$53&lt;&gt;"")+('Dvd Calendar'!$E$2359:$CZ$2359='Field Check'!$C$54)*('Field Check'!$C$54&lt;&gt;"")+('Dvd Calendar'!$E$2359:$CZ$2359='Field Check'!$C$55)*('Field Check'!$C$55&lt;&gt;"")+('Dvd Calendar'!$E$2359:$CZ$2359='Field Check'!$C$56)*('Field Check'!$C$56&lt;&gt;"")+('Dvd Calendar'!$E$2359:$CZ$2359='Field Check'!$C$57)*('Field Check'!$C$57&lt;&gt;""))*(COUNTIF('Dvd Calendar'!$E$2361:$CZ$2361,'Dvd Calendar'!$E$2354:$CZ$2354)=0)),"")))</f>
        <v/>
      </c>
      <c r="P269" s="77">
        <f>IF(P$259="","",IF($B269="","",IFERROR(SUMIFS('Dvd Calendar'!$E$2362:$CZ$2362,'Dvd Calendar'!$E$2361:$CZ$2361,"&gt;"&amp;P$258,'Dvd Calendar'!$E$2361:$CZ$2361,"&lt;="&amp;P$259)+SUMPRODUCT(('Dvd Calendar'!$E$2354:$CZ$2354&gt;P$258)*('Dvd Calendar'!$E$2354:$CZ$2354&lt;=P$259)*'Dvd Calendar'!$E$2357:$CZ$2357*(('Dvd Calendar'!$E$2359:$CZ$2359='Field Check'!$C$53)*('Field Check'!$C$53&lt;&gt;"")+('Dvd Calendar'!$E$2359:$CZ$2359='Field Check'!$C$54)*('Field Check'!$C$54&lt;&gt;"")+('Dvd Calendar'!$E$2359:$CZ$2359='Field Check'!$C$55)*('Field Check'!$C$55&lt;&gt;"")+('Dvd Calendar'!$E$2359:$CZ$2359='Field Check'!$C$56)*('Field Check'!$C$56&lt;&gt;"")+('Dvd Calendar'!$E$2359:$CZ$2359='Field Check'!$C$57)*('Field Check'!$C$57&lt;&gt;""))*(COUNTIF('Dvd Calendar'!$E$2361:$CZ$2361,'Dvd Calendar'!$E$2354:$CZ$2354)=0)),"")))</f>
        <v/>
      </c>
      <c r="Q269" s="77">
        <f>IF(Q$259="","",IF($B269="","",IFERROR(SUMIFS('Dvd Calendar'!$E$2362:$CZ$2362,'Dvd Calendar'!$E$2361:$CZ$2361,"&gt;"&amp;Q$258,'Dvd Calendar'!$E$2361:$CZ$2361,"&lt;="&amp;Q$259)+SUMPRODUCT(('Dvd Calendar'!$E$2354:$CZ$2354&gt;Q$258)*('Dvd Calendar'!$E$2354:$CZ$2354&lt;=Q$259)*'Dvd Calendar'!$E$2357:$CZ$2357*(('Dvd Calendar'!$E$2359:$CZ$2359='Field Check'!$C$53)*('Field Check'!$C$53&lt;&gt;"")+('Dvd Calendar'!$E$2359:$CZ$2359='Field Check'!$C$54)*('Field Check'!$C$54&lt;&gt;"")+('Dvd Calendar'!$E$2359:$CZ$2359='Field Check'!$C$55)*('Field Check'!$C$55&lt;&gt;"")+('Dvd Calendar'!$E$2359:$CZ$2359='Field Check'!$C$56)*('Field Check'!$C$56&lt;&gt;"")+('Dvd Calendar'!$E$2359:$CZ$2359='Field Check'!$C$57)*('Field Check'!$C$57&lt;&gt;""))*(COUNTIF('Dvd Calendar'!$E$2361:$CZ$2361,'Dvd Calendar'!$E$2354:$CZ$2354)=0)),"")))</f>
        <v/>
      </c>
      <c r="R269" s="77">
        <f>IF(R$259="","",IF($B269="","",IFERROR(SUMIFS('Dvd Calendar'!$E$2362:$CZ$2362,'Dvd Calendar'!$E$2361:$CZ$2361,"&gt;"&amp;R$258,'Dvd Calendar'!$E$2361:$CZ$2361,"&lt;="&amp;R$259)+SUMPRODUCT(('Dvd Calendar'!$E$2354:$CZ$2354&gt;R$258)*('Dvd Calendar'!$E$2354:$CZ$2354&lt;=R$259)*'Dvd Calendar'!$E$2357:$CZ$2357*(('Dvd Calendar'!$E$2359:$CZ$2359='Field Check'!$C$53)*('Field Check'!$C$53&lt;&gt;"")+('Dvd Calendar'!$E$2359:$CZ$2359='Field Check'!$C$54)*('Field Check'!$C$54&lt;&gt;"")+('Dvd Calendar'!$E$2359:$CZ$2359='Field Check'!$C$55)*('Field Check'!$C$55&lt;&gt;"")+('Dvd Calendar'!$E$2359:$CZ$2359='Field Check'!$C$56)*('Field Check'!$C$56&lt;&gt;"")+('Dvd Calendar'!$E$2359:$CZ$2359='Field Check'!$C$57)*('Field Check'!$C$57&lt;&gt;""))*(COUNTIF('Dvd Calendar'!$E$2361:$CZ$2361,'Dvd Calendar'!$E$2354:$CZ$2354)=0)),"")))</f>
        <v/>
      </c>
    </row>
    <row r="270">
      <c r="B270" s="126">
        <f>IF(MXAU!$C$15="","",MXAU!$C$15)</f>
        <v/>
      </c>
      <c r="C270" s="77">
        <f>IF(C$259="","",IF($B270="","",IFERROR(SUMIFS('Dvd Calendar'!$E$2373:$CZ$2373,'Dvd Calendar'!$E$2372:$CZ$2372,"&gt;"&amp;C$258,'Dvd Calendar'!$E$2372:$CZ$2372,"&lt;="&amp;C$259)+SUMPRODUCT(('Dvd Calendar'!$E$2365:$CZ$2365&gt;C$258)*('Dvd Calendar'!$E$2365:$CZ$2365&lt;=C$259)*'Dvd Calendar'!$E$2368:$CZ$2368*(('Dvd Calendar'!$E$2370:$CZ$2370='Field Check'!$C$53)*('Field Check'!$C$53&lt;&gt;"")+('Dvd Calendar'!$E$2370:$CZ$2370='Field Check'!$C$54)*('Field Check'!$C$54&lt;&gt;"")+('Dvd Calendar'!$E$2370:$CZ$2370='Field Check'!$C$55)*('Field Check'!$C$55&lt;&gt;"")+('Dvd Calendar'!$E$2370:$CZ$2370='Field Check'!$C$56)*('Field Check'!$C$56&lt;&gt;"")+('Dvd Calendar'!$E$2370:$CZ$2370='Field Check'!$C$57)*('Field Check'!$C$57&lt;&gt;""))*(COUNTIF('Dvd Calendar'!$E$2372:$CZ$2372,'Dvd Calendar'!$E$2365:$CZ$2365)=0)),"")))</f>
        <v/>
      </c>
      <c r="D270" s="77">
        <f>IF(D$259="","",IF($B270="","",IFERROR(SUMIFS('Dvd Calendar'!$E$2373:$CZ$2373,'Dvd Calendar'!$E$2372:$CZ$2372,"&gt;"&amp;D$258,'Dvd Calendar'!$E$2372:$CZ$2372,"&lt;="&amp;D$259)+SUMPRODUCT(('Dvd Calendar'!$E$2365:$CZ$2365&gt;D$258)*('Dvd Calendar'!$E$2365:$CZ$2365&lt;=D$259)*'Dvd Calendar'!$E$2368:$CZ$2368*(('Dvd Calendar'!$E$2370:$CZ$2370='Field Check'!$C$53)*('Field Check'!$C$53&lt;&gt;"")+('Dvd Calendar'!$E$2370:$CZ$2370='Field Check'!$C$54)*('Field Check'!$C$54&lt;&gt;"")+('Dvd Calendar'!$E$2370:$CZ$2370='Field Check'!$C$55)*('Field Check'!$C$55&lt;&gt;"")+('Dvd Calendar'!$E$2370:$CZ$2370='Field Check'!$C$56)*('Field Check'!$C$56&lt;&gt;"")+('Dvd Calendar'!$E$2370:$CZ$2370='Field Check'!$C$57)*('Field Check'!$C$57&lt;&gt;""))*(COUNTIF('Dvd Calendar'!$E$2372:$CZ$2372,'Dvd Calendar'!$E$2365:$CZ$2365)=0)),"")))</f>
        <v/>
      </c>
      <c r="E270" s="77">
        <f>IF(E$259="","",IF($B270="","",IFERROR(SUMIFS('Dvd Calendar'!$E$2373:$CZ$2373,'Dvd Calendar'!$E$2372:$CZ$2372,"&gt;"&amp;E$258,'Dvd Calendar'!$E$2372:$CZ$2372,"&lt;="&amp;E$259)+SUMPRODUCT(('Dvd Calendar'!$E$2365:$CZ$2365&gt;E$258)*('Dvd Calendar'!$E$2365:$CZ$2365&lt;=E$259)*'Dvd Calendar'!$E$2368:$CZ$2368*(('Dvd Calendar'!$E$2370:$CZ$2370='Field Check'!$C$53)*('Field Check'!$C$53&lt;&gt;"")+('Dvd Calendar'!$E$2370:$CZ$2370='Field Check'!$C$54)*('Field Check'!$C$54&lt;&gt;"")+('Dvd Calendar'!$E$2370:$CZ$2370='Field Check'!$C$55)*('Field Check'!$C$55&lt;&gt;"")+('Dvd Calendar'!$E$2370:$CZ$2370='Field Check'!$C$56)*('Field Check'!$C$56&lt;&gt;"")+('Dvd Calendar'!$E$2370:$CZ$2370='Field Check'!$C$57)*('Field Check'!$C$57&lt;&gt;""))*(COUNTIF('Dvd Calendar'!$E$2372:$CZ$2372,'Dvd Calendar'!$E$2365:$CZ$2365)=0)),"")))</f>
        <v/>
      </c>
      <c r="F270" s="77">
        <f>IF(F$259="","",IF($B270="","",IFERROR(SUMIFS('Dvd Calendar'!$E$2373:$CZ$2373,'Dvd Calendar'!$E$2372:$CZ$2372,"&gt;"&amp;F$258,'Dvd Calendar'!$E$2372:$CZ$2372,"&lt;="&amp;F$259)+SUMPRODUCT(('Dvd Calendar'!$E$2365:$CZ$2365&gt;F$258)*('Dvd Calendar'!$E$2365:$CZ$2365&lt;=F$259)*'Dvd Calendar'!$E$2368:$CZ$2368*(('Dvd Calendar'!$E$2370:$CZ$2370='Field Check'!$C$53)*('Field Check'!$C$53&lt;&gt;"")+('Dvd Calendar'!$E$2370:$CZ$2370='Field Check'!$C$54)*('Field Check'!$C$54&lt;&gt;"")+('Dvd Calendar'!$E$2370:$CZ$2370='Field Check'!$C$55)*('Field Check'!$C$55&lt;&gt;"")+('Dvd Calendar'!$E$2370:$CZ$2370='Field Check'!$C$56)*('Field Check'!$C$56&lt;&gt;"")+('Dvd Calendar'!$E$2370:$CZ$2370='Field Check'!$C$57)*('Field Check'!$C$57&lt;&gt;""))*(COUNTIF('Dvd Calendar'!$E$2372:$CZ$2372,'Dvd Calendar'!$E$2365:$CZ$2365)=0)),"")))</f>
        <v/>
      </c>
      <c r="G270" s="77">
        <f>IF(G$259="","",IF($B270="","",IFERROR(SUMIFS('Dvd Calendar'!$E$2373:$CZ$2373,'Dvd Calendar'!$E$2372:$CZ$2372,"&gt;"&amp;G$258,'Dvd Calendar'!$E$2372:$CZ$2372,"&lt;="&amp;G$259)+SUMPRODUCT(('Dvd Calendar'!$E$2365:$CZ$2365&gt;G$258)*('Dvd Calendar'!$E$2365:$CZ$2365&lt;=G$259)*'Dvd Calendar'!$E$2368:$CZ$2368*(('Dvd Calendar'!$E$2370:$CZ$2370='Field Check'!$C$53)*('Field Check'!$C$53&lt;&gt;"")+('Dvd Calendar'!$E$2370:$CZ$2370='Field Check'!$C$54)*('Field Check'!$C$54&lt;&gt;"")+('Dvd Calendar'!$E$2370:$CZ$2370='Field Check'!$C$55)*('Field Check'!$C$55&lt;&gt;"")+('Dvd Calendar'!$E$2370:$CZ$2370='Field Check'!$C$56)*('Field Check'!$C$56&lt;&gt;"")+('Dvd Calendar'!$E$2370:$CZ$2370='Field Check'!$C$57)*('Field Check'!$C$57&lt;&gt;""))*(COUNTIF('Dvd Calendar'!$E$2372:$CZ$2372,'Dvd Calendar'!$E$2365:$CZ$2365)=0)),"")))</f>
        <v/>
      </c>
      <c r="H270" s="77">
        <f>IF(H$259="","",IF($B270="","",IFERROR(SUMIFS('Dvd Calendar'!$E$2373:$CZ$2373,'Dvd Calendar'!$E$2372:$CZ$2372,"&gt;"&amp;H$258,'Dvd Calendar'!$E$2372:$CZ$2372,"&lt;="&amp;H$259)+SUMPRODUCT(('Dvd Calendar'!$E$2365:$CZ$2365&gt;H$258)*('Dvd Calendar'!$E$2365:$CZ$2365&lt;=H$259)*'Dvd Calendar'!$E$2368:$CZ$2368*(('Dvd Calendar'!$E$2370:$CZ$2370='Field Check'!$C$53)*('Field Check'!$C$53&lt;&gt;"")+('Dvd Calendar'!$E$2370:$CZ$2370='Field Check'!$C$54)*('Field Check'!$C$54&lt;&gt;"")+('Dvd Calendar'!$E$2370:$CZ$2370='Field Check'!$C$55)*('Field Check'!$C$55&lt;&gt;"")+('Dvd Calendar'!$E$2370:$CZ$2370='Field Check'!$C$56)*('Field Check'!$C$56&lt;&gt;"")+('Dvd Calendar'!$E$2370:$CZ$2370='Field Check'!$C$57)*('Field Check'!$C$57&lt;&gt;""))*(COUNTIF('Dvd Calendar'!$E$2372:$CZ$2372,'Dvd Calendar'!$E$2365:$CZ$2365)=0)),"")))</f>
        <v/>
      </c>
      <c r="I270" s="77">
        <f>IF(I$259="","",IF($B270="","",IFERROR(SUMIFS('Dvd Calendar'!$E$2373:$CZ$2373,'Dvd Calendar'!$E$2372:$CZ$2372,"&gt;"&amp;I$258,'Dvd Calendar'!$E$2372:$CZ$2372,"&lt;="&amp;I$259)+SUMPRODUCT(('Dvd Calendar'!$E$2365:$CZ$2365&gt;I$258)*('Dvd Calendar'!$E$2365:$CZ$2365&lt;=I$259)*'Dvd Calendar'!$E$2368:$CZ$2368*(('Dvd Calendar'!$E$2370:$CZ$2370='Field Check'!$C$53)*('Field Check'!$C$53&lt;&gt;"")+('Dvd Calendar'!$E$2370:$CZ$2370='Field Check'!$C$54)*('Field Check'!$C$54&lt;&gt;"")+('Dvd Calendar'!$E$2370:$CZ$2370='Field Check'!$C$55)*('Field Check'!$C$55&lt;&gt;"")+('Dvd Calendar'!$E$2370:$CZ$2370='Field Check'!$C$56)*('Field Check'!$C$56&lt;&gt;"")+('Dvd Calendar'!$E$2370:$CZ$2370='Field Check'!$C$57)*('Field Check'!$C$57&lt;&gt;""))*(COUNTIF('Dvd Calendar'!$E$2372:$CZ$2372,'Dvd Calendar'!$E$2365:$CZ$2365)=0)),"")))</f>
        <v/>
      </c>
      <c r="J270" s="77">
        <f>IF(J$259="","",IF($B270="","",IFERROR(SUMIFS('Dvd Calendar'!$E$2373:$CZ$2373,'Dvd Calendar'!$E$2372:$CZ$2372,"&gt;"&amp;J$258,'Dvd Calendar'!$E$2372:$CZ$2372,"&lt;="&amp;J$259)+SUMPRODUCT(('Dvd Calendar'!$E$2365:$CZ$2365&gt;J$258)*('Dvd Calendar'!$E$2365:$CZ$2365&lt;=J$259)*'Dvd Calendar'!$E$2368:$CZ$2368*(('Dvd Calendar'!$E$2370:$CZ$2370='Field Check'!$C$53)*('Field Check'!$C$53&lt;&gt;"")+('Dvd Calendar'!$E$2370:$CZ$2370='Field Check'!$C$54)*('Field Check'!$C$54&lt;&gt;"")+('Dvd Calendar'!$E$2370:$CZ$2370='Field Check'!$C$55)*('Field Check'!$C$55&lt;&gt;"")+('Dvd Calendar'!$E$2370:$CZ$2370='Field Check'!$C$56)*('Field Check'!$C$56&lt;&gt;"")+('Dvd Calendar'!$E$2370:$CZ$2370='Field Check'!$C$57)*('Field Check'!$C$57&lt;&gt;""))*(COUNTIF('Dvd Calendar'!$E$2372:$CZ$2372,'Dvd Calendar'!$E$2365:$CZ$2365)=0)),"")))</f>
        <v/>
      </c>
      <c r="K270" s="77">
        <f>IF(K$259="","",IF($B270="","",IFERROR(SUMIFS('Dvd Calendar'!$E$2373:$CZ$2373,'Dvd Calendar'!$E$2372:$CZ$2372,"&gt;"&amp;K$258,'Dvd Calendar'!$E$2372:$CZ$2372,"&lt;="&amp;K$259)+SUMPRODUCT(('Dvd Calendar'!$E$2365:$CZ$2365&gt;K$258)*('Dvd Calendar'!$E$2365:$CZ$2365&lt;=K$259)*'Dvd Calendar'!$E$2368:$CZ$2368*(('Dvd Calendar'!$E$2370:$CZ$2370='Field Check'!$C$53)*('Field Check'!$C$53&lt;&gt;"")+('Dvd Calendar'!$E$2370:$CZ$2370='Field Check'!$C$54)*('Field Check'!$C$54&lt;&gt;"")+('Dvd Calendar'!$E$2370:$CZ$2370='Field Check'!$C$55)*('Field Check'!$C$55&lt;&gt;"")+('Dvd Calendar'!$E$2370:$CZ$2370='Field Check'!$C$56)*('Field Check'!$C$56&lt;&gt;"")+('Dvd Calendar'!$E$2370:$CZ$2370='Field Check'!$C$57)*('Field Check'!$C$57&lt;&gt;""))*(COUNTIF('Dvd Calendar'!$E$2372:$CZ$2372,'Dvd Calendar'!$E$2365:$CZ$2365)=0)),"")))</f>
        <v/>
      </c>
      <c r="L270" s="77">
        <f>IF(L$259="","",IF($B270="","",IFERROR(SUMIFS('Dvd Calendar'!$E$2373:$CZ$2373,'Dvd Calendar'!$E$2372:$CZ$2372,"&gt;"&amp;L$258,'Dvd Calendar'!$E$2372:$CZ$2372,"&lt;="&amp;L$259)+SUMPRODUCT(('Dvd Calendar'!$E$2365:$CZ$2365&gt;L$258)*('Dvd Calendar'!$E$2365:$CZ$2365&lt;=L$259)*'Dvd Calendar'!$E$2368:$CZ$2368*(('Dvd Calendar'!$E$2370:$CZ$2370='Field Check'!$C$53)*('Field Check'!$C$53&lt;&gt;"")+('Dvd Calendar'!$E$2370:$CZ$2370='Field Check'!$C$54)*('Field Check'!$C$54&lt;&gt;"")+('Dvd Calendar'!$E$2370:$CZ$2370='Field Check'!$C$55)*('Field Check'!$C$55&lt;&gt;"")+('Dvd Calendar'!$E$2370:$CZ$2370='Field Check'!$C$56)*('Field Check'!$C$56&lt;&gt;"")+('Dvd Calendar'!$E$2370:$CZ$2370='Field Check'!$C$57)*('Field Check'!$C$57&lt;&gt;""))*(COUNTIF('Dvd Calendar'!$E$2372:$CZ$2372,'Dvd Calendar'!$E$2365:$CZ$2365)=0)),"")))</f>
        <v/>
      </c>
      <c r="M270" s="77">
        <f>IF(M$259="","",IF($B270="","",IFERROR(SUMIFS('Dvd Calendar'!$E$2373:$CZ$2373,'Dvd Calendar'!$E$2372:$CZ$2372,"&gt;"&amp;M$258,'Dvd Calendar'!$E$2372:$CZ$2372,"&lt;="&amp;M$259)+SUMPRODUCT(('Dvd Calendar'!$E$2365:$CZ$2365&gt;M$258)*('Dvd Calendar'!$E$2365:$CZ$2365&lt;=M$259)*'Dvd Calendar'!$E$2368:$CZ$2368*(('Dvd Calendar'!$E$2370:$CZ$2370='Field Check'!$C$53)*('Field Check'!$C$53&lt;&gt;"")+('Dvd Calendar'!$E$2370:$CZ$2370='Field Check'!$C$54)*('Field Check'!$C$54&lt;&gt;"")+('Dvd Calendar'!$E$2370:$CZ$2370='Field Check'!$C$55)*('Field Check'!$C$55&lt;&gt;"")+('Dvd Calendar'!$E$2370:$CZ$2370='Field Check'!$C$56)*('Field Check'!$C$56&lt;&gt;"")+('Dvd Calendar'!$E$2370:$CZ$2370='Field Check'!$C$57)*('Field Check'!$C$57&lt;&gt;""))*(COUNTIF('Dvd Calendar'!$E$2372:$CZ$2372,'Dvd Calendar'!$E$2365:$CZ$2365)=0)),"")))</f>
        <v/>
      </c>
      <c r="N270" s="77">
        <f>IF(N$259="","",IF($B270="","",IFERROR(SUMIFS('Dvd Calendar'!$E$2373:$CZ$2373,'Dvd Calendar'!$E$2372:$CZ$2372,"&gt;"&amp;N$258,'Dvd Calendar'!$E$2372:$CZ$2372,"&lt;="&amp;N$259)+SUMPRODUCT(('Dvd Calendar'!$E$2365:$CZ$2365&gt;N$258)*('Dvd Calendar'!$E$2365:$CZ$2365&lt;=N$259)*'Dvd Calendar'!$E$2368:$CZ$2368*(('Dvd Calendar'!$E$2370:$CZ$2370='Field Check'!$C$53)*('Field Check'!$C$53&lt;&gt;"")+('Dvd Calendar'!$E$2370:$CZ$2370='Field Check'!$C$54)*('Field Check'!$C$54&lt;&gt;"")+('Dvd Calendar'!$E$2370:$CZ$2370='Field Check'!$C$55)*('Field Check'!$C$55&lt;&gt;"")+('Dvd Calendar'!$E$2370:$CZ$2370='Field Check'!$C$56)*('Field Check'!$C$56&lt;&gt;"")+('Dvd Calendar'!$E$2370:$CZ$2370='Field Check'!$C$57)*('Field Check'!$C$57&lt;&gt;""))*(COUNTIF('Dvd Calendar'!$E$2372:$CZ$2372,'Dvd Calendar'!$E$2365:$CZ$2365)=0)),"")))</f>
        <v/>
      </c>
      <c r="O270" s="77">
        <f>IF(O$259="","",IF($B270="","",IFERROR(SUMIFS('Dvd Calendar'!$E$2373:$CZ$2373,'Dvd Calendar'!$E$2372:$CZ$2372,"&gt;"&amp;O$258,'Dvd Calendar'!$E$2372:$CZ$2372,"&lt;="&amp;O$259)+SUMPRODUCT(('Dvd Calendar'!$E$2365:$CZ$2365&gt;O$258)*('Dvd Calendar'!$E$2365:$CZ$2365&lt;=O$259)*'Dvd Calendar'!$E$2368:$CZ$2368*(('Dvd Calendar'!$E$2370:$CZ$2370='Field Check'!$C$53)*('Field Check'!$C$53&lt;&gt;"")+('Dvd Calendar'!$E$2370:$CZ$2370='Field Check'!$C$54)*('Field Check'!$C$54&lt;&gt;"")+('Dvd Calendar'!$E$2370:$CZ$2370='Field Check'!$C$55)*('Field Check'!$C$55&lt;&gt;"")+('Dvd Calendar'!$E$2370:$CZ$2370='Field Check'!$C$56)*('Field Check'!$C$56&lt;&gt;"")+('Dvd Calendar'!$E$2370:$CZ$2370='Field Check'!$C$57)*('Field Check'!$C$57&lt;&gt;""))*(COUNTIF('Dvd Calendar'!$E$2372:$CZ$2372,'Dvd Calendar'!$E$2365:$CZ$2365)=0)),"")))</f>
        <v/>
      </c>
      <c r="P270" s="77">
        <f>IF(P$259="","",IF($B270="","",IFERROR(SUMIFS('Dvd Calendar'!$E$2373:$CZ$2373,'Dvd Calendar'!$E$2372:$CZ$2372,"&gt;"&amp;P$258,'Dvd Calendar'!$E$2372:$CZ$2372,"&lt;="&amp;P$259)+SUMPRODUCT(('Dvd Calendar'!$E$2365:$CZ$2365&gt;P$258)*('Dvd Calendar'!$E$2365:$CZ$2365&lt;=P$259)*'Dvd Calendar'!$E$2368:$CZ$2368*(('Dvd Calendar'!$E$2370:$CZ$2370='Field Check'!$C$53)*('Field Check'!$C$53&lt;&gt;"")+('Dvd Calendar'!$E$2370:$CZ$2370='Field Check'!$C$54)*('Field Check'!$C$54&lt;&gt;"")+('Dvd Calendar'!$E$2370:$CZ$2370='Field Check'!$C$55)*('Field Check'!$C$55&lt;&gt;"")+('Dvd Calendar'!$E$2370:$CZ$2370='Field Check'!$C$56)*('Field Check'!$C$56&lt;&gt;"")+('Dvd Calendar'!$E$2370:$CZ$2370='Field Check'!$C$57)*('Field Check'!$C$57&lt;&gt;""))*(COUNTIF('Dvd Calendar'!$E$2372:$CZ$2372,'Dvd Calendar'!$E$2365:$CZ$2365)=0)),"")))</f>
        <v/>
      </c>
      <c r="Q270" s="77">
        <f>IF(Q$259="","",IF($B270="","",IFERROR(SUMIFS('Dvd Calendar'!$E$2373:$CZ$2373,'Dvd Calendar'!$E$2372:$CZ$2372,"&gt;"&amp;Q$258,'Dvd Calendar'!$E$2372:$CZ$2372,"&lt;="&amp;Q$259)+SUMPRODUCT(('Dvd Calendar'!$E$2365:$CZ$2365&gt;Q$258)*('Dvd Calendar'!$E$2365:$CZ$2365&lt;=Q$259)*'Dvd Calendar'!$E$2368:$CZ$2368*(('Dvd Calendar'!$E$2370:$CZ$2370='Field Check'!$C$53)*('Field Check'!$C$53&lt;&gt;"")+('Dvd Calendar'!$E$2370:$CZ$2370='Field Check'!$C$54)*('Field Check'!$C$54&lt;&gt;"")+('Dvd Calendar'!$E$2370:$CZ$2370='Field Check'!$C$55)*('Field Check'!$C$55&lt;&gt;"")+('Dvd Calendar'!$E$2370:$CZ$2370='Field Check'!$C$56)*('Field Check'!$C$56&lt;&gt;"")+('Dvd Calendar'!$E$2370:$CZ$2370='Field Check'!$C$57)*('Field Check'!$C$57&lt;&gt;""))*(COUNTIF('Dvd Calendar'!$E$2372:$CZ$2372,'Dvd Calendar'!$E$2365:$CZ$2365)=0)),"")))</f>
        <v/>
      </c>
      <c r="R270" s="77">
        <f>IF(R$259="","",IF($B270="","",IFERROR(SUMIFS('Dvd Calendar'!$E$2373:$CZ$2373,'Dvd Calendar'!$E$2372:$CZ$2372,"&gt;"&amp;R$258,'Dvd Calendar'!$E$2372:$CZ$2372,"&lt;="&amp;R$259)+SUMPRODUCT(('Dvd Calendar'!$E$2365:$CZ$2365&gt;R$258)*('Dvd Calendar'!$E$2365:$CZ$2365&lt;=R$259)*'Dvd Calendar'!$E$2368:$CZ$2368*(('Dvd Calendar'!$E$2370:$CZ$2370='Field Check'!$C$53)*('Field Check'!$C$53&lt;&gt;"")+('Dvd Calendar'!$E$2370:$CZ$2370='Field Check'!$C$54)*('Field Check'!$C$54&lt;&gt;"")+('Dvd Calendar'!$E$2370:$CZ$2370='Field Check'!$C$55)*('Field Check'!$C$55&lt;&gt;"")+('Dvd Calendar'!$E$2370:$CZ$2370='Field Check'!$C$56)*('Field Check'!$C$56&lt;&gt;"")+('Dvd Calendar'!$E$2370:$CZ$2370='Field Check'!$C$57)*('Field Check'!$C$57&lt;&gt;""))*(COUNTIF('Dvd Calendar'!$E$2372:$CZ$2372,'Dvd Calendar'!$E$2365:$CZ$2365)=0)),"")))</f>
        <v/>
      </c>
    </row>
    <row r="271">
      <c r="B271" s="126">
        <f>IF(MXAU!$C$16="","",MXAU!$C$16)</f>
        <v/>
      </c>
      <c r="C271" s="77">
        <f>IF(C$259="","",IF($B271="","",IFERROR(SUMIFS('Dvd Calendar'!$E$2384:$CZ$2384,'Dvd Calendar'!$E$2383:$CZ$2383,"&gt;"&amp;C$258,'Dvd Calendar'!$E$2383:$CZ$2383,"&lt;="&amp;C$259)+SUMPRODUCT(('Dvd Calendar'!$E$2376:$CZ$2376&gt;C$258)*('Dvd Calendar'!$E$2376:$CZ$2376&lt;=C$259)*'Dvd Calendar'!$E$2379:$CZ$2379*(('Dvd Calendar'!$E$2381:$CZ$2381='Field Check'!$C$53)*('Field Check'!$C$53&lt;&gt;"")+('Dvd Calendar'!$E$2381:$CZ$2381='Field Check'!$C$54)*('Field Check'!$C$54&lt;&gt;"")+('Dvd Calendar'!$E$2381:$CZ$2381='Field Check'!$C$55)*('Field Check'!$C$55&lt;&gt;"")+('Dvd Calendar'!$E$2381:$CZ$2381='Field Check'!$C$56)*('Field Check'!$C$56&lt;&gt;"")+('Dvd Calendar'!$E$2381:$CZ$2381='Field Check'!$C$57)*('Field Check'!$C$57&lt;&gt;""))*(COUNTIF('Dvd Calendar'!$E$2383:$CZ$2383,'Dvd Calendar'!$E$2376:$CZ$2376)=0)),"")))</f>
        <v/>
      </c>
      <c r="D271" s="77">
        <f>IF(D$259="","",IF($B271="","",IFERROR(SUMIFS('Dvd Calendar'!$E$2384:$CZ$2384,'Dvd Calendar'!$E$2383:$CZ$2383,"&gt;"&amp;D$258,'Dvd Calendar'!$E$2383:$CZ$2383,"&lt;="&amp;D$259)+SUMPRODUCT(('Dvd Calendar'!$E$2376:$CZ$2376&gt;D$258)*('Dvd Calendar'!$E$2376:$CZ$2376&lt;=D$259)*'Dvd Calendar'!$E$2379:$CZ$2379*(('Dvd Calendar'!$E$2381:$CZ$2381='Field Check'!$C$53)*('Field Check'!$C$53&lt;&gt;"")+('Dvd Calendar'!$E$2381:$CZ$2381='Field Check'!$C$54)*('Field Check'!$C$54&lt;&gt;"")+('Dvd Calendar'!$E$2381:$CZ$2381='Field Check'!$C$55)*('Field Check'!$C$55&lt;&gt;"")+('Dvd Calendar'!$E$2381:$CZ$2381='Field Check'!$C$56)*('Field Check'!$C$56&lt;&gt;"")+('Dvd Calendar'!$E$2381:$CZ$2381='Field Check'!$C$57)*('Field Check'!$C$57&lt;&gt;""))*(COUNTIF('Dvd Calendar'!$E$2383:$CZ$2383,'Dvd Calendar'!$E$2376:$CZ$2376)=0)),"")))</f>
        <v/>
      </c>
      <c r="E271" s="77">
        <f>IF(E$259="","",IF($B271="","",IFERROR(SUMIFS('Dvd Calendar'!$E$2384:$CZ$2384,'Dvd Calendar'!$E$2383:$CZ$2383,"&gt;"&amp;E$258,'Dvd Calendar'!$E$2383:$CZ$2383,"&lt;="&amp;E$259)+SUMPRODUCT(('Dvd Calendar'!$E$2376:$CZ$2376&gt;E$258)*('Dvd Calendar'!$E$2376:$CZ$2376&lt;=E$259)*'Dvd Calendar'!$E$2379:$CZ$2379*(('Dvd Calendar'!$E$2381:$CZ$2381='Field Check'!$C$53)*('Field Check'!$C$53&lt;&gt;"")+('Dvd Calendar'!$E$2381:$CZ$2381='Field Check'!$C$54)*('Field Check'!$C$54&lt;&gt;"")+('Dvd Calendar'!$E$2381:$CZ$2381='Field Check'!$C$55)*('Field Check'!$C$55&lt;&gt;"")+('Dvd Calendar'!$E$2381:$CZ$2381='Field Check'!$C$56)*('Field Check'!$C$56&lt;&gt;"")+('Dvd Calendar'!$E$2381:$CZ$2381='Field Check'!$C$57)*('Field Check'!$C$57&lt;&gt;""))*(COUNTIF('Dvd Calendar'!$E$2383:$CZ$2383,'Dvd Calendar'!$E$2376:$CZ$2376)=0)),"")))</f>
        <v/>
      </c>
      <c r="F271" s="77">
        <f>IF(F$259="","",IF($B271="","",IFERROR(SUMIFS('Dvd Calendar'!$E$2384:$CZ$2384,'Dvd Calendar'!$E$2383:$CZ$2383,"&gt;"&amp;F$258,'Dvd Calendar'!$E$2383:$CZ$2383,"&lt;="&amp;F$259)+SUMPRODUCT(('Dvd Calendar'!$E$2376:$CZ$2376&gt;F$258)*('Dvd Calendar'!$E$2376:$CZ$2376&lt;=F$259)*'Dvd Calendar'!$E$2379:$CZ$2379*(('Dvd Calendar'!$E$2381:$CZ$2381='Field Check'!$C$53)*('Field Check'!$C$53&lt;&gt;"")+('Dvd Calendar'!$E$2381:$CZ$2381='Field Check'!$C$54)*('Field Check'!$C$54&lt;&gt;"")+('Dvd Calendar'!$E$2381:$CZ$2381='Field Check'!$C$55)*('Field Check'!$C$55&lt;&gt;"")+('Dvd Calendar'!$E$2381:$CZ$2381='Field Check'!$C$56)*('Field Check'!$C$56&lt;&gt;"")+('Dvd Calendar'!$E$2381:$CZ$2381='Field Check'!$C$57)*('Field Check'!$C$57&lt;&gt;""))*(COUNTIF('Dvd Calendar'!$E$2383:$CZ$2383,'Dvd Calendar'!$E$2376:$CZ$2376)=0)),"")))</f>
        <v/>
      </c>
      <c r="G271" s="77">
        <f>IF(G$259="","",IF($B271="","",IFERROR(SUMIFS('Dvd Calendar'!$E$2384:$CZ$2384,'Dvd Calendar'!$E$2383:$CZ$2383,"&gt;"&amp;G$258,'Dvd Calendar'!$E$2383:$CZ$2383,"&lt;="&amp;G$259)+SUMPRODUCT(('Dvd Calendar'!$E$2376:$CZ$2376&gt;G$258)*('Dvd Calendar'!$E$2376:$CZ$2376&lt;=G$259)*'Dvd Calendar'!$E$2379:$CZ$2379*(('Dvd Calendar'!$E$2381:$CZ$2381='Field Check'!$C$53)*('Field Check'!$C$53&lt;&gt;"")+('Dvd Calendar'!$E$2381:$CZ$2381='Field Check'!$C$54)*('Field Check'!$C$54&lt;&gt;"")+('Dvd Calendar'!$E$2381:$CZ$2381='Field Check'!$C$55)*('Field Check'!$C$55&lt;&gt;"")+('Dvd Calendar'!$E$2381:$CZ$2381='Field Check'!$C$56)*('Field Check'!$C$56&lt;&gt;"")+('Dvd Calendar'!$E$2381:$CZ$2381='Field Check'!$C$57)*('Field Check'!$C$57&lt;&gt;""))*(COUNTIF('Dvd Calendar'!$E$2383:$CZ$2383,'Dvd Calendar'!$E$2376:$CZ$2376)=0)),"")))</f>
        <v/>
      </c>
      <c r="H271" s="77">
        <f>IF(H$259="","",IF($B271="","",IFERROR(SUMIFS('Dvd Calendar'!$E$2384:$CZ$2384,'Dvd Calendar'!$E$2383:$CZ$2383,"&gt;"&amp;H$258,'Dvd Calendar'!$E$2383:$CZ$2383,"&lt;="&amp;H$259)+SUMPRODUCT(('Dvd Calendar'!$E$2376:$CZ$2376&gt;H$258)*('Dvd Calendar'!$E$2376:$CZ$2376&lt;=H$259)*'Dvd Calendar'!$E$2379:$CZ$2379*(('Dvd Calendar'!$E$2381:$CZ$2381='Field Check'!$C$53)*('Field Check'!$C$53&lt;&gt;"")+('Dvd Calendar'!$E$2381:$CZ$2381='Field Check'!$C$54)*('Field Check'!$C$54&lt;&gt;"")+('Dvd Calendar'!$E$2381:$CZ$2381='Field Check'!$C$55)*('Field Check'!$C$55&lt;&gt;"")+('Dvd Calendar'!$E$2381:$CZ$2381='Field Check'!$C$56)*('Field Check'!$C$56&lt;&gt;"")+('Dvd Calendar'!$E$2381:$CZ$2381='Field Check'!$C$57)*('Field Check'!$C$57&lt;&gt;""))*(COUNTIF('Dvd Calendar'!$E$2383:$CZ$2383,'Dvd Calendar'!$E$2376:$CZ$2376)=0)),"")))</f>
        <v/>
      </c>
      <c r="I271" s="77">
        <f>IF(I$259="","",IF($B271="","",IFERROR(SUMIFS('Dvd Calendar'!$E$2384:$CZ$2384,'Dvd Calendar'!$E$2383:$CZ$2383,"&gt;"&amp;I$258,'Dvd Calendar'!$E$2383:$CZ$2383,"&lt;="&amp;I$259)+SUMPRODUCT(('Dvd Calendar'!$E$2376:$CZ$2376&gt;I$258)*('Dvd Calendar'!$E$2376:$CZ$2376&lt;=I$259)*'Dvd Calendar'!$E$2379:$CZ$2379*(('Dvd Calendar'!$E$2381:$CZ$2381='Field Check'!$C$53)*('Field Check'!$C$53&lt;&gt;"")+('Dvd Calendar'!$E$2381:$CZ$2381='Field Check'!$C$54)*('Field Check'!$C$54&lt;&gt;"")+('Dvd Calendar'!$E$2381:$CZ$2381='Field Check'!$C$55)*('Field Check'!$C$55&lt;&gt;"")+('Dvd Calendar'!$E$2381:$CZ$2381='Field Check'!$C$56)*('Field Check'!$C$56&lt;&gt;"")+('Dvd Calendar'!$E$2381:$CZ$2381='Field Check'!$C$57)*('Field Check'!$C$57&lt;&gt;""))*(COUNTIF('Dvd Calendar'!$E$2383:$CZ$2383,'Dvd Calendar'!$E$2376:$CZ$2376)=0)),"")))</f>
        <v/>
      </c>
      <c r="J271" s="77">
        <f>IF(J$259="","",IF($B271="","",IFERROR(SUMIFS('Dvd Calendar'!$E$2384:$CZ$2384,'Dvd Calendar'!$E$2383:$CZ$2383,"&gt;"&amp;J$258,'Dvd Calendar'!$E$2383:$CZ$2383,"&lt;="&amp;J$259)+SUMPRODUCT(('Dvd Calendar'!$E$2376:$CZ$2376&gt;J$258)*('Dvd Calendar'!$E$2376:$CZ$2376&lt;=J$259)*'Dvd Calendar'!$E$2379:$CZ$2379*(('Dvd Calendar'!$E$2381:$CZ$2381='Field Check'!$C$53)*('Field Check'!$C$53&lt;&gt;"")+('Dvd Calendar'!$E$2381:$CZ$2381='Field Check'!$C$54)*('Field Check'!$C$54&lt;&gt;"")+('Dvd Calendar'!$E$2381:$CZ$2381='Field Check'!$C$55)*('Field Check'!$C$55&lt;&gt;"")+('Dvd Calendar'!$E$2381:$CZ$2381='Field Check'!$C$56)*('Field Check'!$C$56&lt;&gt;"")+('Dvd Calendar'!$E$2381:$CZ$2381='Field Check'!$C$57)*('Field Check'!$C$57&lt;&gt;""))*(COUNTIF('Dvd Calendar'!$E$2383:$CZ$2383,'Dvd Calendar'!$E$2376:$CZ$2376)=0)),"")))</f>
        <v/>
      </c>
      <c r="K271" s="77">
        <f>IF(K$259="","",IF($B271="","",IFERROR(SUMIFS('Dvd Calendar'!$E$2384:$CZ$2384,'Dvd Calendar'!$E$2383:$CZ$2383,"&gt;"&amp;K$258,'Dvd Calendar'!$E$2383:$CZ$2383,"&lt;="&amp;K$259)+SUMPRODUCT(('Dvd Calendar'!$E$2376:$CZ$2376&gt;K$258)*('Dvd Calendar'!$E$2376:$CZ$2376&lt;=K$259)*'Dvd Calendar'!$E$2379:$CZ$2379*(('Dvd Calendar'!$E$2381:$CZ$2381='Field Check'!$C$53)*('Field Check'!$C$53&lt;&gt;"")+('Dvd Calendar'!$E$2381:$CZ$2381='Field Check'!$C$54)*('Field Check'!$C$54&lt;&gt;"")+('Dvd Calendar'!$E$2381:$CZ$2381='Field Check'!$C$55)*('Field Check'!$C$55&lt;&gt;"")+('Dvd Calendar'!$E$2381:$CZ$2381='Field Check'!$C$56)*('Field Check'!$C$56&lt;&gt;"")+('Dvd Calendar'!$E$2381:$CZ$2381='Field Check'!$C$57)*('Field Check'!$C$57&lt;&gt;""))*(COUNTIF('Dvd Calendar'!$E$2383:$CZ$2383,'Dvd Calendar'!$E$2376:$CZ$2376)=0)),"")))</f>
        <v/>
      </c>
      <c r="L271" s="77">
        <f>IF(L$259="","",IF($B271="","",IFERROR(SUMIFS('Dvd Calendar'!$E$2384:$CZ$2384,'Dvd Calendar'!$E$2383:$CZ$2383,"&gt;"&amp;L$258,'Dvd Calendar'!$E$2383:$CZ$2383,"&lt;="&amp;L$259)+SUMPRODUCT(('Dvd Calendar'!$E$2376:$CZ$2376&gt;L$258)*('Dvd Calendar'!$E$2376:$CZ$2376&lt;=L$259)*'Dvd Calendar'!$E$2379:$CZ$2379*(('Dvd Calendar'!$E$2381:$CZ$2381='Field Check'!$C$53)*('Field Check'!$C$53&lt;&gt;"")+('Dvd Calendar'!$E$2381:$CZ$2381='Field Check'!$C$54)*('Field Check'!$C$54&lt;&gt;"")+('Dvd Calendar'!$E$2381:$CZ$2381='Field Check'!$C$55)*('Field Check'!$C$55&lt;&gt;"")+('Dvd Calendar'!$E$2381:$CZ$2381='Field Check'!$C$56)*('Field Check'!$C$56&lt;&gt;"")+('Dvd Calendar'!$E$2381:$CZ$2381='Field Check'!$C$57)*('Field Check'!$C$57&lt;&gt;""))*(COUNTIF('Dvd Calendar'!$E$2383:$CZ$2383,'Dvd Calendar'!$E$2376:$CZ$2376)=0)),"")))</f>
        <v/>
      </c>
      <c r="M271" s="77">
        <f>IF(M$259="","",IF($B271="","",IFERROR(SUMIFS('Dvd Calendar'!$E$2384:$CZ$2384,'Dvd Calendar'!$E$2383:$CZ$2383,"&gt;"&amp;M$258,'Dvd Calendar'!$E$2383:$CZ$2383,"&lt;="&amp;M$259)+SUMPRODUCT(('Dvd Calendar'!$E$2376:$CZ$2376&gt;M$258)*('Dvd Calendar'!$E$2376:$CZ$2376&lt;=M$259)*'Dvd Calendar'!$E$2379:$CZ$2379*(('Dvd Calendar'!$E$2381:$CZ$2381='Field Check'!$C$53)*('Field Check'!$C$53&lt;&gt;"")+('Dvd Calendar'!$E$2381:$CZ$2381='Field Check'!$C$54)*('Field Check'!$C$54&lt;&gt;"")+('Dvd Calendar'!$E$2381:$CZ$2381='Field Check'!$C$55)*('Field Check'!$C$55&lt;&gt;"")+('Dvd Calendar'!$E$2381:$CZ$2381='Field Check'!$C$56)*('Field Check'!$C$56&lt;&gt;"")+('Dvd Calendar'!$E$2381:$CZ$2381='Field Check'!$C$57)*('Field Check'!$C$57&lt;&gt;""))*(COUNTIF('Dvd Calendar'!$E$2383:$CZ$2383,'Dvd Calendar'!$E$2376:$CZ$2376)=0)),"")))</f>
        <v/>
      </c>
      <c r="N271" s="77">
        <f>IF(N$259="","",IF($B271="","",IFERROR(SUMIFS('Dvd Calendar'!$E$2384:$CZ$2384,'Dvd Calendar'!$E$2383:$CZ$2383,"&gt;"&amp;N$258,'Dvd Calendar'!$E$2383:$CZ$2383,"&lt;="&amp;N$259)+SUMPRODUCT(('Dvd Calendar'!$E$2376:$CZ$2376&gt;N$258)*('Dvd Calendar'!$E$2376:$CZ$2376&lt;=N$259)*'Dvd Calendar'!$E$2379:$CZ$2379*(('Dvd Calendar'!$E$2381:$CZ$2381='Field Check'!$C$53)*('Field Check'!$C$53&lt;&gt;"")+('Dvd Calendar'!$E$2381:$CZ$2381='Field Check'!$C$54)*('Field Check'!$C$54&lt;&gt;"")+('Dvd Calendar'!$E$2381:$CZ$2381='Field Check'!$C$55)*('Field Check'!$C$55&lt;&gt;"")+('Dvd Calendar'!$E$2381:$CZ$2381='Field Check'!$C$56)*('Field Check'!$C$56&lt;&gt;"")+('Dvd Calendar'!$E$2381:$CZ$2381='Field Check'!$C$57)*('Field Check'!$C$57&lt;&gt;""))*(COUNTIF('Dvd Calendar'!$E$2383:$CZ$2383,'Dvd Calendar'!$E$2376:$CZ$2376)=0)),"")))</f>
        <v/>
      </c>
      <c r="O271" s="77">
        <f>IF(O$259="","",IF($B271="","",IFERROR(SUMIFS('Dvd Calendar'!$E$2384:$CZ$2384,'Dvd Calendar'!$E$2383:$CZ$2383,"&gt;"&amp;O$258,'Dvd Calendar'!$E$2383:$CZ$2383,"&lt;="&amp;O$259)+SUMPRODUCT(('Dvd Calendar'!$E$2376:$CZ$2376&gt;O$258)*('Dvd Calendar'!$E$2376:$CZ$2376&lt;=O$259)*'Dvd Calendar'!$E$2379:$CZ$2379*(('Dvd Calendar'!$E$2381:$CZ$2381='Field Check'!$C$53)*('Field Check'!$C$53&lt;&gt;"")+('Dvd Calendar'!$E$2381:$CZ$2381='Field Check'!$C$54)*('Field Check'!$C$54&lt;&gt;"")+('Dvd Calendar'!$E$2381:$CZ$2381='Field Check'!$C$55)*('Field Check'!$C$55&lt;&gt;"")+('Dvd Calendar'!$E$2381:$CZ$2381='Field Check'!$C$56)*('Field Check'!$C$56&lt;&gt;"")+('Dvd Calendar'!$E$2381:$CZ$2381='Field Check'!$C$57)*('Field Check'!$C$57&lt;&gt;""))*(COUNTIF('Dvd Calendar'!$E$2383:$CZ$2383,'Dvd Calendar'!$E$2376:$CZ$2376)=0)),"")))</f>
        <v/>
      </c>
      <c r="P271" s="77">
        <f>IF(P$259="","",IF($B271="","",IFERROR(SUMIFS('Dvd Calendar'!$E$2384:$CZ$2384,'Dvd Calendar'!$E$2383:$CZ$2383,"&gt;"&amp;P$258,'Dvd Calendar'!$E$2383:$CZ$2383,"&lt;="&amp;P$259)+SUMPRODUCT(('Dvd Calendar'!$E$2376:$CZ$2376&gt;P$258)*('Dvd Calendar'!$E$2376:$CZ$2376&lt;=P$259)*'Dvd Calendar'!$E$2379:$CZ$2379*(('Dvd Calendar'!$E$2381:$CZ$2381='Field Check'!$C$53)*('Field Check'!$C$53&lt;&gt;"")+('Dvd Calendar'!$E$2381:$CZ$2381='Field Check'!$C$54)*('Field Check'!$C$54&lt;&gt;"")+('Dvd Calendar'!$E$2381:$CZ$2381='Field Check'!$C$55)*('Field Check'!$C$55&lt;&gt;"")+('Dvd Calendar'!$E$2381:$CZ$2381='Field Check'!$C$56)*('Field Check'!$C$56&lt;&gt;"")+('Dvd Calendar'!$E$2381:$CZ$2381='Field Check'!$C$57)*('Field Check'!$C$57&lt;&gt;""))*(COUNTIF('Dvd Calendar'!$E$2383:$CZ$2383,'Dvd Calendar'!$E$2376:$CZ$2376)=0)),"")))</f>
        <v/>
      </c>
      <c r="Q271" s="77">
        <f>IF(Q$259="","",IF($B271="","",IFERROR(SUMIFS('Dvd Calendar'!$E$2384:$CZ$2384,'Dvd Calendar'!$E$2383:$CZ$2383,"&gt;"&amp;Q$258,'Dvd Calendar'!$E$2383:$CZ$2383,"&lt;="&amp;Q$259)+SUMPRODUCT(('Dvd Calendar'!$E$2376:$CZ$2376&gt;Q$258)*('Dvd Calendar'!$E$2376:$CZ$2376&lt;=Q$259)*'Dvd Calendar'!$E$2379:$CZ$2379*(('Dvd Calendar'!$E$2381:$CZ$2381='Field Check'!$C$53)*('Field Check'!$C$53&lt;&gt;"")+('Dvd Calendar'!$E$2381:$CZ$2381='Field Check'!$C$54)*('Field Check'!$C$54&lt;&gt;"")+('Dvd Calendar'!$E$2381:$CZ$2381='Field Check'!$C$55)*('Field Check'!$C$55&lt;&gt;"")+('Dvd Calendar'!$E$2381:$CZ$2381='Field Check'!$C$56)*('Field Check'!$C$56&lt;&gt;"")+('Dvd Calendar'!$E$2381:$CZ$2381='Field Check'!$C$57)*('Field Check'!$C$57&lt;&gt;""))*(COUNTIF('Dvd Calendar'!$E$2383:$CZ$2383,'Dvd Calendar'!$E$2376:$CZ$2376)=0)),"")))</f>
        <v/>
      </c>
      <c r="R271" s="77">
        <f>IF(R$259="","",IF($B271="","",IFERROR(SUMIFS('Dvd Calendar'!$E$2384:$CZ$2384,'Dvd Calendar'!$E$2383:$CZ$2383,"&gt;"&amp;R$258,'Dvd Calendar'!$E$2383:$CZ$2383,"&lt;="&amp;R$259)+SUMPRODUCT(('Dvd Calendar'!$E$2376:$CZ$2376&gt;R$258)*('Dvd Calendar'!$E$2376:$CZ$2376&lt;=R$259)*'Dvd Calendar'!$E$2379:$CZ$2379*(('Dvd Calendar'!$E$2381:$CZ$2381='Field Check'!$C$53)*('Field Check'!$C$53&lt;&gt;"")+('Dvd Calendar'!$E$2381:$CZ$2381='Field Check'!$C$54)*('Field Check'!$C$54&lt;&gt;"")+('Dvd Calendar'!$E$2381:$CZ$2381='Field Check'!$C$55)*('Field Check'!$C$55&lt;&gt;"")+('Dvd Calendar'!$E$2381:$CZ$2381='Field Check'!$C$56)*('Field Check'!$C$56&lt;&gt;"")+('Dvd Calendar'!$E$2381:$CZ$2381='Field Check'!$C$57)*('Field Check'!$C$57&lt;&gt;""))*(COUNTIF('Dvd Calendar'!$E$2383:$CZ$2383,'Dvd Calendar'!$E$2376:$CZ$2376)=0)),"")))</f>
        <v/>
      </c>
    </row>
    <row r="272">
      <c r="B272" s="126">
        <f>IF(MXAU!$C$17="","",MXAU!$C$17)</f>
        <v/>
      </c>
      <c r="C272" s="77">
        <f>IF(C$259="","",IF($B272="","",IFERROR(SUMIFS('Dvd Calendar'!$E$2395:$CZ$2395,'Dvd Calendar'!$E$2394:$CZ$2394,"&gt;"&amp;C$258,'Dvd Calendar'!$E$2394:$CZ$2394,"&lt;="&amp;C$259)+SUMPRODUCT(('Dvd Calendar'!$E$2387:$CZ$2387&gt;C$258)*('Dvd Calendar'!$E$2387:$CZ$2387&lt;=C$259)*'Dvd Calendar'!$E$2390:$CZ$2390*(('Dvd Calendar'!$E$2392:$CZ$2392='Field Check'!$C$53)*('Field Check'!$C$53&lt;&gt;"")+('Dvd Calendar'!$E$2392:$CZ$2392='Field Check'!$C$54)*('Field Check'!$C$54&lt;&gt;"")+('Dvd Calendar'!$E$2392:$CZ$2392='Field Check'!$C$55)*('Field Check'!$C$55&lt;&gt;"")+('Dvd Calendar'!$E$2392:$CZ$2392='Field Check'!$C$56)*('Field Check'!$C$56&lt;&gt;"")+('Dvd Calendar'!$E$2392:$CZ$2392='Field Check'!$C$57)*('Field Check'!$C$57&lt;&gt;""))*(COUNTIF('Dvd Calendar'!$E$2394:$CZ$2394,'Dvd Calendar'!$E$2387:$CZ$2387)=0)),"")))</f>
        <v/>
      </c>
      <c r="D272" s="77">
        <f>IF(D$259="","",IF($B272="","",IFERROR(SUMIFS('Dvd Calendar'!$E$2395:$CZ$2395,'Dvd Calendar'!$E$2394:$CZ$2394,"&gt;"&amp;D$258,'Dvd Calendar'!$E$2394:$CZ$2394,"&lt;="&amp;D$259)+SUMPRODUCT(('Dvd Calendar'!$E$2387:$CZ$2387&gt;D$258)*('Dvd Calendar'!$E$2387:$CZ$2387&lt;=D$259)*'Dvd Calendar'!$E$2390:$CZ$2390*(('Dvd Calendar'!$E$2392:$CZ$2392='Field Check'!$C$53)*('Field Check'!$C$53&lt;&gt;"")+('Dvd Calendar'!$E$2392:$CZ$2392='Field Check'!$C$54)*('Field Check'!$C$54&lt;&gt;"")+('Dvd Calendar'!$E$2392:$CZ$2392='Field Check'!$C$55)*('Field Check'!$C$55&lt;&gt;"")+('Dvd Calendar'!$E$2392:$CZ$2392='Field Check'!$C$56)*('Field Check'!$C$56&lt;&gt;"")+('Dvd Calendar'!$E$2392:$CZ$2392='Field Check'!$C$57)*('Field Check'!$C$57&lt;&gt;""))*(COUNTIF('Dvd Calendar'!$E$2394:$CZ$2394,'Dvd Calendar'!$E$2387:$CZ$2387)=0)),"")))</f>
        <v/>
      </c>
      <c r="E272" s="77">
        <f>IF(E$259="","",IF($B272="","",IFERROR(SUMIFS('Dvd Calendar'!$E$2395:$CZ$2395,'Dvd Calendar'!$E$2394:$CZ$2394,"&gt;"&amp;E$258,'Dvd Calendar'!$E$2394:$CZ$2394,"&lt;="&amp;E$259)+SUMPRODUCT(('Dvd Calendar'!$E$2387:$CZ$2387&gt;E$258)*('Dvd Calendar'!$E$2387:$CZ$2387&lt;=E$259)*'Dvd Calendar'!$E$2390:$CZ$2390*(('Dvd Calendar'!$E$2392:$CZ$2392='Field Check'!$C$53)*('Field Check'!$C$53&lt;&gt;"")+('Dvd Calendar'!$E$2392:$CZ$2392='Field Check'!$C$54)*('Field Check'!$C$54&lt;&gt;"")+('Dvd Calendar'!$E$2392:$CZ$2392='Field Check'!$C$55)*('Field Check'!$C$55&lt;&gt;"")+('Dvd Calendar'!$E$2392:$CZ$2392='Field Check'!$C$56)*('Field Check'!$C$56&lt;&gt;"")+('Dvd Calendar'!$E$2392:$CZ$2392='Field Check'!$C$57)*('Field Check'!$C$57&lt;&gt;""))*(COUNTIF('Dvd Calendar'!$E$2394:$CZ$2394,'Dvd Calendar'!$E$2387:$CZ$2387)=0)),"")))</f>
        <v/>
      </c>
      <c r="F272" s="77">
        <f>IF(F$259="","",IF($B272="","",IFERROR(SUMIFS('Dvd Calendar'!$E$2395:$CZ$2395,'Dvd Calendar'!$E$2394:$CZ$2394,"&gt;"&amp;F$258,'Dvd Calendar'!$E$2394:$CZ$2394,"&lt;="&amp;F$259)+SUMPRODUCT(('Dvd Calendar'!$E$2387:$CZ$2387&gt;F$258)*('Dvd Calendar'!$E$2387:$CZ$2387&lt;=F$259)*'Dvd Calendar'!$E$2390:$CZ$2390*(('Dvd Calendar'!$E$2392:$CZ$2392='Field Check'!$C$53)*('Field Check'!$C$53&lt;&gt;"")+('Dvd Calendar'!$E$2392:$CZ$2392='Field Check'!$C$54)*('Field Check'!$C$54&lt;&gt;"")+('Dvd Calendar'!$E$2392:$CZ$2392='Field Check'!$C$55)*('Field Check'!$C$55&lt;&gt;"")+('Dvd Calendar'!$E$2392:$CZ$2392='Field Check'!$C$56)*('Field Check'!$C$56&lt;&gt;"")+('Dvd Calendar'!$E$2392:$CZ$2392='Field Check'!$C$57)*('Field Check'!$C$57&lt;&gt;""))*(COUNTIF('Dvd Calendar'!$E$2394:$CZ$2394,'Dvd Calendar'!$E$2387:$CZ$2387)=0)),"")))</f>
        <v/>
      </c>
      <c r="G272" s="77">
        <f>IF(G$259="","",IF($B272="","",IFERROR(SUMIFS('Dvd Calendar'!$E$2395:$CZ$2395,'Dvd Calendar'!$E$2394:$CZ$2394,"&gt;"&amp;G$258,'Dvd Calendar'!$E$2394:$CZ$2394,"&lt;="&amp;G$259)+SUMPRODUCT(('Dvd Calendar'!$E$2387:$CZ$2387&gt;G$258)*('Dvd Calendar'!$E$2387:$CZ$2387&lt;=G$259)*'Dvd Calendar'!$E$2390:$CZ$2390*(('Dvd Calendar'!$E$2392:$CZ$2392='Field Check'!$C$53)*('Field Check'!$C$53&lt;&gt;"")+('Dvd Calendar'!$E$2392:$CZ$2392='Field Check'!$C$54)*('Field Check'!$C$54&lt;&gt;"")+('Dvd Calendar'!$E$2392:$CZ$2392='Field Check'!$C$55)*('Field Check'!$C$55&lt;&gt;"")+('Dvd Calendar'!$E$2392:$CZ$2392='Field Check'!$C$56)*('Field Check'!$C$56&lt;&gt;"")+('Dvd Calendar'!$E$2392:$CZ$2392='Field Check'!$C$57)*('Field Check'!$C$57&lt;&gt;""))*(COUNTIF('Dvd Calendar'!$E$2394:$CZ$2394,'Dvd Calendar'!$E$2387:$CZ$2387)=0)),"")))</f>
        <v/>
      </c>
      <c r="H272" s="77">
        <f>IF(H$259="","",IF($B272="","",IFERROR(SUMIFS('Dvd Calendar'!$E$2395:$CZ$2395,'Dvd Calendar'!$E$2394:$CZ$2394,"&gt;"&amp;H$258,'Dvd Calendar'!$E$2394:$CZ$2394,"&lt;="&amp;H$259)+SUMPRODUCT(('Dvd Calendar'!$E$2387:$CZ$2387&gt;H$258)*('Dvd Calendar'!$E$2387:$CZ$2387&lt;=H$259)*'Dvd Calendar'!$E$2390:$CZ$2390*(('Dvd Calendar'!$E$2392:$CZ$2392='Field Check'!$C$53)*('Field Check'!$C$53&lt;&gt;"")+('Dvd Calendar'!$E$2392:$CZ$2392='Field Check'!$C$54)*('Field Check'!$C$54&lt;&gt;"")+('Dvd Calendar'!$E$2392:$CZ$2392='Field Check'!$C$55)*('Field Check'!$C$55&lt;&gt;"")+('Dvd Calendar'!$E$2392:$CZ$2392='Field Check'!$C$56)*('Field Check'!$C$56&lt;&gt;"")+('Dvd Calendar'!$E$2392:$CZ$2392='Field Check'!$C$57)*('Field Check'!$C$57&lt;&gt;""))*(COUNTIF('Dvd Calendar'!$E$2394:$CZ$2394,'Dvd Calendar'!$E$2387:$CZ$2387)=0)),"")))</f>
        <v/>
      </c>
      <c r="I272" s="77">
        <f>IF(I$259="","",IF($B272="","",IFERROR(SUMIFS('Dvd Calendar'!$E$2395:$CZ$2395,'Dvd Calendar'!$E$2394:$CZ$2394,"&gt;"&amp;I$258,'Dvd Calendar'!$E$2394:$CZ$2394,"&lt;="&amp;I$259)+SUMPRODUCT(('Dvd Calendar'!$E$2387:$CZ$2387&gt;I$258)*('Dvd Calendar'!$E$2387:$CZ$2387&lt;=I$259)*'Dvd Calendar'!$E$2390:$CZ$2390*(('Dvd Calendar'!$E$2392:$CZ$2392='Field Check'!$C$53)*('Field Check'!$C$53&lt;&gt;"")+('Dvd Calendar'!$E$2392:$CZ$2392='Field Check'!$C$54)*('Field Check'!$C$54&lt;&gt;"")+('Dvd Calendar'!$E$2392:$CZ$2392='Field Check'!$C$55)*('Field Check'!$C$55&lt;&gt;"")+('Dvd Calendar'!$E$2392:$CZ$2392='Field Check'!$C$56)*('Field Check'!$C$56&lt;&gt;"")+('Dvd Calendar'!$E$2392:$CZ$2392='Field Check'!$C$57)*('Field Check'!$C$57&lt;&gt;""))*(COUNTIF('Dvd Calendar'!$E$2394:$CZ$2394,'Dvd Calendar'!$E$2387:$CZ$2387)=0)),"")))</f>
        <v/>
      </c>
      <c r="J272" s="77">
        <f>IF(J$259="","",IF($B272="","",IFERROR(SUMIFS('Dvd Calendar'!$E$2395:$CZ$2395,'Dvd Calendar'!$E$2394:$CZ$2394,"&gt;"&amp;J$258,'Dvd Calendar'!$E$2394:$CZ$2394,"&lt;="&amp;J$259)+SUMPRODUCT(('Dvd Calendar'!$E$2387:$CZ$2387&gt;J$258)*('Dvd Calendar'!$E$2387:$CZ$2387&lt;=J$259)*'Dvd Calendar'!$E$2390:$CZ$2390*(('Dvd Calendar'!$E$2392:$CZ$2392='Field Check'!$C$53)*('Field Check'!$C$53&lt;&gt;"")+('Dvd Calendar'!$E$2392:$CZ$2392='Field Check'!$C$54)*('Field Check'!$C$54&lt;&gt;"")+('Dvd Calendar'!$E$2392:$CZ$2392='Field Check'!$C$55)*('Field Check'!$C$55&lt;&gt;"")+('Dvd Calendar'!$E$2392:$CZ$2392='Field Check'!$C$56)*('Field Check'!$C$56&lt;&gt;"")+('Dvd Calendar'!$E$2392:$CZ$2392='Field Check'!$C$57)*('Field Check'!$C$57&lt;&gt;""))*(COUNTIF('Dvd Calendar'!$E$2394:$CZ$2394,'Dvd Calendar'!$E$2387:$CZ$2387)=0)),"")))</f>
        <v/>
      </c>
      <c r="K272" s="77">
        <f>IF(K$259="","",IF($B272="","",IFERROR(SUMIFS('Dvd Calendar'!$E$2395:$CZ$2395,'Dvd Calendar'!$E$2394:$CZ$2394,"&gt;"&amp;K$258,'Dvd Calendar'!$E$2394:$CZ$2394,"&lt;="&amp;K$259)+SUMPRODUCT(('Dvd Calendar'!$E$2387:$CZ$2387&gt;K$258)*('Dvd Calendar'!$E$2387:$CZ$2387&lt;=K$259)*'Dvd Calendar'!$E$2390:$CZ$2390*(('Dvd Calendar'!$E$2392:$CZ$2392='Field Check'!$C$53)*('Field Check'!$C$53&lt;&gt;"")+('Dvd Calendar'!$E$2392:$CZ$2392='Field Check'!$C$54)*('Field Check'!$C$54&lt;&gt;"")+('Dvd Calendar'!$E$2392:$CZ$2392='Field Check'!$C$55)*('Field Check'!$C$55&lt;&gt;"")+('Dvd Calendar'!$E$2392:$CZ$2392='Field Check'!$C$56)*('Field Check'!$C$56&lt;&gt;"")+('Dvd Calendar'!$E$2392:$CZ$2392='Field Check'!$C$57)*('Field Check'!$C$57&lt;&gt;""))*(COUNTIF('Dvd Calendar'!$E$2394:$CZ$2394,'Dvd Calendar'!$E$2387:$CZ$2387)=0)),"")))</f>
        <v/>
      </c>
      <c r="L272" s="77">
        <f>IF(L$259="","",IF($B272="","",IFERROR(SUMIFS('Dvd Calendar'!$E$2395:$CZ$2395,'Dvd Calendar'!$E$2394:$CZ$2394,"&gt;"&amp;L$258,'Dvd Calendar'!$E$2394:$CZ$2394,"&lt;="&amp;L$259)+SUMPRODUCT(('Dvd Calendar'!$E$2387:$CZ$2387&gt;L$258)*('Dvd Calendar'!$E$2387:$CZ$2387&lt;=L$259)*'Dvd Calendar'!$E$2390:$CZ$2390*(('Dvd Calendar'!$E$2392:$CZ$2392='Field Check'!$C$53)*('Field Check'!$C$53&lt;&gt;"")+('Dvd Calendar'!$E$2392:$CZ$2392='Field Check'!$C$54)*('Field Check'!$C$54&lt;&gt;"")+('Dvd Calendar'!$E$2392:$CZ$2392='Field Check'!$C$55)*('Field Check'!$C$55&lt;&gt;"")+('Dvd Calendar'!$E$2392:$CZ$2392='Field Check'!$C$56)*('Field Check'!$C$56&lt;&gt;"")+('Dvd Calendar'!$E$2392:$CZ$2392='Field Check'!$C$57)*('Field Check'!$C$57&lt;&gt;""))*(COUNTIF('Dvd Calendar'!$E$2394:$CZ$2394,'Dvd Calendar'!$E$2387:$CZ$2387)=0)),"")))</f>
        <v/>
      </c>
      <c r="M272" s="77">
        <f>IF(M$259="","",IF($B272="","",IFERROR(SUMIFS('Dvd Calendar'!$E$2395:$CZ$2395,'Dvd Calendar'!$E$2394:$CZ$2394,"&gt;"&amp;M$258,'Dvd Calendar'!$E$2394:$CZ$2394,"&lt;="&amp;M$259)+SUMPRODUCT(('Dvd Calendar'!$E$2387:$CZ$2387&gt;M$258)*('Dvd Calendar'!$E$2387:$CZ$2387&lt;=M$259)*'Dvd Calendar'!$E$2390:$CZ$2390*(('Dvd Calendar'!$E$2392:$CZ$2392='Field Check'!$C$53)*('Field Check'!$C$53&lt;&gt;"")+('Dvd Calendar'!$E$2392:$CZ$2392='Field Check'!$C$54)*('Field Check'!$C$54&lt;&gt;"")+('Dvd Calendar'!$E$2392:$CZ$2392='Field Check'!$C$55)*('Field Check'!$C$55&lt;&gt;"")+('Dvd Calendar'!$E$2392:$CZ$2392='Field Check'!$C$56)*('Field Check'!$C$56&lt;&gt;"")+('Dvd Calendar'!$E$2392:$CZ$2392='Field Check'!$C$57)*('Field Check'!$C$57&lt;&gt;""))*(COUNTIF('Dvd Calendar'!$E$2394:$CZ$2394,'Dvd Calendar'!$E$2387:$CZ$2387)=0)),"")))</f>
        <v/>
      </c>
      <c r="N272" s="77">
        <f>IF(N$259="","",IF($B272="","",IFERROR(SUMIFS('Dvd Calendar'!$E$2395:$CZ$2395,'Dvd Calendar'!$E$2394:$CZ$2394,"&gt;"&amp;N$258,'Dvd Calendar'!$E$2394:$CZ$2394,"&lt;="&amp;N$259)+SUMPRODUCT(('Dvd Calendar'!$E$2387:$CZ$2387&gt;N$258)*('Dvd Calendar'!$E$2387:$CZ$2387&lt;=N$259)*'Dvd Calendar'!$E$2390:$CZ$2390*(('Dvd Calendar'!$E$2392:$CZ$2392='Field Check'!$C$53)*('Field Check'!$C$53&lt;&gt;"")+('Dvd Calendar'!$E$2392:$CZ$2392='Field Check'!$C$54)*('Field Check'!$C$54&lt;&gt;"")+('Dvd Calendar'!$E$2392:$CZ$2392='Field Check'!$C$55)*('Field Check'!$C$55&lt;&gt;"")+('Dvd Calendar'!$E$2392:$CZ$2392='Field Check'!$C$56)*('Field Check'!$C$56&lt;&gt;"")+('Dvd Calendar'!$E$2392:$CZ$2392='Field Check'!$C$57)*('Field Check'!$C$57&lt;&gt;""))*(COUNTIF('Dvd Calendar'!$E$2394:$CZ$2394,'Dvd Calendar'!$E$2387:$CZ$2387)=0)),"")))</f>
        <v/>
      </c>
      <c r="O272" s="77">
        <f>IF(O$259="","",IF($B272="","",IFERROR(SUMIFS('Dvd Calendar'!$E$2395:$CZ$2395,'Dvd Calendar'!$E$2394:$CZ$2394,"&gt;"&amp;O$258,'Dvd Calendar'!$E$2394:$CZ$2394,"&lt;="&amp;O$259)+SUMPRODUCT(('Dvd Calendar'!$E$2387:$CZ$2387&gt;O$258)*('Dvd Calendar'!$E$2387:$CZ$2387&lt;=O$259)*'Dvd Calendar'!$E$2390:$CZ$2390*(('Dvd Calendar'!$E$2392:$CZ$2392='Field Check'!$C$53)*('Field Check'!$C$53&lt;&gt;"")+('Dvd Calendar'!$E$2392:$CZ$2392='Field Check'!$C$54)*('Field Check'!$C$54&lt;&gt;"")+('Dvd Calendar'!$E$2392:$CZ$2392='Field Check'!$C$55)*('Field Check'!$C$55&lt;&gt;"")+('Dvd Calendar'!$E$2392:$CZ$2392='Field Check'!$C$56)*('Field Check'!$C$56&lt;&gt;"")+('Dvd Calendar'!$E$2392:$CZ$2392='Field Check'!$C$57)*('Field Check'!$C$57&lt;&gt;""))*(COUNTIF('Dvd Calendar'!$E$2394:$CZ$2394,'Dvd Calendar'!$E$2387:$CZ$2387)=0)),"")))</f>
        <v/>
      </c>
      <c r="P272" s="77">
        <f>IF(P$259="","",IF($B272="","",IFERROR(SUMIFS('Dvd Calendar'!$E$2395:$CZ$2395,'Dvd Calendar'!$E$2394:$CZ$2394,"&gt;"&amp;P$258,'Dvd Calendar'!$E$2394:$CZ$2394,"&lt;="&amp;P$259)+SUMPRODUCT(('Dvd Calendar'!$E$2387:$CZ$2387&gt;P$258)*('Dvd Calendar'!$E$2387:$CZ$2387&lt;=P$259)*'Dvd Calendar'!$E$2390:$CZ$2390*(('Dvd Calendar'!$E$2392:$CZ$2392='Field Check'!$C$53)*('Field Check'!$C$53&lt;&gt;"")+('Dvd Calendar'!$E$2392:$CZ$2392='Field Check'!$C$54)*('Field Check'!$C$54&lt;&gt;"")+('Dvd Calendar'!$E$2392:$CZ$2392='Field Check'!$C$55)*('Field Check'!$C$55&lt;&gt;"")+('Dvd Calendar'!$E$2392:$CZ$2392='Field Check'!$C$56)*('Field Check'!$C$56&lt;&gt;"")+('Dvd Calendar'!$E$2392:$CZ$2392='Field Check'!$C$57)*('Field Check'!$C$57&lt;&gt;""))*(COUNTIF('Dvd Calendar'!$E$2394:$CZ$2394,'Dvd Calendar'!$E$2387:$CZ$2387)=0)),"")))</f>
        <v/>
      </c>
      <c r="Q272" s="77">
        <f>IF(Q$259="","",IF($B272="","",IFERROR(SUMIFS('Dvd Calendar'!$E$2395:$CZ$2395,'Dvd Calendar'!$E$2394:$CZ$2394,"&gt;"&amp;Q$258,'Dvd Calendar'!$E$2394:$CZ$2394,"&lt;="&amp;Q$259)+SUMPRODUCT(('Dvd Calendar'!$E$2387:$CZ$2387&gt;Q$258)*('Dvd Calendar'!$E$2387:$CZ$2387&lt;=Q$259)*'Dvd Calendar'!$E$2390:$CZ$2390*(('Dvd Calendar'!$E$2392:$CZ$2392='Field Check'!$C$53)*('Field Check'!$C$53&lt;&gt;"")+('Dvd Calendar'!$E$2392:$CZ$2392='Field Check'!$C$54)*('Field Check'!$C$54&lt;&gt;"")+('Dvd Calendar'!$E$2392:$CZ$2392='Field Check'!$C$55)*('Field Check'!$C$55&lt;&gt;"")+('Dvd Calendar'!$E$2392:$CZ$2392='Field Check'!$C$56)*('Field Check'!$C$56&lt;&gt;"")+('Dvd Calendar'!$E$2392:$CZ$2392='Field Check'!$C$57)*('Field Check'!$C$57&lt;&gt;""))*(COUNTIF('Dvd Calendar'!$E$2394:$CZ$2394,'Dvd Calendar'!$E$2387:$CZ$2387)=0)),"")))</f>
        <v/>
      </c>
      <c r="R272" s="77">
        <f>IF(R$259="","",IF($B272="","",IFERROR(SUMIFS('Dvd Calendar'!$E$2395:$CZ$2395,'Dvd Calendar'!$E$2394:$CZ$2394,"&gt;"&amp;R$258,'Dvd Calendar'!$E$2394:$CZ$2394,"&lt;="&amp;R$259)+SUMPRODUCT(('Dvd Calendar'!$E$2387:$CZ$2387&gt;R$258)*('Dvd Calendar'!$E$2387:$CZ$2387&lt;=R$259)*'Dvd Calendar'!$E$2390:$CZ$2390*(('Dvd Calendar'!$E$2392:$CZ$2392='Field Check'!$C$53)*('Field Check'!$C$53&lt;&gt;"")+('Dvd Calendar'!$E$2392:$CZ$2392='Field Check'!$C$54)*('Field Check'!$C$54&lt;&gt;"")+('Dvd Calendar'!$E$2392:$CZ$2392='Field Check'!$C$55)*('Field Check'!$C$55&lt;&gt;"")+('Dvd Calendar'!$E$2392:$CZ$2392='Field Check'!$C$56)*('Field Check'!$C$56&lt;&gt;"")+('Dvd Calendar'!$E$2392:$CZ$2392='Field Check'!$C$57)*('Field Check'!$C$57&lt;&gt;""))*(COUNTIF('Dvd Calendar'!$E$2394:$CZ$2394,'Dvd Calendar'!$E$2387:$CZ$2387)=0)),"")))</f>
        <v/>
      </c>
    </row>
    <row r="273">
      <c r="B273" s="126">
        <f>IF(MXAU!$C$18="","",MXAU!$C$18)</f>
        <v/>
      </c>
      <c r="C273" s="77">
        <f>IF(C$259="","",IF($B273="","",IFERROR(SUMIFS('Dvd Calendar'!$E$2406:$CZ$2406,'Dvd Calendar'!$E$2405:$CZ$2405,"&gt;"&amp;C$258,'Dvd Calendar'!$E$2405:$CZ$2405,"&lt;="&amp;C$259)+SUMPRODUCT(('Dvd Calendar'!$E$2398:$CZ$2398&gt;C$258)*('Dvd Calendar'!$E$2398:$CZ$2398&lt;=C$259)*'Dvd Calendar'!$E$2401:$CZ$2401*(('Dvd Calendar'!$E$2403:$CZ$2403='Field Check'!$C$53)*('Field Check'!$C$53&lt;&gt;"")+('Dvd Calendar'!$E$2403:$CZ$2403='Field Check'!$C$54)*('Field Check'!$C$54&lt;&gt;"")+('Dvd Calendar'!$E$2403:$CZ$2403='Field Check'!$C$55)*('Field Check'!$C$55&lt;&gt;"")+('Dvd Calendar'!$E$2403:$CZ$2403='Field Check'!$C$56)*('Field Check'!$C$56&lt;&gt;"")+('Dvd Calendar'!$E$2403:$CZ$2403='Field Check'!$C$57)*('Field Check'!$C$57&lt;&gt;""))*(COUNTIF('Dvd Calendar'!$E$2405:$CZ$2405,'Dvd Calendar'!$E$2398:$CZ$2398)=0)),"")))</f>
        <v/>
      </c>
      <c r="D273" s="77">
        <f>IF(D$259="","",IF($B273="","",IFERROR(SUMIFS('Dvd Calendar'!$E$2406:$CZ$2406,'Dvd Calendar'!$E$2405:$CZ$2405,"&gt;"&amp;D$258,'Dvd Calendar'!$E$2405:$CZ$2405,"&lt;="&amp;D$259)+SUMPRODUCT(('Dvd Calendar'!$E$2398:$CZ$2398&gt;D$258)*('Dvd Calendar'!$E$2398:$CZ$2398&lt;=D$259)*'Dvd Calendar'!$E$2401:$CZ$2401*(('Dvd Calendar'!$E$2403:$CZ$2403='Field Check'!$C$53)*('Field Check'!$C$53&lt;&gt;"")+('Dvd Calendar'!$E$2403:$CZ$2403='Field Check'!$C$54)*('Field Check'!$C$54&lt;&gt;"")+('Dvd Calendar'!$E$2403:$CZ$2403='Field Check'!$C$55)*('Field Check'!$C$55&lt;&gt;"")+('Dvd Calendar'!$E$2403:$CZ$2403='Field Check'!$C$56)*('Field Check'!$C$56&lt;&gt;"")+('Dvd Calendar'!$E$2403:$CZ$2403='Field Check'!$C$57)*('Field Check'!$C$57&lt;&gt;""))*(COUNTIF('Dvd Calendar'!$E$2405:$CZ$2405,'Dvd Calendar'!$E$2398:$CZ$2398)=0)),"")))</f>
        <v/>
      </c>
      <c r="E273" s="77">
        <f>IF(E$259="","",IF($B273="","",IFERROR(SUMIFS('Dvd Calendar'!$E$2406:$CZ$2406,'Dvd Calendar'!$E$2405:$CZ$2405,"&gt;"&amp;E$258,'Dvd Calendar'!$E$2405:$CZ$2405,"&lt;="&amp;E$259)+SUMPRODUCT(('Dvd Calendar'!$E$2398:$CZ$2398&gt;E$258)*('Dvd Calendar'!$E$2398:$CZ$2398&lt;=E$259)*'Dvd Calendar'!$E$2401:$CZ$2401*(('Dvd Calendar'!$E$2403:$CZ$2403='Field Check'!$C$53)*('Field Check'!$C$53&lt;&gt;"")+('Dvd Calendar'!$E$2403:$CZ$2403='Field Check'!$C$54)*('Field Check'!$C$54&lt;&gt;"")+('Dvd Calendar'!$E$2403:$CZ$2403='Field Check'!$C$55)*('Field Check'!$C$55&lt;&gt;"")+('Dvd Calendar'!$E$2403:$CZ$2403='Field Check'!$C$56)*('Field Check'!$C$56&lt;&gt;"")+('Dvd Calendar'!$E$2403:$CZ$2403='Field Check'!$C$57)*('Field Check'!$C$57&lt;&gt;""))*(COUNTIF('Dvd Calendar'!$E$2405:$CZ$2405,'Dvd Calendar'!$E$2398:$CZ$2398)=0)),"")))</f>
        <v/>
      </c>
      <c r="F273" s="77">
        <f>IF(F$259="","",IF($B273="","",IFERROR(SUMIFS('Dvd Calendar'!$E$2406:$CZ$2406,'Dvd Calendar'!$E$2405:$CZ$2405,"&gt;"&amp;F$258,'Dvd Calendar'!$E$2405:$CZ$2405,"&lt;="&amp;F$259)+SUMPRODUCT(('Dvd Calendar'!$E$2398:$CZ$2398&gt;F$258)*('Dvd Calendar'!$E$2398:$CZ$2398&lt;=F$259)*'Dvd Calendar'!$E$2401:$CZ$2401*(('Dvd Calendar'!$E$2403:$CZ$2403='Field Check'!$C$53)*('Field Check'!$C$53&lt;&gt;"")+('Dvd Calendar'!$E$2403:$CZ$2403='Field Check'!$C$54)*('Field Check'!$C$54&lt;&gt;"")+('Dvd Calendar'!$E$2403:$CZ$2403='Field Check'!$C$55)*('Field Check'!$C$55&lt;&gt;"")+('Dvd Calendar'!$E$2403:$CZ$2403='Field Check'!$C$56)*('Field Check'!$C$56&lt;&gt;"")+('Dvd Calendar'!$E$2403:$CZ$2403='Field Check'!$C$57)*('Field Check'!$C$57&lt;&gt;""))*(COUNTIF('Dvd Calendar'!$E$2405:$CZ$2405,'Dvd Calendar'!$E$2398:$CZ$2398)=0)),"")))</f>
        <v/>
      </c>
      <c r="G273" s="77">
        <f>IF(G$259="","",IF($B273="","",IFERROR(SUMIFS('Dvd Calendar'!$E$2406:$CZ$2406,'Dvd Calendar'!$E$2405:$CZ$2405,"&gt;"&amp;G$258,'Dvd Calendar'!$E$2405:$CZ$2405,"&lt;="&amp;G$259)+SUMPRODUCT(('Dvd Calendar'!$E$2398:$CZ$2398&gt;G$258)*('Dvd Calendar'!$E$2398:$CZ$2398&lt;=G$259)*'Dvd Calendar'!$E$2401:$CZ$2401*(('Dvd Calendar'!$E$2403:$CZ$2403='Field Check'!$C$53)*('Field Check'!$C$53&lt;&gt;"")+('Dvd Calendar'!$E$2403:$CZ$2403='Field Check'!$C$54)*('Field Check'!$C$54&lt;&gt;"")+('Dvd Calendar'!$E$2403:$CZ$2403='Field Check'!$C$55)*('Field Check'!$C$55&lt;&gt;"")+('Dvd Calendar'!$E$2403:$CZ$2403='Field Check'!$C$56)*('Field Check'!$C$56&lt;&gt;"")+('Dvd Calendar'!$E$2403:$CZ$2403='Field Check'!$C$57)*('Field Check'!$C$57&lt;&gt;""))*(COUNTIF('Dvd Calendar'!$E$2405:$CZ$2405,'Dvd Calendar'!$E$2398:$CZ$2398)=0)),"")))</f>
        <v/>
      </c>
      <c r="H273" s="77">
        <f>IF(H$259="","",IF($B273="","",IFERROR(SUMIFS('Dvd Calendar'!$E$2406:$CZ$2406,'Dvd Calendar'!$E$2405:$CZ$2405,"&gt;"&amp;H$258,'Dvd Calendar'!$E$2405:$CZ$2405,"&lt;="&amp;H$259)+SUMPRODUCT(('Dvd Calendar'!$E$2398:$CZ$2398&gt;H$258)*('Dvd Calendar'!$E$2398:$CZ$2398&lt;=H$259)*'Dvd Calendar'!$E$2401:$CZ$2401*(('Dvd Calendar'!$E$2403:$CZ$2403='Field Check'!$C$53)*('Field Check'!$C$53&lt;&gt;"")+('Dvd Calendar'!$E$2403:$CZ$2403='Field Check'!$C$54)*('Field Check'!$C$54&lt;&gt;"")+('Dvd Calendar'!$E$2403:$CZ$2403='Field Check'!$C$55)*('Field Check'!$C$55&lt;&gt;"")+('Dvd Calendar'!$E$2403:$CZ$2403='Field Check'!$C$56)*('Field Check'!$C$56&lt;&gt;"")+('Dvd Calendar'!$E$2403:$CZ$2403='Field Check'!$C$57)*('Field Check'!$C$57&lt;&gt;""))*(COUNTIF('Dvd Calendar'!$E$2405:$CZ$2405,'Dvd Calendar'!$E$2398:$CZ$2398)=0)),"")))</f>
        <v/>
      </c>
      <c r="I273" s="77">
        <f>IF(I$259="","",IF($B273="","",IFERROR(SUMIFS('Dvd Calendar'!$E$2406:$CZ$2406,'Dvd Calendar'!$E$2405:$CZ$2405,"&gt;"&amp;I$258,'Dvd Calendar'!$E$2405:$CZ$2405,"&lt;="&amp;I$259)+SUMPRODUCT(('Dvd Calendar'!$E$2398:$CZ$2398&gt;I$258)*('Dvd Calendar'!$E$2398:$CZ$2398&lt;=I$259)*'Dvd Calendar'!$E$2401:$CZ$2401*(('Dvd Calendar'!$E$2403:$CZ$2403='Field Check'!$C$53)*('Field Check'!$C$53&lt;&gt;"")+('Dvd Calendar'!$E$2403:$CZ$2403='Field Check'!$C$54)*('Field Check'!$C$54&lt;&gt;"")+('Dvd Calendar'!$E$2403:$CZ$2403='Field Check'!$C$55)*('Field Check'!$C$55&lt;&gt;"")+('Dvd Calendar'!$E$2403:$CZ$2403='Field Check'!$C$56)*('Field Check'!$C$56&lt;&gt;"")+('Dvd Calendar'!$E$2403:$CZ$2403='Field Check'!$C$57)*('Field Check'!$C$57&lt;&gt;""))*(COUNTIF('Dvd Calendar'!$E$2405:$CZ$2405,'Dvd Calendar'!$E$2398:$CZ$2398)=0)),"")))</f>
        <v/>
      </c>
      <c r="J273" s="77">
        <f>IF(J$259="","",IF($B273="","",IFERROR(SUMIFS('Dvd Calendar'!$E$2406:$CZ$2406,'Dvd Calendar'!$E$2405:$CZ$2405,"&gt;"&amp;J$258,'Dvd Calendar'!$E$2405:$CZ$2405,"&lt;="&amp;J$259)+SUMPRODUCT(('Dvd Calendar'!$E$2398:$CZ$2398&gt;J$258)*('Dvd Calendar'!$E$2398:$CZ$2398&lt;=J$259)*'Dvd Calendar'!$E$2401:$CZ$2401*(('Dvd Calendar'!$E$2403:$CZ$2403='Field Check'!$C$53)*('Field Check'!$C$53&lt;&gt;"")+('Dvd Calendar'!$E$2403:$CZ$2403='Field Check'!$C$54)*('Field Check'!$C$54&lt;&gt;"")+('Dvd Calendar'!$E$2403:$CZ$2403='Field Check'!$C$55)*('Field Check'!$C$55&lt;&gt;"")+('Dvd Calendar'!$E$2403:$CZ$2403='Field Check'!$C$56)*('Field Check'!$C$56&lt;&gt;"")+('Dvd Calendar'!$E$2403:$CZ$2403='Field Check'!$C$57)*('Field Check'!$C$57&lt;&gt;""))*(COUNTIF('Dvd Calendar'!$E$2405:$CZ$2405,'Dvd Calendar'!$E$2398:$CZ$2398)=0)),"")))</f>
        <v/>
      </c>
      <c r="K273" s="77">
        <f>IF(K$259="","",IF($B273="","",IFERROR(SUMIFS('Dvd Calendar'!$E$2406:$CZ$2406,'Dvd Calendar'!$E$2405:$CZ$2405,"&gt;"&amp;K$258,'Dvd Calendar'!$E$2405:$CZ$2405,"&lt;="&amp;K$259)+SUMPRODUCT(('Dvd Calendar'!$E$2398:$CZ$2398&gt;K$258)*('Dvd Calendar'!$E$2398:$CZ$2398&lt;=K$259)*'Dvd Calendar'!$E$2401:$CZ$2401*(('Dvd Calendar'!$E$2403:$CZ$2403='Field Check'!$C$53)*('Field Check'!$C$53&lt;&gt;"")+('Dvd Calendar'!$E$2403:$CZ$2403='Field Check'!$C$54)*('Field Check'!$C$54&lt;&gt;"")+('Dvd Calendar'!$E$2403:$CZ$2403='Field Check'!$C$55)*('Field Check'!$C$55&lt;&gt;"")+('Dvd Calendar'!$E$2403:$CZ$2403='Field Check'!$C$56)*('Field Check'!$C$56&lt;&gt;"")+('Dvd Calendar'!$E$2403:$CZ$2403='Field Check'!$C$57)*('Field Check'!$C$57&lt;&gt;""))*(COUNTIF('Dvd Calendar'!$E$2405:$CZ$2405,'Dvd Calendar'!$E$2398:$CZ$2398)=0)),"")))</f>
        <v/>
      </c>
      <c r="L273" s="77">
        <f>IF(L$259="","",IF($B273="","",IFERROR(SUMIFS('Dvd Calendar'!$E$2406:$CZ$2406,'Dvd Calendar'!$E$2405:$CZ$2405,"&gt;"&amp;L$258,'Dvd Calendar'!$E$2405:$CZ$2405,"&lt;="&amp;L$259)+SUMPRODUCT(('Dvd Calendar'!$E$2398:$CZ$2398&gt;L$258)*('Dvd Calendar'!$E$2398:$CZ$2398&lt;=L$259)*'Dvd Calendar'!$E$2401:$CZ$2401*(('Dvd Calendar'!$E$2403:$CZ$2403='Field Check'!$C$53)*('Field Check'!$C$53&lt;&gt;"")+('Dvd Calendar'!$E$2403:$CZ$2403='Field Check'!$C$54)*('Field Check'!$C$54&lt;&gt;"")+('Dvd Calendar'!$E$2403:$CZ$2403='Field Check'!$C$55)*('Field Check'!$C$55&lt;&gt;"")+('Dvd Calendar'!$E$2403:$CZ$2403='Field Check'!$C$56)*('Field Check'!$C$56&lt;&gt;"")+('Dvd Calendar'!$E$2403:$CZ$2403='Field Check'!$C$57)*('Field Check'!$C$57&lt;&gt;""))*(COUNTIF('Dvd Calendar'!$E$2405:$CZ$2405,'Dvd Calendar'!$E$2398:$CZ$2398)=0)),"")))</f>
        <v/>
      </c>
      <c r="M273" s="77">
        <f>IF(M$259="","",IF($B273="","",IFERROR(SUMIFS('Dvd Calendar'!$E$2406:$CZ$2406,'Dvd Calendar'!$E$2405:$CZ$2405,"&gt;"&amp;M$258,'Dvd Calendar'!$E$2405:$CZ$2405,"&lt;="&amp;M$259)+SUMPRODUCT(('Dvd Calendar'!$E$2398:$CZ$2398&gt;M$258)*('Dvd Calendar'!$E$2398:$CZ$2398&lt;=M$259)*'Dvd Calendar'!$E$2401:$CZ$2401*(('Dvd Calendar'!$E$2403:$CZ$2403='Field Check'!$C$53)*('Field Check'!$C$53&lt;&gt;"")+('Dvd Calendar'!$E$2403:$CZ$2403='Field Check'!$C$54)*('Field Check'!$C$54&lt;&gt;"")+('Dvd Calendar'!$E$2403:$CZ$2403='Field Check'!$C$55)*('Field Check'!$C$55&lt;&gt;"")+('Dvd Calendar'!$E$2403:$CZ$2403='Field Check'!$C$56)*('Field Check'!$C$56&lt;&gt;"")+('Dvd Calendar'!$E$2403:$CZ$2403='Field Check'!$C$57)*('Field Check'!$C$57&lt;&gt;""))*(COUNTIF('Dvd Calendar'!$E$2405:$CZ$2405,'Dvd Calendar'!$E$2398:$CZ$2398)=0)),"")))</f>
        <v/>
      </c>
      <c r="N273" s="77">
        <f>IF(N$259="","",IF($B273="","",IFERROR(SUMIFS('Dvd Calendar'!$E$2406:$CZ$2406,'Dvd Calendar'!$E$2405:$CZ$2405,"&gt;"&amp;N$258,'Dvd Calendar'!$E$2405:$CZ$2405,"&lt;="&amp;N$259)+SUMPRODUCT(('Dvd Calendar'!$E$2398:$CZ$2398&gt;N$258)*('Dvd Calendar'!$E$2398:$CZ$2398&lt;=N$259)*'Dvd Calendar'!$E$2401:$CZ$2401*(('Dvd Calendar'!$E$2403:$CZ$2403='Field Check'!$C$53)*('Field Check'!$C$53&lt;&gt;"")+('Dvd Calendar'!$E$2403:$CZ$2403='Field Check'!$C$54)*('Field Check'!$C$54&lt;&gt;"")+('Dvd Calendar'!$E$2403:$CZ$2403='Field Check'!$C$55)*('Field Check'!$C$55&lt;&gt;"")+('Dvd Calendar'!$E$2403:$CZ$2403='Field Check'!$C$56)*('Field Check'!$C$56&lt;&gt;"")+('Dvd Calendar'!$E$2403:$CZ$2403='Field Check'!$C$57)*('Field Check'!$C$57&lt;&gt;""))*(COUNTIF('Dvd Calendar'!$E$2405:$CZ$2405,'Dvd Calendar'!$E$2398:$CZ$2398)=0)),"")))</f>
        <v/>
      </c>
      <c r="O273" s="77">
        <f>IF(O$259="","",IF($B273="","",IFERROR(SUMIFS('Dvd Calendar'!$E$2406:$CZ$2406,'Dvd Calendar'!$E$2405:$CZ$2405,"&gt;"&amp;O$258,'Dvd Calendar'!$E$2405:$CZ$2405,"&lt;="&amp;O$259)+SUMPRODUCT(('Dvd Calendar'!$E$2398:$CZ$2398&gt;O$258)*('Dvd Calendar'!$E$2398:$CZ$2398&lt;=O$259)*'Dvd Calendar'!$E$2401:$CZ$2401*(('Dvd Calendar'!$E$2403:$CZ$2403='Field Check'!$C$53)*('Field Check'!$C$53&lt;&gt;"")+('Dvd Calendar'!$E$2403:$CZ$2403='Field Check'!$C$54)*('Field Check'!$C$54&lt;&gt;"")+('Dvd Calendar'!$E$2403:$CZ$2403='Field Check'!$C$55)*('Field Check'!$C$55&lt;&gt;"")+('Dvd Calendar'!$E$2403:$CZ$2403='Field Check'!$C$56)*('Field Check'!$C$56&lt;&gt;"")+('Dvd Calendar'!$E$2403:$CZ$2403='Field Check'!$C$57)*('Field Check'!$C$57&lt;&gt;""))*(COUNTIF('Dvd Calendar'!$E$2405:$CZ$2405,'Dvd Calendar'!$E$2398:$CZ$2398)=0)),"")))</f>
        <v/>
      </c>
      <c r="P273" s="77">
        <f>IF(P$259="","",IF($B273="","",IFERROR(SUMIFS('Dvd Calendar'!$E$2406:$CZ$2406,'Dvd Calendar'!$E$2405:$CZ$2405,"&gt;"&amp;P$258,'Dvd Calendar'!$E$2405:$CZ$2405,"&lt;="&amp;P$259)+SUMPRODUCT(('Dvd Calendar'!$E$2398:$CZ$2398&gt;P$258)*('Dvd Calendar'!$E$2398:$CZ$2398&lt;=P$259)*'Dvd Calendar'!$E$2401:$CZ$2401*(('Dvd Calendar'!$E$2403:$CZ$2403='Field Check'!$C$53)*('Field Check'!$C$53&lt;&gt;"")+('Dvd Calendar'!$E$2403:$CZ$2403='Field Check'!$C$54)*('Field Check'!$C$54&lt;&gt;"")+('Dvd Calendar'!$E$2403:$CZ$2403='Field Check'!$C$55)*('Field Check'!$C$55&lt;&gt;"")+('Dvd Calendar'!$E$2403:$CZ$2403='Field Check'!$C$56)*('Field Check'!$C$56&lt;&gt;"")+('Dvd Calendar'!$E$2403:$CZ$2403='Field Check'!$C$57)*('Field Check'!$C$57&lt;&gt;""))*(COUNTIF('Dvd Calendar'!$E$2405:$CZ$2405,'Dvd Calendar'!$E$2398:$CZ$2398)=0)),"")))</f>
        <v/>
      </c>
      <c r="Q273" s="77">
        <f>IF(Q$259="","",IF($B273="","",IFERROR(SUMIFS('Dvd Calendar'!$E$2406:$CZ$2406,'Dvd Calendar'!$E$2405:$CZ$2405,"&gt;"&amp;Q$258,'Dvd Calendar'!$E$2405:$CZ$2405,"&lt;="&amp;Q$259)+SUMPRODUCT(('Dvd Calendar'!$E$2398:$CZ$2398&gt;Q$258)*('Dvd Calendar'!$E$2398:$CZ$2398&lt;=Q$259)*'Dvd Calendar'!$E$2401:$CZ$2401*(('Dvd Calendar'!$E$2403:$CZ$2403='Field Check'!$C$53)*('Field Check'!$C$53&lt;&gt;"")+('Dvd Calendar'!$E$2403:$CZ$2403='Field Check'!$C$54)*('Field Check'!$C$54&lt;&gt;"")+('Dvd Calendar'!$E$2403:$CZ$2403='Field Check'!$C$55)*('Field Check'!$C$55&lt;&gt;"")+('Dvd Calendar'!$E$2403:$CZ$2403='Field Check'!$C$56)*('Field Check'!$C$56&lt;&gt;"")+('Dvd Calendar'!$E$2403:$CZ$2403='Field Check'!$C$57)*('Field Check'!$C$57&lt;&gt;""))*(COUNTIF('Dvd Calendar'!$E$2405:$CZ$2405,'Dvd Calendar'!$E$2398:$CZ$2398)=0)),"")))</f>
        <v/>
      </c>
      <c r="R273" s="77">
        <f>IF(R$259="","",IF($B273="","",IFERROR(SUMIFS('Dvd Calendar'!$E$2406:$CZ$2406,'Dvd Calendar'!$E$2405:$CZ$2405,"&gt;"&amp;R$258,'Dvd Calendar'!$E$2405:$CZ$2405,"&lt;="&amp;R$259)+SUMPRODUCT(('Dvd Calendar'!$E$2398:$CZ$2398&gt;R$258)*('Dvd Calendar'!$E$2398:$CZ$2398&lt;=R$259)*'Dvd Calendar'!$E$2401:$CZ$2401*(('Dvd Calendar'!$E$2403:$CZ$2403='Field Check'!$C$53)*('Field Check'!$C$53&lt;&gt;"")+('Dvd Calendar'!$E$2403:$CZ$2403='Field Check'!$C$54)*('Field Check'!$C$54&lt;&gt;"")+('Dvd Calendar'!$E$2403:$CZ$2403='Field Check'!$C$55)*('Field Check'!$C$55&lt;&gt;"")+('Dvd Calendar'!$E$2403:$CZ$2403='Field Check'!$C$56)*('Field Check'!$C$56&lt;&gt;"")+('Dvd Calendar'!$E$2403:$CZ$2403='Field Check'!$C$57)*('Field Check'!$C$57&lt;&gt;""))*(COUNTIF('Dvd Calendar'!$E$2405:$CZ$2405,'Dvd Calendar'!$E$2398:$CZ$2398)=0)),"")))</f>
        <v/>
      </c>
    </row>
    <row r="274">
      <c r="B274" s="126">
        <f>IF(MXAU!$C$19="","",MXAU!$C$19)</f>
        <v/>
      </c>
      <c r="C274" s="77">
        <f>IF(C$259="","",IF($B274="","",IFERROR(SUMIFS('Dvd Calendar'!$E$2417:$CZ$2417,'Dvd Calendar'!$E$2416:$CZ$2416,"&gt;"&amp;C$258,'Dvd Calendar'!$E$2416:$CZ$2416,"&lt;="&amp;C$259)+SUMPRODUCT(('Dvd Calendar'!$E$2409:$CZ$2409&gt;C$258)*('Dvd Calendar'!$E$2409:$CZ$2409&lt;=C$259)*'Dvd Calendar'!$E$2412:$CZ$2412*(('Dvd Calendar'!$E$2414:$CZ$2414='Field Check'!$C$53)*('Field Check'!$C$53&lt;&gt;"")+('Dvd Calendar'!$E$2414:$CZ$2414='Field Check'!$C$54)*('Field Check'!$C$54&lt;&gt;"")+('Dvd Calendar'!$E$2414:$CZ$2414='Field Check'!$C$55)*('Field Check'!$C$55&lt;&gt;"")+('Dvd Calendar'!$E$2414:$CZ$2414='Field Check'!$C$56)*('Field Check'!$C$56&lt;&gt;"")+('Dvd Calendar'!$E$2414:$CZ$2414='Field Check'!$C$57)*('Field Check'!$C$57&lt;&gt;""))*(COUNTIF('Dvd Calendar'!$E$2416:$CZ$2416,'Dvd Calendar'!$E$2409:$CZ$2409)=0)),"")))</f>
        <v/>
      </c>
      <c r="D274" s="77">
        <f>IF(D$259="","",IF($B274="","",IFERROR(SUMIFS('Dvd Calendar'!$E$2417:$CZ$2417,'Dvd Calendar'!$E$2416:$CZ$2416,"&gt;"&amp;D$258,'Dvd Calendar'!$E$2416:$CZ$2416,"&lt;="&amp;D$259)+SUMPRODUCT(('Dvd Calendar'!$E$2409:$CZ$2409&gt;D$258)*('Dvd Calendar'!$E$2409:$CZ$2409&lt;=D$259)*'Dvd Calendar'!$E$2412:$CZ$2412*(('Dvd Calendar'!$E$2414:$CZ$2414='Field Check'!$C$53)*('Field Check'!$C$53&lt;&gt;"")+('Dvd Calendar'!$E$2414:$CZ$2414='Field Check'!$C$54)*('Field Check'!$C$54&lt;&gt;"")+('Dvd Calendar'!$E$2414:$CZ$2414='Field Check'!$C$55)*('Field Check'!$C$55&lt;&gt;"")+('Dvd Calendar'!$E$2414:$CZ$2414='Field Check'!$C$56)*('Field Check'!$C$56&lt;&gt;"")+('Dvd Calendar'!$E$2414:$CZ$2414='Field Check'!$C$57)*('Field Check'!$C$57&lt;&gt;""))*(COUNTIF('Dvd Calendar'!$E$2416:$CZ$2416,'Dvd Calendar'!$E$2409:$CZ$2409)=0)),"")))</f>
        <v/>
      </c>
      <c r="E274" s="77">
        <f>IF(E$259="","",IF($B274="","",IFERROR(SUMIFS('Dvd Calendar'!$E$2417:$CZ$2417,'Dvd Calendar'!$E$2416:$CZ$2416,"&gt;"&amp;E$258,'Dvd Calendar'!$E$2416:$CZ$2416,"&lt;="&amp;E$259)+SUMPRODUCT(('Dvd Calendar'!$E$2409:$CZ$2409&gt;E$258)*('Dvd Calendar'!$E$2409:$CZ$2409&lt;=E$259)*'Dvd Calendar'!$E$2412:$CZ$2412*(('Dvd Calendar'!$E$2414:$CZ$2414='Field Check'!$C$53)*('Field Check'!$C$53&lt;&gt;"")+('Dvd Calendar'!$E$2414:$CZ$2414='Field Check'!$C$54)*('Field Check'!$C$54&lt;&gt;"")+('Dvd Calendar'!$E$2414:$CZ$2414='Field Check'!$C$55)*('Field Check'!$C$55&lt;&gt;"")+('Dvd Calendar'!$E$2414:$CZ$2414='Field Check'!$C$56)*('Field Check'!$C$56&lt;&gt;"")+('Dvd Calendar'!$E$2414:$CZ$2414='Field Check'!$C$57)*('Field Check'!$C$57&lt;&gt;""))*(COUNTIF('Dvd Calendar'!$E$2416:$CZ$2416,'Dvd Calendar'!$E$2409:$CZ$2409)=0)),"")))</f>
        <v/>
      </c>
      <c r="F274" s="77">
        <f>IF(F$259="","",IF($B274="","",IFERROR(SUMIFS('Dvd Calendar'!$E$2417:$CZ$2417,'Dvd Calendar'!$E$2416:$CZ$2416,"&gt;"&amp;F$258,'Dvd Calendar'!$E$2416:$CZ$2416,"&lt;="&amp;F$259)+SUMPRODUCT(('Dvd Calendar'!$E$2409:$CZ$2409&gt;F$258)*('Dvd Calendar'!$E$2409:$CZ$2409&lt;=F$259)*'Dvd Calendar'!$E$2412:$CZ$2412*(('Dvd Calendar'!$E$2414:$CZ$2414='Field Check'!$C$53)*('Field Check'!$C$53&lt;&gt;"")+('Dvd Calendar'!$E$2414:$CZ$2414='Field Check'!$C$54)*('Field Check'!$C$54&lt;&gt;"")+('Dvd Calendar'!$E$2414:$CZ$2414='Field Check'!$C$55)*('Field Check'!$C$55&lt;&gt;"")+('Dvd Calendar'!$E$2414:$CZ$2414='Field Check'!$C$56)*('Field Check'!$C$56&lt;&gt;"")+('Dvd Calendar'!$E$2414:$CZ$2414='Field Check'!$C$57)*('Field Check'!$C$57&lt;&gt;""))*(COUNTIF('Dvd Calendar'!$E$2416:$CZ$2416,'Dvd Calendar'!$E$2409:$CZ$2409)=0)),"")))</f>
        <v/>
      </c>
      <c r="G274" s="77">
        <f>IF(G$259="","",IF($B274="","",IFERROR(SUMIFS('Dvd Calendar'!$E$2417:$CZ$2417,'Dvd Calendar'!$E$2416:$CZ$2416,"&gt;"&amp;G$258,'Dvd Calendar'!$E$2416:$CZ$2416,"&lt;="&amp;G$259)+SUMPRODUCT(('Dvd Calendar'!$E$2409:$CZ$2409&gt;G$258)*('Dvd Calendar'!$E$2409:$CZ$2409&lt;=G$259)*'Dvd Calendar'!$E$2412:$CZ$2412*(('Dvd Calendar'!$E$2414:$CZ$2414='Field Check'!$C$53)*('Field Check'!$C$53&lt;&gt;"")+('Dvd Calendar'!$E$2414:$CZ$2414='Field Check'!$C$54)*('Field Check'!$C$54&lt;&gt;"")+('Dvd Calendar'!$E$2414:$CZ$2414='Field Check'!$C$55)*('Field Check'!$C$55&lt;&gt;"")+('Dvd Calendar'!$E$2414:$CZ$2414='Field Check'!$C$56)*('Field Check'!$C$56&lt;&gt;"")+('Dvd Calendar'!$E$2414:$CZ$2414='Field Check'!$C$57)*('Field Check'!$C$57&lt;&gt;""))*(COUNTIF('Dvd Calendar'!$E$2416:$CZ$2416,'Dvd Calendar'!$E$2409:$CZ$2409)=0)),"")))</f>
        <v/>
      </c>
      <c r="H274" s="77">
        <f>IF(H$259="","",IF($B274="","",IFERROR(SUMIFS('Dvd Calendar'!$E$2417:$CZ$2417,'Dvd Calendar'!$E$2416:$CZ$2416,"&gt;"&amp;H$258,'Dvd Calendar'!$E$2416:$CZ$2416,"&lt;="&amp;H$259)+SUMPRODUCT(('Dvd Calendar'!$E$2409:$CZ$2409&gt;H$258)*('Dvd Calendar'!$E$2409:$CZ$2409&lt;=H$259)*'Dvd Calendar'!$E$2412:$CZ$2412*(('Dvd Calendar'!$E$2414:$CZ$2414='Field Check'!$C$53)*('Field Check'!$C$53&lt;&gt;"")+('Dvd Calendar'!$E$2414:$CZ$2414='Field Check'!$C$54)*('Field Check'!$C$54&lt;&gt;"")+('Dvd Calendar'!$E$2414:$CZ$2414='Field Check'!$C$55)*('Field Check'!$C$55&lt;&gt;"")+('Dvd Calendar'!$E$2414:$CZ$2414='Field Check'!$C$56)*('Field Check'!$C$56&lt;&gt;"")+('Dvd Calendar'!$E$2414:$CZ$2414='Field Check'!$C$57)*('Field Check'!$C$57&lt;&gt;""))*(COUNTIF('Dvd Calendar'!$E$2416:$CZ$2416,'Dvd Calendar'!$E$2409:$CZ$2409)=0)),"")))</f>
        <v/>
      </c>
      <c r="I274" s="77">
        <f>IF(I$259="","",IF($B274="","",IFERROR(SUMIFS('Dvd Calendar'!$E$2417:$CZ$2417,'Dvd Calendar'!$E$2416:$CZ$2416,"&gt;"&amp;I$258,'Dvd Calendar'!$E$2416:$CZ$2416,"&lt;="&amp;I$259)+SUMPRODUCT(('Dvd Calendar'!$E$2409:$CZ$2409&gt;I$258)*('Dvd Calendar'!$E$2409:$CZ$2409&lt;=I$259)*'Dvd Calendar'!$E$2412:$CZ$2412*(('Dvd Calendar'!$E$2414:$CZ$2414='Field Check'!$C$53)*('Field Check'!$C$53&lt;&gt;"")+('Dvd Calendar'!$E$2414:$CZ$2414='Field Check'!$C$54)*('Field Check'!$C$54&lt;&gt;"")+('Dvd Calendar'!$E$2414:$CZ$2414='Field Check'!$C$55)*('Field Check'!$C$55&lt;&gt;"")+('Dvd Calendar'!$E$2414:$CZ$2414='Field Check'!$C$56)*('Field Check'!$C$56&lt;&gt;"")+('Dvd Calendar'!$E$2414:$CZ$2414='Field Check'!$C$57)*('Field Check'!$C$57&lt;&gt;""))*(COUNTIF('Dvd Calendar'!$E$2416:$CZ$2416,'Dvd Calendar'!$E$2409:$CZ$2409)=0)),"")))</f>
        <v/>
      </c>
      <c r="J274" s="77">
        <f>IF(J$259="","",IF($B274="","",IFERROR(SUMIFS('Dvd Calendar'!$E$2417:$CZ$2417,'Dvd Calendar'!$E$2416:$CZ$2416,"&gt;"&amp;J$258,'Dvd Calendar'!$E$2416:$CZ$2416,"&lt;="&amp;J$259)+SUMPRODUCT(('Dvd Calendar'!$E$2409:$CZ$2409&gt;J$258)*('Dvd Calendar'!$E$2409:$CZ$2409&lt;=J$259)*'Dvd Calendar'!$E$2412:$CZ$2412*(('Dvd Calendar'!$E$2414:$CZ$2414='Field Check'!$C$53)*('Field Check'!$C$53&lt;&gt;"")+('Dvd Calendar'!$E$2414:$CZ$2414='Field Check'!$C$54)*('Field Check'!$C$54&lt;&gt;"")+('Dvd Calendar'!$E$2414:$CZ$2414='Field Check'!$C$55)*('Field Check'!$C$55&lt;&gt;"")+('Dvd Calendar'!$E$2414:$CZ$2414='Field Check'!$C$56)*('Field Check'!$C$56&lt;&gt;"")+('Dvd Calendar'!$E$2414:$CZ$2414='Field Check'!$C$57)*('Field Check'!$C$57&lt;&gt;""))*(COUNTIF('Dvd Calendar'!$E$2416:$CZ$2416,'Dvd Calendar'!$E$2409:$CZ$2409)=0)),"")))</f>
        <v/>
      </c>
      <c r="K274" s="77">
        <f>IF(K$259="","",IF($B274="","",IFERROR(SUMIFS('Dvd Calendar'!$E$2417:$CZ$2417,'Dvd Calendar'!$E$2416:$CZ$2416,"&gt;"&amp;K$258,'Dvd Calendar'!$E$2416:$CZ$2416,"&lt;="&amp;K$259)+SUMPRODUCT(('Dvd Calendar'!$E$2409:$CZ$2409&gt;K$258)*('Dvd Calendar'!$E$2409:$CZ$2409&lt;=K$259)*'Dvd Calendar'!$E$2412:$CZ$2412*(('Dvd Calendar'!$E$2414:$CZ$2414='Field Check'!$C$53)*('Field Check'!$C$53&lt;&gt;"")+('Dvd Calendar'!$E$2414:$CZ$2414='Field Check'!$C$54)*('Field Check'!$C$54&lt;&gt;"")+('Dvd Calendar'!$E$2414:$CZ$2414='Field Check'!$C$55)*('Field Check'!$C$55&lt;&gt;"")+('Dvd Calendar'!$E$2414:$CZ$2414='Field Check'!$C$56)*('Field Check'!$C$56&lt;&gt;"")+('Dvd Calendar'!$E$2414:$CZ$2414='Field Check'!$C$57)*('Field Check'!$C$57&lt;&gt;""))*(COUNTIF('Dvd Calendar'!$E$2416:$CZ$2416,'Dvd Calendar'!$E$2409:$CZ$2409)=0)),"")))</f>
        <v/>
      </c>
      <c r="L274" s="77">
        <f>IF(L$259="","",IF($B274="","",IFERROR(SUMIFS('Dvd Calendar'!$E$2417:$CZ$2417,'Dvd Calendar'!$E$2416:$CZ$2416,"&gt;"&amp;L$258,'Dvd Calendar'!$E$2416:$CZ$2416,"&lt;="&amp;L$259)+SUMPRODUCT(('Dvd Calendar'!$E$2409:$CZ$2409&gt;L$258)*('Dvd Calendar'!$E$2409:$CZ$2409&lt;=L$259)*'Dvd Calendar'!$E$2412:$CZ$2412*(('Dvd Calendar'!$E$2414:$CZ$2414='Field Check'!$C$53)*('Field Check'!$C$53&lt;&gt;"")+('Dvd Calendar'!$E$2414:$CZ$2414='Field Check'!$C$54)*('Field Check'!$C$54&lt;&gt;"")+('Dvd Calendar'!$E$2414:$CZ$2414='Field Check'!$C$55)*('Field Check'!$C$55&lt;&gt;"")+('Dvd Calendar'!$E$2414:$CZ$2414='Field Check'!$C$56)*('Field Check'!$C$56&lt;&gt;"")+('Dvd Calendar'!$E$2414:$CZ$2414='Field Check'!$C$57)*('Field Check'!$C$57&lt;&gt;""))*(COUNTIF('Dvd Calendar'!$E$2416:$CZ$2416,'Dvd Calendar'!$E$2409:$CZ$2409)=0)),"")))</f>
        <v/>
      </c>
      <c r="M274" s="77">
        <f>IF(M$259="","",IF($B274="","",IFERROR(SUMIFS('Dvd Calendar'!$E$2417:$CZ$2417,'Dvd Calendar'!$E$2416:$CZ$2416,"&gt;"&amp;M$258,'Dvd Calendar'!$E$2416:$CZ$2416,"&lt;="&amp;M$259)+SUMPRODUCT(('Dvd Calendar'!$E$2409:$CZ$2409&gt;M$258)*('Dvd Calendar'!$E$2409:$CZ$2409&lt;=M$259)*'Dvd Calendar'!$E$2412:$CZ$2412*(('Dvd Calendar'!$E$2414:$CZ$2414='Field Check'!$C$53)*('Field Check'!$C$53&lt;&gt;"")+('Dvd Calendar'!$E$2414:$CZ$2414='Field Check'!$C$54)*('Field Check'!$C$54&lt;&gt;"")+('Dvd Calendar'!$E$2414:$CZ$2414='Field Check'!$C$55)*('Field Check'!$C$55&lt;&gt;"")+('Dvd Calendar'!$E$2414:$CZ$2414='Field Check'!$C$56)*('Field Check'!$C$56&lt;&gt;"")+('Dvd Calendar'!$E$2414:$CZ$2414='Field Check'!$C$57)*('Field Check'!$C$57&lt;&gt;""))*(COUNTIF('Dvd Calendar'!$E$2416:$CZ$2416,'Dvd Calendar'!$E$2409:$CZ$2409)=0)),"")))</f>
        <v/>
      </c>
      <c r="N274" s="77">
        <f>IF(N$259="","",IF($B274="","",IFERROR(SUMIFS('Dvd Calendar'!$E$2417:$CZ$2417,'Dvd Calendar'!$E$2416:$CZ$2416,"&gt;"&amp;N$258,'Dvd Calendar'!$E$2416:$CZ$2416,"&lt;="&amp;N$259)+SUMPRODUCT(('Dvd Calendar'!$E$2409:$CZ$2409&gt;N$258)*('Dvd Calendar'!$E$2409:$CZ$2409&lt;=N$259)*'Dvd Calendar'!$E$2412:$CZ$2412*(('Dvd Calendar'!$E$2414:$CZ$2414='Field Check'!$C$53)*('Field Check'!$C$53&lt;&gt;"")+('Dvd Calendar'!$E$2414:$CZ$2414='Field Check'!$C$54)*('Field Check'!$C$54&lt;&gt;"")+('Dvd Calendar'!$E$2414:$CZ$2414='Field Check'!$C$55)*('Field Check'!$C$55&lt;&gt;"")+('Dvd Calendar'!$E$2414:$CZ$2414='Field Check'!$C$56)*('Field Check'!$C$56&lt;&gt;"")+('Dvd Calendar'!$E$2414:$CZ$2414='Field Check'!$C$57)*('Field Check'!$C$57&lt;&gt;""))*(COUNTIF('Dvd Calendar'!$E$2416:$CZ$2416,'Dvd Calendar'!$E$2409:$CZ$2409)=0)),"")))</f>
        <v/>
      </c>
      <c r="O274" s="77">
        <f>IF(O$259="","",IF($B274="","",IFERROR(SUMIFS('Dvd Calendar'!$E$2417:$CZ$2417,'Dvd Calendar'!$E$2416:$CZ$2416,"&gt;"&amp;O$258,'Dvd Calendar'!$E$2416:$CZ$2416,"&lt;="&amp;O$259)+SUMPRODUCT(('Dvd Calendar'!$E$2409:$CZ$2409&gt;O$258)*('Dvd Calendar'!$E$2409:$CZ$2409&lt;=O$259)*'Dvd Calendar'!$E$2412:$CZ$2412*(('Dvd Calendar'!$E$2414:$CZ$2414='Field Check'!$C$53)*('Field Check'!$C$53&lt;&gt;"")+('Dvd Calendar'!$E$2414:$CZ$2414='Field Check'!$C$54)*('Field Check'!$C$54&lt;&gt;"")+('Dvd Calendar'!$E$2414:$CZ$2414='Field Check'!$C$55)*('Field Check'!$C$55&lt;&gt;"")+('Dvd Calendar'!$E$2414:$CZ$2414='Field Check'!$C$56)*('Field Check'!$C$56&lt;&gt;"")+('Dvd Calendar'!$E$2414:$CZ$2414='Field Check'!$C$57)*('Field Check'!$C$57&lt;&gt;""))*(COUNTIF('Dvd Calendar'!$E$2416:$CZ$2416,'Dvd Calendar'!$E$2409:$CZ$2409)=0)),"")))</f>
        <v/>
      </c>
      <c r="P274" s="77">
        <f>IF(P$259="","",IF($B274="","",IFERROR(SUMIFS('Dvd Calendar'!$E$2417:$CZ$2417,'Dvd Calendar'!$E$2416:$CZ$2416,"&gt;"&amp;P$258,'Dvd Calendar'!$E$2416:$CZ$2416,"&lt;="&amp;P$259)+SUMPRODUCT(('Dvd Calendar'!$E$2409:$CZ$2409&gt;P$258)*('Dvd Calendar'!$E$2409:$CZ$2409&lt;=P$259)*'Dvd Calendar'!$E$2412:$CZ$2412*(('Dvd Calendar'!$E$2414:$CZ$2414='Field Check'!$C$53)*('Field Check'!$C$53&lt;&gt;"")+('Dvd Calendar'!$E$2414:$CZ$2414='Field Check'!$C$54)*('Field Check'!$C$54&lt;&gt;"")+('Dvd Calendar'!$E$2414:$CZ$2414='Field Check'!$C$55)*('Field Check'!$C$55&lt;&gt;"")+('Dvd Calendar'!$E$2414:$CZ$2414='Field Check'!$C$56)*('Field Check'!$C$56&lt;&gt;"")+('Dvd Calendar'!$E$2414:$CZ$2414='Field Check'!$C$57)*('Field Check'!$C$57&lt;&gt;""))*(COUNTIF('Dvd Calendar'!$E$2416:$CZ$2416,'Dvd Calendar'!$E$2409:$CZ$2409)=0)),"")))</f>
        <v/>
      </c>
      <c r="Q274" s="77">
        <f>IF(Q$259="","",IF($B274="","",IFERROR(SUMIFS('Dvd Calendar'!$E$2417:$CZ$2417,'Dvd Calendar'!$E$2416:$CZ$2416,"&gt;"&amp;Q$258,'Dvd Calendar'!$E$2416:$CZ$2416,"&lt;="&amp;Q$259)+SUMPRODUCT(('Dvd Calendar'!$E$2409:$CZ$2409&gt;Q$258)*('Dvd Calendar'!$E$2409:$CZ$2409&lt;=Q$259)*'Dvd Calendar'!$E$2412:$CZ$2412*(('Dvd Calendar'!$E$2414:$CZ$2414='Field Check'!$C$53)*('Field Check'!$C$53&lt;&gt;"")+('Dvd Calendar'!$E$2414:$CZ$2414='Field Check'!$C$54)*('Field Check'!$C$54&lt;&gt;"")+('Dvd Calendar'!$E$2414:$CZ$2414='Field Check'!$C$55)*('Field Check'!$C$55&lt;&gt;"")+('Dvd Calendar'!$E$2414:$CZ$2414='Field Check'!$C$56)*('Field Check'!$C$56&lt;&gt;"")+('Dvd Calendar'!$E$2414:$CZ$2414='Field Check'!$C$57)*('Field Check'!$C$57&lt;&gt;""))*(COUNTIF('Dvd Calendar'!$E$2416:$CZ$2416,'Dvd Calendar'!$E$2409:$CZ$2409)=0)),"")))</f>
        <v/>
      </c>
      <c r="R274" s="77">
        <f>IF(R$259="","",IF($B274="","",IFERROR(SUMIFS('Dvd Calendar'!$E$2417:$CZ$2417,'Dvd Calendar'!$E$2416:$CZ$2416,"&gt;"&amp;R$258,'Dvd Calendar'!$E$2416:$CZ$2416,"&lt;="&amp;R$259)+SUMPRODUCT(('Dvd Calendar'!$E$2409:$CZ$2409&gt;R$258)*('Dvd Calendar'!$E$2409:$CZ$2409&lt;=R$259)*'Dvd Calendar'!$E$2412:$CZ$2412*(('Dvd Calendar'!$E$2414:$CZ$2414='Field Check'!$C$53)*('Field Check'!$C$53&lt;&gt;"")+('Dvd Calendar'!$E$2414:$CZ$2414='Field Check'!$C$54)*('Field Check'!$C$54&lt;&gt;"")+('Dvd Calendar'!$E$2414:$CZ$2414='Field Check'!$C$55)*('Field Check'!$C$55&lt;&gt;"")+('Dvd Calendar'!$E$2414:$CZ$2414='Field Check'!$C$56)*('Field Check'!$C$56&lt;&gt;"")+('Dvd Calendar'!$E$2414:$CZ$2414='Field Check'!$C$57)*('Field Check'!$C$57&lt;&gt;""))*(COUNTIF('Dvd Calendar'!$E$2416:$CZ$2416,'Dvd Calendar'!$E$2409:$CZ$2409)=0)),"")))</f>
        <v/>
      </c>
    </row>
    <row r="275">
      <c r="B275" s="126">
        <f>IF(MXAU!$C$20="","",MXAU!$C$20)</f>
        <v/>
      </c>
      <c r="C275" s="77">
        <f>IF(C$259="","",IF($B275="","",IFERROR(SUMIFS('Dvd Calendar'!$E$2428:$CZ$2428,'Dvd Calendar'!$E$2427:$CZ$2427,"&gt;"&amp;C$258,'Dvd Calendar'!$E$2427:$CZ$2427,"&lt;="&amp;C$259)+SUMPRODUCT(('Dvd Calendar'!$E$2420:$CZ$2420&gt;C$258)*('Dvd Calendar'!$E$2420:$CZ$2420&lt;=C$259)*'Dvd Calendar'!$E$2423:$CZ$2423*(('Dvd Calendar'!$E$2425:$CZ$2425='Field Check'!$C$53)*('Field Check'!$C$53&lt;&gt;"")+('Dvd Calendar'!$E$2425:$CZ$2425='Field Check'!$C$54)*('Field Check'!$C$54&lt;&gt;"")+('Dvd Calendar'!$E$2425:$CZ$2425='Field Check'!$C$55)*('Field Check'!$C$55&lt;&gt;"")+('Dvd Calendar'!$E$2425:$CZ$2425='Field Check'!$C$56)*('Field Check'!$C$56&lt;&gt;"")+('Dvd Calendar'!$E$2425:$CZ$2425='Field Check'!$C$57)*('Field Check'!$C$57&lt;&gt;""))*(COUNTIF('Dvd Calendar'!$E$2427:$CZ$2427,'Dvd Calendar'!$E$2420:$CZ$2420)=0)),"")))</f>
        <v/>
      </c>
      <c r="D275" s="77">
        <f>IF(D$259="","",IF($B275="","",IFERROR(SUMIFS('Dvd Calendar'!$E$2428:$CZ$2428,'Dvd Calendar'!$E$2427:$CZ$2427,"&gt;"&amp;D$258,'Dvd Calendar'!$E$2427:$CZ$2427,"&lt;="&amp;D$259)+SUMPRODUCT(('Dvd Calendar'!$E$2420:$CZ$2420&gt;D$258)*('Dvd Calendar'!$E$2420:$CZ$2420&lt;=D$259)*'Dvd Calendar'!$E$2423:$CZ$2423*(('Dvd Calendar'!$E$2425:$CZ$2425='Field Check'!$C$53)*('Field Check'!$C$53&lt;&gt;"")+('Dvd Calendar'!$E$2425:$CZ$2425='Field Check'!$C$54)*('Field Check'!$C$54&lt;&gt;"")+('Dvd Calendar'!$E$2425:$CZ$2425='Field Check'!$C$55)*('Field Check'!$C$55&lt;&gt;"")+('Dvd Calendar'!$E$2425:$CZ$2425='Field Check'!$C$56)*('Field Check'!$C$56&lt;&gt;"")+('Dvd Calendar'!$E$2425:$CZ$2425='Field Check'!$C$57)*('Field Check'!$C$57&lt;&gt;""))*(COUNTIF('Dvd Calendar'!$E$2427:$CZ$2427,'Dvd Calendar'!$E$2420:$CZ$2420)=0)),"")))</f>
        <v/>
      </c>
      <c r="E275" s="77">
        <f>IF(E$259="","",IF($B275="","",IFERROR(SUMIFS('Dvd Calendar'!$E$2428:$CZ$2428,'Dvd Calendar'!$E$2427:$CZ$2427,"&gt;"&amp;E$258,'Dvd Calendar'!$E$2427:$CZ$2427,"&lt;="&amp;E$259)+SUMPRODUCT(('Dvd Calendar'!$E$2420:$CZ$2420&gt;E$258)*('Dvd Calendar'!$E$2420:$CZ$2420&lt;=E$259)*'Dvd Calendar'!$E$2423:$CZ$2423*(('Dvd Calendar'!$E$2425:$CZ$2425='Field Check'!$C$53)*('Field Check'!$C$53&lt;&gt;"")+('Dvd Calendar'!$E$2425:$CZ$2425='Field Check'!$C$54)*('Field Check'!$C$54&lt;&gt;"")+('Dvd Calendar'!$E$2425:$CZ$2425='Field Check'!$C$55)*('Field Check'!$C$55&lt;&gt;"")+('Dvd Calendar'!$E$2425:$CZ$2425='Field Check'!$C$56)*('Field Check'!$C$56&lt;&gt;"")+('Dvd Calendar'!$E$2425:$CZ$2425='Field Check'!$C$57)*('Field Check'!$C$57&lt;&gt;""))*(COUNTIF('Dvd Calendar'!$E$2427:$CZ$2427,'Dvd Calendar'!$E$2420:$CZ$2420)=0)),"")))</f>
        <v/>
      </c>
      <c r="F275" s="77">
        <f>IF(F$259="","",IF($B275="","",IFERROR(SUMIFS('Dvd Calendar'!$E$2428:$CZ$2428,'Dvd Calendar'!$E$2427:$CZ$2427,"&gt;"&amp;F$258,'Dvd Calendar'!$E$2427:$CZ$2427,"&lt;="&amp;F$259)+SUMPRODUCT(('Dvd Calendar'!$E$2420:$CZ$2420&gt;F$258)*('Dvd Calendar'!$E$2420:$CZ$2420&lt;=F$259)*'Dvd Calendar'!$E$2423:$CZ$2423*(('Dvd Calendar'!$E$2425:$CZ$2425='Field Check'!$C$53)*('Field Check'!$C$53&lt;&gt;"")+('Dvd Calendar'!$E$2425:$CZ$2425='Field Check'!$C$54)*('Field Check'!$C$54&lt;&gt;"")+('Dvd Calendar'!$E$2425:$CZ$2425='Field Check'!$C$55)*('Field Check'!$C$55&lt;&gt;"")+('Dvd Calendar'!$E$2425:$CZ$2425='Field Check'!$C$56)*('Field Check'!$C$56&lt;&gt;"")+('Dvd Calendar'!$E$2425:$CZ$2425='Field Check'!$C$57)*('Field Check'!$C$57&lt;&gt;""))*(COUNTIF('Dvd Calendar'!$E$2427:$CZ$2427,'Dvd Calendar'!$E$2420:$CZ$2420)=0)),"")))</f>
        <v/>
      </c>
      <c r="G275" s="77">
        <f>IF(G$259="","",IF($B275="","",IFERROR(SUMIFS('Dvd Calendar'!$E$2428:$CZ$2428,'Dvd Calendar'!$E$2427:$CZ$2427,"&gt;"&amp;G$258,'Dvd Calendar'!$E$2427:$CZ$2427,"&lt;="&amp;G$259)+SUMPRODUCT(('Dvd Calendar'!$E$2420:$CZ$2420&gt;G$258)*('Dvd Calendar'!$E$2420:$CZ$2420&lt;=G$259)*'Dvd Calendar'!$E$2423:$CZ$2423*(('Dvd Calendar'!$E$2425:$CZ$2425='Field Check'!$C$53)*('Field Check'!$C$53&lt;&gt;"")+('Dvd Calendar'!$E$2425:$CZ$2425='Field Check'!$C$54)*('Field Check'!$C$54&lt;&gt;"")+('Dvd Calendar'!$E$2425:$CZ$2425='Field Check'!$C$55)*('Field Check'!$C$55&lt;&gt;"")+('Dvd Calendar'!$E$2425:$CZ$2425='Field Check'!$C$56)*('Field Check'!$C$56&lt;&gt;"")+('Dvd Calendar'!$E$2425:$CZ$2425='Field Check'!$C$57)*('Field Check'!$C$57&lt;&gt;""))*(COUNTIF('Dvd Calendar'!$E$2427:$CZ$2427,'Dvd Calendar'!$E$2420:$CZ$2420)=0)),"")))</f>
        <v/>
      </c>
      <c r="H275" s="77">
        <f>IF(H$259="","",IF($B275="","",IFERROR(SUMIFS('Dvd Calendar'!$E$2428:$CZ$2428,'Dvd Calendar'!$E$2427:$CZ$2427,"&gt;"&amp;H$258,'Dvd Calendar'!$E$2427:$CZ$2427,"&lt;="&amp;H$259)+SUMPRODUCT(('Dvd Calendar'!$E$2420:$CZ$2420&gt;H$258)*('Dvd Calendar'!$E$2420:$CZ$2420&lt;=H$259)*'Dvd Calendar'!$E$2423:$CZ$2423*(('Dvd Calendar'!$E$2425:$CZ$2425='Field Check'!$C$53)*('Field Check'!$C$53&lt;&gt;"")+('Dvd Calendar'!$E$2425:$CZ$2425='Field Check'!$C$54)*('Field Check'!$C$54&lt;&gt;"")+('Dvd Calendar'!$E$2425:$CZ$2425='Field Check'!$C$55)*('Field Check'!$C$55&lt;&gt;"")+('Dvd Calendar'!$E$2425:$CZ$2425='Field Check'!$C$56)*('Field Check'!$C$56&lt;&gt;"")+('Dvd Calendar'!$E$2425:$CZ$2425='Field Check'!$C$57)*('Field Check'!$C$57&lt;&gt;""))*(COUNTIF('Dvd Calendar'!$E$2427:$CZ$2427,'Dvd Calendar'!$E$2420:$CZ$2420)=0)),"")))</f>
        <v/>
      </c>
      <c r="I275" s="77">
        <f>IF(I$259="","",IF($B275="","",IFERROR(SUMIFS('Dvd Calendar'!$E$2428:$CZ$2428,'Dvd Calendar'!$E$2427:$CZ$2427,"&gt;"&amp;I$258,'Dvd Calendar'!$E$2427:$CZ$2427,"&lt;="&amp;I$259)+SUMPRODUCT(('Dvd Calendar'!$E$2420:$CZ$2420&gt;I$258)*('Dvd Calendar'!$E$2420:$CZ$2420&lt;=I$259)*'Dvd Calendar'!$E$2423:$CZ$2423*(('Dvd Calendar'!$E$2425:$CZ$2425='Field Check'!$C$53)*('Field Check'!$C$53&lt;&gt;"")+('Dvd Calendar'!$E$2425:$CZ$2425='Field Check'!$C$54)*('Field Check'!$C$54&lt;&gt;"")+('Dvd Calendar'!$E$2425:$CZ$2425='Field Check'!$C$55)*('Field Check'!$C$55&lt;&gt;"")+('Dvd Calendar'!$E$2425:$CZ$2425='Field Check'!$C$56)*('Field Check'!$C$56&lt;&gt;"")+('Dvd Calendar'!$E$2425:$CZ$2425='Field Check'!$C$57)*('Field Check'!$C$57&lt;&gt;""))*(COUNTIF('Dvd Calendar'!$E$2427:$CZ$2427,'Dvd Calendar'!$E$2420:$CZ$2420)=0)),"")))</f>
        <v/>
      </c>
      <c r="J275" s="77">
        <f>IF(J$259="","",IF($B275="","",IFERROR(SUMIFS('Dvd Calendar'!$E$2428:$CZ$2428,'Dvd Calendar'!$E$2427:$CZ$2427,"&gt;"&amp;J$258,'Dvd Calendar'!$E$2427:$CZ$2427,"&lt;="&amp;J$259)+SUMPRODUCT(('Dvd Calendar'!$E$2420:$CZ$2420&gt;J$258)*('Dvd Calendar'!$E$2420:$CZ$2420&lt;=J$259)*'Dvd Calendar'!$E$2423:$CZ$2423*(('Dvd Calendar'!$E$2425:$CZ$2425='Field Check'!$C$53)*('Field Check'!$C$53&lt;&gt;"")+('Dvd Calendar'!$E$2425:$CZ$2425='Field Check'!$C$54)*('Field Check'!$C$54&lt;&gt;"")+('Dvd Calendar'!$E$2425:$CZ$2425='Field Check'!$C$55)*('Field Check'!$C$55&lt;&gt;"")+('Dvd Calendar'!$E$2425:$CZ$2425='Field Check'!$C$56)*('Field Check'!$C$56&lt;&gt;"")+('Dvd Calendar'!$E$2425:$CZ$2425='Field Check'!$C$57)*('Field Check'!$C$57&lt;&gt;""))*(COUNTIF('Dvd Calendar'!$E$2427:$CZ$2427,'Dvd Calendar'!$E$2420:$CZ$2420)=0)),"")))</f>
        <v/>
      </c>
      <c r="K275" s="77">
        <f>IF(K$259="","",IF($B275="","",IFERROR(SUMIFS('Dvd Calendar'!$E$2428:$CZ$2428,'Dvd Calendar'!$E$2427:$CZ$2427,"&gt;"&amp;K$258,'Dvd Calendar'!$E$2427:$CZ$2427,"&lt;="&amp;K$259)+SUMPRODUCT(('Dvd Calendar'!$E$2420:$CZ$2420&gt;K$258)*('Dvd Calendar'!$E$2420:$CZ$2420&lt;=K$259)*'Dvd Calendar'!$E$2423:$CZ$2423*(('Dvd Calendar'!$E$2425:$CZ$2425='Field Check'!$C$53)*('Field Check'!$C$53&lt;&gt;"")+('Dvd Calendar'!$E$2425:$CZ$2425='Field Check'!$C$54)*('Field Check'!$C$54&lt;&gt;"")+('Dvd Calendar'!$E$2425:$CZ$2425='Field Check'!$C$55)*('Field Check'!$C$55&lt;&gt;"")+('Dvd Calendar'!$E$2425:$CZ$2425='Field Check'!$C$56)*('Field Check'!$C$56&lt;&gt;"")+('Dvd Calendar'!$E$2425:$CZ$2425='Field Check'!$C$57)*('Field Check'!$C$57&lt;&gt;""))*(COUNTIF('Dvd Calendar'!$E$2427:$CZ$2427,'Dvd Calendar'!$E$2420:$CZ$2420)=0)),"")))</f>
        <v/>
      </c>
      <c r="L275" s="77">
        <f>IF(L$259="","",IF($B275="","",IFERROR(SUMIFS('Dvd Calendar'!$E$2428:$CZ$2428,'Dvd Calendar'!$E$2427:$CZ$2427,"&gt;"&amp;L$258,'Dvd Calendar'!$E$2427:$CZ$2427,"&lt;="&amp;L$259)+SUMPRODUCT(('Dvd Calendar'!$E$2420:$CZ$2420&gt;L$258)*('Dvd Calendar'!$E$2420:$CZ$2420&lt;=L$259)*'Dvd Calendar'!$E$2423:$CZ$2423*(('Dvd Calendar'!$E$2425:$CZ$2425='Field Check'!$C$53)*('Field Check'!$C$53&lt;&gt;"")+('Dvd Calendar'!$E$2425:$CZ$2425='Field Check'!$C$54)*('Field Check'!$C$54&lt;&gt;"")+('Dvd Calendar'!$E$2425:$CZ$2425='Field Check'!$C$55)*('Field Check'!$C$55&lt;&gt;"")+('Dvd Calendar'!$E$2425:$CZ$2425='Field Check'!$C$56)*('Field Check'!$C$56&lt;&gt;"")+('Dvd Calendar'!$E$2425:$CZ$2425='Field Check'!$C$57)*('Field Check'!$C$57&lt;&gt;""))*(COUNTIF('Dvd Calendar'!$E$2427:$CZ$2427,'Dvd Calendar'!$E$2420:$CZ$2420)=0)),"")))</f>
        <v/>
      </c>
      <c r="M275" s="77">
        <f>IF(M$259="","",IF($B275="","",IFERROR(SUMIFS('Dvd Calendar'!$E$2428:$CZ$2428,'Dvd Calendar'!$E$2427:$CZ$2427,"&gt;"&amp;M$258,'Dvd Calendar'!$E$2427:$CZ$2427,"&lt;="&amp;M$259)+SUMPRODUCT(('Dvd Calendar'!$E$2420:$CZ$2420&gt;M$258)*('Dvd Calendar'!$E$2420:$CZ$2420&lt;=M$259)*'Dvd Calendar'!$E$2423:$CZ$2423*(('Dvd Calendar'!$E$2425:$CZ$2425='Field Check'!$C$53)*('Field Check'!$C$53&lt;&gt;"")+('Dvd Calendar'!$E$2425:$CZ$2425='Field Check'!$C$54)*('Field Check'!$C$54&lt;&gt;"")+('Dvd Calendar'!$E$2425:$CZ$2425='Field Check'!$C$55)*('Field Check'!$C$55&lt;&gt;"")+('Dvd Calendar'!$E$2425:$CZ$2425='Field Check'!$C$56)*('Field Check'!$C$56&lt;&gt;"")+('Dvd Calendar'!$E$2425:$CZ$2425='Field Check'!$C$57)*('Field Check'!$C$57&lt;&gt;""))*(COUNTIF('Dvd Calendar'!$E$2427:$CZ$2427,'Dvd Calendar'!$E$2420:$CZ$2420)=0)),"")))</f>
        <v/>
      </c>
      <c r="N275" s="77">
        <f>IF(N$259="","",IF($B275="","",IFERROR(SUMIFS('Dvd Calendar'!$E$2428:$CZ$2428,'Dvd Calendar'!$E$2427:$CZ$2427,"&gt;"&amp;N$258,'Dvd Calendar'!$E$2427:$CZ$2427,"&lt;="&amp;N$259)+SUMPRODUCT(('Dvd Calendar'!$E$2420:$CZ$2420&gt;N$258)*('Dvd Calendar'!$E$2420:$CZ$2420&lt;=N$259)*'Dvd Calendar'!$E$2423:$CZ$2423*(('Dvd Calendar'!$E$2425:$CZ$2425='Field Check'!$C$53)*('Field Check'!$C$53&lt;&gt;"")+('Dvd Calendar'!$E$2425:$CZ$2425='Field Check'!$C$54)*('Field Check'!$C$54&lt;&gt;"")+('Dvd Calendar'!$E$2425:$CZ$2425='Field Check'!$C$55)*('Field Check'!$C$55&lt;&gt;"")+('Dvd Calendar'!$E$2425:$CZ$2425='Field Check'!$C$56)*('Field Check'!$C$56&lt;&gt;"")+('Dvd Calendar'!$E$2425:$CZ$2425='Field Check'!$C$57)*('Field Check'!$C$57&lt;&gt;""))*(COUNTIF('Dvd Calendar'!$E$2427:$CZ$2427,'Dvd Calendar'!$E$2420:$CZ$2420)=0)),"")))</f>
        <v/>
      </c>
      <c r="O275" s="77">
        <f>IF(O$259="","",IF($B275="","",IFERROR(SUMIFS('Dvd Calendar'!$E$2428:$CZ$2428,'Dvd Calendar'!$E$2427:$CZ$2427,"&gt;"&amp;O$258,'Dvd Calendar'!$E$2427:$CZ$2427,"&lt;="&amp;O$259)+SUMPRODUCT(('Dvd Calendar'!$E$2420:$CZ$2420&gt;O$258)*('Dvd Calendar'!$E$2420:$CZ$2420&lt;=O$259)*'Dvd Calendar'!$E$2423:$CZ$2423*(('Dvd Calendar'!$E$2425:$CZ$2425='Field Check'!$C$53)*('Field Check'!$C$53&lt;&gt;"")+('Dvd Calendar'!$E$2425:$CZ$2425='Field Check'!$C$54)*('Field Check'!$C$54&lt;&gt;"")+('Dvd Calendar'!$E$2425:$CZ$2425='Field Check'!$C$55)*('Field Check'!$C$55&lt;&gt;"")+('Dvd Calendar'!$E$2425:$CZ$2425='Field Check'!$C$56)*('Field Check'!$C$56&lt;&gt;"")+('Dvd Calendar'!$E$2425:$CZ$2425='Field Check'!$C$57)*('Field Check'!$C$57&lt;&gt;""))*(COUNTIF('Dvd Calendar'!$E$2427:$CZ$2427,'Dvd Calendar'!$E$2420:$CZ$2420)=0)),"")))</f>
        <v/>
      </c>
      <c r="P275" s="77">
        <f>IF(P$259="","",IF($B275="","",IFERROR(SUMIFS('Dvd Calendar'!$E$2428:$CZ$2428,'Dvd Calendar'!$E$2427:$CZ$2427,"&gt;"&amp;P$258,'Dvd Calendar'!$E$2427:$CZ$2427,"&lt;="&amp;P$259)+SUMPRODUCT(('Dvd Calendar'!$E$2420:$CZ$2420&gt;P$258)*('Dvd Calendar'!$E$2420:$CZ$2420&lt;=P$259)*'Dvd Calendar'!$E$2423:$CZ$2423*(('Dvd Calendar'!$E$2425:$CZ$2425='Field Check'!$C$53)*('Field Check'!$C$53&lt;&gt;"")+('Dvd Calendar'!$E$2425:$CZ$2425='Field Check'!$C$54)*('Field Check'!$C$54&lt;&gt;"")+('Dvd Calendar'!$E$2425:$CZ$2425='Field Check'!$C$55)*('Field Check'!$C$55&lt;&gt;"")+('Dvd Calendar'!$E$2425:$CZ$2425='Field Check'!$C$56)*('Field Check'!$C$56&lt;&gt;"")+('Dvd Calendar'!$E$2425:$CZ$2425='Field Check'!$C$57)*('Field Check'!$C$57&lt;&gt;""))*(COUNTIF('Dvd Calendar'!$E$2427:$CZ$2427,'Dvd Calendar'!$E$2420:$CZ$2420)=0)),"")))</f>
        <v/>
      </c>
      <c r="Q275" s="77">
        <f>IF(Q$259="","",IF($B275="","",IFERROR(SUMIFS('Dvd Calendar'!$E$2428:$CZ$2428,'Dvd Calendar'!$E$2427:$CZ$2427,"&gt;"&amp;Q$258,'Dvd Calendar'!$E$2427:$CZ$2427,"&lt;="&amp;Q$259)+SUMPRODUCT(('Dvd Calendar'!$E$2420:$CZ$2420&gt;Q$258)*('Dvd Calendar'!$E$2420:$CZ$2420&lt;=Q$259)*'Dvd Calendar'!$E$2423:$CZ$2423*(('Dvd Calendar'!$E$2425:$CZ$2425='Field Check'!$C$53)*('Field Check'!$C$53&lt;&gt;"")+('Dvd Calendar'!$E$2425:$CZ$2425='Field Check'!$C$54)*('Field Check'!$C$54&lt;&gt;"")+('Dvd Calendar'!$E$2425:$CZ$2425='Field Check'!$C$55)*('Field Check'!$C$55&lt;&gt;"")+('Dvd Calendar'!$E$2425:$CZ$2425='Field Check'!$C$56)*('Field Check'!$C$56&lt;&gt;"")+('Dvd Calendar'!$E$2425:$CZ$2425='Field Check'!$C$57)*('Field Check'!$C$57&lt;&gt;""))*(COUNTIF('Dvd Calendar'!$E$2427:$CZ$2427,'Dvd Calendar'!$E$2420:$CZ$2420)=0)),"")))</f>
        <v/>
      </c>
      <c r="R275" s="77">
        <f>IF(R$259="","",IF($B275="","",IFERROR(SUMIFS('Dvd Calendar'!$E$2428:$CZ$2428,'Dvd Calendar'!$E$2427:$CZ$2427,"&gt;"&amp;R$258,'Dvd Calendar'!$E$2427:$CZ$2427,"&lt;="&amp;R$259)+SUMPRODUCT(('Dvd Calendar'!$E$2420:$CZ$2420&gt;R$258)*('Dvd Calendar'!$E$2420:$CZ$2420&lt;=R$259)*'Dvd Calendar'!$E$2423:$CZ$2423*(('Dvd Calendar'!$E$2425:$CZ$2425='Field Check'!$C$53)*('Field Check'!$C$53&lt;&gt;"")+('Dvd Calendar'!$E$2425:$CZ$2425='Field Check'!$C$54)*('Field Check'!$C$54&lt;&gt;"")+('Dvd Calendar'!$E$2425:$CZ$2425='Field Check'!$C$55)*('Field Check'!$C$55&lt;&gt;"")+('Dvd Calendar'!$E$2425:$CZ$2425='Field Check'!$C$56)*('Field Check'!$C$56&lt;&gt;"")+('Dvd Calendar'!$E$2425:$CZ$2425='Field Check'!$C$57)*('Field Check'!$C$57&lt;&gt;""))*(COUNTIF('Dvd Calendar'!$E$2427:$CZ$2427,'Dvd Calendar'!$E$2420:$CZ$2420)=0)),"")))</f>
        <v/>
      </c>
    </row>
    <row r="276">
      <c r="B276" s="126">
        <f>IF(MXAU!$C$21="","",MXAU!$C$21)</f>
        <v/>
      </c>
      <c r="C276" s="77">
        <f>IF(C$259="","",IF($B276="","",IFERROR(SUMIFS('Dvd Calendar'!$E$2439:$CZ$2439,'Dvd Calendar'!$E$2438:$CZ$2438,"&gt;"&amp;C$258,'Dvd Calendar'!$E$2438:$CZ$2438,"&lt;="&amp;C$259)+SUMPRODUCT(('Dvd Calendar'!$E$2431:$CZ$2431&gt;C$258)*('Dvd Calendar'!$E$2431:$CZ$2431&lt;=C$259)*'Dvd Calendar'!$E$2434:$CZ$2434*(('Dvd Calendar'!$E$2436:$CZ$2436='Field Check'!$C$53)*('Field Check'!$C$53&lt;&gt;"")+('Dvd Calendar'!$E$2436:$CZ$2436='Field Check'!$C$54)*('Field Check'!$C$54&lt;&gt;"")+('Dvd Calendar'!$E$2436:$CZ$2436='Field Check'!$C$55)*('Field Check'!$C$55&lt;&gt;"")+('Dvd Calendar'!$E$2436:$CZ$2436='Field Check'!$C$56)*('Field Check'!$C$56&lt;&gt;"")+('Dvd Calendar'!$E$2436:$CZ$2436='Field Check'!$C$57)*('Field Check'!$C$57&lt;&gt;""))*(COUNTIF('Dvd Calendar'!$E$2438:$CZ$2438,'Dvd Calendar'!$E$2431:$CZ$2431)=0)),"")))</f>
        <v/>
      </c>
      <c r="D276" s="77">
        <f>IF(D$259="","",IF($B276="","",IFERROR(SUMIFS('Dvd Calendar'!$E$2439:$CZ$2439,'Dvd Calendar'!$E$2438:$CZ$2438,"&gt;"&amp;D$258,'Dvd Calendar'!$E$2438:$CZ$2438,"&lt;="&amp;D$259)+SUMPRODUCT(('Dvd Calendar'!$E$2431:$CZ$2431&gt;D$258)*('Dvd Calendar'!$E$2431:$CZ$2431&lt;=D$259)*'Dvd Calendar'!$E$2434:$CZ$2434*(('Dvd Calendar'!$E$2436:$CZ$2436='Field Check'!$C$53)*('Field Check'!$C$53&lt;&gt;"")+('Dvd Calendar'!$E$2436:$CZ$2436='Field Check'!$C$54)*('Field Check'!$C$54&lt;&gt;"")+('Dvd Calendar'!$E$2436:$CZ$2436='Field Check'!$C$55)*('Field Check'!$C$55&lt;&gt;"")+('Dvd Calendar'!$E$2436:$CZ$2436='Field Check'!$C$56)*('Field Check'!$C$56&lt;&gt;"")+('Dvd Calendar'!$E$2436:$CZ$2436='Field Check'!$C$57)*('Field Check'!$C$57&lt;&gt;""))*(COUNTIF('Dvd Calendar'!$E$2438:$CZ$2438,'Dvd Calendar'!$E$2431:$CZ$2431)=0)),"")))</f>
        <v/>
      </c>
      <c r="E276" s="77">
        <f>IF(E$259="","",IF($B276="","",IFERROR(SUMIFS('Dvd Calendar'!$E$2439:$CZ$2439,'Dvd Calendar'!$E$2438:$CZ$2438,"&gt;"&amp;E$258,'Dvd Calendar'!$E$2438:$CZ$2438,"&lt;="&amp;E$259)+SUMPRODUCT(('Dvd Calendar'!$E$2431:$CZ$2431&gt;E$258)*('Dvd Calendar'!$E$2431:$CZ$2431&lt;=E$259)*'Dvd Calendar'!$E$2434:$CZ$2434*(('Dvd Calendar'!$E$2436:$CZ$2436='Field Check'!$C$53)*('Field Check'!$C$53&lt;&gt;"")+('Dvd Calendar'!$E$2436:$CZ$2436='Field Check'!$C$54)*('Field Check'!$C$54&lt;&gt;"")+('Dvd Calendar'!$E$2436:$CZ$2436='Field Check'!$C$55)*('Field Check'!$C$55&lt;&gt;"")+('Dvd Calendar'!$E$2436:$CZ$2436='Field Check'!$C$56)*('Field Check'!$C$56&lt;&gt;"")+('Dvd Calendar'!$E$2436:$CZ$2436='Field Check'!$C$57)*('Field Check'!$C$57&lt;&gt;""))*(COUNTIF('Dvd Calendar'!$E$2438:$CZ$2438,'Dvd Calendar'!$E$2431:$CZ$2431)=0)),"")))</f>
        <v/>
      </c>
      <c r="F276" s="77">
        <f>IF(F$259="","",IF($B276="","",IFERROR(SUMIFS('Dvd Calendar'!$E$2439:$CZ$2439,'Dvd Calendar'!$E$2438:$CZ$2438,"&gt;"&amp;F$258,'Dvd Calendar'!$E$2438:$CZ$2438,"&lt;="&amp;F$259)+SUMPRODUCT(('Dvd Calendar'!$E$2431:$CZ$2431&gt;F$258)*('Dvd Calendar'!$E$2431:$CZ$2431&lt;=F$259)*'Dvd Calendar'!$E$2434:$CZ$2434*(('Dvd Calendar'!$E$2436:$CZ$2436='Field Check'!$C$53)*('Field Check'!$C$53&lt;&gt;"")+('Dvd Calendar'!$E$2436:$CZ$2436='Field Check'!$C$54)*('Field Check'!$C$54&lt;&gt;"")+('Dvd Calendar'!$E$2436:$CZ$2436='Field Check'!$C$55)*('Field Check'!$C$55&lt;&gt;"")+('Dvd Calendar'!$E$2436:$CZ$2436='Field Check'!$C$56)*('Field Check'!$C$56&lt;&gt;"")+('Dvd Calendar'!$E$2436:$CZ$2436='Field Check'!$C$57)*('Field Check'!$C$57&lt;&gt;""))*(COUNTIF('Dvd Calendar'!$E$2438:$CZ$2438,'Dvd Calendar'!$E$2431:$CZ$2431)=0)),"")))</f>
        <v/>
      </c>
      <c r="G276" s="77">
        <f>IF(G$259="","",IF($B276="","",IFERROR(SUMIFS('Dvd Calendar'!$E$2439:$CZ$2439,'Dvd Calendar'!$E$2438:$CZ$2438,"&gt;"&amp;G$258,'Dvd Calendar'!$E$2438:$CZ$2438,"&lt;="&amp;G$259)+SUMPRODUCT(('Dvd Calendar'!$E$2431:$CZ$2431&gt;G$258)*('Dvd Calendar'!$E$2431:$CZ$2431&lt;=G$259)*'Dvd Calendar'!$E$2434:$CZ$2434*(('Dvd Calendar'!$E$2436:$CZ$2436='Field Check'!$C$53)*('Field Check'!$C$53&lt;&gt;"")+('Dvd Calendar'!$E$2436:$CZ$2436='Field Check'!$C$54)*('Field Check'!$C$54&lt;&gt;"")+('Dvd Calendar'!$E$2436:$CZ$2436='Field Check'!$C$55)*('Field Check'!$C$55&lt;&gt;"")+('Dvd Calendar'!$E$2436:$CZ$2436='Field Check'!$C$56)*('Field Check'!$C$56&lt;&gt;"")+('Dvd Calendar'!$E$2436:$CZ$2436='Field Check'!$C$57)*('Field Check'!$C$57&lt;&gt;""))*(COUNTIF('Dvd Calendar'!$E$2438:$CZ$2438,'Dvd Calendar'!$E$2431:$CZ$2431)=0)),"")))</f>
        <v/>
      </c>
      <c r="H276" s="77">
        <f>IF(H$259="","",IF($B276="","",IFERROR(SUMIFS('Dvd Calendar'!$E$2439:$CZ$2439,'Dvd Calendar'!$E$2438:$CZ$2438,"&gt;"&amp;H$258,'Dvd Calendar'!$E$2438:$CZ$2438,"&lt;="&amp;H$259)+SUMPRODUCT(('Dvd Calendar'!$E$2431:$CZ$2431&gt;H$258)*('Dvd Calendar'!$E$2431:$CZ$2431&lt;=H$259)*'Dvd Calendar'!$E$2434:$CZ$2434*(('Dvd Calendar'!$E$2436:$CZ$2436='Field Check'!$C$53)*('Field Check'!$C$53&lt;&gt;"")+('Dvd Calendar'!$E$2436:$CZ$2436='Field Check'!$C$54)*('Field Check'!$C$54&lt;&gt;"")+('Dvd Calendar'!$E$2436:$CZ$2436='Field Check'!$C$55)*('Field Check'!$C$55&lt;&gt;"")+('Dvd Calendar'!$E$2436:$CZ$2436='Field Check'!$C$56)*('Field Check'!$C$56&lt;&gt;"")+('Dvd Calendar'!$E$2436:$CZ$2436='Field Check'!$C$57)*('Field Check'!$C$57&lt;&gt;""))*(COUNTIF('Dvd Calendar'!$E$2438:$CZ$2438,'Dvd Calendar'!$E$2431:$CZ$2431)=0)),"")))</f>
        <v/>
      </c>
      <c r="I276" s="77">
        <f>IF(I$259="","",IF($B276="","",IFERROR(SUMIFS('Dvd Calendar'!$E$2439:$CZ$2439,'Dvd Calendar'!$E$2438:$CZ$2438,"&gt;"&amp;I$258,'Dvd Calendar'!$E$2438:$CZ$2438,"&lt;="&amp;I$259)+SUMPRODUCT(('Dvd Calendar'!$E$2431:$CZ$2431&gt;I$258)*('Dvd Calendar'!$E$2431:$CZ$2431&lt;=I$259)*'Dvd Calendar'!$E$2434:$CZ$2434*(('Dvd Calendar'!$E$2436:$CZ$2436='Field Check'!$C$53)*('Field Check'!$C$53&lt;&gt;"")+('Dvd Calendar'!$E$2436:$CZ$2436='Field Check'!$C$54)*('Field Check'!$C$54&lt;&gt;"")+('Dvd Calendar'!$E$2436:$CZ$2436='Field Check'!$C$55)*('Field Check'!$C$55&lt;&gt;"")+('Dvd Calendar'!$E$2436:$CZ$2436='Field Check'!$C$56)*('Field Check'!$C$56&lt;&gt;"")+('Dvd Calendar'!$E$2436:$CZ$2436='Field Check'!$C$57)*('Field Check'!$C$57&lt;&gt;""))*(COUNTIF('Dvd Calendar'!$E$2438:$CZ$2438,'Dvd Calendar'!$E$2431:$CZ$2431)=0)),"")))</f>
        <v/>
      </c>
      <c r="J276" s="77">
        <f>IF(J$259="","",IF($B276="","",IFERROR(SUMIFS('Dvd Calendar'!$E$2439:$CZ$2439,'Dvd Calendar'!$E$2438:$CZ$2438,"&gt;"&amp;J$258,'Dvd Calendar'!$E$2438:$CZ$2438,"&lt;="&amp;J$259)+SUMPRODUCT(('Dvd Calendar'!$E$2431:$CZ$2431&gt;J$258)*('Dvd Calendar'!$E$2431:$CZ$2431&lt;=J$259)*'Dvd Calendar'!$E$2434:$CZ$2434*(('Dvd Calendar'!$E$2436:$CZ$2436='Field Check'!$C$53)*('Field Check'!$C$53&lt;&gt;"")+('Dvd Calendar'!$E$2436:$CZ$2436='Field Check'!$C$54)*('Field Check'!$C$54&lt;&gt;"")+('Dvd Calendar'!$E$2436:$CZ$2436='Field Check'!$C$55)*('Field Check'!$C$55&lt;&gt;"")+('Dvd Calendar'!$E$2436:$CZ$2436='Field Check'!$C$56)*('Field Check'!$C$56&lt;&gt;"")+('Dvd Calendar'!$E$2436:$CZ$2436='Field Check'!$C$57)*('Field Check'!$C$57&lt;&gt;""))*(COUNTIF('Dvd Calendar'!$E$2438:$CZ$2438,'Dvd Calendar'!$E$2431:$CZ$2431)=0)),"")))</f>
        <v/>
      </c>
      <c r="K276" s="77">
        <f>IF(K$259="","",IF($B276="","",IFERROR(SUMIFS('Dvd Calendar'!$E$2439:$CZ$2439,'Dvd Calendar'!$E$2438:$CZ$2438,"&gt;"&amp;K$258,'Dvd Calendar'!$E$2438:$CZ$2438,"&lt;="&amp;K$259)+SUMPRODUCT(('Dvd Calendar'!$E$2431:$CZ$2431&gt;K$258)*('Dvd Calendar'!$E$2431:$CZ$2431&lt;=K$259)*'Dvd Calendar'!$E$2434:$CZ$2434*(('Dvd Calendar'!$E$2436:$CZ$2436='Field Check'!$C$53)*('Field Check'!$C$53&lt;&gt;"")+('Dvd Calendar'!$E$2436:$CZ$2436='Field Check'!$C$54)*('Field Check'!$C$54&lt;&gt;"")+('Dvd Calendar'!$E$2436:$CZ$2436='Field Check'!$C$55)*('Field Check'!$C$55&lt;&gt;"")+('Dvd Calendar'!$E$2436:$CZ$2436='Field Check'!$C$56)*('Field Check'!$C$56&lt;&gt;"")+('Dvd Calendar'!$E$2436:$CZ$2436='Field Check'!$C$57)*('Field Check'!$C$57&lt;&gt;""))*(COUNTIF('Dvd Calendar'!$E$2438:$CZ$2438,'Dvd Calendar'!$E$2431:$CZ$2431)=0)),"")))</f>
        <v/>
      </c>
      <c r="L276" s="77">
        <f>IF(L$259="","",IF($B276="","",IFERROR(SUMIFS('Dvd Calendar'!$E$2439:$CZ$2439,'Dvd Calendar'!$E$2438:$CZ$2438,"&gt;"&amp;L$258,'Dvd Calendar'!$E$2438:$CZ$2438,"&lt;="&amp;L$259)+SUMPRODUCT(('Dvd Calendar'!$E$2431:$CZ$2431&gt;L$258)*('Dvd Calendar'!$E$2431:$CZ$2431&lt;=L$259)*'Dvd Calendar'!$E$2434:$CZ$2434*(('Dvd Calendar'!$E$2436:$CZ$2436='Field Check'!$C$53)*('Field Check'!$C$53&lt;&gt;"")+('Dvd Calendar'!$E$2436:$CZ$2436='Field Check'!$C$54)*('Field Check'!$C$54&lt;&gt;"")+('Dvd Calendar'!$E$2436:$CZ$2436='Field Check'!$C$55)*('Field Check'!$C$55&lt;&gt;"")+('Dvd Calendar'!$E$2436:$CZ$2436='Field Check'!$C$56)*('Field Check'!$C$56&lt;&gt;"")+('Dvd Calendar'!$E$2436:$CZ$2436='Field Check'!$C$57)*('Field Check'!$C$57&lt;&gt;""))*(COUNTIF('Dvd Calendar'!$E$2438:$CZ$2438,'Dvd Calendar'!$E$2431:$CZ$2431)=0)),"")))</f>
        <v/>
      </c>
      <c r="M276" s="77">
        <f>IF(M$259="","",IF($B276="","",IFERROR(SUMIFS('Dvd Calendar'!$E$2439:$CZ$2439,'Dvd Calendar'!$E$2438:$CZ$2438,"&gt;"&amp;M$258,'Dvd Calendar'!$E$2438:$CZ$2438,"&lt;="&amp;M$259)+SUMPRODUCT(('Dvd Calendar'!$E$2431:$CZ$2431&gt;M$258)*('Dvd Calendar'!$E$2431:$CZ$2431&lt;=M$259)*'Dvd Calendar'!$E$2434:$CZ$2434*(('Dvd Calendar'!$E$2436:$CZ$2436='Field Check'!$C$53)*('Field Check'!$C$53&lt;&gt;"")+('Dvd Calendar'!$E$2436:$CZ$2436='Field Check'!$C$54)*('Field Check'!$C$54&lt;&gt;"")+('Dvd Calendar'!$E$2436:$CZ$2436='Field Check'!$C$55)*('Field Check'!$C$55&lt;&gt;"")+('Dvd Calendar'!$E$2436:$CZ$2436='Field Check'!$C$56)*('Field Check'!$C$56&lt;&gt;"")+('Dvd Calendar'!$E$2436:$CZ$2436='Field Check'!$C$57)*('Field Check'!$C$57&lt;&gt;""))*(COUNTIF('Dvd Calendar'!$E$2438:$CZ$2438,'Dvd Calendar'!$E$2431:$CZ$2431)=0)),"")))</f>
        <v/>
      </c>
      <c r="N276" s="77">
        <f>IF(N$259="","",IF($B276="","",IFERROR(SUMIFS('Dvd Calendar'!$E$2439:$CZ$2439,'Dvd Calendar'!$E$2438:$CZ$2438,"&gt;"&amp;N$258,'Dvd Calendar'!$E$2438:$CZ$2438,"&lt;="&amp;N$259)+SUMPRODUCT(('Dvd Calendar'!$E$2431:$CZ$2431&gt;N$258)*('Dvd Calendar'!$E$2431:$CZ$2431&lt;=N$259)*'Dvd Calendar'!$E$2434:$CZ$2434*(('Dvd Calendar'!$E$2436:$CZ$2436='Field Check'!$C$53)*('Field Check'!$C$53&lt;&gt;"")+('Dvd Calendar'!$E$2436:$CZ$2436='Field Check'!$C$54)*('Field Check'!$C$54&lt;&gt;"")+('Dvd Calendar'!$E$2436:$CZ$2436='Field Check'!$C$55)*('Field Check'!$C$55&lt;&gt;"")+('Dvd Calendar'!$E$2436:$CZ$2436='Field Check'!$C$56)*('Field Check'!$C$56&lt;&gt;"")+('Dvd Calendar'!$E$2436:$CZ$2436='Field Check'!$C$57)*('Field Check'!$C$57&lt;&gt;""))*(COUNTIF('Dvd Calendar'!$E$2438:$CZ$2438,'Dvd Calendar'!$E$2431:$CZ$2431)=0)),"")))</f>
        <v/>
      </c>
      <c r="O276" s="77">
        <f>IF(O$259="","",IF($B276="","",IFERROR(SUMIFS('Dvd Calendar'!$E$2439:$CZ$2439,'Dvd Calendar'!$E$2438:$CZ$2438,"&gt;"&amp;O$258,'Dvd Calendar'!$E$2438:$CZ$2438,"&lt;="&amp;O$259)+SUMPRODUCT(('Dvd Calendar'!$E$2431:$CZ$2431&gt;O$258)*('Dvd Calendar'!$E$2431:$CZ$2431&lt;=O$259)*'Dvd Calendar'!$E$2434:$CZ$2434*(('Dvd Calendar'!$E$2436:$CZ$2436='Field Check'!$C$53)*('Field Check'!$C$53&lt;&gt;"")+('Dvd Calendar'!$E$2436:$CZ$2436='Field Check'!$C$54)*('Field Check'!$C$54&lt;&gt;"")+('Dvd Calendar'!$E$2436:$CZ$2436='Field Check'!$C$55)*('Field Check'!$C$55&lt;&gt;"")+('Dvd Calendar'!$E$2436:$CZ$2436='Field Check'!$C$56)*('Field Check'!$C$56&lt;&gt;"")+('Dvd Calendar'!$E$2436:$CZ$2436='Field Check'!$C$57)*('Field Check'!$C$57&lt;&gt;""))*(COUNTIF('Dvd Calendar'!$E$2438:$CZ$2438,'Dvd Calendar'!$E$2431:$CZ$2431)=0)),"")))</f>
        <v/>
      </c>
      <c r="P276" s="77">
        <f>IF(P$259="","",IF($B276="","",IFERROR(SUMIFS('Dvd Calendar'!$E$2439:$CZ$2439,'Dvd Calendar'!$E$2438:$CZ$2438,"&gt;"&amp;P$258,'Dvd Calendar'!$E$2438:$CZ$2438,"&lt;="&amp;P$259)+SUMPRODUCT(('Dvd Calendar'!$E$2431:$CZ$2431&gt;P$258)*('Dvd Calendar'!$E$2431:$CZ$2431&lt;=P$259)*'Dvd Calendar'!$E$2434:$CZ$2434*(('Dvd Calendar'!$E$2436:$CZ$2436='Field Check'!$C$53)*('Field Check'!$C$53&lt;&gt;"")+('Dvd Calendar'!$E$2436:$CZ$2436='Field Check'!$C$54)*('Field Check'!$C$54&lt;&gt;"")+('Dvd Calendar'!$E$2436:$CZ$2436='Field Check'!$C$55)*('Field Check'!$C$55&lt;&gt;"")+('Dvd Calendar'!$E$2436:$CZ$2436='Field Check'!$C$56)*('Field Check'!$C$56&lt;&gt;"")+('Dvd Calendar'!$E$2436:$CZ$2436='Field Check'!$C$57)*('Field Check'!$C$57&lt;&gt;""))*(COUNTIF('Dvd Calendar'!$E$2438:$CZ$2438,'Dvd Calendar'!$E$2431:$CZ$2431)=0)),"")))</f>
        <v/>
      </c>
      <c r="Q276" s="77">
        <f>IF(Q$259="","",IF($B276="","",IFERROR(SUMIFS('Dvd Calendar'!$E$2439:$CZ$2439,'Dvd Calendar'!$E$2438:$CZ$2438,"&gt;"&amp;Q$258,'Dvd Calendar'!$E$2438:$CZ$2438,"&lt;="&amp;Q$259)+SUMPRODUCT(('Dvd Calendar'!$E$2431:$CZ$2431&gt;Q$258)*('Dvd Calendar'!$E$2431:$CZ$2431&lt;=Q$259)*'Dvd Calendar'!$E$2434:$CZ$2434*(('Dvd Calendar'!$E$2436:$CZ$2436='Field Check'!$C$53)*('Field Check'!$C$53&lt;&gt;"")+('Dvd Calendar'!$E$2436:$CZ$2436='Field Check'!$C$54)*('Field Check'!$C$54&lt;&gt;"")+('Dvd Calendar'!$E$2436:$CZ$2436='Field Check'!$C$55)*('Field Check'!$C$55&lt;&gt;"")+('Dvd Calendar'!$E$2436:$CZ$2436='Field Check'!$C$56)*('Field Check'!$C$56&lt;&gt;"")+('Dvd Calendar'!$E$2436:$CZ$2436='Field Check'!$C$57)*('Field Check'!$C$57&lt;&gt;""))*(COUNTIF('Dvd Calendar'!$E$2438:$CZ$2438,'Dvd Calendar'!$E$2431:$CZ$2431)=0)),"")))</f>
        <v/>
      </c>
      <c r="R276" s="77">
        <f>IF(R$259="","",IF($B276="","",IFERROR(SUMIFS('Dvd Calendar'!$E$2439:$CZ$2439,'Dvd Calendar'!$E$2438:$CZ$2438,"&gt;"&amp;R$258,'Dvd Calendar'!$E$2438:$CZ$2438,"&lt;="&amp;R$259)+SUMPRODUCT(('Dvd Calendar'!$E$2431:$CZ$2431&gt;R$258)*('Dvd Calendar'!$E$2431:$CZ$2431&lt;=R$259)*'Dvd Calendar'!$E$2434:$CZ$2434*(('Dvd Calendar'!$E$2436:$CZ$2436='Field Check'!$C$53)*('Field Check'!$C$53&lt;&gt;"")+('Dvd Calendar'!$E$2436:$CZ$2436='Field Check'!$C$54)*('Field Check'!$C$54&lt;&gt;"")+('Dvd Calendar'!$E$2436:$CZ$2436='Field Check'!$C$55)*('Field Check'!$C$55&lt;&gt;"")+('Dvd Calendar'!$E$2436:$CZ$2436='Field Check'!$C$56)*('Field Check'!$C$56&lt;&gt;"")+('Dvd Calendar'!$E$2436:$CZ$2436='Field Check'!$C$57)*('Field Check'!$C$57&lt;&gt;""))*(COUNTIF('Dvd Calendar'!$E$2438:$CZ$2438,'Dvd Calendar'!$E$2431:$CZ$2431)=0)),"")))</f>
        <v/>
      </c>
    </row>
    <row r="277">
      <c r="B277" s="126">
        <f>IF(MXAU!$C$22="","",MXAU!$C$22)</f>
        <v/>
      </c>
      <c r="C277" s="77">
        <f>IF(C$259="","",IF($B277="","",IFERROR(SUMIFS('Dvd Calendar'!$E$2450:$CZ$2450,'Dvd Calendar'!$E$2449:$CZ$2449,"&gt;"&amp;C$258,'Dvd Calendar'!$E$2449:$CZ$2449,"&lt;="&amp;C$259)+SUMPRODUCT(('Dvd Calendar'!$E$2442:$CZ$2442&gt;C$258)*('Dvd Calendar'!$E$2442:$CZ$2442&lt;=C$259)*'Dvd Calendar'!$E$2445:$CZ$2445*(('Dvd Calendar'!$E$2447:$CZ$2447='Field Check'!$C$53)*('Field Check'!$C$53&lt;&gt;"")+('Dvd Calendar'!$E$2447:$CZ$2447='Field Check'!$C$54)*('Field Check'!$C$54&lt;&gt;"")+('Dvd Calendar'!$E$2447:$CZ$2447='Field Check'!$C$55)*('Field Check'!$C$55&lt;&gt;"")+('Dvd Calendar'!$E$2447:$CZ$2447='Field Check'!$C$56)*('Field Check'!$C$56&lt;&gt;"")+('Dvd Calendar'!$E$2447:$CZ$2447='Field Check'!$C$57)*('Field Check'!$C$57&lt;&gt;""))*(COUNTIF('Dvd Calendar'!$E$2449:$CZ$2449,'Dvd Calendar'!$E$2442:$CZ$2442)=0)),"")))</f>
        <v/>
      </c>
      <c r="D277" s="77">
        <f>IF(D$259="","",IF($B277="","",IFERROR(SUMIFS('Dvd Calendar'!$E$2450:$CZ$2450,'Dvd Calendar'!$E$2449:$CZ$2449,"&gt;"&amp;D$258,'Dvd Calendar'!$E$2449:$CZ$2449,"&lt;="&amp;D$259)+SUMPRODUCT(('Dvd Calendar'!$E$2442:$CZ$2442&gt;D$258)*('Dvd Calendar'!$E$2442:$CZ$2442&lt;=D$259)*'Dvd Calendar'!$E$2445:$CZ$2445*(('Dvd Calendar'!$E$2447:$CZ$2447='Field Check'!$C$53)*('Field Check'!$C$53&lt;&gt;"")+('Dvd Calendar'!$E$2447:$CZ$2447='Field Check'!$C$54)*('Field Check'!$C$54&lt;&gt;"")+('Dvd Calendar'!$E$2447:$CZ$2447='Field Check'!$C$55)*('Field Check'!$C$55&lt;&gt;"")+('Dvd Calendar'!$E$2447:$CZ$2447='Field Check'!$C$56)*('Field Check'!$C$56&lt;&gt;"")+('Dvd Calendar'!$E$2447:$CZ$2447='Field Check'!$C$57)*('Field Check'!$C$57&lt;&gt;""))*(COUNTIF('Dvd Calendar'!$E$2449:$CZ$2449,'Dvd Calendar'!$E$2442:$CZ$2442)=0)),"")))</f>
        <v/>
      </c>
      <c r="E277" s="77">
        <f>IF(E$259="","",IF($B277="","",IFERROR(SUMIFS('Dvd Calendar'!$E$2450:$CZ$2450,'Dvd Calendar'!$E$2449:$CZ$2449,"&gt;"&amp;E$258,'Dvd Calendar'!$E$2449:$CZ$2449,"&lt;="&amp;E$259)+SUMPRODUCT(('Dvd Calendar'!$E$2442:$CZ$2442&gt;E$258)*('Dvd Calendar'!$E$2442:$CZ$2442&lt;=E$259)*'Dvd Calendar'!$E$2445:$CZ$2445*(('Dvd Calendar'!$E$2447:$CZ$2447='Field Check'!$C$53)*('Field Check'!$C$53&lt;&gt;"")+('Dvd Calendar'!$E$2447:$CZ$2447='Field Check'!$C$54)*('Field Check'!$C$54&lt;&gt;"")+('Dvd Calendar'!$E$2447:$CZ$2447='Field Check'!$C$55)*('Field Check'!$C$55&lt;&gt;"")+('Dvd Calendar'!$E$2447:$CZ$2447='Field Check'!$C$56)*('Field Check'!$C$56&lt;&gt;"")+('Dvd Calendar'!$E$2447:$CZ$2447='Field Check'!$C$57)*('Field Check'!$C$57&lt;&gt;""))*(COUNTIF('Dvd Calendar'!$E$2449:$CZ$2449,'Dvd Calendar'!$E$2442:$CZ$2442)=0)),"")))</f>
        <v/>
      </c>
      <c r="F277" s="77">
        <f>IF(F$259="","",IF($B277="","",IFERROR(SUMIFS('Dvd Calendar'!$E$2450:$CZ$2450,'Dvd Calendar'!$E$2449:$CZ$2449,"&gt;"&amp;F$258,'Dvd Calendar'!$E$2449:$CZ$2449,"&lt;="&amp;F$259)+SUMPRODUCT(('Dvd Calendar'!$E$2442:$CZ$2442&gt;F$258)*('Dvd Calendar'!$E$2442:$CZ$2442&lt;=F$259)*'Dvd Calendar'!$E$2445:$CZ$2445*(('Dvd Calendar'!$E$2447:$CZ$2447='Field Check'!$C$53)*('Field Check'!$C$53&lt;&gt;"")+('Dvd Calendar'!$E$2447:$CZ$2447='Field Check'!$C$54)*('Field Check'!$C$54&lt;&gt;"")+('Dvd Calendar'!$E$2447:$CZ$2447='Field Check'!$C$55)*('Field Check'!$C$55&lt;&gt;"")+('Dvd Calendar'!$E$2447:$CZ$2447='Field Check'!$C$56)*('Field Check'!$C$56&lt;&gt;"")+('Dvd Calendar'!$E$2447:$CZ$2447='Field Check'!$C$57)*('Field Check'!$C$57&lt;&gt;""))*(COUNTIF('Dvd Calendar'!$E$2449:$CZ$2449,'Dvd Calendar'!$E$2442:$CZ$2442)=0)),"")))</f>
        <v/>
      </c>
      <c r="G277" s="77">
        <f>IF(G$259="","",IF($B277="","",IFERROR(SUMIFS('Dvd Calendar'!$E$2450:$CZ$2450,'Dvd Calendar'!$E$2449:$CZ$2449,"&gt;"&amp;G$258,'Dvd Calendar'!$E$2449:$CZ$2449,"&lt;="&amp;G$259)+SUMPRODUCT(('Dvd Calendar'!$E$2442:$CZ$2442&gt;G$258)*('Dvd Calendar'!$E$2442:$CZ$2442&lt;=G$259)*'Dvd Calendar'!$E$2445:$CZ$2445*(('Dvd Calendar'!$E$2447:$CZ$2447='Field Check'!$C$53)*('Field Check'!$C$53&lt;&gt;"")+('Dvd Calendar'!$E$2447:$CZ$2447='Field Check'!$C$54)*('Field Check'!$C$54&lt;&gt;"")+('Dvd Calendar'!$E$2447:$CZ$2447='Field Check'!$C$55)*('Field Check'!$C$55&lt;&gt;"")+('Dvd Calendar'!$E$2447:$CZ$2447='Field Check'!$C$56)*('Field Check'!$C$56&lt;&gt;"")+('Dvd Calendar'!$E$2447:$CZ$2447='Field Check'!$C$57)*('Field Check'!$C$57&lt;&gt;""))*(COUNTIF('Dvd Calendar'!$E$2449:$CZ$2449,'Dvd Calendar'!$E$2442:$CZ$2442)=0)),"")))</f>
        <v/>
      </c>
      <c r="H277" s="77">
        <f>IF(H$259="","",IF($B277="","",IFERROR(SUMIFS('Dvd Calendar'!$E$2450:$CZ$2450,'Dvd Calendar'!$E$2449:$CZ$2449,"&gt;"&amp;H$258,'Dvd Calendar'!$E$2449:$CZ$2449,"&lt;="&amp;H$259)+SUMPRODUCT(('Dvd Calendar'!$E$2442:$CZ$2442&gt;H$258)*('Dvd Calendar'!$E$2442:$CZ$2442&lt;=H$259)*'Dvd Calendar'!$E$2445:$CZ$2445*(('Dvd Calendar'!$E$2447:$CZ$2447='Field Check'!$C$53)*('Field Check'!$C$53&lt;&gt;"")+('Dvd Calendar'!$E$2447:$CZ$2447='Field Check'!$C$54)*('Field Check'!$C$54&lt;&gt;"")+('Dvd Calendar'!$E$2447:$CZ$2447='Field Check'!$C$55)*('Field Check'!$C$55&lt;&gt;"")+('Dvd Calendar'!$E$2447:$CZ$2447='Field Check'!$C$56)*('Field Check'!$C$56&lt;&gt;"")+('Dvd Calendar'!$E$2447:$CZ$2447='Field Check'!$C$57)*('Field Check'!$C$57&lt;&gt;""))*(COUNTIF('Dvd Calendar'!$E$2449:$CZ$2449,'Dvd Calendar'!$E$2442:$CZ$2442)=0)),"")))</f>
        <v/>
      </c>
      <c r="I277" s="77">
        <f>IF(I$259="","",IF($B277="","",IFERROR(SUMIFS('Dvd Calendar'!$E$2450:$CZ$2450,'Dvd Calendar'!$E$2449:$CZ$2449,"&gt;"&amp;I$258,'Dvd Calendar'!$E$2449:$CZ$2449,"&lt;="&amp;I$259)+SUMPRODUCT(('Dvd Calendar'!$E$2442:$CZ$2442&gt;I$258)*('Dvd Calendar'!$E$2442:$CZ$2442&lt;=I$259)*'Dvd Calendar'!$E$2445:$CZ$2445*(('Dvd Calendar'!$E$2447:$CZ$2447='Field Check'!$C$53)*('Field Check'!$C$53&lt;&gt;"")+('Dvd Calendar'!$E$2447:$CZ$2447='Field Check'!$C$54)*('Field Check'!$C$54&lt;&gt;"")+('Dvd Calendar'!$E$2447:$CZ$2447='Field Check'!$C$55)*('Field Check'!$C$55&lt;&gt;"")+('Dvd Calendar'!$E$2447:$CZ$2447='Field Check'!$C$56)*('Field Check'!$C$56&lt;&gt;"")+('Dvd Calendar'!$E$2447:$CZ$2447='Field Check'!$C$57)*('Field Check'!$C$57&lt;&gt;""))*(COUNTIF('Dvd Calendar'!$E$2449:$CZ$2449,'Dvd Calendar'!$E$2442:$CZ$2442)=0)),"")))</f>
        <v/>
      </c>
      <c r="J277" s="77">
        <f>IF(J$259="","",IF($B277="","",IFERROR(SUMIFS('Dvd Calendar'!$E$2450:$CZ$2450,'Dvd Calendar'!$E$2449:$CZ$2449,"&gt;"&amp;J$258,'Dvd Calendar'!$E$2449:$CZ$2449,"&lt;="&amp;J$259)+SUMPRODUCT(('Dvd Calendar'!$E$2442:$CZ$2442&gt;J$258)*('Dvd Calendar'!$E$2442:$CZ$2442&lt;=J$259)*'Dvd Calendar'!$E$2445:$CZ$2445*(('Dvd Calendar'!$E$2447:$CZ$2447='Field Check'!$C$53)*('Field Check'!$C$53&lt;&gt;"")+('Dvd Calendar'!$E$2447:$CZ$2447='Field Check'!$C$54)*('Field Check'!$C$54&lt;&gt;"")+('Dvd Calendar'!$E$2447:$CZ$2447='Field Check'!$C$55)*('Field Check'!$C$55&lt;&gt;"")+('Dvd Calendar'!$E$2447:$CZ$2447='Field Check'!$C$56)*('Field Check'!$C$56&lt;&gt;"")+('Dvd Calendar'!$E$2447:$CZ$2447='Field Check'!$C$57)*('Field Check'!$C$57&lt;&gt;""))*(COUNTIF('Dvd Calendar'!$E$2449:$CZ$2449,'Dvd Calendar'!$E$2442:$CZ$2442)=0)),"")))</f>
        <v/>
      </c>
      <c r="K277" s="77">
        <f>IF(K$259="","",IF($B277="","",IFERROR(SUMIFS('Dvd Calendar'!$E$2450:$CZ$2450,'Dvd Calendar'!$E$2449:$CZ$2449,"&gt;"&amp;K$258,'Dvd Calendar'!$E$2449:$CZ$2449,"&lt;="&amp;K$259)+SUMPRODUCT(('Dvd Calendar'!$E$2442:$CZ$2442&gt;K$258)*('Dvd Calendar'!$E$2442:$CZ$2442&lt;=K$259)*'Dvd Calendar'!$E$2445:$CZ$2445*(('Dvd Calendar'!$E$2447:$CZ$2447='Field Check'!$C$53)*('Field Check'!$C$53&lt;&gt;"")+('Dvd Calendar'!$E$2447:$CZ$2447='Field Check'!$C$54)*('Field Check'!$C$54&lt;&gt;"")+('Dvd Calendar'!$E$2447:$CZ$2447='Field Check'!$C$55)*('Field Check'!$C$55&lt;&gt;"")+('Dvd Calendar'!$E$2447:$CZ$2447='Field Check'!$C$56)*('Field Check'!$C$56&lt;&gt;"")+('Dvd Calendar'!$E$2447:$CZ$2447='Field Check'!$C$57)*('Field Check'!$C$57&lt;&gt;""))*(COUNTIF('Dvd Calendar'!$E$2449:$CZ$2449,'Dvd Calendar'!$E$2442:$CZ$2442)=0)),"")))</f>
        <v/>
      </c>
      <c r="L277" s="77">
        <f>IF(L$259="","",IF($B277="","",IFERROR(SUMIFS('Dvd Calendar'!$E$2450:$CZ$2450,'Dvd Calendar'!$E$2449:$CZ$2449,"&gt;"&amp;L$258,'Dvd Calendar'!$E$2449:$CZ$2449,"&lt;="&amp;L$259)+SUMPRODUCT(('Dvd Calendar'!$E$2442:$CZ$2442&gt;L$258)*('Dvd Calendar'!$E$2442:$CZ$2442&lt;=L$259)*'Dvd Calendar'!$E$2445:$CZ$2445*(('Dvd Calendar'!$E$2447:$CZ$2447='Field Check'!$C$53)*('Field Check'!$C$53&lt;&gt;"")+('Dvd Calendar'!$E$2447:$CZ$2447='Field Check'!$C$54)*('Field Check'!$C$54&lt;&gt;"")+('Dvd Calendar'!$E$2447:$CZ$2447='Field Check'!$C$55)*('Field Check'!$C$55&lt;&gt;"")+('Dvd Calendar'!$E$2447:$CZ$2447='Field Check'!$C$56)*('Field Check'!$C$56&lt;&gt;"")+('Dvd Calendar'!$E$2447:$CZ$2447='Field Check'!$C$57)*('Field Check'!$C$57&lt;&gt;""))*(COUNTIF('Dvd Calendar'!$E$2449:$CZ$2449,'Dvd Calendar'!$E$2442:$CZ$2442)=0)),"")))</f>
        <v/>
      </c>
      <c r="M277" s="77">
        <f>IF(M$259="","",IF($B277="","",IFERROR(SUMIFS('Dvd Calendar'!$E$2450:$CZ$2450,'Dvd Calendar'!$E$2449:$CZ$2449,"&gt;"&amp;M$258,'Dvd Calendar'!$E$2449:$CZ$2449,"&lt;="&amp;M$259)+SUMPRODUCT(('Dvd Calendar'!$E$2442:$CZ$2442&gt;M$258)*('Dvd Calendar'!$E$2442:$CZ$2442&lt;=M$259)*'Dvd Calendar'!$E$2445:$CZ$2445*(('Dvd Calendar'!$E$2447:$CZ$2447='Field Check'!$C$53)*('Field Check'!$C$53&lt;&gt;"")+('Dvd Calendar'!$E$2447:$CZ$2447='Field Check'!$C$54)*('Field Check'!$C$54&lt;&gt;"")+('Dvd Calendar'!$E$2447:$CZ$2447='Field Check'!$C$55)*('Field Check'!$C$55&lt;&gt;"")+('Dvd Calendar'!$E$2447:$CZ$2447='Field Check'!$C$56)*('Field Check'!$C$56&lt;&gt;"")+('Dvd Calendar'!$E$2447:$CZ$2447='Field Check'!$C$57)*('Field Check'!$C$57&lt;&gt;""))*(COUNTIF('Dvd Calendar'!$E$2449:$CZ$2449,'Dvd Calendar'!$E$2442:$CZ$2442)=0)),"")))</f>
        <v/>
      </c>
      <c r="N277" s="77">
        <f>IF(N$259="","",IF($B277="","",IFERROR(SUMIFS('Dvd Calendar'!$E$2450:$CZ$2450,'Dvd Calendar'!$E$2449:$CZ$2449,"&gt;"&amp;N$258,'Dvd Calendar'!$E$2449:$CZ$2449,"&lt;="&amp;N$259)+SUMPRODUCT(('Dvd Calendar'!$E$2442:$CZ$2442&gt;N$258)*('Dvd Calendar'!$E$2442:$CZ$2442&lt;=N$259)*'Dvd Calendar'!$E$2445:$CZ$2445*(('Dvd Calendar'!$E$2447:$CZ$2447='Field Check'!$C$53)*('Field Check'!$C$53&lt;&gt;"")+('Dvd Calendar'!$E$2447:$CZ$2447='Field Check'!$C$54)*('Field Check'!$C$54&lt;&gt;"")+('Dvd Calendar'!$E$2447:$CZ$2447='Field Check'!$C$55)*('Field Check'!$C$55&lt;&gt;"")+('Dvd Calendar'!$E$2447:$CZ$2447='Field Check'!$C$56)*('Field Check'!$C$56&lt;&gt;"")+('Dvd Calendar'!$E$2447:$CZ$2447='Field Check'!$C$57)*('Field Check'!$C$57&lt;&gt;""))*(COUNTIF('Dvd Calendar'!$E$2449:$CZ$2449,'Dvd Calendar'!$E$2442:$CZ$2442)=0)),"")))</f>
        <v/>
      </c>
      <c r="O277" s="77">
        <f>IF(O$259="","",IF($B277="","",IFERROR(SUMIFS('Dvd Calendar'!$E$2450:$CZ$2450,'Dvd Calendar'!$E$2449:$CZ$2449,"&gt;"&amp;O$258,'Dvd Calendar'!$E$2449:$CZ$2449,"&lt;="&amp;O$259)+SUMPRODUCT(('Dvd Calendar'!$E$2442:$CZ$2442&gt;O$258)*('Dvd Calendar'!$E$2442:$CZ$2442&lt;=O$259)*'Dvd Calendar'!$E$2445:$CZ$2445*(('Dvd Calendar'!$E$2447:$CZ$2447='Field Check'!$C$53)*('Field Check'!$C$53&lt;&gt;"")+('Dvd Calendar'!$E$2447:$CZ$2447='Field Check'!$C$54)*('Field Check'!$C$54&lt;&gt;"")+('Dvd Calendar'!$E$2447:$CZ$2447='Field Check'!$C$55)*('Field Check'!$C$55&lt;&gt;"")+('Dvd Calendar'!$E$2447:$CZ$2447='Field Check'!$C$56)*('Field Check'!$C$56&lt;&gt;"")+('Dvd Calendar'!$E$2447:$CZ$2447='Field Check'!$C$57)*('Field Check'!$C$57&lt;&gt;""))*(COUNTIF('Dvd Calendar'!$E$2449:$CZ$2449,'Dvd Calendar'!$E$2442:$CZ$2442)=0)),"")))</f>
        <v/>
      </c>
      <c r="P277" s="77">
        <f>IF(P$259="","",IF($B277="","",IFERROR(SUMIFS('Dvd Calendar'!$E$2450:$CZ$2450,'Dvd Calendar'!$E$2449:$CZ$2449,"&gt;"&amp;P$258,'Dvd Calendar'!$E$2449:$CZ$2449,"&lt;="&amp;P$259)+SUMPRODUCT(('Dvd Calendar'!$E$2442:$CZ$2442&gt;P$258)*('Dvd Calendar'!$E$2442:$CZ$2442&lt;=P$259)*'Dvd Calendar'!$E$2445:$CZ$2445*(('Dvd Calendar'!$E$2447:$CZ$2447='Field Check'!$C$53)*('Field Check'!$C$53&lt;&gt;"")+('Dvd Calendar'!$E$2447:$CZ$2447='Field Check'!$C$54)*('Field Check'!$C$54&lt;&gt;"")+('Dvd Calendar'!$E$2447:$CZ$2447='Field Check'!$C$55)*('Field Check'!$C$55&lt;&gt;"")+('Dvd Calendar'!$E$2447:$CZ$2447='Field Check'!$C$56)*('Field Check'!$C$56&lt;&gt;"")+('Dvd Calendar'!$E$2447:$CZ$2447='Field Check'!$C$57)*('Field Check'!$C$57&lt;&gt;""))*(COUNTIF('Dvd Calendar'!$E$2449:$CZ$2449,'Dvd Calendar'!$E$2442:$CZ$2442)=0)),"")))</f>
        <v/>
      </c>
      <c r="Q277" s="77">
        <f>IF(Q$259="","",IF($B277="","",IFERROR(SUMIFS('Dvd Calendar'!$E$2450:$CZ$2450,'Dvd Calendar'!$E$2449:$CZ$2449,"&gt;"&amp;Q$258,'Dvd Calendar'!$E$2449:$CZ$2449,"&lt;="&amp;Q$259)+SUMPRODUCT(('Dvd Calendar'!$E$2442:$CZ$2442&gt;Q$258)*('Dvd Calendar'!$E$2442:$CZ$2442&lt;=Q$259)*'Dvd Calendar'!$E$2445:$CZ$2445*(('Dvd Calendar'!$E$2447:$CZ$2447='Field Check'!$C$53)*('Field Check'!$C$53&lt;&gt;"")+('Dvd Calendar'!$E$2447:$CZ$2447='Field Check'!$C$54)*('Field Check'!$C$54&lt;&gt;"")+('Dvd Calendar'!$E$2447:$CZ$2447='Field Check'!$C$55)*('Field Check'!$C$55&lt;&gt;"")+('Dvd Calendar'!$E$2447:$CZ$2447='Field Check'!$C$56)*('Field Check'!$C$56&lt;&gt;"")+('Dvd Calendar'!$E$2447:$CZ$2447='Field Check'!$C$57)*('Field Check'!$C$57&lt;&gt;""))*(COUNTIF('Dvd Calendar'!$E$2449:$CZ$2449,'Dvd Calendar'!$E$2442:$CZ$2442)=0)),"")))</f>
        <v/>
      </c>
      <c r="R277" s="77">
        <f>IF(R$259="","",IF($B277="","",IFERROR(SUMIFS('Dvd Calendar'!$E$2450:$CZ$2450,'Dvd Calendar'!$E$2449:$CZ$2449,"&gt;"&amp;R$258,'Dvd Calendar'!$E$2449:$CZ$2449,"&lt;="&amp;R$259)+SUMPRODUCT(('Dvd Calendar'!$E$2442:$CZ$2442&gt;R$258)*('Dvd Calendar'!$E$2442:$CZ$2442&lt;=R$259)*'Dvd Calendar'!$E$2445:$CZ$2445*(('Dvd Calendar'!$E$2447:$CZ$2447='Field Check'!$C$53)*('Field Check'!$C$53&lt;&gt;"")+('Dvd Calendar'!$E$2447:$CZ$2447='Field Check'!$C$54)*('Field Check'!$C$54&lt;&gt;"")+('Dvd Calendar'!$E$2447:$CZ$2447='Field Check'!$C$55)*('Field Check'!$C$55&lt;&gt;"")+('Dvd Calendar'!$E$2447:$CZ$2447='Field Check'!$C$56)*('Field Check'!$C$56&lt;&gt;"")+('Dvd Calendar'!$E$2447:$CZ$2447='Field Check'!$C$57)*('Field Check'!$C$57&lt;&gt;""))*(COUNTIF('Dvd Calendar'!$E$2449:$CZ$2449,'Dvd Calendar'!$E$2442:$CZ$2442)=0)),"")))</f>
        <v/>
      </c>
    </row>
    <row r="278">
      <c r="B278" s="126">
        <f>IF(MXAU!$C$23="","",MXAU!$C$23)</f>
        <v/>
      </c>
      <c r="C278" s="77">
        <f>IF(C$259="","",IF($B278="","",IFERROR(SUMIFS('Dvd Calendar'!$E$2461:$CZ$2461,'Dvd Calendar'!$E$2460:$CZ$2460,"&gt;"&amp;C$258,'Dvd Calendar'!$E$2460:$CZ$2460,"&lt;="&amp;C$259)+SUMPRODUCT(('Dvd Calendar'!$E$2453:$CZ$2453&gt;C$258)*('Dvd Calendar'!$E$2453:$CZ$2453&lt;=C$259)*'Dvd Calendar'!$E$2456:$CZ$2456*(('Dvd Calendar'!$E$2458:$CZ$2458='Field Check'!$C$53)*('Field Check'!$C$53&lt;&gt;"")+('Dvd Calendar'!$E$2458:$CZ$2458='Field Check'!$C$54)*('Field Check'!$C$54&lt;&gt;"")+('Dvd Calendar'!$E$2458:$CZ$2458='Field Check'!$C$55)*('Field Check'!$C$55&lt;&gt;"")+('Dvd Calendar'!$E$2458:$CZ$2458='Field Check'!$C$56)*('Field Check'!$C$56&lt;&gt;"")+('Dvd Calendar'!$E$2458:$CZ$2458='Field Check'!$C$57)*('Field Check'!$C$57&lt;&gt;""))*(COUNTIF('Dvd Calendar'!$E$2460:$CZ$2460,'Dvd Calendar'!$E$2453:$CZ$2453)=0)),"")))</f>
        <v/>
      </c>
      <c r="D278" s="77">
        <f>IF(D$259="","",IF($B278="","",IFERROR(SUMIFS('Dvd Calendar'!$E$2461:$CZ$2461,'Dvd Calendar'!$E$2460:$CZ$2460,"&gt;"&amp;D$258,'Dvd Calendar'!$E$2460:$CZ$2460,"&lt;="&amp;D$259)+SUMPRODUCT(('Dvd Calendar'!$E$2453:$CZ$2453&gt;D$258)*('Dvd Calendar'!$E$2453:$CZ$2453&lt;=D$259)*'Dvd Calendar'!$E$2456:$CZ$2456*(('Dvd Calendar'!$E$2458:$CZ$2458='Field Check'!$C$53)*('Field Check'!$C$53&lt;&gt;"")+('Dvd Calendar'!$E$2458:$CZ$2458='Field Check'!$C$54)*('Field Check'!$C$54&lt;&gt;"")+('Dvd Calendar'!$E$2458:$CZ$2458='Field Check'!$C$55)*('Field Check'!$C$55&lt;&gt;"")+('Dvd Calendar'!$E$2458:$CZ$2458='Field Check'!$C$56)*('Field Check'!$C$56&lt;&gt;"")+('Dvd Calendar'!$E$2458:$CZ$2458='Field Check'!$C$57)*('Field Check'!$C$57&lt;&gt;""))*(COUNTIF('Dvd Calendar'!$E$2460:$CZ$2460,'Dvd Calendar'!$E$2453:$CZ$2453)=0)),"")))</f>
        <v/>
      </c>
      <c r="E278" s="77">
        <f>IF(E$259="","",IF($B278="","",IFERROR(SUMIFS('Dvd Calendar'!$E$2461:$CZ$2461,'Dvd Calendar'!$E$2460:$CZ$2460,"&gt;"&amp;E$258,'Dvd Calendar'!$E$2460:$CZ$2460,"&lt;="&amp;E$259)+SUMPRODUCT(('Dvd Calendar'!$E$2453:$CZ$2453&gt;E$258)*('Dvd Calendar'!$E$2453:$CZ$2453&lt;=E$259)*'Dvd Calendar'!$E$2456:$CZ$2456*(('Dvd Calendar'!$E$2458:$CZ$2458='Field Check'!$C$53)*('Field Check'!$C$53&lt;&gt;"")+('Dvd Calendar'!$E$2458:$CZ$2458='Field Check'!$C$54)*('Field Check'!$C$54&lt;&gt;"")+('Dvd Calendar'!$E$2458:$CZ$2458='Field Check'!$C$55)*('Field Check'!$C$55&lt;&gt;"")+('Dvd Calendar'!$E$2458:$CZ$2458='Field Check'!$C$56)*('Field Check'!$C$56&lt;&gt;"")+('Dvd Calendar'!$E$2458:$CZ$2458='Field Check'!$C$57)*('Field Check'!$C$57&lt;&gt;""))*(COUNTIF('Dvd Calendar'!$E$2460:$CZ$2460,'Dvd Calendar'!$E$2453:$CZ$2453)=0)),"")))</f>
        <v/>
      </c>
      <c r="F278" s="77">
        <f>IF(F$259="","",IF($B278="","",IFERROR(SUMIFS('Dvd Calendar'!$E$2461:$CZ$2461,'Dvd Calendar'!$E$2460:$CZ$2460,"&gt;"&amp;F$258,'Dvd Calendar'!$E$2460:$CZ$2460,"&lt;="&amp;F$259)+SUMPRODUCT(('Dvd Calendar'!$E$2453:$CZ$2453&gt;F$258)*('Dvd Calendar'!$E$2453:$CZ$2453&lt;=F$259)*'Dvd Calendar'!$E$2456:$CZ$2456*(('Dvd Calendar'!$E$2458:$CZ$2458='Field Check'!$C$53)*('Field Check'!$C$53&lt;&gt;"")+('Dvd Calendar'!$E$2458:$CZ$2458='Field Check'!$C$54)*('Field Check'!$C$54&lt;&gt;"")+('Dvd Calendar'!$E$2458:$CZ$2458='Field Check'!$C$55)*('Field Check'!$C$55&lt;&gt;"")+('Dvd Calendar'!$E$2458:$CZ$2458='Field Check'!$C$56)*('Field Check'!$C$56&lt;&gt;"")+('Dvd Calendar'!$E$2458:$CZ$2458='Field Check'!$C$57)*('Field Check'!$C$57&lt;&gt;""))*(COUNTIF('Dvd Calendar'!$E$2460:$CZ$2460,'Dvd Calendar'!$E$2453:$CZ$2453)=0)),"")))</f>
        <v/>
      </c>
      <c r="G278" s="77">
        <f>IF(G$259="","",IF($B278="","",IFERROR(SUMIFS('Dvd Calendar'!$E$2461:$CZ$2461,'Dvd Calendar'!$E$2460:$CZ$2460,"&gt;"&amp;G$258,'Dvd Calendar'!$E$2460:$CZ$2460,"&lt;="&amp;G$259)+SUMPRODUCT(('Dvd Calendar'!$E$2453:$CZ$2453&gt;G$258)*('Dvd Calendar'!$E$2453:$CZ$2453&lt;=G$259)*'Dvd Calendar'!$E$2456:$CZ$2456*(('Dvd Calendar'!$E$2458:$CZ$2458='Field Check'!$C$53)*('Field Check'!$C$53&lt;&gt;"")+('Dvd Calendar'!$E$2458:$CZ$2458='Field Check'!$C$54)*('Field Check'!$C$54&lt;&gt;"")+('Dvd Calendar'!$E$2458:$CZ$2458='Field Check'!$C$55)*('Field Check'!$C$55&lt;&gt;"")+('Dvd Calendar'!$E$2458:$CZ$2458='Field Check'!$C$56)*('Field Check'!$C$56&lt;&gt;"")+('Dvd Calendar'!$E$2458:$CZ$2458='Field Check'!$C$57)*('Field Check'!$C$57&lt;&gt;""))*(COUNTIF('Dvd Calendar'!$E$2460:$CZ$2460,'Dvd Calendar'!$E$2453:$CZ$2453)=0)),"")))</f>
        <v/>
      </c>
      <c r="H278" s="77">
        <f>IF(H$259="","",IF($B278="","",IFERROR(SUMIFS('Dvd Calendar'!$E$2461:$CZ$2461,'Dvd Calendar'!$E$2460:$CZ$2460,"&gt;"&amp;H$258,'Dvd Calendar'!$E$2460:$CZ$2460,"&lt;="&amp;H$259)+SUMPRODUCT(('Dvd Calendar'!$E$2453:$CZ$2453&gt;H$258)*('Dvd Calendar'!$E$2453:$CZ$2453&lt;=H$259)*'Dvd Calendar'!$E$2456:$CZ$2456*(('Dvd Calendar'!$E$2458:$CZ$2458='Field Check'!$C$53)*('Field Check'!$C$53&lt;&gt;"")+('Dvd Calendar'!$E$2458:$CZ$2458='Field Check'!$C$54)*('Field Check'!$C$54&lt;&gt;"")+('Dvd Calendar'!$E$2458:$CZ$2458='Field Check'!$C$55)*('Field Check'!$C$55&lt;&gt;"")+('Dvd Calendar'!$E$2458:$CZ$2458='Field Check'!$C$56)*('Field Check'!$C$56&lt;&gt;"")+('Dvd Calendar'!$E$2458:$CZ$2458='Field Check'!$C$57)*('Field Check'!$C$57&lt;&gt;""))*(COUNTIF('Dvd Calendar'!$E$2460:$CZ$2460,'Dvd Calendar'!$E$2453:$CZ$2453)=0)),"")))</f>
        <v/>
      </c>
      <c r="I278" s="77">
        <f>IF(I$259="","",IF($B278="","",IFERROR(SUMIFS('Dvd Calendar'!$E$2461:$CZ$2461,'Dvd Calendar'!$E$2460:$CZ$2460,"&gt;"&amp;I$258,'Dvd Calendar'!$E$2460:$CZ$2460,"&lt;="&amp;I$259)+SUMPRODUCT(('Dvd Calendar'!$E$2453:$CZ$2453&gt;I$258)*('Dvd Calendar'!$E$2453:$CZ$2453&lt;=I$259)*'Dvd Calendar'!$E$2456:$CZ$2456*(('Dvd Calendar'!$E$2458:$CZ$2458='Field Check'!$C$53)*('Field Check'!$C$53&lt;&gt;"")+('Dvd Calendar'!$E$2458:$CZ$2458='Field Check'!$C$54)*('Field Check'!$C$54&lt;&gt;"")+('Dvd Calendar'!$E$2458:$CZ$2458='Field Check'!$C$55)*('Field Check'!$C$55&lt;&gt;"")+('Dvd Calendar'!$E$2458:$CZ$2458='Field Check'!$C$56)*('Field Check'!$C$56&lt;&gt;"")+('Dvd Calendar'!$E$2458:$CZ$2458='Field Check'!$C$57)*('Field Check'!$C$57&lt;&gt;""))*(COUNTIF('Dvd Calendar'!$E$2460:$CZ$2460,'Dvd Calendar'!$E$2453:$CZ$2453)=0)),"")))</f>
        <v/>
      </c>
      <c r="J278" s="77">
        <f>IF(J$259="","",IF($B278="","",IFERROR(SUMIFS('Dvd Calendar'!$E$2461:$CZ$2461,'Dvd Calendar'!$E$2460:$CZ$2460,"&gt;"&amp;J$258,'Dvd Calendar'!$E$2460:$CZ$2460,"&lt;="&amp;J$259)+SUMPRODUCT(('Dvd Calendar'!$E$2453:$CZ$2453&gt;J$258)*('Dvd Calendar'!$E$2453:$CZ$2453&lt;=J$259)*'Dvd Calendar'!$E$2456:$CZ$2456*(('Dvd Calendar'!$E$2458:$CZ$2458='Field Check'!$C$53)*('Field Check'!$C$53&lt;&gt;"")+('Dvd Calendar'!$E$2458:$CZ$2458='Field Check'!$C$54)*('Field Check'!$C$54&lt;&gt;"")+('Dvd Calendar'!$E$2458:$CZ$2458='Field Check'!$C$55)*('Field Check'!$C$55&lt;&gt;"")+('Dvd Calendar'!$E$2458:$CZ$2458='Field Check'!$C$56)*('Field Check'!$C$56&lt;&gt;"")+('Dvd Calendar'!$E$2458:$CZ$2458='Field Check'!$C$57)*('Field Check'!$C$57&lt;&gt;""))*(COUNTIF('Dvd Calendar'!$E$2460:$CZ$2460,'Dvd Calendar'!$E$2453:$CZ$2453)=0)),"")))</f>
        <v/>
      </c>
      <c r="K278" s="77">
        <f>IF(K$259="","",IF($B278="","",IFERROR(SUMIFS('Dvd Calendar'!$E$2461:$CZ$2461,'Dvd Calendar'!$E$2460:$CZ$2460,"&gt;"&amp;K$258,'Dvd Calendar'!$E$2460:$CZ$2460,"&lt;="&amp;K$259)+SUMPRODUCT(('Dvd Calendar'!$E$2453:$CZ$2453&gt;K$258)*('Dvd Calendar'!$E$2453:$CZ$2453&lt;=K$259)*'Dvd Calendar'!$E$2456:$CZ$2456*(('Dvd Calendar'!$E$2458:$CZ$2458='Field Check'!$C$53)*('Field Check'!$C$53&lt;&gt;"")+('Dvd Calendar'!$E$2458:$CZ$2458='Field Check'!$C$54)*('Field Check'!$C$54&lt;&gt;"")+('Dvd Calendar'!$E$2458:$CZ$2458='Field Check'!$C$55)*('Field Check'!$C$55&lt;&gt;"")+('Dvd Calendar'!$E$2458:$CZ$2458='Field Check'!$C$56)*('Field Check'!$C$56&lt;&gt;"")+('Dvd Calendar'!$E$2458:$CZ$2458='Field Check'!$C$57)*('Field Check'!$C$57&lt;&gt;""))*(COUNTIF('Dvd Calendar'!$E$2460:$CZ$2460,'Dvd Calendar'!$E$2453:$CZ$2453)=0)),"")))</f>
        <v/>
      </c>
      <c r="L278" s="77">
        <f>IF(L$259="","",IF($B278="","",IFERROR(SUMIFS('Dvd Calendar'!$E$2461:$CZ$2461,'Dvd Calendar'!$E$2460:$CZ$2460,"&gt;"&amp;L$258,'Dvd Calendar'!$E$2460:$CZ$2460,"&lt;="&amp;L$259)+SUMPRODUCT(('Dvd Calendar'!$E$2453:$CZ$2453&gt;L$258)*('Dvd Calendar'!$E$2453:$CZ$2453&lt;=L$259)*'Dvd Calendar'!$E$2456:$CZ$2456*(('Dvd Calendar'!$E$2458:$CZ$2458='Field Check'!$C$53)*('Field Check'!$C$53&lt;&gt;"")+('Dvd Calendar'!$E$2458:$CZ$2458='Field Check'!$C$54)*('Field Check'!$C$54&lt;&gt;"")+('Dvd Calendar'!$E$2458:$CZ$2458='Field Check'!$C$55)*('Field Check'!$C$55&lt;&gt;"")+('Dvd Calendar'!$E$2458:$CZ$2458='Field Check'!$C$56)*('Field Check'!$C$56&lt;&gt;"")+('Dvd Calendar'!$E$2458:$CZ$2458='Field Check'!$C$57)*('Field Check'!$C$57&lt;&gt;""))*(COUNTIF('Dvd Calendar'!$E$2460:$CZ$2460,'Dvd Calendar'!$E$2453:$CZ$2453)=0)),"")))</f>
        <v/>
      </c>
      <c r="M278" s="77">
        <f>IF(M$259="","",IF($B278="","",IFERROR(SUMIFS('Dvd Calendar'!$E$2461:$CZ$2461,'Dvd Calendar'!$E$2460:$CZ$2460,"&gt;"&amp;M$258,'Dvd Calendar'!$E$2460:$CZ$2460,"&lt;="&amp;M$259)+SUMPRODUCT(('Dvd Calendar'!$E$2453:$CZ$2453&gt;M$258)*('Dvd Calendar'!$E$2453:$CZ$2453&lt;=M$259)*'Dvd Calendar'!$E$2456:$CZ$2456*(('Dvd Calendar'!$E$2458:$CZ$2458='Field Check'!$C$53)*('Field Check'!$C$53&lt;&gt;"")+('Dvd Calendar'!$E$2458:$CZ$2458='Field Check'!$C$54)*('Field Check'!$C$54&lt;&gt;"")+('Dvd Calendar'!$E$2458:$CZ$2458='Field Check'!$C$55)*('Field Check'!$C$55&lt;&gt;"")+('Dvd Calendar'!$E$2458:$CZ$2458='Field Check'!$C$56)*('Field Check'!$C$56&lt;&gt;"")+('Dvd Calendar'!$E$2458:$CZ$2458='Field Check'!$C$57)*('Field Check'!$C$57&lt;&gt;""))*(COUNTIF('Dvd Calendar'!$E$2460:$CZ$2460,'Dvd Calendar'!$E$2453:$CZ$2453)=0)),"")))</f>
        <v/>
      </c>
      <c r="N278" s="77">
        <f>IF(N$259="","",IF($B278="","",IFERROR(SUMIFS('Dvd Calendar'!$E$2461:$CZ$2461,'Dvd Calendar'!$E$2460:$CZ$2460,"&gt;"&amp;N$258,'Dvd Calendar'!$E$2460:$CZ$2460,"&lt;="&amp;N$259)+SUMPRODUCT(('Dvd Calendar'!$E$2453:$CZ$2453&gt;N$258)*('Dvd Calendar'!$E$2453:$CZ$2453&lt;=N$259)*'Dvd Calendar'!$E$2456:$CZ$2456*(('Dvd Calendar'!$E$2458:$CZ$2458='Field Check'!$C$53)*('Field Check'!$C$53&lt;&gt;"")+('Dvd Calendar'!$E$2458:$CZ$2458='Field Check'!$C$54)*('Field Check'!$C$54&lt;&gt;"")+('Dvd Calendar'!$E$2458:$CZ$2458='Field Check'!$C$55)*('Field Check'!$C$55&lt;&gt;"")+('Dvd Calendar'!$E$2458:$CZ$2458='Field Check'!$C$56)*('Field Check'!$C$56&lt;&gt;"")+('Dvd Calendar'!$E$2458:$CZ$2458='Field Check'!$C$57)*('Field Check'!$C$57&lt;&gt;""))*(COUNTIF('Dvd Calendar'!$E$2460:$CZ$2460,'Dvd Calendar'!$E$2453:$CZ$2453)=0)),"")))</f>
        <v/>
      </c>
      <c r="O278" s="77">
        <f>IF(O$259="","",IF($B278="","",IFERROR(SUMIFS('Dvd Calendar'!$E$2461:$CZ$2461,'Dvd Calendar'!$E$2460:$CZ$2460,"&gt;"&amp;O$258,'Dvd Calendar'!$E$2460:$CZ$2460,"&lt;="&amp;O$259)+SUMPRODUCT(('Dvd Calendar'!$E$2453:$CZ$2453&gt;O$258)*('Dvd Calendar'!$E$2453:$CZ$2453&lt;=O$259)*'Dvd Calendar'!$E$2456:$CZ$2456*(('Dvd Calendar'!$E$2458:$CZ$2458='Field Check'!$C$53)*('Field Check'!$C$53&lt;&gt;"")+('Dvd Calendar'!$E$2458:$CZ$2458='Field Check'!$C$54)*('Field Check'!$C$54&lt;&gt;"")+('Dvd Calendar'!$E$2458:$CZ$2458='Field Check'!$C$55)*('Field Check'!$C$55&lt;&gt;"")+('Dvd Calendar'!$E$2458:$CZ$2458='Field Check'!$C$56)*('Field Check'!$C$56&lt;&gt;"")+('Dvd Calendar'!$E$2458:$CZ$2458='Field Check'!$C$57)*('Field Check'!$C$57&lt;&gt;""))*(COUNTIF('Dvd Calendar'!$E$2460:$CZ$2460,'Dvd Calendar'!$E$2453:$CZ$2453)=0)),"")))</f>
        <v/>
      </c>
      <c r="P278" s="77">
        <f>IF(P$259="","",IF($B278="","",IFERROR(SUMIFS('Dvd Calendar'!$E$2461:$CZ$2461,'Dvd Calendar'!$E$2460:$CZ$2460,"&gt;"&amp;P$258,'Dvd Calendar'!$E$2460:$CZ$2460,"&lt;="&amp;P$259)+SUMPRODUCT(('Dvd Calendar'!$E$2453:$CZ$2453&gt;P$258)*('Dvd Calendar'!$E$2453:$CZ$2453&lt;=P$259)*'Dvd Calendar'!$E$2456:$CZ$2456*(('Dvd Calendar'!$E$2458:$CZ$2458='Field Check'!$C$53)*('Field Check'!$C$53&lt;&gt;"")+('Dvd Calendar'!$E$2458:$CZ$2458='Field Check'!$C$54)*('Field Check'!$C$54&lt;&gt;"")+('Dvd Calendar'!$E$2458:$CZ$2458='Field Check'!$C$55)*('Field Check'!$C$55&lt;&gt;"")+('Dvd Calendar'!$E$2458:$CZ$2458='Field Check'!$C$56)*('Field Check'!$C$56&lt;&gt;"")+('Dvd Calendar'!$E$2458:$CZ$2458='Field Check'!$C$57)*('Field Check'!$C$57&lt;&gt;""))*(COUNTIF('Dvd Calendar'!$E$2460:$CZ$2460,'Dvd Calendar'!$E$2453:$CZ$2453)=0)),"")))</f>
        <v/>
      </c>
      <c r="Q278" s="77">
        <f>IF(Q$259="","",IF($B278="","",IFERROR(SUMIFS('Dvd Calendar'!$E$2461:$CZ$2461,'Dvd Calendar'!$E$2460:$CZ$2460,"&gt;"&amp;Q$258,'Dvd Calendar'!$E$2460:$CZ$2460,"&lt;="&amp;Q$259)+SUMPRODUCT(('Dvd Calendar'!$E$2453:$CZ$2453&gt;Q$258)*('Dvd Calendar'!$E$2453:$CZ$2453&lt;=Q$259)*'Dvd Calendar'!$E$2456:$CZ$2456*(('Dvd Calendar'!$E$2458:$CZ$2458='Field Check'!$C$53)*('Field Check'!$C$53&lt;&gt;"")+('Dvd Calendar'!$E$2458:$CZ$2458='Field Check'!$C$54)*('Field Check'!$C$54&lt;&gt;"")+('Dvd Calendar'!$E$2458:$CZ$2458='Field Check'!$C$55)*('Field Check'!$C$55&lt;&gt;"")+('Dvd Calendar'!$E$2458:$CZ$2458='Field Check'!$C$56)*('Field Check'!$C$56&lt;&gt;"")+('Dvd Calendar'!$E$2458:$CZ$2458='Field Check'!$C$57)*('Field Check'!$C$57&lt;&gt;""))*(COUNTIF('Dvd Calendar'!$E$2460:$CZ$2460,'Dvd Calendar'!$E$2453:$CZ$2453)=0)),"")))</f>
        <v/>
      </c>
      <c r="R278" s="77">
        <f>IF(R$259="","",IF($B278="","",IFERROR(SUMIFS('Dvd Calendar'!$E$2461:$CZ$2461,'Dvd Calendar'!$E$2460:$CZ$2460,"&gt;"&amp;R$258,'Dvd Calendar'!$E$2460:$CZ$2460,"&lt;="&amp;R$259)+SUMPRODUCT(('Dvd Calendar'!$E$2453:$CZ$2453&gt;R$258)*('Dvd Calendar'!$E$2453:$CZ$2453&lt;=R$259)*'Dvd Calendar'!$E$2456:$CZ$2456*(('Dvd Calendar'!$E$2458:$CZ$2458='Field Check'!$C$53)*('Field Check'!$C$53&lt;&gt;"")+('Dvd Calendar'!$E$2458:$CZ$2458='Field Check'!$C$54)*('Field Check'!$C$54&lt;&gt;"")+('Dvd Calendar'!$E$2458:$CZ$2458='Field Check'!$C$55)*('Field Check'!$C$55&lt;&gt;"")+('Dvd Calendar'!$E$2458:$CZ$2458='Field Check'!$C$56)*('Field Check'!$C$56&lt;&gt;"")+('Dvd Calendar'!$E$2458:$CZ$2458='Field Check'!$C$57)*('Field Check'!$C$57&lt;&gt;""))*(COUNTIF('Dvd Calendar'!$E$2460:$CZ$2460,'Dvd Calendar'!$E$2453:$CZ$2453)=0)),"")))</f>
        <v/>
      </c>
    </row>
    <row r="279">
      <c r="B279" s="126">
        <f>IF(MXAU!$C$24="","",MXAU!$C$24)</f>
        <v/>
      </c>
      <c r="C279" s="77">
        <f>IF(C$259="","",IF($B279="","",IFERROR(SUMIFS('Dvd Calendar'!$E$2472:$CZ$2472,'Dvd Calendar'!$E$2471:$CZ$2471,"&gt;"&amp;C$258,'Dvd Calendar'!$E$2471:$CZ$2471,"&lt;="&amp;C$259)+SUMPRODUCT(('Dvd Calendar'!$E$2464:$CZ$2464&gt;C$258)*('Dvd Calendar'!$E$2464:$CZ$2464&lt;=C$259)*'Dvd Calendar'!$E$2467:$CZ$2467*(('Dvd Calendar'!$E$2469:$CZ$2469='Field Check'!$C$53)*('Field Check'!$C$53&lt;&gt;"")+('Dvd Calendar'!$E$2469:$CZ$2469='Field Check'!$C$54)*('Field Check'!$C$54&lt;&gt;"")+('Dvd Calendar'!$E$2469:$CZ$2469='Field Check'!$C$55)*('Field Check'!$C$55&lt;&gt;"")+('Dvd Calendar'!$E$2469:$CZ$2469='Field Check'!$C$56)*('Field Check'!$C$56&lt;&gt;"")+('Dvd Calendar'!$E$2469:$CZ$2469='Field Check'!$C$57)*('Field Check'!$C$57&lt;&gt;""))*(COUNTIF('Dvd Calendar'!$E$2471:$CZ$2471,'Dvd Calendar'!$E$2464:$CZ$2464)=0)),"")))</f>
        <v/>
      </c>
      <c r="D279" s="77">
        <f>IF(D$259="","",IF($B279="","",IFERROR(SUMIFS('Dvd Calendar'!$E$2472:$CZ$2472,'Dvd Calendar'!$E$2471:$CZ$2471,"&gt;"&amp;D$258,'Dvd Calendar'!$E$2471:$CZ$2471,"&lt;="&amp;D$259)+SUMPRODUCT(('Dvd Calendar'!$E$2464:$CZ$2464&gt;D$258)*('Dvd Calendar'!$E$2464:$CZ$2464&lt;=D$259)*'Dvd Calendar'!$E$2467:$CZ$2467*(('Dvd Calendar'!$E$2469:$CZ$2469='Field Check'!$C$53)*('Field Check'!$C$53&lt;&gt;"")+('Dvd Calendar'!$E$2469:$CZ$2469='Field Check'!$C$54)*('Field Check'!$C$54&lt;&gt;"")+('Dvd Calendar'!$E$2469:$CZ$2469='Field Check'!$C$55)*('Field Check'!$C$55&lt;&gt;"")+('Dvd Calendar'!$E$2469:$CZ$2469='Field Check'!$C$56)*('Field Check'!$C$56&lt;&gt;"")+('Dvd Calendar'!$E$2469:$CZ$2469='Field Check'!$C$57)*('Field Check'!$C$57&lt;&gt;""))*(COUNTIF('Dvd Calendar'!$E$2471:$CZ$2471,'Dvd Calendar'!$E$2464:$CZ$2464)=0)),"")))</f>
        <v/>
      </c>
      <c r="E279" s="77">
        <f>IF(E$259="","",IF($B279="","",IFERROR(SUMIFS('Dvd Calendar'!$E$2472:$CZ$2472,'Dvd Calendar'!$E$2471:$CZ$2471,"&gt;"&amp;E$258,'Dvd Calendar'!$E$2471:$CZ$2471,"&lt;="&amp;E$259)+SUMPRODUCT(('Dvd Calendar'!$E$2464:$CZ$2464&gt;E$258)*('Dvd Calendar'!$E$2464:$CZ$2464&lt;=E$259)*'Dvd Calendar'!$E$2467:$CZ$2467*(('Dvd Calendar'!$E$2469:$CZ$2469='Field Check'!$C$53)*('Field Check'!$C$53&lt;&gt;"")+('Dvd Calendar'!$E$2469:$CZ$2469='Field Check'!$C$54)*('Field Check'!$C$54&lt;&gt;"")+('Dvd Calendar'!$E$2469:$CZ$2469='Field Check'!$C$55)*('Field Check'!$C$55&lt;&gt;"")+('Dvd Calendar'!$E$2469:$CZ$2469='Field Check'!$C$56)*('Field Check'!$C$56&lt;&gt;"")+('Dvd Calendar'!$E$2469:$CZ$2469='Field Check'!$C$57)*('Field Check'!$C$57&lt;&gt;""))*(COUNTIF('Dvd Calendar'!$E$2471:$CZ$2471,'Dvd Calendar'!$E$2464:$CZ$2464)=0)),"")))</f>
        <v/>
      </c>
      <c r="F279" s="77">
        <f>IF(F$259="","",IF($B279="","",IFERROR(SUMIFS('Dvd Calendar'!$E$2472:$CZ$2472,'Dvd Calendar'!$E$2471:$CZ$2471,"&gt;"&amp;F$258,'Dvd Calendar'!$E$2471:$CZ$2471,"&lt;="&amp;F$259)+SUMPRODUCT(('Dvd Calendar'!$E$2464:$CZ$2464&gt;F$258)*('Dvd Calendar'!$E$2464:$CZ$2464&lt;=F$259)*'Dvd Calendar'!$E$2467:$CZ$2467*(('Dvd Calendar'!$E$2469:$CZ$2469='Field Check'!$C$53)*('Field Check'!$C$53&lt;&gt;"")+('Dvd Calendar'!$E$2469:$CZ$2469='Field Check'!$C$54)*('Field Check'!$C$54&lt;&gt;"")+('Dvd Calendar'!$E$2469:$CZ$2469='Field Check'!$C$55)*('Field Check'!$C$55&lt;&gt;"")+('Dvd Calendar'!$E$2469:$CZ$2469='Field Check'!$C$56)*('Field Check'!$C$56&lt;&gt;"")+('Dvd Calendar'!$E$2469:$CZ$2469='Field Check'!$C$57)*('Field Check'!$C$57&lt;&gt;""))*(COUNTIF('Dvd Calendar'!$E$2471:$CZ$2471,'Dvd Calendar'!$E$2464:$CZ$2464)=0)),"")))</f>
        <v/>
      </c>
      <c r="G279" s="77">
        <f>IF(G$259="","",IF($B279="","",IFERROR(SUMIFS('Dvd Calendar'!$E$2472:$CZ$2472,'Dvd Calendar'!$E$2471:$CZ$2471,"&gt;"&amp;G$258,'Dvd Calendar'!$E$2471:$CZ$2471,"&lt;="&amp;G$259)+SUMPRODUCT(('Dvd Calendar'!$E$2464:$CZ$2464&gt;G$258)*('Dvd Calendar'!$E$2464:$CZ$2464&lt;=G$259)*'Dvd Calendar'!$E$2467:$CZ$2467*(('Dvd Calendar'!$E$2469:$CZ$2469='Field Check'!$C$53)*('Field Check'!$C$53&lt;&gt;"")+('Dvd Calendar'!$E$2469:$CZ$2469='Field Check'!$C$54)*('Field Check'!$C$54&lt;&gt;"")+('Dvd Calendar'!$E$2469:$CZ$2469='Field Check'!$C$55)*('Field Check'!$C$55&lt;&gt;"")+('Dvd Calendar'!$E$2469:$CZ$2469='Field Check'!$C$56)*('Field Check'!$C$56&lt;&gt;"")+('Dvd Calendar'!$E$2469:$CZ$2469='Field Check'!$C$57)*('Field Check'!$C$57&lt;&gt;""))*(COUNTIF('Dvd Calendar'!$E$2471:$CZ$2471,'Dvd Calendar'!$E$2464:$CZ$2464)=0)),"")))</f>
        <v/>
      </c>
      <c r="H279" s="77">
        <f>IF(H$259="","",IF($B279="","",IFERROR(SUMIFS('Dvd Calendar'!$E$2472:$CZ$2472,'Dvd Calendar'!$E$2471:$CZ$2471,"&gt;"&amp;H$258,'Dvd Calendar'!$E$2471:$CZ$2471,"&lt;="&amp;H$259)+SUMPRODUCT(('Dvd Calendar'!$E$2464:$CZ$2464&gt;H$258)*('Dvd Calendar'!$E$2464:$CZ$2464&lt;=H$259)*'Dvd Calendar'!$E$2467:$CZ$2467*(('Dvd Calendar'!$E$2469:$CZ$2469='Field Check'!$C$53)*('Field Check'!$C$53&lt;&gt;"")+('Dvd Calendar'!$E$2469:$CZ$2469='Field Check'!$C$54)*('Field Check'!$C$54&lt;&gt;"")+('Dvd Calendar'!$E$2469:$CZ$2469='Field Check'!$C$55)*('Field Check'!$C$55&lt;&gt;"")+('Dvd Calendar'!$E$2469:$CZ$2469='Field Check'!$C$56)*('Field Check'!$C$56&lt;&gt;"")+('Dvd Calendar'!$E$2469:$CZ$2469='Field Check'!$C$57)*('Field Check'!$C$57&lt;&gt;""))*(COUNTIF('Dvd Calendar'!$E$2471:$CZ$2471,'Dvd Calendar'!$E$2464:$CZ$2464)=0)),"")))</f>
        <v/>
      </c>
      <c r="I279" s="77">
        <f>IF(I$259="","",IF($B279="","",IFERROR(SUMIFS('Dvd Calendar'!$E$2472:$CZ$2472,'Dvd Calendar'!$E$2471:$CZ$2471,"&gt;"&amp;I$258,'Dvd Calendar'!$E$2471:$CZ$2471,"&lt;="&amp;I$259)+SUMPRODUCT(('Dvd Calendar'!$E$2464:$CZ$2464&gt;I$258)*('Dvd Calendar'!$E$2464:$CZ$2464&lt;=I$259)*'Dvd Calendar'!$E$2467:$CZ$2467*(('Dvd Calendar'!$E$2469:$CZ$2469='Field Check'!$C$53)*('Field Check'!$C$53&lt;&gt;"")+('Dvd Calendar'!$E$2469:$CZ$2469='Field Check'!$C$54)*('Field Check'!$C$54&lt;&gt;"")+('Dvd Calendar'!$E$2469:$CZ$2469='Field Check'!$C$55)*('Field Check'!$C$55&lt;&gt;"")+('Dvd Calendar'!$E$2469:$CZ$2469='Field Check'!$C$56)*('Field Check'!$C$56&lt;&gt;"")+('Dvd Calendar'!$E$2469:$CZ$2469='Field Check'!$C$57)*('Field Check'!$C$57&lt;&gt;""))*(COUNTIF('Dvd Calendar'!$E$2471:$CZ$2471,'Dvd Calendar'!$E$2464:$CZ$2464)=0)),"")))</f>
        <v/>
      </c>
      <c r="J279" s="77">
        <f>IF(J$259="","",IF($B279="","",IFERROR(SUMIFS('Dvd Calendar'!$E$2472:$CZ$2472,'Dvd Calendar'!$E$2471:$CZ$2471,"&gt;"&amp;J$258,'Dvd Calendar'!$E$2471:$CZ$2471,"&lt;="&amp;J$259)+SUMPRODUCT(('Dvd Calendar'!$E$2464:$CZ$2464&gt;J$258)*('Dvd Calendar'!$E$2464:$CZ$2464&lt;=J$259)*'Dvd Calendar'!$E$2467:$CZ$2467*(('Dvd Calendar'!$E$2469:$CZ$2469='Field Check'!$C$53)*('Field Check'!$C$53&lt;&gt;"")+('Dvd Calendar'!$E$2469:$CZ$2469='Field Check'!$C$54)*('Field Check'!$C$54&lt;&gt;"")+('Dvd Calendar'!$E$2469:$CZ$2469='Field Check'!$C$55)*('Field Check'!$C$55&lt;&gt;"")+('Dvd Calendar'!$E$2469:$CZ$2469='Field Check'!$C$56)*('Field Check'!$C$56&lt;&gt;"")+('Dvd Calendar'!$E$2469:$CZ$2469='Field Check'!$C$57)*('Field Check'!$C$57&lt;&gt;""))*(COUNTIF('Dvd Calendar'!$E$2471:$CZ$2471,'Dvd Calendar'!$E$2464:$CZ$2464)=0)),"")))</f>
        <v/>
      </c>
      <c r="K279" s="77">
        <f>IF(K$259="","",IF($B279="","",IFERROR(SUMIFS('Dvd Calendar'!$E$2472:$CZ$2472,'Dvd Calendar'!$E$2471:$CZ$2471,"&gt;"&amp;K$258,'Dvd Calendar'!$E$2471:$CZ$2471,"&lt;="&amp;K$259)+SUMPRODUCT(('Dvd Calendar'!$E$2464:$CZ$2464&gt;K$258)*('Dvd Calendar'!$E$2464:$CZ$2464&lt;=K$259)*'Dvd Calendar'!$E$2467:$CZ$2467*(('Dvd Calendar'!$E$2469:$CZ$2469='Field Check'!$C$53)*('Field Check'!$C$53&lt;&gt;"")+('Dvd Calendar'!$E$2469:$CZ$2469='Field Check'!$C$54)*('Field Check'!$C$54&lt;&gt;"")+('Dvd Calendar'!$E$2469:$CZ$2469='Field Check'!$C$55)*('Field Check'!$C$55&lt;&gt;"")+('Dvd Calendar'!$E$2469:$CZ$2469='Field Check'!$C$56)*('Field Check'!$C$56&lt;&gt;"")+('Dvd Calendar'!$E$2469:$CZ$2469='Field Check'!$C$57)*('Field Check'!$C$57&lt;&gt;""))*(COUNTIF('Dvd Calendar'!$E$2471:$CZ$2471,'Dvd Calendar'!$E$2464:$CZ$2464)=0)),"")))</f>
        <v/>
      </c>
      <c r="L279" s="77">
        <f>IF(L$259="","",IF($B279="","",IFERROR(SUMIFS('Dvd Calendar'!$E$2472:$CZ$2472,'Dvd Calendar'!$E$2471:$CZ$2471,"&gt;"&amp;L$258,'Dvd Calendar'!$E$2471:$CZ$2471,"&lt;="&amp;L$259)+SUMPRODUCT(('Dvd Calendar'!$E$2464:$CZ$2464&gt;L$258)*('Dvd Calendar'!$E$2464:$CZ$2464&lt;=L$259)*'Dvd Calendar'!$E$2467:$CZ$2467*(('Dvd Calendar'!$E$2469:$CZ$2469='Field Check'!$C$53)*('Field Check'!$C$53&lt;&gt;"")+('Dvd Calendar'!$E$2469:$CZ$2469='Field Check'!$C$54)*('Field Check'!$C$54&lt;&gt;"")+('Dvd Calendar'!$E$2469:$CZ$2469='Field Check'!$C$55)*('Field Check'!$C$55&lt;&gt;"")+('Dvd Calendar'!$E$2469:$CZ$2469='Field Check'!$C$56)*('Field Check'!$C$56&lt;&gt;"")+('Dvd Calendar'!$E$2469:$CZ$2469='Field Check'!$C$57)*('Field Check'!$C$57&lt;&gt;""))*(COUNTIF('Dvd Calendar'!$E$2471:$CZ$2471,'Dvd Calendar'!$E$2464:$CZ$2464)=0)),"")))</f>
        <v/>
      </c>
      <c r="M279" s="77">
        <f>IF(M$259="","",IF($B279="","",IFERROR(SUMIFS('Dvd Calendar'!$E$2472:$CZ$2472,'Dvd Calendar'!$E$2471:$CZ$2471,"&gt;"&amp;M$258,'Dvd Calendar'!$E$2471:$CZ$2471,"&lt;="&amp;M$259)+SUMPRODUCT(('Dvd Calendar'!$E$2464:$CZ$2464&gt;M$258)*('Dvd Calendar'!$E$2464:$CZ$2464&lt;=M$259)*'Dvd Calendar'!$E$2467:$CZ$2467*(('Dvd Calendar'!$E$2469:$CZ$2469='Field Check'!$C$53)*('Field Check'!$C$53&lt;&gt;"")+('Dvd Calendar'!$E$2469:$CZ$2469='Field Check'!$C$54)*('Field Check'!$C$54&lt;&gt;"")+('Dvd Calendar'!$E$2469:$CZ$2469='Field Check'!$C$55)*('Field Check'!$C$55&lt;&gt;"")+('Dvd Calendar'!$E$2469:$CZ$2469='Field Check'!$C$56)*('Field Check'!$C$56&lt;&gt;"")+('Dvd Calendar'!$E$2469:$CZ$2469='Field Check'!$C$57)*('Field Check'!$C$57&lt;&gt;""))*(COUNTIF('Dvd Calendar'!$E$2471:$CZ$2471,'Dvd Calendar'!$E$2464:$CZ$2464)=0)),"")))</f>
        <v/>
      </c>
      <c r="N279" s="77">
        <f>IF(N$259="","",IF($B279="","",IFERROR(SUMIFS('Dvd Calendar'!$E$2472:$CZ$2472,'Dvd Calendar'!$E$2471:$CZ$2471,"&gt;"&amp;N$258,'Dvd Calendar'!$E$2471:$CZ$2471,"&lt;="&amp;N$259)+SUMPRODUCT(('Dvd Calendar'!$E$2464:$CZ$2464&gt;N$258)*('Dvd Calendar'!$E$2464:$CZ$2464&lt;=N$259)*'Dvd Calendar'!$E$2467:$CZ$2467*(('Dvd Calendar'!$E$2469:$CZ$2469='Field Check'!$C$53)*('Field Check'!$C$53&lt;&gt;"")+('Dvd Calendar'!$E$2469:$CZ$2469='Field Check'!$C$54)*('Field Check'!$C$54&lt;&gt;"")+('Dvd Calendar'!$E$2469:$CZ$2469='Field Check'!$C$55)*('Field Check'!$C$55&lt;&gt;"")+('Dvd Calendar'!$E$2469:$CZ$2469='Field Check'!$C$56)*('Field Check'!$C$56&lt;&gt;"")+('Dvd Calendar'!$E$2469:$CZ$2469='Field Check'!$C$57)*('Field Check'!$C$57&lt;&gt;""))*(COUNTIF('Dvd Calendar'!$E$2471:$CZ$2471,'Dvd Calendar'!$E$2464:$CZ$2464)=0)),"")))</f>
        <v/>
      </c>
      <c r="O279" s="77">
        <f>IF(O$259="","",IF($B279="","",IFERROR(SUMIFS('Dvd Calendar'!$E$2472:$CZ$2472,'Dvd Calendar'!$E$2471:$CZ$2471,"&gt;"&amp;O$258,'Dvd Calendar'!$E$2471:$CZ$2471,"&lt;="&amp;O$259)+SUMPRODUCT(('Dvd Calendar'!$E$2464:$CZ$2464&gt;O$258)*('Dvd Calendar'!$E$2464:$CZ$2464&lt;=O$259)*'Dvd Calendar'!$E$2467:$CZ$2467*(('Dvd Calendar'!$E$2469:$CZ$2469='Field Check'!$C$53)*('Field Check'!$C$53&lt;&gt;"")+('Dvd Calendar'!$E$2469:$CZ$2469='Field Check'!$C$54)*('Field Check'!$C$54&lt;&gt;"")+('Dvd Calendar'!$E$2469:$CZ$2469='Field Check'!$C$55)*('Field Check'!$C$55&lt;&gt;"")+('Dvd Calendar'!$E$2469:$CZ$2469='Field Check'!$C$56)*('Field Check'!$C$56&lt;&gt;"")+('Dvd Calendar'!$E$2469:$CZ$2469='Field Check'!$C$57)*('Field Check'!$C$57&lt;&gt;""))*(COUNTIF('Dvd Calendar'!$E$2471:$CZ$2471,'Dvd Calendar'!$E$2464:$CZ$2464)=0)),"")))</f>
        <v/>
      </c>
      <c r="P279" s="77">
        <f>IF(P$259="","",IF($B279="","",IFERROR(SUMIFS('Dvd Calendar'!$E$2472:$CZ$2472,'Dvd Calendar'!$E$2471:$CZ$2471,"&gt;"&amp;P$258,'Dvd Calendar'!$E$2471:$CZ$2471,"&lt;="&amp;P$259)+SUMPRODUCT(('Dvd Calendar'!$E$2464:$CZ$2464&gt;P$258)*('Dvd Calendar'!$E$2464:$CZ$2464&lt;=P$259)*'Dvd Calendar'!$E$2467:$CZ$2467*(('Dvd Calendar'!$E$2469:$CZ$2469='Field Check'!$C$53)*('Field Check'!$C$53&lt;&gt;"")+('Dvd Calendar'!$E$2469:$CZ$2469='Field Check'!$C$54)*('Field Check'!$C$54&lt;&gt;"")+('Dvd Calendar'!$E$2469:$CZ$2469='Field Check'!$C$55)*('Field Check'!$C$55&lt;&gt;"")+('Dvd Calendar'!$E$2469:$CZ$2469='Field Check'!$C$56)*('Field Check'!$C$56&lt;&gt;"")+('Dvd Calendar'!$E$2469:$CZ$2469='Field Check'!$C$57)*('Field Check'!$C$57&lt;&gt;""))*(COUNTIF('Dvd Calendar'!$E$2471:$CZ$2471,'Dvd Calendar'!$E$2464:$CZ$2464)=0)),"")))</f>
        <v/>
      </c>
      <c r="Q279" s="77">
        <f>IF(Q$259="","",IF($B279="","",IFERROR(SUMIFS('Dvd Calendar'!$E$2472:$CZ$2472,'Dvd Calendar'!$E$2471:$CZ$2471,"&gt;"&amp;Q$258,'Dvd Calendar'!$E$2471:$CZ$2471,"&lt;="&amp;Q$259)+SUMPRODUCT(('Dvd Calendar'!$E$2464:$CZ$2464&gt;Q$258)*('Dvd Calendar'!$E$2464:$CZ$2464&lt;=Q$259)*'Dvd Calendar'!$E$2467:$CZ$2467*(('Dvd Calendar'!$E$2469:$CZ$2469='Field Check'!$C$53)*('Field Check'!$C$53&lt;&gt;"")+('Dvd Calendar'!$E$2469:$CZ$2469='Field Check'!$C$54)*('Field Check'!$C$54&lt;&gt;"")+('Dvd Calendar'!$E$2469:$CZ$2469='Field Check'!$C$55)*('Field Check'!$C$55&lt;&gt;"")+('Dvd Calendar'!$E$2469:$CZ$2469='Field Check'!$C$56)*('Field Check'!$C$56&lt;&gt;"")+('Dvd Calendar'!$E$2469:$CZ$2469='Field Check'!$C$57)*('Field Check'!$C$57&lt;&gt;""))*(COUNTIF('Dvd Calendar'!$E$2471:$CZ$2471,'Dvd Calendar'!$E$2464:$CZ$2464)=0)),"")))</f>
        <v/>
      </c>
      <c r="R279" s="77">
        <f>IF(R$259="","",IF($B279="","",IFERROR(SUMIFS('Dvd Calendar'!$E$2472:$CZ$2472,'Dvd Calendar'!$E$2471:$CZ$2471,"&gt;"&amp;R$258,'Dvd Calendar'!$E$2471:$CZ$2471,"&lt;="&amp;R$259)+SUMPRODUCT(('Dvd Calendar'!$E$2464:$CZ$2464&gt;R$258)*('Dvd Calendar'!$E$2464:$CZ$2464&lt;=R$259)*'Dvd Calendar'!$E$2467:$CZ$2467*(('Dvd Calendar'!$E$2469:$CZ$2469='Field Check'!$C$53)*('Field Check'!$C$53&lt;&gt;"")+('Dvd Calendar'!$E$2469:$CZ$2469='Field Check'!$C$54)*('Field Check'!$C$54&lt;&gt;"")+('Dvd Calendar'!$E$2469:$CZ$2469='Field Check'!$C$55)*('Field Check'!$C$55&lt;&gt;"")+('Dvd Calendar'!$E$2469:$CZ$2469='Field Check'!$C$56)*('Field Check'!$C$56&lt;&gt;"")+('Dvd Calendar'!$E$2469:$CZ$2469='Field Check'!$C$57)*('Field Check'!$C$57&lt;&gt;""))*(COUNTIF('Dvd Calendar'!$E$2471:$CZ$2471,'Dvd Calendar'!$E$2464:$CZ$2464)=0)),"")))</f>
        <v/>
      </c>
    </row>
    <row r="280">
      <c r="B280" s="126">
        <f>IF(MXAU!$C$25="","",MXAU!$C$25)</f>
        <v/>
      </c>
      <c r="C280" s="77">
        <f>IF(C$259="","",IF($B280="","",IFERROR(SUMIFS('Dvd Calendar'!$E$2483:$CZ$2483,'Dvd Calendar'!$E$2482:$CZ$2482,"&gt;"&amp;C$258,'Dvd Calendar'!$E$2482:$CZ$2482,"&lt;="&amp;C$259)+SUMPRODUCT(('Dvd Calendar'!$E$2475:$CZ$2475&gt;C$258)*('Dvd Calendar'!$E$2475:$CZ$2475&lt;=C$259)*'Dvd Calendar'!$E$2478:$CZ$2478*(('Dvd Calendar'!$E$2480:$CZ$2480='Field Check'!$C$53)*('Field Check'!$C$53&lt;&gt;"")+('Dvd Calendar'!$E$2480:$CZ$2480='Field Check'!$C$54)*('Field Check'!$C$54&lt;&gt;"")+('Dvd Calendar'!$E$2480:$CZ$2480='Field Check'!$C$55)*('Field Check'!$C$55&lt;&gt;"")+('Dvd Calendar'!$E$2480:$CZ$2480='Field Check'!$C$56)*('Field Check'!$C$56&lt;&gt;"")+('Dvd Calendar'!$E$2480:$CZ$2480='Field Check'!$C$57)*('Field Check'!$C$57&lt;&gt;""))*(COUNTIF('Dvd Calendar'!$E$2482:$CZ$2482,'Dvd Calendar'!$E$2475:$CZ$2475)=0)),"")))</f>
        <v/>
      </c>
      <c r="D280" s="77">
        <f>IF(D$259="","",IF($B280="","",IFERROR(SUMIFS('Dvd Calendar'!$E$2483:$CZ$2483,'Dvd Calendar'!$E$2482:$CZ$2482,"&gt;"&amp;D$258,'Dvd Calendar'!$E$2482:$CZ$2482,"&lt;="&amp;D$259)+SUMPRODUCT(('Dvd Calendar'!$E$2475:$CZ$2475&gt;D$258)*('Dvd Calendar'!$E$2475:$CZ$2475&lt;=D$259)*'Dvd Calendar'!$E$2478:$CZ$2478*(('Dvd Calendar'!$E$2480:$CZ$2480='Field Check'!$C$53)*('Field Check'!$C$53&lt;&gt;"")+('Dvd Calendar'!$E$2480:$CZ$2480='Field Check'!$C$54)*('Field Check'!$C$54&lt;&gt;"")+('Dvd Calendar'!$E$2480:$CZ$2480='Field Check'!$C$55)*('Field Check'!$C$55&lt;&gt;"")+('Dvd Calendar'!$E$2480:$CZ$2480='Field Check'!$C$56)*('Field Check'!$C$56&lt;&gt;"")+('Dvd Calendar'!$E$2480:$CZ$2480='Field Check'!$C$57)*('Field Check'!$C$57&lt;&gt;""))*(COUNTIF('Dvd Calendar'!$E$2482:$CZ$2482,'Dvd Calendar'!$E$2475:$CZ$2475)=0)),"")))</f>
        <v/>
      </c>
      <c r="E280" s="77">
        <f>IF(E$259="","",IF($B280="","",IFERROR(SUMIFS('Dvd Calendar'!$E$2483:$CZ$2483,'Dvd Calendar'!$E$2482:$CZ$2482,"&gt;"&amp;E$258,'Dvd Calendar'!$E$2482:$CZ$2482,"&lt;="&amp;E$259)+SUMPRODUCT(('Dvd Calendar'!$E$2475:$CZ$2475&gt;E$258)*('Dvd Calendar'!$E$2475:$CZ$2475&lt;=E$259)*'Dvd Calendar'!$E$2478:$CZ$2478*(('Dvd Calendar'!$E$2480:$CZ$2480='Field Check'!$C$53)*('Field Check'!$C$53&lt;&gt;"")+('Dvd Calendar'!$E$2480:$CZ$2480='Field Check'!$C$54)*('Field Check'!$C$54&lt;&gt;"")+('Dvd Calendar'!$E$2480:$CZ$2480='Field Check'!$C$55)*('Field Check'!$C$55&lt;&gt;"")+('Dvd Calendar'!$E$2480:$CZ$2480='Field Check'!$C$56)*('Field Check'!$C$56&lt;&gt;"")+('Dvd Calendar'!$E$2480:$CZ$2480='Field Check'!$C$57)*('Field Check'!$C$57&lt;&gt;""))*(COUNTIF('Dvd Calendar'!$E$2482:$CZ$2482,'Dvd Calendar'!$E$2475:$CZ$2475)=0)),"")))</f>
        <v/>
      </c>
      <c r="F280" s="77">
        <f>IF(F$259="","",IF($B280="","",IFERROR(SUMIFS('Dvd Calendar'!$E$2483:$CZ$2483,'Dvd Calendar'!$E$2482:$CZ$2482,"&gt;"&amp;F$258,'Dvd Calendar'!$E$2482:$CZ$2482,"&lt;="&amp;F$259)+SUMPRODUCT(('Dvd Calendar'!$E$2475:$CZ$2475&gt;F$258)*('Dvd Calendar'!$E$2475:$CZ$2475&lt;=F$259)*'Dvd Calendar'!$E$2478:$CZ$2478*(('Dvd Calendar'!$E$2480:$CZ$2480='Field Check'!$C$53)*('Field Check'!$C$53&lt;&gt;"")+('Dvd Calendar'!$E$2480:$CZ$2480='Field Check'!$C$54)*('Field Check'!$C$54&lt;&gt;"")+('Dvd Calendar'!$E$2480:$CZ$2480='Field Check'!$C$55)*('Field Check'!$C$55&lt;&gt;"")+('Dvd Calendar'!$E$2480:$CZ$2480='Field Check'!$C$56)*('Field Check'!$C$56&lt;&gt;"")+('Dvd Calendar'!$E$2480:$CZ$2480='Field Check'!$C$57)*('Field Check'!$C$57&lt;&gt;""))*(COUNTIF('Dvd Calendar'!$E$2482:$CZ$2482,'Dvd Calendar'!$E$2475:$CZ$2475)=0)),"")))</f>
        <v/>
      </c>
      <c r="G280" s="77">
        <f>IF(G$259="","",IF($B280="","",IFERROR(SUMIFS('Dvd Calendar'!$E$2483:$CZ$2483,'Dvd Calendar'!$E$2482:$CZ$2482,"&gt;"&amp;G$258,'Dvd Calendar'!$E$2482:$CZ$2482,"&lt;="&amp;G$259)+SUMPRODUCT(('Dvd Calendar'!$E$2475:$CZ$2475&gt;G$258)*('Dvd Calendar'!$E$2475:$CZ$2475&lt;=G$259)*'Dvd Calendar'!$E$2478:$CZ$2478*(('Dvd Calendar'!$E$2480:$CZ$2480='Field Check'!$C$53)*('Field Check'!$C$53&lt;&gt;"")+('Dvd Calendar'!$E$2480:$CZ$2480='Field Check'!$C$54)*('Field Check'!$C$54&lt;&gt;"")+('Dvd Calendar'!$E$2480:$CZ$2480='Field Check'!$C$55)*('Field Check'!$C$55&lt;&gt;"")+('Dvd Calendar'!$E$2480:$CZ$2480='Field Check'!$C$56)*('Field Check'!$C$56&lt;&gt;"")+('Dvd Calendar'!$E$2480:$CZ$2480='Field Check'!$C$57)*('Field Check'!$C$57&lt;&gt;""))*(COUNTIF('Dvd Calendar'!$E$2482:$CZ$2482,'Dvd Calendar'!$E$2475:$CZ$2475)=0)),"")))</f>
        <v/>
      </c>
      <c r="H280" s="77">
        <f>IF(H$259="","",IF($B280="","",IFERROR(SUMIFS('Dvd Calendar'!$E$2483:$CZ$2483,'Dvd Calendar'!$E$2482:$CZ$2482,"&gt;"&amp;H$258,'Dvd Calendar'!$E$2482:$CZ$2482,"&lt;="&amp;H$259)+SUMPRODUCT(('Dvd Calendar'!$E$2475:$CZ$2475&gt;H$258)*('Dvd Calendar'!$E$2475:$CZ$2475&lt;=H$259)*'Dvd Calendar'!$E$2478:$CZ$2478*(('Dvd Calendar'!$E$2480:$CZ$2480='Field Check'!$C$53)*('Field Check'!$C$53&lt;&gt;"")+('Dvd Calendar'!$E$2480:$CZ$2480='Field Check'!$C$54)*('Field Check'!$C$54&lt;&gt;"")+('Dvd Calendar'!$E$2480:$CZ$2480='Field Check'!$C$55)*('Field Check'!$C$55&lt;&gt;"")+('Dvd Calendar'!$E$2480:$CZ$2480='Field Check'!$C$56)*('Field Check'!$C$56&lt;&gt;"")+('Dvd Calendar'!$E$2480:$CZ$2480='Field Check'!$C$57)*('Field Check'!$C$57&lt;&gt;""))*(COUNTIF('Dvd Calendar'!$E$2482:$CZ$2482,'Dvd Calendar'!$E$2475:$CZ$2475)=0)),"")))</f>
        <v/>
      </c>
      <c r="I280" s="77">
        <f>IF(I$259="","",IF($B280="","",IFERROR(SUMIFS('Dvd Calendar'!$E$2483:$CZ$2483,'Dvd Calendar'!$E$2482:$CZ$2482,"&gt;"&amp;I$258,'Dvd Calendar'!$E$2482:$CZ$2482,"&lt;="&amp;I$259)+SUMPRODUCT(('Dvd Calendar'!$E$2475:$CZ$2475&gt;I$258)*('Dvd Calendar'!$E$2475:$CZ$2475&lt;=I$259)*'Dvd Calendar'!$E$2478:$CZ$2478*(('Dvd Calendar'!$E$2480:$CZ$2480='Field Check'!$C$53)*('Field Check'!$C$53&lt;&gt;"")+('Dvd Calendar'!$E$2480:$CZ$2480='Field Check'!$C$54)*('Field Check'!$C$54&lt;&gt;"")+('Dvd Calendar'!$E$2480:$CZ$2480='Field Check'!$C$55)*('Field Check'!$C$55&lt;&gt;"")+('Dvd Calendar'!$E$2480:$CZ$2480='Field Check'!$C$56)*('Field Check'!$C$56&lt;&gt;"")+('Dvd Calendar'!$E$2480:$CZ$2480='Field Check'!$C$57)*('Field Check'!$C$57&lt;&gt;""))*(COUNTIF('Dvd Calendar'!$E$2482:$CZ$2482,'Dvd Calendar'!$E$2475:$CZ$2475)=0)),"")))</f>
        <v/>
      </c>
      <c r="J280" s="77">
        <f>IF(J$259="","",IF($B280="","",IFERROR(SUMIFS('Dvd Calendar'!$E$2483:$CZ$2483,'Dvd Calendar'!$E$2482:$CZ$2482,"&gt;"&amp;J$258,'Dvd Calendar'!$E$2482:$CZ$2482,"&lt;="&amp;J$259)+SUMPRODUCT(('Dvd Calendar'!$E$2475:$CZ$2475&gt;J$258)*('Dvd Calendar'!$E$2475:$CZ$2475&lt;=J$259)*'Dvd Calendar'!$E$2478:$CZ$2478*(('Dvd Calendar'!$E$2480:$CZ$2480='Field Check'!$C$53)*('Field Check'!$C$53&lt;&gt;"")+('Dvd Calendar'!$E$2480:$CZ$2480='Field Check'!$C$54)*('Field Check'!$C$54&lt;&gt;"")+('Dvd Calendar'!$E$2480:$CZ$2480='Field Check'!$C$55)*('Field Check'!$C$55&lt;&gt;"")+('Dvd Calendar'!$E$2480:$CZ$2480='Field Check'!$C$56)*('Field Check'!$C$56&lt;&gt;"")+('Dvd Calendar'!$E$2480:$CZ$2480='Field Check'!$C$57)*('Field Check'!$C$57&lt;&gt;""))*(COUNTIF('Dvd Calendar'!$E$2482:$CZ$2482,'Dvd Calendar'!$E$2475:$CZ$2475)=0)),"")))</f>
        <v/>
      </c>
      <c r="K280" s="77">
        <f>IF(K$259="","",IF($B280="","",IFERROR(SUMIFS('Dvd Calendar'!$E$2483:$CZ$2483,'Dvd Calendar'!$E$2482:$CZ$2482,"&gt;"&amp;K$258,'Dvd Calendar'!$E$2482:$CZ$2482,"&lt;="&amp;K$259)+SUMPRODUCT(('Dvd Calendar'!$E$2475:$CZ$2475&gt;K$258)*('Dvd Calendar'!$E$2475:$CZ$2475&lt;=K$259)*'Dvd Calendar'!$E$2478:$CZ$2478*(('Dvd Calendar'!$E$2480:$CZ$2480='Field Check'!$C$53)*('Field Check'!$C$53&lt;&gt;"")+('Dvd Calendar'!$E$2480:$CZ$2480='Field Check'!$C$54)*('Field Check'!$C$54&lt;&gt;"")+('Dvd Calendar'!$E$2480:$CZ$2480='Field Check'!$C$55)*('Field Check'!$C$55&lt;&gt;"")+('Dvd Calendar'!$E$2480:$CZ$2480='Field Check'!$C$56)*('Field Check'!$C$56&lt;&gt;"")+('Dvd Calendar'!$E$2480:$CZ$2480='Field Check'!$C$57)*('Field Check'!$C$57&lt;&gt;""))*(COUNTIF('Dvd Calendar'!$E$2482:$CZ$2482,'Dvd Calendar'!$E$2475:$CZ$2475)=0)),"")))</f>
        <v/>
      </c>
      <c r="L280" s="77">
        <f>IF(L$259="","",IF($B280="","",IFERROR(SUMIFS('Dvd Calendar'!$E$2483:$CZ$2483,'Dvd Calendar'!$E$2482:$CZ$2482,"&gt;"&amp;L$258,'Dvd Calendar'!$E$2482:$CZ$2482,"&lt;="&amp;L$259)+SUMPRODUCT(('Dvd Calendar'!$E$2475:$CZ$2475&gt;L$258)*('Dvd Calendar'!$E$2475:$CZ$2475&lt;=L$259)*'Dvd Calendar'!$E$2478:$CZ$2478*(('Dvd Calendar'!$E$2480:$CZ$2480='Field Check'!$C$53)*('Field Check'!$C$53&lt;&gt;"")+('Dvd Calendar'!$E$2480:$CZ$2480='Field Check'!$C$54)*('Field Check'!$C$54&lt;&gt;"")+('Dvd Calendar'!$E$2480:$CZ$2480='Field Check'!$C$55)*('Field Check'!$C$55&lt;&gt;"")+('Dvd Calendar'!$E$2480:$CZ$2480='Field Check'!$C$56)*('Field Check'!$C$56&lt;&gt;"")+('Dvd Calendar'!$E$2480:$CZ$2480='Field Check'!$C$57)*('Field Check'!$C$57&lt;&gt;""))*(COUNTIF('Dvd Calendar'!$E$2482:$CZ$2482,'Dvd Calendar'!$E$2475:$CZ$2475)=0)),"")))</f>
        <v/>
      </c>
      <c r="M280" s="77">
        <f>IF(M$259="","",IF($B280="","",IFERROR(SUMIFS('Dvd Calendar'!$E$2483:$CZ$2483,'Dvd Calendar'!$E$2482:$CZ$2482,"&gt;"&amp;M$258,'Dvd Calendar'!$E$2482:$CZ$2482,"&lt;="&amp;M$259)+SUMPRODUCT(('Dvd Calendar'!$E$2475:$CZ$2475&gt;M$258)*('Dvd Calendar'!$E$2475:$CZ$2475&lt;=M$259)*'Dvd Calendar'!$E$2478:$CZ$2478*(('Dvd Calendar'!$E$2480:$CZ$2480='Field Check'!$C$53)*('Field Check'!$C$53&lt;&gt;"")+('Dvd Calendar'!$E$2480:$CZ$2480='Field Check'!$C$54)*('Field Check'!$C$54&lt;&gt;"")+('Dvd Calendar'!$E$2480:$CZ$2480='Field Check'!$C$55)*('Field Check'!$C$55&lt;&gt;"")+('Dvd Calendar'!$E$2480:$CZ$2480='Field Check'!$C$56)*('Field Check'!$C$56&lt;&gt;"")+('Dvd Calendar'!$E$2480:$CZ$2480='Field Check'!$C$57)*('Field Check'!$C$57&lt;&gt;""))*(COUNTIF('Dvd Calendar'!$E$2482:$CZ$2482,'Dvd Calendar'!$E$2475:$CZ$2475)=0)),"")))</f>
        <v/>
      </c>
      <c r="N280" s="77">
        <f>IF(N$259="","",IF($B280="","",IFERROR(SUMIFS('Dvd Calendar'!$E$2483:$CZ$2483,'Dvd Calendar'!$E$2482:$CZ$2482,"&gt;"&amp;N$258,'Dvd Calendar'!$E$2482:$CZ$2482,"&lt;="&amp;N$259)+SUMPRODUCT(('Dvd Calendar'!$E$2475:$CZ$2475&gt;N$258)*('Dvd Calendar'!$E$2475:$CZ$2475&lt;=N$259)*'Dvd Calendar'!$E$2478:$CZ$2478*(('Dvd Calendar'!$E$2480:$CZ$2480='Field Check'!$C$53)*('Field Check'!$C$53&lt;&gt;"")+('Dvd Calendar'!$E$2480:$CZ$2480='Field Check'!$C$54)*('Field Check'!$C$54&lt;&gt;"")+('Dvd Calendar'!$E$2480:$CZ$2480='Field Check'!$C$55)*('Field Check'!$C$55&lt;&gt;"")+('Dvd Calendar'!$E$2480:$CZ$2480='Field Check'!$C$56)*('Field Check'!$C$56&lt;&gt;"")+('Dvd Calendar'!$E$2480:$CZ$2480='Field Check'!$C$57)*('Field Check'!$C$57&lt;&gt;""))*(COUNTIF('Dvd Calendar'!$E$2482:$CZ$2482,'Dvd Calendar'!$E$2475:$CZ$2475)=0)),"")))</f>
        <v/>
      </c>
      <c r="O280" s="77">
        <f>IF(O$259="","",IF($B280="","",IFERROR(SUMIFS('Dvd Calendar'!$E$2483:$CZ$2483,'Dvd Calendar'!$E$2482:$CZ$2482,"&gt;"&amp;O$258,'Dvd Calendar'!$E$2482:$CZ$2482,"&lt;="&amp;O$259)+SUMPRODUCT(('Dvd Calendar'!$E$2475:$CZ$2475&gt;O$258)*('Dvd Calendar'!$E$2475:$CZ$2475&lt;=O$259)*'Dvd Calendar'!$E$2478:$CZ$2478*(('Dvd Calendar'!$E$2480:$CZ$2480='Field Check'!$C$53)*('Field Check'!$C$53&lt;&gt;"")+('Dvd Calendar'!$E$2480:$CZ$2480='Field Check'!$C$54)*('Field Check'!$C$54&lt;&gt;"")+('Dvd Calendar'!$E$2480:$CZ$2480='Field Check'!$C$55)*('Field Check'!$C$55&lt;&gt;"")+('Dvd Calendar'!$E$2480:$CZ$2480='Field Check'!$C$56)*('Field Check'!$C$56&lt;&gt;"")+('Dvd Calendar'!$E$2480:$CZ$2480='Field Check'!$C$57)*('Field Check'!$C$57&lt;&gt;""))*(COUNTIF('Dvd Calendar'!$E$2482:$CZ$2482,'Dvd Calendar'!$E$2475:$CZ$2475)=0)),"")))</f>
        <v/>
      </c>
      <c r="P280" s="77">
        <f>IF(P$259="","",IF($B280="","",IFERROR(SUMIFS('Dvd Calendar'!$E$2483:$CZ$2483,'Dvd Calendar'!$E$2482:$CZ$2482,"&gt;"&amp;P$258,'Dvd Calendar'!$E$2482:$CZ$2482,"&lt;="&amp;P$259)+SUMPRODUCT(('Dvd Calendar'!$E$2475:$CZ$2475&gt;P$258)*('Dvd Calendar'!$E$2475:$CZ$2475&lt;=P$259)*'Dvd Calendar'!$E$2478:$CZ$2478*(('Dvd Calendar'!$E$2480:$CZ$2480='Field Check'!$C$53)*('Field Check'!$C$53&lt;&gt;"")+('Dvd Calendar'!$E$2480:$CZ$2480='Field Check'!$C$54)*('Field Check'!$C$54&lt;&gt;"")+('Dvd Calendar'!$E$2480:$CZ$2480='Field Check'!$C$55)*('Field Check'!$C$55&lt;&gt;"")+('Dvd Calendar'!$E$2480:$CZ$2480='Field Check'!$C$56)*('Field Check'!$C$56&lt;&gt;"")+('Dvd Calendar'!$E$2480:$CZ$2480='Field Check'!$C$57)*('Field Check'!$C$57&lt;&gt;""))*(COUNTIF('Dvd Calendar'!$E$2482:$CZ$2482,'Dvd Calendar'!$E$2475:$CZ$2475)=0)),"")))</f>
        <v/>
      </c>
      <c r="Q280" s="77">
        <f>IF(Q$259="","",IF($B280="","",IFERROR(SUMIFS('Dvd Calendar'!$E$2483:$CZ$2483,'Dvd Calendar'!$E$2482:$CZ$2482,"&gt;"&amp;Q$258,'Dvd Calendar'!$E$2482:$CZ$2482,"&lt;="&amp;Q$259)+SUMPRODUCT(('Dvd Calendar'!$E$2475:$CZ$2475&gt;Q$258)*('Dvd Calendar'!$E$2475:$CZ$2475&lt;=Q$259)*'Dvd Calendar'!$E$2478:$CZ$2478*(('Dvd Calendar'!$E$2480:$CZ$2480='Field Check'!$C$53)*('Field Check'!$C$53&lt;&gt;"")+('Dvd Calendar'!$E$2480:$CZ$2480='Field Check'!$C$54)*('Field Check'!$C$54&lt;&gt;"")+('Dvd Calendar'!$E$2480:$CZ$2480='Field Check'!$C$55)*('Field Check'!$C$55&lt;&gt;"")+('Dvd Calendar'!$E$2480:$CZ$2480='Field Check'!$C$56)*('Field Check'!$C$56&lt;&gt;"")+('Dvd Calendar'!$E$2480:$CZ$2480='Field Check'!$C$57)*('Field Check'!$C$57&lt;&gt;""))*(COUNTIF('Dvd Calendar'!$E$2482:$CZ$2482,'Dvd Calendar'!$E$2475:$CZ$2475)=0)),"")))</f>
        <v/>
      </c>
      <c r="R280" s="77">
        <f>IF(R$259="","",IF($B280="","",IFERROR(SUMIFS('Dvd Calendar'!$E$2483:$CZ$2483,'Dvd Calendar'!$E$2482:$CZ$2482,"&gt;"&amp;R$258,'Dvd Calendar'!$E$2482:$CZ$2482,"&lt;="&amp;R$259)+SUMPRODUCT(('Dvd Calendar'!$E$2475:$CZ$2475&gt;R$258)*('Dvd Calendar'!$E$2475:$CZ$2475&lt;=R$259)*'Dvd Calendar'!$E$2478:$CZ$2478*(('Dvd Calendar'!$E$2480:$CZ$2480='Field Check'!$C$53)*('Field Check'!$C$53&lt;&gt;"")+('Dvd Calendar'!$E$2480:$CZ$2480='Field Check'!$C$54)*('Field Check'!$C$54&lt;&gt;"")+('Dvd Calendar'!$E$2480:$CZ$2480='Field Check'!$C$55)*('Field Check'!$C$55&lt;&gt;"")+('Dvd Calendar'!$E$2480:$CZ$2480='Field Check'!$C$56)*('Field Check'!$C$56&lt;&gt;"")+('Dvd Calendar'!$E$2480:$CZ$2480='Field Check'!$C$57)*('Field Check'!$C$57&lt;&gt;""))*(COUNTIF('Dvd Calendar'!$E$2482:$CZ$2482,'Dvd Calendar'!$E$2475:$CZ$2475)=0)),"")))</f>
        <v/>
      </c>
    </row>
    <row r="281">
      <c r="B281" s="126">
        <f>IF(MXAU!$C$26="","",MXAU!$C$26)</f>
        <v/>
      </c>
      <c r="C281" s="77">
        <f>IF(C$259="","",IF($B281="","",IFERROR(SUMIFS('Dvd Calendar'!$E$2494:$CZ$2494,'Dvd Calendar'!$E$2493:$CZ$2493,"&gt;"&amp;C$258,'Dvd Calendar'!$E$2493:$CZ$2493,"&lt;="&amp;C$259)+SUMPRODUCT(('Dvd Calendar'!$E$2486:$CZ$2486&gt;C$258)*('Dvd Calendar'!$E$2486:$CZ$2486&lt;=C$259)*'Dvd Calendar'!$E$2489:$CZ$2489*(('Dvd Calendar'!$E$2491:$CZ$2491='Field Check'!$C$53)*('Field Check'!$C$53&lt;&gt;"")+('Dvd Calendar'!$E$2491:$CZ$2491='Field Check'!$C$54)*('Field Check'!$C$54&lt;&gt;"")+('Dvd Calendar'!$E$2491:$CZ$2491='Field Check'!$C$55)*('Field Check'!$C$55&lt;&gt;"")+('Dvd Calendar'!$E$2491:$CZ$2491='Field Check'!$C$56)*('Field Check'!$C$56&lt;&gt;"")+('Dvd Calendar'!$E$2491:$CZ$2491='Field Check'!$C$57)*('Field Check'!$C$57&lt;&gt;""))*(COUNTIF('Dvd Calendar'!$E$2493:$CZ$2493,'Dvd Calendar'!$E$2486:$CZ$2486)=0)),"")))</f>
        <v/>
      </c>
      <c r="D281" s="77">
        <f>IF(D$259="","",IF($B281="","",IFERROR(SUMIFS('Dvd Calendar'!$E$2494:$CZ$2494,'Dvd Calendar'!$E$2493:$CZ$2493,"&gt;"&amp;D$258,'Dvd Calendar'!$E$2493:$CZ$2493,"&lt;="&amp;D$259)+SUMPRODUCT(('Dvd Calendar'!$E$2486:$CZ$2486&gt;D$258)*('Dvd Calendar'!$E$2486:$CZ$2486&lt;=D$259)*'Dvd Calendar'!$E$2489:$CZ$2489*(('Dvd Calendar'!$E$2491:$CZ$2491='Field Check'!$C$53)*('Field Check'!$C$53&lt;&gt;"")+('Dvd Calendar'!$E$2491:$CZ$2491='Field Check'!$C$54)*('Field Check'!$C$54&lt;&gt;"")+('Dvd Calendar'!$E$2491:$CZ$2491='Field Check'!$C$55)*('Field Check'!$C$55&lt;&gt;"")+('Dvd Calendar'!$E$2491:$CZ$2491='Field Check'!$C$56)*('Field Check'!$C$56&lt;&gt;"")+('Dvd Calendar'!$E$2491:$CZ$2491='Field Check'!$C$57)*('Field Check'!$C$57&lt;&gt;""))*(COUNTIF('Dvd Calendar'!$E$2493:$CZ$2493,'Dvd Calendar'!$E$2486:$CZ$2486)=0)),"")))</f>
        <v/>
      </c>
      <c r="E281" s="77">
        <f>IF(E$259="","",IF($B281="","",IFERROR(SUMIFS('Dvd Calendar'!$E$2494:$CZ$2494,'Dvd Calendar'!$E$2493:$CZ$2493,"&gt;"&amp;E$258,'Dvd Calendar'!$E$2493:$CZ$2493,"&lt;="&amp;E$259)+SUMPRODUCT(('Dvd Calendar'!$E$2486:$CZ$2486&gt;E$258)*('Dvd Calendar'!$E$2486:$CZ$2486&lt;=E$259)*'Dvd Calendar'!$E$2489:$CZ$2489*(('Dvd Calendar'!$E$2491:$CZ$2491='Field Check'!$C$53)*('Field Check'!$C$53&lt;&gt;"")+('Dvd Calendar'!$E$2491:$CZ$2491='Field Check'!$C$54)*('Field Check'!$C$54&lt;&gt;"")+('Dvd Calendar'!$E$2491:$CZ$2491='Field Check'!$C$55)*('Field Check'!$C$55&lt;&gt;"")+('Dvd Calendar'!$E$2491:$CZ$2491='Field Check'!$C$56)*('Field Check'!$C$56&lt;&gt;"")+('Dvd Calendar'!$E$2491:$CZ$2491='Field Check'!$C$57)*('Field Check'!$C$57&lt;&gt;""))*(COUNTIF('Dvd Calendar'!$E$2493:$CZ$2493,'Dvd Calendar'!$E$2486:$CZ$2486)=0)),"")))</f>
        <v/>
      </c>
      <c r="F281" s="77">
        <f>IF(F$259="","",IF($B281="","",IFERROR(SUMIFS('Dvd Calendar'!$E$2494:$CZ$2494,'Dvd Calendar'!$E$2493:$CZ$2493,"&gt;"&amp;F$258,'Dvd Calendar'!$E$2493:$CZ$2493,"&lt;="&amp;F$259)+SUMPRODUCT(('Dvd Calendar'!$E$2486:$CZ$2486&gt;F$258)*('Dvd Calendar'!$E$2486:$CZ$2486&lt;=F$259)*'Dvd Calendar'!$E$2489:$CZ$2489*(('Dvd Calendar'!$E$2491:$CZ$2491='Field Check'!$C$53)*('Field Check'!$C$53&lt;&gt;"")+('Dvd Calendar'!$E$2491:$CZ$2491='Field Check'!$C$54)*('Field Check'!$C$54&lt;&gt;"")+('Dvd Calendar'!$E$2491:$CZ$2491='Field Check'!$C$55)*('Field Check'!$C$55&lt;&gt;"")+('Dvd Calendar'!$E$2491:$CZ$2491='Field Check'!$C$56)*('Field Check'!$C$56&lt;&gt;"")+('Dvd Calendar'!$E$2491:$CZ$2491='Field Check'!$C$57)*('Field Check'!$C$57&lt;&gt;""))*(COUNTIF('Dvd Calendar'!$E$2493:$CZ$2493,'Dvd Calendar'!$E$2486:$CZ$2486)=0)),"")))</f>
        <v/>
      </c>
      <c r="G281" s="77">
        <f>IF(G$259="","",IF($B281="","",IFERROR(SUMIFS('Dvd Calendar'!$E$2494:$CZ$2494,'Dvd Calendar'!$E$2493:$CZ$2493,"&gt;"&amp;G$258,'Dvd Calendar'!$E$2493:$CZ$2493,"&lt;="&amp;G$259)+SUMPRODUCT(('Dvd Calendar'!$E$2486:$CZ$2486&gt;G$258)*('Dvd Calendar'!$E$2486:$CZ$2486&lt;=G$259)*'Dvd Calendar'!$E$2489:$CZ$2489*(('Dvd Calendar'!$E$2491:$CZ$2491='Field Check'!$C$53)*('Field Check'!$C$53&lt;&gt;"")+('Dvd Calendar'!$E$2491:$CZ$2491='Field Check'!$C$54)*('Field Check'!$C$54&lt;&gt;"")+('Dvd Calendar'!$E$2491:$CZ$2491='Field Check'!$C$55)*('Field Check'!$C$55&lt;&gt;"")+('Dvd Calendar'!$E$2491:$CZ$2491='Field Check'!$C$56)*('Field Check'!$C$56&lt;&gt;"")+('Dvd Calendar'!$E$2491:$CZ$2491='Field Check'!$C$57)*('Field Check'!$C$57&lt;&gt;""))*(COUNTIF('Dvd Calendar'!$E$2493:$CZ$2493,'Dvd Calendar'!$E$2486:$CZ$2486)=0)),"")))</f>
        <v/>
      </c>
      <c r="H281" s="77">
        <f>IF(H$259="","",IF($B281="","",IFERROR(SUMIFS('Dvd Calendar'!$E$2494:$CZ$2494,'Dvd Calendar'!$E$2493:$CZ$2493,"&gt;"&amp;H$258,'Dvd Calendar'!$E$2493:$CZ$2493,"&lt;="&amp;H$259)+SUMPRODUCT(('Dvd Calendar'!$E$2486:$CZ$2486&gt;H$258)*('Dvd Calendar'!$E$2486:$CZ$2486&lt;=H$259)*'Dvd Calendar'!$E$2489:$CZ$2489*(('Dvd Calendar'!$E$2491:$CZ$2491='Field Check'!$C$53)*('Field Check'!$C$53&lt;&gt;"")+('Dvd Calendar'!$E$2491:$CZ$2491='Field Check'!$C$54)*('Field Check'!$C$54&lt;&gt;"")+('Dvd Calendar'!$E$2491:$CZ$2491='Field Check'!$C$55)*('Field Check'!$C$55&lt;&gt;"")+('Dvd Calendar'!$E$2491:$CZ$2491='Field Check'!$C$56)*('Field Check'!$C$56&lt;&gt;"")+('Dvd Calendar'!$E$2491:$CZ$2491='Field Check'!$C$57)*('Field Check'!$C$57&lt;&gt;""))*(COUNTIF('Dvd Calendar'!$E$2493:$CZ$2493,'Dvd Calendar'!$E$2486:$CZ$2486)=0)),"")))</f>
        <v/>
      </c>
      <c r="I281" s="77">
        <f>IF(I$259="","",IF($B281="","",IFERROR(SUMIFS('Dvd Calendar'!$E$2494:$CZ$2494,'Dvd Calendar'!$E$2493:$CZ$2493,"&gt;"&amp;I$258,'Dvd Calendar'!$E$2493:$CZ$2493,"&lt;="&amp;I$259)+SUMPRODUCT(('Dvd Calendar'!$E$2486:$CZ$2486&gt;I$258)*('Dvd Calendar'!$E$2486:$CZ$2486&lt;=I$259)*'Dvd Calendar'!$E$2489:$CZ$2489*(('Dvd Calendar'!$E$2491:$CZ$2491='Field Check'!$C$53)*('Field Check'!$C$53&lt;&gt;"")+('Dvd Calendar'!$E$2491:$CZ$2491='Field Check'!$C$54)*('Field Check'!$C$54&lt;&gt;"")+('Dvd Calendar'!$E$2491:$CZ$2491='Field Check'!$C$55)*('Field Check'!$C$55&lt;&gt;"")+('Dvd Calendar'!$E$2491:$CZ$2491='Field Check'!$C$56)*('Field Check'!$C$56&lt;&gt;"")+('Dvd Calendar'!$E$2491:$CZ$2491='Field Check'!$C$57)*('Field Check'!$C$57&lt;&gt;""))*(COUNTIF('Dvd Calendar'!$E$2493:$CZ$2493,'Dvd Calendar'!$E$2486:$CZ$2486)=0)),"")))</f>
        <v/>
      </c>
      <c r="J281" s="77">
        <f>IF(J$259="","",IF($B281="","",IFERROR(SUMIFS('Dvd Calendar'!$E$2494:$CZ$2494,'Dvd Calendar'!$E$2493:$CZ$2493,"&gt;"&amp;J$258,'Dvd Calendar'!$E$2493:$CZ$2493,"&lt;="&amp;J$259)+SUMPRODUCT(('Dvd Calendar'!$E$2486:$CZ$2486&gt;J$258)*('Dvd Calendar'!$E$2486:$CZ$2486&lt;=J$259)*'Dvd Calendar'!$E$2489:$CZ$2489*(('Dvd Calendar'!$E$2491:$CZ$2491='Field Check'!$C$53)*('Field Check'!$C$53&lt;&gt;"")+('Dvd Calendar'!$E$2491:$CZ$2491='Field Check'!$C$54)*('Field Check'!$C$54&lt;&gt;"")+('Dvd Calendar'!$E$2491:$CZ$2491='Field Check'!$C$55)*('Field Check'!$C$55&lt;&gt;"")+('Dvd Calendar'!$E$2491:$CZ$2491='Field Check'!$C$56)*('Field Check'!$C$56&lt;&gt;"")+('Dvd Calendar'!$E$2491:$CZ$2491='Field Check'!$C$57)*('Field Check'!$C$57&lt;&gt;""))*(COUNTIF('Dvd Calendar'!$E$2493:$CZ$2493,'Dvd Calendar'!$E$2486:$CZ$2486)=0)),"")))</f>
        <v/>
      </c>
      <c r="K281" s="77">
        <f>IF(K$259="","",IF($B281="","",IFERROR(SUMIFS('Dvd Calendar'!$E$2494:$CZ$2494,'Dvd Calendar'!$E$2493:$CZ$2493,"&gt;"&amp;K$258,'Dvd Calendar'!$E$2493:$CZ$2493,"&lt;="&amp;K$259)+SUMPRODUCT(('Dvd Calendar'!$E$2486:$CZ$2486&gt;K$258)*('Dvd Calendar'!$E$2486:$CZ$2486&lt;=K$259)*'Dvd Calendar'!$E$2489:$CZ$2489*(('Dvd Calendar'!$E$2491:$CZ$2491='Field Check'!$C$53)*('Field Check'!$C$53&lt;&gt;"")+('Dvd Calendar'!$E$2491:$CZ$2491='Field Check'!$C$54)*('Field Check'!$C$54&lt;&gt;"")+('Dvd Calendar'!$E$2491:$CZ$2491='Field Check'!$C$55)*('Field Check'!$C$55&lt;&gt;"")+('Dvd Calendar'!$E$2491:$CZ$2491='Field Check'!$C$56)*('Field Check'!$C$56&lt;&gt;"")+('Dvd Calendar'!$E$2491:$CZ$2491='Field Check'!$C$57)*('Field Check'!$C$57&lt;&gt;""))*(COUNTIF('Dvd Calendar'!$E$2493:$CZ$2493,'Dvd Calendar'!$E$2486:$CZ$2486)=0)),"")))</f>
        <v/>
      </c>
      <c r="L281" s="77">
        <f>IF(L$259="","",IF($B281="","",IFERROR(SUMIFS('Dvd Calendar'!$E$2494:$CZ$2494,'Dvd Calendar'!$E$2493:$CZ$2493,"&gt;"&amp;L$258,'Dvd Calendar'!$E$2493:$CZ$2493,"&lt;="&amp;L$259)+SUMPRODUCT(('Dvd Calendar'!$E$2486:$CZ$2486&gt;L$258)*('Dvd Calendar'!$E$2486:$CZ$2486&lt;=L$259)*'Dvd Calendar'!$E$2489:$CZ$2489*(('Dvd Calendar'!$E$2491:$CZ$2491='Field Check'!$C$53)*('Field Check'!$C$53&lt;&gt;"")+('Dvd Calendar'!$E$2491:$CZ$2491='Field Check'!$C$54)*('Field Check'!$C$54&lt;&gt;"")+('Dvd Calendar'!$E$2491:$CZ$2491='Field Check'!$C$55)*('Field Check'!$C$55&lt;&gt;"")+('Dvd Calendar'!$E$2491:$CZ$2491='Field Check'!$C$56)*('Field Check'!$C$56&lt;&gt;"")+('Dvd Calendar'!$E$2491:$CZ$2491='Field Check'!$C$57)*('Field Check'!$C$57&lt;&gt;""))*(COUNTIF('Dvd Calendar'!$E$2493:$CZ$2493,'Dvd Calendar'!$E$2486:$CZ$2486)=0)),"")))</f>
        <v/>
      </c>
      <c r="M281" s="77">
        <f>IF(M$259="","",IF($B281="","",IFERROR(SUMIFS('Dvd Calendar'!$E$2494:$CZ$2494,'Dvd Calendar'!$E$2493:$CZ$2493,"&gt;"&amp;M$258,'Dvd Calendar'!$E$2493:$CZ$2493,"&lt;="&amp;M$259)+SUMPRODUCT(('Dvd Calendar'!$E$2486:$CZ$2486&gt;M$258)*('Dvd Calendar'!$E$2486:$CZ$2486&lt;=M$259)*'Dvd Calendar'!$E$2489:$CZ$2489*(('Dvd Calendar'!$E$2491:$CZ$2491='Field Check'!$C$53)*('Field Check'!$C$53&lt;&gt;"")+('Dvd Calendar'!$E$2491:$CZ$2491='Field Check'!$C$54)*('Field Check'!$C$54&lt;&gt;"")+('Dvd Calendar'!$E$2491:$CZ$2491='Field Check'!$C$55)*('Field Check'!$C$55&lt;&gt;"")+('Dvd Calendar'!$E$2491:$CZ$2491='Field Check'!$C$56)*('Field Check'!$C$56&lt;&gt;"")+('Dvd Calendar'!$E$2491:$CZ$2491='Field Check'!$C$57)*('Field Check'!$C$57&lt;&gt;""))*(COUNTIF('Dvd Calendar'!$E$2493:$CZ$2493,'Dvd Calendar'!$E$2486:$CZ$2486)=0)),"")))</f>
        <v/>
      </c>
      <c r="N281" s="77">
        <f>IF(N$259="","",IF($B281="","",IFERROR(SUMIFS('Dvd Calendar'!$E$2494:$CZ$2494,'Dvd Calendar'!$E$2493:$CZ$2493,"&gt;"&amp;N$258,'Dvd Calendar'!$E$2493:$CZ$2493,"&lt;="&amp;N$259)+SUMPRODUCT(('Dvd Calendar'!$E$2486:$CZ$2486&gt;N$258)*('Dvd Calendar'!$E$2486:$CZ$2486&lt;=N$259)*'Dvd Calendar'!$E$2489:$CZ$2489*(('Dvd Calendar'!$E$2491:$CZ$2491='Field Check'!$C$53)*('Field Check'!$C$53&lt;&gt;"")+('Dvd Calendar'!$E$2491:$CZ$2491='Field Check'!$C$54)*('Field Check'!$C$54&lt;&gt;"")+('Dvd Calendar'!$E$2491:$CZ$2491='Field Check'!$C$55)*('Field Check'!$C$55&lt;&gt;"")+('Dvd Calendar'!$E$2491:$CZ$2491='Field Check'!$C$56)*('Field Check'!$C$56&lt;&gt;"")+('Dvd Calendar'!$E$2491:$CZ$2491='Field Check'!$C$57)*('Field Check'!$C$57&lt;&gt;""))*(COUNTIF('Dvd Calendar'!$E$2493:$CZ$2493,'Dvd Calendar'!$E$2486:$CZ$2486)=0)),"")))</f>
        <v/>
      </c>
      <c r="O281" s="77">
        <f>IF(O$259="","",IF($B281="","",IFERROR(SUMIFS('Dvd Calendar'!$E$2494:$CZ$2494,'Dvd Calendar'!$E$2493:$CZ$2493,"&gt;"&amp;O$258,'Dvd Calendar'!$E$2493:$CZ$2493,"&lt;="&amp;O$259)+SUMPRODUCT(('Dvd Calendar'!$E$2486:$CZ$2486&gt;O$258)*('Dvd Calendar'!$E$2486:$CZ$2486&lt;=O$259)*'Dvd Calendar'!$E$2489:$CZ$2489*(('Dvd Calendar'!$E$2491:$CZ$2491='Field Check'!$C$53)*('Field Check'!$C$53&lt;&gt;"")+('Dvd Calendar'!$E$2491:$CZ$2491='Field Check'!$C$54)*('Field Check'!$C$54&lt;&gt;"")+('Dvd Calendar'!$E$2491:$CZ$2491='Field Check'!$C$55)*('Field Check'!$C$55&lt;&gt;"")+('Dvd Calendar'!$E$2491:$CZ$2491='Field Check'!$C$56)*('Field Check'!$C$56&lt;&gt;"")+('Dvd Calendar'!$E$2491:$CZ$2491='Field Check'!$C$57)*('Field Check'!$C$57&lt;&gt;""))*(COUNTIF('Dvd Calendar'!$E$2493:$CZ$2493,'Dvd Calendar'!$E$2486:$CZ$2486)=0)),"")))</f>
        <v/>
      </c>
      <c r="P281" s="77">
        <f>IF(P$259="","",IF($B281="","",IFERROR(SUMIFS('Dvd Calendar'!$E$2494:$CZ$2494,'Dvd Calendar'!$E$2493:$CZ$2493,"&gt;"&amp;P$258,'Dvd Calendar'!$E$2493:$CZ$2493,"&lt;="&amp;P$259)+SUMPRODUCT(('Dvd Calendar'!$E$2486:$CZ$2486&gt;P$258)*('Dvd Calendar'!$E$2486:$CZ$2486&lt;=P$259)*'Dvd Calendar'!$E$2489:$CZ$2489*(('Dvd Calendar'!$E$2491:$CZ$2491='Field Check'!$C$53)*('Field Check'!$C$53&lt;&gt;"")+('Dvd Calendar'!$E$2491:$CZ$2491='Field Check'!$C$54)*('Field Check'!$C$54&lt;&gt;"")+('Dvd Calendar'!$E$2491:$CZ$2491='Field Check'!$C$55)*('Field Check'!$C$55&lt;&gt;"")+('Dvd Calendar'!$E$2491:$CZ$2491='Field Check'!$C$56)*('Field Check'!$C$56&lt;&gt;"")+('Dvd Calendar'!$E$2491:$CZ$2491='Field Check'!$C$57)*('Field Check'!$C$57&lt;&gt;""))*(COUNTIF('Dvd Calendar'!$E$2493:$CZ$2493,'Dvd Calendar'!$E$2486:$CZ$2486)=0)),"")))</f>
        <v/>
      </c>
      <c r="Q281" s="77">
        <f>IF(Q$259="","",IF($B281="","",IFERROR(SUMIFS('Dvd Calendar'!$E$2494:$CZ$2494,'Dvd Calendar'!$E$2493:$CZ$2493,"&gt;"&amp;Q$258,'Dvd Calendar'!$E$2493:$CZ$2493,"&lt;="&amp;Q$259)+SUMPRODUCT(('Dvd Calendar'!$E$2486:$CZ$2486&gt;Q$258)*('Dvd Calendar'!$E$2486:$CZ$2486&lt;=Q$259)*'Dvd Calendar'!$E$2489:$CZ$2489*(('Dvd Calendar'!$E$2491:$CZ$2491='Field Check'!$C$53)*('Field Check'!$C$53&lt;&gt;"")+('Dvd Calendar'!$E$2491:$CZ$2491='Field Check'!$C$54)*('Field Check'!$C$54&lt;&gt;"")+('Dvd Calendar'!$E$2491:$CZ$2491='Field Check'!$C$55)*('Field Check'!$C$55&lt;&gt;"")+('Dvd Calendar'!$E$2491:$CZ$2491='Field Check'!$C$56)*('Field Check'!$C$56&lt;&gt;"")+('Dvd Calendar'!$E$2491:$CZ$2491='Field Check'!$C$57)*('Field Check'!$C$57&lt;&gt;""))*(COUNTIF('Dvd Calendar'!$E$2493:$CZ$2493,'Dvd Calendar'!$E$2486:$CZ$2486)=0)),"")))</f>
        <v/>
      </c>
      <c r="R281" s="77">
        <f>IF(R$259="","",IF($B281="","",IFERROR(SUMIFS('Dvd Calendar'!$E$2494:$CZ$2494,'Dvd Calendar'!$E$2493:$CZ$2493,"&gt;"&amp;R$258,'Dvd Calendar'!$E$2493:$CZ$2493,"&lt;="&amp;R$259)+SUMPRODUCT(('Dvd Calendar'!$E$2486:$CZ$2486&gt;R$258)*('Dvd Calendar'!$E$2486:$CZ$2486&lt;=R$259)*'Dvd Calendar'!$E$2489:$CZ$2489*(('Dvd Calendar'!$E$2491:$CZ$2491='Field Check'!$C$53)*('Field Check'!$C$53&lt;&gt;"")+('Dvd Calendar'!$E$2491:$CZ$2491='Field Check'!$C$54)*('Field Check'!$C$54&lt;&gt;"")+('Dvd Calendar'!$E$2491:$CZ$2491='Field Check'!$C$55)*('Field Check'!$C$55&lt;&gt;"")+('Dvd Calendar'!$E$2491:$CZ$2491='Field Check'!$C$56)*('Field Check'!$C$56&lt;&gt;"")+('Dvd Calendar'!$E$2491:$CZ$2491='Field Check'!$C$57)*('Field Check'!$C$57&lt;&gt;""))*(COUNTIF('Dvd Calendar'!$E$2493:$CZ$2493,'Dvd Calendar'!$E$2486:$CZ$2486)=0)),"")))</f>
        <v/>
      </c>
    </row>
    <row r="282">
      <c r="B282" s="126">
        <f>IF(MXAU!$C$27="","",MXAU!$C$27)</f>
        <v/>
      </c>
      <c r="C282" s="77">
        <f>IF(C$259="","",IF($B282="","",IFERROR(SUMIFS('Dvd Calendar'!$E$2505:$CZ$2505,'Dvd Calendar'!$E$2504:$CZ$2504,"&gt;"&amp;C$258,'Dvd Calendar'!$E$2504:$CZ$2504,"&lt;="&amp;C$259)+SUMPRODUCT(('Dvd Calendar'!$E$2497:$CZ$2497&gt;C$258)*('Dvd Calendar'!$E$2497:$CZ$2497&lt;=C$259)*'Dvd Calendar'!$E$2500:$CZ$2500*(('Dvd Calendar'!$E$2502:$CZ$2502='Field Check'!$C$53)*('Field Check'!$C$53&lt;&gt;"")+('Dvd Calendar'!$E$2502:$CZ$2502='Field Check'!$C$54)*('Field Check'!$C$54&lt;&gt;"")+('Dvd Calendar'!$E$2502:$CZ$2502='Field Check'!$C$55)*('Field Check'!$C$55&lt;&gt;"")+('Dvd Calendar'!$E$2502:$CZ$2502='Field Check'!$C$56)*('Field Check'!$C$56&lt;&gt;"")+('Dvd Calendar'!$E$2502:$CZ$2502='Field Check'!$C$57)*('Field Check'!$C$57&lt;&gt;""))*(COUNTIF('Dvd Calendar'!$E$2504:$CZ$2504,'Dvd Calendar'!$E$2497:$CZ$2497)=0)),"")))</f>
        <v/>
      </c>
      <c r="D282" s="77">
        <f>IF(D$259="","",IF($B282="","",IFERROR(SUMIFS('Dvd Calendar'!$E$2505:$CZ$2505,'Dvd Calendar'!$E$2504:$CZ$2504,"&gt;"&amp;D$258,'Dvd Calendar'!$E$2504:$CZ$2504,"&lt;="&amp;D$259)+SUMPRODUCT(('Dvd Calendar'!$E$2497:$CZ$2497&gt;D$258)*('Dvd Calendar'!$E$2497:$CZ$2497&lt;=D$259)*'Dvd Calendar'!$E$2500:$CZ$2500*(('Dvd Calendar'!$E$2502:$CZ$2502='Field Check'!$C$53)*('Field Check'!$C$53&lt;&gt;"")+('Dvd Calendar'!$E$2502:$CZ$2502='Field Check'!$C$54)*('Field Check'!$C$54&lt;&gt;"")+('Dvd Calendar'!$E$2502:$CZ$2502='Field Check'!$C$55)*('Field Check'!$C$55&lt;&gt;"")+('Dvd Calendar'!$E$2502:$CZ$2502='Field Check'!$C$56)*('Field Check'!$C$56&lt;&gt;"")+('Dvd Calendar'!$E$2502:$CZ$2502='Field Check'!$C$57)*('Field Check'!$C$57&lt;&gt;""))*(COUNTIF('Dvd Calendar'!$E$2504:$CZ$2504,'Dvd Calendar'!$E$2497:$CZ$2497)=0)),"")))</f>
        <v/>
      </c>
      <c r="E282" s="77">
        <f>IF(E$259="","",IF($B282="","",IFERROR(SUMIFS('Dvd Calendar'!$E$2505:$CZ$2505,'Dvd Calendar'!$E$2504:$CZ$2504,"&gt;"&amp;E$258,'Dvd Calendar'!$E$2504:$CZ$2504,"&lt;="&amp;E$259)+SUMPRODUCT(('Dvd Calendar'!$E$2497:$CZ$2497&gt;E$258)*('Dvd Calendar'!$E$2497:$CZ$2497&lt;=E$259)*'Dvd Calendar'!$E$2500:$CZ$2500*(('Dvd Calendar'!$E$2502:$CZ$2502='Field Check'!$C$53)*('Field Check'!$C$53&lt;&gt;"")+('Dvd Calendar'!$E$2502:$CZ$2502='Field Check'!$C$54)*('Field Check'!$C$54&lt;&gt;"")+('Dvd Calendar'!$E$2502:$CZ$2502='Field Check'!$C$55)*('Field Check'!$C$55&lt;&gt;"")+('Dvd Calendar'!$E$2502:$CZ$2502='Field Check'!$C$56)*('Field Check'!$C$56&lt;&gt;"")+('Dvd Calendar'!$E$2502:$CZ$2502='Field Check'!$C$57)*('Field Check'!$C$57&lt;&gt;""))*(COUNTIF('Dvd Calendar'!$E$2504:$CZ$2504,'Dvd Calendar'!$E$2497:$CZ$2497)=0)),"")))</f>
        <v/>
      </c>
      <c r="F282" s="77">
        <f>IF(F$259="","",IF($B282="","",IFERROR(SUMIFS('Dvd Calendar'!$E$2505:$CZ$2505,'Dvd Calendar'!$E$2504:$CZ$2504,"&gt;"&amp;F$258,'Dvd Calendar'!$E$2504:$CZ$2504,"&lt;="&amp;F$259)+SUMPRODUCT(('Dvd Calendar'!$E$2497:$CZ$2497&gt;F$258)*('Dvd Calendar'!$E$2497:$CZ$2497&lt;=F$259)*'Dvd Calendar'!$E$2500:$CZ$2500*(('Dvd Calendar'!$E$2502:$CZ$2502='Field Check'!$C$53)*('Field Check'!$C$53&lt;&gt;"")+('Dvd Calendar'!$E$2502:$CZ$2502='Field Check'!$C$54)*('Field Check'!$C$54&lt;&gt;"")+('Dvd Calendar'!$E$2502:$CZ$2502='Field Check'!$C$55)*('Field Check'!$C$55&lt;&gt;"")+('Dvd Calendar'!$E$2502:$CZ$2502='Field Check'!$C$56)*('Field Check'!$C$56&lt;&gt;"")+('Dvd Calendar'!$E$2502:$CZ$2502='Field Check'!$C$57)*('Field Check'!$C$57&lt;&gt;""))*(COUNTIF('Dvd Calendar'!$E$2504:$CZ$2504,'Dvd Calendar'!$E$2497:$CZ$2497)=0)),"")))</f>
        <v/>
      </c>
      <c r="G282" s="77">
        <f>IF(G$259="","",IF($B282="","",IFERROR(SUMIFS('Dvd Calendar'!$E$2505:$CZ$2505,'Dvd Calendar'!$E$2504:$CZ$2504,"&gt;"&amp;G$258,'Dvd Calendar'!$E$2504:$CZ$2504,"&lt;="&amp;G$259)+SUMPRODUCT(('Dvd Calendar'!$E$2497:$CZ$2497&gt;G$258)*('Dvd Calendar'!$E$2497:$CZ$2497&lt;=G$259)*'Dvd Calendar'!$E$2500:$CZ$2500*(('Dvd Calendar'!$E$2502:$CZ$2502='Field Check'!$C$53)*('Field Check'!$C$53&lt;&gt;"")+('Dvd Calendar'!$E$2502:$CZ$2502='Field Check'!$C$54)*('Field Check'!$C$54&lt;&gt;"")+('Dvd Calendar'!$E$2502:$CZ$2502='Field Check'!$C$55)*('Field Check'!$C$55&lt;&gt;"")+('Dvd Calendar'!$E$2502:$CZ$2502='Field Check'!$C$56)*('Field Check'!$C$56&lt;&gt;"")+('Dvd Calendar'!$E$2502:$CZ$2502='Field Check'!$C$57)*('Field Check'!$C$57&lt;&gt;""))*(COUNTIF('Dvd Calendar'!$E$2504:$CZ$2504,'Dvd Calendar'!$E$2497:$CZ$2497)=0)),"")))</f>
        <v/>
      </c>
      <c r="H282" s="77">
        <f>IF(H$259="","",IF($B282="","",IFERROR(SUMIFS('Dvd Calendar'!$E$2505:$CZ$2505,'Dvd Calendar'!$E$2504:$CZ$2504,"&gt;"&amp;H$258,'Dvd Calendar'!$E$2504:$CZ$2504,"&lt;="&amp;H$259)+SUMPRODUCT(('Dvd Calendar'!$E$2497:$CZ$2497&gt;H$258)*('Dvd Calendar'!$E$2497:$CZ$2497&lt;=H$259)*'Dvd Calendar'!$E$2500:$CZ$2500*(('Dvd Calendar'!$E$2502:$CZ$2502='Field Check'!$C$53)*('Field Check'!$C$53&lt;&gt;"")+('Dvd Calendar'!$E$2502:$CZ$2502='Field Check'!$C$54)*('Field Check'!$C$54&lt;&gt;"")+('Dvd Calendar'!$E$2502:$CZ$2502='Field Check'!$C$55)*('Field Check'!$C$55&lt;&gt;"")+('Dvd Calendar'!$E$2502:$CZ$2502='Field Check'!$C$56)*('Field Check'!$C$56&lt;&gt;"")+('Dvd Calendar'!$E$2502:$CZ$2502='Field Check'!$C$57)*('Field Check'!$C$57&lt;&gt;""))*(COUNTIF('Dvd Calendar'!$E$2504:$CZ$2504,'Dvd Calendar'!$E$2497:$CZ$2497)=0)),"")))</f>
        <v/>
      </c>
      <c r="I282" s="77">
        <f>IF(I$259="","",IF($B282="","",IFERROR(SUMIFS('Dvd Calendar'!$E$2505:$CZ$2505,'Dvd Calendar'!$E$2504:$CZ$2504,"&gt;"&amp;I$258,'Dvd Calendar'!$E$2504:$CZ$2504,"&lt;="&amp;I$259)+SUMPRODUCT(('Dvd Calendar'!$E$2497:$CZ$2497&gt;I$258)*('Dvd Calendar'!$E$2497:$CZ$2497&lt;=I$259)*'Dvd Calendar'!$E$2500:$CZ$2500*(('Dvd Calendar'!$E$2502:$CZ$2502='Field Check'!$C$53)*('Field Check'!$C$53&lt;&gt;"")+('Dvd Calendar'!$E$2502:$CZ$2502='Field Check'!$C$54)*('Field Check'!$C$54&lt;&gt;"")+('Dvd Calendar'!$E$2502:$CZ$2502='Field Check'!$C$55)*('Field Check'!$C$55&lt;&gt;"")+('Dvd Calendar'!$E$2502:$CZ$2502='Field Check'!$C$56)*('Field Check'!$C$56&lt;&gt;"")+('Dvd Calendar'!$E$2502:$CZ$2502='Field Check'!$C$57)*('Field Check'!$C$57&lt;&gt;""))*(COUNTIF('Dvd Calendar'!$E$2504:$CZ$2504,'Dvd Calendar'!$E$2497:$CZ$2497)=0)),"")))</f>
        <v/>
      </c>
      <c r="J282" s="77">
        <f>IF(J$259="","",IF($B282="","",IFERROR(SUMIFS('Dvd Calendar'!$E$2505:$CZ$2505,'Dvd Calendar'!$E$2504:$CZ$2504,"&gt;"&amp;J$258,'Dvd Calendar'!$E$2504:$CZ$2504,"&lt;="&amp;J$259)+SUMPRODUCT(('Dvd Calendar'!$E$2497:$CZ$2497&gt;J$258)*('Dvd Calendar'!$E$2497:$CZ$2497&lt;=J$259)*'Dvd Calendar'!$E$2500:$CZ$2500*(('Dvd Calendar'!$E$2502:$CZ$2502='Field Check'!$C$53)*('Field Check'!$C$53&lt;&gt;"")+('Dvd Calendar'!$E$2502:$CZ$2502='Field Check'!$C$54)*('Field Check'!$C$54&lt;&gt;"")+('Dvd Calendar'!$E$2502:$CZ$2502='Field Check'!$C$55)*('Field Check'!$C$55&lt;&gt;"")+('Dvd Calendar'!$E$2502:$CZ$2502='Field Check'!$C$56)*('Field Check'!$C$56&lt;&gt;"")+('Dvd Calendar'!$E$2502:$CZ$2502='Field Check'!$C$57)*('Field Check'!$C$57&lt;&gt;""))*(COUNTIF('Dvd Calendar'!$E$2504:$CZ$2504,'Dvd Calendar'!$E$2497:$CZ$2497)=0)),"")))</f>
        <v/>
      </c>
      <c r="K282" s="77">
        <f>IF(K$259="","",IF($B282="","",IFERROR(SUMIFS('Dvd Calendar'!$E$2505:$CZ$2505,'Dvd Calendar'!$E$2504:$CZ$2504,"&gt;"&amp;K$258,'Dvd Calendar'!$E$2504:$CZ$2504,"&lt;="&amp;K$259)+SUMPRODUCT(('Dvd Calendar'!$E$2497:$CZ$2497&gt;K$258)*('Dvd Calendar'!$E$2497:$CZ$2497&lt;=K$259)*'Dvd Calendar'!$E$2500:$CZ$2500*(('Dvd Calendar'!$E$2502:$CZ$2502='Field Check'!$C$53)*('Field Check'!$C$53&lt;&gt;"")+('Dvd Calendar'!$E$2502:$CZ$2502='Field Check'!$C$54)*('Field Check'!$C$54&lt;&gt;"")+('Dvd Calendar'!$E$2502:$CZ$2502='Field Check'!$C$55)*('Field Check'!$C$55&lt;&gt;"")+('Dvd Calendar'!$E$2502:$CZ$2502='Field Check'!$C$56)*('Field Check'!$C$56&lt;&gt;"")+('Dvd Calendar'!$E$2502:$CZ$2502='Field Check'!$C$57)*('Field Check'!$C$57&lt;&gt;""))*(COUNTIF('Dvd Calendar'!$E$2504:$CZ$2504,'Dvd Calendar'!$E$2497:$CZ$2497)=0)),"")))</f>
        <v/>
      </c>
      <c r="L282" s="77">
        <f>IF(L$259="","",IF($B282="","",IFERROR(SUMIFS('Dvd Calendar'!$E$2505:$CZ$2505,'Dvd Calendar'!$E$2504:$CZ$2504,"&gt;"&amp;L$258,'Dvd Calendar'!$E$2504:$CZ$2504,"&lt;="&amp;L$259)+SUMPRODUCT(('Dvd Calendar'!$E$2497:$CZ$2497&gt;L$258)*('Dvd Calendar'!$E$2497:$CZ$2497&lt;=L$259)*'Dvd Calendar'!$E$2500:$CZ$2500*(('Dvd Calendar'!$E$2502:$CZ$2502='Field Check'!$C$53)*('Field Check'!$C$53&lt;&gt;"")+('Dvd Calendar'!$E$2502:$CZ$2502='Field Check'!$C$54)*('Field Check'!$C$54&lt;&gt;"")+('Dvd Calendar'!$E$2502:$CZ$2502='Field Check'!$C$55)*('Field Check'!$C$55&lt;&gt;"")+('Dvd Calendar'!$E$2502:$CZ$2502='Field Check'!$C$56)*('Field Check'!$C$56&lt;&gt;"")+('Dvd Calendar'!$E$2502:$CZ$2502='Field Check'!$C$57)*('Field Check'!$C$57&lt;&gt;""))*(COUNTIF('Dvd Calendar'!$E$2504:$CZ$2504,'Dvd Calendar'!$E$2497:$CZ$2497)=0)),"")))</f>
        <v/>
      </c>
      <c r="M282" s="77">
        <f>IF(M$259="","",IF($B282="","",IFERROR(SUMIFS('Dvd Calendar'!$E$2505:$CZ$2505,'Dvd Calendar'!$E$2504:$CZ$2504,"&gt;"&amp;M$258,'Dvd Calendar'!$E$2504:$CZ$2504,"&lt;="&amp;M$259)+SUMPRODUCT(('Dvd Calendar'!$E$2497:$CZ$2497&gt;M$258)*('Dvd Calendar'!$E$2497:$CZ$2497&lt;=M$259)*'Dvd Calendar'!$E$2500:$CZ$2500*(('Dvd Calendar'!$E$2502:$CZ$2502='Field Check'!$C$53)*('Field Check'!$C$53&lt;&gt;"")+('Dvd Calendar'!$E$2502:$CZ$2502='Field Check'!$C$54)*('Field Check'!$C$54&lt;&gt;"")+('Dvd Calendar'!$E$2502:$CZ$2502='Field Check'!$C$55)*('Field Check'!$C$55&lt;&gt;"")+('Dvd Calendar'!$E$2502:$CZ$2502='Field Check'!$C$56)*('Field Check'!$C$56&lt;&gt;"")+('Dvd Calendar'!$E$2502:$CZ$2502='Field Check'!$C$57)*('Field Check'!$C$57&lt;&gt;""))*(COUNTIF('Dvd Calendar'!$E$2504:$CZ$2504,'Dvd Calendar'!$E$2497:$CZ$2497)=0)),"")))</f>
        <v/>
      </c>
      <c r="N282" s="77">
        <f>IF(N$259="","",IF($B282="","",IFERROR(SUMIFS('Dvd Calendar'!$E$2505:$CZ$2505,'Dvd Calendar'!$E$2504:$CZ$2504,"&gt;"&amp;N$258,'Dvd Calendar'!$E$2504:$CZ$2504,"&lt;="&amp;N$259)+SUMPRODUCT(('Dvd Calendar'!$E$2497:$CZ$2497&gt;N$258)*('Dvd Calendar'!$E$2497:$CZ$2497&lt;=N$259)*'Dvd Calendar'!$E$2500:$CZ$2500*(('Dvd Calendar'!$E$2502:$CZ$2502='Field Check'!$C$53)*('Field Check'!$C$53&lt;&gt;"")+('Dvd Calendar'!$E$2502:$CZ$2502='Field Check'!$C$54)*('Field Check'!$C$54&lt;&gt;"")+('Dvd Calendar'!$E$2502:$CZ$2502='Field Check'!$C$55)*('Field Check'!$C$55&lt;&gt;"")+('Dvd Calendar'!$E$2502:$CZ$2502='Field Check'!$C$56)*('Field Check'!$C$56&lt;&gt;"")+('Dvd Calendar'!$E$2502:$CZ$2502='Field Check'!$C$57)*('Field Check'!$C$57&lt;&gt;""))*(COUNTIF('Dvd Calendar'!$E$2504:$CZ$2504,'Dvd Calendar'!$E$2497:$CZ$2497)=0)),"")))</f>
        <v/>
      </c>
      <c r="O282" s="77">
        <f>IF(O$259="","",IF($B282="","",IFERROR(SUMIFS('Dvd Calendar'!$E$2505:$CZ$2505,'Dvd Calendar'!$E$2504:$CZ$2504,"&gt;"&amp;O$258,'Dvd Calendar'!$E$2504:$CZ$2504,"&lt;="&amp;O$259)+SUMPRODUCT(('Dvd Calendar'!$E$2497:$CZ$2497&gt;O$258)*('Dvd Calendar'!$E$2497:$CZ$2497&lt;=O$259)*'Dvd Calendar'!$E$2500:$CZ$2500*(('Dvd Calendar'!$E$2502:$CZ$2502='Field Check'!$C$53)*('Field Check'!$C$53&lt;&gt;"")+('Dvd Calendar'!$E$2502:$CZ$2502='Field Check'!$C$54)*('Field Check'!$C$54&lt;&gt;"")+('Dvd Calendar'!$E$2502:$CZ$2502='Field Check'!$C$55)*('Field Check'!$C$55&lt;&gt;"")+('Dvd Calendar'!$E$2502:$CZ$2502='Field Check'!$C$56)*('Field Check'!$C$56&lt;&gt;"")+('Dvd Calendar'!$E$2502:$CZ$2502='Field Check'!$C$57)*('Field Check'!$C$57&lt;&gt;""))*(COUNTIF('Dvd Calendar'!$E$2504:$CZ$2504,'Dvd Calendar'!$E$2497:$CZ$2497)=0)),"")))</f>
        <v/>
      </c>
      <c r="P282" s="77">
        <f>IF(P$259="","",IF($B282="","",IFERROR(SUMIFS('Dvd Calendar'!$E$2505:$CZ$2505,'Dvd Calendar'!$E$2504:$CZ$2504,"&gt;"&amp;P$258,'Dvd Calendar'!$E$2504:$CZ$2504,"&lt;="&amp;P$259)+SUMPRODUCT(('Dvd Calendar'!$E$2497:$CZ$2497&gt;P$258)*('Dvd Calendar'!$E$2497:$CZ$2497&lt;=P$259)*'Dvd Calendar'!$E$2500:$CZ$2500*(('Dvd Calendar'!$E$2502:$CZ$2502='Field Check'!$C$53)*('Field Check'!$C$53&lt;&gt;"")+('Dvd Calendar'!$E$2502:$CZ$2502='Field Check'!$C$54)*('Field Check'!$C$54&lt;&gt;"")+('Dvd Calendar'!$E$2502:$CZ$2502='Field Check'!$C$55)*('Field Check'!$C$55&lt;&gt;"")+('Dvd Calendar'!$E$2502:$CZ$2502='Field Check'!$C$56)*('Field Check'!$C$56&lt;&gt;"")+('Dvd Calendar'!$E$2502:$CZ$2502='Field Check'!$C$57)*('Field Check'!$C$57&lt;&gt;""))*(COUNTIF('Dvd Calendar'!$E$2504:$CZ$2504,'Dvd Calendar'!$E$2497:$CZ$2497)=0)),"")))</f>
        <v/>
      </c>
      <c r="Q282" s="77">
        <f>IF(Q$259="","",IF($B282="","",IFERROR(SUMIFS('Dvd Calendar'!$E$2505:$CZ$2505,'Dvd Calendar'!$E$2504:$CZ$2504,"&gt;"&amp;Q$258,'Dvd Calendar'!$E$2504:$CZ$2504,"&lt;="&amp;Q$259)+SUMPRODUCT(('Dvd Calendar'!$E$2497:$CZ$2497&gt;Q$258)*('Dvd Calendar'!$E$2497:$CZ$2497&lt;=Q$259)*'Dvd Calendar'!$E$2500:$CZ$2500*(('Dvd Calendar'!$E$2502:$CZ$2502='Field Check'!$C$53)*('Field Check'!$C$53&lt;&gt;"")+('Dvd Calendar'!$E$2502:$CZ$2502='Field Check'!$C$54)*('Field Check'!$C$54&lt;&gt;"")+('Dvd Calendar'!$E$2502:$CZ$2502='Field Check'!$C$55)*('Field Check'!$C$55&lt;&gt;"")+('Dvd Calendar'!$E$2502:$CZ$2502='Field Check'!$C$56)*('Field Check'!$C$56&lt;&gt;"")+('Dvd Calendar'!$E$2502:$CZ$2502='Field Check'!$C$57)*('Field Check'!$C$57&lt;&gt;""))*(COUNTIF('Dvd Calendar'!$E$2504:$CZ$2504,'Dvd Calendar'!$E$2497:$CZ$2497)=0)),"")))</f>
        <v/>
      </c>
      <c r="R282" s="77">
        <f>IF(R$259="","",IF($B282="","",IFERROR(SUMIFS('Dvd Calendar'!$E$2505:$CZ$2505,'Dvd Calendar'!$E$2504:$CZ$2504,"&gt;"&amp;R$258,'Dvd Calendar'!$E$2504:$CZ$2504,"&lt;="&amp;R$259)+SUMPRODUCT(('Dvd Calendar'!$E$2497:$CZ$2497&gt;R$258)*('Dvd Calendar'!$E$2497:$CZ$2497&lt;=R$259)*'Dvd Calendar'!$E$2500:$CZ$2500*(('Dvd Calendar'!$E$2502:$CZ$2502='Field Check'!$C$53)*('Field Check'!$C$53&lt;&gt;"")+('Dvd Calendar'!$E$2502:$CZ$2502='Field Check'!$C$54)*('Field Check'!$C$54&lt;&gt;"")+('Dvd Calendar'!$E$2502:$CZ$2502='Field Check'!$C$55)*('Field Check'!$C$55&lt;&gt;"")+('Dvd Calendar'!$E$2502:$CZ$2502='Field Check'!$C$56)*('Field Check'!$C$56&lt;&gt;"")+('Dvd Calendar'!$E$2502:$CZ$2502='Field Check'!$C$57)*('Field Check'!$C$57&lt;&gt;""))*(COUNTIF('Dvd Calendar'!$E$2504:$CZ$2504,'Dvd Calendar'!$E$2497:$CZ$2497)=0)),"")))</f>
        <v/>
      </c>
    </row>
    <row r="283">
      <c r="B283" s="126">
        <f>IF(MXAU!$C$28="","",MXAU!$C$28)</f>
        <v/>
      </c>
      <c r="C283" s="77">
        <f>IF(C$259="","",IF($B283="","",IFERROR(SUMIFS('Dvd Calendar'!$E$2516:$CZ$2516,'Dvd Calendar'!$E$2515:$CZ$2515,"&gt;"&amp;C$258,'Dvd Calendar'!$E$2515:$CZ$2515,"&lt;="&amp;C$259)+SUMPRODUCT(('Dvd Calendar'!$E$2508:$CZ$2508&gt;C$258)*('Dvd Calendar'!$E$2508:$CZ$2508&lt;=C$259)*'Dvd Calendar'!$E$2511:$CZ$2511*(('Dvd Calendar'!$E$2513:$CZ$2513='Field Check'!$C$53)*('Field Check'!$C$53&lt;&gt;"")+('Dvd Calendar'!$E$2513:$CZ$2513='Field Check'!$C$54)*('Field Check'!$C$54&lt;&gt;"")+('Dvd Calendar'!$E$2513:$CZ$2513='Field Check'!$C$55)*('Field Check'!$C$55&lt;&gt;"")+('Dvd Calendar'!$E$2513:$CZ$2513='Field Check'!$C$56)*('Field Check'!$C$56&lt;&gt;"")+('Dvd Calendar'!$E$2513:$CZ$2513='Field Check'!$C$57)*('Field Check'!$C$57&lt;&gt;""))*(COUNTIF('Dvd Calendar'!$E$2515:$CZ$2515,'Dvd Calendar'!$E$2508:$CZ$2508)=0)),"")))</f>
        <v/>
      </c>
      <c r="D283" s="77">
        <f>IF(D$259="","",IF($B283="","",IFERROR(SUMIFS('Dvd Calendar'!$E$2516:$CZ$2516,'Dvd Calendar'!$E$2515:$CZ$2515,"&gt;"&amp;D$258,'Dvd Calendar'!$E$2515:$CZ$2515,"&lt;="&amp;D$259)+SUMPRODUCT(('Dvd Calendar'!$E$2508:$CZ$2508&gt;D$258)*('Dvd Calendar'!$E$2508:$CZ$2508&lt;=D$259)*'Dvd Calendar'!$E$2511:$CZ$2511*(('Dvd Calendar'!$E$2513:$CZ$2513='Field Check'!$C$53)*('Field Check'!$C$53&lt;&gt;"")+('Dvd Calendar'!$E$2513:$CZ$2513='Field Check'!$C$54)*('Field Check'!$C$54&lt;&gt;"")+('Dvd Calendar'!$E$2513:$CZ$2513='Field Check'!$C$55)*('Field Check'!$C$55&lt;&gt;"")+('Dvd Calendar'!$E$2513:$CZ$2513='Field Check'!$C$56)*('Field Check'!$C$56&lt;&gt;"")+('Dvd Calendar'!$E$2513:$CZ$2513='Field Check'!$C$57)*('Field Check'!$C$57&lt;&gt;""))*(COUNTIF('Dvd Calendar'!$E$2515:$CZ$2515,'Dvd Calendar'!$E$2508:$CZ$2508)=0)),"")))</f>
        <v/>
      </c>
      <c r="E283" s="77">
        <f>IF(E$259="","",IF($B283="","",IFERROR(SUMIFS('Dvd Calendar'!$E$2516:$CZ$2516,'Dvd Calendar'!$E$2515:$CZ$2515,"&gt;"&amp;E$258,'Dvd Calendar'!$E$2515:$CZ$2515,"&lt;="&amp;E$259)+SUMPRODUCT(('Dvd Calendar'!$E$2508:$CZ$2508&gt;E$258)*('Dvd Calendar'!$E$2508:$CZ$2508&lt;=E$259)*'Dvd Calendar'!$E$2511:$CZ$2511*(('Dvd Calendar'!$E$2513:$CZ$2513='Field Check'!$C$53)*('Field Check'!$C$53&lt;&gt;"")+('Dvd Calendar'!$E$2513:$CZ$2513='Field Check'!$C$54)*('Field Check'!$C$54&lt;&gt;"")+('Dvd Calendar'!$E$2513:$CZ$2513='Field Check'!$C$55)*('Field Check'!$C$55&lt;&gt;"")+('Dvd Calendar'!$E$2513:$CZ$2513='Field Check'!$C$56)*('Field Check'!$C$56&lt;&gt;"")+('Dvd Calendar'!$E$2513:$CZ$2513='Field Check'!$C$57)*('Field Check'!$C$57&lt;&gt;""))*(COUNTIF('Dvd Calendar'!$E$2515:$CZ$2515,'Dvd Calendar'!$E$2508:$CZ$2508)=0)),"")))</f>
        <v/>
      </c>
      <c r="F283" s="77">
        <f>IF(F$259="","",IF($B283="","",IFERROR(SUMIFS('Dvd Calendar'!$E$2516:$CZ$2516,'Dvd Calendar'!$E$2515:$CZ$2515,"&gt;"&amp;F$258,'Dvd Calendar'!$E$2515:$CZ$2515,"&lt;="&amp;F$259)+SUMPRODUCT(('Dvd Calendar'!$E$2508:$CZ$2508&gt;F$258)*('Dvd Calendar'!$E$2508:$CZ$2508&lt;=F$259)*'Dvd Calendar'!$E$2511:$CZ$2511*(('Dvd Calendar'!$E$2513:$CZ$2513='Field Check'!$C$53)*('Field Check'!$C$53&lt;&gt;"")+('Dvd Calendar'!$E$2513:$CZ$2513='Field Check'!$C$54)*('Field Check'!$C$54&lt;&gt;"")+('Dvd Calendar'!$E$2513:$CZ$2513='Field Check'!$C$55)*('Field Check'!$C$55&lt;&gt;"")+('Dvd Calendar'!$E$2513:$CZ$2513='Field Check'!$C$56)*('Field Check'!$C$56&lt;&gt;"")+('Dvd Calendar'!$E$2513:$CZ$2513='Field Check'!$C$57)*('Field Check'!$C$57&lt;&gt;""))*(COUNTIF('Dvd Calendar'!$E$2515:$CZ$2515,'Dvd Calendar'!$E$2508:$CZ$2508)=0)),"")))</f>
        <v/>
      </c>
      <c r="G283" s="77">
        <f>IF(G$259="","",IF($B283="","",IFERROR(SUMIFS('Dvd Calendar'!$E$2516:$CZ$2516,'Dvd Calendar'!$E$2515:$CZ$2515,"&gt;"&amp;G$258,'Dvd Calendar'!$E$2515:$CZ$2515,"&lt;="&amp;G$259)+SUMPRODUCT(('Dvd Calendar'!$E$2508:$CZ$2508&gt;G$258)*('Dvd Calendar'!$E$2508:$CZ$2508&lt;=G$259)*'Dvd Calendar'!$E$2511:$CZ$2511*(('Dvd Calendar'!$E$2513:$CZ$2513='Field Check'!$C$53)*('Field Check'!$C$53&lt;&gt;"")+('Dvd Calendar'!$E$2513:$CZ$2513='Field Check'!$C$54)*('Field Check'!$C$54&lt;&gt;"")+('Dvd Calendar'!$E$2513:$CZ$2513='Field Check'!$C$55)*('Field Check'!$C$55&lt;&gt;"")+('Dvd Calendar'!$E$2513:$CZ$2513='Field Check'!$C$56)*('Field Check'!$C$56&lt;&gt;"")+('Dvd Calendar'!$E$2513:$CZ$2513='Field Check'!$C$57)*('Field Check'!$C$57&lt;&gt;""))*(COUNTIF('Dvd Calendar'!$E$2515:$CZ$2515,'Dvd Calendar'!$E$2508:$CZ$2508)=0)),"")))</f>
        <v/>
      </c>
      <c r="H283" s="77">
        <f>IF(H$259="","",IF($B283="","",IFERROR(SUMIFS('Dvd Calendar'!$E$2516:$CZ$2516,'Dvd Calendar'!$E$2515:$CZ$2515,"&gt;"&amp;H$258,'Dvd Calendar'!$E$2515:$CZ$2515,"&lt;="&amp;H$259)+SUMPRODUCT(('Dvd Calendar'!$E$2508:$CZ$2508&gt;H$258)*('Dvd Calendar'!$E$2508:$CZ$2508&lt;=H$259)*'Dvd Calendar'!$E$2511:$CZ$2511*(('Dvd Calendar'!$E$2513:$CZ$2513='Field Check'!$C$53)*('Field Check'!$C$53&lt;&gt;"")+('Dvd Calendar'!$E$2513:$CZ$2513='Field Check'!$C$54)*('Field Check'!$C$54&lt;&gt;"")+('Dvd Calendar'!$E$2513:$CZ$2513='Field Check'!$C$55)*('Field Check'!$C$55&lt;&gt;"")+('Dvd Calendar'!$E$2513:$CZ$2513='Field Check'!$C$56)*('Field Check'!$C$56&lt;&gt;"")+('Dvd Calendar'!$E$2513:$CZ$2513='Field Check'!$C$57)*('Field Check'!$C$57&lt;&gt;""))*(COUNTIF('Dvd Calendar'!$E$2515:$CZ$2515,'Dvd Calendar'!$E$2508:$CZ$2508)=0)),"")))</f>
        <v/>
      </c>
      <c r="I283" s="77">
        <f>IF(I$259="","",IF($B283="","",IFERROR(SUMIFS('Dvd Calendar'!$E$2516:$CZ$2516,'Dvd Calendar'!$E$2515:$CZ$2515,"&gt;"&amp;I$258,'Dvd Calendar'!$E$2515:$CZ$2515,"&lt;="&amp;I$259)+SUMPRODUCT(('Dvd Calendar'!$E$2508:$CZ$2508&gt;I$258)*('Dvd Calendar'!$E$2508:$CZ$2508&lt;=I$259)*'Dvd Calendar'!$E$2511:$CZ$2511*(('Dvd Calendar'!$E$2513:$CZ$2513='Field Check'!$C$53)*('Field Check'!$C$53&lt;&gt;"")+('Dvd Calendar'!$E$2513:$CZ$2513='Field Check'!$C$54)*('Field Check'!$C$54&lt;&gt;"")+('Dvd Calendar'!$E$2513:$CZ$2513='Field Check'!$C$55)*('Field Check'!$C$55&lt;&gt;"")+('Dvd Calendar'!$E$2513:$CZ$2513='Field Check'!$C$56)*('Field Check'!$C$56&lt;&gt;"")+('Dvd Calendar'!$E$2513:$CZ$2513='Field Check'!$C$57)*('Field Check'!$C$57&lt;&gt;""))*(COUNTIF('Dvd Calendar'!$E$2515:$CZ$2515,'Dvd Calendar'!$E$2508:$CZ$2508)=0)),"")))</f>
        <v/>
      </c>
      <c r="J283" s="77">
        <f>IF(J$259="","",IF($B283="","",IFERROR(SUMIFS('Dvd Calendar'!$E$2516:$CZ$2516,'Dvd Calendar'!$E$2515:$CZ$2515,"&gt;"&amp;J$258,'Dvd Calendar'!$E$2515:$CZ$2515,"&lt;="&amp;J$259)+SUMPRODUCT(('Dvd Calendar'!$E$2508:$CZ$2508&gt;J$258)*('Dvd Calendar'!$E$2508:$CZ$2508&lt;=J$259)*'Dvd Calendar'!$E$2511:$CZ$2511*(('Dvd Calendar'!$E$2513:$CZ$2513='Field Check'!$C$53)*('Field Check'!$C$53&lt;&gt;"")+('Dvd Calendar'!$E$2513:$CZ$2513='Field Check'!$C$54)*('Field Check'!$C$54&lt;&gt;"")+('Dvd Calendar'!$E$2513:$CZ$2513='Field Check'!$C$55)*('Field Check'!$C$55&lt;&gt;"")+('Dvd Calendar'!$E$2513:$CZ$2513='Field Check'!$C$56)*('Field Check'!$C$56&lt;&gt;"")+('Dvd Calendar'!$E$2513:$CZ$2513='Field Check'!$C$57)*('Field Check'!$C$57&lt;&gt;""))*(COUNTIF('Dvd Calendar'!$E$2515:$CZ$2515,'Dvd Calendar'!$E$2508:$CZ$2508)=0)),"")))</f>
        <v/>
      </c>
      <c r="K283" s="77">
        <f>IF(K$259="","",IF($B283="","",IFERROR(SUMIFS('Dvd Calendar'!$E$2516:$CZ$2516,'Dvd Calendar'!$E$2515:$CZ$2515,"&gt;"&amp;K$258,'Dvd Calendar'!$E$2515:$CZ$2515,"&lt;="&amp;K$259)+SUMPRODUCT(('Dvd Calendar'!$E$2508:$CZ$2508&gt;K$258)*('Dvd Calendar'!$E$2508:$CZ$2508&lt;=K$259)*'Dvd Calendar'!$E$2511:$CZ$2511*(('Dvd Calendar'!$E$2513:$CZ$2513='Field Check'!$C$53)*('Field Check'!$C$53&lt;&gt;"")+('Dvd Calendar'!$E$2513:$CZ$2513='Field Check'!$C$54)*('Field Check'!$C$54&lt;&gt;"")+('Dvd Calendar'!$E$2513:$CZ$2513='Field Check'!$C$55)*('Field Check'!$C$55&lt;&gt;"")+('Dvd Calendar'!$E$2513:$CZ$2513='Field Check'!$C$56)*('Field Check'!$C$56&lt;&gt;"")+('Dvd Calendar'!$E$2513:$CZ$2513='Field Check'!$C$57)*('Field Check'!$C$57&lt;&gt;""))*(COUNTIF('Dvd Calendar'!$E$2515:$CZ$2515,'Dvd Calendar'!$E$2508:$CZ$2508)=0)),"")))</f>
        <v/>
      </c>
      <c r="L283" s="77">
        <f>IF(L$259="","",IF($B283="","",IFERROR(SUMIFS('Dvd Calendar'!$E$2516:$CZ$2516,'Dvd Calendar'!$E$2515:$CZ$2515,"&gt;"&amp;L$258,'Dvd Calendar'!$E$2515:$CZ$2515,"&lt;="&amp;L$259)+SUMPRODUCT(('Dvd Calendar'!$E$2508:$CZ$2508&gt;L$258)*('Dvd Calendar'!$E$2508:$CZ$2508&lt;=L$259)*'Dvd Calendar'!$E$2511:$CZ$2511*(('Dvd Calendar'!$E$2513:$CZ$2513='Field Check'!$C$53)*('Field Check'!$C$53&lt;&gt;"")+('Dvd Calendar'!$E$2513:$CZ$2513='Field Check'!$C$54)*('Field Check'!$C$54&lt;&gt;"")+('Dvd Calendar'!$E$2513:$CZ$2513='Field Check'!$C$55)*('Field Check'!$C$55&lt;&gt;"")+('Dvd Calendar'!$E$2513:$CZ$2513='Field Check'!$C$56)*('Field Check'!$C$56&lt;&gt;"")+('Dvd Calendar'!$E$2513:$CZ$2513='Field Check'!$C$57)*('Field Check'!$C$57&lt;&gt;""))*(COUNTIF('Dvd Calendar'!$E$2515:$CZ$2515,'Dvd Calendar'!$E$2508:$CZ$2508)=0)),"")))</f>
        <v/>
      </c>
      <c r="M283" s="77">
        <f>IF(M$259="","",IF($B283="","",IFERROR(SUMIFS('Dvd Calendar'!$E$2516:$CZ$2516,'Dvd Calendar'!$E$2515:$CZ$2515,"&gt;"&amp;M$258,'Dvd Calendar'!$E$2515:$CZ$2515,"&lt;="&amp;M$259)+SUMPRODUCT(('Dvd Calendar'!$E$2508:$CZ$2508&gt;M$258)*('Dvd Calendar'!$E$2508:$CZ$2508&lt;=M$259)*'Dvd Calendar'!$E$2511:$CZ$2511*(('Dvd Calendar'!$E$2513:$CZ$2513='Field Check'!$C$53)*('Field Check'!$C$53&lt;&gt;"")+('Dvd Calendar'!$E$2513:$CZ$2513='Field Check'!$C$54)*('Field Check'!$C$54&lt;&gt;"")+('Dvd Calendar'!$E$2513:$CZ$2513='Field Check'!$C$55)*('Field Check'!$C$55&lt;&gt;"")+('Dvd Calendar'!$E$2513:$CZ$2513='Field Check'!$C$56)*('Field Check'!$C$56&lt;&gt;"")+('Dvd Calendar'!$E$2513:$CZ$2513='Field Check'!$C$57)*('Field Check'!$C$57&lt;&gt;""))*(COUNTIF('Dvd Calendar'!$E$2515:$CZ$2515,'Dvd Calendar'!$E$2508:$CZ$2508)=0)),"")))</f>
        <v/>
      </c>
      <c r="N283" s="77">
        <f>IF(N$259="","",IF($B283="","",IFERROR(SUMIFS('Dvd Calendar'!$E$2516:$CZ$2516,'Dvd Calendar'!$E$2515:$CZ$2515,"&gt;"&amp;N$258,'Dvd Calendar'!$E$2515:$CZ$2515,"&lt;="&amp;N$259)+SUMPRODUCT(('Dvd Calendar'!$E$2508:$CZ$2508&gt;N$258)*('Dvd Calendar'!$E$2508:$CZ$2508&lt;=N$259)*'Dvd Calendar'!$E$2511:$CZ$2511*(('Dvd Calendar'!$E$2513:$CZ$2513='Field Check'!$C$53)*('Field Check'!$C$53&lt;&gt;"")+('Dvd Calendar'!$E$2513:$CZ$2513='Field Check'!$C$54)*('Field Check'!$C$54&lt;&gt;"")+('Dvd Calendar'!$E$2513:$CZ$2513='Field Check'!$C$55)*('Field Check'!$C$55&lt;&gt;"")+('Dvd Calendar'!$E$2513:$CZ$2513='Field Check'!$C$56)*('Field Check'!$C$56&lt;&gt;"")+('Dvd Calendar'!$E$2513:$CZ$2513='Field Check'!$C$57)*('Field Check'!$C$57&lt;&gt;""))*(COUNTIF('Dvd Calendar'!$E$2515:$CZ$2515,'Dvd Calendar'!$E$2508:$CZ$2508)=0)),"")))</f>
        <v/>
      </c>
      <c r="O283" s="77">
        <f>IF(O$259="","",IF($B283="","",IFERROR(SUMIFS('Dvd Calendar'!$E$2516:$CZ$2516,'Dvd Calendar'!$E$2515:$CZ$2515,"&gt;"&amp;O$258,'Dvd Calendar'!$E$2515:$CZ$2515,"&lt;="&amp;O$259)+SUMPRODUCT(('Dvd Calendar'!$E$2508:$CZ$2508&gt;O$258)*('Dvd Calendar'!$E$2508:$CZ$2508&lt;=O$259)*'Dvd Calendar'!$E$2511:$CZ$2511*(('Dvd Calendar'!$E$2513:$CZ$2513='Field Check'!$C$53)*('Field Check'!$C$53&lt;&gt;"")+('Dvd Calendar'!$E$2513:$CZ$2513='Field Check'!$C$54)*('Field Check'!$C$54&lt;&gt;"")+('Dvd Calendar'!$E$2513:$CZ$2513='Field Check'!$C$55)*('Field Check'!$C$55&lt;&gt;"")+('Dvd Calendar'!$E$2513:$CZ$2513='Field Check'!$C$56)*('Field Check'!$C$56&lt;&gt;"")+('Dvd Calendar'!$E$2513:$CZ$2513='Field Check'!$C$57)*('Field Check'!$C$57&lt;&gt;""))*(COUNTIF('Dvd Calendar'!$E$2515:$CZ$2515,'Dvd Calendar'!$E$2508:$CZ$2508)=0)),"")))</f>
        <v/>
      </c>
      <c r="P283" s="77">
        <f>IF(P$259="","",IF($B283="","",IFERROR(SUMIFS('Dvd Calendar'!$E$2516:$CZ$2516,'Dvd Calendar'!$E$2515:$CZ$2515,"&gt;"&amp;P$258,'Dvd Calendar'!$E$2515:$CZ$2515,"&lt;="&amp;P$259)+SUMPRODUCT(('Dvd Calendar'!$E$2508:$CZ$2508&gt;P$258)*('Dvd Calendar'!$E$2508:$CZ$2508&lt;=P$259)*'Dvd Calendar'!$E$2511:$CZ$2511*(('Dvd Calendar'!$E$2513:$CZ$2513='Field Check'!$C$53)*('Field Check'!$C$53&lt;&gt;"")+('Dvd Calendar'!$E$2513:$CZ$2513='Field Check'!$C$54)*('Field Check'!$C$54&lt;&gt;"")+('Dvd Calendar'!$E$2513:$CZ$2513='Field Check'!$C$55)*('Field Check'!$C$55&lt;&gt;"")+('Dvd Calendar'!$E$2513:$CZ$2513='Field Check'!$C$56)*('Field Check'!$C$56&lt;&gt;"")+('Dvd Calendar'!$E$2513:$CZ$2513='Field Check'!$C$57)*('Field Check'!$C$57&lt;&gt;""))*(COUNTIF('Dvd Calendar'!$E$2515:$CZ$2515,'Dvd Calendar'!$E$2508:$CZ$2508)=0)),"")))</f>
        <v/>
      </c>
      <c r="Q283" s="77">
        <f>IF(Q$259="","",IF($B283="","",IFERROR(SUMIFS('Dvd Calendar'!$E$2516:$CZ$2516,'Dvd Calendar'!$E$2515:$CZ$2515,"&gt;"&amp;Q$258,'Dvd Calendar'!$E$2515:$CZ$2515,"&lt;="&amp;Q$259)+SUMPRODUCT(('Dvd Calendar'!$E$2508:$CZ$2508&gt;Q$258)*('Dvd Calendar'!$E$2508:$CZ$2508&lt;=Q$259)*'Dvd Calendar'!$E$2511:$CZ$2511*(('Dvd Calendar'!$E$2513:$CZ$2513='Field Check'!$C$53)*('Field Check'!$C$53&lt;&gt;"")+('Dvd Calendar'!$E$2513:$CZ$2513='Field Check'!$C$54)*('Field Check'!$C$54&lt;&gt;"")+('Dvd Calendar'!$E$2513:$CZ$2513='Field Check'!$C$55)*('Field Check'!$C$55&lt;&gt;"")+('Dvd Calendar'!$E$2513:$CZ$2513='Field Check'!$C$56)*('Field Check'!$C$56&lt;&gt;"")+('Dvd Calendar'!$E$2513:$CZ$2513='Field Check'!$C$57)*('Field Check'!$C$57&lt;&gt;""))*(COUNTIF('Dvd Calendar'!$E$2515:$CZ$2515,'Dvd Calendar'!$E$2508:$CZ$2508)=0)),"")))</f>
        <v/>
      </c>
      <c r="R283" s="77">
        <f>IF(R$259="","",IF($B283="","",IFERROR(SUMIFS('Dvd Calendar'!$E$2516:$CZ$2516,'Dvd Calendar'!$E$2515:$CZ$2515,"&gt;"&amp;R$258,'Dvd Calendar'!$E$2515:$CZ$2515,"&lt;="&amp;R$259)+SUMPRODUCT(('Dvd Calendar'!$E$2508:$CZ$2508&gt;R$258)*('Dvd Calendar'!$E$2508:$CZ$2508&lt;=R$259)*'Dvd Calendar'!$E$2511:$CZ$2511*(('Dvd Calendar'!$E$2513:$CZ$2513='Field Check'!$C$53)*('Field Check'!$C$53&lt;&gt;"")+('Dvd Calendar'!$E$2513:$CZ$2513='Field Check'!$C$54)*('Field Check'!$C$54&lt;&gt;"")+('Dvd Calendar'!$E$2513:$CZ$2513='Field Check'!$C$55)*('Field Check'!$C$55&lt;&gt;"")+('Dvd Calendar'!$E$2513:$CZ$2513='Field Check'!$C$56)*('Field Check'!$C$56&lt;&gt;"")+('Dvd Calendar'!$E$2513:$CZ$2513='Field Check'!$C$57)*('Field Check'!$C$57&lt;&gt;""))*(COUNTIF('Dvd Calendar'!$E$2515:$CZ$2515,'Dvd Calendar'!$E$2508:$CZ$2508)=0)),"")))</f>
        <v/>
      </c>
    </row>
    <row r="284">
      <c r="B284" s="126">
        <f>IF(MXAU!$C$29="","",MXAU!$C$29)</f>
        <v/>
      </c>
      <c r="C284" s="77">
        <f>IF(C$259="","",IF($B284="","",IFERROR(SUMIFS('Dvd Calendar'!$E$2527:$CZ$2527,'Dvd Calendar'!$E$2526:$CZ$2526,"&gt;"&amp;C$258,'Dvd Calendar'!$E$2526:$CZ$2526,"&lt;="&amp;C$259)+SUMPRODUCT(('Dvd Calendar'!$E$2519:$CZ$2519&gt;C$258)*('Dvd Calendar'!$E$2519:$CZ$2519&lt;=C$259)*'Dvd Calendar'!$E$2522:$CZ$2522*(('Dvd Calendar'!$E$2524:$CZ$2524='Field Check'!$C$53)*('Field Check'!$C$53&lt;&gt;"")+('Dvd Calendar'!$E$2524:$CZ$2524='Field Check'!$C$54)*('Field Check'!$C$54&lt;&gt;"")+('Dvd Calendar'!$E$2524:$CZ$2524='Field Check'!$C$55)*('Field Check'!$C$55&lt;&gt;"")+('Dvd Calendar'!$E$2524:$CZ$2524='Field Check'!$C$56)*('Field Check'!$C$56&lt;&gt;"")+('Dvd Calendar'!$E$2524:$CZ$2524='Field Check'!$C$57)*('Field Check'!$C$57&lt;&gt;""))*(COUNTIF('Dvd Calendar'!$E$2526:$CZ$2526,'Dvd Calendar'!$E$2519:$CZ$2519)=0)),"")))</f>
        <v/>
      </c>
      <c r="D284" s="77">
        <f>IF(D$259="","",IF($B284="","",IFERROR(SUMIFS('Dvd Calendar'!$E$2527:$CZ$2527,'Dvd Calendar'!$E$2526:$CZ$2526,"&gt;"&amp;D$258,'Dvd Calendar'!$E$2526:$CZ$2526,"&lt;="&amp;D$259)+SUMPRODUCT(('Dvd Calendar'!$E$2519:$CZ$2519&gt;D$258)*('Dvd Calendar'!$E$2519:$CZ$2519&lt;=D$259)*'Dvd Calendar'!$E$2522:$CZ$2522*(('Dvd Calendar'!$E$2524:$CZ$2524='Field Check'!$C$53)*('Field Check'!$C$53&lt;&gt;"")+('Dvd Calendar'!$E$2524:$CZ$2524='Field Check'!$C$54)*('Field Check'!$C$54&lt;&gt;"")+('Dvd Calendar'!$E$2524:$CZ$2524='Field Check'!$C$55)*('Field Check'!$C$55&lt;&gt;"")+('Dvd Calendar'!$E$2524:$CZ$2524='Field Check'!$C$56)*('Field Check'!$C$56&lt;&gt;"")+('Dvd Calendar'!$E$2524:$CZ$2524='Field Check'!$C$57)*('Field Check'!$C$57&lt;&gt;""))*(COUNTIF('Dvd Calendar'!$E$2526:$CZ$2526,'Dvd Calendar'!$E$2519:$CZ$2519)=0)),"")))</f>
        <v/>
      </c>
      <c r="E284" s="77">
        <f>IF(E$259="","",IF($B284="","",IFERROR(SUMIFS('Dvd Calendar'!$E$2527:$CZ$2527,'Dvd Calendar'!$E$2526:$CZ$2526,"&gt;"&amp;E$258,'Dvd Calendar'!$E$2526:$CZ$2526,"&lt;="&amp;E$259)+SUMPRODUCT(('Dvd Calendar'!$E$2519:$CZ$2519&gt;E$258)*('Dvd Calendar'!$E$2519:$CZ$2519&lt;=E$259)*'Dvd Calendar'!$E$2522:$CZ$2522*(('Dvd Calendar'!$E$2524:$CZ$2524='Field Check'!$C$53)*('Field Check'!$C$53&lt;&gt;"")+('Dvd Calendar'!$E$2524:$CZ$2524='Field Check'!$C$54)*('Field Check'!$C$54&lt;&gt;"")+('Dvd Calendar'!$E$2524:$CZ$2524='Field Check'!$C$55)*('Field Check'!$C$55&lt;&gt;"")+('Dvd Calendar'!$E$2524:$CZ$2524='Field Check'!$C$56)*('Field Check'!$C$56&lt;&gt;"")+('Dvd Calendar'!$E$2524:$CZ$2524='Field Check'!$C$57)*('Field Check'!$C$57&lt;&gt;""))*(COUNTIF('Dvd Calendar'!$E$2526:$CZ$2526,'Dvd Calendar'!$E$2519:$CZ$2519)=0)),"")))</f>
        <v/>
      </c>
      <c r="F284" s="77">
        <f>IF(F$259="","",IF($B284="","",IFERROR(SUMIFS('Dvd Calendar'!$E$2527:$CZ$2527,'Dvd Calendar'!$E$2526:$CZ$2526,"&gt;"&amp;F$258,'Dvd Calendar'!$E$2526:$CZ$2526,"&lt;="&amp;F$259)+SUMPRODUCT(('Dvd Calendar'!$E$2519:$CZ$2519&gt;F$258)*('Dvd Calendar'!$E$2519:$CZ$2519&lt;=F$259)*'Dvd Calendar'!$E$2522:$CZ$2522*(('Dvd Calendar'!$E$2524:$CZ$2524='Field Check'!$C$53)*('Field Check'!$C$53&lt;&gt;"")+('Dvd Calendar'!$E$2524:$CZ$2524='Field Check'!$C$54)*('Field Check'!$C$54&lt;&gt;"")+('Dvd Calendar'!$E$2524:$CZ$2524='Field Check'!$C$55)*('Field Check'!$C$55&lt;&gt;"")+('Dvd Calendar'!$E$2524:$CZ$2524='Field Check'!$C$56)*('Field Check'!$C$56&lt;&gt;"")+('Dvd Calendar'!$E$2524:$CZ$2524='Field Check'!$C$57)*('Field Check'!$C$57&lt;&gt;""))*(COUNTIF('Dvd Calendar'!$E$2526:$CZ$2526,'Dvd Calendar'!$E$2519:$CZ$2519)=0)),"")))</f>
        <v/>
      </c>
      <c r="G284" s="77">
        <f>IF(G$259="","",IF($B284="","",IFERROR(SUMIFS('Dvd Calendar'!$E$2527:$CZ$2527,'Dvd Calendar'!$E$2526:$CZ$2526,"&gt;"&amp;G$258,'Dvd Calendar'!$E$2526:$CZ$2526,"&lt;="&amp;G$259)+SUMPRODUCT(('Dvd Calendar'!$E$2519:$CZ$2519&gt;G$258)*('Dvd Calendar'!$E$2519:$CZ$2519&lt;=G$259)*'Dvd Calendar'!$E$2522:$CZ$2522*(('Dvd Calendar'!$E$2524:$CZ$2524='Field Check'!$C$53)*('Field Check'!$C$53&lt;&gt;"")+('Dvd Calendar'!$E$2524:$CZ$2524='Field Check'!$C$54)*('Field Check'!$C$54&lt;&gt;"")+('Dvd Calendar'!$E$2524:$CZ$2524='Field Check'!$C$55)*('Field Check'!$C$55&lt;&gt;"")+('Dvd Calendar'!$E$2524:$CZ$2524='Field Check'!$C$56)*('Field Check'!$C$56&lt;&gt;"")+('Dvd Calendar'!$E$2524:$CZ$2524='Field Check'!$C$57)*('Field Check'!$C$57&lt;&gt;""))*(COUNTIF('Dvd Calendar'!$E$2526:$CZ$2526,'Dvd Calendar'!$E$2519:$CZ$2519)=0)),"")))</f>
        <v/>
      </c>
      <c r="H284" s="77">
        <f>IF(H$259="","",IF($B284="","",IFERROR(SUMIFS('Dvd Calendar'!$E$2527:$CZ$2527,'Dvd Calendar'!$E$2526:$CZ$2526,"&gt;"&amp;H$258,'Dvd Calendar'!$E$2526:$CZ$2526,"&lt;="&amp;H$259)+SUMPRODUCT(('Dvd Calendar'!$E$2519:$CZ$2519&gt;H$258)*('Dvd Calendar'!$E$2519:$CZ$2519&lt;=H$259)*'Dvd Calendar'!$E$2522:$CZ$2522*(('Dvd Calendar'!$E$2524:$CZ$2524='Field Check'!$C$53)*('Field Check'!$C$53&lt;&gt;"")+('Dvd Calendar'!$E$2524:$CZ$2524='Field Check'!$C$54)*('Field Check'!$C$54&lt;&gt;"")+('Dvd Calendar'!$E$2524:$CZ$2524='Field Check'!$C$55)*('Field Check'!$C$55&lt;&gt;"")+('Dvd Calendar'!$E$2524:$CZ$2524='Field Check'!$C$56)*('Field Check'!$C$56&lt;&gt;"")+('Dvd Calendar'!$E$2524:$CZ$2524='Field Check'!$C$57)*('Field Check'!$C$57&lt;&gt;""))*(COUNTIF('Dvd Calendar'!$E$2526:$CZ$2526,'Dvd Calendar'!$E$2519:$CZ$2519)=0)),"")))</f>
        <v/>
      </c>
      <c r="I284" s="77">
        <f>IF(I$259="","",IF($B284="","",IFERROR(SUMIFS('Dvd Calendar'!$E$2527:$CZ$2527,'Dvd Calendar'!$E$2526:$CZ$2526,"&gt;"&amp;I$258,'Dvd Calendar'!$E$2526:$CZ$2526,"&lt;="&amp;I$259)+SUMPRODUCT(('Dvd Calendar'!$E$2519:$CZ$2519&gt;I$258)*('Dvd Calendar'!$E$2519:$CZ$2519&lt;=I$259)*'Dvd Calendar'!$E$2522:$CZ$2522*(('Dvd Calendar'!$E$2524:$CZ$2524='Field Check'!$C$53)*('Field Check'!$C$53&lt;&gt;"")+('Dvd Calendar'!$E$2524:$CZ$2524='Field Check'!$C$54)*('Field Check'!$C$54&lt;&gt;"")+('Dvd Calendar'!$E$2524:$CZ$2524='Field Check'!$C$55)*('Field Check'!$C$55&lt;&gt;"")+('Dvd Calendar'!$E$2524:$CZ$2524='Field Check'!$C$56)*('Field Check'!$C$56&lt;&gt;"")+('Dvd Calendar'!$E$2524:$CZ$2524='Field Check'!$C$57)*('Field Check'!$C$57&lt;&gt;""))*(COUNTIF('Dvd Calendar'!$E$2526:$CZ$2526,'Dvd Calendar'!$E$2519:$CZ$2519)=0)),"")))</f>
        <v/>
      </c>
      <c r="J284" s="77">
        <f>IF(J$259="","",IF($B284="","",IFERROR(SUMIFS('Dvd Calendar'!$E$2527:$CZ$2527,'Dvd Calendar'!$E$2526:$CZ$2526,"&gt;"&amp;J$258,'Dvd Calendar'!$E$2526:$CZ$2526,"&lt;="&amp;J$259)+SUMPRODUCT(('Dvd Calendar'!$E$2519:$CZ$2519&gt;J$258)*('Dvd Calendar'!$E$2519:$CZ$2519&lt;=J$259)*'Dvd Calendar'!$E$2522:$CZ$2522*(('Dvd Calendar'!$E$2524:$CZ$2524='Field Check'!$C$53)*('Field Check'!$C$53&lt;&gt;"")+('Dvd Calendar'!$E$2524:$CZ$2524='Field Check'!$C$54)*('Field Check'!$C$54&lt;&gt;"")+('Dvd Calendar'!$E$2524:$CZ$2524='Field Check'!$C$55)*('Field Check'!$C$55&lt;&gt;"")+('Dvd Calendar'!$E$2524:$CZ$2524='Field Check'!$C$56)*('Field Check'!$C$56&lt;&gt;"")+('Dvd Calendar'!$E$2524:$CZ$2524='Field Check'!$C$57)*('Field Check'!$C$57&lt;&gt;""))*(COUNTIF('Dvd Calendar'!$E$2526:$CZ$2526,'Dvd Calendar'!$E$2519:$CZ$2519)=0)),"")))</f>
        <v/>
      </c>
      <c r="K284" s="77">
        <f>IF(K$259="","",IF($B284="","",IFERROR(SUMIFS('Dvd Calendar'!$E$2527:$CZ$2527,'Dvd Calendar'!$E$2526:$CZ$2526,"&gt;"&amp;K$258,'Dvd Calendar'!$E$2526:$CZ$2526,"&lt;="&amp;K$259)+SUMPRODUCT(('Dvd Calendar'!$E$2519:$CZ$2519&gt;K$258)*('Dvd Calendar'!$E$2519:$CZ$2519&lt;=K$259)*'Dvd Calendar'!$E$2522:$CZ$2522*(('Dvd Calendar'!$E$2524:$CZ$2524='Field Check'!$C$53)*('Field Check'!$C$53&lt;&gt;"")+('Dvd Calendar'!$E$2524:$CZ$2524='Field Check'!$C$54)*('Field Check'!$C$54&lt;&gt;"")+('Dvd Calendar'!$E$2524:$CZ$2524='Field Check'!$C$55)*('Field Check'!$C$55&lt;&gt;"")+('Dvd Calendar'!$E$2524:$CZ$2524='Field Check'!$C$56)*('Field Check'!$C$56&lt;&gt;"")+('Dvd Calendar'!$E$2524:$CZ$2524='Field Check'!$C$57)*('Field Check'!$C$57&lt;&gt;""))*(COUNTIF('Dvd Calendar'!$E$2526:$CZ$2526,'Dvd Calendar'!$E$2519:$CZ$2519)=0)),"")))</f>
        <v/>
      </c>
      <c r="L284" s="77">
        <f>IF(L$259="","",IF($B284="","",IFERROR(SUMIFS('Dvd Calendar'!$E$2527:$CZ$2527,'Dvd Calendar'!$E$2526:$CZ$2526,"&gt;"&amp;L$258,'Dvd Calendar'!$E$2526:$CZ$2526,"&lt;="&amp;L$259)+SUMPRODUCT(('Dvd Calendar'!$E$2519:$CZ$2519&gt;L$258)*('Dvd Calendar'!$E$2519:$CZ$2519&lt;=L$259)*'Dvd Calendar'!$E$2522:$CZ$2522*(('Dvd Calendar'!$E$2524:$CZ$2524='Field Check'!$C$53)*('Field Check'!$C$53&lt;&gt;"")+('Dvd Calendar'!$E$2524:$CZ$2524='Field Check'!$C$54)*('Field Check'!$C$54&lt;&gt;"")+('Dvd Calendar'!$E$2524:$CZ$2524='Field Check'!$C$55)*('Field Check'!$C$55&lt;&gt;"")+('Dvd Calendar'!$E$2524:$CZ$2524='Field Check'!$C$56)*('Field Check'!$C$56&lt;&gt;"")+('Dvd Calendar'!$E$2524:$CZ$2524='Field Check'!$C$57)*('Field Check'!$C$57&lt;&gt;""))*(COUNTIF('Dvd Calendar'!$E$2526:$CZ$2526,'Dvd Calendar'!$E$2519:$CZ$2519)=0)),"")))</f>
        <v/>
      </c>
      <c r="M284" s="77">
        <f>IF(M$259="","",IF($B284="","",IFERROR(SUMIFS('Dvd Calendar'!$E$2527:$CZ$2527,'Dvd Calendar'!$E$2526:$CZ$2526,"&gt;"&amp;M$258,'Dvd Calendar'!$E$2526:$CZ$2526,"&lt;="&amp;M$259)+SUMPRODUCT(('Dvd Calendar'!$E$2519:$CZ$2519&gt;M$258)*('Dvd Calendar'!$E$2519:$CZ$2519&lt;=M$259)*'Dvd Calendar'!$E$2522:$CZ$2522*(('Dvd Calendar'!$E$2524:$CZ$2524='Field Check'!$C$53)*('Field Check'!$C$53&lt;&gt;"")+('Dvd Calendar'!$E$2524:$CZ$2524='Field Check'!$C$54)*('Field Check'!$C$54&lt;&gt;"")+('Dvd Calendar'!$E$2524:$CZ$2524='Field Check'!$C$55)*('Field Check'!$C$55&lt;&gt;"")+('Dvd Calendar'!$E$2524:$CZ$2524='Field Check'!$C$56)*('Field Check'!$C$56&lt;&gt;"")+('Dvd Calendar'!$E$2524:$CZ$2524='Field Check'!$C$57)*('Field Check'!$C$57&lt;&gt;""))*(COUNTIF('Dvd Calendar'!$E$2526:$CZ$2526,'Dvd Calendar'!$E$2519:$CZ$2519)=0)),"")))</f>
        <v/>
      </c>
      <c r="N284" s="77">
        <f>IF(N$259="","",IF($B284="","",IFERROR(SUMIFS('Dvd Calendar'!$E$2527:$CZ$2527,'Dvd Calendar'!$E$2526:$CZ$2526,"&gt;"&amp;N$258,'Dvd Calendar'!$E$2526:$CZ$2526,"&lt;="&amp;N$259)+SUMPRODUCT(('Dvd Calendar'!$E$2519:$CZ$2519&gt;N$258)*('Dvd Calendar'!$E$2519:$CZ$2519&lt;=N$259)*'Dvd Calendar'!$E$2522:$CZ$2522*(('Dvd Calendar'!$E$2524:$CZ$2524='Field Check'!$C$53)*('Field Check'!$C$53&lt;&gt;"")+('Dvd Calendar'!$E$2524:$CZ$2524='Field Check'!$C$54)*('Field Check'!$C$54&lt;&gt;"")+('Dvd Calendar'!$E$2524:$CZ$2524='Field Check'!$C$55)*('Field Check'!$C$55&lt;&gt;"")+('Dvd Calendar'!$E$2524:$CZ$2524='Field Check'!$C$56)*('Field Check'!$C$56&lt;&gt;"")+('Dvd Calendar'!$E$2524:$CZ$2524='Field Check'!$C$57)*('Field Check'!$C$57&lt;&gt;""))*(COUNTIF('Dvd Calendar'!$E$2526:$CZ$2526,'Dvd Calendar'!$E$2519:$CZ$2519)=0)),"")))</f>
        <v/>
      </c>
      <c r="O284" s="77">
        <f>IF(O$259="","",IF($B284="","",IFERROR(SUMIFS('Dvd Calendar'!$E$2527:$CZ$2527,'Dvd Calendar'!$E$2526:$CZ$2526,"&gt;"&amp;O$258,'Dvd Calendar'!$E$2526:$CZ$2526,"&lt;="&amp;O$259)+SUMPRODUCT(('Dvd Calendar'!$E$2519:$CZ$2519&gt;O$258)*('Dvd Calendar'!$E$2519:$CZ$2519&lt;=O$259)*'Dvd Calendar'!$E$2522:$CZ$2522*(('Dvd Calendar'!$E$2524:$CZ$2524='Field Check'!$C$53)*('Field Check'!$C$53&lt;&gt;"")+('Dvd Calendar'!$E$2524:$CZ$2524='Field Check'!$C$54)*('Field Check'!$C$54&lt;&gt;"")+('Dvd Calendar'!$E$2524:$CZ$2524='Field Check'!$C$55)*('Field Check'!$C$55&lt;&gt;"")+('Dvd Calendar'!$E$2524:$CZ$2524='Field Check'!$C$56)*('Field Check'!$C$56&lt;&gt;"")+('Dvd Calendar'!$E$2524:$CZ$2524='Field Check'!$C$57)*('Field Check'!$C$57&lt;&gt;""))*(COUNTIF('Dvd Calendar'!$E$2526:$CZ$2526,'Dvd Calendar'!$E$2519:$CZ$2519)=0)),"")))</f>
        <v/>
      </c>
      <c r="P284" s="77">
        <f>IF(P$259="","",IF($B284="","",IFERROR(SUMIFS('Dvd Calendar'!$E$2527:$CZ$2527,'Dvd Calendar'!$E$2526:$CZ$2526,"&gt;"&amp;P$258,'Dvd Calendar'!$E$2526:$CZ$2526,"&lt;="&amp;P$259)+SUMPRODUCT(('Dvd Calendar'!$E$2519:$CZ$2519&gt;P$258)*('Dvd Calendar'!$E$2519:$CZ$2519&lt;=P$259)*'Dvd Calendar'!$E$2522:$CZ$2522*(('Dvd Calendar'!$E$2524:$CZ$2524='Field Check'!$C$53)*('Field Check'!$C$53&lt;&gt;"")+('Dvd Calendar'!$E$2524:$CZ$2524='Field Check'!$C$54)*('Field Check'!$C$54&lt;&gt;"")+('Dvd Calendar'!$E$2524:$CZ$2524='Field Check'!$C$55)*('Field Check'!$C$55&lt;&gt;"")+('Dvd Calendar'!$E$2524:$CZ$2524='Field Check'!$C$56)*('Field Check'!$C$56&lt;&gt;"")+('Dvd Calendar'!$E$2524:$CZ$2524='Field Check'!$C$57)*('Field Check'!$C$57&lt;&gt;""))*(COUNTIF('Dvd Calendar'!$E$2526:$CZ$2526,'Dvd Calendar'!$E$2519:$CZ$2519)=0)),"")))</f>
        <v/>
      </c>
      <c r="Q284" s="77">
        <f>IF(Q$259="","",IF($B284="","",IFERROR(SUMIFS('Dvd Calendar'!$E$2527:$CZ$2527,'Dvd Calendar'!$E$2526:$CZ$2526,"&gt;"&amp;Q$258,'Dvd Calendar'!$E$2526:$CZ$2526,"&lt;="&amp;Q$259)+SUMPRODUCT(('Dvd Calendar'!$E$2519:$CZ$2519&gt;Q$258)*('Dvd Calendar'!$E$2519:$CZ$2519&lt;=Q$259)*'Dvd Calendar'!$E$2522:$CZ$2522*(('Dvd Calendar'!$E$2524:$CZ$2524='Field Check'!$C$53)*('Field Check'!$C$53&lt;&gt;"")+('Dvd Calendar'!$E$2524:$CZ$2524='Field Check'!$C$54)*('Field Check'!$C$54&lt;&gt;"")+('Dvd Calendar'!$E$2524:$CZ$2524='Field Check'!$C$55)*('Field Check'!$C$55&lt;&gt;"")+('Dvd Calendar'!$E$2524:$CZ$2524='Field Check'!$C$56)*('Field Check'!$C$56&lt;&gt;"")+('Dvd Calendar'!$E$2524:$CZ$2524='Field Check'!$C$57)*('Field Check'!$C$57&lt;&gt;""))*(COUNTIF('Dvd Calendar'!$E$2526:$CZ$2526,'Dvd Calendar'!$E$2519:$CZ$2519)=0)),"")))</f>
        <v/>
      </c>
      <c r="R284" s="77">
        <f>IF(R$259="","",IF($B284="","",IFERROR(SUMIFS('Dvd Calendar'!$E$2527:$CZ$2527,'Dvd Calendar'!$E$2526:$CZ$2526,"&gt;"&amp;R$258,'Dvd Calendar'!$E$2526:$CZ$2526,"&lt;="&amp;R$259)+SUMPRODUCT(('Dvd Calendar'!$E$2519:$CZ$2519&gt;R$258)*('Dvd Calendar'!$E$2519:$CZ$2519&lt;=R$259)*'Dvd Calendar'!$E$2522:$CZ$2522*(('Dvd Calendar'!$E$2524:$CZ$2524='Field Check'!$C$53)*('Field Check'!$C$53&lt;&gt;"")+('Dvd Calendar'!$E$2524:$CZ$2524='Field Check'!$C$54)*('Field Check'!$C$54&lt;&gt;"")+('Dvd Calendar'!$E$2524:$CZ$2524='Field Check'!$C$55)*('Field Check'!$C$55&lt;&gt;"")+('Dvd Calendar'!$E$2524:$CZ$2524='Field Check'!$C$56)*('Field Check'!$C$56&lt;&gt;"")+('Dvd Calendar'!$E$2524:$CZ$2524='Field Check'!$C$57)*('Field Check'!$C$57&lt;&gt;""))*(COUNTIF('Dvd Calendar'!$E$2526:$CZ$2526,'Dvd Calendar'!$E$2519:$CZ$2519)=0)),"")))</f>
        <v/>
      </c>
    </row>
    <row r="285">
      <c r="B285" s="126">
        <f>IF(MXAU!$C$30="","",MXAU!$C$30)</f>
        <v/>
      </c>
      <c r="C285" s="77">
        <f>IF(C$259="","",IF($B285="","",IFERROR(SUMIFS('Dvd Calendar'!$E$2538:$CZ$2538,'Dvd Calendar'!$E$2537:$CZ$2537,"&gt;"&amp;C$258,'Dvd Calendar'!$E$2537:$CZ$2537,"&lt;="&amp;C$259)+SUMPRODUCT(('Dvd Calendar'!$E$2530:$CZ$2530&gt;C$258)*('Dvd Calendar'!$E$2530:$CZ$2530&lt;=C$259)*'Dvd Calendar'!$E$2533:$CZ$2533*(('Dvd Calendar'!$E$2535:$CZ$2535='Field Check'!$C$53)*('Field Check'!$C$53&lt;&gt;"")+('Dvd Calendar'!$E$2535:$CZ$2535='Field Check'!$C$54)*('Field Check'!$C$54&lt;&gt;"")+('Dvd Calendar'!$E$2535:$CZ$2535='Field Check'!$C$55)*('Field Check'!$C$55&lt;&gt;"")+('Dvd Calendar'!$E$2535:$CZ$2535='Field Check'!$C$56)*('Field Check'!$C$56&lt;&gt;"")+('Dvd Calendar'!$E$2535:$CZ$2535='Field Check'!$C$57)*('Field Check'!$C$57&lt;&gt;""))*(COUNTIF('Dvd Calendar'!$E$2537:$CZ$2537,'Dvd Calendar'!$E$2530:$CZ$2530)=0)),"")))</f>
        <v/>
      </c>
      <c r="D285" s="77">
        <f>IF(D$259="","",IF($B285="","",IFERROR(SUMIFS('Dvd Calendar'!$E$2538:$CZ$2538,'Dvd Calendar'!$E$2537:$CZ$2537,"&gt;"&amp;D$258,'Dvd Calendar'!$E$2537:$CZ$2537,"&lt;="&amp;D$259)+SUMPRODUCT(('Dvd Calendar'!$E$2530:$CZ$2530&gt;D$258)*('Dvd Calendar'!$E$2530:$CZ$2530&lt;=D$259)*'Dvd Calendar'!$E$2533:$CZ$2533*(('Dvd Calendar'!$E$2535:$CZ$2535='Field Check'!$C$53)*('Field Check'!$C$53&lt;&gt;"")+('Dvd Calendar'!$E$2535:$CZ$2535='Field Check'!$C$54)*('Field Check'!$C$54&lt;&gt;"")+('Dvd Calendar'!$E$2535:$CZ$2535='Field Check'!$C$55)*('Field Check'!$C$55&lt;&gt;"")+('Dvd Calendar'!$E$2535:$CZ$2535='Field Check'!$C$56)*('Field Check'!$C$56&lt;&gt;"")+('Dvd Calendar'!$E$2535:$CZ$2535='Field Check'!$C$57)*('Field Check'!$C$57&lt;&gt;""))*(COUNTIF('Dvd Calendar'!$E$2537:$CZ$2537,'Dvd Calendar'!$E$2530:$CZ$2530)=0)),"")))</f>
        <v/>
      </c>
      <c r="E285" s="77">
        <f>IF(E$259="","",IF($B285="","",IFERROR(SUMIFS('Dvd Calendar'!$E$2538:$CZ$2538,'Dvd Calendar'!$E$2537:$CZ$2537,"&gt;"&amp;E$258,'Dvd Calendar'!$E$2537:$CZ$2537,"&lt;="&amp;E$259)+SUMPRODUCT(('Dvd Calendar'!$E$2530:$CZ$2530&gt;E$258)*('Dvd Calendar'!$E$2530:$CZ$2530&lt;=E$259)*'Dvd Calendar'!$E$2533:$CZ$2533*(('Dvd Calendar'!$E$2535:$CZ$2535='Field Check'!$C$53)*('Field Check'!$C$53&lt;&gt;"")+('Dvd Calendar'!$E$2535:$CZ$2535='Field Check'!$C$54)*('Field Check'!$C$54&lt;&gt;"")+('Dvd Calendar'!$E$2535:$CZ$2535='Field Check'!$C$55)*('Field Check'!$C$55&lt;&gt;"")+('Dvd Calendar'!$E$2535:$CZ$2535='Field Check'!$C$56)*('Field Check'!$C$56&lt;&gt;"")+('Dvd Calendar'!$E$2535:$CZ$2535='Field Check'!$C$57)*('Field Check'!$C$57&lt;&gt;""))*(COUNTIF('Dvd Calendar'!$E$2537:$CZ$2537,'Dvd Calendar'!$E$2530:$CZ$2530)=0)),"")))</f>
        <v/>
      </c>
      <c r="F285" s="77">
        <f>IF(F$259="","",IF($B285="","",IFERROR(SUMIFS('Dvd Calendar'!$E$2538:$CZ$2538,'Dvd Calendar'!$E$2537:$CZ$2537,"&gt;"&amp;F$258,'Dvd Calendar'!$E$2537:$CZ$2537,"&lt;="&amp;F$259)+SUMPRODUCT(('Dvd Calendar'!$E$2530:$CZ$2530&gt;F$258)*('Dvd Calendar'!$E$2530:$CZ$2530&lt;=F$259)*'Dvd Calendar'!$E$2533:$CZ$2533*(('Dvd Calendar'!$E$2535:$CZ$2535='Field Check'!$C$53)*('Field Check'!$C$53&lt;&gt;"")+('Dvd Calendar'!$E$2535:$CZ$2535='Field Check'!$C$54)*('Field Check'!$C$54&lt;&gt;"")+('Dvd Calendar'!$E$2535:$CZ$2535='Field Check'!$C$55)*('Field Check'!$C$55&lt;&gt;"")+('Dvd Calendar'!$E$2535:$CZ$2535='Field Check'!$C$56)*('Field Check'!$C$56&lt;&gt;"")+('Dvd Calendar'!$E$2535:$CZ$2535='Field Check'!$C$57)*('Field Check'!$C$57&lt;&gt;""))*(COUNTIF('Dvd Calendar'!$E$2537:$CZ$2537,'Dvd Calendar'!$E$2530:$CZ$2530)=0)),"")))</f>
        <v/>
      </c>
      <c r="G285" s="77">
        <f>IF(G$259="","",IF($B285="","",IFERROR(SUMIFS('Dvd Calendar'!$E$2538:$CZ$2538,'Dvd Calendar'!$E$2537:$CZ$2537,"&gt;"&amp;G$258,'Dvd Calendar'!$E$2537:$CZ$2537,"&lt;="&amp;G$259)+SUMPRODUCT(('Dvd Calendar'!$E$2530:$CZ$2530&gt;G$258)*('Dvd Calendar'!$E$2530:$CZ$2530&lt;=G$259)*'Dvd Calendar'!$E$2533:$CZ$2533*(('Dvd Calendar'!$E$2535:$CZ$2535='Field Check'!$C$53)*('Field Check'!$C$53&lt;&gt;"")+('Dvd Calendar'!$E$2535:$CZ$2535='Field Check'!$C$54)*('Field Check'!$C$54&lt;&gt;"")+('Dvd Calendar'!$E$2535:$CZ$2535='Field Check'!$C$55)*('Field Check'!$C$55&lt;&gt;"")+('Dvd Calendar'!$E$2535:$CZ$2535='Field Check'!$C$56)*('Field Check'!$C$56&lt;&gt;"")+('Dvd Calendar'!$E$2535:$CZ$2535='Field Check'!$C$57)*('Field Check'!$C$57&lt;&gt;""))*(COUNTIF('Dvd Calendar'!$E$2537:$CZ$2537,'Dvd Calendar'!$E$2530:$CZ$2530)=0)),"")))</f>
        <v/>
      </c>
      <c r="H285" s="77">
        <f>IF(H$259="","",IF($B285="","",IFERROR(SUMIFS('Dvd Calendar'!$E$2538:$CZ$2538,'Dvd Calendar'!$E$2537:$CZ$2537,"&gt;"&amp;H$258,'Dvd Calendar'!$E$2537:$CZ$2537,"&lt;="&amp;H$259)+SUMPRODUCT(('Dvd Calendar'!$E$2530:$CZ$2530&gt;H$258)*('Dvd Calendar'!$E$2530:$CZ$2530&lt;=H$259)*'Dvd Calendar'!$E$2533:$CZ$2533*(('Dvd Calendar'!$E$2535:$CZ$2535='Field Check'!$C$53)*('Field Check'!$C$53&lt;&gt;"")+('Dvd Calendar'!$E$2535:$CZ$2535='Field Check'!$C$54)*('Field Check'!$C$54&lt;&gt;"")+('Dvd Calendar'!$E$2535:$CZ$2535='Field Check'!$C$55)*('Field Check'!$C$55&lt;&gt;"")+('Dvd Calendar'!$E$2535:$CZ$2535='Field Check'!$C$56)*('Field Check'!$C$56&lt;&gt;"")+('Dvd Calendar'!$E$2535:$CZ$2535='Field Check'!$C$57)*('Field Check'!$C$57&lt;&gt;""))*(COUNTIF('Dvd Calendar'!$E$2537:$CZ$2537,'Dvd Calendar'!$E$2530:$CZ$2530)=0)),"")))</f>
        <v/>
      </c>
      <c r="I285" s="77">
        <f>IF(I$259="","",IF($B285="","",IFERROR(SUMIFS('Dvd Calendar'!$E$2538:$CZ$2538,'Dvd Calendar'!$E$2537:$CZ$2537,"&gt;"&amp;I$258,'Dvd Calendar'!$E$2537:$CZ$2537,"&lt;="&amp;I$259)+SUMPRODUCT(('Dvd Calendar'!$E$2530:$CZ$2530&gt;I$258)*('Dvd Calendar'!$E$2530:$CZ$2530&lt;=I$259)*'Dvd Calendar'!$E$2533:$CZ$2533*(('Dvd Calendar'!$E$2535:$CZ$2535='Field Check'!$C$53)*('Field Check'!$C$53&lt;&gt;"")+('Dvd Calendar'!$E$2535:$CZ$2535='Field Check'!$C$54)*('Field Check'!$C$54&lt;&gt;"")+('Dvd Calendar'!$E$2535:$CZ$2535='Field Check'!$C$55)*('Field Check'!$C$55&lt;&gt;"")+('Dvd Calendar'!$E$2535:$CZ$2535='Field Check'!$C$56)*('Field Check'!$C$56&lt;&gt;"")+('Dvd Calendar'!$E$2535:$CZ$2535='Field Check'!$C$57)*('Field Check'!$C$57&lt;&gt;""))*(COUNTIF('Dvd Calendar'!$E$2537:$CZ$2537,'Dvd Calendar'!$E$2530:$CZ$2530)=0)),"")))</f>
        <v/>
      </c>
      <c r="J285" s="77">
        <f>IF(J$259="","",IF($B285="","",IFERROR(SUMIFS('Dvd Calendar'!$E$2538:$CZ$2538,'Dvd Calendar'!$E$2537:$CZ$2537,"&gt;"&amp;J$258,'Dvd Calendar'!$E$2537:$CZ$2537,"&lt;="&amp;J$259)+SUMPRODUCT(('Dvd Calendar'!$E$2530:$CZ$2530&gt;J$258)*('Dvd Calendar'!$E$2530:$CZ$2530&lt;=J$259)*'Dvd Calendar'!$E$2533:$CZ$2533*(('Dvd Calendar'!$E$2535:$CZ$2535='Field Check'!$C$53)*('Field Check'!$C$53&lt;&gt;"")+('Dvd Calendar'!$E$2535:$CZ$2535='Field Check'!$C$54)*('Field Check'!$C$54&lt;&gt;"")+('Dvd Calendar'!$E$2535:$CZ$2535='Field Check'!$C$55)*('Field Check'!$C$55&lt;&gt;"")+('Dvd Calendar'!$E$2535:$CZ$2535='Field Check'!$C$56)*('Field Check'!$C$56&lt;&gt;"")+('Dvd Calendar'!$E$2535:$CZ$2535='Field Check'!$C$57)*('Field Check'!$C$57&lt;&gt;""))*(COUNTIF('Dvd Calendar'!$E$2537:$CZ$2537,'Dvd Calendar'!$E$2530:$CZ$2530)=0)),"")))</f>
        <v/>
      </c>
      <c r="K285" s="77">
        <f>IF(K$259="","",IF($B285="","",IFERROR(SUMIFS('Dvd Calendar'!$E$2538:$CZ$2538,'Dvd Calendar'!$E$2537:$CZ$2537,"&gt;"&amp;K$258,'Dvd Calendar'!$E$2537:$CZ$2537,"&lt;="&amp;K$259)+SUMPRODUCT(('Dvd Calendar'!$E$2530:$CZ$2530&gt;K$258)*('Dvd Calendar'!$E$2530:$CZ$2530&lt;=K$259)*'Dvd Calendar'!$E$2533:$CZ$2533*(('Dvd Calendar'!$E$2535:$CZ$2535='Field Check'!$C$53)*('Field Check'!$C$53&lt;&gt;"")+('Dvd Calendar'!$E$2535:$CZ$2535='Field Check'!$C$54)*('Field Check'!$C$54&lt;&gt;"")+('Dvd Calendar'!$E$2535:$CZ$2535='Field Check'!$C$55)*('Field Check'!$C$55&lt;&gt;"")+('Dvd Calendar'!$E$2535:$CZ$2535='Field Check'!$C$56)*('Field Check'!$C$56&lt;&gt;"")+('Dvd Calendar'!$E$2535:$CZ$2535='Field Check'!$C$57)*('Field Check'!$C$57&lt;&gt;""))*(COUNTIF('Dvd Calendar'!$E$2537:$CZ$2537,'Dvd Calendar'!$E$2530:$CZ$2530)=0)),"")))</f>
        <v/>
      </c>
      <c r="L285" s="77">
        <f>IF(L$259="","",IF($B285="","",IFERROR(SUMIFS('Dvd Calendar'!$E$2538:$CZ$2538,'Dvd Calendar'!$E$2537:$CZ$2537,"&gt;"&amp;L$258,'Dvd Calendar'!$E$2537:$CZ$2537,"&lt;="&amp;L$259)+SUMPRODUCT(('Dvd Calendar'!$E$2530:$CZ$2530&gt;L$258)*('Dvd Calendar'!$E$2530:$CZ$2530&lt;=L$259)*'Dvd Calendar'!$E$2533:$CZ$2533*(('Dvd Calendar'!$E$2535:$CZ$2535='Field Check'!$C$53)*('Field Check'!$C$53&lt;&gt;"")+('Dvd Calendar'!$E$2535:$CZ$2535='Field Check'!$C$54)*('Field Check'!$C$54&lt;&gt;"")+('Dvd Calendar'!$E$2535:$CZ$2535='Field Check'!$C$55)*('Field Check'!$C$55&lt;&gt;"")+('Dvd Calendar'!$E$2535:$CZ$2535='Field Check'!$C$56)*('Field Check'!$C$56&lt;&gt;"")+('Dvd Calendar'!$E$2535:$CZ$2535='Field Check'!$C$57)*('Field Check'!$C$57&lt;&gt;""))*(COUNTIF('Dvd Calendar'!$E$2537:$CZ$2537,'Dvd Calendar'!$E$2530:$CZ$2530)=0)),"")))</f>
        <v/>
      </c>
      <c r="M285" s="77">
        <f>IF(M$259="","",IF($B285="","",IFERROR(SUMIFS('Dvd Calendar'!$E$2538:$CZ$2538,'Dvd Calendar'!$E$2537:$CZ$2537,"&gt;"&amp;M$258,'Dvd Calendar'!$E$2537:$CZ$2537,"&lt;="&amp;M$259)+SUMPRODUCT(('Dvd Calendar'!$E$2530:$CZ$2530&gt;M$258)*('Dvd Calendar'!$E$2530:$CZ$2530&lt;=M$259)*'Dvd Calendar'!$E$2533:$CZ$2533*(('Dvd Calendar'!$E$2535:$CZ$2535='Field Check'!$C$53)*('Field Check'!$C$53&lt;&gt;"")+('Dvd Calendar'!$E$2535:$CZ$2535='Field Check'!$C$54)*('Field Check'!$C$54&lt;&gt;"")+('Dvd Calendar'!$E$2535:$CZ$2535='Field Check'!$C$55)*('Field Check'!$C$55&lt;&gt;"")+('Dvd Calendar'!$E$2535:$CZ$2535='Field Check'!$C$56)*('Field Check'!$C$56&lt;&gt;"")+('Dvd Calendar'!$E$2535:$CZ$2535='Field Check'!$C$57)*('Field Check'!$C$57&lt;&gt;""))*(COUNTIF('Dvd Calendar'!$E$2537:$CZ$2537,'Dvd Calendar'!$E$2530:$CZ$2530)=0)),"")))</f>
        <v/>
      </c>
      <c r="N285" s="77">
        <f>IF(N$259="","",IF($B285="","",IFERROR(SUMIFS('Dvd Calendar'!$E$2538:$CZ$2538,'Dvd Calendar'!$E$2537:$CZ$2537,"&gt;"&amp;N$258,'Dvd Calendar'!$E$2537:$CZ$2537,"&lt;="&amp;N$259)+SUMPRODUCT(('Dvd Calendar'!$E$2530:$CZ$2530&gt;N$258)*('Dvd Calendar'!$E$2530:$CZ$2530&lt;=N$259)*'Dvd Calendar'!$E$2533:$CZ$2533*(('Dvd Calendar'!$E$2535:$CZ$2535='Field Check'!$C$53)*('Field Check'!$C$53&lt;&gt;"")+('Dvd Calendar'!$E$2535:$CZ$2535='Field Check'!$C$54)*('Field Check'!$C$54&lt;&gt;"")+('Dvd Calendar'!$E$2535:$CZ$2535='Field Check'!$C$55)*('Field Check'!$C$55&lt;&gt;"")+('Dvd Calendar'!$E$2535:$CZ$2535='Field Check'!$C$56)*('Field Check'!$C$56&lt;&gt;"")+('Dvd Calendar'!$E$2535:$CZ$2535='Field Check'!$C$57)*('Field Check'!$C$57&lt;&gt;""))*(COUNTIF('Dvd Calendar'!$E$2537:$CZ$2537,'Dvd Calendar'!$E$2530:$CZ$2530)=0)),"")))</f>
        <v/>
      </c>
      <c r="O285" s="77">
        <f>IF(O$259="","",IF($B285="","",IFERROR(SUMIFS('Dvd Calendar'!$E$2538:$CZ$2538,'Dvd Calendar'!$E$2537:$CZ$2537,"&gt;"&amp;O$258,'Dvd Calendar'!$E$2537:$CZ$2537,"&lt;="&amp;O$259)+SUMPRODUCT(('Dvd Calendar'!$E$2530:$CZ$2530&gt;O$258)*('Dvd Calendar'!$E$2530:$CZ$2530&lt;=O$259)*'Dvd Calendar'!$E$2533:$CZ$2533*(('Dvd Calendar'!$E$2535:$CZ$2535='Field Check'!$C$53)*('Field Check'!$C$53&lt;&gt;"")+('Dvd Calendar'!$E$2535:$CZ$2535='Field Check'!$C$54)*('Field Check'!$C$54&lt;&gt;"")+('Dvd Calendar'!$E$2535:$CZ$2535='Field Check'!$C$55)*('Field Check'!$C$55&lt;&gt;"")+('Dvd Calendar'!$E$2535:$CZ$2535='Field Check'!$C$56)*('Field Check'!$C$56&lt;&gt;"")+('Dvd Calendar'!$E$2535:$CZ$2535='Field Check'!$C$57)*('Field Check'!$C$57&lt;&gt;""))*(COUNTIF('Dvd Calendar'!$E$2537:$CZ$2537,'Dvd Calendar'!$E$2530:$CZ$2530)=0)),"")))</f>
        <v/>
      </c>
      <c r="P285" s="77">
        <f>IF(P$259="","",IF($B285="","",IFERROR(SUMIFS('Dvd Calendar'!$E$2538:$CZ$2538,'Dvd Calendar'!$E$2537:$CZ$2537,"&gt;"&amp;P$258,'Dvd Calendar'!$E$2537:$CZ$2537,"&lt;="&amp;P$259)+SUMPRODUCT(('Dvd Calendar'!$E$2530:$CZ$2530&gt;P$258)*('Dvd Calendar'!$E$2530:$CZ$2530&lt;=P$259)*'Dvd Calendar'!$E$2533:$CZ$2533*(('Dvd Calendar'!$E$2535:$CZ$2535='Field Check'!$C$53)*('Field Check'!$C$53&lt;&gt;"")+('Dvd Calendar'!$E$2535:$CZ$2535='Field Check'!$C$54)*('Field Check'!$C$54&lt;&gt;"")+('Dvd Calendar'!$E$2535:$CZ$2535='Field Check'!$C$55)*('Field Check'!$C$55&lt;&gt;"")+('Dvd Calendar'!$E$2535:$CZ$2535='Field Check'!$C$56)*('Field Check'!$C$56&lt;&gt;"")+('Dvd Calendar'!$E$2535:$CZ$2535='Field Check'!$C$57)*('Field Check'!$C$57&lt;&gt;""))*(COUNTIF('Dvd Calendar'!$E$2537:$CZ$2537,'Dvd Calendar'!$E$2530:$CZ$2530)=0)),"")))</f>
        <v/>
      </c>
      <c r="Q285" s="77">
        <f>IF(Q$259="","",IF($B285="","",IFERROR(SUMIFS('Dvd Calendar'!$E$2538:$CZ$2538,'Dvd Calendar'!$E$2537:$CZ$2537,"&gt;"&amp;Q$258,'Dvd Calendar'!$E$2537:$CZ$2537,"&lt;="&amp;Q$259)+SUMPRODUCT(('Dvd Calendar'!$E$2530:$CZ$2530&gt;Q$258)*('Dvd Calendar'!$E$2530:$CZ$2530&lt;=Q$259)*'Dvd Calendar'!$E$2533:$CZ$2533*(('Dvd Calendar'!$E$2535:$CZ$2535='Field Check'!$C$53)*('Field Check'!$C$53&lt;&gt;"")+('Dvd Calendar'!$E$2535:$CZ$2535='Field Check'!$C$54)*('Field Check'!$C$54&lt;&gt;"")+('Dvd Calendar'!$E$2535:$CZ$2535='Field Check'!$C$55)*('Field Check'!$C$55&lt;&gt;"")+('Dvd Calendar'!$E$2535:$CZ$2535='Field Check'!$C$56)*('Field Check'!$C$56&lt;&gt;"")+('Dvd Calendar'!$E$2535:$CZ$2535='Field Check'!$C$57)*('Field Check'!$C$57&lt;&gt;""))*(COUNTIF('Dvd Calendar'!$E$2537:$CZ$2537,'Dvd Calendar'!$E$2530:$CZ$2530)=0)),"")))</f>
        <v/>
      </c>
      <c r="R285" s="77">
        <f>IF(R$259="","",IF($B285="","",IFERROR(SUMIFS('Dvd Calendar'!$E$2538:$CZ$2538,'Dvd Calendar'!$E$2537:$CZ$2537,"&gt;"&amp;R$258,'Dvd Calendar'!$E$2537:$CZ$2537,"&lt;="&amp;R$259)+SUMPRODUCT(('Dvd Calendar'!$E$2530:$CZ$2530&gt;R$258)*('Dvd Calendar'!$E$2530:$CZ$2530&lt;=R$259)*'Dvd Calendar'!$E$2533:$CZ$2533*(('Dvd Calendar'!$E$2535:$CZ$2535='Field Check'!$C$53)*('Field Check'!$C$53&lt;&gt;"")+('Dvd Calendar'!$E$2535:$CZ$2535='Field Check'!$C$54)*('Field Check'!$C$54&lt;&gt;"")+('Dvd Calendar'!$E$2535:$CZ$2535='Field Check'!$C$55)*('Field Check'!$C$55&lt;&gt;"")+('Dvd Calendar'!$E$2535:$CZ$2535='Field Check'!$C$56)*('Field Check'!$C$56&lt;&gt;"")+('Dvd Calendar'!$E$2535:$CZ$2535='Field Check'!$C$57)*('Field Check'!$C$57&lt;&gt;""))*(COUNTIF('Dvd Calendar'!$E$2537:$CZ$2537,'Dvd Calendar'!$E$2530:$CZ$2530)=0)),"")))</f>
        <v/>
      </c>
    </row>
    <row r="286">
      <c r="B286" s="126">
        <f>IF(MXAU!$C$31="","",MXAU!$C$31)</f>
        <v/>
      </c>
      <c r="C286" s="77">
        <f>IF(C$259="","",IF($B286="","",IFERROR(SUMIFS('Dvd Calendar'!$E$2549:$CZ$2549,'Dvd Calendar'!$E$2548:$CZ$2548,"&gt;"&amp;C$258,'Dvd Calendar'!$E$2548:$CZ$2548,"&lt;="&amp;C$259)+SUMPRODUCT(('Dvd Calendar'!$E$2541:$CZ$2541&gt;C$258)*('Dvd Calendar'!$E$2541:$CZ$2541&lt;=C$259)*'Dvd Calendar'!$E$2544:$CZ$2544*(('Dvd Calendar'!$E$2546:$CZ$2546='Field Check'!$C$53)*('Field Check'!$C$53&lt;&gt;"")+('Dvd Calendar'!$E$2546:$CZ$2546='Field Check'!$C$54)*('Field Check'!$C$54&lt;&gt;"")+('Dvd Calendar'!$E$2546:$CZ$2546='Field Check'!$C$55)*('Field Check'!$C$55&lt;&gt;"")+('Dvd Calendar'!$E$2546:$CZ$2546='Field Check'!$C$56)*('Field Check'!$C$56&lt;&gt;"")+('Dvd Calendar'!$E$2546:$CZ$2546='Field Check'!$C$57)*('Field Check'!$C$57&lt;&gt;""))*(COUNTIF('Dvd Calendar'!$E$2548:$CZ$2548,'Dvd Calendar'!$E$2541:$CZ$2541)=0)),"")))</f>
        <v/>
      </c>
      <c r="D286" s="77">
        <f>IF(D$259="","",IF($B286="","",IFERROR(SUMIFS('Dvd Calendar'!$E$2549:$CZ$2549,'Dvd Calendar'!$E$2548:$CZ$2548,"&gt;"&amp;D$258,'Dvd Calendar'!$E$2548:$CZ$2548,"&lt;="&amp;D$259)+SUMPRODUCT(('Dvd Calendar'!$E$2541:$CZ$2541&gt;D$258)*('Dvd Calendar'!$E$2541:$CZ$2541&lt;=D$259)*'Dvd Calendar'!$E$2544:$CZ$2544*(('Dvd Calendar'!$E$2546:$CZ$2546='Field Check'!$C$53)*('Field Check'!$C$53&lt;&gt;"")+('Dvd Calendar'!$E$2546:$CZ$2546='Field Check'!$C$54)*('Field Check'!$C$54&lt;&gt;"")+('Dvd Calendar'!$E$2546:$CZ$2546='Field Check'!$C$55)*('Field Check'!$C$55&lt;&gt;"")+('Dvd Calendar'!$E$2546:$CZ$2546='Field Check'!$C$56)*('Field Check'!$C$56&lt;&gt;"")+('Dvd Calendar'!$E$2546:$CZ$2546='Field Check'!$C$57)*('Field Check'!$C$57&lt;&gt;""))*(COUNTIF('Dvd Calendar'!$E$2548:$CZ$2548,'Dvd Calendar'!$E$2541:$CZ$2541)=0)),"")))</f>
        <v/>
      </c>
      <c r="E286" s="77">
        <f>IF(E$259="","",IF($B286="","",IFERROR(SUMIFS('Dvd Calendar'!$E$2549:$CZ$2549,'Dvd Calendar'!$E$2548:$CZ$2548,"&gt;"&amp;E$258,'Dvd Calendar'!$E$2548:$CZ$2548,"&lt;="&amp;E$259)+SUMPRODUCT(('Dvd Calendar'!$E$2541:$CZ$2541&gt;E$258)*('Dvd Calendar'!$E$2541:$CZ$2541&lt;=E$259)*'Dvd Calendar'!$E$2544:$CZ$2544*(('Dvd Calendar'!$E$2546:$CZ$2546='Field Check'!$C$53)*('Field Check'!$C$53&lt;&gt;"")+('Dvd Calendar'!$E$2546:$CZ$2546='Field Check'!$C$54)*('Field Check'!$C$54&lt;&gt;"")+('Dvd Calendar'!$E$2546:$CZ$2546='Field Check'!$C$55)*('Field Check'!$C$55&lt;&gt;"")+('Dvd Calendar'!$E$2546:$CZ$2546='Field Check'!$C$56)*('Field Check'!$C$56&lt;&gt;"")+('Dvd Calendar'!$E$2546:$CZ$2546='Field Check'!$C$57)*('Field Check'!$C$57&lt;&gt;""))*(COUNTIF('Dvd Calendar'!$E$2548:$CZ$2548,'Dvd Calendar'!$E$2541:$CZ$2541)=0)),"")))</f>
        <v/>
      </c>
      <c r="F286" s="77">
        <f>IF(F$259="","",IF($B286="","",IFERROR(SUMIFS('Dvd Calendar'!$E$2549:$CZ$2549,'Dvd Calendar'!$E$2548:$CZ$2548,"&gt;"&amp;F$258,'Dvd Calendar'!$E$2548:$CZ$2548,"&lt;="&amp;F$259)+SUMPRODUCT(('Dvd Calendar'!$E$2541:$CZ$2541&gt;F$258)*('Dvd Calendar'!$E$2541:$CZ$2541&lt;=F$259)*'Dvd Calendar'!$E$2544:$CZ$2544*(('Dvd Calendar'!$E$2546:$CZ$2546='Field Check'!$C$53)*('Field Check'!$C$53&lt;&gt;"")+('Dvd Calendar'!$E$2546:$CZ$2546='Field Check'!$C$54)*('Field Check'!$C$54&lt;&gt;"")+('Dvd Calendar'!$E$2546:$CZ$2546='Field Check'!$C$55)*('Field Check'!$C$55&lt;&gt;"")+('Dvd Calendar'!$E$2546:$CZ$2546='Field Check'!$C$56)*('Field Check'!$C$56&lt;&gt;"")+('Dvd Calendar'!$E$2546:$CZ$2546='Field Check'!$C$57)*('Field Check'!$C$57&lt;&gt;""))*(COUNTIF('Dvd Calendar'!$E$2548:$CZ$2548,'Dvd Calendar'!$E$2541:$CZ$2541)=0)),"")))</f>
        <v/>
      </c>
      <c r="G286" s="77">
        <f>IF(G$259="","",IF($B286="","",IFERROR(SUMIFS('Dvd Calendar'!$E$2549:$CZ$2549,'Dvd Calendar'!$E$2548:$CZ$2548,"&gt;"&amp;G$258,'Dvd Calendar'!$E$2548:$CZ$2548,"&lt;="&amp;G$259)+SUMPRODUCT(('Dvd Calendar'!$E$2541:$CZ$2541&gt;G$258)*('Dvd Calendar'!$E$2541:$CZ$2541&lt;=G$259)*'Dvd Calendar'!$E$2544:$CZ$2544*(('Dvd Calendar'!$E$2546:$CZ$2546='Field Check'!$C$53)*('Field Check'!$C$53&lt;&gt;"")+('Dvd Calendar'!$E$2546:$CZ$2546='Field Check'!$C$54)*('Field Check'!$C$54&lt;&gt;"")+('Dvd Calendar'!$E$2546:$CZ$2546='Field Check'!$C$55)*('Field Check'!$C$55&lt;&gt;"")+('Dvd Calendar'!$E$2546:$CZ$2546='Field Check'!$C$56)*('Field Check'!$C$56&lt;&gt;"")+('Dvd Calendar'!$E$2546:$CZ$2546='Field Check'!$C$57)*('Field Check'!$C$57&lt;&gt;""))*(COUNTIF('Dvd Calendar'!$E$2548:$CZ$2548,'Dvd Calendar'!$E$2541:$CZ$2541)=0)),"")))</f>
        <v/>
      </c>
      <c r="H286" s="77">
        <f>IF(H$259="","",IF($B286="","",IFERROR(SUMIFS('Dvd Calendar'!$E$2549:$CZ$2549,'Dvd Calendar'!$E$2548:$CZ$2548,"&gt;"&amp;H$258,'Dvd Calendar'!$E$2548:$CZ$2548,"&lt;="&amp;H$259)+SUMPRODUCT(('Dvd Calendar'!$E$2541:$CZ$2541&gt;H$258)*('Dvd Calendar'!$E$2541:$CZ$2541&lt;=H$259)*'Dvd Calendar'!$E$2544:$CZ$2544*(('Dvd Calendar'!$E$2546:$CZ$2546='Field Check'!$C$53)*('Field Check'!$C$53&lt;&gt;"")+('Dvd Calendar'!$E$2546:$CZ$2546='Field Check'!$C$54)*('Field Check'!$C$54&lt;&gt;"")+('Dvd Calendar'!$E$2546:$CZ$2546='Field Check'!$C$55)*('Field Check'!$C$55&lt;&gt;"")+('Dvd Calendar'!$E$2546:$CZ$2546='Field Check'!$C$56)*('Field Check'!$C$56&lt;&gt;"")+('Dvd Calendar'!$E$2546:$CZ$2546='Field Check'!$C$57)*('Field Check'!$C$57&lt;&gt;""))*(COUNTIF('Dvd Calendar'!$E$2548:$CZ$2548,'Dvd Calendar'!$E$2541:$CZ$2541)=0)),"")))</f>
        <v/>
      </c>
      <c r="I286" s="77">
        <f>IF(I$259="","",IF($B286="","",IFERROR(SUMIFS('Dvd Calendar'!$E$2549:$CZ$2549,'Dvd Calendar'!$E$2548:$CZ$2548,"&gt;"&amp;I$258,'Dvd Calendar'!$E$2548:$CZ$2548,"&lt;="&amp;I$259)+SUMPRODUCT(('Dvd Calendar'!$E$2541:$CZ$2541&gt;I$258)*('Dvd Calendar'!$E$2541:$CZ$2541&lt;=I$259)*'Dvd Calendar'!$E$2544:$CZ$2544*(('Dvd Calendar'!$E$2546:$CZ$2546='Field Check'!$C$53)*('Field Check'!$C$53&lt;&gt;"")+('Dvd Calendar'!$E$2546:$CZ$2546='Field Check'!$C$54)*('Field Check'!$C$54&lt;&gt;"")+('Dvd Calendar'!$E$2546:$CZ$2546='Field Check'!$C$55)*('Field Check'!$C$55&lt;&gt;"")+('Dvd Calendar'!$E$2546:$CZ$2546='Field Check'!$C$56)*('Field Check'!$C$56&lt;&gt;"")+('Dvd Calendar'!$E$2546:$CZ$2546='Field Check'!$C$57)*('Field Check'!$C$57&lt;&gt;""))*(COUNTIF('Dvd Calendar'!$E$2548:$CZ$2548,'Dvd Calendar'!$E$2541:$CZ$2541)=0)),"")))</f>
        <v/>
      </c>
      <c r="J286" s="77">
        <f>IF(J$259="","",IF($B286="","",IFERROR(SUMIFS('Dvd Calendar'!$E$2549:$CZ$2549,'Dvd Calendar'!$E$2548:$CZ$2548,"&gt;"&amp;J$258,'Dvd Calendar'!$E$2548:$CZ$2548,"&lt;="&amp;J$259)+SUMPRODUCT(('Dvd Calendar'!$E$2541:$CZ$2541&gt;J$258)*('Dvd Calendar'!$E$2541:$CZ$2541&lt;=J$259)*'Dvd Calendar'!$E$2544:$CZ$2544*(('Dvd Calendar'!$E$2546:$CZ$2546='Field Check'!$C$53)*('Field Check'!$C$53&lt;&gt;"")+('Dvd Calendar'!$E$2546:$CZ$2546='Field Check'!$C$54)*('Field Check'!$C$54&lt;&gt;"")+('Dvd Calendar'!$E$2546:$CZ$2546='Field Check'!$C$55)*('Field Check'!$C$55&lt;&gt;"")+('Dvd Calendar'!$E$2546:$CZ$2546='Field Check'!$C$56)*('Field Check'!$C$56&lt;&gt;"")+('Dvd Calendar'!$E$2546:$CZ$2546='Field Check'!$C$57)*('Field Check'!$C$57&lt;&gt;""))*(COUNTIF('Dvd Calendar'!$E$2548:$CZ$2548,'Dvd Calendar'!$E$2541:$CZ$2541)=0)),"")))</f>
        <v/>
      </c>
      <c r="K286" s="77">
        <f>IF(K$259="","",IF($B286="","",IFERROR(SUMIFS('Dvd Calendar'!$E$2549:$CZ$2549,'Dvd Calendar'!$E$2548:$CZ$2548,"&gt;"&amp;K$258,'Dvd Calendar'!$E$2548:$CZ$2548,"&lt;="&amp;K$259)+SUMPRODUCT(('Dvd Calendar'!$E$2541:$CZ$2541&gt;K$258)*('Dvd Calendar'!$E$2541:$CZ$2541&lt;=K$259)*'Dvd Calendar'!$E$2544:$CZ$2544*(('Dvd Calendar'!$E$2546:$CZ$2546='Field Check'!$C$53)*('Field Check'!$C$53&lt;&gt;"")+('Dvd Calendar'!$E$2546:$CZ$2546='Field Check'!$C$54)*('Field Check'!$C$54&lt;&gt;"")+('Dvd Calendar'!$E$2546:$CZ$2546='Field Check'!$C$55)*('Field Check'!$C$55&lt;&gt;"")+('Dvd Calendar'!$E$2546:$CZ$2546='Field Check'!$C$56)*('Field Check'!$C$56&lt;&gt;"")+('Dvd Calendar'!$E$2546:$CZ$2546='Field Check'!$C$57)*('Field Check'!$C$57&lt;&gt;""))*(COUNTIF('Dvd Calendar'!$E$2548:$CZ$2548,'Dvd Calendar'!$E$2541:$CZ$2541)=0)),"")))</f>
        <v/>
      </c>
      <c r="L286" s="77">
        <f>IF(L$259="","",IF($B286="","",IFERROR(SUMIFS('Dvd Calendar'!$E$2549:$CZ$2549,'Dvd Calendar'!$E$2548:$CZ$2548,"&gt;"&amp;L$258,'Dvd Calendar'!$E$2548:$CZ$2548,"&lt;="&amp;L$259)+SUMPRODUCT(('Dvd Calendar'!$E$2541:$CZ$2541&gt;L$258)*('Dvd Calendar'!$E$2541:$CZ$2541&lt;=L$259)*'Dvd Calendar'!$E$2544:$CZ$2544*(('Dvd Calendar'!$E$2546:$CZ$2546='Field Check'!$C$53)*('Field Check'!$C$53&lt;&gt;"")+('Dvd Calendar'!$E$2546:$CZ$2546='Field Check'!$C$54)*('Field Check'!$C$54&lt;&gt;"")+('Dvd Calendar'!$E$2546:$CZ$2546='Field Check'!$C$55)*('Field Check'!$C$55&lt;&gt;"")+('Dvd Calendar'!$E$2546:$CZ$2546='Field Check'!$C$56)*('Field Check'!$C$56&lt;&gt;"")+('Dvd Calendar'!$E$2546:$CZ$2546='Field Check'!$C$57)*('Field Check'!$C$57&lt;&gt;""))*(COUNTIF('Dvd Calendar'!$E$2548:$CZ$2548,'Dvd Calendar'!$E$2541:$CZ$2541)=0)),"")))</f>
        <v/>
      </c>
      <c r="M286" s="77">
        <f>IF(M$259="","",IF($B286="","",IFERROR(SUMIFS('Dvd Calendar'!$E$2549:$CZ$2549,'Dvd Calendar'!$E$2548:$CZ$2548,"&gt;"&amp;M$258,'Dvd Calendar'!$E$2548:$CZ$2548,"&lt;="&amp;M$259)+SUMPRODUCT(('Dvd Calendar'!$E$2541:$CZ$2541&gt;M$258)*('Dvd Calendar'!$E$2541:$CZ$2541&lt;=M$259)*'Dvd Calendar'!$E$2544:$CZ$2544*(('Dvd Calendar'!$E$2546:$CZ$2546='Field Check'!$C$53)*('Field Check'!$C$53&lt;&gt;"")+('Dvd Calendar'!$E$2546:$CZ$2546='Field Check'!$C$54)*('Field Check'!$C$54&lt;&gt;"")+('Dvd Calendar'!$E$2546:$CZ$2546='Field Check'!$C$55)*('Field Check'!$C$55&lt;&gt;"")+('Dvd Calendar'!$E$2546:$CZ$2546='Field Check'!$C$56)*('Field Check'!$C$56&lt;&gt;"")+('Dvd Calendar'!$E$2546:$CZ$2546='Field Check'!$C$57)*('Field Check'!$C$57&lt;&gt;""))*(COUNTIF('Dvd Calendar'!$E$2548:$CZ$2548,'Dvd Calendar'!$E$2541:$CZ$2541)=0)),"")))</f>
        <v/>
      </c>
      <c r="N286" s="77">
        <f>IF(N$259="","",IF($B286="","",IFERROR(SUMIFS('Dvd Calendar'!$E$2549:$CZ$2549,'Dvd Calendar'!$E$2548:$CZ$2548,"&gt;"&amp;N$258,'Dvd Calendar'!$E$2548:$CZ$2548,"&lt;="&amp;N$259)+SUMPRODUCT(('Dvd Calendar'!$E$2541:$CZ$2541&gt;N$258)*('Dvd Calendar'!$E$2541:$CZ$2541&lt;=N$259)*'Dvd Calendar'!$E$2544:$CZ$2544*(('Dvd Calendar'!$E$2546:$CZ$2546='Field Check'!$C$53)*('Field Check'!$C$53&lt;&gt;"")+('Dvd Calendar'!$E$2546:$CZ$2546='Field Check'!$C$54)*('Field Check'!$C$54&lt;&gt;"")+('Dvd Calendar'!$E$2546:$CZ$2546='Field Check'!$C$55)*('Field Check'!$C$55&lt;&gt;"")+('Dvd Calendar'!$E$2546:$CZ$2546='Field Check'!$C$56)*('Field Check'!$C$56&lt;&gt;"")+('Dvd Calendar'!$E$2546:$CZ$2546='Field Check'!$C$57)*('Field Check'!$C$57&lt;&gt;""))*(COUNTIF('Dvd Calendar'!$E$2548:$CZ$2548,'Dvd Calendar'!$E$2541:$CZ$2541)=0)),"")))</f>
        <v/>
      </c>
      <c r="O286" s="77">
        <f>IF(O$259="","",IF($B286="","",IFERROR(SUMIFS('Dvd Calendar'!$E$2549:$CZ$2549,'Dvd Calendar'!$E$2548:$CZ$2548,"&gt;"&amp;O$258,'Dvd Calendar'!$E$2548:$CZ$2548,"&lt;="&amp;O$259)+SUMPRODUCT(('Dvd Calendar'!$E$2541:$CZ$2541&gt;O$258)*('Dvd Calendar'!$E$2541:$CZ$2541&lt;=O$259)*'Dvd Calendar'!$E$2544:$CZ$2544*(('Dvd Calendar'!$E$2546:$CZ$2546='Field Check'!$C$53)*('Field Check'!$C$53&lt;&gt;"")+('Dvd Calendar'!$E$2546:$CZ$2546='Field Check'!$C$54)*('Field Check'!$C$54&lt;&gt;"")+('Dvd Calendar'!$E$2546:$CZ$2546='Field Check'!$C$55)*('Field Check'!$C$55&lt;&gt;"")+('Dvd Calendar'!$E$2546:$CZ$2546='Field Check'!$C$56)*('Field Check'!$C$56&lt;&gt;"")+('Dvd Calendar'!$E$2546:$CZ$2546='Field Check'!$C$57)*('Field Check'!$C$57&lt;&gt;""))*(COUNTIF('Dvd Calendar'!$E$2548:$CZ$2548,'Dvd Calendar'!$E$2541:$CZ$2541)=0)),"")))</f>
        <v/>
      </c>
      <c r="P286" s="77">
        <f>IF(P$259="","",IF($B286="","",IFERROR(SUMIFS('Dvd Calendar'!$E$2549:$CZ$2549,'Dvd Calendar'!$E$2548:$CZ$2548,"&gt;"&amp;P$258,'Dvd Calendar'!$E$2548:$CZ$2548,"&lt;="&amp;P$259)+SUMPRODUCT(('Dvd Calendar'!$E$2541:$CZ$2541&gt;P$258)*('Dvd Calendar'!$E$2541:$CZ$2541&lt;=P$259)*'Dvd Calendar'!$E$2544:$CZ$2544*(('Dvd Calendar'!$E$2546:$CZ$2546='Field Check'!$C$53)*('Field Check'!$C$53&lt;&gt;"")+('Dvd Calendar'!$E$2546:$CZ$2546='Field Check'!$C$54)*('Field Check'!$C$54&lt;&gt;"")+('Dvd Calendar'!$E$2546:$CZ$2546='Field Check'!$C$55)*('Field Check'!$C$55&lt;&gt;"")+('Dvd Calendar'!$E$2546:$CZ$2546='Field Check'!$C$56)*('Field Check'!$C$56&lt;&gt;"")+('Dvd Calendar'!$E$2546:$CZ$2546='Field Check'!$C$57)*('Field Check'!$C$57&lt;&gt;""))*(COUNTIF('Dvd Calendar'!$E$2548:$CZ$2548,'Dvd Calendar'!$E$2541:$CZ$2541)=0)),"")))</f>
        <v/>
      </c>
      <c r="Q286" s="77">
        <f>IF(Q$259="","",IF($B286="","",IFERROR(SUMIFS('Dvd Calendar'!$E$2549:$CZ$2549,'Dvd Calendar'!$E$2548:$CZ$2548,"&gt;"&amp;Q$258,'Dvd Calendar'!$E$2548:$CZ$2548,"&lt;="&amp;Q$259)+SUMPRODUCT(('Dvd Calendar'!$E$2541:$CZ$2541&gt;Q$258)*('Dvd Calendar'!$E$2541:$CZ$2541&lt;=Q$259)*'Dvd Calendar'!$E$2544:$CZ$2544*(('Dvd Calendar'!$E$2546:$CZ$2546='Field Check'!$C$53)*('Field Check'!$C$53&lt;&gt;"")+('Dvd Calendar'!$E$2546:$CZ$2546='Field Check'!$C$54)*('Field Check'!$C$54&lt;&gt;"")+('Dvd Calendar'!$E$2546:$CZ$2546='Field Check'!$C$55)*('Field Check'!$C$55&lt;&gt;"")+('Dvd Calendar'!$E$2546:$CZ$2546='Field Check'!$C$56)*('Field Check'!$C$56&lt;&gt;"")+('Dvd Calendar'!$E$2546:$CZ$2546='Field Check'!$C$57)*('Field Check'!$C$57&lt;&gt;""))*(COUNTIF('Dvd Calendar'!$E$2548:$CZ$2548,'Dvd Calendar'!$E$2541:$CZ$2541)=0)),"")))</f>
        <v/>
      </c>
      <c r="R286" s="77">
        <f>IF(R$259="","",IF($B286="","",IFERROR(SUMIFS('Dvd Calendar'!$E$2549:$CZ$2549,'Dvd Calendar'!$E$2548:$CZ$2548,"&gt;"&amp;R$258,'Dvd Calendar'!$E$2548:$CZ$2548,"&lt;="&amp;R$259)+SUMPRODUCT(('Dvd Calendar'!$E$2541:$CZ$2541&gt;R$258)*('Dvd Calendar'!$E$2541:$CZ$2541&lt;=R$259)*'Dvd Calendar'!$E$2544:$CZ$2544*(('Dvd Calendar'!$E$2546:$CZ$2546='Field Check'!$C$53)*('Field Check'!$C$53&lt;&gt;"")+('Dvd Calendar'!$E$2546:$CZ$2546='Field Check'!$C$54)*('Field Check'!$C$54&lt;&gt;"")+('Dvd Calendar'!$E$2546:$CZ$2546='Field Check'!$C$55)*('Field Check'!$C$55&lt;&gt;"")+('Dvd Calendar'!$E$2546:$CZ$2546='Field Check'!$C$56)*('Field Check'!$C$56&lt;&gt;"")+('Dvd Calendar'!$E$2546:$CZ$2546='Field Check'!$C$57)*('Field Check'!$C$57&lt;&gt;""))*(COUNTIF('Dvd Calendar'!$E$2548:$CZ$2548,'Dvd Calendar'!$E$2541:$CZ$2541)=0)),"")))</f>
        <v/>
      </c>
    </row>
    <row r="287">
      <c r="B287" s="126">
        <f>IF(MXAU!$C$32="","",MXAU!$C$32)</f>
        <v/>
      </c>
      <c r="C287" s="77">
        <f>IF(C$259="","",IF($B287="","",IFERROR(SUMIFS('Dvd Calendar'!$E$2560:$CZ$2560,'Dvd Calendar'!$E$2559:$CZ$2559,"&gt;"&amp;C$258,'Dvd Calendar'!$E$2559:$CZ$2559,"&lt;="&amp;C$259)+SUMPRODUCT(('Dvd Calendar'!$E$2552:$CZ$2552&gt;C$258)*('Dvd Calendar'!$E$2552:$CZ$2552&lt;=C$259)*'Dvd Calendar'!$E$2555:$CZ$2555*(('Dvd Calendar'!$E$2557:$CZ$2557='Field Check'!$C$53)*('Field Check'!$C$53&lt;&gt;"")+('Dvd Calendar'!$E$2557:$CZ$2557='Field Check'!$C$54)*('Field Check'!$C$54&lt;&gt;"")+('Dvd Calendar'!$E$2557:$CZ$2557='Field Check'!$C$55)*('Field Check'!$C$55&lt;&gt;"")+('Dvd Calendar'!$E$2557:$CZ$2557='Field Check'!$C$56)*('Field Check'!$C$56&lt;&gt;"")+('Dvd Calendar'!$E$2557:$CZ$2557='Field Check'!$C$57)*('Field Check'!$C$57&lt;&gt;""))*(COUNTIF('Dvd Calendar'!$E$2559:$CZ$2559,'Dvd Calendar'!$E$2552:$CZ$2552)=0)),"")))</f>
        <v/>
      </c>
      <c r="D287" s="77">
        <f>IF(D$259="","",IF($B287="","",IFERROR(SUMIFS('Dvd Calendar'!$E$2560:$CZ$2560,'Dvd Calendar'!$E$2559:$CZ$2559,"&gt;"&amp;D$258,'Dvd Calendar'!$E$2559:$CZ$2559,"&lt;="&amp;D$259)+SUMPRODUCT(('Dvd Calendar'!$E$2552:$CZ$2552&gt;D$258)*('Dvd Calendar'!$E$2552:$CZ$2552&lt;=D$259)*'Dvd Calendar'!$E$2555:$CZ$2555*(('Dvd Calendar'!$E$2557:$CZ$2557='Field Check'!$C$53)*('Field Check'!$C$53&lt;&gt;"")+('Dvd Calendar'!$E$2557:$CZ$2557='Field Check'!$C$54)*('Field Check'!$C$54&lt;&gt;"")+('Dvd Calendar'!$E$2557:$CZ$2557='Field Check'!$C$55)*('Field Check'!$C$55&lt;&gt;"")+('Dvd Calendar'!$E$2557:$CZ$2557='Field Check'!$C$56)*('Field Check'!$C$56&lt;&gt;"")+('Dvd Calendar'!$E$2557:$CZ$2557='Field Check'!$C$57)*('Field Check'!$C$57&lt;&gt;""))*(COUNTIF('Dvd Calendar'!$E$2559:$CZ$2559,'Dvd Calendar'!$E$2552:$CZ$2552)=0)),"")))</f>
        <v/>
      </c>
      <c r="E287" s="77">
        <f>IF(E$259="","",IF($B287="","",IFERROR(SUMIFS('Dvd Calendar'!$E$2560:$CZ$2560,'Dvd Calendar'!$E$2559:$CZ$2559,"&gt;"&amp;E$258,'Dvd Calendar'!$E$2559:$CZ$2559,"&lt;="&amp;E$259)+SUMPRODUCT(('Dvd Calendar'!$E$2552:$CZ$2552&gt;E$258)*('Dvd Calendar'!$E$2552:$CZ$2552&lt;=E$259)*'Dvd Calendar'!$E$2555:$CZ$2555*(('Dvd Calendar'!$E$2557:$CZ$2557='Field Check'!$C$53)*('Field Check'!$C$53&lt;&gt;"")+('Dvd Calendar'!$E$2557:$CZ$2557='Field Check'!$C$54)*('Field Check'!$C$54&lt;&gt;"")+('Dvd Calendar'!$E$2557:$CZ$2557='Field Check'!$C$55)*('Field Check'!$C$55&lt;&gt;"")+('Dvd Calendar'!$E$2557:$CZ$2557='Field Check'!$C$56)*('Field Check'!$C$56&lt;&gt;"")+('Dvd Calendar'!$E$2557:$CZ$2557='Field Check'!$C$57)*('Field Check'!$C$57&lt;&gt;""))*(COUNTIF('Dvd Calendar'!$E$2559:$CZ$2559,'Dvd Calendar'!$E$2552:$CZ$2552)=0)),"")))</f>
        <v/>
      </c>
      <c r="F287" s="77">
        <f>IF(F$259="","",IF($B287="","",IFERROR(SUMIFS('Dvd Calendar'!$E$2560:$CZ$2560,'Dvd Calendar'!$E$2559:$CZ$2559,"&gt;"&amp;F$258,'Dvd Calendar'!$E$2559:$CZ$2559,"&lt;="&amp;F$259)+SUMPRODUCT(('Dvd Calendar'!$E$2552:$CZ$2552&gt;F$258)*('Dvd Calendar'!$E$2552:$CZ$2552&lt;=F$259)*'Dvd Calendar'!$E$2555:$CZ$2555*(('Dvd Calendar'!$E$2557:$CZ$2557='Field Check'!$C$53)*('Field Check'!$C$53&lt;&gt;"")+('Dvd Calendar'!$E$2557:$CZ$2557='Field Check'!$C$54)*('Field Check'!$C$54&lt;&gt;"")+('Dvd Calendar'!$E$2557:$CZ$2557='Field Check'!$C$55)*('Field Check'!$C$55&lt;&gt;"")+('Dvd Calendar'!$E$2557:$CZ$2557='Field Check'!$C$56)*('Field Check'!$C$56&lt;&gt;"")+('Dvd Calendar'!$E$2557:$CZ$2557='Field Check'!$C$57)*('Field Check'!$C$57&lt;&gt;""))*(COUNTIF('Dvd Calendar'!$E$2559:$CZ$2559,'Dvd Calendar'!$E$2552:$CZ$2552)=0)),"")))</f>
        <v/>
      </c>
      <c r="G287" s="77">
        <f>IF(G$259="","",IF($B287="","",IFERROR(SUMIFS('Dvd Calendar'!$E$2560:$CZ$2560,'Dvd Calendar'!$E$2559:$CZ$2559,"&gt;"&amp;G$258,'Dvd Calendar'!$E$2559:$CZ$2559,"&lt;="&amp;G$259)+SUMPRODUCT(('Dvd Calendar'!$E$2552:$CZ$2552&gt;G$258)*('Dvd Calendar'!$E$2552:$CZ$2552&lt;=G$259)*'Dvd Calendar'!$E$2555:$CZ$2555*(('Dvd Calendar'!$E$2557:$CZ$2557='Field Check'!$C$53)*('Field Check'!$C$53&lt;&gt;"")+('Dvd Calendar'!$E$2557:$CZ$2557='Field Check'!$C$54)*('Field Check'!$C$54&lt;&gt;"")+('Dvd Calendar'!$E$2557:$CZ$2557='Field Check'!$C$55)*('Field Check'!$C$55&lt;&gt;"")+('Dvd Calendar'!$E$2557:$CZ$2557='Field Check'!$C$56)*('Field Check'!$C$56&lt;&gt;"")+('Dvd Calendar'!$E$2557:$CZ$2557='Field Check'!$C$57)*('Field Check'!$C$57&lt;&gt;""))*(COUNTIF('Dvd Calendar'!$E$2559:$CZ$2559,'Dvd Calendar'!$E$2552:$CZ$2552)=0)),"")))</f>
        <v/>
      </c>
      <c r="H287" s="77">
        <f>IF(H$259="","",IF($B287="","",IFERROR(SUMIFS('Dvd Calendar'!$E$2560:$CZ$2560,'Dvd Calendar'!$E$2559:$CZ$2559,"&gt;"&amp;H$258,'Dvd Calendar'!$E$2559:$CZ$2559,"&lt;="&amp;H$259)+SUMPRODUCT(('Dvd Calendar'!$E$2552:$CZ$2552&gt;H$258)*('Dvd Calendar'!$E$2552:$CZ$2552&lt;=H$259)*'Dvd Calendar'!$E$2555:$CZ$2555*(('Dvd Calendar'!$E$2557:$CZ$2557='Field Check'!$C$53)*('Field Check'!$C$53&lt;&gt;"")+('Dvd Calendar'!$E$2557:$CZ$2557='Field Check'!$C$54)*('Field Check'!$C$54&lt;&gt;"")+('Dvd Calendar'!$E$2557:$CZ$2557='Field Check'!$C$55)*('Field Check'!$C$55&lt;&gt;"")+('Dvd Calendar'!$E$2557:$CZ$2557='Field Check'!$C$56)*('Field Check'!$C$56&lt;&gt;"")+('Dvd Calendar'!$E$2557:$CZ$2557='Field Check'!$C$57)*('Field Check'!$C$57&lt;&gt;""))*(COUNTIF('Dvd Calendar'!$E$2559:$CZ$2559,'Dvd Calendar'!$E$2552:$CZ$2552)=0)),"")))</f>
        <v/>
      </c>
      <c r="I287" s="77">
        <f>IF(I$259="","",IF($B287="","",IFERROR(SUMIFS('Dvd Calendar'!$E$2560:$CZ$2560,'Dvd Calendar'!$E$2559:$CZ$2559,"&gt;"&amp;I$258,'Dvd Calendar'!$E$2559:$CZ$2559,"&lt;="&amp;I$259)+SUMPRODUCT(('Dvd Calendar'!$E$2552:$CZ$2552&gt;I$258)*('Dvd Calendar'!$E$2552:$CZ$2552&lt;=I$259)*'Dvd Calendar'!$E$2555:$CZ$2555*(('Dvd Calendar'!$E$2557:$CZ$2557='Field Check'!$C$53)*('Field Check'!$C$53&lt;&gt;"")+('Dvd Calendar'!$E$2557:$CZ$2557='Field Check'!$C$54)*('Field Check'!$C$54&lt;&gt;"")+('Dvd Calendar'!$E$2557:$CZ$2557='Field Check'!$C$55)*('Field Check'!$C$55&lt;&gt;"")+('Dvd Calendar'!$E$2557:$CZ$2557='Field Check'!$C$56)*('Field Check'!$C$56&lt;&gt;"")+('Dvd Calendar'!$E$2557:$CZ$2557='Field Check'!$C$57)*('Field Check'!$C$57&lt;&gt;""))*(COUNTIF('Dvd Calendar'!$E$2559:$CZ$2559,'Dvd Calendar'!$E$2552:$CZ$2552)=0)),"")))</f>
        <v/>
      </c>
      <c r="J287" s="77">
        <f>IF(J$259="","",IF($B287="","",IFERROR(SUMIFS('Dvd Calendar'!$E$2560:$CZ$2560,'Dvd Calendar'!$E$2559:$CZ$2559,"&gt;"&amp;J$258,'Dvd Calendar'!$E$2559:$CZ$2559,"&lt;="&amp;J$259)+SUMPRODUCT(('Dvd Calendar'!$E$2552:$CZ$2552&gt;J$258)*('Dvd Calendar'!$E$2552:$CZ$2552&lt;=J$259)*'Dvd Calendar'!$E$2555:$CZ$2555*(('Dvd Calendar'!$E$2557:$CZ$2557='Field Check'!$C$53)*('Field Check'!$C$53&lt;&gt;"")+('Dvd Calendar'!$E$2557:$CZ$2557='Field Check'!$C$54)*('Field Check'!$C$54&lt;&gt;"")+('Dvd Calendar'!$E$2557:$CZ$2557='Field Check'!$C$55)*('Field Check'!$C$55&lt;&gt;"")+('Dvd Calendar'!$E$2557:$CZ$2557='Field Check'!$C$56)*('Field Check'!$C$56&lt;&gt;"")+('Dvd Calendar'!$E$2557:$CZ$2557='Field Check'!$C$57)*('Field Check'!$C$57&lt;&gt;""))*(COUNTIF('Dvd Calendar'!$E$2559:$CZ$2559,'Dvd Calendar'!$E$2552:$CZ$2552)=0)),"")))</f>
        <v/>
      </c>
      <c r="K287" s="77">
        <f>IF(K$259="","",IF($B287="","",IFERROR(SUMIFS('Dvd Calendar'!$E$2560:$CZ$2560,'Dvd Calendar'!$E$2559:$CZ$2559,"&gt;"&amp;K$258,'Dvd Calendar'!$E$2559:$CZ$2559,"&lt;="&amp;K$259)+SUMPRODUCT(('Dvd Calendar'!$E$2552:$CZ$2552&gt;K$258)*('Dvd Calendar'!$E$2552:$CZ$2552&lt;=K$259)*'Dvd Calendar'!$E$2555:$CZ$2555*(('Dvd Calendar'!$E$2557:$CZ$2557='Field Check'!$C$53)*('Field Check'!$C$53&lt;&gt;"")+('Dvd Calendar'!$E$2557:$CZ$2557='Field Check'!$C$54)*('Field Check'!$C$54&lt;&gt;"")+('Dvd Calendar'!$E$2557:$CZ$2557='Field Check'!$C$55)*('Field Check'!$C$55&lt;&gt;"")+('Dvd Calendar'!$E$2557:$CZ$2557='Field Check'!$C$56)*('Field Check'!$C$56&lt;&gt;"")+('Dvd Calendar'!$E$2557:$CZ$2557='Field Check'!$C$57)*('Field Check'!$C$57&lt;&gt;""))*(COUNTIF('Dvd Calendar'!$E$2559:$CZ$2559,'Dvd Calendar'!$E$2552:$CZ$2552)=0)),"")))</f>
        <v/>
      </c>
      <c r="L287" s="77">
        <f>IF(L$259="","",IF($B287="","",IFERROR(SUMIFS('Dvd Calendar'!$E$2560:$CZ$2560,'Dvd Calendar'!$E$2559:$CZ$2559,"&gt;"&amp;L$258,'Dvd Calendar'!$E$2559:$CZ$2559,"&lt;="&amp;L$259)+SUMPRODUCT(('Dvd Calendar'!$E$2552:$CZ$2552&gt;L$258)*('Dvd Calendar'!$E$2552:$CZ$2552&lt;=L$259)*'Dvd Calendar'!$E$2555:$CZ$2555*(('Dvd Calendar'!$E$2557:$CZ$2557='Field Check'!$C$53)*('Field Check'!$C$53&lt;&gt;"")+('Dvd Calendar'!$E$2557:$CZ$2557='Field Check'!$C$54)*('Field Check'!$C$54&lt;&gt;"")+('Dvd Calendar'!$E$2557:$CZ$2557='Field Check'!$C$55)*('Field Check'!$C$55&lt;&gt;"")+('Dvd Calendar'!$E$2557:$CZ$2557='Field Check'!$C$56)*('Field Check'!$C$56&lt;&gt;"")+('Dvd Calendar'!$E$2557:$CZ$2557='Field Check'!$C$57)*('Field Check'!$C$57&lt;&gt;""))*(COUNTIF('Dvd Calendar'!$E$2559:$CZ$2559,'Dvd Calendar'!$E$2552:$CZ$2552)=0)),"")))</f>
        <v/>
      </c>
      <c r="M287" s="77">
        <f>IF(M$259="","",IF($B287="","",IFERROR(SUMIFS('Dvd Calendar'!$E$2560:$CZ$2560,'Dvd Calendar'!$E$2559:$CZ$2559,"&gt;"&amp;M$258,'Dvd Calendar'!$E$2559:$CZ$2559,"&lt;="&amp;M$259)+SUMPRODUCT(('Dvd Calendar'!$E$2552:$CZ$2552&gt;M$258)*('Dvd Calendar'!$E$2552:$CZ$2552&lt;=M$259)*'Dvd Calendar'!$E$2555:$CZ$2555*(('Dvd Calendar'!$E$2557:$CZ$2557='Field Check'!$C$53)*('Field Check'!$C$53&lt;&gt;"")+('Dvd Calendar'!$E$2557:$CZ$2557='Field Check'!$C$54)*('Field Check'!$C$54&lt;&gt;"")+('Dvd Calendar'!$E$2557:$CZ$2557='Field Check'!$C$55)*('Field Check'!$C$55&lt;&gt;"")+('Dvd Calendar'!$E$2557:$CZ$2557='Field Check'!$C$56)*('Field Check'!$C$56&lt;&gt;"")+('Dvd Calendar'!$E$2557:$CZ$2557='Field Check'!$C$57)*('Field Check'!$C$57&lt;&gt;""))*(COUNTIF('Dvd Calendar'!$E$2559:$CZ$2559,'Dvd Calendar'!$E$2552:$CZ$2552)=0)),"")))</f>
        <v/>
      </c>
      <c r="N287" s="77">
        <f>IF(N$259="","",IF($B287="","",IFERROR(SUMIFS('Dvd Calendar'!$E$2560:$CZ$2560,'Dvd Calendar'!$E$2559:$CZ$2559,"&gt;"&amp;N$258,'Dvd Calendar'!$E$2559:$CZ$2559,"&lt;="&amp;N$259)+SUMPRODUCT(('Dvd Calendar'!$E$2552:$CZ$2552&gt;N$258)*('Dvd Calendar'!$E$2552:$CZ$2552&lt;=N$259)*'Dvd Calendar'!$E$2555:$CZ$2555*(('Dvd Calendar'!$E$2557:$CZ$2557='Field Check'!$C$53)*('Field Check'!$C$53&lt;&gt;"")+('Dvd Calendar'!$E$2557:$CZ$2557='Field Check'!$C$54)*('Field Check'!$C$54&lt;&gt;"")+('Dvd Calendar'!$E$2557:$CZ$2557='Field Check'!$C$55)*('Field Check'!$C$55&lt;&gt;"")+('Dvd Calendar'!$E$2557:$CZ$2557='Field Check'!$C$56)*('Field Check'!$C$56&lt;&gt;"")+('Dvd Calendar'!$E$2557:$CZ$2557='Field Check'!$C$57)*('Field Check'!$C$57&lt;&gt;""))*(COUNTIF('Dvd Calendar'!$E$2559:$CZ$2559,'Dvd Calendar'!$E$2552:$CZ$2552)=0)),"")))</f>
        <v/>
      </c>
      <c r="O287" s="77">
        <f>IF(O$259="","",IF($B287="","",IFERROR(SUMIFS('Dvd Calendar'!$E$2560:$CZ$2560,'Dvd Calendar'!$E$2559:$CZ$2559,"&gt;"&amp;O$258,'Dvd Calendar'!$E$2559:$CZ$2559,"&lt;="&amp;O$259)+SUMPRODUCT(('Dvd Calendar'!$E$2552:$CZ$2552&gt;O$258)*('Dvd Calendar'!$E$2552:$CZ$2552&lt;=O$259)*'Dvd Calendar'!$E$2555:$CZ$2555*(('Dvd Calendar'!$E$2557:$CZ$2557='Field Check'!$C$53)*('Field Check'!$C$53&lt;&gt;"")+('Dvd Calendar'!$E$2557:$CZ$2557='Field Check'!$C$54)*('Field Check'!$C$54&lt;&gt;"")+('Dvd Calendar'!$E$2557:$CZ$2557='Field Check'!$C$55)*('Field Check'!$C$55&lt;&gt;"")+('Dvd Calendar'!$E$2557:$CZ$2557='Field Check'!$C$56)*('Field Check'!$C$56&lt;&gt;"")+('Dvd Calendar'!$E$2557:$CZ$2557='Field Check'!$C$57)*('Field Check'!$C$57&lt;&gt;""))*(COUNTIF('Dvd Calendar'!$E$2559:$CZ$2559,'Dvd Calendar'!$E$2552:$CZ$2552)=0)),"")))</f>
        <v/>
      </c>
      <c r="P287" s="77">
        <f>IF(P$259="","",IF($B287="","",IFERROR(SUMIFS('Dvd Calendar'!$E$2560:$CZ$2560,'Dvd Calendar'!$E$2559:$CZ$2559,"&gt;"&amp;P$258,'Dvd Calendar'!$E$2559:$CZ$2559,"&lt;="&amp;P$259)+SUMPRODUCT(('Dvd Calendar'!$E$2552:$CZ$2552&gt;P$258)*('Dvd Calendar'!$E$2552:$CZ$2552&lt;=P$259)*'Dvd Calendar'!$E$2555:$CZ$2555*(('Dvd Calendar'!$E$2557:$CZ$2557='Field Check'!$C$53)*('Field Check'!$C$53&lt;&gt;"")+('Dvd Calendar'!$E$2557:$CZ$2557='Field Check'!$C$54)*('Field Check'!$C$54&lt;&gt;"")+('Dvd Calendar'!$E$2557:$CZ$2557='Field Check'!$C$55)*('Field Check'!$C$55&lt;&gt;"")+('Dvd Calendar'!$E$2557:$CZ$2557='Field Check'!$C$56)*('Field Check'!$C$56&lt;&gt;"")+('Dvd Calendar'!$E$2557:$CZ$2557='Field Check'!$C$57)*('Field Check'!$C$57&lt;&gt;""))*(COUNTIF('Dvd Calendar'!$E$2559:$CZ$2559,'Dvd Calendar'!$E$2552:$CZ$2552)=0)),"")))</f>
        <v/>
      </c>
      <c r="Q287" s="77">
        <f>IF(Q$259="","",IF($B287="","",IFERROR(SUMIFS('Dvd Calendar'!$E$2560:$CZ$2560,'Dvd Calendar'!$E$2559:$CZ$2559,"&gt;"&amp;Q$258,'Dvd Calendar'!$E$2559:$CZ$2559,"&lt;="&amp;Q$259)+SUMPRODUCT(('Dvd Calendar'!$E$2552:$CZ$2552&gt;Q$258)*('Dvd Calendar'!$E$2552:$CZ$2552&lt;=Q$259)*'Dvd Calendar'!$E$2555:$CZ$2555*(('Dvd Calendar'!$E$2557:$CZ$2557='Field Check'!$C$53)*('Field Check'!$C$53&lt;&gt;"")+('Dvd Calendar'!$E$2557:$CZ$2557='Field Check'!$C$54)*('Field Check'!$C$54&lt;&gt;"")+('Dvd Calendar'!$E$2557:$CZ$2557='Field Check'!$C$55)*('Field Check'!$C$55&lt;&gt;"")+('Dvd Calendar'!$E$2557:$CZ$2557='Field Check'!$C$56)*('Field Check'!$C$56&lt;&gt;"")+('Dvd Calendar'!$E$2557:$CZ$2557='Field Check'!$C$57)*('Field Check'!$C$57&lt;&gt;""))*(COUNTIF('Dvd Calendar'!$E$2559:$CZ$2559,'Dvd Calendar'!$E$2552:$CZ$2552)=0)),"")))</f>
        <v/>
      </c>
      <c r="R287" s="77">
        <f>IF(R$259="","",IF($B287="","",IFERROR(SUMIFS('Dvd Calendar'!$E$2560:$CZ$2560,'Dvd Calendar'!$E$2559:$CZ$2559,"&gt;"&amp;R$258,'Dvd Calendar'!$E$2559:$CZ$2559,"&lt;="&amp;R$259)+SUMPRODUCT(('Dvd Calendar'!$E$2552:$CZ$2552&gt;R$258)*('Dvd Calendar'!$E$2552:$CZ$2552&lt;=R$259)*'Dvd Calendar'!$E$2555:$CZ$2555*(('Dvd Calendar'!$E$2557:$CZ$2557='Field Check'!$C$53)*('Field Check'!$C$53&lt;&gt;"")+('Dvd Calendar'!$E$2557:$CZ$2557='Field Check'!$C$54)*('Field Check'!$C$54&lt;&gt;"")+('Dvd Calendar'!$E$2557:$CZ$2557='Field Check'!$C$55)*('Field Check'!$C$55&lt;&gt;"")+('Dvd Calendar'!$E$2557:$CZ$2557='Field Check'!$C$56)*('Field Check'!$C$56&lt;&gt;"")+('Dvd Calendar'!$E$2557:$CZ$2557='Field Check'!$C$57)*('Field Check'!$C$57&lt;&gt;""))*(COUNTIF('Dvd Calendar'!$E$2559:$CZ$2559,'Dvd Calendar'!$E$2552:$CZ$2552)=0)),"")))</f>
        <v/>
      </c>
    </row>
    <row r="288">
      <c r="B288" s="126">
        <f>IF(MXAU!$C$33="","",MXAU!$C$33)</f>
        <v/>
      </c>
      <c r="C288" s="77">
        <f>IF(C$259="","",IF($B288="","",IFERROR(SUMIFS('Dvd Calendar'!$E$2571:$CZ$2571,'Dvd Calendar'!$E$2570:$CZ$2570,"&gt;"&amp;C$258,'Dvd Calendar'!$E$2570:$CZ$2570,"&lt;="&amp;C$259)+SUMPRODUCT(('Dvd Calendar'!$E$2563:$CZ$2563&gt;C$258)*('Dvd Calendar'!$E$2563:$CZ$2563&lt;=C$259)*'Dvd Calendar'!$E$2566:$CZ$2566*(('Dvd Calendar'!$E$2568:$CZ$2568='Field Check'!$C$53)*('Field Check'!$C$53&lt;&gt;"")+('Dvd Calendar'!$E$2568:$CZ$2568='Field Check'!$C$54)*('Field Check'!$C$54&lt;&gt;"")+('Dvd Calendar'!$E$2568:$CZ$2568='Field Check'!$C$55)*('Field Check'!$C$55&lt;&gt;"")+('Dvd Calendar'!$E$2568:$CZ$2568='Field Check'!$C$56)*('Field Check'!$C$56&lt;&gt;"")+('Dvd Calendar'!$E$2568:$CZ$2568='Field Check'!$C$57)*('Field Check'!$C$57&lt;&gt;""))*(COUNTIF('Dvd Calendar'!$E$2570:$CZ$2570,'Dvd Calendar'!$E$2563:$CZ$2563)=0)),"")))</f>
        <v/>
      </c>
      <c r="D288" s="77">
        <f>IF(D$259="","",IF($B288="","",IFERROR(SUMIFS('Dvd Calendar'!$E$2571:$CZ$2571,'Dvd Calendar'!$E$2570:$CZ$2570,"&gt;"&amp;D$258,'Dvd Calendar'!$E$2570:$CZ$2570,"&lt;="&amp;D$259)+SUMPRODUCT(('Dvd Calendar'!$E$2563:$CZ$2563&gt;D$258)*('Dvd Calendar'!$E$2563:$CZ$2563&lt;=D$259)*'Dvd Calendar'!$E$2566:$CZ$2566*(('Dvd Calendar'!$E$2568:$CZ$2568='Field Check'!$C$53)*('Field Check'!$C$53&lt;&gt;"")+('Dvd Calendar'!$E$2568:$CZ$2568='Field Check'!$C$54)*('Field Check'!$C$54&lt;&gt;"")+('Dvd Calendar'!$E$2568:$CZ$2568='Field Check'!$C$55)*('Field Check'!$C$55&lt;&gt;"")+('Dvd Calendar'!$E$2568:$CZ$2568='Field Check'!$C$56)*('Field Check'!$C$56&lt;&gt;"")+('Dvd Calendar'!$E$2568:$CZ$2568='Field Check'!$C$57)*('Field Check'!$C$57&lt;&gt;""))*(COUNTIF('Dvd Calendar'!$E$2570:$CZ$2570,'Dvd Calendar'!$E$2563:$CZ$2563)=0)),"")))</f>
        <v/>
      </c>
      <c r="E288" s="77">
        <f>IF(E$259="","",IF($B288="","",IFERROR(SUMIFS('Dvd Calendar'!$E$2571:$CZ$2571,'Dvd Calendar'!$E$2570:$CZ$2570,"&gt;"&amp;E$258,'Dvd Calendar'!$E$2570:$CZ$2570,"&lt;="&amp;E$259)+SUMPRODUCT(('Dvd Calendar'!$E$2563:$CZ$2563&gt;E$258)*('Dvd Calendar'!$E$2563:$CZ$2563&lt;=E$259)*'Dvd Calendar'!$E$2566:$CZ$2566*(('Dvd Calendar'!$E$2568:$CZ$2568='Field Check'!$C$53)*('Field Check'!$C$53&lt;&gt;"")+('Dvd Calendar'!$E$2568:$CZ$2568='Field Check'!$C$54)*('Field Check'!$C$54&lt;&gt;"")+('Dvd Calendar'!$E$2568:$CZ$2568='Field Check'!$C$55)*('Field Check'!$C$55&lt;&gt;"")+('Dvd Calendar'!$E$2568:$CZ$2568='Field Check'!$C$56)*('Field Check'!$C$56&lt;&gt;"")+('Dvd Calendar'!$E$2568:$CZ$2568='Field Check'!$C$57)*('Field Check'!$C$57&lt;&gt;""))*(COUNTIF('Dvd Calendar'!$E$2570:$CZ$2570,'Dvd Calendar'!$E$2563:$CZ$2563)=0)),"")))</f>
        <v/>
      </c>
      <c r="F288" s="77">
        <f>IF(F$259="","",IF($B288="","",IFERROR(SUMIFS('Dvd Calendar'!$E$2571:$CZ$2571,'Dvd Calendar'!$E$2570:$CZ$2570,"&gt;"&amp;F$258,'Dvd Calendar'!$E$2570:$CZ$2570,"&lt;="&amp;F$259)+SUMPRODUCT(('Dvd Calendar'!$E$2563:$CZ$2563&gt;F$258)*('Dvd Calendar'!$E$2563:$CZ$2563&lt;=F$259)*'Dvd Calendar'!$E$2566:$CZ$2566*(('Dvd Calendar'!$E$2568:$CZ$2568='Field Check'!$C$53)*('Field Check'!$C$53&lt;&gt;"")+('Dvd Calendar'!$E$2568:$CZ$2568='Field Check'!$C$54)*('Field Check'!$C$54&lt;&gt;"")+('Dvd Calendar'!$E$2568:$CZ$2568='Field Check'!$C$55)*('Field Check'!$C$55&lt;&gt;"")+('Dvd Calendar'!$E$2568:$CZ$2568='Field Check'!$C$56)*('Field Check'!$C$56&lt;&gt;"")+('Dvd Calendar'!$E$2568:$CZ$2568='Field Check'!$C$57)*('Field Check'!$C$57&lt;&gt;""))*(COUNTIF('Dvd Calendar'!$E$2570:$CZ$2570,'Dvd Calendar'!$E$2563:$CZ$2563)=0)),"")))</f>
        <v/>
      </c>
      <c r="G288" s="77">
        <f>IF(G$259="","",IF($B288="","",IFERROR(SUMIFS('Dvd Calendar'!$E$2571:$CZ$2571,'Dvd Calendar'!$E$2570:$CZ$2570,"&gt;"&amp;G$258,'Dvd Calendar'!$E$2570:$CZ$2570,"&lt;="&amp;G$259)+SUMPRODUCT(('Dvd Calendar'!$E$2563:$CZ$2563&gt;G$258)*('Dvd Calendar'!$E$2563:$CZ$2563&lt;=G$259)*'Dvd Calendar'!$E$2566:$CZ$2566*(('Dvd Calendar'!$E$2568:$CZ$2568='Field Check'!$C$53)*('Field Check'!$C$53&lt;&gt;"")+('Dvd Calendar'!$E$2568:$CZ$2568='Field Check'!$C$54)*('Field Check'!$C$54&lt;&gt;"")+('Dvd Calendar'!$E$2568:$CZ$2568='Field Check'!$C$55)*('Field Check'!$C$55&lt;&gt;"")+('Dvd Calendar'!$E$2568:$CZ$2568='Field Check'!$C$56)*('Field Check'!$C$56&lt;&gt;"")+('Dvd Calendar'!$E$2568:$CZ$2568='Field Check'!$C$57)*('Field Check'!$C$57&lt;&gt;""))*(COUNTIF('Dvd Calendar'!$E$2570:$CZ$2570,'Dvd Calendar'!$E$2563:$CZ$2563)=0)),"")))</f>
        <v/>
      </c>
      <c r="H288" s="77">
        <f>IF(H$259="","",IF($B288="","",IFERROR(SUMIFS('Dvd Calendar'!$E$2571:$CZ$2571,'Dvd Calendar'!$E$2570:$CZ$2570,"&gt;"&amp;H$258,'Dvd Calendar'!$E$2570:$CZ$2570,"&lt;="&amp;H$259)+SUMPRODUCT(('Dvd Calendar'!$E$2563:$CZ$2563&gt;H$258)*('Dvd Calendar'!$E$2563:$CZ$2563&lt;=H$259)*'Dvd Calendar'!$E$2566:$CZ$2566*(('Dvd Calendar'!$E$2568:$CZ$2568='Field Check'!$C$53)*('Field Check'!$C$53&lt;&gt;"")+('Dvd Calendar'!$E$2568:$CZ$2568='Field Check'!$C$54)*('Field Check'!$C$54&lt;&gt;"")+('Dvd Calendar'!$E$2568:$CZ$2568='Field Check'!$C$55)*('Field Check'!$C$55&lt;&gt;"")+('Dvd Calendar'!$E$2568:$CZ$2568='Field Check'!$C$56)*('Field Check'!$C$56&lt;&gt;"")+('Dvd Calendar'!$E$2568:$CZ$2568='Field Check'!$C$57)*('Field Check'!$C$57&lt;&gt;""))*(COUNTIF('Dvd Calendar'!$E$2570:$CZ$2570,'Dvd Calendar'!$E$2563:$CZ$2563)=0)),"")))</f>
        <v/>
      </c>
      <c r="I288" s="77">
        <f>IF(I$259="","",IF($B288="","",IFERROR(SUMIFS('Dvd Calendar'!$E$2571:$CZ$2571,'Dvd Calendar'!$E$2570:$CZ$2570,"&gt;"&amp;I$258,'Dvd Calendar'!$E$2570:$CZ$2570,"&lt;="&amp;I$259)+SUMPRODUCT(('Dvd Calendar'!$E$2563:$CZ$2563&gt;I$258)*('Dvd Calendar'!$E$2563:$CZ$2563&lt;=I$259)*'Dvd Calendar'!$E$2566:$CZ$2566*(('Dvd Calendar'!$E$2568:$CZ$2568='Field Check'!$C$53)*('Field Check'!$C$53&lt;&gt;"")+('Dvd Calendar'!$E$2568:$CZ$2568='Field Check'!$C$54)*('Field Check'!$C$54&lt;&gt;"")+('Dvd Calendar'!$E$2568:$CZ$2568='Field Check'!$C$55)*('Field Check'!$C$55&lt;&gt;"")+('Dvd Calendar'!$E$2568:$CZ$2568='Field Check'!$C$56)*('Field Check'!$C$56&lt;&gt;"")+('Dvd Calendar'!$E$2568:$CZ$2568='Field Check'!$C$57)*('Field Check'!$C$57&lt;&gt;""))*(COUNTIF('Dvd Calendar'!$E$2570:$CZ$2570,'Dvd Calendar'!$E$2563:$CZ$2563)=0)),"")))</f>
        <v/>
      </c>
      <c r="J288" s="77">
        <f>IF(J$259="","",IF($B288="","",IFERROR(SUMIFS('Dvd Calendar'!$E$2571:$CZ$2571,'Dvd Calendar'!$E$2570:$CZ$2570,"&gt;"&amp;J$258,'Dvd Calendar'!$E$2570:$CZ$2570,"&lt;="&amp;J$259)+SUMPRODUCT(('Dvd Calendar'!$E$2563:$CZ$2563&gt;J$258)*('Dvd Calendar'!$E$2563:$CZ$2563&lt;=J$259)*'Dvd Calendar'!$E$2566:$CZ$2566*(('Dvd Calendar'!$E$2568:$CZ$2568='Field Check'!$C$53)*('Field Check'!$C$53&lt;&gt;"")+('Dvd Calendar'!$E$2568:$CZ$2568='Field Check'!$C$54)*('Field Check'!$C$54&lt;&gt;"")+('Dvd Calendar'!$E$2568:$CZ$2568='Field Check'!$C$55)*('Field Check'!$C$55&lt;&gt;"")+('Dvd Calendar'!$E$2568:$CZ$2568='Field Check'!$C$56)*('Field Check'!$C$56&lt;&gt;"")+('Dvd Calendar'!$E$2568:$CZ$2568='Field Check'!$C$57)*('Field Check'!$C$57&lt;&gt;""))*(COUNTIF('Dvd Calendar'!$E$2570:$CZ$2570,'Dvd Calendar'!$E$2563:$CZ$2563)=0)),"")))</f>
        <v/>
      </c>
      <c r="K288" s="77">
        <f>IF(K$259="","",IF($B288="","",IFERROR(SUMIFS('Dvd Calendar'!$E$2571:$CZ$2571,'Dvd Calendar'!$E$2570:$CZ$2570,"&gt;"&amp;K$258,'Dvd Calendar'!$E$2570:$CZ$2570,"&lt;="&amp;K$259)+SUMPRODUCT(('Dvd Calendar'!$E$2563:$CZ$2563&gt;K$258)*('Dvd Calendar'!$E$2563:$CZ$2563&lt;=K$259)*'Dvd Calendar'!$E$2566:$CZ$2566*(('Dvd Calendar'!$E$2568:$CZ$2568='Field Check'!$C$53)*('Field Check'!$C$53&lt;&gt;"")+('Dvd Calendar'!$E$2568:$CZ$2568='Field Check'!$C$54)*('Field Check'!$C$54&lt;&gt;"")+('Dvd Calendar'!$E$2568:$CZ$2568='Field Check'!$C$55)*('Field Check'!$C$55&lt;&gt;"")+('Dvd Calendar'!$E$2568:$CZ$2568='Field Check'!$C$56)*('Field Check'!$C$56&lt;&gt;"")+('Dvd Calendar'!$E$2568:$CZ$2568='Field Check'!$C$57)*('Field Check'!$C$57&lt;&gt;""))*(COUNTIF('Dvd Calendar'!$E$2570:$CZ$2570,'Dvd Calendar'!$E$2563:$CZ$2563)=0)),"")))</f>
        <v/>
      </c>
      <c r="L288" s="77">
        <f>IF(L$259="","",IF($B288="","",IFERROR(SUMIFS('Dvd Calendar'!$E$2571:$CZ$2571,'Dvd Calendar'!$E$2570:$CZ$2570,"&gt;"&amp;L$258,'Dvd Calendar'!$E$2570:$CZ$2570,"&lt;="&amp;L$259)+SUMPRODUCT(('Dvd Calendar'!$E$2563:$CZ$2563&gt;L$258)*('Dvd Calendar'!$E$2563:$CZ$2563&lt;=L$259)*'Dvd Calendar'!$E$2566:$CZ$2566*(('Dvd Calendar'!$E$2568:$CZ$2568='Field Check'!$C$53)*('Field Check'!$C$53&lt;&gt;"")+('Dvd Calendar'!$E$2568:$CZ$2568='Field Check'!$C$54)*('Field Check'!$C$54&lt;&gt;"")+('Dvd Calendar'!$E$2568:$CZ$2568='Field Check'!$C$55)*('Field Check'!$C$55&lt;&gt;"")+('Dvd Calendar'!$E$2568:$CZ$2568='Field Check'!$C$56)*('Field Check'!$C$56&lt;&gt;"")+('Dvd Calendar'!$E$2568:$CZ$2568='Field Check'!$C$57)*('Field Check'!$C$57&lt;&gt;""))*(COUNTIF('Dvd Calendar'!$E$2570:$CZ$2570,'Dvd Calendar'!$E$2563:$CZ$2563)=0)),"")))</f>
        <v/>
      </c>
      <c r="M288" s="77">
        <f>IF(M$259="","",IF($B288="","",IFERROR(SUMIFS('Dvd Calendar'!$E$2571:$CZ$2571,'Dvd Calendar'!$E$2570:$CZ$2570,"&gt;"&amp;M$258,'Dvd Calendar'!$E$2570:$CZ$2570,"&lt;="&amp;M$259)+SUMPRODUCT(('Dvd Calendar'!$E$2563:$CZ$2563&gt;M$258)*('Dvd Calendar'!$E$2563:$CZ$2563&lt;=M$259)*'Dvd Calendar'!$E$2566:$CZ$2566*(('Dvd Calendar'!$E$2568:$CZ$2568='Field Check'!$C$53)*('Field Check'!$C$53&lt;&gt;"")+('Dvd Calendar'!$E$2568:$CZ$2568='Field Check'!$C$54)*('Field Check'!$C$54&lt;&gt;"")+('Dvd Calendar'!$E$2568:$CZ$2568='Field Check'!$C$55)*('Field Check'!$C$55&lt;&gt;"")+('Dvd Calendar'!$E$2568:$CZ$2568='Field Check'!$C$56)*('Field Check'!$C$56&lt;&gt;"")+('Dvd Calendar'!$E$2568:$CZ$2568='Field Check'!$C$57)*('Field Check'!$C$57&lt;&gt;""))*(COUNTIF('Dvd Calendar'!$E$2570:$CZ$2570,'Dvd Calendar'!$E$2563:$CZ$2563)=0)),"")))</f>
        <v/>
      </c>
      <c r="N288" s="77">
        <f>IF(N$259="","",IF($B288="","",IFERROR(SUMIFS('Dvd Calendar'!$E$2571:$CZ$2571,'Dvd Calendar'!$E$2570:$CZ$2570,"&gt;"&amp;N$258,'Dvd Calendar'!$E$2570:$CZ$2570,"&lt;="&amp;N$259)+SUMPRODUCT(('Dvd Calendar'!$E$2563:$CZ$2563&gt;N$258)*('Dvd Calendar'!$E$2563:$CZ$2563&lt;=N$259)*'Dvd Calendar'!$E$2566:$CZ$2566*(('Dvd Calendar'!$E$2568:$CZ$2568='Field Check'!$C$53)*('Field Check'!$C$53&lt;&gt;"")+('Dvd Calendar'!$E$2568:$CZ$2568='Field Check'!$C$54)*('Field Check'!$C$54&lt;&gt;"")+('Dvd Calendar'!$E$2568:$CZ$2568='Field Check'!$C$55)*('Field Check'!$C$55&lt;&gt;"")+('Dvd Calendar'!$E$2568:$CZ$2568='Field Check'!$C$56)*('Field Check'!$C$56&lt;&gt;"")+('Dvd Calendar'!$E$2568:$CZ$2568='Field Check'!$C$57)*('Field Check'!$C$57&lt;&gt;""))*(COUNTIF('Dvd Calendar'!$E$2570:$CZ$2570,'Dvd Calendar'!$E$2563:$CZ$2563)=0)),"")))</f>
        <v/>
      </c>
      <c r="O288" s="77">
        <f>IF(O$259="","",IF($B288="","",IFERROR(SUMIFS('Dvd Calendar'!$E$2571:$CZ$2571,'Dvd Calendar'!$E$2570:$CZ$2570,"&gt;"&amp;O$258,'Dvd Calendar'!$E$2570:$CZ$2570,"&lt;="&amp;O$259)+SUMPRODUCT(('Dvd Calendar'!$E$2563:$CZ$2563&gt;O$258)*('Dvd Calendar'!$E$2563:$CZ$2563&lt;=O$259)*'Dvd Calendar'!$E$2566:$CZ$2566*(('Dvd Calendar'!$E$2568:$CZ$2568='Field Check'!$C$53)*('Field Check'!$C$53&lt;&gt;"")+('Dvd Calendar'!$E$2568:$CZ$2568='Field Check'!$C$54)*('Field Check'!$C$54&lt;&gt;"")+('Dvd Calendar'!$E$2568:$CZ$2568='Field Check'!$C$55)*('Field Check'!$C$55&lt;&gt;"")+('Dvd Calendar'!$E$2568:$CZ$2568='Field Check'!$C$56)*('Field Check'!$C$56&lt;&gt;"")+('Dvd Calendar'!$E$2568:$CZ$2568='Field Check'!$C$57)*('Field Check'!$C$57&lt;&gt;""))*(COUNTIF('Dvd Calendar'!$E$2570:$CZ$2570,'Dvd Calendar'!$E$2563:$CZ$2563)=0)),"")))</f>
        <v/>
      </c>
      <c r="P288" s="77">
        <f>IF(P$259="","",IF($B288="","",IFERROR(SUMIFS('Dvd Calendar'!$E$2571:$CZ$2571,'Dvd Calendar'!$E$2570:$CZ$2570,"&gt;"&amp;P$258,'Dvd Calendar'!$E$2570:$CZ$2570,"&lt;="&amp;P$259)+SUMPRODUCT(('Dvd Calendar'!$E$2563:$CZ$2563&gt;P$258)*('Dvd Calendar'!$E$2563:$CZ$2563&lt;=P$259)*'Dvd Calendar'!$E$2566:$CZ$2566*(('Dvd Calendar'!$E$2568:$CZ$2568='Field Check'!$C$53)*('Field Check'!$C$53&lt;&gt;"")+('Dvd Calendar'!$E$2568:$CZ$2568='Field Check'!$C$54)*('Field Check'!$C$54&lt;&gt;"")+('Dvd Calendar'!$E$2568:$CZ$2568='Field Check'!$C$55)*('Field Check'!$C$55&lt;&gt;"")+('Dvd Calendar'!$E$2568:$CZ$2568='Field Check'!$C$56)*('Field Check'!$C$56&lt;&gt;"")+('Dvd Calendar'!$E$2568:$CZ$2568='Field Check'!$C$57)*('Field Check'!$C$57&lt;&gt;""))*(COUNTIF('Dvd Calendar'!$E$2570:$CZ$2570,'Dvd Calendar'!$E$2563:$CZ$2563)=0)),"")))</f>
        <v/>
      </c>
      <c r="Q288" s="77">
        <f>IF(Q$259="","",IF($B288="","",IFERROR(SUMIFS('Dvd Calendar'!$E$2571:$CZ$2571,'Dvd Calendar'!$E$2570:$CZ$2570,"&gt;"&amp;Q$258,'Dvd Calendar'!$E$2570:$CZ$2570,"&lt;="&amp;Q$259)+SUMPRODUCT(('Dvd Calendar'!$E$2563:$CZ$2563&gt;Q$258)*('Dvd Calendar'!$E$2563:$CZ$2563&lt;=Q$259)*'Dvd Calendar'!$E$2566:$CZ$2566*(('Dvd Calendar'!$E$2568:$CZ$2568='Field Check'!$C$53)*('Field Check'!$C$53&lt;&gt;"")+('Dvd Calendar'!$E$2568:$CZ$2568='Field Check'!$C$54)*('Field Check'!$C$54&lt;&gt;"")+('Dvd Calendar'!$E$2568:$CZ$2568='Field Check'!$C$55)*('Field Check'!$C$55&lt;&gt;"")+('Dvd Calendar'!$E$2568:$CZ$2568='Field Check'!$C$56)*('Field Check'!$C$56&lt;&gt;"")+('Dvd Calendar'!$E$2568:$CZ$2568='Field Check'!$C$57)*('Field Check'!$C$57&lt;&gt;""))*(COUNTIF('Dvd Calendar'!$E$2570:$CZ$2570,'Dvd Calendar'!$E$2563:$CZ$2563)=0)),"")))</f>
        <v/>
      </c>
      <c r="R288" s="77">
        <f>IF(R$259="","",IF($B288="","",IFERROR(SUMIFS('Dvd Calendar'!$E$2571:$CZ$2571,'Dvd Calendar'!$E$2570:$CZ$2570,"&gt;"&amp;R$258,'Dvd Calendar'!$E$2570:$CZ$2570,"&lt;="&amp;R$259)+SUMPRODUCT(('Dvd Calendar'!$E$2563:$CZ$2563&gt;R$258)*('Dvd Calendar'!$E$2563:$CZ$2563&lt;=R$259)*'Dvd Calendar'!$E$2566:$CZ$2566*(('Dvd Calendar'!$E$2568:$CZ$2568='Field Check'!$C$53)*('Field Check'!$C$53&lt;&gt;"")+('Dvd Calendar'!$E$2568:$CZ$2568='Field Check'!$C$54)*('Field Check'!$C$54&lt;&gt;"")+('Dvd Calendar'!$E$2568:$CZ$2568='Field Check'!$C$55)*('Field Check'!$C$55&lt;&gt;"")+('Dvd Calendar'!$E$2568:$CZ$2568='Field Check'!$C$56)*('Field Check'!$C$56&lt;&gt;"")+('Dvd Calendar'!$E$2568:$CZ$2568='Field Check'!$C$57)*('Field Check'!$C$57&lt;&gt;""))*(COUNTIF('Dvd Calendar'!$E$2570:$CZ$2570,'Dvd Calendar'!$E$2563:$CZ$2563)=0)),"")))</f>
        <v/>
      </c>
    </row>
    <row r="289">
      <c r="B289" s="126">
        <f>IF(MXAU!$C$34="","",MXAU!$C$34)</f>
        <v/>
      </c>
      <c r="C289" s="77">
        <f>IF(C$259="","",IF($B289="","",IFERROR(SUMIFS('Dvd Calendar'!$E$2582:$CZ$2582,'Dvd Calendar'!$E$2581:$CZ$2581,"&gt;"&amp;C$258,'Dvd Calendar'!$E$2581:$CZ$2581,"&lt;="&amp;C$259)+SUMPRODUCT(('Dvd Calendar'!$E$2574:$CZ$2574&gt;C$258)*('Dvd Calendar'!$E$2574:$CZ$2574&lt;=C$259)*'Dvd Calendar'!$E$2577:$CZ$2577*(('Dvd Calendar'!$E$2579:$CZ$2579='Field Check'!$C$53)*('Field Check'!$C$53&lt;&gt;"")+('Dvd Calendar'!$E$2579:$CZ$2579='Field Check'!$C$54)*('Field Check'!$C$54&lt;&gt;"")+('Dvd Calendar'!$E$2579:$CZ$2579='Field Check'!$C$55)*('Field Check'!$C$55&lt;&gt;"")+('Dvd Calendar'!$E$2579:$CZ$2579='Field Check'!$C$56)*('Field Check'!$C$56&lt;&gt;"")+('Dvd Calendar'!$E$2579:$CZ$2579='Field Check'!$C$57)*('Field Check'!$C$57&lt;&gt;""))*(COUNTIF('Dvd Calendar'!$E$2581:$CZ$2581,'Dvd Calendar'!$E$2574:$CZ$2574)=0)),"")))</f>
        <v/>
      </c>
      <c r="D289" s="77">
        <f>IF(D$259="","",IF($B289="","",IFERROR(SUMIFS('Dvd Calendar'!$E$2582:$CZ$2582,'Dvd Calendar'!$E$2581:$CZ$2581,"&gt;"&amp;D$258,'Dvd Calendar'!$E$2581:$CZ$2581,"&lt;="&amp;D$259)+SUMPRODUCT(('Dvd Calendar'!$E$2574:$CZ$2574&gt;D$258)*('Dvd Calendar'!$E$2574:$CZ$2574&lt;=D$259)*'Dvd Calendar'!$E$2577:$CZ$2577*(('Dvd Calendar'!$E$2579:$CZ$2579='Field Check'!$C$53)*('Field Check'!$C$53&lt;&gt;"")+('Dvd Calendar'!$E$2579:$CZ$2579='Field Check'!$C$54)*('Field Check'!$C$54&lt;&gt;"")+('Dvd Calendar'!$E$2579:$CZ$2579='Field Check'!$C$55)*('Field Check'!$C$55&lt;&gt;"")+('Dvd Calendar'!$E$2579:$CZ$2579='Field Check'!$C$56)*('Field Check'!$C$56&lt;&gt;"")+('Dvd Calendar'!$E$2579:$CZ$2579='Field Check'!$C$57)*('Field Check'!$C$57&lt;&gt;""))*(COUNTIF('Dvd Calendar'!$E$2581:$CZ$2581,'Dvd Calendar'!$E$2574:$CZ$2574)=0)),"")))</f>
        <v/>
      </c>
      <c r="E289" s="77">
        <f>IF(E$259="","",IF($B289="","",IFERROR(SUMIFS('Dvd Calendar'!$E$2582:$CZ$2582,'Dvd Calendar'!$E$2581:$CZ$2581,"&gt;"&amp;E$258,'Dvd Calendar'!$E$2581:$CZ$2581,"&lt;="&amp;E$259)+SUMPRODUCT(('Dvd Calendar'!$E$2574:$CZ$2574&gt;E$258)*('Dvd Calendar'!$E$2574:$CZ$2574&lt;=E$259)*'Dvd Calendar'!$E$2577:$CZ$2577*(('Dvd Calendar'!$E$2579:$CZ$2579='Field Check'!$C$53)*('Field Check'!$C$53&lt;&gt;"")+('Dvd Calendar'!$E$2579:$CZ$2579='Field Check'!$C$54)*('Field Check'!$C$54&lt;&gt;"")+('Dvd Calendar'!$E$2579:$CZ$2579='Field Check'!$C$55)*('Field Check'!$C$55&lt;&gt;"")+('Dvd Calendar'!$E$2579:$CZ$2579='Field Check'!$C$56)*('Field Check'!$C$56&lt;&gt;"")+('Dvd Calendar'!$E$2579:$CZ$2579='Field Check'!$C$57)*('Field Check'!$C$57&lt;&gt;""))*(COUNTIF('Dvd Calendar'!$E$2581:$CZ$2581,'Dvd Calendar'!$E$2574:$CZ$2574)=0)),"")))</f>
        <v/>
      </c>
      <c r="F289" s="77">
        <f>IF(F$259="","",IF($B289="","",IFERROR(SUMIFS('Dvd Calendar'!$E$2582:$CZ$2582,'Dvd Calendar'!$E$2581:$CZ$2581,"&gt;"&amp;F$258,'Dvd Calendar'!$E$2581:$CZ$2581,"&lt;="&amp;F$259)+SUMPRODUCT(('Dvd Calendar'!$E$2574:$CZ$2574&gt;F$258)*('Dvd Calendar'!$E$2574:$CZ$2574&lt;=F$259)*'Dvd Calendar'!$E$2577:$CZ$2577*(('Dvd Calendar'!$E$2579:$CZ$2579='Field Check'!$C$53)*('Field Check'!$C$53&lt;&gt;"")+('Dvd Calendar'!$E$2579:$CZ$2579='Field Check'!$C$54)*('Field Check'!$C$54&lt;&gt;"")+('Dvd Calendar'!$E$2579:$CZ$2579='Field Check'!$C$55)*('Field Check'!$C$55&lt;&gt;"")+('Dvd Calendar'!$E$2579:$CZ$2579='Field Check'!$C$56)*('Field Check'!$C$56&lt;&gt;"")+('Dvd Calendar'!$E$2579:$CZ$2579='Field Check'!$C$57)*('Field Check'!$C$57&lt;&gt;""))*(COUNTIF('Dvd Calendar'!$E$2581:$CZ$2581,'Dvd Calendar'!$E$2574:$CZ$2574)=0)),"")))</f>
        <v/>
      </c>
      <c r="G289" s="77">
        <f>IF(G$259="","",IF($B289="","",IFERROR(SUMIFS('Dvd Calendar'!$E$2582:$CZ$2582,'Dvd Calendar'!$E$2581:$CZ$2581,"&gt;"&amp;G$258,'Dvd Calendar'!$E$2581:$CZ$2581,"&lt;="&amp;G$259)+SUMPRODUCT(('Dvd Calendar'!$E$2574:$CZ$2574&gt;G$258)*('Dvd Calendar'!$E$2574:$CZ$2574&lt;=G$259)*'Dvd Calendar'!$E$2577:$CZ$2577*(('Dvd Calendar'!$E$2579:$CZ$2579='Field Check'!$C$53)*('Field Check'!$C$53&lt;&gt;"")+('Dvd Calendar'!$E$2579:$CZ$2579='Field Check'!$C$54)*('Field Check'!$C$54&lt;&gt;"")+('Dvd Calendar'!$E$2579:$CZ$2579='Field Check'!$C$55)*('Field Check'!$C$55&lt;&gt;"")+('Dvd Calendar'!$E$2579:$CZ$2579='Field Check'!$C$56)*('Field Check'!$C$56&lt;&gt;"")+('Dvd Calendar'!$E$2579:$CZ$2579='Field Check'!$C$57)*('Field Check'!$C$57&lt;&gt;""))*(COUNTIF('Dvd Calendar'!$E$2581:$CZ$2581,'Dvd Calendar'!$E$2574:$CZ$2574)=0)),"")))</f>
        <v/>
      </c>
      <c r="H289" s="77">
        <f>IF(H$259="","",IF($B289="","",IFERROR(SUMIFS('Dvd Calendar'!$E$2582:$CZ$2582,'Dvd Calendar'!$E$2581:$CZ$2581,"&gt;"&amp;H$258,'Dvd Calendar'!$E$2581:$CZ$2581,"&lt;="&amp;H$259)+SUMPRODUCT(('Dvd Calendar'!$E$2574:$CZ$2574&gt;H$258)*('Dvd Calendar'!$E$2574:$CZ$2574&lt;=H$259)*'Dvd Calendar'!$E$2577:$CZ$2577*(('Dvd Calendar'!$E$2579:$CZ$2579='Field Check'!$C$53)*('Field Check'!$C$53&lt;&gt;"")+('Dvd Calendar'!$E$2579:$CZ$2579='Field Check'!$C$54)*('Field Check'!$C$54&lt;&gt;"")+('Dvd Calendar'!$E$2579:$CZ$2579='Field Check'!$C$55)*('Field Check'!$C$55&lt;&gt;"")+('Dvd Calendar'!$E$2579:$CZ$2579='Field Check'!$C$56)*('Field Check'!$C$56&lt;&gt;"")+('Dvd Calendar'!$E$2579:$CZ$2579='Field Check'!$C$57)*('Field Check'!$C$57&lt;&gt;""))*(COUNTIF('Dvd Calendar'!$E$2581:$CZ$2581,'Dvd Calendar'!$E$2574:$CZ$2574)=0)),"")))</f>
        <v/>
      </c>
      <c r="I289" s="77">
        <f>IF(I$259="","",IF($B289="","",IFERROR(SUMIFS('Dvd Calendar'!$E$2582:$CZ$2582,'Dvd Calendar'!$E$2581:$CZ$2581,"&gt;"&amp;I$258,'Dvd Calendar'!$E$2581:$CZ$2581,"&lt;="&amp;I$259)+SUMPRODUCT(('Dvd Calendar'!$E$2574:$CZ$2574&gt;I$258)*('Dvd Calendar'!$E$2574:$CZ$2574&lt;=I$259)*'Dvd Calendar'!$E$2577:$CZ$2577*(('Dvd Calendar'!$E$2579:$CZ$2579='Field Check'!$C$53)*('Field Check'!$C$53&lt;&gt;"")+('Dvd Calendar'!$E$2579:$CZ$2579='Field Check'!$C$54)*('Field Check'!$C$54&lt;&gt;"")+('Dvd Calendar'!$E$2579:$CZ$2579='Field Check'!$C$55)*('Field Check'!$C$55&lt;&gt;"")+('Dvd Calendar'!$E$2579:$CZ$2579='Field Check'!$C$56)*('Field Check'!$C$56&lt;&gt;"")+('Dvd Calendar'!$E$2579:$CZ$2579='Field Check'!$C$57)*('Field Check'!$C$57&lt;&gt;""))*(COUNTIF('Dvd Calendar'!$E$2581:$CZ$2581,'Dvd Calendar'!$E$2574:$CZ$2574)=0)),"")))</f>
        <v/>
      </c>
      <c r="J289" s="77">
        <f>IF(J$259="","",IF($B289="","",IFERROR(SUMIFS('Dvd Calendar'!$E$2582:$CZ$2582,'Dvd Calendar'!$E$2581:$CZ$2581,"&gt;"&amp;J$258,'Dvd Calendar'!$E$2581:$CZ$2581,"&lt;="&amp;J$259)+SUMPRODUCT(('Dvd Calendar'!$E$2574:$CZ$2574&gt;J$258)*('Dvd Calendar'!$E$2574:$CZ$2574&lt;=J$259)*'Dvd Calendar'!$E$2577:$CZ$2577*(('Dvd Calendar'!$E$2579:$CZ$2579='Field Check'!$C$53)*('Field Check'!$C$53&lt;&gt;"")+('Dvd Calendar'!$E$2579:$CZ$2579='Field Check'!$C$54)*('Field Check'!$C$54&lt;&gt;"")+('Dvd Calendar'!$E$2579:$CZ$2579='Field Check'!$C$55)*('Field Check'!$C$55&lt;&gt;"")+('Dvd Calendar'!$E$2579:$CZ$2579='Field Check'!$C$56)*('Field Check'!$C$56&lt;&gt;"")+('Dvd Calendar'!$E$2579:$CZ$2579='Field Check'!$C$57)*('Field Check'!$C$57&lt;&gt;""))*(COUNTIF('Dvd Calendar'!$E$2581:$CZ$2581,'Dvd Calendar'!$E$2574:$CZ$2574)=0)),"")))</f>
        <v/>
      </c>
      <c r="K289" s="77">
        <f>IF(K$259="","",IF($B289="","",IFERROR(SUMIFS('Dvd Calendar'!$E$2582:$CZ$2582,'Dvd Calendar'!$E$2581:$CZ$2581,"&gt;"&amp;K$258,'Dvd Calendar'!$E$2581:$CZ$2581,"&lt;="&amp;K$259)+SUMPRODUCT(('Dvd Calendar'!$E$2574:$CZ$2574&gt;K$258)*('Dvd Calendar'!$E$2574:$CZ$2574&lt;=K$259)*'Dvd Calendar'!$E$2577:$CZ$2577*(('Dvd Calendar'!$E$2579:$CZ$2579='Field Check'!$C$53)*('Field Check'!$C$53&lt;&gt;"")+('Dvd Calendar'!$E$2579:$CZ$2579='Field Check'!$C$54)*('Field Check'!$C$54&lt;&gt;"")+('Dvd Calendar'!$E$2579:$CZ$2579='Field Check'!$C$55)*('Field Check'!$C$55&lt;&gt;"")+('Dvd Calendar'!$E$2579:$CZ$2579='Field Check'!$C$56)*('Field Check'!$C$56&lt;&gt;"")+('Dvd Calendar'!$E$2579:$CZ$2579='Field Check'!$C$57)*('Field Check'!$C$57&lt;&gt;""))*(COUNTIF('Dvd Calendar'!$E$2581:$CZ$2581,'Dvd Calendar'!$E$2574:$CZ$2574)=0)),"")))</f>
        <v/>
      </c>
      <c r="L289" s="77">
        <f>IF(L$259="","",IF($B289="","",IFERROR(SUMIFS('Dvd Calendar'!$E$2582:$CZ$2582,'Dvd Calendar'!$E$2581:$CZ$2581,"&gt;"&amp;L$258,'Dvd Calendar'!$E$2581:$CZ$2581,"&lt;="&amp;L$259)+SUMPRODUCT(('Dvd Calendar'!$E$2574:$CZ$2574&gt;L$258)*('Dvd Calendar'!$E$2574:$CZ$2574&lt;=L$259)*'Dvd Calendar'!$E$2577:$CZ$2577*(('Dvd Calendar'!$E$2579:$CZ$2579='Field Check'!$C$53)*('Field Check'!$C$53&lt;&gt;"")+('Dvd Calendar'!$E$2579:$CZ$2579='Field Check'!$C$54)*('Field Check'!$C$54&lt;&gt;"")+('Dvd Calendar'!$E$2579:$CZ$2579='Field Check'!$C$55)*('Field Check'!$C$55&lt;&gt;"")+('Dvd Calendar'!$E$2579:$CZ$2579='Field Check'!$C$56)*('Field Check'!$C$56&lt;&gt;"")+('Dvd Calendar'!$E$2579:$CZ$2579='Field Check'!$C$57)*('Field Check'!$C$57&lt;&gt;""))*(COUNTIF('Dvd Calendar'!$E$2581:$CZ$2581,'Dvd Calendar'!$E$2574:$CZ$2574)=0)),"")))</f>
        <v/>
      </c>
      <c r="M289" s="77">
        <f>IF(M$259="","",IF($B289="","",IFERROR(SUMIFS('Dvd Calendar'!$E$2582:$CZ$2582,'Dvd Calendar'!$E$2581:$CZ$2581,"&gt;"&amp;M$258,'Dvd Calendar'!$E$2581:$CZ$2581,"&lt;="&amp;M$259)+SUMPRODUCT(('Dvd Calendar'!$E$2574:$CZ$2574&gt;M$258)*('Dvd Calendar'!$E$2574:$CZ$2574&lt;=M$259)*'Dvd Calendar'!$E$2577:$CZ$2577*(('Dvd Calendar'!$E$2579:$CZ$2579='Field Check'!$C$53)*('Field Check'!$C$53&lt;&gt;"")+('Dvd Calendar'!$E$2579:$CZ$2579='Field Check'!$C$54)*('Field Check'!$C$54&lt;&gt;"")+('Dvd Calendar'!$E$2579:$CZ$2579='Field Check'!$C$55)*('Field Check'!$C$55&lt;&gt;"")+('Dvd Calendar'!$E$2579:$CZ$2579='Field Check'!$C$56)*('Field Check'!$C$56&lt;&gt;"")+('Dvd Calendar'!$E$2579:$CZ$2579='Field Check'!$C$57)*('Field Check'!$C$57&lt;&gt;""))*(COUNTIF('Dvd Calendar'!$E$2581:$CZ$2581,'Dvd Calendar'!$E$2574:$CZ$2574)=0)),"")))</f>
        <v/>
      </c>
      <c r="N289" s="77">
        <f>IF(N$259="","",IF($B289="","",IFERROR(SUMIFS('Dvd Calendar'!$E$2582:$CZ$2582,'Dvd Calendar'!$E$2581:$CZ$2581,"&gt;"&amp;N$258,'Dvd Calendar'!$E$2581:$CZ$2581,"&lt;="&amp;N$259)+SUMPRODUCT(('Dvd Calendar'!$E$2574:$CZ$2574&gt;N$258)*('Dvd Calendar'!$E$2574:$CZ$2574&lt;=N$259)*'Dvd Calendar'!$E$2577:$CZ$2577*(('Dvd Calendar'!$E$2579:$CZ$2579='Field Check'!$C$53)*('Field Check'!$C$53&lt;&gt;"")+('Dvd Calendar'!$E$2579:$CZ$2579='Field Check'!$C$54)*('Field Check'!$C$54&lt;&gt;"")+('Dvd Calendar'!$E$2579:$CZ$2579='Field Check'!$C$55)*('Field Check'!$C$55&lt;&gt;"")+('Dvd Calendar'!$E$2579:$CZ$2579='Field Check'!$C$56)*('Field Check'!$C$56&lt;&gt;"")+('Dvd Calendar'!$E$2579:$CZ$2579='Field Check'!$C$57)*('Field Check'!$C$57&lt;&gt;""))*(COUNTIF('Dvd Calendar'!$E$2581:$CZ$2581,'Dvd Calendar'!$E$2574:$CZ$2574)=0)),"")))</f>
        <v/>
      </c>
      <c r="O289" s="77">
        <f>IF(O$259="","",IF($B289="","",IFERROR(SUMIFS('Dvd Calendar'!$E$2582:$CZ$2582,'Dvd Calendar'!$E$2581:$CZ$2581,"&gt;"&amp;O$258,'Dvd Calendar'!$E$2581:$CZ$2581,"&lt;="&amp;O$259)+SUMPRODUCT(('Dvd Calendar'!$E$2574:$CZ$2574&gt;O$258)*('Dvd Calendar'!$E$2574:$CZ$2574&lt;=O$259)*'Dvd Calendar'!$E$2577:$CZ$2577*(('Dvd Calendar'!$E$2579:$CZ$2579='Field Check'!$C$53)*('Field Check'!$C$53&lt;&gt;"")+('Dvd Calendar'!$E$2579:$CZ$2579='Field Check'!$C$54)*('Field Check'!$C$54&lt;&gt;"")+('Dvd Calendar'!$E$2579:$CZ$2579='Field Check'!$C$55)*('Field Check'!$C$55&lt;&gt;"")+('Dvd Calendar'!$E$2579:$CZ$2579='Field Check'!$C$56)*('Field Check'!$C$56&lt;&gt;"")+('Dvd Calendar'!$E$2579:$CZ$2579='Field Check'!$C$57)*('Field Check'!$C$57&lt;&gt;""))*(COUNTIF('Dvd Calendar'!$E$2581:$CZ$2581,'Dvd Calendar'!$E$2574:$CZ$2574)=0)),"")))</f>
        <v/>
      </c>
      <c r="P289" s="77">
        <f>IF(P$259="","",IF($B289="","",IFERROR(SUMIFS('Dvd Calendar'!$E$2582:$CZ$2582,'Dvd Calendar'!$E$2581:$CZ$2581,"&gt;"&amp;P$258,'Dvd Calendar'!$E$2581:$CZ$2581,"&lt;="&amp;P$259)+SUMPRODUCT(('Dvd Calendar'!$E$2574:$CZ$2574&gt;P$258)*('Dvd Calendar'!$E$2574:$CZ$2574&lt;=P$259)*'Dvd Calendar'!$E$2577:$CZ$2577*(('Dvd Calendar'!$E$2579:$CZ$2579='Field Check'!$C$53)*('Field Check'!$C$53&lt;&gt;"")+('Dvd Calendar'!$E$2579:$CZ$2579='Field Check'!$C$54)*('Field Check'!$C$54&lt;&gt;"")+('Dvd Calendar'!$E$2579:$CZ$2579='Field Check'!$C$55)*('Field Check'!$C$55&lt;&gt;"")+('Dvd Calendar'!$E$2579:$CZ$2579='Field Check'!$C$56)*('Field Check'!$C$56&lt;&gt;"")+('Dvd Calendar'!$E$2579:$CZ$2579='Field Check'!$C$57)*('Field Check'!$C$57&lt;&gt;""))*(COUNTIF('Dvd Calendar'!$E$2581:$CZ$2581,'Dvd Calendar'!$E$2574:$CZ$2574)=0)),"")))</f>
        <v/>
      </c>
      <c r="Q289" s="77">
        <f>IF(Q$259="","",IF($B289="","",IFERROR(SUMIFS('Dvd Calendar'!$E$2582:$CZ$2582,'Dvd Calendar'!$E$2581:$CZ$2581,"&gt;"&amp;Q$258,'Dvd Calendar'!$E$2581:$CZ$2581,"&lt;="&amp;Q$259)+SUMPRODUCT(('Dvd Calendar'!$E$2574:$CZ$2574&gt;Q$258)*('Dvd Calendar'!$E$2574:$CZ$2574&lt;=Q$259)*'Dvd Calendar'!$E$2577:$CZ$2577*(('Dvd Calendar'!$E$2579:$CZ$2579='Field Check'!$C$53)*('Field Check'!$C$53&lt;&gt;"")+('Dvd Calendar'!$E$2579:$CZ$2579='Field Check'!$C$54)*('Field Check'!$C$54&lt;&gt;"")+('Dvd Calendar'!$E$2579:$CZ$2579='Field Check'!$C$55)*('Field Check'!$C$55&lt;&gt;"")+('Dvd Calendar'!$E$2579:$CZ$2579='Field Check'!$C$56)*('Field Check'!$C$56&lt;&gt;"")+('Dvd Calendar'!$E$2579:$CZ$2579='Field Check'!$C$57)*('Field Check'!$C$57&lt;&gt;""))*(COUNTIF('Dvd Calendar'!$E$2581:$CZ$2581,'Dvd Calendar'!$E$2574:$CZ$2574)=0)),"")))</f>
        <v/>
      </c>
      <c r="R289" s="77">
        <f>IF(R$259="","",IF($B289="","",IFERROR(SUMIFS('Dvd Calendar'!$E$2582:$CZ$2582,'Dvd Calendar'!$E$2581:$CZ$2581,"&gt;"&amp;R$258,'Dvd Calendar'!$E$2581:$CZ$2581,"&lt;="&amp;R$259)+SUMPRODUCT(('Dvd Calendar'!$E$2574:$CZ$2574&gt;R$258)*('Dvd Calendar'!$E$2574:$CZ$2574&lt;=R$259)*'Dvd Calendar'!$E$2577:$CZ$2577*(('Dvd Calendar'!$E$2579:$CZ$2579='Field Check'!$C$53)*('Field Check'!$C$53&lt;&gt;"")+('Dvd Calendar'!$E$2579:$CZ$2579='Field Check'!$C$54)*('Field Check'!$C$54&lt;&gt;"")+('Dvd Calendar'!$E$2579:$CZ$2579='Field Check'!$C$55)*('Field Check'!$C$55&lt;&gt;"")+('Dvd Calendar'!$E$2579:$CZ$2579='Field Check'!$C$56)*('Field Check'!$C$56&lt;&gt;"")+('Dvd Calendar'!$E$2579:$CZ$2579='Field Check'!$C$57)*('Field Check'!$C$57&lt;&gt;""))*(COUNTIF('Dvd Calendar'!$E$2581:$CZ$2581,'Dvd Calendar'!$E$2574:$CZ$2574)=0)),"")))</f>
        <v/>
      </c>
    </row>
    <row r="290">
      <c r="B290" s="126">
        <f>IF(MXAU!$C$35="","",MXAU!$C$35)</f>
        <v/>
      </c>
      <c r="C290" s="77">
        <f>IF(C$259="","",IF($B290="","",IFERROR(SUMIFS('Dvd Calendar'!$E$2593:$CZ$2593,'Dvd Calendar'!$E$2592:$CZ$2592,"&gt;"&amp;C$258,'Dvd Calendar'!$E$2592:$CZ$2592,"&lt;="&amp;C$259)+SUMPRODUCT(('Dvd Calendar'!$E$2585:$CZ$2585&gt;C$258)*('Dvd Calendar'!$E$2585:$CZ$2585&lt;=C$259)*'Dvd Calendar'!$E$2588:$CZ$2588*(('Dvd Calendar'!$E$2590:$CZ$2590='Field Check'!$C$53)*('Field Check'!$C$53&lt;&gt;"")+('Dvd Calendar'!$E$2590:$CZ$2590='Field Check'!$C$54)*('Field Check'!$C$54&lt;&gt;"")+('Dvd Calendar'!$E$2590:$CZ$2590='Field Check'!$C$55)*('Field Check'!$C$55&lt;&gt;"")+('Dvd Calendar'!$E$2590:$CZ$2590='Field Check'!$C$56)*('Field Check'!$C$56&lt;&gt;"")+('Dvd Calendar'!$E$2590:$CZ$2590='Field Check'!$C$57)*('Field Check'!$C$57&lt;&gt;""))*(COUNTIF('Dvd Calendar'!$E$2592:$CZ$2592,'Dvd Calendar'!$E$2585:$CZ$2585)=0)),"")))</f>
        <v/>
      </c>
      <c r="D290" s="77">
        <f>IF(D$259="","",IF($B290="","",IFERROR(SUMIFS('Dvd Calendar'!$E$2593:$CZ$2593,'Dvd Calendar'!$E$2592:$CZ$2592,"&gt;"&amp;D$258,'Dvd Calendar'!$E$2592:$CZ$2592,"&lt;="&amp;D$259)+SUMPRODUCT(('Dvd Calendar'!$E$2585:$CZ$2585&gt;D$258)*('Dvd Calendar'!$E$2585:$CZ$2585&lt;=D$259)*'Dvd Calendar'!$E$2588:$CZ$2588*(('Dvd Calendar'!$E$2590:$CZ$2590='Field Check'!$C$53)*('Field Check'!$C$53&lt;&gt;"")+('Dvd Calendar'!$E$2590:$CZ$2590='Field Check'!$C$54)*('Field Check'!$C$54&lt;&gt;"")+('Dvd Calendar'!$E$2590:$CZ$2590='Field Check'!$C$55)*('Field Check'!$C$55&lt;&gt;"")+('Dvd Calendar'!$E$2590:$CZ$2590='Field Check'!$C$56)*('Field Check'!$C$56&lt;&gt;"")+('Dvd Calendar'!$E$2590:$CZ$2590='Field Check'!$C$57)*('Field Check'!$C$57&lt;&gt;""))*(COUNTIF('Dvd Calendar'!$E$2592:$CZ$2592,'Dvd Calendar'!$E$2585:$CZ$2585)=0)),"")))</f>
        <v/>
      </c>
      <c r="E290" s="77">
        <f>IF(E$259="","",IF($B290="","",IFERROR(SUMIFS('Dvd Calendar'!$E$2593:$CZ$2593,'Dvd Calendar'!$E$2592:$CZ$2592,"&gt;"&amp;E$258,'Dvd Calendar'!$E$2592:$CZ$2592,"&lt;="&amp;E$259)+SUMPRODUCT(('Dvd Calendar'!$E$2585:$CZ$2585&gt;E$258)*('Dvd Calendar'!$E$2585:$CZ$2585&lt;=E$259)*'Dvd Calendar'!$E$2588:$CZ$2588*(('Dvd Calendar'!$E$2590:$CZ$2590='Field Check'!$C$53)*('Field Check'!$C$53&lt;&gt;"")+('Dvd Calendar'!$E$2590:$CZ$2590='Field Check'!$C$54)*('Field Check'!$C$54&lt;&gt;"")+('Dvd Calendar'!$E$2590:$CZ$2590='Field Check'!$C$55)*('Field Check'!$C$55&lt;&gt;"")+('Dvd Calendar'!$E$2590:$CZ$2590='Field Check'!$C$56)*('Field Check'!$C$56&lt;&gt;"")+('Dvd Calendar'!$E$2590:$CZ$2590='Field Check'!$C$57)*('Field Check'!$C$57&lt;&gt;""))*(COUNTIF('Dvd Calendar'!$E$2592:$CZ$2592,'Dvd Calendar'!$E$2585:$CZ$2585)=0)),"")))</f>
        <v/>
      </c>
      <c r="F290" s="77">
        <f>IF(F$259="","",IF($B290="","",IFERROR(SUMIFS('Dvd Calendar'!$E$2593:$CZ$2593,'Dvd Calendar'!$E$2592:$CZ$2592,"&gt;"&amp;F$258,'Dvd Calendar'!$E$2592:$CZ$2592,"&lt;="&amp;F$259)+SUMPRODUCT(('Dvd Calendar'!$E$2585:$CZ$2585&gt;F$258)*('Dvd Calendar'!$E$2585:$CZ$2585&lt;=F$259)*'Dvd Calendar'!$E$2588:$CZ$2588*(('Dvd Calendar'!$E$2590:$CZ$2590='Field Check'!$C$53)*('Field Check'!$C$53&lt;&gt;"")+('Dvd Calendar'!$E$2590:$CZ$2590='Field Check'!$C$54)*('Field Check'!$C$54&lt;&gt;"")+('Dvd Calendar'!$E$2590:$CZ$2590='Field Check'!$C$55)*('Field Check'!$C$55&lt;&gt;"")+('Dvd Calendar'!$E$2590:$CZ$2590='Field Check'!$C$56)*('Field Check'!$C$56&lt;&gt;"")+('Dvd Calendar'!$E$2590:$CZ$2590='Field Check'!$C$57)*('Field Check'!$C$57&lt;&gt;""))*(COUNTIF('Dvd Calendar'!$E$2592:$CZ$2592,'Dvd Calendar'!$E$2585:$CZ$2585)=0)),"")))</f>
        <v/>
      </c>
      <c r="G290" s="77">
        <f>IF(G$259="","",IF($B290="","",IFERROR(SUMIFS('Dvd Calendar'!$E$2593:$CZ$2593,'Dvd Calendar'!$E$2592:$CZ$2592,"&gt;"&amp;G$258,'Dvd Calendar'!$E$2592:$CZ$2592,"&lt;="&amp;G$259)+SUMPRODUCT(('Dvd Calendar'!$E$2585:$CZ$2585&gt;G$258)*('Dvd Calendar'!$E$2585:$CZ$2585&lt;=G$259)*'Dvd Calendar'!$E$2588:$CZ$2588*(('Dvd Calendar'!$E$2590:$CZ$2590='Field Check'!$C$53)*('Field Check'!$C$53&lt;&gt;"")+('Dvd Calendar'!$E$2590:$CZ$2590='Field Check'!$C$54)*('Field Check'!$C$54&lt;&gt;"")+('Dvd Calendar'!$E$2590:$CZ$2590='Field Check'!$C$55)*('Field Check'!$C$55&lt;&gt;"")+('Dvd Calendar'!$E$2590:$CZ$2590='Field Check'!$C$56)*('Field Check'!$C$56&lt;&gt;"")+('Dvd Calendar'!$E$2590:$CZ$2590='Field Check'!$C$57)*('Field Check'!$C$57&lt;&gt;""))*(COUNTIF('Dvd Calendar'!$E$2592:$CZ$2592,'Dvd Calendar'!$E$2585:$CZ$2585)=0)),"")))</f>
        <v/>
      </c>
      <c r="H290" s="77">
        <f>IF(H$259="","",IF($B290="","",IFERROR(SUMIFS('Dvd Calendar'!$E$2593:$CZ$2593,'Dvd Calendar'!$E$2592:$CZ$2592,"&gt;"&amp;H$258,'Dvd Calendar'!$E$2592:$CZ$2592,"&lt;="&amp;H$259)+SUMPRODUCT(('Dvd Calendar'!$E$2585:$CZ$2585&gt;H$258)*('Dvd Calendar'!$E$2585:$CZ$2585&lt;=H$259)*'Dvd Calendar'!$E$2588:$CZ$2588*(('Dvd Calendar'!$E$2590:$CZ$2590='Field Check'!$C$53)*('Field Check'!$C$53&lt;&gt;"")+('Dvd Calendar'!$E$2590:$CZ$2590='Field Check'!$C$54)*('Field Check'!$C$54&lt;&gt;"")+('Dvd Calendar'!$E$2590:$CZ$2590='Field Check'!$C$55)*('Field Check'!$C$55&lt;&gt;"")+('Dvd Calendar'!$E$2590:$CZ$2590='Field Check'!$C$56)*('Field Check'!$C$56&lt;&gt;"")+('Dvd Calendar'!$E$2590:$CZ$2590='Field Check'!$C$57)*('Field Check'!$C$57&lt;&gt;""))*(COUNTIF('Dvd Calendar'!$E$2592:$CZ$2592,'Dvd Calendar'!$E$2585:$CZ$2585)=0)),"")))</f>
        <v/>
      </c>
      <c r="I290" s="77">
        <f>IF(I$259="","",IF($B290="","",IFERROR(SUMIFS('Dvd Calendar'!$E$2593:$CZ$2593,'Dvd Calendar'!$E$2592:$CZ$2592,"&gt;"&amp;I$258,'Dvd Calendar'!$E$2592:$CZ$2592,"&lt;="&amp;I$259)+SUMPRODUCT(('Dvd Calendar'!$E$2585:$CZ$2585&gt;I$258)*('Dvd Calendar'!$E$2585:$CZ$2585&lt;=I$259)*'Dvd Calendar'!$E$2588:$CZ$2588*(('Dvd Calendar'!$E$2590:$CZ$2590='Field Check'!$C$53)*('Field Check'!$C$53&lt;&gt;"")+('Dvd Calendar'!$E$2590:$CZ$2590='Field Check'!$C$54)*('Field Check'!$C$54&lt;&gt;"")+('Dvd Calendar'!$E$2590:$CZ$2590='Field Check'!$C$55)*('Field Check'!$C$55&lt;&gt;"")+('Dvd Calendar'!$E$2590:$CZ$2590='Field Check'!$C$56)*('Field Check'!$C$56&lt;&gt;"")+('Dvd Calendar'!$E$2590:$CZ$2590='Field Check'!$C$57)*('Field Check'!$C$57&lt;&gt;""))*(COUNTIF('Dvd Calendar'!$E$2592:$CZ$2592,'Dvd Calendar'!$E$2585:$CZ$2585)=0)),"")))</f>
        <v/>
      </c>
      <c r="J290" s="77">
        <f>IF(J$259="","",IF($B290="","",IFERROR(SUMIFS('Dvd Calendar'!$E$2593:$CZ$2593,'Dvd Calendar'!$E$2592:$CZ$2592,"&gt;"&amp;J$258,'Dvd Calendar'!$E$2592:$CZ$2592,"&lt;="&amp;J$259)+SUMPRODUCT(('Dvd Calendar'!$E$2585:$CZ$2585&gt;J$258)*('Dvd Calendar'!$E$2585:$CZ$2585&lt;=J$259)*'Dvd Calendar'!$E$2588:$CZ$2588*(('Dvd Calendar'!$E$2590:$CZ$2590='Field Check'!$C$53)*('Field Check'!$C$53&lt;&gt;"")+('Dvd Calendar'!$E$2590:$CZ$2590='Field Check'!$C$54)*('Field Check'!$C$54&lt;&gt;"")+('Dvd Calendar'!$E$2590:$CZ$2590='Field Check'!$C$55)*('Field Check'!$C$55&lt;&gt;"")+('Dvd Calendar'!$E$2590:$CZ$2590='Field Check'!$C$56)*('Field Check'!$C$56&lt;&gt;"")+('Dvd Calendar'!$E$2590:$CZ$2590='Field Check'!$C$57)*('Field Check'!$C$57&lt;&gt;""))*(COUNTIF('Dvd Calendar'!$E$2592:$CZ$2592,'Dvd Calendar'!$E$2585:$CZ$2585)=0)),"")))</f>
        <v/>
      </c>
      <c r="K290" s="77">
        <f>IF(K$259="","",IF($B290="","",IFERROR(SUMIFS('Dvd Calendar'!$E$2593:$CZ$2593,'Dvd Calendar'!$E$2592:$CZ$2592,"&gt;"&amp;K$258,'Dvd Calendar'!$E$2592:$CZ$2592,"&lt;="&amp;K$259)+SUMPRODUCT(('Dvd Calendar'!$E$2585:$CZ$2585&gt;K$258)*('Dvd Calendar'!$E$2585:$CZ$2585&lt;=K$259)*'Dvd Calendar'!$E$2588:$CZ$2588*(('Dvd Calendar'!$E$2590:$CZ$2590='Field Check'!$C$53)*('Field Check'!$C$53&lt;&gt;"")+('Dvd Calendar'!$E$2590:$CZ$2590='Field Check'!$C$54)*('Field Check'!$C$54&lt;&gt;"")+('Dvd Calendar'!$E$2590:$CZ$2590='Field Check'!$C$55)*('Field Check'!$C$55&lt;&gt;"")+('Dvd Calendar'!$E$2590:$CZ$2590='Field Check'!$C$56)*('Field Check'!$C$56&lt;&gt;"")+('Dvd Calendar'!$E$2590:$CZ$2590='Field Check'!$C$57)*('Field Check'!$C$57&lt;&gt;""))*(COUNTIF('Dvd Calendar'!$E$2592:$CZ$2592,'Dvd Calendar'!$E$2585:$CZ$2585)=0)),"")))</f>
        <v/>
      </c>
      <c r="L290" s="77">
        <f>IF(L$259="","",IF($B290="","",IFERROR(SUMIFS('Dvd Calendar'!$E$2593:$CZ$2593,'Dvd Calendar'!$E$2592:$CZ$2592,"&gt;"&amp;L$258,'Dvd Calendar'!$E$2592:$CZ$2592,"&lt;="&amp;L$259)+SUMPRODUCT(('Dvd Calendar'!$E$2585:$CZ$2585&gt;L$258)*('Dvd Calendar'!$E$2585:$CZ$2585&lt;=L$259)*'Dvd Calendar'!$E$2588:$CZ$2588*(('Dvd Calendar'!$E$2590:$CZ$2590='Field Check'!$C$53)*('Field Check'!$C$53&lt;&gt;"")+('Dvd Calendar'!$E$2590:$CZ$2590='Field Check'!$C$54)*('Field Check'!$C$54&lt;&gt;"")+('Dvd Calendar'!$E$2590:$CZ$2590='Field Check'!$C$55)*('Field Check'!$C$55&lt;&gt;"")+('Dvd Calendar'!$E$2590:$CZ$2590='Field Check'!$C$56)*('Field Check'!$C$56&lt;&gt;"")+('Dvd Calendar'!$E$2590:$CZ$2590='Field Check'!$C$57)*('Field Check'!$C$57&lt;&gt;""))*(COUNTIF('Dvd Calendar'!$E$2592:$CZ$2592,'Dvd Calendar'!$E$2585:$CZ$2585)=0)),"")))</f>
        <v/>
      </c>
      <c r="M290" s="77">
        <f>IF(M$259="","",IF($B290="","",IFERROR(SUMIFS('Dvd Calendar'!$E$2593:$CZ$2593,'Dvd Calendar'!$E$2592:$CZ$2592,"&gt;"&amp;M$258,'Dvd Calendar'!$E$2592:$CZ$2592,"&lt;="&amp;M$259)+SUMPRODUCT(('Dvd Calendar'!$E$2585:$CZ$2585&gt;M$258)*('Dvd Calendar'!$E$2585:$CZ$2585&lt;=M$259)*'Dvd Calendar'!$E$2588:$CZ$2588*(('Dvd Calendar'!$E$2590:$CZ$2590='Field Check'!$C$53)*('Field Check'!$C$53&lt;&gt;"")+('Dvd Calendar'!$E$2590:$CZ$2590='Field Check'!$C$54)*('Field Check'!$C$54&lt;&gt;"")+('Dvd Calendar'!$E$2590:$CZ$2590='Field Check'!$C$55)*('Field Check'!$C$55&lt;&gt;"")+('Dvd Calendar'!$E$2590:$CZ$2590='Field Check'!$C$56)*('Field Check'!$C$56&lt;&gt;"")+('Dvd Calendar'!$E$2590:$CZ$2590='Field Check'!$C$57)*('Field Check'!$C$57&lt;&gt;""))*(COUNTIF('Dvd Calendar'!$E$2592:$CZ$2592,'Dvd Calendar'!$E$2585:$CZ$2585)=0)),"")))</f>
        <v/>
      </c>
      <c r="N290" s="77">
        <f>IF(N$259="","",IF($B290="","",IFERROR(SUMIFS('Dvd Calendar'!$E$2593:$CZ$2593,'Dvd Calendar'!$E$2592:$CZ$2592,"&gt;"&amp;N$258,'Dvd Calendar'!$E$2592:$CZ$2592,"&lt;="&amp;N$259)+SUMPRODUCT(('Dvd Calendar'!$E$2585:$CZ$2585&gt;N$258)*('Dvd Calendar'!$E$2585:$CZ$2585&lt;=N$259)*'Dvd Calendar'!$E$2588:$CZ$2588*(('Dvd Calendar'!$E$2590:$CZ$2590='Field Check'!$C$53)*('Field Check'!$C$53&lt;&gt;"")+('Dvd Calendar'!$E$2590:$CZ$2590='Field Check'!$C$54)*('Field Check'!$C$54&lt;&gt;"")+('Dvd Calendar'!$E$2590:$CZ$2590='Field Check'!$C$55)*('Field Check'!$C$55&lt;&gt;"")+('Dvd Calendar'!$E$2590:$CZ$2590='Field Check'!$C$56)*('Field Check'!$C$56&lt;&gt;"")+('Dvd Calendar'!$E$2590:$CZ$2590='Field Check'!$C$57)*('Field Check'!$C$57&lt;&gt;""))*(COUNTIF('Dvd Calendar'!$E$2592:$CZ$2592,'Dvd Calendar'!$E$2585:$CZ$2585)=0)),"")))</f>
        <v/>
      </c>
      <c r="O290" s="77">
        <f>IF(O$259="","",IF($B290="","",IFERROR(SUMIFS('Dvd Calendar'!$E$2593:$CZ$2593,'Dvd Calendar'!$E$2592:$CZ$2592,"&gt;"&amp;O$258,'Dvd Calendar'!$E$2592:$CZ$2592,"&lt;="&amp;O$259)+SUMPRODUCT(('Dvd Calendar'!$E$2585:$CZ$2585&gt;O$258)*('Dvd Calendar'!$E$2585:$CZ$2585&lt;=O$259)*'Dvd Calendar'!$E$2588:$CZ$2588*(('Dvd Calendar'!$E$2590:$CZ$2590='Field Check'!$C$53)*('Field Check'!$C$53&lt;&gt;"")+('Dvd Calendar'!$E$2590:$CZ$2590='Field Check'!$C$54)*('Field Check'!$C$54&lt;&gt;"")+('Dvd Calendar'!$E$2590:$CZ$2590='Field Check'!$C$55)*('Field Check'!$C$55&lt;&gt;"")+('Dvd Calendar'!$E$2590:$CZ$2590='Field Check'!$C$56)*('Field Check'!$C$56&lt;&gt;"")+('Dvd Calendar'!$E$2590:$CZ$2590='Field Check'!$C$57)*('Field Check'!$C$57&lt;&gt;""))*(COUNTIF('Dvd Calendar'!$E$2592:$CZ$2592,'Dvd Calendar'!$E$2585:$CZ$2585)=0)),"")))</f>
        <v/>
      </c>
      <c r="P290" s="77">
        <f>IF(P$259="","",IF($B290="","",IFERROR(SUMIFS('Dvd Calendar'!$E$2593:$CZ$2593,'Dvd Calendar'!$E$2592:$CZ$2592,"&gt;"&amp;P$258,'Dvd Calendar'!$E$2592:$CZ$2592,"&lt;="&amp;P$259)+SUMPRODUCT(('Dvd Calendar'!$E$2585:$CZ$2585&gt;P$258)*('Dvd Calendar'!$E$2585:$CZ$2585&lt;=P$259)*'Dvd Calendar'!$E$2588:$CZ$2588*(('Dvd Calendar'!$E$2590:$CZ$2590='Field Check'!$C$53)*('Field Check'!$C$53&lt;&gt;"")+('Dvd Calendar'!$E$2590:$CZ$2590='Field Check'!$C$54)*('Field Check'!$C$54&lt;&gt;"")+('Dvd Calendar'!$E$2590:$CZ$2590='Field Check'!$C$55)*('Field Check'!$C$55&lt;&gt;"")+('Dvd Calendar'!$E$2590:$CZ$2590='Field Check'!$C$56)*('Field Check'!$C$56&lt;&gt;"")+('Dvd Calendar'!$E$2590:$CZ$2590='Field Check'!$C$57)*('Field Check'!$C$57&lt;&gt;""))*(COUNTIF('Dvd Calendar'!$E$2592:$CZ$2592,'Dvd Calendar'!$E$2585:$CZ$2585)=0)),"")))</f>
        <v/>
      </c>
      <c r="Q290" s="77">
        <f>IF(Q$259="","",IF($B290="","",IFERROR(SUMIFS('Dvd Calendar'!$E$2593:$CZ$2593,'Dvd Calendar'!$E$2592:$CZ$2592,"&gt;"&amp;Q$258,'Dvd Calendar'!$E$2592:$CZ$2592,"&lt;="&amp;Q$259)+SUMPRODUCT(('Dvd Calendar'!$E$2585:$CZ$2585&gt;Q$258)*('Dvd Calendar'!$E$2585:$CZ$2585&lt;=Q$259)*'Dvd Calendar'!$E$2588:$CZ$2588*(('Dvd Calendar'!$E$2590:$CZ$2590='Field Check'!$C$53)*('Field Check'!$C$53&lt;&gt;"")+('Dvd Calendar'!$E$2590:$CZ$2590='Field Check'!$C$54)*('Field Check'!$C$54&lt;&gt;"")+('Dvd Calendar'!$E$2590:$CZ$2590='Field Check'!$C$55)*('Field Check'!$C$55&lt;&gt;"")+('Dvd Calendar'!$E$2590:$CZ$2590='Field Check'!$C$56)*('Field Check'!$C$56&lt;&gt;"")+('Dvd Calendar'!$E$2590:$CZ$2590='Field Check'!$C$57)*('Field Check'!$C$57&lt;&gt;""))*(COUNTIF('Dvd Calendar'!$E$2592:$CZ$2592,'Dvd Calendar'!$E$2585:$CZ$2585)=0)),"")))</f>
        <v/>
      </c>
      <c r="R290" s="77">
        <f>IF(R$259="","",IF($B290="","",IFERROR(SUMIFS('Dvd Calendar'!$E$2593:$CZ$2593,'Dvd Calendar'!$E$2592:$CZ$2592,"&gt;"&amp;R$258,'Dvd Calendar'!$E$2592:$CZ$2592,"&lt;="&amp;R$259)+SUMPRODUCT(('Dvd Calendar'!$E$2585:$CZ$2585&gt;R$258)*('Dvd Calendar'!$E$2585:$CZ$2585&lt;=R$259)*'Dvd Calendar'!$E$2588:$CZ$2588*(('Dvd Calendar'!$E$2590:$CZ$2590='Field Check'!$C$53)*('Field Check'!$C$53&lt;&gt;"")+('Dvd Calendar'!$E$2590:$CZ$2590='Field Check'!$C$54)*('Field Check'!$C$54&lt;&gt;"")+('Dvd Calendar'!$E$2590:$CZ$2590='Field Check'!$C$55)*('Field Check'!$C$55&lt;&gt;"")+('Dvd Calendar'!$E$2590:$CZ$2590='Field Check'!$C$56)*('Field Check'!$C$56&lt;&gt;"")+('Dvd Calendar'!$E$2590:$CZ$2590='Field Check'!$C$57)*('Field Check'!$C$57&lt;&gt;""))*(COUNTIF('Dvd Calendar'!$E$2592:$CZ$2592,'Dvd Calendar'!$E$2585:$CZ$2585)=0)),"")))</f>
        <v/>
      </c>
    </row>
    <row r="291">
      <c r="B291" s="126">
        <f>IF(MXAU!$C$36="","",MXAU!$C$36)</f>
        <v/>
      </c>
      <c r="C291" s="77">
        <f>IF(C$259="","",IF($B291="","",IFERROR(SUMIFS('Dvd Calendar'!$E$2604:$CZ$2604,'Dvd Calendar'!$E$2603:$CZ$2603,"&gt;"&amp;C$258,'Dvd Calendar'!$E$2603:$CZ$2603,"&lt;="&amp;C$259)+SUMPRODUCT(('Dvd Calendar'!$E$2596:$CZ$2596&gt;C$258)*('Dvd Calendar'!$E$2596:$CZ$2596&lt;=C$259)*'Dvd Calendar'!$E$2599:$CZ$2599*(('Dvd Calendar'!$E$2601:$CZ$2601='Field Check'!$C$53)*('Field Check'!$C$53&lt;&gt;"")+('Dvd Calendar'!$E$2601:$CZ$2601='Field Check'!$C$54)*('Field Check'!$C$54&lt;&gt;"")+('Dvd Calendar'!$E$2601:$CZ$2601='Field Check'!$C$55)*('Field Check'!$C$55&lt;&gt;"")+('Dvd Calendar'!$E$2601:$CZ$2601='Field Check'!$C$56)*('Field Check'!$C$56&lt;&gt;"")+('Dvd Calendar'!$E$2601:$CZ$2601='Field Check'!$C$57)*('Field Check'!$C$57&lt;&gt;""))*(COUNTIF('Dvd Calendar'!$E$2603:$CZ$2603,'Dvd Calendar'!$E$2596:$CZ$2596)=0)),"")))</f>
        <v/>
      </c>
      <c r="D291" s="77">
        <f>IF(D$259="","",IF($B291="","",IFERROR(SUMIFS('Dvd Calendar'!$E$2604:$CZ$2604,'Dvd Calendar'!$E$2603:$CZ$2603,"&gt;"&amp;D$258,'Dvd Calendar'!$E$2603:$CZ$2603,"&lt;="&amp;D$259)+SUMPRODUCT(('Dvd Calendar'!$E$2596:$CZ$2596&gt;D$258)*('Dvd Calendar'!$E$2596:$CZ$2596&lt;=D$259)*'Dvd Calendar'!$E$2599:$CZ$2599*(('Dvd Calendar'!$E$2601:$CZ$2601='Field Check'!$C$53)*('Field Check'!$C$53&lt;&gt;"")+('Dvd Calendar'!$E$2601:$CZ$2601='Field Check'!$C$54)*('Field Check'!$C$54&lt;&gt;"")+('Dvd Calendar'!$E$2601:$CZ$2601='Field Check'!$C$55)*('Field Check'!$C$55&lt;&gt;"")+('Dvd Calendar'!$E$2601:$CZ$2601='Field Check'!$C$56)*('Field Check'!$C$56&lt;&gt;"")+('Dvd Calendar'!$E$2601:$CZ$2601='Field Check'!$C$57)*('Field Check'!$C$57&lt;&gt;""))*(COUNTIF('Dvd Calendar'!$E$2603:$CZ$2603,'Dvd Calendar'!$E$2596:$CZ$2596)=0)),"")))</f>
        <v/>
      </c>
      <c r="E291" s="77">
        <f>IF(E$259="","",IF($B291="","",IFERROR(SUMIFS('Dvd Calendar'!$E$2604:$CZ$2604,'Dvd Calendar'!$E$2603:$CZ$2603,"&gt;"&amp;E$258,'Dvd Calendar'!$E$2603:$CZ$2603,"&lt;="&amp;E$259)+SUMPRODUCT(('Dvd Calendar'!$E$2596:$CZ$2596&gt;E$258)*('Dvd Calendar'!$E$2596:$CZ$2596&lt;=E$259)*'Dvd Calendar'!$E$2599:$CZ$2599*(('Dvd Calendar'!$E$2601:$CZ$2601='Field Check'!$C$53)*('Field Check'!$C$53&lt;&gt;"")+('Dvd Calendar'!$E$2601:$CZ$2601='Field Check'!$C$54)*('Field Check'!$C$54&lt;&gt;"")+('Dvd Calendar'!$E$2601:$CZ$2601='Field Check'!$C$55)*('Field Check'!$C$55&lt;&gt;"")+('Dvd Calendar'!$E$2601:$CZ$2601='Field Check'!$C$56)*('Field Check'!$C$56&lt;&gt;"")+('Dvd Calendar'!$E$2601:$CZ$2601='Field Check'!$C$57)*('Field Check'!$C$57&lt;&gt;""))*(COUNTIF('Dvd Calendar'!$E$2603:$CZ$2603,'Dvd Calendar'!$E$2596:$CZ$2596)=0)),"")))</f>
        <v/>
      </c>
      <c r="F291" s="77">
        <f>IF(F$259="","",IF($B291="","",IFERROR(SUMIFS('Dvd Calendar'!$E$2604:$CZ$2604,'Dvd Calendar'!$E$2603:$CZ$2603,"&gt;"&amp;F$258,'Dvd Calendar'!$E$2603:$CZ$2603,"&lt;="&amp;F$259)+SUMPRODUCT(('Dvd Calendar'!$E$2596:$CZ$2596&gt;F$258)*('Dvd Calendar'!$E$2596:$CZ$2596&lt;=F$259)*'Dvd Calendar'!$E$2599:$CZ$2599*(('Dvd Calendar'!$E$2601:$CZ$2601='Field Check'!$C$53)*('Field Check'!$C$53&lt;&gt;"")+('Dvd Calendar'!$E$2601:$CZ$2601='Field Check'!$C$54)*('Field Check'!$C$54&lt;&gt;"")+('Dvd Calendar'!$E$2601:$CZ$2601='Field Check'!$C$55)*('Field Check'!$C$55&lt;&gt;"")+('Dvd Calendar'!$E$2601:$CZ$2601='Field Check'!$C$56)*('Field Check'!$C$56&lt;&gt;"")+('Dvd Calendar'!$E$2601:$CZ$2601='Field Check'!$C$57)*('Field Check'!$C$57&lt;&gt;""))*(COUNTIF('Dvd Calendar'!$E$2603:$CZ$2603,'Dvd Calendar'!$E$2596:$CZ$2596)=0)),"")))</f>
        <v/>
      </c>
      <c r="G291" s="77">
        <f>IF(G$259="","",IF($B291="","",IFERROR(SUMIFS('Dvd Calendar'!$E$2604:$CZ$2604,'Dvd Calendar'!$E$2603:$CZ$2603,"&gt;"&amp;G$258,'Dvd Calendar'!$E$2603:$CZ$2603,"&lt;="&amp;G$259)+SUMPRODUCT(('Dvd Calendar'!$E$2596:$CZ$2596&gt;G$258)*('Dvd Calendar'!$E$2596:$CZ$2596&lt;=G$259)*'Dvd Calendar'!$E$2599:$CZ$2599*(('Dvd Calendar'!$E$2601:$CZ$2601='Field Check'!$C$53)*('Field Check'!$C$53&lt;&gt;"")+('Dvd Calendar'!$E$2601:$CZ$2601='Field Check'!$C$54)*('Field Check'!$C$54&lt;&gt;"")+('Dvd Calendar'!$E$2601:$CZ$2601='Field Check'!$C$55)*('Field Check'!$C$55&lt;&gt;"")+('Dvd Calendar'!$E$2601:$CZ$2601='Field Check'!$C$56)*('Field Check'!$C$56&lt;&gt;"")+('Dvd Calendar'!$E$2601:$CZ$2601='Field Check'!$C$57)*('Field Check'!$C$57&lt;&gt;""))*(COUNTIF('Dvd Calendar'!$E$2603:$CZ$2603,'Dvd Calendar'!$E$2596:$CZ$2596)=0)),"")))</f>
        <v/>
      </c>
      <c r="H291" s="77">
        <f>IF(H$259="","",IF($B291="","",IFERROR(SUMIFS('Dvd Calendar'!$E$2604:$CZ$2604,'Dvd Calendar'!$E$2603:$CZ$2603,"&gt;"&amp;H$258,'Dvd Calendar'!$E$2603:$CZ$2603,"&lt;="&amp;H$259)+SUMPRODUCT(('Dvd Calendar'!$E$2596:$CZ$2596&gt;H$258)*('Dvd Calendar'!$E$2596:$CZ$2596&lt;=H$259)*'Dvd Calendar'!$E$2599:$CZ$2599*(('Dvd Calendar'!$E$2601:$CZ$2601='Field Check'!$C$53)*('Field Check'!$C$53&lt;&gt;"")+('Dvd Calendar'!$E$2601:$CZ$2601='Field Check'!$C$54)*('Field Check'!$C$54&lt;&gt;"")+('Dvd Calendar'!$E$2601:$CZ$2601='Field Check'!$C$55)*('Field Check'!$C$55&lt;&gt;"")+('Dvd Calendar'!$E$2601:$CZ$2601='Field Check'!$C$56)*('Field Check'!$C$56&lt;&gt;"")+('Dvd Calendar'!$E$2601:$CZ$2601='Field Check'!$C$57)*('Field Check'!$C$57&lt;&gt;""))*(COUNTIF('Dvd Calendar'!$E$2603:$CZ$2603,'Dvd Calendar'!$E$2596:$CZ$2596)=0)),"")))</f>
        <v/>
      </c>
      <c r="I291" s="77">
        <f>IF(I$259="","",IF($B291="","",IFERROR(SUMIFS('Dvd Calendar'!$E$2604:$CZ$2604,'Dvd Calendar'!$E$2603:$CZ$2603,"&gt;"&amp;I$258,'Dvd Calendar'!$E$2603:$CZ$2603,"&lt;="&amp;I$259)+SUMPRODUCT(('Dvd Calendar'!$E$2596:$CZ$2596&gt;I$258)*('Dvd Calendar'!$E$2596:$CZ$2596&lt;=I$259)*'Dvd Calendar'!$E$2599:$CZ$2599*(('Dvd Calendar'!$E$2601:$CZ$2601='Field Check'!$C$53)*('Field Check'!$C$53&lt;&gt;"")+('Dvd Calendar'!$E$2601:$CZ$2601='Field Check'!$C$54)*('Field Check'!$C$54&lt;&gt;"")+('Dvd Calendar'!$E$2601:$CZ$2601='Field Check'!$C$55)*('Field Check'!$C$55&lt;&gt;"")+('Dvd Calendar'!$E$2601:$CZ$2601='Field Check'!$C$56)*('Field Check'!$C$56&lt;&gt;"")+('Dvd Calendar'!$E$2601:$CZ$2601='Field Check'!$C$57)*('Field Check'!$C$57&lt;&gt;""))*(COUNTIF('Dvd Calendar'!$E$2603:$CZ$2603,'Dvd Calendar'!$E$2596:$CZ$2596)=0)),"")))</f>
        <v/>
      </c>
      <c r="J291" s="77">
        <f>IF(J$259="","",IF($B291="","",IFERROR(SUMIFS('Dvd Calendar'!$E$2604:$CZ$2604,'Dvd Calendar'!$E$2603:$CZ$2603,"&gt;"&amp;J$258,'Dvd Calendar'!$E$2603:$CZ$2603,"&lt;="&amp;J$259)+SUMPRODUCT(('Dvd Calendar'!$E$2596:$CZ$2596&gt;J$258)*('Dvd Calendar'!$E$2596:$CZ$2596&lt;=J$259)*'Dvd Calendar'!$E$2599:$CZ$2599*(('Dvd Calendar'!$E$2601:$CZ$2601='Field Check'!$C$53)*('Field Check'!$C$53&lt;&gt;"")+('Dvd Calendar'!$E$2601:$CZ$2601='Field Check'!$C$54)*('Field Check'!$C$54&lt;&gt;"")+('Dvd Calendar'!$E$2601:$CZ$2601='Field Check'!$C$55)*('Field Check'!$C$55&lt;&gt;"")+('Dvd Calendar'!$E$2601:$CZ$2601='Field Check'!$C$56)*('Field Check'!$C$56&lt;&gt;"")+('Dvd Calendar'!$E$2601:$CZ$2601='Field Check'!$C$57)*('Field Check'!$C$57&lt;&gt;""))*(COUNTIF('Dvd Calendar'!$E$2603:$CZ$2603,'Dvd Calendar'!$E$2596:$CZ$2596)=0)),"")))</f>
        <v/>
      </c>
      <c r="K291" s="77">
        <f>IF(K$259="","",IF($B291="","",IFERROR(SUMIFS('Dvd Calendar'!$E$2604:$CZ$2604,'Dvd Calendar'!$E$2603:$CZ$2603,"&gt;"&amp;K$258,'Dvd Calendar'!$E$2603:$CZ$2603,"&lt;="&amp;K$259)+SUMPRODUCT(('Dvd Calendar'!$E$2596:$CZ$2596&gt;K$258)*('Dvd Calendar'!$E$2596:$CZ$2596&lt;=K$259)*'Dvd Calendar'!$E$2599:$CZ$2599*(('Dvd Calendar'!$E$2601:$CZ$2601='Field Check'!$C$53)*('Field Check'!$C$53&lt;&gt;"")+('Dvd Calendar'!$E$2601:$CZ$2601='Field Check'!$C$54)*('Field Check'!$C$54&lt;&gt;"")+('Dvd Calendar'!$E$2601:$CZ$2601='Field Check'!$C$55)*('Field Check'!$C$55&lt;&gt;"")+('Dvd Calendar'!$E$2601:$CZ$2601='Field Check'!$C$56)*('Field Check'!$C$56&lt;&gt;"")+('Dvd Calendar'!$E$2601:$CZ$2601='Field Check'!$C$57)*('Field Check'!$C$57&lt;&gt;""))*(COUNTIF('Dvd Calendar'!$E$2603:$CZ$2603,'Dvd Calendar'!$E$2596:$CZ$2596)=0)),"")))</f>
        <v/>
      </c>
      <c r="L291" s="77">
        <f>IF(L$259="","",IF($B291="","",IFERROR(SUMIFS('Dvd Calendar'!$E$2604:$CZ$2604,'Dvd Calendar'!$E$2603:$CZ$2603,"&gt;"&amp;L$258,'Dvd Calendar'!$E$2603:$CZ$2603,"&lt;="&amp;L$259)+SUMPRODUCT(('Dvd Calendar'!$E$2596:$CZ$2596&gt;L$258)*('Dvd Calendar'!$E$2596:$CZ$2596&lt;=L$259)*'Dvd Calendar'!$E$2599:$CZ$2599*(('Dvd Calendar'!$E$2601:$CZ$2601='Field Check'!$C$53)*('Field Check'!$C$53&lt;&gt;"")+('Dvd Calendar'!$E$2601:$CZ$2601='Field Check'!$C$54)*('Field Check'!$C$54&lt;&gt;"")+('Dvd Calendar'!$E$2601:$CZ$2601='Field Check'!$C$55)*('Field Check'!$C$55&lt;&gt;"")+('Dvd Calendar'!$E$2601:$CZ$2601='Field Check'!$C$56)*('Field Check'!$C$56&lt;&gt;"")+('Dvd Calendar'!$E$2601:$CZ$2601='Field Check'!$C$57)*('Field Check'!$C$57&lt;&gt;""))*(COUNTIF('Dvd Calendar'!$E$2603:$CZ$2603,'Dvd Calendar'!$E$2596:$CZ$2596)=0)),"")))</f>
        <v/>
      </c>
      <c r="M291" s="77">
        <f>IF(M$259="","",IF($B291="","",IFERROR(SUMIFS('Dvd Calendar'!$E$2604:$CZ$2604,'Dvd Calendar'!$E$2603:$CZ$2603,"&gt;"&amp;M$258,'Dvd Calendar'!$E$2603:$CZ$2603,"&lt;="&amp;M$259)+SUMPRODUCT(('Dvd Calendar'!$E$2596:$CZ$2596&gt;M$258)*('Dvd Calendar'!$E$2596:$CZ$2596&lt;=M$259)*'Dvd Calendar'!$E$2599:$CZ$2599*(('Dvd Calendar'!$E$2601:$CZ$2601='Field Check'!$C$53)*('Field Check'!$C$53&lt;&gt;"")+('Dvd Calendar'!$E$2601:$CZ$2601='Field Check'!$C$54)*('Field Check'!$C$54&lt;&gt;"")+('Dvd Calendar'!$E$2601:$CZ$2601='Field Check'!$C$55)*('Field Check'!$C$55&lt;&gt;"")+('Dvd Calendar'!$E$2601:$CZ$2601='Field Check'!$C$56)*('Field Check'!$C$56&lt;&gt;"")+('Dvd Calendar'!$E$2601:$CZ$2601='Field Check'!$C$57)*('Field Check'!$C$57&lt;&gt;""))*(COUNTIF('Dvd Calendar'!$E$2603:$CZ$2603,'Dvd Calendar'!$E$2596:$CZ$2596)=0)),"")))</f>
        <v/>
      </c>
      <c r="N291" s="77">
        <f>IF(N$259="","",IF($B291="","",IFERROR(SUMIFS('Dvd Calendar'!$E$2604:$CZ$2604,'Dvd Calendar'!$E$2603:$CZ$2603,"&gt;"&amp;N$258,'Dvd Calendar'!$E$2603:$CZ$2603,"&lt;="&amp;N$259)+SUMPRODUCT(('Dvd Calendar'!$E$2596:$CZ$2596&gt;N$258)*('Dvd Calendar'!$E$2596:$CZ$2596&lt;=N$259)*'Dvd Calendar'!$E$2599:$CZ$2599*(('Dvd Calendar'!$E$2601:$CZ$2601='Field Check'!$C$53)*('Field Check'!$C$53&lt;&gt;"")+('Dvd Calendar'!$E$2601:$CZ$2601='Field Check'!$C$54)*('Field Check'!$C$54&lt;&gt;"")+('Dvd Calendar'!$E$2601:$CZ$2601='Field Check'!$C$55)*('Field Check'!$C$55&lt;&gt;"")+('Dvd Calendar'!$E$2601:$CZ$2601='Field Check'!$C$56)*('Field Check'!$C$56&lt;&gt;"")+('Dvd Calendar'!$E$2601:$CZ$2601='Field Check'!$C$57)*('Field Check'!$C$57&lt;&gt;""))*(COUNTIF('Dvd Calendar'!$E$2603:$CZ$2603,'Dvd Calendar'!$E$2596:$CZ$2596)=0)),"")))</f>
        <v/>
      </c>
      <c r="O291" s="77">
        <f>IF(O$259="","",IF($B291="","",IFERROR(SUMIFS('Dvd Calendar'!$E$2604:$CZ$2604,'Dvd Calendar'!$E$2603:$CZ$2603,"&gt;"&amp;O$258,'Dvd Calendar'!$E$2603:$CZ$2603,"&lt;="&amp;O$259)+SUMPRODUCT(('Dvd Calendar'!$E$2596:$CZ$2596&gt;O$258)*('Dvd Calendar'!$E$2596:$CZ$2596&lt;=O$259)*'Dvd Calendar'!$E$2599:$CZ$2599*(('Dvd Calendar'!$E$2601:$CZ$2601='Field Check'!$C$53)*('Field Check'!$C$53&lt;&gt;"")+('Dvd Calendar'!$E$2601:$CZ$2601='Field Check'!$C$54)*('Field Check'!$C$54&lt;&gt;"")+('Dvd Calendar'!$E$2601:$CZ$2601='Field Check'!$C$55)*('Field Check'!$C$55&lt;&gt;"")+('Dvd Calendar'!$E$2601:$CZ$2601='Field Check'!$C$56)*('Field Check'!$C$56&lt;&gt;"")+('Dvd Calendar'!$E$2601:$CZ$2601='Field Check'!$C$57)*('Field Check'!$C$57&lt;&gt;""))*(COUNTIF('Dvd Calendar'!$E$2603:$CZ$2603,'Dvd Calendar'!$E$2596:$CZ$2596)=0)),"")))</f>
        <v/>
      </c>
      <c r="P291" s="77">
        <f>IF(P$259="","",IF($B291="","",IFERROR(SUMIFS('Dvd Calendar'!$E$2604:$CZ$2604,'Dvd Calendar'!$E$2603:$CZ$2603,"&gt;"&amp;P$258,'Dvd Calendar'!$E$2603:$CZ$2603,"&lt;="&amp;P$259)+SUMPRODUCT(('Dvd Calendar'!$E$2596:$CZ$2596&gt;P$258)*('Dvd Calendar'!$E$2596:$CZ$2596&lt;=P$259)*'Dvd Calendar'!$E$2599:$CZ$2599*(('Dvd Calendar'!$E$2601:$CZ$2601='Field Check'!$C$53)*('Field Check'!$C$53&lt;&gt;"")+('Dvd Calendar'!$E$2601:$CZ$2601='Field Check'!$C$54)*('Field Check'!$C$54&lt;&gt;"")+('Dvd Calendar'!$E$2601:$CZ$2601='Field Check'!$C$55)*('Field Check'!$C$55&lt;&gt;"")+('Dvd Calendar'!$E$2601:$CZ$2601='Field Check'!$C$56)*('Field Check'!$C$56&lt;&gt;"")+('Dvd Calendar'!$E$2601:$CZ$2601='Field Check'!$C$57)*('Field Check'!$C$57&lt;&gt;""))*(COUNTIF('Dvd Calendar'!$E$2603:$CZ$2603,'Dvd Calendar'!$E$2596:$CZ$2596)=0)),"")))</f>
        <v/>
      </c>
      <c r="Q291" s="77">
        <f>IF(Q$259="","",IF($B291="","",IFERROR(SUMIFS('Dvd Calendar'!$E$2604:$CZ$2604,'Dvd Calendar'!$E$2603:$CZ$2603,"&gt;"&amp;Q$258,'Dvd Calendar'!$E$2603:$CZ$2603,"&lt;="&amp;Q$259)+SUMPRODUCT(('Dvd Calendar'!$E$2596:$CZ$2596&gt;Q$258)*('Dvd Calendar'!$E$2596:$CZ$2596&lt;=Q$259)*'Dvd Calendar'!$E$2599:$CZ$2599*(('Dvd Calendar'!$E$2601:$CZ$2601='Field Check'!$C$53)*('Field Check'!$C$53&lt;&gt;"")+('Dvd Calendar'!$E$2601:$CZ$2601='Field Check'!$C$54)*('Field Check'!$C$54&lt;&gt;"")+('Dvd Calendar'!$E$2601:$CZ$2601='Field Check'!$C$55)*('Field Check'!$C$55&lt;&gt;"")+('Dvd Calendar'!$E$2601:$CZ$2601='Field Check'!$C$56)*('Field Check'!$C$56&lt;&gt;"")+('Dvd Calendar'!$E$2601:$CZ$2601='Field Check'!$C$57)*('Field Check'!$C$57&lt;&gt;""))*(COUNTIF('Dvd Calendar'!$E$2603:$CZ$2603,'Dvd Calendar'!$E$2596:$CZ$2596)=0)),"")))</f>
        <v/>
      </c>
      <c r="R291" s="77">
        <f>IF(R$259="","",IF($B291="","",IFERROR(SUMIFS('Dvd Calendar'!$E$2604:$CZ$2604,'Dvd Calendar'!$E$2603:$CZ$2603,"&gt;"&amp;R$258,'Dvd Calendar'!$E$2603:$CZ$2603,"&lt;="&amp;R$259)+SUMPRODUCT(('Dvd Calendar'!$E$2596:$CZ$2596&gt;R$258)*('Dvd Calendar'!$E$2596:$CZ$2596&lt;=R$259)*'Dvd Calendar'!$E$2599:$CZ$2599*(('Dvd Calendar'!$E$2601:$CZ$2601='Field Check'!$C$53)*('Field Check'!$C$53&lt;&gt;"")+('Dvd Calendar'!$E$2601:$CZ$2601='Field Check'!$C$54)*('Field Check'!$C$54&lt;&gt;"")+('Dvd Calendar'!$E$2601:$CZ$2601='Field Check'!$C$55)*('Field Check'!$C$55&lt;&gt;"")+('Dvd Calendar'!$E$2601:$CZ$2601='Field Check'!$C$56)*('Field Check'!$C$56&lt;&gt;"")+('Dvd Calendar'!$E$2601:$CZ$2601='Field Check'!$C$57)*('Field Check'!$C$57&lt;&gt;""))*(COUNTIF('Dvd Calendar'!$E$2603:$CZ$2603,'Dvd Calendar'!$E$2596:$CZ$2596)=0)),"")))</f>
        <v/>
      </c>
    </row>
    <row r="292">
      <c r="B292" s="126">
        <f>IF(MXAU!$C$37="","",MXAU!$C$37)</f>
        <v/>
      </c>
      <c r="C292" s="77">
        <f>IF(C$259="","",IF($B292="","",IFERROR(SUMIFS('Dvd Calendar'!$E$2615:$CZ$2615,'Dvd Calendar'!$E$2614:$CZ$2614,"&gt;"&amp;C$258,'Dvd Calendar'!$E$2614:$CZ$2614,"&lt;="&amp;C$259)+SUMPRODUCT(('Dvd Calendar'!$E$2607:$CZ$2607&gt;C$258)*('Dvd Calendar'!$E$2607:$CZ$2607&lt;=C$259)*'Dvd Calendar'!$E$2610:$CZ$2610*(('Dvd Calendar'!$E$2612:$CZ$2612='Field Check'!$C$53)*('Field Check'!$C$53&lt;&gt;"")+('Dvd Calendar'!$E$2612:$CZ$2612='Field Check'!$C$54)*('Field Check'!$C$54&lt;&gt;"")+('Dvd Calendar'!$E$2612:$CZ$2612='Field Check'!$C$55)*('Field Check'!$C$55&lt;&gt;"")+('Dvd Calendar'!$E$2612:$CZ$2612='Field Check'!$C$56)*('Field Check'!$C$56&lt;&gt;"")+('Dvd Calendar'!$E$2612:$CZ$2612='Field Check'!$C$57)*('Field Check'!$C$57&lt;&gt;""))*(COUNTIF('Dvd Calendar'!$E$2614:$CZ$2614,'Dvd Calendar'!$E$2607:$CZ$2607)=0)),"")))</f>
        <v/>
      </c>
      <c r="D292" s="77">
        <f>IF(D$259="","",IF($B292="","",IFERROR(SUMIFS('Dvd Calendar'!$E$2615:$CZ$2615,'Dvd Calendar'!$E$2614:$CZ$2614,"&gt;"&amp;D$258,'Dvd Calendar'!$E$2614:$CZ$2614,"&lt;="&amp;D$259)+SUMPRODUCT(('Dvd Calendar'!$E$2607:$CZ$2607&gt;D$258)*('Dvd Calendar'!$E$2607:$CZ$2607&lt;=D$259)*'Dvd Calendar'!$E$2610:$CZ$2610*(('Dvd Calendar'!$E$2612:$CZ$2612='Field Check'!$C$53)*('Field Check'!$C$53&lt;&gt;"")+('Dvd Calendar'!$E$2612:$CZ$2612='Field Check'!$C$54)*('Field Check'!$C$54&lt;&gt;"")+('Dvd Calendar'!$E$2612:$CZ$2612='Field Check'!$C$55)*('Field Check'!$C$55&lt;&gt;"")+('Dvd Calendar'!$E$2612:$CZ$2612='Field Check'!$C$56)*('Field Check'!$C$56&lt;&gt;"")+('Dvd Calendar'!$E$2612:$CZ$2612='Field Check'!$C$57)*('Field Check'!$C$57&lt;&gt;""))*(COUNTIF('Dvd Calendar'!$E$2614:$CZ$2614,'Dvd Calendar'!$E$2607:$CZ$2607)=0)),"")))</f>
        <v/>
      </c>
      <c r="E292" s="77">
        <f>IF(E$259="","",IF($B292="","",IFERROR(SUMIFS('Dvd Calendar'!$E$2615:$CZ$2615,'Dvd Calendar'!$E$2614:$CZ$2614,"&gt;"&amp;E$258,'Dvd Calendar'!$E$2614:$CZ$2614,"&lt;="&amp;E$259)+SUMPRODUCT(('Dvd Calendar'!$E$2607:$CZ$2607&gt;E$258)*('Dvd Calendar'!$E$2607:$CZ$2607&lt;=E$259)*'Dvd Calendar'!$E$2610:$CZ$2610*(('Dvd Calendar'!$E$2612:$CZ$2612='Field Check'!$C$53)*('Field Check'!$C$53&lt;&gt;"")+('Dvd Calendar'!$E$2612:$CZ$2612='Field Check'!$C$54)*('Field Check'!$C$54&lt;&gt;"")+('Dvd Calendar'!$E$2612:$CZ$2612='Field Check'!$C$55)*('Field Check'!$C$55&lt;&gt;"")+('Dvd Calendar'!$E$2612:$CZ$2612='Field Check'!$C$56)*('Field Check'!$C$56&lt;&gt;"")+('Dvd Calendar'!$E$2612:$CZ$2612='Field Check'!$C$57)*('Field Check'!$C$57&lt;&gt;""))*(COUNTIF('Dvd Calendar'!$E$2614:$CZ$2614,'Dvd Calendar'!$E$2607:$CZ$2607)=0)),"")))</f>
        <v/>
      </c>
      <c r="F292" s="77">
        <f>IF(F$259="","",IF($B292="","",IFERROR(SUMIFS('Dvd Calendar'!$E$2615:$CZ$2615,'Dvd Calendar'!$E$2614:$CZ$2614,"&gt;"&amp;F$258,'Dvd Calendar'!$E$2614:$CZ$2614,"&lt;="&amp;F$259)+SUMPRODUCT(('Dvd Calendar'!$E$2607:$CZ$2607&gt;F$258)*('Dvd Calendar'!$E$2607:$CZ$2607&lt;=F$259)*'Dvd Calendar'!$E$2610:$CZ$2610*(('Dvd Calendar'!$E$2612:$CZ$2612='Field Check'!$C$53)*('Field Check'!$C$53&lt;&gt;"")+('Dvd Calendar'!$E$2612:$CZ$2612='Field Check'!$C$54)*('Field Check'!$C$54&lt;&gt;"")+('Dvd Calendar'!$E$2612:$CZ$2612='Field Check'!$C$55)*('Field Check'!$C$55&lt;&gt;"")+('Dvd Calendar'!$E$2612:$CZ$2612='Field Check'!$C$56)*('Field Check'!$C$56&lt;&gt;"")+('Dvd Calendar'!$E$2612:$CZ$2612='Field Check'!$C$57)*('Field Check'!$C$57&lt;&gt;""))*(COUNTIF('Dvd Calendar'!$E$2614:$CZ$2614,'Dvd Calendar'!$E$2607:$CZ$2607)=0)),"")))</f>
        <v/>
      </c>
      <c r="G292" s="77">
        <f>IF(G$259="","",IF($B292="","",IFERROR(SUMIFS('Dvd Calendar'!$E$2615:$CZ$2615,'Dvd Calendar'!$E$2614:$CZ$2614,"&gt;"&amp;G$258,'Dvd Calendar'!$E$2614:$CZ$2614,"&lt;="&amp;G$259)+SUMPRODUCT(('Dvd Calendar'!$E$2607:$CZ$2607&gt;G$258)*('Dvd Calendar'!$E$2607:$CZ$2607&lt;=G$259)*'Dvd Calendar'!$E$2610:$CZ$2610*(('Dvd Calendar'!$E$2612:$CZ$2612='Field Check'!$C$53)*('Field Check'!$C$53&lt;&gt;"")+('Dvd Calendar'!$E$2612:$CZ$2612='Field Check'!$C$54)*('Field Check'!$C$54&lt;&gt;"")+('Dvd Calendar'!$E$2612:$CZ$2612='Field Check'!$C$55)*('Field Check'!$C$55&lt;&gt;"")+('Dvd Calendar'!$E$2612:$CZ$2612='Field Check'!$C$56)*('Field Check'!$C$56&lt;&gt;"")+('Dvd Calendar'!$E$2612:$CZ$2612='Field Check'!$C$57)*('Field Check'!$C$57&lt;&gt;""))*(COUNTIF('Dvd Calendar'!$E$2614:$CZ$2614,'Dvd Calendar'!$E$2607:$CZ$2607)=0)),"")))</f>
        <v/>
      </c>
      <c r="H292" s="77">
        <f>IF(H$259="","",IF($B292="","",IFERROR(SUMIFS('Dvd Calendar'!$E$2615:$CZ$2615,'Dvd Calendar'!$E$2614:$CZ$2614,"&gt;"&amp;H$258,'Dvd Calendar'!$E$2614:$CZ$2614,"&lt;="&amp;H$259)+SUMPRODUCT(('Dvd Calendar'!$E$2607:$CZ$2607&gt;H$258)*('Dvd Calendar'!$E$2607:$CZ$2607&lt;=H$259)*'Dvd Calendar'!$E$2610:$CZ$2610*(('Dvd Calendar'!$E$2612:$CZ$2612='Field Check'!$C$53)*('Field Check'!$C$53&lt;&gt;"")+('Dvd Calendar'!$E$2612:$CZ$2612='Field Check'!$C$54)*('Field Check'!$C$54&lt;&gt;"")+('Dvd Calendar'!$E$2612:$CZ$2612='Field Check'!$C$55)*('Field Check'!$C$55&lt;&gt;"")+('Dvd Calendar'!$E$2612:$CZ$2612='Field Check'!$C$56)*('Field Check'!$C$56&lt;&gt;"")+('Dvd Calendar'!$E$2612:$CZ$2612='Field Check'!$C$57)*('Field Check'!$C$57&lt;&gt;""))*(COUNTIF('Dvd Calendar'!$E$2614:$CZ$2614,'Dvd Calendar'!$E$2607:$CZ$2607)=0)),"")))</f>
        <v/>
      </c>
      <c r="I292" s="77">
        <f>IF(I$259="","",IF($B292="","",IFERROR(SUMIFS('Dvd Calendar'!$E$2615:$CZ$2615,'Dvd Calendar'!$E$2614:$CZ$2614,"&gt;"&amp;I$258,'Dvd Calendar'!$E$2614:$CZ$2614,"&lt;="&amp;I$259)+SUMPRODUCT(('Dvd Calendar'!$E$2607:$CZ$2607&gt;I$258)*('Dvd Calendar'!$E$2607:$CZ$2607&lt;=I$259)*'Dvd Calendar'!$E$2610:$CZ$2610*(('Dvd Calendar'!$E$2612:$CZ$2612='Field Check'!$C$53)*('Field Check'!$C$53&lt;&gt;"")+('Dvd Calendar'!$E$2612:$CZ$2612='Field Check'!$C$54)*('Field Check'!$C$54&lt;&gt;"")+('Dvd Calendar'!$E$2612:$CZ$2612='Field Check'!$C$55)*('Field Check'!$C$55&lt;&gt;"")+('Dvd Calendar'!$E$2612:$CZ$2612='Field Check'!$C$56)*('Field Check'!$C$56&lt;&gt;"")+('Dvd Calendar'!$E$2612:$CZ$2612='Field Check'!$C$57)*('Field Check'!$C$57&lt;&gt;""))*(COUNTIF('Dvd Calendar'!$E$2614:$CZ$2614,'Dvd Calendar'!$E$2607:$CZ$2607)=0)),"")))</f>
        <v/>
      </c>
      <c r="J292" s="77">
        <f>IF(J$259="","",IF($B292="","",IFERROR(SUMIFS('Dvd Calendar'!$E$2615:$CZ$2615,'Dvd Calendar'!$E$2614:$CZ$2614,"&gt;"&amp;J$258,'Dvd Calendar'!$E$2614:$CZ$2614,"&lt;="&amp;J$259)+SUMPRODUCT(('Dvd Calendar'!$E$2607:$CZ$2607&gt;J$258)*('Dvd Calendar'!$E$2607:$CZ$2607&lt;=J$259)*'Dvd Calendar'!$E$2610:$CZ$2610*(('Dvd Calendar'!$E$2612:$CZ$2612='Field Check'!$C$53)*('Field Check'!$C$53&lt;&gt;"")+('Dvd Calendar'!$E$2612:$CZ$2612='Field Check'!$C$54)*('Field Check'!$C$54&lt;&gt;"")+('Dvd Calendar'!$E$2612:$CZ$2612='Field Check'!$C$55)*('Field Check'!$C$55&lt;&gt;"")+('Dvd Calendar'!$E$2612:$CZ$2612='Field Check'!$C$56)*('Field Check'!$C$56&lt;&gt;"")+('Dvd Calendar'!$E$2612:$CZ$2612='Field Check'!$C$57)*('Field Check'!$C$57&lt;&gt;""))*(COUNTIF('Dvd Calendar'!$E$2614:$CZ$2614,'Dvd Calendar'!$E$2607:$CZ$2607)=0)),"")))</f>
        <v/>
      </c>
      <c r="K292" s="77">
        <f>IF(K$259="","",IF($B292="","",IFERROR(SUMIFS('Dvd Calendar'!$E$2615:$CZ$2615,'Dvd Calendar'!$E$2614:$CZ$2614,"&gt;"&amp;K$258,'Dvd Calendar'!$E$2614:$CZ$2614,"&lt;="&amp;K$259)+SUMPRODUCT(('Dvd Calendar'!$E$2607:$CZ$2607&gt;K$258)*('Dvd Calendar'!$E$2607:$CZ$2607&lt;=K$259)*'Dvd Calendar'!$E$2610:$CZ$2610*(('Dvd Calendar'!$E$2612:$CZ$2612='Field Check'!$C$53)*('Field Check'!$C$53&lt;&gt;"")+('Dvd Calendar'!$E$2612:$CZ$2612='Field Check'!$C$54)*('Field Check'!$C$54&lt;&gt;"")+('Dvd Calendar'!$E$2612:$CZ$2612='Field Check'!$C$55)*('Field Check'!$C$55&lt;&gt;"")+('Dvd Calendar'!$E$2612:$CZ$2612='Field Check'!$C$56)*('Field Check'!$C$56&lt;&gt;"")+('Dvd Calendar'!$E$2612:$CZ$2612='Field Check'!$C$57)*('Field Check'!$C$57&lt;&gt;""))*(COUNTIF('Dvd Calendar'!$E$2614:$CZ$2614,'Dvd Calendar'!$E$2607:$CZ$2607)=0)),"")))</f>
        <v/>
      </c>
      <c r="L292" s="77">
        <f>IF(L$259="","",IF($B292="","",IFERROR(SUMIFS('Dvd Calendar'!$E$2615:$CZ$2615,'Dvd Calendar'!$E$2614:$CZ$2614,"&gt;"&amp;L$258,'Dvd Calendar'!$E$2614:$CZ$2614,"&lt;="&amp;L$259)+SUMPRODUCT(('Dvd Calendar'!$E$2607:$CZ$2607&gt;L$258)*('Dvd Calendar'!$E$2607:$CZ$2607&lt;=L$259)*'Dvd Calendar'!$E$2610:$CZ$2610*(('Dvd Calendar'!$E$2612:$CZ$2612='Field Check'!$C$53)*('Field Check'!$C$53&lt;&gt;"")+('Dvd Calendar'!$E$2612:$CZ$2612='Field Check'!$C$54)*('Field Check'!$C$54&lt;&gt;"")+('Dvd Calendar'!$E$2612:$CZ$2612='Field Check'!$C$55)*('Field Check'!$C$55&lt;&gt;"")+('Dvd Calendar'!$E$2612:$CZ$2612='Field Check'!$C$56)*('Field Check'!$C$56&lt;&gt;"")+('Dvd Calendar'!$E$2612:$CZ$2612='Field Check'!$C$57)*('Field Check'!$C$57&lt;&gt;""))*(COUNTIF('Dvd Calendar'!$E$2614:$CZ$2614,'Dvd Calendar'!$E$2607:$CZ$2607)=0)),"")))</f>
        <v/>
      </c>
      <c r="M292" s="77">
        <f>IF(M$259="","",IF($B292="","",IFERROR(SUMIFS('Dvd Calendar'!$E$2615:$CZ$2615,'Dvd Calendar'!$E$2614:$CZ$2614,"&gt;"&amp;M$258,'Dvd Calendar'!$E$2614:$CZ$2614,"&lt;="&amp;M$259)+SUMPRODUCT(('Dvd Calendar'!$E$2607:$CZ$2607&gt;M$258)*('Dvd Calendar'!$E$2607:$CZ$2607&lt;=M$259)*'Dvd Calendar'!$E$2610:$CZ$2610*(('Dvd Calendar'!$E$2612:$CZ$2612='Field Check'!$C$53)*('Field Check'!$C$53&lt;&gt;"")+('Dvd Calendar'!$E$2612:$CZ$2612='Field Check'!$C$54)*('Field Check'!$C$54&lt;&gt;"")+('Dvd Calendar'!$E$2612:$CZ$2612='Field Check'!$C$55)*('Field Check'!$C$55&lt;&gt;"")+('Dvd Calendar'!$E$2612:$CZ$2612='Field Check'!$C$56)*('Field Check'!$C$56&lt;&gt;"")+('Dvd Calendar'!$E$2612:$CZ$2612='Field Check'!$C$57)*('Field Check'!$C$57&lt;&gt;""))*(COUNTIF('Dvd Calendar'!$E$2614:$CZ$2614,'Dvd Calendar'!$E$2607:$CZ$2607)=0)),"")))</f>
        <v/>
      </c>
      <c r="N292" s="77">
        <f>IF(N$259="","",IF($B292="","",IFERROR(SUMIFS('Dvd Calendar'!$E$2615:$CZ$2615,'Dvd Calendar'!$E$2614:$CZ$2614,"&gt;"&amp;N$258,'Dvd Calendar'!$E$2614:$CZ$2614,"&lt;="&amp;N$259)+SUMPRODUCT(('Dvd Calendar'!$E$2607:$CZ$2607&gt;N$258)*('Dvd Calendar'!$E$2607:$CZ$2607&lt;=N$259)*'Dvd Calendar'!$E$2610:$CZ$2610*(('Dvd Calendar'!$E$2612:$CZ$2612='Field Check'!$C$53)*('Field Check'!$C$53&lt;&gt;"")+('Dvd Calendar'!$E$2612:$CZ$2612='Field Check'!$C$54)*('Field Check'!$C$54&lt;&gt;"")+('Dvd Calendar'!$E$2612:$CZ$2612='Field Check'!$C$55)*('Field Check'!$C$55&lt;&gt;"")+('Dvd Calendar'!$E$2612:$CZ$2612='Field Check'!$C$56)*('Field Check'!$C$56&lt;&gt;"")+('Dvd Calendar'!$E$2612:$CZ$2612='Field Check'!$C$57)*('Field Check'!$C$57&lt;&gt;""))*(COUNTIF('Dvd Calendar'!$E$2614:$CZ$2614,'Dvd Calendar'!$E$2607:$CZ$2607)=0)),"")))</f>
        <v/>
      </c>
      <c r="O292" s="77">
        <f>IF(O$259="","",IF($B292="","",IFERROR(SUMIFS('Dvd Calendar'!$E$2615:$CZ$2615,'Dvd Calendar'!$E$2614:$CZ$2614,"&gt;"&amp;O$258,'Dvd Calendar'!$E$2614:$CZ$2614,"&lt;="&amp;O$259)+SUMPRODUCT(('Dvd Calendar'!$E$2607:$CZ$2607&gt;O$258)*('Dvd Calendar'!$E$2607:$CZ$2607&lt;=O$259)*'Dvd Calendar'!$E$2610:$CZ$2610*(('Dvd Calendar'!$E$2612:$CZ$2612='Field Check'!$C$53)*('Field Check'!$C$53&lt;&gt;"")+('Dvd Calendar'!$E$2612:$CZ$2612='Field Check'!$C$54)*('Field Check'!$C$54&lt;&gt;"")+('Dvd Calendar'!$E$2612:$CZ$2612='Field Check'!$C$55)*('Field Check'!$C$55&lt;&gt;"")+('Dvd Calendar'!$E$2612:$CZ$2612='Field Check'!$C$56)*('Field Check'!$C$56&lt;&gt;"")+('Dvd Calendar'!$E$2612:$CZ$2612='Field Check'!$C$57)*('Field Check'!$C$57&lt;&gt;""))*(COUNTIF('Dvd Calendar'!$E$2614:$CZ$2614,'Dvd Calendar'!$E$2607:$CZ$2607)=0)),"")))</f>
        <v/>
      </c>
      <c r="P292" s="77">
        <f>IF(P$259="","",IF($B292="","",IFERROR(SUMIFS('Dvd Calendar'!$E$2615:$CZ$2615,'Dvd Calendar'!$E$2614:$CZ$2614,"&gt;"&amp;P$258,'Dvd Calendar'!$E$2614:$CZ$2614,"&lt;="&amp;P$259)+SUMPRODUCT(('Dvd Calendar'!$E$2607:$CZ$2607&gt;P$258)*('Dvd Calendar'!$E$2607:$CZ$2607&lt;=P$259)*'Dvd Calendar'!$E$2610:$CZ$2610*(('Dvd Calendar'!$E$2612:$CZ$2612='Field Check'!$C$53)*('Field Check'!$C$53&lt;&gt;"")+('Dvd Calendar'!$E$2612:$CZ$2612='Field Check'!$C$54)*('Field Check'!$C$54&lt;&gt;"")+('Dvd Calendar'!$E$2612:$CZ$2612='Field Check'!$C$55)*('Field Check'!$C$55&lt;&gt;"")+('Dvd Calendar'!$E$2612:$CZ$2612='Field Check'!$C$56)*('Field Check'!$C$56&lt;&gt;"")+('Dvd Calendar'!$E$2612:$CZ$2612='Field Check'!$C$57)*('Field Check'!$C$57&lt;&gt;""))*(COUNTIF('Dvd Calendar'!$E$2614:$CZ$2614,'Dvd Calendar'!$E$2607:$CZ$2607)=0)),"")))</f>
        <v/>
      </c>
      <c r="Q292" s="77">
        <f>IF(Q$259="","",IF($B292="","",IFERROR(SUMIFS('Dvd Calendar'!$E$2615:$CZ$2615,'Dvd Calendar'!$E$2614:$CZ$2614,"&gt;"&amp;Q$258,'Dvd Calendar'!$E$2614:$CZ$2614,"&lt;="&amp;Q$259)+SUMPRODUCT(('Dvd Calendar'!$E$2607:$CZ$2607&gt;Q$258)*('Dvd Calendar'!$E$2607:$CZ$2607&lt;=Q$259)*'Dvd Calendar'!$E$2610:$CZ$2610*(('Dvd Calendar'!$E$2612:$CZ$2612='Field Check'!$C$53)*('Field Check'!$C$53&lt;&gt;"")+('Dvd Calendar'!$E$2612:$CZ$2612='Field Check'!$C$54)*('Field Check'!$C$54&lt;&gt;"")+('Dvd Calendar'!$E$2612:$CZ$2612='Field Check'!$C$55)*('Field Check'!$C$55&lt;&gt;"")+('Dvd Calendar'!$E$2612:$CZ$2612='Field Check'!$C$56)*('Field Check'!$C$56&lt;&gt;"")+('Dvd Calendar'!$E$2612:$CZ$2612='Field Check'!$C$57)*('Field Check'!$C$57&lt;&gt;""))*(COUNTIF('Dvd Calendar'!$E$2614:$CZ$2614,'Dvd Calendar'!$E$2607:$CZ$2607)=0)),"")))</f>
        <v/>
      </c>
      <c r="R292" s="77">
        <f>IF(R$259="","",IF($B292="","",IFERROR(SUMIFS('Dvd Calendar'!$E$2615:$CZ$2615,'Dvd Calendar'!$E$2614:$CZ$2614,"&gt;"&amp;R$258,'Dvd Calendar'!$E$2614:$CZ$2614,"&lt;="&amp;R$259)+SUMPRODUCT(('Dvd Calendar'!$E$2607:$CZ$2607&gt;R$258)*('Dvd Calendar'!$E$2607:$CZ$2607&lt;=R$259)*'Dvd Calendar'!$E$2610:$CZ$2610*(('Dvd Calendar'!$E$2612:$CZ$2612='Field Check'!$C$53)*('Field Check'!$C$53&lt;&gt;"")+('Dvd Calendar'!$E$2612:$CZ$2612='Field Check'!$C$54)*('Field Check'!$C$54&lt;&gt;"")+('Dvd Calendar'!$E$2612:$CZ$2612='Field Check'!$C$55)*('Field Check'!$C$55&lt;&gt;"")+('Dvd Calendar'!$E$2612:$CZ$2612='Field Check'!$C$56)*('Field Check'!$C$56&lt;&gt;"")+('Dvd Calendar'!$E$2612:$CZ$2612='Field Check'!$C$57)*('Field Check'!$C$57&lt;&gt;""))*(COUNTIF('Dvd Calendar'!$E$2614:$CZ$2614,'Dvd Calendar'!$E$2607:$CZ$2607)=0)),"")))</f>
        <v/>
      </c>
    </row>
    <row r="293">
      <c r="B293" s="126">
        <f>IF(MXAU!$C$38="","",MXAU!$C$38)</f>
        <v/>
      </c>
      <c r="C293" s="77">
        <f>IF(C$259="","",IF($B293="","",IFERROR(SUMIFS('Dvd Calendar'!$E$2626:$CZ$2626,'Dvd Calendar'!$E$2625:$CZ$2625,"&gt;"&amp;C$258,'Dvd Calendar'!$E$2625:$CZ$2625,"&lt;="&amp;C$259)+SUMPRODUCT(('Dvd Calendar'!$E$2618:$CZ$2618&gt;C$258)*('Dvd Calendar'!$E$2618:$CZ$2618&lt;=C$259)*'Dvd Calendar'!$E$2621:$CZ$2621*(('Dvd Calendar'!$E$2623:$CZ$2623='Field Check'!$C$53)*('Field Check'!$C$53&lt;&gt;"")+('Dvd Calendar'!$E$2623:$CZ$2623='Field Check'!$C$54)*('Field Check'!$C$54&lt;&gt;"")+('Dvd Calendar'!$E$2623:$CZ$2623='Field Check'!$C$55)*('Field Check'!$C$55&lt;&gt;"")+('Dvd Calendar'!$E$2623:$CZ$2623='Field Check'!$C$56)*('Field Check'!$C$56&lt;&gt;"")+('Dvd Calendar'!$E$2623:$CZ$2623='Field Check'!$C$57)*('Field Check'!$C$57&lt;&gt;""))*(COUNTIF('Dvd Calendar'!$E$2625:$CZ$2625,'Dvd Calendar'!$E$2618:$CZ$2618)=0)),"")))</f>
        <v/>
      </c>
      <c r="D293" s="77">
        <f>IF(D$259="","",IF($B293="","",IFERROR(SUMIFS('Dvd Calendar'!$E$2626:$CZ$2626,'Dvd Calendar'!$E$2625:$CZ$2625,"&gt;"&amp;D$258,'Dvd Calendar'!$E$2625:$CZ$2625,"&lt;="&amp;D$259)+SUMPRODUCT(('Dvd Calendar'!$E$2618:$CZ$2618&gt;D$258)*('Dvd Calendar'!$E$2618:$CZ$2618&lt;=D$259)*'Dvd Calendar'!$E$2621:$CZ$2621*(('Dvd Calendar'!$E$2623:$CZ$2623='Field Check'!$C$53)*('Field Check'!$C$53&lt;&gt;"")+('Dvd Calendar'!$E$2623:$CZ$2623='Field Check'!$C$54)*('Field Check'!$C$54&lt;&gt;"")+('Dvd Calendar'!$E$2623:$CZ$2623='Field Check'!$C$55)*('Field Check'!$C$55&lt;&gt;"")+('Dvd Calendar'!$E$2623:$CZ$2623='Field Check'!$C$56)*('Field Check'!$C$56&lt;&gt;"")+('Dvd Calendar'!$E$2623:$CZ$2623='Field Check'!$C$57)*('Field Check'!$C$57&lt;&gt;""))*(COUNTIF('Dvd Calendar'!$E$2625:$CZ$2625,'Dvd Calendar'!$E$2618:$CZ$2618)=0)),"")))</f>
        <v/>
      </c>
      <c r="E293" s="77">
        <f>IF(E$259="","",IF($B293="","",IFERROR(SUMIFS('Dvd Calendar'!$E$2626:$CZ$2626,'Dvd Calendar'!$E$2625:$CZ$2625,"&gt;"&amp;E$258,'Dvd Calendar'!$E$2625:$CZ$2625,"&lt;="&amp;E$259)+SUMPRODUCT(('Dvd Calendar'!$E$2618:$CZ$2618&gt;E$258)*('Dvd Calendar'!$E$2618:$CZ$2618&lt;=E$259)*'Dvd Calendar'!$E$2621:$CZ$2621*(('Dvd Calendar'!$E$2623:$CZ$2623='Field Check'!$C$53)*('Field Check'!$C$53&lt;&gt;"")+('Dvd Calendar'!$E$2623:$CZ$2623='Field Check'!$C$54)*('Field Check'!$C$54&lt;&gt;"")+('Dvd Calendar'!$E$2623:$CZ$2623='Field Check'!$C$55)*('Field Check'!$C$55&lt;&gt;"")+('Dvd Calendar'!$E$2623:$CZ$2623='Field Check'!$C$56)*('Field Check'!$C$56&lt;&gt;"")+('Dvd Calendar'!$E$2623:$CZ$2623='Field Check'!$C$57)*('Field Check'!$C$57&lt;&gt;""))*(COUNTIF('Dvd Calendar'!$E$2625:$CZ$2625,'Dvd Calendar'!$E$2618:$CZ$2618)=0)),"")))</f>
        <v/>
      </c>
      <c r="F293" s="77">
        <f>IF(F$259="","",IF($B293="","",IFERROR(SUMIFS('Dvd Calendar'!$E$2626:$CZ$2626,'Dvd Calendar'!$E$2625:$CZ$2625,"&gt;"&amp;F$258,'Dvd Calendar'!$E$2625:$CZ$2625,"&lt;="&amp;F$259)+SUMPRODUCT(('Dvd Calendar'!$E$2618:$CZ$2618&gt;F$258)*('Dvd Calendar'!$E$2618:$CZ$2618&lt;=F$259)*'Dvd Calendar'!$E$2621:$CZ$2621*(('Dvd Calendar'!$E$2623:$CZ$2623='Field Check'!$C$53)*('Field Check'!$C$53&lt;&gt;"")+('Dvd Calendar'!$E$2623:$CZ$2623='Field Check'!$C$54)*('Field Check'!$C$54&lt;&gt;"")+('Dvd Calendar'!$E$2623:$CZ$2623='Field Check'!$C$55)*('Field Check'!$C$55&lt;&gt;"")+('Dvd Calendar'!$E$2623:$CZ$2623='Field Check'!$C$56)*('Field Check'!$C$56&lt;&gt;"")+('Dvd Calendar'!$E$2623:$CZ$2623='Field Check'!$C$57)*('Field Check'!$C$57&lt;&gt;""))*(COUNTIF('Dvd Calendar'!$E$2625:$CZ$2625,'Dvd Calendar'!$E$2618:$CZ$2618)=0)),"")))</f>
        <v/>
      </c>
      <c r="G293" s="77">
        <f>IF(G$259="","",IF($B293="","",IFERROR(SUMIFS('Dvd Calendar'!$E$2626:$CZ$2626,'Dvd Calendar'!$E$2625:$CZ$2625,"&gt;"&amp;G$258,'Dvd Calendar'!$E$2625:$CZ$2625,"&lt;="&amp;G$259)+SUMPRODUCT(('Dvd Calendar'!$E$2618:$CZ$2618&gt;G$258)*('Dvd Calendar'!$E$2618:$CZ$2618&lt;=G$259)*'Dvd Calendar'!$E$2621:$CZ$2621*(('Dvd Calendar'!$E$2623:$CZ$2623='Field Check'!$C$53)*('Field Check'!$C$53&lt;&gt;"")+('Dvd Calendar'!$E$2623:$CZ$2623='Field Check'!$C$54)*('Field Check'!$C$54&lt;&gt;"")+('Dvd Calendar'!$E$2623:$CZ$2623='Field Check'!$C$55)*('Field Check'!$C$55&lt;&gt;"")+('Dvd Calendar'!$E$2623:$CZ$2623='Field Check'!$C$56)*('Field Check'!$C$56&lt;&gt;"")+('Dvd Calendar'!$E$2623:$CZ$2623='Field Check'!$C$57)*('Field Check'!$C$57&lt;&gt;""))*(COUNTIF('Dvd Calendar'!$E$2625:$CZ$2625,'Dvd Calendar'!$E$2618:$CZ$2618)=0)),"")))</f>
        <v/>
      </c>
      <c r="H293" s="77">
        <f>IF(H$259="","",IF($B293="","",IFERROR(SUMIFS('Dvd Calendar'!$E$2626:$CZ$2626,'Dvd Calendar'!$E$2625:$CZ$2625,"&gt;"&amp;H$258,'Dvd Calendar'!$E$2625:$CZ$2625,"&lt;="&amp;H$259)+SUMPRODUCT(('Dvd Calendar'!$E$2618:$CZ$2618&gt;H$258)*('Dvd Calendar'!$E$2618:$CZ$2618&lt;=H$259)*'Dvd Calendar'!$E$2621:$CZ$2621*(('Dvd Calendar'!$E$2623:$CZ$2623='Field Check'!$C$53)*('Field Check'!$C$53&lt;&gt;"")+('Dvd Calendar'!$E$2623:$CZ$2623='Field Check'!$C$54)*('Field Check'!$C$54&lt;&gt;"")+('Dvd Calendar'!$E$2623:$CZ$2623='Field Check'!$C$55)*('Field Check'!$C$55&lt;&gt;"")+('Dvd Calendar'!$E$2623:$CZ$2623='Field Check'!$C$56)*('Field Check'!$C$56&lt;&gt;"")+('Dvd Calendar'!$E$2623:$CZ$2623='Field Check'!$C$57)*('Field Check'!$C$57&lt;&gt;""))*(COUNTIF('Dvd Calendar'!$E$2625:$CZ$2625,'Dvd Calendar'!$E$2618:$CZ$2618)=0)),"")))</f>
        <v/>
      </c>
      <c r="I293" s="77">
        <f>IF(I$259="","",IF($B293="","",IFERROR(SUMIFS('Dvd Calendar'!$E$2626:$CZ$2626,'Dvd Calendar'!$E$2625:$CZ$2625,"&gt;"&amp;I$258,'Dvd Calendar'!$E$2625:$CZ$2625,"&lt;="&amp;I$259)+SUMPRODUCT(('Dvd Calendar'!$E$2618:$CZ$2618&gt;I$258)*('Dvd Calendar'!$E$2618:$CZ$2618&lt;=I$259)*'Dvd Calendar'!$E$2621:$CZ$2621*(('Dvd Calendar'!$E$2623:$CZ$2623='Field Check'!$C$53)*('Field Check'!$C$53&lt;&gt;"")+('Dvd Calendar'!$E$2623:$CZ$2623='Field Check'!$C$54)*('Field Check'!$C$54&lt;&gt;"")+('Dvd Calendar'!$E$2623:$CZ$2623='Field Check'!$C$55)*('Field Check'!$C$55&lt;&gt;"")+('Dvd Calendar'!$E$2623:$CZ$2623='Field Check'!$C$56)*('Field Check'!$C$56&lt;&gt;"")+('Dvd Calendar'!$E$2623:$CZ$2623='Field Check'!$C$57)*('Field Check'!$C$57&lt;&gt;""))*(COUNTIF('Dvd Calendar'!$E$2625:$CZ$2625,'Dvd Calendar'!$E$2618:$CZ$2618)=0)),"")))</f>
        <v/>
      </c>
      <c r="J293" s="77">
        <f>IF(J$259="","",IF($B293="","",IFERROR(SUMIFS('Dvd Calendar'!$E$2626:$CZ$2626,'Dvd Calendar'!$E$2625:$CZ$2625,"&gt;"&amp;J$258,'Dvd Calendar'!$E$2625:$CZ$2625,"&lt;="&amp;J$259)+SUMPRODUCT(('Dvd Calendar'!$E$2618:$CZ$2618&gt;J$258)*('Dvd Calendar'!$E$2618:$CZ$2618&lt;=J$259)*'Dvd Calendar'!$E$2621:$CZ$2621*(('Dvd Calendar'!$E$2623:$CZ$2623='Field Check'!$C$53)*('Field Check'!$C$53&lt;&gt;"")+('Dvd Calendar'!$E$2623:$CZ$2623='Field Check'!$C$54)*('Field Check'!$C$54&lt;&gt;"")+('Dvd Calendar'!$E$2623:$CZ$2623='Field Check'!$C$55)*('Field Check'!$C$55&lt;&gt;"")+('Dvd Calendar'!$E$2623:$CZ$2623='Field Check'!$C$56)*('Field Check'!$C$56&lt;&gt;"")+('Dvd Calendar'!$E$2623:$CZ$2623='Field Check'!$C$57)*('Field Check'!$C$57&lt;&gt;""))*(COUNTIF('Dvd Calendar'!$E$2625:$CZ$2625,'Dvd Calendar'!$E$2618:$CZ$2618)=0)),"")))</f>
        <v/>
      </c>
      <c r="K293" s="77">
        <f>IF(K$259="","",IF($B293="","",IFERROR(SUMIFS('Dvd Calendar'!$E$2626:$CZ$2626,'Dvd Calendar'!$E$2625:$CZ$2625,"&gt;"&amp;K$258,'Dvd Calendar'!$E$2625:$CZ$2625,"&lt;="&amp;K$259)+SUMPRODUCT(('Dvd Calendar'!$E$2618:$CZ$2618&gt;K$258)*('Dvd Calendar'!$E$2618:$CZ$2618&lt;=K$259)*'Dvd Calendar'!$E$2621:$CZ$2621*(('Dvd Calendar'!$E$2623:$CZ$2623='Field Check'!$C$53)*('Field Check'!$C$53&lt;&gt;"")+('Dvd Calendar'!$E$2623:$CZ$2623='Field Check'!$C$54)*('Field Check'!$C$54&lt;&gt;"")+('Dvd Calendar'!$E$2623:$CZ$2623='Field Check'!$C$55)*('Field Check'!$C$55&lt;&gt;"")+('Dvd Calendar'!$E$2623:$CZ$2623='Field Check'!$C$56)*('Field Check'!$C$56&lt;&gt;"")+('Dvd Calendar'!$E$2623:$CZ$2623='Field Check'!$C$57)*('Field Check'!$C$57&lt;&gt;""))*(COUNTIF('Dvd Calendar'!$E$2625:$CZ$2625,'Dvd Calendar'!$E$2618:$CZ$2618)=0)),"")))</f>
        <v/>
      </c>
      <c r="L293" s="77">
        <f>IF(L$259="","",IF($B293="","",IFERROR(SUMIFS('Dvd Calendar'!$E$2626:$CZ$2626,'Dvd Calendar'!$E$2625:$CZ$2625,"&gt;"&amp;L$258,'Dvd Calendar'!$E$2625:$CZ$2625,"&lt;="&amp;L$259)+SUMPRODUCT(('Dvd Calendar'!$E$2618:$CZ$2618&gt;L$258)*('Dvd Calendar'!$E$2618:$CZ$2618&lt;=L$259)*'Dvd Calendar'!$E$2621:$CZ$2621*(('Dvd Calendar'!$E$2623:$CZ$2623='Field Check'!$C$53)*('Field Check'!$C$53&lt;&gt;"")+('Dvd Calendar'!$E$2623:$CZ$2623='Field Check'!$C$54)*('Field Check'!$C$54&lt;&gt;"")+('Dvd Calendar'!$E$2623:$CZ$2623='Field Check'!$C$55)*('Field Check'!$C$55&lt;&gt;"")+('Dvd Calendar'!$E$2623:$CZ$2623='Field Check'!$C$56)*('Field Check'!$C$56&lt;&gt;"")+('Dvd Calendar'!$E$2623:$CZ$2623='Field Check'!$C$57)*('Field Check'!$C$57&lt;&gt;""))*(COUNTIF('Dvd Calendar'!$E$2625:$CZ$2625,'Dvd Calendar'!$E$2618:$CZ$2618)=0)),"")))</f>
        <v/>
      </c>
      <c r="M293" s="77">
        <f>IF(M$259="","",IF($B293="","",IFERROR(SUMIFS('Dvd Calendar'!$E$2626:$CZ$2626,'Dvd Calendar'!$E$2625:$CZ$2625,"&gt;"&amp;M$258,'Dvd Calendar'!$E$2625:$CZ$2625,"&lt;="&amp;M$259)+SUMPRODUCT(('Dvd Calendar'!$E$2618:$CZ$2618&gt;M$258)*('Dvd Calendar'!$E$2618:$CZ$2618&lt;=M$259)*'Dvd Calendar'!$E$2621:$CZ$2621*(('Dvd Calendar'!$E$2623:$CZ$2623='Field Check'!$C$53)*('Field Check'!$C$53&lt;&gt;"")+('Dvd Calendar'!$E$2623:$CZ$2623='Field Check'!$C$54)*('Field Check'!$C$54&lt;&gt;"")+('Dvd Calendar'!$E$2623:$CZ$2623='Field Check'!$C$55)*('Field Check'!$C$55&lt;&gt;"")+('Dvd Calendar'!$E$2623:$CZ$2623='Field Check'!$C$56)*('Field Check'!$C$56&lt;&gt;"")+('Dvd Calendar'!$E$2623:$CZ$2623='Field Check'!$C$57)*('Field Check'!$C$57&lt;&gt;""))*(COUNTIF('Dvd Calendar'!$E$2625:$CZ$2625,'Dvd Calendar'!$E$2618:$CZ$2618)=0)),"")))</f>
        <v/>
      </c>
      <c r="N293" s="77">
        <f>IF(N$259="","",IF($B293="","",IFERROR(SUMIFS('Dvd Calendar'!$E$2626:$CZ$2626,'Dvd Calendar'!$E$2625:$CZ$2625,"&gt;"&amp;N$258,'Dvd Calendar'!$E$2625:$CZ$2625,"&lt;="&amp;N$259)+SUMPRODUCT(('Dvd Calendar'!$E$2618:$CZ$2618&gt;N$258)*('Dvd Calendar'!$E$2618:$CZ$2618&lt;=N$259)*'Dvd Calendar'!$E$2621:$CZ$2621*(('Dvd Calendar'!$E$2623:$CZ$2623='Field Check'!$C$53)*('Field Check'!$C$53&lt;&gt;"")+('Dvd Calendar'!$E$2623:$CZ$2623='Field Check'!$C$54)*('Field Check'!$C$54&lt;&gt;"")+('Dvd Calendar'!$E$2623:$CZ$2623='Field Check'!$C$55)*('Field Check'!$C$55&lt;&gt;"")+('Dvd Calendar'!$E$2623:$CZ$2623='Field Check'!$C$56)*('Field Check'!$C$56&lt;&gt;"")+('Dvd Calendar'!$E$2623:$CZ$2623='Field Check'!$C$57)*('Field Check'!$C$57&lt;&gt;""))*(COUNTIF('Dvd Calendar'!$E$2625:$CZ$2625,'Dvd Calendar'!$E$2618:$CZ$2618)=0)),"")))</f>
        <v/>
      </c>
      <c r="O293" s="77">
        <f>IF(O$259="","",IF($B293="","",IFERROR(SUMIFS('Dvd Calendar'!$E$2626:$CZ$2626,'Dvd Calendar'!$E$2625:$CZ$2625,"&gt;"&amp;O$258,'Dvd Calendar'!$E$2625:$CZ$2625,"&lt;="&amp;O$259)+SUMPRODUCT(('Dvd Calendar'!$E$2618:$CZ$2618&gt;O$258)*('Dvd Calendar'!$E$2618:$CZ$2618&lt;=O$259)*'Dvd Calendar'!$E$2621:$CZ$2621*(('Dvd Calendar'!$E$2623:$CZ$2623='Field Check'!$C$53)*('Field Check'!$C$53&lt;&gt;"")+('Dvd Calendar'!$E$2623:$CZ$2623='Field Check'!$C$54)*('Field Check'!$C$54&lt;&gt;"")+('Dvd Calendar'!$E$2623:$CZ$2623='Field Check'!$C$55)*('Field Check'!$C$55&lt;&gt;"")+('Dvd Calendar'!$E$2623:$CZ$2623='Field Check'!$C$56)*('Field Check'!$C$56&lt;&gt;"")+('Dvd Calendar'!$E$2623:$CZ$2623='Field Check'!$C$57)*('Field Check'!$C$57&lt;&gt;""))*(COUNTIF('Dvd Calendar'!$E$2625:$CZ$2625,'Dvd Calendar'!$E$2618:$CZ$2618)=0)),"")))</f>
        <v/>
      </c>
      <c r="P293" s="77">
        <f>IF(P$259="","",IF($B293="","",IFERROR(SUMIFS('Dvd Calendar'!$E$2626:$CZ$2626,'Dvd Calendar'!$E$2625:$CZ$2625,"&gt;"&amp;P$258,'Dvd Calendar'!$E$2625:$CZ$2625,"&lt;="&amp;P$259)+SUMPRODUCT(('Dvd Calendar'!$E$2618:$CZ$2618&gt;P$258)*('Dvd Calendar'!$E$2618:$CZ$2618&lt;=P$259)*'Dvd Calendar'!$E$2621:$CZ$2621*(('Dvd Calendar'!$E$2623:$CZ$2623='Field Check'!$C$53)*('Field Check'!$C$53&lt;&gt;"")+('Dvd Calendar'!$E$2623:$CZ$2623='Field Check'!$C$54)*('Field Check'!$C$54&lt;&gt;"")+('Dvd Calendar'!$E$2623:$CZ$2623='Field Check'!$C$55)*('Field Check'!$C$55&lt;&gt;"")+('Dvd Calendar'!$E$2623:$CZ$2623='Field Check'!$C$56)*('Field Check'!$C$56&lt;&gt;"")+('Dvd Calendar'!$E$2623:$CZ$2623='Field Check'!$C$57)*('Field Check'!$C$57&lt;&gt;""))*(COUNTIF('Dvd Calendar'!$E$2625:$CZ$2625,'Dvd Calendar'!$E$2618:$CZ$2618)=0)),"")))</f>
        <v/>
      </c>
      <c r="Q293" s="77">
        <f>IF(Q$259="","",IF($B293="","",IFERROR(SUMIFS('Dvd Calendar'!$E$2626:$CZ$2626,'Dvd Calendar'!$E$2625:$CZ$2625,"&gt;"&amp;Q$258,'Dvd Calendar'!$E$2625:$CZ$2625,"&lt;="&amp;Q$259)+SUMPRODUCT(('Dvd Calendar'!$E$2618:$CZ$2618&gt;Q$258)*('Dvd Calendar'!$E$2618:$CZ$2618&lt;=Q$259)*'Dvd Calendar'!$E$2621:$CZ$2621*(('Dvd Calendar'!$E$2623:$CZ$2623='Field Check'!$C$53)*('Field Check'!$C$53&lt;&gt;"")+('Dvd Calendar'!$E$2623:$CZ$2623='Field Check'!$C$54)*('Field Check'!$C$54&lt;&gt;"")+('Dvd Calendar'!$E$2623:$CZ$2623='Field Check'!$C$55)*('Field Check'!$C$55&lt;&gt;"")+('Dvd Calendar'!$E$2623:$CZ$2623='Field Check'!$C$56)*('Field Check'!$C$56&lt;&gt;"")+('Dvd Calendar'!$E$2623:$CZ$2623='Field Check'!$C$57)*('Field Check'!$C$57&lt;&gt;""))*(COUNTIF('Dvd Calendar'!$E$2625:$CZ$2625,'Dvd Calendar'!$E$2618:$CZ$2618)=0)),"")))</f>
        <v/>
      </c>
      <c r="R293" s="77">
        <f>IF(R$259="","",IF($B293="","",IFERROR(SUMIFS('Dvd Calendar'!$E$2626:$CZ$2626,'Dvd Calendar'!$E$2625:$CZ$2625,"&gt;"&amp;R$258,'Dvd Calendar'!$E$2625:$CZ$2625,"&lt;="&amp;R$259)+SUMPRODUCT(('Dvd Calendar'!$E$2618:$CZ$2618&gt;R$258)*('Dvd Calendar'!$E$2618:$CZ$2618&lt;=R$259)*'Dvd Calendar'!$E$2621:$CZ$2621*(('Dvd Calendar'!$E$2623:$CZ$2623='Field Check'!$C$53)*('Field Check'!$C$53&lt;&gt;"")+('Dvd Calendar'!$E$2623:$CZ$2623='Field Check'!$C$54)*('Field Check'!$C$54&lt;&gt;"")+('Dvd Calendar'!$E$2623:$CZ$2623='Field Check'!$C$55)*('Field Check'!$C$55&lt;&gt;"")+('Dvd Calendar'!$E$2623:$CZ$2623='Field Check'!$C$56)*('Field Check'!$C$56&lt;&gt;"")+('Dvd Calendar'!$E$2623:$CZ$2623='Field Check'!$C$57)*('Field Check'!$C$57&lt;&gt;""))*(COUNTIF('Dvd Calendar'!$E$2625:$CZ$2625,'Dvd Calendar'!$E$2618:$CZ$2618)=0)),"")))</f>
        <v/>
      </c>
    </row>
    <row r="294">
      <c r="B294" s="126">
        <f>IF(MXAU!$C$39="","",MXAU!$C$39)</f>
        <v/>
      </c>
      <c r="C294" s="77">
        <f>IF(C$259="","",IF($B294="","",IFERROR(SUMIFS('Dvd Calendar'!$E$2637:$CZ$2637,'Dvd Calendar'!$E$2636:$CZ$2636,"&gt;"&amp;C$258,'Dvd Calendar'!$E$2636:$CZ$2636,"&lt;="&amp;C$259)+SUMPRODUCT(('Dvd Calendar'!$E$2629:$CZ$2629&gt;C$258)*('Dvd Calendar'!$E$2629:$CZ$2629&lt;=C$259)*'Dvd Calendar'!$E$2632:$CZ$2632*(('Dvd Calendar'!$E$2634:$CZ$2634='Field Check'!$C$53)*('Field Check'!$C$53&lt;&gt;"")+('Dvd Calendar'!$E$2634:$CZ$2634='Field Check'!$C$54)*('Field Check'!$C$54&lt;&gt;"")+('Dvd Calendar'!$E$2634:$CZ$2634='Field Check'!$C$55)*('Field Check'!$C$55&lt;&gt;"")+('Dvd Calendar'!$E$2634:$CZ$2634='Field Check'!$C$56)*('Field Check'!$C$56&lt;&gt;"")+('Dvd Calendar'!$E$2634:$CZ$2634='Field Check'!$C$57)*('Field Check'!$C$57&lt;&gt;""))*(COUNTIF('Dvd Calendar'!$E$2636:$CZ$2636,'Dvd Calendar'!$E$2629:$CZ$2629)=0)),"")))</f>
        <v/>
      </c>
      <c r="D294" s="77">
        <f>IF(D$259="","",IF($B294="","",IFERROR(SUMIFS('Dvd Calendar'!$E$2637:$CZ$2637,'Dvd Calendar'!$E$2636:$CZ$2636,"&gt;"&amp;D$258,'Dvd Calendar'!$E$2636:$CZ$2636,"&lt;="&amp;D$259)+SUMPRODUCT(('Dvd Calendar'!$E$2629:$CZ$2629&gt;D$258)*('Dvd Calendar'!$E$2629:$CZ$2629&lt;=D$259)*'Dvd Calendar'!$E$2632:$CZ$2632*(('Dvd Calendar'!$E$2634:$CZ$2634='Field Check'!$C$53)*('Field Check'!$C$53&lt;&gt;"")+('Dvd Calendar'!$E$2634:$CZ$2634='Field Check'!$C$54)*('Field Check'!$C$54&lt;&gt;"")+('Dvd Calendar'!$E$2634:$CZ$2634='Field Check'!$C$55)*('Field Check'!$C$55&lt;&gt;"")+('Dvd Calendar'!$E$2634:$CZ$2634='Field Check'!$C$56)*('Field Check'!$C$56&lt;&gt;"")+('Dvd Calendar'!$E$2634:$CZ$2634='Field Check'!$C$57)*('Field Check'!$C$57&lt;&gt;""))*(COUNTIF('Dvd Calendar'!$E$2636:$CZ$2636,'Dvd Calendar'!$E$2629:$CZ$2629)=0)),"")))</f>
        <v/>
      </c>
      <c r="E294" s="77">
        <f>IF(E$259="","",IF($B294="","",IFERROR(SUMIFS('Dvd Calendar'!$E$2637:$CZ$2637,'Dvd Calendar'!$E$2636:$CZ$2636,"&gt;"&amp;E$258,'Dvd Calendar'!$E$2636:$CZ$2636,"&lt;="&amp;E$259)+SUMPRODUCT(('Dvd Calendar'!$E$2629:$CZ$2629&gt;E$258)*('Dvd Calendar'!$E$2629:$CZ$2629&lt;=E$259)*'Dvd Calendar'!$E$2632:$CZ$2632*(('Dvd Calendar'!$E$2634:$CZ$2634='Field Check'!$C$53)*('Field Check'!$C$53&lt;&gt;"")+('Dvd Calendar'!$E$2634:$CZ$2634='Field Check'!$C$54)*('Field Check'!$C$54&lt;&gt;"")+('Dvd Calendar'!$E$2634:$CZ$2634='Field Check'!$C$55)*('Field Check'!$C$55&lt;&gt;"")+('Dvd Calendar'!$E$2634:$CZ$2634='Field Check'!$C$56)*('Field Check'!$C$56&lt;&gt;"")+('Dvd Calendar'!$E$2634:$CZ$2634='Field Check'!$C$57)*('Field Check'!$C$57&lt;&gt;""))*(COUNTIF('Dvd Calendar'!$E$2636:$CZ$2636,'Dvd Calendar'!$E$2629:$CZ$2629)=0)),"")))</f>
        <v/>
      </c>
      <c r="F294" s="77">
        <f>IF(F$259="","",IF($B294="","",IFERROR(SUMIFS('Dvd Calendar'!$E$2637:$CZ$2637,'Dvd Calendar'!$E$2636:$CZ$2636,"&gt;"&amp;F$258,'Dvd Calendar'!$E$2636:$CZ$2636,"&lt;="&amp;F$259)+SUMPRODUCT(('Dvd Calendar'!$E$2629:$CZ$2629&gt;F$258)*('Dvd Calendar'!$E$2629:$CZ$2629&lt;=F$259)*'Dvd Calendar'!$E$2632:$CZ$2632*(('Dvd Calendar'!$E$2634:$CZ$2634='Field Check'!$C$53)*('Field Check'!$C$53&lt;&gt;"")+('Dvd Calendar'!$E$2634:$CZ$2634='Field Check'!$C$54)*('Field Check'!$C$54&lt;&gt;"")+('Dvd Calendar'!$E$2634:$CZ$2634='Field Check'!$C$55)*('Field Check'!$C$55&lt;&gt;"")+('Dvd Calendar'!$E$2634:$CZ$2634='Field Check'!$C$56)*('Field Check'!$C$56&lt;&gt;"")+('Dvd Calendar'!$E$2634:$CZ$2634='Field Check'!$C$57)*('Field Check'!$C$57&lt;&gt;""))*(COUNTIF('Dvd Calendar'!$E$2636:$CZ$2636,'Dvd Calendar'!$E$2629:$CZ$2629)=0)),"")))</f>
        <v/>
      </c>
      <c r="G294" s="77">
        <f>IF(G$259="","",IF($B294="","",IFERROR(SUMIFS('Dvd Calendar'!$E$2637:$CZ$2637,'Dvd Calendar'!$E$2636:$CZ$2636,"&gt;"&amp;G$258,'Dvd Calendar'!$E$2636:$CZ$2636,"&lt;="&amp;G$259)+SUMPRODUCT(('Dvd Calendar'!$E$2629:$CZ$2629&gt;G$258)*('Dvd Calendar'!$E$2629:$CZ$2629&lt;=G$259)*'Dvd Calendar'!$E$2632:$CZ$2632*(('Dvd Calendar'!$E$2634:$CZ$2634='Field Check'!$C$53)*('Field Check'!$C$53&lt;&gt;"")+('Dvd Calendar'!$E$2634:$CZ$2634='Field Check'!$C$54)*('Field Check'!$C$54&lt;&gt;"")+('Dvd Calendar'!$E$2634:$CZ$2634='Field Check'!$C$55)*('Field Check'!$C$55&lt;&gt;"")+('Dvd Calendar'!$E$2634:$CZ$2634='Field Check'!$C$56)*('Field Check'!$C$56&lt;&gt;"")+('Dvd Calendar'!$E$2634:$CZ$2634='Field Check'!$C$57)*('Field Check'!$C$57&lt;&gt;""))*(COUNTIF('Dvd Calendar'!$E$2636:$CZ$2636,'Dvd Calendar'!$E$2629:$CZ$2629)=0)),"")))</f>
        <v/>
      </c>
      <c r="H294" s="77">
        <f>IF(H$259="","",IF($B294="","",IFERROR(SUMIFS('Dvd Calendar'!$E$2637:$CZ$2637,'Dvd Calendar'!$E$2636:$CZ$2636,"&gt;"&amp;H$258,'Dvd Calendar'!$E$2636:$CZ$2636,"&lt;="&amp;H$259)+SUMPRODUCT(('Dvd Calendar'!$E$2629:$CZ$2629&gt;H$258)*('Dvd Calendar'!$E$2629:$CZ$2629&lt;=H$259)*'Dvd Calendar'!$E$2632:$CZ$2632*(('Dvd Calendar'!$E$2634:$CZ$2634='Field Check'!$C$53)*('Field Check'!$C$53&lt;&gt;"")+('Dvd Calendar'!$E$2634:$CZ$2634='Field Check'!$C$54)*('Field Check'!$C$54&lt;&gt;"")+('Dvd Calendar'!$E$2634:$CZ$2634='Field Check'!$C$55)*('Field Check'!$C$55&lt;&gt;"")+('Dvd Calendar'!$E$2634:$CZ$2634='Field Check'!$C$56)*('Field Check'!$C$56&lt;&gt;"")+('Dvd Calendar'!$E$2634:$CZ$2634='Field Check'!$C$57)*('Field Check'!$C$57&lt;&gt;""))*(COUNTIF('Dvd Calendar'!$E$2636:$CZ$2636,'Dvd Calendar'!$E$2629:$CZ$2629)=0)),"")))</f>
        <v/>
      </c>
      <c r="I294" s="77">
        <f>IF(I$259="","",IF($B294="","",IFERROR(SUMIFS('Dvd Calendar'!$E$2637:$CZ$2637,'Dvd Calendar'!$E$2636:$CZ$2636,"&gt;"&amp;I$258,'Dvd Calendar'!$E$2636:$CZ$2636,"&lt;="&amp;I$259)+SUMPRODUCT(('Dvd Calendar'!$E$2629:$CZ$2629&gt;I$258)*('Dvd Calendar'!$E$2629:$CZ$2629&lt;=I$259)*'Dvd Calendar'!$E$2632:$CZ$2632*(('Dvd Calendar'!$E$2634:$CZ$2634='Field Check'!$C$53)*('Field Check'!$C$53&lt;&gt;"")+('Dvd Calendar'!$E$2634:$CZ$2634='Field Check'!$C$54)*('Field Check'!$C$54&lt;&gt;"")+('Dvd Calendar'!$E$2634:$CZ$2634='Field Check'!$C$55)*('Field Check'!$C$55&lt;&gt;"")+('Dvd Calendar'!$E$2634:$CZ$2634='Field Check'!$C$56)*('Field Check'!$C$56&lt;&gt;"")+('Dvd Calendar'!$E$2634:$CZ$2634='Field Check'!$C$57)*('Field Check'!$C$57&lt;&gt;""))*(COUNTIF('Dvd Calendar'!$E$2636:$CZ$2636,'Dvd Calendar'!$E$2629:$CZ$2629)=0)),"")))</f>
        <v/>
      </c>
      <c r="J294" s="77">
        <f>IF(J$259="","",IF($B294="","",IFERROR(SUMIFS('Dvd Calendar'!$E$2637:$CZ$2637,'Dvd Calendar'!$E$2636:$CZ$2636,"&gt;"&amp;J$258,'Dvd Calendar'!$E$2636:$CZ$2636,"&lt;="&amp;J$259)+SUMPRODUCT(('Dvd Calendar'!$E$2629:$CZ$2629&gt;J$258)*('Dvd Calendar'!$E$2629:$CZ$2629&lt;=J$259)*'Dvd Calendar'!$E$2632:$CZ$2632*(('Dvd Calendar'!$E$2634:$CZ$2634='Field Check'!$C$53)*('Field Check'!$C$53&lt;&gt;"")+('Dvd Calendar'!$E$2634:$CZ$2634='Field Check'!$C$54)*('Field Check'!$C$54&lt;&gt;"")+('Dvd Calendar'!$E$2634:$CZ$2634='Field Check'!$C$55)*('Field Check'!$C$55&lt;&gt;"")+('Dvd Calendar'!$E$2634:$CZ$2634='Field Check'!$C$56)*('Field Check'!$C$56&lt;&gt;"")+('Dvd Calendar'!$E$2634:$CZ$2634='Field Check'!$C$57)*('Field Check'!$C$57&lt;&gt;""))*(COUNTIF('Dvd Calendar'!$E$2636:$CZ$2636,'Dvd Calendar'!$E$2629:$CZ$2629)=0)),"")))</f>
        <v/>
      </c>
      <c r="K294" s="77">
        <f>IF(K$259="","",IF($B294="","",IFERROR(SUMIFS('Dvd Calendar'!$E$2637:$CZ$2637,'Dvd Calendar'!$E$2636:$CZ$2636,"&gt;"&amp;K$258,'Dvd Calendar'!$E$2636:$CZ$2636,"&lt;="&amp;K$259)+SUMPRODUCT(('Dvd Calendar'!$E$2629:$CZ$2629&gt;K$258)*('Dvd Calendar'!$E$2629:$CZ$2629&lt;=K$259)*'Dvd Calendar'!$E$2632:$CZ$2632*(('Dvd Calendar'!$E$2634:$CZ$2634='Field Check'!$C$53)*('Field Check'!$C$53&lt;&gt;"")+('Dvd Calendar'!$E$2634:$CZ$2634='Field Check'!$C$54)*('Field Check'!$C$54&lt;&gt;"")+('Dvd Calendar'!$E$2634:$CZ$2634='Field Check'!$C$55)*('Field Check'!$C$55&lt;&gt;"")+('Dvd Calendar'!$E$2634:$CZ$2634='Field Check'!$C$56)*('Field Check'!$C$56&lt;&gt;"")+('Dvd Calendar'!$E$2634:$CZ$2634='Field Check'!$C$57)*('Field Check'!$C$57&lt;&gt;""))*(COUNTIF('Dvd Calendar'!$E$2636:$CZ$2636,'Dvd Calendar'!$E$2629:$CZ$2629)=0)),"")))</f>
        <v/>
      </c>
      <c r="L294" s="77">
        <f>IF(L$259="","",IF($B294="","",IFERROR(SUMIFS('Dvd Calendar'!$E$2637:$CZ$2637,'Dvd Calendar'!$E$2636:$CZ$2636,"&gt;"&amp;L$258,'Dvd Calendar'!$E$2636:$CZ$2636,"&lt;="&amp;L$259)+SUMPRODUCT(('Dvd Calendar'!$E$2629:$CZ$2629&gt;L$258)*('Dvd Calendar'!$E$2629:$CZ$2629&lt;=L$259)*'Dvd Calendar'!$E$2632:$CZ$2632*(('Dvd Calendar'!$E$2634:$CZ$2634='Field Check'!$C$53)*('Field Check'!$C$53&lt;&gt;"")+('Dvd Calendar'!$E$2634:$CZ$2634='Field Check'!$C$54)*('Field Check'!$C$54&lt;&gt;"")+('Dvd Calendar'!$E$2634:$CZ$2634='Field Check'!$C$55)*('Field Check'!$C$55&lt;&gt;"")+('Dvd Calendar'!$E$2634:$CZ$2634='Field Check'!$C$56)*('Field Check'!$C$56&lt;&gt;"")+('Dvd Calendar'!$E$2634:$CZ$2634='Field Check'!$C$57)*('Field Check'!$C$57&lt;&gt;""))*(COUNTIF('Dvd Calendar'!$E$2636:$CZ$2636,'Dvd Calendar'!$E$2629:$CZ$2629)=0)),"")))</f>
        <v/>
      </c>
      <c r="M294" s="77">
        <f>IF(M$259="","",IF($B294="","",IFERROR(SUMIFS('Dvd Calendar'!$E$2637:$CZ$2637,'Dvd Calendar'!$E$2636:$CZ$2636,"&gt;"&amp;M$258,'Dvd Calendar'!$E$2636:$CZ$2636,"&lt;="&amp;M$259)+SUMPRODUCT(('Dvd Calendar'!$E$2629:$CZ$2629&gt;M$258)*('Dvd Calendar'!$E$2629:$CZ$2629&lt;=M$259)*'Dvd Calendar'!$E$2632:$CZ$2632*(('Dvd Calendar'!$E$2634:$CZ$2634='Field Check'!$C$53)*('Field Check'!$C$53&lt;&gt;"")+('Dvd Calendar'!$E$2634:$CZ$2634='Field Check'!$C$54)*('Field Check'!$C$54&lt;&gt;"")+('Dvd Calendar'!$E$2634:$CZ$2634='Field Check'!$C$55)*('Field Check'!$C$55&lt;&gt;"")+('Dvd Calendar'!$E$2634:$CZ$2634='Field Check'!$C$56)*('Field Check'!$C$56&lt;&gt;"")+('Dvd Calendar'!$E$2634:$CZ$2634='Field Check'!$C$57)*('Field Check'!$C$57&lt;&gt;""))*(COUNTIF('Dvd Calendar'!$E$2636:$CZ$2636,'Dvd Calendar'!$E$2629:$CZ$2629)=0)),"")))</f>
        <v/>
      </c>
      <c r="N294" s="77">
        <f>IF(N$259="","",IF($B294="","",IFERROR(SUMIFS('Dvd Calendar'!$E$2637:$CZ$2637,'Dvd Calendar'!$E$2636:$CZ$2636,"&gt;"&amp;N$258,'Dvd Calendar'!$E$2636:$CZ$2636,"&lt;="&amp;N$259)+SUMPRODUCT(('Dvd Calendar'!$E$2629:$CZ$2629&gt;N$258)*('Dvd Calendar'!$E$2629:$CZ$2629&lt;=N$259)*'Dvd Calendar'!$E$2632:$CZ$2632*(('Dvd Calendar'!$E$2634:$CZ$2634='Field Check'!$C$53)*('Field Check'!$C$53&lt;&gt;"")+('Dvd Calendar'!$E$2634:$CZ$2634='Field Check'!$C$54)*('Field Check'!$C$54&lt;&gt;"")+('Dvd Calendar'!$E$2634:$CZ$2634='Field Check'!$C$55)*('Field Check'!$C$55&lt;&gt;"")+('Dvd Calendar'!$E$2634:$CZ$2634='Field Check'!$C$56)*('Field Check'!$C$56&lt;&gt;"")+('Dvd Calendar'!$E$2634:$CZ$2634='Field Check'!$C$57)*('Field Check'!$C$57&lt;&gt;""))*(COUNTIF('Dvd Calendar'!$E$2636:$CZ$2636,'Dvd Calendar'!$E$2629:$CZ$2629)=0)),"")))</f>
        <v/>
      </c>
      <c r="O294" s="77">
        <f>IF(O$259="","",IF($B294="","",IFERROR(SUMIFS('Dvd Calendar'!$E$2637:$CZ$2637,'Dvd Calendar'!$E$2636:$CZ$2636,"&gt;"&amp;O$258,'Dvd Calendar'!$E$2636:$CZ$2636,"&lt;="&amp;O$259)+SUMPRODUCT(('Dvd Calendar'!$E$2629:$CZ$2629&gt;O$258)*('Dvd Calendar'!$E$2629:$CZ$2629&lt;=O$259)*'Dvd Calendar'!$E$2632:$CZ$2632*(('Dvd Calendar'!$E$2634:$CZ$2634='Field Check'!$C$53)*('Field Check'!$C$53&lt;&gt;"")+('Dvd Calendar'!$E$2634:$CZ$2634='Field Check'!$C$54)*('Field Check'!$C$54&lt;&gt;"")+('Dvd Calendar'!$E$2634:$CZ$2634='Field Check'!$C$55)*('Field Check'!$C$55&lt;&gt;"")+('Dvd Calendar'!$E$2634:$CZ$2634='Field Check'!$C$56)*('Field Check'!$C$56&lt;&gt;"")+('Dvd Calendar'!$E$2634:$CZ$2634='Field Check'!$C$57)*('Field Check'!$C$57&lt;&gt;""))*(COUNTIF('Dvd Calendar'!$E$2636:$CZ$2636,'Dvd Calendar'!$E$2629:$CZ$2629)=0)),"")))</f>
        <v/>
      </c>
      <c r="P294" s="77">
        <f>IF(P$259="","",IF($B294="","",IFERROR(SUMIFS('Dvd Calendar'!$E$2637:$CZ$2637,'Dvd Calendar'!$E$2636:$CZ$2636,"&gt;"&amp;P$258,'Dvd Calendar'!$E$2636:$CZ$2636,"&lt;="&amp;P$259)+SUMPRODUCT(('Dvd Calendar'!$E$2629:$CZ$2629&gt;P$258)*('Dvd Calendar'!$E$2629:$CZ$2629&lt;=P$259)*'Dvd Calendar'!$E$2632:$CZ$2632*(('Dvd Calendar'!$E$2634:$CZ$2634='Field Check'!$C$53)*('Field Check'!$C$53&lt;&gt;"")+('Dvd Calendar'!$E$2634:$CZ$2634='Field Check'!$C$54)*('Field Check'!$C$54&lt;&gt;"")+('Dvd Calendar'!$E$2634:$CZ$2634='Field Check'!$C$55)*('Field Check'!$C$55&lt;&gt;"")+('Dvd Calendar'!$E$2634:$CZ$2634='Field Check'!$C$56)*('Field Check'!$C$56&lt;&gt;"")+('Dvd Calendar'!$E$2634:$CZ$2634='Field Check'!$C$57)*('Field Check'!$C$57&lt;&gt;""))*(COUNTIF('Dvd Calendar'!$E$2636:$CZ$2636,'Dvd Calendar'!$E$2629:$CZ$2629)=0)),"")))</f>
        <v/>
      </c>
      <c r="Q294" s="77">
        <f>IF(Q$259="","",IF($B294="","",IFERROR(SUMIFS('Dvd Calendar'!$E$2637:$CZ$2637,'Dvd Calendar'!$E$2636:$CZ$2636,"&gt;"&amp;Q$258,'Dvd Calendar'!$E$2636:$CZ$2636,"&lt;="&amp;Q$259)+SUMPRODUCT(('Dvd Calendar'!$E$2629:$CZ$2629&gt;Q$258)*('Dvd Calendar'!$E$2629:$CZ$2629&lt;=Q$259)*'Dvd Calendar'!$E$2632:$CZ$2632*(('Dvd Calendar'!$E$2634:$CZ$2634='Field Check'!$C$53)*('Field Check'!$C$53&lt;&gt;"")+('Dvd Calendar'!$E$2634:$CZ$2634='Field Check'!$C$54)*('Field Check'!$C$54&lt;&gt;"")+('Dvd Calendar'!$E$2634:$CZ$2634='Field Check'!$C$55)*('Field Check'!$C$55&lt;&gt;"")+('Dvd Calendar'!$E$2634:$CZ$2634='Field Check'!$C$56)*('Field Check'!$C$56&lt;&gt;"")+('Dvd Calendar'!$E$2634:$CZ$2634='Field Check'!$C$57)*('Field Check'!$C$57&lt;&gt;""))*(COUNTIF('Dvd Calendar'!$E$2636:$CZ$2636,'Dvd Calendar'!$E$2629:$CZ$2629)=0)),"")))</f>
        <v/>
      </c>
      <c r="R294" s="77">
        <f>IF(R$259="","",IF($B294="","",IFERROR(SUMIFS('Dvd Calendar'!$E$2637:$CZ$2637,'Dvd Calendar'!$E$2636:$CZ$2636,"&gt;"&amp;R$258,'Dvd Calendar'!$E$2636:$CZ$2636,"&lt;="&amp;R$259)+SUMPRODUCT(('Dvd Calendar'!$E$2629:$CZ$2629&gt;R$258)*('Dvd Calendar'!$E$2629:$CZ$2629&lt;=R$259)*'Dvd Calendar'!$E$2632:$CZ$2632*(('Dvd Calendar'!$E$2634:$CZ$2634='Field Check'!$C$53)*('Field Check'!$C$53&lt;&gt;"")+('Dvd Calendar'!$E$2634:$CZ$2634='Field Check'!$C$54)*('Field Check'!$C$54&lt;&gt;"")+('Dvd Calendar'!$E$2634:$CZ$2634='Field Check'!$C$55)*('Field Check'!$C$55&lt;&gt;"")+('Dvd Calendar'!$E$2634:$CZ$2634='Field Check'!$C$56)*('Field Check'!$C$56&lt;&gt;"")+('Dvd Calendar'!$E$2634:$CZ$2634='Field Check'!$C$57)*('Field Check'!$C$57&lt;&gt;""))*(COUNTIF('Dvd Calendar'!$E$2636:$CZ$2636,'Dvd Calendar'!$E$2629:$CZ$2629)=0)),"")))</f>
        <v/>
      </c>
    </row>
    <row r="295">
      <c r="B295" s="126">
        <f>IF(MXAU!$C$40="","",MXAU!$C$40)</f>
        <v/>
      </c>
      <c r="C295" s="77">
        <f>IF(C$259="","",IF($B295="","",IFERROR(SUMIFS('Dvd Calendar'!$E$2648:$CZ$2648,'Dvd Calendar'!$E$2647:$CZ$2647,"&gt;"&amp;C$258,'Dvd Calendar'!$E$2647:$CZ$2647,"&lt;="&amp;C$259)+SUMPRODUCT(('Dvd Calendar'!$E$2640:$CZ$2640&gt;C$258)*('Dvd Calendar'!$E$2640:$CZ$2640&lt;=C$259)*'Dvd Calendar'!$E$2643:$CZ$2643*(('Dvd Calendar'!$E$2645:$CZ$2645='Field Check'!$C$53)*('Field Check'!$C$53&lt;&gt;"")+('Dvd Calendar'!$E$2645:$CZ$2645='Field Check'!$C$54)*('Field Check'!$C$54&lt;&gt;"")+('Dvd Calendar'!$E$2645:$CZ$2645='Field Check'!$C$55)*('Field Check'!$C$55&lt;&gt;"")+('Dvd Calendar'!$E$2645:$CZ$2645='Field Check'!$C$56)*('Field Check'!$C$56&lt;&gt;"")+('Dvd Calendar'!$E$2645:$CZ$2645='Field Check'!$C$57)*('Field Check'!$C$57&lt;&gt;""))*(COUNTIF('Dvd Calendar'!$E$2647:$CZ$2647,'Dvd Calendar'!$E$2640:$CZ$2640)=0)),"")))</f>
        <v/>
      </c>
      <c r="D295" s="77">
        <f>IF(D$259="","",IF($B295="","",IFERROR(SUMIFS('Dvd Calendar'!$E$2648:$CZ$2648,'Dvd Calendar'!$E$2647:$CZ$2647,"&gt;"&amp;D$258,'Dvd Calendar'!$E$2647:$CZ$2647,"&lt;="&amp;D$259)+SUMPRODUCT(('Dvd Calendar'!$E$2640:$CZ$2640&gt;D$258)*('Dvd Calendar'!$E$2640:$CZ$2640&lt;=D$259)*'Dvd Calendar'!$E$2643:$CZ$2643*(('Dvd Calendar'!$E$2645:$CZ$2645='Field Check'!$C$53)*('Field Check'!$C$53&lt;&gt;"")+('Dvd Calendar'!$E$2645:$CZ$2645='Field Check'!$C$54)*('Field Check'!$C$54&lt;&gt;"")+('Dvd Calendar'!$E$2645:$CZ$2645='Field Check'!$C$55)*('Field Check'!$C$55&lt;&gt;"")+('Dvd Calendar'!$E$2645:$CZ$2645='Field Check'!$C$56)*('Field Check'!$C$56&lt;&gt;"")+('Dvd Calendar'!$E$2645:$CZ$2645='Field Check'!$C$57)*('Field Check'!$C$57&lt;&gt;""))*(COUNTIF('Dvd Calendar'!$E$2647:$CZ$2647,'Dvd Calendar'!$E$2640:$CZ$2640)=0)),"")))</f>
        <v/>
      </c>
      <c r="E295" s="77">
        <f>IF(E$259="","",IF($B295="","",IFERROR(SUMIFS('Dvd Calendar'!$E$2648:$CZ$2648,'Dvd Calendar'!$E$2647:$CZ$2647,"&gt;"&amp;E$258,'Dvd Calendar'!$E$2647:$CZ$2647,"&lt;="&amp;E$259)+SUMPRODUCT(('Dvd Calendar'!$E$2640:$CZ$2640&gt;E$258)*('Dvd Calendar'!$E$2640:$CZ$2640&lt;=E$259)*'Dvd Calendar'!$E$2643:$CZ$2643*(('Dvd Calendar'!$E$2645:$CZ$2645='Field Check'!$C$53)*('Field Check'!$C$53&lt;&gt;"")+('Dvd Calendar'!$E$2645:$CZ$2645='Field Check'!$C$54)*('Field Check'!$C$54&lt;&gt;"")+('Dvd Calendar'!$E$2645:$CZ$2645='Field Check'!$C$55)*('Field Check'!$C$55&lt;&gt;"")+('Dvd Calendar'!$E$2645:$CZ$2645='Field Check'!$C$56)*('Field Check'!$C$56&lt;&gt;"")+('Dvd Calendar'!$E$2645:$CZ$2645='Field Check'!$C$57)*('Field Check'!$C$57&lt;&gt;""))*(COUNTIF('Dvd Calendar'!$E$2647:$CZ$2647,'Dvd Calendar'!$E$2640:$CZ$2640)=0)),"")))</f>
        <v/>
      </c>
      <c r="F295" s="77">
        <f>IF(F$259="","",IF($B295="","",IFERROR(SUMIFS('Dvd Calendar'!$E$2648:$CZ$2648,'Dvd Calendar'!$E$2647:$CZ$2647,"&gt;"&amp;F$258,'Dvd Calendar'!$E$2647:$CZ$2647,"&lt;="&amp;F$259)+SUMPRODUCT(('Dvd Calendar'!$E$2640:$CZ$2640&gt;F$258)*('Dvd Calendar'!$E$2640:$CZ$2640&lt;=F$259)*'Dvd Calendar'!$E$2643:$CZ$2643*(('Dvd Calendar'!$E$2645:$CZ$2645='Field Check'!$C$53)*('Field Check'!$C$53&lt;&gt;"")+('Dvd Calendar'!$E$2645:$CZ$2645='Field Check'!$C$54)*('Field Check'!$C$54&lt;&gt;"")+('Dvd Calendar'!$E$2645:$CZ$2645='Field Check'!$C$55)*('Field Check'!$C$55&lt;&gt;"")+('Dvd Calendar'!$E$2645:$CZ$2645='Field Check'!$C$56)*('Field Check'!$C$56&lt;&gt;"")+('Dvd Calendar'!$E$2645:$CZ$2645='Field Check'!$C$57)*('Field Check'!$C$57&lt;&gt;""))*(COUNTIF('Dvd Calendar'!$E$2647:$CZ$2647,'Dvd Calendar'!$E$2640:$CZ$2640)=0)),"")))</f>
        <v/>
      </c>
      <c r="G295" s="77">
        <f>IF(G$259="","",IF($B295="","",IFERROR(SUMIFS('Dvd Calendar'!$E$2648:$CZ$2648,'Dvd Calendar'!$E$2647:$CZ$2647,"&gt;"&amp;G$258,'Dvd Calendar'!$E$2647:$CZ$2647,"&lt;="&amp;G$259)+SUMPRODUCT(('Dvd Calendar'!$E$2640:$CZ$2640&gt;G$258)*('Dvd Calendar'!$E$2640:$CZ$2640&lt;=G$259)*'Dvd Calendar'!$E$2643:$CZ$2643*(('Dvd Calendar'!$E$2645:$CZ$2645='Field Check'!$C$53)*('Field Check'!$C$53&lt;&gt;"")+('Dvd Calendar'!$E$2645:$CZ$2645='Field Check'!$C$54)*('Field Check'!$C$54&lt;&gt;"")+('Dvd Calendar'!$E$2645:$CZ$2645='Field Check'!$C$55)*('Field Check'!$C$55&lt;&gt;"")+('Dvd Calendar'!$E$2645:$CZ$2645='Field Check'!$C$56)*('Field Check'!$C$56&lt;&gt;"")+('Dvd Calendar'!$E$2645:$CZ$2645='Field Check'!$C$57)*('Field Check'!$C$57&lt;&gt;""))*(COUNTIF('Dvd Calendar'!$E$2647:$CZ$2647,'Dvd Calendar'!$E$2640:$CZ$2640)=0)),"")))</f>
        <v/>
      </c>
      <c r="H295" s="77">
        <f>IF(H$259="","",IF($B295="","",IFERROR(SUMIFS('Dvd Calendar'!$E$2648:$CZ$2648,'Dvd Calendar'!$E$2647:$CZ$2647,"&gt;"&amp;H$258,'Dvd Calendar'!$E$2647:$CZ$2647,"&lt;="&amp;H$259)+SUMPRODUCT(('Dvd Calendar'!$E$2640:$CZ$2640&gt;H$258)*('Dvd Calendar'!$E$2640:$CZ$2640&lt;=H$259)*'Dvd Calendar'!$E$2643:$CZ$2643*(('Dvd Calendar'!$E$2645:$CZ$2645='Field Check'!$C$53)*('Field Check'!$C$53&lt;&gt;"")+('Dvd Calendar'!$E$2645:$CZ$2645='Field Check'!$C$54)*('Field Check'!$C$54&lt;&gt;"")+('Dvd Calendar'!$E$2645:$CZ$2645='Field Check'!$C$55)*('Field Check'!$C$55&lt;&gt;"")+('Dvd Calendar'!$E$2645:$CZ$2645='Field Check'!$C$56)*('Field Check'!$C$56&lt;&gt;"")+('Dvd Calendar'!$E$2645:$CZ$2645='Field Check'!$C$57)*('Field Check'!$C$57&lt;&gt;""))*(COUNTIF('Dvd Calendar'!$E$2647:$CZ$2647,'Dvd Calendar'!$E$2640:$CZ$2640)=0)),"")))</f>
        <v/>
      </c>
      <c r="I295" s="77">
        <f>IF(I$259="","",IF($B295="","",IFERROR(SUMIFS('Dvd Calendar'!$E$2648:$CZ$2648,'Dvd Calendar'!$E$2647:$CZ$2647,"&gt;"&amp;I$258,'Dvd Calendar'!$E$2647:$CZ$2647,"&lt;="&amp;I$259)+SUMPRODUCT(('Dvd Calendar'!$E$2640:$CZ$2640&gt;I$258)*('Dvd Calendar'!$E$2640:$CZ$2640&lt;=I$259)*'Dvd Calendar'!$E$2643:$CZ$2643*(('Dvd Calendar'!$E$2645:$CZ$2645='Field Check'!$C$53)*('Field Check'!$C$53&lt;&gt;"")+('Dvd Calendar'!$E$2645:$CZ$2645='Field Check'!$C$54)*('Field Check'!$C$54&lt;&gt;"")+('Dvd Calendar'!$E$2645:$CZ$2645='Field Check'!$C$55)*('Field Check'!$C$55&lt;&gt;"")+('Dvd Calendar'!$E$2645:$CZ$2645='Field Check'!$C$56)*('Field Check'!$C$56&lt;&gt;"")+('Dvd Calendar'!$E$2645:$CZ$2645='Field Check'!$C$57)*('Field Check'!$C$57&lt;&gt;""))*(COUNTIF('Dvd Calendar'!$E$2647:$CZ$2647,'Dvd Calendar'!$E$2640:$CZ$2640)=0)),"")))</f>
        <v/>
      </c>
      <c r="J295" s="77">
        <f>IF(J$259="","",IF($B295="","",IFERROR(SUMIFS('Dvd Calendar'!$E$2648:$CZ$2648,'Dvd Calendar'!$E$2647:$CZ$2647,"&gt;"&amp;J$258,'Dvd Calendar'!$E$2647:$CZ$2647,"&lt;="&amp;J$259)+SUMPRODUCT(('Dvd Calendar'!$E$2640:$CZ$2640&gt;J$258)*('Dvd Calendar'!$E$2640:$CZ$2640&lt;=J$259)*'Dvd Calendar'!$E$2643:$CZ$2643*(('Dvd Calendar'!$E$2645:$CZ$2645='Field Check'!$C$53)*('Field Check'!$C$53&lt;&gt;"")+('Dvd Calendar'!$E$2645:$CZ$2645='Field Check'!$C$54)*('Field Check'!$C$54&lt;&gt;"")+('Dvd Calendar'!$E$2645:$CZ$2645='Field Check'!$C$55)*('Field Check'!$C$55&lt;&gt;"")+('Dvd Calendar'!$E$2645:$CZ$2645='Field Check'!$C$56)*('Field Check'!$C$56&lt;&gt;"")+('Dvd Calendar'!$E$2645:$CZ$2645='Field Check'!$C$57)*('Field Check'!$C$57&lt;&gt;""))*(COUNTIF('Dvd Calendar'!$E$2647:$CZ$2647,'Dvd Calendar'!$E$2640:$CZ$2640)=0)),"")))</f>
        <v/>
      </c>
      <c r="K295" s="77">
        <f>IF(K$259="","",IF($B295="","",IFERROR(SUMIFS('Dvd Calendar'!$E$2648:$CZ$2648,'Dvd Calendar'!$E$2647:$CZ$2647,"&gt;"&amp;K$258,'Dvd Calendar'!$E$2647:$CZ$2647,"&lt;="&amp;K$259)+SUMPRODUCT(('Dvd Calendar'!$E$2640:$CZ$2640&gt;K$258)*('Dvd Calendar'!$E$2640:$CZ$2640&lt;=K$259)*'Dvd Calendar'!$E$2643:$CZ$2643*(('Dvd Calendar'!$E$2645:$CZ$2645='Field Check'!$C$53)*('Field Check'!$C$53&lt;&gt;"")+('Dvd Calendar'!$E$2645:$CZ$2645='Field Check'!$C$54)*('Field Check'!$C$54&lt;&gt;"")+('Dvd Calendar'!$E$2645:$CZ$2645='Field Check'!$C$55)*('Field Check'!$C$55&lt;&gt;"")+('Dvd Calendar'!$E$2645:$CZ$2645='Field Check'!$C$56)*('Field Check'!$C$56&lt;&gt;"")+('Dvd Calendar'!$E$2645:$CZ$2645='Field Check'!$C$57)*('Field Check'!$C$57&lt;&gt;""))*(COUNTIF('Dvd Calendar'!$E$2647:$CZ$2647,'Dvd Calendar'!$E$2640:$CZ$2640)=0)),"")))</f>
        <v/>
      </c>
      <c r="L295" s="77">
        <f>IF(L$259="","",IF($B295="","",IFERROR(SUMIFS('Dvd Calendar'!$E$2648:$CZ$2648,'Dvd Calendar'!$E$2647:$CZ$2647,"&gt;"&amp;L$258,'Dvd Calendar'!$E$2647:$CZ$2647,"&lt;="&amp;L$259)+SUMPRODUCT(('Dvd Calendar'!$E$2640:$CZ$2640&gt;L$258)*('Dvd Calendar'!$E$2640:$CZ$2640&lt;=L$259)*'Dvd Calendar'!$E$2643:$CZ$2643*(('Dvd Calendar'!$E$2645:$CZ$2645='Field Check'!$C$53)*('Field Check'!$C$53&lt;&gt;"")+('Dvd Calendar'!$E$2645:$CZ$2645='Field Check'!$C$54)*('Field Check'!$C$54&lt;&gt;"")+('Dvd Calendar'!$E$2645:$CZ$2645='Field Check'!$C$55)*('Field Check'!$C$55&lt;&gt;"")+('Dvd Calendar'!$E$2645:$CZ$2645='Field Check'!$C$56)*('Field Check'!$C$56&lt;&gt;"")+('Dvd Calendar'!$E$2645:$CZ$2645='Field Check'!$C$57)*('Field Check'!$C$57&lt;&gt;""))*(COUNTIF('Dvd Calendar'!$E$2647:$CZ$2647,'Dvd Calendar'!$E$2640:$CZ$2640)=0)),"")))</f>
        <v/>
      </c>
      <c r="M295" s="77">
        <f>IF(M$259="","",IF($B295="","",IFERROR(SUMIFS('Dvd Calendar'!$E$2648:$CZ$2648,'Dvd Calendar'!$E$2647:$CZ$2647,"&gt;"&amp;M$258,'Dvd Calendar'!$E$2647:$CZ$2647,"&lt;="&amp;M$259)+SUMPRODUCT(('Dvd Calendar'!$E$2640:$CZ$2640&gt;M$258)*('Dvd Calendar'!$E$2640:$CZ$2640&lt;=M$259)*'Dvd Calendar'!$E$2643:$CZ$2643*(('Dvd Calendar'!$E$2645:$CZ$2645='Field Check'!$C$53)*('Field Check'!$C$53&lt;&gt;"")+('Dvd Calendar'!$E$2645:$CZ$2645='Field Check'!$C$54)*('Field Check'!$C$54&lt;&gt;"")+('Dvd Calendar'!$E$2645:$CZ$2645='Field Check'!$C$55)*('Field Check'!$C$55&lt;&gt;"")+('Dvd Calendar'!$E$2645:$CZ$2645='Field Check'!$C$56)*('Field Check'!$C$56&lt;&gt;"")+('Dvd Calendar'!$E$2645:$CZ$2645='Field Check'!$C$57)*('Field Check'!$C$57&lt;&gt;""))*(COUNTIF('Dvd Calendar'!$E$2647:$CZ$2647,'Dvd Calendar'!$E$2640:$CZ$2640)=0)),"")))</f>
        <v/>
      </c>
      <c r="N295" s="77">
        <f>IF(N$259="","",IF($B295="","",IFERROR(SUMIFS('Dvd Calendar'!$E$2648:$CZ$2648,'Dvd Calendar'!$E$2647:$CZ$2647,"&gt;"&amp;N$258,'Dvd Calendar'!$E$2647:$CZ$2647,"&lt;="&amp;N$259)+SUMPRODUCT(('Dvd Calendar'!$E$2640:$CZ$2640&gt;N$258)*('Dvd Calendar'!$E$2640:$CZ$2640&lt;=N$259)*'Dvd Calendar'!$E$2643:$CZ$2643*(('Dvd Calendar'!$E$2645:$CZ$2645='Field Check'!$C$53)*('Field Check'!$C$53&lt;&gt;"")+('Dvd Calendar'!$E$2645:$CZ$2645='Field Check'!$C$54)*('Field Check'!$C$54&lt;&gt;"")+('Dvd Calendar'!$E$2645:$CZ$2645='Field Check'!$C$55)*('Field Check'!$C$55&lt;&gt;"")+('Dvd Calendar'!$E$2645:$CZ$2645='Field Check'!$C$56)*('Field Check'!$C$56&lt;&gt;"")+('Dvd Calendar'!$E$2645:$CZ$2645='Field Check'!$C$57)*('Field Check'!$C$57&lt;&gt;""))*(COUNTIF('Dvd Calendar'!$E$2647:$CZ$2647,'Dvd Calendar'!$E$2640:$CZ$2640)=0)),"")))</f>
        <v/>
      </c>
      <c r="O295" s="77">
        <f>IF(O$259="","",IF($B295="","",IFERROR(SUMIFS('Dvd Calendar'!$E$2648:$CZ$2648,'Dvd Calendar'!$E$2647:$CZ$2647,"&gt;"&amp;O$258,'Dvd Calendar'!$E$2647:$CZ$2647,"&lt;="&amp;O$259)+SUMPRODUCT(('Dvd Calendar'!$E$2640:$CZ$2640&gt;O$258)*('Dvd Calendar'!$E$2640:$CZ$2640&lt;=O$259)*'Dvd Calendar'!$E$2643:$CZ$2643*(('Dvd Calendar'!$E$2645:$CZ$2645='Field Check'!$C$53)*('Field Check'!$C$53&lt;&gt;"")+('Dvd Calendar'!$E$2645:$CZ$2645='Field Check'!$C$54)*('Field Check'!$C$54&lt;&gt;"")+('Dvd Calendar'!$E$2645:$CZ$2645='Field Check'!$C$55)*('Field Check'!$C$55&lt;&gt;"")+('Dvd Calendar'!$E$2645:$CZ$2645='Field Check'!$C$56)*('Field Check'!$C$56&lt;&gt;"")+('Dvd Calendar'!$E$2645:$CZ$2645='Field Check'!$C$57)*('Field Check'!$C$57&lt;&gt;""))*(COUNTIF('Dvd Calendar'!$E$2647:$CZ$2647,'Dvd Calendar'!$E$2640:$CZ$2640)=0)),"")))</f>
        <v/>
      </c>
      <c r="P295" s="77">
        <f>IF(P$259="","",IF($B295="","",IFERROR(SUMIFS('Dvd Calendar'!$E$2648:$CZ$2648,'Dvd Calendar'!$E$2647:$CZ$2647,"&gt;"&amp;P$258,'Dvd Calendar'!$E$2647:$CZ$2647,"&lt;="&amp;P$259)+SUMPRODUCT(('Dvd Calendar'!$E$2640:$CZ$2640&gt;P$258)*('Dvd Calendar'!$E$2640:$CZ$2640&lt;=P$259)*'Dvd Calendar'!$E$2643:$CZ$2643*(('Dvd Calendar'!$E$2645:$CZ$2645='Field Check'!$C$53)*('Field Check'!$C$53&lt;&gt;"")+('Dvd Calendar'!$E$2645:$CZ$2645='Field Check'!$C$54)*('Field Check'!$C$54&lt;&gt;"")+('Dvd Calendar'!$E$2645:$CZ$2645='Field Check'!$C$55)*('Field Check'!$C$55&lt;&gt;"")+('Dvd Calendar'!$E$2645:$CZ$2645='Field Check'!$C$56)*('Field Check'!$C$56&lt;&gt;"")+('Dvd Calendar'!$E$2645:$CZ$2645='Field Check'!$C$57)*('Field Check'!$C$57&lt;&gt;""))*(COUNTIF('Dvd Calendar'!$E$2647:$CZ$2647,'Dvd Calendar'!$E$2640:$CZ$2640)=0)),"")))</f>
        <v/>
      </c>
      <c r="Q295" s="77">
        <f>IF(Q$259="","",IF($B295="","",IFERROR(SUMIFS('Dvd Calendar'!$E$2648:$CZ$2648,'Dvd Calendar'!$E$2647:$CZ$2647,"&gt;"&amp;Q$258,'Dvd Calendar'!$E$2647:$CZ$2647,"&lt;="&amp;Q$259)+SUMPRODUCT(('Dvd Calendar'!$E$2640:$CZ$2640&gt;Q$258)*('Dvd Calendar'!$E$2640:$CZ$2640&lt;=Q$259)*'Dvd Calendar'!$E$2643:$CZ$2643*(('Dvd Calendar'!$E$2645:$CZ$2645='Field Check'!$C$53)*('Field Check'!$C$53&lt;&gt;"")+('Dvd Calendar'!$E$2645:$CZ$2645='Field Check'!$C$54)*('Field Check'!$C$54&lt;&gt;"")+('Dvd Calendar'!$E$2645:$CZ$2645='Field Check'!$C$55)*('Field Check'!$C$55&lt;&gt;"")+('Dvd Calendar'!$E$2645:$CZ$2645='Field Check'!$C$56)*('Field Check'!$C$56&lt;&gt;"")+('Dvd Calendar'!$E$2645:$CZ$2645='Field Check'!$C$57)*('Field Check'!$C$57&lt;&gt;""))*(COUNTIF('Dvd Calendar'!$E$2647:$CZ$2647,'Dvd Calendar'!$E$2640:$CZ$2640)=0)),"")))</f>
        <v/>
      </c>
      <c r="R295" s="77">
        <f>IF(R$259="","",IF($B295="","",IFERROR(SUMIFS('Dvd Calendar'!$E$2648:$CZ$2648,'Dvd Calendar'!$E$2647:$CZ$2647,"&gt;"&amp;R$258,'Dvd Calendar'!$E$2647:$CZ$2647,"&lt;="&amp;R$259)+SUMPRODUCT(('Dvd Calendar'!$E$2640:$CZ$2640&gt;R$258)*('Dvd Calendar'!$E$2640:$CZ$2640&lt;=R$259)*'Dvd Calendar'!$E$2643:$CZ$2643*(('Dvd Calendar'!$E$2645:$CZ$2645='Field Check'!$C$53)*('Field Check'!$C$53&lt;&gt;"")+('Dvd Calendar'!$E$2645:$CZ$2645='Field Check'!$C$54)*('Field Check'!$C$54&lt;&gt;"")+('Dvd Calendar'!$E$2645:$CZ$2645='Field Check'!$C$55)*('Field Check'!$C$55&lt;&gt;"")+('Dvd Calendar'!$E$2645:$CZ$2645='Field Check'!$C$56)*('Field Check'!$C$56&lt;&gt;"")+('Dvd Calendar'!$E$2645:$CZ$2645='Field Check'!$C$57)*('Field Check'!$C$57&lt;&gt;""))*(COUNTIF('Dvd Calendar'!$E$2647:$CZ$2647,'Dvd Calendar'!$E$2640:$CZ$2640)=0)),"")))</f>
        <v/>
      </c>
    </row>
    <row r="296">
      <c r="B296" s="126">
        <f>IF(MXAU!$C$41="","",MXAU!$C$41)</f>
        <v/>
      </c>
      <c r="C296" s="77">
        <f>IF(C$259="","",IF($B296="","",IFERROR(SUMIFS('Dvd Calendar'!$E$2659:$CZ$2659,'Dvd Calendar'!$E$2658:$CZ$2658,"&gt;"&amp;C$258,'Dvd Calendar'!$E$2658:$CZ$2658,"&lt;="&amp;C$259)+SUMPRODUCT(('Dvd Calendar'!$E$2651:$CZ$2651&gt;C$258)*('Dvd Calendar'!$E$2651:$CZ$2651&lt;=C$259)*'Dvd Calendar'!$E$2654:$CZ$2654*(('Dvd Calendar'!$E$2656:$CZ$2656='Field Check'!$C$53)*('Field Check'!$C$53&lt;&gt;"")+('Dvd Calendar'!$E$2656:$CZ$2656='Field Check'!$C$54)*('Field Check'!$C$54&lt;&gt;"")+('Dvd Calendar'!$E$2656:$CZ$2656='Field Check'!$C$55)*('Field Check'!$C$55&lt;&gt;"")+('Dvd Calendar'!$E$2656:$CZ$2656='Field Check'!$C$56)*('Field Check'!$C$56&lt;&gt;"")+('Dvd Calendar'!$E$2656:$CZ$2656='Field Check'!$C$57)*('Field Check'!$C$57&lt;&gt;""))*(COUNTIF('Dvd Calendar'!$E$2658:$CZ$2658,'Dvd Calendar'!$E$2651:$CZ$2651)=0)),"")))</f>
        <v/>
      </c>
      <c r="D296" s="77">
        <f>IF(D$259="","",IF($B296="","",IFERROR(SUMIFS('Dvd Calendar'!$E$2659:$CZ$2659,'Dvd Calendar'!$E$2658:$CZ$2658,"&gt;"&amp;D$258,'Dvd Calendar'!$E$2658:$CZ$2658,"&lt;="&amp;D$259)+SUMPRODUCT(('Dvd Calendar'!$E$2651:$CZ$2651&gt;D$258)*('Dvd Calendar'!$E$2651:$CZ$2651&lt;=D$259)*'Dvd Calendar'!$E$2654:$CZ$2654*(('Dvd Calendar'!$E$2656:$CZ$2656='Field Check'!$C$53)*('Field Check'!$C$53&lt;&gt;"")+('Dvd Calendar'!$E$2656:$CZ$2656='Field Check'!$C$54)*('Field Check'!$C$54&lt;&gt;"")+('Dvd Calendar'!$E$2656:$CZ$2656='Field Check'!$C$55)*('Field Check'!$C$55&lt;&gt;"")+('Dvd Calendar'!$E$2656:$CZ$2656='Field Check'!$C$56)*('Field Check'!$C$56&lt;&gt;"")+('Dvd Calendar'!$E$2656:$CZ$2656='Field Check'!$C$57)*('Field Check'!$C$57&lt;&gt;""))*(COUNTIF('Dvd Calendar'!$E$2658:$CZ$2658,'Dvd Calendar'!$E$2651:$CZ$2651)=0)),"")))</f>
        <v/>
      </c>
      <c r="E296" s="77">
        <f>IF(E$259="","",IF($B296="","",IFERROR(SUMIFS('Dvd Calendar'!$E$2659:$CZ$2659,'Dvd Calendar'!$E$2658:$CZ$2658,"&gt;"&amp;E$258,'Dvd Calendar'!$E$2658:$CZ$2658,"&lt;="&amp;E$259)+SUMPRODUCT(('Dvd Calendar'!$E$2651:$CZ$2651&gt;E$258)*('Dvd Calendar'!$E$2651:$CZ$2651&lt;=E$259)*'Dvd Calendar'!$E$2654:$CZ$2654*(('Dvd Calendar'!$E$2656:$CZ$2656='Field Check'!$C$53)*('Field Check'!$C$53&lt;&gt;"")+('Dvd Calendar'!$E$2656:$CZ$2656='Field Check'!$C$54)*('Field Check'!$C$54&lt;&gt;"")+('Dvd Calendar'!$E$2656:$CZ$2656='Field Check'!$C$55)*('Field Check'!$C$55&lt;&gt;"")+('Dvd Calendar'!$E$2656:$CZ$2656='Field Check'!$C$56)*('Field Check'!$C$56&lt;&gt;"")+('Dvd Calendar'!$E$2656:$CZ$2656='Field Check'!$C$57)*('Field Check'!$C$57&lt;&gt;""))*(COUNTIF('Dvd Calendar'!$E$2658:$CZ$2658,'Dvd Calendar'!$E$2651:$CZ$2651)=0)),"")))</f>
        <v/>
      </c>
      <c r="F296" s="77">
        <f>IF(F$259="","",IF($B296="","",IFERROR(SUMIFS('Dvd Calendar'!$E$2659:$CZ$2659,'Dvd Calendar'!$E$2658:$CZ$2658,"&gt;"&amp;F$258,'Dvd Calendar'!$E$2658:$CZ$2658,"&lt;="&amp;F$259)+SUMPRODUCT(('Dvd Calendar'!$E$2651:$CZ$2651&gt;F$258)*('Dvd Calendar'!$E$2651:$CZ$2651&lt;=F$259)*'Dvd Calendar'!$E$2654:$CZ$2654*(('Dvd Calendar'!$E$2656:$CZ$2656='Field Check'!$C$53)*('Field Check'!$C$53&lt;&gt;"")+('Dvd Calendar'!$E$2656:$CZ$2656='Field Check'!$C$54)*('Field Check'!$C$54&lt;&gt;"")+('Dvd Calendar'!$E$2656:$CZ$2656='Field Check'!$C$55)*('Field Check'!$C$55&lt;&gt;"")+('Dvd Calendar'!$E$2656:$CZ$2656='Field Check'!$C$56)*('Field Check'!$C$56&lt;&gt;"")+('Dvd Calendar'!$E$2656:$CZ$2656='Field Check'!$C$57)*('Field Check'!$C$57&lt;&gt;""))*(COUNTIF('Dvd Calendar'!$E$2658:$CZ$2658,'Dvd Calendar'!$E$2651:$CZ$2651)=0)),"")))</f>
        <v/>
      </c>
      <c r="G296" s="77">
        <f>IF(G$259="","",IF($B296="","",IFERROR(SUMIFS('Dvd Calendar'!$E$2659:$CZ$2659,'Dvd Calendar'!$E$2658:$CZ$2658,"&gt;"&amp;G$258,'Dvd Calendar'!$E$2658:$CZ$2658,"&lt;="&amp;G$259)+SUMPRODUCT(('Dvd Calendar'!$E$2651:$CZ$2651&gt;G$258)*('Dvd Calendar'!$E$2651:$CZ$2651&lt;=G$259)*'Dvd Calendar'!$E$2654:$CZ$2654*(('Dvd Calendar'!$E$2656:$CZ$2656='Field Check'!$C$53)*('Field Check'!$C$53&lt;&gt;"")+('Dvd Calendar'!$E$2656:$CZ$2656='Field Check'!$C$54)*('Field Check'!$C$54&lt;&gt;"")+('Dvd Calendar'!$E$2656:$CZ$2656='Field Check'!$C$55)*('Field Check'!$C$55&lt;&gt;"")+('Dvd Calendar'!$E$2656:$CZ$2656='Field Check'!$C$56)*('Field Check'!$C$56&lt;&gt;"")+('Dvd Calendar'!$E$2656:$CZ$2656='Field Check'!$C$57)*('Field Check'!$C$57&lt;&gt;""))*(COUNTIF('Dvd Calendar'!$E$2658:$CZ$2658,'Dvd Calendar'!$E$2651:$CZ$2651)=0)),"")))</f>
        <v/>
      </c>
      <c r="H296" s="77">
        <f>IF(H$259="","",IF($B296="","",IFERROR(SUMIFS('Dvd Calendar'!$E$2659:$CZ$2659,'Dvd Calendar'!$E$2658:$CZ$2658,"&gt;"&amp;H$258,'Dvd Calendar'!$E$2658:$CZ$2658,"&lt;="&amp;H$259)+SUMPRODUCT(('Dvd Calendar'!$E$2651:$CZ$2651&gt;H$258)*('Dvd Calendar'!$E$2651:$CZ$2651&lt;=H$259)*'Dvd Calendar'!$E$2654:$CZ$2654*(('Dvd Calendar'!$E$2656:$CZ$2656='Field Check'!$C$53)*('Field Check'!$C$53&lt;&gt;"")+('Dvd Calendar'!$E$2656:$CZ$2656='Field Check'!$C$54)*('Field Check'!$C$54&lt;&gt;"")+('Dvd Calendar'!$E$2656:$CZ$2656='Field Check'!$C$55)*('Field Check'!$C$55&lt;&gt;"")+('Dvd Calendar'!$E$2656:$CZ$2656='Field Check'!$C$56)*('Field Check'!$C$56&lt;&gt;"")+('Dvd Calendar'!$E$2656:$CZ$2656='Field Check'!$C$57)*('Field Check'!$C$57&lt;&gt;""))*(COUNTIF('Dvd Calendar'!$E$2658:$CZ$2658,'Dvd Calendar'!$E$2651:$CZ$2651)=0)),"")))</f>
        <v/>
      </c>
      <c r="I296" s="77">
        <f>IF(I$259="","",IF($B296="","",IFERROR(SUMIFS('Dvd Calendar'!$E$2659:$CZ$2659,'Dvd Calendar'!$E$2658:$CZ$2658,"&gt;"&amp;I$258,'Dvd Calendar'!$E$2658:$CZ$2658,"&lt;="&amp;I$259)+SUMPRODUCT(('Dvd Calendar'!$E$2651:$CZ$2651&gt;I$258)*('Dvd Calendar'!$E$2651:$CZ$2651&lt;=I$259)*'Dvd Calendar'!$E$2654:$CZ$2654*(('Dvd Calendar'!$E$2656:$CZ$2656='Field Check'!$C$53)*('Field Check'!$C$53&lt;&gt;"")+('Dvd Calendar'!$E$2656:$CZ$2656='Field Check'!$C$54)*('Field Check'!$C$54&lt;&gt;"")+('Dvd Calendar'!$E$2656:$CZ$2656='Field Check'!$C$55)*('Field Check'!$C$55&lt;&gt;"")+('Dvd Calendar'!$E$2656:$CZ$2656='Field Check'!$C$56)*('Field Check'!$C$56&lt;&gt;"")+('Dvd Calendar'!$E$2656:$CZ$2656='Field Check'!$C$57)*('Field Check'!$C$57&lt;&gt;""))*(COUNTIF('Dvd Calendar'!$E$2658:$CZ$2658,'Dvd Calendar'!$E$2651:$CZ$2651)=0)),"")))</f>
        <v/>
      </c>
      <c r="J296" s="77">
        <f>IF(J$259="","",IF($B296="","",IFERROR(SUMIFS('Dvd Calendar'!$E$2659:$CZ$2659,'Dvd Calendar'!$E$2658:$CZ$2658,"&gt;"&amp;J$258,'Dvd Calendar'!$E$2658:$CZ$2658,"&lt;="&amp;J$259)+SUMPRODUCT(('Dvd Calendar'!$E$2651:$CZ$2651&gt;J$258)*('Dvd Calendar'!$E$2651:$CZ$2651&lt;=J$259)*'Dvd Calendar'!$E$2654:$CZ$2654*(('Dvd Calendar'!$E$2656:$CZ$2656='Field Check'!$C$53)*('Field Check'!$C$53&lt;&gt;"")+('Dvd Calendar'!$E$2656:$CZ$2656='Field Check'!$C$54)*('Field Check'!$C$54&lt;&gt;"")+('Dvd Calendar'!$E$2656:$CZ$2656='Field Check'!$C$55)*('Field Check'!$C$55&lt;&gt;"")+('Dvd Calendar'!$E$2656:$CZ$2656='Field Check'!$C$56)*('Field Check'!$C$56&lt;&gt;"")+('Dvd Calendar'!$E$2656:$CZ$2656='Field Check'!$C$57)*('Field Check'!$C$57&lt;&gt;""))*(COUNTIF('Dvd Calendar'!$E$2658:$CZ$2658,'Dvd Calendar'!$E$2651:$CZ$2651)=0)),"")))</f>
        <v/>
      </c>
      <c r="K296" s="77">
        <f>IF(K$259="","",IF($B296="","",IFERROR(SUMIFS('Dvd Calendar'!$E$2659:$CZ$2659,'Dvd Calendar'!$E$2658:$CZ$2658,"&gt;"&amp;K$258,'Dvd Calendar'!$E$2658:$CZ$2658,"&lt;="&amp;K$259)+SUMPRODUCT(('Dvd Calendar'!$E$2651:$CZ$2651&gt;K$258)*('Dvd Calendar'!$E$2651:$CZ$2651&lt;=K$259)*'Dvd Calendar'!$E$2654:$CZ$2654*(('Dvd Calendar'!$E$2656:$CZ$2656='Field Check'!$C$53)*('Field Check'!$C$53&lt;&gt;"")+('Dvd Calendar'!$E$2656:$CZ$2656='Field Check'!$C$54)*('Field Check'!$C$54&lt;&gt;"")+('Dvd Calendar'!$E$2656:$CZ$2656='Field Check'!$C$55)*('Field Check'!$C$55&lt;&gt;"")+('Dvd Calendar'!$E$2656:$CZ$2656='Field Check'!$C$56)*('Field Check'!$C$56&lt;&gt;"")+('Dvd Calendar'!$E$2656:$CZ$2656='Field Check'!$C$57)*('Field Check'!$C$57&lt;&gt;""))*(COUNTIF('Dvd Calendar'!$E$2658:$CZ$2658,'Dvd Calendar'!$E$2651:$CZ$2651)=0)),"")))</f>
        <v/>
      </c>
      <c r="L296" s="77">
        <f>IF(L$259="","",IF($B296="","",IFERROR(SUMIFS('Dvd Calendar'!$E$2659:$CZ$2659,'Dvd Calendar'!$E$2658:$CZ$2658,"&gt;"&amp;L$258,'Dvd Calendar'!$E$2658:$CZ$2658,"&lt;="&amp;L$259)+SUMPRODUCT(('Dvd Calendar'!$E$2651:$CZ$2651&gt;L$258)*('Dvd Calendar'!$E$2651:$CZ$2651&lt;=L$259)*'Dvd Calendar'!$E$2654:$CZ$2654*(('Dvd Calendar'!$E$2656:$CZ$2656='Field Check'!$C$53)*('Field Check'!$C$53&lt;&gt;"")+('Dvd Calendar'!$E$2656:$CZ$2656='Field Check'!$C$54)*('Field Check'!$C$54&lt;&gt;"")+('Dvd Calendar'!$E$2656:$CZ$2656='Field Check'!$C$55)*('Field Check'!$C$55&lt;&gt;"")+('Dvd Calendar'!$E$2656:$CZ$2656='Field Check'!$C$56)*('Field Check'!$C$56&lt;&gt;"")+('Dvd Calendar'!$E$2656:$CZ$2656='Field Check'!$C$57)*('Field Check'!$C$57&lt;&gt;""))*(COUNTIF('Dvd Calendar'!$E$2658:$CZ$2658,'Dvd Calendar'!$E$2651:$CZ$2651)=0)),"")))</f>
        <v/>
      </c>
      <c r="M296" s="77">
        <f>IF(M$259="","",IF($B296="","",IFERROR(SUMIFS('Dvd Calendar'!$E$2659:$CZ$2659,'Dvd Calendar'!$E$2658:$CZ$2658,"&gt;"&amp;M$258,'Dvd Calendar'!$E$2658:$CZ$2658,"&lt;="&amp;M$259)+SUMPRODUCT(('Dvd Calendar'!$E$2651:$CZ$2651&gt;M$258)*('Dvd Calendar'!$E$2651:$CZ$2651&lt;=M$259)*'Dvd Calendar'!$E$2654:$CZ$2654*(('Dvd Calendar'!$E$2656:$CZ$2656='Field Check'!$C$53)*('Field Check'!$C$53&lt;&gt;"")+('Dvd Calendar'!$E$2656:$CZ$2656='Field Check'!$C$54)*('Field Check'!$C$54&lt;&gt;"")+('Dvd Calendar'!$E$2656:$CZ$2656='Field Check'!$C$55)*('Field Check'!$C$55&lt;&gt;"")+('Dvd Calendar'!$E$2656:$CZ$2656='Field Check'!$C$56)*('Field Check'!$C$56&lt;&gt;"")+('Dvd Calendar'!$E$2656:$CZ$2656='Field Check'!$C$57)*('Field Check'!$C$57&lt;&gt;""))*(COUNTIF('Dvd Calendar'!$E$2658:$CZ$2658,'Dvd Calendar'!$E$2651:$CZ$2651)=0)),"")))</f>
        <v/>
      </c>
      <c r="N296" s="77">
        <f>IF(N$259="","",IF($B296="","",IFERROR(SUMIFS('Dvd Calendar'!$E$2659:$CZ$2659,'Dvd Calendar'!$E$2658:$CZ$2658,"&gt;"&amp;N$258,'Dvd Calendar'!$E$2658:$CZ$2658,"&lt;="&amp;N$259)+SUMPRODUCT(('Dvd Calendar'!$E$2651:$CZ$2651&gt;N$258)*('Dvd Calendar'!$E$2651:$CZ$2651&lt;=N$259)*'Dvd Calendar'!$E$2654:$CZ$2654*(('Dvd Calendar'!$E$2656:$CZ$2656='Field Check'!$C$53)*('Field Check'!$C$53&lt;&gt;"")+('Dvd Calendar'!$E$2656:$CZ$2656='Field Check'!$C$54)*('Field Check'!$C$54&lt;&gt;"")+('Dvd Calendar'!$E$2656:$CZ$2656='Field Check'!$C$55)*('Field Check'!$C$55&lt;&gt;"")+('Dvd Calendar'!$E$2656:$CZ$2656='Field Check'!$C$56)*('Field Check'!$C$56&lt;&gt;"")+('Dvd Calendar'!$E$2656:$CZ$2656='Field Check'!$C$57)*('Field Check'!$C$57&lt;&gt;""))*(COUNTIF('Dvd Calendar'!$E$2658:$CZ$2658,'Dvd Calendar'!$E$2651:$CZ$2651)=0)),"")))</f>
        <v/>
      </c>
      <c r="O296" s="77">
        <f>IF(O$259="","",IF($B296="","",IFERROR(SUMIFS('Dvd Calendar'!$E$2659:$CZ$2659,'Dvd Calendar'!$E$2658:$CZ$2658,"&gt;"&amp;O$258,'Dvd Calendar'!$E$2658:$CZ$2658,"&lt;="&amp;O$259)+SUMPRODUCT(('Dvd Calendar'!$E$2651:$CZ$2651&gt;O$258)*('Dvd Calendar'!$E$2651:$CZ$2651&lt;=O$259)*'Dvd Calendar'!$E$2654:$CZ$2654*(('Dvd Calendar'!$E$2656:$CZ$2656='Field Check'!$C$53)*('Field Check'!$C$53&lt;&gt;"")+('Dvd Calendar'!$E$2656:$CZ$2656='Field Check'!$C$54)*('Field Check'!$C$54&lt;&gt;"")+('Dvd Calendar'!$E$2656:$CZ$2656='Field Check'!$C$55)*('Field Check'!$C$55&lt;&gt;"")+('Dvd Calendar'!$E$2656:$CZ$2656='Field Check'!$C$56)*('Field Check'!$C$56&lt;&gt;"")+('Dvd Calendar'!$E$2656:$CZ$2656='Field Check'!$C$57)*('Field Check'!$C$57&lt;&gt;""))*(COUNTIF('Dvd Calendar'!$E$2658:$CZ$2658,'Dvd Calendar'!$E$2651:$CZ$2651)=0)),"")))</f>
        <v/>
      </c>
      <c r="P296" s="77">
        <f>IF(P$259="","",IF($B296="","",IFERROR(SUMIFS('Dvd Calendar'!$E$2659:$CZ$2659,'Dvd Calendar'!$E$2658:$CZ$2658,"&gt;"&amp;P$258,'Dvd Calendar'!$E$2658:$CZ$2658,"&lt;="&amp;P$259)+SUMPRODUCT(('Dvd Calendar'!$E$2651:$CZ$2651&gt;P$258)*('Dvd Calendar'!$E$2651:$CZ$2651&lt;=P$259)*'Dvd Calendar'!$E$2654:$CZ$2654*(('Dvd Calendar'!$E$2656:$CZ$2656='Field Check'!$C$53)*('Field Check'!$C$53&lt;&gt;"")+('Dvd Calendar'!$E$2656:$CZ$2656='Field Check'!$C$54)*('Field Check'!$C$54&lt;&gt;"")+('Dvd Calendar'!$E$2656:$CZ$2656='Field Check'!$C$55)*('Field Check'!$C$55&lt;&gt;"")+('Dvd Calendar'!$E$2656:$CZ$2656='Field Check'!$C$56)*('Field Check'!$C$56&lt;&gt;"")+('Dvd Calendar'!$E$2656:$CZ$2656='Field Check'!$C$57)*('Field Check'!$C$57&lt;&gt;""))*(COUNTIF('Dvd Calendar'!$E$2658:$CZ$2658,'Dvd Calendar'!$E$2651:$CZ$2651)=0)),"")))</f>
        <v/>
      </c>
      <c r="Q296" s="77">
        <f>IF(Q$259="","",IF($B296="","",IFERROR(SUMIFS('Dvd Calendar'!$E$2659:$CZ$2659,'Dvd Calendar'!$E$2658:$CZ$2658,"&gt;"&amp;Q$258,'Dvd Calendar'!$E$2658:$CZ$2658,"&lt;="&amp;Q$259)+SUMPRODUCT(('Dvd Calendar'!$E$2651:$CZ$2651&gt;Q$258)*('Dvd Calendar'!$E$2651:$CZ$2651&lt;=Q$259)*'Dvd Calendar'!$E$2654:$CZ$2654*(('Dvd Calendar'!$E$2656:$CZ$2656='Field Check'!$C$53)*('Field Check'!$C$53&lt;&gt;"")+('Dvd Calendar'!$E$2656:$CZ$2656='Field Check'!$C$54)*('Field Check'!$C$54&lt;&gt;"")+('Dvd Calendar'!$E$2656:$CZ$2656='Field Check'!$C$55)*('Field Check'!$C$55&lt;&gt;"")+('Dvd Calendar'!$E$2656:$CZ$2656='Field Check'!$C$56)*('Field Check'!$C$56&lt;&gt;"")+('Dvd Calendar'!$E$2656:$CZ$2656='Field Check'!$C$57)*('Field Check'!$C$57&lt;&gt;""))*(COUNTIF('Dvd Calendar'!$E$2658:$CZ$2658,'Dvd Calendar'!$E$2651:$CZ$2651)=0)),"")))</f>
        <v/>
      </c>
      <c r="R296" s="77">
        <f>IF(R$259="","",IF($B296="","",IFERROR(SUMIFS('Dvd Calendar'!$E$2659:$CZ$2659,'Dvd Calendar'!$E$2658:$CZ$2658,"&gt;"&amp;R$258,'Dvd Calendar'!$E$2658:$CZ$2658,"&lt;="&amp;R$259)+SUMPRODUCT(('Dvd Calendar'!$E$2651:$CZ$2651&gt;R$258)*('Dvd Calendar'!$E$2651:$CZ$2651&lt;=R$259)*'Dvd Calendar'!$E$2654:$CZ$2654*(('Dvd Calendar'!$E$2656:$CZ$2656='Field Check'!$C$53)*('Field Check'!$C$53&lt;&gt;"")+('Dvd Calendar'!$E$2656:$CZ$2656='Field Check'!$C$54)*('Field Check'!$C$54&lt;&gt;"")+('Dvd Calendar'!$E$2656:$CZ$2656='Field Check'!$C$55)*('Field Check'!$C$55&lt;&gt;"")+('Dvd Calendar'!$E$2656:$CZ$2656='Field Check'!$C$56)*('Field Check'!$C$56&lt;&gt;"")+('Dvd Calendar'!$E$2656:$CZ$2656='Field Check'!$C$57)*('Field Check'!$C$57&lt;&gt;""))*(COUNTIF('Dvd Calendar'!$E$2658:$CZ$2658,'Dvd Calendar'!$E$2651:$CZ$2651)=0)),"")))</f>
        <v/>
      </c>
    </row>
    <row r="297">
      <c r="B297" s="126">
        <f>IF(MXAU!$C$42="","",MXAU!$C$42)</f>
        <v/>
      </c>
      <c r="C297" s="77">
        <f>IF(C$259="","",IF($B297="","",IFERROR(SUMIFS('Dvd Calendar'!$E$2670:$CZ$2670,'Dvd Calendar'!$E$2669:$CZ$2669,"&gt;"&amp;C$258,'Dvd Calendar'!$E$2669:$CZ$2669,"&lt;="&amp;C$259)+SUMPRODUCT(('Dvd Calendar'!$E$2662:$CZ$2662&gt;C$258)*('Dvd Calendar'!$E$2662:$CZ$2662&lt;=C$259)*'Dvd Calendar'!$E$2665:$CZ$2665*(('Dvd Calendar'!$E$2667:$CZ$2667='Field Check'!$C$53)*('Field Check'!$C$53&lt;&gt;"")+('Dvd Calendar'!$E$2667:$CZ$2667='Field Check'!$C$54)*('Field Check'!$C$54&lt;&gt;"")+('Dvd Calendar'!$E$2667:$CZ$2667='Field Check'!$C$55)*('Field Check'!$C$55&lt;&gt;"")+('Dvd Calendar'!$E$2667:$CZ$2667='Field Check'!$C$56)*('Field Check'!$C$56&lt;&gt;"")+('Dvd Calendar'!$E$2667:$CZ$2667='Field Check'!$C$57)*('Field Check'!$C$57&lt;&gt;""))*(COUNTIF('Dvd Calendar'!$E$2669:$CZ$2669,'Dvd Calendar'!$E$2662:$CZ$2662)=0)),"")))</f>
        <v/>
      </c>
      <c r="D297" s="77">
        <f>IF(D$259="","",IF($B297="","",IFERROR(SUMIFS('Dvd Calendar'!$E$2670:$CZ$2670,'Dvd Calendar'!$E$2669:$CZ$2669,"&gt;"&amp;D$258,'Dvd Calendar'!$E$2669:$CZ$2669,"&lt;="&amp;D$259)+SUMPRODUCT(('Dvd Calendar'!$E$2662:$CZ$2662&gt;D$258)*('Dvd Calendar'!$E$2662:$CZ$2662&lt;=D$259)*'Dvd Calendar'!$E$2665:$CZ$2665*(('Dvd Calendar'!$E$2667:$CZ$2667='Field Check'!$C$53)*('Field Check'!$C$53&lt;&gt;"")+('Dvd Calendar'!$E$2667:$CZ$2667='Field Check'!$C$54)*('Field Check'!$C$54&lt;&gt;"")+('Dvd Calendar'!$E$2667:$CZ$2667='Field Check'!$C$55)*('Field Check'!$C$55&lt;&gt;"")+('Dvd Calendar'!$E$2667:$CZ$2667='Field Check'!$C$56)*('Field Check'!$C$56&lt;&gt;"")+('Dvd Calendar'!$E$2667:$CZ$2667='Field Check'!$C$57)*('Field Check'!$C$57&lt;&gt;""))*(COUNTIF('Dvd Calendar'!$E$2669:$CZ$2669,'Dvd Calendar'!$E$2662:$CZ$2662)=0)),"")))</f>
        <v/>
      </c>
      <c r="E297" s="77">
        <f>IF(E$259="","",IF($B297="","",IFERROR(SUMIFS('Dvd Calendar'!$E$2670:$CZ$2670,'Dvd Calendar'!$E$2669:$CZ$2669,"&gt;"&amp;E$258,'Dvd Calendar'!$E$2669:$CZ$2669,"&lt;="&amp;E$259)+SUMPRODUCT(('Dvd Calendar'!$E$2662:$CZ$2662&gt;E$258)*('Dvd Calendar'!$E$2662:$CZ$2662&lt;=E$259)*'Dvd Calendar'!$E$2665:$CZ$2665*(('Dvd Calendar'!$E$2667:$CZ$2667='Field Check'!$C$53)*('Field Check'!$C$53&lt;&gt;"")+('Dvd Calendar'!$E$2667:$CZ$2667='Field Check'!$C$54)*('Field Check'!$C$54&lt;&gt;"")+('Dvd Calendar'!$E$2667:$CZ$2667='Field Check'!$C$55)*('Field Check'!$C$55&lt;&gt;"")+('Dvd Calendar'!$E$2667:$CZ$2667='Field Check'!$C$56)*('Field Check'!$C$56&lt;&gt;"")+('Dvd Calendar'!$E$2667:$CZ$2667='Field Check'!$C$57)*('Field Check'!$C$57&lt;&gt;""))*(COUNTIF('Dvd Calendar'!$E$2669:$CZ$2669,'Dvd Calendar'!$E$2662:$CZ$2662)=0)),"")))</f>
        <v/>
      </c>
      <c r="F297" s="77">
        <f>IF(F$259="","",IF($B297="","",IFERROR(SUMIFS('Dvd Calendar'!$E$2670:$CZ$2670,'Dvd Calendar'!$E$2669:$CZ$2669,"&gt;"&amp;F$258,'Dvd Calendar'!$E$2669:$CZ$2669,"&lt;="&amp;F$259)+SUMPRODUCT(('Dvd Calendar'!$E$2662:$CZ$2662&gt;F$258)*('Dvd Calendar'!$E$2662:$CZ$2662&lt;=F$259)*'Dvd Calendar'!$E$2665:$CZ$2665*(('Dvd Calendar'!$E$2667:$CZ$2667='Field Check'!$C$53)*('Field Check'!$C$53&lt;&gt;"")+('Dvd Calendar'!$E$2667:$CZ$2667='Field Check'!$C$54)*('Field Check'!$C$54&lt;&gt;"")+('Dvd Calendar'!$E$2667:$CZ$2667='Field Check'!$C$55)*('Field Check'!$C$55&lt;&gt;"")+('Dvd Calendar'!$E$2667:$CZ$2667='Field Check'!$C$56)*('Field Check'!$C$56&lt;&gt;"")+('Dvd Calendar'!$E$2667:$CZ$2667='Field Check'!$C$57)*('Field Check'!$C$57&lt;&gt;""))*(COUNTIF('Dvd Calendar'!$E$2669:$CZ$2669,'Dvd Calendar'!$E$2662:$CZ$2662)=0)),"")))</f>
        <v/>
      </c>
      <c r="G297" s="77">
        <f>IF(G$259="","",IF($B297="","",IFERROR(SUMIFS('Dvd Calendar'!$E$2670:$CZ$2670,'Dvd Calendar'!$E$2669:$CZ$2669,"&gt;"&amp;G$258,'Dvd Calendar'!$E$2669:$CZ$2669,"&lt;="&amp;G$259)+SUMPRODUCT(('Dvd Calendar'!$E$2662:$CZ$2662&gt;G$258)*('Dvd Calendar'!$E$2662:$CZ$2662&lt;=G$259)*'Dvd Calendar'!$E$2665:$CZ$2665*(('Dvd Calendar'!$E$2667:$CZ$2667='Field Check'!$C$53)*('Field Check'!$C$53&lt;&gt;"")+('Dvd Calendar'!$E$2667:$CZ$2667='Field Check'!$C$54)*('Field Check'!$C$54&lt;&gt;"")+('Dvd Calendar'!$E$2667:$CZ$2667='Field Check'!$C$55)*('Field Check'!$C$55&lt;&gt;"")+('Dvd Calendar'!$E$2667:$CZ$2667='Field Check'!$C$56)*('Field Check'!$C$56&lt;&gt;"")+('Dvd Calendar'!$E$2667:$CZ$2667='Field Check'!$C$57)*('Field Check'!$C$57&lt;&gt;""))*(COUNTIF('Dvd Calendar'!$E$2669:$CZ$2669,'Dvd Calendar'!$E$2662:$CZ$2662)=0)),"")))</f>
        <v/>
      </c>
      <c r="H297" s="77">
        <f>IF(H$259="","",IF($B297="","",IFERROR(SUMIFS('Dvd Calendar'!$E$2670:$CZ$2670,'Dvd Calendar'!$E$2669:$CZ$2669,"&gt;"&amp;H$258,'Dvd Calendar'!$E$2669:$CZ$2669,"&lt;="&amp;H$259)+SUMPRODUCT(('Dvd Calendar'!$E$2662:$CZ$2662&gt;H$258)*('Dvd Calendar'!$E$2662:$CZ$2662&lt;=H$259)*'Dvd Calendar'!$E$2665:$CZ$2665*(('Dvd Calendar'!$E$2667:$CZ$2667='Field Check'!$C$53)*('Field Check'!$C$53&lt;&gt;"")+('Dvd Calendar'!$E$2667:$CZ$2667='Field Check'!$C$54)*('Field Check'!$C$54&lt;&gt;"")+('Dvd Calendar'!$E$2667:$CZ$2667='Field Check'!$C$55)*('Field Check'!$C$55&lt;&gt;"")+('Dvd Calendar'!$E$2667:$CZ$2667='Field Check'!$C$56)*('Field Check'!$C$56&lt;&gt;"")+('Dvd Calendar'!$E$2667:$CZ$2667='Field Check'!$C$57)*('Field Check'!$C$57&lt;&gt;""))*(COUNTIF('Dvd Calendar'!$E$2669:$CZ$2669,'Dvd Calendar'!$E$2662:$CZ$2662)=0)),"")))</f>
        <v/>
      </c>
      <c r="I297" s="77">
        <f>IF(I$259="","",IF($B297="","",IFERROR(SUMIFS('Dvd Calendar'!$E$2670:$CZ$2670,'Dvd Calendar'!$E$2669:$CZ$2669,"&gt;"&amp;I$258,'Dvd Calendar'!$E$2669:$CZ$2669,"&lt;="&amp;I$259)+SUMPRODUCT(('Dvd Calendar'!$E$2662:$CZ$2662&gt;I$258)*('Dvd Calendar'!$E$2662:$CZ$2662&lt;=I$259)*'Dvd Calendar'!$E$2665:$CZ$2665*(('Dvd Calendar'!$E$2667:$CZ$2667='Field Check'!$C$53)*('Field Check'!$C$53&lt;&gt;"")+('Dvd Calendar'!$E$2667:$CZ$2667='Field Check'!$C$54)*('Field Check'!$C$54&lt;&gt;"")+('Dvd Calendar'!$E$2667:$CZ$2667='Field Check'!$C$55)*('Field Check'!$C$55&lt;&gt;"")+('Dvd Calendar'!$E$2667:$CZ$2667='Field Check'!$C$56)*('Field Check'!$C$56&lt;&gt;"")+('Dvd Calendar'!$E$2667:$CZ$2667='Field Check'!$C$57)*('Field Check'!$C$57&lt;&gt;""))*(COUNTIF('Dvd Calendar'!$E$2669:$CZ$2669,'Dvd Calendar'!$E$2662:$CZ$2662)=0)),"")))</f>
        <v/>
      </c>
      <c r="J297" s="77">
        <f>IF(J$259="","",IF($B297="","",IFERROR(SUMIFS('Dvd Calendar'!$E$2670:$CZ$2670,'Dvd Calendar'!$E$2669:$CZ$2669,"&gt;"&amp;J$258,'Dvd Calendar'!$E$2669:$CZ$2669,"&lt;="&amp;J$259)+SUMPRODUCT(('Dvd Calendar'!$E$2662:$CZ$2662&gt;J$258)*('Dvd Calendar'!$E$2662:$CZ$2662&lt;=J$259)*'Dvd Calendar'!$E$2665:$CZ$2665*(('Dvd Calendar'!$E$2667:$CZ$2667='Field Check'!$C$53)*('Field Check'!$C$53&lt;&gt;"")+('Dvd Calendar'!$E$2667:$CZ$2667='Field Check'!$C$54)*('Field Check'!$C$54&lt;&gt;"")+('Dvd Calendar'!$E$2667:$CZ$2667='Field Check'!$C$55)*('Field Check'!$C$55&lt;&gt;"")+('Dvd Calendar'!$E$2667:$CZ$2667='Field Check'!$C$56)*('Field Check'!$C$56&lt;&gt;"")+('Dvd Calendar'!$E$2667:$CZ$2667='Field Check'!$C$57)*('Field Check'!$C$57&lt;&gt;""))*(COUNTIF('Dvd Calendar'!$E$2669:$CZ$2669,'Dvd Calendar'!$E$2662:$CZ$2662)=0)),"")))</f>
        <v/>
      </c>
      <c r="K297" s="77">
        <f>IF(K$259="","",IF($B297="","",IFERROR(SUMIFS('Dvd Calendar'!$E$2670:$CZ$2670,'Dvd Calendar'!$E$2669:$CZ$2669,"&gt;"&amp;K$258,'Dvd Calendar'!$E$2669:$CZ$2669,"&lt;="&amp;K$259)+SUMPRODUCT(('Dvd Calendar'!$E$2662:$CZ$2662&gt;K$258)*('Dvd Calendar'!$E$2662:$CZ$2662&lt;=K$259)*'Dvd Calendar'!$E$2665:$CZ$2665*(('Dvd Calendar'!$E$2667:$CZ$2667='Field Check'!$C$53)*('Field Check'!$C$53&lt;&gt;"")+('Dvd Calendar'!$E$2667:$CZ$2667='Field Check'!$C$54)*('Field Check'!$C$54&lt;&gt;"")+('Dvd Calendar'!$E$2667:$CZ$2667='Field Check'!$C$55)*('Field Check'!$C$55&lt;&gt;"")+('Dvd Calendar'!$E$2667:$CZ$2667='Field Check'!$C$56)*('Field Check'!$C$56&lt;&gt;"")+('Dvd Calendar'!$E$2667:$CZ$2667='Field Check'!$C$57)*('Field Check'!$C$57&lt;&gt;""))*(COUNTIF('Dvd Calendar'!$E$2669:$CZ$2669,'Dvd Calendar'!$E$2662:$CZ$2662)=0)),"")))</f>
        <v/>
      </c>
      <c r="L297" s="77">
        <f>IF(L$259="","",IF($B297="","",IFERROR(SUMIFS('Dvd Calendar'!$E$2670:$CZ$2670,'Dvd Calendar'!$E$2669:$CZ$2669,"&gt;"&amp;L$258,'Dvd Calendar'!$E$2669:$CZ$2669,"&lt;="&amp;L$259)+SUMPRODUCT(('Dvd Calendar'!$E$2662:$CZ$2662&gt;L$258)*('Dvd Calendar'!$E$2662:$CZ$2662&lt;=L$259)*'Dvd Calendar'!$E$2665:$CZ$2665*(('Dvd Calendar'!$E$2667:$CZ$2667='Field Check'!$C$53)*('Field Check'!$C$53&lt;&gt;"")+('Dvd Calendar'!$E$2667:$CZ$2667='Field Check'!$C$54)*('Field Check'!$C$54&lt;&gt;"")+('Dvd Calendar'!$E$2667:$CZ$2667='Field Check'!$C$55)*('Field Check'!$C$55&lt;&gt;"")+('Dvd Calendar'!$E$2667:$CZ$2667='Field Check'!$C$56)*('Field Check'!$C$56&lt;&gt;"")+('Dvd Calendar'!$E$2667:$CZ$2667='Field Check'!$C$57)*('Field Check'!$C$57&lt;&gt;""))*(COUNTIF('Dvd Calendar'!$E$2669:$CZ$2669,'Dvd Calendar'!$E$2662:$CZ$2662)=0)),"")))</f>
        <v/>
      </c>
      <c r="M297" s="77">
        <f>IF(M$259="","",IF($B297="","",IFERROR(SUMIFS('Dvd Calendar'!$E$2670:$CZ$2670,'Dvd Calendar'!$E$2669:$CZ$2669,"&gt;"&amp;M$258,'Dvd Calendar'!$E$2669:$CZ$2669,"&lt;="&amp;M$259)+SUMPRODUCT(('Dvd Calendar'!$E$2662:$CZ$2662&gt;M$258)*('Dvd Calendar'!$E$2662:$CZ$2662&lt;=M$259)*'Dvd Calendar'!$E$2665:$CZ$2665*(('Dvd Calendar'!$E$2667:$CZ$2667='Field Check'!$C$53)*('Field Check'!$C$53&lt;&gt;"")+('Dvd Calendar'!$E$2667:$CZ$2667='Field Check'!$C$54)*('Field Check'!$C$54&lt;&gt;"")+('Dvd Calendar'!$E$2667:$CZ$2667='Field Check'!$C$55)*('Field Check'!$C$55&lt;&gt;"")+('Dvd Calendar'!$E$2667:$CZ$2667='Field Check'!$C$56)*('Field Check'!$C$56&lt;&gt;"")+('Dvd Calendar'!$E$2667:$CZ$2667='Field Check'!$C$57)*('Field Check'!$C$57&lt;&gt;""))*(COUNTIF('Dvd Calendar'!$E$2669:$CZ$2669,'Dvd Calendar'!$E$2662:$CZ$2662)=0)),"")))</f>
        <v/>
      </c>
      <c r="N297" s="77">
        <f>IF(N$259="","",IF($B297="","",IFERROR(SUMIFS('Dvd Calendar'!$E$2670:$CZ$2670,'Dvd Calendar'!$E$2669:$CZ$2669,"&gt;"&amp;N$258,'Dvd Calendar'!$E$2669:$CZ$2669,"&lt;="&amp;N$259)+SUMPRODUCT(('Dvd Calendar'!$E$2662:$CZ$2662&gt;N$258)*('Dvd Calendar'!$E$2662:$CZ$2662&lt;=N$259)*'Dvd Calendar'!$E$2665:$CZ$2665*(('Dvd Calendar'!$E$2667:$CZ$2667='Field Check'!$C$53)*('Field Check'!$C$53&lt;&gt;"")+('Dvd Calendar'!$E$2667:$CZ$2667='Field Check'!$C$54)*('Field Check'!$C$54&lt;&gt;"")+('Dvd Calendar'!$E$2667:$CZ$2667='Field Check'!$C$55)*('Field Check'!$C$55&lt;&gt;"")+('Dvd Calendar'!$E$2667:$CZ$2667='Field Check'!$C$56)*('Field Check'!$C$56&lt;&gt;"")+('Dvd Calendar'!$E$2667:$CZ$2667='Field Check'!$C$57)*('Field Check'!$C$57&lt;&gt;""))*(COUNTIF('Dvd Calendar'!$E$2669:$CZ$2669,'Dvd Calendar'!$E$2662:$CZ$2662)=0)),"")))</f>
        <v/>
      </c>
      <c r="O297" s="77">
        <f>IF(O$259="","",IF($B297="","",IFERROR(SUMIFS('Dvd Calendar'!$E$2670:$CZ$2670,'Dvd Calendar'!$E$2669:$CZ$2669,"&gt;"&amp;O$258,'Dvd Calendar'!$E$2669:$CZ$2669,"&lt;="&amp;O$259)+SUMPRODUCT(('Dvd Calendar'!$E$2662:$CZ$2662&gt;O$258)*('Dvd Calendar'!$E$2662:$CZ$2662&lt;=O$259)*'Dvd Calendar'!$E$2665:$CZ$2665*(('Dvd Calendar'!$E$2667:$CZ$2667='Field Check'!$C$53)*('Field Check'!$C$53&lt;&gt;"")+('Dvd Calendar'!$E$2667:$CZ$2667='Field Check'!$C$54)*('Field Check'!$C$54&lt;&gt;"")+('Dvd Calendar'!$E$2667:$CZ$2667='Field Check'!$C$55)*('Field Check'!$C$55&lt;&gt;"")+('Dvd Calendar'!$E$2667:$CZ$2667='Field Check'!$C$56)*('Field Check'!$C$56&lt;&gt;"")+('Dvd Calendar'!$E$2667:$CZ$2667='Field Check'!$C$57)*('Field Check'!$C$57&lt;&gt;""))*(COUNTIF('Dvd Calendar'!$E$2669:$CZ$2669,'Dvd Calendar'!$E$2662:$CZ$2662)=0)),"")))</f>
        <v/>
      </c>
      <c r="P297" s="77">
        <f>IF(P$259="","",IF($B297="","",IFERROR(SUMIFS('Dvd Calendar'!$E$2670:$CZ$2670,'Dvd Calendar'!$E$2669:$CZ$2669,"&gt;"&amp;P$258,'Dvd Calendar'!$E$2669:$CZ$2669,"&lt;="&amp;P$259)+SUMPRODUCT(('Dvd Calendar'!$E$2662:$CZ$2662&gt;P$258)*('Dvd Calendar'!$E$2662:$CZ$2662&lt;=P$259)*'Dvd Calendar'!$E$2665:$CZ$2665*(('Dvd Calendar'!$E$2667:$CZ$2667='Field Check'!$C$53)*('Field Check'!$C$53&lt;&gt;"")+('Dvd Calendar'!$E$2667:$CZ$2667='Field Check'!$C$54)*('Field Check'!$C$54&lt;&gt;"")+('Dvd Calendar'!$E$2667:$CZ$2667='Field Check'!$C$55)*('Field Check'!$C$55&lt;&gt;"")+('Dvd Calendar'!$E$2667:$CZ$2667='Field Check'!$C$56)*('Field Check'!$C$56&lt;&gt;"")+('Dvd Calendar'!$E$2667:$CZ$2667='Field Check'!$C$57)*('Field Check'!$C$57&lt;&gt;""))*(COUNTIF('Dvd Calendar'!$E$2669:$CZ$2669,'Dvd Calendar'!$E$2662:$CZ$2662)=0)),"")))</f>
        <v/>
      </c>
      <c r="Q297" s="77">
        <f>IF(Q$259="","",IF($B297="","",IFERROR(SUMIFS('Dvd Calendar'!$E$2670:$CZ$2670,'Dvd Calendar'!$E$2669:$CZ$2669,"&gt;"&amp;Q$258,'Dvd Calendar'!$E$2669:$CZ$2669,"&lt;="&amp;Q$259)+SUMPRODUCT(('Dvd Calendar'!$E$2662:$CZ$2662&gt;Q$258)*('Dvd Calendar'!$E$2662:$CZ$2662&lt;=Q$259)*'Dvd Calendar'!$E$2665:$CZ$2665*(('Dvd Calendar'!$E$2667:$CZ$2667='Field Check'!$C$53)*('Field Check'!$C$53&lt;&gt;"")+('Dvd Calendar'!$E$2667:$CZ$2667='Field Check'!$C$54)*('Field Check'!$C$54&lt;&gt;"")+('Dvd Calendar'!$E$2667:$CZ$2667='Field Check'!$C$55)*('Field Check'!$C$55&lt;&gt;"")+('Dvd Calendar'!$E$2667:$CZ$2667='Field Check'!$C$56)*('Field Check'!$C$56&lt;&gt;"")+('Dvd Calendar'!$E$2667:$CZ$2667='Field Check'!$C$57)*('Field Check'!$C$57&lt;&gt;""))*(COUNTIF('Dvd Calendar'!$E$2669:$CZ$2669,'Dvd Calendar'!$E$2662:$CZ$2662)=0)),"")))</f>
        <v/>
      </c>
      <c r="R297" s="77">
        <f>IF(R$259="","",IF($B297="","",IFERROR(SUMIFS('Dvd Calendar'!$E$2670:$CZ$2670,'Dvd Calendar'!$E$2669:$CZ$2669,"&gt;"&amp;R$258,'Dvd Calendar'!$E$2669:$CZ$2669,"&lt;="&amp;R$259)+SUMPRODUCT(('Dvd Calendar'!$E$2662:$CZ$2662&gt;R$258)*('Dvd Calendar'!$E$2662:$CZ$2662&lt;=R$259)*'Dvd Calendar'!$E$2665:$CZ$2665*(('Dvd Calendar'!$E$2667:$CZ$2667='Field Check'!$C$53)*('Field Check'!$C$53&lt;&gt;"")+('Dvd Calendar'!$E$2667:$CZ$2667='Field Check'!$C$54)*('Field Check'!$C$54&lt;&gt;"")+('Dvd Calendar'!$E$2667:$CZ$2667='Field Check'!$C$55)*('Field Check'!$C$55&lt;&gt;"")+('Dvd Calendar'!$E$2667:$CZ$2667='Field Check'!$C$56)*('Field Check'!$C$56&lt;&gt;"")+('Dvd Calendar'!$E$2667:$CZ$2667='Field Check'!$C$57)*('Field Check'!$C$57&lt;&gt;""))*(COUNTIF('Dvd Calendar'!$E$2669:$CZ$2669,'Dvd Calendar'!$E$2662:$CZ$2662)=0)),"")))</f>
        <v/>
      </c>
    </row>
    <row r="298">
      <c r="B298" s="126">
        <f>IF(MXAU!$C$43="","",MXAU!$C$43)</f>
        <v/>
      </c>
      <c r="C298" s="77">
        <f>IF(C$259="","",IF($B298="","",IFERROR(SUMIFS('Dvd Calendar'!$E$2681:$CZ$2681,'Dvd Calendar'!$E$2680:$CZ$2680,"&gt;"&amp;C$258,'Dvd Calendar'!$E$2680:$CZ$2680,"&lt;="&amp;C$259)+SUMPRODUCT(('Dvd Calendar'!$E$2673:$CZ$2673&gt;C$258)*('Dvd Calendar'!$E$2673:$CZ$2673&lt;=C$259)*'Dvd Calendar'!$E$2676:$CZ$2676*(('Dvd Calendar'!$E$2678:$CZ$2678='Field Check'!$C$53)*('Field Check'!$C$53&lt;&gt;"")+('Dvd Calendar'!$E$2678:$CZ$2678='Field Check'!$C$54)*('Field Check'!$C$54&lt;&gt;"")+('Dvd Calendar'!$E$2678:$CZ$2678='Field Check'!$C$55)*('Field Check'!$C$55&lt;&gt;"")+('Dvd Calendar'!$E$2678:$CZ$2678='Field Check'!$C$56)*('Field Check'!$C$56&lt;&gt;"")+('Dvd Calendar'!$E$2678:$CZ$2678='Field Check'!$C$57)*('Field Check'!$C$57&lt;&gt;""))*(COUNTIF('Dvd Calendar'!$E$2680:$CZ$2680,'Dvd Calendar'!$E$2673:$CZ$2673)=0)),"")))</f>
        <v/>
      </c>
      <c r="D298" s="77">
        <f>IF(D$259="","",IF($B298="","",IFERROR(SUMIFS('Dvd Calendar'!$E$2681:$CZ$2681,'Dvd Calendar'!$E$2680:$CZ$2680,"&gt;"&amp;D$258,'Dvd Calendar'!$E$2680:$CZ$2680,"&lt;="&amp;D$259)+SUMPRODUCT(('Dvd Calendar'!$E$2673:$CZ$2673&gt;D$258)*('Dvd Calendar'!$E$2673:$CZ$2673&lt;=D$259)*'Dvd Calendar'!$E$2676:$CZ$2676*(('Dvd Calendar'!$E$2678:$CZ$2678='Field Check'!$C$53)*('Field Check'!$C$53&lt;&gt;"")+('Dvd Calendar'!$E$2678:$CZ$2678='Field Check'!$C$54)*('Field Check'!$C$54&lt;&gt;"")+('Dvd Calendar'!$E$2678:$CZ$2678='Field Check'!$C$55)*('Field Check'!$C$55&lt;&gt;"")+('Dvd Calendar'!$E$2678:$CZ$2678='Field Check'!$C$56)*('Field Check'!$C$56&lt;&gt;"")+('Dvd Calendar'!$E$2678:$CZ$2678='Field Check'!$C$57)*('Field Check'!$C$57&lt;&gt;""))*(COUNTIF('Dvd Calendar'!$E$2680:$CZ$2680,'Dvd Calendar'!$E$2673:$CZ$2673)=0)),"")))</f>
        <v/>
      </c>
      <c r="E298" s="77">
        <f>IF(E$259="","",IF($B298="","",IFERROR(SUMIFS('Dvd Calendar'!$E$2681:$CZ$2681,'Dvd Calendar'!$E$2680:$CZ$2680,"&gt;"&amp;E$258,'Dvd Calendar'!$E$2680:$CZ$2680,"&lt;="&amp;E$259)+SUMPRODUCT(('Dvd Calendar'!$E$2673:$CZ$2673&gt;E$258)*('Dvd Calendar'!$E$2673:$CZ$2673&lt;=E$259)*'Dvd Calendar'!$E$2676:$CZ$2676*(('Dvd Calendar'!$E$2678:$CZ$2678='Field Check'!$C$53)*('Field Check'!$C$53&lt;&gt;"")+('Dvd Calendar'!$E$2678:$CZ$2678='Field Check'!$C$54)*('Field Check'!$C$54&lt;&gt;"")+('Dvd Calendar'!$E$2678:$CZ$2678='Field Check'!$C$55)*('Field Check'!$C$55&lt;&gt;"")+('Dvd Calendar'!$E$2678:$CZ$2678='Field Check'!$C$56)*('Field Check'!$C$56&lt;&gt;"")+('Dvd Calendar'!$E$2678:$CZ$2678='Field Check'!$C$57)*('Field Check'!$C$57&lt;&gt;""))*(COUNTIF('Dvd Calendar'!$E$2680:$CZ$2680,'Dvd Calendar'!$E$2673:$CZ$2673)=0)),"")))</f>
        <v/>
      </c>
      <c r="F298" s="77">
        <f>IF(F$259="","",IF($B298="","",IFERROR(SUMIFS('Dvd Calendar'!$E$2681:$CZ$2681,'Dvd Calendar'!$E$2680:$CZ$2680,"&gt;"&amp;F$258,'Dvd Calendar'!$E$2680:$CZ$2680,"&lt;="&amp;F$259)+SUMPRODUCT(('Dvd Calendar'!$E$2673:$CZ$2673&gt;F$258)*('Dvd Calendar'!$E$2673:$CZ$2673&lt;=F$259)*'Dvd Calendar'!$E$2676:$CZ$2676*(('Dvd Calendar'!$E$2678:$CZ$2678='Field Check'!$C$53)*('Field Check'!$C$53&lt;&gt;"")+('Dvd Calendar'!$E$2678:$CZ$2678='Field Check'!$C$54)*('Field Check'!$C$54&lt;&gt;"")+('Dvd Calendar'!$E$2678:$CZ$2678='Field Check'!$C$55)*('Field Check'!$C$55&lt;&gt;"")+('Dvd Calendar'!$E$2678:$CZ$2678='Field Check'!$C$56)*('Field Check'!$C$56&lt;&gt;"")+('Dvd Calendar'!$E$2678:$CZ$2678='Field Check'!$C$57)*('Field Check'!$C$57&lt;&gt;""))*(COUNTIF('Dvd Calendar'!$E$2680:$CZ$2680,'Dvd Calendar'!$E$2673:$CZ$2673)=0)),"")))</f>
        <v/>
      </c>
      <c r="G298" s="77">
        <f>IF(G$259="","",IF($B298="","",IFERROR(SUMIFS('Dvd Calendar'!$E$2681:$CZ$2681,'Dvd Calendar'!$E$2680:$CZ$2680,"&gt;"&amp;G$258,'Dvd Calendar'!$E$2680:$CZ$2680,"&lt;="&amp;G$259)+SUMPRODUCT(('Dvd Calendar'!$E$2673:$CZ$2673&gt;G$258)*('Dvd Calendar'!$E$2673:$CZ$2673&lt;=G$259)*'Dvd Calendar'!$E$2676:$CZ$2676*(('Dvd Calendar'!$E$2678:$CZ$2678='Field Check'!$C$53)*('Field Check'!$C$53&lt;&gt;"")+('Dvd Calendar'!$E$2678:$CZ$2678='Field Check'!$C$54)*('Field Check'!$C$54&lt;&gt;"")+('Dvd Calendar'!$E$2678:$CZ$2678='Field Check'!$C$55)*('Field Check'!$C$55&lt;&gt;"")+('Dvd Calendar'!$E$2678:$CZ$2678='Field Check'!$C$56)*('Field Check'!$C$56&lt;&gt;"")+('Dvd Calendar'!$E$2678:$CZ$2678='Field Check'!$C$57)*('Field Check'!$C$57&lt;&gt;""))*(COUNTIF('Dvd Calendar'!$E$2680:$CZ$2680,'Dvd Calendar'!$E$2673:$CZ$2673)=0)),"")))</f>
        <v/>
      </c>
      <c r="H298" s="77">
        <f>IF(H$259="","",IF($B298="","",IFERROR(SUMIFS('Dvd Calendar'!$E$2681:$CZ$2681,'Dvd Calendar'!$E$2680:$CZ$2680,"&gt;"&amp;H$258,'Dvd Calendar'!$E$2680:$CZ$2680,"&lt;="&amp;H$259)+SUMPRODUCT(('Dvd Calendar'!$E$2673:$CZ$2673&gt;H$258)*('Dvd Calendar'!$E$2673:$CZ$2673&lt;=H$259)*'Dvd Calendar'!$E$2676:$CZ$2676*(('Dvd Calendar'!$E$2678:$CZ$2678='Field Check'!$C$53)*('Field Check'!$C$53&lt;&gt;"")+('Dvd Calendar'!$E$2678:$CZ$2678='Field Check'!$C$54)*('Field Check'!$C$54&lt;&gt;"")+('Dvd Calendar'!$E$2678:$CZ$2678='Field Check'!$C$55)*('Field Check'!$C$55&lt;&gt;"")+('Dvd Calendar'!$E$2678:$CZ$2678='Field Check'!$C$56)*('Field Check'!$C$56&lt;&gt;"")+('Dvd Calendar'!$E$2678:$CZ$2678='Field Check'!$C$57)*('Field Check'!$C$57&lt;&gt;""))*(COUNTIF('Dvd Calendar'!$E$2680:$CZ$2680,'Dvd Calendar'!$E$2673:$CZ$2673)=0)),"")))</f>
        <v/>
      </c>
      <c r="I298" s="77">
        <f>IF(I$259="","",IF($B298="","",IFERROR(SUMIFS('Dvd Calendar'!$E$2681:$CZ$2681,'Dvd Calendar'!$E$2680:$CZ$2680,"&gt;"&amp;I$258,'Dvd Calendar'!$E$2680:$CZ$2680,"&lt;="&amp;I$259)+SUMPRODUCT(('Dvd Calendar'!$E$2673:$CZ$2673&gt;I$258)*('Dvd Calendar'!$E$2673:$CZ$2673&lt;=I$259)*'Dvd Calendar'!$E$2676:$CZ$2676*(('Dvd Calendar'!$E$2678:$CZ$2678='Field Check'!$C$53)*('Field Check'!$C$53&lt;&gt;"")+('Dvd Calendar'!$E$2678:$CZ$2678='Field Check'!$C$54)*('Field Check'!$C$54&lt;&gt;"")+('Dvd Calendar'!$E$2678:$CZ$2678='Field Check'!$C$55)*('Field Check'!$C$55&lt;&gt;"")+('Dvd Calendar'!$E$2678:$CZ$2678='Field Check'!$C$56)*('Field Check'!$C$56&lt;&gt;"")+('Dvd Calendar'!$E$2678:$CZ$2678='Field Check'!$C$57)*('Field Check'!$C$57&lt;&gt;""))*(COUNTIF('Dvd Calendar'!$E$2680:$CZ$2680,'Dvd Calendar'!$E$2673:$CZ$2673)=0)),"")))</f>
        <v/>
      </c>
      <c r="J298" s="77">
        <f>IF(J$259="","",IF($B298="","",IFERROR(SUMIFS('Dvd Calendar'!$E$2681:$CZ$2681,'Dvd Calendar'!$E$2680:$CZ$2680,"&gt;"&amp;J$258,'Dvd Calendar'!$E$2680:$CZ$2680,"&lt;="&amp;J$259)+SUMPRODUCT(('Dvd Calendar'!$E$2673:$CZ$2673&gt;J$258)*('Dvd Calendar'!$E$2673:$CZ$2673&lt;=J$259)*'Dvd Calendar'!$E$2676:$CZ$2676*(('Dvd Calendar'!$E$2678:$CZ$2678='Field Check'!$C$53)*('Field Check'!$C$53&lt;&gt;"")+('Dvd Calendar'!$E$2678:$CZ$2678='Field Check'!$C$54)*('Field Check'!$C$54&lt;&gt;"")+('Dvd Calendar'!$E$2678:$CZ$2678='Field Check'!$C$55)*('Field Check'!$C$55&lt;&gt;"")+('Dvd Calendar'!$E$2678:$CZ$2678='Field Check'!$C$56)*('Field Check'!$C$56&lt;&gt;"")+('Dvd Calendar'!$E$2678:$CZ$2678='Field Check'!$C$57)*('Field Check'!$C$57&lt;&gt;""))*(COUNTIF('Dvd Calendar'!$E$2680:$CZ$2680,'Dvd Calendar'!$E$2673:$CZ$2673)=0)),"")))</f>
        <v/>
      </c>
      <c r="K298" s="77">
        <f>IF(K$259="","",IF($B298="","",IFERROR(SUMIFS('Dvd Calendar'!$E$2681:$CZ$2681,'Dvd Calendar'!$E$2680:$CZ$2680,"&gt;"&amp;K$258,'Dvd Calendar'!$E$2680:$CZ$2680,"&lt;="&amp;K$259)+SUMPRODUCT(('Dvd Calendar'!$E$2673:$CZ$2673&gt;K$258)*('Dvd Calendar'!$E$2673:$CZ$2673&lt;=K$259)*'Dvd Calendar'!$E$2676:$CZ$2676*(('Dvd Calendar'!$E$2678:$CZ$2678='Field Check'!$C$53)*('Field Check'!$C$53&lt;&gt;"")+('Dvd Calendar'!$E$2678:$CZ$2678='Field Check'!$C$54)*('Field Check'!$C$54&lt;&gt;"")+('Dvd Calendar'!$E$2678:$CZ$2678='Field Check'!$C$55)*('Field Check'!$C$55&lt;&gt;"")+('Dvd Calendar'!$E$2678:$CZ$2678='Field Check'!$C$56)*('Field Check'!$C$56&lt;&gt;"")+('Dvd Calendar'!$E$2678:$CZ$2678='Field Check'!$C$57)*('Field Check'!$C$57&lt;&gt;""))*(COUNTIF('Dvd Calendar'!$E$2680:$CZ$2680,'Dvd Calendar'!$E$2673:$CZ$2673)=0)),"")))</f>
        <v/>
      </c>
      <c r="L298" s="77">
        <f>IF(L$259="","",IF($B298="","",IFERROR(SUMIFS('Dvd Calendar'!$E$2681:$CZ$2681,'Dvd Calendar'!$E$2680:$CZ$2680,"&gt;"&amp;L$258,'Dvd Calendar'!$E$2680:$CZ$2680,"&lt;="&amp;L$259)+SUMPRODUCT(('Dvd Calendar'!$E$2673:$CZ$2673&gt;L$258)*('Dvd Calendar'!$E$2673:$CZ$2673&lt;=L$259)*'Dvd Calendar'!$E$2676:$CZ$2676*(('Dvd Calendar'!$E$2678:$CZ$2678='Field Check'!$C$53)*('Field Check'!$C$53&lt;&gt;"")+('Dvd Calendar'!$E$2678:$CZ$2678='Field Check'!$C$54)*('Field Check'!$C$54&lt;&gt;"")+('Dvd Calendar'!$E$2678:$CZ$2678='Field Check'!$C$55)*('Field Check'!$C$55&lt;&gt;"")+('Dvd Calendar'!$E$2678:$CZ$2678='Field Check'!$C$56)*('Field Check'!$C$56&lt;&gt;"")+('Dvd Calendar'!$E$2678:$CZ$2678='Field Check'!$C$57)*('Field Check'!$C$57&lt;&gt;""))*(COUNTIF('Dvd Calendar'!$E$2680:$CZ$2680,'Dvd Calendar'!$E$2673:$CZ$2673)=0)),"")))</f>
        <v/>
      </c>
      <c r="M298" s="77">
        <f>IF(M$259="","",IF($B298="","",IFERROR(SUMIFS('Dvd Calendar'!$E$2681:$CZ$2681,'Dvd Calendar'!$E$2680:$CZ$2680,"&gt;"&amp;M$258,'Dvd Calendar'!$E$2680:$CZ$2680,"&lt;="&amp;M$259)+SUMPRODUCT(('Dvd Calendar'!$E$2673:$CZ$2673&gt;M$258)*('Dvd Calendar'!$E$2673:$CZ$2673&lt;=M$259)*'Dvd Calendar'!$E$2676:$CZ$2676*(('Dvd Calendar'!$E$2678:$CZ$2678='Field Check'!$C$53)*('Field Check'!$C$53&lt;&gt;"")+('Dvd Calendar'!$E$2678:$CZ$2678='Field Check'!$C$54)*('Field Check'!$C$54&lt;&gt;"")+('Dvd Calendar'!$E$2678:$CZ$2678='Field Check'!$C$55)*('Field Check'!$C$55&lt;&gt;"")+('Dvd Calendar'!$E$2678:$CZ$2678='Field Check'!$C$56)*('Field Check'!$C$56&lt;&gt;"")+('Dvd Calendar'!$E$2678:$CZ$2678='Field Check'!$C$57)*('Field Check'!$C$57&lt;&gt;""))*(COUNTIF('Dvd Calendar'!$E$2680:$CZ$2680,'Dvd Calendar'!$E$2673:$CZ$2673)=0)),"")))</f>
        <v/>
      </c>
      <c r="N298" s="77">
        <f>IF(N$259="","",IF($B298="","",IFERROR(SUMIFS('Dvd Calendar'!$E$2681:$CZ$2681,'Dvd Calendar'!$E$2680:$CZ$2680,"&gt;"&amp;N$258,'Dvd Calendar'!$E$2680:$CZ$2680,"&lt;="&amp;N$259)+SUMPRODUCT(('Dvd Calendar'!$E$2673:$CZ$2673&gt;N$258)*('Dvd Calendar'!$E$2673:$CZ$2673&lt;=N$259)*'Dvd Calendar'!$E$2676:$CZ$2676*(('Dvd Calendar'!$E$2678:$CZ$2678='Field Check'!$C$53)*('Field Check'!$C$53&lt;&gt;"")+('Dvd Calendar'!$E$2678:$CZ$2678='Field Check'!$C$54)*('Field Check'!$C$54&lt;&gt;"")+('Dvd Calendar'!$E$2678:$CZ$2678='Field Check'!$C$55)*('Field Check'!$C$55&lt;&gt;"")+('Dvd Calendar'!$E$2678:$CZ$2678='Field Check'!$C$56)*('Field Check'!$C$56&lt;&gt;"")+('Dvd Calendar'!$E$2678:$CZ$2678='Field Check'!$C$57)*('Field Check'!$C$57&lt;&gt;""))*(COUNTIF('Dvd Calendar'!$E$2680:$CZ$2680,'Dvd Calendar'!$E$2673:$CZ$2673)=0)),"")))</f>
        <v/>
      </c>
      <c r="O298" s="77">
        <f>IF(O$259="","",IF($B298="","",IFERROR(SUMIFS('Dvd Calendar'!$E$2681:$CZ$2681,'Dvd Calendar'!$E$2680:$CZ$2680,"&gt;"&amp;O$258,'Dvd Calendar'!$E$2680:$CZ$2680,"&lt;="&amp;O$259)+SUMPRODUCT(('Dvd Calendar'!$E$2673:$CZ$2673&gt;O$258)*('Dvd Calendar'!$E$2673:$CZ$2673&lt;=O$259)*'Dvd Calendar'!$E$2676:$CZ$2676*(('Dvd Calendar'!$E$2678:$CZ$2678='Field Check'!$C$53)*('Field Check'!$C$53&lt;&gt;"")+('Dvd Calendar'!$E$2678:$CZ$2678='Field Check'!$C$54)*('Field Check'!$C$54&lt;&gt;"")+('Dvd Calendar'!$E$2678:$CZ$2678='Field Check'!$C$55)*('Field Check'!$C$55&lt;&gt;"")+('Dvd Calendar'!$E$2678:$CZ$2678='Field Check'!$C$56)*('Field Check'!$C$56&lt;&gt;"")+('Dvd Calendar'!$E$2678:$CZ$2678='Field Check'!$C$57)*('Field Check'!$C$57&lt;&gt;""))*(COUNTIF('Dvd Calendar'!$E$2680:$CZ$2680,'Dvd Calendar'!$E$2673:$CZ$2673)=0)),"")))</f>
        <v/>
      </c>
      <c r="P298" s="77">
        <f>IF(P$259="","",IF($B298="","",IFERROR(SUMIFS('Dvd Calendar'!$E$2681:$CZ$2681,'Dvd Calendar'!$E$2680:$CZ$2680,"&gt;"&amp;P$258,'Dvd Calendar'!$E$2680:$CZ$2680,"&lt;="&amp;P$259)+SUMPRODUCT(('Dvd Calendar'!$E$2673:$CZ$2673&gt;P$258)*('Dvd Calendar'!$E$2673:$CZ$2673&lt;=P$259)*'Dvd Calendar'!$E$2676:$CZ$2676*(('Dvd Calendar'!$E$2678:$CZ$2678='Field Check'!$C$53)*('Field Check'!$C$53&lt;&gt;"")+('Dvd Calendar'!$E$2678:$CZ$2678='Field Check'!$C$54)*('Field Check'!$C$54&lt;&gt;"")+('Dvd Calendar'!$E$2678:$CZ$2678='Field Check'!$C$55)*('Field Check'!$C$55&lt;&gt;"")+('Dvd Calendar'!$E$2678:$CZ$2678='Field Check'!$C$56)*('Field Check'!$C$56&lt;&gt;"")+('Dvd Calendar'!$E$2678:$CZ$2678='Field Check'!$C$57)*('Field Check'!$C$57&lt;&gt;""))*(COUNTIF('Dvd Calendar'!$E$2680:$CZ$2680,'Dvd Calendar'!$E$2673:$CZ$2673)=0)),"")))</f>
        <v/>
      </c>
      <c r="Q298" s="77">
        <f>IF(Q$259="","",IF($B298="","",IFERROR(SUMIFS('Dvd Calendar'!$E$2681:$CZ$2681,'Dvd Calendar'!$E$2680:$CZ$2680,"&gt;"&amp;Q$258,'Dvd Calendar'!$E$2680:$CZ$2680,"&lt;="&amp;Q$259)+SUMPRODUCT(('Dvd Calendar'!$E$2673:$CZ$2673&gt;Q$258)*('Dvd Calendar'!$E$2673:$CZ$2673&lt;=Q$259)*'Dvd Calendar'!$E$2676:$CZ$2676*(('Dvd Calendar'!$E$2678:$CZ$2678='Field Check'!$C$53)*('Field Check'!$C$53&lt;&gt;"")+('Dvd Calendar'!$E$2678:$CZ$2678='Field Check'!$C$54)*('Field Check'!$C$54&lt;&gt;"")+('Dvd Calendar'!$E$2678:$CZ$2678='Field Check'!$C$55)*('Field Check'!$C$55&lt;&gt;"")+('Dvd Calendar'!$E$2678:$CZ$2678='Field Check'!$C$56)*('Field Check'!$C$56&lt;&gt;"")+('Dvd Calendar'!$E$2678:$CZ$2678='Field Check'!$C$57)*('Field Check'!$C$57&lt;&gt;""))*(COUNTIF('Dvd Calendar'!$E$2680:$CZ$2680,'Dvd Calendar'!$E$2673:$CZ$2673)=0)),"")))</f>
        <v/>
      </c>
      <c r="R298" s="77">
        <f>IF(R$259="","",IF($B298="","",IFERROR(SUMIFS('Dvd Calendar'!$E$2681:$CZ$2681,'Dvd Calendar'!$E$2680:$CZ$2680,"&gt;"&amp;R$258,'Dvd Calendar'!$E$2680:$CZ$2680,"&lt;="&amp;R$259)+SUMPRODUCT(('Dvd Calendar'!$E$2673:$CZ$2673&gt;R$258)*('Dvd Calendar'!$E$2673:$CZ$2673&lt;=R$259)*'Dvd Calendar'!$E$2676:$CZ$2676*(('Dvd Calendar'!$E$2678:$CZ$2678='Field Check'!$C$53)*('Field Check'!$C$53&lt;&gt;"")+('Dvd Calendar'!$E$2678:$CZ$2678='Field Check'!$C$54)*('Field Check'!$C$54&lt;&gt;"")+('Dvd Calendar'!$E$2678:$CZ$2678='Field Check'!$C$55)*('Field Check'!$C$55&lt;&gt;"")+('Dvd Calendar'!$E$2678:$CZ$2678='Field Check'!$C$56)*('Field Check'!$C$56&lt;&gt;"")+('Dvd Calendar'!$E$2678:$CZ$2678='Field Check'!$C$57)*('Field Check'!$C$57&lt;&gt;""))*(COUNTIF('Dvd Calendar'!$E$2680:$CZ$2680,'Dvd Calendar'!$E$2673:$CZ$2673)=0)),"")))</f>
        <v/>
      </c>
    </row>
    <row r="299">
      <c r="B299" s="126">
        <f>IF(MXAU!$C$44="","",MXAU!$C$44)</f>
        <v/>
      </c>
      <c r="C299" s="77">
        <f>IF(C$259="","",IF($B299="","",IFERROR(SUMIFS('Dvd Calendar'!$E$2692:$CZ$2692,'Dvd Calendar'!$E$2691:$CZ$2691,"&gt;"&amp;C$258,'Dvd Calendar'!$E$2691:$CZ$2691,"&lt;="&amp;C$259)+SUMPRODUCT(('Dvd Calendar'!$E$2684:$CZ$2684&gt;C$258)*('Dvd Calendar'!$E$2684:$CZ$2684&lt;=C$259)*'Dvd Calendar'!$E$2687:$CZ$2687*(('Dvd Calendar'!$E$2689:$CZ$2689='Field Check'!$C$53)*('Field Check'!$C$53&lt;&gt;"")+('Dvd Calendar'!$E$2689:$CZ$2689='Field Check'!$C$54)*('Field Check'!$C$54&lt;&gt;"")+('Dvd Calendar'!$E$2689:$CZ$2689='Field Check'!$C$55)*('Field Check'!$C$55&lt;&gt;"")+('Dvd Calendar'!$E$2689:$CZ$2689='Field Check'!$C$56)*('Field Check'!$C$56&lt;&gt;"")+('Dvd Calendar'!$E$2689:$CZ$2689='Field Check'!$C$57)*('Field Check'!$C$57&lt;&gt;""))*(COUNTIF('Dvd Calendar'!$E$2691:$CZ$2691,'Dvd Calendar'!$E$2684:$CZ$2684)=0)),"")))</f>
        <v/>
      </c>
      <c r="D299" s="77">
        <f>IF(D$259="","",IF($B299="","",IFERROR(SUMIFS('Dvd Calendar'!$E$2692:$CZ$2692,'Dvd Calendar'!$E$2691:$CZ$2691,"&gt;"&amp;D$258,'Dvd Calendar'!$E$2691:$CZ$2691,"&lt;="&amp;D$259)+SUMPRODUCT(('Dvd Calendar'!$E$2684:$CZ$2684&gt;D$258)*('Dvd Calendar'!$E$2684:$CZ$2684&lt;=D$259)*'Dvd Calendar'!$E$2687:$CZ$2687*(('Dvd Calendar'!$E$2689:$CZ$2689='Field Check'!$C$53)*('Field Check'!$C$53&lt;&gt;"")+('Dvd Calendar'!$E$2689:$CZ$2689='Field Check'!$C$54)*('Field Check'!$C$54&lt;&gt;"")+('Dvd Calendar'!$E$2689:$CZ$2689='Field Check'!$C$55)*('Field Check'!$C$55&lt;&gt;"")+('Dvd Calendar'!$E$2689:$CZ$2689='Field Check'!$C$56)*('Field Check'!$C$56&lt;&gt;"")+('Dvd Calendar'!$E$2689:$CZ$2689='Field Check'!$C$57)*('Field Check'!$C$57&lt;&gt;""))*(COUNTIF('Dvd Calendar'!$E$2691:$CZ$2691,'Dvd Calendar'!$E$2684:$CZ$2684)=0)),"")))</f>
        <v/>
      </c>
      <c r="E299" s="77">
        <f>IF(E$259="","",IF($B299="","",IFERROR(SUMIFS('Dvd Calendar'!$E$2692:$CZ$2692,'Dvd Calendar'!$E$2691:$CZ$2691,"&gt;"&amp;E$258,'Dvd Calendar'!$E$2691:$CZ$2691,"&lt;="&amp;E$259)+SUMPRODUCT(('Dvd Calendar'!$E$2684:$CZ$2684&gt;E$258)*('Dvd Calendar'!$E$2684:$CZ$2684&lt;=E$259)*'Dvd Calendar'!$E$2687:$CZ$2687*(('Dvd Calendar'!$E$2689:$CZ$2689='Field Check'!$C$53)*('Field Check'!$C$53&lt;&gt;"")+('Dvd Calendar'!$E$2689:$CZ$2689='Field Check'!$C$54)*('Field Check'!$C$54&lt;&gt;"")+('Dvd Calendar'!$E$2689:$CZ$2689='Field Check'!$C$55)*('Field Check'!$C$55&lt;&gt;"")+('Dvd Calendar'!$E$2689:$CZ$2689='Field Check'!$C$56)*('Field Check'!$C$56&lt;&gt;"")+('Dvd Calendar'!$E$2689:$CZ$2689='Field Check'!$C$57)*('Field Check'!$C$57&lt;&gt;""))*(COUNTIF('Dvd Calendar'!$E$2691:$CZ$2691,'Dvd Calendar'!$E$2684:$CZ$2684)=0)),"")))</f>
        <v/>
      </c>
      <c r="F299" s="77">
        <f>IF(F$259="","",IF($B299="","",IFERROR(SUMIFS('Dvd Calendar'!$E$2692:$CZ$2692,'Dvd Calendar'!$E$2691:$CZ$2691,"&gt;"&amp;F$258,'Dvd Calendar'!$E$2691:$CZ$2691,"&lt;="&amp;F$259)+SUMPRODUCT(('Dvd Calendar'!$E$2684:$CZ$2684&gt;F$258)*('Dvd Calendar'!$E$2684:$CZ$2684&lt;=F$259)*'Dvd Calendar'!$E$2687:$CZ$2687*(('Dvd Calendar'!$E$2689:$CZ$2689='Field Check'!$C$53)*('Field Check'!$C$53&lt;&gt;"")+('Dvd Calendar'!$E$2689:$CZ$2689='Field Check'!$C$54)*('Field Check'!$C$54&lt;&gt;"")+('Dvd Calendar'!$E$2689:$CZ$2689='Field Check'!$C$55)*('Field Check'!$C$55&lt;&gt;"")+('Dvd Calendar'!$E$2689:$CZ$2689='Field Check'!$C$56)*('Field Check'!$C$56&lt;&gt;"")+('Dvd Calendar'!$E$2689:$CZ$2689='Field Check'!$C$57)*('Field Check'!$C$57&lt;&gt;""))*(COUNTIF('Dvd Calendar'!$E$2691:$CZ$2691,'Dvd Calendar'!$E$2684:$CZ$2684)=0)),"")))</f>
        <v/>
      </c>
      <c r="G299" s="77">
        <f>IF(G$259="","",IF($B299="","",IFERROR(SUMIFS('Dvd Calendar'!$E$2692:$CZ$2692,'Dvd Calendar'!$E$2691:$CZ$2691,"&gt;"&amp;G$258,'Dvd Calendar'!$E$2691:$CZ$2691,"&lt;="&amp;G$259)+SUMPRODUCT(('Dvd Calendar'!$E$2684:$CZ$2684&gt;G$258)*('Dvd Calendar'!$E$2684:$CZ$2684&lt;=G$259)*'Dvd Calendar'!$E$2687:$CZ$2687*(('Dvd Calendar'!$E$2689:$CZ$2689='Field Check'!$C$53)*('Field Check'!$C$53&lt;&gt;"")+('Dvd Calendar'!$E$2689:$CZ$2689='Field Check'!$C$54)*('Field Check'!$C$54&lt;&gt;"")+('Dvd Calendar'!$E$2689:$CZ$2689='Field Check'!$C$55)*('Field Check'!$C$55&lt;&gt;"")+('Dvd Calendar'!$E$2689:$CZ$2689='Field Check'!$C$56)*('Field Check'!$C$56&lt;&gt;"")+('Dvd Calendar'!$E$2689:$CZ$2689='Field Check'!$C$57)*('Field Check'!$C$57&lt;&gt;""))*(COUNTIF('Dvd Calendar'!$E$2691:$CZ$2691,'Dvd Calendar'!$E$2684:$CZ$2684)=0)),"")))</f>
        <v/>
      </c>
      <c r="H299" s="77">
        <f>IF(H$259="","",IF($B299="","",IFERROR(SUMIFS('Dvd Calendar'!$E$2692:$CZ$2692,'Dvd Calendar'!$E$2691:$CZ$2691,"&gt;"&amp;H$258,'Dvd Calendar'!$E$2691:$CZ$2691,"&lt;="&amp;H$259)+SUMPRODUCT(('Dvd Calendar'!$E$2684:$CZ$2684&gt;H$258)*('Dvd Calendar'!$E$2684:$CZ$2684&lt;=H$259)*'Dvd Calendar'!$E$2687:$CZ$2687*(('Dvd Calendar'!$E$2689:$CZ$2689='Field Check'!$C$53)*('Field Check'!$C$53&lt;&gt;"")+('Dvd Calendar'!$E$2689:$CZ$2689='Field Check'!$C$54)*('Field Check'!$C$54&lt;&gt;"")+('Dvd Calendar'!$E$2689:$CZ$2689='Field Check'!$C$55)*('Field Check'!$C$55&lt;&gt;"")+('Dvd Calendar'!$E$2689:$CZ$2689='Field Check'!$C$56)*('Field Check'!$C$56&lt;&gt;"")+('Dvd Calendar'!$E$2689:$CZ$2689='Field Check'!$C$57)*('Field Check'!$C$57&lt;&gt;""))*(COUNTIF('Dvd Calendar'!$E$2691:$CZ$2691,'Dvd Calendar'!$E$2684:$CZ$2684)=0)),"")))</f>
        <v/>
      </c>
      <c r="I299" s="77">
        <f>IF(I$259="","",IF($B299="","",IFERROR(SUMIFS('Dvd Calendar'!$E$2692:$CZ$2692,'Dvd Calendar'!$E$2691:$CZ$2691,"&gt;"&amp;I$258,'Dvd Calendar'!$E$2691:$CZ$2691,"&lt;="&amp;I$259)+SUMPRODUCT(('Dvd Calendar'!$E$2684:$CZ$2684&gt;I$258)*('Dvd Calendar'!$E$2684:$CZ$2684&lt;=I$259)*'Dvd Calendar'!$E$2687:$CZ$2687*(('Dvd Calendar'!$E$2689:$CZ$2689='Field Check'!$C$53)*('Field Check'!$C$53&lt;&gt;"")+('Dvd Calendar'!$E$2689:$CZ$2689='Field Check'!$C$54)*('Field Check'!$C$54&lt;&gt;"")+('Dvd Calendar'!$E$2689:$CZ$2689='Field Check'!$C$55)*('Field Check'!$C$55&lt;&gt;"")+('Dvd Calendar'!$E$2689:$CZ$2689='Field Check'!$C$56)*('Field Check'!$C$56&lt;&gt;"")+('Dvd Calendar'!$E$2689:$CZ$2689='Field Check'!$C$57)*('Field Check'!$C$57&lt;&gt;""))*(COUNTIF('Dvd Calendar'!$E$2691:$CZ$2691,'Dvd Calendar'!$E$2684:$CZ$2684)=0)),"")))</f>
        <v/>
      </c>
      <c r="J299" s="77">
        <f>IF(J$259="","",IF($B299="","",IFERROR(SUMIFS('Dvd Calendar'!$E$2692:$CZ$2692,'Dvd Calendar'!$E$2691:$CZ$2691,"&gt;"&amp;J$258,'Dvd Calendar'!$E$2691:$CZ$2691,"&lt;="&amp;J$259)+SUMPRODUCT(('Dvd Calendar'!$E$2684:$CZ$2684&gt;J$258)*('Dvd Calendar'!$E$2684:$CZ$2684&lt;=J$259)*'Dvd Calendar'!$E$2687:$CZ$2687*(('Dvd Calendar'!$E$2689:$CZ$2689='Field Check'!$C$53)*('Field Check'!$C$53&lt;&gt;"")+('Dvd Calendar'!$E$2689:$CZ$2689='Field Check'!$C$54)*('Field Check'!$C$54&lt;&gt;"")+('Dvd Calendar'!$E$2689:$CZ$2689='Field Check'!$C$55)*('Field Check'!$C$55&lt;&gt;"")+('Dvd Calendar'!$E$2689:$CZ$2689='Field Check'!$C$56)*('Field Check'!$C$56&lt;&gt;"")+('Dvd Calendar'!$E$2689:$CZ$2689='Field Check'!$C$57)*('Field Check'!$C$57&lt;&gt;""))*(COUNTIF('Dvd Calendar'!$E$2691:$CZ$2691,'Dvd Calendar'!$E$2684:$CZ$2684)=0)),"")))</f>
        <v/>
      </c>
      <c r="K299" s="77">
        <f>IF(K$259="","",IF($B299="","",IFERROR(SUMIFS('Dvd Calendar'!$E$2692:$CZ$2692,'Dvd Calendar'!$E$2691:$CZ$2691,"&gt;"&amp;K$258,'Dvd Calendar'!$E$2691:$CZ$2691,"&lt;="&amp;K$259)+SUMPRODUCT(('Dvd Calendar'!$E$2684:$CZ$2684&gt;K$258)*('Dvd Calendar'!$E$2684:$CZ$2684&lt;=K$259)*'Dvd Calendar'!$E$2687:$CZ$2687*(('Dvd Calendar'!$E$2689:$CZ$2689='Field Check'!$C$53)*('Field Check'!$C$53&lt;&gt;"")+('Dvd Calendar'!$E$2689:$CZ$2689='Field Check'!$C$54)*('Field Check'!$C$54&lt;&gt;"")+('Dvd Calendar'!$E$2689:$CZ$2689='Field Check'!$C$55)*('Field Check'!$C$55&lt;&gt;"")+('Dvd Calendar'!$E$2689:$CZ$2689='Field Check'!$C$56)*('Field Check'!$C$56&lt;&gt;"")+('Dvd Calendar'!$E$2689:$CZ$2689='Field Check'!$C$57)*('Field Check'!$C$57&lt;&gt;""))*(COUNTIF('Dvd Calendar'!$E$2691:$CZ$2691,'Dvd Calendar'!$E$2684:$CZ$2684)=0)),"")))</f>
        <v/>
      </c>
      <c r="L299" s="77">
        <f>IF(L$259="","",IF($B299="","",IFERROR(SUMIFS('Dvd Calendar'!$E$2692:$CZ$2692,'Dvd Calendar'!$E$2691:$CZ$2691,"&gt;"&amp;L$258,'Dvd Calendar'!$E$2691:$CZ$2691,"&lt;="&amp;L$259)+SUMPRODUCT(('Dvd Calendar'!$E$2684:$CZ$2684&gt;L$258)*('Dvd Calendar'!$E$2684:$CZ$2684&lt;=L$259)*'Dvd Calendar'!$E$2687:$CZ$2687*(('Dvd Calendar'!$E$2689:$CZ$2689='Field Check'!$C$53)*('Field Check'!$C$53&lt;&gt;"")+('Dvd Calendar'!$E$2689:$CZ$2689='Field Check'!$C$54)*('Field Check'!$C$54&lt;&gt;"")+('Dvd Calendar'!$E$2689:$CZ$2689='Field Check'!$C$55)*('Field Check'!$C$55&lt;&gt;"")+('Dvd Calendar'!$E$2689:$CZ$2689='Field Check'!$C$56)*('Field Check'!$C$56&lt;&gt;"")+('Dvd Calendar'!$E$2689:$CZ$2689='Field Check'!$C$57)*('Field Check'!$C$57&lt;&gt;""))*(COUNTIF('Dvd Calendar'!$E$2691:$CZ$2691,'Dvd Calendar'!$E$2684:$CZ$2684)=0)),"")))</f>
        <v/>
      </c>
      <c r="M299" s="77">
        <f>IF(M$259="","",IF($B299="","",IFERROR(SUMIFS('Dvd Calendar'!$E$2692:$CZ$2692,'Dvd Calendar'!$E$2691:$CZ$2691,"&gt;"&amp;M$258,'Dvd Calendar'!$E$2691:$CZ$2691,"&lt;="&amp;M$259)+SUMPRODUCT(('Dvd Calendar'!$E$2684:$CZ$2684&gt;M$258)*('Dvd Calendar'!$E$2684:$CZ$2684&lt;=M$259)*'Dvd Calendar'!$E$2687:$CZ$2687*(('Dvd Calendar'!$E$2689:$CZ$2689='Field Check'!$C$53)*('Field Check'!$C$53&lt;&gt;"")+('Dvd Calendar'!$E$2689:$CZ$2689='Field Check'!$C$54)*('Field Check'!$C$54&lt;&gt;"")+('Dvd Calendar'!$E$2689:$CZ$2689='Field Check'!$C$55)*('Field Check'!$C$55&lt;&gt;"")+('Dvd Calendar'!$E$2689:$CZ$2689='Field Check'!$C$56)*('Field Check'!$C$56&lt;&gt;"")+('Dvd Calendar'!$E$2689:$CZ$2689='Field Check'!$C$57)*('Field Check'!$C$57&lt;&gt;""))*(COUNTIF('Dvd Calendar'!$E$2691:$CZ$2691,'Dvd Calendar'!$E$2684:$CZ$2684)=0)),"")))</f>
        <v/>
      </c>
      <c r="N299" s="77">
        <f>IF(N$259="","",IF($B299="","",IFERROR(SUMIFS('Dvd Calendar'!$E$2692:$CZ$2692,'Dvd Calendar'!$E$2691:$CZ$2691,"&gt;"&amp;N$258,'Dvd Calendar'!$E$2691:$CZ$2691,"&lt;="&amp;N$259)+SUMPRODUCT(('Dvd Calendar'!$E$2684:$CZ$2684&gt;N$258)*('Dvd Calendar'!$E$2684:$CZ$2684&lt;=N$259)*'Dvd Calendar'!$E$2687:$CZ$2687*(('Dvd Calendar'!$E$2689:$CZ$2689='Field Check'!$C$53)*('Field Check'!$C$53&lt;&gt;"")+('Dvd Calendar'!$E$2689:$CZ$2689='Field Check'!$C$54)*('Field Check'!$C$54&lt;&gt;"")+('Dvd Calendar'!$E$2689:$CZ$2689='Field Check'!$C$55)*('Field Check'!$C$55&lt;&gt;"")+('Dvd Calendar'!$E$2689:$CZ$2689='Field Check'!$C$56)*('Field Check'!$C$56&lt;&gt;"")+('Dvd Calendar'!$E$2689:$CZ$2689='Field Check'!$C$57)*('Field Check'!$C$57&lt;&gt;""))*(COUNTIF('Dvd Calendar'!$E$2691:$CZ$2691,'Dvd Calendar'!$E$2684:$CZ$2684)=0)),"")))</f>
        <v/>
      </c>
      <c r="O299" s="77">
        <f>IF(O$259="","",IF($B299="","",IFERROR(SUMIFS('Dvd Calendar'!$E$2692:$CZ$2692,'Dvd Calendar'!$E$2691:$CZ$2691,"&gt;"&amp;O$258,'Dvd Calendar'!$E$2691:$CZ$2691,"&lt;="&amp;O$259)+SUMPRODUCT(('Dvd Calendar'!$E$2684:$CZ$2684&gt;O$258)*('Dvd Calendar'!$E$2684:$CZ$2684&lt;=O$259)*'Dvd Calendar'!$E$2687:$CZ$2687*(('Dvd Calendar'!$E$2689:$CZ$2689='Field Check'!$C$53)*('Field Check'!$C$53&lt;&gt;"")+('Dvd Calendar'!$E$2689:$CZ$2689='Field Check'!$C$54)*('Field Check'!$C$54&lt;&gt;"")+('Dvd Calendar'!$E$2689:$CZ$2689='Field Check'!$C$55)*('Field Check'!$C$55&lt;&gt;"")+('Dvd Calendar'!$E$2689:$CZ$2689='Field Check'!$C$56)*('Field Check'!$C$56&lt;&gt;"")+('Dvd Calendar'!$E$2689:$CZ$2689='Field Check'!$C$57)*('Field Check'!$C$57&lt;&gt;""))*(COUNTIF('Dvd Calendar'!$E$2691:$CZ$2691,'Dvd Calendar'!$E$2684:$CZ$2684)=0)),"")))</f>
        <v/>
      </c>
      <c r="P299" s="77">
        <f>IF(P$259="","",IF($B299="","",IFERROR(SUMIFS('Dvd Calendar'!$E$2692:$CZ$2692,'Dvd Calendar'!$E$2691:$CZ$2691,"&gt;"&amp;P$258,'Dvd Calendar'!$E$2691:$CZ$2691,"&lt;="&amp;P$259)+SUMPRODUCT(('Dvd Calendar'!$E$2684:$CZ$2684&gt;P$258)*('Dvd Calendar'!$E$2684:$CZ$2684&lt;=P$259)*'Dvd Calendar'!$E$2687:$CZ$2687*(('Dvd Calendar'!$E$2689:$CZ$2689='Field Check'!$C$53)*('Field Check'!$C$53&lt;&gt;"")+('Dvd Calendar'!$E$2689:$CZ$2689='Field Check'!$C$54)*('Field Check'!$C$54&lt;&gt;"")+('Dvd Calendar'!$E$2689:$CZ$2689='Field Check'!$C$55)*('Field Check'!$C$55&lt;&gt;"")+('Dvd Calendar'!$E$2689:$CZ$2689='Field Check'!$C$56)*('Field Check'!$C$56&lt;&gt;"")+('Dvd Calendar'!$E$2689:$CZ$2689='Field Check'!$C$57)*('Field Check'!$C$57&lt;&gt;""))*(COUNTIF('Dvd Calendar'!$E$2691:$CZ$2691,'Dvd Calendar'!$E$2684:$CZ$2684)=0)),"")))</f>
        <v/>
      </c>
      <c r="Q299" s="77">
        <f>IF(Q$259="","",IF($B299="","",IFERROR(SUMIFS('Dvd Calendar'!$E$2692:$CZ$2692,'Dvd Calendar'!$E$2691:$CZ$2691,"&gt;"&amp;Q$258,'Dvd Calendar'!$E$2691:$CZ$2691,"&lt;="&amp;Q$259)+SUMPRODUCT(('Dvd Calendar'!$E$2684:$CZ$2684&gt;Q$258)*('Dvd Calendar'!$E$2684:$CZ$2684&lt;=Q$259)*'Dvd Calendar'!$E$2687:$CZ$2687*(('Dvd Calendar'!$E$2689:$CZ$2689='Field Check'!$C$53)*('Field Check'!$C$53&lt;&gt;"")+('Dvd Calendar'!$E$2689:$CZ$2689='Field Check'!$C$54)*('Field Check'!$C$54&lt;&gt;"")+('Dvd Calendar'!$E$2689:$CZ$2689='Field Check'!$C$55)*('Field Check'!$C$55&lt;&gt;"")+('Dvd Calendar'!$E$2689:$CZ$2689='Field Check'!$C$56)*('Field Check'!$C$56&lt;&gt;"")+('Dvd Calendar'!$E$2689:$CZ$2689='Field Check'!$C$57)*('Field Check'!$C$57&lt;&gt;""))*(COUNTIF('Dvd Calendar'!$E$2691:$CZ$2691,'Dvd Calendar'!$E$2684:$CZ$2684)=0)),"")))</f>
        <v/>
      </c>
      <c r="R299" s="77">
        <f>IF(R$259="","",IF($B299="","",IFERROR(SUMIFS('Dvd Calendar'!$E$2692:$CZ$2692,'Dvd Calendar'!$E$2691:$CZ$2691,"&gt;"&amp;R$258,'Dvd Calendar'!$E$2691:$CZ$2691,"&lt;="&amp;R$259)+SUMPRODUCT(('Dvd Calendar'!$E$2684:$CZ$2684&gt;R$258)*('Dvd Calendar'!$E$2684:$CZ$2684&lt;=R$259)*'Dvd Calendar'!$E$2687:$CZ$2687*(('Dvd Calendar'!$E$2689:$CZ$2689='Field Check'!$C$53)*('Field Check'!$C$53&lt;&gt;"")+('Dvd Calendar'!$E$2689:$CZ$2689='Field Check'!$C$54)*('Field Check'!$C$54&lt;&gt;"")+('Dvd Calendar'!$E$2689:$CZ$2689='Field Check'!$C$55)*('Field Check'!$C$55&lt;&gt;"")+('Dvd Calendar'!$E$2689:$CZ$2689='Field Check'!$C$56)*('Field Check'!$C$56&lt;&gt;"")+('Dvd Calendar'!$E$2689:$CZ$2689='Field Check'!$C$57)*('Field Check'!$C$57&lt;&gt;""))*(COUNTIF('Dvd Calendar'!$E$2691:$CZ$2691,'Dvd Calendar'!$E$2684:$CZ$2684)=0)),"")))</f>
        <v/>
      </c>
    </row>
    <row r="300">
      <c r="B300" s="126">
        <f>IF(MXAU!$C$45="","",MXAU!$C$45)</f>
        <v/>
      </c>
      <c r="C300" s="77">
        <f>IF(C$259="","",IF($B300="","",IFERROR(SUMIFS('Dvd Calendar'!$E$2703:$CZ$2703,'Dvd Calendar'!$E$2702:$CZ$2702,"&gt;"&amp;C$258,'Dvd Calendar'!$E$2702:$CZ$2702,"&lt;="&amp;C$259)+SUMPRODUCT(('Dvd Calendar'!$E$2695:$CZ$2695&gt;C$258)*('Dvd Calendar'!$E$2695:$CZ$2695&lt;=C$259)*'Dvd Calendar'!$E$2698:$CZ$2698*(('Dvd Calendar'!$E$2700:$CZ$2700='Field Check'!$C$53)*('Field Check'!$C$53&lt;&gt;"")+('Dvd Calendar'!$E$2700:$CZ$2700='Field Check'!$C$54)*('Field Check'!$C$54&lt;&gt;"")+('Dvd Calendar'!$E$2700:$CZ$2700='Field Check'!$C$55)*('Field Check'!$C$55&lt;&gt;"")+('Dvd Calendar'!$E$2700:$CZ$2700='Field Check'!$C$56)*('Field Check'!$C$56&lt;&gt;"")+('Dvd Calendar'!$E$2700:$CZ$2700='Field Check'!$C$57)*('Field Check'!$C$57&lt;&gt;""))*(COUNTIF('Dvd Calendar'!$E$2702:$CZ$2702,'Dvd Calendar'!$E$2695:$CZ$2695)=0)),"")))</f>
        <v/>
      </c>
      <c r="D300" s="77">
        <f>IF(D$259="","",IF($B300="","",IFERROR(SUMIFS('Dvd Calendar'!$E$2703:$CZ$2703,'Dvd Calendar'!$E$2702:$CZ$2702,"&gt;"&amp;D$258,'Dvd Calendar'!$E$2702:$CZ$2702,"&lt;="&amp;D$259)+SUMPRODUCT(('Dvd Calendar'!$E$2695:$CZ$2695&gt;D$258)*('Dvd Calendar'!$E$2695:$CZ$2695&lt;=D$259)*'Dvd Calendar'!$E$2698:$CZ$2698*(('Dvd Calendar'!$E$2700:$CZ$2700='Field Check'!$C$53)*('Field Check'!$C$53&lt;&gt;"")+('Dvd Calendar'!$E$2700:$CZ$2700='Field Check'!$C$54)*('Field Check'!$C$54&lt;&gt;"")+('Dvd Calendar'!$E$2700:$CZ$2700='Field Check'!$C$55)*('Field Check'!$C$55&lt;&gt;"")+('Dvd Calendar'!$E$2700:$CZ$2700='Field Check'!$C$56)*('Field Check'!$C$56&lt;&gt;"")+('Dvd Calendar'!$E$2700:$CZ$2700='Field Check'!$C$57)*('Field Check'!$C$57&lt;&gt;""))*(COUNTIF('Dvd Calendar'!$E$2702:$CZ$2702,'Dvd Calendar'!$E$2695:$CZ$2695)=0)),"")))</f>
        <v/>
      </c>
      <c r="E300" s="77">
        <f>IF(E$259="","",IF($B300="","",IFERROR(SUMIFS('Dvd Calendar'!$E$2703:$CZ$2703,'Dvd Calendar'!$E$2702:$CZ$2702,"&gt;"&amp;E$258,'Dvd Calendar'!$E$2702:$CZ$2702,"&lt;="&amp;E$259)+SUMPRODUCT(('Dvd Calendar'!$E$2695:$CZ$2695&gt;E$258)*('Dvd Calendar'!$E$2695:$CZ$2695&lt;=E$259)*'Dvd Calendar'!$E$2698:$CZ$2698*(('Dvd Calendar'!$E$2700:$CZ$2700='Field Check'!$C$53)*('Field Check'!$C$53&lt;&gt;"")+('Dvd Calendar'!$E$2700:$CZ$2700='Field Check'!$C$54)*('Field Check'!$C$54&lt;&gt;"")+('Dvd Calendar'!$E$2700:$CZ$2700='Field Check'!$C$55)*('Field Check'!$C$55&lt;&gt;"")+('Dvd Calendar'!$E$2700:$CZ$2700='Field Check'!$C$56)*('Field Check'!$C$56&lt;&gt;"")+('Dvd Calendar'!$E$2700:$CZ$2700='Field Check'!$C$57)*('Field Check'!$C$57&lt;&gt;""))*(COUNTIF('Dvd Calendar'!$E$2702:$CZ$2702,'Dvd Calendar'!$E$2695:$CZ$2695)=0)),"")))</f>
        <v/>
      </c>
      <c r="F300" s="77">
        <f>IF(F$259="","",IF($B300="","",IFERROR(SUMIFS('Dvd Calendar'!$E$2703:$CZ$2703,'Dvd Calendar'!$E$2702:$CZ$2702,"&gt;"&amp;F$258,'Dvd Calendar'!$E$2702:$CZ$2702,"&lt;="&amp;F$259)+SUMPRODUCT(('Dvd Calendar'!$E$2695:$CZ$2695&gt;F$258)*('Dvd Calendar'!$E$2695:$CZ$2695&lt;=F$259)*'Dvd Calendar'!$E$2698:$CZ$2698*(('Dvd Calendar'!$E$2700:$CZ$2700='Field Check'!$C$53)*('Field Check'!$C$53&lt;&gt;"")+('Dvd Calendar'!$E$2700:$CZ$2700='Field Check'!$C$54)*('Field Check'!$C$54&lt;&gt;"")+('Dvd Calendar'!$E$2700:$CZ$2700='Field Check'!$C$55)*('Field Check'!$C$55&lt;&gt;"")+('Dvd Calendar'!$E$2700:$CZ$2700='Field Check'!$C$56)*('Field Check'!$C$56&lt;&gt;"")+('Dvd Calendar'!$E$2700:$CZ$2700='Field Check'!$C$57)*('Field Check'!$C$57&lt;&gt;""))*(COUNTIF('Dvd Calendar'!$E$2702:$CZ$2702,'Dvd Calendar'!$E$2695:$CZ$2695)=0)),"")))</f>
        <v/>
      </c>
      <c r="G300" s="77">
        <f>IF(G$259="","",IF($B300="","",IFERROR(SUMIFS('Dvd Calendar'!$E$2703:$CZ$2703,'Dvd Calendar'!$E$2702:$CZ$2702,"&gt;"&amp;G$258,'Dvd Calendar'!$E$2702:$CZ$2702,"&lt;="&amp;G$259)+SUMPRODUCT(('Dvd Calendar'!$E$2695:$CZ$2695&gt;G$258)*('Dvd Calendar'!$E$2695:$CZ$2695&lt;=G$259)*'Dvd Calendar'!$E$2698:$CZ$2698*(('Dvd Calendar'!$E$2700:$CZ$2700='Field Check'!$C$53)*('Field Check'!$C$53&lt;&gt;"")+('Dvd Calendar'!$E$2700:$CZ$2700='Field Check'!$C$54)*('Field Check'!$C$54&lt;&gt;"")+('Dvd Calendar'!$E$2700:$CZ$2700='Field Check'!$C$55)*('Field Check'!$C$55&lt;&gt;"")+('Dvd Calendar'!$E$2700:$CZ$2700='Field Check'!$C$56)*('Field Check'!$C$56&lt;&gt;"")+('Dvd Calendar'!$E$2700:$CZ$2700='Field Check'!$C$57)*('Field Check'!$C$57&lt;&gt;""))*(COUNTIF('Dvd Calendar'!$E$2702:$CZ$2702,'Dvd Calendar'!$E$2695:$CZ$2695)=0)),"")))</f>
        <v/>
      </c>
      <c r="H300" s="77">
        <f>IF(H$259="","",IF($B300="","",IFERROR(SUMIFS('Dvd Calendar'!$E$2703:$CZ$2703,'Dvd Calendar'!$E$2702:$CZ$2702,"&gt;"&amp;H$258,'Dvd Calendar'!$E$2702:$CZ$2702,"&lt;="&amp;H$259)+SUMPRODUCT(('Dvd Calendar'!$E$2695:$CZ$2695&gt;H$258)*('Dvd Calendar'!$E$2695:$CZ$2695&lt;=H$259)*'Dvd Calendar'!$E$2698:$CZ$2698*(('Dvd Calendar'!$E$2700:$CZ$2700='Field Check'!$C$53)*('Field Check'!$C$53&lt;&gt;"")+('Dvd Calendar'!$E$2700:$CZ$2700='Field Check'!$C$54)*('Field Check'!$C$54&lt;&gt;"")+('Dvd Calendar'!$E$2700:$CZ$2700='Field Check'!$C$55)*('Field Check'!$C$55&lt;&gt;"")+('Dvd Calendar'!$E$2700:$CZ$2700='Field Check'!$C$56)*('Field Check'!$C$56&lt;&gt;"")+('Dvd Calendar'!$E$2700:$CZ$2700='Field Check'!$C$57)*('Field Check'!$C$57&lt;&gt;""))*(COUNTIF('Dvd Calendar'!$E$2702:$CZ$2702,'Dvd Calendar'!$E$2695:$CZ$2695)=0)),"")))</f>
        <v/>
      </c>
      <c r="I300" s="77">
        <f>IF(I$259="","",IF($B300="","",IFERROR(SUMIFS('Dvd Calendar'!$E$2703:$CZ$2703,'Dvd Calendar'!$E$2702:$CZ$2702,"&gt;"&amp;I$258,'Dvd Calendar'!$E$2702:$CZ$2702,"&lt;="&amp;I$259)+SUMPRODUCT(('Dvd Calendar'!$E$2695:$CZ$2695&gt;I$258)*('Dvd Calendar'!$E$2695:$CZ$2695&lt;=I$259)*'Dvd Calendar'!$E$2698:$CZ$2698*(('Dvd Calendar'!$E$2700:$CZ$2700='Field Check'!$C$53)*('Field Check'!$C$53&lt;&gt;"")+('Dvd Calendar'!$E$2700:$CZ$2700='Field Check'!$C$54)*('Field Check'!$C$54&lt;&gt;"")+('Dvd Calendar'!$E$2700:$CZ$2700='Field Check'!$C$55)*('Field Check'!$C$55&lt;&gt;"")+('Dvd Calendar'!$E$2700:$CZ$2700='Field Check'!$C$56)*('Field Check'!$C$56&lt;&gt;"")+('Dvd Calendar'!$E$2700:$CZ$2700='Field Check'!$C$57)*('Field Check'!$C$57&lt;&gt;""))*(COUNTIF('Dvd Calendar'!$E$2702:$CZ$2702,'Dvd Calendar'!$E$2695:$CZ$2695)=0)),"")))</f>
        <v/>
      </c>
      <c r="J300" s="77">
        <f>IF(J$259="","",IF($B300="","",IFERROR(SUMIFS('Dvd Calendar'!$E$2703:$CZ$2703,'Dvd Calendar'!$E$2702:$CZ$2702,"&gt;"&amp;J$258,'Dvd Calendar'!$E$2702:$CZ$2702,"&lt;="&amp;J$259)+SUMPRODUCT(('Dvd Calendar'!$E$2695:$CZ$2695&gt;J$258)*('Dvd Calendar'!$E$2695:$CZ$2695&lt;=J$259)*'Dvd Calendar'!$E$2698:$CZ$2698*(('Dvd Calendar'!$E$2700:$CZ$2700='Field Check'!$C$53)*('Field Check'!$C$53&lt;&gt;"")+('Dvd Calendar'!$E$2700:$CZ$2700='Field Check'!$C$54)*('Field Check'!$C$54&lt;&gt;"")+('Dvd Calendar'!$E$2700:$CZ$2700='Field Check'!$C$55)*('Field Check'!$C$55&lt;&gt;"")+('Dvd Calendar'!$E$2700:$CZ$2700='Field Check'!$C$56)*('Field Check'!$C$56&lt;&gt;"")+('Dvd Calendar'!$E$2700:$CZ$2700='Field Check'!$C$57)*('Field Check'!$C$57&lt;&gt;""))*(COUNTIF('Dvd Calendar'!$E$2702:$CZ$2702,'Dvd Calendar'!$E$2695:$CZ$2695)=0)),"")))</f>
        <v/>
      </c>
      <c r="K300" s="77">
        <f>IF(K$259="","",IF($B300="","",IFERROR(SUMIFS('Dvd Calendar'!$E$2703:$CZ$2703,'Dvd Calendar'!$E$2702:$CZ$2702,"&gt;"&amp;K$258,'Dvd Calendar'!$E$2702:$CZ$2702,"&lt;="&amp;K$259)+SUMPRODUCT(('Dvd Calendar'!$E$2695:$CZ$2695&gt;K$258)*('Dvd Calendar'!$E$2695:$CZ$2695&lt;=K$259)*'Dvd Calendar'!$E$2698:$CZ$2698*(('Dvd Calendar'!$E$2700:$CZ$2700='Field Check'!$C$53)*('Field Check'!$C$53&lt;&gt;"")+('Dvd Calendar'!$E$2700:$CZ$2700='Field Check'!$C$54)*('Field Check'!$C$54&lt;&gt;"")+('Dvd Calendar'!$E$2700:$CZ$2700='Field Check'!$C$55)*('Field Check'!$C$55&lt;&gt;"")+('Dvd Calendar'!$E$2700:$CZ$2700='Field Check'!$C$56)*('Field Check'!$C$56&lt;&gt;"")+('Dvd Calendar'!$E$2700:$CZ$2700='Field Check'!$C$57)*('Field Check'!$C$57&lt;&gt;""))*(COUNTIF('Dvd Calendar'!$E$2702:$CZ$2702,'Dvd Calendar'!$E$2695:$CZ$2695)=0)),"")))</f>
        <v/>
      </c>
      <c r="L300" s="77">
        <f>IF(L$259="","",IF($B300="","",IFERROR(SUMIFS('Dvd Calendar'!$E$2703:$CZ$2703,'Dvd Calendar'!$E$2702:$CZ$2702,"&gt;"&amp;L$258,'Dvd Calendar'!$E$2702:$CZ$2702,"&lt;="&amp;L$259)+SUMPRODUCT(('Dvd Calendar'!$E$2695:$CZ$2695&gt;L$258)*('Dvd Calendar'!$E$2695:$CZ$2695&lt;=L$259)*'Dvd Calendar'!$E$2698:$CZ$2698*(('Dvd Calendar'!$E$2700:$CZ$2700='Field Check'!$C$53)*('Field Check'!$C$53&lt;&gt;"")+('Dvd Calendar'!$E$2700:$CZ$2700='Field Check'!$C$54)*('Field Check'!$C$54&lt;&gt;"")+('Dvd Calendar'!$E$2700:$CZ$2700='Field Check'!$C$55)*('Field Check'!$C$55&lt;&gt;"")+('Dvd Calendar'!$E$2700:$CZ$2700='Field Check'!$C$56)*('Field Check'!$C$56&lt;&gt;"")+('Dvd Calendar'!$E$2700:$CZ$2700='Field Check'!$C$57)*('Field Check'!$C$57&lt;&gt;""))*(COUNTIF('Dvd Calendar'!$E$2702:$CZ$2702,'Dvd Calendar'!$E$2695:$CZ$2695)=0)),"")))</f>
        <v/>
      </c>
      <c r="M300" s="77">
        <f>IF(M$259="","",IF($B300="","",IFERROR(SUMIFS('Dvd Calendar'!$E$2703:$CZ$2703,'Dvd Calendar'!$E$2702:$CZ$2702,"&gt;"&amp;M$258,'Dvd Calendar'!$E$2702:$CZ$2702,"&lt;="&amp;M$259)+SUMPRODUCT(('Dvd Calendar'!$E$2695:$CZ$2695&gt;M$258)*('Dvd Calendar'!$E$2695:$CZ$2695&lt;=M$259)*'Dvd Calendar'!$E$2698:$CZ$2698*(('Dvd Calendar'!$E$2700:$CZ$2700='Field Check'!$C$53)*('Field Check'!$C$53&lt;&gt;"")+('Dvd Calendar'!$E$2700:$CZ$2700='Field Check'!$C$54)*('Field Check'!$C$54&lt;&gt;"")+('Dvd Calendar'!$E$2700:$CZ$2700='Field Check'!$C$55)*('Field Check'!$C$55&lt;&gt;"")+('Dvd Calendar'!$E$2700:$CZ$2700='Field Check'!$C$56)*('Field Check'!$C$56&lt;&gt;"")+('Dvd Calendar'!$E$2700:$CZ$2700='Field Check'!$C$57)*('Field Check'!$C$57&lt;&gt;""))*(COUNTIF('Dvd Calendar'!$E$2702:$CZ$2702,'Dvd Calendar'!$E$2695:$CZ$2695)=0)),"")))</f>
        <v/>
      </c>
      <c r="N300" s="77">
        <f>IF(N$259="","",IF($B300="","",IFERROR(SUMIFS('Dvd Calendar'!$E$2703:$CZ$2703,'Dvd Calendar'!$E$2702:$CZ$2702,"&gt;"&amp;N$258,'Dvd Calendar'!$E$2702:$CZ$2702,"&lt;="&amp;N$259)+SUMPRODUCT(('Dvd Calendar'!$E$2695:$CZ$2695&gt;N$258)*('Dvd Calendar'!$E$2695:$CZ$2695&lt;=N$259)*'Dvd Calendar'!$E$2698:$CZ$2698*(('Dvd Calendar'!$E$2700:$CZ$2700='Field Check'!$C$53)*('Field Check'!$C$53&lt;&gt;"")+('Dvd Calendar'!$E$2700:$CZ$2700='Field Check'!$C$54)*('Field Check'!$C$54&lt;&gt;"")+('Dvd Calendar'!$E$2700:$CZ$2700='Field Check'!$C$55)*('Field Check'!$C$55&lt;&gt;"")+('Dvd Calendar'!$E$2700:$CZ$2700='Field Check'!$C$56)*('Field Check'!$C$56&lt;&gt;"")+('Dvd Calendar'!$E$2700:$CZ$2700='Field Check'!$C$57)*('Field Check'!$C$57&lt;&gt;""))*(COUNTIF('Dvd Calendar'!$E$2702:$CZ$2702,'Dvd Calendar'!$E$2695:$CZ$2695)=0)),"")))</f>
        <v/>
      </c>
      <c r="O300" s="77">
        <f>IF(O$259="","",IF($B300="","",IFERROR(SUMIFS('Dvd Calendar'!$E$2703:$CZ$2703,'Dvd Calendar'!$E$2702:$CZ$2702,"&gt;"&amp;O$258,'Dvd Calendar'!$E$2702:$CZ$2702,"&lt;="&amp;O$259)+SUMPRODUCT(('Dvd Calendar'!$E$2695:$CZ$2695&gt;O$258)*('Dvd Calendar'!$E$2695:$CZ$2695&lt;=O$259)*'Dvd Calendar'!$E$2698:$CZ$2698*(('Dvd Calendar'!$E$2700:$CZ$2700='Field Check'!$C$53)*('Field Check'!$C$53&lt;&gt;"")+('Dvd Calendar'!$E$2700:$CZ$2700='Field Check'!$C$54)*('Field Check'!$C$54&lt;&gt;"")+('Dvd Calendar'!$E$2700:$CZ$2700='Field Check'!$C$55)*('Field Check'!$C$55&lt;&gt;"")+('Dvd Calendar'!$E$2700:$CZ$2700='Field Check'!$C$56)*('Field Check'!$C$56&lt;&gt;"")+('Dvd Calendar'!$E$2700:$CZ$2700='Field Check'!$C$57)*('Field Check'!$C$57&lt;&gt;""))*(COUNTIF('Dvd Calendar'!$E$2702:$CZ$2702,'Dvd Calendar'!$E$2695:$CZ$2695)=0)),"")))</f>
        <v/>
      </c>
      <c r="P300" s="77">
        <f>IF(P$259="","",IF($B300="","",IFERROR(SUMIFS('Dvd Calendar'!$E$2703:$CZ$2703,'Dvd Calendar'!$E$2702:$CZ$2702,"&gt;"&amp;P$258,'Dvd Calendar'!$E$2702:$CZ$2702,"&lt;="&amp;P$259)+SUMPRODUCT(('Dvd Calendar'!$E$2695:$CZ$2695&gt;P$258)*('Dvd Calendar'!$E$2695:$CZ$2695&lt;=P$259)*'Dvd Calendar'!$E$2698:$CZ$2698*(('Dvd Calendar'!$E$2700:$CZ$2700='Field Check'!$C$53)*('Field Check'!$C$53&lt;&gt;"")+('Dvd Calendar'!$E$2700:$CZ$2700='Field Check'!$C$54)*('Field Check'!$C$54&lt;&gt;"")+('Dvd Calendar'!$E$2700:$CZ$2700='Field Check'!$C$55)*('Field Check'!$C$55&lt;&gt;"")+('Dvd Calendar'!$E$2700:$CZ$2700='Field Check'!$C$56)*('Field Check'!$C$56&lt;&gt;"")+('Dvd Calendar'!$E$2700:$CZ$2700='Field Check'!$C$57)*('Field Check'!$C$57&lt;&gt;""))*(COUNTIF('Dvd Calendar'!$E$2702:$CZ$2702,'Dvd Calendar'!$E$2695:$CZ$2695)=0)),"")))</f>
        <v/>
      </c>
      <c r="Q300" s="77">
        <f>IF(Q$259="","",IF($B300="","",IFERROR(SUMIFS('Dvd Calendar'!$E$2703:$CZ$2703,'Dvd Calendar'!$E$2702:$CZ$2702,"&gt;"&amp;Q$258,'Dvd Calendar'!$E$2702:$CZ$2702,"&lt;="&amp;Q$259)+SUMPRODUCT(('Dvd Calendar'!$E$2695:$CZ$2695&gt;Q$258)*('Dvd Calendar'!$E$2695:$CZ$2695&lt;=Q$259)*'Dvd Calendar'!$E$2698:$CZ$2698*(('Dvd Calendar'!$E$2700:$CZ$2700='Field Check'!$C$53)*('Field Check'!$C$53&lt;&gt;"")+('Dvd Calendar'!$E$2700:$CZ$2700='Field Check'!$C$54)*('Field Check'!$C$54&lt;&gt;"")+('Dvd Calendar'!$E$2700:$CZ$2700='Field Check'!$C$55)*('Field Check'!$C$55&lt;&gt;"")+('Dvd Calendar'!$E$2700:$CZ$2700='Field Check'!$C$56)*('Field Check'!$C$56&lt;&gt;"")+('Dvd Calendar'!$E$2700:$CZ$2700='Field Check'!$C$57)*('Field Check'!$C$57&lt;&gt;""))*(COUNTIF('Dvd Calendar'!$E$2702:$CZ$2702,'Dvd Calendar'!$E$2695:$CZ$2695)=0)),"")))</f>
        <v/>
      </c>
      <c r="R300" s="77">
        <f>IF(R$259="","",IF($B300="","",IFERROR(SUMIFS('Dvd Calendar'!$E$2703:$CZ$2703,'Dvd Calendar'!$E$2702:$CZ$2702,"&gt;"&amp;R$258,'Dvd Calendar'!$E$2702:$CZ$2702,"&lt;="&amp;R$259)+SUMPRODUCT(('Dvd Calendar'!$E$2695:$CZ$2695&gt;R$258)*('Dvd Calendar'!$E$2695:$CZ$2695&lt;=R$259)*'Dvd Calendar'!$E$2698:$CZ$2698*(('Dvd Calendar'!$E$2700:$CZ$2700='Field Check'!$C$53)*('Field Check'!$C$53&lt;&gt;"")+('Dvd Calendar'!$E$2700:$CZ$2700='Field Check'!$C$54)*('Field Check'!$C$54&lt;&gt;"")+('Dvd Calendar'!$E$2700:$CZ$2700='Field Check'!$C$55)*('Field Check'!$C$55&lt;&gt;"")+('Dvd Calendar'!$E$2700:$CZ$2700='Field Check'!$C$56)*('Field Check'!$C$56&lt;&gt;"")+('Dvd Calendar'!$E$2700:$CZ$2700='Field Check'!$C$57)*('Field Check'!$C$57&lt;&gt;""))*(COUNTIF('Dvd Calendar'!$E$2702:$CZ$2702,'Dvd Calendar'!$E$2695:$CZ$2695)=0)),"")))</f>
        <v/>
      </c>
    </row>
    <row r="301">
      <c r="B301" s="126">
        <f>IF(MXAU!$C$46="","",MXAU!$C$46)</f>
        <v/>
      </c>
      <c r="C301" s="77">
        <f>IF(C$259="","",IF($B301="","",IFERROR(SUMIFS('Dvd Calendar'!$E$2714:$CZ$2714,'Dvd Calendar'!$E$2713:$CZ$2713,"&gt;"&amp;C$258,'Dvd Calendar'!$E$2713:$CZ$2713,"&lt;="&amp;C$259)+SUMPRODUCT(('Dvd Calendar'!$E$2706:$CZ$2706&gt;C$258)*('Dvd Calendar'!$E$2706:$CZ$2706&lt;=C$259)*'Dvd Calendar'!$E$2709:$CZ$2709*(('Dvd Calendar'!$E$2711:$CZ$2711='Field Check'!$C$53)*('Field Check'!$C$53&lt;&gt;"")+('Dvd Calendar'!$E$2711:$CZ$2711='Field Check'!$C$54)*('Field Check'!$C$54&lt;&gt;"")+('Dvd Calendar'!$E$2711:$CZ$2711='Field Check'!$C$55)*('Field Check'!$C$55&lt;&gt;"")+('Dvd Calendar'!$E$2711:$CZ$2711='Field Check'!$C$56)*('Field Check'!$C$56&lt;&gt;"")+('Dvd Calendar'!$E$2711:$CZ$2711='Field Check'!$C$57)*('Field Check'!$C$57&lt;&gt;""))*(COUNTIF('Dvd Calendar'!$E$2713:$CZ$2713,'Dvd Calendar'!$E$2706:$CZ$2706)=0)),"")))</f>
        <v/>
      </c>
      <c r="D301" s="77">
        <f>IF(D$259="","",IF($B301="","",IFERROR(SUMIFS('Dvd Calendar'!$E$2714:$CZ$2714,'Dvd Calendar'!$E$2713:$CZ$2713,"&gt;"&amp;D$258,'Dvd Calendar'!$E$2713:$CZ$2713,"&lt;="&amp;D$259)+SUMPRODUCT(('Dvd Calendar'!$E$2706:$CZ$2706&gt;D$258)*('Dvd Calendar'!$E$2706:$CZ$2706&lt;=D$259)*'Dvd Calendar'!$E$2709:$CZ$2709*(('Dvd Calendar'!$E$2711:$CZ$2711='Field Check'!$C$53)*('Field Check'!$C$53&lt;&gt;"")+('Dvd Calendar'!$E$2711:$CZ$2711='Field Check'!$C$54)*('Field Check'!$C$54&lt;&gt;"")+('Dvd Calendar'!$E$2711:$CZ$2711='Field Check'!$C$55)*('Field Check'!$C$55&lt;&gt;"")+('Dvd Calendar'!$E$2711:$CZ$2711='Field Check'!$C$56)*('Field Check'!$C$56&lt;&gt;"")+('Dvd Calendar'!$E$2711:$CZ$2711='Field Check'!$C$57)*('Field Check'!$C$57&lt;&gt;""))*(COUNTIF('Dvd Calendar'!$E$2713:$CZ$2713,'Dvd Calendar'!$E$2706:$CZ$2706)=0)),"")))</f>
        <v/>
      </c>
      <c r="E301" s="77">
        <f>IF(E$259="","",IF($B301="","",IFERROR(SUMIFS('Dvd Calendar'!$E$2714:$CZ$2714,'Dvd Calendar'!$E$2713:$CZ$2713,"&gt;"&amp;E$258,'Dvd Calendar'!$E$2713:$CZ$2713,"&lt;="&amp;E$259)+SUMPRODUCT(('Dvd Calendar'!$E$2706:$CZ$2706&gt;E$258)*('Dvd Calendar'!$E$2706:$CZ$2706&lt;=E$259)*'Dvd Calendar'!$E$2709:$CZ$2709*(('Dvd Calendar'!$E$2711:$CZ$2711='Field Check'!$C$53)*('Field Check'!$C$53&lt;&gt;"")+('Dvd Calendar'!$E$2711:$CZ$2711='Field Check'!$C$54)*('Field Check'!$C$54&lt;&gt;"")+('Dvd Calendar'!$E$2711:$CZ$2711='Field Check'!$C$55)*('Field Check'!$C$55&lt;&gt;"")+('Dvd Calendar'!$E$2711:$CZ$2711='Field Check'!$C$56)*('Field Check'!$C$56&lt;&gt;"")+('Dvd Calendar'!$E$2711:$CZ$2711='Field Check'!$C$57)*('Field Check'!$C$57&lt;&gt;""))*(COUNTIF('Dvd Calendar'!$E$2713:$CZ$2713,'Dvd Calendar'!$E$2706:$CZ$2706)=0)),"")))</f>
        <v/>
      </c>
      <c r="F301" s="77">
        <f>IF(F$259="","",IF($B301="","",IFERROR(SUMIFS('Dvd Calendar'!$E$2714:$CZ$2714,'Dvd Calendar'!$E$2713:$CZ$2713,"&gt;"&amp;F$258,'Dvd Calendar'!$E$2713:$CZ$2713,"&lt;="&amp;F$259)+SUMPRODUCT(('Dvd Calendar'!$E$2706:$CZ$2706&gt;F$258)*('Dvd Calendar'!$E$2706:$CZ$2706&lt;=F$259)*'Dvd Calendar'!$E$2709:$CZ$2709*(('Dvd Calendar'!$E$2711:$CZ$2711='Field Check'!$C$53)*('Field Check'!$C$53&lt;&gt;"")+('Dvd Calendar'!$E$2711:$CZ$2711='Field Check'!$C$54)*('Field Check'!$C$54&lt;&gt;"")+('Dvd Calendar'!$E$2711:$CZ$2711='Field Check'!$C$55)*('Field Check'!$C$55&lt;&gt;"")+('Dvd Calendar'!$E$2711:$CZ$2711='Field Check'!$C$56)*('Field Check'!$C$56&lt;&gt;"")+('Dvd Calendar'!$E$2711:$CZ$2711='Field Check'!$C$57)*('Field Check'!$C$57&lt;&gt;""))*(COUNTIF('Dvd Calendar'!$E$2713:$CZ$2713,'Dvd Calendar'!$E$2706:$CZ$2706)=0)),"")))</f>
        <v/>
      </c>
      <c r="G301" s="77">
        <f>IF(G$259="","",IF($B301="","",IFERROR(SUMIFS('Dvd Calendar'!$E$2714:$CZ$2714,'Dvd Calendar'!$E$2713:$CZ$2713,"&gt;"&amp;G$258,'Dvd Calendar'!$E$2713:$CZ$2713,"&lt;="&amp;G$259)+SUMPRODUCT(('Dvd Calendar'!$E$2706:$CZ$2706&gt;G$258)*('Dvd Calendar'!$E$2706:$CZ$2706&lt;=G$259)*'Dvd Calendar'!$E$2709:$CZ$2709*(('Dvd Calendar'!$E$2711:$CZ$2711='Field Check'!$C$53)*('Field Check'!$C$53&lt;&gt;"")+('Dvd Calendar'!$E$2711:$CZ$2711='Field Check'!$C$54)*('Field Check'!$C$54&lt;&gt;"")+('Dvd Calendar'!$E$2711:$CZ$2711='Field Check'!$C$55)*('Field Check'!$C$55&lt;&gt;"")+('Dvd Calendar'!$E$2711:$CZ$2711='Field Check'!$C$56)*('Field Check'!$C$56&lt;&gt;"")+('Dvd Calendar'!$E$2711:$CZ$2711='Field Check'!$C$57)*('Field Check'!$C$57&lt;&gt;""))*(COUNTIF('Dvd Calendar'!$E$2713:$CZ$2713,'Dvd Calendar'!$E$2706:$CZ$2706)=0)),"")))</f>
        <v/>
      </c>
      <c r="H301" s="77">
        <f>IF(H$259="","",IF($B301="","",IFERROR(SUMIFS('Dvd Calendar'!$E$2714:$CZ$2714,'Dvd Calendar'!$E$2713:$CZ$2713,"&gt;"&amp;H$258,'Dvd Calendar'!$E$2713:$CZ$2713,"&lt;="&amp;H$259)+SUMPRODUCT(('Dvd Calendar'!$E$2706:$CZ$2706&gt;H$258)*('Dvd Calendar'!$E$2706:$CZ$2706&lt;=H$259)*'Dvd Calendar'!$E$2709:$CZ$2709*(('Dvd Calendar'!$E$2711:$CZ$2711='Field Check'!$C$53)*('Field Check'!$C$53&lt;&gt;"")+('Dvd Calendar'!$E$2711:$CZ$2711='Field Check'!$C$54)*('Field Check'!$C$54&lt;&gt;"")+('Dvd Calendar'!$E$2711:$CZ$2711='Field Check'!$C$55)*('Field Check'!$C$55&lt;&gt;"")+('Dvd Calendar'!$E$2711:$CZ$2711='Field Check'!$C$56)*('Field Check'!$C$56&lt;&gt;"")+('Dvd Calendar'!$E$2711:$CZ$2711='Field Check'!$C$57)*('Field Check'!$C$57&lt;&gt;""))*(COUNTIF('Dvd Calendar'!$E$2713:$CZ$2713,'Dvd Calendar'!$E$2706:$CZ$2706)=0)),"")))</f>
        <v/>
      </c>
      <c r="I301" s="77">
        <f>IF(I$259="","",IF($B301="","",IFERROR(SUMIFS('Dvd Calendar'!$E$2714:$CZ$2714,'Dvd Calendar'!$E$2713:$CZ$2713,"&gt;"&amp;I$258,'Dvd Calendar'!$E$2713:$CZ$2713,"&lt;="&amp;I$259)+SUMPRODUCT(('Dvd Calendar'!$E$2706:$CZ$2706&gt;I$258)*('Dvd Calendar'!$E$2706:$CZ$2706&lt;=I$259)*'Dvd Calendar'!$E$2709:$CZ$2709*(('Dvd Calendar'!$E$2711:$CZ$2711='Field Check'!$C$53)*('Field Check'!$C$53&lt;&gt;"")+('Dvd Calendar'!$E$2711:$CZ$2711='Field Check'!$C$54)*('Field Check'!$C$54&lt;&gt;"")+('Dvd Calendar'!$E$2711:$CZ$2711='Field Check'!$C$55)*('Field Check'!$C$55&lt;&gt;"")+('Dvd Calendar'!$E$2711:$CZ$2711='Field Check'!$C$56)*('Field Check'!$C$56&lt;&gt;"")+('Dvd Calendar'!$E$2711:$CZ$2711='Field Check'!$C$57)*('Field Check'!$C$57&lt;&gt;""))*(COUNTIF('Dvd Calendar'!$E$2713:$CZ$2713,'Dvd Calendar'!$E$2706:$CZ$2706)=0)),"")))</f>
        <v/>
      </c>
      <c r="J301" s="77">
        <f>IF(J$259="","",IF($B301="","",IFERROR(SUMIFS('Dvd Calendar'!$E$2714:$CZ$2714,'Dvd Calendar'!$E$2713:$CZ$2713,"&gt;"&amp;J$258,'Dvd Calendar'!$E$2713:$CZ$2713,"&lt;="&amp;J$259)+SUMPRODUCT(('Dvd Calendar'!$E$2706:$CZ$2706&gt;J$258)*('Dvd Calendar'!$E$2706:$CZ$2706&lt;=J$259)*'Dvd Calendar'!$E$2709:$CZ$2709*(('Dvd Calendar'!$E$2711:$CZ$2711='Field Check'!$C$53)*('Field Check'!$C$53&lt;&gt;"")+('Dvd Calendar'!$E$2711:$CZ$2711='Field Check'!$C$54)*('Field Check'!$C$54&lt;&gt;"")+('Dvd Calendar'!$E$2711:$CZ$2711='Field Check'!$C$55)*('Field Check'!$C$55&lt;&gt;"")+('Dvd Calendar'!$E$2711:$CZ$2711='Field Check'!$C$56)*('Field Check'!$C$56&lt;&gt;"")+('Dvd Calendar'!$E$2711:$CZ$2711='Field Check'!$C$57)*('Field Check'!$C$57&lt;&gt;""))*(COUNTIF('Dvd Calendar'!$E$2713:$CZ$2713,'Dvd Calendar'!$E$2706:$CZ$2706)=0)),"")))</f>
        <v/>
      </c>
      <c r="K301" s="77">
        <f>IF(K$259="","",IF($B301="","",IFERROR(SUMIFS('Dvd Calendar'!$E$2714:$CZ$2714,'Dvd Calendar'!$E$2713:$CZ$2713,"&gt;"&amp;K$258,'Dvd Calendar'!$E$2713:$CZ$2713,"&lt;="&amp;K$259)+SUMPRODUCT(('Dvd Calendar'!$E$2706:$CZ$2706&gt;K$258)*('Dvd Calendar'!$E$2706:$CZ$2706&lt;=K$259)*'Dvd Calendar'!$E$2709:$CZ$2709*(('Dvd Calendar'!$E$2711:$CZ$2711='Field Check'!$C$53)*('Field Check'!$C$53&lt;&gt;"")+('Dvd Calendar'!$E$2711:$CZ$2711='Field Check'!$C$54)*('Field Check'!$C$54&lt;&gt;"")+('Dvd Calendar'!$E$2711:$CZ$2711='Field Check'!$C$55)*('Field Check'!$C$55&lt;&gt;"")+('Dvd Calendar'!$E$2711:$CZ$2711='Field Check'!$C$56)*('Field Check'!$C$56&lt;&gt;"")+('Dvd Calendar'!$E$2711:$CZ$2711='Field Check'!$C$57)*('Field Check'!$C$57&lt;&gt;""))*(COUNTIF('Dvd Calendar'!$E$2713:$CZ$2713,'Dvd Calendar'!$E$2706:$CZ$2706)=0)),"")))</f>
        <v/>
      </c>
      <c r="L301" s="77">
        <f>IF(L$259="","",IF($B301="","",IFERROR(SUMIFS('Dvd Calendar'!$E$2714:$CZ$2714,'Dvd Calendar'!$E$2713:$CZ$2713,"&gt;"&amp;L$258,'Dvd Calendar'!$E$2713:$CZ$2713,"&lt;="&amp;L$259)+SUMPRODUCT(('Dvd Calendar'!$E$2706:$CZ$2706&gt;L$258)*('Dvd Calendar'!$E$2706:$CZ$2706&lt;=L$259)*'Dvd Calendar'!$E$2709:$CZ$2709*(('Dvd Calendar'!$E$2711:$CZ$2711='Field Check'!$C$53)*('Field Check'!$C$53&lt;&gt;"")+('Dvd Calendar'!$E$2711:$CZ$2711='Field Check'!$C$54)*('Field Check'!$C$54&lt;&gt;"")+('Dvd Calendar'!$E$2711:$CZ$2711='Field Check'!$C$55)*('Field Check'!$C$55&lt;&gt;"")+('Dvd Calendar'!$E$2711:$CZ$2711='Field Check'!$C$56)*('Field Check'!$C$56&lt;&gt;"")+('Dvd Calendar'!$E$2711:$CZ$2711='Field Check'!$C$57)*('Field Check'!$C$57&lt;&gt;""))*(COUNTIF('Dvd Calendar'!$E$2713:$CZ$2713,'Dvd Calendar'!$E$2706:$CZ$2706)=0)),"")))</f>
        <v/>
      </c>
      <c r="M301" s="77">
        <f>IF(M$259="","",IF($B301="","",IFERROR(SUMIFS('Dvd Calendar'!$E$2714:$CZ$2714,'Dvd Calendar'!$E$2713:$CZ$2713,"&gt;"&amp;M$258,'Dvd Calendar'!$E$2713:$CZ$2713,"&lt;="&amp;M$259)+SUMPRODUCT(('Dvd Calendar'!$E$2706:$CZ$2706&gt;M$258)*('Dvd Calendar'!$E$2706:$CZ$2706&lt;=M$259)*'Dvd Calendar'!$E$2709:$CZ$2709*(('Dvd Calendar'!$E$2711:$CZ$2711='Field Check'!$C$53)*('Field Check'!$C$53&lt;&gt;"")+('Dvd Calendar'!$E$2711:$CZ$2711='Field Check'!$C$54)*('Field Check'!$C$54&lt;&gt;"")+('Dvd Calendar'!$E$2711:$CZ$2711='Field Check'!$C$55)*('Field Check'!$C$55&lt;&gt;"")+('Dvd Calendar'!$E$2711:$CZ$2711='Field Check'!$C$56)*('Field Check'!$C$56&lt;&gt;"")+('Dvd Calendar'!$E$2711:$CZ$2711='Field Check'!$C$57)*('Field Check'!$C$57&lt;&gt;""))*(COUNTIF('Dvd Calendar'!$E$2713:$CZ$2713,'Dvd Calendar'!$E$2706:$CZ$2706)=0)),"")))</f>
        <v/>
      </c>
      <c r="N301" s="77">
        <f>IF(N$259="","",IF($B301="","",IFERROR(SUMIFS('Dvd Calendar'!$E$2714:$CZ$2714,'Dvd Calendar'!$E$2713:$CZ$2713,"&gt;"&amp;N$258,'Dvd Calendar'!$E$2713:$CZ$2713,"&lt;="&amp;N$259)+SUMPRODUCT(('Dvd Calendar'!$E$2706:$CZ$2706&gt;N$258)*('Dvd Calendar'!$E$2706:$CZ$2706&lt;=N$259)*'Dvd Calendar'!$E$2709:$CZ$2709*(('Dvd Calendar'!$E$2711:$CZ$2711='Field Check'!$C$53)*('Field Check'!$C$53&lt;&gt;"")+('Dvd Calendar'!$E$2711:$CZ$2711='Field Check'!$C$54)*('Field Check'!$C$54&lt;&gt;"")+('Dvd Calendar'!$E$2711:$CZ$2711='Field Check'!$C$55)*('Field Check'!$C$55&lt;&gt;"")+('Dvd Calendar'!$E$2711:$CZ$2711='Field Check'!$C$56)*('Field Check'!$C$56&lt;&gt;"")+('Dvd Calendar'!$E$2711:$CZ$2711='Field Check'!$C$57)*('Field Check'!$C$57&lt;&gt;""))*(COUNTIF('Dvd Calendar'!$E$2713:$CZ$2713,'Dvd Calendar'!$E$2706:$CZ$2706)=0)),"")))</f>
        <v/>
      </c>
      <c r="O301" s="77">
        <f>IF(O$259="","",IF($B301="","",IFERROR(SUMIFS('Dvd Calendar'!$E$2714:$CZ$2714,'Dvd Calendar'!$E$2713:$CZ$2713,"&gt;"&amp;O$258,'Dvd Calendar'!$E$2713:$CZ$2713,"&lt;="&amp;O$259)+SUMPRODUCT(('Dvd Calendar'!$E$2706:$CZ$2706&gt;O$258)*('Dvd Calendar'!$E$2706:$CZ$2706&lt;=O$259)*'Dvd Calendar'!$E$2709:$CZ$2709*(('Dvd Calendar'!$E$2711:$CZ$2711='Field Check'!$C$53)*('Field Check'!$C$53&lt;&gt;"")+('Dvd Calendar'!$E$2711:$CZ$2711='Field Check'!$C$54)*('Field Check'!$C$54&lt;&gt;"")+('Dvd Calendar'!$E$2711:$CZ$2711='Field Check'!$C$55)*('Field Check'!$C$55&lt;&gt;"")+('Dvd Calendar'!$E$2711:$CZ$2711='Field Check'!$C$56)*('Field Check'!$C$56&lt;&gt;"")+('Dvd Calendar'!$E$2711:$CZ$2711='Field Check'!$C$57)*('Field Check'!$C$57&lt;&gt;""))*(COUNTIF('Dvd Calendar'!$E$2713:$CZ$2713,'Dvd Calendar'!$E$2706:$CZ$2706)=0)),"")))</f>
        <v/>
      </c>
      <c r="P301" s="77">
        <f>IF(P$259="","",IF($B301="","",IFERROR(SUMIFS('Dvd Calendar'!$E$2714:$CZ$2714,'Dvd Calendar'!$E$2713:$CZ$2713,"&gt;"&amp;P$258,'Dvd Calendar'!$E$2713:$CZ$2713,"&lt;="&amp;P$259)+SUMPRODUCT(('Dvd Calendar'!$E$2706:$CZ$2706&gt;P$258)*('Dvd Calendar'!$E$2706:$CZ$2706&lt;=P$259)*'Dvd Calendar'!$E$2709:$CZ$2709*(('Dvd Calendar'!$E$2711:$CZ$2711='Field Check'!$C$53)*('Field Check'!$C$53&lt;&gt;"")+('Dvd Calendar'!$E$2711:$CZ$2711='Field Check'!$C$54)*('Field Check'!$C$54&lt;&gt;"")+('Dvd Calendar'!$E$2711:$CZ$2711='Field Check'!$C$55)*('Field Check'!$C$55&lt;&gt;"")+('Dvd Calendar'!$E$2711:$CZ$2711='Field Check'!$C$56)*('Field Check'!$C$56&lt;&gt;"")+('Dvd Calendar'!$E$2711:$CZ$2711='Field Check'!$C$57)*('Field Check'!$C$57&lt;&gt;""))*(COUNTIF('Dvd Calendar'!$E$2713:$CZ$2713,'Dvd Calendar'!$E$2706:$CZ$2706)=0)),"")))</f>
        <v/>
      </c>
      <c r="Q301" s="77">
        <f>IF(Q$259="","",IF($B301="","",IFERROR(SUMIFS('Dvd Calendar'!$E$2714:$CZ$2714,'Dvd Calendar'!$E$2713:$CZ$2713,"&gt;"&amp;Q$258,'Dvd Calendar'!$E$2713:$CZ$2713,"&lt;="&amp;Q$259)+SUMPRODUCT(('Dvd Calendar'!$E$2706:$CZ$2706&gt;Q$258)*('Dvd Calendar'!$E$2706:$CZ$2706&lt;=Q$259)*'Dvd Calendar'!$E$2709:$CZ$2709*(('Dvd Calendar'!$E$2711:$CZ$2711='Field Check'!$C$53)*('Field Check'!$C$53&lt;&gt;"")+('Dvd Calendar'!$E$2711:$CZ$2711='Field Check'!$C$54)*('Field Check'!$C$54&lt;&gt;"")+('Dvd Calendar'!$E$2711:$CZ$2711='Field Check'!$C$55)*('Field Check'!$C$55&lt;&gt;"")+('Dvd Calendar'!$E$2711:$CZ$2711='Field Check'!$C$56)*('Field Check'!$C$56&lt;&gt;"")+('Dvd Calendar'!$E$2711:$CZ$2711='Field Check'!$C$57)*('Field Check'!$C$57&lt;&gt;""))*(COUNTIF('Dvd Calendar'!$E$2713:$CZ$2713,'Dvd Calendar'!$E$2706:$CZ$2706)=0)),"")))</f>
        <v/>
      </c>
      <c r="R301" s="77">
        <f>IF(R$259="","",IF($B301="","",IFERROR(SUMIFS('Dvd Calendar'!$E$2714:$CZ$2714,'Dvd Calendar'!$E$2713:$CZ$2713,"&gt;"&amp;R$258,'Dvd Calendar'!$E$2713:$CZ$2713,"&lt;="&amp;R$259)+SUMPRODUCT(('Dvd Calendar'!$E$2706:$CZ$2706&gt;R$258)*('Dvd Calendar'!$E$2706:$CZ$2706&lt;=R$259)*'Dvd Calendar'!$E$2709:$CZ$2709*(('Dvd Calendar'!$E$2711:$CZ$2711='Field Check'!$C$53)*('Field Check'!$C$53&lt;&gt;"")+('Dvd Calendar'!$E$2711:$CZ$2711='Field Check'!$C$54)*('Field Check'!$C$54&lt;&gt;"")+('Dvd Calendar'!$E$2711:$CZ$2711='Field Check'!$C$55)*('Field Check'!$C$55&lt;&gt;"")+('Dvd Calendar'!$E$2711:$CZ$2711='Field Check'!$C$56)*('Field Check'!$C$56&lt;&gt;"")+('Dvd Calendar'!$E$2711:$CZ$2711='Field Check'!$C$57)*('Field Check'!$C$57&lt;&gt;""))*(COUNTIF('Dvd Calendar'!$E$2713:$CZ$2713,'Dvd Calendar'!$E$2706:$CZ$2706)=0)),"")))</f>
        <v/>
      </c>
    </row>
    <row r="302">
      <c r="B302" s="126">
        <f>IF(MXAU!$C$47="","",MXAU!$C$47)</f>
        <v/>
      </c>
      <c r="C302" s="77">
        <f>IF(C$259="","",IF($B302="","",IFERROR(SUMIFS('Dvd Calendar'!$E$2725:$CZ$2725,'Dvd Calendar'!$E$2724:$CZ$2724,"&gt;"&amp;C$258,'Dvd Calendar'!$E$2724:$CZ$2724,"&lt;="&amp;C$259)+SUMPRODUCT(('Dvd Calendar'!$E$2717:$CZ$2717&gt;C$258)*('Dvd Calendar'!$E$2717:$CZ$2717&lt;=C$259)*'Dvd Calendar'!$E$2720:$CZ$2720*(('Dvd Calendar'!$E$2722:$CZ$2722='Field Check'!$C$53)*('Field Check'!$C$53&lt;&gt;"")+('Dvd Calendar'!$E$2722:$CZ$2722='Field Check'!$C$54)*('Field Check'!$C$54&lt;&gt;"")+('Dvd Calendar'!$E$2722:$CZ$2722='Field Check'!$C$55)*('Field Check'!$C$55&lt;&gt;"")+('Dvd Calendar'!$E$2722:$CZ$2722='Field Check'!$C$56)*('Field Check'!$C$56&lt;&gt;"")+('Dvd Calendar'!$E$2722:$CZ$2722='Field Check'!$C$57)*('Field Check'!$C$57&lt;&gt;""))*(COUNTIF('Dvd Calendar'!$E$2724:$CZ$2724,'Dvd Calendar'!$E$2717:$CZ$2717)=0)),"")))</f>
        <v/>
      </c>
      <c r="D302" s="77">
        <f>IF(D$259="","",IF($B302="","",IFERROR(SUMIFS('Dvd Calendar'!$E$2725:$CZ$2725,'Dvd Calendar'!$E$2724:$CZ$2724,"&gt;"&amp;D$258,'Dvd Calendar'!$E$2724:$CZ$2724,"&lt;="&amp;D$259)+SUMPRODUCT(('Dvd Calendar'!$E$2717:$CZ$2717&gt;D$258)*('Dvd Calendar'!$E$2717:$CZ$2717&lt;=D$259)*'Dvd Calendar'!$E$2720:$CZ$2720*(('Dvd Calendar'!$E$2722:$CZ$2722='Field Check'!$C$53)*('Field Check'!$C$53&lt;&gt;"")+('Dvd Calendar'!$E$2722:$CZ$2722='Field Check'!$C$54)*('Field Check'!$C$54&lt;&gt;"")+('Dvd Calendar'!$E$2722:$CZ$2722='Field Check'!$C$55)*('Field Check'!$C$55&lt;&gt;"")+('Dvd Calendar'!$E$2722:$CZ$2722='Field Check'!$C$56)*('Field Check'!$C$56&lt;&gt;"")+('Dvd Calendar'!$E$2722:$CZ$2722='Field Check'!$C$57)*('Field Check'!$C$57&lt;&gt;""))*(COUNTIF('Dvd Calendar'!$E$2724:$CZ$2724,'Dvd Calendar'!$E$2717:$CZ$2717)=0)),"")))</f>
        <v/>
      </c>
      <c r="E302" s="77">
        <f>IF(E$259="","",IF($B302="","",IFERROR(SUMIFS('Dvd Calendar'!$E$2725:$CZ$2725,'Dvd Calendar'!$E$2724:$CZ$2724,"&gt;"&amp;E$258,'Dvd Calendar'!$E$2724:$CZ$2724,"&lt;="&amp;E$259)+SUMPRODUCT(('Dvd Calendar'!$E$2717:$CZ$2717&gt;E$258)*('Dvd Calendar'!$E$2717:$CZ$2717&lt;=E$259)*'Dvd Calendar'!$E$2720:$CZ$2720*(('Dvd Calendar'!$E$2722:$CZ$2722='Field Check'!$C$53)*('Field Check'!$C$53&lt;&gt;"")+('Dvd Calendar'!$E$2722:$CZ$2722='Field Check'!$C$54)*('Field Check'!$C$54&lt;&gt;"")+('Dvd Calendar'!$E$2722:$CZ$2722='Field Check'!$C$55)*('Field Check'!$C$55&lt;&gt;"")+('Dvd Calendar'!$E$2722:$CZ$2722='Field Check'!$C$56)*('Field Check'!$C$56&lt;&gt;"")+('Dvd Calendar'!$E$2722:$CZ$2722='Field Check'!$C$57)*('Field Check'!$C$57&lt;&gt;""))*(COUNTIF('Dvd Calendar'!$E$2724:$CZ$2724,'Dvd Calendar'!$E$2717:$CZ$2717)=0)),"")))</f>
        <v/>
      </c>
      <c r="F302" s="77">
        <f>IF(F$259="","",IF($B302="","",IFERROR(SUMIFS('Dvd Calendar'!$E$2725:$CZ$2725,'Dvd Calendar'!$E$2724:$CZ$2724,"&gt;"&amp;F$258,'Dvd Calendar'!$E$2724:$CZ$2724,"&lt;="&amp;F$259)+SUMPRODUCT(('Dvd Calendar'!$E$2717:$CZ$2717&gt;F$258)*('Dvd Calendar'!$E$2717:$CZ$2717&lt;=F$259)*'Dvd Calendar'!$E$2720:$CZ$2720*(('Dvd Calendar'!$E$2722:$CZ$2722='Field Check'!$C$53)*('Field Check'!$C$53&lt;&gt;"")+('Dvd Calendar'!$E$2722:$CZ$2722='Field Check'!$C$54)*('Field Check'!$C$54&lt;&gt;"")+('Dvd Calendar'!$E$2722:$CZ$2722='Field Check'!$C$55)*('Field Check'!$C$55&lt;&gt;"")+('Dvd Calendar'!$E$2722:$CZ$2722='Field Check'!$C$56)*('Field Check'!$C$56&lt;&gt;"")+('Dvd Calendar'!$E$2722:$CZ$2722='Field Check'!$C$57)*('Field Check'!$C$57&lt;&gt;""))*(COUNTIF('Dvd Calendar'!$E$2724:$CZ$2724,'Dvd Calendar'!$E$2717:$CZ$2717)=0)),"")))</f>
        <v/>
      </c>
      <c r="G302" s="77">
        <f>IF(G$259="","",IF($B302="","",IFERROR(SUMIFS('Dvd Calendar'!$E$2725:$CZ$2725,'Dvd Calendar'!$E$2724:$CZ$2724,"&gt;"&amp;G$258,'Dvd Calendar'!$E$2724:$CZ$2724,"&lt;="&amp;G$259)+SUMPRODUCT(('Dvd Calendar'!$E$2717:$CZ$2717&gt;G$258)*('Dvd Calendar'!$E$2717:$CZ$2717&lt;=G$259)*'Dvd Calendar'!$E$2720:$CZ$2720*(('Dvd Calendar'!$E$2722:$CZ$2722='Field Check'!$C$53)*('Field Check'!$C$53&lt;&gt;"")+('Dvd Calendar'!$E$2722:$CZ$2722='Field Check'!$C$54)*('Field Check'!$C$54&lt;&gt;"")+('Dvd Calendar'!$E$2722:$CZ$2722='Field Check'!$C$55)*('Field Check'!$C$55&lt;&gt;"")+('Dvd Calendar'!$E$2722:$CZ$2722='Field Check'!$C$56)*('Field Check'!$C$56&lt;&gt;"")+('Dvd Calendar'!$E$2722:$CZ$2722='Field Check'!$C$57)*('Field Check'!$C$57&lt;&gt;""))*(COUNTIF('Dvd Calendar'!$E$2724:$CZ$2724,'Dvd Calendar'!$E$2717:$CZ$2717)=0)),"")))</f>
        <v/>
      </c>
      <c r="H302" s="77">
        <f>IF(H$259="","",IF($B302="","",IFERROR(SUMIFS('Dvd Calendar'!$E$2725:$CZ$2725,'Dvd Calendar'!$E$2724:$CZ$2724,"&gt;"&amp;H$258,'Dvd Calendar'!$E$2724:$CZ$2724,"&lt;="&amp;H$259)+SUMPRODUCT(('Dvd Calendar'!$E$2717:$CZ$2717&gt;H$258)*('Dvd Calendar'!$E$2717:$CZ$2717&lt;=H$259)*'Dvd Calendar'!$E$2720:$CZ$2720*(('Dvd Calendar'!$E$2722:$CZ$2722='Field Check'!$C$53)*('Field Check'!$C$53&lt;&gt;"")+('Dvd Calendar'!$E$2722:$CZ$2722='Field Check'!$C$54)*('Field Check'!$C$54&lt;&gt;"")+('Dvd Calendar'!$E$2722:$CZ$2722='Field Check'!$C$55)*('Field Check'!$C$55&lt;&gt;"")+('Dvd Calendar'!$E$2722:$CZ$2722='Field Check'!$C$56)*('Field Check'!$C$56&lt;&gt;"")+('Dvd Calendar'!$E$2722:$CZ$2722='Field Check'!$C$57)*('Field Check'!$C$57&lt;&gt;""))*(COUNTIF('Dvd Calendar'!$E$2724:$CZ$2724,'Dvd Calendar'!$E$2717:$CZ$2717)=0)),"")))</f>
        <v/>
      </c>
      <c r="I302" s="77">
        <f>IF(I$259="","",IF($B302="","",IFERROR(SUMIFS('Dvd Calendar'!$E$2725:$CZ$2725,'Dvd Calendar'!$E$2724:$CZ$2724,"&gt;"&amp;I$258,'Dvd Calendar'!$E$2724:$CZ$2724,"&lt;="&amp;I$259)+SUMPRODUCT(('Dvd Calendar'!$E$2717:$CZ$2717&gt;I$258)*('Dvd Calendar'!$E$2717:$CZ$2717&lt;=I$259)*'Dvd Calendar'!$E$2720:$CZ$2720*(('Dvd Calendar'!$E$2722:$CZ$2722='Field Check'!$C$53)*('Field Check'!$C$53&lt;&gt;"")+('Dvd Calendar'!$E$2722:$CZ$2722='Field Check'!$C$54)*('Field Check'!$C$54&lt;&gt;"")+('Dvd Calendar'!$E$2722:$CZ$2722='Field Check'!$C$55)*('Field Check'!$C$55&lt;&gt;"")+('Dvd Calendar'!$E$2722:$CZ$2722='Field Check'!$C$56)*('Field Check'!$C$56&lt;&gt;"")+('Dvd Calendar'!$E$2722:$CZ$2722='Field Check'!$C$57)*('Field Check'!$C$57&lt;&gt;""))*(COUNTIF('Dvd Calendar'!$E$2724:$CZ$2724,'Dvd Calendar'!$E$2717:$CZ$2717)=0)),"")))</f>
        <v/>
      </c>
      <c r="J302" s="77">
        <f>IF(J$259="","",IF($B302="","",IFERROR(SUMIFS('Dvd Calendar'!$E$2725:$CZ$2725,'Dvd Calendar'!$E$2724:$CZ$2724,"&gt;"&amp;J$258,'Dvd Calendar'!$E$2724:$CZ$2724,"&lt;="&amp;J$259)+SUMPRODUCT(('Dvd Calendar'!$E$2717:$CZ$2717&gt;J$258)*('Dvd Calendar'!$E$2717:$CZ$2717&lt;=J$259)*'Dvd Calendar'!$E$2720:$CZ$2720*(('Dvd Calendar'!$E$2722:$CZ$2722='Field Check'!$C$53)*('Field Check'!$C$53&lt;&gt;"")+('Dvd Calendar'!$E$2722:$CZ$2722='Field Check'!$C$54)*('Field Check'!$C$54&lt;&gt;"")+('Dvd Calendar'!$E$2722:$CZ$2722='Field Check'!$C$55)*('Field Check'!$C$55&lt;&gt;"")+('Dvd Calendar'!$E$2722:$CZ$2722='Field Check'!$C$56)*('Field Check'!$C$56&lt;&gt;"")+('Dvd Calendar'!$E$2722:$CZ$2722='Field Check'!$C$57)*('Field Check'!$C$57&lt;&gt;""))*(COUNTIF('Dvd Calendar'!$E$2724:$CZ$2724,'Dvd Calendar'!$E$2717:$CZ$2717)=0)),"")))</f>
        <v/>
      </c>
      <c r="K302" s="77">
        <f>IF(K$259="","",IF($B302="","",IFERROR(SUMIFS('Dvd Calendar'!$E$2725:$CZ$2725,'Dvd Calendar'!$E$2724:$CZ$2724,"&gt;"&amp;K$258,'Dvd Calendar'!$E$2724:$CZ$2724,"&lt;="&amp;K$259)+SUMPRODUCT(('Dvd Calendar'!$E$2717:$CZ$2717&gt;K$258)*('Dvd Calendar'!$E$2717:$CZ$2717&lt;=K$259)*'Dvd Calendar'!$E$2720:$CZ$2720*(('Dvd Calendar'!$E$2722:$CZ$2722='Field Check'!$C$53)*('Field Check'!$C$53&lt;&gt;"")+('Dvd Calendar'!$E$2722:$CZ$2722='Field Check'!$C$54)*('Field Check'!$C$54&lt;&gt;"")+('Dvd Calendar'!$E$2722:$CZ$2722='Field Check'!$C$55)*('Field Check'!$C$55&lt;&gt;"")+('Dvd Calendar'!$E$2722:$CZ$2722='Field Check'!$C$56)*('Field Check'!$C$56&lt;&gt;"")+('Dvd Calendar'!$E$2722:$CZ$2722='Field Check'!$C$57)*('Field Check'!$C$57&lt;&gt;""))*(COUNTIF('Dvd Calendar'!$E$2724:$CZ$2724,'Dvd Calendar'!$E$2717:$CZ$2717)=0)),"")))</f>
        <v/>
      </c>
      <c r="L302" s="77">
        <f>IF(L$259="","",IF($B302="","",IFERROR(SUMIFS('Dvd Calendar'!$E$2725:$CZ$2725,'Dvd Calendar'!$E$2724:$CZ$2724,"&gt;"&amp;L$258,'Dvd Calendar'!$E$2724:$CZ$2724,"&lt;="&amp;L$259)+SUMPRODUCT(('Dvd Calendar'!$E$2717:$CZ$2717&gt;L$258)*('Dvd Calendar'!$E$2717:$CZ$2717&lt;=L$259)*'Dvd Calendar'!$E$2720:$CZ$2720*(('Dvd Calendar'!$E$2722:$CZ$2722='Field Check'!$C$53)*('Field Check'!$C$53&lt;&gt;"")+('Dvd Calendar'!$E$2722:$CZ$2722='Field Check'!$C$54)*('Field Check'!$C$54&lt;&gt;"")+('Dvd Calendar'!$E$2722:$CZ$2722='Field Check'!$C$55)*('Field Check'!$C$55&lt;&gt;"")+('Dvd Calendar'!$E$2722:$CZ$2722='Field Check'!$C$56)*('Field Check'!$C$56&lt;&gt;"")+('Dvd Calendar'!$E$2722:$CZ$2722='Field Check'!$C$57)*('Field Check'!$C$57&lt;&gt;""))*(COUNTIF('Dvd Calendar'!$E$2724:$CZ$2724,'Dvd Calendar'!$E$2717:$CZ$2717)=0)),"")))</f>
        <v/>
      </c>
      <c r="M302" s="77">
        <f>IF(M$259="","",IF($B302="","",IFERROR(SUMIFS('Dvd Calendar'!$E$2725:$CZ$2725,'Dvd Calendar'!$E$2724:$CZ$2724,"&gt;"&amp;M$258,'Dvd Calendar'!$E$2724:$CZ$2724,"&lt;="&amp;M$259)+SUMPRODUCT(('Dvd Calendar'!$E$2717:$CZ$2717&gt;M$258)*('Dvd Calendar'!$E$2717:$CZ$2717&lt;=M$259)*'Dvd Calendar'!$E$2720:$CZ$2720*(('Dvd Calendar'!$E$2722:$CZ$2722='Field Check'!$C$53)*('Field Check'!$C$53&lt;&gt;"")+('Dvd Calendar'!$E$2722:$CZ$2722='Field Check'!$C$54)*('Field Check'!$C$54&lt;&gt;"")+('Dvd Calendar'!$E$2722:$CZ$2722='Field Check'!$C$55)*('Field Check'!$C$55&lt;&gt;"")+('Dvd Calendar'!$E$2722:$CZ$2722='Field Check'!$C$56)*('Field Check'!$C$56&lt;&gt;"")+('Dvd Calendar'!$E$2722:$CZ$2722='Field Check'!$C$57)*('Field Check'!$C$57&lt;&gt;""))*(COUNTIF('Dvd Calendar'!$E$2724:$CZ$2724,'Dvd Calendar'!$E$2717:$CZ$2717)=0)),"")))</f>
        <v/>
      </c>
      <c r="N302" s="77">
        <f>IF(N$259="","",IF($B302="","",IFERROR(SUMIFS('Dvd Calendar'!$E$2725:$CZ$2725,'Dvd Calendar'!$E$2724:$CZ$2724,"&gt;"&amp;N$258,'Dvd Calendar'!$E$2724:$CZ$2724,"&lt;="&amp;N$259)+SUMPRODUCT(('Dvd Calendar'!$E$2717:$CZ$2717&gt;N$258)*('Dvd Calendar'!$E$2717:$CZ$2717&lt;=N$259)*'Dvd Calendar'!$E$2720:$CZ$2720*(('Dvd Calendar'!$E$2722:$CZ$2722='Field Check'!$C$53)*('Field Check'!$C$53&lt;&gt;"")+('Dvd Calendar'!$E$2722:$CZ$2722='Field Check'!$C$54)*('Field Check'!$C$54&lt;&gt;"")+('Dvd Calendar'!$E$2722:$CZ$2722='Field Check'!$C$55)*('Field Check'!$C$55&lt;&gt;"")+('Dvd Calendar'!$E$2722:$CZ$2722='Field Check'!$C$56)*('Field Check'!$C$56&lt;&gt;"")+('Dvd Calendar'!$E$2722:$CZ$2722='Field Check'!$C$57)*('Field Check'!$C$57&lt;&gt;""))*(COUNTIF('Dvd Calendar'!$E$2724:$CZ$2724,'Dvd Calendar'!$E$2717:$CZ$2717)=0)),"")))</f>
        <v/>
      </c>
      <c r="O302" s="77">
        <f>IF(O$259="","",IF($B302="","",IFERROR(SUMIFS('Dvd Calendar'!$E$2725:$CZ$2725,'Dvd Calendar'!$E$2724:$CZ$2724,"&gt;"&amp;O$258,'Dvd Calendar'!$E$2724:$CZ$2724,"&lt;="&amp;O$259)+SUMPRODUCT(('Dvd Calendar'!$E$2717:$CZ$2717&gt;O$258)*('Dvd Calendar'!$E$2717:$CZ$2717&lt;=O$259)*'Dvd Calendar'!$E$2720:$CZ$2720*(('Dvd Calendar'!$E$2722:$CZ$2722='Field Check'!$C$53)*('Field Check'!$C$53&lt;&gt;"")+('Dvd Calendar'!$E$2722:$CZ$2722='Field Check'!$C$54)*('Field Check'!$C$54&lt;&gt;"")+('Dvd Calendar'!$E$2722:$CZ$2722='Field Check'!$C$55)*('Field Check'!$C$55&lt;&gt;"")+('Dvd Calendar'!$E$2722:$CZ$2722='Field Check'!$C$56)*('Field Check'!$C$56&lt;&gt;"")+('Dvd Calendar'!$E$2722:$CZ$2722='Field Check'!$C$57)*('Field Check'!$C$57&lt;&gt;""))*(COUNTIF('Dvd Calendar'!$E$2724:$CZ$2724,'Dvd Calendar'!$E$2717:$CZ$2717)=0)),"")))</f>
        <v/>
      </c>
      <c r="P302" s="77">
        <f>IF(P$259="","",IF($B302="","",IFERROR(SUMIFS('Dvd Calendar'!$E$2725:$CZ$2725,'Dvd Calendar'!$E$2724:$CZ$2724,"&gt;"&amp;P$258,'Dvd Calendar'!$E$2724:$CZ$2724,"&lt;="&amp;P$259)+SUMPRODUCT(('Dvd Calendar'!$E$2717:$CZ$2717&gt;P$258)*('Dvd Calendar'!$E$2717:$CZ$2717&lt;=P$259)*'Dvd Calendar'!$E$2720:$CZ$2720*(('Dvd Calendar'!$E$2722:$CZ$2722='Field Check'!$C$53)*('Field Check'!$C$53&lt;&gt;"")+('Dvd Calendar'!$E$2722:$CZ$2722='Field Check'!$C$54)*('Field Check'!$C$54&lt;&gt;"")+('Dvd Calendar'!$E$2722:$CZ$2722='Field Check'!$C$55)*('Field Check'!$C$55&lt;&gt;"")+('Dvd Calendar'!$E$2722:$CZ$2722='Field Check'!$C$56)*('Field Check'!$C$56&lt;&gt;"")+('Dvd Calendar'!$E$2722:$CZ$2722='Field Check'!$C$57)*('Field Check'!$C$57&lt;&gt;""))*(COUNTIF('Dvd Calendar'!$E$2724:$CZ$2724,'Dvd Calendar'!$E$2717:$CZ$2717)=0)),"")))</f>
        <v/>
      </c>
      <c r="Q302" s="77">
        <f>IF(Q$259="","",IF($B302="","",IFERROR(SUMIFS('Dvd Calendar'!$E$2725:$CZ$2725,'Dvd Calendar'!$E$2724:$CZ$2724,"&gt;"&amp;Q$258,'Dvd Calendar'!$E$2724:$CZ$2724,"&lt;="&amp;Q$259)+SUMPRODUCT(('Dvd Calendar'!$E$2717:$CZ$2717&gt;Q$258)*('Dvd Calendar'!$E$2717:$CZ$2717&lt;=Q$259)*'Dvd Calendar'!$E$2720:$CZ$2720*(('Dvd Calendar'!$E$2722:$CZ$2722='Field Check'!$C$53)*('Field Check'!$C$53&lt;&gt;"")+('Dvd Calendar'!$E$2722:$CZ$2722='Field Check'!$C$54)*('Field Check'!$C$54&lt;&gt;"")+('Dvd Calendar'!$E$2722:$CZ$2722='Field Check'!$C$55)*('Field Check'!$C$55&lt;&gt;"")+('Dvd Calendar'!$E$2722:$CZ$2722='Field Check'!$C$56)*('Field Check'!$C$56&lt;&gt;"")+('Dvd Calendar'!$E$2722:$CZ$2722='Field Check'!$C$57)*('Field Check'!$C$57&lt;&gt;""))*(COUNTIF('Dvd Calendar'!$E$2724:$CZ$2724,'Dvd Calendar'!$E$2717:$CZ$2717)=0)),"")))</f>
        <v/>
      </c>
      <c r="R302" s="77">
        <f>IF(R$259="","",IF($B302="","",IFERROR(SUMIFS('Dvd Calendar'!$E$2725:$CZ$2725,'Dvd Calendar'!$E$2724:$CZ$2724,"&gt;"&amp;R$258,'Dvd Calendar'!$E$2724:$CZ$2724,"&lt;="&amp;R$259)+SUMPRODUCT(('Dvd Calendar'!$E$2717:$CZ$2717&gt;R$258)*('Dvd Calendar'!$E$2717:$CZ$2717&lt;=R$259)*'Dvd Calendar'!$E$2720:$CZ$2720*(('Dvd Calendar'!$E$2722:$CZ$2722='Field Check'!$C$53)*('Field Check'!$C$53&lt;&gt;"")+('Dvd Calendar'!$E$2722:$CZ$2722='Field Check'!$C$54)*('Field Check'!$C$54&lt;&gt;"")+('Dvd Calendar'!$E$2722:$CZ$2722='Field Check'!$C$55)*('Field Check'!$C$55&lt;&gt;"")+('Dvd Calendar'!$E$2722:$CZ$2722='Field Check'!$C$56)*('Field Check'!$C$56&lt;&gt;"")+('Dvd Calendar'!$E$2722:$CZ$2722='Field Check'!$C$57)*('Field Check'!$C$57&lt;&gt;""))*(COUNTIF('Dvd Calendar'!$E$2724:$CZ$2724,'Dvd Calendar'!$E$2717:$CZ$2717)=0)),"")))</f>
        <v/>
      </c>
    </row>
    <row r="303">
      <c r="B303" s="126">
        <f>IF(MXAU!$C$48="","",MXAU!$C$48)</f>
        <v/>
      </c>
      <c r="C303" s="77">
        <f>IF(C$259="","",IF($B303="","",IFERROR(SUMIFS('Dvd Calendar'!$E$2736:$CZ$2736,'Dvd Calendar'!$E$2735:$CZ$2735,"&gt;"&amp;C$258,'Dvd Calendar'!$E$2735:$CZ$2735,"&lt;="&amp;C$259)+SUMPRODUCT(('Dvd Calendar'!$E$2728:$CZ$2728&gt;C$258)*('Dvd Calendar'!$E$2728:$CZ$2728&lt;=C$259)*'Dvd Calendar'!$E$2731:$CZ$2731*(('Dvd Calendar'!$E$2733:$CZ$2733='Field Check'!$C$53)*('Field Check'!$C$53&lt;&gt;"")+('Dvd Calendar'!$E$2733:$CZ$2733='Field Check'!$C$54)*('Field Check'!$C$54&lt;&gt;"")+('Dvd Calendar'!$E$2733:$CZ$2733='Field Check'!$C$55)*('Field Check'!$C$55&lt;&gt;"")+('Dvd Calendar'!$E$2733:$CZ$2733='Field Check'!$C$56)*('Field Check'!$C$56&lt;&gt;"")+('Dvd Calendar'!$E$2733:$CZ$2733='Field Check'!$C$57)*('Field Check'!$C$57&lt;&gt;""))*(COUNTIF('Dvd Calendar'!$E$2735:$CZ$2735,'Dvd Calendar'!$E$2728:$CZ$2728)=0)),"")))</f>
        <v/>
      </c>
      <c r="D303" s="77">
        <f>IF(D$259="","",IF($B303="","",IFERROR(SUMIFS('Dvd Calendar'!$E$2736:$CZ$2736,'Dvd Calendar'!$E$2735:$CZ$2735,"&gt;"&amp;D$258,'Dvd Calendar'!$E$2735:$CZ$2735,"&lt;="&amp;D$259)+SUMPRODUCT(('Dvd Calendar'!$E$2728:$CZ$2728&gt;D$258)*('Dvd Calendar'!$E$2728:$CZ$2728&lt;=D$259)*'Dvd Calendar'!$E$2731:$CZ$2731*(('Dvd Calendar'!$E$2733:$CZ$2733='Field Check'!$C$53)*('Field Check'!$C$53&lt;&gt;"")+('Dvd Calendar'!$E$2733:$CZ$2733='Field Check'!$C$54)*('Field Check'!$C$54&lt;&gt;"")+('Dvd Calendar'!$E$2733:$CZ$2733='Field Check'!$C$55)*('Field Check'!$C$55&lt;&gt;"")+('Dvd Calendar'!$E$2733:$CZ$2733='Field Check'!$C$56)*('Field Check'!$C$56&lt;&gt;"")+('Dvd Calendar'!$E$2733:$CZ$2733='Field Check'!$C$57)*('Field Check'!$C$57&lt;&gt;""))*(COUNTIF('Dvd Calendar'!$E$2735:$CZ$2735,'Dvd Calendar'!$E$2728:$CZ$2728)=0)),"")))</f>
        <v/>
      </c>
      <c r="E303" s="77">
        <f>IF(E$259="","",IF($B303="","",IFERROR(SUMIFS('Dvd Calendar'!$E$2736:$CZ$2736,'Dvd Calendar'!$E$2735:$CZ$2735,"&gt;"&amp;E$258,'Dvd Calendar'!$E$2735:$CZ$2735,"&lt;="&amp;E$259)+SUMPRODUCT(('Dvd Calendar'!$E$2728:$CZ$2728&gt;E$258)*('Dvd Calendar'!$E$2728:$CZ$2728&lt;=E$259)*'Dvd Calendar'!$E$2731:$CZ$2731*(('Dvd Calendar'!$E$2733:$CZ$2733='Field Check'!$C$53)*('Field Check'!$C$53&lt;&gt;"")+('Dvd Calendar'!$E$2733:$CZ$2733='Field Check'!$C$54)*('Field Check'!$C$54&lt;&gt;"")+('Dvd Calendar'!$E$2733:$CZ$2733='Field Check'!$C$55)*('Field Check'!$C$55&lt;&gt;"")+('Dvd Calendar'!$E$2733:$CZ$2733='Field Check'!$C$56)*('Field Check'!$C$56&lt;&gt;"")+('Dvd Calendar'!$E$2733:$CZ$2733='Field Check'!$C$57)*('Field Check'!$C$57&lt;&gt;""))*(COUNTIF('Dvd Calendar'!$E$2735:$CZ$2735,'Dvd Calendar'!$E$2728:$CZ$2728)=0)),"")))</f>
        <v/>
      </c>
      <c r="F303" s="77">
        <f>IF(F$259="","",IF($B303="","",IFERROR(SUMIFS('Dvd Calendar'!$E$2736:$CZ$2736,'Dvd Calendar'!$E$2735:$CZ$2735,"&gt;"&amp;F$258,'Dvd Calendar'!$E$2735:$CZ$2735,"&lt;="&amp;F$259)+SUMPRODUCT(('Dvd Calendar'!$E$2728:$CZ$2728&gt;F$258)*('Dvd Calendar'!$E$2728:$CZ$2728&lt;=F$259)*'Dvd Calendar'!$E$2731:$CZ$2731*(('Dvd Calendar'!$E$2733:$CZ$2733='Field Check'!$C$53)*('Field Check'!$C$53&lt;&gt;"")+('Dvd Calendar'!$E$2733:$CZ$2733='Field Check'!$C$54)*('Field Check'!$C$54&lt;&gt;"")+('Dvd Calendar'!$E$2733:$CZ$2733='Field Check'!$C$55)*('Field Check'!$C$55&lt;&gt;"")+('Dvd Calendar'!$E$2733:$CZ$2733='Field Check'!$C$56)*('Field Check'!$C$56&lt;&gt;"")+('Dvd Calendar'!$E$2733:$CZ$2733='Field Check'!$C$57)*('Field Check'!$C$57&lt;&gt;""))*(COUNTIF('Dvd Calendar'!$E$2735:$CZ$2735,'Dvd Calendar'!$E$2728:$CZ$2728)=0)),"")))</f>
        <v/>
      </c>
      <c r="G303" s="77">
        <f>IF(G$259="","",IF($B303="","",IFERROR(SUMIFS('Dvd Calendar'!$E$2736:$CZ$2736,'Dvd Calendar'!$E$2735:$CZ$2735,"&gt;"&amp;G$258,'Dvd Calendar'!$E$2735:$CZ$2735,"&lt;="&amp;G$259)+SUMPRODUCT(('Dvd Calendar'!$E$2728:$CZ$2728&gt;G$258)*('Dvd Calendar'!$E$2728:$CZ$2728&lt;=G$259)*'Dvd Calendar'!$E$2731:$CZ$2731*(('Dvd Calendar'!$E$2733:$CZ$2733='Field Check'!$C$53)*('Field Check'!$C$53&lt;&gt;"")+('Dvd Calendar'!$E$2733:$CZ$2733='Field Check'!$C$54)*('Field Check'!$C$54&lt;&gt;"")+('Dvd Calendar'!$E$2733:$CZ$2733='Field Check'!$C$55)*('Field Check'!$C$55&lt;&gt;"")+('Dvd Calendar'!$E$2733:$CZ$2733='Field Check'!$C$56)*('Field Check'!$C$56&lt;&gt;"")+('Dvd Calendar'!$E$2733:$CZ$2733='Field Check'!$C$57)*('Field Check'!$C$57&lt;&gt;""))*(COUNTIF('Dvd Calendar'!$E$2735:$CZ$2735,'Dvd Calendar'!$E$2728:$CZ$2728)=0)),"")))</f>
        <v/>
      </c>
      <c r="H303" s="77">
        <f>IF(H$259="","",IF($B303="","",IFERROR(SUMIFS('Dvd Calendar'!$E$2736:$CZ$2736,'Dvd Calendar'!$E$2735:$CZ$2735,"&gt;"&amp;H$258,'Dvd Calendar'!$E$2735:$CZ$2735,"&lt;="&amp;H$259)+SUMPRODUCT(('Dvd Calendar'!$E$2728:$CZ$2728&gt;H$258)*('Dvd Calendar'!$E$2728:$CZ$2728&lt;=H$259)*'Dvd Calendar'!$E$2731:$CZ$2731*(('Dvd Calendar'!$E$2733:$CZ$2733='Field Check'!$C$53)*('Field Check'!$C$53&lt;&gt;"")+('Dvd Calendar'!$E$2733:$CZ$2733='Field Check'!$C$54)*('Field Check'!$C$54&lt;&gt;"")+('Dvd Calendar'!$E$2733:$CZ$2733='Field Check'!$C$55)*('Field Check'!$C$55&lt;&gt;"")+('Dvd Calendar'!$E$2733:$CZ$2733='Field Check'!$C$56)*('Field Check'!$C$56&lt;&gt;"")+('Dvd Calendar'!$E$2733:$CZ$2733='Field Check'!$C$57)*('Field Check'!$C$57&lt;&gt;""))*(COUNTIF('Dvd Calendar'!$E$2735:$CZ$2735,'Dvd Calendar'!$E$2728:$CZ$2728)=0)),"")))</f>
        <v/>
      </c>
      <c r="I303" s="77">
        <f>IF(I$259="","",IF($B303="","",IFERROR(SUMIFS('Dvd Calendar'!$E$2736:$CZ$2736,'Dvd Calendar'!$E$2735:$CZ$2735,"&gt;"&amp;I$258,'Dvd Calendar'!$E$2735:$CZ$2735,"&lt;="&amp;I$259)+SUMPRODUCT(('Dvd Calendar'!$E$2728:$CZ$2728&gt;I$258)*('Dvd Calendar'!$E$2728:$CZ$2728&lt;=I$259)*'Dvd Calendar'!$E$2731:$CZ$2731*(('Dvd Calendar'!$E$2733:$CZ$2733='Field Check'!$C$53)*('Field Check'!$C$53&lt;&gt;"")+('Dvd Calendar'!$E$2733:$CZ$2733='Field Check'!$C$54)*('Field Check'!$C$54&lt;&gt;"")+('Dvd Calendar'!$E$2733:$CZ$2733='Field Check'!$C$55)*('Field Check'!$C$55&lt;&gt;"")+('Dvd Calendar'!$E$2733:$CZ$2733='Field Check'!$C$56)*('Field Check'!$C$56&lt;&gt;"")+('Dvd Calendar'!$E$2733:$CZ$2733='Field Check'!$C$57)*('Field Check'!$C$57&lt;&gt;""))*(COUNTIF('Dvd Calendar'!$E$2735:$CZ$2735,'Dvd Calendar'!$E$2728:$CZ$2728)=0)),"")))</f>
        <v/>
      </c>
      <c r="J303" s="77">
        <f>IF(J$259="","",IF($B303="","",IFERROR(SUMIFS('Dvd Calendar'!$E$2736:$CZ$2736,'Dvd Calendar'!$E$2735:$CZ$2735,"&gt;"&amp;J$258,'Dvd Calendar'!$E$2735:$CZ$2735,"&lt;="&amp;J$259)+SUMPRODUCT(('Dvd Calendar'!$E$2728:$CZ$2728&gt;J$258)*('Dvd Calendar'!$E$2728:$CZ$2728&lt;=J$259)*'Dvd Calendar'!$E$2731:$CZ$2731*(('Dvd Calendar'!$E$2733:$CZ$2733='Field Check'!$C$53)*('Field Check'!$C$53&lt;&gt;"")+('Dvd Calendar'!$E$2733:$CZ$2733='Field Check'!$C$54)*('Field Check'!$C$54&lt;&gt;"")+('Dvd Calendar'!$E$2733:$CZ$2733='Field Check'!$C$55)*('Field Check'!$C$55&lt;&gt;"")+('Dvd Calendar'!$E$2733:$CZ$2733='Field Check'!$C$56)*('Field Check'!$C$56&lt;&gt;"")+('Dvd Calendar'!$E$2733:$CZ$2733='Field Check'!$C$57)*('Field Check'!$C$57&lt;&gt;""))*(COUNTIF('Dvd Calendar'!$E$2735:$CZ$2735,'Dvd Calendar'!$E$2728:$CZ$2728)=0)),"")))</f>
        <v/>
      </c>
      <c r="K303" s="77">
        <f>IF(K$259="","",IF($B303="","",IFERROR(SUMIFS('Dvd Calendar'!$E$2736:$CZ$2736,'Dvd Calendar'!$E$2735:$CZ$2735,"&gt;"&amp;K$258,'Dvd Calendar'!$E$2735:$CZ$2735,"&lt;="&amp;K$259)+SUMPRODUCT(('Dvd Calendar'!$E$2728:$CZ$2728&gt;K$258)*('Dvd Calendar'!$E$2728:$CZ$2728&lt;=K$259)*'Dvd Calendar'!$E$2731:$CZ$2731*(('Dvd Calendar'!$E$2733:$CZ$2733='Field Check'!$C$53)*('Field Check'!$C$53&lt;&gt;"")+('Dvd Calendar'!$E$2733:$CZ$2733='Field Check'!$C$54)*('Field Check'!$C$54&lt;&gt;"")+('Dvd Calendar'!$E$2733:$CZ$2733='Field Check'!$C$55)*('Field Check'!$C$55&lt;&gt;"")+('Dvd Calendar'!$E$2733:$CZ$2733='Field Check'!$C$56)*('Field Check'!$C$56&lt;&gt;"")+('Dvd Calendar'!$E$2733:$CZ$2733='Field Check'!$C$57)*('Field Check'!$C$57&lt;&gt;""))*(COUNTIF('Dvd Calendar'!$E$2735:$CZ$2735,'Dvd Calendar'!$E$2728:$CZ$2728)=0)),"")))</f>
        <v/>
      </c>
      <c r="L303" s="77">
        <f>IF(L$259="","",IF($B303="","",IFERROR(SUMIFS('Dvd Calendar'!$E$2736:$CZ$2736,'Dvd Calendar'!$E$2735:$CZ$2735,"&gt;"&amp;L$258,'Dvd Calendar'!$E$2735:$CZ$2735,"&lt;="&amp;L$259)+SUMPRODUCT(('Dvd Calendar'!$E$2728:$CZ$2728&gt;L$258)*('Dvd Calendar'!$E$2728:$CZ$2728&lt;=L$259)*'Dvd Calendar'!$E$2731:$CZ$2731*(('Dvd Calendar'!$E$2733:$CZ$2733='Field Check'!$C$53)*('Field Check'!$C$53&lt;&gt;"")+('Dvd Calendar'!$E$2733:$CZ$2733='Field Check'!$C$54)*('Field Check'!$C$54&lt;&gt;"")+('Dvd Calendar'!$E$2733:$CZ$2733='Field Check'!$C$55)*('Field Check'!$C$55&lt;&gt;"")+('Dvd Calendar'!$E$2733:$CZ$2733='Field Check'!$C$56)*('Field Check'!$C$56&lt;&gt;"")+('Dvd Calendar'!$E$2733:$CZ$2733='Field Check'!$C$57)*('Field Check'!$C$57&lt;&gt;""))*(COUNTIF('Dvd Calendar'!$E$2735:$CZ$2735,'Dvd Calendar'!$E$2728:$CZ$2728)=0)),"")))</f>
        <v/>
      </c>
      <c r="M303" s="77">
        <f>IF(M$259="","",IF($B303="","",IFERROR(SUMIFS('Dvd Calendar'!$E$2736:$CZ$2736,'Dvd Calendar'!$E$2735:$CZ$2735,"&gt;"&amp;M$258,'Dvd Calendar'!$E$2735:$CZ$2735,"&lt;="&amp;M$259)+SUMPRODUCT(('Dvd Calendar'!$E$2728:$CZ$2728&gt;M$258)*('Dvd Calendar'!$E$2728:$CZ$2728&lt;=M$259)*'Dvd Calendar'!$E$2731:$CZ$2731*(('Dvd Calendar'!$E$2733:$CZ$2733='Field Check'!$C$53)*('Field Check'!$C$53&lt;&gt;"")+('Dvd Calendar'!$E$2733:$CZ$2733='Field Check'!$C$54)*('Field Check'!$C$54&lt;&gt;"")+('Dvd Calendar'!$E$2733:$CZ$2733='Field Check'!$C$55)*('Field Check'!$C$55&lt;&gt;"")+('Dvd Calendar'!$E$2733:$CZ$2733='Field Check'!$C$56)*('Field Check'!$C$56&lt;&gt;"")+('Dvd Calendar'!$E$2733:$CZ$2733='Field Check'!$C$57)*('Field Check'!$C$57&lt;&gt;""))*(COUNTIF('Dvd Calendar'!$E$2735:$CZ$2735,'Dvd Calendar'!$E$2728:$CZ$2728)=0)),"")))</f>
        <v/>
      </c>
      <c r="N303" s="77">
        <f>IF(N$259="","",IF($B303="","",IFERROR(SUMIFS('Dvd Calendar'!$E$2736:$CZ$2736,'Dvd Calendar'!$E$2735:$CZ$2735,"&gt;"&amp;N$258,'Dvd Calendar'!$E$2735:$CZ$2735,"&lt;="&amp;N$259)+SUMPRODUCT(('Dvd Calendar'!$E$2728:$CZ$2728&gt;N$258)*('Dvd Calendar'!$E$2728:$CZ$2728&lt;=N$259)*'Dvd Calendar'!$E$2731:$CZ$2731*(('Dvd Calendar'!$E$2733:$CZ$2733='Field Check'!$C$53)*('Field Check'!$C$53&lt;&gt;"")+('Dvd Calendar'!$E$2733:$CZ$2733='Field Check'!$C$54)*('Field Check'!$C$54&lt;&gt;"")+('Dvd Calendar'!$E$2733:$CZ$2733='Field Check'!$C$55)*('Field Check'!$C$55&lt;&gt;"")+('Dvd Calendar'!$E$2733:$CZ$2733='Field Check'!$C$56)*('Field Check'!$C$56&lt;&gt;"")+('Dvd Calendar'!$E$2733:$CZ$2733='Field Check'!$C$57)*('Field Check'!$C$57&lt;&gt;""))*(COUNTIF('Dvd Calendar'!$E$2735:$CZ$2735,'Dvd Calendar'!$E$2728:$CZ$2728)=0)),"")))</f>
        <v/>
      </c>
      <c r="O303" s="77">
        <f>IF(O$259="","",IF($B303="","",IFERROR(SUMIFS('Dvd Calendar'!$E$2736:$CZ$2736,'Dvd Calendar'!$E$2735:$CZ$2735,"&gt;"&amp;O$258,'Dvd Calendar'!$E$2735:$CZ$2735,"&lt;="&amp;O$259)+SUMPRODUCT(('Dvd Calendar'!$E$2728:$CZ$2728&gt;O$258)*('Dvd Calendar'!$E$2728:$CZ$2728&lt;=O$259)*'Dvd Calendar'!$E$2731:$CZ$2731*(('Dvd Calendar'!$E$2733:$CZ$2733='Field Check'!$C$53)*('Field Check'!$C$53&lt;&gt;"")+('Dvd Calendar'!$E$2733:$CZ$2733='Field Check'!$C$54)*('Field Check'!$C$54&lt;&gt;"")+('Dvd Calendar'!$E$2733:$CZ$2733='Field Check'!$C$55)*('Field Check'!$C$55&lt;&gt;"")+('Dvd Calendar'!$E$2733:$CZ$2733='Field Check'!$C$56)*('Field Check'!$C$56&lt;&gt;"")+('Dvd Calendar'!$E$2733:$CZ$2733='Field Check'!$C$57)*('Field Check'!$C$57&lt;&gt;""))*(COUNTIF('Dvd Calendar'!$E$2735:$CZ$2735,'Dvd Calendar'!$E$2728:$CZ$2728)=0)),"")))</f>
        <v/>
      </c>
      <c r="P303" s="77">
        <f>IF(P$259="","",IF($B303="","",IFERROR(SUMIFS('Dvd Calendar'!$E$2736:$CZ$2736,'Dvd Calendar'!$E$2735:$CZ$2735,"&gt;"&amp;P$258,'Dvd Calendar'!$E$2735:$CZ$2735,"&lt;="&amp;P$259)+SUMPRODUCT(('Dvd Calendar'!$E$2728:$CZ$2728&gt;P$258)*('Dvd Calendar'!$E$2728:$CZ$2728&lt;=P$259)*'Dvd Calendar'!$E$2731:$CZ$2731*(('Dvd Calendar'!$E$2733:$CZ$2733='Field Check'!$C$53)*('Field Check'!$C$53&lt;&gt;"")+('Dvd Calendar'!$E$2733:$CZ$2733='Field Check'!$C$54)*('Field Check'!$C$54&lt;&gt;"")+('Dvd Calendar'!$E$2733:$CZ$2733='Field Check'!$C$55)*('Field Check'!$C$55&lt;&gt;"")+('Dvd Calendar'!$E$2733:$CZ$2733='Field Check'!$C$56)*('Field Check'!$C$56&lt;&gt;"")+('Dvd Calendar'!$E$2733:$CZ$2733='Field Check'!$C$57)*('Field Check'!$C$57&lt;&gt;""))*(COUNTIF('Dvd Calendar'!$E$2735:$CZ$2735,'Dvd Calendar'!$E$2728:$CZ$2728)=0)),"")))</f>
        <v/>
      </c>
      <c r="Q303" s="77">
        <f>IF(Q$259="","",IF($B303="","",IFERROR(SUMIFS('Dvd Calendar'!$E$2736:$CZ$2736,'Dvd Calendar'!$E$2735:$CZ$2735,"&gt;"&amp;Q$258,'Dvd Calendar'!$E$2735:$CZ$2735,"&lt;="&amp;Q$259)+SUMPRODUCT(('Dvd Calendar'!$E$2728:$CZ$2728&gt;Q$258)*('Dvd Calendar'!$E$2728:$CZ$2728&lt;=Q$259)*'Dvd Calendar'!$E$2731:$CZ$2731*(('Dvd Calendar'!$E$2733:$CZ$2733='Field Check'!$C$53)*('Field Check'!$C$53&lt;&gt;"")+('Dvd Calendar'!$E$2733:$CZ$2733='Field Check'!$C$54)*('Field Check'!$C$54&lt;&gt;"")+('Dvd Calendar'!$E$2733:$CZ$2733='Field Check'!$C$55)*('Field Check'!$C$55&lt;&gt;"")+('Dvd Calendar'!$E$2733:$CZ$2733='Field Check'!$C$56)*('Field Check'!$C$56&lt;&gt;"")+('Dvd Calendar'!$E$2733:$CZ$2733='Field Check'!$C$57)*('Field Check'!$C$57&lt;&gt;""))*(COUNTIF('Dvd Calendar'!$E$2735:$CZ$2735,'Dvd Calendar'!$E$2728:$CZ$2728)=0)),"")))</f>
        <v/>
      </c>
      <c r="R303" s="77">
        <f>IF(R$259="","",IF($B303="","",IFERROR(SUMIFS('Dvd Calendar'!$E$2736:$CZ$2736,'Dvd Calendar'!$E$2735:$CZ$2735,"&gt;"&amp;R$258,'Dvd Calendar'!$E$2735:$CZ$2735,"&lt;="&amp;R$259)+SUMPRODUCT(('Dvd Calendar'!$E$2728:$CZ$2728&gt;R$258)*('Dvd Calendar'!$E$2728:$CZ$2728&lt;=R$259)*'Dvd Calendar'!$E$2731:$CZ$2731*(('Dvd Calendar'!$E$2733:$CZ$2733='Field Check'!$C$53)*('Field Check'!$C$53&lt;&gt;"")+('Dvd Calendar'!$E$2733:$CZ$2733='Field Check'!$C$54)*('Field Check'!$C$54&lt;&gt;"")+('Dvd Calendar'!$E$2733:$CZ$2733='Field Check'!$C$55)*('Field Check'!$C$55&lt;&gt;"")+('Dvd Calendar'!$E$2733:$CZ$2733='Field Check'!$C$56)*('Field Check'!$C$56&lt;&gt;"")+('Dvd Calendar'!$E$2733:$CZ$2733='Field Check'!$C$57)*('Field Check'!$C$57&lt;&gt;""))*(COUNTIF('Dvd Calendar'!$E$2735:$CZ$2735,'Dvd Calendar'!$E$2728:$CZ$2728)=0)),"")))</f>
        <v/>
      </c>
    </row>
    <row r="304">
      <c r="B304" s="126">
        <f>IF(MXAU!$C$49="","",MXAU!$C$49)</f>
        <v/>
      </c>
      <c r="C304" s="77">
        <f>IF(C$259="","",IF($B304="","",IFERROR(SUMIFS('Dvd Calendar'!$E$2747:$CZ$2747,'Dvd Calendar'!$E$2746:$CZ$2746,"&gt;"&amp;C$258,'Dvd Calendar'!$E$2746:$CZ$2746,"&lt;="&amp;C$259)+SUMPRODUCT(('Dvd Calendar'!$E$2739:$CZ$2739&gt;C$258)*('Dvd Calendar'!$E$2739:$CZ$2739&lt;=C$259)*'Dvd Calendar'!$E$2742:$CZ$2742*(('Dvd Calendar'!$E$2744:$CZ$2744='Field Check'!$C$53)*('Field Check'!$C$53&lt;&gt;"")+('Dvd Calendar'!$E$2744:$CZ$2744='Field Check'!$C$54)*('Field Check'!$C$54&lt;&gt;"")+('Dvd Calendar'!$E$2744:$CZ$2744='Field Check'!$C$55)*('Field Check'!$C$55&lt;&gt;"")+('Dvd Calendar'!$E$2744:$CZ$2744='Field Check'!$C$56)*('Field Check'!$C$56&lt;&gt;"")+('Dvd Calendar'!$E$2744:$CZ$2744='Field Check'!$C$57)*('Field Check'!$C$57&lt;&gt;""))*(COUNTIF('Dvd Calendar'!$E$2746:$CZ$2746,'Dvd Calendar'!$E$2739:$CZ$2739)=0)),"")))</f>
        <v/>
      </c>
      <c r="D304" s="77">
        <f>IF(D$259="","",IF($B304="","",IFERROR(SUMIFS('Dvd Calendar'!$E$2747:$CZ$2747,'Dvd Calendar'!$E$2746:$CZ$2746,"&gt;"&amp;D$258,'Dvd Calendar'!$E$2746:$CZ$2746,"&lt;="&amp;D$259)+SUMPRODUCT(('Dvd Calendar'!$E$2739:$CZ$2739&gt;D$258)*('Dvd Calendar'!$E$2739:$CZ$2739&lt;=D$259)*'Dvd Calendar'!$E$2742:$CZ$2742*(('Dvd Calendar'!$E$2744:$CZ$2744='Field Check'!$C$53)*('Field Check'!$C$53&lt;&gt;"")+('Dvd Calendar'!$E$2744:$CZ$2744='Field Check'!$C$54)*('Field Check'!$C$54&lt;&gt;"")+('Dvd Calendar'!$E$2744:$CZ$2744='Field Check'!$C$55)*('Field Check'!$C$55&lt;&gt;"")+('Dvd Calendar'!$E$2744:$CZ$2744='Field Check'!$C$56)*('Field Check'!$C$56&lt;&gt;"")+('Dvd Calendar'!$E$2744:$CZ$2744='Field Check'!$C$57)*('Field Check'!$C$57&lt;&gt;""))*(COUNTIF('Dvd Calendar'!$E$2746:$CZ$2746,'Dvd Calendar'!$E$2739:$CZ$2739)=0)),"")))</f>
        <v/>
      </c>
      <c r="E304" s="77">
        <f>IF(E$259="","",IF($B304="","",IFERROR(SUMIFS('Dvd Calendar'!$E$2747:$CZ$2747,'Dvd Calendar'!$E$2746:$CZ$2746,"&gt;"&amp;E$258,'Dvd Calendar'!$E$2746:$CZ$2746,"&lt;="&amp;E$259)+SUMPRODUCT(('Dvd Calendar'!$E$2739:$CZ$2739&gt;E$258)*('Dvd Calendar'!$E$2739:$CZ$2739&lt;=E$259)*'Dvd Calendar'!$E$2742:$CZ$2742*(('Dvd Calendar'!$E$2744:$CZ$2744='Field Check'!$C$53)*('Field Check'!$C$53&lt;&gt;"")+('Dvd Calendar'!$E$2744:$CZ$2744='Field Check'!$C$54)*('Field Check'!$C$54&lt;&gt;"")+('Dvd Calendar'!$E$2744:$CZ$2744='Field Check'!$C$55)*('Field Check'!$C$55&lt;&gt;"")+('Dvd Calendar'!$E$2744:$CZ$2744='Field Check'!$C$56)*('Field Check'!$C$56&lt;&gt;"")+('Dvd Calendar'!$E$2744:$CZ$2744='Field Check'!$C$57)*('Field Check'!$C$57&lt;&gt;""))*(COUNTIF('Dvd Calendar'!$E$2746:$CZ$2746,'Dvd Calendar'!$E$2739:$CZ$2739)=0)),"")))</f>
        <v/>
      </c>
      <c r="F304" s="77">
        <f>IF(F$259="","",IF($B304="","",IFERROR(SUMIFS('Dvd Calendar'!$E$2747:$CZ$2747,'Dvd Calendar'!$E$2746:$CZ$2746,"&gt;"&amp;F$258,'Dvd Calendar'!$E$2746:$CZ$2746,"&lt;="&amp;F$259)+SUMPRODUCT(('Dvd Calendar'!$E$2739:$CZ$2739&gt;F$258)*('Dvd Calendar'!$E$2739:$CZ$2739&lt;=F$259)*'Dvd Calendar'!$E$2742:$CZ$2742*(('Dvd Calendar'!$E$2744:$CZ$2744='Field Check'!$C$53)*('Field Check'!$C$53&lt;&gt;"")+('Dvd Calendar'!$E$2744:$CZ$2744='Field Check'!$C$54)*('Field Check'!$C$54&lt;&gt;"")+('Dvd Calendar'!$E$2744:$CZ$2744='Field Check'!$C$55)*('Field Check'!$C$55&lt;&gt;"")+('Dvd Calendar'!$E$2744:$CZ$2744='Field Check'!$C$56)*('Field Check'!$C$56&lt;&gt;"")+('Dvd Calendar'!$E$2744:$CZ$2744='Field Check'!$C$57)*('Field Check'!$C$57&lt;&gt;""))*(COUNTIF('Dvd Calendar'!$E$2746:$CZ$2746,'Dvd Calendar'!$E$2739:$CZ$2739)=0)),"")))</f>
        <v/>
      </c>
      <c r="G304" s="77">
        <f>IF(G$259="","",IF($B304="","",IFERROR(SUMIFS('Dvd Calendar'!$E$2747:$CZ$2747,'Dvd Calendar'!$E$2746:$CZ$2746,"&gt;"&amp;G$258,'Dvd Calendar'!$E$2746:$CZ$2746,"&lt;="&amp;G$259)+SUMPRODUCT(('Dvd Calendar'!$E$2739:$CZ$2739&gt;G$258)*('Dvd Calendar'!$E$2739:$CZ$2739&lt;=G$259)*'Dvd Calendar'!$E$2742:$CZ$2742*(('Dvd Calendar'!$E$2744:$CZ$2744='Field Check'!$C$53)*('Field Check'!$C$53&lt;&gt;"")+('Dvd Calendar'!$E$2744:$CZ$2744='Field Check'!$C$54)*('Field Check'!$C$54&lt;&gt;"")+('Dvd Calendar'!$E$2744:$CZ$2744='Field Check'!$C$55)*('Field Check'!$C$55&lt;&gt;"")+('Dvd Calendar'!$E$2744:$CZ$2744='Field Check'!$C$56)*('Field Check'!$C$56&lt;&gt;"")+('Dvd Calendar'!$E$2744:$CZ$2744='Field Check'!$C$57)*('Field Check'!$C$57&lt;&gt;""))*(COUNTIF('Dvd Calendar'!$E$2746:$CZ$2746,'Dvd Calendar'!$E$2739:$CZ$2739)=0)),"")))</f>
        <v/>
      </c>
      <c r="H304" s="77">
        <f>IF(H$259="","",IF($B304="","",IFERROR(SUMIFS('Dvd Calendar'!$E$2747:$CZ$2747,'Dvd Calendar'!$E$2746:$CZ$2746,"&gt;"&amp;H$258,'Dvd Calendar'!$E$2746:$CZ$2746,"&lt;="&amp;H$259)+SUMPRODUCT(('Dvd Calendar'!$E$2739:$CZ$2739&gt;H$258)*('Dvd Calendar'!$E$2739:$CZ$2739&lt;=H$259)*'Dvd Calendar'!$E$2742:$CZ$2742*(('Dvd Calendar'!$E$2744:$CZ$2744='Field Check'!$C$53)*('Field Check'!$C$53&lt;&gt;"")+('Dvd Calendar'!$E$2744:$CZ$2744='Field Check'!$C$54)*('Field Check'!$C$54&lt;&gt;"")+('Dvd Calendar'!$E$2744:$CZ$2744='Field Check'!$C$55)*('Field Check'!$C$55&lt;&gt;"")+('Dvd Calendar'!$E$2744:$CZ$2744='Field Check'!$C$56)*('Field Check'!$C$56&lt;&gt;"")+('Dvd Calendar'!$E$2744:$CZ$2744='Field Check'!$C$57)*('Field Check'!$C$57&lt;&gt;""))*(COUNTIF('Dvd Calendar'!$E$2746:$CZ$2746,'Dvd Calendar'!$E$2739:$CZ$2739)=0)),"")))</f>
        <v/>
      </c>
      <c r="I304" s="77">
        <f>IF(I$259="","",IF($B304="","",IFERROR(SUMIFS('Dvd Calendar'!$E$2747:$CZ$2747,'Dvd Calendar'!$E$2746:$CZ$2746,"&gt;"&amp;I$258,'Dvd Calendar'!$E$2746:$CZ$2746,"&lt;="&amp;I$259)+SUMPRODUCT(('Dvd Calendar'!$E$2739:$CZ$2739&gt;I$258)*('Dvd Calendar'!$E$2739:$CZ$2739&lt;=I$259)*'Dvd Calendar'!$E$2742:$CZ$2742*(('Dvd Calendar'!$E$2744:$CZ$2744='Field Check'!$C$53)*('Field Check'!$C$53&lt;&gt;"")+('Dvd Calendar'!$E$2744:$CZ$2744='Field Check'!$C$54)*('Field Check'!$C$54&lt;&gt;"")+('Dvd Calendar'!$E$2744:$CZ$2744='Field Check'!$C$55)*('Field Check'!$C$55&lt;&gt;"")+('Dvd Calendar'!$E$2744:$CZ$2744='Field Check'!$C$56)*('Field Check'!$C$56&lt;&gt;"")+('Dvd Calendar'!$E$2744:$CZ$2744='Field Check'!$C$57)*('Field Check'!$C$57&lt;&gt;""))*(COUNTIF('Dvd Calendar'!$E$2746:$CZ$2746,'Dvd Calendar'!$E$2739:$CZ$2739)=0)),"")))</f>
        <v/>
      </c>
      <c r="J304" s="77">
        <f>IF(J$259="","",IF($B304="","",IFERROR(SUMIFS('Dvd Calendar'!$E$2747:$CZ$2747,'Dvd Calendar'!$E$2746:$CZ$2746,"&gt;"&amp;J$258,'Dvd Calendar'!$E$2746:$CZ$2746,"&lt;="&amp;J$259)+SUMPRODUCT(('Dvd Calendar'!$E$2739:$CZ$2739&gt;J$258)*('Dvd Calendar'!$E$2739:$CZ$2739&lt;=J$259)*'Dvd Calendar'!$E$2742:$CZ$2742*(('Dvd Calendar'!$E$2744:$CZ$2744='Field Check'!$C$53)*('Field Check'!$C$53&lt;&gt;"")+('Dvd Calendar'!$E$2744:$CZ$2744='Field Check'!$C$54)*('Field Check'!$C$54&lt;&gt;"")+('Dvd Calendar'!$E$2744:$CZ$2744='Field Check'!$C$55)*('Field Check'!$C$55&lt;&gt;"")+('Dvd Calendar'!$E$2744:$CZ$2744='Field Check'!$C$56)*('Field Check'!$C$56&lt;&gt;"")+('Dvd Calendar'!$E$2744:$CZ$2744='Field Check'!$C$57)*('Field Check'!$C$57&lt;&gt;""))*(COUNTIF('Dvd Calendar'!$E$2746:$CZ$2746,'Dvd Calendar'!$E$2739:$CZ$2739)=0)),"")))</f>
        <v/>
      </c>
      <c r="K304" s="77">
        <f>IF(K$259="","",IF($B304="","",IFERROR(SUMIFS('Dvd Calendar'!$E$2747:$CZ$2747,'Dvd Calendar'!$E$2746:$CZ$2746,"&gt;"&amp;K$258,'Dvd Calendar'!$E$2746:$CZ$2746,"&lt;="&amp;K$259)+SUMPRODUCT(('Dvd Calendar'!$E$2739:$CZ$2739&gt;K$258)*('Dvd Calendar'!$E$2739:$CZ$2739&lt;=K$259)*'Dvd Calendar'!$E$2742:$CZ$2742*(('Dvd Calendar'!$E$2744:$CZ$2744='Field Check'!$C$53)*('Field Check'!$C$53&lt;&gt;"")+('Dvd Calendar'!$E$2744:$CZ$2744='Field Check'!$C$54)*('Field Check'!$C$54&lt;&gt;"")+('Dvd Calendar'!$E$2744:$CZ$2744='Field Check'!$C$55)*('Field Check'!$C$55&lt;&gt;"")+('Dvd Calendar'!$E$2744:$CZ$2744='Field Check'!$C$56)*('Field Check'!$C$56&lt;&gt;"")+('Dvd Calendar'!$E$2744:$CZ$2744='Field Check'!$C$57)*('Field Check'!$C$57&lt;&gt;""))*(COUNTIF('Dvd Calendar'!$E$2746:$CZ$2746,'Dvd Calendar'!$E$2739:$CZ$2739)=0)),"")))</f>
        <v/>
      </c>
      <c r="L304" s="77">
        <f>IF(L$259="","",IF($B304="","",IFERROR(SUMIFS('Dvd Calendar'!$E$2747:$CZ$2747,'Dvd Calendar'!$E$2746:$CZ$2746,"&gt;"&amp;L$258,'Dvd Calendar'!$E$2746:$CZ$2746,"&lt;="&amp;L$259)+SUMPRODUCT(('Dvd Calendar'!$E$2739:$CZ$2739&gt;L$258)*('Dvd Calendar'!$E$2739:$CZ$2739&lt;=L$259)*'Dvd Calendar'!$E$2742:$CZ$2742*(('Dvd Calendar'!$E$2744:$CZ$2744='Field Check'!$C$53)*('Field Check'!$C$53&lt;&gt;"")+('Dvd Calendar'!$E$2744:$CZ$2744='Field Check'!$C$54)*('Field Check'!$C$54&lt;&gt;"")+('Dvd Calendar'!$E$2744:$CZ$2744='Field Check'!$C$55)*('Field Check'!$C$55&lt;&gt;"")+('Dvd Calendar'!$E$2744:$CZ$2744='Field Check'!$C$56)*('Field Check'!$C$56&lt;&gt;"")+('Dvd Calendar'!$E$2744:$CZ$2744='Field Check'!$C$57)*('Field Check'!$C$57&lt;&gt;""))*(COUNTIF('Dvd Calendar'!$E$2746:$CZ$2746,'Dvd Calendar'!$E$2739:$CZ$2739)=0)),"")))</f>
        <v/>
      </c>
      <c r="M304" s="77">
        <f>IF(M$259="","",IF($B304="","",IFERROR(SUMIFS('Dvd Calendar'!$E$2747:$CZ$2747,'Dvd Calendar'!$E$2746:$CZ$2746,"&gt;"&amp;M$258,'Dvd Calendar'!$E$2746:$CZ$2746,"&lt;="&amp;M$259)+SUMPRODUCT(('Dvd Calendar'!$E$2739:$CZ$2739&gt;M$258)*('Dvd Calendar'!$E$2739:$CZ$2739&lt;=M$259)*'Dvd Calendar'!$E$2742:$CZ$2742*(('Dvd Calendar'!$E$2744:$CZ$2744='Field Check'!$C$53)*('Field Check'!$C$53&lt;&gt;"")+('Dvd Calendar'!$E$2744:$CZ$2744='Field Check'!$C$54)*('Field Check'!$C$54&lt;&gt;"")+('Dvd Calendar'!$E$2744:$CZ$2744='Field Check'!$C$55)*('Field Check'!$C$55&lt;&gt;"")+('Dvd Calendar'!$E$2744:$CZ$2744='Field Check'!$C$56)*('Field Check'!$C$56&lt;&gt;"")+('Dvd Calendar'!$E$2744:$CZ$2744='Field Check'!$C$57)*('Field Check'!$C$57&lt;&gt;""))*(COUNTIF('Dvd Calendar'!$E$2746:$CZ$2746,'Dvd Calendar'!$E$2739:$CZ$2739)=0)),"")))</f>
        <v/>
      </c>
      <c r="N304" s="77">
        <f>IF(N$259="","",IF($B304="","",IFERROR(SUMIFS('Dvd Calendar'!$E$2747:$CZ$2747,'Dvd Calendar'!$E$2746:$CZ$2746,"&gt;"&amp;N$258,'Dvd Calendar'!$E$2746:$CZ$2746,"&lt;="&amp;N$259)+SUMPRODUCT(('Dvd Calendar'!$E$2739:$CZ$2739&gt;N$258)*('Dvd Calendar'!$E$2739:$CZ$2739&lt;=N$259)*'Dvd Calendar'!$E$2742:$CZ$2742*(('Dvd Calendar'!$E$2744:$CZ$2744='Field Check'!$C$53)*('Field Check'!$C$53&lt;&gt;"")+('Dvd Calendar'!$E$2744:$CZ$2744='Field Check'!$C$54)*('Field Check'!$C$54&lt;&gt;"")+('Dvd Calendar'!$E$2744:$CZ$2744='Field Check'!$C$55)*('Field Check'!$C$55&lt;&gt;"")+('Dvd Calendar'!$E$2744:$CZ$2744='Field Check'!$C$56)*('Field Check'!$C$56&lt;&gt;"")+('Dvd Calendar'!$E$2744:$CZ$2744='Field Check'!$C$57)*('Field Check'!$C$57&lt;&gt;""))*(COUNTIF('Dvd Calendar'!$E$2746:$CZ$2746,'Dvd Calendar'!$E$2739:$CZ$2739)=0)),"")))</f>
        <v/>
      </c>
      <c r="O304" s="77">
        <f>IF(O$259="","",IF($B304="","",IFERROR(SUMIFS('Dvd Calendar'!$E$2747:$CZ$2747,'Dvd Calendar'!$E$2746:$CZ$2746,"&gt;"&amp;O$258,'Dvd Calendar'!$E$2746:$CZ$2746,"&lt;="&amp;O$259)+SUMPRODUCT(('Dvd Calendar'!$E$2739:$CZ$2739&gt;O$258)*('Dvd Calendar'!$E$2739:$CZ$2739&lt;=O$259)*'Dvd Calendar'!$E$2742:$CZ$2742*(('Dvd Calendar'!$E$2744:$CZ$2744='Field Check'!$C$53)*('Field Check'!$C$53&lt;&gt;"")+('Dvd Calendar'!$E$2744:$CZ$2744='Field Check'!$C$54)*('Field Check'!$C$54&lt;&gt;"")+('Dvd Calendar'!$E$2744:$CZ$2744='Field Check'!$C$55)*('Field Check'!$C$55&lt;&gt;"")+('Dvd Calendar'!$E$2744:$CZ$2744='Field Check'!$C$56)*('Field Check'!$C$56&lt;&gt;"")+('Dvd Calendar'!$E$2744:$CZ$2744='Field Check'!$C$57)*('Field Check'!$C$57&lt;&gt;""))*(COUNTIF('Dvd Calendar'!$E$2746:$CZ$2746,'Dvd Calendar'!$E$2739:$CZ$2739)=0)),"")))</f>
        <v/>
      </c>
      <c r="P304" s="77">
        <f>IF(P$259="","",IF($B304="","",IFERROR(SUMIFS('Dvd Calendar'!$E$2747:$CZ$2747,'Dvd Calendar'!$E$2746:$CZ$2746,"&gt;"&amp;P$258,'Dvd Calendar'!$E$2746:$CZ$2746,"&lt;="&amp;P$259)+SUMPRODUCT(('Dvd Calendar'!$E$2739:$CZ$2739&gt;P$258)*('Dvd Calendar'!$E$2739:$CZ$2739&lt;=P$259)*'Dvd Calendar'!$E$2742:$CZ$2742*(('Dvd Calendar'!$E$2744:$CZ$2744='Field Check'!$C$53)*('Field Check'!$C$53&lt;&gt;"")+('Dvd Calendar'!$E$2744:$CZ$2744='Field Check'!$C$54)*('Field Check'!$C$54&lt;&gt;"")+('Dvd Calendar'!$E$2744:$CZ$2744='Field Check'!$C$55)*('Field Check'!$C$55&lt;&gt;"")+('Dvd Calendar'!$E$2744:$CZ$2744='Field Check'!$C$56)*('Field Check'!$C$56&lt;&gt;"")+('Dvd Calendar'!$E$2744:$CZ$2744='Field Check'!$C$57)*('Field Check'!$C$57&lt;&gt;""))*(COUNTIF('Dvd Calendar'!$E$2746:$CZ$2746,'Dvd Calendar'!$E$2739:$CZ$2739)=0)),"")))</f>
        <v/>
      </c>
      <c r="Q304" s="77">
        <f>IF(Q$259="","",IF($B304="","",IFERROR(SUMIFS('Dvd Calendar'!$E$2747:$CZ$2747,'Dvd Calendar'!$E$2746:$CZ$2746,"&gt;"&amp;Q$258,'Dvd Calendar'!$E$2746:$CZ$2746,"&lt;="&amp;Q$259)+SUMPRODUCT(('Dvd Calendar'!$E$2739:$CZ$2739&gt;Q$258)*('Dvd Calendar'!$E$2739:$CZ$2739&lt;=Q$259)*'Dvd Calendar'!$E$2742:$CZ$2742*(('Dvd Calendar'!$E$2744:$CZ$2744='Field Check'!$C$53)*('Field Check'!$C$53&lt;&gt;"")+('Dvd Calendar'!$E$2744:$CZ$2744='Field Check'!$C$54)*('Field Check'!$C$54&lt;&gt;"")+('Dvd Calendar'!$E$2744:$CZ$2744='Field Check'!$C$55)*('Field Check'!$C$55&lt;&gt;"")+('Dvd Calendar'!$E$2744:$CZ$2744='Field Check'!$C$56)*('Field Check'!$C$56&lt;&gt;"")+('Dvd Calendar'!$E$2744:$CZ$2744='Field Check'!$C$57)*('Field Check'!$C$57&lt;&gt;""))*(COUNTIF('Dvd Calendar'!$E$2746:$CZ$2746,'Dvd Calendar'!$E$2739:$CZ$2739)=0)),"")))</f>
        <v/>
      </c>
      <c r="R304" s="77">
        <f>IF(R$259="","",IF($B304="","",IFERROR(SUMIFS('Dvd Calendar'!$E$2747:$CZ$2747,'Dvd Calendar'!$E$2746:$CZ$2746,"&gt;"&amp;R$258,'Dvd Calendar'!$E$2746:$CZ$2746,"&lt;="&amp;R$259)+SUMPRODUCT(('Dvd Calendar'!$E$2739:$CZ$2739&gt;R$258)*('Dvd Calendar'!$E$2739:$CZ$2739&lt;=R$259)*'Dvd Calendar'!$E$2742:$CZ$2742*(('Dvd Calendar'!$E$2744:$CZ$2744='Field Check'!$C$53)*('Field Check'!$C$53&lt;&gt;"")+('Dvd Calendar'!$E$2744:$CZ$2744='Field Check'!$C$54)*('Field Check'!$C$54&lt;&gt;"")+('Dvd Calendar'!$E$2744:$CZ$2744='Field Check'!$C$55)*('Field Check'!$C$55&lt;&gt;"")+('Dvd Calendar'!$E$2744:$CZ$2744='Field Check'!$C$56)*('Field Check'!$C$56&lt;&gt;"")+('Dvd Calendar'!$E$2744:$CZ$2744='Field Check'!$C$57)*('Field Check'!$C$57&lt;&gt;""))*(COUNTIF('Dvd Calendar'!$E$2746:$CZ$2746,'Dvd Calendar'!$E$2739:$CZ$2739)=0)),"")))</f>
        <v/>
      </c>
    </row>
    <row r="305">
      <c r="B305" s="126">
        <f>IF(MXAU!$C$50="","",MXAU!$C$50)</f>
        <v/>
      </c>
      <c r="C305" s="77">
        <f>IF(C$259="","",IF($B305="","",IFERROR(SUMIFS('Dvd Calendar'!$E$2758:$CZ$2758,'Dvd Calendar'!$E$2757:$CZ$2757,"&gt;"&amp;C$258,'Dvd Calendar'!$E$2757:$CZ$2757,"&lt;="&amp;C$259)+SUMPRODUCT(('Dvd Calendar'!$E$2750:$CZ$2750&gt;C$258)*('Dvd Calendar'!$E$2750:$CZ$2750&lt;=C$259)*'Dvd Calendar'!$E$2753:$CZ$2753*(('Dvd Calendar'!$E$2755:$CZ$2755='Field Check'!$C$53)*('Field Check'!$C$53&lt;&gt;"")+('Dvd Calendar'!$E$2755:$CZ$2755='Field Check'!$C$54)*('Field Check'!$C$54&lt;&gt;"")+('Dvd Calendar'!$E$2755:$CZ$2755='Field Check'!$C$55)*('Field Check'!$C$55&lt;&gt;"")+('Dvd Calendar'!$E$2755:$CZ$2755='Field Check'!$C$56)*('Field Check'!$C$56&lt;&gt;"")+('Dvd Calendar'!$E$2755:$CZ$2755='Field Check'!$C$57)*('Field Check'!$C$57&lt;&gt;""))*(COUNTIF('Dvd Calendar'!$E$2757:$CZ$2757,'Dvd Calendar'!$E$2750:$CZ$2750)=0)),"")))</f>
        <v/>
      </c>
      <c r="D305" s="77">
        <f>IF(D$259="","",IF($B305="","",IFERROR(SUMIFS('Dvd Calendar'!$E$2758:$CZ$2758,'Dvd Calendar'!$E$2757:$CZ$2757,"&gt;"&amp;D$258,'Dvd Calendar'!$E$2757:$CZ$2757,"&lt;="&amp;D$259)+SUMPRODUCT(('Dvd Calendar'!$E$2750:$CZ$2750&gt;D$258)*('Dvd Calendar'!$E$2750:$CZ$2750&lt;=D$259)*'Dvd Calendar'!$E$2753:$CZ$2753*(('Dvd Calendar'!$E$2755:$CZ$2755='Field Check'!$C$53)*('Field Check'!$C$53&lt;&gt;"")+('Dvd Calendar'!$E$2755:$CZ$2755='Field Check'!$C$54)*('Field Check'!$C$54&lt;&gt;"")+('Dvd Calendar'!$E$2755:$CZ$2755='Field Check'!$C$55)*('Field Check'!$C$55&lt;&gt;"")+('Dvd Calendar'!$E$2755:$CZ$2755='Field Check'!$C$56)*('Field Check'!$C$56&lt;&gt;"")+('Dvd Calendar'!$E$2755:$CZ$2755='Field Check'!$C$57)*('Field Check'!$C$57&lt;&gt;""))*(COUNTIF('Dvd Calendar'!$E$2757:$CZ$2757,'Dvd Calendar'!$E$2750:$CZ$2750)=0)),"")))</f>
        <v/>
      </c>
      <c r="E305" s="77">
        <f>IF(E$259="","",IF($B305="","",IFERROR(SUMIFS('Dvd Calendar'!$E$2758:$CZ$2758,'Dvd Calendar'!$E$2757:$CZ$2757,"&gt;"&amp;E$258,'Dvd Calendar'!$E$2757:$CZ$2757,"&lt;="&amp;E$259)+SUMPRODUCT(('Dvd Calendar'!$E$2750:$CZ$2750&gt;E$258)*('Dvd Calendar'!$E$2750:$CZ$2750&lt;=E$259)*'Dvd Calendar'!$E$2753:$CZ$2753*(('Dvd Calendar'!$E$2755:$CZ$2755='Field Check'!$C$53)*('Field Check'!$C$53&lt;&gt;"")+('Dvd Calendar'!$E$2755:$CZ$2755='Field Check'!$C$54)*('Field Check'!$C$54&lt;&gt;"")+('Dvd Calendar'!$E$2755:$CZ$2755='Field Check'!$C$55)*('Field Check'!$C$55&lt;&gt;"")+('Dvd Calendar'!$E$2755:$CZ$2755='Field Check'!$C$56)*('Field Check'!$C$56&lt;&gt;"")+('Dvd Calendar'!$E$2755:$CZ$2755='Field Check'!$C$57)*('Field Check'!$C$57&lt;&gt;""))*(COUNTIF('Dvd Calendar'!$E$2757:$CZ$2757,'Dvd Calendar'!$E$2750:$CZ$2750)=0)),"")))</f>
        <v/>
      </c>
      <c r="F305" s="77">
        <f>IF(F$259="","",IF($B305="","",IFERROR(SUMIFS('Dvd Calendar'!$E$2758:$CZ$2758,'Dvd Calendar'!$E$2757:$CZ$2757,"&gt;"&amp;F$258,'Dvd Calendar'!$E$2757:$CZ$2757,"&lt;="&amp;F$259)+SUMPRODUCT(('Dvd Calendar'!$E$2750:$CZ$2750&gt;F$258)*('Dvd Calendar'!$E$2750:$CZ$2750&lt;=F$259)*'Dvd Calendar'!$E$2753:$CZ$2753*(('Dvd Calendar'!$E$2755:$CZ$2755='Field Check'!$C$53)*('Field Check'!$C$53&lt;&gt;"")+('Dvd Calendar'!$E$2755:$CZ$2755='Field Check'!$C$54)*('Field Check'!$C$54&lt;&gt;"")+('Dvd Calendar'!$E$2755:$CZ$2755='Field Check'!$C$55)*('Field Check'!$C$55&lt;&gt;"")+('Dvd Calendar'!$E$2755:$CZ$2755='Field Check'!$C$56)*('Field Check'!$C$56&lt;&gt;"")+('Dvd Calendar'!$E$2755:$CZ$2755='Field Check'!$C$57)*('Field Check'!$C$57&lt;&gt;""))*(COUNTIF('Dvd Calendar'!$E$2757:$CZ$2757,'Dvd Calendar'!$E$2750:$CZ$2750)=0)),"")))</f>
        <v/>
      </c>
      <c r="G305" s="77">
        <f>IF(G$259="","",IF($B305="","",IFERROR(SUMIFS('Dvd Calendar'!$E$2758:$CZ$2758,'Dvd Calendar'!$E$2757:$CZ$2757,"&gt;"&amp;G$258,'Dvd Calendar'!$E$2757:$CZ$2757,"&lt;="&amp;G$259)+SUMPRODUCT(('Dvd Calendar'!$E$2750:$CZ$2750&gt;G$258)*('Dvd Calendar'!$E$2750:$CZ$2750&lt;=G$259)*'Dvd Calendar'!$E$2753:$CZ$2753*(('Dvd Calendar'!$E$2755:$CZ$2755='Field Check'!$C$53)*('Field Check'!$C$53&lt;&gt;"")+('Dvd Calendar'!$E$2755:$CZ$2755='Field Check'!$C$54)*('Field Check'!$C$54&lt;&gt;"")+('Dvd Calendar'!$E$2755:$CZ$2755='Field Check'!$C$55)*('Field Check'!$C$55&lt;&gt;"")+('Dvd Calendar'!$E$2755:$CZ$2755='Field Check'!$C$56)*('Field Check'!$C$56&lt;&gt;"")+('Dvd Calendar'!$E$2755:$CZ$2755='Field Check'!$C$57)*('Field Check'!$C$57&lt;&gt;""))*(COUNTIF('Dvd Calendar'!$E$2757:$CZ$2757,'Dvd Calendar'!$E$2750:$CZ$2750)=0)),"")))</f>
        <v/>
      </c>
      <c r="H305" s="77">
        <f>IF(H$259="","",IF($B305="","",IFERROR(SUMIFS('Dvd Calendar'!$E$2758:$CZ$2758,'Dvd Calendar'!$E$2757:$CZ$2757,"&gt;"&amp;H$258,'Dvd Calendar'!$E$2757:$CZ$2757,"&lt;="&amp;H$259)+SUMPRODUCT(('Dvd Calendar'!$E$2750:$CZ$2750&gt;H$258)*('Dvd Calendar'!$E$2750:$CZ$2750&lt;=H$259)*'Dvd Calendar'!$E$2753:$CZ$2753*(('Dvd Calendar'!$E$2755:$CZ$2755='Field Check'!$C$53)*('Field Check'!$C$53&lt;&gt;"")+('Dvd Calendar'!$E$2755:$CZ$2755='Field Check'!$C$54)*('Field Check'!$C$54&lt;&gt;"")+('Dvd Calendar'!$E$2755:$CZ$2755='Field Check'!$C$55)*('Field Check'!$C$55&lt;&gt;"")+('Dvd Calendar'!$E$2755:$CZ$2755='Field Check'!$C$56)*('Field Check'!$C$56&lt;&gt;"")+('Dvd Calendar'!$E$2755:$CZ$2755='Field Check'!$C$57)*('Field Check'!$C$57&lt;&gt;""))*(COUNTIF('Dvd Calendar'!$E$2757:$CZ$2757,'Dvd Calendar'!$E$2750:$CZ$2750)=0)),"")))</f>
        <v/>
      </c>
      <c r="I305" s="77">
        <f>IF(I$259="","",IF($B305="","",IFERROR(SUMIFS('Dvd Calendar'!$E$2758:$CZ$2758,'Dvd Calendar'!$E$2757:$CZ$2757,"&gt;"&amp;I$258,'Dvd Calendar'!$E$2757:$CZ$2757,"&lt;="&amp;I$259)+SUMPRODUCT(('Dvd Calendar'!$E$2750:$CZ$2750&gt;I$258)*('Dvd Calendar'!$E$2750:$CZ$2750&lt;=I$259)*'Dvd Calendar'!$E$2753:$CZ$2753*(('Dvd Calendar'!$E$2755:$CZ$2755='Field Check'!$C$53)*('Field Check'!$C$53&lt;&gt;"")+('Dvd Calendar'!$E$2755:$CZ$2755='Field Check'!$C$54)*('Field Check'!$C$54&lt;&gt;"")+('Dvd Calendar'!$E$2755:$CZ$2755='Field Check'!$C$55)*('Field Check'!$C$55&lt;&gt;"")+('Dvd Calendar'!$E$2755:$CZ$2755='Field Check'!$C$56)*('Field Check'!$C$56&lt;&gt;"")+('Dvd Calendar'!$E$2755:$CZ$2755='Field Check'!$C$57)*('Field Check'!$C$57&lt;&gt;""))*(COUNTIF('Dvd Calendar'!$E$2757:$CZ$2757,'Dvd Calendar'!$E$2750:$CZ$2750)=0)),"")))</f>
        <v/>
      </c>
      <c r="J305" s="77">
        <f>IF(J$259="","",IF($B305="","",IFERROR(SUMIFS('Dvd Calendar'!$E$2758:$CZ$2758,'Dvd Calendar'!$E$2757:$CZ$2757,"&gt;"&amp;J$258,'Dvd Calendar'!$E$2757:$CZ$2757,"&lt;="&amp;J$259)+SUMPRODUCT(('Dvd Calendar'!$E$2750:$CZ$2750&gt;J$258)*('Dvd Calendar'!$E$2750:$CZ$2750&lt;=J$259)*'Dvd Calendar'!$E$2753:$CZ$2753*(('Dvd Calendar'!$E$2755:$CZ$2755='Field Check'!$C$53)*('Field Check'!$C$53&lt;&gt;"")+('Dvd Calendar'!$E$2755:$CZ$2755='Field Check'!$C$54)*('Field Check'!$C$54&lt;&gt;"")+('Dvd Calendar'!$E$2755:$CZ$2755='Field Check'!$C$55)*('Field Check'!$C$55&lt;&gt;"")+('Dvd Calendar'!$E$2755:$CZ$2755='Field Check'!$C$56)*('Field Check'!$C$56&lt;&gt;"")+('Dvd Calendar'!$E$2755:$CZ$2755='Field Check'!$C$57)*('Field Check'!$C$57&lt;&gt;""))*(COUNTIF('Dvd Calendar'!$E$2757:$CZ$2757,'Dvd Calendar'!$E$2750:$CZ$2750)=0)),"")))</f>
        <v/>
      </c>
      <c r="K305" s="77">
        <f>IF(K$259="","",IF($B305="","",IFERROR(SUMIFS('Dvd Calendar'!$E$2758:$CZ$2758,'Dvd Calendar'!$E$2757:$CZ$2757,"&gt;"&amp;K$258,'Dvd Calendar'!$E$2757:$CZ$2757,"&lt;="&amp;K$259)+SUMPRODUCT(('Dvd Calendar'!$E$2750:$CZ$2750&gt;K$258)*('Dvd Calendar'!$E$2750:$CZ$2750&lt;=K$259)*'Dvd Calendar'!$E$2753:$CZ$2753*(('Dvd Calendar'!$E$2755:$CZ$2755='Field Check'!$C$53)*('Field Check'!$C$53&lt;&gt;"")+('Dvd Calendar'!$E$2755:$CZ$2755='Field Check'!$C$54)*('Field Check'!$C$54&lt;&gt;"")+('Dvd Calendar'!$E$2755:$CZ$2755='Field Check'!$C$55)*('Field Check'!$C$55&lt;&gt;"")+('Dvd Calendar'!$E$2755:$CZ$2755='Field Check'!$C$56)*('Field Check'!$C$56&lt;&gt;"")+('Dvd Calendar'!$E$2755:$CZ$2755='Field Check'!$C$57)*('Field Check'!$C$57&lt;&gt;""))*(COUNTIF('Dvd Calendar'!$E$2757:$CZ$2757,'Dvd Calendar'!$E$2750:$CZ$2750)=0)),"")))</f>
        <v/>
      </c>
      <c r="L305" s="77">
        <f>IF(L$259="","",IF($B305="","",IFERROR(SUMIFS('Dvd Calendar'!$E$2758:$CZ$2758,'Dvd Calendar'!$E$2757:$CZ$2757,"&gt;"&amp;L$258,'Dvd Calendar'!$E$2757:$CZ$2757,"&lt;="&amp;L$259)+SUMPRODUCT(('Dvd Calendar'!$E$2750:$CZ$2750&gt;L$258)*('Dvd Calendar'!$E$2750:$CZ$2750&lt;=L$259)*'Dvd Calendar'!$E$2753:$CZ$2753*(('Dvd Calendar'!$E$2755:$CZ$2755='Field Check'!$C$53)*('Field Check'!$C$53&lt;&gt;"")+('Dvd Calendar'!$E$2755:$CZ$2755='Field Check'!$C$54)*('Field Check'!$C$54&lt;&gt;"")+('Dvd Calendar'!$E$2755:$CZ$2755='Field Check'!$C$55)*('Field Check'!$C$55&lt;&gt;"")+('Dvd Calendar'!$E$2755:$CZ$2755='Field Check'!$C$56)*('Field Check'!$C$56&lt;&gt;"")+('Dvd Calendar'!$E$2755:$CZ$2755='Field Check'!$C$57)*('Field Check'!$C$57&lt;&gt;""))*(COUNTIF('Dvd Calendar'!$E$2757:$CZ$2757,'Dvd Calendar'!$E$2750:$CZ$2750)=0)),"")))</f>
        <v/>
      </c>
      <c r="M305" s="77">
        <f>IF(M$259="","",IF($B305="","",IFERROR(SUMIFS('Dvd Calendar'!$E$2758:$CZ$2758,'Dvd Calendar'!$E$2757:$CZ$2757,"&gt;"&amp;M$258,'Dvd Calendar'!$E$2757:$CZ$2757,"&lt;="&amp;M$259)+SUMPRODUCT(('Dvd Calendar'!$E$2750:$CZ$2750&gt;M$258)*('Dvd Calendar'!$E$2750:$CZ$2750&lt;=M$259)*'Dvd Calendar'!$E$2753:$CZ$2753*(('Dvd Calendar'!$E$2755:$CZ$2755='Field Check'!$C$53)*('Field Check'!$C$53&lt;&gt;"")+('Dvd Calendar'!$E$2755:$CZ$2755='Field Check'!$C$54)*('Field Check'!$C$54&lt;&gt;"")+('Dvd Calendar'!$E$2755:$CZ$2755='Field Check'!$C$55)*('Field Check'!$C$55&lt;&gt;"")+('Dvd Calendar'!$E$2755:$CZ$2755='Field Check'!$C$56)*('Field Check'!$C$56&lt;&gt;"")+('Dvd Calendar'!$E$2755:$CZ$2755='Field Check'!$C$57)*('Field Check'!$C$57&lt;&gt;""))*(COUNTIF('Dvd Calendar'!$E$2757:$CZ$2757,'Dvd Calendar'!$E$2750:$CZ$2750)=0)),"")))</f>
        <v/>
      </c>
      <c r="N305" s="77">
        <f>IF(N$259="","",IF($B305="","",IFERROR(SUMIFS('Dvd Calendar'!$E$2758:$CZ$2758,'Dvd Calendar'!$E$2757:$CZ$2757,"&gt;"&amp;N$258,'Dvd Calendar'!$E$2757:$CZ$2757,"&lt;="&amp;N$259)+SUMPRODUCT(('Dvd Calendar'!$E$2750:$CZ$2750&gt;N$258)*('Dvd Calendar'!$E$2750:$CZ$2750&lt;=N$259)*'Dvd Calendar'!$E$2753:$CZ$2753*(('Dvd Calendar'!$E$2755:$CZ$2755='Field Check'!$C$53)*('Field Check'!$C$53&lt;&gt;"")+('Dvd Calendar'!$E$2755:$CZ$2755='Field Check'!$C$54)*('Field Check'!$C$54&lt;&gt;"")+('Dvd Calendar'!$E$2755:$CZ$2755='Field Check'!$C$55)*('Field Check'!$C$55&lt;&gt;"")+('Dvd Calendar'!$E$2755:$CZ$2755='Field Check'!$C$56)*('Field Check'!$C$56&lt;&gt;"")+('Dvd Calendar'!$E$2755:$CZ$2755='Field Check'!$C$57)*('Field Check'!$C$57&lt;&gt;""))*(COUNTIF('Dvd Calendar'!$E$2757:$CZ$2757,'Dvd Calendar'!$E$2750:$CZ$2750)=0)),"")))</f>
        <v/>
      </c>
      <c r="O305" s="77">
        <f>IF(O$259="","",IF($B305="","",IFERROR(SUMIFS('Dvd Calendar'!$E$2758:$CZ$2758,'Dvd Calendar'!$E$2757:$CZ$2757,"&gt;"&amp;O$258,'Dvd Calendar'!$E$2757:$CZ$2757,"&lt;="&amp;O$259)+SUMPRODUCT(('Dvd Calendar'!$E$2750:$CZ$2750&gt;O$258)*('Dvd Calendar'!$E$2750:$CZ$2750&lt;=O$259)*'Dvd Calendar'!$E$2753:$CZ$2753*(('Dvd Calendar'!$E$2755:$CZ$2755='Field Check'!$C$53)*('Field Check'!$C$53&lt;&gt;"")+('Dvd Calendar'!$E$2755:$CZ$2755='Field Check'!$C$54)*('Field Check'!$C$54&lt;&gt;"")+('Dvd Calendar'!$E$2755:$CZ$2755='Field Check'!$C$55)*('Field Check'!$C$55&lt;&gt;"")+('Dvd Calendar'!$E$2755:$CZ$2755='Field Check'!$C$56)*('Field Check'!$C$56&lt;&gt;"")+('Dvd Calendar'!$E$2755:$CZ$2755='Field Check'!$C$57)*('Field Check'!$C$57&lt;&gt;""))*(COUNTIF('Dvd Calendar'!$E$2757:$CZ$2757,'Dvd Calendar'!$E$2750:$CZ$2750)=0)),"")))</f>
        <v/>
      </c>
      <c r="P305" s="77">
        <f>IF(P$259="","",IF($B305="","",IFERROR(SUMIFS('Dvd Calendar'!$E$2758:$CZ$2758,'Dvd Calendar'!$E$2757:$CZ$2757,"&gt;"&amp;P$258,'Dvd Calendar'!$E$2757:$CZ$2757,"&lt;="&amp;P$259)+SUMPRODUCT(('Dvd Calendar'!$E$2750:$CZ$2750&gt;P$258)*('Dvd Calendar'!$E$2750:$CZ$2750&lt;=P$259)*'Dvd Calendar'!$E$2753:$CZ$2753*(('Dvd Calendar'!$E$2755:$CZ$2755='Field Check'!$C$53)*('Field Check'!$C$53&lt;&gt;"")+('Dvd Calendar'!$E$2755:$CZ$2755='Field Check'!$C$54)*('Field Check'!$C$54&lt;&gt;"")+('Dvd Calendar'!$E$2755:$CZ$2755='Field Check'!$C$55)*('Field Check'!$C$55&lt;&gt;"")+('Dvd Calendar'!$E$2755:$CZ$2755='Field Check'!$C$56)*('Field Check'!$C$56&lt;&gt;"")+('Dvd Calendar'!$E$2755:$CZ$2755='Field Check'!$C$57)*('Field Check'!$C$57&lt;&gt;""))*(COUNTIF('Dvd Calendar'!$E$2757:$CZ$2757,'Dvd Calendar'!$E$2750:$CZ$2750)=0)),"")))</f>
        <v/>
      </c>
      <c r="Q305" s="77">
        <f>IF(Q$259="","",IF($B305="","",IFERROR(SUMIFS('Dvd Calendar'!$E$2758:$CZ$2758,'Dvd Calendar'!$E$2757:$CZ$2757,"&gt;"&amp;Q$258,'Dvd Calendar'!$E$2757:$CZ$2757,"&lt;="&amp;Q$259)+SUMPRODUCT(('Dvd Calendar'!$E$2750:$CZ$2750&gt;Q$258)*('Dvd Calendar'!$E$2750:$CZ$2750&lt;=Q$259)*'Dvd Calendar'!$E$2753:$CZ$2753*(('Dvd Calendar'!$E$2755:$CZ$2755='Field Check'!$C$53)*('Field Check'!$C$53&lt;&gt;"")+('Dvd Calendar'!$E$2755:$CZ$2755='Field Check'!$C$54)*('Field Check'!$C$54&lt;&gt;"")+('Dvd Calendar'!$E$2755:$CZ$2755='Field Check'!$C$55)*('Field Check'!$C$55&lt;&gt;"")+('Dvd Calendar'!$E$2755:$CZ$2755='Field Check'!$C$56)*('Field Check'!$C$56&lt;&gt;"")+('Dvd Calendar'!$E$2755:$CZ$2755='Field Check'!$C$57)*('Field Check'!$C$57&lt;&gt;""))*(COUNTIF('Dvd Calendar'!$E$2757:$CZ$2757,'Dvd Calendar'!$E$2750:$CZ$2750)=0)),"")))</f>
        <v/>
      </c>
      <c r="R305" s="77">
        <f>IF(R$259="","",IF($B305="","",IFERROR(SUMIFS('Dvd Calendar'!$E$2758:$CZ$2758,'Dvd Calendar'!$E$2757:$CZ$2757,"&gt;"&amp;R$258,'Dvd Calendar'!$E$2757:$CZ$2757,"&lt;="&amp;R$259)+SUMPRODUCT(('Dvd Calendar'!$E$2750:$CZ$2750&gt;R$258)*('Dvd Calendar'!$E$2750:$CZ$2750&lt;=R$259)*'Dvd Calendar'!$E$2753:$CZ$2753*(('Dvd Calendar'!$E$2755:$CZ$2755='Field Check'!$C$53)*('Field Check'!$C$53&lt;&gt;"")+('Dvd Calendar'!$E$2755:$CZ$2755='Field Check'!$C$54)*('Field Check'!$C$54&lt;&gt;"")+('Dvd Calendar'!$E$2755:$CZ$2755='Field Check'!$C$55)*('Field Check'!$C$55&lt;&gt;"")+('Dvd Calendar'!$E$2755:$CZ$2755='Field Check'!$C$56)*('Field Check'!$C$56&lt;&gt;"")+('Dvd Calendar'!$E$2755:$CZ$2755='Field Check'!$C$57)*('Field Check'!$C$57&lt;&gt;""))*(COUNTIF('Dvd Calendar'!$E$2757:$CZ$2757,'Dvd Calendar'!$E$2750:$CZ$2750)=0)),"")))</f>
        <v/>
      </c>
    </row>
    <row r="306">
      <c r="B306" s="126">
        <f>IF(MXAU!$C$51="","",MXAU!$C$51)</f>
        <v/>
      </c>
      <c r="C306" s="77">
        <f>IF(C$259="","",IF($B306="","",IFERROR(SUMIFS('Dvd Calendar'!$E$2769:$CZ$2769,'Dvd Calendar'!$E$2768:$CZ$2768,"&gt;"&amp;C$258,'Dvd Calendar'!$E$2768:$CZ$2768,"&lt;="&amp;C$259)+SUMPRODUCT(('Dvd Calendar'!$E$2761:$CZ$2761&gt;C$258)*('Dvd Calendar'!$E$2761:$CZ$2761&lt;=C$259)*'Dvd Calendar'!$E$2764:$CZ$2764*(('Dvd Calendar'!$E$2766:$CZ$2766='Field Check'!$C$53)*('Field Check'!$C$53&lt;&gt;"")+('Dvd Calendar'!$E$2766:$CZ$2766='Field Check'!$C$54)*('Field Check'!$C$54&lt;&gt;"")+('Dvd Calendar'!$E$2766:$CZ$2766='Field Check'!$C$55)*('Field Check'!$C$55&lt;&gt;"")+('Dvd Calendar'!$E$2766:$CZ$2766='Field Check'!$C$56)*('Field Check'!$C$56&lt;&gt;"")+('Dvd Calendar'!$E$2766:$CZ$2766='Field Check'!$C$57)*('Field Check'!$C$57&lt;&gt;""))*(COUNTIF('Dvd Calendar'!$E$2768:$CZ$2768,'Dvd Calendar'!$E$2761:$CZ$2761)=0)),"")))</f>
        <v/>
      </c>
      <c r="D306" s="77">
        <f>IF(D$259="","",IF($B306="","",IFERROR(SUMIFS('Dvd Calendar'!$E$2769:$CZ$2769,'Dvd Calendar'!$E$2768:$CZ$2768,"&gt;"&amp;D$258,'Dvd Calendar'!$E$2768:$CZ$2768,"&lt;="&amp;D$259)+SUMPRODUCT(('Dvd Calendar'!$E$2761:$CZ$2761&gt;D$258)*('Dvd Calendar'!$E$2761:$CZ$2761&lt;=D$259)*'Dvd Calendar'!$E$2764:$CZ$2764*(('Dvd Calendar'!$E$2766:$CZ$2766='Field Check'!$C$53)*('Field Check'!$C$53&lt;&gt;"")+('Dvd Calendar'!$E$2766:$CZ$2766='Field Check'!$C$54)*('Field Check'!$C$54&lt;&gt;"")+('Dvd Calendar'!$E$2766:$CZ$2766='Field Check'!$C$55)*('Field Check'!$C$55&lt;&gt;"")+('Dvd Calendar'!$E$2766:$CZ$2766='Field Check'!$C$56)*('Field Check'!$C$56&lt;&gt;"")+('Dvd Calendar'!$E$2766:$CZ$2766='Field Check'!$C$57)*('Field Check'!$C$57&lt;&gt;""))*(COUNTIF('Dvd Calendar'!$E$2768:$CZ$2768,'Dvd Calendar'!$E$2761:$CZ$2761)=0)),"")))</f>
        <v/>
      </c>
      <c r="E306" s="77">
        <f>IF(E$259="","",IF($B306="","",IFERROR(SUMIFS('Dvd Calendar'!$E$2769:$CZ$2769,'Dvd Calendar'!$E$2768:$CZ$2768,"&gt;"&amp;E$258,'Dvd Calendar'!$E$2768:$CZ$2768,"&lt;="&amp;E$259)+SUMPRODUCT(('Dvd Calendar'!$E$2761:$CZ$2761&gt;E$258)*('Dvd Calendar'!$E$2761:$CZ$2761&lt;=E$259)*'Dvd Calendar'!$E$2764:$CZ$2764*(('Dvd Calendar'!$E$2766:$CZ$2766='Field Check'!$C$53)*('Field Check'!$C$53&lt;&gt;"")+('Dvd Calendar'!$E$2766:$CZ$2766='Field Check'!$C$54)*('Field Check'!$C$54&lt;&gt;"")+('Dvd Calendar'!$E$2766:$CZ$2766='Field Check'!$C$55)*('Field Check'!$C$55&lt;&gt;"")+('Dvd Calendar'!$E$2766:$CZ$2766='Field Check'!$C$56)*('Field Check'!$C$56&lt;&gt;"")+('Dvd Calendar'!$E$2766:$CZ$2766='Field Check'!$C$57)*('Field Check'!$C$57&lt;&gt;""))*(COUNTIF('Dvd Calendar'!$E$2768:$CZ$2768,'Dvd Calendar'!$E$2761:$CZ$2761)=0)),"")))</f>
        <v/>
      </c>
      <c r="F306" s="77">
        <f>IF(F$259="","",IF($B306="","",IFERROR(SUMIFS('Dvd Calendar'!$E$2769:$CZ$2769,'Dvd Calendar'!$E$2768:$CZ$2768,"&gt;"&amp;F$258,'Dvd Calendar'!$E$2768:$CZ$2768,"&lt;="&amp;F$259)+SUMPRODUCT(('Dvd Calendar'!$E$2761:$CZ$2761&gt;F$258)*('Dvd Calendar'!$E$2761:$CZ$2761&lt;=F$259)*'Dvd Calendar'!$E$2764:$CZ$2764*(('Dvd Calendar'!$E$2766:$CZ$2766='Field Check'!$C$53)*('Field Check'!$C$53&lt;&gt;"")+('Dvd Calendar'!$E$2766:$CZ$2766='Field Check'!$C$54)*('Field Check'!$C$54&lt;&gt;"")+('Dvd Calendar'!$E$2766:$CZ$2766='Field Check'!$C$55)*('Field Check'!$C$55&lt;&gt;"")+('Dvd Calendar'!$E$2766:$CZ$2766='Field Check'!$C$56)*('Field Check'!$C$56&lt;&gt;"")+('Dvd Calendar'!$E$2766:$CZ$2766='Field Check'!$C$57)*('Field Check'!$C$57&lt;&gt;""))*(COUNTIF('Dvd Calendar'!$E$2768:$CZ$2768,'Dvd Calendar'!$E$2761:$CZ$2761)=0)),"")))</f>
        <v/>
      </c>
      <c r="G306" s="77">
        <f>IF(G$259="","",IF($B306="","",IFERROR(SUMIFS('Dvd Calendar'!$E$2769:$CZ$2769,'Dvd Calendar'!$E$2768:$CZ$2768,"&gt;"&amp;G$258,'Dvd Calendar'!$E$2768:$CZ$2768,"&lt;="&amp;G$259)+SUMPRODUCT(('Dvd Calendar'!$E$2761:$CZ$2761&gt;G$258)*('Dvd Calendar'!$E$2761:$CZ$2761&lt;=G$259)*'Dvd Calendar'!$E$2764:$CZ$2764*(('Dvd Calendar'!$E$2766:$CZ$2766='Field Check'!$C$53)*('Field Check'!$C$53&lt;&gt;"")+('Dvd Calendar'!$E$2766:$CZ$2766='Field Check'!$C$54)*('Field Check'!$C$54&lt;&gt;"")+('Dvd Calendar'!$E$2766:$CZ$2766='Field Check'!$C$55)*('Field Check'!$C$55&lt;&gt;"")+('Dvd Calendar'!$E$2766:$CZ$2766='Field Check'!$C$56)*('Field Check'!$C$56&lt;&gt;"")+('Dvd Calendar'!$E$2766:$CZ$2766='Field Check'!$C$57)*('Field Check'!$C$57&lt;&gt;""))*(COUNTIF('Dvd Calendar'!$E$2768:$CZ$2768,'Dvd Calendar'!$E$2761:$CZ$2761)=0)),"")))</f>
        <v/>
      </c>
      <c r="H306" s="77">
        <f>IF(H$259="","",IF($B306="","",IFERROR(SUMIFS('Dvd Calendar'!$E$2769:$CZ$2769,'Dvd Calendar'!$E$2768:$CZ$2768,"&gt;"&amp;H$258,'Dvd Calendar'!$E$2768:$CZ$2768,"&lt;="&amp;H$259)+SUMPRODUCT(('Dvd Calendar'!$E$2761:$CZ$2761&gt;H$258)*('Dvd Calendar'!$E$2761:$CZ$2761&lt;=H$259)*'Dvd Calendar'!$E$2764:$CZ$2764*(('Dvd Calendar'!$E$2766:$CZ$2766='Field Check'!$C$53)*('Field Check'!$C$53&lt;&gt;"")+('Dvd Calendar'!$E$2766:$CZ$2766='Field Check'!$C$54)*('Field Check'!$C$54&lt;&gt;"")+('Dvd Calendar'!$E$2766:$CZ$2766='Field Check'!$C$55)*('Field Check'!$C$55&lt;&gt;"")+('Dvd Calendar'!$E$2766:$CZ$2766='Field Check'!$C$56)*('Field Check'!$C$56&lt;&gt;"")+('Dvd Calendar'!$E$2766:$CZ$2766='Field Check'!$C$57)*('Field Check'!$C$57&lt;&gt;""))*(COUNTIF('Dvd Calendar'!$E$2768:$CZ$2768,'Dvd Calendar'!$E$2761:$CZ$2761)=0)),"")))</f>
        <v/>
      </c>
      <c r="I306" s="77">
        <f>IF(I$259="","",IF($B306="","",IFERROR(SUMIFS('Dvd Calendar'!$E$2769:$CZ$2769,'Dvd Calendar'!$E$2768:$CZ$2768,"&gt;"&amp;I$258,'Dvd Calendar'!$E$2768:$CZ$2768,"&lt;="&amp;I$259)+SUMPRODUCT(('Dvd Calendar'!$E$2761:$CZ$2761&gt;I$258)*('Dvd Calendar'!$E$2761:$CZ$2761&lt;=I$259)*'Dvd Calendar'!$E$2764:$CZ$2764*(('Dvd Calendar'!$E$2766:$CZ$2766='Field Check'!$C$53)*('Field Check'!$C$53&lt;&gt;"")+('Dvd Calendar'!$E$2766:$CZ$2766='Field Check'!$C$54)*('Field Check'!$C$54&lt;&gt;"")+('Dvd Calendar'!$E$2766:$CZ$2766='Field Check'!$C$55)*('Field Check'!$C$55&lt;&gt;"")+('Dvd Calendar'!$E$2766:$CZ$2766='Field Check'!$C$56)*('Field Check'!$C$56&lt;&gt;"")+('Dvd Calendar'!$E$2766:$CZ$2766='Field Check'!$C$57)*('Field Check'!$C$57&lt;&gt;""))*(COUNTIF('Dvd Calendar'!$E$2768:$CZ$2768,'Dvd Calendar'!$E$2761:$CZ$2761)=0)),"")))</f>
        <v/>
      </c>
      <c r="J306" s="77">
        <f>IF(J$259="","",IF($B306="","",IFERROR(SUMIFS('Dvd Calendar'!$E$2769:$CZ$2769,'Dvd Calendar'!$E$2768:$CZ$2768,"&gt;"&amp;J$258,'Dvd Calendar'!$E$2768:$CZ$2768,"&lt;="&amp;J$259)+SUMPRODUCT(('Dvd Calendar'!$E$2761:$CZ$2761&gt;J$258)*('Dvd Calendar'!$E$2761:$CZ$2761&lt;=J$259)*'Dvd Calendar'!$E$2764:$CZ$2764*(('Dvd Calendar'!$E$2766:$CZ$2766='Field Check'!$C$53)*('Field Check'!$C$53&lt;&gt;"")+('Dvd Calendar'!$E$2766:$CZ$2766='Field Check'!$C$54)*('Field Check'!$C$54&lt;&gt;"")+('Dvd Calendar'!$E$2766:$CZ$2766='Field Check'!$C$55)*('Field Check'!$C$55&lt;&gt;"")+('Dvd Calendar'!$E$2766:$CZ$2766='Field Check'!$C$56)*('Field Check'!$C$56&lt;&gt;"")+('Dvd Calendar'!$E$2766:$CZ$2766='Field Check'!$C$57)*('Field Check'!$C$57&lt;&gt;""))*(COUNTIF('Dvd Calendar'!$E$2768:$CZ$2768,'Dvd Calendar'!$E$2761:$CZ$2761)=0)),"")))</f>
        <v/>
      </c>
      <c r="K306" s="77">
        <f>IF(K$259="","",IF($B306="","",IFERROR(SUMIFS('Dvd Calendar'!$E$2769:$CZ$2769,'Dvd Calendar'!$E$2768:$CZ$2768,"&gt;"&amp;K$258,'Dvd Calendar'!$E$2768:$CZ$2768,"&lt;="&amp;K$259)+SUMPRODUCT(('Dvd Calendar'!$E$2761:$CZ$2761&gt;K$258)*('Dvd Calendar'!$E$2761:$CZ$2761&lt;=K$259)*'Dvd Calendar'!$E$2764:$CZ$2764*(('Dvd Calendar'!$E$2766:$CZ$2766='Field Check'!$C$53)*('Field Check'!$C$53&lt;&gt;"")+('Dvd Calendar'!$E$2766:$CZ$2766='Field Check'!$C$54)*('Field Check'!$C$54&lt;&gt;"")+('Dvd Calendar'!$E$2766:$CZ$2766='Field Check'!$C$55)*('Field Check'!$C$55&lt;&gt;"")+('Dvd Calendar'!$E$2766:$CZ$2766='Field Check'!$C$56)*('Field Check'!$C$56&lt;&gt;"")+('Dvd Calendar'!$E$2766:$CZ$2766='Field Check'!$C$57)*('Field Check'!$C$57&lt;&gt;""))*(COUNTIF('Dvd Calendar'!$E$2768:$CZ$2768,'Dvd Calendar'!$E$2761:$CZ$2761)=0)),"")))</f>
        <v/>
      </c>
      <c r="L306" s="77">
        <f>IF(L$259="","",IF($B306="","",IFERROR(SUMIFS('Dvd Calendar'!$E$2769:$CZ$2769,'Dvd Calendar'!$E$2768:$CZ$2768,"&gt;"&amp;L$258,'Dvd Calendar'!$E$2768:$CZ$2768,"&lt;="&amp;L$259)+SUMPRODUCT(('Dvd Calendar'!$E$2761:$CZ$2761&gt;L$258)*('Dvd Calendar'!$E$2761:$CZ$2761&lt;=L$259)*'Dvd Calendar'!$E$2764:$CZ$2764*(('Dvd Calendar'!$E$2766:$CZ$2766='Field Check'!$C$53)*('Field Check'!$C$53&lt;&gt;"")+('Dvd Calendar'!$E$2766:$CZ$2766='Field Check'!$C$54)*('Field Check'!$C$54&lt;&gt;"")+('Dvd Calendar'!$E$2766:$CZ$2766='Field Check'!$C$55)*('Field Check'!$C$55&lt;&gt;"")+('Dvd Calendar'!$E$2766:$CZ$2766='Field Check'!$C$56)*('Field Check'!$C$56&lt;&gt;"")+('Dvd Calendar'!$E$2766:$CZ$2766='Field Check'!$C$57)*('Field Check'!$C$57&lt;&gt;""))*(COUNTIF('Dvd Calendar'!$E$2768:$CZ$2768,'Dvd Calendar'!$E$2761:$CZ$2761)=0)),"")))</f>
        <v/>
      </c>
      <c r="M306" s="77">
        <f>IF(M$259="","",IF($B306="","",IFERROR(SUMIFS('Dvd Calendar'!$E$2769:$CZ$2769,'Dvd Calendar'!$E$2768:$CZ$2768,"&gt;"&amp;M$258,'Dvd Calendar'!$E$2768:$CZ$2768,"&lt;="&amp;M$259)+SUMPRODUCT(('Dvd Calendar'!$E$2761:$CZ$2761&gt;M$258)*('Dvd Calendar'!$E$2761:$CZ$2761&lt;=M$259)*'Dvd Calendar'!$E$2764:$CZ$2764*(('Dvd Calendar'!$E$2766:$CZ$2766='Field Check'!$C$53)*('Field Check'!$C$53&lt;&gt;"")+('Dvd Calendar'!$E$2766:$CZ$2766='Field Check'!$C$54)*('Field Check'!$C$54&lt;&gt;"")+('Dvd Calendar'!$E$2766:$CZ$2766='Field Check'!$C$55)*('Field Check'!$C$55&lt;&gt;"")+('Dvd Calendar'!$E$2766:$CZ$2766='Field Check'!$C$56)*('Field Check'!$C$56&lt;&gt;"")+('Dvd Calendar'!$E$2766:$CZ$2766='Field Check'!$C$57)*('Field Check'!$C$57&lt;&gt;""))*(COUNTIF('Dvd Calendar'!$E$2768:$CZ$2768,'Dvd Calendar'!$E$2761:$CZ$2761)=0)),"")))</f>
        <v/>
      </c>
      <c r="N306" s="77">
        <f>IF(N$259="","",IF($B306="","",IFERROR(SUMIFS('Dvd Calendar'!$E$2769:$CZ$2769,'Dvd Calendar'!$E$2768:$CZ$2768,"&gt;"&amp;N$258,'Dvd Calendar'!$E$2768:$CZ$2768,"&lt;="&amp;N$259)+SUMPRODUCT(('Dvd Calendar'!$E$2761:$CZ$2761&gt;N$258)*('Dvd Calendar'!$E$2761:$CZ$2761&lt;=N$259)*'Dvd Calendar'!$E$2764:$CZ$2764*(('Dvd Calendar'!$E$2766:$CZ$2766='Field Check'!$C$53)*('Field Check'!$C$53&lt;&gt;"")+('Dvd Calendar'!$E$2766:$CZ$2766='Field Check'!$C$54)*('Field Check'!$C$54&lt;&gt;"")+('Dvd Calendar'!$E$2766:$CZ$2766='Field Check'!$C$55)*('Field Check'!$C$55&lt;&gt;"")+('Dvd Calendar'!$E$2766:$CZ$2766='Field Check'!$C$56)*('Field Check'!$C$56&lt;&gt;"")+('Dvd Calendar'!$E$2766:$CZ$2766='Field Check'!$C$57)*('Field Check'!$C$57&lt;&gt;""))*(COUNTIF('Dvd Calendar'!$E$2768:$CZ$2768,'Dvd Calendar'!$E$2761:$CZ$2761)=0)),"")))</f>
        <v/>
      </c>
      <c r="O306" s="77">
        <f>IF(O$259="","",IF($B306="","",IFERROR(SUMIFS('Dvd Calendar'!$E$2769:$CZ$2769,'Dvd Calendar'!$E$2768:$CZ$2768,"&gt;"&amp;O$258,'Dvd Calendar'!$E$2768:$CZ$2768,"&lt;="&amp;O$259)+SUMPRODUCT(('Dvd Calendar'!$E$2761:$CZ$2761&gt;O$258)*('Dvd Calendar'!$E$2761:$CZ$2761&lt;=O$259)*'Dvd Calendar'!$E$2764:$CZ$2764*(('Dvd Calendar'!$E$2766:$CZ$2766='Field Check'!$C$53)*('Field Check'!$C$53&lt;&gt;"")+('Dvd Calendar'!$E$2766:$CZ$2766='Field Check'!$C$54)*('Field Check'!$C$54&lt;&gt;"")+('Dvd Calendar'!$E$2766:$CZ$2766='Field Check'!$C$55)*('Field Check'!$C$55&lt;&gt;"")+('Dvd Calendar'!$E$2766:$CZ$2766='Field Check'!$C$56)*('Field Check'!$C$56&lt;&gt;"")+('Dvd Calendar'!$E$2766:$CZ$2766='Field Check'!$C$57)*('Field Check'!$C$57&lt;&gt;""))*(COUNTIF('Dvd Calendar'!$E$2768:$CZ$2768,'Dvd Calendar'!$E$2761:$CZ$2761)=0)),"")))</f>
        <v/>
      </c>
      <c r="P306" s="77">
        <f>IF(P$259="","",IF($B306="","",IFERROR(SUMIFS('Dvd Calendar'!$E$2769:$CZ$2769,'Dvd Calendar'!$E$2768:$CZ$2768,"&gt;"&amp;P$258,'Dvd Calendar'!$E$2768:$CZ$2768,"&lt;="&amp;P$259)+SUMPRODUCT(('Dvd Calendar'!$E$2761:$CZ$2761&gt;P$258)*('Dvd Calendar'!$E$2761:$CZ$2761&lt;=P$259)*'Dvd Calendar'!$E$2764:$CZ$2764*(('Dvd Calendar'!$E$2766:$CZ$2766='Field Check'!$C$53)*('Field Check'!$C$53&lt;&gt;"")+('Dvd Calendar'!$E$2766:$CZ$2766='Field Check'!$C$54)*('Field Check'!$C$54&lt;&gt;"")+('Dvd Calendar'!$E$2766:$CZ$2766='Field Check'!$C$55)*('Field Check'!$C$55&lt;&gt;"")+('Dvd Calendar'!$E$2766:$CZ$2766='Field Check'!$C$56)*('Field Check'!$C$56&lt;&gt;"")+('Dvd Calendar'!$E$2766:$CZ$2766='Field Check'!$C$57)*('Field Check'!$C$57&lt;&gt;""))*(COUNTIF('Dvd Calendar'!$E$2768:$CZ$2768,'Dvd Calendar'!$E$2761:$CZ$2761)=0)),"")))</f>
        <v/>
      </c>
      <c r="Q306" s="77">
        <f>IF(Q$259="","",IF($B306="","",IFERROR(SUMIFS('Dvd Calendar'!$E$2769:$CZ$2769,'Dvd Calendar'!$E$2768:$CZ$2768,"&gt;"&amp;Q$258,'Dvd Calendar'!$E$2768:$CZ$2768,"&lt;="&amp;Q$259)+SUMPRODUCT(('Dvd Calendar'!$E$2761:$CZ$2761&gt;Q$258)*('Dvd Calendar'!$E$2761:$CZ$2761&lt;=Q$259)*'Dvd Calendar'!$E$2764:$CZ$2764*(('Dvd Calendar'!$E$2766:$CZ$2766='Field Check'!$C$53)*('Field Check'!$C$53&lt;&gt;"")+('Dvd Calendar'!$E$2766:$CZ$2766='Field Check'!$C$54)*('Field Check'!$C$54&lt;&gt;"")+('Dvd Calendar'!$E$2766:$CZ$2766='Field Check'!$C$55)*('Field Check'!$C$55&lt;&gt;"")+('Dvd Calendar'!$E$2766:$CZ$2766='Field Check'!$C$56)*('Field Check'!$C$56&lt;&gt;"")+('Dvd Calendar'!$E$2766:$CZ$2766='Field Check'!$C$57)*('Field Check'!$C$57&lt;&gt;""))*(COUNTIF('Dvd Calendar'!$E$2768:$CZ$2768,'Dvd Calendar'!$E$2761:$CZ$2761)=0)),"")))</f>
        <v/>
      </c>
      <c r="R306" s="77">
        <f>IF(R$259="","",IF($B306="","",IFERROR(SUMIFS('Dvd Calendar'!$E$2769:$CZ$2769,'Dvd Calendar'!$E$2768:$CZ$2768,"&gt;"&amp;R$258,'Dvd Calendar'!$E$2768:$CZ$2768,"&lt;="&amp;R$259)+SUMPRODUCT(('Dvd Calendar'!$E$2761:$CZ$2761&gt;R$258)*('Dvd Calendar'!$E$2761:$CZ$2761&lt;=R$259)*'Dvd Calendar'!$E$2764:$CZ$2764*(('Dvd Calendar'!$E$2766:$CZ$2766='Field Check'!$C$53)*('Field Check'!$C$53&lt;&gt;"")+('Dvd Calendar'!$E$2766:$CZ$2766='Field Check'!$C$54)*('Field Check'!$C$54&lt;&gt;"")+('Dvd Calendar'!$E$2766:$CZ$2766='Field Check'!$C$55)*('Field Check'!$C$55&lt;&gt;"")+('Dvd Calendar'!$E$2766:$CZ$2766='Field Check'!$C$56)*('Field Check'!$C$56&lt;&gt;"")+('Dvd Calendar'!$E$2766:$CZ$2766='Field Check'!$C$57)*('Field Check'!$C$57&lt;&gt;""))*(COUNTIF('Dvd Calendar'!$E$2768:$CZ$2768,'Dvd Calendar'!$E$2761:$CZ$2761)=0)),"")))</f>
        <v/>
      </c>
    </row>
    <row r="307">
      <c r="B307" s="126">
        <f>IF(MXAU!$C$52="","",MXAU!$C$52)</f>
        <v/>
      </c>
      <c r="C307" s="77">
        <f>IF(C$259="","",IF($B307="","",IFERROR(SUMIFS('Dvd Calendar'!$E$2780:$CZ$2780,'Dvd Calendar'!$E$2779:$CZ$2779,"&gt;"&amp;C$258,'Dvd Calendar'!$E$2779:$CZ$2779,"&lt;="&amp;C$259)+SUMPRODUCT(('Dvd Calendar'!$E$2772:$CZ$2772&gt;C$258)*('Dvd Calendar'!$E$2772:$CZ$2772&lt;=C$259)*'Dvd Calendar'!$E$2775:$CZ$2775*(('Dvd Calendar'!$E$2777:$CZ$2777='Field Check'!$C$53)*('Field Check'!$C$53&lt;&gt;"")+('Dvd Calendar'!$E$2777:$CZ$2777='Field Check'!$C$54)*('Field Check'!$C$54&lt;&gt;"")+('Dvd Calendar'!$E$2777:$CZ$2777='Field Check'!$C$55)*('Field Check'!$C$55&lt;&gt;"")+('Dvd Calendar'!$E$2777:$CZ$2777='Field Check'!$C$56)*('Field Check'!$C$56&lt;&gt;"")+('Dvd Calendar'!$E$2777:$CZ$2777='Field Check'!$C$57)*('Field Check'!$C$57&lt;&gt;""))*(COUNTIF('Dvd Calendar'!$E$2779:$CZ$2779,'Dvd Calendar'!$E$2772:$CZ$2772)=0)),"")))</f>
        <v/>
      </c>
      <c r="D307" s="77">
        <f>IF(D$259="","",IF($B307="","",IFERROR(SUMIFS('Dvd Calendar'!$E$2780:$CZ$2780,'Dvd Calendar'!$E$2779:$CZ$2779,"&gt;"&amp;D$258,'Dvd Calendar'!$E$2779:$CZ$2779,"&lt;="&amp;D$259)+SUMPRODUCT(('Dvd Calendar'!$E$2772:$CZ$2772&gt;D$258)*('Dvd Calendar'!$E$2772:$CZ$2772&lt;=D$259)*'Dvd Calendar'!$E$2775:$CZ$2775*(('Dvd Calendar'!$E$2777:$CZ$2777='Field Check'!$C$53)*('Field Check'!$C$53&lt;&gt;"")+('Dvd Calendar'!$E$2777:$CZ$2777='Field Check'!$C$54)*('Field Check'!$C$54&lt;&gt;"")+('Dvd Calendar'!$E$2777:$CZ$2777='Field Check'!$C$55)*('Field Check'!$C$55&lt;&gt;"")+('Dvd Calendar'!$E$2777:$CZ$2777='Field Check'!$C$56)*('Field Check'!$C$56&lt;&gt;"")+('Dvd Calendar'!$E$2777:$CZ$2777='Field Check'!$C$57)*('Field Check'!$C$57&lt;&gt;""))*(COUNTIF('Dvd Calendar'!$E$2779:$CZ$2779,'Dvd Calendar'!$E$2772:$CZ$2772)=0)),"")))</f>
        <v/>
      </c>
      <c r="E307" s="77">
        <f>IF(E$259="","",IF($B307="","",IFERROR(SUMIFS('Dvd Calendar'!$E$2780:$CZ$2780,'Dvd Calendar'!$E$2779:$CZ$2779,"&gt;"&amp;E$258,'Dvd Calendar'!$E$2779:$CZ$2779,"&lt;="&amp;E$259)+SUMPRODUCT(('Dvd Calendar'!$E$2772:$CZ$2772&gt;E$258)*('Dvd Calendar'!$E$2772:$CZ$2772&lt;=E$259)*'Dvd Calendar'!$E$2775:$CZ$2775*(('Dvd Calendar'!$E$2777:$CZ$2777='Field Check'!$C$53)*('Field Check'!$C$53&lt;&gt;"")+('Dvd Calendar'!$E$2777:$CZ$2777='Field Check'!$C$54)*('Field Check'!$C$54&lt;&gt;"")+('Dvd Calendar'!$E$2777:$CZ$2777='Field Check'!$C$55)*('Field Check'!$C$55&lt;&gt;"")+('Dvd Calendar'!$E$2777:$CZ$2777='Field Check'!$C$56)*('Field Check'!$C$56&lt;&gt;"")+('Dvd Calendar'!$E$2777:$CZ$2777='Field Check'!$C$57)*('Field Check'!$C$57&lt;&gt;""))*(COUNTIF('Dvd Calendar'!$E$2779:$CZ$2779,'Dvd Calendar'!$E$2772:$CZ$2772)=0)),"")))</f>
        <v/>
      </c>
      <c r="F307" s="77">
        <f>IF(F$259="","",IF($B307="","",IFERROR(SUMIFS('Dvd Calendar'!$E$2780:$CZ$2780,'Dvd Calendar'!$E$2779:$CZ$2779,"&gt;"&amp;F$258,'Dvd Calendar'!$E$2779:$CZ$2779,"&lt;="&amp;F$259)+SUMPRODUCT(('Dvd Calendar'!$E$2772:$CZ$2772&gt;F$258)*('Dvd Calendar'!$E$2772:$CZ$2772&lt;=F$259)*'Dvd Calendar'!$E$2775:$CZ$2775*(('Dvd Calendar'!$E$2777:$CZ$2777='Field Check'!$C$53)*('Field Check'!$C$53&lt;&gt;"")+('Dvd Calendar'!$E$2777:$CZ$2777='Field Check'!$C$54)*('Field Check'!$C$54&lt;&gt;"")+('Dvd Calendar'!$E$2777:$CZ$2777='Field Check'!$C$55)*('Field Check'!$C$55&lt;&gt;"")+('Dvd Calendar'!$E$2777:$CZ$2777='Field Check'!$C$56)*('Field Check'!$C$56&lt;&gt;"")+('Dvd Calendar'!$E$2777:$CZ$2777='Field Check'!$C$57)*('Field Check'!$C$57&lt;&gt;""))*(COUNTIF('Dvd Calendar'!$E$2779:$CZ$2779,'Dvd Calendar'!$E$2772:$CZ$2772)=0)),"")))</f>
        <v/>
      </c>
      <c r="G307" s="77">
        <f>IF(G$259="","",IF($B307="","",IFERROR(SUMIFS('Dvd Calendar'!$E$2780:$CZ$2780,'Dvd Calendar'!$E$2779:$CZ$2779,"&gt;"&amp;G$258,'Dvd Calendar'!$E$2779:$CZ$2779,"&lt;="&amp;G$259)+SUMPRODUCT(('Dvd Calendar'!$E$2772:$CZ$2772&gt;G$258)*('Dvd Calendar'!$E$2772:$CZ$2772&lt;=G$259)*'Dvd Calendar'!$E$2775:$CZ$2775*(('Dvd Calendar'!$E$2777:$CZ$2777='Field Check'!$C$53)*('Field Check'!$C$53&lt;&gt;"")+('Dvd Calendar'!$E$2777:$CZ$2777='Field Check'!$C$54)*('Field Check'!$C$54&lt;&gt;"")+('Dvd Calendar'!$E$2777:$CZ$2777='Field Check'!$C$55)*('Field Check'!$C$55&lt;&gt;"")+('Dvd Calendar'!$E$2777:$CZ$2777='Field Check'!$C$56)*('Field Check'!$C$56&lt;&gt;"")+('Dvd Calendar'!$E$2777:$CZ$2777='Field Check'!$C$57)*('Field Check'!$C$57&lt;&gt;""))*(COUNTIF('Dvd Calendar'!$E$2779:$CZ$2779,'Dvd Calendar'!$E$2772:$CZ$2772)=0)),"")))</f>
        <v/>
      </c>
      <c r="H307" s="77">
        <f>IF(H$259="","",IF($B307="","",IFERROR(SUMIFS('Dvd Calendar'!$E$2780:$CZ$2780,'Dvd Calendar'!$E$2779:$CZ$2779,"&gt;"&amp;H$258,'Dvd Calendar'!$E$2779:$CZ$2779,"&lt;="&amp;H$259)+SUMPRODUCT(('Dvd Calendar'!$E$2772:$CZ$2772&gt;H$258)*('Dvd Calendar'!$E$2772:$CZ$2772&lt;=H$259)*'Dvd Calendar'!$E$2775:$CZ$2775*(('Dvd Calendar'!$E$2777:$CZ$2777='Field Check'!$C$53)*('Field Check'!$C$53&lt;&gt;"")+('Dvd Calendar'!$E$2777:$CZ$2777='Field Check'!$C$54)*('Field Check'!$C$54&lt;&gt;"")+('Dvd Calendar'!$E$2777:$CZ$2777='Field Check'!$C$55)*('Field Check'!$C$55&lt;&gt;"")+('Dvd Calendar'!$E$2777:$CZ$2777='Field Check'!$C$56)*('Field Check'!$C$56&lt;&gt;"")+('Dvd Calendar'!$E$2777:$CZ$2777='Field Check'!$C$57)*('Field Check'!$C$57&lt;&gt;""))*(COUNTIF('Dvd Calendar'!$E$2779:$CZ$2779,'Dvd Calendar'!$E$2772:$CZ$2772)=0)),"")))</f>
        <v/>
      </c>
      <c r="I307" s="77">
        <f>IF(I$259="","",IF($B307="","",IFERROR(SUMIFS('Dvd Calendar'!$E$2780:$CZ$2780,'Dvd Calendar'!$E$2779:$CZ$2779,"&gt;"&amp;I$258,'Dvd Calendar'!$E$2779:$CZ$2779,"&lt;="&amp;I$259)+SUMPRODUCT(('Dvd Calendar'!$E$2772:$CZ$2772&gt;I$258)*('Dvd Calendar'!$E$2772:$CZ$2772&lt;=I$259)*'Dvd Calendar'!$E$2775:$CZ$2775*(('Dvd Calendar'!$E$2777:$CZ$2777='Field Check'!$C$53)*('Field Check'!$C$53&lt;&gt;"")+('Dvd Calendar'!$E$2777:$CZ$2777='Field Check'!$C$54)*('Field Check'!$C$54&lt;&gt;"")+('Dvd Calendar'!$E$2777:$CZ$2777='Field Check'!$C$55)*('Field Check'!$C$55&lt;&gt;"")+('Dvd Calendar'!$E$2777:$CZ$2777='Field Check'!$C$56)*('Field Check'!$C$56&lt;&gt;"")+('Dvd Calendar'!$E$2777:$CZ$2777='Field Check'!$C$57)*('Field Check'!$C$57&lt;&gt;""))*(COUNTIF('Dvd Calendar'!$E$2779:$CZ$2779,'Dvd Calendar'!$E$2772:$CZ$2772)=0)),"")))</f>
        <v/>
      </c>
      <c r="J307" s="77">
        <f>IF(J$259="","",IF($B307="","",IFERROR(SUMIFS('Dvd Calendar'!$E$2780:$CZ$2780,'Dvd Calendar'!$E$2779:$CZ$2779,"&gt;"&amp;J$258,'Dvd Calendar'!$E$2779:$CZ$2779,"&lt;="&amp;J$259)+SUMPRODUCT(('Dvd Calendar'!$E$2772:$CZ$2772&gt;J$258)*('Dvd Calendar'!$E$2772:$CZ$2772&lt;=J$259)*'Dvd Calendar'!$E$2775:$CZ$2775*(('Dvd Calendar'!$E$2777:$CZ$2777='Field Check'!$C$53)*('Field Check'!$C$53&lt;&gt;"")+('Dvd Calendar'!$E$2777:$CZ$2777='Field Check'!$C$54)*('Field Check'!$C$54&lt;&gt;"")+('Dvd Calendar'!$E$2777:$CZ$2777='Field Check'!$C$55)*('Field Check'!$C$55&lt;&gt;"")+('Dvd Calendar'!$E$2777:$CZ$2777='Field Check'!$C$56)*('Field Check'!$C$56&lt;&gt;"")+('Dvd Calendar'!$E$2777:$CZ$2777='Field Check'!$C$57)*('Field Check'!$C$57&lt;&gt;""))*(COUNTIF('Dvd Calendar'!$E$2779:$CZ$2779,'Dvd Calendar'!$E$2772:$CZ$2772)=0)),"")))</f>
        <v/>
      </c>
      <c r="K307" s="77">
        <f>IF(K$259="","",IF($B307="","",IFERROR(SUMIFS('Dvd Calendar'!$E$2780:$CZ$2780,'Dvd Calendar'!$E$2779:$CZ$2779,"&gt;"&amp;K$258,'Dvd Calendar'!$E$2779:$CZ$2779,"&lt;="&amp;K$259)+SUMPRODUCT(('Dvd Calendar'!$E$2772:$CZ$2772&gt;K$258)*('Dvd Calendar'!$E$2772:$CZ$2772&lt;=K$259)*'Dvd Calendar'!$E$2775:$CZ$2775*(('Dvd Calendar'!$E$2777:$CZ$2777='Field Check'!$C$53)*('Field Check'!$C$53&lt;&gt;"")+('Dvd Calendar'!$E$2777:$CZ$2777='Field Check'!$C$54)*('Field Check'!$C$54&lt;&gt;"")+('Dvd Calendar'!$E$2777:$CZ$2777='Field Check'!$C$55)*('Field Check'!$C$55&lt;&gt;"")+('Dvd Calendar'!$E$2777:$CZ$2777='Field Check'!$C$56)*('Field Check'!$C$56&lt;&gt;"")+('Dvd Calendar'!$E$2777:$CZ$2777='Field Check'!$C$57)*('Field Check'!$C$57&lt;&gt;""))*(COUNTIF('Dvd Calendar'!$E$2779:$CZ$2779,'Dvd Calendar'!$E$2772:$CZ$2772)=0)),"")))</f>
        <v/>
      </c>
      <c r="L307" s="77">
        <f>IF(L$259="","",IF($B307="","",IFERROR(SUMIFS('Dvd Calendar'!$E$2780:$CZ$2780,'Dvd Calendar'!$E$2779:$CZ$2779,"&gt;"&amp;L$258,'Dvd Calendar'!$E$2779:$CZ$2779,"&lt;="&amp;L$259)+SUMPRODUCT(('Dvd Calendar'!$E$2772:$CZ$2772&gt;L$258)*('Dvd Calendar'!$E$2772:$CZ$2772&lt;=L$259)*'Dvd Calendar'!$E$2775:$CZ$2775*(('Dvd Calendar'!$E$2777:$CZ$2777='Field Check'!$C$53)*('Field Check'!$C$53&lt;&gt;"")+('Dvd Calendar'!$E$2777:$CZ$2777='Field Check'!$C$54)*('Field Check'!$C$54&lt;&gt;"")+('Dvd Calendar'!$E$2777:$CZ$2777='Field Check'!$C$55)*('Field Check'!$C$55&lt;&gt;"")+('Dvd Calendar'!$E$2777:$CZ$2777='Field Check'!$C$56)*('Field Check'!$C$56&lt;&gt;"")+('Dvd Calendar'!$E$2777:$CZ$2777='Field Check'!$C$57)*('Field Check'!$C$57&lt;&gt;""))*(COUNTIF('Dvd Calendar'!$E$2779:$CZ$2779,'Dvd Calendar'!$E$2772:$CZ$2772)=0)),"")))</f>
        <v/>
      </c>
      <c r="M307" s="77">
        <f>IF(M$259="","",IF($B307="","",IFERROR(SUMIFS('Dvd Calendar'!$E$2780:$CZ$2780,'Dvd Calendar'!$E$2779:$CZ$2779,"&gt;"&amp;M$258,'Dvd Calendar'!$E$2779:$CZ$2779,"&lt;="&amp;M$259)+SUMPRODUCT(('Dvd Calendar'!$E$2772:$CZ$2772&gt;M$258)*('Dvd Calendar'!$E$2772:$CZ$2772&lt;=M$259)*'Dvd Calendar'!$E$2775:$CZ$2775*(('Dvd Calendar'!$E$2777:$CZ$2777='Field Check'!$C$53)*('Field Check'!$C$53&lt;&gt;"")+('Dvd Calendar'!$E$2777:$CZ$2777='Field Check'!$C$54)*('Field Check'!$C$54&lt;&gt;"")+('Dvd Calendar'!$E$2777:$CZ$2777='Field Check'!$C$55)*('Field Check'!$C$55&lt;&gt;"")+('Dvd Calendar'!$E$2777:$CZ$2777='Field Check'!$C$56)*('Field Check'!$C$56&lt;&gt;"")+('Dvd Calendar'!$E$2777:$CZ$2777='Field Check'!$C$57)*('Field Check'!$C$57&lt;&gt;""))*(COUNTIF('Dvd Calendar'!$E$2779:$CZ$2779,'Dvd Calendar'!$E$2772:$CZ$2772)=0)),"")))</f>
        <v/>
      </c>
      <c r="N307" s="77">
        <f>IF(N$259="","",IF($B307="","",IFERROR(SUMIFS('Dvd Calendar'!$E$2780:$CZ$2780,'Dvd Calendar'!$E$2779:$CZ$2779,"&gt;"&amp;N$258,'Dvd Calendar'!$E$2779:$CZ$2779,"&lt;="&amp;N$259)+SUMPRODUCT(('Dvd Calendar'!$E$2772:$CZ$2772&gt;N$258)*('Dvd Calendar'!$E$2772:$CZ$2772&lt;=N$259)*'Dvd Calendar'!$E$2775:$CZ$2775*(('Dvd Calendar'!$E$2777:$CZ$2777='Field Check'!$C$53)*('Field Check'!$C$53&lt;&gt;"")+('Dvd Calendar'!$E$2777:$CZ$2777='Field Check'!$C$54)*('Field Check'!$C$54&lt;&gt;"")+('Dvd Calendar'!$E$2777:$CZ$2777='Field Check'!$C$55)*('Field Check'!$C$55&lt;&gt;"")+('Dvd Calendar'!$E$2777:$CZ$2777='Field Check'!$C$56)*('Field Check'!$C$56&lt;&gt;"")+('Dvd Calendar'!$E$2777:$CZ$2777='Field Check'!$C$57)*('Field Check'!$C$57&lt;&gt;""))*(COUNTIF('Dvd Calendar'!$E$2779:$CZ$2779,'Dvd Calendar'!$E$2772:$CZ$2772)=0)),"")))</f>
        <v/>
      </c>
      <c r="O307" s="77">
        <f>IF(O$259="","",IF($B307="","",IFERROR(SUMIFS('Dvd Calendar'!$E$2780:$CZ$2780,'Dvd Calendar'!$E$2779:$CZ$2779,"&gt;"&amp;O$258,'Dvd Calendar'!$E$2779:$CZ$2779,"&lt;="&amp;O$259)+SUMPRODUCT(('Dvd Calendar'!$E$2772:$CZ$2772&gt;O$258)*('Dvd Calendar'!$E$2772:$CZ$2772&lt;=O$259)*'Dvd Calendar'!$E$2775:$CZ$2775*(('Dvd Calendar'!$E$2777:$CZ$2777='Field Check'!$C$53)*('Field Check'!$C$53&lt;&gt;"")+('Dvd Calendar'!$E$2777:$CZ$2777='Field Check'!$C$54)*('Field Check'!$C$54&lt;&gt;"")+('Dvd Calendar'!$E$2777:$CZ$2777='Field Check'!$C$55)*('Field Check'!$C$55&lt;&gt;"")+('Dvd Calendar'!$E$2777:$CZ$2777='Field Check'!$C$56)*('Field Check'!$C$56&lt;&gt;"")+('Dvd Calendar'!$E$2777:$CZ$2777='Field Check'!$C$57)*('Field Check'!$C$57&lt;&gt;""))*(COUNTIF('Dvd Calendar'!$E$2779:$CZ$2779,'Dvd Calendar'!$E$2772:$CZ$2772)=0)),"")))</f>
        <v/>
      </c>
      <c r="P307" s="77">
        <f>IF(P$259="","",IF($B307="","",IFERROR(SUMIFS('Dvd Calendar'!$E$2780:$CZ$2780,'Dvd Calendar'!$E$2779:$CZ$2779,"&gt;"&amp;P$258,'Dvd Calendar'!$E$2779:$CZ$2779,"&lt;="&amp;P$259)+SUMPRODUCT(('Dvd Calendar'!$E$2772:$CZ$2772&gt;P$258)*('Dvd Calendar'!$E$2772:$CZ$2772&lt;=P$259)*'Dvd Calendar'!$E$2775:$CZ$2775*(('Dvd Calendar'!$E$2777:$CZ$2777='Field Check'!$C$53)*('Field Check'!$C$53&lt;&gt;"")+('Dvd Calendar'!$E$2777:$CZ$2777='Field Check'!$C$54)*('Field Check'!$C$54&lt;&gt;"")+('Dvd Calendar'!$E$2777:$CZ$2777='Field Check'!$C$55)*('Field Check'!$C$55&lt;&gt;"")+('Dvd Calendar'!$E$2777:$CZ$2777='Field Check'!$C$56)*('Field Check'!$C$56&lt;&gt;"")+('Dvd Calendar'!$E$2777:$CZ$2777='Field Check'!$C$57)*('Field Check'!$C$57&lt;&gt;""))*(COUNTIF('Dvd Calendar'!$E$2779:$CZ$2779,'Dvd Calendar'!$E$2772:$CZ$2772)=0)),"")))</f>
        <v/>
      </c>
      <c r="Q307" s="77">
        <f>IF(Q$259="","",IF($B307="","",IFERROR(SUMIFS('Dvd Calendar'!$E$2780:$CZ$2780,'Dvd Calendar'!$E$2779:$CZ$2779,"&gt;"&amp;Q$258,'Dvd Calendar'!$E$2779:$CZ$2779,"&lt;="&amp;Q$259)+SUMPRODUCT(('Dvd Calendar'!$E$2772:$CZ$2772&gt;Q$258)*('Dvd Calendar'!$E$2772:$CZ$2772&lt;=Q$259)*'Dvd Calendar'!$E$2775:$CZ$2775*(('Dvd Calendar'!$E$2777:$CZ$2777='Field Check'!$C$53)*('Field Check'!$C$53&lt;&gt;"")+('Dvd Calendar'!$E$2777:$CZ$2777='Field Check'!$C$54)*('Field Check'!$C$54&lt;&gt;"")+('Dvd Calendar'!$E$2777:$CZ$2777='Field Check'!$C$55)*('Field Check'!$C$55&lt;&gt;"")+('Dvd Calendar'!$E$2777:$CZ$2777='Field Check'!$C$56)*('Field Check'!$C$56&lt;&gt;"")+('Dvd Calendar'!$E$2777:$CZ$2777='Field Check'!$C$57)*('Field Check'!$C$57&lt;&gt;""))*(COUNTIF('Dvd Calendar'!$E$2779:$CZ$2779,'Dvd Calendar'!$E$2772:$CZ$2772)=0)),"")))</f>
        <v/>
      </c>
      <c r="R307" s="77">
        <f>IF(R$259="","",IF($B307="","",IFERROR(SUMIFS('Dvd Calendar'!$E$2780:$CZ$2780,'Dvd Calendar'!$E$2779:$CZ$2779,"&gt;"&amp;R$258,'Dvd Calendar'!$E$2779:$CZ$2779,"&lt;="&amp;R$259)+SUMPRODUCT(('Dvd Calendar'!$E$2772:$CZ$2772&gt;R$258)*('Dvd Calendar'!$E$2772:$CZ$2772&lt;=R$259)*'Dvd Calendar'!$E$2775:$CZ$2775*(('Dvd Calendar'!$E$2777:$CZ$2777='Field Check'!$C$53)*('Field Check'!$C$53&lt;&gt;"")+('Dvd Calendar'!$E$2777:$CZ$2777='Field Check'!$C$54)*('Field Check'!$C$54&lt;&gt;"")+('Dvd Calendar'!$E$2777:$CZ$2777='Field Check'!$C$55)*('Field Check'!$C$55&lt;&gt;"")+('Dvd Calendar'!$E$2777:$CZ$2777='Field Check'!$C$56)*('Field Check'!$C$56&lt;&gt;"")+('Dvd Calendar'!$E$2777:$CZ$2777='Field Check'!$C$57)*('Field Check'!$C$57&lt;&gt;""))*(COUNTIF('Dvd Calendar'!$E$2779:$CZ$2779,'Dvd Calendar'!$E$2772:$CZ$2772)=0)),"")))</f>
        <v/>
      </c>
    </row>
    <row r="308">
      <c r="B308" s="126">
        <f>IF(MXAU!$C$53="","",MXAU!$C$53)</f>
        <v/>
      </c>
      <c r="C308" s="77">
        <f>IF(C$259="","",IF($B308="","",IFERROR(SUMIFS('Dvd Calendar'!$E$2791:$CZ$2791,'Dvd Calendar'!$E$2790:$CZ$2790,"&gt;"&amp;C$258,'Dvd Calendar'!$E$2790:$CZ$2790,"&lt;="&amp;C$259)+SUMPRODUCT(('Dvd Calendar'!$E$2783:$CZ$2783&gt;C$258)*('Dvd Calendar'!$E$2783:$CZ$2783&lt;=C$259)*'Dvd Calendar'!$E$2786:$CZ$2786*(('Dvd Calendar'!$E$2788:$CZ$2788='Field Check'!$C$53)*('Field Check'!$C$53&lt;&gt;"")+('Dvd Calendar'!$E$2788:$CZ$2788='Field Check'!$C$54)*('Field Check'!$C$54&lt;&gt;"")+('Dvd Calendar'!$E$2788:$CZ$2788='Field Check'!$C$55)*('Field Check'!$C$55&lt;&gt;"")+('Dvd Calendar'!$E$2788:$CZ$2788='Field Check'!$C$56)*('Field Check'!$C$56&lt;&gt;"")+('Dvd Calendar'!$E$2788:$CZ$2788='Field Check'!$C$57)*('Field Check'!$C$57&lt;&gt;""))*(COUNTIF('Dvd Calendar'!$E$2790:$CZ$2790,'Dvd Calendar'!$E$2783:$CZ$2783)=0)),"")))</f>
        <v/>
      </c>
      <c r="D308" s="77">
        <f>IF(D$259="","",IF($B308="","",IFERROR(SUMIFS('Dvd Calendar'!$E$2791:$CZ$2791,'Dvd Calendar'!$E$2790:$CZ$2790,"&gt;"&amp;D$258,'Dvd Calendar'!$E$2790:$CZ$2790,"&lt;="&amp;D$259)+SUMPRODUCT(('Dvd Calendar'!$E$2783:$CZ$2783&gt;D$258)*('Dvd Calendar'!$E$2783:$CZ$2783&lt;=D$259)*'Dvd Calendar'!$E$2786:$CZ$2786*(('Dvd Calendar'!$E$2788:$CZ$2788='Field Check'!$C$53)*('Field Check'!$C$53&lt;&gt;"")+('Dvd Calendar'!$E$2788:$CZ$2788='Field Check'!$C$54)*('Field Check'!$C$54&lt;&gt;"")+('Dvd Calendar'!$E$2788:$CZ$2788='Field Check'!$C$55)*('Field Check'!$C$55&lt;&gt;"")+('Dvd Calendar'!$E$2788:$CZ$2788='Field Check'!$C$56)*('Field Check'!$C$56&lt;&gt;"")+('Dvd Calendar'!$E$2788:$CZ$2788='Field Check'!$C$57)*('Field Check'!$C$57&lt;&gt;""))*(COUNTIF('Dvd Calendar'!$E$2790:$CZ$2790,'Dvd Calendar'!$E$2783:$CZ$2783)=0)),"")))</f>
        <v/>
      </c>
      <c r="E308" s="77">
        <f>IF(E$259="","",IF($B308="","",IFERROR(SUMIFS('Dvd Calendar'!$E$2791:$CZ$2791,'Dvd Calendar'!$E$2790:$CZ$2790,"&gt;"&amp;E$258,'Dvd Calendar'!$E$2790:$CZ$2790,"&lt;="&amp;E$259)+SUMPRODUCT(('Dvd Calendar'!$E$2783:$CZ$2783&gt;E$258)*('Dvd Calendar'!$E$2783:$CZ$2783&lt;=E$259)*'Dvd Calendar'!$E$2786:$CZ$2786*(('Dvd Calendar'!$E$2788:$CZ$2788='Field Check'!$C$53)*('Field Check'!$C$53&lt;&gt;"")+('Dvd Calendar'!$E$2788:$CZ$2788='Field Check'!$C$54)*('Field Check'!$C$54&lt;&gt;"")+('Dvd Calendar'!$E$2788:$CZ$2788='Field Check'!$C$55)*('Field Check'!$C$55&lt;&gt;"")+('Dvd Calendar'!$E$2788:$CZ$2788='Field Check'!$C$56)*('Field Check'!$C$56&lt;&gt;"")+('Dvd Calendar'!$E$2788:$CZ$2788='Field Check'!$C$57)*('Field Check'!$C$57&lt;&gt;""))*(COUNTIF('Dvd Calendar'!$E$2790:$CZ$2790,'Dvd Calendar'!$E$2783:$CZ$2783)=0)),"")))</f>
        <v/>
      </c>
      <c r="F308" s="77">
        <f>IF(F$259="","",IF($B308="","",IFERROR(SUMIFS('Dvd Calendar'!$E$2791:$CZ$2791,'Dvd Calendar'!$E$2790:$CZ$2790,"&gt;"&amp;F$258,'Dvd Calendar'!$E$2790:$CZ$2790,"&lt;="&amp;F$259)+SUMPRODUCT(('Dvd Calendar'!$E$2783:$CZ$2783&gt;F$258)*('Dvd Calendar'!$E$2783:$CZ$2783&lt;=F$259)*'Dvd Calendar'!$E$2786:$CZ$2786*(('Dvd Calendar'!$E$2788:$CZ$2788='Field Check'!$C$53)*('Field Check'!$C$53&lt;&gt;"")+('Dvd Calendar'!$E$2788:$CZ$2788='Field Check'!$C$54)*('Field Check'!$C$54&lt;&gt;"")+('Dvd Calendar'!$E$2788:$CZ$2788='Field Check'!$C$55)*('Field Check'!$C$55&lt;&gt;"")+('Dvd Calendar'!$E$2788:$CZ$2788='Field Check'!$C$56)*('Field Check'!$C$56&lt;&gt;"")+('Dvd Calendar'!$E$2788:$CZ$2788='Field Check'!$C$57)*('Field Check'!$C$57&lt;&gt;""))*(COUNTIF('Dvd Calendar'!$E$2790:$CZ$2790,'Dvd Calendar'!$E$2783:$CZ$2783)=0)),"")))</f>
        <v/>
      </c>
      <c r="G308" s="77">
        <f>IF(G$259="","",IF($B308="","",IFERROR(SUMIFS('Dvd Calendar'!$E$2791:$CZ$2791,'Dvd Calendar'!$E$2790:$CZ$2790,"&gt;"&amp;G$258,'Dvd Calendar'!$E$2790:$CZ$2790,"&lt;="&amp;G$259)+SUMPRODUCT(('Dvd Calendar'!$E$2783:$CZ$2783&gt;G$258)*('Dvd Calendar'!$E$2783:$CZ$2783&lt;=G$259)*'Dvd Calendar'!$E$2786:$CZ$2786*(('Dvd Calendar'!$E$2788:$CZ$2788='Field Check'!$C$53)*('Field Check'!$C$53&lt;&gt;"")+('Dvd Calendar'!$E$2788:$CZ$2788='Field Check'!$C$54)*('Field Check'!$C$54&lt;&gt;"")+('Dvd Calendar'!$E$2788:$CZ$2788='Field Check'!$C$55)*('Field Check'!$C$55&lt;&gt;"")+('Dvd Calendar'!$E$2788:$CZ$2788='Field Check'!$C$56)*('Field Check'!$C$56&lt;&gt;"")+('Dvd Calendar'!$E$2788:$CZ$2788='Field Check'!$C$57)*('Field Check'!$C$57&lt;&gt;""))*(COUNTIF('Dvd Calendar'!$E$2790:$CZ$2790,'Dvd Calendar'!$E$2783:$CZ$2783)=0)),"")))</f>
        <v/>
      </c>
      <c r="H308" s="77">
        <f>IF(H$259="","",IF($B308="","",IFERROR(SUMIFS('Dvd Calendar'!$E$2791:$CZ$2791,'Dvd Calendar'!$E$2790:$CZ$2790,"&gt;"&amp;H$258,'Dvd Calendar'!$E$2790:$CZ$2790,"&lt;="&amp;H$259)+SUMPRODUCT(('Dvd Calendar'!$E$2783:$CZ$2783&gt;H$258)*('Dvd Calendar'!$E$2783:$CZ$2783&lt;=H$259)*'Dvd Calendar'!$E$2786:$CZ$2786*(('Dvd Calendar'!$E$2788:$CZ$2788='Field Check'!$C$53)*('Field Check'!$C$53&lt;&gt;"")+('Dvd Calendar'!$E$2788:$CZ$2788='Field Check'!$C$54)*('Field Check'!$C$54&lt;&gt;"")+('Dvd Calendar'!$E$2788:$CZ$2788='Field Check'!$C$55)*('Field Check'!$C$55&lt;&gt;"")+('Dvd Calendar'!$E$2788:$CZ$2788='Field Check'!$C$56)*('Field Check'!$C$56&lt;&gt;"")+('Dvd Calendar'!$E$2788:$CZ$2788='Field Check'!$C$57)*('Field Check'!$C$57&lt;&gt;""))*(COUNTIF('Dvd Calendar'!$E$2790:$CZ$2790,'Dvd Calendar'!$E$2783:$CZ$2783)=0)),"")))</f>
        <v/>
      </c>
      <c r="I308" s="77">
        <f>IF(I$259="","",IF($B308="","",IFERROR(SUMIFS('Dvd Calendar'!$E$2791:$CZ$2791,'Dvd Calendar'!$E$2790:$CZ$2790,"&gt;"&amp;I$258,'Dvd Calendar'!$E$2790:$CZ$2790,"&lt;="&amp;I$259)+SUMPRODUCT(('Dvd Calendar'!$E$2783:$CZ$2783&gt;I$258)*('Dvd Calendar'!$E$2783:$CZ$2783&lt;=I$259)*'Dvd Calendar'!$E$2786:$CZ$2786*(('Dvd Calendar'!$E$2788:$CZ$2788='Field Check'!$C$53)*('Field Check'!$C$53&lt;&gt;"")+('Dvd Calendar'!$E$2788:$CZ$2788='Field Check'!$C$54)*('Field Check'!$C$54&lt;&gt;"")+('Dvd Calendar'!$E$2788:$CZ$2788='Field Check'!$C$55)*('Field Check'!$C$55&lt;&gt;"")+('Dvd Calendar'!$E$2788:$CZ$2788='Field Check'!$C$56)*('Field Check'!$C$56&lt;&gt;"")+('Dvd Calendar'!$E$2788:$CZ$2788='Field Check'!$C$57)*('Field Check'!$C$57&lt;&gt;""))*(COUNTIF('Dvd Calendar'!$E$2790:$CZ$2790,'Dvd Calendar'!$E$2783:$CZ$2783)=0)),"")))</f>
        <v/>
      </c>
      <c r="J308" s="77">
        <f>IF(J$259="","",IF($B308="","",IFERROR(SUMIFS('Dvd Calendar'!$E$2791:$CZ$2791,'Dvd Calendar'!$E$2790:$CZ$2790,"&gt;"&amp;J$258,'Dvd Calendar'!$E$2790:$CZ$2790,"&lt;="&amp;J$259)+SUMPRODUCT(('Dvd Calendar'!$E$2783:$CZ$2783&gt;J$258)*('Dvd Calendar'!$E$2783:$CZ$2783&lt;=J$259)*'Dvd Calendar'!$E$2786:$CZ$2786*(('Dvd Calendar'!$E$2788:$CZ$2788='Field Check'!$C$53)*('Field Check'!$C$53&lt;&gt;"")+('Dvd Calendar'!$E$2788:$CZ$2788='Field Check'!$C$54)*('Field Check'!$C$54&lt;&gt;"")+('Dvd Calendar'!$E$2788:$CZ$2788='Field Check'!$C$55)*('Field Check'!$C$55&lt;&gt;"")+('Dvd Calendar'!$E$2788:$CZ$2788='Field Check'!$C$56)*('Field Check'!$C$56&lt;&gt;"")+('Dvd Calendar'!$E$2788:$CZ$2788='Field Check'!$C$57)*('Field Check'!$C$57&lt;&gt;""))*(COUNTIF('Dvd Calendar'!$E$2790:$CZ$2790,'Dvd Calendar'!$E$2783:$CZ$2783)=0)),"")))</f>
        <v/>
      </c>
      <c r="K308" s="77">
        <f>IF(K$259="","",IF($B308="","",IFERROR(SUMIFS('Dvd Calendar'!$E$2791:$CZ$2791,'Dvd Calendar'!$E$2790:$CZ$2790,"&gt;"&amp;K$258,'Dvd Calendar'!$E$2790:$CZ$2790,"&lt;="&amp;K$259)+SUMPRODUCT(('Dvd Calendar'!$E$2783:$CZ$2783&gt;K$258)*('Dvd Calendar'!$E$2783:$CZ$2783&lt;=K$259)*'Dvd Calendar'!$E$2786:$CZ$2786*(('Dvd Calendar'!$E$2788:$CZ$2788='Field Check'!$C$53)*('Field Check'!$C$53&lt;&gt;"")+('Dvd Calendar'!$E$2788:$CZ$2788='Field Check'!$C$54)*('Field Check'!$C$54&lt;&gt;"")+('Dvd Calendar'!$E$2788:$CZ$2788='Field Check'!$C$55)*('Field Check'!$C$55&lt;&gt;"")+('Dvd Calendar'!$E$2788:$CZ$2788='Field Check'!$C$56)*('Field Check'!$C$56&lt;&gt;"")+('Dvd Calendar'!$E$2788:$CZ$2788='Field Check'!$C$57)*('Field Check'!$C$57&lt;&gt;""))*(COUNTIF('Dvd Calendar'!$E$2790:$CZ$2790,'Dvd Calendar'!$E$2783:$CZ$2783)=0)),"")))</f>
        <v/>
      </c>
      <c r="L308" s="77">
        <f>IF(L$259="","",IF($B308="","",IFERROR(SUMIFS('Dvd Calendar'!$E$2791:$CZ$2791,'Dvd Calendar'!$E$2790:$CZ$2790,"&gt;"&amp;L$258,'Dvd Calendar'!$E$2790:$CZ$2790,"&lt;="&amp;L$259)+SUMPRODUCT(('Dvd Calendar'!$E$2783:$CZ$2783&gt;L$258)*('Dvd Calendar'!$E$2783:$CZ$2783&lt;=L$259)*'Dvd Calendar'!$E$2786:$CZ$2786*(('Dvd Calendar'!$E$2788:$CZ$2788='Field Check'!$C$53)*('Field Check'!$C$53&lt;&gt;"")+('Dvd Calendar'!$E$2788:$CZ$2788='Field Check'!$C$54)*('Field Check'!$C$54&lt;&gt;"")+('Dvd Calendar'!$E$2788:$CZ$2788='Field Check'!$C$55)*('Field Check'!$C$55&lt;&gt;"")+('Dvd Calendar'!$E$2788:$CZ$2788='Field Check'!$C$56)*('Field Check'!$C$56&lt;&gt;"")+('Dvd Calendar'!$E$2788:$CZ$2788='Field Check'!$C$57)*('Field Check'!$C$57&lt;&gt;""))*(COUNTIF('Dvd Calendar'!$E$2790:$CZ$2790,'Dvd Calendar'!$E$2783:$CZ$2783)=0)),"")))</f>
        <v/>
      </c>
      <c r="M308" s="77">
        <f>IF(M$259="","",IF($B308="","",IFERROR(SUMIFS('Dvd Calendar'!$E$2791:$CZ$2791,'Dvd Calendar'!$E$2790:$CZ$2790,"&gt;"&amp;M$258,'Dvd Calendar'!$E$2790:$CZ$2790,"&lt;="&amp;M$259)+SUMPRODUCT(('Dvd Calendar'!$E$2783:$CZ$2783&gt;M$258)*('Dvd Calendar'!$E$2783:$CZ$2783&lt;=M$259)*'Dvd Calendar'!$E$2786:$CZ$2786*(('Dvd Calendar'!$E$2788:$CZ$2788='Field Check'!$C$53)*('Field Check'!$C$53&lt;&gt;"")+('Dvd Calendar'!$E$2788:$CZ$2788='Field Check'!$C$54)*('Field Check'!$C$54&lt;&gt;"")+('Dvd Calendar'!$E$2788:$CZ$2788='Field Check'!$C$55)*('Field Check'!$C$55&lt;&gt;"")+('Dvd Calendar'!$E$2788:$CZ$2788='Field Check'!$C$56)*('Field Check'!$C$56&lt;&gt;"")+('Dvd Calendar'!$E$2788:$CZ$2788='Field Check'!$C$57)*('Field Check'!$C$57&lt;&gt;""))*(COUNTIF('Dvd Calendar'!$E$2790:$CZ$2790,'Dvd Calendar'!$E$2783:$CZ$2783)=0)),"")))</f>
        <v/>
      </c>
      <c r="N308" s="77">
        <f>IF(N$259="","",IF($B308="","",IFERROR(SUMIFS('Dvd Calendar'!$E$2791:$CZ$2791,'Dvd Calendar'!$E$2790:$CZ$2790,"&gt;"&amp;N$258,'Dvd Calendar'!$E$2790:$CZ$2790,"&lt;="&amp;N$259)+SUMPRODUCT(('Dvd Calendar'!$E$2783:$CZ$2783&gt;N$258)*('Dvd Calendar'!$E$2783:$CZ$2783&lt;=N$259)*'Dvd Calendar'!$E$2786:$CZ$2786*(('Dvd Calendar'!$E$2788:$CZ$2788='Field Check'!$C$53)*('Field Check'!$C$53&lt;&gt;"")+('Dvd Calendar'!$E$2788:$CZ$2788='Field Check'!$C$54)*('Field Check'!$C$54&lt;&gt;"")+('Dvd Calendar'!$E$2788:$CZ$2788='Field Check'!$C$55)*('Field Check'!$C$55&lt;&gt;"")+('Dvd Calendar'!$E$2788:$CZ$2788='Field Check'!$C$56)*('Field Check'!$C$56&lt;&gt;"")+('Dvd Calendar'!$E$2788:$CZ$2788='Field Check'!$C$57)*('Field Check'!$C$57&lt;&gt;""))*(COUNTIF('Dvd Calendar'!$E$2790:$CZ$2790,'Dvd Calendar'!$E$2783:$CZ$2783)=0)),"")))</f>
        <v/>
      </c>
      <c r="O308" s="77">
        <f>IF(O$259="","",IF($B308="","",IFERROR(SUMIFS('Dvd Calendar'!$E$2791:$CZ$2791,'Dvd Calendar'!$E$2790:$CZ$2790,"&gt;"&amp;O$258,'Dvd Calendar'!$E$2790:$CZ$2790,"&lt;="&amp;O$259)+SUMPRODUCT(('Dvd Calendar'!$E$2783:$CZ$2783&gt;O$258)*('Dvd Calendar'!$E$2783:$CZ$2783&lt;=O$259)*'Dvd Calendar'!$E$2786:$CZ$2786*(('Dvd Calendar'!$E$2788:$CZ$2788='Field Check'!$C$53)*('Field Check'!$C$53&lt;&gt;"")+('Dvd Calendar'!$E$2788:$CZ$2788='Field Check'!$C$54)*('Field Check'!$C$54&lt;&gt;"")+('Dvd Calendar'!$E$2788:$CZ$2788='Field Check'!$C$55)*('Field Check'!$C$55&lt;&gt;"")+('Dvd Calendar'!$E$2788:$CZ$2788='Field Check'!$C$56)*('Field Check'!$C$56&lt;&gt;"")+('Dvd Calendar'!$E$2788:$CZ$2788='Field Check'!$C$57)*('Field Check'!$C$57&lt;&gt;""))*(COUNTIF('Dvd Calendar'!$E$2790:$CZ$2790,'Dvd Calendar'!$E$2783:$CZ$2783)=0)),"")))</f>
        <v/>
      </c>
      <c r="P308" s="77">
        <f>IF(P$259="","",IF($B308="","",IFERROR(SUMIFS('Dvd Calendar'!$E$2791:$CZ$2791,'Dvd Calendar'!$E$2790:$CZ$2790,"&gt;"&amp;P$258,'Dvd Calendar'!$E$2790:$CZ$2790,"&lt;="&amp;P$259)+SUMPRODUCT(('Dvd Calendar'!$E$2783:$CZ$2783&gt;P$258)*('Dvd Calendar'!$E$2783:$CZ$2783&lt;=P$259)*'Dvd Calendar'!$E$2786:$CZ$2786*(('Dvd Calendar'!$E$2788:$CZ$2788='Field Check'!$C$53)*('Field Check'!$C$53&lt;&gt;"")+('Dvd Calendar'!$E$2788:$CZ$2788='Field Check'!$C$54)*('Field Check'!$C$54&lt;&gt;"")+('Dvd Calendar'!$E$2788:$CZ$2788='Field Check'!$C$55)*('Field Check'!$C$55&lt;&gt;"")+('Dvd Calendar'!$E$2788:$CZ$2788='Field Check'!$C$56)*('Field Check'!$C$56&lt;&gt;"")+('Dvd Calendar'!$E$2788:$CZ$2788='Field Check'!$C$57)*('Field Check'!$C$57&lt;&gt;""))*(COUNTIF('Dvd Calendar'!$E$2790:$CZ$2790,'Dvd Calendar'!$E$2783:$CZ$2783)=0)),"")))</f>
        <v/>
      </c>
      <c r="Q308" s="77">
        <f>IF(Q$259="","",IF($B308="","",IFERROR(SUMIFS('Dvd Calendar'!$E$2791:$CZ$2791,'Dvd Calendar'!$E$2790:$CZ$2790,"&gt;"&amp;Q$258,'Dvd Calendar'!$E$2790:$CZ$2790,"&lt;="&amp;Q$259)+SUMPRODUCT(('Dvd Calendar'!$E$2783:$CZ$2783&gt;Q$258)*('Dvd Calendar'!$E$2783:$CZ$2783&lt;=Q$259)*'Dvd Calendar'!$E$2786:$CZ$2786*(('Dvd Calendar'!$E$2788:$CZ$2788='Field Check'!$C$53)*('Field Check'!$C$53&lt;&gt;"")+('Dvd Calendar'!$E$2788:$CZ$2788='Field Check'!$C$54)*('Field Check'!$C$54&lt;&gt;"")+('Dvd Calendar'!$E$2788:$CZ$2788='Field Check'!$C$55)*('Field Check'!$C$55&lt;&gt;"")+('Dvd Calendar'!$E$2788:$CZ$2788='Field Check'!$C$56)*('Field Check'!$C$56&lt;&gt;"")+('Dvd Calendar'!$E$2788:$CZ$2788='Field Check'!$C$57)*('Field Check'!$C$57&lt;&gt;""))*(COUNTIF('Dvd Calendar'!$E$2790:$CZ$2790,'Dvd Calendar'!$E$2783:$CZ$2783)=0)),"")))</f>
        <v/>
      </c>
      <c r="R308" s="77">
        <f>IF(R$259="","",IF($B308="","",IFERROR(SUMIFS('Dvd Calendar'!$E$2791:$CZ$2791,'Dvd Calendar'!$E$2790:$CZ$2790,"&gt;"&amp;R$258,'Dvd Calendar'!$E$2790:$CZ$2790,"&lt;="&amp;R$259)+SUMPRODUCT(('Dvd Calendar'!$E$2783:$CZ$2783&gt;R$258)*('Dvd Calendar'!$E$2783:$CZ$2783&lt;=R$259)*'Dvd Calendar'!$E$2786:$CZ$2786*(('Dvd Calendar'!$E$2788:$CZ$2788='Field Check'!$C$53)*('Field Check'!$C$53&lt;&gt;"")+('Dvd Calendar'!$E$2788:$CZ$2788='Field Check'!$C$54)*('Field Check'!$C$54&lt;&gt;"")+('Dvd Calendar'!$E$2788:$CZ$2788='Field Check'!$C$55)*('Field Check'!$C$55&lt;&gt;"")+('Dvd Calendar'!$E$2788:$CZ$2788='Field Check'!$C$56)*('Field Check'!$C$56&lt;&gt;"")+('Dvd Calendar'!$E$2788:$CZ$2788='Field Check'!$C$57)*('Field Check'!$C$57&lt;&gt;""))*(COUNTIF('Dvd Calendar'!$E$2790:$CZ$2790,'Dvd Calendar'!$E$2783:$CZ$2783)=0)),"")))</f>
        <v/>
      </c>
    </row>
    <row r="309">
      <c r="B309" s="126">
        <f>IF(MXAU!$C$54="","",MXAU!$C$54)</f>
        <v/>
      </c>
      <c r="C309" s="77">
        <f>IF(C$259="","",IF($B309="","",IFERROR(SUMIFS('Dvd Calendar'!$E$2802:$CZ$2802,'Dvd Calendar'!$E$2801:$CZ$2801,"&gt;"&amp;C$258,'Dvd Calendar'!$E$2801:$CZ$2801,"&lt;="&amp;C$259)+SUMPRODUCT(('Dvd Calendar'!$E$2794:$CZ$2794&gt;C$258)*('Dvd Calendar'!$E$2794:$CZ$2794&lt;=C$259)*'Dvd Calendar'!$E$2797:$CZ$2797*(('Dvd Calendar'!$E$2799:$CZ$2799='Field Check'!$C$53)*('Field Check'!$C$53&lt;&gt;"")+('Dvd Calendar'!$E$2799:$CZ$2799='Field Check'!$C$54)*('Field Check'!$C$54&lt;&gt;"")+('Dvd Calendar'!$E$2799:$CZ$2799='Field Check'!$C$55)*('Field Check'!$C$55&lt;&gt;"")+('Dvd Calendar'!$E$2799:$CZ$2799='Field Check'!$C$56)*('Field Check'!$C$56&lt;&gt;"")+('Dvd Calendar'!$E$2799:$CZ$2799='Field Check'!$C$57)*('Field Check'!$C$57&lt;&gt;""))*(COUNTIF('Dvd Calendar'!$E$2801:$CZ$2801,'Dvd Calendar'!$E$2794:$CZ$2794)=0)),"")))</f>
        <v/>
      </c>
      <c r="D309" s="77">
        <f>IF(D$259="","",IF($B309="","",IFERROR(SUMIFS('Dvd Calendar'!$E$2802:$CZ$2802,'Dvd Calendar'!$E$2801:$CZ$2801,"&gt;"&amp;D$258,'Dvd Calendar'!$E$2801:$CZ$2801,"&lt;="&amp;D$259)+SUMPRODUCT(('Dvd Calendar'!$E$2794:$CZ$2794&gt;D$258)*('Dvd Calendar'!$E$2794:$CZ$2794&lt;=D$259)*'Dvd Calendar'!$E$2797:$CZ$2797*(('Dvd Calendar'!$E$2799:$CZ$2799='Field Check'!$C$53)*('Field Check'!$C$53&lt;&gt;"")+('Dvd Calendar'!$E$2799:$CZ$2799='Field Check'!$C$54)*('Field Check'!$C$54&lt;&gt;"")+('Dvd Calendar'!$E$2799:$CZ$2799='Field Check'!$C$55)*('Field Check'!$C$55&lt;&gt;"")+('Dvd Calendar'!$E$2799:$CZ$2799='Field Check'!$C$56)*('Field Check'!$C$56&lt;&gt;"")+('Dvd Calendar'!$E$2799:$CZ$2799='Field Check'!$C$57)*('Field Check'!$C$57&lt;&gt;""))*(COUNTIF('Dvd Calendar'!$E$2801:$CZ$2801,'Dvd Calendar'!$E$2794:$CZ$2794)=0)),"")))</f>
        <v/>
      </c>
      <c r="E309" s="77">
        <f>IF(E$259="","",IF($B309="","",IFERROR(SUMIFS('Dvd Calendar'!$E$2802:$CZ$2802,'Dvd Calendar'!$E$2801:$CZ$2801,"&gt;"&amp;E$258,'Dvd Calendar'!$E$2801:$CZ$2801,"&lt;="&amp;E$259)+SUMPRODUCT(('Dvd Calendar'!$E$2794:$CZ$2794&gt;E$258)*('Dvd Calendar'!$E$2794:$CZ$2794&lt;=E$259)*'Dvd Calendar'!$E$2797:$CZ$2797*(('Dvd Calendar'!$E$2799:$CZ$2799='Field Check'!$C$53)*('Field Check'!$C$53&lt;&gt;"")+('Dvd Calendar'!$E$2799:$CZ$2799='Field Check'!$C$54)*('Field Check'!$C$54&lt;&gt;"")+('Dvd Calendar'!$E$2799:$CZ$2799='Field Check'!$C$55)*('Field Check'!$C$55&lt;&gt;"")+('Dvd Calendar'!$E$2799:$CZ$2799='Field Check'!$C$56)*('Field Check'!$C$56&lt;&gt;"")+('Dvd Calendar'!$E$2799:$CZ$2799='Field Check'!$C$57)*('Field Check'!$C$57&lt;&gt;""))*(COUNTIF('Dvd Calendar'!$E$2801:$CZ$2801,'Dvd Calendar'!$E$2794:$CZ$2794)=0)),"")))</f>
        <v/>
      </c>
      <c r="F309" s="77">
        <f>IF(F$259="","",IF($B309="","",IFERROR(SUMIFS('Dvd Calendar'!$E$2802:$CZ$2802,'Dvd Calendar'!$E$2801:$CZ$2801,"&gt;"&amp;F$258,'Dvd Calendar'!$E$2801:$CZ$2801,"&lt;="&amp;F$259)+SUMPRODUCT(('Dvd Calendar'!$E$2794:$CZ$2794&gt;F$258)*('Dvd Calendar'!$E$2794:$CZ$2794&lt;=F$259)*'Dvd Calendar'!$E$2797:$CZ$2797*(('Dvd Calendar'!$E$2799:$CZ$2799='Field Check'!$C$53)*('Field Check'!$C$53&lt;&gt;"")+('Dvd Calendar'!$E$2799:$CZ$2799='Field Check'!$C$54)*('Field Check'!$C$54&lt;&gt;"")+('Dvd Calendar'!$E$2799:$CZ$2799='Field Check'!$C$55)*('Field Check'!$C$55&lt;&gt;"")+('Dvd Calendar'!$E$2799:$CZ$2799='Field Check'!$C$56)*('Field Check'!$C$56&lt;&gt;"")+('Dvd Calendar'!$E$2799:$CZ$2799='Field Check'!$C$57)*('Field Check'!$C$57&lt;&gt;""))*(COUNTIF('Dvd Calendar'!$E$2801:$CZ$2801,'Dvd Calendar'!$E$2794:$CZ$2794)=0)),"")))</f>
        <v/>
      </c>
      <c r="G309" s="77">
        <f>IF(G$259="","",IF($B309="","",IFERROR(SUMIFS('Dvd Calendar'!$E$2802:$CZ$2802,'Dvd Calendar'!$E$2801:$CZ$2801,"&gt;"&amp;G$258,'Dvd Calendar'!$E$2801:$CZ$2801,"&lt;="&amp;G$259)+SUMPRODUCT(('Dvd Calendar'!$E$2794:$CZ$2794&gt;G$258)*('Dvd Calendar'!$E$2794:$CZ$2794&lt;=G$259)*'Dvd Calendar'!$E$2797:$CZ$2797*(('Dvd Calendar'!$E$2799:$CZ$2799='Field Check'!$C$53)*('Field Check'!$C$53&lt;&gt;"")+('Dvd Calendar'!$E$2799:$CZ$2799='Field Check'!$C$54)*('Field Check'!$C$54&lt;&gt;"")+('Dvd Calendar'!$E$2799:$CZ$2799='Field Check'!$C$55)*('Field Check'!$C$55&lt;&gt;"")+('Dvd Calendar'!$E$2799:$CZ$2799='Field Check'!$C$56)*('Field Check'!$C$56&lt;&gt;"")+('Dvd Calendar'!$E$2799:$CZ$2799='Field Check'!$C$57)*('Field Check'!$C$57&lt;&gt;""))*(COUNTIF('Dvd Calendar'!$E$2801:$CZ$2801,'Dvd Calendar'!$E$2794:$CZ$2794)=0)),"")))</f>
        <v/>
      </c>
      <c r="H309" s="77">
        <f>IF(H$259="","",IF($B309="","",IFERROR(SUMIFS('Dvd Calendar'!$E$2802:$CZ$2802,'Dvd Calendar'!$E$2801:$CZ$2801,"&gt;"&amp;H$258,'Dvd Calendar'!$E$2801:$CZ$2801,"&lt;="&amp;H$259)+SUMPRODUCT(('Dvd Calendar'!$E$2794:$CZ$2794&gt;H$258)*('Dvd Calendar'!$E$2794:$CZ$2794&lt;=H$259)*'Dvd Calendar'!$E$2797:$CZ$2797*(('Dvd Calendar'!$E$2799:$CZ$2799='Field Check'!$C$53)*('Field Check'!$C$53&lt;&gt;"")+('Dvd Calendar'!$E$2799:$CZ$2799='Field Check'!$C$54)*('Field Check'!$C$54&lt;&gt;"")+('Dvd Calendar'!$E$2799:$CZ$2799='Field Check'!$C$55)*('Field Check'!$C$55&lt;&gt;"")+('Dvd Calendar'!$E$2799:$CZ$2799='Field Check'!$C$56)*('Field Check'!$C$56&lt;&gt;"")+('Dvd Calendar'!$E$2799:$CZ$2799='Field Check'!$C$57)*('Field Check'!$C$57&lt;&gt;""))*(COUNTIF('Dvd Calendar'!$E$2801:$CZ$2801,'Dvd Calendar'!$E$2794:$CZ$2794)=0)),"")))</f>
        <v/>
      </c>
      <c r="I309" s="77">
        <f>IF(I$259="","",IF($B309="","",IFERROR(SUMIFS('Dvd Calendar'!$E$2802:$CZ$2802,'Dvd Calendar'!$E$2801:$CZ$2801,"&gt;"&amp;I$258,'Dvd Calendar'!$E$2801:$CZ$2801,"&lt;="&amp;I$259)+SUMPRODUCT(('Dvd Calendar'!$E$2794:$CZ$2794&gt;I$258)*('Dvd Calendar'!$E$2794:$CZ$2794&lt;=I$259)*'Dvd Calendar'!$E$2797:$CZ$2797*(('Dvd Calendar'!$E$2799:$CZ$2799='Field Check'!$C$53)*('Field Check'!$C$53&lt;&gt;"")+('Dvd Calendar'!$E$2799:$CZ$2799='Field Check'!$C$54)*('Field Check'!$C$54&lt;&gt;"")+('Dvd Calendar'!$E$2799:$CZ$2799='Field Check'!$C$55)*('Field Check'!$C$55&lt;&gt;"")+('Dvd Calendar'!$E$2799:$CZ$2799='Field Check'!$C$56)*('Field Check'!$C$56&lt;&gt;"")+('Dvd Calendar'!$E$2799:$CZ$2799='Field Check'!$C$57)*('Field Check'!$C$57&lt;&gt;""))*(COUNTIF('Dvd Calendar'!$E$2801:$CZ$2801,'Dvd Calendar'!$E$2794:$CZ$2794)=0)),"")))</f>
        <v/>
      </c>
      <c r="J309" s="77">
        <f>IF(J$259="","",IF($B309="","",IFERROR(SUMIFS('Dvd Calendar'!$E$2802:$CZ$2802,'Dvd Calendar'!$E$2801:$CZ$2801,"&gt;"&amp;J$258,'Dvd Calendar'!$E$2801:$CZ$2801,"&lt;="&amp;J$259)+SUMPRODUCT(('Dvd Calendar'!$E$2794:$CZ$2794&gt;J$258)*('Dvd Calendar'!$E$2794:$CZ$2794&lt;=J$259)*'Dvd Calendar'!$E$2797:$CZ$2797*(('Dvd Calendar'!$E$2799:$CZ$2799='Field Check'!$C$53)*('Field Check'!$C$53&lt;&gt;"")+('Dvd Calendar'!$E$2799:$CZ$2799='Field Check'!$C$54)*('Field Check'!$C$54&lt;&gt;"")+('Dvd Calendar'!$E$2799:$CZ$2799='Field Check'!$C$55)*('Field Check'!$C$55&lt;&gt;"")+('Dvd Calendar'!$E$2799:$CZ$2799='Field Check'!$C$56)*('Field Check'!$C$56&lt;&gt;"")+('Dvd Calendar'!$E$2799:$CZ$2799='Field Check'!$C$57)*('Field Check'!$C$57&lt;&gt;""))*(COUNTIF('Dvd Calendar'!$E$2801:$CZ$2801,'Dvd Calendar'!$E$2794:$CZ$2794)=0)),"")))</f>
        <v/>
      </c>
      <c r="K309" s="77">
        <f>IF(K$259="","",IF($B309="","",IFERROR(SUMIFS('Dvd Calendar'!$E$2802:$CZ$2802,'Dvd Calendar'!$E$2801:$CZ$2801,"&gt;"&amp;K$258,'Dvd Calendar'!$E$2801:$CZ$2801,"&lt;="&amp;K$259)+SUMPRODUCT(('Dvd Calendar'!$E$2794:$CZ$2794&gt;K$258)*('Dvd Calendar'!$E$2794:$CZ$2794&lt;=K$259)*'Dvd Calendar'!$E$2797:$CZ$2797*(('Dvd Calendar'!$E$2799:$CZ$2799='Field Check'!$C$53)*('Field Check'!$C$53&lt;&gt;"")+('Dvd Calendar'!$E$2799:$CZ$2799='Field Check'!$C$54)*('Field Check'!$C$54&lt;&gt;"")+('Dvd Calendar'!$E$2799:$CZ$2799='Field Check'!$C$55)*('Field Check'!$C$55&lt;&gt;"")+('Dvd Calendar'!$E$2799:$CZ$2799='Field Check'!$C$56)*('Field Check'!$C$56&lt;&gt;"")+('Dvd Calendar'!$E$2799:$CZ$2799='Field Check'!$C$57)*('Field Check'!$C$57&lt;&gt;""))*(COUNTIF('Dvd Calendar'!$E$2801:$CZ$2801,'Dvd Calendar'!$E$2794:$CZ$2794)=0)),"")))</f>
        <v/>
      </c>
      <c r="L309" s="77">
        <f>IF(L$259="","",IF($B309="","",IFERROR(SUMIFS('Dvd Calendar'!$E$2802:$CZ$2802,'Dvd Calendar'!$E$2801:$CZ$2801,"&gt;"&amp;L$258,'Dvd Calendar'!$E$2801:$CZ$2801,"&lt;="&amp;L$259)+SUMPRODUCT(('Dvd Calendar'!$E$2794:$CZ$2794&gt;L$258)*('Dvd Calendar'!$E$2794:$CZ$2794&lt;=L$259)*'Dvd Calendar'!$E$2797:$CZ$2797*(('Dvd Calendar'!$E$2799:$CZ$2799='Field Check'!$C$53)*('Field Check'!$C$53&lt;&gt;"")+('Dvd Calendar'!$E$2799:$CZ$2799='Field Check'!$C$54)*('Field Check'!$C$54&lt;&gt;"")+('Dvd Calendar'!$E$2799:$CZ$2799='Field Check'!$C$55)*('Field Check'!$C$55&lt;&gt;"")+('Dvd Calendar'!$E$2799:$CZ$2799='Field Check'!$C$56)*('Field Check'!$C$56&lt;&gt;"")+('Dvd Calendar'!$E$2799:$CZ$2799='Field Check'!$C$57)*('Field Check'!$C$57&lt;&gt;""))*(COUNTIF('Dvd Calendar'!$E$2801:$CZ$2801,'Dvd Calendar'!$E$2794:$CZ$2794)=0)),"")))</f>
        <v/>
      </c>
      <c r="M309" s="77">
        <f>IF(M$259="","",IF($B309="","",IFERROR(SUMIFS('Dvd Calendar'!$E$2802:$CZ$2802,'Dvd Calendar'!$E$2801:$CZ$2801,"&gt;"&amp;M$258,'Dvd Calendar'!$E$2801:$CZ$2801,"&lt;="&amp;M$259)+SUMPRODUCT(('Dvd Calendar'!$E$2794:$CZ$2794&gt;M$258)*('Dvd Calendar'!$E$2794:$CZ$2794&lt;=M$259)*'Dvd Calendar'!$E$2797:$CZ$2797*(('Dvd Calendar'!$E$2799:$CZ$2799='Field Check'!$C$53)*('Field Check'!$C$53&lt;&gt;"")+('Dvd Calendar'!$E$2799:$CZ$2799='Field Check'!$C$54)*('Field Check'!$C$54&lt;&gt;"")+('Dvd Calendar'!$E$2799:$CZ$2799='Field Check'!$C$55)*('Field Check'!$C$55&lt;&gt;"")+('Dvd Calendar'!$E$2799:$CZ$2799='Field Check'!$C$56)*('Field Check'!$C$56&lt;&gt;"")+('Dvd Calendar'!$E$2799:$CZ$2799='Field Check'!$C$57)*('Field Check'!$C$57&lt;&gt;""))*(COUNTIF('Dvd Calendar'!$E$2801:$CZ$2801,'Dvd Calendar'!$E$2794:$CZ$2794)=0)),"")))</f>
        <v/>
      </c>
      <c r="N309" s="77">
        <f>IF(N$259="","",IF($B309="","",IFERROR(SUMIFS('Dvd Calendar'!$E$2802:$CZ$2802,'Dvd Calendar'!$E$2801:$CZ$2801,"&gt;"&amp;N$258,'Dvd Calendar'!$E$2801:$CZ$2801,"&lt;="&amp;N$259)+SUMPRODUCT(('Dvd Calendar'!$E$2794:$CZ$2794&gt;N$258)*('Dvd Calendar'!$E$2794:$CZ$2794&lt;=N$259)*'Dvd Calendar'!$E$2797:$CZ$2797*(('Dvd Calendar'!$E$2799:$CZ$2799='Field Check'!$C$53)*('Field Check'!$C$53&lt;&gt;"")+('Dvd Calendar'!$E$2799:$CZ$2799='Field Check'!$C$54)*('Field Check'!$C$54&lt;&gt;"")+('Dvd Calendar'!$E$2799:$CZ$2799='Field Check'!$C$55)*('Field Check'!$C$55&lt;&gt;"")+('Dvd Calendar'!$E$2799:$CZ$2799='Field Check'!$C$56)*('Field Check'!$C$56&lt;&gt;"")+('Dvd Calendar'!$E$2799:$CZ$2799='Field Check'!$C$57)*('Field Check'!$C$57&lt;&gt;""))*(COUNTIF('Dvd Calendar'!$E$2801:$CZ$2801,'Dvd Calendar'!$E$2794:$CZ$2794)=0)),"")))</f>
        <v/>
      </c>
      <c r="O309" s="77">
        <f>IF(O$259="","",IF($B309="","",IFERROR(SUMIFS('Dvd Calendar'!$E$2802:$CZ$2802,'Dvd Calendar'!$E$2801:$CZ$2801,"&gt;"&amp;O$258,'Dvd Calendar'!$E$2801:$CZ$2801,"&lt;="&amp;O$259)+SUMPRODUCT(('Dvd Calendar'!$E$2794:$CZ$2794&gt;O$258)*('Dvd Calendar'!$E$2794:$CZ$2794&lt;=O$259)*'Dvd Calendar'!$E$2797:$CZ$2797*(('Dvd Calendar'!$E$2799:$CZ$2799='Field Check'!$C$53)*('Field Check'!$C$53&lt;&gt;"")+('Dvd Calendar'!$E$2799:$CZ$2799='Field Check'!$C$54)*('Field Check'!$C$54&lt;&gt;"")+('Dvd Calendar'!$E$2799:$CZ$2799='Field Check'!$C$55)*('Field Check'!$C$55&lt;&gt;"")+('Dvd Calendar'!$E$2799:$CZ$2799='Field Check'!$C$56)*('Field Check'!$C$56&lt;&gt;"")+('Dvd Calendar'!$E$2799:$CZ$2799='Field Check'!$C$57)*('Field Check'!$C$57&lt;&gt;""))*(COUNTIF('Dvd Calendar'!$E$2801:$CZ$2801,'Dvd Calendar'!$E$2794:$CZ$2794)=0)),"")))</f>
        <v/>
      </c>
      <c r="P309" s="77">
        <f>IF(P$259="","",IF($B309="","",IFERROR(SUMIFS('Dvd Calendar'!$E$2802:$CZ$2802,'Dvd Calendar'!$E$2801:$CZ$2801,"&gt;"&amp;P$258,'Dvd Calendar'!$E$2801:$CZ$2801,"&lt;="&amp;P$259)+SUMPRODUCT(('Dvd Calendar'!$E$2794:$CZ$2794&gt;P$258)*('Dvd Calendar'!$E$2794:$CZ$2794&lt;=P$259)*'Dvd Calendar'!$E$2797:$CZ$2797*(('Dvd Calendar'!$E$2799:$CZ$2799='Field Check'!$C$53)*('Field Check'!$C$53&lt;&gt;"")+('Dvd Calendar'!$E$2799:$CZ$2799='Field Check'!$C$54)*('Field Check'!$C$54&lt;&gt;"")+('Dvd Calendar'!$E$2799:$CZ$2799='Field Check'!$C$55)*('Field Check'!$C$55&lt;&gt;"")+('Dvd Calendar'!$E$2799:$CZ$2799='Field Check'!$C$56)*('Field Check'!$C$56&lt;&gt;"")+('Dvd Calendar'!$E$2799:$CZ$2799='Field Check'!$C$57)*('Field Check'!$C$57&lt;&gt;""))*(COUNTIF('Dvd Calendar'!$E$2801:$CZ$2801,'Dvd Calendar'!$E$2794:$CZ$2794)=0)),"")))</f>
        <v/>
      </c>
      <c r="Q309" s="77">
        <f>IF(Q$259="","",IF($B309="","",IFERROR(SUMIFS('Dvd Calendar'!$E$2802:$CZ$2802,'Dvd Calendar'!$E$2801:$CZ$2801,"&gt;"&amp;Q$258,'Dvd Calendar'!$E$2801:$CZ$2801,"&lt;="&amp;Q$259)+SUMPRODUCT(('Dvd Calendar'!$E$2794:$CZ$2794&gt;Q$258)*('Dvd Calendar'!$E$2794:$CZ$2794&lt;=Q$259)*'Dvd Calendar'!$E$2797:$CZ$2797*(('Dvd Calendar'!$E$2799:$CZ$2799='Field Check'!$C$53)*('Field Check'!$C$53&lt;&gt;"")+('Dvd Calendar'!$E$2799:$CZ$2799='Field Check'!$C$54)*('Field Check'!$C$54&lt;&gt;"")+('Dvd Calendar'!$E$2799:$CZ$2799='Field Check'!$C$55)*('Field Check'!$C$55&lt;&gt;"")+('Dvd Calendar'!$E$2799:$CZ$2799='Field Check'!$C$56)*('Field Check'!$C$56&lt;&gt;"")+('Dvd Calendar'!$E$2799:$CZ$2799='Field Check'!$C$57)*('Field Check'!$C$57&lt;&gt;""))*(COUNTIF('Dvd Calendar'!$E$2801:$CZ$2801,'Dvd Calendar'!$E$2794:$CZ$2794)=0)),"")))</f>
        <v/>
      </c>
      <c r="R309" s="77">
        <f>IF(R$259="","",IF($B309="","",IFERROR(SUMIFS('Dvd Calendar'!$E$2802:$CZ$2802,'Dvd Calendar'!$E$2801:$CZ$2801,"&gt;"&amp;R$258,'Dvd Calendar'!$E$2801:$CZ$2801,"&lt;="&amp;R$259)+SUMPRODUCT(('Dvd Calendar'!$E$2794:$CZ$2794&gt;R$258)*('Dvd Calendar'!$E$2794:$CZ$2794&lt;=R$259)*'Dvd Calendar'!$E$2797:$CZ$2797*(('Dvd Calendar'!$E$2799:$CZ$2799='Field Check'!$C$53)*('Field Check'!$C$53&lt;&gt;"")+('Dvd Calendar'!$E$2799:$CZ$2799='Field Check'!$C$54)*('Field Check'!$C$54&lt;&gt;"")+('Dvd Calendar'!$E$2799:$CZ$2799='Field Check'!$C$55)*('Field Check'!$C$55&lt;&gt;"")+('Dvd Calendar'!$E$2799:$CZ$2799='Field Check'!$C$56)*('Field Check'!$C$56&lt;&gt;"")+('Dvd Calendar'!$E$2799:$CZ$2799='Field Check'!$C$57)*('Field Check'!$C$57&lt;&gt;""))*(COUNTIF('Dvd Calendar'!$E$2801:$CZ$2801,'Dvd Calendar'!$E$2794:$CZ$2794)=0)),"")))</f>
        <v/>
      </c>
    </row>
    <row r="310">
      <c r="B310" s="126">
        <f>IF(MXAU!$C$55="","",MXAU!$C$55)</f>
        <v/>
      </c>
      <c r="C310" s="77">
        <f>IF(C$259="","",IF($B310="","",IFERROR(SUMIFS('Dvd Calendar'!$E$2813:$CZ$2813,'Dvd Calendar'!$E$2812:$CZ$2812,"&gt;"&amp;C$258,'Dvd Calendar'!$E$2812:$CZ$2812,"&lt;="&amp;C$259)+SUMPRODUCT(('Dvd Calendar'!$E$2805:$CZ$2805&gt;C$258)*('Dvd Calendar'!$E$2805:$CZ$2805&lt;=C$259)*'Dvd Calendar'!$E$2808:$CZ$2808*(('Dvd Calendar'!$E$2810:$CZ$2810='Field Check'!$C$53)*('Field Check'!$C$53&lt;&gt;"")+('Dvd Calendar'!$E$2810:$CZ$2810='Field Check'!$C$54)*('Field Check'!$C$54&lt;&gt;"")+('Dvd Calendar'!$E$2810:$CZ$2810='Field Check'!$C$55)*('Field Check'!$C$55&lt;&gt;"")+('Dvd Calendar'!$E$2810:$CZ$2810='Field Check'!$C$56)*('Field Check'!$C$56&lt;&gt;"")+('Dvd Calendar'!$E$2810:$CZ$2810='Field Check'!$C$57)*('Field Check'!$C$57&lt;&gt;""))*(COUNTIF('Dvd Calendar'!$E$2812:$CZ$2812,'Dvd Calendar'!$E$2805:$CZ$2805)=0)),"")))</f>
        <v/>
      </c>
      <c r="D310" s="77">
        <f>IF(D$259="","",IF($B310="","",IFERROR(SUMIFS('Dvd Calendar'!$E$2813:$CZ$2813,'Dvd Calendar'!$E$2812:$CZ$2812,"&gt;"&amp;D$258,'Dvd Calendar'!$E$2812:$CZ$2812,"&lt;="&amp;D$259)+SUMPRODUCT(('Dvd Calendar'!$E$2805:$CZ$2805&gt;D$258)*('Dvd Calendar'!$E$2805:$CZ$2805&lt;=D$259)*'Dvd Calendar'!$E$2808:$CZ$2808*(('Dvd Calendar'!$E$2810:$CZ$2810='Field Check'!$C$53)*('Field Check'!$C$53&lt;&gt;"")+('Dvd Calendar'!$E$2810:$CZ$2810='Field Check'!$C$54)*('Field Check'!$C$54&lt;&gt;"")+('Dvd Calendar'!$E$2810:$CZ$2810='Field Check'!$C$55)*('Field Check'!$C$55&lt;&gt;"")+('Dvd Calendar'!$E$2810:$CZ$2810='Field Check'!$C$56)*('Field Check'!$C$56&lt;&gt;"")+('Dvd Calendar'!$E$2810:$CZ$2810='Field Check'!$C$57)*('Field Check'!$C$57&lt;&gt;""))*(COUNTIF('Dvd Calendar'!$E$2812:$CZ$2812,'Dvd Calendar'!$E$2805:$CZ$2805)=0)),"")))</f>
        <v/>
      </c>
      <c r="E310" s="77">
        <f>IF(E$259="","",IF($B310="","",IFERROR(SUMIFS('Dvd Calendar'!$E$2813:$CZ$2813,'Dvd Calendar'!$E$2812:$CZ$2812,"&gt;"&amp;E$258,'Dvd Calendar'!$E$2812:$CZ$2812,"&lt;="&amp;E$259)+SUMPRODUCT(('Dvd Calendar'!$E$2805:$CZ$2805&gt;E$258)*('Dvd Calendar'!$E$2805:$CZ$2805&lt;=E$259)*'Dvd Calendar'!$E$2808:$CZ$2808*(('Dvd Calendar'!$E$2810:$CZ$2810='Field Check'!$C$53)*('Field Check'!$C$53&lt;&gt;"")+('Dvd Calendar'!$E$2810:$CZ$2810='Field Check'!$C$54)*('Field Check'!$C$54&lt;&gt;"")+('Dvd Calendar'!$E$2810:$CZ$2810='Field Check'!$C$55)*('Field Check'!$C$55&lt;&gt;"")+('Dvd Calendar'!$E$2810:$CZ$2810='Field Check'!$C$56)*('Field Check'!$C$56&lt;&gt;"")+('Dvd Calendar'!$E$2810:$CZ$2810='Field Check'!$C$57)*('Field Check'!$C$57&lt;&gt;""))*(COUNTIF('Dvd Calendar'!$E$2812:$CZ$2812,'Dvd Calendar'!$E$2805:$CZ$2805)=0)),"")))</f>
        <v/>
      </c>
      <c r="F310" s="77">
        <f>IF(F$259="","",IF($B310="","",IFERROR(SUMIFS('Dvd Calendar'!$E$2813:$CZ$2813,'Dvd Calendar'!$E$2812:$CZ$2812,"&gt;"&amp;F$258,'Dvd Calendar'!$E$2812:$CZ$2812,"&lt;="&amp;F$259)+SUMPRODUCT(('Dvd Calendar'!$E$2805:$CZ$2805&gt;F$258)*('Dvd Calendar'!$E$2805:$CZ$2805&lt;=F$259)*'Dvd Calendar'!$E$2808:$CZ$2808*(('Dvd Calendar'!$E$2810:$CZ$2810='Field Check'!$C$53)*('Field Check'!$C$53&lt;&gt;"")+('Dvd Calendar'!$E$2810:$CZ$2810='Field Check'!$C$54)*('Field Check'!$C$54&lt;&gt;"")+('Dvd Calendar'!$E$2810:$CZ$2810='Field Check'!$C$55)*('Field Check'!$C$55&lt;&gt;"")+('Dvd Calendar'!$E$2810:$CZ$2810='Field Check'!$C$56)*('Field Check'!$C$56&lt;&gt;"")+('Dvd Calendar'!$E$2810:$CZ$2810='Field Check'!$C$57)*('Field Check'!$C$57&lt;&gt;""))*(COUNTIF('Dvd Calendar'!$E$2812:$CZ$2812,'Dvd Calendar'!$E$2805:$CZ$2805)=0)),"")))</f>
        <v/>
      </c>
      <c r="G310" s="77">
        <f>IF(G$259="","",IF($B310="","",IFERROR(SUMIFS('Dvd Calendar'!$E$2813:$CZ$2813,'Dvd Calendar'!$E$2812:$CZ$2812,"&gt;"&amp;G$258,'Dvd Calendar'!$E$2812:$CZ$2812,"&lt;="&amp;G$259)+SUMPRODUCT(('Dvd Calendar'!$E$2805:$CZ$2805&gt;G$258)*('Dvd Calendar'!$E$2805:$CZ$2805&lt;=G$259)*'Dvd Calendar'!$E$2808:$CZ$2808*(('Dvd Calendar'!$E$2810:$CZ$2810='Field Check'!$C$53)*('Field Check'!$C$53&lt;&gt;"")+('Dvd Calendar'!$E$2810:$CZ$2810='Field Check'!$C$54)*('Field Check'!$C$54&lt;&gt;"")+('Dvd Calendar'!$E$2810:$CZ$2810='Field Check'!$C$55)*('Field Check'!$C$55&lt;&gt;"")+('Dvd Calendar'!$E$2810:$CZ$2810='Field Check'!$C$56)*('Field Check'!$C$56&lt;&gt;"")+('Dvd Calendar'!$E$2810:$CZ$2810='Field Check'!$C$57)*('Field Check'!$C$57&lt;&gt;""))*(COUNTIF('Dvd Calendar'!$E$2812:$CZ$2812,'Dvd Calendar'!$E$2805:$CZ$2805)=0)),"")))</f>
        <v/>
      </c>
      <c r="H310" s="77">
        <f>IF(H$259="","",IF($B310="","",IFERROR(SUMIFS('Dvd Calendar'!$E$2813:$CZ$2813,'Dvd Calendar'!$E$2812:$CZ$2812,"&gt;"&amp;H$258,'Dvd Calendar'!$E$2812:$CZ$2812,"&lt;="&amp;H$259)+SUMPRODUCT(('Dvd Calendar'!$E$2805:$CZ$2805&gt;H$258)*('Dvd Calendar'!$E$2805:$CZ$2805&lt;=H$259)*'Dvd Calendar'!$E$2808:$CZ$2808*(('Dvd Calendar'!$E$2810:$CZ$2810='Field Check'!$C$53)*('Field Check'!$C$53&lt;&gt;"")+('Dvd Calendar'!$E$2810:$CZ$2810='Field Check'!$C$54)*('Field Check'!$C$54&lt;&gt;"")+('Dvd Calendar'!$E$2810:$CZ$2810='Field Check'!$C$55)*('Field Check'!$C$55&lt;&gt;"")+('Dvd Calendar'!$E$2810:$CZ$2810='Field Check'!$C$56)*('Field Check'!$C$56&lt;&gt;"")+('Dvd Calendar'!$E$2810:$CZ$2810='Field Check'!$C$57)*('Field Check'!$C$57&lt;&gt;""))*(COUNTIF('Dvd Calendar'!$E$2812:$CZ$2812,'Dvd Calendar'!$E$2805:$CZ$2805)=0)),"")))</f>
        <v/>
      </c>
      <c r="I310" s="77">
        <f>IF(I$259="","",IF($B310="","",IFERROR(SUMIFS('Dvd Calendar'!$E$2813:$CZ$2813,'Dvd Calendar'!$E$2812:$CZ$2812,"&gt;"&amp;I$258,'Dvd Calendar'!$E$2812:$CZ$2812,"&lt;="&amp;I$259)+SUMPRODUCT(('Dvd Calendar'!$E$2805:$CZ$2805&gt;I$258)*('Dvd Calendar'!$E$2805:$CZ$2805&lt;=I$259)*'Dvd Calendar'!$E$2808:$CZ$2808*(('Dvd Calendar'!$E$2810:$CZ$2810='Field Check'!$C$53)*('Field Check'!$C$53&lt;&gt;"")+('Dvd Calendar'!$E$2810:$CZ$2810='Field Check'!$C$54)*('Field Check'!$C$54&lt;&gt;"")+('Dvd Calendar'!$E$2810:$CZ$2810='Field Check'!$C$55)*('Field Check'!$C$55&lt;&gt;"")+('Dvd Calendar'!$E$2810:$CZ$2810='Field Check'!$C$56)*('Field Check'!$C$56&lt;&gt;"")+('Dvd Calendar'!$E$2810:$CZ$2810='Field Check'!$C$57)*('Field Check'!$C$57&lt;&gt;""))*(COUNTIF('Dvd Calendar'!$E$2812:$CZ$2812,'Dvd Calendar'!$E$2805:$CZ$2805)=0)),"")))</f>
        <v/>
      </c>
      <c r="J310" s="77">
        <f>IF(J$259="","",IF($B310="","",IFERROR(SUMIFS('Dvd Calendar'!$E$2813:$CZ$2813,'Dvd Calendar'!$E$2812:$CZ$2812,"&gt;"&amp;J$258,'Dvd Calendar'!$E$2812:$CZ$2812,"&lt;="&amp;J$259)+SUMPRODUCT(('Dvd Calendar'!$E$2805:$CZ$2805&gt;J$258)*('Dvd Calendar'!$E$2805:$CZ$2805&lt;=J$259)*'Dvd Calendar'!$E$2808:$CZ$2808*(('Dvd Calendar'!$E$2810:$CZ$2810='Field Check'!$C$53)*('Field Check'!$C$53&lt;&gt;"")+('Dvd Calendar'!$E$2810:$CZ$2810='Field Check'!$C$54)*('Field Check'!$C$54&lt;&gt;"")+('Dvd Calendar'!$E$2810:$CZ$2810='Field Check'!$C$55)*('Field Check'!$C$55&lt;&gt;"")+('Dvd Calendar'!$E$2810:$CZ$2810='Field Check'!$C$56)*('Field Check'!$C$56&lt;&gt;"")+('Dvd Calendar'!$E$2810:$CZ$2810='Field Check'!$C$57)*('Field Check'!$C$57&lt;&gt;""))*(COUNTIF('Dvd Calendar'!$E$2812:$CZ$2812,'Dvd Calendar'!$E$2805:$CZ$2805)=0)),"")))</f>
        <v/>
      </c>
      <c r="K310" s="77">
        <f>IF(K$259="","",IF($B310="","",IFERROR(SUMIFS('Dvd Calendar'!$E$2813:$CZ$2813,'Dvd Calendar'!$E$2812:$CZ$2812,"&gt;"&amp;K$258,'Dvd Calendar'!$E$2812:$CZ$2812,"&lt;="&amp;K$259)+SUMPRODUCT(('Dvd Calendar'!$E$2805:$CZ$2805&gt;K$258)*('Dvd Calendar'!$E$2805:$CZ$2805&lt;=K$259)*'Dvd Calendar'!$E$2808:$CZ$2808*(('Dvd Calendar'!$E$2810:$CZ$2810='Field Check'!$C$53)*('Field Check'!$C$53&lt;&gt;"")+('Dvd Calendar'!$E$2810:$CZ$2810='Field Check'!$C$54)*('Field Check'!$C$54&lt;&gt;"")+('Dvd Calendar'!$E$2810:$CZ$2810='Field Check'!$C$55)*('Field Check'!$C$55&lt;&gt;"")+('Dvd Calendar'!$E$2810:$CZ$2810='Field Check'!$C$56)*('Field Check'!$C$56&lt;&gt;"")+('Dvd Calendar'!$E$2810:$CZ$2810='Field Check'!$C$57)*('Field Check'!$C$57&lt;&gt;""))*(COUNTIF('Dvd Calendar'!$E$2812:$CZ$2812,'Dvd Calendar'!$E$2805:$CZ$2805)=0)),"")))</f>
        <v/>
      </c>
      <c r="L310" s="77">
        <f>IF(L$259="","",IF($B310="","",IFERROR(SUMIFS('Dvd Calendar'!$E$2813:$CZ$2813,'Dvd Calendar'!$E$2812:$CZ$2812,"&gt;"&amp;L$258,'Dvd Calendar'!$E$2812:$CZ$2812,"&lt;="&amp;L$259)+SUMPRODUCT(('Dvd Calendar'!$E$2805:$CZ$2805&gt;L$258)*('Dvd Calendar'!$E$2805:$CZ$2805&lt;=L$259)*'Dvd Calendar'!$E$2808:$CZ$2808*(('Dvd Calendar'!$E$2810:$CZ$2810='Field Check'!$C$53)*('Field Check'!$C$53&lt;&gt;"")+('Dvd Calendar'!$E$2810:$CZ$2810='Field Check'!$C$54)*('Field Check'!$C$54&lt;&gt;"")+('Dvd Calendar'!$E$2810:$CZ$2810='Field Check'!$C$55)*('Field Check'!$C$55&lt;&gt;"")+('Dvd Calendar'!$E$2810:$CZ$2810='Field Check'!$C$56)*('Field Check'!$C$56&lt;&gt;"")+('Dvd Calendar'!$E$2810:$CZ$2810='Field Check'!$C$57)*('Field Check'!$C$57&lt;&gt;""))*(COUNTIF('Dvd Calendar'!$E$2812:$CZ$2812,'Dvd Calendar'!$E$2805:$CZ$2805)=0)),"")))</f>
        <v/>
      </c>
      <c r="M310" s="77">
        <f>IF(M$259="","",IF($B310="","",IFERROR(SUMIFS('Dvd Calendar'!$E$2813:$CZ$2813,'Dvd Calendar'!$E$2812:$CZ$2812,"&gt;"&amp;M$258,'Dvd Calendar'!$E$2812:$CZ$2812,"&lt;="&amp;M$259)+SUMPRODUCT(('Dvd Calendar'!$E$2805:$CZ$2805&gt;M$258)*('Dvd Calendar'!$E$2805:$CZ$2805&lt;=M$259)*'Dvd Calendar'!$E$2808:$CZ$2808*(('Dvd Calendar'!$E$2810:$CZ$2810='Field Check'!$C$53)*('Field Check'!$C$53&lt;&gt;"")+('Dvd Calendar'!$E$2810:$CZ$2810='Field Check'!$C$54)*('Field Check'!$C$54&lt;&gt;"")+('Dvd Calendar'!$E$2810:$CZ$2810='Field Check'!$C$55)*('Field Check'!$C$55&lt;&gt;"")+('Dvd Calendar'!$E$2810:$CZ$2810='Field Check'!$C$56)*('Field Check'!$C$56&lt;&gt;"")+('Dvd Calendar'!$E$2810:$CZ$2810='Field Check'!$C$57)*('Field Check'!$C$57&lt;&gt;""))*(COUNTIF('Dvd Calendar'!$E$2812:$CZ$2812,'Dvd Calendar'!$E$2805:$CZ$2805)=0)),"")))</f>
        <v/>
      </c>
      <c r="N310" s="77">
        <f>IF(N$259="","",IF($B310="","",IFERROR(SUMIFS('Dvd Calendar'!$E$2813:$CZ$2813,'Dvd Calendar'!$E$2812:$CZ$2812,"&gt;"&amp;N$258,'Dvd Calendar'!$E$2812:$CZ$2812,"&lt;="&amp;N$259)+SUMPRODUCT(('Dvd Calendar'!$E$2805:$CZ$2805&gt;N$258)*('Dvd Calendar'!$E$2805:$CZ$2805&lt;=N$259)*'Dvd Calendar'!$E$2808:$CZ$2808*(('Dvd Calendar'!$E$2810:$CZ$2810='Field Check'!$C$53)*('Field Check'!$C$53&lt;&gt;"")+('Dvd Calendar'!$E$2810:$CZ$2810='Field Check'!$C$54)*('Field Check'!$C$54&lt;&gt;"")+('Dvd Calendar'!$E$2810:$CZ$2810='Field Check'!$C$55)*('Field Check'!$C$55&lt;&gt;"")+('Dvd Calendar'!$E$2810:$CZ$2810='Field Check'!$C$56)*('Field Check'!$C$56&lt;&gt;"")+('Dvd Calendar'!$E$2810:$CZ$2810='Field Check'!$C$57)*('Field Check'!$C$57&lt;&gt;""))*(COUNTIF('Dvd Calendar'!$E$2812:$CZ$2812,'Dvd Calendar'!$E$2805:$CZ$2805)=0)),"")))</f>
        <v/>
      </c>
      <c r="O310" s="77">
        <f>IF(O$259="","",IF($B310="","",IFERROR(SUMIFS('Dvd Calendar'!$E$2813:$CZ$2813,'Dvd Calendar'!$E$2812:$CZ$2812,"&gt;"&amp;O$258,'Dvd Calendar'!$E$2812:$CZ$2812,"&lt;="&amp;O$259)+SUMPRODUCT(('Dvd Calendar'!$E$2805:$CZ$2805&gt;O$258)*('Dvd Calendar'!$E$2805:$CZ$2805&lt;=O$259)*'Dvd Calendar'!$E$2808:$CZ$2808*(('Dvd Calendar'!$E$2810:$CZ$2810='Field Check'!$C$53)*('Field Check'!$C$53&lt;&gt;"")+('Dvd Calendar'!$E$2810:$CZ$2810='Field Check'!$C$54)*('Field Check'!$C$54&lt;&gt;"")+('Dvd Calendar'!$E$2810:$CZ$2810='Field Check'!$C$55)*('Field Check'!$C$55&lt;&gt;"")+('Dvd Calendar'!$E$2810:$CZ$2810='Field Check'!$C$56)*('Field Check'!$C$56&lt;&gt;"")+('Dvd Calendar'!$E$2810:$CZ$2810='Field Check'!$C$57)*('Field Check'!$C$57&lt;&gt;""))*(COUNTIF('Dvd Calendar'!$E$2812:$CZ$2812,'Dvd Calendar'!$E$2805:$CZ$2805)=0)),"")))</f>
        <v/>
      </c>
      <c r="P310" s="77">
        <f>IF(P$259="","",IF($B310="","",IFERROR(SUMIFS('Dvd Calendar'!$E$2813:$CZ$2813,'Dvd Calendar'!$E$2812:$CZ$2812,"&gt;"&amp;P$258,'Dvd Calendar'!$E$2812:$CZ$2812,"&lt;="&amp;P$259)+SUMPRODUCT(('Dvd Calendar'!$E$2805:$CZ$2805&gt;P$258)*('Dvd Calendar'!$E$2805:$CZ$2805&lt;=P$259)*'Dvd Calendar'!$E$2808:$CZ$2808*(('Dvd Calendar'!$E$2810:$CZ$2810='Field Check'!$C$53)*('Field Check'!$C$53&lt;&gt;"")+('Dvd Calendar'!$E$2810:$CZ$2810='Field Check'!$C$54)*('Field Check'!$C$54&lt;&gt;"")+('Dvd Calendar'!$E$2810:$CZ$2810='Field Check'!$C$55)*('Field Check'!$C$55&lt;&gt;"")+('Dvd Calendar'!$E$2810:$CZ$2810='Field Check'!$C$56)*('Field Check'!$C$56&lt;&gt;"")+('Dvd Calendar'!$E$2810:$CZ$2810='Field Check'!$C$57)*('Field Check'!$C$57&lt;&gt;""))*(COUNTIF('Dvd Calendar'!$E$2812:$CZ$2812,'Dvd Calendar'!$E$2805:$CZ$2805)=0)),"")))</f>
        <v/>
      </c>
      <c r="Q310" s="77">
        <f>IF(Q$259="","",IF($B310="","",IFERROR(SUMIFS('Dvd Calendar'!$E$2813:$CZ$2813,'Dvd Calendar'!$E$2812:$CZ$2812,"&gt;"&amp;Q$258,'Dvd Calendar'!$E$2812:$CZ$2812,"&lt;="&amp;Q$259)+SUMPRODUCT(('Dvd Calendar'!$E$2805:$CZ$2805&gt;Q$258)*('Dvd Calendar'!$E$2805:$CZ$2805&lt;=Q$259)*'Dvd Calendar'!$E$2808:$CZ$2808*(('Dvd Calendar'!$E$2810:$CZ$2810='Field Check'!$C$53)*('Field Check'!$C$53&lt;&gt;"")+('Dvd Calendar'!$E$2810:$CZ$2810='Field Check'!$C$54)*('Field Check'!$C$54&lt;&gt;"")+('Dvd Calendar'!$E$2810:$CZ$2810='Field Check'!$C$55)*('Field Check'!$C$55&lt;&gt;"")+('Dvd Calendar'!$E$2810:$CZ$2810='Field Check'!$C$56)*('Field Check'!$C$56&lt;&gt;"")+('Dvd Calendar'!$E$2810:$CZ$2810='Field Check'!$C$57)*('Field Check'!$C$57&lt;&gt;""))*(COUNTIF('Dvd Calendar'!$E$2812:$CZ$2812,'Dvd Calendar'!$E$2805:$CZ$2805)=0)),"")))</f>
        <v/>
      </c>
      <c r="R310" s="77">
        <f>IF(R$259="","",IF($B310="","",IFERROR(SUMIFS('Dvd Calendar'!$E$2813:$CZ$2813,'Dvd Calendar'!$E$2812:$CZ$2812,"&gt;"&amp;R$258,'Dvd Calendar'!$E$2812:$CZ$2812,"&lt;="&amp;R$259)+SUMPRODUCT(('Dvd Calendar'!$E$2805:$CZ$2805&gt;R$258)*('Dvd Calendar'!$E$2805:$CZ$2805&lt;=R$259)*'Dvd Calendar'!$E$2808:$CZ$2808*(('Dvd Calendar'!$E$2810:$CZ$2810='Field Check'!$C$53)*('Field Check'!$C$53&lt;&gt;"")+('Dvd Calendar'!$E$2810:$CZ$2810='Field Check'!$C$54)*('Field Check'!$C$54&lt;&gt;"")+('Dvd Calendar'!$E$2810:$CZ$2810='Field Check'!$C$55)*('Field Check'!$C$55&lt;&gt;"")+('Dvd Calendar'!$E$2810:$CZ$2810='Field Check'!$C$56)*('Field Check'!$C$56&lt;&gt;"")+('Dvd Calendar'!$E$2810:$CZ$2810='Field Check'!$C$57)*('Field Check'!$C$57&lt;&gt;""))*(COUNTIF('Dvd Calendar'!$E$2812:$CZ$2812,'Dvd Calendar'!$E$2805:$CZ$2805)=0)),"")))</f>
        <v/>
      </c>
    </row>
    <row r="311">
      <c r="B311" s="126">
        <f>IF(MXAU!$C$56="","",MXAU!$C$56)</f>
        <v/>
      </c>
      <c r="C311" s="77">
        <f>IF(C$259="","",IF($B311="","",IFERROR(SUMIFS('Dvd Calendar'!$E$2824:$CZ$2824,'Dvd Calendar'!$E$2823:$CZ$2823,"&gt;"&amp;C$258,'Dvd Calendar'!$E$2823:$CZ$2823,"&lt;="&amp;C$259)+SUMPRODUCT(('Dvd Calendar'!$E$2816:$CZ$2816&gt;C$258)*('Dvd Calendar'!$E$2816:$CZ$2816&lt;=C$259)*'Dvd Calendar'!$E$2819:$CZ$2819*(('Dvd Calendar'!$E$2821:$CZ$2821='Field Check'!$C$53)*('Field Check'!$C$53&lt;&gt;"")+('Dvd Calendar'!$E$2821:$CZ$2821='Field Check'!$C$54)*('Field Check'!$C$54&lt;&gt;"")+('Dvd Calendar'!$E$2821:$CZ$2821='Field Check'!$C$55)*('Field Check'!$C$55&lt;&gt;"")+('Dvd Calendar'!$E$2821:$CZ$2821='Field Check'!$C$56)*('Field Check'!$C$56&lt;&gt;"")+('Dvd Calendar'!$E$2821:$CZ$2821='Field Check'!$C$57)*('Field Check'!$C$57&lt;&gt;""))*(COUNTIF('Dvd Calendar'!$E$2823:$CZ$2823,'Dvd Calendar'!$E$2816:$CZ$2816)=0)),"")))</f>
        <v/>
      </c>
      <c r="D311" s="77">
        <f>IF(D$259="","",IF($B311="","",IFERROR(SUMIFS('Dvd Calendar'!$E$2824:$CZ$2824,'Dvd Calendar'!$E$2823:$CZ$2823,"&gt;"&amp;D$258,'Dvd Calendar'!$E$2823:$CZ$2823,"&lt;="&amp;D$259)+SUMPRODUCT(('Dvd Calendar'!$E$2816:$CZ$2816&gt;D$258)*('Dvd Calendar'!$E$2816:$CZ$2816&lt;=D$259)*'Dvd Calendar'!$E$2819:$CZ$2819*(('Dvd Calendar'!$E$2821:$CZ$2821='Field Check'!$C$53)*('Field Check'!$C$53&lt;&gt;"")+('Dvd Calendar'!$E$2821:$CZ$2821='Field Check'!$C$54)*('Field Check'!$C$54&lt;&gt;"")+('Dvd Calendar'!$E$2821:$CZ$2821='Field Check'!$C$55)*('Field Check'!$C$55&lt;&gt;"")+('Dvd Calendar'!$E$2821:$CZ$2821='Field Check'!$C$56)*('Field Check'!$C$56&lt;&gt;"")+('Dvd Calendar'!$E$2821:$CZ$2821='Field Check'!$C$57)*('Field Check'!$C$57&lt;&gt;""))*(COUNTIF('Dvd Calendar'!$E$2823:$CZ$2823,'Dvd Calendar'!$E$2816:$CZ$2816)=0)),"")))</f>
        <v/>
      </c>
      <c r="E311" s="77">
        <f>IF(E$259="","",IF($B311="","",IFERROR(SUMIFS('Dvd Calendar'!$E$2824:$CZ$2824,'Dvd Calendar'!$E$2823:$CZ$2823,"&gt;"&amp;E$258,'Dvd Calendar'!$E$2823:$CZ$2823,"&lt;="&amp;E$259)+SUMPRODUCT(('Dvd Calendar'!$E$2816:$CZ$2816&gt;E$258)*('Dvd Calendar'!$E$2816:$CZ$2816&lt;=E$259)*'Dvd Calendar'!$E$2819:$CZ$2819*(('Dvd Calendar'!$E$2821:$CZ$2821='Field Check'!$C$53)*('Field Check'!$C$53&lt;&gt;"")+('Dvd Calendar'!$E$2821:$CZ$2821='Field Check'!$C$54)*('Field Check'!$C$54&lt;&gt;"")+('Dvd Calendar'!$E$2821:$CZ$2821='Field Check'!$C$55)*('Field Check'!$C$55&lt;&gt;"")+('Dvd Calendar'!$E$2821:$CZ$2821='Field Check'!$C$56)*('Field Check'!$C$56&lt;&gt;"")+('Dvd Calendar'!$E$2821:$CZ$2821='Field Check'!$C$57)*('Field Check'!$C$57&lt;&gt;""))*(COUNTIF('Dvd Calendar'!$E$2823:$CZ$2823,'Dvd Calendar'!$E$2816:$CZ$2816)=0)),"")))</f>
        <v/>
      </c>
      <c r="F311" s="77">
        <f>IF(F$259="","",IF($B311="","",IFERROR(SUMIFS('Dvd Calendar'!$E$2824:$CZ$2824,'Dvd Calendar'!$E$2823:$CZ$2823,"&gt;"&amp;F$258,'Dvd Calendar'!$E$2823:$CZ$2823,"&lt;="&amp;F$259)+SUMPRODUCT(('Dvd Calendar'!$E$2816:$CZ$2816&gt;F$258)*('Dvd Calendar'!$E$2816:$CZ$2816&lt;=F$259)*'Dvd Calendar'!$E$2819:$CZ$2819*(('Dvd Calendar'!$E$2821:$CZ$2821='Field Check'!$C$53)*('Field Check'!$C$53&lt;&gt;"")+('Dvd Calendar'!$E$2821:$CZ$2821='Field Check'!$C$54)*('Field Check'!$C$54&lt;&gt;"")+('Dvd Calendar'!$E$2821:$CZ$2821='Field Check'!$C$55)*('Field Check'!$C$55&lt;&gt;"")+('Dvd Calendar'!$E$2821:$CZ$2821='Field Check'!$C$56)*('Field Check'!$C$56&lt;&gt;"")+('Dvd Calendar'!$E$2821:$CZ$2821='Field Check'!$C$57)*('Field Check'!$C$57&lt;&gt;""))*(COUNTIF('Dvd Calendar'!$E$2823:$CZ$2823,'Dvd Calendar'!$E$2816:$CZ$2816)=0)),"")))</f>
        <v/>
      </c>
      <c r="G311" s="77">
        <f>IF(G$259="","",IF($B311="","",IFERROR(SUMIFS('Dvd Calendar'!$E$2824:$CZ$2824,'Dvd Calendar'!$E$2823:$CZ$2823,"&gt;"&amp;G$258,'Dvd Calendar'!$E$2823:$CZ$2823,"&lt;="&amp;G$259)+SUMPRODUCT(('Dvd Calendar'!$E$2816:$CZ$2816&gt;G$258)*('Dvd Calendar'!$E$2816:$CZ$2816&lt;=G$259)*'Dvd Calendar'!$E$2819:$CZ$2819*(('Dvd Calendar'!$E$2821:$CZ$2821='Field Check'!$C$53)*('Field Check'!$C$53&lt;&gt;"")+('Dvd Calendar'!$E$2821:$CZ$2821='Field Check'!$C$54)*('Field Check'!$C$54&lt;&gt;"")+('Dvd Calendar'!$E$2821:$CZ$2821='Field Check'!$C$55)*('Field Check'!$C$55&lt;&gt;"")+('Dvd Calendar'!$E$2821:$CZ$2821='Field Check'!$C$56)*('Field Check'!$C$56&lt;&gt;"")+('Dvd Calendar'!$E$2821:$CZ$2821='Field Check'!$C$57)*('Field Check'!$C$57&lt;&gt;""))*(COUNTIF('Dvd Calendar'!$E$2823:$CZ$2823,'Dvd Calendar'!$E$2816:$CZ$2816)=0)),"")))</f>
        <v/>
      </c>
      <c r="H311" s="77">
        <f>IF(H$259="","",IF($B311="","",IFERROR(SUMIFS('Dvd Calendar'!$E$2824:$CZ$2824,'Dvd Calendar'!$E$2823:$CZ$2823,"&gt;"&amp;H$258,'Dvd Calendar'!$E$2823:$CZ$2823,"&lt;="&amp;H$259)+SUMPRODUCT(('Dvd Calendar'!$E$2816:$CZ$2816&gt;H$258)*('Dvd Calendar'!$E$2816:$CZ$2816&lt;=H$259)*'Dvd Calendar'!$E$2819:$CZ$2819*(('Dvd Calendar'!$E$2821:$CZ$2821='Field Check'!$C$53)*('Field Check'!$C$53&lt;&gt;"")+('Dvd Calendar'!$E$2821:$CZ$2821='Field Check'!$C$54)*('Field Check'!$C$54&lt;&gt;"")+('Dvd Calendar'!$E$2821:$CZ$2821='Field Check'!$C$55)*('Field Check'!$C$55&lt;&gt;"")+('Dvd Calendar'!$E$2821:$CZ$2821='Field Check'!$C$56)*('Field Check'!$C$56&lt;&gt;"")+('Dvd Calendar'!$E$2821:$CZ$2821='Field Check'!$C$57)*('Field Check'!$C$57&lt;&gt;""))*(COUNTIF('Dvd Calendar'!$E$2823:$CZ$2823,'Dvd Calendar'!$E$2816:$CZ$2816)=0)),"")))</f>
        <v/>
      </c>
      <c r="I311" s="77">
        <f>IF(I$259="","",IF($B311="","",IFERROR(SUMIFS('Dvd Calendar'!$E$2824:$CZ$2824,'Dvd Calendar'!$E$2823:$CZ$2823,"&gt;"&amp;I$258,'Dvd Calendar'!$E$2823:$CZ$2823,"&lt;="&amp;I$259)+SUMPRODUCT(('Dvd Calendar'!$E$2816:$CZ$2816&gt;I$258)*('Dvd Calendar'!$E$2816:$CZ$2816&lt;=I$259)*'Dvd Calendar'!$E$2819:$CZ$2819*(('Dvd Calendar'!$E$2821:$CZ$2821='Field Check'!$C$53)*('Field Check'!$C$53&lt;&gt;"")+('Dvd Calendar'!$E$2821:$CZ$2821='Field Check'!$C$54)*('Field Check'!$C$54&lt;&gt;"")+('Dvd Calendar'!$E$2821:$CZ$2821='Field Check'!$C$55)*('Field Check'!$C$55&lt;&gt;"")+('Dvd Calendar'!$E$2821:$CZ$2821='Field Check'!$C$56)*('Field Check'!$C$56&lt;&gt;"")+('Dvd Calendar'!$E$2821:$CZ$2821='Field Check'!$C$57)*('Field Check'!$C$57&lt;&gt;""))*(COUNTIF('Dvd Calendar'!$E$2823:$CZ$2823,'Dvd Calendar'!$E$2816:$CZ$2816)=0)),"")))</f>
        <v/>
      </c>
      <c r="J311" s="77">
        <f>IF(J$259="","",IF($B311="","",IFERROR(SUMIFS('Dvd Calendar'!$E$2824:$CZ$2824,'Dvd Calendar'!$E$2823:$CZ$2823,"&gt;"&amp;J$258,'Dvd Calendar'!$E$2823:$CZ$2823,"&lt;="&amp;J$259)+SUMPRODUCT(('Dvd Calendar'!$E$2816:$CZ$2816&gt;J$258)*('Dvd Calendar'!$E$2816:$CZ$2816&lt;=J$259)*'Dvd Calendar'!$E$2819:$CZ$2819*(('Dvd Calendar'!$E$2821:$CZ$2821='Field Check'!$C$53)*('Field Check'!$C$53&lt;&gt;"")+('Dvd Calendar'!$E$2821:$CZ$2821='Field Check'!$C$54)*('Field Check'!$C$54&lt;&gt;"")+('Dvd Calendar'!$E$2821:$CZ$2821='Field Check'!$C$55)*('Field Check'!$C$55&lt;&gt;"")+('Dvd Calendar'!$E$2821:$CZ$2821='Field Check'!$C$56)*('Field Check'!$C$56&lt;&gt;"")+('Dvd Calendar'!$E$2821:$CZ$2821='Field Check'!$C$57)*('Field Check'!$C$57&lt;&gt;""))*(COUNTIF('Dvd Calendar'!$E$2823:$CZ$2823,'Dvd Calendar'!$E$2816:$CZ$2816)=0)),"")))</f>
        <v/>
      </c>
      <c r="K311" s="77">
        <f>IF(K$259="","",IF($B311="","",IFERROR(SUMIFS('Dvd Calendar'!$E$2824:$CZ$2824,'Dvd Calendar'!$E$2823:$CZ$2823,"&gt;"&amp;K$258,'Dvd Calendar'!$E$2823:$CZ$2823,"&lt;="&amp;K$259)+SUMPRODUCT(('Dvd Calendar'!$E$2816:$CZ$2816&gt;K$258)*('Dvd Calendar'!$E$2816:$CZ$2816&lt;=K$259)*'Dvd Calendar'!$E$2819:$CZ$2819*(('Dvd Calendar'!$E$2821:$CZ$2821='Field Check'!$C$53)*('Field Check'!$C$53&lt;&gt;"")+('Dvd Calendar'!$E$2821:$CZ$2821='Field Check'!$C$54)*('Field Check'!$C$54&lt;&gt;"")+('Dvd Calendar'!$E$2821:$CZ$2821='Field Check'!$C$55)*('Field Check'!$C$55&lt;&gt;"")+('Dvd Calendar'!$E$2821:$CZ$2821='Field Check'!$C$56)*('Field Check'!$C$56&lt;&gt;"")+('Dvd Calendar'!$E$2821:$CZ$2821='Field Check'!$C$57)*('Field Check'!$C$57&lt;&gt;""))*(COUNTIF('Dvd Calendar'!$E$2823:$CZ$2823,'Dvd Calendar'!$E$2816:$CZ$2816)=0)),"")))</f>
        <v/>
      </c>
      <c r="L311" s="77">
        <f>IF(L$259="","",IF($B311="","",IFERROR(SUMIFS('Dvd Calendar'!$E$2824:$CZ$2824,'Dvd Calendar'!$E$2823:$CZ$2823,"&gt;"&amp;L$258,'Dvd Calendar'!$E$2823:$CZ$2823,"&lt;="&amp;L$259)+SUMPRODUCT(('Dvd Calendar'!$E$2816:$CZ$2816&gt;L$258)*('Dvd Calendar'!$E$2816:$CZ$2816&lt;=L$259)*'Dvd Calendar'!$E$2819:$CZ$2819*(('Dvd Calendar'!$E$2821:$CZ$2821='Field Check'!$C$53)*('Field Check'!$C$53&lt;&gt;"")+('Dvd Calendar'!$E$2821:$CZ$2821='Field Check'!$C$54)*('Field Check'!$C$54&lt;&gt;"")+('Dvd Calendar'!$E$2821:$CZ$2821='Field Check'!$C$55)*('Field Check'!$C$55&lt;&gt;"")+('Dvd Calendar'!$E$2821:$CZ$2821='Field Check'!$C$56)*('Field Check'!$C$56&lt;&gt;"")+('Dvd Calendar'!$E$2821:$CZ$2821='Field Check'!$C$57)*('Field Check'!$C$57&lt;&gt;""))*(COUNTIF('Dvd Calendar'!$E$2823:$CZ$2823,'Dvd Calendar'!$E$2816:$CZ$2816)=0)),"")))</f>
        <v/>
      </c>
      <c r="M311" s="77">
        <f>IF(M$259="","",IF($B311="","",IFERROR(SUMIFS('Dvd Calendar'!$E$2824:$CZ$2824,'Dvd Calendar'!$E$2823:$CZ$2823,"&gt;"&amp;M$258,'Dvd Calendar'!$E$2823:$CZ$2823,"&lt;="&amp;M$259)+SUMPRODUCT(('Dvd Calendar'!$E$2816:$CZ$2816&gt;M$258)*('Dvd Calendar'!$E$2816:$CZ$2816&lt;=M$259)*'Dvd Calendar'!$E$2819:$CZ$2819*(('Dvd Calendar'!$E$2821:$CZ$2821='Field Check'!$C$53)*('Field Check'!$C$53&lt;&gt;"")+('Dvd Calendar'!$E$2821:$CZ$2821='Field Check'!$C$54)*('Field Check'!$C$54&lt;&gt;"")+('Dvd Calendar'!$E$2821:$CZ$2821='Field Check'!$C$55)*('Field Check'!$C$55&lt;&gt;"")+('Dvd Calendar'!$E$2821:$CZ$2821='Field Check'!$C$56)*('Field Check'!$C$56&lt;&gt;"")+('Dvd Calendar'!$E$2821:$CZ$2821='Field Check'!$C$57)*('Field Check'!$C$57&lt;&gt;""))*(COUNTIF('Dvd Calendar'!$E$2823:$CZ$2823,'Dvd Calendar'!$E$2816:$CZ$2816)=0)),"")))</f>
        <v/>
      </c>
      <c r="N311" s="77">
        <f>IF(N$259="","",IF($B311="","",IFERROR(SUMIFS('Dvd Calendar'!$E$2824:$CZ$2824,'Dvd Calendar'!$E$2823:$CZ$2823,"&gt;"&amp;N$258,'Dvd Calendar'!$E$2823:$CZ$2823,"&lt;="&amp;N$259)+SUMPRODUCT(('Dvd Calendar'!$E$2816:$CZ$2816&gt;N$258)*('Dvd Calendar'!$E$2816:$CZ$2816&lt;=N$259)*'Dvd Calendar'!$E$2819:$CZ$2819*(('Dvd Calendar'!$E$2821:$CZ$2821='Field Check'!$C$53)*('Field Check'!$C$53&lt;&gt;"")+('Dvd Calendar'!$E$2821:$CZ$2821='Field Check'!$C$54)*('Field Check'!$C$54&lt;&gt;"")+('Dvd Calendar'!$E$2821:$CZ$2821='Field Check'!$C$55)*('Field Check'!$C$55&lt;&gt;"")+('Dvd Calendar'!$E$2821:$CZ$2821='Field Check'!$C$56)*('Field Check'!$C$56&lt;&gt;"")+('Dvd Calendar'!$E$2821:$CZ$2821='Field Check'!$C$57)*('Field Check'!$C$57&lt;&gt;""))*(COUNTIF('Dvd Calendar'!$E$2823:$CZ$2823,'Dvd Calendar'!$E$2816:$CZ$2816)=0)),"")))</f>
        <v/>
      </c>
      <c r="O311" s="77">
        <f>IF(O$259="","",IF($B311="","",IFERROR(SUMIFS('Dvd Calendar'!$E$2824:$CZ$2824,'Dvd Calendar'!$E$2823:$CZ$2823,"&gt;"&amp;O$258,'Dvd Calendar'!$E$2823:$CZ$2823,"&lt;="&amp;O$259)+SUMPRODUCT(('Dvd Calendar'!$E$2816:$CZ$2816&gt;O$258)*('Dvd Calendar'!$E$2816:$CZ$2816&lt;=O$259)*'Dvd Calendar'!$E$2819:$CZ$2819*(('Dvd Calendar'!$E$2821:$CZ$2821='Field Check'!$C$53)*('Field Check'!$C$53&lt;&gt;"")+('Dvd Calendar'!$E$2821:$CZ$2821='Field Check'!$C$54)*('Field Check'!$C$54&lt;&gt;"")+('Dvd Calendar'!$E$2821:$CZ$2821='Field Check'!$C$55)*('Field Check'!$C$55&lt;&gt;"")+('Dvd Calendar'!$E$2821:$CZ$2821='Field Check'!$C$56)*('Field Check'!$C$56&lt;&gt;"")+('Dvd Calendar'!$E$2821:$CZ$2821='Field Check'!$C$57)*('Field Check'!$C$57&lt;&gt;""))*(COUNTIF('Dvd Calendar'!$E$2823:$CZ$2823,'Dvd Calendar'!$E$2816:$CZ$2816)=0)),"")))</f>
        <v/>
      </c>
      <c r="P311" s="77">
        <f>IF(P$259="","",IF($B311="","",IFERROR(SUMIFS('Dvd Calendar'!$E$2824:$CZ$2824,'Dvd Calendar'!$E$2823:$CZ$2823,"&gt;"&amp;P$258,'Dvd Calendar'!$E$2823:$CZ$2823,"&lt;="&amp;P$259)+SUMPRODUCT(('Dvd Calendar'!$E$2816:$CZ$2816&gt;P$258)*('Dvd Calendar'!$E$2816:$CZ$2816&lt;=P$259)*'Dvd Calendar'!$E$2819:$CZ$2819*(('Dvd Calendar'!$E$2821:$CZ$2821='Field Check'!$C$53)*('Field Check'!$C$53&lt;&gt;"")+('Dvd Calendar'!$E$2821:$CZ$2821='Field Check'!$C$54)*('Field Check'!$C$54&lt;&gt;"")+('Dvd Calendar'!$E$2821:$CZ$2821='Field Check'!$C$55)*('Field Check'!$C$55&lt;&gt;"")+('Dvd Calendar'!$E$2821:$CZ$2821='Field Check'!$C$56)*('Field Check'!$C$56&lt;&gt;"")+('Dvd Calendar'!$E$2821:$CZ$2821='Field Check'!$C$57)*('Field Check'!$C$57&lt;&gt;""))*(COUNTIF('Dvd Calendar'!$E$2823:$CZ$2823,'Dvd Calendar'!$E$2816:$CZ$2816)=0)),"")))</f>
        <v/>
      </c>
      <c r="Q311" s="77">
        <f>IF(Q$259="","",IF($B311="","",IFERROR(SUMIFS('Dvd Calendar'!$E$2824:$CZ$2824,'Dvd Calendar'!$E$2823:$CZ$2823,"&gt;"&amp;Q$258,'Dvd Calendar'!$E$2823:$CZ$2823,"&lt;="&amp;Q$259)+SUMPRODUCT(('Dvd Calendar'!$E$2816:$CZ$2816&gt;Q$258)*('Dvd Calendar'!$E$2816:$CZ$2816&lt;=Q$259)*'Dvd Calendar'!$E$2819:$CZ$2819*(('Dvd Calendar'!$E$2821:$CZ$2821='Field Check'!$C$53)*('Field Check'!$C$53&lt;&gt;"")+('Dvd Calendar'!$E$2821:$CZ$2821='Field Check'!$C$54)*('Field Check'!$C$54&lt;&gt;"")+('Dvd Calendar'!$E$2821:$CZ$2821='Field Check'!$C$55)*('Field Check'!$C$55&lt;&gt;"")+('Dvd Calendar'!$E$2821:$CZ$2821='Field Check'!$C$56)*('Field Check'!$C$56&lt;&gt;"")+('Dvd Calendar'!$E$2821:$CZ$2821='Field Check'!$C$57)*('Field Check'!$C$57&lt;&gt;""))*(COUNTIF('Dvd Calendar'!$E$2823:$CZ$2823,'Dvd Calendar'!$E$2816:$CZ$2816)=0)),"")))</f>
        <v/>
      </c>
      <c r="R311" s="77">
        <f>IF(R$259="","",IF($B311="","",IFERROR(SUMIFS('Dvd Calendar'!$E$2824:$CZ$2824,'Dvd Calendar'!$E$2823:$CZ$2823,"&gt;"&amp;R$258,'Dvd Calendar'!$E$2823:$CZ$2823,"&lt;="&amp;R$259)+SUMPRODUCT(('Dvd Calendar'!$E$2816:$CZ$2816&gt;R$258)*('Dvd Calendar'!$E$2816:$CZ$2816&lt;=R$259)*'Dvd Calendar'!$E$2819:$CZ$2819*(('Dvd Calendar'!$E$2821:$CZ$2821='Field Check'!$C$53)*('Field Check'!$C$53&lt;&gt;"")+('Dvd Calendar'!$E$2821:$CZ$2821='Field Check'!$C$54)*('Field Check'!$C$54&lt;&gt;"")+('Dvd Calendar'!$E$2821:$CZ$2821='Field Check'!$C$55)*('Field Check'!$C$55&lt;&gt;"")+('Dvd Calendar'!$E$2821:$CZ$2821='Field Check'!$C$56)*('Field Check'!$C$56&lt;&gt;"")+('Dvd Calendar'!$E$2821:$CZ$2821='Field Check'!$C$57)*('Field Check'!$C$57&lt;&gt;""))*(COUNTIF('Dvd Calendar'!$E$2823:$CZ$2823,'Dvd Calendar'!$E$2816:$CZ$2816)=0)),"")))</f>
        <v/>
      </c>
    </row>
    <row r="312">
      <c r="B312" s="126">
        <f>IF(MXAU!$C$57="","",MXAU!$C$57)</f>
        <v/>
      </c>
      <c r="C312" s="77">
        <f>IF(C$259="","",IF($B312="","",IFERROR(SUMIFS('Dvd Calendar'!$E$2835:$CZ$2835,'Dvd Calendar'!$E$2834:$CZ$2834,"&gt;"&amp;C$258,'Dvd Calendar'!$E$2834:$CZ$2834,"&lt;="&amp;C$259)+SUMPRODUCT(('Dvd Calendar'!$E$2827:$CZ$2827&gt;C$258)*('Dvd Calendar'!$E$2827:$CZ$2827&lt;=C$259)*'Dvd Calendar'!$E$2830:$CZ$2830*(('Dvd Calendar'!$E$2832:$CZ$2832='Field Check'!$C$53)*('Field Check'!$C$53&lt;&gt;"")+('Dvd Calendar'!$E$2832:$CZ$2832='Field Check'!$C$54)*('Field Check'!$C$54&lt;&gt;"")+('Dvd Calendar'!$E$2832:$CZ$2832='Field Check'!$C$55)*('Field Check'!$C$55&lt;&gt;"")+('Dvd Calendar'!$E$2832:$CZ$2832='Field Check'!$C$56)*('Field Check'!$C$56&lt;&gt;"")+('Dvd Calendar'!$E$2832:$CZ$2832='Field Check'!$C$57)*('Field Check'!$C$57&lt;&gt;""))*(COUNTIF('Dvd Calendar'!$E$2834:$CZ$2834,'Dvd Calendar'!$E$2827:$CZ$2827)=0)),"")))</f>
        <v/>
      </c>
      <c r="D312" s="77">
        <f>IF(D$259="","",IF($B312="","",IFERROR(SUMIFS('Dvd Calendar'!$E$2835:$CZ$2835,'Dvd Calendar'!$E$2834:$CZ$2834,"&gt;"&amp;D$258,'Dvd Calendar'!$E$2834:$CZ$2834,"&lt;="&amp;D$259)+SUMPRODUCT(('Dvd Calendar'!$E$2827:$CZ$2827&gt;D$258)*('Dvd Calendar'!$E$2827:$CZ$2827&lt;=D$259)*'Dvd Calendar'!$E$2830:$CZ$2830*(('Dvd Calendar'!$E$2832:$CZ$2832='Field Check'!$C$53)*('Field Check'!$C$53&lt;&gt;"")+('Dvd Calendar'!$E$2832:$CZ$2832='Field Check'!$C$54)*('Field Check'!$C$54&lt;&gt;"")+('Dvd Calendar'!$E$2832:$CZ$2832='Field Check'!$C$55)*('Field Check'!$C$55&lt;&gt;"")+('Dvd Calendar'!$E$2832:$CZ$2832='Field Check'!$C$56)*('Field Check'!$C$56&lt;&gt;"")+('Dvd Calendar'!$E$2832:$CZ$2832='Field Check'!$C$57)*('Field Check'!$C$57&lt;&gt;""))*(COUNTIF('Dvd Calendar'!$E$2834:$CZ$2834,'Dvd Calendar'!$E$2827:$CZ$2827)=0)),"")))</f>
        <v/>
      </c>
      <c r="E312" s="77">
        <f>IF(E$259="","",IF($B312="","",IFERROR(SUMIFS('Dvd Calendar'!$E$2835:$CZ$2835,'Dvd Calendar'!$E$2834:$CZ$2834,"&gt;"&amp;E$258,'Dvd Calendar'!$E$2834:$CZ$2834,"&lt;="&amp;E$259)+SUMPRODUCT(('Dvd Calendar'!$E$2827:$CZ$2827&gt;E$258)*('Dvd Calendar'!$E$2827:$CZ$2827&lt;=E$259)*'Dvd Calendar'!$E$2830:$CZ$2830*(('Dvd Calendar'!$E$2832:$CZ$2832='Field Check'!$C$53)*('Field Check'!$C$53&lt;&gt;"")+('Dvd Calendar'!$E$2832:$CZ$2832='Field Check'!$C$54)*('Field Check'!$C$54&lt;&gt;"")+('Dvd Calendar'!$E$2832:$CZ$2832='Field Check'!$C$55)*('Field Check'!$C$55&lt;&gt;"")+('Dvd Calendar'!$E$2832:$CZ$2832='Field Check'!$C$56)*('Field Check'!$C$56&lt;&gt;"")+('Dvd Calendar'!$E$2832:$CZ$2832='Field Check'!$C$57)*('Field Check'!$C$57&lt;&gt;""))*(COUNTIF('Dvd Calendar'!$E$2834:$CZ$2834,'Dvd Calendar'!$E$2827:$CZ$2827)=0)),"")))</f>
        <v/>
      </c>
      <c r="F312" s="77">
        <f>IF(F$259="","",IF($B312="","",IFERROR(SUMIFS('Dvd Calendar'!$E$2835:$CZ$2835,'Dvd Calendar'!$E$2834:$CZ$2834,"&gt;"&amp;F$258,'Dvd Calendar'!$E$2834:$CZ$2834,"&lt;="&amp;F$259)+SUMPRODUCT(('Dvd Calendar'!$E$2827:$CZ$2827&gt;F$258)*('Dvd Calendar'!$E$2827:$CZ$2827&lt;=F$259)*'Dvd Calendar'!$E$2830:$CZ$2830*(('Dvd Calendar'!$E$2832:$CZ$2832='Field Check'!$C$53)*('Field Check'!$C$53&lt;&gt;"")+('Dvd Calendar'!$E$2832:$CZ$2832='Field Check'!$C$54)*('Field Check'!$C$54&lt;&gt;"")+('Dvd Calendar'!$E$2832:$CZ$2832='Field Check'!$C$55)*('Field Check'!$C$55&lt;&gt;"")+('Dvd Calendar'!$E$2832:$CZ$2832='Field Check'!$C$56)*('Field Check'!$C$56&lt;&gt;"")+('Dvd Calendar'!$E$2832:$CZ$2832='Field Check'!$C$57)*('Field Check'!$C$57&lt;&gt;""))*(COUNTIF('Dvd Calendar'!$E$2834:$CZ$2834,'Dvd Calendar'!$E$2827:$CZ$2827)=0)),"")))</f>
        <v/>
      </c>
      <c r="G312" s="77">
        <f>IF(G$259="","",IF($B312="","",IFERROR(SUMIFS('Dvd Calendar'!$E$2835:$CZ$2835,'Dvd Calendar'!$E$2834:$CZ$2834,"&gt;"&amp;G$258,'Dvd Calendar'!$E$2834:$CZ$2834,"&lt;="&amp;G$259)+SUMPRODUCT(('Dvd Calendar'!$E$2827:$CZ$2827&gt;G$258)*('Dvd Calendar'!$E$2827:$CZ$2827&lt;=G$259)*'Dvd Calendar'!$E$2830:$CZ$2830*(('Dvd Calendar'!$E$2832:$CZ$2832='Field Check'!$C$53)*('Field Check'!$C$53&lt;&gt;"")+('Dvd Calendar'!$E$2832:$CZ$2832='Field Check'!$C$54)*('Field Check'!$C$54&lt;&gt;"")+('Dvd Calendar'!$E$2832:$CZ$2832='Field Check'!$C$55)*('Field Check'!$C$55&lt;&gt;"")+('Dvd Calendar'!$E$2832:$CZ$2832='Field Check'!$C$56)*('Field Check'!$C$56&lt;&gt;"")+('Dvd Calendar'!$E$2832:$CZ$2832='Field Check'!$C$57)*('Field Check'!$C$57&lt;&gt;""))*(COUNTIF('Dvd Calendar'!$E$2834:$CZ$2834,'Dvd Calendar'!$E$2827:$CZ$2827)=0)),"")))</f>
        <v/>
      </c>
      <c r="H312" s="77">
        <f>IF(H$259="","",IF($B312="","",IFERROR(SUMIFS('Dvd Calendar'!$E$2835:$CZ$2835,'Dvd Calendar'!$E$2834:$CZ$2834,"&gt;"&amp;H$258,'Dvd Calendar'!$E$2834:$CZ$2834,"&lt;="&amp;H$259)+SUMPRODUCT(('Dvd Calendar'!$E$2827:$CZ$2827&gt;H$258)*('Dvd Calendar'!$E$2827:$CZ$2827&lt;=H$259)*'Dvd Calendar'!$E$2830:$CZ$2830*(('Dvd Calendar'!$E$2832:$CZ$2832='Field Check'!$C$53)*('Field Check'!$C$53&lt;&gt;"")+('Dvd Calendar'!$E$2832:$CZ$2832='Field Check'!$C$54)*('Field Check'!$C$54&lt;&gt;"")+('Dvd Calendar'!$E$2832:$CZ$2832='Field Check'!$C$55)*('Field Check'!$C$55&lt;&gt;"")+('Dvd Calendar'!$E$2832:$CZ$2832='Field Check'!$C$56)*('Field Check'!$C$56&lt;&gt;"")+('Dvd Calendar'!$E$2832:$CZ$2832='Field Check'!$C$57)*('Field Check'!$C$57&lt;&gt;""))*(COUNTIF('Dvd Calendar'!$E$2834:$CZ$2834,'Dvd Calendar'!$E$2827:$CZ$2827)=0)),"")))</f>
        <v/>
      </c>
      <c r="I312" s="77">
        <f>IF(I$259="","",IF($B312="","",IFERROR(SUMIFS('Dvd Calendar'!$E$2835:$CZ$2835,'Dvd Calendar'!$E$2834:$CZ$2834,"&gt;"&amp;I$258,'Dvd Calendar'!$E$2834:$CZ$2834,"&lt;="&amp;I$259)+SUMPRODUCT(('Dvd Calendar'!$E$2827:$CZ$2827&gt;I$258)*('Dvd Calendar'!$E$2827:$CZ$2827&lt;=I$259)*'Dvd Calendar'!$E$2830:$CZ$2830*(('Dvd Calendar'!$E$2832:$CZ$2832='Field Check'!$C$53)*('Field Check'!$C$53&lt;&gt;"")+('Dvd Calendar'!$E$2832:$CZ$2832='Field Check'!$C$54)*('Field Check'!$C$54&lt;&gt;"")+('Dvd Calendar'!$E$2832:$CZ$2832='Field Check'!$C$55)*('Field Check'!$C$55&lt;&gt;"")+('Dvd Calendar'!$E$2832:$CZ$2832='Field Check'!$C$56)*('Field Check'!$C$56&lt;&gt;"")+('Dvd Calendar'!$E$2832:$CZ$2832='Field Check'!$C$57)*('Field Check'!$C$57&lt;&gt;""))*(COUNTIF('Dvd Calendar'!$E$2834:$CZ$2834,'Dvd Calendar'!$E$2827:$CZ$2827)=0)),"")))</f>
        <v/>
      </c>
      <c r="J312" s="77">
        <f>IF(J$259="","",IF($B312="","",IFERROR(SUMIFS('Dvd Calendar'!$E$2835:$CZ$2835,'Dvd Calendar'!$E$2834:$CZ$2834,"&gt;"&amp;J$258,'Dvd Calendar'!$E$2834:$CZ$2834,"&lt;="&amp;J$259)+SUMPRODUCT(('Dvd Calendar'!$E$2827:$CZ$2827&gt;J$258)*('Dvd Calendar'!$E$2827:$CZ$2827&lt;=J$259)*'Dvd Calendar'!$E$2830:$CZ$2830*(('Dvd Calendar'!$E$2832:$CZ$2832='Field Check'!$C$53)*('Field Check'!$C$53&lt;&gt;"")+('Dvd Calendar'!$E$2832:$CZ$2832='Field Check'!$C$54)*('Field Check'!$C$54&lt;&gt;"")+('Dvd Calendar'!$E$2832:$CZ$2832='Field Check'!$C$55)*('Field Check'!$C$55&lt;&gt;"")+('Dvd Calendar'!$E$2832:$CZ$2832='Field Check'!$C$56)*('Field Check'!$C$56&lt;&gt;"")+('Dvd Calendar'!$E$2832:$CZ$2832='Field Check'!$C$57)*('Field Check'!$C$57&lt;&gt;""))*(COUNTIF('Dvd Calendar'!$E$2834:$CZ$2834,'Dvd Calendar'!$E$2827:$CZ$2827)=0)),"")))</f>
        <v/>
      </c>
      <c r="K312" s="77">
        <f>IF(K$259="","",IF($B312="","",IFERROR(SUMIFS('Dvd Calendar'!$E$2835:$CZ$2835,'Dvd Calendar'!$E$2834:$CZ$2834,"&gt;"&amp;K$258,'Dvd Calendar'!$E$2834:$CZ$2834,"&lt;="&amp;K$259)+SUMPRODUCT(('Dvd Calendar'!$E$2827:$CZ$2827&gt;K$258)*('Dvd Calendar'!$E$2827:$CZ$2827&lt;=K$259)*'Dvd Calendar'!$E$2830:$CZ$2830*(('Dvd Calendar'!$E$2832:$CZ$2832='Field Check'!$C$53)*('Field Check'!$C$53&lt;&gt;"")+('Dvd Calendar'!$E$2832:$CZ$2832='Field Check'!$C$54)*('Field Check'!$C$54&lt;&gt;"")+('Dvd Calendar'!$E$2832:$CZ$2832='Field Check'!$C$55)*('Field Check'!$C$55&lt;&gt;"")+('Dvd Calendar'!$E$2832:$CZ$2832='Field Check'!$C$56)*('Field Check'!$C$56&lt;&gt;"")+('Dvd Calendar'!$E$2832:$CZ$2832='Field Check'!$C$57)*('Field Check'!$C$57&lt;&gt;""))*(COUNTIF('Dvd Calendar'!$E$2834:$CZ$2834,'Dvd Calendar'!$E$2827:$CZ$2827)=0)),"")))</f>
        <v/>
      </c>
      <c r="L312" s="77">
        <f>IF(L$259="","",IF($B312="","",IFERROR(SUMIFS('Dvd Calendar'!$E$2835:$CZ$2835,'Dvd Calendar'!$E$2834:$CZ$2834,"&gt;"&amp;L$258,'Dvd Calendar'!$E$2834:$CZ$2834,"&lt;="&amp;L$259)+SUMPRODUCT(('Dvd Calendar'!$E$2827:$CZ$2827&gt;L$258)*('Dvd Calendar'!$E$2827:$CZ$2827&lt;=L$259)*'Dvd Calendar'!$E$2830:$CZ$2830*(('Dvd Calendar'!$E$2832:$CZ$2832='Field Check'!$C$53)*('Field Check'!$C$53&lt;&gt;"")+('Dvd Calendar'!$E$2832:$CZ$2832='Field Check'!$C$54)*('Field Check'!$C$54&lt;&gt;"")+('Dvd Calendar'!$E$2832:$CZ$2832='Field Check'!$C$55)*('Field Check'!$C$55&lt;&gt;"")+('Dvd Calendar'!$E$2832:$CZ$2832='Field Check'!$C$56)*('Field Check'!$C$56&lt;&gt;"")+('Dvd Calendar'!$E$2832:$CZ$2832='Field Check'!$C$57)*('Field Check'!$C$57&lt;&gt;""))*(COUNTIF('Dvd Calendar'!$E$2834:$CZ$2834,'Dvd Calendar'!$E$2827:$CZ$2827)=0)),"")))</f>
        <v/>
      </c>
      <c r="M312" s="77">
        <f>IF(M$259="","",IF($B312="","",IFERROR(SUMIFS('Dvd Calendar'!$E$2835:$CZ$2835,'Dvd Calendar'!$E$2834:$CZ$2834,"&gt;"&amp;M$258,'Dvd Calendar'!$E$2834:$CZ$2834,"&lt;="&amp;M$259)+SUMPRODUCT(('Dvd Calendar'!$E$2827:$CZ$2827&gt;M$258)*('Dvd Calendar'!$E$2827:$CZ$2827&lt;=M$259)*'Dvd Calendar'!$E$2830:$CZ$2830*(('Dvd Calendar'!$E$2832:$CZ$2832='Field Check'!$C$53)*('Field Check'!$C$53&lt;&gt;"")+('Dvd Calendar'!$E$2832:$CZ$2832='Field Check'!$C$54)*('Field Check'!$C$54&lt;&gt;"")+('Dvd Calendar'!$E$2832:$CZ$2832='Field Check'!$C$55)*('Field Check'!$C$55&lt;&gt;"")+('Dvd Calendar'!$E$2832:$CZ$2832='Field Check'!$C$56)*('Field Check'!$C$56&lt;&gt;"")+('Dvd Calendar'!$E$2832:$CZ$2832='Field Check'!$C$57)*('Field Check'!$C$57&lt;&gt;""))*(COUNTIF('Dvd Calendar'!$E$2834:$CZ$2834,'Dvd Calendar'!$E$2827:$CZ$2827)=0)),"")))</f>
        <v/>
      </c>
      <c r="N312" s="77">
        <f>IF(N$259="","",IF($B312="","",IFERROR(SUMIFS('Dvd Calendar'!$E$2835:$CZ$2835,'Dvd Calendar'!$E$2834:$CZ$2834,"&gt;"&amp;N$258,'Dvd Calendar'!$E$2834:$CZ$2834,"&lt;="&amp;N$259)+SUMPRODUCT(('Dvd Calendar'!$E$2827:$CZ$2827&gt;N$258)*('Dvd Calendar'!$E$2827:$CZ$2827&lt;=N$259)*'Dvd Calendar'!$E$2830:$CZ$2830*(('Dvd Calendar'!$E$2832:$CZ$2832='Field Check'!$C$53)*('Field Check'!$C$53&lt;&gt;"")+('Dvd Calendar'!$E$2832:$CZ$2832='Field Check'!$C$54)*('Field Check'!$C$54&lt;&gt;"")+('Dvd Calendar'!$E$2832:$CZ$2832='Field Check'!$C$55)*('Field Check'!$C$55&lt;&gt;"")+('Dvd Calendar'!$E$2832:$CZ$2832='Field Check'!$C$56)*('Field Check'!$C$56&lt;&gt;"")+('Dvd Calendar'!$E$2832:$CZ$2832='Field Check'!$C$57)*('Field Check'!$C$57&lt;&gt;""))*(COUNTIF('Dvd Calendar'!$E$2834:$CZ$2834,'Dvd Calendar'!$E$2827:$CZ$2827)=0)),"")))</f>
        <v/>
      </c>
      <c r="O312" s="77">
        <f>IF(O$259="","",IF($B312="","",IFERROR(SUMIFS('Dvd Calendar'!$E$2835:$CZ$2835,'Dvd Calendar'!$E$2834:$CZ$2834,"&gt;"&amp;O$258,'Dvd Calendar'!$E$2834:$CZ$2834,"&lt;="&amp;O$259)+SUMPRODUCT(('Dvd Calendar'!$E$2827:$CZ$2827&gt;O$258)*('Dvd Calendar'!$E$2827:$CZ$2827&lt;=O$259)*'Dvd Calendar'!$E$2830:$CZ$2830*(('Dvd Calendar'!$E$2832:$CZ$2832='Field Check'!$C$53)*('Field Check'!$C$53&lt;&gt;"")+('Dvd Calendar'!$E$2832:$CZ$2832='Field Check'!$C$54)*('Field Check'!$C$54&lt;&gt;"")+('Dvd Calendar'!$E$2832:$CZ$2832='Field Check'!$C$55)*('Field Check'!$C$55&lt;&gt;"")+('Dvd Calendar'!$E$2832:$CZ$2832='Field Check'!$C$56)*('Field Check'!$C$56&lt;&gt;"")+('Dvd Calendar'!$E$2832:$CZ$2832='Field Check'!$C$57)*('Field Check'!$C$57&lt;&gt;""))*(COUNTIF('Dvd Calendar'!$E$2834:$CZ$2834,'Dvd Calendar'!$E$2827:$CZ$2827)=0)),"")))</f>
        <v/>
      </c>
      <c r="P312" s="77">
        <f>IF(P$259="","",IF($B312="","",IFERROR(SUMIFS('Dvd Calendar'!$E$2835:$CZ$2835,'Dvd Calendar'!$E$2834:$CZ$2834,"&gt;"&amp;P$258,'Dvd Calendar'!$E$2834:$CZ$2834,"&lt;="&amp;P$259)+SUMPRODUCT(('Dvd Calendar'!$E$2827:$CZ$2827&gt;P$258)*('Dvd Calendar'!$E$2827:$CZ$2827&lt;=P$259)*'Dvd Calendar'!$E$2830:$CZ$2830*(('Dvd Calendar'!$E$2832:$CZ$2832='Field Check'!$C$53)*('Field Check'!$C$53&lt;&gt;"")+('Dvd Calendar'!$E$2832:$CZ$2832='Field Check'!$C$54)*('Field Check'!$C$54&lt;&gt;"")+('Dvd Calendar'!$E$2832:$CZ$2832='Field Check'!$C$55)*('Field Check'!$C$55&lt;&gt;"")+('Dvd Calendar'!$E$2832:$CZ$2832='Field Check'!$C$56)*('Field Check'!$C$56&lt;&gt;"")+('Dvd Calendar'!$E$2832:$CZ$2832='Field Check'!$C$57)*('Field Check'!$C$57&lt;&gt;""))*(COUNTIF('Dvd Calendar'!$E$2834:$CZ$2834,'Dvd Calendar'!$E$2827:$CZ$2827)=0)),"")))</f>
        <v/>
      </c>
      <c r="Q312" s="77">
        <f>IF(Q$259="","",IF($B312="","",IFERROR(SUMIFS('Dvd Calendar'!$E$2835:$CZ$2835,'Dvd Calendar'!$E$2834:$CZ$2834,"&gt;"&amp;Q$258,'Dvd Calendar'!$E$2834:$CZ$2834,"&lt;="&amp;Q$259)+SUMPRODUCT(('Dvd Calendar'!$E$2827:$CZ$2827&gt;Q$258)*('Dvd Calendar'!$E$2827:$CZ$2827&lt;=Q$259)*'Dvd Calendar'!$E$2830:$CZ$2830*(('Dvd Calendar'!$E$2832:$CZ$2832='Field Check'!$C$53)*('Field Check'!$C$53&lt;&gt;"")+('Dvd Calendar'!$E$2832:$CZ$2832='Field Check'!$C$54)*('Field Check'!$C$54&lt;&gt;"")+('Dvd Calendar'!$E$2832:$CZ$2832='Field Check'!$C$55)*('Field Check'!$C$55&lt;&gt;"")+('Dvd Calendar'!$E$2832:$CZ$2832='Field Check'!$C$56)*('Field Check'!$C$56&lt;&gt;"")+('Dvd Calendar'!$E$2832:$CZ$2832='Field Check'!$C$57)*('Field Check'!$C$57&lt;&gt;""))*(COUNTIF('Dvd Calendar'!$E$2834:$CZ$2834,'Dvd Calendar'!$E$2827:$CZ$2827)=0)),"")))</f>
        <v/>
      </c>
      <c r="R312" s="77">
        <f>IF(R$259="","",IF($B312="","",IFERROR(SUMIFS('Dvd Calendar'!$E$2835:$CZ$2835,'Dvd Calendar'!$E$2834:$CZ$2834,"&gt;"&amp;R$258,'Dvd Calendar'!$E$2834:$CZ$2834,"&lt;="&amp;R$259)+SUMPRODUCT(('Dvd Calendar'!$E$2827:$CZ$2827&gt;R$258)*('Dvd Calendar'!$E$2827:$CZ$2827&lt;=R$259)*'Dvd Calendar'!$E$2830:$CZ$2830*(('Dvd Calendar'!$E$2832:$CZ$2832='Field Check'!$C$53)*('Field Check'!$C$53&lt;&gt;"")+('Dvd Calendar'!$E$2832:$CZ$2832='Field Check'!$C$54)*('Field Check'!$C$54&lt;&gt;"")+('Dvd Calendar'!$E$2832:$CZ$2832='Field Check'!$C$55)*('Field Check'!$C$55&lt;&gt;"")+('Dvd Calendar'!$E$2832:$CZ$2832='Field Check'!$C$56)*('Field Check'!$C$56&lt;&gt;"")+('Dvd Calendar'!$E$2832:$CZ$2832='Field Check'!$C$57)*('Field Check'!$C$57&lt;&gt;""))*(COUNTIF('Dvd Calendar'!$E$2834:$CZ$2834,'Dvd Calendar'!$E$2827:$CZ$2827)=0)),"")))</f>
        <v/>
      </c>
    </row>
    <row r="313">
      <c r="B313" s="126">
        <f>IF(MXAU!$C$58="","",MXAU!$C$58)</f>
        <v/>
      </c>
      <c r="C313" s="77">
        <f>IF(C$259="","",IF($B313="","",IFERROR(SUMIFS('Dvd Calendar'!$E$2846:$CZ$2846,'Dvd Calendar'!$E$2845:$CZ$2845,"&gt;"&amp;C$258,'Dvd Calendar'!$E$2845:$CZ$2845,"&lt;="&amp;C$259)+SUMPRODUCT(('Dvd Calendar'!$E$2838:$CZ$2838&gt;C$258)*('Dvd Calendar'!$E$2838:$CZ$2838&lt;=C$259)*'Dvd Calendar'!$E$2841:$CZ$2841*(('Dvd Calendar'!$E$2843:$CZ$2843='Field Check'!$C$53)*('Field Check'!$C$53&lt;&gt;"")+('Dvd Calendar'!$E$2843:$CZ$2843='Field Check'!$C$54)*('Field Check'!$C$54&lt;&gt;"")+('Dvd Calendar'!$E$2843:$CZ$2843='Field Check'!$C$55)*('Field Check'!$C$55&lt;&gt;"")+('Dvd Calendar'!$E$2843:$CZ$2843='Field Check'!$C$56)*('Field Check'!$C$56&lt;&gt;"")+('Dvd Calendar'!$E$2843:$CZ$2843='Field Check'!$C$57)*('Field Check'!$C$57&lt;&gt;""))*(COUNTIF('Dvd Calendar'!$E$2845:$CZ$2845,'Dvd Calendar'!$E$2838:$CZ$2838)=0)),"")))</f>
        <v/>
      </c>
      <c r="D313" s="77">
        <f>IF(D$259="","",IF($B313="","",IFERROR(SUMIFS('Dvd Calendar'!$E$2846:$CZ$2846,'Dvd Calendar'!$E$2845:$CZ$2845,"&gt;"&amp;D$258,'Dvd Calendar'!$E$2845:$CZ$2845,"&lt;="&amp;D$259)+SUMPRODUCT(('Dvd Calendar'!$E$2838:$CZ$2838&gt;D$258)*('Dvd Calendar'!$E$2838:$CZ$2838&lt;=D$259)*'Dvd Calendar'!$E$2841:$CZ$2841*(('Dvd Calendar'!$E$2843:$CZ$2843='Field Check'!$C$53)*('Field Check'!$C$53&lt;&gt;"")+('Dvd Calendar'!$E$2843:$CZ$2843='Field Check'!$C$54)*('Field Check'!$C$54&lt;&gt;"")+('Dvd Calendar'!$E$2843:$CZ$2843='Field Check'!$C$55)*('Field Check'!$C$55&lt;&gt;"")+('Dvd Calendar'!$E$2843:$CZ$2843='Field Check'!$C$56)*('Field Check'!$C$56&lt;&gt;"")+('Dvd Calendar'!$E$2843:$CZ$2843='Field Check'!$C$57)*('Field Check'!$C$57&lt;&gt;""))*(COUNTIF('Dvd Calendar'!$E$2845:$CZ$2845,'Dvd Calendar'!$E$2838:$CZ$2838)=0)),"")))</f>
        <v/>
      </c>
      <c r="E313" s="77">
        <f>IF(E$259="","",IF($B313="","",IFERROR(SUMIFS('Dvd Calendar'!$E$2846:$CZ$2846,'Dvd Calendar'!$E$2845:$CZ$2845,"&gt;"&amp;E$258,'Dvd Calendar'!$E$2845:$CZ$2845,"&lt;="&amp;E$259)+SUMPRODUCT(('Dvd Calendar'!$E$2838:$CZ$2838&gt;E$258)*('Dvd Calendar'!$E$2838:$CZ$2838&lt;=E$259)*'Dvd Calendar'!$E$2841:$CZ$2841*(('Dvd Calendar'!$E$2843:$CZ$2843='Field Check'!$C$53)*('Field Check'!$C$53&lt;&gt;"")+('Dvd Calendar'!$E$2843:$CZ$2843='Field Check'!$C$54)*('Field Check'!$C$54&lt;&gt;"")+('Dvd Calendar'!$E$2843:$CZ$2843='Field Check'!$C$55)*('Field Check'!$C$55&lt;&gt;"")+('Dvd Calendar'!$E$2843:$CZ$2843='Field Check'!$C$56)*('Field Check'!$C$56&lt;&gt;"")+('Dvd Calendar'!$E$2843:$CZ$2843='Field Check'!$C$57)*('Field Check'!$C$57&lt;&gt;""))*(COUNTIF('Dvd Calendar'!$E$2845:$CZ$2845,'Dvd Calendar'!$E$2838:$CZ$2838)=0)),"")))</f>
        <v/>
      </c>
      <c r="F313" s="77">
        <f>IF(F$259="","",IF($B313="","",IFERROR(SUMIFS('Dvd Calendar'!$E$2846:$CZ$2846,'Dvd Calendar'!$E$2845:$CZ$2845,"&gt;"&amp;F$258,'Dvd Calendar'!$E$2845:$CZ$2845,"&lt;="&amp;F$259)+SUMPRODUCT(('Dvd Calendar'!$E$2838:$CZ$2838&gt;F$258)*('Dvd Calendar'!$E$2838:$CZ$2838&lt;=F$259)*'Dvd Calendar'!$E$2841:$CZ$2841*(('Dvd Calendar'!$E$2843:$CZ$2843='Field Check'!$C$53)*('Field Check'!$C$53&lt;&gt;"")+('Dvd Calendar'!$E$2843:$CZ$2843='Field Check'!$C$54)*('Field Check'!$C$54&lt;&gt;"")+('Dvd Calendar'!$E$2843:$CZ$2843='Field Check'!$C$55)*('Field Check'!$C$55&lt;&gt;"")+('Dvd Calendar'!$E$2843:$CZ$2843='Field Check'!$C$56)*('Field Check'!$C$56&lt;&gt;"")+('Dvd Calendar'!$E$2843:$CZ$2843='Field Check'!$C$57)*('Field Check'!$C$57&lt;&gt;""))*(COUNTIF('Dvd Calendar'!$E$2845:$CZ$2845,'Dvd Calendar'!$E$2838:$CZ$2838)=0)),"")))</f>
        <v/>
      </c>
      <c r="G313" s="77">
        <f>IF(G$259="","",IF($B313="","",IFERROR(SUMIFS('Dvd Calendar'!$E$2846:$CZ$2846,'Dvd Calendar'!$E$2845:$CZ$2845,"&gt;"&amp;G$258,'Dvd Calendar'!$E$2845:$CZ$2845,"&lt;="&amp;G$259)+SUMPRODUCT(('Dvd Calendar'!$E$2838:$CZ$2838&gt;G$258)*('Dvd Calendar'!$E$2838:$CZ$2838&lt;=G$259)*'Dvd Calendar'!$E$2841:$CZ$2841*(('Dvd Calendar'!$E$2843:$CZ$2843='Field Check'!$C$53)*('Field Check'!$C$53&lt;&gt;"")+('Dvd Calendar'!$E$2843:$CZ$2843='Field Check'!$C$54)*('Field Check'!$C$54&lt;&gt;"")+('Dvd Calendar'!$E$2843:$CZ$2843='Field Check'!$C$55)*('Field Check'!$C$55&lt;&gt;"")+('Dvd Calendar'!$E$2843:$CZ$2843='Field Check'!$C$56)*('Field Check'!$C$56&lt;&gt;"")+('Dvd Calendar'!$E$2843:$CZ$2843='Field Check'!$C$57)*('Field Check'!$C$57&lt;&gt;""))*(COUNTIF('Dvd Calendar'!$E$2845:$CZ$2845,'Dvd Calendar'!$E$2838:$CZ$2838)=0)),"")))</f>
        <v/>
      </c>
      <c r="H313" s="77">
        <f>IF(H$259="","",IF($B313="","",IFERROR(SUMIFS('Dvd Calendar'!$E$2846:$CZ$2846,'Dvd Calendar'!$E$2845:$CZ$2845,"&gt;"&amp;H$258,'Dvd Calendar'!$E$2845:$CZ$2845,"&lt;="&amp;H$259)+SUMPRODUCT(('Dvd Calendar'!$E$2838:$CZ$2838&gt;H$258)*('Dvd Calendar'!$E$2838:$CZ$2838&lt;=H$259)*'Dvd Calendar'!$E$2841:$CZ$2841*(('Dvd Calendar'!$E$2843:$CZ$2843='Field Check'!$C$53)*('Field Check'!$C$53&lt;&gt;"")+('Dvd Calendar'!$E$2843:$CZ$2843='Field Check'!$C$54)*('Field Check'!$C$54&lt;&gt;"")+('Dvd Calendar'!$E$2843:$CZ$2843='Field Check'!$C$55)*('Field Check'!$C$55&lt;&gt;"")+('Dvd Calendar'!$E$2843:$CZ$2843='Field Check'!$C$56)*('Field Check'!$C$56&lt;&gt;"")+('Dvd Calendar'!$E$2843:$CZ$2843='Field Check'!$C$57)*('Field Check'!$C$57&lt;&gt;""))*(COUNTIF('Dvd Calendar'!$E$2845:$CZ$2845,'Dvd Calendar'!$E$2838:$CZ$2838)=0)),"")))</f>
        <v/>
      </c>
      <c r="I313" s="77">
        <f>IF(I$259="","",IF($B313="","",IFERROR(SUMIFS('Dvd Calendar'!$E$2846:$CZ$2846,'Dvd Calendar'!$E$2845:$CZ$2845,"&gt;"&amp;I$258,'Dvd Calendar'!$E$2845:$CZ$2845,"&lt;="&amp;I$259)+SUMPRODUCT(('Dvd Calendar'!$E$2838:$CZ$2838&gt;I$258)*('Dvd Calendar'!$E$2838:$CZ$2838&lt;=I$259)*'Dvd Calendar'!$E$2841:$CZ$2841*(('Dvd Calendar'!$E$2843:$CZ$2843='Field Check'!$C$53)*('Field Check'!$C$53&lt;&gt;"")+('Dvd Calendar'!$E$2843:$CZ$2843='Field Check'!$C$54)*('Field Check'!$C$54&lt;&gt;"")+('Dvd Calendar'!$E$2843:$CZ$2843='Field Check'!$C$55)*('Field Check'!$C$55&lt;&gt;"")+('Dvd Calendar'!$E$2843:$CZ$2843='Field Check'!$C$56)*('Field Check'!$C$56&lt;&gt;"")+('Dvd Calendar'!$E$2843:$CZ$2843='Field Check'!$C$57)*('Field Check'!$C$57&lt;&gt;""))*(COUNTIF('Dvd Calendar'!$E$2845:$CZ$2845,'Dvd Calendar'!$E$2838:$CZ$2838)=0)),"")))</f>
        <v/>
      </c>
      <c r="J313" s="77">
        <f>IF(J$259="","",IF($B313="","",IFERROR(SUMIFS('Dvd Calendar'!$E$2846:$CZ$2846,'Dvd Calendar'!$E$2845:$CZ$2845,"&gt;"&amp;J$258,'Dvd Calendar'!$E$2845:$CZ$2845,"&lt;="&amp;J$259)+SUMPRODUCT(('Dvd Calendar'!$E$2838:$CZ$2838&gt;J$258)*('Dvd Calendar'!$E$2838:$CZ$2838&lt;=J$259)*'Dvd Calendar'!$E$2841:$CZ$2841*(('Dvd Calendar'!$E$2843:$CZ$2843='Field Check'!$C$53)*('Field Check'!$C$53&lt;&gt;"")+('Dvd Calendar'!$E$2843:$CZ$2843='Field Check'!$C$54)*('Field Check'!$C$54&lt;&gt;"")+('Dvd Calendar'!$E$2843:$CZ$2843='Field Check'!$C$55)*('Field Check'!$C$55&lt;&gt;"")+('Dvd Calendar'!$E$2843:$CZ$2843='Field Check'!$C$56)*('Field Check'!$C$56&lt;&gt;"")+('Dvd Calendar'!$E$2843:$CZ$2843='Field Check'!$C$57)*('Field Check'!$C$57&lt;&gt;""))*(COUNTIF('Dvd Calendar'!$E$2845:$CZ$2845,'Dvd Calendar'!$E$2838:$CZ$2838)=0)),"")))</f>
        <v/>
      </c>
      <c r="K313" s="77">
        <f>IF(K$259="","",IF($B313="","",IFERROR(SUMIFS('Dvd Calendar'!$E$2846:$CZ$2846,'Dvd Calendar'!$E$2845:$CZ$2845,"&gt;"&amp;K$258,'Dvd Calendar'!$E$2845:$CZ$2845,"&lt;="&amp;K$259)+SUMPRODUCT(('Dvd Calendar'!$E$2838:$CZ$2838&gt;K$258)*('Dvd Calendar'!$E$2838:$CZ$2838&lt;=K$259)*'Dvd Calendar'!$E$2841:$CZ$2841*(('Dvd Calendar'!$E$2843:$CZ$2843='Field Check'!$C$53)*('Field Check'!$C$53&lt;&gt;"")+('Dvd Calendar'!$E$2843:$CZ$2843='Field Check'!$C$54)*('Field Check'!$C$54&lt;&gt;"")+('Dvd Calendar'!$E$2843:$CZ$2843='Field Check'!$C$55)*('Field Check'!$C$55&lt;&gt;"")+('Dvd Calendar'!$E$2843:$CZ$2843='Field Check'!$C$56)*('Field Check'!$C$56&lt;&gt;"")+('Dvd Calendar'!$E$2843:$CZ$2843='Field Check'!$C$57)*('Field Check'!$C$57&lt;&gt;""))*(COUNTIF('Dvd Calendar'!$E$2845:$CZ$2845,'Dvd Calendar'!$E$2838:$CZ$2838)=0)),"")))</f>
        <v/>
      </c>
      <c r="L313" s="77">
        <f>IF(L$259="","",IF($B313="","",IFERROR(SUMIFS('Dvd Calendar'!$E$2846:$CZ$2846,'Dvd Calendar'!$E$2845:$CZ$2845,"&gt;"&amp;L$258,'Dvd Calendar'!$E$2845:$CZ$2845,"&lt;="&amp;L$259)+SUMPRODUCT(('Dvd Calendar'!$E$2838:$CZ$2838&gt;L$258)*('Dvd Calendar'!$E$2838:$CZ$2838&lt;=L$259)*'Dvd Calendar'!$E$2841:$CZ$2841*(('Dvd Calendar'!$E$2843:$CZ$2843='Field Check'!$C$53)*('Field Check'!$C$53&lt;&gt;"")+('Dvd Calendar'!$E$2843:$CZ$2843='Field Check'!$C$54)*('Field Check'!$C$54&lt;&gt;"")+('Dvd Calendar'!$E$2843:$CZ$2843='Field Check'!$C$55)*('Field Check'!$C$55&lt;&gt;"")+('Dvd Calendar'!$E$2843:$CZ$2843='Field Check'!$C$56)*('Field Check'!$C$56&lt;&gt;"")+('Dvd Calendar'!$E$2843:$CZ$2843='Field Check'!$C$57)*('Field Check'!$C$57&lt;&gt;""))*(COUNTIF('Dvd Calendar'!$E$2845:$CZ$2845,'Dvd Calendar'!$E$2838:$CZ$2838)=0)),"")))</f>
        <v/>
      </c>
      <c r="M313" s="77">
        <f>IF(M$259="","",IF($B313="","",IFERROR(SUMIFS('Dvd Calendar'!$E$2846:$CZ$2846,'Dvd Calendar'!$E$2845:$CZ$2845,"&gt;"&amp;M$258,'Dvd Calendar'!$E$2845:$CZ$2845,"&lt;="&amp;M$259)+SUMPRODUCT(('Dvd Calendar'!$E$2838:$CZ$2838&gt;M$258)*('Dvd Calendar'!$E$2838:$CZ$2838&lt;=M$259)*'Dvd Calendar'!$E$2841:$CZ$2841*(('Dvd Calendar'!$E$2843:$CZ$2843='Field Check'!$C$53)*('Field Check'!$C$53&lt;&gt;"")+('Dvd Calendar'!$E$2843:$CZ$2843='Field Check'!$C$54)*('Field Check'!$C$54&lt;&gt;"")+('Dvd Calendar'!$E$2843:$CZ$2843='Field Check'!$C$55)*('Field Check'!$C$55&lt;&gt;"")+('Dvd Calendar'!$E$2843:$CZ$2843='Field Check'!$C$56)*('Field Check'!$C$56&lt;&gt;"")+('Dvd Calendar'!$E$2843:$CZ$2843='Field Check'!$C$57)*('Field Check'!$C$57&lt;&gt;""))*(COUNTIF('Dvd Calendar'!$E$2845:$CZ$2845,'Dvd Calendar'!$E$2838:$CZ$2838)=0)),"")))</f>
        <v/>
      </c>
      <c r="N313" s="77">
        <f>IF(N$259="","",IF($B313="","",IFERROR(SUMIFS('Dvd Calendar'!$E$2846:$CZ$2846,'Dvd Calendar'!$E$2845:$CZ$2845,"&gt;"&amp;N$258,'Dvd Calendar'!$E$2845:$CZ$2845,"&lt;="&amp;N$259)+SUMPRODUCT(('Dvd Calendar'!$E$2838:$CZ$2838&gt;N$258)*('Dvd Calendar'!$E$2838:$CZ$2838&lt;=N$259)*'Dvd Calendar'!$E$2841:$CZ$2841*(('Dvd Calendar'!$E$2843:$CZ$2843='Field Check'!$C$53)*('Field Check'!$C$53&lt;&gt;"")+('Dvd Calendar'!$E$2843:$CZ$2843='Field Check'!$C$54)*('Field Check'!$C$54&lt;&gt;"")+('Dvd Calendar'!$E$2843:$CZ$2843='Field Check'!$C$55)*('Field Check'!$C$55&lt;&gt;"")+('Dvd Calendar'!$E$2843:$CZ$2843='Field Check'!$C$56)*('Field Check'!$C$56&lt;&gt;"")+('Dvd Calendar'!$E$2843:$CZ$2843='Field Check'!$C$57)*('Field Check'!$C$57&lt;&gt;""))*(COUNTIF('Dvd Calendar'!$E$2845:$CZ$2845,'Dvd Calendar'!$E$2838:$CZ$2838)=0)),"")))</f>
        <v/>
      </c>
      <c r="O313" s="77">
        <f>IF(O$259="","",IF($B313="","",IFERROR(SUMIFS('Dvd Calendar'!$E$2846:$CZ$2846,'Dvd Calendar'!$E$2845:$CZ$2845,"&gt;"&amp;O$258,'Dvd Calendar'!$E$2845:$CZ$2845,"&lt;="&amp;O$259)+SUMPRODUCT(('Dvd Calendar'!$E$2838:$CZ$2838&gt;O$258)*('Dvd Calendar'!$E$2838:$CZ$2838&lt;=O$259)*'Dvd Calendar'!$E$2841:$CZ$2841*(('Dvd Calendar'!$E$2843:$CZ$2843='Field Check'!$C$53)*('Field Check'!$C$53&lt;&gt;"")+('Dvd Calendar'!$E$2843:$CZ$2843='Field Check'!$C$54)*('Field Check'!$C$54&lt;&gt;"")+('Dvd Calendar'!$E$2843:$CZ$2843='Field Check'!$C$55)*('Field Check'!$C$55&lt;&gt;"")+('Dvd Calendar'!$E$2843:$CZ$2843='Field Check'!$C$56)*('Field Check'!$C$56&lt;&gt;"")+('Dvd Calendar'!$E$2843:$CZ$2843='Field Check'!$C$57)*('Field Check'!$C$57&lt;&gt;""))*(COUNTIF('Dvd Calendar'!$E$2845:$CZ$2845,'Dvd Calendar'!$E$2838:$CZ$2838)=0)),"")))</f>
        <v/>
      </c>
      <c r="P313" s="77">
        <f>IF(P$259="","",IF($B313="","",IFERROR(SUMIFS('Dvd Calendar'!$E$2846:$CZ$2846,'Dvd Calendar'!$E$2845:$CZ$2845,"&gt;"&amp;P$258,'Dvd Calendar'!$E$2845:$CZ$2845,"&lt;="&amp;P$259)+SUMPRODUCT(('Dvd Calendar'!$E$2838:$CZ$2838&gt;P$258)*('Dvd Calendar'!$E$2838:$CZ$2838&lt;=P$259)*'Dvd Calendar'!$E$2841:$CZ$2841*(('Dvd Calendar'!$E$2843:$CZ$2843='Field Check'!$C$53)*('Field Check'!$C$53&lt;&gt;"")+('Dvd Calendar'!$E$2843:$CZ$2843='Field Check'!$C$54)*('Field Check'!$C$54&lt;&gt;"")+('Dvd Calendar'!$E$2843:$CZ$2843='Field Check'!$C$55)*('Field Check'!$C$55&lt;&gt;"")+('Dvd Calendar'!$E$2843:$CZ$2843='Field Check'!$C$56)*('Field Check'!$C$56&lt;&gt;"")+('Dvd Calendar'!$E$2843:$CZ$2843='Field Check'!$C$57)*('Field Check'!$C$57&lt;&gt;""))*(COUNTIF('Dvd Calendar'!$E$2845:$CZ$2845,'Dvd Calendar'!$E$2838:$CZ$2838)=0)),"")))</f>
        <v/>
      </c>
      <c r="Q313" s="77">
        <f>IF(Q$259="","",IF($B313="","",IFERROR(SUMIFS('Dvd Calendar'!$E$2846:$CZ$2846,'Dvd Calendar'!$E$2845:$CZ$2845,"&gt;"&amp;Q$258,'Dvd Calendar'!$E$2845:$CZ$2845,"&lt;="&amp;Q$259)+SUMPRODUCT(('Dvd Calendar'!$E$2838:$CZ$2838&gt;Q$258)*('Dvd Calendar'!$E$2838:$CZ$2838&lt;=Q$259)*'Dvd Calendar'!$E$2841:$CZ$2841*(('Dvd Calendar'!$E$2843:$CZ$2843='Field Check'!$C$53)*('Field Check'!$C$53&lt;&gt;"")+('Dvd Calendar'!$E$2843:$CZ$2843='Field Check'!$C$54)*('Field Check'!$C$54&lt;&gt;"")+('Dvd Calendar'!$E$2843:$CZ$2843='Field Check'!$C$55)*('Field Check'!$C$55&lt;&gt;"")+('Dvd Calendar'!$E$2843:$CZ$2843='Field Check'!$C$56)*('Field Check'!$C$56&lt;&gt;"")+('Dvd Calendar'!$E$2843:$CZ$2843='Field Check'!$C$57)*('Field Check'!$C$57&lt;&gt;""))*(COUNTIF('Dvd Calendar'!$E$2845:$CZ$2845,'Dvd Calendar'!$E$2838:$CZ$2838)=0)),"")))</f>
        <v/>
      </c>
      <c r="R313" s="77">
        <f>IF(R$259="","",IF($B313="","",IFERROR(SUMIFS('Dvd Calendar'!$E$2846:$CZ$2846,'Dvd Calendar'!$E$2845:$CZ$2845,"&gt;"&amp;R$258,'Dvd Calendar'!$E$2845:$CZ$2845,"&lt;="&amp;R$259)+SUMPRODUCT(('Dvd Calendar'!$E$2838:$CZ$2838&gt;R$258)*('Dvd Calendar'!$E$2838:$CZ$2838&lt;=R$259)*'Dvd Calendar'!$E$2841:$CZ$2841*(('Dvd Calendar'!$E$2843:$CZ$2843='Field Check'!$C$53)*('Field Check'!$C$53&lt;&gt;"")+('Dvd Calendar'!$E$2843:$CZ$2843='Field Check'!$C$54)*('Field Check'!$C$54&lt;&gt;"")+('Dvd Calendar'!$E$2843:$CZ$2843='Field Check'!$C$55)*('Field Check'!$C$55&lt;&gt;"")+('Dvd Calendar'!$E$2843:$CZ$2843='Field Check'!$C$56)*('Field Check'!$C$56&lt;&gt;"")+('Dvd Calendar'!$E$2843:$CZ$2843='Field Check'!$C$57)*('Field Check'!$C$57&lt;&gt;""))*(COUNTIF('Dvd Calendar'!$E$2845:$CZ$2845,'Dvd Calendar'!$E$2838:$CZ$2838)=0)),"")))</f>
        <v/>
      </c>
    </row>
    <row r="314">
      <c r="B314" s="126">
        <f>IF(MXAU!$C$59="","",MXAU!$C$59)</f>
        <v/>
      </c>
      <c r="C314" s="77">
        <f>IF(C$259="","",IF($B314="","",IFERROR(SUMIFS('Dvd Calendar'!$E$2857:$CZ$2857,'Dvd Calendar'!$E$2856:$CZ$2856,"&gt;"&amp;C$258,'Dvd Calendar'!$E$2856:$CZ$2856,"&lt;="&amp;C$259)+SUMPRODUCT(('Dvd Calendar'!$E$2849:$CZ$2849&gt;C$258)*('Dvd Calendar'!$E$2849:$CZ$2849&lt;=C$259)*'Dvd Calendar'!$E$2852:$CZ$2852*(('Dvd Calendar'!$E$2854:$CZ$2854='Field Check'!$C$53)*('Field Check'!$C$53&lt;&gt;"")+('Dvd Calendar'!$E$2854:$CZ$2854='Field Check'!$C$54)*('Field Check'!$C$54&lt;&gt;"")+('Dvd Calendar'!$E$2854:$CZ$2854='Field Check'!$C$55)*('Field Check'!$C$55&lt;&gt;"")+('Dvd Calendar'!$E$2854:$CZ$2854='Field Check'!$C$56)*('Field Check'!$C$56&lt;&gt;"")+('Dvd Calendar'!$E$2854:$CZ$2854='Field Check'!$C$57)*('Field Check'!$C$57&lt;&gt;""))*(COUNTIF('Dvd Calendar'!$E$2856:$CZ$2856,'Dvd Calendar'!$E$2849:$CZ$2849)=0)),"")))</f>
        <v/>
      </c>
      <c r="D314" s="77">
        <f>IF(D$259="","",IF($B314="","",IFERROR(SUMIFS('Dvd Calendar'!$E$2857:$CZ$2857,'Dvd Calendar'!$E$2856:$CZ$2856,"&gt;"&amp;D$258,'Dvd Calendar'!$E$2856:$CZ$2856,"&lt;="&amp;D$259)+SUMPRODUCT(('Dvd Calendar'!$E$2849:$CZ$2849&gt;D$258)*('Dvd Calendar'!$E$2849:$CZ$2849&lt;=D$259)*'Dvd Calendar'!$E$2852:$CZ$2852*(('Dvd Calendar'!$E$2854:$CZ$2854='Field Check'!$C$53)*('Field Check'!$C$53&lt;&gt;"")+('Dvd Calendar'!$E$2854:$CZ$2854='Field Check'!$C$54)*('Field Check'!$C$54&lt;&gt;"")+('Dvd Calendar'!$E$2854:$CZ$2854='Field Check'!$C$55)*('Field Check'!$C$55&lt;&gt;"")+('Dvd Calendar'!$E$2854:$CZ$2854='Field Check'!$C$56)*('Field Check'!$C$56&lt;&gt;"")+('Dvd Calendar'!$E$2854:$CZ$2854='Field Check'!$C$57)*('Field Check'!$C$57&lt;&gt;""))*(COUNTIF('Dvd Calendar'!$E$2856:$CZ$2856,'Dvd Calendar'!$E$2849:$CZ$2849)=0)),"")))</f>
        <v/>
      </c>
      <c r="E314" s="77">
        <f>IF(E$259="","",IF($B314="","",IFERROR(SUMIFS('Dvd Calendar'!$E$2857:$CZ$2857,'Dvd Calendar'!$E$2856:$CZ$2856,"&gt;"&amp;E$258,'Dvd Calendar'!$E$2856:$CZ$2856,"&lt;="&amp;E$259)+SUMPRODUCT(('Dvd Calendar'!$E$2849:$CZ$2849&gt;E$258)*('Dvd Calendar'!$E$2849:$CZ$2849&lt;=E$259)*'Dvd Calendar'!$E$2852:$CZ$2852*(('Dvd Calendar'!$E$2854:$CZ$2854='Field Check'!$C$53)*('Field Check'!$C$53&lt;&gt;"")+('Dvd Calendar'!$E$2854:$CZ$2854='Field Check'!$C$54)*('Field Check'!$C$54&lt;&gt;"")+('Dvd Calendar'!$E$2854:$CZ$2854='Field Check'!$C$55)*('Field Check'!$C$55&lt;&gt;"")+('Dvd Calendar'!$E$2854:$CZ$2854='Field Check'!$C$56)*('Field Check'!$C$56&lt;&gt;"")+('Dvd Calendar'!$E$2854:$CZ$2854='Field Check'!$C$57)*('Field Check'!$C$57&lt;&gt;""))*(COUNTIF('Dvd Calendar'!$E$2856:$CZ$2856,'Dvd Calendar'!$E$2849:$CZ$2849)=0)),"")))</f>
        <v/>
      </c>
      <c r="F314" s="77">
        <f>IF(F$259="","",IF($B314="","",IFERROR(SUMIFS('Dvd Calendar'!$E$2857:$CZ$2857,'Dvd Calendar'!$E$2856:$CZ$2856,"&gt;"&amp;F$258,'Dvd Calendar'!$E$2856:$CZ$2856,"&lt;="&amp;F$259)+SUMPRODUCT(('Dvd Calendar'!$E$2849:$CZ$2849&gt;F$258)*('Dvd Calendar'!$E$2849:$CZ$2849&lt;=F$259)*'Dvd Calendar'!$E$2852:$CZ$2852*(('Dvd Calendar'!$E$2854:$CZ$2854='Field Check'!$C$53)*('Field Check'!$C$53&lt;&gt;"")+('Dvd Calendar'!$E$2854:$CZ$2854='Field Check'!$C$54)*('Field Check'!$C$54&lt;&gt;"")+('Dvd Calendar'!$E$2854:$CZ$2854='Field Check'!$C$55)*('Field Check'!$C$55&lt;&gt;"")+('Dvd Calendar'!$E$2854:$CZ$2854='Field Check'!$C$56)*('Field Check'!$C$56&lt;&gt;"")+('Dvd Calendar'!$E$2854:$CZ$2854='Field Check'!$C$57)*('Field Check'!$C$57&lt;&gt;""))*(COUNTIF('Dvd Calendar'!$E$2856:$CZ$2856,'Dvd Calendar'!$E$2849:$CZ$2849)=0)),"")))</f>
        <v/>
      </c>
      <c r="G314" s="77">
        <f>IF(G$259="","",IF($B314="","",IFERROR(SUMIFS('Dvd Calendar'!$E$2857:$CZ$2857,'Dvd Calendar'!$E$2856:$CZ$2856,"&gt;"&amp;G$258,'Dvd Calendar'!$E$2856:$CZ$2856,"&lt;="&amp;G$259)+SUMPRODUCT(('Dvd Calendar'!$E$2849:$CZ$2849&gt;G$258)*('Dvd Calendar'!$E$2849:$CZ$2849&lt;=G$259)*'Dvd Calendar'!$E$2852:$CZ$2852*(('Dvd Calendar'!$E$2854:$CZ$2854='Field Check'!$C$53)*('Field Check'!$C$53&lt;&gt;"")+('Dvd Calendar'!$E$2854:$CZ$2854='Field Check'!$C$54)*('Field Check'!$C$54&lt;&gt;"")+('Dvd Calendar'!$E$2854:$CZ$2854='Field Check'!$C$55)*('Field Check'!$C$55&lt;&gt;"")+('Dvd Calendar'!$E$2854:$CZ$2854='Field Check'!$C$56)*('Field Check'!$C$56&lt;&gt;"")+('Dvd Calendar'!$E$2854:$CZ$2854='Field Check'!$C$57)*('Field Check'!$C$57&lt;&gt;""))*(COUNTIF('Dvd Calendar'!$E$2856:$CZ$2856,'Dvd Calendar'!$E$2849:$CZ$2849)=0)),"")))</f>
        <v/>
      </c>
      <c r="H314" s="77">
        <f>IF(H$259="","",IF($B314="","",IFERROR(SUMIFS('Dvd Calendar'!$E$2857:$CZ$2857,'Dvd Calendar'!$E$2856:$CZ$2856,"&gt;"&amp;H$258,'Dvd Calendar'!$E$2856:$CZ$2856,"&lt;="&amp;H$259)+SUMPRODUCT(('Dvd Calendar'!$E$2849:$CZ$2849&gt;H$258)*('Dvd Calendar'!$E$2849:$CZ$2849&lt;=H$259)*'Dvd Calendar'!$E$2852:$CZ$2852*(('Dvd Calendar'!$E$2854:$CZ$2854='Field Check'!$C$53)*('Field Check'!$C$53&lt;&gt;"")+('Dvd Calendar'!$E$2854:$CZ$2854='Field Check'!$C$54)*('Field Check'!$C$54&lt;&gt;"")+('Dvd Calendar'!$E$2854:$CZ$2854='Field Check'!$C$55)*('Field Check'!$C$55&lt;&gt;"")+('Dvd Calendar'!$E$2854:$CZ$2854='Field Check'!$C$56)*('Field Check'!$C$56&lt;&gt;"")+('Dvd Calendar'!$E$2854:$CZ$2854='Field Check'!$C$57)*('Field Check'!$C$57&lt;&gt;""))*(COUNTIF('Dvd Calendar'!$E$2856:$CZ$2856,'Dvd Calendar'!$E$2849:$CZ$2849)=0)),"")))</f>
        <v/>
      </c>
      <c r="I314" s="77">
        <f>IF(I$259="","",IF($B314="","",IFERROR(SUMIFS('Dvd Calendar'!$E$2857:$CZ$2857,'Dvd Calendar'!$E$2856:$CZ$2856,"&gt;"&amp;I$258,'Dvd Calendar'!$E$2856:$CZ$2856,"&lt;="&amp;I$259)+SUMPRODUCT(('Dvd Calendar'!$E$2849:$CZ$2849&gt;I$258)*('Dvd Calendar'!$E$2849:$CZ$2849&lt;=I$259)*'Dvd Calendar'!$E$2852:$CZ$2852*(('Dvd Calendar'!$E$2854:$CZ$2854='Field Check'!$C$53)*('Field Check'!$C$53&lt;&gt;"")+('Dvd Calendar'!$E$2854:$CZ$2854='Field Check'!$C$54)*('Field Check'!$C$54&lt;&gt;"")+('Dvd Calendar'!$E$2854:$CZ$2854='Field Check'!$C$55)*('Field Check'!$C$55&lt;&gt;"")+('Dvd Calendar'!$E$2854:$CZ$2854='Field Check'!$C$56)*('Field Check'!$C$56&lt;&gt;"")+('Dvd Calendar'!$E$2854:$CZ$2854='Field Check'!$C$57)*('Field Check'!$C$57&lt;&gt;""))*(COUNTIF('Dvd Calendar'!$E$2856:$CZ$2856,'Dvd Calendar'!$E$2849:$CZ$2849)=0)),"")))</f>
        <v/>
      </c>
      <c r="J314" s="77">
        <f>IF(J$259="","",IF($B314="","",IFERROR(SUMIFS('Dvd Calendar'!$E$2857:$CZ$2857,'Dvd Calendar'!$E$2856:$CZ$2856,"&gt;"&amp;J$258,'Dvd Calendar'!$E$2856:$CZ$2856,"&lt;="&amp;J$259)+SUMPRODUCT(('Dvd Calendar'!$E$2849:$CZ$2849&gt;J$258)*('Dvd Calendar'!$E$2849:$CZ$2849&lt;=J$259)*'Dvd Calendar'!$E$2852:$CZ$2852*(('Dvd Calendar'!$E$2854:$CZ$2854='Field Check'!$C$53)*('Field Check'!$C$53&lt;&gt;"")+('Dvd Calendar'!$E$2854:$CZ$2854='Field Check'!$C$54)*('Field Check'!$C$54&lt;&gt;"")+('Dvd Calendar'!$E$2854:$CZ$2854='Field Check'!$C$55)*('Field Check'!$C$55&lt;&gt;"")+('Dvd Calendar'!$E$2854:$CZ$2854='Field Check'!$C$56)*('Field Check'!$C$56&lt;&gt;"")+('Dvd Calendar'!$E$2854:$CZ$2854='Field Check'!$C$57)*('Field Check'!$C$57&lt;&gt;""))*(COUNTIF('Dvd Calendar'!$E$2856:$CZ$2856,'Dvd Calendar'!$E$2849:$CZ$2849)=0)),"")))</f>
        <v/>
      </c>
      <c r="K314" s="77">
        <f>IF(K$259="","",IF($B314="","",IFERROR(SUMIFS('Dvd Calendar'!$E$2857:$CZ$2857,'Dvd Calendar'!$E$2856:$CZ$2856,"&gt;"&amp;K$258,'Dvd Calendar'!$E$2856:$CZ$2856,"&lt;="&amp;K$259)+SUMPRODUCT(('Dvd Calendar'!$E$2849:$CZ$2849&gt;K$258)*('Dvd Calendar'!$E$2849:$CZ$2849&lt;=K$259)*'Dvd Calendar'!$E$2852:$CZ$2852*(('Dvd Calendar'!$E$2854:$CZ$2854='Field Check'!$C$53)*('Field Check'!$C$53&lt;&gt;"")+('Dvd Calendar'!$E$2854:$CZ$2854='Field Check'!$C$54)*('Field Check'!$C$54&lt;&gt;"")+('Dvd Calendar'!$E$2854:$CZ$2854='Field Check'!$C$55)*('Field Check'!$C$55&lt;&gt;"")+('Dvd Calendar'!$E$2854:$CZ$2854='Field Check'!$C$56)*('Field Check'!$C$56&lt;&gt;"")+('Dvd Calendar'!$E$2854:$CZ$2854='Field Check'!$C$57)*('Field Check'!$C$57&lt;&gt;""))*(COUNTIF('Dvd Calendar'!$E$2856:$CZ$2856,'Dvd Calendar'!$E$2849:$CZ$2849)=0)),"")))</f>
        <v/>
      </c>
      <c r="L314" s="77">
        <f>IF(L$259="","",IF($B314="","",IFERROR(SUMIFS('Dvd Calendar'!$E$2857:$CZ$2857,'Dvd Calendar'!$E$2856:$CZ$2856,"&gt;"&amp;L$258,'Dvd Calendar'!$E$2856:$CZ$2856,"&lt;="&amp;L$259)+SUMPRODUCT(('Dvd Calendar'!$E$2849:$CZ$2849&gt;L$258)*('Dvd Calendar'!$E$2849:$CZ$2849&lt;=L$259)*'Dvd Calendar'!$E$2852:$CZ$2852*(('Dvd Calendar'!$E$2854:$CZ$2854='Field Check'!$C$53)*('Field Check'!$C$53&lt;&gt;"")+('Dvd Calendar'!$E$2854:$CZ$2854='Field Check'!$C$54)*('Field Check'!$C$54&lt;&gt;"")+('Dvd Calendar'!$E$2854:$CZ$2854='Field Check'!$C$55)*('Field Check'!$C$55&lt;&gt;"")+('Dvd Calendar'!$E$2854:$CZ$2854='Field Check'!$C$56)*('Field Check'!$C$56&lt;&gt;"")+('Dvd Calendar'!$E$2854:$CZ$2854='Field Check'!$C$57)*('Field Check'!$C$57&lt;&gt;""))*(COUNTIF('Dvd Calendar'!$E$2856:$CZ$2856,'Dvd Calendar'!$E$2849:$CZ$2849)=0)),"")))</f>
        <v/>
      </c>
      <c r="M314" s="77">
        <f>IF(M$259="","",IF($B314="","",IFERROR(SUMIFS('Dvd Calendar'!$E$2857:$CZ$2857,'Dvd Calendar'!$E$2856:$CZ$2856,"&gt;"&amp;M$258,'Dvd Calendar'!$E$2856:$CZ$2856,"&lt;="&amp;M$259)+SUMPRODUCT(('Dvd Calendar'!$E$2849:$CZ$2849&gt;M$258)*('Dvd Calendar'!$E$2849:$CZ$2849&lt;=M$259)*'Dvd Calendar'!$E$2852:$CZ$2852*(('Dvd Calendar'!$E$2854:$CZ$2854='Field Check'!$C$53)*('Field Check'!$C$53&lt;&gt;"")+('Dvd Calendar'!$E$2854:$CZ$2854='Field Check'!$C$54)*('Field Check'!$C$54&lt;&gt;"")+('Dvd Calendar'!$E$2854:$CZ$2854='Field Check'!$C$55)*('Field Check'!$C$55&lt;&gt;"")+('Dvd Calendar'!$E$2854:$CZ$2854='Field Check'!$C$56)*('Field Check'!$C$56&lt;&gt;"")+('Dvd Calendar'!$E$2854:$CZ$2854='Field Check'!$C$57)*('Field Check'!$C$57&lt;&gt;""))*(COUNTIF('Dvd Calendar'!$E$2856:$CZ$2856,'Dvd Calendar'!$E$2849:$CZ$2849)=0)),"")))</f>
        <v/>
      </c>
      <c r="N314" s="77">
        <f>IF(N$259="","",IF($B314="","",IFERROR(SUMIFS('Dvd Calendar'!$E$2857:$CZ$2857,'Dvd Calendar'!$E$2856:$CZ$2856,"&gt;"&amp;N$258,'Dvd Calendar'!$E$2856:$CZ$2856,"&lt;="&amp;N$259)+SUMPRODUCT(('Dvd Calendar'!$E$2849:$CZ$2849&gt;N$258)*('Dvd Calendar'!$E$2849:$CZ$2849&lt;=N$259)*'Dvd Calendar'!$E$2852:$CZ$2852*(('Dvd Calendar'!$E$2854:$CZ$2854='Field Check'!$C$53)*('Field Check'!$C$53&lt;&gt;"")+('Dvd Calendar'!$E$2854:$CZ$2854='Field Check'!$C$54)*('Field Check'!$C$54&lt;&gt;"")+('Dvd Calendar'!$E$2854:$CZ$2854='Field Check'!$C$55)*('Field Check'!$C$55&lt;&gt;"")+('Dvd Calendar'!$E$2854:$CZ$2854='Field Check'!$C$56)*('Field Check'!$C$56&lt;&gt;"")+('Dvd Calendar'!$E$2854:$CZ$2854='Field Check'!$C$57)*('Field Check'!$C$57&lt;&gt;""))*(COUNTIF('Dvd Calendar'!$E$2856:$CZ$2856,'Dvd Calendar'!$E$2849:$CZ$2849)=0)),"")))</f>
        <v/>
      </c>
      <c r="O314" s="77">
        <f>IF(O$259="","",IF($B314="","",IFERROR(SUMIFS('Dvd Calendar'!$E$2857:$CZ$2857,'Dvd Calendar'!$E$2856:$CZ$2856,"&gt;"&amp;O$258,'Dvd Calendar'!$E$2856:$CZ$2856,"&lt;="&amp;O$259)+SUMPRODUCT(('Dvd Calendar'!$E$2849:$CZ$2849&gt;O$258)*('Dvd Calendar'!$E$2849:$CZ$2849&lt;=O$259)*'Dvd Calendar'!$E$2852:$CZ$2852*(('Dvd Calendar'!$E$2854:$CZ$2854='Field Check'!$C$53)*('Field Check'!$C$53&lt;&gt;"")+('Dvd Calendar'!$E$2854:$CZ$2854='Field Check'!$C$54)*('Field Check'!$C$54&lt;&gt;"")+('Dvd Calendar'!$E$2854:$CZ$2854='Field Check'!$C$55)*('Field Check'!$C$55&lt;&gt;"")+('Dvd Calendar'!$E$2854:$CZ$2854='Field Check'!$C$56)*('Field Check'!$C$56&lt;&gt;"")+('Dvd Calendar'!$E$2854:$CZ$2854='Field Check'!$C$57)*('Field Check'!$C$57&lt;&gt;""))*(COUNTIF('Dvd Calendar'!$E$2856:$CZ$2856,'Dvd Calendar'!$E$2849:$CZ$2849)=0)),"")))</f>
        <v/>
      </c>
      <c r="P314" s="77">
        <f>IF(P$259="","",IF($B314="","",IFERROR(SUMIFS('Dvd Calendar'!$E$2857:$CZ$2857,'Dvd Calendar'!$E$2856:$CZ$2856,"&gt;"&amp;P$258,'Dvd Calendar'!$E$2856:$CZ$2856,"&lt;="&amp;P$259)+SUMPRODUCT(('Dvd Calendar'!$E$2849:$CZ$2849&gt;P$258)*('Dvd Calendar'!$E$2849:$CZ$2849&lt;=P$259)*'Dvd Calendar'!$E$2852:$CZ$2852*(('Dvd Calendar'!$E$2854:$CZ$2854='Field Check'!$C$53)*('Field Check'!$C$53&lt;&gt;"")+('Dvd Calendar'!$E$2854:$CZ$2854='Field Check'!$C$54)*('Field Check'!$C$54&lt;&gt;"")+('Dvd Calendar'!$E$2854:$CZ$2854='Field Check'!$C$55)*('Field Check'!$C$55&lt;&gt;"")+('Dvd Calendar'!$E$2854:$CZ$2854='Field Check'!$C$56)*('Field Check'!$C$56&lt;&gt;"")+('Dvd Calendar'!$E$2854:$CZ$2854='Field Check'!$C$57)*('Field Check'!$C$57&lt;&gt;""))*(COUNTIF('Dvd Calendar'!$E$2856:$CZ$2856,'Dvd Calendar'!$E$2849:$CZ$2849)=0)),"")))</f>
        <v/>
      </c>
      <c r="Q314" s="77">
        <f>IF(Q$259="","",IF($B314="","",IFERROR(SUMIFS('Dvd Calendar'!$E$2857:$CZ$2857,'Dvd Calendar'!$E$2856:$CZ$2856,"&gt;"&amp;Q$258,'Dvd Calendar'!$E$2856:$CZ$2856,"&lt;="&amp;Q$259)+SUMPRODUCT(('Dvd Calendar'!$E$2849:$CZ$2849&gt;Q$258)*('Dvd Calendar'!$E$2849:$CZ$2849&lt;=Q$259)*'Dvd Calendar'!$E$2852:$CZ$2852*(('Dvd Calendar'!$E$2854:$CZ$2854='Field Check'!$C$53)*('Field Check'!$C$53&lt;&gt;"")+('Dvd Calendar'!$E$2854:$CZ$2854='Field Check'!$C$54)*('Field Check'!$C$54&lt;&gt;"")+('Dvd Calendar'!$E$2854:$CZ$2854='Field Check'!$C$55)*('Field Check'!$C$55&lt;&gt;"")+('Dvd Calendar'!$E$2854:$CZ$2854='Field Check'!$C$56)*('Field Check'!$C$56&lt;&gt;"")+('Dvd Calendar'!$E$2854:$CZ$2854='Field Check'!$C$57)*('Field Check'!$C$57&lt;&gt;""))*(COUNTIF('Dvd Calendar'!$E$2856:$CZ$2856,'Dvd Calendar'!$E$2849:$CZ$2849)=0)),"")))</f>
        <v/>
      </c>
      <c r="R314" s="77">
        <f>IF(R$259="","",IF($B314="","",IFERROR(SUMIFS('Dvd Calendar'!$E$2857:$CZ$2857,'Dvd Calendar'!$E$2856:$CZ$2856,"&gt;"&amp;R$258,'Dvd Calendar'!$E$2856:$CZ$2856,"&lt;="&amp;R$259)+SUMPRODUCT(('Dvd Calendar'!$E$2849:$CZ$2849&gt;R$258)*('Dvd Calendar'!$E$2849:$CZ$2849&lt;=R$259)*'Dvd Calendar'!$E$2852:$CZ$2852*(('Dvd Calendar'!$E$2854:$CZ$2854='Field Check'!$C$53)*('Field Check'!$C$53&lt;&gt;"")+('Dvd Calendar'!$E$2854:$CZ$2854='Field Check'!$C$54)*('Field Check'!$C$54&lt;&gt;"")+('Dvd Calendar'!$E$2854:$CZ$2854='Field Check'!$C$55)*('Field Check'!$C$55&lt;&gt;"")+('Dvd Calendar'!$E$2854:$CZ$2854='Field Check'!$C$56)*('Field Check'!$C$56&lt;&gt;"")+('Dvd Calendar'!$E$2854:$CZ$2854='Field Check'!$C$57)*('Field Check'!$C$57&lt;&gt;""))*(COUNTIF('Dvd Calendar'!$E$2856:$CZ$2856,'Dvd Calendar'!$E$2849:$CZ$2849)=0)),"")))</f>
        <v/>
      </c>
    </row>
    <row r="315">
      <c r="B315" s="126">
        <f>IF(MXAU!$C$60="","",MXAU!$C$60)</f>
        <v/>
      </c>
      <c r="C315" s="77">
        <f>IF(C$259="","",IF($B315="","",IFERROR(SUMIFS('Dvd Calendar'!$E$2868:$CZ$2868,'Dvd Calendar'!$E$2867:$CZ$2867,"&gt;"&amp;C$258,'Dvd Calendar'!$E$2867:$CZ$2867,"&lt;="&amp;C$259)+SUMPRODUCT(('Dvd Calendar'!$E$2860:$CZ$2860&gt;C$258)*('Dvd Calendar'!$E$2860:$CZ$2860&lt;=C$259)*'Dvd Calendar'!$E$2863:$CZ$2863*(('Dvd Calendar'!$E$2865:$CZ$2865='Field Check'!$C$53)*('Field Check'!$C$53&lt;&gt;"")+('Dvd Calendar'!$E$2865:$CZ$2865='Field Check'!$C$54)*('Field Check'!$C$54&lt;&gt;"")+('Dvd Calendar'!$E$2865:$CZ$2865='Field Check'!$C$55)*('Field Check'!$C$55&lt;&gt;"")+('Dvd Calendar'!$E$2865:$CZ$2865='Field Check'!$C$56)*('Field Check'!$C$56&lt;&gt;"")+('Dvd Calendar'!$E$2865:$CZ$2865='Field Check'!$C$57)*('Field Check'!$C$57&lt;&gt;""))*(COUNTIF('Dvd Calendar'!$E$2867:$CZ$2867,'Dvd Calendar'!$E$2860:$CZ$2860)=0)),"")))</f>
        <v/>
      </c>
      <c r="D315" s="77">
        <f>IF(D$259="","",IF($B315="","",IFERROR(SUMIFS('Dvd Calendar'!$E$2868:$CZ$2868,'Dvd Calendar'!$E$2867:$CZ$2867,"&gt;"&amp;D$258,'Dvd Calendar'!$E$2867:$CZ$2867,"&lt;="&amp;D$259)+SUMPRODUCT(('Dvd Calendar'!$E$2860:$CZ$2860&gt;D$258)*('Dvd Calendar'!$E$2860:$CZ$2860&lt;=D$259)*'Dvd Calendar'!$E$2863:$CZ$2863*(('Dvd Calendar'!$E$2865:$CZ$2865='Field Check'!$C$53)*('Field Check'!$C$53&lt;&gt;"")+('Dvd Calendar'!$E$2865:$CZ$2865='Field Check'!$C$54)*('Field Check'!$C$54&lt;&gt;"")+('Dvd Calendar'!$E$2865:$CZ$2865='Field Check'!$C$55)*('Field Check'!$C$55&lt;&gt;"")+('Dvd Calendar'!$E$2865:$CZ$2865='Field Check'!$C$56)*('Field Check'!$C$56&lt;&gt;"")+('Dvd Calendar'!$E$2865:$CZ$2865='Field Check'!$C$57)*('Field Check'!$C$57&lt;&gt;""))*(COUNTIF('Dvd Calendar'!$E$2867:$CZ$2867,'Dvd Calendar'!$E$2860:$CZ$2860)=0)),"")))</f>
        <v/>
      </c>
      <c r="E315" s="77">
        <f>IF(E$259="","",IF($B315="","",IFERROR(SUMIFS('Dvd Calendar'!$E$2868:$CZ$2868,'Dvd Calendar'!$E$2867:$CZ$2867,"&gt;"&amp;E$258,'Dvd Calendar'!$E$2867:$CZ$2867,"&lt;="&amp;E$259)+SUMPRODUCT(('Dvd Calendar'!$E$2860:$CZ$2860&gt;E$258)*('Dvd Calendar'!$E$2860:$CZ$2860&lt;=E$259)*'Dvd Calendar'!$E$2863:$CZ$2863*(('Dvd Calendar'!$E$2865:$CZ$2865='Field Check'!$C$53)*('Field Check'!$C$53&lt;&gt;"")+('Dvd Calendar'!$E$2865:$CZ$2865='Field Check'!$C$54)*('Field Check'!$C$54&lt;&gt;"")+('Dvd Calendar'!$E$2865:$CZ$2865='Field Check'!$C$55)*('Field Check'!$C$55&lt;&gt;"")+('Dvd Calendar'!$E$2865:$CZ$2865='Field Check'!$C$56)*('Field Check'!$C$56&lt;&gt;"")+('Dvd Calendar'!$E$2865:$CZ$2865='Field Check'!$C$57)*('Field Check'!$C$57&lt;&gt;""))*(COUNTIF('Dvd Calendar'!$E$2867:$CZ$2867,'Dvd Calendar'!$E$2860:$CZ$2860)=0)),"")))</f>
        <v/>
      </c>
      <c r="F315" s="77">
        <f>IF(F$259="","",IF($B315="","",IFERROR(SUMIFS('Dvd Calendar'!$E$2868:$CZ$2868,'Dvd Calendar'!$E$2867:$CZ$2867,"&gt;"&amp;F$258,'Dvd Calendar'!$E$2867:$CZ$2867,"&lt;="&amp;F$259)+SUMPRODUCT(('Dvd Calendar'!$E$2860:$CZ$2860&gt;F$258)*('Dvd Calendar'!$E$2860:$CZ$2860&lt;=F$259)*'Dvd Calendar'!$E$2863:$CZ$2863*(('Dvd Calendar'!$E$2865:$CZ$2865='Field Check'!$C$53)*('Field Check'!$C$53&lt;&gt;"")+('Dvd Calendar'!$E$2865:$CZ$2865='Field Check'!$C$54)*('Field Check'!$C$54&lt;&gt;"")+('Dvd Calendar'!$E$2865:$CZ$2865='Field Check'!$C$55)*('Field Check'!$C$55&lt;&gt;"")+('Dvd Calendar'!$E$2865:$CZ$2865='Field Check'!$C$56)*('Field Check'!$C$56&lt;&gt;"")+('Dvd Calendar'!$E$2865:$CZ$2865='Field Check'!$C$57)*('Field Check'!$C$57&lt;&gt;""))*(COUNTIF('Dvd Calendar'!$E$2867:$CZ$2867,'Dvd Calendar'!$E$2860:$CZ$2860)=0)),"")))</f>
        <v/>
      </c>
      <c r="G315" s="77">
        <f>IF(G$259="","",IF($B315="","",IFERROR(SUMIFS('Dvd Calendar'!$E$2868:$CZ$2868,'Dvd Calendar'!$E$2867:$CZ$2867,"&gt;"&amp;G$258,'Dvd Calendar'!$E$2867:$CZ$2867,"&lt;="&amp;G$259)+SUMPRODUCT(('Dvd Calendar'!$E$2860:$CZ$2860&gt;G$258)*('Dvd Calendar'!$E$2860:$CZ$2860&lt;=G$259)*'Dvd Calendar'!$E$2863:$CZ$2863*(('Dvd Calendar'!$E$2865:$CZ$2865='Field Check'!$C$53)*('Field Check'!$C$53&lt;&gt;"")+('Dvd Calendar'!$E$2865:$CZ$2865='Field Check'!$C$54)*('Field Check'!$C$54&lt;&gt;"")+('Dvd Calendar'!$E$2865:$CZ$2865='Field Check'!$C$55)*('Field Check'!$C$55&lt;&gt;"")+('Dvd Calendar'!$E$2865:$CZ$2865='Field Check'!$C$56)*('Field Check'!$C$56&lt;&gt;"")+('Dvd Calendar'!$E$2865:$CZ$2865='Field Check'!$C$57)*('Field Check'!$C$57&lt;&gt;""))*(COUNTIF('Dvd Calendar'!$E$2867:$CZ$2867,'Dvd Calendar'!$E$2860:$CZ$2860)=0)),"")))</f>
        <v/>
      </c>
      <c r="H315" s="77">
        <f>IF(H$259="","",IF($B315="","",IFERROR(SUMIFS('Dvd Calendar'!$E$2868:$CZ$2868,'Dvd Calendar'!$E$2867:$CZ$2867,"&gt;"&amp;H$258,'Dvd Calendar'!$E$2867:$CZ$2867,"&lt;="&amp;H$259)+SUMPRODUCT(('Dvd Calendar'!$E$2860:$CZ$2860&gt;H$258)*('Dvd Calendar'!$E$2860:$CZ$2860&lt;=H$259)*'Dvd Calendar'!$E$2863:$CZ$2863*(('Dvd Calendar'!$E$2865:$CZ$2865='Field Check'!$C$53)*('Field Check'!$C$53&lt;&gt;"")+('Dvd Calendar'!$E$2865:$CZ$2865='Field Check'!$C$54)*('Field Check'!$C$54&lt;&gt;"")+('Dvd Calendar'!$E$2865:$CZ$2865='Field Check'!$C$55)*('Field Check'!$C$55&lt;&gt;"")+('Dvd Calendar'!$E$2865:$CZ$2865='Field Check'!$C$56)*('Field Check'!$C$56&lt;&gt;"")+('Dvd Calendar'!$E$2865:$CZ$2865='Field Check'!$C$57)*('Field Check'!$C$57&lt;&gt;""))*(COUNTIF('Dvd Calendar'!$E$2867:$CZ$2867,'Dvd Calendar'!$E$2860:$CZ$2860)=0)),"")))</f>
        <v/>
      </c>
      <c r="I315" s="77">
        <f>IF(I$259="","",IF($B315="","",IFERROR(SUMIFS('Dvd Calendar'!$E$2868:$CZ$2868,'Dvd Calendar'!$E$2867:$CZ$2867,"&gt;"&amp;I$258,'Dvd Calendar'!$E$2867:$CZ$2867,"&lt;="&amp;I$259)+SUMPRODUCT(('Dvd Calendar'!$E$2860:$CZ$2860&gt;I$258)*('Dvd Calendar'!$E$2860:$CZ$2860&lt;=I$259)*'Dvd Calendar'!$E$2863:$CZ$2863*(('Dvd Calendar'!$E$2865:$CZ$2865='Field Check'!$C$53)*('Field Check'!$C$53&lt;&gt;"")+('Dvd Calendar'!$E$2865:$CZ$2865='Field Check'!$C$54)*('Field Check'!$C$54&lt;&gt;"")+('Dvd Calendar'!$E$2865:$CZ$2865='Field Check'!$C$55)*('Field Check'!$C$55&lt;&gt;"")+('Dvd Calendar'!$E$2865:$CZ$2865='Field Check'!$C$56)*('Field Check'!$C$56&lt;&gt;"")+('Dvd Calendar'!$E$2865:$CZ$2865='Field Check'!$C$57)*('Field Check'!$C$57&lt;&gt;""))*(COUNTIF('Dvd Calendar'!$E$2867:$CZ$2867,'Dvd Calendar'!$E$2860:$CZ$2860)=0)),"")))</f>
        <v/>
      </c>
      <c r="J315" s="77">
        <f>IF(J$259="","",IF($B315="","",IFERROR(SUMIFS('Dvd Calendar'!$E$2868:$CZ$2868,'Dvd Calendar'!$E$2867:$CZ$2867,"&gt;"&amp;J$258,'Dvd Calendar'!$E$2867:$CZ$2867,"&lt;="&amp;J$259)+SUMPRODUCT(('Dvd Calendar'!$E$2860:$CZ$2860&gt;J$258)*('Dvd Calendar'!$E$2860:$CZ$2860&lt;=J$259)*'Dvd Calendar'!$E$2863:$CZ$2863*(('Dvd Calendar'!$E$2865:$CZ$2865='Field Check'!$C$53)*('Field Check'!$C$53&lt;&gt;"")+('Dvd Calendar'!$E$2865:$CZ$2865='Field Check'!$C$54)*('Field Check'!$C$54&lt;&gt;"")+('Dvd Calendar'!$E$2865:$CZ$2865='Field Check'!$C$55)*('Field Check'!$C$55&lt;&gt;"")+('Dvd Calendar'!$E$2865:$CZ$2865='Field Check'!$C$56)*('Field Check'!$C$56&lt;&gt;"")+('Dvd Calendar'!$E$2865:$CZ$2865='Field Check'!$C$57)*('Field Check'!$C$57&lt;&gt;""))*(COUNTIF('Dvd Calendar'!$E$2867:$CZ$2867,'Dvd Calendar'!$E$2860:$CZ$2860)=0)),"")))</f>
        <v/>
      </c>
      <c r="K315" s="77">
        <f>IF(K$259="","",IF($B315="","",IFERROR(SUMIFS('Dvd Calendar'!$E$2868:$CZ$2868,'Dvd Calendar'!$E$2867:$CZ$2867,"&gt;"&amp;K$258,'Dvd Calendar'!$E$2867:$CZ$2867,"&lt;="&amp;K$259)+SUMPRODUCT(('Dvd Calendar'!$E$2860:$CZ$2860&gt;K$258)*('Dvd Calendar'!$E$2860:$CZ$2860&lt;=K$259)*'Dvd Calendar'!$E$2863:$CZ$2863*(('Dvd Calendar'!$E$2865:$CZ$2865='Field Check'!$C$53)*('Field Check'!$C$53&lt;&gt;"")+('Dvd Calendar'!$E$2865:$CZ$2865='Field Check'!$C$54)*('Field Check'!$C$54&lt;&gt;"")+('Dvd Calendar'!$E$2865:$CZ$2865='Field Check'!$C$55)*('Field Check'!$C$55&lt;&gt;"")+('Dvd Calendar'!$E$2865:$CZ$2865='Field Check'!$C$56)*('Field Check'!$C$56&lt;&gt;"")+('Dvd Calendar'!$E$2865:$CZ$2865='Field Check'!$C$57)*('Field Check'!$C$57&lt;&gt;""))*(COUNTIF('Dvd Calendar'!$E$2867:$CZ$2867,'Dvd Calendar'!$E$2860:$CZ$2860)=0)),"")))</f>
        <v/>
      </c>
      <c r="L315" s="77">
        <f>IF(L$259="","",IF($B315="","",IFERROR(SUMIFS('Dvd Calendar'!$E$2868:$CZ$2868,'Dvd Calendar'!$E$2867:$CZ$2867,"&gt;"&amp;L$258,'Dvd Calendar'!$E$2867:$CZ$2867,"&lt;="&amp;L$259)+SUMPRODUCT(('Dvd Calendar'!$E$2860:$CZ$2860&gt;L$258)*('Dvd Calendar'!$E$2860:$CZ$2860&lt;=L$259)*'Dvd Calendar'!$E$2863:$CZ$2863*(('Dvd Calendar'!$E$2865:$CZ$2865='Field Check'!$C$53)*('Field Check'!$C$53&lt;&gt;"")+('Dvd Calendar'!$E$2865:$CZ$2865='Field Check'!$C$54)*('Field Check'!$C$54&lt;&gt;"")+('Dvd Calendar'!$E$2865:$CZ$2865='Field Check'!$C$55)*('Field Check'!$C$55&lt;&gt;"")+('Dvd Calendar'!$E$2865:$CZ$2865='Field Check'!$C$56)*('Field Check'!$C$56&lt;&gt;"")+('Dvd Calendar'!$E$2865:$CZ$2865='Field Check'!$C$57)*('Field Check'!$C$57&lt;&gt;""))*(COUNTIF('Dvd Calendar'!$E$2867:$CZ$2867,'Dvd Calendar'!$E$2860:$CZ$2860)=0)),"")))</f>
        <v/>
      </c>
      <c r="M315" s="77">
        <f>IF(M$259="","",IF($B315="","",IFERROR(SUMIFS('Dvd Calendar'!$E$2868:$CZ$2868,'Dvd Calendar'!$E$2867:$CZ$2867,"&gt;"&amp;M$258,'Dvd Calendar'!$E$2867:$CZ$2867,"&lt;="&amp;M$259)+SUMPRODUCT(('Dvd Calendar'!$E$2860:$CZ$2860&gt;M$258)*('Dvd Calendar'!$E$2860:$CZ$2860&lt;=M$259)*'Dvd Calendar'!$E$2863:$CZ$2863*(('Dvd Calendar'!$E$2865:$CZ$2865='Field Check'!$C$53)*('Field Check'!$C$53&lt;&gt;"")+('Dvd Calendar'!$E$2865:$CZ$2865='Field Check'!$C$54)*('Field Check'!$C$54&lt;&gt;"")+('Dvd Calendar'!$E$2865:$CZ$2865='Field Check'!$C$55)*('Field Check'!$C$55&lt;&gt;"")+('Dvd Calendar'!$E$2865:$CZ$2865='Field Check'!$C$56)*('Field Check'!$C$56&lt;&gt;"")+('Dvd Calendar'!$E$2865:$CZ$2865='Field Check'!$C$57)*('Field Check'!$C$57&lt;&gt;""))*(COUNTIF('Dvd Calendar'!$E$2867:$CZ$2867,'Dvd Calendar'!$E$2860:$CZ$2860)=0)),"")))</f>
        <v/>
      </c>
      <c r="N315" s="77">
        <f>IF(N$259="","",IF($B315="","",IFERROR(SUMIFS('Dvd Calendar'!$E$2868:$CZ$2868,'Dvd Calendar'!$E$2867:$CZ$2867,"&gt;"&amp;N$258,'Dvd Calendar'!$E$2867:$CZ$2867,"&lt;="&amp;N$259)+SUMPRODUCT(('Dvd Calendar'!$E$2860:$CZ$2860&gt;N$258)*('Dvd Calendar'!$E$2860:$CZ$2860&lt;=N$259)*'Dvd Calendar'!$E$2863:$CZ$2863*(('Dvd Calendar'!$E$2865:$CZ$2865='Field Check'!$C$53)*('Field Check'!$C$53&lt;&gt;"")+('Dvd Calendar'!$E$2865:$CZ$2865='Field Check'!$C$54)*('Field Check'!$C$54&lt;&gt;"")+('Dvd Calendar'!$E$2865:$CZ$2865='Field Check'!$C$55)*('Field Check'!$C$55&lt;&gt;"")+('Dvd Calendar'!$E$2865:$CZ$2865='Field Check'!$C$56)*('Field Check'!$C$56&lt;&gt;"")+('Dvd Calendar'!$E$2865:$CZ$2865='Field Check'!$C$57)*('Field Check'!$C$57&lt;&gt;""))*(COUNTIF('Dvd Calendar'!$E$2867:$CZ$2867,'Dvd Calendar'!$E$2860:$CZ$2860)=0)),"")))</f>
        <v/>
      </c>
      <c r="O315" s="77">
        <f>IF(O$259="","",IF($B315="","",IFERROR(SUMIFS('Dvd Calendar'!$E$2868:$CZ$2868,'Dvd Calendar'!$E$2867:$CZ$2867,"&gt;"&amp;O$258,'Dvd Calendar'!$E$2867:$CZ$2867,"&lt;="&amp;O$259)+SUMPRODUCT(('Dvd Calendar'!$E$2860:$CZ$2860&gt;O$258)*('Dvd Calendar'!$E$2860:$CZ$2860&lt;=O$259)*'Dvd Calendar'!$E$2863:$CZ$2863*(('Dvd Calendar'!$E$2865:$CZ$2865='Field Check'!$C$53)*('Field Check'!$C$53&lt;&gt;"")+('Dvd Calendar'!$E$2865:$CZ$2865='Field Check'!$C$54)*('Field Check'!$C$54&lt;&gt;"")+('Dvd Calendar'!$E$2865:$CZ$2865='Field Check'!$C$55)*('Field Check'!$C$55&lt;&gt;"")+('Dvd Calendar'!$E$2865:$CZ$2865='Field Check'!$C$56)*('Field Check'!$C$56&lt;&gt;"")+('Dvd Calendar'!$E$2865:$CZ$2865='Field Check'!$C$57)*('Field Check'!$C$57&lt;&gt;""))*(COUNTIF('Dvd Calendar'!$E$2867:$CZ$2867,'Dvd Calendar'!$E$2860:$CZ$2860)=0)),"")))</f>
        <v/>
      </c>
      <c r="P315" s="77">
        <f>IF(P$259="","",IF($B315="","",IFERROR(SUMIFS('Dvd Calendar'!$E$2868:$CZ$2868,'Dvd Calendar'!$E$2867:$CZ$2867,"&gt;"&amp;P$258,'Dvd Calendar'!$E$2867:$CZ$2867,"&lt;="&amp;P$259)+SUMPRODUCT(('Dvd Calendar'!$E$2860:$CZ$2860&gt;P$258)*('Dvd Calendar'!$E$2860:$CZ$2860&lt;=P$259)*'Dvd Calendar'!$E$2863:$CZ$2863*(('Dvd Calendar'!$E$2865:$CZ$2865='Field Check'!$C$53)*('Field Check'!$C$53&lt;&gt;"")+('Dvd Calendar'!$E$2865:$CZ$2865='Field Check'!$C$54)*('Field Check'!$C$54&lt;&gt;"")+('Dvd Calendar'!$E$2865:$CZ$2865='Field Check'!$C$55)*('Field Check'!$C$55&lt;&gt;"")+('Dvd Calendar'!$E$2865:$CZ$2865='Field Check'!$C$56)*('Field Check'!$C$56&lt;&gt;"")+('Dvd Calendar'!$E$2865:$CZ$2865='Field Check'!$C$57)*('Field Check'!$C$57&lt;&gt;""))*(COUNTIF('Dvd Calendar'!$E$2867:$CZ$2867,'Dvd Calendar'!$E$2860:$CZ$2860)=0)),"")))</f>
        <v/>
      </c>
      <c r="Q315" s="77">
        <f>IF(Q$259="","",IF($B315="","",IFERROR(SUMIFS('Dvd Calendar'!$E$2868:$CZ$2868,'Dvd Calendar'!$E$2867:$CZ$2867,"&gt;"&amp;Q$258,'Dvd Calendar'!$E$2867:$CZ$2867,"&lt;="&amp;Q$259)+SUMPRODUCT(('Dvd Calendar'!$E$2860:$CZ$2860&gt;Q$258)*('Dvd Calendar'!$E$2860:$CZ$2860&lt;=Q$259)*'Dvd Calendar'!$E$2863:$CZ$2863*(('Dvd Calendar'!$E$2865:$CZ$2865='Field Check'!$C$53)*('Field Check'!$C$53&lt;&gt;"")+('Dvd Calendar'!$E$2865:$CZ$2865='Field Check'!$C$54)*('Field Check'!$C$54&lt;&gt;"")+('Dvd Calendar'!$E$2865:$CZ$2865='Field Check'!$C$55)*('Field Check'!$C$55&lt;&gt;"")+('Dvd Calendar'!$E$2865:$CZ$2865='Field Check'!$C$56)*('Field Check'!$C$56&lt;&gt;"")+('Dvd Calendar'!$E$2865:$CZ$2865='Field Check'!$C$57)*('Field Check'!$C$57&lt;&gt;""))*(COUNTIF('Dvd Calendar'!$E$2867:$CZ$2867,'Dvd Calendar'!$E$2860:$CZ$2860)=0)),"")))</f>
        <v/>
      </c>
      <c r="R315" s="77">
        <f>IF(R$259="","",IF($B315="","",IFERROR(SUMIFS('Dvd Calendar'!$E$2868:$CZ$2868,'Dvd Calendar'!$E$2867:$CZ$2867,"&gt;"&amp;R$258,'Dvd Calendar'!$E$2867:$CZ$2867,"&lt;="&amp;R$259)+SUMPRODUCT(('Dvd Calendar'!$E$2860:$CZ$2860&gt;R$258)*('Dvd Calendar'!$E$2860:$CZ$2860&lt;=R$259)*'Dvd Calendar'!$E$2863:$CZ$2863*(('Dvd Calendar'!$E$2865:$CZ$2865='Field Check'!$C$53)*('Field Check'!$C$53&lt;&gt;"")+('Dvd Calendar'!$E$2865:$CZ$2865='Field Check'!$C$54)*('Field Check'!$C$54&lt;&gt;"")+('Dvd Calendar'!$E$2865:$CZ$2865='Field Check'!$C$55)*('Field Check'!$C$55&lt;&gt;"")+('Dvd Calendar'!$E$2865:$CZ$2865='Field Check'!$C$56)*('Field Check'!$C$56&lt;&gt;"")+('Dvd Calendar'!$E$2865:$CZ$2865='Field Check'!$C$57)*('Field Check'!$C$57&lt;&gt;""))*(COUNTIF('Dvd Calendar'!$E$2867:$CZ$2867,'Dvd Calendar'!$E$2860:$CZ$2860)=0)),"")))</f>
        <v/>
      </c>
    </row>
    <row r="316">
      <c r="B316" s="126">
        <f>IF(MXAU!$C$61="","",MXAU!$C$61)</f>
        <v/>
      </c>
      <c r="C316" s="77">
        <f>IF(C$259="","",IF($B316="","",IFERROR(SUMIFS('Dvd Calendar'!$E$2879:$CZ$2879,'Dvd Calendar'!$E$2878:$CZ$2878,"&gt;"&amp;C$258,'Dvd Calendar'!$E$2878:$CZ$2878,"&lt;="&amp;C$259)+SUMPRODUCT(('Dvd Calendar'!$E$2871:$CZ$2871&gt;C$258)*('Dvd Calendar'!$E$2871:$CZ$2871&lt;=C$259)*'Dvd Calendar'!$E$2874:$CZ$2874*(('Dvd Calendar'!$E$2876:$CZ$2876='Field Check'!$C$53)*('Field Check'!$C$53&lt;&gt;"")+('Dvd Calendar'!$E$2876:$CZ$2876='Field Check'!$C$54)*('Field Check'!$C$54&lt;&gt;"")+('Dvd Calendar'!$E$2876:$CZ$2876='Field Check'!$C$55)*('Field Check'!$C$55&lt;&gt;"")+('Dvd Calendar'!$E$2876:$CZ$2876='Field Check'!$C$56)*('Field Check'!$C$56&lt;&gt;"")+('Dvd Calendar'!$E$2876:$CZ$2876='Field Check'!$C$57)*('Field Check'!$C$57&lt;&gt;""))*(COUNTIF('Dvd Calendar'!$E$2878:$CZ$2878,'Dvd Calendar'!$E$2871:$CZ$2871)=0)),"")))</f>
        <v/>
      </c>
      <c r="D316" s="77">
        <f>IF(D$259="","",IF($B316="","",IFERROR(SUMIFS('Dvd Calendar'!$E$2879:$CZ$2879,'Dvd Calendar'!$E$2878:$CZ$2878,"&gt;"&amp;D$258,'Dvd Calendar'!$E$2878:$CZ$2878,"&lt;="&amp;D$259)+SUMPRODUCT(('Dvd Calendar'!$E$2871:$CZ$2871&gt;D$258)*('Dvd Calendar'!$E$2871:$CZ$2871&lt;=D$259)*'Dvd Calendar'!$E$2874:$CZ$2874*(('Dvd Calendar'!$E$2876:$CZ$2876='Field Check'!$C$53)*('Field Check'!$C$53&lt;&gt;"")+('Dvd Calendar'!$E$2876:$CZ$2876='Field Check'!$C$54)*('Field Check'!$C$54&lt;&gt;"")+('Dvd Calendar'!$E$2876:$CZ$2876='Field Check'!$C$55)*('Field Check'!$C$55&lt;&gt;"")+('Dvd Calendar'!$E$2876:$CZ$2876='Field Check'!$C$56)*('Field Check'!$C$56&lt;&gt;"")+('Dvd Calendar'!$E$2876:$CZ$2876='Field Check'!$C$57)*('Field Check'!$C$57&lt;&gt;""))*(COUNTIF('Dvd Calendar'!$E$2878:$CZ$2878,'Dvd Calendar'!$E$2871:$CZ$2871)=0)),"")))</f>
        <v/>
      </c>
      <c r="E316" s="77">
        <f>IF(E$259="","",IF($B316="","",IFERROR(SUMIFS('Dvd Calendar'!$E$2879:$CZ$2879,'Dvd Calendar'!$E$2878:$CZ$2878,"&gt;"&amp;E$258,'Dvd Calendar'!$E$2878:$CZ$2878,"&lt;="&amp;E$259)+SUMPRODUCT(('Dvd Calendar'!$E$2871:$CZ$2871&gt;E$258)*('Dvd Calendar'!$E$2871:$CZ$2871&lt;=E$259)*'Dvd Calendar'!$E$2874:$CZ$2874*(('Dvd Calendar'!$E$2876:$CZ$2876='Field Check'!$C$53)*('Field Check'!$C$53&lt;&gt;"")+('Dvd Calendar'!$E$2876:$CZ$2876='Field Check'!$C$54)*('Field Check'!$C$54&lt;&gt;"")+('Dvd Calendar'!$E$2876:$CZ$2876='Field Check'!$C$55)*('Field Check'!$C$55&lt;&gt;"")+('Dvd Calendar'!$E$2876:$CZ$2876='Field Check'!$C$56)*('Field Check'!$C$56&lt;&gt;"")+('Dvd Calendar'!$E$2876:$CZ$2876='Field Check'!$C$57)*('Field Check'!$C$57&lt;&gt;""))*(COUNTIF('Dvd Calendar'!$E$2878:$CZ$2878,'Dvd Calendar'!$E$2871:$CZ$2871)=0)),"")))</f>
        <v/>
      </c>
      <c r="F316" s="77">
        <f>IF(F$259="","",IF($B316="","",IFERROR(SUMIFS('Dvd Calendar'!$E$2879:$CZ$2879,'Dvd Calendar'!$E$2878:$CZ$2878,"&gt;"&amp;F$258,'Dvd Calendar'!$E$2878:$CZ$2878,"&lt;="&amp;F$259)+SUMPRODUCT(('Dvd Calendar'!$E$2871:$CZ$2871&gt;F$258)*('Dvd Calendar'!$E$2871:$CZ$2871&lt;=F$259)*'Dvd Calendar'!$E$2874:$CZ$2874*(('Dvd Calendar'!$E$2876:$CZ$2876='Field Check'!$C$53)*('Field Check'!$C$53&lt;&gt;"")+('Dvd Calendar'!$E$2876:$CZ$2876='Field Check'!$C$54)*('Field Check'!$C$54&lt;&gt;"")+('Dvd Calendar'!$E$2876:$CZ$2876='Field Check'!$C$55)*('Field Check'!$C$55&lt;&gt;"")+('Dvd Calendar'!$E$2876:$CZ$2876='Field Check'!$C$56)*('Field Check'!$C$56&lt;&gt;"")+('Dvd Calendar'!$E$2876:$CZ$2876='Field Check'!$C$57)*('Field Check'!$C$57&lt;&gt;""))*(COUNTIF('Dvd Calendar'!$E$2878:$CZ$2878,'Dvd Calendar'!$E$2871:$CZ$2871)=0)),"")))</f>
        <v/>
      </c>
      <c r="G316" s="77">
        <f>IF(G$259="","",IF($B316="","",IFERROR(SUMIFS('Dvd Calendar'!$E$2879:$CZ$2879,'Dvd Calendar'!$E$2878:$CZ$2878,"&gt;"&amp;G$258,'Dvd Calendar'!$E$2878:$CZ$2878,"&lt;="&amp;G$259)+SUMPRODUCT(('Dvd Calendar'!$E$2871:$CZ$2871&gt;G$258)*('Dvd Calendar'!$E$2871:$CZ$2871&lt;=G$259)*'Dvd Calendar'!$E$2874:$CZ$2874*(('Dvd Calendar'!$E$2876:$CZ$2876='Field Check'!$C$53)*('Field Check'!$C$53&lt;&gt;"")+('Dvd Calendar'!$E$2876:$CZ$2876='Field Check'!$C$54)*('Field Check'!$C$54&lt;&gt;"")+('Dvd Calendar'!$E$2876:$CZ$2876='Field Check'!$C$55)*('Field Check'!$C$55&lt;&gt;"")+('Dvd Calendar'!$E$2876:$CZ$2876='Field Check'!$C$56)*('Field Check'!$C$56&lt;&gt;"")+('Dvd Calendar'!$E$2876:$CZ$2876='Field Check'!$C$57)*('Field Check'!$C$57&lt;&gt;""))*(COUNTIF('Dvd Calendar'!$E$2878:$CZ$2878,'Dvd Calendar'!$E$2871:$CZ$2871)=0)),"")))</f>
        <v/>
      </c>
      <c r="H316" s="77">
        <f>IF(H$259="","",IF($B316="","",IFERROR(SUMIFS('Dvd Calendar'!$E$2879:$CZ$2879,'Dvd Calendar'!$E$2878:$CZ$2878,"&gt;"&amp;H$258,'Dvd Calendar'!$E$2878:$CZ$2878,"&lt;="&amp;H$259)+SUMPRODUCT(('Dvd Calendar'!$E$2871:$CZ$2871&gt;H$258)*('Dvd Calendar'!$E$2871:$CZ$2871&lt;=H$259)*'Dvd Calendar'!$E$2874:$CZ$2874*(('Dvd Calendar'!$E$2876:$CZ$2876='Field Check'!$C$53)*('Field Check'!$C$53&lt;&gt;"")+('Dvd Calendar'!$E$2876:$CZ$2876='Field Check'!$C$54)*('Field Check'!$C$54&lt;&gt;"")+('Dvd Calendar'!$E$2876:$CZ$2876='Field Check'!$C$55)*('Field Check'!$C$55&lt;&gt;"")+('Dvd Calendar'!$E$2876:$CZ$2876='Field Check'!$C$56)*('Field Check'!$C$56&lt;&gt;"")+('Dvd Calendar'!$E$2876:$CZ$2876='Field Check'!$C$57)*('Field Check'!$C$57&lt;&gt;""))*(COUNTIF('Dvd Calendar'!$E$2878:$CZ$2878,'Dvd Calendar'!$E$2871:$CZ$2871)=0)),"")))</f>
        <v/>
      </c>
      <c r="I316" s="77">
        <f>IF(I$259="","",IF($B316="","",IFERROR(SUMIFS('Dvd Calendar'!$E$2879:$CZ$2879,'Dvd Calendar'!$E$2878:$CZ$2878,"&gt;"&amp;I$258,'Dvd Calendar'!$E$2878:$CZ$2878,"&lt;="&amp;I$259)+SUMPRODUCT(('Dvd Calendar'!$E$2871:$CZ$2871&gt;I$258)*('Dvd Calendar'!$E$2871:$CZ$2871&lt;=I$259)*'Dvd Calendar'!$E$2874:$CZ$2874*(('Dvd Calendar'!$E$2876:$CZ$2876='Field Check'!$C$53)*('Field Check'!$C$53&lt;&gt;"")+('Dvd Calendar'!$E$2876:$CZ$2876='Field Check'!$C$54)*('Field Check'!$C$54&lt;&gt;"")+('Dvd Calendar'!$E$2876:$CZ$2876='Field Check'!$C$55)*('Field Check'!$C$55&lt;&gt;"")+('Dvd Calendar'!$E$2876:$CZ$2876='Field Check'!$C$56)*('Field Check'!$C$56&lt;&gt;"")+('Dvd Calendar'!$E$2876:$CZ$2876='Field Check'!$C$57)*('Field Check'!$C$57&lt;&gt;""))*(COUNTIF('Dvd Calendar'!$E$2878:$CZ$2878,'Dvd Calendar'!$E$2871:$CZ$2871)=0)),"")))</f>
        <v/>
      </c>
      <c r="J316" s="77">
        <f>IF(J$259="","",IF($B316="","",IFERROR(SUMIFS('Dvd Calendar'!$E$2879:$CZ$2879,'Dvd Calendar'!$E$2878:$CZ$2878,"&gt;"&amp;J$258,'Dvd Calendar'!$E$2878:$CZ$2878,"&lt;="&amp;J$259)+SUMPRODUCT(('Dvd Calendar'!$E$2871:$CZ$2871&gt;J$258)*('Dvd Calendar'!$E$2871:$CZ$2871&lt;=J$259)*'Dvd Calendar'!$E$2874:$CZ$2874*(('Dvd Calendar'!$E$2876:$CZ$2876='Field Check'!$C$53)*('Field Check'!$C$53&lt;&gt;"")+('Dvd Calendar'!$E$2876:$CZ$2876='Field Check'!$C$54)*('Field Check'!$C$54&lt;&gt;"")+('Dvd Calendar'!$E$2876:$CZ$2876='Field Check'!$C$55)*('Field Check'!$C$55&lt;&gt;"")+('Dvd Calendar'!$E$2876:$CZ$2876='Field Check'!$C$56)*('Field Check'!$C$56&lt;&gt;"")+('Dvd Calendar'!$E$2876:$CZ$2876='Field Check'!$C$57)*('Field Check'!$C$57&lt;&gt;""))*(COUNTIF('Dvd Calendar'!$E$2878:$CZ$2878,'Dvd Calendar'!$E$2871:$CZ$2871)=0)),"")))</f>
        <v/>
      </c>
      <c r="K316" s="77">
        <f>IF(K$259="","",IF($B316="","",IFERROR(SUMIFS('Dvd Calendar'!$E$2879:$CZ$2879,'Dvd Calendar'!$E$2878:$CZ$2878,"&gt;"&amp;K$258,'Dvd Calendar'!$E$2878:$CZ$2878,"&lt;="&amp;K$259)+SUMPRODUCT(('Dvd Calendar'!$E$2871:$CZ$2871&gt;K$258)*('Dvd Calendar'!$E$2871:$CZ$2871&lt;=K$259)*'Dvd Calendar'!$E$2874:$CZ$2874*(('Dvd Calendar'!$E$2876:$CZ$2876='Field Check'!$C$53)*('Field Check'!$C$53&lt;&gt;"")+('Dvd Calendar'!$E$2876:$CZ$2876='Field Check'!$C$54)*('Field Check'!$C$54&lt;&gt;"")+('Dvd Calendar'!$E$2876:$CZ$2876='Field Check'!$C$55)*('Field Check'!$C$55&lt;&gt;"")+('Dvd Calendar'!$E$2876:$CZ$2876='Field Check'!$C$56)*('Field Check'!$C$56&lt;&gt;"")+('Dvd Calendar'!$E$2876:$CZ$2876='Field Check'!$C$57)*('Field Check'!$C$57&lt;&gt;""))*(COUNTIF('Dvd Calendar'!$E$2878:$CZ$2878,'Dvd Calendar'!$E$2871:$CZ$2871)=0)),"")))</f>
        <v/>
      </c>
      <c r="L316" s="77">
        <f>IF(L$259="","",IF($B316="","",IFERROR(SUMIFS('Dvd Calendar'!$E$2879:$CZ$2879,'Dvd Calendar'!$E$2878:$CZ$2878,"&gt;"&amp;L$258,'Dvd Calendar'!$E$2878:$CZ$2878,"&lt;="&amp;L$259)+SUMPRODUCT(('Dvd Calendar'!$E$2871:$CZ$2871&gt;L$258)*('Dvd Calendar'!$E$2871:$CZ$2871&lt;=L$259)*'Dvd Calendar'!$E$2874:$CZ$2874*(('Dvd Calendar'!$E$2876:$CZ$2876='Field Check'!$C$53)*('Field Check'!$C$53&lt;&gt;"")+('Dvd Calendar'!$E$2876:$CZ$2876='Field Check'!$C$54)*('Field Check'!$C$54&lt;&gt;"")+('Dvd Calendar'!$E$2876:$CZ$2876='Field Check'!$C$55)*('Field Check'!$C$55&lt;&gt;"")+('Dvd Calendar'!$E$2876:$CZ$2876='Field Check'!$C$56)*('Field Check'!$C$56&lt;&gt;"")+('Dvd Calendar'!$E$2876:$CZ$2876='Field Check'!$C$57)*('Field Check'!$C$57&lt;&gt;""))*(COUNTIF('Dvd Calendar'!$E$2878:$CZ$2878,'Dvd Calendar'!$E$2871:$CZ$2871)=0)),"")))</f>
        <v/>
      </c>
      <c r="M316" s="77">
        <f>IF(M$259="","",IF($B316="","",IFERROR(SUMIFS('Dvd Calendar'!$E$2879:$CZ$2879,'Dvd Calendar'!$E$2878:$CZ$2878,"&gt;"&amp;M$258,'Dvd Calendar'!$E$2878:$CZ$2878,"&lt;="&amp;M$259)+SUMPRODUCT(('Dvd Calendar'!$E$2871:$CZ$2871&gt;M$258)*('Dvd Calendar'!$E$2871:$CZ$2871&lt;=M$259)*'Dvd Calendar'!$E$2874:$CZ$2874*(('Dvd Calendar'!$E$2876:$CZ$2876='Field Check'!$C$53)*('Field Check'!$C$53&lt;&gt;"")+('Dvd Calendar'!$E$2876:$CZ$2876='Field Check'!$C$54)*('Field Check'!$C$54&lt;&gt;"")+('Dvd Calendar'!$E$2876:$CZ$2876='Field Check'!$C$55)*('Field Check'!$C$55&lt;&gt;"")+('Dvd Calendar'!$E$2876:$CZ$2876='Field Check'!$C$56)*('Field Check'!$C$56&lt;&gt;"")+('Dvd Calendar'!$E$2876:$CZ$2876='Field Check'!$C$57)*('Field Check'!$C$57&lt;&gt;""))*(COUNTIF('Dvd Calendar'!$E$2878:$CZ$2878,'Dvd Calendar'!$E$2871:$CZ$2871)=0)),"")))</f>
        <v/>
      </c>
      <c r="N316" s="77">
        <f>IF(N$259="","",IF($B316="","",IFERROR(SUMIFS('Dvd Calendar'!$E$2879:$CZ$2879,'Dvd Calendar'!$E$2878:$CZ$2878,"&gt;"&amp;N$258,'Dvd Calendar'!$E$2878:$CZ$2878,"&lt;="&amp;N$259)+SUMPRODUCT(('Dvd Calendar'!$E$2871:$CZ$2871&gt;N$258)*('Dvd Calendar'!$E$2871:$CZ$2871&lt;=N$259)*'Dvd Calendar'!$E$2874:$CZ$2874*(('Dvd Calendar'!$E$2876:$CZ$2876='Field Check'!$C$53)*('Field Check'!$C$53&lt;&gt;"")+('Dvd Calendar'!$E$2876:$CZ$2876='Field Check'!$C$54)*('Field Check'!$C$54&lt;&gt;"")+('Dvd Calendar'!$E$2876:$CZ$2876='Field Check'!$C$55)*('Field Check'!$C$55&lt;&gt;"")+('Dvd Calendar'!$E$2876:$CZ$2876='Field Check'!$C$56)*('Field Check'!$C$56&lt;&gt;"")+('Dvd Calendar'!$E$2876:$CZ$2876='Field Check'!$C$57)*('Field Check'!$C$57&lt;&gt;""))*(COUNTIF('Dvd Calendar'!$E$2878:$CZ$2878,'Dvd Calendar'!$E$2871:$CZ$2871)=0)),"")))</f>
        <v/>
      </c>
      <c r="O316" s="77">
        <f>IF(O$259="","",IF($B316="","",IFERROR(SUMIFS('Dvd Calendar'!$E$2879:$CZ$2879,'Dvd Calendar'!$E$2878:$CZ$2878,"&gt;"&amp;O$258,'Dvd Calendar'!$E$2878:$CZ$2878,"&lt;="&amp;O$259)+SUMPRODUCT(('Dvd Calendar'!$E$2871:$CZ$2871&gt;O$258)*('Dvd Calendar'!$E$2871:$CZ$2871&lt;=O$259)*'Dvd Calendar'!$E$2874:$CZ$2874*(('Dvd Calendar'!$E$2876:$CZ$2876='Field Check'!$C$53)*('Field Check'!$C$53&lt;&gt;"")+('Dvd Calendar'!$E$2876:$CZ$2876='Field Check'!$C$54)*('Field Check'!$C$54&lt;&gt;"")+('Dvd Calendar'!$E$2876:$CZ$2876='Field Check'!$C$55)*('Field Check'!$C$55&lt;&gt;"")+('Dvd Calendar'!$E$2876:$CZ$2876='Field Check'!$C$56)*('Field Check'!$C$56&lt;&gt;"")+('Dvd Calendar'!$E$2876:$CZ$2876='Field Check'!$C$57)*('Field Check'!$C$57&lt;&gt;""))*(COUNTIF('Dvd Calendar'!$E$2878:$CZ$2878,'Dvd Calendar'!$E$2871:$CZ$2871)=0)),"")))</f>
        <v/>
      </c>
      <c r="P316" s="77">
        <f>IF(P$259="","",IF($B316="","",IFERROR(SUMIFS('Dvd Calendar'!$E$2879:$CZ$2879,'Dvd Calendar'!$E$2878:$CZ$2878,"&gt;"&amp;P$258,'Dvd Calendar'!$E$2878:$CZ$2878,"&lt;="&amp;P$259)+SUMPRODUCT(('Dvd Calendar'!$E$2871:$CZ$2871&gt;P$258)*('Dvd Calendar'!$E$2871:$CZ$2871&lt;=P$259)*'Dvd Calendar'!$E$2874:$CZ$2874*(('Dvd Calendar'!$E$2876:$CZ$2876='Field Check'!$C$53)*('Field Check'!$C$53&lt;&gt;"")+('Dvd Calendar'!$E$2876:$CZ$2876='Field Check'!$C$54)*('Field Check'!$C$54&lt;&gt;"")+('Dvd Calendar'!$E$2876:$CZ$2876='Field Check'!$C$55)*('Field Check'!$C$55&lt;&gt;"")+('Dvd Calendar'!$E$2876:$CZ$2876='Field Check'!$C$56)*('Field Check'!$C$56&lt;&gt;"")+('Dvd Calendar'!$E$2876:$CZ$2876='Field Check'!$C$57)*('Field Check'!$C$57&lt;&gt;""))*(COUNTIF('Dvd Calendar'!$E$2878:$CZ$2878,'Dvd Calendar'!$E$2871:$CZ$2871)=0)),"")))</f>
        <v/>
      </c>
      <c r="Q316" s="77">
        <f>IF(Q$259="","",IF($B316="","",IFERROR(SUMIFS('Dvd Calendar'!$E$2879:$CZ$2879,'Dvd Calendar'!$E$2878:$CZ$2878,"&gt;"&amp;Q$258,'Dvd Calendar'!$E$2878:$CZ$2878,"&lt;="&amp;Q$259)+SUMPRODUCT(('Dvd Calendar'!$E$2871:$CZ$2871&gt;Q$258)*('Dvd Calendar'!$E$2871:$CZ$2871&lt;=Q$259)*'Dvd Calendar'!$E$2874:$CZ$2874*(('Dvd Calendar'!$E$2876:$CZ$2876='Field Check'!$C$53)*('Field Check'!$C$53&lt;&gt;"")+('Dvd Calendar'!$E$2876:$CZ$2876='Field Check'!$C$54)*('Field Check'!$C$54&lt;&gt;"")+('Dvd Calendar'!$E$2876:$CZ$2876='Field Check'!$C$55)*('Field Check'!$C$55&lt;&gt;"")+('Dvd Calendar'!$E$2876:$CZ$2876='Field Check'!$C$56)*('Field Check'!$C$56&lt;&gt;"")+('Dvd Calendar'!$E$2876:$CZ$2876='Field Check'!$C$57)*('Field Check'!$C$57&lt;&gt;""))*(COUNTIF('Dvd Calendar'!$E$2878:$CZ$2878,'Dvd Calendar'!$E$2871:$CZ$2871)=0)),"")))</f>
        <v/>
      </c>
      <c r="R316" s="77">
        <f>IF(R$259="","",IF($B316="","",IFERROR(SUMIFS('Dvd Calendar'!$E$2879:$CZ$2879,'Dvd Calendar'!$E$2878:$CZ$2878,"&gt;"&amp;R$258,'Dvd Calendar'!$E$2878:$CZ$2878,"&lt;="&amp;R$259)+SUMPRODUCT(('Dvd Calendar'!$E$2871:$CZ$2871&gt;R$258)*('Dvd Calendar'!$E$2871:$CZ$2871&lt;=R$259)*'Dvd Calendar'!$E$2874:$CZ$2874*(('Dvd Calendar'!$E$2876:$CZ$2876='Field Check'!$C$53)*('Field Check'!$C$53&lt;&gt;"")+('Dvd Calendar'!$E$2876:$CZ$2876='Field Check'!$C$54)*('Field Check'!$C$54&lt;&gt;"")+('Dvd Calendar'!$E$2876:$CZ$2876='Field Check'!$C$55)*('Field Check'!$C$55&lt;&gt;"")+('Dvd Calendar'!$E$2876:$CZ$2876='Field Check'!$C$56)*('Field Check'!$C$56&lt;&gt;"")+('Dvd Calendar'!$E$2876:$CZ$2876='Field Check'!$C$57)*('Field Check'!$C$57&lt;&gt;""))*(COUNTIF('Dvd Calendar'!$E$2878:$CZ$2878,'Dvd Calendar'!$E$2871:$CZ$2871)=0)),"")))</f>
        <v/>
      </c>
    </row>
    <row r="317">
      <c r="B317" s="126">
        <f>IF(MXAU!$C$62="","",MXAU!$C$62)</f>
        <v/>
      </c>
      <c r="C317" s="77">
        <f>IF(C$259="","",IF($B317="","",IFERROR(SUMIFS('Dvd Calendar'!$E$2890:$CZ$2890,'Dvd Calendar'!$E$2889:$CZ$2889,"&gt;"&amp;C$258,'Dvd Calendar'!$E$2889:$CZ$2889,"&lt;="&amp;C$259)+SUMPRODUCT(('Dvd Calendar'!$E$2882:$CZ$2882&gt;C$258)*('Dvd Calendar'!$E$2882:$CZ$2882&lt;=C$259)*'Dvd Calendar'!$E$2885:$CZ$2885*(('Dvd Calendar'!$E$2887:$CZ$2887='Field Check'!$C$53)*('Field Check'!$C$53&lt;&gt;"")+('Dvd Calendar'!$E$2887:$CZ$2887='Field Check'!$C$54)*('Field Check'!$C$54&lt;&gt;"")+('Dvd Calendar'!$E$2887:$CZ$2887='Field Check'!$C$55)*('Field Check'!$C$55&lt;&gt;"")+('Dvd Calendar'!$E$2887:$CZ$2887='Field Check'!$C$56)*('Field Check'!$C$56&lt;&gt;"")+('Dvd Calendar'!$E$2887:$CZ$2887='Field Check'!$C$57)*('Field Check'!$C$57&lt;&gt;""))*(COUNTIF('Dvd Calendar'!$E$2889:$CZ$2889,'Dvd Calendar'!$E$2882:$CZ$2882)=0)),"")))</f>
        <v/>
      </c>
      <c r="D317" s="77">
        <f>IF(D$259="","",IF($B317="","",IFERROR(SUMIFS('Dvd Calendar'!$E$2890:$CZ$2890,'Dvd Calendar'!$E$2889:$CZ$2889,"&gt;"&amp;D$258,'Dvd Calendar'!$E$2889:$CZ$2889,"&lt;="&amp;D$259)+SUMPRODUCT(('Dvd Calendar'!$E$2882:$CZ$2882&gt;D$258)*('Dvd Calendar'!$E$2882:$CZ$2882&lt;=D$259)*'Dvd Calendar'!$E$2885:$CZ$2885*(('Dvd Calendar'!$E$2887:$CZ$2887='Field Check'!$C$53)*('Field Check'!$C$53&lt;&gt;"")+('Dvd Calendar'!$E$2887:$CZ$2887='Field Check'!$C$54)*('Field Check'!$C$54&lt;&gt;"")+('Dvd Calendar'!$E$2887:$CZ$2887='Field Check'!$C$55)*('Field Check'!$C$55&lt;&gt;"")+('Dvd Calendar'!$E$2887:$CZ$2887='Field Check'!$C$56)*('Field Check'!$C$56&lt;&gt;"")+('Dvd Calendar'!$E$2887:$CZ$2887='Field Check'!$C$57)*('Field Check'!$C$57&lt;&gt;""))*(COUNTIF('Dvd Calendar'!$E$2889:$CZ$2889,'Dvd Calendar'!$E$2882:$CZ$2882)=0)),"")))</f>
        <v/>
      </c>
      <c r="E317" s="77">
        <f>IF(E$259="","",IF($B317="","",IFERROR(SUMIFS('Dvd Calendar'!$E$2890:$CZ$2890,'Dvd Calendar'!$E$2889:$CZ$2889,"&gt;"&amp;E$258,'Dvd Calendar'!$E$2889:$CZ$2889,"&lt;="&amp;E$259)+SUMPRODUCT(('Dvd Calendar'!$E$2882:$CZ$2882&gt;E$258)*('Dvd Calendar'!$E$2882:$CZ$2882&lt;=E$259)*'Dvd Calendar'!$E$2885:$CZ$2885*(('Dvd Calendar'!$E$2887:$CZ$2887='Field Check'!$C$53)*('Field Check'!$C$53&lt;&gt;"")+('Dvd Calendar'!$E$2887:$CZ$2887='Field Check'!$C$54)*('Field Check'!$C$54&lt;&gt;"")+('Dvd Calendar'!$E$2887:$CZ$2887='Field Check'!$C$55)*('Field Check'!$C$55&lt;&gt;"")+('Dvd Calendar'!$E$2887:$CZ$2887='Field Check'!$C$56)*('Field Check'!$C$56&lt;&gt;"")+('Dvd Calendar'!$E$2887:$CZ$2887='Field Check'!$C$57)*('Field Check'!$C$57&lt;&gt;""))*(COUNTIF('Dvd Calendar'!$E$2889:$CZ$2889,'Dvd Calendar'!$E$2882:$CZ$2882)=0)),"")))</f>
        <v/>
      </c>
      <c r="F317" s="77">
        <f>IF(F$259="","",IF($B317="","",IFERROR(SUMIFS('Dvd Calendar'!$E$2890:$CZ$2890,'Dvd Calendar'!$E$2889:$CZ$2889,"&gt;"&amp;F$258,'Dvd Calendar'!$E$2889:$CZ$2889,"&lt;="&amp;F$259)+SUMPRODUCT(('Dvd Calendar'!$E$2882:$CZ$2882&gt;F$258)*('Dvd Calendar'!$E$2882:$CZ$2882&lt;=F$259)*'Dvd Calendar'!$E$2885:$CZ$2885*(('Dvd Calendar'!$E$2887:$CZ$2887='Field Check'!$C$53)*('Field Check'!$C$53&lt;&gt;"")+('Dvd Calendar'!$E$2887:$CZ$2887='Field Check'!$C$54)*('Field Check'!$C$54&lt;&gt;"")+('Dvd Calendar'!$E$2887:$CZ$2887='Field Check'!$C$55)*('Field Check'!$C$55&lt;&gt;"")+('Dvd Calendar'!$E$2887:$CZ$2887='Field Check'!$C$56)*('Field Check'!$C$56&lt;&gt;"")+('Dvd Calendar'!$E$2887:$CZ$2887='Field Check'!$C$57)*('Field Check'!$C$57&lt;&gt;""))*(COUNTIF('Dvd Calendar'!$E$2889:$CZ$2889,'Dvd Calendar'!$E$2882:$CZ$2882)=0)),"")))</f>
        <v/>
      </c>
      <c r="G317" s="77">
        <f>IF(G$259="","",IF($B317="","",IFERROR(SUMIFS('Dvd Calendar'!$E$2890:$CZ$2890,'Dvd Calendar'!$E$2889:$CZ$2889,"&gt;"&amp;G$258,'Dvd Calendar'!$E$2889:$CZ$2889,"&lt;="&amp;G$259)+SUMPRODUCT(('Dvd Calendar'!$E$2882:$CZ$2882&gt;G$258)*('Dvd Calendar'!$E$2882:$CZ$2882&lt;=G$259)*'Dvd Calendar'!$E$2885:$CZ$2885*(('Dvd Calendar'!$E$2887:$CZ$2887='Field Check'!$C$53)*('Field Check'!$C$53&lt;&gt;"")+('Dvd Calendar'!$E$2887:$CZ$2887='Field Check'!$C$54)*('Field Check'!$C$54&lt;&gt;"")+('Dvd Calendar'!$E$2887:$CZ$2887='Field Check'!$C$55)*('Field Check'!$C$55&lt;&gt;"")+('Dvd Calendar'!$E$2887:$CZ$2887='Field Check'!$C$56)*('Field Check'!$C$56&lt;&gt;"")+('Dvd Calendar'!$E$2887:$CZ$2887='Field Check'!$C$57)*('Field Check'!$C$57&lt;&gt;""))*(COUNTIF('Dvd Calendar'!$E$2889:$CZ$2889,'Dvd Calendar'!$E$2882:$CZ$2882)=0)),"")))</f>
        <v/>
      </c>
      <c r="H317" s="77">
        <f>IF(H$259="","",IF($B317="","",IFERROR(SUMIFS('Dvd Calendar'!$E$2890:$CZ$2890,'Dvd Calendar'!$E$2889:$CZ$2889,"&gt;"&amp;H$258,'Dvd Calendar'!$E$2889:$CZ$2889,"&lt;="&amp;H$259)+SUMPRODUCT(('Dvd Calendar'!$E$2882:$CZ$2882&gt;H$258)*('Dvd Calendar'!$E$2882:$CZ$2882&lt;=H$259)*'Dvd Calendar'!$E$2885:$CZ$2885*(('Dvd Calendar'!$E$2887:$CZ$2887='Field Check'!$C$53)*('Field Check'!$C$53&lt;&gt;"")+('Dvd Calendar'!$E$2887:$CZ$2887='Field Check'!$C$54)*('Field Check'!$C$54&lt;&gt;"")+('Dvd Calendar'!$E$2887:$CZ$2887='Field Check'!$C$55)*('Field Check'!$C$55&lt;&gt;"")+('Dvd Calendar'!$E$2887:$CZ$2887='Field Check'!$C$56)*('Field Check'!$C$56&lt;&gt;"")+('Dvd Calendar'!$E$2887:$CZ$2887='Field Check'!$C$57)*('Field Check'!$C$57&lt;&gt;""))*(COUNTIF('Dvd Calendar'!$E$2889:$CZ$2889,'Dvd Calendar'!$E$2882:$CZ$2882)=0)),"")))</f>
        <v/>
      </c>
      <c r="I317" s="77">
        <f>IF(I$259="","",IF($B317="","",IFERROR(SUMIFS('Dvd Calendar'!$E$2890:$CZ$2890,'Dvd Calendar'!$E$2889:$CZ$2889,"&gt;"&amp;I$258,'Dvd Calendar'!$E$2889:$CZ$2889,"&lt;="&amp;I$259)+SUMPRODUCT(('Dvd Calendar'!$E$2882:$CZ$2882&gt;I$258)*('Dvd Calendar'!$E$2882:$CZ$2882&lt;=I$259)*'Dvd Calendar'!$E$2885:$CZ$2885*(('Dvd Calendar'!$E$2887:$CZ$2887='Field Check'!$C$53)*('Field Check'!$C$53&lt;&gt;"")+('Dvd Calendar'!$E$2887:$CZ$2887='Field Check'!$C$54)*('Field Check'!$C$54&lt;&gt;"")+('Dvd Calendar'!$E$2887:$CZ$2887='Field Check'!$C$55)*('Field Check'!$C$55&lt;&gt;"")+('Dvd Calendar'!$E$2887:$CZ$2887='Field Check'!$C$56)*('Field Check'!$C$56&lt;&gt;"")+('Dvd Calendar'!$E$2887:$CZ$2887='Field Check'!$C$57)*('Field Check'!$C$57&lt;&gt;""))*(COUNTIF('Dvd Calendar'!$E$2889:$CZ$2889,'Dvd Calendar'!$E$2882:$CZ$2882)=0)),"")))</f>
        <v/>
      </c>
      <c r="J317" s="77">
        <f>IF(J$259="","",IF($B317="","",IFERROR(SUMIFS('Dvd Calendar'!$E$2890:$CZ$2890,'Dvd Calendar'!$E$2889:$CZ$2889,"&gt;"&amp;J$258,'Dvd Calendar'!$E$2889:$CZ$2889,"&lt;="&amp;J$259)+SUMPRODUCT(('Dvd Calendar'!$E$2882:$CZ$2882&gt;J$258)*('Dvd Calendar'!$E$2882:$CZ$2882&lt;=J$259)*'Dvd Calendar'!$E$2885:$CZ$2885*(('Dvd Calendar'!$E$2887:$CZ$2887='Field Check'!$C$53)*('Field Check'!$C$53&lt;&gt;"")+('Dvd Calendar'!$E$2887:$CZ$2887='Field Check'!$C$54)*('Field Check'!$C$54&lt;&gt;"")+('Dvd Calendar'!$E$2887:$CZ$2887='Field Check'!$C$55)*('Field Check'!$C$55&lt;&gt;"")+('Dvd Calendar'!$E$2887:$CZ$2887='Field Check'!$C$56)*('Field Check'!$C$56&lt;&gt;"")+('Dvd Calendar'!$E$2887:$CZ$2887='Field Check'!$C$57)*('Field Check'!$C$57&lt;&gt;""))*(COUNTIF('Dvd Calendar'!$E$2889:$CZ$2889,'Dvd Calendar'!$E$2882:$CZ$2882)=0)),"")))</f>
        <v/>
      </c>
      <c r="K317" s="77">
        <f>IF(K$259="","",IF($B317="","",IFERROR(SUMIFS('Dvd Calendar'!$E$2890:$CZ$2890,'Dvd Calendar'!$E$2889:$CZ$2889,"&gt;"&amp;K$258,'Dvd Calendar'!$E$2889:$CZ$2889,"&lt;="&amp;K$259)+SUMPRODUCT(('Dvd Calendar'!$E$2882:$CZ$2882&gt;K$258)*('Dvd Calendar'!$E$2882:$CZ$2882&lt;=K$259)*'Dvd Calendar'!$E$2885:$CZ$2885*(('Dvd Calendar'!$E$2887:$CZ$2887='Field Check'!$C$53)*('Field Check'!$C$53&lt;&gt;"")+('Dvd Calendar'!$E$2887:$CZ$2887='Field Check'!$C$54)*('Field Check'!$C$54&lt;&gt;"")+('Dvd Calendar'!$E$2887:$CZ$2887='Field Check'!$C$55)*('Field Check'!$C$55&lt;&gt;"")+('Dvd Calendar'!$E$2887:$CZ$2887='Field Check'!$C$56)*('Field Check'!$C$56&lt;&gt;"")+('Dvd Calendar'!$E$2887:$CZ$2887='Field Check'!$C$57)*('Field Check'!$C$57&lt;&gt;""))*(COUNTIF('Dvd Calendar'!$E$2889:$CZ$2889,'Dvd Calendar'!$E$2882:$CZ$2882)=0)),"")))</f>
        <v/>
      </c>
      <c r="L317" s="77">
        <f>IF(L$259="","",IF($B317="","",IFERROR(SUMIFS('Dvd Calendar'!$E$2890:$CZ$2890,'Dvd Calendar'!$E$2889:$CZ$2889,"&gt;"&amp;L$258,'Dvd Calendar'!$E$2889:$CZ$2889,"&lt;="&amp;L$259)+SUMPRODUCT(('Dvd Calendar'!$E$2882:$CZ$2882&gt;L$258)*('Dvd Calendar'!$E$2882:$CZ$2882&lt;=L$259)*'Dvd Calendar'!$E$2885:$CZ$2885*(('Dvd Calendar'!$E$2887:$CZ$2887='Field Check'!$C$53)*('Field Check'!$C$53&lt;&gt;"")+('Dvd Calendar'!$E$2887:$CZ$2887='Field Check'!$C$54)*('Field Check'!$C$54&lt;&gt;"")+('Dvd Calendar'!$E$2887:$CZ$2887='Field Check'!$C$55)*('Field Check'!$C$55&lt;&gt;"")+('Dvd Calendar'!$E$2887:$CZ$2887='Field Check'!$C$56)*('Field Check'!$C$56&lt;&gt;"")+('Dvd Calendar'!$E$2887:$CZ$2887='Field Check'!$C$57)*('Field Check'!$C$57&lt;&gt;""))*(COUNTIF('Dvd Calendar'!$E$2889:$CZ$2889,'Dvd Calendar'!$E$2882:$CZ$2882)=0)),"")))</f>
        <v/>
      </c>
      <c r="M317" s="77">
        <f>IF(M$259="","",IF($B317="","",IFERROR(SUMIFS('Dvd Calendar'!$E$2890:$CZ$2890,'Dvd Calendar'!$E$2889:$CZ$2889,"&gt;"&amp;M$258,'Dvd Calendar'!$E$2889:$CZ$2889,"&lt;="&amp;M$259)+SUMPRODUCT(('Dvd Calendar'!$E$2882:$CZ$2882&gt;M$258)*('Dvd Calendar'!$E$2882:$CZ$2882&lt;=M$259)*'Dvd Calendar'!$E$2885:$CZ$2885*(('Dvd Calendar'!$E$2887:$CZ$2887='Field Check'!$C$53)*('Field Check'!$C$53&lt;&gt;"")+('Dvd Calendar'!$E$2887:$CZ$2887='Field Check'!$C$54)*('Field Check'!$C$54&lt;&gt;"")+('Dvd Calendar'!$E$2887:$CZ$2887='Field Check'!$C$55)*('Field Check'!$C$55&lt;&gt;"")+('Dvd Calendar'!$E$2887:$CZ$2887='Field Check'!$C$56)*('Field Check'!$C$56&lt;&gt;"")+('Dvd Calendar'!$E$2887:$CZ$2887='Field Check'!$C$57)*('Field Check'!$C$57&lt;&gt;""))*(COUNTIF('Dvd Calendar'!$E$2889:$CZ$2889,'Dvd Calendar'!$E$2882:$CZ$2882)=0)),"")))</f>
        <v/>
      </c>
      <c r="N317" s="77">
        <f>IF(N$259="","",IF($B317="","",IFERROR(SUMIFS('Dvd Calendar'!$E$2890:$CZ$2890,'Dvd Calendar'!$E$2889:$CZ$2889,"&gt;"&amp;N$258,'Dvd Calendar'!$E$2889:$CZ$2889,"&lt;="&amp;N$259)+SUMPRODUCT(('Dvd Calendar'!$E$2882:$CZ$2882&gt;N$258)*('Dvd Calendar'!$E$2882:$CZ$2882&lt;=N$259)*'Dvd Calendar'!$E$2885:$CZ$2885*(('Dvd Calendar'!$E$2887:$CZ$2887='Field Check'!$C$53)*('Field Check'!$C$53&lt;&gt;"")+('Dvd Calendar'!$E$2887:$CZ$2887='Field Check'!$C$54)*('Field Check'!$C$54&lt;&gt;"")+('Dvd Calendar'!$E$2887:$CZ$2887='Field Check'!$C$55)*('Field Check'!$C$55&lt;&gt;"")+('Dvd Calendar'!$E$2887:$CZ$2887='Field Check'!$C$56)*('Field Check'!$C$56&lt;&gt;"")+('Dvd Calendar'!$E$2887:$CZ$2887='Field Check'!$C$57)*('Field Check'!$C$57&lt;&gt;""))*(COUNTIF('Dvd Calendar'!$E$2889:$CZ$2889,'Dvd Calendar'!$E$2882:$CZ$2882)=0)),"")))</f>
        <v/>
      </c>
      <c r="O317" s="77">
        <f>IF(O$259="","",IF($B317="","",IFERROR(SUMIFS('Dvd Calendar'!$E$2890:$CZ$2890,'Dvd Calendar'!$E$2889:$CZ$2889,"&gt;"&amp;O$258,'Dvd Calendar'!$E$2889:$CZ$2889,"&lt;="&amp;O$259)+SUMPRODUCT(('Dvd Calendar'!$E$2882:$CZ$2882&gt;O$258)*('Dvd Calendar'!$E$2882:$CZ$2882&lt;=O$259)*'Dvd Calendar'!$E$2885:$CZ$2885*(('Dvd Calendar'!$E$2887:$CZ$2887='Field Check'!$C$53)*('Field Check'!$C$53&lt;&gt;"")+('Dvd Calendar'!$E$2887:$CZ$2887='Field Check'!$C$54)*('Field Check'!$C$54&lt;&gt;"")+('Dvd Calendar'!$E$2887:$CZ$2887='Field Check'!$C$55)*('Field Check'!$C$55&lt;&gt;"")+('Dvd Calendar'!$E$2887:$CZ$2887='Field Check'!$C$56)*('Field Check'!$C$56&lt;&gt;"")+('Dvd Calendar'!$E$2887:$CZ$2887='Field Check'!$C$57)*('Field Check'!$C$57&lt;&gt;""))*(COUNTIF('Dvd Calendar'!$E$2889:$CZ$2889,'Dvd Calendar'!$E$2882:$CZ$2882)=0)),"")))</f>
        <v/>
      </c>
      <c r="P317" s="77">
        <f>IF(P$259="","",IF($B317="","",IFERROR(SUMIFS('Dvd Calendar'!$E$2890:$CZ$2890,'Dvd Calendar'!$E$2889:$CZ$2889,"&gt;"&amp;P$258,'Dvd Calendar'!$E$2889:$CZ$2889,"&lt;="&amp;P$259)+SUMPRODUCT(('Dvd Calendar'!$E$2882:$CZ$2882&gt;P$258)*('Dvd Calendar'!$E$2882:$CZ$2882&lt;=P$259)*'Dvd Calendar'!$E$2885:$CZ$2885*(('Dvd Calendar'!$E$2887:$CZ$2887='Field Check'!$C$53)*('Field Check'!$C$53&lt;&gt;"")+('Dvd Calendar'!$E$2887:$CZ$2887='Field Check'!$C$54)*('Field Check'!$C$54&lt;&gt;"")+('Dvd Calendar'!$E$2887:$CZ$2887='Field Check'!$C$55)*('Field Check'!$C$55&lt;&gt;"")+('Dvd Calendar'!$E$2887:$CZ$2887='Field Check'!$C$56)*('Field Check'!$C$56&lt;&gt;"")+('Dvd Calendar'!$E$2887:$CZ$2887='Field Check'!$C$57)*('Field Check'!$C$57&lt;&gt;""))*(COUNTIF('Dvd Calendar'!$E$2889:$CZ$2889,'Dvd Calendar'!$E$2882:$CZ$2882)=0)),"")))</f>
        <v/>
      </c>
      <c r="Q317" s="77">
        <f>IF(Q$259="","",IF($B317="","",IFERROR(SUMIFS('Dvd Calendar'!$E$2890:$CZ$2890,'Dvd Calendar'!$E$2889:$CZ$2889,"&gt;"&amp;Q$258,'Dvd Calendar'!$E$2889:$CZ$2889,"&lt;="&amp;Q$259)+SUMPRODUCT(('Dvd Calendar'!$E$2882:$CZ$2882&gt;Q$258)*('Dvd Calendar'!$E$2882:$CZ$2882&lt;=Q$259)*'Dvd Calendar'!$E$2885:$CZ$2885*(('Dvd Calendar'!$E$2887:$CZ$2887='Field Check'!$C$53)*('Field Check'!$C$53&lt;&gt;"")+('Dvd Calendar'!$E$2887:$CZ$2887='Field Check'!$C$54)*('Field Check'!$C$54&lt;&gt;"")+('Dvd Calendar'!$E$2887:$CZ$2887='Field Check'!$C$55)*('Field Check'!$C$55&lt;&gt;"")+('Dvd Calendar'!$E$2887:$CZ$2887='Field Check'!$C$56)*('Field Check'!$C$56&lt;&gt;"")+('Dvd Calendar'!$E$2887:$CZ$2887='Field Check'!$C$57)*('Field Check'!$C$57&lt;&gt;""))*(COUNTIF('Dvd Calendar'!$E$2889:$CZ$2889,'Dvd Calendar'!$E$2882:$CZ$2882)=0)),"")))</f>
        <v/>
      </c>
      <c r="R317" s="77">
        <f>IF(R$259="","",IF($B317="","",IFERROR(SUMIFS('Dvd Calendar'!$E$2890:$CZ$2890,'Dvd Calendar'!$E$2889:$CZ$2889,"&gt;"&amp;R$258,'Dvd Calendar'!$E$2889:$CZ$2889,"&lt;="&amp;R$259)+SUMPRODUCT(('Dvd Calendar'!$E$2882:$CZ$2882&gt;R$258)*('Dvd Calendar'!$E$2882:$CZ$2882&lt;=R$259)*'Dvd Calendar'!$E$2885:$CZ$2885*(('Dvd Calendar'!$E$2887:$CZ$2887='Field Check'!$C$53)*('Field Check'!$C$53&lt;&gt;"")+('Dvd Calendar'!$E$2887:$CZ$2887='Field Check'!$C$54)*('Field Check'!$C$54&lt;&gt;"")+('Dvd Calendar'!$E$2887:$CZ$2887='Field Check'!$C$55)*('Field Check'!$C$55&lt;&gt;"")+('Dvd Calendar'!$E$2887:$CZ$2887='Field Check'!$C$56)*('Field Check'!$C$56&lt;&gt;"")+('Dvd Calendar'!$E$2887:$CZ$2887='Field Check'!$C$57)*('Field Check'!$C$57&lt;&gt;""))*(COUNTIF('Dvd Calendar'!$E$2889:$CZ$2889,'Dvd Calendar'!$E$2882:$CZ$2882)=0)),"")))</f>
        <v/>
      </c>
    </row>
    <row r="318">
      <c r="B318" s="126">
        <f>IF(MXAU!$C$63="","",MXAU!$C$63)</f>
        <v/>
      </c>
      <c r="C318" s="77">
        <f>IF(C$259="","",IF($B318="","",IFERROR(SUMIFS('Dvd Calendar'!$E$2901:$CZ$2901,'Dvd Calendar'!$E$2900:$CZ$2900,"&gt;"&amp;C$258,'Dvd Calendar'!$E$2900:$CZ$2900,"&lt;="&amp;C$259)+SUMPRODUCT(('Dvd Calendar'!$E$2893:$CZ$2893&gt;C$258)*('Dvd Calendar'!$E$2893:$CZ$2893&lt;=C$259)*'Dvd Calendar'!$E$2896:$CZ$2896*(('Dvd Calendar'!$E$2898:$CZ$2898='Field Check'!$C$53)*('Field Check'!$C$53&lt;&gt;"")+('Dvd Calendar'!$E$2898:$CZ$2898='Field Check'!$C$54)*('Field Check'!$C$54&lt;&gt;"")+('Dvd Calendar'!$E$2898:$CZ$2898='Field Check'!$C$55)*('Field Check'!$C$55&lt;&gt;"")+('Dvd Calendar'!$E$2898:$CZ$2898='Field Check'!$C$56)*('Field Check'!$C$56&lt;&gt;"")+('Dvd Calendar'!$E$2898:$CZ$2898='Field Check'!$C$57)*('Field Check'!$C$57&lt;&gt;""))*(COUNTIF('Dvd Calendar'!$E$2900:$CZ$2900,'Dvd Calendar'!$E$2893:$CZ$2893)=0)),"")))</f>
        <v/>
      </c>
      <c r="D318" s="77">
        <f>IF(D$259="","",IF($B318="","",IFERROR(SUMIFS('Dvd Calendar'!$E$2901:$CZ$2901,'Dvd Calendar'!$E$2900:$CZ$2900,"&gt;"&amp;D$258,'Dvd Calendar'!$E$2900:$CZ$2900,"&lt;="&amp;D$259)+SUMPRODUCT(('Dvd Calendar'!$E$2893:$CZ$2893&gt;D$258)*('Dvd Calendar'!$E$2893:$CZ$2893&lt;=D$259)*'Dvd Calendar'!$E$2896:$CZ$2896*(('Dvd Calendar'!$E$2898:$CZ$2898='Field Check'!$C$53)*('Field Check'!$C$53&lt;&gt;"")+('Dvd Calendar'!$E$2898:$CZ$2898='Field Check'!$C$54)*('Field Check'!$C$54&lt;&gt;"")+('Dvd Calendar'!$E$2898:$CZ$2898='Field Check'!$C$55)*('Field Check'!$C$55&lt;&gt;"")+('Dvd Calendar'!$E$2898:$CZ$2898='Field Check'!$C$56)*('Field Check'!$C$56&lt;&gt;"")+('Dvd Calendar'!$E$2898:$CZ$2898='Field Check'!$C$57)*('Field Check'!$C$57&lt;&gt;""))*(COUNTIF('Dvd Calendar'!$E$2900:$CZ$2900,'Dvd Calendar'!$E$2893:$CZ$2893)=0)),"")))</f>
        <v/>
      </c>
      <c r="E318" s="77">
        <f>IF(E$259="","",IF($B318="","",IFERROR(SUMIFS('Dvd Calendar'!$E$2901:$CZ$2901,'Dvd Calendar'!$E$2900:$CZ$2900,"&gt;"&amp;E$258,'Dvd Calendar'!$E$2900:$CZ$2900,"&lt;="&amp;E$259)+SUMPRODUCT(('Dvd Calendar'!$E$2893:$CZ$2893&gt;E$258)*('Dvd Calendar'!$E$2893:$CZ$2893&lt;=E$259)*'Dvd Calendar'!$E$2896:$CZ$2896*(('Dvd Calendar'!$E$2898:$CZ$2898='Field Check'!$C$53)*('Field Check'!$C$53&lt;&gt;"")+('Dvd Calendar'!$E$2898:$CZ$2898='Field Check'!$C$54)*('Field Check'!$C$54&lt;&gt;"")+('Dvd Calendar'!$E$2898:$CZ$2898='Field Check'!$C$55)*('Field Check'!$C$55&lt;&gt;"")+('Dvd Calendar'!$E$2898:$CZ$2898='Field Check'!$C$56)*('Field Check'!$C$56&lt;&gt;"")+('Dvd Calendar'!$E$2898:$CZ$2898='Field Check'!$C$57)*('Field Check'!$C$57&lt;&gt;""))*(COUNTIF('Dvd Calendar'!$E$2900:$CZ$2900,'Dvd Calendar'!$E$2893:$CZ$2893)=0)),"")))</f>
        <v/>
      </c>
      <c r="F318" s="77">
        <f>IF(F$259="","",IF($B318="","",IFERROR(SUMIFS('Dvd Calendar'!$E$2901:$CZ$2901,'Dvd Calendar'!$E$2900:$CZ$2900,"&gt;"&amp;F$258,'Dvd Calendar'!$E$2900:$CZ$2900,"&lt;="&amp;F$259)+SUMPRODUCT(('Dvd Calendar'!$E$2893:$CZ$2893&gt;F$258)*('Dvd Calendar'!$E$2893:$CZ$2893&lt;=F$259)*'Dvd Calendar'!$E$2896:$CZ$2896*(('Dvd Calendar'!$E$2898:$CZ$2898='Field Check'!$C$53)*('Field Check'!$C$53&lt;&gt;"")+('Dvd Calendar'!$E$2898:$CZ$2898='Field Check'!$C$54)*('Field Check'!$C$54&lt;&gt;"")+('Dvd Calendar'!$E$2898:$CZ$2898='Field Check'!$C$55)*('Field Check'!$C$55&lt;&gt;"")+('Dvd Calendar'!$E$2898:$CZ$2898='Field Check'!$C$56)*('Field Check'!$C$56&lt;&gt;"")+('Dvd Calendar'!$E$2898:$CZ$2898='Field Check'!$C$57)*('Field Check'!$C$57&lt;&gt;""))*(COUNTIF('Dvd Calendar'!$E$2900:$CZ$2900,'Dvd Calendar'!$E$2893:$CZ$2893)=0)),"")))</f>
        <v/>
      </c>
      <c r="G318" s="77">
        <f>IF(G$259="","",IF($B318="","",IFERROR(SUMIFS('Dvd Calendar'!$E$2901:$CZ$2901,'Dvd Calendar'!$E$2900:$CZ$2900,"&gt;"&amp;G$258,'Dvd Calendar'!$E$2900:$CZ$2900,"&lt;="&amp;G$259)+SUMPRODUCT(('Dvd Calendar'!$E$2893:$CZ$2893&gt;G$258)*('Dvd Calendar'!$E$2893:$CZ$2893&lt;=G$259)*'Dvd Calendar'!$E$2896:$CZ$2896*(('Dvd Calendar'!$E$2898:$CZ$2898='Field Check'!$C$53)*('Field Check'!$C$53&lt;&gt;"")+('Dvd Calendar'!$E$2898:$CZ$2898='Field Check'!$C$54)*('Field Check'!$C$54&lt;&gt;"")+('Dvd Calendar'!$E$2898:$CZ$2898='Field Check'!$C$55)*('Field Check'!$C$55&lt;&gt;"")+('Dvd Calendar'!$E$2898:$CZ$2898='Field Check'!$C$56)*('Field Check'!$C$56&lt;&gt;"")+('Dvd Calendar'!$E$2898:$CZ$2898='Field Check'!$C$57)*('Field Check'!$C$57&lt;&gt;""))*(COUNTIF('Dvd Calendar'!$E$2900:$CZ$2900,'Dvd Calendar'!$E$2893:$CZ$2893)=0)),"")))</f>
        <v/>
      </c>
      <c r="H318" s="77">
        <f>IF(H$259="","",IF($B318="","",IFERROR(SUMIFS('Dvd Calendar'!$E$2901:$CZ$2901,'Dvd Calendar'!$E$2900:$CZ$2900,"&gt;"&amp;H$258,'Dvd Calendar'!$E$2900:$CZ$2900,"&lt;="&amp;H$259)+SUMPRODUCT(('Dvd Calendar'!$E$2893:$CZ$2893&gt;H$258)*('Dvd Calendar'!$E$2893:$CZ$2893&lt;=H$259)*'Dvd Calendar'!$E$2896:$CZ$2896*(('Dvd Calendar'!$E$2898:$CZ$2898='Field Check'!$C$53)*('Field Check'!$C$53&lt;&gt;"")+('Dvd Calendar'!$E$2898:$CZ$2898='Field Check'!$C$54)*('Field Check'!$C$54&lt;&gt;"")+('Dvd Calendar'!$E$2898:$CZ$2898='Field Check'!$C$55)*('Field Check'!$C$55&lt;&gt;"")+('Dvd Calendar'!$E$2898:$CZ$2898='Field Check'!$C$56)*('Field Check'!$C$56&lt;&gt;"")+('Dvd Calendar'!$E$2898:$CZ$2898='Field Check'!$C$57)*('Field Check'!$C$57&lt;&gt;""))*(COUNTIF('Dvd Calendar'!$E$2900:$CZ$2900,'Dvd Calendar'!$E$2893:$CZ$2893)=0)),"")))</f>
        <v/>
      </c>
      <c r="I318" s="77">
        <f>IF(I$259="","",IF($B318="","",IFERROR(SUMIFS('Dvd Calendar'!$E$2901:$CZ$2901,'Dvd Calendar'!$E$2900:$CZ$2900,"&gt;"&amp;I$258,'Dvd Calendar'!$E$2900:$CZ$2900,"&lt;="&amp;I$259)+SUMPRODUCT(('Dvd Calendar'!$E$2893:$CZ$2893&gt;I$258)*('Dvd Calendar'!$E$2893:$CZ$2893&lt;=I$259)*'Dvd Calendar'!$E$2896:$CZ$2896*(('Dvd Calendar'!$E$2898:$CZ$2898='Field Check'!$C$53)*('Field Check'!$C$53&lt;&gt;"")+('Dvd Calendar'!$E$2898:$CZ$2898='Field Check'!$C$54)*('Field Check'!$C$54&lt;&gt;"")+('Dvd Calendar'!$E$2898:$CZ$2898='Field Check'!$C$55)*('Field Check'!$C$55&lt;&gt;"")+('Dvd Calendar'!$E$2898:$CZ$2898='Field Check'!$C$56)*('Field Check'!$C$56&lt;&gt;"")+('Dvd Calendar'!$E$2898:$CZ$2898='Field Check'!$C$57)*('Field Check'!$C$57&lt;&gt;""))*(COUNTIF('Dvd Calendar'!$E$2900:$CZ$2900,'Dvd Calendar'!$E$2893:$CZ$2893)=0)),"")))</f>
        <v/>
      </c>
      <c r="J318" s="77">
        <f>IF(J$259="","",IF($B318="","",IFERROR(SUMIFS('Dvd Calendar'!$E$2901:$CZ$2901,'Dvd Calendar'!$E$2900:$CZ$2900,"&gt;"&amp;J$258,'Dvd Calendar'!$E$2900:$CZ$2900,"&lt;="&amp;J$259)+SUMPRODUCT(('Dvd Calendar'!$E$2893:$CZ$2893&gt;J$258)*('Dvd Calendar'!$E$2893:$CZ$2893&lt;=J$259)*'Dvd Calendar'!$E$2896:$CZ$2896*(('Dvd Calendar'!$E$2898:$CZ$2898='Field Check'!$C$53)*('Field Check'!$C$53&lt;&gt;"")+('Dvd Calendar'!$E$2898:$CZ$2898='Field Check'!$C$54)*('Field Check'!$C$54&lt;&gt;"")+('Dvd Calendar'!$E$2898:$CZ$2898='Field Check'!$C$55)*('Field Check'!$C$55&lt;&gt;"")+('Dvd Calendar'!$E$2898:$CZ$2898='Field Check'!$C$56)*('Field Check'!$C$56&lt;&gt;"")+('Dvd Calendar'!$E$2898:$CZ$2898='Field Check'!$C$57)*('Field Check'!$C$57&lt;&gt;""))*(COUNTIF('Dvd Calendar'!$E$2900:$CZ$2900,'Dvd Calendar'!$E$2893:$CZ$2893)=0)),"")))</f>
        <v/>
      </c>
      <c r="K318" s="77">
        <f>IF(K$259="","",IF($B318="","",IFERROR(SUMIFS('Dvd Calendar'!$E$2901:$CZ$2901,'Dvd Calendar'!$E$2900:$CZ$2900,"&gt;"&amp;K$258,'Dvd Calendar'!$E$2900:$CZ$2900,"&lt;="&amp;K$259)+SUMPRODUCT(('Dvd Calendar'!$E$2893:$CZ$2893&gt;K$258)*('Dvd Calendar'!$E$2893:$CZ$2893&lt;=K$259)*'Dvd Calendar'!$E$2896:$CZ$2896*(('Dvd Calendar'!$E$2898:$CZ$2898='Field Check'!$C$53)*('Field Check'!$C$53&lt;&gt;"")+('Dvd Calendar'!$E$2898:$CZ$2898='Field Check'!$C$54)*('Field Check'!$C$54&lt;&gt;"")+('Dvd Calendar'!$E$2898:$CZ$2898='Field Check'!$C$55)*('Field Check'!$C$55&lt;&gt;"")+('Dvd Calendar'!$E$2898:$CZ$2898='Field Check'!$C$56)*('Field Check'!$C$56&lt;&gt;"")+('Dvd Calendar'!$E$2898:$CZ$2898='Field Check'!$C$57)*('Field Check'!$C$57&lt;&gt;""))*(COUNTIF('Dvd Calendar'!$E$2900:$CZ$2900,'Dvd Calendar'!$E$2893:$CZ$2893)=0)),"")))</f>
        <v/>
      </c>
      <c r="L318" s="77">
        <f>IF(L$259="","",IF($B318="","",IFERROR(SUMIFS('Dvd Calendar'!$E$2901:$CZ$2901,'Dvd Calendar'!$E$2900:$CZ$2900,"&gt;"&amp;L$258,'Dvd Calendar'!$E$2900:$CZ$2900,"&lt;="&amp;L$259)+SUMPRODUCT(('Dvd Calendar'!$E$2893:$CZ$2893&gt;L$258)*('Dvd Calendar'!$E$2893:$CZ$2893&lt;=L$259)*'Dvd Calendar'!$E$2896:$CZ$2896*(('Dvd Calendar'!$E$2898:$CZ$2898='Field Check'!$C$53)*('Field Check'!$C$53&lt;&gt;"")+('Dvd Calendar'!$E$2898:$CZ$2898='Field Check'!$C$54)*('Field Check'!$C$54&lt;&gt;"")+('Dvd Calendar'!$E$2898:$CZ$2898='Field Check'!$C$55)*('Field Check'!$C$55&lt;&gt;"")+('Dvd Calendar'!$E$2898:$CZ$2898='Field Check'!$C$56)*('Field Check'!$C$56&lt;&gt;"")+('Dvd Calendar'!$E$2898:$CZ$2898='Field Check'!$C$57)*('Field Check'!$C$57&lt;&gt;""))*(COUNTIF('Dvd Calendar'!$E$2900:$CZ$2900,'Dvd Calendar'!$E$2893:$CZ$2893)=0)),"")))</f>
        <v/>
      </c>
      <c r="M318" s="77">
        <f>IF(M$259="","",IF($B318="","",IFERROR(SUMIFS('Dvd Calendar'!$E$2901:$CZ$2901,'Dvd Calendar'!$E$2900:$CZ$2900,"&gt;"&amp;M$258,'Dvd Calendar'!$E$2900:$CZ$2900,"&lt;="&amp;M$259)+SUMPRODUCT(('Dvd Calendar'!$E$2893:$CZ$2893&gt;M$258)*('Dvd Calendar'!$E$2893:$CZ$2893&lt;=M$259)*'Dvd Calendar'!$E$2896:$CZ$2896*(('Dvd Calendar'!$E$2898:$CZ$2898='Field Check'!$C$53)*('Field Check'!$C$53&lt;&gt;"")+('Dvd Calendar'!$E$2898:$CZ$2898='Field Check'!$C$54)*('Field Check'!$C$54&lt;&gt;"")+('Dvd Calendar'!$E$2898:$CZ$2898='Field Check'!$C$55)*('Field Check'!$C$55&lt;&gt;"")+('Dvd Calendar'!$E$2898:$CZ$2898='Field Check'!$C$56)*('Field Check'!$C$56&lt;&gt;"")+('Dvd Calendar'!$E$2898:$CZ$2898='Field Check'!$C$57)*('Field Check'!$C$57&lt;&gt;""))*(COUNTIF('Dvd Calendar'!$E$2900:$CZ$2900,'Dvd Calendar'!$E$2893:$CZ$2893)=0)),"")))</f>
        <v/>
      </c>
      <c r="N318" s="77">
        <f>IF(N$259="","",IF($B318="","",IFERROR(SUMIFS('Dvd Calendar'!$E$2901:$CZ$2901,'Dvd Calendar'!$E$2900:$CZ$2900,"&gt;"&amp;N$258,'Dvd Calendar'!$E$2900:$CZ$2900,"&lt;="&amp;N$259)+SUMPRODUCT(('Dvd Calendar'!$E$2893:$CZ$2893&gt;N$258)*('Dvd Calendar'!$E$2893:$CZ$2893&lt;=N$259)*'Dvd Calendar'!$E$2896:$CZ$2896*(('Dvd Calendar'!$E$2898:$CZ$2898='Field Check'!$C$53)*('Field Check'!$C$53&lt;&gt;"")+('Dvd Calendar'!$E$2898:$CZ$2898='Field Check'!$C$54)*('Field Check'!$C$54&lt;&gt;"")+('Dvd Calendar'!$E$2898:$CZ$2898='Field Check'!$C$55)*('Field Check'!$C$55&lt;&gt;"")+('Dvd Calendar'!$E$2898:$CZ$2898='Field Check'!$C$56)*('Field Check'!$C$56&lt;&gt;"")+('Dvd Calendar'!$E$2898:$CZ$2898='Field Check'!$C$57)*('Field Check'!$C$57&lt;&gt;""))*(COUNTIF('Dvd Calendar'!$E$2900:$CZ$2900,'Dvd Calendar'!$E$2893:$CZ$2893)=0)),"")))</f>
        <v/>
      </c>
      <c r="O318" s="77">
        <f>IF(O$259="","",IF($B318="","",IFERROR(SUMIFS('Dvd Calendar'!$E$2901:$CZ$2901,'Dvd Calendar'!$E$2900:$CZ$2900,"&gt;"&amp;O$258,'Dvd Calendar'!$E$2900:$CZ$2900,"&lt;="&amp;O$259)+SUMPRODUCT(('Dvd Calendar'!$E$2893:$CZ$2893&gt;O$258)*('Dvd Calendar'!$E$2893:$CZ$2893&lt;=O$259)*'Dvd Calendar'!$E$2896:$CZ$2896*(('Dvd Calendar'!$E$2898:$CZ$2898='Field Check'!$C$53)*('Field Check'!$C$53&lt;&gt;"")+('Dvd Calendar'!$E$2898:$CZ$2898='Field Check'!$C$54)*('Field Check'!$C$54&lt;&gt;"")+('Dvd Calendar'!$E$2898:$CZ$2898='Field Check'!$C$55)*('Field Check'!$C$55&lt;&gt;"")+('Dvd Calendar'!$E$2898:$CZ$2898='Field Check'!$C$56)*('Field Check'!$C$56&lt;&gt;"")+('Dvd Calendar'!$E$2898:$CZ$2898='Field Check'!$C$57)*('Field Check'!$C$57&lt;&gt;""))*(COUNTIF('Dvd Calendar'!$E$2900:$CZ$2900,'Dvd Calendar'!$E$2893:$CZ$2893)=0)),"")))</f>
        <v/>
      </c>
      <c r="P318" s="77">
        <f>IF(P$259="","",IF($B318="","",IFERROR(SUMIFS('Dvd Calendar'!$E$2901:$CZ$2901,'Dvd Calendar'!$E$2900:$CZ$2900,"&gt;"&amp;P$258,'Dvd Calendar'!$E$2900:$CZ$2900,"&lt;="&amp;P$259)+SUMPRODUCT(('Dvd Calendar'!$E$2893:$CZ$2893&gt;P$258)*('Dvd Calendar'!$E$2893:$CZ$2893&lt;=P$259)*'Dvd Calendar'!$E$2896:$CZ$2896*(('Dvd Calendar'!$E$2898:$CZ$2898='Field Check'!$C$53)*('Field Check'!$C$53&lt;&gt;"")+('Dvd Calendar'!$E$2898:$CZ$2898='Field Check'!$C$54)*('Field Check'!$C$54&lt;&gt;"")+('Dvd Calendar'!$E$2898:$CZ$2898='Field Check'!$C$55)*('Field Check'!$C$55&lt;&gt;"")+('Dvd Calendar'!$E$2898:$CZ$2898='Field Check'!$C$56)*('Field Check'!$C$56&lt;&gt;"")+('Dvd Calendar'!$E$2898:$CZ$2898='Field Check'!$C$57)*('Field Check'!$C$57&lt;&gt;""))*(COUNTIF('Dvd Calendar'!$E$2900:$CZ$2900,'Dvd Calendar'!$E$2893:$CZ$2893)=0)),"")))</f>
        <v/>
      </c>
      <c r="Q318" s="77">
        <f>IF(Q$259="","",IF($B318="","",IFERROR(SUMIFS('Dvd Calendar'!$E$2901:$CZ$2901,'Dvd Calendar'!$E$2900:$CZ$2900,"&gt;"&amp;Q$258,'Dvd Calendar'!$E$2900:$CZ$2900,"&lt;="&amp;Q$259)+SUMPRODUCT(('Dvd Calendar'!$E$2893:$CZ$2893&gt;Q$258)*('Dvd Calendar'!$E$2893:$CZ$2893&lt;=Q$259)*'Dvd Calendar'!$E$2896:$CZ$2896*(('Dvd Calendar'!$E$2898:$CZ$2898='Field Check'!$C$53)*('Field Check'!$C$53&lt;&gt;"")+('Dvd Calendar'!$E$2898:$CZ$2898='Field Check'!$C$54)*('Field Check'!$C$54&lt;&gt;"")+('Dvd Calendar'!$E$2898:$CZ$2898='Field Check'!$C$55)*('Field Check'!$C$55&lt;&gt;"")+('Dvd Calendar'!$E$2898:$CZ$2898='Field Check'!$C$56)*('Field Check'!$C$56&lt;&gt;"")+('Dvd Calendar'!$E$2898:$CZ$2898='Field Check'!$C$57)*('Field Check'!$C$57&lt;&gt;""))*(COUNTIF('Dvd Calendar'!$E$2900:$CZ$2900,'Dvd Calendar'!$E$2893:$CZ$2893)=0)),"")))</f>
        <v/>
      </c>
      <c r="R318" s="77">
        <f>IF(R$259="","",IF($B318="","",IFERROR(SUMIFS('Dvd Calendar'!$E$2901:$CZ$2901,'Dvd Calendar'!$E$2900:$CZ$2900,"&gt;"&amp;R$258,'Dvd Calendar'!$E$2900:$CZ$2900,"&lt;="&amp;R$259)+SUMPRODUCT(('Dvd Calendar'!$E$2893:$CZ$2893&gt;R$258)*('Dvd Calendar'!$E$2893:$CZ$2893&lt;=R$259)*'Dvd Calendar'!$E$2896:$CZ$2896*(('Dvd Calendar'!$E$2898:$CZ$2898='Field Check'!$C$53)*('Field Check'!$C$53&lt;&gt;"")+('Dvd Calendar'!$E$2898:$CZ$2898='Field Check'!$C$54)*('Field Check'!$C$54&lt;&gt;"")+('Dvd Calendar'!$E$2898:$CZ$2898='Field Check'!$C$55)*('Field Check'!$C$55&lt;&gt;"")+('Dvd Calendar'!$E$2898:$CZ$2898='Field Check'!$C$56)*('Field Check'!$C$56&lt;&gt;"")+('Dvd Calendar'!$E$2898:$CZ$2898='Field Check'!$C$57)*('Field Check'!$C$57&lt;&gt;""))*(COUNTIF('Dvd Calendar'!$E$2900:$CZ$2900,'Dvd Calendar'!$E$2893:$CZ$2893)=0)),"")))</f>
        <v/>
      </c>
    </row>
    <row r="319">
      <c r="B319" s="126">
        <f>IF(MXAU!$C$64="","",MXAU!$C$64)</f>
        <v/>
      </c>
      <c r="C319" s="77">
        <f>IF(C$259="","",IF($B319="","",IFERROR(SUMIFS('Dvd Calendar'!$E$2912:$CZ$2912,'Dvd Calendar'!$E$2911:$CZ$2911,"&gt;"&amp;C$258,'Dvd Calendar'!$E$2911:$CZ$2911,"&lt;="&amp;C$259)+SUMPRODUCT(('Dvd Calendar'!$E$2904:$CZ$2904&gt;C$258)*('Dvd Calendar'!$E$2904:$CZ$2904&lt;=C$259)*'Dvd Calendar'!$E$2907:$CZ$2907*(('Dvd Calendar'!$E$2909:$CZ$2909='Field Check'!$C$53)*('Field Check'!$C$53&lt;&gt;"")+('Dvd Calendar'!$E$2909:$CZ$2909='Field Check'!$C$54)*('Field Check'!$C$54&lt;&gt;"")+('Dvd Calendar'!$E$2909:$CZ$2909='Field Check'!$C$55)*('Field Check'!$C$55&lt;&gt;"")+('Dvd Calendar'!$E$2909:$CZ$2909='Field Check'!$C$56)*('Field Check'!$C$56&lt;&gt;"")+('Dvd Calendar'!$E$2909:$CZ$2909='Field Check'!$C$57)*('Field Check'!$C$57&lt;&gt;""))*(COUNTIF('Dvd Calendar'!$E$2911:$CZ$2911,'Dvd Calendar'!$E$2904:$CZ$2904)=0)),"")))</f>
        <v/>
      </c>
      <c r="D319" s="77">
        <f>IF(D$259="","",IF($B319="","",IFERROR(SUMIFS('Dvd Calendar'!$E$2912:$CZ$2912,'Dvd Calendar'!$E$2911:$CZ$2911,"&gt;"&amp;D$258,'Dvd Calendar'!$E$2911:$CZ$2911,"&lt;="&amp;D$259)+SUMPRODUCT(('Dvd Calendar'!$E$2904:$CZ$2904&gt;D$258)*('Dvd Calendar'!$E$2904:$CZ$2904&lt;=D$259)*'Dvd Calendar'!$E$2907:$CZ$2907*(('Dvd Calendar'!$E$2909:$CZ$2909='Field Check'!$C$53)*('Field Check'!$C$53&lt;&gt;"")+('Dvd Calendar'!$E$2909:$CZ$2909='Field Check'!$C$54)*('Field Check'!$C$54&lt;&gt;"")+('Dvd Calendar'!$E$2909:$CZ$2909='Field Check'!$C$55)*('Field Check'!$C$55&lt;&gt;"")+('Dvd Calendar'!$E$2909:$CZ$2909='Field Check'!$C$56)*('Field Check'!$C$56&lt;&gt;"")+('Dvd Calendar'!$E$2909:$CZ$2909='Field Check'!$C$57)*('Field Check'!$C$57&lt;&gt;""))*(COUNTIF('Dvd Calendar'!$E$2911:$CZ$2911,'Dvd Calendar'!$E$2904:$CZ$2904)=0)),"")))</f>
        <v/>
      </c>
      <c r="E319" s="77">
        <f>IF(E$259="","",IF($B319="","",IFERROR(SUMIFS('Dvd Calendar'!$E$2912:$CZ$2912,'Dvd Calendar'!$E$2911:$CZ$2911,"&gt;"&amp;E$258,'Dvd Calendar'!$E$2911:$CZ$2911,"&lt;="&amp;E$259)+SUMPRODUCT(('Dvd Calendar'!$E$2904:$CZ$2904&gt;E$258)*('Dvd Calendar'!$E$2904:$CZ$2904&lt;=E$259)*'Dvd Calendar'!$E$2907:$CZ$2907*(('Dvd Calendar'!$E$2909:$CZ$2909='Field Check'!$C$53)*('Field Check'!$C$53&lt;&gt;"")+('Dvd Calendar'!$E$2909:$CZ$2909='Field Check'!$C$54)*('Field Check'!$C$54&lt;&gt;"")+('Dvd Calendar'!$E$2909:$CZ$2909='Field Check'!$C$55)*('Field Check'!$C$55&lt;&gt;"")+('Dvd Calendar'!$E$2909:$CZ$2909='Field Check'!$C$56)*('Field Check'!$C$56&lt;&gt;"")+('Dvd Calendar'!$E$2909:$CZ$2909='Field Check'!$C$57)*('Field Check'!$C$57&lt;&gt;""))*(COUNTIF('Dvd Calendar'!$E$2911:$CZ$2911,'Dvd Calendar'!$E$2904:$CZ$2904)=0)),"")))</f>
        <v/>
      </c>
      <c r="F319" s="77">
        <f>IF(F$259="","",IF($B319="","",IFERROR(SUMIFS('Dvd Calendar'!$E$2912:$CZ$2912,'Dvd Calendar'!$E$2911:$CZ$2911,"&gt;"&amp;F$258,'Dvd Calendar'!$E$2911:$CZ$2911,"&lt;="&amp;F$259)+SUMPRODUCT(('Dvd Calendar'!$E$2904:$CZ$2904&gt;F$258)*('Dvd Calendar'!$E$2904:$CZ$2904&lt;=F$259)*'Dvd Calendar'!$E$2907:$CZ$2907*(('Dvd Calendar'!$E$2909:$CZ$2909='Field Check'!$C$53)*('Field Check'!$C$53&lt;&gt;"")+('Dvd Calendar'!$E$2909:$CZ$2909='Field Check'!$C$54)*('Field Check'!$C$54&lt;&gt;"")+('Dvd Calendar'!$E$2909:$CZ$2909='Field Check'!$C$55)*('Field Check'!$C$55&lt;&gt;"")+('Dvd Calendar'!$E$2909:$CZ$2909='Field Check'!$C$56)*('Field Check'!$C$56&lt;&gt;"")+('Dvd Calendar'!$E$2909:$CZ$2909='Field Check'!$C$57)*('Field Check'!$C$57&lt;&gt;""))*(COUNTIF('Dvd Calendar'!$E$2911:$CZ$2911,'Dvd Calendar'!$E$2904:$CZ$2904)=0)),"")))</f>
        <v/>
      </c>
      <c r="G319" s="77">
        <f>IF(G$259="","",IF($B319="","",IFERROR(SUMIFS('Dvd Calendar'!$E$2912:$CZ$2912,'Dvd Calendar'!$E$2911:$CZ$2911,"&gt;"&amp;G$258,'Dvd Calendar'!$E$2911:$CZ$2911,"&lt;="&amp;G$259)+SUMPRODUCT(('Dvd Calendar'!$E$2904:$CZ$2904&gt;G$258)*('Dvd Calendar'!$E$2904:$CZ$2904&lt;=G$259)*'Dvd Calendar'!$E$2907:$CZ$2907*(('Dvd Calendar'!$E$2909:$CZ$2909='Field Check'!$C$53)*('Field Check'!$C$53&lt;&gt;"")+('Dvd Calendar'!$E$2909:$CZ$2909='Field Check'!$C$54)*('Field Check'!$C$54&lt;&gt;"")+('Dvd Calendar'!$E$2909:$CZ$2909='Field Check'!$C$55)*('Field Check'!$C$55&lt;&gt;"")+('Dvd Calendar'!$E$2909:$CZ$2909='Field Check'!$C$56)*('Field Check'!$C$56&lt;&gt;"")+('Dvd Calendar'!$E$2909:$CZ$2909='Field Check'!$C$57)*('Field Check'!$C$57&lt;&gt;""))*(COUNTIF('Dvd Calendar'!$E$2911:$CZ$2911,'Dvd Calendar'!$E$2904:$CZ$2904)=0)),"")))</f>
        <v/>
      </c>
      <c r="H319" s="77">
        <f>IF(H$259="","",IF($B319="","",IFERROR(SUMIFS('Dvd Calendar'!$E$2912:$CZ$2912,'Dvd Calendar'!$E$2911:$CZ$2911,"&gt;"&amp;H$258,'Dvd Calendar'!$E$2911:$CZ$2911,"&lt;="&amp;H$259)+SUMPRODUCT(('Dvd Calendar'!$E$2904:$CZ$2904&gt;H$258)*('Dvd Calendar'!$E$2904:$CZ$2904&lt;=H$259)*'Dvd Calendar'!$E$2907:$CZ$2907*(('Dvd Calendar'!$E$2909:$CZ$2909='Field Check'!$C$53)*('Field Check'!$C$53&lt;&gt;"")+('Dvd Calendar'!$E$2909:$CZ$2909='Field Check'!$C$54)*('Field Check'!$C$54&lt;&gt;"")+('Dvd Calendar'!$E$2909:$CZ$2909='Field Check'!$C$55)*('Field Check'!$C$55&lt;&gt;"")+('Dvd Calendar'!$E$2909:$CZ$2909='Field Check'!$C$56)*('Field Check'!$C$56&lt;&gt;"")+('Dvd Calendar'!$E$2909:$CZ$2909='Field Check'!$C$57)*('Field Check'!$C$57&lt;&gt;""))*(COUNTIF('Dvd Calendar'!$E$2911:$CZ$2911,'Dvd Calendar'!$E$2904:$CZ$2904)=0)),"")))</f>
        <v/>
      </c>
      <c r="I319" s="77">
        <f>IF(I$259="","",IF($B319="","",IFERROR(SUMIFS('Dvd Calendar'!$E$2912:$CZ$2912,'Dvd Calendar'!$E$2911:$CZ$2911,"&gt;"&amp;I$258,'Dvd Calendar'!$E$2911:$CZ$2911,"&lt;="&amp;I$259)+SUMPRODUCT(('Dvd Calendar'!$E$2904:$CZ$2904&gt;I$258)*('Dvd Calendar'!$E$2904:$CZ$2904&lt;=I$259)*'Dvd Calendar'!$E$2907:$CZ$2907*(('Dvd Calendar'!$E$2909:$CZ$2909='Field Check'!$C$53)*('Field Check'!$C$53&lt;&gt;"")+('Dvd Calendar'!$E$2909:$CZ$2909='Field Check'!$C$54)*('Field Check'!$C$54&lt;&gt;"")+('Dvd Calendar'!$E$2909:$CZ$2909='Field Check'!$C$55)*('Field Check'!$C$55&lt;&gt;"")+('Dvd Calendar'!$E$2909:$CZ$2909='Field Check'!$C$56)*('Field Check'!$C$56&lt;&gt;"")+('Dvd Calendar'!$E$2909:$CZ$2909='Field Check'!$C$57)*('Field Check'!$C$57&lt;&gt;""))*(COUNTIF('Dvd Calendar'!$E$2911:$CZ$2911,'Dvd Calendar'!$E$2904:$CZ$2904)=0)),"")))</f>
        <v/>
      </c>
      <c r="J319" s="77">
        <f>IF(J$259="","",IF($B319="","",IFERROR(SUMIFS('Dvd Calendar'!$E$2912:$CZ$2912,'Dvd Calendar'!$E$2911:$CZ$2911,"&gt;"&amp;J$258,'Dvd Calendar'!$E$2911:$CZ$2911,"&lt;="&amp;J$259)+SUMPRODUCT(('Dvd Calendar'!$E$2904:$CZ$2904&gt;J$258)*('Dvd Calendar'!$E$2904:$CZ$2904&lt;=J$259)*'Dvd Calendar'!$E$2907:$CZ$2907*(('Dvd Calendar'!$E$2909:$CZ$2909='Field Check'!$C$53)*('Field Check'!$C$53&lt;&gt;"")+('Dvd Calendar'!$E$2909:$CZ$2909='Field Check'!$C$54)*('Field Check'!$C$54&lt;&gt;"")+('Dvd Calendar'!$E$2909:$CZ$2909='Field Check'!$C$55)*('Field Check'!$C$55&lt;&gt;"")+('Dvd Calendar'!$E$2909:$CZ$2909='Field Check'!$C$56)*('Field Check'!$C$56&lt;&gt;"")+('Dvd Calendar'!$E$2909:$CZ$2909='Field Check'!$C$57)*('Field Check'!$C$57&lt;&gt;""))*(COUNTIF('Dvd Calendar'!$E$2911:$CZ$2911,'Dvd Calendar'!$E$2904:$CZ$2904)=0)),"")))</f>
        <v/>
      </c>
      <c r="K319" s="77">
        <f>IF(K$259="","",IF($B319="","",IFERROR(SUMIFS('Dvd Calendar'!$E$2912:$CZ$2912,'Dvd Calendar'!$E$2911:$CZ$2911,"&gt;"&amp;K$258,'Dvd Calendar'!$E$2911:$CZ$2911,"&lt;="&amp;K$259)+SUMPRODUCT(('Dvd Calendar'!$E$2904:$CZ$2904&gt;K$258)*('Dvd Calendar'!$E$2904:$CZ$2904&lt;=K$259)*'Dvd Calendar'!$E$2907:$CZ$2907*(('Dvd Calendar'!$E$2909:$CZ$2909='Field Check'!$C$53)*('Field Check'!$C$53&lt;&gt;"")+('Dvd Calendar'!$E$2909:$CZ$2909='Field Check'!$C$54)*('Field Check'!$C$54&lt;&gt;"")+('Dvd Calendar'!$E$2909:$CZ$2909='Field Check'!$C$55)*('Field Check'!$C$55&lt;&gt;"")+('Dvd Calendar'!$E$2909:$CZ$2909='Field Check'!$C$56)*('Field Check'!$C$56&lt;&gt;"")+('Dvd Calendar'!$E$2909:$CZ$2909='Field Check'!$C$57)*('Field Check'!$C$57&lt;&gt;""))*(COUNTIF('Dvd Calendar'!$E$2911:$CZ$2911,'Dvd Calendar'!$E$2904:$CZ$2904)=0)),"")))</f>
        <v/>
      </c>
      <c r="L319" s="77">
        <f>IF(L$259="","",IF($B319="","",IFERROR(SUMIFS('Dvd Calendar'!$E$2912:$CZ$2912,'Dvd Calendar'!$E$2911:$CZ$2911,"&gt;"&amp;L$258,'Dvd Calendar'!$E$2911:$CZ$2911,"&lt;="&amp;L$259)+SUMPRODUCT(('Dvd Calendar'!$E$2904:$CZ$2904&gt;L$258)*('Dvd Calendar'!$E$2904:$CZ$2904&lt;=L$259)*'Dvd Calendar'!$E$2907:$CZ$2907*(('Dvd Calendar'!$E$2909:$CZ$2909='Field Check'!$C$53)*('Field Check'!$C$53&lt;&gt;"")+('Dvd Calendar'!$E$2909:$CZ$2909='Field Check'!$C$54)*('Field Check'!$C$54&lt;&gt;"")+('Dvd Calendar'!$E$2909:$CZ$2909='Field Check'!$C$55)*('Field Check'!$C$55&lt;&gt;"")+('Dvd Calendar'!$E$2909:$CZ$2909='Field Check'!$C$56)*('Field Check'!$C$56&lt;&gt;"")+('Dvd Calendar'!$E$2909:$CZ$2909='Field Check'!$C$57)*('Field Check'!$C$57&lt;&gt;""))*(COUNTIF('Dvd Calendar'!$E$2911:$CZ$2911,'Dvd Calendar'!$E$2904:$CZ$2904)=0)),"")))</f>
        <v/>
      </c>
      <c r="M319" s="77">
        <f>IF(M$259="","",IF($B319="","",IFERROR(SUMIFS('Dvd Calendar'!$E$2912:$CZ$2912,'Dvd Calendar'!$E$2911:$CZ$2911,"&gt;"&amp;M$258,'Dvd Calendar'!$E$2911:$CZ$2911,"&lt;="&amp;M$259)+SUMPRODUCT(('Dvd Calendar'!$E$2904:$CZ$2904&gt;M$258)*('Dvd Calendar'!$E$2904:$CZ$2904&lt;=M$259)*'Dvd Calendar'!$E$2907:$CZ$2907*(('Dvd Calendar'!$E$2909:$CZ$2909='Field Check'!$C$53)*('Field Check'!$C$53&lt;&gt;"")+('Dvd Calendar'!$E$2909:$CZ$2909='Field Check'!$C$54)*('Field Check'!$C$54&lt;&gt;"")+('Dvd Calendar'!$E$2909:$CZ$2909='Field Check'!$C$55)*('Field Check'!$C$55&lt;&gt;"")+('Dvd Calendar'!$E$2909:$CZ$2909='Field Check'!$C$56)*('Field Check'!$C$56&lt;&gt;"")+('Dvd Calendar'!$E$2909:$CZ$2909='Field Check'!$C$57)*('Field Check'!$C$57&lt;&gt;""))*(COUNTIF('Dvd Calendar'!$E$2911:$CZ$2911,'Dvd Calendar'!$E$2904:$CZ$2904)=0)),"")))</f>
        <v/>
      </c>
      <c r="N319" s="77">
        <f>IF(N$259="","",IF($B319="","",IFERROR(SUMIFS('Dvd Calendar'!$E$2912:$CZ$2912,'Dvd Calendar'!$E$2911:$CZ$2911,"&gt;"&amp;N$258,'Dvd Calendar'!$E$2911:$CZ$2911,"&lt;="&amp;N$259)+SUMPRODUCT(('Dvd Calendar'!$E$2904:$CZ$2904&gt;N$258)*('Dvd Calendar'!$E$2904:$CZ$2904&lt;=N$259)*'Dvd Calendar'!$E$2907:$CZ$2907*(('Dvd Calendar'!$E$2909:$CZ$2909='Field Check'!$C$53)*('Field Check'!$C$53&lt;&gt;"")+('Dvd Calendar'!$E$2909:$CZ$2909='Field Check'!$C$54)*('Field Check'!$C$54&lt;&gt;"")+('Dvd Calendar'!$E$2909:$CZ$2909='Field Check'!$C$55)*('Field Check'!$C$55&lt;&gt;"")+('Dvd Calendar'!$E$2909:$CZ$2909='Field Check'!$C$56)*('Field Check'!$C$56&lt;&gt;"")+('Dvd Calendar'!$E$2909:$CZ$2909='Field Check'!$C$57)*('Field Check'!$C$57&lt;&gt;""))*(COUNTIF('Dvd Calendar'!$E$2911:$CZ$2911,'Dvd Calendar'!$E$2904:$CZ$2904)=0)),"")))</f>
        <v/>
      </c>
      <c r="O319" s="77">
        <f>IF(O$259="","",IF($B319="","",IFERROR(SUMIFS('Dvd Calendar'!$E$2912:$CZ$2912,'Dvd Calendar'!$E$2911:$CZ$2911,"&gt;"&amp;O$258,'Dvd Calendar'!$E$2911:$CZ$2911,"&lt;="&amp;O$259)+SUMPRODUCT(('Dvd Calendar'!$E$2904:$CZ$2904&gt;O$258)*('Dvd Calendar'!$E$2904:$CZ$2904&lt;=O$259)*'Dvd Calendar'!$E$2907:$CZ$2907*(('Dvd Calendar'!$E$2909:$CZ$2909='Field Check'!$C$53)*('Field Check'!$C$53&lt;&gt;"")+('Dvd Calendar'!$E$2909:$CZ$2909='Field Check'!$C$54)*('Field Check'!$C$54&lt;&gt;"")+('Dvd Calendar'!$E$2909:$CZ$2909='Field Check'!$C$55)*('Field Check'!$C$55&lt;&gt;"")+('Dvd Calendar'!$E$2909:$CZ$2909='Field Check'!$C$56)*('Field Check'!$C$56&lt;&gt;"")+('Dvd Calendar'!$E$2909:$CZ$2909='Field Check'!$C$57)*('Field Check'!$C$57&lt;&gt;""))*(COUNTIF('Dvd Calendar'!$E$2911:$CZ$2911,'Dvd Calendar'!$E$2904:$CZ$2904)=0)),"")))</f>
        <v/>
      </c>
      <c r="P319" s="77">
        <f>IF(P$259="","",IF($B319="","",IFERROR(SUMIFS('Dvd Calendar'!$E$2912:$CZ$2912,'Dvd Calendar'!$E$2911:$CZ$2911,"&gt;"&amp;P$258,'Dvd Calendar'!$E$2911:$CZ$2911,"&lt;="&amp;P$259)+SUMPRODUCT(('Dvd Calendar'!$E$2904:$CZ$2904&gt;P$258)*('Dvd Calendar'!$E$2904:$CZ$2904&lt;=P$259)*'Dvd Calendar'!$E$2907:$CZ$2907*(('Dvd Calendar'!$E$2909:$CZ$2909='Field Check'!$C$53)*('Field Check'!$C$53&lt;&gt;"")+('Dvd Calendar'!$E$2909:$CZ$2909='Field Check'!$C$54)*('Field Check'!$C$54&lt;&gt;"")+('Dvd Calendar'!$E$2909:$CZ$2909='Field Check'!$C$55)*('Field Check'!$C$55&lt;&gt;"")+('Dvd Calendar'!$E$2909:$CZ$2909='Field Check'!$C$56)*('Field Check'!$C$56&lt;&gt;"")+('Dvd Calendar'!$E$2909:$CZ$2909='Field Check'!$C$57)*('Field Check'!$C$57&lt;&gt;""))*(COUNTIF('Dvd Calendar'!$E$2911:$CZ$2911,'Dvd Calendar'!$E$2904:$CZ$2904)=0)),"")))</f>
        <v/>
      </c>
      <c r="Q319" s="77">
        <f>IF(Q$259="","",IF($B319="","",IFERROR(SUMIFS('Dvd Calendar'!$E$2912:$CZ$2912,'Dvd Calendar'!$E$2911:$CZ$2911,"&gt;"&amp;Q$258,'Dvd Calendar'!$E$2911:$CZ$2911,"&lt;="&amp;Q$259)+SUMPRODUCT(('Dvd Calendar'!$E$2904:$CZ$2904&gt;Q$258)*('Dvd Calendar'!$E$2904:$CZ$2904&lt;=Q$259)*'Dvd Calendar'!$E$2907:$CZ$2907*(('Dvd Calendar'!$E$2909:$CZ$2909='Field Check'!$C$53)*('Field Check'!$C$53&lt;&gt;"")+('Dvd Calendar'!$E$2909:$CZ$2909='Field Check'!$C$54)*('Field Check'!$C$54&lt;&gt;"")+('Dvd Calendar'!$E$2909:$CZ$2909='Field Check'!$C$55)*('Field Check'!$C$55&lt;&gt;"")+('Dvd Calendar'!$E$2909:$CZ$2909='Field Check'!$C$56)*('Field Check'!$C$56&lt;&gt;"")+('Dvd Calendar'!$E$2909:$CZ$2909='Field Check'!$C$57)*('Field Check'!$C$57&lt;&gt;""))*(COUNTIF('Dvd Calendar'!$E$2911:$CZ$2911,'Dvd Calendar'!$E$2904:$CZ$2904)=0)),"")))</f>
        <v/>
      </c>
      <c r="R319" s="77">
        <f>IF(R$259="","",IF($B319="","",IFERROR(SUMIFS('Dvd Calendar'!$E$2912:$CZ$2912,'Dvd Calendar'!$E$2911:$CZ$2911,"&gt;"&amp;R$258,'Dvd Calendar'!$E$2911:$CZ$2911,"&lt;="&amp;R$259)+SUMPRODUCT(('Dvd Calendar'!$E$2904:$CZ$2904&gt;R$258)*('Dvd Calendar'!$E$2904:$CZ$2904&lt;=R$259)*'Dvd Calendar'!$E$2907:$CZ$2907*(('Dvd Calendar'!$E$2909:$CZ$2909='Field Check'!$C$53)*('Field Check'!$C$53&lt;&gt;"")+('Dvd Calendar'!$E$2909:$CZ$2909='Field Check'!$C$54)*('Field Check'!$C$54&lt;&gt;"")+('Dvd Calendar'!$E$2909:$CZ$2909='Field Check'!$C$55)*('Field Check'!$C$55&lt;&gt;"")+('Dvd Calendar'!$E$2909:$CZ$2909='Field Check'!$C$56)*('Field Check'!$C$56&lt;&gt;"")+('Dvd Calendar'!$E$2909:$CZ$2909='Field Check'!$C$57)*('Field Check'!$C$57&lt;&gt;""))*(COUNTIF('Dvd Calendar'!$E$2911:$CZ$2911,'Dvd Calendar'!$E$2904:$CZ$2904)=0)),"")))</f>
        <v/>
      </c>
    </row>
    <row r="320">
      <c r="B320" s="126">
        <f>IF(MXAU!$C$65="","",MXAU!$C$65)</f>
        <v/>
      </c>
      <c r="C320" s="77">
        <f>IF(C$259="","",IF($B320="","",IFERROR(SUMIFS('Dvd Calendar'!$E$2923:$CZ$2923,'Dvd Calendar'!$E$2922:$CZ$2922,"&gt;"&amp;C$258,'Dvd Calendar'!$E$2922:$CZ$2922,"&lt;="&amp;C$259)+SUMPRODUCT(('Dvd Calendar'!$E$2915:$CZ$2915&gt;C$258)*('Dvd Calendar'!$E$2915:$CZ$2915&lt;=C$259)*'Dvd Calendar'!$E$2918:$CZ$2918*(('Dvd Calendar'!$E$2920:$CZ$2920='Field Check'!$C$53)*('Field Check'!$C$53&lt;&gt;"")+('Dvd Calendar'!$E$2920:$CZ$2920='Field Check'!$C$54)*('Field Check'!$C$54&lt;&gt;"")+('Dvd Calendar'!$E$2920:$CZ$2920='Field Check'!$C$55)*('Field Check'!$C$55&lt;&gt;"")+('Dvd Calendar'!$E$2920:$CZ$2920='Field Check'!$C$56)*('Field Check'!$C$56&lt;&gt;"")+('Dvd Calendar'!$E$2920:$CZ$2920='Field Check'!$C$57)*('Field Check'!$C$57&lt;&gt;""))*(COUNTIF('Dvd Calendar'!$E$2922:$CZ$2922,'Dvd Calendar'!$E$2915:$CZ$2915)=0)),"")))</f>
        <v/>
      </c>
      <c r="D320" s="77">
        <f>IF(D$259="","",IF($B320="","",IFERROR(SUMIFS('Dvd Calendar'!$E$2923:$CZ$2923,'Dvd Calendar'!$E$2922:$CZ$2922,"&gt;"&amp;D$258,'Dvd Calendar'!$E$2922:$CZ$2922,"&lt;="&amp;D$259)+SUMPRODUCT(('Dvd Calendar'!$E$2915:$CZ$2915&gt;D$258)*('Dvd Calendar'!$E$2915:$CZ$2915&lt;=D$259)*'Dvd Calendar'!$E$2918:$CZ$2918*(('Dvd Calendar'!$E$2920:$CZ$2920='Field Check'!$C$53)*('Field Check'!$C$53&lt;&gt;"")+('Dvd Calendar'!$E$2920:$CZ$2920='Field Check'!$C$54)*('Field Check'!$C$54&lt;&gt;"")+('Dvd Calendar'!$E$2920:$CZ$2920='Field Check'!$C$55)*('Field Check'!$C$55&lt;&gt;"")+('Dvd Calendar'!$E$2920:$CZ$2920='Field Check'!$C$56)*('Field Check'!$C$56&lt;&gt;"")+('Dvd Calendar'!$E$2920:$CZ$2920='Field Check'!$C$57)*('Field Check'!$C$57&lt;&gt;""))*(COUNTIF('Dvd Calendar'!$E$2922:$CZ$2922,'Dvd Calendar'!$E$2915:$CZ$2915)=0)),"")))</f>
        <v/>
      </c>
      <c r="E320" s="77">
        <f>IF(E$259="","",IF($B320="","",IFERROR(SUMIFS('Dvd Calendar'!$E$2923:$CZ$2923,'Dvd Calendar'!$E$2922:$CZ$2922,"&gt;"&amp;E$258,'Dvd Calendar'!$E$2922:$CZ$2922,"&lt;="&amp;E$259)+SUMPRODUCT(('Dvd Calendar'!$E$2915:$CZ$2915&gt;E$258)*('Dvd Calendar'!$E$2915:$CZ$2915&lt;=E$259)*'Dvd Calendar'!$E$2918:$CZ$2918*(('Dvd Calendar'!$E$2920:$CZ$2920='Field Check'!$C$53)*('Field Check'!$C$53&lt;&gt;"")+('Dvd Calendar'!$E$2920:$CZ$2920='Field Check'!$C$54)*('Field Check'!$C$54&lt;&gt;"")+('Dvd Calendar'!$E$2920:$CZ$2920='Field Check'!$C$55)*('Field Check'!$C$55&lt;&gt;"")+('Dvd Calendar'!$E$2920:$CZ$2920='Field Check'!$C$56)*('Field Check'!$C$56&lt;&gt;"")+('Dvd Calendar'!$E$2920:$CZ$2920='Field Check'!$C$57)*('Field Check'!$C$57&lt;&gt;""))*(COUNTIF('Dvd Calendar'!$E$2922:$CZ$2922,'Dvd Calendar'!$E$2915:$CZ$2915)=0)),"")))</f>
        <v/>
      </c>
      <c r="F320" s="77">
        <f>IF(F$259="","",IF($B320="","",IFERROR(SUMIFS('Dvd Calendar'!$E$2923:$CZ$2923,'Dvd Calendar'!$E$2922:$CZ$2922,"&gt;"&amp;F$258,'Dvd Calendar'!$E$2922:$CZ$2922,"&lt;="&amp;F$259)+SUMPRODUCT(('Dvd Calendar'!$E$2915:$CZ$2915&gt;F$258)*('Dvd Calendar'!$E$2915:$CZ$2915&lt;=F$259)*'Dvd Calendar'!$E$2918:$CZ$2918*(('Dvd Calendar'!$E$2920:$CZ$2920='Field Check'!$C$53)*('Field Check'!$C$53&lt;&gt;"")+('Dvd Calendar'!$E$2920:$CZ$2920='Field Check'!$C$54)*('Field Check'!$C$54&lt;&gt;"")+('Dvd Calendar'!$E$2920:$CZ$2920='Field Check'!$C$55)*('Field Check'!$C$55&lt;&gt;"")+('Dvd Calendar'!$E$2920:$CZ$2920='Field Check'!$C$56)*('Field Check'!$C$56&lt;&gt;"")+('Dvd Calendar'!$E$2920:$CZ$2920='Field Check'!$C$57)*('Field Check'!$C$57&lt;&gt;""))*(COUNTIF('Dvd Calendar'!$E$2922:$CZ$2922,'Dvd Calendar'!$E$2915:$CZ$2915)=0)),"")))</f>
        <v/>
      </c>
      <c r="G320" s="77">
        <f>IF(G$259="","",IF($B320="","",IFERROR(SUMIFS('Dvd Calendar'!$E$2923:$CZ$2923,'Dvd Calendar'!$E$2922:$CZ$2922,"&gt;"&amp;G$258,'Dvd Calendar'!$E$2922:$CZ$2922,"&lt;="&amp;G$259)+SUMPRODUCT(('Dvd Calendar'!$E$2915:$CZ$2915&gt;G$258)*('Dvd Calendar'!$E$2915:$CZ$2915&lt;=G$259)*'Dvd Calendar'!$E$2918:$CZ$2918*(('Dvd Calendar'!$E$2920:$CZ$2920='Field Check'!$C$53)*('Field Check'!$C$53&lt;&gt;"")+('Dvd Calendar'!$E$2920:$CZ$2920='Field Check'!$C$54)*('Field Check'!$C$54&lt;&gt;"")+('Dvd Calendar'!$E$2920:$CZ$2920='Field Check'!$C$55)*('Field Check'!$C$55&lt;&gt;"")+('Dvd Calendar'!$E$2920:$CZ$2920='Field Check'!$C$56)*('Field Check'!$C$56&lt;&gt;"")+('Dvd Calendar'!$E$2920:$CZ$2920='Field Check'!$C$57)*('Field Check'!$C$57&lt;&gt;""))*(COUNTIF('Dvd Calendar'!$E$2922:$CZ$2922,'Dvd Calendar'!$E$2915:$CZ$2915)=0)),"")))</f>
        <v/>
      </c>
      <c r="H320" s="77">
        <f>IF(H$259="","",IF($B320="","",IFERROR(SUMIFS('Dvd Calendar'!$E$2923:$CZ$2923,'Dvd Calendar'!$E$2922:$CZ$2922,"&gt;"&amp;H$258,'Dvd Calendar'!$E$2922:$CZ$2922,"&lt;="&amp;H$259)+SUMPRODUCT(('Dvd Calendar'!$E$2915:$CZ$2915&gt;H$258)*('Dvd Calendar'!$E$2915:$CZ$2915&lt;=H$259)*'Dvd Calendar'!$E$2918:$CZ$2918*(('Dvd Calendar'!$E$2920:$CZ$2920='Field Check'!$C$53)*('Field Check'!$C$53&lt;&gt;"")+('Dvd Calendar'!$E$2920:$CZ$2920='Field Check'!$C$54)*('Field Check'!$C$54&lt;&gt;"")+('Dvd Calendar'!$E$2920:$CZ$2920='Field Check'!$C$55)*('Field Check'!$C$55&lt;&gt;"")+('Dvd Calendar'!$E$2920:$CZ$2920='Field Check'!$C$56)*('Field Check'!$C$56&lt;&gt;"")+('Dvd Calendar'!$E$2920:$CZ$2920='Field Check'!$C$57)*('Field Check'!$C$57&lt;&gt;""))*(COUNTIF('Dvd Calendar'!$E$2922:$CZ$2922,'Dvd Calendar'!$E$2915:$CZ$2915)=0)),"")))</f>
        <v/>
      </c>
      <c r="I320" s="77">
        <f>IF(I$259="","",IF($B320="","",IFERROR(SUMIFS('Dvd Calendar'!$E$2923:$CZ$2923,'Dvd Calendar'!$E$2922:$CZ$2922,"&gt;"&amp;I$258,'Dvd Calendar'!$E$2922:$CZ$2922,"&lt;="&amp;I$259)+SUMPRODUCT(('Dvd Calendar'!$E$2915:$CZ$2915&gt;I$258)*('Dvd Calendar'!$E$2915:$CZ$2915&lt;=I$259)*'Dvd Calendar'!$E$2918:$CZ$2918*(('Dvd Calendar'!$E$2920:$CZ$2920='Field Check'!$C$53)*('Field Check'!$C$53&lt;&gt;"")+('Dvd Calendar'!$E$2920:$CZ$2920='Field Check'!$C$54)*('Field Check'!$C$54&lt;&gt;"")+('Dvd Calendar'!$E$2920:$CZ$2920='Field Check'!$C$55)*('Field Check'!$C$55&lt;&gt;"")+('Dvd Calendar'!$E$2920:$CZ$2920='Field Check'!$C$56)*('Field Check'!$C$56&lt;&gt;"")+('Dvd Calendar'!$E$2920:$CZ$2920='Field Check'!$C$57)*('Field Check'!$C$57&lt;&gt;""))*(COUNTIF('Dvd Calendar'!$E$2922:$CZ$2922,'Dvd Calendar'!$E$2915:$CZ$2915)=0)),"")))</f>
        <v/>
      </c>
      <c r="J320" s="77">
        <f>IF(J$259="","",IF($B320="","",IFERROR(SUMIFS('Dvd Calendar'!$E$2923:$CZ$2923,'Dvd Calendar'!$E$2922:$CZ$2922,"&gt;"&amp;J$258,'Dvd Calendar'!$E$2922:$CZ$2922,"&lt;="&amp;J$259)+SUMPRODUCT(('Dvd Calendar'!$E$2915:$CZ$2915&gt;J$258)*('Dvd Calendar'!$E$2915:$CZ$2915&lt;=J$259)*'Dvd Calendar'!$E$2918:$CZ$2918*(('Dvd Calendar'!$E$2920:$CZ$2920='Field Check'!$C$53)*('Field Check'!$C$53&lt;&gt;"")+('Dvd Calendar'!$E$2920:$CZ$2920='Field Check'!$C$54)*('Field Check'!$C$54&lt;&gt;"")+('Dvd Calendar'!$E$2920:$CZ$2920='Field Check'!$C$55)*('Field Check'!$C$55&lt;&gt;"")+('Dvd Calendar'!$E$2920:$CZ$2920='Field Check'!$C$56)*('Field Check'!$C$56&lt;&gt;"")+('Dvd Calendar'!$E$2920:$CZ$2920='Field Check'!$C$57)*('Field Check'!$C$57&lt;&gt;""))*(COUNTIF('Dvd Calendar'!$E$2922:$CZ$2922,'Dvd Calendar'!$E$2915:$CZ$2915)=0)),"")))</f>
        <v/>
      </c>
      <c r="K320" s="77">
        <f>IF(K$259="","",IF($B320="","",IFERROR(SUMIFS('Dvd Calendar'!$E$2923:$CZ$2923,'Dvd Calendar'!$E$2922:$CZ$2922,"&gt;"&amp;K$258,'Dvd Calendar'!$E$2922:$CZ$2922,"&lt;="&amp;K$259)+SUMPRODUCT(('Dvd Calendar'!$E$2915:$CZ$2915&gt;K$258)*('Dvd Calendar'!$E$2915:$CZ$2915&lt;=K$259)*'Dvd Calendar'!$E$2918:$CZ$2918*(('Dvd Calendar'!$E$2920:$CZ$2920='Field Check'!$C$53)*('Field Check'!$C$53&lt;&gt;"")+('Dvd Calendar'!$E$2920:$CZ$2920='Field Check'!$C$54)*('Field Check'!$C$54&lt;&gt;"")+('Dvd Calendar'!$E$2920:$CZ$2920='Field Check'!$C$55)*('Field Check'!$C$55&lt;&gt;"")+('Dvd Calendar'!$E$2920:$CZ$2920='Field Check'!$C$56)*('Field Check'!$C$56&lt;&gt;"")+('Dvd Calendar'!$E$2920:$CZ$2920='Field Check'!$C$57)*('Field Check'!$C$57&lt;&gt;""))*(COUNTIF('Dvd Calendar'!$E$2922:$CZ$2922,'Dvd Calendar'!$E$2915:$CZ$2915)=0)),"")))</f>
        <v/>
      </c>
      <c r="L320" s="77">
        <f>IF(L$259="","",IF($B320="","",IFERROR(SUMIFS('Dvd Calendar'!$E$2923:$CZ$2923,'Dvd Calendar'!$E$2922:$CZ$2922,"&gt;"&amp;L$258,'Dvd Calendar'!$E$2922:$CZ$2922,"&lt;="&amp;L$259)+SUMPRODUCT(('Dvd Calendar'!$E$2915:$CZ$2915&gt;L$258)*('Dvd Calendar'!$E$2915:$CZ$2915&lt;=L$259)*'Dvd Calendar'!$E$2918:$CZ$2918*(('Dvd Calendar'!$E$2920:$CZ$2920='Field Check'!$C$53)*('Field Check'!$C$53&lt;&gt;"")+('Dvd Calendar'!$E$2920:$CZ$2920='Field Check'!$C$54)*('Field Check'!$C$54&lt;&gt;"")+('Dvd Calendar'!$E$2920:$CZ$2920='Field Check'!$C$55)*('Field Check'!$C$55&lt;&gt;"")+('Dvd Calendar'!$E$2920:$CZ$2920='Field Check'!$C$56)*('Field Check'!$C$56&lt;&gt;"")+('Dvd Calendar'!$E$2920:$CZ$2920='Field Check'!$C$57)*('Field Check'!$C$57&lt;&gt;""))*(COUNTIF('Dvd Calendar'!$E$2922:$CZ$2922,'Dvd Calendar'!$E$2915:$CZ$2915)=0)),"")))</f>
        <v/>
      </c>
      <c r="M320" s="77">
        <f>IF(M$259="","",IF($B320="","",IFERROR(SUMIFS('Dvd Calendar'!$E$2923:$CZ$2923,'Dvd Calendar'!$E$2922:$CZ$2922,"&gt;"&amp;M$258,'Dvd Calendar'!$E$2922:$CZ$2922,"&lt;="&amp;M$259)+SUMPRODUCT(('Dvd Calendar'!$E$2915:$CZ$2915&gt;M$258)*('Dvd Calendar'!$E$2915:$CZ$2915&lt;=M$259)*'Dvd Calendar'!$E$2918:$CZ$2918*(('Dvd Calendar'!$E$2920:$CZ$2920='Field Check'!$C$53)*('Field Check'!$C$53&lt;&gt;"")+('Dvd Calendar'!$E$2920:$CZ$2920='Field Check'!$C$54)*('Field Check'!$C$54&lt;&gt;"")+('Dvd Calendar'!$E$2920:$CZ$2920='Field Check'!$C$55)*('Field Check'!$C$55&lt;&gt;"")+('Dvd Calendar'!$E$2920:$CZ$2920='Field Check'!$C$56)*('Field Check'!$C$56&lt;&gt;"")+('Dvd Calendar'!$E$2920:$CZ$2920='Field Check'!$C$57)*('Field Check'!$C$57&lt;&gt;""))*(COUNTIF('Dvd Calendar'!$E$2922:$CZ$2922,'Dvd Calendar'!$E$2915:$CZ$2915)=0)),"")))</f>
        <v/>
      </c>
      <c r="N320" s="77">
        <f>IF(N$259="","",IF($B320="","",IFERROR(SUMIFS('Dvd Calendar'!$E$2923:$CZ$2923,'Dvd Calendar'!$E$2922:$CZ$2922,"&gt;"&amp;N$258,'Dvd Calendar'!$E$2922:$CZ$2922,"&lt;="&amp;N$259)+SUMPRODUCT(('Dvd Calendar'!$E$2915:$CZ$2915&gt;N$258)*('Dvd Calendar'!$E$2915:$CZ$2915&lt;=N$259)*'Dvd Calendar'!$E$2918:$CZ$2918*(('Dvd Calendar'!$E$2920:$CZ$2920='Field Check'!$C$53)*('Field Check'!$C$53&lt;&gt;"")+('Dvd Calendar'!$E$2920:$CZ$2920='Field Check'!$C$54)*('Field Check'!$C$54&lt;&gt;"")+('Dvd Calendar'!$E$2920:$CZ$2920='Field Check'!$C$55)*('Field Check'!$C$55&lt;&gt;"")+('Dvd Calendar'!$E$2920:$CZ$2920='Field Check'!$C$56)*('Field Check'!$C$56&lt;&gt;"")+('Dvd Calendar'!$E$2920:$CZ$2920='Field Check'!$C$57)*('Field Check'!$C$57&lt;&gt;""))*(COUNTIF('Dvd Calendar'!$E$2922:$CZ$2922,'Dvd Calendar'!$E$2915:$CZ$2915)=0)),"")))</f>
        <v/>
      </c>
      <c r="O320" s="77">
        <f>IF(O$259="","",IF($B320="","",IFERROR(SUMIFS('Dvd Calendar'!$E$2923:$CZ$2923,'Dvd Calendar'!$E$2922:$CZ$2922,"&gt;"&amp;O$258,'Dvd Calendar'!$E$2922:$CZ$2922,"&lt;="&amp;O$259)+SUMPRODUCT(('Dvd Calendar'!$E$2915:$CZ$2915&gt;O$258)*('Dvd Calendar'!$E$2915:$CZ$2915&lt;=O$259)*'Dvd Calendar'!$E$2918:$CZ$2918*(('Dvd Calendar'!$E$2920:$CZ$2920='Field Check'!$C$53)*('Field Check'!$C$53&lt;&gt;"")+('Dvd Calendar'!$E$2920:$CZ$2920='Field Check'!$C$54)*('Field Check'!$C$54&lt;&gt;"")+('Dvd Calendar'!$E$2920:$CZ$2920='Field Check'!$C$55)*('Field Check'!$C$55&lt;&gt;"")+('Dvd Calendar'!$E$2920:$CZ$2920='Field Check'!$C$56)*('Field Check'!$C$56&lt;&gt;"")+('Dvd Calendar'!$E$2920:$CZ$2920='Field Check'!$C$57)*('Field Check'!$C$57&lt;&gt;""))*(COUNTIF('Dvd Calendar'!$E$2922:$CZ$2922,'Dvd Calendar'!$E$2915:$CZ$2915)=0)),"")))</f>
        <v/>
      </c>
      <c r="P320" s="77">
        <f>IF(P$259="","",IF($B320="","",IFERROR(SUMIFS('Dvd Calendar'!$E$2923:$CZ$2923,'Dvd Calendar'!$E$2922:$CZ$2922,"&gt;"&amp;P$258,'Dvd Calendar'!$E$2922:$CZ$2922,"&lt;="&amp;P$259)+SUMPRODUCT(('Dvd Calendar'!$E$2915:$CZ$2915&gt;P$258)*('Dvd Calendar'!$E$2915:$CZ$2915&lt;=P$259)*'Dvd Calendar'!$E$2918:$CZ$2918*(('Dvd Calendar'!$E$2920:$CZ$2920='Field Check'!$C$53)*('Field Check'!$C$53&lt;&gt;"")+('Dvd Calendar'!$E$2920:$CZ$2920='Field Check'!$C$54)*('Field Check'!$C$54&lt;&gt;"")+('Dvd Calendar'!$E$2920:$CZ$2920='Field Check'!$C$55)*('Field Check'!$C$55&lt;&gt;"")+('Dvd Calendar'!$E$2920:$CZ$2920='Field Check'!$C$56)*('Field Check'!$C$56&lt;&gt;"")+('Dvd Calendar'!$E$2920:$CZ$2920='Field Check'!$C$57)*('Field Check'!$C$57&lt;&gt;""))*(COUNTIF('Dvd Calendar'!$E$2922:$CZ$2922,'Dvd Calendar'!$E$2915:$CZ$2915)=0)),"")))</f>
        <v/>
      </c>
      <c r="Q320" s="77">
        <f>IF(Q$259="","",IF($B320="","",IFERROR(SUMIFS('Dvd Calendar'!$E$2923:$CZ$2923,'Dvd Calendar'!$E$2922:$CZ$2922,"&gt;"&amp;Q$258,'Dvd Calendar'!$E$2922:$CZ$2922,"&lt;="&amp;Q$259)+SUMPRODUCT(('Dvd Calendar'!$E$2915:$CZ$2915&gt;Q$258)*('Dvd Calendar'!$E$2915:$CZ$2915&lt;=Q$259)*'Dvd Calendar'!$E$2918:$CZ$2918*(('Dvd Calendar'!$E$2920:$CZ$2920='Field Check'!$C$53)*('Field Check'!$C$53&lt;&gt;"")+('Dvd Calendar'!$E$2920:$CZ$2920='Field Check'!$C$54)*('Field Check'!$C$54&lt;&gt;"")+('Dvd Calendar'!$E$2920:$CZ$2920='Field Check'!$C$55)*('Field Check'!$C$55&lt;&gt;"")+('Dvd Calendar'!$E$2920:$CZ$2920='Field Check'!$C$56)*('Field Check'!$C$56&lt;&gt;"")+('Dvd Calendar'!$E$2920:$CZ$2920='Field Check'!$C$57)*('Field Check'!$C$57&lt;&gt;""))*(COUNTIF('Dvd Calendar'!$E$2922:$CZ$2922,'Dvd Calendar'!$E$2915:$CZ$2915)=0)),"")))</f>
        <v/>
      </c>
      <c r="R320" s="77">
        <f>IF(R$259="","",IF($B320="","",IFERROR(SUMIFS('Dvd Calendar'!$E$2923:$CZ$2923,'Dvd Calendar'!$E$2922:$CZ$2922,"&gt;"&amp;R$258,'Dvd Calendar'!$E$2922:$CZ$2922,"&lt;="&amp;R$259)+SUMPRODUCT(('Dvd Calendar'!$E$2915:$CZ$2915&gt;R$258)*('Dvd Calendar'!$E$2915:$CZ$2915&lt;=R$259)*'Dvd Calendar'!$E$2918:$CZ$2918*(('Dvd Calendar'!$E$2920:$CZ$2920='Field Check'!$C$53)*('Field Check'!$C$53&lt;&gt;"")+('Dvd Calendar'!$E$2920:$CZ$2920='Field Check'!$C$54)*('Field Check'!$C$54&lt;&gt;"")+('Dvd Calendar'!$E$2920:$CZ$2920='Field Check'!$C$55)*('Field Check'!$C$55&lt;&gt;"")+('Dvd Calendar'!$E$2920:$CZ$2920='Field Check'!$C$56)*('Field Check'!$C$56&lt;&gt;"")+('Dvd Calendar'!$E$2920:$CZ$2920='Field Check'!$C$57)*('Field Check'!$C$57&lt;&gt;""))*(COUNTIF('Dvd Calendar'!$E$2922:$CZ$2922,'Dvd Calendar'!$E$2915:$CZ$2915)=0)),"")))</f>
        <v/>
      </c>
    </row>
    <row r="321">
      <c r="B321" s="126">
        <f>IF(MXAU!$C$66="","",MXAU!$C$66)</f>
        <v/>
      </c>
      <c r="C321" s="77">
        <f>IF(C$259="","",IF($B321="","",IFERROR(SUMIFS('Dvd Calendar'!$E$2934:$CZ$2934,'Dvd Calendar'!$E$2933:$CZ$2933,"&gt;"&amp;C$258,'Dvd Calendar'!$E$2933:$CZ$2933,"&lt;="&amp;C$259)+SUMPRODUCT(('Dvd Calendar'!$E$2926:$CZ$2926&gt;C$258)*('Dvd Calendar'!$E$2926:$CZ$2926&lt;=C$259)*'Dvd Calendar'!$E$2929:$CZ$2929*(('Dvd Calendar'!$E$2931:$CZ$2931='Field Check'!$C$53)*('Field Check'!$C$53&lt;&gt;"")+('Dvd Calendar'!$E$2931:$CZ$2931='Field Check'!$C$54)*('Field Check'!$C$54&lt;&gt;"")+('Dvd Calendar'!$E$2931:$CZ$2931='Field Check'!$C$55)*('Field Check'!$C$55&lt;&gt;"")+('Dvd Calendar'!$E$2931:$CZ$2931='Field Check'!$C$56)*('Field Check'!$C$56&lt;&gt;"")+('Dvd Calendar'!$E$2931:$CZ$2931='Field Check'!$C$57)*('Field Check'!$C$57&lt;&gt;""))*(COUNTIF('Dvd Calendar'!$E$2933:$CZ$2933,'Dvd Calendar'!$E$2926:$CZ$2926)=0)),"")))</f>
        <v/>
      </c>
      <c r="D321" s="77">
        <f>IF(D$259="","",IF($B321="","",IFERROR(SUMIFS('Dvd Calendar'!$E$2934:$CZ$2934,'Dvd Calendar'!$E$2933:$CZ$2933,"&gt;"&amp;D$258,'Dvd Calendar'!$E$2933:$CZ$2933,"&lt;="&amp;D$259)+SUMPRODUCT(('Dvd Calendar'!$E$2926:$CZ$2926&gt;D$258)*('Dvd Calendar'!$E$2926:$CZ$2926&lt;=D$259)*'Dvd Calendar'!$E$2929:$CZ$2929*(('Dvd Calendar'!$E$2931:$CZ$2931='Field Check'!$C$53)*('Field Check'!$C$53&lt;&gt;"")+('Dvd Calendar'!$E$2931:$CZ$2931='Field Check'!$C$54)*('Field Check'!$C$54&lt;&gt;"")+('Dvd Calendar'!$E$2931:$CZ$2931='Field Check'!$C$55)*('Field Check'!$C$55&lt;&gt;"")+('Dvd Calendar'!$E$2931:$CZ$2931='Field Check'!$C$56)*('Field Check'!$C$56&lt;&gt;"")+('Dvd Calendar'!$E$2931:$CZ$2931='Field Check'!$C$57)*('Field Check'!$C$57&lt;&gt;""))*(COUNTIF('Dvd Calendar'!$E$2933:$CZ$2933,'Dvd Calendar'!$E$2926:$CZ$2926)=0)),"")))</f>
        <v/>
      </c>
      <c r="E321" s="77">
        <f>IF(E$259="","",IF($B321="","",IFERROR(SUMIFS('Dvd Calendar'!$E$2934:$CZ$2934,'Dvd Calendar'!$E$2933:$CZ$2933,"&gt;"&amp;E$258,'Dvd Calendar'!$E$2933:$CZ$2933,"&lt;="&amp;E$259)+SUMPRODUCT(('Dvd Calendar'!$E$2926:$CZ$2926&gt;E$258)*('Dvd Calendar'!$E$2926:$CZ$2926&lt;=E$259)*'Dvd Calendar'!$E$2929:$CZ$2929*(('Dvd Calendar'!$E$2931:$CZ$2931='Field Check'!$C$53)*('Field Check'!$C$53&lt;&gt;"")+('Dvd Calendar'!$E$2931:$CZ$2931='Field Check'!$C$54)*('Field Check'!$C$54&lt;&gt;"")+('Dvd Calendar'!$E$2931:$CZ$2931='Field Check'!$C$55)*('Field Check'!$C$55&lt;&gt;"")+('Dvd Calendar'!$E$2931:$CZ$2931='Field Check'!$C$56)*('Field Check'!$C$56&lt;&gt;"")+('Dvd Calendar'!$E$2931:$CZ$2931='Field Check'!$C$57)*('Field Check'!$C$57&lt;&gt;""))*(COUNTIF('Dvd Calendar'!$E$2933:$CZ$2933,'Dvd Calendar'!$E$2926:$CZ$2926)=0)),"")))</f>
        <v/>
      </c>
      <c r="F321" s="77">
        <f>IF(F$259="","",IF($B321="","",IFERROR(SUMIFS('Dvd Calendar'!$E$2934:$CZ$2934,'Dvd Calendar'!$E$2933:$CZ$2933,"&gt;"&amp;F$258,'Dvd Calendar'!$E$2933:$CZ$2933,"&lt;="&amp;F$259)+SUMPRODUCT(('Dvd Calendar'!$E$2926:$CZ$2926&gt;F$258)*('Dvd Calendar'!$E$2926:$CZ$2926&lt;=F$259)*'Dvd Calendar'!$E$2929:$CZ$2929*(('Dvd Calendar'!$E$2931:$CZ$2931='Field Check'!$C$53)*('Field Check'!$C$53&lt;&gt;"")+('Dvd Calendar'!$E$2931:$CZ$2931='Field Check'!$C$54)*('Field Check'!$C$54&lt;&gt;"")+('Dvd Calendar'!$E$2931:$CZ$2931='Field Check'!$C$55)*('Field Check'!$C$55&lt;&gt;"")+('Dvd Calendar'!$E$2931:$CZ$2931='Field Check'!$C$56)*('Field Check'!$C$56&lt;&gt;"")+('Dvd Calendar'!$E$2931:$CZ$2931='Field Check'!$C$57)*('Field Check'!$C$57&lt;&gt;""))*(COUNTIF('Dvd Calendar'!$E$2933:$CZ$2933,'Dvd Calendar'!$E$2926:$CZ$2926)=0)),"")))</f>
        <v/>
      </c>
      <c r="G321" s="77">
        <f>IF(G$259="","",IF($B321="","",IFERROR(SUMIFS('Dvd Calendar'!$E$2934:$CZ$2934,'Dvd Calendar'!$E$2933:$CZ$2933,"&gt;"&amp;G$258,'Dvd Calendar'!$E$2933:$CZ$2933,"&lt;="&amp;G$259)+SUMPRODUCT(('Dvd Calendar'!$E$2926:$CZ$2926&gt;G$258)*('Dvd Calendar'!$E$2926:$CZ$2926&lt;=G$259)*'Dvd Calendar'!$E$2929:$CZ$2929*(('Dvd Calendar'!$E$2931:$CZ$2931='Field Check'!$C$53)*('Field Check'!$C$53&lt;&gt;"")+('Dvd Calendar'!$E$2931:$CZ$2931='Field Check'!$C$54)*('Field Check'!$C$54&lt;&gt;"")+('Dvd Calendar'!$E$2931:$CZ$2931='Field Check'!$C$55)*('Field Check'!$C$55&lt;&gt;"")+('Dvd Calendar'!$E$2931:$CZ$2931='Field Check'!$C$56)*('Field Check'!$C$56&lt;&gt;"")+('Dvd Calendar'!$E$2931:$CZ$2931='Field Check'!$C$57)*('Field Check'!$C$57&lt;&gt;""))*(COUNTIF('Dvd Calendar'!$E$2933:$CZ$2933,'Dvd Calendar'!$E$2926:$CZ$2926)=0)),"")))</f>
        <v/>
      </c>
      <c r="H321" s="77">
        <f>IF(H$259="","",IF($B321="","",IFERROR(SUMIFS('Dvd Calendar'!$E$2934:$CZ$2934,'Dvd Calendar'!$E$2933:$CZ$2933,"&gt;"&amp;H$258,'Dvd Calendar'!$E$2933:$CZ$2933,"&lt;="&amp;H$259)+SUMPRODUCT(('Dvd Calendar'!$E$2926:$CZ$2926&gt;H$258)*('Dvd Calendar'!$E$2926:$CZ$2926&lt;=H$259)*'Dvd Calendar'!$E$2929:$CZ$2929*(('Dvd Calendar'!$E$2931:$CZ$2931='Field Check'!$C$53)*('Field Check'!$C$53&lt;&gt;"")+('Dvd Calendar'!$E$2931:$CZ$2931='Field Check'!$C$54)*('Field Check'!$C$54&lt;&gt;"")+('Dvd Calendar'!$E$2931:$CZ$2931='Field Check'!$C$55)*('Field Check'!$C$55&lt;&gt;"")+('Dvd Calendar'!$E$2931:$CZ$2931='Field Check'!$C$56)*('Field Check'!$C$56&lt;&gt;"")+('Dvd Calendar'!$E$2931:$CZ$2931='Field Check'!$C$57)*('Field Check'!$C$57&lt;&gt;""))*(COUNTIF('Dvd Calendar'!$E$2933:$CZ$2933,'Dvd Calendar'!$E$2926:$CZ$2926)=0)),"")))</f>
        <v/>
      </c>
      <c r="I321" s="77">
        <f>IF(I$259="","",IF($B321="","",IFERROR(SUMIFS('Dvd Calendar'!$E$2934:$CZ$2934,'Dvd Calendar'!$E$2933:$CZ$2933,"&gt;"&amp;I$258,'Dvd Calendar'!$E$2933:$CZ$2933,"&lt;="&amp;I$259)+SUMPRODUCT(('Dvd Calendar'!$E$2926:$CZ$2926&gt;I$258)*('Dvd Calendar'!$E$2926:$CZ$2926&lt;=I$259)*'Dvd Calendar'!$E$2929:$CZ$2929*(('Dvd Calendar'!$E$2931:$CZ$2931='Field Check'!$C$53)*('Field Check'!$C$53&lt;&gt;"")+('Dvd Calendar'!$E$2931:$CZ$2931='Field Check'!$C$54)*('Field Check'!$C$54&lt;&gt;"")+('Dvd Calendar'!$E$2931:$CZ$2931='Field Check'!$C$55)*('Field Check'!$C$55&lt;&gt;"")+('Dvd Calendar'!$E$2931:$CZ$2931='Field Check'!$C$56)*('Field Check'!$C$56&lt;&gt;"")+('Dvd Calendar'!$E$2931:$CZ$2931='Field Check'!$C$57)*('Field Check'!$C$57&lt;&gt;""))*(COUNTIF('Dvd Calendar'!$E$2933:$CZ$2933,'Dvd Calendar'!$E$2926:$CZ$2926)=0)),"")))</f>
        <v/>
      </c>
      <c r="J321" s="77">
        <f>IF(J$259="","",IF($B321="","",IFERROR(SUMIFS('Dvd Calendar'!$E$2934:$CZ$2934,'Dvd Calendar'!$E$2933:$CZ$2933,"&gt;"&amp;J$258,'Dvd Calendar'!$E$2933:$CZ$2933,"&lt;="&amp;J$259)+SUMPRODUCT(('Dvd Calendar'!$E$2926:$CZ$2926&gt;J$258)*('Dvd Calendar'!$E$2926:$CZ$2926&lt;=J$259)*'Dvd Calendar'!$E$2929:$CZ$2929*(('Dvd Calendar'!$E$2931:$CZ$2931='Field Check'!$C$53)*('Field Check'!$C$53&lt;&gt;"")+('Dvd Calendar'!$E$2931:$CZ$2931='Field Check'!$C$54)*('Field Check'!$C$54&lt;&gt;"")+('Dvd Calendar'!$E$2931:$CZ$2931='Field Check'!$C$55)*('Field Check'!$C$55&lt;&gt;"")+('Dvd Calendar'!$E$2931:$CZ$2931='Field Check'!$C$56)*('Field Check'!$C$56&lt;&gt;"")+('Dvd Calendar'!$E$2931:$CZ$2931='Field Check'!$C$57)*('Field Check'!$C$57&lt;&gt;""))*(COUNTIF('Dvd Calendar'!$E$2933:$CZ$2933,'Dvd Calendar'!$E$2926:$CZ$2926)=0)),"")))</f>
        <v/>
      </c>
      <c r="K321" s="77">
        <f>IF(K$259="","",IF($B321="","",IFERROR(SUMIFS('Dvd Calendar'!$E$2934:$CZ$2934,'Dvd Calendar'!$E$2933:$CZ$2933,"&gt;"&amp;K$258,'Dvd Calendar'!$E$2933:$CZ$2933,"&lt;="&amp;K$259)+SUMPRODUCT(('Dvd Calendar'!$E$2926:$CZ$2926&gt;K$258)*('Dvd Calendar'!$E$2926:$CZ$2926&lt;=K$259)*'Dvd Calendar'!$E$2929:$CZ$2929*(('Dvd Calendar'!$E$2931:$CZ$2931='Field Check'!$C$53)*('Field Check'!$C$53&lt;&gt;"")+('Dvd Calendar'!$E$2931:$CZ$2931='Field Check'!$C$54)*('Field Check'!$C$54&lt;&gt;"")+('Dvd Calendar'!$E$2931:$CZ$2931='Field Check'!$C$55)*('Field Check'!$C$55&lt;&gt;"")+('Dvd Calendar'!$E$2931:$CZ$2931='Field Check'!$C$56)*('Field Check'!$C$56&lt;&gt;"")+('Dvd Calendar'!$E$2931:$CZ$2931='Field Check'!$C$57)*('Field Check'!$C$57&lt;&gt;""))*(COUNTIF('Dvd Calendar'!$E$2933:$CZ$2933,'Dvd Calendar'!$E$2926:$CZ$2926)=0)),"")))</f>
        <v/>
      </c>
      <c r="L321" s="77">
        <f>IF(L$259="","",IF($B321="","",IFERROR(SUMIFS('Dvd Calendar'!$E$2934:$CZ$2934,'Dvd Calendar'!$E$2933:$CZ$2933,"&gt;"&amp;L$258,'Dvd Calendar'!$E$2933:$CZ$2933,"&lt;="&amp;L$259)+SUMPRODUCT(('Dvd Calendar'!$E$2926:$CZ$2926&gt;L$258)*('Dvd Calendar'!$E$2926:$CZ$2926&lt;=L$259)*'Dvd Calendar'!$E$2929:$CZ$2929*(('Dvd Calendar'!$E$2931:$CZ$2931='Field Check'!$C$53)*('Field Check'!$C$53&lt;&gt;"")+('Dvd Calendar'!$E$2931:$CZ$2931='Field Check'!$C$54)*('Field Check'!$C$54&lt;&gt;"")+('Dvd Calendar'!$E$2931:$CZ$2931='Field Check'!$C$55)*('Field Check'!$C$55&lt;&gt;"")+('Dvd Calendar'!$E$2931:$CZ$2931='Field Check'!$C$56)*('Field Check'!$C$56&lt;&gt;"")+('Dvd Calendar'!$E$2931:$CZ$2931='Field Check'!$C$57)*('Field Check'!$C$57&lt;&gt;""))*(COUNTIF('Dvd Calendar'!$E$2933:$CZ$2933,'Dvd Calendar'!$E$2926:$CZ$2926)=0)),"")))</f>
        <v/>
      </c>
      <c r="M321" s="77">
        <f>IF(M$259="","",IF($B321="","",IFERROR(SUMIFS('Dvd Calendar'!$E$2934:$CZ$2934,'Dvd Calendar'!$E$2933:$CZ$2933,"&gt;"&amp;M$258,'Dvd Calendar'!$E$2933:$CZ$2933,"&lt;="&amp;M$259)+SUMPRODUCT(('Dvd Calendar'!$E$2926:$CZ$2926&gt;M$258)*('Dvd Calendar'!$E$2926:$CZ$2926&lt;=M$259)*'Dvd Calendar'!$E$2929:$CZ$2929*(('Dvd Calendar'!$E$2931:$CZ$2931='Field Check'!$C$53)*('Field Check'!$C$53&lt;&gt;"")+('Dvd Calendar'!$E$2931:$CZ$2931='Field Check'!$C$54)*('Field Check'!$C$54&lt;&gt;"")+('Dvd Calendar'!$E$2931:$CZ$2931='Field Check'!$C$55)*('Field Check'!$C$55&lt;&gt;"")+('Dvd Calendar'!$E$2931:$CZ$2931='Field Check'!$C$56)*('Field Check'!$C$56&lt;&gt;"")+('Dvd Calendar'!$E$2931:$CZ$2931='Field Check'!$C$57)*('Field Check'!$C$57&lt;&gt;""))*(COUNTIF('Dvd Calendar'!$E$2933:$CZ$2933,'Dvd Calendar'!$E$2926:$CZ$2926)=0)),"")))</f>
        <v/>
      </c>
      <c r="N321" s="77">
        <f>IF(N$259="","",IF($B321="","",IFERROR(SUMIFS('Dvd Calendar'!$E$2934:$CZ$2934,'Dvd Calendar'!$E$2933:$CZ$2933,"&gt;"&amp;N$258,'Dvd Calendar'!$E$2933:$CZ$2933,"&lt;="&amp;N$259)+SUMPRODUCT(('Dvd Calendar'!$E$2926:$CZ$2926&gt;N$258)*('Dvd Calendar'!$E$2926:$CZ$2926&lt;=N$259)*'Dvd Calendar'!$E$2929:$CZ$2929*(('Dvd Calendar'!$E$2931:$CZ$2931='Field Check'!$C$53)*('Field Check'!$C$53&lt;&gt;"")+('Dvd Calendar'!$E$2931:$CZ$2931='Field Check'!$C$54)*('Field Check'!$C$54&lt;&gt;"")+('Dvd Calendar'!$E$2931:$CZ$2931='Field Check'!$C$55)*('Field Check'!$C$55&lt;&gt;"")+('Dvd Calendar'!$E$2931:$CZ$2931='Field Check'!$C$56)*('Field Check'!$C$56&lt;&gt;"")+('Dvd Calendar'!$E$2931:$CZ$2931='Field Check'!$C$57)*('Field Check'!$C$57&lt;&gt;""))*(COUNTIF('Dvd Calendar'!$E$2933:$CZ$2933,'Dvd Calendar'!$E$2926:$CZ$2926)=0)),"")))</f>
        <v/>
      </c>
      <c r="O321" s="77">
        <f>IF(O$259="","",IF($B321="","",IFERROR(SUMIFS('Dvd Calendar'!$E$2934:$CZ$2934,'Dvd Calendar'!$E$2933:$CZ$2933,"&gt;"&amp;O$258,'Dvd Calendar'!$E$2933:$CZ$2933,"&lt;="&amp;O$259)+SUMPRODUCT(('Dvd Calendar'!$E$2926:$CZ$2926&gt;O$258)*('Dvd Calendar'!$E$2926:$CZ$2926&lt;=O$259)*'Dvd Calendar'!$E$2929:$CZ$2929*(('Dvd Calendar'!$E$2931:$CZ$2931='Field Check'!$C$53)*('Field Check'!$C$53&lt;&gt;"")+('Dvd Calendar'!$E$2931:$CZ$2931='Field Check'!$C$54)*('Field Check'!$C$54&lt;&gt;"")+('Dvd Calendar'!$E$2931:$CZ$2931='Field Check'!$C$55)*('Field Check'!$C$55&lt;&gt;"")+('Dvd Calendar'!$E$2931:$CZ$2931='Field Check'!$C$56)*('Field Check'!$C$56&lt;&gt;"")+('Dvd Calendar'!$E$2931:$CZ$2931='Field Check'!$C$57)*('Field Check'!$C$57&lt;&gt;""))*(COUNTIF('Dvd Calendar'!$E$2933:$CZ$2933,'Dvd Calendar'!$E$2926:$CZ$2926)=0)),"")))</f>
        <v/>
      </c>
      <c r="P321" s="77">
        <f>IF(P$259="","",IF($B321="","",IFERROR(SUMIFS('Dvd Calendar'!$E$2934:$CZ$2934,'Dvd Calendar'!$E$2933:$CZ$2933,"&gt;"&amp;P$258,'Dvd Calendar'!$E$2933:$CZ$2933,"&lt;="&amp;P$259)+SUMPRODUCT(('Dvd Calendar'!$E$2926:$CZ$2926&gt;P$258)*('Dvd Calendar'!$E$2926:$CZ$2926&lt;=P$259)*'Dvd Calendar'!$E$2929:$CZ$2929*(('Dvd Calendar'!$E$2931:$CZ$2931='Field Check'!$C$53)*('Field Check'!$C$53&lt;&gt;"")+('Dvd Calendar'!$E$2931:$CZ$2931='Field Check'!$C$54)*('Field Check'!$C$54&lt;&gt;"")+('Dvd Calendar'!$E$2931:$CZ$2931='Field Check'!$C$55)*('Field Check'!$C$55&lt;&gt;"")+('Dvd Calendar'!$E$2931:$CZ$2931='Field Check'!$C$56)*('Field Check'!$C$56&lt;&gt;"")+('Dvd Calendar'!$E$2931:$CZ$2931='Field Check'!$C$57)*('Field Check'!$C$57&lt;&gt;""))*(COUNTIF('Dvd Calendar'!$E$2933:$CZ$2933,'Dvd Calendar'!$E$2926:$CZ$2926)=0)),"")))</f>
        <v/>
      </c>
      <c r="Q321" s="77">
        <f>IF(Q$259="","",IF($B321="","",IFERROR(SUMIFS('Dvd Calendar'!$E$2934:$CZ$2934,'Dvd Calendar'!$E$2933:$CZ$2933,"&gt;"&amp;Q$258,'Dvd Calendar'!$E$2933:$CZ$2933,"&lt;="&amp;Q$259)+SUMPRODUCT(('Dvd Calendar'!$E$2926:$CZ$2926&gt;Q$258)*('Dvd Calendar'!$E$2926:$CZ$2926&lt;=Q$259)*'Dvd Calendar'!$E$2929:$CZ$2929*(('Dvd Calendar'!$E$2931:$CZ$2931='Field Check'!$C$53)*('Field Check'!$C$53&lt;&gt;"")+('Dvd Calendar'!$E$2931:$CZ$2931='Field Check'!$C$54)*('Field Check'!$C$54&lt;&gt;"")+('Dvd Calendar'!$E$2931:$CZ$2931='Field Check'!$C$55)*('Field Check'!$C$55&lt;&gt;"")+('Dvd Calendar'!$E$2931:$CZ$2931='Field Check'!$C$56)*('Field Check'!$C$56&lt;&gt;"")+('Dvd Calendar'!$E$2931:$CZ$2931='Field Check'!$C$57)*('Field Check'!$C$57&lt;&gt;""))*(COUNTIF('Dvd Calendar'!$E$2933:$CZ$2933,'Dvd Calendar'!$E$2926:$CZ$2926)=0)),"")))</f>
        <v/>
      </c>
      <c r="R321" s="77">
        <f>IF(R$259="","",IF($B321="","",IFERROR(SUMIFS('Dvd Calendar'!$E$2934:$CZ$2934,'Dvd Calendar'!$E$2933:$CZ$2933,"&gt;"&amp;R$258,'Dvd Calendar'!$E$2933:$CZ$2933,"&lt;="&amp;R$259)+SUMPRODUCT(('Dvd Calendar'!$E$2926:$CZ$2926&gt;R$258)*('Dvd Calendar'!$E$2926:$CZ$2926&lt;=R$259)*'Dvd Calendar'!$E$2929:$CZ$2929*(('Dvd Calendar'!$E$2931:$CZ$2931='Field Check'!$C$53)*('Field Check'!$C$53&lt;&gt;"")+('Dvd Calendar'!$E$2931:$CZ$2931='Field Check'!$C$54)*('Field Check'!$C$54&lt;&gt;"")+('Dvd Calendar'!$E$2931:$CZ$2931='Field Check'!$C$55)*('Field Check'!$C$55&lt;&gt;"")+('Dvd Calendar'!$E$2931:$CZ$2931='Field Check'!$C$56)*('Field Check'!$C$56&lt;&gt;"")+('Dvd Calendar'!$E$2931:$CZ$2931='Field Check'!$C$57)*('Field Check'!$C$57&lt;&gt;""))*(COUNTIF('Dvd Calendar'!$E$2933:$CZ$2933,'Dvd Calendar'!$E$2926:$CZ$2926)=0)),"")))</f>
        <v/>
      </c>
    </row>
    <row r="322">
      <c r="B322" s="126">
        <f>IF(MXAU!$C$67="","",MXAU!$C$67)</f>
        <v/>
      </c>
      <c r="C322" s="77">
        <f>IF(C$259="","",IF($B322="","",IFERROR(SUMIFS('Dvd Calendar'!$E$2945:$CZ$2945,'Dvd Calendar'!$E$2944:$CZ$2944,"&gt;"&amp;C$258,'Dvd Calendar'!$E$2944:$CZ$2944,"&lt;="&amp;C$259)+SUMPRODUCT(('Dvd Calendar'!$E$2937:$CZ$2937&gt;C$258)*('Dvd Calendar'!$E$2937:$CZ$2937&lt;=C$259)*'Dvd Calendar'!$E$2940:$CZ$2940*(('Dvd Calendar'!$E$2942:$CZ$2942='Field Check'!$C$53)*('Field Check'!$C$53&lt;&gt;"")+('Dvd Calendar'!$E$2942:$CZ$2942='Field Check'!$C$54)*('Field Check'!$C$54&lt;&gt;"")+('Dvd Calendar'!$E$2942:$CZ$2942='Field Check'!$C$55)*('Field Check'!$C$55&lt;&gt;"")+('Dvd Calendar'!$E$2942:$CZ$2942='Field Check'!$C$56)*('Field Check'!$C$56&lt;&gt;"")+('Dvd Calendar'!$E$2942:$CZ$2942='Field Check'!$C$57)*('Field Check'!$C$57&lt;&gt;""))*(COUNTIF('Dvd Calendar'!$E$2944:$CZ$2944,'Dvd Calendar'!$E$2937:$CZ$2937)=0)),"")))</f>
        <v/>
      </c>
      <c r="D322" s="77">
        <f>IF(D$259="","",IF($B322="","",IFERROR(SUMIFS('Dvd Calendar'!$E$2945:$CZ$2945,'Dvd Calendar'!$E$2944:$CZ$2944,"&gt;"&amp;D$258,'Dvd Calendar'!$E$2944:$CZ$2944,"&lt;="&amp;D$259)+SUMPRODUCT(('Dvd Calendar'!$E$2937:$CZ$2937&gt;D$258)*('Dvd Calendar'!$E$2937:$CZ$2937&lt;=D$259)*'Dvd Calendar'!$E$2940:$CZ$2940*(('Dvd Calendar'!$E$2942:$CZ$2942='Field Check'!$C$53)*('Field Check'!$C$53&lt;&gt;"")+('Dvd Calendar'!$E$2942:$CZ$2942='Field Check'!$C$54)*('Field Check'!$C$54&lt;&gt;"")+('Dvd Calendar'!$E$2942:$CZ$2942='Field Check'!$C$55)*('Field Check'!$C$55&lt;&gt;"")+('Dvd Calendar'!$E$2942:$CZ$2942='Field Check'!$C$56)*('Field Check'!$C$56&lt;&gt;"")+('Dvd Calendar'!$E$2942:$CZ$2942='Field Check'!$C$57)*('Field Check'!$C$57&lt;&gt;""))*(COUNTIF('Dvd Calendar'!$E$2944:$CZ$2944,'Dvd Calendar'!$E$2937:$CZ$2937)=0)),"")))</f>
        <v/>
      </c>
      <c r="E322" s="77">
        <f>IF(E$259="","",IF($B322="","",IFERROR(SUMIFS('Dvd Calendar'!$E$2945:$CZ$2945,'Dvd Calendar'!$E$2944:$CZ$2944,"&gt;"&amp;E$258,'Dvd Calendar'!$E$2944:$CZ$2944,"&lt;="&amp;E$259)+SUMPRODUCT(('Dvd Calendar'!$E$2937:$CZ$2937&gt;E$258)*('Dvd Calendar'!$E$2937:$CZ$2937&lt;=E$259)*'Dvd Calendar'!$E$2940:$CZ$2940*(('Dvd Calendar'!$E$2942:$CZ$2942='Field Check'!$C$53)*('Field Check'!$C$53&lt;&gt;"")+('Dvd Calendar'!$E$2942:$CZ$2942='Field Check'!$C$54)*('Field Check'!$C$54&lt;&gt;"")+('Dvd Calendar'!$E$2942:$CZ$2942='Field Check'!$C$55)*('Field Check'!$C$55&lt;&gt;"")+('Dvd Calendar'!$E$2942:$CZ$2942='Field Check'!$C$56)*('Field Check'!$C$56&lt;&gt;"")+('Dvd Calendar'!$E$2942:$CZ$2942='Field Check'!$C$57)*('Field Check'!$C$57&lt;&gt;""))*(COUNTIF('Dvd Calendar'!$E$2944:$CZ$2944,'Dvd Calendar'!$E$2937:$CZ$2937)=0)),"")))</f>
        <v/>
      </c>
      <c r="F322" s="77">
        <f>IF(F$259="","",IF($B322="","",IFERROR(SUMIFS('Dvd Calendar'!$E$2945:$CZ$2945,'Dvd Calendar'!$E$2944:$CZ$2944,"&gt;"&amp;F$258,'Dvd Calendar'!$E$2944:$CZ$2944,"&lt;="&amp;F$259)+SUMPRODUCT(('Dvd Calendar'!$E$2937:$CZ$2937&gt;F$258)*('Dvd Calendar'!$E$2937:$CZ$2937&lt;=F$259)*'Dvd Calendar'!$E$2940:$CZ$2940*(('Dvd Calendar'!$E$2942:$CZ$2942='Field Check'!$C$53)*('Field Check'!$C$53&lt;&gt;"")+('Dvd Calendar'!$E$2942:$CZ$2942='Field Check'!$C$54)*('Field Check'!$C$54&lt;&gt;"")+('Dvd Calendar'!$E$2942:$CZ$2942='Field Check'!$C$55)*('Field Check'!$C$55&lt;&gt;"")+('Dvd Calendar'!$E$2942:$CZ$2942='Field Check'!$C$56)*('Field Check'!$C$56&lt;&gt;"")+('Dvd Calendar'!$E$2942:$CZ$2942='Field Check'!$C$57)*('Field Check'!$C$57&lt;&gt;""))*(COUNTIF('Dvd Calendar'!$E$2944:$CZ$2944,'Dvd Calendar'!$E$2937:$CZ$2937)=0)),"")))</f>
        <v/>
      </c>
      <c r="G322" s="77">
        <f>IF(G$259="","",IF($B322="","",IFERROR(SUMIFS('Dvd Calendar'!$E$2945:$CZ$2945,'Dvd Calendar'!$E$2944:$CZ$2944,"&gt;"&amp;G$258,'Dvd Calendar'!$E$2944:$CZ$2944,"&lt;="&amp;G$259)+SUMPRODUCT(('Dvd Calendar'!$E$2937:$CZ$2937&gt;G$258)*('Dvd Calendar'!$E$2937:$CZ$2937&lt;=G$259)*'Dvd Calendar'!$E$2940:$CZ$2940*(('Dvd Calendar'!$E$2942:$CZ$2942='Field Check'!$C$53)*('Field Check'!$C$53&lt;&gt;"")+('Dvd Calendar'!$E$2942:$CZ$2942='Field Check'!$C$54)*('Field Check'!$C$54&lt;&gt;"")+('Dvd Calendar'!$E$2942:$CZ$2942='Field Check'!$C$55)*('Field Check'!$C$55&lt;&gt;"")+('Dvd Calendar'!$E$2942:$CZ$2942='Field Check'!$C$56)*('Field Check'!$C$56&lt;&gt;"")+('Dvd Calendar'!$E$2942:$CZ$2942='Field Check'!$C$57)*('Field Check'!$C$57&lt;&gt;""))*(COUNTIF('Dvd Calendar'!$E$2944:$CZ$2944,'Dvd Calendar'!$E$2937:$CZ$2937)=0)),"")))</f>
        <v/>
      </c>
      <c r="H322" s="77">
        <f>IF(H$259="","",IF($B322="","",IFERROR(SUMIFS('Dvd Calendar'!$E$2945:$CZ$2945,'Dvd Calendar'!$E$2944:$CZ$2944,"&gt;"&amp;H$258,'Dvd Calendar'!$E$2944:$CZ$2944,"&lt;="&amp;H$259)+SUMPRODUCT(('Dvd Calendar'!$E$2937:$CZ$2937&gt;H$258)*('Dvd Calendar'!$E$2937:$CZ$2937&lt;=H$259)*'Dvd Calendar'!$E$2940:$CZ$2940*(('Dvd Calendar'!$E$2942:$CZ$2942='Field Check'!$C$53)*('Field Check'!$C$53&lt;&gt;"")+('Dvd Calendar'!$E$2942:$CZ$2942='Field Check'!$C$54)*('Field Check'!$C$54&lt;&gt;"")+('Dvd Calendar'!$E$2942:$CZ$2942='Field Check'!$C$55)*('Field Check'!$C$55&lt;&gt;"")+('Dvd Calendar'!$E$2942:$CZ$2942='Field Check'!$C$56)*('Field Check'!$C$56&lt;&gt;"")+('Dvd Calendar'!$E$2942:$CZ$2942='Field Check'!$C$57)*('Field Check'!$C$57&lt;&gt;""))*(COUNTIF('Dvd Calendar'!$E$2944:$CZ$2944,'Dvd Calendar'!$E$2937:$CZ$2937)=0)),"")))</f>
        <v/>
      </c>
      <c r="I322" s="77">
        <f>IF(I$259="","",IF($B322="","",IFERROR(SUMIFS('Dvd Calendar'!$E$2945:$CZ$2945,'Dvd Calendar'!$E$2944:$CZ$2944,"&gt;"&amp;I$258,'Dvd Calendar'!$E$2944:$CZ$2944,"&lt;="&amp;I$259)+SUMPRODUCT(('Dvd Calendar'!$E$2937:$CZ$2937&gt;I$258)*('Dvd Calendar'!$E$2937:$CZ$2937&lt;=I$259)*'Dvd Calendar'!$E$2940:$CZ$2940*(('Dvd Calendar'!$E$2942:$CZ$2942='Field Check'!$C$53)*('Field Check'!$C$53&lt;&gt;"")+('Dvd Calendar'!$E$2942:$CZ$2942='Field Check'!$C$54)*('Field Check'!$C$54&lt;&gt;"")+('Dvd Calendar'!$E$2942:$CZ$2942='Field Check'!$C$55)*('Field Check'!$C$55&lt;&gt;"")+('Dvd Calendar'!$E$2942:$CZ$2942='Field Check'!$C$56)*('Field Check'!$C$56&lt;&gt;"")+('Dvd Calendar'!$E$2942:$CZ$2942='Field Check'!$C$57)*('Field Check'!$C$57&lt;&gt;""))*(COUNTIF('Dvd Calendar'!$E$2944:$CZ$2944,'Dvd Calendar'!$E$2937:$CZ$2937)=0)),"")))</f>
        <v/>
      </c>
      <c r="J322" s="77">
        <f>IF(J$259="","",IF($B322="","",IFERROR(SUMIFS('Dvd Calendar'!$E$2945:$CZ$2945,'Dvd Calendar'!$E$2944:$CZ$2944,"&gt;"&amp;J$258,'Dvd Calendar'!$E$2944:$CZ$2944,"&lt;="&amp;J$259)+SUMPRODUCT(('Dvd Calendar'!$E$2937:$CZ$2937&gt;J$258)*('Dvd Calendar'!$E$2937:$CZ$2937&lt;=J$259)*'Dvd Calendar'!$E$2940:$CZ$2940*(('Dvd Calendar'!$E$2942:$CZ$2942='Field Check'!$C$53)*('Field Check'!$C$53&lt;&gt;"")+('Dvd Calendar'!$E$2942:$CZ$2942='Field Check'!$C$54)*('Field Check'!$C$54&lt;&gt;"")+('Dvd Calendar'!$E$2942:$CZ$2942='Field Check'!$C$55)*('Field Check'!$C$55&lt;&gt;"")+('Dvd Calendar'!$E$2942:$CZ$2942='Field Check'!$C$56)*('Field Check'!$C$56&lt;&gt;"")+('Dvd Calendar'!$E$2942:$CZ$2942='Field Check'!$C$57)*('Field Check'!$C$57&lt;&gt;""))*(COUNTIF('Dvd Calendar'!$E$2944:$CZ$2944,'Dvd Calendar'!$E$2937:$CZ$2937)=0)),"")))</f>
        <v/>
      </c>
      <c r="K322" s="77">
        <f>IF(K$259="","",IF($B322="","",IFERROR(SUMIFS('Dvd Calendar'!$E$2945:$CZ$2945,'Dvd Calendar'!$E$2944:$CZ$2944,"&gt;"&amp;K$258,'Dvd Calendar'!$E$2944:$CZ$2944,"&lt;="&amp;K$259)+SUMPRODUCT(('Dvd Calendar'!$E$2937:$CZ$2937&gt;K$258)*('Dvd Calendar'!$E$2937:$CZ$2937&lt;=K$259)*'Dvd Calendar'!$E$2940:$CZ$2940*(('Dvd Calendar'!$E$2942:$CZ$2942='Field Check'!$C$53)*('Field Check'!$C$53&lt;&gt;"")+('Dvd Calendar'!$E$2942:$CZ$2942='Field Check'!$C$54)*('Field Check'!$C$54&lt;&gt;"")+('Dvd Calendar'!$E$2942:$CZ$2942='Field Check'!$C$55)*('Field Check'!$C$55&lt;&gt;"")+('Dvd Calendar'!$E$2942:$CZ$2942='Field Check'!$C$56)*('Field Check'!$C$56&lt;&gt;"")+('Dvd Calendar'!$E$2942:$CZ$2942='Field Check'!$C$57)*('Field Check'!$C$57&lt;&gt;""))*(COUNTIF('Dvd Calendar'!$E$2944:$CZ$2944,'Dvd Calendar'!$E$2937:$CZ$2937)=0)),"")))</f>
        <v/>
      </c>
      <c r="L322" s="77">
        <f>IF(L$259="","",IF($B322="","",IFERROR(SUMIFS('Dvd Calendar'!$E$2945:$CZ$2945,'Dvd Calendar'!$E$2944:$CZ$2944,"&gt;"&amp;L$258,'Dvd Calendar'!$E$2944:$CZ$2944,"&lt;="&amp;L$259)+SUMPRODUCT(('Dvd Calendar'!$E$2937:$CZ$2937&gt;L$258)*('Dvd Calendar'!$E$2937:$CZ$2937&lt;=L$259)*'Dvd Calendar'!$E$2940:$CZ$2940*(('Dvd Calendar'!$E$2942:$CZ$2942='Field Check'!$C$53)*('Field Check'!$C$53&lt;&gt;"")+('Dvd Calendar'!$E$2942:$CZ$2942='Field Check'!$C$54)*('Field Check'!$C$54&lt;&gt;"")+('Dvd Calendar'!$E$2942:$CZ$2942='Field Check'!$C$55)*('Field Check'!$C$55&lt;&gt;"")+('Dvd Calendar'!$E$2942:$CZ$2942='Field Check'!$C$56)*('Field Check'!$C$56&lt;&gt;"")+('Dvd Calendar'!$E$2942:$CZ$2942='Field Check'!$C$57)*('Field Check'!$C$57&lt;&gt;""))*(COUNTIF('Dvd Calendar'!$E$2944:$CZ$2944,'Dvd Calendar'!$E$2937:$CZ$2937)=0)),"")))</f>
        <v/>
      </c>
      <c r="M322" s="77">
        <f>IF(M$259="","",IF($B322="","",IFERROR(SUMIFS('Dvd Calendar'!$E$2945:$CZ$2945,'Dvd Calendar'!$E$2944:$CZ$2944,"&gt;"&amp;M$258,'Dvd Calendar'!$E$2944:$CZ$2944,"&lt;="&amp;M$259)+SUMPRODUCT(('Dvd Calendar'!$E$2937:$CZ$2937&gt;M$258)*('Dvd Calendar'!$E$2937:$CZ$2937&lt;=M$259)*'Dvd Calendar'!$E$2940:$CZ$2940*(('Dvd Calendar'!$E$2942:$CZ$2942='Field Check'!$C$53)*('Field Check'!$C$53&lt;&gt;"")+('Dvd Calendar'!$E$2942:$CZ$2942='Field Check'!$C$54)*('Field Check'!$C$54&lt;&gt;"")+('Dvd Calendar'!$E$2942:$CZ$2942='Field Check'!$C$55)*('Field Check'!$C$55&lt;&gt;"")+('Dvd Calendar'!$E$2942:$CZ$2942='Field Check'!$C$56)*('Field Check'!$C$56&lt;&gt;"")+('Dvd Calendar'!$E$2942:$CZ$2942='Field Check'!$C$57)*('Field Check'!$C$57&lt;&gt;""))*(COUNTIF('Dvd Calendar'!$E$2944:$CZ$2944,'Dvd Calendar'!$E$2937:$CZ$2937)=0)),"")))</f>
        <v/>
      </c>
      <c r="N322" s="77">
        <f>IF(N$259="","",IF($B322="","",IFERROR(SUMIFS('Dvd Calendar'!$E$2945:$CZ$2945,'Dvd Calendar'!$E$2944:$CZ$2944,"&gt;"&amp;N$258,'Dvd Calendar'!$E$2944:$CZ$2944,"&lt;="&amp;N$259)+SUMPRODUCT(('Dvd Calendar'!$E$2937:$CZ$2937&gt;N$258)*('Dvd Calendar'!$E$2937:$CZ$2937&lt;=N$259)*'Dvd Calendar'!$E$2940:$CZ$2940*(('Dvd Calendar'!$E$2942:$CZ$2942='Field Check'!$C$53)*('Field Check'!$C$53&lt;&gt;"")+('Dvd Calendar'!$E$2942:$CZ$2942='Field Check'!$C$54)*('Field Check'!$C$54&lt;&gt;"")+('Dvd Calendar'!$E$2942:$CZ$2942='Field Check'!$C$55)*('Field Check'!$C$55&lt;&gt;"")+('Dvd Calendar'!$E$2942:$CZ$2942='Field Check'!$C$56)*('Field Check'!$C$56&lt;&gt;"")+('Dvd Calendar'!$E$2942:$CZ$2942='Field Check'!$C$57)*('Field Check'!$C$57&lt;&gt;""))*(COUNTIF('Dvd Calendar'!$E$2944:$CZ$2944,'Dvd Calendar'!$E$2937:$CZ$2937)=0)),"")))</f>
        <v/>
      </c>
      <c r="O322" s="77">
        <f>IF(O$259="","",IF($B322="","",IFERROR(SUMIFS('Dvd Calendar'!$E$2945:$CZ$2945,'Dvd Calendar'!$E$2944:$CZ$2944,"&gt;"&amp;O$258,'Dvd Calendar'!$E$2944:$CZ$2944,"&lt;="&amp;O$259)+SUMPRODUCT(('Dvd Calendar'!$E$2937:$CZ$2937&gt;O$258)*('Dvd Calendar'!$E$2937:$CZ$2937&lt;=O$259)*'Dvd Calendar'!$E$2940:$CZ$2940*(('Dvd Calendar'!$E$2942:$CZ$2942='Field Check'!$C$53)*('Field Check'!$C$53&lt;&gt;"")+('Dvd Calendar'!$E$2942:$CZ$2942='Field Check'!$C$54)*('Field Check'!$C$54&lt;&gt;"")+('Dvd Calendar'!$E$2942:$CZ$2942='Field Check'!$C$55)*('Field Check'!$C$55&lt;&gt;"")+('Dvd Calendar'!$E$2942:$CZ$2942='Field Check'!$C$56)*('Field Check'!$C$56&lt;&gt;"")+('Dvd Calendar'!$E$2942:$CZ$2942='Field Check'!$C$57)*('Field Check'!$C$57&lt;&gt;""))*(COUNTIF('Dvd Calendar'!$E$2944:$CZ$2944,'Dvd Calendar'!$E$2937:$CZ$2937)=0)),"")))</f>
        <v/>
      </c>
      <c r="P322" s="77">
        <f>IF(P$259="","",IF($B322="","",IFERROR(SUMIFS('Dvd Calendar'!$E$2945:$CZ$2945,'Dvd Calendar'!$E$2944:$CZ$2944,"&gt;"&amp;P$258,'Dvd Calendar'!$E$2944:$CZ$2944,"&lt;="&amp;P$259)+SUMPRODUCT(('Dvd Calendar'!$E$2937:$CZ$2937&gt;P$258)*('Dvd Calendar'!$E$2937:$CZ$2937&lt;=P$259)*'Dvd Calendar'!$E$2940:$CZ$2940*(('Dvd Calendar'!$E$2942:$CZ$2942='Field Check'!$C$53)*('Field Check'!$C$53&lt;&gt;"")+('Dvd Calendar'!$E$2942:$CZ$2942='Field Check'!$C$54)*('Field Check'!$C$54&lt;&gt;"")+('Dvd Calendar'!$E$2942:$CZ$2942='Field Check'!$C$55)*('Field Check'!$C$55&lt;&gt;"")+('Dvd Calendar'!$E$2942:$CZ$2942='Field Check'!$C$56)*('Field Check'!$C$56&lt;&gt;"")+('Dvd Calendar'!$E$2942:$CZ$2942='Field Check'!$C$57)*('Field Check'!$C$57&lt;&gt;""))*(COUNTIF('Dvd Calendar'!$E$2944:$CZ$2944,'Dvd Calendar'!$E$2937:$CZ$2937)=0)),"")))</f>
        <v/>
      </c>
      <c r="Q322" s="77">
        <f>IF(Q$259="","",IF($B322="","",IFERROR(SUMIFS('Dvd Calendar'!$E$2945:$CZ$2945,'Dvd Calendar'!$E$2944:$CZ$2944,"&gt;"&amp;Q$258,'Dvd Calendar'!$E$2944:$CZ$2944,"&lt;="&amp;Q$259)+SUMPRODUCT(('Dvd Calendar'!$E$2937:$CZ$2937&gt;Q$258)*('Dvd Calendar'!$E$2937:$CZ$2937&lt;=Q$259)*'Dvd Calendar'!$E$2940:$CZ$2940*(('Dvd Calendar'!$E$2942:$CZ$2942='Field Check'!$C$53)*('Field Check'!$C$53&lt;&gt;"")+('Dvd Calendar'!$E$2942:$CZ$2942='Field Check'!$C$54)*('Field Check'!$C$54&lt;&gt;"")+('Dvd Calendar'!$E$2942:$CZ$2942='Field Check'!$C$55)*('Field Check'!$C$55&lt;&gt;"")+('Dvd Calendar'!$E$2942:$CZ$2942='Field Check'!$C$56)*('Field Check'!$C$56&lt;&gt;"")+('Dvd Calendar'!$E$2942:$CZ$2942='Field Check'!$C$57)*('Field Check'!$C$57&lt;&gt;""))*(COUNTIF('Dvd Calendar'!$E$2944:$CZ$2944,'Dvd Calendar'!$E$2937:$CZ$2937)=0)),"")))</f>
        <v/>
      </c>
      <c r="R322" s="77">
        <f>IF(R$259="","",IF($B322="","",IFERROR(SUMIFS('Dvd Calendar'!$E$2945:$CZ$2945,'Dvd Calendar'!$E$2944:$CZ$2944,"&gt;"&amp;R$258,'Dvd Calendar'!$E$2944:$CZ$2944,"&lt;="&amp;R$259)+SUMPRODUCT(('Dvd Calendar'!$E$2937:$CZ$2937&gt;R$258)*('Dvd Calendar'!$E$2937:$CZ$2937&lt;=R$259)*'Dvd Calendar'!$E$2940:$CZ$2940*(('Dvd Calendar'!$E$2942:$CZ$2942='Field Check'!$C$53)*('Field Check'!$C$53&lt;&gt;"")+('Dvd Calendar'!$E$2942:$CZ$2942='Field Check'!$C$54)*('Field Check'!$C$54&lt;&gt;"")+('Dvd Calendar'!$E$2942:$CZ$2942='Field Check'!$C$55)*('Field Check'!$C$55&lt;&gt;"")+('Dvd Calendar'!$E$2942:$CZ$2942='Field Check'!$C$56)*('Field Check'!$C$56&lt;&gt;"")+('Dvd Calendar'!$E$2942:$CZ$2942='Field Check'!$C$57)*('Field Check'!$C$57&lt;&gt;""))*(COUNTIF('Dvd Calendar'!$E$2944:$CZ$2944,'Dvd Calendar'!$E$2937:$CZ$2937)=0)),"")))</f>
        <v/>
      </c>
    </row>
    <row r="323">
      <c r="B323" s="126">
        <f>IF(MXAU!$C$68="","",MXAU!$C$68)</f>
        <v/>
      </c>
      <c r="C323" s="77">
        <f>IF(C$259="","",IF($B323="","",IFERROR(SUMIFS('Dvd Calendar'!$E$2956:$CZ$2956,'Dvd Calendar'!$E$2955:$CZ$2955,"&gt;"&amp;C$258,'Dvd Calendar'!$E$2955:$CZ$2955,"&lt;="&amp;C$259)+SUMPRODUCT(('Dvd Calendar'!$E$2948:$CZ$2948&gt;C$258)*('Dvd Calendar'!$E$2948:$CZ$2948&lt;=C$259)*'Dvd Calendar'!$E$2951:$CZ$2951*(('Dvd Calendar'!$E$2953:$CZ$2953='Field Check'!$C$53)*('Field Check'!$C$53&lt;&gt;"")+('Dvd Calendar'!$E$2953:$CZ$2953='Field Check'!$C$54)*('Field Check'!$C$54&lt;&gt;"")+('Dvd Calendar'!$E$2953:$CZ$2953='Field Check'!$C$55)*('Field Check'!$C$55&lt;&gt;"")+('Dvd Calendar'!$E$2953:$CZ$2953='Field Check'!$C$56)*('Field Check'!$C$56&lt;&gt;"")+('Dvd Calendar'!$E$2953:$CZ$2953='Field Check'!$C$57)*('Field Check'!$C$57&lt;&gt;""))*(COUNTIF('Dvd Calendar'!$E$2955:$CZ$2955,'Dvd Calendar'!$E$2948:$CZ$2948)=0)),"")))</f>
        <v/>
      </c>
      <c r="D323" s="77">
        <f>IF(D$259="","",IF($B323="","",IFERROR(SUMIFS('Dvd Calendar'!$E$2956:$CZ$2956,'Dvd Calendar'!$E$2955:$CZ$2955,"&gt;"&amp;D$258,'Dvd Calendar'!$E$2955:$CZ$2955,"&lt;="&amp;D$259)+SUMPRODUCT(('Dvd Calendar'!$E$2948:$CZ$2948&gt;D$258)*('Dvd Calendar'!$E$2948:$CZ$2948&lt;=D$259)*'Dvd Calendar'!$E$2951:$CZ$2951*(('Dvd Calendar'!$E$2953:$CZ$2953='Field Check'!$C$53)*('Field Check'!$C$53&lt;&gt;"")+('Dvd Calendar'!$E$2953:$CZ$2953='Field Check'!$C$54)*('Field Check'!$C$54&lt;&gt;"")+('Dvd Calendar'!$E$2953:$CZ$2953='Field Check'!$C$55)*('Field Check'!$C$55&lt;&gt;"")+('Dvd Calendar'!$E$2953:$CZ$2953='Field Check'!$C$56)*('Field Check'!$C$56&lt;&gt;"")+('Dvd Calendar'!$E$2953:$CZ$2953='Field Check'!$C$57)*('Field Check'!$C$57&lt;&gt;""))*(COUNTIF('Dvd Calendar'!$E$2955:$CZ$2955,'Dvd Calendar'!$E$2948:$CZ$2948)=0)),"")))</f>
        <v/>
      </c>
      <c r="E323" s="77">
        <f>IF(E$259="","",IF($B323="","",IFERROR(SUMIFS('Dvd Calendar'!$E$2956:$CZ$2956,'Dvd Calendar'!$E$2955:$CZ$2955,"&gt;"&amp;E$258,'Dvd Calendar'!$E$2955:$CZ$2955,"&lt;="&amp;E$259)+SUMPRODUCT(('Dvd Calendar'!$E$2948:$CZ$2948&gt;E$258)*('Dvd Calendar'!$E$2948:$CZ$2948&lt;=E$259)*'Dvd Calendar'!$E$2951:$CZ$2951*(('Dvd Calendar'!$E$2953:$CZ$2953='Field Check'!$C$53)*('Field Check'!$C$53&lt;&gt;"")+('Dvd Calendar'!$E$2953:$CZ$2953='Field Check'!$C$54)*('Field Check'!$C$54&lt;&gt;"")+('Dvd Calendar'!$E$2953:$CZ$2953='Field Check'!$C$55)*('Field Check'!$C$55&lt;&gt;"")+('Dvd Calendar'!$E$2953:$CZ$2953='Field Check'!$C$56)*('Field Check'!$C$56&lt;&gt;"")+('Dvd Calendar'!$E$2953:$CZ$2953='Field Check'!$C$57)*('Field Check'!$C$57&lt;&gt;""))*(COUNTIF('Dvd Calendar'!$E$2955:$CZ$2955,'Dvd Calendar'!$E$2948:$CZ$2948)=0)),"")))</f>
        <v/>
      </c>
      <c r="F323" s="77">
        <f>IF(F$259="","",IF($B323="","",IFERROR(SUMIFS('Dvd Calendar'!$E$2956:$CZ$2956,'Dvd Calendar'!$E$2955:$CZ$2955,"&gt;"&amp;F$258,'Dvd Calendar'!$E$2955:$CZ$2955,"&lt;="&amp;F$259)+SUMPRODUCT(('Dvd Calendar'!$E$2948:$CZ$2948&gt;F$258)*('Dvd Calendar'!$E$2948:$CZ$2948&lt;=F$259)*'Dvd Calendar'!$E$2951:$CZ$2951*(('Dvd Calendar'!$E$2953:$CZ$2953='Field Check'!$C$53)*('Field Check'!$C$53&lt;&gt;"")+('Dvd Calendar'!$E$2953:$CZ$2953='Field Check'!$C$54)*('Field Check'!$C$54&lt;&gt;"")+('Dvd Calendar'!$E$2953:$CZ$2953='Field Check'!$C$55)*('Field Check'!$C$55&lt;&gt;"")+('Dvd Calendar'!$E$2953:$CZ$2953='Field Check'!$C$56)*('Field Check'!$C$56&lt;&gt;"")+('Dvd Calendar'!$E$2953:$CZ$2953='Field Check'!$C$57)*('Field Check'!$C$57&lt;&gt;""))*(COUNTIF('Dvd Calendar'!$E$2955:$CZ$2955,'Dvd Calendar'!$E$2948:$CZ$2948)=0)),"")))</f>
        <v/>
      </c>
      <c r="G323" s="77">
        <f>IF(G$259="","",IF($B323="","",IFERROR(SUMIFS('Dvd Calendar'!$E$2956:$CZ$2956,'Dvd Calendar'!$E$2955:$CZ$2955,"&gt;"&amp;G$258,'Dvd Calendar'!$E$2955:$CZ$2955,"&lt;="&amp;G$259)+SUMPRODUCT(('Dvd Calendar'!$E$2948:$CZ$2948&gt;G$258)*('Dvd Calendar'!$E$2948:$CZ$2948&lt;=G$259)*'Dvd Calendar'!$E$2951:$CZ$2951*(('Dvd Calendar'!$E$2953:$CZ$2953='Field Check'!$C$53)*('Field Check'!$C$53&lt;&gt;"")+('Dvd Calendar'!$E$2953:$CZ$2953='Field Check'!$C$54)*('Field Check'!$C$54&lt;&gt;"")+('Dvd Calendar'!$E$2953:$CZ$2953='Field Check'!$C$55)*('Field Check'!$C$55&lt;&gt;"")+('Dvd Calendar'!$E$2953:$CZ$2953='Field Check'!$C$56)*('Field Check'!$C$56&lt;&gt;"")+('Dvd Calendar'!$E$2953:$CZ$2953='Field Check'!$C$57)*('Field Check'!$C$57&lt;&gt;""))*(COUNTIF('Dvd Calendar'!$E$2955:$CZ$2955,'Dvd Calendar'!$E$2948:$CZ$2948)=0)),"")))</f>
        <v/>
      </c>
      <c r="H323" s="77">
        <f>IF(H$259="","",IF($B323="","",IFERROR(SUMIFS('Dvd Calendar'!$E$2956:$CZ$2956,'Dvd Calendar'!$E$2955:$CZ$2955,"&gt;"&amp;H$258,'Dvd Calendar'!$E$2955:$CZ$2955,"&lt;="&amp;H$259)+SUMPRODUCT(('Dvd Calendar'!$E$2948:$CZ$2948&gt;H$258)*('Dvd Calendar'!$E$2948:$CZ$2948&lt;=H$259)*'Dvd Calendar'!$E$2951:$CZ$2951*(('Dvd Calendar'!$E$2953:$CZ$2953='Field Check'!$C$53)*('Field Check'!$C$53&lt;&gt;"")+('Dvd Calendar'!$E$2953:$CZ$2953='Field Check'!$C$54)*('Field Check'!$C$54&lt;&gt;"")+('Dvd Calendar'!$E$2953:$CZ$2953='Field Check'!$C$55)*('Field Check'!$C$55&lt;&gt;"")+('Dvd Calendar'!$E$2953:$CZ$2953='Field Check'!$C$56)*('Field Check'!$C$56&lt;&gt;"")+('Dvd Calendar'!$E$2953:$CZ$2953='Field Check'!$C$57)*('Field Check'!$C$57&lt;&gt;""))*(COUNTIF('Dvd Calendar'!$E$2955:$CZ$2955,'Dvd Calendar'!$E$2948:$CZ$2948)=0)),"")))</f>
        <v/>
      </c>
      <c r="I323" s="77">
        <f>IF(I$259="","",IF($B323="","",IFERROR(SUMIFS('Dvd Calendar'!$E$2956:$CZ$2956,'Dvd Calendar'!$E$2955:$CZ$2955,"&gt;"&amp;I$258,'Dvd Calendar'!$E$2955:$CZ$2955,"&lt;="&amp;I$259)+SUMPRODUCT(('Dvd Calendar'!$E$2948:$CZ$2948&gt;I$258)*('Dvd Calendar'!$E$2948:$CZ$2948&lt;=I$259)*'Dvd Calendar'!$E$2951:$CZ$2951*(('Dvd Calendar'!$E$2953:$CZ$2953='Field Check'!$C$53)*('Field Check'!$C$53&lt;&gt;"")+('Dvd Calendar'!$E$2953:$CZ$2953='Field Check'!$C$54)*('Field Check'!$C$54&lt;&gt;"")+('Dvd Calendar'!$E$2953:$CZ$2953='Field Check'!$C$55)*('Field Check'!$C$55&lt;&gt;"")+('Dvd Calendar'!$E$2953:$CZ$2953='Field Check'!$C$56)*('Field Check'!$C$56&lt;&gt;"")+('Dvd Calendar'!$E$2953:$CZ$2953='Field Check'!$C$57)*('Field Check'!$C$57&lt;&gt;""))*(COUNTIF('Dvd Calendar'!$E$2955:$CZ$2955,'Dvd Calendar'!$E$2948:$CZ$2948)=0)),"")))</f>
        <v/>
      </c>
      <c r="J323" s="77">
        <f>IF(J$259="","",IF($B323="","",IFERROR(SUMIFS('Dvd Calendar'!$E$2956:$CZ$2956,'Dvd Calendar'!$E$2955:$CZ$2955,"&gt;"&amp;J$258,'Dvd Calendar'!$E$2955:$CZ$2955,"&lt;="&amp;J$259)+SUMPRODUCT(('Dvd Calendar'!$E$2948:$CZ$2948&gt;J$258)*('Dvd Calendar'!$E$2948:$CZ$2948&lt;=J$259)*'Dvd Calendar'!$E$2951:$CZ$2951*(('Dvd Calendar'!$E$2953:$CZ$2953='Field Check'!$C$53)*('Field Check'!$C$53&lt;&gt;"")+('Dvd Calendar'!$E$2953:$CZ$2953='Field Check'!$C$54)*('Field Check'!$C$54&lt;&gt;"")+('Dvd Calendar'!$E$2953:$CZ$2953='Field Check'!$C$55)*('Field Check'!$C$55&lt;&gt;"")+('Dvd Calendar'!$E$2953:$CZ$2953='Field Check'!$C$56)*('Field Check'!$C$56&lt;&gt;"")+('Dvd Calendar'!$E$2953:$CZ$2953='Field Check'!$C$57)*('Field Check'!$C$57&lt;&gt;""))*(COUNTIF('Dvd Calendar'!$E$2955:$CZ$2955,'Dvd Calendar'!$E$2948:$CZ$2948)=0)),"")))</f>
        <v/>
      </c>
      <c r="K323" s="77">
        <f>IF(K$259="","",IF($B323="","",IFERROR(SUMIFS('Dvd Calendar'!$E$2956:$CZ$2956,'Dvd Calendar'!$E$2955:$CZ$2955,"&gt;"&amp;K$258,'Dvd Calendar'!$E$2955:$CZ$2955,"&lt;="&amp;K$259)+SUMPRODUCT(('Dvd Calendar'!$E$2948:$CZ$2948&gt;K$258)*('Dvd Calendar'!$E$2948:$CZ$2948&lt;=K$259)*'Dvd Calendar'!$E$2951:$CZ$2951*(('Dvd Calendar'!$E$2953:$CZ$2953='Field Check'!$C$53)*('Field Check'!$C$53&lt;&gt;"")+('Dvd Calendar'!$E$2953:$CZ$2953='Field Check'!$C$54)*('Field Check'!$C$54&lt;&gt;"")+('Dvd Calendar'!$E$2953:$CZ$2953='Field Check'!$C$55)*('Field Check'!$C$55&lt;&gt;"")+('Dvd Calendar'!$E$2953:$CZ$2953='Field Check'!$C$56)*('Field Check'!$C$56&lt;&gt;"")+('Dvd Calendar'!$E$2953:$CZ$2953='Field Check'!$C$57)*('Field Check'!$C$57&lt;&gt;""))*(COUNTIF('Dvd Calendar'!$E$2955:$CZ$2955,'Dvd Calendar'!$E$2948:$CZ$2948)=0)),"")))</f>
        <v/>
      </c>
      <c r="L323" s="77">
        <f>IF(L$259="","",IF($B323="","",IFERROR(SUMIFS('Dvd Calendar'!$E$2956:$CZ$2956,'Dvd Calendar'!$E$2955:$CZ$2955,"&gt;"&amp;L$258,'Dvd Calendar'!$E$2955:$CZ$2955,"&lt;="&amp;L$259)+SUMPRODUCT(('Dvd Calendar'!$E$2948:$CZ$2948&gt;L$258)*('Dvd Calendar'!$E$2948:$CZ$2948&lt;=L$259)*'Dvd Calendar'!$E$2951:$CZ$2951*(('Dvd Calendar'!$E$2953:$CZ$2953='Field Check'!$C$53)*('Field Check'!$C$53&lt;&gt;"")+('Dvd Calendar'!$E$2953:$CZ$2953='Field Check'!$C$54)*('Field Check'!$C$54&lt;&gt;"")+('Dvd Calendar'!$E$2953:$CZ$2953='Field Check'!$C$55)*('Field Check'!$C$55&lt;&gt;"")+('Dvd Calendar'!$E$2953:$CZ$2953='Field Check'!$C$56)*('Field Check'!$C$56&lt;&gt;"")+('Dvd Calendar'!$E$2953:$CZ$2953='Field Check'!$C$57)*('Field Check'!$C$57&lt;&gt;""))*(COUNTIF('Dvd Calendar'!$E$2955:$CZ$2955,'Dvd Calendar'!$E$2948:$CZ$2948)=0)),"")))</f>
        <v/>
      </c>
      <c r="M323" s="77">
        <f>IF(M$259="","",IF($B323="","",IFERROR(SUMIFS('Dvd Calendar'!$E$2956:$CZ$2956,'Dvd Calendar'!$E$2955:$CZ$2955,"&gt;"&amp;M$258,'Dvd Calendar'!$E$2955:$CZ$2955,"&lt;="&amp;M$259)+SUMPRODUCT(('Dvd Calendar'!$E$2948:$CZ$2948&gt;M$258)*('Dvd Calendar'!$E$2948:$CZ$2948&lt;=M$259)*'Dvd Calendar'!$E$2951:$CZ$2951*(('Dvd Calendar'!$E$2953:$CZ$2953='Field Check'!$C$53)*('Field Check'!$C$53&lt;&gt;"")+('Dvd Calendar'!$E$2953:$CZ$2953='Field Check'!$C$54)*('Field Check'!$C$54&lt;&gt;"")+('Dvd Calendar'!$E$2953:$CZ$2953='Field Check'!$C$55)*('Field Check'!$C$55&lt;&gt;"")+('Dvd Calendar'!$E$2953:$CZ$2953='Field Check'!$C$56)*('Field Check'!$C$56&lt;&gt;"")+('Dvd Calendar'!$E$2953:$CZ$2953='Field Check'!$C$57)*('Field Check'!$C$57&lt;&gt;""))*(COUNTIF('Dvd Calendar'!$E$2955:$CZ$2955,'Dvd Calendar'!$E$2948:$CZ$2948)=0)),"")))</f>
        <v/>
      </c>
      <c r="N323" s="77">
        <f>IF(N$259="","",IF($B323="","",IFERROR(SUMIFS('Dvd Calendar'!$E$2956:$CZ$2956,'Dvd Calendar'!$E$2955:$CZ$2955,"&gt;"&amp;N$258,'Dvd Calendar'!$E$2955:$CZ$2955,"&lt;="&amp;N$259)+SUMPRODUCT(('Dvd Calendar'!$E$2948:$CZ$2948&gt;N$258)*('Dvd Calendar'!$E$2948:$CZ$2948&lt;=N$259)*'Dvd Calendar'!$E$2951:$CZ$2951*(('Dvd Calendar'!$E$2953:$CZ$2953='Field Check'!$C$53)*('Field Check'!$C$53&lt;&gt;"")+('Dvd Calendar'!$E$2953:$CZ$2953='Field Check'!$C$54)*('Field Check'!$C$54&lt;&gt;"")+('Dvd Calendar'!$E$2953:$CZ$2953='Field Check'!$C$55)*('Field Check'!$C$55&lt;&gt;"")+('Dvd Calendar'!$E$2953:$CZ$2953='Field Check'!$C$56)*('Field Check'!$C$56&lt;&gt;"")+('Dvd Calendar'!$E$2953:$CZ$2953='Field Check'!$C$57)*('Field Check'!$C$57&lt;&gt;""))*(COUNTIF('Dvd Calendar'!$E$2955:$CZ$2955,'Dvd Calendar'!$E$2948:$CZ$2948)=0)),"")))</f>
        <v/>
      </c>
      <c r="O323" s="77">
        <f>IF(O$259="","",IF($B323="","",IFERROR(SUMIFS('Dvd Calendar'!$E$2956:$CZ$2956,'Dvd Calendar'!$E$2955:$CZ$2955,"&gt;"&amp;O$258,'Dvd Calendar'!$E$2955:$CZ$2955,"&lt;="&amp;O$259)+SUMPRODUCT(('Dvd Calendar'!$E$2948:$CZ$2948&gt;O$258)*('Dvd Calendar'!$E$2948:$CZ$2948&lt;=O$259)*'Dvd Calendar'!$E$2951:$CZ$2951*(('Dvd Calendar'!$E$2953:$CZ$2953='Field Check'!$C$53)*('Field Check'!$C$53&lt;&gt;"")+('Dvd Calendar'!$E$2953:$CZ$2953='Field Check'!$C$54)*('Field Check'!$C$54&lt;&gt;"")+('Dvd Calendar'!$E$2953:$CZ$2953='Field Check'!$C$55)*('Field Check'!$C$55&lt;&gt;"")+('Dvd Calendar'!$E$2953:$CZ$2953='Field Check'!$C$56)*('Field Check'!$C$56&lt;&gt;"")+('Dvd Calendar'!$E$2953:$CZ$2953='Field Check'!$C$57)*('Field Check'!$C$57&lt;&gt;""))*(COUNTIF('Dvd Calendar'!$E$2955:$CZ$2955,'Dvd Calendar'!$E$2948:$CZ$2948)=0)),"")))</f>
        <v/>
      </c>
      <c r="P323" s="77">
        <f>IF(P$259="","",IF($B323="","",IFERROR(SUMIFS('Dvd Calendar'!$E$2956:$CZ$2956,'Dvd Calendar'!$E$2955:$CZ$2955,"&gt;"&amp;P$258,'Dvd Calendar'!$E$2955:$CZ$2955,"&lt;="&amp;P$259)+SUMPRODUCT(('Dvd Calendar'!$E$2948:$CZ$2948&gt;P$258)*('Dvd Calendar'!$E$2948:$CZ$2948&lt;=P$259)*'Dvd Calendar'!$E$2951:$CZ$2951*(('Dvd Calendar'!$E$2953:$CZ$2953='Field Check'!$C$53)*('Field Check'!$C$53&lt;&gt;"")+('Dvd Calendar'!$E$2953:$CZ$2953='Field Check'!$C$54)*('Field Check'!$C$54&lt;&gt;"")+('Dvd Calendar'!$E$2953:$CZ$2953='Field Check'!$C$55)*('Field Check'!$C$55&lt;&gt;"")+('Dvd Calendar'!$E$2953:$CZ$2953='Field Check'!$C$56)*('Field Check'!$C$56&lt;&gt;"")+('Dvd Calendar'!$E$2953:$CZ$2953='Field Check'!$C$57)*('Field Check'!$C$57&lt;&gt;""))*(COUNTIF('Dvd Calendar'!$E$2955:$CZ$2955,'Dvd Calendar'!$E$2948:$CZ$2948)=0)),"")))</f>
        <v/>
      </c>
      <c r="Q323" s="77">
        <f>IF(Q$259="","",IF($B323="","",IFERROR(SUMIFS('Dvd Calendar'!$E$2956:$CZ$2956,'Dvd Calendar'!$E$2955:$CZ$2955,"&gt;"&amp;Q$258,'Dvd Calendar'!$E$2955:$CZ$2955,"&lt;="&amp;Q$259)+SUMPRODUCT(('Dvd Calendar'!$E$2948:$CZ$2948&gt;Q$258)*('Dvd Calendar'!$E$2948:$CZ$2948&lt;=Q$259)*'Dvd Calendar'!$E$2951:$CZ$2951*(('Dvd Calendar'!$E$2953:$CZ$2953='Field Check'!$C$53)*('Field Check'!$C$53&lt;&gt;"")+('Dvd Calendar'!$E$2953:$CZ$2953='Field Check'!$C$54)*('Field Check'!$C$54&lt;&gt;"")+('Dvd Calendar'!$E$2953:$CZ$2953='Field Check'!$C$55)*('Field Check'!$C$55&lt;&gt;"")+('Dvd Calendar'!$E$2953:$CZ$2953='Field Check'!$C$56)*('Field Check'!$C$56&lt;&gt;"")+('Dvd Calendar'!$E$2953:$CZ$2953='Field Check'!$C$57)*('Field Check'!$C$57&lt;&gt;""))*(COUNTIF('Dvd Calendar'!$E$2955:$CZ$2955,'Dvd Calendar'!$E$2948:$CZ$2948)=0)),"")))</f>
        <v/>
      </c>
      <c r="R323" s="77">
        <f>IF(R$259="","",IF($B323="","",IFERROR(SUMIFS('Dvd Calendar'!$E$2956:$CZ$2956,'Dvd Calendar'!$E$2955:$CZ$2955,"&gt;"&amp;R$258,'Dvd Calendar'!$E$2955:$CZ$2955,"&lt;="&amp;R$259)+SUMPRODUCT(('Dvd Calendar'!$E$2948:$CZ$2948&gt;R$258)*('Dvd Calendar'!$E$2948:$CZ$2948&lt;=R$259)*'Dvd Calendar'!$E$2951:$CZ$2951*(('Dvd Calendar'!$E$2953:$CZ$2953='Field Check'!$C$53)*('Field Check'!$C$53&lt;&gt;"")+('Dvd Calendar'!$E$2953:$CZ$2953='Field Check'!$C$54)*('Field Check'!$C$54&lt;&gt;"")+('Dvd Calendar'!$E$2953:$CZ$2953='Field Check'!$C$55)*('Field Check'!$C$55&lt;&gt;"")+('Dvd Calendar'!$E$2953:$CZ$2953='Field Check'!$C$56)*('Field Check'!$C$56&lt;&gt;"")+('Dvd Calendar'!$E$2953:$CZ$2953='Field Check'!$C$57)*('Field Check'!$C$57&lt;&gt;""))*(COUNTIF('Dvd Calendar'!$E$2955:$CZ$2955,'Dvd Calendar'!$E$2948:$CZ$2948)=0)),"")))</f>
        <v/>
      </c>
    </row>
    <row r="324">
      <c r="B324" s="126">
        <f>IF(MXAU!$C$69="","",MXAU!$C$69)</f>
        <v/>
      </c>
      <c r="C324" s="77">
        <f>IF(C$259="","",IF($B324="","",IFERROR(SUMIFS('Dvd Calendar'!$E$2967:$CZ$2967,'Dvd Calendar'!$E$2966:$CZ$2966,"&gt;"&amp;C$258,'Dvd Calendar'!$E$2966:$CZ$2966,"&lt;="&amp;C$259)+SUMPRODUCT(('Dvd Calendar'!$E$2959:$CZ$2959&gt;C$258)*('Dvd Calendar'!$E$2959:$CZ$2959&lt;=C$259)*'Dvd Calendar'!$E$2962:$CZ$2962*(('Dvd Calendar'!$E$2964:$CZ$2964='Field Check'!$C$53)*('Field Check'!$C$53&lt;&gt;"")+('Dvd Calendar'!$E$2964:$CZ$2964='Field Check'!$C$54)*('Field Check'!$C$54&lt;&gt;"")+('Dvd Calendar'!$E$2964:$CZ$2964='Field Check'!$C$55)*('Field Check'!$C$55&lt;&gt;"")+('Dvd Calendar'!$E$2964:$CZ$2964='Field Check'!$C$56)*('Field Check'!$C$56&lt;&gt;"")+('Dvd Calendar'!$E$2964:$CZ$2964='Field Check'!$C$57)*('Field Check'!$C$57&lt;&gt;""))*(COUNTIF('Dvd Calendar'!$E$2966:$CZ$2966,'Dvd Calendar'!$E$2959:$CZ$2959)=0)),"")))</f>
        <v/>
      </c>
      <c r="D324" s="77">
        <f>IF(D$259="","",IF($B324="","",IFERROR(SUMIFS('Dvd Calendar'!$E$2967:$CZ$2967,'Dvd Calendar'!$E$2966:$CZ$2966,"&gt;"&amp;D$258,'Dvd Calendar'!$E$2966:$CZ$2966,"&lt;="&amp;D$259)+SUMPRODUCT(('Dvd Calendar'!$E$2959:$CZ$2959&gt;D$258)*('Dvd Calendar'!$E$2959:$CZ$2959&lt;=D$259)*'Dvd Calendar'!$E$2962:$CZ$2962*(('Dvd Calendar'!$E$2964:$CZ$2964='Field Check'!$C$53)*('Field Check'!$C$53&lt;&gt;"")+('Dvd Calendar'!$E$2964:$CZ$2964='Field Check'!$C$54)*('Field Check'!$C$54&lt;&gt;"")+('Dvd Calendar'!$E$2964:$CZ$2964='Field Check'!$C$55)*('Field Check'!$C$55&lt;&gt;"")+('Dvd Calendar'!$E$2964:$CZ$2964='Field Check'!$C$56)*('Field Check'!$C$56&lt;&gt;"")+('Dvd Calendar'!$E$2964:$CZ$2964='Field Check'!$C$57)*('Field Check'!$C$57&lt;&gt;""))*(COUNTIF('Dvd Calendar'!$E$2966:$CZ$2966,'Dvd Calendar'!$E$2959:$CZ$2959)=0)),"")))</f>
        <v/>
      </c>
      <c r="E324" s="77">
        <f>IF(E$259="","",IF($B324="","",IFERROR(SUMIFS('Dvd Calendar'!$E$2967:$CZ$2967,'Dvd Calendar'!$E$2966:$CZ$2966,"&gt;"&amp;E$258,'Dvd Calendar'!$E$2966:$CZ$2966,"&lt;="&amp;E$259)+SUMPRODUCT(('Dvd Calendar'!$E$2959:$CZ$2959&gt;E$258)*('Dvd Calendar'!$E$2959:$CZ$2959&lt;=E$259)*'Dvd Calendar'!$E$2962:$CZ$2962*(('Dvd Calendar'!$E$2964:$CZ$2964='Field Check'!$C$53)*('Field Check'!$C$53&lt;&gt;"")+('Dvd Calendar'!$E$2964:$CZ$2964='Field Check'!$C$54)*('Field Check'!$C$54&lt;&gt;"")+('Dvd Calendar'!$E$2964:$CZ$2964='Field Check'!$C$55)*('Field Check'!$C$55&lt;&gt;"")+('Dvd Calendar'!$E$2964:$CZ$2964='Field Check'!$C$56)*('Field Check'!$C$56&lt;&gt;"")+('Dvd Calendar'!$E$2964:$CZ$2964='Field Check'!$C$57)*('Field Check'!$C$57&lt;&gt;""))*(COUNTIF('Dvd Calendar'!$E$2966:$CZ$2966,'Dvd Calendar'!$E$2959:$CZ$2959)=0)),"")))</f>
        <v/>
      </c>
      <c r="F324" s="77">
        <f>IF(F$259="","",IF($B324="","",IFERROR(SUMIFS('Dvd Calendar'!$E$2967:$CZ$2967,'Dvd Calendar'!$E$2966:$CZ$2966,"&gt;"&amp;F$258,'Dvd Calendar'!$E$2966:$CZ$2966,"&lt;="&amp;F$259)+SUMPRODUCT(('Dvd Calendar'!$E$2959:$CZ$2959&gt;F$258)*('Dvd Calendar'!$E$2959:$CZ$2959&lt;=F$259)*'Dvd Calendar'!$E$2962:$CZ$2962*(('Dvd Calendar'!$E$2964:$CZ$2964='Field Check'!$C$53)*('Field Check'!$C$53&lt;&gt;"")+('Dvd Calendar'!$E$2964:$CZ$2964='Field Check'!$C$54)*('Field Check'!$C$54&lt;&gt;"")+('Dvd Calendar'!$E$2964:$CZ$2964='Field Check'!$C$55)*('Field Check'!$C$55&lt;&gt;"")+('Dvd Calendar'!$E$2964:$CZ$2964='Field Check'!$C$56)*('Field Check'!$C$56&lt;&gt;"")+('Dvd Calendar'!$E$2964:$CZ$2964='Field Check'!$C$57)*('Field Check'!$C$57&lt;&gt;""))*(COUNTIF('Dvd Calendar'!$E$2966:$CZ$2966,'Dvd Calendar'!$E$2959:$CZ$2959)=0)),"")))</f>
        <v/>
      </c>
      <c r="G324" s="77">
        <f>IF(G$259="","",IF($B324="","",IFERROR(SUMIFS('Dvd Calendar'!$E$2967:$CZ$2967,'Dvd Calendar'!$E$2966:$CZ$2966,"&gt;"&amp;G$258,'Dvd Calendar'!$E$2966:$CZ$2966,"&lt;="&amp;G$259)+SUMPRODUCT(('Dvd Calendar'!$E$2959:$CZ$2959&gt;G$258)*('Dvd Calendar'!$E$2959:$CZ$2959&lt;=G$259)*'Dvd Calendar'!$E$2962:$CZ$2962*(('Dvd Calendar'!$E$2964:$CZ$2964='Field Check'!$C$53)*('Field Check'!$C$53&lt;&gt;"")+('Dvd Calendar'!$E$2964:$CZ$2964='Field Check'!$C$54)*('Field Check'!$C$54&lt;&gt;"")+('Dvd Calendar'!$E$2964:$CZ$2964='Field Check'!$C$55)*('Field Check'!$C$55&lt;&gt;"")+('Dvd Calendar'!$E$2964:$CZ$2964='Field Check'!$C$56)*('Field Check'!$C$56&lt;&gt;"")+('Dvd Calendar'!$E$2964:$CZ$2964='Field Check'!$C$57)*('Field Check'!$C$57&lt;&gt;""))*(COUNTIF('Dvd Calendar'!$E$2966:$CZ$2966,'Dvd Calendar'!$E$2959:$CZ$2959)=0)),"")))</f>
        <v/>
      </c>
      <c r="H324" s="77">
        <f>IF(H$259="","",IF($B324="","",IFERROR(SUMIFS('Dvd Calendar'!$E$2967:$CZ$2967,'Dvd Calendar'!$E$2966:$CZ$2966,"&gt;"&amp;H$258,'Dvd Calendar'!$E$2966:$CZ$2966,"&lt;="&amp;H$259)+SUMPRODUCT(('Dvd Calendar'!$E$2959:$CZ$2959&gt;H$258)*('Dvd Calendar'!$E$2959:$CZ$2959&lt;=H$259)*'Dvd Calendar'!$E$2962:$CZ$2962*(('Dvd Calendar'!$E$2964:$CZ$2964='Field Check'!$C$53)*('Field Check'!$C$53&lt;&gt;"")+('Dvd Calendar'!$E$2964:$CZ$2964='Field Check'!$C$54)*('Field Check'!$C$54&lt;&gt;"")+('Dvd Calendar'!$E$2964:$CZ$2964='Field Check'!$C$55)*('Field Check'!$C$55&lt;&gt;"")+('Dvd Calendar'!$E$2964:$CZ$2964='Field Check'!$C$56)*('Field Check'!$C$56&lt;&gt;"")+('Dvd Calendar'!$E$2964:$CZ$2964='Field Check'!$C$57)*('Field Check'!$C$57&lt;&gt;""))*(COUNTIF('Dvd Calendar'!$E$2966:$CZ$2966,'Dvd Calendar'!$E$2959:$CZ$2959)=0)),"")))</f>
        <v/>
      </c>
      <c r="I324" s="77">
        <f>IF(I$259="","",IF($B324="","",IFERROR(SUMIFS('Dvd Calendar'!$E$2967:$CZ$2967,'Dvd Calendar'!$E$2966:$CZ$2966,"&gt;"&amp;I$258,'Dvd Calendar'!$E$2966:$CZ$2966,"&lt;="&amp;I$259)+SUMPRODUCT(('Dvd Calendar'!$E$2959:$CZ$2959&gt;I$258)*('Dvd Calendar'!$E$2959:$CZ$2959&lt;=I$259)*'Dvd Calendar'!$E$2962:$CZ$2962*(('Dvd Calendar'!$E$2964:$CZ$2964='Field Check'!$C$53)*('Field Check'!$C$53&lt;&gt;"")+('Dvd Calendar'!$E$2964:$CZ$2964='Field Check'!$C$54)*('Field Check'!$C$54&lt;&gt;"")+('Dvd Calendar'!$E$2964:$CZ$2964='Field Check'!$C$55)*('Field Check'!$C$55&lt;&gt;"")+('Dvd Calendar'!$E$2964:$CZ$2964='Field Check'!$C$56)*('Field Check'!$C$56&lt;&gt;"")+('Dvd Calendar'!$E$2964:$CZ$2964='Field Check'!$C$57)*('Field Check'!$C$57&lt;&gt;""))*(COUNTIF('Dvd Calendar'!$E$2966:$CZ$2966,'Dvd Calendar'!$E$2959:$CZ$2959)=0)),"")))</f>
        <v/>
      </c>
      <c r="J324" s="77">
        <f>IF(J$259="","",IF($B324="","",IFERROR(SUMIFS('Dvd Calendar'!$E$2967:$CZ$2967,'Dvd Calendar'!$E$2966:$CZ$2966,"&gt;"&amp;J$258,'Dvd Calendar'!$E$2966:$CZ$2966,"&lt;="&amp;J$259)+SUMPRODUCT(('Dvd Calendar'!$E$2959:$CZ$2959&gt;J$258)*('Dvd Calendar'!$E$2959:$CZ$2959&lt;=J$259)*'Dvd Calendar'!$E$2962:$CZ$2962*(('Dvd Calendar'!$E$2964:$CZ$2964='Field Check'!$C$53)*('Field Check'!$C$53&lt;&gt;"")+('Dvd Calendar'!$E$2964:$CZ$2964='Field Check'!$C$54)*('Field Check'!$C$54&lt;&gt;"")+('Dvd Calendar'!$E$2964:$CZ$2964='Field Check'!$C$55)*('Field Check'!$C$55&lt;&gt;"")+('Dvd Calendar'!$E$2964:$CZ$2964='Field Check'!$C$56)*('Field Check'!$C$56&lt;&gt;"")+('Dvd Calendar'!$E$2964:$CZ$2964='Field Check'!$C$57)*('Field Check'!$C$57&lt;&gt;""))*(COUNTIF('Dvd Calendar'!$E$2966:$CZ$2966,'Dvd Calendar'!$E$2959:$CZ$2959)=0)),"")))</f>
        <v/>
      </c>
      <c r="K324" s="77">
        <f>IF(K$259="","",IF($B324="","",IFERROR(SUMIFS('Dvd Calendar'!$E$2967:$CZ$2967,'Dvd Calendar'!$E$2966:$CZ$2966,"&gt;"&amp;K$258,'Dvd Calendar'!$E$2966:$CZ$2966,"&lt;="&amp;K$259)+SUMPRODUCT(('Dvd Calendar'!$E$2959:$CZ$2959&gt;K$258)*('Dvd Calendar'!$E$2959:$CZ$2959&lt;=K$259)*'Dvd Calendar'!$E$2962:$CZ$2962*(('Dvd Calendar'!$E$2964:$CZ$2964='Field Check'!$C$53)*('Field Check'!$C$53&lt;&gt;"")+('Dvd Calendar'!$E$2964:$CZ$2964='Field Check'!$C$54)*('Field Check'!$C$54&lt;&gt;"")+('Dvd Calendar'!$E$2964:$CZ$2964='Field Check'!$C$55)*('Field Check'!$C$55&lt;&gt;"")+('Dvd Calendar'!$E$2964:$CZ$2964='Field Check'!$C$56)*('Field Check'!$C$56&lt;&gt;"")+('Dvd Calendar'!$E$2964:$CZ$2964='Field Check'!$C$57)*('Field Check'!$C$57&lt;&gt;""))*(COUNTIF('Dvd Calendar'!$E$2966:$CZ$2966,'Dvd Calendar'!$E$2959:$CZ$2959)=0)),"")))</f>
        <v/>
      </c>
      <c r="L324" s="77">
        <f>IF(L$259="","",IF($B324="","",IFERROR(SUMIFS('Dvd Calendar'!$E$2967:$CZ$2967,'Dvd Calendar'!$E$2966:$CZ$2966,"&gt;"&amp;L$258,'Dvd Calendar'!$E$2966:$CZ$2966,"&lt;="&amp;L$259)+SUMPRODUCT(('Dvd Calendar'!$E$2959:$CZ$2959&gt;L$258)*('Dvd Calendar'!$E$2959:$CZ$2959&lt;=L$259)*'Dvd Calendar'!$E$2962:$CZ$2962*(('Dvd Calendar'!$E$2964:$CZ$2964='Field Check'!$C$53)*('Field Check'!$C$53&lt;&gt;"")+('Dvd Calendar'!$E$2964:$CZ$2964='Field Check'!$C$54)*('Field Check'!$C$54&lt;&gt;"")+('Dvd Calendar'!$E$2964:$CZ$2964='Field Check'!$C$55)*('Field Check'!$C$55&lt;&gt;"")+('Dvd Calendar'!$E$2964:$CZ$2964='Field Check'!$C$56)*('Field Check'!$C$56&lt;&gt;"")+('Dvd Calendar'!$E$2964:$CZ$2964='Field Check'!$C$57)*('Field Check'!$C$57&lt;&gt;""))*(COUNTIF('Dvd Calendar'!$E$2966:$CZ$2966,'Dvd Calendar'!$E$2959:$CZ$2959)=0)),"")))</f>
        <v/>
      </c>
      <c r="M324" s="77">
        <f>IF(M$259="","",IF($B324="","",IFERROR(SUMIFS('Dvd Calendar'!$E$2967:$CZ$2967,'Dvd Calendar'!$E$2966:$CZ$2966,"&gt;"&amp;M$258,'Dvd Calendar'!$E$2966:$CZ$2966,"&lt;="&amp;M$259)+SUMPRODUCT(('Dvd Calendar'!$E$2959:$CZ$2959&gt;M$258)*('Dvd Calendar'!$E$2959:$CZ$2959&lt;=M$259)*'Dvd Calendar'!$E$2962:$CZ$2962*(('Dvd Calendar'!$E$2964:$CZ$2964='Field Check'!$C$53)*('Field Check'!$C$53&lt;&gt;"")+('Dvd Calendar'!$E$2964:$CZ$2964='Field Check'!$C$54)*('Field Check'!$C$54&lt;&gt;"")+('Dvd Calendar'!$E$2964:$CZ$2964='Field Check'!$C$55)*('Field Check'!$C$55&lt;&gt;"")+('Dvd Calendar'!$E$2964:$CZ$2964='Field Check'!$C$56)*('Field Check'!$C$56&lt;&gt;"")+('Dvd Calendar'!$E$2964:$CZ$2964='Field Check'!$C$57)*('Field Check'!$C$57&lt;&gt;""))*(COUNTIF('Dvd Calendar'!$E$2966:$CZ$2966,'Dvd Calendar'!$E$2959:$CZ$2959)=0)),"")))</f>
        <v/>
      </c>
      <c r="N324" s="77">
        <f>IF(N$259="","",IF($B324="","",IFERROR(SUMIFS('Dvd Calendar'!$E$2967:$CZ$2967,'Dvd Calendar'!$E$2966:$CZ$2966,"&gt;"&amp;N$258,'Dvd Calendar'!$E$2966:$CZ$2966,"&lt;="&amp;N$259)+SUMPRODUCT(('Dvd Calendar'!$E$2959:$CZ$2959&gt;N$258)*('Dvd Calendar'!$E$2959:$CZ$2959&lt;=N$259)*'Dvd Calendar'!$E$2962:$CZ$2962*(('Dvd Calendar'!$E$2964:$CZ$2964='Field Check'!$C$53)*('Field Check'!$C$53&lt;&gt;"")+('Dvd Calendar'!$E$2964:$CZ$2964='Field Check'!$C$54)*('Field Check'!$C$54&lt;&gt;"")+('Dvd Calendar'!$E$2964:$CZ$2964='Field Check'!$C$55)*('Field Check'!$C$55&lt;&gt;"")+('Dvd Calendar'!$E$2964:$CZ$2964='Field Check'!$C$56)*('Field Check'!$C$56&lt;&gt;"")+('Dvd Calendar'!$E$2964:$CZ$2964='Field Check'!$C$57)*('Field Check'!$C$57&lt;&gt;""))*(COUNTIF('Dvd Calendar'!$E$2966:$CZ$2966,'Dvd Calendar'!$E$2959:$CZ$2959)=0)),"")))</f>
        <v/>
      </c>
      <c r="O324" s="77">
        <f>IF(O$259="","",IF($B324="","",IFERROR(SUMIFS('Dvd Calendar'!$E$2967:$CZ$2967,'Dvd Calendar'!$E$2966:$CZ$2966,"&gt;"&amp;O$258,'Dvd Calendar'!$E$2966:$CZ$2966,"&lt;="&amp;O$259)+SUMPRODUCT(('Dvd Calendar'!$E$2959:$CZ$2959&gt;O$258)*('Dvd Calendar'!$E$2959:$CZ$2959&lt;=O$259)*'Dvd Calendar'!$E$2962:$CZ$2962*(('Dvd Calendar'!$E$2964:$CZ$2964='Field Check'!$C$53)*('Field Check'!$C$53&lt;&gt;"")+('Dvd Calendar'!$E$2964:$CZ$2964='Field Check'!$C$54)*('Field Check'!$C$54&lt;&gt;"")+('Dvd Calendar'!$E$2964:$CZ$2964='Field Check'!$C$55)*('Field Check'!$C$55&lt;&gt;"")+('Dvd Calendar'!$E$2964:$CZ$2964='Field Check'!$C$56)*('Field Check'!$C$56&lt;&gt;"")+('Dvd Calendar'!$E$2964:$CZ$2964='Field Check'!$C$57)*('Field Check'!$C$57&lt;&gt;""))*(COUNTIF('Dvd Calendar'!$E$2966:$CZ$2966,'Dvd Calendar'!$E$2959:$CZ$2959)=0)),"")))</f>
        <v/>
      </c>
      <c r="P324" s="77">
        <f>IF(P$259="","",IF($B324="","",IFERROR(SUMIFS('Dvd Calendar'!$E$2967:$CZ$2967,'Dvd Calendar'!$E$2966:$CZ$2966,"&gt;"&amp;P$258,'Dvd Calendar'!$E$2966:$CZ$2966,"&lt;="&amp;P$259)+SUMPRODUCT(('Dvd Calendar'!$E$2959:$CZ$2959&gt;P$258)*('Dvd Calendar'!$E$2959:$CZ$2959&lt;=P$259)*'Dvd Calendar'!$E$2962:$CZ$2962*(('Dvd Calendar'!$E$2964:$CZ$2964='Field Check'!$C$53)*('Field Check'!$C$53&lt;&gt;"")+('Dvd Calendar'!$E$2964:$CZ$2964='Field Check'!$C$54)*('Field Check'!$C$54&lt;&gt;"")+('Dvd Calendar'!$E$2964:$CZ$2964='Field Check'!$C$55)*('Field Check'!$C$55&lt;&gt;"")+('Dvd Calendar'!$E$2964:$CZ$2964='Field Check'!$C$56)*('Field Check'!$C$56&lt;&gt;"")+('Dvd Calendar'!$E$2964:$CZ$2964='Field Check'!$C$57)*('Field Check'!$C$57&lt;&gt;""))*(COUNTIF('Dvd Calendar'!$E$2966:$CZ$2966,'Dvd Calendar'!$E$2959:$CZ$2959)=0)),"")))</f>
        <v/>
      </c>
      <c r="Q324" s="77">
        <f>IF(Q$259="","",IF($B324="","",IFERROR(SUMIFS('Dvd Calendar'!$E$2967:$CZ$2967,'Dvd Calendar'!$E$2966:$CZ$2966,"&gt;"&amp;Q$258,'Dvd Calendar'!$E$2966:$CZ$2966,"&lt;="&amp;Q$259)+SUMPRODUCT(('Dvd Calendar'!$E$2959:$CZ$2959&gt;Q$258)*('Dvd Calendar'!$E$2959:$CZ$2959&lt;=Q$259)*'Dvd Calendar'!$E$2962:$CZ$2962*(('Dvd Calendar'!$E$2964:$CZ$2964='Field Check'!$C$53)*('Field Check'!$C$53&lt;&gt;"")+('Dvd Calendar'!$E$2964:$CZ$2964='Field Check'!$C$54)*('Field Check'!$C$54&lt;&gt;"")+('Dvd Calendar'!$E$2964:$CZ$2964='Field Check'!$C$55)*('Field Check'!$C$55&lt;&gt;"")+('Dvd Calendar'!$E$2964:$CZ$2964='Field Check'!$C$56)*('Field Check'!$C$56&lt;&gt;"")+('Dvd Calendar'!$E$2964:$CZ$2964='Field Check'!$C$57)*('Field Check'!$C$57&lt;&gt;""))*(COUNTIF('Dvd Calendar'!$E$2966:$CZ$2966,'Dvd Calendar'!$E$2959:$CZ$2959)=0)),"")))</f>
        <v/>
      </c>
      <c r="R324" s="77">
        <f>IF(R$259="","",IF($B324="","",IFERROR(SUMIFS('Dvd Calendar'!$E$2967:$CZ$2967,'Dvd Calendar'!$E$2966:$CZ$2966,"&gt;"&amp;R$258,'Dvd Calendar'!$E$2966:$CZ$2966,"&lt;="&amp;R$259)+SUMPRODUCT(('Dvd Calendar'!$E$2959:$CZ$2959&gt;R$258)*('Dvd Calendar'!$E$2959:$CZ$2959&lt;=R$259)*'Dvd Calendar'!$E$2962:$CZ$2962*(('Dvd Calendar'!$E$2964:$CZ$2964='Field Check'!$C$53)*('Field Check'!$C$53&lt;&gt;"")+('Dvd Calendar'!$E$2964:$CZ$2964='Field Check'!$C$54)*('Field Check'!$C$54&lt;&gt;"")+('Dvd Calendar'!$E$2964:$CZ$2964='Field Check'!$C$55)*('Field Check'!$C$55&lt;&gt;"")+('Dvd Calendar'!$E$2964:$CZ$2964='Field Check'!$C$56)*('Field Check'!$C$56&lt;&gt;"")+('Dvd Calendar'!$E$2964:$CZ$2964='Field Check'!$C$57)*('Field Check'!$C$57&lt;&gt;""))*(COUNTIF('Dvd Calendar'!$E$2966:$CZ$2966,'Dvd Calendar'!$E$2959:$CZ$2959)=0)),"")))</f>
        <v/>
      </c>
    </row>
    <row r="325">
      <c r="B325" s="126">
        <f>IF(MXAU!$C$70="","",MXAU!$C$70)</f>
        <v/>
      </c>
      <c r="C325" s="77">
        <f>IF(C$259="","",IF($B325="","",IFERROR(SUMIFS('Dvd Calendar'!$E$2978:$CZ$2978,'Dvd Calendar'!$E$2977:$CZ$2977,"&gt;"&amp;C$258,'Dvd Calendar'!$E$2977:$CZ$2977,"&lt;="&amp;C$259)+SUMPRODUCT(('Dvd Calendar'!$E$2970:$CZ$2970&gt;C$258)*('Dvd Calendar'!$E$2970:$CZ$2970&lt;=C$259)*'Dvd Calendar'!$E$2973:$CZ$2973*(('Dvd Calendar'!$E$2975:$CZ$2975='Field Check'!$C$53)*('Field Check'!$C$53&lt;&gt;"")+('Dvd Calendar'!$E$2975:$CZ$2975='Field Check'!$C$54)*('Field Check'!$C$54&lt;&gt;"")+('Dvd Calendar'!$E$2975:$CZ$2975='Field Check'!$C$55)*('Field Check'!$C$55&lt;&gt;"")+('Dvd Calendar'!$E$2975:$CZ$2975='Field Check'!$C$56)*('Field Check'!$C$56&lt;&gt;"")+('Dvd Calendar'!$E$2975:$CZ$2975='Field Check'!$C$57)*('Field Check'!$C$57&lt;&gt;""))*(COUNTIF('Dvd Calendar'!$E$2977:$CZ$2977,'Dvd Calendar'!$E$2970:$CZ$2970)=0)),"")))</f>
        <v/>
      </c>
      <c r="D325" s="77">
        <f>IF(D$259="","",IF($B325="","",IFERROR(SUMIFS('Dvd Calendar'!$E$2978:$CZ$2978,'Dvd Calendar'!$E$2977:$CZ$2977,"&gt;"&amp;D$258,'Dvd Calendar'!$E$2977:$CZ$2977,"&lt;="&amp;D$259)+SUMPRODUCT(('Dvd Calendar'!$E$2970:$CZ$2970&gt;D$258)*('Dvd Calendar'!$E$2970:$CZ$2970&lt;=D$259)*'Dvd Calendar'!$E$2973:$CZ$2973*(('Dvd Calendar'!$E$2975:$CZ$2975='Field Check'!$C$53)*('Field Check'!$C$53&lt;&gt;"")+('Dvd Calendar'!$E$2975:$CZ$2975='Field Check'!$C$54)*('Field Check'!$C$54&lt;&gt;"")+('Dvd Calendar'!$E$2975:$CZ$2975='Field Check'!$C$55)*('Field Check'!$C$55&lt;&gt;"")+('Dvd Calendar'!$E$2975:$CZ$2975='Field Check'!$C$56)*('Field Check'!$C$56&lt;&gt;"")+('Dvd Calendar'!$E$2975:$CZ$2975='Field Check'!$C$57)*('Field Check'!$C$57&lt;&gt;""))*(COUNTIF('Dvd Calendar'!$E$2977:$CZ$2977,'Dvd Calendar'!$E$2970:$CZ$2970)=0)),"")))</f>
        <v/>
      </c>
      <c r="E325" s="77">
        <f>IF(E$259="","",IF($B325="","",IFERROR(SUMIFS('Dvd Calendar'!$E$2978:$CZ$2978,'Dvd Calendar'!$E$2977:$CZ$2977,"&gt;"&amp;E$258,'Dvd Calendar'!$E$2977:$CZ$2977,"&lt;="&amp;E$259)+SUMPRODUCT(('Dvd Calendar'!$E$2970:$CZ$2970&gt;E$258)*('Dvd Calendar'!$E$2970:$CZ$2970&lt;=E$259)*'Dvd Calendar'!$E$2973:$CZ$2973*(('Dvd Calendar'!$E$2975:$CZ$2975='Field Check'!$C$53)*('Field Check'!$C$53&lt;&gt;"")+('Dvd Calendar'!$E$2975:$CZ$2975='Field Check'!$C$54)*('Field Check'!$C$54&lt;&gt;"")+('Dvd Calendar'!$E$2975:$CZ$2975='Field Check'!$C$55)*('Field Check'!$C$55&lt;&gt;"")+('Dvd Calendar'!$E$2975:$CZ$2975='Field Check'!$C$56)*('Field Check'!$C$56&lt;&gt;"")+('Dvd Calendar'!$E$2975:$CZ$2975='Field Check'!$C$57)*('Field Check'!$C$57&lt;&gt;""))*(COUNTIF('Dvd Calendar'!$E$2977:$CZ$2977,'Dvd Calendar'!$E$2970:$CZ$2970)=0)),"")))</f>
        <v/>
      </c>
      <c r="F325" s="77">
        <f>IF(F$259="","",IF($B325="","",IFERROR(SUMIFS('Dvd Calendar'!$E$2978:$CZ$2978,'Dvd Calendar'!$E$2977:$CZ$2977,"&gt;"&amp;F$258,'Dvd Calendar'!$E$2977:$CZ$2977,"&lt;="&amp;F$259)+SUMPRODUCT(('Dvd Calendar'!$E$2970:$CZ$2970&gt;F$258)*('Dvd Calendar'!$E$2970:$CZ$2970&lt;=F$259)*'Dvd Calendar'!$E$2973:$CZ$2973*(('Dvd Calendar'!$E$2975:$CZ$2975='Field Check'!$C$53)*('Field Check'!$C$53&lt;&gt;"")+('Dvd Calendar'!$E$2975:$CZ$2975='Field Check'!$C$54)*('Field Check'!$C$54&lt;&gt;"")+('Dvd Calendar'!$E$2975:$CZ$2975='Field Check'!$C$55)*('Field Check'!$C$55&lt;&gt;"")+('Dvd Calendar'!$E$2975:$CZ$2975='Field Check'!$C$56)*('Field Check'!$C$56&lt;&gt;"")+('Dvd Calendar'!$E$2975:$CZ$2975='Field Check'!$C$57)*('Field Check'!$C$57&lt;&gt;""))*(COUNTIF('Dvd Calendar'!$E$2977:$CZ$2977,'Dvd Calendar'!$E$2970:$CZ$2970)=0)),"")))</f>
        <v/>
      </c>
      <c r="G325" s="77">
        <f>IF(G$259="","",IF($B325="","",IFERROR(SUMIFS('Dvd Calendar'!$E$2978:$CZ$2978,'Dvd Calendar'!$E$2977:$CZ$2977,"&gt;"&amp;G$258,'Dvd Calendar'!$E$2977:$CZ$2977,"&lt;="&amp;G$259)+SUMPRODUCT(('Dvd Calendar'!$E$2970:$CZ$2970&gt;G$258)*('Dvd Calendar'!$E$2970:$CZ$2970&lt;=G$259)*'Dvd Calendar'!$E$2973:$CZ$2973*(('Dvd Calendar'!$E$2975:$CZ$2975='Field Check'!$C$53)*('Field Check'!$C$53&lt;&gt;"")+('Dvd Calendar'!$E$2975:$CZ$2975='Field Check'!$C$54)*('Field Check'!$C$54&lt;&gt;"")+('Dvd Calendar'!$E$2975:$CZ$2975='Field Check'!$C$55)*('Field Check'!$C$55&lt;&gt;"")+('Dvd Calendar'!$E$2975:$CZ$2975='Field Check'!$C$56)*('Field Check'!$C$56&lt;&gt;"")+('Dvd Calendar'!$E$2975:$CZ$2975='Field Check'!$C$57)*('Field Check'!$C$57&lt;&gt;""))*(COUNTIF('Dvd Calendar'!$E$2977:$CZ$2977,'Dvd Calendar'!$E$2970:$CZ$2970)=0)),"")))</f>
        <v/>
      </c>
      <c r="H325" s="77">
        <f>IF(H$259="","",IF($B325="","",IFERROR(SUMIFS('Dvd Calendar'!$E$2978:$CZ$2978,'Dvd Calendar'!$E$2977:$CZ$2977,"&gt;"&amp;H$258,'Dvd Calendar'!$E$2977:$CZ$2977,"&lt;="&amp;H$259)+SUMPRODUCT(('Dvd Calendar'!$E$2970:$CZ$2970&gt;H$258)*('Dvd Calendar'!$E$2970:$CZ$2970&lt;=H$259)*'Dvd Calendar'!$E$2973:$CZ$2973*(('Dvd Calendar'!$E$2975:$CZ$2975='Field Check'!$C$53)*('Field Check'!$C$53&lt;&gt;"")+('Dvd Calendar'!$E$2975:$CZ$2975='Field Check'!$C$54)*('Field Check'!$C$54&lt;&gt;"")+('Dvd Calendar'!$E$2975:$CZ$2975='Field Check'!$C$55)*('Field Check'!$C$55&lt;&gt;"")+('Dvd Calendar'!$E$2975:$CZ$2975='Field Check'!$C$56)*('Field Check'!$C$56&lt;&gt;"")+('Dvd Calendar'!$E$2975:$CZ$2975='Field Check'!$C$57)*('Field Check'!$C$57&lt;&gt;""))*(COUNTIF('Dvd Calendar'!$E$2977:$CZ$2977,'Dvd Calendar'!$E$2970:$CZ$2970)=0)),"")))</f>
        <v/>
      </c>
      <c r="I325" s="77">
        <f>IF(I$259="","",IF($B325="","",IFERROR(SUMIFS('Dvd Calendar'!$E$2978:$CZ$2978,'Dvd Calendar'!$E$2977:$CZ$2977,"&gt;"&amp;I$258,'Dvd Calendar'!$E$2977:$CZ$2977,"&lt;="&amp;I$259)+SUMPRODUCT(('Dvd Calendar'!$E$2970:$CZ$2970&gt;I$258)*('Dvd Calendar'!$E$2970:$CZ$2970&lt;=I$259)*'Dvd Calendar'!$E$2973:$CZ$2973*(('Dvd Calendar'!$E$2975:$CZ$2975='Field Check'!$C$53)*('Field Check'!$C$53&lt;&gt;"")+('Dvd Calendar'!$E$2975:$CZ$2975='Field Check'!$C$54)*('Field Check'!$C$54&lt;&gt;"")+('Dvd Calendar'!$E$2975:$CZ$2975='Field Check'!$C$55)*('Field Check'!$C$55&lt;&gt;"")+('Dvd Calendar'!$E$2975:$CZ$2975='Field Check'!$C$56)*('Field Check'!$C$56&lt;&gt;"")+('Dvd Calendar'!$E$2975:$CZ$2975='Field Check'!$C$57)*('Field Check'!$C$57&lt;&gt;""))*(COUNTIF('Dvd Calendar'!$E$2977:$CZ$2977,'Dvd Calendar'!$E$2970:$CZ$2970)=0)),"")))</f>
        <v/>
      </c>
      <c r="J325" s="77">
        <f>IF(J$259="","",IF($B325="","",IFERROR(SUMIFS('Dvd Calendar'!$E$2978:$CZ$2978,'Dvd Calendar'!$E$2977:$CZ$2977,"&gt;"&amp;J$258,'Dvd Calendar'!$E$2977:$CZ$2977,"&lt;="&amp;J$259)+SUMPRODUCT(('Dvd Calendar'!$E$2970:$CZ$2970&gt;J$258)*('Dvd Calendar'!$E$2970:$CZ$2970&lt;=J$259)*'Dvd Calendar'!$E$2973:$CZ$2973*(('Dvd Calendar'!$E$2975:$CZ$2975='Field Check'!$C$53)*('Field Check'!$C$53&lt;&gt;"")+('Dvd Calendar'!$E$2975:$CZ$2975='Field Check'!$C$54)*('Field Check'!$C$54&lt;&gt;"")+('Dvd Calendar'!$E$2975:$CZ$2975='Field Check'!$C$55)*('Field Check'!$C$55&lt;&gt;"")+('Dvd Calendar'!$E$2975:$CZ$2975='Field Check'!$C$56)*('Field Check'!$C$56&lt;&gt;"")+('Dvd Calendar'!$E$2975:$CZ$2975='Field Check'!$C$57)*('Field Check'!$C$57&lt;&gt;""))*(COUNTIF('Dvd Calendar'!$E$2977:$CZ$2977,'Dvd Calendar'!$E$2970:$CZ$2970)=0)),"")))</f>
        <v/>
      </c>
      <c r="K325" s="77">
        <f>IF(K$259="","",IF($B325="","",IFERROR(SUMIFS('Dvd Calendar'!$E$2978:$CZ$2978,'Dvd Calendar'!$E$2977:$CZ$2977,"&gt;"&amp;K$258,'Dvd Calendar'!$E$2977:$CZ$2977,"&lt;="&amp;K$259)+SUMPRODUCT(('Dvd Calendar'!$E$2970:$CZ$2970&gt;K$258)*('Dvd Calendar'!$E$2970:$CZ$2970&lt;=K$259)*'Dvd Calendar'!$E$2973:$CZ$2973*(('Dvd Calendar'!$E$2975:$CZ$2975='Field Check'!$C$53)*('Field Check'!$C$53&lt;&gt;"")+('Dvd Calendar'!$E$2975:$CZ$2975='Field Check'!$C$54)*('Field Check'!$C$54&lt;&gt;"")+('Dvd Calendar'!$E$2975:$CZ$2975='Field Check'!$C$55)*('Field Check'!$C$55&lt;&gt;"")+('Dvd Calendar'!$E$2975:$CZ$2975='Field Check'!$C$56)*('Field Check'!$C$56&lt;&gt;"")+('Dvd Calendar'!$E$2975:$CZ$2975='Field Check'!$C$57)*('Field Check'!$C$57&lt;&gt;""))*(COUNTIF('Dvd Calendar'!$E$2977:$CZ$2977,'Dvd Calendar'!$E$2970:$CZ$2970)=0)),"")))</f>
        <v/>
      </c>
      <c r="L325" s="77">
        <f>IF(L$259="","",IF($B325="","",IFERROR(SUMIFS('Dvd Calendar'!$E$2978:$CZ$2978,'Dvd Calendar'!$E$2977:$CZ$2977,"&gt;"&amp;L$258,'Dvd Calendar'!$E$2977:$CZ$2977,"&lt;="&amp;L$259)+SUMPRODUCT(('Dvd Calendar'!$E$2970:$CZ$2970&gt;L$258)*('Dvd Calendar'!$E$2970:$CZ$2970&lt;=L$259)*'Dvd Calendar'!$E$2973:$CZ$2973*(('Dvd Calendar'!$E$2975:$CZ$2975='Field Check'!$C$53)*('Field Check'!$C$53&lt;&gt;"")+('Dvd Calendar'!$E$2975:$CZ$2975='Field Check'!$C$54)*('Field Check'!$C$54&lt;&gt;"")+('Dvd Calendar'!$E$2975:$CZ$2975='Field Check'!$C$55)*('Field Check'!$C$55&lt;&gt;"")+('Dvd Calendar'!$E$2975:$CZ$2975='Field Check'!$C$56)*('Field Check'!$C$56&lt;&gt;"")+('Dvd Calendar'!$E$2975:$CZ$2975='Field Check'!$C$57)*('Field Check'!$C$57&lt;&gt;""))*(COUNTIF('Dvd Calendar'!$E$2977:$CZ$2977,'Dvd Calendar'!$E$2970:$CZ$2970)=0)),"")))</f>
        <v/>
      </c>
      <c r="M325" s="77">
        <f>IF(M$259="","",IF($B325="","",IFERROR(SUMIFS('Dvd Calendar'!$E$2978:$CZ$2978,'Dvd Calendar'!$E$2977:$CZ$2977,"&gt;"&amp;M$258,'Dvd Calendar'!$E$2977:$CZ$2977,"&lt;="&amp;M$259)+SUMPRODUCT(('Dvd Calendar'!$E$2970:$CZ$2970&gt;M$258)*('Dvd Calendar'!$E$2970:$CZ$2970&lt;=M$259)*'Dvd Calendar'!$E$2973:$CZ$2973*(('Dvd Calendar'!$E$2975:$CZ$2975='Field Check'!$C$53)*('Field Check'!$C$53&lt;&gt;"")+('Dvd Calendar'!$E$2975:$CZ$2975='Field Check'!$C$54)*('Field Check'!$C$54&lt;&gt;"")+('Dvd Calendar'!$E$2975:$CZ$2975='Field Check'!$C$55)*('Field Check'!$C$55&lt;&gt;"")+('Dvd Calendar'!$E$2975:$CZ$2975='Field Check'!$C$56)*('Field Check'!$C$56&lt;&gt;"")+('Dvd Calendar'!$E$2975:$CZ$2975='Field Check'!$C$57)*('Field Check'!$C$57&lt;&gt;""))*(COUNTIF('Dvd Calendar'!$E$2977:$CZ$2977,'Dvd Calendar'!$E$2970:$CZ$2970)=0)),"")))</f>
        <v/>
      </c>
      <c r="N325" s="77">
        <f>IF(N$259="","",IF($B325="","",IFERROR(SUMIFS('Dvd Calendar'!$E$2978:$CZ$2978,'Dvd Calendar'!$E$2977:$CZ$2977,"&gt;"&amp;N$258,'Dvd Calendar'!$E$2977:$CZ$2977,"&lt;="&amp;N$259)+SUMPRODUCT(('Dvd Calendar'!$E$2970:$CZ$2970&gt;N$258)*('Dvd Calendar'!$E$2970:$CZ$2970&lt;=N$259)*'Dvd Calendar'!$E$2973:$CZ$2973*(('Dvd Calendar'!$E$2975:$CZ$2975='Field Check'!$C$53)*('Field Check'!$C$53&lt;&gt;"")+('Dvd Calendar'!$E$2975:$CZ$2975='Field Check'!$C$54)*('Field Check'!$C$54&lt;&gt;"")+('Dvd Calendar'!$E$2975:$CZ$2975='Field Check'!$C$55)*('Field Check'!$C$55&lt;&gt;"")+('Dvd Calendar'!$E$2975:$CZ$2975='Field Check'!$C$56)*('Field Check'!$C$56&lt;&gt;"")+('Dvd Calendar'!$E$2975:$CZ$2975='Field Check'!$C$57)*('Field Check'!$C$57&lt;&gt;""))*(COUNTIF('Dvd Calendar'!$E$2977:$CZ$2977,'Dvd Calendar'!$E$2970:$CZ$2970)=0)),"")))</f>
        <v/>
      </c>
      <c r="O325" s="77">
        <f>IF(O$259="","",IF($B325="","",IFERROR(SUMIFS('Dvd Calendar'!$E$2978:$CZ$2978,'Dvd Calendar'!$E$2977:$CZ$2977,"&gt;"&amp;O$258,'Dvd Calendar'!$E$2977:$CZ$2977,"&lt;="&amp;O$259)+SUMPRODUCT(('Dvd Calendar'!$E$2970:$CZ$2970&gt;O$258)*('Dvd Calendar'!$E$2970:$CZ$2970&lt;=O$259)*'Dvd Calendar'!$E$2973:$CZ$2973*(('Dvd Calendar'!$E$2975:$CZ$2975='Field Check'!$C$53)*('Field Check'!$C$53&lt;&gt;"")+('Dvd Calendar'!$E$2975:$CZ$2975='Field Check'!$C$54)*('Field Check'!$C$54&lt;&gt;"")+('Dvd Calendar'!$E$2975:$CZ$2975='Field Check'!$C$55)*('Field Check'!$C$55&lt;&gt;"")+('Dvd Calendar'!$E$2975:$CZ$2975='Field Check'!$C$56)*('Field Check'!$C$56&lt;&gt;"")+('Dvd Calendar'!$E$2975:$CZ$2975='Field Check'!$C$57)*('Field Check'!$C$57&lt;&gt;""))*(COUNTIF('Dvd Calendar'!$E$2977:$CZ$2977,'Dvd Calendar'!$E$2970:$CZ$2970)=0)),"")))</f>
        <v/>
      </c>
      <c r="P325" s="77">
        <f>IF(P$259="","",IF($B325="","",IFERROR(SUMIFS('Dvd Calendar'!$E$2978:$CZ$2978,'Dvd Calendar'!$E$2977:$CZ$2977,"&gt;"&amp;P$258,'Dvd Calendar'!$E$2977:$CZ$2977,"&lt;="&amp;P$259)+SUMPRODUCT(('Dvd Calendar'!$E$2970:$CZ$2970&gt;P$258)*('Dvd Calendar'!$E$2970:$CZ$2970&lt;=P$259)*'Dvd Calendar'!$E$2973:$CZ$2973*(('Dvd Calendar'!$E$2975:$CZ$2975='Field Check'!$C$53)*('Field Check'!$C$53&lt;&gt;"")+('Dvd Calendar'!$E$2975:$CZ$2975='Field Check'!$C$54)*('Field Check'!$C$54&lt;&gt;"")+('Dvd Calendar'!$E$2975:$CZ$2975='Field Check'!$C$55)*('Field Check'!$C$55&lt;&gt;"")+('Dvd Calendar'!$E$2975:$CZ$2975='Field Check'!$C$56)*('Field Check'!$C$56&lt;&gt;"")+('Dvd Calendar'!$E$2975:$CZ$2975='Field Check'!$C$57)*('Field Check'!$C$57&lt;&gt;""))*(COUNTIF('Dvd Calendar'!$E$2977:$CZ$2977,'Dvd Calendar'!$E$2970:$CZ$2970)=0)),"")))</f>
        <v/>
      </c>
      <c r="Q325" s="77">
        <f>IF(Q$259="","",IF($B325="","",IFERROR(SUMIFS('Dvd Calendar'!$E$2978:$CZ$2978,'Dvd Calendar'!$E$2977:$CZ$2977,"&gt;"&amp;Q$258,'Dvd Calendar'!$E$2977:$CZ$2977,"&lt;="&amp;Q$259)+SUMPRODUCT(('Dvd Calendar'!$E$2970:$CZ$2970&gt;Q$258)*('Dvd Calendar'!$E$2970:$CZ$2970&lt;=Q$259)*'Dvd Calendar'!$E$2973:$CZ$2973*(('Dvd Calendar'!$E$2975:$CZ$2975='Field Check'!$C$53)*('Field Check'!$C$53&lt;&gt;"")+('Dvd Calendar'!$E$2975:$CZ$2975='Field Check'!$C$54)*('Field Check'!$C$54&lt;&gt;"")+('Dvd Calendar'!$E$2975:$CZ$2975='Field Check'!$C$55)*('Field Check'!$C$55&lt;&gt;"")+('Dvd Calendar'!$E$2975:$CZ$2975='Field Check'!$C$56)*('Field Check'!$C$56&lt;&gt;"")+('Dvd Calendar'!$E$2975:$CZ$2975='Field Check'!$C$57)*('Field Check'!$C$57&lt;&gt;""))*(COUNTIF('Dvd Calendar'!$E$2977:$CZ$2977,'Dvd Calendar'!$E$2970:$CZ$2970)=0)),"")))</f>
        <v/>
      </c>
      <c r="R325" s="77">
        <f>IF(R$259="","",IF($B325="","",IFERROR(SUMIFS('Dvd Calendar'!$E$2978:$CZ$2978,'Dvd Calendar'!$E$2977:$CZ$2977,"&gt;"&amp;R$258,'Dvd Calendar'!$E$2977:$CZ$2977,"&lt;="&amp;R$259)+SUMPRODUCT(('Dvd Calendar'!$E$2970:$CZ$2970&gt;R$258)*('Dvd Calendar'!$E$2970:$CZ$2970&lt;=R$259)*'Dvd Calendar'!$E$2973:$CZ$2973*(('Dvd Calendar'!$E$2975:$CZ$2975='Field Check'!$C$53)*('Field Check'!$C$53&lt;&gt;"")+('Dvd Calendar'!$E$2975:$CZ$2975='Field Check'!$C$54)*('Field Check'!$C$54&lt;&gt;"")+('Dvd Calendar'!$E$2975:$CZ$2975='Field Check'!$C$55)*('Field Check'!$C$55&lt;&gt;"")+('Dvd Calendar'!$E$2975:$CZ$2975='Field Check'!$C$56)*('Field Check'!$C$56&lt;&gt;"")+('Dvd Calendar'!$E$2975:$CZ$2975='Field Check'!$C$57)*('Field Check'!$C$57&lt;&gt;""))*(COUNTIF('Dvd Calendar'!$E$2977:$CZ$2977,'Dvd Calendar'!$E$2970:$CZ$2970)=0)),"")))</f>
        <v/>
      </c>
    </row>
    <row r="326">
      <c r="B326" s="126">
        <f>IF(MXAU!$C$71="","",MXAU!$C$71)</f>
        <v/>
      </c>
      <c r="C326" s="77">
        <f>IF(C$259="","",IF($B326="","",IFERROR(SUMIFS('Dvd Calendar'!$E$2989:$CZ$2989,'Dvd Calendar'!$E$2988:$CZ$2988,"&gt;"&amp;C$258,'Dvd Calendar'!$E$2988:$CZ$2988,"&lt;="&amp;C$259)+SUMPRODUCT(('Dvd Calendar'!$E$2981:$CZ$2981&gt;C$258)*('Dvd Calendar'!$E$2981:$CZ$2981&lt;=C$259)*'Dvd Calendar'!$E$2984:$CZ$2984*(('Dvd Calendar'!$E$2986:$CZ$2986='Field Check'!$C$53)*('Field Check'!$C$53&lt;&gt;"")+('Dvd Calendar'!$E$2986:$CZ$2986='Field Check'!$C$54)*('Field Check'!$C$54&lt;&gt;"")+('Dvd Calendar'!$E$2986:$CZ$2986='Field Check'!$C$55)*('Field Check'!$C$55&lt;&gt;"")+('Dvd Calendar'!$E$2986:$CZ$2986='Field Check'!$C$56)*('Field Check'!$C$56&lt;&gt;"")+('Dvd Calendar'!$E$2986:$CZ$2986='Field Check'!$C$57)*('Field Check'!$C$57&lt;&gt;""))*(COUNTIF('Dvd Calendar'!$E$2988:$CZ$2988,'Dvd Calendar'!$E$2981:$CZ$2981)=0)),"")))</f>
        <v/>
      </c>
      <c r="D326" s="77">
        <f>IF(D$259="","",IF($B326="","",IFERROR(SUMIFS('Dvd Calendar'!$E$2989:$CZ$2989,'Dvd Calendar'!$E$2988:$CZ$2988,"&gt;"&amp;D$258,'Dvd Calendar'!$E$2988:$CZ$2988,"&lt;="&amp;D$259)+SUMPRODUCT(('Dvd Calendar'!$E$2981:$CZ$2981&gt;D$258)*('Dvd Calendar'!$E$2981:$CZ$2981&lt;=D$259)*'Dvd Calendar'!$E$2984:$CZ$2984*(('Dvd Calendar'!$E$2986:$CZ$2986='Field Check'!$C$53)*('Field Check'!$C$53&lt;&gt;"")+('Dvd Calendar'!$E$2986:$CZ$2986='Field Check'!$C$54)*('Field Check'!$C$54&lt;&gt;"")+('Dvd Calendar'!$E$2986:$CZ$2986='Field Check'!$C$55)*('Field Check'!$C$55&lt;&gt;"")+('Dvd Calendar'!$E$2986:$CZ$2986='Field Check'!$C$56)*('Field Check'!$C$56&lt;&gt;"")+('Dvd Calendar'!$E$2986:$CZ$2986='Field Check'!$C$57)*('Field Check'!$C$57&lt;&gt;""))*(COUNTIF('Dvd Calendar'!$E$2988:$CZ$2988,'Dvd Calendar'!$E$2981:$CZ$2981)=0)),"")))</f>
        <v/>
      </c>
      <c r="E326" s="77">
        <f>IF(E$259="","",IF($B326="","",IFERROR(SUMIFS('Dvd Calendar'!$E$2989:$CZ$2989,'Dvd Calendar'!$E$2988:$CZ$2988,"&gt;"&amp;E$258,'Dvd Calendar'!$E$2988:$CZ$2988,"&lt;="&amp;E$259)+SUMPRODUCT(('Dvd Calendar'!$E$2981:$CZ$2981&gt;E$258)*('Dvd Calendar'!$E$2981:$CZ$2981&lt;=E$259)*'Dvd Calendar'!$E$2984:$CZ$2984*(('Dvd Calendar'!$E$2986:$CZ$2986='Field Check'!$C$53)*('Field Check'!$C$53&lt;&gt;"")+('Dvd Calendar'!$E$2986:$CZ$2986='Field Check'!$C$54)*('Field Check'!$C$54&lt;&gt;"")+('Dvd Calendar'!$E$2986:$CZ$2986='Field Check'!$C$55)*('Field Check'!$C$55&lt;&gt;"")+('Dvd Calendar'!$E$2986:$CZ$2986='Field Check'!$C$56)*('Field Check'!$C$56&lt;&gt;"")+('Dvd Calendar'!$E$2986:$CZ$2986='Field Check'!$C$57)*('Field Check'!$C$57&lt;&gt;""))*(COUNTIF('Dvd Calendar'!$E$2988:$CZ$2988,'Dvd Calendar'!$E$2981:$CZ$2981)=0)),"")))</f>
        <v/>
      </c>
      <c r="F326" s="77">
        <f>IF(F$259="","",IF($B326="","",IFERROR(SUMIFS('Dvd Calendar'!$E$2989:$CZ$2989,'Dvd Calendar'!$E$2988:$CZ$2988,"&gt;"&amp;F$258,'Dvd Calendar'!$E$2988:$CZ$2988,"&lt;="&amp;F$259)+SUMPRODUCT(('Dvd Calendar'!$E$2981:$CZ$2981&gt;F$258)*('Dvd Calendar'!$E$2981:$CZ$2981&lt;=F$259)*'Dvd Calendar'!$E$2984:$CZ$2984*(('Dvd Calendar'!$E$2986:$CZ$2986='Field Check'!$C$53)*('Field Check'!$C$53&lt;&gt;"")+('Dvd Calendar'!$E$2986:$CZ$2986='Field Check'!$C$54)*('Field Check'!$C$54&lt;&gt;"")+('Dvd Calendar'!$E$2986:$CZ$2986='Field Check'!$C$55)*('Field Check'!$C$55&lt;&gt;"")+('Dvd Calendar'!$E$2986:$CZ$2986='Field Check'!$C$56)*('Field Check'!$C$56&lt;&gt;"")+('Dvd Calendar'!$E$2986:$CZ$2986='Field Check'!$C$57)*('Field Check'!$C$57&lt;&gt;""))*(COUNTIF('Dvd Calendar'!$E$2988:$CZ$2988,'Dvd Calendar'!$E$2981:$CZ$2981)=0)),"")))</f>
        <v/>
      </c>
      <c r="G326" s="77">
        <f>IF(G$259="","",IF($B326="","",IFERROR(SUMIFS('Dvd Calendar'!$E$2989:$CZ$2989,'Dvd Calendar'!$E$2988:$CZ$2988,"&gt;"&amp;G$258,'Dvd Calendar'!$E$2988:$CZ$2988,"&lt;="&amp;G$259)+SUMPRODUCT(('Dvd Calendar'!$E$2981:$CZ$2981&gt;G$258)*('Dvd Calendar'!$E$2981:$CZ$2981&lt;=G$259)*'Dvd Calendar'!$E$2984:$CZ$2984*(('Dvd Calendar'!$E$2986:$CZ$2986='Field Check'!$C$53)*('Field Check'!$C$53&lt;&gt;"")+('Dvd Calendar'!$E$2986:$CZ$2986='Field Check'!$C$54)*('Field Check'!$C$54&lt;&gt;"")+('Dvd Calendar'!$E$2986:$CZ$2986='Field Check'!$C$55)*('Field Check'!$C$55&lt;&gt;"")+('Dvd Calendar'!$E$2986:$CZ$2986='Field Check'!$C$56)*('Field Check'!$C$56&lt;&gt;"")+('Dvd Calendar'!$E$2986:$CZ$2986='Field Check'!$C$57)*('Field Check'!$C$57&lt;&gt;""))*(COUNTIF('Dvd Calendar'!$E$2988:$CZ$2988,'Dvd Calendar'!$E$2981:$CZ$2981)=0)),"")))</f>
        <v/>
      </c>
      <c r="H326" s="77">
        <f>IF(H$259="","",IF($B326="","",IFERROR(SUMIFS('Dvd Calendar'!$E$2989:$CZ$2989,'Dvd Calendar'!$E$2988:$CZ$2988,"&gt;"&amp;H$258,'Dvd Calendar'!$E$2988:$CZ$2988,"&lt;="&amp;H$259)+SUMPRODUCT(('Dvd Calendar'!$E$2981:$CZ$2981&gt;H$258)*('Dvd Calendar'!$E$2981:$CZ$2981&lt;=H$259)*'Dvd Calendar'!$E$2984:$CZ$2984*(('Dvd Calendar'!$E$2986:$CZ$2986='Field Check'!$C$53)*('Field Check'!$C$53&lt;&gt;"")+('Dvd Calendar'!$E$2986:$CZ$2986='Field Check'!$C$54)*('Field Check'!$C$54&lt;&gt;"")+('Dvd Calendar'!$E$2986:$CZ$2986='Field Check'!$C$55)*('Field Check'!$C$55&lt;&gt;"")+('Dvd Calendar'!$E$2986:$CZ$2986='Field Check'!$C$56)*('Field Check'!$C$56&lt;&gt;"")+('Dvd Calendar'!$E$2986:$CZ$2986='Field Check'!$C$57)*('Field Check'!$C$57&lt;&gt;""))*(COUNTIF('Dvd Calendar'!$E$2988:$CZ$2988,'Dvd Calendar'!$E$2981:$CZ$2981)=0)),"")))</f>
        <v/>
      </c>
      <c r="I326" s="77">
        <f>IF(I$259="","",IF($B326="","",IFERROR(SUMIFS('Dvd Calendar'!$E$2989:$CZ$2989,'Dvd Calendar'!$E$2988:$CZ$2988,"&gt;"&amp;I$258,'Dvd Calendar'!$E$2988:$CZ$2988,"&lt;="&amp;I$259)+SUMPRODUCT(('Dvd Calendar'!$E$2981:$CZ$2981&gt;I$258)*('Dvd Calendar'!$E$2981:$CZ$2981&lt;=I$259)*'Dvd Calendar'!$E$2984:$CZ$2984*(('Dvd Calendar'!$E$2986:$CZ$2986='Field Check'!$C$53)*('Field Check'!$C$53&lt;&gt;"")+('Dvd Calendar'!$E$2986:$CZ$2986='Field Check'!$C$54)*('Field Check'!$C$54&lt;&gt;"")+('Dvd Calendar'!$E$2986:$CZ$2986='Field Check'!$C$55)*('Field Check'!$C$55&lt;&gt;"")+('Dvd Calendar'!$E$2986:$CZ$2986='Field Check'!$C$56)*('Field Check'!$C$56&lt;&gt;"")+('Dvd Calendar'!$E$2986:$CZ$2986='Field Check'!$C$57)*('Field Check'!$C$57&lt;&gt;""))*(COUNTIF('Dvd Calendar'!$E$2988:$CZ$2988,'Dvd Calendar'!$E$2981:$CZ$2981)=0)),"")))</f>
        <v/>
      </c>
      <c r="J326" s="77">
        <f>IF(J$259="","",IF($B326="","",IFERROR(SUMIFS('Dvd Calendar'!$E$2989:$CZ$2989,'Dvd Calendar'!$E$2988:$CZ$2988,"&gt;"&amp;J$258,'Dvd Calendar'!$E$2988:$CZ$2988,"&lt;="&amp;J$259)+SUMPRODUCT(('Dvd Calendar'!$E$2981:$CZ$2981&gt;J$258)*('Dvd Calendar'!$E$2981:$CZ$2981&lt;=J$259)*'Dvd Calendar'!$E$2984:$CZ$2984*(('Dvd Calendar'!$E$2986:$CZ$2986='Field Check'!$C$53)*('Field Check'!$C$53&lt;&gt;"")+('Dvd Calendar'!$E$2986:$CZ$2986='Field Check'!$C$54)*('Field Check'!$C$54&lt;&gt;"")+('Dvd Calendar'!$E$2986:$CZ$2986='Field Check'!$C$55)*('Field Check'!$C$55&lt;&gt;"")+('Dvd Calendar'!$E$2986:$CZ$2986='Field Check'!$C$56)*('Field Check'!$C$56&lt;&gt;"")+('Dvd Calendar'!$E$2986:$CZ$2986='Field Check'!$C$57)*('Field Check'!$C$57&lt;&gt;""))*(COUNTIF('Dvd Calendar'!$E$2988:$CZ$2988,'Dvd Calendar'!$E$2981:$CZ$2981)=0)),"")))</f>
        <v/>
      </c>
      <c r="K326" s="77">
        <f>IF(K$259="","",IF($B326="","",IFERROR(SUMIFS('Dvd Calendar'!$E$2989:$CZ$2989,'Dvd Calendar'!$E$2988:$CZ$2988,"&gt;"&amp;K$258,'Dvd Calendar'!$E$2988:$CZ$2988,"&lt;="&amp;K$259)+SUMPRODUCT(('Dvd Calendar'!$E$2981:$CZ$2981&gt;K$258)*('Dvd Calendar'!$E$2981:$CZ$2981&lt;=K$259)*'Dvd Calendar'!$E$2984:$CZ$2984*(('Dvd Calendar'!$E$2986:$CZ$2986='Field Check'!$C$53)*('Field Check'!$C$53&lt;&gt;"")+('Dvd Calendar'!$E$2986:$CZ$2986='Field Check'!$C$54)*('Field Check'!$C$54&lt;&gt;"")+('Dvd Calendar'!$E$2986:$CZ$2986='Field Check'!$C$55)*('Field Check'!$C$55&lt;&gt;"")+('Dvd Calendar'!$E$2986:$CZ$2986='Field Check'!$C$56)*('Field Check'!$C$56&lt;&gt;"")+('Dvd Calendar'!$E$2986:$CZ$2986='Field Check'!$C$57)*('Field Check'!$C$57&lt;&gt;""))*(COUNTIF('Dvd Calendar'!$E$2988:$CZ$2988,'Dvd Calendar'!$E$2981:$CZ$2981)=0)),"")))</f>
        <v/>
      </c>
      <c r="L326" s="77">
        <f>IF(L$259="","",IF($B326="","",IFERROR(SUMIFS('Dvd Calendar'!$E$2989:$CZ$2989,'Dvd Calendar'!$E$2988:$CZ$2988,"&gt;"&amp;L$258,'Dvd Calendar'!$E$2988:$CZ$2988,"&lt;="&amp;L$259)+SUMPRODUCT(('Dvd Calendar'!$E$2981:$CZ$2981&gt;L$258)*('Dvd Calendar'!$E$2981:$CZ$2981&lt;=L$259)*'Dvd Calendar'!$E$2984:$CZ$2984*(('Dvd Calendar'!$E$2986:$CZ$2986='Field Check'!$C$53)*('Field Check'!$C$53&lt;&gt;"")+('Dvd Calendar'!$E$2986:$CZ$2986='Field Check'!$C$54)*('Field Check'!$C$54&lt;&gt;"")+('Dvd Calendar'!$E$2986:$CZ$2986='Field Check'!$C$55)*('Field Check'!$C$55&lt;&gt;"")+('Dvd Calendar'!$E$2986:$CZ$2986='Field Check'!$C$56)*('Field Check'!$C$56&lt;&gt;"")+('Dvd Calendar'!$E$2986:$CZ$2986='Field Check'!$C$57)*('Field Check'!$C$57&lt;&gt;""))*(COUNTIF('Dvd Calendar'!$E$2988:$CZ$2988,'Dvd Calendar'!$E$2981:$CZ$2981)=0)),"")))</f>
        <v/>
      </c>
      <c r="M326" s="77">
        <f>IF(M$259="","",IF($B326="","",IFERROR(SUMIFS('Dvd Calendar'!$E$2989:$CZ$2989,'Dvd Calendar'!$E$2988:$CZ$2988,"&gt;"&amp;M$258,'Dvd Calendar'!$E$2988:$CZ$2988,"&lt;="&amp;M$259)+SUMPRODUCT(('Dvd Calendar'!$E$2981:$CZ$2981&gt;M$258)*('Dvd Calendar'!$E$2981:$CZ$2981&lt;=M$259)*'Dvd Calendar'!$E$2984:$CZ$2984*(('Dvd Calendar'!$E$2986:$CZ$2986='Field Check'!$C$53)*('Field Check'!$C$53&lt;&gt;"")+('Dvd Calendar'!$E$2986:$CZ$2986='Field Check'!$C$54)*('Field Check'!$C$54&lt;&gt;"")+('Dvd Calendar'!$E$2986:$CZ$2986='Field Check'!$C$55)*('Field Check'!$C$55&lt;&gt;"")+('Dvd Calendar'!$E$2986:$CZ$2986='Field Check'!$C$56)*('Field Check'!$C$56&lt;&gt;"")+('Dvd Calendar'!$E$2986:$CZ$2986='Field Check'!$C$57)*('Field Check'!$C$57&lt;&gt;""))*(COUNTIF('Dvd Calendar'!$E$2988:$CZ$2988,'Dvd Calendar'!$E$2981:$CZ$2981)=0)),"")))</f>
        <v/>
      </c>
      <c r="N326" s="77">
        <f>IF(N$259="","",IF($B326="","",IFERROR(SUMIFS('Dvd Calendar'!$E$2989:$CZ$2989,'Dvd Calendar'!$E$2988:$CZ$2988,"&gt;"&amp;N$258,'Dvd Calendar'!$E$2988:$CZ$2988,"&lt;="&amp;N$259)+SUMPRODUCT(('Dvd Calendar'!$E$2981:$CZ$2981&gt;N$258)*('Dvd Calendar'!$E$2981:$CZ$2981&lt;=N$259)*'Dvd Calendar'!$E$2984:$CZ$2984*(('Dvd Calendar'!$E$2986:$CZ$2986='Field Check'!$C$53)*('Field Check'!$C$53&lt;&gt;"")+('Dvd Calendar'!$E$2986:$CZ$2986='Field Check'!$C$54)*('Field Check'!$C$54&lt;&gt;"")+('Dvd Calendar'!$E$2986:$CZ$2986='Field Check'!$C$55)*('Field Check'!$C$55&lt;&gt;"")+('Dvd Calendar'!$E$2986:$CZ$2986='Field Check'!$C$56)*('Field Check'!$C$56&lt;&gt;"")+('Dvd Calendar'!$E$2986:$CZ$2986='Field Check'!$C$57)*('Field Check'!$C$57&lt;&gt;""))*(COUNTIF('Dvd Calendar'!$E$2988:$CZ$2988,'Dvd Calendar'!$E$2981:$CZ$2981)=0)),"")))</f>
        <v/>
      </c>
      <c r="O326" s="77">
        <f>IF(O$259="","",IF($B326="","",IFERROR(SUMIFS('Dvd Calendar'!$E$2989:$CZ$2989,'Dvd Calendar'!$E$2988:$CZ$2988,"&gt;"&amp;O$258,'Dvd Calendar'!$E$2988:$CZ$2988,"&lt;="&amp;O$259)+SUMPRODUCT(('Dvd Calendar'!$E$2981:$CZ$2981&gt;O$258)*('Dvd Calendar'!$E$2981:$CZ$2981&lt;=O$259)*'Dvd Calendar'!$E$2984:$CZ$2984*(('Dvd Calendar'!$E$2986:$CZ$2986='Field Check'!$C$53)*('Field Check'!$C$53&lt;&gt;"")+('Dvd Calendar'!$E$2986:$CZ$2986='Field Check'!$C$54)*('Field Check'!$C$54&lt;&gt;"")+('Dvd Calendar'!$E$2986:$CZ$2986='Field Check'!$C$55)*('Field Check'!$C$55&lt;&gt;"")+('Dvd Calendar'!$E$2986:$CZ$2986='Field Check'!$C$56)*('Field Check'!$C$56&lt;&gt;"")+('Dvd Calendar'!$E$2986:$CZ$2986='Field Check'!$C$57)*('Field Check'!$C$57&lt;&gt;""))*(COUNTIF('Dvd Calendar'!$E$2988:$CZ$2988,'Dvd Calendar'!$E$2981:$CZ$2981)=0)),"")))</f>
        <v/>
      </c>
      <c r="P326" s="77">
        <f>IF(P$259="","",IF($B326="","",IFERROR(SUMIFS('Dvd Calendar'!$E$2989:$CZ$2989,'Dvd Calendar'!$E$2988:$CZ$2988,"&gt;"&amp;P$258,'Dvd Calendar'!$E$2988:$CZ$2988,"&lt;="&amp;P$259)+SUMPRODUCT(('Dvd Calendar'!$E$2981:$CZ$2981&gt;P$258)*('Dvd Calendar'!$E$2981:$CZ$2981&lt;=P$259)*'Dvd Calendar'!$E$2984:$CZ$2984*(('Dvd Calendar'!$E$2986:$CZ$2986='Field Check'!$C$53)*('Field Check'!$C$53&lt;&gt;"")+('Dvd Calendar'!$E$2986:$CZ$2986='Field Check'!$C$54)*('Field Check'!$C$54&lt;&gt;"")+('Dvd Calendar'!$E$2986:$CZ$2986='Field Check'!$C$55)*('Field Check'!$C$55&lt;&gt;"")+('Dvd Calendar'!$E$2986:$CZ$2986='Field Check'!$C$56)*('Field Check'!$C$56&lt;&gt;"")+('Dvd Calendar'!$E$2986:$CZ$2986='Field Check'!$C$57)*('Field Check'!$C$57&lt;&gt;""))*(COUNTIF('Dvd Calendar'!$E$2988:$CZ$2988,'Dvd Calendar'!$E$2981:$CZ$2981)=0)),"")))</f>
        <v/>
      </c>
      <c r="Q326" s="77">
        <f>IF(Q$259="","",IF($B326="","",IFERROR(SUMIFS('Dvd Calendar'!$E$2989:$CZ$2989,'Dvd Calendar'!$E$2988:$CZ$2988,"&gt;"&amp;Q$258,'Dvd Calendar'!$E$2988:$CZ$2988,"&lt;="&amp;Q$259)+SUMPRODUCT(('Dvd Calendar'!$E$2981:$CZ$2981&gt;Q$258)*('Dvd Calendar'!$E$2981:$CZ$2981&lt;=Q$259)*'Dvd Calendar'!$E$2984:$CZ$2984*(('Dvd Calendar'!$E$2986:$CZ$2986='Field Check'!$C$53)*('Field Check'!$C$53&lt;&gt;"")+('Dvd Calendar'!$E$2986:$CZ$2986='Field Check'!$C$54)*('Field Check'!$C$54&lt;&gt;"")+('Dvd Calendar'!$E$2986:$CZ$2986='Field Check'!$C$55)*('Field Check'!$C$55&lt;&gt;"")+('Dvd Calendar'!$E$2986:$CZ$2986='Field Check'!$C$56)*('Field Check'!$C$56&lt;&gt;"")+('Dvd Calendar'!$E$2986:$CZ$2986='Field Check'!$C$57)*('Field Check'!$C$57&lt;&gt;""))*(COUNTIF('Dvd Calendar'!$E$2988:$CZ$2988,'Dvd Calendar'!$E$2981:$CZ$2981)=0)),"")))</f>
        <v/>
      </c>
      <c r="R326" s="77">
        <f>IF(R$259="","",IF($B326="","",IFERROR(SUMIFS('Dvd Calendar'!$E$2989:$CZ$2989,'Dvd Calendar'!$E$2988:$CZ$2988,"&gt;"&amp;R$258,'Dvd Calendar'!$E$2988:$CZ$2988,"&lt;="&amp;R$259)+SUMPRODUCT(('Dvd Calendar'!$E$2981:$CZ$2981&gt;R$258)*('Dvd Calendar'!$E$2981:$CZ$2981&lt;=R$259)*'Dvd Calendar'!$E$2984:$CZ$2984*(('Dvd Calendar'!$E$2986:$CZ$2986='Field Check'!$C$53)*('Field Check'!$C$53&lt;&gt;"")+('Dvd Calendar'!$E$2986:$CZ$2986='Field Check'!$C$54)*('Field Check'!$C$54&lt;&gt;"")+('Dvd Calendar'!$E$2986:$CZ$2986='Field Check'!$C$55)*('Field Check'!$C$55&lt;&gt;"")+('Dvd Calendar'!$E$2986:$CZ$2986='Field Check'!$C$56)*('Field Check'!$C$56&lt;&gt;"")+('Dvd Calendar'!$E$2986:$CZ$2986='Field Check'!$C$57)*('Field Check'!$C$57&lt;&gt;""))*(COUNTIF('Dvd Calendar'!$E$2988:$CZ$2988,'Dvd Calendar'!$E$2981:$CZ$2981)=0)),"")))</f>
        <v/>
      </c>
    </row>
    <row r="327">
      <c r="B327" s="126">
        <f>IF(MXAU!$C$72="","",MXAU!$C$72)</f>
        <v/>
      </c>
      <c r="C327" s="77">
        <f>IF(C$259="","",IF($B327="","",IFERROR(SUMIFS('Dvd Calendar'!$E$3000:$CZ$3000,'Dvd Calendar'!$E$2999:$CZ$2999,"&gt;"&amp;C$258,'Dvd Calendar'!$E$2999:$CZ$2999,"&lt;="&amp;C$259)+SUMPRODUCT(('Dvd Calendar'!$E$2992:$CZ$2992&gt;C$258)*('Dvd Calendar'!$E$2992:$CZ$2992&lt;=C$259)*'Dvd Calendar'!$E$2995:$CZ$2995*(('Dvd Calendar'!$E$2997:$CZ$2997='Field Check'!$C$53)*('Field Check'!$C$53&lt;&gt;"")+('Dvd Calendar'!$E$2997:$CZ$2997='Field Check'!$C$54)*('Field Check'!$C$54&lt;&gt;"")+('Dvd Calendar'!$E$2997:$CZ$2997='Field Check'!$C$55)*('Field Check'!$C$55&lt;&gt;"")+('Dvd Calendar'!$E$2997:$CZ$2997='Field Check'!$C$56)*('Field Check'!$C$56&lt;&gt;"")+('Dvd Calendar'!$E$2997:$CZ$2997='Field Check'!$C$57)*('Field Check'!$C$57&lt;&gt;""))*(COUNTIF('Dvd Calendar'!$E$2999:$CZ$2999,'Dvd Calendar'!$E$2992:$CZ$2992)=0)),"")))</f>
        <v/>
      </c>
      <c r="D327" s="77">
        <f>IF(D$259="","",IF($B327="","",IFERROR(SUMIFS('Dvd Calendar'!$E$3000:$CZ$3000,'Dvd Calendar'!$E$2999:$CZ$2999,"&gt;"&amp;D$258,'Dvd Calendar'!$E$2999:$CZ$2999,"&lt;="&amp;D$259)+SUMPRODUCT(('Dvd Calendar'!$E$2992:$CZ$2992&gt;D$258)*('Dvd Calendar'!$E$2992:$CZ$2992&lt;=D$259)*'Dvd Calendar'!$E$2995:$CZ$2995*(('Dvd Calendar'!$E$2997:$CZ$2997='Field Check'!$C$53)*('Field Check'!$C$53&lt;&gt;"")+('Dvd Calendar'!$E$2997:$CZ$2997='Field Check'!$C$54)*('Field Check'!$C$54&lt;&gt;"")+('Dvd Calendar'!$E$2997:$CZ$2997='Field Check'!$C$55)*('Field Check'!$C$55&lt;&gt;"")+('Dvd Calendar'!$E$2997:$CZ$2997='Field Check'!$C$56)*('Field Check'!$C$56&lt;&gt;"")+('Dvd Calendar'!$E$2997:$CZ$2997='Field Check'!$C$57)*('Field Check'!$C$57&lt;&gt;""))*(COUNTIF('Dvd Calendar'!$E$2999:$CZ$2999,'Dvd Calendar'!$E$2992:$CZ$2992)=0)),"")))</f>
        <v/>
      </c>
      <c r="E327" s="77">
        <f>IF(E$259="","",IF($B327="","",IFERROR(SUMIFS('Dvd Calendar'!$E$3000:$CZ$3000,'Dvd Calendar'!$E$2999:$CZ$2999,"&gt;"&amp;E$258,'Dvd Calendar'!$E$2999:$CZ$2999,"&lt;="&amp;E$259)+SUMPRODUCT(('Dvd Calendar'!$E$2992:$CZ$2992&gt;E$258)*('Dvd Calendar'!$E$2992:$CZ$2992&lt;=E$259)*'Dvd Calendar'!$E$2995:$CZ$2995*(('Dvd Calendar'!$E$2997:$CZ$2997='Field Check'!$C$53)*('Field Check'!$C$53&lt;&gt;"")+('Dvd Calendar'!$E$2997:$CZ$2997='Field Check'!$C$54)*('Field Check'!$C$54&lt;&gt;"")+('Dvd Calendar'!$E$2997:$CZ$2997='Field Check'!$C$55)*('Field Check'!$C$55&lt;&gt;"")+('Dvd Calendar'!$E$2997:$CZ$2997='Field Check'!$C$56)*('Field Check'!$C$56&lt;&gt;"")+('Dvd Calendar'!$E$2997:$CZ$2997='Field Check'!$C$57)*('Field Check'!$C$57&lt;&gt;""))*(COUNTIF('Dvd Calendar'!$E$2999:$CZ$2999,'Dvd Calendar'!$E$2992:$CZ$2992)=0)),"")))</f>
        <v/>
      </c>
      <c r="F327" s="77">
        <f>IF(F$259="","",IF($B327="","",IFERROR(SUMIFS('Dvd Calendar'!$E$3000:$CZ$3000,'Dvd Calendar'!$E$2999:$CZ$2999,"&gt;"&amp;F$258,'Dvd Calendar'!$E$2999:$CZ$2999,"&lt;="&amp;F$259)+SUMPRODUCT(('Dvd Calendar'!$E$2992:$CZ$2992&gt;F$258)*('Dvd Calendar'!$E$2992:$CZ$2992&lt;=F$259)*'Dvd Calendar'!$E$2995:$CZ$2995*(('Dvd Calendar'!$E$2997:$CZ$2997='Field Check'!$C$53)*('Field Check'!$C$53&lt;&gt;"")+('Dvd Calendar'!$E$2997:$CZ$2997='Field Check'!$C$54)*('Field Check'!$C$54&lt;&gt;"")+('Dvd Calendar'!$E$2997:$CZ$2997='Field Check'!$C$55)*('Field Check'!$C$55&lt;&gt;"")+('Dvd Calendar'!$E$2997:$CZ$2997='Field Check'!$C$56)*('Field Check'!$C$56&lt;&gt;"")+('Dvd Calendar'!$E$2997:$CZ$2997='Field Check'!$C$57)*('Field Check'!$C$57&lt;&gt;""))*(COUNTIF('Dvd Calendar'!$E$2999:$CZ$2999,'Dvd Calendar'!$E$2992:$CZ$2992)=0)),"")))</f>
        <v/>
      </c>
      <c r="G327" s="77">
        <f>IF(G$259="","",IF($B327="","",IFERROR(SUMIFS('Dvd Calendar'!$E$3000:$CZ$3000,'Dvd Calendar'!$E$2999:$CZ$2999,"&gt;"&amp;G$258,'Dvd Calendar'!$E$2999:$CZ$2999,"&lt;="&amp;G$259)+SUMPRODUCT(('Dvd Calendar'!$E$2992:$CZ$2992&gt;G$258)*('Dvd Calendar'!$E$2992:$CZ$2992&lt;=G$259)*'Dvd Calendar'!$E$2995:$CZ$2995*(('Dvd Calendar'!$E$2997:$CZ$2997='Field Check'!$C$53)*('Field Check'!$C$53&lt;&gt;"")+('Dvd Calendar'!$E$2997:$CZ$2997='Field Check'!$C$54)*('Field Check'!$C$54&lt;&gt;"")+('Dvd Calendar'!$E$2997:$CZ$2997='Field Check'!$C$55)*('Field Check'!$C$55&lt;&gt;"")+('Dvd Calendar'!$E$2997:$CZ$2997='Field Check'!$C$56)*('Field Check'!$C$56&lt;&gt;"")+('Dvd Calendar'!$E$2997:$CZ$2997='Field Check'!$C$57)*('Field Check'!$C$57&lt;&gt;""))*(COUNTIF('Dvd Calendar'!$E$2999:$CZ$2999,'Dvd Calendar'!$E$2992:$CZ$2992)=0)),"")))</f>
        <v/>
      </c>
      <c r="H327" s="77">
        <f>IF(H$259="","",IF($B327="","",IFERROR(SUMIFS('Dvd Calendar'!$E$3000:$CZ$3000,'Dvd Calendar'!$E$2999:$CZ$2999,"&gt;"&amp;H$258,'Dvd Calendar'!$E$2999:$CZ$2999,"&lt;="&amp;H$259)+SUMPRODUCT(('Dvd Calendar'!$E$2992:$CZ$2992&gt;H$258)*('Dvd Calendar'!$E$2992:$CZ$2992&lt;=H$259)*'Dvd Calendar'!$E$2995:$CZ$2995*(('Dvd Calendar'!$E$2997:$CZ$2997='Field Check'!$C$53)*('Field Check'!$C$53&lt;&gt;"")+('Dvd Calendar'!$E$2997:$CZ$2997='Field Check'!$C$54)*('Field Check'!$C$54&lt;&gt;"")+('Dvd Calendar'!$E$2997:$CZ$2997='Field Check'!$C$55)*('Field Check'!$C$55&lt;&gt;"")+('Dvd Calendar'!$E$2997:$CZ$2997='Field Check'!$C$56)*('Field Check'!$C$56&lt;&gt;"")+('Dvd Calendar'!$E$2997:$CZ$2997='Field Check'!$C$57)*('Field Check'!$C$57&lt;&gt;""))*(COUNTIF('Dvd Calendar'!$E$2999:$CZ$2999,'Dvd Calendar'!$E$2992:$CZ$2992)=0)),"")))</f>
        <v/>
      </c>
      <c r="I327" s="77">
        <f>IF(I$259="","",IF($B327="","",IFERROR(SUMIFS('Dvd Calendar'!$E$3000:$CZ$3000,'Dvd Calendar'!$E$2999:$CZ$2999,"&gt;"&amp;I$258,'Dvd Calendar'!$E$2999:$CZ$2999,"&lt;="&amp;I$259)+SUMPRODUCT(('Dvd Calendar'!$E$2992:$CZ$2992&gt;I$258)*('Dvd Calendar'!$E$2992:$CZ$2992&lt;=I$259)*'Dvd Calendar'!$E$2995:$CZ$2995*(('Dvd Calendar'!$E$2997:$CZ$2997='Field Check'!$C$53)*('Field Check'!$C$53&lt;&gt;"")+('Dvd Calendar'!$E$2997:$CZ$2997='Field Check'!$C$54)*('Field Check'!$C$54&lt;&gt;"")+('Dvd Calendar'!$E$2997:$CZ$2997='Field Check'!$C$55)*('Field Check'!$C$55&lt;&gt;"")+('Dvd Calendar'!$E$2997:$CZ$2997='Field Check'!$C$56)*('Field Check'!$C$56&lt;&gt;"")+('Dvd Calendar'!$E$2997:$CZ$2997='Field Check'!$C$57)*('Field Check'!$C$57&lt;&gt;""))*(COUNTIF('Dvd Calendar'!$E$2999:$CZ$2999,'Dvd Calendar'!$E$2992:$CZ$2992)=0)),"")))</f>
        <v/>
      </c>
      <c r="J327" s="77">
        <f>IF(J$259="","",IF($B327="","",IFERROR(SUMIFS('Dvd Calendar'!$E$3000:$CZ$3000,'Dvd Calendar'!$E$2999:$CZ$2999,"&gt;"&amp;J$258,'Dvd Calendar'!$E$2999:$CZ$2999,"&lt;="&amp;J$259)+SUMPRODUCT(('Dvd Calendar'!$E$2992:$CZ$2992&gt;J$258)*('Dvd Calendar'!$E$2992:$CZ$2992&lt;=J$259)*'Dvd Calendar'!$E$2995:$CZ$2995*(('Dvd Calendar'!$E$2997:$CZ$2997='Field Check'!$C$53)*('Field Check'!$C$53&lt;&gt;"")+('Dvd Calendar'!$E$2997:$CZ$2997='Field Check'!$C$54)*('Field Check'!$C$54&lt;&gt;"")+('Dvd Calendar'!$E$2997:$CZ$2997='Field Check'!$C$55)*('Field Check'!$C$55&lt;&gt;"")+('Dvd Calendar'!$E$2997:$CZ$2997='Field Check'!$C$56)*('Field Check'!$C$56&lt;&gt;"")+('Dvd Calendar'!$E$2997:$CZ$2997='Field Check'!$C$57)*('Field Check'!$C$57&lt;&gt;""))*(COUNTIF('Dvd Calendar'!$E$2999:$CZ$2999,'Dvd Calendar'!$E$2992:$CZ$2992)=0)),"")))</f>
        <v/>
      </c>
      <c r="K327" s="77">
        <f>IF(K$259="","",IF($B327="","",IFERROR(SUMIFS('Dvd Calendar'!$E$3000:$CZ$3000,'Dvd Calendar'!$E$2999:$CZ$2999,"&gt;"&amp;K$258,'Dvd Calendar'!$E$2999:$CZ$2999,"&lt;="&amp;K$259)+SUMPRODUCT(('Dvd Calendar'!$E$2992:$CZ$2992&gt;K$258)*('Dvd Calendar'!$E$2992:$CZ$2992&lt;=K$259)*'Dvd Calendar'!$E$2995:$CZ$2995*(('Dvd Calendar'!$E$2997:$CZ$2997='Field Check'!$C$53)*('Field Check'!$C$53&lt;&gt;"")+('Dvd Calendar'!$E$2997:$CZ$2997='Field Check'!$C$54)*('Field Check'!$C$54&lt;&gt;"")+('Dvd Calendar'!$E$2997:$CZ$2997='Field Check'!$C$55)*('Field Check'!$C$55&lt;&gt;"")+('Dvd Calendar'!$E$2997:$CZ$2997='Field Check'!$C$56)*('Field Check'!$C$56&lt;&gt;"")+('Dvd Calendar'!$E$2997:$CZ$2997='Field Check'!$C$57)*('Field Check'!$C$57&lt;&gt;""))*(COUNTIF('Dvd Calendar'!$E$2999:$CZ$2999,'Dvd Calendar'!$E$2992:$CZ$2992)=0)),"")))</f>
        <v/>
      </c>
      <c r="L327" s="77">
        <f>IF(L$259="","",IF($B327="","",IFERROR(SUMIFS('Dvd Calendar'!$E$3000:$CZ$3000,'Dvd Calendar'!$E$2999:$CZ$2999,"&gt;"&amp;L$258,'Dvd Calendar'!$E$2999:$CZ$2999,"&lt;="&amp;L$259)+SUMPRODUCT(('Dvd Calendar'!$E$2992:$CZ$2992&gt;L$258)*('Dvd Calendar'!$E$2992:$CZ$2992&lt;=L$259)*'Dvd Calendar'!$E$2995:$CZ$2995*(('Dvd Calendar'!$E$2997:$CZ$2997='Field Check'!$C$53)*('Field Check'!$C$53&lt;&gt;"")+('Dvd Calendar'!$E$2997:$CZ$2997='Field Check'!$C$54)*('Field Check'!$C$54&lt;&gt;"")+('Dvd Calendar'!$E$2997:$CZ$2997='Field Check'!$C$55)*('Field Check'!$C$55&lt;&gt;"")+('Dvd Calendar'!$E$2997:$CZ$2997='Field Check'!$C$56)*('Field Check'!$C$56&lt;&gt;"")+('Dvd Calendar'!$E$2997:$CZ$2997='Field Check'!$C$57)*('Field Check'!$C$57&lt;&gt;""))*(COUNTIF('Dvd Calendar'!$E$2999:$CZ$2999,'Dvd Calendar'!$E$2992:$CZ$2992)=0)),"")))</f>
        <v/>
      </c>
      <c r="M327" s="77">
        <f>IF(M$259="","",IF($B327="","",IFERROR(SUMIFS('Dvd Calendar'!$E$3000:$CZ$3000,'Dvd Calendar'!$E$2999:$CZ$2999,"&gt;"&amp;M$258,'Dvd Calendar'!$E$2999:$CZ$2999,"&lt;="&amp;M$259)+SUMPRODUCT(('Dvd Calendar'!$E$2992:$CZ$2992&gt;M$258)*('Dvd Calendar'!$E$2992:$CZ$2992&lt;=M$259)*'Dvd Calendar'!$E$2995:$CZ$2995*(('Dvd Calendar'!$E$2997:$CZ$2997='Field Check'!$C$53)*('Field Check'!$C$53&lt;&gt;"")+('Dvd Calendar'!$E$2997:$CZ$2997='Field Check'!$C$54)*('Field Check'!$C$54&lt;&gt;"")+('Dvd Calendar'!$E$2997:$CZ$2997='Field Check'!$C$55)*('Field Check'!$C$55&lt;&gt;"")+('Dvd Calendar'!$E$2997:$CZ$2997='Field Check'!$C$56)*('Field Check'!$C$56&lt;&gt;"")+('Dvd Calendar'!$E$2997:$CZ$2997='Field Check'!$C$57)*('Field Check'!$C$57&lt;&gt;""))*(COUNTIF('Dvd Calendar'!$E$2999:$CZ$2999,'Dvd Calendar'!$E$2992:$CZ$2992)=0)),"")))</f>
        <v/>
      </c>
      <c r="N327" s="77">
        <f>IF(N$259="","",IF($B327="","",IFERROR(SUMIFS('Dvd Calendar'!$E$3000:$CZ$3000,'Dvd Calendar'!$E$2999:$CZ$2999,"&gt;"&amp;N$258,'Dvd Calendar'!$E$2999:$CZ$2999,"&lt;="&amp;N$259)+SUMPRODUCT(('Dvd Calendar'!$E$2992:$CZ$2992&gt;N$258)*('Dvd Calendar'!$E$2992:$CZ$2992&lt;=N$259)*'Dvd Calendar'!$E$2995:$CZ$2995*(('Dvd Calendar'!$E$2997:$CZ$2997='Field Check'!$C$53)*('Field Check'!$C$53&lt;&gt;"")+('Dvd Calendar'!$E$2997:$CZ$2997='Field Check'!$C$54)*('Field Check'!$C$54&lt;&gt;"")+('Dvd Calendar'!$E$2997:$CZ$2997='Field Check'!$C$55)*('Field Check'!$C$55&lt;&gt;"")+('Dvd Calendar'!$E$2997:$CZ$2997='Field Check'!$C$56)*('Field Check'!$C$56&lt;&gt;"")+('Dvd Calendar'!$E$2997:$CZ$2997='Field Check'!$C$57)*('Field Check'!$C$57&lt;&gt;""))*(COUNTIF('Dvd Calendar'!$E$2999:$CZ$2999,'Dvd Calendar'!$E$2992:$CZ$2992)=0)),"")))</f>
        <v/>
      </c>
      <c r="O327" s="77">
        <f>IF(O$259="","",IF($B327="","",IFERROR(SUMIFS('Dvd Calendar'!$E$3000:$CZ$3000,'Dvd Calendar'!$E$2999:$CZ$2999,"&gt;"&amp;O$258,'Dvd Calendar'!$E$2999:$CZ$2999,"&lt;="&amp;O$259)+SUMPRODUCT(('Dvd Calendar'!$E$2992:$CZ$2992&gt;O$258)*('Dvd Calendar'!$E$2992:$CZ$2992&lt;=O$259)*'Dvd Calendar'!$E$2995:$CZ$2995*(('Dvd Calendar'!$E$2997:$CZ$2997='Field Check'!$C$53)*('Field Check'!$C$53&lt;&gt;"")+('Dvd Calendar'!$E$2997:$CZ$2997='Field Check'!$C$54)*('Field Check'!$C$54&lt;&gt;"")+('Dvd Calendar'!$E$2997:$CZ$2997='Field Check'!$C$55)*('Field Check'!$C$55&lt;&gt;"")+('Dvd Calendar'!$E$2997:$CZ$2997='Field Check'!$C$56)*('Field Check'!$C$56&lt;&gt;"")+('Dvd Calendar'!$E$2997:$CZ$2997='Field Check'!$C$57)*('Field Check'!$C$57&lt;&gt;""))*(COUNTIF('Dvd Calendar'!$E$2999:$CZ$2999,'Dvd Calendar'!$E$2992:$CZ$2992)=0)),"")))</f>
        <v/>
      </c>
      <c r="P327" s="77">
        <f>IF(P$259="","",IF($B327="","",IFERROR(SUMIFS('Dvd Calendar'!$E$3000:$CZ$3000,'Dvd Calendar'!$E$2999:$CZ$2999,"&gt;"&amp;P$258,'Dvd Calendar'!$E$2999:$CZ$2999,"&lt;="&amp;P$259)+SUMPRODUCT(('Dvd Calendar'!$E$2992:$CZ$2992&gt;P$258)*('Dvd Calendar'!$E$2992:$CZ$2992&lt;=P$259)*'Dvd Calendar'!$E$2995:$CZ$2995*(('Dvd Calendar'!$E$2997:$CZ$2997='Field Check'!$C$53)*('Field Check'!$C$53&lt;&gt;"")+('Dvd Calendar'!$E$2997:$CZ$2997='Field Check'!$C$54)*('Field Check'!$C$54&lt;&gt;"")+('Dvd Calendar'!$E$2997:$CZ$2997='Field Check'!$C$55)*('Field Check'!$C$55&lt;&gt;"")+('Dvd Calendar'!$E$2997:$CZ$2997='Field Check'!$C$56)*('Field Check'!$C$56&lt;&gt;"")+('Dvd Calendar'!$E$2997:$CZ$2997='Field Check'!$C$57)*('Field Check'!$C$57&lt;&gt;""))*(COUNTIF('Dvd Calendar'!$E$2999:$CZ$2999,'Dvd Calendar'!$E$2992:$CZ$2992)=0)),"")))</f>
        <v/>
      </c>
      <c r="Q327" s="77">
        <f>IF(Q$259="","",IF($B327="","",IFERROR(SUMIFS('Dvd Calendar'!$E$3000:$CZ$3000,'Dvd Calendar'!$E$2999:$CZ$2999,"&gt;"&amp;Q$258,'Dvd Calendar'!$E$2999:$CZ$2999,"&lt;="&amp;Q$259)+SUMPRODUCT(('Dvd Calendar'!$E$2992:$CZ$2992&gt;Q$258)*('Dvd Calendar'!$E$2992:$CZ$2992&lt;=Q$259)*'Dvd Calendar'!$E$2995:$CZ$2995*(('Dvd Calendar'!$E$2997:$CZ$2997='Field Check'!$C$53)*('Field Check'!$C$53&lt;&gt;"")+('Dvd Calendar'!$E$2997:$CZ$2997='Field Check'!$C$54)*('Field Check'!$C$54&lt;&gt;"")+('Dvd Calendar'!$E$2997:$CZ$2997='Field Check'!$C$55)*('Field Check'!$C$55&lt;&gt;"")+('Dvd Calendar'!$E$2997:$CZ$2997='Field Check'!$C$56)*('Field Check'!$C$56&lt;&gt;"")+('Dvd Calendar'!$E$2997:$CZ$2997='Field Check'!$C$57)*('Field Check'!$C$57&lt;&gt;""))*(COUNTIF('Dvd Calendar'!$E$2999:$CZ$2999,'Dvd Calendar'!$E$2992:$CZ$2992)=0)),"")))</f>
        <v/>
      </c>
      <c r="R327" s="77">
        <f>IF(R$259="","",IF($B327="","",IFERROR(SUMIFS('Dvd Calendar'!$E$3000:$CZ$3000,'Dvd Calendar'!$E$2999:$CZ$2999,"&gt;"&amp;R$258,'Dvd Calendar'!$E$2999:$CZ$2999,"&lt;="&amp;R$259)+SUMPRODUCT(('Dvd Calendar'!$E$2992:$CZ$2992&gt;R$258)*('Dvd Calendar'!$E$2992:$CZ$2992&lt;=R$259)*'Dvd Calendar'!$E$2995:$CZ$2995*(('Dvd Calendar'!$E$2997:$CZ$2997='Field Check'!$C$53)*('Field Check'!$C$53&lt;&gt;"")+('Dvd Calendar'!$E$2997:$CZ$2997='Field Check'!$C$54)*('Field Check'!$C$54&lt;&gt;"")+('Dvd Calendar'!$E$2997:$CZ$2997='Field Check'!$C$55)*('Field Check'!$C$55&lt;&gt;"")+('Dvd Calendar'!$E$2997:$CZ$2997='Field Check'!$C$56)*('Field Check'!$C$56&lt;&gt;"")+('Dvd Calendar'!$E$2997:$CZ$2997='Field Check'!$C$57)*('Field Check'!$C$57&lt;&gt;""))*(COUNTIF('Dvd Calendar'!$E$2999:$CZ$2999,'Dvd Calendar'!$E$2992:$CZ$2992)=0)),"")))</f>
        <v/>
      </c>
    </row>
    <row r="328">
      <c r="B328" s="126">
        <f>IF(MXAU!$C$73="","",MXAU!$C$73)</f>
        <v/>
      </c>
      <c r="C328" s="77">
        <f>IF(C$259="","",IF($B328="","",IFERROR(SUMIFS('Dvd Calendar'!$E$3011:$CZ$3011,'Dvd Calendar'!$E$3010:$CZ$3010,"&gt;"&amp;C$258,'Dvd Calendar'!$E$3010:$CZ$3010,"&lt;="&amp;C$259)+SUMPRODUCT(('Dvd Calendar'!$E$3003:$CZ$3003&gt;C$258)*('Dvd Calendar'!$E$3003:$CZ$3003&lt;=C$259)*'Dvd Calendar'!$E$3006:$CZ$3006*(('Dvd Calendar'!$E$3008:$CZ$3008='Field Check'!$C$53)*('Field Check'!$C$53&lt;&gt;"")+('Dvd Calendar'!$E$3008:$CZ$3008='Field Check'!$C$54)*('Field Check'!$C$54&lt;&gt;"")+('Dvd Calendar'!$E$3008:$CZ$3008='Field Check'!$C$55)*('Field Check'!$C$55&lt;&gt;"")+('Dvd Calendar'!$E$3008:$CZ$3008='Field Check'!$C$56)*('Field Check'!$C$56&lt;&gt;"")+('Dvd Calendar'!$E$3008:$CZ$3008='Field Check'!$C$57)*('Field Check'!$C$57&lt;&gt;""))*(COUNTIF('Dvd Calendar'!$E$3010:$CZ$3010,'Dvd Calendar'!$E$3003:$CZ$3003)=0)),"")))</f>
        <v/>
      </c>
      <c r="D328" s="77">
        <f>IF(D$259="","",IF($B328="","",IFERROR(SUMIFS('Dvd Calendar'!$E$3011:$CZ$3011,'Dvd Calendar'!$E$3010:$CZ$3010,"&gt;"&amp;D$258,'Dvd Calendar'!$E$3010:$CZ$3010,"&lt;="&amp;D$259)+SUMPRODUCT(('Dvd Calendar'!$E$3003:$CZ$3003&gt;D$258)*('Dvd Calendar'!$E$3003:$CZ$3003&lt;=D$259)*'Dvd Calendar'!$E$3006:$CZ$3006*(('Dvd Calendar'!$E$3008:$CZ$3008='Field Check'!$C$53)*('Field Check'!$C$53&lt;&gt;"")+('Dvd Calendar'!$E$3008:$CZ$3008='Field Check'!$C$54)*('Field Check'!$C$54&lt;&gt;"")+('Dvd Calendar'!$E$3008:$CZ$3008='Field Check'!$C$55)*('Field Check'!$C$55&lt;&gt;"")+('Dvd Calendar'!$E$3008:$CZ$3008='Field Check'!$C$56)*('Field Check'!$C$56&lt;&gt;"")+('Dvd Calendar'!$E$3008:$CZ$3008='Field Check'!$C$57)*('Field Check'!$C$57&lt;&gt;""))*(COUNTIF('Dvd Calendar'!$E$3010:$CZ$3010,'Dvd Calendar'!$E$3003:$CZ$3003)=0)),"")))</f>
        <v/>
      </c>
      <c r="E328" s="77">
        <f>IF(E$259="","",IF($B328="","",IFERROR(SUMIFS('Dvd Calendar'!$E$3011:$CZ$3011,'Dvd Calendar'!$E$3010:$CZ$3010,"&gt;"&amp;E$258,'Dvd Calendar'!$E$3010:$CZ$3010,"&lt;="&amp;E$259)+SUMPRODUCT(('Dvd Calendar'!$E$3003:$CZ$3003&gt;E$258)*('Dvd Calendar'!$E$3003:$CZ$3003&lt;=E$259)*'Dvd Calendar'!$E$3006:$CZ$3006*(('Dvd Calendar'!$E$3008:$CZ$3008='Field Check'!$C$53)*('Field Check'!$C$53&lt;&gt;"")+('Dvd Calendar'!$E$3008:$CZ$3008='Field Check'!$C$54)*('Field Check'!$C$54&lt;&gt;"")+('Dvd Calendar'!$E$3008:$CZ$3008='Field Check'!$C$55)*('Field Check'!$C$55&lt;&gt;"")+('Dvd Calendar'!$E$3008:$CZ$3008='Field Check'!$C$56)*('Field Check'!$C$56&lt;&gt;"")+('Dvd Calendar'!$E$3008:$CZ$3008='Field Check'!$C$57)*('Field Check'!$C$57&lt;&gt;""))*(COUNTIF('Dvd Calendar'!$E$3010:$CZ$3010,'Dvd Calendar'!$E$3003:$CZ$3003)=0)),"")))</f>
        <v/>
      </c>
      <c r="F328" s="77">
        <f>IF(F$259="","",IF($B328="","",IFERROR(SUMIFS('Dvd Calendar'!$E$3011:$CZ$3011,'Dvd Calendar'!$E$3010:$CZ$3010,"&gt;"&amp;F$258,'Dvd Calendar'!$E$3010:$CZ$3010,"&lt;="&amp;F$259)+SUMPRODUCT(('Dvd Calendar'!$E$3003:$CZ$3003&gt;F$258)*('Dvd Calendar'!$E$3003:$CZ$3003&lt;=F$259)*'Dvd Calendar'!$E$3006:$CZ$3006*(('Dvd Calendar'!$E$3008:$CZ$3008='Field Check'!$C$53)*('Field Check'!$C$53&lt;&gt;"")+('Dvd Calendar'!$E$3008:$CZ$3008='Field Check'!$C$54)*('Field Check'!$C$54&lt;&gt;"")+('Dvd Calendar'!$E$3008:$CZ$3008='Field Check'!$C$55)*('Field Check'!$C$55&lt;&gt;"")+('Dvd Calendar'!$E$3008:$CZ$3008='Field Check'!$C$56)*('Field Check'!$C$56&lt;&gt;"")+('Dvd Calendar'!$E$3008:$CZ$3008='Field Check'!$C$57)*('Field Check'!$C$57&lt;&gt;""))*(COUNTIF('Dvd Calendar'!$E$3010:$CZ$3010,'Dvd Calendar'!$E$3003:$CZ$3003)=0)),"")))</f>
        <v/>
      </c>
      <c r="G328" s="77">
        <f>IF(G$259="","",IF($B328="","",IFERROR(SUMIFS('Dvd Calendar'!$E$3011:$CZ$3011,'Dvd Calendar'!$E$3010:$CZ$3010,"&gt;"&amp;G$258,'Dvd Calendar'!$E$3010:$CZ$3010,"&lt;="&amp;G$259)+SUMPRODUCT(('Dvd Calendar'!$E$3003:$CZ$3003&gt;G$258)*('Dvd Calendar'!$E$3003:$CZ$3003&lt;=G$259)*'Dvd Calendar'!$E$3006:$CZ$3006*(('Dvd Calendar'!$E$3008:$CZ$3008='Field Check'!$C$53)*('Field Check'!$C$53&lt;&gt;"")+('Dvd Calendar'!$E$3008:$CZ$3008='Field Check'!$C$54)*('Field Check'!$C$54&lt;&gt;"")+('Dvd Calendar'!$E$3008:$CZ$3008='Field Check'!$C$55)*('Field Check'!$C$55&lt;&gt;"")+('Dvd Calendar'!$E$3008:$CZ$3008='Field Check'!$C$56)*('Field Check'!$C$56&lt;&gt;"")+('Dvd Calendar'!$E$3008:$CZ$3008='Field Check'!$C$57)*('Field Check'!$C$57&lt;&gt;""))*(COUNTIF('Dvd Calendar'!$E$3010:$CZ$3010,'Dvd Calendar'!$E$3003:$CZ$3003)=0)),"")))</f>
        <v/>
      </c>
      <c r="H328" s="77">
        <f>IF(H$259="","",IF($B328="","",IFERROR(SUMIFS('Dvd Calendar'!$E$3011:$CZ$3011,'Dvd Calendar'!$E$3010:$CZ$3010,"&gt;"&amp;H$258,'Dvd Calendar'!$E$3010:$CZ$3010,"&lt;="&amp;H$259)+SUMPRODUCT(('Dvd Calendar'!$E$3003:$CZ$3003&gt;H$258)*('Dvd Calendar'!$E$3003:$CZ$3003&lt;=H$259)*'Dvd Calendar'!$E$3006:$CZ$3006*(('Dvd Calendar'!$E$3008:$CZ$3008='Field Check'!$C$53)*('Field Check'!$C$53&lt;&gt;"")+('Dvd Calendar'!$E$3008:$CZ$3008='Field Check'!$C$54)*('Field Check'!$C$54&lt;&gt;"")+('Dvd Calendar'!$E$3008:$CZ$3008='Field Check'!$C$55)*('Field Check'!$C$55&lt;&gt;"")+('Dvd Calendar'!$E$3008:$CZ$3008='Field Check'!$C$56)*('Field Check'!$C$56&lt;&gt;"")+('Dvd Calendar'!$E$3008:$CZ$3008='Field Check'!$C$57)*('Field Check'!$C$57&lt;&gt;""))*(COUNTIF('Dvd Calendar'!$E$3010:$CZ$3010,'Dvd Calendar'!$E$3003:$CZ$3003)=0)),"")))</f>
        <v/>
      </c>
      <c r="I328" s="77">
        <f>IF(I$259="","",IF($B328="","",IFERROR(SUMIFS('Dvd Calendar'!$E$3011:$CZ$3011,'Dvd Calendar'!$E$3010:$CZ$3010,"&gt;"&amp;I$258,'Dvd Calendar'!$E$3010:$CZ$3010,"&lt;="&amp;I$259)+SUMPRODUCT(('Dvd Calendar'!$E$3003:$CZ$3003&gt;I$258)*('Dvd Calendar'!$E$3003:$CZ$3003&lt;=I$259)*'Dvd Calendar'!$E$3006:$CZ$3006*(('Dvd Calendar'!$E$3008:$CZ$3008='Field Check'!$C$53)*('Field Check'!$C$53&lt;&gt;"")+('Dvd Calendar'!$E$3008:$CZ$3008='Field Check'!$C$54)*('Field Check'!$C$54&lt;&gt;"")+('Dvd Calendar'!$E$3008:$CZ$3008='Field Check'!$C$55)*('Field Check'!$C$55&lt;&gt;"")+('Dvd Calendar'!$E$3008:$CZ$3008='Field Check'!$C$56)*('Field Check'!$C$56&lt;&gt;"")+('Dvd Calendar'!$E$3008:$CZ$3008='Field Check'!$C$57)*('Field Check'!$C$57&lt;&gt;""))*(COUNTIF('Dvd Calendar'!$E$3010:$CZ$3010,'Dvd Calendar'!$E$3003:$CZ$3003)=0)),"")))</f>
        <v/>
      </c>
      <c r="J328" s="77">
        <f>IF(J$259="","",IF($B328="","",IFERROR(SUMIFS('Dvd Calendar'!$E$3011:$CZ$3011,'Dvd Calendar'!$E$3010:$CZ$3010,"&gt;"&amp;J$258,'Dvd Calendar'!$E$3010:$CZ$3010,"&lt;="&amp;J$259)+SUMPRODUCT(('Dvd Calendar'!$E$3003:$CZ$3003&gt;J$258)*('Dvd Calendar'!$E$3003:$CZ$3003&lt;=J$259)*'Dvd Calendar'!$E$3006:$CZ$3006*(('Dvd Calendar'!$E$3008:$CZ$3008='Field Check'!$C$53)*('Field Check'!$C$53&lt;&gt;"")+('Dvd Calendar'!$E$3008:$CZ$3008='Field Check'!$C$54)*('Field Check'!$C$54&lt;&gt;"")+('Dvd Calendar'!$E$3008:$CZ$3008='Field Check'!$C$55)*('Field Check'!$C$55&lt;&gt;"")+('Dvd Calendar'!$E$3008:$CZ$3008='Field Check'!$C$56)*('Field Check'!$C$56&lt;&gt;"")+('Dvd Calendar'!$E$3008:$CZ$3008='Field Check'!$C$57)*('Field Check'!$C$57&lt;&gt;""))*(COUNTIF('Dvd Calendar'!$E$3010:$CZ$3010,'Dvd Calendar'!$E$3003:$CZ$3003)=0)),"")))</f>
        <v/>
      </c>
      <c r="K328" s="77">
        <f>IF(K$259="","",IF($B328="","",IFERROR(SUMIFS('Dvd Calendar'!$E$3011:$CZ$3011,'Dvd Calendar'!$E$3010:$CZ$3010,"&gt;"&amp;K$258,'Dvd Calendar'!$E$3010:$CZ$3010,"&lt;="&amp;K$259)+SUMPRODUCT(('Dvd Calendar'!$E$3003:$CZ$3003&gt;K$258)*('Dvd Calendar'!$E$3003:$CZ$3003&lt;=K$259)*'Dvd Calendar'!$E$3006:$CZ$3006*(('Dvd Calendar'!$E$3008:$CZ$3008='Field Check'!$C$53)*('Field Check'!$C$53&lt;&gt;"")+('Dvd Calendar'!$E$3008:$CZ$3008='Field Check'!$C$54)*('Field Check'!$C$54&lt;&gt;"")+('Dvd Calendar'!$E$3008:$CZ$3008='Field Check'!$C$55)*('Field Check'!$C$55&lt;&gt;"")+('Dvd Calendar'!$E$3008:$CZ$3008='Field Check'!$C$56)*('Field Check'!$C$56&lt;&gt;"")+('Dvd Calendar'!$E$3008:$CZ$3008='Field Check'!$C$57)*('Field Check'!$C$57&lt;&gt;""))*(COUNTIF('Dvd Calendar'!$E$3010:$CZ$3010,'Dvd Calendar'!$E$3003:$CZ$3003)=0)),"")))</f>
        <v/>
      </c>
      <c r="L328" s="77">
        <f>IF(L$259="","",IF($B328="","",IFERROR(SUMIFS('Dvd Calendar'!$E$3011:$CZ$3011,'Dvd Calendar'!$E$3010:$CZ$3010,"&gt;"&amp;L$258,'Dvd Calendar'!$E$3010:$CZ$3010,"&lt;="&amp;L$259)+SUMPRODUCT(('Dvd Calendar'!$E$3003:$CZ$3003&gt;L$258)*('Dvd Calendar'!$E$3003:$CZ$3003&lt;=L$259)*'Dvd Calendar'!$E$3006:$CZ$3006*(('Dvd Calendar'!$E$3008:$CZ$3008='Field Check'!$C$53)*('Field Check'!$C$53&lt;&gt;"")+('Dvd Calendar'!$E$3008:$CZ$3008='Field Check'!$C$54)*('Field Check'!$C$54&lt;&gt;"")+('Dvd Calendar'!$E$3008:$CZ$3008='Field Check'!$C$55)*('Field Check'!$C$55&lt;&gt;"")+('Dvd Calendar'!$E$3008:$CZ$3008='Field Check'!$C$56)*('Field Check'!$C$56&lt;&gt;"")+('Dvd Calendar'!$E$3008:$CZ$3008='Field Check'!$C$57)*('Field Check'!$C$57&lt;&gt;""))*(COUNTIF('Dvd Calendar'!$E$3010:$CZ$3010,'Dvd Calendar'!$E$3003:$CZ$3003)=0)),"")))</f>
        <v/>
      </c>
      <c r="M328" s="77">
        <f>IF(M$259="","",IF($B328="","",IFERROR(SUMIFS('Dvd Calendar'!$E$3011:$CZ$3011,'Dvd Calendar'!$E$3010:$CZ$3010,"&gt;"&amp;M$258,'Dvd Calendar'!$E$3010:$CZ$3010,"&lt;="&amp;M$259)+SUMPRODUCT(('Dvd Calendar'!$E$3003:$CZ$3003&gt;M$258)*('Dvd Calendar'!$E$3003:$CZ$3003&lt;=M$259)*'Dvd Calendar'!$E$3006:$CZ$3006*(('Dvd Calendar'!$E$3008:$CZ$3008='Field Check'!$C$53)*('Field Check'!$C$53&lt;&gt;"")+('Dvd Calendar'!$E$3008:$CZ$3008='Field Check'!$C$54)*('Field Check'!$C$54&lt;&gt;"")+('Dvd Calendar'!$E$3008:$CZ$3008='Field Check'!$C$55)*('Field Check'!$C$55&lt;&gt;"")+('Dvd Calendar'!$E$3008:$CZ$3008='Field Check'!$C$56)*('Field Check'!$C$56&lt;&gt;"")+('Dvd Calendar'!$E$3008:$CZ$3008='Field Check'!$C$57)*('Field Check'!$C$57&lt;&gt;""))*(COUNTIF('Dvd Calendar'!$E$3010:$CZ$3010,'Dvd Calendar'!$E$3003:$CZ$3003)=0)),"")))</f>
        <v/>
      </c>
      <c r="N328" s="77">
        <f>IF(N$259="","",IF($B328="","",IFERROR(SUMIFS('Dvd Calendar'!$E$3011:$CZ$3011,'Dvd Calendar'!$E$3010:$CZ$3010,"&gt;"&amp;N$258,'Dvd Calendar'!$E$3010:$CZ$3010,"&lt;="&amp;N$259)+SUMPRODUCT(('Dvd Calendar'!$E$3003:$CZ$3003&gt;N$258)*('Dvd Calendar'!$E$3003:$CZ$3003&lt;=N$259)*'Dvd Calendar'!$E$3006:$CZ$3006*(('Dvd Calendar'!$E$3008:$CZ$3008='Field Check'!$C$53)*('Field Check'!$C$53&lt;&gt;"")+('Dvd Calendar'!$E$3008:$CZ$3008='Field Check'!$C$54)*('Field Check'!$C$54&lt;&gt;"")+('Dvd Calendar'!$E$3008:$CZ$3008='Field Check'!$C$55)*('Field Check'!$C$55&lt;&gt;"")+('Dvd Calendar'!$E$3008:$CZ$3008='Field Check'!$C$56)*('Field Check'!$C$56&lt;&gt;"")+('Dvd Calendar'!$E$3008:$CZ$3008='Field Check'!$C$57)*('Field Check'!$C$57&lt;&gt;""))*(COUNTIF('Dvd Calendar'!$E$3010:$CZ$3010,'Dvd Calendar'!$E$3003:$CZ$3003)=0)),"")))</f>
        <v/>
      </c>
      <c r="O328" s="77">
        <f>IF(O$259="","",IF($B328="","",IFERROR(SUMIFS('Dvd Calendar'!$E$3011:$CZ$3011,'Dvd Calendar'!$E$3010:$CZ$3010,"&gt;"&amp;O$258,'Dvd Calendar'!$E$3010:$CZ$3010,"&lt;="&amp;O$259)+SUMPRODUCT(('Dvd Calendar'!$E$3003:$CZ$3003&gt;O$258)*('Dvd Calendar'!$E$3003:$CZ$3003&lt;=O$259)*'Dvd Calendar'!$E$3006:$CZ$3006*(('Dvd Calendar'!$E$3008:$CZ$3008='Field Check'!$C$53)*('Field Check'!$C$53&lt;&gt;"")+('Dvd Calendar'!$E$3008:$CZ$3008='Field Check'!$C$54)*('Field Check'!$C$54&lt;&gt;"")+('Dvd Calendar'!$E$3008:$CZ$3008='Field Check'!$C$55)*('Field Check'!$C$55&lt;&gt;"")+('Dvd Calendar'!$E$3008:$CZ$3008='Field Check'!$C$56)*('Field Check'!$C$56&lt;&gt;"")+('Dvd Calendar'!$E$3008:$CZ$3008='Field Check'!$C$57)*('Field Check'!$C$57&lt;&gt;""))*(COUNTIF('Dvd Calendar'!$E$3010:$CZ$3010,'Dvd Calendar'!$E$3003:$CZ$3003)=0)),"")))</f>
        <v/>
      </c>
      <c r="P328" s="77">
        <f>IF(P$259="","",IF($B328="","",IFERROR(SUMIFS('Dvd Calendar'!$E$3011:$CZ$3011,'Dvd Calendar'!$E$3010:$CZ$3010,"&gt;"&amp;P$258,'Dvd Calendar'!$E$3010:$CZ$3010,"&lt;="&amp;P$259)+SUMPRODUCT(('Dvd Calendar'!$E$3003:$CZ$3003&gt;P$258)*('Dvd Calendar'!$E$3003:$CZ$3003&lt;=P$259)*'Dvd Calendar'!$E$3006:$CZ$3006*(('Dvd Calendar'!$E$3008:$CZ$3008='Field Check'!$C$53)*('Field Check'!$C$53&lt;&gt;"")+('Dvd Calendar'!$E$3008:$CZ$3008='Field Check'!$C$54)*('Field Check'!$C$54&lt;&gt;"")+('Dvd Calendar'!$E$3008:$CZ$3008='Field Check'!$C$55)*('Field Check'!$C$55&lt;&gt;"")+('Dvd Calendar'!$E$3008:$CZ$3008='Field Check'!$C$56)*('Field Check'!$C$56&lt;&gt;"")+('Dvd Calendar'!$E$3008:$CZ$3008='Field Check'!$C$57)*('Field Check'!$C$57&lt;&gt;""))*(COUNTIF('Dvd Calendar'!$E$3010:$CZ$3010,'Dvd Calendar'!$E$3003:$CZ$3003)=0)),"")))</f>
        <v/>
      </c>
      <c r="Q328" s="77">
        <f>IF(Q$259="","",IF($B328="","",IFERROR(SUMIFS('Dvd Calendar'!$E$3011:$CZ$3011,'Dvd Calendar'!$E$3010:$CZ$3010,"&gt;"&amp;Q$258,'Dvd Calendar'!$E$3010:$CZ$3010,"&lt;="&amp;Q$259)+SUMPRODUCT(('Dvd Calendar'!$E$3003:$CZ$3003&gt;Q$258)*('Dvd Calendar'!$E$3003:$CZ$3003&lt;=Q$259)*'Dvd Calendar'!$E$3006:$CZ$3006*(('Dvd Calendar'!$E$3008:$CZ$3008='Field Check'!$C$53)*('Field Check'!$C$53&lt;&gt;"")+('Dvd Calendar'!$E$3008:$CZ$3008='Field Check'!$C$54)*('Field Check'!$C$54&lt;&gt;"")+('Dvd Calendar'!$E$3008:$CZ$3008='Field Check'!$C$55)*('Field Check'!$C$55&lt;&gt;"")+('Dvd Calendar'!$E$3008:$CZ$3008='Field Check'!$C$56)*('Field Check'!$C$56&lt;&gt;"")+('Dvd Calendar'!$E$3008:$CZ$3008='Field Check'!$C$57)*('Field Check'!$C$57&lt;&gt;""))*(COUNTIF('Dvd Calendar'!$E$3010:$CZ$3010,'Dvd Calendar'!$E$3003:$CZ$3003)=0)),"")))</f>
        <v/>
      </c>
      <c r="R328" s="77">
        <f>IF(R$259="","",IF($B328="","",IFERROR(SUMIFS('Dvd Calendar'!$E$3011:$CZ$3011,'Dvd Calendar'!$E$3010:$CZ$3010,"&gt;"&amp;R$258,'Dvd Calendar'!$E$3010:$CZ$3010,"&lt;="&amp;R$259)+SUMPRODUCT(('Dvd Calendar'!$E$3003:$CZ$3003&gt;R$258)*('Dvd Calendar'!$E$3003:$CZ$3003&lt;=R$259)*'Dvd Calendar'!$E$3006:$CZ$3006*(('Dvd Calendar'!$E$3008:$CZ$3008='Field Check'!$C$53)*('Field Check'!$C$53&lt;&gt;"")+('Dvd Calendar'!$E$3008:$CZ$3008='Field Check'!$C$54)*('Field Check'!$C$54&lt;&gt;"")+('Dvd Calendar'!$E$3008:$CZ$3008='Field Check'!$C$55)*('Field Check'!$C$55&lt;&gt;"")+('Dvd Calendar'!$E$3008:$CZ$3008='Field Check'!$C$56)*('Field Check'!$C$56&lt;&gt;"")+('Dvd Calendar'!$E$3008:$CZ$3008='Field Check'!$C$57)*('Field Check'!$C$57&lt;&gt;""))*(COUNTIF('Dvd Calendar'!$E$3010:$CZ$3010,'Dvd Calendar'!$E$3003:$CZ$3003)=0)),"")))</f>
        <v/>
      </c>
    </row>
    <row r="329">
      <c r="B329" s="126">
        <f>IF(MXAU!$C$74="","",MXAU!$C$74)</f>
        <v/>
      </c>
      <c r="C329" s="77">
        <f>IF(C$259="","",IF($B329="","",IFERROR(SUMIFS('Dvd Calendar'!$E$3022:$CZ$3022,'Dvd Calendar'!$E$3021:$CZ$3021,"&gt;"&amp;C$258,'Dvd Calendar'!$E$3021:$CZ$3021,"&lt;="&amp;C$259)+SUMPRODUCT(('Dvd Calendar'!$E$3014:$CZ$3014&gt;C$258)*('Dvd Calendar'!$E$3014:$CZ$3014&lt;=C$259)*'Dvd Calendar'!$E$3017:$CZ$3017*(('Dvd Calendar'!$E$3019:$CZ$3019='Field Check'!$C$53)*('Field Check'!$C$53&lt;&gt;"")+('Dvd Calendar'!$E$3019:$CZ$3019='Field Check'!$C$54)*('Field Check'!$C$54&lt;&gt;"")+('Dvd Calendar'!$E$3019:$CZ$3019='Field Check'!$C$55)*('Field Check'!$C$55&lt;&gt;"")+('Dvd Calendar'!$E$3019:$CZ$3019='Field Check'!$C$56)*('Field Check'!$C$56&lt;&gt;"")+('Dvd Calendar'!$E$3019:$CZ$3019='Field Check'!$C$57)*('Field Check'!$C$57&lt;&gt;""))*(COUNTIF('Dvd Calendar'!$E$3021:$CZ$3021,'Dvd Calendar'!$E$3014:$CZ$3014)=0)),"")))</f>
        <v/>
      </c>
      <c r="D329" s="77">
        <f>IF(D$259="","",IF($B329="","",IFERROR(SUMIFS('Dvd Calendar'!$E$3022:$CZ$3022,'Dvd Calendar'!$E$3021:$CZ$3021,"&gt;"&amp;D$258,'Dvd Calendar'!$E$3021:$CZ$3021,"&lt;="&amp;D$259)+SUMPRODUCT(('Dvd Calendar'!$E$3014:$CZ$3014&gt;D$258)*('Dvd Calendar'!$E$3014:$CZ$3014&lt;=D$259)*'Dvd Calendar'!$E$3017:$CZ$3017*(('Dvd Calendar'!$E$3019:$CZ$3019='Field Check'!$C$53)*('Field Check'!$C$53&lt;&gt;"")+('Dvd Calendar'!$E$3019:$CZ$3019='Field Check'!$C$54)*('Field Check'!$C$54&lt;&gt;"")+('Dvd Calendar'!$E$3019:$CZ$3019='Field Check'!$C$55)*('Field Check'!$C$55&lt;&gt;"")+('Dvd Calendar'!$E$3019:$CZ$3019='Field Check'!$C$56)*('Field Check'!$C$56&lt;&gt;"")+('Dvd Calendar'!$E$3019:$CZ$3019='Field Check'!$C$57)*('Field Check'!$C$57&lt;&gt;""))*(COUNTIF('Dvd Calendar'!$E$3021:$CZ$3021,'Dvd Calendar'!$E$3014:$CZ$3014)=0)),"")))</f>
        <v/>
      </c>
      <c r="E329" s="77">
        <f>IF(E$259="","",IF($B329="","",IFERROR(SUMIFS('Dvd Calendar'!$E$3022:$CZ$3022,'Dvd Calendar'!$E$3021:$CZ$3021,"&gt;"&amp;E$258,'Dvd Calendar'!$E$3021:$CZ$3021,"&lt;="&amp;E$259)+SUMPRODUCT(('Dvd Calendar'!$E$3014:$CZ$3014&gt;E$258)*('Dvd Calendar'!$E$3014:$CZ$3014&lt;=E$259)*'Dvd Calendar'!$E$3017:$CZ$3017*(('Dvd Calendar'!$E$3019:$CZ$3019='Field Check'!$C$53)*('Field Check'!$C$53&lt;&gt;"")+('Dvd Calendar'!$E$3019:$CZ$3019='Field Check'!$C$54)*('Field Check'!$C$54&lt;&gt;"")+('Dvd Calendar'!$E$3019:$CZ$3019='Field Check'!$C$55)*('Field Check'!$C$55&lt;&gt;"")+('Dvd Calendar'!$E$3019:$CZ$3019='Field Check'!$C$56)*('Field Check'!$C$56&lt;&gt;"")+('Dvd Calendar'!$E$3019:$CZ$3019='Field Check'!$C$57)*('Field Check'!$C$57&lt;&gt;""))*(COUNTIF('Dvd Calendar'!$E$3021:$CZ$3021,'Dvd Calendar'!$E$3014:$CZ$3014)=0)),"")))</f>
        <v/>
      </c>
      <c r="F329" s="77">
        <f>IF(F$259="","",IF($B329="","",IFERROR(SUMIFS('Dvd Calendar'!$E$3022:$CZ$3022,'Dvd Calendar'!$E$3021:$CZ$3021,"&gt;"&amp;F$258,'Dvd Calendar'!$E$3021:$CZ$3021,"&lt;="&amp;F$259)+SUMPRODUCT(('Dvd Calendar'!$E$3014:$CZ$3014&gt;F$258)*('Dvd Calendar'!$E$3014:$CZ$3014&lt;=F$259)*'Dvd Calendar'!$E$3017:$CZ$3017*(('Dvd Calendar'!$E$3019:$CZ$3019='Field Check'!$C$53)*('Field Check'!$C$53&lt;&gt;"")+('Dvd Calendar'!$E$3019:$CZ$3019='Field Check'!$C$54)*('Field Check'!$C$54&lt;&gt;"")+('Dvd Calendar'!$E$3019:$CZ$3019='Field Check'!$C$55)*('Field Check'!$C$55&lt;&gt;"")+('Dvd Calendar'!$E$3019:$CZ$3019='Field Check'!$C$56)*('Field Check'!$C$56&lt;&gt;"")+('Dvd Calendar'!$E$3019:$CZ$3019='Field Check'!$C$57)*('Field Check'!$C$57&lt;&gt;""))*(COUNTIF('Dvd Calendar'!$E$3021:$CZ$3021,'Dvd Calendar'!$E$3014:$CZ$3014)=0)),"")))</f>
        <v/>
      </c>
      <c r="G329" s="77">
        <f>IF(G$259="","",IF($B329="","",IFERROR(SUMIFS('Dvd Calendar'!$E$3022:$CZ$3022,'Dvd Calendar'!$E$3021:$CZ$3021,"&gt;"&amp;G$258,'Dvd Calendar'!$E$3021:$CZ$3021,"&lt;="&amp;G$259)+SUMPRODUCT(('Dvd Calendar'!$E$3014:$CZ$3014&gt;G$258)*('Dvd Calendar'!$E$3014:$CZ$3014&lt;=G$259)*'Dvd Calendar'!$E$3017:$CZ$3017*(('Dvd Calendar'!$E$3019:$CZ$3019='Field Check'!$C$53)*('Field Check'!$C$53&lt;&gt;"")+('Dvd Calendar'!$E$3019:$CZ$3019='Field Check'!$C$54)*('Field Check'!$C$54&lt;&gt;"")+('Dvd Calendar'!$E$3019:$CZ$3019='Field Check'!$C$55)*('Field Check'!$C$55&lt;&gt;"")+('Dvd Calendar'!$E$3019:$CZ$3019='Field Check'!$C$56)*('Field Check'!$C$56&lt;&gt;"")+('Dvd Calendar'!$E$3019:$CZ$3019='Field Check'!$C$57)*('Field Check'!$C$57&lt;&gt;""))*(COUNTIF('Dvd Calendar'!$E$3021:$CZ$3021,'Dvd Calendar'!$E$3014:$CZ$3014)=0)),"")))</f>
        <v/>
      </c>
      <c r="H329" s="77">
        <f>IF(H$259="","",IF($B329="","",IFERROR(SUMIFS('Dvd Calendar'!$E$3022:$CZ$3022,'Dvd Calendar'!$E$3021:$CZ$3021,"&gt;"&amp;H$258,'Dvd Calendar'!$E$3021:$CZ$3021,"&lt;="&amp;H$259)+SUMPRODUCT(('Dvd Calendar'!$E$3014:$CZ$3014&gt;H$258)*('Dvd Calendar'!$E$3014:$CZ$3014&lt;=H$259)*'Dvd Calendar'!$E$3017:$CZ$3017*(('Dvd Calendar'!$E$3019:$CZ$3019='Field Check'!$C$53)*('Field Check'!$C$53&lt;&gt;"")+('Dvd Calendar'!$E$3019:$CZ$3019='Field Check'!$C$54)*('Field Check'!$C$54&lt;&gt;"")+('Dvd Calendar'!$E$3019:$CZ$3019='Field Check'!$C$55)*('Field Check'!$C$55&lt;&gt;"")+('Dvd Calendar'!$E$3019:$CZ$3019='Field Check'!$C$56)*('Field Check'!$C$56&lt;&gt;"")+('Dvd Calendar'!$E$3019:$CZ$3019='Field Check'!$C$57)*('Field Check'!$C$57&lt;&gt;""))*(COUNTIF('Dvd Calendar'!$E$3021:$CZ$3021,'Dvd Calendar'!$E$3014:$CZ$3014)=0)),"")))</f>
        <v/>
      </c>
      <c r="I329" s="77">
        <f>IF(I$259="","",IF($B329="","",IFERROR(SUMIFS('Dvd Calendar'!$E$3022:$CZ$3022,'Dvd Calendar'!$E$3021:$CZ$3021,"&gt;"&amp;I$258,'Dvd Calendar'!$E$3021:$CZ$3021,"&lt;="&amp;I$259)+SUMPRODUCT(('Dvd Calendar'!$E$3014:$CZ$3014&gt;I$258)*('Dvd Calendar'!$E$3014:$CZ$3014&lt;=I$259)*'Dvd Calendar'!$E$3017:$CZ$3017*(('Dvd Calendar'!$E$3019:$CZ$3019='Field Check'!$C$53)*('Field Check'!$C$53&lt;&gt;"")+('Dvd Calendar'!$E$3019:$CZ$3019='Field Check'!$C$54)*('Field Check'!$C$54&lt;&gt;"")+('Dvd Calendar'!$E$3019:$CZ$3019='Field Check'!$C$55)*('Field Check'!$C$55&lt;&gt;"")+('Dvd Calendar'!$E$3019:$CZ$3019='Field Check'!$C$56)*('Field Check'!$C$56&lt;&gt;"")+('Dvd Calendar'!$E$3019:$CZ$3019='Field Check'!$C$57)*('Field Check'!$C$57&lt;&gt;""))*(COUNTIF('Dvd Calendar'!$E$3021:$CZ$3021,'Dvd Calendar'!$E$3014:$CZ$3014)=0)),"")))</f>
        <v/>
      </c>
      <c r="J329" s="77">
        <f>IF(J$259="","",IF($B329="","",IFERROR(SUMIFS('Dvd Calendar'!$E$3022:$CZ$3022,'Dvd Calendar'!$E$3021:$CZ$3021,"&gt;"&amp;J$258,'Dvd Calendar'!$E$3021:$CZ$3021,"&lt;="&amp;J$259)+SUMPRODUCT(('Dvd Calendar'!$E$3014:$CZ$3014&gt;J$258)*('Dvd Calendar'!$E$3014:$CZ$3014&lt;=J$259)*'Dvd Calendar'!$E$3017:$CZ$3017*(('Dvd Calendar'!$E$3019:$CZ$3019='Field Check'!$C$53)*('Field Check'!$C$53&lt;&gt;"")+('Dvd Calendar'!$E$3019:$CZ$3019='Field Check'!$C$54)*('Field Check'!$C$54&lt;&gt;"")+('Dvd Calendar'!$E$3019:$CZ$3019='Field Check'!$C$55)*('Field Check'!$C$55&lt;&gt;"")+('Dvd Calendar'!$E$3019:$CZ$3019='Field Check'!$C$56)*('Field Check'!$C$56&lt;&gt;"")+('Dvd Calendar'!$E$3019:$CZ$3019='Field Check'!$C$57)*('Field Check'!$C$57&lt;&gt;""))*(COUNTIF('Dvd Calendar'!$E$3021:$CZ$3021,'Dvd Calendar'!$E$3014:$CZ$3014)=0)),"")))</f>
        <v/>
      </c>
      <c r="K329" s="77">
        <f>IF(K$259="","",IF($B329="","",IFERROR(SUMIFS('Dvd Calendar'!$E$3022:$CZ$3022,'Dvd Calendar'!$E$3021:$CZ$3021,"&gt;"&amp;K$258,'Dvd Calendar'!$E$3021:$CZ$3021,"&lt;="&amp;K$259)+SUMPRODUCT(('Dvd Calendar'!$E$3014:$CZ$3014&gt;K$258)*('Dvd Calendar'!$E$3014:$CZ$3014&lt;=K$259)*'Dvd Calendar'!$E$3017:$CZ$3017*(('Dvd Calendar'!$E$3019:$CZ$3019='Field Check'!$C$53)*('Field Check'!$C$53&lt;&gt;"")+('Dvd Calendar'!$E$3019:$CZ$3019='Field Check'!$C$54)*('Field Check'!$C$54&lt;&gt;"")+('Dvd Calendar'!$E$3019:$CZ$3019='Field Check'!$C$55)*('Field Check'!$C$55&lt;&gt;"")+('Dvd Calendar'!$E$3019:$CZ$3019='Field Check'!$C$56)*('Field Check'!$C$56&lt;&gt;"")+('Dvd Calendar'!$E$3019:$CZ$3019='Field Check'!$C$57)*('Field Check'!$C$57&lt;&gt;""))*(COUNTIF('Dvd Calendar'!$E$3021:$CZ$3021,'Dvd Calendar'!$E$3014:$CZ$3014)=0)),"")))</f>
        <v/>
      </c>
      <c r="L329" s="77">
        <f>IF(L$259="","",IF($B329="","",IFERROR(SUMIFS('Dvd Calendar'!$E$3022:$CZ$3022,'Dvd Calendar'!$E$3021:$CZ$3021,"&gt;"&amp;L$258,'Dvd Calendar'!$E$3021:$CZ$3021,"&lt;="&amp;L$259)+SUMPRODUCT(('Dvd Calendar'!$E$3014:$CZ$3014&gt;L$258)*('Dvd Calendar'!$E$3014:$CZ$3014&lt;=L$259)*'Dvd Calendar'!$E$3017:$CZ$3017*(('Dvd Calendar'!$E$3019:$CZ$3019='Field Check'!$C$53)*('Field Check'!$C$53&lt;&gt;"")+('Dvd Calendar'!$E$3019:$CZ$3019='Field Check'!$C$54)*('Field Check'!$C$54&lt;&gt;"")+('Dvd Calendar'!$E$3019:$CZ$3019='Field Check'!$C$55)*('Field Check'!$C$55&lt;&gt;"")+('Dvd Calendar'!$E$3019:$CZ$3019='Field Check'!$C$56)*('Field Check'!$C$56&lt;&gt;"")+('Dvd Calendar'!$E$3019:$CZ$3019='Field Check'!$C$57)*('Field Check'!$C$57&lt;&gt;""))*(COUNTIF('Dvd Calendar'!$E$3021:$CZ$3021,'Dvd Calendar'!$E$3014:$CZ$3014)=0)),"")))</f>
        <v/>
      </c>
      <c r="M329" s="77">
        <f>IF(M$259="","",IF($B329="","",IFERROR(SUMIFS('Dvd Calendar'!$E$3022:$CZ$3022,'Dvd Calendar'!$E$3021:$CZ$3021,"&gt;"&amp;M$258,'Dvd Calendar'!$E$3021:$CZ$3021,"&lt;="&amp;M$259)+SUMPRODUCT(('Dvd Calendar'!$E$3014:$CZ$3014&gt;M$258)*('Dvd Calendar'!$E$3014:$CZ$3014&lt;=M$259)*'Dvd Calendar'!$E$3017:$CZ$3017*(('Dvd Calendar'!$E$3019:$CZ$3019='Field Check'!$C$53)*('Field Check'!$C$53&lt;&gt;"")+('Dvd Calendar'!$E$3019:$CZ$3019='Field Check'!$C$54)*('Field Check'!$C$54&lt;&gt;"")+('Dvd Calendar'!$E$3019:$CZ$3019='Field Check'!$C$55)*('Field Check'!$C$55&lt;&gt;"")+('Dvd Calendar'!$E$3019:$CZ$3019='Field Check'!$C$56)*('Field Check'!$C$56&lt;&gt;"")+('Dvd Calendar'!$E$3019:$CZ$3019='Field Check'!$C$57)*('Field Check'!$C$57&lt;&gt;""))*(COUNTIF('Dvd Calendar'!$E$3021:$CZ$3021,'Dvd Calendar'!$E$3014:$CZ$3014)=0)),"")))</f>
        <v/>
      </c>
      <c r="N329" s="77">
        <f>IF(N$259="","",IF($B329="","",IFERROR(SUMIFS('Dvd Calendar'!$E$3022:$CZ$3022,'Dvd Calendar'!$E$3021:$CZ$3021,"&gt;"&amp;N$258,'Dvd Calendar'!$E$3021:$CZ$3021,"&lt;="&amp;N$259)+SUMPRODUCT(('Dvd Calendar'!$E$3014:$CZ$3014&gt;N$258)*('Dvd Calendar'!$E$3014:$CZ$3014&lt;=N$259)*'Dvd Calendar'!$E$3017:$CZ$3017*(('Dvd Calendar'!$E$3019:$CZ$3019='Field Check'!$C$53)*('Field Check'!$C$53&lt;&gt;"")+('Dvd Calendar'!$E$3019:$CZ$3019='Field Check'!$C$54)*('Field Check'!$C$54&lt;&gt;"")+('Dvd Calendar'!$E$3019:$CZ$3019='Field Check'!$C$55)*('Field Check'!$C$55&lt;&gt;"")+('Dvd Calendar'!$E$3019:$CZ$3019='Field Check'!$C$56)*('Field Check'!$C$56&lt;&gt;"")+('Dvd Calendar'!$E$3019:$CZ$3019='Field Check'!$C$57)*('Field Check'!$C$57&lt;&gt;""))*(COUNTIF('Dvd Calendar'!$E$3021:$CZ$3021,'Dvd Calendar'!$E$3014:$CZ$3014)=0)),"")))</f>
        <v/>
      </c>
      <c r="O329" s="77">
        <f>IF(O$259="","",IF($B329="","",IFERROR(SUMIFS('Dvd Calendar'!$E$3022:$CZ$3022,'Dvd Calendar'!$E$3021:$CZ$3021,"&gt;"&amp;O$258,'Dvd Calendar'!$E$3021:$CZ$3021,"&lt;="&amp;O$259)+SUMPRODUCT(('Dvd Calendar'!$E$3014:$CZ$3014&gt;O$258)*('Dvd Calendar'!$E$3014:$CZ$3014&lt;=O$259)*'Dvd Calendar'!$E$3017:$CZ$3017*(('Dvd Calendar'!$E$3019:$CZ$3019='Field Check'!$C$53)*('Field Check'!$C$53&lt;&gt;"")+('Dvd Calendar'!$E$3019:$CZ$3019='Field Check'!$C$54)*('Field Check'!$C$54&lt;&gt;"")+('Dvd Calendar'!$E$3019:$CZ$3019='Field Check'!$C$55)*('Field Check'!$C$55&lt;&gt;"")+('Dvd Calendar'!$E$3019:$CZ$3019='Field Check'!$C$56)*('Field Check'!$C$56&lt;&gt;"")+('Dvd Calendar'!$E$3019:$CZ$3019='Field Check'!$C$57)*('Field Check'!$C$57&lt;&gt;""))*(COUNTIF('Dvd Calendar'!$E$3021:$CZ$3021,'Dvd Calendar'!$E$3014:$CZ$3014)=0)),"")))</f>
        <v/>
      </c>
      <c r="P329" s="77">
        <f>IF(P$259="","",IF($B329="","",IFERROR(SUMIFS('Dvd Calendar'!$E$3022:$CZ$3022,'Dvd Calendar'!$E$3021:$CZ$3021,"&gt;"&amp;P$258,'Dvd Calendar'!$E$3021:$CZ$3021,"&lt;="&amp;P$259)+SUMPRODUCT(('Dvd Calendar'!$E$3014:$CZ$3014&gt;P$258)*('Dvd Calendar'!$E$3014:$CZ$3014&lt;=P$259)*'Dvd Calendar'!$E$3017:$CZ$3017*(('Dvd Calendar'!$E$3019:$CZ$3019='Field Check'!$C$53)*('Field Check'!$C$53&lt;&gt;"")+('Dvd Calendar'!$E$3019:$CZ$3019='Field Check'!$C$54)*('Field Check'!$C$54&lt;&gt;"")+('Dvd Calendar'!$E$3019:$CZ$3019='Field Check'!$C$55)*('Field Check'!$C$55&lt;&gt;"")+('Dvd Calendar'!$E$3019:$CZ$3019='Field Check'!$C$56)*('Field Check'!$C$56&lt;&gt;"")+('Dvd Calendar'!$E$3019:$CZ$3019='Field Check'!$C$57)*('Field Check'!$C$57&lt;&gt;""))*(COUNTIF('Dvd Calendar'!$E$3021:$CZ$3021,'Dvd Calendar'!$E$3014:$CZ$3014)=0)),"")))</f>
        <v/>
      </c>
      <c r="Q329" s="77">
        <f>IF(Q$259="","",IF($B329="","",IFERROR(SUMIFS('Dvd Calendar'!$E$3022:$CZ$3022,'Dvd Calendar'!$E$3021:$CZ$3021,"&gt;"&amp;Q$258,'Dvd Calendar'!$E$3021:$CZ$3021,"&lt;="&amp;Q$259)+SUMPRODUCT(('Dvd Calendar'!$E$3014:$CZ$3014&gt;Q$258)*('Dvd Calendar'!$E$3014:$CZ$3014&lt;=Q$259)*'Dvd Calendar'!$E$3017:$CZ$3017*(('Dvd Calendar'!$E$3019:$CZ$3019='Field Check'!$C$53)*('Field Check'!$C$53&lt;&gt;"")+('Dvd Calendar'!$E$3019:$CZ$3019='Field Check'!$C$54)*('Field Check'!$C$54&lt;&gt;"")+('Dvd Calendar'!$E$3019:$CZ$3019='Field Check'!$C$55)*('Field Check'!$C$55&lt;&gt;"")+('Dvd Calendar'!$E$3019:$CZ$3019='Field Check'!$C$56)*('Field Check'!$C$56&lt;&gt;"")+('Dvd Calendar'!$E$3019:$CZ$3019='Field Check'!$C$57)*('Field Check'!$C$57&lt;&gt;""))*(COUNTIF('Dvd Calendar'!$E$3021:$CZ$3021,'Dvd Calendar'!$E$3014:$CZ$3014)=0)),"")))</f>
        <v/>
      </c>
      <c r="R329" s="77">
        <f>IF(R$259="","",IF($B329="","",IFERROR(SUMIFS('Dvd Calendar'!$E$3022:$CZ$3022,'Dvd Calendar'!$E$3021:$CZ$3021,"&gt;"&amp;R$258,'Dvd Calendar'!$E$3021:$CZ$3021,"&lt;="&amp;R$259)+SUMPRODUCT(('Dvd Calendar'!$E$3014:$CZ$3014&gt;R$258)*('Dvd Calendar'!$E$3014:$CZ$3014&lt;=R$259)*'Dvd Calendar'!$E$3017:$CZ$3017*(('Dvd Calendar'!$E$3019:$CZ$3019='Field Check'!$C$53)*('Field Check'!$C$53&lt;&gt;"")+('Dvd Calendar'!$E$3019:$CZ$3019='Field Check'!$C$54)*('Field Check'!$C$54&lt;&gt;"")+('Dvd Calendar'!$E$3019:$CZ$3019='Field Check'!$C$55)*('Field Check'!$C$55&lt;&gt;"")+('Dvd Calendar'!$E$3019:$CZ$3019='Field Check'!$C$56)*('Field Check'!$C$56&lt;&gt;"")+('Dvd Calendar'!$E$3019:$CZ$3019='Field Check'!$C$57)*('Field Check'!$C$57&lt;&gt;""))*(COUNTIF('Dvd Calendar'!$E$3021:$CZ$3021,'Dvd Calendar'!$E$3014:$CZ$3014)=0)),"")))</f>
        <v/>
      </c>
    </row>
    <row r="330">
      <c r="B330" s="126">
        <f>IF(MXAU!$C$75="","",MXAU!$C$75)</f>
        <v/>
      </c>
      <c r="C330" s="77">
        <f>IF(C$259="","",IF($B330="","",IFERROR(SUMIFS('Dvd Calendar'!$E$3033:$CZ$3033,'Dvd Calendar'!$E$3032:$CZ$3032,"&gt;"&amp;C$258,'Dvd Calendar'!$E$3032:$CZ$3032,"&lt;="&amp;C$259)+SUMPRODUCT(('Dvd Calendar'!$E$3025:$CZ$3025&gt;C$258)*('Dvd Calendar'!$E$3025:$CZ$3025&lt;=C$259)*'Dvd Calendar'!$E$3028:$CZ$3028*(('Dvd Calendar'!$E$3030:$CZ$3030='Field Check'!$C$53)*('Field Check'!$C$53&lt;&gt;"")+('Dvd Calendar'!$E$3030:$CZ$3030='Field Check'!$C$54)*('Field Check'!$C$54&lt;&gt;"")+('Dvd Calendar'!$E$3030:$CZ$3030='Field Check'!$C$55)*('Field Check'!$C$55&lt;&gt;"")+('Dvd Calendar'!$E$3030:$CZ$3030='Field Check'!$C$56)*('Field Check'!$C$56&lt;&gt;"")+('Dvd Calendar'!$E$3030:$CZ$3030='Field Check'!$C$57)*('Field Check'!$C$57&lt;&gt;""))*(COUNTIF('Dvd Calendar'!$E$3032:$CZ$3032,'Dvd Calendar'!$E$3025:$CZ$3025)=0)),"")))</f>
        <v/>
      </c>
      <c r="D330" s="77">
        <f>IF(D$259="","",IF($B330="","",IFERROR(SUMIFS('Dvd Calendar'!$E$3033:$CZ$3033,'Dvd Calendar'!$E$3032:$CZ$3032,"&gt;"&amp;D$258,'Dvd Calendar'!$E$3032:$CZ$3032,"&lt;="&amp;D$259)+SUMPRODUCT(('Dvd Calendar'!$E$3025:$CZ$3025&gt;D$258)*('Dvd Calendar'!$E$3025:$CZ$3025&lt;=D$259)*'Dvd Calendar'!$E$3028:$CZ$3028*(('Dvd Calendar'!$E$3030:$CZ$3030='Field Check'!$C$53)*('Field Check'!$C$53&lt;&gt;"")+('Dvd Calendar'!$E$3030:$CZ$3030='Field Check'!$C$54)*('Field Check'!$C$54&lt;&gt;"")+('Dvd Calendar'!$E$3030:$CZ$3030='Field Check'!$C$55)*('Field Check'!$C$55&lt;&gt;"")+('Dvd Calendar'!$E$3030:$CZ$3030='Field Check'!$C$56)*('Field Check'!$C$56&lt;&gt;"")+('Dvd Calendar'!$E$3030:$CZ$3030='Field Check'!$C$57)*('Field Check'!$C$57&lt;&gt;""))*(COUNTIF('Dvd Calendar'!$E$3032:$CZ$3032,'Dvd Calendar'!$E$3025:$CZ$3025)=0)),"")))</f>
        <v/>
      </c>
      <c r="E330" s="77">
        <f>IF(E$259="","",IF($B330="","",IFERROR(SUMIFS('Dvd Calendar'!$E$3033:$CZ$3033,'Dvd Calendar'!$E$3032:$CZ$3032,"&gt;"&amp;E$258,'Dvd Calendar'!$E$3032:$CZ$3032,"&lt;="&amp;E$259)+SUMPRODUCT(('Dvd Calendar'!$E$3025:$CZ$3025&gt;E$258)*('Dvd Calendar'!$E$3025:$CZ$3025&lt;=E$259)*'Dvd Calendar'!$E$3028:$CZ$3028*(('Dvd Calendar'!$E$3030:$CZ$3030='Field Check'!$C$53)*('Field Check'!$C$53&lt;&gt;"")+('Dvd Calendar'!$E$3030:$CZ$3030='Field Check'!$C$54)*('Field Check'!$C$54&lt;&gt;"")+('Dvd Calendar'!$E$3030:$CZ$3030='Field Check'!$C$55)*('Field Check'!$C$55&lt;&gt;"")+('Dvd Calendar'!$E$3030:$CZ$3030='Field Check'!$C$56)*('Field Check'!$C$56&lt;&gt;"")+('Dvd Calendar'!$E$3030:$CZ$3030='Field Check'!$C$57)*('Field Check'!$C$57&lt;&gt;""))*(COUNTIF('Dvd Calendar'!$E$3032:$CZ$3032,'Dvd Calendar'!$E$3025:$CZ$3025)=0)),"")))</f>
        <v/>
      </c>
      <c r="F330" s="77">
        <f>IF(F$259="","",IF($B330="","",IFERROR(SUMIFS('Dvd Calendar'!$E$3033:$CZ$3033,'Dvd Calendar'!$E$3032:$CZ$3032,"&gt;"&amp;F$258,'Dvd Calendar'!$E$3032:$CZ$3032,"&lt;="&amp;F$259)+SUMPRODUCT(('Dvd Calendar'!$E$3025:$CZ$3025&gt;F$258)*('Dvd Calendar'!$E$3025:$CZ$3025&lt;=F$259)*'Dvd Calendar'!$E$3028:$CZ$3028*(('Dvd Calendar'!$E$3030:$CZ$3030='Field Check'!$C$53)*('Field Check'!$C$53&lt;&gt;"")+('Dvd Calendar'!$E$3030:$CZ$3030='Field Check'!$C$54)*('Field Check'!$C$54&lt;&gt;"")+('Dvd Calendar'!$E$3030:$CZ$3030='Field Check'!$C$55)*('Field Check'!$C$55&lt;&gt;"")+('Dvd Calendar'!$E$3030:$CZ$3030='Field Check'!$C$56)*('Field Check'!$C$56&lt;&gt;"")+('Dvd Calendar'!$E$3030:$CZ$3030='Field Check'!$C$57)*('Field Check'!$C$57&lt;&gt;""))*(COUNTIF('Dvd Calendar'!$E$3032:$CZ$3032,'Dvd Calendar'!$E$3025:$CZ$3025)=0)),"")))</f>
        <v/>
      </c>
      <c r="G330" s="77">
        <f>IF(G$259="","",IF($B330="","",IFERROR(SUMIFS('Dvd Calendar'!$E$3033:$CZ$3033,'Dvd Calendar'!$E$3032:$CZ$3032,"&gt;"&amp;G$258,'Dvd Calendar'!$E$3032:$CZ$3032,"&lt;="&amp;G$259)+SUMPRODUCT(('Dvd Calendar'!$E$3025:$CZ$3025&gt;G$258)*('Dvd Calendar'!$E$3025:$CZ$3025&lt;=G$259)*'Dvd Calendar'!$E$3028:$CZ$3028*(('Dvd Calendar'!$E$3030:$CZ$3030='Field Check'!$C$53)*('Field Check'!$C$53&lt;&gt;"")+('Dvd Calendar'!$E$3030:$CZ$3030='Field Check'!$C$54)*('Field Check'!$C$54&lt;&gt;"")+('Dvd Calendar'!$E$3030:$CZ$3030='Field Check'!$C$55)*('Field Check'!$C$55&lt;&gt;"")+('Dvd Calendar'!$E$3030:$CZ$3030='Field Check'!$C$56)*('Field Check'!$C$56&lt;&gt;"")+('Dvd Calendar'!$E$3030:$CZ$3030='Field Check'!$C$57)*('Field Check'!$C$57&lt;&gt;""))*(COUNTIF('Dvd Calendar'!$E$3032:$CZ$3032,'Dvd Calendar'!$E$3025:$CZ$3025)=0)),"")))</f>
        <v/>
      </c>
      <c r="H330" s="77">
        <f>IF(H$259="","",IF($B330="","",IFERROR(SUMIFS('Dvd Calendar'!$E$3033:$CZ$3033,'Dvd Calendar'!$E$3032:$CZ$3032,"&gt;"&amp;H$258,'Dvd Calendar'!$E$3032:$CZ$3032,"&lt;="&amp;H$259)+SUMPRODUCT(('Dvd Calendar'!$E$3025:$CZ$3025&gt;H$258)*('Dvd Calendar'!$E$3025:$CZ$3025&lt;=H$259)*'Dvd Calendar'!$E$3028:$CZ$3028*(('Dvd Calendar'!$E$3030:$CZ$3030='Field Check'!$C$53)*('Field Check'!$C$53&lt;&gt;"")+('Dvd Calendar'!$E$3030:$CZ$3030='Field Check'!$C$54)*('Field Check'!$C$54&lt;&gt;"")+('Dvd Calendar'!$E$3030:$CZ$3030='Field Check'!$C$55)*('Field Check'!$C$55&lt;&gt;"")+('Dvd Calendar'!$E$3030:$CZ$3030='Field Check'!$C$56)*('Field Check'!$C$56&lt;&gt;"")+('Dvd Calendar'!$E$3030:$CZ$3030='Field Check'!$C$57)*('Field Check'!$C$57&lt;&gt;""))*(COUNTIF('Dvd Calendar'!$E$3032:$CZ$3032,'Dvd Calendar'!$E$3025:$CZ$3025)=0)),"")))</f>
        <v/>
      </c>
      <c r="I330" s="77">
        <f>IF(I$259="","",IF($B330="","",IFERROR(SUMIFS('Dvd Calendar'!$E$3033:$CZ$3033,'Dvd Calendar'!$E$3032:$CZ$3032,"&gt;"&amp;I$258,'Dvd Calendar'!$E$3032:$CZ$3032,"&lt;="&amp;I$259)+SUMPRODUCT(('Dvd Calendar'!$E$3025:$CZ$3025&gt;I$258)*('Dvd Calendar'!$E$3025:$CZ$3025&lt;=I$259)*'Dvd Calendar'!$E$3028:$CZ$3028*(('Dvd Calendar'!$E$3030:$CZ$3030='Field Check'!$C$53)*('Field Check'!$C$53&lt;&gt;"")+('Dvd Calendar'!$E$3030:$CZ$3030='Field Check'!$C$54)*('Field Check'!$C$54&lt;&gt;"")+('Dvd Calendar'!$E$3030:$CZ$3030='Field Check'!$C$55)*('Field Check'!$C$55&lt;&gt;"")+('Dvd Calendar'!$E$3030:$CZ$3030='Field Check'!$C$56)*('Field Check'!$C$56&lt;&gt;"")+('Dvd Calendar'!$E$3030:$CZ$3030='Field Check'!$C$57)*('Field Check'!$C$57&lt;&gt;""))*(COUNTIF('Dvd Calendar'!$E$3032:$CZ$3032,'Dvd Calendar'!$E$3025:$CZ$3025)=0)),"")))</f>
        <v/>
      </c>
      <c r="J330" s="77">
        <f>IF(J$259="","",IF($B330="","",IFERROR(SUMIFS('Dvd Calendar'!$E$3033:$CZ$3033,'Dvd Calendar'!$E$3032:$CZ$3032,"&gt;"&amp;J$258,'Dvd Calendar'!$E$3032:$CZ$3032,"&lt;="&amp;J$259)+SUMPRODUCT(('Dvd Calendar'!$E$3025:$CZ$3025&gt;J$258)*('Dvd Calendar'!$E$3025:$CZ$3025&lt;=J$259)*'Dvd Calendar'!$E$3028:$CZ$3028*(('Dvd Calendar'!$E$3030:$CZ$3030='Field Check'!$C$53)*('Field Check'!$C$53&lt;&gt;"")+('Dvd Calendar'!$E$3030:$CZ$3030='Field Check'!$C$54)*('Field Check'!$C$54&lt;&gt;"")+('Dvd Calendar'!$E$3030:$CZ$3030='Field Check'!$C$55)*('Field Check'!$C$55&lt;&gt;"")+('Dvd Calendar'!$E$3030:$CZ$3030='Field Check'!$C$56)*('Field Check'!$C$56&lt;&gt;"")+('Dvd Calendar'!$E$3030:$CZ$3030='Field Check'!$C$57)*('Field Check'!$C$57&lt;&gt;""))*(COUNTIF('Dvd Calendar'!$E$3032:$CZ$3032,'Dvd Calendar'!$E$3025:$CZ$3025)=0)),"")))</f>
        <v/>
      </c>
      <c r="K330" s="77">
        <f>IF(K$259="","",IF($B330="","",IFERROR(SUMIFS('Dvd Calendar'!$E$3033:$CZ$3033,'Dvd Calendar'!$E$3032:$CZ$3032,"&gt;"&amp;K$258,'Dvd Calendar'!$E$3032:$CZ$3032,"&lt;="&amp;K$259)+SUMPRODUCT(('Dvd Calendar'!$E$3025:$CZ$3025&gt;K$258)*('Dvd Calendar'!$E$3025:$CZ$3025&lt;=K$259)*'Dvd Calendar'!$E$3028:$CZ$3028*(('Dvd Calendar'!$E$3030:$CZ$3030='Field Check'!$C$53)*('Field Check'!$C$53&lt;&gt;"")+('Dvd Calendar'!$E$3030:$CZ$3030='Field Check'!$C$54)*('Field Check'!$C$54&lt;&gt;"")+('Dvd Calendar'!$E$3030:$CZ$3030='Field Check'!$C$55)*('Field Check'!$C$55&lt;&gt;"")+('Dvd Calendar'!$E$3030:$CZ$3030='Field Check'!$C$56)*('Field Check'!$C$56&lt;&gt;"")+('Dvd Calendar'!$E$3030:$CZ$3030='Field Check'!$C$57)*('Field Check'!$C$57&lt;&gt;""))*(COUNTIF('Dvd Calendar'!$E$3032:$CZ$3032,'Dvd Calendar'!$E$3025:$CZ$3025)=0)),"")))</f>
        <v/>
      </c>
      <c r="L330" s="77">
        <f>IF(L$259="","",IF($B330="","",IFERROR(SUMIFS('Dvd Calendar'!$E$3033:$CZ$3033,'Dvd Calendar'!$E$3032:$CZ$3032,"&gt;"&amp;L$258,'Dvd Calendar'!$E$3032:$CZ$3032,"&lt;="&amp;L$259)+SUMPRODUCT(('Dvd Calendar'!$E$3025:$CZ$3025&gt;L$258)*('Dvd Calendar'!$E$3025:$CZ$3025&lt;=L$259)*'Dvd Calendar'!$E$3028:$CZ$3028*(('Dvd Calendar'!$E$3030:$CZ$3030='Field Check'!$C$53)*('Field Check'!$C$53&lt;&gt;"")+('Dvd Calendar'!$E$3030:$CZ$3030='Field Check'!$C$54)*('Field Check'!$C$54&lt;&gt;"")+('Dvd Calendar'!$E$3030:$CZ$3030='Field Check'!$C$55)*('Field Check'!$C$55&lt;&gt;"")+('Dvd Calendar'!$E$3030:$CZ$3030='Field Check'!$C$56)*('Field Check'!$C$56&lt;&gt;"")+('Dvd Calendar'!$E$3030:$CZ$3030='Field Check'!$C$57)*('Field Check'!$C$57&lt;&gt;""))*(COUNTIF('Dvd Calendar'!$E$3032:$CZ$3032,'Dvd Calendar'!$E$3025:$CZ$3025)=0)),"")))</f>
        <v/>
      </c>
      <c r="M330" s="77">
        <f>IF(M$259="","",IF($B330="","",IFERROR(SUMIFS('Dvd Calendar'!$E$3033:$CZ$3033,'Dvd Calendar'!$E$3032:$CZ$3032,"&gt;"&amp;M$258,'Dvd Calendar'!$E$3032:$CZ$3032,"&lt;="&amp;M$259)+SUMPRODUCT(('Dvd Calendar'!$E$3025:$CZ$3025&gt;M$258)*('Dvd Calendar'!$E$3025:$CZ$3025&lt;=M$259)*'Dvd Calendar'!$E$3028:$CZ$3028*(('Dvd Calendar'!$E$3030:$CZ$3030='Field Check'!$C$53)*('Field Check'!$C$53&lt;&gt;"")+('Dvd Calendar'!$E$3030:$CZ$3030='Field Check'!$C$54)*('Field Check'!$C$54&lt;&gt;"")+('Dvd Calendar'!$E$3030:$CZ$3030='Field Check'!$C$55)*('Field Check'!$C$55&lt;&gt;"")+('Dvd Calendar'!$E$3030:$CZ$3030='Field Check'!$C$56)*('Field Check'!$C$56&lt;&gt;"")+('Dvd Calendar'!$E$3030:$CZ$3030='Field Check'!$C$57)*('Field Check'!$C$57&lt;&gt;""))*(COUNTIF('Dvd Calendar'!$E$3032:$CZ$3032,'Dvd Calendar'!$E$3025:$CZ$3025)=0)),"")))</f>
        <v/>
      </c>
      <c r="N330" s="77">
        <f>IF(N$259="","",IF($B330="","",IFERROR(SUMIFS('Dvd Calendar'!$E$3033:$CZ$3033,'Dvd Calendar'!$E$3032:$CZ$3032,"&gt;"&amp;N$258,'Dvd Calendar'!$E$3032:$CZ$3032,"&lt;="&amp;N$259)+SUMPRODUCT(('Dvd Calendar'!$E$3025:$CZ$3025&gt;N$258)*('Dvd Calendar'!$E$3025:$CZ$3025&lt;=N$259)*'Dvd Calendar'!$E$3028:$CZ$3028*(('Dvd Calendar'!$E$3030:$CZ$3030='Field Check'!$C$53)*('Field Check'!$C$53&lt;&gt;"")+('Dvd Calendar'!$E$3030:$CZ$3030='Field Check'!$C$54)*('Field Check'!$C$54&lt;&gt;"")+('Dvd Calendar'!$E$3030:$CZ$3030='Field Check'!$C$55)*('Field Check'!$C$55&lt;&gt;"")+('Dvd Calendar'!$E$3030:$CZ$3030='Field Check'!$C$56)*('Field Check'!$C$56&lt;&gt;"")+('Dvd Calendar'!$E$3030:$CZ$3030='Field Check'!$C$57)*('Field Check'!$C$57&lt;&gt;""))*(COUNTIF('Dvd Calendar'!$E$3032:$CZ$3032,'Dvd Calendar'!$E$3025:$CZ$3025)=0)),"")))</f>
        <v/>
      </c>
      <c r="O330" s="77">
        <f>IF(O$259="","",IF($B330="","",IFERROR(SUMIFS('Dvd Calendar'!$E$3033:$CZ$3033,'Dvd Calendar'!$E$3032:$CZ$3032,"&gt;"&amp;O$258,'Dvd Calendar'!$E$3032:$CZ$3032,"&lt;="&amp;O$259)+SUMPRODUCT(('Dvd Calendar'!$E$3025:$CZ$3025&gt;O$258)*('Dvd Calendar'!$E$3025:$CZ$3025&lt;=O$259)*'Dvd Calendar'!$E$3028:$CZ$3028*(('Dvd Calendar'!$E$3030:$CZ$3030='Field Check'!$C$53)*('Field Check'!$C$53&lt;&gt;"")+('Dvd Calendar'!$E$3030:$CZ$3030='Field Check'!$C$54)*('Field Check'!$C$54&lt;&gt;"")+('Dvd Calendar'!$E$3030:$CZ$3030='Field Check'!$C$55)*('Field Check'!$C$55&lt;&gt;"")+('Dvd Calendar'!$E$3030:$CZ$3030='Field Check'!$C$56)*('Field Check'!$C$56&lt;&gt;"")+('Dvd Calendar'!$E$3030:$CZ$3030='Field Check'!$C$57)*('Field Check'!$C$57&lt;&gt;""))*(COUNTIF('Dvd Calendar'!$E$3032:$CZ$3032,'Dvd Calendar'!$E$3025:$CZ$3025)=0)),"")))</f>
        <v/>
      </c>
      <c r="P330" s="77">
        <f>IF(P$259="","",IF($B330="","",IFERROR(SUMIFS('Dvd Calendar'!$E$3033:$CZ$3033,'Dvd Calendar'!$E$3032:$CZ$3032,"&gt;"&amp;P$258,'Dvd Calendar'!$E$3032:$CZ$3032,"&lt;="&amp;P$259)+SUMPRODUCT(('Dvd Calendar'!$E$3025:$CZ$3025&gt;P$258)*('Dvd Calendar'!$E$3025:$CZ$3025&lt;=P$259)*'Dvd Calendar'!$E$3028:$CZ$3028*(('Dvd Calendar'!$E$3030:$CZ$3030='Field Check'!$C$53)*('Field Check'!$C$53&lt;&gt;"")+('Dvd Calendar'!$E$3030:$CZ$3030='Field Check'!$C$54)*('Field Check'!$C$54&lt;&gt;"")+('Dvd Calendar'!$E$3030:$CZ$3030='Field Check'!$C$55)*('Field Check'!$C$55&lt;&gt;"")+('Dvd Calendar'!$E$3030:$CZ$3030='Field Check'!$C$56)*('Field Check'!$C$56&lt;&gt;"")+('Dvd Calendar'!$E$3030:$CZ$3030='Field Check'!$C$57)*('Field Check'!$C$57&lt;&gt;""))*(COUNTIF('Dvd Calendar'!$E$3032:$CZ$3032,'Dvd Calendar'!$E$3025:$CZ$3025)=0)),"")))</f>
        <v/>
      </c>
      <c r="Q330" s="77">
        <f>IF(Q$259="","",IF($B330="","",IFERROR(SUMIFS('Dvd Calendar'!$E$3033:$CZ$3033,'Dvd Calendar'!$E$3032:$CZ$3032,"&gt;"&amp;Q$258,'Dvd Calendar'!$E$3032:$CZ$3032,"&lt;="&amp;Q$259)+SUMPRODUCT(('Dvd Calendar'!$E$3025:$CZ$3025&gt;Q$258)*('Dvd Calendar'!$E$3025:$CZ$3025&lt;=Q$259)*'Dvd Calendar'!$E$3028:$CZ$3028*(('Dvd Calendar'!$E$3030:$CZ$3030='Field Check'!$C$53)*('Field Check'!$C$53&lt;&gt;"")+('Dvd Calendar'!$E$3030:$CZ$3030='Field Check'!$C$54)*('Field Check'!$C$54&lt;&gt;"")+('Dvd Calendar'!$E$3030:$CZ$3030='Field Check'!$C$55)*('Field Check'!$C$55&lt;&gt;"")+('Dvd Calendar'!$E$3030:$CZ$3030='Field Check'!$C$56)*('Field Check'!$C$56&lt;&gt;"")+('Dvd Calendar'!$E$3030:$CZ$3030='Field Check'!$C$57)*('Field Check'!$C$57&lt;&gt;""))*(COUNTIF('Dvd Calendar'!$E$3032:$CZ$3032,'Dvd Calendar'!$E$3025:$CZ$3025)=0)),"")))</f>
        <v/>
      </c>
      <c r="R330" s="77">
        <f>IF(R$259="","",IF($B330="","",IFERROR(SUMIFS('Dvd Calendar'!$E$3033:$CZ$3033,'Dvd Calendar'!$E$3032:$CZ$3032,"&gt;"&amp;R$258,'Dvd Calendar'!$E$3032:$CZ$3032,"&lt;="&amp;R$259)+SUMPRODUCT(('Dvd Calendar'!$E$3025:$CZ$3025&gt;R$258)*('Dvd Calendar'!$E$3025:$CZ$3025&lt;=R$259)*'Dvd Calendar'!$E$3028:$CZ$3028*(('Dvd Calendar'!$E$3030:$CZ$3030='Field Check'!$C$53)*('Field Check'!$C$53&lt;&gt;"")+('Dvd Calendar'!$E$3030:$CZ$3030='Field Check'!$C$54)*('Field Check'!$C$54&lt;&gt;"")+('Dvd Calendar'!$E$3030:$CZ$3030='Field Check'!$C$55)*('Field Check'!$C$55&lt;&gt;"")+('Dvd Calendar'!$E$3030:$CZ$3030='Field Check'!$C$56)*('Field Check'!$C$56&lt;&gt;"")+('Dvd Calendar'!$E$3030:$CZ$3030='Field Check'!$C$57)*('Field Check'!$C$57&lt;&gt;""))*(COUNTIF('Dvd Calendar'!$E$3032:$CZ$3032,'Dvd Calendar'!$E$3025:$CZ$3025)=0)),"")))</f>
        <v/>
      </c>
    </row>
    <row r="331">
      <c r="B331" s="126">
        <f>IF(MXAU!$C$76="","",MXAU!$C$76)</f>
        <v/>
      </c>
      <c r="C331" s="77">
        <f>IF(C$259="","",IF($B331="","",IFERROR(SUMIFS('Dvd Calendar'!$E$3044:$CZ$3044,'Dvd Calendar'!$E$3043:$CZ$3043,"&gt;"&amp;C$258,'Dvd Calendar'!$E$3043:$CZ$3043,"&lt;="&amp;C$259)+SUMPRODUCT(('Dvd Calendar'!$E$3036:$CZ$3036&gt;C$258)*('Dvd Calendar'!$E$3036:$CZ$3036&lt;=C$259)*'Dvd Calendar'!$E$3039:$CZ$3039*(('Dvd Calendar'!$E$3041:$CZ$3041='Field Check'!$C$53)*('Field Check'!$C$53&lt;&gt;"")+('Dvd Calendar'!$E$3041:$CZ$3041='Field Check'!$C$54)*('Field Check'!$C$54&lt;&gt;"")+('Dvd Calendar'!$E$3041:$CZ$3041='Field Check'!$C$55)*('Field Check'!$C$55&lt;&gt;"")+('Dvd Calendar'!$E$3041:$CZ$3041='Field Check'!$C$56)*('Field Check'!$C$56&lt;&gt;"")+('Dvd Calendar'!$E$3041:$CZ$3041='Field Check'!$C$57)*('Field Check'!$C$57&lt;&gt;""))*(COUNTIF('Dvd Calendar'!$E$3043:$CZ$3043,'Dvd Calendar'!$E$3036:$CZ$3036)=0)),"")))</f>
        <v/>
      </c>
      <c r="D331" s="77">
        <f>IF(D$259="","",IF($B331="","",IFERROR(SUMIFS('Dvd Calendar'!$E$3044:$CZ$3044,'Dvd Calendar'!$E$3043:$CZ$3043,"&gt;"&amp;D$258,'Dvd Calendar'!$E$3043:$CZ$3043,"&lt;="&amp;D$259)+SUMPRODUCT(('Dvd Calendar'!$E$3036:$CZ$3036&gt;D$258)*('Dvd Calendar'!$E$3036:$CZ$3036&lt;=D$259)*'Dvd Calendar'!$E$3039:$CZ$3039*(('Dvd Calendar'!$E$3041:$CZ$3041='Field Check'!$C$53)*('Field Check'!$C$53&lt;&gt;"")+('Dvd Calendar'!$E$3041:$CZ$3041='Field Check'!$C$54)*('Field Check'!$C$54&lt;&gt;"")+('Dvd Calendar'!$E$3041:$CZ$3041='Field Check'!$C$55)*('Field Check'!$C$55&lt;&gt;"")+('Dvd Calendar'!$E$3041:$CZ$3041='Field Check'!$C$56)*('Field Check'!$C$56&lt;&gt;"")+('Dvd Calendar'!$E$3041:$CZ$3041='Field Check'!$C$57)*('Field Check'!$C$57&lt;&gt;""))*(COUNTIF('Dvd Calendar'!$E$3043:$CZ$3043,'Dvd Calendar'!$E$3036:$CZ$3036)=0)),"")))</f>
        <v/>
      </c>
      <c r="E331" s="77">
        <f>IF(E$259="","",IF($B331="","",IFERROR(SUMIFS('Dvd Calendar'!$E$3044:$CZ$3044,'Dvd Calendar'!$E$3043:$CZ$3043,"&gt;"&amp;E$258,'Dvd Calendar'!$E$3043:$CZ$3043,"&lt;="&amp;E$259)+SUMPRODUCT(('Dvd Calendar'!$E$3036:$CZ$3036&gt;E$258)*('Dvd Calendar'!$E$3036:$CZ$3036&lt;=E$259)*'Dvd Calendar'!$E$3039:$CZ$3039*(('Dvd Calendar'!$E$3041:$CZ$3041='Field Check'!$C$53)*('Field Check'!$C$53&lt;&gt;"")+('Dvd Calendar'!$E$3041:$CZ$3041='Field Check'!$C$54)*('Field Check'!$C$54&lt;&gt;"")+('Dvd Calendar'!$E$3041:$CZ$3041='Field Check'!$C$55)*('Field Check'!$C$55&lt;&gt;"")+('Dvd Calendar'!$E$3041:$CZ$3041='Field Check'!$C$56)*('Field Check'!$C$56&lt;&gt;"")+('Dvd Calendar'!$E$3041:$CZ$3041='Field Check'!$C$57)*('Field Check'!$C$57&lt;&gt;""))*(COUNTIF('Dvd Calendar'!$E$3043:$CZ$3043,'Dvd Calendar'!$E$3036:$CZ$3036)=0)),"")))</f>
        <v/>
      </c>
      <c r="F331" s="77">
        <f>IF(F$259="","",IF($B331="","",IFERROR(SUMIFS('Dvd Calendar'!$E$3044:$CZ$3044,'Dvd Calendar'!$E$3043:$CZ$3043,"&gt;"&amp;F$258,'Dvd Calendar'!$E$3043:$CZ$3043,"&lt;="&amp;F$259)+SUMPRODUCT(('Dvd Calendar'!$E$3036:$CZ$3036&gt;F$258)*('Dvd Calendar'!$E$3036:$CZ$3036&lt;=F$259)*'Dvd Calendar'!$E$3039:$CZ$3039*(('Dvd Calendar'!$E$3041:$CZ$3041='Field Check'!$C$53)*('Field Check'!$C$53&lt;&gt;"")+('Dvd Calendar'!$E$3041:$CZ$3041='Field Check'!$C$54)*('Field Check'!$C$54&lt;&gt;"")+('Dvd Calendar'!$E$3041:$CZ$3041='Field Check'!$C$55)*('Field Check'!$C$55&lt;&gt;"")+('Dvd Calendar'!$E$3041:$CZ$3041='Field Check'!$C$56)*('Field Check'!$C$56&lt;&gt;"")+('Dvd Calendar'!$E$3041:$CZ$3041='Field Check'!$C$57)*('Field Check'!$C$57&lt;&gt;""))*(COUNTIF('Dvd Calendar'!$E$3043:$CZ$3043,'Dvd Calendar'!$E$3036:$CZ$3036)=0)),"")))</f>
        <v/>
      </c>
      <c r="G331" s="77">
        <f>IF(G$259="","",IF($B331="","",IFERROR(SUMIFS('Dvd Calendar'!$E$3044:$CZ$3044,'Dvd Calendar'!$E$3043:$CZ$3043,"&gt;"&amp;G$258,'Dvd Calendar'!$E$3043:$CZ$3043,"&lt;="&amp;G$259)+SUMPRODUCT(('Dvd Calendar'!$E$3036:$CZ$3036&gt;G$258)*('Dvd Calendar'!$E$3036:$CZ$3036&lt;=G$259)*'Dvd Calendar'!$E$3039:$CZ$3039*(('Dvd Calendar'!$E$3041:$CZ$3041='Field Check'!$C$53)*('Field Check'!$C$53&lt;&gt;"")+('Dvd Calendar'!$E$3041:$CZ$3041='Field Check'!$C$54)*('Field Check'!$C$54&lt;&gt;"")+('Dvd Calendar'!$E$3041:$CZ$3041='Field Check'!$C$55)*('Field Check'!$C$55&lt;&gt;"")+('Dvd Calendar'!$E$3041:$CZ$3041='Field Check'!$C$56)*('Field Check'!$C$56&lt;&gt;"")+('Dvd Calendar'!$E$3041:$CZ$3041='Field Check'!$C$57)*('Field Check'!$C$57&lt;&gt;""))*(COUNTIF('Dvd Calendar'!$E$3043:$CZ$3043,'Dvd Calendar'!$E$3036:$CZ$3036)=0)),"")))</f>
        <v/>
      </c>
      <c r="H331" s="77">
        <f>IF(H$259="","",IF($B331="","",IFERROR(SUMIFS('Dvd Calendar'!$E$3044:$CZ$3044,'Dvd Calendar'!$E$3043:$CZ$3043,"&gt;"&amp;H$258,'Dvd Calendar'!$E$3043:$CZ$3043,"&lt;="&amp;H$259)+SUMPRODUCT(('Dvd Calendar'!$E$3036:$CZ$3036&gt;H$258)*('Dvd Calendar'!$E$3036:$CZ$3036&lt;=H$259)*'Dvd Calendar'!$E$3039:$CZ$3039*(('Dvd Calendar'!$E$3041:$CZ$3041='Field Check'!$C$53)*('Field Check'!$C$53&lt;&gt;"")+('Dvd Calendar'!$E$3041:$CZ$3041='Field Check'!$C$54)*('Field Check'!$C$54&lt;&gt;"")+('Dvd Calendar'!$E$3041:$CZ$3041='Field Check'!$C$55)*('Field Check'!$C$55&lt;&gt;"")+('Dvd Calendar'!$E$3041:$CZ$3041='Field Check'!$C$56)*('Field Check'!$C$56&lt;&gt;"")+('Dvd Calendar'!$E$3041:$CZ$3041='Field Check'!$C$57)*('Field Check'!$C$57&lt;&gt;""))*(COUNTIF('Dvd Calendar'!$E$3043:$CZ$3043,'Dvd Calendar'!$E$3036:$CZ$3036)=0)),"")))</f>
        <v/>
      </c>
      <c r="I331" s="77">
        <f>IF(I$259="","",IF($B331="","",IFERROR(SUMIFS('Dvd Calendar'!$E$3044:$CZ$3044,'Dvd Calendar'!$E$3043:$CZ$3043,"&gt;"&amp;I$258,'Dvd Calendar'!$E$3043:$CZ$3043,"&lt;="&amp;I$259)+SUMPRODUCT(('Dvd Calendar'!$E$3036:$CZ$3036&gt;I$258)*('Dvd Calendar'!$E$3036:$CZ$3036&lt;=I$259)*'Dvd Calendar'!$E$3039:$CZ$3039*(('Dvd Calendar'!$E$3041:$CZ$3041='Field Check'!$C$53)*('Field Check'!$C$53&lt;&gt;"")+('Dvd Calendar'!$E$3041:$CZ$3041='Field Check'!$C$54)*('Field Check'!$C$54&lt;&gt;"")+('Dvd Calendar'!$E$3041:$CZ$3041='Field Check'!$C$55)*('Field Check'!$C$55&lt;&gt;"")+('Dvd Calendar'!$E$3041:$CZ$3041='Field Check'!$C$56)*('Field Check'!$C$56&lt;&gt;"")+('Dvd Calendar'!$E$3041:$CZ$3041='Field Check'!$C$57)*('Field Check'!$C$57&lt;&gt;""))*(COUNTIF('Dvd Calendar'!$E$3043:$CZ$3043,'Dvd Calendar'!$E$3036:$CZ$3036)=0)),"")))</f>
        <v/>
      </c>
      <c r="J331" s="77">
        <f>IF(J$259="","",IF($B331="","",IFERROR(SUMIFS('Dvd Calendar'!$E$3044:$CZ$3044,'Dvd Calendar'!$E$3043:$CZ$3043,"&gt;"&amp;J$258,'Dvd Calendar'!$E$3043:$CZ$3043,"&lt;="&amp;J$259)+SUMPRODUCT(('Dvd Calendar'!$E$3036:$CZ$3036&gt;J$258)*('Dvd Calendar'!$E$3036:$CZ$3036&lt;=J$259)*'Dvd Calendar'!$E$3039:$CZ$3039*(('Dvd Calendar'!$E$3041:$CZ$3041='Field Check'!$C$53)*('Field Check'!$C$53&lt;&gt;"")+('Dvd Calendar'!$E$3041:$CZ$3041='Field Check'!$C$54)*('Field Check'!$C$54&lt;&gt;"")+('Dvd Calendar'!$E$3041:$CZ$3041='Field Check'!$C$55)*('Field Check'!$C$55&lt;&gt;"")+('Dvd Calendar'!$E$3041:$CZ$3041='Field Check'!$C$56)*('Field Check'!$C$56&lt;&gt;"")+('Dvd Calendar'!$E$3041:$CZ$3041='Field Check'!$C$57)*('Field Check'!$C$57&lt;&gt;""))*(COUNTIF('Dvd Calendar'!$E$3043:$CZ$3043,'Dvd Calendar'!$E$3036:$CZ$3036)=0)),"")))</f>
        <v/>
      </c>
      <c r="K331" s="77">
        <f>IF(K$259="","",IF($B331="","",IFERROR(SUMIFS('Dvd Calendar'!$E$3044:$CZ$3044,'Dvd Calendar'!$E$3043:$CZ$3043,"&gt;"&amp;K$258,'Dvd Calendar'!$E$3043:$CZ$3043,"&lt;="&amp;K$259)+SUMPRODUCT(('Dvd Calendar'!$E$3036:$CZ$3036&gt;K$258)*('Dvd Calendar'!$E$3036:$CZ$3036&lt;=K$259)*'Dvd Calendar'!$E$3039:$CZ$3039*(('Dvd Calendar'!$E$3041:$CZ$3041='Field Check'!$C$53)*('Field Check'!$C$53&lt;&gt;"")+('Dvd Calendar'!$E$3041:$CZ$3041='Field Check'!$C$54)*('Field Check'!$C$54&lt;&gt;"")+('Dvd Calendar'!$E$3041:$CZ$3041='Field Check'!$C$55)*('Field Check'!$C$55&lt;&gt;"")+('Dvd Calendar'!$E$3041:$CZ$3041='Field Check'!$C$56)*('Field Check'!$C$56&lt;&gt;"")+('Dvd Calendar'!$E$3041:$CZ$3041='Field Check'!$C$57)*('Field Check'!$C$57&lt;&gt;""))*(COUNTIF('Dvd Calendar'!$E$3043:$CZ$3043,'Dvd Calendar'!$E$3036:$CZ$3036)=0)),"")))</f>
        <v/>
      </c>
      <c r="L331" s="77">
        <f>IF(L$259="","",IF($B331="","",IFERROR(SUMIFS('Dvd Calendar'!$E$3044:$CZ$3044,'Dvd Calendar'!$E$3043:$CZ$3043,"&gt;"&amp;L$258,'Dvd Calendar'!$E$3043:$CZ$3043,"&lt;="&amp;L$259)+SUMPRODUCT(('Dvd Calendar'!$E$3036:$CZ$3036&gt;L$258)*('Dvd Calendar'!$E$3036:$CZ$3036&lt;=L$259)*'Dvd Calendar'!$E$3039:$CZ$3039*(('Dvd Calendar'!$E$3041:$CZ$3041='Field Check'!$C$53)*('Field Check'!$C$53&lt;&gt;"")+('Dvd Calendar'!$E$3041:$CZ$3041='Field Check'!$C$54)*('Field Check'!$C$54&lt;&gt;"")+('Dvd Calendar'!$E$3041:$CZ$3041='Field Check'!$C$55)*('Field Check'!$C$55&lt;&gt;"")+('Dvd Calendar'!$E$3041:$CZ$3041='Field Check'!$C$56)*('Field Check'!$C$56&lt;&gt;"")+('Dvd Calendar'!$E$3041:$CZ$3041='Field Check'!$C$57)*('Field Check'!$C$57&lt;&gt;""))*(COUNTIF('Dvd Calendar'!$E$3043:$CZ$3043,'Dvd Calendar'!$E$3036:$CZ$3036)=0)),"")))</f>
        <v/>
      </c>
      <c r="M331" s="77">
        <f>IF(M$259="","",IF($B331="","",IFERROR(SUMIFS('Dvd Calendar'!$E$3044:$CZ$3044,'Dvd Calendar'!$E$3043:$CZ$3043,"&gt;"&amp;M$258,'Dvd Calendar'!$E$3043:$CZ$3043,"&lt;="&amp;M$259)+SUMPRODUCT(('Dvd Calendar'!$E$3036:$CZ$3036&gt;M$258)*('Dvd Calendar'!$E$3036:$CZ$3036&lt;=M$259)*'Dvd Calendar'!$E$3039:$CZ$3039*(('Dvd Calendar'!$E$3041:$CZ$3041='Field Check'!$C$53)*('Field Check'!$C$53&lt;&gt;"")+('Dvd Calendar'!$E$3041:$CZ$3041='Field Check'!$C$54)*('Field Check'!$C$54&lt;&gt;"")+('Dvd Calendar'!$E$3041:$CZ$3041='Field Check'!$C$55)*('Field Check'!$C$55&lt;&gt;"")+('Dvd Calendar'!$E$3041:$CZ$3041='Field Check'!$C$56)*('Field Check'!$C$56&lt;&gt;"")+('Dvd Calendar'!$E$3041:$CZ$3041='Field Check'!$C$57)*('Field Check'!$C$57&lt;&gt;""))*(COUNTIF('Dvd Calendar'!$E$3043:$CZ$3043,'Dvd Calendar'!$E$3036:$CZ$3036)=0)),"")))</f>
        <v/>
      </c>
      <c r="N331" s="77">
        <f>IF(N$259="","",IF($B331="","",IFERROR(SUMIFS('Dvd Calendar'!$E$3044:$CZ$3044,'Dvd Calendar'!$E$3043:$CZ$3043,"&gt;"&amp;N$258,'Dvd Calendar'!$E$3043:$CZ$3043,"&lt;="&amp;N$259)+SUMPRODUCT(('Dvd Calendar'!$E$3036:$CZ$3036&gt;N$258)*('Dvd Calendar'!$E$3036:$CZ$3036&lt;=N$259)*'Dvd Calendar'!$E$3039:$CZ$3039*(('Dvd Calendar'!$E$3041:$CZ$3041='Field Check'!$C$53)*('Field Check'!$C$53&lt;&gt;"")+('Dvd Calendar'!$E$3041:$CZ$3041='Field Check'!$C$54)*('Field Check'!$C$54&lt;&gt;"")+('Dvd Calendar'!$E$3041:$CZ$3041='Field Check'!$C$55)*('Field Check'!$C$55&lt;&gt;"")+('Dvd Calendar'!$E$3041:$CZ$3041='Field Check'!$C$56)*('Field Check'!$C$56&lt;&gt;"")+('Dvd Calendar'!$E$3041:$CZ$3041='Field Check'!$C$57)*('Field Check'!$C$57&lt;&gt;""))*(COUNTIF('Dvd Calendar'!$E$3043:$CZ$3043,'Dvd Calendar'!$E$3036:$CZ$3036)=0)),"")))</f>
        <v/>
      </c>
      <c r="O331" s="77">
        <f>IF(O$259="","",IF($B331="","",IFERROR(SUMIFS('Dvd Calendar'!$E$3044:$CZ$3044,'Dvd Calendar'!$E$3043:$CZ$3043,"&gt;"&amp;O$258,'Dvd Calendar'!$E$3043:$CZ$3043,"&lt;="&amp;O$259)+SUMPRODUCT(('Dvd Calendar'!$E$3036:$CZ$3036&gt;O$258)*('Dvd Calendar'!$E$3036:$CZ$3036&lt;=O$259)*'Dvd Calendar'!$E$3039:$CZ$3039*(('Dvd Calendar'!$E$3041:$CZ$3041='Field Check'!$C$53)*('Field Check'!$C$53&lt;&gt;"")+('Dvd Calendar'!$E$3041:$CZ$3041='Field Check'!$C$54)*('Field Check'!$C$54&lt;&gt;"")+('Dvd Calendar'!$E$3041:$CZ$3041='Field Check'!$C$55)*('Field Check'!$C$55&lt;&gt;"")+('Dvd Calendar'!$E$3041:$CZ$3041='Field Check'!$C$56)*('Field Check'!$C$56&lt;&gt;"")+('Dvd Calendar'!$E$3041:$CZ$3041='Field Check'!$C$57)*('Field Check'!$C$57&lt;&gt;""))*(COUNTIF('Dvd Calendar'!$E$3043:$CZ$3043,'Dvd Calendar'!$E$3036:$CZ$3036)=0)),"")))</f>
        <v/>
      </c>
      <c r="P331" s="77">
        <f>IF(P$259="","",IF($B331="","",IFERROR(SUMIFS('Dvd Calendar'!$E$3044:$CZ$3044,'Dvd Calendar'!$E$3043:$CZ$3043,"&gt;"&amp;P$258,'Dvd Calendar'!$E$3043:$CZ$3043,"&lt;="&amp;P$259)+SUMPRODUCT(('Dvd Calendar'!$E$3036:$CZ$3036&gt;P$258)*('Dvd Calendar'!$E$3036:$CZ$3036&lt;=P$259)*'Dvd Calendar'!$E$3039:$CZ$3039*(('Dvd Calendar'!$E$3041:$CZ$3041='Field Check'!$C$53)*('Field Check'!$C$53&lt;&gt;"")+('Dvd Calendar'!$E$3041:$CZ$3041='Field Check'!$C$54)*('Field Check'!$C$54&lt;&gt;"")+('Dvd Calendar'!$E$3041:$CZ$3041='Field Check'!$C$55)*('Field Check'!$C$55&lt;&gt;"")+('Dvd Calendar'!$E$3041:$CZ$3041='Field Check'!$C$56)*('Field Check'!$C$56&lt;&gt;"")+('Dvd Calendar'!$E$3041:$CZ$3041='Field Check'!$C$57)*('Field Check'!$C$57&lt;&gt;""))*(COUNTIF('Dvd Calendar'!$E$3043:$CZ$3043,'Dvd Calendar'!$E$3036:$CZ$3036)=0)),"")))</f>
        <v/>
      </c>
      <c r="Q331" s="77">
        <f>IF(Q$259="","",IF($B331="","",IFERROR(SUMIFS('Dvd Calendar'!$E$3044:$CZ$3044,'Dvd Calendar'!$E$3043:$CZ$3043,"&gt;"&amp;Q$258,'Dvd Calendar'!$E$3043:$CZ$3043,"&lt;="&amp;Q$259)+SUMPRODUCT(('Dvd Calendar'!$E$3036:$CZ$3036&gt;Q$258)*('Dvd Calendar'!$E$3036:$CZ$3036&lt;=Q$259)*'Dvd Calendar'!$E$3039:$CZ$3039*(('Dvd Calendar'!$E$3041:$CZ$3041='Field Check'!$C$53)*('Field Check'!$C$53&lt;&gt;"")+('Dvd Calendar'!$E$3041:$CZ$3041='Field Check'!$C$54)*('Field Check'!$C$54&lt;&gt;"")+('Dvd Calendar'!$E$3041:$CZ$3041='Field Check'!$C$55)*('Field Check'!$C$55&lt;&gt;"")+('Dvd Calendar'!$E$3041:$CZ$3041='Field Check'!$C$56)*('Field Check'!$C$56&lt;&gt;"")+('Dvd Calendar'!$E$3041:$CZ$3041='Field Check'!$C$57)*('Field Check'!$C$57&lt;&gt;""))*(COUNTIF('Dvd Calendar'!$E$3043:$CZ$3043,'Dvd Calendar'!$E$3036:$CZ$3036)=0)),"")))</f>
        <v/>
      </c>
      <c r="R331" s="77">
        <f>IF(R$259="","",IF($B331="","",IFERROR(SUMIFS('Dvd Calendar'!$E$3044:$CZ$3044,'Dvd Calendar'!$E$3043:$CZ$3043,"&gt;"&amp;R$258,'Dvd Calendar'!$E$3043:$CZ$3043,"&lt;="&amp;R$259)+SUMPRODUCT(('Dvd Calendar'!$E$3036:$CZ$3036&gt;R$258)*('Dvd Calendar'!$E$3036:$CZ$3036&lt;=R$259)*'Dvd Calendar'!$E$3039:$CZ$3039*(('Dvd Calendar'!$E$3041:$CZ$3041='Field Check'!$C$53)*('Field Check'!$C$53&lt;&gt;"")+('Dvd Calendar'!$E$3041:$CZ$3041='Field Check'!$C$54)*('Field Check'!$C$54&lt;&gt;"")+('Dvd Calendar'!$E$3041:$CZ$3041='Field Check'!$C$55)*('Field Check'!$C$55&lt;&gt;"")+('Dvd Calendar'!$E$3041:$CZ$3041='Field Check'!$C$56)*('Field Check'!$C$56&lt;&gt;"")+('Dvd Calendar'!$E$3041:$CZ$3041='Field Check'!$C$57)*('Field Check'!$C$57&lt;&gt;""))*(COUNTIF('Dvd Calendar'!$E$3043:$CZ$3043,'Dvd Calendar'!$E$3036:$CZ$3036)=0)),"")))</f>
        <v/>
      </c>
    </row>
    <row r="332">
      <c r="B332" s="126">
        <f>IF(MXAU!$C$77="","",MXAU!$C$77)</f>
        <v/>
      </c>
      <c r="C332" s="77">
        <f>IF(C$259="","",IF($B332="","",IFERROR(SUMIFS('Dvd Calendar'!$E$3055:$CZ$3055,'Dvd Calendar'!$E$3054:$CZ$3054,"&gt;"&amp;C$258,'Dvd Calendar'!$E$3054:$CZ$3054,"&lt;="&amp;C$259)+SUMPRODUCT(('Dvd Calendar'!$E$3047:$CZ$3047&gt;C$258)*('Dvd Calendar'!$E$3047:$CZ$3047&lt;=C$259)*'Dvd Calendar'!$E$3050:$CZ$3050*(('Dvd Calendar'!$E$3052:$CZ$3052='Field Check'!$C$53)*('Field Check'!$C$53&lt;&gt;"")+('Dvd Calendar'!$E$3052:$CZ$3052='Field Check'!$C$54)*('Field Check'!$C$54&lt;&gt;"")+('Dvd Calendar'!$E$3052:$CZ$3052='Field Check'!$C$55)*('Field Check'!$C$55&lt;&gt;"")+('Dvd Calendar'!$E$3052:$CZ$3052='Field Check'!$C$56)*('Field Check'!$C$56&lt;&gt;"")+('Dvd Calendar'!$E$3052:$CZ$3052='Field Check'!$C$57)*('Field Check'!$C$57&lt;&gt;""))*(COUNTIF('Dvd Calendar'!$E$3054:$CZ$3054,'Dvd Calendar'!$E$3047:$CZ$3047)=0)),"")))</f>
        <v/>
      </c>
      <c r="D332" s="77">
        <f>IF(D$259="","",IF($B332="","",IFERROR(SUMIFS('Dvd Calendar'!$E$3055:$CZ$3055,'Dvd Calendar'!$E$3054:$CZ$3054,"&gt;"&amp;D$258,'Dvd Calendar'!$E$3054:$CZ$3054,"&lt;="&amp;D$259)+SUMPRODUCT(('Dvd Calendar'!$E$3047:$CZ$3047&gt;D$258)*('Dvd Calendar'!$E$3047:$CZ$3047&lt;=D$259)*'Dvd Calendar'!$E$3050:$CZ$3050*(('Dvd Calendar'!$E$3052:$CZ$3052='Field Check'!$C$53)*('Field Check'!$C$53&lt;&gt;"")+('Dvd Calendar'!$E$3052:$CZ$3052='Field Check'!$C$54)*('Field Check'!$C$54&lt;&gt;"")+('Dvd Calendar'!$E$3052:$CZ$3052='Field Check'!$C$55)*('Field Check'!$C$55&lt;&gt;"")+('Dvd Calendar'!$E$3052:$CZ$3052='Field Check'!$C$56)*('Field Check'!$C$56&lt;&gt;"")+('Dvd Calendar'!$E$3052:$CZ$3052='Field Check'!$C$57)*('Field Check'!$C$57&lt;&gt;""))*(COUNTIF('Dvd Calendar'!$E$3054:$CZ$3054,'Dvd Calendar'!$E$3047:$CZ$3047)=0)),"")))</f>
        <v/>
      </c>
      <c r="E332" s="77">
        <f>IF(E$259="","",IF($B332="","",IFERROR(SUMIFS('Dvd Calendar'!$E$3055:$CZ$3055,'Dvd Calendar'!$E$3054:$CZ$3054,"&gt;"&amp;E$258,'Dvd Calendar'!$E$3054:$CZ$3054,"&lt;="&amp;E$259)+SUMPRODUCT(('Dvd Calendar'!$E$3047:$CZ$3047&gt;E$258)*('Dvd Calendar'!$E$3047:$CZ$3047&lt;=E$259)*'Dvd Calendar'!$E$3050:$CZ$3050*(('Dvd Calendar'!$E$3052:$CZ$3052='Field Check'!$C$53)*('Field Check'!$C$53&lt;&gt;"")+('Dvd Calendar'!$E$3052:$CZ$3052='Field Check'!$C$54)*('Field Check'!$C$54&lt;&gt;"")+('Dvd Calendar'!$E$3052:$CZ$3052='Field Check'!$C$55)*('Field Check'!$C$55&lt;&gt;"")+('Dvd Calendar'!$E$3052:$CZ$3052='Field Check'!$C$56)*('Field Check'!$C$56&lt;&gt;"")+('Dvd Calendar'!$E$3052:$CZ$3052='Field Check'!$C$57)*('Field Check'!$C$57&lt;&gt;""))*(COUNTIF('Dvd Calendar'!$E$3054:$CZ$3054,'Dvd Calendar'!$E$3047:$CZ$3047)=0)),"")))</f>
        <v/>
      </c>
      <c r="F332" s="77">
        <f>IF(F$259="","",IF($B332="","",IFERROR(SUMIFS('Dvd Calendar'!$E$3055:$CZ$3055,'Dvd Calendar'!$E$3054:$CZ$3054,"&gt;"&amp;F$258,'Dvd Calendar'!$E$3054:$CZ$3054,"&lt;="&amp;F$259)+SUMPRODUCT(('Dvd Calendar'!$E$3047:$CZ$3047&gt;F$258)*('Dvd Calendar'!$E$3047:$CZ$3047&lt;=F$259)*'Dvd Calendar'!$E$3050:$CZ$3050*(('Dvd Calendar'!$E$3052:$CZ$3052='Field Check'!$C$53)*('Field Check'!$C$53&lt;&gt;"")+('Dvd Calendar'!$E$3052:$CZ$3052='Field Check'!$C$54)*('Field Check'!$C$54&lt;&gt;"")+('Dvd Calendar'!$E$3052:$CZ$3052='Field Check'!$C$55)*('Field Check'!$C$55&lt;&gt;"")+('Dvd Calendar'!$E$3052:$CZ$3052='Field Check'!$C$56)*('Field Check'!$C$56&lt;&gt;"")+('Dvd Calendar'!$E$3052:$CZ$3052='Field Check'!$C$57)*('Field Check'!$C$57&lt;&gt;""))*(COUNTIF('Dvd Calendar'!$E$3054:$CZ$3054,'Dvd Calendar'!$E$3047:$CZ$3047)=0)),"")))</f>
        <v/>
      </c>
      <c r="G332" s="77">
        <f>IF(G$259="","",IF($B332="","",IFERROR(SUMIFS('Dvd Calendar'!$E$3055:$CZ$3055,'Dvd Calendar'!$E$3054:$CZ$3054,"&gt;"&amp;G$258,'Dvd Calendar'!$E$3054:$CZ$3054,"&lt;="&amp;G$259)+SUMPRODUCT(('Dvd Calendar'!$E$3047:$CZ$3047&gt;G$258)*('Dvd Calendar'!$E$3047:$CZ$3047&lt;=G$259)*'Dvd Calendar'!$E$3050:$CZ$3050*(('Dvd Calendar'!$E$3052:$CZ$3052='Field Check'!$C$53)*('Field Check'!$C$53&lt;&gt;"")+('Dvd Calendar'!$E$3052:$CZ$3052='Field Check'!$C$54)*('Field Check'!$C$54&lt;&gt;"")+('Dvd Calendar'!$E$3052:$CZ$3052='Field Check'!$C$55)*('Field Check'!$C$55&lt;&gt;"")+('Dvd Calendar'!$E$3052:$CZ$3052='Field Check'!$C$56)*('Field Check'!$C$56&lt;&gt;"")+('Dvd Calendar'!$E$3052:$CZ$3052='Field Check'!$C$57)*('Field Check'!$C$57&lt;&gt;""))*(COUNTIF('Dvd Calendar'!$E$3054:$CZ$3054,'Dvd Calendar'!$E$3047:$CZ$3047)=0)),"")))</f>
        <v/>
      </c>
      <c r="H332" s="77">
        <f>IF(H$259="","",IF($B332="","",IFERROR(SUMIFS('Dvd Calendar'!$E$3055:$CZ$3055,'Dvd Calendar'!$E$3054:$CZ$3054,"&gt;"&amp;H$258,'Dvd Calendar'!$E$3054:$CZ$3054,"&lt;="&amp;H$259)+SUMPRODUCT(('Dvd Calendar'!$E$3047:$CZ$3047&gt;H$258)*('Dvd Calendar'!$E$3047:$CZ$3047&lt;=H$259)*'Dvd Calendar'!$E$3050:$CZ$3050*(('Dvd Calendar'!$E$3052:$CZ$3052='Field Check'!$C$53)*('Field Check'!$C$53&lt;&gt;"")+('Dvd Calendar'!$E$3052:$CZ$3052='Field Check'!$C$54)*('Field Check'!$C$54&lt;&gt;"")+('Dvd Calendar'!$E$3052:$CZ$3052='Field Check'!$C$55)*('Field Check'!$C$55&lt;&gt;"")+('Dvd Calendar'!$E$3052:$CZ$3052='Field Check'!$C$56)*('Field Check'!$C$56&lt;&gt;"")+('Dvd Calendar'!$E$3052:$CZ$3052='Field Check'!$C$57)*('Field Check'!$C$57&lt;&gt;""))*(COUNTIF('Dvd Calendar'!$E$3054:$CZ$3054,'Dvd Calendar'!$E$3047:$CZ$3047)=0)),"")))</f>
        <v/>
      </c>
      <c r="I332" s="77">
        <f>IF(I$259="","",IF($B332="","",IFERROR(SUMIFS('Dvd Calendar'!$E$3055:$CZ$3055,'Dvd Calendar'!$E$3054:$CZ$3054,"&gt;"&amp;I$258,'Dvd Calendar'!$E$3054:$CZ$3054,"&lt;="&amp;I$259)+SUMPRODUCT(('Dvd Calendar'!$E$3047:$CZ$3047&gt;I$258)*('Dvd Calendar'!$E$3047:$CZ$3047&lt;=I$259)*'Dvd Calendar'!$E$3050:$CZ$3050*(('Dvd Calendar'!$E$3052:$CZ$3052='Field Check'!$C$53)*('Field Check'!$C$53&lt;&gt;"")+('Dvd Calendar'!$E$3052:$CZ$3052='Field Check'!$C$54)*('Field Check'!$C$54&lt;&gt;"")+('Dvd Calendar'!$E$3052:$CZ$3052='Field Check'!$C$55)*('Field Check'!$C$55&lt;&gt;"")+('Dvd Calendar'!$E$3052:$CZ$3052='Field Check'!$C$56)*('Field Check'!$C$56&lt;&gt;"")+('Dvd Calendar'!$E$3052:$CZ$3052='Field Check'!$C$57)*('Field Check'!$C$57&lt;&gt;""))*(COUNTIF('Dvd Calendar'!$E$3054:$CZ$3054,'Dvd Calendar'!$E$3047:$CZ$3047)=0)),"")))</f>
        <v/>
      </c>
      <c r="J332" s="77">
        <f>IF(J$259="","",IF($B332="","",IFERROR(SUMIFS('Dvd Calendar'!$E$3055:$CZ$3055,'Dvd Calendar'!$E$3054:$CZ$3054,"&gt;"&amp;J$258,'Dvd Calendar'!$E$3054:$CZ$3054,"&lt;="&amp;J$259)+SUMPRODUCT(('Dvd Calendar'!$E$3047:$CZ$3047&gt;J$258)*('Dvd Calendar'!$E$3047:$CZ$3047&lt;=J$259)*'Dvd Calendar'!$E$3050:$CZ$3050*(('Dvd Calendar'!$E$3052:$CZ$3052='Field Check'!$C$53)*('Field Check'!$C$53&lt;&gt;"")+('Dvd Calendar'!$E$3052:$CZ$3052='Field Check'!$C$54)*('Field Check'!$C$54&lt;&gt;"")+('Dvd Calendar'!$E$3052:$CZ$3052='Field Check'!$C$55)*('Field Check'!$C$55&lt;&gt;"")+('Dvd Calendar'!$E$3052:$CZ$3052='Field Check'!$C$56)*('Field Check'!$C$56&lt;&gt;"")+('Dvd Calendar'!$E$3052:$CZ$3052='Field Check'!$C$57)*('Field Check'!$C$57&lt;&gt;""))*(COUNTIF('Dvd Calendar'!$E$3054:$CZ$3054,'Dvd Calendar'!$E$3047:$CZ$3047)=0)),"")))</f>
        <v/>
      </c>
      <c r="K332" s="77">
        <f>IF(K$259="","",IF($B332="","",IFERROR(SUMIFS('Dvd Calendar'!$E$3055:$CZ$3055,'Dvd Calendar'!$E$3054:$CZ$3054,"&gt;"&amp;K$258,'Dvd Calendar'!$E$3054:$CZ$3054,"&lt;="&amp;K$259)+SUMPRODUCT(('Dvd Calendar'!$E$3047:$CZ$3047&gt;K$258)*('Dvd Calendar'!$E$3047:$CZ$3047&lt;=K$259)*'Dvd Calendar'!$E$3050:$CZ$3050*(('Dvd Calendar'!$E$3052:$CZ$3052='Field Check'!$C$53)*('Field Check'!$C$53&lt;&gt;"")+('Dvd Calendar'!$E$3052:$CZ$3052='Field Check'!$C$54)*('Field Check'!$C$54&lt;&gt;"")+('Dvd Calendar'!$E$3052:$CZ$3052='Field Check'!$C$55)*('Field Check'!$C$55&lt;&gt;"")+('Dvd Calendar'!$E$3052:$CZ$3052='Field Check'!$C$56)*('Field Check'!$C$56&lt;&gt;"")+('Dvd Calendar'!$E$3052:$CZ$3052='Field Check'!$C$57)*('Field Check'!$C$57&lt;&gt;""))*(COUNTIF('Dvd Calendar'!$E$3054:$CZ$3054,'Dvd Calendar'!$E$3047:$CZ$3047)=0)),"")))</f>
        <v/>
      </c>
      <c r="L332" s="77">
        <f>IF(L$259="","",IF($B332="","",IFERROR(SUMIFS('Dvd Calendar'!$E$3055:$CZ$3055,'Dvd Calendar'!$E$3054:$CZ$3054,"&gt;"&amp;L$258,'Dvd Calendar'!$E$3054:$CZ$3054,"&lt;="&amp;L$259)+SUMPRODUCT(('Dvd Calendar'!$E$3047:$CZ$3047&gt;L$258)*('Dvd Calendar'!$E$3047:$CZ$3047&lt;=L$259)*'Dvd Calendar'!$E$3050:$CZ$3050*(('Dvd Calendar'!$E$3052:$CZ$3052='Field Check'!$C$53)*('Field Check'!$C$53&lt;&gt;"")+('Dvd Calendar'!$E$3052:$CZ$3052='Field Check'!$C$54)*('Field Check'!$C$54&lt;&gt;"")+('Dvd Calendar'!$E$3052:$CZ$3052='Field Check'!$C$55)*('Field Check'!$C$55&lt;&gt;"")+('Dvd Calendar'!$E$3052:$CZ$3052='Field Check'!$C$56)*('Field Check'!$C$56&lt;&gt;"")+('Dvd Calendar'!$E$3052:$CZ$3052='Field Check'!$C$57)*('Field Check'!$C$57&lt;&gt;""))*(COUNTIF('Dvd Calendar'!$E$3054:$CZ$3054,'Dvd Calendar'!$E$3047:$CZ$3047)=0)),"")))</f>
        <v/>
      </c>
      <c r="M332" s="77">
        <f>IF(M$259="","",IF($B332="","",IFERROR(SUMIFS('Dvd Calendar'!$E$3055:$CZ$3055,'Dvd Calendar'!$E$3054:$CZ$3054,"&gt;"&amp;M$258,'Dvd Calendar'!$E$3054:$CZ$3054,"&lt;="&amp;M$259)+SUMPRODUCT(('Dvd Calendar'!$E$3047:$CZ$3047&gt;M$258)*('Dvd Calendar'!$E$3047:$CZ$3047&lt;=M$259)*'Dvd Calendar'!$E$3050:$CZ$3050*(('Dvd Calendar'!$E$3052:$CZ$3052='Field Check'!$C$53)*('Field Check'!$C$53&lt;&gt;"")+('Dvd Calendar'!$E$3052:$CZ$3052='Field Check'!$C$54)*('Field Check'!$C$54&lt;&gt;"")+('Dvd Calendar'!$E$3052:$CZ$3052='Field Check'!$C$55)*('Field Check'!$C$55&lt;&gt;"")+('Dvd Calendar'!$E$3052:$CZ$3052='Field Check'!$C$56)*('Field Check'!$C$56&lt;&gt;"")+('Dvd Calendar'!$E$3052:$CZ$3052='Field Check'!$C$57)*('Field Check'!$C$57&lt;&gt;""))*(COUNTIF('Dvd Calendar'!$E$3054:$CZ$3054,'Dvd Calendar'!$E$3047:$CZ$3047)=0)),"")))</f>
        <v/>
      </c>
      <c r="N332" s="77">
        <f>IF(N$259="","",IF($B332="","",IFERROR(SUMIFS('Dvd Calendar'!$E$3055:$CZ$3055,'Dvd Calendar'!$E$3054:$CZ$3054,"&gt;"&amp;N$258,'Dvd Calendar'!$E$3054:$CZ$3054,"&lt;="&amp;N$259)+SUMPRODUCT(('Dvd Calendar'!$E$3047:$CZ$3047&gt;N$258)*('Dvd Calendar'!$E$3047:$CZ$3047&lt;=N$259)*'Dvd Calendar'!$E$3050:$CZ$3050*(('Dvd Calendar'!$E$3052:$CZ$3052='Field Check'!$C$53)*('Field Check'!$C$53&lt;&gt;"")+('Dvd Calendar'!$E$3052:$CZ$3052='Field Check'!$C$54)*('Field Check'!$C$54&lt;&gt;"")+('Dvd Calendar'!$E$3052:$CZ$3052='Field Check'!$C$55)*('Field Check'!$C$55&lt;&gt;"")+('Dvd Calendar'!$E$3052:$CZ$3052='Field Check'!$C$56)*('Field Check'!$C$56&lt;&gt;"")+('Dvd Calendar'!$E$3052:$CZ$3052='Field Check'!$C$57)*('Field Check'!$C$57&lt;&gt;""))*(COUNTIF('Dvd Calendar'!$E$3054:$CZ$3054,'Dvd Calendar'!$E$3047:$CZ$3047)=0)),"")))</f>
        <v/>
      </c>
      <c r="O332" s="77">
        <f>IF(O$259="","",IF($B332="","",IFERROR(SUMIFS('Dvd Calendar'!$E$3055:$CZ$3055,'Dvd Calendar'!$E$3054:$CZ$3054,"&gt;"&amp;O$258,'Dvd Calendar'!$E$3054:$CZ$3054,"&lt;="&amp;O$259)+SUMPRODUCT(('Dvd Calendar'!$E$3047:$CZ$3047&gt;O$258)*('Dvd Calendar'!$E$3047:$CZ$3047&lt;=O$259)*'Dvd Calendar'!$E$3050:$CZ$3050*(('Dvd Calendar'!$E$3052:$CZ$3052='Field Check'!$C$53)*('Field Check'!$C$53&lt;&gt;"")+('Dvd Calendar'!$E$3052:$CZ$3052='Field Check'!$C$54)*('Field Check'!$C$54&lt;&gt;"")+('Dvd Calendar'!$E$3052:$CZ$3052='Field Check'!$C$55)*('Field Check'!$C$55&lt;&gt;"")+('Dvd Calendar'!$E$3052:$CZ$3052='Field Check'!$C$56)*('Field Check'!$C$56&lt;&gt;"")+('Dvd Calendar'!$E$3052:$CZ$3052='Field Check'!$C$57)*('Field Check'!$C$57&lt;&gt;""))*(COUNTIF('Dvd Calendar'!$E$3054:$CZ$3054,'Dvd Calendar'!$E$3047:$CZ$3047)=0)),"")))</f>
        <v/>
      </c>
      <c r="P332" s="77">
        <f>IF(P$259="","",IF($B332="","",IFERROR(SUMIFS('Dvd Calendar'!$E$3055:$CZ$3055,'Dvd Calendar'!$E$3054:$CZ$3054,"&gt;"&amp;P$258,'Dvd Calendar'!$E$3054:$CZ$3054,"&lt;="&amp;P$259)+SUMPRODUCT(('Dvd Calendar'!$E$3047:$CZ$3047&gt;P$258)*('Dvd Calendar'!$E$3047:$CZ$3047&lt;=P$259)*'Dvd Calendar'!$E$3050:$CZ$3050*(('Dvd Calendar'!$E$3052:$CZ$3052='Field Check'!$C$53)*('Field Check'!$C$53&lt;&gt;"")+('Dvd Calendar'!$E$3052:$CZ$3052='Field Check'!$C$54)*('Field Check'!$C$54&lt;&gt;"")+('Dvd Calendar'!$E$3052:$CZ$3052='Field Check'!$C$55)*('Field Check'!$C$55&lt;&gt;"")+('Dvd Calendar'!$E$3052:$CZ$3052='Field Check'!$C$56)*('Field Check'!$C$56&lt;&gt;"")+('Dvd Calendar'!$E$3052:$CZ$3052='Field Check'!$C$57)*('Field Check'!$C$57&lt;&gt;""))*(COUNTIF('Dvd Calendar'!$E$3054:$CZ$3054,'Dvd Calendar'!$E$3047:$CZ$3047)=0)),"")))</f>
        <v/>
      </c>
      <c r="Q332" s="77">
        <f>IF(Q$259="","",IF($B332="","",IFERROR(SUMIFS('Dvd Calendar'!$E$3055:$CZ$3055,'Dvd Calendar'!$E$3054:$CZ$3054,"&gt;"&amp;Q$258,'Dvd Calendar'!$E$3054:$CZ$3054,"&lt;="&amp;Q$259)+SUMPRODUCT(('Dvd Calendar'!$E$3047:$CZ$3047&gt;Q$258)*('Dvd Calendar'!$E$3047:$CZ$3047&lt;=Q$259)*'Dvd Calendar'!$E$3050:$CZ$3050*(('Dvd Calendar'!$E$3052:$CZ$3052='Field Check'!$C$53)*('Field Check'!$C$53&lt;&gt;"")+('Dvd Calendar'!$E$3052:$CZ$3052='Field Check'!$C$54)*('Field Check'!$C$54&lt;&gt;"")+('Dvd Calendar'!$E$3052:$CZ$3052='Field Check'!$C$55)*('Field Check'!$C$55&lt;&gt;"")+('Dvd Calendar'!$E$3052:$CZ$3052='Field Check'!$C$56)*('Field Check'!$C$56&lt;&gt;"")+('Dvd Calendar'!$E$3052:$CZ$3052='Field Check'!$C$57)*('Field Check'!$C$57&lt;&gt;""))*(COUNTIF('Dvd Calendar'!$E$3054:$CZ$3054,'Dvd Calendar'!$E$3047:$CZ$3047)=0)),"")))</f>
        <v/>
      </c>
      <c r="R332" s="77">
        <f>IF(R$259="","",IF($B332="","",IFERROR(SUMIFS('Dvd Calendar'!$E$3055:$CZ$3055,'Dvd Calendar'!$E$3054:$CZ$3054,"&gt;"&amp;R$258,'Dvd Calendar'!$E$3054:$CZ$3054,"&lt;="&amp;R$259)+SUMPRODUCT(('Dvd Calendar'!$E$3047:$CZ$3047&gt;R$258)*('Dvd Calendar'!$E$3047:$CZ$3047&lt;=R$259)*'Dvd Calendar'!$E$3050:$CZ$3050*(('Dvd Calendar'!$E$3052:$CZ$3052='Field Check'!$C$53)*('Field Check'!$C$53&lt;&gt;"")+('Dvd Calendar'!$E$3052:$CZ$3052='Field Check'!$C$54)*('Field Check'!$C$54&lt;&gt;"")+('Dvd Calendar'!$E$3052:$CZ$3052='Field Check'!$C$55)*('Field Check'!$C$55&lt;&gt;"")+('Dvd Calendar'!$E$3052:$CZ$3052='Field Check'!$C$56)*('Field Check'!$C$56&lt;&gt;"")+('Dvd Calendar'!$E$3052:$CZ$3052='Field Check'!$C$57)*('Field Check'!$C$57&lt;&gt;""))*(COUNTIF('Dvd Calendar'!$E$3054:$CZ$3054,'Dvd Calendar'!$E$3047:$CZ$3047)=0)),"")))</f>
        <v/>
      </c>
    </row>
    <row r="333">
      <c r="B333" s="126">
        <f>IF(MXAU!$C$78="","",MXAU!$C$78)</f>
        <v/>
      </c>
      <c r="C333" s="77">
        <f>IF(C$259="","",IF($B333="","",IFERROR(SUMIFS('Dvd Calendar'!$E$3066:$CZ$3066,'Dvd Calendar'!$E$3065:$CZ$3065,"&gt;"&amp;C$258,'Dvd Calendar'!$E$3065:$CZ$3065,"&lt;="&amp;C$259)+SUMPRODUCT(('Dvd Calendar'!$E$3058:$CZ$3058&gt;C$258)*('Dvd Calendar'!$E$3058:$CZ$3058&lt;=C$259)*'Dvd Calendar'!$E$3061:$CZ$3061*(('Dvd Calendar'!$E$3063:$CZ$3063='Field Check'!$C$53)*('Field Check'!$C$53&lt;&gt;"")+('Dvd Calendar'!$E$3063:$CZ$3063='Field Check'!$C$54)*('Field Check'!$C$54&lt;&gt;"")+('Dvd Calendar'!$E$3063:$CZ$3063='Field Check'!$C$55)*('Field Check'!$C$55&lt;&gt;"")+('Dvd Calendar'!$E$3063:$CZ$3063='Field Check'!$C$56)*('Field Check'!$C$56&lt;&gt;"")+('Dvd Calendar'!$E$3063:$CZ$3063='Field Check'!$C$57)*('Field Check'!$C$57&lt;&gt;""))*(COUNTIF('Dvd Calendar'!$E$3065:$CZ$3065,'Dvd Calendar'!$E$3058:$CZ$3058)=0)),"")))</f>
        <v/>
      </c>
      <c r="D333" s="77">
        <f>IF(D$259="","",IF($B333="","",IFERROR(SUMIFS('Dvd Calendar'!$E$3066:$CZ$3066,'Dvd Calendar'!$E$3065:$CZ$3065,"&gt;"&amp;D$258,'Dvd Calendar'!$E$3065:$CZ$3065,"&lt;="&amp;D$259)+SUMPRODUCT(('Dvd Calendar'!$E$3058:$CZ$3058&gt;D$258)*('Dvd Calendar'!$E$3058:$CZ$3058&lt;=D$259)*'Dvd Calendar'!$E$3061:$CZ$3061*(('Dvd Calendar'!$E$3063:$CZ$3063='Field Check'!$C$53)*('Field Check'!$C$53&lt;&gt;"")+('Dvd Calendar'!$E$3063:$CZ$3063='Field Check'!$C$54)*('Field Check'!$C$54&lt;&gt;"")+('Dvd Calendar'!$E$3063:$CZ$3063='Field Check'!$C$55)*('Field Check'!$C$55&lt;&gt;"")+('Dvd Calendar'!$E$3063:$CZ$3063='Field Check'!$C$56)*('Field Check'!$C$56&lt;&gt;"")+('Dvd Calendar'!$E$3063:$CZ$3063='Field Check'!$C$57)*('Field Check'!$C$57&lt;&gt;""))*(COUNTIF('Dvd Calendar'!$E$3065:$CZ$3065,'Dvd Calendar'!$E$3058:$CZ$3058)=0)),"")))</f>
        <v/>
      </c>
      <c r="E333" s="77">
        <f>IF(E$259="","",IF($B333="","",IFERROR(SUMIFS('Dvd Calendar'!$E$3066:$CZ$3066,'Dvd Calendar'!$E$3065:$CZ$3065,"&gt;"&amp;E$258,'Dvd Calendar'!$E$3065:$CZ$3065,"&lt;="&amp;E$259)+SUMPRODUCT(('Dvd Calendar'!$E$3058:$CZ$3058&gt;E$258)*('Dvd Calendar'!$E$3058:$CZ$3058&lt;=E$259)*'Dvd Calendar'!$E$3061:$CZ$3061*(('Dvd Calendar'!$E$3063:$CZ$3063='Field Check'!$C$53)*('Field Check'!$C$53&lt;&gt;"")+('Dvd Calendar'!$E$3063:$CZ$3063='Field Check'!$C$54)*('Field Check'!$C$54&lt;&gt;"")+('Dvd Calendar'!$E$3063:$CZ$3063='Field Check'!$C$55)*('Field Check'!$C$55&lt;&gt;"")+('Dvd Calendar'!$E$3063:$CZ$3063='Field Check'!$C$56)*('Field Check'!$C$56&lt;&gt;"")+('Dvd Calendar'!$E$3063:$CZ$3063='Field Check'!$C$57)*('Field Check'!$C$57&lt;&gt;""))*(COUNTIF('Dvd Calendar'!$E$3065:$CZ$3065,'Dvd Calendar'!$E$3058:$CZ$3058)=0)),"")))</f>
        <v/>
      </c>
      <c r="F333" s="77">
        <f>IF(F$259="","",IF($B333="","",IFERROR(SUMIFS('Dvd Calendar'!$E$3066:$CZ$3066,'Dvd Calendar'!$E$3065:$CZ$3065,"&gt;"&amp;F$258,'Dvd Calendar'!$E$3065:$CZ$3065,"&lt;="&amp;F$259)+SUMPRODUCT(('Dvd Calendar'!$E$3058:$CZ$3058&gt;F$258)*('Dvd Calendar'!$E$3058:$CZ$3058&lt;=F$259)*'Dvd Calendar'!$E$3061:$CZ$3061*(('Dvd Calendar'!$E$3063:$CZ$3063='Field Check'!$C$53)*('Field Check'!$C$53&lt;&gt;"")+('Dvd Calendar'!$E$3063:$CZ$3063='Field Check'!$C$54)*('Field Check'!$C$54&lt;&gt;"")+('Dvd Calendar'!$E$3063:$CZ$3063='Field Check'!$C$55)*('Field Check'!$C$55&lt;&gt;"")+('Dvd Calendar'!$E$3063:$CZ$3063='Field Check'!$C$56)*('Field Check'!$C$56&lt;&gt;"")+('Dvd Calendar'!$E$3063:$CZ$3063='Field Check'!$C$57)*('Field Check'!$C$57&lt;&gt;""))*(COUNTIF('Dvd Calendar'!$E$3065:$CZ$3065,'Dvd Calendar'!$E$3058:$CZ$3058)=0)),"")))</f>
        <v/>
      </c>
      <c r="G333" s="77">
        <f>IF(G$259="","",IF($B333="","",IFERROR(SUMIFS('Dvd Calendar'!$E$3066:$CZ$3066,'Dvd Calendar'!$E$3065:$CZ$3065,"&gt;"&amp;G$258,'Dvd Calendar'!$E$3065:$CZ$3065,"&lt;="&amp;G$259)+SUMPRODUCT(('Dvd Calendar'!$E$3058:$CZ$3058&gt;G$258)*('Dvd Calendar'!$E$3058:$CZ$3058&lt;=G$259)*'Dvd Calendar'!$E$3061:$CZ$3061*(('Dvd Calendar'!$E$3063:$CZ$3063='Field Check'!$C$53)*('Field Check'!$C$53&lt;&gt;"")+('Dvd Calendar'!$E$3063:$CZ$3063='Field Check'!$C$54)*('Field Check'!$C$54&lt;&gt;"")+('Dvd Calendar'!$E$3063:$CZ$3063='Field Check'!$C$55)*('Field Check'!$C$55&lt;&gt;"")+('Dvd Calendar'!$E$3063:$CZ$3063='Field Check'!$C$56)*('Field Check'!$C$56&lt;&gt;"")+('Dvd Calendar'!$E$3063:$CZ$3063='Field Check'!$C$57)*('Field Check'!$C$57&lt;&gt;""))*(COUNTIF('Dvd Calendar'!$E$3065:$CZ$3065,'Dvd Calendar'!$E$3058:$CZ$3058)=0)),"")))</f>
        <v/>
      </c>
      <c r="H333" s="77">
        <f>IF(H$259="","",IF($B333="","",IFERROR(SUMIFS('Dvd Calendar'!$E$3066:$CZ$3066,'Dvd Calendar'!$E$3065:$CZ$3065,"&gt;"&amp;H$258,'Dvd Calendar'!$E$3065:$CZ$3065,"&lt;="&amp;H$259)+SUMPRODUCT(('Dvd Calendar'!$E$3058:$CZ$3058&gt;H$258)*('Dvd Calendar'!$E$3058:$CZ$3058&lt;=H$259)*'Dvd Calendar'!$E$3061:$CZ$3061*(('Dvd Calendar'!$E$3063:$CZ$3063='Field Check'!$C$53)*('Field Check'!$C$53&lt;&gt;"")+('Dvd Calendar'!$E$3063:$CZ$3063='Field Check'!$C$54)*('Field Check'!$C$54&lt;&gt;"")+('Dvd Calendar'!$E$3063:$CZ$3063='Field Check'!$C$55)*('Field Check'!$C$55&lt;&gt;"")+('Dvd Calendar'!$E$3063:$CZ$3063='Field Check'!$C$56)*('Field Check'!$C$56&lt;&gt;"")+('Dvd Calendar'!$E$3063:$CZ$3063='Field Check'!$C$57)*('Field Check'!$C$57&lt;&gt;""))*(COUNTIF('Dvd Calendar'!$E$3065:$CZ$3065,'Dvd Calendar'!$E$3058:$CZ$3058)=0)),"")))</f>
        <v/>
      </c>
      <c r="I333" s="77">
        <f>IF(I$259="","",IF($B333="","",IFERROR(SUMIFS('Dvd Calendar'!$E$3066:$CZ$3066,'Dvd Calendar'!$E$3065:$CZ$3065,"&gt;"&amp;I$258,'Dvd Calendar'!$E$3065:$CZ$3065,"&lt;="&amp;I$259)+SUMPRODUCT(('Dvd Calendar'!$E$3058:$CZ$3058&gt;I$258)*('Dvd Calendar'!$E$3058:$CZ$3058&lt;=I$259)*'Dvd Calendar'!$E$3061:$CZ$3061*(('Dvd Calendar'!$E$3063:$CZ$3063='Field Check'!$C$53)*('Field Check'!$C$53&lt;&gt;"")+('Dvd Calendar'!$E$3063:$CZ$3063='Field Check'!$C$54)*('Field Check'!$C$54&lt;&gt;"")+('Dvd Calendar'!$E$3063:$CZ$3063='Field Check'!$C$55)*('Field Check'!$C$55&lt;&gt;"")+('Dvd Calendar'!$E$3063:$CZ$3063='Field Check'!$C$56)*('Field Check'!$C$56&lt;&gt;"")+('Dvd Calendar'!$E$3063:$CZ$3063='Field Check'!$C$57)*('Field Check'!$C$57&lt;&gt;""))*(COUNTIF('Dvd Calendar'!$E$3065:$CZ$3065,'Dvd Calendar'!$E$3058:$CZ$3058)=0)),"")))</f>
        <v/>
      </c>
      <c r="J333" s="77">
        <f>IF(J$259="","",IF($B333="","",IFERROR(SUMIFS('Dvd Calendar'!$E$3066:$CZ$3066,'Dvd Calendar'!$E$3065:$CZ$3065,"&gt;"&amp;J$258,'Dvd Calendar'!$E$3065:$CZ$3065,"&lt;="&amp;J$259)+SUMPRODUCT(('Dvd Calendar'!$E$3058:$CZ$3058&gt;J$258)*('Dvd Calendar'!$E$3058:$CZ$3058&lt;=J$259)*'Dvd Calendar'!$E$3061:$CZ$3061*(('Dvd Calendar'!$E$3063:$CZ$3063='Field Check'!$C$53)*('Field Check'!$C$53&lt;&gt;"")+('Dvd Calendar'!$E$3063:$CZ$3063='Field Check'!$C$54)*('Field Check'!$C$54&lt;&gt;"")+('Dvd Calendar'!$E$3063:$CZ$3063='Field Check'!$C$55)*('Field Check'!$C$55&lt;&gt;"")+('Dvd Calendar'!$E$3063:$CZ$3063='Field Check'!$C$56)*('Field Check'!$C$56&lt;&gt;"")+('Dvd Calendar'!$E$3063:$CZ$3063='Field Check'!$C$57)*('Field Check'!$C$57&lt;&gt;""))*(COUNTIF('Dvd Calendar'!$E$3065:$CZ$3065,'Dvd Calendar'!$E$3058:$CZ$3058)=0)),"")))</f>
        <v/>
      </c>
      <c r="K333" s="77">
        <f>IF(K$259="","",IF($B333="","",IFERROR(SUMIFS('Dvd Calendar'!$E$3066:$CZ$3066,'Dvd Calendar'!$E$3065:$CZ$3065,"&gt;"&amp;K$258,'Dvd Calendar'!$E$3065:$CZ$3065,"&lt;="&amp;K$259)+SUMPRODUCT(('Dvd Calendar'!$E$3058:$CZ$3058&gt;K$258)*('Dvd Calendar'!$E$3058:$CZ$3058&lt;=K$259)*'Dvd Calendar'!$E$3061:$CZ$3061*(('Dvd Calendar'!$E$3063:$CZ$3063='Field Check'!$C$53)*('Field Check'!$C$53&lt;&gt;"")+('Dvd Calendar'!$E$3063:$CZ$3063='Field Check'!$C$54)*('Field Check'!$C$54&lt;&gt;"")+('Dvd Calendar'!$E$3063:$CZ$3063='Field Check'!$C$55)*('Field Check'!$C$55&lt;&gt;"")+('Dvd Calendar'!$E$3063:$CZ$3063='Field Check'!$C$56)*('Field Check'!$C$56&lt;&gt;"")+('Dvd Calendar'!$E$3063:$CZ$3063='Field Check'!$C$57)*('Field Check'!$C$57&lt;&gt;""))*(COUNTIF('Dvd Calendar'!$E$3065:$CZ$3065,'Dvd Calendar'!$E$3058:$CZ$3058)=0)),"")))</f>
        <v/>
      </c>
      <c r="L333" s="77">
        <f>IF(L$259="","",IF($B333="","",IFERROR(SUMIFS('Dvd Calendar'!$E$3066:$CZ$3066,'Dvd Calendar'!$E$3065:$CZ$3065,"&gt;"&amp;L$258,'Dvd Calendar'!$E$3065:$CZ$3065,"&lt;="&amp;L$259)+SUMPRODUCT(('Dvd Calendar'!$E$3058:$CZ$3058&gt;L$258)*('Dvd Calendar'!$E$3058:$CZ$3058&lt;=L$259)*'Dvd Calendar'!$E$3061:$CZ$3061*(('Dvd Calendar'!$E$3063:$CZ$3063='Field Check'!$C$53)*('Field Check'!$C$53&lt;&gt;"")+('Dvd Calendar'!$E$3063:$CZ$3063='Field Check'!$C$54)*('Field Check'!$C$54&lt;&gt;"")+('Dvd Calendar'!$E$3063:$CZ$3063='Field Check'!$C$55)*('Field Check'!$C$55&lt;&gt;"")+('Dvd Calendar'!$E$3063:$CZ$3063='Field Check'!$C$56)*('Field Check'!$C$56&lt;&gt;"")+('Dvd Calendar'!$E$3063:$CZ$3063='Field Check'!$C$57)*('Field Check'!$C$57&lt;&gt;""))*(COUNTIF('Dvd Calendar'!$E$3065:$CZ$3065,'Dvd Calendar'!$E$3058:$CZ$3058)=0)),"")))</f>
        <v/>
      </c>
      <c r="M333" s="77">
        <f>IF(M$259="","",IF($B333="","",IFERROR(SUMIFS('Dvd Calendar'!$E$3066:$CZ$3066,'Dvd Calendar'!$E$3065:$CZ$3065,"&gt;"&amp;M$258,'Dvd Calendar'!$E$3065:$CZ$3065,"&lt;="&amp;M$259)+SUMPRODUCT(('Dvd Calendar'!$E$3058:$CZ$3058&gt;M$258)*('Dvd Calendar'!$E$3058:$CZ$3058&lt;=M$259)*'Dvd Calendar'!$E$3061:$CZ$3061*(('Dvd Calendar'!$E$3063:$CZ$3063='Field Check'!$C$53)*('Field Check'!$C$53&lt;&gt;"")+('Dvd Calendar'!$E$3063:$CZ$3063='Field Check'!$C$54)*('Field Check'!$C$54&lt;&gt;"")+('Dvd Calendar'!$E$3063:$CZ$3063='Field Check'!$C$55)*('Field Check'!$C$55&lt;&gt;"")+('Dvd Calendar'!$E$3063:$CZ$3063='Field Check'!$C$56)*('Field Check'!$C$56&lt;&gt;"")+('Dvd Calendar'!$E$3063:$CZ$3063='Field Check'!$C$57)*('Field Check'!$C$57&lt;&gt;""))*(COUNTIF('Dvd Calendar'!$E$3065:$CZ$3065,'Dvd Calendar'!$E$3058:$CZ$3058)=0)),"")))</f>
        <v/>
      </c>
      <c r="N333" s="77">
        <f>IF(N$259="","",IF($B333="","",IFERROR(SUMIFS('Dvd Calendar'!$E$3066:$CZ$3066,'Dvd Calendar'!$E$3065:$CZ$3065,"&gt;"&amp;N$258,'Dvd Calendar'!$E$3065:$CZ$3065,"&lt;="&amp;N$259)+SUMPRODUCT(('Dvd Calendar'!$E$3058:$CZ$3058&gt;N$258)*('Dvd Calendar'!$E$3058:$CZ$3058&lt;=N$259)*'Dvd Calendar'!$E$3061:$CZ$3061*(('Dvd Calendar'!$E$3063:$CZ$3063='Field Check'!$C$53)*('Field Check'!$C$53&lt;&gt;"")+('Dvd Calendar'!$E$3063:$CZ$3063='Field Check'!$C$54)*('Field Check'!$C$54&lt;&gt;"")+('Dvd Calendar'!$E$3063:$CZ$3063='Field Check'!$C$55)*('Field Check'!$C$55&lt;&gt;"")+('Dvd Calendar'!$E$3063:$CZ$3063='Field Check'!$C$56)*('Field Check'!$C$56&lt;&gt;"")+('Dvd Calendar'!$E$3063:$CZ$3063='Field Check'!$C$57)*('Field Check'!$C$57&lt;&gt;""))*(COUNTIF('Dvd Calendar'!$E$3065:$CZ$3065,'Dvd Calendar'!$E$3058:$CZ$3058)=0)),"")))</f>
        <v/>
      </c>
      <c r="O333" s="77">
        <f>IF(O$259="","",IF($B333="","",IFERROR(SUMIFS('Dvd Calendar'!$E$3066:$CZ$3066,'Dvd Calendar'!$E$3065:$CZ$3065,"&gt;"&amp;O$258,'Dvd Calendar'!$E$3065:$CZ$3065,"&lt;="&amp;O$259)+SUMPRODUCT(('Dvd Calendar'!$E$3058:$CZ$3058&gt;O$258)*('Dvd Calendar'!$E$3058:$CZ$3058&lt;=O$259)*'Dvd Calendar'!$E$3061:$CZ$3061*(('Dvd Calendar'!$E$3063:$CZ$3063='Field Check'!$C$53)*('Field Check'!$C$53&lt;&gt;"")+('Dvd Calendar'!$E$3063:$CZ$3063='Field Check'!$C$54)*('Field Check'!$C$54&lt;&gt;"")+('Dvd Calendar'!$E$3063:$CZ$3063='Field Check'!$C$55)*('Field Check'!$C$55&lt;&gt;"")+('Dvd Calendar'!$E$3063:$CZ$3063='Field Check'!$C$56)*('Field Check'!$C$56&lt;&gt;"")+('Dvd Calendar'!$E$3063:$CZ$3063='Field Check'!$C$57)*('Field Check'!$C$57&lt;&gt;""))*(COUNTIF('Dvd Calendar'!$E$3065:$CZ$3065,'Dvd Calendar'!$E$3058:$CZ$3058)=0)),"")))</f>
        <v/>
      </c>
      <c r="P333" s="77">
        <f>IF(P$259="","",IF($B333="","",IFERROR(SUMIFS('Dvd Calendar'!$E$3066:$CZ$3066,'Dvd Calendar'!$E$3065:$CZ$3065,"&gt;"&amp;P$258,'Dvd Calendar'!$E$3065:$CZ$3065,"&lt;="&amp;P$259)+SUMPRODUCT(('Dvd Calendar'!$E$3058:$CZ$3058&gt;P$258)*('Dvd Calendar'!$E$3058:$CZ$3058&lt;=P$259)*'Dvd Calendar'!$E$3061:$CZ$3061*(('Dvd Calendar'!$E$3063:$CZ$3063='Field Check'!$C$53)*('Field Check'!$C$53&lt;&gt;"")+('Dvd Calendar'!$E$3063:$CZ$3063='Field Check'!$C$54)*('Field Check'!$C$54&lt;&gt;"")+('Dvd Calendar'!$E$3063:$CZ$3063='Field Check'!$C$55)*('Field Check'!$C$55&lt;&gt;"")+('Dvd Calendar'!$E$3063:$CZ$3063='Field Check'!$C$56)*('Field Check'!$C$56&lt;&gt;"")+('Dvd Calendar'!$E$3063:$CZ$3063='Field Check'!$C$57)*('Field Check'!$C$57&lt;&gt;""))*(COUNTIF('Dvd Calendar'!$E$3065:$CZ$3065,'Dvd Calendar'!$E$3058:$CZ$3058)=0)),"")))</f>
        <v/>
      </c>
      <c r="Q333" s="77">
        <f>IF(Q$259="","",IF($B333="","",IFERROR(SUMIFS('Dvd Calendar'!$E$3066:$CZ$3066,'Dvd Calendar'!$E$3065:$CZ$3065,"&gt;"&amp;Q$258,'Dvd Calendar'!$E$3065:$CZ$3065,"&lt;="&amp;Q$259)+SUMPRODUCT(('Dvd Calendar'!$E$3058:$CZ$3058&gt;Q$258)*('Dvd Calendar'!$E$3058:$CZ$3058&lt;=Q$259)*'Dvd Calendar'!$E$3061:$CZ$3061*(('Dvd Calendar'!$E$3063:$CZ$3063='Field Check'!$C$53)*('Field Check'!$C$53&lt;&gt;"")+('Dvd Calendar'!$E$3063:$CZ$3063='Field Check'!$C$54)*('Field Check'!$C$54&lt;&gt;"")+('Dvd Calendar'!$E$3063:$CZ$3063='Field Check'!$C$55)*('Field Check'!$C$55&lt;&gt;"")+('Dvd Calendar'!$E$3063:$CZ$3063='Field Check'!$C$56)*('Field Check'!$C$56&lt;&gt;"")+('Dvd Calendar'!$E$3063:$CZ$3063='Field Check'!$C$57)*('Field Check'!$C$57&lt;&gt;""))*(COUNTIF('Dvd Calendar'!$E$3065:$CZ$3065,'Dvd Calendar'!$E$3058:$CZ$3058)=0)),"")))</f>
        <v/>
      </c>
      <c r="R333" s="77">
        <f>IF(R$259="","",IF($B333="","",IFERROR(SUMIFS('Dvd Calendar'!$E$3066:$CZ$3066,'Dvd Calendar'!$E$3065:$CZ$3065,"&gt;"&amp;R$258,'Dvd Calendar'!$E$3065:$CZ$3065,"&lt;="&amp;R$259)+SUMPRODUCT(('Dvd Calendar'!$E$3058:$CZ$3058&gt;R$258)*('Dvd Calendar'!$E$3058:$CZ$3058&lt;=R$259)*'Dvd Calendar'!$E$3061:$CZ$3061*(('Dvd Calendar'!$E$3063:$CZ$3063='Field Check'!$C$53)*('Field Check'!$C$53&lt;&gt;"")+('Dvd Calendar'!$E$3063:$CZ$3063='Field Check'!$C$54)*('Field Check'!$C$54&lt;&gt;"")+('Dvd Calendar'!$E$3063:$CZ$3063='Field Check'!$C$55)*('Field Check'!$C$55&lt;&gt;"")+('Dvd Calendar'!$E$3063:$CZ$3063='Field Check'!$C$56)*('Field Check'!$C$56&lt;&gt;"")+('Dvd Calendar'!$E$3063:$CZ$3063='Field Check'!$C$57)*('Field Check'!$C$57&lt;&gt;""))*(COUNTIF('Dvd Calendar'!$E$3065:$CZ$3065,'Dvd Calendar'!$E$3058:$CZ$3058)=0)),"")))</f>
        <v/>
      </c>
    </row>
    <row r="334">
      <c r="B334" s="126">
        <f>IF(MXAU!$C$79="","",MXAU!$C$79)</f>
        <v/>
      </c>
      <c r="C334" s="77">
        <f>IF(C$259="","",IF($B334="","",IFERROR(SUMIFS('Dvd Calendar'!$E$3077:$CZ$3077,'Dvd Calendar'!$E$3076:$CZ$3076,"&gt;"&amp;C$258,'Dvd Calendar'!$E$3076:$CZ$3076,"&lt;="&amp;C$259)+SUMPRODUCT(('Dvd Calendar'!$E$3069:$CZ$3069&gt;C$258)*('Dvd Calendar'!$E$3069:$CZ$3069&lt;=C$259)*'Dvd Calendar'!$E$3072:$CZ$3072*(('Dvd Calendar'!$E$3074:$CZ$3074='Field Check'!$C$53)*('Field Check'!$C$53&lt;&gt;"")+('Dvd Calendar'!$E$3074:$CZ$3074='Field Check'!$C$54)*('Field Check'!$C$54&lt;&gt;"")+('Dvd Calendar'!$E$3074:$CZ$3074='Field Check'!$C$55)*('Field Check'!$C$55&lt;&gt;"")+('Dvd Calendar'!$E$3074:$CZ$3074='Field Check'!$C$56)*('Field Check'!$C$56&lt;&gt;"")+('Dvd Calendar'!$E$3074:$CZ$3074='Field Check'!$C$57)*('Field Check'!$C$57&lt;&gt;""))*(COUNTIF('Dvd Calendar'!$E$3076:$CZ$3076,'Dvd Calendar'!$E$3069:$CZ$3069)=0)),"")))</f>
        <v/>
      </c>
      <c r="D334" s="77">
        <f>IF(D$259="","",IF($B334="","",IFERROR(SUMIFS('Dvd Calendar'!$E$3077:$CZ$3077,'Dvd Calendar'!$E$3076:$CZ$3076,"&gt;"&amp;D$258,'Dvd Calendar'!$E$3076:$CZ$3076,"&lt;="&amp;D$259)+SUMPRODUCT(('Dvd Calendar'!$E$3069:$CZ$3069&gt;D$258)*('Dvd Calendar'!$E$3069:$CZ$3069&lt;=D$259)*'Dvd Calendar'!$E$3072:$CZ$3072*(('Dvd Calendar'!$E$3074:$CZ$3074='Field Check'!$C$53)*('Field Check'!$C$53&lt;&gt;"")+('Dvd Calendar'!$E$3074:$CZ$3074='Field Check'!$C$54)*('Field Check'!$C$54&lt;&gt;"")+('Dvd Calendar'!$E$3074:$CZ$3074='Field Check'!$C$55)*('Field Check'!$C$55&lt;&gt;"")+('Dvd Calendar'!$E$3074:$CZ$3074='Field Check'!$C$56)*('Field Check'!$C$56&lt;&gt;"")+('Dvd Calendar'!$E$3074:$CZ$3074='Field Check'!$C$57)*('Field Check'!$C$57&lt;&gt;""))*(COUNTIF('Dvd Calendar'!$E$3076:$CZ$3076,'Dvd Calendar'!$E$3069:$CZ$3069)=0)),"")))</f>
        <v/>
      </c>
      <c r="E334" s="77">
        <f>IF(E$259="","",IF($B334="","",IFERROR(SUMIFS('Dvd Calendar'!$E$3077:$CZ$3077,'Dvd Calendar'!$E$3076:$CZ$3076,"&gt;"&amp;E$258,'Dvd Calendar'!$E$3076:$CZ$3076,"&lt;="&amp;E$259)+SUMPRODUCT(('Dvd Calendar'!$E$3069:$CZ$3069&gt;E$258)*('Dvd Calendar'!$E$3069:$CZ$3069&lt;=E$259)*'Dvd Calendar'!$E$3072:$CZ$3072*(('Dvd Calendar'!$E$3074:$CZ$3074='Field Check'!$C$53)*('Field Check'!$C$53&lt;&gt;"")+('Dvd Calendar'!$E$3074:$CZ$3074='Field Check'!$C$54)*('Field Check'!$C$54&lt;&gt;"")+('Dvd Calendar'!$E$3074:$CZ$3074='Field Check'!$C$55)*('Field Check'!$C$55&lt;&gt;"")+('Dvd Calendar'!$E$3074:$CZ$3074='Field Check'!$C$56)*('Field Check'!$C$56&lt;&gt;"")+('Dvd Calendar'!$E$3074:$CZ$3074='Field Check'!$C$57)*('Field Check'!$C$57&lt;&gt;""))*(COUNTIF('Dvd Calendar'!$E$3076:$CZ$3076,'Dvd Calendar'!$E$3069:$CZ$3069)=0)),"")))</f>
        <v/>
      </c>
      <c r="F334" s="77">
        <f>IF(F$259="","",IF($B334="","",IFERROR(SUMIFS('Dvd Calendar'!$E$3077:$CZ$3077,'Dvd Calendar'!$E$3076:$CZ$3076,"&gt;"&amp;F$258,'Dvd Calendar'!$E$3076:$CZ$3076,"&lt;="&amp;F$259)+SUMPRODUCT(('Dvd Calendar'!$E$3069:$CZ$3069&gt;F$258)*('Dvd Calendar'!$E$3069:$CZ$3069&lt;=F$259)*'Dvd Calendar'!$E$3072:$CZ$3072*(('Dvd Calendar'!$E$3074:$CZ$3074='Field Check'!$C$53)*('Field Check'!$C$53&lt;&gt;"")+('Dvd Calendar'!$E$3074:$CZ$3074='Field Check'!$C$54)*('Field Check'!$C$54&lt;&gt;"")+('Dvd Calendar'!$E$3074:$CZ$3074='Field Check'!$C$55)*('Field Check'!$C$55&lt;&gt;"")+('Dvd Calendar'!$E$3074:$CZ$3074='Field Check'!$C$56)*('Field Check'!$C$56&lt;&gt;"")+('Dvd Calendar'!$E$3074:$CZ$3074='Field Check'!$C$57)*('Field Check'!$C$57&lt;&gt;""))*(COUNTIF('Dvd Calendar'!$E$3076:$CZ$3076,'Dvd Calendar'!$E$3069:$CZ$3069)=0)),"")))</f>
        <v/>
      </c>
      <c r="G334" s="77">
        <f>IF(G$259="","",IF($B334="","",IFERROR(SUMIFS('Dvd Calendar'!$E$3077:$CZ$3077,'Dvd Calendar'!$E$3076:$CZ$3076,"&gt;"&amp;G$258,'Dvd Calendar'!$E$3076:$CZ$3076,"&lt;="&amp;G$259)+SUMPRODUCT(('Dvd Calendar'!$E$3069:$CZ$3069&gt;G$258)*('Dvd Calendar'!$E$3069:$CZ$3069&lt;=G$259)*'Dvd Calendar'!$E$3072:$CZ$3072*(('Dvd Calendar'!$E$3074:$CZ$3074='Field Check'!$C$53)*('Field Check'!$C$53&lt;&gt;"")+('Dvd Calendar'!$E$3074:$CZ$3074='Field Check'!$C$54)*('Field Check'!$C$54&lt;&gt;"")+('Dvd Calendar'!$E$3074:$CZ$3074='Field Check'!$C$55)*('Field Check'!$C$55&lt;&gt;"")+('Dvd Calendar'!$E$3074:$CZ$3074='Field Check'!$C$56)*('Field Check'!$C$56&lt;&gt;"")+('Dvd Calendar'!$E$3074:$CZ$3074='Field Check'!$C$57)*('Field Check'!$C$57&lt;&gt;""))*(COUNTIF('Dvd Calendar'!$E$3076:$CZ$3076,'Dvd Calendar'!$E$3069:$CZ$3069)=0)),"")))</f>
        <v/>
      </c>
      <c r="H334" s="77">
        <f>IF(H$259="","",IF($B334="","",IFERROR(SUMIFS('Dvd Calendar'!$E$3077:$CZ$3077,'Dvd Calendar'!$E$3076:$CZ$3076,"&gt;"&amp;H$258,'Dvd Calendar'!$E$3076:$CZ$3076,"&lt;="&amp;H$259)+SUMPRODUCT(('Dvd Calendar'!$E$3069:$CZ$3069&gt;H$258)*('Dvd Calendar'!$E$3069:$CZ$3069&lt;=H$259)*'Dvd Calendar'!$E$3072:$CZ$3072*(('Dvd Calendar'!$E$3074:$CZ$3074='Field Check'!$C$53)*('Field Check'!$C$53&lt;&gt;"")+('Dvd Calendar'!$E$3074:$CZ$3074='Field Check'!$C$54)*('Field Check'!$C$54&lt;&gt;"")+('Dvd Calendar'!$E$3074:$CZ$3074='Field Check'!$C$55)*('Field Check'!$C$55&lt;&gt;"")+('Dvd Calendar'!$E$3074:$CZ$3074='Field Check'!$C$56)*('Field Check'!$C$56&lt;&gt;"")+('Dvd Calendar'!$E$3074:$CZ$3074='Field Check'!$C$57)*('Field Check'!$C$57&lt;&gt;""))*(COUNTIF('Dvd Calendar'!$E$3076:$CZ$3076,'Dvd Calendar'!$E$3069:$CZ$3069)=0)),"")))</f>
        <v/>
      </c>
      <c r="I334" s="77">
        <f>IF(I$259="","",IF($B334="","",IFERROR(SUMIFS('Dvd Calendar'!$E$3077:$CZ$3077,'Dvd Calendar'!$E$3076:$CZ$3076,"&gt;"&amp;I$258,'Dvd Calendar'!$E$3076:$CZ$3076,"&lt;="&amp;I$259)+SUMPRODUCT(('Dvd Calendar'!$E$3069:$CZ$3069&gt;I$258)*('Dvd Calendar'!$E$3069:$CZ$3069&lt;=I$259)*'Dvd Calendar'!$E$3072:$CZ$3072*(('Dvd Calendar'!$E$3074:$CZ$3074='Field Check'!$C$53)*('Field Check'!$C$53&lt;&gt;"")+('Dvd Calendar'!$E$3074:$CZ$3074='Field Check'!$C$54)*('Field Check'!$C$54&lt;&gt;"")+('Dvd Calendar'!$E$3074:$CZ$3074='Field Check'!$C$55)*('Field Check'!$C$55&lt;&gt;"")+('Dvd Calendar'!$E$3074:$CZ$3074='Field Check'!$C$56)*('Field Check'!$C$56&lt;&gt;"")+('Dvd Calendar'!$E$3074:$CZ$3074='Field Check'!$C$57)*('Field Check'!$C$57&lt;&gt;""))*(COUNTIF('Dvd Calendar'!$E$3076:$CZ$3076,'Dvd Calendar'!$E$3069:$CZ$3069)=0)),"")))</f>
        <v/>
      </c>
      <c r="J334" s="77">
        <f>IF(J$259="","",IF($B334="","",IFERROR(SUMIFS('Dvd Calendar'!$E$3077:$CZ$3077,'Dvd Calendar'!$E$3076:$CZ$3076,"&gt;"&amp;J$258,'Dvd Calendar'!$E$3076:$CZ$3076,"&lt;="&amp;J$259)+SUMPRODUCT(('Dvd Calendar'!$E$3069:$CZ$3069&gt;J$258)*('Dvd Calendar'!$E$3069:$CZ$3069&lt;=J$259)*'Dvd Calendar'!$E$3072:$CZ$3072*(('Dvd Calendar'!$E$3074:$CZ$3074='Field Check'!$C$53)*('Field Check'!$C$53&lt;&gt;"")+('Dvd Calendar'!$E$3074:$CZ$3074='Field Check'!$C$54)*('Field Check'!$C$54&lt;&gt;"")+('Dvd Calendar'!$E$3074:$CZ$3074='Field Check'!$C$55)*('Field Check'!$C$55&lt;&gt;"")+('Dvd Calendar'!$E$3074:$CZ$3074='Field Check'!$C$56)*('Field Check'!$C$56&lt;&gt;"")+('Dvd Calendar'!$E$3074:$CZ$3074='Field Check'!$C$57)*('Field Check'!$C$57&lt;&gt;""))*(COUNTIF('Dvd Calendar'!$E$3076:$CZ$3076,'Dvd Calendar'!$E$3069:$CZ$3069)=0)),"")))</f>
        <v/>
      </c>
      <c r="K334" s="77">
        <f>IF(K$259="","",IF($B334="","",IFERROR(SUMIFS('Dvd Calendar'!$E$3077:$CZ$3077,'Dvd Calendar'!$E$3076:$CZ$3076,"&gt;"&amp;K$258,'Dvd Calendar'!$E$3076:$CZ$3076,"&lt;="&amp;K$259)+SUMPRODUCT(('Dvd Calendar'!$E$3069:$CZ$3069&gt;K$258)*('Dvd Calendar'!$E$3069:$CZ$3069&lt;=K$259)*'Dvd Calendar'!$E$3072:$CZ$3072*(('Dvd Calendar'!$E$3074:$CZ$3074='Field Check'!$C$53)*('Field Check'!$C$53&lt;&gt;"")+('Dvd Calendar'!$E$3074:$CZ$3074='Field Check'!$C$54)*('Field Check'!$C$54&lt;&gt;"")+('Dvd Calendar'!$E$3074:$CZ$3074='Field Check'!$C$55)*('Field Check'!$C$55&lt;&gt;"")+('Dvd Calendar'!$E$3074:$CZ$3074='Field Check'!$C$56)*('Field Check'!$C$56&lt;&gt;"")+('Dvd Calendar'!$E$3074:$CZ$3074='Field Check'!$C$57)*('Field Check'!$C$57&lt;&gt;""))*(COUNTIF('Dvd Calendar'!$E$3076:$CZ$3076,'Dvd Calendar'!$E$3069:$CZ$3069)=0)),"")))</f>
        <v/>
      </c>
      <c r="L334" s="77">
        <f>IF(L$259="","",IF($B334="","",IFERROR(SUMIFS('Dvd Calendar'!$E$3077:$CZ$3077,'Dvd Calendar'!$E$3076:$CZ$3076,"&gt;"&amp;L$258,'Dvd Calendar'!$E$3076:$CZ$3076,"&lt;="&amp;L$259)+SUMPRODUCT(('Dvd Calendar'!$E$3069:$CZ$3069&gt;L$258)*('Dvd Calendar'!$E$3069:$CZ$3069&lt;=L$259)*'Dvd Calendar'!$E$3072:$CZ$3072*(('Dvd Calendar'!$E$3074:$CZ$3074='Field Check'!$C$53)*('Field Check'!$C$53&lt;&gt;"")+('Dvd Calendar'!$E$3074:$CZ$3074='Field Check'!$C$54)*('Field Check'!$C$54&lt;&gt;"")+('Dvd Calendar'!$E$3074:$CZ$3074='Field Check'!$C$55)*('Field Check'!$C$55&lt;&gt;"")+('Dvd Calendar'!$E$3074:$CZ$3074='Field Check'!$C$56)*('Field Check'!$C$56&lt;&gt;"")+('Dvd Calendar'!$E$3074:$CZ$3074='Field Check'!$C$57)*('Field Check'!$C$57&lt;&gt;""))*(COUNTIF('Dvd Calendar'!$E$3076:$CZ$3076,'Dvd Calendar'!$E$3069:$CZ$3069)=0)),"")))</f>
        <v/>
      </c>
      <c r="M334" s="77">
        <f>IF(M$259="","",IF($B334="","",IFERROR(SUMIFS('Dvd Calendar'!$E$3077:$CZ$3077,'Dvd Calendar'!$E$3076:$CZ$3076,"&gt;"&amp;M$258,'Dvd Calendar'!$E$3076:$CZ$3076,"&lt;="&amp;M$259)+SUMPRODUCT(('Dvd Calendar'!$E$3069:$CZ$3069&gt;M$258)*('Dvd Calendar'!$E$3069:$CZ$3069&lt;=M$259)*'Dvd Calendar'!$E$3072:$CZ$3072*(('Dvd Calendar'!$E$3074:$CZ$3074='Field Check'!$C$53)*('Field Check'!$C$53&lt;&gt;"")+('Dvd Calendar'!$E$3074:$CZ$3074='Field Check'!$C$54)*('Field Check'!$C$54&lt;&gt;"")+('Dvd Calendar'!$E$3074:$CZ$3074='Field Check'!$C$55)*('Field Check'!$C$55&lt;&gt;"")+('Dvd Calendar'!$E$3074:$CZ$3074='Field Check'!$C$56)*('Field Check'!$C$56&lt;&gt;"")+('Dvd Calendar'!$E$3074:$CZ$3074='Field Check'!$C$57)*('Field Check'!$C$57&lt;&gt;""))*(COUNTIF('Dvd Calendar'!$E$3076:$CZ$3076,'Dvd Calendar'!$E$3069:$CZ$3069)=0)),"")))</f>
        <v/>
      </c>
      <c r="N334" s="77">
        <f>IF(N$259="","",IF($B334="","",IFERROR(SUMIFS('Dvd Calendar'!$E$3077:$CZ$3077,'Dvd Calendar'!$E$3076:$CZ$3076,"&gt;"&amp;N$258,'Dvd Calendar'!$E$3076:$CZ$3076,"&lt;="&amp;N$259)+SUMPRODUCT(('Dvd Calendar'!$E$3069:$CZ$3069&gt;N$258)*('Dvd Calendar'!$E$3069:$CZ$3069&lt;=N$259)*'Dvd Calendar'!$E$3072:$CZ$3072*(('Dvd Calendar'!$E$3074:$CZ$3074='Field Check'!$C$53)*('Field Check'!$C$53&lt;&gt;"")+('Dvd Calendar'!$E$3074:$CZ$3074='Field Check'!$C$54)*('Field Check'!$C$54&lt;&gt;"")+('Dvd Calendar'!$E$3074:$CZ$3074='Field Check'!$C$55)*('Field Check'!$C$55&lt;&gt;"")+('Dvd Calendar'!$E$3074:$CZ$3074='Field Check'!$C$56)*('Field Check'!$C$56&lt;&gt;"")+('Dvd Calendar'!$E$3074:$CZ$3074='Field Check'!$C$57)*('Field Check'!$C$57&lt;&gt;""))*(COUNTIF('Dvd Calendar'!$E$3076:$CZ$3076,'Dvd Calendar'!$E$3069:$CZ$3069)=0)),"")))</f>
        <v/>
      </c>
      <c r="O334" s="77">
        <f>IF(O$259="","",IF($B334="","",IFERROR(SUMIFS('Dvd Calendar'!$E$3077:$CZ$3077,'Dvd Calendar'!$E$3076:$CZ$3076,"&gt;"&amp;O$258,'Dvd Calendar'!$E$3076:$CZ$3076,"&lt;="&amp;O$259)+SUMPRODUCT(('Dvd Calendar'!$E$3069:$CZ$3069&gt;O$258)*('Dvd Calendar'!$E$3069:$CZ$3069&lt;=O$259)*'Dvd Calendar'!$E$3072:$CZ$3072*(('Dvd Calendar'!$E$3074:$CZ$3074='Field Check'!$C$53)*('Field Check'!$C$53&lt;&gt;"")+('Dvd Calendar'!$E$3074:$CZ$3074='Field Check'!$C$54)*('Field Check'!$C$54&lt;&gt;"")+('Dvd Calendar'!$E$3074:$CZ$3074='Field Check'!$C$55)*('Field Check'!$C$55&lt;&gt;"")+('Dvd Calendar'!$E$3074:$CZ$3074='Field Check'!$C$56)*('Field Check'!$C$56&lt;&gt;"")+('Dvd Calendar'!$E$3074:$CZ$3074='Field Check'!$C$57)*('Field Check'!$C$57&lt;&gt;""))*(COUNTIF('Dvd Calendar'!$E$3076:$CZ$3076,'Dvd Calendar'!$E$3069:$CZ$3069)=0)),"")))</f>
        <v/>
      </c>
      <c r="P334" s="77">
        <f>IF(P$259="","",IF($B334="","",IFERROR(SUMIFS('Dvd Calendar'!$E$3077:$CZ$3077,'Dvd Calendar'!$E$3076:$CZ$3076,"&gt;"&amp;P$258,'Dvd Calendar'!$E$3076:$CZ$3076,"&lt;="&amp;P$259)+SUMPRODUCT(('Dvd Calendar'!$E$3069:$CZ$3069&gt;P$258)*('Dvd Calendar'!$E$3069:$CZ$3069&lt;=P$259)*'Dvd Calendar'!$E$3072:$CZ$3072*(('Dvd Calendar'!$E$3074:$CZ$3074='Field Check'!$C$53)*('Field Check'!$C$53&lt;&gt;"")+('Dvd Calendar'!$E$3074:$CZ$3074='Field Check'!$C$54)*('Field Check'!$C$54&lt;&gt;"")+('Dvd Calendar'!$E$3074:$CZ$3074='Field Check'!$C$55)*('Field Check'!$C$55&lt;&gt;"")+('Dvd Calendar'!$E$3074:$CZ$3074='Field Check'!$C$56)*('Field Check'!$C$56&lt;&gt;"")+('Dvd Calendar'!$E$3074:$CZ$3074='Field Check'!$C$57)*('Field Check'!$C$57&lt;&gt;""))*(COUNTIF('Dvd Calendar'!$E$3076:$CZ$3076,'Dvd Calendar'!$E$3069:$CZ$3069)=0)),"")))</f>
        <v/>
      </c>
      <c r="Q334" s="77">
        <f>IF(Q$259="","",IF($B334="","",IFERROR(SUMIFS('Dvd Calendar'!$E$3077:$CZ$3077,'Dvd Calendar'!$E$3076:$CZ$3076,"&gt;"&amp;Q$258,'Dvd Calendar'!$E$3076:$CZ$3076,"&lt;="&amp;Q$259)+SUMPRODUCT(('Dvd Calendar'!$E$3069:$CZ$3069&gt;Q$258)*('Dvd Calendar'!$E$3069:$CZ$3069&lt;=Q$259)*'Dvd Calendar'!$E$3072:$CZ$3072*(('Dvd Calendar'!$E$3074:$CZ$3074='Field Check'!$C$53)*('Field Check'!$C$53&lt;&gt;"")+('Dvd Calendar'!$E$3074:$CZ$3074='Field Check'!$C$54)*('Field Check'!$C$54&lt;&gt;"")+('Dvd Calendar'!$E$3074:$CZ$3074='Field Check'!$C$55)*('Field Check'!$C$55&lt;&gt;"")+('Dvd Calendar'!$E$3074:$CZ$3074='Field Check'!$C$56)*('Field Check'!$C$56&lt;&gt;"")+('Dvd Calendar'!$E$3074:$CZ$3074='Field Check'!$C$57)*('Field Check'!$C$57&lt;&gt;""))*(COUNTIF('Dvd Calendar'!$E$3076:$CZ$3076,'Dvd Calendar'!$E$3069:$CZ$3069)=0)),"")))</f>
        <v/>
      </c>
      <c r="R334" s="77">
        <f>IF(R$259="","",IF($B334="","",IFERROR(SUMIFS('Dvd Calendar'!$E$3077:$CZ$3077,'Dvd Calendar'!$E$3076:$CZ$3076,"&gt;"&amp;R$258,'Dvd Calendar'!$E$3076:$CZ$3076,"&lt;="&amp;R$259)+SUMPRODUCT(('Dvd Calendar'!$E$3069:$CZ$3069&gt;R$258)*('Dvd Calendar'!$E$3069:$CZ$3069&lt;=R$259)*'Dvd Calendar'!$E$3072:$CZ$3072*(('Dvd Calendar'!$E$3074:$CZ$3074='Field Check'!$C$53)*('Field Check'!$C$53&lt;&gt;"")+('Dvd Calendar'!$E$3074:$CZ$3074='Field Check'!$C$54)*('Field Check'!$C$54&lt;&gt;"")+('Dvd Calendar'!$E$3074:$CZ$3074='Field Check'!$C$55)*('Field Check'!$C$55&lt;&gt;"")+('Dvd Calendar'!$E$3074:$CZ$3074='Field Check'!$C$56)*('Field Check'!$C$56&lt;&gt;"")+('Dvd Calendar'!$E$3074:$CZ$3074='Field Check'!$C$57)*('Field Check'!$C$57&lt;&gt;""))*(COUNTIF('Dvd Calendar'!$E$3076:$CZ$3076,'Dvd Calendar'!$E$3069:$CZ$3069)=0)),"")))</f>
        <v/>
      </c>
    </row>
    <row r="335">
      <c r="B335" s="126">
        <f>IF(MXAU!$C$80="","",MXAU!$C$80)</f>
        <v/>
      </c>
      <c r="C335" s="77">
        <f>IF(C$259="","",IF($B335="","",IFERROR(SUMIFS('Dvd Calendar'!$E$3088:$CZ$3088,'Dvd Calendar'!$E$3087:$CZ$3087,"&gt;"&amp;C$258,'Dvd Calendar'!$E$3087:$CZ$3087,"&lt;="&amp;C$259)+SUMPRODUCT(('Dvd Calendar'!$E$3080:$CZ$3080&gt;C$258)*('Dvd Calendar'!$E$3080:$CZ$3080&lt;=C$259)*'Dvd Calendar'!$E$3083:$CZ$3083*(('Dvd Calendar'!$E$3085:$CZ$3085='Field Check'!$C$53)*('Field Check'!$C$53&lt;&gt;"")+('Dvd Calendar'!$E$3085:$CZ$3085='Field Check'!$C$54)*('Field Check'!$C$54&lt;&gt;"")+('Dvd Calendar'!$E$3085:$CZ$3085='Field Check'!$C$55)*('Field Check'!$C$55&lt;&gt;"")+('Dvd Calendar'!$E$3085:$CZ$3085='Field Check'!$C$56)*('Field Check'!$C$56&lt;&gt;"")+('Dvd Calendar'!$E$3085:$CZ$3085='Field Check'!$C$57)*('Field Check'!$C$57&lt;&gt;""))*(COUNTIF('Dvd Calendar'!$E$3087:$CZ$3087,'Dvd Calendar'!$E$3080:$CZ$3080)=0)),"")))</f>
        <v/>
      </c>
      <c r="D335" s="77">
        <f>IF(D$259="","",IF($B335="","",IFERROR(SUMIFS('Dvd Calendar'!$E$3088:$CZ$3088,'Dvd Calendar'!$E$3087:$CZ$3087,"&gt;"&amp;D$258,'Dvd Calendar'!$E$3087:$CZ$3087,"&lt;="&amp;D$259)+SUMPRODUCT(('Dvd Calendar'!$E$3080:$CZ$3080&gt;D$258)*('Dvd Calendar'!$E$3080:$CZ$3080&lt;=D$259)*'Dvd Calendar'!$E$3083:$CZ$3083*(('Dvd Calendar'!$E$3085:$CZ$3085='Field Check'!$C$53)*('Field Check'!$C$53&lt;&gt;"")+('Dvd Calendar'!$E$3085:$CZ$3085='Field Check'!$C$54)*('Field Check'!$C$54&lt;&gt;"")+('Dvd Calendar'!$E$3085:$CZ$3085='Field Check'!$C$55)*('Field Check'!$C$55&lt;&gt;"")+('Dvd Calendar'!$E$3085:$CZ$3085='Field Check'!$C$56)*('Field Check'!$C$56&lt;&gt;"")+('Dvd Calendar'!$E$3085:$CZ$3085='Field Check'!$C$57)*('Field Check'!$C$57&lt;&gt;""))*(COUNTIF('Dvd Calendar'!$E$3087:$CZ$3087,'Dvd Calendar'!$E$3080:$CZ$3080)=0)),"")))</f>
        <v/>
      </c>
      <c r="E335" s="77">
        <f>IF(E$259="","",IF($B335="","",IFERROR(SUMIFS('Dvd Calendar'!$E$3088:$CZ$3088,'Dvd Calendar'!$E$3087:$CZ$3087,"&gt;"&amp;E$258,'Dvd Calendar'!$E$3087:$CZ$3087,"&lt;="&amp;E$259)+SUMPRODUCT(('Dvd Calendar'!$E$3080:$CZ$3080&gt;E$258)*('Dvd Calendar'!$E$3080:$CZ$3080&lt;=E$259)*'Dvd Calendar'!$E$3083:$CZ$3083*(('Dvd Calendar'!$E$3085:$CZ$3085='Field Check'!$C$53)*('Field Check'!$C$53&lt;&gt;"")+('Dvd Calendar'!$E$3085:$CZ$3085='Field Check'!$C$54)*('Field Check'!$C$54&lt;&gt;"")+('Dvd Calendar'!$E$3085:$CZ$3085='Field Check'!$C$55)*('Field Check'!$C$55&lt;&gt;"")+('Dvd Calendar'!$E$3085:$CZ$3085='Field Check'!$C$56)*('Field Check'!$C$56&lt;&gt;"")+('Dvd Calendar'!$E$3085:$CZ$3085='Field Check'!$C$57)*('Field Check'!$C$57&lt;&gt;""))*(COUNTIF('Dvd Calendar'!$E$3087:$CZ$3087,'Dvd Calendar'!$E$3080:$CZ$3080)=0)),"")))</f>
        <v/>
      </c>
      <c r="F335" s="77">
        <f>IF(F$259="","",IF($B335="","",IFERROR(SUMIFS('Dvd Calendar'!$E$3088:$CZ$3088,'Dvd Calendar'!$E$3087:$CZ$3087,"&gt;"&amp;F$258,'Dvd Calendar'!$E$3087:$CZ$3087,"&lt;="&amp;F$259)+SUMPRODUCT(('Dvd Calendar'!$E$3080:$CZ$3080&gt;F$258)*('Dvd Calendar'!$E$3080:$CZ$3080&lt;=F$259)*'Dvd Calendar'!$E$3083:$CZ$3083*(('Dvd Calendar'!$E$3085:$CZ$3085='Field Check'!$C$53)*('Field Check'!$C$53&lt;&gt;"")+('Dvd Calendar'!$E$3085:$CZ$3085='Field Check'!$C$54)*('Field Check'!$C$54&lt;&gt;"")+('Dvd Calendar'!$E$3085:$CZ$3085='Field Check'!$C$55)*('Field Check'!$C$55&lt;&gt;"")+('Dvd Calendar'!$E$3085:$CZ$3085='Field Check'!$C$56)*('Field Check'!$C$56&lt;&gt;"")+('Dvd Calendar'!$E$3085:$CZ$3085='Field Check'!$C$57)*('Field Check'!$C$57&lt;&gt;""))*(COUNTIF('Dvd Calendar'!$E$3087:$CZ$3087,'Dvd Calendar'!$E$3080:$CZ$3080)=0)),"")))</f>
        <v/>
      </c>
      <c r="G335" s="77">
        <f>IF(G$259="","",IF($B335="","",IFERROR(SUMIFS('Dvd Calendar'!$E$3088:$CZ$3088,'Dvd Calendar'!$E$3087:$CZ$3087,"&gt;"&amp;G$258,'Dvd Calendar'!$E$3087:$CZ$3087,"&lt;="&amp;G$259)+SUMPRODUCT(('Dvd Calendar'!$E$3080:$CZ$3080&gt;G$258)*('Dvd Calendar'!$E$3080:$CZ$3080&lt;=G$259)*'Dvd Calendar'!$E$3083:$CZ$3083*(('Dvd Calendar'!$E$3085:$CZ$3085='Field Check'!$C$53)*('Field Check'!$C$53&lt;&gt;"")+('Dvd Calendar'!$E$3085:$CZ$3085='Field Check'!$C$54)*('Field Check'!$C$54&lt;&gt;"")+('Dvd Calendar'!$E$3085:$CZ$3085='Field Check'!$C$55)*('Field Check'!$C$55&lt;&gt;"")+('Dvd Calendar'!$E$3085:$CZ$3085='Field Check'!$C$56)*('Field Check'!$C$56&lt;&gt;"")+('Dvd Calendar'!$E$3085:$CZ$3085='Field Check'!$C$57)*('Field Check'!$C$57&lt;&gt;""))*(COUNTIF('Dvd Calendar'!$E$3087:$CZ$3087,'Dvd Calendar'!$E$3080:$CZ$3080)=0)),"")))</f>
        <v/>
      </c>
      <c r="H335" s="77">
        <f>IF(H$259="","",IF($B335="","",IFERROR(SUMIFS('Dvd Calendar'!$E$3088:$CZ$3088,'Dvd Calendar'!$E$3087:$CZ$3087,"&gt;"&amp;H$258,'Dvd Calendar'!$E$3087:$CZ$3087,"&lt;="&amp;H$259)+SUMPRODUCT(('Dvd Calendar'!$E$3080:$CZ$3080&gt;H$258)*('Dvd Calendar'!$E$3080:$CZ$3080&lt;=H$259)*'Dvd Calendar'!$E$3083:$CZ$3083*(('Dvd Calendar'!$E$3085:$CZ$3085='Field Check'!$C$53)*('Field Check'!$C$53&lt;&gt;"")+('Dvd Calendar'!$E$3085:$CZ$3085='Field Check'!$C$54)*('Field Check'!$C$54&lt;&gt;"")+('Dvd Calendar'!$E$3085:$CZ$3085='Field Check'!$C$55)*('Field Check'!$C$55&lt;&gt;"")+('Dvd Calendar'!$E$3085:$CZ$3085='Field Check'!$C$56)*('Field Check'!$C$56&lt;&gt;"")+('Dvd Calendar'!$E$3085:$CZ$3085='Field Check'!$C$57)*('Field Check'!$C$57&lt;&gt;""))*(COUNTIF('Dvd Calendar'!$E$3087:$CZ$3087,'Dvd Calendar'!$E$3080:$CZ$3080)=0)),"")))</f>
        <v/>
      </c>
      <c r="I335" s="77">
        <f>IF(I$259="","",IF($B335="","",IFERROR(SUMIFS('Dvd Calendar'!$E$3088:$CZ$3088,'Dvd Calendar'!$E$3087:$CZ$3087,"&gt;"&amp;I$258,'Dvd Calendar'!$E$3087:$CZ$3087,"&lt;="&amp;I$259)+SUMPRODUCT(('Dvd Calendar'!$E$3080:$CZ$3080&gt;I$258)*('Dvd Calendar'!$E$3080:$CZ$3080&lt;=I$259)*'Dvd Calendar'!$E$3083:$CZ$3083*(('Dvd Calendar'!$E$3085:$CZ$3085='Field Check'!$C$53)*('Field Check'!$C$53&lt;&gt;"")+('Dvd Calendar'!$E$3085:$CZ$3085='Field Check'!$C$54)*('Field Check'!$C$54&lt;&gt;"")+('Dvd Calendar'!$E$3085:$CZ$3085='Field Check'!$C$55)*('Field Check'!$C$55&lt;&gt;"")+('Dvd Calendar'!$E$3085:$CZ$3085='Field Check'!$C$56)*('Field Check'!$C$56&lt;&gt;"")+('Dvd Calendar'!$E$3085:$CZ$3085='Field Check'!$C$57)*('Field Check'!$C$57&lt;&gt;""))*(COUNTIF('Dvd Calendar'!$E$3087:$CZ$3087,'Dvd Calendar'!$E$3080:$CZ$3080)=0)),"")))</f>
        <v/>
      </c>
      <c r="J335" s="77">
        <f>IF(J$259="","",IF($B335="","",IFERROR(SUMIFS('Dvd Calendar'!$E$3088:$CZ$3088,'Dvd Calendar'!$E$3087:$CZ$3087,"&gt;"&amp;J$258,'Dvd Calendar'!$E$3087:$CZ$3087,"&lt;="&amp;J$259)+SUMPRODUCT(('Dvd Calendar'!$E$3080:$CZ$3080&gt;J$258)*('Dvd Calendar'!$E$3080:$CZ$3080&lt;=J$259)*'Dvd Calendar'!$E$3083:$CZ$3083*(('Dvd Calendar'!$E$3085:$CZ$3085='Field Check'!$C$53)*('Field Check'!$C$53&lt;&gt;"")+('Dvd Calendar'!$E$3085:$CZ$3085='Field Check'!$C$54)*('Field Check'!$C$54&lt;&gt;"")+('Dvd Calendar'!$E$3085:$CZ$3085='Field Check'!$C$55)*('Field Check'!$C$55&lt;&gt;"")+('Dvd Calendar'!$E$3085:$CZ$3085='Field Check'!$C$56)*('Field Check'!$C$56&lt;&gt;"")+('Dvd Calendar'!$E$3085:$CZ$3085='Field Check'!$C$57)*('Field Check'!$C$57&lt;&gt;""))*(COUNTIF('Dvd Calendar'!$E$3087:$CZ$3087,'Dvd Calendar'!$E$3080:$CZ$3080)=0)),"")))</f>
        <v/>
      </c>
      <c r="K335" s="77">
        <f>IF(K$259="","",IF($B335="","",IFERROR(SUMIFS('Dvd Calendar'!$E$3088:$CZ$3088,'Dvd Calendar'!$E$3087:$CZ$3087,"&gt;"&amp;K$258,'Dvd Calendar'!$E$3087:$CZ$3087,"&lt;="&amp;K$259)+SUMPRODUCT(('Dvd Calendar'!$E$3080:$CZ$3080&gt;K$258)*('Dvd Calendar'!$E$3080:$CZ$3080&lt;=K$259)*'Dvd Calendar'!$E$3083:$CZ$3083*(('Dvd Calendar'!$E$3085:$CZ$3085='Field Check'!$C$53)*('Field Check'!$C$53&lt;&gt;"")+('Dvd Calendar'!$E$3085:$CZ$3085='Field Check'!$C$54)*('Field Check'!$C$54&lt;&gt;"")+('Dvd Calendar'!$E$3085:$CZ$3085='Field Check'!$C$55)*('Field Check'!$C$55&lt;&gt;"")+('Dvd Calendar'!$E$3085:$CZ$3085='Field Check'!$C$56)*('Field Check'!$C$56&lt;&gt;"")+('Dvd Calendar'!$E$3085:$CZ$3085='Field Check'!$C$57)*('Field Check'!$C$57&lt;&gt;""))*(COUNTIF('Dvd Calendar'!$E$3087:$CZ$3087,'Dvd Calendar'!$E$3080:$CZ$3080)=0)),"")))</f>
        <v/>
      </c>
      <c r="L335" s="77">
        <f>IF(L$259="","",IF($B335="","",IFERROR(SUMIFS('Dvd Calendar'!$E$3088:$CZ$3088,'Dvd Calendar'!$E$3087:$CZ$3087,"&gt;"&amp;L$258,'Dvd Calendar'!$E$3087:$CZ$3087,"&lt;="&amp;L$259)+SUMPRODUCT(('Dvd Calendar'!$E$3080:$CZ$3080&gt;L$258)*('Dvd Calendar'!$E$3080:$CZ$3080&lt;=L$259)*'Dvd Calendar'!$E$3083:$CZ$3083*(('Dvd Calendar'!$E$3085:$CZ$3085='Field Check'!$C$53)*('Field Check'!$C$53&lt;&gt;"")+('Dvd Calendar'!$E$3085:$CZ$3085='Field Check'!$C$54)*('Field Check'!$C$54&lt;&gt;"")+('Dvd Calendar'!$E$3085:$CZ$3085='Field Check'!$C$55)*('Field Check'!$C$55&lt;&gt;"")+('Dvd Calendar'!$E$3085:$CZ$3085='Field Check'!$C$56)*('Field Check'!$C$56&lt;&gt;"")+('Dvd Calendar'!$E$3085:$CZ$3085='Field Check'!$C$57)*('Field Check'!$C$57&lt;&gt;""))*(COUNTIF('Dvd Calendar'!$E$3087:$CZ$3087,'Dvd Calendar'!$E$3080:$CZ$3080)=0)),"")))</f>
        <v/>
      </c>
      <c r="M335" s="77">
        <f>IF(M$259="","",IF($B335="","",IFERROR(SUMIFS('Dvd Calendar'!$E$3088:$CZ$3088,'Dvd Calendar'!$E$3087:$CZ$3087,"&gt;"&amp;M$258,'Dvd Calendar'!$E$3087:$CZ$3087,"&lt;="&amp;M$259)+SUMPRODUCT(('Dvd Calendar'!$E$3080:$CZ$3080&gt;M$258)*('Dvd Calendar'!$E$3080:$CZ$3080&lt;=M$259)*'Dvd Calendar'!$E$3083:$CZ$3083*(('Dvd Calendar'!$E$3085:$CZ$3085='Field Check'!$C$53)*('Field Check'!$C$53&lt;&gt;"")+('Dvd Calendar'!$E$3085:$CZ$3085='Field Check'!$C$54)*('Field Check'!$C$54&lt;&gt;"")+('Dvd Calendar'!$E$3085:$CZ$3085='Field Check'!$C$55)*('Field Check'!$C$55&lt;&gt;"")+('Dvd Calendar'!$E$3085:$CZ$3085='Field Check'!$C$56)*('Field Check'!$C$56&lt;&gt;"")+('Dvd Calendar'!$E$3085:$CZ$3085='Field Check'!$C$57)*('Field Check'!$C$57&lt;&gt;""))*(COUNTIF('Dvd Calendar'!$E$3087:$CZ$3087,'Dvd Calendar'!$E$3080:$CZ$3080)=0)),"")))</f>
        <v/>
      </c>
      <c r="N335" s="77">
        <f>IF(N$259="","",IF($B335="","",IFERROR(SUMIFS('Dvd Calendar'!$E$3088:$CZ$3088,'Dvd Calendar'!$E$3087:$CZ$3087,"&gt;"&amp;N$258,'Dvd Calendar'!$E$3087:$CZ$3087,"&lt;="&amp;N$259)+SUMPRODUCT(('Dvd Calendar'!$E$3080:$CZ$3080&gt;N$258)*('Dvd Calendar'!$E$3080:$CZ$3080&lt;=N$259)*'Dvd Calendar'!$E$3083:$CZ$3083*(('Dvd Calendar'!$E$3085:$CZ$3085='Field Check'!$C$53)*('Field Check'!$C$53&lt;&gt;"")+('Dvd Calendar'!$E$3085:$CZ$3085='Field Check'!$C$54)*('Field Check'!$C$54&lt;&gt;"")+('Dvd Calendar'!$E$3085:$CZ$3085='Field Check'!$C$55)*('Field Check'!$C$55&lt;&gt;"")+('Dvd Calendar'!$E$3085:$CZ$3085='Field Check'!$C$56)*('Field Check'!$C$56&lt;&gt;"")+('Dvd Calendar'!$E$3085:$CZ$3085='Field Check'!$C$57)*('Field Check'!$C$57&lt;&gt;""))*(COUNTIF('Dvd Calendar'!$E$3087:$CZ$3087,'Dvd Calendar'!$E$3080:$CZ$3080)=0)),"")))</f>
        <v/>
      </c>
      <c r="O335" s="77">
        <f>IF(O$259="","",IF($B335="","",IFERROR(SUMIFS('Dvd Calendar'!$E$3088:$CZ$3088,'Dvd Calendar'!$E$3087:$CZ$3087,"&gt;"&amp;O$258,'Dvd Calendar'!$E$3087:$CZ$3087,"&lt;="&amp;O$259)+SUMPRODUCT(('Dvd Calendar'!$E$3080:$CZ$3080&gt;O$258)*('Dvd Calendar'!$E$3080:$CZ$3080&lt;=O$259)*'Dvd Calendar'!$E$3083:$CZ$3083*(('Dvd Calendar'!$E$3085:$CZ$3085='Field Check'!$C$53)*('Field Check'!$C$53&lt;&gt;"")+('Dvd Calendar'!$E$3085:$CZ$3085='Field Check'!$C$54)*('Field Check'!$C$54&lt;&gt;"")+('Dvd Calendar'!$E$3085:$CZ$3085='Field Check'!$C$55)*('Field Check'!$C$55&lt;&gt;"")+('Dvd Calendar'!$E$3085:$CZ$3085='Field Check'!$C$56)*('Field Check'!$C$56&lt;&gt;"")+('Dvd Calendar'!$E$3085:$CZ$3085='Field Check'!$C$57)*('Field Check'!$C$57&lt;&gt;""))*(COUNTIF('Dvd Calendar'!$E$3087:$CZ$3087,'Dvd Calendar'!$E$3080:$CZ$3080)=0)),"")))</f>
        <v/>
      </c>
      <c r="P335" s="77">
        <f>IF(P$259="","",IF($B335="","",IFERROR(SUMIFS('Dvd Calendar'!$E$3088:$CZ$3088,'Dvd Calendar'!$E$3087:$CZ$3087,"&gt;"&amp;P$258,'Dvd Calendar'!$E$3087:$CZ$3087,"&lt;="&amp;P$259)+SUMPRODUCT(('Dvd Calendar'!$E$3080:$CZ$3080&gt;P$258)*('Dvd Calendar'!$E$3080:$CZ$3080&lt;=P$259)*'Dvd Calendar'!$E$3083:$CZ$3083*(('Dvd Calendar'!$E$3085:$CZ$3085='Field Check'!$C$53)*('Field Check'!$C$53&lt;&gt;"")+('Dvd Calendar'!$E$3085:$CZ$3085='Field Check'!$C$54)*('Field Check'!$C$54&lt;&gt;"")+('Dvd Calendar'!$E$3085:$CZ$3085='Field Check'!$C$55)*('Field Check'!$C$55&lt;&gt;"")+('Dvd Calendar'!$E$3085:$CZ$3085='Field Check'!$C$56)*('Field Check'!$C$56&lt;&gt;"")+('Dvd Calendar'!$E$3085:$CZ$3085='Field Check'!$C$57)*('Field Check'!$C$57&lt;&gt;""))*(COUNTIF('Dvd Calendar'!$E$3087:$CZ$3087,'Dvd Calendar'!$E$3080:$CZ$3080)=0)),"")))</f>
        <v/>
      </c>
      <c r="Q335" s="77">
        <f>IF(Q$259="","",IF($B335="","",IFERROR(SUMIFS('Dvd Calendar'!$E$3088:$CZ$3088,'Dvd Calendar'!$E$3087:$CZ$3087,"&gt;"&amp;Q$258,'Dvd Calendar'!$E$3087:$CZ$3087,"&lt;="&amp;Q$259)+SUMPRODUCT(('Dvd Calendar'!$E$3080:$CZ$3080&gt;Q$258)*('Dvd Calendar'!$E$3080:$CZ$3080&lt;=Q$259)*'Dvd Calendar'!$E$3083:$CZ$3083*(('Dvd Calendar'!$E$3085:$CZ$3085='Field Check'!$C$53)*('Field Check'!$C$53&lt;&gt;"")+('Dvd Calendar'!$E$3085:$CZ$3085='Field Check'!$C$54)*('Field Check'!$C$54&lt;&gt;"")+('Dvd Calendar'!$E$3085:$CZ$3085='Field Check'!$C$55)*('Field Check'!$C$55&lt;&gt;"")+('Dvd Calendar'!$E$3085:$CZ$3085='Field Check'!$C$56)*('Field Check'!$C$56&lt;&gt;"")+('Dvd Calendar'!$E$3085:$CZ$3085='Field Check'!$C$57)*('Field Check'!$C$57&lt;&gt;""))*(COUNTIF('Dvd Calendar'!$E$3087:$CZ$3087,'Dvd Calendar'!$E$3080:$CZ$3080)=0)),"")))</f>
        <v/>
      </c>
      <c r="R335" s="77">
        <f>IF(R$259="","",IF($B335="","",IFERROR(SUMIFS('Dvd Calendar'!$E$3088:$CZ$3088,'Dvd Calendar'!$E$3087:$CZ$3087,"&gt;"&amp;R$258,'Dvd Calendar'!$E$3087:$CZ$3087,"&lt;="&amp;R$259)+SUMPRODUCT(('Dvd Calendar'!$E$3080:$CZ$3080&gt;R$258)*('Dvd Calendar'!$E$3080:$CZ$3080&lt;=R$259)*'Dvd Calendar'!$E$3083:$CZ$3083*(('Dvd Calendar'!$E$3085:$CZ$3085='Field Check'!$C$53)*('Field Check'!$C$53&lt;&gt;"")+('Dvd Calendar'!$E$3085:$CZ$3085='Field Check'!$C$54)*('Field Check'!$C$54&lt;&gt;"")+('Dvd Calendar'!$E$3085:$CZ$3085='Field Check'!$C$55)*('Field Check'!$C$55&lt;&gt;"")+('Dvd Calendar'!$E$3085:$CZ$3085='Field Check'!$C$56)*('Field Check'!$C$56&lt;&gt;"")+('Dvd Calendar'!$E$3085:$CZ$3085='Field Check'!$C$57)*('Field Check'!$C$57&lt;&gt;""))*(COUNTIF('Dvd Calendar'!$E$3087:$CZ$3087,'Dvd Calendar'!$E$3080:$CZ$3080)=0)),"")))</f>
        <v/>
      </c>
    </row>
    <row r="336">
      <c r="B336" s="126">
        <f>IF(MXAU!$C$81="","",MXAU!$C$81)</f>
        <v/>
      </c>
      <c r="C336" s="77">
        <f>IF(C$259="","",IF($B336="","",IFERROR(SUMIFS('Dvd Calendar'!$E$3099:$CZ$3099,'Dvd Calendar'!$E$3098:$CZ$3098,"&gt;"&amp;C$258,'Dvd Calendar'!$E$3098:$CZ$3098,"&lt;="&amp;C$259)+SUMPRODUCT(('Dvd Calendar'!$E$3091:$CZ$3091&gt;C$258)*('Dvd Calendar'!$E$3091:$CZ$3091&lt;=C$259)*'Dvd Calendar'!$E$3094:$CZ$3094*(('Dvd Calendar'!$E$3096:$CZ$3096='Field Check'!$C$53)*('Field Check'!$C$53&lt;&gt;"")+('Dvd Calendar'!$E$3096:$CZ$3096='Field Check'!$C$54)*('Field Check'!$C$54&lt;&gt;"")+('Dvd Calendar'!$E$3096:$CZ$3096='Field Check'!$C$55)*('Field Check'!$C$55&lt;&gt;"")+('Dvd Calendar'!$E$3096:$CZ$3096='Field Check'!$C$56)*('Field Check'!$C$56&lt;&gt;"")+('Dvd Calendar'!$E$3096:$CZ$3096='Field Check'!$C$57)*('Field Check'!$C$57&lt;&gt;""))*(COUNTIF('Dvd Calendar'!$E$3098:$CZ$3098,'Dvd Calendar'!$E$3091:$CZ$3091)=0)),"")))</f>
        <v/>
      </c>
      <c r="D336" s="77">
        <f>IF(D$259="","",IF($B336="","",IFERROR(SUMIFS('Dvd Calendar'!$E$3099:$CZ$3099,'Dvd Calendar'!$E$3098:$CZ$3098,"&gt;"&amp;D$258,'Dvd Calendar'!$E$3098:$CZ$3098,"&lt;="&amp;D$259)+SUMPRODUCT(('Dvd Calendar'!$E$3091:$CZ$3091&gt;D$258)*('Dvd Calendar'!$E$3091:$CZ$3091&lt;=D$259)*'Dvd Calendar'!$E$3094:$CZ$3094*(('Dvd Calendar'!$E$3096:$CZ$3096='Field Check'!$C$53)*('Field Check'!$C$53&lt;&gt;"")+('Dvd Calendar'!$E$3096:$CZ$3096='Field Check'!$C$54)*('Field Check'!$C$54&lt;&gt;"")+('Dvd Calendar'!$E$3096:$CZ$3096='Field Check'!$C$55)*('Field Check'!$C$55&lt;&gt;"")+('Dvd Calendar'!$E$3096:$CZ$3096='Field Check'!$C$56)*('Field Check'!$C$56&lt;&gt;"")+('Dvd Calendar'!$E$3096:$CZ$3096='Field Check'!$C$57)*('Field Check'!$C$57&lt;&gt;""))*(COUNTIF('Dvd Calendar'!$E$3098:$CZ$3098,'Dvd Calendar'!$E$3091:$CZ$3091)=0)),"")))</f>
        <v/>
      </c>
      <c r="E336" s="77">
        <f>IF(E$259="","",IF($B336="","",IFERROR(SUMIFS('Dvd Calendar'!$E$3099:$CZ$3099,'Dvd Calendar'!$E$3098:$CZ$3098,"&gt;"&amp;E$258,'Dvd Calendar'!$E$3098:$CZ$3098,"&lt;="&amp;E$259)+SUMPRODUCT(('Dvd Calendar'!$E$3091:$CZ$3091&gt;E$258)*('Dvd Calendar'!$E$3091:$CZ$3091&lt;=E$259)*'Dvd Calendar'!$E$3094:$CZ$3094*(('Dvd Calendar'!$E$3096:$CZ$3096='Field Check'!$C$53)*('Field Check'!$C$53&lt;&gt;"")+('Dvd Calendar'!$E$3096:$CZ$3096='Field Check'!$C$54)*('Field Check'!$C$54&lt;&gt;"")+('Dvd Calendar'!$E$3096:$CZ$3096='Field Check'!$C$55)*('Field Check'!$C$55&lt;&gt;"")+('Dvd Calendar'!$E$3096:$CZ$3096='Field Check'!$C$56)*('Field Check'!$C$56&lt;&gt;"")+('Dvd Calendar'!$E$3096:$CZ$3096='Field Check'!$C$57)*('Field Check'!$C$57&lt;&gt;""))*(COUNTIF('Dvd Calendar'!$E$3098:$CZ$3098,'Dvd Calendar'!$E$3091:$CZ$3091)=0)),"")))</f>
        <v/>
      </c>
      <c r="F336" s="77">
        <f>IF(F$259="","",IF($B336="","",IFERROR(SUMIFS('Dvd Calendar'!$E$3099:$CZ$3099,'Dvd Calendar'!$E$3098:$CZ$3098,"&gt;"&amp;F$258,'Dvd Calendar'!$E$3098:$CZ$3098,"&lt;="&amp;F$259)+SUMPRODUCT(('Dvd Calendar'!$E$3091:$CZ$3091&gt;F$258)*('Dvd Calendar'!$E$3091:$CZ$3091&lt;=F$259)*'Dvd Calendar'!$E$3094:$CZ$3094*(('Dvd Calendar'!$E$3096:$CZ$3096='Field Check'!$C$53)*('Field Check'!$C$53&lt;&gt;"")+('Dvd Calendar'!$E$3096:$CZ$3096='Field Check'!$C$54)*('Field Check'!$C$54&lt;&gt;"")+('Dvd Calendar'!$E$3096:$CZ$3096='Field Check'!$C$55)*('Field Check'!$C$55&lt;&gt;"")+('Dvd Calendar'!$E$3096:$CZ$3096='Field Check'!$C$56)*('Field Check'!$C$56&lt;&gt;"")+('Dvd Calendar'!$E$3096:$CZ$3096='Field Check'!$C$57)*('Field Check'!$C$57&lt;&gt;""))*(COUNTIF('Dvd Calendar'!$E$3098:$CZ$3098,'Dvd Calendar'!$E$3091:$CZ$3091)=0)),"")))</f>
        <v/>
      </c>
      <c r="G336" s="77">
        <f>IF(G$259="","",IF($B336="","",IFERROR(SUMIFS('Dvd Calendar'!$E$3099:$CZ$3099,'Dvd Calendar'!$E$3098:$CZ$3098,"&gt;"&amp;G$258,'Dvd Calendar'!$E$3098:$CZ$3098,"&lt;="&amp;G$259)+SUMPRODUCT(('Dvd Calendar'!$E$3091:$CZ$3091&gt;G$258)*('Dvd Calendar'!$E$3091:$CZ$3091&lt;=G$259)*'Dvd Calendar'!$E$3094:$CZ$3094*(('Dvd Calendar'!$E$3096:$CZ$3096='Field Check'!$C$53)*('Field Check'!$C$53&lt;&gt;"")+('Dvd Calendar'!$E$3096:$CZ$3096='Field Check'!$C$54)*('Field Check'!$C$54&lt;&gt;"")+('Dvd Calendar'!$E$3096:$CZ$3096='Field Check'!$C$55)*('Field Check'!$C$55&lt;&gt;"")+('Dvd Calendar'!$E$3096:$CZ$3096='Field Check'!$C$56)*('Field Check'!$C$56&lt;&gt;"")+('Dvd Calendar'!$E$3096:$CZ$3096='Field Check'!$C$57)*('Field Check'!$C$57&lt;&gt;""))*(COUNTIF('Dvd Calendar'!$E$3098:$CZ$3098,'Dvd Calendar'!$E$3091:$CZ$3091)=0)),"")))</f>
        <v/>
      </c>
      <c r="H336" s="77">
        <f>IF(H$259="","",IF($B336="","",IFERROR(SUMIFS('Dvd Calendar'!$E$3099:$CZ$3099,'Dvd Calendar'!$E$3098:$CZ$3098,"&gt;"&amp;H$258,'Dvd Calendar'!$E$3098:$CZ$3098,"&lt;="&amp;H$259)+SUMPRODUCT(('Dvd Calendar'!$E$3091:$CZ$3091&gt;H$258)*('Dvd Calendar'!$E$3091:$CZ$3091&lt;=H$259)*'Dvd Calendar'!$E$3094:$CZ$3094*(('Dvd Calendar'!$E$3096:$CZ$3096='Field Check'!$C$53)*('Field Check'!$C$53&lt;&gt;"")+('Dvd Calendar'!$E$3096:$CZ$3096='Field Check'!$C$54)*('Field Check'!$C$54&lt;&gt;"")+('Dvd Calendar'!$E$3096:$CZ$3096='Field Check'!$C$55)*('Field Check'!$C$55&lt;&gt;"")+('Dvd Calendar'!$E$3096:$CZ$3096='Field Check'!$C$56)*('Field Check'!$C$56&lt;&gt;"")+('Dvd Calendar'!$E$3096:$CZ$3096='Field Check'!$C$57)*('Field Check'!$C$57&lt;&gt;""))*(COUNTIF('Dvd Calendar'!$E$3098:$CZ$3098,'Dvd Calendar'!$E$3091:$CZ$3091)=0)),"")))</f>
        <v/>
      </c>
      <c r="I336" s="77">
        <f>IF(I$259="","",IF($B336="","",IFERROR(SUMIFS('Dvd Calendar'!$E$3099:$CZ$3099,'Dvd Calendar'!$E$3098:$CZ$3098,"&gt;"&amp;I$258,'Dvd Calendar'!$E$3098:$CZ$3098,"&lt;="&amp;I$259)+SUMPRODUCT(('Dvd Calendar'!$E$3091:$CZ$3091&gt;I$258)*('Dvd Calendar'!$E$3091:$CZ$3091&lt;=I$259)*'Dvd Calendar'!$E$3094:$CZ$3094*(('Dvd Calendar'!$E$3096:$CZ$3096='Field Check'!$C$53)*('Field Check'!$C$53&lt;&gt;"")+('Dvd Calendar'!$E$3096:$CZ$3096='Field Check'!$C$54)*('Field Check'!$C$54&lt;&gt;"")+('Dvd Calendar'!$E$3096:$CZ$3096='Field Check'!$C$55)*('Field Check'!$C$55&lt;&gt;"")+('Dvd Calendar'!$E$3096:$CZ$3096='Field Check'!$C$56)*('Field Check'!$C$56&lt;&gt;"")+('Dvd Calendar'!$E$3096:$CZ$3096='Field Check'!$C$57)*('Field Check'!$C$57&lt;&gt;""))*(COUNTIF('Dvd Calendar'!$E$3098:$CZ$3098,'Dvd Calendar'!$E$3091:$CZ$3091)=0)),"")))</f>
        <v/>
      </c>
      <c r="J336" s="77">
        <f>IF(J$259="","",IF($B336="","",IFERROR(SUMIFS('Dvd Calendar'!$E$3099:$CZ$3099,'Dvd Calendar'!$E$3098:$CZ$3098,"&gt;"&amp;J$258,'Dvd Calendar'!$E$3098:$CZ$3098,"&lt;="&amp;J$259)+SUMPRODUCT(('Dvd Calendar'!$E$3091:$CZ$3091&gt;J$258)*('Dvd Calendar'!$E$3091:$CZ$3091&lt;=J$259)*'Dvd Calendar'!$E$3094:$CZ$3094*(('Dvd Calendar'!$E$3096:$CZ$3096='Field Check'!$C$53)*('Field Check'!$C$53&lt;&gt;"")+('Dvd Calendar'!$E$3096:$CZ$3096='Field Check'!$C$54)*('Field Check'!$C$54&lt;&gt;"")+('Dvd Calendar'!$E$3096:$CZ$3096='Field Check'!$C$55)*('Field Check'!$C$55&lt;&gt;"")+('Dvd Calendar'!$E$3096:$CZ$3096='Field Check'!$C$56)*('Field Check'!$C$56&lt;&gt;"")+('Dvd Calendar'!$E$3096:$CZ$3096='Field Check'!$C$57)*('Field Check'!$C$57&lt;&gt;""))*(COUNTIF('Dvd Calendar'!$E$3098:$CZ$3098,'Dvd Calendar'!$E$3091:$CZ$3091)=0)),"")))</f>
        <v/>
      </c>
      <c r="K336" s="77">
        <f>IF(K$259="","",IF($B336="","",IFERROR(SUMIFS('Dvd Calendar'!$E$3099:$CZ$3099,'Dvd Calendar'!$E$3098:$CZ$3098,"&gt;"&amp;K$258,'Dvd Calendar'!$E$3098:$CZ$3098,"&lt;="&amp;K$259)+SUMPRODUCT(('Dvd Calendar'!$E$3091:$CZ$3091&gt;K$258)*('Dvd Calendar'!$E$3091:$CZ$3091&lt;=K$259)*'Dvd Calendar'!$E$3094:$CZ$3094*(('Dvd Calendar'!$E$3096:$CZ$3096='Field Check'!$C$53)*('Field Check'!$C$53&lt;&gt;"")+('Dvd Calendar'!$E$3096:$CZ$3096='Field Check'!$C$54)*('Field Check'!$C$54&lt;&gt;"")+('Dvd Calendar'!$E$3096:$CZ$3096='Field Check'!$C$55)*('Field Check'!$C$55&lt;&gt;"")+('Dvd Calendar'!$E$3096:$CZ$3096='Field Check'!$C$56)*('Field Check'!$C$56&lt;&gt;"")+('Dvd Calendar'!$E$3096:$CZ$3096='Field Check'!$C$57)*('Field Check'!$C$57&lt;&gt;""))*(COUNTIF('Dvd Calendar'!$E$3098:$CZ$3098,'Dvd Calendar'!$E$3091:$CZ$3091)=0)),"")))</f>
        <v/>
      </c>
      <c r="L336" s="77">
        <f>IF(L$259="","",IF($B336="","",IFERROR(SUMIFS('Dvd Calendar'!$E$3099:$CZ$3099,'Dvd Calendar'!$E$3098:$CZ$3098,"&gt;"&amp;L$258,'Dvd Calendar'!$E$3098:$CZ$3098,"&lt;="&amp;L$259)+SUMPRODUCT(('Dvd Calendar'!$E$3091:$CZ$3091&gt;L$258)*('Dvd Calendar'!$E$3091:$CZ$3091&lt;=L$259)*'Dvd Calendar'!$E$3094:$CZ$3094*(('Dvd Calendar'!$E$3096:$CZ$3096='Field Check'!$C$53)*('Field Check'!$C$53&lt;&gt;"")+('Dvd Calendar'!$E$3096:$CZ$3096='Field Check'!$C$54)*('Field Check'!$C$54&lt;&gt;"")+('Dvd Calendar'!$E$3096:$CZ$3096='Field Check'!$C$55)*('Field Check'!$C$55&lt;&gt;"")+('Dvd Calendar'!$E$3096:$CZ$3096='Field Check'!$C$56)*('Field Check'!$C$56&lt;&gt;"")+('Dvd Calendar'!$E$3096:$CZ$3096='Field Check'!$C$57)*('Field Check'!$C$57&lt;&gt;""))*(COUNTIF('Dvd Calendar'!$E$3098:$CZ$3098,'Dvd Calendar'!$E$3091:$CZ$3091)=0)),"")))</f>
        <v/>
      </c>
      <c r="M336" s="77">
        <f>IF(M$259="","",IF($B336="","",IFERROR(SUMIFS('Dvd Calendar'!$E$3099:$CZ$3099,'Dvd Calendar'!$E$3098:$CZ$3098,"&gt;"&amp;M$258,'Dvd Calendar'!$E$3098:$CZ$3098,"&lt;="&amp;M$259)+SUMPRODUCT(('Dvd Calendar'!$E$3091:$CZ$3091&gt;M$258)*('Dvd Calendar'!$E$3091:$CZ$3091&lt;=M$259)*'Dvd Calendar'!$E$3094:$CZ$3094*(('Dvd Calendar'!$E$3096:$CZ$3096='Field Check'!$C$53)*('Field Check'!$C$53&lt;&gt;"")+('Dvd Calendar'!$E$3096:$CZ$3096='Field Check'!$C$54)*('Field Check'!$C$54&lt;&gt;"")+('Dvd Calendar'!$E$3096:$CZ$3096='Field Check'!$C$55)*('Field Check'!$C$55&lt;&gt;"")+('Dvd Calendar'!$E$3096:$CZ$3096='Field Check'!$C$56)*('Field Check'!$C$56&lt;&gt;"")+('Dvd Calendar'!$E$3096:$CZ$3096='Field Check'!$C$57)*('Field Check'!$C$57&lt;&gt;""))*(COUNTIF('Dvd Calendar'!$E$3098:$CZ$3098,'Dvd Calendar'!$E$3091:$CZ$3091)=0)),"")))</f>
        <v/>
      </c>
      <c r="N336" s="77">
        <f>IF(N$259="","",IF($B336="","",IFERROR(SUMIFS('Dvd Calendar'!$E$3099:$CZ$3099,'Dvd Calendar'!$E$3098:$CZ$3098,"&gt;"&amp;N$258,'Dvd Calendar'!$E$3098:$CZ$3098,"&lt;="&amp;N$259)+SUMPRODUCT(('Dvd Calendar'!$E$3091:$CZ$3091&gt;N$258)*('Dvd Calendar'!$E$3091:$CZ$3091&lt;=N$259)*'Dvd Calendar'!$E$3094:$CZ$3094*(('Dvd Calendar'!$E$3096:$CZ$3096='Field Check'!$C$53)*('Field Check'!$C$53&lt;&gt;"")+('Dvd Calendar'!$E$3096:$CZ$3096='Field Check'!$C$54)*('Field Check'!$C$54&lt;&gt;"")+('Dvd Calendar'!$E$3096:$CZ$3096='Field Check'!$C$55)*('Field Check'!$C$55&lt;&gt;"")+('Dvd Calendar'!$E$3096:$CZ$3096='Field Check'!$C$56)*('Field Check'!$C$56&lt;&gt;"")+('Dvd Calendar'!$E$3096:$CZ$3096='Field Check'!$C$57)*('Field Check'!$C$57&lt;&gt;""))*(COUNTIF('Dvd Calendar'!$E$3098:$CZ$3098,'Dvd Calendar'!$E$3091:$CZ$3091)=0)),"")))</f>
        <v/>
      </c>
      <c r="O336" s="77">
        <f>IF(O$259="","",IF($B336="","",IFERROR(SUMIFS('Dvd Calendar'!$E$3099:$CZ$3099,'Dvd Calendar'!$E$3098:$CZ$3098,"&gt;"&amp;O$258,'Dvd Calendar'!$E$3098:$CZ$3098,"&lt;="&amp;O$259)+SUMPRODUCT(('Dvd Calendar'!$E$3091:$CZ$3091&gt;O$258)*('Dvd Calendar'!$E$3091:$CZ$3091&lt;=O$259)*'Dvd Calendar'!$E$3094:$CZ$3094*(('Dvd Calendar'!$E$3096:$CZ$3096='Field Check'!$C$53)*('Field Check'!$C$53&lt;&gt;"")+('Dvd Calendar'!$E$3096:$CZ$3096='Field Check'!$C$54)*('Field Check'!$C$54&lt;&gt;"")+('Dvd Calendar'!$E$3096:$CZ$3096='Field Check'!$C$55)*('Field Check'!$C$55&lt;&gt;"")+('Dvd Calendar'!$E$3096:$CZ$3096='Field Check'!$C$56)*('Field Check'!$C$56&lt;&gt;"")+('Dvd Calendar'!$E$3096:$CZ$3096='Field Check'!$C$57)*('Field Check'!$C$57&lt;&gt;""))*(COUNTIF('Dvd Calendar'!$E$3098:$CZ$3098,'Dvd Calendar'!$E$3091:$CZ$3091)=0)),"")))</f>
        <v/>
      </c>
      <c r="P336" s="77">
        <f>IF(P$259="","",IF($B336="","",IFERROR(SUMIFS('Dvd Calendar'!$E$3099:$CZ$3099,'Dvd Calendar'!$E$3098:$CZ$3098,"&gt;"&amp;P$258,'Dvd Calendar'!$E$3098:$CZ$3098,"&lt;="&amp;P$259)+SUMPRODUCT(('Dvd Calendar'!$E$3091:$CZ$3091&gt;P$258)*('Dvd Calendar'!$E$3091:$CZ$3091&lt;=P$259)*'Dvd Calendar'!$E$3094:$CZ$3094*(('Dvd Calendar'!$E$3096:$CZ$3096='Field Check'!$C$53)*('Field Check'!$C$53&lt;&gt;"")+('Dvd Calendar'!$E$3096:$CZ$3096='Field Check'!$C$54)*('Field Check'!$C$54&lt;&gt;"")+('Dvd Calendar'!$E$3096:$CZ$3096='Field Check'!$C$55)*('Field Check'!$C$55&lt;&gt;"")+('Dvd Calendar'!$E$3096:$CZ$3096='Field Check'!$C$56)*('Field Check'!$C$56&lt;&gt;"")+('Dvd Calendar'!$E$3096:$CZ$3096='Field Check'!$C$57)*('Field Check'!$C$57&lt;&gt;""))*(COUNTIF('Dvd Calendar'!$E$3098:$CZ$3098,'Dvd Calendar'!$E$3091:$CZ$3091)=0)),"")))</f>
        <v/>
      </c>
      <c r="Q336" s="77">
        <f>IF(Q$259="","",IF($B336="","",IFERROR(SUMIFS('Dvd Calendar'!$E$3099:$CZ$3099,'Dvd Calendar'!$E$3098:$CZ$3098,"&gt;"&amp;Q$258,'Dvd Calendar'!$E$3098:$CZ$3098,"&lt;="&amp;Q$259)+SUMPRODUCT(('Dvd Calendar'!$E$3091:$CZ$3091&gt;Q$258)*('Dvd Calendar'!$E$3091:$CZ$3091&lt;=Q$259)*'Dvd Calendar'!$E$3094:$CZ$3094*(('Dvd Calendar'!$E$3096:$CZ$3096='Field Check'!$C$53)*('Field Check'!$C$53&lt;&gt;"")+('Dvd Calendar'!$E$3096:$CZ$3096='Field Check'!$C$54)*('Field Check'!$C$54&lt;&gt;"")+('Dvd Calendar'!$E$3096:$CZ$3096='Field Check'!$C$55)*('Field Check'!$C$55&lt;&gt;"")+('Dvd Calendar'!$E$3096:$CZ$3096='Field Check'!$C$56)*('Field Check'!$C$56&lt;&gt;"")+('Dvd Calendar'!$E$3096:$CZ$3096='Field Check'!$C$57)*('Field Check'!$C$57&lt;&gt;""))*(COUNTIF('Dvd Calendar'!$E$3098:$CZ$3098,'Dvd Calendar'!$E$3091:$CZ$3091)=0)),"")))</f>
        <v/>
      </c>
      <c r="R336" s="77">
        <f>IF(R$259="","",IF($B336="","",IFERROR(SUMIFS('Dvd Calendar'!$E$3099:$CZ$3099,'Dvd Calendar'!$E$3098:$CZ$3098,"&gt;"&amp;R$258,'Dvd Calendar'!$E$3098:$CZ$3098,"&lt;="&amp;R$259)+SUMPRODUCT(('Dvd Calendar'!$E$3091:$CZ$3091&gt;R$258)*('Dvd Calendar'!$E$3091:$CZ$3091&lt;=R$259)*'Dvd Calendar'!$E$3094:$CZ$3094*(('Dvd Calendar'!$E$3096:$CZ$3096='Field Check'!$C$53)*('Field Check'!$C$53&lt;&gt;"")+('Dvd Calendar'!$E$3096:$CZ$3096='Field Check'!$C$54)*('Field Check'!$C$54&lt;&gt;"")+('Dvd Calendar'!$E$3096:$CZ$3096='Field Check'!$C$55)*('Field Check'!$C$55&lt;&gt;"")+('Dvd Calendar'!$E$3096:$CZ$3096='Field Check'!$C$56)*('Field Check'!$C$56&lt;&gt;"")+('Dvd Calendar'!$E$3096:$CZ$3096='Field Check'!$C$57)*('Field Check'!$C$57&lt;&gt;""))*(COUNTIF('Dvd Calendar'!$E$3098:$CZ$3098,'Dvd Calendar'!$E$3091:$CZ$3091)=0)),"")))</f>
        <v/>
      </c>
    </row>
    <row r="337">
      <c r="B337" s="126">
        <f>IF(MXAU!$C$82="","",MXAU!$C$82)</f>
        <v/>
      </c>
      <c r="C337" s="77">
        <f>IF(C$259="","",IF($B337="","",IFERROR(SUMIFS('Dvd Calendar'!$E$3110:$CZ$3110,'Dvd Calendar'!$E$3109:$CZ$3109,"&gt;"&amp;C$258,'Dvd Calendar'!$E$3109:$CZ$3109,"&lt;="&amp;C$259)+SUMPRODUCT(('Dvd Calendar'!$E$3102:$CZ$3102&gt;C$258)*('Dvd Calendar'!$E$3102:$CZ$3102&lt;=C$259)*'Dvd Calendar'!$E$3105:$CZ$3105*(('Dvd Calendar'!$E$3107:$CZ$3107='Field Check'!$C$53)*('Field Check'!$C$53&lt;&gt;"")+('Dvd Calendar'!$E$3107:$CZ$3107='Field Check'!$C$54)*('Field Check'!$C$54&lt;&gt;"")+('Dvd Calendar'!$E$3107:$CZ$3107='Field Check'!$C$55)*('Field Check'!$C$55&lt;&gt;"")+('Dvd Calendar'!$E$3107:$CZ$3107='Field Check'!$C$56)*('Field Check'!$C$56&lt;&gt;"")+('Dvd Calendar'!$E$3107:$CZ$3107='Field Check'!$C$57)*('Field Check'!$C$57&lt;&gt;""))*(COUNTIF('Dvd Calendar'!$E$3109:$CZ$3109,'Dvd Calendar'!$E$3102:$CZ$3102)=0)),"")))</f>
        <v/>
      </c>
      <c r="D337" s="77">
        <f>IF(D$259="","",IF($B337="","",IFERROR(SUMIFS('Dvd Calendar'!$E$3110:$CZ$3110,'Dvd Calendar'!$E$3109:$CZ$3109,"&gt;"&amp;D$258,'Dvd Calendar'!$E$3109:$CZ$3109,"&lt;="&amp;D$259)+SUMPRODUCT(('Dvd Calendar'!$E$3102:$CZ$3102&gt;D$258)*('Dvd Calendar'!$E$3102:$CZ$3102&lt;=D$259)*'Dvd Calendar'!$E$3105:$CZ$3105*(('Dvd Calendar'!$E$3107:$CZ$3107='Field Check'!$C$53)*('Field Check'!$C$53&lt;&gt;"")+('Dvd Calendar'!$E$3107:$CZ$3107='Field Check'!$C$54)*('Field Check'!$C$54&lt;&gt;"")+('Dvd Calendar'!$E$3107:$CZ$3107='Field Check'!$C$55)*('Field Check'!$C$55&lt;&gt;"")+('Dvd Calendar'!$E$3107:$CZ$3107='Field Check'!$C$56)*('Field Check'!$C$56&lt;&gt;"")+('Dvd Calendar'!$E$3107:$CZ$3107='Field Check'!$C$57)*('Field Check'!$C$57&lt;&gt;""))*(COUNTIF('Dvd Calendar'!$E$3109:$CZ$3109,'Dvd Calendar'!$E$3102:$CZ$3102)=0)),"")))</f>
        <v/>
      </c>
      <c r="E337" s="77">
        <f>IF(E$259="","",IF($B337="","",IFERROR(SUMIFS('Dvd Calendar'!$E$3110:$CZ$3110,'Dvd Calendar'!$E$3109:$CZ$3109,"&gt;"&amp;E$258,'Dvd Calendar'!$E$3109:$CZ$3109,"&lt;="&amp;E$259)+SUMPRODUCT(('Dvd Calendar'!$E$3102:$CZ$3102&gt;E$258)*('Dvd Calendar'!$E$3102:$CZ$3102&lt;=E$259)*'Dvd Calendar'!$E$3105:$CZ$3105*(('Dvd Calendar'!$E$3107:$CZ$3107='Field Check'!$C$53)*('Field Check'!$C$53&lt;&gt;"")+('Dvd Calendar'!$E$3107:$CZ$3107='Field Check'!$C$54)*('Field Check'!$C$54&lt;&gt;"")+('Dvd Calendar'!$E$3107:$CZ$3107='Field Check'!$C$55)*('Field Check'!$C$55&lt;&gt;"")+('Dvd Calendar'!$E$3107:$CZ$3107='Field Check'!$C$56)*('Field Check'!$C$56&lt;&gt;"")+('Dvd Calendar'!$E$3107:$CZ$3107='Field Check'!$C$57)*('Field Check'!$C$57&lt;&gt;""))*(COUNTIF('Dvd Calendar'!$E$3109:$CZ$3109,'Dvd Calendar'!$E$3102:$CZ$3102)=0)),"")))</f>
        <v/>
      </c>
      <c r="F337" s="77">
        <f>IF(F$259="","",IF($B337="","",IFERROR(SUMIFS('Dvd Calendar'!$E$3110:$CZ$3110,'Dvd Calendar'!$E$3109:$CZ$3109,"&gt;"&amp;F$258,'Dvd Calendar'!$E$3109:$CZ$3109,"&lt;="&amp;F$259)+SUMPRODUCT(('Dvd Calendar'!$E$3102:$CZ$3102&gt;F$258)*('Dvd Calendar'!$E$3102:$CZ$3102&lt;=F$259)*'Dvd Calendar'!$E$3105:$CZ$3105*(('Dvd Calendar'!$E$3107:$CZ$3107='Field Check'!$C$53)*('Field Check'!$C$53&lt;&gt;"")+('Dvd Calendar'!$E$3107:$CZ$3107='Field Check'!$C$54)*('Field Check'!$C$54&lt;&gt;"")+('Dvd Calendar'!$E$3107:$CZ$3107='Field Check'!$C$55)*('Field Check'!$C$55&lt;&gt;"")+('Dvd Calendar'!$E$3107:$CZ$3107='Field Check'!$C$56)*('Field Check'!$C$56&lt;&gt;"")+('Dvd Calendar'!$E$3107:$CZ$3107='Field Check'!$C$57)*('Field Check'!$C$57&lt;&gt;""))*(COUNTIF('Dvd Calendar'!$E$3109:$CZ$3109,'Dvd Calendar'!$E$3102:$CZ$3102)=0)),"")))</f>
        <v/>
      </c>
      <c r="G337" s="77">
        <f>IF(G$259="","",IF($B337="","",IFERROR(SUMIFS('Dvd Calendar'!$E$3110:$CZ$3110,'Dvd Calendar'!$E$3109:$CZ$3109,"&gt;"&amp;G$258,'Dvd Calendar'!$E$3109:$CZ$3109,"&lt;="&amp;G$259)+SUMPRODUCT(('Dvd Calendar'!$E$3102:$CZ$3102&gt;G$258)*('Dvd Calendar'!$E$3102:$CZ$3102&lt;=G$259)*'Dvd Calendar'!$E$3105:$CZ$3105*(('Dvd Calendar'!$E$3107:$CZ$3107='Field Check'!$C$53)*('Field Check'!$C$53&lt;&gt;"")+('Dvd Calendar'!$E$3107:$CZ$3107='Field Check'!$C$54)*('Field Check'!$C$54&lt;&gt;"")+('Dvd Calendar'!$E$3107:$CZ$3107='Field Check'!$C$55)*('Field Check'!$C$55&lt;&gt;"")+('Dvd Calendar'!$E$3107:$CZ$3107='Field Check'!$C$56)*('Field Check'!$C$56&lt;&gt;"")+('Dvd Calendar'!$E$3107:$CZ$3107='Field Check'!$C$57)*('Field Check'!$C$57&lt;&gt;""))*(COUNTIF('Dvd Calendar'!$E$3109:$CZ$3109,'Dvd Calendar'!$E$3102:$CZ$3102)=0)),"")))</f>
        <v/>
      </c>
      <c r="H337" s="77">
        <f>IF(H$259="","",IF($B337="","",IFERROR(SUMIFS('Dvd Calendar'!$E$3110:$CZ$3110,'Dvd Calendar'!$E$3109:$CZ$3109,"&gt;"&amp;H$258,'Dvd Calendar'!$E$3109:$CZ$3109,"&lt;="&amp;H$259)+SUMPRODUCT(('Dvd Calendar'!$E$3102:$CZ$3102&gt;H$258)*('Dvd Calendar'!$E$3102:$CZ$3102&lt;=H$259)*'Dvd Calendar'!$E$3105:$CZ$3105*(('Dvd Calendar'!$E$3107:$CZ$3107='Field Check'!$C$53)*('Field Check'!$C$53&lt;&gt;"")+('Dvd Calendar'!$E$3107:$CZ$3107='Field Check'!$C$54)*('Field Check'!$C$54&lt;&gt;"")+('Dvd Calendar'!$E$3107:$CZ$3107='Field Check'!$C$55)*('Field Check'!$C$55&lt;&gt;"")+('Dvd Calendar'!$E$3107:$CZ$3107='Field Check'!$C$56)*('Field Check'!$C$56&lt;&gt;"")+('Dvd Calendar'!$E$3107:$CZ$3107='Field Check'!$C$57)*('Field Check'!$C$57&lt;&gt;""))*(COUNTIF('Dvd Calendar'!$E$3109:$CZ$3109,'Dvd Calendar'!$E$3102:$CZ$3102)=0)),"")))</f>
        <v/>
      </c>
      <c r="I337" s="77">
        <f>IF(I$259="","",IF($B337="","",IFERROR(SUMIFS('Dvd Calendar'!$E$3110:$CZ$3110,'Dvd Calendar'!$E$3109:$CZ$3109,"&gt;"&amp;I$258,'Dvd Calendar'!$E$3109:$CZ$3109,"&lt;="&amp;I$259)+SUMPRODUCT(('Dvd Calendar'!$E$3102:$CZ$3102&gt;I$258)*('Dvd Calendar'!$E$3102:$CZ$3102&lt;=I$259)*'Dvd Calendar'!$E$3105:$CZ$3105*(('Dvd Calendar'!$E$3107:$CZ$3107='Field Check'!$C$53)*('Field Check'!$C$53&lt;&gt;"")+('Dvd Calendar'!$E$3107:$CZ$3107='Field Check'!$C$54)*('Field Check'!$C$54&lt;&gt;"")+('Dvd Calendar'!$E$3107:$CZ$3107='Field Check'!$C$55)*('Field Check'!$C$55&lt;&gt;"")+('Dvd Calendar'!$E$3107:$CZ$3107='Field Check'!$C$56)*('Field Check'!$C$56&lt;&gt;"")+('Dvd Calendar'!$E$3107:$CZ$3107='Field Check'!$C$57)*('Field Check'!$C$57&lt;&gt;""))*(COUNTIF('Dvd Calendar'!$E$3109:$CZ$3109,'Dvd Calendar'!$E$3102:$CZ$3102)=0)),"")))</f>
        <v/>
      </c>
      <c r="J337" s="77">
        <f>IF(J$259="","",IF($B337="","",IFERROR(SUMIFS('Dvd Calendar'!$E$3110:$CZ$3110,'Dvd Calendar'!$E$3109:$CZ$3109,"&gt;"&amp;J$258,'Dvd Calendar'!$E$3109:$CZ$3109,"&lt;="&amp;J$259)+SUMPRODUCT(('Dvd Calendar'!$E$3102:$CZ$3102&gt;J$258)*('Dvd Calendar'!$E$3102:$CZ$3102&lt;=J$259)*'Dvd Calendar'!$E$3105:$CZ$3105*(('Dvd Calendar'!$E$3107:$CZ$3107='Field Check'!$C$53)*('Field Check'!$C$53&lt;&gt;"")+('Dvd Calendar'!$E$3107:$CZ$3107='Field Check'!$C$54)*('Field Check'!$C$54&lt;&gt;"")+('Dvd Calendar'!$E$3107:$CZ$3107='Field Check'!$C$55)*('Field Check'!$C$55&lt;&gt;"")+('Dvd Calendar'!$E$3107:$CZ$3107='Field Check'!$C$56)*('Field Check'!$C$56&lt;&gt;"")+('Dvd Calendar'!$E$3107:$CZ$3107='Field Check'!$C$57)*('Field Check'!$C$57&lt;&gt;""))*(COUNTIF('Dvd Calendar'!$E$3109:$CZ$3109,'Dvd Calendar'!$E$3102:$CZ$3102)=0)),"")))</f>
        <v/>
      </c>
      <c r="K337" s="77">
        <f>IF(K$259="","",IF($B337="","",IFERROR(SUMIFS('Dvd Calendar'!$E$3110:$CZ$3110,'Dvd Calendar'!$E$3109:$CZ$3109,"&gt;"&amp;K$258,'Dvd Calendar'!$E$3109:$CZ$3109,"&lt;="&amp;K$259)+SUMPRODUCT(('Dvd Calendar'!$E$3102:$CZ$3102&gt;K$258)*('Dvd Calendar'!$E$3102:$CZ$3102&lt;=K$259)*'Dvd Calendar'!$E$3105:$CZ$3105*(('Dvd Calendar'!$E$3107:$CZ$3107='Field Check'!$C$53)*('Field Check'!$C$53&lt;&gt;"")+('Dvd Calendar'!$E$3107:$CZ$3107='Field Check'!$C$54)*('Field Check'!$C$54&lt;&gt;"")+('Dvd Calendar'!$E$3107:$CZ$3107='Field Check'!$C$55)*('Field Check'!$C$55&lt;&gt;"")+('Dvd Calendar'!$E$3107:$CZ$3107='Field Check'!$C$56)*('Field Check'!$C$56&lt;&gt;"")+('Dvd Calendar'!$E$3107:$CZ$3107='Field Check'!$C$57)*('Field Check'!$C$57&lt;&gt;""))*(COUNTIF('Dvd Calendar'!$E$3109:$CZ$3109,'Dvd Calendar'!$E$3102:$CZ$3102)=0)),"")))</f>
        <v/>
      </c>
      <c r="L337" s="77">
        <f>IF(L$259="","",IF($B337="","",IFERROR(SUMIFS('Dvd Calendar'!$E$3110:$CZ$3110,'Dvd Calendar'!$E$3109:$CZ$3109,"&gt;"&amp;L$258,'Dvd Calendar'!$E$3109:$CZ$3109,"&lt;="&amp;L$259)+SUMPRODUCT(('Dvd Calendar'!$E$3102:$CZ$3102&gt;L$258)*('Dvd Calendar'!$E$3102:$CZ$3102&lt;=L$259)*'Dvd Calendar'!$E$3105:$CZ$3105*(('Dvd Calendar'!$E$3107:$CZ$3107='Field Check'!$C$53)*('Field Check'!$C$53&lt;&gt;"")+('Dvd Calendar'!$E$3107:$CZ$3107='Field Check'!$C$54)*('Field Check'!$C$54&lt;&gt;"")+('Dvd Calendar'!$E$3107:$CZ$3107='Field Check'!$C$55)*('Field Check'!$C$55&lt;&gt;"")+('Dvd Calendar'!$E$3107:$CZ$3107='Field Check'!$C$56)*('Field Check'!$C$56&lt;&gt;"")+('Dvd Calendar'!$E$3107:$CZ$3107='Field Check'!$C$57)*('Field Check'!$C$57&lt;&gt;""))*(COUNTIF('Dvd Calendar'!$E$3109:$CZ$3109,'Dvd Calendar'!$E$3102:$CZ$3102)=0)),"")))</f>
        <v/>
      </c>
      <c r="M337" s="77">
        <f>IF(M$259="","",IF($B337="","",IFERROR(SUMIFS('Dvd Calendar'!$E$3110:$CZ$3110,'Dvd Calendar'!$E$3109:$CZ$3109,"&gt;"&amp;M$258,'Dvd Calendar'!$E$3109:$CZ$3109,"&lt;="&amp;M$259)+SUMPRODUCT(('Dvd Calendar'!$E$3102:$CZ$3102&gt;M$258)*('Dvd Calendar'!$E$3102:$CZ$3102&lt;=M$259)*'Dvd Calendar'!$E$3105:$CZ$3105*(('Dvd Calendar'!$E$3107:$CZ$3107='Field Check'!$C$53)*('Field Check'!$C$53&lt;&gt;"")+('Dvd Calendar'!$E$3107:$CZ$3107='Field Check'!$C$54)*('Field Check'!$C$54&lt;&gt;"")+('Dvd Calendar'!$E$3107:$CZ$3107='Field Check'!$C$55)*('Field Check'!$C$55&lt;&gt;"")+('Dvd Calendar'!$E$3107:$CZ$3107='Field Check'!$C$56)*('Field Check'!$C$56&lt;&gt;"")+('Dvd Calendar'!$E$3107:$CZ$3107='Field Check'!$C$57)*('Field Check'!$C$57&lt;&gt;""))*(COUNTIF('Dvd Calendar'!$E$3109:$CZ$3109,'Dvd Calendar'!$E$3102:$CZ$3102)=0)),"")))</f>
        <v/>
      </c>
      <c r="N337" s="77">
        <f>IF(N$259="","",IF($B337="","",IFERROR(SUMIFS('Dvd Calendar'!$E$3110:$CZ$3110,'Dvd Calendar'!$E$3109:$CZ$3109,"&gt;"&amp;N$258,'Dvd Calendar'!$E$3109:$CZ$3109,"&lt;="&amp;N$259)+SUMPRODUCT(('Dvd Calendar'!$E$3102:$CZ$3102&gt;N$258)*('Dvd Calendar'!$E$3102:$CZ$3102&lt;=N$259)*'Dvd Calendar'!$E$3105:$CZ$3105*(('Dvd Calendar'!$E$3107:$CZ$3107='Field Check'!$C$53)*('Field Check'!$C$53&lt;&gt;"")+('Dvd Calendar'!$E$3107:$CZ$3107='Field Check'!$C$54)*('Field Check'!$C$54&lt;&gt;"")+('Dvd Calendar'!$E$3107:$CZ$3107='Field Check'!$C$55)*('Field Check'!$C$55&lt;&gt;"")+('Dvd Calendar'!$E$3107:$CZ$3107='Field Check'!$C$56)*('Field Check'!$C$56&lt;&gt;"")+('Dvd Calendar'!$E$3107:$CZ$3107='Field Check'!$C$57)*('Field Check'!$C$57&lt;&gt;""))*(COUNTIF('Dvd Calendar'!$E$3109:$CZ$3109,'Dvd Calendar'!$E$3102:$CZ$3102)=0)),"")))</f>
        <v/>
      </c>
      <c r="O337" s="77">
        <f>IF(O$259="","",IF($B337="","",IFERROR(SUMIFS('Dvd Calendar'!$E$3110:$CZ$3110,'Dvd Calendar'!$E$3109:$CZ$3109,"&gt;"&amp;O$258,'Dvd Calendar'!$E$3109:$CZ$3109,"&lt;="&amp;O$259)+SUMPRODUCT(('Dvd Calendar'!$E$3102:$CZ$3102&gt;O$258)*('Dvd Calendar'!$E$3102:$CZ$3102&lt;=O$259)*'Dvd Calendar'!$E$3105:$CZ$3105*(('Dvd Calendar'!$E$3107:$CZ$3107='Field Check'!$C$53)*('Field Check'!$C$53&lt;&gt;"")+('Dvd Calendar'!$E$3107:$CZ$3107='Field Check'!$C$54)*('Field Check'!$C$54&lt;&gt;"")+('Dvd Calendar'!$E$3107:$CZ$3107='Field Check'!$C$55)*('Field Check'!$C$55&lt;&gt;"")+('Dvd Calendar'!$E$3107:$CZ$3107='Field Check'!$C$56)*('Field Check'!$C$56&lt;&gt;"")+('Dvd Calendar'!$E$3107:$CZ$3107='Field Check'!$C$57)*('Field Check'!$C$57&lt;&gt;""))*(COUNTIF('Dvd Calendar'!$E$3109:$CZ$3109,'Dvd Calendar'!$E$3102:$CZ$3102)=0)),"")))</f>
        <v/>
      </c>
      <c r="P337" s="77">
        <f>IF(P$259="","",IF($B337="","",IFERROR(SUMIFS('Dvd Calendar'!$E$3110:$CZ$3110,'Dvd Calendar'!$E$3109:$CZ$3109,"&gt;"&amp;P$258,'Dvd Calendar'!$E$3109:$CZ$3109,"&lt;="&amp;P$259)+SUMPRODUCT(('Dvd Calendar'!$E$3102:$CZ$3102&gt;P$258)*('Dvd Calendar'!$E$3102:$CZ$3102&lt;=P$259)*'Dvd Calendar'!$E$3105:$CZ$3105*(('Dvd Calendar'!$E$3107:$CZ$3107='Field Check'!$C$53)*('Field Check'!$C$53&lt;&gt;"")+('Dvd Calendar'!$E$3107:$CZ$3107='Field Check'!$C$54)*('Field Check'!$C$54&lt;&gt;"")+('Dvd Calendar'!$E$3107:$CZ$3107='Field Check'!$C$55)*('Field Check'!$C$55&lt;&gt;"")+('Dvd Calendar'!$E$3107:$CZ$3107='Field Check'!$C$56)*('Field Check'!$C$56&lt;&gt;"")+('Dvd Calendar'!$E$3107:$CZ$3107='Field Check'!$C$57)*('Field Check'!$C$57&lt;&gt;""))*(COUNTIF('Dvd Calendar'!$E$3109:$CZ$3109,'Dvd Calendar'!$E$3102:$CZ$3102)=0)),"")))</f>
        <v/>
      </c>
      <c r="Q337" s="77">
        <f>IF(Q$259="","",IF($B337="","",IFERROR(SUMIFS('Dvd Calendar'!$E$3110:$CZ$3110,'Dvd Calendar'!$E$3109:$CZ$3109,"&gt;"&amp;Q$258,'Dvd Calendar'!$E$3109:$CZ$3109,"&lt;="&amp;Q$259)+SUMPRODUCT(('Dvd Calendar'!$E$3102:$CZ$3102&gt;Q$258)*('Dvd Calendar'!$E$3102:$CZ$3102&lt;=Q$259)*'Dvd Calendar'!$E$3105:$CZ$3105*(('Dvd Calendar'!$E$3107:$CZ$3107='Field Check'!$C$53)*('Field Check'!$C$53&lt;&gt;"")+('Dvd Calendar'!$E$3107:$CZ$3107='Field Check'!$C$54)*('Field Check'!$C$54&lt;&gt;"")+('Dvd Calendar'!$E$3107:$CZ$3107='Field Check'!$C$55)*('Field Check'!$C$55&lt;&gt;"")+('Dvd Calendar'!$E$3107:$CZ$3107='Field Check'!$C$56)*('Field Check'!$C$56&lt;&gt;"")+('Dvd Calendar'!$E$3107:$CZ$3107='Field Check'!$C$57)*('Field Check'!$C$57&lt;&gt;""))*(COUNTIF('Dvd Calendar'!$E$3109:$CZ$3109,'Dvd Calendar'!$E$3102:$CZ$3102)=0)),"")))</f>
        <v/>
      </c>
      <c r="R337" s="77">
        <f>IF(R$259="","",IF($B337="","",IFERROR(SUMIFS('Dvd Calendar'!$E$3110:$CZ$3110,'Dvd Calendar'!$E$3109:$CZ$3109,"&gt;"&amp;R$258,'Dvd Calendar'!$E$3109:$CZ$3109,"&lt;="&amp;R$259)+SUMPRODUCT(('Dvd Calendar'!$E$3102:$CZ$3102&gt;R$258)*('Dvd Calendar'!$E$3102:$CZ$3102&lt;=R$259)*'Dvd Calendar'!$E$3105:$CZ$3105*(('Dvd Calendar'!$E$3107:$CZ$3107='Field Check'!$C$53)*('Field Check'!$C$53&lt;&gt;"")+('Dvd Calendar'!$E$3107:$CZ$3107='Field Check'!$C$54)*('Field Check'!$C$54&lt;&gt;"")+('Dvd Calendar'!$E$3107:$CZ$3107='Field Check'!$C$55)*('Field Check'!$C$55&lt;&gt;"")+('Dvd Calendar'!$E$3107:$CZ$3107='Field Check'!$C$56)*('Field Check'!$C$56&lt;&gt;"")+('Dvd Calendar'!$E$3107:$CZ$3107='Field Check'!$C$57)*('Field Check'!$C$57&lt;&gt;""))*(COUNTIF('Dvd Calendar'!$E$3109:$CZ$3109,'Dvd Calendar'!$E$3102:$CZ$3102)=0)),"")))</f>
        <v/>
      </c>
    </row>
    <row r="338">
      <c r="B338" s="126">
        <f>IF(MXAU!$C$83="","",MXAU!$C$83)</f>
        <v/>
      </c>
      <c r="C338" s="77">
        <f>IF(C$259="","",IF($B338="","",IFERROR(SUMIFS('Dvd Calendar'!$E$3121:$CZ$3121,'Dvd Calendar'!$E$3120:$CZ$3120,"&gt;"&amp;C$258,'Dvd Calendar'!$E$3120:$CZ$3120,"&lt;="&amp;C$259)+SUMPRODUCT(('Dvd Calendar'!$E$3113:$CZ$3113&gt;C$258)*('Dvd Calendar'!$E$3113:$CZ$3113&lt;=C$259)*'Dvd Calendar'!$E$3116:$CZ$3116*(('Dvd Calendar'!$E$3118:$CZ$3118='Field Check'!$C$53)*('Field Check'!$C$53&lt;&gt;"")+('Dvd Calendar'!$E$3118:$CZ$3118='Field Check'!$C$54)*('Field Check'!$C$54&lt;&gt;"")+('Dvd Calendar'!$E$3118:$CZ$3118='Field Check'!$C$55)*('Field Check'!$C$55&lt;&gt;"")+('Dvd Calendar'!$E$3118:$CZ$3118='Field Check'!$C$56)*('Field Check'!$C$56&lt;&gt;"")+('Dvd Calendar'!$E$3118:$CZ$3118='Field Check'!$C$57)*('Field Check'!$C$57&lt;&gt;""))*(COUNTIF('Dvd Calendar'!$E$3120:$CZ$3120,'Dvd Calendar'!$E$3113:$CZ$3113)=0)),"")))</f>
        <v/>
      </c>
      <c r="D338" s="77">
        <f>IF(D$259="","",IF($B338="","",IFERROR(SUMIFS('Dvd Calendar'!$E$3121:$CZ$3121,'Dvd Calendar'!$E$3120:$CZ$3120,"&gt;"&amp;D$258,'Dvd Calendar'!$E$3120:$CZ$3120,"&lt;="&amp;D$259)+SUMPRODUCT(('Dvd Calendar'!$E$3113:$CZ$3113&gt;D$258)*('Dvd Calendar'!$E$3113:$CZ$3113&lt;=D$259)*'Dvd Calendar'!$E$3116:$CZ$3116*(('Dvd Calendar'!$E$3118:$CZ$3118='Field Check'!$C$53)*('Field Check'!$C$53&lt;&gt;"")+('Dvd Calendar'!$E$3118:$CZ$3118='Field Check'!$C$54)*('Field Check'!$C$54&lt;&gt;"")+('Dvd Calendar'!$E$3118:$CZ$3118='Field Check'!$C$55)*('Field Check'!$C$55&lt;&gt;"")+('Dvd Calendar'!$E$3118:$CZ$3118='Field Check'!$C$56)*('Field Check'!$C$56&lt;&gt;"")+('Dvd Calendar'!$E$3118:$CZ$3118='Field Check'!$C$57)*('Field Check'!$C$57&lt;&gt;""))*(COUNTIF('Dvd Calendar'!$E$3120:$CZ$3120,'Dvd Calendar'!$E$3113:$CZ$3113)=0)),"")))</f>
        <v/>
      </c>
      <c r="E338" s="77">
        <f>IF(E$259="","",IF($B338="","",IFERROR(SUMIFS('Dvd Calendar'!$E$3121:$CZ$3121,'Dvd Calendar'!$E$3120:$CZ$3120,"&gt;"&amp;E$258,'Dvd Calendar'!$E$3120:$CZ$3120,"&lt;="&amp;E$259)+SUMPRODUCT(('Dvd Calendar'!$E$3113:$CZ$3113&gt;E$258)*('Dvd Calendar'!$E$3113:$CZ$3113&lt;=E$259)*'Dvd Calendar'!$E$3116:$CZ$3116*(('Dvd Calendar'!$E$3118:$CZ$3118='Field Check'!$C$53)*('Field Check'!$C$53&lt;&gt;"")+('Dvd Calendar'!$E$3118:$CZ$3118='Field Check'!$C$54)*('Field Check'!$C$54&lt;&gt;"")+('Dvd Calendar'!$E$3118:$CZ$3118='Field Check'!$C$55)*('Field Check'!$C$55&lt;&gt;"")+('Dvd Calendar'!$E$3118:$CZ$3118='Field Check'!$C$56)*('Field Check'!$C$56&lt;&gt;"")+('Dvd Calendar'!$E$3118:$CZ$3118='Field Check'!$C$57)*('Field Check'!$C$57&lt;&gt;""))*(COUNTIF('Dvd Calendar'!$E$3120:$CZ$3120,'Dvd Calendar'!$E$3113:$CZ$3113)=0)),"")))</f>
        <v/>
      </c>
      <c r="F338" s="77">
        <f>IF(F$259="","",IF($B338="","",IFERROR(SUMIFS('Dvd Calendar'!$E$3121:$CZ$3121,'Dvd Calendar'!$E$3120:$CZ$3120,"&gt;"&amp;F$258,'Dvd Calendar'!$E$3120:$CZ$3120,"&lt;="&amp;F$259)+SUMPRODUCT(('Dvd Calendar'!$E$3113:$CZ$3113&gt;F$258)*('Dvd Calendar'!$E$3113:$CZ$3113&lt;=F$259)*'Dvd Calendar'!$E$3116:$CZ$3116*(('Dvd Calendar'!$E$3118:$CZ$3118='Field Check'!$C$53)*('Field Check'!$C$53&lt;&gt;"")+('Dvd Calendar'!$E$3118:$CZ$3118='Field Check'!$C$54)*('Field Check'!$C$54&lt;&gt;"")+('Dvd Calendar'!$E$3118:$CZ$3118='Field Check'!$C$55)*('Field Check'!$C$55&lt;&gt;"")+('Dvd Calendar'!$E$3118:$CZ$3118='Field Check'!$C$56)*('Field Check'!$C$56&lt;&gt;"")+('Dvd Calendar'!$E$3118:$CZ$3118='Field Check'!$C$57)*('Field Check'!$C$57&lt;&gt;""))*(COUNTIF('Dvd Calendar'!$E$3120:$CZ$3120,'Dvd Calendar'!$E$3113:$CZ$3113)=0)),"")))</f>
        <v/>
      </c>
      <c r="G338" s="77">
        <f>IF(G$259="","",IF($B338="","",IFERROR(SUMIFS('Dvd Calendar'!$E$3121:$CZ$3121,'Dvd Calendar'!$E$3120:$CZ$3120,"&gt;"&amp;G$258,'Dvd Calendar'!$E$3120:$CZ$3120,"&lt;="&amp;G$259)+SUMPRODUCT(('Dvd Calendar'!$E$3113:$CZ$3113&gt;G$258)*('Dvd Calendar'!$E$3113:$CZ$3113&lt;=G$259)*'Dvd Calendar'!$E$3116:$CZ$3116*(('Dvd Calendar'!$E$3118:$CZ$3118='Field Check'!$C$53)*('Field Check'!$C$53&lt;&gt;"")+('Dvd Calendar'!$E$3118:$CZ$3118='Field Check'!$C$54)*('Field Check'!$C$54&lt;&gt;"")+('Dvd Calendar'!$E$3118:$CZ$3118='Field Check'!$C$55)*('Field Check'!$C$55&lt;&gt;"")+('Dvd Calendar'!$E$3118:$CZ$3118='Field Check'!$C$56)*('Field Check'!$C$56&lt;&gt;"")+('Dvd Calendar'!$E$3118:$CZ$3118='Field Check'!$C$57)*('Field Check'!$C$57&lt;&gt;""))*(COUNTIF('Dvd Calendar'!$E$3120:$CZ$3120,'Dvd Calendar'!$E$3113:$CZ$3113)=0)),"")))</f>
        <v/>
      </c>
      <c r="H338" s="77">
        <f>IF(H$259="","",IF($B338="","",IFERROR(SUMIFS('Dvd Calendar'!$E$3121:$CZ$3121,'Dvd Calendar'!$E$3120:$CZ$3120,"&gt;"&amp;H$258,'Dvd Calendar'!$E$3120:$CZ$3120,"&lt;="&amp;H$259)+SUMPRODUCT(('Dvd Calendar'!$E$3113:$CZ$3113&gt;H$258)*('Dvd Calendar'!$E$3113:$CZ$3113&lt;=H$259)*'Dvd Calendar'!$E$3116:$CZ$3116*(('Dvd Calendar'!$E$3118:$CZ$3118='Field Check'!$C$53)*('Field Check'!$C$53&lt;&gt;"")+('Dvd Calendar'!$E$3118:$CZ$3118='Field Check'!$C$54)*('Field Check'!$C$54&lt;&gt;"")+('Dvd Calendar'!$E$3118:$CZ$3118='Field Check'!$C$55)*('Field Check'!$C$55&lt;&gt;"")+('Dvd Calendar'!$E$3118:$CZ$3118='Field Check'!$C$56)*('Field Check'!$C$56&lt;&gt;"")+('Dvd Calendar'!$E$3118:$CZ$3118='Field Check'!$C$57)*('Field Check'!$C$57&lt;&gt;""))*(COUNTIF('Dvd Calendar'!$E$3120:$CZ$3120,'Dvd Calendar'!$E$3113:$CZ$3113)=0)),"")))</f>
        <v/>
      </c>
      <c r="I338" s="77">
        <f>IF(I$259="","",IF($B338="","",IFERROR(SUMIFS('Dvd Calendar'!$E$3121:$CZ$3121,'Dvd Calendar'!$E$3120:$CZ$3120,"&gt;"&amp;I$258,'Dvd Calendar'!$E$3120:$CZ$3120,"&lt;="&amp;I$259)+SUMPRODUCT(('Dvd Calendar'!$E$3113:$CZ$3113&gt;I$258)*('Dvd Calendar'!$E$3113:$CZ$3113&lt;=I$259)*'Dvd Calendar'!$E$3116:$CZ$3116*(('Dvd Calendar'!$E$3118:$CZ$3118='Field Check'!$C$53)*('Field Check'!$C$53&lt;&gt;"")+('Dvd Calendar'!$E$3118:$CZ$3118='Field Check'!$C$54)*('Field Check'!$C$54&lt;&gt;"")+('Dvd Calendar'!$E$3118:$CZ$3118='Field Check'!$C$55)*('Field Check'!$C$55&lt;&gt;"")+('Dvd Calendar'!$E$3118:$CZ$3118='Field Check'!$C$56)*('Field Check'!$C$56&lt;&gt;"")+('Dvd Calendar'!$E$3118:$CZ$3118='Field Check'!$C$57)*('Field Check'!$C$57&lt;&gt;""))*(COUNTIF('Dvd Calendar'!$E$3120:$CZ$3120,'Dvd Calendar'!$E$3113:$CZ$3113)=0)),"")))</f>
        <v/>
      </c>
      <c r="J338" s="77">
        <f>IF(J$259="","",IF($B338="","",IFERROR(SUMIFS('Dvd Calendar'!$E$3121:$CZ$3121,'Dvd Calendar'!$E$3120:$CZ$3120,"&gt;"&amp;J$258,'Dvd Calendar'!$E$3120:$CZ$3120,"&lt;="&amp;J$259)+SUMPRODUCT(('Dvd Calendar'!$E$3113:$CZ$3113&gt;J$258)*('Dvd Calendar'!$E$3113:$CZ$3113&lt;=J$259)*'Dvd Calendar'!$E$3116:$CZ$3116*(('Dvd Calendar'!$E$3118:$CZ$3118='Field Check'!$C$53)*('Field Check'!$C$53&lt;&gt;"")+('Dvd Calendar'!$E$3118:$CZ$3118='Field Check'!$C$54)*('Field Check'!$C$54&lt;&gt;"")+('Dvd Calendar'!$E$3118:$CZ$3118='Field Check'!$C$55)*('Field Check'!$C$55&lt;&gt;"")+('Dvd Calendar'!$E$3118:$CZ$3118='Field Check'!$C$56)*('Field Check'!$C$56&lt;&gt;"")+('Dvd Calendar'!$E$3118:$CZ$3118='Field Check'!$C$57)*('Field Check'!$C$57&lt;&gt;""))*(COUNTIF('Dvd Calendar'!$E$3120:$CZ$3120,'Dvd Calendar'!$E$3113:$CZ$3113)=0)),"")))</f>
        <v/>
      </c>
      <c r="K338" s="77">
        <f>IF(K$259="","",IF($B338="","",IFERROR(SUMIFS('Dvd Calendar'!$E$3121:$CZ$3121,'Dvd Calendar'!$E$3120:$CZ$3120,"&gt;"&amp;K$258,'Dvd Calendar'!$E$3120:$CZ$3120,"&lt;="&amp;K$259)+SUMPRODUCT(('Dvd Calendar'!$E$3113:$CZ$3113&gt;K$258)*('Dvd Calendar'!$E$3113:$CZ$3113&lt;=K$259)*'Dvd Calendar'!$E$3116:$CZ$3116*(('Dvd Calendar'!$E$3118:$CZ$3118='Field Check'!$C$53)*('Field Check'!$C$53&lt;&gt;"")+('Dvd Calendar'!$E$3118:$CZ$3118='Field Check'!$C$54)*('Field Check'!$C$54&lt;&gt;"")+('Dvd Calendar'!$E$3118:$CZ$3118='Field Check'!$C$55)*('Field Check'!$C$55&lt;&gt;"")+('Dvd Calendar'!$E$3118:$CZ$3118='Field Check'!$C$56)*('Field Check'!$C$56&lt;&gt;"")+('Dvd Calendar'!$E$3118:$CZ$3118='Field Check'!$C$57)*('Field Check'!$C$57&lt;&gt;""))*(COUNTIF('Dvd Calendar'!$E$3120:$CZ$3120,'Dvd Calendar'!$E$3113:$CZ$3113)=0)),"")))</f>
        <v/>
      </c>
      <c r="L338" s="77">
        <f>IF(L$259="","",IF($B338="","",IFERROR(SUMIFS('Dvd Calendar'!$E$3121:$CZ$3121,'Dvd Calendar'!$E$3120:$CZ$3120,"&gt;"&amp;L$258,'Dvd Calendar'!$E$3120:$CZ$3120,"&lt;="&amp;L$259)+SUMPRODUCT(('Dvd Calendar'!$E$3113:$CZ$3113&gt;L$258)*('Dvd Calendar'!$E$3113:$CZ$3113&lt;=L$259)*'Dvd Calendar'!$E$3116:$CZ$3116*(('Dvd Calendar'!$E$3118:$CZ$3118='Field Check'!$C$53)*('Field Check'!$C$53&lt;&gt;"")+('Dvd Calendar'!$E$3118:$CZ$3118='Field Check'!$C$54)*('Field Check'!$C$54&lt;&gt;"")+('Dvd Calendar'!$E$3118:$CZ$3118='Field Check'!$C$55)*('Field Check'!$C$55&lt;&gt;"")+('Dvd Calendar'!$E$3118:$CZ$3118='Field Check'!$C$56)*('Field Check'!$C$56&lt;&gt;"")+('Dvd Calendar'!$E$3118:$CZ$3118='Field Check'!$C$57)*('Field Check'!$C$57&lt;&gt;""))*(COUNTIF('Dvd Calendar'!$E$3120:$CZ$3120,'Dvd Calendar'!$E$3113:$CZ$3113)=0)),"")))</f>
        <v/>
      </c>
      <c r="M338" s="77">
        <f>IF(M$259="","",IF($B338="","",IFERROR(SUMIFS('Dvd Calendar'!$E$3121:$CZ$3121,'Dvd Calendar'!$E$3120:$CZ$3120,"&gt;"&amp;M$258,'Dvd Calendar'!$E$3120:$CZ$3120,"&lt;="&amp;M$259)+SUMPRODUCT(('Dvd Calendar'!$E$3113:$CZ$3113&gt;M$258)*('Dvd Calendar'!$E$3113:$CZ$3113&lt;=M$259)*'Dvd Calendar'!$E$3116:$CZ$3116*(('Dvd Calendar'!$E$3118:$CZ$3118='Field Check'!$C$53)*('Field Check'!$C$53&lt;&gt;"")+('Dvd Calendar'!$E$3118:$CZ$3118='Field Check'!$C$54)*('Field Check'!$C$54&lt;&gt;"")+('Dvd Calendar'!$E$3118:$CZ$3118='Field Check'!$C$55)*('Field Check'!$C$55&lt;&gt;"")+('Dvd Calendar'!$E$3118:$CZ$3118='Field Check'!$C$56)*('Field Check'!$C$56&lt;&gt;"")+('Dvd Calendar'!$E$3118:$CZ$3118='Field Check'!$C$57)*('Field Check'!$C$57&lt;&gt;""))*(COUNTIF('Dvd Calendar'!$E$3120:$CZ$3120,'Dvd Calendar'!$E$3113:$CZ$3113)=0)),"")))</f>
        <v/>
      </c>
      <c r="N338" s="77">
        <f>IF(N$259="","",IF($B338="","",IFERROR(SUMIFS('Dvd Calendar'!$E$3121:$CZ$3121,'Dvd Calendar'!$E$3120:$CZ$3120,"&gt;"&amp;N$258,'Dvd Calendar'!$E$3120:$CZ$3120,"&lt;="&amp;N$259)+SUMPRODUCT(('Dvd Calendar'!$E$3113:$CZ$3113&gt;N$258)*('Dvd Calendar'!$E$3113:$CZ$3113&lt;=N$259)*'Dvd Calendar'!$E$3116:$CZ$3116*(('Dvd Calendar'!$E$3118:$CZ$3118='Field Check'!$C$53)*('Field Check'!$C$53&lt;&gt;"")+('Dvd Calendar'!$E$3118:$CZ$3118='Field Check'!$C$54)*('Field Check'!$C$54&lt;&gt;"")+('Dvd Calendar'!$E$3118:$CZ$3118='Field Check'!$C$55)*('Field Check'!$C$55&lt;&gt;"")+('Dvd Calendar'!$E$3118:$CZ$3118='Field Check'!$C$56)*('Field Check'!$C$56&lt;&gt;"")+('Dvd Calendar'!$E$3118:$CZ$3118='Field Check'!$C$57)*('Field Check'!$C$57&lt;&gt;""))*(COUNTIF('Dvd Calendar'!$E$3120:$CZ$3120,'Dvd Calendar'!$E$3113:$CZ$3113)=0)),"")))</f>
        <v/>
      </c>
      <c r="O338" s="77">
        <f>IF(O$259="","",IF($B338="","",IFERROR(SUMIFS('Dvd Calendar'!$E$3121:$CZ$3121,'Dvd Calendar'!$E$3120:$CZ$3120,"&gt;"&amp;O$258,'Dvd Calendar'!$E$3120:$CZ$3120,"&lt;="&amp;O$259)+SUMPRODUCT(('Dvd Calendar'!$E$3113:$CZ$3113&gt;O$258)*('Dvd Calendar'!$E$3113:$CZ$3113&lt;=O$259)*'Dvd Calendar'!$E$3116:$CZ$3116*(('Dvd Calendar'!$E$3118:$CZ$3118='Field Check'!$C$53)*('Field Check'!$C$53&lt;&gt;"")+('Dvd Calendar'!$E$3118:$CZ$3118='Field Check'!$C$54)*('Field Check'!$C$54&lt;&gt;"")+('Dvd Calendar'!$E$3118:$CZ$3118='Field Check'!$C$55)*('Field Check'!$C$55&lt;&gt;"")+('Dvd Calendar'!$E$3118:$CZ$3118='Field Check'!$C$56)*('Field Check'!$C$56&lt;&gt;"")+('Dvd Calendar'!$E$3118:$CZ$3118='Field Check'!$C$57)*('Field Check'!$C$57&lt;&gt;""))*(COUNTIF('Dvd Calendar'!$E$3120:$CZ$3120,'Dvd Calendar'!$E$3113:$CZ$3113)=0)),"")))</f>
        <v/>
      </c>
      <c r="P338" s="77">
        <f>IF(P$259="","",IF($B338="","",IFERROR(SUMIFS('Dvd Calendar'!$E$3121:$CZ$3121,'Dvd Calendar'!$E$3120:$CZ$3120,"&gt;"&amp;P$258,'Dvd Calendar'!$E$3120:$CZ$3120,"&lt;="&amp;P$259)+SUMPRODUCT(('Dvd Calendar'!$E$3113:$CZ$3113&gt;P$258)*('Dvd Calendar'!$E$3113:$CZ$3113&lt;=P$259)*'Dvd Calendar'!$E$3116:$CZ$3116*(('Dvd Calendar'!$E$3118:$CZ$3118='Field Check'!$C$53)*('Field Check'!$C$53&lt;&gt;"")+('Dvd Calendar'!$E$3118:$CZ$3118='Field Check'!$C$54)*('Field Check'!$C$54&lt;&gt;"")+('Dvd Calendar'!$E$3118:$CZ$3118='Field Check'!$C$55)*('Field Check'!$C$55&lt;&gt;"")+('Dvd Calendar'!$E$3118:$CZ$3118='Field Check'!$C$56)*('Field Check'!$C$56&lt;&gt;"")+('Dvd Calendar'!$E$3118:$CZ$3118='Field Check'!$C$57)*('Field Check'!$C$57&lt;&gt;""))*(COUNTIF('Dvd Calendar'!$E$3120:$CZ$3120,'Dvd Calendar'!$E$3113:$CZ$3113)=0)),"")))</f>
        <v/>
      </c>
      <c r="Q338" s="77">
        <f>IF(Q$259="","",IF($B338="","",IFERROR(SUMIFS('Dvd Calendar'!$E$3121:$CZ$3121,'Dvd Calendar'!$E$3120:$CZ$3120,"&gt;"&amp;Q$258,'Dvd Calendar'!$E$3120:$CZ$3120,"&lt;="&amp;Q$259)+SUMPRODUCT(('Dvd Calendar'!$E$3113:$CZ$3113&gt;Q$258)*('Dvd Calendar'!$E$3113:$CZ$3113&lt;=Q$259)*'Dvd Calendar'!$E$3116:$CZ$3116*(('Dvd Calendar'!$E$3118:$CZ$3118='Field Check'!$C$53)*('Field Check'!$C$53&lt;&gt;"")+('Dvd Calendar'!$E$3118:$CZ$3118='Field Check'!$C$54)*('Field Check'!$C$54&lt;&gt;"")+('Dvd Calendar'!$E$3118:$CZ$3118='Field Check'!$C$55)*('Field Check'!$C$55&lt;&gt;"")+('Dvd Calendar'!$E$3118:$CZ$3118='Field Check'!$C$56)*('Field Check'!$C$56&lt;&gt;"")+('Dvd Calendar'!$E$3118:$CZ$3118='Field Check'!$C$57)*('Field Check'!$C$57&lt;&gt;""))*(COUNTIF('Dvd Calendar'!$E$3120:$CZ$3120,'Dvd Calendar'!$E$3113:$CZ$3113)=0)),"")))</f>
        <v/>
      </c>
      <c r="R338" s="77">
        <f>IF(R$259="","",IF($B338="","",IFERROR(SUMIFS('Dvd Calendar'!$E$3121:$CZ$3121,'Dvd Calendar'!$E$3120:$CZ$3120,"&gt;"&amp;R$258,'Dvd Calendar'!$E$3120:$CZ$3120,"&lt;="&amp;R$259)+SUMPRODUCT(('Dvd Calendar'!$E$3113:$CZ$3113&gt;R$258)*('Dvd Calendar'!$E$3113:$CZ$3113&lt;=R$259)*'Dvd Calendar'!$E$3116:$CZ$3116*(('Dvd Calendar'!$E$3118:$CZ$3118='Field Check'!$C$53)*('Field Check'!$C$53&lt;&gt;"")+('Dvd Calendar'!$E$3118:$CZ$3118='Field Check'!$C$54)*('Field Check'!$C$54&lt;&gt;"")+('Dvd Calendar'!$E$3118:$CZ$3118='Field Check'!$C$55)*('Field Check'!$C$55&lt;&gt;"")+('Dvd Calendar'!$E$3118:$CZ$3118='Field Check'!$C$56)*('Field Check'!$C$56&lt;&gt;"")+('Dvd Calendar'!$E$3118:$CZ$3118='Field Check'!$C$57)*('Field Check'!$C$57&lt;&gt;""))*(COUNTIF('Dvd Calendar'!$E$3120:$CZ$3120,'Dvd Calendar'!$E$3113:$CZ$3113)=0)),"")))</f>
        <v/>
      </c>
    </row>
    <row r="339">
      <c r="B339" s="126">
        <f>IF(MXAU!$C$84="","",MXAU!$C$84)</f>
        <v/>
      </c>
      <c r="C339" s="77">
        <f>IF(C$259="","",IF($B339="","",IFERROR(SUMIFS('Dvd Calendar'!$E$3132:$CZ$3132,'Dvd Calendar'!$E$3131:$CZ$3131,"&gt;"&amp;C$258,'Dvd Calendar'!$E$3131:$CZ$3131,"&lt;="&amp;C$259)+SUMPRODUCT(('Dvd Calendar'!$E$3124:$CZ$3124&gt;C$258)*('Dvd Calendar'!$E$3124:$CZ$3124&lt;=C$259)*'Dvd Calendar'!$E$3127:$CZ$3127*(('Dvd Calendar'!$E$3129:$CZ$3129='Field Check'!$C$53)*('Field Check'!$C$53&lt;&gt;"")+('Dvd Calendar'!$E$3129:$CZ$3129='Field Check'!$C$54)*('Field Check'!$C$54&lt;&gt;"")+('Dvd Calendar'!$E$3129:$CZ$3129='Field Check'!$C$55)*('Field Check'!$C$55&lt;&gt;"")+('Dvd Calendar'!$E$3129:$CZ$3129='Field Check'!$C$56)*('Field Check'!$C$56&lt;&gt;"")+('Dvd Calendar'!$E$3129:$CZ$3129='Field Check'!$C$57)*('Field Check'!$C$57&lt;&gt;""))*(COUNTIF('Dvd Calendar'!$E$3131:$CZ$3131,'Dvd Calendar'!$E$3124:$CZ$3124)=0)),"")))</f>
        <v/>
      </c>
      <c r="D339" s="77">
        <f>IF(D$259="","",IF($B339="","",IFERROR(SUMIFS('Dvd Calendar'!$E$3132:$CZ$3132,'Dvd Calendar'!$E$3131:$CZ$3131,"&gt;"&amp;D$258,'Dvd Calendar'!$E$3131:$CZ$3131,"&lt;="&amp;D$259)+SUMPRODUCT(('Dvd Calendar'!$E$3124:$CZ$3124&gt;D$258)*('Dvd Calendar'!$E$3124:$CZ$3124&lt;=D$259)*'Dvd Calendar'!$E$3127:$CZ$3127*(('Dvd Calendar'!$E$3129:$CZ$3129='Field Check'!$C$53)*('Field Check'!$C$53&lt;&gt;"")+('Dvd Calendar'!$E$3129:$CZ$3129='Field Check'!$C$54)*('Field Check'!$C$54&lt;&gt;"")+('Dvd Calendar'!$E$3129:$CZ$3129='Field Check'!$C$55)*('Field Check'!$C$55&lt;&gt;"")+('Dvd Calendar'!$E$3129:$CZ$3129='Field Check'!$C$56)*('Field Check'!$C$56&lt;&gt;"")+('Dvd Calendar'!$E$3129:$CZ$3129='Field Check'!$C$57)*('Field Check'!$C$57&lt;&gt;""))*(COUNTIF('Dvd Calendar'!$E$3131:$CZ$3131,'Dvd Calendar'!$E$3124:$CZ$3124)=0)),"")))</f>
        <v/>
      </c>
      <c r="E339" s="77">
        <f>IF(E$259="","",IF($B339="","",IFERROR(SUMIFS('Dvd Calendar'!$E$3132:$CZ$3132,'Dvd Calendar'!$E$3131:$CZ$3131,"&gt;"&amp;E$258,'Dvd Calendar'!$E$3131:$CZ$3131,"&lt;="&amp;E$259)+SUMPRODUCT(('Dvd Calendar'!$E$3124:$CZ$3124&gt;E$258)*('Dvd Calendar'!$E$3124:$CZ$3124&lt;=E$259)*'Dvd Calendar'!$E$3127:$CZ$3127*(('Dvd Calendar'!$E$3129:$CZ$3129='Field Check'!$C$53)*('Field Check'!$C$53&lt;&gt;"")+('Dvd Calendar'!$E$3129:$CZ$3129='Field Check'!$C$54)*('Field Check'!$C$54&lt;&gt;"")+('Dvd Calendar'!$E$3129:$CZ$3129='Field Check'!$C$55)*('Field Check'!$C$55&lt;&gt;"")+('Dvd Calendar'!$E$3129:$CZ$3129='Field Check'!$C$56)*('Field Check'!$C$56&lt;&gt;"")+('Dvd Calendar'!$E$3129:$CZ$3129='Field Check'!$C$57)*('Field Check'!$C$57&lt;&gt;""))*(COUNTIF('Dvd Calendar'!$E$3131:$CZ$3131,'Dvd Calendar'!$E$3124:$CZ$3124)=0)),"")))</f>
        <v/>
      </c>
      <c r="F339" s="77">
        <f>IF(F$259="","",IF($B339="","",IFERROR(SUMIFS('Dvd Calendar'!$E$3132:$CZ$3132,'Dvd Calendar'!$E$3131:$CZ$3131,"&gt;"&amp;F$258,'Dvd Calendar'!$E$3131:$CZ$3131,"&lt;="&amp;F$259)+SUMPRODUCT(('Dvd Calendar'!$E$3124:$CZ$3124&gt;F$258)*('Dvd Calendar'!$E$3124:$CZ$3124&lt;=F$259)*'Dvd Calendar'!$E$3127:$CZ$3127*(('Dvd Calendar'!$E$3129:$CZ$3129='Field Check'!$C$53)*('Field Check'!$C$53&lt;&gt;"")+('Dvd Calendar'!$E$3129:$CZ$3129='Field Check'!$C$54)*('Field Check'!$C$54&lt;&gt;"")+('Dvd Calendar'!$E$3129:$CZ$3129='Field Check'!$C$55)*('Field Check'!$C$55&lt;&gt;"")+('Dvd Calendar'!$E$3129:$CZ$3129='Field Check'!$C$56)*('Field Check'!$C$56&lt;&gt;"")+('Dvd Calendar'!$E$3129:$CZ$3129='Field Check'!$C$57)*('Field Check'!$C$57&lt;&gt;""))*(COUNTIF('Dvd Calendar'!$E$3131:$CZ$3131,'Dvd Calendar'!$E$3124:$CZ$3124)=0)),"")))</f>
        <v/>
      </c>
      <c r="G339" s="77">
        <f>IF(G$259="","",IF($B339="","",IFERROR(SUMIFS('Dvd Calendar'!$E$3132:$CZ$3132,'Dvd Calendar'!$E$3131:$CZ$3131,"&gt;"&amp;G$258,'Dvd Calendar'!$E$3131:$CZ$3131,"&lt;="&amp;G$259)+SUMPRODUCT(('Dvd Calendar'!$E$3124:$CZ$3124&gt;G$258)*('Dvd Calendar'!$E$3124:$CZ$3124&lt;=G$259)*'Dvd Calendar'!$E$3127:$CZ$3127*(('Dvd Calendar'!$E$3129:$CZ$3129='Field Check'!$C$53)*('Field Check'!$C$53&lt;&gt;"")+('Dvd Calendar'!$E$3129:$CZ$3129='Field Check'!$C$54)*('Field Check'!$C$54&lt;&gt;"")+('Dvd Calendar'!$E$3129:$CZ$3129='Field Check'!$C$55)*('Field Check'!$C$55&lt;&gt;"")+('Dvd Calendar'!$E$3129:$CZ$3129='Field Check'!$C$56)*('Field Check'!$C$56&lt;&gt;"")+('Dvd Calendar'!$E$3129:$CZ$3129='Field Check'!$C$57)*('Field Check'!$C$57&lt;&gt;""))*(COUNTIF('Dvd Calendar'!$E$3131:$CZ$3131,'Dvd Calendar'!$E$3124:$CZ$3124)=0)),"")))</f>
        <v/>
      </c>
      <c r="H339" s="77">
        <f>IF(H$259="","",IF($B339="","",IFERROR(SUMIFS('Dvd Calendar'!$E$3132:$CZ$3132,'Dvd Calendar'!$E$3131:$CZ$3131,"&gt;"&amp;H$258,'Dvd Calendar'!$E$3131:$CZ$3131,"&lt;="&amp;H$259)+SUMPRODUCT(('Dvd Calendar'!$E$3124:$CZ$3124&gt;H$258)*('Dvd Calendar'!$E$3124:$CZ$3124&lt;=H$259)*'Dvd Calendar'!$E$3127:$CZ$3127*(('Dvd Calendar'!$E$3129:$CZ$3129='Field Check'!$C$53)*('Field Check'!$C$53&lt;&gt;"")+('Dvd Calendar'!$E$3129:$CZ$3129='Field Check'!$C$54)*('Field Check'!$C$54&lt;&gt;"")+('Dvd Calendar'!$E$3129:$CZ$3129='Field Check'!$C$55)*('Field Check'!$C$55&lt;&gt;"")+('Dvd Calendar'!$E$3129:$CZ$3129='Field Check'!$C$56)*('Field Check'!$C$56&lt;&gt;"")+('Dvd Calendar'!$E$3129:$CZ$3129='Field Check'!$C$57)*('Field Check'!$C$57&lt;&gt;""))*(COUNTIF('Dvd Calendar'!$E$3131:$CZ$3131,'Dvd Calendar'!$E$3124:$CZ$3124)=0)),"")))</f>
        <v/>
      </c>
      <c r="I339" s="77">
        <f>IF(I$259="","",IF($B339="","",IFERROR(SUMIFS('Dvd Calendar'!$E$3132:$CZ$3132,'Dvd Calendar'!$E$3131:$CZ$3131,"&gt;"&amp;I$258,'Dvd Calendar'!$E$3131:$CZ$3131,"&lt;="&amp;I$259)+SUMPRODUCT(('Dvd Calendar'!$E$3124:$CZ$3124&gt;I$258)*('Dvd Calendar'!$E$3124:$CZ$3124&lt;=I$259)*'Dvd Calendar'!$E$3127:$CZ$3127*(('Dvd Calendar'!$E$3129:$CZ$3129='Field Check'!$C$53)*('Field Check'!$C$53&lt;&gt;"")+('Dvd Calendar'!$E$3129:$CZ$3129='Field Check'!$C$54)*('Field Check'!$C$54&lt;&gt;"")+('Dvd Calendar'!$E$3129:$CZ$3129='Field Check'!$C$55)*('Field Check'!$C$55&lt;&gt;"")+('Dvd Calendar'!$E$3129:$CZ$3129='Field Check'!$C$56)*('Field Check'!$C$56&lt;&gt;"")+('Dvd Calendar'!$E$3129:$CZ$3129='Field Check'!$C$57)*('Field Check'!$C$57&lt;&gt;""))*(COUNTIF('Dvd Calendar'!$E$3131:$CZ$3131,'Dvd Calendar'!$E$3124:$CZ$3124)=0)),"")))</f>
        <v/>
      </c>
      <c r="J339" s="77">
        <f>IF(J$259="","",IF($B339="","",IFERROR(SUMIFS('Dvd Calendar'!$E$3132:$CZ$3132,'Dvd Calendar'!$E$3131:$CZ$3131,"&gt;"&amp;J$258,'Dvd Calendar'!$E$3131:$CZ$3131,"&lt;="&amp;J$259)+SUMPRODUCT(('Dvd Calendar'!$E$3124:$CZ$3124&gt;J$258)*('Dvd Calendar'!$E$3124:$CZ$3124&lt;=J$259)*'Dvd Calendar'!$E$3127:$CZ$3127*(('Dvd Calendar'!$E$3129:$CZ$3129='Field Check'!$C$53)*('Field Check'!$C$53&lt;&gt;"")+('Dvd Calendar'!$E$3129:$CZ$3129='Field Check'!$C$54)*('Field Check'!$C$54&lt;&gt;"")+('Dvd Calendar'!$E$3129:$CZ$3129='Field Check'!$C$55)*('Field Check'!$C$55&lt;&gt;"")+('Dvd Calendar'!$E$3129:$CZ$3129='Field Check'!$C$56)*('Field Check'!$C$56&lt;&gt;"")+('Dvd Calendar'!$E$3129:$CZ$3129='Field Check'!$C$57)*('Field Check'!$C$57&lt;&gt;""))*(COUNTIF('Dvd Calendar'!$E$3131:$CZ$3131,'Dvd Calendar'!$E$3124:$CZ$3124)=0)),"")))</f>
        <v/>
      </c>
      <c r="K339" s="77">
        <f>IF(K$259="","",IF($B339="","",IFERROR(SUMIFS('Dvd Calendar'!$E$3132:$CZ$3132,'Dvd Calendar'!$E$3131:$CZ$3131,"&gt;"&amp;K$258,'Dvd Calendar'!$E$3131:$CZ$3131,"&lt;="&amp;K$259)+SUMPRODUCT(('Dvd Calendar'!$E$3124:$CZ$3124&gt;K$258)*('Dvd Calendar'!$E$3124:$CZ$3124&lt;=K$259)*'Dvd Calendar'!$E$3127:$CZ$3127*(('Dvd Calendar'!$E$3129:$CZ$3129='Field Check'!$C$53)*('Field Check'!$C$53&lt;&gt;"")+('Dvd Calendar'!$E$3129:$CZ$3129='Field Check'!$C$54)*('Field Check'!$C$54&lt;&gt;"")+('Dvd Calendar'!$E$3129:$CZ$3129='Field Check'!$C$55)*('Field Check'!$C$55&lt;&gt;"")+('Dvd Calendar'!$E$3129:$CZ$3129='Field Check'!$C$56)*('Field Check'!$C$56&lt;&gt;"")+('Dvd Calendar'!$E$3129:$CZ$3129='Field Check'!$C$57)*('Field Check'!$C$57&lt;&gt;""))*(COUNTIF('Dvd Calendar'!$E$3131:$CZ$3131,'Dvd Calendar'!$E$3124:$CZ$3124)=0)),"")))</f>
        <v/>
      </c>
      <c r="L339" s="77">
        <f>IF(L$259="","",IF($B339="","",IFERROR(SUMIFS('Dvd Calendar'!$E$3132:$CZ$3132,'Dvd Calendar'!$E$3131:$CZ$3131,"&gt;"&amp;L$258,'Dvd Calendar'!$E$3131:$CZ$3131,"&lt;="&amp;L$259)+SUMPRODUCT(('Dvd Calendar'!$E$3124:$CZ$3124&gt;L$258)*('Dvd Calendar'!$E$3124:$CZ$3124&lt;=L$259)*'Dvd Calendar'!$E$3127:$CZ$3127*(('Dvd Calendar'!$E$3129:$CZ$3129='Field Check'!$C$53)*('Field Check'!$C$53&lt;&gt;"")+('Dvd Calendar'!$E$3129:$CZ$3129='Field Check'!$C$54)*('Field Check'!$C$54&lt;&gt;"")+('Dvd Calendar'!$E$3129:$CZ$3129='Field Check'!$C$55)*('Field Check'!$C$55&lt;&gt;"")+('Dvd Calendar'!$E$3129:$CZ$3129='Field Check'!$C$56)*('Field Check'!$C$56&lt;&gt;"")+('Dvd Calendar'!$E$3129:$CZ$3129='Field Check'!$C$57)*('Field Check'!$C$57&lt;&gt;""))*(COUNTIF('Dvd Calendar'!$E$3131:$CZ$3131,'Dvd Calendar'!$E$3124:$CZ$3124)=0)),"")))</f>
        <v/>
      </c>
      <c r="M339" s="77">
        <f>IF(M$259="","",IF($B339="","",IFERROR(SUMIFS('Dvd Calendar'!$E$3132:$CZ$3132,'Dvd Calendar'!$E$3131:$CZ$3131,"&gt;"&amp;M$258,'Dvd Calendar'!$E$3131:$CZ$3131,"&lt;="&amp;M$259)+SUMPRODUCT(('Dvd Calendar'!$E$3124:$CZ$3124&gt;M$258)*('Dvd Calendar'!$E$3124:$CZ$3124&lt;=M$259)*'Dvd Calendar'!$E$3127:$CZ$3127*(('Dvd Calendar'!$E$3129:$CZ$3129='Field Check'!$C$53)*('Field Check'!$C$53&lt;&gt;"")+('Dvd Calendar'!$E$3129:$CZ$3129='Field Check'!$C$54)*('Field Check'!$C$54&lt;&gt;"")+('Dvd Calendar'!$E$3129:$CZ$3129='Field Check'!$C$55)*('Field Check'!$C$55&lt;&gt;"")+('Dvd Calendar'!$E$3129:$CZ$3129='Field Check'!$C$56)*('Field Check'!$C$56&lt;&gt;"")+('Dvd Calendar'!$E$3129:$CZ$3129='Field Check'!$C$57)*('Field Check'!$C$57&lt;&gt;""))*(COUNTIF('Dvd Calendar'!$E$3131:$CZ$3131,'Dvd Calendar'!$E$3124:$CZ$3124)=0)),"")))</f>
        <v/>
      </c>
      <c r="N339" s="77">
        <f>IF(N$259="","",IF($B339="","",IFERROR(SUMIFS('Dvd Calendar'!$E$3132:$CZ$3132,'Dvd Calendar'!$E$3131:$CZ$3131,"&gt;"&amp;N$258,'Dvd Calendar'!$E$3131:$CZ$3131,"&lt;="&amp;N$259)+SUMPRODUCT(('Dvd Calendar'!$E$3124:$CZ$3124&gt;N$258)*('Dvd Calendar'!$E$3124:$CZ$3124&lt;=N$259)*'Dvd Calendar'!$E$3127:$CZ$3127*(('Dvd Calendar'!$E$3129:$CZ$3129='Field Check'!$C$53)*('Field Check'!$C$53&lt;&gt;"")+('Dvd Calendar'!$E$3129:$CZ$3129='Field Check'!$C$54)*('Field Check'!$C$54&lt;&gt;"")+('Dvd Calendar'!$E$3129:$CZ$3129='Field Check'!$C$55)*('Field Check'!$C$55&lt;&gt;"")+('Dvd Calendar'!$E$3129:$CZ$3129='Field Check'!$C$56)*('Field Check'!$C$56&lt;&gt;"")+('Dvd Calendar'!$E$3129:$CZ$3129='Field Check'!$C$57)*('Field Check'!$C$57&lt;&gt;""))*(COUNTIF('Dvd Calendar'!$E$3131:$CZ$3131,'Dvd Calendar'!$E$3124:$CZ$3124)=0)),"")))</f>
        <v/>
      </c>
      <c r="O339" s="77">
        <f>IF(O$259="","",IF($B339="","",IFERROR(SUMIFS('Dvd Calendar'!$E$3132:$CZ$3132,'Dvd Calendar'!$E$3131:$CZ$3131,"&gt;"&amp;O$258,'Dvd Calendar'!$E$3131:$CZ$3131,"&lt;="&amp;O$259)+SUMPRODUCT(('Dvd Calendar'!$E$3124:$CZ$3124&gt;O$258)*('Dvd Calendar'!$E$3124:$CZ$3124&lt;=O$259)*'Dvd Calendar'!$E$3127:$CZ$3127*(('Dvd Calendar'!$E$3129:$CZ$3129='Field Check'!$C$53)*('Field Check'!$C$53&lt;&gt;"")+('Dvd Calendar'!$E$3129:$CZ$3129='Field Check'!$C$54)*('Field Check'!$C$54&lt;&gt;"")+('Dvd Calendar'!$E$3129:$CZ$3129='Field Check'!$C$55)*('Field Check'!$C$55&lt;&gt;"")+('Dvd Calendar'!$E$3129:$CZ$3129='Field Check'!$C$56)*('Field Check'!$C$56&lt;&gt;"")+('Dvd Calendar'!$E$3129:$CZ$3129='Field Check'!$C$57)*('Field Check'!$C$57&lt;&gt;""))*(COUNTIF('Dvd Calendar'!$E$3131:$CZ$3131,'Dvd Calendar'!$E$3124:$CZ$3124)=0)),"")))</f>
        <v/>
      </c>
      <c r="P339" s="77">
        <f>IF(P$259="","",IF($B339="","",IFERROR(SUMIFS('Dvd Calendar'!$E$3132:$CZ$3132,'Dvd Calendar'!$E$3131:$CZ$3131,"&gt;"&amp;P$258,'Dvd Calendar'!$E$3131:$CZ$3131,"&lt;="&amp;P$259)+SUMPRODUCT(('Dvd Calendar'!$E$3124:$CZ$3124&gt;P$258)*('Dvd Calendar'!$E$3124:$CZ$3124&lt;=P$259)*'Dvd Calendar'!$E$3127:$CZ$3127*(('Dvd Calendar'!$E$3129:$CZ$3129='Field Check'!$C$53)*('Field Check'!$C$53&lt;&gt;"")+('Dvd Calendar'!$E$3129:$CZ$3129='Field Check'!$C$54)*('Field Check'!$C$54&lt;&gt;"")+('Dvd Calendar'!$E$3129:$CZ$3129='Field Check'!$C$55)*('Field Check'!$C$55&lt;&gt;"")+('Dvd Calendar'!$E$3129:$CZ$3129='Field Check'!$C$56)*('Field Check'!$C$56&lt;&gt;"")+('Dvd Calendar'!$E$3129:$CZ$3129='Field Check'!$C$57)*('Field Check'!$C$57&lt;&gt;""))*(COUNTIF('Dvd Calendar'!$E$3131:$CZ$3131,'Dvd Calendar'!$E$3124:$CZ$3124)=0)),"")))</f>
        <v/>
      </c>
      <c r="Q339" s="77">
        <f>IF(Q$259="","",IF($B339="","",IFERROR(SUMIFS('Dvd Calendar'!$E$3132:$CZ$3132,'Dvd Calendar'!$E$3131:$CZ$3131,"&gt;"&amp;Q$258,'Dvd Calendar'!$E$3131:$CZ$3131,"&lt;="&amp;Q$259)+SUMPRODUCT(('Dvd Calendar'!$E$3124:$CZ$3124&gt;Q$258)*('Dvd Calendar'!$E$3124:$CZ$3124&lt;=Q$259)*'Dvd Calendar'!$E$3127:$CZ$3127*(('Dvd Calendar'!$E$3129:$CZ$3129='Field Check'!$C$53)*('Field Check'!$C$53&lt;&gt;"")+('Dvd Calendar'!$E$3129:$CZ$3129='Field Check'!$C$54)*('Field Check'!$C$54&lt;&gt;"")+('Dvd Calendar'!$E$3129:$CZ$3129='Field Check'!$C$55)*('Field Check'!$C$55&lt;&gt;"")+('Dvd Calendar'!$E$3129:$CZ$3129='Field Check'!$C$56)*('Field Check'!$C$56&lt;&gt;"")+('Dvd Calendar'!$E$3129:$CZ$3129='Field Check'!$C$57)*('Field Check'!$C$57&lt;&gt;""))*(COUNTIF('Dvd Calendar'!$E$3131:$CZ$3131,'Dvd Calendar'!$E$3124:$CZ$3124)=0)),"")))</f>
        <v/>
      </c>
      <c r="R339" s="77">
        <f>IF(R$259="","",IF($B339="","",IFERROR(SUMIFS('Dvd Calendar'!$E$3132:$CZ$3132,'Dvd Calendar'!$E$3131:$CZ$3131,"&gt;"&amp;R$258,'Dvd Calendar'!$E$3131:$CZ$3131,"&lt;="&amp;R$259)+SUMPRODUCT(('Dvd Calendar'!$E$3124:$CZ$3124&gt;R$258)*('Dvd Calendar'!$E$3124:$CZ$3124&lt;=R$259)*'Dvd Calendar'!$E$3127:$CZ$3127*(('Dvd Calendar'!$E$3129:$CZ$3129='Field Check'!$C$53)*('Field Check'!$C$53&lt;&gt;"")+('Dvd Calendar'!$E$3129:$CZ$3129='Field Check'!$C$54)*('Field Check'!$C$54&lt;&gt;"")+('Dvd Calendar'!$E$3129:$CZ$3129='Field Check'!$C$55)*('Field Check'!$C$55&lt;&gt;"")+('Dvd Calendar'!$E$3129:$CZ$3129='Field Check'!$C$56)*('Field Check'!$C$56&lt;&gt;"")+('Dvd Calendar'!$E$3129:$CZ$3129='Field Check'!$C$57)*('Field Check'!$C$57&lt;&gt;""))*(COUNTIF('Dvd Calendar'!$E$3131:$CZ$3131,'Dvd Calendar'!$E$3124:$CZ$3124)=0)),"")))</f>
        <v/>
      </c>
    </row>
    <row r="340">
      <c r="B340" s="126">
        <f>IF(MXAU!$C$85="","",MXAU!$C$85)</f>
        <v/>
      </c>
      <c r="C340" s="77">
        <f>IF(C$259="","",IF($B340="","",IFERROR(SUMIFS('Dvd Calendar'!$E$3143:$CZ$3143,'Dvd Calendar'!$E$3142:$CZ$3142,"&gt;"&amp;C$258,'Dvd Calendar'!$E$3142:$CZ$3142,"&lt;="&amp;C$259)+SUMPRODUCT(('Dvd Calendar'!$E$3135:$CZ$3135&gt;C$258)*('Dvd Calendar'!$E$3135:$CZ$3135&lt;=C$259)*'Dvd Calendar'!$E$3138:$CZ$3138*(('Dvd Calendar'!$E$3140:$CZ$3140='Field Check'!$C$53)*('Field Check'!$C$53&lt;&gt;"")+('Dvd Calendar'!$E$3140:$CZ$3140='Field Check'!$C$54)*('Field Check'!$C$54&lt;&gt;"")+('Dvd Calendar'!$E$3140:$CZ$3140='Field Check'!$C$55)*('Field Check'!$C$55&lt;&gt;"")+('Dvd Calendar'!$E$3140:$CZ$3140='Field Check'!$C$56)*('Field Check'!$C$56&lt;&gt;"")+('Dvd Calendar'!$E$3140:$CZ$3140='Field Check'!$C$57)*('Field Check'!$C$57&lt;&gt;""))*(COUNTIF('Dvd Calendar'!$E$3142:$CZ$3142,'Dvd Calendar'!$E$3135:$CZ$3135)=0)),"")))</f>
        <v/>
      </c>
      <c r="D340" s="77">
        <f>IF(D$259="","",IF($B340="","",IFERROR(SUMIFS('Dvd Calendar'!$E$3143:$CZ$3143,'Dvd Calendar'!$E$3142:$CZ$3142,"&gt;"&amp;D$258,'Dvd Calendar'!$E$3142:$CZ$3142,"&lt;="&amp;D$259)+SUMPRODUCT(('Dvd Calendar'!$E$3135:$CZ$3135&gt;D$258)*('Dvd Calendar'!$E$3135:$CZ$3135&lt;=D$259)*'Dvd Calendar'!$E$3138:$CZ$3138*(('Dvd Calendar'!$E$3140:$CZ$3140='Field Check'!$C$53)*('Field Check'!$C$53&lt;&gt;"")+('Dvd Calendar'!$E$3140:$CZ$3140='Field Check'!$C$54)*('Field Check'!$C$54&lt;&gt;"")+('Dvd Calendar'!$E$3140:$CZ$3140='Field Check'!$C$55)*('Field Check'!$C$55&lt;&gt;"")+('Dvd Calendar'!$E$3140:$CZ$3140='Field Check'!$C$56)*('Field Check'!$C$56&lt;&gt;"")+('Dvd Calendar'!$E$3140:$CZ$3140='Field Check'!$C$57)*('Field Check'!$C$57&lt;&gt;""))*(COUNTIF('Dvd Calendar'!$E$3142:$CZ$3142,'Dvd Calendar'!$E$3135:$CZ$3135)=0)),"")))</f>
        <v/>
      </c>
      <c r="E340" s="77">
        <f>IF(E$259="","",IF($B340="","",IFERROR(SUMIFS('Dvd Calendar'!$E$3143:$CZ$3143,'Dvd Calendar'!$E$3142:$CZ$3142,"&gt;"&amp;E$258,'Dvd Calendar'!$E$3142:$CZ$3142,"&lt;="&amp;E$259)+SUMPRODUCT(('Dvd Calendar'!$E$3135:$CZ$3135&gt;E$258)*('Dvd Calendar'!$E$3135:$CZ$3135&lt;=E$259)*'Dvd Calendar'!$E$3138:$CZ$3138*(('Dvd Calendar'!$E$3140:$CZ$3140='Field Check'!$C$53)*('Field Check'!$C$53&lt;&gt;"")+('Dvd Calendar'!$E$3140:$CZ$3140='Field Check'!$C$54)*('Field Check'!$C$54&lt;&gt;"")+('Dvd Calendar'!$E$3140:$CZ$3140='Field Check'!$C$55)*('Field Check'!$C$55&lt;&gt;"")+('Dvd Calendar'!$E$3140:$CZ$3140='Field Check'!$C$56)*('Field Check'!$C$56&lt;&gt;"")+('Dvd Calendar'!$E$3140:$CZ$3140='Field Check'!$C$57)*('Field Check'!$C$57&lt;&gt;""))*(COUNTIF('Dvd Calendar'!$E$3142:$CZ$3142,'Dvd Calendar'!$E$3135:$CZ$3135)=0)),"")))</f>
        <v/>
      </c>
      <c r="F340" s="77">
        <f>IF(F$259="","",IF($B340="","",IFERROR(SUMIFS('Dvd Calendar'!$E$3143:$CZ$3143,'Dvd Calendar'!$E$3142:$CZ$3142,"&gt;"&amp;F$258,'Dvd Calendar'!$E$3142:$CZ$3142,"&lt;="&amp;F$259)+SUMPRODUCT(('Dvd Calendar'!$E$3135:$CZ$3135&gt;F$258)*('Dvd Calendar'!$E$3135:$CZ$3135&lt;=F$259)*'Dvd Calendar'!$E$3138:$CZ$3138*(('Dvd Calendar'!$E$3140:$CZ$3140='Field Check'!$C$53)*('Field Check'!$C$53&lt;&gt;"")+('Dvd Calendar'!$E$3140:$CZ$3140='Field Check'!$C$54)*('Field Check'!$C$54&lt;&gt;"")+('Dvd Calendar'!$E$3140:$CZ$3140='Field Check'!$C$55)*('Field Check'!$C$55&lt;&gt;"")+('Dvd Calendar'!$E$3140:$CZ$3140='Field Check'!$C$56)*('Field Check'!$C$56&lt;&gt;"")+('Dvd Calendar'!$E$3140:$CZ$3140='Field Check'!$C$57)*('Field Check'!$C$57&lt;&gt;""))*(COUNTIF('Dvd Calendar'!$E$3142:$CZ$3142,'Dvd Calendar'!$E$3135:$CZ$3135)=0)),"")))</f>
        <v/>
      </c>
      <c r="G340" s="77">
        <f>IF(G$259="","",IF($B340="","",IFERROR(SUMIFS('Dvd Calendar'!$E$3143:$CZ$3143,'Dvd Calendar'!$E$3142:$CZ$3142,"&gt;"&amp;G$258,'Dvd Calendar'!$E$3142:$CZ$3142,"&lt;="&amp;G$259)+SUMPRODUCT(('Dvd Calendar'!$E$3135:$CZ$3135&gt;G$258)*('Dvd Calendar'!$E$3135:$CZ$3135&lt;=G$259)*'Dvd Calendar'!$E$3138:$CZ$3138*(('Dvd Calendar'!$E$3140:$CZ$3140='Field Check'!$C$53)*('Field Check'!$C$53&lt;&gt;"")+('Dvd Calendar'!$E$3140:$CZ$3140='Field Check'!$C$54)*('Field Check'!$C$54&lt;&gt;"")+('Dvd Calendar'!$E$3140:$CZ$3140='Field Check'!$C$55)*('Field Check'!$C$55&lt;&gt;"")+('Dvd Calendar'!$E$3140:$CZ$3140='Field Check'!$C$56)*('Field Check'!$C$56&lt;&gt;"")+('Dvd Calendar'!$E$3140:$CZ$3140='Field Check'!$C$57)*('Field Check'!$C$57&lt;&gt;""))*(COUNTIF('Dvd Calendar'!$E$3142:$CZ$3142,'Dvd Calendar'!$E$3135:$CZ$3135)=0)),"")))</f>
        <v/>
      </c>
      <c r="H340" s="77">
        <f>IF(H$259="","",IF($B340="","",IFERROR(SUMIFS('Dvd Calendar'!$E$3143:$CZ$3143,'Dvd Calendar'!$E$3142:$CZ$3142,"&gt;"&amp;H$258,'Dvd Calendar'!$E$3142:$CZ$3142,"&lt;="&amp;H$259)+SUMPRODUCT(('Dvd Calendar'!$E$3135:$CZ$3135&gt;H$258)*('Dvd Calendar'!$E$3135:$CZ$3135&lt;=H$259)*'Dvd Calendar'!$E$3138:$CZ$3138*(('Dvd Calendar'!$E$3140:$CZ$3140='Field Check'!$C$53)*('Field Check'!$C$53&lt;&gt;"")+('Dvd Calendar'!$E$3140:$CZ$3140='Field Check'!$C$54)*('Field Check'!$C$54&lt;&gt;"")+('Dvd Calendar'!$E$3140:$CZ$3140='Field Check'!$C$55)*('Field Check'!$C$55&lt;&gt;"")+('Dvd Calendar'!$E$3140:$CZ$3140='Field Check'!$C$56)*('Field Check'!$C$56&lt;&gt;"")+('Dvd Calendar'!$E$3140:$CZ$3140='Field Check'!$C$57)*('Field Check'!$C$57&lt;&gt;""))*(COUNTIF('Dvd Calendar'!$E$3142:$CZ$3142,'Dvd Calendar'!$E$3135:$CZ$3135)=0)),"")))</f>
        <v/>
      </c>
      <c r="I340" s="77">
        <f>IF(I$259="","",IF($B340="","",IFERROR(SUMIFS('Dvd Calendar'!$E$3143:$CZ$3143,'Dvd Calendar'!$E$3142:$CZ$3142,"&gt;"&amp;I$258,'Dvd Calendar'!$E$3142:$CZ$3142,"&lt;="&amp;I$259)+SUMPRODUCT(('Dvd Calendar'!$E$3135:$CZ$3135&gt;I$258)*('Dvd Calendar'!$E$3135:$CZ$3135&lt;=I$259)*'Dvd Calendar'!$E$3138:$CZ$3138*(('Dvd Calendar'!$E$3140:$CZ$3140='Field Check'!$C$53)*('Field Check'!$C$53&lt;&gt;"")+('Dvd Calendar'!$E$3140:$CZ$3140='Field Check'!$C$54)*('Field Check'!$C$54&lt;&gt;"")+('Dvd Calendar'!$E$3140:$CZ$3140='Field Check'!$C$55)*('Field Check'!$C$55&lt;&gt;"")+('Dvd Calendar'!$E$3140:$CZ$3140='Field Check'!$C$56)*('Field Check'!$C$56&lt;&gt;"")+('Dvd Calendar'!$E$3140:$CZ$3140='Field Check'!$C$57)*('Field Check'!$C$57&lt;&gt;""))*(COUNTIF('Dvd Calendar'!$E$3142:$CZ$3142,'Dvd Calendar'!$E$3135:$CZ$3135)=0)),"")))</f>
        <v/>
      </c>
      <c r="J340" s="77">
        <f>IF(J$259="","",IF($B340="","",IFERROR(SUMIFS('Dvd Calendar'!$E$3143:$CZ$3143,'Dvd Calendar'!$E$3142:$CZ$3142,"&gt;"&amp;J$258,'Dvd Calendar'!$E$3142:$CZ$3142,"&lt;="&amp;J$259)+SUMPRODUCT(('Dvd Calendar'!$E$3135:$CZ$3135&gt;J$258)*('Dvd Calendar'!$E$3135:$CZ$3135&lt;=J$259)*'Dvd Calendar'!$E$3138:$CZ$3138*(('Dvd Calendar'!$E$3140:$CZ$3140='Field Check'!$C$53)*('Field Check'!$C$53&lt;&gt;"")+('Dvd Calendar'!$E$3140:$CZ$3140='Field Check'!$C$54)*('Field Check'!$C$54&lt;&gt;"")+('Dvd Calendar'!$E$3140:$CZ$3140='Field Check'!$C$55)*('Field Check'!$C$55&lt;&gt;"")+('Dvd Calendar'!$E$3140:$CZ$3140='Field Check'!$C$56)*('Field Check'!$C$56&lt;&gt;"")+('Dvd Calendar'!$E$3140:$CZ$3140='Field Check'!$C$57)*('Field Check'!$C$57&lt;&gt;""))*(COUNTIF('Dvd Calendar'!$E$3142:$CZ$3142,'Dvd Calendar'!$E$3135:$CZ$3135)=0)),"")))</f>
        <v/>
      </c>
      <c r="K340" s="77">
        <f>IF(K$259="","",IF($B340="","",IFERROR(SUMIFS('Dvd Calendar'!$E$3143:$CZ$3143,'Dvd Calendar'!$E$3142:$CZ$3142,"&gt;"&amp;K$258,'Dvd Calendar'!$E$3142:$CZ$3142,"&lt;="&amp;K$259)+SUMPRODUCT(('Dvd Calendar'!$E$3135:$CZ$3135&gt;K$258)*('Dvd Calendar'!$E$3135:$CZ$3135&lt;=K$259)*'Dvd Calendar'!$E$3138:$CZ$3138*(('Dvd Calendar'!$E$3140:$CZ$3140='Field Check'!$C$53)*('Field Check'!$C$53&lt;&gt;"")+('Dvd Calendar'!$E$3140:$CZ$3140='Field Check'!$C$54)*('Field Check'!$C$54&lt;&gt;"")+('Dvd Calendar'!$E$3140:$CZ$3140='Field Check'!$C$55)*('Field Check'!$C$55&lt;&gt;"")+('Dvd Calendar'!$E$3140:$CZ$3140='Field Check'!$C$56)*('Field Check'!$C$56&lt;&gt;"")+('Dvd Calendar'!$E$3140:$CZ$3140='Field Check'!$C$57)*('Field Check'!$C$57&lt;&gt;""))*(COUNTIF('Dvd Calendar'!$E$3142:$CZ$3142,'Dvd Calendar'!$E$3135:$CZ$3135)=0)),"")))</f>
        <v/>
      </c>
      <c r="L340" s="77">
        <f>IF(L$259="","",IF($B340="","",IFERROR(SUMIFS('Dvd Calendar'!$E$3143:$CZ$3143,'Dvd Calendar'!$E$3142:$CZ$3142,"&gt;"&amp;L$258,'Dvd Calendar'!$E$3142:$CZ$3142,"&lt;="&amp;L$259)+SUMPRODUCT(('Dvd Calendar'!$E$3135:$CZ$3135&gt;L$258)*('Dvd Calendar'!$E$3135:$CZ$3135&lt;=L$259)*'Dvd Calendar'!$E$3138:$CZ$3138*(('Dvd Calendar'!$E$3140:$CZ$3140='Field Check'!$C$53)*('Field Check'!$C$53&lt;&gt;"")+('Dvd Calendar'!$E$3140:$CZ$3140='Field Check'!$C$54)*('Field Check'!$C$54&lt;&gt;"")+('Dvd Calendar'!$E$3140:$CZ$3140='Field Check'!$C$55)*('Field Check'!$C$55&lt;&gt;"")+('Dvd Calendar'!$E$3140:$CZ$3140='Field Check'!$C$56)*('Field Check'!$C$56&lt;&gt;"")+('Dvd Calendar'!$E$3140:$CZ$3140='Field Check'!$C$57)*('Field Check'!$C$57&lt;&gt;""))*(COUNTIF('Dvd Calendar'!$E$3142:$CZ$3142,'Dvd Calendar'!$E$3135:$CZ$3135)=0)),"")))</f>
        <v/>
      </c>
      <c r="M340" s="77">
        <f>IF(M$259="","",IF($B340="","",IFERROR(SUMIFS('Dvd Calendar'!$E$3143:$CZ$3143,'Dvd Calendar'!$E$3142:$CZ$3142,"&gt;"&amp;M$258,'Dvd Calendar'!$E$3142:$CZ$3142,"&lt;="&amp;M$259)+SUMPRODUCT(('Dvd Calendar'!$E$3135:$CZ$3135&gt;M$258)*('Dvd Calendar'!$E$3135:$CZ$3135&lt;=M$259)*'Dvd Calendar'!$E$3138:$CZ$3138*(('Dvd Calendar'!$E$3140:$CZ$3140='Field Check'!$C$53)*('Field Check'!$C$53&lt;&gt;"")+('Dvd Calendar'!$E$3140:$CZ$3140='Field Check'!$C$54)*('Field Check'!$C$54&lt;&gt;"")+('Dvd Calendar'!$E$3140:$CZ$3140='Field Check'!$C$55)*('Field Check'!$C$55&lt;&gt;"")+('Dvd Calendar'!$E$3140:$CZ$3140='Field Check'!$C$56)*('Field Check'!$C$56&lt;&gt;"")+('Dvd Calendar'!$E$3140:$CZ$3140='Field Check'!$C$57)*('Field Check'!$C$57&lt;&gt;""))*(COUNTIF('Dvd Calendar'!$E$3142:$CZ$3142,'Dvd Calendar'!$E$3135:$CZ$3135)=0)),"")))</f>
        <v/>
      </c>
      <c r="N340" s="77">
        <f>IF(N$259="","",IF($B340="","",IFERROR(SUMIFS('Dvd Calendar'!$E$3143:$CZ$3143,'Dvd Calendar'!$E$3142:$CZ$3142,"&gt;"&amp;N$258,'Dvd Calendar'!$E$3142:$CZ$3142,"&lt;="&amp;N$259)+SUMPRODUCT(('Dvd Calendar'!$E$3135:$CZ$3135&gt;N$258)*('Dvd Calendar'!$E$3135:$CZ$3135&lt;=N$259)*'Dvd Calendar'!$E$3138:$CZ$3138*(('Dvd Calendar'!$E$3140:$CZ$3140='Field Check'!$C$53)*('Field Check'!$C$53&lt;&gt;"")+('Dvd Calendar'!$E$3140:$CZ$3140='Field Check'!$C$54)*('Field Check'!$C$54&lt;&gt;"")+('Dvd Calendar'!$E$3140:$CZ$3140='Field Check'!$C$55)*('Field Check'!$C$55&lt;&gt;"")+('Dvd Calendar'!$E$3140:$CZ$3140='Field Check'!$C$56)*('Field Check'!$C$56&lt;&gt;"")+('Dvd Calendar'!$E$3140:$CZ$3140='Field Check'!$C$57)*('Field Check'!$C$57&lt;&gt;""))*(COUNTIF('Dvd Calendar'!$E$3142:$CZ$3142,'Dvd Calendar'!$E$3135:$CZ$3135)=0)),"")))</f>
        <v/>
      </c>
      <c r="O340" s="77">
        <f>IF(O$259="","",IF($B340="","",IFERROR(SUMIFS('Dvd Calendar'!$E$3143:$CZ$3143,'Dvd Calendar'!$E$3142:$CZ$3142,"&gt;"&amp;O$258,'Dvd Calendar'!$E$3142:$CZ$3142,"&lt;="&amp;O$259)+SUMPRODUCT(('Dvd Calendar'!$E$3135:$CZ$3135&gt;O$258)*('Dvd Calendar'!$E$3135:$CZ$3135&lt;=O$259)*'Dvd Calendar'!$E$3138:$CZ$3138*(('Dvd Calendar'!$E$3140:$CZ$3140='Field Check'!$C$53)*('Field Check'!$C$53&lt;&gt;"")+('Dvd Calendar'!$E$3140:$CZ$3140='Field Check'!$C$54)*('Field Check'!$C$54&lt;&gt;"")+('Dvd Calendar'!$E$3140:$CZ$3140='Field Check'!$C$55)*('Field Check'!$C$55&lt;&gt;"")+('Dvd Calendar'!$E$3140:$CZ$3140='Field Check'!$C$56)*('Field Check'!$C$56&lt;&gt;"")+('Dvd Calendar'!$E$3140:$CZ$3140='Field Check'!$C$57)*('Field Check'!$C$57&lt;&gt;""))*(COUNTIF('Dvd Calendar'!$E$3142:$CZ$3142,'Dvd Calendar'!$E$3135:$CZ$3135)=0)),"")))</f>
        <v/>
      </c>
      <c r="P340" s="77">
        <f>IF(P$259="","",IF($B340="","",IFERROR(SUMIFS('Dvd Calendar'!$E$3143:$CZ$3143,'Dvd Calendar'!$E$3142:$CZ$3142,"&gt;"&amp;P$258,'Dvd Calendar'!$E$3142:$CZ$3142,"&lt;="&amp;P$259)+SUMPRODUCT(('Dvd Calendar'!$E$3135:$CZ$3135&gt;P$258)*('Dvd Calendar'!$E$3135:$CZ$3135&lt;=P$259)*'Dvd Calendar'!$E$3138:$CZ$3138*(('Dvd Calendar'!$E$3140:$CZ$3140='Field Check'!$C$53)*('Field Check'!$C$53&lt;&gt;"")+('Dvd Calendar'!$E$3140:$CZ$3140='Field Check'!$C$54)*('Field Check'!$C$54&lt;&gt;"")+('Dvd Calendar'!$E$3140:$CZ$3140='Field Check'!$C$55)*('Field Check'!$C$55&lt;&gt;"")+('Dvd Calendar'!$E$3140:$CZ$3140='Field Check'!$C$56)*('Field Check'!$C$56&lt;&gt;"")+('Dvd Calendar'!$E$3140:$CZ$3140='Field Check'!$C$57)*('Field Check'!$C$57&lt;&gt;""))*(COUNTIF('Dvd Calendar'!$E$3142:$CZ$3142,'Dvd Calendar'!$E$3135:$CZ$3135)=0)),"")))</f>
        <v/>
      </c>
      <c r="Q340" s="77">
        <f>IF(Q$259="","",IF($B340="","",IFERROR(SUMIFS('Dvd Calendar'!$E$3143:$CZ$3143,'Dvd Calendar'!$E$3142:$CZ$3142,"&gt;"&amp;Q$258,'Dvd Calendar'!$E$3142:$CZ$3142,"&lt;="&amp;Q$259)+SUMPRODUCT(('Dvd Calendar'!$E$3135:$CZ$3135&gt;Q$258)*('Dvd Calendar'!$E$3135:$CZ$3135&lt;=Q$259)*'Dvd Calendar'!$E$3138:$CZ$3138*(('Dvd Calendar'!$E$3140:$CZ$3140='Field Check'!$C$53)*('Field Check'!$C$53&lt;&gt;"")+('Dvd Calendar'!$E$3140:$CZ$3140='Field Check'!$C$54)*('Field Check'!$C$54&lt;&gt;"")+('Dvd Calendar'!$E$3140:$CZ$3140='Field Check'!$C$55)*('Field Check'!$C$55&lt;&gt;"")+('Dvd Calendar'!$E$3140:$CZ$3140='Field Check'!$C$56)*('Field Check'!$C$56&lt;&gt;"")+('Dvd Calendar'!$E$3140:$CZ$3140='Field Check'!$C$57)*('Field Check'!$C$57&lt;&gt;""))*(COUNTIF('Dvd Calendar'!$E$3142:$CZ$3142,'Dvd Calendar'!$E$3135:$CZ$3135)=0)),"")))</f>
        <v/>
      </c>
      <c r="R340" s="77">
        <f>IF(R$259="","",IF($B340="","",IFERROR(SUMIFS('Dvd Calendar'!$E$3143:$CZ$3143,'Dvd Calendar'!$E$3142:$CZ$3142,"&gt;"&amp;R$258,'Dvd Calendar'!$E$3142:$CZ$3142,"&lt;="&amp;R$259)+SUMPRODUCT(('Dvd Calendar'!$E$3135:$CZ$3135&gt;R$258)*('Dvd Calendar'!$E$3135:$CZ$3135&lt;=R$259)*'Dvd Calendar'!$E$3138:$CZ$3138*(('Dvd Calendar'!$E$3140:$CZ$3140='Field Check'!$C$53)*('Field Check'!$C$53&lt;&gt;"")+('Dvd Calendar'!$E$3140:$CZ$3140='Field Check'!$C$54)*('Field Check'!$C$54&lt;&gt;"")+('Dvd Calendar'!$E$3140:$CZ$3140='Field Check'!$C$55)*('Field Check'!$C$55&lt;&gt;"")+('Dvd Calendar'!$E$3140:$CZ$3140='Field Check'!$C$56)*('Field Check'!$C$56&lt;&gt;"")+('Dvd Calendar'!$E$3140:$CZ$3140='Field Check'!$C$57)*('Field Check'!$C$57&lt;&gt;""))*(COUNTIF('Dvd Calendar'!$E$3142:$CZ$3142,'Dvd Calendar'!$E$3135:$CZ$3135)=0)),"")))</f>
        <v/>
      </c>
    </row>
  </sheetData>
  <conditionalFormatting sqref="C51:R255">
    <cfRule type="expression" priority="1" dxfId="0">
      <formula>($C$4="ON")*(COUNTIFS($B$11:$B$40,$B51,$D$11:$D$40,COLUMN()-2,$E$11:$E$40,"&gt;=0")-COUNTIFS($B$11:$B$40,$B51,$D$11:$D$40,COLUMN()-2,$E$11:$E$40,"&gt;=0",$C$11:$C$40,"MXAU"))&gt;0</formula>
    </cfRule>
  </conditionalFormatting>
  <conditionalFormatting sqref="C261:R340">
    <cfRule type="expression" priority="2" dxfId="0">
      <formula>($C$4="ON")*(COUNTIFS($B$11:$B$40,$B261,$D$11:$D$40,COLUMN()-2,$E$11:$E$40,"&gt;=0")-COUNTIFS($B$11:$B$40,$B261,$D$11:$D$40,COLUMN()-2,$E$11:$E$40,"&gt;=0",$C$11:$C$40,"AS51"))&gt;0</formula>
    </cfRule>
  </conditionalFormatting>
  <dataValidations count="5">
    <dataValidation sqref="C4" showDropDown="0" showInputMessage="0" showErrorMessage="0" allowBlank="0" type="list">
      <formula1>"ON,OFF"</formula1>
    </dataValidation>
    <dataValidation sqref="C11:C40" showDropDown="0" showInputMessage="0" showErrorMessage="0" allowBlank="1" type="list">
      <formula1>"BOTH,AS51,MXAU"</formula1>
    </dataValidation>
    <dataValidation sqref="D11:D40" showDropDown="0" showInputMessage="0" showErrorMessage="0" allowBlank="1" type="whole">
      <formula1>1</formula1>
      <formula2>16</formula2>
    </dataValidation>
    <dataValidation sqref="E11:E40" showDropDown="0" showInputMessage="0" showErrorMessage="0" allowBlank="1" type="decimal" operator="greaterThanOrEqual">
      <formula1>0</formula1>
    </dataValidation>
    <dataValidation sqref="V11" showDropDown="0" showInputMessage="0" showErrorMessage="0" allowBlank="1" type="whole">
      <formula1>1</formula1>
      <formula2>15</formula2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F34"/>
  <sheetViews>
    <sheetView showGridLines="0" workbookViewId="0">
      <selection activeCell="A1" sqref="A1"/>
    </sheetView>
  </sheetViews>
  <sheetFormatPr baseColWidth="8" defaultRowHeight="15"/>
  <cols>
    <col width="3" customWidth="1" style="124" min="1" max="1"/>
    <col width="42" customWidth="1" style="124" min="2" max="2"/>
    <col width="16" customWidth="1" style="124" min="3" max="4"/>
    <col width="6" customWidth="1" style="124" min="5" max="5"/>
    <col width="74" customWidth="1" style="124" min="6" max="6"/>
  </cols>
  <sheetData>
    <row r="2" ht="16.5" customHeight="1" s="124">
      <c r="B2" s="1" t="inlineStr">
        <is>
          <t>INDEX DIVIDEND YIELD &amp; FRANKING SPLIT</t>
        </is>
      </c>
    </row>
    <row r="3">
      <c r="B3" s="2" t="inlineStr">
        <is>
          <t>Reference block, trailing-12M basis. The per-contract numbers live on Div by Expiry.</t>
        </is>
      </c>
    </row>
    <row r="5">
      <c r="B5" s="3" t="inlineStr">
        <is>
          <t>ASSUMPTIONS</t>
        </is>
      </c>
    </row>
    <row r="6">
      <c r="B6" s="126" t="inlineStr">
        <is>
          <t>Australian corporate tax rate</t>
        </is>
      </c>
      <c r="C6" s="89" t="n">
        <v>0.3</v>
      </c>
      <c r="F6" s="2" t="inlineStr">
        <is>
          <t>Drives the franking gross-up: credit = franked dividend x t/(1-t).</t>
        </is>
      </c>
    </row>
    <row r="7">
      <c r="B7" s="126" t="inlineStr">
        <is>
          <t>Franking % when field is blank</t>
        </is>
      </c>
      <c r="C7" s="90" t="n">
        <v>100</v>
      </c>
      <c r="F7" s="2" t="inlineStr">
        <is>
          <t>CNU, FPH, IFT and similar return no franking value - taken as fully franked, per instruction.</t>
        </is>
      </c>
    </row>
    <row r="10">
      <c r="B10" s="91" t="inlineStr">
        <is>
          <t>Metric</t>
        </is>
      </c>
      <c r="C10" s="91" t="inlineStr">
        <is>
          <t>AS51</t>
        </is>
      </c>
      <c r="D10" s="91" t="inlineStr">
        <is>
          <t>MXAU</t>
        </is>
      </c>
      <c r="F10" s="91" t="inlineStr">
        <is>
          <t>Notes</t>
        </is>
      </c>
    </row>
    <row r="11">
      <c r="B11" s="10" t="inlineStr">
        <is>
          <t>INDEX YIELD - TRAILING 12M (reference)</t>
        </is>
      </c>
      <c r="C11" s="11" t="n"/>
      <c r="D11" s="11" t="n"/>
      <c r="E11" s="11" t="n"/>
      <c r="F11" s="11" t="n"/>
    </row>
    <row r="12">
      <c r="B12" s="125" t="inlineStr">
        <is>
          <t>Bloomberg index yield 12M (%)</t>
        </is>
      </c>
      <c r="C12" s="92">
        <f>_xll.BDP('AS51'!$B$2,"EQY_DVD_YLD_12M")</f>
        <v/>
      </c>
      <c r="D12" s="92">
        <f>_xll.BDP(MXAU!$B$2,"EQY_DVD_YLD_12M")</f>
        <v/>
      </c>
      <c r="F12" s="2" t="inlineStr">
        <is>
          <t>EQY_DVD_YLD_IND returns N/A at index level - the 12M field is the one that works. 3.85 = 3.85%.</t>
        </is>
      </c>
    </row>
    <row r="13">
      <c r="B13" s="125" t="inlineStr">
        <is>
          <t>Bottom-up 12M dividend points</t>
        </is>
      </c>
      <c r="C13" s="93">
        <f>IFERROR('AS51'!$J$4,"")</f>
        <v/>
      </c>
      <c r="D13" s="93">
        <f>IFERROR(MXAU!$J$4,"")</f>
        <v/>
      </c>
      <c r="F13" s="2" t="inlineStr">
        <is>
          <t>SUM of shares x 12M DPS / divisor, non-payers at zero.</t>
        </is>
      </c>
    </row>
    <row r="14">
      <c r="B14" s="125" t="inlineStr">
        <is>
          <t>Index level</t>
        </is>
      </c>
      <c r="C14" s="94">
        <f>'Div by Expiry'!$C$5</f>
        <v/>
      </c>
      <c r="D14" s="95">
        <f>'Div by Expiry'!$C$6</f>
        <v/>
      </c>
      <c r="F14" s="2" t="n"/>
    </row>
    <row r="15">
      <c r="B15" s="125" t="inlineStr">
        <is>
          <t>Bottom-up 12M yield (%)</t>
        </is>
      </c>
      <c r="C15" s="96">
        <f>IFERROR(C13/C14,"")</f>
        <v/>
      </c>
      <c r="D15" s="96">
        <f>IFERROR(D13/D14,"")</f>
        <v/>
      </c>
      <c r="F15" s="2" t="n"/>
    </row>
    <row r="16">
      <c r="B16" s="97" t="inlineStr">
        <is>
          <t>Gap vs Bloomberg (bp)</t>
        </is>
      </c>
      <c r="C16" s="53">
        <f>IFERROR((C15-C12/100)*10000,"")</f>
        <v/>
      </c>
      <c r="D16" s="53">
        <f>IFERROR((D15-D12/100)*10000,"")</f>
        <v/>
      </c>
      <c r="E16" s="11" t="n"/>
      <c r="F16" s="98" t="inlineStr">
        <is>
          <t>THE DIVISOR CHECK. A large gap means the divisor or the pasted shares are off. Within ~20bp is fine.</t>
        </is>
      </c>
    </row>
    <row r="17">
      <c r="B17" s="125" t="n"/>
      <c r="C17" s="30" t="n"/>
      <c r="D17" s="30" t="n"/>
      <c r="F17" s="2" t="n"/>
    </row>
    <row r="18">
      <c r="B18" s="16" t="inlineStr">
        <is>
          <t>FRANKED vs UNFRANKED - 12M BASIS</t>
        </is>
      </c>
      <c r="C18" s="30" t="n"/>
      <c r="D18" s="30" t="n"/>
      <c r="F18" s="2" t="n"/>
    </row>
    <row r="19">
      <c r="B19" s="18" t="inlineStr">
        <is>
          <t>Franked points</t>
        </is>
      </c>
      <c r="C19" s="93">
        <f>IFERROR('AS51'!$K$4,"")</f>
        <v/>
      </c>
      <c r="D19" s="93">
        <f>IFERROR(MXAU!$K$4,"")</f>
        <v/>
      </c>
      <c r="F19" s="6" t="n"/>
    </row>
    <row r="20">
      <c r="B20" s="125" t="inlineStr">
        <is>
          <t>Unfranked points</t>
        </is>
      </c>
      <c r="C20" s="93">
        <f>IFERROR('AS51'!$L$4,"")</f>
        <v/>
      </c>
      <c r="D20" s="93">
        <f>IFERROR(MXAU!$L$4,"")</f>
        <v/>
      </c>
      <c r="F20" s="2" t="n"/>
    </row>
    <row r="21">
      <c r="B21" s="18" t="inlineStr">
        <is>
          <t>Franked % of index dividends</t>
        </is>
      </c>
      <c r="C21" s="99">
        <f>IFERROR(C19/(C19+C20),"")</f>
        <v/>
      </c>
      <c r="D21" s="99">
        <f>IFERROR(D19/(D19+D20),"")</f>
        <v/>
      </c>
      <c r="F21" s="2" t="inlineStr">
        <is>
          <t>THE HEADLINE SPLIT, dividend-dollar weighted.</t>
        </is>
      </c>
    </row>
    <row r="22">
      <c r="B22" s="97" t="inlineStr">
        <is>
          <t>Franking reported (% of dividends)</t>
        </is>
      </c>
      <c r="C22" s="56">
        <f>IFERROR('AS51'!$N$4,"")</f>
        <v/>
      </c>
      <c r="D22" s="56">
        <f>IFERROR(MXAU!$N$4,"")</f>
        <v/>
      </c>
      <c r="E22" s="11" t="n"/>
      <c r="F22" s="98" t="inlineStr">
        <is>
          <t>Share of dividend points where Bloomberg returned a franking value. The rest lean on the blank = 100% assumption above.</t>
        </is>
      </c>
    </row>
    <row r="23">
      <c r="B23" s="125" t="n"/>
      <c r="C23" s="31" t="n"/>
      <c r="D23" s="31" t="n"/>
      <c r="F23" s="2" t="n"/>
    </row>
    <row r="24">
      <c r="B24" s="16" t="inlineStr">
        <is>
          <t>GROSS-UP FOR FRANKING CREDITS - 12M BASIS</t>
        </is>
      </c>
      <c r="C24" s="31" t="n"/>
      <c r="D24" s="31" t="n"/>
      <c r="F24" s="2" t="n"/>
    </row>
    <row r="25">
      <c r="B25" s="125" t="inlineStr">
        <is>
          <t>Credit points</t>
        </is>
      </c>
      <c r="C25" s="93">
        <f>IFERROR(C19*$C$6/(1-$C$6),"")</f>
        <v/>
      </c>
      <c r="D25" s="93">
        <f>IFERROR(D19*$C$6/(1-$C$6),"")</f>
        <v/>
      </c>
      <c r="F25" s="2" t="n"/>
    </row>
    <row r="26">
      <c r="B26" s="97" t="inlineStr">
        <is>
          <t>Grossed-up points</t>
        </is>
      </c>
      <c r="C26" s="44">
        <f>IFERROR(C13+C25,"")</f>
        <v/>
      </c>
      <c r="D26" s="44">
        <f>IFERROR(D13+D25,"")</f>
        <v/>
      </c>
      <c r="E26" s="11" t="n"/>
      <c r="F26" s="11" t="n"/>
    </row>
    <row r="27">
      <c r="B27" s="125" t="inlineStr">
        <is>
          <t>Grossed-up yield (%)</t>
        </is>
      </c>
      <c r="C27" s="96">
        <f>IFERROR(C26/C14,"")</f>
        <v/>
      </c>
      <c r="D27" s="96">
        <f>IFERROR(D26/D14,"")</f>
        <v/>
      </c>
      <c r="F27" s="2" t="n"/>
    </row>
    <row r="28">
      <c r="B28" s="125" t="inlineStr">
        <is>
          <t>Uplift from imputation</t>
        </is>
      </c>
      <c r="C28" s="100">
        <f>IFERROR(C26/C13-1,"")</f>
        <v/>
      </c>
      <c r="D28" s="100">
        <f>IFERROR(D26/D13-1,"")</f>
        <v/>
      </c>
      <c r="F28" s="2" t="n"/>
    </row>
    <row r="29">
      <c r="B29" s="125" t="n"/>
      <c r="C29" s="32" t="n"/>
      <c r="D29" s="32" t="n"/>
      <c r="F29" s="2" t="n"/>
    </row>
    <row r="30">
      <c r="B30" s="16" t="inlineStr">
        <is>
          <t>DATA QUALITY</t>
        </is>
      </c>
      <c r="C30" s="32" t="n"/>
      <c r="D30" s="32" t="n"/>
      <c r="F30" s="2" t="n"/>
    </row>
    <row r="31">
      <c r="B31" s="126" t="inlineStr">
        <is>
          <t>Members returned</t>
        </is>
      </c>
      <c r="C31" s="47">
        <f>IFERROR('AS51'!$H$2,"")</f>
        <v/>
      </c>
      <c r="D31" s="47">
        <f>IFERROR(MXAU!$H$2,"")</f>
        <v/>
      </c>
      <c r="F31" s="2" t="inlineStr">
        <is>
          <t>AS51 should be 200. Short = BDS truncated.</t>
        </is>
      </c>
    </row>
    <row r="32">
      <c r="B32" s="126" t="inlineStr">
        <is>
          <t>Dividend payers</t>
        </is>
      </c>
      <c r="C32" s="47">
        <f>IFERROR('AS51'!$H$3,"")</f>
        <v/>
      </c>
      <c r="D32" s="47">
        <f>IFERROR(MXAU!$H$3,"")</f>
        <v/>
      </c>
      <c r="F32" s="2" t="inlineStr">
        <is>
          <t>Paid something in the last 12 months.</t>
        </is>
      </c>
    </row>
    <row r="33">
      <c r="B33" s="101" t="inlineStr">
        <is>
          <t>Non-payers</t>
        </is>
      </c>
      <c r="C33" s="47">
        <f>IFERROR('AS51'!$L$2,"")</f>
        <v/>
      </c>
      <c r="D33" s="47">
        <f>IFERROR(MXAU!$L$2,"")</f>
        <v/>
      </c>
      <c r="F33" s="2" t="inlineStr">
        <is>
          <t>Zero points, full membership - not deleted.</t>
        </is>
      </c>
    </row>
    <row r="34">
      <c r="B34" s="126" t="inlineStr">
        <is>
          <t>Franking assumed 100%</t>
        </is>
      </c>
      <c r="C34" s="47">
        <f>IFERROR('AS51'!$L$3,"")</f>
        <v/>
      </c>
      <c r="D34" s="47">
        <f>IFERROR(MXAU!$L$3,"")</f>
        <v/>
      </c>
      <c r="F34" s="2" t="inlineStr">
        <is>
          <t>Payers with no franking value returned.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J94"/>
  <sheetViews>
    <sheetView showGridLines="0" workbookViewId="0">
      <selection activeCell="A1" sqref="A1"/>
    </sheetView>
  </sheetViews>
  <sheetFormatPr baseColWidth="8" defaultRowHeight="15"/>
  <cols>
    <col width="3" customWidth="1" style="124" min="1" max="1"/>
    <col width="26" customWidth="1" style="124" min="2" max="2"/>
    <col width="13" customWidth="1" style="124" min="3" max="5"/>
    <col width="12" customWidth="1" style="124" min="6" max="6"/>
    <col width="13" customWidth="1" style="124" min="7" max="9"/>
    <col width="12" customWidth="1" style="124" min="10" max="10"/>
  </cols>
  <sheetData>
    <row r="2" ht="16.5" customHeight="1" s="124">
      <c r="B2" s="1" t="inlineStr">
        <is>
          <t>FRANKING BY GICS SECTOR</t>
        </is>
      </c>
    </row>
    <row r="3">
      <c r="B3" s="123" t="inlineStr">
        <is>
          <t>This is where the sector column earns its place: franking is not spread evenly. Banks and retailers generally frank fully because they pay Australian tax on Australian earnings; miners and companies with large offshore operations often cannot, because foreign-earned profit generates no Australian franking credits.</t>
        </is>
      </c>
    </row>
    <row r="4"/>
    <row r="6">
      <c r="B6" s="3" t="inlineStr">
        <is>
          <t>S&amp;P/ASX 200 (AS51)</t>
        </is>
      </c>
    </row>
    <row r="7" ht="27.95" customHeight="1" s="124">
      <c r="B7" s="20" t="inlineStr">
        <is>
          <t>GICS Sector</t>
        </is>
      </c>
      <c r="C7" s="39" t="inlineStr">
        <is>
          <t>Dvd 12M (pts)</t>
        </is>
      </c>
      <c r="D7" s="39" t="inlineStr">
        <is>
          <t>Franked (pts)</t>
        </is>
      </c>
      <c r="E7" s="39" t="inlineStr">
        <is>
          <t>Unfranked (pts)</t>
        </is>
      </c>
      <c r="F7" s="39" t="inlineStr">
        <is>
          <t>Franked %</t>
        </is>
      </c>
      <c r="G7" s="39" t="inlineStr">
        <is>
          <t>% of Index Dvds</t>
        </is>
      </c>
      <c r="H7" s="20" t="n"/>
    </row>
    <row r="8">
      <c r="B8" s="33" t="inlineStr">
        <is>
          <t>Energy</t>
        </is>
      </c>
      <c r="C8" s="48">
        <f>IFERROR(SUMIF('AS51'!$E$6:$E$275,$B8,'AS51'!$J$6:$J$275),"")</f>
        <v/>
      </c>
      <c r="D8" s="48">
        <f>IFERROR(SUMIF('AS51'!$E$6:$E$275,$B8,'AS51'!$K$6:$K$275),"")</f>
        <v/>
      </c>
      <c r="E8" s="48">
        <f>IFERROR(SUMIF('AS51'!$E$6:$E$275,$B8,'AS51'!$L$6:$L$275),"")</f>
        <v/>
      </c>
      <c r="F8" s="56">
        <f>IFERROR($D8/($D8+$E8),"")</f>
        <v/>
      </c>
      <c r="G8" s="56">
        <f>IFERROR($C8/$C$19,"")</f>
        <v/>
      </c>
      <c r="H8" s="24" t="n"/>
    </row>
    <row r="9">
      <c r="B9" s="121" t="inlineStr">
        <is>
          <t>Materials</t>
        </is>
      </c>
      <c r="C9" s="48">
        <f>IFERROR(SUMIF('AS51'!$E$6:$E$275,$B9,'AS51'!$J$6:$J$275),"")</f>
        <v/>
      </c>
      <c r="D9" s="48">
        <f>IFERROR(SUMIF('AS51'!$E$6:$E$275,$B9,'AS51'!$K$6:$K$275),"")</f>
        <v/>
      </c>
      <c r="E9" s="48">
        <f>IFERROR(SUMIF('AS51'!$E$6:$E$275,$B9,'AS51'!$L$6:$L$275),"")</f>
        <v/>
      </c>
      <c r="F9" s="56">
        <f>IFERROR($D9/($D9+$E9),"")</f>
        <v/>
      </c>
      <c r="G9" s="56">
        <f>IFERROR($C9/$C$19,"")</f>
        <v/>
      </c>
      <c r="H9" s="28" t="n"/>
    </row>
    <row r="10">
      <c r="B10" s="33" t="inlineStr">
        <is>
          <t>Industrials</t>
        </is>
      </c>
      <c r="C10" s="48">
        <f>IFERROR(SUMIF('AS51'!$E$6:$E$275,$B10,'AS51'!$J$6:$J$275),"")</f>
        <v/>
      </c>
      <c r="D10" s="48">
        <f>IFERROR(SUMIF('AS51'!$E$6:$E$275,$B10,'AS51'!$K$6:$K$275),"")</f>
        <v/>
      </c>
      <c r="E10" s="48">
        <f>IFERROR(SUMIF('AS51'!$E$6:$E$275,$B10,'AS51'!$L$6:$L$275),"")</f>
        <v/>
      </c>
      <c r="F10" s="56">
        <f>IFERROR($D10/($D10+$E10),"")</f>
        <v/>
      </c>
      <c r="G10" s="56">
        <f>IFERROR($C10/$C$19,"")</f>
        <v/>
      </c>
      <c r="H10" s="24" t="n"/>
    </row>
    <row r="11">
      <c r="B11" s="121" t="inlineStr">
        <is>
          <t>Consumer Discretionary</t>
        </is>
      </c>
      <c r="C11" s="48">
        <f>IFERROR(SUMIF('AS51'!$E$6:$E$275,$B11,'AS51'!$J$6:$J$275),"")</f>
        <v/>
      </c>
      <c r="D11" s="48">
        <f>IFERROR(SUMIF('AS51'!$E$6:$E$275,$B11,'AS51'!$K$6:$K$275),"")</f>
        <v/>
      </c>
      <c r="E11" s="48">
        <f>IFERROR(SUMIF('AS51'!$E$6:$E$275,$B11,'AS51'!$L$6:$L$275),"")</f>
        <v/>
      </c>
      <c r="F11" s="56">
        <f>IFERROR($D11/($D11+$E11),"")</f>
        <v/>
      </c>
      <c r="G11" s="56">
        <f>IFERROR($C11/$C$19,"")</f>
        <v/>
      </c>
      <c r="H11" s="28" t="n"/>
    </row>
    <row r="12">
      <c r="B12" s="33" t="inlineStr">
        <is>
          <t>Consumer Staples</t>
        </is>
      </c>
      <c r="C12" s="48">
        <f>IFERROR(SUMIF('AS51'!$E$6:$E$275,$B12,'AS51'!$J$6:$J$275),"")</f>
        <v/>
      </c>
      <c r="D12" s="48">
        <f>IFERROR(SUMIF('AS51'!$E$6:$E$275,$B12,'AS51'!$K$6:$K$275),"")</f>
        <v/>
      </c>
      <c r="E12" s="48">
        <f>IFERROR(SUMIF('AS51'!$E$6:$E$275,$B12,'AS51'!$L$6:$L$275),"")</f>
        <v/>
      </c>
      <c r="F12" s="56">
        <f>IFERROR($D12/($D12+$E12),"")</f>
        <v/>
      </c>
      <c r="G12" s="56">
        <f>IFERROR($C12/$C$19,"")</f>
        <v/>
      </c>
      <c r="H12" s="24" t="n"/>
    </row>
    <row r="13">
      <c r="B13" s="121" t="inlineStr">
        <is>
          <t>Health Care</t>
        </is>
      </c>
      <c r="C13" s="48">
        <f>IFERROR(SUMIF('AS51'!$E$6:$E$275,$B13,'AS51'!$J$6:$J$275),"")</f>
        <v/>
      </c>
      <c r="D13" s="48">
        <f>IFERROR(SUMIF('AS51'!$E$6:$E$275,$B13,'AS51'!$K$6:$K$275),"")</f>
        <v/>
      </c>
      <c r="E13" s="48">
        <f>IFERROR(SUMIF('AS51'!$E$6:$E$275,$B13,'AS51'!$L$6:$L$275),"")</f>
        <v/>
      </c>
      <c r="F13" s="56">
        <f>IFERROR($D13/($D13+$E13),"")</f>
        <v/>
      </c>
      <c r="G13" s="56">
        <f>IFERROR($C13/$C$19,"")</f>
        <v/>
      </c>
      <c r="H13" s="28" t="n"/>
    </row>
    <row r="14">
      <c r="B14" s="33" t="inlineStr">
        <is>
          <t>Financials</t>
        </is>
      </c>
      <c r="C14" s="48">
        <f>IFERROR(SUMIF('AS51'!$E$6:$E$275,$B14,'AS51'!$J$6:$J$275),"")</f>
        <v/>
      </c>
      <c r="D14" s="48">
        <f>IFERROR(SUMIF('AS51'!$E$6:$E$275,$B14,'AS51'!$K$6:$K$275),"")</f>
        <v/>
      </c>
      <c r="E14" s="48">
        <f>IFERROR(SUMIF('AS51'!$E$6:$E$275,$B14,'AS51'!$L$6:$L$275),"")</f>
        <v/>
      </c>
      <c r="F14" s="56">
        <f>IFERROR($D14/($D14+$E14),"")</f>
        <v/>
      </c>
      <c r="G14" s="56">
        <f>IFERROR($C14/$C$19,"")</f>
        <v/>
      </c>
      <c r="H14" s="24" t="n"/>
    </row>
    <row r="15">
      <c r="B15" s="121" t="inlineStr">
        <is>
          <t>Information Technology</t>
        </is>
      </c>
      <c r="C15" s="48">
        <f>IFERROR(SUMIF('AS51'!$E$6:$E$275,$B15,'AS51'!$J$6:$J$275),"")</f>
        <v/>
      </c>
      <c r="D15" s="48">
        <f>IFERROR(SUMIF('AS51'!$E$6:$E$275,$B15,'AS51'!$K$6:$K$275),"")</f>
        <v/>
      </c>
      <c r="E15" s="48">
        <f>IFERROR(SUMIF('AS51'!$E$6:$E$275,$B15,'AS51'!$L$6:$L$275),"")</f>
        <v/>
      </c>
      <c r="F15" s="56">
        <f>IFERROR($D15/($D15+$E15),"")</f>
        <v/>
      </c>
      <c r="G15" s="56">
        <f>IFERROR($C15/$C$19,"")</f>
        <v/>
      </c>
      <c r="H15" s="28" t="n"/>
    </row>
    <row r="16">
      <c r="B16" s="33" t="inlineStr">
        <is>
          <t>Communication Services</t>
        </is>
      </c>
      <c r="C16" s="48">
        <f>IFERROR(SUMIF('AS51'!$E$6:$E$275,$B16,'AS51'!$J$6:$J$275),"")</f>
        <v/>
      </c>
      <c r="D16" s="48">
        <f>IFERROR(SUMIF('AS51'!$E$6:$E$275,$B16,'AS51'!$K$6:$K$275),"")</f>
        <v/>
      </c>
      <c r="E16" s="48">
        <f>IFERROR(SUMIF('AS51'!$E$6:$E$275,$B16,'AS51'!$L$6:$L$275),"")</f>
        <v/>
      </c>
      <c r="F16" s="56">
        <f>IFERROR($D16/($D16+$E16),"")</f>
        <v/>
      </c>
      <c r="G16" s="56">
        <f>IFERROR($C16/$C$19,"")</f>
        <v/>
      </c>
      <c r="H16" s="24" t="n"/>
    </row>
    <row r="17">
      <c r="B17" s="121" t="inlineStr">
        <is>
          <t>Utilities</t>
        </is>
      </c>
      <c r="C17" s="48">
        <f>IFERROR(SUMIF('AS51'!$E$6:$E$275,$B17,'AS51'!$J$6:$J$275),"")</f>
        <v/>
      </c>
      <c r="D17" s="48">
        <f>IFERROR(SUMIF('AS51'!$E$6:$E$275,$B17,'AS51'!$K$6:$K$275),"")</f>
        <v/>
      </c>
      <c r="E17" s="48">
        <f>IFERROR(SUMIF('AS51'!$E$6:$E$275,$B17,'AS51'!$L$6:$L$275),"")</f>
        <v/>
      </c>
      <c r="F17" s="56">
        <f>IFERROR($D17/($D17+$E17),"")</f>
        <v/>
      </c>
      <c r="G17" s="56">
        <f>IFERROR($C17/$C$19,"")</f>
        <v/>
      </c>
      <c r="H17" s="28" t="n"/>
    </row>
    <row r="18">
      <c r="B18" s="33" t="inlineStr">
        <is>
          <t>Real Estate</t>
        </is>
      </c>
      <c r="C18" s="48">
        <f>IFERROR(SUMIF('AS51'!$E$6:$E$275,$B18,'AS51'!$J$6:$J$275),"")</f>
        <v/>
      </c>
      <c r="D18" s="48">
        <f>IFERROR(SUMIF('AS51'!$E$6:$E$275,$B18,'AS51'!$K$6:$K$275),"")</f>
        <v/>
      </c>
      <c r="E18" s="48">
        <f>IFERROR(SUMIF('AS51'!$E$6:$E$275,$B18,'AS51'!$L$6:$L$275),"")</f>
        <v/>
      </c>
      <c r="F18" s="56">
        <f>IFERROR($D18/($D18+$E18),"")</f>
        <v/>
      </c>
      <c r="G18" s="56">
        <f>IFERROR($C18/$C$19,"")</f>
        <v/>
      </c>
      <c r="H18" s="24" t="n"/>
    </row>
    <row r="19">
      <c r="B19" s="3" t="inlineStr">
        <is>
          <t>TOTAL</t>
        </is>
      </c>
      <c r="C19" s="50">
        <f>IFERROR(SUM(C8:C18),"")</f>
        <v/>
      </c>
      <c r="D19" s="50">
        <f>IFERROR(SUM(D8:D18),"")</f>
        <v/>
      </c>
      <c r="E19" s="50">
        <f>IFERROR(SUM(E8:E18),"")</f>
        <v/>
      </c>
      <c r="F19" s="102">
        <f>IFERROR($D$19/($D$19+$E$19),"")</f>
        <v/>
      </c>
      <c r="G19" s="102">
        <f>IFERROR(SUM(G8:G18),"")</f>
        <v/>
      </c>
      <c r="H19" s="19" t="n"/>
    </row>
    <row r="20">
      <c r="B20" s="3" t="inlineStr">
        <is>
          <t>Sector names matched?</t>
        </is>
      </c>
      <c r="C20" s="126">
        <f>IFERROR(IF(ABS($C$19-'AS51'!$J$4)&lt;0.01,"OK - all points allocated","CHECK: "&amp;TEXT('AS51'!$J$4-$C$19,"0.00")&amp;" pts unmatched"),"")</f>
        <v/>
      </c>
      <c r="F20" s="6" t="inlineStr">
        <is>
          <t>&lt;- if this flags, Bloomberg spelled a sector differently. Overwrite the blue label to match and it resolves.</t>
        </is>
      </c>
    </row>
    <row r="23">
      <c r="B23" s="3" t="inlineStr">
        <is>
          <t>MSCI Australia (MXAU)</t>
        </is>
      </c>
    </row>
    <row r="24" ht="27.95" customHeight="1" s="124">
      <c r="B24" s="20" t="inlineStr">
        <is>
          <t>GICS Sector</t>
        </is>
      </c>
      <c r="C24" s="39" t="inlineStr">
        <is>
          <t>Dvd 12M (pts)</t>
        </is>
      </c>
      <c r="D24" s="39" t="inlineStr">
        <is>
          <t>Franked (pts)</t>
        </is>
      </c>
      <c r="E24" s="39" t="inlineStr">
        <is>
          <t>Unfranked (pts)</t>
        </is>
      </c>
      <c r="F24" s="39" t="inlineStr">
        <is>
          <t>Franked %</t>
        </is>
      </c>
      <c r="G24" s="39" t="inlineStr">
        <is>
          <t>% of Index Dvds</t>
        </is>
      </c>
      <c r="H24" s="20" t="n"/>
    </row>
    <row r="25">
      <c r="B25" s="121" t="inlineStr">
        <is>
          <t>Energy</t>
        </is>
      </c>
      <c r="C25" s="48">
        <f>IFERROR(SUMIF(MXAU!$E$6:$E$175,$B25,MXAU!$J$6:$J$175),"")</f>
        <v/>
      </c>
      <c r="D25" s="48">
        <f>IFERROR(SUMIF(MXAU!$E$6:$E$175,$B25,MXAU!$K$6:$K$175),"")</f>
        <v/>
      </c>
      <c r="E25" s="48">
        <f>IFERROR(SUMIF(MXAU!$E$6:$E$175,$B25,MXAU!$L$6:$L$175),"")</f>
        <v/>
      </c>
      <c r="F25" s="56">
        <f>IFERROR($D25/($D25+$E25),"")</f>
        <v/>
      </c>
      <c r="G25" s="56">
        <f>IFERROR($C25/$C$36,"")</f>
        <v/>
      </c>
      <c r="H25" s="28" t="n"/>
    </row>
    <row r="26">
      <c r="B26" s="33" t="inlineStr">
        <is>
          <t>Materials</t>
        </is>
      </c>
      <c r="C26" s="48">
        <f>IFERROR(SUMIF(MXAU!$E$6:$E$175,$B26,MXAU!$J$6:$J$175),"")</f>
        <v/>
      </c>
      <c r="D26" s="48">
        <f>IFERROR(SUMIF(MXAU!$E$6:$E$175,$B26,MXAU!$K$6:$K$175),"")</f>
        <v/>
      </c>
      <c r="E26" s="48">
        <f>IFERROR(SUMIF(MXAU!$E$6:$E$175,$B26,MXAU!$L$6:$L$175),"")</f>
        <v/>
      </c>
      <c r="F26" s="56">
        <f>IFERROR($D26/($D26+$E26),"")</f>
        <v/>
      </c>
      <c r="G26" s="56">
        <f>IFERROR($C26/$C$36,"")</f>
        <v/>
      </c>
      <c r="H26" s="24" t="n"/>
    </row>
    <row r="27">
      <c r="B27" s="121" t="inlineStr">
        <is>
          <t>Industrials</t>
        </is>
      </c>
      <c r="C27" s="48">
        <f>IFERROR(SUMIF(MXAU!$E$6:$E$175,$B27,MXAU!$J$6:$J$175),"")</f>
        <v/>
      </c>
      <c r="D27" s="48">
        <f>IFERROR(SUMIF(MXAU!$E$6:$E$175,$B27,MXAU!$K$6:$K$175),"")</f>
        <v/>
      </c>
      <c r="E27" s="48">
        <f>IFERROR(SUMIF(MXAU!$E$6:$E$175,$B27,MXAU!$L$6:$L$175),"")</f>
        <v/>
      </c>
      <c r="F27" s="56">
        <f>IFERROR($D27/($D27+$E27),"")</f>
        <v/>
      </c>
      <c r="G27" s="56">
        <f>IFERROR($C27/$C$36,"")</f>
        <v/>
      </c>
      <c r="H27" s="28" t="n"/>
    </row>
    <row r="28">
      <c r="B28" s="33" t="inlineStr">
        <is>
          <t>Consumer Discretionary</t>
        </is>
      </c>
      <c r="C28" s="48">
        <f>IFERROR(SUMIF(MXAU!$E$6:$E$175,$B28,MXAU!$J$6:$J$175),"")</f>
        <v/>
      </c>
      <c r="D28" s="48">
        <f>IFERROR(SUMIF(MXAU!$E$6:$E$175,$B28,MXAU!$K$6:$K$175),"")</f>
        <v/>
      </c>
      <c r="E28" s="48">
        <f>IFERROR(SUMIF(MXAU!$E$6:$E$175,$B28,MXAU!$L$6:$L$175),"")</f>
        <v/>
      </c>
      <c r="F28" s="56">
        <f>IFERROR($D28/($D28+$E28),"")</f>
        <v/>
      </c>
      <c r="G28" s="56">
        <f>IFERROR($C28/$C$36,"")</f>
        <v/>
      </c>
      <c r="H28" s="24" t="n"/>
    </row>
    <row r="29">
      <c r="B29" s="121" t="inlineStr">
        <is>
          <t>Consumer Staples</t>
        </is>
      </c>
      <c r="C29" s="48">
        <f>IFERROR(SUMIF(MXAU!$E$6:$E$175,$B29,MXAU!$J$6:$J$175),"")</f>
        <v/>
      </c>
      <c r="D29" s="48">
        <f>IFERROR(SUMIF(MXAU!$E$6:$E$175,$B29,MXAU!$K$6:$K$175),"")</f>
        <v/>
      </c>
      <c r="E29" s="48">
        <f>IFERROR(SUMIF(MXAU!$E$6:$E$175,$B29,MXAU!$L$6:$L$175),"")</f>
        <v/>
      </c>
      <c r="F29" s="56">
        <f>IFERROR($D29/($D29+$E29),"")</f>
        <v/>
      </c>
      <c r="G29" s="56">
        <f>IFERROR($C29/$C$36,"")</f>
        <v/>
      </c>
      <c r="H29" s="28" t="n"/>
    </row>
    <row r="30">
      <c r="B30" s="33" t="inlineStr">
        <is>
          <t>Health Care</t>
        </is>
      </c>
      <c r="C30" s="48">
        <f>IFERROR(SUMIF(MXAU!$E$6:$E$175,$B30,MXAU!$J$6:$J$175),"")</f>
        <v/>
      </c>
      <c r="D30" s="48">
        <f>IFERROR(SUMIF(MXAU!$E$6:$E$175,$B30,MXAU!$K$6:$K$175),"")</f>
        <v/>
      </c>
      <c r="E30" s="48">
        <f>IFERROR(SUMIF(MXAU!$E$6:$E$175,$B30,MXAU!$L$6:$L$175),"")</f>
        <v/>
      </c>
      <c r="F30" s="56">
        <f>IFERROR($D30/($D30+$E30),"")</f>
        <v/>
      </c>
      <c r="G30" s="56">
        <f>IFERROR($C30/$C$36,"")</f>
        <v/>
      </c>
      <c r="H30" s="24" t="n"/>
    </row>
    <row r="31">
      <c r="B31" s="121" t="inlineStr">
        <is>
          <t>Financials</t>
        </is>
      </c>
      <c r="C31" s="48">
        <f>IFERROR(SUMIF(MXAU!$E$6:$E$175,$B31,MXAU!$J$6:$J$175),"")</f>
        <v/>
      </c>
      <c r="D31" s="48">
        <f>IFERROR(SUMIF(MXAU!$E$6:$E$175,$B31,MXAU!$K$6:$K$175),"")</f>
        <v/>
      </c>
      <c r="E31" s="48">
        <f>IFERROR(SUMIF(MXAU!$E$6:$E$175,$B31,MXAU!$L$6:$L$175),"")</f>
        <v/>
      </c>
      <c r="F31" s="56">
        <f>IFERROR($D31/($D31+$E31),"")</f>
        <v/>
      </c>
      <c r="G31" s="56">
        <f>IFERROR($C31/$C$36,"")</f>
        <v/>
      </c>
      <c r="H31" s="28" t="n"/>
    </row>
    <row r="32">
      <c r="B32" s="33" t="inlineStr">
        <is>
          <t>Information Technology</t>
        </is>
      </c>
      <c r="C32" s="48">
        <f>IFERROR(SUMIF(MXAU!$E$6:$E$175,$B32,MXAU!$J$6:$J$175),"")</f>
        <v/>
      </c>
      <c r="D32" s="48">
        <f>IFERROR(SUMIF(MXAU!$E$6:$E$175,$B32,MXAU!$K$6:$K$175),"")</f>
        <v/>
      </c>
      <c r="E32" s="48">
        <f>IFERROR(SUMIF(MXAU!$E$6:$E$175,$B32,MXAU!$L$6:$L$175),"")</f>
        <v/>
      </c>
      <c r="F32" s="56">
        <f>IFERROR($D32/($D32+$E32),"")</f>
        <v/>
      </c>
      <c r="G32" s="56">
        <f>IFERROR($C32/$C$36,"")</f>
        <v/>
      </c>
      <c r="H32" s="24" t="n"/>
    </row>
    <row r="33">
      <c r="B33" s="121" t="inlineStr">
        <is>
          <t>Communication Services</t>
        </is>
      </c>
      <c r="C33" s="48">
        <f>IFERROR(SUMIF(MXAU!$E$6:$E$175,$B33,MXAU!$J$6:$J$175),"")</f>
        <v/>
      </c>
      <c r="D33" s="48">
        <f>IFERROR(SUMIF(MXAU!$E$6:$E$175,$B33,MXAU!$K$6:$K$175),"")</f>
        <v/>
      </c>
      <c r="E33" s="48">
        <f>IFERROR(SUMIF(MXAU!$E$6:$E$175,$B33,MXAU!$L$6:$L$175),"")</f>
        <v/>
      </c>
      <c r="F33" s="56">
        <f>IFERROR($D33/($D33+$E33),"")</f>
        <v/>
      </c>
      <c r="G33" s="56">
        <f>IFERROR($C33/$C$36,"")</f>
        <v/>
      </c>
      <c r="H33" s="28" t="n"/>
    </row>
    <row r="34">
      <c r="B34" s="33" t="inlineStr">
        <is>
          <t>Utilities</t>
        </is>
      </c>
      <c r="C34" s="48">
        <f>IFERROR(SUMIF(MXAU!$E$6:$E$175,$B34,MXAU!$J$6:$J$175),"")</f>
        <v/>
      </c>
      <c r="D34" s="48">
        <f>IFERROR(SUMIF(MXAU!$E$6:$E$175,$B34,MXAU!$K$6:$K$175),"")</f>
        <v/>
      </c>
      <c r="E34" s="48">
        <f>IFERROR(SUMIF(MXAU!$E$6:$E$175,$B34,MXAU!$L$6:$L$175),"")</f>
        <v/>
      </c>
      <c r="F34" s="56">
        <f>IFERROR($D34/($D34+$E34),"")</f>
        <v/>
      </c>
      <c r="G34" s="56">
        <f>IFERROR($C34/$C$36,"")</f>
        <v/>
      </c>
      <c r="H34" s="24" t="n"/>
    </row>
    <row r="35">
      <c r="B35" s="121" t="inlineStr">
        <is>
          <t>Real Estate</t>
        </is>
      </c>
      <c r="C35" s="48">
        <f>IFERROR(SUMIF(MXAU!$E$6:$E$175,$B35,MXAU!$J$6:$J$175),"")</f>
        <v/>
      </c>
      <c r="D35" s="48">
        <f>IFERROR(SUMIF(MXAU!$E$6:$E$175,$B35,MXAU!$K$6:$K$175),"")</f>
        <v/>
      </c>
      <c r="E35" s="48">
        <f>IFERROR(SUMIF(MXAU!$E$6:$E$175,$B35,MXAU!$L$6:$L$175),"")</f>
        <v/>
      </c>
      <c r="F35" s="56">
        <f>IFERROR($D35/($D35+$E35),"")</f>
        <v/>
      </c>
      <c r="G35" s="56">
        <f>IFERROR($C35/$C$36,"")</f>
        <v/>
      </c>
      <c r="H35" s="28" t="n"/>
    </row>
    <row r="36">
      <c r="B36" s="3" t="inlineStr">
        <is>
          <t>TOTAL</t>
        </is>
      </c>
      <c r="C36" s="50">
        <f>IFERROR(SUM(C25:C35),"")</f>
        <v/>
      </c>
      <c r="D36" s="50">
        <f>IFERROR(SUM(D25:D35),"")</f>
        <v/>
      </c>
      <c r="E36" s="50">
        <f>IFERROR(SUM(E25:E35),"")</f>
        <v/>
      </c>
      <c r="F36" s="102">
        <f>IFERROR($D$36/($D$36+$E$36),"")</f>
        <v/>
      </c>
      <c r="G36" s="102">
        <f>IFERROR(SUM(G25:G35),"")</f>
        <v/>
      </c>
      <c r="H36" s="19" t="n"/>
    </row>
    <row r="37">
      <c r="B37" s="3" t="inlineStr">
        <is>
          <t>Sector names matched?</t>
        </is>
      </c>
      <c r="C37" s="126">
        <f>IFERROR(IF(ABS($C$36-MXAU!$J$4)&lt;0.01,"OK - all points allocated","CHECK: "&amp;TEXT(MXAU!$J$4-$C$36,"0.00")&amp;" pts unmatched"),"")</f>
        <v/>
      </c>
      <c r="F37" s="6" t="inlineStr">
        <is>
          <t>&lt;- if this flags, Bloomberg spelled a sector differently. Overwrite the blue label to match and it resolves.</t>
        </is>
      </c>
    </row>
    <row r="40">
      <c r="B40" s="3" t="inlineStr">
        <is>
          <t>HOW TO READ THIS</t>
        </is>
      </c>
    </row>
    <row r="41" ht="24" customHeight="1" s="124">
      <c r="B41" s="2" t="inlineStr">
        <is>
          <t>-</t>
        </is>
      </c>
      <c r="C41" s="123" t="inlineStr">
        <is>
          <t>Franked % is within-sector: of the dividends that sector pays, how much carries franking credits. Sectors with no dividends show blank rather than zero.</t>
        </is>
      </c>
    </row>
    <row r="42" ht="24" customHeight="1" s="124">
      <c r="B42" s="2" t="inlineStr">
        <is>
          <t>-</t>
        </is>
      </c>
      <c r="C42" s="123" t="inlineStr">
        <is>
          <t>% of Index Dvds is the sector's share of total 12M dividend points - not its market-cap weight. A sector can be small in the index and still dominate its dividends.</t>
        </is>
      </c>
    </row>
    <row r="43" ht="24" customHeight="1" s="124">
      <c r="B43" s="2" t="inlineStr">
        <is>
          <t>-</t>
        </is>
      </c>
      <c r="C43" s="123" t="inlineStr">
        <is>
          <t>Sector labels are blue because they are inputs. GICS_SECTOR_NAME should return these exact strings, but if a sector reads zero while you can see members in it on the data tab, the spelling differs - fix the label here.</t>
        </is>
      </c>
    </row>
    <row r="44" ht="24" customHeight="1" s="124">
      <c r="B44" s="2" t="inlineStr">
        <is>
          <t>-</t>
        </is>
      </c>
      <c r="C44" s="123" t="inlineStr">
        <is>
          <t>Same caveat as everywhere else: a sector's franked % only covers members that returned a franking value. Check overall coverage on Index Summary first.</t>
        </is>
      </c>
    </row>
    <row r="47" ht="16.5" customHeight="1" s="124">
      <c r="B47" s="1" t="inlineStr">
        <is>
          <t>PROJECTED - CUMULATIVE TO A CONTRACT EXPIRY YOU PICK</t>
        </is>
      </c>
    </row>
    <row r="48">
      <c r="B48" s="2" t="inlineStr">
        <is>
          <t>The 12M blocks above are history. This block is the projection: pick a contract below and every row shows that sector's dividends from the valuation date to that expiry - overrides included when the Override switch is ON.</t>
        </is>
      </c>
    </row>
    <row r="50">
      <c r="B50" s="3" t="inlineStr">
        <is>
          <t>Pick contract #</t>
        </is>
      </c>
      <c r="C50" s="35" t="n">
        <v>13</v>
      </c>
      <c r="D50" s="126" t="n"/>
      <c r="F50" s="2" t="inlineStr">
        <is>
          <t>1 = front contract. 13 = a full year.</t>
        </is>
      </c>
    </row>
    <row r="51">
      <c r="B51" s="126" t="inlineStr">
        <is>
          <t>Contract / expiry (AS51 / MXAU)</t>
        </is>
      </c>
      <c r="C51" s="103">
        <f>IFERROR(INDEX(Expiries!$C$16:$C$31,$C$50),"")</f>
        <v/>
      </c>
      <c r="D51" s="104">
        <f>IFERROR(INDEX(Expiries!$F$16:$F$31,$C$50),"")</f>
        <v/>
      </c>
      <c r="E51" s="104">
        <f>IFERROR(INDEX(Expiries!$I$16:$I$31,$C$50),"")</f>
        <v/>
      </c>
    </row>
    <row r="52">
      <c r="B52" s="126" t="inlineStr">
        <is>
          <t>Days to expiry (AS51 / MXAU)</t>
        </is>
      </c>
      <c r="C52" s="47">
        <f>IFERROR($D$51-Expiries!$C$6,"")</f>
        <v/>
      </c>
      <c r="D52" s="47">
        <f>IFERROR($E$51-Expiries!$C$6,"")</f>
        <v/>
      </c>
    </row>
    <row r="53">
      <c r="B53" s="126" t="inlineStr">
        <is>
          <t>Overrides</t>
        </is>
      </c>
      <c r="C53" s="46">
        <f>IF(Override!$C$4="ON","ON - "&amp;Override!$E$4&amp;" row(s) live - Accrual uses YOUR numbers where set (Override tab).","OFF - pure Bloomberg projections.")</f>
        <v/>
      </c>
    </row>
    <row r="55">
      <c r="B55" s="3" t="inlineStr">
        <is>
          <t>S&amp;P/ASX 200 (AS51) - cumulative to chosen expiry</t>
        </is>
      </c>
    </row>
    <row r="56" ht="25.5" customHeight="1" s="124">
      <c r="B56" s="39" t="inlineStr">
        <is>
          <t>GICS Sector</t>
        </is>
      </c>
      <c r="C56" s="39" t="inlineStr">
        <is>
          <t>Cum dvd
(pts)</t>
        </is>
      </c>
      <c r="D56" s="39" t="inlineStr">
        <is>
          <t>Franked
(pts)</t>
        </is>
      </c>
      <c r="E56" s="39" t="inlineStr">
        <is>
          <t>Unfranked
(pts)</t>
        </is>
      </c>
      <c r="F56" s="39" t="inlineStr">
        <is>
          <t>Franked %</t>
        </is>
      </c>
      <c r="G56" s="39" t="inlineStr">
        <is>
          <t>Credit
(pts)</t>
        </is>
      </c>
      <c r="H56" s="39" t="inlineStr">
        <is>
          <t>Grossed
(pts)</t>
        </is>
      </c>
      <c r="I56" s="39" t="inlineStr">
        <is>
          <t>Yld contrib
(%)</t>
        </is>
      </c>
      <c r="J56" s="39" t="inlineStr">
        <is>
          <t>% of dvds</t>
        </is>
      </c>
    </row>
    <row r="57">
      <c r="B57" s="126">
        <f>IF($B8="","",$B8)</f>
        <v/>
      </c>
      <c r="C57" s="82">
        <f>IFERROR(SUMIF('AS51'!$E$6:$E$210,$B57,Accrual!$AN$16:$AN$220),"")</f>
        <v/>
      </c>
      <c r="D57" s="82">
        <f>IFERROR(SUMIF('AS51'!$E$6:$E$210,$B57,Accrual!$AO$16:$AO$220),"")</f>
        <v/>
      </c>
      <c r="E57" s="82">
        <f>IFERROR($C57-$D57,"")</f>
        <v/>
      </c>
      <c r="F57" s="56">
        <f>IFERROR($D57/$C57,"")</f>
        <v/>
      </c>
      <c r="G57" s="82">
        <f>IFERROR($D57*'Index Summary'!$C$6/(1-'Index Summary'!$C$6),"")</f>
        <v/>
      </c>
      <c r="H57" s="82">
        <f>IFERROR($C57+$G57,"")</f>
        <v/>
      </c>
      <c r="I57" s="49">
        <f>IFERROR($C57/'Div by Expiry'!$C$5,"")</f>
        <v/>
      </c>
      <c r="J57" s="56">
        <f>IFERROR($C57/$C$68,"")</f>
        <v/>
      </c>
    </row>
    <row r="58">
      <c r="B58" s="126">
        <f>IF($B9="","",$B9)</f>
        <v/>
      </c>
      <c r="C58" s="82">
        <f>IFERROR(SUMIF('AS51'!$E$6:$E$210,$B58,Accrual!$AN$16:$AN$220),"")</f>
        <v/>
      </c>
      <c r="D58" s="82">
        <f>IFERROR(SUMIF('AS51'!$E$6:$E$210,$B58,Accrual!$AO$16:$AO$220),"")</f>
        <v/>
      </c>
      <c r="E58" s="82">
        <f>IFERROR($C58-$D58,"")</f>
        <v/>
      </c>
      <c r="F58" s="56">
        <f>IFERROR($D58/$C58,"")</f>
        <v/>
      </c>
      <c r="G58" s="82">
        <f>IFERROR($D58*'Index Summary'!$C$6/(1-'Index Summary'!$C$6),"")</f>
        <v/>
      </c>
      <c r="H58" s="82">
        <f>IFERROR($C58+$G58,"")</f>
        <v/>
      </c>
      <c r="I58" s="49">
        <f>IFERROR($C58/'Div by Expiry'!$C$5,"")</f>
        <v/>
      </c>
      <c r="J58" s="56">
        <f>IFERROR($C58/$C$68,"")</f>
        <v/>
      </c>
    </row>
    <row r="59">
      <c r="B59" s="126">
        <f>IF($B10="","",$B10)</f>
        <v/>
      </c>
      <c r="C59" s="82">
        <f>IFERROR(SUMIF('AS51'!$E$6:$E$210,$B59,Accrual!$AN$16:$AN$220),"")</f>
        <v/>
      </c>
      <c r="D59" s="82">
        <f>IFERROR(SUMIF('AS51'!$E$6:$E$210,$B59,Accrual!$AO$16:$AO$220),"")</f>
        <v/>
      </c>
      <c r="E59" s="82">
        <f>IFERROR($C59-$D59,"")</f>
        <v/>
      </c>
      <c r="F59" s="56">
        <f>IFERROR($D59/$C59,"")</f>
        <v/>
      </c>
      <c r="G59" s="82">
        <f>IFERROR($D59*'Index Summary'!$C$6/(1-'Index Summary'!$C$6),"")</f>
        <v/>
      </c>
      <c r="H59" s="82">
        <f>IFERROR($C59+$G59,"")</f>
        <v/>
      </c>
      <c r="I59" s="49">
        <f>IFERROR($C59/'Div by Expiry'!$C$5,"")</f>
        <v/>
      </c>
      <c r="J59" s="56">
        <f>IFERROR($C59/$C$68,"")</f>
        <v/>
      </c>
    </row>
    <row r="60">
      <c r="B60" s="126">
        <f>IF($B11="","",$B11)</f>
        <v/>
      </c>
      <c r="C60" s="82">
        <f>IFERROR(SUMIF('AS51'!$E$6:$E$210,$B60,Accrual!$AN$16:$AN$220),"")</f>
        <v/>
      </c>
      <c r="D60" s="82">
        <f>IFERROR(SUMIF('AS51'!$E$6:$E$210,$B60,Accrual!$AO$16:$AO$220),"")</f>
        <v/>
      </c>
      <c r="E60" s="82">
        <f>IFERROR($C60-$D60,"")</f>
        <v/>
      </c>
      <c r="F60" s="56">
        <f>IFERROR($D60/$C60,"")</f>
        <v/>
      </c>
      <c r="G60" s="82">
        <f>IFERROR($D60*'Index Summary'!$C$6/(1-'Index Summary'!$C$6),"")</f>
        <v/>
      </c>
      <c r="H60" s="82">
        <f>IFERROR($C60+$G60,"")</f>
        <v/>
      </c>
      <c r="I60" s="49">
        <f>IFERROR($C60/'Div by Expiry'!$C$5,"")</f>
        <v/>
      </c>
      <c r="J60" s="56">
        <f>IFERROR($C60/$C$68,"")</f>
        <v/>
      </c>
    </row>
    <row r="61">
      <c r="B61" s="126">
        <f>IF($B12="","",$B12)</f>
        <v/>
      </c>
      <c r="C61" s="82">
        <f>IFERROR(SUMIF('AS51'!$E$6:$E$210,$B61,Accrual!$AN$16:$AN$220),"")</f>
        <v/>
      </c>
      <c r="D61" s="82">
        <f>IFERROR(SUMIF('AS51'!$E$6:$E$210,$B61,Accrual!$AO$16:$AO$220),"")</f>
        <v/>
      </c>
      <c r="E61" s="82">
        <f>IFERROR($C61-$D61,"")</f>
        <v/>
      </c>
      <c r="F61" s="56">
        <f>IFERROR($D61/$C61,"")</f>
        <v/>
      </c>
      <c r="G61" s="82">
        <f>IFERROR($D61*'Index Summary'!$C$6/(1-'Index Summary'!$C$6),"")</f>
        <v/>
      </c>
      <c r="H61" s="82">
        <f>IFERROR($C61+$G61,"")</f>
        <v/>
      </c>
      <c r="I61" s="49">
        <f>IFERROR($C61/'Div by Expiry'!$C$5,"")</f>
        <v/>
      </c>
      <c r="J61" s="56">
        <f>IFERROR($C61/$C$68,"")</f>
        <v/>
      </c>
    </row>
    <row r="62">
      <c r="B62" s="126">
        <f>IF($B13="","",$B13)</f>
        <v/>
      </c>
      <c r="C62" s="82">
        <f>IFERROR(SUMIF('AS51'!$E$6:$E$210,$B62,Accrual!$AN$16:$AN$220),"")</f>
        <v/>
      </c>
      <c r="D62" s="82">
        <f>IFERROR(SUMIF('AS51'!$E$6:$E$210,$B62,Accrual!$AO$16:$AO$220),"")</f>
        <v/>
      </c>
      <c r="E62" s="82">
        <f>IFERROR($C62-$D62,"")</f>
        <v/>
      </c>
      <c r="F62" s="56">
        <f>IFERROR($D62/$C62,"")</f>
        <v/>
      </c>
      <c r="G62" s="82">
        <f>IFERROR($D62*'Index Summary'!$C$6/(1-'Index Summary'!$C$6),"")</f>
        <v/>
      </c>
      <c r="H62" s="82">
        <f>IFERROR($C62+$G62,"")</f>
        <v/>
      </c>
      <c r="I62" s="49">
        <f>IFERROR($C62/'Div by Expiry'!$C$5,"")</f>
        <v/>
      </c>
      <c r="J62" s="56">
        <f>IFERROR($C62/$C$68,"")</f>
        <v/>
      </c>
    </row>
    <row r="63">
      <c r="B63" s="126">
        <f>IF($B14="","",$B14)</f>
        <v/>
      </c>
      <c r="C63" s="82">
        <f>IFERROR(SUMIF('AS51'!$E$6:$E$210,$B63,Accrual!$AN$16:$AN$220),"")</f>
        <v/>
      </c>
      <c r="D63" s="82">
        <f>IFERROR(SUMIF('AS51'!$E$6:$E$210,$B63,Accrual!$AO$16:$AO$220),"")</f>
        <v/>
      </c>
      <c r="E63" s="82">
        <f>IFERROR($C63-$D63,"")</f>
        <v/>
      </c>
      <c r="F63" s="56">
        <f>IFERROR($D63/$C63,"")</f>
        <v/>
      </c>
      <c r="G63" s="82">
        <f>IFERROR($D63*'Index Summary'!$C$6/(1-'Index Summary'!$C$6),"")</f>
        <v/>
      </c>
      <c r="H63" s="82">
        <f>IFERROR($C63+$G63,"")</f>
        <v/>
      </c>
      <c r="I63" s="49">
        <f>IFERROR($C63/'Div by Expiry'!$C$5,"")</f>
        <v/>
      </c>
      <c r="J63" s="56">
        <f>IFERROR($C63/$C$68,"")</f>
        <v/>
      </c>
    </row>
    <row r="64">
      <c r="B64" s="126">
        <f>IF($B15="","",$B15)</f>
        <v/>
      </c>
      <c r="C64" s="82">
        <f>IFERROR(SUMIF('AS51'!$E$6:$E$210,$B64,Accrual!$AN$16:$AN$220),"")</f>
        <v/>
      </c>
      <c r="D64" s="82">
        <f>IFERROR(SUMIF('AS51'!$E$6:$E$210,$B64,Accrual!$AO$16:$AO$220),"")</f>
        <v/>
      </c>
      <c r="E64" s="82">
        <f>IFERROR($C64-$D64,"")</f>
        <v/>
      </c>
      <c r="F64" s="56">
        <f>IFERROR($D64/$C64,"")</f>
        <v/>
      </c>
      <c r="G64" s="82">
        <f>IFERROR($D64*'Index Summary'!$C$6/(1-'Index Summary'!$C$6),"")</f>
        <v/>
      </c>
      <c r="H64" s="82">
        <f>IFERROR($C64+$G64,"")</f>
        <v/>
      </c>
      <c r="I64" s="49">
        <f>IFERROR($C64/'Div by Expiry'!$C$5,"")</f>
        <v/>
      </c>
      <c r="J64" s="56">
        <f>IFERROR($C64/$C$68,"")</f>
        <v/>
      </c>
    </row>
    <row r="65">
      <c r="B65" s="126">
        <f>IF($B16="","",$B16)</f>
        <v/>
      </c>
      <c r="C65" s="82">
        <f>IFERROR(SUMIF('AS51'!$E$6:$E$210,$B65,Accrual!$AN$16:$AN$220),"")</f>
        <v/>
      </c>
      <c r="D65" s="82">
        <f>IFERROR(SUMIF('AS51'!$E$6:$E$210,$B65,Accrual!$AO$16:$AO$220),"")</f>
        <v/>
      </c>
      <c r="E65" s="82">
        <f>IFERROR($C65-$D65,"")</f>
        <v/>
      </c>
      <c r="F65" s="56">
        <f>IFERROR($D65/$C65,"")</f>
        <v/>
      </c>
      <c r="G65" s="82">
        <f>IFERROR($D65*'Index Summary'!$C$6/(1-'Index Summary'!$C$6),"")</f>
        <v/>
      </c>
      <c r="H65" s="82">
        <f>IFERROR($C65+$G65,"")</f>
        <v/>
      </c>
      <c r="I65" s="49">
        <f>IFERROR($C65/'Div by Expiry'!$C$5,"")</f>
        <v/>
      </c>
      <c r="J65" s="56">
        <f>IFERROR($C65/$C$68,"")</f>
        <v/>
      </c>
    </row>
    <row r="66">
      <c r="B66" s="126">
        <f>IF($B17="","",$B17)</f>
        <v/>
      </c>
      <c r="C66" s="82">
        <f>IFERROR(SUMIF('AS51'!$E$6:$E$210,$B66,Accrual!$AN$16:$AN$220),"")</f>
        <v/>
      </c>
      <c r="D66" s="82">
        <f>IFERROR(SUMIF('AS51'!$E$6:$E$210,$B66,Accrual!$AO$16:$AO$220),"")</f>
        <v/>
      </c>
      <c r="E66" s="82">
        <f>IFERROR($C66-$D66,"")</f>
        <v/>
      </c>
      <c r="F66" s="56">
        <f>IFERROR($D66/$C66,"")</f>
        <v/>
      </c>
      <c r="G66" s="82">
        <f>IFERROR($D66*'Index Summary'!$C$6/(1-'Index Summary'!$C$6),"")</f>
        <v/>
      </c>
      <c r="H66" s="82">
        <f>IFERROR($C66+$G66,"")</f>
        <v/>
      </c>
      <c r="I66" s="49">
        <f>IFERROR($C66/'Div by Expiry'!$C$5,"")</f>
        <v/>
      </c>
      <c r="J66" s="56">
        <f>IFERROR($C66/$C$68,"")</f>
        <v/>
      </c>
    </row>
    <row r="67">
      <c r="B67" s="126">
        <f>IF($B18="","",$B18)</f>
        <v/>
      </c>
      <c r="C67" s="82">
        <f>IFERROR(SUMIF('AS51'!$E$6:$E$210,$B67,Accrual!$AN$16:$AN$220),"")</f>
        <v/>
      </c>
      <c r="D67" s="82">
        <f>IFERROR(SUMIF('AS51'!$E$6:$E$210,$B67,Accrual!$AO$16:$AO$220),"")</f>
        <v/>
      </c>
      <c r="E67" s="82">
        <f>IFERROR($C67-$D67,"")</f>
        <v/>
      </c>
      <c r="F67" s="56">
        <f>IFERROR($D67/$C67,"")</f>
        <v/>
      </c>
      <c r="G67" s="82">
        <f>IFERROR($D67*'Index Summary'!$C$6/(1-'Index Summary'!$C$6),"")</f>
        <v/>
      </c>
      <c r="H67" s="82">
        <f>IFERROR($C67+$G67,"")</f>
        <v/>
      </c>
      <c r="I67" s="49">
        <f>IFERROR($C67/'Div by Expiry'!$C$5,"")</f>
        <v/>
      </c>
      <c r="J67" s="56">
        <f>IFERROR($C67/$C$68,"")</f>
        <v/>
      </c>
    </row>
    <row r="68">
      <c r="B68" s="3" t="inlineStr">
        <is>
          <t>TOTAL</t>
        </is>
      </c>
      <c r="C68" s="105">
        <f>IFERROR(SUM(C57:C67),"")</f>
        <v/>
      </c>
      <c r="D68" s="105">
        <f>IFERROR(SUM(D57:D67),"")</f>
        <v/>
      </c>
      <c r="E68" s="105">
        <f>IFERROR(SUM(E57:E67),"")</f>
        <v/>
      </c>
      <c r="F68" s="102">
        <f>IFERROR($D$68/$C$68,"")</f>
        <v/>
      </c>
      <c r="G68" s="105">
        <f>IFERROR(SUM(G57:G67),"")</f>
        <v/>
      </c>
      <c r="H68" s="105">
        <f>IFERROR(SUM(H57:H67),"")</f>
        <v/>
      </c>
      <c r="I68" s="51">
        <f>IFERROR($C$68/'Div by Expiry'!$C$5,"")</f>
        <v/>
      </c>
      <c r="J68" s="102">
        <f>IFERROR(SUM(J57:J67),"")</f>
        <v/>
      </c>
    </row>
    <row r="69">
      <c r="C69" s="126">
        <f>IF($C$50="","pick a contract #",IF(ABS($C$68-IFERROR(INDEX('Div by Expiry'!$G$13:$G$28,$C$50),0))&lt;0.01,"OK - matches Div by Expiry cum pts","CHECK - sector names vs data tab"))</f>
        <v/>
      </c>
    </row>
    <row r="71">
      <c r="B71" s="3" t="inlineStr">
        <is>
          <t>MSCI Australia (MXAU) - cumulative to chosen expiry</t>
        </is>
      </c>
    </row>
    <row r="72" ht="25.5" customHeight="1" s="124">
      <c r="B72" s="39" t="inlineStr">
        <is>
          <t>GICS Sector</t>
        </is>
      </c>
      <c r="C72" s="39" t="inlineStr">
        <is>
          <t>Cum dvd
(pts)</t>
        </is>
      </c>
      <c r="D72" s="39" t="inlineStr">
        <is>
          <t>Franked
(pts)</t>
        </is>
      </c>
      <c r="E72" s="39" t="inlineStr">
        <is>
          <t>Unfranked
(pts)</t>
        </is>
      </c>
      <c r="F72" s="39" t="inlineStr">
        <is>
          <t>Franked %</t>
        </is>
      </c>
      <c r="G72" s="39" t="inlineStr">
        <is>
          <t>Credit
(pts)</t>
        </is>
      </c>
      <c r="H72" s="39" t="inlineStr">
        <is>
          <t>Grossed
(pts)</t>
        </is>
      </c>
      <c r="I72" s="39" t="inlineStr">
        <is>
          <t>Yld contrib
(%)</t>
        </is>
      </c>
      <c r="J72" s="39" t="inlineStr">
        <is>
          <t>% of dvds</t>
        </is>
      </c>
    </row>
    <row r="73">
      <c r="B73" s="126">
        <f>IF($B25="","",$B25)</f>
        <v/>
      </c>
      <c r="C73" s="82">
        <f>IFERROR(SUMIF(MXAU!$E$6:$E$85,$B73,Accrual!$AN$229:$AN$308),"")</f>
        <v/>
      </c>
      <c r="D73" s="82">
        <f>IFERROR(SUMIF(MXAU!$E$6:$E$85,$B73,Accrual!$AO$229:$AO$308),"")</f>
        <v/>
      </c>
      <c r="E73" s="82">
        <f>IFERROR($C73-$D73,"")</f>
        <v/>
      </c>
      <c r="F73" s="56">
        <f>IFERROR($D73/$C73,"")</f>
        <v/>
      </c>
      <c r="G73" s="82">
        <f>IFERROR($D73*'Index Summary'!$C$6/(1-'Index Summary'!$C$6),"")</f>
        <v/>
      </c>
      <c r="H73" s="82">
        <f>IFERROR($C73+$G73,"")</f>
        <v/>
      </c>
      <c r="I73" s="49">
        <f>IFERROR($C73/'Div by Expiry'!$C$6,"")</f>
        <v/>
      </c>
      <c r="J73" s="56">
        <f>IFERROR($C73/$C$84,"")</f>
        <v/>
      </c>
    </row>
    <row r="74">
      <c r="B74" s="126">
        <f>IF($B26="","",$B26)</f>
        <v/>
      </c>
      <c r="C74" s="82">
        <f>IFERROR(SUMIF(MXAU!$E$6:$E$85,$B74,Accrual!$AN$229:$AN$308),"")</f>
        <v/>
      </c>
      <c r="D74" s="82">
        <f>IFERROR(SUMIF(MXAU!$E$6:$E$85,$B74,Accrual!$AO$229:$AO$308),"")</f>
        <v/>
      </c>
      <c r="E74" s="82">
        <f>IFERROR($C74-$D74,"")</f>
        <v/>
      </c>
      <c r="F74" s="56">
        <f>IFERROR($D74/$C74,"")</f>
        <v/>
      </c>
      <c r="G74" s="82">
        <f>IFERROR($D74*'Index Summary'!$C$6/(1-'Index Summary'!$C$6),"")</f>
        <v/>
      </c>
      <c r="H74" s="82">
        <f>IFERROR($C74+$G74,"")</f>
        <v/>
      </c>
      <c r="I74" s="49">
        <f>IFERROR($C74/'Div by Expiry'!$C$6,"")</f>
        <v/>
      </c>
      <c r="J74" s="56">
        <f>IFERROR($C74/$C$84,"")</f>
        <v/>
      </c>
    </row>
    <row r="75">
      <c r="B75" s="126">
        <f>IF($B27="","",$B27)</f>
        <v/>
      </c>
      <c r="C75" s="82">
        <f>IFERROR(SUMIF(MXAU!$E$6:$E$85,$B75,Accrual!$AN$229:$AN$308),"")</f>
        <v/>
      </c>
      <c r="D75" s="82">
        <f>IFERROR(SUMIF(MXAU!$E$6:$E$85,$B75,Accrual!$AO$229:$AO$308),"")</f>
        <v/>
      </c>
      <c r="E75" s="82">
        <f>IFERROR($C75-$D75,"")</f>
        <v/>
      </c>
      <c r="F75" s="56">
        <f>IFERROR($D75/$C75,"")</f>
        <v/>
      </c>
      <c r="G75" s="82">
        <f>IFERROR($D75*'Index Summary'!$C$6/(1-'Index Summary'!$C$6),"")</f>
        <v/>
      </c>
      <c r="H75" s="82">
        <f>IFERROR($C75+$G75,"")</f>
        <v/>
      </c>
      <c r="I75" s="49">
        <f>IFERROR($C75/'Div by Expiry'!$C$6,"")</f>
        <v/>
      </c>
      <c r="J75" s="56">
        <f>IFERROR($C75/$C$84,"")</f>
        <v/>
      </c>
    </row>
    <row r="76">
      <c r="B76" s="126">
        <f>IF($B28="","",$B28)</f>
        <v/>
      </c>
      <c r="C76" s="82">
        <f>IFERROR(SUMIF(MXAU!$E$6:$E$85,$B76,Accrual!$AN$229:$AN$308),"")</f>
        <v/>
      </c>
      <c r="D76" s="82">
        <f>IFERROR(SUMIF(MXAU!$E$6:$E$85,$B76,Accrual!$AO$229:$AO$308),"")</f>
        <v/>
      </c>
      <c r="E76" s="82">
        <f>IFERROR($C76-$D76,"")</f>
        <v/>
      </c>
      <c r="F76" s="56">
        <f>IFERROR($D76/$C76,"")</f>
        <v/>
      </c>
      <c r="G76" s="82">
        <f>IFERROR($D76*'Index Summary'!$C$6/(1-'Index Summary'!$C$6),"")</f>
        <v/>
      </c>
      <c r="H76" s="82">
        <f>IFERROR($C76+$G76,"")</f>
        <v/>
      </c>
      <c r="I76" s="49">
        <f>IFERROR($C76/'Div by Expiry'!$C$6,"")</f>
        <v/>
      </c>
      <c r="J76" s="56">
        <f>IFERROR($C76/$C$84,"")</f>
        <v/>
      </c>
    </row>
    <row r="77">
      <c r="B77" s="126">
        <f>IF($B29="","",$B29)</f>
        <v/>
      </c>
      <c r="C77" s="82">
        <f>IFERROR(SUMIF(MXAU!$E$6:$E$85,$B77,Accrual!$AN$229:$AN$308),"")</f>
        <v/>
      </c>
      <c r="D77" s="82">
        <f>IFERROR(SUMIF(MXAU!$E$6:$E$85,$B77,Accrual!$AO$229:$AO$308),"")</f>
        <v/>
      </c>
      <c r="E77" s="82">
        <f>IFERROR($C77-$D77,"")</f>
        <v/>
      </c>
      <c r="F77" s="56">
        <f>IFERROR($D77/$C77,"")</f>
        <v/>
      </c>
      <c r="G77" s="82">
        <f>IFERROR($D77*'Index Summary'!$C$6/(1-'Index Summary'!$C$6),"")</f>
        <v/>
      </c>
      <c r="H77" s="82">
        <f>IFERROR($C77+$G77,"")</f>
        <v/>
      </c>
      <c r="I77" s="49">
        <f>IFERROR($C77/'Div by Expiry'!$C$6,"")</f>
        <v/>
      </c>
      <c r="J77" s="56">
        <f>IFERROR($C77/$C$84,"")</f>
        <v/>
      </c>
    </row>
    <row r="78">
      <c r="B78" s="126">
        <f>IF($B30="","",$B30)</f>
        <v/>
      </c>
      <c r="C78" s="82">
        <f>IFERROR(SUMIF(MXAU!$E$6:$E$85,$B78,Accrual!$AN$229:$AN$308),"")</f>
        <v/>
      </c>
      <c r="D78" s="82">
        <f>IFERROR(SUMIF(MXAU!$E$6:$E$85,$B78,Accrual!$AO$229:$AO$308),"")</f>
        <v/>
      </c>
      <c r="E78" s="82">
        <f>IFERROR($C78-$D78,"")</f>
        <v/>
      </c>
      <c r="F78" s="56">
        <f>IFERROR($D78/$C78,"")</f>
        <v/>
      </c>
      <c r="G78" s="82">
        <f>IFERROR($D78*'Index Summary'!$C$6/(1-'Index Summary'!$C$6),"")</f>
        <v/>
      </c>
      <c r="H78" s="82">
        <f>IFERROR($C78+$G78,"")</f>
        <v/>
      </c>
      <c r="I78" s="49">
        <f>IFERROR($C78/'Div by Expiry'!$C$6,"")</f>
        <v/>
      </c>
      <c r="J78" s="56">
        <f>IFERROR($C78/$C$84,"")</f>
        <v/>
      </c>
    </row>
    <row r="79">
      <c r="B79" s="126">
        <f>IF($B31="","",$B31)</f>
        <v/>
      </c>
      <c r="C79" s="82">
        <f>IFERROR(SUMIF(MXAU!$E$6:$E$85,$B79,Accrual!$AN$229:$AN$308),"")</f>
        <v/>
      </c>
      <c r="D79" s="82">
        <f>IFERROR(SUMIF(MXAU!$E$6:$E$85,$B79,Accrual!$AO$229:$AO$308),"")</f>
        <v/>
      </c>
      <c r="E79" s="82">
        <f>IFERROR($C79-$D79,"")</f>
        <v/>
      </c>
      <c r="F79" s="56">
        <f>IFERROR($D79/$C79,"")</f>
        <v/>
      </c>
      <c r="G79" s="82">
        <f>IFERROR($D79*'Index Summary'!$C$6/(1-'Index Summary'!$C$6),"")</f>
        <v/>
      </c>
      <c r="H79" s="82">
        <f>IFERROR($C79+$G79,"")</f>
        <v/>
      </c>
      <c r="I79" s="49">
        <f>IFERROR($C79/'Div by Expiry'!$C$6,"")</f>
        <v/>
      </c>
      <c r="J79" s="56">
        <f>IFERROR($C79/$C$84,"")</f>
        <v/>
      </c>
    </row>
    <row r="80">
      <c r="B80" s="126">
        <f>IF($B32="","",$B32)</f>
        <v/>
      </c>
      <c r="C80" s="82">
        <f>IFERROR(SUMIF(MXAU!$E$6:$E$85,$B80,Accrual!$AN$229:$AN$308),"")</f>
        <v/>
      </c>
      <c r="D80" s="82">
        <f>IFERROR(SUMIF(MXAU!$E$6:$E$85,$B80,Accrual!$AO$229:$AO$308),"")</f>
        <v/>
      </c>
      <c r="E80" s="82">
        <f>IFERROR($C80-$D80,"")</f>
        <v/>
      </c>
      <c r="F80" s="56">
        <f>IFERROR($D80/$C80,"")</f>
        <v/>
      </c>
      <c r="G80" s="82">
        <f>IFERROR($D80*'Index Summary'!$C$6/(1-'Index Summary'!$C$6),"")</f>
        <v/>
      </c>
      <c r="H80" s="82">
        <f>IFERROR($C80+$G80,"")</f>
        <v/>
      </c>
      <c r="I80" s="49">
        <f>IFERROR($C80/'Div by Expiry'!$C$6,"")</f>
        <v/>
      </c>
      <c r="J80" s="56">
        <f>IFERROR($C80/$C$84,"")</f>
        <v/>
      </c>
    </row>
    <row r="81">
      <c r="B81" s="126">
        <f>IF($B33="","",$B33)</f>
        <v/>
      </c>
      <c r="C81" s="82">
        <f>IFERROR(SUMIF(MXAU!$E$6:$E$85,$B81,Accrual!$AN$229:$AN$308),"")</f>
        <v/>
      </c>
      <c r="D81" s="82">
        <f>IFERROR(SUMIF(MXAU!$E$6:$E$85,$B81,Accrual!$AO$229:$AO$308),"")</f>
        <v/>
      </c>
      <c r="E81" s="82">
        <f>IFERROR($C81-$D81,"")</f>
        <v/>
      </c>
      <c r="F81" s="56">
        <f>IFERROR($D81/$C81,"")</f>
        <v/>
      </c>
      <c r="G81" s="82">
        <f>IFERROR($D81*'Index Summary'!$C$6/(1-'Index Summary'!$C$6),"")</f>
        <v/>
      </c>
      <c r="H81" s="82">
        <f>IFERROR($C81+$G81,"")</f>
        <v/>
      </c>
      <c r="I81" s="49">
        <f>IFERROR($C81/'Div by Expiry'!$C$6,"")</f>
        <v/>
      </c>
      <c r="J81" s="56">
        <f>IFERROR($C81/$C$84,"")</f>
        <v/>
      </c>
    </row>
    <row r="82">
      <c r="B82" s="126">
        <f>IF($B34="","",$B34)</f>
        <v/>
      </c>
      <c r="C82" s="82">
        <f>IFERROR(SUMIF(MXAU!$E$6:$E$85,$B82,Accrual!$AN$229:$AN$308),"")</f>
        <v/>
      </c>
      <c r="D82" s="82">
        <f>IFERROR(SUMIF(MXAU!$E$6:$E$85,$B82,Accrual!$AO$229:$AO$308),"")</f>
        <v/>
      </c>
      <c r="E82" s="82">
        <f>IFERROR($C82-$D82,"")</f>
        <v/>
      </c>
      <c r="F82" s="56">
        <f>IFERROR($D82/$C82,"")</f>
        <v/>
      </c>
      <c r="G82" s="82">
        <f>IFERROR($D82*'Index Summary'!$C$6/(1-'Index Summary'!$C$6),"")</f>
        <v/>
      </c>
      <c r="H82" s="82">
        <f>IFERROR($C82+$G82,"")</f>
        <v/>
      </c>
      <c r="I82" s="49">
        <f>IFERROR($C82/'Div by Expiry'!$C$6,"")</f>
        <v/>
      </c>
      <c r="J82" s="56">
        <f>IFERROR($C82/$C$84,"")</f>
        <v/>
      </c>
    </row>
    <row r="83">
      <c r="B83" s="126">
        <f>IF($B35="","",$B35)</f>
        <v/>
      </c>
      <c r="C83" s="82">
        <f>IFERROR(SUMIF(MXAU!$E$6:$E$85,$B83,Accrual!$AN$229:$AN$308),"")</f>
        <v/>
      </c>
      <c r="D83" s="82">
        <f>IFERROR(SUMIF(MXAU!$E$6:$E$85,$B83,Accrual!$AO$229:$AO$308),"")</f>
        <v/>
      </c>
      <c r="E83" s="82">
        <f>IFERROR($C83-$D83,"")</f>
        <v/>
      </c>
      <c r="F83" s="56">
        <f>IFERROR($D83/$C83,"")</f>
        <v/>
      </c>
      <c r="G83" s="82">
        <f>IFERROR($D83*'Index Summary'!$C$6/(1-'Index Summary'!$C$6),"")</f>
        <v/>
      </c>
      <c r="H83" s="82">
        <f>IFERROR($C83+$G83,"")</f>
        <v/>
      </c>
      <c r="I83" s="49">
        <f>IFERROR($C83/'Div by Expiry'!$C$6,"")</f>
        <v/>
      </c>
      <c r="J83" s="56">
        <f>IFERROR($C83/$C$84,"")</f>
        <v/>
      </c>
    </row>
    <row r="84">
      <c r="B84" s="3" t="inlineStr">
        <is>
          <t>TOTAL</t>
        </is>
      </c>
      <c r="C84" s="105">
        <f>IFERROR(SUM(C73:C83),"")</f>
        <v/>
      </c>
      <c r="D84" s="105">
        <f>IFERROR(SUM(D73:D83),"")</f>
        <v/>
      </c>
      <c r="E84" s="105">
        <f>IFERROR(SUM(E73:E83),"")</f>
        <v/>
      </c>
      <c r="F84" s="102">
        <f>IFERROR($D$84/$C$84,"")</f>
        <v/>
      </c>
      <c r="G84" s="105">
        <f>IFERROR(SUM(G73:G83),"")</f>
        <v/>
      </c>
      <c r="H84" s="105">
        <f>IFERROR(SUM(H73:H83),"")</f>
        <v/>
      </c>
      <c r="I84" s="51">
        <f>IFERROR($C$84/'Div by Expiry'!$C$6,"")</f>
        <v/>
      </c>
      <c r="J84" s="102">
        <f>IFERROR(SUM(J73:J83),"")</f>
        <v/>
      </c>
    </row>
    <row r="85">
      <c r="C85" s="126">
        <f>IF($C$50="","pick a contract #",IF(ABS($C$84-IFERROR(INDEX('Div by Expiry'!$M$13:$M$28,$C$50),0))&lt;0.01,"OK - matches Div by Expiry cum pts","CHECK - sector names vs data tab"))</f>
        <v/>
      </c>
    </row>
    <row r="87">
      <c r="B87" s="3" t="inlineStr">
        <is>
          <t>SUMMARY - TO THE CHOSEN EXPIRY</t>
        </is>
      </c>
    </row>
    <row r="88" ht="25.5" customHeight="1" s="124">
      <c r="C88" s="39" t="inlineStr">
        <is>
          <t>AS51</t>
        </is>
      </c>
      <c r="D88" s="39" t="inlineStr">
        <is>
          <t>MXAU</t>
        </is>
      </c>
      <c r="E88" s="39" t="inlineStr">
        <is>
          <t>AS51-MXAU
(bps)</t>
        </is>
      </c>
    </row>
    <row r="89">
      <c r="B89" s="3" t="inlineStr">
        <is>
          <t>Cum dividend yield</t>
        </is>
      </c>
      <c r="C89" s="51">
        <f>IFERROR(INDEX('Div by Expiry'!$H$13:$H$28,$C$50),"")</f>
        <v/>
      </c>
      <c r="D89" s="51">
        <f>IFERROR(INDEX('Div by Expiry'!$N$13:$N$28,$C$50),"")</f>
        <v/>
      </c>
      <c r="E89" s="53">
        <f>IFERROR(($C89-$D89)*10000,"")</f>
        <v/>
      </c>
      <c r="F89" s="2" t="inlineStr">
        <is>
          <t>cash only</t>
        </is>
      </c>
    </row>
    <row r="90">
      <c r="B90" s="126" t="inlineStr">
        <is>
          <t xml:space="preserve">  annualized</t>
        </is>
      </c>
      <c r="C90" s="51">
        <f>IFERROR(INDEX('Div by Expiry'!$I$13:$I$28,$C$50),"")</f>
        <v/>
      </c>
      <c r="D90" s="51">
        <f>IFERROR(INDEX('Div by Expiry'!$O$13:$O$28,$C$50),"")</f>
        <v/>
      </c>
      <c r="E90" s="53">
        <f>IFERROR(($C90-$D90)*10000,"")</f>
        <v/>
      </c>
      <c r="F90" s="2" t="inlineStr">
        <is>
          <t>ACT/365, per leg</t>
        </is>
      </c>
    </row>
    <row r="91">
      <c r="B91" s="3" t="inlineStr">
        <is>
          <t>Grossed-up cum yield</t>
        </is>
      </c>
      <c r="C91" s="51">
        <f>IFERROR(INDEX('Div by Expiry'!$F$36:$F$51,$C$50),"")</f>
        <v/>
      </c>
      <c r="D91" s="51">
        <f>IFERROR(INDEX('Div by Expiry'!$K$36:$K$51,$C$50),"")</f>
        <v/>
      </c>
      <c r="E91" s="53">
        <f>IFERROR(($C91-$D91)*10000,"")</f>
        <v/>
      </c>
      <c r="F91" s="2" t="inlineStr">
        <is>
          <t>cash + franking credit</t>
        </is>
      </c>
    </row>
    <row r="92">
      <c r="B92" s="126" t="inlineStr">
        <is>
          <t xml:space="preserve">  annualized</t>
        </is>
      </c>
      <c r="C92" s="51">
        <f>IFERROR(INDEX('Div by Expiry'!$G$36:$G$51,$C$50),"")</f>
        <v/>
      </c>
      <c r="D92" s="51">
        <f>IFERROR(INDEX('Div by Expiry'!$L$36:$L$51,$C$50),"")</f>
        <v/>
      </c>
      <c r="E92" s="53">
        <f>IFERROR(($C92-$D92)*10000,"")</f>
        <v/>
      </c>
      <c r="F92" s="2" t="inlineStr">
        <is>
          <t>ACT/365, per leg</t>
        </is>
      </c>
    </row>
    <row r="94">
      <c r="B94" s="2" t="inlineStr">
        <is>
          <t>Same numbers as Div by Expiry, sliced at your contract - the sector blocks above show you WHERE they come from.</t>
        </is>
      </c>
    </row>
  </sheetData>
  <mergeCells count="7">
    <mergeCell ref="C41:H41"/>
    <mergeCell ref="C42:H42"/>
    <mergeCell ref="C37:E37"/>
    <mergeCell ref="C44:H44"/>
    <mergeCell ref="B3:H4"/>
    <mergeCell ref="C43:H43"/>
    <mergeCell ref="C20:E20"/>
  </mergeCells>
  <dataValidations count="1">
    <dataValidation sqref="C50" showDropDown="0" showInputMessage="0" showErrorMessage="0" allowBlank="1" type="whole">
      <formula1>1</formula1>
      <formula2>16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2026-08-03T05:37:33Z</dcterms:created>
  <dcterms:modified xsi:type="dcterms:W3CDTF">2026-08-15T18:13:16Z</dcterms:modified>
  <cp:lastModifiedBy>Tam, Kenny (GM/HK)</cp:lastModifiedBy>
</cp:coreProperties>
</file>